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nznorthernbaysmotors.sharepoint.com/sites/Financial/Shared Documents/Candice Lao/"/>
    </mc:Choice>
  </mc:AlternateContent>
  <xr:revisionPtr revIDLastSave="2166" documentId="8_{07F833EA-13CB-4360-B8B6-24364EFEF7A2}" xr6:coauthVersionLast="47" xr6:coauthVersionMax="47" xr10:uidLastSave="{0718645C-8E35-4949-AD61-A6E7E13E27FA}"/>
  <bookViews>
    <workbookView xWindow="-120" yWindow="-120" windowWidth="29040" windowHeight="15720" firstSheet="8" activeTab="12" xr2:uid="{B66936A3-668C-415F-91D5-2645D35935CB}"/>
    <workbookView xWindow="-120" yWindow="-120" windowWidth="29040" windowHeight="15720" firstSheet="2" activeTab="3" xr2:uid="{F2A04E68-EF34-4694-A05D-066FE6E8EE34}"/>
    <workbookView xWindow="28680" yWindow="-120" windowWidth="29040" windowHeight="15720" firstSheet="4" activeTab="4" xr2:uid="{97C98588-6880-46AC-9B4B-85E5EA438173}"/>
  </bookViews>
  <sheets>
    <sheet name="Manual Page" sheetId="1" r:id="rId1"/>
    <sheet name="TNZ Submitted Budget" sheetId="2" r:id="rId2"/>
    <sheet name="TB 4-24" sheetId="16" r:id="rId3"/>
    <sheet name="Input Sheet" sheetId="3" r:id="rId4"/>
    <sheet name="Export" sheetId="4" r:id="rId5"/>
    <sheet name="OVERALL" sheetId="5" r:id="rId6"/>
    <sheet name="LEX NEW VEHICLE" sheetId="6" r:id="rId7"/>
    <sheet name="LEX USED VEHICLE" sheetId="7" r:id="rId8"/>
    <sheet name="LEX F&amp;I" sheetId="10" r:id="rId9"/>
    <sheet name="LEX PARTS" sheetId="8" r:id="rId10"/>
    <sheet name="LEX SERVICE" sheetId="9" r:id="rId11"/>
    <sheet name="Retail Detailing" sheetId="11" r:id="rId12"/>
    <sheet name="Bridgestone" sheetId="12" r:id="rId13"/>
    <sheet name="Bridgestone 935" sheetId="14" r:id="rId14"/>
    <sheet name="Bridgestone 936" sheetId="15" r:id="rId15"/>
    <sheet name="LEX ADMIN &amp; OTHER" sheetId="13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4" hidden="1">Export!$A$1:$AQ$5009</definedName>
    <definedName name="_xlnm._FilterDatabase" localSheetId="3" hidden="1">'Input Sheet'!$A$1:$N$68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0" i="12" l="1"/>
  <c r="T29" i="12"/>
  <c r="T28" i="12"/>
  <c r="T27" i="12"/>
  <c r="T26" i="12"/>
  <c r="U28" i="11"/>
  <c r="V28" i="11"/>
  <c r="W28" i="11"/>
  <c r="X28" i="11"/>
  <c r="Y28" i="11"/>
  <c r="Z28" i="11"/>
  <c r="AA28" i="11"/>
  <c r="AB28" i="11"/>
  <c r="AC28" i="11"/>
  <c r="AD28" i="11"/>
  <c r="AE28" i="11"/>
  <c r="U29" i="11"/>
  <c r="V29" i="11"/>
  <c r="W29" i="11"/>
  <c r="X29" i="11"/>
  <c r="Y29" i="11"/>
  <c r="Z29" i="11"/>
  <c r="AA29" i="11"/>
  <c r="AB29" i="11"/>
  <c r="AC29" i="11"/>
  <c r="AD29" i="11"/>
  <c r="AE29" i="11"/>
  <c r="U30" i="11"/>
  <c r="V30" i="11"/>
  <c r="X30" i="11"/>
  <c r="Y30" i="11"/>
  <c r="U6" i="11"/>
  <c r="V6" i="11"/>
  <c r="W6" i="11"/>
  <c r="X6" i="11"/>
  <c r="Y6" i="11"/>
  <c r="Z6" i="11"/>
  <c r="AA6" i="11"/>
  <c r="AB6" i="11"/>
  <c r="AC6" i="11"/>
  <c r="AD6" i="11"/>
  <c r="AE6" i="11"/>
  <c r="U7" i="11"/>
  <c r="V7" i="11"/>
  <c r="W7" i="11"/>
  <c r="X7" i="11"/>
  <c r="Y7" i="11"/>
  <c r="Z7" i="11"/>
  <c r="AA7" i="11"/>
  <c r="AB7" i="11"/>
  <c r="AC7" i="11"/>
  <c r="AD7" i="11"/>
  <c r="AE7" i="11"/>
  <c r="U8" i="11"/>
  <c r="V8" i="11"/>
  <c r="W8" i="11"/>
  <c r="X8" i="11"/>
  <c r="Y8" i="11"/>
  <c r="Z8" i="11"/>
  <c r="AA8" i="11"/>
  <c r="AB8" i="11"/>
  <c r="AC8" i="11"/>
  <c r="AD8" i="11"/>
  <c r="AE8" i="11"/>
  <c r="U9" i="11"/>
  <c r="V9" i="11"/>
  <c r="W9" i="11"/>
  <c r="X9" i="11"/>
  <c r="Y9" i="11"/>
  <c r="Z9" i="11"/>
  <c r="AA9" i="11"/>
  <c r="AB9" i="11"/>
  <c r="AC9" i="11"/>
  <c r="AD9" i="11"/>
  <c r="AE9" i="11"/>
  <c r="U10" i="11"/>
  <c r="V10" i="11"/>
  <c r="W10" i="11"/>
  <c r="X10" i="11"/>
  <c r="Y10" i="11"/>
  <c r="Z10" i="11"/>
  <c r="AA10" i="11"/>
  <c r="AB10" i="11"/>
  <c r="AC10" i="11"/>
  <c r="AD10" i="11"/>
  <c r="AE10" i="11"/>
  <c r="U11" i="11"/>
  <c r="V11" i="11"/>
  <c r="W11" i="11"/>
  <c r="X11" i="11"/>
  <c r="Y11" i="11"/>
  <c r="Z11" i="11"/>
  <c r="AA11" i="11"/>
  <c r="AB11" i="11"/>
  <c r="AC11" i="11"/>
  <c r="AD11" i="11"/>
  <c r="AE11" i="11"/>
  <c r="U12" i="11"/>
  <c r="V12" i="11"/>
  <c r="W12" i="11"/>
  <c r="X12" i="11"/>
  <c r="Y12" i="11"/>
  <c r="Z12" i="11"/>
  <c r="AA12" i="11"/>
  <c r="AB12" i="11"/>
  <c r="AC12" i="11"/>
  <c r="AD12" i="11"/>
  <c r="AE12" i="11"/>
  <c r="U13" i="11"/>
  <c r="V13" i="11"/>
  <c r="W13" i="11"/>
  <c r="X13" i="11"/>
  <c r="Y13" i="11"/>
  <c r="Z13" i="11"/>
  <c r="AA13" i="11"/>
  <c r="AB13" i="11"/>
  <c r="AC13" i="11"/>
  <c r="AD13" i="11"/>
  <c r="AE13" i="11"/>
  <c r="U14" i="11"/>
  <c r="V14" i="11"/>
  <c r="W14" i="11"/>
  <c r="X14" i="11"/>
  <c r="Y14" i="11"/>
  <c r="Z14" i="11"/>
  <c r="AA14" i="11"/>
  <c r="AB14" i="11"/>
  <c r="AC14" i="11"/>
  <c r="AD14" i="11"/>
  <c r="AE14" i="11"/>
  <c r="U15" i="11"/>
  <c r="V15" i="11"/>
  <c r="W15" i="11"/>
  <c r="X15" i="11"/>
  <c r="Y15" i="11"/>
  <c r="Z15" i="11"/>
  <c r="AA15" i="11"/>
  <c r="AB15" i="11"/>
  <c r="AC15" i="11"/>
  <c r="AD15" i="11"/>
  <c r="AE15" i="11"/>
  <c r="U16" i="11"/>
  <c r="V16" i="11"/>
  <c r="W16" i="11"/>
  <c r="X16" i="11"/>
  <c r="Y16" i="11"/>
  <c r="Z16" i="11"/>
  <c r="AA16" i="11"/>
  <c r="AB16" i="11"/>
  <c r="AC16" i="11"/>
  <c r="AD16" i="11"/>
  <c r="AE16" i="11"/>
  <c r="U17" i="11"/>
  <c r="V17" i="11"/>
  <c r="W17" i="11"/>
  <c r="X17" i="11"/>
  <c r="Y17" i="11"/>
  <c r="Z17" i="11"/>
  <c r="AA17" i="11"/>
  <c r="AB17" i="11"/>
  <c r="AC17" i="11"/>
  <c r="AD17" i="11"/>
  <c r="AE17" i="11"/>
  <c r="U18" i="11"/>
  <c r="V18" i="11"/>
  <c r="W18" i="11"/>
  <c r="X18" i="11"/>
  <c r="Y18" i="11"/>
  <c r="Z18" i="11"/>
  <c r="AA18" i="11"/>
  <c r="AB18" i="11"/>
  <c r="AC18" i="11"/>
  <c r="AD18" i="11"/>
  <c r="AE18" i="11"/>
  <c r="U19" i="11"/>
  <c r="V19" i="11"/>
  <c r="W19" i="11"/>
  <c r="X19" i="11"/>
  <c r="Y19" i="11"/>
  <c r="Z19" i="11"/>
  <c r="AA19" i="11"/>
  <c r="AB19" i="11"/>
  <c r="AC19" i="11"/>
  <c r="AD19" i="11"/>
  <c r="AE19" i="11"/>
  <c r="U20" i="11"/>
  <c r="V20" i="11"/>
  <c r="W20" i="11"/>
  <c r="X20" i="11"/>
  <c r="X25" i="11" s="1"/>
  <c r="Y20" i="11"/>
  <c r="Y25" i="11" s="1"/>
  <c r="Z20" i="11"/>
  <c r="AA20" i="11"/>
  <c r="AB20" i="11"/>
  <c r="AC20" i="11"/>
  <c r="AD20" i="11"/>
  <c r="AE20" i="11"/>
  <c r="U21" i="11"/>
  <c r="V21" i="11"/>
  <c r="W21" i="11"/>
  <c r="X21" i="11"/>
  <c r="Y21" i="11"/>
  <c r="Z21" i="11"/>
  <c r="AA21" i="11"/>
  <c r="AB21" i="11"/>
  <c r="AC21" i="11"/>
  <c r="AD21" i="11"/>
  <c r="AE21" i="11"/>
  <c r="U22" i="11"/>
  <c r="V22" i="11"/>
  <c r="V24" i="11" s="1"/>
  <c r="V25" i="11" s="1"/>
  <c r="W22" i="11"/>
  <c r="W24" i="11" s="1"/>
  <c r="X22" i="11"/>
  <c r="X24" i="11" s="1"/>
  <c r="Y22" i="11"/>
  <c r="Y24" i="11" s="1"/>
  <c r="U23" i="11"/>
  <c r="V23" i="11"/>
  <c r="W23" i="11"/>
  <c r="X23" i="11"/>
  <c r="Y23" i="11"/>
  <c r="U24" i="11"/>
  <c r="U25" i="11" s="1"/>
  <c r="U26" i="11"/>
  <c r="V26" i="11"/>
  <c r="W26" i="11"/>
  <c r="W30" i="11" s="1"/>
  <c r="X26" i="11"/>
  <c r="Y26" i="11"/>
  <c r="T25" i="12"/>
  <c r="T24" i="12"/>
  <c r="T30" i="11"/>
  <c r="T29" i="11"/>
  <c r="T28" i="11"/>
  <c r="T23" i="12"/>
  <c r="T22" i="12"/>
  <c r="T26" i="11"/>
  <c r="T22" i="14"/>
  <c r="T17" i="12"/>
  <c r="T18" i="12"/>
  <c r="T19" i="12"/>
  <c r="T20" i="12"/>
  <c r="T21" i="12"/>
  <c r="T16" i="12"/>
  <c r="BQ25" i="11"/>
  <c r="BR25" i="11"/>
  <c r="BS25" i="11"/>
  <c r="BT25" i="11"/>
  <c r="BU25" i="11"/>
  <c r="BP25" i="11"/>
  <c r="T22" i="11"/>
  <c r="T24" i="11" s="1"/>
  <c r="T25" i="11" s="1"/>
  <c r="T23" i="11"/>
  <c r="T33" i="12"/>
  <c r="T14" i="12"/>
  <c r="T13" i="12"/>
  <c r="T12" i="12"/>
  <c r="T8" i="12"/>
  <c r="T9" i="12"/>
  <c r="T10" i="12"/>
  <c r="T11" i="12"/>
  <c r="T7" i="12"/>
  <c r="T20" i="11"/>
  <c r="T19" i="11"/>
  <c r="T18" i="11"/>
  <c r="T6" i="12"/>
  <c r="T16" i="11"/>
  <c r="T23" i="15"/>
  <c r="T24" i="15" s="1"/>
  <c r="T22" i="15"/>
  <c r="T21" i="15"/>
  <c r="T20" i="15"/>
  <c r="T19" i="15"/>
  <c r="T18" i="15"/>
  <c r="T17" i="15"/>
  <c r="T16" i="15"/>
  <c r="T13" i="15"/>
  <c r="T14" i="15" s="1"/>
  <c r="T27" i="15" s="1"/>
  <c r="T10" i="15"/>
  <c r="T9" i="15"/>
  <c r="T8" i="15"/>
  <c r="T7" i="15"/>
  <c r="T6" i="15"/>
  <c r="T12" i="15" s="1"/>
  <c r="T30" i="14"/>
  <c r="AR29" i="14"/>
  <c r="T29" i="14"/>
  <c r="T28" i="14"/>
  <c r="T27" i="14"/>
  <c r="T26" i="14"/>
  <c r="T25" i="14"/>
  <c r="T24" i="14"/>
  <c r="T14" i="11"/>
  <c r="T23" i="14"/>
  <c r="AR23" i="14"/>
  <c r="T21" i="11"/>
  <c r="T15" i="11"/>
  <c r="T17" i="11"/>
  <c r="T13" i="11"/>
  <c r="T17" i="14"/>
  <c r="T18" i="14"/>
  <c r="T19" i="14"/>
  <c r="T20" i="14"/>
  <c r="T21" i="14"/>
  <c r="T12" i="11"/>
  <c r="T16" i="14"/>
  <c r="T9" i="11"/>
  <c r="T10" i="11"/>
  <c r="T11" i="11"/>
  <c r="T14" i="14"/>
  <c r="T12" i="14"/>
  <c r="T7" i="11"/>
  <c r="T8" i="11"/>
  <c r="T7" i="14"/>
  <c r="T8" i="14"/>
  <c r="T9" i="14"/>
  <c r="T10" i="14"/>
  <c r="T11" i="14"/>
  <c r="T6" i="11"/>
  <c r="T6" i="14"/>
  <c r="T13" i="14"/>
  <c r="BQ22" i="11"/>
  <c r="BR22" i="11"/>
  <c r="BS22" i="11"/>
  <c r="BT22" i="11"/>
  <c r="BU22" i="11"/>
  <c r="BV22" i="11"/>
  <c r="Z22" i="11" s="1"/>
  <c r="Z24" i="11" s="1"/>
  <c r="Z25" i="11" s="1"/>
  <c r="BW22" i="11"/>
  <c r="AA22" i="11" s="1"/>
  <c r="AA24" i="11" s="1"/>
  <c r="BX22" i="11"/>
  <c r="AB22" i="11" s="1"/>
  <c r="AB24" i="11" s="1"/>
  <c r="BY22" i="11"/>
  <c r="AC22" i="11" s="1"/>
  <c r="AC24" i="11" s="1"/>
  <c r="BZ22" i="11"/>
  <c r="AD22" i="11" s="1"/>
  <c r="AD24" i="11" s="1"/>
  <c r="AD25" i="11" s="1"/>
  <c r="CA22" i="11"/>
  <c r="AE22" i="11" s="1"/>
  <c r="AE24" i="11" s="1"/>
  <c r="BQ23" i="11"/>
  <c r="BR23" i="11"/>
  <c r="BS23" i="11"/>
  <c r="BT23" i="11"/>
  <c r="BU23" i="11"/>
  <c r="BV23" i="11"/>
  <c r="Z23" i="11" s="1"/>
  <c r="BW23" i="11"/>
  <c r="AA23" i="11" s="1"/>
  <c r="BX23" i="11"/>
  <c r="AB23" i="11" s="1"/>
  <c r="BY23" i="11"/>
  <c r="AC23" i="11" s="1"/>
  <c r="BZ23" i="11"/>
  <c r="AD23" i="11" s="1"/>
  <c r="CA23" i="11"/>
  <c r="AE23" i="11" s="1"/>
  <c r="AR27" i="14"/>
  <c r="AR26" i="14"/>
  <c r="BP22" i="11"/>
  <c r="BP23" i="11"/>
  <c r="AR17" i="14"/>
  <c r="AR18" i="14"/>
  <c r="AR19" i="14"/>
  <c r="AR20" i="14"/>
  <c r="AR21" i="14"/>
  <c r="AR16" i="14"/>
  <c r="AQ22" i="14"/>
  <c r="AR22" i="14"/>
  <c r="AQ17" i="14"/>
  <c r="AQ18" i="14"/>
  <c r="AQ19" i="14"/>
  <c r="AQ20" i="14"/>
  <c r="AQ21" i="14"/>
  <c r="AQ16" i="14"/>
  <c r="AP22" i="14"/>
  <c r="AP17" i="14"/>
  <c r="AP18" i="14"/>
  <c r="AP19" i="14"/>
  <c r="AP20" i="14"/>
  <c r="AP21" i="14"/>
  <c r="AP16" i="14"/>
  <c r="BQ18" i="11"/>
  <c r="BR18" i="11"/>
  <c r="BS18" i="11"/>
  <c r="BT18" i="11"/>
  <c r="BU18" i="11"/>
  <c r="BV18" i="11"/>
  <c r="BW18" i="11"/>
  <c r="BX18" i="11"/>
  <c r="BY18" i="11"/>
  <c r="BZ18" i="11"/>
  <c r="CA18" i="11"/>
  <c r="BQ19" i="11"/>
  <c r="BR19" i="11"/>
  <c r="BS19" i="11"/>
  <c r="BT19" i="11"/>
  <c r="BU19" i="11"/>
  <c r="BV19" i="11"/>
  <c r="BW19" i="11"/>
  <c r="BX19" i="11"/>
  <c r="BY19" i="11"/>
  <c r="BZ19" i="11"/>
  <c r="CA19" i="11"/>
  <c r="BQ14" i="11"/>
  <c r="BQ17" i="11" s="1"/>
  <c r="BQ21" i="11" s="1"/>
  <c r="BR14" i="11"/>
  <c r="BR17" i="11" s="1"/>
  <c r="BR21" i="11" s="1"/>
  <c r="BS14" i="11"/>
  <c r="BS17" i="11" s="1"/>
  <c r="BS21" i="11" s="1"/>
  <c r="BT14" i="11"/>
  <c r="BT17" i="11" s="1"/>
  <c r="BT21" i="11" s="1"/>
  <c r="BU14" i="11"/>
  <c r="BU17" i="11" s="1"/>
  <c r="BU21" i="11" s="1"/>
  <c r="BV14" i="11"/>
  <c r="BV17" i="11" s="1"/>
  <c r="BV21" i="11" s="1"/>
  <c r="BW14" i="11"/>
  <c r="BX14" i="11"/>
  <c r="BY14" i="11"/>
  <c r="BZ14" i="11"/>
  <c r="CA14" i="11"/>
  <c r="BQ15" i="11"/>
  <c r="BR15" i="11"/>
  <c r="BS15" i="11"/>
  <c r="BT15" i="11"/>
  <c r="BU15" i="11"/>
  <c r="BV15" i="11"/>
  <c r="BW15" i="11"/>
  <c r="BW17" i="11" s="1"/>
  <c r="BW21" i="11" s="1"/>
  <c r="BX15" i="11"/>
  <c r="BY15" i="11"/>
  <c r="BZ15" i="11"/>
  <c r="CA15" i="11"/>
  <c r="BQ16" i="11"/>
  <c r="BR16" i="11"/>
  <c r="BS16" i="11"/>
  <c r="BT16" i="11"/>
  <c r="BU16" i="11"/>
  <c r="BV16" i="11"/>
  <c r="BW16" i="11"/>
  <c r="BX16" i="11"/>
  <c r="BX17" i="11" s="1"/>
  <c r="BX21" i="11" s="1"/>
  <c r="BY16" i="11"/>
  <c r="BZ16" i="11"/>
  <c r="CA16" i="11"/>
  <c r="BP21" i="11"/>
  <c r="AQ21" i="11"/>
  <c r="AR21" i="11"/>
  <c r="AS21" i="11"/>
  <c r="AT21" i="11"/>
  <c r="AU21" i="11"/>
  <c r="AV21" i="11"/>
  <c r="AW21" i="11"/>
  <c r="AX21" i="11"/>
  <c r="AY21" i="11"/>
  <c r="AZ21" i="11"/>
  <c r="BA21" i="11"/>
  <c r="AP21" i="11"/>
  <c r="BP17" i="11"/>
  <c r="BP18" i="11"/>
  <c r="BP19" i="11"/>
  <c r="BP14" i="11"/>
  <c r="BP15" i="11"/>
  <c r="BP16" i="11"/>
  <c r="BP13" i="11"/>
  <c r="BY17" i="11"/>
  <c r="BY21" i="11" s="1"/>
  <c r="BZ17" i="11"/>
  <c r="BZ21" i="11" s="1"/>
  <c r="CA17" i="11"/>
  <c r="CA21" i="11" s="1"/>
  <c r="BD17" i="11"/>
  <c r="BE17" i="11"/>
  <c r="BF17" i="11"/>
  <c r="BG17" i="11"/>
  <c r="BH17" i="11"/>
  <c r="BI17" i="11"/>
  <c r="BJ17" i="11"/>
  <c r="BK17" i="11"/>
  <c r="BL17" i="11"/>
  <c r="BM17" i="11"/>
  <c r="BN17" i="11"/>
  <c r="T30" i="9"/>
  <c r="BC17" i="11"/>
  <c r="BC14" i="11"/>
  <c r="BC15" i="11"/>
  <c r="BC16" i="11"/>
  <c r="BC18" i="11"/>
  <c r="BC19" i="11"/>
  <c r="BC13" i="11"/>
  <c r="T29" i="9"/>
  <c r="AQ13" i="11"/>
  <c r="AQ17" i="11" s="1"/>
  <c r="AR13" i="11"/>
  <c r="AS13" i="11"/>
  <c r="AT13" i="11"/>
  <c r="AU13" i="11"/>
  <c r="AV13" i="11"/>
  <c r="AV17" i="11" s="1"/>
  <c r="AW13" i="11"/>
  <c r="AW17" i="11" s="1"/>
  <c r="AX13" i="11"/>
  <c r="AX17" i="11" s="1"/>
  <c r="AY13" i="11"/>
  <c r="AY17" i="11" s="1"/>
  <c r="AZ13" i="11"/>
  <c r="AZ17" i="11" s="1"/>
  <c r="BA13" i="11"/>
  <c r="BA17" i="11" s="1"/>
  <c r="AQ14" i="11"/>
  <c r="AR14" i="11"/>
  <c r="AR17" i="11" s="1"/>
  <c r="AS14" i="11"/>
  <c r="AT14" i="11"/>
  <c r="AU14" i="11"/>
  <c r="AV14" i="11"/>
  <c r="AW14" i="11"/>
  <c r="AX14" i="11"/>
  <c r="AY14" i="11"/>
  <c r="AZ14" i="11"/>
  <c r="BA14" i="11"/>
  <c r="AQ15" i="11"/>
  <c r="AR15" i="11"/>
  <c r="AS15" i="11"/>
  <c r="AS17" i="11" s="1"/>
  <c r="AT15" i="11"/>
  <c r="AU15" i="11"/>
  <c r="AV15" i="11"/>
  <c r="AW15" i="11"/>
  <c r="AX15" i="11"/>
  <c r="AY15" i="11"/>
  <c r="AZ15" i="11"/>
  <c r="BA15" i="11"/>
  <c r="AQ16" i="11"/>
  <c r="AR16" i="11"/>
  <c r="AS16" i="11"/>
  <c r="AT16" i="11"/>
  <c r="AT17" i="11" s="1"/>
  <c r="AU16" i="11"/>
  <c r="AV16" i="11"/>
  <c r="AW16" i="11"/>
  <c r="AX16" i="11"/>
  <c r="AY16" i="11"/>
  <c r="AZ16" i="11"/>
  <c r="BA16" i="11"/>
  <c r="AU17" i="11"/>
  <c r="AQ18" i="11"/>
  <c r="AR18" i="11"/>
  <c r="AS18" i="11"/>
  <c r="AT18" i="11"/>
  <c r="AU18" i="11"/>
  <c r="AV18" i="11"/>
  <c r="AW18" i="11"/>
  <c r="AX18" i="11"/>
  <c r="AY18" i="11"/>
  <c r="AZ18" i="11"/>
  <c r="BA18" i="11"/>
  <c r="AQ19" i="11"/>
  <c r="AR19" i="11"/>
  <c r="AS19" i="11"/>
  <c r="AT19" i="11"/>
  <c r="AU19" i="11"/>
  <c r="AV19" i="11"/>
  <c r="AW19" i="11"/>
  <c r="AX19" i="11"/>
  <c r="AY19" i="11"/>
  <c r="AZ19" i="11"/>
  <c r="BA19" i="11"/>
  <c r="AP17" i="11"/>
  <c r="AP14" i="11"/>
  <c r="AP15" i="11"/>
  <c r="AP16" i="11"/>
  <c r="AP18" i="11"/>
  <c r="AP19" i="11"/>
  <c r="BD18" i="11"/>
  <c r="BE18" i="11"/>
  <c r="BF18" i="11"/>
  <c r="BG18" i="11"/>
  <c r="BH18" i="11"/>
  <c r="BI18" i="11"/>
  <c r="BJ18" i="11"/>
  <c r="BK18" i="11"/>
  <c r="BL18" i="11"/>
  <c r="BM18" i="11"/>
  <c r="BN18" i="11"/>
  <c r="BD19" i="11"/>
  <c r="BE19" i="11"/>
  <c r="BF19" i="11"/>
  <c r="BG19" i="11"/>
  <c r="BH19" i="11"/>
  <c r="BI19" i="11"/>
  <c r="BJ19" i="11"/>
  <c r="BK19" i="11"/>
  <c r="BL19" i="11"/>
  <c r="BM19" i="11"/>
  <c r="BN19" i="11"/>
  <c r="BD13" i="11"/>
  <c r="BE13" i="11"/>
  <c r="BF13" i="11"/>
  <c r="BG13" i="11"/>
  <c r="BH13" i="11"/>
  <c r="BI13" i="11"/>
  <c r="BJ13" i="11"/>
  <c r="BK13" i="11"/>
  <c r="BL13" i="11"/>
  <c r="BM13" i="11"/>
  <c r="BN13" i="11"/>
  <c r="BD14" i="11"/>
  <c r="BE14" i="11"/>
  <c r="BF14" i="11"/>
  <c r="BG14" i="11"/>
  <c r="BH14" i="11"/>
  <c r="BI14" i="11"/>
  <c r="BJ14" i="11"/>
  <c r="BK14" i="11"/>
  <c r="BL14" i="11"/>
  <c r="BM14" i="11"/>
  <c r="BN14" i="11"/>
  <c r="BD15" i="11"/>
  <c r="BE15" i="11"/>
  <c r="BF15" i="11"/>
  <c r="BG15" i="11"/>
  <c r="BH15" i="11"/>
  <c r="BI15" i="11"/>
  <c r="BJ15" i="11"/>
  <c r="BK15" i="11"/>
  <c r="BL15" i="11"/>
  <c r="BM15" i="11"/>
  <c r="BN15" i="11"/>
  <c r="BD16" i="11"/>
  <c r="BE16" i="11"/>
  <c r="BF16" i="11"/>
  <c r="BG16" i="11"/>
  <c r="BH16" i="11"/>
  <c r="BI16" i="11"/>
  <c r="BJ16" i="11"/>
  <c r="BK16" i="11"/>
  <c r="BL16" i="11"/>
  <c r="BM16" i="11"/>
  <c r="BN16" i="11"/>
  <c r="AP13" i="11"/>
  <c r="BR13" i="11"/>
  <c r="BS13" i="11"/>
  <c r="T28" i="9"/>
  <c r="T27" i="9"/>
  <c r="T26" i="9"/>
  <c r="T25" i="9"/>
  <c r="T24" i="9"/>
  <c r="T23" i="9"/>
  <c r="T20" i="9"/>
  <c r="T22" i="9"/>
  <c r="T21" i="9"/>
  <c r="T15" i="9"/>
  <c r="T16" i="9"/>
  <c r="T17" i="9"/>
  <c r="T18" i="9"/>
  <c r="T19" i="9"/>
  <c r="T14" i="9"/>
  <c r="T13" i="9"/>
  <c r="T12" i="9"/>
  <c r="T10" i="9" s="1"/>
  <c r="T8" i="9"/>
  <c r="T7" i="9"/>
  <c r="T6" i="9"/>
  <c r="T9" i="9"/>
  <c r="AR25" i="9"/>
  <c r="AR23" i="9"/>
  <c r="AR22" i="9"/>
  <c r="AR21" i="9"/>
  <c r="AP21" i="9"/>
  <c r="AR19" i="9"/>
  <c r="AR18" i="9"/>
  <c r="AQ19" i="9"/>
  <c r="AQ18" i="9"/>
  <c r="AP19" i="9"/>
  <c r="AP18" i="9"/>
  <c r="AQ14" i="9"/>
  <c r="AQ15" i="9"/>
  <c r="AR15" i="9" s="1"/>
  <c r="AQ16" i="9"/>
  <c r="AQ13" i="9"/>
  <c r="AP15" i="9"/>
  <c r="AP16" i="9"/>
  <c r="AR16" i="9" s="1"/>
  <c r="AP14" i="9"/>
  <c r="AR14" i="9" s="1"/>
  <c r="AP13" i="9"/>
  <c r="AP17" i="9" s="1"/>
  <c r="T32" i="9"/>
  <c r="T30" i="8"/>
  <c r="T25" i="8"/>
  <c r="T24" i="8"/>
  <c r="T23" i="8"/>
  <c r="T22" i="8"/>
  <c r="T17" i="8"/>
  <c r="T18" i="8"/>
  <c r="T19" i="8"/>
  <c r="T20" i="8"/>
  <c r="T21" i="8"/>
  <c r="U16" i="8"/>
  <c r="T16" i="8"/>
  <c r="T14" i="8"/>
  <c r="T13" i="8"/>
  <c r="T6" i="8"/>
  <c r="T12" i="8" s="1"/>
  <c r="T7" i="8"/>
  <c r="T8" i="8"/>
  <c r="T9" i="8"/>
  <c r="T10" i="8"/>
  <c r="T11" i="8"/>
  <c r="U6" i="8"/>
  <c r="AR30" i="8"/>
  <c r="AR27" i="8"/>
  <c r="AR26" i="8"/>
  <c r="AR23" i="8"/>
  <c r="AR21" i="8"/>
  <c r="AR17" i="8"/>
  <c r="AR18" i="8"/>
  <c r="AR19" i="8"/>
  <c r="AR20" i="8"/>
  <c r="AR16" i="8"/>
  <c r="AQ17" i="8"/>
  <c r="AQ18" i="8"/>
  <c r="AQ19" i="8"/>
  <c r="AQ20" i="8"/>
  <c r="AQ21" i="8"/>
  <c r="AQ16" i="8"/>
  <c r="AR22" i="8"/>
  <c r="AP22" i="8"/>
  <c r="AP17" i="8"/>
  <c r="AP18" i="8"/>
  <c r="AP19" i="8"/>
  <c r="AP20" i="8"/>
  <c r="AP21" i="8"/>
  <c r="AP16" i="8"/>
  <c r="S33" i="8"/>
  <c r="R33" i="8"/>
  <c r="Q33" i="8"/>
  <c r="P33" i="8"/>
  <c r="T19" i="10"/>
  <c r="T18" i="10"/>
  <c r="T17" i="10"/>
  <c r="T16" i="10"/>
  <c r="T15" i="10"/>
  <c r="T14" i="10"/>
  <c r="T13" i="10"/>
  <c r="T10" i="10"/>
  <c r="T11" i="10"/>
  <c r="T12" i="10"/>
  <c r="T9" i="10"/>
  <c r="T8" i="10"/>
  <c r="T7" i="10"/>
  <c r="U6" i="10"/>
  <c r="T6" i="10"/>
  <c r="T12" i="7"/>
  <c r="T11" i="7"/>
  <c r="AT11" i="7"/>
  <c r="T9" i="7"/>
  <c r="T8" i="7"/>
  <c r="T7" i="7"/>
  <c r="T6" i="7"/>
  <c r="T27" i="6"/>
  <c r="T25" i="6"/>
  <c r="T24" i="6"/>
  <c r="T23" i="6"/>
  <c r="T22" i="6"/>
  <c r="T21" i="6"/>
  <c r="T17" i="6"/>
  <c r="T18" i="6"/>
  <c r="T19" i="6"/>
  <c r="T16" i="6"/>
  <c r="T20" i="6" s="1"/>
  <c r="T14" i="6"/>
  <c r="T13" i="6"/>
  <c r="T15" i="6" s="1"/>
  <c r="T11" i="6"/>
  <c r="T12" i="6" s="1"/>
  <c r="T9" i="6"/>
  <c r="T10" i="6"/>
  <c r="T8" i="6"/>
  <c r="T7" i="6"/>
  <c r="T6" i="6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3" i="4"/>
  <c r="AB25" i="11" l="1"/>
  <c r="AA25" i="11"/>
  <c r="AC25" i="11"/>
  <c r="AE25" i="11"/>
  <c r="W25" i="11"/>
  <c r="CA25" i="11"/>
  <c r="AE26" i="11" s="1"/>
  <c r="AE30" i="11" s="1"/>
  <c r="BV25" i="11"/>
  <c r="Z26" i="11" s="1"/>
  <c r="Z30" i="11" s="1"/>
  <c r="BZ25" i="11"/>
  <c r="AD26" i="11" s="1"/>
  <c r="AD30" i="11" s="1"/>
  <c r="BY25" i="11"/>
  <c r="AC26" i="11" s="1"/>
  <c r="AC30" i="11" s="1"/>
  <c r="BW25" i="11"/>
  <c r="AA26" i="11" s="1"/>
  <c r="AA30" i="11" s="1"/>
  <c r="BX25" i="11"/>
  <c r="AB26" i="11" s="1"/>
  <c r="AB30" i="11" s="1"/>
  <c r="T30" i="15"/>
  <c r="T25" i="15"/>
  <c r="T26" i="15"/>
  <c r="T28" i="15" s="1"/>
  <c r="T11" i="15"/>
  <c r="T11" i="9"/>
  <c r="AR13" i="9"/>
  <c r="AR17" i="9" s="1"/>
  <c r="AQ22" i="8"/>
  <c r="T29" i="15" l="1"/>
  <c r="AI18" i="5" l="1"/>
  <c r="AH18" i="5"/>
  <c r="AG18" i="5"/>
  <c r="AF18" i="5"/>
  <c r="AI17" i="5"/>
  <c r="AH17" i="5"/>
  <c r="AG17" i="5"/>
  <c r="AF17" i="5"/>
  <c r="AI16" i="5"/>
  <c r="AH16" i="5"/>
  <c r="AG16" i="5"/>
  <c r="AF16" i="5"/>
  <c r="AI15" i="5"/>
  <c r="AH15" i="5"/>
  <c r="AG15" i="5"/>
  <c r="AF15" i="5"/>
  <c r="AI14" i="5"/>
  <c r="AH14" i="5"/>
  <c r="AG14" i="5"/>
  <c r="AF14" i="5"/>
  <c r="AI13" i="5"/>
  <c r="AH13" i="5"/>
  <c r="AG13" i="5"/>
  <c r="AF13" i="5"/>
  <c r="AI12" i="5"/>
  <c r="AH12" i="5"/>
  <c r="AG12" i="5"/>
  <c r="AF12" i="5"/>
  <c r="AI11" i="5"/>
  <c r="AH11" i="5"/>
  <c r="AG11" i="5"/>
  <c r="AF11" i="5"/>
  <c r="AI10" i="5"/>
  <c r="AH10" i="5"/>
  <c r="AG10" i="5"/>
  <c r="AF10" i="5"/>
  <c r="AI9" i="5"/>
  <c r="AH9" i="5"/>
  <c r="AG9" i="5"/>
  <c r="AF9" i="5"/>
  <c r="AI8" i="5"/>
  <c r="AH8" i="5"/>
  <c r="AG8" i="5"/>
  <c r="AF8" i="5"/>
  <c r="AI7" i="5"/>
  <c r="AH7" i="5"/>
  <c r="AG7" i="5"/>
  <c r="AF7" i="5"/>
  <c r="AI6" i="5"/>
  <c r="AH6" i="5"/>
  <c r="AG6" i="5"/>
  <c r="AF6" i="5"/>
  <c r="AI24" i="6"/>
  <c r="AH24" i="6"/>
  <c r="AG24" i="6"/>
  <c r="AF24" i="6"/>
  <c r="AI19" i="6"/>
  <c r="AH19" i="6"/>
  <c r="AG19" i="6"/>
  <c r="AF19" i="6"/>
  <c r="AI18" i="6"/>
  <c r="AH18" i="6"/>
  <c r="AG18" i="6"/>
  <c r="AF18" i="6"/>
  <c r="AI17" i="6"/>
  <c r="AI20" i="6" s="1"/>
  <c r="AH17" i="6"/>
  <c r="AH20" i="6" s="1"/>
  <c r="AG17" i="6"/>
  <c r="AG20" i="6" s="1"/>
  <c r="AF17" i="6"/>
  <c r="AF20" i="6" s="1"/>
  <c r="AI16" i="6"/>
  <c r="AH16" i="6"/>
  <c r="AG16" i="6"/>
  <c r="AF16" i="6"/>
  <c r="AI14" i="6"/>
  <c r="AH14" i="6"/>
  <c r="AG14" i="6"/>
  <c r="AF14" i="6"/>
  <c r="AI13" i="6"/>
  <c r="AI15" i="6" s="1"/>
  <c r="AI21" i="6" s="1"/>
  <c r="AH13" i="6"/>
  <c r="AH15" i="6" s="1"/>
  <c r="AH21" i="6" s="1"/>
  <c r="AG13" i="6"/>
  <c r="AG15" i="6" s="1"/>
  <c r="AF13" i="6"/>
  <c r="AF15" i="6" s="1"/>
  <c r="AF21" i="6" s="1"/>
  <c r="AI11" i="6"/>
  <c r="AH11" i="6"/>
  <c r="AG11" i="6"/>
  <c r="AF11" i="6"/>
  <c r="AI10" i="6"/>
  <c r="AH10" i="6"/>
  <c r="AG10" i="6"/>
  <c r="AF10" i="6"/>
  <c r="AI9" i="6"/>
  <c r="AH9" i="6"/>
  <c r="AG9" i="6"/>
  <c r="AF9" i="6"/>
  <c r="AI8" i="6"/>
  <c r="AH8" i="6"/>
  <c r="AG8" i="6"/>
  <c r="AI7" i="6"/>
  <c r="AH7" i="6"/>
  <c r="AG7" i="6"/>
  <c r="AF7" i="6"/>
  <c r="AI6" i="6"/>
  <c r="AI12" i="6" s="1"/>
  <c r="AH6" i="6"/>
  <c r="AH12" i="6" s="1"/>
  <c r="AG6" i="6"/>
  <c r="AG12" i="6" s="1"/>
  <c r="AF6" i="6"/>
  <c r="AF12" i="6" s="1"/>
  <c r="AI23" i="7"/>
  <c r="AH23" i="7"/>
  <c r="AG23" i="7"/>
  <c r="AF23" i="7"/>
  <c r="AI22" i="7"/>
  <c r="AH22" i="7"/>
  <c r="AG22" i="7"/>
  <c r="AF22" i="7"/>
  <c r="AI21" i="7"/>
  <c r="AH21" i="7"/>
  <c r="AG21" i="7"/>
  <c r="AF21" i="7"/>
  <c r="AI20" i="7"/>
  <c r="AI24" i="7" s="1"/>
  <c r="AH20" i="7"/>
  <c r="AH24" i="7" s="1"/>
  <c r="AG20" i="7"/>
  <c r="AG24" i="7" s="1"/>
  <c r="AF20" i="7"/>
  <c r="AI19" i="7"/>
  <c r="AH19" i="7"/>
  <c r="AG19" i="7"/>
  <c r="AF19" i="7"/>
  <c r="AI18" i="7"/>
  <c r="AH18" i="7"/>
  <c r="AG18" i="7"/>
  <c r="AF18" i="7"/>
  <c r="AI17" i="7"/>
  <c r="AH17" i="7"/>
  <c r="AG17" i="7"/>
  <c r="AF17" i="7"/>
  <c r="AI16" i="7"/>
  <c r="AH16" i="7"/>
  <c r="AG16" i="7"/>
  <c r="AF16" i="7"/>
  <c r="AI15" i="7"/>
  <c r="AH15" i="7"/>
  <c r="AG15" i="7"/>
  <c r="AF15" i="7"/>
  <c r="AI14" i="7"/>
  <c r="AH14" i="7"/>
  <c r="AG14" i="7"/>
  <c r="AF14" i="7"/>
  <c r="AI13" i="7"/>
  <c r="AH13" i="7"/>
  <c r="AG13" i="7"/>
  <c r="AF13" i="7"/>
  <c r="AI12" i="7"/>
  <c r="AH12" i="7"/>
  <c r="AG12" i="7"/>
  <c r="AF12" i="7"/>
  <c r="AI11" i="7"/>
  <c r="AH11" i="7"/>
  <c r="AG11" i="7"/>
  <c r="AF11" i="7"/>
  <c r="AI10" i="7"/>
  <c r="AH10" i="7"/>
  <c r="AG10" i="7"/>
  <c r="AF10" i="7"/>
  <c r="AI8" i="7"/>
  <c r="AH8" i="7"/>
  <c r="AG8" i="7"/>
  <c r="AF8" i="7"/>
  <c r="AI7" i="7"/>
  <c r="AH7" i="7"/>
  <c r="AG7" i="7"/>
  <c r="AF7" i="7"/>
  <c r="AI6" i="7"/>
  <c r="AH6" i="7"/>
  <c r="AG6" i="7"/>
  <c r="AF6" i="7"/>
  <c r="AI19" i="10"/>
  <c r="AH19" i="10"/>
  <c r="AG19" i="10"/>
  <c r="AF19" i="10"/>
  <c r="AI17" i="10"/>
  <c r="AH17" i="10"/>
  <c r="AG17" i="10"/>
  <c r="AI16" i="10"/>
  <c r="AH16" i="10"/>
  <c r="AG16" i="10"/>
  <c r="AF16" i="10"/>
  <c r="AI15" i="10"/>
  <c r="AH15" i="10"/>
  <c r="AG15" i="10"/>
  <c r="AF15" i="10"/>
  <c r="AF17" i="10" s="1"/>
  <c r="AI14" i="10"/>
  <c r="AH14" i="10"/>
  <c r="AG14" i="10"/>
  <c r="AF14" i="10"/>
  <c r="AI12" i="10"/>
  <c r="AH12" i="10"/>
  <c r="AG12" i="10"/>
  <c r="AF12" i="10"/>
  <c r="AI11" i="10"/>
  <c r="AH11" i="10"/>
  <c r="AG11" i="10"/>
  <c r="AF11" i="10"/>
  <c r="AI10" i="10"/>
  <c r="AH10" i="10"/>
  <c r="AG10" i="10"/>
  <c r="AF10" i="10"/>
  <c r="AI9" i="10"/>
  <c r="AH9" i="10"/>
  <c r="AG9" i="10"/>
  <c r="AF9" i="10"/>
  <c r="AI8" i="10"/>
  <c r="AH8" i="10"/>
  <c r="AG8" i="10"/>
  <c r="AF8" i="10"/>
  <c r="AI7" i="10"/>
  <c r="AH7" i="10"/>
  <c r="AG7" i="10"/>
  <c r="AF7" i="10"/>
  <c r="AI6" i="10"/>
  <c r="AI13" i="10" s="1"/>
  <c r="AI18" i="10" s="1"/>
  <c r="AH6" i="10"/>
  <c r="AH13" i="10" s="1"/>
  <c r="AH18" i="10" s="1"/>
  <c r="AG6" i="10"/>
  <c r="AG13" i="10" s="1"/>
  <c r="AG18" i="10" s="1"/>
  <c r="AF6" i="10"/>
  <c r="AF13" i="10" s="1"/>
  <c r="AI30" i="11"/>
  <c r="AH30" i="11"/>
  <c r="AG30" i="11"/>
  <c r="AF30" i="11"/>
  <c r="AI29" i="11"/>
  <c r="AH29" i="11"/>
  <c r="AG29" i="11"/>
  <c r="AF29" i="11"/>
  <c r="AI28" i="11"/>
  <c r="AH28" i="11"/>
  <c r="AG28" i="11"/>
  <c r="AF28" i="11"/>
  <c r="AI26" i="11"/>
  <c r="AH26" i="11"/>
  <c r="AG26" i="11"/>
  <c r="AF26" i="11"/>
  <c r="AI25" i="11"/>
  <c r="AH25" i="11"/>
  <c r="AG25" i="11"/>
  <c r="AF25" i="11"/>
  <c r="AI24" i="11"/>
  <c r="AH24" i="11"/>
  <c r="AG24" i="11"/>
  <c r="AF24" i="11"/>
  <c r="AI23" i="11"/>
  <c r="AH23" i="11"/>
  <c r="AG23" i="11"/>
  <c r="AF23" i="11"/>
  <c r="AI22" i="11"/>
  <c r="AH22" i="11"/>
  <c r="AG22" i="11"/>
  <c r="AF22" i="11"/>
  <c r="AI21" i="11"/>
  <c r="AH21" i="11"/>
  <c r="AG21" i="11"/>
  <c r="AF21" i="11"/>
  <c r="AI20" i="11"/>
  <c r="AH20" i="11"/>
  <c r="AG20" i="11"/>
  <c r="AF20" i="11"/>
  <c r="AI19" i="11"/>
  <c r="AH19" i="11"/>
  <c r="AG19" i="11"/>
  <c r="AF19" i="11"/>
  <c r="AI18" i="11"/>
  <c r="AH18" i="11"/>
  <c r="AG18" i="11"/>
  <c r="AF18" i="11"/>
  <c r="AI17" i="11"/>
  <c r="AH17" i="11"/>
  <c r="AG17" i="11"/>
  <c r="AF17" i="11"/>
  <c r="AI16" i="11"/>
  <c r="AH16" i="11"/>
  <c r="AG16" i="11"/>
  <c r="AF16" i="11"/>
  <c r="AI15" i="11"/>
  <c r="AH15" i="11"/>
  <c r="AG15" i="11"/>
  <c r="AF15" i="11"/>
  <c r="AI14" i="11"/>
  <c r="AH14" i="11"/>
  <c r="AG14" i="11"/>
  <c r="AF14" i="11"/>
  <c r="AI13" i="11"/>
  <c r="AH13" i="11"/>
  <c r="AG13" i="11"/>
  <c r="AF13" i="11"/>
  <c r="AI12" i="11"/>
  <c r="AH12" i="11"/>
  <c r="AG12" i="11"/>
  <c r="AF12" i="11"/>
  <c r="AI11" i="11"/>
  <c r="AH11" i="11"/>
  <c r="AG11" i="11"/>
  <c r="AF11" i="11"/>
  <c r="AI10" i="11"/>
  <c r="AH10" i="11"/>
  <c r="AG10" i="11"/>
  <c r="AF10" i="11"/>
  <c r="AI9" i="11"/>
  <c r="AH9" i="11"/>
  <c r="AG9" i="11"/>
  <c r="AF9" i="11"/>
  <c r="AI8" i="11"/>
  <c r="AH8" i="11"/>
  <c r="AG8" i="11"/>
  <c r="AF8" i="11"/>
  <c r="AI7" i="11"/>
  <c r="AH7" i="11"/>
  <c r="AG7" i="11"/>
  <c r="AF7" i="11"/>
  <c r="AI6" i="11"/>
  <c r="AH6" i="11"/>
  <c r="AG6" i="11"/>
  <c r="AF6" i="11"/>
  <c r="AI30" i="14"/>
  <c r="AH30" i="14"/>
  <c r="AG30" i="14"/>
  <c r="AF30" i="14"/>
  <c r="AI29" i="14"/>
  <c r="AH29" i="14"/>
  <c r="AG29" i="14"/>
  <c r="AF29" i="14"/>
  <c r="AI28" i="14"/>
  <c r="AH28" i="14"/>
  <c r="AG28" i="14"/>
  <c r="AF28" i="14"/>
  <c r="AI27" i="14"/>
  <c r="AH27" i="14"/>
  <c r="AG27" i="14"/>
  <c r="AF27" i="14"/>
  <c r="AI26" i="14"/>
  <c r="AH26" i="14"/>
  <c r="AG26" i="14"/>
  <c r="AF26" i="14"/>
  <c r="AI25" i="14"/>
  <c r="AH25" i="14"/>
  <c r="AG25" i="14"/>
  <c r="AF25" i="14"/>
  <c r="AI24" i="14"/>
  <c r="AH24" i="14"/>
  <c r="AG24" i="14"/>
  <c r="AF24" i="14"/>
  <c r="AI23" i="14"/>
  <c r="AH23" i="14"/>
  <c r="AG23" i="14"/>
  <c r="AF23" i="14"/>
  <c r="AI22" i="14"/>
  <c r="AH22" i="14"/>
  <c r="AG22" i="14"/>
  <c r="AF22" i="14"/>
  <c r="AI21" i="14"/>
  <c r="AH21" i="14"/>
  <c r="AG21" i="14"/>
  <c r="AF21" i="14"/>
  <c r="AI20" i="14"/>
  <c r="AH20" i="14"/>
  <c r="AG20" i="14"/>
  <c r="AF20" i="14"/>
  <c r="AI19" i="14"/>
  <c r="AH19" i="14"/>
  <c r="AG19" i="14"/>
  <c r="AF19" i="14"/>
  <c r="AI18" i="14"/>
  <c r="AH18" i="14"/>
  <c r="AG18" i="14"/>
  <c r="AF18" i="14"/>
  <c r="AI17" i="14"/>
  <c r="AH17" i="14"/>
  <c r="AG17" i="14"/>
  <c r="AF17" i="14"/>
  <c r="AI16" i="14"/>
  <c r="AH16" i="14"/>
  <c r="AG16" i="14"/>
  <c r="AF16" i="14"/>
  <c r="AI14" i="14"/>
  <c r="AH14" i="14"/>
  <c r="AG14" i="14"/>
  <c r="AF14" i="14"/>
  <c r="AI13" i="14"/>
  <c r="AH13" i="14"/>
  <c r="AG13" i="14"/>
  <c r="AF13" i="14"/>
  <c r="AI12" i="14"/>
  <c r="AH12" i="14"/>
  <c r="AG12" i="14"/>
  <c r="AF12" i="14"/>
  <c r="AI11" i="14"/>
  <c r="AH11" i="14"/>
  <c r="AG11" i="14"/>
  <c r="AF11" i="14"/>
  <c r="AI10" i="14"/>
  <c r="AH10" i="14"/>
  <c r="AG10" i="14"/>
  <c r="AF10" i="14"/>
  <c r="AI9" i="14"/>
  <c r="AH9" i="14"/>
  <c r="AG9" i="14"/>
  <c r="AF9" i="14"/>
  <c r="AI8" i="14"/>
  <c r="AH8" i="14"/>
  <c r="AG8" i="14"/>
  <c r="AF8" i="14"/>
  <c r="AI7" i="14"/>
  <c r="AH7" i="14"/>
  <c r="AG7" i="14"/>
  <c r="AF7" i="14"/>
  <c r="AI6" i="14"/>
  <c r="AH6" i="14"/>
  <c r="AG6" i="14"/>
  <c r="AF6" i="14"/>
  <c r="AI16" i="13"/>
  <c r="AH16" i="13"/>
  <c r="AG16" i="13"/>
  <c r="AF16" i="13"/>
  <c r="AI15" i="13"/>
  <c r="AH15" i="13"/>
  <c r="AG15" i="13"/>
  <c r="AF15" i="13"/>
  <c r="AI14" i="13"/>
  <c r="AH14" i="13"/>
  <c r="AG14" i="13"/>
  <c r="AF14" i="13"/>
  <c r="AI13" i="13"/>
  <c r="AH13" i="13"/>
  <c r="AG13" i="13"/>
  <c r="AF13" i="13"/>
  <c r="AI12" i="13"/>
  <c r="AH12" i="13"/>
  <c r="AG12" i="13"/>
  <c r="AF12" i="13"/>
  <c r="AI11" i="13"/>
  <c r="AH11" i="13"/>
  <c r="AG11" i="13"/>
  <c r="AF11" i="13"/>
  <c r="AI10" i="13"/>
  <c r="AH10" i="13"/>
  <c r="AG10" i="13"/>
  <c r="AF10" i="13"/>
  <c r="AI9" i="13"/>
  <c r="AH9" i="13"/>
  <c r="AG9" i="13"/>
  <c r="AF9" i="13"/>
  <c r="AI8" i="13"/>
  <c r="AH8" i="13"/>
  <c r="AG8" i="13"/>
  <c r="AF8" i="13"/>
  <c r="AI7" i="13"/>
  <c r="AH7" i="13"/>
  <c r="AG7" i="13"/>
  <c r="AF7" i="13"/>
  <c r="AI6" i="13"/>
  <c r="AH6" i="13"/>
  <c r="AG6" i="13"/>
  <c r="AF6" i="13"/>
  <c r="AI30" i="15"/>
  <c r="AH30" i="15"/>
  <c r="AG30" i="15"/>
  <c r="AF30" i="15"/>
  <c r="AI29" i="15"/>
  <c r="AH29" i="15"/>
  <c r="AG29" i="15"/>
  <c r="AF29" i="15"/>
  <c r="AI28" i="15"/>
  <c r="AH28" i="15"/>
  <c r="AG28" i="15"/>
  <c r="AF28" i="15"/>
  <c r="AI27" i="15"/>
  <c r="AH27" i="15"/>
  <c r="AG27" i="15"/>
  <c r="AF27" i="15"/>
  <c r="AI26" i="15"/>
  <c r="AH26" i="15"/>
  <c r="AG26" i="15"/>
  <c r="AF26" i="15"/>
  <c r="AI25" i="15"/>
  <c r="AH25" i="15"/>
  <c r="AG25" i="15"/>
  <c r="AF25" i="15"/>
  <c r="AI24" i="15"/>
  <c r="AH24" i="15"/>
  <c r="AG24" i="15"/>
  <c r="AF24" i="15"/>
  <c r="AI23" i="15"/>
  <c r="AH23" i="15"/>
  <c r="AG23" i="15"/>
  <c r="AF23" i="15"/>
  <c r="AI22" i="15"/>
  <c r="AH22" i="15"/>
  <c r="AG22" i="15"/>
  <c r="AF22" i="15"/>
  <c r="AI21" i="15"/>
  <c r="AH21" i="15"/>
  <c r="AG21" i="15"/>
  <c r="AF21" i="15"/>
  <c r="AI20" i="15"/>
  <c r="AH20" i="15"/>
  <c r="AG20" i="15"/>
  <c r="AF20" i="15"/>
  <c r="AI19" i="15"/>
  <c r="AH19" i="15"/>
  <c r="AG19" i="15"/>
  <c r="AF19" i="15"/>
  <c r="AI18" i="15"/>
  <c r="AH18" i="15"/>
  <c r="AG18" i="15"/>
  <c r="AF18" i="15"/>
  <c r="AI17" i="15"/>
  <c r="AH17" i="15"/>
  <c r="AG17" i="15"/>
  <c r="AF17" i="15"/>
  <c r="AI16" i="15"/>
  <c r="AH16" i="15"/>
  <c r="AG16" i="15"/>
  <c r="AF16" i="15"/>
  <c r="AI14" i="15"/>
  <c r="AH14" i="15"/>
  <c r="AG14" i="15"/>
  <c r="AF14" i="15"/>
  <c r="AI13" i="15"/>
  <c r="AH13" i="15"/>
  <c r="AG13" i="15"/>
  <c r="AF13" i="15"/>
  <c r="AI12" i="15"/>
  <c r="AH12" i="15"/>
  <c r="AG12" i="15"/>
  <c r="AF12" i="15"/>
  <c r="AI11" i="15"/>
  <c r="AH11" i="15"/>
  <c r="AG11" i="15"/>
  <c r="AF11" i="15"/>
  <c r="AI10" i="15"/>
  <c r="AH10" i="15"/>
  <c r="AG10" i="15"/>
  <c r="AF10" i="15"/>
  <c r="AI9" i="15"/>
  <c r="AH9" i="15"/>
  <c r="AG9" i="15"/>
  <c r="AF9" i="15"/>
  <c r="AI8" i="15"/>
  <c r="AH8" i="15"/>
  <c r="AG8" i="15"/>
  <c r="AF8" i="15"/>
  <c r="AI7" i="15"/>
  <c r="AH7" i="15"/>
  <c r="AG7" i="15"/>
  <c r="AF7" i="15"/>
  <c r="AI6" i="15"/>
  <c r="AH6" i="15"/>
  <c r="AG6" i="15"/>
  <c r="AF6" i="15"/>
  <c r="AI30" i="12"/>
  <c r="AH30" i="12"/>
  <c r="AG30" i="12"/>
  <c r="AF30" i="12"/>
  <c r="AI29" i="12"/>
  <c r="AH29" i="12"/>
  <c r="AG29" i="12"/>
  <c r="AF29" i="12"/>
  <c r="AI28" i="12"/>
  <c r="AH28" i="12"/>
  <c r="AG28" i="12"/>
  <c r="AF28" i="12"/>
  <c r="AI27" i="12"/>
  <c r="AH27" i="12"/>
  <c r="AG27" i="12"/>
  <c r="AF27" i="12"/>
  <c r="AI26" i="12"/>
  <c r="AH26" i="12"/>
  <c r="AG26" i="12"/>
  <c r="AF26" i="12"/>
  <c r="AI25" i="12"/>
  <c r="AH25" i="12"/>
  <c r="AG25" i="12"/>
  <c r="AF25" i="12"/>
  <c r="AI24" i="12"/>
  <c r="AH24" i="12"/>
  <c r="AG24" i="12"/>
  <c r="AF24" i="12"/>
  <c r="AI23" i="12"/>
  <c r="AH23" i="12"/>
  <c r="AG23" i="12"/>
  <c r="AF23" i="12"/>
  <c r="AI22" i="12"/>
  <c r="AH22" i="12"/>
  <c r="AG22" i="12"/>
  <c r="AF22" i="12"/>
  <c r="AI21" i="12"/>
  <c r="AH21" i="12"/>
  <c r="AG21" i="12"/>
  <c r="AF21" i="12"/>
  <c r="AI20" i="12"/>
  <c r="AH20" i="12"/>
  <c r="AG20" i="12"/>
  <c r="AF20" i="12"/>
  <c r="AI19" i="12"/>
  <c r="AH19" i="12"/>
  <c r="AG19" i="12"/>
  <c r="AF19" i="12"/>
  <c r="AI18" i="12"/>
  <c r="AH18" i="12"/>
  <c r="AG18" i="12"/>
  <c r="AF18" i="12"/>
  <c r="AI17" i="12"/>
  <c r="AH17" i="12"/>
  <c r="AG17" i="12"/>
  <c r="AF17" i="12"/>
  <c r="AI16" i="12"/>
  <c r="AH16" i="12"/>
  <c r="AG16" i="12"/>
  <c r="AF16" i="12"/>
  <c r="AI14" i="12"/>
  <c r="AH14" i="12"/>
  <c r="AG14" i="12"/>
  <c r="AF14" i="12"/>
  <c r="AI13" i="12"/>
  <c r="AH13" i="12"/>
  <c r="AG13" i="12"/>
  <c r="AF13" i="12"/>
  <c r="AI12" i="12"/>
  <c r="AH12" i="12"/>
  <c r="AG12" i="12"/>
  <c r="AF12" i="12"/>
  <c r="AI11" i="12"/>
  <c r="AH11" i="12"/>
  <c r="AG11" i="12"/>
  <c r="AF11" i="12"/>
  <c r="AI10" i="12"/>
  <c r="AH10" i="12"/>
  <c r="AG10" i="12"/>
  <c r="AF10" i="12"/>
  <c r="AI9" i="12"/>
  <c r="AH9" i="12"/>
  <c r="AG9" i="12"/>
  <c r="AF9" i="12"/>
  <c r="AI8" i="12"/>
  <c r="AH8" i="12"/>
  <c r="AG8" i="12"/>
  <c r="AF8" i="12"/>
  <c r="AI7" i="12"/>
  <c r="AH7" i="12"/>
  <c r="AG7" i="12"/>
  <c r="AF7" i="12"/>
  <c r="AI6" i="12"/>
  <c r="AH6" i="12"/>
  <c r="AG6" i="12"/>
  <c r="AF6" i="12"/>
  <c r="AI30" i="9"/>
  <c r="AH30" i="9"/>
  <c r="AG30" i="9"/>
  <c r="AF30" i="9"/>
  <c r="AI29" i="9"/>
  <c r="AH29" i="9"/>
  <c r="AG29" i="9"/>
  <c r="AF29" i="9"/>
  <c r="AI28" i="9"/>
  <c r="AH28" i="9"/>
  <c r="AG28" i="9"/>
  <c r="AF28" i="9"/>
  <c r="AI27" i="9"/>
  <c r="AH27" i="9"/>
  <c r="AG27" i="9"/>
  <c r="AF27" i="9"/>
  <c r="AI26" i="9"/>
  <c r="AH26" i="9"/>
  <c r="AG26" i="9"/>
  <c r="AF26" i="9"/>
  <c r="AI25" i="9"/>
  <c r="AH25" i="9"/>
  <c r="AG25" i="9"/>
  <c r="AF25" i="9"/>
  <c r="AI24" i="9"/>
  <c r="AH24" i="9"/>
  <c r="AG24" i="9"/>
  <c r="AF24" i="9"/>
  <c r="AI23" i="9"/>
  <c r="AH23" i="9"/>
  <c r="AG23" i="9"/>
  <c r="AF23" i="9"/>
  <c r="AI22" i="9"/>
  <c r="AH22" i="9"/>
  <c r="AG22" i="9"/>
  <c r="AF22" i="9"/>
  <c r="AI21" i="9"/>
  <c r="AH21" i="9"/>
  <c r="AG21" i="9"/>
  <c r="AF21" i="9"/>
  <c r="AI20" i="9"/>
  <c r="AH20" i="9"/>
  <c r="AG20" i="9"/>
  <c r="AF20" i="9"/>
  <c r="AI19" i="9"/>
  <c r="AH19" i="9"/>
  <c r="AG19" i="9"/>
  <c r="AF19" i="9"/>
  <c r="AI18" i="9"/>
  <c r="AH18" i="9"/>
  <c r="AG18" i="9"/>
  <c r="AF18" i="9"/>
  <c r="AI17" i="9"/>
  <c r="AH17" i="9"/>
  <c r="AG17" i="9"/>
  <c r="AF17" i="9"/>
  <c r="AI16" i="9"/>
  <c r="AH16" i="9"/>
  <c r="AG16" i="9"/>
  <c r="AF16" i="9"/>
  <c r="AI15" i="9"/>
  <c r="AH15" i="9"/>
  <c r="AG15" i="9"/>
  <c r="AF15" i="9"/>
  <c r="AI14" i="9"/>
  <c r="AH14" i="9"/>
  <c r="AG14" i="9"/>
  <c r="AF14" i="9"/>
  <c r="AI13" i="9"/>
  <c r="AH13" i="9"/>
  <c r="AG13" i="9"/>
  <c r="AF13" i="9"/>
  <c r="AI12" i="9"/>
  <c r="AH12" i="9"/>
  <c r="AG12" i="9"/>
  <c r="AF12" i="9"/>
  <c r="AI11" i="9"/>
  <c r="AH11" i="9"/>
  <c r="AG11" i="9"/>
  <c r="AF11" i="9"/>
  <c r="AI10" i="9"/>
  <c r="AH10" i="9"/>
  <c r="AG10" i="9"/>
  <c r="AF10" i="9"/>
  <c r="AI9" i="9"/>
  <c r="AH9" i="9"/>
  <c r="AG9" i="9"/>
  <c r="AF9" i="9"/>
  <c r="AI8" i="9"/>
  <c r="AH8" i="9"/>
  <c r="AG8" i="9"/>
  <c r="AF8" i="9"/>
  <c r="AI7" i="9"/>
  <c r="AH7" i="9"/>
  <c r="AG7" i="9"/>
  <c r="AF7" i="9"/>
  <c r="AI6" i="9"/>
  <c r="AH6" i="9"/>
  <c r="AG6" i="9"/>
  <c r="AF6" i="9"/>
  <c r="AI30" i="8"/>
  <c r="AH30" i="8"/>
  <c r="AG30" i="8"/>
  <c r="AF30" i="8"/>
  <c r="AI29" i="8"/>
  <c r="AH29" i="8"/>
  <c r="AG29" i="8"/>
  <c r="AI28" i="8"/>
  <c r="AH28" i="8"/>
  <c r="AG28" i="8"/>
  <c r="AI27" i="8"/>
  <c r="AH27" i="8"/>
  <c r="AG27" i="8"/>
  <c r="AI26" i="8"/>
  <c r="AH26" i="8"/>
  <c r="AG26" i="8"/>
  <c r="AI25" i="8"/>
  <c r="AH25" i="8"/>
  <c r="AG25" i="8"/>
  <c r="AF25" i="8"/>
  <c r="AI24" i="8"/>
  <c r="AH24" i="8"/>
  <c r="AG24" i="8"/>
  <c r="AF24" i="8"/>
  <c r="AI23" i="8"/>
  <c r="AH23" i="8"/>
  <c r="AG23" i="8"/>
  <c r="AF23" i="8"/>
  <c r="AI22" i="8"/>
  <c r="AH22" i="8"/>
  <c r="AG22" i="8"/>
  <c r="AF22" i="8"/>
  <c r="AI21" i="8"/>
  <c r="AH21" i="8"/>
  <c r="AG21" i="8"/>
  <c r="AF21" i="8"/>
  <c r="AI20" i="8"/>
  <c r="AH20" i="8"/>
  <c r="AG20" i="8"/>
  <c r="AF20" i="8"/>
  <c r="AI19" i="8"/>
  <c r="AH19" i="8"/>
  <c r="AG19" i="8"/>
  <c r="AF19" i="8"/>
  <c r="AI18" i="8"/>
  <c r="AH18" i="8"/>
  <c r="AG18" i="8"/>
  <c r="AF18" i="8"/>
  <c r="AI17" i="8"/>
  <c r="AH17" i="8"/>
  <c r="AG17" i="8"/>
  <c r="AF17" i="8"/>
  <c r="AI16" i="8"/>
  <c r="AH16" i="8"/>
  <c r="AG16" i="8"/>
  <c r="AF16" i="8"/>
  <c r="AI14" i="8"/>
  <c r="AH14" i="8"/>
  <c r="AG14" i="8"/>
  <c r="AF14" i="8"/>
  <c r="AI13" i="8"/>
  <c r="AH13" i="8"/>
  <c r="AG13" i="8"/>
  <c r="AF13" i="8"/>
  <c r="AI12" i="8"/>
  <c r="AH12" i="8"/>
  <c r="AG12" i="8"/>
  <c r="AF12" i="8"/>
  <c r="AI11" i="8"/>
  <c r="AH11" i="8"/>
  <c r="AG11" i="8"/>
  <c r="AF11" i="8"/>
  <c r="AI10" i="8"/>
  <c r="AH10" i="8"/>
  <c r="AG10" i="8"/>
  <c r="AF10" i="8"/>
  <c r="AI9" i="8"/>
  <c r="AH9" i="8"/>
  <c r="AG9" i="8"/>
  <c r="AF9" i="8"/>
  <c r="AI8" i="8"/>
  <c r="AH8" i="8"/>
  <c r="AG8" i="8"/>
  <c r="AF8" i="8"/>
  <c r="AI7" i="8"/>
  <c r="AH7" i="8"/>
  <c r="AG7" i="8"/>
  <c r="AF7" i="8"/>
  <c r="AI6" i="8"/>
  <c r="AH6" i="8"/>
  <c r="AG6" i="8"/>
  <c r="AF6" i="8"/>
  <c r="D5" i="6"/>
  <c r="E16" i="5"/>
  <c r="F16" i="5"/>
  <c r="G16" i="5"/>
  <c r="H16" i="5"/>
  <c r="I16" i="5"/>
  <c r="J16" i="5"/>
  <c r="K16" i="5"/>
  <c r="L16" i="5"/>
  <c r="M16" i="5"/>
  <c r="N16" i="5"/>
  <c r="O16" i="5"/>
  <c r="D16" i="5"/>
  <c r="Q7" i="8"/>
  <c r="R6" i="8"/>
  <c r="Q6" i="8"/>
  <c r="E6" i="8"/>
  <c r="F6" i="8"/>
  <c r="G6" i="8"/>
  <c r="H6" i="8"/>
  <c r="I6" i="8"/>
  <c r="J6" i="8"/>
  <c r="K6" i="8"/>
  <c r="L6" i="8"/>
  <c r="M6" i="8"/>
  <c r="S6" i="8" s="1"/>
  <c r="N6" i="8"/>
  <c r="O6" i="8"/>
  <c r="E7" i="8"/>
  <c r="F7" i="8"/>
  <c r="G7" i="8"/>
  <c r="H7" i="8"/>
  <c r="I7" i="8"/>
  <c r="J7" i="8"/>
  <c r="K7" i="8"/>
  <c r="R7" i="8" s="1"/>
  <c r="L7" i="8"/>
  <c r="M7" i="8"/>
  <c r="S7" i="8" s="1"/>
  <c r="N7" i="8"/>
  <c r="O7" i="8"/>
  <c r="D7" i="8"/>
  <c r="P7" i="8" s="1"/>
  <c r="D6" i="8"/>
  <c r="P6" i="8" s="1"/>
  <c r="S27" i="12"/>
  <c r="R27" i="12"/>
  <c r="Q27" i="12"/>
  <c r="P27" i="12"/>
  <c r="R8" i="12"/>
  <c r="Q23" i="15"/>
  <c r="R21" i="15"/>
  <c r="Q21" i="15"/>
  <c r="Q18" i="15"/>
  <c r="E27" i="12"/>
  <c r="F27" i="12"/>
  <c r="G27" i="12"/>
  <c r="H27" i="12"/>
  <c r="I27" i="12"/>
  <c r="J27" i="12"/>
  <c r="K27" i="12"/>
  <c r="L27" i="12"/>
  <c r="M27" i="12"/>
  <c r="N27" i="12"/>
  <c r="O27" i="12"/>
  <c r="D27" i="12"/>
  <c r="G23" i="12"/>
  <c r="E21" i="12"/>
  <c r="F21" i="12"/>
  <c r="G21" i="12"/>
  <c r="H21" i="12"/>
  <c r="I21" i="12"/>
  <c r="J21" i="12"/>
  <c r="K21" i="12"/>
  <c r="L21" i="12"/>
  <c r="M21" i="12"/>
  <c r="N21" i="12"/>
  <c r="O21" i="12"/>
  <c r="D21" i="12"/>
  <c r="E18" i="12"/>
  <c r="F18" i="12"/>
  <c r="G18" i="12"/>
  <c r="H18" i="12"/>
  <c r="I18" i="12"/>
  <c r="J18" i="12"/>
  <c r="K18" i="12"/>
  <c r="R18" i="12" s="1"/>
  <c r="L18" i="12"/>
  <c r="M18" i="12"/>
  <c r="S18" i="12" s="1"/>
  <c r="N18" i="12"/>
  <c r="O18" i="12"/>
  <c r="E19" i="12"/>
  <c r="F19" i="12"/>
  <c r="G19" i="12"/>
  <c r="Q19" i="12" s="1"/>
  <c r="H19" i="12"/>
  <c r="I19" i="12"/>
  <c r="J19" i="12"/>
  <c r="R19" i="12" s="1"/>
  <c r="K19" i="12"/>
  <c r="L19" i="12"/>
  <c r="M19" i="12"/>
  <c r="N19" i="12"/>
  <c r="O19" i="12"/>
  <c r="D19" i="12"/>
  <c r="D18" i="12"/>
  <c r="P18" i="12" s="1"/>
  <c r="E11" i="12"/>
  <c r="F11" i="12"/>
  <c r="G11" i="12"/>
  <c r="H11" i="12"/>
  <c r="I11" i="12"/>
  <c r="J11" i="12"/>
  <c r="K11" i="12"/>
  <c r="L11" i="12"/>
  <c r="M11" i="12"/>
  <c r="N11" i="12"/>
  <c r="O11" i="12"/>
  <c r="D11" i="12"/>
  <c r="E8" i="12"/>
  <c r="F8" i="12"/>
  <c r="G8" i="12"/>
  <c r="H8" i="12"/>
  <c r="I8" i="12"/>
  <c r="J8" i="12"/>
  <c r="K8" i="12"/>
  <c r="L8" i="12"/>
  <c r="M8" i="12"/>
  <c r="N8" i="12"/>
  <c r="S8" i="12" s="1"/>
  <c r="O8" i="12"/>
  <c r="E9" i="12"/>
  <c r="F9" i="12"/>
  <c r="G9" i="12"/>
  <c r="Q9" i="12" s="1"/>
  <c r="H9" i="12"/>
  <c r="I9" i="12"/>
  <c r="J9" i="12"/>
  <c r="K9" i="12"/>
  <c r="R9" i="12" s="1"/>
  <c r="L9" i="12"/>
  <c r="M9" i="12"/>
  <c r="N9" i="12"/>
  <c r="O9" i="12"/>
  <c r="D9" i="12"/>
  <c r="D8" i="12"/>
  <c r="P8" i="12" s="1"/>
  <c r="E18" i="15"/>
  <c r="P18" i="15" s="1"/>
  <c r="F18" i="15"/>
  <c r="G18" i="15"/>
  <c r="H18" i="15"/>
  <c r="I18" i="15"/>
  <c r="J18" i="15"/>
  <c r="R18" i="15" s="1"/>
  <c r="K18" i="15"/>
  <c r="L18" i="15"/>
  <c r="M18" i="15"/>
  <c r="S18" i="15" s="1"/>
  <c r="N18" i="15"/>
  <c r="O18" i="15"/>
  <c r="E19" i="15"/>
  <c r="F19" i="15"/>
  <c r="G19" i="15"/>
  <c r="Q19" i="15" s="1"/>
  <c r="H19" i="15"/>
  <c r="I19" i="15"/>
  <c r="J19" i="15"/>
  <c r="R19" i="15" s="1"/>
  <c r="K19" i="15"/>
  <c r="L19" i="15"/>
  <c r="M19" i="15"/>
  <c r="N19" i="15"/>
  <c r="S19" i="15" s="1"/>
  <c r="O19" i="15"/>
  <c r="E21" i="15"/>
  <c r="F21" i="15"/>
  <c r="G21" i="15"/>
  <c r="H21" i="15"/>
  <c r="I21" i="15"/>
  <c r="J21" i="15"/>
  <c r="K21" i="15"/>
  <c r="L21" i="15"/>
  <c r="M21" i="15"/>
  <c r="S21" i="15" s="1"/>
  <c r="N21" i="15"/>
  <c r="O21" i="15"/>
  <c r="E23" i="15"/>
  <c r="E23" i="12" s="1"/>
  <c r="F23" i="15"/>
  <c r="F23" i="12" s="1"/>
  <c r="G23" i="15"/>
  <c r="H23" i="15"/>
  <c r="H23" i="12" s="1"/>
  <c r="I23" i="15"/>
  <c r="J23" i="15"/>
  <c r="K23" i="15"/>
  <c r="L23" i="15"/>
  <c r="R23" i="15" s="1"/>
  <c r="M23" i="15"/>
  <c r="S23" i="15" s="1"/>
  <c r="N23" i="15"/>
  <c r="O23" i="15"/>
  <c r="E27" i="15"/>
  <c r="F27" i="15"/>
  <c r="G27" i="15"/>
  <c r="Q27" i="15" s="1"/>
  <c r="H27" i="15"/>
  <c r="I27" i="15"/>
  <c r="J27" i="15"/>
  <c r="R27" i="15" s="1"/>
  <c r="K27" i="15"/>
  <c r="L27" i="15"/>
  <c r="M27" i="15"/>
  <c r="S27" i="15" s="1"/>
  <c r="N27" i="15"/>
  <c r="O27" i="15"/>
  <c r="D27" i="15"/>
  <c r="P27" i="15" s="1"/>
  <c r="D23" i="15"/>
  <c r="P23" i="15" s="1"/>
  <c r="D21" i="15"/>
  <c r="P21" i="15" s="1"/>
  <c r="D19" i="15"/>
  <c r="P19" i="15" s="1"/>
  <c r="D18" i="15"/>
  <c r="D52" i="3"/>
  <c r="E52" i="3"/>
  <c r="F52" i="3"/>
  <c r="G52" i="3"/>
  <c r="H52" i="3"/>
  <c r="I52" i="3"/>
  <c r="J52" i="3"/>
  <c r="K52" i="3"/>
  <c r="L52" i="3"/>
  <c r="M52" i="3"/>
  <c r="N52" i="3"/>
  <c r="C52" i="3"/>
  <c r="E27" i="14"/>
  <c r="F27" i="14"/>
  <c r="G27" i="14"/>
  <c r="H27" i="14"/>
  <c r="I27" i="14"/>
  <c r="J27" i="14"/>
  <c r="K27" i="14"/>
  <c r="R27" i="14" s="1"/>
  <c r="L27" i="14"/>
  <c r="M27" i="14"/>
  <c r="N27" i="14"/>
  <c r="O27" i="14"/>
  <c r="D27" i="14"/>
  <c r="P27" i="14" s="1"/>
  <c r="Q19" i="14"/>
  <c r="R18" i="14"/>
  <c r="Q18" i="14"/>
  <c r="E23" i="14"/>
  <c r="F23" i="14"/>
  <c r="G23" i="14"/>
  <c r="H23" i="14"/>
  <c r="I23" i="14"/>
  <c r="I23" i="12" s="1"/>
  <c r="J23" i="14"/>
  <c r="J23" i="12" s="1"/>
  <c r="K23" i="14"/>
  <c r="K23" i="12" s="1"/>
  <c r="L23" i="14"/>
  <c r="R23" i="14" s="1"/>
  <c r="M23" i="14"/>
  <c r="N23" i="14"/>
  <c r="O23" i="14"/>
  <c r="O23" i="12" s="1"/>
  <c r="D23" i="14"/>
  <c r="P23" i="14" s="1"/>
  <c r="E21" i="14"/>
  <c r="F21" i="14"/>
  <c r="G21" i="14"/>
  <c r="Q21" i="14" s="1"/>
  <c r="H21" i="14"/>
  <c r="I21" i="14"/>
  <c r="J21" i="14"/>
  <c r="R21" i="14" s="1"/>
  <c r="K21" i="14"/>
  <c r="L21" i="14"/>
  <c r="M21" i="14"/>
  <c r="S21" i="14" s="1"/>
  <c r="N21" i="14"/>
  <c r="O21" i="14"/>
  <c r="D21" i="14"/>
  <c r="P21" i="14" s="1"/>
  <c r="E18" i="14"/>
  <c r="F18" i="14"/>
  <c r="G18" i="14"/>
  <c r="H18" i="14"/>
  <c r="I18" i="14"/>
  <c r="J18" i="14"/>
  <c r="K18" i="14"/>
  <c r="L18" i="14"/>
  <c r="M18" i="14"/>
  <c r="S18" i="14" s="1"/>
  <c r="N18" i="14"/>
  <c r="O18" i="14"/>
  <c r="E19" i="14"/>
  <c r="F19" i="14"/>
  <c r="G19" i="14"/>
  <c r="H19" i="14"/>
  <c r="I19" i="14"/>
  <c r="J19" i="14"/>
  <c r="K19" i="14"/>
  <c r="R19" i="14" s="1"/>
  <c r="L19" i="14"/>
  <c r="M19" i="14"/>
  <c r="S19" i="14" s="1"/>
  <c r="N19" i="14"/>
  <c r="O19" i="14"/>
  <c r="D19" i="14"/>
  <c r="P19" i="14" s="1"/>
  <c r="D18" i="14"/>
  <c r="P18" i="14" s="1"/>
  <c r="S44" i="3"/>
  <c r="D44" i="3"/>
  <c r="E44" i="3"/>
  <c r="F44" i="3"/>
  <c r="G44" i="3"/>
  <c r="H44" i="3"/>
  <c r="I44" i="3"/>
  <c r="J33" i="14" s="1"/>
  <c r="J44" i="3"/>
  <c r="K33" i="14" s="1"/>
  <c r="K44" i="3"/>
  <c r="L33" i="14" s="1"/>
  <c r="L44" i="3"/>
  <c r="M33" i="14" s="1"/>
  <c r="M44" i="3"/>
  <c r="N44" i="3"/>
  <c r="C44" i="3"/>
  <c r="AT21" i="14"/>
  <c r="AT19" i="14"/>
  <c r="AT18" i="14"/>
  <c r="AE5" i="15"/>
  <c r="AD5" i="15"/>
  <c r="AC5" i="15"/>
  <c r="AB5" i="15"/>
  <c r="AA5" i="15"/>
  <c r="Z5" i="15"/>
  <c r="Y5" i="15"/>
  <c r="X5" i="15"/>
  <c r="W5" i="15"/>
  <c r="V5" i="15"/>
  <c r="U5" i="15"/>
  <c r="T5" i="15"/>
  <c r="O5" i="15"/>
  <c r="N5" i="15"/>
  <c r="M5" i="15"/>
  <c r="M33" i="15" s="1"/>
  <c r="L5" i="15"/>
  <c r="L33" i="15" s="1"/>
  <c r="K5" i="15"/>
  <c r="K33" i="15" s="1"/>
  <c r="J5" i="15"/>
  <c r="J33" i="15" s="1"/>
  <c r="I5" i="15"/>
  <c r="I33" i="15" s="1"/>
  <c r="H5" i="15"/>
  <c r="H33" i="15" s="1"/>
  <c r="G5" i="15"/>
  <c r="G33" i="15" s="1"/>
  <c r="F5" i="15"/>
  <c r="F33" i="15" s="1"/>
  <c r="E5" i="15"/>
  <c r="E33" i="15" s="1"/>
  <c r="D5" i="15"/>
  <c r="AI1" i="15"/>
  <c r="Q27" i="14"/>
  <c r="Q23" i="14"/>
  <c r="AE5" i="14"/>
  <c r="AD5" i="14"/>
  <c r="AC5" i="14"/>
  <c r="AB5" i="14"/>
  <c r="AA5" i="14"/>
  <c r="Z5" i="14"/>
  <c r="Y5" i="14"/>
  <c r="X5" i="14"/>
  <c r="W5" i="14"/>
  <c r="V5" i="14"/>
  <c r="U5" i="14"/>
  <c r="T5" i="14"/>
  <c r="O5" i="14"/>
  <c r="N5" i="14"/>
  <c r="M5" i="14"/>
  <c r="L5" i="14"/>
  <c r="K5" i="14"/>
  <c r="J5" i="14"/>
  <c r="I5" i="14"/>
  <c r="H5" i="14"/>
  <c r="G5" i="14"/>
  <c r="F5" i="14"/>
  <c r="E5" i="14"/>
  <c r="D5" i="14"/>
  <c r="AI1" i="14"/>
  <c r="E18" i="11"/>
  <c r="F18" i="11"/>
  <c r="G18" i="11"/>
  <c r="H18" i="11"/>
  <c r="I18" i="11"/>
  <c r="J18" i="11"/>
  <c r="K18" i="11"/>
  <c r="L18" i="11"/>
  <c r="M18" i="11"/>
  <c r="N18" i="11"/>
  <c r="O18" i="11"/>
  <c r="E19" i="11"/>
  <c r="F19" i="11"/>
  <c r="G19" i="11"/>
  <c r="H19" i="11"/>
  <c r="I19" i="11"/>
  <c r="J19" i="11"/>
  <c r="K19" i="11"/>
  <c r="L19" i="11"/>
  <c r="M19" i="11"/>
  <c r="N19" i="11"/>
  <c r="O19" i="11"/>
  <c r="D19" i="11"/>
  <c r="D18" i="11"/>
  <c r="P21" i="8"/>
  <c r="Q21" i="8"/>
  <c r="R21" i="8"/>
  <c r="S21" i="8"/>
  <c r="P16" i="8"/>
  <c r="Q16" i="8"/>
  <c r="R16" i="8"/>
  <c r="S16" i="8"/>
  <c r="P17" i="8"/>
  <c r="Q17" i="8"/>
  <c r="R17" i="8"/>
  <c r="S17" i="8"/>
  <c r="E16" i="11"/>
  <c r="F16" i="11"/>
  <c r="G16" i="11"/>
  <c r="H16" i="11"/>
  <c r="I16" i="11"/>
  <c r="Q16" i="11" s="1"/>
  <c r="J16" i="11"/>
  <c r="K16" i="11"/>
  <c r="L16" i="11"/>
  <c r="M16" i="11"/>
  <c r="N16" i="11"/>
  <c r="O16" i="11"/>
  <c r="D16" i="11"/>
  <c r="E14" i="11"/>
  <c r="F14" i="11"/>
  <c r="G14" i="11"/>
  <c r="H14" i="11"/>
  <c r="I14" i="11"/>
  <c r="J14" i="11"/>
  <c r="K14" i="11"/>
  <c r="L14" i="11"/>
  <c r="M14" i="11"/>
  <c r="N14" i="11"/>
  <c r="O14" i="11"/>
  <c r="D14" i="11"/>
  <c r="CC19" i="11"/>
  <c r="CC18" i="11"/>
  <c r="E10" i="11"/>
  <c r="F10" i="11"/>
  <c r="G10" i="11"/>
  <c r="H10" i="11"/>
  <c r="I10" i="11"/>
  <c r="J10" i="11"/>
  <c r="K10" i="11"/>
  <c r="L10" i="11"/>
  <c r="M10" i="11"/>
  <c r="N10" i="11"/>
  <c r="O10" i="11"/>
  <c r="E11" i="11"/>
  <c r="F11" i="11"/>
  <c r="G11" i="11"/>
  <c r="H11" i="11"/>
  <c r="I11" i="11"/>
  <c r="J11" i="11"/>
  <c r="K11" i="11"/>
  <c r="L11" i="11"/>
  <c r="M11" i="11"/>
  <c r="N11" i="11"/>
  <c r="O11" i="11"/>
  <c r="D11" i="11"/>
  <c r="D10" i="11"/>
  <c r="P10" i="11" s="1"/>
  <c r="CE14" i="11"/>
  <c r="E7" i="11"/>
  <c r="F7" i="11"/>
  <c r="G7" i="11"/>
  <c r="H7" i="11"/>
  <c r="I7" i="11"/>
  <c r="J7" i="11"/>
  <c r="K7" i="11"/>
  <c r="L7" i="11"/>
  <c r="M7" i="11"/>
  <c r="N7" i="11"/>
  <c r="O7" i="11"/>
  <c r="D7" i="11"/>
  <c r="CL19" i="11"/>
  <c r="CK19" i="11"/>
  <c r="CH19" i="11"/>
  <c r="CG19" i="11"/>
  <c r="CL18" i="11"/>
  <c r="CK18" i="11"/>
  <c r="CH18" i="11"/>
  <c r="CG18" i="11"/>
  <c r="CI18" i="11" s="1"/>
  <c r="CL16" i="11"/>
  <c r="CK16" i="11"/>
  <c r="CM16" i="11" s="1"/>
  <c r="CH16" i="11"/>
  <c r="CG16" i="11"/>
  <c r="CI16" i="11" s="1"/>
  <c r="CE16" i="11"/>
  <c r="CL15" i="11"/>
  <c r="CK15" i="11"/>
  <c r="CH15" i="11"/>
  <c r="CG15" i="11"/>
  <c r="CI15" i="11" s="1"/>
  <c r="CL14" i="11"/>
  <c r="CK14" i="11"/>
  <c r="CM14" i="11" s="1"/>
  <c r="CH14" i="11"/>
  <c r="CG14" i="11"/>
  <c r="CI14" i="11" s="1"/>
  <c r="CL13" i="11"/>
  <c r="CK13" i="11"/>
  <c r="CH13" i="11"/>
  <c r="CG13" i="11"/>
  <c r="CI13" i="11" s="1"/>
  <c r="S27" i="9"/>
  <c r="R27" i="9"/>
  <c r="Q27" i="9"/>
  <c r="P27" i="9"/>
  <c r="AU16" i="9"/>
  <c r="AV16" i="9"/>
  <c r="AT16" i="9"/>
  <c r="E16" i="9"/>
  <c r="F16" i="9"/>
  <c r="G16" i="9"/>
  <c r="H16" i="9"/>
  <c r="I16" i="9"/>
  <c r="Q16" i="9" s="1"/>
  <c r="J16" i="9"/>
  <c r="R16" i="9" s="1"/>
  <c r="K16" i="9"/>
  <c r="L16" i="9"/>
  <c r="M16" i="9"/>
  <c r="N16" i="9"/>
  <c r="O16" i="9"/>
  <c r="D16" i="9"/>
  <c r="S16" i="10"/>
  <c r="R16" i="10"/>
  <c r="Q16" i="10"/>
  <c r="P16" i="10"/>
  <c r="E16" i="10"/>
  <c r="F16" i="10"/>
  <c r="G16" i="10"/>
  <c r="H16" i="10"/>
  <c r="I16" i="10"/>
  <c r="J16" i="10"/>
  <c r="K16" i="10"/>
  <c r="L16" i="10"/>
  <c r="M16" i="10"/>
  <c r="N16" i="10"/>
  <c r="O16" i="10"/>
  <c r="D16" i="10"/>
  <c r="Q12" i="10"/>
  <c r="P7" i="10"/>
  <c r="Q7" i="10"/>
  <c r="R7" i="10"/>
  <c r="S7" i="10"/>
  <c r="P8" i="10"/>
  <c r="Q8" i="10"/>
  <c r="R8" i="10"/>
  <c r="S8" i="10"/>
  <c r="P9" i="10"/>
  <c r="Q9" i="10"/>
  <c r="R9" i="10"/>
  <c r="S9" i="10"/>
  <c r="P10" i="10"/>
  <c r="Q10" i="10"/>
  <c r="R10" i="10"/>
  <c r="S10" i="10"/>
  <c r="E12" i="10"/>
  <c r="F12" i="10"/>
  <c r="G12" i="10"/>
  <c r="H12" i="10"/>
  <c r="I12" i="10"/>
  <c r="J12" i="10"/>
  <c r="K12" i="10"/>
  <c r="L12" i="10"/>
  <c r="M12" i="10"/>
  <c r="N12" i="10"/>
  <c r="O12" i="10"/>
  <c r="D12" i="10"/>
  <c r="E7" i="10"/>
  <c r="F7" i="10"/>
  <c r="G7" i="10"/>
  <c r="H7" i="10"/>
  <c r="I7" i="10"/>
  <c r="J7" i="10"/>
  <c r="K7" i="10"/>
  <c r="L7" i="10"/>
  <c r="M7" i="10"/>
  <c r="N7" i="10"/>
  <c r="O7" i="10"/>
  <c r="E8" i="10"/>
  <c r="F8" i="10"/>
  <c r="G8" i="10"/>
  <c r="H8" i="10"/>
  <c r="I8" i="10"/>
  <c r="J8" i="10"/>
  <c r="K8" i="10"/>
  <c r="L8" i="10"/>
  <c r="M8" i="10"/>
  <c r="N8" i="10"/>
  <c r="O8" i="10"/>
  <c r="E9" i="10"/>
  <c r="F9" i="10"/>
  <c r="G9" i="10"/>
  <c r="H9" i="10"/>
  <c r="I9" i="10"/>
  <c r="J9" i="10"/>
  <c r="K9" i="10"/>
  <c r="L9" i="10"/>
  <c r="M9" i="10"/>
  <c r="N9" i="10"/>
  <c r="O9" i="10"/>
  <c r="E10" i="10"/>
  <c r="F10" i="10"/>
  <c r="G10" i="10"/>
  <c r="H10" i="10"/>
  <c r="I10" i="10"/>
  <c r="J10" i="10"/>
  <c r="K10" i="10"/>
  <c r="L10" i="10"/>
  <c r="M10" i="10"/>
  <c r="N10" i="10"/>
  <c r="O10" i="10"/>
  <c r="D10" i="10"/>
  <c r="D9" i="10"/>
  <c r="D8" i="10"/>
  <c r="D7" i="10"/>
  <c r="P18" i="7"/>
  <c r="E20" i="7"/>
  <c r="F20" i="7"/>
  <c r="G20" i="7"/>
  <c r="H20" i="7"/>
  <c r="I20" i="7"/>
  <c r="J20" i="7"/>
  <c r="K20" i="7"/>
  <c r="L20" i="7"/>
  <c r="M20" i="7"/>
  <c r="N20" i="7"/>
  <c r="O20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23" i="7"/>
  <c r="D22" i="7"/>
  <c r="D20" i="7"/>
  <c r="E18" i="7"/>
  <c r="F18" i="7"/>
  <c r="G18" i="7"/>
  <c r="H18" i="7"/>
  <c r="I18" i="7"/>
  <c r="J18" i="7"/>
  <c r="K18" i="7"/>
  <c r="L18" i="7"/>
  <c r="M18" i="7"/>
  <c r="N18" i="7"/>
  <c r="O18" i="7"/>
  <c r="D18" i="7"/>
  <c r="E13" i="7"/>
  <c r="F13" i="7"/>
  <c r="G13" i="7"/>
  <c r="H13" i="7"/>
  <c r="I13" i="7"/>
  <c r="J13" i="7"/>
  <c r="K13" i="7"/>
  <c r="L13" i="7"/>
  <c r="M13" i="7"/>
  <c r="N13" i="7"/>
  <c r="O13" i="7"/>
  <c r="E14" i="7"/>
  <c r="F14" i="7"/>
  <c r="G14" i="7"/>
  <c r="H14" i="7"/>
  <c r="I14" i="7"/>
  <c r="J14" i="7"/>
  <c r="K14" i="7"/>
  <c r="L14" i="7"/>
  <c r="M14" i="7"/>
  <c r="N14" i="7"/>
  <c r="O14" i="7"/>
  <c r="D14" i="7"/>
  <c r="D13" i="7"/>
  <c r="E8" i="7"/>
  <c r="F8" i="7"/>
  <c r="G8" i="7"/>
  <c r="H8" i="7"/>
  <c r="I8" i="7"/>
  <c r="J8" i="7"/>
  <c r="K8" i="7"/>
  <c r="L8" i="7"/>
  <c r="M8" i="7"/>
  <c r="N8" i="7"/>
  <c r="O8" i="7"/>
  <c r="D8" i="7"/>
  <c r="E24" i="6"/>
  <c r="F24" i="6"/>
  <c r="G24" i="6"/>
  <c r="H24" i="6"/>
  <c r="I24" i="6"/>
  <c r="J24" i="6"/>
  <c r="K24" i="6"/>
  <c r="L24" i="6"/>
  <c r="M24" i="6"/>
  <c r="N24" i="6"/>
  <c r="O24" i="6"/>
  <c r="D24" i="6"/>
  <c r="E16" i="6"/>
  <c r="F16" i="6"/>
  <c r="G16" i="6"/>
  <c r="H16" i="6"/>
  <c r="I16" i="6"/>
  <c r="J16" i="6"/>
  <c r="K16" i="6"/>
  <c r="L16" i="6"/>
  <c r="M16" i="6"/>
  <c r="N16" i="6"/>
  <c r="O16" i="6"/>
  <c r="E18" i="6"/>
  <c r="F18" i="6"/>
  <c r="G18" i="6"/>
  <c r="H18" i="6"/>
  <c r="I18" i="6"/>
  <c r="J18" i="6"/>
  <c r="K18" i="6"/>
  <c r="L18" i="6"/>
  <c r="M18" i="6"/>
  <c r="N18" i="6"/>
  <c r="O18" i="6"/>
  <c r="E19" i="6"/>
  <c r="F19" i="6"/>
  <c r="G19" i="6"/>
  <c r="H19" i="6"/>
  <c r="I19" i="6"/>
  <c r="J19" i="6"/>
  <c r="K19" i="6"/>
  <c r="L19" i="6"/>
  <c r="M19" i="6"/>
  <c r="N19" i="6"/>
  <c r="O19" i="6"/>
  <c r="D19" i="6"/>
  <c r="D18" i="6"/>
  <c r="D16" i="6"/>
  <c r="E14" i="6"/>
  <c r="F14" i="6"/>
  <c r="G14" i="6"/>
  <c r="H14" i="6"/>
  <c r="I14" i="6"/>
  <c r="J14" i="6"/>
  <c r="K14" i="6"/>
  <c r="L14" i="6"/>
  <c r="M14" i="6"/>
  <c r="N14" i="6"/>
  <c r="O14" i="6"/>
  <c r="D14" i="6"/>
  <c r="S11" i="12" l="1"/>
  <c r="S21" i="12"/>
  <c r="S9" i="12"/>
  <c r="S19" i="12"/>
  <c r="Q18" i="12"/>
  <c r="Q8" i="12"/>
  <c r="Q11" i="12"/>
  <c r="Q21" i="12"/>
  <c r="R11" i="12"/>
  <c r="R21" i="12"/>
  <c r="N23" i="12"/>
  <c r="B16" i="15"/>
  <c r="P9" i="12"/>
  <c r="P11" i="12"/>
  <c r="P19" i="12"/>
  <c r="P21" i="12"/>
  <c r="Q23" i="12"/>
  <c r="N33" i="14"/>
  <c r="S23" i="14"/>
  <c r="S27" i="14"/>
  <c r="D23" i="12"/>
  <c r="P23" i="12" s="1"/>
  <c r="M23" i="12"/>
  <c r="L23" i="12"/>
  <c r="R23" i="12" s="1"/>
  <c r="S14" i="11"/>
  <c r="S11" i="11"/>
  <c r="R19" i="11"/>
  <c r="R10" i="11"/>
  <c r="R7" i="11"/>
  <c r="P16" i="11"/>
  <c r="P18" i="11"/>
  <c r="Q7" i="11"/>
  <c r="S18" i="11"/>
  <c r="R18" i="11"/>
  <c r="P7" i="11"/>
  <c r="S7" i="11"/>
  <c r="P14" i="11"/>
  <c r="P19" i="11"/>
  <c r="S10" i="11"/>
  <c r="S19" i="11"/>
  <c r="R11" i="11"/>
  <c r="Q10" i="11"/>
  <c r="Q11" i="11"/>
  <c r="Q18" i="11"/>
  <c r="P11" i="11"/>
  <c r="Q19" i="11"/>
  <c r="S16" i="9"/>
  <c r="P16" i="9"/>
  <c r="AF18" i="10"/>
  <c r="AG25" i="7"/>
  <c r="AG26" i="7" s="1"/>
  <c r="AH25" i="7"/>
  <c r="AH26" i="7" s="1"/>
  <c r="AH27" i="7" s="1"/>
  <c r="AI25" i="7"/>
  <c r="AI26" i="7" s="1"/>
  <c r="AI27" i="7" s="1"/>
  <c r="AF24" i="7"/>
  <c r="AF25" i="7" s="1"/>
  <c r="AF26" i="7" s="1"/>
  <c r="AF27" i="7" s="1"/>
  <c r="AG21" i="6"/>
  <c r="AF22" i="6"/>
  <c r="AF23" i="6" s="1"/>
  <c r="AF25" i="6" s="1"/>
  <c r="C15" i="14"/>
  <c r="B33" i="14"/>
  <c r="C15" i="15"/>
  <c r="B25" i="15"/>
  <c r="D33" i="14"/>
  <c r="O33" i="14"/>
  <c r="O33" i="12" s="1"/>
  <c r="S16" i="11"/>
  <c r="R14" i="11"/>
  <c r="N33" i="15"/>
  <c r="R16" i="11"/>
  <c r="O33" i="15"/>
  <c r="Q14" i="11"/>
  <c r="AG22" i="6"/>
  <c r="AG23" i="6" s="1"/>
  <c r="AG25" i="6" s="1"/>
  <c r="AH22" i="6"/>
  <c r="AH23" i="6" s="1"/>
  <c r="AH25" i="6" s="1"/>
  <c r="AI22" i="6"/>
  <c r="AI23" i="6" s="1"/>
  <c r="AI25" i="6" s="1"/>
  <c r="AG27" i="7"/>
  <c r="AF9" i="7"/>
  <c r="AG9" i="7"/>
  <c r="AH9" i="7"/>
  <c r="AI9" i="7"/>
  <c r="B26" i="14"/>
  <c r="G33" i="14"/>
  <c r="F33" i="14"/>
  <c r="F33" i="12" s="1"/>
  <c r="K33" i="12"/>
  <c r="L33" i="12"/>
  <c r="I33" i="14"/>
  <c r="E33" i="14"/>
  <c r="E33" i="12" s="1"/>
  <c r="R33" i="15"/>
  <c r="N33" i="12"/>
  <c r="M33" i="12"/>
  <c r="D33" i="15"/>
  <c r="D33" i="12" s="1"/>
  <c r="H33" i="14"/>
  <c r="H33" i="12" s="1"/>
  <c r="B24" i="15"/>
  <c r="B15" i="15"/>
  <c r="C21" i="15"/>
  <c r="C23" i="15"/>
  <c r="B14" i="15"/>
  <c r="B22" i="15"/>
  <c r="B12" i="15"/>
  <c r="B33" i="15"/>
  <c r="B21" i="15"/>
  <c r="B11" i="15"/>
  <c r="B30" i="15"/>
  <c r="B20" i="15"/>
  <c r="B10" i="15"/>
  <c r="B23" i="15"/>
  <c r="B29" i="15"/>
  <c r="B19" i="15"/>
  <c r="B9" i="15"/>
  <c r="B15" i="14"/>
  <c r="C33" i="15"/>
  <c r="B13" i="15"/>
  <c r="B28" i="15"/>
  <c r="C27" i="15"/>
  <c r="B18" i="15"/>
  <c r="B7" i="15"/>
  <c r="B27" i="15"/>
  <c r="B17" i="15"/>
  <c r="B6" i="15"/>
  <c r="C18" i="15"/>
  <c r="B8" i="15"/>
  <c r="B26" i="15"/>
  <c r="J33" i="12"/>
  <c r="I33" i="12"/>
  <c r="R33" i="14"/>
  <c r="S33" i="14"/>
  <c r="Q33" i="15"/>
  <c r="C19" i="15"/>
  <c r="C21" i="14"/>
  <c r="C27" i="14"/>
  <c r="C19" i="14"/>
  <c r="S12" i="10"/>
  <c r="R12" i="10"/>
  <c r="P12" i="10"/>
  <c r="B7" i="14"/>
  <c r="B13" i="14"/>
  <c r="B19" i="14"/>
  <c r="B25" i="14"/>
  <c r="C18" i="14"/>
  <c r="B6" i="14"/>
  <c r="B12" i="14"/>
  <c r="B18" i="14"/>
  <c r="B24" i="14"/>
  <c r="B30" i="14"/>
  <c r="C23" i="14"/>
  <c r="B11" i="14"/>
  <c r="B17" i="14"/>
  <c r="B23" i="14"/>
  <c r="B29" i="14"/>
  <c r="B10" i="14"/>
  <c r="B16" i="14"/>
  <c r="B22" i="14"/>
  <c r="B28" i="14"/>
  <c r="B9" i="14"/>
  <c r="B21" i="14"/>
  <c r="B27" i="14"/>
  <c r="B8" i="14"/>
  <c r="B14" i="14"/>
  <c r="B20" i="14"/>
  <c r="CM18" i="11"/>
  <c r="CI19" i="11"/>
  <c r="CM19" i="11"/>
  <c r="CE18" i="11"/>
  <c r="CK17" i="11"/>
  <c r="CK21" i="11" s="1"/>
  <c r="CG17" i="11"/>
  <c r="CG21" i="11" s="1"/>
  <c r="CE19" i="11"/>
  <c r="CM15" i="11"/>
  <c r="CI17" i="11"/>
  <c r="CI21" i="11" s="1"/>
  <c r="CM13" i="11"/>
  <c r="CM17" i="11" s="1"/>
  <c r="CM21" i="11" s="1"/>
  <c r="E10" i="6"/>
  <c r="F10" i="6"/>
  <c r="G10" i="6"/>
  <c r="H10" i="6"/>
  <c r="I10" i="6"/>
  <c r="J10" i="6"/>
  <c r="K10" i="6"/>
  <c r="L10" i="6"/>
  <c r="M10" i="6"/>
  <c r="N10" i="6"/>
  <c r="O10" i="6"/>
  <c r="D10" i="6"/>
  <c r="S23" i="12" l="1"/>
  <c r="S33" i="15"/>
  <c r="Q33" i="14"/>
  <c r="P33" i="12"/>
  <c r="R33" i="12"/>
  <c r="S33" i="12"/>
  <c r="G33" i="12"/>
  <c r="Q33" i="12" s="1"/>
  <c r="P33" i="14"/>
  <c r="P33" i="15"/>
  <c r="C33" i="14"/>
  <c r="U1" i="4" l="1"/>
  <c r="V1" i="4"/>
  <c r="W1" i="4"/>
  <c r="X1" i="4"/>
  <c r="AK1" i="4"/>
  <c r="D5" i="13" l="1"/>
  <c r="E5" i="13"/>
  <c r="F5" i="13"/>
  <c r="G5" i="13"/>
  <c r="H5" i="13"/>
  <c r="I5" i="13"/>
  <c r="J5" i="13"/>
  <c r="K5" i="13"/>
  <c r="L5" i="13"/>
  <c r="M5" i="13"/>
  <c r="N5" i="13"/>
  <c r="O5" i="13"/>
  <c r="T5" i="13"/>
  <c r="U5" i="13"/>
  <c r="V5" i="13"/>
  <c r="W5" i="13"/>
  <c r="X5" i="13"/>
  <c r="Y5" i="13"/>
  <c r="Z5" i="13"/>
  <c r="AA5" i="13"/>
  <c r="AB5" i="13"/>
  <c r="AC5" i="13"/>
  <c r="AD5" i="13"/>
  <c r="AE5" i="13"/>
  <c r="AI1" i="13"/>
  <c r="B16" i="13" s="1"/>
  <c r="D5" i="12"/>
  <c r="E5" i="12"/>
  <c r="F5" i="12"/>
  <c r="G5" i="12"/>
  <c r="H5" i="12"/>
  <c r="I5" i="12"/>
  <c r="J5" i="12"/>
  <c r="K5" i="12"/>
  <c r="L5" i="12"/>
  <c r="M5" i="12"/>
  <c r="N5" i="12"/>
  <c r="O5" i="12"/>
  <c r="T5" i="12"/>
  <c r="U5" i="12"/>
  <c r="V5" i="12"/>
  <c r="W5" i="12"/>
  <c r="X5" i="12"/>
  <c r="Y5" i="12"/>
  <c r="Z5" i="12"/>
  <c r="AA5" i="12"/>
  <c r="AB5" i="12"/>
  <c r="AC5" i="12"/>
  <c r="AD5" i="12"/>
  <c r="AE5" i="12"/>
  <c r="AI1" i="12"/>
  <c r="B33" i="12" l="1"/>
  <c r="C33" i="12"/>
  <c r="B13" i="13"/>
  <c r="B14" i="13"/>
  <c r="B15" i="13"/>
  <c r="B6" i="13"/>
  <c r="B7" i="13"/>
  <c r="B8" i="13"/>
  <c r="B9" i="13"/>
  <c r="B10" i="13"/>
  <c r="B11" i="13"/>
  <c r="B12" i="13"/>
  <c r="C8" i="12"/>
  <c r="B25" i="12"/>
  <c r="B19" i="12"/>
  <c r="B13" i="12"/>
  <c r="B7" i="12"/>
  <c r="B30" i="12"/>
  <c r="B24" i="12"/>
  <c r="B18" i="12"/>
  <c r="B12" i="12"/>
  <c r="C18" i="12"/>
  <c r="B29" i="12"/>
  <c r="B23" i="12"/>
  <c r="B17" i="12"/>
  <c r="B11" i="12"/>
  <c r="C23" i="12"/>
  <c r="C11" i="12"/>
  <c r="B28" i="12"/>
  <c r="B22" i="12"/>
  <c r="B16" i="12"/>
  <c r="B10" i="12"/>
  <c r="B27" i="12"/>
  <c r="B21" i="12"/>
  <c r="B15" i="12"/>
  <c r="B9" i="12"/>
  <c r="C27" i="12"/>
  <c r="C21" i="12"/>
  <c r="C15" i="12"/>
  <c r="C9" i="12"/>
  <c r="B26" i="12"/>
  <c r="B20" i="12"/>
  <c r="B14" i="12"/>
  <c r="B8" i="12"/>
  <c r="B6" i="12"/>
  <c r="C19" i="12"/>
  <c r="P13" i="7" l="1"/>
  <c r="Q13" i="7"/>
  <c r="R13" i="7"/>
  <c r="S13" i="7"/>
  <c r="D5" i="10"/>
  <c r="E5" i="10"/>
  <c r="F5" i="10"/>
  <c r="G5" i="10"/>
  <c r="H5" i="10"/>
  <c r="I5" i="10"/>
  <c r="J5" i="10"/>
  <c r="K5" i="10"/>
  <c r="L5" i="10"/>
  <c r="M5" i="10"/>
  <c r="N5" i="10"/>
  <c r="O5" i="10"/>
  <c r="T5" i="10"/>
  <c r="U5" i="10"/>
  <c r="V5" i="10"/>
  <c r="W5" i="10"/>
  <c r="X5" i="10"/>
  <c r="Y5" i="10"/>
  <c r="Z5" i="10"/>
  <c r="AA5" i="10"/>
  <c r="AB5" i="10"/>
  <c r="AC5" i="10"/>
  <c r="AD5" i="10"/>
  <c r="AE5" i="10"/>
  <c r="AI1" i="10"/>
  <c r="D5" i="8"/>
  <c r="E5" i="8"/>
  <c r="F5" i="8"/>
  <c r="G5" i="8"/>
  <c r="H5" i="8"/>
  <c r="I5" i="8"/>
  <c r="J5" i="8"/>
  <c r="K5" i="8"/>
  <c r="L5" i="8"/>
  <c r="M5" i="8"/>
  <c r="N5" i="8"/>
  <c r="O5" i="8"/>
  <c r="T5" i="8"/>
  <c r="U5" i="8"/>
  <c r="V5" i="8"/>
  <c r="W5" i="8"/>
  <c r="X5" i="8"/>
  <c r="Y5" i="8"/>
  <c r="Z5" i="8"/>
  <c r="AA5" i="8"/>
  <c r="AB5" i="8"/>
  <c r="AC5" i="8"/>
  <c r="AD5" i="8"/>
  <c r="AE5" i="8"/>
  <c r="AI1" i="8"/>
  <c r="D5" i="11"/>
  <c r="E5" i="11"/>
  <c r="F5" i="11"/>
  <c r="G5" i="11"/>
  <c r="H5" i="11"/>
  <c r="I5" i="11"/>
  <c r="J5" i="11"/>
  <c r="K5" i="11"/>
  <c r="L5" i="11"/>
  <c r="M5" i="11"/>
  <c r="N5" i="11"/>
  <c r="O5" i="11"/>
  <c r="T5" i="11"/>
  <c r="U5" i="11"/>
  <c r="V5" i="11"/>
  <c r="W5" i="11"/>
  <c r="X5" i="11"/>
  <c r="Y5" i="11"/>
  <c r="Z5" i="11"/>
  <c r="AA5" i="11"/>
  <c r="AB5" i="11"/>
  <c r="AC5" i="11"/>
  <c r="AD5" i="11"/>
  <c r="AE5" i="11"/>
  <c r="AI1" i="11"/>
  <c r="D5" i="9"/>
  <c r="E5" i="9"/>
  <c r="F5" i="9"/>
  <c r="G5" i="9"/>
  <c r="H5" i="9"/>
  <c r="I5" i="9"/>
  <c r="J5" i="9"/>
  <c r="K5" i="9"/>
  <c r="L5" i="9"/>
  <c r="M5" i="9"/>
  <c r="N5" i="9"/>
  <c r="O5" i="9"/>
  <c r="T5" i="9"/>
  <c r="U5" i="9"/>
  <c r="V5" i="9"/>
  <c r="W5" i="9"/>
  <c r="X5" i="9"/>
  <c r="Y5" i="9"/>
  <c r="Z5" i="9"/>
  <c r="AA5" i="9"/>
  <c r="AB5" i="9"/>
  <c r="AC5" i="9"/>
  <c r="AD5" i="9"/>
  <c r="AE5" i="9"/>
  <c r="AI1" i="9"/>
  <c r="D5" i="7"/>
  <c r="E5" i="7"/>
  <c r="F5" i="7"/>
  <c r="G5" i="7"/>
  <c r="H5" i="7"/>
  <c r="I5" i="7"/>
  <c r="J5" i="7"/>
  <c r="K5" i="7"/>
  <c r="L5" i="7"/>
  <c r="M5" i="7"/>
  <c r="N5" i="7"/>
  <c r="O5" i="7"/>
  <c r="T5" i="7"/>
  <c r="U5" i="7"/>
  <c r="V5" i="7"/>
  <c r="W5" i="7"/>
  <c r="X5" i="7"/>
  <c r="Y5" i="7"/>
  <c r="Z5" i="7"/>
  <c r="AA5" i="7"/>
  <c r="AB5" i="7"/>
  <c r="AC5" i="7"/>
  <c r="AD5" i="7"/>
  <c r="AE5" i="7"/>
  <c r="P8" i="7"/>
  <c r="Q8" i="7"/>
  <c r="R8" i="7"/>
  <c r="S8" i="7"/>
  <c r="P10" i="7"/>
  <c r="Q10" i="7"/>
  <c r="R10" i="7"/>
  <c r="S10" i="7"/>
  <c r="P14" i="7"/>
  <c r="Q14" i="7"/>
  <c r="R14" i="7"/>
  <c r="S14" i="7"/>
  <c r="Q18" i="7"/>
  <c r="R18" i="7"/>
  <c r="S18" i="7"/>
  <c r="P20" i="7"/>
  <c r="Q20" i="7"/>
  <c r="R20" i="7"/>
  <c r="S20" i="7"/>
  <c r="P22" i="7"/>
  <c r="Q22" i="7"/>
  <c r="R22" i="7"/>
  <c r="S22" i="7"/>
  <c r="P23" i="7"/>
  <c r="Q23" i="7"/>
  <c r="R23" i="7"/>
  <c r="S23" i="7"/>
  <c r="AI1" i="7"/>
  <c r="P19" i="6"/>
  <c r="Q19" i="6"/>
  <c r="R19" i="6"/>
  <c r="S19" i="6"/>
  <c r="P24" i="6"/>
  <c r="Q24" i="6"/>
  <c r="R24" i="6"/>
  <c r="S24" i="6"/>
  <c r="E5" i="6"/>
  <c r="F5" i="6"/>
  <c r="G5" i="6"/>
  <c r="H5" i="6"/>
  <c r="I5" i="6"/>
  <c r="J5" i="6"/>
  <c r="K5" i="6"/>
  <c r="L5" i="6"/>
  <c r="M5" i="6"/>
  <c r="N5" i="6"/>
  <c r="O5" i="6"/>
  <c r="T5" i="6"/>
  <c r="U5" i="6"/>
  <c r="V5" i="6"/>
  <c r="W5" i="6"/>
  <c r="X5" i="6"/>
  <c r="Y5" i="6"/>
  <c r="Z5" i="6"/>
  <c r="AA5" i="6"/>
  <c r="AB5" i="6"/>
  <c r="AC5" i="6"/>
  <c r="AD5" i="6"/>
  <c r="AE5" i="6"/>
  <c r="P10" i="6"/>
  <c r="Q10" i="6"/>
  <c r="R10" i="6"/>
  <c r="S10" i="6"/>
  <c r="P14" i="6"/>
  <c r="Q14" i="6"/>
  <c r="R14" i="6"/>
  <c r="S14" i="6"/>
  <c r="P16" i="6"/>
  <c r="Q16" i="6"/>
  <c r="R16" i="6"/>
  <c r="S16" i="6"/>
  <c r="P18" i="6"/>
  <c r="Q18" i="6"/>
  <c r="R18" i="6"/>
  <c r="S18" i="6"/>
  <c r="AI1" i="6"/>
  <c r="AI1" i="5"/>
  <c r="D5" i="5"/>
  <c r="E5" i="5"/>
  <c r="F5" i="5"/>
  <c r="G5" i="5"/>
  <c r="H5" i="5"/>
  <c r="I5" i="5"/>
  <c r="J5" i="5"/>
  <c r="K5" i="5"/>
  <c r="L5" i="5"/>
  <c r="M5" i="5"/>
  <c r="N5" i="5"/>
  <c r="O5" i="5"/>
  <c r="T5" i="5"/>
  <c r="U5" i="5"/>
  <c r="V5" i="5"/>
  <c r="W5" i="5"/>
  <c r="X5" i="5"/>
  <c r="Y5" i="5"/>
  <c r="Z5" i="5"/>
  <c r="AA5" i="5"/>
  <c r="AB5" i="5"/>
  <c r="AC5" i="5"/>
  <c r="AD5" i="5"/>
  <c r="AE5" i="5"/>
  <c r="P16" i="5"/>
  <c r="Q16" i="5"/>
  <c r="R16" i="5"/>
  <c r="S16" i="5"/>
  <c r="B32" i="11" l="1"/>
  <c r="B10" i="5"/>
  <c r="B23" i="8"/>
  <c r="B17" i="8"/>
  <c r="C6" i="8"/>
  <c r="B26" i="8"/>
  <c r="C16" i="8"/>
  <c r="B6" i="8"/>
  <c r="B19" i="8"/>
  <c r="B22" i="8"/>
  <c r="B16" i="8"/>
  <c r="B14" i="8"/>
  <c r="C21" i="8"/>
  <c r="B30" i="8"/>
  <c r="B21" i="8"/>
  <c r="B13" i="8"/>
  <c r="B33" i="8"/>
  <c r="B28" i="8"/>
  <c r="B11" i="8"/>
  <c r="B9" i="8"/>
  <c r="C33" i="8"/>
  <c r="B29" i="8"/>
  <c r="B12" i="8"/>
  <c r="B20" i="8"/>
  <c r="B27" i="8"/>
  <c r="B10" i="8"/>
  <c r="B25" i="8"/>
  <c r="B8" i="8"/>
  <c r="B24" i="8"/>
  <c r="B18" i="8"/>
  <c r="C7" i="8"/>
  <c r="C17" i="8"/>
  <c r="B7" i="8"/>
  <c r="B13" i="10"/>
  <c r="B10" i="10"/>
  <c r="B15" i="10"/>
  <c r="B12" i="10"/>
  <c r="B7" i="10"/>
  <c r="B11" i="10"/>
  <c r="B18" i="10"/>
  <c r="C8" i="10"/>
  <c r="B16" i="10"/>
  <c r="C16" i="10"/>
  <c r="B14" i="10"/>
  <c r="B9" i="10"/>
  <c r="B19" i="10"/>
  <c r="C9" i="10"/>
  <c r="B8" i="10"/>
  <c r="B17" i="10"/>
  <c r="B6" i="10"/>
  <c r="C10" i="10"/>
  <c r="C7" i="10"/>
  <c r="C12" i="10"/>
  <c r="C27" i="11"/>
  <c r="B26" i="11"/>
  <c r="B20" i="11"/>
  <c r="B14" i="11"/>
  <c r="B8" i="11"/>
  <c r="C14" i="11"/>
  <c r="B25" i="11"/>
  <c r="B19" i="11"/>
  <c r="B13" i="11"/>
  <c r="B7" i="11"/>
  <c r="B29" i="11"/>
  <c r="B23" i="11"/>
  <c r="B17" i="11"/>
  <c r="B11" i="11"/>
  <c r="C11" i="11"/>
  <c r="B28" i="11"/>
  <c r="B22" i="11"/>
  <c r="B16" i="11"/>
  <c r="B10" i="11"/>
  <c r="C19" i="11"/>
  <c r="C7" i="11"/>
  <c r="B30" i="11"/>
  <c r="B24" i="11"/>
  <c r="B18" i="11"/>
  <c r="B12" i="11"/>
  <c r="B6" i="11"/>
  <c r="C18" i="11"/>
  <c r="C16" i="11"/>
  <c r="C10" i="11"/>
  <c r="B27" i="11"/>
  <c r="B21" i="11"/>
  <c r="B15" i="11"/>
  <c r="B9" i="11"/>
  <c r="B26" i="9"/>
  <c r="B20" i="9"/>
  <c r="B14" i="9"/>
  <c r="B7" i="9"/>
  <c r="B6" i="9"/>
  <c r="B32" i="9"/>
  <c r="B25" i="9"/>
  <c r="B19" i="9"/>
  <c r="B13" i="9"/>
  <c r="B30" i="9"/>
  <c r="B24" i="9"/>
  <c r="B18" i="9"/>
  <c r="B12" i="9"/>
  <c r="B27" i="9"/>
  <c r="B21" i="9"/>
  <c r="B15" i="9"/>
  <c r="B9" i="9"/>
  <c r="C27" i="9"/>
  <c r="B8" i="9"/>
  <c r="B28" i="9"/>
  <c r="B23" i="9"/>
  <c r="B17" i="9"/>
  <c r="B11" i="9"/>
  <c r="B22" i="9"/>
  <c r="B16" i="9"/>
  <c r="B10" i="9"/>
  <c r="C16" i="9"/>
  <c r="B29" i="9"/>
  <c r="B11" i="5"/>
  <c r="BI11" i="5" s="1"/>
  <c r="C16" i="5"/>
  <c r="BJ16" i="5" s="1"/>
  <c r="B13" i="5"/>
  <c r="B15" i="5"/>
  <c r="BI15" i="5" s="1"/>
  <c r="B17" i="5"/>
  <c r="B27" i="6"/>
  <c r="B14" i="6"/>
  <c r="B22" i="6"/>
  <c r="B21" i="6"/>
  <c r="B8" i="6"/>
  <c r="B18" i="6"/>
  <c r="B16" i="6"/>
  <c r="B15" i="6"/>
  <c r="B25" i="6"/>
  <c r="B13" i="6"/>
  <c r="B24" i="6"/>
  <c r="B12" i="6"/>
  <c r="B23" i="6"/>
  <c r="B11" i="6"/>
  <c r="B10" i="6"/>
  <c r="B9" i="6"/>
  <c r="B20" i="6"/>
  <c r="B19" i="6"/>
  <c r="B7" i="6"/>
  <c r="B6" i="6"/>
  <c r="AF8" i="6" s="1"/>
  <c r="B17" i="6"/>
  <c r="B23" i="7"/>
  <c r="B17" i="7"/>
  <c r="B11" i="7"/>
  <c r="B8" i="7"/>
  <c r="B25" i="7"/>
  <c r="B24" i="7"/>
  <c r="B6" i="7"/>
  <c r="B29" i="7"/>
  <c r="B22" i="7"/>
  <c r="B16" i="7"/>
  <c r="B10" i="7"/>
  <c r="B27" i="7"/>
  <c r="B26" i="7"/>
  <c r="B21" i="7"/>
  <c r="B15" i="7"/>
  <c r="B9" i="7"/>
  <c r="B20" i="7"/>
  <c r="B14" i="7"/>
  <c r="B19" i="7"/>
  <c r="B7" i="7"/>
  <c r="B18" i="7"/>
  <c r="B13" i="7"/>
  <c r="B12" i="7"/>
  <c r="C19" i="6"/>
  <c r="C14" i="6"/>
  <c r="C18" i="6"/>
  <c r="C24" i="6"/>
  <c r="C16" i="6"/>
  <c r="C10" i="6"/>
  <c r="B9" i="5"/>
  <c r="BI9" i="5" s="1"/>
  <c r="C13" i="7"/>
  <c r="C18" i="7"/>
  <c r="C23" i="7"/>
  <c r="C22" i="7"/>
  <c r="C10" i="7"/>
  <c r="C20" i="7"/>
  <c r="C8" i="7"/>
  <c r="C14" i="7"/>
  <c r="B12" i="5"/>
  <c r="B14" i="5"/>
  <c r="B16" i="5"/>
  <c r="B18" i="5"/>
  <c r="B6" i="5"/>
  <c r="B7" i="5"/>
  <c r="BI7" i="5" s="1"/>
  <c r="B8" i="5"/>
  <c r="BI8" i="5" s="1"/>
  <c r="BI10" i="5"/>
  <c r="S23" i="3"/>
  <c r="BQ13" i="11" l="1"/>
  <c r="T26" i="8"/>
  <c r="T27" i="8"/>
  <c r="AF27" i="8" s="1"/>
  <c r="BI14" i="5"/>
  <c r="BI18" i="5" s="1"/>
  <c r="C4" i="3"/>
  <c r="AM5009" i="4"/>
  <c r="AL5009" i="4"/>
  <c r="K5009" i="4"/>
  <c r="J5009" i="4"/>
  <c r="AN5009" i="4" s="1"/>
  <c r="AM5008" i="4"/>
  <c r="AL5008" i="4"/>
  <c r="K5008" i="4"/>
  <c r="J5008" i="4"/>
  <c r="AN5008" i="4" s="1"/>
  <c r="AM5007" i="4"/>
  <c r="AL5007" i="4"/>
  <c r="K5007" i="4"/>
  <c r="J5007" i="4"/>
  <c r="AN5007" i="4" s="1"/>
  <c r="AM5006" i="4"/>
  <c r="AL5006" i="4"/>
  <c r="K5006" i="4"/>
  <c r="J5006" i="4"/>
  <c r="AN5006" i="4" s="1"/>
  <c r="AM5005" i="4"/>
  <c r="AL5005" i="4"/>
  <c r="K5005" i="4"/>
  <c r="J5005" i="4"/>
  <c r="AN5005" i="4" s="1"/>
  <c r="AM5004" i="4"/>
  <c r="AL5004" i="4"/>
  <c r="K5004" i="4"/>
  <c r="J5004" i="4"/>
  <c r="AN5004" i="4" s="1"/>
  <c r="AM5003" i="4"/>
  <c r="AL5003" i="4"/>
  <c r="K5003" i="4"/>
  <c r="J5003" i="4"/>
  <c r="AN5003" i="4" s="1"/>
  <c r="AL5002" i="4"/>
  <c r="J5002" i="4"/>
  <c r="AL5001" i="4"/>
  <c r="J5001" i="4"/>
  <c r="AM5000" i="4"/>
  <c r="AL5000" i="4"/>
  <c r="K5000" i="4"/>
  <c r="J5000" i="4"/>
  <c r="AN5000" i="4" s="1"/>
  <c r="AM4999" i="4"/>
  <c r="AL4999" i="4"/>
  <c r="K4999" i="4"/>
  <c r="J4999" i="4"/>
  <c r="AN4999" i="4" s="1"/>
  <c r="AM4998" i="4"/>
  <c r="AL4998" i="4"/>
  <c r="K4998" i="4"/>
  <c r="J4998" i="4"/>
  <c r="AN4998" i="4" s="1"/>
  <c r="AL4997" i="4"/>
  <c r="J4997" i="4"/>
  <c r="AL4996" i="4"/>
  <c r="J4996" i="4"/>
  <c r="AL4995" i="4"/>
  <c r="J4995" i="4"/>
  <c r="AL4994" i="4"/>
  <c r="J4994" i="4"/>
  <c r="AL4993" i="4"/>
  <c r="J4993" i="4"/>
  <c r="AM4992" i="4"/>
  <c r="AL4992" i="4"/>
  <c r="K4992" i="4"/>
  <c r="J4992" i="4"/>
  <c r="AN4992" i="4" s="1"/>
  <c r="AM4991" i="4"/>
  <c r="AL4991" i="4"/>
  <c r="K4991" i="4"/>
  <c r="J4991" i="4"/>
  <c r="AN4991" i="4" s="1"/>
  <c r="AM4990" i="4"/>
  <c r="AL4990" i="4"/>
  <c r="K4990" i="4"/>
  <c r="J4990" i="4"/>
  <c r="AN4990" i="4" s="1"/>
  <c r="AM4989" i="4"/>
  <c r="AL4989" i="4"/>
  <c r="K4989" i="4"/>
  <c r="J4989" i="4"/>
  <c r="AN4989" i="4" s="1"/>
  <c r="AM4988" i="4"/>
  <c r="AL4988" i="4"/>
  <c r="K4988" i="4"/>
  <c r="J4988" i="4"/>
  <c r="AN4988" i="4" s="1"/>
  <c r="AM4987" i="4"/>
  <c r="AL4987" i="4"/>
  <c r="K4987" i="4"/>
  <c r="J4987" i="4"/>
  <c r="AN4987" i="4" s="1"/>
  <c r="AM4986" i="4"/>
  <c r="AL4986" i="4"/>
  <c r="K4986" i="4"/>
  <c r="J4986" i="4"/>
  <c r="AN4986" i="4" s="1"/>
  <c r="AM4985" i="4"/>
  <c r="AL4985" i="4"/>
  <c r="K4985" i="4"/>
  <c r="J4985" i="4"/>
  <c r="AN4985" i="4" s="1"/>
  <c r="AM4984" i="4"/>
  <c r="AL4984" i="4"/>
  <c r="K4984" i="4"/>
  <c r="J4984" i="4"/>
  <c r="AN4984" i="4" s="1"/>
  <c r="AM4983" i="4"/>
  <c r="AL4983" i="4"/>
  <c r="K4983" i="4"/>
  <c r="J4983" i="4"/>
  <c r="AN4983" i="4" s="1"/>
  <c r="AM4982" i="4"/>
  <c r="AL4982" i="4"/>
  <c r="K4982" i="4"/>
  <c r="J4982" i="4"/>
  <c r="AN4982" i="4" s="1"/>
  <c r="AM4981" i="4"/>
  <c r="AL4981" i="4"/>
  <c r="K4981" i="4"/>
  <c r="J4981" i="4"/>
  <c r="AN4981" i="4" s="1"/>
  <c r="AM4980" i="4"/>
  <c r="AL4980" i="4"/>
  <c r="K4980" i="4"/>
  <c r="J4980" i="4"/>
  <c r="AN4980" i="4" s="1"/>
  <c r="AM4979" i="4"/>
  <c r="AL4979" i="4"/>
  <c r="K4979" i="4"/>
  <c r="J4979" i="4"/>
  <c r="AN4979" i="4" s="1"/>
  <c r="AM4978" i="4"/>
  <c r="AL4978" i="4"/>
  <c r="K4978" i="4"/>
  <c r="J4978" i="4"/>
  <c r="AN4978" i="4" s="1"/>
  <c r="AM4977" i="4"/>
  <c r="AL4977" i="4"/>
  <c r="K4977" i="4"/>
  <c r="J4977" i="4"/>
  <c r="AN4977" i="4" s="1"/>
  <c r="AM4976" i="4"/>
  <c r="AL4976" i="4"/>
  <c r="K4976" i="4"/>
  <c r="J4976" i="4"/>
  <c r="AN4976" i="4" s="1"/>
  <c r="AM4975" i="4"/>
  <c r="AL4975" i="4"/>
  <c r="K4975" i="4"/>
  <c r="J4975" i="4"/>
  <c r="AN4975" i="4" s="1"/>
  <c r="AM4974" i="4"/>
  <c r="AL4974" i="4"/>
  <c r="K4974" i="4"/>
  <c r="J4974" i="4"/>
  <c r="AN4974" i="4" s="1"/>
  <c r="AM4973" i="4"/>
  <c r="AL4973" i="4"/>
  <c r="K4973" i="4"/>
  <c r="J4973" i="4"/>
  <c r="AN4973" i="4" s="1"/>
  <c r="AM4972" i="4"/>
  <c r="AL4972" i="4"/>
  <c r="K4972" i="4"/>
  <c r="J4972" i="4"/>
  <c r="AN4972" i="4" s="1"/>
  <c r="AM4971" i="4"/>
  <c r="AL4971" i="4"/>
  <c r="K4971" i="4"/>
  <c r="J4971" i="4"/>
  <c r="AN4971" i="4" s="1"/>
  <c r="AM4970" i="4"/>
  <c r="AL4970" i="4"/>
  <c r="K4970" i="4"/>
  <c r="J4970" i="4"/>
  <c r="AN4970" i="4" s="1"/>
  <c r="AM4969" i="4"/>
  <c r="AL4969" i="4"/>
  <c r="K4969" i="4"/>
  <c r="J4969" i="4"/>
  <c r="AN4969" i="4" s="1"/>
  <c r="AM4968" i="4"/>
  <c r="AL4968" i="4"/>
  <c r="K4968" i="4"/>
  <c r="J4968" i="4"/>
  <c r="AN4968" i="4" s="1"/>
  <c r="AM4967" i="4"/>
  <c r="AL4967" i="4"/>
  <c r="K4967" i="4"/>
  <c r="J4967" i="4"/>
  <c r="AN4967" i="4" s="1"/>
  <c r="AM4966" i="4"/>
  <c r="AL4966" i="4"/>
  <c r="K4966" i="4"/>
  <c r="J4966" i="4"/>
  <c r="AN4966" i="4" s="1"/>
  <c r="AM4965" i="4"/>
  <c r="AL4965" i="4"/>
  <c r="K4965" i="4"/>
  <c r="J4965" i="4"/>
  <c r="AN4965" i="4" s="1"/>
  <c r="AM4964" i="4"/>
  <c r="AL4964" i="4"/>
  <c r="K4964" i="4"/>
  <c r="J4964" i="4"/>
  <c r="AN4964" i="4" s="1"/>
  <c r="AM4963" i="4"/>
  <c r="AL4963" i="4"/>
  <c r="K4963" i="4"/>
  <c r="J4963" i="4"/>
  <c r="AN4963" i="4" s="1"/>
  <c r="AM4962" i="4"/>
  <c r="AL4962" i="4"/>
  <c r="K4962" i="4"/>
  <c r="J4962" i="4"/>
  <c r="AN4962" i="4" s="1"/>
  <c r="AM4961" i="4"/>
  <c r="AL4961" i="4"/>
  <c r="K4961" i="4"/>
  <c r="J4961" i="4"/>
  <c r="AN4961" i="4" s="1"/>
  <c r="AM4960" i="4"/>
  <c r="AL4960" i="4"/>
  <c r="K4960" i="4"/>
  <c r="J4960" i="4"/>
  <c r="AN4960" i="4" s="1"/>
  <c r="AM4959" i="4"/>
  <c r="AL4959" i="4"/>
  <c r="K4959" i="4"/>
  <c r="J4959" i="4"/>
  <c r="AN4959" i="4" s="1"/>
  <c r="AM4958" i="4"/>
  <c r="AL4958" i="4"/>
  <c r="K4958" i="4"/>
  <c r="J4958" i="4"/>
  <c r="AN4958" i="4" s="1"/>
  <c r="AM4957" i="4"/>
  <c r="AL4957" i="4"/>
  <c r="K4957" i="4"/>
  <c r="J4957" i="4"/>
  <c r="AN4957" i="4" s="1"/>
  <c r="AM4956" i="4"/>
  <c r="AL4956" i="4"/>
  <c r="K4956" i="4"/>
  <c r="J4956" i="4"/>
  <c r="AN4956" i="4" s="1"/>
  <c r="AM4955" i="4"/>
  <c r="AL4955" i="4"/>
  <c r="K4955" i="4"/>
  <c r="J4955" i="4"/>
  <c r="AN4955" i="4" s="1"/>
  <c r="AM4954" i="4"/>
  <c r="AL4954" i="4"/>
  <c r="K4954" i="4"/>
  <c r="J4954" i="4"/>
  <c r="AN4954" i="4" s="1"/>
  <c r="AM4953" i="4"/>
  <c r="AL4953" i="4"/>
  <c r="K4953" i="4"/>
  <c r="J4953" i="4"/>
  <c r="AN4953" i="4" s="1"/>
  <c r="AM4952" i="4"/>
  <c r="AL4952" i="4"/>
  <c r="K4952" i="4"/>
  <c r="J4952" i="4"/>
  <c r="AN4952" i="4" s="1"/>
  <c r="AM4951" i="4"/>
  <c r="AL4951" i="4"/>
  <c r="K4951" i="4"/>
  <c r="J4951" i="4"/>
  <c r="AN4951" i="4" s="1"/>
  <c r="AM4950" i="4"/>
  <c r="AL4950" i="4"/>
  <c r="K4950" i="4"/>
  <c r="J4950" i="4"/>
  <c r="AN4950" i="4" s="1"/>
  <c r="AM4949" i="4"/>
  <c r="AL4949" i="4"/>
  <c r="K4949" i="4"/>
  <c r="J4949" i="4"/>
  <c r="AN4949" i="4" s="1"/>
  <c r="AM4948" i="4"/>
  <c r="AL4948" i="4"/>
  <c r="K4948" i="4"/>
  <c r="J4948" i="4"/>
  <c r="AN4948" i="4" s="1"/>
  <c r="AM4947" i="4"/>
  <c r="AL4947" i="4"/>
  <c r="K4947" i="4"/>
  <c r="J4947" i="4"/>
  <c r="AN4947" i="4" s="1"/>
  <c r="AM4946" i="4"/>
  <c r="AL4946" i="4"/>
  <c r="K4946" i="4"/>
  <c r="J4946" i="4"/>
  <c r="AN4946" i="4" s="1"/>
  <c r="AM4945" i="4"/>
  <c r="AL4945" i="4"/>
  <c r="K4945" i="4"/>
  <c r="J4945" i="4"/>
  <c r="AN4945" i="4" s="1"/>
  <c r="AM4944" i="4"/>
  <c r="AL4944" i="4"/>
  <c r="K4944" i="4"/>
  <c r="J4944" i="4"/>
  <c r="AN4944" i="4" s="1"/>
  <c r="AM4943" i="4"/>
  <c r="AL4943" i="4"/>
  <c r="K4943" i="4"/>
  <c r="J4943" i="4"/>
  <c r="AN4943" i="4" s="1"/>
  <c r="AM4942" i="4"/>
  <c r="AL4942" i="4"/>
  <c r="K4942" i="4"/>
  <c r="J4942" i="4"/>
  <c r="AN4942" i="4" s="1"/>
  <c r="AM4941" i="4"/>
  <c r="AL4941" i="4"/>
  <c r="K4941" i="4"/>
  <c r="J4941" i="4"/>
  <c r="AN4941" i="4" s="1"/>
  <c r="AM4940" i="4"/>
  <c r="AL4940" i="4"/>
  <c r="K4940" i="4"/>
  <c r="J4940" i="4"/>
  <c r="AN4940" i="4" s="1"/>
  <c r="AM4939" i="4"/>
  <c r="AL4939" i="4"/>
  <c r="K4939" i="4"/>
  <c r="J4939" i="4"/>
  <c r="AN4939" i="4" s="1"/>
  <c r="AM4938" i="4"/>
  <c r="AL4938" i="4"/>
  <c r="K4938" i="4"/>
  <c r="J4938" i="4"/>
  <c r="AN4938" i="4" s="1"/>
  <c r="AM4937" i="4"/>
  <c r="AL4937" i="4"/>
  <c r="K4937" i="4"/>
  <c r="J4937" i="4"/>
  <c r="AN4937" i="4" s="1"/>
  <c r="AM4936" i="4"/>
  <c r="AL4936" i="4"/>
  <c r="K4936" i="4"/>
  <c r="J4936" i="4"/>
  <c r="AN4936" i="4" s="1"/>
  <c r="AM4935" i="4"/>
  <c r="AL4935" i="4"/>
  <c r="K4935" i="4"/>
  <c r="J4935" i="4"/>
  <c r="AN4935" i="4" s="1"/>
  <c r="AM4934" i="4"/>
  <c r="AL4934" i="4"/>
  <c r="K4934" i="4"/>
  <c r="J4934" i="4"/>
  <c r="AN4934" i="4" s="1"/>
  <c r="AM4933" i="4"/>
  <c r="AL4933" i="4"/>
  <c r="K4933" i="4"/>
  <c r="J4933" i="4"/>
  <c r="AN4933" i="4" s="1"/>
  <c r="AM4932" i="4"/>
  <c r="AL4932" i="4"/>
  <c r="K4932" i="4"/>
  <c r="J4932" i="4"/>
  <c r="AN4932" i="4" s="1"/>
  <c r="AM4931" i="4"/>
  <c r="AL4931" i="4"/>
  <c r="K4931" i="4"/>
  <c r="J4931" i="4"/>
  <c r="AN4931" i="4" s="1"/>
  <c r="AM4930" i="4"/>
  <c r="AL4930" i="4"/>
  <c r="K4930" i="4"/>
  <c r="J4930" i="4"/>
  <c r="AN4930" i="4" s="1"/>
  <c r="AM4929" i="4"/>
  <c r="AL4929" i="4"/>
  <c r="K4929" i="4"/>
  <c r="J4929" i="4"/>
  <c r="AN4929" i="4" s="1"/>
  <c r="AM4928" i="4"/>
  <c r="AL4928" i="4"/>
  <c r="K4928" i="4"/>
  <c r="J4928" i="4"/>
  <c r="AN4928" i="4" s="1"/>
  <c r="AM4927" i="4"/>
  <c r="AL4927" i="4"/>
  <c r="K4927" i="4"/>
  <c r="J4927" i="4"/>
  <c r="AN4927" i="4" s="1"/>
  <c r="AM4926" i="4"/>
  <c r="AL4926" i="4"/>
  <c r="K4926" i="4"/>
  <c r="J4926" i="4"/>
  <c r="AN4926" i="4" s="1"/>
  <c r="AM4925" i="4"/>
  <c r="AL4925" i="4"/>
  <c r="K4925" i="4"/>
  <c r="J4925" i="4"/>
  <c r="AN4925" i="4" s="1"/>
  <c r="AM4924" i="4"/>
  <c r="AL4924" i="4"/>
  <c r="K4924" i="4"/>
  <c r="J4924" i="4"/>
  <c r="AN4924" i="4" s="1"/>
  <c r="AM4923" i="4"/>
  <c r="AL4923" i="4"/>
  <c r="K4923" i="4"/>
  <c r="J4923" i="4"/>
  <c r="AN4923" i="4" s="1"/>
  <c r="AM4922" i="4"/>
  <c r="AL4922" i="4"/>
  <c r="K4922" i="4"/>
  <c r="J4922" i="4"/>
  <c r="AN4922" i="4" s="1"/>
  <c r="AM4921" i="4"/>
  <c r="AL4921" i="4"/>
  <c r="K4921" i="4"/>
  <c r="J4921" i="4"/>
  <c r="AN4921" i="4" s="1"/>
  <c r="AM4920" i="4"/>
  <c r="AL4920" i="4"/>
  <c r="K4920" i="4"/>
  <c r="J4920" i="4"/>
  <c r="AN4920" i="4" s="1"/>
  <c r="AM4919" i="4"/>
  <c r="AL4919" i="4"/>
  <c r="K4919" i="4"/>
  <c r="J4919" i="4"/>
  <c r="AN4919" i="4" s="1"/>
  <c r="AM4918" i="4"/>
  <c r="AL4918" i="4"/>
  <c r="K4918" i="4"/>
  <c r="J4918" i="4"/>
  <c r="AN4918" i="4" s="1"/>
  <c r="AM4917" i="4"/>
  <c r="AL4917" i="4"/>
  <c r="K4917" i="4"/>
  <c r="J4917" i="4"/>
  <c r="AN4917" i="4" s="1"/>
  <c r="AM4916" i="4"/>
  <c r="AL4916" i="4"/>
  <c r="K4916" i="4"/>
  <c r="J4916" i="4"/>
  <c r="AN4916" i="4" s="1"/>
  <c r="AM4915" i="4"/>
  <c r="AL4915" i="4"/>
  <c r="K4915" i="4"/>
  <c r="J4915" i="4"/>
  <c r="AN4915" i="4" s="1"/>
  <c r="AM4914" i="4"/>
  <c r="AL4914" i="4"/>
  <c r="K4914" i="4"/>
  <c r="J4914" i="4"/>
  <c r="AN4914" i="4" s="1"/>
  <c r="AM4913" i="4"/>
  <c r="AL4913" i="4"/>
  <c r="K4913" i="4"/>
  <c r="J4913" i="4"/>
  <c r="AN4913" i="4" s="1"/>
  <c r="AM4912" i="4"/>
  <c r="AL4912" i="4"/>
  <c r="K4912" i="4"/>
  <c r="J4912" i="4"/>
  <c r="AN4912" i="4" s="1"/>
  <c r="AM4911" i="4"/>
  <c r="AL4911" i="4"/>
  <c r="K4911" i="4"/>
  <c r="J4911" i="4"/>
  <c r="AN4911" i="4" s="1"/>
  <c r="AM4910" i="4"/>
  <c r="AL4910" i="4"/>
  <c r="K4910" i="4"/>
  <c r="J4910" i="4"/>
  <c r="AN4910" i="4" s="1"/>
  <c r="AM4909" i="4"/>
  <c r="AL4909" i="4"/>
  <c r="K4909" i="4"/>
  <c r="J4909" i="4"/>
  <c r="AN4909" i="4" s="1"/>
  <c r="AM4908" i="4"/>
  <c r="AL4908" i="4"/>
  <c r="K4908" i="4"/>
  <c r="J4908" i="4"/>
  <c r="AN4908" i="4" s="1"/>
  <c r="AM4907" i="4"/>
  <c r="AL4907" i="4"/>
  <c r="K4907" i="4"/>
  <c r="J4907" i="4"/>
  <c r="AN4907" i="4" s="1"/>
  <c r="AM4906" i="4"/>
  <c r="AL4906" i="4"/>
  <c r="K4906" i="4"/>
  <c r="J4906" i="4"/>
  <c r="AN4906" i="4" s="1"/>
  <c r="AM4905" i="4"/>
  <c r="AL4905" i="4"/>
  <c r="K4905" i="4"/>
  <c r="J4905" i="4"/>
  <c r="AN4905" i="4" s="1"/>
  <c r="AM4904" i="4"/>
  <c r="AL4904" i="4"/>
  <c r="K4904" i="4"/>
  <c r="J4904" i="4"/>
  <c r="AN4904" i="4" s="1"/>
  <c r="AM4903" i="4"/>
  <c r="AL4903" i="4"/>
  <c r="K4903" i="4"/>
  <c r="J4903" i="4"/>
  <c r="AN4903" i="4" s="1"/>
  <c r="AM4902" i="4"/>
  <c r="AL4902" i="4"/>
  <c r="K4902" i="4"/>
  <c r="J4902" i="4"/>
  <c r="AN4902" i="4" s="1"/>
  <c r="AM4901" i="4"/>
  <c r="AL4901" i="4"/>
  <c r="K4901" i="4"/>
  <c r="J4901" i="4"/>
  <c r="AN4901" i="4" s="1"/>
  <c r="AM4900" i="4"/>
  <c r="AL4900" i="4"/>
  <c r="K4900" i="4"/>
  <c r="J4900" i="4"/>
  <c r="AN4900" i="4" s="1"/>
  <c r="AM4899" i="4"/>
  <c r="AL4899" i="4"/>
  <c r="K4899" i="4"/>
  <c r="J4899" i="4"/>
  <c r="AN4899" i="4" s="1"/>
  <c r="AM4898" i="4"/>
  <c r="AL4898" i="4"/>
  <c r="K4898" i="4"/>
  <c r="J4898" i="4"/>
  <c r="AN4898" i="4" s="1"/>
  <c r="AM4897" i="4"/>
  <c r="AL4897" i="4"/>
  <c r="K4897" i="4"/>
  <c r="J4897" i="4"/>
  <c r="AN4897" i="4" s="1"/>
  <c r="AM4896" i="4"/>
  <c r="AL4896" i="4"/>
  <c r="K4896" i="4"/>
  <c r="J4896" i="4"/>
  <c r="AN4896" i="4" s="1"/>
  <c r="AM4895" i="4"/>
  <c r="AL4895" i="4"/>
  <c r="K4895" i="4"/>
  <c r="J4895" i="4"/>
  <c r="AN4895" i="4" s="1"/>
  <c r="AM4894" i="4"/>
  <c r="AL4894" i="4"/>
  <c r="K4894" i="4"/>
  <c r="J4894" i="4"/>
  <c r="AN4894" i="4" s="1"/>
  <c r="AM4893" i="4"/>
  <c r="AL4893" i="4"/>
  <c r="K4893" i="4"/>
  <c r="J4893" i="4"/>
  <c r="AN4893" i="4" s="1"/>
  <c r="AM4892" i="4"/>
  <c r="AL4892" i="4"/>
  <c r="K4892" i="4"/>
  <c r="J4892" i="4"/>
  <c r="AN4892" i="4" s="1"/>
  <c r="AM4891" i="4"/>
  <c r="AL4891" i="4"/>
  <c r="K4891" i="4"/>
  <c r="J4891" i="4"/>
  <c r="AN4891" i="4" s="1"/>
  <c r="AM4890" i="4"/>
  <c r="AL4890" i="4"/>
  <c r="K4890" i="4"/>
  <c r="J4890" i="4"/>
  <c r="AN4890" i="4" s="1"/>
  <c r="AM4889" i="4"/>
  <c r="AL4889" i="4"/>
  <c r="K4889" i="4"/>
  <c r="J4889" i="4"/>
  <c r="AN4889" i="4" s="1"/>
  <c r="AM4888" i="4"/>
  <c r="AL4888" i="4"/>
  <c r="K4888" i="4"/>
  <c r="J4888" i="4"/>
  <c r="AN4888" i="4" s="1"/>
  <c r="AM4887" i="4"/>
  <c r="AL4887" i="4"/>
  <c r="K4887" i="4"/>
  <c r="J4887" i="4"/>
  <c r="AN4887" i="4" s="1"/>
  <c r="AM4886" i="4"/>
  <c r="AL4886" i="4"/>
  <c r="K4886" i="4"/>
  <c r="J4886" i="4"/>
  <c r="AN4886" i="4" s="1"/>
  <c r="AM4885" i="4"/>
  <c r="AL4885" i="4"/>
  <c r="K4885" i="4"/>
  <c r="J4885" i="4"/>
  <c r="AN4885" i="4" s="1"/>
  <c r="AM4884" i="4"/>
  <c r="AL4884" i="4"/>
  <c r="K4884" i="4"/>
  <c r="J4884" i="4"/>
  <c r="AN4884" i="4" s="1"/>
  <c r="AM4883" i="4"/>
  <c r="AL4883" i="4"/>
  <c r="K4883" i="4"/>
  <c r="J4883" i="4"/>
  <c r="AN4883" i="4" s="1"/>
  <c r="AM4882" i="4"/>
  <c r="AL4882" i="4"/>
  <c r="K4882" i="4"/>
  <c r="J4882" i="4"/>
  <c r="AN4882" i="4" s="1"/>
  <c r="AM4881" i="4"/>
  <c r="AL4881" i="4"/>
  <c r="K4881" i="4"/>
  <c r="J4881" i="4"/>
  <c r="AN4881" i="4" s="1"/>
  <c r="AM4880" i="4"/>
  <c r="AL4880" i="4"/>
  <c r="K4880" i="4"/>
  <c r="J4880" i="4"/>
  <c r="AN4880" i="4" s="1"/>
  <c r="AM4879" i="4"/>
  <c r="AL4879" i="4"/>
  <c r="K4879" i="4"/>
  <c r="J4879" i="4"/>
  <c r="AN4879" i="4" s="1"/>
  <c r="AM4878" i="4"/>
  <c r="AL4878" i="4"/>
  <c r="K4878" i="4"/>
  <c r="J4878" i="4"/>
  <c r="AN4878" i="4" s="1"/>
  <c r="AM4877" i="4"/>
  <c r="AL4877" i="4"/>
  <c r="K4877" i="4"/>
  <c r="J4877" i="4"/>
  <c r="AN4877" i="4" s="1"/>
  <c r="AM4876" i="4"/>
  <c r="AL4876" i="4"/>
  <c r="K4876" i="4"/>
  <c r="J4876" i="4"/>
  <c r="AN4876" i="4" s="1"/>
  <c r="AM4875" i="4"/>
  <c r="AL4875" i="4"/>
  <c r="K4875" i="4"/>
  <c r="J4875" i="4"/>
  <c r="AN4875" i="4" s="1"/>
  <c r="AM4874" i="4"/>
  <c r="AL4874" i="4"/>
  <c r="K4874" i="4"/>
  <c r="J4874" i="4"/>
  <c r="AN4874" i="4" s="1"/>
  <c r="AM4873" i="4"/>
  <c r="AL4873" i="4"/>
  <c r="K4873" i="4"/>
  <c r="J4873" i="4"/>
  <c r="AN4873" i="4" s="1"/>
  <c r="AM4872" i="4"/>
  <c r="AL4872" i="4"/>
  <c r="K4872" i="4"/>
  <c r="J4872" i="4"/>
  <c r="AN4872" i="4" s="1"/>
  <c r="AM4871" i="4"/>
  <c r="AL4871" i="4"/>
  <c r="K4871" i="4"/>
  <c r="J4871" i="4"/>
  <c r="AN4871" i="4" s="1"/>
  <c r="AM4870" i="4"/>
  <c r="AL4870" i="4"/>
  <c r="K4870" i="4"/>
  <c r="J4870" i="4"/>
  <c r="AN4870" i="4" s="1"/>
  <c r="AM4869" i="4"/>
  <c r="AL4869" i="4"/>
  <c r="K4869" i="4"/>
  <c r="J4869" i="4"/>
  <c r="AN4869" i="4" s="1"/>
  <c r="AM4868" i="4"/>
  <c r="AL4868" i="4"/>
  <c r="K4868" i="4"/>
  <c r="J4868" i="4"/>
  <c r="AN4868" i="4" s="1"/>
  <c r="AM4867" i="4"/>
  <c r="AL4867" i="4"/>
  <c r="K4867" i="4"/>
  <c r="J4867" i="4"/>
  <c r="AN4867" i="4" s="1"/>
  <c r="AM4866" i="4"/>
  <c r="AL4866" i="4"/>
  <c r="K4866" i="4"/>
  <c r="J4866" i="4"/>
  <c r="AN4866" i="4" s="1"/>
  <c r="AM4865" i="4"/>
  <c r="AL4865" i="4"/>
  <c r="K4865" i="4"/>
  <c r="J4865" i="4"/>
  <c r="AN4865" i="4" s="1"/>
  <c r="AM4864" i="4"/>
  <c r="AL4864" i="4"/>
  <c r="K4864" i="4"/>
  <c r="J4864" i="4"/>
  <c r="AN4864" i="4" s="1"/>
  <c r="AM4863" i="4"/>
  <c r="AL4863" i="4"/>
  <c r="K4863" i="4"/>
  <c r="J4863" i="4"/>
  <c r="AN4863" i="4" s="1"/>
  <c r="AM4862" i="4"/>
  <c r="AL4862" i="4"/>
  <c r="K4862" i="4"/>
  <c r="J4862" i="4"/>
  <c r="AN4862" i="4" s="1"/>
  <c r="AM4861" i="4"/>
  <c r="AL4861" i="4"/>
  <c r="K4861" i="4"/>
  <c r="J4861" i="4"/>
  <c r="AN4861" i="4" s="1"/>
  <c r="AM4860" i="4"/>
  <c r="AL4860" i="4"/>
  <c r="K4860" i="4"/>
  <c r="J4860" i="4"/>
  <c r="AN4860" i="4" s="1"/>
  <c r="AM4859" i="4"/>
  <c r="AL4859" i="4"/>
  <c r="K4859" i="4"/>
  <c r="J4859" i="4"/>
  <c r="AN4859" i="4" s="1"/>
  <c r="AM4858" i="4"/>
  <c r="AL4858" i="4"/>
  <c r="K4858" i="4"/>
  <c r="J4858" i="4"/>
  <c r="AN4858" i="4" s="1"/>
  <c r="AM4857" i="4"/>
  <c r="AL4857" i="4"/>
  <c r="K4857" i="4"/>
  <c r="J4857" i="4"/>
  <c r="AN4857" i="4" s="1"/>
  <c r="AM4856" i="4"/>
  <c r="AL4856" i="4"/>
  <c r="K4856" i="4"/>
  <c r="J4856" i="4"/>
  <c r="AN4856" i="4" s="1"/>
  <c r="AM4855" i="4"/>
  <c r="AL4855" i="4"/>
  <c r="K4855" i="4"/>
  <c r="J4855" i="4"/>
  <c r="AN4855" i="4" s="1"/>
  <c r="AM4854" i="4"/>
  <c r="AL4854" i="4"/>
  <c r="K4854" i="4"/>
  <c r="J4854" i="4"/>
  <c r="AN4854" i="4" s="1"/>
  <c r="AM4853" i="4"/>
  <c r="AL4853" i="4"/>
  <c r="K4853" i="4"/>
  <c r="J4853" i="4"/>
  <c r="AN4853" i="4" s="1"/>
  <c r="AM4852" i="4"/>
  <c r="AL4852" i="4"/>
  <c r="K4852" i="4"/>
  <c r="J4852" i="4"/>
  <c r="AN4852" i="4" s="1"/>
  <c r="AM4851" i="4"/>
  <c r="AL4851" i="4"/>
  <c r="K4851" i="4"/>
  <c r="J4851" i="4"/>
  <c r="AN4851" i="4" s="1"/>
  <c r="AM4850" i="4"/>
  <c r="AL4850" i="4"/>
  <c r="K4850" i="4"/>
  <c r="J4850" i="4"/>
  <c r="AN4850" i="4" s="1"/>
  <c r="AM4849" i="4"/>
  <c r="AL4849" i="4"/>
  <c r="K4849" i="4"/>
  <c r="J4849" i="4"/>
  <c r="AN4849" i="4" s="1"/>
  <c r="AM4848" i="4"/>
  <c r="AL4848" i="4"/>
  <c r="K4848" i="4"/>
  <c r="J4848" i="4"/>
  <c r="AN4848" i="4" s="1"/>
  <c r="AM4847" i="4"/>
  <c r="AL4847" i="4"/>
  <c r="K4847" i="4"/>
  <c r="J4847" i="4"/>
  <c r="AN4847" i="4" s="1"/>
  <c r="AM4846" i="4"/>
  <c r="AL4846" i="4"/>
  <c r="K4846" i="4"/>
  <c r="J4846" i="4"/>
  <c r="AN4846" i="4" s="1"/>
  <c r="AM4845" i="4"/>
  <c r="AL4845" i="4"/>
  <c r="K4845" i="4"/>
  <c r="J4845" i="4"/>
  <c r="AN4845" i="4" s="1"/>
  <c r="AM4844" i="4"/>
  <c r="AL4844" i="4"/>
  <c r="K4844" i="4"/>
  <c r="J4844" i="4"/>
  <c r="AN4844" i="4" s="1"/>
  <c r="AM4843" i="4"/>
  <c r="AL4843" i="4"/>
  <c r="K4843" i="4"/>
  <c r="J4843" i="4"/>
  <c r="AN4843" i="4" s="1"/>
  <c r="AM4842" i="4"/>
  <c r="AL4842" i="4"/>
  <c r="K4842" i="4"/>
  <c r="J4842" i="4"/>
  <c r="AN4842" i="4" s="1"/>
  <c r="AM4841" i="4"/>
  <c r="AL4841" i="4"/>
  <c r="K4841" i="4"/>
  <c r="J4841" i="4"/>
  <c r="AN4841" i="4" s="1"/>
  <c r="AM4840" i="4"/>
  <c r="AL4840" i="4"/>
  <c r="K4840" i="4"/>
  <c r="J4840" i="4"/>
  <c r="AN4840" i="4" s="1"/>
  <c r="AM4839" i="4"/>
  <c r="AL4839" i="4"/>
  <c r="K4839" i="4"/>
  <c r="J4839" i="4"/>
  <c r="AN4839" i="4" s="1"/>
  <c r="AM4838" i="4"/>
  <c r="AL4838" i="4"/>
  <c r="K4838" i="4"/>
  <c r="J4838" i="4"/>
  <c r="AN4838" i="4" s="1"/>
  <c r="AM4837" i="4"/>
  <c r="AL4837" i="4"/>
  <c r="K4837" i="4"/>
  <c r="J4837" i="4"/>
  <c r="AN4837" i="4" s="1"/>
  <c r="AM4836" i="4"/>
  <c r="AL4836" i="4"/>
  <c r="K4836" i="4"/>
  <c r="J4836" i="4"/>
  <c r="AN4836" i="4" s="1"/>
  <c r="AM4835" i="4"/>
  <c r="AL4835" i="4"/>
  <c r="K4835" i="4"/>
  <c r="J4835" i="4"/>
  <c r="AN4835" i="4" s="1"/>
  <c r="AM4834" i="4"/>
  <c r="AL4834" i="4"/>
  <c r="K4834" i="4"/>
  <c r="J4834" i="4"/>
  <c r="AN4834" i="4" s="1"/>
  <c r="AM4833" i="4"/>
  <c r="AL4833" i="4"/>
  <c r="K4833" i="4"/>
  <c r="J4833" i="4"/>
  <c r="AN4833" i="4" s="1"/>
  <c r="AM4832" i="4"/>
  <c r="AL4832" i="4"/>
  <c r="K4832" i="4"/>
  <c r="J4832" i="4"/>
  <c r="AN4832" i="4" s="1"/>
  <c r="AM4831" i="4"/>
  <c r="AL4831" i="4"/>
  <c r="K4831" i="4"/>
  <c r="J4831" i="4"/>
  <c r="AN4831" i="4" s="1"/>
  <c r="AM4830" i="4"/>
  <c r="AL4830" i="4"/>
  <c r="K4830" i="4"/>
  <c r="J4830" i="4"/>
  <c r="AN4830" i="4" s="1"/>
  <c r="AM4829" i="4"/>
  <c r="AL4829" i="4"/>
  <c r="K4829" i="4"/>
  <c r="J4829" i="4"/>
  <c r="AN4829" i="4" s="1"/>
  <c r="AM4828" i="4"/>
  <c r="AL4828" i="4"/>
  <c r="K4828" i="4"/>
  <c r="J4828" i="4"/>
  <c r="AN4828" i="4" s="1"/>
  <c r="AM4827" i="4"/>
  <c r="AL4827" i="4"/>
  <c r="K4827" i="4"/>
  <c r="J4827" i="4"/>
  <c r="AN4827" i="4" s="1"/>
  <c r="AM4826" i="4"/>
  <c r="AL4826" i="4"/>
  <c r="K4826" i="4"/>
  <c r="J4826" i="4"/>
  <c r="AN4826" i="4" s="1"/>
  <c r="AM4825" i="4"/>
  <c r="AL4825" i="4"/>
  <c r="K4825" i="4"/>
  <c r="J4825" i="4"/>
  <c r="AN4825" i="4" s="1"/>
  <c r="AM4824" i="4"/>
  <c r="AL4824" i="4"/>
  <c r="K4824" i="4"/>
  <c r="J4824" i="4"/>
  <c r="AN4824" i="4" s="1"/>
  <c r="AM4823" i="4"/>
  <c r="AL4823" i="4"/>
  <c r="K4823" i="4"/>
  <c r="J4823" i="4"/>
  <c r="AN4823" i="4" s="1"/>
  <c r="AM4822" i="4"/>
  <c r="AL4822" i="4"/>
  <c r="K4822" i="4"/>
  <c r="J4822" i="4"/>
  <c r="AN4822" i="4" s="1"/>
  <c r="AM4821" i="4"/>
  <c r="AL4821" i="4"/>
  <c r="K4821" i="4"/>
  <c r="J4821" i="4"/>
  <c r="AN4821" i="4" s="1"/>
  <c r="AM4820" i="4"/>
  <c r="AL4820" i="4"/>
  <c r="K4820" i="4"/>
  <c r="J4820" i="4"/>
  <c r="AN4820" i="4" s="1"/>
  <c r="AM4819" i="4"/>
  <c r="AL4819" i="4"/>
  <c r="K4819" i="4"/>
  <c r="J4819" i="4"/>
  <c r="AN4819" i="4" s="1"/>
  <c r="AM4818" i="4"/>
  <c r="AL4818" i="4"/>
  <c r="K4818" i="4"/>
  <c r="J4818" i="4"/>
  <c r="AN4818" i="4" s="1"/>
  <c r="AM4817" i="4"/>
  <c r="AL4817" i="4"/>
  <c r="K4817" i="4"/>
  <c r="J4817" i="4"/>
  <c r="AN4817" i="4" s="1"/>
  <c r="AM4816" i="4"/>
  <c r="AL4816" i="4"/>
  <c r="K4816" i="4"/>
  <c r="J4816" i="4"/>
  <c r="AN4816" i="4" s="1"/>
  <c r="AM4815" i="4"/>
  <c r="AL4815" i="4"/>
  <c r="K4815" i="4"/>
  <c r="J4815" i="4"/>
  <c r="AN4815" i="4" s="1"/>
  <c r="AM4814" i="4"/>
  <c r="AL4814" i="4"/>
  <c r="K4814" i="4"/>
  <c r="J4814" i="4"/>
  <c r="AN4814" i="4" s="1"/>
  <c r="AM4813" i="4"/>
  <c r="AL4813" i="4"/>
  <c r="K4813" i="4"/>
  <c r="J4813" i="4"/>
  <c r="AN4813" i="4" s="1"/>
  <c r="AM4812" i="4"/>
  <c r="AL4812" i="4"/>
  <c r="K4812" i="4"/>
  <c r="J4812" i="4"/>
  <c r="AN4812" i="4" s="1"/>
  <c r="AM4811" i="4"/>
  <c r="AL4811" i="4"/>
  <c r="K4811" i="4"/>
  <c r="J4811" i="4"/>
  <c r="AN4811" i="4" s="1"/>
  <c r="AM4810" i="4"/>
  <c r="AL4810" i="4"/>
  <c r="K4810" i="4"/>
  <c r="J4810" i="4"/>
  <c r="AN4810" i="4" s="1"/>
  <c r="AM4809" i="4"/>
  <c r="AL4809" i="4"/>
  <c r="K4809" i="4"/>
  <c r="J4809" i="4"/>
  <c r="AN4809" i="4" s="1"/>
  <c r="AM4808" i="4"/>
  <c r="AL4808" i="4"/>
  <c r="K4808" i="4"/>
  <c r="J4808" i="4"/>
  <c r="AN4808" i="4" s="1"/>
  <c r="AM4807" i="4"/>
  <c r="AL4807" i="4"/>
  <c r="K4807" i="4"/>
  <c r="J4807" i="4"/>
  <c r="AN4807" i="4" s="1"/>
  <c r="AM4806" i="4"/>
  <c r="AL4806" i="4"/>
  <c r="K4806" i="4"/>
  <c r="J4806" i="4"/>
  <c r="AN4806" i="4" s="1"/>
  <c r="AM4805" i="4"/>
  <c r="AL4805" i="4"/>
  <c r="K4805" i="4"/>
  <c r="J4805" i="4"/>
  <c r="AN4805" i="4" s="1"/>
  <c r="AM4804" i="4"/>
  <c r="AL4804" i="4"/>
  <c r="K4804" i="4"/>
  <c r="J4804" i="4"/>
  <c r="AN4804" i="4" s="1"/>
  <c r="AM4803" i="4"/>
  <c r="AL4803" i="4"/>
  <c r="K4803" i="4"/>
  <c r="J4803" i="4"/>
  <c r="AN4803" i="4" s="1"/>
  <c r="AM4802" i="4"/>
  <c r="AL4802" i="4"/>
  <c r="K4802" i="4"/>
  <c r="J4802" i="4"/>
  <c r="AN4802" i="4" s="1"/>
  <c r="AM4801" i="4"/>
  <c r="AL4801" i="4"/>
  <c r="K4801" i="4"/>
  <c r="J4801" i="4"/>
  <c r="AN4801" i="4" s="1"/>
  <c r="AM4800" i="4"/>
  <c r="AL4800" i="4"/>
  <c r="K4800" i="4"/>
  <c r="J4800" i="4"/>
  <c r="AN4800" i="4" s="1"/>
  <c r="AM4799" i="4"/>
  <c r="AL4799" i="4"/>
  <c r="K4799" i="4"/>
  <c r="J4799" i="4"/>
  <c r="AN4799" i="4" s="1"/>
  <c r="AM4798" i="4"/>
  <c r="AL4798" i="4"/>
  <c r="K4798" i="4"/>
  <c r="J4798" i="4"/>
  <c r="AN4798" i="4" s="1"/>
  <c r="AM4797" i="4"/>
  <c r="AL4797" i="4"/>
  <c r="K4797" i="4"/>
  <c r="J4797" i="4"/>
  <c r="AN4797" i="4" s="1"/>
  <c r="AM4796" i="4"/>
  <c r="AL4796" i="4"/>
  <c r="K4796" i="4"/>
  <c r="J4796" i="4"/>
  <c r="AN4796" i="4" s="1"/>
  <c r="AM4795" i="4"/>
  <c r="AL4795" i="4"/>
  <c r="K4795" i="4"/>
  <c r="J4795" i="4"/>
  <c r="AN4795" i="4" s="1"/>
  <c r="AM4794" i="4"/>
  <c r="AL4794" i="4"/>
  <c r="K4794" i="4"/>
  <c r="J4794" i="4"/>
  <c r="AN4794" i="4" s="1"/>
  <c r="AM4793" i="4"/>
  <c r="AL4793" i="4"/>
  <c r="K4793" i="4"/>
  <c r="J4793" i="4"/>
  <c r="AN4793" i="4" s="1"/>
  <c r="AM4792" i="4"/>
  <c r="AL4792" i="4"/>
  <c r="K4792" i="4"/>
  <c r="J4792" i="4"/>
  <c r="AN4792" i="4" s="1"/>
  <c r="AM4791" i="4"/>
  <c r="AL4791" i="4"/>
  <c r="K4791" i="4"/>
  <c r="J4791" i="4"/>
  <c r="AN4791" i="4" s="1"/>
  <c r="AM4790" i="4"/>
  <c r="AL4790" i="4"/>
  <c r="K4790" i="4"/>
  <c r="J4790" i="4"/>
  <c r="AN4790" i="4" s="1"/>
  <c r="AM4789" i="4"/>
  <c r="AL4789" i="4"/>
  <c r="K4789" i="4"/>
  <c r="J4789" i="4"/>
  <c r="AN4789" i="4" s="1"/>
  <c r="AM4788" i="4"/>
  <c r="AL4788" i="4"/>
  <c r="K4788" i="4"/>
  <c r="J4788" i="4"/>
  <c r="AN4788" i="4" s="1"/>
  <c r="AM4787" i="4"/>
  <c r="AL4787" i="4"/>
  <c r="K4787" i="4"/>
  <c r="J4787" i="4"/>
  <c r="AN4787" i="4" s="1"/>
  <c r="AM4786" i="4"/>
  <c r="AL4786" i="4"/>
  <c r="K4786" i="4"/>
  <c r="J4786" i="4"/>
  <c r="AN4786" i="4" s="1"/>
  <c r="AM4785" i="4"/>
  <c r="AL4785" i="4"/>
  <c r="K4785" i="4"/>
  <c r="J4785" i="4"/>
  <c r="AN4785" i="4" s="1"/>
  <c r="AM4784" i="4"/>
  <c r="AL4784" i="4"/>
  <c r="K4784" i="4"/>
  <c r="J4784" i="4"/>
  <c r="AN4784" i="4" s="1"/>
  <c r="AM4783" i="4"/>
  <c r="AL4783" i="4"/>
  <c r="K4783" i="4"/>
  <c r="J4783" i="4"/>
  <c r="AN4783" i="4" s="1"/>
  <c r="AM4782" i="4"/>
  <c r="AL4782" i="4"/>
  <c r="K4782" i="4"/>
  <c r="J4782" i="4"/>
  <c r="AN4782" i="4" s="1"/>
  <c r="AM4781" i="4"/>
  <c r="AL4781" i="4"/>
  <c r="K4781" i="4"/>
  <c r="J4781" i="4"/>
  <c r="AN4781" i="4" s="1"/>
  <c r="AM4780" i="4"/>
  <c r="AL4780" i="4"/>
  <c r="K4780" i="4"/>
  <c r="J4780" i="4"/>
  <c r="AN4780" i="4" s="1"/>
  <c r="AM4779" i="4"/>
  <c r="AL4779" i="4"/>
  <c r="K4779" i="4"/>
  <c r="J4779" i="4"/>
  <c r="AN4779" i="4" s="1"/>
  <c r="AM4778" i="4"/>
  <c r="AL4778" i="4"/>
  <c r="K4778" i="4"/>
  <c r="J4778" i="4"/>
  <c r="AN4778" i="4" s="1"/>
  <c r="AM4777" i="4"/>
  <c r="AL4777" i="4"/>
  <c r="K4777" i="4"/>
  <c r="J4777" i="4"/>
  <c r="AN4777" i="4" s="1"/>
  <c r="AM4776" i="4"/>
  <c r="AL4776" i="4"/>
  <c r="K4776" i="4"/>
  <c r="J4776" i="4"/>
  <c r="AN4776" i="4" s="1"/>
  <c r="AM4775" i="4"/>
  <c r="AL4775" i="4"/>
  <c r="K4775" i="4"/>
  <c r="J4775" i="4"/>
  <c r="AN4775" i="4" s="1"/>
  <c r="AM4774" i="4"/>
  <c r="AL4774" i="4"/>
  <c r="K4774" i="4"/>
  <c r="J4774" i="4"/>
  <c r="AN4774" i="4" s="1"/>
  <c r="AM4773" i="4"/>
  <c r="AL4773" i="4"/>
  <c r="K4773" i="4"/>
  <c r="J4773" i="4"/>
  <c r="AN4773" i="4" s="1"/>
  <c r="AM4772" i="4"/>
  <c r="AL4772" i="4"/>
  <c r="K4772" i="4"/>
  <c r="J4772" i="4"/>
  <c r="AN4772" i="4" s="1"/>
  <c r="AM4771" i="4"/>
  <c r="AL4771" i="4"/>
  <c r="K4771" i="4"/>
  <c r="J4771" i="4"/>
  <c r="AN4771" i="4" s="1"/>
  <c r="AM4770" i="4"/>
  <c r="AL4770" i="4"/>
  <c r="K4770" i="4"/>
  <c r="J4770" i="4"/>
  <c r="AN4770" i="4" s="1"/>
  <c r="AM4769" i="4"/>
  <c r="AL4769" i="4"/>
  <c r="K4769" i="4"/>
  <c r="J4769" i="4"/>
  <c r="AN4769" i="4" s="1"/>
  <c r="AM4768" i="4"/>
  <c r="AL4768" i="4"/>
  <c r="K4768" i="4"/>
  <c r="J4768" i="4"/>
  <c r="AN4768" i="4" s="1"/>
  <c r="AM4767" i="4"/>
  <c r="AL4767" i="4"/>
  <c r="K4767" i="4"/>
  <c r="J4767" i="4"/>
  <c r="AN4767" i="4" s="1"/>
  <c r="AM4766" i="4"/>
  <c r="AL4766" i="4"/>
  <c r="K4766" i="4"/>
  <c r="J4766" i="4"/>
  <c r="AN4766" i="4" s="1"/>
  <c r="AM4765" i="4"/>
  <c r="AL4765" i="4"/>
  <c r="K4765" i="4"/>
  <c r="J4765" i="4"/>
  <c r="AN4765" i="4" s="1"/>
  <c r="AM4764" i="4"/>
  <c r="AL4764" i="4"/>
  <c r="K4764" i="4"/>
  <c r="J4764" i="4"/>
  <c r="AN4764" i="4" s="1"/>
  <c r="AM4763" i="4"/>
  <c r="AL4763" i="4"/>
  <c r="K4763" i="4"/>
  <c r="J4763" i="4"/>
  <c r="AN4763" i="4" s="1"/>
  <c r="AM4762" i="4"/>
  <c r="AL4762" i="4"/>
  <c r="K4762" i="4"/>
  <c r="J4762" i="4"/>
  <c r="AN4762" i="4" s="1"/>
  <c r="AM4761" i="4"/>
  <c r="AL4761" i="4"/>
  <c r="K4761" i="4"/>
  <c r="J4761" i="4"/>
  <c r="AN4761" i="4" s="1"/>
  <c r="AM4760" i="4"/>
  <c r="AL4760" i="4"/>
  <c r="K4760" i="4"/>
  <c r="J4760" i="4"/>
  <c r="AN4760" i="4" s="1"/>
  <c r="AM4759" i="4"/>
  <c r="AL4759" i="4"/>
  <c r="K4759" i="4"/>
  <c r="J4759" i="4"/>
  <c r="AN4759" i="4" s="1"/>
  <c r="AM4758" i="4"/>
  <c r="AL4758" i="4"/>
  <c r="K4758" i="4"/>
  <c r="J4758" i="4"/>
  <c r="AN4758" i="4" s="1"/>
  <c r="AM4757" i="4"/>
  <c r="AL4757" i="4"/>
  <c r="K4757" i="4"/>
  <c r="J4757" i="4"/>
  <c r="AN4757" i="4" s="1"/>
  <c r="AM4756" i="4"/>
  <c r="AL4756" i="4"/>
  <c r="K4756" i="4"/>
  <c r="J4756" i="4"/>
  <c r="AN4756" i="4" s="1"/>
  <c r="AM4755" i="4"/>
  <c r="AL4755" i="4"/>
  <c r="K4755" i="4"/>
  <c r="J4755" i="4"/>
  <c r="AN4755" i="4" s="1"/>
  <c r="AM4754" i="4"/>
  <c r="AL4754" i="4"/>
  <c r="K4754" i="4"/>
  <c r="J4754" i="4"/>
  <c r="AN4754" i="4" s="1"/>
  <c r="AM4753" i="4"/>
  <c r="AL4753" i="4"/>
  <c r="K4753" i="4"/>
  <c r="J4753" i="4"/>
  <c r="AN4753" i="4" s="1"/>
  <c r="AM4752" i="4"/>
  <c r="AL4752" i="4"/>
  <c r="K4752" i="4"/>
  <c r="J4752" i="4"/>
  <c r="AN4752" i="4" s="1"/>
  <c r="AM4751" i="4"/>
  <c r="AL4751" i="4"/>
  <c r="K4751" i="4"/>
  <c r="J4751" i="4"/>
  <c r="AN4751" i="4" s="1"/>
  <c r="AM4750" i="4"/>
  <c r="AL4750" i="4"/>
  <c r="K4750" i="4"/>
  <c r="J4750" i="4"/>
  <c r="AN4750" i="4" s="1"/>
  <c r="AM4749" i="4"/>
  <c r="AL4749" i="4"/>
  <c r="K4749" i="4"/>
  <c r="J4749" i="4"/>
  <c r="AN4749" i="4" s="1"/>
  <c r="AM4748" i="4"/>
  <c r="AL4748" i="4"/>
  <c r="K4748" i="4"/>
  <c r="J4748" i="4"/>
  <c r="AN4748" i="4" s="1"/>
  <c r="AM4747" i="4"/>
  <c r="AL4747" i="4"/>
  <c r="K4747" i="4"/>
  <c r="J4747" i="4"/>
  <c r="AN4747" i="4" s="1"/>
  <c r="AM4746" i="4"/>
  <c r="AL4746" i="4"/>
  <c r="K4746" i="4"/>
  <c r="J4746" i="4"/>
  <c r="AN4746" i="4" s="1"/>
  <c r="AM4745" i="4"/>
  <c r="AL4745" i="4"/>
  <c r="K4745" i="4"/>
  <c r="J4745" i="4"/>
  <c r="AN4745" i="4" s="1"/>
  <c r="AM4744" i="4"/>
  <c r="AL4744" i="4"/>
  <c r="K4744" i="4"/>
  <c r="J4744" i="4"/>
  <c r="AN4744" i="4" s="1"/>
  <c r="AM4743" i="4"/>
  <c r="AL4743" i="4"/>
  <c r="K4743" i="4"/>
  <c r="J4743" i="4"/>
  <c r="AN4743" i="4" s="1"/>
  <c r="AM4742" i="4"/>
  <c r="AL4742" i="4"/>
  <c r="K4742" i="4"/>
  <c r="J4742" i="4"/>
  <c r="AN4742" i="4" s="1"/>
  <c r="AM4741" i="4"/>
  <c r="AL4741" i="4"/>
  <c r="K4741" i="4"/>
  <c r="J4741" i="4"/>
  <c r="AN4741" i="4" s="1"/>
  <c r="AM4740" i="4"/>
  <c r="AL4740" i="4"/>
  <c r="K4740" i="4"/>
  <c r="J4740" i="4"/>
  <c r="AN4740" i="4" s="1"/>
  <c r="AM4739" i="4"/>
  <c r="AL4739" i="4"/>
  <c r="K4739" i="4"/>
  <c r="J4739" i="4"/>
  <c r="AN4739" i="4" s="1"/>
  <c r="AM4738" i="4"/>
  <c r="AL4738" i="4"/>
  <c r="K4738" i="4"/>
  <c r="J4738" i="4"/>
  <c r="AN4738" i="4" s="1"/>
  <c r="AM4737" i="4"/>
  <c r="AL4737" i="4"/>
  <c r="K4737" i="4"/>
  <c r="J4737" i="4"/>
  <c r="AN4737" i="4" s="1"/>
  <c r="AM4736" i="4"/>
  <c r="AL4736" i="4"/>
  <c r="K4736" i="4"/>
  <c r="J4736" i="4"/>
  <c r="AN4736" i="4" s="1"/>
  <c r="AM4735" i="4"/>
  <c r="AL4735" i="4"/>
  <c r="K4735" i="4"/>
  <c r="J4735" i="4"/>
  <c r="AN4735" i="4" s="1"/>
  <c r="AM4734" i="4"/>
  <c r="AL4734" i="4"/>
  <c r="K4734" i="4"/>
  <c r="J4734" i="4"/>
  <c r="AN4734" i="4" s="1"/>
  <c r="AM4733" i="4"/>
  <c r="AL4733" i="4"/>
  <c r="K4733" i="4"/>
  <c r="J4733" i="4"/>
  <c r="AN4733" i="4" s="1"/>
  <c r="AM4732" i="4"/>
  <c r="AL4732" i="4"/>
  <c r="K4732" i="4"/>
  <c r="J4732" i="4"/>
  <c r="AN4732" i="4" s="1"/>
  <c r="AM4731" i="4"/>
  <c r="AL4731" i="4"/>
  <c r="K4731" i="4"/>
  <c r="J4731" i="4"/>
  <c r="AN4731" i="4" s="1"/>
  <c r="AM4730" i="4"/>
  <c r="AL4730" i="4"/>
  <c r="K4730" i="4"/>
  <c r="J4730" i="4"/>
  <c r="AN4730" i="4" s="1"/>
  <c r="AM4729" i="4"/>
  <c r="AL4729" i="4"/>
  <c r="K4729" i="4"/>
  <c r="J4729" i="4"/>
  <c r="AN4729" i="4" s="1"/>
  <c r="AM4728" i="4"/>
  <c r="AL4728" i="4"/>
  <c r="K4728" i="4"/>
  <c r="J4728" i="4"/>
  <c r="AN4728" i="4" s="1"/>
  <c r="AM4727" i="4"/>
  <c r="AL4727" i="4"/>
  <c r="K4727" i="4"/>
  <c r="J4727" i="4"/>
  <c r="AN4727" i="4" s="1"/>
  <c r="AM4726" i="4"/>
  <c r="AL4726" i="4"/>
  <c r="K4726" i="4"/>
  <c r="J4726" i="4"/>
  <c r="AN4726" i="4" s="1"/>
  <c r="AM4725" i="4"/>
  <c r="AL4725" i="4"/>
  <c r="K4725" i="4"/>
  <c r="J4725" i="4"/>
  <c r="AN4725" i="4" s="1"/>
  <c r="AM4724" i="4"/>
  <c r="AL4724" i="4"/>
  <c r="K4724" i="4"/>
  <c r="J4724" i="4"/>
  <c r="AN4724" i="4" s="1"/>
  <c r="AM4723" i="4"/>
  <c r="AL4723" i="4"/>
  <c r="K4723" i="4"/>
  <c r="J4723" i="4"/>
  <c r="AN4723" i="4" s="1"/>
  <c r="AM4722" i="4"/>
  <c r="AL4722" i="4"/>
  <c r="K4722" i="4"/>
  <c r="J4722" i="4"/>
  <c r="AN4722" i="4" s="1"/>
  <c r="AM4721" i="4"/>
  <c r="AL4721" i="4"/>
  <c r="K4721" i="4"/>
  <c r="J4721" i="4"/>
  <c r="AN4721" i="4" s="1"/>
  <c r="AM4720" i="4"/>
  <c r="AL4720" i="4"/>
  <c r="K4720" i="4"/>
  <c r="J4720" i="4"/>
  <c r="AN4720" i="4" s="1"/>
  <c r="AM4719" i="4"/>
  <c r="AL4719" i="4"/>
  <c r="K4719" i="4"/>
  <c r="J4719" i="4"/>
  <c r="AN4719" i="4" s="1"/>
  <c r="AM4718" i="4"/>
  <c r="AL4718" i="4"/>
  <c r="K4718" i="4"/>
  <c r="J4718" i="4"/>
  <c r="AN4718" i="4" s="1"/>
  <c r="AM4717" i="4"/>
  <c r="AL4717" i="4"/>
  <c r="K4717" i="4"/>
  <c r="J4717" i="4"/>
  <c r="AN4717" i="4" s="1"/>
  <c r="AM4716" i="4"/>
  <c r="AL4716" i="4"/>
  <c r="K4716" i="4"/>
  <c r="J4716" i="4"/>
  <c r="AN4716" i="4" s="1"/>
  <c r="AM4715" i="4"/>
  <c r="AL4715" i="4"/>
  <c r="K4715" i="4"/>
  <c r="J4715" i="4"/>
  <c r="AN4715" i="4" s="1"/>
  <c r="AM4714" i="4"/>
  <c r="AL4714" i="4"/>
  <c r="K4714" i="4"/>
  <c r="J4714" i="4"/>
  <c r="AN4714" i="4" s="1"/>
  <c r="AM4713" i="4"/>
  <c r="AL4713" i="4"/>
  <c r="K4713" i="4"/>
  <c r="J4713" i="4"/>
  <c r="AN4713" i="4" s="1"/>
  <c r="AM4712" i="4"/>
  <c r="AL4712" i="4"/>
  <c r="K4712" i="4"/>
  <c r="J4712" i="4"/>
  <c r="AN4712" i="4" s="1"/>
  <c r="AM4711" i="4"/>
  <c r="AL4711" i="4"/>
  <c r="K4711" i="4"/>
  <c r="J4711" i="4"/>
  <c r="AN4711" i="4" s="1"/>
  <c r="AM4710" i="4"/>
  <c r="AL4710" i="4"/>
  <c r="K4710" i="4"/>
  <c r="J4710" i="4"/>
  <c r="AN4710" i="4" s="1"/>
  <c r="AM4709" i="4"/>
  <c r="AL4709" i="4"/>
  <c r="K4709" i="4"/>
  <c r="J4709" i="4"/>
  <c r="AN4709" i="4" s="1"/>
  <c r="AM4708" i="4"/>
  <c r="AL4708" i="4"/>
  <c r="K4708" i="4"/>
  <c r="J4708" i="4"/>
  <c r="AN4708" i="4" s="1"/>
  <c r="AM4707" i="4"/>
  <c r="AL4707" i="4"/>
  <c r="K4707" i="4"/>
  <c r="J4707" i="4"/>
  <c r="AN4707" i="4" s="1"/>
  <c r="AM4706" i="4"/>
  <c r="AL4706" i="4"/>
  <c r="K4706" i="4"/>
  <c r="J4706" i="4"/>
  <c r="AN4706" i="4" s="1"/>
  <c r="AM4705" i="4"/>
  <c r="AL4705" i="4"/>
  <c r="K4705" i="4"/>
  <c r="J4705" i="4"/>
  <c r="AN4705" i="4" s="1"/>
  <c r="AM4704" i="4"/>
  <c r="AL4704" i="4"/>
  <c r="K4704" i="4"/>
  <c r="J4704" i="4"/>
  <c r="AN4704" i="4" s="1"/>
  <c r="AM4703" i="4"/>
  <c r="AL4703" i="4"/>
  <c r="K4703" i="4"/>
  <c r="J4703" i="4"/>
  <c r="AN4703" i="4" s="1"/>
  <c r="AM4702" i="4"/>
  <c r="AL4702" i="4"/>
  <c r="K4702" i="4"/>
  <c r="J4702" i="4"/>
  <c r="AN4702" i="4" s="1"/>
  <c r="AM4701" i="4"/>
  <c r="AL4701" i="4"/>
  <c r="K4701" i="4"/>
  <c r="J4701" i="4"/>
  <c r="AN4701" i="4" s="1"/>
  <c r="AM4700" i="4"/>
  <c r="AL4700" i="4"/>
  <c r="K4700" i="4"/>
  <c r="J4700" i="4"/>
  <c r="AN4700" i="4" s="1"/>
  <c r="AM4699" i="4"/>
  <c r="AL4699" i="4"/>
  <c r="K4699" i="4"/>
  <c r="J4699" i="4"/>
  <c r="AN4699" i="4" s="1"/>
  <c r="AM4698" i="4"/>
  <c r="AL4698" i="4"/>
  <c r="K4698" i="4"/>
  <c r="J4698" i="4"/>
  <c r="AN4698" i="4" s="1"/>
  <c r="AM4697" i="4"/>
  <c r="AL4697" i="4"/>
  <c r="K4697" i="4"/>
  <c r="J4697" i="4"/>
  <c r="AN4697" i="4" s="1"/>
  <c r="AM4696" i="4"/>
  <c r="AL4696" i="4"/>
  <c r="K4696" i="4"/>
  <c r="J4696" i="4"/>
  <c r="AN4696" i="4" s="1"/>
  <c r="AM4695" i="4"/>
  <c r="AL4695" i="4"/>
  <c r="K4695" i="4"/>
  <c r="J4695" i="4"/>
  <c r="AN4695" i="4" s="1"/>
  <c r="AM4694" i="4"/>
  <c r="AL4694" i="4"/>
  <c r="K4694" i="4"/>
  <c r="J4694" i="4"/>
  <c r="AN4694" i="4" s="1"/>
  <c r="AM4693" i="4"/>
  <c r="AL4693" i="4"/>
  <c r="K4693" i="4"/>
  <c r="J4693" i="4"/>
  <c r="AN4693" i="4" s="1"/>
  <c r="AM4692" i="4"/>
  <c r="AL4692" i="4"/>
  <c r="K4692" i="4"/>
  <c r="J4692" i="4"/>
  <c r="AN4692" i="4" s="1"/>
  <c r="AM4691" i="4"/>
  <c r="AL4691" i="4"/>
  <c r="K4691" i="4"/>
  <c r="J4691" i="4"/>
  <c r="AN4691" i="4" s="1"/>
  <c r="AM4690" i="4"/>
  <c r="AL4690" i="4"/>
  <c r="K4690" i="4"/>
  <c r="J4690" i="4"/>
  <c r="AN4690" i="4" s="1"/>
  <c r="AM4689" i="4"/>
  <c r="AL4689" i="4"/>
  <c r="K4689" i="4"/>
  <c r="J4689" i="4"/>
  <c r="AN4689" i="4" s="1"/>
  <c r="AM4688" i="4"/>
  <c r="AL4688" i="4"/>
  <c r="K4688" i="4"/>
  <c r="J4688" i="4"/>
  <c r="AN4688" i="4" s="1"/>
  <c r="AM4687" i="4"/>
  <c r="AL4687" i="4"/>
  <c r="K4687" i="4"/>
  <c r="J4687" i="4"/>
  <c r="AN4687" i="4" s="1"/>
  <c r="AM4686" i="4"/>
  <c r="AL4686" i="4"/>
  <c r="K4686" i="4"/>
  <c r="J4686" i="4"/>
  <c r="AN4686" i="4" s="1"/>
  <c r="AM4685" i="4"/>
  <c r="AL4685" i="4"/>
  <c r="K4685" i="4"/>
  <c r="J4685" i="4"/>
  <c r="AN4685" i="4" s="1"/>
  <c r="AM4684" i="4"/>
  <c r="AL4684" i="4"/>
  <c r="K4684" i="4"/>
  <c r="J4684" i="4"/>
  <c r="AN4684" i="4" s="1"/>
  <c r="AM4683" i="4"/>
  <c r="AL4683" i="4"/>
  <c r="K4683" i="4"/>
  <c r="J4683" i="4"/>
  <c r="AN4683" i="4" s="1"/>
  <c r="AM4682" i="4"/>
  <c r="AL4682" i="4"/>
  <c r="K4682" i="4"/>
  <c r="J4682" i="4"/>
  <c r="AN4682" i="4" s="1"/>
  <c r="AM4681" i="4"/>
  <c r="AL4681" i="4"/>
  <c r="K4681" i="4"/>
  <c r="J4681" i="4"/>
  <c r="AN4681" i="4" s="1"/>
  <c r="AM4680" i="4"/>
  <c r="AL4680" i="4"/>
  <c r="K4680" i="4"/>
  <c r="J4680" i="4"/>
  <c r="AN4680" i="4" s="1"/>
  <c r="AM4679" i="4"/>
  <c r="AL4679" i="4"/>
  <c r="K4679" i="4"/>
  <c r="J4679" i="4"/>
  <c r="AN4679" i="4" s="1"/>
  <c r="AM4678" i="4"/>
  <c r="AL4678" i="4"/>
  <c r="K4678" i="4"/>
  <c r="J4678" i="4"/>
  <c r="AN4678" i="4" s="1"/>
  <c r="AM4677" i="4"/>
  <c r="AL4677" i="4"/>
  <c r="K4677" i="4"/>
  <c r="J4677" i="4"/>
  <c r="AN4677" i="4" s="1"/>
  <c r="AM4676" i="4"/>
  <c r="AL4676" i="4"/>
  <c r="K4676" i="4"/>
  <c r="J4676" i="4"/>
  <c r="AN4676" i="4" s="1"/>
  <c r="AM4675" i="4"/>
  <c r="AL4675" i="4"/>
  <c r="K4675" i="4"/>
  <c r="J4675" i="4"/>
  <c r="AN4675" i="4" s="1"/>
  <c r="AM4674" i="4"/>
  <c r="AL4674" i="4"/>
  <c r="K4674" i="4"/>
  <c r="J4674" i="4"/>
  <c r="AN4674" i="4" s="1"/>
  <c r="AM4673" i="4"/>
  <c r="AL4673" i="4"/>
  <c r="K4673" i="4"/>
  <c r="J4673" i="4"/>
  <c r="AN4673" i="4" s="1"/>
  <c r="AM4672" i="4"/>
  <c r="AL4672" i="4"/>
  <c r="K4672" i="4"/>
  <c r="J4672" i="4"/>
  <c r="AN4672" i="4" s="1"/>
  <c r="AM4671" i="4"/>
  <c r="AL4671" i="4"/>
  <c r="K4671" i="4"/>
  <c r="J4671" i="4"/>
  <c r="AN4671" i="4" s="1"/>
  <c r="AM4670" i="4"/>
  <c r="AL4670" i="4"/>
  <c r="K4670" i="4"/>
  <c r="J4670" i="4"/>
  <c r="AN4670" i="4" s="1"/>
  <c r="AM4669" i="4"/>
  <c r="AL4669" i="4"/>
  <c r="K4669" i="4"/>
  <c r="J4669" i="4"/>
  <c r="AN4669" i="4" s="1"/>
  <c r="AM4668" i="4"/>
  <c r="AL4668" i="4"/>
  <c r="K4668" i="4"/>
  <c r="J4668" i="4"/>
  <c r="AN4668" i="4" s="1"/>
  <c r="AM4667" i="4"/>
  <c r="AL4667" i="4"/>
  <c r="K4667" i="4"/>
  <c r="J4667" i="4"/>
  <c r="AN4667" i="4" s="1"/>
  <c r="AM4666" i="4"/>
  <c r="AL4666" i="4"/>
  <c r="K4666" i="4"/>
  <c r="J4666" i="4"/>
  <c r="AN4666" i="4" s="1"/>
  <c r="AM4665" i="4"/>
  <c r="AL4665" i="4"/>
  <c r="K4665" i="4"/>
  <c r="J4665" i="4"/>
  <c r="AN4665" i="4" s="1"/>
  <c r="AM4664" i="4"/>
  <c r="AL4664" i="4"/>
  <c r="K4664" i="4"/>
  <c r="J4664" i="4"/>
  <c r="AN4664" i="4" s="1"/>
  <c r="AM4663" i="4"/>
  <c r="AL4663" i="4"/>
  <c r="K4663" i="4"/>
  <c r="J4663" i="4"/>
  <c r="AN4663" i="4" s="1"/>
  <c r="AM4662" i="4"/>
  <c r="AL4662" i="4"/>
  <c r="K4662" i="4"/>
  <c r="J4662" i="4"/>
  <c r="AN4662" i="4" s="1"/>
  <c r="AM4661" i="4"/>
  <c r="AL4661" i="4"/>
  <c r="K4661" i="4"/>
  <c r="J4661" i="4"/>
  <c r="AN4661" i="4" s="1"/>
  <c r="AM4660" i="4"/>
  <c r="AL4660" i="4"/>
  <c r="K4660" i="4"/>
  <c r="J4660" i="4"/>
  <c r="AN4660" i="4" s="1"/>
  <c r="AM4659" i="4"/>
  <c r="AL4659" i="4"/>
  <c r="K4659" i="4"/>
  <c r="J4659" i="4"/>
  <c r="AN4659" i="4" s="1"/>
  <c r="AM4658" i="4"/>
  <c r="AL4658" i="4"/>
  <c r="K4658" i="4"/>
  <c r="J4658" i="4"/>
  <c r="AN4658" i="4" s="1"/>
  <c r="AM4657" i="4"/>
  <c r="AL4657" i="4"/>
  <c r="K4657" i="4"/>
  <c r="J4657" i="4"/>
  <c r="AN4657" i="4" s="1"/>
  <c r="AM4656" i="4"/>
  <c r="AL4656" i="4"/>
  <c r="K4656" i="4"/>
  <c r="J4656" i="4"/>
  <c r="AN4656" i="4" s="1"/>
  <c r="AM4655" i="4"/>
  <c r="AL4655" i="4"/>
  <c r="K4655" i="4"/>
  <c r="J4655" i="4"/>
  <c r="AN4655" i="4" s="1"/>
  <c r="AM4654" i="4"/>
  <c r="AL4654" i="4"/>
  <c r="K4654" i="4"/>
  <c r="J4654" i="4"/>
  <c r="AN4654" i="4" s="1"/>
  <c r="AM4653" i="4"/>
  <c r="AL4653" i="4"/>
  <c r="K4653" i="4"/>
  <c r="J4653" i="4"/>
  <c r="AN4653" i="4" s="1"/>
  <c r="AM4652" i="4"/>
  <c r="AL4652" i="4"/>
  <c r="K4652" i="4"/>
  <c r="J4652" i="4"/>
  <c r="AN4652" i="4" s="1"/>
  <c r="AM4651" i="4"/>
  <c r="AL4651" i="4"/>
  <c r="K4651" i="4"/>
  <c r="J4651" i="4"/>
  <c r="AN4651" i="4" s="1"/>
  <c r="AM4650" i="4"/>
  <c r="AL4650" i="4"/>
  <c r="K4650" i="4"/>
  <c r="J4650" i="4"/>
  <c r="AN4650" i="4" s="1"/>
  <c r="AM4649" i="4"/>
  <c r="AL4649" i="4"/>
  <c r="K4649" i="4"/>
  <c r="J4649" i="4"/>
  <c r="AN4649" i="4" s="1"/>
  <c r="AM4648" i="4"/>
  <c r="AL4648" i="4"/>
  <c r="K4648" i="4"/>
  <c r="J4648" i="4"/>
  <c r="AN4648" i="4" s="1"/>
  <c r="AM4647" i="4"/>
  <c r="AL4647" i="4"/>
  <c r="K4647" i="4"/>
  <c r="J4647" i="4"/>
  <c r="AN4647" i="4" s="1"/>
  <c r="AM4646" i="4"/>
  <c r="AL4646" i="4"/>
  <c r="K4646" i="4"/>
  <c r="J4646" i="4"/>
  <c r="AN4646" i="4" s="1"/>
  <c r="AM4645" i="4"/>
  <c r="AL4645" i="4"/>
  <c r="K4645" i="4"/>
  <c r="J4645" i="4"/>
  <c r="AN4645" i="4" s="1"/>
  <c r="AM4644" i="4"/>
  <c r="AL4644" i="4"/>
  <c r="K4644" i="4"/>
  <c r="J4644" i="4"/>
  <c r="AN4644" i="4" s="1"/>
  <c r="AM4643" i="4"/>
  <c r="AL4643" i="4"/>
  <c r="K4643" i="4"/>
  <c r="J4643" i="4"/>
  <c r="AN4643" i="4" s="1"/>
  <c r="AM4642" i="4"/>
  <c r="AL4642" i="4"/>
  <c r="K4642" i="4"/>
  <c r="J4642" i="4"/>
  <c r="AN4642" i="4" s="1"/>
  <c r="AM4641" i="4"/>
  <c r="AL4641" i="4"/>
  <c r="K4641" i="4"/>
  <c r="J4641" i="4"/>
  <c r="AN4641" i="4" s="1"/>
  <c r="AM4640" i="4"/>
  <c r="AL4640" i="4"/>
  <c r="K4640" i="4"/>
  <c r="J4640" i="4"/>
  <c r="AN4640" i="4" s="1"/>
  <c r="AM4639" i="4"/>
  <c r="AL4639" i="4"/>
  <c r="K4639" i="4"/>
  <c r="J4639" i="4"/>
  <c r="AN4639" i="4" s="1"/>
  <c r="AM4638" i="4"/>
  <c r="AL4638" i="4"/>
  <c r="K4638" i="4"/>
  <c r="J4638" i="4"/>
  <c r="AN4638" i="4" s="1"/>
  <c r="AM4637" i="4"/>
  <c r="AL4637" i="4"/>
  <c r="K4637" i="4"/>
  <c r="J4637" i="4"/>
  <c r="AN4637" i="4" s="1"/>
  <c r="AM4636" i="4"/>
  <c r="AL4636" i="4"/>
  <c r="K4636" i="4"/>
  <c r="J4636" i="4"/>
  <c r="AN4636" i="4" s="1"/>
  <c r="AM4635" i="4"/>
  <c r="AL4635" i="4"/>
  <c r="K4635" i="4"/>
  <c r="J4635" i="4"/>
  <c r="AN4635" i="4" s="1"/>
  <c r="AM4634" i="4"/>
  <c r="AL4634" i="4"/>
  <c r="K4634" i="4"/>
  <c r="J4634" i="4"/>
  <c r="AN4634" i="4" s="1"/>
  <c r="AM4633" i="4"/>
  <c r="AL4633" i="4"/>
  <c r="K4633" i="4"/>
  <c r="J4633" i="4"/>
  <c r="AN4633" i="4" s="1"/>
  <c r="AM4632" i="4"/>
  <c r="AL4632" i="4"/>
  <c r="K4632" i="4"/>
  <c r="J4632" i="4"/>
  <c r="AN4632" i="4" s="1"/>
  <c r="AM4631" i="4"/>
  <c r="AL4631" i="4"/>
  <c r="K4631" i="4"/>
  <c r="J4631" i="4"/>
  <c r="AN4631" i="4" s="1"/>
  <c r="AM4630" i="4"/>
  <c r="AL4630" i="4"/>
  <c r="K4630" i="4"/>
  <c r="J4630" i="4"/>
  <c r="AN4630" i="4" s="1"/>
  <c r="AM4629" i="4"/>
  <c r="AL4629" i="4"/>
  <c r="K4629" i="4"/>
  <c r="J4629" i="4"/>
  <c r="AN4629" i="4" s="1"/>
  <c r="AM4628" i="4"/>
  <c r="AL4628" i="4"/>
  <c r="K4628" i="4"/>
  <c r="J4628" i="4"/>
  <c r="AN4628" i="4" s="1"/>
  <c r="AM4627" i="4"/>
  <c r="AL4627" i="4"/>
  <c r="K4627" i="4"/>
  <c r="J4627" i="4"/>
  <c r="AN4627" i="4" s="1"/>
  <c r="AM4626" i="4"/>
  <c r="AL4626" i="4"/>
  <c r="K4626" i="4"/>
  <c r="J4626" i="4"/>
  <c r="AN4626" i="4" s="1"/>
  <c r="AM4625" i="4"/>
  <c r="AL4625" i="4"/>
  <c r="K4625" i="4"/>
  <c r="J4625" i="4"/>
  <c r="AN4625" i="4" s="1"/>
  <c r="AM4624" i="4"/>
  <c r="AL4624" i="4"/>
  <c r="K4624" i="4"/>
  <c r="J4624" i="4"/>
  <c r="AN4624" i="4" s="1"/>
  <c r="AM4623" i="4"/>
  <c r="AL4623" i="4"/>
  <c r="K4623" i="4"/>
  <c r="J4623" i="4"/>
  <c r="AN4623" i="4" s="1"/>
  <c r="AM4622" i="4"/>
  <c r="AL4622" i="4"/>
  <c r="K4622" i="4"/>
  <c r="J4622" i="4"/>
  <c r="AN4622" i="4" s="1"/>
  <c r="AM4621" i="4"/>
  <c r="AL4621" i="4"/>
  <c r="K4621" i="4"/>
  <c r="J4621" i="4"/>
  <c r="AN4621" i="4" s="1"/>
  <c r="AM4620" i="4"/>
  <c r="AL4620" i="4"/>
  <c r="K4620" i="4"/>
  <c r="J4620" i="4"/>
  <c r="AN4620" i="4" s="1"/>
  <c r="AM4619" i="4"/>
  <c r="AL4619" i="4"/>
  <c r="K4619" i="4"/>
  <c r="J4619" i="4"/>
  <c r="AN4619" i="4" s="1"/>
  <c r="AM4618" i="4"/>
  <c r="AL4618" i="4"/>
  <c r="K4618" i="4"/>
  <c r="J4618" i="4"/>
  <c r="AN4618" i="4" s="1"/>
  <c r="AM4617" i="4"/>
  <c r="AL4617" i="4"/>
  <c r="K4617" i="4"/>
  <c r="J4617" i="4"/>
  <c r="AN4617" i="4" s="1"/>
  <c r="AM4616" i="4"/>
  <c r="AL4616" i="4"/>
  <c r="K4616" i="4"/>
  <c r="J4616" i="4"/>
  <c r="AN4616" i="4" s="1"/>
  <c r="AM4615" i="4"/>
  <c r="AL4615" i="4"/>
  <c r="K4615" i="4"/>
  <c r="J4615" i="4"/>
  <c r="AN4615" i="4" s="1"/>
  <c r="AM4614" i="4"/>
  <c r="AL4614" i="4"/>
  <c r="K4614" i="4"/>
  <c r="J4614" i="4"/>
  <c r="AN4614" i="4" s="1"/>
  <c r="AM4613" i="4"/>
  <c r="AL4613" i="4"/>
  <c r="K4613" i="4"/>
  <c r="J4613" i="4"/>
  <c r="AN4613" i="4" s="1"/>
  <c r="AM4612" i="4"/>
  <c r="AL4612" i="4"/>
  <c r="K4612" i="4"/>
  <c r="J4612" i="4"/>
  <c r="AN4612" i="4" s="1"/>
  <c r="AM4611" i="4"/>
  <c r="AL4611" i="4"/>
  <c r="K4611" i="4"/>
  <c r="J4611" i="4"/>
  <c r="AN4611" i="4" s="1"/>
  <c r="AM4610" i="4"/>
  <c r="AL4610" i="4"/>
  <c r="K4610" i="4"/>
  <c r="J4610" i="4"/>
  <c r="AN4610" i="4" s="1"/>
  <c r="AM4609" i="4"/>
  <c r="AL4609" i="4"/>
  <c r="K4609" i="4"/>
  <c r="J4609" i="4"/>
  <c r="AN4609" i="4" s="1"/>
  <c r="AM4608" i="4"/>
  <c r="AL4608" i="4"/>
  <c r="K4608" i="4"/>
  <c r="J4608" i="4"/>
  <c r="AN4608" i="4" s="1"/>
  <c r="AM4607" i="4"/>
  <c r="AL4607" i="4"/>
  <c r="K4607" i="4"/>
  <c r="J4607" i="4"/>
  <c r="AN4607" i="4" s="1"/>
  <c r="AM4606" i="4"/>
  <c r="AL4606" i="4"/>
  <c r="K4606" i="4"/>
  <c r="J4606" i="4"/>
  <c r="AN4606" i="4" s="1"/>
  <c r="AM4605" i="4"/>
  <c r="AL4605" i="4"/>
  <c r="K4605" i="4"/>
  <c r="J4605" i="4"/>
  <c r="AN4605" i="4" s="1"/>
  <c r="AM4604" i="4"/>
  <c r="AL4604" i="4"/>
  <c r="K4604" i="4"/>
  <c r="J4604" i="4"/>
  <c r="AN4604" i="4" s="1"/>
  <c r="AM4603" i="4"/>
  <c r="AL4603" i="4"/>
  <c r="K4603" i="4"/>
  <c r="J4603" i="4"/>
  <c r="AN4603" i="4" s="1"/>
  <c r="AM4602" i="4"/>
  <c r="AL4602" i="4"/>
  <c r="K4602" i="4"/>
  <c r="J4602" i="4"/>
  <c r="AN4602" i="4" s="1"/>
  <c r="AM4601" i="4"/>
  <c r="AL4601" i="4"/>
  <c r="K4601" i="4"/>
  <c r="J4601" i="4"/>
  <c r="AN4601" i="4" s="1"/>
  <c r="AM4600" i="4"/>
  <c r="AL4600" i="4"/>
  <c r="K4600" i="4"/>
  <c r="J4600" i="4"/>
  <c r="AN4600" i="4" s="1"/>
  <c r="AM4599" i="4"/>
  <c r="AL4599" i="4"/>
  <c r="K4599" i="4"/>
  <c r="J4599" i="4"/>
  <c r="AN4599" i="4" s="1"/>
  <c r="AM4598" i="4"/>
  <c r="AL4598" i="4"/>
  <c r="K4598" i="4"/>
  <c r="J4598" i="4"/>
  <c r="AN4598" i="4" s="1"/>
  <c r="AM4597" i="4"/>
  <c r="AL4597" i="4"/>
  <c r="K4597" i="4"/>
  <c r="J4597" i="4"/>
  <c r="AN4597" i="4" s="1"/>
  <c r="AM4596" i="4"/>
  <c r="AL4596" i="4"/>
  <c r="K4596" i="4"/>
  <c r="J4596" i="4"/>
  <c r="AN4596" i="4" s="1"/>
  <c r="AM4595" i="4"/>
  <c r="AL4595" i="4"/>
  <c r="K4595" i="4"/>
  <c r="J4595" i="4"/>
  <c r="AN4595" i="4" s="1"/>
  <c r="AM4594" i="4"/>
  <c r="AL4594" i="4"/>
  <c r="K4594" i="4"/>
  <c r="J4594" i="4"/>
  <c r="AN4594" i="4" s="1"/>
  <c r="AM4593" i="4"/>
  <c r="AL4593" i="4"/>
  <c r="K4593" i="4"/>
  <c r="J4593" i="4"/>
  <c r="AN4593" i="4" s="1"/>
  <c r="AM4592" i="4"/>
  <c r="AL4592" i="4"/>
  <c r="K4592" i="4"/>
  <c r="J4592" i="4"/>
  <c r="AN4592" i="4" s="1"/>
  <c r="AM4591" i="4"/>
  <c r="AL4591" i="4"/>
  <c r="K4591" i="4"/>
  <c r="J4591" i="4"/>
  <c r="AN4591" i="4" s="1"/>
  <c r="AM4590" i="4"/>
  <c r="AL4590" i="4"/>
  <c r="K4590" i="4"/>
  <c r="J4590" i="4"/>
  <c r="AN4590" i="4" s="1"/>
  <c r="AM4589" i="4"/>
  <c r="AL4589" i="4"/>
  <c r="K4589" i="4"/>
  <c r="J4589" i="4"/>
  <c r="AN4589" i="4" s="1"/>
  <c r="AM4588" i="4"/>
  <c r="AL4588" i="4"/>
  <c r="K4588" i="4"/>
  <c r="J4588" i="4"/>
  <c r="AN4588" i="4" s="1"/>
  <c r="AM4587" i="4"/>
  <c r="AL4587" i="4"/>
  <c r="K4587" i="4"/>
  <c r="J4587" i="4"/>
  <c r="AN4587" i="4" s="1"/>
  <c r="AM4586" i="4"/>
  <c r="AL4586" i="4"/>
  <c r="K4586" i="4"/>
  <c r="J4586" i="4"/>
  <c r="AN4586" i="4" s="1"/>
  <c r="AM4585" i="4"/>
  <c r="AL4585" i="4"/>
  <c r="K4585" i="4"/>
  <c r="J4585" i="4"/>
  <c r="AN4585" i="4" s="1"/>
  <c r="AM4584" i="4"/>
  <c r="AL4584" i="4"/>
  <c r="K4584" i="4"/>
  <c r="J4584" i="4"/>
  <c r="AN4584" i="4" s="1"/>
  <c r="AM4583" i="4"/>
  <c r="AL4583" i="4"/>
  <c r="K4583" i="4"/>
  <c r="J4583" i="4"/>
  <c r="AN4583" i="4" s="1"/>
  <c r="AM4582" i="4"/>
  <c r="AL4582" i="4"/>
  <c r="K4582" i="4"/>
  <c r="J4582" i="4"/>
  <c r="AN4582" i="4" s="1"/>
  <c r="AM4581" i="4"/>
  <c r="AL4581" i="4"/>
  <c r="K4581" i="4"/>
  <c r="J4581" i="4"/>
  <c r="AN4581" i="4" s="1"/>
  <c r="AM4580" i="4"/>
  <c r="AL4580" i="4"/>
  <c r="K4580" i="4"/>
  <c r="J4580" i="4"/>
  <c r="AN4580" i="4" s="1"/>
  <c r="AM4579" i="4"/>
  <c r="AL4579" i="4"/>
  <c r="K4579" i="4"/>
  <c r="J4579" i="4"/>
  <c r="AN4579" i="4" s="1"/>
  <c r="AM4578" i="4"/>
  <c r="AL4578" i="4"/>
  <c r="K4578" i="4"/>
  <c r="J4578" i="4"/>
  <c r="AN4578" i="4" s="1"/>
  <c r="AM4577" i="4"/>
  <c r="AL4577" i="4"/>
  <c r="K4577" i="4"/>
  <c r="J4577" i="4"/>
  <c r="AN4577" i="4" s="1"/>
  <c r="AM4576" i="4"/>
  <c r="AL4576" i="4"/>
  <c r="K4576" i="4"/>
  <c r="J4576" i="4"/>
  <c r="AN4576" i="4" s="1"/>
  <c r="AM4575" i="4"/>
  <c r="AL4575" i="4"/>
  <c r="K4575" i="4"/>
  <c r="J4575" i="4"/>
  <c r="AN4575" i="4" s="1"/>
  <c r="AM4574" i="4"/>
  <c r="AL4574" i="4"/>
  <c r="K4574" i="4"/>
  <c r="J4574" i="4"/>
  <c r="AN4574" i="4" s="1"/>
  <c r="AM4573" i="4"/>
  <c r="AL4573" i="4"/>
  <c r="K4573" i="4"/>
  <c r="J4573" i="4"/>
  <c r="AN4573" i="4" s="1"/>
  <c r="AM4572" i="4"/>
  <c r="AL4572" i="4"/>
  <c r="K4572" i="4"/>
  <c r="J4572" i="4"/>
  <c r="AN4572" i="4" s="1"/>
  <c r="AM4571" i="4"/>
  <c r="AL4571" i="4"/>
  <c r="K4571" i="4"/>
  <c r="J4571" i="4"/>
  <c r="AN4571" i="4" s="1"/>
  <c r="AM4570" i="4"/>
  <c r="AL4570" i="4"/>
  <c r="K4570" i="4"/>
  <c r="J4570" i="4"/>
  <c r="AN4570" i="4" s="1"/>
  <c r="AM4569" i="4"/>
  <c r="AL4569" i="4"/>
  <c r="K4569" i="4"/>
  <c r="J4569" i="4"/>
  <c r="AN4569" i="4" s="1"/>
  <c r="AM4568" i="4"/>
  <c r="AL4568" i="4"/>
  <c r="K4568" i="4"/>
  <c r="J4568" i="4"/>
  <c r="AN4568" i="4" s="1"/>
  <c r="AM4567" i="4"/>
  <c r="AL4567" i="4"/>
  <c r="K4567" i="4"/>
  <c r="J4567" i="4"/>
  <c r="AN4567" i="4" s="1"/>
  <c r="AM4566" i="4"/>
  <c r="AL4566" i="4"/>
  <c r="K4566" i="4"/>
  <c r="J4566" i="4"/>
  <c r="AN4566" i="4" s="1"/>
  <c r="AM4565" i="4"/>
  <c r="AL4565" i="4"/>
  <c r="K4565" i="4"/>
  <c r="J4565" i="4"/>
  <c r="AN4565" i="4" s="1"/>
  <c r="AM4564" i="4"/>
  <c r="AL4564" i="4"/>
  <c r="K4564" i="4"/>
  <c r="J4564" i="4"/>
  <c r="AN4564" i="4" s="1"/>
  <c r="AM4563" i="4"/>
  <c r="AL4563" i="4"/>
  <c r="K4563" i="4"/>
  <c r="J4563" i="4"/>
  <c r="AN4563" i="4" s="1"/>
  <c r="AM4562" i="4"/>
  <c r="AL4562" i="4"/>
  <c r="K4562" i="4"/>
  <c r="J4562" i="4"/>
  <c r="AN4562" i="4" s="1"/>
  <c r="AM4561" i="4"/>
  <c r="AL4561" i="4"/>
  <c r="K4561" i="4"/>
  <c r="J4561" i="4"/>
  <c r="AN4561" i="4" s="1"/>
  <c r="AM4560" i="4"/>
  <c r="AL4560" i="4"/>
  <c r="K4560" i="4"/>
  <c r="J4560" i="4"/>
  <c r="AN4560" i="4" s="1"/>
  <c r="AM4559" i="4"/>
  <c r="AL4559" i="4"/>
  <c r="K4559" i="4"/>
  <c r="J4559" i="4"/>
  <c r="AN4559" i="4" s="1"/>
  <c r="AM4558" i="4"/>
  <c r="AL4558" i="4"/>
  <c r="K4558" i="4"/>
  <c r="J4558" i="4"/>
  <c r="AN4558" i="4" s="1"/>
  <c r="AM4557" i="4"/>
  <c r="AL4557" i="4"/>
  <c r="K4557" i="4"/>
  <c r="J4557" i="4"/>
  <c r="AN4557" i="4" s="1"/>
  <c r="AM4556" i="4"/>
  <c r="AL4556" i="4"/>
  <c r="K4556" i="4"/>
  <c r="J4556" i="4"/>
  <c r="AN4556" i="4" s="1"/>
  <c r="AM4555" i="4"/>
  <c r="AL4555" i="4"/>
  <c r="K4555" i="4"/>
  <c r="J4555" i="4"/>
  <c r="AN4555" i="4" s="1"/>
  <c r="AM4554" i="4"/>
  <c r="AL4554" i="4"/>
  <c r="K4554" i="4"/>
  <c r="J4554" i="4"/>
  <c r="AN4554" i="4" s="1"/>
  <c r="AM4553" i="4"/>
  <c r="AL4553" i="4"/>
  <c r="K4553" i="4"/>
  <c r="J4553" i="4"/>
  <c r="AN4553" i="4" s="1"/>
  <c r="AM4552" i="4"/>
  <c r="AL4552" i="4"/>
  <c r="K4552" i="4"/>
  <c r="J4552" i="4"/>
  <c r="AN4552" i="4" s="1"/>
  <c r="AM4551" i="4"/>
  <c r="AL4551" i="4"/>
  <c r="K4551" i="4"/>
  <c r="J4551" i="4"/>
  <c r="AN4551" i="4" s="1"/>
  <c r="AM4550" i="4"/>
  <c r="AL4550" i="4"/>
  <c r="K4550" i="4"/>
  <c r="J4550" i="4"/>
  <c r="AN4550" i="4" s="1"/>
  <c r="AM4549" i="4"/>
  <c r="AL4549" i="4"/>
  <c r="K4549" i="4"/>
  <c r="J4549" i="4"/>
  <c r="AN4549" i="4" s="1"/>
  <c r="AM4548" i="4"/>
  <c r="AL4548" i="4"/>
  <c r="K4548" i="4"/>
  <c r="J4548" i="4"/>
  <c r="AN4548" i="4" s="1"/>
  <c r="AM4547" i="4"/>
  <c r="AL4547" i="4"/>
  <c r="K4547" i="4"/>
  <c r="J4547" i="4"/>
  <c r="AN4547" i="4" s="1"/>
  <c r="AM4546" i="4"/>
  <c r="AL4546" i="4"/>
  <c r="K4546" i="4"/>
  <c r="J4546" i="4"/>
  <c r="AN4546" i="4" s="1"/>
  <c r="AM4545" i="4"/>
  <c r="AL4545" i="4"/>
  <c r="K4545" i="4"/>
  <c r="J4545" i="4"/>
  <c r="AN4545" i="4" s="1"/>
  <c r="AM4544" i="4"/>
  <c r="AL4544" i="4"/>
  <c r="K4544" i="4"/>
  <c r="J4544" i="4"/>
  <c r="AN4544" i="4" s="1"/>
  <c r="AM4543" i="4"/>
  <c r="AL4543" i="4"/>
  <c r="K4543" i="4"/>
  <c r="J4543" i="4"/>
  <c r="AN4543" i="4" s="1"/>
  <c r="AM4542" i="4"/>
  <c r="AL4542" i="4"/>
  <c r="K4542" i="4"/>
  <c r="J4542" i="4"/>
  <c r="AN4542" i="4" s="1"/>
  <c r="AM4541" i="4"/>
  <c r="AL4541" i="4"/>
  <c r="K4541" i="4"/>
  <c r="J4541" i="4"/>
  <c r="AN4541" i="4" s="1"/>
  <c r="AM4540" i="4"/>
  <c r="AL4540" i="4"/>
  <c r="K4540" i="4"/>
  <c r="J4540" i="4"/>
  <c r="AN4540" i="4" s="1"/>
  <c r="AM4539" i="4"/>
  <c r="AL4539" i="4"/>
  <c r="K4539" i="4"/>
  <c r="J4539" i="4"/>
  <c r="AN4539" i="4" s="1"/>
  <c r="AM4538" i="4"/>
  <c r="AL4538" i="4"/>
  <c r="K4538" i="4"/>
  <c r="J4538" i="4"/>
  <c r="AN4538" i="4" s="1"/>
  <c r="AM4537" i="4"/>
  <c r="AL4537" i="4"/>
  <c r="K4537" i="4"/>
  <c r="J4537" i="4"/>
  <c r="AN4537" i="4" s="1"/>
  <c r="AM4536" i="4"/>
  <c r="AL4536" i="4"/>
  <c r="K4536" i="4"/>
  <c r="J4536" i="4"/>
  <c r="AN4536" i="4" s="1"/>
  <c r="AM4535" i="4"/>
  <c r="AL4535" i="4"/>
  <c r="K4535" i="4"/>
  <c r="J4535" i="4"/>
  <c r="AN4535" i="4" s="1"/>
  <c r="AM4534" i="4"/>
  <c r="AL4534" i="4"/>
  <c r="K4534" i="4"/>
  <c r="J4534" i="4"/>
  <c r="AN4534" i="4" s="1"/>
  <c r="AM4533" i="4"/>
  <c r="AL4533" i="4"/>
  <c r="K4533" i="4"/>
  <c r="J4533" i="4"/>
  <c r="AN4533" i="4" s="1"/>
  <c r="AM4532" i="4"/>
  <c r="AL4532" i="4"/>
  <c r="K4532" i="4"/>
  <c r="J4532" i="4"/>
  <c r="AN4532" i="4" s="1"/>
  <c r="AM4531" i="4"/>
  <c r="AL4531" i="4"/>
  <c r="K4531" i="4"/>
  <c r="J4531" i="4"/>
  <c r="AN4531" i="4" s="1"/>
  <c r="AM4530" i="4"/>
  <c r="AL4530" i="4"/>
  <c r="K4530" i="4"/>
  <c r="J4530" i="4"/>
  <c r="AN4530" i="4" s="1"/>
  <c r="AM4529" i="4"/>
  <c r="AL4529" i="4"/>
  <c r="K4529" i="4"/>
  <c r="J4529" i="4"/>
  <c r="AN4529" i="4" s="1"/>
  <c r="AM4528" i="4"/>
  <c r="AL4528" i="4"/>
  <c r="K4528" i="4"/>
  <c r="J4528" i="4"/>
  <c r="AN4528" i="4" s="1"/>
  <c r="AM4527" i="4"/>
  <c r="AL4527" i="4"/>
  <c r="K4527" i="4"/>
  <c r="J4527" i="4"/>
  <c r="AN4527" i="4" s="1"/>
  <c r="AM4526" i="4"/>
  <c r="AL4526" i="4"/>
  <c r="K4526" i="4"/>
  <c r="J4526" i="4"/>
  <c r="AN4526" i="4" s="1"/>
  <c r="AM4525" i="4"/>
  <c r="AL4525" i="4"/>
  <c r="K4525" i="4"/>
  <c r="J4525" i="4"/>
  <c r="AN4525" i="4" s="1"/>
  <c r="AM4524" i="4"/>
  <c r="AL4524" i="4"/>
  <c r="K4524" i="4"/>
  <c r="J4524" i="4"/>
  <c r="AN4524" i="4" s="1"/>
  <c r="AM4523" i="4"/>
  <c r="AL4523" i="4"/>
  <c r="K4523" i="4"/>
  <c r="J4523" i="4"/>
  <c r="AN4523" i="4" s="1"/>
  <c r="AM4522" i="4"/>
  <c r="AL4522" i="4"/>
  <c r="K4522" i="4"/>
  <c r="J4522" i="4"/>
  <c r="AN4522" i="4" s="1"/>
  <c r="AM4521" i="4"/>
  <c r="AL4521" i="4"/>
  <c r="K4521" i="4"/>
  <c r="J4521" i="4"/>
  <c r="AN4521" i="4" s="1"/>
  <c r="AM4520" i="4"/>
  <c r="AL4520" i="4"/>
  <c r="K4520" i="4"/>
  <c r="J4520" i="4"/>
  <c r="AN4520" i="4" s="1"/>
  <c r="AM4519" i="4"/>
  <c r="AL4519" i="4"/>
  <c r="K4519" i="4"/>
  <c r="J4519" i="4"/>
  <c r="AN4519" i="4" s="1"/>
  <c r="AM4518" i="4"/>
  <c r="AL4518" i="4"/>
  <c r="K4518" i="4"/>
  <c r="J4518" i="4"/>
  <c r="AN4518" i="4" s="1"/>
  <c r="AM4517" i="4"/>
  <c r="AL4517" i="4"/>
  <c r="K4517" i="4"/>
  <c r="J4517" i="4"/>
  <c r="AN4517" i="4" s="1"/>
  <c r="AM4516" i="4"/>
  <c r="AL4516" i="4"/>
  <c r="K4516" i="4"/>
  <c r="J4516" i="4"/>
  <c r="AN4516" i="4" s="1"/>
  <c r="AM4515" i="4"/>
  <c r="AL4515" i="4"/>
  <c r="K4515" i="4"/>
  <c r="J4515" i="4"/>
  <c r="AN4515" i="4" s="1"/>
  <c r="AM4514" i="4"/>
  <c r="AL4514" i="4"/>
  <c r="K4514" i="4"/>
  <c r="J4514" i="4"/>
  <c r="AN4514" i="4" s="1"/>
  <c r="AM4513" i="4"/>
  <c r="AL4513" i="4"/>
  <c r="K4513" i="4"/>
  <c r="J4513" i="4"/>
  <c r="AN4513" i="4" s="1"/>
  <c r="AM4512" i="4"/>
  <c r="AL4512" i="4"/>
  <c r="K4512" i="4"/>
  <c r="J4512" i="4"/>
  <c r="AN4512" i="4" s="1"/>
  <c r="AM4511" i="4"/>
  <c r="AL4511" i="4"/>
  <c r="K4511" i="4"/>
  <c r="J4511" i="4"/>
  <c r="AN4511" i="4" s="1"/>
  <c r="AM4510" i="4"/>
  <c r="AL4510" i="4"/>
  <c r="K4510" i="4"/>
  <c r="J4510" i="4"/>
  <c r="AN4510" i="4" s="1"/>
  <c r="AM4509" i="4"/>
  <c r="AL4509" i="4"/>
  <c r="K4509" i="4"/>
  <c r="J4509" i="4"/>
  <c r="AN4509" i="4" s="1"/>
  <c r="AM4508" i="4"/>
  <c r="AL4508" i="4"/>
  <c r="K4508" i="4"/>
  <c r="J4508" i="4"/>
  <c r="AN4508" i="4" s="1"/>
  <c r="AM4507" i="4"/>
  <c r="AL4507" i="4"/>
  <c r="K4507" i="4"/>
  <c r="J4507" i="4"/>
  <c r="AN4507" i="4" s="1"/>
  <c r="AM4506" i="4"/>
  <c r="AL4506" i="4"/>
  <c r="K4506" i="4"/>
  <c r="J4506" i="4"/>
  <c r="AN4506" i="4" s="1"/>
  <c r="AM4505" i="4"/>
  <c r="AL4505" i="4"/>
  <c r="K4505" i="4"/>
  <c r="J4505" i="4"/>
  <c r="AN4505" i="4" s="1"/>
  <c r="AM4504" i="4"/>
  <c r="AL4504" i="4"/>
  <c r="K4504" i="4"/>
  <c r="J4504" i="4"/>
  <c r="AN4504" i="4" s="1"/>
  <c r="AM4503" i="4"/>
  <c r="AL4503" i="4"/>
  <c r="K4503" i="4"/>
  <c r="J4503" i="4"/>
  <c r="AN4503" i="4" s="1"/>
  <c r="AM4502" i="4"/>
  <c r="AL4502" i="4"/>
  <c r="K4502" i="4"/>
  <c r="J4502" i="4"/>
  <c r="AN4502" i="4" s="1"/>
  <c r="AM4501" i="4"/>
  <c r="AL4501" i="4"/>
  <c r="K4501" i="4"/>
  <c r="J4501" i="4"/>
  <c r="AN4501" i="4" s="1"/>
  <c r="AM4500" i="4"/>
  <c r="AL4500" i="4"/>
  <c r="K4500" i="4"/>
  <c r="J4500" i="4"/>
  <c r="AN4500" i="4" s="1"/>
  <c r="AM4499" i="4"/>
  <c r="AL4499" i="4"/>
  <c r="K4499" i="4"/>
  <c r="J4499" i="4"/>
  <c r="AN4499" i="4" s="1"/>
  <c r="AM4498" i="4"/>
  <c r="AL4498" i="4"/>
  <c r="K4498" i="4"/>
  <c r="J4498" i="4"/>
  <c r="AN4498" i="4" s="1"/>
  <c r="AM4497" i="4"/>
  <c r="AL4497" i="4"/>
  <c r="K4497" i="4"/>
  <c r="J4497" i="4"/>
  <c r="AN4497" i="4" s="1"/>
  <c r="AM4496" i="4"/>
  <c r="AL4496" i="4"/>
  <c r="K4496" i="4"/>
  <c r="J4496" i="4"/>
  <c r="AN4496" i="4" s="1"/>
  <c r="AM4495" i="4"/>
  <c r="AL4495" i="4"/>
  <c r="K4495" i="4"/>
  <c r="J4495" i="4"/>
  <c r="AN4495" i="4" s="1"/>
  <c r="AM4494" i="4"/>
  <c r="AL4494" i="4"/>
  <c r="K4494" i="4"/>
  <c r="J4494" i="4"/>
  <c r="AN4494" i="4" s="1"/>
  <c r="AM4493" i="4"/>
  <c r="AL4493" i="4"/>
  <c r="K4493" i="4"/>
  <c r="J4493" i="4"/>
  <c r="AN4493" i="4" s="1"/>
  <c r="AM4492" i="4"/>
  <c r="AL4492" i="4"/>
  <c r="K4492" i="4"/>
  <c r="J4492" i="4"/>
  <c r="AN4492" i="4" s="1"/>
  <c r="AM4491" i="4"/>
  <c r="AL4491" i="4"/>
  <c r="K4491" i="4"/>
  <c r="J4491" i="4"/>
  <c r="AN4491" i="4" s="1"/>
  <c r="AM4490" i="4"/>
  <c r="AL4490" i="4"/>
  <c r="K4490" i="4"/>
  <c r="J4490" i="4"/>
  <c r="AN4490" i="4" s="1"/>
  <c r="AM4489" i="4"/>
  <c r="AL4489" i="4"/>
  <c r="K4489" i="4"/>
  <c r="J4489" i="4"/>
  <c r="AN4489" i="4" s="1"/>
  <c r="AM4488" i="4"/>
  <c r="AL4488" i="4"/>
  <c r="K4488" i="4"/>
  <c r="J4488" i="4"/>
  <c r="AN4488" i="4" s="1"/>
  <c r="AM4487" i="4"/>
  <c r="AL4487" i="4"/>
  <c r="K4487" i="4"/>
  <c r="J4487" i="4"/>
  <c r="AN4487" i="4" s="1"/>
  <c r="AM4486" i="4"/>
  <c r="AL4486" i="4"/>
  <c r="K4486" i="4"/>
  <c r="J4486" i="4"/>
  <c r="AN4486" i="4" s="1"/>
  <c r="AM4485" i="4"/>
  <c r="AL4485" i="4"/>
  <c r="K4485" i="4"/>
  <c r="J4485" i="4"/>
  <c r="AN4485" i="4" s="1"/>
  <c r="AM4484" i="4"/>
  <c r="AL4484" i="4"/>
  <c r="K4484" i="4"/>
  <c r="J4484" i="4"/>
  <c r="AN4484" i="4" s="1"/>
  <c r="AM4483" i="4"/>
  <c r="AL4483" i="4"/>
  <c r="K4483" i="4"/>
  <c r="J4483" i="4"/>
  <c r="AN4483" i="4" s="1"/>
  <c r="AM4482" i="4"/>
  <c r="AL4482" i="4"/>
  <c r="K4482" i="4"/>
  <c r="J4482" i="4"/>
  <c r="AN4482" i="4" s="1"/>
  <c r="AM4481" i="4"/>
  <c r="AL4481" i="4"/>
  <c r="K4481" i="4"/>
  <c r="J4481" i="4"/>
  <c r="AN4481" i="4" s="1"/>
  <c r="AM4480" i="4"/>
  <c r="AL4480" i="4"/>
  <c r="K4480" i="4"/>
  <c r="J4480" i="4"/>
  <c r="AN4480" i="4" s="1"/>
  <c r="AM4479" i="4"/>
  <c r="AL4479" i="4"/>
  <c r="K4479" i="4"/>
  <c r="J4479" i="4"/>
  <c r="AN4479" i="4" s="1"/>
  <c r="AM4478" i="4"/>
  <c r="AL4478" i="4"/>
  <c r="K4478" i="4"/>
  <c r="J4478" i="4"/>
  <c r="AN4478" i="4" s="1"/>
  <c r="AM4477" i="4"/>
  <c r="AL4477" i="4"/>
  <c r="K4477" i="4"/>
  <c r="J4477" i="4"/>
  <c r="AN4477" i="4" s="1"/>
  <c r="AM4476" i="4"/>
  <c r="AL4476" i="4"/>
  <c r="K4476" i="4"/>
  <c r="J4476" i="4"/>
  <c r="AN4476" i="4" s="1"/>
  <c r="AM4475" i="4"/>
  <c r="AL4475" i="4"/>
  <c r="K4475" i="4"/>
  <c r="J4475" i="4"/>
  <c r="AN4475" i="4" s="1"/>
  <c r="AM4474" i="4"/>
  <c r="AL4474" i="4"/>
  <c r="K4474" i="4"/>
  <c r="J4474" i="4"/>
  <c r="AN4474" i="4" s="1"/>
  <c r="AM4473" i="4"/>
  <c r="AL4473" i="4"/>
  <c r="K4473" i="4"/>
  <c r="J4473" i="4"/>
  <c r="AN4473" i="4" s="1"/>
  <c r="AM4472" i="4"/>
  <c r="AL4472" i="4"/>
  <c r="K4472" i="4"/>
  <c r="J4472" i="4"/>
  <c r="AN4472" i="4" s="1"/>
  <c r="AM4471" i="4"/>
  <c r="AL4471" i="4"/>
  <c r="K4471" i="4"/>
  <c r="J4471" i="4"/>
  <c r="AN4471" i="4" s="1"/>
  <c r="AM4470" i="4"/>
  <c r="AL4470" i="4"/>
  <c r="K4470" i="4"/>
  <c r="J4470" i="4"/>
  <c r="AN4470" i="4" s="1"/>
  <c r="AM4469" i="4"/>
  <c r="AL4469" i="4"/>
  <c r="K4469" i="4"/>
  <c r="J4469" i="4"/>
  <c r="AN4469" i="4" s="1"/>
  <c r="AM4468" i="4"/>
  <c r="AL4468" i="4"/>
  <c r="K4468" i="4"/>
  <c r="J4468" i="4"/>
  <c r="AN4468" i="4" s="1"/>
  <c r="AM4467" i="4"/>
  <c r="AL4467" i="4"/>
  <c r="K4467" i="4"/>
  <c r="J4467" i="4"/>
  <c r="AN4467" i="4" s="1"/>
  <c r="AM4466" i="4"/>
  <c r="AL4466" i="4"/>
  <c r="K4466" i="4"/>
  <c r="J4466" i="4"/>
  <c r="AN4466" i="4" s="1"/>
  <c r="AM4465" i="4"/>
  <c r="AL4465" i="4"/>
  <c r="K4465" i="4"/>
  <c r="J4465" i="4"/>
  <c r="AN4465" i="4" s="1"/>
  <c r="AM4464" i="4"/>
  <c r="AL4464" i="4"/>
  <c r="K4464" i="4"/>
  <c r="J4464" i="4"/>
  <c r="AN4464" i="4" s="1"/>
  <c r="AM4463" i="4"/>
  <c r="AL4463" i="4"/>
  <c r="K4463" i="4"/>
  <c r="J4463" i="4"/>
  <c r="AN4463" i="4" s="1"/>
  <c r="AM4462" i="4"/>
  <c r="AL4462" i="4"/>
  <c r="K4462" i="4"/>
  <c r="J4462" i="4"/>
  <c r="AN4462" i="4" s="1"/>
  <c r="AM4461" i="4"/>
  <c r="AL4461" i="4"/>
  <c r="K4461" i="4"/>
  <c r="J4461" i="4"/>
  <c r="AN4461" i="4" s="1"/>
  <c r="AM4460" i="4"/>
  <c r="AL4460" i="4"/>
  <c r="K4460" i="4"/>
  <c r="J4460" i="4"/>
  <c r="AN4460" i="4" s="1"/>
  <c r="AM4459" i="4"/>
  <c r="AL4459" i="4"/>
  <c r="K4459" i="4"/>
  <c r="J4459" i="4"/>
  <c r="AN4459" i="4" s="1"/>
  <c r="AM4458" i="4"/>
  <c r="AL4458" i="4"/>
  <c r="K4458" i="4"/>
  <c r="J4458" i="4"/>
  <c r="AN4458" i="4" s="1"/>
  <c r="AM4457" i="4"/>
  <c r="AL4457" i="4"/>
  <c r="K4457" i="4"/>
  <c r="J4457" i="4"/>
  <c r="AN4457" i="4" s="1"/>
  <c r="AM4456" i="4"/>
  <c r="AL4456" i="4"/>
  <c r="K4456" i="4"/>
  <c r="J4456" i="4"/>
  <c r="AN4456" i="4" s="1"/>
  <c r="AM4455" i="4"/>
  <c r="AL4455" i="4"/>
  <c r="K4455" i="4"/>
  <c r="J4455" i="4"/>
  <c r="AN4455" i="4" s="1"/>
  <c r="AM4454" i="4"/>
  <c r="AL4454" i="4"/>
  <c r="K4454" i="4"/>
  <c r="J4454" i="4"/>
  <c r="AN4454" i="4" s="1"/>
  <c r="AM4453" i="4"/>
  <c r="AL4453" i="4"/>
  <c r="K4453" i="4"/>
  <c r="J4453" i="4"/>
  <c r="AN4453" i="4" s="1"/>
  <c r="AM4452" i="4"/>
  <c r="AL4452" i="4"/>
  <c r="K4452" i="4"/>
  <c r="J4452" i="4"/>
  <c r="AN4452" i="4" s="1"/>
  <c r="AM4451" i="4"/>
  <c r="AL4451" i="4"/>
  <c r="K4451" i="4"/>
  <c r="J4451" i="4"/>
  <c r="AN4451" i="4" s="1"/>
  <c r="AM4450" i="4"/>
  <c r="AL4450" i="4"/>
  <c r="K4450" i="4"/>
  <c r="J4450" i="4"/>
  <c r="AN4450" i="4" s="1"/>
  <c r="AM4449" i="4"/>
  <c r="AL4449" i="4"/>
  <c r="K4449" i="4"/>
  <c r="J4449" i="4"/>
  <c r="AN4449" i="4" s="1"/>
  <c r="AM4448" i="4"/>
  <c r="AL4448" i="4"/>
  <c r="K4448" i="4"/>
  <c r="J4448" i="4"/>
  <c r="AN4448" i="4" s="1"/>
  <c r="AM4447" i="4"/>
  <c r="AL4447" i="4"/>
  <c r="K4447" i="4"/>
  <c r="J4447" i="4"/>
  <c r="AN4447" i="4" s="1"/>
  <c r="AM4446" i="4"/>
  <c r="AL4446" i="4"/>
  <c r="K4446" i="4"/>
  <c r="J4446" i="4"/>
  <c r="AN4446" i="4" s="1"/>
  <c r="AM4445" i="4"/>
  <c r="AL4445" i="4"/>
  <c r="K4445" i="4"/>
  <c r="J4445" i="4"/>
  <c r="AN4445" i="4" s="1"/>
  <c r="AM4444" i="4"/>
  <c r="AL4444" i="4"/>
  <c r="K4444" i="4"/>
  <c r="J4444" i="4"/>
  <c r="AN4444" i="4" s="1"/>
  <c r="AM4443" i="4"/>
  <c r="AL4443" i="4"/>
  <c r="K4443" i="4"/>
  <c r="J4443" i="4"/>
  <c r="AN4443" i="4" s="1"/>
  <c r="AM4442" i="4"/>
  <c r="AL4442" i="4"/>
  <c r="K4442" i="4"/>
  <c r="J4442" i="4"/>
  <c r="AN4442" i="4" s="1"/>
  <c r="AM4441" i="4"/>
  <c r="AL4441" i="4"/>
  <c r="K4441" i="4"/>
  <c r="J4441" i="4"/>
  <c r="AN4441" i="4" s="1"/>
  <c r="AM4440" i="4"/>
  <c r="AL4440" i="4"/>
  <c r="K4440" i="4"/>
  <c r="J4440" i="4"/>
  <c r="AN4440" i="4" s="1"/>
  <c r="AM4439" i="4"/>
  <c r="AL4439" i="4"/>
  <c r="K4439" i="4"/>
  <c r="J4439" i="4"/>
  <c r="AN4439" i="4" s="1"/>
  <c r="AM4438" i="4"/>
  <c r="AL4438" i="4"/>
  <c r="K4438" i="4"/>
  <c r="J4438" i="4"/>
  <c r="AN4438" i="4" s="1"/>
  <c r="AM4437" i="4"/>
  <c r="AL4437" i="4"/>
  <c r="K4437" i="4"/>
  <c r="J4437" i="4"/>
  <c r="AN4437" i="4" s="1"/>
  <c r="AM4436" i="4"/>
  <c r="AL4436" i="4"/>
  <c r="K4436" i="4"/>
  <c r="J4436" i="4"/>
  <c r="AN4436" i="4" s="1"/>
  <c r="AM4435" i="4"/>
  <c r="AL4435" i="4"/>
  <c r="K4435" i="4"/>
  <c r="J4435" i="4"/>
  <c r="AN4435" i="4" s="1"/>
  <c r="AM4434" i="4"/>
  <c r="AL4434" i="4"/>
  <c r="K4434" i="4"/>
  <c r="J4434" i="4"/>
  <c r="AN4434" i="4" s="1"/>
  <c r="AM4433" i="4"/>
  <c r="AL4433" i="4"/>
  <c r="K4433" i="4"/>
  <c r="J4433" i="4"/>
  <c r="AN4433" i="4" s="1"/>
  <c r="AM4432" i="4"/>
  <c r="AL4432" i="4"/>
  <c r="K4432" i="4"/>
  <c r="J4432" i="4"/>
  <c r="AN4432" i="4" s="1"/>
  <c r="AM4431" i="4"/>
  <c r="AL4431" i="4"/>
  <c r="K4431" i="4"/>
  <c r="J4431" i="4"/>
  <c r="AN4431" i="4" s="1"/>
  <c r="AM4430" i="4"/>
  <c r="AL4430" i="4"/>
  <c r="K4430" i="4"/>
  <c r="J4430" i="4"/>
  <c r="AN4430" i="4" s="1"/>
  <c r="AM4429" i="4"/>
  <c r="AL4429" i="4"/>
  <c r="K4429" i="4"/>
  <c r="J4429" i="4"/>
  <c r="AN4429" i="4" s="1"/>
  <c r="AM4428" i="4"/>
  <c r="AL4428" i="4"/>
  <c r="K4428" i="4"/>
  <c r="J4428" i="4"/>
  <c r="AN4428" i="4" s="1"/>
  <c r="AM4427" i="4"/>
  <c r="AL4427" i="4"/>
  <c r="K4427" i="4"/>
  <c r="J4427" i="4"/>
  <c r="AN4427" i="4" s="1"/>
  <c r="AM4426" i="4"/>
  <c r="AL4426" i="4"/>
  <c r="K4426" i="4"/>
  <c r="J4426" i="4"/>
  <c r="AN4426" i="4" s="1"/>
  <c r="AM4425" i="4"/>
  <c r="AL4425" i="4"/>
  <c r="K4425" i="4"/>
  <c r="J4425" i="4"/>
  <c r="AN4425" i="4" s="1"/>
  <c r="AM4424" i="4"/>
  <c r="AL4424" i="4"/>
  <c r="K4424" i="4"/>
  <c r="J4424" i="4"/>
  <c r="AN4424" i="4" s="1"/>
  <c r="AM4423" i="4"/>
  <c r="AL4423" i="4"/>
  <c r="K4423" i="4"/>
  <c r="J4423" i="4"/>
  <c r="AN4423" i="4" s="1"/>
  <c r="AM4422" i="4"/>
  <c r="AL4422" i="4"/>
  <c r="K4422" i="4"/>
  <c r="J4422" i="4"/>
  <c r="AN4422" i="4" s="1"/>
  <c r="AM4421" i="4"/>
  <c r="AL4421" i="4"/>
  <c r="K4421" i="4"/>
  <c r="J4421" i="4"/>
  <c r="AN4421" i="4" s="1"/>
  <c r="AM4420" i="4"/>
  <c r="AL4420" i="4"/>
  <c r="K4420" i="4"/>
  <c r="J4420" i="4"/>
  <c r="AN4420" i="4" s="1"/>
  <c r="AM4419" i="4"/>
  <c r="AL4419" i="4"/>
  <c r="K4419" i="4"/>
  <c r="J4419" i="4"/>
  <c r="AN4419" i="4" s="1"/>
  <c r="AM4418" i="4"/>
  <c r="AL4418" i="4"/>
  <c r="K4418" i="4"/>
  <c r="J4418" i="4"/>
  <c r="AN4418" i="4" s="1"/>
  <c r="AM4417" i="4"/>
  <c r="AL4417" i="4"/>
  <c r="K4417" i="4"/>
  <c r="J4417" i="4"/>
  <c r="AN4417" i="4" s="1"/>
  <c r="AM4416" i="4"/>
  <c r="AL4416" i="4"/>
  <c r="K4416" i="4"/>
  <c r="J4416" i="4"/>
  <c r="AN4416" i="4" s="1"/>
  <c r="AM4415" i="4"/>
  <c r="AL4415" i="4"/>
  <c r="K4415" i="4"/>
  <c r="J4415" i="4"/>
  <c r="AN4415" i="4" s="1"/>
  <c r="AM4414" i="4"/>
  <c r="AL4414" i="4"/>
  <c r="K4414" i="4"/>
  <c r="J4414" i="4"/>
  <c r="AN4414" i="4" s="1"/>
  <c r="AM4413" i="4"/>
  <c r="AL4413" i="4"/>
  <c r="K4413" i="4"/>
  <c r="J4413" i="4"/>
  <c r="AN4413" i="4" s="1"/>
  <c r="AM4412" i="4"/>
  <c r="AL4412" i="4"/>
  <c r="K4412" i="4"/>
  <c r="J4412" i="4"/>
  <c r="AN4412" i="4" s="1"/>
  <c r="AM4411" i="4"/>
  <c r="AL4411" i="4"/>
  <c r="K4411" i="4"/>
  <c r="J4411" i="4"/>
  <c r="AN4411" i="4" s="1"/>
  <c r="AM4410" i="4"/>
  <c r="AL4410" i="4"/>
  <c r="K4410" i="4"/>
  <c r="J4410" i="4"/>
  <c r="AN4410" i="4" s="1"/>
  <c r="AM4409" i="4"/>
  <c r="AL4409" i="4"/>
  <c r="K4409" i="4"/>
  <c r="J4409" i="4"/>
  <c r="AN4409" i="4" s="1"/>
  <c r="AM4408" i="4"/>
  <c r="AL4408" i="4"/>
  <c r="K4408" i="4"/>
  <c r="J4408" i="4"/>
  <c r="AN4408" i="4" s="1"/>
  <c r="AM4407" i="4"/>
  <c r="AL4407" i="4"/>
  <c r="K4407" i="4"/>
  <c r="J4407" i="4"/>
  <c r="AN4407" i="4" s="1"/>
  <c r="AM4406" i="4"/>
  <c r="AL4406" i="4"/>
  <c r="K4406" i="4"/>
  <c r="J4406" i="4"/>
  <c r="AN4406" i="4" s="1"/>
  <c r="AM4405" i="4"/>
  <c r="AL4405" i="4"/>
  <c r="K4405" i="4"/>
  <c r="J4405" i="4"/>
  <c r="AN4405" i="4" s="1"/>
  <c r="AM4404" i="4"/>
  <c r="AL4404" i="4"/>
  <c r="K4404" i="4"/>
  <c r="J4404" i="4"/>
  <c r="AN4404" i="4" s="1"/>
  <c r="AM4403" i="4"/>
  <c r="AL4403" i="4"/>
  <c r="K4403" i="4"/>
  <c r="J4403" i="4"/>
  <c r="AN4403" i="4" s="1"/>
  <c r="AM4402" i="4"/>
  <c r="AL4402" i="4"/>
  <c r="K4402" i="4"/>
  <c r="J4402" i="4"/>
  <c r="AN4402" i="4" s="1"/>
  <c r="AM4401" i="4"/>
  <c r="AL4401" i="4"/>
  <c r="K4401" i="4"/>
  <c r="J4401" i="4"/>
  <c r="AN4401" i="4" s="1"/>
  <c r="AM4400" i="4"/>
  <c r="AL4400" i="4"/>
  <c r="K4400" i="4"/>
  <c r="J4400" i="4"/>
  <c r="AN4400" i="4" s="1"/>
  <c r="AM4399" i="4"/>
  <c r="AL4399" i="4"/>
  <c r="K4399" i="4"/>
  <c r="J4399" i="4"/>
  <c r="AN4399" i="4" s="1"/>
  <c r="AM4398" i="4"/>
  <c r="AL4398" i="4"/>
  <c r="K4398" i="4"/>
  <c r="J4398" i="4"/>
  <c r="AN4398" i="4" s="1"/>
  <c r="AM4397" i="4"/>
  <c r="AL4397" i="4"/>
  <c r="K4397" i="4"/>
  <c r="J4397" i="4"/>
  <c r="AN4397" i="4" s="1"/>
  <c r="AM4396" i="4"/>
  <c r="AL4396" i="4"/>
  <c r="K4396" i="4"/>
  <c r="J4396" i="4"/>
  <c r="AN4396" i="4" s="1"/>
  <c r="AM4395" i="4"/>
  <c r="AL4395" i="4"/>
  <c r="K4395" i="4"/>
  <c r="J4395" i="4"/>
  <c r="AN4395" i="4" s="1"/>
  <c r="AM4394" i="4"/>
  <c r="AL4394" i="4"/>
  <c r="K4394" i="4"/>
  <c r="J4394" i="4"/>
  <c r="AN4394" i="4" s="1"/>
  <c r="AM4393" i="4"/>
  <c r="AL4393" i="4"/>
  <c r="K4393" i="4"/>
  <c r="J4393" i="4"/>
  <c r="AN4393" i="4" s="1"/>
  <c r="AM4392" i="4"/>
  <c r="AL4392" i="4"/>
  <c r="K4392" i="4"/>
  <c r="J4392" i="4"/>
  <c r="AN4392" i="4" s="1"/>
  <c r="AM4391" i="4"/>
  <c r="AL4391" i="4"/>
  <c r="K4391" i="4"/>
  <c r="J4391" i="4"/>
  <c r="AN4391" i="4" s="1"/>
  <c r="AM4390" i="4"/>
  <c r="AL4390" i="4"/>
  <c r="K4390" i="4"/>
  <c r="J4390" i="4"/>
  <c r="AN4390" i="4" s="1"/>
  <c r="AM4389" i="4"/>
  <c r="AL4389" i="4"/>
  <c r="K4389" i="4"/>
  <c r="J4389" i="4"/>
  <c r="AN4389" i="4" s="1"/>
  <c r="AM4388" i="4"/>
  <c r="AL4388" i="4"/>
  <c r="K4388" i="4"/>
  <c r="J4388" i="4"/>
  <c r="AN4388" i="4" s="1"/>
  <c r="AM4387" i="4"/>
  <c r="AL4387" i="4"/>
  <c r="K4387" i="4"/>
  <c r="J4387" i="4"/>
  <c r="AN4387" i="4" s="1"/>
  <c r="AM4386" i="4"/>
  <c r="AL4386" i="4"/>
  <c r="K4386" i="4"/>
  <c r="J4386" i="4"/>
  <c r="AN4386" i="4" s="1"/>
  <c r="AM4385" i="4"/>
  <c r="AL4385" i="4"/>
  <c r="K4385" i="4"/>
  <c r="J4385" i="4"/>
  <c r="AN4385" i="4" s="1"/>
  <c r="AM4384" i="4"/>
  <c r="AL4384" i="4"/>
  <c r="K4384" i="4"/>
  <c r="J4384" i="4"/>
  <c r="AN4384" i="4" s="1"/>
  <c r="AM4383" i="4"/>
  <c r="AL4383" i="4"/>
  <c r="K4383" i="4"/>
  <c r="J4383" i="4"/>
  <c r="AN4383" i="4" s="1"/>
  <c r="AM4382" i="4"/>
  <c r="AL4382" i="4"/>
  <c r="K4382" i="4"/>
  <c r="J4382" i="4"/>
  <c r="AN4382" i="4" s="1"/>
  <c r="AM4381" i="4"/>
  <c r="AL4381" i="4"/>
  <c r="K4381" i="4"/>
  <c r="J4381" i="4"/>
  <c r="AN4381" i="4" s="1"/>
  <c r="AM4380" i="4"/>
  <c r="AL4380" i="4"/>
  <c r="K4380" i="4"/>
  <c r="J4380" i="4"/>
  <c r="AN4380" i="4" s="1"/>
  <c r="AM4379" i="4"/>
  <c r="AL4379" i="4"/>
  <c r="K4379" i="4"/>
  <c r="J4379" i="4"/>
  <c r="AN4379" i="4" s="1"/>
  <c r="AM4378" i="4"/>
  <c r="AL4378" i="4"/>
  <c r="K4378" i="4"/>
  <c r="J4378" i="4"/>
  <c r="AN4378" i="4" s="1"/>
  <c r="AM4377" i="4"/>
  <c r="AL4377" i="4"/>
  <c r="K4377" i="4"/>
  <c r="J4377" i="4"/>
  <c r="AN4377" i="4" s="1"/>
  <c r="AM4376" i="4"/>
  <c r="AL4376" i="4"/>
  <c r="K4376" i="4"/>
  <c r="J4376" i="4"/>
  <c r="AN4376" i="4" s="1"/>
  <c r="AM4375" i="4"/>
  <c r="AL4375" i="4"/>
  <c r="K4375" i="4"/>
  <c r="J4375" i="4"/>
  <c r="AN4375" i="4" s="1"/>
  <c r="AM4374" i="4"/>
  <c r="AL4374" i="4"/>
  <c r="K4374" i="4"/>
  <c r="J4374" i="4"/>
  <c r="AN4374" i="4" s="1"/>
  <c r="AM4373" i="4"/>
  <c r="AL4373" i="4"/>
  <c r="K4373" i="4"/>
  <c r="J4373" i="4"/>
  <c r="AN4373" i="4" s="1"/>
  <c r="AM4372" i="4"/>
  <c r="AL4372" i="4"/>
  <c r="K4372" i="4"/>
  <c r="J4372" i="4"/>
  <c r="AN4372" i="4" s="1"/>
  <c r="AM4371" i="4"/>
  <c r="AL4371" i="4"/>
  <c r="K4371" i="4"/>
  <c r="J4371" i="4"/>
  <c r="AN4371" i="4" s="1"/>
  <c r="AM4370" i="4"/>
  <c r="AL4370" i="4"/>
  <c r="K4370" i="4"/>
  <c r="J4370" i="4"/>
  <c r="AN4370" i="4" s="1"/>
  <c r="AM4369" i="4"/>
  <c r="AL4369" i="4"/>
  <c r="K4369" i="4"/>
  <c r="J4369" i="4"/>
  <c r="AN4369" i="4" s="1"/>
  <c r="AM4368" i="4"/>
  <c r="AL4368" i="4"/>
  <c r="K4368" i="4"/>
  <c r="J4368" i="4"/>
  <c r="AN4368" i="4" s="1"/>
  <c r="AM4367" i="4"/>
  <c r="AL4367" i="4"/>
  <c r="K4367" i="4"/>
  <c r="J4367" i="4"/>
  <c r="AN4367" i="4" s="1"/>
  <c r="AM4366" i="4"/>
  <c r="AL4366" i="4"/>
  <c r="K4366" i="4"/>
  <c r="J4366" i="4"/>
  <c r="AN4366" i="4" s="1"/>
  <c r="AM4365" i="4"/>
  <c r="AL4365" i="4"/>
  <c r="K4365" i="4"/>
  <c r="J4365" i="4"/>
  <c r="AN4365" i="4" s="1"/>
  <c r="AM4364" i="4"/>
  <c r="AL4364" i="4"/>
  <c r="K4364" i="4"/>
  <c r="J4364" i="4"/>
  <c r="AN4364" i="4" s="1"/>
  <c r="AM4363" i="4"/>
  <c r="AL4363" i="4"/>
  <c r="K4363" i="4"/>
  <c r="J4363" i="4"/>
  <c r="AN4363" i="4" s="1"/>
  <c r="AM4362" i="4"/>
  <c r="AL4362" i="4"/>
  <c r="K4362" i="4"/>
  <c r="J4362" i="4"/>
  <c r="AN4362" i="4" s="1"/>
  <c r="AM4361" i="4"/>
  <c r="AL4361" i="4"/>
  <c r="K4361" i="4"/>
  <c r="J4361" i="4"/>
  <c r="AN4361" i="4" s="1"/>
  <c r="AM4360" i="4"/>
  <c r="AL4360" i="4"/>
  <c r="K4360" i="4"/>
  <c r="J4360" i="4"/>
  <c r="AN4360" i="4" s="1"/>
  <c r="AM4359" i="4"/>
  <c r="AL4359" i="4"/>
  <c r="K4359" i="4"/>
  <c r="J4359" i="4"/>
  <c r="AN4359" i="4" s="1"/>
  <c r="AM4358" i="4"/>
  <c r="AL4358" i="4"/>
  <c r="K4358" i="4"/>
  <c r="J4358" i="4"/>
  <c r="AN4358" i="4" s="1"/>
  <c r="AM4357" i="4"/>
  <c r="AL4357" i="4"/>
  <c r="K4357" i="4"/>
  <c r="J4357" i="4"/>
  <c r="AN4357" i="4" s="1"/>
  <c r="AM4356" i="4"/>
  <c r="AL4356" i="4"/>
  <c r="K4356" i="4"/>
  <c r="J4356" i="4"/>
  <c r="AN4356" i="4" s="1"/>
  <c r="AM4355" i="4"/>
  <c r="AL4355" i="4"/>
  <c r="K4355" i="4"/>
  <c r="J4355" i="4"/>
  <c r="AN4355" i="4" s="1"/>
  <c r="AM4354" i="4"/>
  <c r="AL4354" i="4"/>
  <c r="K4354" i="4"/>
  <c r="J4354" i="4"/>
  <c r="AN4354" i="4" s="1"/>
  <c r="AM4353" i="4"/>
  <c r="AL4353" i="4"/>
  <c r="K4353" i="4"/>
  <c r="J4353" i="4"/>
  <c r="AN4353" i="4" s="1"/>
  <c r="AM4352" i="4"/>
  <c r="AL4352" i="4"/>
  <c r="K4352" i="4"/>
  <c r="J4352" i="4"/>
  <c r="AN4352" i="4" s="1"/>
  <c r="AM4351" i="4"/>
  <c r="AL4351" i="4"/>
  <c r="K4351" i="4"/>
  <c r="J4351" i="4"/>
  <c r="AN4351" i="4" s="1"/>
  <c r="AM4350" i="4"/>
  <c r="AL4350" i="4"/>
  <c r="K4350" i="4"/>
  <c r="J4350" i="4"/>
  <c r="AN4350" i="4" s="1"/>
  <c r="AM4349" i="4"/>
  <c r="AL4349" i="4"/>
  <c r="K4349" i="4"/>
  <c r="J4349" i="4"/>
  <c r="AN4349" i="4" s="1"/>
  <c r="AM4348" i="4"/>
  <c r="AL4348" i="4"/>
  <c r="K4348" i="4"/>
  <c r="J4348" i="4"/>
  <c r="AN4348" i="4" s="1"/>
  <c r="AM4347" i="4"/>
  <c r="AL4347" i="4"/>
  <c r="K4347" i="4"/>
  <c r="J4347" i="4"/>
  <c r="AN4347" i="4" s="1"/>
  <c r="AM4346" i="4"/>
  <c r="AL4346" i="4"/>
  <c r="K4346" i="4"/>
  <c r="J4346" i="4"/>
  <c r="AN4346" i="4" s="1"/>
  <c r="AM4345" i="4"/>
  <c r="AL4345" i="4"/>
  <c r="K4345" i="4"/>
  <c r="J4345" i="4"/>
  <c r="AN4345" i="4" s="1"/>
  <c r="AM4344" i="4"/>
  <c r="AL4344" i="4"/>
  <c r="K4344" i="4"/>
  <c r="J4344" i="4"/>
  <c r="AN4344" i="4" s="1"/>
  <c r="AM4343" i="4"/>
  <c r="AL4343" i="4"/>
  <c r="K4343" i="4"/>
  <c r="J4343" i="4"/>
  <c r="AN4343" i="4" s="1"/>
  <c r="AM4342" i="4"/>
  <c r="AL4342" i="4"/>
  <c r="K4342" i="4"/>
  <c r="J4342" i="4"/>
  <c r="AN4342" i="4" s="1"/>
  <c r="AM4341" i="4"/>
  <c r="AL4341" i="4"/>
  <c r="K4341" i="4"/>
  <c r="J4341" i="4"/>
  <c r="AN4341" i="4" s="1"/>
  <c r="AM4340" i="4"/>
  <c r="AL4340" i="4"/>
  <c r="K4340" i="4"/>
  <c r="J4340" i="4"/>
  <c r="AN4340" i="4" s="1"/>
  <c r="AM4339" i="4"/>
  <c r="AL4339" i="4"/>
  <c r="K4339" i="4"/>
  <c r="J4339" i="4"/>
  <c r="AN4339" i="4" s="1"/>
  <c r="AM4338" i="4"/>
  <c r="AL4338" i="4"/>
  <c r="K4338" i="4"/>
  <c r="J4338" i="4"/>
  <c r="AN4338" i="4" s="1"/>
  <c r="AM4337" i="4"/>
  <c r="AL4337" i="4"/>
  <c r="K4337" i="4"/>
  <c r="J4337" i="4"/>
  <c r="AN4337" i="4" s="1"/>
  <c r="AM4336" i="4"/>
  <c r="AL4336" i="4"/>
  <c r="K4336" i="4"/>
  <c r="J4336" i="4"/>
  <c r="AN4336" i="4" s="1"/>
  <c r="AM4335" i="4"/>
  <c r="AL4335" i="4"/>
  <c r="K4335" i="4"/>
  <c r="J4335" i="4"/>
  <c r="AN4335" i="4" s="1"/>
  <c r="AM4334" i="4"/>
  <c r="AL4334" i="4"/>
  <c r="K4334" i="4"/>
  <c r="J4334" i="4"/>
  <c r="AN4334" i="4" s="1"/>
  <c r="AM4333" i="4"/>
  <c r="AL4333" i="4"/>
  <c r="K4333" i="4"/>
  <c r="J4333" i="4"/>
  <c r="AN4333" i="4" s="1"/>
  <c r="AM4332" i="4"/>
  <c r="AL4332" i="4"/>
  <c r="K4332" i="4"/>
  <c r="J4332" i="4"/>
  <c r="AN4332" i="4" s="1"/>
  <c r="AM4331" i="4"/>
  <c r="AL4331" i="4"/>
  <c r="K4331" i="4"/>
  <c r="J4331" i="4"/>
  <c r="AN4331" i="4" s="1"/>
  <c r="AM4330" i="4"/>
  <c r="AL4330" i="4"/>
  <c r="K4330" i="4"/>
  <c r="J4330" i="4"/>
  <c r="AN4330" i="4" s="1"/>
  <c r="AM4329" i="4"/>
  <c r="AL4329" i="4"/>
  <c r="K4329" i="4"/>
  <c r="J4329" i="4"/>
  <c r="AN4329" i="4" s="1"/>
  <c r="AM4328" i="4"/>
  <c r="AL4328" i="4"/>
  <c r="K4328" i="4"/>
  <c r="J4328" i="4"/>
  <c r="AN4328" i="4" s="1"/>
  <c r="AM4327" i="4"/>
  <c r="AL4327" i="4"/>
  <c r="K4327" i="4"/>
  <c r="J4327" i="4"/>
  <c r="AN4327" i="4" s="1"/>
  <c r="AM4326" i="4"/>
  <c r="AL4326" i="4"/>
  <c r="K4326" i="4"/>
  <c r="J4326" i="4"/>
  <c r="AN4326" i="4" s="1"/>
  <c r="AM4325" i="4"/>
  <c r="AL4325" i="4"/>
  <c r="K4325" i="4"/>
  <c r="J4325" i="4"/>
  <c r="AN4325" i="4" s="1"/>
  <c r="AM4324" i="4"/>
  <c r="AL4324" i="4"/>
  <c r="K4324" i="4"/>
  <c r="J4324" i="4"/>
  <c r="AN4324" i="4" s="1"/>
  <c r="AM4323" i="4"/>
  <c r="AL4323" i="4"/>
  <c r="K4323" i="4"/>
  <c r="J4323" i="4"/>
  <c r="AN4323" i="4" s="1"/>
  <c r="AM4322" i="4"/>
  <c r="AL4322" i="4"/>
  <c r="K4322" i="4"/>
  <c r="J4322" i="4"/>
  <c r="AN4322" i="4" s="1"/>
  <c r="AM4321" i="4"/>
  <c r="AL4321" i="4"/>
  <c r="K4321" i="4"/>
  <c r="J4321" i="4"/>
  <c r="AN4321" i="4" s="1"/>
  <c r="AM4320" i="4"/>
  <c r="AL4320" i="4"/>
  <c r="K4320" i="4"/>
  <c r="J4320" i="4"/>
  <c r="AN4320" i="4" s="1"/>
  <c r="AM4319" i="4"/>
  <c r="AL4319" i="4"/>
  <c r="K4319" i="4"/>
  <c r="J4319" i="4"/>
  <c r="AN4319" i="4" s="1"/>
  <c r="AM4318" i="4"/>
  <c r="AL4318" i="4"/>
  <c r="K4318" i="4"/>
  <c r="J4318" i="4"/>
  <c r="AN4318" i="4" s="1"/>
  <c r="AM4317" i="4"/>
  <c r="AL4317" i="4"/>
  <c r="K4317" i="4"/>
  <c r="J4317" i="4"/>
  <c r="AN4317" i="4" s="1"/>
  <c r="AM4316" i="4"/>
  <c r="AL4316" i="4"/>
  <c r="K4316" i="4"/>
  <c r="J4316" i="4"/>
  <c r="AN4316" i="4" s="1"/>
  <c r="AM4315" i="4"/>
  <c r="AL4315" i="4"/>
  <c r="K4315" i="4"/>
  <c r="J4315" i="4"/>
  <c r="AN4315" i="4" s="1"/>
  <c r="AM4314" i="4"/>
  <c r="AL4314" i="4"/>
  <c r="K4314" i="4"/>
  <c r="J4314" i="4"/>
  <c r="AN4314" i="4" s="1"/>
  <c r="AM4313" i="4"/>
  <c r="AL4313" i="4"/>
  <c r="K4313" i="4"/>
  <c r="J4313" i="4"/>
  <c r="AN4313" i="4" s="1"/>
  <c r="AM4312" i="4"/>
  <c r="AL4312" i="4"/>
  <c r="K4312" i="4"/>
  <c r="J4312" i="4"/>
  <c r="AN4312" i="4" s="1"/>
  <c r="AM4311" i="4"/>
  <c r="AL4311" i="4"/>
  <c r="K4311" i="4"/>
  <c r="J4311" i="4"/>
  <c r="AN4311" i="4" s="1"/>
  <c r="AM4310" i="4"/>
  <c r="AL4310" i="4"/>
  <c r="K4310" i="4"/>
  <c r="J4310" i="4"/>
  <c r="AN4310" i="4" s="1"/>
  <c r="AM4309" i="4"/>
  <c r="AL4309" i="4"/>
  <c r="K4309" i="4"/>
  <c r="J4309" i="4"/>
  <c r="AN4309" i="4" s="1"/>
  <c r="AM4308" i="4"/>
  <c r="AL4308" i="4"/>
  <c r="K4308" i="4"/>
  <c r="J4308" i="4"/>
  <c r="AN4308" i="4" s="1"/>
  <c r="AM4307" i="4"/>
  <c r="AL4307" i="4"/>
  <c r="K4307" i="4"/>
  <c r="J4307" i="4"/>
  <c r="AN4307" i="4" s="1"/>
  <c r="AM4306" i="4"/>
  <c r="AL4306" i="4"/>
  <c r="K4306" i="4"/>
  <c r="J4306" i="4"/>
  <c r="AN4306" i="4" s="1"/>
  <c r="AM4305" i="4"/>
  <c r="AL4305" i="4"/>
  <c r="K4305" i="4"/>
  <c r="J4305" i="4"/>
  <c r="AN4305" i="4" s="1"/>
  <c r="AM4304" i="4"/>
  <c r="AL4304" i="4"/>
  <c r="K4304" i="4"/>
  <c r="J4304" i="4"/>
  <c r="AN4304" i="4" s="1"/>
  <c r="AM4303" i="4"/>
  <c r="AL4303" i="4"/>
  <c r="K4303" i="4"/>
  <c r="J4303" i="4"/>
  <c r="AN4303" i="4" s="1"/>
  <c r="AM4302" i="4"/>
  <c r="AL4302" i="4"/>
  <c r="K4302" i="4"/>
  <c r="J4302" i="4"/>
  <c r="AN4302" i="4" s="1"/>
  <c r="AM4301" i="4"/>
  <c r="AL4301" i="4"/>
  <c r="K4301" i="4"/>
  <c r="J4301" i="4"/>
  <c r="AN4301" i="4" s="1"/>
  <c r="AM4300" i="4"/>
  <c r="AL4300" i="4"/>
  <c r="K4300" i="4"/>
  <c r="J4300" i="4"/>
  <c r="AN4300" i="4" s="1"/>
  <c r="AM4299" i="4"/>
  <c r="AL4299" i="4"/>
  <c r="K4299" i="4"/>
  <c r="J4299" i="4"/>
  <c r="AN4299" i="4" s="1"/>
  <c r="AM4298" i="4"/>
  <c r="AL4298" i="4"/>
  <c r="K4298" i="4"/>
  <c r="J4298" i="4"/>
  <c r="AN4298" i="4" s="1"/>
  <c r="AM4297" i="4"/>
  <c r="AL4297" i="4"/>
  <c r="K4297" i="4"/>
  <c r="J4297" i="4"/>
  <c r="AN4297" i="4" s="1"/>
  <c r="AM4296" i="4"/>
  <c r="AL4296" i="4"/>
  <c r="K4296" i="4"/>
  <c r="J4296" i="4"/>
  <c r="AN4296" i="4" s="1"/>
  <c r="AM4295" i="4"/>
  <c r="AL4295" i="4"/>
  <c r="K4295" i="4"/>
  <c r="J4295" i="4"/>
  <c r="AN4295" i="4" s="1"/>
  <c r="AM4294" i="4"/>
  <c r="AL4294" i="4"/>
  <c r="K4294" i="4"/>
  <c r="J4294" i="4"/>
  <c r="AN4294" i="4" s="1"/>
  <c r="AM4293" i="4"/>
  <c r="AL4293" i="4"/>
  <c r="K4293" i="4"/>
  <c r="J4293" i="4"/>
  <c r="AN4293" i="4" s="1"/>
  <c r="AM4292" i="4"/>
  <c r="AL4292" i="4"/>
  <c r="K4292" i="4"/>
  <c r="J4292" i="4"/>
  <c r="AN4292" i="4" s="1"/>
  <c r="AM4291" i="4"/>
  <c r="AL4291" i="4"/>
  <c r="K4291" i="4"/>
  <c r="J4291" i="4"/>
  <c r="AN4291" i="4" s="1"/>
  <c r="AM4290" i="4"/>
  <c r="AL4290" i="4"/>
  <c r="K4290" i="4"/>
  <c r="J4290" i="4"/>
  <c r="AN4290" i="4" s="1"/>
  <c r="AM4289" i="4"/>
  <c r="AL4289" i="4"/>
  <c r="K4289" i="4"/>
  <c r="J4289" i="4"/>
  <c r="AN4289" i="4" s="1"/>
  <c r="AM4288" i="4"/>
  <c r="AL4288" i="4"/>
  <c r="K4288" i="4"/>
  <c r="J4288" i="4"/>
  <c r="AN4288" i="4" s="1"/>
  <c r="AM4287" i="4"/>
  <c r="AL4287" i="4"/>
  <c r="K4287" i="4"/>
  <c r="J4287" i="4"/>
  <c r="AN4287" i="4" s="1"/>
  <c r="AM4286" i="4"/>
  <c r="AL4286" i="4"/>
  <c r="K4286" i="4"/>
  <c r="J4286" i="4"/>
  <c r="AN4286" i="4" s="1"/>
  <c r="AM4285" i="4"/>
  <c r="AL4285" i="4"/>
  <c r="K4285" i="4"/>
  <c r="J4285" i="4"/>
  <c r="AN4285" i="4" s="1"/>
  <c r="AM4284" i="4"/>
  <c r="AL4284" i="4"/>
  <c r="K4284" i="4"/>
  <c r="J4284" i="4"/>
  <c r="AN4284" i="4" s="1"/>
  <c r="AM4283" i="4"/>
  <c r="AL4283" i="4"/>
  <c r="K4283" i="4"/>
  <c r="J4283" i="4"/>
  <c r="AN4283" i="4" s="1"/>
  <c r="AM4282" i="4"/>
  <c r="AL4282" i="4"/>
  <c r="K4282" i="4"/>
  <c r="J4282" i="4"/>
  <c r="AN4282" i="4" s="1"/>
  <c r="AM4281" i="4"/>
  <c r="AL4281" i="4"/>
  <c r="K4281" i="4"/>
  <c r="J4281" i="4"/>
  <c r="AN4281" i="4" s="1"/>
  <c r="AM4280" i="4"/>
  <c r="AL4280" i="4"/>
  <c r="K4280" i="4"/>
  <c r="J4280" i="4"/>
  <c r="AN4280" i="4" s="1"/>
  <c r="AM4279" i="4"/>
  <c r="AL4279" i="4"/>
  <c r="K4279" i="4"/>
  <c r="J4279" i="4"/>
  <c r="AN4279" i="4" s="1"/>
  <c r="AM4278" i="4"/>
  <c r="AL4278" i="4"/>
  <c r="K4278" i="4"/>
  <c r="J4278" i="4"/>
  <c r="AN4278" i="4" s="1"/>
  <c r="AM4277" i="4"/>
  <c r="AL4277" i="4"/>
  <c r="K4277" i="4"/>
  <c r="J4277" i="4"/>
  <c r="AN4277" i="4" s="1"/>
  <c r="AM4276" i="4"/>
  <c r="AL4276" i="4"/>
  <c r="K4276" i="4"/>
  <c r="J4276" i="4"/>
  <c r="AN4276" i="4" s="1"/>
  <c r="AM4275" i="4"/>
  <c r="AL4275" i="4"/>
  <c r="K4275" i="4"/>
  <c r="J4275" i="4"/>
  <c r="AN4275" i="4" s="1"/>
  <c r="AM4274" i="4"/>
  <c r="AL4274" i="4"/>
  <c r="K4274" i="4"/>
  <c r="J4274" i="4"/>
  <c r="AN4274" i="4" s="1"/>
  <c r="AM4273" i="4"/>
  <c r="AL4273" i="4"/>
  <c r="K4273" i="4"/>
  <c r="J4273" i="4"/>
  <c r="AN4273" i="4" s="1"/>
  <c r="AM4272" i="4"/>
  <c r="AL4272" i="4"/>
  <c r="K4272" i="4"/>
  <c r="J4272" i="4"/>
  <c r="AN4272" i="4" s="1"/>
  <c r="AM4271" i="4"/>
  <c r="AL4271" i="4"/>
  <c r="K4271" i="4"/>
  <c r="J4271" i="4"/>
  <c r="AN4271" i="4" s="1"/>
  <c r="AM4270" i="4"/>
  <c r="AL4270" i="4"/>
  <c r="K4270" i="4"/>
  <c r="J4270" i="4"/>
  <c r="AN4270" i="4" s="1"/>
  <c r="AM4269" i="4"/>
  <c r="AL4269" i="4"/>
  <c r="K4269" i="4"/>
  <c r="J4269" i="4"/>
  <c r="AN4269" i="4" s="1"/>
  <c r="AM4268" i="4"/>
  <c r="AL4268" i="4"/>
  <c r="K4268" i="4"/>
  <c r="J4268" i="4"/>
  <c r="AN4268" i="4" s="1"/>
  <c r="AM4267" i="4"/>
  <c r="AL4267" i="4"/>
  <c r="K4267" i="4"/>
  <c r="J4267" i="4"/>
  <c r="AN4267" i="4" s="1"/>
  <c r="AM4266" i="4"/>
  <c r="AL4266" i="4"/>
  <c r="K4266" i="4"/>
  <c r="J4266" i="4"/>
  <c r="AN4266" i="4" s="1"/>
  <c r="AM4265" i="4"/>
  <c r="AL4265" i="4"/>
  <c r="K4265" i="4"/>
  <c r="J4265" i="4"/>
  <c r="AN4265" i="4" s="1"/>
  <c r="AM4264" i="4"/>
  <c r="AL4264" i="4"/>
  <c r="K4264" i="4"/>
  <c r="J4264" i="4"/>
  <c r="AN4264" i="4" s="1"/>
  <c r="AM4263" i="4"/>
  <c r="AL4263" i="4"/>
  <c r="K4263" i="4"/>
  <c r="J4263" i="4"/>
  <c r="AN4263" i="4" s="1"/>
  <c r="AM4262" i="4"/>
  <c r="AL4262" i="4"/>
  <c r="K4262" i="4"/>
  <c r="J4262" i="4"/>
  <c r="AN4262" i="4" s="1"/>
  <c r="AM4261" i="4"/>
  <c r="AL4261" i="4"/>
  <c r="K4261" i="4"/>
  <c r="J4261" i="4"/>
  <c r="AN4261" i="4" s="1"/>
  <c r="AM4260" i="4"/>
  <c r="AL4260" i="4"/>
  <c r="K4260" i="4"/>
  <c r="J4260" i="4"/>
  <c r="AN4260" i="4" s="1"/>
  <c r="AM4259" i="4"/>
  <c r="AL4259" i="4"/>
  <c r="K4259" i="4"/>
  <c r="J4259" i="4"/>
  <c r="AN4259" i="4" s="1"/>
  <c r="AM4258" i="4"/>
  <c r="AL4258" i="4"/>
  <c r="K4258" i="4"/>
  <c r="J4258" i="4"/>
  <c r="AN4258" i="4" s="1"/>
  <c r="AM4257" i="4"/>
  <c r="AL4257" i="4"/>
  <c r="K4257" i="4"/>
  <c r="J4257" i="4"/>
  <c r="AN4257" i="4" s="1"/>
  <c r="AM4256" i="4"/>
  <c r="AL4256" i="4"/>
  <c r="K4256" i="4"/>
  <c r="J4256" i="4"/>
  <c r="AN4256" i="4" s="1"/>
  <c r="AM4255" i="4"/>
  <c r="AL4255" i="4"/>
  <c r="K4255" i="4"/>
  <c r="J4255" i="4"/>
  <c r="AN4255" i="4" s="1"/>
  <c r="AM4254" i="4"/>
  <c r="AL4254" i="4"/>
  <c r="K4254" i="4"/>
  <c r="J4254" i="4"/>
  <c r="AN4254" i="4" s="1"/>
  <c r="AM4253" i="4"/>
  <c r="AL4253" i="4"/>
  <c r="K4253" i="4"/>
  <c r="J4253" i="4"/>
  <c r="AN4253" i="4" s="1"/>
  <c r="AM4252" i="4"/>
  <c r="AL4252" i="4"/>
  <c r="K4252" i="4"/>
  <c r="J4252" i="4"/>
  <c r="AN4252" i="4" s="1"/>
  <c r="AM4251" i="4"/>
  <c r="AL4251" i="4"/>
  <c r="K4251" i="4"/>
  <c r="J4251" i="4"/>
  <c r="AN4251" i="4" s="1"/>
  <c r="AM4250" i="4"/>
  <c r="AL4250" i="4"/>
  <c r="K4250" i="4"/>
  <c r="J4250" i="4"/>
  <c r="AN4250" i="4" s="1"/>
  <c r="AM4249" i="4"/>
  <c r="AL4249" i="4"/>
  <c r="K4249" i="4"/>
  <c r="J4249" i="4"/>
  <c r="AN4249" i="4" s="1"/>
  <c r="AM4248" i="4"/>
  <c r="AL4248" i="4"/>
  <c r="K4248" i="4"/>
  <c r="J4248" i="4"/>
  <c r="AN4248" i="4" s="1"/>
  <c r="AM4247" i="4"/>
  <c r="AL4247" i="4"/>
  <c r="K4247" i="4"/>
  <c r="J4247" i="4"/>
  <c r="AN4247" i="4" s="1"/>
  <c r="AM4246" i="4"/>
  <c r="AL4246" i="4"/>
  <c r="K4246" i="4"/>
  <c r="J4246" i="4"/>
  <c r="AN4246" i="4" s="1"/>
  <c r="AM4245" i="4"/>
  <c r="AL4245" i="4"/>
  <c r="K4245" i="4"/>
  <c r="J4245" i="4"/>
  <c r="AN4245" i="4" s="1"/>
  <c r="AM4244" i="4"/>
  <c r="AL4244" i="4"/>
  <c r="K4244" i="4"/>
  <c r="J4244" i="4"/>
  <c r="AN4244" i="4" s="1"/>
  <c r="AM4243" i="4"/>
  <c r="AL4243" i="4"/>
  <c r="K4243" i="4"/>
  <c r="J4243" i="4"/>
  <c r="AN4243" i="4" s="1"/>
  <c r="AM4242" i="4"/>
  <c r="AL4242" i="4"/>
  <c r="K4242" i="4"/>
  <c r="J4242" i="4"/>
  <c r="AN4242" i="4" s="1"/>
  <c r="AM4241" i="4"/>
  <c r="AL4241" i="4"/>
  <c r="K4241" i="4"/>
  <c r="J4241" i="4"/>
  <c r="AN4241" i="4" s="1"/>
  <c r="AM4240" i="4"/>
  <c r="AL4240" i="4"/>
  <c r="K4240" i="4"/>
  <c r="J4240" i="4"/>
  <c r="AN4240" i="4" s="1"/>
  <c r="AM4239" i="4"/>
  <c r="AL4239" i="4"/>
  <c r="K4239" i="4"/>
  <c r="J4239" i="4"/>
  <c r="AN4239" i="4" s="1"/>
  <c r="AM4238" i="4"/>
  <c r="AL4238" i="4"/>
  <c r="K4238" i="4"/>
  <c r="J4238" i="4"/>
  <c r="AN4238" i="4" s="1"/>
  <c r="AM4237" i="4"/>
  <c r="AL4237" i="4"/>
  <c r="K4237" i="4"/>
  <c r="J4237" i="4"/>
  <c r="AN4237" i="4" s="1"/>
  <c r="AM4236" i="4"/>
  <c r="AL4236" i="4"/>
  <c r="K4236" i="4"/>
  <c r="J4236" i="4"/>
  <c r="AN4236" i="4" s="1"/>
  <c r="AM4235" i="4"/>
  <c r="AL4235" i="4"/>
  <c r="K4235" i="4"/>
  <c r="J4235" i="4"/>
  <c r="AN4235" i="4" s="1"/>
  <c r="AM4234" i="4"/>
  <c r="AL4234" i="4"/>
  <c r="K4234" i="4"/>
  <c r="J4234" i="4"/>
  <c r="AN4234" i="4" s="1"/>
  <c r="AM4233" i="4"/>
  <c r="AL4233" i="4"/>
  <c r="K4233" i="4"/>
  <c r="J4233" i="4"/>
  <c r="AN4233" i="4" s="1"/>
  <c r="AM4232" i="4"/>
  <c r="AL4232" i="4"/>
  <c r="K4232" i="4"/>
  <c r="J4232" i="4"/>
  <c r="AN4232" i="4" s="1"/>
  <c r="AM4231" i="4"/>
  <c r="AL4231" i="4"/>
  <c r="K4231" i="4"/>
  <c r="J4231" i="4"/>
  <c r="AN4231" i="4" s="1"/>
  <c r="AM4230" i="4"/>
  <c r="AL4230" i="4"/>
  <c r="K4230" i="4"/>
  <c r="J4230" i="4"/>
  <c r="AN4230" i="4" s="1"/>
  <c r="AM4229" i="4"/>
  <c r="AL4229" i="4"/>
  <c r="K4229" i="4"/>
  <c r="J4229" i="4"/>
  <c r="AN4229" i="4" s="1"/>
  <c r="AM4228" i="4"/>
  <c r="AL4228" i="4"/>
  <c r="K4228" i="4"/>
  <c r="J4228" i="4"/>
  <c r="AN4228" i="4" s="1"/>
  <c r="AM4227" i="4"/>
  <c r="AL4227" i="4"/>
  <c r="K4227" i="4"/>
  <c r="J4227" i="4"/>
  <c r="AN4227" i="4" s="1"/>
  <c r="AM4226" i="4"/>
  <c r="AL4226" i="4"/>
  <c r="K4226" i="4"/>
  <c r="J4226" i="4"/>
  <c r="AN4226" i="4" s="1"/>
  <c r="AM4225" i="4"/>
  <c r="AL4225" i="4"/>
  <c r="K4225" i="4"/>
  <c r="J4225" i="4"/>
  <c r="AN4225" i="4" s="1"/>
  <c r="AM4224" i="4"/>
  <c r="AL4224" i="4"/>
  <c r="K4224" i="4"/>
  <c r="J4224" i="4"/>
  <c r="AN4224" i="4" s="1"/>
  <c r="AM4223" i="4"/>
  <c r="AL4223" i="4"/>
  <c r="K4223" i="4"/>
  <c r="J4223" i="4"/>
  <c r="AN4223" i="4" s="1"/>
  <c r="AM4222" i="4"/>
  <c r="AL4222" i="4"/>
  <c r="K4222" i="4"/>
  <c r="J4222" i="4"/>
  <c r="AN4222" i="4" s="1"/>
  <c r="AM4221" i="4"/>
  <c r="AL4221" i="4"/>
  <c r="K4221" i="4"/>
  <c r="J4221" i="4"/>
  <c r="AN4221" i="4" s="1"/>
  <c r="AM4220" i="4"/>
  <c r="AL4220" i="4"/>
  <c r="K4220" i="4"/>
  <c r="J4220" i="4"/>
  <c r="AN4220" i="4" s="1"/>
  <c r="AM4219" i="4"/>
  <c r="AL4219" i="4"/>
  <c r="K4219" i="4"/>
  <c r="J4219" i="4"/>
  <c r="AN4219" i="4" s="1"/>
  <c r="AM4218" i="4"/>
  <c r="AL4218" i="4"/>
  <c r="K4218" i="4"/>
  <c r="J4218" i="4"/>
  <c r="AN4218" i="4" s="1"/>
  <c r="AM4217" i="4"/>
  <c r="AL4217" i="4"/>
  <c r="K4217" i="4"/>
  <c r="J4217" i="4"/>
  <c r="AN4217" i="4" s="1"/>
  <c r="AM4216" i="4"/>
  <c r="AL4216" i="4"/>
  <c r="K4216" i="4"/>
  <c r="J4216" i="4"/>
  <c r="AN4216" i="4" s="1"/>
  <c r="AM4215" i="4"/>
  <c r="AL4215" i="4"/>
  <c r="K4215" i="4"/>
  <c r="J4215" i="4"/>
  <c r="AN4215" i="4" s="1"/>
  <c r="AM4214" i="4"/>
  <c r="AL4214" i="4"/>
  <c r="K4214" i="4"/>
  <c r="J4214" i="4"/>
  <c r="AN4214" i="4" s="1"/>
  <c r="AM4213" i="4"/>
  <c r="AL4213" i="4"/>
  <c r="K4213" i="4"/>
  <c r="J4213" i="4"/>
  <c r="AN4213" i="4" s="1"/>
  <c r="AM4212" i="4"/>
  <c r="AL4212" i="4"/>
  <c r="K4212" i="4"/>
  <c r="J4212" i="4"/>
  <c r="AN4212" i="4" s="1"/>
  <c r="AM4211" i="4"/>
  <c r="AL4211" i="4"/>
  <c r="K4211" i="4"/>
  <c r="J4211" i="4"/>
  <c r="AN4211" i="4" s="1"/>
  <c r="AM4210" i="4"/>
  <c r="AL4210" i="4"/>
  <c r="K4210" i="4"/>
  <c r="J4210" i="4"/>
  <c r="AN4210" i="4" s="1"/>
  <c r="AM4209" i="4"/>
  <c r="AL4209" i="4"/>
  <c r="K4209" i="4"/>
  <c r="J4209" i="4"/>
  <c r="AN4209" i="4" s="1"/>
  <c r="AM4208" i="4"/>
  <c r="AL4208" i="4"/>
  <c r="K4208" i="4"/>
  <c r="J4208" i="4"/>
  <c r="AN4208" i="4" s="1"/>
  <c r="AM4207" i="4"/>
  <c r="AL4207" i="4"/>
  <c r="K4207" i="4"/>
  <c r="J4207" i="4"/>
  <c r="AN4207" i="4" s="1"/>
  <c r="AM4206" i="4"/>
  <c r="AL4206" i="4"/>
  <c r="K4206" i="4"/>
  <c r="J4206" i="4"/>
  <c r="AN4206" i="4" s="1"/>
  <c r="AM4205" i="4"/>
  <c r="AL4205" i="4"/>
  <c r="K4205" i="4"/>
  <c r="J4205" i="4"/>
  <c r="AN4205" i="4" s="1"/>
  <c r="AM4204" i="4"/>
  <c r="AL4204" i="4"/>
  <c r="K4204" i="4"/>
  <c r="J4204" i="4"/>
  <c r="AN4204" i="4" s="1"/>
  <c r="AM4203" i="4"/>
  <c r="AL4203" i="4"/>
  <c r="K4203" i="4"/>
  <c r="J4203" i="4"/>
  <c r="AN4203" i="4" s="1"/>
  <c r="AM4202" i="4"/>
  <c r="AL4202" i="4"/>
  <c r="K4202" i="4"/>
  <c r="J4202" i="4"/>
  <c r="AN4202" i="4" s="1"/>
  <c r="AM4201" i="4"/>
  <c r="AL4201" i="4"/>
  <c r="K4201" i="4"/>
  <c r="J4201" i="4"/>
  <c r="AN4201" i="4" s="1"/>
  <c r="AM4200" i="4"/>
  <c r="AL4200" i="4"/>
  <c r="K4200" i="4"/>
  <c r="J4200" i="4"/>
  <c r="AN4200" i="4" s="1"/>
  <c r="AM4199" i="4"/>
  <c r="AL4199" i="4"/>
  <c r="K4199" i="4"/>
  <c r="J4199" i="4"/>
  <c r="AN4199" i="4" s="1"/>
  <c r="AM4198" i="4"/>
  <c r="AL4198" i="4"/>
  <c r="K4198" i="4"/>
  <c r="J4198" i="4"/>
  <c r="AN4198" i="4" s="1"/>
  <c r="AM4197" i="4"/>
  <c r="AL4197" i="4"/>
  <c r="K4197" i="4"/>
  <c r="J4197" i="4"/>
  <c r="AN4197" i="4" s="1"/>
  <c r="AM4196" i="4"/>
  <c r="AL4196" i="4"/>
  <c r="K4196" i="4"/>
  <c r="J4196" i="4"/>
  <c r="AN4196" i="4" s="1"/>
  <c r="AM4195" i="4"/>
  <c r="AL4195" i="4"/>
  <c r="K4195" i="4"/>
  <c r="J4195" i="4"/>
  <c r="AN4195" i="4" s="1"/>
  <c r="AM4194" i="4"/>
  <c r="AL4194" i="4"/>
  <c r="K4194" i="4"/>
  <c r="J4194" i="4"/>
  <c r="AN4194" i="4" s="1"/>
  <c r="AM4193" i="4"/>
  <c r="AL4193" i="4"/>
  <c r="K4193" i="4"/>
  <c r="J4193" i="4"/>
  <c r="AN4193" i="4" s="1"/>
  <c r="AM4192" i="4"/>
  <c r="AL4192" i="4"/>
  <c r="K4192" i="4"/>
  <c r="J4192" i="4"/>
  <c r="AN4192" i="4" s="1"/>
  <c r="AM4191" i="4"/>
  <c r="AL4191" i="4"/>
  <c r="K4191" i="4"/>
  <c r="J4191" i="4"/>
  <c r="AN4191" i="4" s="1"/>
  <c r="AM4190" i="4"/>
  <c r="AL4190" i="4"/>
  <c r="K4190" i="4"/>
  <c r="J4190" i="4"/>
  <c r="AN4190" i="4" s="1"/>
  <c r="AM4189" i="4"/>
  <c r="AL4189" i="4"/>
  <c r="K4189" i="4"/>
  <c r="J4189" i="4"/>
  <c r="AN4189" i="4" s="1"/>
  <c r="AM4188" i="4"/>
  <c r="AL4188" i="4"/>
  <c r="K4188" i="4"/>
  <c r="J4188" i="4"/>
  <c r="AN4188" i="4" s="1"/>
  <c r="AM4187" i="4"/>
  <c r="AL4187" i="4"/>
  <c r="K4187" i="4"/>
  <c r="J4187" i="4"/>
  <c r="AN4187" i="4" s="1"/>
  <c r="AM4186" i="4"/>
  <c r="AL4186" i="4"/>
  <c r="K4186" i="4"/>
  <c r="J4186" i="4"/>
  <c r="AN4186" i="4" s="1"/>
  <c r="AM4185" i="4"/>
  <c r="AL4185" i="4"/>
  <c r="K4185" i="4"/>
  <c r="J4185" i="4"/>
  <c r="AN4185" i="4" s="1"/>
  <c r="AM4184" i="4"/>
  <c r="AL4184" i="4"/>
  <c r="K4184" i="4"/>
  <c r="J4184" i="4"/>
  <c r="AN4184" i="4" s="1"/>
  <c r="AM4183" i="4"/>
  <c r="AL4183" i="4"/>
  <c r="K4183" i="4"/>
  <c r="J4183" i="4"/>
  <c r="AN4183" i="4" s="1"/>
  <c r="AM4182" i="4"/>
  <c r="AL4182" i="4"/>
  <c r="K4182" i="4"/>
  <c r="J4182" i="4"/>
  <c r="AN4182" i="4" s="1"/>
  <c r="AM4181" i="4"/>
  <c r="AL4181" i="4"/>
  <c r="K4181" i="4"/>
  <c r="J4181" i="4"/>
  <c r="AN4181" i="4" s="1"/>
  <c r="AM4180" i="4"/>
  <c r="AL4180" i="4"/>
  <c r="K4180" i="4"/>
  <c r="J4180" i="4"/>
  <c r="AN4180" i="4" s="1"/>
  <c r="AM4179" i="4"/>
  <c r="AL4179" i="4"/>
  <c r="K4179" i="4"/>
  <c r="J4179" i="4"/>
  <c r="AN4179" i="4" s="1"/>
  <c r="AM4178" i="4"/>
  <c r="AL4178" i="4"/>
  <c r="K4178" i="4"/>
  <c r="J4178" i="4"/>
  <c r="AN4178" i="4" s="1"/>
  <c r="AM4177" i="4"/>
  <c r="AL4177" i="4"/>
  <c r="K4177" i="4"/>
  <c r="J4177" i="4"/>
  <c r="AN4177" i="4" s="1"/>
  <c r="AM4176" i="4"/>
  <c r="AL4176" i="4"/>
  <c r="K4176" i="4"/>
  <c r="J4176" i="4"/>
  <c r="AN4176" i="4" s="1"/>
  <c r="AM4175" i="4"/>
  <c r="AL4175" i="4"/>
  <c r="K4175" i="4"/>
  <c r="J4175" i="4"/>
  <c r="AN4175" i="4" s="1"/>
  <c r="AM4174" i="4"/>
  <c r="AL4174" i="4"/>
  <c r="K4174" i="4"/>
  <c r="J4174" i="4"/>
  <c r="AN4174" i="4" s="1"/>
  <c r="AM4173" i="4"/>
  <c r="AL4173" i="4"/>
  <c r="K4173" i="4"/>
  <c r="J4173" i="4"/>
  <c r="AN4173" i="4" s="1"/>
  <c r="AM4172" i="4"/>
  <c r="AL4172" i="4"/>
  <c r="K4172" i="4"/>
  <c r="J4172" i="4"/>
  <c r="AN4172" i="4" s="1"/>
  <c r="AM4171" i="4"/>
  <c r="AL4171" i="4"/>
  <c r="K4171" i="4"/>
  <c r="J4171" i="4"/>
  <c r="AN4171" i="4" s="1"/>
  <c r="AM4170" i="4"/>
  <c r="AL4170" i="4"/>
  <c r="K4170" i="4"/>
  <c r="J4170" i="4"/>
  <c r="AN4170" i="4" s="1"/>
  <c r="AM4169" i="4"/>
  <c r="AL4169" i="4"/>
  <c r="K4169" i="4"/>
  <c r="J4169" i="4"/>
  <c r="AN4169" i="4" s="1"/>
  <c r="AM4168" i="4"/>
  <c r="AL4168" i="4"/>
  <c r="K4168" i="4"/>
  <c r="J4168" i="4"/>
  <c r="AN4168" i="4" s="1"/>
  <c r="AM4167" i="4"/>
  <c r="AL4167" i="4"/>
  <c r="K4167" i="4"/>
  <c r="J4167" i="4"/>
  <c r="AN4167" i="4" s="1"/>
  <c r="AM4166" i="4"/>
  <c r="AL4166" i="4"/>
  <c r="K4166" i="4"/>
  <c r="J4166" i="4"/>
  <c r="AN4166" i="4" s="1"/>
  <c r="AM4165" i="4"/>
  <c r="AL4165" i="4"/>
  <c r="K4165" i="4"/>
  <c r="J4165" i="4"/>
  <c r="AN4165" i="4" s="1"/>
  <c r="AM4164" i="4"/>
  <c r="AL4164" i="4"/>
  <c r="K4164" i="4"/>
  <c r="J4164" i="4"/>
  <c r="AN4164" i="4" s="1"/>
  <c r="AM4163" i="4"/>
  <c r="AL4163" i="4"/>
  <c r="K4163" i="4"/>
  <c r="J4163" i="4"/>
  <c r="AN4163" i="4" s="1"/>
  <c r="AM4162" i="4"/>
  <c r="AL4162" i="4"/>
  <c r="K4162" i="4"/>
  <c r="J4162" i="4"/>
  <c r="AN4162" i="4" s="1"/>
  <c r="AM4161" i="4"/>
  <c r="AL4161" i="4"/>
  <c r="K4161" i="4"/>
  <c r="J4161" i="4"/>
  <c r="AN4161" i="4" s="1"/>
  <c r="AM4160" i="4"/>
  <c r="AL4160" i="4"/>
  <c r="K4160" i="4"/>
  <c r="J4160" i="4"/>
  <c r="AN4160" i="4" s="1"/>
  <c r="AM4159" i="4"/>
  <c r="AL4159" i="4"/>
  <c r="K4159" i="4"/>
  <c r="J4159" i="4"/>
  <c r="AN4159" i="4" s="1"/>
  <c r="AM4158" i="4"/>
  <c r="AL4158" i="4"/>
  <c r="K4158" i="4"/>
  <c r="J4158" i="4"/>
  <c r="AN4158" i="4" s="1"/>
  <c r="AM4157" i="4"/>
  <c r="AL4157" i="4"/>
  <c r="K4157" i="4"/>
  <c r="J4157" i="4"/>
  <c r="AN4157" i="4" s="1"/>
  <c r="AM4156" i="4"/>
  <c r="AL4156" i="4"/>
  <c r="K4156" i="4"/>
  <c r="J4156" i="4"/>
  <c r="AN4156" i="4" s="1"/>
  <c r="AM4155" i="4"/>
  <c r="AL4155" i="4"/>
  <c r="K4155" i="4"/>
  <c r="J4155" i="4"/>
  <c r="AN4155" i="4" s="1"/>
  <c r="AM4154" i="4"/>
  <c r="AL4154" i="4"/>
  <c r="K4154" i="4"/>
  <c r="J4154" i="4"/>
  <c r="AN4154" i="4" s="1"/>
  <c r="AM4153" i="4"/>
  <c r="AL4153" i="4"/>
  <c r="K4153" i="4"/>
  <c r="J4153" i="4"/>
  <c r="AN4153" i="4" s="1"/>
  <c r="AM4152" i="4"/>
  <c r="AL4152" i="4"/>
  <c r="K4152" i="4"/>
  <c r="J4152" i="4"/>
  <c r="AN4152" i="4" s="1"/>
  <c r="AM4151" i="4"/>
  <c r="AL4151" i="4"/>
  <c r="K4151" i="4"/>
  <c r="J4151" i="4"/>
  <c r="AN4151" i="4" s="1"/>
  <c r="AM4150" i="4"/>
  <c r="AL4150" i="4"/>
  <c r="K4150" i="4"/>
  <c r="J4150" i="4"/>
  <c r="AN4150" i="4" s="1"/>
  <c r="AM4149" i="4"/>
  <c r="AL4149" i="4"/>
  <c r="K4149" i="4"/>
  <c r="J4149" i="4"/>
  <c r="AN4149" i="4" s="1"/>
  <c r="AM4148" i="4"/>
  <c r="AL4148" i="4"/>
  <c r="K4148" i="4"/>
  <c r="J4148" i="4"/>
  <c r="AN4148" i="4" s="1"/>
  <c r="AM4147" i="4"/>
  <c r="AL4147" i="4"/>
  <c r="K4147" i="4"/>
  <c r="J4147" i="4"/>
  <c r="AN4147" i="4" s="1"/>
  <c r="AM4146" i="4"/>
  <c r="AL4146" i="4"/>
  <c r="K4146" i="4"/>
  <c r="J4146" i="4"/>
  <c r="AN4146" i="4" s="1"/>
  <c r="AM4145" i="4"/>
  <c r="AL4145" i="4"/>
  <c r="K4145" i="4"/>
  <c r="J4145" i="4"/>
  <c r="AN4145" i="4" s="1"/>
  <c r="AM4144" i="4"/>
  <c r="AL4144" i="4"/>
  <c r="K4144" i="4"/>
  <c r="J4144" i="4"/>
  <c r="AN4144" i="4" s="1"/>
  <c r="AM4143" i="4"/>
  <c r="AL4143" i="4"/>
  <c r="K4143" i="4"/>
  <c r="J4143" i="4"/>
  <c r="AN4143" i="4" s="1"/>
  <c r="AM4142" i="4"/>
  <c r="AL4142" i="4"/>
  <c r="K4142" i="4"/>
  <c r="J4142" i="4"/>
  <c r="AN4142" i="4" s="1"/>
  <c r="AM4141" i="4"/>
  <c r="AL4141" i="4"/>
  <c r="K4141" i="4"/>
  <c r="J4141" i="4"/>
  <c r="AN4141" i="4" s="1"/>
  <c r="AM4140" i="4"/>
  <c r="AL4140" i="4"/>
  <c r="K4140" i="4"/>
  <c r="J4140" i="4"/>
  <c r="AN4140" i="4" s="1"/>
  <c r="AM4139" i="4"/>
  <c r="AL4139" i="4"/>
  <c r="K4139" i="4"/>
  <c r="J4139" i="4"/>
  <c r="AN4139" i="4" s="1"/>
  <c r="AM4138" i="4"/>
  <c r="AL4138" i="4"/>
  <c r="K4138" i="4"/>
  <c r="J4138" i="4"/>
  <c r="AN4138" i="4" s="1"/>
  <c r="AM4137" i="4"/>
  <c r="AL4137" i="4"/>
  <c r="K4137" i="4"/>
  <c r="J4137" i="4"/>
  <c r="AN4137" i="4" s="1"/>
  <c r="AM4136" i="4"/>
  <c r="AL4136" i="4"/>
  <c r="K4136" i="4"/>
  <c r="J4136" i="4"/>
  <c r="AN4136" i="4" s="1"/>
  <c r="AM4135" i="4"/>
  <c r="AL4135" i="4"/>
  <c r="K4135" i="4"/>
  <c r="J4135" i="4"/>
  <c r="AN4135" i="4" s="1"/>
  <c r="AM4134" i="4"/>
  <c r="AL4134" i="4"/>
  <c r="K4134" i="4"/>
  <c r="J4134" i="4"/>
  <c r="AN4134" i="4" s="1"/>
  <c r="AM4133" i="4"/>
  <c r="AL4133" i="4"/>
  <c r="K4133" i="4"/>
  <c r="J4133" i="4"/>
  <c r="AN4133" i="4" s="1"/>
  <c r="AM4132" i="4"/>
  <c r="AL4132" i="4"/>
  <c r="K4132" i="4"/>
  <c r="J4132" i="4"/>
  <c r="AN4132" i="4" s="1"/>
  <c r="AM4131" i="4"/>
  <c r="AL4131" i="4"/>
  <c r="K4131" i="4"/>
  <c r="J4131" i="4"/>
  <c r="AN4131" i="4" s="1"/>
  <c r="AM4130" i="4"/>
  <c r="AL4130" i="4"/>
  <c r="K4130" i="4"/>
  <c r="J4130" i="4"/>
  <c r="AN4130" i="4" s="1"/>
  <c r="AM4129" i="4"/>
  <c r="AL4129" i="4"/>
  <c r="K4129" i="4"/>
  <c r="J4129" i="4"/>
  <c r="AN4129" i="4" s="1"/>
  <c r="AM4128" i="4"/>
  <c r="AL4128" i="4"/>
  <c r="K4128" i="4"/>
  <c r="J4128" i="4"/>
  <c r="AN4128" i="4" s="1"/>
  <c r="AM4127" i="4"/>
  <c r="AL4127" i="4"/>
  <c r="K4127" i="4"/>
  <c r="J4127" i="4"/>
  <c r="AN4127" i="4" s="1"/>
  <c r="AM4126" i="4"/>
  <c r="AL4126" i="4"/>
  <c r="K4126" i="4"/>
  <c r="J4126" i="4"/>
  <c r="AN4126" i="4" s="1"/>
  <c r="AM4125" i="4"/>
  <c r="AL4125" i="4"/>
  <c r="K4125" i="4"/>
  <c r="J4125" i="4"/>
  <c r="AN4125" i="4" s="1"/>
  <c r="AM4124" i="4"/>
  <c r="AL4124" i="4"/>
  <c r="K4124" i="4"/>
  <c r="J4124" i="4"/>
  <c r="AN4124" i="4" s="1"/>
  <c r="AM4123" i="4"/>
  <c r="AL4123" i="4"/>
  <c r="K4123" i="4"/>
  <c r="J4123" i="4"/>
  <c r="AN4123" i="4" s="1"/>
  <c r="AM4122" i="4"/>
  <c r="AL4122" i="4"/>
  <c r="K4122" i="4"/>
  <c r="J4122" i="4"/>
  <c r="AN4122" i="4" s="1"/>
  <c r="AM4121" i="4"/>
  <c r="AL4121" i="4"/>
  <c r="K4121" i="4"/>
  <c r="J4121" i="4"/>
  <c r="AN4121" i="4" s="1"/>
  <c r="AM4120" i="4"/>
  <c r="AL4120" i="4"/>
  <c r="K4120" i="4"/>
  <c r="J4120" i="4"/>
  <c r="AN4120" i="4" s="1"/>
  <c r="AM4119" i="4"/>
  <c r="AL4119" i="4"/>
  <c r="K4119" i="4"/>
  <c r="J4119" i="4"/>
  <c r="AN4119" i="4" s="1"/>
  <c r="AM4118" i="4"/>
  <c r="AL4118" i="4"/>
  <c r="K4118" i="4"/>
  <c r="J4118" i="4"/>
  <c r="AN4118" i="4" s="1"/>
  <c r="AM4117" i="4"/>
  <c r="AL4117" i="4"/>
  <c r="K4117" i="4"/>
  <c r="J4117" i="4"/>
  <c r="AN4117" i="4" s="1"/>
  <c r="AM4116" i="4"/>
  <c r="AL4116" i="4"/>
  <c r="K4116" i="4"/>
  <c r="J4116" i="4"/>
  <c r="AN4116" i="4" s="1"/>
  <c r="AM4115" i="4"/>
  <c r="AL4115" i="4"/>
  <c r="K4115" i="4"/>
  <c r="J4115" i="4"/>
  <c r="AN4115" i="4" s="1"/>
  <c r="AM4114" i="4"/>
  <c r="AL4114" i="4"/>
  <c r="K4114" i="4"/>
  <c r="J4114" i="4"/>
  <c r="AN4114" i="4" s="1"/>
  <c r="AM4113" i="4"/>
  <c r="AL4113" i="4"/>
  <c r="K4113" i="4"/>
  <c r="J4113" i="4"/>
  <c r="AN4113" i="4" s="1"/>
  <c r="AM4112" i="4"/>
  <c r="AL4112" i="4"/>
  <c r="K4112" i="4"/>
  <c r="J4112" i="4"/>
  <c r="AN4112" i="4" s="1"/>
  <c r="AM4111" i="4"/>
  <c r="AL4111" i="4"/>
  <c r="K4111" i="4"/>
  <c r="J4111" i="4"/>
  <c r="AN4111" i="4" s="1"/>
  <c r="AM4110" i="4"/>
  <c r="AL4110" i="4"/>
  <c r="K4110" i="4"/>
  <c r="J4110" i="4"/>
  <c r="AN4110" i="4" s="1"/>
  <c r="AM4109" i="4"/>
  <c r="AL4109" i="4"/>
  <c r="K4109" i="4"/>
  <c r="J4109" i="4"/>
  <c r="AN4109" i="4" s="1"/>
  <c r="AM4108" i="4"/>
  <c r="AL4108" i="4"/>
  <c r="K4108" i="4"/>
  <c r="J4108" i="4"/>
  <c r="AN4108" i="4" s="1"/>
  <c r="AM4107" i="4"/>
  <c r="AL4107" i="4"/>
  <c r="K4107" i="4"/>
  <c r="J4107" i="4"/>
  <c r="AN4107" i="4" s="1"/>
  <c r="AM4106" i="4"/>
  <c r="AL4106" i="4"/>
  <c r="K4106" i="4"/>
  <c r="J4106" i="4"/>
  <c r="AN4106" i="4" s="1"/>
  <c r="AM4105" i="4"/>
  <c r="AL4105" i="4"/>
  <c r="K4105" i="4"/>
  <c r="J4105" i="4"/>
  <c r="AN4105" i="4" s="1"/>
  <c r="AM4104" i="4"/>
  <c r="AL4104" i="4"/>
  <c r="K4104" i="4"/>
  <c r="J4104" i="4"/>
  <c r="AN4104" i="4" s="1"/>
  <c r="AM4103" i="4"/>
  <c r="AL4103" i="4"/>
  <c r="K4103" i="4"/>
  <c r="J4103" i="4"/>
  <c r="AN4103" i="4" s="1"/>
  <c r="AM4102" i="4"/>
  <c r="AL4102" i="4"/>
  <c r="K4102" i="4"/>
  <c r="J4102" i="4"/>
  <c r="AN4102" i="4" s="1"/>
  <c r="AM4101" i="4"/>
  <c r="AL4101" i="4"/>
  <c r="K4101" i="4"/>
  <c r="J4101" i="4"/>
  <c r="AN4101" i="4" s="1"/>
  <c r="AM4100" i="4"/>
  <c r="AL4100" i="4"/>
  <c r="K4100" i="4"/>
  <c r="J4100" i="4"/>
  <c r="AN4100" i="4" s="1"/>
  <c r="AM4099" i="4"/>
  <c r="AL4099" i="4"/>
  <c r="K4099" i="4"/>
  <c r="J4099" i="4"/>
  <c r="AN4099" i="4" s="1"/>
  <c r="AM4098" i="4"/>
  <c r="AL4098" i="4"/>
  <c r="K4098" i="4"/>
  <c r="J4098" i="4"/>
  <c r="AN4098" i="4" s="1"/>
  <c r="AM4097" i="4"/>
  <c r="AL4097" i="4"/>
  <c r="K4097" i="4"/>
  <c r="J4097" i="4"/>
  <c r="AN4097" i="4" s="1"/>
  <c r="AM4096" i="4"/>
  <c r="AL4096" i="4"/>
  <c r="K4096" i="4"/>
  <c r="J4096" i="4"/>
  <c r="AN4096" i="4" s="1"/>
  <c r="AM4095" i="4"/>
  <c r="AL4095" i="4"/>
  <c r="K4095" i="4"/>
  <c r="J4095" i="4"/>
  <c r="AN4095" i="4" s="1"/>
  <c r="AM4094" i="4"/>
  <c r="AL4094" i="4"/>
  <c r="K4094" i="4"/>
  <c r="J4094" i="4"/>
  <c r="AN4094" i="4" s="1"/>
  <c r="AM4093" i="4"/>
  <c r="AL4093" i="4"/>
  <c r="K4093" i="4"/>
  <c r="J4093" i="4"/>
  <c r="AN4093" i="4" s="1"/>
  <c r="AM4092" i="4"/>
  <c r="AL4092" i="4"/>
  <c r="K4092" i="4"/>
  <c r="J4092" i="4"/>
  <c r="AN4092" i="4" s="1"/>
  <c r="AM4091" i="4"/>
  <c r="AL4091" i="4"/>
  <c r="K4091" i="4"/>
  <c r="J4091" i="4"/>
  <c r="AN4091" i="4" s="1"/>
  <c r="AM4090" i="4"/>
  <c r="AL4090" i="4"/>
  <c r="K4090" i="4"/>
  <c r="J4090" i="4"/>
  <c r="AN4090" i="4" s="1"/>
  <c r="AM4089" i="4"/>
  <c r="AL4089" i="4"/>
  <c r="K4089" i="4"/>
  <c r="J4089" i="4"/>
  <c r="AN4089" i="4" s="1"/>
  <c r="AM4088" i="4"/>
  <c r="AL4088" i="4"/>
  <c r="K4088" i="4"/>
  <c r="J4088" i="4"/>
  <c r="AN4088" i="4" s="1"/>
  <c r="AM4087" i="4"/>
  <c r="AL4087" i="4"/>
  <c r="K4087" i="4"/>
  <c r="J4087" i="4"/>
  <c r="AN4087" i="4" s="1"/>
  <c r="AM4086" i="4"/>
  <c r="AL4086" i="4"/>
  <c r="K4086" i="4"/>
  <c r="J4086" i="4"/>
  <c r="AN4086" i="4" s="1"/>
  <c r="AM4085" i="4"/>
  <c r="AL4085" i="4"/>
  <c r="K4085" i="4"/>
  <c r="J4085" i="4"/>
  <c r="AN4085" i="4" s="1"/>
  <c r="AM4084" i="4"/>
  <c r="AL4084" i="4"/>
  <c r="K4084" i="4"/>
  <c r="J4084" i="4"/>
  <c r="AN4084" i="4" s="1"/>
  <c r="AM4083" i="4"/>
  <c r="AL4083" i="4"/>
  <c r="K4083" i="4"/>
  <c r="J4083" i="4"/>
  <c r="AN4083" i="4" s="1"/>
  <c r="AM4082" i="4"/>
  <c r="AL4082" i="4"/>
  <c r="K4082" i="4"/>
  <c r="J4082" i="4"/>
  <c r="AN4082" i="4" s="1"/>
  <c r="AM4081" i="4"/>
  <c r="AL4081" i="4"/>
  <c r="K4081" i="4"/>
  <c r="J4081" i="4"/>
  <c r="AN4081" i="4" s="1"/>
  <c r="AM4080" i="4"/>
  <c r="AL4080" i="4"/>
  <c r="K4080" i="4"/>
  <c r="J4080" i="4"/>
  <c r="AN4080" i="4" s="1"/>
  <c r="AM4079" i="4"/>
  <c r="AL4079" i="4"/>
  <c r="K4079" i="4"/>
  <c r="J4079" i="4"/>
  <c r="AN4079" i="4" s="1"/>
  <c r="AM4078" i="4"/>
  <c r="AL4078" i="4"/>
  <c r="K4078" i="4"/>
  <c r="J4078" i="4"/>
  <c r="AN4078" i="4" s="1"/>
  <c r="AM4077" i="4"/>
  <c r="AL4077" i="4"/>
  <c r="K4077" i="4"/>
  <c r="J4077" i="4"/>
  <c r="AN4077" i="4" s="1"/>
  <c r="AM4076" i="4"/>
  <c r="AL4076" i="4"/>
  <c r="K4076" i="4"/>
  <c r="J4076" i="4"/>
  <c r="AN4076" i="4" s="1"/>
  <c r="AM4075" i="4"/>
  <c r="AL4075" i="4"/>
  <c r="K4075" i="4"/>
  <c r="J4075" i="4"/>
  <c r="AN4075" i="4" s="1"/>
  <c r="AM4074" i="4"/>
  <c r="AL4074" i="4"/>
  <c r="K4074" i="4"/>
  <c r="J4074" i="4"/>
  <c r="AN4074" i="4" s="1"/>
  <c r="AM4073" i="4"/>
  <c r="AL4073" i="4"/>
  <c r="K4073" i="4"/>
  <c r="J4073" i="4"/>
  <c r="AN4073" i="4" s="1"/>
  <c r="AM4072" i="4"/>
  <c r="AL4072" i="4"/>
  <c r="K4072" i="4"/>
  <c r="J4072" i="4"/>
  <c r="AN4072" i="4" s="1"/>
  <c r="AM4071" i="4"/>
  <c r="AL4071" i="4"/>
  <c r="K4071" i="4"/>
  <c r="J4071" i="4"/>
  <c r="AN4071" i="4" s="1"/>
  <c r="AM4070" i="4"/>
  <c r="AL4070" i="4"/>
  <c r="K4070" i="4"/>
  <c r="J4070" i="4"/>
  <c r="AN4070" i="4" s="1"/>
  <c r="AM4069" i="4"/>
  <c r="AL4069" i="4"/>
  <c r="K4069" i="4"/>
  <c r="J4069" i="4"/>
  <c r="AN4069" i="4" s="1"/>
  <c r="AM4068" i="4"/>
  <c r="AL4068" i="4"/>
  <c r="K4068" i="4"/>
  <c r="J4068" i="4"/>
  <c r="AN4068" i="4" s="1"/>
  <c r="AM4067" i="4"/>
  <c r="AL4067" i="4"/>
  <c r="K4067" i="4"/>
  <c r="J4067" i="4"/>
  <c r="AN4067" i="4" s="1"/>
  <c r="AM4066" i="4"/>
  <c r="AL4066" i="4"/>
  <c r="K4066" i="4"/>
  <c r="J4066" i="4"/>
  <c r="AN4066" i="4" s="1"/>
  <c r="AM4065" i="4"/>
  <c r="AL4065" i="4"/>
  <c r="K4065" i="4"/>
  <c r="J4065" i="4"/>
  <c r="AN4065" i="4" s="1"/>
  <c r="AM4064" i="4"/>
  <c r="AL4064" i="4"/>
  <c r="K4064" i="4"/>
  <c r="J4064" i="4"/>
  <c r="AN4064" i="4" s="1"/>
  <c r="AM4063" i="4"/>
  <c r="AL4063" i="4"/>
  <c r="K4063" i="4"/>
  <c r="J4063" i="4"/>
  <c r="AN4063" i="4" s="1"/>
  <c r="AM4062" i="4"/>
  <c r="AL4062" i="4"/>
  <c r="K4062" i="4"/>
  <c r="J4062" i="4"/>
  <c r="AN4062" i="4" s="1"/>
  <c r="AM4061" i="4"/>
  <c r="AL4061" i="4"/>
  <c r="K4061" i="4"/>
  <c r="J4061" i="4"/>
  <c r="AN4061" i="4" s="1"/>
  <c r="AM4060" i="4"/>
  <c r="AL4060" i="4"/>
  <c r="K4060" i="4"/>
  <c r="J4060" i="4"/>
  <c r="AN4060" i="4" s="1"/>
  <c r="AM4059" i="4"/>
  <c r="AL4059" i="4"/>
  <c r="K4059" i="4"/>
  <c r="J4059" i="4"/>
  <c r="AN4059" i="4" s="1"/>
  <c r="AM4058" i="4"/>
  <c r="AL4058" i="4"/>
  <c r="K4058" i="4"/>
  <c r="J4058" i="4"/>
  <c r="AN4058" i="4" s="1"/>
  <c r="AM4057" i="4"/>
  <c r="AL4057" i="4"/>
  <c r="K4057" i="4"/>
  <c r="J4057" i="4"/>
  <c r="AN4057" i="4" s="1"/>
  <c r="AM4056" i="4"/>
  <c r="AL4056" i="4"/>
  <c r="K4056" i="4"/>
  <c r="J4056" i="4"/>
  <c r="AN4056" i="4" s="1"/>
  <c r="AM4055" i="4"/>
  <c r="AL4055" i="4"/>
  <c r="K4055" i="4"/>
  <c r="J4055" i="4"/>
  <c r="AN4055" i="4" s="1"/>
  <c r="AM4054" i="4"/>
  <c r="AL4054" i="4"/>
  <c r="K4054" i="4"/>
  <c r="J4054" i="4"/>
  <c r="AN4054" i="4" s="1"/>
  <c r="AM4053" i="4"/>
  <c r="AL4053" i="4"/>
  <c r="K4053" i="4"/>
  <c r="J4053" i="4"/>
  <c r="AN4053" i="4" s="1"/>
  <c r="AM4052" i="4"/>
  <c r="AL4052" i="4"/>
  <c r="K4052" i="4"/>
  <c r="J4052" i="4"/>
  <c r="AN4052" i="4" s="1"/>
  <c r="AM4051" i="4"/>
  <c r="AL4051" i="4"/>
  <c r="K4051" i="4"/>
  <c r="J4051" i="4"/>
  <c r="AN4051" i="4" s="1"/>
  <c r="AM4050" i="4"/>
  <c r="AL4050" i="4"/>
  <c r="K4050" i="4"/>
  <c r="J4050" i="4"/>
  <c r="AN4050" i="4" s="1"/>
  <c r="AM4049" i="4"/>
  <c r="AL4049" i="4"/>
  <c r="K4049" i="4"/>
  <c r="J4049" i="4"/>
  <c r="AN4049" i="4" s="1"/>
  <c r="AM4048" i="4"/>
  <c r="AL4048" i="4"/>
  <c r="K4048" i="4"/>
  <c r="J4048" i="4"/>
  <c r="AN4048" i="4" s="1"/>
  <c r="AM4047" i="4"/>
  <c r="AL4047" i="4"/>
  <c r="K4047" i="4"/>
  <c r="J4047" i="4"/>
  <c r="AN4047" i="4" s="1"/>
  <c r="AM4046" i="4"/>
  <c r="AL4046" i="4"/>
  <c r="K4046" i="4"/>
  <c r="J4046" i="4"/>
  <c r="AN4046" i="4" s="1"/>
  <c r="AM4045" i="4"/>
  <c r="AL4045" i="4"/>
  <c r="K4045" i="4"/>
  <c r="J4045" i="4"/>
  <c r="AN4045" i="4" s="1"/>
  <c r="AM4044" i="4"/>
  <c r="AL4044" i="4"/>
  <c r="K4044" i="4"/>
  <c r="J4044" i="4"/>
  <c r="AN4044" i="4" s="1"/>
  <c r="AM4043" i="4"/>
  <c r="AL4043" i="4"/>
  <c r="K4043" i="4"/>
  <c r="J4043" i="4"/>
  <c r="AN4043" i="4" s="1"/>
  <c r="AM4042" i="4"/>
  <c r="AL4042" i="4"/>
  <c r="K4042" i="4"/>
  <c r="J4042" i="4"/>
  <c r="AN4042" i="4" s="1"/>
  <c r="AM4041" i="4"/>
  <c r="AL4041" i="4"/>
  <c r="K4041" i="4"/>
  <c r="J4041" i="4"/>
  <c r="AN4041" i="4" s="1"/>
  <c r="AM4040" i="4"/>
  <c r="AL4040" i="4"/>
  <c r="K4040" i="4"/>
  <c r="J4040" i="4"/>
  <c r="AN4040" i="4" s="1"/>
  <c r="AM4039" i="4"/>
  <c r="AL4039" i="4"/>
  <c r="K4039" i="4"/>
  <c r="J4039" i="4"/>
  <c r="AN4039" i="4" s="1"/>
  <c r="AM4038" i="4"/>
  <c r="AL4038" i="4"/>
  <c r="K4038" i="4"/>
  <c r="J4038" i="4"/>
  <c r="AN4038" i="4" s="1"/>
  <c r="AM4037" i="4"/>
  <c r="AL4037" i="4"/>
  <c r="K4037" i="4"/>
  <c r="J4037" i="4"/>
  <c r="AN4037" i="4" s="1"/>
  <c r="AM4036" i="4"/>
  <c r="AL4036" i="4"/>
  <c r="K4036" i="4"/>
  <c r="J4036" i="4"/>
  <c r="AN4036" i="4" s="1"/>
  <c r="AM4035" i="4"/>
  <c r="AL4035" i="4"/>
  <c r="K4035" i="4"/>
  <c r="J4035" i="4"/>
  <c r="AN4035" i="4" s="1"/>
  <c r="AM4034" i="4"/>
  <c r="AL4034" i="4"/>
  <c r="K4034" i="4"/>
  <c r="J4034" i="4"/>
  <c r="AN4034" i="4" s="1"/>
  <c r="AM4033" i="4"/>
  <c r="AL4033" i="4"/>
  <c r="K4033" i="4"/>
  <c r="J4033" i="4"/>
  <c r="AN4033" i="4" s="1"/>
  <c r="AM4032" i="4"/>
  <c r="AL4032" i="4"/>
  <c r="K4032" i="4"/>
  <c r="J4032" i="4"/>
  <c r="AN4032" i="4" s="1"/>
  <c r="AM4031" i="4"/>
  <c r="AL4031" i="4"/>
  <c r="K4031" i="4"/>
  <c r="J4031" i="4"/>
  <c r="AN4031" i="4" s="1"/>
  <c r="AM4030" i="4"/>
  <c r="AL4030" i="4"/>
  <c r="K4030" i="4"/>
  <c r="J4030" i="4"/>
  <c r="AN4030" i="4" s="1"/>
  <c r="AM4029" i="4"/>
  <c r="AL4029" i="4"/>
  <c r="K4029" i="4"/>
  <c r="J4029" i="4"/>
  <c r="AN4029" i="4" s="1"/>
  <c r="AM4028" i="4"/>
  <c r="AL4028" i="4"/>
  <c r="K4028" i="4"/>
  <c r="J4028" i="4"/>
  <c r="AN4028" i="4" s="1"/>
  <c r="AM4027" i="4"/>
  <c r="AL4027" i="4"/>
  <c r="K4027" i="4"/>
  <c r="J4027" i="4"/>
  <c r="AN4027" i="4" s="1"/>
  <c r="AM4026" i="4"/>
  <c r="AL4026" i="4"/>
  <c r="K4026" i="4"/>
  <c r="J4026" i="4"/>
  <c r="AN4026" i="4" s="1"/>
  <c r="AM4025" i="4"/>
  <c r="AL4025" i="4"/>
  <c r="K4025" i="4"/>
  <c r="J4025" i="4"/>
  <c r="AN4025" i="4" s="1"/>
  <c r="AM4024" i="4"/>
  <c r="AL4024" i="4"/>
  <c r="K4024" i="4"/>
  <c r="J4024" i="4"/>
  <c r="AN4024" i="4" s="1"/>
  <c r="AM4023" i="4"/>
  <c r="AL4023" i="4"/>
  <c r="K4023" i="4"/>
  <c r="J4023" i="4"/>
  <c r="AN4023" i="4" s="1"/>
  <c r="AM4022" i="4"/>
  <c r="AL4022" i="4"/>
  <c r="K4022" i="4"/>
  <c r="J4022" i="4"/>
  <c r="AN4022" i="4" s="1"/>
  <c r="AM4021" i="4"/>
  <c r="AL4021" i="4"/>
  <c r="K4021" i="4"/>
  <c r="J4021" i="4"/>
  <c r="AN4021" i="4" s="1"/>
  <c r="AM4020" i="4"/>
  <c r="AL4020" i="4"/>
  <c r="K4020" i="4"/>
  <c r="J4020" i="4"/>
  <c r="AN4020" i="4" s="1"/>
  <c r="AM4019" i="4"/>
  <c r="AL4019" i="4"/>
  <c r="K4019" i="4"/>
  <c r="J4019" i="4"/>
  <c r="AN4019" i="4" s="1"/>
  <c r="AM4018" i="4"/>
  <c r="AL4018" i="4"/>
  <c r="K4018" i="4"/>
  <c r="J4018" i="4"/>
  <c r="AN4018" i="4" s="1"/>
  <c r="AM4017" i="4"/>
  <c r="AL4017" i="4"/>
  <c r="K4017" i="4"/>
  <c r="J4017" i="4"/>
  <c r="AN4017" i="4" s="1"/>
  <c r="AM4016" i="4"/>
  <c r="AL4016" i="4"/>
  <c r="K4016" i="4"/>
  <c r="J4016" i="4"/>
  <c r="AN4016" i="4" s="1"/>
  <c r="AM4015" i="4"/>
  <c r="AL4015" i="4"/>
  <c r="K4015" i="4"/>
  <c r="J4015" i="4"/>
  <c r="AN4015" i="4" s="1"/>
  <c r="AM4014" i="4"/>
  <c r="AL4014" i="4"/>
  <c r="K4014" i="4"/>
  <c r="J4014" i="4"/>
  <c r="AN4014" i="4" s="1"/>
  <c r="AM4013" i="4"/>
  <c r="AL4013" i="4"/>
  <c r="K4013" i="4"/>
  <c r="J4013" i="4"/>
  <c r="AN4013" i="4" s="1"/>
  <c r="AM4012" i="4"/>
  <c r="AL4012" i="4"/>
  <c r="K4012" i="4"/>
  <c r="J4012" i="4"/>
  <c r="AN4012" i="4" s="1"/>
  <c r="AM4011" i="4"/>
  <c r="AL4011" i="4"/>
  <c r="K4011" i="4"/>
  <c r="J4011" i="4"/>
  <c r="AN4011" i="4" s="1"/>
  <c r="AM4010" i="4"/>
  <c r="AL4010" i="4"/>
  <c r="K4010" i="4"/>
  <c r="J4010" i="4"/>
  <c r="AN4010" i="4" s="1"/>
  <c r="AM4009" i="4"/>
  <c r="AL4009" i="4"/>
  <c r="K4009" i="4"/>
  <c r="J4009" i="4"/>
  <c r="AN4009" i="4" s="1"/>
  <c r="AM4008" i="4"/>
  <c r="AL4008" i="4"/>
  <c r="K4008" i="4"/>
  <c r="J4008" i="4"/>
  <c r="AN4008" i="4" s="1"/>
  <c r="AM4007" i="4"/>
  <c r="AL4007" i="4"/>
  <c r="K4007" i="4"/>
  <c r="J4007" i="4"/>
  <c r="AN4007" i="4" s="1"/>
  <c r="AM4006" i="4"/>
  <c r="AL4006" i="4"/>
  <c r="K4006" i="4"/>
  <c r="J4006" i="4"/>
  <c r="AN4006" i="4" s="1"/>
  <c r="AM4005" i="4"/>
  <c r="AL4005" i="4"/>
  <c r="K4005" i="4"/>
  <c r="J4005" i="4"/>
  <c r="AN4005" i="4" s="1"/>
  <c r="AM4004" i="4"/>
  <c r="AL4004" i="4"/>
  <c r="K4004" i="4"/>
  <c r="J4004" i="4"/>
  <c r="AN4004" i="4" s="1"/>
  <c r="AM4003" i="4"/>
  <c r="AL4003" i="4"/>
  <c r="K4003" i="4"/>
  <c r="J4003" i="4"/>
  <c r="AN4003" i="4" s="1"/>
  <c r="AM4002" i="4"/>
  <c r="AL4002" i="4"/>
  <c r="K4002" i="4"/>
  <c r="J4002" i="4"/>
  <c r="AN4002" i="4" s="1"/>
  <c r="AM4001" i="4"/>
  <c r="AL4001" i="4"/>
  <c r="K4001" i="4"/>
  <c r="J4001" i="4"/>
  <c r="AN4001" i="4" s="1"/>
  <c r="AM4000" i="4"/>
  <c r="AL4000" i="4"/>
  <c r="K4000" i="4"/>
  <c r="J4000" i="4"/>
  <c r="AN4000" i="4" s="1"/>
  <c r="AM3999" i="4"/>
  <c r="AL3999" i="4"/>
  <c r="K3999" i="4"/>
  <c r="J3999" i="4"/>
  <c r="AN3999" i="4" s="1"/>
  <c r="AM3998" i="4"/>
  <c r="AL3998" i="4"/>
  <c r="K3998" i="4"/>
  <c r="J3998" i="4"/>
  <c r="AN3998" i="4" s="1"/>
  <c r="AM3997" i="4"/>
  <c r="AL3997" i="4"/>
  <c r="K3997" i="4"/>
  <c r="J3997" i="4"/>
  <c r="AN3997" i="4" s="1"/>
  <c r="AM3996" i="4"/>
  <c r="AL3996" i="4"/>
  <c r="K3996" i="4"/>
  <c r="J3996" i="4"/>
  <c r="AN3996" i="4" s="1"/>
  <c r="AM3995" i="4"/>
  <c r="AL3995" i="4"/>
  <c r="K3995" i="4"/>
  <c r="J3995" i="4"/>
  <c r="AN3995" i="4" s="1"/>
  <c r="AM3994" i="4"/>
  <c r="AL3994" i="4"/>
  <c r="K3994" i="4"/>
  <c r="J3994" i="4"/>
  <c r="AN3994" i="4" s="1"/>
  <c r="AM3993" i="4"/>
  <c r="AL3993" i="4"/>
  <c r="K3993" i="4"/>
  <c r="J3993" i="4"/>
  <c r="AN3993" i="4" s="1"/>
  <c r="AM3992" i="4"/>
  <c r="AL3992" i="4"/>
  <c r="K3992" i="4"/>
  <c r="J3992" i="4"/>
  <c r="AN3992" i="4" s="1"/>
  <c r="AM3991" i="4"/>
  <c r="AL3991" i="4"/>
  <c r="K3991" i="4"/>
  <c r="J3991" i="4"/>
  <c r="AN3991" i="4" s="1"/>
  <c r="AM3990" i="4"/>
  <c r="AL3990" i="4"/>
  <c r="K3990" i="4"/>
  <c r="J3990" i="4"/>
  <c r="AN3990" i="4" s="1"/>
  <c r="AM3989" i="4"/>
  <c r="AL3989" i="4"/>
  <c r="K3989" i="4"/>
  <c r="J3989" i="4"/>
  <c r="AN3989" i="4" s="1"/>
  <c r="AM3988" i="4"/>
  <c r="AL3988" i="4"/>
  <c r="K3988" i="4"/>
  <c r="J3988" i="4"/>
  <c r="AN3988" i="4" s="1"/>
  <c r="AM3987" i="4"/>
  <c r="AL3987" i="4"/>
  <c r="K3987" i="4"/>
  <c r="J3987" i="4"/>
  <c r="AN3987" i="4" s="1"/>
  <c r="AM3986" i="4"/>
  <c r="AL3986" i="4"/>
  <c r="K3986" i="4"/>
  <c r="J3986" i="4"/>
  <c r="AN3986" i="4" s="1"/>
  <c r="AM3985" i="4"/>
  <c r="AL3985" i="4"/>
  <c r="K3985" i="4"/>
  <c r="J3985" i="4"/>
  <c r="AN3985" i="4" s="1"/>
  <c r="AM3984" i="4"/>
  <c r="AL3984" i="4"/>
  <c r="K3984" i="4"/>
  <c r="J3984" i="4"/>
  <c r="AN3984" i="4" s="1"/>
  <c r="AM3983" i="4"/>
  <c r="AL3983" i="4"/>
  <c r="K3983" i="4"/>
  <c r="J3983" i="4"/>
  <c r="AN3983" i="4" s="1"/>
  <c r="AM3982" i="4"/>
  <c r="AL3982" i="4"/>
  <c r="K3982" i="4"/>
  <c r="J3982" i="4"/>
  <c r="AN3982" i="4" s="1"/>
  <c r="AM3981" i="4"/>
  <c r="AL3981" i="4"/>
  <c r="K3981" i="4"/>
  <c r="J3981" i="4"/>
  <c r="AN3981" i="4" s="1"/>
  <c r="AM3980" i="4"/>
  <c r="AL3980" i="4"/>
  <c r="K3980" i="4"/>
  <c r="J3980" i="4"/>
  <c r="AN3980" i="4" s="1"/>
  <c r="AM3979" i="4"/>
  <c r="AL3979" i="4"/>
  <c r="K3979" i="4"/>
  <c r="J3979" i="4"/>
  <c r="AN3979" i="4" s="1"/>
  <c r="AM3978" i="4"/>
  <c r="AL3978" i="4"/>
  <c r="K3978" i="4"/>
  <c r="J3978" i="4"/>
  <c r="AN3978" i="4" s="1"/>
  <c r="AM3977" i="4"/>
  <c r="AL3977" i="4"/>
  <c r="K3977" i="4"/>
  <c r="J3977" i="4"/>
  <c r="AN3977" i="4" s="1"/>
  <c r="AM3976" i="4"/>
  <c r="AL3976" i="4"/>
  <c r="K3976" i="4"/>
  <c r="J3976" i="4"/>
  <c r="AN3976" i="4" s="1"/>
  <c r="AM3975" i="4"/>
  <c r="AL3975" i="4"/>
  <c r="K3975" i="4"/>
  <c r="J3975" i="4"/>
  <c r="AN3975" i="4" s="1"/>
  <c r="AM3974" i="4"/>
  <c r="AL3974" i="4"/>
  <c r="K3974" i="4"/>
  <c r="J3974" i="4"/>
  <c r="AN3974" i="4" s="1"/>
  <c r="AM3973" i="4"/>
  <c r="AL3973" i="4"/>
  <c r="K3973" i="4"/>
  <c r="J3973" i="4"/>
  <c r="AN3973" i="4" s="1"/>
  <c r="AM3972" i="4"/>
  <c r="AL3972" i="4"/>
  <c r="K3972" i="4"/>
  <c r="J3972" i="4"/>
  <c r="AN3972" i="4" s="1"/>
  <c r="AM3971" i="4"/>
  <c r="AL3971" i="4"/>
  <c r="K3971" i="4"/>
  <c r="J3971" i="4"/>
  <c r="AN3971" i="4" s="1"/>
  <c r="AM3970" i="4"/>
  <c r="AL3970" i="4"/>
  <c r="K3970" i="4"/>
  <c r="J3970" i="4"/>
  <c r="AN3970" i="4" s="1"/>
  <c r="AM3969" i="4"/>
  <c r="AL3969" i="4"/>
  <c r="K3969" i="4"/>
  <c r="J3969" i="4"/>
  <c r="AN3969" i="4" s="1"/>
  <c r="AM3968" i="4"/>
  <c r="AL3968" i="4"/>
  <c r="K3968" i="4"/>
  <c r="J3968" i="4"/>
  <c r="AN3968" i="4" s="1"/>
  <c r="AM3967" i="4"/>
  <c r="AL3967" i="4"/>
  <c r="K3967" i="4"/>
  <c r="J3967" i="4"/>
  <c r="AN3967" i="4" s="1"/>
  <c r="AM3966" i="4"/>
  <c r="AL3966" i="4"/>
  <c r="K3966" i="4"/>
  <c r="J3966" i="4"/>
  <c r="AN3966" i="4" s="1"/>
  <c r="AM3965" i="4"/>
  <c r="AL3965" i="4"/>
  <c r="K3965" i="4"/>
  <c r="J3965" i="4"/>
  <c r="AN3965" i="4" s="1"/>
  <c r="AM3964" i="4"/>
  <c r="AL3964" i="4"/>
  <c r="K3964" i="4"/>
  <c r="J3964" i="4"/>
  <c r="AN3964" i="4" s="1"/>
  <c r="AM3963" i="4"/>
  <c r="AL3963" i="4"/>
  <c r="K3963" i="4"/>
  <c r="J3963" i="4"/>
  <c r="AN3963" i="4" s="1"/>
  <c r="AM3962" i="4"/>
  <c r="AL3962" i="4"/>
  <c r="K3962" i="4"/>
  <c r="J3962" i="4"/>
  <c r="AN3962" i="4" s="1"/>
  <c r="AM3961" i="4"/>
  <c r="AL3961" i="4"/>
  <c r="K3961" i="4"/>
  <c r="J3961" i="4"/>
  <c r="AN3961" i="4" s="1"/>
  <c r="AM3960" i="4"/>
  <c r="AL3960" i="4"/>
  <c r="K3960" i="4"/>
  <c r="J3960" i="4"/>
  <c r="AN3960" i="4" s="1"/>
  <c r="AM3959" i="4"/>
  <c r="AL3959" i="4"/>
  <c r="K3959" i="4"/>
  <c r="J3959" i="4"/>
  <c r="AN3959" i="4" s="1"/>
  <c r="AM3958" i="4"/>
  <c r="AL3958" i="4"/>
  <c r="K3958" i="4"/>
  <c r="J3958" i="4"/>
  <c r="AN3958" i="4" s="1"/>
  <c r="AM3957" i="4"/>
  <c r="AL3957" i="4"/>
  <c r="K3957" i="4"/>
  <c r="J3957" i="4"/>
  <c r="AN3957" i="4" s="1"/>
  <c r="AM3956" i="4"/>
  <c r="AL3956" i="4"/>
  <c r="K3956" i="4"/>
  <c r="J3956" i="4"/>
  <c r="AN3956" i="4" s="1"/>
  <c r="AM3955" i="4"/>
  <c r="AL3955" i="4"/>
  <c r="K3955" i="4"/>
  <c r="J3955" i="4"/>
  <c r="AN3955" i="4" s="1"/>
  <c r="AM3954" i="4"/>
  <c r="AL3954" i="4"/>
  <c r="K3954" i="4"/>
  <c r="J3954" i="4"/>
  <c r="AN3954" i="4" s="1"/>
  <c r="AM3953" i="4"/>
  <c r="AL3953" i="4"/>
  <c r="K3953" i="4"/>
  <c r="J3953" i="4"/>
  <c r="AN3953" i="4" s="1"/>
  <c r="AM3952" i="4"/>
  <c r="AL3952" i="4"/>
  <c r="K3952" i="4"/>
  <c r="J3952" i="4"/>
  <c r="AN3952" i="4" s="1"/>
  <c r="AM3951" i="4"/>
  <c r="AL3951" i="4"/>
  <c r="K3951" i="4"/>
  <c r="J3951" i="4"/>
  <c r="AN3951" i="4" s="1"/>
  <c r="AM3950" i="4"/>
  <c r="AL3950" i="4"/>
  <c r="K3950" i="4"/>
  <c r="J3950" i="4"/>
  <c r="AN3950" i="4" s="1"/>
  <c r="AM3949" i="4"/>
  <c r="AL3949" i="4"/>
  <c r="K3949" i="4"/>
  <c r="J3949" i="4"/>
  <c r="AN3949" i="4" s="1"/>
  <c r="AM3948" i="4"/>
  <c r="AL3948" i="4"/>
  <c r="K3948" i="4"/>
  <c r="J3948" i="4"/>
  <c r="AN3948" i="4" s="1"/>
  <c r="AM3947" i="4"/>
  <c r="AL3947" i="4"/>
  <c r="K3947" i="4"/>
  <c r="J3947" i="4"/>
  <c r="AN3947" i="4" s="1"/>
  <c r="AM3946" i="4"/>
  <c r="AL3946" i="4"/>
  <c r="K3946" i="4"/>
  <c r="J3946" i="4"/>
  <c r="AN3946" i="4" s="1"/>
  <c r="AM3945" i="4"/>
  <c r="AL3945" i="4"/>
  <c r="K3945" i="4"/>
  <c r="J3945" i="4"/>
  <c r="AN3945" i="4" s="1"/>
  <c r="AM3944" i="4"/>
  <c r="AL3944" i="4"/>
  <c r="K3944" i="4"/>
  <c r="J3944" i="4"/>
  <c r="AN3944" i="4" s="1"/>
  <c r="AM3943" i="4"/>
  <c r="AL3943" i="4"/>
  <c r="K3943" i="4"/>
  <c r="J3943" i="4"/>
  <c r="AN3943" i="4" s="1"/>
  <c r="AM3942" i="4"/>
  <c r="AL3942" i="4"/>
  <c r="K3942" i="4"/>
  <c r="J3942" i="4"/>
  <c r="AN3942" i="4" s="1"/>
  <c r="AM3941" i="4"/>
  <c r="AL3941" i="4"/>
  <c r="K3941" i="4"/>
  <c r="J3941" i="4"/>
  <c r="AN3941" i="4" s="1"/>
  <c r="AM3940" i="4"/>
  <c r="AL3940" i="4"/>
  <c r="K3940" i="4"/>
  <c r="J3940" i="4"/>
  <c r="AN3940" i="4" s="1"/>
  <c r="AM3939" i="4"/>
  <c r="AL3939" i="4"/>
  <c r="K3939" i="4"/>
  <c r="J3939" i="4"/>
  <c r="AN3939" i="4" s="1"/>
  <c r="AM3938" i="4"/>
  <c r="AL3938" i="4"/>
  <c r="K3938" i="4"/>
  <c r="J3938" i="4"/>
  <c r="AN3938" i="4" s="1"/>
  <c r="AM3937" i="4"/>
  <c r="AL3937" i="4"/>
  <c r="K3937" i="4"/>
  <c r="J3937" i="4"/>
  <c r="AN3937" i="4" s="1"/>
  <c r="AM3936" i="4"/>
  <c r="AL3936" i="4"/>
  <c r="K3936" i="4"/>
  <c r="J3936" i="4"/>
  <c r="AN3936" i="4" s="1"/>
  <c r="AM3935" i="4"/>
  <c r="AL3935" i="4"/>
  <c r="K3935" i="4"/>
  <c r="J3935" i="4"/>
  <c r="AN3935" i="4" s="1"/>
  <c r="AM3934" i="4"/>
  <c r="AL3934" i="4"/>
  <c r="K3934" i="4"/>
  <c r="J3934" i="4"/>
  <c r="AN3934" i="4" s="1"/>
  <c r="AM3933" i="4"/>
  <c r="AL3933" i="4"/>
  <c r="K3933" i="4"/>
  <c r="J3933" i="4"/>
  <c r="AN3933" i="4" s="1"/>
  <c r="AM3932" i="4"/>
  <c r="AL3932" i="4"/>
  <c r="K3932" i="4"/>
  <c r="J3932" i="4"/>
  <c r="AN3932" i="4" s="1"/>
  <c r="AM3931" i="4"/>
  <c r="AL3931" i="4"/>
  <c r="K3931" i="4"/>
  <c r="J3931" i="4"/>
  <c r="AN3931" i="4" s="1"/>
  <c r="AM3930" i="4"/>
  <c r="AL3930" i="4"/>
  <c r="K3930" i="4"/>
  <c r="J3930" i="4"/>
  <c r="AN3930" i="4" s="1"/>
  <c r="AM3929" i="4"/>
  <c r="AL3929" i="4"/>
  <c r="K3929" i="4"/>
  <c r="J3929" i="4"/>
  <c r="AN3929" i="4" s="1"/>
  <c r="AM3928" i="4"/>
  <c r="AL3928" i="4"/>
  <c r="K3928" i="4"/>
  <c r="J3928" i="4"/>
  <c r="AN3928" i="4" s="1"/>
  <c r="AM3927" i="4"/>
  <c r="AL3927" i="4"/>
  <c r="K3927" i="4"/>
  <c r="J3927" i="4"/>
  <c r="AN3927" i="4" s="1"/>
  <c r="AM3926" i="4"/>
  <c r="AL3926" i="4"/>
  <c r="K3926" i="4"/>
  <c r="J3926" i="4"/>
  <c r="AN3926" i="4" s="1"/>
  <c r="AM3925" i="4"/>
  <c r="AL3925" i="4"/>
  <c r="K3925" i="4"/>
  <c r="J3925" i="4"/>
  <c r="AN3925" i="4" s="1"/>
  <c r="AM3924" i="4"/>
  <c r="AL3924" i="4"/>
  <c r="K3924" i="4"/>
  <c r="J3924" i="4"/>
  <c r="AN3924" i="4" s="1"/>
  <c r="AM3923" i="4"/>
  <c r="AL3923" i="4"/>
  <c r="K3923" i="4"/>
  <c r="J3923" i="4"/>
  <c r="AN3923" i="4" s="1"/>
  <c r="AM3922" i="4"/>
  <c r="AL3922" i="4"/>
  <c r="K3922" i="4"/>
  <c r="J3922" i="4"/>
  <c r="AN3922" i="4" s="1"/>
  <c r="AM3921" i="4"/>
  <c r="AL3921" i="4"/>
  <c r="K3921" i="4"/>
  <c r="J3921" i="4"/>
  <c r="AN3921" i="4" s="1"/>
  <c r="AM3920" i="4"/>
  <c r="AL3920" i="4"/>
  <c r="K3920" i="4"/>
  <c r="J3920" i="4"/>
  <c r="AN3920" i="4" s="1"/>
  <c r="AM3919" i="4"/>
  <c r="AL3919" i="4"/>
  <c r="K3919" i="4"/>
  <c r="J3919" i="4"/>
  <c r="AN3919" i="4" s="1"/>
  <c r="AM3918" i="4"/>
  <c r="AL3918" i="4"/>
  <c r="K3918" i="4"/>
  <c r="J3918" i="4"/>
  <c r="AN3918" i="4" s="1"/>
  <c r="AM3917" i="4"/>
  <c r="AL3917" i="4"/>
  <c r="K3917" i="4"/>
  <c r="J3917" i="4"/>
  <c r="AN3917" i="4" s="1"/>
  <c r="AM3916" i="4"/>
  <c r="AL3916" i="4"/>
  <c r="K3916" i="4"/>
  <c r="J3916" i="4"/>
  <c r="AN3916" i="4" s="1"/>
  <c r="AM3915" i="4"/>
  <c r="AL3915" i="4"/>
  <c r="K3915" i="4"/>
  <c r="J3915" i="4"/>
  <c r="AN3915" i="4" s="1"/>
  <c r="AM3914" i="4"/>
  <c r="AL3914" i="4"/>
  <c r="K3914" i="4"/>
  <c r="J3914" i="4"/>
  <c r="AN3914" i="4" s="1"/>
  <c r="AM3913" i="4"/>
  <c r="AL3913" i="4"/>
  <c r="K3913" i="4"/>
  <c r="J3913" i="4"/>
  <c r="AN3913" i="4" s="1"/>
  <c r="AM3912" i="4"/>
  <c r="AL3912" i="4"/>
  <c r="K3912" i="4"/>
  <c r="J3912" i="4"/>
  <c r="AN3912" i="4" s="1"/>
  <c r="AM3911" i="4"/>
  <c r="AL3911" i="4"/>
  <c r="K3911" i="4"/>
  <c r="J3911" i="4"/>
  <c r="AN3911" i="4" s="1"/>
  <c r="AM3910" i="4"/>
  <c r="AL3910" i="4"/>
  <c r="K3910" i="4"/>
  <c r="J3910" i="4"/>
  <c r="AN3910" i="4" s="1"/>
  <c r="AM3909" i="4"/>
  <c r="AL3909" i="4"/>
  <c r="K3909" i="4"/>
  <c r="J3909" i="4"/>
  <c r="AN3909" i="4" s="1"/>
  <c r="AM3908" i="4"/>
  <c r="AL3908" i="4"/>
  <c r="K3908" i="4"/>
  <c r="J3908" i="4"/>
  <c r="AN3908" i="4" s="1"/>
  <c r="AM3907" i="4"/>
  <c r="AL3907" i="4"/>
  <c r="K3907" i="4"/>
  <c r="J3907" i="4"/>
  <c r="AN3907" i="4" s="1"/>
  <c r="AM3906" i="4"/>
  <c r="AL3906" i="4"/>
  <c r="K3906" i="4"/>
  <c r="J3906" i="4"/>
  <c r="AN3906" i="4" s="1"/>
  <c r="AM3905" i="4"/>
  <c r="AL3905" i="4"/>
  <c r="K3905" i="4"/>
  <c r="J3905" i="4"/>
  <c r="AN3905" i="4" s="1"/>
  <c r="AM3904" i="4"/>
  <c r="AL3904" i="4"/>
  <c r="K3904" i="4"/>
  <c r="J3904" i="4"/>
  <c r="AN3904" i="4" s="1"/>
  <c r="AM3903" i="4"/>
  <c r="AL3903" i="4"/>
  <c r="K3903" i="4"/>
  <c r="J3903" i="4"/>
  <c r="AN3903" i="4" s="1"/>
  <c r="AM3902" i="4"/>
  <c r="AL3902" i="4"/>
  <c r="K3902" i="4"/>
  <c r="J3902" i="4"/>
  <c r="AN3902" i="4" s="1"/>
  <c r="AM3901" i="4"/>
  <c r="AL3901" i="4"/>
  <c r="K3901" i="4"/>
  <c r="J3901" i="4"/>
  <c r="AN3901" i="4" s="1"/>
  <c r="AM3900" i="4"/>
  <c r="AL3900" i="4"/>
  <c r="K3900" i="4"/>
  <c r="J3900" i="4"/>
  <c r="AN3900" i="4" s="1"/>
  <c r="AM3899" i="4"/>
  <c r="AL3899" i="4"/>
  <c r="K3899" i="4"/>
  <c r="J3899" i="4"/>
  <c r="AN3899" i="4" s="1"/>
  <c r="AM3898" i="4"/>
  <c r="AL3898" i="4"/>
  <c r="K3898" i="4"/>
  <c r="J3898" i="4"/>
  <c r="AN3898" i="4" s="1"/>
  <c r="AM3897" i="4"/>
  <c r="AL3897" i="4"/>
  <c r="K3897" i="4"/>
  <c r="J3897" i="4"/>
  <c r="AN3897" i="4" s="1"/>
  <c r="AM3896" i="4"/>
  <c r="AL3896" i="4"/>
  <c r="K3896" i="4"/>
  <c r="J3896" i="4"/>
  <c r="AN3896" i="4" s="1"/>
  <c r="AM3895" i="4"/>
  <c r="AL3895" i="4"/>
  <c r="K3895" i="4"/>
  <c r="J3895" i="4"/>
  <c r="AN3895" i="4" s="1"/>
  <c r="AM3894" i="4"/>
  <c r="AL3894" i="4"/>
  <c r="K3894" i="4"/>
  <c r="J3894" i="4"/>
  <c r="AN3894" i="4" s="1"/>
  <c r="AM3893" i="4"/>
  <c r="AL3893" i="4"/>
  <c r="K3893" i="4"/>
  <c r="J3893" i="4"/>
  <c r="AN3893" i="4" s="1"/>
  <c r="AM3892" i="4"/>
  <c r="AL3892" i="4"/>
  <c r="K3892" i="4"/>
  <c r="J3892" i="4"/>
  <c r="AN3892" i="4" s="1"/>
  <c r="AM3891" i="4"/>
  <c r="AL3891" i="4"/>
  <c r="K3891" i="4"/>
  <c r="J3891" i="4"/>
  <c r="AN3891" i="4" s="1"/>
  <c r="AM3890" i="4"/>
  <c r="AL3890" i="4"/>
  <c r="K3890" i="4"/>
  <c r="J3890" i="4"/>
  <c r="AN3890" i="4" s="1"/>
  <c r="AM3889" i="4"/>
  <c r="AL3889" i="4"/>
  <c r="K3889" i="4"/>
  <c r="J3889" i="4"/>
  <c r="AN3889" i="4" s="1"/>
  <c r="AM3888" i="4"/>
  <c r="AL3888" i="4"/>
  <c r="K3888" i="4"/>
  <c r="J3888" i="4"/>
  <c r="AN3888" i="4" s="1"/>
  <c r="AM3887" i="4"/>
  <c r="AL3887" i="4"/>
  <c r="K3887" i="4"/>
  <c r="J3887" i="4"/>
  <c r="AN3887" i="4" s="1"/>
  <c r="AM3886" i="4"/>
  <c r="AL3886" i="4"/>
  <c r="K3886" i="4"/>
  <c r="J3886" i="4"/>
  <c r="AN3886" i="4" s="1"/>
  <c r="AM3885" i="4"/>
  <c r="AL3885" i="4"/>
  <c r="K3885" i="4"/>
  <c r="J3885" i="4"/>
  <c r="AN3885" i="4" s="1"/>
  <c r="AM3884" i="4"/>
  <c r="AL3884" i="4"/>
  <c r="K3884" i="4"/>
  <c r="J3884" i="4"/>
  <c r="AN3884" i="4" s="1"/>
  <c r="AM3883" i="4"/>
  <c r="AL3883" i="4"/>
  <c r="K3883" i="4"/>
  <c r="J3883" i="4"/>
  <c r="AN3883" i="4" s="1"/>
  <c r="AM3882" i="4"/>
  <c r="AL3882" i="4"/>
  <c r="K3882" i="4"/>
  <c r="J3882" i="4"/>
  <c r="AN3882" i="4" s="1"/>
  <c r="AM3881" i="4"/>
  <c r="AL3881" i="4"/>
  <c r="K3881" i="4"/>
  <c r="J3881" i="4"/>
  <c r="AN3881" i="4" s="1"/>
  <c r="AM3880" i="4"/>
  <c r="AL3880" i="4"/>
  <c r="K3880" i="4"/>
  <c r="J3880" i="4"/>
  <c r="AN3880" i="4" s="1"/>
  <c r="AM3879" i="4"/>
  <c r="AL3879" i="4"/>
  <c r="K3879" i="4"/>
  <c r="J3879" i="4"/>
  <c r="AN3879" i="4" s="1"/>
  <c r="AM3878" i="4"/>
  <c r="AL3878" i="4"/>
  <c r="K3878" i="4"/>
  <c r="J3878" i="4"/>
  <c r="AN3878" i="4" s="1"/>
  <c r="AM3877" i="4"/>
  <c r="AL3877" i="4"/>
  <c r="K3877" i="4"/>
  <c r="J3877" i="4"/>
  <c r="AN3877" i="4" s="1"/>
  <c r="AM3876" i="4"/>
  <c r="AL3876" i="4"/>
  <c r="K3876" i="4"/>
  <c r="J3876" i="4"/>
  <c r="AN3876" i="4" s="1"/>
  <c r="AM3875" i="4"/>
  <c r="AL3875" i="4"/>
  <c r="K3875" i="4"/>
  <c r="J3875" i="4"/>
  <c r="AN3875" i="4" s="1"/>
  <c r="AM3874" i="4"/>
  <c r="AL3874" i="4"/>
  <c r="K3874" i="4"/>
  <c r="J3874" i="4"/>
  <c r="AN3874" i="4" s="1"/>
  <c r="AM3873" i="4"/>
  <c r="AL3873" i="4"/>
  <c r="K3873" i="4"/>
  <c r="J3873" i="4"/>
  <c r="AN3873" i="4" s="1"/>
  <c r="AM3872" i="4"/>
  <c r="AL3872" i="4"/>
  <c r="K3872" i="4"/>
  <c r="J3872" i="4"/>
  <c r="AN3872" i="4" s="1"/>
  <c r="AM3871" i="4"/>
  <c r="AL3871" i="4"/>
  <c r="K3871" i="4"/>
  <c r="J3871" i="4"/>
  <c r="AN3871" i="4" s="1"/>
  <c r="AM3870" i="4"/>
  <c r="AL3870" i="4"/>
  <c r="K3870" i="4"/>
  <c r="J3870" i="4"/>
  <c r="AN3870" i="4" s="1"/>
  <c r="AM3869" i="4"/>
  <c r="AL3869" i="4"/>
  <c r="K3869" i="4"/>
  <c r="J3869" i="4"/>
  <c r="AN3869" i="4" s="1"/>
  <c r="AM3868" i="4"/>
  <c r="AL3868" i="4"/>
  <c r="K3868" i="4"/>
  <c r="J3868" i="4"/>
  <c r="AN3868" i="4" s="1"/>
  <c r="AM3867" i="4"/>
  <c r="AL3867" i="4"/>
  <c r="K3867" i="4"/>
  <c r="J3867" i="4"/>
  <c r="AN3867" i="4" s="1"/>
  <c r="AM3866" i="4"/>
  <c r="AL3866" i="4"/>
  <c r="K3866" i="4"/>
  <c r="J3866" i="4"/>
  <c r="AN3866" i="4" s="1"/>
  <c r="AM3865" i="4"/>
  <c r="AL3865" i="4"/>
  <c r="K3865" i="4"/>
  <c r="J3865" i="4"/>
  <c r="AN3865" i="4" s="1"/>
  <c r="AM3864" i="4"/>
  <c r="AL3864" i="4"/>
  <c r="K3864" i="4"/>
  <c r="J3864" i="4"/>
  <c r="AN3864" i="4" s="1"/>
  <c r="AM3863" i="4"/>
  <c r="AL3863" i="4"/>
  <c r="K3863" i="4"/>
  <c r="J3863" i="4"/>
  <c r="AN3863" i="4" s="1"/>
  <c r="AM3862" i="4"/>
  <c r="AL3862" i="4"/>
  <c r="K3862" i="4"/>
  <c r="J3862" i="4"/>
  <c r="AN3862" i="4" s="1"/>
  <c r="AM3861" i="4"/>
  <c r="AL3861" i="4"/>
  <c r="K3861" i="4"/>
  <c r="J3861" i="4"/>
  <c r="AN3861" i="4" s="1"/>
  <c r="AM3860" i="4"/>
  <c r="AL3860" i="4"/>
  <c r="K3860" i="4"/>
  <c r="J3860" i="4"/>
  <c r="AN3860" i="4" s="1"/>
  <c r="AM3859" i="4"/>
  <c r="AL3859" i="4"/>
  <c r="K3859" i="4"/>
  <c r="J3859" i="4"/>
  <c r="AN3859" i="4" s="1"/>
  <c r="AM3858" i="4"/>
  <c r="AL3858" i="4"/>
  <c r="K3858" i="4"/>
  <c r="J3858" i="4"/>
  <c r="AN3858" i="4" s="1"/>
  <c r="AM3857" i="4"/>
  <c r="AL3857" i="4"/>
  <c r="K3857" i="4"/>
  <c r="J3857" i="4"/>
  <c r="AN3857" i="4" s="1"/>
  <c r="AM3856" i="4"/>
  <c r="AL3856" i="4"/>
  <c r="K3856" i="4"/>
  <c r="J3856" i="4"/>
  <c r="AN3856" i="4" s="1"/>
  <c r="AM3855" i="4"/>
  <c r="AL3855" i="4"/>
  <c r="K3855" i="4"/>
  <c r="J3855" i="4"/>
  <c r="AN3855" i="4" s="1"/>
  <c r="AM3854" i="4"/>
  <c r="AL3854" i="4"/>
  <c r="K3854" i="4"/>
  <c r="J3854" i="4"/>
  <c r="AN3854" i="4" s="1"/>
  <c r="AM3853" i="4"/>
  <c r="AL3853" i="4"/>
  <c r="K3853" i="4"/>
  <c r="J3853" i="4"/>
  <c r="AN3853" i="4" s="1"/>
  <c r="AM3852" i="4"/>
  <c r="AL3852" i="4"/>
  <c r="K3852" i="4"/>
  <c r="J3852" i="4"/>
  <c r="AN3852" i="4" s="1"/>
  <c r="AM3851" i="4"/>
  <c r="AL3851" i="4"/>
  <c r="K3851" i="4"/>
  <c r="J3851" i="4"/>
  <c r="AN3851" i="4" s="1"/>
  <c r="AM3850" i="4"/>
  <c r="AL3850" i="4"/>
  <c r="K3850" i="4"/>
  <c r="J3850" i="4"/>
  <c r="AN3850" i="4" s="1"/>
  <c r="AM3849" i="4"/>
  <c r="AL3849" i="4"/>
  <c r="K3849" i="4"/>
  <c r="J3849" i="4"/>
  <c r="AN3849" i="4" s="1"/>
  <c r="AM3848" i="4"/>
  <c r="AL3848" i="4"/>
  <c r="K3848" i="4"/>
  <c r="J3848" i="4"/>
  <c r="AN3848" i="4" s="1"/>
  <c r="AM3847" i="4"/>
  <c r="AL3847" i="4"/>
  <c r="K3847" i="4"/>
  <c r="J3847" i="4"/>
  <c r="AN3847" i="4" s="1"/>
  <c r="AM3846" i="4"/>
  <c r="AL3846" i="4"/>
  <c r="K3846" i="4"/>
  <c r="J3846" i="4"/>
  <c r="AN3846" i="4" s="1"/>
  <c r="AM3845" i="4"/>
  <c r="AL3845" i="4"/>
  <c r="K3845" i="4"/>
  <c r="J3845" i="4"/>
  <c r="AN3845" i="4" s="1"/>
  <c r="AM3844" i="4"/>
  <c r="AL3844" i="4"/>
  <c r="K3844" i="4"/>
  <c r="J3844" i="4"/>
  <c r="AN3844" i="4" s="1"/>
  <c r="AM3843" i="4"/>
  <c r="AL3843" i="4"/>
  <c r="K3843" i="4"/>
  <c r="J3843" i="4"/>
  <c r="AN3843" i="4" s="1"/>
  <c r="AM3842" i="4"/>
  <c r="AL3842" i="4"/>
  <c r="K3842" i="4"/>
  <c r="J3842" i="4"/>
  <c r="AN3842" i="4" s="1"/>
  <c r="AM3841" i="4"/>
  <c r="AL3841" i="4"/>
  <c r="K3841" i="4"/>
  <c r="J3841" i="4"/>
  <c r="AN3841" i="4" s="1"/>
  <c r="AM3840" i="4"/>
  <c r="AL3840" i="4"/>
  <c r="K3840" i="4"/>
  <c r="J3840" i="4"/>
  <c r="AN3840" i="4" s="1"/>
  <c r="AM3839" i="4"/>
  <c r="AL3839" i="4"/>
  <c r="K3839" i="4"/>
  <c r="J3839" i="4"/>
  <c r="AN3839" i="4" s="1"/>
  <c r="AM3838" i="4"/>
  <c r="AL3838" i="4"/>
  <c r="K3838" i="4"/>
  <c r="J3838" i="4"/>
  <c r="AN3838" i="4" s="1"/>
  <c r="AM3837" i="4"/>
  <c r="AL3837" i="4"/>
  <c r="K3837" i="4"/>
  <c r="J3837" i="4"/>
  <c r="AN3837" i="4" s="1"/>
  <c r="AM3836" i="4"/>
  <c r="AL3836" i="4"/>
  <c r="K3836" i="4"/>
  <c r="J3836" i="4"/>
  <c r="AN3836" i="4" s="1"/>
  <c r="AM3835" i="4"/>
  <c r="AL3835" i="4"/>
  <c r="K3835" i="4"/>
  <c r="J3835" i="4"/>
  <c r="AN3835" i="4" s="1"/>
  <c r="AM3834" i="4"/>
  <c r="AL3834" i="4"/>
  <c r="K3834" i="4"/>
  <c r="J3834" i="4"/>
  <c r="AN3834" i="4" s="1"/>
  <c r="AM3833" i="4"/>
  <c r="AL3833" i="4"/>
  <c r="K3833" i="4"/>
  <c r="J3833" i="4"/>
  <c r="AN3833" i="4" s="1"/>
  <c r="AM3832" i="4"/>
  <c r="AL3832" i="4"/>
  <c r="K3832" i="4"/>
  <c r="J3832" i="4"/>
  <c r="AN3832" i="4" s="1"/>
  <c r="AM3831" i="4"/>
  <c r="AL3831" i="4"/>
  <c r="K3831" i="4"/>
  <c r="J3831" i="4"/>
  <c r="AN3831" i="4" s="1"/>
  <c r="AM3830" i="4"/>
  <c r="AL3830" i="4"/>
  <c r="K3830" i="4"/>
  <c r="J3830" i="4"/>
  <c r="AN3830" i="4" s="1"/>
  <c r="AM3829" i="4"/>
  <c r="AL3829" i="4"/>
  <c r="K3829" i="4"/>
  <c r="J3829" i="4"/>
  <c r="AN3829" i="4" s="1"/>
  <c r="AM3828" i="4"/>
  <c r="AL3828" i="4"/>
  <c r="K3828" i="4"/>
  <c r="J3828" i="4"/>
  <c r="AN3828" i="4" s="1"/>
  <c r="AM3827" i="4"/>
  <c r="AL3827" i="4"/>
  <c r="K3827" i="4"/>
  <c r="J3827" i="4"/>
  <c r="AN3827" i="4" s="1"/>
  <c r="AM3826" i="4"/>
  <c r="AL3826" i="4"/>
  <c r="K3826" i="4"/>
  <c r="J3826" i="4"/>
  <c r="AN3826" i="4" s="1"/>
  <c r="AM3825" i="4"/>
  <c r="AL3825" i="4"/>
  <c r="K3825" i="4"/>
  <c r="J3825" i="4"/>
  <c r="AN3825" i="4" s="1"/>
  <c r="AM3824" i="4"/>
  <c r="AL3824" i="4"/>
  <c r="K3824" i="4"/>
  <c r="J3824" i="4"/>
  <c r="AN3824" i="4" s="1"/>
  <c r="AM3823" i="4"/>
  <c r="AL3823" i="4"/>
  <c r="K3823" i="4"/>
  <c r="J3823" i="4"/>
  <c r="AN3823" i="4" s="1"/>
  <c r="AM3822" i="4"/>
  <c r="AL3822" i="4"/>
  <c r="K3822" i="4"/>
  <c r="J3822" i="4"/>
  <c r="AN3822" i="4" s="1"/>
  <c r="AM3821" i="4"/>
  <c r="AL3821" i="4"/>
  <c r="K3821" i="4"/>
  <c r="J3821" i="4"/>
  <c r="AN3821" i="4" s="1"/>
  <c r="AM3820" i="4"/>
  <c r="AL3820" i="4"/>
  <c r="K3820" i="4"/>
  <c r="J3820" i="4"/>
  <c r="AN3820" i="4" s="1"/>
  <c r="AM3819" i="4"/>
  <c r="AL3819" i="4"/>
  <c r="K3819" i="4"/>
  <c r="J3819" i="4"/>
  <c r="AN3819" i="4" s="1"/>
  <c r="AM3818" i="4"/>
  <c r="AL3818" i="4"/>
  <c r="K3818" i="4"/>
  <c r="J3818" i="4"/>
  <c r="AN3818" i="4" s="1"/>
  <c r="AM3817" i="4"/>
  <c r="AL3817" i="4"/>
  <c r="K3817" i="4"/>
  <c r="J3817" i="4"/>
  <c r="AN3817" i="4" s="1"/>
  <c r="AM3816" i="4"/>
  <c r="AL3816" i="4"/>
  <c r="K3816" i="4"/>
  <c r="J3816" i="4"/>
  <c r="AN3816" i="4" s="1"/>
  <c r="AM3815" i="4"/>
  <c r="AL3815" i="4"/>
  <c r="K3815" i="4"/>
  <c r="J3815" i="4"/>
  <c r="AN3815" i="4" s="1"/>
  <c r="AM3814" i="4"/>
  <c r="AL3814" i="4"/>
  <c r="K3814" i="4"/>
  <c r="J3814" i="4"/>
  <c r="AN3814" i="4" s="1"/>
  <c r="AM3813" i="4"/>
  <c r="AL3813" i="4"/>
  <c r="K3813" i="4"/>
  <c r="J3813" i="4"/>
  <c r="AN3813" i="4" s="1"/>
  <c r="AM3812" i="4"/>
  <c r="AL3812" i="4"/>
  <c r="K3812" i="4"/>
  <c r="J3812" i="4"/>
  <c r="AN3812" i="4" s="1"/>
  <c r="AM3811" i="4"/>
  <c r="AL3811" i="4"/>
  <c r="K3811" i="4"/>
  <c r="J3811" i="4"/>
  <c r="AN3811" i="4" s="1"/>
  <c r="AM3810" i="4"/>
  <c r="AL3810" i="4"/>
  <c r="K3810" i="4"/>
  <c r="J3810" i="4"/>
  <c r="AN3810" i="4" s="1"/>
  <c r="AM3809" i="4"/>
  <c r="AL3809" i="4"/>
  <c r="K3809" i="4"/>
  <c r="J3809" i="4"/>
  <c r="AN3809" i="4" s="1"/>
  <c r="AM3808" i="4"/>
  <c r="AL3808" i="4"/>
  <c r="K3808" i="4"/>
  <c r="J3808" i="4"/>
  <c r="AN3808" i="4" s="1"/>
  <c r="AM3807" i="4"/>
  <c r="AL3807" i="4"/>
  <c r="K3807" i="4"/>
  <c r="J3807" i="4"/>
  <c r="AN3807" i="4" s="1"/>
  <c r="AM3806" i="4"/>
  <c r="AL3806" i="4"/>
  <c r="K3806" i="4"/>
  <c r="J3806" i="4"/>
  <c r="AN3806" i="4" s="1"/>
  <c r="AM3805" i="4"/>
  <c r="AL3805" i="4"/>
  <c r="K3805" i="4"/>
  <c r="J3805" i="4"/>
  <c r="AN3805" i="4" s="1"/>
  <c r="AM3804" i="4"/>
  <c r="AL3804" i="4"/>
  <c r="K3804" i="4"/>
  <c r="J3804" i="4"/>
  <c r="AN3804" i="4" s="1"/>
  <c r="AM3803" i="4"/>
  <c r="AL3803" i="4"/>
  <c r="K3803" i="4"/>
  <c r="J3803" i="4"/>
  <c r="AN3803" i="4" s="1"/>
  <c r="AM3802" i="4"/>
  <c r="AL3802" i="4"/>
  <c r="K3802" i="4"/>
  <c r="J3802" i="4"/>
  <c r="AN3802" i="4" s="1"/>
  <c r="AM3801" i="4"/>
  <c r="AL3801" i="4"/>
  <c r="K3801" i="4"/>
  <c r="J3801" i="4"/>
  <c r="AN3801" i="4" s="1"/>
  <c r="AM3800" i="4"/>
  <c r="AL3800" i="4"/>
  <c r="K3800" i="4"/>
  <c r="J3800" i="4"/>
  <c r="AN3800" i="4" s="1"/>
  <c r="AM3799" i="4"/>
  <c r="AL3799" i="4"/>
  <c r="K3799" i="4"/>
  <c r="J3799" i="4"/>
  <c r="AN3799" i="4" s="1"/>
  <c r="AM3798" i="4"/>
  <c r="AL3798" i="4"/>
  <c r="K3798" i="4"/>
  <c r="J3798" i="4"/>
  <c r="AN3798" i="4" s="1"/>
  <c r="AM3797" i="4"/>
  <c r="AL3797" i="4"/>
  <c r="K3797" i="4"/>
  <c r="J3797" i="4"/>
  <c r="AN3797" i="4" s="1"/>
  <c r="AM3796" i="4"/>
  <c r="AL3796" i="4"/>
  <c r="K3796" i="4"/>
  <c r="J3796" i="4"/>
  <c r="AN3796" i="4" s="1"/>
  <c r="AM3795" i="4"/>
  <c r="AL3795" i="4"/>
  <c r="K3795" i="4"/>
  <c r="J3795" i="4"/>
  <c r="AN3795" i="4" s="1"/>
  <c r="AM3794" i="4"/>
  <c r="AL3794" i="4"/>
  <c r="K3794" i="4"/>
  <c r="J3794" i="4"/>
  <c r="AN3794" i="4" s="1"/>
  <c r="AM3793" i="4"/>
  <c r="AL3793" i="4"/>
  <c r="K3793" i="4"/>
  <c r="J3793" i="4"/>
  <c r="AN3793" i="4" s="1"/>
  <c r="AM3792" i="4"/>
  <c r="AL3792" i="4"/>
  <c r="K3792" i="4"/>
  <c r="J3792" i="4"/>
  <c r="AN3792" i="4" s="1"/>
  <c r="AM3791" i="4"/>
  <c r="AL3791" i="4"/>
  <c r="K3791" i="4"/>
  <c r="J3791" i="4"/>
  <c r="AN3791" i="4" s="1"/>
  <c r="AM3790" i="4"/>
  <c r="AL3790" i="4"/>
  <c r="K3790" i="4"/>
  <c r="J3790" i="4"/>
  <c r="AN3790" i="4" s="1"/>
  <c r="AM3789" i="4"/>
  <c r="AL3789" i="4"/>
  <c r="K3789" i="4"/>
  <c r="J3789" i="4"/>
  <c r="AN3789" i="4" s="1"/>
  <c r="AM3788" i="4"/>
  <c r="AL3788" i="4"/>
  <c r="K3788" i="4"/>
  <c r="J3788" i="4"/>
  <c r="AN3788" i="4" s="1"/>
  <c r="AM3787" i="4"/>
  <c r="AL3787" i="4"/>
  <c r="K3787" i="4"/>
  <c r="J3787" i="4"/>
  <c r="AN3787" i="4" s="1"/>
  <c r="AM3786" i="4"/>
  <c r="AL3786" i="4"/>
  <c r="K3786" i="4"/>
  <c r="J3786" i="4"/>
  <c r="AN3786" i="4" s="1"/>
  <c r="AM3785" i="4"/>
  <c r="AL3785" i="4"/>
  <c r="K3785" i="4"/>
  <c r="J3785" i="4"/>
  <c r="AN3785" i="4" s="1"/>
  <c r="AM3784" i="4"/>
  <c r="AL3784" i="4"/>
  <c r="K3784" i="4"/>
  <c r="J3784" i="4"/>
  <c r="AN3784" i="4" s="1"/>
  <c r="AM3783" i="4"/>
  <c r="AL3783" i="4"/>
  <c r="K3783" i="4"/>
  <c r="J3783" i="4"/>
  <c r="AN3783" i="4" s="1"/>
  <c r="AM3782" i="4"/>
  <c r="AL3782" i="4"/>
  <c r="K3782" i="4"/>
  <c r="J3782" i="4"/>
  <c r="AN3782" i="4" s="1"/>
  <c r="AM3781" i="4"/>
  <c r="AL3781" i="4"/>
  <c r="K3781" i="4"/>
  <c r="J3781" i="4"/>
  <c r="AN3781" i="4" s="1"/>
  <c r="AM3780" i="4"/>
  <c r="AL3780" i="4"/>
  <c r="K3780" i="4"/>
  <c r="J3780" i="4"/>
  <c r="AN3780" i="4" s="1"/>
  <c r="AM3779" i="4"/>
  <c r="AL3779" i="4"/>
  <c r="K3779" i="4"/>
  <c r="J3779" i="4"/>
  <c r="AN3779" i="4" s="1"/>
  <c r="AM3778" i="4"/>
  <c r="AL3778" i="4"/>
  <c r="K3778" i="4"/>
  <c r="J3778" i="4"/>
  <c r="AN3778" i="4" s="1"/>
  <c r="AM3777" i="4"/>
  <c r="AL3777" i="4"/>
  <c r="K3777" i="4"/>
  <c r="J3777" i="4"/>
  <c r="AN3777" i="4" s="1"/>
  <c r="AM3776" i="4"/>
  <c r="AL3776" i="4"/>
  <c r="K3776" i="4"/>
  <c r="J3776" i="4"/>
  <c r="AN3776" i="4" s="1"/>
  <c r="AM3775" i="4"/>
  <c r="AL3775" i="4"/>
  <c r="K3775" i="4"/>
  <c r="J3775" i="4"/>
  <c r="AN3775" i="4" s="1"/>
  <c r="AM3774" i="4"/>
  <c r="AL3774" i="4"/>
  <c r="K3774" i="4"/>
  <c r="J3774" i="4"/>
  <c r="AN3774" i="4" s="1"/>
  <c r="AM3773" i="4"/>
  <c r="AL3773" i="4"/>
  <c r="K3773" i="4"/>
  <c r="J3773" i="4"/>
  <c r="AN3773" i="4" s="1"/>
  <c r="AM3772" i="4"/>
  <c r="AL3772" i="4"/>
  <c r="K3772" i="4"/>
  <c r="J3772" i="4"/>
  <c r="AN3772" i="4" s="1"/>
  <c r="AM3771" i="4"/>
  <c r="AL3771" i="4"/>
  <c r="K3771" i="4"/>
  <c r="J3771" i="4"/>
  <c r="AN3771" i="4" s="1"/>
  <c r="AM3770" i="4"/>
  <c r="AL3770" i="4"/>
  <c r="K3770" i="4"/>
  <c r="J3770" i="4"/>
  <c r="AN3770" i="4" s="1"/>
  <c r="AM3769" i="4"/>
  <c r="AL3769" i="4"/>
  <c r="K3769" i="4"/>
  <c r="J3769" i="4"/>
  <c r="AN3769" i="4" s="1"/>
  <c r="AM3768" i="4"/>
  <c r="AL3768" i="4"/>
  <c r="K3768" i="4"/>
  <c r="J3768" i="4"/>
  <c r="AN3768" i="4" s="1"/>
  <c r="AM3767" i="4"/>
  <c r="AL3767" i="4"/>
  <c r="K3767" i="4"/>
  <c r="J3767" i="4"/>
  <c r="AN3767" i="4" s="1"/>
  <c r="AM3766" i="4"/>
  <c r="AL3766" i="4"/>
  <c r="K3766" i="4"/>
  <c r="J3766" i="4"/>
  <c r="AN3766" i="4" s="1"/>
  <c r="AM3765" i="4"/>
  <c r="AL3765" i="4"/>
  <c r="K3765" i="4"/>
  <c r="J3765" i="4"/>
  <c r="AN3765" i="4" s="1"/>
  <c r="AM3764" i="4"/>
  <c r="AL3764" i="4"/>
  <c r="K3764" i="4"/>
  <c r="J3764" i="4"/>
  <c r="AN3764" i="4" s="1"/>
  <c r="AM3763" i="4"/>
  <c r="AL3763" i="4"/>
  <c r="K3763" i="4"/>
  <c r="J3763" i="4"/>
  <c r="AN3763" i="4" s="1"/>
  <c r="AM3762" i="4"/>
  <c r="AL3762" i="4"/>
  <c r="K3762" i="4"/>
  <c r="J3762" i="4"/>
  <c r="AN3762" i="4" s="1"/>
  <c r="AM3761" i="4"/>
  <c r="AL3761" i="4"/>
  <c r="K3761" i="4"/>
  <c r="J3761" i="4"/>
  <c r="AN3761" i="4" s="1"/>
  <c r="AM3760" i="4"/>
  <c r="AL3760" i="4"/>
  <c r="K3760" i="4"/>
  <c r="J3760" i="4"/>
  <c r="AN3760" i="4" s="1"/>
  <c r="AM3759" i="4"/>
  <c r="AL3759" i="4"/>
  <c r="K3759" i="4"/>
  <c r="J3759" i="4"/>
  <c r="AN3759" i="4" s="1"/>
  <c r="AM3758" i="4"/>
  <c r="AL3758" i="4"/>
  <c r="K3758" i="4"/>
  <c r="J3758" i="4"/>
  <c r="AN3758" i="4" s="1"/>
  <c r="AM3757" i="4"/>
  <c r="AL3757" i="4"/>
  <c r="K3757" i="4"/>
  <c r="J3757" i="4"/>
  <c r="AN3757" i="4" s="1"/>
  <c r="AM3756" i="4"/>
  <c r="AL3756" i="4"/>
  <c r="K3756" i="4"/>
  <c r="J3756" i="4"/>
  <c r="AN3756" i="4" s="1"/>
  <c r="AM3755" i="4"/>
  <c r="AL3755" i="4"/>
  <c r="K3755" i="4"/>
  <c r="J3755" i="4"/>
  <c r="AN3755" i="4" s="1"/>
  <c r="AM3754" i="4"/>
  <c r="AL3754" i="4"/>
  <c r="K3754" i="4"/>
  <c r="J3754" i="4"/>
  <c r="AN3754" i="4" s="1"/>
  <c r="AM3753" i="4"/>
  <c r="AL3753" i="4"/>
  <c r="K3753" i="4"/>
  <c r="J3753" i="4"/>
  <c r="AN3753" i="4" s="1"/>
  <c r="AM3752" i="4"/>
  <c r="AL3752" i="4"/>
  <c r="K3752" i="4"/>
  <c r="J3752" i="4"/>
  <c r="AN3752" i="4" s="1"/>
  <c r="AM3751" i="4"/>
  <c r="AL3751" i="4"/>
  <c r="K3751" i="4"/>
  <c r="J3751" i="4"/>
  <c r="AN3751" i="4" s="1"/>
  <c r="AM3750" i="4"/>
  <c r="AL3750" i="4"/>
  <c r="K3750" i="4"/>
  <c r="J3750" i="4"/>
  <c r="AN3750" i="4" s="1"/>
  <c r="AM3749" i="4"/>
  <c r="AL3749" i="4"/>
  <c r="K3749" i="4"/>
  <c r="J3749" i="4"/>
  <c r="AN3749" i="4" s="1"/>
  <c r="AM3748" i="4"/>
  <c r="AL3748" i="4"/>
  <c r="K3748" i="4"/>
  <c r="J3748" i="4"/>
  <c r="AN3748" i="4" s="1"/>
  <c r="AM3747" i="4"/>
  <c r="AL3747" i="4"/>
  <c r="K3747" i="4"/>
  <c r="J3747" i="4"/>
  <c r="AN3747" i="4" s="1"/>
  <c r="AM3746" i="4"/>
  <c r="AL3746" i="4"/>
  <c r="K3746" i="4"/>
  <c r="J3746" i="4"/>
  <c r="AN3746" i="4" s="1"/>
  <c r="AM3745" i="4"/>
  <c r="AL3745" i="4"/>
  <c r="K3745" i="4"/>
  <c r="J3745" i="4"/>
  <c r="AN3745" i="4" s="1"/>
  <c r="AM3744" i="4"/>
  <c r="AL3744" i="4"/>
  <c r="K3744" i="4"/>
  <c r="J3744" i="4"/>
  <c r="AN3744" i="4" s="1"/>
  <c r="AM3743" i="4"/>
  <c r="AL3743" i="4"/>
  <c r="K3743" i="4"/>
  <c r="J3743" i="4"/>
  <c r="AN3743" i="4" s="1"/>
  <c r="AM3742" i="4"/>
  <c r="AL3742" i="4"/>
  <c r="K3742" i="4"/>
  <c r="J3742" i="4"/>
  <c r="AN3742" i="4" s="1"/>
  <c r="AM3741" i="4"/>
  <c r="AL3741" i="4"/>
  <c r="K3741" i="4"/>
  <c r="J3741" i="4"/>
  <c r="AN3741" i="4" s="1"/>
  <c r="AM3740" i="4"/>
  <c r="AL3740" i="4"/>
  <c r="K3740" i="4"/>
  <c r="J3740" i="4"/>
  <c r="AN3740" i="4" s="1"/>
  <c r="AM3739" i="4"/>
  <c r="AL3739" i="4"/>
  <c r="K3739" i="4"/>
  <c r="J3739" i="4"/>
  <c r="AN3739" i="4" s="1"/>
  <c r="AM3738" i="4"/>
  <c r="AL3738" i="4"/>
  <c r="K3738" i="4"/>
  <c r="J3738" i="4"/>
  <c r="AN3738" i="4" s="1"/>
  <c r="AM3737" i="4"/>
  <c r="AL3737" i="4"/>
  <c r="K3737" i="4"/>
  <c r="J3737" i="4"/>
  <c r="AN3737" i="4" s="1"/>
  <c r="AM3736" i="4"/>
  <c r="AL3736" i="4"/>
  <c r="K3736" i="4"/>
  <c r="J3736" i="4"/>
  <c r="AN3736" i="4" s="1"/>
  <c r="AM3735" i="4"/>
  <c r="AL3735" i="4"/>
  <c r="K3735" i="4"/>
  <c r="J3735" i="4"/>
  <c r="AN3735" i="4" s="1"/>
  <c r="AM3734" i="4"/>
  <c r="AL3734" i="4"/>
  <c r="K3734" i="4"/>
  <c r="J3734" i="4"/>
  <c r="AN3734" i="4" s="1"/>
  <c r="AM3733" i="4"/>
  <c r="AL3733" i="4"/>
  <c r="K3733" i="4"/>
  <c r="J3733" i="4"/>
  <c r="AN3733" i="4" s="1"/>
  <c r="AM3732" i="4"/>
  <c r="AL3732" i="4"/>
  <c r="K3732" i="4"/>
  <c r="J3732" i="4"/>
  <c r="AN3732" i="4" s="1"/>
  <c r="AM3731" i="4"/>
  <c r="AL3731" i="4"/>
  <c r="K3731" i="4"/>
  <c r="J3731" i="4"/>
  <c r="AN3731" i="4" s="1"/>
  <c r="AM3730" i="4"/>
  <c r="AL3730" i="4"/>
  <c r="K3730" i="4"/>
  <c r="J3730" i="4"/>
  <c r="AN3730" i="4" s="1"/>
  <c r="AM3729" i="4"/>
  <c r="AL3729" i="4"/>
  <c r="K3729" i="4"/>
  <c r="J3729" i="4"/>
  <c r="AN3729" i="4" s="1"/>
  <c r="AM3728" i="4"/>
  <c r="AL3728" i="4"/>
  <c r="K3728" i="4"/>
  <c r="J3728" i="4"/>
  <c r="AN3728" i="4" s="1"/>
  <c r="AM3727" i="4"/>
  <c r="AL3727" i="4"/>
  <c r="K3727" i="4"/>
  <c r="J3727" i="4"/>
  <c r="AN3727" i="4" s="1"/>
  <c r="AM3726" i="4"/>
  <c r="AL3726" i="4"/>
  <c r="K3726" i="4"/>
  <c r="J3726" i="4"/>
  <c r="AN3726" i="4" s="1"/>
  <c r="AM3725" i="4"/>
  <c r="AL3725" i="4"/>
  <c r="K3725" i="4"/>
  <c r="J3725" i="4"/>
  <c r="AN3725" i="4" s="1"/>
  <c r="AM3724" i="4"/>
  <c r="AL3724" i="4"/>
  <c r="K3724" i="4"/>
  <c r="J3724" i="4"/>
  <c r="AN3724" i="4" s="1"/>
  <c r="AM3723" i="4"/>
  <c r="AL3723" i="4"/>
  <c r="K3723" i="4"/>
  <c r="J3723" i="4"/>
  <c r="AN3723" i="4" s="1"/>
  <c r="AM3722" i="4"/>
  <c r="AL3722" i="4"/>
  <c r="K3722" i="4"/>
  <c r="J3722" i="4"/>
  <c r="AN3722" i="4" s="1"/>
  <c r="AM3721" i="4"/>
  <c r="AL3721" i="4"/>
  <c r="K3721" i="4"/>
  <c r="J3721" i="4"/>
  <c r="AN3721" i="4" s="1"/>
  <c r="AM3720" i="4"/>
  <c r="AL3720" i="4"/>
  <c r="K3720" i="4"/>
  <c r="J3720" i="4"/>
  <c r="AN3720" i="4" s="1"/>
  <c r="AM3719" i="4"/>
  <c r="AL3719" i="4"/>
  <c r="K3719" i="4"/>
  <c r="J3719" i="4"/>
  <c r="AN3719" i="4" s="1"/>
  <c r="AM3718" i="4"/>
  <c r="AL3718" i="4"/>
  <c r="K3718" i="4"/>
  <c r="J3718" i="4"/>
  <c r="AN3718" i="4" s="1"/>
  <c r="AM3717" i="4"/>
  <c r="AL3717" i="4"/>
  <c r="K3717" i="4"/>
  <c r="J3717" i="4"/>
  <c r="AN3717" i="4" s="1"/>
  <c r="AM3716" i="4"/>
  <c r="AL3716" i="4"/>
  <c r="K3716" i="4"/>
  <c r="J3716" i="4"/>
  <c r="AN3716" i="4" s="1"/>
  <c r="AM3715" i="4"/>
  <c r="AL3715" i="4"/>
  <c r="K3715" i="4"/>
  <c r="J3715" i="4"/>
  <c r="AN3715" i="4" s="1"/>
  <c r="AM3714" i="4"/>
  <c r="AL3714" i="4"/>
  <c r="K3714" i="4"/>
  <c r="J3714" i="4"/>
  <c r="AN3714" i="4" s="1"/>
  <c r="AM3713" i="4"/>
  <c r="AL3713" i="4"/>
  <c r="K3713" i="4"/>
  <c r="J3713" i="4"/>
  <c r="AN3713" i="4" s="1"/>
  <c r="AM3712" i="4"/>
  <c r="AL3712" i="4"/>
  <c r="K3712" i="4"/>
  <c r="J3712" i="4"/>
  <c r="AN3712" i="4" s="1"/>
  <c r="AM3711" i="4"/>
  <c r="AL3711" i="4"/>
  <c r="K3711" i="4"/>
  <c r="J3711" i="4"/>
  <c r="AN3711" i="4" s="1"/>
  <c r="AM3710" i="4"/>
  <c r="AL3710" i="4"/>
  <c r="K3710" i="4"/>
  <c r="J3710" i="4"/>
  <c r="AN3710" i="4" s="1"/>
  <c r="AM3709" i="4"/>
  <c r="AL3709" i="4"/>
  <c r="K3709" i="4"/>
  <c r="J3709" i="4"/>
  <c r="AN3709" i="4" s="1"/>
  <c r="AM3708" i="4"/>
  <c r="AL3708" i="4"/>
  <c r="K3708" i="4"/>
  <c r="J3708" i="4"/>
  <c r="AN3708" i="4" s="1"/>
  <c r="AM3707" i="4"/>
  <c r="AL3707" i="4"/>
  <c r="K3707" i="4"/>
  <c r="J3707" i="4"/>
  <c r="AN3707" i="4" s="1"/>
  <c r="AM3706" i="4"/>
  <c r="AL3706" i="4"/>
  <c r="K3706" i="4"/>
  <c r="J3706" i="4"/>
  <c r="AN3706" i="4" s="1"/>
  <c r="AM3705" i="4"/>
  <c r="AL3705" i="4"/>
  <c r="K3705" i="4"/>
  <c r="J3705" i="4"/>
  <c r="AN3705" i="4" s="1"/>
  <c r="AM3704" i="4"/>
  <c r="AL3704" i="4"/>
  <c r="K3704" i="4"/>
  <c r="J3704" i="4"/>
  <c r="AN3704" i="4" s="1"/>
  <c r="AM3703" i="4"/>
  <c r="AL3703" i="4"/>
  <c r="K3703" i="4"/>
  <c r="J3703" i="4"/>
  <c r="AN3703" i="4" s="1"/>
  <c r="AM3702" i="4"/>
  <c r="AL3702" i="4"/>
  <c r="K3702" i="4"/>
  <c r="J3702" i="4"/>
  <c r="AN3702" i="4" s="1"/>
  <c r="AM3701" i="4"/>
  <c r="AL3701" i="4"/>
  <c r="K3701" i="4"/>
  <c r="J3701" i="4"/>
  <c r="AN3701" i="4" s="1"/>
  <c r="AM3700" i="4"/>
  <c r="AL3700" i="4"/>
  <c r="K3700" i="4"/>
  <c r="J3700" i="4"/>
  <c r="AN3700" i="4" s="1"/>
  <c r="AM3699" i="4"/>
  <c r="AL3699" i="4"/>
  <c r="K3699" i="4"/>
  <c r="J3699" i="4"/>
  <c r="AN3699" i="4" s="1"/>
  <c r="AM3698" i="4"/>
  <c r="AL3698" i="4"/>
  <c r="K3698" i="4"/>
  <c r="J3698" i="4"/>
  <c r="AN3698" i="4" s="1"/>
  <c r="AM3697" i="4"/>
  <c r="AL3697" i="4"/>
  <c r="K3697" i="4"/>
  <c r="J3697" i="4"/>
  <c r="AN3697" i="4" s="1"/>
  <c r="AM3696" i="4"/>
  <c r="AL3696" i="4"/>
  <c r="K3696" i="4"/>
  <c r="J3696" i="4"/>
  <c r="AN3696" i="4" s="1"/>
  <c r="AM3695" i="4"/>
  <c r="AL3695" i="4"/>
  <c r="K3695" i="4"/>
  <c r="J3695" i="4"/>
  <c r="AN3695" i="4" s="1"/>
  <c r="AM3694" i="4"/>
  <c r="AL3694" i="4"/>
  <c r="K3694" i="4"/>
  <c r="J3694" i="4"/>
  <c r="AN3694" i="4" s="1"/>
  <c r="AM3693" i="4"/>
  <c r="AL3693" i="4"/>
  <c r="K3693" i="4"/>
  <c r="J3693" i="4"/>
  <c r="AN3693" i="4" s="1"/>
  <c r="AM3692" i="4"/>
  <c r="AL3692" i="4"/>
  <c r="K3692" i="4"/>
  <c r="J3692" i="4"/>
  <c r="AN3692" i="4" s="1"/>
  <c r="AM3691" i="4"/>
  <c r="AL3691" i="4"/>
  <c r="K3691" i="4"/>
  <c r="J3691" i="4"/>
  <c r="AN3691" i="4" s="1"/>
  <c r="AM3690" i="4"/>
  <c r="AL3690" i="4"/>
  <c r="K3690" i="4"/>
  <c r="J3690" i="4"/>
  <c r="AN3690" i="4" s="1"/>
  <c r="AM3689" i="4"/>
  <c r="AL3689" i="4"/>
  <c r="K3689" i="4"/>
  <c r="J3689" i="4"/>
  <c r="AN3689" i="4" s="1"/>
  <c r="AM3688" i="4"/>
  <c r="AL3688" i="4"/>
  <c r="K3688" i="4"/>
  <c r="J3688" i="4"/>
  <c r="AN3688" i="4" s="1"/>
  <c r="AM3687" i="4"/>
  <c r="AL3687" i="4"/>
  <c r="K3687" i="4"/>
  <c r="J3687" i="4"/>
  <c r="AN3687" i="4" s="1"/>
  <c r="AM3686" i="4"/>
  <c r="AL3686" i="4"/>
  <c r="K3686" i="4"/>
  <c r="J3686" i="4"/>
  <c r="AN3686" i="4" s="1"/>
  <c r="AM3685" i="4"/>
  <c r="AL3685" i="4"/>
  <c r="K3685" i="4"/>
  <c r="J3685" i="4"/>
  <c r="AN3685" i="4" s="1"/>
  <c r="AM3684" i="4"/>
  <c r="AL3684" i="4"/>
  <c r="K3684" i="4"/>
  <c r="J3684" i="4"/>
  <c r="AN3684" i="4" s="1"/>
  <c r="AM3683" i="4"/>
  <c r="AL3683" i="4"/>
  <c r="K3683" i="4"/>
  <c r="J3683" i="4"/>
  <c r="AN3683" i="4" s="1"/>
  <c r="AM3682" i="4"/>
  <c r="AL3682" i="4"/>
  <c r="K3682" i="4"/>
  <c r="J3682" i="4"/>
  <c r="AN3682" i="4" s="1"/>
  <c r="AM3681" i="4"/>
  <c r="AL3681" i="4"/>
  <c r="K3681" i="4"/>
  <c r="J3681" i="4"/>
  <c r="AN3681" i="4" s="1"/>
  <c r="AM3680" i="4"/>
  <c r="AL3680" i="4"/>
  <c r="K3680" i="4"/>
  <c r="J3680" i="4"/>
  <c r="AN3680" i="4" s="1"/>
  <c r="AM3679" i="4"/>
  <c r="AL3679" i="4"/>
  <c r="K3679" i="4"/>
  <c r="J3679" i="4"/>
  <c r="AN3679" i="4" s="1"/>
  <c r="AM3678" i="4"/>
  <c r="AL3678" i="4"/>
  <c r="K3678" i="4"/>
  <c r="J3678" i="4"/>
  <c r="AN3678" i="4" s="1"/>
  <c r="AM3677" i="4"/>
  <c r="AL3677" i="4"/>
  <c r="K3677" i="4"/>
  <c r="J3677" i="4"/>
  <c r="AN3677" i="4" s="1"/>
  <c r="AM3676" i="4"/>
  <c r="AL3676" i="4"/>
  <c r="K3676" i="4"/>
  <c r="J3676" i="4"/>
  <c r="AN3676" i="4" s="1"/>
  <c r="AM3675" i="4"/>
  <c r="AL3675" i="4"/>
  <c r="K3675" i="4"/>
  <c r="J3675" i="4"/>
  <c r="AN3675" i="4" s="1"/>
  <c r="AM3674" i="4"/>
  <c r="AL3674" i="4"/>
  <c r="K3674" i="4"/>
  <c r="J3674" i="4"/>
  <c r="AN3674" i="4" s="1"/>
  <c r="AM3673" i="4"/>
  <c r="AL3673" i="4"/>
  <c r="K3673" i="4"/>
  <c r="J3673" i="4"/>
  <c r="AN3673" i="4" s="1"/>
  <c r="AM3672" i="4"/>
  <c r="AL3672" i="4"/>
  <c r="K3672" i="4"/>
  <c r="J3672" i="4"/>
  <c r="AN3672" i="4" s="1"/>
  <c r="AM3671" i="4"/>
  <c r="AL3671" i="4"/>
  <c r="K3671" i="4"/>
  <c r="J3671" i="4"/>
  <c r="AN3671" i="4" s="1"/>
  <c r="AM3670" i="4"/>
  <c r="AL3670" i="4"/>
  <c r="K3670" i="4"/>
  <c r="J3670" i="4"/>
  <c r="AN3670" i="4" s="1"/>
  <c r="AM3669" i="4"/>
  <c r="AL3669" i="4"/>
  <c r="K3669" i="4"/>
  <c r="J3669" i="4"/>
  <c r="AN3669" i="4" s="1"/>
  <c r="AM3668" i="4"/>
  <c r="AL3668" i="4"/>
  <c r="K3668" i="4"/>
  <c r="J3668" i="4"/>
  <c r="AN3668" i="4" s="1"/>
  <c r="AM3667" i="4"/>
  <c r="AL3667" i="4"/>
  <c r="K3667" i="4"/>
  <c r="J3667" i="4"/>
  <c r="AN3667" i="4" s="1"/>
  <c r="AM3666" i="4"/>
  <c r="AL3666" i="4"/>
  <c r="K3666" i="4"/>
  <c r="J3666" i="4"/>
  <c r="AN3666" i="4" s="1"/>
  <c r="AM3665" i="4"/>
  <c r="AL3665" i="4"/>
  <c r="K3665" i="4"/>
  <c r="J3665" i="4"/>
  <c r="AN3665" i="4" s="1"/>
  <c r="AM3664" i="4"/>
  <c r="AL3664" i="4"/>
  <c r="K3664" i="4"/>
  <c r="J3664" i="4"/>
  <c r="AN3664" i="4" s="1"/>
  <c r="AM3663" i="4"/>
  <c r="AL3663" i="4"/>
  <c r="K3663" i="4"/>
  <c r="J3663" i="4"/>
  <c r="AN3663" i="4" s="1"/>
  <c r="AM3662" i="4"/>
  <c r="AL3662" i="4"/>
  <c r="K3662" i="4"/>
  <c r="J3662" i="4"/>
  <c r="AN3662" i="4" s="1"/>
  <c r="AM3661" i="4"/>
  <c r="AL3661" i="4"/>
  <c r="K3661" i="4"/>
  <c r="J3661" i="4"/>
  <c r="AN3661" i="4" s="1"/>
  <c r="AM3660" i="4"/>
  <c r="AL3660" i="4"/>
  <c r="K3660" i="4"/>
  <c r="J3660" i="4"/>
  <c r="AN3660" i="4" s="1"/>
  <c r="AM3659" i="4"/>
  <c r="AL3659" i="4"/>
  <c r="K3659" i="4"/>
  <c r="J3659" i="4"/>
  <c r="AN3659" i="4" s="1"/>
  <c r="AM3658" i="4"/>
  <c r="AL3658" i="4"/>
  <c r="K3658" i="4"/>
  <c r="J3658" i="4"/>
  <c r="AN3658" i="4" s="1"/>
  <c r="AM3657" i="4"/>
  <c r="AL3657" i="4"/>
  <c r="K3657" i="4"/>
  <c r="J3657" i="4"/>
  <c r="AN3657" i="4" s="1"/>
  <c r="AM3656" i="4"/>
  <c r="AL3656" i="4"/>
  <c r="K3656" i="4"/>
  <c r="J3656" i="4"/>
  <c r="AN3656" i="4" s="1"/>
  <c r="AM3655" i="4"/>
  <c r="AL3655" i="4"/>
  <c r="K3655" i="4"/>
  <c r="J3655" i="4"/>
  <c r="AN3655" i="4" s="1"/>
  <c r="AM3654" i="4"/>
  <c r="AL3654" i="4"/>
  <c r="K3654" i="4"/>
  <c r="J3654" i="4"/>
  <c r="AN3654" i="4" s="1"/>
  <c r="AM3653" i="4"/>
  <c r="AL3653" i="4"/>
  <c r="K3653" i="4"/>
  <c r="J3653" i="4"/>
  <c r="AN3653" i="4" s="1"/>
  <c r="AM3652" i="4"/>
  <c r="AL3652" i="4"/>
  <c r="K3652" i="4"/>
  <c r="J3652" i="4"/>
  <c r="AN3652" i="4" s="1"/>
  <c r="AM3651" i="4"/>
  <c r="AL3651" i="4"/>
  <c r="K3651" i="4"/>
  <c r="J3651" i="4"/>
  <c r="AN3651" i="4" s="1"/>
  <c r="AM3650" i="4"/>
  <c r="AL3650" i="4"/>
  <c r="K3650" i="4"/>
  <c r="J3650" i="4"/>
  <c r="AN3650" i="4" s="1"/>
  <c r="AM3649" i="4"/>
  <c r="AL3649" i="4"/>
  <c r="K3649" i="4"/>
  <c r="J3649" i="4"/>
  <c r="AN3649" i="4" s="1"/>
  <c r="AM3648" i="4"/>
  <c r="AL3648" i="4"/>
  <c r="K3648" i="4"/>
  <c r="J3648" i="4"/>
  <c r="AN3648" i="4" s="1"/>
  <c r="AM3647" i="4"/>
  <c r="AL3647" i="4"/>
  <c r="K3647" i="4"/>
  <c r="J3647" i="4"/>
  <c r="AN3647" i="4" s="1"/>
  <c r="AM3646" i="4"/>
  <c r="AL3646" i="4"/>
  <c r="K3646" i="4"/>
  <c r="J3646" i="4"/>
  <c r="AN3646" i="4" s="1"/>
  <c r="AM3645" i="4"/>
  <c r="AL3645" i="4"/>
  <c r="K3645" i="4"/>
  <c r="J3645" i="4"/>
  <c r="AN3645" i="4" s="1"/>
  <c r="AM3644" i="4"/>
  <c r="AL3644" i="4"/>
  <c r="K3644" i="4"/>
  <c r="J3644" i="4"/>
  <c r="AN3644" i="4" s="1"/>
  <c r="AM3643" i="4"/>
  <c r="AL3643" i="4"/>
  <c r="K3643" i="4"/>
  <c r="J3643" i="4"/>
  <c r="AN3643" i="4" s="1"/>
  <c r="AM3642" i="4"/>
  <c r="AL3642" i="4"/>
  <c r="K3642" i="4"/>
  <c r="J3642" i="4"/>
  <c r="AN3642" i="4" s="1"/>
  <c r="AM3641" i="4"/>
  <c r="AL3641" i="4"/>
  <c r="K3641" i="4"/>
  <c r="J3641" i="4"/>
  <c r="AN3641" i="4" s="1"/>
  <c r="AM3640" i="4"/>
  <c r="AL3640" i="4"/>
  <c r="K3640" i="4"/>
  <c r="J3640" i="4"/>
  <c r="AN3640" i="4" s="1"/>
  <c r="AM3639" i="4"/>
  <c r="AL3639" i="4"/>
  <c r="K3639" i="4"/>
  <c r="J3639" i="4"/>
  <c r="AN3639" i="4" s="1"/>
  <c r="AM3638" i="4"/>
  <c r="AL3638" i="4"/>
  <c r="K3638" i="4"/>
  <c r="J3638" i="4"/>
  <c r="AN3638" i="4" s="1"/>
  <c r="AM3637" i="4"/>
  <c r="AL3637" i="4"/>
  <c r="K3637" i="4"/>
  <c r="J3637" i="4"/>
  <c r="AN3637" i="4" s="1"/>
  <c r="AM3636" i="4"/>
  <c r="AL3636" i="4"/>
  <c r="K3636" i="4"/>
  <c r="J3636" i="4"/>
  <c r="AN3636" i="4" s="1"/>
  <c r="AM3635" i="4"/>
  <c r="AL3635" i="4"/>
  <c r="K3635" i="4"/>
  <c r="J3635" i="4"/>
  <c r="AN3635" i="4" s="1"/>
  <c r="AM3634" i="4"/>
  <c r="AL3634" i="4"/>
  <c r="K3634" i="4"/>
  <c r="J3634" i="4"/>
  <c r="AN3634" i="4" s="1"/>
  <c r="AM3633" i="4"/>
  <c r="AL3633" i="4"/>
  <c r="K3633" i="4"/>
  <c r="J3633" i="4"/>
  <c r="AN3633" i="4" s="1"/>
  <c r="AM3632" i="4"/>
  <c r="AL3632" i="4"/>
  <c r="K3632" i="4"/>
  <c r="J3632" i="4"/>
  <c r="AN3632" i="4" s="1"/>
  <c r="AM3631" i="4"/>
  <c r="AL3631" i="4"/>
  <c r="K3631" i="4"/>
  <c r="J3631" i="4"/>
  <c r="AN3631" i="4" s="1"/>
  <c r="AM3630" i="4"/>
  <c r="AL3630" i="4"/>
  <c r="K3630" i="4"/>
  <c r="J3630" i="4"/>
  <c r="AN3630" i="4" s="1"/>
  <c r="AM3629" i="4"/>
  <c r="AL3629" i="4"/>
  <c r="K3629" i="4"/>
  <c r="J3629" i="4"/>
  <c r="AN3629" i="4" s="1"/>
  <c r="AM3628" i="4"/>
  <c r="AL3628" i="4"/>
  <c r="K3628" i="4"/>
  <c r="J3628" i="4"/>
  <c r="AN3628" i="4" s="1"/>
  <c r="AM3627" i="4"/>
  <c r="AL3627" i="4"/>
  <c r="K3627" i="4"/>
  <c r="J3627" i="4"/>
  <c r="AN3627" i="4" s="1"/>
  <c r="AM3626" i="4"/>
  <c r="AL3626" i="4"/>
  <c r="K3626" i="4"/>
  <c r="J3626" i="4"/>
  <c r="AN3626" i="4" s="1"/>
  <c r="AM3625" i="4"/>
  <c r="AL3625" i="4"/>
  <c r="K3625" i="4"/>
  <c r="J3625" i="4"/>
  <c r="AN3625" i="4" s="1"/>
  <c r="AM3624" i="4"/>
  <c r="AL3624" i="4"/>
  <c r="K3624" i="4"/>
  <c r="J3624" i="4"/>
  <c r="AN3624" i="4" s="1"/>
  <c r="AM3623" i="4"/>
  <c r="AL3623" i="4"/>
  <c r="K3623" i="4"/>
  <c r="J3623" i="4"/>
  <c r="AN3623" i="4" s="1"/>
  <c r="AM3622" i="4"/>
  <c r="AL3622" i="4"/>
  <c r="K3622" i="4"/>
  <c r="J3622" i="4"/>
  <c r="AN3622" i="4" s="1"/>
  <c r="AM3621" i="4"/>
  <c r="AL3621" i="4"/>
  <c r="K3621" i="4"/>
  <c r="J3621" i="4"/>
  <c r="AN3621" i="4" s="1"/>
  <c r="AM3620" i="4"/>
  <c r="AL3620" i="4"/>
  <c r="K3620" i="4"/>
  <c r="J3620" i="4"/>
  <c r="AN3620" i="4" s="1"/>
  <c r="AM3619" i="4"/>
  <c r="AL3619" i="4"/>
  <c r="K3619" i="4"/>
  <c r="J3619" i="4"/>
  <c r="AN3619" i="4" s="1"/>
  <c r="AM3618" i="4"/>
  <c r="AL3618" i="4"/>
  <c r="K3618" i="4"/>
  <c r="J3618" i="4"/>
  <c r="AN3618" i="4" s="1"/>
  <c r="AM3617" i="4"/>
  <c r="AL3617" i="4"/>
  <c r="K3617" i="4"/>
  <c r="J3617" i="4"/>
  <c r="AN3617" i="4" s="1"/>
  <c r="AM3616" i="4"/>
  <c r="AL3616" i="4"/>
  <c r="K3616" i="4"/>
  <c r="J3616" i="4"/>
  <c r="AN3616" i="4" s="1"/>
  <c r="AM3615" i="4"/>
  <c r="AL3615" i="4"/>
  <c r="K3615" i="4"/>
  <c r="J3615" i="4"/>
  <c r="AN3615" i="4" s="1"/>
  <c r="AM3614" i="4"/>
  <c r="AL3614" i="4"/>
  <c r="K3614" i="4"/>
  <c r="J3614" i="4"/>
  <c r="AN3614" i="4" s="1"/>
  <c r="AM3613" i="4"/>
  <c r="AL3613" i="4"/>
  <c r="K3613" i="4"/>
  <c r="J3613" i="4"/>
  <c r="AN3613" i="4" s="1"/>
  <c r="AM3612" i="4"/>
  <c r="AL3612" i="4"/>
  <c r="K3612" i="4"/>
  <c r="J3612" i="4"/>
  <c r="AN3612" i="4" s="1"/>
  <c r="AM3611" i="4"/>
  <c r="AL3611" i="4"/>
  <c r="K3611" i="4"/>
  <c r="J3611" i="4"/>
  <c r="AN3611" i="4" s="1"/>
  <c r="AM3610" i="4"/>
  <c r="AL3610" i="4"/>
  <c r="K3610" i="4"/>
  <c r="J3610" i="4"/>
  <c r="AN3610" i="4" s="1"/>
  <c r="AM3609" i="4"/>
  <c r="AL3609" i="4"/>
  <c r="K3609" i="4"/>
  <c r="J3609" i="4"/>
  <c r="AN3609" i="4" s="1"/>
  <c r="AM3608" i="4"/>
  <c r="AL3608" i="4"/>
  <c r="K3608" i="4"/>
  <c r="J3608" i="4"/>
  <c r="AN3608" i="4" s="1"/>
  <c r="AM3607" i="4"/>
  <c r="AL3607" i="4"/>
  <c r="K3607" i="4"/>
  <c r="J3607" i="4"/>
  <c r="AN3607" i="4" s="1"/>
  <c r="AM3606" i="4"/>
  <c r="AL3606" i="4"/>
  <c r="K3606" i="4"/>
  <c r="J3606" i="4"/>
  <c r="AN3606" i="4" s="1"/>
  <c r="AM3605" i="4"/>
  <c r="AL3605" i="4"/>
  <c r="K3605" i="4"/>
  <c r="J3605" i="4"/>
  <c r="AN3605" i="4" s="1"/>
  <c r="AM3604" i="4"/>
  <c r="AL3604" i="4"/>
  <c r="K3604" i="4"/>
  <c r="J3604" i="4"/>
  <c r="AN3604" i="4" s="1"/>
  <c r="AM3603" i="4"/>
  <c r="AL3603" i="4"/>
  <c r="K3603" i="4"/>
  <c r="J3603" i="4"/>
  <c r="AN3603" i="4" s="1"/>
  <c r="AM3602" i="4"/>
  <c r="AL3602" i="4"/>
  <c r="K3602" i="4"/>
  <c r="J3602" i="4"/>
  <c r="AN3602" i="4" s="1"/>
  <c r="AM3601" i="4"/>
  <c r="AL3601" i="4"/>
  <c r="K3601" i="4"/>
  <c r="J3601" i="4"/>
  <c r="AN3601" i="4" s="1"/>
  <c r="AM3600" i="4"/>
  <c r="AL3600" i="4"/>
  <c r="K3600" i="4"/>
  <c r="J3600" i="4"/>
  <c r="AN3600" i="4" s="1"/>
  <c r="AM3599" i="4"/>
  <c r="AL3599" i="4"/>
  <c r="K3599" i="4"/>
  <c r="J3599" i="4"/>
  <c r="AN3599" i="4" s="1"/>
  <c r="AM3598" i="4"/>
  <c r="AL3598" i="4"/>
  <c r="K3598" i="4"/>
  <c r="J3598" i="4"/>
  <c r="AN3598" i="4" s="1"/>
  <c r="AM3597" i="4"/>
  <c r="AL3597" i="4"/>
  <c r="K3597" i="4"/>
  <c r="J3597" i="4"/>
  <c r="AN3597" i="4" s="1"/>
  <c r="AM3596" i="4"/>
  <c r="AL3596" i="4"/>
  <c r="K3596" i="4"/>
  <c r="J3596" i="4"/>
  <c r="AN3596" i="4" s="1"/>
  <c r="AM3595" i="4"/>
  <c r="AL3595" i="4"/>
  <c r="K3595" i="4"/>
  <c r="J3595" i="4"/>
  <c r="AN3595" i="4" s="1"/>
  <c r="AM3594" i="4"/>
  <c r="AL3594" i="4"/>
  <c r="K3594" i="4"/>
  <c r="J3594" i="4"/>
  <c r="AN3594" i="4" s="1"/>
  <c r="AM3593" i="4"/>
  <c r="AL3593" i="4"/>
  <c r="K3593" i="4"/>
  <c r="J3593" i="4"/>
  <c r="AN3593" i="4" s="1"/>
  <c r="AM3592" i="4"/>
  <c r="AL3592" i="4"/>
  <c r="K3592" i="4"/>
  <c r="J3592" i="4"/>
  <c r="AN3592" i="4" s="1"/>
  <c r="AM3591" i="4"/>
  <c r="AL3591" i="4"/>
  <c r="K3591" i="4"/>
  <c r="J3591" i="4"/>
  <c r="AN3591" i="4" s="1"/>
  <c r="AM3590" i="4"/>
  <c r="AL3590" i="4"/>
  <c r="K3590" i="4"/>
  <c r="J3590" i="4"/>
  <c r="AN3590" i="4" s="1"/>
  <c r="AM3589" i="4"/>
  <c r="AL3589" i="4"/>
  <c r="K3589" i="4"/>
  <c r="J3589" i="4"/>
  <c r="AN3589" i="4" s="1"/>
  <c r="AM3588" i="4"/>
  <c r="AL3588" i="4"/>
  <c r="K3588" i="4"/>
  <c r="J3588" i="4"/>
  <c r="AN3588" i="4" s="1"/>
  <c r="AM3587" i="4"/>
  <c r="AL3587" i="4"/>
  <c r="K3587" i="4"/>
  <c r="J3587" i="4"/>
  <c r="AN3587" i="4" s="1"/>
  <c r="AM3586" i="4"/>
  <c r="AL3586" i="4"/>
  <c r="K3586" i="4"/>
  <c r="J3586" i="4"/>
  <c r="AN3586" i="4" s="1"/>
  <c r="AM3585" i="4"/>
  <c r="AL3585" i="4"/>
  <c r="K3585" i="4"/>
  <c r="J3585" i="4"/>
  <c r="AN3585" i="4" s="1"/>
  <c r="AM3584" i="4"/>
  <c r="AL3584" i="4"/>
  <c r="K3584" i="4"/>
  <c r="J3584" i="4"/>
  <c r="AN3584" i="4" s="1"/>
  <c r="AM3583" i="4"/>
  <c r="AL3583" i="4"/>
  <c r="K3583" i="4"/>
  <c r="J3583" i="4"/>
  <c r="AN3583" i="4" s="1"/>
  <c r="AM3582" i="4"/>
  <c r="AL3582" i="4"/>
  <c r="K3582" i="4"/>
  <c r="J3582" i="4"/>
  <c r="AN3582" i="4" s="1"/>
  <c r="AM3581" i="4"/>
  <c r="AL3581" i="4"/>
  <c r="K3581" i="4"/>
  <c r="J3581" i="4"/>
  <c r="AN3581" i="4" s="1"/>
  <c r="AM3580" i="4"/>
  <c r="AL3580" i="4"/>
  <c r="K3580" i="4"/>
  <c r="J3580" i="4"/>
  <c r="AN3580" i="4" s="1"/>
  <c r="AM3579" i="4"/>
  <c r="AL3579" i="4"/>
  <c r="K3579" i="4"/>
  <c r="J3579" i="4"/>
  <c r="AN3579" i="4" s="1"/>
  <c r="AM3578" i="4"/>
  <c r="AL3578" i="4"/>
  <c r="K3578" i="4"/>
  <c r="J3578" i="4"/>
  <c r="AN3578" i="4" s="1"/>
  <c r="AM3577" i="4"/>
  <c r="AL3577" i="4"/>
  <c r="K3577" i="4"/>
  <c r="J3577" i="4"/>
  <c r="AN3577" i="4" s="1"/>
  <c r="AM3576" i="4"/>
  <c r="AL3576" i="4"/>
  <c r="K3576" i="4"/>
  <c r="J3576" i="4"/>
  <c r="AN3576" i="4" s="1"/>
  <c r="AM3575" i="4"/>
  <c r="AL3575" i="4"/>
  <c r="K3575" i="4"/>
  <c r="J3575" i="4"/>
  <c r="AN3575" i="4" s="1"/>
  <c r="AM3574" i="4"/>
  <c r="AL3574" i="4"/>
  <c r="K3574" i="4"/>
  <c r="J3574" i="4"/>
  <c r="AN3574" i="4" s="1"/>
  <c r="AM3573" i="4"/>
  <c r="AL3573" i="4"/>
  <c r="K3573" i="4"/>
  <c r="J3573" i="4"/>
  <c r="AN3573" i="4" s="1"/>
  <c r="AM3572" i="4"/>
  <c r="AL3572" i="4"/>
  <c r="K3572" i="4"/>
  <c r="J3572" i="4"/>
  <c r="AN3572" i="4" s="1"/>
  <c r="AM3571" i="4"/>
  <c r="AL3571" i="4"/>
  <c r="K3571" i="4"/>
  <c r="J3571" i="4"/>
  <c r="AN3571" i="4" s="1"/>
  <c r="AM3570" i="4"/>
  <c r="AL3570" i="4"/>
  <c r="K3570" i="4"/>
  <c r="J3570" i="4"/>
  <c r="AN3570" i="4" s="1"/>
  <c r="AM3569" i="4"/>
  <c r="AL3569" i="4"/>
  <c r="K3569" i="4"/>
  <c r="J3569" i="4"/>
  <c r="AN3569" i="4" s="1"/>
  <c r="AM3568" i="4"/>
  <c r="AL3568" i="4"/>
  <c r="K3568" i="4"/>
  <c r="J3568" i="4"/>
  <c r="AN3568" i="4" s="1"/>
  <c r="AM3567" i="4"/>
  <c r="AL3567" i="4"/>
  <c r="K3567" i="4"/>
  <c r="J3567" i="4"/>
  <c r="AN3567" i="4" s="1"/>
  <c r="AM3566" i="4"/>
  <c r="AL3566" i="4"/>
  <c r="K3566" i="4"/>
  <c r="J3566" i="4"/>
  <c r="AN3566" i="4" s="1"/>
  <c r="AM3565" i="4"/>
  <c r="AL3565" i="4"/>
  <c r="K3565" i="4"/>
  <c r="J3565" i="4"/>
  <c r="AN3565" i="4" s="1"/>
  <c r="AM3564" i="4"/>
  <c r="AL3564" i="4"/>
  <c r="K3564" i="4"/>
  <c r="J3564" i="4"/>
  <c r="AN3564" i="4" s="1"/>
  <c r="AM3563" i="4"/>
  <c r="AL3563" i="4"/>
  <c r="K3563" i="4"/>
  <c r="J3563" i="4"/>
  <c r="AN3563" i="4" s="1"/>
  <c r="AM3562" i="4"/>
  <c r="AL3562" i="4"/>
  <c r="K3562" i="4"/>
  <c r="J3562" i="4"/>
  <c r="AN3562" i="4" s="1"/>
  <c r="AM3561" i="4"/>
  <c r="AL3561" i="4"/>
  <c r="K3561" i="4"/>
  <c r="J3561" i="4"/>
  <c r="AN3561" i="4" s="1"/>
  <c r="AM3560" i="4"/>
  <c r="AL3560" i="4"/>
  <c r="K3560" i="4"/>
  <c r="J3560" i="4"/>
  <c r="AN3560" i="4" s="1"/>
  <c r="AM3559" i="4"/>
  <c r="AL3559" i="4"/>
  <c r="K3559" i="4"/>
  <c r="J3559" i="4"/>
  <c r="AN3559" i="4" s="1"/>
  <c r="AM3558" i="4"/>
  <c r="AL3558" i="4"/>
  <c r="K3558" i="4"/>
  <c r="J3558" i="4"/>
  <c r="AN3558" i="4" s="1"/>
  <c r="AM3557" i="4"/>
  <c r="AL3557" i="4"/>
  <c r="K3557" i="4"/>
  <c r="J3557" i="4"/>
  <c r="AN3557" i="4" s="1"/>
  <c r="AM3556" i="4"/>
  <c r="AL3556" i="4"/>
  <c r="K3556" i="4"/>
  <c r="J3556" i="4"/>
  <c r="AN3556" i="4" s="1"/>
  <c r="AM3555" i="4"/>
  <c r="AL3555" i="4"/>
  <c r="K3555" i="4"/>
  <c r="J3555" i="4"/>
  <c r="AN3555" i="4" s="1"/>
  <c r="AM3554" i="4"/>
  <c r="AL3554" i="4"/>
  <c r="K3554" i="4"/>
  <c r="J3554" i="4"/>
  <c r="AN3554" i="4" s="1"/>
  <c r="AM3553" i="4"/>
  <c r="AL3553" i="4"/>
  <c r="K3553" i="4"/>
  <c r="J3553" i="4"/>
  <c r="AN3553" i="4" s="1"/>
  <c r="AM3552" i="4"/>
  <c r="AL3552" i="4"/>
  <c r="K3552" i="4"/>
  <c r="J3552" i="4"/>
  <c r="AN3552" i="4" s="1"/>
  <c r="AM3551" i="4"/>
  <c r="AL3551" i="4"/>
  <c r="K3551" i="4"/>
  <c r="J3551" i="4"/>
  <c r="AN3551" i="4" s="1"/>
  <c r="AM3550" i="4"/>
  <c r="AL3550" i="4"/>
  <c r="K3550" i="4"/>
  <c r="J3550" i="4"/>
  <c r="AN3550" i="4" s="1"/>
  <c r="AM3549" i="4"/>
  <c r="AL3549" i="4"/>
  <c r="K3549" i="4"/>
  <c r="J3549" i="4"/>
  <c r="AN3549" i="4" s="1"/>
  <c r="AM3548" i="4"/>
  <c r="AL3548" i="4"/>
  <c r="K3548" i="4"/>
  <c r="J3548" i="4"/>
  <c r="AN3548" i="4" s="1"/>
  <c r="AM3547" i="4"/>
  <c r="AL3547" i="4"/>
  <c r="K3547" i="4"/>
  <c r="J3547" i="4"/>
  <c r="AN3547" i="4" s="1"/>
  <c r="AM3546" i="4"/>
  <c r="AL3546" i="4"/>
  <c r="K3546" i="4"/>
  <c r="J3546" i="4"/>
  <c r="AN3546" i="4" s="1"/>
  <c r="AM3545" i="4"/>
  <c r="AL3545" i="4"/>
  <c r="K3545" i="4"/>
  <c r="J3545" i="4"/>
  <c r="AN3545" i="4" s="1"/>
  <c r="AM3544" i="4"/>
  <c r="AL3544" i="4"/>
  <c r="K3544" i="4"/>
  <c r="J3544" i="4"/>
  <c r="AN3544" i="4" s="1"/>
  <c r="AM3543" i="4"/>
  <c r="AL3543" i="4"/>
  <c r="K3543" i="4"/>
  <c r="J3543" i="4"/>
  <c r="AN3543" i="4" s="1"/>
  <c r="AM3542" i="4"/>
  <c r="AL3542" i="4"/>
  <c r="K3542" i="4"/>
  <c r="J3542" i="4"/>
  <c r="AN3542" i="4" s="1"/>
  <c r="AM3541" i="4"/>
  <c r="AL3541" i="4"/>
  <c r="K3541" i="4"/>
  <c r="J3541" i="4"/>
  <c r="AN3541" i="4" s="1"/>
  <c r="AM3540" i="4"/>
  <c r="AL3540" i="4"/>
  <c r="K3540" i="4"/>
  <c r="J3540" i="4"/>
  <c r="AN3540" i="4" s="1"/>
  <c r="AM3539" i="4"/>
  <c r="AL3539" i="4"/>
  <c r="K3539" i="4"/>
  <c r="J3539" i="4"/>
  <c r="AN3539" i="4" s="1"/>
  <c r="AM3538" i="4"/>
  <c r="AL3538" i="4"/>
  <c r="K3538" i="4"/>
  <c r="J3538" i="4"/>
  <c r="AN3538" i="4" s="1"/>
  <c r="AM3537" i="4"/>
  <c r="AL3537" i="4"/>
  <c r="K3537" i="4"/>
  <c r="J3537" i="4"/>
  <c r="AN3537" i="4" s="1"/>
  <c r="AM3536" i="4"/>
  <c r="AL3536" i="4"/>
  <c r="K3536" i="4"/>
  <c r="J3536" i="4"/>
  <c r="AN3536" i="4" s="1"/>
  <c r="AM3535" i="4"/>
  <c r="AL3535" i="4"/>
  <c r="K3535" i="4"/>
  <c r="J3535" i="4"/>
  <c r="AN3535" i="4" s="1"/>
  <c r="AM3534" i="4"/>
  <c r="AL3534" i="4"/>
  <c r="K3534" i="4"/>
  <c r="J3534" i="4"/>
  <c r="AN3534" i="4" s="1"/>
  <c r="AM3533" i="4"/>
  <c r="AL3533" i="4"/>
  <c r="K3533" i="4"/>
  <c r="J3533" i="4"/>
  <c r="AN3533" i="4" s="1"/>
  <c r="AM3532" i="4"/>
  <c r="AL3532" i="4"/>
  <c r="K3532" i="4"/>
  <c r="J3532" i="4"/>
  <c r="AN3532" i="4" s="1"/>
  <c r="AM3531" i="4"/>
  <c r="AL3531" i="4"/>
  <c r="K3531" i="4"/>
  <c r="J3531" i="4"/>
  <c r="AN3531" i="4" s="1"/>
  <c r="AM3530" i="4"/>
  <c r="AL3530" i="4"/>
  <c r="K3530" i="4"/>
  <c r="J3530" i="4"/>
  <c r="AN3530" i="4" s="1"/>
  <c r="AM3529" i="4"/>
  <c r="AL3529" i="4"/>
  <c r="K3529" i="4"/>
  <c r="J3529" i="4"/>
  <c r="AN3529" i="4" s="1"/>
  <c r="AM3528" i="4"/>
  <c r="AL3528" i="4"/>
  <c r="K3528" i="4"/>
  <c r="J3528" i="4"/>
  <c r="AN3528" i="4" s="1"/>
  <c r="AM3527" i="4"/>
  <c r="AL3527" i="4"/>
  <c r="K3527" i="4"/>
  <c r="J3527" i="4"/>
  <c r="AN3527" i="4" s="1"/>
  <c r="AM3526" i="4"/>
  <c r="AL3526" i="4"/>
  <c r="K3526" i="4"/>
  <c r="J3526" i="4"/>
  <c r="AN3526" i="4" s="1"/>
  <c r="AM3525" i="4"/>
  <c r="AL3525" i="4"/>
  <c r="K3525" i="4"/>
  <c r="J3525" i="4"/>
  <c r="AN3525" i="4" s="1"/>
  <c r="AM3524" i="4"/>
  <c r="AL3524" i="4"/>
  <c r="K3524" i="4"/>
  <c r="J3524" i="4"/>
  <c r="AN3524" i="4" s="1"/>
  <c r="AM3523" i="4"/>
  <c r="AL3523" i="4"/>
  <c r="K3523" i="4"/>
  <c r="J3523" i="4"/>
  <c r="AN3523" i="4" s="1"/>
  <c r="AM3522" i="4"/>
  <c r="AL3522" i="4"/>
  <c r="K3522" i="4"/>
  <c r="J3522" i="4"/>
  <c r="AN3522" i="4" s="1"/>
  <c r="AM3521" i="4"/>
  <c r="AL3521" i="4"/>
  <c r="K3521" i="4"/>
  <c r="J3521" i="4"/>
  <c r="AN3521" i="4" s="1"/>
  <c r="AM3520" i="4"/>
  <c r="AL3520" i="4"/>
  <c r="K3520" i="4"/>
  <c r="J3520" i="4"/>
  <c r="AN3520" i="4" s="1"/>
  <c r="AM3519" i="4"/>
  <c r="AL3519" i="4"/>
  <c r="K3519" i="4"/>
  <c r="J3519" i="4"/>
  <c r="AN3519" i="4" s="1"/>
  <c r="AM3518" i="4"/>
  <c r="AL3518" i="4"/>
  <c r="K3518" i="4"/>
  <c r="J3518" i="4"/>
  <c r="AN3518" i="4" s="1"/>
  <c r="AM3517" i="4"/>
  <c r="AL3517" i="4"/>
  <c r="K3517" i="4"/>
  <c r="J3517" i="4"/>
  <c r="AN3517" i="4" s="1"/>
  <c r="AM3516" i="4"/>
  <c r="AL3516" i="4"/>
  <c r="K3516" i="4"/>
  <c r="J3516" i="4"/>
  <c r="AN3516" i="4" s="1"/>
  <c r="AM3515" i="4"/>
  <c r="AL3515" i="4"/>
  <c r="K3515" i="4"/>
  <c r="J3515" i="4"/>
  <c r="AN3515" i="4" s="1"/>
  <c r="AM3514" i="4"/>
  <c r="AL3514" i="4"/>
  <c r="K3514" i="4"/>
  <c r="J3514" i="4"/>
  <c r="AN3514" i="4" s="1"/>
  <c r="AM3513" i="4"/>
  <c r="AL3513" i="4"/>
  <c r="K3513" i="4"/>
  <c r="J3513" i="4"/>
  <c r="AN3513" i="4" s="1"/>
  <c r="AM3512" i="4"/>
  <c r="AL3512" i="4"/>
  <c r="K3512" i="4"/>
  <c r="J3512" i="4"/>
  <c r="AN3512" i="4" s="1"/>
  <c r="AM3511" i="4"/>
  <c r="AL3511" i="4"/>
  <c r="K3511" i="4"/>
  <c r="J3511" i="4"/>
  <c r="AN3511" i="4" s="1"/>
  <c r="AM3510" i="4"/>
  <c r="AL3510" i="4"/>
  <c r="K3510" i="4"/>
  <c r="J3510" i="4"/>
  <c r="AN3510" i="4" s="1"/>
  <c r="AM3509" i="4"/>
  <c r="AL3509" i="4"/>
  <c r="K3509" i="4"/>
  <c r="J3509" i="4"/>
  <c r="AN3509" i="4" s="1"/>
  <c r="AM3508" i="4"/>
  <c r="AL3508" i="4"/>
  <c r="K3508" i="4"/>
  <c r="J3508" i="4"/>
  <c r="AN3508" i="4" s="1"/>
  <c r="AM3507" i="4"/>
  <c r="AL3507" i="4"/>
  <c r="K3507" i="4"/>
  <c r="J3507" i="4"/>
  <c r="AN3507" i="4" s="1"/>
  <c r="AM3506" i="4"/>
  <c r="AL3506" i="4"/>
  <c r="K3506" i="4"/>
  <c r="J3506" i="4"/>
  <c r="AN3506" i="4" s="1"/>
  <c r="AM3505" i="4"/>
  <c r="AL3505" i="4"/>
  <c r="K3505" i="4"/>
  <c r="J3505" i="4"/>
  <c r="AN3505" i="4" s="1"/>
  <c r="AM3504" i="4"/>
  <c r="AL3504" i="4"/>
  <c r="K3504" i="4"/>
  <c r="J3504" i="4"/>
  <c r="AN3504" i="4" s="1"/>
  <c r="AM3503" i="4"/>
  <c r="AL3503" i="4"/>
  <c r="K3503" i="4"/>
  <c r="J3503" i="4"/>
  <c r="AN3503" i="4" s="1"/>
  <c r="AM3502" i="4"/>
  <c r="AL3502" i="4"/>
  <c r="K3502" i="4"/>
  <c r="J3502" i="4"/>
  <c r="AN3502" i="4" s="1"/>
  <c r="AM3501" i="4"/>
  <c r="AL3501" i="4"/>
  <c r="K3501" i="4"/>
  <c r="J3501" i="4"/>
  <c r="AN3501" i="4" s="1"/>
  <c r="AM3500" i="4"/>
  <c r="AL3500" i="4"/>
  <c r="K3500" i="4"/>
  <c r="J3500" i="4"/>
  <c r="AN3500" i="4" s="1"/>
  <c r="AM3499" i="4"/>
  <c r="AL3499" i="4"/>
  <c r="K3499" i="4"/>
  <c r="J3499" i="4"/>
  <c r="AN3499" i="4" s="1"/>
  <c r="AM3498" i="4"/>
  <c r="AL3498" i="4"/>
  <c r="K3498" i="4"/>
  <c r="J3498" i="4"/>
  <c r="AN3498" i="4" s="1"/>
  <c r="AM3497" i="4"/>
  <c r="AL3497" i="4"/>
  <c r="K3497" i="4"/>
  <c r="J3497" i="4"/>
  <c r="AN3497" i="4" s="1"/>
  <c r="AM3496" i="4"/>
  <c r="AL3496" i="4"/>
  <c r="K3496" i="4"/>
  <c r="J3496" i="4"/>
  <c r="AN3496" i="4" s="1"/>
  <c r="AM3495" i="4"/>
  <c r="AL3495" i="4"/>
  <c r="K3495" i="4"/>
  <c r="J3495" i="4"/>
  <c r="AN3495" i="4" s="1"/>
  <c r="AM3494" i="4"/>
  <c r="AL3494" i="4"/>
  <c r="K3494" i="4"/>
  <c r="J3494" i="4"/>
  <c r="AN3494" i="4" s="1"/>
  <c r="AM3493" i="4"/>
  <c r="AL3493" i="4"/>
  <c r="K3493" i="4"/>
  <c r="J3493" i="4"/>
  <c r="AN3493" i="4" s="1"/>
  <c r="AM3492" i="4"/>
  <c r="AL3492" i="4"/>
  <c r="K3492" i="4"/>
  <c r="J3492" i="4"/>
  <c r="AN3492" i="4" s="1"/>
  <c r="AM3491" i="4"/>
  <c r="AL3491" i="4"/>
  <c r="K3491" i="4"/>
  <c r="J3491" i="4"/>
  <c r="AN3491" i="4" s="1"/>
  <c r="AM3490" i="4"/>
  <c r="AL3490" i="4"/>
  <c r="K3490" i="4"/>
  <c r="J3490" i="4"/>
  <c r="AN3490" i="4" s="1"/>
  <c r="AM3489" i="4"/>
  <c r="AL3489" i="4"/>
  <c r="K3489" i="4"/>
  <c r="J3489" i="4"/>
  <c r="AN3489" i="4" s="1"/>
  <c r="AM3488" i="4"/>
  <c r="AL3488" i="4"/>
  <c r="K3488" i="4"/>
  <c r="J3488" i="4"/>
  <c r="AN3488" i="4" s="1"/>
  <c r="AM3487" i="4"/>
  <c r="AL3487" i="4"/>
  <c r="K3487" i="4"/>
  <c r="J3487" i="4"/>
  <c r="AN3487" i="4" s="1"/>
  <c r="AM3486" i="4"/>
  <c r="AL3486" i="4"/>
  <c r="K3486" i="4"/>
  <c r="J3486" i="4"/>
  <c r="AN3486" i="4" s="1"/>
  <c r="AM3485" i="4"/>
  <c r="AL3485" i="4"/>
  <c r="K3485" i="4"/>
  <c r="J3485" i="4"/>
  <c r="AN3485" i="4" s="1"/>
  <c r="AM3484" i="4"/>
  <c r="AL3484" i="4"/>
  <c r="K3484" i="4"/>
  <c r="J3484" i="4"/>
  <c r="AN3484" i="4" s="1"/>
  <c r="AM3483" i="4"/>
  <c r="AL3483" i="4"/>
  <c r="K3483" i="4"/>
  <c r="J3483" i="4"/>
  <c r="AN3483" i="4" s="1"/>
  <c r="AM3482" i="4"/>
  <c r="AL3482" i="4"/>
  <c r="K3482" i="4"/>
  <c r="J3482" i="4"/>
  <c r="AN3482" i="4" s="1"/>
  <c r="AM3481" i="4"/>
  <c r="AL3481" i="4"/>
  <c r="K3481" i="4"/>
  <c r="J3481" i="4"/>
  <c r="AN3481" i="4" s="1"/>
  <c r="AM3480" i="4"/>
  <c r="AL3480" i="4"/>
  <c r="K3480" i="4"/>
  <c r="J3480" i="4"/>
  <c r="AN3480" i="4" s="1"/>
  <c r="AM3479" i="4"/>
  <c r="AL3479" i="4"/>
  <c r="K3479" i="4"/>
  <c r="J3479" i="4"/>
  <c r="AN3479" i="4" s="1"/>
  <c r="AM3478" i="4"/>
  <c r="AL3478" i="4"/>
  <c r="K3478" i="4"/>
  <c r="J3478" i="4"/>
  <c r="AN3478" i="4" s="1"/>
  <c r="AM3477" i="4"/>
  <c r="AL3477" i="4"/>
  <c r="K3477" i="4"/>
  <c r="J3477" i="4"/>
  <c r="AN3477" i="4" s="1"/>
  <c r="AM3476" i="4"/>
  <c r="AL3476" i="4"/>
  <c r="K3476" i="4"/>
  <c r="J3476" i="4"/>
  <c r="AN3476" i="4" s="1"/>
  <c r="AM3475" i="4"/>
  <c r="AL3475" i="4"/>
  <c r="K3475" i="4"/>
  <c r="J3475" i="4"/>
  <c r="AN3475" i="4" s="1"/>
  <c r="AM3474" i="4"/>
  <c r="AL3474" i="4"/>
  <c r="K3474" i="4"/>
  <c r="J3474" i="4"/>
  <c r="AN3474" i="4" s="1"/>
  <c r="AM3473" i="4"/>
  <c r="AL3473" i="4"/>
  <c r="K3473" i="4"/>
  <c r="J3473" i="4"/>
  <c r="AN3473" i="4" s="1"/>
  <c r="AM3472" i="4"/>
  <c r="AL3472" i="4"/>
  <c r="K3472" i="4"/>
  <c r="J3472" i="4"/>
  <c r="AN3472" i="4" s="1"/>
  <c r="AM3471" i="4"/>
  <c r="AL3471" i="4"/>
  <c r="K3471" i="4"/>
  <c r="J3471" i="4"/>
  <c r="AN3471" i="4" s="1"/>
  <c r="AM3470" i="4"/>
  <c r="AL3470" i="4"/>
  <c r="K3470" i="4"/>
  <c r="J3470" i="4"/>
  <c r="AN3470" i="4" s="1"/>
  <c r="AM3469" i="4"/>
  <c r="AL3469" i="4"/>
  <c r="K3469" i="4"/>
  <c r="J3469" i="4"/>
  <c r="AN3469" i="4" s="1"/>
  <c r="AM3468" i="4"/>
  <c r="AL3468" i="4"/>
  <c r="K3468" i="4"/>
  <c r="J3468" i="4"/>
  <c r="AN3468" i="4" s="1"/>
  <c r="AM3467" i="4"/>
  <c r="AL3467" i="4"/>
  <c r="K3467" i="4"/>
  <c r="J3467" i="4"/>
  <c r="AN3467" i="4" s="1"/>
  <c r="AM3466" i="4"/>
  <c r="AL3466" i="4"/>
  <c r="K3466" i="4"/>
  <c r="J3466" i="4"/>
  <c r="AN3466" i="4" s="1"/>
  <c r="AM3465" i="4"/>
  <c r="AL3465" i="4"/>
  <c r="K3465" i="4"/>
  <c r="J3465" i="4"/>
  <c r="AN3465" i="4" s="1"/>
  <c r="AM3464" i="4"/>
  <c r="AL3464" i="4"/>
  <c r="K3464" i="4"/>
  <c r="J3464" i="4"/>
  <c r="AN3464" i="4" s="1"/>
  <c r="AM3463" i="4"/>
  <c r="AL3463" i="4"/>
  <c r="K3463" i="4"/>
  <c r="J3463" i="4"/>
  <c r="AN3463" i="4" s="1"/>
  <c r="AM3462" i="4"/>
  <c r="AL3462" i="4"/>
  <c r="K3462" i="4"/>
  <c r="J3462" i="4"/>
  <c r="AN3462" i="4" s="1"/>
  <c r="AM3461" i="4"/>
  <c r="AL3461" i="4"/>
  <c r="K3461" i="4"/>
  <c r="J3461" i="4"/>
  <c r="AN3461" i="4" s="1"/>
  <c r="AM3460" i="4"/>
  <c r="AL3460" i="4"/>
  <c r="K3460" i="4"/>
  <c r="J3460" i="4"/>
  <c r="AN3460" i="4" s="1"/>
  <c r="AM3459" i="4"/>
  <c r="AL3459" i="4"/>
  <c r="K3459" i="4"/>
  <c r="J3459" i="4"/>
  <c r="AN3459" i="4" s="1"/>
  <c r="AM3458" i="4"/>
  <c r="AL3458" i="4"/>
  <c r="K3458" i="4"/>
  <c r="J3458" i="4"/>
  <c r="AN3458" i="4" s="1"/>
  <c r="AM3457" i="4"/>
  <c r="AL3457" i="4"/>
  <c r="K3457" i="4"/>
  <c r="J3457" i="4"/>
  <c r="AN3457" i="4" s="1"/>
  <c r="AM3456" i="4"/>
  <c r="AL3456" i="4"/>
  <c r="K3456" i="4"/>
  <c r="J3456" i="4"/>
  <c r="AN3456" i="4" s="1"/>
  <c r="AM3455" i="4"/>
  <c r="AL3455" i="4"/>
  <c r="K3455" i="4"/>
  <c r="J3455" i="4"/>
  <c r="AN3455" i="4" s="1"/>
  <c r="AM3454" i="4"/>
  <c r="AL3454" i="4"/>
  <c r="K3454" i="4"/>
  <c r="J3454" i="4"/>
  <c r="AN3454" i="4" s="1"/>
  <c r="AM3453" i="4"/>
  <c r="AL3453" i="4"/>
  <c r="K3453" i="4"/>
  <c r="J3453" i="4"/>
  <c r="AN3453" i="4" s="1"/>
  <c r="AM3452" i="4"/>
  <c r="AL3452" i="4"/>
  <c r="K3452" i="4"/>
  <c r="J3452" i="4"/>
  <c r="AN3452" i="4" s="1"/>
  <c r="AM3451" i="4"/>
  <c r="AL3451" i="4"/>
  <c r="K3451" i="4"/>
  <c r="J3451" i="4"/>
  <c r="AN3451" i="4" s="1"/>
  <c r="AM3450" i="4"/>
  <c r="AL3450" i="4"/>
  <c r="K3450" i="4"/>
  <c r="J3450" i="4"/>
  <c r="AN3450" i="4" s="1"/>
  <c r="AM3449" i="4"/>
  <c r="AL3449" i="4"/>
  <c r="K3449" i="4"/>
  <c r="J3449" i="4"/>
  <c r="AN3449" i="4" s="1"/>
  <c r="AM3448" i="4"/>
  <c r="AL3448" i="4"/>
  <c r="K3448" i="4"/>
  <c r="J3448" i="4"/>
  <c r="AN3448" i="4" s="1"/>
  <c r="AM3447" i="4"/>
  <c r="AL3447" i="4"/>
  <c r="K3447" i="4"/>
  <c r="J3447" i="4"/>
  <c r="AN3447" i="4" s="1"/>
  <c r="AM3446" i="4"/>
  <c r="AL3446" i="4"/>
  <c r="K3446" i="4"/>
  <c r="J3446" i="4"/>
  <c r="AN3446" i="4" s="1"/>
  <c r="AM3445" i="4"/>
  <c r="AL3445" i="4"/>
  <c r="K3445" i="4"/>
  <c r="J3445" i="4"/>
  <c r="AN3445" i="4" s="1"/>
  <c r="AM3444" i="4"/>
  <c r="AL3444" i="4"/>
  <c r="K3444" i="4"/>
  <c r="J3444" i="4"/>
  <c r="AN3444" i="4" s="1"/>
  <c r="AM3443" i="4"/>
  <c r="AL3443" i="4"/>
  <c r="K3443" i="4"/>
  <c r="J3443" i="4"/>
  <c r="AN3443" i="4" s="1"/>
  <c r="AM3442" i="4"/>
  <c r="AL3442" i="4"/>
  <c r="K3442" i="4"/>
  <c r="J3442" i="4"/>
  <c r="AN3442" i="4" s="1"/>
  <c r="AM3441" i="4"/>
  <c r="AL3441" i="4"/>
  <c r="K3441" i="4"/>
  <c r="J3441" i="4"/>
  <c r="AN3441" i="4" s="1"/>
  <c r="AM3440" i="4"/>
  <c r="AL3440" i="4"/>
  <c r="K3440" i="4"/>
  <c r="J3440" i="4"/>
  <c r="AN3440" i="4" s="1"/>
  <c r="AM3439" i="4"/>
  <c r="AL3439" i="4"/>
  <c r="K3439" i="4"/>
  <c r="J3439" i="4"/>
  <c r="AN3439" i="4" s="1"/>
  <c r="AM3438" i="4"/>
  <c r="AL3438" i="4"/>
  <c r="K3438" i="4"/>
  <c r="J3438" i="4"/>
  <c r="AN3438" i="4" s="1"/>
  <c r="AM3437" i="4"/>
  <c r="AL3437" i="4"/>
  <c r="K3437" i="4"/>
  <c r="J3437" i="4"/>
  <c r="AN3437" i="4" s="1"/>
  <c r="AM3436" i="4"/>
  <c r="AL3436" i="4"/>
  <c r="K3436" i="4"/>
  <c r="J3436" i="4"/>
  <c r="AN3436" i="4" s="1"/>
  <c r="AM3435" i="4"/>
  <c r="AL3435" i="4"/>
  <c r="K3435" i="4"/>
  <c r="J3435" i="4"/>
  <c r="AN3435" i="4" s="1"/>
  <c r="AM3434" i="4"/>
  <c r="AL3434" i="4"/>
  <c r="K3434" i="4"/>
  <c r="J3434" i="4"/>
  <c r="AN3434" i="4" s="1"/>
  <c r="AM3433" i="4"/>
  <c r="AL3433" i="4"/>
  <c r="K3433" i="4"/>
  <c r="J3433" i="4"/>
  <c r="AN3433" i="4" s="1"/>
  <c r="AM3432" i="4"/>
  <c r="AL3432" i="4"/>
  <c r="K3432" i="4"/>
  <c r="J3432" i="4"/>
  <c r="AN3432" i="4" s="1"/>
  <c r="AM3431" i="4"/>
  <c r="AL3431" i="4"/>
  <c r="K3431" i="4"/>
  <c r="J3431" i="4"/>
  <c r="AN3431" i="4" s="1"/>
  <c r="AM3430" i="4"/>
  <c r="AL3430" i="4"/>
  <c r="K3430" i="4"/>
  <c r="J3430" i="4"/>
  <c r="AN3430" i="4" s="1"/>
  <c r="AM3429" i="4"/>
  <c r="AL3429" i="4"/>
  <c r="K3429" i="4"/>
  <c r="J3429" i="4"/>
  <c r="AN3429" i="4" s="1"/>
  <c r="AM3428" i="4"/>
  <c r="AL3428" i="4"/>
  <c r="K3428" i="4"/>
  <c r="J3428" i="4"/>
  <c r="AN3428" i="4" s="1"/>
  <c r="AM3427" i="4"/>
  <c r="AL3427" i="4"/>
  <c r="K3427" i="4"/>
  <c r="J3427" i="4"/>
  <c r="AN3427" i="4" s="1"/>
  <c r="AM3426" i="4"/>
  <c r="AL3426" i="4"/>
  <c r="K3426" i="4"/>
  <c r="J3426" i="4"/>
  <c r="AN3426" i="4" s="1"/>
  <c r="AM3425" i="4"/>
  <c r="AL3425" i="4"/>
  <c r="K3425" i="4"/>
  <c r="J3425" i="4"/>
  <c r="AN3425" i="4" s="1"/>
  <c r="AM3424" i="4"/>
  <c r="AL3424" i="4"/>
  <c r="K3424" i="4"/>
  <c r="J3424" i="4"/>
  <c r="AN3424" i="4" s="1"/>
  <c r="AM3423" i="4"/>
  <c r="AL3423" i="4"/>
  <c r="K3423" i="4"/>
  <c r="J3423" i="4"/>
  <c r="AN3423" i="4" s="1"/>
  <c r="AM3422" i="4"/>
  <c r="AL3422" i="4"/>
  <c r="K3422" i="4"/>
  <c r="J3422" i="4"/>
  <c r="AN3422" i="4" s="1"/>
  <c r="AM3421" i="4"/>
  <c r="AL3421" i="4"/>
  <c r="K3421" i="4"/>
  <c r="J3421" i="4"/>
  <c r="AN3421" i="4" s="1"/>
  <c r="AM3420" i="4"/>
  <c r="AL3420" i="4"/>
  <c r="K3420" i="4"/>
  <c r="J3420" i="4"/>
  <c r="AN3420" i="4" s="1"/>
  <c r="AM3419" i="4"/>
  <c r="AL3419" i="4"/>
  <c r="K3419" i="4"/>
  <c r="J3419" i="4"/>
  <c r="AN3419" i="4" s="1"/>
  <c r="AM3418" i="4"/>
  <c r="AL3418" i="4"/>
  <c r="K3418" i="4"/>
  <c r="J3418" i="4"/>
  <c r="AN3418" i="4" s="1"/>
  <c r="AM3417" i="4"/>
  <c r="AL3417" i="4"/>
  <c r="K3417" i="4"/>
  <c r="J3417" i="4"/>
  <c r="AN3417" i="4" s="1"/>
  <c r="AM3416" i="4"/>
  <c r="AL3416" i="4"/>
  <c r="K3416" i="4"/>
  <c r="J3416" i="4"/>
  <c r="AN3416" i="4" s="1"/>
  <c r="AM3415" i="4"/>
  <c r="AL3415" i="4"/>
  <c r="K3415" i="4"/>
  <c r="J3415" i="4"/>
  <c r="AN3415" i="4" s="1"/>
  <c r="AM3414" i="4"/>
  <c r="AL3414" i="4"/>
  <c r="K3414" i="4"/>
  <c r="J3414" i="4"/>
  <c r="AN3414" i="4" s="1"/>
  <c r="AM3413" i="4"/>
  <c r="AL3413" i="4"/>
  <c r="K3413" i="4"/>
  <c r="J3413" i="4"/>
  <c r="AN3413" i="4" s="1"/>
  <c r="AM3412" i="4"/>
  <c r="AL3412" i="4"/>
  <c r="K3412" i="4"/>
  <c r="J3412" i="4"/>
  <c r="AN3412" i="4" s="1"/>
  <c r="AM3411" i="4"/>
  <c r="AL3411" i="4"/>
  <c r="K3411" i="4"/>
  <c r="J3411" i="4"/>
  <c r="AN3411" i="4" s="1"/>
  <c r="AM3410" i="4"/>
  <c r="AL3410" i="4"/>
  <c r="K3410" i="4"/>
  <c r="J3410" i="4"/>
  <c r="AN3410" i="4" s="1"/>
  <c r="AM3409" i="4"/>
  <c r="AL3409" i="4"/>
  <c r="K3409" i="4"/>
  <c r="J3409" i="4"/>
  <c r="AN3409" i="4" s="1"/>
  <c r="AM3408" i="4"/>
  <c r="AL3408" i="4"/>
  <c r="K3408" i="4"/>
  <c r="J3408" i="4"/>
  <c r="AN3408" i="4" s="1"/>
  <c r="AM3407" i="4"/>
  <c r="AL3407" i="4"/>
  <c r="K3407" i="4"/>
  <c r="J3407" i="4"/>
  <c r="AN3407" i="4" s="1"/>
  <c r="AM3406" i="4"/>
  <c r="AL3406" i="4"/>
  <c r="K3406" i="4"/>
  <c r="J3406" i="4"/>
  <c r="AN3406" i="4" s="1"/>
  <c r="AM3405" i="4"/>
  <c r="AL3405" i="4"/>
  <c r="K3405" i="4"/>
  <c r="J3405" i="4"/>
  <c r="AN3405" i="4" s="1"/>
  <c r="AM3404" i="4"/>
  <c r="AL3404" i="4"/>
  <c r="K3404" i="4"/>
  <c r="J3404" i="4"/>
  <c r="AN3404" i="4" s="1"/>
  <c r="AM3403" i="4"/>
  <c r="AL3403" i="4"/>
  <c r="K3403" i="4"/>
  <c r="J3403" i="4"/>
  <c r="AN3403" i="4" s="1"/>
  <c r="AM3402" i="4"/>
  <c r="AL3402" i="4"/>
  <c r="K3402" i="4"/>
  <c r="J3402" i="4"/>
  <c r="AN3402" i="4" s="1"/>
  <c r="AM3401" i="4"/>
  <c r="AL3401" i="4"/>
  <c r="K3401" i="4"/>
  <c r="J3401" i="4"/>
  <c r="AN3401" i="4" s="1"/>
  <c r="AM3400" i="4"/>
  <c r="AL3400" i="4"/>
  <c r="K3400" i="4"/>
  <c r="J3400" i="4"/>
  <c r="AN3400" i="4" s="1"/>
  <c r="AM3399" i="4"/>
  <c r="AL3399" i="4"/>
  <c r="K3399" i="4"/>
  <c r="J3399" i="4"/>
  <c r="AN3399" i="4" s="1"/>
  <c r="AM3398" i="4"/>
  <c r="AL3398" i="4"/>
  <c r="K3398" i="4"/>
  <c r="J3398" i="4"/>
  <c r="AN3398" i="4" s="1"/>
  <c r="AM3397" i="4"/>
  <c r="AL3397" i="4"/>
  <c r="K3397" i="4"/>
  <c r="J3397" i="4"/>
  <c r="AN3397" i="4" s="1"/>
  <c r="AM3396" i="4"/>
  <c r="AL3396" i="4"/>
  <c r="K3396" i="4"/>
  <c r="J3396" i="4"/>
  <c r="AN3396" i="4" s="1"/>
  <c r="AM3395" i="4"/>
  <c r="AL3395" i="4"/>
  <c r="K3395" i="4"/>
  <c r="J3395" i="4"/>
  <c r="AN3395" i="4" s="1"/>
  <c r="AM3394" i="4"/>
  <c r="AL3394" i="4"/>
  <c r="K3394" i="4"/>
  <c r="J3394" i="4"/>
  <c r="AN3394" i="4" s="1"/>
  <c r="AM3393" i="4"/>
  <c r="AL3393" i="4"/>
  <c r="K3393" i="4"/>
  <c r="J3393" i="4"/>
  <c r="AN3393" i="4" s="1"/>
  <c r="AM3392" i="4"/>
  <c r="AL3392" i="4"/>
  <c r="K3392" i="4"/>
  <c r="J3392" i="4"/>
  <c r="AN3392" i="4" s="1"/>
  <c r="AM3391" i="4"/>
  <c r="AL3391" i="4"/>
  <c r="K3391" i="4"/>
  <c r="J3391" i="4"/>
  <c r="AN3391" i="4" s="1"/>
  <c r="AM3390" i="4"/>
  <c r="AL3390" i="4"/>
  <c r="K3390" i="4"/>
  <c r="J3390" i="4"/>
  <c r="AN3390" i="4" s="1"/>
  <c r="AM3389" i="4"/>
  <c r="AL3389" i="4"/>
  <c r="K3389" i="4"/>
  <c r="J3389" i="4"/>
  <c r="AN3389" i="4" s="1"/>
  <c r="AM3388" i="4"/>
  <c r="AL3388" i="4"/>
  <c r="K3388" i="4"/>
  <c r="J3388" i="4"/>
  <c r="AN3388" i="4" s="1"/>
  <c r="AM3387" i="4"/>
  <c r="AL3387" i="4"/>
  <c r="K3387" i="4"/>
  <c r="J3387" i="4"/>
  <c r="AN3387" i="4" s="1"/>
  <c r="AM3386" i="4"/>
  <c r="AL3386" i="4"/>
  <c r="K3386" i="4"/>
  <c r="J3386" i="4"/>
  <c r="AN3386" i="4" s="1"/>
  <c r="AM3385" i="4"/>
  <c r="AL3385" i="4"/>
  <c r="K3385" i="4"/>
  <c r="J3385" i="4"/>
  <c r="AN3385" i="4" s="1"/>
  <c r="AM3384" i="4"/>
  <c r="AL3384" i="4"/>
  <c r="K3384" i="4"/>
  <c r="J3384" i="4"/>
  <c r="AN3384" i="4" s="1"/>
  <c r="AM3383" i="4"/>
  <c r="AL3383" i="4"/>
  <c r="K3383" i="4"/>
  <c r="J3383" i="4"/>
  <c r="AN3383" i="4" s="1"/>
  <c r="AM3382" i="4"/>
  <c r="AL3382" i="4"/>
  <c r="K3382" i="4"/>
  <c r="J3382" i="4"/>
  <c r="AN3382" i="4" s="1"/>
  <c r="AM3381" i="4"/>
  <c r="AL3381" i="4"/>
  <c r="K3381" i="4"/>
  <c r="J3381" i="4"/>
  <c r="AN3381" i="4" s="1"/>
  <c r="AM3380" i="4"/>
  <c r="AL3380" i="4"/>
  <c r="K3380" i="4"/>
  <c r="J3380" i="4"/>
  <c r="AN3380" i="4" s="1"/>
  <c r="AM3379" i="4"/>
  <c r="AL3379" i="4"/>
  <c r="K3379" i="4"/>
  <c r="J3379" i="4"/>
  <c r="AN3379" i="4" s="1"/>
  <c r="AM3378" i="4"/>
  <c r="AL3378" i="4"/>
  <c r="K3378" i="4"/>
  <c r="J3378" i="4"/>
  <c r="AN3378" i="4" s="1"/>
  <c r="AM3377" i="4"/>
  <c r="AL3377" i="4"/>
  <c r="K3377" i="4"/>
  <c r="J3377" i="4"/>
  <c r="AN3377" i="4" s="1"/>
  <c r="AM3376" i="4"/>
  <c r="AL3376" i="4"/>
  <c r="K3376" i="4"/>
  <c r="J3376" i="4"/>
  <c r="AN3376" i="4" s="1"/>
  <c r="AM3375" i="4"/>
  <c r="AL3375" i="4"/>
  <c r="K3375" i="4"/>
  <c r="J3375" i="4"/>
  <c r="AN3375" i="4" s="1"/>
  <c r="AM3374" i="4"/>
  <c r="AL3374" i="4"/>
  <c r="K3374" i="4"/>
  <c r="J3374" i="4"/>
  <c r="AN3374" i="4" s="1"/>
  <c r="AM3373" i="4"/>
  <c r="AL3373" i="4"/>
  <c r="K3373" i="4"/>
  <c r="J3373" i="4"/>
  <c r="AN3373" i="4" s="1"/>
  <c r="AM3372" i="4"/>
  <c r="AL3372" i="4"/>
  <c r="K3372" i="4"/>
  <c r="J3372" i="4"/>
  <c r="AN3372" i="4" s="1"/>
  <c r="AM3371" i="4"/>
  <c r="AL3371" i="4"/>
  <c r="K3371" i="4"/>
  <c r="J3371" i="4"/>
  <c r="AN3371" i="4" s="1"/>
  <c r="AM3370" i="4"/>
  <c r="AL3370" i="4"/>
  <c r="K3370" i="4"/>
  <c r="J3370" i="4"/>
  <c r="AN3370" i="4" s="1"/>
  <c r="AM3369" i="4"/>
  <c r="AL3369" i="4"/>
  <c r="K3369" i="4"/>
  <c r="J3369" i="4"/>
  <c r="AN3369" i="4" s="1"/>
  <c r="AM3368" i="4"/>
  <c r="AL3368" i="4"/>
  <c r="K3368" i="4"/>
  <c r="J3368" i="4"/>
  <c r="AN3368" i="4" s="1"/>
  <c r="AM3367" i="4"/>
  <c r="AL3367" i="4"/>
  <c r="K3367" i="4"/>
  <c r="J3367" i="4"/>
  <c r="AN3367" i="4" s="1"/>
  <c r="AM3366" i="4"/>
  <c r="AL3366" i="4"/>
  <c r="K3366" i="4"/>
  <c r="J3366" i="4"/>
  <c r="AN3366" i="4" s="1"/>
  <c r="AM3365" i="4"/>
  <c r="AL3365" i="4"/>
  <c r="K3365" i="4"/>
  <c r="J3365" i="4"/>
  <c r="AN3365" i="4" s="1"/>
  <c r="AM3364" i="4"/>
  <c r="AL3364" i="4"/>
  <c r="K3364" i="4"/>
  <c r="J3364" i="4"/>
  <c r="AN3364" i="4" s="1"/>
  <c r="AM3363" i="4"/>
  <c r="AL3363" i="4"/>
  <c r="K3363" i="4"/>
  <c r="J3363" i="4"/>
  <c r="AN3363" i="4" s="1"/>
  <c r="AM3362" i="4"/>
  <c r="AL3362" i="4"/>
  <c r="K3362" i="4"/>
  <c r="J3362" i="4"/>
  <c r="AN3362" i="4" s="1"/>
  <c r="AM3361" i="4"/>
  <c r="AL3361" i="4"/>
  <c r="K3361" i="4"/>
  <c r="J3361" i="4"/>
  <c r="AN3361" i="4" s="1"/>
  <c r="AM3360" i="4"/>
  <c r="AL3360" i="4"/>
  <c r="K3360" i="4"/>
  <c r="J3360" i="4"/>
  <c r="AN3360" i="4" s="1"/>
  <c r="AM3359" i="4"/>
  <c r="AL3359" i="4"/>
  <c r="K3359" i="4"/>
  <c r="J3359" i="4"/>
  <c r="AN3359" i="4" s="1"/>
  <c r="AM3358" i="4"/>
  <c r="AL3358" i="4"/>
  <c r="K3358" i="4"/>
  <c r="J3358" i="4"/>
  <c r="AN3358" i="4" s="1"/>
  <c r="AM3357" i="4"/>
  <c r="AL3357" i="4"/>
  <c r="K3357" i="4"/>
  <c r="J3357" i="4"/>
  <c r="AN3357" i="4" s="1"/>
  <c r="AM3356" i="4"/>
  <c r="AL3356" i="4"/>
  <c r="K3356" i="4"/>
  <c r="J3356" i="4"/>
  <c r="AN3356" i="4" s="1"/>
  <c r="AM3355" i="4"/>
  <c r="AL3355" i="4"/>
  <c r="K3355" i="4"/>
  <c r="J3355" i="4"/>
  <c r="AN3355" i="4" s="1"/>
  <c r="AM3354" i="4"/>
  <c r="AL3354" i="4"/>
  <c r="K3354" i="4"/>
  <c r="J3354" i="4"/>
  <c r="AN3354" i="4" s="1"/>
  <c r="AM3353" i="4"/>
  <c r="AL3353" i="4"/>
  <c r="K3353" i="4"/>
  <c r="J3353" i="4"/>
  <c r="AN3353" i="4" s="1"/>
  <c r="AM3352" i="4"/>
  <c r="AL3352" i="4"/>
  <c r="K3352" i="4"/>
  <c r="J3352" i="4"/>
  <c r="AN3352" i="4" s="1"/>
  <c r="AM3351" i="4"/>
  <c r="AL3351" i="4"/>
  <c r="K3351" i="4"/>
  <c r="J3351" i="4"/>
  <c r="AN3351" i="4" s="1"/>
  <c r="AM3350" i="4"/>
  <c r="AL3350" i="4"/>
  <c r="K3350" i="4"/>
  <c r="J3350" i="4"/>
  <c r="AN3350" i="4" s="1"/>
  <c r="AM3349" i="4"/>
  <c r="AL3349" i="4"/>
  <c r="K3349" i="4"/>
  <c r="J3349" i="4"/>
  <c r="AN3349" i="4" s="1"/>
  <c r="AM3348" i="4"/>
  <c r="AL3348" i="4"/>
  <c r="K3348" i="4"/>
  <c r="J3348" i="4"/>
  <c r="AN3348" i="4" s="1"/>
  <c r="AM3347" i="4"/>
  <c r="AL3347" i="4"/>
  <c r="K3347" i="4"/>
  <c r="J3347" i="4"/>
  <c r="AN3347" i="4" s="1"/>
  <c r="AM3346" i="4"/>
  <c r="AL3346" i="4"/>
  <c r="K3346" i="4"/>
  <c r="J3346" i="4"/>
  <c r="AN3346" i="4" s="1"/>
  <c r="AM3345" i="4"/>
  <c r="AL3345" i="4"/>
  <c r="K3345" i="4"/>
  <c r="J3345" i="4"/>
  <c r="AN3345" i="4" s="1"/>
  <c r="AM3344" i="4"/>
  <c r="AL3344" i="4"/>
  <c r="K3344" i="4"/>
  <c r="J3344" i="4"/>
  <c r="AN3344" i="4" s="1"/>
  <c r="AM3343" i="4"/>
  <c r="AL3343" i="4"/>
  <c r="K3343" i="4"/>
  <c r="J3343" i="4"/>
  <c r="AN3343" i="4" s="1"/>
  <c r="AM3342" i="4"/>
  <c r="AL3342" i="4"/>
  <c r="K3342" i="4"/>
  <c r="J3342" i="4"/>
  <c r="AN3342" i="4" s="1"/>
  <c r="AM3341" i="4"/>
  <c r="AL3341" i="4"/>
  <c r="K3341" i="4"/>
  <c r="J3341" i="4"/>
  <c r="AN3341" i="4" s="1"/>
  <c r="AM3340" i="4"/>
  <c r="AL3340" i="4"/>
  <c r="K3340" i="4"/>
  <c r="J3340" i="4"/>
  <c r="AN3340" i="4" s="1"/>
  <c r="AM3339" i="4"/>
  <c r="AL3339" i="4"/>
  <c r="K3339" i="4"/>
  <c r="J3339" i="4"/>
  <c r="AN3339" i="4" s="1"/>
  <c r="AM3338" i="4"/>
  <c r="AL3338" i="4"/>
  <c r="K3338" i="4"/>
  <c r="J3338" i="4"/>
  <c r="AN3338" i="4" s="1"/>
  <c r="AM3337" i="4"/>
  <c r="AL3337" i="4"/>
  <c r="K3337" i="4"/>
  <c r="J3337" i="4"/>
  <c r="AN3337" i="4" s="1"/>
  <c r="AM3336" i="4"/>
  <c r="AL3336" i="4"/>
  <c r="K3336" i="4"/>
  <c r="J3336" i="4"/>
  <c r="AN3336" i="4" s="1"/>
  <c r="AM3335" i="4"/>
  <c r="AL3335" i="4"/>
  <c r="K3335" i="4"/>
  <c r="J3335" i="4"/>
  <c r="AN3335" i="4" s="1"/>
  <c r="AM3334" i="4"/>
  <c r="AL3334" i="4"/>
  <c r="K3334" i="4"/>
  <c r="J3334" i="4"/>
  <c r="AN3334" i="4" s="1"/>
  <c r="AM3333" i="4"/>
  <c r="AL3333" i="4"/>
  <c r="K3333" i="4"/>
  <c r="J3333" i="4"/>
  <c r="AN3333" i="4" s="1"/>
  <c r="AM3332" i="4"/>
  <c r="AL3332" i="4"/>
  <c r="K3332" i="4"/>
  <c r="J3332" i="4"/>
  <c r="AN3332" i="4" s="1"/>
  <c r="AM3331" i="4"/>
  <c r="AL3331" i="4"/>
  <c r="K3331" i="4"/>
  <c r="J3331" i="4"/>
  <c r="AN3331" i="4" s="1"/>
  <c r="AM3330" i="4"/>
  <c r="AL3330" i="4"/>
  <c r="K3330" i="4"/>
  <c r="J3330" i="4"/>
  <c r="AN3330" i="4" s="1"/>
  <c r="AM3329" i="4"/>
  <c r="AL3329" i="4"/>
  <c r="K3329" i="4"/>
  <c r="J3329" i="4"/>
  <c r="AN3329" i="4" s="1"/>
  <c r="AM3328" i="4"/>
  <c r="AL3328" i="4"/>
  <c r="K3328" i="4"/>
  <c r="J3328" i="4"/>
  <c r="AN3328" i="4" s="1"/>
  <c r="AM3327" i="4"/>
  <c r="AL3327" i="4"/>
  <c r="K3327" i="4"/>
  <c r="J3327" i="4"/>
  <c r="AN3327" i="4" s="1"/>
  <c r="AM3326" i="4"/>
  <c r="AL3326" i="4"/>
  <c r="K3326" i="4"/>
  <c r="J3326" i="4"/>
  <c r="AN3326" i="4" s="1"/>
  <c r="AM3325" i="4"/>
  <c r="AL3325" i="4"/>
  <c r="K3325" i="4"/>
  <c r="J3325" i="4"/>
  <c r="AN3325" i="4" s="1"/>
  <c r="AM3324" i="4"/>
  <c r="AL3324" i="4"/>
  <c r="K3324" i="4"/>
  <c r="J3324" i="4"/>
  <c r="AN3324" i="4" s="1"/>
  <c r="AM3323" i="4"/>
  <c r="AL3323" i="4"/>
  <c r="K3323" i="4"/>
  <c r="J3323" i="4"/>
  <c r="AN3323" i="4" s="1"/>
  <c r="AM3322" i="4"/>
  <c r="AL3322" i="4"/>
  <c r="K3322" i="4"/>
  <c r="J3322" i="4"/>
  <c r="AN3322" i="4" s="1"/>
  <c r="AM3321" i="4"/>
  <c r="AL3321" i="4"/>
  <c r="K3321" i="4"/>
  <c r="J3321" i="4"/>
  <c r="AN3321" i="4" s="1"/>
  <c r="AM3320" i="4"/>
  <c r="AL3320" i="4"/>
  <c r="K3320" i="4"/>
  <c r="J3320" i="4"/>
  <c r="AN3320" i="4" s="1"/>
  <c r="AM3319" i="4"/>
  <c r="AL3319" i="4"/>
  <c r="K3319" i="4"/>
  <c r="J3319" i="4"/>
  <c r="AN3319" i="4" s="1"/>
  <c r="AM3318" i="4"/>
  <c r="AL3318" i="4"/>
  <c r="K3318" i="4"/>
  <c r="J3318" i="4"/>
  <c r="AN3318" i="4" s="1"/>
  <c r="AM3317" i="4"/>
  <c r="AL3317" i="4"/>
  <c r="K3317" i="4"/>
  <c r="J3317" i="4"/>
  <c r="AN3317" i="4" s="1"/>
  <c r="AM3316" i="4"/>
  <c r="AL3316" i="4"/>
  <c r="K3316" i="4"/>
  <c r="J3316" i="4"/>
  <c r="AN3316" i="4" s="1"/>
  <c r="AM3315" i="4"/>
  <c r="AL3315" i="4"/>
  <c r="K3315" i="4"/>
  <c r="J3315" i="4"/>
  <c r="AN3315" i="4" s="1"/>
  <c r="AM3314" i="4"/>
  <c r="AL3314" i="4"/>
  <c r="K3314" i="4"/>
  <c r="J3314" i="4"/>
  <c r="AN3314" i="4" s="1"/>
  <c r="AM3313" i="4"/>
  <c r="AL3313" i="4"/>
  <c r="K3313" i="4"/>
  <c r="J3313" i="4"/>
  <c r="AN3313" i="4" s="1"/>
  <c r="AM3312" i="4"/>
  <c r="AL3312" i="4"/>
  <c r="K3312" i="4"/>
  <c r="J3312" i="4"/>
  <c r="AN3312" i="4" s="1"/>
  <c r="AM3311" i="4"/>
  <c r="AL3311" i="4"/>
  <c r="K3311" i="4"/>
  <c r="J3311" i="4"/>
  <c r="AN3311" i="4" s="1"/>
  <c r="AM3310" i="4"/>
  <c r="AL3310" i="4"/>
  <c r="K3310" i="4"/>
  <c r="J3310" i="4"/>
  <c r="AN3310" i="4" s="1"/>
  <c r="AM3309" i="4"/>
  <c r="AL3309" i="4"/>
  <c r="K3309" i="4"/>
  <c r="J3309" i="4"/>
  <c r="AN3309" i="4" s="1"/>
  <c r="AM3308" i="4"/>
  <c r="AL3308" i="4"/>
  <c r="K3308" i="4"/>
  <c r="J3308" i="4"/>
  <c r="AN3308" i="4" s="1"/>
  <c r="AM3307" i="4"/>
  <c r="AL3307" i="4"/>
  <c r="K3307" i="4"/>
  <c r="J3307" i="4"/>
  <c r="AN3307" i="4" s="1"/>
  <c r="AM3306" i="4"/>
  <c r="AL3306" i="4"/>
  <c r="K3306" i="4"/>
  <c r="J3306" i="4"/>
  <c r="AN3306" i="4" s="1"/>
  <c r="AM3305" i="4"/>
  <c r="AL3305" i="4"/>
  <c r="K3305" i="4"/>
  <c r="J3305" i="4"/>
  <c r="AN3305" i="4" s="1"/>
  <c r="AM3304" i="4"/>
  <c r="AL3304" i="4"/>
  <c r="K3304" i="4"/>
  <c r="J3304" i="4"/>
  <c r="AN3304" i="4" s="1"/>
  <c r="AM3303" i="4"/>
  <c r="AL3303" i="4"/>
  <c r="K3303" i="4"/>
  <c r="J3303" i="4"/>
  <c r="AN3303" i="4" s="1"/>
  <c r="AM3302" i="4"/>
  <c r="AL3302" i="4"/>
  <c r="K3302" i="4"/>
  <c r="J3302" i="4"/>
  <c r="AN3302" i="4" s="1"/>
  <c r="AM3301" i="4"/>
  <c r="AL3301" i="4"/>
  <c r="K3301" i="4"/>
  <c r="J3301" i="4"/>
  <c r="AN3301" i="4" s="1"/>
  <c r="AM3300" i="4"/>
  <c r="AL3300" i="4"/>
  <c r="K3300" i="4"/>
  <c r="J3300" i="4"/>
  <c r="AN3300" i="4" s="1"/>
  <c r="AM3299" i="4"/>
  <c r="AL3299" i="4"/>
  <c r="K3299" i="4"/>
  <c r="J3299" i="4"/>
  <c r="AN3299" i="4" s="1"/>
  <c r="AM3298" i="4"/>
  <c r="AL3298" i="4"/>
  <c r="K3298" i="4"/>
  <c r="J3298" i="4"/>
  <c r="AN3298" i="4" s="1"/>
  <c r="AM3297" i="4"/>
  <c r="AL3297" i="4"/>
  <c r="K3297" i="4"/>
  <c r="J3297" i="4"/>
  <c r="AN3297" i="4" s="1"/>
  <c r="AM3296" i="4"/>
  <c r="AL3296" i="4"/>
  <c r="K3296" i="4"/>
  <c r="J3296" i="4"/>
  <c r="AN3296" i="4" s="1"/>
  <c r="AM3295" i="4"/>
  <c r="AL3295" i="4"/>
  <c r="K3295" i="4"/>
  <c r="J3295" i="4"/>
  <c r="AN3295" i="4" s="1"/>
  <c r="AM3294" i="4"/>
  <c r="AL3294" i="4"/>
  <c r="K3294" i="4"/>
  <c r="J3294" i="4"/>
  <c r="AN3294" i="4" s="1"/>
  <c r="AM3293" i="4"/>
  <c r="AL3293" i="4"/>
  <c r="K3293" i="4"/>
  <c r="J3293" i="4"/>
  <c r="AN3293" i="4" s="1"/>
  <c r="AM3292" i="4"/>
  <c r="AL3292" i="4"/>
  <c r="K3292" i="4"/>
  <c r="J3292" i="4"/>
  <c r="AN3292" i="4" s="1"/>
  <c r="AM3291" i="4"/>
  <c r="AL3291" i="4"/>
  <c r="K3291" i="4"/>
  <c r="J3291" i="4"/>
  <c r="AN3291" i="4" s="1"/>
  <c r="AM3290" i="4"/>
  <c r="AL3290" i="4"/>
  <c r="K3290" i="4"/>
  <c r="J3290" i="4"/>
  <c r="AN3290" i="4" s="1"/>
  <c r="AM3289" i="4"/>
  <c r="AL3289" i="4"/>
  <c r="K3289" i="4"/>
  <c r="J3289" i="4"/>
  <c r="AN3289" i="4" s="1"/>
  <c r="AM3288" i="4"/>
  <c r="AL3288" i="4"/>
  <c r="K3288" i="4"/>
  <c r="J3288" i="4"/>
  <c r="AN3288" i="4" s="1"/>
  <c r="AM3287" i="4"/>
  <c r="AL3287" i="4"/>
  <c r="K3287" i="4"/>
  <c r="J3287" i="4"/>
  <c r="AN3287" i="4" s="1"/>
  <c r="AM3286" i="4"/>
  <c r="AL3286" i="4"/>
  <c r="K3286" i="4"/>
  <c r="J3286" i="4"/>
  <c r="AN3286" i="4" s="1"/>
  <c r="AM3285" i="4"/>
  <c r="AL3285" i="4"/>
  <c r="K3285" i="4"/>
  <c r="J3285" i="4"/>
  <c r="AN3285" i="4" s="1"/>
  <c r="AM3284" i="4"/>
  <c r="AL3284" i="4"/>
  <c r="K3284" i="4"/>
  <c r="J3284" i="4"/>
  <c r="AN3284" i="4" s="1"/>
  <c r="AM3283" i="4"/>
  <c r="AL3283" i="4"/>
  <c r="K3283" i="4"/>
  <c r="J3283" i="4"/>
  <c r="AN3283" i="4" s="1"/>
  <c r="AM3282" i="4"/>
  <c r="AL3282" i="4"/>
  <c r="K3282" i="4"/>
  <c r="J3282" i="4"/>
  <c r="AN3282" i="4" s="1"/>
  <c r="AM3281" i="4"/>
  <c r="AL3281" i="4"/>
  <c r="K3281" i="4"/>
  <c r="J3281" i="4"/>
  <c r="AN3281" i="4" s="1"/>
  <c r="AM3280" i="4"/>
  <c r="AL3280" i="4"/>
  <c r="K3280" i="4"/>
  <c r="J3280" i="4"/>
  <c r="AN3280" i="4" s="1"/>
  <c r="AM3279" i="4"/>
  <c r="AL3279" i="4"/>
  <c r="K3279" i="4"/>
  <c r="J3279" i="4"/>
  <c r="AN3279" i="4" s="1"/>
  <c r="AM3278" i="4"/>
  <c r="AL3278" i="4"/>
  <c r="K3278" i="4"/>
  <c r="J3278" i="4"/>
  <c r="AN3278" i="4" s="1"/>
  <c r="AM3277" i="4"/>
  <c r="AL3277" i="4"/>
  <c r="K3277" i="4"/>
  <c r="J3277" i="4"/>
  <c r="AN3277" i="4" s="1"/>
  <c r="AM3276" i="4"/>
  <c r="AL3276" i="4"/>
  <c r="K3276" i="4"/>
  <c r="J3276" i="4"/>
  <c r="AN3276" i="4" s="1"/>
  <c r="AM3275" i="4"/>
  <c r="AL3275" i="4"/>
  <c r="K3275" i="4"/>
  <c r="J3275" i="4"/>
  <c r="AN3275" i="4" s="1"/>
  <c r="AM3274" i="4"/>
  <c r="AL3274" i="4"/>
  <c r="K3274" i="4"/>
  <c r="J3274" i="4"/>
  <c r="AN3274" i="4" s="1"/>
  <c r="AM3273" i="4"/>
  <c r="AL3273" i="4"/>
  <c r="K3273" i="4"/>
  <c r="J3273" i="4"/>
  <c r="AN3273" i="4" s="1"/>
  <c r="AM3272" i="4"/>
  <c r="AL3272" i="4"/>
  <c r="K3272" i="4"/>
  <c r="J3272" i="4"/>
  <c r="AN3272" i="4" s="1"/>
  <c r="AM3271" i="4"/>
  <c r="AL3271" i="4"/>
  <c r="K3271" i="4"/>
  <c r="J3271" i="4"/>
  <c r="AN3271" i="4" s="1"/>
  <c r="AM3270" i="4"/>
  <c r="AL3270" i="4"/>
  <c r="K3270" i="4"/>
  <c r="J3270" i="4"/>
  <c r="AN3270" i="4" s="1"/>
  <c r="AM3269" i="4"/>
  <c r="AL3269" i="4"/>
  <c r="K3269" i="4"/>
  <c r="J3269" i="4"/>
  <c r="AN3269" i="4" s="1"/>
  <c r="AM3268" i="4"/>
  <c r="AL3268" i="4"/>
  <c r="K3268" i="4"/>
  <c r="J3268" i="4"/>
  <c r="AN3268" i="4" s="1"/>
  <c r="AM3267" i="4"/>
  <c r="AL3267" i="4"/>
  <c r="K3267" i="4"/>
  <c r="J3267" i="4"/>
  <c r="AN3267" i="4" s="1"/>
  <c r="AM3266" i="4"/>
  <c r="AL3266" i="4"/>
  <c r="K3266" i="4"/>
  <c r="J3266" i="4"/>
  <c r="AN3266" i="4" s="1"/>
  <c r="AM3265" i="4"/>
  <c r="AL3265" i="4"/>
  <c r="K3265" i="4"/>
  <c r="J3265" i="4"/>
  <c r="AN3265" i="4" s="1"/>
  <c r="AM3264" i="4"/>
  <c r="AL3264" i="4"/>
  <c r="K3264" i="4"/>
  <c r="J3264" i="4"/>
  <c r="AN3264" i="4" s="1"/>
  <c r="AM3263" i="4"/>
  <c r="AL3263" i="4"/>
  <c r="K3263" i="4"/>
  <c r="J3263" i="4"/>
  <c r="AN3263" i="4" s="1"/>
  <c r="AM3262" i="4"/>
  <c r="AL3262" i="4"/>
  <c r="K3262" i="4"/>
  <c r="J3262" i="4"/>
  <c r="AN3262" i="4" s="1"/>
  <c r="AM3261" i="4"/>
  <c r="AL3261" i="4"/>
  <c r="K3261" i="4"/>
  <c r="J3261" i="4"/>
  <c r="AN3261" i="4" s="1"/>
  <c r="AM3260" i="4"/>
  <c r="AL3260" i="4"/>
  <c r="K3260" i="4"/>
  <c r="J3260" i="4"/>
  <c r="AN3260" i="4" s="1"/>
  <c r="AM3259" i="4"/>
  <c r="AL3259" i="4"/>
  <c r="K3259" i="4"/>
  <c r="J3259" i="4"/>
  <c r="AN3259" i="4" s="1"/>
  <c r="AM3258" i="4"/>
  <c r="AL3258" i="4"/>
  <c r="K3258" i="4"/>
  <c r="J3258" i="4"/>
  <c r="AN3258" i="4" s="1"/>
  <c r="AM3257" i="4"/>
  <c r="AL3257" i="4"/>
  <c r="K3257" i="4"/>
  <c r="J3257" i="4"/>
  <c r="AN3257" i="4" s="1"/>
  <c r="AM3256" i="4"/>
  <c r="AL3256" i="4"/>
  <c r="K3256" i="4"/>
  <c r="J3256" i="4"/>
  <c r="AN3256" i="4" s="1"/>
  <c r="AM3255" i="4"/>
  <c r="AL3255" i="4"/>
  <c r="K3255" i="4"/>
  <c r="J3255" i="4"/>
  <c r="AN3255" i="4" s="1"/>
  <c r="AM3254" i="4"/>
  <c r="AL3254" i="4"/>
  <c r="K3254" i="4"/>
  <c r="J3254" i="4"/>
  <c r="AN3254" i="4" s="1"/>
  <c r="AM3253" i="4"/>
  <c r="AL3253" i="4"/>
  <c r="K3253" i="4"/>
  <c r="J3253" i="4"/>
  <c r="AN3253" i="4" s="1"/>
  <c r="AM3252" i="4"/>
  <c r="AL3252" i="4"/>
  <c r="K3252" i="4"/>
  <c r="J3252" i="4"/>
  <c r="AN3252" i="4" s="1"/>
  <c r="AM3251" i="4"/>
  <c r="AL3251" i="4"/>
  <c r="K3251" i="4"/>
  <c r="J3251" i="4"/>
  <c r="AN3251" i="4" s="1"/>
  <c r="AM3250" i="4"/>
  <c r="AL3250" i="4"/>
  <c r="K3250" i="4"/>
  <c r="J3250" i="4"/>
  <c r="AN3250" i="4" s="1"/>
  <c r="AM3249" i="4"/>
  <c r="AL3249" i="4"/>
  <c r="K3249" i="4"/>
  <c r="J3249" i="4"/>
  <c r="AN3249" i="4" s="1"/>
  <c r="AM3248" i="4"/>
  <c r="AL3248" i="4"/>
  <c r="K3248" i="4"/>
  <c r="J3248" i="4"/>
  <c r="AN3248" i="4" s="1"/>
  <c r="AM3247" i="4"/>
  <c r="AL3247" i="4"/>
  <c r="K3247" i="4"/>
  <c r="J3247" i="4"/>
  <c r="AN3247" i="4" s="1"/>
  <c r="AM3246" i="4"/>
  <c r="AL3246" i="4"/>
  <c r="K3246" i="4"/>
  <c r="J3246" i="4"/>
  <c r="AN3246" i="4" s="1"/>
  <c r="AM3245" i="4"/>
  <c r="AL3245" i="4"/>
  <c r="K3245" i="4"/>
  <c r="J3245" i="4"/>
  <c r="AN3245" i="4" s="1"/>
  <c r="AM3244" i="4"/>
  <c r="AL3244" i="4"/>
  <c r="K3244" i="4"/>
  <c r="J3244" i="4"/>
  <c r="AN3244" i="4" s="1"/>
  <c r="AM3243" i="4"/>
  <c r="AL3243" i="4"/>
  <c r="K3243" i="4"/>
  <c r="J3243" i="4"/>
  <c r="AN3243" i="4" s="1"/>
  <c r="AM3242" i="4"/>
  <c r="AL3242" i="4"/>
  <c r="K3242" i="4"/>
  <c r="J3242" i="4"/>
  <c r="AN3242" i="4" s="1"/>
  <c r="AM3241" i="4"/>
  <c r="AL3241" i="4"/>
  <c r="K3241" i="4"/>
  <c r="J3241" i="4"/>
  <c r="AN3241" i="4" s="1"/>
  <c r="AM3240" i="4"/>
  <c r="AL3240" i="4"/>
  <c r="K3240" i="4"/>
  <c r="J3240" i="4"/>
  <c r="AN3240" i="4" s="1"/>
  <c r="AM3239" i="4"/>
  <c r="AL3239" i="4"/>
  <c r="K3239" i="4"/>
  <c r="J3239" i="4"/>
  <c r="AN3239" i="4" s="1"/>
  <c r="AM3238" i="4"/>
  <c r="AL3238" i="4"/>
  <c r="K3238" i="4"/>
  <c r="J3238" i="4"/>
  <c r="AN3238" i="4" s="1"/>
  <c r="AM3237" i="4"/>
  <c r="AL3237" i="4"/>
  <c r="K3237" i="4"/>
  <c r="J3237" i="4"/>
  <c r="AN3237" i="4" s="1"/>
  <c r="AM3236" i="4"/>
  <c r="AL3236" i="4"/>
  <c r="K3236" i="4"/>
  <c r="J3236" i="4"/>
  <c r="AN3236" i="4" s="1"/>
  <c r="AM3235" i="4"/>
  <c r="AL3235" i="4"/>
  <c r="K3235" i="4"/>
  <c r="J3235" i="4"/>
  <c r="AN3235" i="4" s="1"/>
  <c r="AM3234" i="4"/>
  <c r="AL3234" i="4"/>
  <c r="K3234" i="4"/>
  <c r="J3234" i="4"/>
  <c r="AN3234" i="4" s="1"/>
  <c r="AM3233" i="4"/>
  <c r="AL3233" i="4"/>
  <c r="K3233" i="4"/>
  <c r="J3233" i="4"/>
  <c r="AN3233" i="4" s="1"/>
  <c r="AM3232" i="4"/>
  <c r="AL3232" i="4"/>
  <c r="K3232" i="4"/>
  <c r="J3232" i="4"/>
  <c r="AN3232" i="4" s="1"/>
  <c r="AM3231" i="4"/>
  <c r="AL3231" i="4"/>
  <c r="K3231" i="4"/>
  <c r="J3231" i="4"/>
  <c r="AN3231" i="4" s="1"/>
  <c r="AM3230" i="4"/>
  <c r="AL3230" i="4"/>
  <c r="K3230" i="4"/>
  <c r="J3230" i="4"/>
  <c r="AN3230" i="4" s="1"/>
  <c r="AM3229" i="4"/>
  <c r="AL3229" i="4"/>
  <c r="K3229" i="4"/>
  <c r="J3229" i="4"/>
  <c r="AN3229" i="4" s="1"/>
  <c r="AM3228" i="4"/>
  <c r="AL3228" i="4"/>
  <c r="K3228" i="4"/>
  <c r="J3228" i="4"/>
  <c r="AN3228" i="4" s="1"/>
  <c r="AM3227" i="4"/>
  <c r="AL3227" i="4"/>
  <c r="K3227" i="4"/>
  <c r="J3227" i="4"/>
  <c r="AN3227" i="4" s="1"/>
  <c r="AM3226" i="4"/>
  <c r="AL3226" i="4"/>
  <c r="K3226" i="4"/>
  <c r="J3226" i="4"/>
  <c r="AN3226" i="4" s="1"/>
  <c r="AM3225" i="4"/>
  <c r="AL3225" i="4"/>
  <c r="K3225" i="4"/>
  <c r="J3225" i="4"/>
  <c r="AN3225" i="4" s="1"/>
  <c r="AM3224" i="4"/>
  <c r="AL3224" i="4"/>
  <c r="K3224" i="4"/>
  <c r="J3224" i="4"/>
  <c r="AN3224" i="4" s="1"/>
  <c r="AM3223" i="4"/>
  <c r="AL3223" i="4"/>
  <c r="K3223" i="4"/>
  <c r="J3223" i="4"/>
  <c r="AN3223" i="4" s="1"/>
  <c r="AM3222" i="4"/>
  <c r="AL3222" i="4"/>
  <c r="K3222" i="4"/>
  <c r="J3222" i="4"/>
  <c r="AN3222" i="4" s="1"/>
  <c r="AM3221" i="4"/>
  <c r="AL3221" i="4"/>
  <c r="K3221" i="4"/>
  <c r="J3221" i="4"/>
  <c r="AN3221" i="4" s="1"/>
  <c r="AM3220" i="4"/>
  <c r="AL3220" i="4"/>
  <c r="K3220" i="4"/>
  <c r="J3220" i="4"/>
  <c r="AN3220" i="4" s="1"/>
  <c r="AM3219" i="4"/>
  <c r="AL3219" i="4"/>
  <c r="K3219" i="4"/>
  <c r="J3219" i="4"/>
  <c r="AN3219" i="4" s="1"/>
  <c r="AM3218" i="4"/>
  <c r="AL3218" i="4"/>
  <c r="K3218" i="4"/>
  <c r="J3218" i="4"/>
  <c r="AN3218" i="4" s="1"/>
  <c r="AM3217" i="4"/>
  <c r="AL3217" i="4"/>
  <c r="K3217" i="4"/>
  <c r="J3217" i="4"/>
  <c r="AN3217" i="4" s="1"/>
  <c r="AM3216" i="4"/>
  <c r="AL3216" i="4"/>
  <c r="K3216" i="4"/>
  <c r="J3216" i="4"/>
  <c r="AN3216" i="4" s="1"/>
  <c r="AM3215" i="4"/>
  <c r="AL3215" i="4"/>
  <c r="K3215" i="4"/>
  <c r="J3215" i="4"/>
  <c r="AN3215" i="4" s="1"/>
  <c r="AM3214" i="4"/>
  <c r="AL3214" i="4"/>
  <c r="K3214" i="4"/>
  <c r="J3214" i="4"/>
  <c r="AN3214" i="4" s="1"/>
  <c r="AM3213" i="4"/>
  <c r="AL3213" i="4"/>
  <c r="K3213" i="4"/>
  <c r="J3213" i="4"/>
  <c r="AN3213" i="4" s="1"/>
  <c r="AM3212" i="4"/>
  <c r="AL3212" i="4"/>
  <c r="K3212" i="4"/>
  <c r="J3212" i="4"/>
  <c r="AN3212" i="4" s="1"/>
  <c r="AM3211" i="4"/>
  <c r="AL3211" i="4"/>
  <c r="K3211" i="4"/>
  <c r="J3211" i="4"/>
  <c r="AN3211" i="4" s="1"/>
  <c r="AM3210" i="4"/>
  <c r="AL3210" i="4"/>
  <c r="K3210" i="4"/>
  <c r="J3210" i="4"/>
  <c r="AN3210" i="4" s="1"/>
  <c r="AM3209" i="4"/>
  <c r="AL3209" i="4"/>
  <c r="K3209" i="4"/>
  <c r="J3209" i="4"/>
  <c r="AN3209" i="4" s="1"/>
  <c r="AM3208" i="4"/>
  <c r="AL3208" i="4"/>
  <c r="K3208" i="4"/>
  <c r="J3208" i="4"/>
  <c r="AN3208" i="4" s="1"/>
  <c r="AM3207" i="4"/>
  <c r="AL3207" i="4"/>
  <c r="K3207" i="4"/>
  <c r="J3207" i="4"/>
  <c r="AN3207" i="4" s="1"/>
  <c r="AM3206" i="4"/>
  <c r="AL3206" i="4"/>
  <c r="K3206" i="4"/>
  <c r="J3206" i="4"/>
  <c r="AN3206" i="4" s="1"/>
  <c r="AM3205" i="4"/>
  <c r="AL3205" i="4"/>
  <c r="K3205" i="4"/>
  <c r="J3205" i="4"/>
  <c r="AN3205" i="4" s="1"/>
  <c r="AM3204" i="4"/>
  <c r="AL3204" i="4"/>
  <c r="K3204" i="4"/>
  <c r="J3204" i="4"/>
  <c r="AN3204" i="4" s="1"/>
  <c r="AM3203" i="4"/>
  <c r="AL3203" i="4"/>
  <c r="K3203" i="4"/>
  <c r="J3203" i="4"/>
  <c r="AN3203" i="4" s="1"/>
  <c r="AM3202" i="4"/>
  <c r="AL3202" i="4"/>
  <c r="K3202" i="4"/>
  <c r="J3202" i="4"/>
  <c r="AN3202" i="4" s="1"/>
  <c r="AM3201" i="4"/>
  <c r="AL3201" i="4"/>
  <c r="K3201" i="4"/>
  <c r="J3201" i="4"/>
  <c r="AN3201" i="4" s="1"/>
  <c r="AM3200" i="4"/>
  <c r="AL3200" i="4"/>
  <c r="K3200" i="4"/>
  <c r="J3200" i="4"/>
  <c r="AN3200" i="4" s="1"/>
  <c r="AM3199" i="4"/>
  <c r="AL3199" i="4"/>
  <c r="K3199" i="4"/>
  <c r="J3199" i="4"/>
  <c r="AN3199" i="4" s="1"/>
  <c r="AM3198" i="4"/>
  <c r="AL3198" i="4"/>
  <c r="K3198" i="4"/>
  <c r="J3198" i="4"/>
  <c r="AN3198" i="4" s="1"/>
  <c r="AM3197" i="4"/>
  <c r="AL3197" i="4"/>
  <c r="K3197" i="4"/>
  <c r="J3197" i="4"/>
  <c r="AN3197" i="4" s="1"/>
  <c r="AM3196" i="4"/>
  <c r="AL3196" i="4"/>
  <c r="K3196" i="4"/>
  <c r="J3196" i="4"/>
  <c r="AN3196" i="4" s="1"/>
  <c r="AM3195" i="4"/>
  <c r="AL3195" i="4"/>
  <c r="K3195" i="4"/>
  <c r="J3195" i="4"/>
  <c r="AN3195" i="4" s="1"/>
  <c r="AM3194" i="4"/>
  <c r="AL3194" i="4"/>
  <c r="K3194" i="4"/>
  <c r="J3194" i="4"/>
  <c r="AN3194" i="4" s="1"/>
  <c r="AM3193" i="4"/>
  <c r="AL3193" i="4"/>
  <c r="K3193" i="4"/>
  <c r="J3193" i="4"/>
  <c r="AN3193" i="4" s="1"/>
  <c r="AM3192" i="4"/>
  <c r="AL3192" i="4"/>
  <c r="K3192" i="4"/>
  <c r="J3192" i="4"/>
  <c r="AN3192" i="4" s="1"/>
  <c r="AM3191" i="4"/>
  <c r="AL3191" i="4"/>
  <c r="K3191" i="4"/>
  <c r="J3191" i="4"/>
  <c r="AN3191" i="4" s="1"/>
  <c r="AM3190" i="4"/>
  <c r="AL3190" i="4"/>
  <c r="K3190" i="4"/>
  <c r="J3190" i="4"/>
  <c r="AN3190" i="4" s="1"/>
  <c r="AM3189" i="4"/>
  <c r="AL3189" i="4"/>
  <c r="K3189" i="4"/>
  <c r="J3189" i="4"/>
  <c r="AN3189" i="4" s="1"/>
  <c r="AM3188" i="4"/>
  <c r="AL3188" i="4"/>
  <c r="K3188" i="4"/>
  <c r="J3188" i="4"/>
  <c r="AN3188" i="4" s="1"/>
  <c r="AM3187" i="4"/>
  <c r="AL3187" i="4"/>
  <c r="K3187" i="4"/>
  <c r="J3187" i="4"/>
  <c r="AN3187" i="4" s="1"/>
  <c r="AM3186" i="4"/>
  <c r="AL3186" i="4"/>
  <c r="K3186" i="4"/>
  <c r="J3186" i="4"/>
  <c r="AN3186" i="4" s="1"/>
  <c r="AM3185" i="4"/>
  <c r="AL3185" i="4"/>
  <c r="K3185" i="4"/>
  <c r="J3185" i="4"/>
  <c r="AN3185" i="4" s="1"/>
  <c r="AM3184" i="4"/>
  <c r="AL3184" i="4"/>
  <c r="K3184" i="4"/>
  <c r="J3184" i="4"/>
  <c r="AN3184" i="4" s="1"/>
  <c r="AM3183" i="4"/>
  <c r="AL3183" i="4"/>
  <c r="K3183" i="4"/>
  <c r="J3183" i="4"/>
  <c r="AN3183" i="4" s="1"/>
  <c r="AM3182" i="4"/>
  <c r="AL3182" i="4"/>
  <c r="K3182" i="4"/>
  <c r="J3182" i="4"/>
  <c r="AN3182" i="4" s="1"/>
  <c r="AM3181" i="4"/>
  <c r="AL3181" i="4"/>
  <c r="K3181" i="4"/>
  <c r="J3181" i="4"/>
  <c r="AN3181" i="4" s="1"/>
  <c r="AM3180" i="4"/>
  <c r="AL3180" i="4"/>
  <c r="K3180" i="4"/>
  <c r="J3180" i="4"/>
  <c r="AN3180" i="4" s="1"/>
  <c r="AM3179" i="4"/>
  <c r="AL3179" i="4"/>
  <c r="K3179" i="4"/>
  <c r="J3179" i="4"/>
  <c r="AN3179" i="4" s="1"/>
  <c r="AM3178" i="4"/>
  <c r="AL3178" i="4"/>
  <c r="K3178" i="4"/>
  <c r="J3178" i="4"/>
  <c r="AN3178" i="4" s="1"/>
  <c r="AM3177" i="4"/>
  <c r="AL3177" i="4"/>
  <c r="K3177" i="4"/>
  <c r="J3177" i="4"/>
  <c r="AN3177" i="4" s="1"/>
  <c r="AM3176" i="4"/>
  <c r="AL3176" i="4"/>
  <c r="K3176" i="4"/>
  <c r="J3176" i="4"/>
  <c r="AN3176" i="4" s="1"/>
  <c r="AM3175" i="4"/>
  <c r="AL3175" i="4"/>
  <c r="K3175" i="4"/>
  <c r="J3175" i="4"/>
  <c r="AN3175" i="4" s="1"/>
  <c r="AM3174" i="4"/>
  <c r="AL3174" i="4"/>
  <c r="K3174" i="4"/>
  <c r="J3174" i="4"/>
  <c r="AN3174" i="4" s="1"/>
  <c r="AM3173" i="4"/>
  <c r="AL3173" i="4"/>
  <c r="K3173" i="4"/>
  <c r="J3173" i="4"/>
  <c r="AN3173" i="4" s="1"/>
  <c r="AM3172" i="4"/>
  <c r="AL3172" i="4"/>
  <c r="K3172" i="4"/>
  <c r="J3172" i="4"/>
  <c r="AN3172" i="4" s="1"/>
  <c r="AM3171" i="4"/>
  <c r="AL3171" i="4"/>
  <c r="K3171" i="4"/>
  <c r="J3171" i="4"/>
  <c r="AN3171" i="4" s="1"/>
  <c r="AM3170" i="4"/>
  <c r="AL3170" i="4"/>
  <c r="K3170" i="4"/>
  <c r="J3170" i="4"/>
  <c r="AN3170" i="4" s="1"/>
  <c r="AM3169" i="4"/>
  <c r="AL3169" i="4"/>
  <c r="K3169" i="4"/>
  <c r="J3169" i="4"/>
  <c r="AN3169" i="4" s="1"/>
  <c r="AM3168" i="4"/>
  <c r="AL3168" i="4"/>
  <c r="K3168" i="4"/>
  <c r="J3168" i="4"/>
  <c r="AN3168" i="4" s="1"/>
  <c r="AM3167" i="4"/>
  <c r="AL3167" i="4"/>
  <c r="K3167" i="4"/>
  <c r="J3167" i="4"/>
  <c r="AN3167" i="4" s="1"/>
  <c r="AM3166" i="4"/>
  <c r="AL3166" i="4"/>
  <c r="K3166" i="4"/>
  <c r="J3166" i="4"/>
  <c r="AN3166" i="4" s="1"/>
  <c r="AM3165" i="4"/>
  <c r="AL3165" i="4"/>
  <c r="K3165" i="4"/>
  <c r="J3165" i="4"/>
  <c r="AN3165" i="4" s="1"/>
  <c r="AM3164" i="4"/>
  <c r="AL3164" i="4"/>
  <c r="K3164" i="4"/>
  <c r="J3164" i="4"/>
  <c r="AN3164" i="4" s="1"/>
  <c r="AM3163" i="4"/>
  <c r="AL3163" i="4"/>
  <c r="K3163" i="4"/>
  <c r="J3163" i="4"/>
  <c r="AN3163" i="4" s="1"/>
  <c r="AM3162" i="4"/>
  <c r="AL3162" i="4"/>
  <c r="K3162" i="4"/>
  <c r="J3162" i="4"/>
  <c r="AN3162" i="4" s="1"/>
  <c r="AM3161" i="4"/>
  <c r="AL3161" i="4"/>
  <c r="K3161" i="4"/>
  <c r="J3161" i="4"/>
  <c r="AN3161" i="4" s="1"/>
  <c r="AM3160" i="4"/>
  <c r="AL3160" i="4"/>
  <c r="K3160" i="4"/>
  <c r="J3160" i="4"/>
  <c r="AN3160" i="4" s="1"/>
  <c r="AM3159" i="4"/>
  <c r="AL3159" i="4"/>
  <c r="K3159" i="4"/>
  <c r="J3159" i="4"/>
  <c r="AN3159" i="4" s="1"/>
  <c r="AM3158" i="4"/>
  <c r="AL3158" i="4"/>
  <c r="K3158" i="4"/>
  <c r="J3158" i="4"/>
  <c r="AN3158" i="4" s="1"/>
  <c r="AM3157" i="4"/>
  <c r="AL3157" i="4"/>
  <c r="K3157" i="4"/>
  <c r="J3157" i="4"/>
  <c r="AN3157" i="4" s="1"/>
  <c r="AM3156" i="4"/>
  <c r="AL3156" i="4"/>
  <c r="K3156" i="4"/>
  <c r="J3156" i="4"/>
  <c r="AN3156" i="4" s="1"/>
  <c r="AM3155" i="4"/>
  <c r="AL3155" i="4"/>
  <c r="K3155" i="4"/>
  <c r="J3155" i="4"/>
  <c r="AN3155" i="4" s="1"/>
  <c r="AM3154" i="4"/>
  <c r="AL3154" i="4"/>
  <c r="K3154" i="4"/>
  <c r="J3154" i="4"/>
  <c r="AN3154" i="4" s="1"/>
  <c r="AM3153" i="4"/>
  <c r="AL3153" i="4"/>
  <c r="K3153" i="4"/>
  <c r="J3153" i="4"/>
  <c r="AN3153" i="4" s="1"/>
  <c r="AM3152" i="4"/>
  <c r="AL3152" i="4"/>
  <c r="K3152" i="4"/>
  <c r="J3152" i="4"/>
  <c r="AN3152" i="4" s="1"/>
  <c r="AM3151" i="4"/>
  <c r="AL3151" i="4"/>
  <c r="K3151" i="4"/>
  <c r="J3151" i="4"/>
  <c r="AN3151" i="4" s="1"/>
  <c r="AM3150" i="4"/>
  <c r="AL3150" i="4"/>
  <c r="K3150" i="4"/>
  <c r="J3150" i="4"/>
  <c r="AN3150" i="4" s="1"/>
  <c r="AM3149" i="4"/>
  <c r="AL3149" i="4"/>
  <c r="K3149" i="4"/>
  <c r="J3149" i="4"/>
  <c r="AN3149" i="4" s="1"/>
  <c r="AM3148" i="4"/>
  <c r="AL3148" i="4"/>
  <c r="K3148" i="4"/>
  <c r="J3148" i="4"/>
  <c r="AN3148" i="4" s="1"/>
  <c r="AM3147" i="4"/>
  <c r="AL3147" i="4"/>
  <c r="K3147" i="4"/>
  <c r="J3147" i="4"/>
  <c r="AN3147" i="4" s="1"/>
  <c r="AM3146" i="4"/>
  <c r="AL3146" i="4"/>
  <c r="K3146" i="4"/>
  <c r="J3146" i="4"/>
  <c r="AN3146" i="4" s="1"/>
  <c r="AM3145" i="4"/>
  <c r="AL3145" i="4"/>
  <c r="K3145" i="4"/>
  <c r="J3145" i="4"/>
  <c r="AN3145" i="4" s="1"/>
  <c r="AM3144" i="4"/>
  <c r="AL3144" i="4"/>
  <c r="K3144" i="4"/>
  <c r="J3144" i="4"/>
  <c r="AN3144" i="4" s="1"/>
  <c r="AM3143" i="4"/>
  <c r="AL3143" i="4"/>
  <c r="K3143" i="4"/>
  <c r="J3143" i="4"/>
  <c r="AN3143" i="4" s="1"/>
  <c r="AM3142" i="4"/>
  <c r="AL3142" i="4"/>
  <c r="K3142" i="4"/>
  <c r="J3142" i="4"/>
  <c r="AN3142" i="4" s="1"/>
  <c r="AM3141" i="4"/>
  <c r="AL3141" i="4"/>
  <c r="K3141" i="4"/>
  <c r="J3141" i="4"/>
  <c r="AN3141" i="4" s="1"/>
  <c r="AM3140" i="4"/>
  <c r="AL3140" i="4"/>
  <c r="K3140" i="4"/>
  <c r="J3140" i="4"/>
  <c r="AN3140" i="4" s="1"/>
  <c r="AM3139" i="4"/>
  <c r="AL3139" i="4"/>
  <c r="K3139" i="4"/>
  <c r="J3139" i="4"/>
  <c r="AN3139" i="4" s="1"/>
  <c r="AM3138" i="4"/>
  <c r="AL3138" i="4"/>
  <c r="K3138" i="4"/>
  <c r="J3138" i="4"/>
  <c r="AN3138" i="4" s="1"/>
  <c r="AM3137" i="4"/>
  <c r="AL3137" i="4"/>
  <c r="K3137" i="4"/>
  <c r="J3137" i="4"/>
  <c r="AN3137" i="4" s="1"/>
  <c r="AM3136" i="4"/>
  <c r="AL3136" i="4"/>
  <c r="K3136" i="4"/>
  <c r="J3136" i="4"/>
  <c r="AN3136" i="4" s="1"/>
  <c r="AM3135" i="4"/>
  <c r="AL3135" i="4"/>
  <c r="K3135" i="4"/>
  <c r="J3135" i="4"/>
  <c r="AN3135" i="4" s="1"/>
  <c r="AM3134" i="4"/>
  <c r="AL3134" i="4"/>
  <c r="K3134" i="4"/>
  <c r="J3134" i="4"/>
  <c r="AN3134" i="4" s="1"/>
  <c r="AM3133" i="4"/>
  <c r="AL3133" i="4"/>
  <c r="K3133" i="4"/>
  <c r="J3133" i="4"/>
  <c r="AN3133" i="4" s="1"/>
  <c r="AM3132" i="4"/>
  <c r="AL3132" i="4"/>
  <c r="K3132" i="4"/>
  <c r="J3132" i="4"/>
  <c r="AN3132" i="4" s="1"/>
  <c r="AM3131" i="4"/>
  <c r="AL3131" i="4"/>
  <c r="K3131" i="4"/>
  <c r="J3131" i="4"/>
  <c r="AN3131" i="4" s="1"/>
  <c r="AM3130" i="4"/>
  <c r="AL3130" i="4"/>
  <c r="K3130" i="4"/>
  <c r="J3130" i="4"/>
  <c r="AN3130" i="4" s="1"/>
  <c r="AM3129" i="4"/>
  <c r="AL3129" i="4"/>
  <c r="K3129" i="4"/>
  <c r="J3129" i="4"/>
  <c r="AN3129" i="4" s="1"/>
  <c r="AM3128" i="4"/>
  <c r="AL3128" i="4"/>
  <c r="K3128" i="4"/>
  <c r="J3128" i="4"/>
  <c r="AN3128" i="4" s="1"/>
  <c r="AM3127" i="4"/>
  <c r="AL3127" i="4"/>
  <c r="K3127" i="4"/>
  <c r="J3127" i="4"/>
  <c r="AN3127" i="4" s="1"/>
  <c r="AM3126" i="4"/>
  <c r="AL3126" i="4"/>
  <c r="K3126" i="4"/>
  <c r="J3126" i="4"/>
  <c r="AN3126" i="4" s="1"/>
  <c r="AM3125" i="4"/>
  <c r="AL3125" i="4"/>
  <c r="K3125" i="4"/>
  <c r="J3125" i="4"/>
  <c r="AN3125" i="4" s="1"/>
  <c r="AM3124" i="4"/>
  <c r="AL3124" i="4"/>
  <c r="K3124" i="4"/>
  <c r="J3124" i="4"/>
  <c r="AN3124" i="4" s="1"/>
  <c r="AM3123" i="4"/>
  <c r="AL3123" i="4"/>
  <c r="K3123" i="4"/>
  <c r="J3123" i="4"/>
  <c r="AN3123" i="4" s="1"/>
  <c r="AM3122" i="4"/>
  <c r="AL3122" i="4"/>
  <c r="K3122" i="4"/>
  <c r="J3122" i="4"/>
  <c r="AN3122" i="4" s="1"/>
  <c r="AM3121" i="4"/>
  <c r="AL3121" i="4"/>
  <c r="K3121" i="4"/>
  <c r="J3121" i="4"/>
  <c r="AN3121" i="4" s="1"/>
  <c r="AM3120" i="4"/>
  <c r="AL3120" i="4"/>
  <c r="K3120" i="4"/>
  <c r="J3120" i="4"/>
  <c r="AN3120" i="4" s="1"/>
  <c r="AM3119" i="4"/>
  <c r="AL3119" i="4"/>
  <c r="K3119" i="4"/>
  <c r="J3119" i="4"/>
  <c r="AN3119" i="4" s="1"/>
  <c r="AM3118" i="4"/>
  <c r="AL3118" i="4"/>
  <c r="K3118" i="4"/>
  <c r="J3118" i="4"/>
  <c r="AN3118" i="4" s="1"/>
  <c r="AM3117" i="4"/>
  <c r="AL3117" i="4"/>
  <c r="K3117" i="4"/>
  <c r="J3117" i="4"/>
  <c r="AN3117" i="4" s="1"/>
  <c r="AM3116" i="4"/>
  <c r="AL3116" i="4"/>
  <c r="K3116" i="4"/>
  <c r="J3116" i="4"/>
  <c r="AN3116" i="4" s="1"/>
  <c r="AM3115" i="4"/>
  <c r="AL3115" i="4"/>
  <c r="K3115" i="4"/>
  <c r="J3115" i="4"/>
  <c r="AN3115" i="4" s="1"/>
  <c r="AM3114" i="4"/>
  <c r="AL3114" i="4"/>
  <c r="K3114" i="4"/>
  <c r="J3114" i="4"/>
  <c r="AN3114" i="4" s="1"/>
  <c r="AM3113" i="4"/>
  <c r="AL3113" i="4"/>
  <c r="K3113" i="4"/>
  <c r="J3113" i="4"/>
  <c r="AN3113" i="4" s="1"/>
  <c r="AM3112" i="4"/>
  <c r="AL3112" i="4"/>
  <c r="K3112" i="4"/>
  <c r="J3112" i="4"/>
  <c r="AN3112" i="4" s="1"/>
  <c r="AM3111" i="4"/>
  <c r="AL3111" i="4"/>
  <c r="K3111" i="4"/>
  <c r="J3111" i="4"/>
  <c r="AN3111" i="4" s="1"/>
  <c r="AM3110" i="4"/>
  <c r="AL3110" i="4"/>
  <c r="K3110" i="4"/>
  <c r="J3110" i="4"/>
  <c r="AN3110" i="4" s="1"/>
  <c r="AM3109" i="4"/>
  <c r="AL3109" i="4"/>
  <c r="K3109" i="4"/>
  <c r="J3109" i="4"/>
  <c r="AN3109" i="4" s="1"/>
  <c r="AM3108" i="4"/>
  <c r="AL3108" i="4"/>
  <c r="K3108" i="4"/>
  <c r="J3108" i="4"/>
  <c r="AN3108" i="4" s="1"/>
  <c r="AM3107" i="4"/>
  <c r="AL3107" i="4"/>
  <c r="K3107" i="4"/>
  <c r="J3107" i="4"/>
  <c r="AN3107" i="4" s="1"/>
  <c r="AM3106" i="4"/>
  <c r="AL3106" i="4"/>
  <c r="K3106" i="4"/>
  <c r="J3106" i="4"/>
  <c r="AN3106" i="4" s="1"/>
  <c r="AM3105" i="4"/>
  <c r="AL3105" i="4"/>
  <c r="K3105" i="4"/>
  <c r="J3105" i="4"/>
  <c r="AN3105" i="4" s="1"/>
  <c r="AM3104" i="4"/>
  <c r="AL3104" i="4"/>
  <c r="K3104" i="4"/>
  <c r="J3104" i="4"/>
  <c r="AN3104" i="4" s="1"/>
  <c r="AM3103" i="4"/>
  <c r="AL3103" i="4"/>
  <c r="K3103" i="4"/>
  <c r="J3103" i="4"/>
  <c r="AN3103" i="4" s="1"/>
  <c r="AM3102" i="4"/>
  <c r="AL3102" i="4"/>
  <c r="K3102" i="4"/>
  <c r="J3102" i="4"/>
  <c r="AN3102" i="4" s="1"/>
  <c r="AM3101" i="4"/>
  <c r="AL3101" i="4"/>
  <c r="K3101" i="4"/>
  <c r="J3101" i="4"/>
  <c r="AN3101" i="4" s="1"/>
  <c r="AM3100" i="4"/>
  <c r="AL3100" i="4"/>
  <c r="K3100" i="4"/>
  <c r="J3100" i="4"/>
  <c r="AN3100" i="4" s="1"/>
  <c r="AM3099" i="4"/>
  <c r="AL3099" i="4"/>
  <c r="K3099" i="4"/>
  <c r="J3099" i="4"/>
  <c r="AN3099" i="4" s="1"/>
  <c r="AM3098" i="4"/>
  <c r="AL3098" i="4"/>
  <c r="K3098" i="4"/>
  <c r="J3098" i="4"/>
  <c r="AN3098" i="4" s="1"/>
  <c r="AM3097" i="4"/>
  <c r="AL3097" i="4"/>
  <c r="K3097" i="4"/>
  <c r="J3097" i="4"/>
  <c r="AN3097" i="4" s="1"/>
  <c r="AM3096" i="4"/>
  <c r="AL3096" i="4"/>
  <c r="K3096" i="4"/>
  <c r="J3096" i="4"/>
  <c r="AN3096" i="4" s="1"/>
  <c r="AM3095" i="4"/>
  <c r="AL3095" i="4"/>
  <c r="K3095" i="4"/>
  <c r="J3095" i="4"/>
  <c r="AN3095" i="4" s="1"/>
  <c r="AM3094" i="4"/>
  <c r="AL3094" i="4"/>
  <c r="K3094" i="4"/>
  <c r="J3094" i="4"/>
  <c r="AN3094" i="4" s="1"/>
  <c r="AM3093" i="4"/>
  <c r="AL3093" i="4"/>
  <c r="K3093" i="4"/>
  <c r="J3093" i="4"/>
  <c r="AN3093" i="4" s="1"/>
  <c r="AM3092" i="4"/>
  <c r="AL3092" i="4"/>
  <c r="K3092" i="4"/>
  <c r="J3092" i="4"/>
  <c r="AN3092" i="4" s="1"/>
  <c r="AM3091" i="4"/>
  <c r="AL3091" i="4"/>
  <c r="K3091" i="4"/>
  <c r="J3091" i="4"/>
  <c r="AN3091" i="4" s="1"/>
  <c r="AM3090" i="4"/>
  <c r="AL3090" i="4"/>
  <c r="K3090" i="4"/>
  <c r="J3090" i="4"/>
  <c r="AN3090" i="4" s="1"/>
  <c r="AM3089" i="4"/>
  <c r="AL3089" i="4"/>
  <c r="K3089" i="4"/>
  <c r="J3089" i="4"/>
  <c r="AN3089" i="4" s="1"/>
  <c r="AM3088" i="4"/>
  <c r="AL3088" i="4"/>
  <c r="K3088" i="4"/>
  <c r="J3088" i="4"/>
  <c r="AN3088" i="4" s="1"/>
  <c r="AM3087" i="4"/>
  <c r="AL3087" i="4"/>
  <c r="K3087" i="4"/>
  <c r="J3087" i="4"/>
  <c r="AN3087" i="4" s="1"/>
  <c r="AM3086" i="4"/>
  <c r="AL3086" i="4"/>
  <c r="K3086" i="4"/>
  <c r="J3086" i="4"/>
  <c r="AN3086" i="4" s="1"/>
  <c r="AM3085" i="4"/>
  <c r="AL3085" i="4"/>
  <c r="K3085" i="4"/>
  <c r="J3085" i="4"/>
  <c r="AN3085" i="4" s="1"/>
  <c r="AM3084" i="4"/>
  <c r="AL3084" i="4"/>
  <c r="K3084" i="4"/>
  <c r="J3084" i="4"/>
  <c r="AN3084" i="4" s="1"/>
  <c r="AM3083" i="4"/>
  <c r="AL3083" i="4"/>
  <c r="K3083" i="4"/>
  <c r="J3083" i="4"/>
  <c r="AN3083" i="4" s="1"/>
  <c r="AM3082" i="4"/>
  <c r="AL3082" i="4"/>
  <c r="K3082" i="4"/>
  <c r="J3082" i="4"/>
  <c r="AN3082" i="4" s="1"/>
  <c r="AM3081" i="4"/>
  <c r="AL3081" i="4"/>
  <c r="K3081" i="4"/>
  <c r="J3081" i="4"/>
  <c r="AN3081" i="4" s="1"/>
  <c r="AM3080" i="4"/>
  <c r="AL3080" i="4"/>
  <c r="K3080" i="4"/>
  <c r="J3080" i="4"/>
  <c r="AN3080" i="4" s="1"/>
  <c r="AM3079" i="4"/>
  <c r="AL3079" i="4"/>
  <c r="K3079" i="4"/>
  <c r="J3079" i="4"/>
  <c r="AN3079" i="4" s="1"/>
  <c r="AM3078" i="4"/>
  <c r="AL3078" i="4"/>
  <c r="K3078" i="4"/>
  <c r="J3078" i="4"/>
  <c r="AN3078" i="4" s="1"/>
  <c r="AM3077" i="4"/>
  <c r="AL3077" i="4"/>
  <c r="K3077" i="4"/>
  <c r="J3077" i="4"/>
  <c r="AN3077" i="4" s="1"/>
  <c r="AM3076" i="4"/>
  <c r="AL3076" i="4"/>
  <c r="K3076" i="4"/>
  <c r="J3076" i="4"/>
  <c r="AN3076" i="4" s="1"/>
  <c r="AM3075" i="4"/>
  <c r="AL3075" i="4"/>
  <c r="K3075" i="4"/>
  <c r="J3075" i="4"/>
  <c r="AN3075" i="4" s="1"/>
  <c r="AM3074" i="4"/>
  <c r="AL3074" i="4"/>
  <c r="K3074" i="4"/>
  <c r="J3074" i="4"/>
  <c r="AN3074" i="4" s="1"/>
  <c r="AM3073" i="4"/>
  <c r="AL3073" i="4"/>
  <c r="K3073" i="4"/>
  <c r="J3073" i="4"/>
  <c r="AN3073" i="4" s="1"/>
  <c r="AM3072" i="4"/>
  <c r="AL3072" i="4"/>
  <c r="K3072" i="4"/>
  <c r="J3072" i="4"/>
  <c r="AN3072" i="4" s="1"/>
  <c r="AM3071" i="4"/>
  <c r="AL3071" i="4"/>
  <c r="K3071" i="4"/>
  <c r="J3071" i="4"/>
  <c r="AN3071" i="4" s="1"/>
  <c r="AM3070" i="4"/>
  <c r="AL3070" i="4"/>
  <c r="K3070" i="4"/>
  <c r="J3070" i="4"/>
  <c r="AN3070" i="4" s="1"/>
  <c r="AM3069" i="4"/>
  <c r="AL3069" i="4"/>
  <c r="K3069" i="4"/>
  <c r="J3069" i="4"/>
  <c r="AN3069" i="4" s="1"/>
  <c r="AM3068" i="4"/>
  <c r="AL3068" i="4"/>
  <c r="K3068" i="4"/>
  <c r="J3068" i="4"/>
  <c r="AN3068" i="4" s="1"/>
  <c r="AM3067" i="4"/>
  <c r="AL3067" i="4"/>
  <c r="K3067" i="4"/>
  <c r="J3067" i="4"/>
  <c r="AN3067" i="4" s="1"/>
  <c r="AM3066" i="4"/>
  <c r="AL3066" i="4"/>
  <c r="K3066" i="4"/>
  <c r="J3066" i="4"/>
  <c r="AN3066" i="4" s="1"/>
  <c r="AM3065" i="4"/>
  <c r="AL3065" i="4"/>
  <c r="K3065" i="4"/>
  <c r="J3065" i="4"/>
  <c r="AN3065" i="4" s="1"/>
  <c r="AM3064" i="4"/>
  <c r="AL3064" i="4"/>
  <c r="K3064" i="4"/>
  <c r="J3064" i="4"/>
  <c r="AN3064" i="4" s="1"/>
  <c r="AM3063" i="4"/>
  <c r="AL3063" i="4"/>
  <c r="K3063" i="4"/>
  <c r="J3063" i="4"/>
  <c r="AN3063" i="4" s="1"/>
  <c r="AM3062" i="4"/>
  <c r="AL3062" i="4"/>
  <c r="K3062" i="4"/>
  <c r="J3062" i="4"/>
  <c r="AN3062" i="4" s="1"/>
  <c r="AM3061" i="4"/>
  <c r="AL3061" i="4"/>
  <c r="K3061" i="4"/>
  <c r="J3061" i="4"/>
  <c r="AN3061" i="4" s="1"/>
  <c r="AM3060" i="4"/>
  <c r="AL3060" i="4"/>
  <c r="K3060" i="4"/>
  <c r="J3060" i="4"/>
  <c r="AN3060" i="4" s="1"/>
  <c r="AM3059" i="4"/>
  <c r="AL3059" i="4"/>
  <c r="K3059" i="4"/>
  <c r="J3059" i="4"/>
  <c r="AN3059" i="4" s="1"/>
  <c r="AM3058" i="4"/>
  <c r="AL3058" i="4"/>
  <c r="K3058" i="4"/>
  <c r="J3058" i="4"/>
  <c r="AN3058" i="4" s="1"/>
  <c r="AM3057" i="4"/>
  <c r="AL3057" i="4"/>
  <c r="K3057" i="4"/>
  <c r="J3057" i="4"/>
  <c r="AN3057" i="4" s="1"/>
  <c r="AM3056" i="4"/>
  <c r="AL3056" i="4"/>
  <c r="K3056" i="4"/>
  <c r="J3056" i="4"/>
  <c r="AN3056" i="4" s="1"/>
  <c r="AM3055" i="4"/>
  <c r="AL3055" i="4"/>
  <c r="K3055" i="4"/>
  <c r="J3055" i="4"/>
  <c r="AN3055" i="4" s="1"/>
  <c r="AM3054" i="4"/>
  <c r="AL3054" i="4"/>
  <c r="K3054" i="4"/>
  <c r="J3054" i="4"/>
  <c r="AN3054" i="4" s="1"/>
  <c r="AM3053" i="4"/>
  <c r="AL3053" i="4"/>
  <c r="K3053" i="4"/>
  <c r="J3053" i="4"/>
  <c r="AN3053" i="4" s="1"/>
  <c r="AM3052" i="4"/>
  <c r="AL3052" i="4"/>
  <c r="K3052" i="4"/>
  <c r="J3052" i="4"/>
  <c r="AN3052" i="4" s="1"/>
  <c r="AM3051" i="4"/>
  <c r="AL3051" i="4"/>
  <c r="K3051" i="4"/>
  <c r="J3051" i="4"/>
  <c r="AN3051" i="4" s="1"/>
  <c r="AM3050" i="4"/>
  <c r="AL3050" i="4"/>
  <c r="K3050" i="4"/>
  <c r="J3050" i="4"/>
  <c r="AN3050" i="4" s="1"/>
  <c r="AM3049" i="4"/>
  <c r="AL3049" i="4"/>
  <c r="K3049" i="4"/>
  <c r="J3049" i="4"/>
  <c r="AN3049" i="4" s="1"/>
  <c r="AM3048" i="4"/>
  <c r="AL3048" i="4"/>
  <c r="K3048" i="4"/>
  <c r="J3048" i="4"/>
  <c r="AN3048" i="4" s="1"/>
  <c r="AM3047" i="4"/>
  <c r="AL3047" i="4"/>
  <c r="K3047" i="4"/>
  <c r="J3047" i="4"/>
  <c r="AN3047" i="4" s="1"/>
  <c r="AM3046" i="4"/>
  <c r="AL3046" i="4"/>
  <c r="K3046" i="4"/>
  <c r="J3046" i="4"/>
  <c r="AN3046" i="4" s="1"/>
  <c r="AM3045" i="4"/>
  <c r="AL3045" i="4"/>
  <c r="K3045" i="4"/>
  <c r="J3045" i="4"/>
  <c r="AN3045" i="4" s="1"/>
  <c r="AM3044" i="4"/>
  <c r="AL3044" i="4"/>
  <c r="K3044" i="4"/>
  <c r="J3044" i="4"/>
  <c r="AN3044" i="4" s="1"/>
  <c r="AM3043" i="4"/>
  <c r="AL3043" i="4"/>
  <c r="K3043" i="4"/>
  <c r="J3043" i="4"/>
  <c r="AN3043" i="4" s="1"/>
  <c r="AM3042" i="4"/>
  <c r="AL3042" i="4"/>
  <c r="K3042" i="4"/>
  <c r="J3042" i="4"/>
  <c r="AN3042" i="4" s="1"/>
  <c r="AM3041" i="4"/>
  <c r="AL3041" i="4"/>
  <c r="K3041" i="4"/>
  <c r="J3041" i="4"/>
  <c r="AN3041" i="4" s="1"/>
  <c r="AM3040" i="4"/>
  <c r="AL3040" i="4"/>
  <c r="K3040" i="4"/>
  <c r="J3040" i="4"/>
  <c r="AN3040" i="4" s="1"/>
  <c r="AM3039" i="4"/>
  <c r="AL3039" i="4"/>
  <c r="K3039" i="4"/>
  <c r="J3039" i="4"/>
  <c r="AN3039" i="4" s="1"/>
  <c r="AM3038" i="4"/>
  <c r="AL3038" i="4"/>
  <c r="K3038" i="4"/>
  <c r="J3038" i="4"/>
  <c r="AN3038" i="4" s="1"/>
  <c r="AM3037" i="4"/>
  <c r="AL3037" i="4"/>
  <c r="K3037" i="4"/>
  <c r="J3037" i="4"/>
  <c r="AN3037" i="4" s="1"/>
  <c r="AM3036" i="4"/>
  <c r="AL3036" i="4"/>
  <c r="K3036" i="4"/>
  <c r="J3036" i="4"/>
  <c r="AN3036" i="4" s="1"/>
  <c r="AM3035" i="4"/>
  <c r="AL3035" i="4"/>
  <c r="K3035" i="4"/>
  <c r="J3035" i="4"/>
  <c r="AN3035" i="4" s="1"/>
  <c r="AM3034" i="4"/>
  <c r="AL3034" i="4"/>
  <c r="K3034" i="4"/>
  <c r="J3034" i="4"/>
  <c r="AN3034" i="4" s="1"/>
  <c r="AM3033" i="4"/>
  <c r="AL3033" i="4"/>
  <c r="K3033" i="4"/>
  <c r="J3033" i="4"/>
  <c r="AN3033" i="4" s="1"/>
  <c r="AM3032" i="4"/>
  <c r="AL3032" i="4"/>
  <c r="K3032" i="4"/>
  <c r="J3032" i="4"/>
  <c r="AN3032" i="4" s="1"/>
  <c r="AM3031" i="4"/>
  <c r="AL3031" i="4"/>
  <c r="K3031" i="4"/>
  <c r="J3031" i="4"/>
  <c r="AN3031" i="4" s="1"/>
  <c r="AM3030" i="4"/>
  <c r="AL3030" i="4"/>
  <c r="K3030" i="4"/>
  <c r="J3030" i="4"/>
  <c r="AN3030" i="4" s="1"/>
  <c r="AM3029" i="4"/>
  <c r="AL3029" i="4"/>
  <c r="K3029" i="4"/>
  <c r="J3029" i="4"/>
  <c r="AN3029" i="4" s="1"/>
  <c r="AM3028" i="4"/>
  <c r="AL3028" i="4"/>
  <c r="K3028" i="4"/>
  <c r="J3028" i="4"/>
  <c r="AN3028" i="4" s="1"/>
  <c r="AM3027" i="4"/>
  <c r="AL3027" i="4"/>
  <c r="K3027" i="4"/>
  <c r="J3027" i="4"/>
  <c r="AN3027" i="4" s="1"/>
  <c r="AM3026" i="4"/>
  <c r="AL3026" i="4"/>
  <c r="K3026" i="4"/>
  <c r="J3026" i="4"/>
  <c r="AN3026" i="4" s="1"/>
  <c r="AM3025" i="4"/>
  <c r="AL3025" i="4"/>
  <c r="K3025" i="4"/>
  <c r="J3025" i="4"/>
  <c r="AN3025" i="4" s="1"/>
  <c r="AM3024" i="4"/>
  <c r="AL3024" i="4"/>
  <c r="K3024" i="4"/>
  <c r="J3024" i="4"/>
  <c r="AN3024" i="4" s="1"/>
  <c r="AM3023" i="4"/>
  <c r="AL3023" i="4"/>
  <c r="K3023" i="4"/>
  <c r="J3023" i="4"/>
  <c r="AN3023" i="4" s="1"/>
  <c r="AM3022" i="4"/>
  <c r="AL3022" i="4"/>
  <c r="K3022" i="4"/>
  <c r="J3022" i="4"/>
  <c r="AN3022" i="4" s="1"/>
  <c r="AM3021" i="4"/>
  <c r="AL3021" i="4"/>
  <c r="K3021" i="4"/>
  <c r="J3021" i="4"/>
  <c r="AN3021" i="4" s="1"/>
  <c r="AM3020" i="4"/>
  <c r="AL3020" i="4"/>
  <c r="K3020" i="4"/>
  <c r="J3020" i="4"/>
  <c r="AN3020" i="4" s="1"/>
  <c r="AM3019" i="4"/>
  <c r="AL3019" i="4"/>
  <c r="K3019" i="4"/>
  <c r="J3019" i="4"/>
  <c r="AN3019" i="4" s="1"/>
  <c r="AM3018" i="4"/>
  <c r="AL3018" i="4"/>
  <c r="K3018" i="4"/>
  <c r="J3018" i="4"/>
  <c r="AN3018" i="4" s="1"/>
  <c r="AM3017" i="4"/>
  <c r="AL3017" i="4"/>
  <c r="K3017" i="4"/>
  <c r="J3017" i="4"/>
  <c r="AN3017" i="4" s="1"/>
  <c r="AM3016" i="4"/>
  <c r="AL3016" i="4"/>
  <c r="K3016" i="4"/>
  <c r="J3016" i="4"/>
  <c r="AN3016" i="4" s="1"/>
  <c r="AM3015" i="4"/>
  <c r="AL3015" i="4"/>
  <c r="K3015" i="4"/>
  <c r="J3015" i="4"/>
  <c r="AN3015" i="4" s="1"/>
  <c r="AM3014" i="4"/>
  <c r="AL3014" i="4"/>
  <c r="K3014" i="4"/>
  <c r="J3014" i="4"/>
  <c r="AN3014" i="4" s="1"/>
  <c r="AM3013" i="4"/>
  <c r="AL3013" i="4"/>
  <c r="K3013" i="4"/>
  <c r="J3013" i="4"/>
  <c r="AN3013" i="4" s="1"/>
  <c r="AM3012" i="4"/>
  <c r="AL3012" i="4"/>
  <c r="K3012" i="4"/>
  <c r="J3012" i="4"/>
  <c r="AN3012" i="4" s="1"/>
  <c r="AM3011" i="4"/>
  <c r="AL3011" i="4"/>
  <c r="K3011" i="4"/>
  <c r="J3011" i="4"/>
  <c r="AN3011" i="4" s="1"/>
  <c r="AM3010" i="4"/>
  <c r="AL3010" i="4"/>
  <c r="K3010" i="4"/>
  <c r="J3010" i="4"/>
  <c r="AN3010" i="4" s="1"/>
  <c r="AM3009" i="4"/>
  <c r="AL3009" i="4"/>
  <c r="K3009" i="4"/>
  <c r="J3009" i="4"/>
  <c r="AN3009" i="4" s="1"/>
  <c r="AM3008" i="4"/>
  <c r="AL3008" i="4"/>
  <c r="K3008" i="4"/>
  <c r="J3008" i="4"/>
  <c r="AN3008" i="4" s="1"/>
  <c r="AM3007" i="4"/>
  <c r="AL3007" i="4"/>
  <c r="K3007" i="4"/>
  <c r="J3007" i="4"/>
  <c r="AN3007" i="4" s="1"/>
  <c r="AM3006" i="4"/>
  <c r="AL3006" i="4"/>
  <c r="K3006" i="4"/>
  <c r="J3006" i="4"/>
  <c r="AN3006" i="4" s="1"/>
  <c r="AM3005" i="4"/>
  <c r="AL3005" i="4"/>
  <c r="K3005" i="4"/>
  <c r="J3005" i="4"/>
  <c r="AN3005" i="4" s="1"/>
  <c r="AM3004" i="4"/>
  <c r="AL3004" i="4"/>
  <c r="K3004" i="4"/>
  <c r="J3004" i="4"/>
  <c r="AN3004" i="4" s="1"/>
  <c r="AM3003" i="4"/>
  <c r="AL3003" i="4"/>
  <c r="K3003" i="4"/>
  <c r="J3003" i="4"/>
  <c r="AN3003" i="4" s="1"/>
  <c r="AM3002" i="4"/>
  <c r="AL3002" i="4"/>
  <c r="K3002" i="4"/>
  <c r="J3002" i="4"/>
  <c r="AN3002" i="4" s="1"/>
  <c r="AM3001" i="4"/>
  <c r="AL3001" i="4"/>
  <c r="K3001" i="4"/>
  <c r="J3001" i="4"/>
  <c r="AN3001" i="4" s="1"/>
  <c r="AM3000" i="4"/>
  <c r="AL3000" i="4"/>
  <c r="K3000" i="4"/>
  <c r="J3000" i="4"/>
  <c r="AN3000" i="4" s="1"/>
  <c r="AM2999" i="4"/>
  <c r="AL2999" i="4"/>
  <c r="K2999" i="4"/>
  <c r="J2999" i="4"/>
  <c r="AN2999" i="4" s="1"/>
  <c r="AM2998" i="4"/>
  <c r="AL2998" i="4"/>
  <c r="K2998" i="4"/>
  <c r="J2998" i="4"/>
  <c r="AN2998" i="4" s="1"/>
  <c r="AM2997" i="4"/>
  <c r="AL2997" i="4"/>
  <c r="K2997" i="4"/>
  <c r="J2997" i="4"/>
  <c r="AN2997" i="4" s="1"/>
  <c r="AM2996" i="4"/>
  <c r="AL2996" i="4"/>
  <c r="K2996" i="4"/>
  <c r="J2996" i="4"/>
  <c r="AN2996" i="4" s="1"/>
  <c r="AM2995" i="4"/>
  <c r="AL2995" i="4"/>
  <c r="K2995" i="4"/>
  <c r="J2995" i="4"/>
  <c r="AN2995" i="4" s="1"/>
  <c r="AM2994" i="4"/>
  <c r="AL2994" i="4"/>
  <c r="K2994" i="4"/>
  <c r="J2994" i="4"/>
  <c r="AN2994" i="4" s="1"/>
  <c r="AM2993" i="4"/>
  <c r="AL2993" i="4"/>
  <c r="K2993" i="4"/>
  <c r="J2993" i="4"/>
  <c r="AN2993" i="4" s="1"/>
  <c r="AM2992" i="4"/>
  <c r="AL2992" i="4"/>
  <c r="K2992" i="4"/>
  <c r="J2992" i="4"/>
  <c r="AN2992" i="4" s="1"/>
  <c r="AM2991" i="4"/>
  <c r="AL2991" i="4"/>
  <c r="K2991" i="4"/>
  <c r="J2991" i="4"/>
  <c r="AN2991" i="4" s="1"/>
  <c r="AM2990" i="4"/>
  <c r="AL2990" i="4"/>
  <c r="K2990" i="4"/>
  <c r="J2990" i="4"/>
  <c r="AN2990" i="4" s="1"/>
  <c r="AM2989" i="4"/>
  <c r="AL2989" i="4"/>
  <c r="K2989" i="4"/>
  <c r="J2989" i="4"/>
  <c r="AN2989" i="4" s="1"/>
  <c r="AM2988" i="4"/>
  <c r="AL2988" i="4"/>
  <c r="K2988" i="4"/>
  <c r="J2988" i="4"/>
  <c r="AN2988" i="4" s="1"/>
  <c r="AM2987" i="4"/>
  <c r="AL2987" i="4"/>
  <c r="K2987" i="4"/>
  <c r="J2987" i="4"/>
  <c r="AN2987" i="4" s="1"/>
  <c r="AM2986" i="4"/>
  <c r="AL2986" i="4"/>
  <c r="K2986" i="4"/>
  <c r="J2986" i="4"/>
  <c r="AN2986" i="4" s="1"/>
  <c r="AM2985" i="4"/>
  <c r="AL2985" i="4"/>
  <c r="K2985" i="4"/>
  <c r="J2985" i="4"/>
  <c r="AN2985" i="4" s="1"/>
  <c r="AM2984" i="4"/>
  <c r="AL2984" i="4"/>
  <c r="K2984" i="4"/>
  <c r="J2984" i="4"/>
  <c r="AN2984" i="4" s="1"/>
  <c r="AM2983" i="4"/>
  <c r="AL2983" i="4"/>
  <c r="K2983" i="4"/>
  <c r="J2983" i="4"/>
  <c r="AN2983" i="4" s="1"/>
  <c r="AM2982" i="4"/>
  <c r="AL2982" i="4"/>
  <c r="K2982" i="4"/>
  <c r="J2982" i="4"/>
  <c r="AN2982" i="4" s="1"/>
  <c r="AM2981" i="4"/>
  <c r="AL2981" i="4"/>
  <c r="K2981" i="4"/>
  <c r="J2981" i="4"/>
  <c r="AN2981" i="4" s="1"/>
  <c r="AM2980" i="4"/>
  <c r="AL2980" i="4"/>
  <c r="K2980" i="4"/>
  <c r="J2980" i="4"/>
  <c r="AN2980" i="4" s="1"/>
  <c r="AM2979" i="4"/>
  <c r="AL2979" i="4"/>
  <c r="K2979" i="4"/>
  <c r="J2979" i="4"/>
  <c r="AN2979" i="4" s="1"/>
  <c r="AM2978" i="4"/>
  <c r="AL2978" i="4"/>
  <c r="K2978" i="4"/>
  <c r="J2978" i="4"/>
  <c r="AN2978" i="4" s="1"/>
  <c r="AM2977" i="4"/>
  <c r="AL2977" i="4"/>
  <c r="K2977" i="4"/>
  <c r="J2977" i="4"/>
  <c r="AN2977" i="4" s="1"/>
  <c r="AM2976" i="4"/>
  <c r="AL2976" i="4"/>
  <c r="K2976" i="4"/>
  <c r="J2976" i="4"/>
  <c r="AN2976" i="4" s="1"/>
  <c r="AM2975" i="4"/>
  <c r="AL2975" i="4"/>
  <c r="K2975" i="4"/>
  <c r="J2975" i="4"/>
  <c r="AN2975" i="4" s="1"/>
  <c r="AM2974" i="4"/>
  <c r="AL2974" i="4"/>
  <c r="K2974" i="4"/>
  <c r="J2974" i="4"/>
  <c r="AN2974" i="4" s="1"/>
  <c r="AM2973" i="4"/>
  <c r="AL2973" i="4"/>
  <c r="K2973" i="4"/>
  <c r="J2973" i="4"/>
  <c r="AN2973" i="4" s="1"/>
  <c r="AM2972" i="4"/>
  <c r="AL2972" i="4"/>
  <c r="K2972" i="4"/>
  <c r="J2972" i="4"/>
  <c r="AN2972" i="4" s="1"/>
  <c r="AM2971" i="4"/>
  <c r="AL2971" i="4"/>
  <c r="K2971" i="4"/>
  <c r="J2971" i="4"/>
  <c r="AN2971" i="4" s="1"/>
  <c r="AM2970" i="4"/>
  <c r="AL2970" i="4"/>
  <c r="K2970" i="4"/>
  <c r="J2970" i="4"/>
  <c r="AN2970" i="4" s="1"/>
  <c r="AM2969" i="4"/>
  <c r="AL2969" i="4"/>
  <c r="K2969" i="4"/>
  <c r="J2969" i="4"/>
  <c r="AN2969" i="4" s="1"/>
  <c r="AM2968" i="4"/>
  <c r="AL2968" i="4"/>
  <c r="K2968" i="4"/>
  <c r="J2968" i="4"/>
  <c r="AN2968" i="4" s="1"/>
  <c r="AM2967" i="4"/>
  <c r="AL2967" i="4"/>
  <c r="K2967" i="4"/>
  <c r="J2967" i="4"/>
  <c r="AN2967" i="4" s="1"/>
  <c r="AM2966" i="4"/>
  <c r="AL2966" i="4"/>
  <c r="K2966" i="4"/>
  <c r="J2966" i="4"/>
  <c r="AN2966" i="4" s="1"/>
  <c r="AM2965" i="4"/>
  <c r="AL2965" i="4"/>
  <c r="K2965" i="4"/>
  <c r="J2965" i="4"/>
  <c r="AN2965" i="4" s="1"/>
  <c r="AM2964" i="4"/>
  <c r="AL2964" i="4"/>
  <c r="K2964" i="4"/>
  <c r="J2964" i="4"/>
  <c r="AN2964" i="4" s="1"/>
  <c r="AM2963" i="4"/>
  <c r="AL2963" i="4"/>
  <c r="K2963" i="4"/>
  <c r="J2963" i="4"/>
  <c r="AN2963" i="4" s="1"/>
  <c r="AM2962" i="4"/>
  <c r="AL2962" i="4"/>
  <c r="K2962" i="4"/>
  <c r="J2962" i="4"/>
  <c r="AN2962" i="4" s="1"/>
  <c r="AM2961" i="4"/>
  <c r="AL2961" i="4"/>
  <c r="K2961" i="4"/>
  <c r="J2961" i="4"/>
  <c r="AN2961" i="4" s="1"/>
  <c r="AM2960" i="4"/>
  <c r="AL2960" i="4"/>
  <c r="K2960" i="4"/>
  <c r="J2960" i="4"/>
  <c r="AN2960" i="4" s="1"/>
  <c r="AM2959" i="4"/>
  <c r="AL2959" i="4"/>
  <c r="K2959" i="4"/>
  <c r="J2959" i="4"/>
  <c r="AN2959" i="4" s="1"/>
  <c r="AM2958" i="4"/>
  <c r="AL2958" i="4"/>
  <c r="K2958" i="4"/>
  <c r="J2958" i="4"/>
  <c r="AN2958" i="4" s="1"/>
  <c r="AM2957" i="4"/>
  <c r="AL2957" i="4"/>
  <c r="K2957" i="4"/>
  <c r="J2957" i="4"/>
  <c r="AN2957" i="4" s="1"/>
  <c r="AM2956" i="4"/>
  <c r="AL2956" i="4"/>
  <c r="K2956" i="4"/>
  <c r="J2956" i="4"/>
  <c r="AN2956" i="4" s="1"/>
  <c r="AM2955" i="4"/>
  <c r="AL2955" i="4"/>
  <c r="K2955" i="4"/>
  <c r="J2955" i="4"/>
  <c r="AN2955" i="4" s="1"/>
  <c r="AM2954" i="4"/>
  <c r="AL2954" i="4"/>
  <c r="K2954" i="4"/>
  <c r="J2954" i="4"/>
  <c r="AN2954" i="4" s="1"/>
  <c r="AM2953" i="4"/>
  <c r="AL2953" i="4"/>
  <c r="K2953" i="4"/>
  <c r="J2953" i="4"/>
  <c r="AN2953" i="4" s="1"/>
  <c r="AM2952" i="4"/>
  <c r="AL2952" i="4"/>
  <c r="K2952" i="4"/>
  <c r="J2952" i="4"/>
  <c r="AN2952" i="4" s="1"/>
  <c r="AM2951" i="4"/>
  <c r="AL2951" i="4"/>
  <c r="K2951" i="4"/>
  <c r="J2951" i="4"/>
  <c r="AN2951" i="4" s="1"/>
  <c r="AM2950" i="4"/>
  <c r="AL2950" i="4"/>
  <c r="K2950" i="4"/>
  <c r="J2950" i="4"/>
  <c r="AN2950" i="4" s="1"/>
  <c r="AM2949" i="4"/>
  <c r="AL2949" i="4"/>
  <c r="K2949" i="4"/>
  <c r="J2949" i="4"/>
  <c r="AN2949" i="4" s="1"/>
  <c r="AM2948" i="4"/>
  <c r="AL2948" i="4"/>
  <c r="K2948" i="4"/>
  <c r="J2948" i="4"/>
  <c r="AN2948" i="4" s="1"/>
  <c r="AM2947" i="4"/>
  <c r="AL2947" i="4"/>
  <c r="K2947" i="4"/>
  <c r="J2947" i="4"/>
  <c r="AN2947" i="4" s="1"/>
  <c r="AM2946" i="4"/>
  <c r="AL2946" i="4"/>
  <c r="K2946" i="4"/>
  <c r="J2946" i="4"/>
  <c r="AN2946" i="4" s="1"/>
  <c r="AM2945" i="4"/>
  <c r="AL2945" i="4"/>
  <c r="K2945" i="4"/>
  <c r="J2945" i="4"/>
  <c r="AN2945" i="4" s="1"/>
  <c r="AM2944" i="4"/>
  <c r="AL2944" i="4"/>
  <c r="K2944" i="4"/>
  <c r="J2944" i="4"/>
  <c r="AN2944" i="4" s="1"/>
  <c r="AM2943" i="4"/>
  <c r="AL2943" i="4"/>
  <c r="K2943" i="4"/>
  <c r="J2943" i="4"/>
  <c r="AN2943" i="4" s="1"/>
  <c r="AM2942" i="4"/>
  <c r="AL2942" i="4"/>
  <c r="K2942" i="4"/>
  <c r="J2942" i="4"/>
  <c r="AN2942" i="4" s="1"/>
  <c r="AM2941" i="4"/>
  <c r="AL2941" i="4"/>
  <c r="K2941" i="4"/>
  <c r="J2941" i="4"/>
  <c r="AN2941" i="4" s="1"/>
  <c r="AM2940" i="4"/>
  <c r="AL2940" i="4"/>
  <c r="K2940" i="4"/>
  <c r="J2940" i="4"/>
  <c r="AN2940" i="4" s="1"/>
  <c r="AM2939" i="4"/>
  <c r="AL2939" i="4"/>
  <c r="K2939" i="4"/>
  <c r="J2939" i="4"/>
  <c r="AN2939" i="4" s="1"/>
  <c r="AM2938" i="4"/>
  <c r="AL2938" i="4"/>
  <c r="K2938" i="4"/>
  <c r="J2938" i="4"/>
  <c r="AN2938" i="4" s="1"/>
  <c r="AM2937" i="4"/>
  <c r="AL2937" i="4"/>
  <c r="K2937" i="4"/>
  <c r="J2937" i="4"/>
  <c r="AN2937" i="4" s="1"/>
  <c r="AM2936" i="4"/>
  <c r="AL2936" i="4"/>
  <c r="K2936" i="4"/>
  <c r="J2936" i="4"/>
  <c r="AN2936" i="4" s="1"/>
  <c r="AM2935" i="4"/>
  <c r="AL2935" i="4"/>
  <c r="K2935" i="4"/>
  <c r="J2935" i="4"/>
  <c r="AN2935" i="4" s="1"/>
  <c r="AM2934" i="4"/>
  <c r="AL2934" i="4"/>
  <c r="K2934" i="4"/>
  <c r="J2934" i="4"/>
  <c r="AN2934" i="4" s="1"/>
  <c r="AM2933" i="4"/>
  <c r="AL2933" i="4"/>
  <c r="K2933" i="4"/>
  <c r="J2933" i="4"/>
  <c r="AN2933" i="4" s="1"/>
  <c r="AM2932" i="4"/>
  <c r="AL2932" i="4"/>
  <c r="K2932" i="4"/>
  <c r="J2932" i="4"/>
  <c r="AN2932" i="4" s="1"/>
  <c r="AM2931" i="4"/>
  <c r="AL2931" i="4"/>
  <c r="K2931" i="4"/>
  <c r="J2931" i="4"/>
  <c r="AN2931" i="4" s="1"/>
  <c r="AM2930" i="4"/>
  <c r="AL2930" i="4"/>
  <c r="K2930" i="4"/>
  <c r="J2930" i="4"/>
  <c r="AN2930" i="4" s="1"/>
  <c r="AM2929" i="4"/>
  <c r="AL2929" i="4"/>
  <c r="K2929" i="4"/>
  <c r="J2929" i="4"/>
  <c r="AN2929" i="4" s="1"/>
  <c r="AM2928" i="4"/>
  <c r="AL2928" i="4"/>
  <c r="K2928" i="4"/>
  <c r="J2928" i="4"/>
  <c r="AN2928" i="4" s="1"/>
  <c r="AM2927" i="4"/>
  <c r="AL2927" i="4"/>
  <c r="K2927" i="4"/>
  <c r="J2927" i="4"/>
  <c r="AN2927" i="4" s="1"/>
  <c r="AM2926" i="4"/>
  <c r="AL2926" i="4"/>
  <c r="K2926" i="4"/>
  <c r="J2926" i="4"/>
  <c r="AN2926" i="4" s="1"/>
  <c r="AM2925" i="4"/>
  <c r="AL2925" i="4"/>
  <c r="K2925" i="4"/>
  <c r="J2925" i="4"/>
  <c r="AN2925" i="4" s="1"/>
  <c r="AM2924" i="4"/>
  <c r="AL2924" i="4"/>
  <c r="K2924" i="4"/>
  <c r="J2924" i="4"/>
  <c r="AN2924" i="4" s="1"/>
  <c r="AM2923" i="4"/>
  <c r="AL2923" i="4"/>
  <c r="K2923" i="4"/>
  <c r="J2923" i="4"/>
  <c r="AN2923" i="4" s="1"/>
  <c r="AM2922" i="4"/>
  <c r="AL2922" i="4"/>
  <c r="K2922" i="4"/>
  <c r="J2922" i="4"/>
  <c r="AN2922" i="4" s="1"/>
  <c r="AM2921" i="4"/>
  <c r="AL2921" i="4"/>
  <c r="K2921" i="4"/>
  <c r="J2921" i="4"/>
  <c r="AN2921" i="4" s="1"/>
  <c r="AM2920" i="4"/>
  <c r="AL2920" i="4"/>
  <c r="K2920" i="4"/>
  <c r="J2920" i="4"/>
  <c r="AN2920" i="4" s="1"/>
  <c r="AM2919" i="4"/>
  <c r="AL2919" i="4"/>
  <c r="K2919" i="4"/>
  <c r="J2919" i="4"/>
  <c r="AN2919" i="4" s="1"/>
  <c r="AM2918" i="4"/>
  <c r="AL2918" i="4"/>
  <c r="K2918" i="4"/>
  <c r="J2918" i="4"/>
  <c r="AN2918" i="4" s="1"/>
  <c r="AM2917" i="4"/>
  <c r="AL2917" i="4"/>
  <c r="K2917" i="4"/>
  <c r="J2917" i="4"/>
  <c r="AN2917" i="4" s="1"/>
  <c r="AM2916" i="4"/>
  <c r="AL2916" i="4"/>
  <c r="K2916" i="4"/>
  <c r="J2916" i="4"/>
  <c r="AN2916" i="4" s="1"/>
  <c r="AM2915" i="4"/>
  <c r="AL2915" i="4"/>
  <c r="K2915" i="4"/>
  <c r="J2915" i="4"/>
  <c r="AN2915" i="4" s="1"/>
  <c r="AM2914" i="4"/>
  <c r="AL2914" i="4"/>
  <c r="K2914" i="4"/>
  <c r="J2914" i="4"/>
  <c r="AN2914" i="4" s="1"/>
  <c r="AM2913" i="4"/>
  <c r="AL2913" i="4"/>
  <c r="K2913" i="4"/>
  <c r="J2913" i="4"/>
  <c r="AN2913" i="4" s="1"/>
  <c r="AM2912" i="4"/>
  <c r="AL2912" i="4"/>
  <c r="K2912" i="4"/>
  <c r="J2912" i="4"/>
  <c r="AN2912" i="4" s="1"/>
  <c r="AM2911" i="4"/>
  <c r="AL2911" i="4"/>
  <c r="K2911" i="4"/>
  <c r="J2911" i="4"/>
  <c r="AN2911" i="4" s="1"/>
  <c r="AM2910" i="4"/>
  <c r="AL2910" i="4"/>
  <c r="K2910" i="4"/>
  <c r="J2910" i="4"/>
  <c r="AN2910" i="4" s="1"/>
  <c r="AM2909" i="4"/>
  <c r="AL2909" i="4"/>
  <c r="K2909" i="4"/>
  <c r="J2909" i="4"/>
  <c r="AN2909" i="4" s="1"/>
  <c r="AM2908" i="4"/>
  <c r="AL2908" i="4"/>
  <c r="K2908" i="4"/>
  <c r="J2908" i="4"/>
  <c r="AN2908" i="4" s="1"/>
  <c r="AM2907" i="4"/>
  <c r="AL2907" i="4"/>
  <c r="K2907" i="4"/>
  <c r="J2907" i="4"/>
  <c r="AN2907" i="4" s="1"/>
  <c r="AM2906" i="4"/>
  <c r="AL2906" i="4"/>
  <c r="K2906" i="4"/>
  <c r="J2906" i="4"/>
  <c r="AN2906" i="4" s="1"/>
  <c r="AM2905" i="4"/>
  <c r="AL2905" i="4"/>
  <c r="K2905" i="4"/>
  <c r="J2905" i="4"/>
  <c r="AN2905" i="4" s="1"/>
  <c r="AM2904" i="4"/>
  <c r="AL2904" i="4"/>
  <c r="K2904" i="4"/>
  <c r="J2904" i="4"/>
  <c r="AN2904" i="4" s="1"/>
  <c r="AM2903" i="4"/>
  <c r="AL2903" i="4"/>
  <c r="K2903" i="4"/>
  <c r="J2903" i="4"/>
  <c r="AN2903" i="4" s="1"/>
  <c r="AM2902" i="4"/>
  <c r="AL2902" i="4"/>
  <c r="K2902" i="4"/>
  <c r="J2902" i="4"/>
  <c r="AN2902" i="4" s="1"/>
  <c r="AM2901" i="4"/>
  <c r="AL2901" i="4"/>
  <c r="K2901" i="4"/>
  <c r="J2901" i="4"/>
  <c r="AN2901" i="4" s="1"/>
  <c r="AM2900" i="4"/>
  <c r="AL2900" i="4"/>
  <c r="K2900" i="4"/>
  <c r="J2900" i="4"/>
  <c r="AN2900" i="4" s="1"/>
  <c r="AM2899" i="4"/>
  <c r="AL2899" i="4"/>
  <c r="K2899" i="4"/>
  <c r="J2899" i="4"/>
  <c r="AN2899" i="4" s="1"/>
  <c r="AM2898" i="4"/>
  <c r="AL2898" i="4"/>
  <c r="K2898" i="4"/>
  <c r="J2898" i="4"/>
  <c r="AN2898" i="4" s="1"/>
  <c r="AM2897" i="4"/>
  <c r="AL2897" i="4"/>
  <c r="K2897" i="4"/>
  <c r="J2897" i="4"/>
  <c r="AN2897" i="4" s="1"/>
  <c r="AM2896" i="4"/>
  <c r="AL2896" i="4"/>
  <c r="K2896" i="4"/>
  <c r="J2896" i="4"/>
  <c r="AN2896" i="4" s="1"/>
  <c r="AM2895" i="4"/>
  <c r="AL2895" i="4"/>
  <c r="K2895" i="4"/>
  <c r="J2895" i="4"/>
  <c r="AN2895" i="4" s="1"/>
  <c r="AM2894" i="4"/>
  <c r="AL2894" i="4"/>
  <c r="K2894" i="4"/>
  <c r="J2894" i="4"/>
  <c r="AN2894" i="4" s="1"/>
  <c r="AM2893" i="4"/>
  <c r="AL2893" i="4"/>
  <c r="K2893" i="4"/>
  <c r="J2893" i="4"/>
  <c r="AN2893" i="4" s="1"/>
  <c r="AM2892" i="4"/>
  <c r="AL2892" i="4"/>
  <c r="K2892" i="4"/>
  <c r="J2892" i="4"/>
  <c r="AN2892" i="4" s="1"/>
  <c r="AM2891" i="4"/>
  <c r="AL2891" i="4"/>
  <c r="K2891" i="4"/>
  <c r="J2891" i="4"/>
  <c r="AN2891" i="4" s="1"/>
  <c r="AM2890" i="4"/>
  <c r="AL2890" i="4"/>
  <c r="K2890" i="4"/>
  <c r="J2890" i="4"/>
  <c r="AN2890" i="4" s="1"/>
  <c r="AM2889" i="4"/>
  <c r="AL2889" i="4"/>
  <c r="K2889" i="4"/>
  <c r="J2889" i="4"/>
  <c r="AN2889" i="4" s="1"/>
  <c r="AM2888" i="4"/>
  <c r="AL2888" i="4"/>
  <c r="K2888" i="4"/>
  <c r="J2888" i="4"/>
  <c r="AN2888" i="4" s="1"/>
  <c r="AM2887" i="4"/>
  <c r="AL2887" i="4"/>
  <c r="K2887" i="4"/>
  <c r="J2887" i="4"/>
  <c r="AN2887" i="4" s="1"/>
  <c r="AM2886" i="4"/>
  <c r="AL2886" i="4"/>
  <c r="K2886" i="4"/>
  <c r="J2886" i="4"/>
  <c r="AN2886" i="4" s="1"/>
  <c r="AM2885" i="4"/>
  <c r="AL2885" i="4"/>
  <c r="K2885" i="4"/>
  <c r="J2885" i="4"/>
  <c r="AN2885" i="4" s="1"/>
  <c r="AM2884" i="4"/>
  <c r="AL2884" i="4"/>
  <c r="K2884" i="4"/>
  <c r="J2884" i="4"/>
  <c r="AN2884" i="4" s="1"/>
  <c r="AM2883" i="4"/>
  <c r="AL2883" i="4"/>
  <c r="K2883" i="4"/>
  <c r="J2883" i="4"/>
  <c r="AN2883" i="4" s="1"/>
  <c r="AM2882" i="4"/>
  <c r="AL2882" i="4"/>
  <c r="K2882" i="4"/>
  <c r="J2882" i="4"/>
  <c r="AN2882" i="4" s="1"/>
  <c r="AM2881" i="4"/>
  <c r="AL2881" i="4"/>
  <c r="K2881" i="4"/>
  <c r="J2881" i="4"/>
  <c r="AN2881" i="4" s="1"/>
  <c r="AM2880" i="4"/>
  <c r="AL2880" i="4"/>
  <c r="K2880" i="4"/>
  <c r="J2880" i="4"/>
  <c r="AN2880" i="4" s="1"/>
  <c r="AM2879" i="4"/>
  <c r="AL2879" i="4"/>
  <c r="K2879" i="4"/>
  <c r="J2879" i="4"/>
  <c r="AN2879" i="4" s="1"/>
  <c r="AM2878" i="4"/>
  <c r="AL2878" i="4"/>
  <c r="K2878" i="4"/>
  <c r="J2878" i="4"/>
  <c r="AN2878" i="4" s="1"/>
  <c r="AM2877" i="4"/>
  <c r="AL2877" i="4"/>
  <c r="K2877" i="4"/>
  <c r="J2877" i="4"/>
  <c r="AN2877" i="4" s="1"/>
  <c r="AM2876" i="4"/>
  <c r="AL2876" i="4"/>
  <c r="K2876" i="4"/>
  <c r="J2876" i="4"/>
  <c r="AN2876" i="4" s="1"/>
  <c r="AM2875" i="4"/>
  <c r="AL2875" i="4"/>
  <c r="K2875" i="4"/>
  <c r="J2875" i="4"/>
  <c r="AN2875" i="4" s="1"/>
  <c r="AM2874" i="4"/>
  <c r="AL2874" i="4"/>
  <c r="K2874" i="4"/>
  <c r="J2874" i="4"/>
  <c r="AN2874" i="4" s="1"/>
  <c r="AM2873" i="4"/>
  <c r="AL2873" i="4"/>
  <c r="K2873" i="4"/>
  <c r="J2873" i="4"/>
  <c r="AN2873" i="4" s="1"/>
  <c r="AM2872" i="4"/>
  <c r="AL2872" i="4"/>
  <c r="K2872" i="4"/>
  <c r="J2872" i="4"/>
  <c r="AN2872" i="4" s="1"/>
  <c r="AM2871" i="4"/>
  <c r="AL2871" i="4"/>
  <c r="K2871" i="4"/>
  <c r="J2871" i="4"/>
  <c r="AN2871" i="4" s="1"/>
  <c r="AM2870" i="4"/>
  <c r="AL2870" i="4"/>
  <c r="K2870" i="4"/>
  <c r="J2870" i="4"/>
  <c r="AN2870" i="4" s="1"/>
  <c r="AM2869" i="4"/>
  <c r="AL2869" i="4"/>
  <c r="K2869" i="4"/>
  <c r="J2869" i="4"/>
  <c r="AN2869" i="4" s="1"/>
  <c r="AM2868" i="4"/>
  <c r="AL2868" i="4"/>
  <c r="K2868" i="4"/>
  <c r="J2868" i="4"/>
  <c r="AN2868" i="4" s="1"/>
  <c r="AM2867" i="4"/>
  <c r="AL2867" i="4"/>
  <c r="K2867" i="4"/>
  <c r="J2867" i="4"/>
  <c r="AN2867" i="4" s="1"/>
  <c r="AM2866" i="4"/>
  <c r="AL2866" i="4"/>
  <c r="K2866" i="4"/>
  <c r="J2866" i="4"/>
  <c r="AN2866" i="4" s="1"/>
  <c r="AM2865" i="4"/>
  <c r="AL2865" i="4"/>
  <c r="K2865" i="4"/>
  <c r="J2865" i="4"/>
  <c r="AN2865" i="4" s="1"/>
  <c r="AM2864" i="4"/>
  <c r="AL2864" i="4"/>
  <c r="K2864" i="4"/>
  <c r="J2864" i="4"/>
  <c r="AN2864" i="4" s="1"/>
  <c r="AM2863" i="4"/>
  <c r="AL2863" i="4"/>
  <c r="K2863" i="4"/>
  <c r="J2863" i="4"/>
  <c r="AN2863" i="4" s="1"/>
  <c r="AM2862" i="4"/>
  <c r="AL2862" i="4"/>
  <c r="K2862" i="4"/>
  <c r="J2862" i="4"/>
  <c r="AN2862" i="4" s="1"/>
  <c r="AM2861" i="4"/>
  <c r="AL2861" i="4"/>
  <c r="K2861" i="4"/>
  <c r="J2861" i="4"/>
  <c r="AN2861" i="4" s="1"/>
  <c r="AM2860" i="4"/>
  <c r="AL2860" i="4"/>
  <c r="K2860" i="4"/>
  <c r="J2860" i="4"/>
  <c r="AN2860" i="4" s="1"/>
  <c r="AM2859" i="4"/>
  <c r="AL2859" i="4"/>
  <c r="K2859" i="4"/>
  <c r="J2859" i="4"/>
  <c r="AN2859" i="4" s="1"/>
  <c r="AM2858" i="4"/>
  <c r="AL2858" i="4"/>
  <c r="K2858" i="4"/>
  <c r="J2858" i="4"/>
  <c r="AN2858" i="4" s="1"/>
  <c r="AM2857" i="4"/>
  <c r="AL2857" i="4"/>
  <c r="K2857" i="4"/>
  <c r="J2857" i="4"/>
  <c r="AN2857" i="4" s="1"/>
  <c r="AM2856" i="4"/>
  <c r="AL2856" i="4"/>
  <c r="K2856" i="4"/>
  <c r="J2856" i="4"/>
  <c r="AN2856" i="4" s="1"/>
  <c r="AM2855" i="4"/>
  <c r="AL2855" i="4"/>
  <c r="K2855" i="4"/>
  <c r="J2855" i="4"/>
  <c r="AN2855" i="4" s="1"/>
  <c r="AM2854" i="4"/>
  <c r="AL2854" i="4"/>
  <c r="K2854" i="4"/>
  <c r="J2854" i="4"/>
  <c r="AN2854" i="4" s="1"/>
  <c r="AM2853" i="4"/>
  <c r="AL2853" i="4"/>
  <c r="K2853" i="4"/>
  <c r="J2853" i="4"/>
  <c r="AN2853" i="4" s="1"/>
  <c r="AM2852" i="4"/>
  <c r="AL2852" i="4"/>
  <c r="K2852" i="4"/>
  <c r="J2852" i="4"/>
  <c r="AN2852" i="4" s="1"/>
  <c r="AM2851" i="4"/>
  <c r="AL2851" i="4"/>
  <c r="K2851" i="4"/>
  <c r="J2851" i="4"/>
  <c r="AN2851" i="4" s="1"/>
  <c r="AM2850" i="4"/>
  <c r="AL2850" i="4"/>
  <c r="K2850" i="4"/>
  <c r="J2850" i="4"/>
  <c r="AN2850" i="4" s="1"/>
  <c r="AM2849" i="4"/>
  <c r="AL2849" i="4"/>
  <c r="K2849" i="4"/>
  <c r="J2849" i="4"/>
  <c r="AN2849" i="4" s="1"/>
  <c r="AM2848" i="4"/>
  <c r="AL2848" i="4"/>
  <c r="K2848" i="4"/>
  <c r="J2848" i="4"/>
  <c r="AN2848" i="4" s="1"/>
  <c r="AM2847" i="4"/>
  <c r="AL2847" i="4"/>
  <c r="K2847" i="4"/>
  <c r="J2847" i="4"/>
  <c r="AN2847" i="4" s="1"/>
  <c r="AM2846" i="4"/>
  <c r="AL2846" i="4"/>
  <c r="K2846" i="4"/>
  <c r="J2846" i="4"/>
  <c r="AN2846" i="4" s="1"/>
  <c r="AM2845" i="4"/>
  <c r="AL2845" i="4"/>
  <c r="K2845" i="4"/>
  <c r="J2845" i="4"/>
  <c r="AN2845" i="4" s="1"/>
  <c r="AM2844" i="4"/>
  <c r="AL2844" i="4"/>
  <c r="K2844" i="4"/>
  <c r="J2844" i="4"/>
  <c r="AN2844" i="4" s="1"/>
  <c r="AM2843" i="4"/>
  <c r="AL2843" i="4"/>
  <c r="K2843" i="4"/>
  <c r="J2843" i="4"/>
  <c r="AN2843" i="4" s="1"/>
  <c r="AM2842" i="4"/>
  <c r="AL2842" i="4"/>
  <c r="K2842" i="4"/>
  <c r="J2842" i="4"/>
  <c r="AN2842" i="4" s="1"/>
  <c r="AM2841" i="4"/>
  <c r="AL2841" i="4"/>
  <c r="K2841" i="4"/>
  <c r="J2841" i="4"/>
  <c r="AN2841" i="4" s="1"/>
  <c r="AM2840" i="4"/>
  <c r="AL2840" i="4"/>
  <c r="K2840" i="4"/>
  <c r="J2840" i="4"/>
  <c r="AN2840" i="4" s="1"/>
  <c r="AM2839" i="4"/>
  <c r="AL2839" i="4"/>
  <c r="K2839" i="4"/>
  <c r="J2839" i="4"/>
  <c r="AN2839" i="4" s="1"/>
  <c r="AM2838" i="4"/>
  <c r="AL2838" i="4"/>
  <c r="K2838" i="4"/>
  <c r="J2838" i="4"/>
  <c r="AN2838" i="4" s="1"/>
  <c r="AM2837" i="4"/>
  <c r="AL2837" i="4"/>
  <c r="K2837" i="4"/>
  <c r="J2837" i="4"/>
  <c r="AN2837" i="4" s="1"/>
  <c r="AM2836" i="4"/>
  <c r="AL2836" i="4"/>
  <c r="K2836" i="4"/>
  <c r="J2836" i="4"/>
  <c r="AN2836" i="4" s="1"/>
  <c r="AM2835" i="4"/>
  <c r="AL2835" i="4"/>
  <c r="K2835" i="4"/>
  <c r="J2835" i="4"/>
  <c r="AN2835" i="4" s="1"/>
  <c r="AM2834" i="4"/>
  <c r="AL2834" i="4"/>
  <c r="K2834" i="4"/>
  <c r="J2834" i="4"/>
  <c r="AN2834" i="4" s="1"/>
  <c r="AM2833" i="4"/>
  <c r="AL2833" i="4"/>
  <c r="K2833" i="4"/>
  <c r="J2833" i="4"/>
  <c r="AN2833" i="4" s="1"/>
  <c r="AM2832" i="4"/>
  <c r="AL2832" i="4"/>
  <c r="K2832" i="4"/>
  <c r="J2832" i="4"/>
  <c r="AN2832" i="4" s="1"/>
  <c r="AM2831" i="4"/>
  <c r="AL2831" i="4"/>
  <c r="K2831" i="4"/>
  <c r="J2831" i="4"/>
  <c r="AN2831" i="4" s="1"/>
  <c r="AM2830" i="4"/>
  <c r="AL2830" i="4"/>
  <c r="K2830" i="4"/>
  <c r="J2830" i="4"/>
  <c r="AN2830" i="4" s="1"/>
  <c r="AM2829" i="4"/>
  <c r="AL2829" i="4"/>
  <c r="K2829" i="4"/>
  <c r="J2829" i="4"/>
  <c r="AN2829" i="4" s="1"/>
  <c r="AM2828" i="4"/>
  <c r="AL2828" i="4"/>
  <c r="K2828" i="4"/>
  <c r="J2828" i="4"/>
  <c r="AN2828" i="4" s="1"/>
  <c r="AM2827" i="4"/>
  <c r="AL2827" i="4"/>
  <c r="K2827" i="4"/>
  <c r="J2827" i="4"/>
  <c r="AN2827" i="4" s="1"/>
  <c r="AM2826" i="4"/>
  <c r="AL2826" i="4"/>
  <c r="K2826" i="4"/>
  <c r="J2826" i="4"/>
  <c r="AN2826" i="4" s="1"/>
  <c r="AM2825" i="4"/>
  <c r="AL2825" i="4"/>
  <c r="K2825" i="4"/>
  <c r="J2825" i="4"/>
  <c r="AN2825" i="4" s="1"/>
  <c r="AM2824" i="4"/>
  <c r="AL2824" i="4"/>
  <c r="K2824" i="4"/>
  <c r="J2824" i="4"/>
  <c r="AN2824" i="4" s="1"/>
  <c r="AM2823" i="4"/>
  <c r="AL2823" i="4"/>
  <c r="K2823" i="4"/>
  <c r="J2823" i="4"/>
  <c r="AN2823" i="4" s="1"/>
  <c r="AM2822" i="4"/>
  <c r="AL2822" i="4"/>
  <c r="K2822" i="4"/>
  <c r="J2822" i="4"/>
  <c r="AN2822" i="4" s="1"/>
  <c r="AM2821" i="4"/>
  <c r="AL2821" i="4"/>
  <c r="K2821" i="4"/>
  <c r="J2821" i="4"/>
  <c r="AN2821" i="4" s="1"/>
  <c r="AM2820" i="4"/>
  <c r="AL2820" i="4"/>
  <c r="K2820" i="4"/>
  <c r="J2820" i="4"/>
  <c r="AN2820" i="4" s="1"/>
  <c r="AM2819" i="4"/>
  <c r="AL2819" i="4"/>
  <c r="K2819" i="4"/>
  <c r="J2819" i="4"/>
  <c r="AN2819" i="4" s="1"/>
  <c r="AM2818" i="4"/>
  <c r="AL2818" i="4"/>
  <c r="K2818" i="4"/>
  <c r="J2818" i="4"/>
  <c r="AN2818" i="4" s="1"/>
  <c r="AM2817" i="4"/>
  <c r="AL2817" i="4"/>
  <c r="K2817" i="4"/>
  <c r="J2817" i="4"/>
  <c r="AN2817" i="4" s="1"/>
  <c r="AM2816" i="4"/>
  <c r="AL2816" i="4"/>
  <c r="K2816" i="4"/>
  <c r="J2816" i="4"/>
  <c r="AN2816" i="4" s="1"/>
  <c r="AM2815" i="4"/>
  <c r="AL2815" i="4"/>
  <c r="K2815" i="4"/>
  <c r="J2815" i="4"/>
  <c r="AN2815" i="4" s="1"/>
  <c r="AM2814" i="4"/>
  <c r="AL2814" i="4"/>
  <c r="K2814" i="4"/>
  <c r="J2814" i="4"/>
  <c r="AN2814" i="4" s="1"/>
  <c r="AM2813" i="4"/>
  <c r="AL2813" i="4"/>
  <c r="K2813" i="4"/>
  <c r="J2813" i="4"/>
  <c r="AN2813" i="4" s="1"/>
  <c r="AM2812" i="4"/>
  <c r="AL2812" i="4"/>
  <c r="K2812" i="4"/>
  <c r="J2812" i="4"/>
  <c r="AN2812" i="4" s="1"/>
  <c r="AM2811" i="4"/>
  <c r="AL2811" i="4"/>
  <c r="K2811" i="4"/>
  <c r="J2811" i="4"/>
  <c r="AN2811" i="4" s="1"/>
  <c r="AM2810" i="4"/>
  <c r="AL2810" i="4"/>
  <c r="K2810" i="4"/>
  <c r="J2810" i="4"/>
  <c r="AN2810" i="4" s="1"/>
  <c r="AM2809" i="4"/>
  <c r="AL2809" i="4"/>
  <c r="K2809" i="4"/>
  <c r="J2809" i="4"/>
  <c r="AN2809" i="4" s="1"/>
  <c r="AM2808" i="4"/>
  <c r="AL2808" i="4"/>
  <c r="K2808" i="4"/>
  <c r="J2808" i="4"/>
  <c r="AN2808" i="4" s="1"/>
  <c r="AM2807" i="4"/>
  <c r="AL2807" i="4"/>
  <c r="K2807" i="4"/>
  <c r="J2807" i="4"/>
  <c r="AN2807" i="4" s="1"/>
  <c r="AM2806" i="4"/>
  <c r="AL2806" i="4"/>
  <c r="K2806" i="4"/>
  <c r="J2806" i="4"/>
  <c r="AN2806" i="4" s="1"/>
  <c r="AM2805" i="4"/>
  <c r="AL2805" i="4"/>
  <c r="K2805" i="4"/>
  <c r="J2805" i="4"/>
  <c r="AN2805" i="4" s="1"/>
  <c r="AM2804" i="4"/>
  <c r="AL2804" i="4"/>
  <c r="K2804" i="4"/>
  <c r="J2804" i="4"/>
  <c r="AN2804" i="4" s="1"/>
  <c r="AM2803" i="4"/>
  <c r="AL2803" i="4"/>
  <c r="K2803" i="4"/>
  <c r="J2803" i="4"/>
  <c r="AN2803" i="4" s="1"/>
  <c r="AM2802" i="4"/>
  <c r="AL2802" i="4"/>
  <c r="K2802" i="4"/>
  <c r="J2802" i="4"/>
  <c r="AN2802" i="4" s="1"/>
  <c r="AM2801" i="4"/>
  <c r="AL2801" i="4"/>
  <c r="K2801" i="4"/>
  <c r="J2801" i="4"/>
  <c r="AN2801" i="4" s="1"/>
  <c r="AM2800" i="4"/>
  <c r="AL2800" i="4"/>
  <c r="K2800" i="4"/>
  <c r="J2800" i="4"/>
  <c r="AN2800" i="4" s="1"/>
  <c r="AM2799" i="4"/>
  <c r="AL2799" i="4"/>
  <c r="K2799" i="4"/>
  <c r="J2799" i="4"/>
  <c r="AN2799" i="4" s="1"/>
  <c r="AM2798" i="4"/>
  <c r="AL2798" i="4"/>
  <c r="K2798" i="4"/>
  <c r="J2798" i="4"/>
  <c r="AN2798" i="4" s="1"/>
  <c r="AM2797" i="4"/>
  <c r="AL2797" i="4"/>
  <c r="K2797" i="4"/>
  <c r="J2797" i="4"/>
  <c r="AN2797" i="4" s="1"/>
  <c r="AM2796" i="4"/>
  <c r="AL2796" i="4"/>
  <c r="K2796" i="4"/>
  <c r="J2796" i="4"/>
  <c r="AN2796" i="4" s="1"/>
  <c r="AM2795" i="4"/>
  <c r="AL2795" i="4"/>
  <c r="K2795" i="4"/>
  <c r="J2795" i="4"/>
  <c r="AN2795" i="4" s="1"/>
  <c r="AM2794" i="4"/>
  <c r="AL2794" i="4"/>
  <c r="K2794" i="4"/>
  <c r="J2794" i="4"/>
  <c r="AN2794" i="4" s="1"/>
  <c r="AM2793" i="4"/>
  <c r="AL2793" i="4"/>
  <c r="K2793" i="4"/>
  <c r="J2793" i="4"/>
  <c r="AN2793" i="4" s="1"/>
  <c r="AM2792" i="4"/>
  <c r="AL2792" i="4"/>
  <c r="K2792" i="4"/>
  <c r="J2792" i="4"/>
  <c r="AN2792" i="4" s="1"/>
  <c r="AM2791" i="4"/>
  <c r="AL2791" i="4"/>
  <c r="K2791" i="4"/>
  <c r="J2791" i="4"/>
  <c r="AN2791" i="4" s="1"/>
  <c r="AM2790" i="4"/>
  <c r="AL2790" i="4"/>
  <c r="K2790" i="4"/>
  <c r="J2790" i="4"/>
  <c r="AN2790" i="4" s="1"/>
  <c r="AM2789" i="4"/>
  <c r="AL2789" i="4"/>
  <c r="K2789" i="4"/>
  <c r="J2789" i="4"/>
  <c r="AN2789" i="4" s="1"/>
  <c r="AM2788" i="4"/>
  <c r="AL2788" i="4"/>
  <c r="K2788" i="4"/>
  <c r="J2788" i="4"/>
  <c r="AN2788" i="4" s="1"/>
  <c r="AM2787" i="4"/>
  <c r="AL2787" i="4"/>
  <c r="K2787" i="4"/>
  <c r="J2787" i="4"/>
  <c r="AN2787" i="4" s="1"/>
  <c r="AM2786" i="4"/>
  <c r="AL2786" i="4"/>
  <c r="K2786" i="4"/>
  <c r="J2786" i="4"/>
  <c r="AN2786" i="4" s="1"/>
  <c r="AM2785" i="4"/>
  <c r="AL2785" i="4"/>
  <c r="K2785" i="4"/>
  <c r="J2785" i="4"/>
  <c r="AN2785" i="4" s="1"/>
  <c r="AM2784" i="4"/>
  <c r="AL2784" i="4"/>
  <c r="K2784" i="4"/>
  <c r="J2784" i="4"/>
  <c r="AN2784" i="4" s="1"/>
  <c r="AM2783" i="4"/>
  <c r="AL2783" i="4"/>
  <c r="K2783" i="4"/>
  <c r="J2783" i="4"/>
  <c r="AN2783" i="4" s="1"/>
  <c r="AM2782" i="4"/>
  <c r="AL2782" i="4"/>
  <c r="K2782" i="4"/>
  <c r="J2782" i="4"/>
  <c r="AN2782" i="4" s="1"/>
  <c r="AM2781" i="4"/>
  <c r="AL2781" i="4"/>
  <c r="K2781" i="4"/>
  <c r="J2781" i="4"/>
  <c r="AN2781" i="4" s="1"/>
  <c r="AM2780" i="4"/>
  <c r="AL2780" i="4"/>
  <c r="K2780" i="4"/>
  <c r="J2780" i="4"/>
  <c r="AN2780" i="4" s="1"/>
  <c r="AM2779" i="4"/>
  <c r="AL2779" i="4"/>
  <c r="K2779" i="4"/>
  <c r="J2779" i="4"/>
  <c r="AN2779" i="4" s="1"/>
  <c r="AM2778" i="4"/>
  <c r="AL2778" i="4"/>
  <c r="K2778" i="4"/>
  <c r="J2778" i="4"/>
  <c r="AN2778" i="4" s="1"/>
  <c r="AM2777" i="4"/>
  <c r="AL2777" i="4"/>
  <c r="K2777" i="4"/>
  <c r="J2777" i="4"/>
  <c r="AN2777" i="4" s="1"/>
  <c r="AM2776" i="4"/>
  <c r="AL2776" i="4"/>
  <c r="K2776" i="4"/>
  <c r="J2776" i="4"/>
  <c r="AN2776" i="4" s="1"/>
  <c r="AM2775" i="4"/>
  <c r="AL2775" i="4"/>
  <c r="K2775" i="4"/>
  <c r="J2775" i="4"/>
  <c r="AN2775" i="4" s="1"/>
  <c r="AM2774" i="4"/>
  <c r="AL2774" i="4"/>
  <c r="K2774" i="4"/>
  <c r="J2774" i="4"/>
  <c r="AN2774" i="4" s="1"/>
  <c r="AM2773" i="4"/>
  <c r="AL2773" i="4"/>
  <c r="K2773" i="4"/>
  <c r="J2773" i="4"/>
  <c r="AN2773" i="4" s="1"/>
  <c r="AM2772" i="4"/>
  <c r="AL2772" i="4"/>
  <c r="K2772" i="4"/>
  <c r="J2772" i="4"/>
  <c r="AN2772" i="4" s="1"/>
  <c r="AM2771" i="4"/>
  <c r="AL2771" i="4"/>
  <c r="K2771" i="4"/>
  <c r="J2771" i="4"/>
  <c r="AN2771" i="4" s="1"/>
  <c r="AM2770" i="4"/>
  <c r="AL2770" i="4"/>
  <c r="K2770" i="4"/>
  <c r="J2770" i="4"/>
  <c r="AN2770" i="4" s="1"/>
  <c r="AM2769" i="4"/>
  <c r="AL2769" i="4"/>
  <c r="K2769" i="4"/>
  <c r="J2769" i="4"/>
  <c r="AN2769" i="4" s="1"/>
  <c r="AM2768" i="4"/>
  <c r="AL2768" i="4"/>
  <c r="K2768" i="4"/>
  <c r="J2768" i="4"/>
  <c r="AN2768" i="4" s="1"/>
  <c r="AM2767" i="4"/>
  <c r="AL2767" i="4"/>
  <c r="K2767" i="4"/>
  <c r="J2767" i="4"/>
  <c r="AN2767" i="4" s="1"/>
  <c r="AM2766" i="4"/>
  <c r="AL2766" i="4"/>
  <c r="K2766" i="4"/>
  <c r="J2766" i="4"/>
  <c r="AN2766" i="4" s="1"/>
  <c r="AM2765" i="4"/>
  <c r="AL2765" i="4"/>
  <c r="K2765" i="4"/>
  <c r="J2765" i="4"/>
  <c r="AN2765" i="4" s="1"/>
  <c r="AM2764" i="4"/>
  <c r="AL2764" i="4"/>
  <c r="K2764" i="4"/>
  <c r="J2764" i="4"/>
  <c r="AN2764" i="4" s="1"/>
  <c r="AM2763" i="4"/>
  <c r="AL2763" i="4"/>
  <c r="K2763" i="4"/>
  <c r="J2763" i="4"/>
  <c r="AN2763" i="4" s="1"/>
  <c r="AM2762" i="4"/>
  <c r="AL2762" i="4"/>
  <c r="K2762" i="4"/>
  <c r="J2762" i="4"/>
  <c r="AN2762" i="4" s="1"/>
  <c r="AM2761" i="4"/>
  <c r="AL2761" i="4"/>
  <c r="K2761" i="4"/>
  <c r="J2761" i="4"/>
  <c r="AN2761" i="4" s="1"/>
  <c r="AM2760" i="4"/>
  <c r="AL2760" i="4"/>
  <c r="K2760" i="4"/>
  <c r="J2760" i="4"/>
  <c r="AN2760" i="4" s="1"/>
  <c r="AM2759" i="4"/>
  <c r="AL2759" i="4"/>
  <c r="K2759" i="4"/>
  <c r="J2759" i="4"/>
  <c r="AN2759" i="4" s="1"/>
  <c r="AM2758" i="4"/>
  <c r="AL2758" i="4"/>
  <c r="K2758" i="4"/>
  <c r="J2758" i="4"/>
  <c r="AN2758" i="4" s="1"/>
  <c r="AM2757" i="4"/>
  <c r="AL2757" i="4"/>
  <c r="K2757" i="4"/>
  <c r="J2757" i="4"/>
  <c r="AN2757" i="4" s="1"/>
  <c r="AM2756" i="4"/>
  <c r="AL2756" i="4"/>
  <c r="K2756" i="4"/>
  <c r="J2756" i="4"/>
  <c r="AN2756" i="4" s="1"/>
  <c r="AM2755" i="4"/>
  <c r="AL2755" i="4"/>
  <c r="K2755" i="4"/>
  <c r="J2755" i="4"/>
  <c r="AN2755" i="4" s="1"/>
  <c r="AM2754" i="4"/>
  <c r="AL2754" i="4"/>
  <c r="K2754" i="4"/>
  <c r="J2754" i="4"/>
  <c r="AN2754" i="4" s="1"/>
  <c r="AM2753" i="4"/>
  <c r="AL2753" i="4"/>
  <c r="K2753" i="4"/>
  <c r="J2753" i="4"/>
  <c r="AN2753" i="4" s="1"/>
  <c r="AM2752" i="4"/>
  <c r="AL2752" i="4"/>
  <c r="K2752" i="4"/>
  <c r="J2752" i="4"/>
  <c r="AN2752" i="4" s="1"/>
  <c r="AM2751" i="4"/>
  <c r="AL2751" i="4"/>
  <c r="K2751" i="4"/>
  <c r="J2751" i="4"/>
  <c r="AN2751" i="4" s="1"/>
  <c r="AM2750" i="4"/>
  <c r="AL2750" i="4"/>
  <c r="K2750" i="4"/>
  <c r="J2750" i="4"/>
  <c r="AN2750" i="4" s="1"/>
  <c r="AM2749" i="4"/>
  <c r="AL2749" i="4"/>
  <c r="K2749" i="4"/>
  <c r="J2749" i="4"/>
  <c r="AN2749" i="4" s="1"/>
  <c r="AM2748" i="4"/>
  <c r="AL2748" i="4"/>
  <c r="K2748" i="4"/>
  <c r="J2748" i="4"/>
  <c r="AN2748" i="4" s="1"/>
  <c r="AM2747" i="4"/>
  <c r="AL2747" i="4"/>
  <c r="K2747" i="4"/>
  <c r="J2747" i="4"/>
  <c r="AN2747" i="4" s="1"/>
  <c r="AM2746" i="4"/>
  <c r="AL2746" i="4"/>
  <c r="K2746" i="4"/>
  <c r="J2746" i="4"/>
  <c r="AN2746" i="4" s="1"/>
  <c r="AM2745" i="4"/>
  <c r="AL2745" i="4"/>
  <c r="K2745" i="4"/>
  <c r="J2745" i="4"/>
  <c r="AN2745" i="4" s="1"/>
  <c r="AM2744" i="4"/>
  <c r="AL2744" i="4"/>
  <c r="K2744" i="4"/>
  <c r="J2744" i="4"/>
  <c r="AN2744" i="4" s="1"/>
  <c r="AM2743" i="4"/>
  <c r="AL2743" i="4"/>
  <c r="K2743" i="4"/>
  <c r="J2743" i="4"/>
  <c r="AN2743" i="4" s="1"/>
  <c r="AM2742" i="4"/>
  <c r="AL2742" i="4"/>
  <c r="K2742" i="4"/>
  <c r="J2742" i="4"/>
  <c r="AN2742" i="4" s="1"/>
  <c r="AM2741" i="4"/>
  <c r="AL2741" i="4"/>
  <c r="K2741" i="4"/>
  <c r="J2741" i="4"/>
  <c r="AN2741" i="4" s="1"/>
  <c r="AM2740" i="4"/>
  <c r="AL2740" i="4"/>
  <c r="K2740" i="4"/>
  <c r="J2740" i="4"/>
  <c r="AN2740" i="4" s="1"/>
  <c r="AM2739" i="4"/>
  <c r="AL2739" i="4"/>
  <c r="K2739" i="4"/>
  <c r="J2739" i="4"/>
  <c r="AN2739" i="4" s="1"/>
  <c r="AM2738" i="4"/>
  <c r="AL2738" i="4"/>
  <c r="K2738" i="4"/>
  <c r="J2738" i="4"/>
  <c r="AN2738" i="4" s="1"/>
  <c r="AM2737" i="4"/>
  <c r="AL2737" i="4"/>
  <c r="K2737" i="4"/>
  <c r="J2737" i="4"/>
  <c r="AN2737" i="4" s="1"/>
  <c r="AM2736" i="4"/>
  <c r="AL2736" i="4"/>
  <c r="K2736" i="4"/>
  <c r="J2736" i="4"/>
  <c r="AN2736" i="4" s="1"/>
  <c r="AM2735" i="4"/>
  <c r="AL2735" i="4"/>
  <c r="K2735" i="4"/>
  <c r="J2735" i="4"/>
  <c r="AN2735" i="4" s="1"/>
  <c r="AM2734" i="4"/>
  <c r="AL2734" i="4"/>
  <c r="K2734" i="4"/>
  <c r="J2734" i="4"/>
  <c r="AN2734" i="4" s="1"/>
  <c r="AM2733" i="4"/>
  <c r="AL2733" i="4"/>
  <c r="K2733" i="4"/>
  <c r="J2733" i="4"/>
  <c r="AN2733" i="4" s="1"/>
  <c r="AM2732" i="4"/>
  <c r="AL2732" i="4"/>
  <c r="K2732" i="4"/>
  <c r="J2732" i="4"/>
  <c r="AN2732" i="4" s="1"/>
  <c r="AM2731" i="4"/>
  <c r="AL2731" i="4"/>
  <c r="K2731" i="4"/>
  <c r="J2731" i="4"/>
  <c r="AN2731" i="4" s="1"/>
  <c r="AM2730" i="4"/>
  <c r="AL2730" i="4"/>
  <c r="K2730" i="4"/>
  <c r="J2730" i="4"/>
  <c r="AN2730" i="4" s="1"/>
  <c r="AM2729" i="4"/>
  <c r="AL2729" i="4"/>
  <c r="K2729" i="4"/>
  <c r="J2729" i="4"/>
  <c r="AN2729" i="4" s="1"/>
  <c r="AM2728" i="4"/>
  <c r="AL2728" i="4"/>
  <c r="K2728" i="4"/>
  <c r="J2728" i="4"/>
  <c r="AN2728" i="4" s="1"/>
  <c r="AM2727" i="4"/>
  <c r="AL2727" i="4"/>
  <c r="K2727" i="4"/>
  <c r="J2727" i="4"/>
  <c r="AN2727" i="4" s="1"/>
  <c r="AM2726" i="4"/>
  <c r="AL2726" i="4"/>
  <c r="K2726" i="4"/>
  <c r="J2726" i="4"/>
  <c r="AN2726" i="4" s="1"/>
  <c r="AM2725" i="4"/>
  <c r="AL2725" i="4"/>
  <c r="K2725" i="4"/>
  <c r="J2725" i="4"/>
  <c r="AN2725" i="4" s="1"/>
  <c r="AM2724" i="4"/>
  <c r="AL2724" i="4"/>
  <c r="K2724" i="4"/>
  <c r="J2724" i="4"/>
  <c r="AN2724" i="4" s="1"/>
  <c r="AM2723" i="4"/>
  <c r="AL2723" i="4"/>
  <c r="K2723" i="4"/>
  <c r="J2723" i="4"/>
  <c r="AN2723" i="4" s="1"/>
  <c r="AM2722" i="4"/>
  <c r="AL2722" i="4"/>
  <c r="K2722" i="4"/>
  <c r="J2722" i="4"/>
  <c r="AN2722" i="4" s="1"/>
  <c r="AM2721" i="4"/>
  <c r="AL2721" i="4"/>
  <c r="K2721" i="4"/>
  <c r="J2721" i="4"/>
  <c r="AN2721" i="4" s="1"/>
  <c r="AM2720" i="4"/>
  <c r="AL2720" i="4"/>
  <c r="K2720" i="4"/>
  <c r="J2720" i="4"/>
  <c r="AN2720" i="4" s="1"/>
  <c r="AM2719" i="4"/>
  <c r="AL2719" i="4"/>
  <c r="K2719" i="4"/>
  <c r="J2719" i="4"/>
  <c r="AN2719" i="4" s="1"/>
  <c r="AM2718" i="4"/>
  <c r="AL2718" i="4"/>
  <c r="K2718" i="4"/>
  <c r="J2718" i="4"/>
  <c r="AN2718" i="4" s="1"/>
  <c r="AM2717" i="4"/>
  <c r="AL2717" i="4"/>
  <c r="K2717" i="4"/>
  <c r="J2717" i="4"/>
  <c r="AN2717" i="4" s="1"/>
  <c r="AM2716" i="4"/>
  <c r="AL2716" i="4"/>
  <c r="K2716" i="4"/>
  <c r="J2716" i="4"/>
  <c r="AN2716" i="4" s="1"/>
  <c r="AM2715" i="4"/>
  <c r="AL2715" i="4"/>
  <c r="K2715" i="4"/>
  <c r="J2715" i="4"/>
  <c r="AN2715" i="4" s="1"/>
  <c r="AM2714" i="4"/>
  <c r="AL2714" i="4"/>
  <c r="K2714" i="4"/>
  <c r="J2714" i="4"/>
  <c r="AN2714" i="4" s="1"/>
  <c r="AM2713" i="4"/>
  <c r="AL2713" i="4"/>
  <c r="K2713" i="4"/>
  <c r="J2713" i="4"/>
  <c r="AN2713" i="4" s="1"/>
  <c r="AM2712" i="4"/>
  <c r="AL2712" i="4"/>
  <c r="K2712" i="4"/>
  <c r="J2712" i="4"/>
  <c r="AN2712" i="4" s="1"/>
  <c r="AM2711" i="4"/>
  <c r="AL2711" i="4"/>
  <c r="K2711" i="4"/>
  <c r="J2711" i="4"/>
  <c r="AN2711" i="4" s="1"/>
  <c r="AM2710" i="4"/>
  <c r="AL2710" i="4"/>
  <c r="K2710" i="4"/>
  <c r="J2710" i="4"/>
  <c r="AN2710" i="4" s="1"/>
  <c r="AM2709" i="4"/>
  <c r="AL2709" i="4"/>
  <c r="K2709" i="4"/>
  <c r="J2709" i="4"/>
  <c r="AN2709" i="4" s="1"/>
  <c r="AM2708" i="4"/>
  <c r="AL2708" i="4"/>
  <c r="K2708" i="4"/>
  <c r="J2708" i="4"/>
  <c r="AN2708" i="4" s="1"/>
  <c r="AM2707" i="4"/>
  <c r="AL2707" i="4"/>
  <c r="K2707" i="4"/>
  <c r="J2707" i="4"/>
  <c r="AN2707" i="4" s="1"/>
  <c r="AM2706" i="4"/>
  <c r="AL2706" i="4"/>
  <c r="K2706" i="4"/>
  <c r="J2706" i="4"/>
  <c r="AN2706" i="4" s="1"/>
  <c r="AM2705" i="4"/>
  <c r="AL2705" i="4"/>
  <c r="K2705" i="4"/>
  <c r="J2705" i="4"/>
  <c r="AN2705" i="4" s="1"/>
  <c r="AM2704" i="4"/>
  <c r="AL2704" i="4"/>
  <c r="K2704" i="4"/>
  <c r="J2704" i="4"/>
  <c r="AN2704" i="4" s="1"/>
  <c r="AM2703" i="4"/>
  <c r="AL2703" i="4"/>
  <c r="K2703" i="4"/>
  <c r="J2703" i="4"/>
  <c r="AN2703" i="4" s="1"/>
  <c r="AM2702" i="4"/>
  <c r="AL2702" i="4"/>
  <c r="K2702" i="4"/>
  <c r="J2702" i="4"/>
  <c r="AN2702" i="4" s="1"/>
  <c r="AM2701" i="4"/>
  <c r="AL2701" i="4"/>
  <c r="K2701" i="4"/>
  <c r="J2701" i="4"/>
  <c r="AN2701" i="4" s="1"/>
  <c r="AM2700" i="4"/>
  <c r="AL2700" i="4"/>
  <c r="K2700" i="4"/>
  <c r="J2700" i="4"/>
  <c r="AN2700" i="4" s="1"/>
  <c r="AM2699" i="4"/>
  <c r="AL2699" i="4"/>
  <c r="K2699" i="4"/>
  <c r="J2699" i="4"/>
  <c r="AN2699" i="4" s="1"/>
  <c r="AM2698" i="4"/>
  <c r="AL2698" i="4"/>
  <c r="K2698" i="4"/>
  <c r="J2698" i="4"/>
  <c r="AN2698" i="4" s="1"/>
  <c r="AM2697" i="4"/>
  <c r="AL2697" i="4"/>
  <c r="K2697" i="4"/>
  <c r="J2697" i="4"/>
  <c r="AN2697" i="4" s="1"/>
  <c r="AM2696" i="4"/>
  <c r="AL2696" i="4"/>
  <c r="K2696" i="4"/>
  <c r="J2696" i="4"/>
  <c r="AN2696" i="4" s="1"/>
  <c r="AM2695" i="4"/>
  <c r="AL2695" i="4"/>
  <c r="K2695" i="4"/>
  <c r="J2695" i="4"/>
  <c r="AN2695" i="4" s="1"/>
  <c r="AM2694" i="4"/>
  <c r="AL2694" i="4"/>
  <c r="K2694" i="4"/>
  <c r="J2694" i="4"/>
  <c r="AN2694" i="4" s="1"/>
  <c r="AM2693" i="4"/>
  <c r="AL2693" i="4"/>
  <c r="K2693" i="4"/>
  <c r="J2693" i="4"/>
  <c r="AN2693" i="4" s="1"/>
  <c r="AM2692" i="4"/>
  <c r="AL2692" i="4"/>
  <c r="K2692" i="4"/>
  <c r="J2692" i="4"/>
  <c r="AN2692" i="4" s="1"/>
  <c r="AM2691" i="4"/>
  <c r="AL2691" i="4"/>
  <c r="K2691" i="4"/>
  <c r="J2691" i="4"/>
  <c r="AN2691" i="4" s="1"/>
  <c r="AM2690" i="4"/>
  <c r="AL2690" i="4"/>
  <c r="K2690" i="4"/>
  <c r="J2690" i="4"/>
  <c r="AN2690" i="4" s="1"/>
  <c r="AM2689" i="4"/>
  <c r="AL2689" i="4"/>
  <c r="K2689" i="4"/>
  <c r="J2689" i="4"/>
  <c r="AN2689" i="4" s="1"/>
  <c r="AM2688" i="4"/>
  <c r="AL2688" i="4"/>
  <c r="K2688" i="4"/>
  <c r="J2688" i="4"/>
  <c r="AN2688" i="4" s="1"/>
  <c r="AM2687" i="4"/>
  <c r="AL2687" i="4"/>
  <c r="K2687" i="4"/>
  <c r="J2687" i="4"/>
  <c r="AN2687" i="4" s="1"/>
  <c r="AM2686" i="4"/>
  <c r="AL2686" i="4"/>
  <c r="K2686" i="4"/>
  <c r="J2686" i="4"/>
  <c r="AN2686" i="4" s="1"/>
  <c r="AM2685" i="4"/>
  <c r="AL2685" i="4"/>
  <c r="K2685" i="4"/>
  <c r="J2685" i="4"/>
  <c r="AN2685" i="4" s="1"/>
  <c r="AM2684" i="4"/>
  <c r="AL2684" i="4"/>
  <c r="K2684" i="4"/>
  <c r="J2684" i="4"/>
  <c r="AN2684" i="4" s="1"/>
  <c r="AM2683" i="4"/>
  <c r="AL2683" i="4"/>
  <c r="K2683" i="4"/>
  <c r="J2683" i="4"/>
  <c r="AN2683" i="4" s="1"/>
  <c r="AM2682" i="4"/>
  <c r="AL2682" i="4"/>
  <c r="K2682" i="4"/>
  <c r="J2682" i="4"/>
  <c r="AN2682" i="4" s="1"/>
  <c r="AM2681" i="4"/>
  <c r="AL2681" i="4"/>
  <c r="K2681" i="4"/>
  <c r="J2681" i="4"/>
  <c r="AN2681" i="4" s="1"/>
  <c r="AM2680" i="4"/>
  <c r="AL2680" i="4"/>
  <c r="K2680" i="4"/>
  <c r="J2680" i="4"/>
  <c r="AN2680" i="4" s="1"/>
  <c r="AM2679" i="4"/>
  <c r="AL2679" i="4"/>
  <c r="K2679" i="4"/>
  <c r="J2679" i="4"/>
  <c r="AN2679" i="4" s="1"/>
  <c r="AM2678" i="4"/>
  <c r="AL2678" i="4"/>
  <c r="K2678" i="4"/>
  <c r="J2678" i="4"/>
  <c r="AN2678" i="4" s="1"/>
  <c r="AM2677" i="4"/>
  <c r="AL2677" i="4"/>
  <c r="K2677" i="4"/>
  <c r="J2677" i="4"/>
  <c r="AN2677" i="4" s="1"/>
  <c r="AM2676" i="4"/>
  <c r="AL2676" i="4"/>
  <c r="K2676" i="4"/>
  <c r="J2676" i="4"/>
  <c r="AN2676" i="4" s="1"/>
  <c r="AM2675" i="4"/>
  <c r="AL2675" i="4"/>
  <c r="K2675" i="4"/>
  <c r="J2675" i="4"/>
  <c r="AN2675" i="4" s="1"/>
  <c r="AM2674" i="4"/>
  <c r="AL2674" i="4"/>
  <c r="K2674" i="4"/>
  <c r="J2674" i="4"/>
  <c r="AN2674" i="4" s="1"/>
  <c r="AM2673" i="4"/>
  <c r="AL2673" i="4"/>
  <c r="K2673" i="4"/>
  <c r="J2673" i="4"/>
  <c r="AN2673" i="4" s="1"/>
  <c r="AM2672" i="4"/>
  <c r="AL2672" i="4"/>
  <c r="K2672" i="4"/>
  <c r="J2672" i="4"/>
  <c r="AN2672" i="4" s="1"/>
  <c r="AM2671" i="4"/>
  <c r="AL2671" i="4"/>
  <c r="K2671" i="4"/>
  <c r="J2671" i="4"/>
  <c r="AN2671" i="4" s="1"/>
  <c r="AM2670" i="4"/>
  <c r="AL2670" i="4"/>
  <c r="K2670" i="4"/>
  <c r="J2670" i="4"/>
  <c r="AN2670" i="4" s="1"/>
  <c r="AM2669" i="4"/>
  <c r="AL2669" i="4"/>
  <c r="K2669" i="4"/>
  <c r="J2669" i="4"/>
  <c r="AN2669" i="4" s="1"/>
  <c r="AM2668" i="4"/>
  <c r="AL2668" i="4"/>
  <c r="K2668" i="4"/>
  <c r="J2668" i="4"/>
  <c r="AN2668" i="4" s="1"/>
  <c r="AM2667" i="4"/>
  <c r="AL2667" i="4"/>
  <c r="K2667" i="4"/>
  <c r="J2667" i="4"/>
  <c r="AN2667" i="4" s="1"/>
  <c r="AM2666" i="4"/>
  <c r="AL2666" i="4"/>
  <c r="K2666" i="4"/>
  <c r="J2666" i="4"/>
  <c r="AN2666" i="4" s="1"/>
  <c r="AM2665" i="4"/>
  <c r="AL2665" i="4"/>
  <c r="K2665" i="4"/>
  <c r="J2665" i="4"/>
  <c r="AN2665" i="4" s="1"/>
  <c r="AM2664" i="4"/>
  <c r="AL2664" i="4"/>
  <c r="K2664" i="4"/>
  <c r="J2664" i="4"/>
  <c r="AN2664" i="4" s="1"/>
  <c r="AM2663" i="4"/>
  <c r="AL2663" i="4"/>
  <c r="K2663" i="4"/>
  <c r="J2663" i="4"/>
  <c r="AN2663" i="4" s="1"/>
  <c r="AM2662" i="4"/>
  <c r="AL2662" i="4"/>
  <c r="K2662" i="4"/>
  <c r="J2662" i="4"/>
  <c r="AN2662" i="4" s="1"/>
  <c r="AM2661" i="4"/>
  <c r="AL2661" i="4"/>
  <c r="K2661" i="4"/>
  <c r="J2661" i="4"/>
  <c r="AN2661" i="4" s="1"/>
  <c r="AM2660" i="4"/>
  <c r="AL2660" i="4"/>
  <c r="K2660" i="4"/>
  <c r="J2660" i="4"/>
  <c r="AN2660" i="4" s="1"/>
  <c r="AM2659" i="4"/>
  <c r="AL2659" i="4"/>
  <c r="K2659" i="4"/>
  <c r="J2659" i="4"/>
  <c r="AN2659" i="4" s="1"/>
  <c r="AM2658" i="4"/>
  <c r="AL2658" i="4"/>
  <c r="K2658" i="4"/>
  <c r="J2658" i="4"/>
  <c r="AN2658" i="4" s="1"/>
  <c r="AM2657" i="4"/>
  <c r="AL2657" i="4"/>
  <c r="K2657" i="4"/>
  <c r="J2657" i="4"/>
  <c r="AN2657" i="4" s="1"/>
  <c r="AM2656" i="4"/>
  <c r="AL2656" i="4"/>
  <c r="K2656" i="4"/>
  <c r="J2656" i="4"/>
  <c r="AN2656" i="4" s="1"/>
  <c r="AM2655" i="4"/>
  <c r="AL2655" i="4"/>
  <c r="K2655" i="4"/>
  <c r="J2655" i="4"/>
  <c r="AN2655" i="4" s="1"/>
  <c r="AM2654" i="4"/>
  <c r="AL2654" i="4"/>
  <c r="K2654" i="4"/>
  <c r="J2654" i="4"/>
  <c r="AN2654" i="4" s="1"/>
  <c r="AM2653" i="4"/>
  <c r="AL2653" i="4"/>
  <c r="K2653" i="4"/>
  <c r="J2653" i="4"/>
  <c r="AN2653" i="4" s="1"/>
  <c r="AM2652" i="4"/>
  <c r="AL2652" i="4"/>
  <c r="K2652" i="4"/>
  <c r="J2652" i="4"/>
  <c r="AN2652" i="4" s="1"/>
  <c r="AM2651" i="4"/>
  <c r="AL2651" i="4"/>
  <c r="K2651" i="4"/>
  <c r="J2651" i="4"/>
  <c r="AN2651" i="4" s="1"/>
  <c r="AM2650" i="4"/>
  <c r="AL2650" i="4"/>
  <c r="K2650" i="4"/>
  <c r="J2650" i="4"/>
  <c r="AN2650" i="4" s="1"/>
  <c r="AM2649" i="4"/>
  <c r="AL2649" i="4"/>
  <c r="K2649" i="4"/>
  <c r="J2649" i="4"/>
  <c r="AN2649" i="4" s="1"/>
  <c r="AM2648" i="4"/>
  <c r="AL2648" i="4"/>
  <c r="K2648" i="4"/>
  <c r="J2648" i="4"/>
  <c r="AN2648" i="4" s="1"/>
  <c r="AM2647" i="4"/>
  <c r="AL2647" i="4"/>
  <c r="K2647" i="4"/>
  <c r="J2647" i="4"/>
  <c r="AN2647" i="4" s="1"/>
  <c r="AM2646" i="4"/>
  <c r="AL2646" i="4"/>
  <c r="K2646" i="4"/>
  <c r="J2646" i="4"/>
  <c r="AN2646" i="4" s="1"/>
  <c r="AM2645" i="4"/>
  <c r="AL2645" i="4"/>
  <c r="K2645" i="4"/>
  <c r="J2645" i="4"/>
  <c r="AN2645" i="4" s="1"/>
  <c r="AM2644" i="4"/>
  <c r="AL2644" i="4"/>
  <c r="K2644" i="4"/>
  <c r="J2644" i="4"/>
  <c r="AN2644" i="4" s="1"/>
  <c r="AM2643" i="4"/>
  <c r="AL2643" i="4"/>
  <c r="K2643" i="4"/>
  <c r="J2643" i="4"/>
  <c r="AN2643" i="4" s="1"/>
  <c r="AM2642" i="4"/>
  <c r="AL2642" i="4"/>
  <c r="K2642" i="4"/>
  <c r="J2642" i="4"/>
  <c r="AN2642" i="4" s="1"/>
  <c r="AM2641" i="4"/>
  <c r="AL2641" i="4"/>
  <c r="K2641" i="4"/>
  <c r="J2641" i="4"/>
  <c r="AN2641" i="4" s="1"/>
  <c r="AM2640" i="4"/>
  <c r="AL2640" i="4"/>
  <c r="K2640" i="4"/>
  <c r="J2640" i="4"/>
  <c r="AN2640" i="4" s="1"/>
  <c r="AM2639" i="4"/>
  <c r="AL2639" i="4"/>
  <c r="K2639" i="4"/>
  <c r="J2639" i="4"/>
  <c r="AN2639" i="4" s="1"/>
  <c r="AM2638" i="4"/>
  <c r="AL2638" i="4"/>
  <c r="K2638" i="4"/>
  <c r="J2638" i="4"/>
  <c r="AN2638" i="4" s="1"/>
  <c r="AM2637" i="4"/>
  <c r="AL2637" i="4"/>
  <c r="K2637" i="4"/>
  <c r="J2637" i="4"/>
  <c r="AN2637" i="4" s="1"/>
  <c r="AM2636" i="4"/>
  <c r="AL2636" i="4"/>
  <c r="K2636" i="4"/>
  <c r="J2636" i="4"/>
  <c r="AN2636" i="4" s="1"/>
  <c r="AM2635" i="4"/>
  <c r="AL2635" i="4"/>
  <c r="K2635" i="4"/>
  <c r="J2635" i="4"/>
  <c r="AN2635" i="4" s="1"/>
  <c r="AM2634" i="4"/>
  <c r="AL2634" i="4"/>
  <c r="K2634" i="4"/>
  <c r="J2634" i="4"/>
  <c r="AN2634" i="4" s="1"/>
  <c r="AM2633" i="4"/>
  <c r="AL2633" i="4"/>
  <c r="K2633" i="4"/>
  <c r="J2633" i="4"/>
  <c r="AN2633" i="4" s="1"/>
  <c r="AM2632" i="4"/>
  <c r="AL2632" i="4"/>
  <c r="K2632" i="4"/>
  <c r="J2632" i="4"/>
  <c r="AN2632" i="4" s="1"/>
  <c r="AM2631" i="4"/>
  <c r="AL2631" i="4"/>
  <c r="K2631" i="4"/>
  <c r="J2631" i="4"/>
  <c r="AN2631" i="4" s="1"/>
  <c r="AM2630" i="4"/>
  <c r="AL2630" i="4"/>
  <c r="K2630" i="4"/>
  <c r="J2630" i="4"/>
  <c r="AN2630" i="4" s="1"/>
  <c r="AM2629" i="4"/>
  <c r="AL2629" i="4"/>
  <c r="K2629" i="4"/>
  <c r="J2629" i="4"/>
  <c r="AN2629" i="4" s="1"/>
  <c r="AM2628" i="4"/>
  <c r="AL2628" i="4"/>
  <c r="K2628" i="4"/>
  <c r="J2628" i="4"/>
  <c r="AN2628" i="4" s="1"/>
  <c r="AM2627" i="4"/>
  <c r="AL2627" i="4"/>
  <c r="K2627" i="4"/>
  <c r="J2627" i="4"/>
  <c r="AN2627" i="4" s="1"/>
  <c r="AM2626" i="4"/>
  <c r="AL2626" i="4"/>
  <c r="K2626" i="4"/>
  <c r="J2626" i="4"/>
  <c r="AN2626" i="4" s="1"/>
  <c r="AM2625" i="4"/>
  <c r="AL2625" i="4"/>
  <c r="K2625" i="4"/>
  <c r="J2625" i="4"/>
  <c r="AN2625" i="4" s="1"/>
  <c r="AM2624" i="4"/>
  <c r="AL2624" i="4"/>
  <c r="K2624" i="4"/>
  <c r="J2624" i="4"/>
  <c r="AN2624" i="4" s="1"/>
  <c r="AM2623" i="4"/>
  <c r="AL2623" i="4"/>
  <c r="K2623" i="4"/>
  <c r="J2623" i="4"/>
  <c r="AN2623" i="4" s="1"/>
  <c r="AM2622" i="4"/>
  <c r="AL2622" i="4"/>
  <c r="K2622" i="4"/>
  <c r="J2622" i="4"/>
  <c r="AN2622" i="4" s="1"/>
  <c r="AM2621" i="4"/>
  <c r="AL2621" i="4"/>
  <c r="K2621" i="4"/>
  <c r="J2621" i="4"/>
  <c r="AN2621" i="4" s="1"/>
  <c r="AM2620" i="4"/>
  <c r="AL2620" i="4"/>
  <c r="K2620" i="4"/>
  <c r="J2620" i="4"/>
  <c r="AN2620" i="4" s="1"/>
  <c r="AM2619" i="4"/>
  <c r="AL2619" i="4"/>
  <c r="K2619" i="4"/>
  <c r="J2619" i="4"/>
  <c r="AN2619" i="4" s="1"/>
  <c r="AM2618" i="4"/>
  <c r="AL2618" i="4"/>
  <c r="K2618" i="4"/>
  <c r="J2618" i="4"/>
  <c r="AN2618" i="4" s="1"/>
  <c r="AM2617" i="4"/>
  <c r="AL2617" i="4"/>
  <c r="K2617" i="4"/>
  <c r="J2617" i="4"/>
  <c r="AN2617" i="4" s="1"/>
  <c r="AM2616" i="4"/>
  <c r="AL2616" i="4"/>
  <c r="K2616" i="4"/>
  <c r="J2616" i="4"/>
  <c r="AN2616" i="4" s="1"/>
  <c r="AM2615" i="4"/>
  <c r="AL2615" i="4"/>
  <c r="K2615" i="4"/>
  <c r="J2615" i="4"/>
  <c r="AN2615" i="4" s="1"/>
  <c r="AM2614" i="4"/>
  <c r="AL2614" i="4"/>
  <c r="K2614" i="4"/>
  <c r="J2614" i="4"/>
  <c r="AN2614" i="4" s="1"/>
  <c r="AM2613" i="4"/>
  <c r="AL2613" i="4"/>
  <c r="K2613" i="4"/>
  <c r="J2613" i="4"/>
  <c r="AN2613" i="4" s="1"/>
  <c r="AM2612" i="4"/>
  <c r="AL2612" i="4"/>
  <c r="K2612" i="4"/>
  <c r="J2612" i="4"/>
  <c r="AN2612" i="4" s="1"/>
  <c r="AM2611" i="4"/>
  <c r="AL2611" i="4"/>
  <c r="K2611" i="4"/>
  <c r="J2611" i="4"/>
  <c r="AN2611" i="4" s="1"/>
  <c r="AM2610" i="4"/>
  <c r="AL2610" i="4"/>
  <c r="K2610" i="4"/>
  <c r="J2610" i="4"/>
  <c r="AN2610" i="4" s="1"/>
  <c r="AM2609" i="4"/>
  <c r="AL2609" i="4"/>
  <c r="K2609" i="4"/>
  <c r="J2609" i="4"/>
  <c r="AN2609" i="4" s="1"/>
  <c r="AM2608" i="4"/>
  <c r="AL2608" i="4"/>
  <c r="K2608" i="4"/>
  <c r="J2608" i="4"/>
  <c r="AN2608" i="4" s="1"/>
  <c r="AM2607" i="4"/>
  <c r="AL2607" i="4"/>
  <c r="K2607" i="4"/>
  <c r="J2607" i="4"/>
  <c r="AN2607" i="4" s="1"/>
  <c r="AM2606" i="4"/>
  <c r="AL2606" i="4"/>
  <c r="K2606" i="4"/>
  <c r="J2606" i="4"/>
  <c r="AN2606" i="4" s="1"/>
  <c r="AM2605" i="4"/>
  <c r="AL2605" i="4"/>
  <c r="K2605" i="4"/>
  <c r="J2605" i="4"/>
  <c r="AN2605" i="4" s="1"/>
  <c r="AM2604" i="4"/>
  <c r="AL2604" i="4"/>
  <c r="K2604" i="4"/>
  <c r="J2604" i="4"/>
  <c r="AN2604" i="4" s="1"/>
  <c r="AM2603" i="4"/>
  <c r="AL2603" i="4"/>
  <c r="K2603" i="4"/>
  <c r="J2603" i="4"/>
  <c r="AN2603" i="4" s="1"/>
  <c r="AM2602" i="4"/>
  <c r="AL2602" i="4"/>
  <c r="K2602" i="4"/>
  <c r="J2602" i="4"/>
  <c r="AN2602" i="4" s="1"/>
  <c r="AM2601" i="4"/>
  <c r="AL2601" i="4"/>
  <c r="K2601" i="4"/>
  <c r="J2601" i="4"/>
  <c r="AN2601" i="4" s="1"/>
  <c r="AM2600" i="4"/>
  <c r="AL2600" i="4"/>
  <c r="K2600" i="4"/>
  <c r="J2600" i="4"/>
  <c r="AN2600" i="4" s="1"/>
  <c r="AM2599" i="4"/>
  <c r="AL2599" i="4"/>
  <c r="K2599" i="4"/>
  <c r="J2599" i="4"/>
  <c r="AN2599" i="4" s="1"/>
  <c r="AM2598" i="4"/>
  <c r="AL2598" i="4"/>
  <c r="K2598" i="4"/>
  <c r="J2598" i="4"/>
  <c r="AN2598" i="4" s="1"/>
  <c r="AM2597" i="4"/>
  <c r="AL2597" i="4"/>
  <c r="K2597" i="4"/>
  <c r="J2597" i="4"/>
  <c r="AN2597" i="4" s="1"/>
  <c r="AM2596" i="4"/>
  <c r="AL2596" i="4"/>
  <c r="K2596" i="4"/>
  <c r="J2596" i="4"/>
  <c r="AN2596" i="4" s="1"/>
  <c r="AM2595" i="4"/>
  <c r="AL2595" i="4"/>
  <c r="K2595" i="4"/>
  <c r="J2595" i="4"/>
  <c r="AN2595" i="4" s="1"/>
  <c r="AM2594" i="4"/>
  <c r="AL2594" i="4"/>
  <c r="K2594" i="4"/>
  <c r="J2594" i="4"/>
  <c r="AN2594" i="4" s="1"/>
  <c r="AM2593" i="4"/>
  <c r="AL2593" i="4"/>
  <c r="K2593" i="4"/>
  <c r="J2593" i="4"/>
  <c r="AN2593" i="4" s="1"/>
  <c r="AM2592" i="4"/>
  <c r="AL2592" i="4"/>
  <c r="K2592" i="4"/>
  <c r="J2592" i="4"/>
  <c r="AN2592" i="4" s="1"/>
  <c r="AM2591" i="4"/>
  <c r="AL2591" i="4"/>
  <c r="K2591" i="4"/>
  <c r="J2591" i="4"/>
  <c r="AN2591" i="4" s="1"/>
  <c r="AM2590" i="4"/>
  <c r="AL2590" i="4"/>
  <c r="K2590" i="4"/>
  <c r="J2590" i="4"/>
  <c r="AN2590" i="4" s="1"/>
  <c r="AM2589" i="4"/>
  <c r="AL2589" i="4"/>
  <c r="K2589" i="4"/>
  <c r="J2589" i="4"/>
  <c r="AN2589" i="4" s="1"/>
  <c r="AM2588" i="4"/>
  <c r="AL2588" i="4"/>
  <c r="K2588" i="4"/>
  <c r="J2588" i="4"/>
  <c r="AN2588" i="4" s="1"/>
  <c r="AM2587" i="4"/>
  <c r="AL2587" i="4"/>
  <c r="K2587" i="4"/>
  <c r="J2587" i="4"/>
  <c r="AN2587" i="4" s="1"/>
  <c r="AM2586" i="4"/>
  <c r="AL2586" i="4"/>
  <c r="K2586" i="4"/>
  <c r="J2586" i="4"/>
  <c r="AN2586" i="4" s="1"/>
  <c r="AM2585" i="4"/>
  <c r="AL2585" i="4"/>
  <c r="K2585" i="4"/>
  <c r="J2585" i="4"/>
  <c r="AN2585" i="4" s="1"/>
  <c r="AM2584" i="4"/>
  <c r="AL2584" i="4"/>
  <c r="K2584" i="4"/>
  <c r="J2584" i="4"/>
  <c r="AN2584" i="4" s="1"/>
  <c r="AM2583" i="4"/>
  <c r="AL2583" i="4"/>
  <c r="K2583" i="4"/>
  <c r="J2583" i="4"/>
  <c r="AN2583" i="4" s="1"/>
  <c r="AM2582" i="4"/>
  <c r="AL2582" i="4"/>
  <c r="K2582" i="4"/>
  <c r="J2582" i="4"/>
  <c r="AN2582" i="4" s="1"/>
  <c r="AM2581" i="4"/>
  <c r="AL2581" i="4"/>
  <c r="K2581" i="4"/>
  <c r="J2581" i="4"/>
  <c r="AN2581" i="4" s="1"/>
  <c r="AM2580" i="4"/>
  <c r="AL2580" i="4"/>
  <c r="K2580" i="4"/>
  <c r="J2580" i="4"/>
  <c r="AN2580" i="4" s="1"/>
  <c r="AM2579" i="4"/>
  <c r="AL2579" i="4"/>
  <c r="K2579" i="4"/>
  <c r="J2579" i="4"/>
  <c r="AN2579" i="4" s="1"/>
  <c r="AM2578" i="4"/>
  <c r="AL2578" i="4"/>
  <c r="K2578" i="4"/>
  <c r="J2578" i="4"/>
  <c r="AN2578" i="4" s="1"/>
  <c r="AM2577" i="4"/>
  <c r="AL2577" i="4"/>
  <c r="K2577" i="4"/>
  <c r="J2577" i="4"/>
  <c r="AN2577" i="4" s="1"/>
  <c r="AM2576" i="4"/>
  <c r="AL2576" i="4"/>
  <c r="K2576" i="4"/>
  <c r="J2576" i="4"/>
  <c r="AN2576" i="4" s="1"/>
  <c r="AM2575" i="4"/>
  <c r="AL2575" i="4"/>
  <c r="K2575" i="4"/>
  <c r="J2575" i="4"/>
  <c r="AN2575" i="4" s="1"/>
  <c r="AM2574" i="4"/>
  <c r="AL2574" i="4"/>
  <c r="K2574" i="4"/>
  <c r="J2574" i="4"/>
  <c r="AN2574" i="4" s="1"/>
  <c r="AM2573" i="4"/>
  <c r="AL2573" i="4"/>
  <c r="K2573" i="4"/>
  <c r="J2573" i="4"/>
  <c r="AN2573" i="4" s="1"/>
  <c r="AM2572" i="4"/>
  <c r="AL2572" i="4"/>
  <c r="K2572" i="4"/>
  <c r="J2572" i="4"/>
  <c r="AN2572" i="4" s="1"/>
  <c r="AM2571" i="4"/>
  <c r="AL2571" i="4"/>
  <c r="K2571" i="4"/>
  <c r="J2571" i="4"/>
  <c r="AN2571" i="4" s="1"/>
  <c r="AM2570" i="4"/>
  <c r="AL2570" i="4"/>
  <c r="K2570" i="4"/>
  <c r="J2570" i="4"/>
  <c r="AN2570" i="4" s="1"/>
  <c r="AM2569" i="4"/>
  <c r="AL2569" i="4"/>
  <c r="K2569" i="4"/>
  <c r="J2569" i="4"/>
  <c r="AN2569" i="4" s="1"/>
  <c r="AM2568" i="4"/>
  <c r="AL2568" i="4"/>
  <c r="K2568" i="4"/>
  <c r="J2568" i="4"/>
  <c r="AN2568" i="4" s="1"/>
  <c r="AM2567" i="4"/>
  <c r="AL2567" i="4"/>
  <c r="K2567" i="4"/>
  <c r="J2567" i="4"/>
  <c r="AN2567" i="4" s="1"/>
  <c r="AM2566" i="4"/>
  <c r="AL2566" i="4"/>
  <c r="K2566" i="4"/>
  <c r="J2566" i="4"/>
  <c r="AN2566" i="4" s="1"/>
  <c r="AM2565" i="4"/>
  <c r="AL2565" i="4"/>
  <c r="K2565" i="4"/>
  <c r="J2565" i="4"/>
  <c r="AN2565" i="4" s="1"/>
  <c r="AM2564" i="4"/>
  <c r="AL2564" i="4"/>
  <c r="K2564" i="4"/>
  <c r="J2564" i="4"/>
  <c r="AN2564" i="4" s="1"/>
  <c r="AM2563" i="4"/>
  <c r="AL2563" i="4"/>
  <c r="K2563" i="4"/>
  <c r="J2563" i="4"/>
  <c r="AN2563" i="4" s="1"/>
  <c r="AM2562" i="4"/>
  <c r="AL2562" i="4"/>
  <c r="K2562" i="4"/>
  <c r="J2562" i="4"/>
  <c r="AN2562" i="4" s="1"/>
  <c r="AM2561" i="4"/>
  <c r="AL2561" i="4"/>
  <c r="K2561" i="4"/>
  <c r="J2561" i="4"/>
  <c r="AN2561" i="4" s="1"/>
  <c r="AM2560" i="4"/>
  <c r="AL2560" i="4"/>
  <c r="K2560" i="4"/>
  <c r="J2560" i="4"/>
  <c r="AN2560" i="4" s="1"/>
  <c r="AM2559" i="4"/>
  <c r="AL2559" i="4"/>
  <c r="K2559" i="4"/>
  <c r="J2559" i="4"/>
  <c r="AN2559" i="4" s="1"/>
  <c r="AM2558" i="4"/>
  <c r="AL2558" i="4"/>
  <c r="K2558" i="4"/>
  <c r="J2558" i="4"/>
  <c r="AN2558" i="4" s="1"/>
  <c r="AM2557" i="4"/>
  <c r="AL2557" i="4"/>
  <c r="K2557" i="4"/>
  <c r="J2557" i="4"/>
  <c r="AN2557" i="4" s="1"/>
  <c r="AM2556" i="4"/>
  <c r="AL2556" i="4"/>
  <c r="K2556" i="4"/>
  <c r="J2556" i="4"/>
  <c r="AN2556" i="4" s="1"/>
  <c r="AM2555" i="4"/>
  <c r="AL2555" i="4"/>
  <c r="K2555" i="4"/>
  <c r="J2555" i="4"/>
  <c r="AN2555" i="4" s="1"/>
  <c r="AM2554" i="4"/>
  <c r="AL2554" i="4"/>
  <c r="K2554" i="4"/>
  <c r="J2554" i="4"/>
  <c r="AN2554" i="4" s="1"/>
  <c r="AM2553" i="4"/>
  <c r="AL2553" i="4"/>
  <c r="K2553" i="4"/>
  <c r="J2553" i="4"/>
  <c r="AN2553" i="4" s="1"/>
  <c r="AM2552" i="4"/>
  <c r="AL2552" i="4"/>
  <c r="K2552" i="4"/>
  <c r="J2552" i="4"/>
  <c r="AN2552" i="4" s="1"/>
  <c r="AM2551" i="4"/>
  <c r="AL2551" i="4"/>
  <c r="K2551" i="4"/>
  <c r="J2551" i="4"/>
  <c r="AN2551" i="4" s="1"/>
  <c r="AM2550" i="4"/>
  <c r="AL2550" i="4"/>
  <c r="K2550" i="4"/>
  <c r="J2550" i="4"/>
  <c r="AN2550" i="4" s="1"/>
  <c r="AM2549" i="4"/>
  <c r="AL2549" i="4"/>
  <c r="K2549" i="4"/>
  <c r="J2549" i="4"/>
  <c r="AN2549" i="4" s="1"/>
  <c r="AM2548" i="4"/>
  <c r="AL2548" i="4"/>
  <c r="K2548" i="4"/>
  <c r="J2548" i="4"/>
  <c r="AN2548" i="4" s="1"/>
  <c r="AM2547" i="4"/>
  <c r="AL2547" i="4"/>
  <c r="K2547" i="4"/>
  <c r="J2547" i="4"/>
  <c r="AN2547" i="4" s="1"/>
  <c r="AM2546" i="4"/>
  <c r="AL2546" i="4"/>
  <c r="K2546" i="4"/>
  <c r="J2546" i="4"/>
  <c r="AN2546" i="4" s="1"/>
  <c r="AM2545" i="4"/>
  <c r="AL2545" i="4"/>
  <c r="K2545" i="4"/>
  <c r="J2545" i="4"/>
  <c r="AN2545" i="4" s="1"/>
  <c r="AM2544" i="4"/>
  <c r="AL2544" i="4"/>
  <c r="K2544" i="4"/>
  <c r="J2544" i="4"/>
  <c r="AN2544" i="4" s="1"/>
  <c r="AM2543" i="4"/>
  <c r="AL2543" i="4"/>
  <c r="K2543" i="4"/>
  <c r="J2543" i="4"/>
  <c r="AN2543" i="4" s="1"/>
  <c r="AM2542" i="4"/>
  <c r="AL2542" i="4"/>
  <c r="K2542" i="4"/>
  <c r="J2542" i="4"/>
  <c r="AN2542" i="4" s="1"/>
  <c r="AM2541" i="4"/>
  <c r="AL2541" i="4"/>
  <c r="K2541" i="4"/>
  <c r="J2541" i="4"/>
  <c r="AN2541" i="4" s="1"/>
  <c r="AM2540" i="4"/>
  <c r="AL2540" i="4"/>
  <c r="K2540" i="4"/>
  <c r="J2540" i="4"/>
  <c r="AN2540" i="4" s="1"/>
  <c r="AM2539" i="4"/>
  <c r="AL2539" i="4"/>
  <c r="K2539" i="4"/>
  <c r="J2539" i="4"/>
  <c r="AN2539" i="4" s="1"/>
  <c r="AM2538" i="4"/>
  <c r="AL2538" i="4"/>
  <c r="K2538" i="4"/>
  <c r="J2538" i="4"/>
  <c r="AN2538" i="4" s="1"/>
  <c r="AM2537" i="4"/>
  <c r="AL2537" i="4"/>
  <c r="K2537" i="4"/>
  <c r="J2537" i="4"/>
  <c r="AN2537" i="4" s="1"/>
  <c r="AM2536" i="4"/>
  <c r="AL2536" i="4"/>
  <c r="K2536" i="4"/>
  <c r="J2536" i="4"/>
  <c r="AN2536" i="4" s="1"/>
  <c r="AM2535" i="4"/>
  <c r="AL2535" i="4"/>
  <c r="K2535" i="4"/>
  <c r="J2535" i="4"/>
  <c r="AN2535" i="4" s="1"/>
  <c r="AM2534" i="4"/>
  <c r="AL2534" i="4"/>
  <c r="K2534" i="4"/>
  <c r="J2534" i="4"/>
  <c r="AN2534" i="4" s="1"/>
  <c r="AM2533" i="4"/>
  <c r="AL2533" i="4"/>
  <c r="K2533" i="4"/>
  <c r="J2533" i="4"/>
  <c r="AN2533" i="4" s="1"/>
  <c r="AM2532" i="4"/>
  <c r="AL2532" i="4"/>
  <c r="K2532" i="4"/>
  <c r="J2532" i="4"/>
  <c r="AN2532" i="4" s="1"/>
  <c r="AM2531" i="4"/>
  <c r="AL2531" i="4"/>
  <c r="K2531" i="4"/>
  <c r="J2531" i="4"/>
  <c r="AN2531" i="4" s="1"/>
  <c r="AM2530" i="4"/>
  <c r="AL2530" i="4"/>
  <c r="K2530" i="4"/>
  <c r="J2530" i="4"/>
  <c r="AN2530" i="4" s="1"/>
  <c r="AM2529" i="4"/>
  <c r="AL2529" i="4"/>
  <c r="K2529" i="4"/>
  <c r="J2529" i="4"/>
  <c r="AN2529" i="4" s="1"/>
  <c r="AM2528" i="4"/>
  <c r="AL2528" i="4"/>
  <c r="K2528" i="4"/>
  <c r="J2528" i="4"/>
  <c r="AN2528" i="4" s="1"/>
  <c r="AM2527" i="4"/>
  <c r="AL2527" i="4"/>
  <c r="K2527" i="4"/>
  <c r="J2527" i="4"/>
  <c r="AN2527" i="4" s="1"/>
  <c r="AM2526" i="4"/>
  <c r="AL2526" i="4"/>
  <c r="K2526" i="4"/>
  <c r="J2526" i="4"/>
  <c r="AN2526" i="4" s="1"/>
  <c r="AM2525" i="4"/>
  <c r="AL2525" i="4"/>
  <c r="K2525" i="4"/>
  <c r="J2525" i="4"/>
  <c r="AN2525" i="4" s="1"/>
  <c r="AM2524" i="4"/>
  <c r="AL2524" i="4"/>
  <c r="K2524" i="4"/>
  <c r="J2524" i="4"/>
  <c r="AN2524" i="4" s="1"/>
  <c r="AM2523" i="4"/>
  <c r="AL2523" i="4"/>
  <c r="K2523" i="4"/>
  <c r="J2523" i="4"/>
  <c r="AN2523" i="4" s="1"/>
  <c r="AM2522" i="4"/>
  <c r="AL2522" i="4"/>
  <c r="K2522" i="4"/>
  <c r="J2522" i="4"/>
  <c r="AN2522" i="4" s="1"/>
  <c r="AM2521" i="4"/>
  <c r="AL2521" i="4"/>
  <c r="K2521" i="4"/>
  <c r="J2521" i="4"/>
  <c r="AN2521" i="4" s="1"/>
  <c r="AM2520" i="4"/>
  <c r="AL2520" i="4"/>
  <c r="K2520" i="4"/>
  <c r="J2520" i="4"/>
  <c r="AN2520" i="4" s="1"/>
  <c r="AM2519" i="4"/>
  <c r="AL2519" i="4"/>
  <c r="K2519" i="4"/>
  <c r="J2519" i="4"/>
  <c r="AN2519" i="4" s="1"/>
  <c r="AM2518" i="4"/>
  <c r="AL2518" i="4"/>
  <c r="K2518" i="4"/>
  <c r="J2518" i="4"/>
  <c r="AN2518" i="4" s="1"/>
  <c r="AM2517" i="4"/>
  <c r="AL2517" i="4"/>
  <c r="K2517" i="4"/>
  <c r="J2517" i="4"/>
  <c r="AN2517" i="4" s="1"/>
  <c r="AM2516" i="4"/>
  <c r="AL2516" i="4"/>
  <c r="K2516" i="4"/>
  <c r="J2516" i="4"/>
  <c r="AN2516" i="4" s="1"/>
  <c r="AM2515" i="4"/>
  <c r="AL2515" i="4"/>
  <c r="K2515" i="4"/>
  <c r="J2515" i="4"/>
  <c r="AN2515" i="4" s="1"/>
  <c r="AM2514" i="4"/>
  <c r="AL2514" i="4"/>
  <c r="K2514" i="4"/>
  <c r="J2514" i="4"/>
  <c r="AN2514" i="4" s="1"/>
  <c r="AM2513" i="4"/>
  <c r="AL2513" i="4"/>
  <c r="K2513" i="4"/>
  <c r="J2513" i="4"/>
  <c r="AN2513" i="4" s="1"/>
  <c r="AM2512" i="4"/>
  <c r="AL2512" i="4"/>
  <c r="K2512" i="4"/>
  <c r="J2512" i="4"/>
  <c r="AN2512" i="4" s="1"/>
  <c r="AM2511" i="4"/>
  <c r="AL2511" i="4"/>
  <c r="K2511" i="4"/>
  <c r="J2511" i="4"/>
  <c r="AN2511" i="4" s="1"/>
  <c r="AM2510" i="4"/>
  <c r="AL2510" i="4"/>
  <c r="K2510" i="4"/>
  <c r="J2510" i="4"/>
  <c r="AN2510" i="4" s="1"/>
  <c r="AM2509" i="4"/>
  <c r="AL2509" i="4"/>
  <c r="K2509" i="4"/>
  <c r="J2509" i="4"/>
  <c r="AN2509" i="4" s="1"/>
  <c r="AM2508" i="4"/>
  <c r="AL2508" i="4"/>
  <c r="K2508" i="4"/>
  <c r="J2508" i="4"/>
  <c r="AN2508" i="4" s="1"/>
  <c r="AM2507" i="4"/>
  <c r="AL2507" i="4"/>
  <c r="K2507" i="4"/>
  <c r="J2507" i="4"/>
  <c r="AN2507" i="4" s="1"/>
  <c r="AM2506" i="4"/>
  <c r="AL2506" i="4"/>
  <c r="K2506" i="4"/>
  <c r="J2506" i="4"/>
  <c r="AN2506" i="4" s="1"/>
  <c r="AM2505" i="4"/>
  <c r="AL2505" i="4"/>
  <c r="K2505" i="4"/>
  <c r="J2505" i="4"/>
  <c r="AN2505" i="4" s="1"/>
  <c r="AM2504" i="4"/>
  <c r="AL2504" i="4"/>
  <c r="K2504" i="4"/>
  <c r="J2504" i="4"/>
  <c r="AN2504" i="4" s="1"/>
  <c r="AM2503" i="4"/>
  <c r="AL2503" i="4"/>
  <c r="K2503" i="4"/>
  <c r="J2503" i="4"/>
  <c r="AN2503" i="4" s="1"/>
  <c r="AM2502" i="4"/>
  <c r="AL2502" i="4"/>
  <c r="K2502" i="4"/>
  <c r="J2502" i="4"/>
  <c r="AN2502" i="4" s="1"/>
  <c r="AM2501" i="4"/>
  <c r="AL2501" i="4"/>
  <c r="K2501" i="4"/>
  <c r="J2501" i="4"/>
  <c r="AN2501" i="4" s="1"/>
  <c r="AM2500" i="4"/>
  <c r="AL2500" i="4"/>
  <c r="K2500" i="4"/>
  <c r="J2500" i="4"/>
  <c r="AN2500" i="4" s="1"/>
  <c r="AM2499" i="4"/>
  <c r="AL2499" i="4"/>
  <c r="K2499" i="4"/>
  <c r="J2499" i="4"/>
  <c r="AN2499" i="4" s="1"/>
  <c r="AM2498" i="4"/>
  <c r="AL2498" i="4"/>
  <c r="K2498" i="4"/>
  <c r="J2498" i="4"/>
  <c r="AN2498" i="4" s="1"/>
  <c r="AM2497" i="4"/>
  <c r="AL2497" i="4"/>
  <c r="K2497" i="4"/>
  <c r="J2497" i="4"/>
  <c r="AN2497" i="4" s="1"/>
  <c r="AM2496" i="4"/>
  <c r="AL2496" i="4"/>
  <c r="K2496" i="4"/>
  <c r="J2496" i="4"/>
  <c r="AN2496" i="4" s="1"/>
  <c r="AM2495" i="4"/>
  <c r="AL2495" i="4"/>
  <c r="K2495" i="4"/>
  <c r="J2495" i="4"/>
  <c r="AN2495" i="4" s="1"/>
  <c r="AM2494" i="4"/>
  <c r="AL2494" i="4"/>
  <c r="K2494" i="4"/>
  <c r="J2494" i="4"/>
  <c r="AN2494" i="4" s="1"/>
  <c r="AM2493" i="4"/>
  <c r="AL2493" i="4"/>
  <c r="K2493" i="4"/>
  <c r="J2493" i="4"/>
  <c r="AN2493" i="4" s="1"/>
  <c r="AM2492" i="4"/>
  <c r="AL2492" i="4"/>
  <c r="K2492" i="4"/>
  <c r="J2492" i="4"/>
  <c r="AN2492" i="4" s="1"/>
  <c r="AM2491" i="4"/>
  <c r="AL2491" i="4"/>
  <c r="K2491" i="4"/>
  <c r="J2491" i="4"/>
  <c r="AN2491" i="4" s="1"/>
  <c r="AM2490" i="4"/>
  <c r="AL2490" i="4"/>
  <c r="K2490" i="4"/>
  <c r="J2490" i="4"/>
  <c r="AN2490" i="4" s="1"/>
  <c r="AM2489" i="4"/>
  <c r="AL2489" i="4"/>
  <c r="K2489" i="4"/>
  <c r="J2489" i="4"/>
  <c r="AN2489" i="4" s="1"/>
  <c r="AM2488" i="4"/>
  <c r="AL2488" i="4"/>
  <c r="K2488" i="4"/>
  <c r="J2488" i="4"/>
  <c r="AN2488" i="4" s="1"/>
  <c r="AM2487" i="4"/>
  <c r="AL2487" i="4"/>
  <c r="K2487" i="4"/>
  <c r="J2487" i="4"/>
  <c r="AN2487" i="4" s="1"/>
  <c r="AM2486" i="4"/>
  <c r="AL2486" i="4"/>
  <c r="K2486" i="4"/>
  <c r="J2486" i="4"/>
  <c r="AN2486" i="4" s="1"/>
  <c r="AM2485" i="4"/>
  <c r="AL2485" i="4"/>
  <c r="K2485" i="4"/>
  <c r="J2485" i="4"/>
  <c r="AN2485" i="4" s="1"/>
  <c r="AM2484" i="4"/>
  <c r="AL2484" i="4"/>
  <c r="K2484" i="4"/>
  <c r="J2484" i="4"/>
  <c r="AN2484" i="4" s="1"/>
  <c r="AM2483" i="4"/>
  <c r="AL2483" i="4"/>
  <c r="K2483" i="4"/>
  <c r="J2483" i="4"/>
  <c r="AN2483" i="4" s="1"/>
  <c r="AM2482" i="4"/>
  <c r="AL2482" i="4"/>
  <c r="K2482" i="4"/>
  <c r="J2482" i="4"/>
  <c r="AN2482" i="4" s="1"/>
  <c r="AM2481" i="4"/>
  <c r="AL2481" i="4"/>
  <c r="K2481" i="4"/>
  <c r="J2481" i="4"/>
  <c r="AN2481" i="4" s="1"/>
  <c r="AM2480" i="4"/>
  <c r="AL2480" i="4"/>
  <c r="K2480" i="4"/>
  <c r="J2480" i="4"/>
  <c r="AN2480" i="4" s="1"/>
  <c r="AM2479" i="4"/>
  <c r="AL2479" i="4"/>
  <c r="K2479" i="4"/>
  <c r="J2479" i="4"/>
  <c r="AN2479" i="4" s="1"/>
  <c r="AM2478" i="4"/>
  <c r="AL2478" i="4"/>
  <c r="K2478" i="4"/>
  <c r="J2478" i="4"/>
  <c r="AN2478" i="4" s="1"/>
  <c r="AM2477" i="4"/>
  <c r="AL2477" i="4"/>
  <c r="K2477" i="4"/>
  <c r="J2477" i="4"/>
  <c r="AN2477" i="4" s="1"/>
  <c r="AM2476" i="4"/>
  <c r="AL2476" i="4"/>
  <c r="K2476" i="4"/>
  <c r="J2476" i="4"/>
  <c r="AN2476" i="4" s="1"/>
  <c r="AM2475" i="4"/>
  <c r="AL2475" i="4"/>
  <c r="K2475" i="4"/>
  <c r="J2475" i="4"/>
  <c r="AN2475" i="4" s="1"/>
  <c r="AM2474" i="4"/>
  <c r="AL2474" i="4"/>
  <c r="K2474" i="4"/>
  <c r="J2474" i="4"/>
  <c r="AN2474" i="4" s="1"/>
  <c r="AM2473" i="4"/>
  <c r="AL2473" i="4"/>
  <c r="K2473" i="4"/>
  <c r="J2473" i="4"/>
  <c r="AN2473" i="4" s="1"/>
  <c r="AM2472" i="4"/>
  <c r="AL2472" i="4"/>
  <c r="K2472" i="4"/>
  <c r="J2472" i="4"/>
  <c r="AN2472" i="4" s="1"/>
  <c r="AM2471" i="4"/>
  <c r="AL2471" i="4"/>
  <c r="K2471" i="4"/>
  <c r="J2471" i="4"/>
  <c r="AN2471" i="4" s="1"/>
  <c r="AM2470" i="4"/>
  <c r="AL2470" i="4"/>
  <c r="K2470" i="4"/>
  <c r="J2470" i="4"/>
  <c r="AN2470" i="4" s="1"/>
  <c r="AM2469" i="4"/>
  <c r="AL2469" i="4"/>
  <c r="K2469" i="4"/>
  <c r="J2469" i="4"/>
  <c r="AN2469" i="4" s="1"/>
  <c r="AM2468" i="4"/>
  <c r="AL2468" i="4"/>
  <c r="K2468" i="4"/>
  <c r="J2468" i="4"/>
  <c r="AN2468" i="4" s="1"/>
  <c r="AM2467" i="4"/>
  <c r="AL2467" i="4"/>
  <c r="K2467" i="4"/>
  <c r="J2467" i="4"/>
  <c r="AN2467" i="4" s="1"/>
  <c r="AM2466" i="4"/>
  <c r="AL2466" i="4"/>
  <c r="K2466" i="4"/>
  <c r="J2466" i="4"/>
  <c r="AN2466" i="4" s="1"/>
  <c r="AM2465" i="4"/>
  <c r="AL2465" i="4"/>
  <c r="K2465" i="4"/>
  <c r="J2465" i="4"/>
  <c r="AN2465" i="4" s="1"/>
  <c r="AM2464" i="4"/>
  <c r="AL2464" i="4"/>
  <c r="K2464" i="4"/>
  <c r="J2464" i="4"/>
  <c r="AN2464" i="4" s="1"/>
  <c r="AM2463" i="4"/>
  <c r="AL2463" i="4"/>
  <c r="K2463" i="4"/>
  <c r="J2463" i="4"/>
  <c r="AN2463" i="4" s="1"/>
  <c r="AM2462" i="4"/>
  <c r="AL2462" i="4"/>
  <c r="K2462" i="4"/>
  <c r="J2462" i="4"/>
  <c r="AN2462" i="4" s="1"/>
  <c r="AM2461" i="4"/>
  <c r="AL2461" i="4"/>
  <c r="K2461" i="4"/>
  <c r="J2461" i="4"/>
  <c r="AN2461" i="4" s="1"/>
  <c r="AM2460" i="4"/>
  <c r="AL2460" i="4"/>
  <c r="K2460" i="4"/>
  <c r="J2460" i="4"/>
  <c r="AN2460" i="4" s="1"/>
  <c r="AM2459" i="4"/>
  <c r="AL2459" i="4"/>
  <c r="K2459" i="4"/>
  <c r="J2459" i="4"/>
  <c r="AN2459" i="4" s="1"/>
  <c r="AM2458" i="4"/>
  <c r="AL2458" i="4"/>
  <c r="K2458" i="4"/>
  <c r="J2458" i="4"/>
  <c r="AN2458" i="4" s="1"/>
  <c r="AM2457" i="4"/>
  <c r="AL2457" i="4"/>
  <c r="K2457" i="4"/>
  <c r="J2457" i="4"/>
  <c r="AN2457" i="4" s="1"/>
  <c r="AM2456" i="4"/>
  <c r="AL2456" i="4"/>
  <c r="K2456" i="4"/>
  <c r="J2456" i="4"/>
  <c r="AN2456" i="4" s="1"/>
  <c r="AM2455" i="4"/>
  <c r="AL2455" i="4"/>
  <c r="K2455" i="4"/>
  <c r="J2455" i="4"/>
  <c r="AN2455" i="4" s="1"/>
  <c r="AM2454" i="4"/>
  <c r="AL2454" i="4"/>
  <c r="K2454" i="4"/>
  <c r="J2454" i="4"/>
  <c r="AN2454" i="4" s="1"/>
  <c r="AM2453" i="4"/>
  <c r="AL2453" i="4"/>
  <c r="K2453" i="4"/>
  <c r="J2453" i="4"/>
  <c r="AN2453" i="4" s="1"/>
  <c r="AM2452" i="4"/>
  <c r="AL2452" i="4"/>
  <c r="K2452" i="4"/>
  <c r="J2452" i="4"/>
  <c r="AN2452" i="4" s="1"/>
  <c r="AM2451" i="4"/>
  <c r="AL2451" i="4"/>
  <c r="K2451" i="4"/>
  <c r="J2451" i="4"/>
  <c r="AN2451" i="4" s="1"/>
  <c r="AM2450" i="4"/>
  <c r="AL2450" i="4"/>
  <c r="K2450" i="4"/>
  <c r="J2450" i="4"/>
  <c r="AN2450" i="4" s="1"/>
  <c r="AM2449" i="4"/>
  <c r="AL2449" i="4"/>
  <c r="K2449" i="4"/>
  <c r="J2449" i="4"/>
  <c r="AN2449" i="4" s="1"/>
  <c r="AM2448" i="4"/>
  <c r="AL2448" i="4"/>
  <c r="K2448" i="4"/>
  <c r="J2448" i="4"/>
  <c r="AN2448" i="4" s="1"/>
  <c r="AM2447" i="4"/>
  <c r="AL2447" i="4"/>
  <c r="K2447" i="4"/>
  <c r="J2447" i="4"/>
  <c r="AN2447" i="4" s="1"/>
  <c r="AM2446" i="4"/>
  <c r="AL2446" i="4"/>
  <c r="K2446" i="4"/>
  <c r="J2446" i="4"/>
  <c r="AN2446" i="4" s="1"/>
  <c r="AM2445" i="4"/>
  <c r="AL2445" i="4"/>
  <c r="K2445" i="4"/>
  <c r="J2445" i="4"/>
  <c r="AN2445" i="4" s="1"/>
  <c r="AM2444" i="4"/>
  <c r="AL2444" i="4"/>
  <c r="K2444" i="4"/>
  <c r="J2444" i="4"/>
  <c r="AN2444" i="4" s="1"/>
  <c r="AM2443" i="4"/>
  <c r="AL2443" i="4"/>
  <c r="K2443" i="4"/>
  <c r="J2443" i="4"/>
  <c r="AN2443" i="4" s="1"/>
  <c r="AM2442" i="4"/>
  <c r="AL2442" i="4"/>
  <c r="K2442" i="4"/>
  <c r="J2442" i="4"/>
  <c r="AN2442" i="4" s="1"/>
  <c r="AM2441" i="4"/>
  <c r="AL2441" i="4"/>
  <c r="K2441" i="4"/>
  <c r="J2441" i="4"/>
  <c r="AN2441" i="4" s="1"/>
  <c r="AM2440" i="4"/>
  <c r="AL2440" i="4"/>
  <c r="K2440" i="4"/>
  <c r="J2440" i="4"/>
  <c r="AN2440" i="4" s="1"/>
  <c r="AM2439" i="4"/>
  <c r="AL2439" i="4"/>
  <c r="K2439" i="4"/>
  <c r="J2439" i="4"/>
  <c r="AN2439" i="4" s="1"/>
  <c r="AM2438" i="4"/>
  <c r="AL2438" i="4"/>
  <c r="K2438" i="4"/>
  <c r="J2438" i="4"/>
  <c r="AN2438" i="4" s="1"/>
  <c r="AM2437" i="4"/>
  <c r="AL2437" i="4"/>
  <c r="K2437" i="4"/>
  <c r="J2437" i="4"/>
  <c r="AN2437" i="4" s="1"/>
  <c r="AM2436" i="4"/>
  <c r="AL2436" i="4"/>
  <c r="K2436" i="4"/>
  <c r="J2436" i="4"/>
  <c r="AN2436" i="4" s="1"/>
  <c r="AM2435" i="4"/>
  <c r="AL2435" i="4"/>
  <c r="K2435" i="4"/>
  <c r="J2435" i="4"/>
  <c r="AN2435" i="4" s="1"/>
  <c r="AM2434" i="4"/>
  <c r="AL2434" i="4"/>
  <c r="K2434" i="4"/>
  <c r="J2434" i="4"/>
  <c r="AN2434" i="4" s="1"/>
  <c r="AM2433" i="4"/>
  <c r="AL2433" i="4"/>
  <c r="K2433" i="4"/>
  <c r="J2433" i="4"/>
  <c r="AN2433" i="4" s="1"/>
  <c r="AM2432" i="4"/>
  <c r="AL2432" i="4"/>
  <c r="K2432" i="4"/>
  <c r="J2432" i="4"/>
  <c r="AN2432" i="4" s="1"/>
  <c r="AM2431" i="4"/>
  <c r="AL2431" i="4"/>
  <c r="K2431" i="4"/>
  <c r="J2431" i="4"/>
  <c r="AN2431" i="4" s="1"/>
  <c r="AM2430" i="4"/>
  <c r="AL2430" i="4"/>
  <c r="K2430" i="4"/>
  <c r="J2430" i="4"/>
  <c r="AN2430" i="4" s="1"/>
  <c r="AM2429" i="4"/>
  <c r="AL2429" i="4"/>
  <c r="K2429" i="4"/>
  <c r="J2429" i="4"/>
  <c r="AN2429" i="4" s="1"/>
  <c r="AM2428" i="4"/>
  <c r="AL2428" i="4"/>
  <c r="K2428" i="4"/>
  <c r="J2428" i="4"/>
  <c r="AN2428" i="4" s="1"/>
  <c r="AM2427" i="4"/>
  <c r="AL2427" i="4"/>
  <c r="K2427" i="4"/>
  <c r="J2427" i="4"/>
  <c r="AN2427" i="4" s="1"/>
  <c r="AM2426" i="4"/>
  <c r="AL2426" i="4"/>
  <c r="K2426" i="4"/>
  <c r="J2426" i="4"/>
  <c r="AN2426" i="4" s="1"/>
  <c r="AM2425" i="4"/>
  <c r="AL2425" i="4"/>
  <c r="K2425" i="4"/>
  <c r="J2425" i="4"/>
  <c r="AN2425" i="4" s="1"/>
  <c r="AM2424" i="4"/>
  <c r="AL2424" i="4"/>
  <c r="K2424" i="4"/>
  <c r="J2424" i="4"/>
  <c r="AN2424" i="4" s="1"/>
  <c r="AM2423" i="4"/>
  <c r="AL2423" i="4"/>
  <c r="K2423" i="4"/>
  <c r="J2423" i="4"/>
  <c r="AN2423" i="4" s="1"/>
  <c r="AM2422" i="4"/>
  <c r="AL2422" i="4"/>
  <c r="K2422" i="4"/>
  <c r="J2422" i="4"/>
  <c r="AN2422" i="4" s="1"/>
  <c r="AM2421" i="4"/>
  <c r="AL2421" i="4"/>
  <c r="K2421" i="4"/>
  <c r="J2421" i="4"/>
  <c r="AN2421" i="4" s="1"/>
  <c r="AM2420" i="4"/>
  <c r="AL2420" i="4"/>
  <c r="K2420" i="4"/>
  <c r="J2420" i="4"/>
  <c r="AN2420" i="4" s="1"/>
  <c r="AM2419" i="4"/>
  <c r="AL2419" i="4"/>
  <c r="K2419" i="4"/>
  <c r="J2419" i="4"/>
  <c r="AN2419" i="4" s="1"/>
  <c r="AM2418" i="4"/>
  <c r="AL2418" i="4"/>
  <c r="K2418" i="4"/>
  <c r="J2418" i="4"/>
  <c r="AN2418" i="4" s="1"/>
  <c r="AM2417" i="4"/>
  <c r="AL2417" i="4"/>
  <c r="K2417" i="4"/>
  <c r="J2417" i="4"/>
  <c r="AN2417" i="4" s="1"/>
  <c r="AM2416" i="4"/>
  <c r="AL2416" i="4"/>
  <c r="K2416" i="4"/>
  <c r="J2416" i="4"/>
  <c r="AN2416" i="4" s="1"/>
  <c r="AM2415" i="4"/>
  <c r="AL2415" i="4"/>
  <c r="K2415" i="4"/>
  <c r="J2415" i="4"/>
  <c r="AN2415" i="4" s="1"/>
  <c r="AM2414" i="4"/>
  <c r="AL2414" i="4"/>
  <c r="K2414" i="4"/>
  <c r="J2414" i="4"/>
  <c r="AN2414" i="4" s="1"/>
  <c r="AM2413" i="4"/>
  <c r="AL2413" i="4"/>
  <c r="K2413" i="4"/>
  <c r="J2413" i="4"/>
  <c r="AN2413" i="4" s="1"/>
  <c r="AM2412" i="4"/>
  <c r="AL2412" i="4"/>
  <c r="K2412" i="4"/>
  <c r="J2412" i="4"/>
  <c r="AN2412" i="4" s="1"/>
  <c r="AM2411" i="4"/>
  <c r="AL2411" i="4"/>
  <c r="K2411" i="4"/>
  <c r="J2411" i="4"/>
  <c r="AN2411" i="4" s="1"/>
  <c r="AM2410" i="4"/>
  <c r="AL2410" i="4"/>
  <c r="K2410" i="4"/>
  <c r="J2410" i="4"/>
  <c r="AN2410" i="4" s="1"/>
  <c r="AM2409" i="4"/>
  <c r="AL2409" i="4"/>
  <c r="K2409" i="4"/>
  <c r="J2409" i="4"/>
  <c r="AN2409" i="4" s="1"/>
  <c r="AM2408" i="4"/>
  <c r="AL2408" i="4"/>
  <c r="K2408" i="4"/>
  <c r="J2408" i="4"/>
  <c r="AN2408" i="4" s="1"/>
  <c r="AM2407" i="4"/>
  <c r="AL2407" i="4"/>
  <c r="K2407" i="4"/>
  <c r="J2407" i="4"/>
  <c r="AN2407" i="4" s="1"/>
  <c r="AM2406" i="4"/>
  <c r="AL2406" i="4"/>
  <c r="K2406" i="4"/>
  <c r="J2406" i="4"/>
  <c r="AN2406" i="4" s="1"/>
  <c r="AM2405" i="4"/>
  <c r="AL2405" i="4"/>
  <c r="K2405" i="4"/>
  <c r="J2405" i="4"/>
  <c r="AN2405" i="4" s="1"/>
  <c r="AM2404" i="4"/>
  <c r="AL2404" i="4"/>
  <c r="K2404" i="4"/>
  <c r="J2404" i="4"/>
  <c r="AN2404" i="4" s="1"/>
  <c r="AM2403" i="4"/>
  <c r="AL2403" i="4"/>
  <c r="K2403" i="4"/>
  <c r="J2403" i="4"/>
  <c r="AN2403" i="4" s="1"/>
  <c r="AM2402" i="4"/>
  <c r="AL2402" i="4"/>
  <c r="K2402" i="4"/>
  <c r="J2402" i="4"/>
  <c r="AN2402" i="4" s="1"/>
  <c r="AM2401" i="4"/>
  <c r="AL2401" i="4"/>
  <c r="K2401" i="4"/>
  <c r="J2401" i="4"/>
  <c r="AN2401" i="4" s="1"/>
  <c r="AM2400" i="4"/>
  <c r="AL2400" i="4"/>
  <c r="K2400" i="4"/>
  <c r="J2400" i="4"/>
  <c r="AN2400" i="4" s="1"/>
  <c r="AM2399" i="4"/>
  <c r="AL2399" i="4"/>
  <c r="K2399" i="4"/>
  <c r="J2399" i="4"/>
  <c r="AN2399" i="4" s="1"/>
  <c r="AM2398" i="4"/>
  <c r="AL2398" i="4"/>
  <c r="K2398" i="4"/>
  <c r="J2398" i="4"/>
  <c r="AN2398" i="4" s="1"/>
  <c r="AM2397" i="4"/>
  <c r="AL2397" i="4"/>
  <c r="K2397" i="4"/>
  <c r="J2397" i="4"/>
  <c r="AN2397" i="4" s="1"/>
  <c r="AM2396" i="4"/>
  <c r="AL2396" i="4"/>
  <c r="K2396" i="4"/>
  <c r="J2396" i="4"/>
  <c r="AN2396" i="4" s="1"/>
  <c r="AM2395" i="4"/>
  <c r="AL2395" i="4"/>
  <c r="K2395" i="4"/>
  <c r="J2395" i="4"/>
  <c r="AN2395" i="4" s="1"/>
  <c r="AM2394" i="4"/>
  <c r="AL2394" i="4"/>
  <c r="K2394" i="4"/>
  <c r="J2394" i="4"/>
  <c r="AN2394" i="4" s="1"/>
  <c r="AM2393" i="4"/>
  <c r="AL2393" i="4"/>
  <c r="K2393" i="4"/>
  <c r="J2393" i="4"/>
  <c r="AN2393" i="4" s="1"/>
  <c r="AM2392" i="4"/>
  <c r="AL2392" i="4"/>
  <c r="K2392" i="4"/>
  <c r="J2392" i="4"/>
  <c r="AN2392" i="4" s="1"/>
  <c r="AM2391" i="4"/>
  <c r="AL2391" i="4"/>
  <c r="K2391" i="4"/>
  <c r="J2391" i="4"/>
  <c r="AN2391" i="4" s="1"/>
  <c r="AM2390" i="4"/>
  <c r="AL2390" i="4"/>
  <c r="K2390" i="4"/>
  <c r="J2390" i="4"/>
  <c r="AN2390" i="4" s="1"/>
  <c r="AM2389" i="4"/>
  <c r="AL2389" i="4"/>
  <c r="K2389" i="4"/>
  <c r="J2389" i="4"/>
  <c r="AN2389" i="4" s="1"/>
  <c r="AM2388" i="4"/>
  <c r="AL2388" i="4"/>
  <c r="K2388" i="4"/>
  <c r="J2388" i="4"/>
  <c r="AN2388" i="4" s="1"/>
  <c r="AM2387" i="4"/>
  <c r="AL2387" i="4"/>
  <c r="K2387" i="4"/>
  <c r="J2387" i="4"/>
  <c r="AN2387" i="4" s="1"/>
  <c r="AM2386" i="4"/>
  <c r="AL2386" i="4"/>
  <c r="K2386" i="4"/>
  <c r="J2386" i="4"/>
  <c r="AN2386" i="4" s="1"/>
  <c r="AM2385" i="4"/>
  <c r="AL2385" i="4"/>
  <c r="K2385" i="4"/>
  <c r="J2385" i="4"/>
  <c r="AN2385" i="4" s="1"/>
  <c r="AM2384" i="4"/>
  <c r="AL2384" i="4"/>
  <c r="K2384" i="4"/>
  <c r="J2384" i="4"/>
  <c r="AN2384" i="4" s="1"/>
  <c r="AM2383" i="4"/>
  <c r="AL2383" i="4"/>
  <c r="K2383" i="4"/>
  <c r="J2383" i="4"/>
  <c r="AN2383" i="4" s="1"/>
  <c r="AM2382" i="4"/>
  <c r="AL2382" i="4"/>
  <c r="K2382" i="4"/>
  <c r="J2382" i="4"/>
  <c r="AN2382" i="4" s="1"/>
  <c r="AM2381" i="4"/>
  <c r="AL2381" i="4"/>
  <c r="K2381" i="4"/>
  <c r="J2381" i="4"/>
  <c r="AN2381" i="4" s="1"/>
  <c r="AM2380" i="4"/>
  <c r="AL2380" i="4"/>
  <c r="K2380" i="4"/>
  <c r="J2380" i="4"/>
  <c r="AN2380" i="4" s="1"/>
  <c r="AM2379" i="4"/>
  <c r="AL2379" i="4"/>
  <c r="K2379" i="4"/>
  <c r="J2379" i="4"/>
  <c r="AN2379" i="4" s="1"/>
  <c r="AM2378" i="4"/>
  <c r="AL2378" i="4"/>
  <c r="K2378" i="4"/>
  <c r="J2378" i="4"/>
  <c r="AN2378" i="4" s="1"/>
  <c r="AM2377" i="4"/>
  <c r="AL2377" i="4"/>
  <c r="K2377" i="4"/>
  <c r="J2377" i="4"/>
  <c r="AN2377" i="4" s="1"/>
  <c r="AM2376" i="4"/>
  <c r="AL2376" i="4"/>
  <c r="K2376" i="4"/>
  <c r="J2376" i="4"/>
  <c r="AN2376" i="4" s="1"/>
  <c r="AM2375" i="4"/>
  <c r="AL2375" i="4"/>
  <c r="K2375" i="4"/>
  <c r="J2375" i="4"/>
  <c r="AN2375" i="4" s="1"/>
  <c r="AM2374" i="4"/>
  <c r="AL2374" i="4"/>
  <c r="K2374" i="4"/>
  <c r="J2374" i="4"/>
  <c r="AN2374" i="4" s="1"/>
  <c r="AM2373" i="4"/>
  <c r="AL2373" i="4"/>
  <c r="K2373" i="4"/>
  <c r="J2373" i="4"/>
  <c r="AN2373" i="4" s="1"/>
  <c r="AM2372" i="4"/>
  <c r="AL2372" i="4"/>
  <c r="K2372" i="4"/>
  <c r="J2372" i="4"/>
  <c r="AN2372" i="4" s="1"/>
  <c r="AM2371" i="4"/>
  <c r="AL2371" i="4"/>
  <c r="K2371" i="4"/>
  <c r="J2371" i="4"/>
  <c r="AN2371" i="4" s="1"/>
  <c r="AM2370" i="4"/>
  <c r="AL2370" i="4"/>
  <c r="K2370" i="4"/>
  <c r="J2370" i="4"/>
  <c r="AN2370" i="4" s="1"/>
  <c r="AM2369" i="4"/>
  <c r="AL2369" i="4"/>
  <c r="K2369" i="4"/>
  <c r="J2369" i="4"/>
  <c r="AN2369" i="4" s="1"/>
  <c r="AM2368" i="4"/>
  <c r="AL2368" i="4"/>
  <c r="K2368" i="4"/>
  <c r="J2368" i="4"/>
  <c r="AN2368" i="4" s="1"/>
  <c r="AM2367" i="4"/>
  <c r="AL2367" i="4"/>
  <c r="K2367" i="4"/>
  <c r="J2367" i="4"/>
  <c r="AN2367" i="4" s="1"/>
  <c r="AM2366" i="4"/>
  <c r="AL2366" i="4"/>
  <c r="K2366" i="4"/>
  <c r="J2366" i="4"/>
  <c r="AN2366" i="4" s="1"/>
  <c r="AM2365" i="4"/>
  <c r="AL2365" i="4"/>
  <c r="K2365" i="4"/>
  <c r="J2365" i="4"/>
  <c r="AN2365" i="4" s="1"/>
  <c r="AM2364" i="4"/>
  <c r="AL2364" i="4"/>
  <c r="K2364" i="4"/>
  <c r="J2364" i="4"/>
  <c r="AN2364" i="4" s="1"/>
  <c r="AM2363" i="4"/>
  <c r="AL2363" i="4"/>
  <c r="K2363" i="4"/>
  <c r="J2363" i="4"/>
  <c r="AN2363" i="4" s="1"/>
  <c r="AM2362" i="4"/>
  <c r="AL2362" i="4"/>
  <c r="K2362" i="4"/>
  <c r="J2362" i="4"/>
  <c r="AN2362" i="4" s="1"/>
  <c r="AM2361" i="4"/>
  <c r="AL2361" i="4"/>
  <c r="K2361" i="4"/>
  <c r="J2361" i="4"/>
  <c r="AN2361" i="4" s="1"/>
  <c r="AM2360" i="4"/>
  <c r="AL2360" i="4"/>
  <c r="K2360" i="4"/>
  <c r="J2360" i="4"/>
  <c r="AN2360" i="4" s="1"/>
  <c r="AM2359" i="4"/>
  <c r="AL2359" i="4"/>
  <c r="K2359" i="4"/>
  <c r="J2359" i="4"/>
  <c r="AN2359" i="4" s="1"/>
  <c r="AM2358" i="4"/>
  <c r="AL2358" i="4"/>
  <c r="K2358" i="4"/>
  <c r="J2358" i="4"/>
  <c r="AN2358" i="4" s="1"/>
  <c r="AM2357" i="4"/>
  <c r="AL2357" i="4"/>
  <c r="K2357" i="4"/>
  <c r="J2357" i="4"/>
  <c r="AN2357" i="4" s="1"/>
  <c r="AM2356" i="4"/>
  <c r="AL2356" i="4"/>
  <c r="K2356" i="4"/>
  <c r="J2356" i="4"/>
  <c r="AN2356" i="4" s="1"/>
  <c r="AM2355" i="4"/>
  <c r="AL2355" i="4"/>
  <c r="K2355" i="4"/>
  <c r="J2355" i="4"/>
  <c r="AN2355" i="4" s="1"/>
  <c r="AM2354" i="4"/>
  <c r="AL2354" i="4"/>
  <c r="K2354" i="4"/>
  <c r="J2354" i="4"/>
  <c r="AN2354" i="4" s="1"/>
  <c r="AM2353" i="4"/>
  <c r="AL2353" i="4"/>
  <c r="K2353" i="4"/>
  <c r="J2353" i="4"/>
  <c r="AN2353" i="4" s="1"/>
  <c r="AM2352" i="4"/>
  <c r="AL2352" i="4"/>
  <c r="K2352" i="4"/>
  <c r="J2352" i="4"/>
  <c r="AN2352" i="4" s="1"/>
  <c r="AM2351" i="4"/>
  <c r="AL2351" i="4"/>
  <c r="K2351" i="4"/>
  <c r="J2351" i="4"/>
  <c r="AN2351" i="4" s="1"/>
  <c r="AM2350" i="4"/>
  <c r="AL2350" i="4"/>
  <c r="K2350" i="4"/>
  <c r="J2350" i="4"/>
  <c r="AN2350" i="4" s="1"/>
  <c r="AM2349" i="4"/>
  <c r="AL2349" i="4"/>
  <c r="K2349" i="4"/>
  <c r="J2349" i="4"/>
  <c r="AN2349" i="4" s="1"/>
  <c r="AM2348" i="4"/>
  <c r="AL2348" i="4"/>
  <c r="K2348" i="4"/>
  <c r="J2348" i="4"/>
  <c r="AN2348" i="4" s="1"/>
  <c r="AM2347" i="4"/>
  <c r="AL2347" i="4"/>
  <c r="K2347" i="4"/>
  <c r="J2347" i="4"/>
  <c r="AN2347" i="4" s="1"/>
  <c r="AM2346" i="4"/>
  <c r="AL2346" i="4"/>
  <c r="K2346" i="4"/>
  <c r="J2346" i="4"/>
  <c r="AN2346" i="4" s="1"/>
  <c r="AM2345" i="4"/>
  <c r="AL2345" i="4"/>
  <c r="K2345" i="4"/>
  <c r="J2345" i="4"/>
  <c r="AN2345" i="4" s="1"/>
  <c r="AM2344" i="4"/>
  <c r="AL2344" i="4"/>
  <c r="K2344" i="4"/>
  <c r="J2344" i="4"/>
  <c r="AN2344" i="4" s="1"/>
  <c r="AM2343" i="4"/>
  <c r="AL2343" i="4"/>
  <c r="K2343" i="4"/>
  <c r="J2343" i="4"/>
  <c r="AN2343" i="4" s="1"/>
  <c r="AM2342" i="4"/>
  <c r="AL2342" i="4"/>
  <c r="K2342" i="4"/>
  <c r="J2342" i="4"/>
  <c r="AN2342" i="4" s="1"/>
  <c r="AM2341" i="4"/>
  <c r="AL2341" i="4"/>
  <c r="K2341" i="4"/>
  <c r="J2341" i="4"/>
  <c r="AN2341" i="4" s="1"/>
  <c r="AM2340" i="4"/>
  <c r="AL2340" i="4"/>
  <c r="K2340" i="4"/>
  <c r="J2340" i="4"/>
  <c r="AN2340" i="4" s="1"/>
  <c r="AM2339" i="4"/>
  <c r="AL2339" i="4"/>
  <c r="K2339" i="4"/>
  <c r="J2339" i="4"/>
  <c r="AN2339" i="4" s="1"/>
  <c r="AM2338" i="4"/>
  <c r="AL2338" i="4"/>
  <c r="K2338" i="4"/>
  <c r="J2338" i="4"/>
  <c r="AN2338" i="4" s="1"/>
  <c r="AM2337" i="4"/>
  <c r="AL2337" i="4"/>
  <c r="K2337" i="4"/>
  <c r="J2337" i="4"/>
  <c r="AN2337" i="4" s="1"/>
  <c r="AM2336" i="4"/>
  <c r="AL2336" i="4"/>
  <c r="K2336" i="4"/>
  <c r="J2336" i="4"/>
  <c r="AN2336" i="4" s="1"/>
  <c r="AM2335" i="4"/>
  <c r="AL2335" i="4"/>
  <c r="K2335" i="4"/>
  <c r="J2335" i="4"/>
  <c r="AN2335" i="4" s="1"/>
  <c r="AM2334" i="4"/>
  <c r="AL2334" i="4"/>
  <c r="K2334" i="4"/>
  <c r="J2334" i="4"/>
  <c r="AN2334" i="4" s="1"/>
  <c r="AM2333" i="4"/>
  <c r="AL2333" i="4"/>
  <c r="K2333" i="4"/>
  <c r="J2333" i="4"/>
  <c r="AN2333" i="4" s="1"/>
  <c r="AM2332" i="4"/>
  <c r="AL2332" i="4"/>
  <c r="K2332" i="4"/>
  <c r="J2332" i="4"/>
  <c r="AN2332" i="4" s="1"/>
  <c r="AM2331" i="4"/>
  <c r="AL2331" i="4"/>
  <c r="K2331" i="4"/>
  <c r="J2331" i="4"/>
  <c r="AN2331" i="4" s="1"/>
  <c r="AM2330" i="4"/>
  <c r="AL2330" i="4"/>
  <c r="K2330" i="4"/>
  <c r="J2330" i="4"/>
  <c r="AN2330" i="4" s="1"/>
  <c r="AM2329" i="4"/>
  <c r="AL2329" i="4"/>
  <c r="K2329" i="4"/>
  <c r="J2329" i="4"/>
  <c r="AN2329" i="4" s="1"/>
  <c r="AM2328" i="4"/>
  <c r="AL2328" i="4"/>
  <c r="K2328" i="4"/>
  <c r="J2328" i="4"/>
  <c r="AN2328" i="4" s="1"/>
  <c r="AM2327" i="4"/>
  <c r="AL2327" i="4"/>
  <c r="K2327" i="4"/>
  <c r="J2327" i="4"/>
  <c r="AN2327" i="4" s="1"/>
  <c r="AM2326" i="4"/>
  <c r="AL2326" i="4"/>
  <c r="K2326" i="4"/>
  <c r="J2326" i="4"/>
  <c r="AN2326" i="4" s="1"/>
  <c r="AM2325" i="4"/>
  <c r="AL2325" i="4"/>
  <c r="K2325" i="4"/>
  <c r="J2325" i="4"/>
  <c r="AN2325" i="4" s="1"/>
  <c r="AM2324" i="4"/>
  <c r="AL2324" i="4"/>
  <c r="K2324" i="4"/>
  <c r="J2324" i="4"/>
  <c r="AN2324" i="4" s="1"/>
  <c r="AM2323" i="4"/>
  <c r="AL2323" i="4"/>
  <c r="K2323" i="4"/>
  <c r="J2323" i="4"/>
  <c r="AN2323" i="4" s="1"/>
  <c r="AM2322" i="4"/>
  <c r="AL2322" i="4"/>
  <c r="K2322" i="4"/>
  <c r="J2322" i="4"/>
  <c r="AN2322" i="4" s="1"/>
  <c r="AM2321" i="4"/>
  <c r="AL2321" i="4"/>
  <c r="K2321" i="4"/>
  <c r="J2321" i="4"/>
  <c r="AN2321" i="4" s="1"/>
  <c r="AM2320" i="4"/>
  <c r="AL2320" i="4"/>
  <c r="K2320" i="4"/>
  <c r="J2320" i="4"/>
  <c r="AN2320" i="4" s="1"/>
  <c r="AM2319" i="4"/>
  <c r="AL2319" i="4"/>
  <c r="K2319" i="4"/>
  <c r="J2319" i="4"/>
  <c r="AN2319" i="4" s="1"/>
  <c r="AM2318" i="4"/>
  <c r="AL2318" i="4"/>
  <c r="K2318" i="4"/>
  <c r="J2318" i="4"/>
  <c r="AN2318" i="4" s="1"/>
  <c r="AM2317" i="4"/>
  <c r="AL2317" i="4"/>
  <c r="K2317" i="4"/>
  <c r="J2317" i="4"/>
  <c r="AN2317" i="4" s="1"/>
  <c r="AM2316" i="4"/>
  <c r="AL2316" i="4"/>
  <c r="K2316" i="4"/>
  <c r="J2316" i="4"/>
  <c r="AN2316" i="4" s="1"/>
  <c r="AM2315" i="4"/>
  <c r="AL2315" i="4"/>
  <c r="K2315" i="4"/>
  <c r="J2315" i="4"/>
  <c r="AN2315" i="4" s="1"/>
  <c r="AM2314" i="4"/>
  <c r="AL2314" i="4"/>
  <c r="K2314" i="4"/>
  <c r="J2314" i="4"/>
  <c r="AN2314" i="4" s="1"/>
  <c r="AM2313" i="4"/>
  <c r="AL2313" i="4"/>
  <c r="K2313" i="4"/>
  <c r="J2313" i="4"/>
  <c r="AN2313" i="4" s="1"/>
  <c r="AM2312" i="4"/>
  <c r="AL2312" i="4"/>
  <c r="K2312" i="4"/>
  <c r="J2312" i="4"/>
  <c r="AN2312" i="4" s="1"/>
  <c r="AM2311" i="4"/>
  <c r="AL2311" i="4"/>
  <c r="K2311" i="4"/>
  <c r="J2311" i="4"/>
  <c r="AN2311" i="4" s="1"/>
  <c r="AM2310" i="4"/>
  <c r="AL2310" i="4"/>
  <c r="K2310" i="4"/>
  <c r="J2310" i="4"/>
  <c r="AN2310" i="4" s="1"/>
  <c r="AM2309" i="4"/>
  <c r="AL2309" i="4"/>
  <c r="K2309" i="4"/>
  <c r="J2309" i="4"/>
  <c r="AN2309" i="4" s="1"/>
  <c r="AM2308" i="4"/>
  <c r="AL2308" i="4"/>
  <c r="K2308" i="4"/>
  <c r="J2308" i="4"/>
  <c r="AN2308" i="4" s="1"/>
  <c r="AM2307" i="4"/>
  <c r="AL2307" i="4"/>
  <c r="K2307" i="4"/>
  <c r="J2307" i="4"/>
  <c r="AN2307" i="4" s="1"/>
  <c r="AM2306" i="4"/>
  <c r="AL2306" i="4"/>
  <c r="K2306" i="4"/>
  <c r="J2306" i="4"/>
  <c r="AN2306" i="4" s="1"/>
  <c r="AM2305" i="4"/>
  <c r="AL2305" i="4"/>
  <c r="K2305" i="4"/>
  <c r="J2305" i="4"/>
  <c r="AN2305" i="4" s="1"/>
  <c r="AM2304" i="4"/>
  <c r="AL2304" i="4"/>
  <c r="K2304" i="4"/>
  <c r="J2304" i="4"/>
  <c r="AN2304" i="4" s="1"/>
  <c r="AM2303" i="4"/>
  <c r="AL2303" i="4"/>
  <c r="K2303" i="4"/>
  <c r="J2303" i="4"/>
  <c r="AN2303" i="4" s="1"/>
  <c r="AM2302" i="4"/>
  <c r="AL2302" i="4"/>
  <c r="K2302" i="4"/>
  <c r="J2302" i="4"/>
  <c r="AN2302" i="4" s="1"/>
  <c r="AM2301" i="4"/>
  <c r="AL2301" i="4"/>
  <c r="K2301" i="4"/>
  <c r="J2301" i="4"/>
  <c r="AN2301" i="4" s="1"/>
  <c r="AM2300" i="4"/>
  <c r="AL2300" i="4"/>
  <c r="K2300" i="4"/>
  <c r="J2300" i="4"/>
  <c r="AN2300" i="4" s="1"/>
  <c r="AM2299" i="4"/>
  <c r="AL2299" i="4"/>
  <c r="K2299" i="4"/>
  <c r="J2299" i="4"/>
  <c r="AN2299" i="4" s="1"/>
  <c r="AM2298" i="4"/>
  <c r="AL2298" i="4"/>
  <c r="K2298" i="4"/>
  <c r="J2298" i="4"/>
  <c r="AN2298" i="4" s="1"/>
  <c r="AM2297" i="4"/>
  <c r="AL2297" i="4"/>
  <c r="K2297" i="4"/>
  <c r="J2297" i="4"/>
  <c r="AN2297" i="4" s="1"/>
  <c r="AM2296" i="4"/>
  <c r="AL2296" i="4"/>
  <c r="K2296" i="4"/>
  <c r="J2296" i="4"/>
  <c r="AN2296" i="4" s="1"/>
  <c r="AM2295" i="4"/>
  <c r="AL2295" i="4"/>
  <c r="K2295" i="4"/>
  <c r="J2295" i="4"/>
  <c r="AN2295" i="4" s="1"/>
  <c r="AM2294" i="4"/>
  <c r="AL2294" i="4"/>
  <c r="K2294" i="4"/>
  <c r="J2294" i="4"/>
  <c r="AN2294" i="4" s="1"/>
  <c r="AM2293" i="4"/>
  <c r="AL2293" i="4"/>
  <c r="K2293" i="4"/>
  <c r="J2293" i="4"/>
  <c r="AN2293" i="4" s="1"/>
  <c r="AM2292" i="4"/>
  <c r="AL2292" i="4"/>
  <c r="K2292" i="4"/>
  <c r="J2292" i="4"/>
  <c r="AN2292" i="4" s="1"/>
  <c r="AM2291" i="4"/>
  <c r="AL2291" i="4"/>
  <c r="K2291" i="4"/>
  <c r="J2291" i="4"/>
  <c r="AN2291" i="4" s="1"/>
  <c r="AM2290" i="4"/>
  <c r="AL2290" i="4"/>
  <c r="K2290" i="4"/>
  <c r="J2290" i="4"/>
  <c r="AN2290" i="4" s="1"/>
  <c r="AM2289" i="4"/>
  <c r="AL2289" i="4"/>
  <c r="K2289" i="4"/>
  <c r="J2289" i="4"/>
  <c r="AN2289" i="4" s="1"/>
  <c r="AM2288" i="4"/>
  <c r="AL2288" i="4"/>
  <c r="K2288" i="4"/>
  <c r="J2288" i="4"/>
  <c r="AN2288" i="4" s="1"/>
  <c r="AM2287" i="4"/>
  <c r="AL2287" i="4"/>
  <c r="K2287" i="4"/>
  <c r="J2287" i="4"/>
  <c r="AN2287" i="4" s="1"/>
  <c r="AM2286" i="4"/>
  <c r="AL2286" i="4"/>
  <c r="K2286" i="4"/>
  <c r="J2286" i="4"/>
  <c r="AN2286" i="4" s="1"/>
  <c r="AM2285" i="4"/>
  <c r="AL2285" i="4"/>
  <c r="K2285" i="4"/>
  <c r="J2285" i="4"/>
  <c r="AN2285" i="4" s="1"/>
  <c r="AM2284" i="4"/>
  <c r="AL2284" i="4"/>
  <c r="K2284" i="4"/>
  <c r="J2284" i="4"/>
  <c r="AN2284" i="4" s="1"/>
  <c r="AM2283" i="4"/>
  <c r="AL2283" i="4"/>
  <c r="K2283" i="4"/>
  <c r="J2283" i="4"/>
  <c r="AN2283" i="4" s="1"/>
  <c r="AM2282" i="4"/>
  <c r="AL2282" i="4"/>
  <c r="K2282" i="4"/>
  <c r="J2282" i="4"/>
  <c r="AN2282" i="4" s="1"/>
  <c r="AM2281" i="4"/>
  <c r="AL2281" i="4"/>
  <c r="K2281" i="4"/>
  <c r="J2281" i="4"/>
  <c r="AN2281" i="4" s="1"/>
  <c r="AM2280" i="4"/>
  <c r="AL2280" i="4"/>
  <c r="K2280" i="4"/>
  <c r="J2280" i="4"/>
  <c r="AN2280" i="4" s="1"/>
  <c r="AM2279" i="4"/>
  <c r="AL2279" i="4"/>
  <c r="K2279" i="4"/>
  <c r="J2279" i="4"/>
  <c r="AN2279" i="4" s="1"/>
  <c r="AM2278" i="4"/>
  <c r="AL2278" i="4"/>
  <c r="K2278" i="4"/>
  <c r="J2278" i="4"/>
  <c r="AN2278" i="4" s="1"/>
  <c r="AM2277" i="4"/>
  <c r="AL2277" i="4"/>
  <c r="K2277" i="4"/>
  <c r="J2277" i="4"/>
  <c r="AN2277" i="4" s="1"/>
  <c r="AM2276" i="4"/>
  <c r="AL2276" i="4"/>
  <c r="K2276" i="4"/>
  <c r="J2276" i="4"/>
  <c r="AN2276" i="4" s="1"/>
  <c r="AM2275" i="4"/>
  <c r="AL2275" i="4"/>
  <c r="K2275" i="4"/>
  <c r="J2275" i="4"/>
  <c r="AN2275" i="4" s="1"/>
  <c r="AM2274" i="4"/>
  <c r="AL2274" i="4"/>
  <c r="K2274" i="4"/>
  <c r="J2274" i="4"/>
  <c r="AN2274" i="4" s="1"/>
  <c r="AM2273" i="4"/>
  <c r="AL2273" i="4"/>
  <c r="K2273" i="4"/>
  <c r="J2273" i="4"/>
  <c r="AN2273" i="4" s="1"/>
  <c r="AM2272" i="4"/>
  <c r="AL2272" i="4"/>
  <c r="K2272" i="4"/>
  <c r="J2272" i="4"/>
  <c r="AN2272" i="4" s="1"/>
  <c r="AM2271" i="4"/>
  <c r="AL2271" i="4"/>
  <c r="K2271" i="4"/>
  <c r="J2271" i="4"/>
  <c r="AN2271" i="4" s="1"/>
  <c r="AM2270" i="4"/>
  <c r="AL2270" i="4"/>
  <c r="K2270" i="4"/>
  <c r="J2270" i="4"/>
  <c r="AN2270" i="4" s="1"/>
  <c r="AM2269" i="4"/>
  <c r="AL2269" i="4"/>
  <c r="K2269" i="4"/>
  <c r="J2269" i="4"/>
  <c r="AN2269" i="4" s="1"/>
  <c r="AM2268" i="4"/>
  <c r="AL2268" i="4"/>
  <c r="K2268" i="4"/>
  <c r="J2268" i="4"/>
  <c r="AN2268" i="4" s="1"/>
  <c r="AM2267" i="4"/>
  <c r="AL2267" i="4"/>
  <c r="K2267" i="4"/>
  <c r="J2267" i="4"/>
  <c r="AN2267" i="4" s="1"/>
  <c r="AM2266" i="4"/>
  <c r="AL2266" i="4"/>
  <c r="K2266" i="4"/>
  <c r="J2266" i="4"/>
  <c r="AN2266" i="4" s="1"/>
  <c r="AM2265" i="4"/>
  <c r="AL2265" i="4"/>
  <c r="K2265" i="4"/>
  <c r="J2265" i="4"/>
  <c r="AN2265" i="4" s="1"/>
  <c r="AM2264" i="4"/>
  <c r="AL2264" i="4"/>
  <c r="K2264" i="4"/>
  <c r="J2264" i="4"/>
  <c r="AN2264" i="4" s="1"/>
  <c r="AM2263" i="4"/>
  <c r="AL2263" i="4"/>
  <c r="K2263" i="4"/>
  <c r="J2263" i="4"/>
  <c r="AN2263" i="4" s="1"/>
  <c r="AM2262" i="4"/>
  <c r="AL2262" i="4"/>
  <c r="K2262" i="4"/>
  <c r="J2262" i="4"/>
  <c r="AN2262" i="4" s="1"/>
  <c r="AM2261" i="4"/>
  <c r="AL2261" i="4"/>
  <c r="K2261" i="4"/>
  <c r="J2261" i="4"/>
  <c r="AN2261" i="4" s="1"/>
  <c r="AM2260" i="4"/>
  <c r="AL2260" i="4"/>
  <c r="K2260" i="4"/>
  <c r="J2260" i="4"/>
  <c r="AN2260" i="4" s="1"/>
  <c r="AM2259" i="4"/>
  <c r="AL2259" i="4"/>
  <c r="K2259" i="4"/>
  <c r="J2259" i="4"/>
  <c r="AN2259" i="4" s="1"/>
  <c r="AM2258" i="4"/>
  <c r="AL2258" i="4"/>
  <c r="K2258" i="4"/>
  <c r="J2258" i="4"/>
  <c r="AN2258" i="4" s="1"/>
  <c r="AM2257" i="4"/>
  <c r="AL2257" i="4"/>
  <c r="K2257" i="4"/>
  <c r="J2257" i="4"/>
  <c r="AN2257" i="4" s="1"/>
  <c r="AM2256" i="4"/>
  <c r="AL2256" i="4"/>
  <c r="K2256" i="4"/>
  <c r="J2256" i="4"/>
  <c r="AN2256" i="4" s="1"/>
  <c r="AM2255" i="4"/>
  <c r="AL2255" i="4"/>
  <c r="K2255" i="4"/>
  <c r="J2255" i="4"/>
  <c r="AN2255" i="4" s="1"/>
  <c r="AM2254" i="4"/>
  <c r="AL2254" i="4"/>
  <c r="K2254" i="4"/>
  <c r="J2254" i="4"/>
  <c r="AN2254" i="4" s="1"/>
  <c r="AM2253" i="4"/>
  <c r="AL2253" i="4"/>
  <c r="K2253" i="4"/>
  <c r="J2253" i="4"/>
  <c r="AN2253" i="4" s="1"/>
  <c r="AM2252" i="4"/>
  <c r="AL2252" i="4"/>
  <c r="K2252" i="4"/>
  <c r="J2252" i="4"/>
  <c r="AN2252" i="4" s="1"/>
  <c r="AM2251" i="4"/>
  <c r="AL2251" i="4"/>
  <c r="K2251" i="4"/>
  <c r="J2251" i="4"/>
  <c r="AN2251" i="4" s="1"/>
  <c r="AM2250" i="4"/>
  <c r="AL2250" i="4"/>
  <c r="K2250" i="4"/>
  <c r="J2250" i="4"/>
  <c r="AN2250" i="4" s="1"/>
  <c r="AM2249" i="4"/>
  <c r="AL2249" i="4"/>
  <c r="K2249" i="4"/>
  <c r="J2249" i="4"/>
  <c r="AN2249" i="4" s="1"/>
  <c r="AM2248" i="4"/>
  <c r="AL2248" i="4"/>
  <c r="K2248" i="4"/>
  <c r="J2248" i="4"/>
  <c r="AN2248" i="4" s="1"/>
  <c r="AM2247" i="4"/>
  <c r="AL2247" i="4"/>
  <c r="K2247" i="4"/>
  <c r="J2247" i="4"/>
  <c r="AN2247" i="4" s="1"/>
  <c r="AM2246" i="4"/>
  <c r="AL2246" i="4"/>
  <c r="K2246" i="4"/>
  <c r="J2246" i="4"/>
  <c r="AN2246" i="4" s="1"/>
  <c r="AM2245" i="4"/>
  <c r="AL2245" i="4"/>
  <c r="K2245" i="4"/>
  <c r="J2245" i="4"/>
  <c r="AN2245" i="4" s="1"/>
  <c r="AM2244" i="4"/>
  <c r="AL2244" i="4"/>
  <c r="K2244" i="4"/>
  <c r="J2244" i="4"/>
  <c r="AN2244" i="4" s="1"/>
  <c r="AM2243" i="4"/>
  <c r="AL2243" i="4"/>
  <c r="K2243" i="4"/>
  <c r="J2243" i="4"/>
  <c r="AN2243" i="4" s="1"/>
  <c r="AM2242" i="4"/>
  <c r="AL2242" i="4"/>
  <c r="K2242" i="4"/>
  <c r="J2242" i="4"/>
  <c r="AN2242" i="4" s="1"/>
  <c r="AM2241" i="4"/>
  <c r="AL2241" i="4"/>
  <c r="K2241" i="4"/>
  <c r="J2241" i="4"/>
  <c r="AN2241" i="4" s="1"/>
  <c r="AM2240" i="4"/>
  <c r="AL2240" i="4"/>
  <c r="K2240" i="4"/>
  <c r="J2240" i="4"/>
  <c r="AN2240" i="4" s="1"/>
  <c r="AM2239" i="4"/>
  <c r="AL2239" i="4"/>
  <c r="K2239" i="4"/>
  <c r="J2239" i="4"/>
  <c r="AN2239" i="4" s="1"/>
  <c r="AM2238" i="4"/>
  <c r="AL2238" i="4"/>
  <c r="K2238" i="4"/>
  <c r="J2238" i="4"/>
  <c r="AN2238" i="4" s="1"/>
  <c r="AM2237" i="4"/>
  <c r="AL2237" i="4"/>
  <c r="K2237" i="4"/>
  <c r="J2237" i="4"/>
  <c r="AN2237" i="4" s="1"/>
  <c r="AM2236" i="4"/>
  <c r="AL2236" i="4"/>
  <c r="K2236" i="4"/>
  <c r="J2236" i="4"/>
  <c r="AN2236" i="4" s="1"/>
  <c r="AM2235" i="4"/>
  <c r="AL2235" i="4"/>
  <c r="K2235" i="4"/>
  <c r="J2235" i="4"/>
  <c r="AN2235" i="4" s="1"/>
  <c r="AM2234" i="4"/>
  <c r="AL2234" i="4"/>
  <c r="K2234" i="4"/>
  <c r="J2234" i="4"/>
  <c r="AN2234" i="4" s="1"/>
  <c r="AM2233" i="4"/>
  <c r="AL2233" i="4"/>
  <c r="K2233" i="4"/>
  <c r="J2233" i="4"/>
  <c r="AN2233" i="4" s="1"/>
  <c r="AM2232" i="4"/>
  <c r="AL2232" i="4"/>
  <c r="K2232" i="4"/>
  <c r="J2232" i="4"/>
  <c r="AN2232" i="4" s="1"/>
  <c r="AM2231" i="4"/>
  <c r="AL2231" i="4"/>
  <c r="K2231" i="4"/>
  <c r="J2231" i="4"/>
  <c r="AN2231" i="4" s="1"/>
  <c r="AM2230" i="4"/>
  <c r="AL2230" i="4"/>
  <c r="K2230" i="4"/>
  <c r="J2230" i="4"/>
  <c r="AN2230" i="4" s="1"/>
  <c r="AM2229" i="4"/>
  <c r="AL2229" i="4"/>
  <c r="K2229" i="4"/>
  <c r="J2229" i="4"/>
  <c r="AN2229" i="4" s="1"/>
  <c r="AM2228" i="4"/>
  <c r="AL2228" i="4"/>
  <c r="K2228" i="4"/>
  <c r="J2228" i="4"/>
  <c r="AN2228" i="4" s="1"/>
  <c r="AM2227" i="4"/>
  <c r="AL2227" i="4"/>
  <c r="K2227" i="4"/>
  <c r="J2227" i="4"/>
  <c r="AN2227" i="4" s="1"/>
  <c r="AM2226" i="4"/>
  <c r="AL2226" i="4"/>
  <c r="K2226" i="4"/>
  <c r="J2226" i="4"/>
  <c r="AN2226" i="4" s="1"/>
  <c r="AM2225" i="4"/>
  <c r="AL2225" i="4"/>
  <c r="K2225" i="4"/>
  <c r="J2225" i="4"/>
  <c r="AN2225" i="4" s="1"/>
  <c r="AM2224" i="4"/>
  <c r="AL2224" i="4"/>
  <c r="K2224" i="4"/>
  <c r="J2224" i="4"/>
  <c r="AN2224" i="4" s="1"/>
  <c r="AM2223" i="4"/>
  <c r="AL2223" i="4"/>
  <c r="K2223" i="4"/>
  <c r="J2223" i="4"/>
  <c r="AN2223" i="4" s="1"/>
  <c r="AM2222" i="4"/>
  <c r="AL2222" i="4"/>
  <c r="K2222" i="4"/>
  <c r="J2222" i="4"/>
  <c r="AN2222" i="4" s="1"/>
  <c r="AM2221" i="4"/>
  <c r="AL2221" i="4"/>
  <c r="K2221" i="4"/>
  <c r="J2221" i="4"/>
  <c r="AN2221" i="4" s="1"/>
  <c r="AM2220" i="4"/>
  <c r="AL2220" i="4"/>
  <c r="K2220" i="4"/>
  <c r="J2220" i="4"/>
  <c r="AN2220" i="4" s="1"/>
  <c r="AM2219" i="4"/>
  <c r="AL2219" i="4"/>
  <c r="K2219" i="4"/>
  <c r="J2219" i="4"/>
  <c r="AN2219" i="4" s="1"/>
  <c r="AM2218" i="4"/>
  <c r="AL2218" i="4"/>
  <c r="K2218" i="4"/>
  <c r="J2218" i="4"/>
  <c r="AN2218" i="4" s="1"/>
  <c r="AM2217" i="4"/>
  <c r="AL2217" i="4"/>
  <c r="K2217" i="4"/>
  <c r="J2217" i="4"/>
  <c r="AN2217" i="4" s="1"/>
  <c r="AM2216" i="4"/>
  <c r="AL2216" i="4"/>
  <c r="K2216" i="4"/>
  <c r="J2216" i="4"/>
  <c r="AN2216" i="4" s="1"/>
  <c r="AM2215" i="4"/>
  <c r="AL2215" i="4"/>
  <c r="K2215" i="4"/>
  <c r="J2215" i="4"/>
  <c r="AN2215" i="4" s="1"/>
  <c r="AM2214" i="4"/>
  <c r="AL2214" i="4"/>
  <c r="K2214" i="4"/>
  <c r="J2214" i="4"/>
  <c r="AN2214" i="4" s="1"/>
  <c r="AM2213" i="4"/>
  <c r="AL2213" i="4"/>
  <c r="K2213" i="4"/>
  <c r="J2213" i="4"/>
  <c r="AN2213" i="4" s="1"/>
  <c r="AM2212" i="4"/>
  <c r="AL2212" i="4"/>
  <c r="K2212" i="4"/>
  <c r="J2212" i="4"/>
  <c r="AN2212" i="4" s="1"/>
  <c r="AM2211" i="4"/>
  <c r="AL2211" i="4"/>
  <c r="K2211" i="4"/>
  <c r="J2211" i="4"/>
  <c r="AN2211" i="4" s="1"/>
  <c r="AM2210" i="4"/>
  <c r="AL2210" i="4"/>
  <c r="K2210" i="4"/>
  <c r="J2210" i="4"/>
  <c r="AN2210" i="4" s="1"/>
  <c r="AM2209" i="4"/>
  <c r="AL2209" i="4"/>
  <c r="K2209" i="4"/>
  <c r="J2209" i="4"/>
  <c r="AN2209" i="4" s="1"/>
  <c r="AM2208" i="4"/>
  <c r="AL2208" i="4"/>
  <c r="K2208" i="4"/>
  <c r="J2208" i="4"/>
  <c r="AN2208" i="4" s="1"/>
  <c r="AM2207" i="4"/>
  <c r="AL2207" i="4"/>
  <c r="K2207" i="4"/>
  <c r="J2207" i="4"/>
  <c r="AN2207" i="4" s="1"/>
  <c r="AM2206" i="4"/>
  <c r="AL2206" i="4"/>
  <c r="K2206" i="4"/>
  <c r="J2206" i="4"/>
  <c r="AN2206" i="4" s="1"/>
  <c r="AM2205" i="4"/>
  <c r="AL2205" i="4"/>
  <c r="K2205" i="4"/>
  <c r="J2205" i="4"/>
  <c r="AN2205" i="4" s="1"/>
  <c r="AM2204" i="4"/>
  <c r="AL2204" i="4"/>
  <c r="K2204" i="4"/>
  <c r="J2204" i="4"/>
  <c r="AN2204" i="4" s="1"/>
  <c r="AM2203" i="4"/>
  <c r="AL2203" i="4"/>
  <c r="K2203" i="4"/>
  <c r="J2203" i="4"/>
  <c r="AN2203" i="4" s="1"/>
  <c r="AM2202" i="4"/>
  <c r="AL2202" i="4"/>
  <c r="K2202" i="4"/>
  <c r="J2202" i="4"/>
  <c r="AN2202" i="4" s="1"/>
  <c r="AM2201" i="4"/>
  <c r="AL2201" i="4"/>
  <c r="K2201" i="4"/>
  <c r="J2201" i="4"/>
  <c r="AN2201" i="4" s="1"/>
  <c r="AM2200" i="4"/>
  <c r="AL2200" i="4"/>
  <c r="K2200" i="4"/>
  <c r="J2200" i="4"/>
  <c r="AN2200" i="4" s="1"/>
  <c r="AM2199" i="4"/>
  <c r="AL2199" i="4"/>
  <c r="K2199" i="4"/>
  <c r="J2199" i="4"/>
  <c r="AN2199" i="4" s="1"/>
  <c r="AM2198" i="4"/>
  <c r="AL2198" i="4"/>
  <c r="K2198" i="4"/>
  <c r="J2198" i="4"/>
  <c r="AN2198" i="4" s="1"/>
  <c r="AM2197" i="4"/>
  <c r="AL2197" i="4"/>
  <c r="K2197" i="4"/>
  <c r="J2197" i="4"/>
  <c r="AN2197" i="4" s="1"/>
  <c r="AM2196" i="4"/>
  <c r="AL2196" i="4"/>
  <c r="K2196" i="4"/>
  <c r="J2196" i="4"/>
  <c r="AN2196" i="4" s="1"/>
  <c r="AM2195" i="4"/>
  <c r="AL2195" i="4"/>
  <c r="K2195" i="4"/>
  <c r="J2195" i="4"/>
  <c r="AN2195" i="4" s="1"/>
  <c r="AM2194" i="4"/>
  <c r="AL2194" i="4"/>
  <c r="K2194" i="4"/>
  <c r="J2194" i="4"/>
  <c r="AN2194" i="4" s="1"/>
  <c r="AM2193" i="4"/>
  <c r="AL2193" i="4"/>
  <c r="K2193" i="4"/>
  <c r="J2193" i="4"/>
  <c r="AN2193" i="4" s="1"/>
  <c r="AM2192" i="4"/>
  <c r="AL2192" i="4"/>
  <c r="K2192" i="4"/>
  <c r="J2192" i="4"/>
  <c r="AN2192" i="4" s="1"/>
  <c r="AM2191" i="4"/>
  <c r="AL2191" i="4"/>
  <c r="K2191" i="4"/>
  <c r="J2191" i="4"/>
  <c r="AN2191" i="4" s="1"/>
  <c r="AM2190" i="4"/>
  <c r="AL2190" i="4"/>
  <c r="K2190" i="4"/>
  <c r="J2190" i="4"/>
  <c r="AN2190" i="4" s="1"/>
  <c r="AM2189" i="4"/>
  <c r="AL2189" i="4"/>
  <c r="K2189" i="4"/>
  <c r="J2189" i="4"/>
  <c r="AN2189" i="4" s="1"/>
  <c r="AM2188" i="4"/>
  <c r="AL2188" i="4"/>
  <c r="K2188" i="4"/>
  <c r="J2188" i="4"/>
  <c r="AN2188" i="4" s="1"/>
  <c r="AM2187" i="4"/>
  <c r="AL2187" i="4"/>
  <c r="K2187" i="4"/>
  <c r="J2187" i="4"/>
  <c r="AN2187" i="4" s="1"/>
  <c r="AM2186" i="4"/>
  <c r="AL2186" i="4"/>
  <c r="K2186" i="4"/>
  <c r="J2186" i="4"/>
  <c r="AN2186" i="4" s="1"/>
  <c r="AM2185" i="4"/>
  <c r="AL2185" i="4"/>
  <c r="K2185" i="4"/>
  <c r="J2185" i="4"/>
  <c r="AN2185" i="4" s="1"/>
  <c r="AM2184" i="4"/>
  <c r="AL2184" i="4"/>
  <c r="K2184" i="4"/>
  <c r="J2184" i="4"/>
  <c r="AN2184" i="4" s="1"/>
  <c r="AM2183" i="4"/>
  <c r="AL2183" i="4"/>
  <c r="K2183" i="4"/>
  <c r="J2183" i="4"/>
  <c r="AN2183" i="4" s="1"/>
  <c r="AM2182" i="4"/>
  <c r="AL2182" i="4"/>
  <c r="K2182" i="4"/>
  <c r="J2182" i="4"/>
  <c r="AN2182" i="4" s="1"/>
  <c r="AM2181" i="4"/>
  <c r="AL2181" i="4"/>
  <c r="K2181" i="4"/>
  <c r="J2181" i="4"/>
  <c r="AN2181" i="4" s="1"/>
  <c r="AM2180" i="4"/>
  <c r="AL2180" i="4"/>
  <c r="K2180" i="4"/>
  <c r="J2180" i="4"/>
  <c r="AN2180" i="4" s="1"/>
  <c r="AM2179" i="4"/>
  <c r="AL2179" i="4"/>
  <c r="K2179" i="4"/>
  <c r="J2179" i="4"/>
  <c r="AN2179" i="4" s="1"/>
  <c r="AM2178" i="4"/>
  <c r="AL2178" i="4"/>
  <c r="K2178" i="4"/>
  <c r="J2178" i="4"/>
  <c r="AN2178" i="4" s="1"/>
  <c r="AM2177" i="4"/>
  <c r="AL2177" i="4"/>
  <c r="K2177" i="4"/>
  <c r="J2177" i="4"/>
  <c r="AN2177" i="4" s="1"/>
  <c r="AM2176" i="4"/>
  <c r="AL2176" i="4"/>
  <c r="K2176" i="4"/>
  <c r="J2176" i="4"/>
  <c r="AN2176" i="4" s="1"/>
  <c r="AM2175" i="4"/>
  <c r="AL2175" i="4"/>
  <c r="K2175" i="4"/>
  <c r="J2175" i="4"/>
  <c r="AN2175" i="4" s="1"/>
  <c r="AM2174" i="4"/>
  <c r="AL2174" i="4"/>
  <c r="K2174" i="4"/>
  <c r="J2174" i="4"/>
  <c r="AN2174" i="4" s="1"/>
  <c r="AM2173" i="4"/>
  <c r="AL2173" i="4"/>
  <c r="K2173" i="4"/>
  <c r="J2173" i="4"/>
  <c r="AN2173" i="4" s="1"/>
  <c r="AM2172" i="4"/>
  <c r="AL2172" i="4"/>
  <c r="K2172" i="4"/>
  <c r="J2172" i="4"/>
  <c r="AN2172" i="4" s="1"/>
  <c r="AM2171" i="4"/>
  <c r="AL2171" i="4"/>
  <c r="K2171" i="4"/>
  <c r="J2171" i="4"/>
  <c r="AN2171" i="4" s="1"/>
  <c r="AM2170" i="4"/>
  <c r="AL2170" i="4"/>
  <c r="K2170" i="4"/>
  <c r="J2170" i="4"/>
  <c r="AN2170" i="4" s="1"/>
  <c r="AM2169" i="4"/>
  <c r="AL2169" i="4"/>
  <c r="K2169" i="4"/>
  <c r="J2169" i="4"/>
  <c r="AN2169" i="4" s="1"/>
  <c r="AM2168" i="4"/>
  <c r="AL2168" i="4"/>
  <c r="K2168" i="4"/>
  <c r="J2168" i="4"/>
  <c r="AN2168" i="4" s="1"/>
  <c r="AM2167" i="4"/>
  <c r="AL2167" i="4"/>
  <c r="K2167" i="4"/>
  <c r="J2167" i="4"/>
  <c r="AN2167" i="4" s="1"/>
  <c r="AM2166" i="4"/>
  <c r="AL2166" i="4"/>
  <c r="K2166" i="4"/>
  <c r="J2166" i="4"/>
  <c r="AN2166" i="4" s="1"/>
  <c r="AM2165" i="4"/>
  <c r="AL2165" i="4"/>
  <c r="K2165" i="4"/>
  <c r="J2165" i="4"/>
  <c r="AN2165" i="4" s="1"/>
  <c r="AM2164" i="4"/>
  <c r="AL2164" i="4"/>
  <c r="K2164" i="4"/>
  <c r="J2164" i="4"/>
  <c r="AN2164" i="4" s="1"/>
  <c r="AM2163" i="4"/>
  <c r="AL2163" i="4"/>
  <c r="K2163" i="4"/>
  <c r="J2163" i="4"/>
  <c r="AN2163" i="4" s="1"/>
  <c r="AM2162" i="4"/>
  <c r="AL2162" i="4"/>
  <c r="K2162" i="4"/>
  <c r="J2162" i="4"/>
  <c r="AN2162" i="4" s="1"/>
  <c r="AM2161" i="4"/>
  <c r="AL2161" i="4"/>
  <c r="K2161" i="4"/>
  <c r="J2161" i="4"/>
  <c r="AN2161" i="4" s="1"/>
  <c r="AM2160" i="4"/>
  <c r="AL2160" i="4"/>
  <c r="K2160" i="4"/>
  <c r="J2160" i="4"/>
  <c r="AN2160" i="4" s="1"/>
  <c r="AM2159" i="4"/>
  <c r="AL2159" i="4"/>
  <c r="K2159" i="4"/>
  <c r="J2159" i="4"/>
  <c r="AN2159" i="4" s="1"/>
  <c r="AM2158" i="4"/>
  <c r="AL2158" i="4"/>
  <c r="K2158" i="4"/>
  <c r="J2158" i="4"/>
  <c r="AN2158" i="4" s="1"/>
  <c r="AM2157" i="4"/>
  <c r="AL2157" i="4"/>
  <c r="K2157" i="4"/>
  <c r="J2157" i="4"/>
  <c r="AN2157" i="4" s="1"/>
  <c r="AM2156" i="4"/>
  <c r="AL2156" i="4"/>
  <c r="K2156" i="4"/>
  <c r="J2156" i="4"/>
  <c r="AN2156" i="4" s="1"/>
  <c r="AM2155" i="4"/>
  <c r="AL2155" i="4"/>
  <c r="K2155" i="4"/>
  <c r="J2155" i="4"/>
  <c r="AN2155" i="4" s="1"/>
  <c r="AM2154" i="4"/>
  <c r="AL2154" i="4"/>
  <c r="K2154" i="4"/>
  <c r="J2154" i="4"/>
  <c r="AN2154" i="4" s="1"/>
  <c r="AM2153" i="4"/>
  <c r="AL2153" i="4"/>
  <c r="K2153" i="4"/>
  <c r="J2153" i="4"/>
  <c r="AN2153" i="4" s="1"/>
  <c r="AM2152" i="4"/>
  <c r="AL2152" i="4"/>
  <c r="K2152" i="4"/>
  <c r="J2152" i="4"/>
  <c r="AN2152" i="4" s="1"/>
  <c r="AM2151" i="4"/>
  <c r="AL2151" i="4"/>
  <c r="K2151" i="4"/>
  <c r="J2151" i="4"/>
  <c r="AN2151" i="4" s="1"/>
  <c r="AM2150" i="4"/>
  <c r="AL2150" i="4"/>
  <c r="K2150" i="4"/>
  <c r="J2150" i="4"/>
  <c r="AN2150" i="4" s="1"/>
  <c r="AM2149" i="4"/>
  <c r="AL2149" i="4"/>
  <c r="K2149" i="4"/>
  <c r="J2149" i="4"/>
  <c r="AN2149" i="4" s="1"/>
  <c r="AM2148" i="4"/>
  <c r="AL2148" i="4"/>
  <c r="K2148" i="4"/>
  <c r="J2148" i="4"/>
  <c r="AN2148" i="4" s="1"/>
  <c r="AM2147" i="4"/>
  <c r="AL2147" i="4"/>
  <c r="K2147" i="4"/>
  <c r="J2147" i="4"/>
  <c r="AN2147" i="4" s="1"/>
  <c r="AM2146" i="4"/>
  <c r="AL2146" i="4"/>
  <c r="K2146" i="4"/>
  <c r="J2146" i="4"/>
  <c r="AN2146" i="4" s="1"/>
  <c r="AM2145" i="4"/>
  <c r="AL2145" i="4"/>
  <c r="K2145" i="4"/>
  <c r="J2145" i="4"/>
  <c r="AN2145" i="4" s="1"/>
  <c r="AM2144" i="4"/>
  <c r="AL2144" i="4"/>
  <c r="K2144" i="4"/>
  <c r="J2144" i="4"/>
  <c r="AN2144" i="4" s="1"/>
  <c r="AM2143" i="4"/>
  <c r="AL2143" i="4"/>
  <c r="K2143" i="4"/>
  <c r="J2143" i="4"/>
  <c r="AN2143" i="4" s="1"/>
  <c r="AM2142" i="4"/>
  <c r="AL2142" i="4"/>
  <c r="K2142" i="4"/>
  <c r="J2142" i="4"/>
  <c r="AN2142" i="4" s="1"/>
  <c r="AM2141" i="4"/>
  <c r="AL2141" i="4"/>
  <c r="K2141" i="4"/>
  <c r="J2141" i="4"/>
  <c r="AN2141" i="4" s="1"/>
  <c r="AM2140" i="4"/>
  <c r="AL2140" i="4"/>
  <c r="K2140" i="4"/>
  <c r="J2140" i="4"/>
  <c r="AN2140" i="4" s="1"/>
  <c r="AM2139" i="4"/>
  <c r="AL2139" i="4"/>
  <c r="K2139" i="4"/>
  <c r="J2139" i="4"/>
  <c r="AN2139" i="4" s="1"/>
  <c r="AM2138" i="4"/>
  <c r="AL2138" i="4"/>
  <c r="K2138" i="4"/>
  <c r="J2138" i="4"/>
  <c r="AN2138" i="4" s="1"/>
  <c r="AM2137" i="4"/>
  <c r="AL2137" i="4"/>
  <c r="K2137" i="4"/>
  <c r="J2137" i="4"/>
  <c r="AN2137" i="4" s="1"/>
  <c r="AM2136" i="4"/>
  <c r="AL2136" i="4"/>
  <c r="K2136" i="4"/>
  <c r="J2136" i="4"/>
  <c r="AN2136" i="4" s="1"/>
  <c r="AM2135" i="4"/>
  <c r="AL2135" i="4"/>
  <c r="K2135" i="4"/>
  <c r="J2135" i="4"/>
  <c r="AN2135" i="4" s="1"/>
  <c r="AM2134" i="4"/>
  <c r="AL2134" i="4"/>
  <c r="K2134" i="4"/>
  <c r="J2134" i="4"/>
  <c r="AN2134" i="4" s="1"/>
  <c r="AM2133" i="4"/>
  <c r="AL2133" i="4"/>
  <c r="K2133" i="4"/>
  <c r="J2133" i="4"/>
  <c r="AN2133" i="4" s="1"/>
  <c r="AM2132" i="4"/>
  <c r="AL2132" i="4"/>
  <c r="K2132" i="4"/>
  <c r="J2132" i="4"/>
  <c r="AN2132" i="4" s="1"/>
  <c r="AM2131" i="4"/>
  <c r="AL2131" i="4"/>
  <c r="K2131" i="4"/>
  <c r="J2131" i="4"/>
  <c r="AN2131" i="4" s="1"/>
  <c r="AM2130" i="4"/>
  <c r="AL2130" i="4"/>
  <c r="K2130" i="4"/>
  <c r="J2130" i="4"/>
  <c r="AN2130" i="4" s="1"/>
  <c r="AM2129" i="4"/>
  <c r="AL2129" i="4"/>
  <c r="K2129" i="4"/>
  <c r="J2129" i="4"/>
  <c r="AN2129" i="4" s="1"/>
  <c r="AM2128" i="4"/>
  <c r="AL2128" i="4"/>
  <c r="K2128" i="4"/>
  <c r="J2128" i="4"/>
  <c r="AN2128" i="4" s="1"/>
  <c r="AM2127" i="4"/>
  <c r="AL2127" i="4"/>
  <c r="K2127" i="4"/>
  <c r="J2127" i="4"/>
  <c r="AN2127" i="4" s="1"/>
  <c r="AM2126" i="4"/>
  <c r="AL2126" i="4"/>
  <c r="K2126" i="4"/>
  <c r="J2126" i="4"/>
  <c r="AN2126" i="4" s="1"/>
  <c r="AM2125" i="4"/>
  <c r="AL2125" i="4"/>
  <c r="K2125" i="4"/>
  <c r="J2125" i="4"/>
  <c r="AN2125" i="4" s="1"/>
  <c r="AM2124" i="4"/>
  <c r="AL2124" i="4"/>
  <c r="K2124" i="4"/>
  <c r="J2124" i="4"/>
  <c r="AN2124" i="4" s="1"/>
  <c r="AM2123" i="4"/>
  <c r="AL2123" i="4"/>
  <c r="K2123" i="4"/>
  <c r="J2123" i="4"/>
  <c r="AN2123" i="4" s="1"/>
  <c r="AM2122" i="4"/>
  <c r="AL2122" i="4"/>
  <c r="K2122" i="4"/>
  <c r="J2122" i="4"/>
  <c r="AN2122" i="4" s="1"/>
  <c r="AM2121" i="4"/>
  <c r="AL2121" i="4"/>
  <c r="K2121" i="4"/>
  <c r="J2121" i="4"/>
  <c r="AN2121" i="4" s="1"/>
  <c r="AM2120" i="4"/>
  <c r="AL2120" i="4"/>
  <c r="K2120" i="4"/>
  <c r="J2120" i="4"/>
  <c r="AN2120" i="4" s="1"/>
  <c r="AM2119" i="4"/>
  <c r="AL2119" i="4"/>
  <c r="K2119" i="4"/>
  <c r="J2119" i="4"/>
  <c r="AN2119" i="4" s="1"/>
  <c r="AM2118" i="4"/>
  <c r="AL2118" i="4"/>
  <c r="K2118" i="4"/>
  <c r="J2118" i="4"/>
  <c r="AN2118" i="4" s="1"/>
  <c r="AM2117" i="4"/>
  <c r="AL2117" i="4"/>
  <c r="K2117" i="4"/>
  <c r="J2117" i="4"/>
  <c r="AN2117" i="4" s="1"/>
  <c r="AM2116" i="4"/>
  <c r="AL2116" i="4"/>
  <c r="K2116" i="4"/>
  <c r="J2116" i="4"/>
  <c r="AN2116" i="4" s="1"/>
  <c r="AM2115" i="4"/>
  <c r="AL2115" i="4"/>
  <c r="K2115" i="4"/>
  <c r="J2115" i="4"/>
  <c r="AN2115" i="4" s="1"/>
  <c r="AM2114" i="4"/>
  <c r="AL2114" i="4"/>
  <c r="K2114" i="4"/>
  <c r="J2114" i="4"/>
  <c r="AN2114" i="4" s="1"/>
  <c r="AM2113" i="4"/>
  <c r="AL2113" i="4"/>
  <c r="K2113" i="4"/>
  <c r="J2113" i="4"/>
  <c r="AN2113" i="4" s="1"/>
  <c r="AM2112" i="4"/>
  <c r="AL2112" i="4"/>
  <c r="K2112" i="4"/>
  <c r="J2112" i="4"/>
  <c r="AN2112" i="4" s="1"/>
  <c r="AM2111" i="4"/>
  <c r="AL2111" i="4"/>
  <c r="K2111" i="4"/>
  <c r="J2111" i="4"/>
  <c r="AN2111" i="4" s="1"/>
  <c r="AM2110" i="4"/>
  <c r="AL2110" i="4"/>
  <c r="K2110" i="4"/>
  <c r="J2110" i="4"/>
  <c r="AN2110" i="4" s="1"/>
  <c r="AM2109" i="4"/>
  <c r="AL2109" i="4"/>
  <c r="K2109" i="4"/>
  <c r="J2109" i="4"/>
  <c r="AN2109" i="4" s="1"/>
  <c r="AM2108" i="4"/>
  <c r="AL2108" i="4"/>
  <c r="K2108" i="4"/>
  <c r="J2108" i="4"/>
  <c r="AN2108" i="4" s="1"/>
  <c r="AM2107" i="4"/>
  <c r="AL2107" i="4"/>
  <c r="K2107" i="4"/>
  <c r="J2107" i="4"/>
  <c r="AN2107" i="4" s="1"/>
  <c r="AM2106" i="4"/>
  <c r="AL2106" i="4"/>
  <c r="K2106" i="4"/>
  <c r="J2106" i="4"/>
  <c r="AN2106" i="4" s="1"/>
  <c r="AM2105" i="4"/>
  <c r="AL2105" i="4"/>
  <c r="K2105" i="4"/>
  <c r="J2105" i="4"/>
  <c r="AN2105" i="4" s="1"/>
  <c r="AM2104" i="4"/>
  <c r="AL2104" i="4"/>
  <c r="K2104" i="4"/>
  <c r="J2104" i="4"/>
  <c r="AN2104" i="4" s="1"/>
  <c r="AM2103" i="4"/>
  <c r="AL2103" i="4"/>
  <c r="K2103" i="4"/>
  <c r="J2103" i="4"/>
  <c r="AN2103" i="4" s="1"/>
  <c r="AM2102" i="4"/>
  <c r="AL2102" i="4"/>
  <c r="K2102" i="4"/>
  <c r="J2102" i="4"/>
  <c r="AN2102" i="4" s="1"/>
  <c r="AM2101" i="4"/>
  <c r="AL2101" i="4"/>
  <c r="K2101" i="4"/>
  <c r="J2101" i="4"/>
  <c r="AN2101" i="4" s="1"/>
  <c r="AM2100" i="4"/>
  <c r="AL2100" i="4"/>
  <c r="K2100" i="4"/>
  <c r="J2100" i="4"/>
  <c r="AN2100" i="4" s="1"/>
  <c r="AM2099" i="4"/>
  <c r="AL2099" i="4"/>
  <c r="K2099" i="4"/>
  <c r="J2099" i="4"/>
  <c r="AN2099" i="4" s="1"/>
  <c r="AM2098" i="4"/>
  <c r="AL2098" i="4"/>
  <c r="K2098" i="4"/>
  <c r="J2098" i="4"/>
  <c r="AN2098" i="4" s="1"/>
  <c r="AM2097" i="4"/>
  <c r="AL2097" i="4"/>
  <c r="K2097" i="4"/>
  <c r="J2097" i="4"/>
  <c r="AN2097" i="4" s="1"/>
  <c r="AM2096" i="4"/>
  <c r="AL2096" i="4"/>
  <c r="K2096" i="4"/>
  <c r="J2096" i="4"/>
  <c r="AN2096" i="4" s="1"/>
  <c r="AM2095" i="4"/>
  <c r="AL2095" i="4"/>
  <c r="K2095" i="4"/>
  <c r="J2095" i="4"/>
  <c r="AN2095" i="4" s="1"/>
  <c r="AM2094" i="4"/>
  <c r="AL2094" i="4"/>
  <c r="K2094" i="4"/>
  <c r="J2094" i="4"/>
  <c r="AN2094" i="4" s="1"/>
  <c r="AM2093" i="4"/>
  <c r="AL2093" i="4"/>
  <c r="K2093" i="4"/>
  <c r="J2093" i="4"/>
  <c r="AN2093" i="4" s="1"/>
  <c r="AM2092" i="4"/>
  <c r="AL2092" i="4"/>
  <c r="K2092" i="4"/>
  <c r="J2092" i="4"/>
  <c r="AN2092" i="4" s="1"/>
  <c r="AM2091" i="4"/>
  <c r="AL2091" i="4"/>
  <c r="K2091" i="4"/>
  <c r="J2091" i="4"/>
  <c r="AN2091" i="4" s="1"/>
  <c r="AM2090" i="4"/>
  <c r="AL2090" i="4"/>
  <c r="K2090" i="4"/>
  <c r="J2090" i="4"/>
  <c r="AN2090" i="4" s="1"/>
  <c r="AM2089" i="4"/>
  <c r="AL2089" i="4"/>
  <c r="K2089" i="4"/>
  <c r="J2089" i="4"/>
  <c r="AN2089" i="4" s="1"/>
  <c r="AM2088" i="4"/>
  <c r="AL2088" i="4"/>
  <c r="K2088" i="4"/>
  <c r="J2088" i="4"/>
  <c r="AN2088" i="4" s="1"/>
  <c r="AM2087" i="4"/>
  <c r="AL2087" i="4"/>
  <c r="K2087" i="4"/>
  <c r="J2087" i="4"/>
  <c r="AN2087" i="4" s="1"/>
  <c r="AM2086" i="4"/>
  <c r="AL2086" i="4"/>
  <c r="K2086" i="4"/>
  <c r="J2086" i="4"/>
  <c r="AN2086" i="4" s="1"/>
  <c r="AM2085" i="4"/>
  <c r="AL2085" i="4"/>
  <c r="K2085" i="4"/>
  <c r="J2085" i="4"/>
  <c r="AN2085" i="4" s="1"/>
  <c r="AM2084" i="4"/>
  <c r="AL2084" i="4"/>
  <c r="K2084" i="4"/>
  <c r="J2084" i="4"/>
  <c r="AN2084" i="4" s="1"/>
  <c r="AM2083" i="4"/>
  <c r="AL2083" i="4"/>
  <c r="K2083" i="4"/>
  <c r="J2083" i="4"/>
  <c r="AN2083" i="4" s="1"/>
  <c r="AM2082" i="4"/>
  <c r="AL2082" i="4"/>
  <c r="K2082" i="4"/>
  <c r="J2082" i="4"/>
  <c r="AN2082" i="4" s="1"/>
  <c r="AM2081" i="4"/>
  <c r="AL2081" i="4"/>
  <c r="K2081" i="4"/>
  <c r="J2081" i="4"/>
  <c r="AN2081" i="4" s="1"/>
  <c r="AM2080" i="4"/>
  <c r="AL2080" i="4"/>
  <c r="K2080" i="4"/>
  <c r="J2080" i="4"/>
  <c r="AN2080" i="4" s="1"/>
  <c r="AM2079" i="4"/>
  <c r="AL2079" i="4"/>
  <c r="K2079" i="4"/>
  <c r="J2079" i="4"/>
  <c r="AN2079" i="4" s="1"/>
  <c r="AM2078" i="4"/>
  <c r="AL2078" i="4"/>
  <c r="K2078" i="4"/>
  <c r="J2078" i="4"/>
  <c r="AN2078" i="4" s="1"/>
  <c r="AM2077" i="4"/>
  <c r="AL2077" i="4"/>
  <c r="K2077" i="4"/>
  <c r="J2077" i="4"/>
  <c r="AN2077" i="4" s="1"/>
  <c r="AM2076" i="4"/>
  <c r="AL2076" i="4"/>
  <c r="K2076" i="4"/>
  <c r="J2076" i="4"/>
  <c r="AN2076" i="4" s="1"/>
  <c r="AM2075" i="4"/>
  <c r="AL2075" i="4"/>
  <c r="K2075" i="4"/>
  <c r="J2075" i="4"/>
  <c r="AN2075" i="4" s="1"/>
  <c r="AM2074" i="4"/>
  <c r="AL2074" i="4"/>
  <c r="K2074" i="4"/>
  <c r="J2074" i="4"/>
  <c r="AN2074" i="4" s="1"/>
  <c r="AM2073" i="4"/>
  <c r="AL2073" i="4"/>
  <c r="K2073" i="4"/>
  <c r="J2073" i="4"/>
  <c r="AN2073" i="4" s="1"/>
  <c r="AM2072" i="4"/>
  <c r="AL2072" i="4"/>
  <c r="K2072" i="4"/>
  <c r="J2072" i="4"/>
  <c r="AN2072" i="4" s="1"/>
  <c r="AM2071" i="4"/>
  <c r="AL2071" i="4"/>
  <c r="K2071" i="4"/>
  <c r="J2071" i="4"/>
  <c r="AN2071" i="4" s="1"/>
  <c r="AM2070" i="4"/>
  <c r="AL2070" i="4"/>
  <c r="K2070" i="4"/>
  <c r="J2070" i="4"/>
  <c r="AN2070" i="4" s="1"/>
  <c r="AM2069" i="4"/>
  <c r="AL2069" i="4"/>
  <c r="K2069" i="4"/>
  <c r="J2069" i="4"/>
  <c r="AN2069" i="4" s="1"/>
  <c r="AM2068" i="4"/>
  <c r="AL2068" i="4"/>
  <c r="K2068" i="4"/>
  <c r="J2068" i="4"/>
  <c r="AN2068" i="4" s="1"/>
  <c r="AM2067" i="4"/>
  <c r="AL2067" i="4"/>
  <c r="K2067" i="4"/>
  <c r="J2067" i="4"/>
  <c r="AN2067" i="4" s="1"/>
  <c r="AM2066" i="4"/>
  <c r="AL2066" i="4"/>
  <c r="K2066" i="4"/>
  <c r="J2066" i="4"/>
  <c r="AN2066" i="4" s="1"/>
  <c r="AM2065" i="4"/>
  <c r="AL2065" i="4"/>
  <c r="K2065" i="4"/>
  <c r="J2065" i="4"/>
  <c r="AN2065" i="4" s="1"/>
  <c r="AM2064" i="4"/>
  <c r="AL2064" i="4"/>
  <c r="K2064" i="4"/>
  <c r="J2064" i="4"/>
  <c r="AN2064" i="4" s="1"/>
  <c r="AM2063" i="4"/>
  <c r="AL2063" i="4"/>
  <c r="K2063" i="4"/>
  <c r="J2063" i="4"/>
  <c r="AN2063" i="4" s="1"/>
  <c r="AM2062" i="4"/>
  <c r="AL2062" i="4"/>
  <c r="K2062" i="4"/>
  <c r="J2062" i="4"/>
  <c r="AN2062" i="4" s="1"/>
  <c r="AM2061" i="4"/>
  <c r="AL2061" i="4"/>
  <c r="K2061" i="4"/>
  <c r="J2061" i="4"/>
  <c r="AN2061" i="4" s="1"/>
  <c r="AM2060" i="4"/>
  <c r="AL2060" i="4"/>
  <c r="K2060" i="4"/>
  <c r="J2060" i="4"/>
  <c r="AN2060" i="4" s="1"/>
  <c r="AM2059" i="4"/>
  <c r="AL2059" i="4"/>
  <c r="K2059" i="4"/>
  <c r="J2059" i="4"/>
  <c r="AN2059" i="4" s="1"/>
  <c r="AM2058" i="4"/>
  <c r="AL2058" i="4"/>
  <c r="K2058" i="4"/>
  <c r="J2058" i="4"/>
  <c r="AN2058" i="4" s="1"/>
  <c r="AM2057" i="4"/>
  <c r="AL2057" i="4"/>
  <c r="K2057" i="4"/>
  <c r="J2057" i="4"/>
  <c r="AN2057" i="4" s="1"/>
  <c r="AM2056" i="4"/>
  <c r="AL2056" i="4"/>
  <c r="K2056" i="4"/>
  <c r="J2056" i="4"/>
  <c r="AN2056" i="4" s="1"/>
  <c r="AM2055" i="4"/>
  <c r="AL2055" i="4"/>
  <c r="K2055" i="4"/>
  <c r="J2055" i="4"/>
  <c r="AN2055" i="4" s="1"/>
  <c r="AM2054" i="4"/>
  <c r="AL2054" i="4"/>
  <c r="K2054" i="4"/>
  <c r="J2054" i="4"/>
  <c r="AN2054" i="4" s="1"/>
  <c r="AM2053" i="4"/>
  <c r="AL2053" i="4"/>
  <c r="K2053" i="4"/>
  <c r="J2053" i="4"/>
  <c r="AN2053" i="4" s="1"/>
  <c r="AM2052" i="4"/>
  <c r="AL2052" i="4"/>
  <c r="K2052" i="4"/>
  <c r="J2052" i="4"/>
  <c r="AN2052" i="4" s="1"/>
  <c r="AM2051" i="4"/>
  <c r="AL2051" i="4"/>
  <c r="K2051" i="4"/>
  <c r="J2051" i="4"/>
  <c r="AN2051" i="4" s="1"/>
  <c r="AM2050" i="4"/>
  <c r="AL2050" i="4"/>
  <c r="K2050" i="4"/>
  <c r="J2050" i="4"/>
  <c r="AN2050" i="4" s="1"/>
  <c r="AM2049" i="4"/>
  <c r="AL2049" i="4"/>
  <c r="K2049" i="4"/>
  <c r="J2049" i="4"/>
  <c r="AN2049" i="4" s="1"/>
  <c r="AM2048" i="4"/>
  <c r="AL2048" i="4"/>
  <c r="K2048" i="4"/>
  <c r="J2048" i="4"/>
  <c r="AN2048" i="4" s="1"/>
  <c r="AM2047" i="4"/>
  <c r="AL2047" i="4"/>
  <c r="K2047" i="4"/>
  <c r="J2047" i="4"/>
  <c r="AN2047" i="4" s="1"/>
  <c r="AM2046" i="4"/>
  <c r="AL2046" i="4"/>
  <c r="K2046" i="4"/>
  <c r="J2046" i="4"/>
  <c r="AN2046" i="4" s="1"/>
  <c r="AM2045" i="4"/>
  <c r="AL2045" i="4"/>
  <c r="K2045" i="4"/>
  <c r="J2045" i="4"/>
  <c r="AN2045" i="4" s="1"/>
  <c r="AM2044" i="4"/>
  <c r="AL2044" i="4"/>
  <c r="K2044" i="4"/>
  <c r="J2044" i="4"/>
  <c r="AN2044" i="4" s="1"/>
  <c r="AM2043" i="4"/>
  <c r="AL2043" i="4"/>
  <c r="K2043" i="4"/>
  <c r="J2043" i="4"/>
  <c r="AN2043" i="4" s="1"/>
  <c r="AM2042" i="4"/>
  <c r="AL2042" i="4"/>
  <c r="K2042" i="4"/>
  <c r="J2042" i="4"/>
  <c r="AN2042" i="4" s="1"/>
  <c r="AM2041" i="4"/>
  <c r="AL2041" i="4"/>
  <c r="K2041" i="4"/>
  <c r="J2041" i="4"/>
  <c r="AN2041" i="4" s="1"/>
  <c r="AM2040" i="4"/>
  <c r="AL2040" i="4"/>
  <c r="K2040" i="4"/>
  <c r="J2040" i="4"/>
  <c r="AN2040" i="4" s="1"/>
  <c r="AM2039" i="4"/>
  <c r="AL2039" i="4"/>
  <c r="K2039" i="4"/>
  <c r="J2039" i="4"/>
  <c r="AN2039" i="4" s="1"/>
  <c r="AM2038" i="4"/>
  <c r="AL2038" i="4"/>
  <c r="K2038" i="4"/>
  <c r="J2038" i="4"/>
  <c r="AN2038" i="4" s="1"/>
  <c r="AM2037" i="4"/>
  <c r="AL2037" i="4"/>
  <c r="K2037" i="4"/>
  <c r="J2037" i="4"/>
  <c r="AN2037" i="4" s="1"/>
  <c r="AM2036" i="4"/>
  <c r="AL2036" i="4"/>
  <c r="K2036" i="4"/>
  <c r="J2036" i="4"/>
  <c r="AN2036" i="4" s="1"/>
  <c r="AM2035" i="4"/>
  <c r="AL2035" i="4"/>
  <c r="K2035" i="4"/>
  <c r="J2035" i="4"/>
  <c r="AN2035" i="4" s="1"/>
  <c r="AM2034" i="4"/>
  <c r="AL2034" i="4"/>
  <c r="K2034" i="4"/>
  <c r="J2034" i="4"/>
  <c r="AN2034" i="4" s="1"/>
  <c r="AM2033" i="4"/>
  <c r="AL2033" i="4"/>
  <c r="K2033" i="4"/>
  <c r="J2033" i="4"/>
  <c r="AN2033" i="4" s="1"/>
  <c r="AM2032" i="4"/>
  <c r="AL2032" i="4"/>
  <c r="K2032" i="4"/>
  <c r="J2032" i="4"/>
  <c r="AN2032" i="4" s="1"/>
  <c r="AM2031" i="4"/>
  <c r="AL2031" i="4"/>
  <c r="K2031" i="4"/>
  <c r="J2031" i="4"/>
  <c r="AN2031" i="4" s="1"/>
  <c r="AM2030" i="4"/>
  <c r="AL2030" i="4"/>
  <c r="K2030" i="4"/>
  <c r="J2030" i="4"/>
  <c r="AN2030" i="4" s="1"/>
  <c r="AM2029" i="4"/>
  <c r="AL2029" i="4"/>
  <c r="K2029" i="4"/>
  <c r="J2029" i="4"/>
  <c r="AN2029" i="4" s="1"/>
  <c r="AM2028" i="4"/>
  <c r="AL2028" i="4"/>
  <c r="K2028" i="4"/>
  <c r="J2028" i="4"/>
  <c r="AN2028" i="4" s="1"/>
  <c r="AM2027" i="4"/>
  <c r="AL2027" i="4"/>
  <c r="K2027" i="4"/>
  <c r="J2027" i="4"/>
  <c r="AN2027" i="4" s="1"/>
  <c r="AM2026" i="4"/>
  <c r="AL2026" i="4"/>
  <c r="K2026" i="4"/>
  <c r="J2026" i="4"/>
  <c r="AN2026" i="4" s="1"/>
  <c r="AM2025" i="4"/>
  <c r="AL2025" i="4"/>
  <c r="K2025" i="4"/>
  <c r="J2025" i="4"/>
  <c r="AN2025" i="4" s="1"/>
  <c r="AM2024" i="4"/>
  <c r="AL2024" i="4"/>
  <c r="K2024" i="4"/>
  <c r="J2024" i="4"/>
  <c r="AN2024" i="4" s="1"/>
  <c r="AM2023" i="4"/>
  <c r="AL2023" i="4"/>
  <c r="K2023" i="4"/>
  <c r="J2023" i="4"/>
  <c r="AN2023" i="4" s="1"/>
  <c r="AM2022" i="4"/>
  <c r="AL2022" i="4"/>
  <c r="K2022" i="4"/>
  <c r="J2022" i="4"/>
  <c r="AN2022" i="4" s="1"/>
  <c r="AM2021" i="4"/>
  <c r="AL2021" i="4"/>
  <c r="K2021" i="4"/>
  <c r="J2021" i="4"/>
  <c r="AN2021" i="4" s="1"/>
  <c r="AM2020" i="4"/>
  <c r="AL2020" i="4"/>
  <c r="K2020" i="4"/>
  <c r="J2020" i="4"/>
  <c r="AN2020" i="4" s="1"/>
  <c r="AM2019" i="4"/>
  <c r="AL2019" i="4"/>
  <c r="K2019" i="4"/>
  <c r="J2019" i="4"/>
  <c r="AN2019" i="4" s="1"/>
  <c r="AM2018" i="4"/>
  <c r="AL2018" i="4"/>
  <c r="K2018" i="4"/>
  <c r="J2018" i="4"/>
  <c r="AN2018" i="4" s="1"/>
  <c r="AM2017" i="4"/>
  <c r="AL2017" i="4"/>
  <c r="K2017" i="4"/>
  <c r="J2017" i="4"/>
  <c r="AN2017" i="4" s="1"/>
  <c r="AM2016" i="4"/>
  <c r="AL2016" i="4"/>
  <c r="K2016" i="4"/>
  <c r="J2016" i="4"/>
  <c r="AN2016" i="4" s="1"/>
  <c r="AM2015" i="4"/>
  <c r="AL2015" i="4"/>
  <c r="K2015" i="4"/>
  <c r="J2015" i="4"/>
  <c r="AN2015" i="4" s="1"/>
  <c r="AM2014" i="4"/>
  <c r="AL2014" i="4"/>
  <c r="K2014" i="4"/>
  <c r="J2014" i="4"/>
  <c r="AN2014" i="4" s="1"/>
  <c r="AM2013" i="4"/>
  <c r="AL2013" i="4"/>
  <c r="K2013" i="4"/>
  <c r="J2013" i="4"/>
  <c r="AN2013" i="4" s="1"/>
  <c r="AM2012" i="4"/>
  <c r="AL2012" i="4"/>
  <c r="K2012" i="4"/>
  <c r="J2012" i="4"/>
  <c r="AN2012" i="4" s="1"/>
  <c r="AM2011" i="4"/>
  <c r="AL2011" i="4"/>
  <c r="K2011" i="4"/>
  <c r="J2011" i="4"/>
  <c r="AN2011" i="4" s="1"/>
  <c r="AM2010" i="4"/>
  <c r="AL2010" i="4"/>
  <c r="K2010" i="4"/>
  <c r="J2010" i="4"/>
  <c r="AN2010" i="4" s="1"/>
  <c r="AM2009" i="4"/>
  <c r="AL2009" i="4"/>
  <c r="K2009" i="4"/>
  <c r="J2009" i="4"/>
  <c r="AN2009" i="4" s="1"/>
  <c r="AM2008" i="4"/>
  <c r="AL2008" i="4"/>
  <c r="K2008" i="4"/>
  <c r="J2008" i="4"/>
  <c r="AN2008" i="4" s="1"/>
  <c r="AM2007" i="4"/>
  <c r="AL2007" i="4"/>
  <c r="K2007" i="4"/>
  <c r="J2007" i="4"/>
  <c r="AN2007" i="4" s="1"/>
  <c r="AM2006" i="4"/>
  <c r="AL2006" i="4"/>
  <c r="K2006" i="4"/>
  <c r="J2006" i="4"/>
  <c r="AN2006" i="4" s="1"/>
  <c r="AM2005" i="4"/>
  <c r="AL2005" i="4"/>
  <c r="K2005" i="4"/>
  <c r="J2005" i="4"/>
  <c r="AN2005" i="4" s="1"/>
  <c r="AM2004" i="4"/>
  <c r="AL2004" i="4"/>
  <c r="K2004" i="4"/>
  <c r="J2004" i="4"/>
  <c r="AN2004" i="4" s="1"/>
  <c r="AM2003" i="4"/>
  <c r="AL2003" i="4"/>
  <c r="K2003" i="4"/>
  <c r="J2003" i="4"/>
  <c r="AN2003" i="4" s="1"/>
  <c r="AM2002" i="4"/>
  <c r="AL2002" i="4"/>
  <c r="K2002" i="4"/>
  <c r="J2002" i="4"/>
  <c r="AN2002" i="4" s="1"/>
  <c r="AM2001" i="4"/>
  <c r="AL2001" i="4"/>
  <c r="K2001" i="4"/>
  <c r="J2001" i="4"/>
  <c r="AN2001" i="4" s="1"/>
  <c r="AM2000" i="4"/>
  <c r="AL2000" i="4"/>
  <c r="K2000" i="4"/>
  <c r="J2000" i="4"/>
  <c r="AN2000" i="4" s="1"/>
  <c r="AM1999" i="4"/>
  <c r="AL1999" i="4"/>
  <c r="K1999" i="4"/>
  <c r="J1999" i="4"/>
  <c r="AN1999" i="4" s="1"/>
  <c r="AM1998" i="4"/>
  <c r="AL1998" i="4"/>
  <c r="K1998" i="4"/>
  <c r="J1998" i="4"/>
  <c r="AN1998" i="4" s="1"/>
  <c r="AM1997" i="4"/>
  <c r="AL1997" i="4"/>
  <c r="K1997" i="4"/>
  <c r="J1997" i="4"/>
  <c r="AN1997" i="4" s="1"/>
  <c r="AM1996" i="4"/>
  <c r="AL1996" i="4"/>
  <c r="K1996" i="4"/>
  <c r="J1996" i="4"/>
  <c r="AN1996" i="4" s="1"/>
  <c r="AM1995" i="4"/>
  <c r="AL1995" i="4"/>
  <c r="K1995" i="4"/>
  <c r="J1995" i="4"/>
  <c r="AN1995" i="4" s="1"/>
  <c r="AM1994" i="4"/>
  <c r="AL1994" i="4"/>
  <c r="K1994" i="4"/>
  <c r="J1994" i="4"/>
  <c r="AN1994" i="4" s="1"/>
  <c r="AM1993" i="4"/>
  <c r="AL1993" i="4"/>
  <c r="K1993" i="4"/>
  <c r="J1993" i="4"/>
  <c r="AN1993" i="4" s="1"/>
  <c r="AM1992" i="4"/>
  <c r="AL1992" i="4"/>
  <c r="K1992" i="4"/>
  <c r="J1992" i="4"/>
  <c r="AN1992" i="4" s="1"/>
  <c r="AM1991" i="4"/>
  <c r="AL1991" i="4"/>
  <c r="K1991" i="4"/>
  <c r="J1991" i="4"/>
  <c r="AN1991" i="4" s="1"/>
  <c r="AM1990" i="4"/>
  <c r="AL1990" i="4"/>
  <c r="K1990" i="4"/>
  <c r="J1990" i="4"/>
  <c r="AN1990" i="4" s="1"/>
  <c r="AM1989" i="4"/>
  <c r="AL1989" i="4"/>
  <c r="K1989" i="4"/>
  <c r="J1989" i="4"/>
  <c r="AN1989" i="4" s="1"/>
  <c r="AM1988" i="4"/>
  <c r="AL1988" i="4"/>
  <c r="K1988" i="4"/>
  <c r="J1988" i="4"/>
  <c r="AN1988" i="4" s="1"/>
  <c r="AM1987" i="4"/>
  <c r="AL1987" i="4"/>
  <c r="K1987" i="4"/>
  <c r="J1987" i="4"/>
  <c r="AN1987" i="4" s="1"/>
  <c r="AM1986" i="4"/>
  <c r="AL1986" i="4"/>
  <c r="K1986" i="4"/>
  <c r="J1986" i="4"/>
  <c r="AN1986" i="4" s="1"/>
  <c r="AM1985" i="4"/>
  <c r="AL1985" i="4"/>
  <c r="K1985" i="4"/>
  <c r="J1985" i="4"/>
  <c r="AN1985" i="4" s="1"/>
  <c r="AM1984" i="4"/>
  <c r="AL1984" i="4"/>
  <c r="K1984" i="4"/>
  <c r="J1984" i="4"/>
  <c r="AN1984" i="4" s="1"/>
  <c r="AM1983" i="4"/>
  <c r="AL1983" i="4"/>
  <c r="K1983" i="4"/>
  <c r="J1983" i="4"/>
  <c r="AN1983" i="4" s="1"/>
  <c r="AM1982" i="4"/>
  <c r="AL1982" i="4"/>
  <c r="K1982" i="4"/>
  <c r="J1982" i="4"/>
  <c r="AN1982" i="4" s="1"/>
  <c r="AM1981" i="4"/>
  <c r="AL1981" i="4"/>
  <c r="K1981" i="4"/>
  <c r="J1981" i="4"/>
  <c r="AN1981" i="4" s="1"/>
  <c r="AM1980" i="4"/>
  <c r="AL1980" i="4"/>
  <c r="K1980" i="4"/>
  <c r="J1980" i="4"/>
  <c r="AN1980" i="4" s="1"/>
  <c r="AM1979" i="4"/>
  <c r="AL1979" i="4"/>
  <c r="K1979" i="4"/>
  <c r="J1979" i="4"/>
  <c r="AN1979" i="4" s="1"/>
  <c r="AM1978" i="4"/>
  <c r="AL1978" i="4"/>
  <c r="K1978" i="4"/>
  <c r="J1978" i="4"/>
  <c r="AN1978" i="4" s="1"/>
  <c r="AM1977" i="4"/>
  <c r="AL1977" i="4"/>
  <c r="K1977" i="4"/>
  <c r="J1977" i="4"/>
  <c r="AN1977" i="4" s="1"/>
  <c r="AM1976" i="4"/>
  <c r="AL1976" i="4"/>
  <c r="K1976" i="4"/>
  <c r="J1976" i="4"/>
  <c r="AN1976" i="4" s="1"/>
  <c r="AM1975" i="4"/>
  <c r="AL1975" i="4"/>
  <c r="K1975" i="4"/>
  <c r="J1975" i="4"/>
  <c r="AN1975" i="4" s="1"/>
  <c r="AM1974" i="4"/>
  <c r="AL1974" i="4"/>
  <c r="K1974" i="4"/>
  <c r="J1974" i="4"/>
  <c r="AN1974" i="4" s="1"/>
  <c r="AM1973" i="4"/>
  <c r="AL1973" i="4"/>
  <c r="K1973" i="4"/>
  <c r="J1973" i="4"/>
  <c r="AN1973" i="4" s="1"/>
  <c r="AM1972" i="4"/>
  <c r="AL1972" i="4"/>
  <c r="K1972" i="4"/>
  <c r="J1972" i="4"/>
  <c r="AN1972" i="4" s="1"/>
  <c r="AM1971" i="4"/>
  <c r="AL1971" i="4"/>
  <c r="K1971" i="4"/>
  <c r="J1971" i="4"/>
  <c r="AN1971" i="4" s="1"/>
  <c r="AM1970" i="4"/>
  <c r="AL1970" i="4"/>
  <c r="K1970" i="4"/>
  <c r="J1970" i="4"/>
  <c r="AN1970" i="4" s="1"/>
  <c r="AM1969" i="4"/>
  <c r="AL1969" i="4"/>
  <c r="K1969" i="4"/>
  <c r="J1969" i="4"/>
  <c r="AN1969" i="4" s="1"/>
  <c r="AM1968" i="4"/>
  <c r="AL1968" i="4"/>
  <c r="K1968" i="4"/>
  <c r="J1968" i="4"/>
  <c r="AN1968" i="4" s="1"/>
  <c r="AM1967" i="4"/>
  <c r="AL1967" i="4"/>
  <c r="K1967" i="4"/>
  <c r="J1967" i="4"/>
  <c r="AN1967" i="4" s="1"/>
  <c r="AM1966" i="4"/>
  <c r="AL1966" i="4"/>
  <c r="K1966" i="4"/>
  <c r="J1966" i="4"/>
  <c r="AN1966" i="4" s="1"/>
  <c r="AM1965" i="4"/>
  <c r="AL1965" i="4"/>
  <c r="K1965" i="4"/>
  <c r="J1965" i="4"/>
  <c r="AN1965" i="4" s="1"/>
  <c r="AM1964" i="4"/>
  <c r="AL1964" i="4"/>
  <c r="K1964" i="4"/>
  <c r="J1964" i="4"/>
  <c r="AN1964" i="4" s="1"/>
  <c r="AM1963" i="4"/>
  <c r="AL1963" i="4"/>
  <c r="K1963" i="4"/>
  <c r="J1963" i="4"/>
  <c r="AN1963" i="4" s="1"/>
  <c r="AM1962" i="4"/>
  <c r="AL1962" i="4"/>
  <c r="K1962" i="4"/>
  <c r="J1962" i="4"/>
  <c r="AN1962" i="4" s="1"/>
  <c r="AM1961" i="4"/>
  <c r="AL1961" i="4"/>
  <c r="K1961" i="4"/>
  <c r="J1961" i="4"/>
  <c r="AN1961" i="4" s="1"/>
  <c r="AM1960" i="4"/>
  <c r="AL1960" i="4"/>
  <c r="K1960" i="4"/>
  <c r="J1960" i="4"/>
  <c r="AN1960" i="4" s="1"/>
  <c r="AM1959" i="4"/>
  <c r="AL1959" i="4"/>
  <c r="K1959" i="4"/>
  <c r="J1959" i="4"/>
  <c r="AN1959" i="4" s="1"/>
  <c r="AM1958" i="4"/>
  <c r="AL1958" i="4"/>
  <c r="K1958" i="4"/>
  <c r="J1958" i="4"/>
  <c r="AN1958" i="4" s="1"/>
  <c r="AM1957" i="4"/>
  <c r="AL1957" i="4"/>
  <c r="K1957" i="4"/>
  <c r="J1957" i="4"/>
  <c r="AN1957" i="4" s="1"/>
  <c r="AM1956" i="4"/>
  <c r="AL1956" i="4"/>
  <c r="K1956" i="4"/>
  <c r="J1956" i="4"/>
  <c r="AN1956" i="4" s="1"/>
  <c r="AM1955" i="4"/>
  <c r="AL1955" i="4"/>
  <c r="K1955" i="4"/>
  <c r="J1955" i="4"/>
  <c r="AN1955" i="4" s="1"/>
  <c r="AM1954" i="4"/>
  <c r="AL1954" i="4"/>
  <c r="K1954" i="4"/>
  <c r="J1954" i="4"/>
  <c r="AN1954" i="4" s="1"/>
  <c r="AM1953" i="4"/>
  <c r="AL1953" i="4"/>
  <c r="K1953" i="4"/>
  <c r="J1953" i="4"/>
  <c r="AN1953" i="4" s="1"/>
  <c r="AM1952" i="4"/>
  <c r="AL1952" i="4"/>
  <c r="K1952" i="4"/>
  <c r="J1952" i="4"/>
  <c r="AN1952" i="4" s="1"/>
  <c r="AM1951" i="4"/>
  <c r="AL1951" i="4"/>
  <c r="K1951" i="4"/>
  <c r="J1951" i="4"/>
  <c r="AN1951" i="4" s="1"/>
  <c r="AM1950" i="4"/>
  <c r="AL1950" i="4"/>
  <c r="K1950" i="4"/>
  <c r="J1950" i="4"/>
  <c r="AN1950" i="4" s="1"/>
  <c r="AM1949" i="4"/>
  <c r="AL1949" i="4"/>
  <c r="K1949" i="4"/>
  <c r="J1949" i="4"/>
  <c r="AN1949" i="4" s="1"/>
  <c r="AM1948" i="4"/>
  <c r="AL1948" i="4"/>
  <c r="K1948" i="4"/>
  <c r="J1948" i="4"/>
  <c r="AN1948" i="4" s="1"/>
  <c r="AM1947" i="4"/>
  <c r="AL1947" i="4"/>
  <c r="K1947" i="4"/>
  <c r="J1947" i="4"/>
  <c r="AN1947" i="4" s="1"/>
  <c r="AM1946" i="4"/>
  <c r="AL1946" i="4"/>
  <c r="K1946" i="4"/>
  <c r="J1946" i="4"/>
  <c r="AN1946" i="4" s="1"/>
  <c r="AM1945" i="4"/>
  <c r="AL1945" i="4"/>
  <c r="K1945" i="4"/>
  <c r="J1945" i="4"/>
  <c r="AN1945" i="4" s="1"/>
  <c r="AM1944" i="4"/>
  <c r="AL1944" i="4"/>
  <c r="K1944" i="4"/>
  <c r="J1944" i="4"/>
  <c r="AN1944" i="4" s="1"/>
  <c r="AM1943" i="4"/>
  <c r="AL1943" i="4"/>
  <c r="K1943" i="4"/>
  <c r="J1943" i="4"/>
  <c r="AN1943" i="4" s="1"/>
  <c r="AM1942" i="4"/>
  <c r="AL1942" i="4"/>
  <c r="K1942" i="4"/>
  <c r="J1942" i="4"/>
  <c r="AN1942" i="4" s="1"/>
  <c r="AM1941" i="4"/>
  <c r="AL1941" i="4"/>
  <c r="K1941" i="4"/>
  <c r="J1941" i="4"/>
  <c r="AN1941" i="4" s="1"/>
  <c r="AM1940" i="4"/>
  <c r="AL1940" i="4"/>
  <c r="K1940" i="4"/>
  <c r="J1940" i="4"/>
  <c r="AN1940" i="4" s="1"/>
  <c r="AM1939" i="4"/>
  <c r="AL1939" i="4"/>
  <c r="K1939" i="4"/>
  <c r="J1939" i="4"/>
  <c r="AN1939" i="4" s="1"/>
  <c r="AM1938" i="4"/>
  <c r="AL1938" i="4"/>
  <c r="K1938" i="4"/>
  <c r="J1938" i="4"/>
  <c r="AN1938" i="4" s="1"/>
  <c r="AM1937" i="4"/>
  <c r="AL1937" i="4"/>
  <c r="K1937" i="4"/>
  <c r="J1937" i="4"/>
  <c r="AN1937" i="4" s="1"/>
  <c r="AM1936" i="4"/>
  <c r="AL1936" i="4"/>
  <c r="K1936" i="4"/>
  <c r="J1936" i="4"/>
  <c r="AN1936" i="4" s="1"/>
  <c r="AM1935" i="4"/>
  <c r="AL1935" i="4"/>
  <c r="K1935" i="4"/>
  <c r="J1935" i="4"/>
  <c r="AN1935" i="4" s="1"/>
  <c r="AM1934" i="4"/>
  <c r="AL1934" i="4"/>
  <c r="K1934" i="4"/>
  <c r="J1934" i="4"/>
  <c r="AN1934" i="4" s="1"/>
  <c r="AM1933" i="4"/>
  <c r="AL1933" i="4"/>
  <c r="K1933" i="4"/>
  <c r="J1933" i="4"/>
  <c r="AN1933" i="4" s="1"/>
  <c r="AM1932" i="4"/>
  <c r="AL1932" i="4"/>
  <c r="K1932" i="4"/>
  <c r="J1932" i="4"/>
  <c r="AN1932" i="4" s="1"/>
  <c r="AM1931" i="4"/>
  <c r="AL1931" i="4"/>
  <c r="K1931" i="4"/>
  <c r="J1931" i="4"/>
  <c r="AN1931" i="4" s="1"/>
  <c r="AM1930" i="4"/>
  <c r="AL1930" i="4"/>
  <c r="K1930" i="4"/>
  <c r="J1930" i="4"/>
  <c r="AN1930" i="4" s="1"/>
  <c r="AM1929" i="4"/>
  <c r="AL1929" i="4"/>
  <c r="K1929" i="4"/>
  <c r="J1929" i="4"/>
  <c r="AN1929" i="4" s="1"/>
  <c r="AM1928" i="4"/>
  <c r="AL1928" i="4"/>
  <c r="K1928" i="4"/>
  <c r="J1928" i="4"/>
  <c r="AN1928" i="4" s="1"/>
  <c r="AM1927" i="4"/>
  <c r="AL1927" i="4"/>
  <c r="K1927" i="4"/>
  <c r="J1927" i="4"/>
  <c r="AN1927" i="4" s="1"/>
  <c r="AM1926" i="4"/>
  <c r="AL1926" i="4"/>
  <c r="K1926" i="4"/>
  <c r="J1926" i="4"/>
  <c r="AN1926" i="4" s="1"/>
  <c r="AM1925" i="4"/>
  <c r="AL1925" i="4"/>
  <c r="K1925" i="4"/>
  <c r="J1925" i="4"/>
  <c r="AN1925" i="4" s="1"/>
  <c r="AM1924" i="4"/>
  <c r="AL1924" i="4"/>
  <c r="K1924" i="4"/>
  <c r="J1924" i="4"/>
  <c r="AN1924" i="4" s="1"/>
  <c r="AM1923" i="4"/>
  <c r="AL1923" i="4"/>
  <c r="K1923" i="4"/>
  <c r="J1923" i="4"/>
  <c r="AN1923" i="4" s="1"/>
  <c r="AM1922" i="4"/>
  <c r="AL1922" i="4"/>
  <c r="K1922" i="4"/>
  <c r="J1922" i="4"/>
  <c r="AN1922" i="4" s="1"/>
  <c r="AM1921" i="4"/>
  <c r="AL1921" i="4"/>
  <c r="K1921" i="4"/>
  <c r="J1921" i="4"/>
  <c r="AN1921" i="4" s="1"/>
  <c r="AM1920" i="4"/>
  <c r="AL1920" i="4"/>
  <c r="K1920" i="4"/>
  <c r="J1920" i="4"/>
  <c r="AN1920" i="4" s="1"/>
  <c r="AM1919" i="4"/>
  <c r="AL1919" i="4"/>
  <c r="K1919" i="4"/>
  <c r="J1919" i="4"/>
  <c r="AN1919" i="4" s="1"/>
  <c r="AM1918" i="4"/>
  <c r="AL1918" i="4"/>
  <c r="K1918" i="4"/>
  <c r="J1918" i="4"/>
  <c r="AN1918" i="4" s="1"/>
  <c r="AM1917" i="4"/>
  <c r="AL1917" i="4"/>
  <c r="K1917" i="4"/>
  <c r="J1917" i="4"/>
  <c r="AN1917" i="4" s="1"/>
  <c r="AM1916" i="4"/>
  <c r="AL1916" i="4"/>
  <c r="K1916" i="4"/>
  <c r="J1916" i="4"/>
  <c r="AN1916" i="4" s="1"/>
  <c r="AM1915" i="4"/>
  <c r="AL1915" i="4"/>
  <c r="K1915" i="4"/>
  <c r="J1915" i="4"/>
  <c r="AN1915" i="4" s="1"/>
  <c r="AM1914" i="4"/>
  <c r="AL1914" i="4"/>
  <c r="K1914" i="4"/>
  <c r="J1914" i="4"/>
  <c r="AN1914" i="4" s="1"/>
  <c r="AM1913" i="4"/>
  <c r="AL1913" i="4"/>
  <c r="K1913" i="4"/>
  <c r="J1913" i="4"/>
  <c r="AN1913" i="4" s="1"/>
  <c r="AM1912" i="4"/>
  <c r="AL1912" i="4"/>
  <c r="K1912" i="4"/>
  <c r="J1912" i="4"/>
  <c r="AN1912" i="4" s="1"/>
  <c r="AM1911" i="4"/>
  <c r="AL1911" i="4"/>
  <c r="K1911" i="4"/>
  <c r="J1911" i="4"/>
  <c r="AN1911" i="4" s="1"/>
  <c r="AM1910" i="4"/>
  <c r="AL1910" i="4"/>
  <c r="K1910" i="4"/>
  <c r="J1910" i="4"/>
  <c r="AN1910" i="4" s="1"/>
  <c r="AM1909" i="4"/>
  <c r="AL1909" i="4"/>
  <c r="K1909" i="4"/>
  <c r="J1909" i="4"/>
  <c r="AN1909" i="4" s="1"/>
  <c r="AM1908" i="4"/>
  <c r="AL1908" i="4"/>
  <c r="K1908" i="4"/>
  <c r="J1908" i="4"/>
  <c r="AN1908" i="4" s="1"/>
  <c r="AM1907" i="4"/>
  <c r="AL1907" i="4"/>
  <c r="K1907" i="4"/>
  <c r="J1907" i="4"/>
  <c r="AN1907" i="4" s="1"/>
  <c r="AM1906" i="4"/>
  <c r="AL1906" i="4"/>
  <c r="K1906" i="4"/>
  <c r="J1906" i="4"/>
  <c r="AN1906" i="4" s="1"/>
  <c r="AM1905" i="4"/>
  <c r="AL1905" i="4"/>
  <c r="K1905" i="4"/>
  <c r="J1905" i="4"/>
  <c r="AN1905" i="4" s="1"/>
  <c r="AM1904" i="4"/>
  <c r="AL1904" i="4"/>
  <c r="K1904" i="4"/>
  <c r="J1904" i="4"/>
  <c r="AN1904" i="4" s="1"/>
  <c r="AM1903" i="4"/>
  <c r="AL1903" i="4"/>
  <c r="K1903" i="4"/>
  <c r="J1903" i="4"/>
  <c r="AN1903" i="4" s="1"/>
  <c r="AM1902" i="4"/>
  <c r="AL1902" i="4"/>
  <c r="K1902" i="4"/>
  <c r="J1902" i="4"/>
  <c r="AN1902" i="4" s="1"/>
  <c r="AM1901" i="4"/>
  <c r="AL1901" i="4"/>
  <c r="K1901" i="4"/>
  <c r="J1901" i="4"/>
  <c r="AN1901" i="4" s="1"/>
  <c r="AM1900" i="4"/>
  <c r="AL1900" i="4"/>
  <c r="K1900" i="4"/>
  <c r="J1900" i="4"/>
  <c r="AN1900" i="4" s="1"/>
  <c r="AM1899" i="4"/>
  <c r="AL1899" i="4"/>
  <c r="K1899" i="4"/>
  <c r="J1899" i="4"/>
  <c r="AN1899" i="4" s="1"/>
  <c r="AM1898" i="4"/>
  <c r="AL1898" i="4"/>
  <c r="K1898" i="4"/>
  <c r="J1898" i="4"/>
  <c r="AN1898" i="4" s="1"/>
  <c r="AM1897" i="4"/>
  <c r="AL1897" i="4"/>
  <c r="K1897" i="4"/>
  <c r="J1897" i="4"/>
  <c r="AN1897" i="4" s="1"/>
  <c r="AM1896" i="4"/>
  <c r="AL1896" i="4"/>
  <c r="K1896" i="4"/>
  <c r="J1896" i="4"/>
  <c r="AN1896" i="4" s="1"/>
  <c r="AM1895" i="4"/>
  <c r="AL1895" i="4"/>
  <c r="K1895" i="4"/>
  <c r="J1895" i="4"/>
  <c r="AN1895" i="4" s="1"/>
  <c r="AM1894" i="4"/>
  <c r="AL1894" i="4"/>
  <c r="K1894" i="4"/>
  <c r="J1894" i="4"/>
  <c r="AN1894" i="4" s="1"/>
  <c r="AM1893" i="4"/>
  <c r="AL1893" i="4"/>
  <c r="K1893" i="4"/>
  <c r="J1893" i="4"/>
  <c r="AN1893" i="4" s="1"/>
  <c r="AM1892" i="4"/>
  <c r="AL1892" i="4"/>
  <c r="K1892" i="4"/>
  <c r="J1892" i="4"/>
  <c r="AN1892" i="4" s="1"/>
  <c r="AM1891" i="4"/>
  <c r="AL1891" i="4"/>
  <c r="K1891" i="4"/>
  <c r="J1891" i="4"/>
  <c r="AN1891" i="4" s="1"/>
  <c r="AM1890" i="4"/>
  <c r="AL1890" i="4"/>
  <c r="K1890" i="4"/>
  <c r="J1890" i="4"/>
  <c r="AN1890" i="4" s="1"/>
  <c r="AM1889" i="4"/>
  <c r="AL1889" i="4"/>
  <c r="K1889" i="4"/>
  <c r="J1889" i="4"/>
  <c r="AN1889" i="4" s="1"/>
  <c r="AM1888" i="4"/>
  <c r="AL1888" i="4"/>
  <c r="K1888" i="4"/>
  <c r="J1888" i="4"/>
  <c r="AN1888" i="4" s="1"/>
  <c r="AM1887" i="4"/>
  <c r="AL1887" i="4"/>
  <c r="K1887" i="4"/>
  <c r="J1887" i="4"/>
  <c r="AN1887" i="4" s="1"/>
  <c r="AM1886" i="4"/>
  <c r="AL1886" i="4"/>
  <c r="K1886" i="4"/>
  <c r="J1886" i="4"/>
  <c r="AN1886" i="4" s="1"/>
  <c r="AM1885" i="4"/>
  <c r="AL1885" i="4"/>
  <c r="K1885" i="4"/>
  <c r="J1885" i="4"/>
  <c r="AN1885" i="4" s="1"/>
  <c r="AM1884" i="4"/>
  <c r="AL1884" i="4"/>
  <c r="K1884" i="4"/>
  <c r="J1884" i="4"/>
  <c r="AN1884" i="4" s="1"/>
  <c r="AM1883" i="4"/>
  <c r="AL1883" i="4"/>
  <c r="K1883" i="4"/>
  <c r="J1883" i="4"/>
  <c r="AN1883" i="4" s="1"/>
  <c r="AM1882" i="4"/>
  <c r="AL1882" i="4"/>
  <c r="K1882" i="4"/>
  <c r="J1882" i="4"/>
  <c r="AN1882" i="4" s="1"/>
  <c r="AM1881" i="4"/>
  <c r="AL1881" i="4"/>
  <c r="K1881" i="4"/>
  <c r="J1881" i="4"/>
  <c r="AN1881" i="4" s="1"/>
  <c r="AM1880" i="4"/>
  <c r="AL1880" i="4"/>
  <c r="K1880" i="4"/>
  <c r="J1880" i="4"/>
  <c r="AN1880" i="4" s="1"/>
  <c r="AM1879" i="4"/>
  <c r="AL1879" i="4"/>
  <c r="K1879" i="4"/>
  <c r="J1879" i="4"/>
  <c r="AN1879" i="4" s="1"/>
  <c r="AM1878" i="4"/>
  <c r="AL1878" i="4"/>
  <c r="K1878" i="4"/>
  <c r="J1878" i="4"/>
  <c r="AN1878" i="4" s="1"/>
  <c r="AM1877" i="4"/>
  <c r="AL1877" i="4"/>
  <c r="K1877" i="4"/>
  <c r="J1877" i="4"/>
  <c r="AN1877" i="4" s="1"/>
  <c r="AM1876" i="4"/>
  <c r="AL1876" i="4"/>
  <c r="K1876" i="4"/>
  <c r="J1876" i="4"/>
  <c r="AN1876" i="4" s="1"/>
  <c r="AM1875" i="4"/>
  <c r="AL1875" i="4"/>
  <c r="K1875" i="4"/>
  <c r="J1875" i="4"/>
  <c r="AN1875" i="4" s="1"/>
  <c r="AM1874" i="4"/>
  <c r="AL1874" i="4"/>
  <c r="K1874" i="4"/>
  <c r="J1874" i="4"/>
  <c r="AN1874" i="4" s="1"/>
  <c r="AM1873" i="4"/>
  <c r="AL1873" i="4"/>
  <c r="K1873" i="4"/>
  <c r="J1873" i="4"/>
  <c r="AN1873" i="4" s="1"/>
  <c r="AM1872" i="4"/>
  <c r="AL1872" i="4"/>
  <c r="K1872" i="4"/>
  <c r="J1872" i="4"/>
  <c r="AN1872" i="4" s="1"/>
  <c r="AM1871" i="4"/>
  <c r="AL1871" i="4"/>
  <c r="K1871" i="4"/>
  <c r="J1871" i="4"/>
  <c r="AN1871" i="4" s="1"/>
  <c r="AM1870" i="4"/>
  <c r="AL1870" i="4"/>
  <c r="K1870" i="4"/>
  <c r="J1870" i="4"/>
  <c r="AN1870" i="4" s="1"/>
  <c r="AM1869" i="4"/>
  <c r="AL1869" i="4"/>
  <c r="K1869" i="4"/>
  <c r="J1869" i="4"/>
  <c r="AN1869" i="4" s="1"/>
  <c r="AM1868" i="4"/>
  <c r="AL1868" i="4"/>
  <c r="K1868" i="4"/>
  <c r="J1868" i="4"/>
  <c r="AN1868" i="4" s="1"/>
  <c r="AM1867" i="4"/>
  <c r="AL1867" i="4"/>
  <c r="K1867" i="4"/>
  <c r="J1867" i="4"/>
  <c r="AN1867" i="4" s="1"/>
  <c r="AM1866" i="4"/>
  <c r="AL1866" i="4"/>
  <c r="K1866" i="4"/>
  <c r="J1866" i="4"/>
  <c r="AN1866" i="4" s="1"/>
  <c r="AM1865" i="4"/>
  <c r="AL1865" i="4"/>
  <c r="K1865" i="4"/>
  <c r="J1865" i="4"/>
  <c r="AN1865" i="4" s="1"/>
  <c r="AM1864" i="4"/>
  <c r="AL1864" i="4"/>
  <c r="K1864" i="4"/>
  <c r="J1864" i="4"/>
  <c r="AN1864" i="4" s="1"/>
  <c r="AM1863" i="4"/>
  <c r="AL1863" i="4"/>
  <c r="K1863" i="4"/>
  <c r="J1863" i="4"/>
  <c r="AN1863" i="4" s="1"/>
  <c r="AM1862" i="4"/>
  <c r="AL1862" i="4"/>
  <c r="K1862" i="4"/>
  <c r="J1862" i="4"/>
  <c r="AN1862" i="4" s="1"/>
  <c r="AM1861" i="4"/>
  <c r="AL1861" i="4"/>
  <c r="K1861" i="4"/>
  <c r="J1861" i="4"/>
  <c r="AN1861" i="4" s="1"/>
  <c r="AM1860" i="4"/>
  <c r="AL1860" i="4"/>
  <c r="K1860" i="4"/>
  <c r="J1860" i="4"/>
  <c r="AN1860" i="4" s="1"/>
  <c r="AM1859" i="4"/>
  <c r="AL1859" i="4"/>
  <c r="K1859" i="4"/>
  <c r="J1859" i="4"/>
  <c r="AN1859" i="4" s="1"/>
  <c r="AM1858" i="4"/>
  <c r="AL1858" i="4"/>
  <c r="K1858" i="4"/>
  <c r="J1858" i="4"/>
  <c r="AN1858" i="4" s="1"/>
  <c r="AM1857" i="4"/>
  <c r="AL1857" i="4"/>
  <c r="K1857" i="4"/>
  <c r="J1857" i="4"/>
  <c r="AN1857" i="4" s="1"/>
  <c r="AM1856" i="4"/>
  <c r="AL1856" i="4"/>
  <c r="K1856" i="4"/>
  <c r="J1856" i="4"/>
  <c r="AN1856" i="4" s="1"/>
  <c r="AM1855" i="4"/>
  <c r="AL1855" i="4"/>
  <c r="K1855" i="4"/>
  <c r="J1855" i="4"/>
  <c r="AN1855" i="4" s="1"/>
  <c r="AM1854" i="4"/>
  <c r="AL1854" i="4"/>
  <c r="K1854" i="4"/>
  <c r="J1854" i="4"/>
  <c r="AN1854" i="4" s="1"/>
  <c r="AM1853" i="4"/>
  <c r="AL1853" i="4"/>
  <c r="K1853" i="4"/>
  <c r="J1853" i="4"/>
  <c r="AN1853" i="4" s="1"/>
  <c r="AM1852" i="4"/>
  <c r="AL1852" i="4"/>
  <c r="K1852" i="4"/>
  <c r="J1852" i="4"/>
  <c r="AN1852" i="4" s="1"/>
  <c r="AM1851" i="4"/>
  <c r="AL1851" i="4"/>
  <c r="K1851" i="4"/>
  <c r="J1851" i="4"/>
  <c r="AN1851" i="4" s="1"/>
  <c r="AM1850" i="4"/>
  <c r="AL1850" i="4"/>
  <c r="K1850" i="4"/>
  <c r="J1850" i="4"/>
  <c r="AN1850" i="4" s="1"/>
  <c r="AM1849" i="4"/>
  <c r="AL1849" i="4"/>
  <c r="K1849" i="4"/>
  <c r="J1849" i="4"/>
  <c r="AN1849" i="4" s="1"/>
  <c r="AM1848" i="4"/>
  <c r="AL1848" i="4"/>
  <c r="K1848" i="4"/>
  <c r="J1848" i="4"/>
  <c r="AN1848" i="4" s="1"/>
  <c r="AM1847" i="4"/>
  <c r="AL1847" i="4"/>
  <c r="K1847" i="4"/>
  <c r="J1847" i="4"/>
  <c r="AN1847" i="4" s="1"/>
  <c r="AM1846" i="4"/>
  <c r="AL1846" i="4"/>
  <c r="K1846" i="4"/>
  <c r="J1846" i="4"/>
  <c r="AN1846" i="4" s="1"/>
  <c r="AM1845" i="4"/>
  <c r="AL1845" i="4"/>
  <c r="K1845" i="4"/>
  <c r="J1845" i="4"/>
  <c r="AN1845" i="4" s="1"/>
  <c r="AM1844" i="4"/>
  <c r="AL1844" i="4"/>
  <c r="K1844" i="4"/>
  <c r="J1844" i="4"/>
  <c r="AN1844" i="4" s="1"/>
  <c r="AM1843" i="4"/>
  <c r="AL1843" i="4"/>
  <c r="K1843" i="4"/>
  <c r="J1843" i="4"/>
  <c r="AN1843" i="4" s="1"/>
  <c r="AM1842" i="4"/>
  <c r="AL1842" i="4"/>
  <c r="K1842" i="4"/>
  <c r="J1842" i="4"/>
  <c r="AN1842" i="4" s="1"/>
  <c r="AM1841" i="4"/>
  <c r="AL1841" i="4"/>
  <c r="K1841" i="4"/>
  <c r="J1841" i="4"/>
  <c r="AN1841" i="4" s="1"/>
  <c r="AM1840" i="4"/>
  <c r="AL1840" i="4"/>
  <c r="K1840" i="4"/>
  <c r="J1840" i="4"/>
  <c r="AN1840" i="4" s="1"/>
  <c r="AM1839" i="4"/>
  <c r="AL1839" i="4"/>
  <c r="K1839" i="4"/>
  <c r="J1839" i="4"/>
  <c r="AN1839" i="4" s="1"/>
  <c r="AM1838" i="4"/>
  <c r="AL1838" i="4"/>
  <c r="K1838" i="4"/>
  <c r="J1838" i="4"/>
  <c r="AN1838" i="4" s="1"/>
  <c r="AM1837" i="4"/>
  <c r="AL1837" i="4"/>
  <c r="K1837" i="4"/>
  <c r="J1837" i="4"/>
  <c r="AN1837" i="4" s="1"/>
  <c r="AM1836" i="4"/>
  <c r="AL1836" i="4"/>
  <c r="K1836" i="4"/>
  <c r="J1836" i="4"/>
  <c r="AN1836" i="4" s="1"/>
  <c r="AM1835" i="4"/>
  <c r="AL1835" i="4"/>
  <c r="K1835" i="4"/>
  <c r="J1835" i="4"/>
  <c r="AN1835" i="4" s="1"/>
  <c r="AM1834" i="4"/>
  <c r="AL1834" i="4"/>
  <c r="K1834" i="4"/>
  <c r="J1834" i="4"/>
  <c r="AN1834" i="4" s="1"/>
  <c r="AM1833" i="4"/>
  <c r="AL1833" i="4"/>
  <c r="K1833" i="4"/>
  <c r="J1833" i="4"/>
  <c r="AN1833" i="4" s="1"/>
  <c r="AM1832" i="4"/>
  <c r="AL1832" i="4"/>
  <c r="K1832" i="4"/>
  <c r="J1832" i="4"/>
  <c r="AN1832" i="4" s="1"/>
  <c r="AM1831" i="4"/>
  <c r="AL1831" i="4"/>
  <c r="K1831" i="4"/>
  <c r="J1831" i="4"/>
  <c r="AN1831" i="4" s="1"/>
  <c r="AM1830" i="4"/>
  <c r="AL1830" i="4"/>
  <c r="K1830" i="4"/>
  <c r="J1830" i="4"/>
  <c r="AN1830" i="4" s="1"/>
  <c r="AM1829" i="4"/>
  <c r="AL1829" i="4"/>
  <c r="K1829" i="4"/>
  <c r="J1829" i="4"/>
  <c r="AN1829" i="4" s="1"/>
  <c r="AM1828" i="4"/>
  <c r="AL1828" i="4"/>
  <c r="K1828" i="4"/>
  <c r="J1828" i="4"/>
  <c r="AN1828" i="4" s="1"/>
  <c r="AM1827" i="4"/>
  <c r="AL1827" i="4"/>
  <c r="K1827" i="4"/>
  <c r="J1827" i="4"/>
  <c r="AN1827" i="4" s="1"/>
  <c r="AM1826" i="4"/>
  <c r="AL1826" i="4"/>
  <c r="K1826" i="4"/>
  <c r="J1826" i="4"/>
  <c r="AN1826" i="4" s="1"/>
  <c r="AM1825" i="4"/>
  <c r="AL1825" i="4"/>
  <c r="K1825" i="4"/>
  <c r="J1825" i="4"/>
  <c r="AN1825" i="4" s="1"/>
  <c r="AM1824" i="4"/>
  <c r="AL1824" i="4"/>
  <c r="K1824" i="4"/>
  <c r="J1824" i="4"/>
  <c r="AN1824" i="4" s="1"/>
  <c r="AM1823" i="4"/>
  <c r="AL1823" i="4"/>
  <c r="K1823" i="4"/>
  <c r="J1823" i="4"/>
  <c r="AN1823" i="4" s="1"/>
  <c r="AM1822" i="4"/>
  <c r="AL1822" i="4"/>
  <c r="K1822" i="4"/>
  <c r="J1822" i="4"/>
  <c r="AN1822" i="4" s="1"/>
  <c r="AM1821" i="4"/>
  <c r="AL1821" i="4"/>
  <c r="K1821" i="4"/>
  <c r="J1821" i="4"/>
  <c r="AN1821" i="4" s="1"/>
  <c r="AM1820" i="4"/>
  <c r="AL1820" i="4"/>
  <c r="K1820" i="4"/>
  <c r="J1820" i="4"/>
  <c r="AN1820" i="4" s="1"/>
  <c r="AM1819" i="4"/>
  <c r="AL1819" i="4"/>
  <c r="K1819" i="4"/>
  <c r="J1819" i="4"/>
  <c r="AN1819" i="4" s="1"/>
  <c r="AM1818" i="4"/>
  <c r="AL1818" i="4"/>
  <c r="K1818" i="4"/>
  <c r="J1818" i="4"/>
  <c r="AN1818" i="4" s="1"/>
  <c r="AM1817" i="4"/>
  <c r="AL1817" i="4"/>
  <c r="K1817" i="4"/>
  <c r="J1817" i="4"/>
  <c r="AN1817" i="4" s="1"/>
  <c r="AM1816" i="4"/>
  <c r="AL1816" i="4"/>
  <c r="K1816" i="4"/>
  <c r="J1816" i="4"/>
  <c r="AN1816" i="4" s="1"/>
  <c r="AM1815" i="4"/>
  <c r="AL1815" i="4"/>
  <c r="K1815" i="4"/>
  <c r="J1815" i="4"/>
  <c r="AN1815" i="4" s="1"/>
  <c r="AM1814" i="4"/>
  <c r="AL1814" i="4"/>
  <c r="K1814" i="4"/>
  <c r="J1814" i="4"/>
  <c r="AN1814" i="4" s="1"/>
  <c r="AM1813" i="4"/>
  <c r="AL1813" i="4"/>
  <c r="K1813" i="4"/>
  <c r="J1813" i="4"/>
  <c r="AN1813" i="4" s="1"/>
  <c r="AM1812" i="4"/>
  <c r="AL1812" i="4"/>
  <c r="K1812" i="4"/>
  <c r="J1812" i="4"/>
  <c r="AN1812" i="4" s="1"/>
  <c r="AM1811" i="4"/>
  <c r="AL1811" i="4"/>
  <c r="K1811" i="4"/>
  <c r="J1811" i="4"/>
  <c r="AN1811" i="4" s="1"/>
  <c r="AM1810" i="4"/>
  <c r="AL1810" i="4"/>
  <c r="K1810" i="4"/>
  <c r="J1810" i="4"/>
  <c r="AN1810" i="4" s="1"/>
  <c r="AM1809" i="4"/>
  <c r="AL1809" i="4"/>
  <c r="K1809" i="4"/>
  <c r="J1809" i="4"/>
  <c r="AN1809" i="4" s="1"/>
  <c r="AM1808" i="4"/>
  <c r="AL1808" i="4"/>
  <c r="K1808" i="4"/>
  <c r="J1808" i="4"/>
  <c r="AN1808" i="4" s="1"/>
  <c r="AM1807" i="4"/>
  <c r="AL1807" i="4"/>
  <c r="K1807" i="4"/>
  <c r="J1807" i="4"/>
  <c r="AN1807" i="4" s="1"/>
  <c r="AM1806" i="4"/>
  <c r="AL1806" i="4"/>
  <c r="K1806" i="4"/>
  <c r="J1806" i="4"/>
  <c r="AN1806" i="4" s="1"/>
  <c r="AM1805" i="4"/>
  <c r="AL1805" i="4"/>
  <c r="K1805" i="4"/>
  <c r="J1805" i="4"/>
  <c r="AN1805" i="4" s="1"/>
  <c r="AM1804" i="4"/>
  <c r="AL1804" i="4"/>
  <c r="K1804" i="4"/>
  <c r="J1804" i="4"/>
  <c r="AN1804" i="4" s="1"/>
  <c r="AM1803" i="4"/>
  <c r="AL1803" i="4"/>
  <c r="K1803" i="4"/>
  <c r="J1803" i="4"/>
  <c r="AN1803" i="4" s="1"/>
  <c r="AM1802" i="4"/>
  <c r="AL1802" i="4"/>
  <c r="K1802" i="4"/>
  <c r="J1802" i="4"/>
  <c r="AN1802" i="4" s="1"/>
  <c r="AM1801" i="4"/>
  <c r="AL1801" i="4"/>
  <c r="K1801" i="4"/>
  <c r="J1801" i="4"/>
  <c r="AN1801" i="4" s="1"/>
  <c r="AM1800" i="4"/>
  <c r="AL1800" i="4"/>
  <c r="K1800" i="4"/>
  <c r="J1800" i="4"/>
  <c r="AN1800" i="4" s="1"/>
  <c r="AM1799" i="4"/>
  <c r="AL1799" i="4"/>
  <c r="K1799" i="4"/>
  <c r="J1799" i="4"/>
  <c r="AN1799" i="4" s="1"/>
  <c r="AM1798" i="4"/>
  <c r="AL1798" i="4"/>
  <c r="K1798" i="4"/>
  <c r="J1798" i="4"/>
  <c r="AN1798" i="4" s="1"/>
  <c r="AM1797" i="4"/>
  <c r="AL1797" i="4"/>
  <c r="K1797" i="4"/>
  <c r="J1797" i="4"/>
  <c r="AN1797" i="4" s="1"/>
  <c r="AM1796" i="4"/>
  <c r="AL1796" i="4"/>
  <c r="K1796" i="4"/>
  <c r="J1796" i="4"/>
  <c r="AN1796" i="4" s="1"/>
  <c r="AM1795" i="4"/>
  <c r="AL1795" i="4"/>
  <c r="K1795" i="4"/>
  <c r="J1795" i="4"/>
  <c r="AN1795" i="4" s="1"/>
  <c r="AM1794" i="4"/>
  <c r="AL1794" i="4"/>
  <c r="K1794" i="4"/>
  <c r="J1794" i="4"/>
  <c r="AN1794" i="4" s="1"/>
  <c r="AM1793" i="4"/>
  <c r="AL1793" i="4"/>
  <c r="K1793" i="4"/>
  <c r="J1793" i="4"/>
  <c r="AN1793" i="4" s="1"/>
  <c r="AM1792" i="4"/>
  <c r="AL1792" i="4"/>
  <c r="K1792" i="4"/>
  <c r="J1792" i="4"/>
  <c r="AN1792" i="4" s="1"/>
  <c r="AM1791" i="4"/>
  <c r="AL1791" i="4"/>
  <c r="K1791" i="4"/>
  <c r="J1791" i="4"/>
  <c r="AN1791" i="4" s="1"/>
  <c r="AM1790" i="4"/>
  <c r="AL1790" i="4"/>
  <c r="K1790" i="4"/>
  <c r="J1790" i="4"/>
  <c r="AN1790" i="4" s="1"/>
  <c r="AM1789" i="4"/>
  <c r="AL1789" i="4"/>
  <c r="K1789" i="4"/>
  <c r="J1789" i="4"/>
  <c r="AN1789" i="4" s="1"/>
  <c r="AM1788" i="4"/>
  <c r="AL1788" i="4"/>
  <c r="K1788" i="4"/>
  <c r="J1788" i="4"/>
  <c r="AN1788" i="4" s="1"/>
  <c r="AM1787" i="4"/>
  <c r="AL1787" i="4"/>
  <c r="K1787" i="4"/>
  <c r="J1787" i="4"/>
  <c r="AN1787" i="4" s="1"/>
  <c r="AM1786" i="4"/>
  <c r="AL1786" i="4"/>
  <c r="K1786" i="4"/>
  <c r="J1786" i="4"/>
  <c r="AN1786" i="4" s="1"/>
  <c r="AM1785" i="4"/>
  <c r="AL1785" i="4"/>
  <c r="K1785" i="4"/>
  <c r="J1785" i="4"/>
  <c r="AN1785" i="4" s="1"/>
  <c r="AM1784" i="4"/>
  <c r="AL1784" i="4"/>
  <c r="K1784" i="4"/>
  <c r="J1784" i="4"/>
  <c r="AN1784" i="4" s="1"/>
  <c r="AM1783" i="4"/>
  <c r="AL1783" i="4"/>
  <c r="K1783" i="4"/>
  <c r="J1783" i="4"/>
  <c r="AN1783" i="4" s="1"/>
  <c r="AM1782" i="4"/>
  <c r="AL1782" i="4"/>
  <c r="K1782" i="4"/>
  <c r="J1782" i="4"/>
  <c r="AN1782" i="4" s="1"/>
  <c r="AM1781" i="4"/>
  <c r="AL1781" i="4"/>
  <c r="K1781" i="4"/>
  <c r="J1781" i="4"/>
  <c r="AN1781" i="4" s="1"/>
  <c r="AM1780" i="4"/>
  <c r="AL1780" i="4"/>
  <c r="K1780" i="4"/>
  <c r="J1780" i="4"/>
  <c r="AN1780" i="4" s="1"/>
  <c r="AM1779" i="4"/>
  <c r="AL1779" i="4"/>
  <c r="K1779" i="4"/>
  <c r="J1779" i="4"/>
  <c r="AN1779" i="4" s="1"/>
  <c r="AM1778" i="4"/>
  <c r="AL1778" i="4"/>
  <c r="K1778" i="4"/>
  <c r="J1778" i="4"/>
  <c r="AN1778" i="4" s="1"/>
  <c r="AM1777" i="4"/>
  <c r="AL1777" i="4"/>
  <c r="K1777" i="4"/>
  <c r="J1777" i="4"/>
  <c r="AN1777" i="4" s="1"/>
  <c r="AM1776" i="4"/>
  <c r="AL1776" i="4"/>
  <c r="K1776" i="4"/>
  <c r="J1776" i="4"/>
  <c r="AN1776" i="4" s="1"/>
  <c r="AM1775" i="4"/>
  <c r="AL1775" i="4"/>
  <c r="K1775" i="4"/>
  <c r="J1775" i="4"/>
  <c r="AN1775" i="4" s="1"/>
  <c r="AM1774" i="4"/>
  <c r="AL1774" i="4"/>
  <c r="K1774" i="4"/>
  <c r="J1774" i="4"/>
  <c r="AN1774" i="4" s="1"/>
  <c r="AM1773" i="4"/>
  <c r="AL1773" i="4"/>
  <c r="K1773" i="4"/>
  <c r="J1773" i="4"/>
  <c r="AN1773" i="4" s="1"/>
  <c r="AM1772" i="4"/>
  <c r="AL1772" i="4"/>
  <c r="K1772" i="4"/>
  <c r="J1772" i="4"/>
  <c r="AN1772" i="4" s="1"/>
  <c r="AM1771" i="4"/>
  <c r="AL1771" i="4"/>
  <c r="K1771" i="4"/>
  <c r="J1771" i="4"/>
  <c r="AN1771" i="4" s="1"/>
  <c r="AM1770" i="4"/>
  <c r="AL1770" i="4"/>
  <c r="K1770" i="4"/>
  <c r="J1770" i="4"/>
  <c r="AN1770" i="4" s="1"/>
  <c r="AM1769" i="4"/>
  <c r="AL1769" i="4"/>
  <c r="K1769" i="4"/>
  <c r="J1769" i="4"/>
  <c r="AN1769" i="4" s="1"/>
  <c r="AM1768" i="4"/>
  <c r="AL1768" i="4"/>
  <c r="K1768" i="4"/>
  <c r="J1768" i="4"/>
  <c r="AN1768" i="4" s="1"/>
  <c r="AM1767" i="4"/>
  <c r="AL1767" i="4"/>
  <c r="K1767" i="4"/>
  <c r="J1767" i="4"/>
  <c r="AN1767" i="4" s="1"/>
  <c r="AM1766" i="4"/>
  <c r="AL1766" i="4"/>
  <c r="K1766" i="4"/>
  <c r="J1766" i="4"/>
  <c r="AN1766" i="4" s="1"/>
  <c r="AM1765" i="4"/>
  <c r="AL1765" i="4"/>
  <c r="K1765" i="4"/>
  <c r="J1765" i="4"/>
  <c r="AN1765" i="4" s="1"/>
  <c r="AM1764" i="4"/>
  <c r="AL1764" i="4"/>
  <c r="K1764" i="4"/>
  <c r="J1764" i="4"/>
  <c r="AN1764" i="4" s="1"/>
  <c r="AM1763" i="4"/>
  <c r="AL1763" i="4"/>
  <c r="K1763" i="4"/>
  <c r="J1763" i="4"/>
  <c r="AN1763" i="4" s="1"/>
  <c r="AM1762" i="4"/>
  <c r="AL1762" i="4"/>
  <c r="K1762" i="4"/>
  <c r="J1762" i="4"/>
  <c r="AN1762" i="4" s="1"/>
  <c r="AM1761" i="4"/>
  <c r="AL1761" i="4"/>
  <c r="K1761" i="4"/>
  <c r="J1761" i="4"/>
  <c r="AN1761" i="4" s="1"/>
  <c r="AM1760" i="4"/>
  <c r="AL1760" i="4"/>
  <c r="K1760" i="4"/>
  <c r="J1760" i="4"/>
  <c r="AN1760" i="4" s="1"/>
  <c r="AM1759" i="4"/>
  <c r="AL1759" i="4"/>
  <c r="K1759" i="4"/>
  <c r="J1759" i="4"/>
  <c r="AN1759" i="4" s="1"/>
  <c r="AM1758" i="4"/>
  <c r="AL1758" i="4"/>
  <c r="K1758" i="4"/>
  <c r="J1758" i="4"/>
  <c r="AN1758" i="4" s="1"/>
  <c r="AM1757" i="4"/>
  <c r="AL1757" i="4"/>
  <c r="K1757" i="4"/>
  <c r="J1757" i="4"/>
  <c r="AN1757" i="4" s="1"/>
  <c r="AM1756" i="4"/>
  <c r="AL1756" i="4"/>
  <c r="K1756" i="4"/>
  <c r="J1756" i="4"/>
  <c r="AN1756" i="4" s="1"/>
  <c r="AM1755" i="4"/>
  <c r="AL1755" i="4"/>
  <c r="K1755" i="4"/>
  <c r="J1755" i="4"/>
  <c r="AN1755" i="4" s="1"/>
  <c r="AM1754" i="4"/>
  <c r="AL1754" i="4"/>
  <c r="K1754" i="4"/>
  <c r="J1754" i="4"/>
  <c r="AN1754" i="4" s="1"/>
  <c r="AM1753" i="4"/>
  <c r="AL1753" i="4"/>
  <c r="K1753" i="4"/>
  <c r="J1753" i="4"/>
  <c r="AN1753" i="4" s="1"/>
  <c r="AM1752" i="4"/>
  <c r="AL1752" i="4"/>
  <c r="K1752" i="4"/>
  <c r="J1752" i="4"/>
  <c r="AN1752" i="4" s="1"/>
  <c r="AM1751" i="4"/>
  <c r="AL1751" i="4"/>
  <c r="K1751" i="4"/>
  <c r="J1751" i="4"/>
  <c r="AN1751" i="4" s="1"/>
  <c r="AM1750" i="4"/>
  <c r="AL1750" i="4"/>
  <c r="K1750" i="4"/>
  <c r="J1750" i="4"/>
  <c r="AN1750" i="4" s="1"/>
  <c r="AM1749" i="4"/>
  <c r="AL1749" i="4"/>
  <c r="K1749" i="4"/>
  <c r="J1749" i="4"/>
  <c r="AN1749" i="4" s="1"/>
  <c r="AM1748" i="4"/>
  <c r="AL1748" i="4"/>
  <c r="K1748" i="4"/>
  <c r="J1748" i="4"/>
  <c r="AN1748" i="4" s="1"/>
  <c r="AM1747" i="4"/>
  <c r="AL1747" i="4"/>
  <c r="K1747" i="4"/>
  <c r="J1747" i="4"/>
  <c r="AN1747" i="4" s="1"/>
  <c r="AM1746" i="4"/>
  <c r="AL1746" i="4"/>
  <c r="K1746" i="4"/>
  <c r="J1746" i="4"/>
  <c r="AN1746" i="4" s="1"/>
  <c r="AM1745" i="4"/>
  <c r="AL1745" i="4"/>
  <c r="K1745" i="4"/>
  <c r="J1745" i="4"/>
  <c r="AN1745" i="4" s="1"/>
  <c r="AM1744" i="4"/>
  <c r="AL1744" i="4"/>
  <c r="K1744" i="4"/>
  <c r="J1744" i="4"/>
  <c r="AN1744" i="4" s="1"/>
  <c r="AM1743" i="4"/>
  <c r="AL1743" i="4"/>
  <c r="K1743" i="4"/>
  <c r="J1743" i="4"/>
  <c r="AN1743" i="4" s="1"/>
  <c r="AM1742" i="4"/>
  <c r="AL1742" i="4"/>
  <c r="K1742" i="4"/>
  <c r="J1742" i="4"/>
  <c r="AN1742" i="4" s="1"/>
  <c r="AM1741" i="4"/>
  <c r="AL1741" i="4"/>
  <c r="K1741" i="4"/>
  <c r="J1741" i="4"/>
  <c r="AN1741" i="4" s="1"/>
  <c r="AM1740" i="4"/>
  <c r="AL1740" i="4"/>
  <c r="K1740" i="4"/>
  <c r="J1740" i="4"/>
  <c r="AN1740" i="4" s="1"/>
  <c r="AM1739" i="4"/>
  <c r="AL1739" i="4"/>
  <c r="K1739" i="4"/>
  <c r="J1739" i="4"/>
  <c r="AN1739" i="4" s="1"/>
  <c r="AM1738" i="4"/>
  <c r="AL1738" i="4"/>
  <c r="K1738" i="4"/>
  <c r="J1738" i="4"/>
  <c r="AN1738" i="4" s="1"/>
  <c r="AM1737" i="4"/>
  <c r="AL1737" i="4"/>
  <c r="K1737" i="4"/>
  <c r="J1737" i="4"/>
  <c r="AN1737" i="4" s="1"/>
  <c r="AM1736" i="4"/>
  <c r="AL1736" i="4"/>
  <c r="K1736" i="4"/>
  <c r="J1736" i="4"/>
  <c r="AN1736" i="4" s="1"/>
  <c r="AM1735" i="4"/>
  <c r="AL1735" i="4"/>
  <c r="K1735" i="4"/>
  <c r="J1735" i="4"/>
  <c r="AN1735" i="4" s="1"/>
  <c r="AM1734" i="4"/>
  <c r="AL1734" i="4"/>
  <c r="K1734" i="4"/>
  <c r="J1734" i="4"/>
  <c r="AN1734" i="4" s="1"/>
  <c r="AM1733" i="4"/>
  <c r="AL1733" i="4"/>
  <c r="K1733" i="4"/>
  <c r="J1733" i="4"/>
  <c r="AN1733" i="4" s="1"/>
  <c r="AM1732" i="4"/>
  <c r="AL1732" i="4"/>
  <c r="K1732" i="4"/>
  <c r="J1732" i="4"/>
  <c r="AN1732" i="4" s="1"/>
  <c r="AM1731" i="4"/>
  <c r="AL1731" i="4"/>
  <c r="K1731" i="4"/>
  <c r="J1731" i="4"/>
  <c r="AN1731" i="4" s="1"/>
  <c r="AM1730" i="4"/>
  <c r="AL1730" i="4"/>
  <c r="K1730" i="4"/>
  <c r="J1730" i="4"/>
  <c r="AN1730" i="4" s="1"/>
  <c r="AM1729" i="4"/>
  <c r="AL1729" i="4"/>
  <c r="K1729" i="4"/>
  <c r="J1729" i="4"/>
  <c r="AN1729" i="4" s="1"/>
  <c r="AM1728" i="4"/>
  <c r="AL1728" i="4"/>
  <c r="K1728" i="4"/>
  <c r="J1728" i="4"/>
  <c r="AN1728" i="4" s="1"/>
  <c r="AM1727" i="4"/>
  <c r="AL1727" i="4"/>
  <c r="K1727" i="4"/>
  <c r="J1727" i="4"/>
  <c r="AN1727" i="4" s="1"/>
  <c r="AM1726" i="4"/>
  <c r="AL1726" i="4"/>
  <c r="K1726" i="4"/>
  <c r="J1726" i="4"/>
  <c r="AN1726" i="4" s="1"/>
  <c r="AM1725" i="4"/>
  <c r="AL1725" i="4"/>
  <c r="K1725" i="4"/>
  <c r="J1725" i="4"/>
  <c r="AN1725" i="4" s="1"/>
  <c r="AM1724" i="4"/>
  <c r="AL1724" i="4"/>
  <c r="K1724" i="4"/>
  <c r="J1724" i="4"/>
  <c r="AN1724" i="4" s="1"/>
  <c r="AM1723" i="4"/>
  <c r="AL1723" i="4"/>
  <c r="K1723" i="4"/>
  <c r="J1723" i="4"/>
  <c r="AN1723" i="4" s="1"/>
  <c r="AM1722" i="4"/>
  <c r="AL1722" i="4"/>
  <c r="K1722" i="4"/>
  <c r="J1722" i="4"/>
  <c r="AN1722" i="4" s="1"/>
  <c r="AM1721" i="4"/>
  <c r="AL1721" i="4"/>
  <c r="K1721" i="4"/>
  <c r="J1721" i="4"/>
  <c r="AN1721" i="4" s="1"/>
  <c r="AM1720" i="4"/>
  <c r="AL1720" i="4"/>
  <c r="K1720" i="4"/>
  <c r="J1720" i="4"/>
  <c r="AN1720" i="4" s="1"/>
  <c r="AM1719" i="4"/>
  <c r="AL1719" i="4"/>
  <c r="K1719" i="4"/>
  <c r="J1719" i="4"/>
  <c r="AN1719" i="4" s="1"/>
  <c r="AM1718" i="4"/>
  <c r="AL1718" i="4"/>
  <c r="K1718" i="4"/>
  <c r="J1718" i="4"/>
  <c r="AN1718" i="4" s="1"/>
  <c r="AM1717" i="4"/>
  <c r="AL1717" i="4"/>
  <c r="K1717" i="4"/>
  <c r="J1717" i="4"/>
  <c r="AN1717" i="4" s="1"/>
  <c r="AM1716" i="4"/>
  <c r="AL1716" i="4"/>
  <c r="K1716" i="4"/>
  <c r="J1716" i="4"/>
  <c r="AN1716" i="4" s="1"/>
  <c r="AM1715" i="4"/>
  <c r="AL1715" i="4"/>
  <c r="K1715" i="4"/>
  <c r="J1715" i="4"/>
  <c r="AN1715" i="4" s="1"/>
  <c r="AM1714" i="4"/>
  <c r="AL1714" i="4"/>
  <c r="K1714" i="4"/>
  <c r="J1714" i="4"/>
  <c r="AN1714" i="4" s="1"/>
  <c r="AM1713" i="4"/>
  <c r="AL1713" i="4"/>
  <c r="K1713" i="4"/>
  <c r="J1713" i="4"/>
  <c r="AN1713" i="4" s="1"/>
  <c r="AM1712" i="4"/>
  <c r="AL1712" i="4"/>
  <c r="K1712" i="4"/>
  <c r="J1712" i="4"/>
  <c r="AN1712" i="4" s="1"/>
  <c r="AM1711" i="4"/>
  <c r="AL1711" i="4"/>
  <c r="K1711" i="4"/>
  <c r="J1711" i="4"/>
  <c r="AN1711" i="4" s="1"/>
  <c r="AM1710" i="4"/>
  <c r="AL1710" i="4"/>
  <c r="K1710" i="4"/>
  <c r="J1710" i="4"/>
  <c r="AN1710" i="4" s="1"/>
  <c r="AM1709" i="4"/>
  <c r="AL1709" i="4"/>
  <c r="K1709" i="4"/>
  <c r="J1709" i="4"/>
  <c r="AN1709" i="4" s="1"/>
  <c r="AM1708" i="4"/>
  <c r="AL1708" i="4"/>
  <c r="K1708" i="4"/>
  <c r="J1708" i="4"/>
  <c r="AN1708" i="4" s="1"/>
  <c r="AM1707" i="4"/>
  <c r="AL1707" i="4"/>
  <c r="K1707" i="4"/>
  <c r="J1707" i="4"/>
  <c r="AN1707" i="4" s="1"/>
  <c r="AM1706" i="4"/>
  <c r="AL1706" i="4"/>
  <c r="K1706" i="4"/>
  <c r="J1706" i="4"/>
  <c r="AN1706" i="4" s="1"/>
  <c r="AM1705" i="4"/>
  <c r="AL1705" i="4"/>
  <c r="K1705" i="4"/>
  <c r="J1705" i="4"/>
  <c r="AN1705" i="4" s="1"/>
  <c r="AM1704" i="4"/>
  <c r="AL1704" i="4"/>
  <c r="K1704" i="4"/>
  <c r="J1704" i="4"/>
  <c r="AN1704" i="4" s="1"/>
  <c r="AM1703" i="4"/>
  <c r="AL1703" i="4"/>
  <c r="K1703" i="4"/>
  <c r="J1703" i="4"/>
  <c r="AN1703" i="4" s="1"/>
  <c r="AM1702" i="4"/>
  <c r="AL1702" i="4"/>
  <c r="K1702" i="4"/>
  <c r="J1702" i="4"/>
  <c r="AN1702" i="4" s="1"/>
  <c r="AM1701" i="4"/>
  <c r="AL1701" i="4"/>
  <c r="K1701" i="4"/>
  <c r="J1701" i="4"/>
  <c r="AN1701" i="4" s="1"/>
  <c r="AM1700" i="4"/>
  <c r="AL1700" i="4"/>
  <c r="K1700" i="4"/>
  <c r="J1700" i="4"/>
  <c r="AN1700" i="4" s="1"/>
  <c r="AM1699" i="4"/>
  <c r="AL1699" i="4"/>
  <c r="K1699" i="4"/>
  <c r="J1699" i="4"/>
  <c r="AN1699" i="4" s="1"/>
  <c r="AM1698" i="4"/>
  <c r="AL1698" i="4"/>
  <c r="K1698" i="4"/>
  <c r="J1698" i="4"/>
  <c r="AN1698" i="4" s="1"/>
  <c r="AM1697" i="4"/>
  <c r="AL1697" i="4"/>
  <c r="K1697" i="4"/>
  <c r="J1697" i="4"/>
  <c r="AN1697" i="4" s="1"/>
  <c r="AM1696" i="4"/>
  <c r="AL1696" i="4"/>
  <c r="K1696" i="4"/>
  <c r="J1696" i="4"/>
  <c r="AN1696" i="4" s="1"/>
  <c r="AM1695" i="4"/>
  <c r="AL1695" i="4"/>
  <c r="K1695" i="4"/>
  <c r="J1695" i="4"/>
  <c r="AN1695" i="4" s="1"/>
  <c r="AM1694" i="4"/>
  <c r="AL1694" i="4"/>
  <c r="K1694" i="4"/>
  <c r="J1694" i="4"/>
  <c r="AN1694" i="4" s="1"/>
  <c r="AM1693" i="4"/>
  <c r="AL1693" i="4"/>
  <c r="K1693" i="4"/>
  <c r="J1693" i="4"/>
  <c r="AN1693" i="4" s="1"/>
  <c r="AM1692" i="4"/>
  <c r="AL1692" i="4"/>
  <c r="K1692" i="4"/>
  <c r="J1692" i="4"/>
  <c r="AN1692" i="4" s="1"/>
  <c r="AM1691" i="4"/>
  <c r="AL1691" i="4"/>
  <c r="K1691" i="4"/>
  <c r="J1691" i="4"/>
  <c r="AN1691" i="4" s="1"/>
  <c r="AM1690" i="4"/>
  <c r="AL1690" i="4"/>
  <c r="K1690" i="4"/>
  <c r="J1690" i="4"/>
  <c r="AN1690" i="4" s="1"/>
  <c r="AM1689" i="4"/>
  <c r="AL1689" i="4"/>
  <c r="K1689" i="4"/>
  <c r="J1689" i="4"/>
  <c r="AN1689" i="4" s="1"/>
  <c r="AM1688" i="4"/>
  <c r="AL1688" i="4"/>
  <c r="K1688" i="4"/>
  <c r="J1688" i="4"/>
  <c r="AN1688" i="4" s="1"/>
  <c r="AM1687" i="4"/>
  <c r="AL1687" i="4"/>
  <c r="K1687" i="4"/>
  <c r="J1687" i="4"/>
  <c r="AN1687" i="4" s="1"/>
  <c r="AM1686" i="4"/>
  <c r="AL1686" i="4"/>
  <c r="K1686" i="4"/>
  <c r="J1686" i="4"/>
  <c r="AN1686" i="4" s="1"/>
  <c r="AM1685" i="4"/>
  <c r="AL1685" i="4"/>
  <c r="K1685" i="4"/>
  <c r="J1685" i="4"/>
  <c r="AN1685" i="4" s="1"/>
  <c r="AM1684" i="4"/>
  <c r="AL1684" i="4"/>
  <c r="K1684" i="4"/>
  <c r="J1684" i="4"/>
  <c r="AN1684" i="4" s="1"/>
  <c r="AM1683" i="4"/>
  <c r="AL1683" i="4"/>
  <c r="K1683" i="4"/>
  <c r="J1683" i="4"/>
  <c r="AN1683" i="4" s="1"/>
  <c r="AM1682" i="4"/>
  <c r="AL1682" i="4"/>
  <c r="K1682" i="4"/>
  <c r="J1682" i="4"/>
  <c r="AN1682" i="4" s="1"/>
  <c r="AM1681" i="4"/>
  <c r="AL1681" i="4"/>
  <c r="K1681" i="4"/>
  <c r="J1681" i="4"/>
  <c r="AN1681" i="4" s="1"/>
  <c r="AM1680" i="4"/>
  <c r="AL1680" i="4"/>
  <c r="K1680" i="4"/>
  <c r="J1680" i="4"/>
  <c r="AN1680" i="4" s="1"/>
  <c r="AM1679" i="4"/>
  <c r="AL1679" i="4"/>
  <c r="K1679" i="4"/>
  <c r="J1679" i="4"/>
  <c r="AN1679" i="4" s="1"/>
  <c r="AM1678" i="4"/>
  <c r="AL1678" i="4"/>
  <c r="K1678" i="4"/>
  <c r="J1678" i="4"/>
  <c r="AN1678" i="4" s="1"/>
  <c r="AM1677" i="4"/>
  <c r="AL1677" i="4"/>
  <c r="K1677" i="4"/>
  <c r="J1677" i="4"/>
  <c r="AN1677" i="4" s="1"/>
  <c r="AM1676" i="4"/>
  <c r="AL1676" i="4"/>
  <c r="K1676" i="4"/>
  <c r="J1676" i="4"/>
  <c r="AN1676" i="4" s="1"/>
  <c r="AM1675" i="4"/>
  <c r="AL1675" i="4"/>
  <c r="K1675" i="4"/>
  <c r="J1675" i="4"/>
  <c r="AN1675" i="4" s="1"/>
  <c r="AM1674" i="4"/>
  <c r="AL1674" i="4"/>
  <c r="K1674" i="4"/>
  <c r="J1674" i="4"/>
  <c r="AN1674" i="4" s="1"/>
  <c r="AM1673" i="4"/>
  <c r="AL1673" i="4"/>
  <c r="K1673" i="4"/>
  <c r="J1673" i="4"/>
  <c r="AN1673" i="4" s="1"/>
  <c r="AM1672" i="4"/>
  <c r="AL1672" i="4"/>
  <c r="K1672" i="4"/>
  <c r="J1672" i="4"/>
  <c r="AN1672" i="4" s="1"/>
  <c r="AM1671" i="4"/>
  <c r="AL1671" i="4"/>
  <c r="K1671" i="4"/>
  <c r="J1671" i="4"/>
  <c r="AN1671" i="4" s="1"/>
  <c r="AM1670" i="4"/>
  <c r="AL1670" i="4"/>
  <c r="K1670" i="4"/>
  <c r="J1670" i="4"/>
  <c r="AN1670" i="4" s="1"/>
  <c r="AM1669" i="4"/>
  <c r="AL1669" i="4"/>
  <c r="K1669" i="4"/>
  <c r="J1669" i="4"/>
  <c r="AN1669" i="4" s="1"/>
  <c r="AM1668" i="4"/>
  <c r="AL1668" i="4"/>
  <c r="K1668" i="4"/>
  <c r="J1668" i="4"/>
  <c r="AN1668" i="4" s="1"/>
  <c r="AM1667" i="4"/>
  <c r="AL1667" i="4"/>
  <c r="K1667" i="4"/>
  <c r="J1667" i="4"/>
  <c r="AN1667" i="4" s="1"/>
  <c r="AM1666" i="4"/>
  <c r="AL1666" i="4"/>
  <c r="K1666" i="4"/>
  <c r="J1666" i="4"/>
  <c r="AN1666" i="4" s="1"/>
  <c r="AM1665" i="4"/>
  <c r="AL1665" i="4"/>
  <c r="K1665" i="4"/>
  <c r="J1665" i="4"/>
  <c r="AN1665" i="4" s="1"/>
  <c r="AM1664" i="4"/>
  <c r="AL1664" i="4"/>
  <c r="K1664" i="4"/>
  <c r="J1664" i="4"/>
  <c r="AN1664" i="4" s="1"/>
  <c r="AM1663" i="4"/>
  <c r="AL1663" i="4"/>
  <c r="K1663" i="4"/>
  <c r="J1663" i="4"/>
  <c r="AN1663" i="4" s="1"/>
  <c r="AM1662" i="4"/>
  <c r="AL1662" i="4"/>
  <c r="K1662" i="4"/>
  <c r="J1662" i="4"/>
  <c r="AN1662" i="4" s="1"/>
  <c r="AM1661" i="4"/>
  <c r="AL1661" i="4"/>
  <c r="K1661" i="4"/>
  <c r="J1661" i="4"/>
  <c r="AN1661" i="4" s="1"/>
  <c r="AM1660" i="4"/>
  <c r="AL1660" i="4"/>
  <c r="K1660" i="4"/>
  <c r="J1660" i="4"/>
  <c r="AN1660" i="4" s="1"/>
  <c r="AM1659" i="4"/>
  <c r="AL1659" i="4"/>
  <c r="K1659" i="4"/>
  <c r="J1659" i="4"/>
  <c r="AN1659" i="4" s="1"/>
  <c r="AM1658" i="4"/>
  <c r="AL1658" i="4"/>
  <c r="K1658" i="4"/>
  <c r="J1658" i="4"/>
  <c r="AN1658" i="4" s="1"/>
  <c r="AM1657" i="4"/>
  <c r="AL1657" i="4"/>
  <c r="K1657" i="4"/>
  <c r="J1657" i="4"/>
  <c r="AN1657" i="4" s="1"/>
  <c r="AM1656" i="4"/>
  <c r="AL1656" i="4"/>
  <c r="K1656" i="4"/>
  <c r="J1656" i="4"/>
  <c r="AN1656" i="4" s="1"/>
  <c r="AM1655" i="4"/>
  <c r="AL1655" i="4"/>
  <c r="K1655" i="4"/>
  <c r="J1655" i="4"/>
  <c r="AN1655" i="4" s="1"/>
  <c r="AM1654" i="4"/>
  <c r="AL1654" i="4"/>
  <c r="K1654" i="4"/>
  <c r="J1654" i="4"/>
  <c r="AN1654" i="4" s="1"/>
  <c r="AM1653" i="4"/>
  <c r="AL1653" i="4"/>
  <c r="K1653" i="4"/>
  <c r="J1653" i="4"/>
  <c r="AN1653" i="4" s="1"/>
  <c r="AM1652" i="4"/>
  <c r="AL1652" i="4"/>
  <c r="K1652" i="4"/>
  <c r="J1652" i="4"/>
  <c r="AN1652" i="4" s="1"/>
  <c r="AM1651" i="4"/>
  <c r="AL1651" i="4"/>
  <c r="K1651" i="4"/>
  <c r="J1651" i="4"/>
  <c r="AN1651" i="4" s="1"/>
  <c r="AM1650" i="4"/>
  <c r="AL1650" i="4"/>
  <c r="K1650" i="4"/>
  <c r="J1650" i="4"/>
  <c r="AN1650" i="4" s="1"/>
  <c r="AM1649" i="4"/>
  <c r="AL1649" i="4"/>
  <c r="K1649" i="4"/>
  <c r="J1649" i="4"/>
  <c r="AN1649" i="4" s="1"/>
  <c r="AM1648" i="4"/>
  <c r="AL1648" i="4"/>
  <c r="K1648" i="4"/>
  <c r="J1648" i="4"/>
  <c r="AN1648" i="4" s="1"/>
  <c r="AM1647" i="4"/>
  <c r="AL1647" i="4"/>
  <c r="K1647" i="4"/>
  <c r="J1647" i="4"/>
  <c r="AN1647" i="4" s="1"/>
  <c r="AM1646" i="4"/>
  <c r="AL1646" i="4"/>
  <c r="K1646" i="4"/>
  <c r="J1646" i="4"/>
  <c r="AN1646" i="4" s="1"/>
  <c r="AM1645" i="4"/>
  <c r="AL1645" i="4"/>
  <c r="K1645" i="4"/>
  <c r="J1645" i="4"/>
  <c r="AN1645" i="4" s="1"/>
  <c r="AM1644" i="4"/>
  <c r="AL1644" i="4"/>
  <c r="K1644" i="4"/>
  <c r="J1644" i="4"/>
  <c r="AN1644" i="4" s="1"/>
  <c r="AM1643" i="4"/>
  <c r="AL1643" i="4"/>
  <c r="K1643" i="4"/>
  <c r="J1643" i="4"/>
  <c r="AN1643" i="4" s="1"/>
  <c r="AM1642" i="4"/>
  <c r="AL1642" i="4"/>
  <c r="K1642" i="4"/>
  <c r="J1642" i="4"/>
  <c r="AN1642" i="4" s="1"/>
  <c r="AM1641" i="4"/>
  <c r="AL1641" i="4"/>
  <c r="K1641" i="4"/>
  <c r="J1641" i="4"/>
  <c r="AN1641" i="4" s="1"/>
  <c r="AM1640" i="4"/>
  <c r="AL1640" i="4"/>
  <c r="K1640" i="4"/>
  <c r="J1640" i="4"/>
  <c r="AN1640" i="4" s="1"/>
  <c r="AM1639" i="4"/>
  <c r="AL1639" i="4"/>
  <c r="K1639" i="4"/>
  <c r="J1639" i="4"/>
  <c r="AN1639" i="4" s="1"/>
  <c r="AM1638" i="4"/>
  <c r="AL1638" i="4"/>
  <c r="K1638" i="4"/>
  <c r="J1638" i="4"/>
  <c r="AN1638" i="4" s="1"/>
  <c r="AM1637" i="4"/>
  <c r="AL1637" i="4"/>
  <c r="K1637" i="4"/>
  <c r="J1637" i="4"/>
  <c r="AN1637" i="4" s="1"/>
  <c r="AM1636" i="4"/>
  <c r="AL1636" i="4"/>
  <c r="K1636" i="4"/>
  <c r="J1636" i="4"/>
  <c r="AN1636" i="4" s="1"/>
  <c r="AM1635" i="4"/>
  <c r="AL1635" i="4"/>
  <c r="K1635" i="4"/>
  <c r="J1635" i="4"/>
  <c r="AN1635" i="4" s="1"/>
  <c r="AM1634" i="4"/>
  <c r="AL1634" i="4"/>
  <c r="K1634" i="4"/>
  <c r="J1634" i="4"/>
  <c r="AN1634" i="4" s="1"/>
  <c r="AM1633" i="4"/>
  <c r="AL1633" i="4"/>
  <c r="K1633" i="4"/>
  <c r="J1633" i="4"/>
  <c r="AN1633" i="4" s="1"/>
  <c r="AM1632" i="4"/>
  <c r="AL1632" i="4"/>
  <c r="K1632" i="4"/>
  <c r="J1632" i="4"/>
  <c r="AN1632" i="4" s="1"/>
  <c r="AM1631" i="4"/>
  <c r="AL1631" i="4"/>
  <c r="K1631" i="4"/>
  <c r="J1631" i="4"/>
  <c r="AN1631" i="4" s="1"/>
  <c r="AM1630" i="4"/>
  <c r="AL1630" i="4"/>
  <c r="K1630" i="4"/>
  <c r="J1630" i="4"/>
  <c r="AN1630" i="4" s="1"/>
  <c r="AM1629" i="4"/>
  <c r="AL1629" i="4"/>
  <c r="K1629" i="4"/>
  <c r="J1629" i="4"/>
  <c r="AN1629" i="4" s="1"/>
  <c r="AM1628" i="4"/>
  <c r="AL1628" i="4"/>
  <c r="K1628" i="4"/>
  <c r="J1628" i="4"/>
  <c r="AN1628" i="4" s="1"/>
  <c r="AM1627" i="4"/>
  <c r="AL1627" i="4"/>
  <c r="K1627" i="4"/>
  <c r="J1627" i="4"/>
  <c r="AN1627" i="4" s="1"/>
  <c r="AM1626" i="4"/>
  <c r="AL1626" i="4"/>
  <c r="K1626" i="4"/>
  <c r="J1626" i="4"/>
  <c r="AN1626" i="4" s="1"/>
  <c r="AM1625" i="4"/>
  <c r="AL1625" i="4"/>
  <c r="K1625" i="4"/>
  <c r="J1625" i="4"/>
  <c r="AN1625" i="4" s="1"/>
  <c r="AM1624" i="4"/>
  <c r="AL1624" i="4"/>
  <c r="K1624" i="4"/>
  <c r="J1624" i="4"/>
  <c r="AN1624" i="4" s="1"/>
  <c r="AM1623" i="4"/>
  <c r="AL1623" i="4"/>
  <c r="K1623" i="4"/>
  <c r="J1623" i="4"/>
  <c r="AN1623" i="4" s="1"/>
  <c r="AM1622" i="4"/>
  <c r="AL1622" i="4"/>
  <c r="K1622" i="4"/>
  <c r="J1622" i="4"/>
  <c r="AN1622" i="4" s="1"/>
  <c r="AM1621" i="4"/>
  <c r="AL1621" i="4"/>
  <c r="K1621" i="4"/>
  <c r="J1621" i="4"/>
  <c r="AN1621" i="4" s="1"/>
  <c r="AM1620" i="4"/>
  <c r="AL1620" i="4"/>
  <c r="K1620" i="4"/>
  <c r="J1620" i="4"/>
  <c r="AN1620" i="4" s="1"/>
  <c r="AM1619" i="4"/>
  <c r="AL1619" i="4"/>
  <c r="K1619" i="4"/>
  <c r="J1619" i="4"/>
  <c r="AN1619" i="4" s="1"/>
  <c r="AM1618" i="4"/>
  <c r="AL1618" i="4"/>
  <c r="K1618" i="4"/>
  <c r="J1618" i="4"/>
  <c r="AN1618" i="4" s="1"/>
  <c r="AM1617" i="4"/>
  <c r="AL1617" i="4"/>
  <c r="K1617" i="4"/>
  <c r="J1617" i="4"/>
  <c r="AN1617" i="4" s="1"/>
  <c r="AM1616" i="4"/>
  <c r="AL1616" i="4"/>
  <c r="K1616" i="4"/>
  <c r="J1616" i="4"/>
  <c r="AN1616" i="4" s="1"/>
  <c r="AM1615" i="4"/>
  <c r="AL1615" i="4"/>
  <c r="K1615" i="4"/>
  <c r="J1615" i="4"/>
  <c r="AN1615" i="4" s="1"/>
  <c r="AM1614" i="4"/>
  <c r="AL1614" i="4"/>
  <c r="K1614" i="4"/>
  <c r="J1614" i="4"/>
  <c r="AN1614" i="4" s="1"/>
  <c r="AM1613" i="4"/>
  <c r="AL1613" i="4"/>
  <c r="K1613" i="4"/>
  <c r="J1613" i="4"/>
  <c r="AN1613" i="4" s="1"/>
  <c r="AM1612" i="4"/>
  <c r="AL1612" i="4"/>
  <c r="K1612" i="4"/>
  <c r="J1612" i="4"/>
  <c r="AN1612" i="4" s="1"/>
  <c r="AM1611" i="4"/>
  <c r="AL1611" i="4"/>
  <c r="K1611" i="4"/>
  <c r="J1611" i="4"/>
  <c r="AN1611" i="4" s="1"/>
  <c r="AM1610" i="4"/>
  <c r="AL1610" i="4"/>
  <c r="K1610" i="4"/>
  <c r="J1610" i="4"/>
  <c r="AN1610" i="4" s="1"/>
  <c r="AM1609" i="4"/>
  <c r="AL1609" i="4"/>
  <c r="K1609" i="4"/>
  <c r="J1609" i="4"/>
  <c r="AN1609" i="4" s="1"/>
  <c r="AM1608" i="4"/>
  <c r="AL1608" i="4"/>
  <c r="K1608" i="4"/>
  <c r="J1608" i="4"/>
  <c r="AN1608" i="4" s="1"/>
  <c r="AM1607" i="4"/>
  <c r="AL1607" i="4"/>
  <c r="K1607" i="4"/>
  <c r="J1607" i="4"/>
  <c r="AN1607" i="4" s="1"/>
  <c r="AM1606" i="4"/>
  <c r="AL1606" i="4"/>
  <c r="K1606" i="4"/>
  <c r="J1606" i="4"/>
  <c r="AN1606" i="4" s="1"/>
  <c r="AM1605" i="4"/>
  <c r="AL1605" i="4"/>
  <c r="K1605" i="4"/>
  <c r="J1605" i="4"/>
  <c r="AN1605" i="4" s="1"/>
  <c r="AM1604" i="4"/>
  <c r="AL1604" i="4"/>
  <c r="K1604" i="4"/>
  <c r="J1604" i="4"/>
  <c r="AN1604" i="4" s="1"/>
  <c r="AM1603" i="4"/>
  <c r="AL1603" i="4"/>
  <c r="K1603" i="4"/>
  <c r="J1603" i="4"/>
  <c r="AN1603" i="4" s="1"/>
  <c r="AM1602" i="4"/>
  <c r="AL1602" i="4"/>
  <c r="K1602" i="4"/>
  <c r="J1602" i="4"/>
  <c r="AN1602" i="4" s="1"/>
  <c r="AM1601" i="4"/>
  <c r="AL1601" i="4"/>
  <c r="K1601" i="4"/>
  <c r="J1601" i="4"/>
  <c r="AN1601" i="4" s="1"/>
  <c r="AM1600" i="4"/>
  <c r="AL1600" i="4"/>
  <c r="K1600" i="4"/>
  <c r="J1600" i="4"/>
  <c r="AN1600" i="4" s="1"/>
  <c r="AM1599" i="4"/>
  <c r="AL1599" i="4"/>
  <c r="K1599" i="4"/>
  <c r="J1599" i="4"/>
  <c r="AN1599" i="4" s="1"/>
  <c r="AM1598" i="4"/>
  <c r="AL1598" i="4"/>
  <c r="K1598" i="4"/>
  <c r="J1598" i="4"/>
  <c r="AN1598" i="4" s="1"/>
  <c r="AM1597" i="4"/>
  <c r="AL1597" i="4"/>
  <c r="K1597" i="4"/>
  <c r="J1597" i="4"/>
  <c r="AN1597" i="4" s="1"/>
  <c r="AM1596" i="4"/>
  <c r="AL1596" i="4"/>
  <c r="K1596" i="4"/>
  <c r="J1596" i="4"/>
  <c r="AN1596" i="4" s="1"/>
  <c r="AM1595" i="4"/>
  <c r="AL1595" i="4"/>
  <c r="K1595" i="4"/>
  <c r="J1595" i="4"/>
  <c r="AN1595" i="4" s="1"/>
  <c r="AM1594" i="4"/>
  <c r="AL1594" i="4"/>
  <c r="K1594" i="4"/>
  <c r="J1594" i="4"/>
  <c r="AN1594" i="4" s="1"/>
  <c r="AM1593" i="4"/>
  <c r="AL1593" i="4"/>
  <c r="K1593" i="4"/>
  <c r="J1593" i="4"/>
  <c r="AN1593" i="4" s="1"/>
  <c r="AM1592" i="4"/>
  <c r="AL1592" i="4"/>
  <c r="K1592" i="4"/>
  <c r="J1592" i="4"/>
  <c r="AN1592" i="4" s="1"/>
  <c r="AM1591" i="4"/>
  <c r="AL1591" i="4"/>
  <c r="K1591" i="4"/>
  <c r="J1591" i="4"/>
  <c r="AN1591" i="4" s="1"/>
  <c r="AM1590" i="4"/>
  <c r="AL1590" i="4"/>
  <c r="K1590" i="4"/>
  <c r="J1590" i="4"/>
  <c r="AN1590" i="4" s="1"/>
  <c r="AM1589" i="4"/>
  <c r="AL1589" i="4"/>
  <c r="K1589" i="4"/>
  <c r="J1589" i="4"/>
  <c r="AN1589" i="4" s="1"/>
  <c r="AM1588" i="4"/>
  <c r="AL1588" i="4"/>
  <c r="K1588" i="4"/>
  <c r="J1588" i="4"/>
  <c r="AN1588" i="4" s="1"/>
  <c r="AM1587" i="4"/>
  <c r="AL1587" i="4"/>
  <c r="K1587" i="4"/>
  <c r="J1587" i="4"/>
  <c r="AN1587" i="4" s="1"/>
  <c r="AM1586" i="4"/>
  <c r="AL1586" i="4"/>
  <c r="K1586" i="4"/>
  <c r="J1586" i="4"/>
  <c r="AN1586" i="4" s="1"/>
  <c r="AM1585" i="4"/>
  <c r="AL1585" i="4"/>
  <c r="K1585" i="4"/>
  <c r="J1585" i="4"/>
  <c r="AN1585" i="4" s="1"/>
  <c r="AM1584" i="4"/>
  <c r="AL1584" i="4"/>
  <c r="K1584" i="4"/>
  <c r="J1584" i="4"/>
  <c r="AN1584" i="4" s="1"/>
  <c r="AM1583" i="4"/>
  <c r="AL1583" i="4"/>
  <c r="K1583" i="4"/>
  <c r="J1583" i="4"/>
  <c r="AN1583" i="4" s="1"/>
  <c r="AM1582" i="4"/>
  <c r="AL1582" i="4"/>
  <c r="K1582" i="4"/>
  <c r="J1582" i="4"/>
  <c r="AN1582" i="4" s="1"/>
  <c r="AM1581" i="4"/>
  <c r="AL1581" i="4"/>
  <c r="K1581" i="4"/>
  <c r="J1581" i="4"/>
  <c r="AN1581" i="4" s="1"/>
  <c r="AM1580" i="4"/>
  <c r="AL1580" i="4"/>
  <c r="K1580" i="4"/>
  <c r="J1580" i="4"/>
  <c r="AN1580" i="4" s="1"/>
  <c r="AM1579" i="4"/>
  <c r="AL1579" i="4"/>
  <c r="K1579" i="4"/>
  <c r="J1579" i="4"/>
  <c r="AN1579" i="4" s="1"/>
  <c r="AM1578" i="4"/>
  <c r="AL1578" i="4"/>
  <c r="K1578" i="4"/>
  <c r="J1578" i="4"/>
  <c r="AN1578" i="4" s="1"/>
  <c r="AM1577" i="4"/>
  <c r="AL1577" i="4"/>
  <c r="K1577" i="4"/>
  <c r="J1577" i="4"/>
  <c r="AN1577" i="4" s="1"/>
  <c r="AM1576" i="4"/>
  <c r="AL1576" i="4"/>
  <c r="K1576" i="4"/>
  <c r="J1576" i="4"/>
  <c r="AN1576" i="4" s="1"/>
  <c r="AM1575" i="4"/>
  <c r="AL1575" i="4"/>
  <c r="K1575" i="4"/>
  <c r="J1575" i="4"/>
  <c r="AN1575" i="4" s="1"/>
  <c r="AM1574" i="4"/>
  <c r="AL1574" i="4"/>
  <c r="K1574" i="4"/>
  <c r="J1574" i="4"/>
  <c r="AN1574" i="4" s="1"/>
  <c r="AM1573" i="4"/>
  <c r="AL1573" i="4"/>
  <c r="K1573" i="4"/>
  <c r="J1573" i="4"/>
  <c r="AN1573" i="4" s="1"/>
  <c r="AM1572" i="4"/>
  <c r="AL1572" i="4"/>
  <c r="K1572" i="4"/>
  <c r="J1572" i="4"/>
  <c r="AN1572" i="4" s="1"/>
  <c r="AM1571" i="4"/>
  <c r="AL1571" i="4"/>
  <c r="K1571" i="4"/>
  <c r="J1571" i="4"/>
  <c r="AN1571" i="4" s="1"/>
  <c r="AM1570" i="4"/>
  <c r="AL1570" i="4"/>
  <c r="K1570" i="4"/>
  <c r="J1570" i="4"/>
  <c r="AN1570" i="4" s="1"/>
  <c r="AM1569" i="4"/>
  <c r="AL1569" i="4"/>
  <c r="K1569" i="4"/>
  <c r="J1569" i="4"/>
  <c r="AN1569" i="4" s="1"/>
  <c r="AM1568" i="4"/>
  <c r="AL1568" i="4"/>
  <c r="K1568" i="4"/>
  <c r="J1568" i="4"/>
  <c r="AN1568" i="4" s="1"/>
  <c r="AM1567" i="4"/>
  <c r="AL1567" i="4"/>
  <c r="K1567" i="4"/>
  <c r="J1567" i="4"/>
  <c r="AN1567" i="4" s="1"/>
  <c r="AM1566" i="4"/>
  <c r="AL1566" i="4"/>
  <c r="K1566" i="4"/>
  <c r="J1566" i="4"/>
  <c r="AN1566" i="4" s="1"/>
  <c r="AM1565" i="4"/>
  <c r="AL1565" i="4"/>
  <c r="K1565" i="4"/>
  <c r="J1565" i="4"/>
  <c r="AN1565" i="4" s="1"/>
  <c r="AM1564" i="4"/>
  <c r="AL1564" i="4"/>
  <c r="K1564" i="4"/>
  <c r="J1564" i="4"/>
  <c r="AN1564" i="4" s="1"/>
  <c r="AM1563" i="4"/>
  <c r="AL1563" i="4"/>
  <c r="K1563" i="4"/>
  <c r="J1563" i="4"/>
  <c r="AN1563" i="4" s="1"/>
  <c r="AM1562" i="4"/>
  <c r="AL1562" i="4"/>
  <c r="K1562" i="4"/>
  <c r="J1562" i="4"/>
  <c r="AN1562" i="4" s="1"/>
  <c r="AM1561" i="4"/>
  <c r="AL1561" i="4"/>
  <c r="K1561" i="4"/>
  <c r="J1561" i="4"/>
  <c r="AN1561" i="4" s="1"/>
  <c r="AM1560" i="4"/>
  <c r="AL1560" i="4"/>
  <c r="K1560" i="4"/>
  <c r="J1560" i="4"/>
  <c r="AN1560" i="4" s="1"/>
  <c r="AM1559" i="4"/>
  <c r="AL1559" i="4"/>
  <c r="K1559" i="4"/>
  <c r="J1559" i="4"/>
  <c r="AN1559" i="4" s="1"/>
  <c r="AM1558" i="4"/>
  <c r="AL1558" i="4"/>
  <c r="K1558" i="4"/>
  <c r="J1558" i="4"/>
  <c r="AN1558" i="4" s="1"/>
  <c r="AM1557" i="4"/>
  <c r="AL1557" i="4"/>
  <c r="K1557" i="4"/>
  <c r="J1557" i="4"/>
  <c r="AN1557" i="4" s="1"/>
  <c r="AM1556" i="4"/>
  <c r="AL1556" i="4"/>
  <c r="K1556" i="4"/>
  <c r="J1556" i="4"/>
  <c r="AN1556" i="4" s="1"/>
  <c r="AM1555" i="4"/>
  <c r="AL1555" i="4"/>
  <c r="K1555" i="4"/>
  <c r="J1555" i="4"/>
  <c r="AN1555" i="4" s="1"/>
  <c r="AM1554" i="4"/>
  <c r="AL1554" i="4"/>
  <c r="K1554" i="4"/>
  <c r="J1554" i="4"/>
  <c r="AN1554" i="4" s="1"/>
  <c r="AM1553" i="4"/>
  <c r="AL1553" i="4"/>
  <c r="K1553" i="4"/>
  <c r="J1553" i="4"/>
  <c r="AN1553" i="4" s="1"/>
  <c r="AM1552" i="4"/>
  <c r="AL1552" i="4"/>
  <c r="K1552" i="4"/>
  <c r="J1552" i="4"/>
  <c r="AN1552" i="4" s="1"/>
  <c r="AM1551" i="4"/>
  <c r="AL1551" i="4"/>
  <c r="K1551" i="4"/>
  <c r="J1551" i="4"/>
  <c r="AN1551" i="4" s="1"/>
  <c r="AM1550" i="4"/>
  <c r="AL1550" i="4"/>
  <c r="K1550" i="4"/>
  <c r="J1550" i="4"/>
  <c r="AN1550" i="4" s="1"/>
  <c r="AM1549" i="4"/>
  <c r="AL1549" i="4"/>
  <c r="K1549" i="4"/>
  <c r="J1549" i="4"/>
  <c r="AN1549" i="4" s="1"/>
  <c r="AM1548" i="4"/>
  <c r="AL1548" i="4"/>
  <c r="K1548" i="4"/>
  <c r="J1548" i="4"/>
  <c r="AN1548" i="4" s="1"/>
  <c r="AM1547" i="4"/>
  <c r="AL1547" i="4"/>
  <c r="K1547" i="4"/>
  <c r="J1547" i="4"/>
  <c r="AN1547" i="4" s="1"/>
  <c r="AM1546" i="4"/>
  <c r="AL1546" i="4"/>
  <c r="K1546" i="4"/>
  <c r="J1546" i="4"/>
  <c r="AN1546" i="4" s="1"/>
  <c r="AM1545" i="4"/>
  <c r="AL1545" i="4"/>
  <c r="K1545" i="4"/>
  <c r="J1545" i="4"/>
  <c r="AN1545" i="4" s="1"/>
  <c r="AM1544" i="4"/>
  <c r="AL1544" i="4"/>
  <c r="K1544" i="4"/>
  <c r="J1544" i="4"/>
  <c r="AN1544" i="4" s="1"/>
  <c r="AM1543" i="4"/>
  <c r="AL1543" i="4"/>
  <c r="K1543" i="4"/>
  <c r="J1543" i="4"/>
  <c r="AN1543" i="4" s="1"/>
  <c r="AM1542" i="4"/>
  <c r="AL1542" i="4"/>
  <c r="K1542" i="4"/>
  <c r="J1542" i="4"/>
  <c r="AN1542" i="4" s="1"/>
  <c r="AM1541" i="4"/>
  <c r="AL1541" i="4"/>
  <c r="K1541" i="4"/>
  <c r="J1541" i="4"/>
  <c r="AN1541" i="4" s="1"/>
  <c r="AM1540" i="4"/>
  <c r="AL1540" i="4"/>
  <c r="K1540" i="4"/>
  <c r="J1540" i="4"/>
  <c r="AN1540" i="4" s="1"/>
  <c r="AM1539" i="4"/>
  <c r="AL1539" i="4"/>
  <c r="K1539" i="4"/>
  <c r="J1539" i="4"/>
  <c r="AN1539" i="4" s="1"/>
  <c r="AM1538" i="4"/>
  <c r="AL1538" i="4"/>
  <c r="K1538" i="4"/>
  <c r="J1538" i="4"/>
  <c r="AN1538" i="4" s="1"/>
  <c r="AM1537" i="4"/>
  <c r="AL1537" i="4"/>
  <c r="K1537" i="4"/>
  <c r="J1537" i="4"/>
  <c r="AN1537" i="4" s="1"/>
  <c r="AM1536" i="4"/>
  <c r="AL1536" i="4"/>
  <c r="K1536" i="4"/>
  <c r="J1536" i="4"/>
  <c r="AN1536" i="4" s="1"/>
  <c r="AM1535" i="4"/>
  <c r="AL1535" i="4"/>
  <c r="K1535" i="4"/>
  <c r="J1535" i="4"/>
  <c r="AN1535" i="4" s="1"/>
  <c r="AM1534" i="4"/>
  <c r="AL1534" i="4"/>
  <c r="K1534" i="4"/>
  <c r="J1534" i="4"/>
  <c r="AN1534" i="4" s="1"/>
  <c r="AM1533" i="4"/>
  <c r="AL1533" i="4"/>
  <c r="K1533" i="4"/>
  <c r="J1533" i="4"/>
  <c r="AN1533" i="4" s="1"/>
  <c r="AM1532" i="4"/>
  <c r="AL1532" i="4"/>
  <c r="K1532" i="4"/>
  <c r="J1532" i="4"/>
  <c r="AN1532" i="4" s="1"/>
  <c r="AM1531" i="4"/>
  <c r="AL1531" i="4"/>
  <c r="K1531" i="4"/>
  <c r="J1531" i="4"/>
  <c r="AN1531" i="4" s="1"/>
  <c r="AM1530" i="4"/>
  <c r="AL1530" i="4"/>
  <c r="K1530" i="4"/>
  <c r="J1530" i="4"/>
  <c r="AN1530" i="4" s="1"/>
  <c r="AM1529" i="4"/>
  <c r="AL1529" i="4"/>
  <c r="K1529" i="4"/>
  <c r="J1529" i="4"/>
  <c r="AN1529" i="4" s="1"/>
  <c r="AM1528" i="4"/>
  <c r="AL1528" i="4"/>
  <c r="K1528" i="4"/>
  <c r="J1528" i="4"/>
  <c r="AN1528" i="4" s="1"/>
  <c r="AM1527" i="4"/>
  <c r="AL1527" i="4"/>
  <c r="K1527" i="4"/>
  <c r="J1527" i="4"/>
  <c r="AN1527" i="4" s="1"/>
  <c r="AM1526" i="4"/>
  <c r="AL1526" i="4"/>
  <c r="K1526" i="4"/>
  <c r="J1526" i="4"/>
  <c r="AN1526" i="4" s="1"/>
  <c r="AM1525" i="4"/>
  <c r="AL1525" i="4"/>
  <c r="K1525" i="4"/>
  <c r="J1525" i="4"/>
  <c r="AN1525" i="4" s="1"/>
  <c r="AM1524" i="4"/>
  <c r="AL1524" i="4"/>
  <c r="K1524" i="4"/>
  <c r="J1524" i="4"/>
  <c r="AN1524" i="4" s="1"/>
  <c r="AM1523" i="4"/>
  <c r="AL1523" i="4"/>
  <c r="K1523" i="4"/>
  <c r="J1523" i="4"/>
  <c r="AN1523" i="4" s="1"/>
  <c r="AM1522" i="4"/>
  <c r="AL1522" i="4"/>
  <c r="K1522" i="4"/>
  <c r="J1522" i="4"/>
  <c r="AN1522" i="4" s="1"/>
  <c r="AM1521" i="4"/>
  <c r="AL1521" i="4"/>
  <c r="K1521" i="4"/>
  <c r="J1521" i="4"/>
  <c r="AN1521" i="4" s="1"/>
  <c r="AM1520" i="4"/>
  <c r="AL1520" i="4"/>
  <c r="K1520" i="4"/>
  <c r="J1520" i="4"/>
  <c r="AN1520" i="4" s="1"/>
  <c r="AM1519" i="4"/>
  <c r="AL1519" i="4"/>
  <c r="K1519" i="4"/>
  <c r="J1519" i="4"/>
  <c r="AN1519" i="4" s="1"/>
  <c r="AM1518" i="4"/>
  <c r="AL1518" i="4"/>
  <c r="K1518" i="4"/>
  <c r="J1518" i="4"/>
  <c r="AN1518" i="4" s="1"/>
  <c r="AM1517" i="4"/>
  <c r="AL1517" i="4"/>
  <c r="K1517" i="4"/>
  <c r="J1517" i="4"/>
  <c r="AN1517" i="4" s="1"/>
  <c r="AM1516" i="4"/>
  <c r="AL1516" i="4"/>
  <c r="K1516" i="4"/>
  <c r="J1516" i="4"/>
  <c r="AN1516" i="4" s="1"/>
  <c r="AM1515" i="4"/>
  <c r="AL1515" i="4"/>
  <c r="K1515" i="4"/>
  <c r="J1515" i="4"/>
  <c r="AN1515" i="4" s="1"/>
  <c r="AM1514" i="4"/>
  <c r="AL1514" i="4"/>
  <c r="K1514" i="4"/>
  <c r="J1514" i="4"/>
  <c r="AN1514" i="4" s="1"/>
  <c r="AM1513" i="4"/>
  <c r="AL1513" i="4"/>
  <c r="K1513" i="4"/>
  <c r="J1513" i="4"/>
  <c r="AN1513" i="4" s="1"/>
  <c r="AM1512" i="4"/>
  <c r="AL1512" i="4"/>
  <c r="K1512" i="4"/>
  <c r="J1512" i="4"/>
  <c r="AN1512" i="4" s="1"/>
  <c r="AM1511" i="4"/>
  <c r="AL1511" i="4"/>
  <c r="K1511" i="4"/>
  <c r="J1511" i="4"/>
  <c r="AN1511" i="4" s="1"/>
  <c r="AM1510" i="4"/>
  <c r="AL1510" i="4"/>
  <c r="K1510" i="4"/>
  <c r="J1510" i="4"/>
  <c r="AN1510" i="4" s="1"/>
  <c r="AM1509" i="4"/>
  <c r="AL1509" i="4"/>
  <c r="K1509" i="4"/>
  <c r="J1509" i="4"/>
  <c r="AN1509" i="4" s="1"/>
  <c r="AM1508" i="4"/>
  <c r="AL1508" i="4"/>
  <c r="K1508" i="4"/>
  <c r="J1508" i="4"/>
  <c r="AN1508" i="4" s="1"/>
  <c r="AM1507" i="4"/>
  <c r="AL1507" i="4"/>
  <c r="K1507" i="4"/>
  <c r="J1507" i="4"/>
  <c r="AN1507" i="4" s="1"/>
  <c r="AM1506" i="4"/>
  <c r="AL1506" i="4"/>
  <c r="K1506" i="4"/>
  <c r="J1506" i="4"/>
  <c r="AN1506" i="4" s="1"/>
  <c r="AM1505" i="4"/>
  <c r="AL1505" i="4"/>
  <c r="K1505" i="4"/>
  <c r="J1505" i="4"/>
  <c r="AN1505" i="4" s="1"/>
  <c r="AM1504" i="4"/>
  <c r="AL1504" i="4"/>
  <c r="K1504" i="4"/>
  <c r="J1504" i="4"/>
  <c r="AN1504" i="4" s="1"/>
  <c r="AM1503" i="4"/>
  <c r="AL1503" i="4"/>
  <c r="K1503" i="4"/>
  <c r="J1503" i="4"/>
  <c r="AN1503" i="4" s="1"/>
  <c r="AM1502" i="4"/>
  <c r="AL1502" i="4"/>
  <c r="K1502" i="4"/>
  <c r="J1502" i="4"/>
  <c r="AN1502" i="4" s="1"/>
  <c r="AM1501" i="4"/>
  <c r="AL1501" i="4"/>
  <c r="K1501" i="4"/>
  <c r="J1501" i="4"/>
  <c r="AN1501" i="4" s="1"/>
  <c r="AM1500" i="4"/>
  <c r="AL1500" i="4"/>
  <c r="K1500" i="4"/>
  <c r="J1500" i="4"/>
  <c r="AN1500" i="4" s="1"/>
  <c r="AM1499" i="4"/>
  <c r="AL1499" i="4"/>
  <c r="K1499" i="4"/>
  <c r="J1499" i="4"/>
  <c r="AN1499" i="4" s="1"/>
  <c r="AM1498" i="4"/>
  <c r="AL1498" i="4"/>
  <c r="K1498" i="4"/>
  <c r="J1498" i="4"/>
  <c r="AN1498" i="4" s="1"/>
  <c r="AM1497" i="4"/>
  <c r="AL1497" i="4"/>
  <c r="K1497" i="4"/>
  <c r="J1497" i="4"/>
  <c r="AN1497" i="4" s="1"/>
  <c r="AM1496" i="4"/>
  <c r="AL1496" i="4"/>
  <c r="K1496" i="4"/>
  <c r="J1496" i="4"/>
  <c r="AN1496" i="4" s="1"/>
  <c r="AM1495" i="4"/>
  <c r="AL1495" i="4"/>
  <c r="K1495" i="4"/>
  <c r="J1495" i="4"/>
  <c r="AN1495" i="4" s="1"/>
  <c r="AM1494" i="4"/>
  <c r="AL1494" i="4"/>
  <c r="K1494" i="4"/>
  <c r="J1494" i="4"/>
  <c r="AN1494" i="4" s="1"/>
  <c r="AM1493" i="4"/>
  <c r="AL1493" i="4"/>
  <c r="K1493" i="4"/>
  <c r="J1493" i="4"/>
  <c r="AN1493" i="4" s="1"/>
  <c r="AM1492" i="4"/>
  <c r="AL1492" i="4"/>
  <c r="K1492" i="4"/>
  <c r="J1492" i="4"/>
  <c r="AN1492" i="4" s="1"/>
  <c r="AM1491" i="4"/>
  <c r="AL1491" i="4"/>
  <c r="K1491" i="4"/>
  <c r="J1491" i="4"/>
  <c r="AN1491" i="4" s="1"/>
  <c r="AM1490" i="4"/>
  <c r="AL1490" i="4"/>
  <c r="K1490" i="4"/>
  <c r="J1490" i="4"/>
  <c r="AN1490" i="4" s="1"/>
  <c r="AM1489" i="4"/>
  <c r="AL1489" i="4"/>
  <c r="K1489" i="4"/>
  <c r="J1489" i="4"/>
  <c r="AN1489" i="4" s="1"/>
  <c r="AM1488" i="4"/>
  <c r="AL1488" i="4"/>
  <c r="K1488" i="4"/>
  <c r="J1488" i="4"/>
  <c r="AN1488" i="4" s="1"/>
  <c r="AM1487" i="4"/>
  <c r="AL1487" i="4"/>
  <c r="K1487" i="4"/>
  <c r="J1487" i="4"/>
  <c r="AN1487" i="4" s="1"/>
  <c r="AM1486" i="4"/>
  <c r="AL1486" i="4"/>
  <c r="K1486" i="4"/>
  <c r="J1486" i="4"/>
  <c r="AN1486" i="4" s="1"/>
  <c r="AM1485" i="4"/>
  <c r="AL1485" i="4"/>
  <c r="K1485" i="4"/>
  <c r="J1485" i="4"/>
  <c r="AN1485" i="4" s="1"/>
  <c r="AM1484" i="4"/>
  <c r="AL1484" i="4"/>
  <c r="K1484" i="4"/>
  <c r="J1484" i="4"/>
  <c r="AN1484" i="4" s="1"/>
  <c r="AM1483" i="4"/>
  <c r="AL1483" i="4"/>
  <c r="K1483" i="4"/>
  <c r="J1483" i="4"/>
  <c r="AN1483" i="4" s="1"/>
  <c r="AM1482" i="4"/>
  <c r="AL1482" i="4"/>
  <c r="K1482" i="4"/>
  <c r="J1482" i="4"/>
  <c r="AN1482" i="4" s="1"/>
  <c r="AM1481" i="4"/>
  <c r="AL1481" i="4"/>
  <c r="K1481" i="4"/>
  <c r="J1481" i="4"/>
  <c r="AN1481" i="4" s="1"/>
  <c r="AM1480" i="4"/>
  <c r="AL1480" i="4"/>
  <c r="K1480" i="4"/>
  <c r="J1480" i="4"/>
  <c r="AN1480" i="4" s="1"/>
  <c r="AM1479" i="4"/>
  <c r="AL1479" i="4"/>
  <c r="K1479" i="4"/>
  <c r="J1479" i="4"/>
  <c r="AN1479" i="4" s="1"/>
  <c r="AM1478" i="4"/>
  <c r="AL1478" i="4"/>
  <c r="K1478" i="4"/>
  <c r="J1478" i="4"/>
  <c r="AN1478" i="4" s="1"/>
  <c r="AM1477" i="4"/>
  <c r="AL1477" i="4"/>
  <c r="K1477" i="4"/>
  <c r="J1477" i="4"/>
  <c r="AN1477" i="4" s="1"/>
  <c r="AM1476" i="4"/>
  <c r="AL1476" i="4"/>
  <c r="K1476" i="4"/>
  <c r="J1476" i="4"/>
  <c r="AN1476" i="4" s="1"/>
  <c r="AM1475" i="4"/>
  <c r="AL1475" i="4"/>
  <c r="K1475" i="4"/>
  <c r="J1475" i="4"/>
  <c r="AN1475" i="4" s="1"/>
  <c r="AM1474" i="4"/>
  <c r="AL1474" i="4"/>
  <c r="K1474" i="4"/>
  <c r="J1474" i="4"/>
  <c r="AN1474" i="4" s="1"/>
  <c r="AM1473" i="4"/>
  <c r="AL1473" i="4"/>
  <c r="K1473" i="4"/>
  <c r="J1473" i="4"/>
  <c r="AN1473" i="4" s="1"/>
  <c r="AM1472" i="4"/>
  <c r="AL1472" i="4"/>
  <c r="K1472" i="4"/>
  <c r="J1472" i="4"/>
  <c r="AN1472" i="4" s="1"/>
  <c r="AM1471" i="4"/>
  <c r="AL1471" i="4"/>
  <c r="K1471" i="4"/>
  <c r="J1471" i="4"/>
  <c r="AN1471" i="4" s="1"/>
  <c r="AM1470" i="4"/>
  <c r="AL1470" i="4"/>
  <c r="K1470" i="4"/>
  <c r="J1470" i="4"/>
  <c r="AN1470" i="4" s="1"/>
  <c r="AM1469" i="4"/>
  <c r="AL1469" i="4"/>
  <c r="K1469" i="4"/>
  <c r="J1469" i="4"/>
  <c r="AN1469" i="4" s="1"/>
  <c r="AM1468" i="4"/>
  <c r="AL1468" i="4"/>
  <c r="K1468" i="4"/>
  <c r="J1468" i="4"/>
  <c r="AN1468" i="4" s="1"/>
  <c r="AM1467" i="4"/>
  <c r="AL1467" i="4"/>
  <c r="K1467" i="4"/>
  <c r="J1467" i="4"/>
  <c r="AN1467" i="4" s="1"/>
  <c r="AM1466" i="4"/>
  <c r="AL1466" i="4"/>
  <c r="K1466" i="4"/>
  <c r="J1466" i="4"/>
  <c r="AN1466" i="4" s="1"/>
  <c r="AM1465" i="4"/>
  <c r="AL1465" i="4"/>
  <c r="K1465" i="4"/>
  <c r="J1465" i="4"/>
  <c r="AN1465" i="4" s="1"/>
  <c r="AM1464" i="4"/>
  <c r="AL1464" i="4"/>
  <c r="K1464" i="4"/>
  <c r="J1464" i="4"/>
  <c r="AN1464" i="4" s="1"/>
  <c r="AM1463" i="4"/>
  <c r="AL1463" i="4"/>
  <c r="K1463" i="4"/>
  <c r="J1463" i="4"/>
  <c r="AN1463" i="4" s="1"/>
  <c r="AM1462" i="4"/>
  <c r="AL1462" i="4"/>
  <c r="K1462" i="4"/>
  <c r="J1462" i="4"/>
  <c r="AN1462" i="4" s="1"/>
  <c r="AM1461" i="4"/>
  <c r="AL1461" i="4"/>
  <c r="K1461" i="4"/>
  <c r="J1461" i="4"/>
  <c r="AN1461" i="4" s="1"/>
  <c r="AM1460" i="4"/>
  <c r="AL1460" i="4"/>
  <c r="K1460" i="4"/>
  <c r="J1460" i="4"/>
  <c r="AN1460" i="4" s="1"/>
  <c r="AM1459" i="4"/>
  <c r="AL1459" i="4"/>
  <c r="K1459" i="4"/>
  <c r="J1459" i="4"/>
  <c r="AN1459" i="4" s="1"/>
  <c r="AM1458" i="4"/>
  <c r="AL1458" i="4"/>
  <c r="K1458" i="4"/>
  <c r="J1458" i="4"/>
  <c r="AN1458" i="4" s="1"/>
  <c r="AM1457" i="4"/>
  <c r="AL1457" i="4"/>
  <c r="K1457" i="4"/>
  <c r="J1457" i="4"/>
  <c r="AN1457" i="4" s="1"/>
  <c r="AM1456" i="4"/>
  <c r="AL1456" i="4"/>
  <c r="K1456" i="4"/>
  <c r="J1456" i="4"/>
  <c r="AN1456" i="4" s="1"/>
  <c r="AM1455" i="4"/>
  <c r="AL1455" i="4"/>
  <c r="K1455" i="4"/>
  <c r="J1455" i="4"/>
  <c r="AN1455" i="4" s="1"/>
  <c r="AM1454" i="4"/>
  <c r="AL1454" i="4"/>
  <c r="K1454" i="4"/>
  <c r="J1454" i="4"/>
  <c r="AN1454" i="4" s="1"/>
  <c r="AM1453" i="4"/>
  <c r="AL1453" i="4"/>
  <c r="K1453" i="4"/>
  <c r="J1453" i="4"/>
  <c r="AN1453" i="4" s="1"/>
  <c r="AM1452" i="4"/>
  <c r="AL1452" i="4"/>
  <c r="K1452" i="4"/>
  <c r="J1452" i="4"/>
  <c r="AN1452" i="4" s="1"/>
  <c r="AM1451" i="4"/>
  <c r="AL1451" i="4"/>
  <c r="K1451" i="4"/>
  <c r="J1451" i="4"/>
  <c r="AN1451" i="4" s="1"/>
  <c r="AM1450" i="4"/>
  <c r="AL1450" i="4"/>
  <c r="K1450" i="4"/>
  <c r="J1450" i="4"/>
  <c r="AN1450" i="4" s="1"/>
  <c r="AM1449" i="4"/>
  <c r="AL1449" i="4"/>
  <c r="K1449" i="4"/>
  <c r="J1449" i="4"/>
  <c r="AN1449" i="4" s="1"/>
  <c r="AM1448" i="4"/>
  <c r="AL1448" i="4"/>
  <c r="K1448" i="4"/>
  <c r="J1448" i="4"/>
  <c r="AN1448" i="4" s="1"/>
  <c r="AM1447" i="4"/>
  <c r="AL1447" i="4"/>
  <c r="K1447" i="4"/>
  <c r="J1447" i="4"/>
  <c r="AN1447" i="4" s="1"/>
  <c r="AM1446" i="4"/>
  <c r="AL1446" i="4"/>
  <c r="K1446" i="4"/>
  <c r="J1446" i="4"/>
  <c r="AN1446" i="4" s="1"/>
  <c r="AM1445" i="4"/>
  <c r="AL1445" i="4"/>
  <c r="K1445" i="4"/>
  <c r="J1445" i="4"/>
  <c r="AN1445" i="4" s="1"/>
  <c r="AM1444" i="4"/>
  <c r="AL1444" i="4"/>
  <c r="K1444" i="4"/>
  <c r="J1444" i="4"/>
  <c r="AN1444" i="4" s="1"/>
  <c r="AM1443" i="4"/>
  <c r="AL1443" i="4"/>
  <c r="K1443" i="4"/>
  <c r="J1443" i="4"/>
  <c r="AN1443" i="4" s="1"/>
  <c r="AM1442" i="4"/>
  <c r="AL1442" i="4"/>
  <c r="K1442" i="4"/>
  <c r="J1442" i="4"/>
  <c r="AN1442" i="4" s="1"/>
  <c r="AM1441" i="4"/>
  <c r="AL1441" i="4"/>
  <c r="K1441" i="4"/>
  <c r="J1441" i="4"/>
  <c r="AN1441" i="4" s="1"/>
  <c r="AM1440" i="4"/>
  <c r="AL1440" i="4"/>
  <c r="K1440" i="4"/>
  <c r="J1440" i="4"/>
  <c r="AN1440" i="4" s="1"/>
  <c r="AM1439" i="4"/>
  <c r="AL1439" i="4"/>
  <c r="K1439" i="4"/>
  <c r="J1439" i="4"/>
  <c r="AN1439" i="4" s="1"/>
  <c r="AM1438" i="4"/>
  <c r="AL1438" i="4"/>
  <c r="K1438" i="4"/>
  <c r="J1438" i="4"/>
  <c r="AN1438" i="4" s="1"/>
  <c r="AM1437" i="4"/>
  <c r="AL1437" i="4"/>
  <c r="K1437" i="4"/>
  <c r="J1437" i="4"/>
  <c r="AN1437" i="4" s="1"/>
  <c r="AM1436" i="4"/>
  <c r="AL1436" i="4"/>
  <c r="K1436" i="4"/>
  <c r="J1436" i="4"/>
  <c r="AN1436" i="4" s="1"/>
  <c r="AM1435" i="4"/>
  <c r="AL1435" i="4"/>
  <c r="K1435" i="4"/>
  <c r="J1435" i="4"/>
  <c r="AN1435" i="4" s="1"/>
  <c r="AM1434" i="4"/>
  <c r="AL1434" i="4"/>
  <c r="K1434" i="4"/>
  <c r="J1434" i="4"/>
  <c r="AN1434" i="4" s="1"/>
  <c r="AM1433" i="4"/>
  <c r="AL1433" i="4"/>
  <c r="K1433" i="4"/>
  <c r="J1433" i="4"/>
  <c r="AN1433" i="4" s="1"/>
  <c r="AM1432" i="4"/>
  <c r="AL1432" i="4"/>
  <c r="K1432" i="4"/>
  <c r="J1432" i="4"/>
  <c r="AN1432" i="4" s="1"/>
  <c r="AM1431" i="4"/>
  <c r="AL1431" i="4"/>
  <c r="K1431" i="4"/>
  <c r="J1431" i="4"/>
  <c r="AN1431" i="4" s="1"/>
  <c r="AM1430" i="4"/>
  <c r="AL1430" i="4"/>
  <c r="K1430" i="4"/>
  <c r="J1430" i="4"/>
  <c r="AN1430" i="4" s="1"/>
  <c r="AM1429" i="4"/>
  <c r="AL1429" i="4"/>
  <c r="K1429" i="4"/>
  <c r="J1429" i="4"/>
  <c r="AN1429" i="4" s="1"/>
  <c r="AM1428" i="4"/>
  <c r="AL1428" i="4"/>
  <c r="K1428" i="4"/>
  <c r="J1428" i="4"/>
  <c r="AN1428" i="4" s="1"/>
  <c r="AM1427" i="4"/>
  <c r="AL1427" i="4"/>
  <c r="K1427" i="4"/>
  <c r="J1427" i="4"/>
  <c r="AN1427" i="4" s="1"/>
  <c r="AM1426" i="4"/>
  <c r="AL1426" i="4"/>
  <c r="K1426" i="4"/>
  <c r="J1426" i="4"/>
  <c r="AN1426" i="4" s="1"/>
  <c r="AM1425" i="4"/>
  <c r="AL1425" i="4"/>
  <c r="K1425" i="4"/>
  <c r="J1425" i="4"/>
  <c r="AN1425" i="4" s="1"/>
  <c r="AM1424" i="4"/>
  <c r="AL1424" i="4"/>
  <c r="K1424" i="4"/>
  <c r="J1424" i="4"/>
  <c r="AN1424" i="4" s="1"/>
  <c r="AM1423" i="4"/>
  <c r="AL1423" i="4"/>
  <c r="K1423" i="4"/>
  <c r="J1423" i="4"/>
  <c r="AN1423" i="4" s="1"/>
  <c r="AM1422" i="4"/>
  <c r="AL1422" i="4"/>
  <c r="K1422" i="4"/>
  <c r="J1422" i="4"/>
  <c r="AN1422" i="4" s="1"/>
  <c r="AM1421" i="4"/>
  <c r="AL1421" i="4"/>
  <c r="K1421" i="4"/>
  <c r="J1421" i="4"/>
  <c r="AN1421" i="4" s="1"/>
  <c r="AM1420" i="4"/>
  <c r="AL1420" i="4"/>
  <c r="K1420" i="4"/>
  <c r="J1420" i="4"/>
  <c r="AN1420" i="4" s="1"/>
  <c r="AM1419" i="4"/>
  <c r="AL1419" i="4"/>
  <c r="K1419" i="4"/>
  <c r="J1419" i="4"/>
  <c r="AN1419" i="4" s="1"/>
  <c r="AM1418" i="4"/>
  <c r="AL1418" i="4"/>
  <c r="K1418" i="4"/>
  <c r="J1418" i="4"/>
  <c r="AN1418" i="4" s="1"/>
  <c r="AM1417" i="4"/>
  <c r="AL1417" i="4"/>
  <c r="K1417" i="4"/>
  <c r="J1417" i="4"/>
  <c r="AN1417" i="4" s="1"/>
  <c r="AM1416" i="4"/>
  <c r="AL1416" i="4"/>
  <c r="K1416" i="4"/>
  <c r="J1416" i="4"/>
  <c r="AN1416" i="4" s="1"/>
  <c r="AM1415" i="4"/>
  <c r="AL1415" i="4"/>
  <c r="K1415" i="4"/>
  <c r="J1415" i="4"/>
  <c r="AN1415" i="4" s="1"/>
  <c r="AM1414" i="4"/>
  <c r="AL1414" i="4"/>
  <c r="K1414" i="4"/>
  <c r="J1414" i="4"/>
  <c r="AN1414" i="4" s="1"/>
  <c r="AM1413" i="4"/>
  <c r="AL1413" i="4"/>
  <c r="K1413" i="4"/>
  <c r="J1413" i="4"/>
  <c r="AN1413" i="4" s="1"/>
  <c r="AM1412" i="4"/>
  <c r="AL1412" i="4"/>
  <c r="K1412" i="4"/>
  <c r="J1412" i="4"/>
  <c r="AN1412" i="4" s="1"/>
  <c r="AM1411" i="4"/>
  <c r="AL1411" i="4"/>
  <c r="K1411" i="4"/>
  <c r="J1411" i="4"/>
  <c r="AN1411" i="4" s="1"/>
  <c r="AM1410" i="4"/>
  <c r="AL1410" i="4"/>
  <c r="K1410" i="4"/>
  <c r="J1410" i="4"/>
  <c r="AN1410" i="4" s="1"/>
  <c r="AM1409" i="4"/>
  <c r="AL1409" i="4"/>
  <c r="K1409" i="4"/>
  <c r="J1409" i="4"/>
  <c r="AN1409" i="4" s="1"/>
  <c r="AM1408" i="4"/>
  <c r="AL1408" i="4"/>
  <c r="K1408" i="4"/>
  <c r="J1408" i="4"/>
  <c r="AN1408" i="4" s="1"/>
  <c r="AM1407" i="4"/>
  <c r="AL1407" i="4"/>
  <c r="K1407" i="4"/>
  <c r="J1407" i="4"/>
  <c r="AN1407" i="4" s="1"/>
  <c r="AM1406" i="4"/>
  <c r="AL1406" i="4"/>
  <c r="K1406" i="4"/>
  <c r="J1406" i="4"/>
  <c r="AN1406" i="4" s="1"/>
  <c r="AM1405" i="4"/>
  <c r="AL1405" i="4"/>
  <c r="K1405" i="4"/>
  <c r="J1405" i="4"/>
  <c r="AN1405" i="4" s="1"/>
  <c r="AM1404" i="4"/>
  <c r="AL1404" i="4"/>
  <c r="K1404" i="4"/>
  <c r="J1404" i="4"/>
  <c r="AN1404" i="4" s="1"/>
  <c r="AM1403" i="4"/>
  <c r="AL1403" i="4"/>
  <c r="K1403" i="4"/>
  <c r="J1403" i="4"/>
  <c r="AN1403" i="4" s="1"/>
  <c r="AM1402" i="4"/>
  <c r="AL1402" i="4"/>
  <c r="K1402" i="4"/>
  <c r="J1402" i="4"/>
  <c r="AN1402" i="4" s="1"/>
  <c r="AM1401" i="4"/>
  <c r="AL1401" i="4"/>
  <c r="K1401" i="4"/>
  <c r="J1401" i="4"/>
  <c r="AN1401" i="4" s="1"/>
  <c r="AM1400" i="4"/>
  <c r="AL1400" i="4"/>
  <c r="K1400" i="4"/>
  <c r="J1400" i="4"/>
  <c r="AN1400" i="4" s="1"/>
  <c r="AM1399" i="4"/>
  <c r="AL1399" i="4"/>
  <c r="K1399" i="4"/>
  <c r="J1399" i="4"/>
  <c r="AN1399" i="4" s="1"/>
  <c r="AM1398" i="4"/>
  <c r="AL1398" i="4"/>
  <c r="K1398" i="4"/>
  <c r="J1398" i="4"/>
  <c r="AN1398" i="4" s="1"/>
  <c r="AM1397" i="4"/>
  <c r="AL1397" i="4"/>
  <c r="K1397" i="4"/>
  <c r="J1397" i="4"/>
  <c r="AN1397" i="4" s="1"/>
  <c r="AM1396" i="4"/>
  <c r="AL1396" i="4"/>
  <c r="K1396" i="4"/>
  <c r="J1396" i="4"/>
  <c r="AN1396" i="4" s="1"/>
  <c r="AM1395" i="4"/>
  <c r="AL1395" i="4"/>
  <c r="K1395" i="4"/>
  <c r="J1395" i="4"/>
  <c r="AN1395" i="4" s="1"/>
  <c r="AM1394" i="4"/>
  <c r="AL1394" i="4"/>
  <c r="K1394" i="4"/>
  <c r="J1394" i="4"/>
  <c r="AN1394" i="4" s="1"/>
  <c r="AM1393" i="4"/>
  <c r="AL1393" i="4"/>
  <c r="K1393" i="4"/>
  <c r="J1393" i="4"/>
  <c r="AN1393" i="4" s="1"/>
  <c r="AM1392" i="4"/>
  <c r="AL1392" i="4"/>
  <c r="K1392" i="4"/>
  <c r="J1392" i="4"/>
  <c r="AN1392" i="4" s="1"/>
  <c r="AM1391" i="4"/>
  <c r="AL1391" i="4"/>
  <c r="K1391" i="4"/>
  <c r="J1391" i="4"/>
  <c r="AN1391" i="4" s="1"/>
  <c r="AM1390" i="4"/>
  <c r="AL1390" i="4"/>
  <c r="K1390" i="4"/>
  <c r="J1390" i="4"/>
  <c r="AN1390" i="4" s="1"/>
  <c r="AM1389" i="4"/>
  <c r="AL1389" i="4"/>
  <c r="K1389" i="4"/>
  <c r="J1389" i="4"/>
  <c r="AN1389" i="4" s="1"/>
  <c r="AM1388" i="4"/>
  <c r="AL1388" i="4"/>
  <c r="K1388" i="4"/>
  <c r="J1388" i="4"/>
  <c r="AN1388" i="4" s="1"/>
  <c r="AM1387" i="4"/>
  <c r="AL1387" i="4"/>
  <c r="K1387" i="4"/>
  <c r="J1387" i="4"/>
  <c r="AN1387" i="4" s="1"/>
  <c r="AM1386" i="4"/>
  <c r="AL1386" i="4"/>
  <c r="K1386" i="4"/>
  <c r="J1386" i="4"/>
  <c r="AN1386" i="4" s="1"/>
  <c r="AM1385" i="4"/>
  <c r="AL1385" i="4"/>
  <c r="K1385" i="4"/>
  <c r="J1385" i="4"/>
  <c r="AN1385" i="4" s="1"/>
  <c r="AM1384" i="4"/>
  <c r="AL1384" i="4"/>
  <c r="K1384" i="4"/>
  <c r="J1384" i="4"/>
  <c r="AN1384" i="4" s="1"/>
  <c r="AM1383" i="4"/>
  <c r="AL1383" i="4"/>
  <c r="K1383" i="4"/>
  <c r="J1383" i="4"/>
  <c r="AN1383" i="4" s="1"/>
  <c r="AM1382" i="4"/>
  <c r="AL1382" i="4"/>
  <c r="K1382" i="4"/>
  <c r="J1382" i="4"/>
  <c r="AN1382" i="4" s="1"/>
  <c r="AM1381" i="4"/>
  <c r="AL1381" i="4"/>
  <c r="K1381" i="4"/>
  <c r="J1381" i="4"/>
  <c r="AN1381" i="4" s="1"/>
  <c r="AM1380" i="4"/>
  <c r="AL1380" i="4"/>
  <c r="K1380" i="4"/>
  <c r="J1380" i="4"/>
  <c r="AN1380" i="4" s="1"/>
  <c r="AM1379" i="4"/>
  <c r="AL1379" i="4"/>
  <c r="K1379" i="4"/>
  <c r="J1379" i="4"/>
  <c r="AN1379" i="4" s="1"/>
  <c r="AM1378" i="4"/>
  <c r="AL1378" i="4"/>
  <c r="K1378" i="4"/>
  <c r="J1378" i="4"/>
  <c r="AN1378" i="4" s="1"/>
  <c r="AM1377" i="4"/>
  <c r="AL1377" i="4"/>
  <c r="K1377" i="4"/>
  <c r="J1377" i="4"/>
  <c r="AN1377" i="4" s="1"/>
  <c r="AM1376" i="4"/>
  <c r="AL1376" i="4"/>
  <c r="K1376" i="4"/>
  <c r="J1376" i="4"/>
  <c r="AN1376" i="4" s="1"/>
  <c r="AM1375" i="4"/>
  <c r="AL1375" i="4"/>
  <c r="K1375" i="4"/>
  <c r="J1375" i="4"/>
  <c r="AN1375" i="4" s="1"/>
  <c r="AM1374" i="4"/>
  <c r="AL1374" i="4"/>
  <c r="K1374" i="4"/>
  <c r="J1374" i="4"/>
  <c r="AN1374" i="4" s="1"/>
  <c r="AM1373" i="4"/>
  <c r="AL1373" i="4"/>
  <c r="K1373" i="4"/>
  <c r="J1373" i="4"/>
  <c r="AN1373" i="4" s="1"/>
  <c r="AM1372" i="4"/>
  <c r="AL1372" i="4"/>
  <c r="K1372" i="4"/>
  <c r="J1372" i="4"/>
  <c r="AN1372" i="4" s="1"/>
  <c r="AM1371" i="4"/>
  <c r="AL1371" i="4"/>
  <c r="K1371" i="4"/>
  <c r="J1371" i="4"/>
  <c r="AN1371" i="4" s="1"/>
  <c r="AM1370" i="4"/>
  <c r="AL1370" i="4"/>
  <c r="K1370" i="4"/>
  <c r="J1370" i="4"/>
  <c r="AN1370" i="4" s="1"/>
  <c r="AM1369" i="4"/>
  <c r="AL1369" i="4"/>
  <c r="K1369" i="4"/>
  <c r="J1369" i="4"/>
  <c r="AN1369" i="4" s="1"/>
  <c r="AM1368" i="4"/>
  <c r="AL1368" i="4"/>
  <c r="K1368" i="4"/>
  <c r="J1368" i="4"/>
  <c r="AN1368" i="4" s="1"/>
  <c r="AM1367" i="4"/>
  <c r="AL1367" i="4"/>
  <c r="K1367" i="4"/>
  <c r="J1367" i="4"/>
  <c r="AN1367" i="4" s="1"/>
  <c r="AM1366" i="4"/>
  <c r="AL1366" i="4"/>
  <c r="K1366" i="4"/>
  <c r="J1366" i="4"/>
  <c r="AN1366" i="4" s="1"/>
  <c r="AM1365" i="4"/>
  <c r="AL1365" i="4"/>
  <c r="K1365" i="4"/>
  <c r="J1365" i="4"/>
  <c r="AN1365" i="4" s="1"/>
  <c r="AM1364" i="4"/>
  <c r="AL1364" i="4"/>
  <c r="K1364" i="4"/>
  <c r="J1364" i="4"/>
  <c r="AN1364" i="4" s="1"/>
  <c r="AM1363" i="4"/>
  <c r="AL1363" i="4"/>
  <c r="K1363" i="4"/>
  <c r="J1363" i="4"/>
  <c r="AN1363" i="4" s="1"/>
  <c r="AM1362" i="4"/>
  <c r="AL1362" i="4"/>
  <c r="K1362" i="4"/>
  <c r="J1362" i="4"/>
  <c r="AN1362" i="4" s="1"/>
  <c r="AM1361" i="4"/>
  <c r="AL1361" i="4"/>
  <c r="K1361" i="4"/>
  <c r="J1361" i="4"/>
  <c r="AN1361" i="4" s="1"/>
  <c r="AM1360" i="4"/>
  <c r="AL1360" i="4"/>
  <c r="K1360" i="4"/>
  <c r="J1360" i="4"/>
  <c r="AN1360" i="4" s="1"/>
  <c r="AM1359" i="4"/>
  <c r="AL1359" i="4"/>
  <c r="K1359" i="4"/>
  <c r="J1359" i="4"/>
  <c r="AN1359" i="4" s="1"/>
  <c r="AM1358" i="4"/>
  <c r="AL1358" i="4"/>
  <c r="K1358" i="4"/>
  <c r="J1358" i="4"/>
  <c r="AN1358" i="4" s="1"/>
  <c r="AM1357" i="4"/>
  <c r="AL1357" i="4"/>
  <c r="K1357" i="4"/>
  <c r="J1357" i="4"/>
  <c r="AN1357" i="4" s="1"/>
  <c r="AM1356" i="4"/>
  <c r="AL1356" i="4"/>
  <c r="K1356" i="4"/>
  <c r="J1356" i="4"/>
  <c r="AN1356" i="4" s="1"/>
  <c r="AM1355" i="4"/>
  <c r="AL1355" i="4"/>
  <c r="K1355" i="4"/>
  <c r="J1355" i="4"/>
  <c r="AN1355" i="4" s="1"/>
  <c r="AM1354" i="4"/>
  <c r="AL1354" i="4"/>
  <c r="K1354" i="4"/>
  <c r="J1354" i="4"/>
  <c r="AN1354" i="4" s="1"/>
  <c r="AM1353" i="4"/>
  <c r="AL1353" i="4"/>
  <c r="K1353" i="4"/>
  <c r="J1353" i="4"/>
  <c r="AN1353" i="4" s="1"/>
  <c r="AM1352" i="4"/>
  <c r="AL1352" i="4"/>
  <c r="K1352" i="4"/>
  <c r="J1352" i="4"/>
  <c r="AN1352" i="4" s="1"/>
  <c r="AM1351" i="4"/>
  <c r="AL1351" i="4"/>
  <c r="K1351" i="4"/>
  <c r="J1351" i="4"/>
  <c r="AN1351" i="4" s="1"/>
  <c r="AM1350" i="4"/>
  <c r="AL1350" i="4"/>
  <c r="K1350" i="4"/>
  <c r="J1350" i="4"/>
  <c r="AN1350" i="4" s="1"/>
  <c r="AM1349" i="4"/>
  <c r="AL1349" i="4"/>
  <c r="K1349" i="4"/>
  <c r="J1349" i="4"/>
  <c r="AN1349" i="4" s="1"/>
  <c r="AM1348" i="4"/>
  <c r="AL1348" i="4"/>
  <c r="K1348" i="4"/>
  <c r="J1348" i="4"/>
  <c r="AN1348" i="4" s="1"/>
  <c r="AM1347" i="4"/>
  <c r="AL1347" i="4"/>
  <c r="K1347" i="4"/>
  <c r="J1347" i="4"/>
  <c r="AN1347" i="4" s="1"/>
  <c r="AM1346" i="4"/>
  <c r="AL1346" i="4"/>
  <c r="K1346" i="4"/>
  <c r="J1346" i="4"/>
  <c r="AN1346" i="4" s="1"/>
  <c r="AM1345" i="4"/>
  <c r="AL1345" i="4"/>
  <c r="K1345" i="4"/>
  <c r="J1345" i="4"/>
  <c r="AN1345" i="4" s="1"/>
  <c r="AM1344" i="4"/>
  <c r="AL1344" i="4"/>
  <c r="K1344" i="4"/>
  <c r="J1344" i="4"/>
  <c r="AN1344" i="4" s="1"/>
  <c r="AM1343" i="4"/>
  <c r="AL1343" i="4"/>
  <c r="K1343" i="4"/>
  <c r="J1343" i="4"/>
  <c r="AN1343" i="4" s="1"/>
  <c r="AM1342" i="4"/>
  <c r="AL1342" i="4"/>
  <c r="K1342" i="4"/>
  <c r="J1342" i="4"/>
  <c r="AN1342" i="4" s="1"/>
  <c r="AM1341" i="4"/>
  <c r="AL1341" i="4"/>
  <c r="K1341" i="4"/>
  <c r="J1341" i="4"/>
  <c r="AN1341" i="4" s="1"/>
  <c r="AM1340" i="4"/>
  <c r="AL1340" i="4"/>
  <c r="K1340" i="4"/>
  <c r="J1340" i="4"/>
  <c r="AN1340" i="4" s="1"/>
  <c r="AM1339" i="4"/>
  <c r="AL1339" i="4"/>
  <c r="K1339" i="4"/>
  <c r="J1339" i="4"/>
  <c r="AN1339" i="4" s="1"/>
  <c r="AM1338" i="4"/>
  <c r="AL1338" i="4"/>
  <c r="K1338" i="4"/>
  <c r="J1338" i="4"/>
  <c r="AN1338" i="4" s="1"/>
  <c r="AM1337" i="4"/>
  <c r="AL1337" i="4"/>
  <c r="K1337" i="4"/>
  <c r="J1337" i="4"/>
  <c r="AN1337" i="4" s="1"/>
  <c r="AM1336" i="4"/>
  <c r="AL1336" i="4"/>
  <c r="K1336" i="4"/>
  <c r="J1336" i="4"/>
  <c r="AN1336" i="4" s="1"/>
  <c r="AM1335" i="4"/>
  <c r="AL1335" i="4"/>
  <c r="K1335" i="4"/>
  <c r="J1335" i="4"/>
  <c r="AN1335" i="4" s="1"/>
  <c r="AM1334" i="4"/>
  <c r="AL1334" i="4"/>
  <c r="K1334" i="4"/>
  <c r="J1334" i="4"/>
  <c r="AN1334" i="4" s="1"/>
  <c r="AM1333" i="4"/>
  <c r="AL1333" i="4"/>
  <c r="K1333" i="4"/>
  <c r="J1333" i="4"/>
  <c r="AN1333" i="4" s="1"/>
  <c r="AM1332" i="4"/>
  <c r="AL1332" i="4"/>
  <c r="K1332" i="4"/>
  <c r="J1332" i="4"/>
  <c r="AN1332" i="4" s="1"/>
  <c r="AM1331" i="4"/>
  <c r="AL1331" i="4"/>
  <c r="K1331" i="4"/>
  <c r="J1331" i="4"/>
  <c r="AN1331" i="4" s="1"/>
  <c r="AM1330" i="4"/>
  <c r="AL1330" i="4"/>
  <c r="K1330" i="4"/>
  <c r="J1330" i="4"/>
  <c r="AN1330" i="4" s="1"/>
  <c r="AM1329" i="4"/>
  <c r="AL1329" i="4"/>
  <c r="K1329" i="4"/>
  <c r="J1329" i="4"/>
  <c r="AN1329" i="4" s="1"/>
  <c r="AM1328" i="4"/>
  <c r="AL1328" i="4"/>
  <c r="K1328" i="4"/>
  <c r="J1328" i="4"/>
  <c r="AN1328" i="4" s="1"/>
  <c r="AM1327" i="4"/>
  <c r="AL1327" i="4"/>
  <c r="K1327" i="4"/>
  <c r="J1327" i="4"/>
  <c r="AN1327" i="4" s="1"/>
  <c r="AM1326" i="4"/>
  <c r="AL1326" i="4"/>
  <c r="K1326" i="4"/>
  <c r="J1326" i="4"/>
  <c r="AN1326" i="4" s="1"/>
  <c r="AM1325" i="4"/>
  <c r="AL1325" i="4"/>
  <c r="K1325" i="4"/>
  <c r="J1325" i="4"/>
  <c r="AN1325" i="4" s="1"/>
  <c r="AM1324" i="4"/>
  <c r="AL1324" i="4"/>
  <c r="K1324" i="4"/>
  <c r="J1324" i="4"/>
  <c r="AN1324" i="4" s="1"/>
  <c r="AM1323" i="4"/>
  <c r="AL1323" i="4"/>
  <c r="K1323" i="4"/>
  <c r="J1323" i="4"/>
  <c r="AN1323" i="4" s="1"/>
  <c r="AM1322" i="4"/>
  <c r="AL1322" i="4"/>
  <c r="K1322" i="4"/>
  <c r="J1322" i="4"/>
  <c r="AN1322" i="4" s="1"/>
  <c r="AM1321" i="4"/>
  <c r="AL1321" i="4"/>
  <c r="K1321" i="4"/>
  <c r="J1321" i="4"/>
  <c r="AN1321" i="4" s="1"/>
  <c r="AM1320" i="4"/>
  <c r="AL1320" i="4"/>
  <c r="K1320" i="4"/>
  <c r="J1320" i="4"/>
  <c r="AN1320" i="4" s="1"/>
  <c r="AM1319" i="4"/>
  <c r="AL1319" i="4"/>
  <c r="K1319" i="4"/>
  <c r="J1319" i="4"/>
  <c r="AN1319" i="4" s="1"/>
  <c r="AM1318" i="4"/>
  <c r="AL1318" i="4"/>
  <c r="K1318" i="4"/>
  <c r="J1318" i="4"/>
  <c r="AN1318" i="4" s="1"/>
  <c r="AM1317" i="4"/>
  <c r="AL1317" i="4"/>
  <c r="K1317" i="4"/>
  <c r="J1317" i="4"/>
  <c r="AN1317" i="4" s="1"/>
  <c r="AM1316" i="4"/>
  <c r="AL1316" i="4"/>
  <c r="K1316" i="4"/>
  <c r="J1316" i="4"/>
  <c r="AN1316" i="4" s="1"/>
  <c r="AM1315" i="4"/>
  <c r="AL1315" i="4"/>
  <c r="K1315" i="4"/>
  <c r="J1315" i="4"/>
  <c r="AN1315" i="4" s="1"/>
  <c r="AM1314" i="4"/>
  <c r="AL1314" i="4"/>
  <c r="K1314" i="4"/>
  <c r="J1314" i="4"/>
  <c r="AN1314" i="4" s="1"/>
  <c r="AM1313" i="4"/>
  <c r="AL1313" i="4"/>
  <c r="K1313" i="4"/>
  <c r="J1313" i="4"/>
  <c r="AN1313" i="4" s="1"/>
  <c r="AM1312" i="4"/>
  <c r="AL1312" i="4"/>
  <c r="K1312" i="4"/>
  <c r="J1312" i="4"/>
  <c r="AN1312" i="4" s="1"/>
  <c r="AM1311" i="4"/>
  <c r="AL1311" i="4"/>
  <c r="K1311" i="4"/>
  <c r="J1311" i="4"/>
  <c r="AN1311" i="4" s="1"/>
  <c r="AM1310" i="4"/>
  <c r="AL1310" i="4"/>
  <c r="K1310" i="4"/>
  <c r="J1310" i="4"/>
  <c r="AN1310" i="4" s="1"/>
  <c r="AM1309" i="4"/>
  <c r="AL1309" i="4"/>
  <c r="K1309" i="4"/>
  <c r="J1309" i="4"/>
  <c r="AN1309" i="4" s="1"/>
  <c r="AM1308" i="4"/>
  <c r="AL1308" i="4"/>
  <c r="K1308" i="4"/>
  <c r="J1308" i="4"/>
  <c r="AN1308" i="4" s="1"/>
  <c r="AM1307" i="4"/>
  <c r="AL1307" i="4"/>
  <c r="K1307" i="4"/>
  <c r="J1307" i="4"/>
  <c r="AN1307" i="4" s="1"/>
  <c r="AM1306" i="4"/>
  <c r="AL1306" i="4"/>
  <c r="K1306" i="4"/>
  <c r="J1306" i="4"/>
  <c r="AN1306" i="4" s="1"/>
  <c r="AM1305" i="4"/>
  <c r="AL1305" i="4"/>
  <c r="K1305" i="4"/>
  <c r="J1305" i="4"/>
  <c r="AN1305" i="4" s="1"/>
  <c r="AM1304" i="4"/>
  <c r="AL1304" i="4"/>
  <c r="K1304" i="4"/>
  <c r="J1304" i="4"/>
  <c r="AN1304" i="4" s="1"/>
  <c r="AM1303" i="4"/>
  <c r="AL1303" i="4"/>
  <c r="K1303" i="4"/>
  <c r="J1303" i="4"/>
  <c r="AN1303" i="4" s="1"/>
  <c r="AM1302" i="4"/>
  <c r="AL1302" i="4"/>
  <c r="K1302" i="4"/>
  <c r="J1302" i="4"/>
  <c r="AN1302" i="4" s="1"/>
  <c r="AM1301" i="4"/>
  <c r="AL1301" i="4"/>
  <c r="K1301" i="4"/>
  <c r="J1301" i="4"/>
  <c r="AN1301" i="4" s="1"/>
  <c r="AM1300" i="4"/>
  <c r="AL1300" i="4"/>
  <c r="K1300" i="4"/>
  <c r="J1300" i="4"/>
  <c r="AN1300" i="4" s="1"/>
  <c r="AM1299" i="4"/>
  <c r="AL1299" i="4"/>
  <c r="K1299" i="4"/>
  <c r="J1299" i="4"/>
  <c r="AN1299" i="4" s="1"/>
  <c r="AM1298" i="4"/>
  <c r="AL1298" i="4"/>
  <c r="K1298" i="4"/>
  <c r="J1298" i="4"/>
  <c r="AN1298" i="4" s="1"/>
  <c r="AM1297" i="4"/>
  <c r="AL1297" i="4"/>
  <c r="K1297" i="4"/>
  <c r="J1297" i="4"/>
  <c r="AN1297" i="4" s="1"/>
  <c r="AM1296" i="4"/>
  <c r="AL1296" i="4"/>
  <c r="K1296" i="4"/>
  <c r="J1296" i="4"/>
  <c r="AN1296" i="4" s="1"/>
  <c r="AM1295" i="4"/>
  <c r="AL1295" i="4"/>
  <c r="K1295" i="4"/>
  <c r="J1295" i="4"/>
  <c r="AN1295" i="4" s="1"/>
  <c r="AM1294" i="4"/>
  <c r="AL1294" i="4"/>
  <c r="K1294" i="4"/>
  <c r="J1294" i="4"/>
  <c r="AN1294" i="4" s="1"/>
  <c r="AM1293" i="4"/>
  <c r="AL1293" i="4"/>
  <c r="K1293" i="4"/>
  <c r="J1293" i="4"/>
  <c r="AN1293" i="4" s="1"/>
  <c r="AM1292" i="4"/>
  <c r="AL1292" i="4"/>
  <c r="K1292" i="4"/>
  <c r="J1292" i="4"/>
  <c r="AN1292" i="4" s="1"/>
  <c r="AM1291" i="4"/>
  <c r="AL1291" i="4"/>
  <c r="K1291" i="4"/>
  <c r="J1291" i="4"/>
  <c r="AN1291" i="4" s="1"/>
  <c r="AM1290" i="4"/>
  <c r="AL1290" i="4"/>
  <c r="K1290" i="4"/>
  <c r="J1290" i="4"/>
  <c r="AN1290" i="4" s="1"/>
  <c r="AM1289" i="4"/>
  <c r="AL1289" i="4"/>
  <c r="K1289" i="4"/>
  <c r="J1289" i="4"/>
  <c r="AN1289" i="4" s="1"/>
  <c r="AM1288" i="4"/>
  <c r="AL1288" i="4"/>
  <c r="K1288" i="4"/>
  <c r="J1288" i="4"/>
  <c r="AN1288" i="4" s="1"/>
  <c r="AM1287" i="4"/>
  <c r="AL1287" i="4"/>
  <c r="K1287" i="4"/>
  <c r="J1287" i="4"/>
  <c r="AN1287" i="4" s="1"/>
  <c r="AM1286" i="4"/>
  <c r="AL1286" i="4"/>
  <c r="K1286" i="4"/>
  <c r="J1286" i="4"/>
  <c r="AN1286" i="4" s="1"/>
  <c r="AM1285" i="4"/>
  <c r="AL1285" i="4"/>
  <c r="K1285" i="4"/>
  <c r="J1285" i="4"/>
  <c r="AN1285" i="4" s="1"/>
  <c r="AM1284" i="4"/>
  <c r="AL1284" i="4"/>
  <c r="K1284" i="4"/>
  <c r="J1284" i="4"/>
  <c r="AN1284" i="4" s="1"/>
  <c r="AM1283" i="4"/>
  <c r="AL1283" i="4"/>
  <c r="K1283" i="4"/>
  <c r="J1283" i="4"/>
  <c r="AN1283" i="4" s="1"/>
  <c r="AM1282" i="4"/>
  <c r="AL1282" i="4"/>
  <c r="K1282" i="4"/>
  <c r="J1282" i="4"/>
  <c r="AN1282" i="4" s="1"/>
  <c r="AM1281" i="4"/>
  <c r="AL1281" i="4"/>
  <c r="K1281" i="4"/>
  <c r="J1281" i="4"/>
  <c r="AN1281" i="4" s="1"/>
  <c r="AM1280" i="4"/>
  <c r="AL1280" i="4"/>
  <c r="K1280" i="4"/>
  <c r="J1280" i="4"/>
  <c r="AN1280" i="4" s="1"/>
  <c r="AM1279" i="4"/>
  <c r="AL1279" i="4"/>
  <c r="K1279" i="4"/>
  <c r="J1279" i="4"/>
  <c r="AN1279" i="4" s="1"/>
  <c r="AM1278" i="4"/>
  <c r="AL1278" i="4"/>
  <c r="K1278" i="4"/>
  <c r="J1278" i="4"/>
  <c r="AN1278" i="4" s="1"/>
  <c r="AM1277" i="4"/>
  <c r="AL1277" i="4"/>
  <c r="K1277" i="4"/>
  <c r="J1277" i="4"/>
  <c r="AN1277" i="4" s="1"/>
  <c r="AM1276" i="4"/>
  <c r="AL1276" i="4"/>
  <c r="K1276" i="4"/>
  <c r="J1276" i="4"/>
  <c r="AN1276" i="4" s="1"/>
  <c r="AM1275" i="4"/>
  <c r="AL1275" i="4"/>
  <c r="K1275" i="4"/>
  <c r="J1275" i="4"/>
  <c r="AN1275" i="4" s="1"/>
  <c r="AM1274" i="4"/>
  <c r="AL1274" i="4"/>
  <c r="K1274" i="4"/>
  <c r="J1274" i="4"/>
  <c r="AN1274" i="4" s="1"/>
  <c r="AM1273" i="4"/>
  <c r="AL1273" i="4"/>
  <c r="K1273" i="4"/>
  <c r="J1273" i="4"/>
  <c r="AN1273" i="4" s="1"/>
  <c r="AM1272" i="4"/>
  <c r="AL1272" i="4"/>
  <c r="K1272" i="4"/>
  <c r="J1272" i="4"/>
  <c r="AN1272" i="4" s="1"/>
  <c r="AM1271" i="4"/>
  <c r="AL1271" i="4"/>
  <c r="K1271" i="4"/>
  <c r="J1271" i="4"/>
  <c r="AN1271" i="4" s="1"/>
  <c r="AM1270" i="4"/>
  <c r="AL1270" i="4"/>
  <c r="K1270" i="4"/>
  <c r="J1270" i="4"/>
  <c r="AN1270" i="4" s="1"/>
  <c r="AM1269" i="4"/>
  <c r="AL1269" i="4"/>
  <c r="K1269" i="4"/>
  <c r="J1269" i="4"/>
  <c r="AN1269" i="4" s="1"/>
  <c r="AM1268" i="4"/>
  <c r="AL1268" i="4"/>
  <c r="K1268" i="4"/>
  <c r="J1268" i="4"/>
  <c r="AN1268" i="4" s="1"/>
  <c r="AM1267" i="4"/>
  <c r="AL1267" i="4"/>
  <c r="K1267" i="4"/>
  <c r="J1267" i="4"/>
  <c r="AN1267" i="4" s="1"/>
  <c r="AM1266" i="4"/>
  <c r="AL1266" i="4"/>
  <c r="K1266" i="4"/>
  <c r="J1266" i="4"/>
  <c r="AN1266" i="4" s="1"/>
  <c r="AM1265" i="4"/>
  <c r="AL1265" i="4"/>
  <c r="K1265" i="4"/>
  <c r="J1265" i="4"/>
  <c r="AN1265" i="4" s="1"/>
  <c r="AM1264" i="4"/>
  <c r="AL1264" i="4"/>
  <c r="K1264" i="4"/>
  <c r="J1264" i="4"/>
  <c r="AN1264" i="4" s="1"/>
  <c r="AM1263" i="4"/>
  <c r="AL1263" i="4"/>
  <c r="K1263" i="4"/>
  <c r="J1263" i="4"/>
  <c r="AN1263" i="4" s="1"/>
  <c r="AM1262" i="4"/>
  <c r="AL1262" i="4"/>
  <c r="K1262" i="4"/>
  <c r="J1262" i="4"/>
  <c r="AN1262" i="4" s="1"/>
  <c r="AM1261" i="4"/>
  <c r="AL1261" i="4"/>
  <c r="K1261" i="4"/>
  <c r="J1261" i="4"/>
  <c r="AN1261" i="4" s="1"/>
  <c r="AM1260" i="4"/>
  <c r="AL1260" i="4"/>
  <c r="K1260" i="4"/>
  <c r="J1260" i="4"/>
  <c r="AN1260" i="4" s="1"/>
  <c r="AM1259" i="4"/>
  <c r="AL1259" i="4"/>
  <c r="K1259" i="4"/>
  <c r="J1259" i="4"/>
  <c r="AN1259" i="4" s="1"/>
  <c r="AM1258" i="4"/>
  <c r="AL1258" i="4"/>
  <c r="K1258" i="4"/>
  <c r="J1258" i="4"/>
  <c r="AN1258" i="4" s="1"/>
  <c r="AM1257" i="4"/>
  <c r="AL1257" i="4"/>
  <c r="K1257" i="4"/>
  <c r="J1257" i="4"/>
  <c r="AN1257" i="4" s="1"/>
  <c r="AM1256" i="4"/>
  <c r="AL1256" i="4"/>
  <c r="K1256" i="4"/>
  <c r="J1256" i="4"/>
  <c r="AN1256" i="4" s="1"/>
  <c r="AM1255" i="4"/>
  <c r="AL1255" i="4"/>
  <c r="K1255" i="4"/>
  <c r="J1255" i="4"/>
  <c r="AN1255" i="4" s="1"/>
  <c r="AM1254" i="4"/>
  <c r="AL1254" i="4"/>
  <c r="K1254" i="4"/>
  <c r="J1254" i="4"/>
  <c r="AN1254" i="4" s="1"/>
  <c r="AM1253" i="4"/>
  <c r="AL1253" i="4"/>
  <c r="K1253" i="4"/>
  <c r="J1253" i="4"/>
  <c r="AN1253" i="4" s="1"/>
  <c r="AM1252" i="4"/>
  <c r="AL1252" i="4"/>
  <c r="K1252" i="4"/>
  <c r="J1252" i="4"/>
  <c r="AN1252" i="4" s="1"/>
  <c r="AM1251" i="4"/>
  <c r="AL1251" i="4"/>
  <c r="K1251" i="4"/>
  <c r="J1251" i="4"/>
  <c r="AN1251" i="4" s="1"/>
  <c r="AM1250" i="4"/>
  <c r="AL1250" i="4"/>
  <c r="K1250" i="4"/>
  <c r="J1250" i="4"/>
  <c r="AN1250" i="4" s="1"/>
  <c r="AM1249" i="4"/>
  <c r="AL1249" i="4"/>
  <c r="K1249" i="4"/>
  <c r="J1249" i="4"/>
  <c r="AN1249" i="4" s="1"/>
  <c r="AM1248" i="4"/>
  <c r="AL1248" i="4"/>
  <c r="K1248" i="4"/>
  <c r="J1248" i="4"/>
  <c r="AN1248" i="4" s="1"/>
  <c r="AM1247" i="4"/>
  <c r="AL1247" i="4"/>
  <c r="K1247" i="4"/>
  <c r="J1247" i="4"/>
  <c r="AN1247" i="4" s="1"/>
  <c r="AM1246" i="4"/>
  <c r="AL1246" i="4"/>
  <c r="K1246" i="4"/>
  <c r="J1246" i="4"/>
  <c r="AN1246" i="4" s="1"/>
  <c r="AM1245" i="4"/>
  <c r="AL1245" i="4"/>
  <c r="K1245" i="4"/>
  <c r="J1245" i="4"/>
  <c r="AN1245" i="4" s="1"/>
  <c r="AM1244" i="4"/>
  <c r="AL1244" i="4"/>
  <c r="K1244" i="4"/>
  <c r="J1244" i="4"/>
  <c r="AN1244" i="4" s="1"/>
  <c r="AM1243" i="4"/>
  <c r="AL1243" i="4"/>
  <c r="K1243" i="4"/>
  <c r="J1243" i="4"/>
  <c r="AN1243" i="4" s="1"/>
  <c r="AM1242" i="4"/>
  <c r="AL1242" i="4"/>
  <c r="K1242" i="4"/>
  <c r="J1242" i="4"/>
  <c r="AN1242" i="4" s="1"/>
  <c r="AM1241" i="4"/>
  <c r="AL1241" i="4"/>
  <c r="K1241" i="4"/>
  <c r="J1241" i="4"/>
  <c r="AN1241" i="4" s="1"/>
  <c r="AM1240" i="4"/>
  <c r="AL1240" i="4"/>
  <c r="K1240" i="4"/>
  <c r="J1240" i="4"/>
  <c r="AN1240" i="4" s="1"/>
  <c r="AM1239" i="4"/>
  <c r="AL1239" i="4"/>
  <c r="K1239" i="4"/>
  <c r="J1239" i="4"/>
  <c r="AN1239" i="4" s="1"/>
  <c r="AM1238" i="4"/>
  <c r="AL1238" i="4"/>
  <c r="K1238" i="4"/>
  <c r="J1238" i="4"/>
  <c r="AN1238" i="4" s="1"/>
  <c r="AM1237" i="4"/>
  <c r="AL1237" i="4"/>
  <c r="K1237" i="4"/>
  <c r="J1237" i="4"/>
  <c r="AN1237" i="4" s="1"/>
  <c r="AM1236" i="4"/>
  <c r="AL1236" i="4"/>
  <c r="K1236" i="4"/>
  <c r="J1236" i="4"/>
  <c r="AN1236" i="4" s="1"/>
  <c r="AM1235" i="4"/>
  <c r="AL1235" i="4"/>
  <c r="K1235" i="4"/>
  <c r="J1235" i="4"/>
  <c r="AN1235" i="4" s="1"/>
  <c r="AM1234" i="4"/>
  <c r="AL1234" i="4"/>
  <c r="K1234" i="4"/>
  <c r="J1234" i="4"/>
  <c r="AN1234" i="4" s="1"/>
  <c r="AM1233" i="4"/>
  <c r="AL1233" i="4"/>
  <c r="K1233" i="4"/>
  <c r="J1233" i="4"/>
  <c r="AN1233" i="4" s="1"/>
  <c r="AM1232" i="4"/>
  <c r="AL1232" i="4"/>
  <c r="K1232" i="4"/>
  <c r="J1232" i="4"/>
  <c r="AN1232" i="4" s="1"/>
  <c r="AM1231" i="4"/>
  <c r="AL1231" i="4"/>
  <c r="K1231" i="4"/>
  <c r="J1231" i="4"/>
  <c r="AN1231" i="4" s="1"/>
  <c r="AM1230" i="4"/>
  <c r="AL1230" i="4"/>
  <c r="K1230" i="4"/>
  <c r="J1230" i="4"/>
  <c r="AN1230" i="4" s="1"/>
  <c r="AM1229" i="4"/>
  <c r="AL1229" i="4"/>
  <c r="K1229" i="4"/>
  <c r="J1229" i="4"/>
  <c r="AN1229" i="4" s="1"/>
  <c r="AM1228" i="4"/>
  <c r="AL1228" i="4"/>
  <c r="K1228" i="4"/>
  <c r="J1228" i="4"/>
  <c r="AN1228" i="4" s="1"/>
  <c r="AM1227" i="4"/>
  <c r="AL1227" i="4"/>
  <c r="K1227" i="4"/>
  <c r="J1227" i="4"/>
  <c r="AN1227" i="4" s="1"/>
  <c r="AM1226" i="4"/>
  <c r="AL1226" i="4"/>
  <c r="K1226" i="4"/>
  <c r="J1226" i="4"/>
  <c r="AN1226" i="4" s="1"/>
  <c r="AM1225" i="4"/>
  <c r="AL1225" i="4"/>
  <c r="K1225" i="4"/>
  <c r="J1225" i="4"/>
  <c r="AN1225" i="4" s="1"/>
  <c r="AM1224" i="4"/>
  <c r="AL1224" i="4"/>
  <c r="K1224" i="4"/>
  <c r="J1224" i="4"/>
  <c r="AN1224" i="4" s="1"/>
  <c r="AM1223" i="4"/>
  <c r="AL1223" i="4"/>
  <c r="K1223" i="4"/>
  <c r="J1223" i="4"/>
  <c r="AN1223" i="4" s="1"/>
  <c r="AM1222" i="4"/>
  <c r="AL1222" i="4"/>
  <c r="K1222" i="4"/>
  <c r="J1222" i="4"/>
  <c r="AN1222" i="4" s="1"/>
  <c r="AM1221" i="4"/>
  <c r="AL1221" i="4"/>
  <c r="K1221" i="4"/>
  <c r="J1221" i="4"/>
  <c r="AN1221" i="4" s="1"/>
  <c r="AM1220" i="4"/>
  <c r="AL1220" i="4"/>
  <c r="K1220" i="4"/>
  <c r="J1220" i="4"/>
  <c r="AN1220" i="4" s="1"/>
  <c r="AM1219" i="4"/>
  <c r="AL1219" i="4"/>
  <c r="K1219" i="4"/>
  <c r="J1219" i="4"/>
  <c r="AN1219" i="4" s="1"/>
  <c r="AM1218" i="4"/>
  <c r="AL1218" i="4"/>
  <c r="K1218" i="4"/>
  <c r="J1218" i="4"/>
  <c r="AN1218" i="4" s="1"/>
  <c r="AM1217" i="4"/>
  <c r="AL1217" i="4"/>
  <c r="K1217" i="4"/>
  <c r="J1217" i="4"/>
  <c r="AN1217" i="4" s="1"/>
  <c r="AM1216" i="4"/>
  <c r="AL1216" i="4"/>
  <c r="K1216" i="4"/>
  <c r="J1216" i="4"/>
  <c r="AN1216" i="4" s="1"/>
  <c r="AM1215" i="4"/>
  <c r="AL1215" i="4"/>
  <c r="K1215" i="4"/>
  <c r="J1215" i="4"/>
  <c r="AN1215" i="4" s="1"/>
  <c r="AM1214" i="4"/>
  <c r="AL1214" i="4"/>
  <c r="K1214" i="4"/>
  <c r="J1214" i="4"/>
  <c r="AN1214" i="4" s="1"/>
  <c r="AM1213" i="4"/>
  <c r="AL1213" i="4"/>
  <c r="K1213" i="4"/>
  <c r="J1213" i="4"/>
  <c r="AN1213" i="4" s="1"/>
  <c r="AM1212" i="4"/>
  <c r="AL1212" i="4"/>
  <c r="K1212" i="4"/>
  <c r="J1212" i="4"/>
  <c r="AN1212" i="4" s="1"/>
  <c r="AM1211" i="4"/>
  <c r="AL1211" i="4"/>
  <c r="K1211" i="4"/>
  <c r="J1211" i="4"/>
  <c r="AN1211" i="4" s="1"/>
  <c r="AM1210" i="4"/>
  <c r="AL1210" i="4"/>
  <c r="K1210" i="4"/>
  <c r="J1210" i="4"/>
  <c r="AN1210" i="4" s="1"/>
  <c r="AM1209" i="4"/>
  <c r="AL1209" i="4"/>
  <c r="K1209" i="4"/>
  <c r="J1209" i="4"/>
  <c r="AN1209" i="4" s="1"/>
  <c r="AM1208" i="4"/>
  <c r="AL1208" i="4"/>
  <c r="K1208" i="4"/>
  <c r="J1208" i="4"/>
  <c r="AN1208" i="4" s="1"/>
  <c r="AM1207" i="4"/>
  <c r="AL1207" i="4"/>
  <c r="K1207" i="4"/>
  <c r="J1207" i="4"/>
  <c r="AN1207" i="4" s="1"/>
  <c r="AM1206" i="4"/>
  <c r="AL1206" i="4"/>
  <c r="K1206" i="4"/>
  <c r="J1206" i="4"/>
  <c r="AN1206" i="4" s="1"/>
  <c r="AM1205" i="4"/>
  <c r="AL1205" i="4"/>
  <c r="K1205" i="4"/>
  <c r="J1205" i="4"/>
  <c r="AN1205" i="4" s="1"/>
  <c r="AM1204" i="4"/>
  <c r="AL1204" i="4"/>
  <c r="K1204" i="4"/>
  <c r="J1204" i="4"/>
  <c r="AN1204" i="4" s="1"/>
  <c r="AM1203" i="4"/>
  <c r="AL1203" i="4"/>
  <c r="K1203" i="4"/>
  <c r="J1203" i="4"/>
  <c r="AN1203" i="4" s="1"/>
  <c r="AM1202" i="4"/>
  <c r="AL1202" i="4"/>
  <c r="K1202" i="4"/>
  <c r="J1202" i="4"/>
  <c r="AN1202" i="4" s="1"/>
  <c r="AM1201" i="4"/>
  <c r="AL1201" i="4"/>
  <c r="K1201" i="4"/>
  <c r="J1201" i="4"/>
  <c r="AN1201" i="4" s="1"/>
  <c r="AM1200" i="4"/>
  <c r="AL1200" i="4"/>
  <c r="K1200" i="4"/>
  <c r="J1200" i="4"/>
  <c r="AN1200" i="4" s="1"/>
  <c r="AM1199" i="4"/>
  <c r="AL1199" i="4"/>
  <c r="K1199" i="4"/>
  <c r="J1199" i="4"/>
  <c r="AN1199" i="4" s="1"/>
  <c r="AM1198" i="4"/>
  <c r="AL1198" i="4"/>
  <c r="K1198" i="4"/>
  <c r="J1198" i="4"/>
  <c r="AN1198" i="4" s="1"/>
  <c r="AM1197" i="4"/>
  <c r="AL1197" i="4"/>
  <c r="K1197" i="4"/>
  <c r="J1197" i="4"/>
  <c r="AN1197" i="4" s="1"/>
  <c r="AM1196" i="4"/>
  <c r="AL1196" i="4"/>
  <c r="K1196" i="4"/>
  <c r="J1196" i="4"/>
  <c r="AN1196" i="4" s="1"/>
  <c r="AM1195" i="4"/>
  <c r="AL1195" i="4"/>
  <c r="K1195" i="4"/>
  <c r="J1195" i="4"/>
  <c r="AN1195" i="4" s="1"/>
  <c r="AM1194" i="4"/>
  <c r="AL1194" i="4"/>
  <c r="K1194" i="4"/>
  <c r="J1194" i="4"/>
  <c r="AN1194" i="4" s="1"/>
  <c r="AM1193" i="4"/>
  <c r="AL1193" i="4"/>
  <c r="K1193" i="4"/>
  <c r="J1193" i="4"/>
  <c r="AN1193" i="4" s="1"/>
  <c r="AM1192" i="4"/>
  <c r="AL1192" i="4"/>
  <c r="K1192" i="4"/>
  <c r="J1192" i="4"/>
  <c r="AN1192" i="4" s="1"/>
  <c r="AM1191" i="4"/>
  <c r="AL1191" i="4"/>
  <c r="K1191" i="4"/>
  <c r="J1191" i="4"/>
  <c r="AN1191" i="4" s="1"/>
  <c r="AM1190" i="4"/>
  <c r="AL1190" i="4"/>
  <c r="K1190" i="4"/>
  <c r="J1190" i="4"/>
  <c r="AN1190" i="4" s="1"/>
  <c r="AM1189" i="4"/>
  <c r="AL1189" i="4"/>
  <c r="K1189" i="4"/>
  <c r="J1189" i="4"/>
  <c r="AN1189" i="4" s="1"/>
  <c r="AM1188" i="4"/>
  <c r="AL1188" i="4"/>
  <c r="K1188" i="4"/>
  <c r="J1188" i="4"/>
  <c r="AN1188" i="4" s="1"/>
  <c r="AM1187" i="4"/>
  <c r="AL1187" i="4"/>
  <c r="K1187" i="4"/>
  <c r="J1187" i="4"/>
  <c r="AN1187" i="4" s="1"/>
  <c r="AM1186" i="4"/>
  <c r="AL1186" i="4"/>
  <c r="K1186" i="4"/>
  <c r="J1186" i="4"/>
  <c r="AN1186" i="4" s="1"/>
  <c r="AM1185" i="4"/>
  <c r="AL1185" i="4"/>
  <c r="K1185" i="4"/>
  <c r="J1185" i="4"/>
  <c r="AN1185" i="4" s="1"/>
  <c r="AM1184" i="4"/>
  <c r="AL1184" i="4"/>
  <c r="K1184" i="4"/>
  <c r="J1184" i="4"/>
  <c r="AN1184" i="4" s="1"/>
  <c r="AM1183" i="4"/>
  <c r="AL1183" i="4"/>
  <c r="K1183" i="4"/>
  <c r="J1183" i="4"/>
  <c r="AN1183" i="4" s="1"/>
  <c r="AM1182" i="4"/>
  <c r="AL1182" i="4"/>
  <c r="K1182" i="4"/>
  <c r="J1182" i="4"/>
  <c r="AN1182" i="4" s="1"/>
  <c r="AM1181" i="4"/>
  <c r="AL1181" i="4"/>
  <c r="K1181" i="4"/>
  <c r="J1181" i="4"/>
  <c r="AN1181" i="4" s="1"/>
  <c r="AM1180" i="4"/>
  <c r="AL1180" i="4"/>
  <c r="K1180" i="4"/>
  <c r="J1180" i="4"/>
  <c r="AN1180" i="4" s="1"/>
  <c r="AM1179" i="4"/>
  <c r="AL1179" i="4"/>
  <c r="K1179" i="4"/>
  <c r="J1179" i="4"/>
  <c r="AN1179" i="4" s="1"/>
  <c r="AM1178" i="4"/>
  <c r="AL1178" i="4"/>
  <c r="K1178" i="4"/>
  <c r="J1178" i="4"/>
  <c r="AN1178" i="4" s="1"/>
  <c r="AM1177" i="4"/>
  <c r="AL1177" i="4"/>
  <c r="K1177" i="4"/>
  <c r="J1177" i="4"/>
  <c r="AN1177" i="4" s="1"/>
  <c r="AM1176" i="4"/>
  <c r="AL1176" i="4"/>
  <c r="K1176" i="4"/>
  <c r="J1176" i="4"/>
  <c r="AN1176" i="4" s="1"/>
  <c r="AM1175" i="4"/>
  <c r="AL1175" i="4"/>
  <c r="K1175" i="4"/>
  <c r="J1175" i="4"/>
  <c r="AN1175" i="4" s="1"/>
  <c r="AM1174" i="4"/>
  <c r="AL1174" i="4"/>
  <c r="K1174" i="4"/>
  <c r="J1174" i="4"/>
  <c r="AN1174" i="4" s="1"/>
  <c r="AM1173" i="4"/>
  <c r="AL1173" i="4"/>
  <c r="K1173" i="4"/>
  <c r="J1173" i="4"/>
  <c r="AN1173" i="4" s="1"/>
  <c r="AM1172" i="4"/>
  <c r="AL1172" i="4"/>
  <c r="K1172" i="4"/>
  <c r="J1172" i="4"/>
  <c r="AN1172" i="4" s="1"/>
  <c r="AM1171" i="4"/>
  <c r="AL1171" i="4"/>
  <c r="K1171" i="4"/>
  <c r="J1171" i="4"/>
  <c r="AN1171" i="4" s="1"/>
  <c r="AM1170" i="4"/>
  <c r="AL1170" i="4"/>
  <c r="K1170" i="4"/>
  <c r="J1170" i="4"/>
  <c r="AN1170" i="4" s="1"/>
  <c r="AM1169" i="4"/>
  <c r="AL1169" i="4"/>
  <c r="K1169" i="4"/>
  <c r="J1169" i="4"/>
  <c r="AN1169" i="4" s="1"/>
  <c r="AM1168" i="4"/>
  <c r="AL1168" i="4"/>
  <c r="K1168" i="4"/>
  <c r="J1168" i="4"/>
  <c r="AN1168" i="4" s="1"/>
  <c r="AM1167" i="4"/>
  <c r="AL1167" i="4"/>
  <c r="K1167" i="4"/>
  <c r="J1167" i="4"/>
  <c r="AN1167" i="4" s="1"/>
  <c r="AM1166" i="4"/>
  <c r="AL1166" i="4"/>
  <c r="K1166" i="4"/>
  <c r="J1166" i="4"/>
  <c r="AN1166" i="4" s="1"/>
  <c r="AM1165" i="4"/>
  <c r="AL1165" i="4"/>
  <c r="K1165" i="4"/>
  <c r="J1165" i="4"/>
  <c r="AN1165" i="4" s="1"/>
  <c r="AM1164" i="4"/>
  <c r="AL1164" i="4"/>
  <c r="K1164" i="4"/>
  <c r="J1164" i="4"/>
  <c r="AN1164" i="4" s="1"/>
  <c r="AM1163" i="4"/>
  <c r="AL1163" i="4"/>
  <c r="K1163" i="4"/>
  <c r="J1163" i="4"/>
  <c r="AN1163" i="4" s="1"/>
  <c r="AM1162" i="4"/>
  <c r="AL1162" i="4"/>
  <c r="K1162" i="4"/>
  <c r="J1162" i="4"/>
  <c r="AN1162" i="4" s="1"/>
  <c r="AM1161" i="4"/>
  <c r="AL1161" i="4"/>
  <c r="K1161" i="4"/>
  <c r="J1161" i="4"/>
  <c r="AN1161" i="4" s="1"/>
  <c r="AM1160" i="4"/>
  <c r="AL1160" i="4"/>
  <c r="K1160" i="4"/>
  <c r="J1160" i="4"/>
  <c r="AN1160" i="4" s="1"/>
  <c r="AM1159" i="4"/>
  <c r="AL1159" i="4"/>
  <c r="K1159" i="4"/>
  <c r="J1159" i="4"/>
  <c r="AN1159" i="4" s="1"/>
  <c r="AM1158" i="4"/>
  <c r="AL1158" i="4"/>
  <c r="K1158" i="4"/>
  <c r="J1158" i="4"/>
  <c r="AN1158" i="4" s="1"/>
  <c r="AM1157" i="4"/>
  <c r="AL1157" i="4"/>
  <c r="K1157" i="4"/>
  <c r="J1157" i="4"/>
  <c r="AN1157" i="4" s="1"/>
  <c r="AM1156" i="4"/>
  <c r="AL1156" i="4"/>
  <c r="K1156" i="4"/>
  <c r="J1156" i="4"/>
  <c r="AN1156" i="4" s="1"/>
  <c r="AM1155" i="4"/>
  <c r="AL1155" i="4"/>
  <c r="K1155" i="4"/>
  <c r="J1155" i="4"/>
  <c r="AN1155" i="4" s="1"/>
  <c r="AM1154" i="4"/>
  <c r="AL1154" i="4"/>
  <c r="K1154" i="4"/>
  <c r="J1154" i="4"/>
  <c r="AN1154" i="4" s="1"/>
  <c r="AM1153" i="4"/>
  <c r="AL1153" i="4"/>
  <c r="K1153" i="4"/>
  <c r="J1153" i="4"/>
  <c r="AN1153" i="4" s="1"/>
  <c r="AM1152" i="4"/>
  <c r="AL1152" i="4"/>
  <c r="K1152" i="4"/>
  <c r="J1152" i="4"/>
  <c r="AN1152" i="4" s="1"/>
  <c r="AM1151" i="4"/>
  <c r="AL1151" i="4"/>
  <c r="K1151" i="4"/>
  <c r="J1151" i="4"/>
  <c r="AN1151" i="4" s="1"/>
  <c r="AM1150" i="4"/>
  <c r="AL1150" i="4"/>
  <c r="K1150" i="4"/>
  <c r="J1150" i="4"/>
  <c r="AN1150" i="4" s="1"/>
  <c r="AM1149" i="4"/>
  <c r="AL1149" i="4"/>
  <c r="K1149" i="4"/>
  <c r="J1149" i="4"/>
  <c r="AN1149" i="4" s="1"/>
  <c r="AM1148" i="4"/>
  <c r="AL1148" i="4"/>
  <c r="K1148" i="4"/>
  <c r="J1148" i="4"/>
  <c r="AN1148" i="4" s="1"/>
  <c r="AM1147" i="4"/>
  <c r="AL1147" i="4"/>
  <c r="K1147" i="4"/>
  <c r="J1147" i="4"/>
  <c r="AN1147" i="4" s="1"/>
  <c r="AM1146" i="4"/>
  <c r="AL1146" i="4"/>
  <c r="K1146" i="4"/>
  <c r="J1146" i="4"/>
  <c r="AN1146" i="4" s="1"/>
  <c r="AM1145" i="4"/>
  <c r="AL1145" i="4"/>
  <c r="K1145" i="4"/>
  <c r="J1145" i="4"/>
  <c r="AN1145" i="4" s="1"/>
  <c r="AM1144" i="4"/>
  <c r="AL1144" i="4"/>
  <c r="K1144" i="4"/>
  <c r="J1144" i="4"/>
  <c r="AN1144" i="4" s="1"/>
  <c r="AM1143" i="4"/>
  <c r="AL1143" i="4"/>
  <c r="K1143" i="4"/>
  <c r="J1143" i="4"/>
  <c r="AN1143" i="4" s="1"/>
  <c r="AM1142" i="4"/>
  <c r="AL1142" i="4"/>
  <c r="K1142" i="4"/>
  <c r="J1142" i="4"/>
  <c r="AN1142" i="4" s="1"/>
  <c r="AM1141" i="4"/>
  <c r="AL1141" i="4"/>
  <c r="K1141" i="4"/>
  <c r="J1141" i="4"/>
  <c r="AN1141" i="4" s="1"/>
  <c r="AM1140" i="4"/>
  <c r="AL1140" i="4"/>
  <c r="K1140" i="4"/>
  <c r="J1140" i="4"/>
  <c r="AN1140" i="4" s="1"/>
  <c r="AM1139" i="4"/>
  <c r="AL1139" i="4"/>
  <c r="K1139" i="4"/>
  <c r="J1139" i="4"/>
  <c r="AN1139" i="4" s="1"/>
  <c r="AM1138" i="4"/>
  <c r="AL1138" i="4"/>
  <c r="K1138" i="4"/>
  <c r="J1138" i="4"/>
  <c r="AN1138" i="4" s="1"/>
  <c r="AM1137" i="4"/>
  <c r="AL1137" i="4"/>
  <c r="K1137" i="4"/>
  <c r="J1137" i="4"/>
  <c r="AN1137" i="4" s="1"/>
  <c r="AM1136" i="4"/>
  <c r="AL1136" i="4"/>
  <c r="K1136" i="4"/>
  <c r="J1136" i="4"/>
  <c r="AN1136" i="4" s="1"/>
  <c r="AM1135" i="4"/>
  <c r="AL1135" i="4"/>
  <c r="K1135" i="4"/>
  <c r="J1135" i="4"/>
  <c r="AN1135" i="4" s="1"/>
  <c r="AM1134" i="4"/>
  <c r="AL1134" i="4"/>
  <c r="K1134" i="4"/>
  <c r="J1134" i="4"/>
  <c r="AN1134" i="4" s="1"/>
  <c r="AM1133" i="4"/>
  <c r="AL1133" i="4"/>
  <c r="K1133" i="4"/>
  <c r="J1133" i="4"/>
  <c r="AN1133" i="4" s="1"/>
  <c r="AM1132" i="4"/>
  <c r="AL1132" i="4"/>
  <c r="K1132" i="4"/>
  <c r="J1132" i="4"/>
  <c r="AN1132" i="4" s="1"/>
  <c r="AM1131" i="4"/>
  <c r="AL1131" i="4"/>
  <c r="K1131" i="4"/>
  <c r="J1131" i="4"/>
  <c r="AN1131" i="4" s="1"/>
  <c r="AM1130" i="4"/>
  <c r="AL1130" i="4"/>
  <c r="K1130" i="4"/>
  <c r="J1130" i="4"/>
  <c r="AN1130" i="4" s="1"/>
  <c r="AM1129" i="4"/>
  <c r="AL1129" i="4"/>
  <c r="K1129" i="4"/>
  <c r="J1129" i="4"/>
  <c r="AN1129" i="4" s="1"/>
  <c r="AM1128" i="4"/>
  <c r="AL1128" i="4"/>
  <c r="K1128" i="4"/>
  <c r="J1128" i="4"/>
  <c r="AN1128" i="4" s="1"/>
  <c r="AM1127" i="4"/>
  <c r="AL1127" i="4"/>
  <c r="K1127" i="4"/>
  <c r="J1127" i="4"/>
  <c r="AN1127" i="4" s="1"/>
  <c r="AM1126" i="4"/>
  <c r="AL1126" i="4"/>
  <c r="K1126" i="4"/>
  <c r="J1126" i="4"/>
  <c r="AN1126" i="4" s="1"/>
  <c r="AM1125" i="4"/>
  <c r="AL1125" i="4"/>
  <c r="K1125" i="4"/>
  <c r="J1125" i="4"/>
  <c r="AN1125" i="4" s="1"/>
  <c r="AM1124" i="4"/>
  <c r="AL1124" i="4"/>
  <c r="K1124" i="4"/>
  <c r="J1124" i="4"/>
  <c r="AN1124" i="4" s="1"/>
  <c r="AM1123" i="4"/>
  <c r="AL1123" i="4"/>
  <c r="K1123" i="4"/>
  <c r="J1123" i="4"/>
  <c r="AN1123" i="4" s="1"/>
  <c r="AM1122" i="4"/>
  <c r="AL1122" i="4"/>
  <c r="K1122" i="4"/>
  <c r="J1122" i="4"/>
  <c r="AN1122" i="4" s="1"/>
  <c r="AM1121" i="4"/>
  <c r="AL1121" i="4"/>
  <c r="K1121" i="4"/>
  <c r="J1121" i="4"/>
  <c r="AN1121" i="4" s="1"/>
  <c r="AM1120" i="4"/>
  <c r="AL1120" i="4"/>
  <c r="K1120" i="4"/>
  <c r="J1120" i="4"/>
  <c r="AN1120" i="4" s="1"/>
  <c r="AM1119" i="4"/>
  <c r="AL1119" i="4"/>
  <c r="K1119" i="4"/>
  <c r="J1119" i="4"/>
  <c r="AN1119" i="4" s="1"/>
  <c r="AM1118" i="4"/>
  <c r="AL1118" i="4"/>
  <c r="K1118" i="4"/>
  <c r="J1118" i="4"/>
  <c r="AN1118" i="4" s="1"/>
  <c r="AM1117" i="4"/>
  <c r="AL1117" i="4"/>
  <c r="K1117" i="4"/>
  <c r="J1117" i="4"/>
  <c r="AN1117" i="4" s="1"/>
  <c r="AM1116" i="4"/>
  <c r="AL1116" i="4"/>
  <c r="K1116" i="4"/>
  <c r="J1116" i="4"/>
  <c r="AN1116" i="4" s="1"/>
  <c r="AM1115" i="4"/>
  <c r="AL1115" i="4"/>
  <c r="K1115" i="4"/>
  <c r="J1115" i="4"/>
  <c r="AN1115" i="4" s="1"/>
  <c r="AM1114" i="4"/>
  <c r="AL1114" i="4"/>
  <c r="K1114" i="4"/>
  <c r="J1114" i="4"/>
  <c r="AN1114" i="4" s="1"/>
  <c r="AM1113" i="4"/>
  <c r="AL1113" i="4"/>
  <c r="K1113" i="4"/>
  <c r="J1113" i="4"/>
  <c r="AN1113" i="4" s="1"/>
  <c r="AM1112" i="4"/>
  <c r="AL1112" i="4"/>
  <c r="K1112" i="4"/>
  <c r="J1112" i="4"/>
  <c r="AN1112" i="4" s="1"/>
  <c r="AM1111" i="4"/>
  <c r="AL1111" i="4"/>
  <c r="K1111" i="4"/>
  <c r="J1111" i="4"/>
  <c r="AN1111" i="4" s="1"/>
  <c r="AM1110" i="4"/>
  <c r="AL1110" i="4"/>
  <c r="K1110" i="4"/>
  <c r="J1110" i="4"/>
  <c r="AN1110" i="4" s="1"/>
  <c r="AM1109" i="4"/>
  <c r="AL1109" i="4"/>
  <c r="K1109" i="4"/>
  <c r="J1109" i="4"/>
  <c r="AN1109" i="4" s="1"/>
  <c r="AM1108" i="4"/>
  <c r="AL1108" i="4"/>
  <c r="K1108" i="4"/>
  <c r="J1108" i="4"/>
  <c r="AN1108" i="4" s="1"/>
  <c r="AM1107" i="4"/>
  <c r="AL1107" i="4"/>
  <c r="K1107" i="4"/>
  <c r="J1107" i="4"/>
  <c r="AN1107" i="4" s="1"/>
  <c r="AM1106" i="4"/>
  <c r="AL1106" i="4"/>
  <c r="K1106" i="4"/>
  <c r="J1106" i="4"/>
  <c r="AN1106" i="4" s="1"/>
  <c r="AM1105" i="4"/>
  <c r="AL1105" i="4"/>
  <c r="K1105" i="4"/>
  <c r="J1105" i="4"/>
  <c r="AN1105" i="4" s="1"/>
  <c r="AM1104" i="4"/>
  <c r="AL1104" i="4"/>
  <c r="K1104" i="4"/>
  <c r="J1104" i="4"/>
  <c r="AN1104" i="4" s="1"/>
  <c r="AM1103" i="4"/>
  <c r="AL1103" i="4"/>
  <c r="K1103" i="4"/>
  <c r="J1103" i="4"/>
  <c r="AN1103" i="4" s="1"/>
  <c r="AM1102" i="4"/>
  <c r="AL1102" i="4"/>
  <c r="K1102" i="4"/>
  <c r="J1102" i="4"/>
  <c r="AN1102" i="4" s="1"/>
  <c r="AM1101" i="4"/>
  <c r="AL1101" i="4"/>
  <c r="K1101" i="4"/>
  <c r="J1101" i="4"/>
  <c r="AN1101" i="4" s="1"/>
  <c r="AM1100" i="4"/>
  <c r="AL1100" i="4"/>
  <c r="K1100" i="4"/>
  <c r="J1100" i="4"/>
  <c r="AN1100" i="4" s="1"/>
  <c r="AM1099" i="4"/>
  <c r="AL1099" i="4"/>
  <c r="K1099" i="4"/>
  <c r="J1099" i="4"/>
  <c r="AN1099" i="4" s="1"/>
  <c r="AM1098" i="4"/>
  <c r="AL1098" i="4"/>
  <c r="K1098" i="4"/>
  <c r="J1098" i="4"/>
  <c r="AN1098" i="4" s="1"/>
  <c r="AM1097" i="4"/>
  <c r="AL1097" i="4"/>
  <c r="K1097" i="4"/>
  <c r="J1097" i="4"/>
  <c r="AN1097" i="4" s="1"/>
  <c r="AM1096" i="4"/>
  <c r="AL1096" i="4"/>
  <c r="K1096" i="4"/>
  <c r="J1096" i="4"/>
  <c r="AN1096" i="4" s="1"/>
  <c r="AM1095" i="4"/>
  <c r="AL1095" i="4"/>
  <c r="K1095" i="4"/>
  <c r="J1095" i="4"/>
  <c r="AN1095" i="4" s="1"/>
  <c r="AM1094" i="4"/>
  <c r="AL1094" i="4"/>
  <c r="K1094" i="4"/>
  <c r="J1094" i="4"/>
  <c r="AN1094" i="4" s="1"/>
  <c r="AM1093" i="4"/>
  <c r="AL1093" i="4"/>
  <c r="K1093" i="4"/>
  <c r="J1093" i="4"/>
  <c r="AN1093" i="4" s="1"/>
  <c r="AM1092" i="4"/>
  <c r="AL1092" i="4"/>
  <c r="K1092" i="4"/>
  <c r="J1092" i="4"/>
  <c r="AN1092" i="4" s="1"/>
  <c r="AM1091" i="4"/>
  <c r="AL1091" i="4"/>
  <c r="K1091" i="4"/>
  <c r="J1091" i="4"/>
  <c r="AN1091" i="4" s="1"/>
  <c r="AM1090" i="4"/>
  <c r="AL1090" i="4"/>
  <c r="K1090" i="4"/>
  <c r="J1090" i="4"/>
  <c r="AN1090" i="4" s="1"/>
  <c r="AM1089" i="4"/>
  <c r="AL1089" i="4"/>
  <c r="K1089" i="4"/>
  <c r="J1089" i="4"/>
  <c r="AN1089" i="4" s="1"/>
  <c r="AM1088" i="4"/>
  <c r="AL1088" i="4"/>
  <c r="K1088" i="4"/>
  <c r="J1088" i="4"/>
  <c r="AN1088" i="4" s="1"/>
  <c r="AM1087" i="4"/>
  <c r="AL1087" i="4"/>
  <c r="K1087" i="4"/>
  <c r="J1087" i="4"/>
  <c r="AN1087" i="4" s="1"/>
  <c r="AM1086" i="4"/>
  <c r="AL1086" i="4"/>
  <c r="K1086" i="4"/>
  <c r="J1086" i="4"/>
  <c r="AN1086" i="4" s="1"/>
  <c r="AM1085" i="4"/>
  <c r="AL1085" i="4"/>
  <c r="K1085" i="4"/>
  <c r="J1085" i="4"/>
  <c r="AN1085" i="4" s="1"/>
  <c r="AM1084" i="4"/>
  <c r="AL1084" i="4"/>
  <c r="K1084" i="4"/>
  <c r="J1084" i="4"/>
  <c r="AN1084" i="4" s="1"/>
  <c r="AM1083" i="4"/>
  <c r="AL1083" i="4"/>
  <c r="K1083" i="4"/>
  <c r="J1083" i="4"/>
  <c r="AN1083" i="4" s="1"/>
  <c r="AM1082" i="4"/>
  <c r="AL1082" i="4"/>
  <c r="K1082" i="4"/>
  <c r="J1082" i="4"/>
  <c r="AN1082" i="4" s="1"/>
  <c r="AM1081" i="4"/>
  <c r="AL1081" i="4"/>
  <c r="K1081" i="4"/>
  <c r="J1081" i="4"/>
  <c r="AN1081" i="4" s="1"/>
  <c r="AM1080" i="4"/>
  <c r="AL1080" i="4"/>
  <c r="K1080" i="4"/>
  <c r="J1080" i="4"/>
  <c r="AN1080" i="4" s="1"/>
  <c r="AM1079" i="4"/>
  <c r="AL1079" i="4"/>
  <c r="K1079" i="4"/>
  <c r="J1079" i="4"/>
  <c r="AN1079" i="4" s="1"/>
  <c r="AM1078" i="4"/>
  <c r="AL1078" i="4"/>
  <c r="K1078" i="4"/>
  <c r="J1078" i="4"/>
  <c r="AN1078" i="4" s="1"/>
  <c r="AM1077" i="4"/>
  <c r="AL1077" i="4"/>
  <c r="K1077" i="4"/>
  <c r="J1077" i="4"/>
  <c r="AN1077" i="4" s="1"/>
  <c r="AM1076" i="4"/>
  <c r="AL1076" i="4"/>
  <c r="K1076" i="4"/>
  <c r="J1076" i="4"/>
  <c r="AN1076" i="4" s="1"/>
  <c r="AM1075" i="4"/>
  <c r="AL1075" i="4"/>
  <c r="K1075" i="4"/>
  <c r="J1075" i="4"/>
  <c r="AN1075" i="4" s="1"/>
  <c r="AM1074" i="4"/>
  <c r="AL1074" i="4"/>
  <c r="K1074" i="4"/>
  <c r="J1074" i="4"/>
  <c r="AN1074" i="4" s="1"/>
  <c r="AM1073" i="4"/>
  <c r="AL1073" i="4"/>
  <c r="K1073" i="4"/>
  <c r="J1073" i="4"/>
  <c r="AN1073" i="4" s="1"/>
  <c r="AM1072" i="4"/>
  <c r="AL1072" i="4"/>
  <c r="K1072" i="4"/>
  <c r="J1072" i="4"/>
  <c r="AN1072" i="4" s="1"/>
  <c r="AM1071" i="4"/>
  <c r="AL1071" i="4"/>
  <c r="K1071" i="4"/>
  <c r="J1071" i="4"/>
  <c r="AN1071" i="4" s="1"/>
  <c r="AM1070" i="4"/>
  <c r="AL1070" i="4"/>
  <c r="K1070" i="4"/>
  <c r="J1070" i="4"/>
  <c r="AN1070" i="4" s="1"/>
  <c r="AM1069" i="4"/>
  <c r="AL1069" i="4"/>
  <c r="K1069" i="4"/>
  <c r="J1069" i="4"/>
  <c r="AN1069" i="4" s="1"/>
  <c r="AM1068" i="4"/>
  <c r="AL1068" i="4"/>
  <c r="K1068" i="4"/>
  <c r="J1068" i="4"/>
  <c r="AN1068" i="4" s="1"/>
  <c r="AM1067" i="4"/>
  <c r="AL1067" i="4"/>
  <c r="K1067" i="4"/>
  <c r="J1067" i="4"/>
  <c r="AN1067" i="4" s="1"/>
  <c r="AM1066" i="4"/>
  <c r="AL1066" i="4"/>
  <c r="K1066" i="4"/>
  <c r="J1066" i="4"/>
  <c r="AN1066" i="4" s="1"/>
  <c r="AM1065" i="4"/>
  <c r="AL1065" i="4"/>
  <c r="K1065" i="4"/>
  <c r="J1065" i="4"/>
  <c r="AN1065" i="4" s="1"/>
  <c r="AM1064" i="4"/>
  <c r="AL1064" i="4"/>
  <c r="K1064" i="4"/>
  <c r="J1064" i="4"/>
  <c r="AN1064" i="4" s="1"/>
  <c r="AM1063" i="4"/>
  <c r="AL1063" i="4"/>
  <c r="K1063" i="4"/>
  <c r="J1063" i="4"/>
  <c r="AN1063" i="4" s="1"/>
  <c r="AM1062" i="4"/>
  <c r="AL1062" i="4"/>
  <c r="K1062" i="4"/>
  <c r="J1062" i="4"/>
  <c r="AN1062" i="4" s="1"/>
  <c r="AM1061" i="4"/>
  <c r="AL1061" i="4"/>
  <c r="K1061" i="4"/>
  <c r="J1061" i="4"/>
  <c r="AN1061" i="4" s="1"/>
  <c r="AM1060" i="4"/>
  <c r="AL1060" i="4"/>
  <c r="K1060" i="4"/>
  <c r="J1060" i="4"/>
  <c r="AN1060" i="4" s="1"/>
  <c r="AM1059" i="4"/>
  <c r="AL1059" i="4"/>
  <c r="K1059" i="4"/>
  <c r="J1059" i="4"/>
  <c r="AN1059" i="4" s="1"/>
  <c r="AM1058" i="4"/>
  <c r="AL1058" i="4"/>
  <c r="K1058" i="4"/>
  <c r="J1058" i="4"/>
  <c r="AN1058" i="4" s="1"/>
  <c r="AM1057" i="4"/>
  <c r="AL1057" i="4"/>
  <c r="K1057" i="4"/>
  <c r="J1057" i="4"/>
  <c r="AN1057" i="4" s="1"/>
  <c r="AM1056" i="4"/>
  <c r="AL1056" i="4"/>
  <c r="K1056" i="4"/>
  <c r="J1056" i="4"/>
  <c r="AN1056" i="4" s="1"/>
  <c r="AM1055" i="4"/>
  <c r="AL1055" i="4"/>
  <c r="K1055" i="4"/>
  <c r="J1055" i="4"/>
  <c r="AN1055" i="4" s="1"/>
  <c r="AM1054" i="4"/>
  <c r="AL1054" i="4"/>
  <c r="K1054" i="4"/>
  <c r="J1054" i="4"/>
  <c r="AN1054" i="4" s="1"/>
  <c r="AM1053" i="4"/>
  <c r="AL1053" i="4"/>
  <c r="K1053" i="4"/>
  <c r="J1053" i="4"/>
  <c r="AN1053" i="4" s="1"/>
  <c r="AM1052" i="4"/>
  <c r="AL1052" i="4"/>
  <c r="K1052" i="4"/>
  <c r="J1052" i="4"/>
  <c r="AN1052" i="4" s="1"/>
  <c r="AM1051" i="4"/>
  <c r="AL1051" i="4"/>
  <c r="K1051" i="4"/>
  <c r="J1051" i="4"/>
  <c r="AN1051" i="4" s="1"/>
  <c r="AM1050" i="4"/>
  <c r="AL1050" i="4"/>
  <c r="K1050" i="4"/>
  <c r="J1050" i="4"/>
  <c r="AN1050" i="4" s="1"/>
  <c r="AM1049" i="4"/>
  <c r="AL1049" i="4"/>
  <c r="K1049" i="4"/>
  <c r="J1049" i="4"/>
  <c r="AN1049" i="4" s="1"/>
  <c r="AM1048" i="4"/>
  <c r="AL1048" i="4"/>
  <c r="K1048" i="4"/>
  <c r="J1048" i="4"/>
  <c r="AN1048" i="4" s="1"/>
  <c r="AM1047" i="4"/>
  <c r="AL1047" i="4"/>
  <c r="K1047" i="4"/>
  <c r="J1047" i="4"/>
  <c r="AN1047" i="4" s="1"/>
  <c r="AM1046" i="4"/>
  <c r="AL1046" i="4"/>
  <c r="K1046" i="4"/>
  <c r="J1046" i="4"/>
  <c r="AN1046" i="4" s="1"/>
  <c r="AM1045" i="4"/>
  <c r="AL1045" i="4"/>
  <c r="K1045" i="4"/>
  <c r="J1045" i="4"/>
  <c r="AN1045" i="4" s="1"/>
  <c r="AM1044" i="4"/>
  <c r="AL1044" i="4"/>
  <c r="K1044" i="4"/>
  <c r="J1044" i="4"/>
  <c r="AN1044" i="4" s="1"/>
  <c r="AM1043" i="4"/>
  <c r="AL1043" i="4"/>
  <c r="K1043" i="4"/>
  <c r="J1043" i="4"/>
  <c r="AN1043" i="4" s="1"/>
  <c r="AM1042" i="4"/>
  <c r="AL1042" i="4"/>
  <c r="K1042" i="4"/>
  <c r="J1042" i="4"/>
  <c r="AN1042" i="4" s="1"/>
  <c r="AM1041" i="4"/>
  <c r="AL1041" i="4"/>
  <c r="K1041" i="4"/>
  <c r="J1041" i="4"/>
  <c r="AN1041" i="4" s="1"/>
  <c r="AM1040" i="4"/>
  <c r="AL1040" i="4"/>
  <c r="K1040" i="4"/>
  <c r="J1040" i="4"/>
  <c r="AN1040" i="4" s="1"/>
  <c r="AM1039" i="4"/>
  <c r="AL1039" i="4"/>
  <c r="K1039" i="4"/>
  <c r="J1039" i="4"/>
  <c r="AN1039" i="4" s="1"/>
  <c r="AM1038" i="4"/>
  <c r="AL1038" i="4"/>
  <c r="K1038" i="4"/>
  <c r="J1038" i="4"/>
  <c r="AN1038" i="4" s="1"/>
  <c r="AM1037" i="4"/>
  <c r="AL1037" i="4"/>
  <c r="K1037" i="4"/>
  <c r="J1037" i="4"/>
  <c r="AN1037" i="4" s="1"/>
  <c r="AM1036" i="4"/>
  <c r="AL1036" i="4"/>
  <c r="K1036" i="4"/>
  <c r="J1036" i="4"/>
  <c r="AN1036" i="4" s="1"/>
  <c r="AM1035" i="4"/>
  <c r="AL1035" i="4"/>
  <c r="K1035" i="4"/>
  <c r="J1035" i="4"/>
  <c r="AN1035" i="4" s="1"/>
  <c r="AM1034" i="4"/>
  <c r="AL1034" i="4"/>
  <c r="K1034" i="4"/>
  <c r="J1034" i="4"/>
  <c r="AN1034" i="4" s="1"/>
  <c r="AM1033" i="4"/>
  <c r="AL1033" i="4"/>
  <c r="K1033" i="4"/>
  <c r="J1033" i="4"/>
  <c r="AN1033" i="4" s="1"/>
  <c r="AM1032" i="4"/>
  <c r="AL1032" i="4"/>
  <c r="K1032" i="4"/>
  <c r="J1032" i="4"/>
  <c r="AN1032" i="4" s="1"/>
  <c r="AM1031" i="4"/>
  <c r="AL1031" i="4"/>
  <c r="K1031" i="4"/>
  <c r="J1031" i="4"/>
  <c r="AN1031" i="4" s="1"/>
  <c r="AM1030" i="4"/>
  <c r="AL1030" i="4"/>
  <c r="K1030" i="4"/>
  <c r="J1030" i="4"/>
  <c r="AN1030" i="4" s="1"/>
  <c r="AM1029" i="4"/>
  <c r="AL1029" i="4"/>
  <c r="K1029" i="4"/>
  <c r="J1029" i="4"/>
  <c r="AN1029" i="4" s="1"/>
  <c r="AM1028" i="4"/>
  <c r="AL1028" i="4"/>
  <c r="K1028" i="4"/>
  <c r="J1028" i="4"/>
  <c r="AN1028" i="4" s="1"/>
  <c r="AM1027" i="4"/>
  <c r="AL1027" i="4"/>
  <c r="K1027" i="4"/>
  <c r="J1027" i="4"/>
  <c r="AN1027" i="4" s="1"/>
  <c r="AM1026" i="4"/>
  <c r="AL1026" i="4"/>
  <c r="K1026" i="4"/>
  <c r="J1026" i="4"/>
  <c r="AN1026" i="4" s="1"/>
  <c r="AM1025" i="4"/>
  <c r="AL1025" i="4"/>
  <c r="K1025" i="4"/>
  <c r="J1025" i="4"/>
  <c r="AN1025" i="4" s="1"/>
  <c r="AM1024" i="4"/>
  <c r="AL1024" i="4"/>
  <c r="K1024" i="4"/>
  <c r="J1024" i="4"/>
  <c r="AN1024" i="4" s="1"/>
  <c r="AM1023" i="4"/>
  <c r="AL1023" i="4"/>
  <c r="K1023" i="4"/>
  <c r="J1023" i="4"/>
  <c r="AN1023" i="4" s="1"/>
  <c r="AM1022" i="4"/>
  <c r="AL1022" i="4"/>
  <c r="K1022" i="4"/>
  <c r="J1022" i="4"/>
  <c r="AN1022" i="4" s="1"/>
  <c r="AM1021" i="4"/>
  <c r="AL1021" i="4"/>
  <c r="K1021" i="4"/>
  <c r="J1021" i="4"/>
  <c r="AN1021" i="4" s="1"/>
  <c r="AM1020" i="4"/>
  <c r="AL1020" i="4"/>
  <c r="K1020" i="4"/>
  <c r="J1020" i="4"/>
  <c r="AN1020" i="4" s="1"/>
  <c r="AM1019" i="4"/>
  <c r="AL1019" i="4"/>
  <c r="K1019" i="4"/>
  <c r="J1019" i="4"/>
  <c r="AN1019" i="4" s="1"/>
  <c r="AM1018" i="4"/>
  <c r="AL1018" i="4"/>
  <c r="K1018" i="4"/>
  <c r="J1018" i="4"/>
  <c r="AN1018" i="4" s="1"/>
  <c r="AM1017" i="4"/>
  <c r="AL1017" i="4"/>
  <c r="K1017" i="4"/>
  <c r="J1017" i="4"/>
  <c r="AN1017" i="4" s="1"/>
  <c r="AM1016" i="4"/>
  <c r="AL1016" i="4"/>
  <c r="K1016" i="4"/>
  <c r="J1016" i="4"/>
  <c r="AN1016" i="4" s="1"/>
  <c r="AM1015" i="4"/>
  <c r="AL1015" i="4"/>
  <c r="K1015" i="4"/>
  <c r="J1015" i="4"/>
  <c r="AN1015" i="4" s="1"/>
  <c r="AM1014" i="4"/>
  <c r="AL1014" i="4"/>
  <c r="K1014" i="4"/>
  <c r="J1014" i="4"/>
  <c r="AN1014" i="4" s="1"/>
  <c r="AM1013" i="4"/>
  <c r="AL1013" i="4"/>
  <c r="K1013" i="4"/>
  <c r="J1013" i="4"/>
  <c r="AN1013" i="4" s="1"/>
  <c r="AM1012" i="4"/>
  <c r="AL1012" i="4"/>
  <c r="K1012" i="4"/>
  <c r="J1012" i="4"/>
  <c r="AN1012" i="4" s="1"/>
  <c r="AM1011" i="4"/>
  <c r="AL1011" i="4"/>
  <c r="K1011" i="4"/>
  <c r="J1011" i="4"/>
  <c r="AN1011" i="4" s="1"/>
  <c r="AM1010" i="4"/>
  <c r="AL1010" i="4"/>
  <c r="K1010" i="4"/>
  <c r="J1010" i="4"/>
  <c r="AN1010" i="4" s="1"/>
  <c r="AM1009" i="4"/>
  <c r="AL1009" i="4"/>
  <c r="K1009" i="4"/>
  <c r="J1009" i="4"/>
  <c r="AN1009" i="4" s="1"/>
  <c r="AM1008" i="4"/>
  <c r="AL1008" i="4"/>
  <c r="K1008" i="4"/>
  <c r="J1008" i="4"/>
  <c r="AN1008" i="4" s="1"/>
  <c r="AM1007" i="4"/>
  <c r="AL1007" i="4"/>
  <c r="K1007" i="4"/>
  <c r="J1007" i="4"/>
  <c r="AN1007" i="4" s="1"/>
  <c r="AM1006" i="4"/>
  <c r="AL1006" i="4"/>
  <c r="K1006" i="4"/>
  <c r="J1006" i="4"/>
  <c r="AN1006" i="4" s="1"/>
  <c r="AM1005" i="4"/>
  <c r="AL1005" i="4"/>
  <c r="K1005" i="4"/>
  <c r="J1005" i="4"/>
  <c r="AN1005" i="4" s="1"/>
  <c r="AM1004" i="4"/>
  <c r="AL1004" i="4"/>
  <c r="K1004" i="4"/>
  <c r="J1004" i="4"/>
  <c r="AN1004" i="4" s="1"/>
  <c r="AM1003" i="4"/>
  <c r="AL1003" i="4"/>
  <c r="K1003" i="4"/>
  <c r="J1003" i="4"/>
  <c r="AN1003" i="4" s="1"/>
  <c r="AM1002" i="4"/>
  <c r="AL1002" i="4"/>
  <c r="K1002" i="4"/>
  <c r="J1002" i="4"/>
  <c r="AN1002" i="4" s="1"/>
  <c r="AM1001" i="4"/>
  <c r="AL1001" i="4"/>
  <c r="K1001" i="4"/>
  <c r="J1001" i="4"/>
  <c r="AN1001" i="4" s="1"/>
  <c r="AM1000" i="4"/>
  <c r="AL1000" i="4"/>
  <c r="K1000" i="4"/>
  <c r="J1000" i="4"/>
  <c r="AN1000" i="4" s="1"/>
  <c r="AM999" i="4"/>
  <c r="AL999" i="4"/>
  <c r="K999" i="4"/>
  <c r="J999" i="4"/>
  <c r="AN999" i="4" s="1"/>
  <c r="AM998" i="4"/>
  <c r="AL998" i="4"/>
  <c r="K998" i="4"/>
  <c r="J998" i="4"/>
  <c r="AN998" i="4" s="1"/>
  <c r="AM997" i="4"/>
  <c r="AL997" i="4"/>
  <c r="K997" i="4"/>
  <c r="J997" i="4"/>
  <c r="AN997" i="4" s="1"/>
  <c r="AM996" i="4"/>
  <c r="AL996" i="4"/>
  <c r="K996" i="4"/>
  <c r="J996" i="4"/>
  <c r="AN996" i="4" s="1"/>
  <c r="AM995" i="4"/>
  <c r="AL995" i="4"/>
  <c r="K995" i="4"/>
  <c r="J995" i="4"/>
  <c r="AN995" i="4" s="1"/>
  <c r="AM994" i="4"/>
  <c r="AL994" i="4"/>
  <c r="K994" i="4"/>
  <c r="J994" i="4"/>
  <c r="AN994" i="4" s="1"/>
  <c r="AM993" i="4"/>
  <c r="AL993" i="4"/>
  <c r="K993" i="4"/>
  <c r="J993" i="4"/>
  <c r="AN993" i="4" s="1"/>
  <c r="AM992" i="4"/>
  <c r="AL992" i="4"/>
  <c r="K992" i="4"/>
  <c r="J992" i="4"/>
  <c r="AN992" i="4" s="1"/>
  <c r="AM991" i="4"/>
  <c r="AL991" i="4"/>
  <c r="K991" i="4"/>
  <c r="J991" i="4"/>
  <c r="AN991" i="4" s="1"/>
  <c r="AM990" i="4"/>
  <c r="AL990" i="4"/>
  <c r="K990" i="4"/>
  <c r="J990" i="4"/>
  <c r="AN990" i="4" s="1"/>
  <c r="AM989" i="4"/>
  <c r="AL989" i="4"/>
  <c r="K989" i="4"/>
  <c r="J989" i="4"/>
  <c r="AN989" i="4" s="1"/>
  <c r="AM988" i="4"/>
  <c r="AL988" i="4"/>
  <c r="K988" i="4"/>
  <c r="J988" i="4"/>
  <c r="AN988" i="4" s="1"/>
  <c r="AM987" i="4"/>
  <c r="AL987" i="4"/>
  <c r="K987" i="4"/>
  <c r="J987" i="4"/>
  <c r="AN987" i="4" s="1"/>
  <c r="AM986" i="4"/>
  <c r="AL986" i="4"/>
  <c r="K986" i="4"/>
  <c r="J986" i="4"/>
  <c r="AN986" i="4" s="1"/>
  <c r="AM985" i="4"/>
  <c r="AL985" i="4"/>
  <c r="K985" i="4"/>
  <c r="J985" i="4"/>
  <c r="AN985" i="4" s="1"/>
  <c r="AM984" i="4"/>
  <c r="AL984" i="4"/>
  <c r="K984" i="4"/>
  <c r="J984" i="4"/>
  <c r="AN984" i="4" s="1"/>
  <c r="AM983" i="4"/>
  <c r="AL983" i="4"/>
  <c r="K983" i="4"/>
  <c r="J983" i="4"/>
  <c r="AN983" i="4" s="1"/>
  <c r="AM982" i="4"/>
  <c r="AL982" i="4"/>
  <c r="K982" i="4"/>
  <c r="J982" i="4"/>
  <c r="AN982" i="4" s="1"/>
  <c r="AM981" i="4"/>
  <c r="AL981" i="4"/>
  <c r="K981" i="4"/>
  <c r="J981" i="4"/>
  <c r="AN981" i="4" s="1"/>
  <c r="AM980" i="4"/>
  <c r="AL980" i="4"/>
  <c r="K980" i="4"/>
  <c r="J980" i="4"/>
  <c r="AN980" i="4" s="1"/>
  <c r="AM979" i="4"/>
  <c r="AL979" i="4"/>
  <c r="K979" i="4"/>
  <c r="J979" i="4"/>
  <c r="AN979" i="4" s="1"/>
  <c r="AM978" i="4"/>
  <c r="AL978" i="4"/>
  <c r="K978" i="4"/>
  <c r="J978" i="4"/>
  <c r="AN978" i="4" s="1"/>
  <c r="AM977" i="4"/>
  <c r="AL977" i="4"/>
  <c r="K977" i="4"/>
  <c r="J977" i="4"/>
  <c r="AN977" i="4" s="1"/>
  <c r="AM976" i="4"/>
  <c r="AL976" i="4"/>
  <c r="K976" i="4"/>
  <c r="J976" i="4"/>
  <c r="AN976" i="4" s="1"/>
  <c r="AM975" i="4"/>
  <c r="AL975" i="4"/>
  <c r="K975" i="4"/>
  <c r="J975" i="4"/>
  <c r="AN975" i="4" s="1"/>
  <c r="AM974" i="4"/>
  <c r="AL974" i="4"/>
  <c r="K974" i="4"/>
  <c r="J974" i="4"/>
  <c r="AN974" i="4" s="1"/>
  <c r="AM973" i="4"/>
  <c r="AL973" i="4"/>
  <c r="K973" i="4"/>
  <c r="J973" i="4"/>
  <c r="AN973" i="4" s="1"/>
  <c r="AM972" i="4"/>
  <c r="AL972" i="4"/>
  <c r="K972" i="4"/>
  <c r="J972" i="4"/>
  <c r="AN972" i="4" s="1"/>
  <c r="AM971" i="4"/>
  <c r="AL971" i="4"/>
  <c r="K971" i="4"/>
  <c r="J971" i="4"/>
  <c r="AN971" i="4" s="1"/>
  <c r="AM970" i="4"/>
  <c r="AL970" i="4"/>
  <c r="K970" i="4"/>
  <c r="J970" i="4"/>
  <c r="AN970" i="4" s="1"/>
  <c r="AM969" i="4"/>
  <c r="AL969" i="4"/>
  <c r="K969" i="4"/>
  <c r="J969" i="4"/>
  <c r="AN969" i="4" s="1"/>
  <c r="AM968" i="4"/>
  <c r="AL968" i="4"/>
  <c r="K968" i="4"/>
  <c r="J968" i="4"/>
  <c r="AN968" i="4" s="1"/>
  <c r="AM967" i="4"/>
  <c r="AL967" i="4"/>
  <c r="K967" i="4"/>
  <c r="J967" i="4"/>
  <c r="AN967" i="4" s="1"/>
  <c r="AM966" i="4"/>
  <c r="AL966" i="4"/>
  <c r="K966" i="4"/>
  <c r="J966" i="4"/>
  <c r="AN966" i="4" s="1"/>
  <c r="AM965" i="4"/>
  <c r="AL965" i="4"/>
  <c r="K965" i="4"/>
  <c r="J965" i="4"/>
  <c r="AN965" i="4" s="1"/>
  <c r="AM964" i="4"/>
  <c r="AL964" i="4"/>
  <c r="K964" i="4"/>
  <c r="J964" i="4"/>
  <c r="AN964" i="4" s="1"/>
  <c r="AM963" i="4"/>
  <c r="AL963" i="4"/>
  <c r="K963" i="4"/>
  <c r="J963" i="4"/>
  <c r="AN963" i="4" s="1"/>
  <c r="AM962" i="4"/>
  <c r="AL962" i="4"/>
  <c r="K962" i="4"/>
  <c r="J962" i="4"/>
  <c r="AN962" i="4" s="1"/>
  <c r="AM961" i="4"/>
  <c r="AL961" i="4"/>
  <c r="K961" i="4"/>
  <c r="J961" i="4"/>
  <c r="AN961" i="4" s="1"/>
  <c r="AM960" i="4"/>
  <c r="AL960" i="4"/>
  <c r="K960" i="4"/>
  <c r="J960" i="4"/>
  <c r="AN960" i="4" s="1"/>
  <c r="AM959" i="4"/>
  <c r="AL959" i="4"/>
  <c r="K959" i="4"/>
  <c r="J959" i="4"/>
  <c r="AN959" i="4" s="1"/>
  <c r="AM958" i="4"/>
  <c r="AL958" i="4"/>
  <c r="K958" i="4"/>
  <c r="J958" i="4"/>
  <c r="AN958" i="4" s="1"/>
  <c r="AM957" i="4"/>
  <c r="AL957" i="4"/>
  <c r="K957" i="4"/>
  <c r="J957" i="4"/>
  <c r="AN957" i="4" s="1"/>
  <c r="AM956" i="4"/>
  <c r="AL956" i="4"/>
  <c r="K956" i="4"/>
  <c r="J956" i="4"/>
  <c r="AN956" i="4" s="1"/>
  <c r="AM955" i="4"/>
  <c r="AL955" i="4"/>
  <c r="K955" i="4"/>
  <c r="J955" i="4"/>
  <c r="AN955" i="4" s="1"/>
  <c r="AM954" i="4"/>
  <c r="AL954" i="4"/>
  <c r="K954" i="4"/>
  <c r="J954" i="4"/>
  <c r="AN954" i="4" s="1"/>
  <c r="AM953" i="4"/>
  <c r="AL953" i="4"/>
  <c r="K953" i="4"/>
  <c r="J953" i="4"/>
  <c r="AN953" i="4" s="1"/>
  <c r="AM952" i="4"/>
  <c r="AL952" i="4"/>
  <c r="K952" i="4"/>
  <c r="J952" i="4"/>
  <c r="AN952" i="4" s="1"/>
  <c r="AM951" i="4"/>
  <c r="AL951" i="4"/>
  <c r="K951" i="4"/>
  <c r="J951" i="4"/>
  <c r="AN951" i="4" s="1"/>
  <c r="AM950" i="4"/>
  <c r="AL950" i="4"/>
  <c r="K950" i="4"/>
  <c r="J950" i="4"/>
  <c r="AN950" i="4" s="1"/>
  <c r="AM949" i="4"/>
  <c r="AL949" i="4"/>
  <c r="K949" i="4"/>
  <c r="J949" i="4"/>
  <c r="AN949" i="4" s="1"/>
  <c r="AM948" i="4"/>
  <c r="AL948" i="4"/>
  <c r="K948" i="4"/>
  <c r="J948" i="4"/>
  <c r="AN948" i="4" s="1"/>
  <c r="AM947" i="4"/>
  <c r="AL947" i="4"/>
  <c r="K947" i="4"/>
  <c r="J947" i="4"/>
  <c r="AN947" i="4" s="1"/>
  <c r="AM946" i="4"/>
  <c r="AL946" i="4"/>
  <c r="K946" i="4"/>
  <c r="J946" i="4"/>
  <c r="AN946" i="4" s="1"/>
  <c r="AM945" i="4"/>
  <c r="AL945" i="4"/>
  <c r="K945" i="4"/>
  <c r="J945" i="4"/>
  <c r="AN945" i="4" s="1"/>
  <c r="AM944" i="4"/>
  <c r="AL944" i="4"/>
  <c r="K944" i="4"/>
  <c r="J944" i="4"/>
  <c r="AN944" i="4" s="1"/>
  <c r="AM943" i="4"/>
  <c r="AL943" i="4"/>
  <c r="K943" i="4"/>
  <c r="J943" i="4"/>
  <c r="AN943" i="4" s="1"/>
  <c r="AM942" i="4"/>
  <c r="AL942" i="4"/>
  <c r="K942" i="4"/>
  <c r="J942" i="4"/>
  <c r="AN942" i="4" s="1"/>
  <c r="AM941" i="4"/>
  <c r="AL941" i="4"/>
  <c r="K941" i="4"/>
  <c r="J941" i="4"/>
  <c r="AN941" i="4" s="1"/>
  <c r="AM940" i="4"/>
  <c r="AL940" i="4"/>
  <c r="K940" i="4"/>
  <c r="J940" i="4"/>
  <c r="AN940" i="4" s="1"/>
  <c r="AM939" i="4"/>
  <c r="AL939" i="4"/>
  <c r="K939" i="4"/>
  <c r="J939" i="4"/>
  <c r="AN939" i="4" s="1"/>
  <c r="AM938" i="4"/>
  <c r="AL938" i="4"/>
  <c r="K938" i="4"/>
  <c r="J938" i="4"/>
  <c r="AN938" i="4" s="1"/>
  <c r="AM937" i="4"/>
  <c r="AL937" i="4"/>
  <c r="K937" i="4"/>
  <c r="J937" i="4"/>
  <c r="AN937" i="4" s="1"/>
  <c r="AM936" i="4"/>
  <c r="AL936" i="4"/>
  <c r="K936" i="4"/>
  <c r="J936" i="4"/>
  <c r="AN936" i="4" s="1"/>
  <c r="AM935" i="4"/>
  <c r="AL935" i="4"/>
  <c r="K935" i="4"/>
  <c r="J935" i="4"/>
  <c r="AN935" i="4" s="1"/>
  <c r="AM934" i="4"/>
  <c r="AL934" i="4"/>
  <c r="K934" i="4"/>
  <c r="J934" i="4"/>
  <c r="AN934" i="4" s="1"/>
  <c r="AM933" i="4"/>
  <c r="AL933" i="4"/>
  <c r="K933" i="4"/>
  <c r="J933" i="4"/>
  <c r="AN933" i="4" s="1"/>
  <c r="AM932" i="4"/>
  <c r="AL932" i="4"/>
  <c r="K932" i="4"/>
  <c r="J932" i="4"/>
  <c r="AN932" i="4" s="1"/>
  <c r="AM931" i="4"/>
  <c r="AL931" i="4"/>
  <c r="K931" i="4"/>
  <c r="J931" i="4"/>
  <c r="AN931" i="4" s="1"/>
  <c r="AM930" i="4"/>
  <c r="AL930" i="4"/>
  <c r="K930" i="4"/>
  <c r="J930" i="4"/>
  <c r="AN930" i="4" s="1"/>
  <c r="AM929" i="4"/>
  <c r="AL929" i="4"/>
  <c r="K929" i="4"/>
  <c r="J929" i="4"/>
  <c r="AN929" i="4" s="1"/>
  <c r="AM928" i="4"/>
  <c r="AL928" i="4"/>
  <c r="K928" i="4"/>
  <c r="J928" i="4"/>
  <c r="AN928" i="4" s="1"/>
  <c r="AM927" i="4"/>
  <c r="AL927" i="4"/>
  <c r="K927" i="4"/>
  <c r="J927" i="4"/>
  <c r="AN927" i="4" s="1"/>
  <c r="AM926" i="4"/>
  <c r="AL926" i="4"/>
  <c r="K926" i="4"/>
  <c r="J926" i="4"/>
  <c r="AN926" i="4" s="1"/>
  <c r="AM925" i="4"/>
  <c r="AL925" i="4"/>
  <c r="K925" i="4"/>
  <c r="J925" i="4"/>
  <c r="AN925" i="4" s="1"/>
  <c r="AM924" i="4"/>
  <c r="AL924" i="4"/>
  <c r="K924" i="4"/>
  <c r="J924" i="4"/>
  <c r="AN924" i="4" s="1"/>
  <c r="AM923" i="4"/>
  <c r="AL923" i="4"/>
  <c r="K923" i="4"/>
  <c r="J923" i="4"/>
  <c r="AN923" i="4" s="1"/>
  <c r="AM922" i="4"/>
  <c r="AL922" i="4"/>
  <c r="K922" i="4"/>
  <c r="J922" i="4"/>
  <c r="AN922" i="4" s="1"/>
  <c r="AM921" i="4"/>
  <c r="AL921" i="4"/>
  <c r="K921" i="4"/>
  <c r="J921" i="4"/>
  <c r="AN921" i="4" s="1"/>
  <c r="AM920" i="4"/>
  <c r="AL920" i="4"/>
  <c r="K920" i="4"/>
  <c r="J920" i="4"/>
  <c r="AN920" i="4" s="1"/>
  <c r="AM919" i="4"/>
  <c r="AL919" i="4"/>
  <c r="K919" i="4"/>
  <c r="J919" i="4"/>
  <c r="AN919" i="4" s="1"/>
  <c r="AM918" i="4"/>
  <c r="AL918" i="4"/>
  <c r="K918" i="4"/>
  <c r="J918" i="4"/>
  <c r="AN918" i="4" s="1"/>
  <c r="AM917" i="4"/>
  <c r="AL917" i="4"/>
  <c r="K917" i="4"/>
  <c r="J917" i="4"/>
  <c r="AN917" i="4" s="1"/>
  <c r="AM916" i="4"/>
  <c r="AL916" i="4"/>
  <c r="K916" i="4"/>
  <c r="J916" i="4"/>
  <c r="AN916" i="4" s="1"/>
  <c r="AM915" i="4"/>
  <c r="AL915" i="4"/>
  <c r="K915" i="4"/>
  <c r="J915" i="4"/>
  <c r="AN915" i="4" s="1"/>
  <c r="AM914" i="4"/>
  <c r="AL914" i="4"/>
  <c r="K914" i="4"/>
  <c r="J914" i="4"/>
  <c r="AN914" i="4" s="1"/>
  <c r="AM913" i="4"/>
  <c r="AL913" i="4"/>
  <c r="K913" i="4"/>
  <c r="J913" i="4"/>
  <c r="AN913" i="4" s="1"/>
  <c r="AM912" i="4"/>
  <c r="AL912" i="4"/>
  <c r="K912" i="4"/>
  <c r="J912" i="4"/>
  <c r="AN912" i="4" s="1"/>
  <c r="AM911" i="4"/>
  <c r="AL911" i="4"/>
  <c r="K911" i="4"/>
  <c r="J911" i="4"/>
  <c r="AN911" i="4" s="1"/>
  <c r="AM910" i="4"/>
  <c r="AL910" i="4"/>
  <c r="K910" i="4"/>
  <c r="J910" i="4"/>
  <c r="AN910" i="4" s="1"/>
  <c r="AM909" i="4"/>
  <c r="AL909" i="4"/>
  <c r="K909" i="4"/>
  <c r="J909" i="4"/>
  <c r="AN909" i="4" s="1"/>
  <c r="AM908" i="4"/>
  <c r="AL908" i="4"/>
  <c r="K908" i="4"/>
  <c r="J908" i="4"/>
  <c r="AN908" i="4" s="1"/>
  <c r="AM907" i="4"/>
  <c r="AL907" i="4"/>
  <c r="K907" i="4"/>
  <c r="J907" i="4"/>
  <c r="AN907" i="4" s="1"/>
  <c r="AM906" i="4"/>
  <c r="AL906" i="4"/>
  <c r="K906" i="4"/>
  <c r="J906" i="4"/>
  <c r="AN906" i="4" s="1"/>
  <c r="AM905" i="4"/>
  <c r="AL905" i="4"/>
  <c r="K905" i="4"/>
  <c r="J905" i="4"/>
  <c r="AN905" i="4" s="1"/>
  <c r="AM904" i="4"/>
  <c r="AL904" i="4"/>
  <c r="K904" i="4"/>
  <c r="J904" i="4"/>
  <c r="AN904" i="4" s="1"/>
  <c r="AM903" i="4"/>
  <c r="AL903" i="4"/>
  <c r="K903" i="4"/>
  <c r="J903" i="4"/>
  <c r="AN903" i="4" s="1"/>
  <c r="AM902" i="4"/>
  <c r="AL902" i="4"/>
  <c r="K902" i="4"/>
  <c r="J902" i="4"/>
  <c r="AN902" i="4" s="1"/>
  <c r="AM901" i="4"/>
  <c r="AL901" i="4"/>
  <c r="K901" i="4"/>
  <c r="J901" i="4"/>
  <c r="AN901" i="4" s="1"/>
  <c r="AM900" i="4"/>
  <c r="AL900" i="4"/>
  <c r="K900" i="4"/>
  <c r="J900" i="4"/>
  <c r="AN900" i="4" s="1"/>
  <c r="AM899" i="4"/>
  <c r="AL899" i="4"/>
  <c r="K899" i="4"/>
  <c r="J899" i="4"/>
  <c r="AN899" i="4" s="1"/>
  <c r="AM898" i="4"/>
  <c r="AL898" i="4"/>
  <c r="K898" i="4"/>
  <c r="J898" i="4"/>
  <c r="AN898" i="4" s="1"/>
  <c r="AM897" i="4"/>
  <c r="AL897" i="4"/>
  <c r="K897" i="4"/>
  <c r="J897" i="4"/>
  <c r="AN897" i="4" s="1"/>
  <c r="AM896" i="4"/>
  <c r="AL896" i="4"/>
  <c r="K896" i="4"/>
  <c r="J896" i="4"/>
  <c r="AN896" i="4" s="1"/>
  <c r="AM895" i="4"/>
  <c r="AL895" i="4"/>
  <c r="K895" i="4"/>
  <c r="J895" i="4"/>
  <c r="AN895" i="4" s="1"/>
  <c r="AM894" i="4"/>
  <c r="AL894" i="4"/>
  <c r="K894" i="4"/>
  <c r="J894" i="4"/>
  <c r="AN894" i="4" s="1"/>
  <c r="AM893" i="4"/>
  <c r="AL893" i="4"/>
  <c r="K893" i="4"/>
  <c r="J893" i="4"/>
  <c r="AN893" i="4" s="1"/>
  <c r="AM892" i="4"/>
  <c r="AL892" i="4"/>
  <c r="K892" i="4"/>
  <c r="J892" i="4"/>
  <c r="AN892" i="4" s="1"/>
  <c r="AM891" i="4"/>
  <c r="AL891" i="4"/>
  <c r="K891" i="4"/>
  <c r="J891" i="4"/>
  <c r="AN891" i="4" s="1"/>
  <c r="AM890" i="4"/>
  <c r="AL890" i="4"/>
  <c r="K890" i="4"/>
  <c r="J890" i="4"/>
  <c r="AN890" i="4" s="1"/>
  <c r="AM889" i="4"/>
  <c r="AL889" i="4"/>
  <c r="K889" i="4"/>
  <c r="J889" i="4"/>
  <c r="AN889" i="4" s="1"/>
  <c r="AM888" i="4"/>
  <c r="AL888" i="4"/>
  <c r="K888" i="4"/>
  <c r="J888" i="4"/>
  <c r="AN888" i="4" s="1"/>
  <c r="AM887" i="4"/>
  <c r="AL887" i="4"/>
  <c r="K887" i="4"/>
  <c r="J887" i="4"/>
  <c r="AN887" i="4" s="1"/>
  <c r="AM886" i="4"/>
  <c r="AL886" i="4"/>
  <c r="K886" i="4"/>
  <c r="J886" i="4"/>
  <c r="AN886" i="4" s="1"/>
  <c r="AM885" i="4"/>
  <c r="AL885" i="4"/>
  <c r="K885" i="4"/>
  <c r="J885" i="4"/>
  <c r="AN885" i="4" s="1"/>
  <c r="AM884" i="4"/>
  <c r="AL884" i="4"/>
  <c r="K884" i="4"/>
  <c r="J884" i="4"/>
  <c r="AN884" i="4" s="1"/>
  <c r="AM883" i="4"/>
  <c r="AL883" i="4"/>
  <c r="K883" i="4"/>
  <c r="J883" i="4"/>
  <c r="AN883" i="4" s="1"/>
  <c r="AM882" i="4"/>
  <c r="AL882" i="4"/>
  <c r="K882" i="4"/>
  <c r="J882" i="4"/>
  <c r="AN882" i="4" s="1"/>
  <c r="AM881" i="4"/>
  <c r="AL881" i="4"/>
  <c r="K881" i="4"/>
  <c r="J881" i="4"/>
  <c r="AN881" i="4" s="1"/>
  <c r="AM880" i="4"/>
  <c r="AL880" i="4"/>
  <c r="K880" i="4"/>
  <c r="J880" i="4"/>
  <c r="AN880" i="4" s="1"/>
  <c r="AM879" i="4"/>
  <c r="AL879" i="4"/>
  <c r="K879" i="4"/>
  <c r="J879" i="4"/>
  <c r="AN879" i="4" s="1"/>
  <c r="AM878" i="4"/>
  <c r="AL878" i="4"/>
  <c r="K878" i="4"/>
  <c r="J878" i="4"/>
  <c r="AN878" i="4" s="1"/>
  <c r="AM877" i="4"/>
  <c r="AL877" i="4"/>
  <c r="K877" i="4"/>
  <c r="J877" i="4"/>
  <c r="AN877" i="4" s="1"/>
  <c r="AM876" i="4"/>
  <c r="AL876" i="4"/>
  <c r="K876" i="4"/>
  <c r="J876" i="4"/>
  <c r="AN876" i="4" s="1"/>
  <c r="AM875" i="4"/>
  <c r="AL875" i="4"/>
  <c r="K875" i="4"/>
  <c r="J875" i="4"/>
  <c r="AN875" i="4" s="1"/>
  <c r="AM874" i="4"/>
  <c r="AL874" i="4"/>
  <c r="K874" i="4"/>
  <c r="J874" i="4"/>
  <c r="AN874" i="4" s="1"/>
  <c r="AM873" i="4"/>
  <c r="AL873" i="4"/>
  <c r="K873" i="4"/>
  <c r="J873" i="4"/>
  <c r="AN873" i="4" s="1"/>
  <c r="AM872" i="4"/>
  <c r="AL872" i="4"/>
  <c r="K872" i="4"/>
  <c r="J872" i="4"/>
  <c r="AN872" i="4" s="1"/>
  <c r="AM871" i="4"/>
  <c r="AL871" i="4"/>
  <c r="K871" i="4"/>
  <c r="J871" i="4"/>
  <c r="AN871" i="4" s="1"/>
  <c r="AM870" i="4"/>
  <c r="AL870" i="4"/>
  <c r="K870" i="4"/>
  <c r="J870" i="4"/>
  <c r="AN870" i="4" s="1"/>
  <c r="AM869" i="4"/>
  <c r="AL869" i="4"/>
  <c r="K869" i="4"/>
  <c r="J869" i="4"/>
  <c r="AN869" i="4" s="1"/>
  <c r="AM868" i="4"/>
  <c r="AL868" i="4"/>
  <c r="K868" i="4"/>
  <c r="J868" i="4"/>
  <c r="AN868" i="4" s="1"/>
  <c r="AM867" i="4"/>
  <c r="AL867" i="4"/>
  <c r="K867" i="4"/>
  <c r="J867" i="4"/>
  <c r="AN867" i="4" s="1"/>
  <c r="AM866" i="4"/>
  <c r="AL866" i="4"/>
  <c r="K866" i="4"/>
  <c r="J866" i="4"/>
  <c r="AN866" i="4" s="1"/>
  <c r="AM865" i="4"/>
  <c r="AL865" i="4"/>
  <c r="K865" i="4"/>
  <c r="J865" i="4"/>
  <c r="AN865" i="4" s="1"/>
  <c r="AM864" i="4"/>
  <c r="AL864" i="4"/>
  <c r="K864" i="4"/>
  <c r="J864" i="4"/>
  <c r="AN864" i="4" s="1"/>
  <c r="AM863" i="4"/>
  <c r="AL863" i="4"/>
  <c r="K863" i="4"/>
  <c r="J863" i="4"/>
  <c r="AN863" i="4" s="1"/>
  <c r="AM862" i="4"/>
  <c r="AL862" i="4"/>
  <c r="K862" i="4"/>
  <c r="J862" i="4"/>
  <c r="AN862" i="4" s="1"/>
  <c r="AM861" i="4"/>
  <c r="AL861" i="4"/>
  <c r="K861" i="4"/>
  <c r="J861" i="4"/>
  <c r="AN861" i="4" s="1"/>
  <c r="AM860" i="4"/>
  <c r="AL860" i="4"/>
  <c r="K860" i="4"/>
  <c r="J860" i="4"/>
  <c r="AN860" i="4" s="1"/>
  <c r="AM859" i="4"/>
  <c r="AL859" i="4"/>
  <c r="K859" i="4"/>
  <c r="J859" i="4"/>
  <c r="AN859" i="4" s="1"/>
  <c r="AM858" i="4"/>
  <c r="AL858" i="4"/>
  <c r="K858" i="4"/>
  <c r="J858" i="4"/>
  <c r="AN858" i="4" s="1"/>
  <c r="AM857" i="4"/>
  <c r="AL857" i="4"/>
  <c r="K857" i="4"/>
  <c r="J857" i="4"/>
  <c r="AN857" i="4" s="1"/>
  <c r="AM856" i="4"/>
  <c r="AL856" i="4"/>
  <c r="K856" i="4"/>
  <c r="J856" i="4"/>
  <c r="AN856" i="4" s="1"/>
  <c r="AM855" i="4"/>
  <c r="AL855" i="4"/>
  <c r="K855" i="4"/>
  <c r="J855" i="4"/>
  <c r="AN855" i="4" s="1"/>
  <c r="AM854" i="4"/>
  <c r="AL854" i="4"/>
  <c r="K854" i="4"/>
  <c r="J854" i="4"/>
  <c r="AN854" i="4" s="1"/>
  <c r="AM853" i="4"/>
  <c r="AL853" i="4"/>
  <c r="K853" i="4"/>
  <c r="J853" i="4"/>
  <c r="AN853" i="4" s="1"/>
  <c r="AM852" i="4"/>
  <c r="AL852" i="4"/>
  <c r="K852" i="4"/>
  <c r="J852" i="4"/>
  <c r="AN852" i="4" s="1"/>
  <c r="AM851" i="4"/>
  <c r="AL851" i="4"/>
  <c r="K851" i="4"/>
  <c r="J851" i="4"/>
  <c r="AN851" i="4" s="1"/>
  <c r="AM850" i="4"/>
  <c r="AL850" i="4"/>
  <c r="K850" i="4"/>
  <c r="J850" i="4"/>
  <c r="AN850" i="4" s="1"/>
  <c r="AM849" i="4"/>
  <c r="AL849" i="4"/>
  <c r="K849" i="4"/>
  <c r="J849" i="4"/>
  <c r="AN849" i="4" s="1"/>
  <c r="AM848" i="4"/>
  <c r="AL848" i="4"/>
  <c r="K848" i="4"/>
  <c r="J848" i="4"/>
  <c r="AN848" i="4" s="1"/>
  <c r="AM847" i="4"/>
  <c r="AL847" i="4"/>
  <c r="K847" i="4"/>
  <c r="J847" i="4"/>
  <c r="AN847" i="4" s="1"/>
  <c r="AM846" i="4"/>
  <c r="AL846" i="4"/>
  <c r="K846" i="4"/>
  <c r="J846" i="4"/>
  <c r="AN846" i="4" s="1"/>
  <c r="AM845" i="4"/>
  <c r="AL845" i="4"/>
  <c r="K845" i="4"/>
  <c r="J845" i="4"/>
  <c r="AN845" i="4" s="1"/>
  <c r="AM844" i="4"/>
  <c r="AL844" i="4"/>
  <c r="K844" i="4"/>
  <c r="J844" i="4"/>
  <c r="AN844" i="4" s="1"/>
  <c r="AM843" i="4"/>
  <c r="AL843" i="4"/>
  <c r="K843" i="4"/>
  <c r="J843" i="4"/>
  <c r="AN843" i="4" s="1"/>
  <c r="AM842" i="4"/>
  <c r="AL842" i="4"/>
  <c r="K842" i="4"/>
  <c r="J842" i="4"/>
  <c r="AN842" i="4" s="1"/>
  <c r="AM841" i="4"/>
  <c r="AL841" i="4"/>
  <c r="K841" i="4"/>
  <c r="J841" i="4"/>
  <c r="AN841" i="4" s="1"/>
  <c r="AM840" i="4"/>
  <c r="AL840" i="4"/>
  <c r="K840" i="4"/>
  <c r="J840" i="4"/>
  <c r="AN840" i="4" s="1"/>
  <c r="AM839" i="4"/>
  <c r="AL839" i="4"/>
  <c r="K839" i="4"/>
  <c r="J839" i="4"/>
  <c r="AN839" i="4" s="1"/>
  <c r="AM838" i="4"/>
  <c r="AL838" i="4"/>
  <c r="K838" i="4"/>
  <c r="J838" i="4"/>
  <c r="AN838" i="4" s="1"/>
  <c r="AM837" i="4"/>
  <c r="AL837" i="4"/>
  <c r="K837" i="4"/>
  <c r="J837" i="4"/>
  <c r="AN837" i="4" s="1"/>
  <c r="AM836" i="4"/>
  <c r="AL836" i="4"/>
  <c r="K836" i="4"/>
  <c r="J836" i="4"/>
  <c r="AN836" i="4" s="1"/>
  <c r="AM835" i="4"/>
  <c r="AL835" i="4"/>
  <c r="K835" i="4"/>
  <c r="J835" i="4"/>
  <c r="AN835" i="4" s="1"/>
  <c r="AM834" i="4"/>
  <c r="AL834" i="4"/>
  <c r="K834" i="4"/>
  <c r="J834" i="4"/>
  <c r="AN834" i="4" s="1"/>
  <c r="AM833" i="4"/>
  <c r="AL833" i="4"/>
  <c r="K833" i="4"/>
  <c r="J833" i="4"/>
  <c r="AN833" i="4" s="1"/>
  <c r="AM832" i="4"/>
  <c r="AL832" i="4"/>
  <c r="K832" i="4"/>
  <c r="J832" i="4"/>
  <c r="AN832" i="4" s="1"/>
  <c r="AM831" i="4"/>
  <c r="AL831" i="4"/>
  <c r="K831" i="4"/>
  <c r="J831" i="4"/>
  <c r="AN831" i="4" s="1"/>
  <c r="AM830" i="4"/>
  <c r="AL830" i="4"/>
  <c r="K830" i="4"/>
  <c r="J830" i="4"/>
  <c r="AN830" i="4" s="1"/>
  <c r="AM829" i="4"/>
  <c r="AL829" i="4"/>
  <c r="K829" i="4"/>
  <c r="J829" i="4"/>
  <c r="AN829" i="4" s="1"/>
  <c r="AM828" i="4"/>
  <c r="AL828" i="4"/>
  <c r="K828" i="4"/>
  <c r="J828" i="4"/>
  <c r="AN828" i="4" s="1"/>
  <c r="AM827" i="4"/>
  <c r="AL827" i="4"/>
  <c r="K827" i="4"/>
  <c r="J827" i="4"/>
  <c r="AN827" i="4" s="1"/>
  <c r="AM826" i="4"/>
  <c r="AL826" i="4"/>
  <c r="K826" i="4"/>
  <c r="J826" i="4"/>
  <c r="AN826" i="4" s="1"/>
  <c r="AM825" i="4"/>
  <c r="AL825" i="4"/>
  <c r="K825" i="4"/>
  <c r="J825" i="4"/>
  <c r="AN825" i="4" s="1"/>
  <c r="AM824" i="4"/>
  <c r="AL824" i="4"/>
  <c r="K824" i="4"/>
  <c r="J824" i="4"/>
  <c r="AN824" i="4" s="1"/>
  <c r="AM823" i="4"/>
  <c r="AL823" i="4"/>
  <c r="K823" i="4"/>
  <c r="J823" i="4"/>
  <c r="AN823" i="4" s="1"/>
  <c r="AM822" i="4"/>
  <c r="AL822" i="4"/>
  <c r="K822" i="4"/>
  <c r="J822" i="4"/>
  <c r="AN822" i="4" s="1"/>
  <c r="AM821" i="4"/>
  <c r="AL821" i="4"/>
  <c r="K821" i="4"/>
  <c r="J821" i="4"/>
  <c r="AN821" i="4" s="1"/>
  <c r="AM820" i="4"/>
  <c r="AL820" i="4"/>
  <c r="K820" i="4"/>
  <c r="J820" i="4"/>
  <c r="AN820" i="4" s="1"/>
  <c r="AM819" i="4"/>
  <c r="AL819" i="4"/>
  <c r="K819" i="4"/>
  <c r="J819" i="4"/>
  <c r="AN819" i="4" s="1"/>
  <c r="AM818" i="4"/>
  <c r="AL818" i="4"/>
  <c r="K818" i="4"/>
  <c r="J818" i="4"/>
  <c r="AN818" i="4" s="1"/>
  <c r="AM817" i="4"/>
  <c r="AL817" i="4"/>
  <c r="K817" i="4"/>
  <c r="J817" i="4"/>
  <c r="AN817" i="4" s="1"/>
  <c r="AM816" i="4"/>
  <c r="AL816" i="4"/>
  <c r="K816" i="4"/>
  <c r="J816" i="4"/>
  <c r="AN816" i="4" s="1"/>
  <c r="AM815" i="4"/>
  <c r="AL815" i="4"/>
  <c r="K815" i="4"/>
  <c r="J815" i="4"/>
  <c r="AN815" i="4" s="1"/>
  <c r="AM814" i="4"/>
  <c r="AL814" i="4"/>
  <c r="K814" i="4"/>
  <c r="J814" i="4"/>
  <c r="AN814" i="4" s="1"/>
  <c r="AM813" i="4"/>
  <c r="AL813" i="4"/>
  <c r="K813" i="4"/>
  <c r="J813" i="4"/>
  <c r="AN813" i="4" s="1"/>
  <c r="AM812" i="4"/>
  <c r="AL812" i="4"/>
  <c r="K812" i="4"/>
  <c r="J812" i="4"/>
  <c r="AN812" i="4" s="1"/>
  <c r="AM811" i="4"/>
  <c r="AL811" i="4"/>
  <c r="K811" i="4"/>
  <c r="J811" i="4"/>
  <c r="AN811" i="4" s="1"/>
  <c r="AM810" i="4"/>
  <c r="AL810" i="4"/>
  <c r="K810" i="4"/>
  <c r="J810" i="4"/>
  <c r="AN810" i="4" s="1"/>
  <c r="AM809" i="4"/>
  <c r="AL809" i="4"/>
  <c r="K809" i="4"/>
  <c r="J809" i="4"/>
  <c r="AN809" i="4" s="1"/>
  <c r="AM808" i="4"/>
  <c r="AL808" i="4"/>
  <c r="K808" i="4"/>
  <c r="J808" i="4"/>
  <c r="AN808" i="4" s="1"/>
  <c r="AM807" i="4"/>
  <c r="AL807" i="4"/>
  <c r="K807" i="4"/>
  <c r="J807" i="4"/>
  <c r="AN807" i="4" s="1"/>
  <c r="AM806" i="4"/>
  <c r="AL806" i="4"/>
  <c r="K806" i="4"/>
  <c r="J806" i="4"/>
  <c r="AN806" i="4" s="1"/>
  <c r="AM805" i="4"/>
  <c r="AL805" i="4"/>
  <c r="K805" i="4"/>
  <c r="J805" i="4"/>
  <c r="AN805" i="4" s="1"/>
  <c r="AM804" i="4"/>
  <c r="AL804" i="4"/>
  <c r="K804" i="4"/>
  <c r="J804" i="4"/>
  <c r="AN804" i="4" s="1"/>
  <c r="AM803" i="4"/>
  <c r="AL803" i="4"/>
  <c r="K803" i="4"/>
  <c r="J803" i="4"/>
  <c r="AN803" i="4" s="1"/>
  <c r="AM802" i="4"/>
  <c r="AL802" i="4"/>
  <c r="K802" i="4"/>
  <c r="J802" i="4"/>
  <c r="AN802" i="4" s="1"/>
  <c r="AM801" i="4"/>
  <c r="AL801" i="4"/>
  <c r="K801" i="4"/>
  <c r="J801" i="4"/>
  <c r="AN801" i="4" s="1"/>
  <c r="AM800" i="4"/>
  <c r="AL800" i="4"/>
  <c r="K800" i="4"/>
  <c r="J800" i="4"/>
  <c r="AN800" i="4" s="1"/>
  <c r="AM799" i="4"/>
  <c r="AL799" i="4"/>
  <c r="K799" i="4"/>
  <c r="J799" i="4"/>
  <c r="AN799" i="4" s="1"/>
  <c r="AM798" i="4"/>
  <c r="AL798" i="4"/>
  <c r="K798" i="4"/>
  <c r="J798" i="4"/>
  <c r="AN798" i="4" s="1"/>
  <c r="AM797" i="4"/>
  <c r="AL797" i="4"/>
  <c r="K797" i="4"/>
  <c r="J797" i="4"/>
  <c r="AN797" i="4" s="1"/>
  <c r="AM796" i="4"/>
  <c r="AL796" i="4"/>
  <c r="K796" i="4"/>
  <c r="J796" i="4"/>
  <c r="AN796" i="4" s="1"/>
  <c r="AM795" i="4"/>
  <c r="AL795" i="4"/>
  <c r="K795" i="4"/>
  <c r="J795" i="4"/>
  <c r="AN795" i="4" s="1"/>
  <c r="AM794" i="4"/>
  <c r="AL794" i="4"/>
  <c r="K794" i="4"/>
  <c r="J794" i="4"/>
  <c r="AN794" i="4" s="1"/>
  <c r="AM793" i="4"/>
  <c r="AL793" i="4"/>
  <c r="K793" i="4"/>
  <c r="J793" i="4"/>
  <c r="AN793" i="4" s="1"/>
  <c r="AM792" i="4"/>
  <c r="AL792" i="4"/>
  <c r="K792" i="4"/>
  <c r="J792" i="4"/>
  <c r="AN792" i="4" s="1"/>
  <c r="AM791" i="4"/>
  <c r="AL791" i="4"/>
  <c r="K791" i="4"/>
  <c r="J791" i="4"/>
  <c r="AN791" i="4" s="1"/>
  <c r="AM790" i="4"/>
  <c r="AL790" i="4"/>
  <c r="K790" i="4"/>
  <c r="J790" i="4"/>
  <c r="AN790" i="4" s="1"/>
  <c r="AM789" i="4"/>
  <c r="AL789" i="4"/>
  <c r="K789" i="4"/>
  <c r="J789" i="4"/>
  <c r="AN789" i="4" s="1"/>
  <c r="AM788" i="4"/>
  <c r="AL788" i="4"/>
  <c r="K788" i="4"/>
  <c r="J788" i="4"/>
  <c r="AN788" i="4" s="1"/>
  <c r="AM787" i="4"/>
  <c r="AL787" i="4"/>
  <c r="K787" i="4"/>
  <c r="J787" i="4"/>
  <c r="AN787" i="4" s="1"/>
  <c r="AM786" i="4"/>
  <c r="AL786" i="4"/>
  <c r="K786" i="4"/>
  <c r="J786" i="4"/>
  <c r="AN786" i="4" s="1"/>
  <c r="AM785" i="4"/>
  <c r="AL785" i="4"/>
  <c r="K785" i="4"/>
  <c r="J785" i="4"/>
  <c r="AN785" i="4" s="1"/>
  <c r="AM784" i="4"/>
  <c r="AL784" i="4"/>
  <c r="K784" i="4"/>
  <c r="J784" i="4"/>
  <c r="AN784" i="4" s="1"/>
  <c r="AM783" i="4"/>
  <c r="AL783" i="4"/>
  <c r="K783" i="4"/>
  <c r="J783" i="4"/>
  <c r="AN783" i="4" s="1"/>
  <c r="AM782" i="4"/>
  <c r="AL782" i="4"/>
  <c r="K782" i="4"/>
  <c r="J782" i="4"/>
  <c r="AN782" i="4" s="1"/>
  <c r="AM781" i="4"/>
  <c r="AL781" i="4"/>
  <c r="K781" i="4"/>
  <c r="J781" i="4"/>
  <c r="AN781" i="4" s="1"/>
  <c r="AM780" i="4"/>
  <c r="AL780" i="4"/>
  <c r="K780" i="4"/>
  <c r="J780" i="4"/>
  <c r="AN780" i="4" s="1"/>
  <c r="AM779" i="4"/>
  <c r="AL779" i="4"/>
  <c r="K779" i="4"/>
  <c r="J779" i="4"/>
  <c r="AN779" i="4" s="1"/>
  <c r="AM778" i="4"/>
  <c r="AL778" i="4"/>
  <c r="K778" i="4"/>
  <c r="J778" i="4"/>
  <c r="AN778" i="4" s="1"/>
  <c r="AM777" i="4"/>
  <c r="AL777" i="4"/>
  <c r="K777" i="4"/>
  <c r="J777" i="4"/>
  <c r="AN777" i="4" s="1"/>
  <c r="AM776" i="4"/>
  <c r="AL776" i="4"/>
  <c r="K776" i="4"/>
  <c r="J776" i="4"/>
  <c r="AN776" i="4" s="1"/>
  <c r="AM775" i="4"/>
  <c r="AL775" i="4"/>
  <c r="K775" i="4"/>
  <c r="J775" i="4"/>
  <c r="AN775" i="4" s="1"/>
  <c r="AM774" i="4"/>
  <c r="AL774" i="4"/>
  <c r="K774" i="4"/>
  <c r="J774" i="4"/>
  <c r="AN774" i="4" s="1"/>
  <c r="AM773" i="4"/>
  <c r="AL773" i="4"/>
  <c r="K773" i="4"/>
  <c r="J773" i="4"/>
  <c r="AN773" i="4" s="1"/>
  <c r="AM772" i="4"/>
  <c r="AL772" i="4"/>
  <c r="K772" i="4"/>
  <c r="J772" i="4"/>
  <c r="AN772" i="4" s="1"/>
  <c r="AM771" i="4"/>
  <c r="AL771" i="4"/>
  <c r="K771" i="4"/>
  <c r="J771" i="4"/>
  <c r="AN771" i="4" s="1"/>
  <c r="AM770" i="4"/>
  <c r="AL770" i="4"/>
  <c r="K770" i="4"/>
  <c r="J770" i="4"/>
  <c r="AN770" i="4" s="1"/>
  <c r="AM769" i="4"/>
  <c r="AL769" i="4"/>
  <c r="K769" i="4"/>
  <c r="J769" i="4"/>
  <c r="AN769" i="4" s="1"/>
  <c r="AM768" i="4"/>
  <c r="AL768" i="4"/>
  <c r="K768" i="4"/>
  <c r="J768" i="4"/>
  <c r="AN768" i="4" s="1"/>
  <c r="AM767" i="4"/>
  <c r="AL767" i="4"/>
  <c r="K767" i="4"/>
  <c r="J767" i="4"/>
  <c r="AN767" i="4" s="1"/>
  <c r="AM766" i="4"/>
  <c r="AL766" i="4"/>
  <c r="K766" i="4"/>
  <c r="J766" i="4"/>
  <c r="AN766" i="4" s="1"/>
  <c r="AM765" i="4"/>
  <c r="AL765" i="4"/>
  <c r="K765" i="4"/>
  <c r="J765" i="4"/>
  <c r="AN765" i="4" s="1"/>
  <c r="AM764" i="4"/>
  <c r="AL764" i="4"/>
  <c r="K764" i="4"/>
  <c r="J764" i="4"/>
  <c r="AN764" i="4" s="1"/>
  <c r="AM763" i="4"/>
  <c r="AL763" i="4"/>
  <c r="K763" i="4"/>
  <c r="J763" i="4"/>
  <c r="AN763" i="4" s="1"/>
  <c r="AM762" i="4"/>
  <c r="AL762" i="4"/>
  <c r="K762" i="4"/>
  <c r="J762" i="4"/>
  <c r="AN762" i="4" s="1"/>
  <c r="AM761" i="4"/>
  <c r="AL761" i="4"/>
  <c r="K761" i="4"/>
  <c r="J761" i="4"/>
  <c r="AN761" i="4" s="1"/>
  <c r="AM760" i="4"/>
  <c r="AL760" i="4"/>
  <c r="K760" i="4"/>
  <c r="J760" i="4"/>
  <c r="AN760" i="4" s="1"/>
  <c r="AM759" i="4"/>
  <c r="AL759" i="4"/>
  <c r="K759" i="4"/>
  <c r="J759" i="4"/>
  <c r="AN759" i="4" s="1"/>
  <c r="AM758" i="4"/>
  <c r="AL758" i="4"/>
  <c r="K758" i="4"/>
  <c r="J758" i="4"/>
  <c r="AN758" i="4" s="1"/>
  <c r="AM757" i="4"/>
  <c r="AL757" i="4"/>
  <c r="K757" i="4"/>
  <c r="J757" i="4"/>
  <c r="AN757" i="4" s="1"/>
  <c r="AM756" i="4"/>
  <c r="AL756" i="4"/>
  <c r="K756" i="4"/>
  <c r="J756" i="4"/>
  <c r="AN756" i="4" s="1"/>
  <c r="AM755" i="4"/>
  <c r="AL755" i="4"/>
  <c r="K755" i="4"/>
  <c r="J755" i="4"/>
  <c r="AN755" i="4" s="1"/>
  <c r="AM754" i="4"/>
  <c r="AL754" i="4"/>
  <c r="K754" i="4"/>
  <c r="J754" i="4"/>
  <c r="AN754" i="4" s="1"/>
  <c r="AM753" i="4"/>
  <c r="AL753" i="4"/>
  <c r="K753" i="4"/>
  <c r="J753" i="4"/>
  <c r="AN753" i="4" s="1"/>
  <c r="AM752" i="4"/>
  <c r="AL752" i="4"/>
  <c r="K752" i="4"/>
  <c r="J752" i="4"/>
  <c r="AN752" i="4" s="1"/>
  <c r="AM751" i="4"/>
  <c r="AL751" i="4"/>
  <c r="K751" i="4"/>
  <c r="J751" i="4"/>
  <c r="AN751" i="4" s="1"/>
  <c r="AM750" i="4"/>
  <c r="AL750" i="4"/>
  <c r="K750" i="4"/>
  <c r="J750" i="4"/>
  <c r="AN750" i="4" s="1"/>
  <c r="AM749" i="4"/>
  <c r="AL749" i="4"/>
  <c r="K749" i="4"/>
  <c r="J749" i="4"/>
  <c r="AN749" i="4" s="1"/>
  <c r="AM748" i="4"/>
  <c r="AL748" i="4"/>
  <c r="K748" i="4"/>
  <c r="J748" i="4"/>
  <c r="AN748" i="4" s="1"/>
  <c r="AM747" i="4"/>
  <c r="AL747" i="4"/>
  <c r="K747" i="4"/>
  <c r="J747" i="4"/>
  <c r="AN747" i="4" s="1"/>
  <c r="AM746" i="4"/>
  <c r="AL746" i="4"/>
  <c r="K746" i="4"/>
  <c r="J746" i="4"/>
  <c r="AN746" i="4" s="1"/>
  <c r="AM745" i="4"/>
  <c r="AL745" i="4"/>
  <c r="K745" i="4"/>
  <c r="J745" i="4"/>
  <c r="AN745" i="4" s="1"/>
  <c r="AM744" i="4"/>
  <c r="AL744" i="4"/>
  <c r="K744" i="4"/>
  <c r="J744" i="4"/>
  <c r="AN744" i="4" s="1"/>
  <c r="AM743" i="4"/>
  <c r="AL743" i="4"/>
  <c r="K743" i="4"/>
  <c r="J743" i="4"/>
  <c r="AN743" i="4" s="1"/>
  <c r="AM742" i="4"/>
  <c r="AL742" i="4"/>
  <c r="K742" i="4"/>
  <c r="J742" i="4"/>
  <c r="AN742" i="4" s="1"/>
  <c r="AM741" i="4"/>
  <c r="AL741" i="4"/>
  <c r="K741" i="4"/>
  <c r="J741" i="4"/>
  <c r="AN741" i="4" s="1"/>
  <c r="AM740" i="4"/>
  <c r="AL740" i="4"/>
  <c r="K740" i="4"/>
  <c r="J740" i="4"/>
  <c r="AN740" i="4" s="1"/>
  <c r="AM739" i="4"/>
  <c r="AL739" i="4"/>
  <c r="K739" i="4"/>
  <c r="J739" i="4"/>
  <c r="AN739" i="4" s="1"/>
  <c r="AM738" i="4"/>
  <c r="AL738" i="4"/>
  <c r="K738" i="4"/>
  <c r="J738" i="4"/>
  <c r="AN738" i="4" s="1"/>
  <c r="AM737" i="4"/>
  <c r="AL737" i="4"/>
  <c r="K737" i="4"/>
  <c r="J737" i="4"/>
  <c r="AN737" i="4" s="1"/>
  <c r="AM736" i="4"/>
  <c r="AL736" i="4"/>
  <c r="K736" i="4"/>
  <c r="J736" i="4"/>
  <c r="AN736" i="4" s="1"/>
  <c r="AM735" i="4"/>
  <c r="AL735" i="4"/>
  <c r="K735" i="4"/>
  <c r="J735" i="4"/>
  <c r="AN735" i="4" s="1"/>
  <c r="AM734" i="4"/>
  <c r="AL734" i="4"/>
  <c r="K734" i="4"/>
  <c r="J734" i="4"/>
  <c r="AN734" i="4" s="1"/>
  <c r="AM733" i="4"/>
  <c r="AL733" i="4"/>
  <c r="K733" i="4"/>
  <c r="J733" i="4"/>
  <c r="AN733" i="4" s="1"/>
  <c r="AM732" i="4"/>
  <c r="AL732" i="4"/>
  <c r="K732" i="4"/>
  <c r="J732" i="4"/>
  <c r="AN732" i="4" s="1"/>
  <c r="AM731" i="4"/>
  <c r="AL731" i="4"/>
  <c r="K731" i="4"/>
  <c r="J731" i="4"/>
  <c r="AN731" i="4" s="1"/>
  <c r="AM730" i="4"/>
  <c r="AL730" i="4"/>
  <c r="K730" i="4"/>
  <c r="J730" i="4"/>
  <c r="AN730" i="4" s="1"/>
  <c r="AM729" i="4"/>
  <c r="AL729" i="4"/>
  <c r="K729" i="4"/>
  <c r="J729" i="4"/>
  <c r="AN729" i="4" s="1"/>
  <c r="AM728" i="4"/>
  <c r="AL728" i="4"/>
  <c r="K728" i="4"/>
  <c r="J728" i="4"/>
  <c r="AN728" i="4" s="1"/>
  <c r="AM727" i="4"/>
  <c r="AL727" i="4"/>
  <c r="K727" i="4"/>
  <c r="J727" i="4"/>
  <c r="AN727" i="4" s="1"/>
  <c r="AM726" i="4"/>
  <c r="AL726" i="4"/>
  <c r="K726" i="4"/>
  <c r="J726" i="4"/>
  <c r="AN726" i="4" s="1"/>
  <c r="AM725" i="4"/>
  <c r="AL725" i="4"/>
  <c r="K725" i="4"/>
  <c r="J725" i="4"/>
  <c r="AN725" i="4" s="1"/>
  <c r="AM724" i="4"/>
  <c r="AL724" i="4"/>
  <c r="K724" i="4"/>
  <c r="J724" i="4"/>
  <c r="AN724" i="4" s="1"/>
  <c r="AM723" i="4"/>
  <c r="AL723" i="4"/>
  <c r="K723" i="4"/>
  <c r="J723" i="4"/>
  <c r="AN723" i="4" s="1"/>
  <c r="AM722" i="4"/>
  <c r="AL722" i="4"/>
  <c r="K722" i="4"/>
  <c r="J722" i="4"/>
  <c r="AN722" i="4" s="1"/>
  <c r="AM721" i="4"/>
  <c r="AL721" i="4"/>
  <c r="K721" i="4"/>
  <c r="J721" i="4"/>
  <c r="AN721" i="4" s="1"/>
  <c r="AM720" i="4"/>
  <c r="AL720" i="4"/>
  <c r="K720" i="4"/>
  <c r="J720" i="4"/>
  <c r="AN720" i="4" s="1"/>
  <c r="AM719" i="4"/>
  <c r="AL719" i="4"/>
  <c r="K719" i="4"/>
  <c r="J719" i="4"/>
  <c r="AN719" i="4" s="1"/>
  <c r="AM718" i="4"/>
  <c r="AL718" i="4"/>
  <c r="K718" i="4"/>
  <c r="J718" i="4"/>
  <c r="AN718" i="4" s="1"/>
  <c r="AM717" i="4"/>
  <c r="AL717" i="4"/>
  <c r="K717" i="4"/>
  <c r="J717" i="4"/>
  <c r="AN717" i="4" s="1"/>
  <c r="AM716" i="4"/>
  <c r="AL716" i="4"/>
  <c r="K716" i="4"/>
  <c r="J716" i="4"/>
  <c r="AN716" i="4" s="1"/>
  <c r="AM715" i="4"/>
  <c r="AL715" i="4"/>
  <c r="K715" i="4"/>
  <c r="J715" i="4"/>
  <c r="AN715" i="4" s="1"/>
  <c r="AM714" i="4"/>
  <c r="AL714" i="4"/>
  <c r="K714" i="4"/>
  <c r="J714" i="4"/>
  <c r="AN714" i="4" s="1"/>
  <c r="AM713" i="4"/>
  <c r="AL713" i="4"/>
  <c r="K713" i="4"/>
  <c r="J713" i="4"/>
  <c r="AN713" i="4" s="1"/>
  <c r="AM712" i="4"/>
  <c r="AL712" i="4"/>
  <c r="K712" i="4"/>
  <c r="J712" i="4"/>
  <c r="AN712" i="4" s="1"/>
  <c r="AM711" i="4"/>
  <c r="AL711" i="4"/>
  <c r="K711" i="4"/>
  <c r="J711" i="4"/>
  <c r="AN711" i="4" s="1"/>
  <c r="AM710" i="4"/>
  <c r="AL710" i="4"/>
  <c r="K710" i="4"/>
  <c r="J710" i="4"/>
  <c r="AN710" i="4" s="1"/>
  <c r="AM709" i="4"/>
  <c r="AL709" i="4"/>
  <c r="K709" i="4"/>
  <c r="J709" i="4"/>
  <c r="AN709" i="4" s="1"/>
  <c r="AM708" i="4"/>
  <c r="AL708" i="4"/>
  <c r="K708" i="4"/>
  <c r="J708" i="4"/>
  <c r="AN708" i="4" s="1"/>
  <c r="AM707" i="4"/>
  <c r="AL707" i="4"/>
  <c r="K707" i="4"/>
  <c r="J707" i="4"/>
  <c r="AN707" i="4" s="1"/>
  <c r="AM706" i="4"/>
  <c r="AL706" i="4"/>
  <c r="K706" i="4"/>
  <c r="J706" i="4"/>
  <c r="AN706" i="4" s="1"/>
  <c r="AM705" i="4"/>
  <c r="AL705" i="4"/>
  <c r="K705" i="4"/>
  <c r="J705" i="4"/>
  <c r="AN705" i="4" s="1"/>
  <c r="AM704" i="4"/>
  <c r="AL704" i="4"/>
  <c r="K704" i="4"/>
  <c r="J704" i="4"/>
  <c r="AN704" i="4" s="1"/>
  <c r="AM703" i="4"/>
  <c r="AL703" i="4"/>
  <c r="K703" i="4"/>
  <c r="J703" i="4"/>
  <c r="AN703" i="4" s="1"/>
  <c r="AM702" i="4"/>
  <c r="AL702" i="4"/>
  <c r="K702" i="4"/>
  <c r="J702" i="4"/>
  <c r="AN702" i="4" s="1"/>
  <c r="AM701" i="4"/>
  <c r="AL701" i="4"/>
  <c r="K701" i="4"/>
  <c r="J701" i="4"/>
  <c r="AN701" i="4" s="1"/>
  <c r="AM700" i="4"/>
  <c r="AL700" i="4"/>
  <c r="K700" i="4"/>
  <c r="J700" i="4"/>
  <c r="AN700" i="4" s="1"/>
  <c r="AM699" i="4"/>
  <c r="AL699" i="4"/>
  <c r="K699" i="4"/>
  <c r="J699" i="4"/>
  <c r="AN699" i="4" s="1"/>
  <c r="AM698" i="4"/>
  <c r="AL698" i="4"/>
  <c r="K698" i="4"/>
  <c r="J698" i="4"/>
  <c r="AN698" i="4" s="1"/>
  <c r="AM697" i="4"/>
  <c r="AL697" i="4"/>
  <c r="K697" i="4"/>
  <c r="J697" i="4"/>
  <c r="AN697" i="4" s="1"/>
  <c r="AM696" i="4"/>
  <c r="AL696" i="4"/>
  <c r="K696" i="4"/>
  <c r="J696" i="4"/>
  <c r="AN696" i="4" s="1"/>
  <c r="AM695" i="4"/>
  <c r="AL695" i="4"/>
  <c r="K695" i="4"/>
  <c r="J695" i="4"/>
  <c r="AN695" i="4" s="1"/>
  <c r="AM694" i="4"/>
  <c r="AL694" i="4"/>
  <c r="K694" i="4"/>
  <c r="J694" i="4"/>
  <c r="AN694" i="4" s="1"/>
  <c r="AM693" i="4"/>
  <c r="AL693" i="4"/>
  <c r="K693" i="4"/>
  <c r="J693" i="4"/>
  <c r="AN693" i="4" s="1"/>
  <c r="AM692" i="4"/>
  <c r="AL692" i="4"/>
  <c r="K692" i="4"/>
  <c r="J692" i="4"/>
  <c r="AN692" i="4" s="1"/>
  <c r="AM691" i="4"/>
  <c r="AL691" i="4"/>
  <c r="K691" i="4"/>
  <c r="J691" i="4"/>
  <c r="AN691" i="4" s="1"/>
  <c r="AM690" i="4"/>
  <c r="AL690" i="4"/>
  <c r="K690" i="4"/>
  <c r="J690" i="4"/>
  <c r="AN690" i="4" s="1"/>
  <c r="AM689" i="4"/>
  <c r="AL689" i="4"/>
  <c r="K689" i="4"/>
  <c r="J689" i="4"/>
  <c r="AN689" i="4" s="1"/>
  <c r="AM688" i="4"/>
  <c r="AL688" i="4"/>
  <c r="K688" i="4"/>
  <c r="J688" i="4"/>
  <c r="AN688" i="4" s="1"/>
  <c r="AM687" i="4"/>
  <c r="AL687" i="4"/>
  <c r="K687" i="4"/>
  <c r="J687" i="4"/>
  <c r="AN687" i="4" s="1"/>
  <c r="AM686" i="4"/>
  <c r="AL686" i="4"/>
  <c r="K686" i="4"/>
  <c r="J686" i="4"/>
  <c r="AN686" i="4" s="1"/>
  <c r="AM685" i="4"/>
  <c r="AL685" i="4"/>
  <c r="K685" i="4"/>
  <c r="J685" i="4"/>
  <c r="AN685" i="4" s="1"/>
  <c r="AM684" i="4"/>
  <c r="AL684" i="4"/>
  <c r="K684" i="4"/>
  <c r="J684" i="4"/>
  <c r="AN684" i="4" s="1"/>
  <c r="AM683" i="4"/>
  <c r="AL683" i="4"/>
  <c r="K683" i="4"/>
  <c r="J683" i="4"/>
  <c r="AN683" i="4" s="1"/>
  <c r="AM682" i="4"/>
  <c r="AL682" i="4"/>
  <c r="K682" i="4"/>
  <c r="J682" i="4"/>
  <c r="AN682" i="4" s="1"/>
  <c r="AM681" i="4"/>
  <c r="AL681" i="4"/>
  <c r="K681" i="4"/>
  <c r="J681" i="4"/>
  <c r="AN681" i="4" s="1"/>
  <c r="AM680" i="4"/>
  <c r="AL680" i="4"/>
  <c r="K680" i="4"/>
  <c r="J680" i="4"/>
  <c r="AN680" i="4" s="1"/>
  <c r="AM679" i="4"/>
  <c r="AL679" i="4"/>
  <c r="K679" i="4"/>
  <c r="J679" i="4"/>
  <c r="AN679" i="4" s="1"/>
  <c r="AM678" i="4"/>
  <c r="AL678" i="4"/>
  <c r="K678" i="4"/>
  <c r="J678" i="4"/>
  <c r="AN678" i="4" s="1"/>
  <c r="AM677" i="4"/>
  <c r="AL677" i="4"/>
  <c r="K677" i="4"/>
  <c r="J677" i="4"/>
  <c r="AN677" i="4" s="1"/>
  <c r="AM676" i="4"/>
  <c r="AL676" i="4"/>
  <c r="K676" i="4"/>
  <c r="J676" i="4"/>
  <c r="AN676" i="4" s="1"/>
  <c r="AM675" i="4"/>
  <c r="AL675" i="4"/>
  <c r="K675" i="4"/>
  <c r="J675" i="4"/>
  <c r="AN675" i="4" s="1"/>
  <c r="AM674" i="4"/>
  <c r="AL674" i="4"/>
  <c r="K674" i="4"/>
  <c r="J674" i="4"/>
  <c r="AN674" i="4" s="1"/>
  <c r="AM673" i="4"/>
  <c r="AL673" i="4"/>
  <c r="K673" i="4"/>
  <c r="J673" i="4"/>
  <c r="AN673" i="4" s="1"/>
  <c r="AM672" i="4"/>
  <c r="AL672" i="4"/>
  <c r="K672" i="4"/>
  <c r="J672" i="4"/>
  <c r="AN672" i="4" s="1"/>
  <c r="AM671" i="4"/>
  <c r="AL671" i="4"/>
  <c r="K671" i="4"/>
  <c r="J671" i="4"/>
  <c r="AN671" i="4" s="1"/>
  <c r="AM670" i="4"/>
  <c r="AL670" i="4"/>
  <c r="K670" i="4"/>
  <c r="J670" i="4"/>
  <c r="AN670" i="4" s="1"/>
  <c r="AM669" i="4"/>
  <c r="AL669" i="4"/>
  <c r="K669" i="4"/>
  <c r="J669" i="4"/>
  <c r="AN669" i="4" s="1"/>
  <c r="AM668" i="4"/>
  <c r="AL668" i="4"/>
  <c r="K668" i="4"/>
  <c r="J668" i="4"/>
  <c r="AN668" i="4" s="1"/>
  <c r="AM667" i="4"/>
  <c r="AL667" i="4"/>
  <c r="K667" i="4"/>
  <c r="J667" i="4"/>
  <c r="AN667" i="4" s="1"/>
  <c r="AM666" i="4"/>
  <c r="AL666" i="4"/>
  <c r="K666" i="4"/>
  <c r="J666" i="4"/>
  <c r="AN666" i="4" s="1"/>
  <c r="AM665" i="4"/>
  <c r="AL665" i="4"/>
  <c r="K665" i="4"/>
  <c r="J665" i="4"/>
  <c r="AN665" i="4" s="1"/>
  <c r="AM664" i="4"/>
  <c r="AL664" i="4"/>
  <c r="K664" i="4"/>
  <c r="J664" i="4"/>
  <c r="AN664" i="4" s="1"/>
  <c r="AM663" i="4"/>
  <c r="AL663" i="4"/>
  <c r="K663" i="4"/>
  <c r="J663" i="4"/>
  <c r="AN663" i="4" s="1"/>
  <c r="AM662" i="4"/>
  <c r="AL662" i="4"/>
  <c r="K662" i="4"/>
  <c r="J662" i="4"/>
  <c r="AN662" i="4" s="1"/>
  <c r="AM661" i="4"/>
  <c r="AL661" i="4"/>
  <c r="K661" i="4"/>
  <c r="J661" i="4"/>
  <c r="AN661" i="4" s="1"/>
  <c r="AM660" i="4"/>
  <c r="AL660" i="4"/>
  <c r="K660" i="4"/>
  <c r="J660" i="4"/>
  <c r="AN660" i="4" s="1"/>
  <c r="AM659" i="4"/>
  <c r="AL659" i="4"/>
  <c r="K659" i="4"/>
  <c r="J659" i="4"/>
  <c r="AN659" i="4" s="1"/>
  <c r="AM658" i="4"/>
  <c r="AL658" i="4"/>
  <c r="K658" i="4"/>
  <c r="J658" i="4"/>
  <c r="AN658" i="4" s="1"/>
  <c r="AM657" i="4"/>
  <c r="AL657" i="4"/>
  <c r="K657" i="4"/>
  <c r="J657" i="4"/>
  <c r="AN657" i="4" s="1"/>
  <c r="AM656" i="4"/>
  <c r="AL656" i="4"/>
  <c r="K656" i="4"/>
  <c r="J656" i="4"/>
  <c r="AN656" i="4" s="1"/>
  <c r="AM655" i="4"/>
  <c r="AL655" i="4"/>
  <c r="K655" i="4"/>
  <c r="J655" i="4"/>
  <c r="AN655" i="4" s="1"/>
  <c r="AM654" i="4"/>
  <c r="AL654" i="4"/>
  <c r="K654" i="4"/>
  <c r="J654" i="4"/>
  <c r="AN654" i="4" s="1"/>
  <c r="AM653" i="4"/>
  <c r="AL653" i="4"/>
  <c r="K653" i="4"/>
  <c r="J653" i="4"/>
  <c r="AN653" i="4" s="1"/>
  <c r="AM652" i="4"/>
  <c r="AL652" i="4"/>
  <c r="K652" i="4"/>
  <c r="J652" i="4"/>
  <c r="AN652" i="4" s="1"/>
  <c r="AM651" i="4"/>
  <c r="AL651" i="4"/>
  <c r="K651" i="4"/>
  <c r="J651" i="4"/>
  <c r="AN651" i="4" s="1"/>
  <c r="AM650" i="4"/>
  <c r="AL650" i="4"/>
  <c r="K650" i="4"/>
  <c r="J650" i="4"/>
  <c r="AN650" i="4" s="1"/>
  <c r="AM649" i="4"/>
  <c r="AL649" i="4"/>
  <c r="K649" i="4"/>
  <c r="J649" i="4"/>
  <c r="AN649" i="4" s="1"/>
  <c r="AM648" i="4"/>
  <c r="AL648" i="4"/>
  <c r="K648" i="4"/>
  <c r="J648" i="4"/>
  <c r="AN648" i="4" s="1"/>
  <c r="AM647" i="4"/>
  <c r="AL647" i="4"/>
  <c r="K647" i="4"/>
  <c r="J647" i="4"/>
  <c r="AN647" i="4" s="1"/>
  <c r="AM646" i="4"/>
  <c r="AL646" i="4"/>
  <c r="K646" i="4"/>
  <c r="J646" i="4"/>
  <c r="AN646" i="4" s="1"/>
  <c r="AM645" i="4"/>
  <c r="AL645" i="4"/>
  <c r="K645" i="4"/>
  <c r="J645" i="4"/>
  <c r="AN645" i="4" s="1"/>
  <c r="AM644" i="4"/>
  <c r="AL644" i="4"/>
  <c r="K644" i="4"/>
  <c r="J644" i="4"/>
  <c r="AN644" i="4" s="1"/>
  <c r="AM643" i="4"/>
  <c r="AL643" i="4"/>
  <c r="K643" i="4"/>
  <c r="J643" i="4"/>
  <c r="AN643" i="4" s="1"/>
  <c r="AM642" i="4"/>
  <c r="AL642" i="4"/>
  <c r="K642" i="4"/>
  <c r="J642" i="4"/>
  <c r="AN642" i="4" s="1"/>
  <c r="AM641" i="4"/>
  <c r="AL641" i="4"/>
  <c r="K641" i="4"/>
  <c r="J641" i="4"/>
  <c r="AN641" i="4" s="1"/>
  <c r="AM640" i="4"/>
  <c r="AL640" i="4"/>
  <c r="K640" i="4"/>
  <c r="J640" i="4"/>
  <c r="AN640" i="4" s="1"/>
  <c r="AM639" i="4"/>
  <c r="AL639" i="4"/>
  <c r="K639" i="4"/>
  <c r="J639" i="4"/>
  <c r="AN639" i="4" s="1"/>
  <c r="AM638" i="4"/>
  <c r="AL638" i="4"/>
  <c r="K638" i="4"/>
  <c r="J638" i="4"/>
  <c r="AN638" i="4" s="1"/>
  <c r="AM637" i="4"/>
  <c r="AL637" i="4"/>
  <c r="K637" i="4"/>
  <c r="J637" i="4"/>
  <c r="AN637" i="4" s="1"/>
  <c r="AM636" i="4"/>
  <c r="AL636" i="4"/>
  <c r="K636" i="4"/>
  <c r="J636" i="4"/>
  <c r="AN636" i="4" s="1"/>
  <c r="AM635" i="4"/>
  <c r="AL635" i="4"/>
  <c r="K635" i="4"/>
  <c r="J635" i="4"/>
  <c r="AN635" i="4" s="1"/>
  <c r="AM634" i="4"/>
  <c r="AL634" i="4"/>
  <c r="K634" i="4"/>
  <c r="J634" i="4"/>
  <c r="AN634" i="4" s="1"/>
  <c r="AM633" i="4"/>
  <c r="AL633" i="4"/>
  <c r="K633" i="4"/>
  <c r="J633" i="4"/>
  <c r="AN633" i="4" s="1"/>
  <c r="AM632" i="4"/>
  <c r="AL632" i="4"/>
  <c r="K632" i="4"/>
  <c r="J632" i="4"/>
  <c r="AN632" i="4" s="1"/>
  <c r="AM631" i="4"/>
  <c r="AL631" i="4"/>
  <c r="K631" i="4"/>
  <c r="J631" i="4"/>
  <c r="AN631" i="4" s="1"/>
  <c r="AM630" i="4"/>
  <c r="AL630" i="4"/>
  <c r="K630" i="4"/>
  <c r="J630" i="4"/>
  <c r="AN630" i="4" s="1"/>
  <c r="AM629" i="4"/>
  <c r="AL629" i="4"/>
  <c r="K629" i="4"/>
  <c r="J629" i="4"/>
  <c r="AN629" i="4" s="1"/>
  <c r="AM628" i="4"/>
  <c r="AL628" i="4"/>
  <c r="K628" i="4"/>
  <c r="J628" i="4"/>
  <c r="AN628" i="4" s="1"/>
  <c r="AM627" i="4"/>
  <c r="AL627" i="4"/>
  <c r="K627" i="4"/>
  <c r="J627" i="4"/>
  <c r="AN627" i="4" s="1"/>
  <c r="AM626" i="4"/>
  <c r="AL626" i="4"/>
  <c r="K626" i="4"/>
  <c r="J626" i="4"/>
  <c r="AN626" i="4" s="1"/>
  <c r="AM625" i="4"/>
  <c r="AL625" i="4"/>
  <c r="K625" i="4"/>
  <c r="J625" i="4"/>
  <c r="AN625" i="4" s="1"/>
  <c r="AM624" i="4"/>
  <c r="AL624" i="4"/>
  <c r="K624" i="4"/>
  <c r="J624" i="4"/>
  <c r="AN624" i="4" s="1"/>
  <c r="AM623" i="4"/>
  <c r="AL623" i="4"/>
  <c r="K623" i="4"/>
  <c r="J623" i="4"/>
  <c r="AN623" i="4" s="1"/>
  <c r="AM622" i="4"/>
  <c r="AL622" i="4"/>
  <c r="K622" i="4"/>
  <c r="J622" i="4"/>
  <c r="AN622" i="4" s="1"/>
  <c r="AM621" i="4"/>
  <c r="AL621" i="4"/>
  <c r="K621" i="4"/>
  <c r="J621" i="4"/>
  <c r="AN621" i="4" s="1"/>
  <c r="AM620" i="4"/>
  <c r="AL620" i="4"/>
  <c r="K620" i="4"/>
  <c r="J620" i="4"/>
  <c r="AN620" i="4" s="1"/>
  <c r="AM619" i="4"/>
  <c r="AL619" i="4"/>
  <c r="K619" i="4"/>
  <c r="J619" i="4"/>
  <c r="AN619" i="4" s="1"/>
  <c r="AM618" i="4"/>
  <c r="AL618" i="4"/>
  <c r="K618" i="4"/>
  <c r="J618" i="4"/>
  <c r="AN618" i="4" s="1"/>
  <c r="AM617" i="4"/>
  <c r="AL617" i="4"/>
  <c r="K617" i="4"/>
  <c r="J617" i="4"/>
  <c r="AN617" i="4" s="1"/>
  <c r="AM616" i="4"/>
  <c r="AL616" i="4"/>
  <c r="K616" i="4"/>
  <c r="J616" i="4"/>
  <c r="AN616" i="4" s="1"/>
  <c r="AM615" i="4"/>
  <c r="AL615" i="4"/>
  <c r="K615" i="4"/>
  <c r="J615" i="4"/>
  <c r="AN615" i="4" s="1"/>
  <c r="AM614" i="4"/>
  <c r="AL614" i="4"/>
  <c r="K614" i="4"/>
  <c r="J614" i="4"/>
  <c r="AN614" i="4" s="1"/>
  <c r="AM613" i="4"/>
  <c r="AL613" i="4"/>
  <c r="K613" i="4"/>
  <c r="J613" i="4"/>
  <c r="AN613" i="4" s="1"/>
  <c r="AM612" i="4"/>
  <c r="AL612" i="4"/>
  <c r="K612" i="4"/>
  <c r="J612" i="4"/>
  <c r="AN612" i="4" s="1"/>
  <c r="AM611" i="4"/>
  <c r="AL611" i="4"/>
  <c r="K611" i="4"/>
  <c r="J611" i="4"/>
  <c r="AN611" i="4" s="1"/>
  <c r="AM610" i="4"/>
  <c r="AL610" i="4"/>
  <c r="K610" i="4"/>
  <c r="J610" i="4"/>
  <c r="AN610" i="4" s="1"/>
  <c r="AM609" i="4"/>
  <c r="AL609" i="4"/>
  <c r="K609" i="4"/>
  <c r="J609" i="4"/>
  <c r="AN609" i="4" s="1"/>
  <c r="AM608" i="4"/>
  <c r="AL608" i="4"/>
  <c r="K608" i="4"/>
  <c r="J608" i="4"/>
  <c r="AN608" i="4" s="1"/>
  <c r="AM607" i="4"/>
  <c r="AL607" i="4"/>
  <c r="K607" i="4"/>
  <c r="J607" i="4"/>
  <c r="AN607" i="4" s="1"/>
  <c r="AM606" i="4"/>
  <c r="AL606" i="4"/>
  <c r="K606" i="4"/>
  <c r="J606" i="4"/>
  <c r="AN606" i="4" s="1"/>
  <c r="AM605" i="4"/>
  <c r="AL605" i="4"/>
  <c r="K605" i="4"/>
  <c r="J605" i="4"/>
  <c r="AN605" i="4" s="1"/>
  <c r="AM604" i="4"/>
  <c r="AL604" i="4"/>
  <c r="K604" i="4"/>
  <c r="J604" i="4"/>
  <c r="AN604" i="4" s="1"/>
  <c r="AM603" i="4"/>
  <c r="AL603" i="4"/>
  <c r="K603" i="4"/>
  <c r="J603" i="4"/>
  <c r="AN603" i="4" s="1"/>
  <c r="AM602" i="4"/>
  <c r="AL602" i="4"/>
  <c r="K602" i="4"/>
  <c r="J602" i="4"/>
  <c r="AN602" i="4" s="1"/>
  <c r="AM601" i="4"/>
  <c r="AL601" i="4"/>
  <c r="K601" i="4"/>
  <c r="J601" i="4"/>
  <c r="AN601" i="4" s="1"/>
  <c r="AM600" i="4"/>
  <c r="AL600" i="4"/>
  <c r="K600" i="4"/>
  <c r="J600" i="4"/>
  <c r="AN600" i="4" s="1"/>
  <c r="AM599" i="4"/>
  <c r="AL599" i="4"/>
  <c r="K599" i="4"/>
  <c r="J599" i="4"/>
  <c r="AN599" i="4" s="1"/>
  <c r="AM598" i="4"/>
  <c r="AL598" i="4"/>
  <c r="K598" i="4"/>
  <c r="J598" i="4"/>
  <c r="AN598" i="4" s="1"/>
  <c r="AM597" i="4"/>
  <c r="AL597" i="4"/>
  <c r="K597" i="4"/>
  <c r="J597" i="4"/>
  <c r="AN597" i="4" s="1"/>
  <c r="AM596" i="4"/>
  <c r="AL596" i="4"/>
  <c r="K596" i="4"/>
  <c r="J596" i="4"/>
  <c r="AN596" i="4" s="1"/>
  <c r="AM595" i="4"/>
  <c r="AL595" i="4"/>
  <c r="K595" i="4"/>
  <c r="J595" i="4"/>
  <c r="AN595" i="4" s="1"/>
  <c r="AM594" i="4"/>
  <c r="AL594" i="4"/>
  <c r="K594" i="4"/>
  <c r="J594" i="4"/>
  <c r="AN594" i="4" s="1"/>
  <c r="AM593" i="4"/>
  <c r="AL593" i="4"/>
  <c r="K593" i="4"/>
  <c r="J593" i="4"/>
  <c r="AN593" i="4" s="1"/>
  <c r="AM592" i="4"/>
  <c r="AL592" i="4"/>
  <c r="K592" i="4"/>
  <c r="J592" i="4"/>
  <c r="AN592" i="4" s="1"/>
  <c r="AM591" i="4"/>
  <c r="AL591" i="4"/>
  <c r="K591" i="4"/>
  <c r="J591" i="4"/>
  <c r="AN591" i="4" s="1"/>
  <c r="AM590" i="4"/>
  <c r="AL590" i="4"/>
  <c r="K590" i="4"/>
  <c r="J590" i="4"/>
  <c r="AN590" i="4" s="1"/>
  <c r="AM589" i="4"/>
  <c r="AL589" i="4"/>
  <c r="K589" i="4"/>
  <c r="J589" i="4"/>
  <c r="AN589" i="4" s="1"/>
  <c r="AM588" i="4"/>
  <c r="AL588" i="4"/>
  <c r="K588" i="4"/>
  <c r="J588" i="4"/>
  <c r="AN588" i="4" s="1"/>
  <c r="AM587" i="4"/>
  <c r="AL587" i="4"/>
  <c r="K587" i="4"/>
  <c r="J587" i="4"/>
  <c r="AN587" i="4" s="1"/>
  <c r="AM586" i="4"/>
  <c r="AL586" i="4"/>
  <c r="K586" i="4"/>
  <c r="J586" i="4"/>
  <c r="AN586" i="4" s="1"/>
  <c r="AM585" i="4"/>
  <c r="AL585" i="4"/>
  <c r="K585" i="4"/>
  <c r="J585" i="4"/>
  <c r="AN585" i="4" s="1"/>
  <c r="AM584" i="4"/>
  <c r="AL584" i="4"/>
  <c r="K584" i="4"/>
  <c r="J584" i="4"/>
  <c r="AN584" i="4" s="1"/>
  <c r="AM583" i="4"/>
  <c r="AL583" i="4"/>
  <c r="K583" i="4"/>
  <c r="J583" i="4"/>
  <c r="AN583" i="4" s="1"/>
  <c r="AM582" i="4"/>
  <c r="AL582" i="4"/>
  <c r="K582" i="4"/>
  <c r="J582" i="4"/>
  <c r="AN582" i="4" s="1"/>
  <c r="AM581" i="4"/>
  <c r="AL581" i="4"/>
  <c r="K581" i="4"/>
  <c r="J581" i="4"/>
  <c r="AN581" i="4" s="1"/>
  <c r="AM580" i="4"/>
  <c r="AL580" i="4"/>
  <c r="K580" i="4"/>
  <c r="J580" i="4"/>
  <c r="AN580" i="4" s="1"/>
  <c r="AM579" i="4"/>
  <c r="AL579" i="4"/>
  <c r="K579" i="4"/>
  <c r="J579" i="4"/>
  <c r="AN579" i="4" s="1"/>
  <c r="AM578" i="4"/>
  <c r="AL578" i="4"/>
  <c r="K578" i="4"/>
  <c r="J578" i="4"/>
  <c r="AN578" i="4" s="1"/>
  <c r="AM577" i="4"/>
  <c r="AL577" i="4"/>
  <c r="K577" i="4"/>
  <c r="J577" i="4"/>
  <c r="AN577" i="4" s="1"/>
  <c r="AM576" i="4"/>
  <c r="AL576" i="4"/>
  <c r="K576" i="4"/>
  <c r="J576" i="4"/>
  <c r="AN576" i="4" s="1"/>
  <c r="AM575" i="4"/>
  <c r="AL575" i="4"/>
  <c r="K575" i="4"/>
  <c r="J575" i="4"/>
  <c r="AN575" i="4" s="1"/>
  <c r="AM574" i="4"/>
  <c r="AL574" i="4"/>
  <c r="K574" i="4"/>
  <c r="J574" i="4"/>
  <c r="AN574" i="4" s="1"/>
  <c r="AM573" i="4"/>
  <c r="AL573" i="4"/>
  <c r="K573" i="4"/>
  <c r="J573" i="4"/>
  <c r="AN573" i="4" s="1"/>
  <c r="AM572" i="4"/>
  <c r="AL572" i="4"/>
  <c r="K572" i="4"/>
  <c r="J572" i="4"/>
  <c r="AN572" i="4" s="1"/>
  <c r="AM571" i="4"/>
  <c r="AL571" i="4"/>
  <c r="K571" i="4"/>
  <c r="J571" i="4"/>
  <c r="AN571" i="4" s="1"/>
  <c r="AM570" i="4"/>
  <c r="AL570" i="4"/>
  <c r="K570" i="4"/>
  <c r="J570" i="4"/>
  <c r="AN570" i="4" s="1"/>
  <c r="AM569" i="4"/>
  <c r="AL569" i="4"/>
  <c r="K569" i="4"/>
  <c r="J569" i="4"/>
  <c r="AN569" i="4" s="1"/>
  <c r="AM568" i="4"/>
  <c r="AL568" i="4"/>
  <c r="K568" i="4"/>
  <c r="J568" i="4"/>
  <c r="AN568" i="4" s="1"/>
  <c r="AM567" i="4"/>
  <c r="AL567" i="4"/>
  <c r="K567" i="4"/>
  <c r="J567" i="4"/>
  <c r="AN567" i="4" s="1"/>
  <c r="AM566" i="4"/>
  <c r="AL566" i="4"/>
  <c r="K566" i="4"/>
  <c r="J566" i="4"/>
  <c r="AN566" i="4" s="1"/>
  <c r="AM565" i="4"/>
  <c r="AL565" i="4"/>
  <c r="K565" i="4"/>
  <c r="J565" i="4"/>
  <c r="AN565" i="4" s="1"/>
  <c r="AM564" i="4"/>
  <c r="AL564" i="4"/>
  <c r="K564" i="4"/>
  <c r="J564" i="4"/>
  <c r="AN564" i="4" s="1"/>
  <c r="AM563" i="4"/>
  <c r="AL563" i="4"/>
  <c r="K563" i="4"/>
  <c r="J563" i="4"/>
  <c r="AN563" i="4" s="1"/>
  <c r="AM562" i="4"/>
  <c r="AL562" i="4"/>
  <c r="K562" i="4"/>
  <c r="J562" i="4"/>
  <c r="AN562" i="4" s="1"/>
  <c r="AM561" i="4"/>
  <c r="AL561" i="4"/>
  <c r="K561" i="4"/>
  <c r="J561" i="4"/>
  <c r="AN561" i="4" s="1"/>
  <c r="AM560" i="4"/>
  <c r="AL560" i="4"/>
  <c r="K560" i="4"/>
  <c r="J560" i="4"/>
  <c r="AN560" i="4" s="1"/>
  <c r="AM559" i="4"/>
  <c r="AL559" i="4"/>
  <c r="K559" i="4"/>
  <c r="J559" i="4"/>
  <c r="AN559" i="4" s="1"/>
  <c r="AM558" i="4"/>
  <c r="AL558" i="4"/>
  <c r="K558" i="4"/>
  <c r="J558" i="4"/>
  <c r="AN558" i="4" s="1"/>
  <c r="AM557" i="4"/>
  <c r="AL557" i="4"/>
  <c r="K557" i="4"/>
  <c r="J557" i="4"/>
  <c r="AN557" i="4" s="1"/>
  <c r="AM556" i="4"/>
  <c r="AL556" i="4"/>
  <c r="K556" i="4"/>
  <c r="J556" i="4"/>
  <c r="AN556" i="4" s="1"/>
  <c r="AM555" i="4"/>
  <c r="AL555" i="4"/>
  <c r="K555" i="4"/>
  <c r="J555" i="4"/>
  <c r="AN555" i="4" s="1"/>
  <c r="AM554" i="4"/>
  <c r="AL554" i="4"/>
  <c r="K554" i="4"/>
  <c r="J554" i="4"/>
  <c r="AN554" i="4" s="1"/>
  <c r="AM553" i="4"/>
  <c r="AL553" i="4"/>
  <c r="K553" i="4"/>
  <c r="J553" i="4"/>
  <c r="AN553" i="4" s="1"/>
  <c r="AM552" i="4"/>
  <c r="AL552" i="4"/>
  <c r="K552" i="4"/>
  <c r="J552" i="4"/>
  <c r="AN552" i="4" s="1"/>
  <c r="AM551" i="4"/>
  <c r="AL551" i="4"/>
  <c r="K551" i="4"/>
  <c r="J551" i="4"/>
  <c r="AN551" i="4" s="1"/>
  <c r="AM550" i="4"/>
  <c r="AL550" i="4"/>
  <c r="K550" i="4"/>
  <c r="J550" i="4"/>
  <c r="AN550" i="4" s="1"/>
  <c r="AM549" i="4"/>
  <c r="AL549" i="4"/>
  <c r="K549" i="4"/>
  <c r="J549" i="4"/>
  <c r="AN549" i="4" s="1"/>
  <c r="AM548" i="4"/>
  <c r="AL548" i="4"/>
  <c r="K548" i="4"/>
  <c r="J548" i="4"/>
  <c r="AN548" i="4" s="1"/>
  <c r="AM547" i="4"/>
  <c r="AL547" i="4"/>
  <c r="K547" i="4"/>
  <c r="J547" i="4"/>
  <c r="AN547" i="4" s="1"/>
  <c r="AM546" i="4"/>
  <c r="AL546" i="4"/>
  <c r="K546" i="4"/>
  <c r="J546" i="4"/>
  <c r="AN546" i="4" s="1"/>
  <c r="AM545" i="4"/>
  <c r="AL545" i="4"/>
  <c r="K545" i="4"/>
  <c r="J545" i="4"/>
  <c r="AN545" i="4" s="1"/>
  <c r="AM544" i="4"/>
  <c r="AL544" i="4"/>
  <c r="K544" i="4"/>
  <c r="J544" i="4"/>
  <c r="AN544" i="4" s="1"/>
  <c r="AM543" i="4"/>
  <c r="AL543" i="4"/>
  <c r="K543" i="4"/>
  <c r="J543" i="4"/>
  <c r="AN543" i="4" s="1"/>
  <c r="AM542" i="4"/>
  <c r="AL542" i="4"/>
  <c r="K542" i="4"/>
  <c r="J542" i="4"/>
  <c r="AN542" i="4" s="1"/>
  <c r="AM541" i="4"/>
  <c r="AL541" i="4"/>
  <c r="K541" i="4"/>
  <c r="J541" i="4"/>
  <c r="AN541" i="4" s="1"/>
  <c r="AM540" i="4"/>
  <c r="AL540" i="4"/>
  <c r="K540" i="4"/>
  <c r="J540" i="4"/>
  <c r="AN540" i="4" s="1"/>
  <c r="AM539" i="4"/>
  <c r="AL539" i="4"/>
  <c r="K539" i="4"/>
  <c r="J539" i="4"/>
  <c r="AN539" i="4" s="1"/>
  <c r="AM538" i="4"/>
  <c r="AL538" i="4"/>
  <c r="K538" i="4"/>
  <c r="J538" i="4"/>
  <c r="AN538" i="4" s="1"/>
  <c r="AM537" i="4"/>
  <c r="AL537" i="4"/>
  <c r="K537" i="4"/>
  <c r="J537" i="4"/>
  <c r="AN537" i="4" s="1"/>
  <c r="AM536" i="4"/>
  <c r="AL536" i="4"/>
  <c r="K536" i="4"/>
  <c r="J536" i="4"/>
  <c r="AN536" i="4" s="1"/>
  <c r="AM535" i="4"/>
  <c r="AL535" i="4"/>
  <c r="K535" i="4"/>
  <c r="J535" i="4"/>
  <c r="AN535" i="4" s="1"/>
  <c r="AM534" i="4"/>
  <c r="AL534" i="4"/>
  <c r="K534" i="4"/>
  <c r="J534" i="4"/>
  <c r="AN534" i="4" s="1"/>
  <c r="AM533" i="4"/>
  <c r="AL533" i="4"/>
  <c r="K533" i="4"/>
  <c r="J533" i="4"/>
  <c r="AN533" i="4" s="1"/>
  <c r="AM532" i="4"/>
  <c r="AL532" i="4"/>
  <c r="K532" i="4"/>
  <c r="J532" i="4"/>
  <c r="AN532" i="4" s="1"/>
  <c r="AM531" i="4"/>
  <c r="AL531" i="4"/>
  <c r="K531" i="4"/>
  <c r="J531" i="4"/>
  <c r="AN531" i="4" s="1"/>
  <c r="AM530" i="4"/>
  <c r="AL530" i="4"/>
  <c r="K530" i="4"/>
  <c r="J530" i="4"/>
  <c r="AN530" i="4" s="1"/>
  <c r="AM529" i="4"/>
  <c r="AL529" i="4"/>
  <c r="K529" i="4"/>
  <c r="J529" i="4"/>
  <c r="AN529" i="4" s="1"/>
  <c r="AM528" i="4"/>
  <c r="AL528" i="4"/>
  <c r="K528" i="4"/>
  <c r="J528" i="4"/>
  <c r="AN528" i="4" s="1"/>
  <c r="AM527" i="4"/>
  <c r="AL527" i="4"/>
  <c r="K527" i="4"/>
  <c r="J527" i="4"/>
  <c r="AN527" i="4" s="1"/>
  <c r="AM526" i="4"/>
  <c r="AL526" i="4"/>
  <c r="K526" i="4"/>
  <c r="J526" i="4"/>
  <c r="AN526" i="4" s="1"/>
  <c r="AM525" i="4"/>
  <c r="AL525" i="4"/>
  <c r="K525" i="4"/>
  <c r="J525" i="4"/>
  <c r="AN525" i="4" s="1"/>
  <c r="AM524" i="4"/>
  <c r="AL524" i="4"/>
  <c r="K524" i="4"/>
  <c r="J524" i="4"/>
  <c r="AN524" i="4" s="1"/>
  <c r="AM523" i="4"/>
  <c r="AL523" i="4"/>
  <c r="K523" i="4"/>
  <c r="J523" i="4"/>
  <c r="AN523" i="4" s="1"/>
  <c r="AM522" i="4"/>
  <c r="AL522" i="4"/>
  <c r="K522" i="4"/>
  <c r="J522" i="4"/>
  <c r="AN522" i="4" s="1"/>
  <c r="AM521" i="4"/>
  <c r="AL521" i="4"/>
  <c r="K521" i="4"/>
  <c r="J521" i="4"/>
  <c r="AN521" i="4" s="1"/>
  <c r="AM520" i="4"/>
  <c r="AL520" i="4"/>
  <c r="K520" i="4"/>
  <c r="J520" i="4"/>
  <c r="AN520" i="4" s="1"/>
  <c r="AM519" i="4"/>
  <c r="AL519" i="4"/>
  <c r="K519" i="4"/>
  <c r="J519" i="4"/>
  <c r="AN519" i="4" s="1"/>
  <c r="AM518" i="4"/>
  <c r="AL518" i="4"/>
  <c r="K518" i="4"/>
  <c r="J518" i="4"/>
  <c r="AN518" i="4" s="1"/>
  <c r="AM517" i="4"/>
  <c r="AL517" i="4"/>
  <c r="K517" i="4"/>
  <c r="J517" i="4"/>
  <c r="AN517" i="4" s="1"/>
  <c r="AM516" i="4"/>
  <c r="AL516" i="4"/>
  <c r="K516" i="4"/>
  <c r="J516" i="4"/>
  <c r="AN516" i="4" s="1"/>
  <c r="AM515" i="4"/>
  <c r="AL515" i="4"/>
  <c r="K515" i="4"/>
  <c r="J515" i="4"/>
  <c r="AN515" i="4" s="1"/>
  <c r="AM514" i="4"/>
  <c r="AL514" i="4"/>
  <c r="K514" i="4"/>
  <c r="J514" i="4"/>
  <c r="AN514" i="4" s="1"/>
  <c r="AM513" i="4"/>
  <c r="AL513" i="4"/>
  <c r="K513" i="4"/>
  <c r="J513" i="4"/>
  <c r="AN513" i="4" s="1"/>
  <c r="AM512" i="4"/>
  <c r="AL512" i="4"/>
  <c r="K512" i="4"/>
  <c r="J512" i="4"/>
  <c r="AN512" i="4" s="1"/>
  <c r="AM511" i="4"/>
  <c r="AL511" i="4"/>
  <c r="K511" i="4"/>
  <c r="J511" i="4"/>
  <c r="AN511" i="4" s="1"/>
  <c r="AM510" i="4"/>
  <c r="AL510" i="4"/>
  <c r="K510" i="4"/>
  <c r="J510" i="4"/>
  <c r="AN510" i="4" s="1"/>
  <c r="AM509" i="4"/>
  <c r="AL509" i="4"/>
  <c r="K509" i="4"/>
  <c r="J509" i="4"/>
  <c r="AN509" i="4" s="1"/>
  <c r="AM508" i="4"/>
  <c r="AL508" i="4"/>
  <c r="K508" i="4"/>
  <c r="J508" i="4"/>
  <c r="AN508" i="4" s="1"/>
  <c r="AM507" i="4"/>
  <c r="AL507" i="4"/>
  <c r="K507" i="4"/>
  <c r="J507" i="4"/>
  <c r="AN507" i="4" s="1"/>
  <c r="AM506" i="4"/>
  <c r="AL506" i="4"/>
  <c r="K506" i="4"/>
  <c r="J506" i="4"/>
  <c r="AN506" i="4" s="1"/>
  <c r="AM505" i="4"/>
  <c r="AL505" i="4"/>
  <c r="K505" i="4"/>
  <c r="J505" i="4"/>
  <c r="AN505" i="4" s="1"/>
  <c r="AM504" i="4"/>
  <c r="AL504" i="4"/>
  <c r="K504" i="4"/>
  <c r="J504" i="4"/>
  <c r="AN504" i="4" s="1"/>
  <c r="AM503" i="4"/>
  <c r="AL503" i="4"/>
  <c r="K503" i="4"/>
  <c r="J503" i="4"/>
  <c r="AN503" i="4" s="1"/>
  <c r="AM502" i="4"/>
  <c r="AL502" i="4"/>
  <c r="K502" i="4"/>
  <c r="J502" i="4"/>
  <c r="AN502" i="4" s="1"/>
  <c r="AM501" i="4"/>
  <c r="AL501" i="4"/>
  <c r="K501" i="4"/>
  <c r="J501" i="4"/>
  <c r="AN501" i="4" s="1"/>
  <c r="AM500" i="4"/>
  <c r="AL500" i="4"/>
  <c r="K500" i="4"/>
  <c r="J500" i="4"/>
  <c r="AN500" i="4" s="1"/>
  <c r="AM499" i="4"/>
  <c r="AL499" i="4"/>
  <c r="K499" i="4"/>
  <c r="J499" i="4"/>
  <c r="AN499" i="4" s="1"/>
  <c r="AM498" i="4"/>
  <c r="AL498" i="4"/>
  <c r="K498" i="4"/>
  <c r="J498" i="4"/>
  <c r="AN498" i="4" s="1"/>
  <c r="AM497" i="4"/>
  <c r="AL497" i="4"/>
  <c r="K497" i="4"/>
  <c r="J497" i="4"/>
  <c r="AN497" i="4" s="1"/>
  <c r="AM496" i="4"/>
  <c r="AL496" i="4"/>
  <c r="K496" i="4"/>
  <c r="J496" i="4"/>
  <c r="AN496" i="4" s="1"/>
  <c r="AM495" i="4"/>
  <c r="AL495" i="4"/>
  <c r="K495" i="4"/>
  <c r="J495" i="4"/>
  <c r="AN495" i="4" s="1"/>
  <c r="AM494" i="4"/>
  <c r="AL494" i="4"/>
  <c r="K494" i="4"/>
  <c r="J494" i="4"/>
  <c r="AN494" i="4" s="1"/>
  <c r="AM493" i="4"/>
  <c r="AL493" i="4"/>
  <c r="K493" i="4"/>
  <c r="J493" i="4"/>
  <c r="AN493" i="4" s="1"/>
  <c r="AM492" i="4"/>
  <c r="AL492" i="4"/>
  <c r="K492" i="4"/>
  <c r="J492" i="4"/>
  <c r="AN492" i="4" s="1"/>
  <c r="AM491" i="4"/>
  <c r="AL491" i="4"/>
  <c r="K491" i="4"/>
  <c r="J491" i="4"/>
  <c r="AN491" i="4" s="1"/>
  <c r="AM490" i="4"/>
  <c r="AL490" i="4"/>
  <c r="K490" i="4"/>
  <c r="J490" i="4"/>
  <c r="AN490" i="4" s="1"/>
  <c r="AM489" i="4"/>
  <c r="AL489" i="4"/>
  <c r="K489" i="4"/>
  <c r="J489" i="4"/>
  <c r="AN489" i="4" s="1"/>
  <c r="AM488" i="4"/>
  <c r="AL488" i="4"/>
  <c r="K488" i="4"/>
  <c r="J488" i="4"/>
  <c r="AN488" i="4" s="1"/>
  <c r="AM487" i="4"/>
  <c r="AL487" i="4"/>
  <c r="K487" i="4"/>
  <c r="J487" i="4"/>
  <c r="AN487" i="4" s="1"/>
  <c r="AM486" i="4"/>
  <c r="AL486" i="4"/>
  <c r="K486" i="4"/>
  <c r="J486" i="4"/>
  <c r="AN486" i="4" s="1"/>
  <c r="AM485" i="4"/>
  <c r="AL485" i="4"/>
  <c r="K485" i="4"/>
  <c r="J485" i="4"/>
  <c r="AN485" i="4" s="1"/>
  <c r="AM484" i="4"/>
  <c r="AL484" i="4"/>
  <c r="K484" i="4"/>
  <c r="J484" i="4"/>
  <c r="AN484" i="4" s="1"/>
  <c r="AM483" i="4"/>
  <c r="AL483" i="4"/>
  <c r="K483" i="4"/>
  <c r="J483" i="4"/>
  <c r="AN483" i="4" s="1"/>
  <c r="AM482" i="4"/>
  <c r="AL482" i="4"/>
  <c r="K482" i="4"/>
  <c r="J482" i="4"/>
  <c r="AN482" i="4" s="1"/>
  <c r="AM481" i="4"/>
  <c r="AL481" i="4"/>
  <c r="K481" i="4"/>
  <c r="J481" i="4"/>
  <c r="AN481" i="4" s="1"/>
  <c r="AM480" i="4"/>
  <c r="AL480" i="4"/>
  <c r="K480" i="4"/>
  <c r="J480" i="4"/>
  <c r="AN480" i="4" s="1"/>
  <c r="AM479" i="4"/>
  <c r="AL479" i="4"/>
  <c r="K479" i="4"/>
  <c r="J479" i="4"/>
  <c r="AN479" i="4" s="1"/>
  <c r="AM478" i="4"/>
  <c r="AL478" i="4"/>
  <c r="K478" i="4"/>
  <c r="J478" i="4"/>
  <c r="AN478" i="4" s="1"/>
  <c r="AM477" i="4"/>
  <c r="AL477" i="4"/>
  <c r="K477" i="4"/>
  <c r="J477" i="4"/>
  <c r="AN477" i="4" s="1"/>
  <c r="AM476" i="4"/>
  <c r="AL476" i="4"/>
  <c r="K476" i="4"/>
  <c r="J476" i="4"/>
  <c r="AN476" i="4" s="1"/>
  <c r="AM475" i="4"/>
  <c r="AL475" i="4"/>
  <c r="K475" i="4"/>
  <c r="J475" i="4"/>
  <c r="AN475" i="4" s="1"/>
  <c r="AM474" i="4"/>
  <c r="AL474" i="4"/>
  <c r="K474" i="4"/>
  <c r="J474" i="4"/>
  <c r="AN474" i="4" s="1"/>
  <c r="AM473" i="4"/>
  <c r="AL473" i="4"/>
  <c r="K473" i="4"/>
  <c r="J473" i="4"/>
  <c r="AN473" i="4" s="1"/>
  <c r="AM472" i="4"/>
  <c r="AL472" i="4"/>
  <c r="K472" i="4"/>
  <c r="J472" i="4"/>
  <c r="AN472" i="4" s="1"/>
  <c r="AM471" i="4"/>
  <c r="AL471" i="4"/>
  <c r="K471" i="4"/>
  <c r="J471" i="4"/>
  <c r="AN471" i="4" s="1"/>
  <c r="AM470" i="4"/>
  <c r="AL470" i="4"/>
  <c r="K470" i="4"/>
  <c r="J470" i="4"/>
  <c r="AN470" i="4" s="1"/>
  <c r="AM469" i="4"/>
  <c r="AL469" i="4"/>
  <c r="K469" i="4"/>
  <c r="J469" i="4"/>
  <c r="AN469" i="4" s="1"/>
  <c r="AM468" i="4"/>
  <c r="AL468" i="4"/>
  <c r="K468" i="4"/>
  <c r="J468" i="4"/>
  <c r="AN468" i="4" s="1"/>
  <c r="AM467" i="4"/>
  <c r="AL467" i="4"/>
  <c r="K467" i="4"/>
  <c r="J467" i="4"/>
  <c r="AN467" i="4" s="1"/>
  <c r="AM466" i="4"/>
  <c r="AL466" i="4"/>
  <c r="K466" i="4"/>
  <c r="J466" i="4"/>
  <c r="AN466" i="4" s="1"/>
  <c r="AM465" i="4"/>
  <c r="AL465" i="4"/>
  <c r="K465" i="4"/>
  <c r="J465" i="4"/>
  <c r="AN465" i="4" s="1"/>
  <c r="AM464" i="4"/>
  <c r="AL464" i="4"/>
  <c r="K464" i="4"/>
  <c r="J464" i="4"/>
  <c r="AN464" i="4" s="1"/>
  <c r="AM463" i="4"/>
  <c r="AL463" i="4"/>
  <c r="K463" i="4"/>
  <c r="J463" i="4"/>
  <c r="AN463" i="4" s="1"/>
  <c r="AM462" i="4"/>
  <c r="AL462" i="4"/>
  <c r="K462" i="4"/>
  <c r="J462" i="4"/>
  <c r="AN462" i="4" s="1"/>
  <c r="AM461" i="4"/>
  <c r="AL461" i="4"/>
  <c r="K461" i="4"/>
  <c r="J461" i="4"/>
  <c r="AN461" i="4" s="1"/>
  <c r="AM460" i="4"/>
  <c r="AL460" i="4"/>
  <c r="K460" i="4"/>
  <c r="J460" i="4"/>
  <c r="AN460" i="4" s="1"/>
  <c r="AM459" i="4"/>
  <c r="AL459" i="4"/>
  <c r="K459" i="4"/>
  <c r="J459" i="4"/>
  <c r="AN459" i="4" s="1"/>
  <c r="AM458" i="4"/>
  <c r="AL458" i="4"/>
  <c r="K458" i="4"/>
  <c r="J458" i="4"/>
  <c r="AN458" i="4" s="1"/>
  <c r="AM457" i="4"/>
  <c r="AL457" i="4"/>
  <c r="K457" i="4"/>
  <c r="J457" i="4"/>
  <c r="AN457" i="4" s="1"/>
  <c r="AM456" i="4"/>
  <c r="AL456" i="4"/>
  <c r="K456" i="4"/>
  <c r="J456" i="4"/>
  <c r="AN456" i="4" s="1"/>
  <c r="AM455" i="4"/>
  <c r="AL455" i="4"/>
  <c r="K455" i="4"/>
  <c r="J455" i="4"/>
  <c r="AN455" i="4" s="1"/>
  <c r="AM454" i="4"/>
  <c r="AL454" i="4"/>
  <c r="K454" i="4"/>
  <c r="J454" i="4"/>
  <c r="AN454" i="4" s="1"/>
  <c r="AM453" i="4"/>
  <c r="AL453" i="4"/>
  <c r="K453" i="4"/>
  <c r="J453" i="4"/>
  <c r="AN453" i="4" s="1"/>
  <c r="AM452" i="4"/>
  <c r="AL452" i="4"/>
  <c r="K452" i="4"/>
  <c r="J452" i="4"/>
  <c r="AN452" i="4" s="1"/>
  <c r="AM451" i="4"/>
  <c r="AL451" i="4"/>
  <c r="K451" i="4"/>
  <c r="J451" i="4"/>
  <c r="AN451" i="4" s="1"/>
  <c r="AM450" i="4"/>
  <c r="AL450" i="4"/>
  <c r="K450" i="4"/>
  <c r="J450" i="4"/>
  <c r="AN450" i="4" s="1"/>
  <c r="AM449" i="4"/>
  <c r="AL449" i="4"/>
  <c r="K449" i="4"/>
  <c r="J449" i="4"/>
  <c r="AN449" i="4" s="1"/>
  <c r="AM448" i="4"/>
  <c r="AL448" i="4"/>
  <c r="K448" i="4"/>
  <c r="J448" i="4"/>
  <c r="AN448" i="4" s="1"/>
  <c r="AM447" i="4"/>
  <c r="AL447" i="4"/>
  <c r="K447" i="4"/>
  <c r="J447" i="4"/>
  <c r="AN447" i="4" s="1"/>
  <c r="AM446" i="4"/>
  <c r="AL446" i="4"/>
  <c r="K446" i="4"/>
  <c r="J446" i="4"/>
  <c r="AN446" i="4" s="1"/>
  <c r="AM445" i="4"/>
  <c r="AL445" i="4"/>
  <c r="K445" i="4"/>
  <c r="J445" i="4"/>
  <c r="AN445" i="4" s="1"/>
  <c r="AM444" i="4"/>
  <c r="AL444" i="4"/>
  <c r="K444" i="4"/>
  <c r="J444" i="4"/>
  <c r="AN444" i="4" s="1"/>
  <c r="AM443" i="4"/>
  <c r="AL443" i="4"/>
  <c r="K443" i="4"/>
  <c r="J443" i="4"/>
  <c r="AN443" i="4" s="1"/>
  <c r="AM442" i="4"/>
  <c r="AL442" i="4"/>
  <c r="K442" i="4"/>
  <c r="J442" i="4"/>
  <c r="AN442" i="4" s="1"/>
  <c r="AM441" i="4"/>
  <c r="AL441" i="4"/>
  <c r="K441" i="4"/>
  <c r="J441" i="4"/>
  <c r="AN441" i="4" s="1"/>
  <c r="AM440" i="4"/>
  <c r="AL440" i="4"/>
  <c r="K440" i="4"/>
  <c r="J440" i="4"/>
  <c r="AN440" i="4" s="1"/>
  <c r="AM439" i="4"/>
  <c r="AL439" i="4"/>
  <c r="K439" i="4"/>
  <c r="J439" i="4"/>
  <c r="AN439" i="4" s="1"/>
  <c r="AM438" i="4"/>
  <c r="AL438" i="4"/>
  <c r="K438" i="4"/>
  <c r="J438" i="4"/>
  <c r="AN438" i="4" s="1"/>
  <c r="AM437" i="4"/>
  <c r="AL437" i="4"/>
  <c r="K437" i="4"/>
  <c r="J437" i="4"/>
  <c r="AN437" i="4" s="1"/>
  <c r="AM436" i="4"/>
  <c r="AL436" i="4"/>
  <c r="K436" i="4"/>
  <c r="J436" i="4"/>
  <c r="AN436" i="4" s="1"/>
  <c r="AM435" i="4"/>
  <c r="AL435" i="4"/>
  <c r="K435" i="4"/>
  <c r="J435" i="4"/>
  <c r="AN435" i="4" s="1"/>
  <c r="AM434" i="4"/>
  <c r="AL434" i="4"/>
  <c r="K434" i="4"/>
  <c r="J434" i="4"/>
  <c r="AN434" i="4" s="1"/>
  <c r="AM433" i="4"/>
  <c r="AL433" i="4"/>
  <c r="K433" i="4"/>
  <c r="J433" i="4"/>
  <c r="AN433" i="4" s="1"/>
  <c r="AM432" i="4"/>
  <c r="AL432" i="4"/>
  <c r="K432" i="4"/>
  <c r="J432" i="4"/>
  <c r="AN432" i="4" s="1"/>
  <c r="AM431" i="4"/>
  <c r="AL431" i="4"/>
  <c r="K431" i="4"/>
  <c r="J431" i="4"/>
  <c r="AN431" i="4" s="1"/>
  <c r="AM430" i="4"/>
  <c r="AL430" i="4"/>
  <c r="K430" i="4"/>
  <c r="J430" i="4"/>
  <c r="AN430" i="4" s="1"/>
  <c r="AM429" i="4"/>
  <c r="AL429" i="4"/>
  <c r="K429" i="4"/>
  <c r="J429" i="4"/>
  <c r="AN429" i="4" s="1"/>
  <c r="AM428" i="4"/>
  <c r="AL428" i="4"/>
  <c r="K428" i="4"/>
  <c r="J428" i="4"/>
  <c r="AN428" i="4" s="1"/>
  <c r="AM427" i="4"/>
  <c r="AL427" i="4"/>
  <c r="K427" i="4"/>
  <c r="J427" i="4"/>
  <c r="AN427" i="4" s="1"/>
  <c r="AM426" i="4"/>
  <c r="AL426" i="4"/>
  <c r="K426" i="4"/>
  <c r="J426" i="4"/>
  <c r="AN426" i="4" s="1"/>
  <c r="AM425" i="4"/>
  <c r="AL425" i="4"/>
  <c r="K425" i="4"/>
  <c r="J425" i="4"/>
  <c r="AN425" i="4" s="1"/>
  <c r="AM424" i="4"/>
  <c r="AL424" i="4"/>
  <c r="K424" i="4"/>
  <c r="J424" i="4"/>
  <c r="AN424" i="4" s="1"/>
  <c r="AM423" i="4"/>
  <c r="AL423" i="4"/>
  <c r="K423" i="4"/>
  <c r="J423" i="4"/>
  <c r="AN423" i="4" s="1"/>
  <c r="AM422" i="4"/>
  <c r="AL422" i="4"/>
  <c r="K422" i="4"/>
  <c r="J422" i="4"/>
  <c r="AN422" i="4" s="1"/>
  <c r="AM421" i="4"/>
  <c r="AL421" i="4"/>
  <c r="K421" i="4"/>
  <c r="J421" i="4"/>
  <c r="AN421" i="4" s="1"/>
  <c r="AM420" i="4"/>
  <c r="AL420" i="4"/>
  <c r="K420" i="4"/>
  <c r="J420" i="4"/>
  <c r="AN420" i="4" s="1"/>
  <c r="AM419" i="4"/>
  <c r="AL419" i="4"/>
  <c r="K419" i="4"/>
  <c r="J419" i="4"/>
  <c r="AN419" i="4" s="1"/>
  <c r="AM418" i="4"/>
  <c r="AL418" i="4"/>
  <c r="K418" i="4"/>
  <c r="J418" i="4"/>
  <c r="AN418" i="4" s="1"/>
  <c r="AM417" i="4"/>
  <c r="AL417" i="4"/>
  <c r="K417" i="4"/>
  <c r="J417" i="4"/>
  <c r="AN417" i="4" s="1"/>
  <c r="AM416" i="4"/>
  <c r="AL416" i="4"/>
  <c r="K416" i="4"/>
  <c r="J416" i="4"/>
  <c r="AN416" i="4" s="1"/>
  <c r="AM415" i="4"/>
  <c r="AL415" i="4"/>
  <c r="K415" i="4"/>
  <c r="J415" i="4"/>
  <c r="AN415" i="4" s="1"/>
  <c r="AM414" i="4"/>
  <c r="AL414" i="4"/>
  <c r="K414" i="4"/>
  <c r="J414" i="4"/>
  <c r="AN414" i="4" s="1"/>
  <c r="AM413" i="4"/>
  <c r="AL413" i="4"/>
  <c r="K413" i="4"/>
  <c r="J413" i="4"/>
  <c r="AN413" i="4" s="1"/>
  <c r="AM412" i="4"/>
  <c r="AL412" i="4"/>
  <c r="K412" i="4"/>
  <c r="J412" i="4"/>
  <c r="AN412" i="4" s="1"/>
  <c r="AM411" i="4"/>
  <c r="AL411" i="4"/>
  <c r="K411" i="4"/>
  <c r="J411" i="4"/>
  <c r="AN411" i="4" s="1"/>
  <c r="AM410" i="4"/>
  <c r="AL410" i="4"/>
  <c r="K410" i="4"/>
  <c r="J410" i="4"/>
  <c r="AN410" i="4" s="1"/>
  <c r="AM409" i="4"/>
  <c r="AL409" i="4"/>
  <c r="K409" i="4"/>
  <c r="J409" i="4"/>
  <c r="AN409" i="4" s="1"/>
  <c r="AM408" i="4"/>
  <c r="AL408" i="4"/>
  <c r="K408" i="4"/>
  <c r="J408" i="4"/>
  <c r="AN408" i="4" s="1"/>
  <c r="AM407" i="4"/>
  <c r="AL407" i="4"/>
  <c r="K407" i="4"/>
  <c r="J407" i="4"/>
  <c r="AN407" i="4" s="1"/>
  <c r="AM406" i="4"/>
  <c r="AL406" i="4"/>
  <c r="K406" i="4"/>
  <c r="J406" i="4"/>
  <c r="AN406" i="4" s="1"/>
  <c r="AM405" i="4"/>
  <c r="AL405" i="4"/>
  <c r="K405" i="4"/>
  <c r="J405" i="4"/>
  <c r="AN405" i="4" s="1"/>
  <c r="AM404" i="4"/>
  <c r="AL404" i="4"/>
  <c r="K404" i="4"/>
  <c r="J404" i="4"/>
  <c r="AN404" i="4" s="1"/>
  <c r="AM403" i="4"/>
  <c r="AL403" i="4"/>
  <c r="K403" i="4"/>
  <c r="J403" i="4"/>
  <c r="AN403" i="4" s="1"/>
  <c r="AM402" i="4"/>
  <c r="AL402" i="4"/>
  <c r="K402" i="4"/>
  <c r="J402" i="4"/>
  <c r="AN402" i="4" s="1"/>
  <c r="AM401" i="4"/>
  <c r="AL401" i="4"/>
  <c r="K401" i="4"/>
  <c r="J401" i="4"/>
  <c r="AN401" i="4" s="1"/>
  <c r="AM400" i="4"/>
  <c r="AL400" i="4"/>
  <c r="K400" i="4"/>
  <c r="J400" i="4"/>
  <c r="AN400" i="4" s="1"/>
  <c r="AM399" i="4"/>
  <c r="AL399" i="4"/>
  <c r="K399" i="4"/>
  <c r="J399" i="4"/>
  <c r="AN399" i="4" s="1"/>
  <c r="AM398" i="4"/>
  <c r="AL398" i="4"/>
  <c r="K398" i="4"/>
  <c r="J398" i="4"/>
  <c r="AN398" i="4" s="1"/>
  <c r="AM397" i="4"/>
  <c r="AL397" i="4"/>
  <c r="K397" i="4"/>
  <c r="J397" i="4"/>
  <c r="AN397" i="4" s="1"/>
  <c r="AM396" i="4"/>
  <c r="AL396" i="4"/>
  <c r="K396" i="4"/>
  <c r="J396" i="4"/>
  <c r="AN396" i="4" s="1"/>
  <c r="AM395" i="4"/>
  <c r="AL395" i="4"/>
  <c r="K395" i="4"/>
  <c r="J395" i="4"/>
  <c r="AN395" i="4" s="1"/>
  <c r="AM394" i="4"/>
  <c r="AL394" i="4"/>
  <c r="K394" i="4"/>
  <c r="J394" i="4"/>
  <c r="AN394" i="4" s="1"/>
  <c r="AM393" i="4"/>
  <c r="AL393" i="4"/>
  <c r="K393" i="4"/>
  <c r="J393" i="4"/>
  <c r="AN393" i="4" s="1"/>
  <c r="AM392" i="4"/>
  <c r="AL392" i="4"/>
  <c r="K392" i="4"/>
  <c r="J392" i="4"/>
  <c r="AN392" i="4" s="1"/>
  <c r="AM391" i="4"/>
  <c r="AL391" i="4"/>
  <c r="K391" i="4"/>
  <c r="J391" i="4"/>
  <c r="AN391" i="4" s="1"/>
  <c r="AM390" i="4"/>
  <c r="AL390" i="4"/>
  <c r="K390" i="4"/>
  <c r="J390" i="4"/>
  <c r="AN390" i="4" s="1"/>
  <c r="AM389" i="4"/>
  <c r="AL389" i="4"/>
  <c r="K389" i="4"/>
  <c r="J389" i="4"/>
  <c r="AN389" i="4" s="1"/>
  <c r="AM388" i="4"/>
  <c r="AL388" i="4"/>
  <c r="K388" i="4"/>
  <c r="J388" i="4"/>
  <c r="AN388" i="4" s="1"/>
  <c r="AM387" i="4"/>
  <c r="AL387" i="4"/>
  <c r="K387" i="4"/>
  <c r="J387" i="4"/>
  <c r="AN387" i="4" s="1"/>
  <c r="AM386" i="4"/>
  <c r="AL386" i="4"/>
  <c r="K386" i="4"/>
  <c r="J386" i="4"/>
  <c r="AN386" i="4" s="1"/>
  <c r="AM385" i="4"/>
  <c r="AL385" i="4"/>
  <c r="K385" i="4"/>
  <c r="J385" i="4"/>
  <c r="AN385" i="4" s="1"/>
  <c r="AM384" i="4"/>
  <c r="AL384" i="4"/>
  <c r="K384" i="4"/>
  <c r="J384" i="4"/>
  <c r="AN384" i="4" s="1"/>
  <c r="AM383" i="4"/>
  <c r="AL383" i="4"/>
  <c r="K383" i="4"/>
  <c r="J383" i="4"/>
  <c r="AN383" i="4" s="1"/>
  <c r="AM382" i="4"/>
  <c r="AL382" i="4"/>
  <c r="K382" i="4"/>
  <c r="J382" i="4"/>
  <c r="AN382" i="4" s="1"/>
  <c r="AM381" i="4"/>
  <c r="AL381" i="4"/>
  <c r="K381" i="4"/>
  <c r="J381" i="4"/>
  <c r="AN381" i="4" s="1"/>
  <c r="AM380" i="4"/>
  <c r="AL380" i="4"/>
  <c r="K380" i="4"/>
  <c r="J380" i="4"/>
  <c r="AN380" i="4" s="1"/>
  <c r="AM379" i="4"/>
  <c r="AL379" i="4"/>
  <c r="K379" i="4"/>
  <c r="J379" i="4"/>
  <c r="AN379" i="4" s="1"/>
  <c r="AM378" i="4"/>
  <c r="AL378" i="4"/>
  <c r="K378" i="4"/>
  <c r="J378" i="4"/>
  <c r="AN378" i="4" s="1"/>
  <c r="AM377" i="4"/>
  <c r="AL377" i="4"/>
  <c r="K377" i="4"/>
  <c r="J377" i="4"/>
  <c r="AN377" i="4" s="1"/>
  <c r="AM376" i="4"/>
  <c r="AL376" i="4"/>
  <c r="K376" i="4"/>
  <c r="J376" i="4"/>
  <c r="AN376" i="4" s="1"/>
  <c r="AM375" i="4"/>
  <c r="AL375" i="4"/>
  <c r="K375" i="4"/>
  <c r="J375" i="4"/>
  <c r="AN375" i="4" s="1"/>
  <c r="AM374" i="4"/>
  <c r="AL374" i="4"/>
  <c r="K374" i="4"/>
  <c r="J374" i="4"/>
  <c r="AN374" i="4" s="1"/>
  <c r="AM373" i="4"/>
  <c r="AL373" i="4"/>
  <c r="K373" i="4"/>
  <c r="J373" i="4"/>
  <c r="AN373" i="4" s="1"/>
  <c r="AM372" i="4"/>
  <c r="AL372" i="4"/>
  <c r="K372" i="4"/>
  <c r="J372" i="4"/>
  <c r="AN372" i="4" s="1"/>
  <c r="AM371" i="4"/>
  <c r="AL371" i="4"/>
  <c r="K371" i="4"/>
  <c r="J371" i="4"/>
  <c r="AN371" i="4" s="1"/>
  <c r="AM370" i="4"/>
  <c r="AL370" i="4"/>
  <c r="K370" i="4"/>
  <c r="J370" i="4"/>
  <c r="AN370" i="4" s="1"/>
  <c r="AM369" i="4"/>
  <c r="AL369" i="4"/>
  <c r="K369" i="4"/>
  <c r="J369" i="4"/>
  <c r="AN369" i="4" s="1"/>
  <c r="AM368" i="4"/>
  <c r="AL368" i="4"/>
  <c r="K368" i="4"/>
  <c r="J368" i="4"/>
  <c r="AN368" i="4" s="1"/>
  <c r="AM367" i="4"/>
  <c r="AL367" i="4"/>
  <c r="K367" i="4"/>
  <c r="J367" i="4"/>
  <c r="AN367" i="4" s="1"/>
  <c r="AM366" i="4"/>
  <c r="AL366" i="4"/>
  <c r="K366" i="4"/>
  <c r="J366" i="4"/>
  <c r="AN366" i="4" s="1"/>
  <c r="AM365" i="4"/>
  <c r="AL365" i="4"/>
  <c r="K365" i="4"/>
  <c r="J365" i="4"/>
  <c r="AN365" i="4" s="1"/>
  <c r="AM364" i="4"/>
  <c r="AL364" i="4"/>
  <c r="K364" i="4"/>
  <c r="J364" i="4"/>
  <c r="AN364" i="4" s="1"/>
  <c r="AM363" i="4"/>
  <c r="AL363" i="4"/>
  <c r="K363" i="4"/>
  <c r="J363" i="4"/>
  <c r="AN363" i="4" s="1"/>
  <c r="AM362" i="4"/>
  <c r="AL362" i="4"/>
  <c r="K362" i="4"/>
  <c r="J362" i="4"/>
  <c r="AN362" i="4" s="1"/>
  <c r="AM361" i="4"/>
  <c r="AL361" i="4"/>
  <c r="K361" i="4"/>
  <c r="J361" i="4"/>
  <c r="AN361" i="4" s="1"/>
  <c r="AM360" i="4"/>
  <c r="AL360" i="4"/>
  <c r="K360" i="4"/>
  <c r="J360" i="4"/>
  <c r="AN360" i="4" s="1"/>
  <c r="AM359" i="4"/>
  <c r="AL359" i="4"/>
  <c r="K359" i="4"/>
  <c r="J359" i="4"/>
  <c r="AN359" i="4" s="1"/>
  <c r="AM358" i="4"/>
  <c r="AL358" i="4"/>
  <c r="K358" i="4"/>
  <c r="J358" i="4"/>
  <c r="AN358" i="4" s="1"/>
  <c r="AM357" i="4"/>
  <c r="AL357" i="4"/>
  <c r="K357" i="4"/>
  <c r="J357" i="4"/>
  <c r="AN357" i="4" s="1"/>
  <c r="AM356" i="4"/>
  <c r="AL356" i="4"/>
  <c r="K356" i="4"/>
  <c r="J356" i="4"/>
  <c r="AN356" i="4" s="1"/>
  <c r="AM355" i="4"/>
  <c r="AL355" i="4"/>
  <c r="K355" i="4"/>
  <c r="J355" i="4"/>
  <c r="AN355" i="4" s="1"/>
  <c r="AM354" i="4"/>
  <c r="AL354" i="4"/>
  <c r="K354" i="4"/>
  <c r="J354" i="4"/>
  <c r="AN354" i="4" s="1"/>
  <c r="AM353" i="4"/>
  <c r="AL353" i="4"/>
  <c r="K353" i="4"/>
  <c r="J353" i="4"/>
  <c r="AN353" i="4" s="1"/>
  <c r="AM352" i="4"/>
  <c r="AL352" i="4"/>
  <c r="K352" i="4"/>
  <c r="J352" i="4"/>
  <c r="AN352" i="4" s="1"/>
  <c r="AM351" i="4"/>
  <c r="AL351" i="4"/>
  <c r="K351" i="4"/>
  <c r="J351" i="4"/>
  <c r="AN351" i="4" s="1"/>
  <c r="AM350" i="4"/>
  <c r="AL350" i="4"/>
  <c r="K350" i="4"/>
  <c r="J350" i="4"/>
  <c r="AN350" i="4" s="1"/>
  <c r="AM349" i="4"/>
  <c r="AL349" i="4"/>
  <c r="K349" i="4"/>
  <c r="J349" i="4"/>
  <c r="AN349" i="4" s="1"/>
  <c r="AM348" i="4"/>
  <c r="AL348" i="4"/>
  <c r="K348" i="4"/>
  <c r="J348" i="4"/>
  <c r="AN348" i="4" s="1"/>
  <c r="AM347" i="4"/>
  <c r="AL347" i="4"/>
  <c r="K347" i="4"/>
  <c r="J347" i="4"/>
  <c r="AN347" i="4" s="1"/>
  <c r="AM346" i="4"/>
  <c r="AL346" i="4"/>
  <c r="K346" i="4"/>
  <c r="J346" i="4"/>
  <c r="AN346" i="4" s="1"/>
  <c r="AM345" i="4"/>
  <c r="AL345" i="4"/>
  <c r="K345" i="4"/>
  <c r="J345" i="4"/>
  <c r="AN345" i="4" s="1"/>
  <c r="AM344" i="4"/>
  <c r="AL344" i="4"/>
  <c r="K344" i="4"/>
  <c r="J344" i="4"/>
  <c r="AN344" i="4" s="1"/>
  <c r="AM343" i="4"/>
  <c r="AL343" i="4"/>
  <c r="K343" i="4"/>
  <c r="J343" i="4"/>
  <c r="AN343" i="4" s="1"/>
  <c r="AM342" i="4"/>
  <c r="AL342" i="4"/>
  <c r="K342" i="4"/>
  <c r="J342" i="4"/>
  <c r="AN342" i="4" s="1"/>
  <c r="AM341" i="4"/>
  <c r="AL341" i="4"/>
  <c r="K341" i="4"/>
  <c r="J341" i="4"/>
  <c r="AN341" i="4" s="1"/>
  <c r="AM340" i="4"/>
  <c r="AL340" i="4"/>
  <c r="K340" i="4"/>
  <c r="J340" i="4"/>
  <c r="AN340" i="4" s="1"/>
  <c r="AM339" i="4"/>
  <c r="AL339" i="4"/>
  <c r="K339" i="4"/>
  <c r="J339" i="4"/>
  <c r="AN339" i="4" s="1"/>
  <c r="AM338" i="4"/>
  <c r="AL338" i="4"/>
  <c r="K338" i="4"/>
  <c r="J338" i="4"/>
  <c r="AN338" i="4" s="1"/>
  <c r="AM337" i="4"/>
  <c r="AL337" i="4"/>
  <c r="K337" i="4"/>
  <c r="J337" i="4"/>
  <c r="AN337" i="4" s="1"/>
  <c r="AM336" i="4"/>
  <c r="AL336" i="4"/>
  <c r="K336" i="4"/>
  <c r="J336" i="4"/>
  <c r="AN336" i="4" s="1"/>
  <c r="AM335" i="4"/>
  <c r="AL335" i="4"/>
  <c r="K335" i="4"/>
  <c r="J335" i="4"/>
  <c r="AN335" i="4" s="1"/>
  <c r="AM334" i="4"/>
  <c r="AL334" i="4"/>
  <c r="K334" i="4"/>
  <c r="J334" i="4"/>
  <c r="AN334" i="4" s="1"/>
  <c r="AM333" i="4"/>
  <c r="AL333" i="4"/>
  <c r="K333" i="4"/>
  <c r="J333" i="4"/>
  <c r="AN333" i="4" s="1"/>
  <c r="AM332" i="4"/>
  <c r="AL332" i="4"/>
  <c r="K332" i="4"/>
  <c r="J332" i="4"/>
  <c r="AN332" i="4" s="1"/>
  <c r="AM331" i="4"/>
  <c r="AL331" i="4"/>
  <c r="K331" i="4"/>
  <c r="J331" i="4"/>
  <c r="AN331" i="4" s="1"/>
  <c r="AM330" i="4"/>
  <c r="AL330" i="4"/>
  <c r="K330" i="4"/>
  <c r="J330" i="4"/>
  <c r="AN330" i="4" s="1"/>
  <c r="AM329" i="4"/>
  <c r="AL329" i="4"/>
  <c r="K329" i="4"/>
  <c r="J329" i="4"/>
  <c r="AN329" i="4" s="1"/>
  <c r="AM328" i="4"/>
  <c r="AL328" i="4"/>
  <c r="K328" i="4"/>
  <c r="J328" i="4"/>
  <c r="AN328" i="4" s="1"/>
  <c r="AM327" i="4"/>
  <c r="AL327" i="4"/>
  <c r="K327" i="4"/>
  <c r="J327" i="4"/>
  <c r="AN327" i="4" s="1"/>
  <c r="AM326" i="4"/>
  <c r="AL326" i="4"/>
  <c r="K326" i="4"/>
  <c r="J326" i="4"/>
  <c r="AN326" i="4" s="1"/>
  <c r="AM325" i="4"/>
  <c r="AL325" i="4"/>
  <c r="K325" i="4"/>
  <c r="J325" i="4"/>
  <c r="AN325" i="4" s="1"/>
  <c r="AM324" i="4"/>
  <c r="AL324" i="4"/>
  <c r="K324" i="4"/>
  <c r="J324" i="4"/>
  <c r="AN324" i="4" s="1"/>
  <c r="AM323" i="4"/>
  <c r="AL323" i="4"/>
  <c r="K323" i="4"/>
  <c r="J323" i="4"/>
  <c r="AN323" i="4" s="1"/>
  <c r="AM322" i="4"/>
  <c r="AL322" i="4"/>
  <c r="K322" i="4"/>
  <c r="J322" i="4"/>
  <c r="AN322" i="4" s="1"/>
  <c r="AM321" i="4"/>
  <c r="AL321" i="4"/>
  <c r="K321" i="4"/>
  <c r="J321" i="4"/>
  <c r="AN321" i="4" s="1"/>
  <c r="AM320" i="4"/>
  <c r="AL320" i="4"/>
  <c r="K320" i="4"/>
  <c r="J320" i="4"/>
  <c r="AN320" i="4" s="1"/>
  <c r="AM319" i="4"/>
  <c r="AL319" i="4"/>
  <c r="K319" i="4"/>
  <c r="J319" i="4"/>
  <c r="AN319" i="4" s="1"/>
  <c r="AM318" i="4"/>
  <c r="AL318" i="4"/>
  <c r="K318" i="4"/>
  <c r="J318" i="4"/>
  <c r="AN318" i="4" s="1"/>
  <c r="AM317" i="4"/>
  <c r="AL317" i="4"/>
  <c r="K317" i="4"/>
  <c r="J317" i="4"/>
  <c r="AN317" i="4" s="1"/>
  <c r="AM316" i="4"/>
  <c r="AL316" i="4"/>
  <c r="K316" i="4"/>
  <c r="J316" i="4"/>
  <c r="AN316" i="4" s="1"/>
  <c r="AM315" i="4"/>
  <c r="AL315" i="4"/>
  <c r="K315" i="4"/>
  <c r="J315" i="4"/>
  <c r="AN315" i="4" s="1"/>
  <c r="AM314" i="4"/>
  <c r="AL314" i="4"/>
  <c r="K314" i="4"/>
  <c r="J314" i="4"/>
  <c r="AN314" i="4" s="1"/>
  <c r="AM313" i="4"/>
  <c r="AL313" i="4"/>
  <c r="K313" i="4"/>
  <c r="J313" i="4"/>
  <c r="AN313" i="4" s="1"/>
  <c r="AM312" i="4"/>
  <c r="AL312" i="4"/>
  <c r="K312" i="4"/>
  <c r="J312" i="4"/>
  <c r="AN312" i="4" s="1"/>
  <c r="AM311" i="4"/>
  <c r="AL311" i="4"/>
  <c r="K311" i="4"/>
  <c r="J311" i="4"/>
  <c r="AN311" i="4" s="1"/>
  <c r="AM310" i="4"/>
  <c r="AL310" i="4"/>
  <c r="K310" i="4"/>
  <c r="J310" i="4"/>
  <c r="AN310" i="4" s="1"/>
  <c r="AM309" i="4"/>
  <c r="AL309" i="4"/>
  <c r="K309" i="4"/>
  <c r="J309" i="4"/>
  <c r="AN309" i="4" s="1"/>
  <c r="AM308" i="4"/>
  <c r="AL308" i="4"/>
  <c r="K308" i="4"/>
  <c r="J308" i="4"/>
  <c r="AN308" i="4" s="1"/>
  <c r="AM307" i="4"/>
  <c r="AL307" i="4"/>
  <c r="K307" i="4"/>
  <c r="J307" i="4"/>
  <c r="AN307" i="4" s="1"/>
  <c r="AM306" i="4"/>
  <c r="AL306" i="4"/>
  <c r="K306" i="4"/>
  <c r="J306" i="4"/>
  <c r="AN306" i="4" s="1"/>
  <c r="AM305" i="4"/>
  <c r="AL305" i="4"/>
  <c r="K305" i="4"/>
  <c r="J305" i="4"/>
  <c r="AN305" i="4" s="1"/>
  <c r="AM304" i="4"/>
  <c r="AL304" i="4"/>
  <c r="K304" i="4"/>
  <c r="J304" i="4"/>
  <c r="AN304" i="4" s="1"/>
  <c r="AM303" i="4"/>
  <c r="AL303" i="4"/>
  <c r="K303" i="4"/>
  <c r="J303" i="4"/>
  <c r="AN303" i="4" s="1"/>
  <c r="AM302" i="4"/>
  <c r="AL302" i="4"/>
  <c r="K302" i="4"/>
  <c r="J302" i="4"/>
  <c r="AN302" i="4" s="1"/>
  <c r="AM301" i="4"/>
  <c r="AL301" i="4"/>
  <c r="K301" i="4"/>
  <c r="J301" i="4"/>
  <c r="AN301" i="4" s="1"/>
  <c r="AM300" i="4"/>
  <c r="AL300" i="4"/>
  <c r="K300" i="4"/>
  <c r="J300" i="4"/>
  <c r="AN300" i="4" s="1"/>
  <c r="AM299" i="4"/>
  <c r="AL299" i="4"/>
  <c r="K299" i="4"/>
  <c r="J299" i="4"/>
  <c r="AN299" i="4" s="1"/>
  <c r="AM298" i="4"/>
  <c r="AL298" i="4"/>
  <c r="K298" i="4"/>
  <c r="J298" i="4"/>
  <c r="AN298" i="4" s="1"/>
  <c r="AM297" i="4"/>
  <c r="AL297" i="4"/>
  <c r="K297" i="4"/>
  <c r="J297" i="4"/>
  <c r="AN297" i="4" s="1"/>
  <c r="AM296" i="4"/>
  <c r="AL296" i="4"/>
  <c r="K296" i="4"/>
  <c r="J296" i="4"/>
  <c r="AN296" i="4" s="1"/>
  <c r="AM295" i="4"/>
  <c r="AL295" i="4"/>
  <c r="K295" i="4"/>
  <c r="J295" i="4"/>
  <c r="AN295" i="4" s="1"/>
  <c r="AM294" i="4"/>
  <c r="AL294" i="4"/>
  <c r="K294" i="4"/>
  <c r="J294" i="4"/>
  <c r="AN294" i="4" s="1"/>
  <c r="AM293" i="4"/>
  <c r="AL293" i="4"/>
  <c r="K293" i="4"/>
  <c r="J293" i="4"/>
  <c r="AN293" i="4" s="1"/>
  <c r="AM292" i="4"/>
  <c r="AL292" i="4"/>
  <c r="K292" i="4"/>
  <c r="J292" i="4"/>
  <c r="AN292" i="4" s="1"/>
  <c r="AM291" i="4"/>
  <c r="AL291" i="4"/>
  <c r="K291" i="4"/>
  <c r="J291" i="4"/>
  <c r="AN291" i="4" s="1"/>
  <c r="AM290" i="4"/>
  <c r="AL290" i="4"/>
  <c r="K290" i="4"/>
  <c r="J290" i="4"/>
  <c r="AN290" i="4" s="1"/>
  <c r="AM289" i="4"/>
  <c r="AL289" i="4"/>
  <c r="K289" i="4"/>
  <c r="J289" i="4"/>
  <c r="AN289" i="4" s="1"/>
  <c r="AM288" i="4"/>
  <c r="AL288" i="4"/>
  <c r="K288" i="4"/>
  <c r="J288" i="4"/>
  <c r="AN288" i="4" s="1"/>
  <c r="AM287" i="4"/>
  <c r="AL287" i="4"/>
  <c r="K287" i="4"/>
  <c r="J287" i="4"/>
  <c r="AN287" i="4" s="1"/>
  <c r="AM286" i="4"/>
  <c r="AL286" i="4"/>
  <c r="K286" i="4"/>
  <c r="J286" i="4"/>
  <c r="AN286" i="4" s="1"/>
  <c r="AM285" i="4"/>
  <c r="AL285" i="4"/>
  <c r="K285" i="4"/>
  <c r="J285" i="4"/>
  <c r="AN285" i="4" s="1"/>
  <c r="AM284" i="4"/>
  <c r="AL284" i="4"/>
  <c r="K284" i="4"/>
  <c r="J284" i="4"/>
  <c r="AN284" i="4" s="1"/>
  <c r="AM283" i="4"/>
  <c r="AL283" i="4"/>
  <c r="K283" i="4"/>
  <c r="J283" i="4"/>
  <c r="AN283" i="4" s="1"/>
  <c r="AM282" i="4"/>
  <c r="AL282" i="4"/>
  <c r="K282" i="4"/>
  <c r="J282" i="4"/>
  <c r="AN282" i="4" s="1"/>
  <c r="AM281" i="4"/>
  <c r="AL281" i="4"/>
  <c r="K281" i="4"/>
  <c r="J281" i="4"/>
  <c r="AN281" i="4" s="1"/>
  <c r="AM280" i="4"/>
  <c r="AL280" i="4"/>
  <c r="K280" i="4"/>
  <c r="J280" i="4"/>
  <c r="AN280" i="4" s="1"/>
  <c r="AM279" i="4"/>
  <c r="AL279" i="4"/>
  <c r="K279" i="4"/>
  <c r="J279" i="4"/>
  <c r="AN279" i="4" s="1"/>
  <c r="AM278" i="4"/>
  <c r="AL278" i="4"/>
  <c r="K278" i="4"/>
  <c r="J278" i="4"/>
  <c r="AN278" i="4" s="1"/>
  <c r="AM277" i="4"/>
  <c r="AL277" i="4"/>
  <c r="K277" i="4"/>
  <c r="J277" i="4"/>
  <c r="AN277" i="4" s="1"/>
  <c r="AM276" i="4"/>
  <c r="AL276" i="4"/>
  <c r="K276" i="4"/>
  <c r="J276" i="4"/>
  <c r="AN276" i="4" s="1"/>
  <c r="AM275" i="4"/>
  <c r="AL275" i="4"/>
  <c r="K275" i="4"/>
  <c r="J275" i="4"/>
  <c r="AN275" i="4" s="1"/>
  <c r="AM274" i="4"/>
  <c r="AL274" i="4"/>
  <c r="K274" i="4"/>
  <c r="J274" i="4"/>
  <c r="AN274" i="4" s="1"/>
  <c r="AM273" i="4"/>
  <c r="AL273" i="4"/>
  <c r="K273" i="4"/>
  <c r="J273" i="4"/>
  <c r="AN273" i="4" s="1"/>
  <c r="AM272" i="4"/>
  <c r="AL272" i="4"/>
  <c r="K272" i="4"/>
  <c r="J272" i="4"/>
  <c r="AN272" i="4" s="1"/>
  <c r="AM271" i="4"/>
  <c r="AL271" i="4"/>
  <c r="K271" i="4"/>
  <c r="J271" i="4"/>
  <c r="AN271" i="4" s="1"/>
  <c r="AM270" i="4"/>
  <c r="AL270" i="4"/>
  <c r="K270" i="4"/>
  <c r="J270" i="4"/>
  <c r="AN270" i="4" s="1"/>
  <c r="AM269" i="4"/>
  <c r="AL269" i="4"/>
  <c r="K269" i="4"/>
  <c r="J269" i="4"/>
  <c r="AN269" i="4" s="1"/>
  <c r="AM268" i="4"/>
  <c r="AL268" i="4"/>
  <c r="K268" i="4"/>
  <c r="J268" i="4"/>
  <c r="AN268" i="4" s="1"/>
  <c r="AM267" i="4"/>
  <c r="AL267" i="4"/>
  <c r="K267" i="4"/>
  <c r="J267" i="4"/>
  <c r="AN267" i="4" s="1"/>
  <c r="AM266" i="4"/>
  <c r="AL266" i="4"/>
  <c r="K266" i="4"/>
  <c r="J266" i="4"/>
  <c r="AN266" i="4" s="1"/>
  <c r="AM265" i="4"/>
  <c r="AL265" i="4"/>
  <c r="K265" i="4"/>
  <c r="J265" i="4"/>
  <c r="AN265" i="4" s="1"/>
  <c r="AM264" i="4"/>
  <c r="AL264" i="4"/>
  <c r="K264" i="4"/>
  <c r="J264" i="4"/>
  <c r="AN264" i="4" s="1"/>
  <c r="AM263" i="4"/>
  <c r="AL263" i="4"/>
  <c r="K263" i="4"/>
  <c r="J263" i="4"/>
  <c r="AN263" i="4" s="1"/>
  <c r="AM262" i="4"/>
  <c r="AL262" i="4"/>
  <c r="K262" i="4"/>
  <c r="J262" i="4"/>
  <c r="AN262" i="4" s="1"/>
  <c r="AM261" i="4"/>
  <c r="AL261" i="4"/>
  <c r="K261" i="4"/>
  <c r="J261" i="4"/>
  <c r="AN261" i="4" s="1"/>
  <c r="AM260" i="4"/>
  <c r="AL260" i="4"/>
  <c r="K260" i="4"/>
  <c r="J260" i="4"/>
  <c r="AN260" i="4" s="1"/>
  <c r="AM259" i="4"/>
  <c r="AL259" i="4"/>
  <c r="K259" i="4"/>
  <c r="J259" i="4"/>
  <c r="AN259" i="4" s="1"/>
  <c r="AM258" i="4"/>
  <c r="AL258" i="4"/>
  <c r="K258" i="4"/>
  <c r="J258" i="4"/>
  <c r="AN258" i="4" s="1"/>
  <c r="AM257" i="4"/>
  <c r="AL257" i="4"/>
  <c r="K257" i="4"/>
  <c r="J257" i="4"/>
  <c r="AN257" i="4" s="1"/>
  <c r="AM256" i="4"/>
  <c r="AL256" i="4"/>
  <c r="K256" i="4"/>
  <c r="J256" i="4"/>
  <c r="AN256" i="4" s="1"/>
  <c r="AM255" i="4"/>
  <c r="AL255" i="4"/>
  <c r="K255" i="4"/>
  <c r="J255" i="4"/>
  <c r="AN255" i="4" s="1"/>
  <c r="AM254" i="4"/>
  <c r="AL254" i="4"/>
  <c r="K254" i="4"/>
  <c r="J254" i="4"/>
  <c r="AN254" i="4" s="1"/>
  <c r="AM253" i="4"/>
  <c r="AL253" i="4"/>
  <c r="K253" i="4"/>
  <c r="J253" i="4"/>
  <c r="AN253" i="4" s="1"/>
  <c r="AM252" i="4"/>
  <c r="AL252" i="4"/>
  <c r="K252" i="4"/>
  <c r="J252" i="4"/>
  <c r="AN252" i="4" s="1"/>
  <c r="AM251" i="4"/>
  <c r="AL251" i="4"/>
  <c r="K251" i="4"/>
  <c r="J251" i="4"/>
  <c r="AN251" i="4" s="1"/>
  <c r="AM250" i="4"/>
  <c r="AL250" i="4"/>
  <c r="K250" i="4"/>
  <c r="J250" i="4"/>
  <c r="AN250" i="4" s="1"/>
  <c r="AM249" i="4"/>
  <c r="AL249" i="4"/>
  <c r="K249" i="4"/>
  <c r="J249" i="4"/>
  <c r="AN249" i="4" s="1"/>
  <c r="AM248" i="4"/>
  <c r="AL248" i="4"/>
  <c r="K248" i="4"/>
  <c r="J248" i="4"/>
  <c r="AN248" i="4" s="1"/>
  <c r="AM247" i="4"/>
  <c r="AL247" i="4"/>
  <c r="K247" i="4"/>
  <c r="J247" i="4"/>
  <c r="AN247" i="4" s="1"/>
  <c r="AM246" i="4"/>
  <c r="AL246" i="4"/>
  <c r="K246" i="4"/>
  <c r="J246" i="4"/>
  <c r="AN246" i="4" s="1"/>
  <c r="AM245" i="4"/>
  <c r="AL245" i="4"/>
  <c r="K245" i="4"/>
  <c r="J245" i="4"/>
  <c r="AN245" i="4" s="1"/>
  <c r="AM244" i="4"/>
  <c r="AL244" i="4"/>
  <c r="K244" i="4"/>
  <c r="J244" i="4"/>
  <c r="AN244" i="4" s="1"/>
  <c r="AM243" i="4"/>
  <c r="AL243" i="4"/>
  <c r="K243" i="4"/>
  <c r="J243" i="4"/>
  <c r="AN243" i="4" s="1"/>
  <c r="AM242" i="4"/>
  <c r="AL242" i="4"/>
  <c r="K242" i="4"/>
  <c r="J242" i="4"/>
  <c r="AN242" i="4" s="1"/>
  <c r="AM241" i="4"/>
  <c r="AL241" i="4"/>
  <c r="K241" i="4"/>
  <c r="J241" i="4"/>
  <c r="AN241" i="4" s="1"/>
  <c r="AM240" i="4"/>
  <c r="AL240" i="4"/>
  <c r="K240" i="4"/>
  <c r="J240" i="4"/>
  <c r="AN240" i="4" s="1"/>
  <c r="AM239" i="4"/>
  <c r="AL239" i="4"/>
  <c r="K239" i="4"/>
  <c r="J239" i="4"/>
  <c r="AN239" i="4" s="1"/>
  <c r="AM238" i="4"/>
  <c r="AL238" i="4"/>
  <c r="K238" i="4"/>
  <c r="J238" i="4"/>
  <c r="AN238" i="4" s="1"/>
  <c r="AM237" i="4"/>
  <c r="AL237" i="4"/>
  <c r="K237" i="4"/>
  <c r="J237" i="4"/>
  <c r="AN237" i="4" s="1"/>
  <c r="AM236" i="4"/>
  <c r="AL236" i="4"/>
  <c r="K236" i="4"/>
  <c r="J236" i="4"/>
  <c r="AN236" i="4" s="1"/>
  <c r="AM235" i="4"/>
  <c r="AL235" i="4"/>
  <c r="K235" i="4"/>
  <c r="J235" i="4"/>
  <c r="AN235" i="4" s="1"/>
  <c r="AM234" i="4"/>
  <c r="AL234" i="4"/>
  <c r="K234" i="4"/>
  <c r="J234" i="4"/>
  <c r="AN234" i="4" s="1"/>
  <c r="AM233" i="4"/>
  <c r="AL233" i="4"/>
  <c r="K233" i="4"/>
  <c r="J233" i="4"/>
  <c r="AN233" i="4" s="1"/>
  <c r="AM232" i="4"/>
  <c r="AL232" i="4"/>
  <c r="K232" i="4"/>
  <c r="J232" i="4"/>
  <c r="AN232" i="4" s="1"/>
  <c r="AM231" i="4"/>
  <c r="AL231" i="4"/>
  <c r="K231" i="4"/>
  <c r="J231" i="4"/>
  <c r="AN231" i="4" s="1"/>
  <c r="AM230" i="4"/>
  <c r="AL230" i="4"/>
  <c r="K230" i="4"/>
  <c r="J230" i="4"/>
  <c r="AN230" i="4" s="1"/>
  <c r="AM229" i="4"/>
  <c r="AL229" i="4"/>
  <c r="K229" i="4"/>
  <c r="J229" i="4"/>
  <c r="AN229" i="4" s="1"/>
  <c r="AM228" i="4"/>
  <c r="AL228" i="4"/>
  <c r="K228" i="4"/>
  <c r="J228" i="4"/>
  <c r="AN228" i="4" s="1"/>
  <c r="AM227" i="4"/>
  <c r="AL227" i="4"/>
  <c r="K227" i="4"/>
  <c r="J227" i="4"/>
  <c r="AN227" i="4" s="1"/>
  <c r="AM226" i="4"/>
  <c r="AL226" i="4"/>
  <c r="K226" i="4"/>
  <c r="J226" i="4"/>
  <c r="AN226" i="4" s="1"/>
  <c r="AM225" i="4"/>
  <c r="AL225" i="4"/>
  <c r="K225" i="4"/>
  <c r="J225" i="4"/>
  <c r="AN225" i="4" s="1"/>
  <c r="AM224" i="4"/>
  <c r="AL224" i="4"/>
  <c r="K224" i="4"/>
  <c r="J224" i="4"/>
  <c r="AN224" i="4" s="1"/>
  <c r="AM223" i="4"/>
  <c r="AL223" i="4"/>
  <c r="K223" i="4"/>
  <c r="J223" i="4"/>
  <c r="AN223" i="4" s="1"/>
  <c r="AM222" i="4"/>
  <c r="AL222" i="4"/>
  <c r="K222" i="4"/>
  <c r="J222" i="4"/>
  <c r="AN222" i="4" s="1"/>
  <c r="AM221" i="4"/>
  <c r="AL221" i="4"/>
  <c r="K221" i="4"/>
  <c r="J221" i="4"/>
  <c r="AN221" i="4" s="1"/>
  <c r="AM220" i="4"/>
  <c r="AL220" i="4"/>
  <c r="K220" i="4"/>
  <c r="J220" i="4"/>
  <c r="AN220" i="4" s="1"/>
  <c r="AM219" i="4"/>
  <c r="AL219" i="4"/>
  <c r="K219" i="4"/>
  <c r="J219" i="4"/>
  <c r="AN219" i="4" s="1"/>
  <c r="AM218" i="4"/>
  <c r="AL218" i="4"/>
  <c r="K218" i="4"/>
  <c r="J218" i="4"/>
  <c r="AN218" i="4" s="1"/>
  <c r="AM217" i="4"/>
  <c r="AL217" i="4"/>
  <c r="K217" i="4"/>
  <c r="J217" i="4"/>
  <c r="AN217" i="4" s="1"/>
  <c r="AM216" i="4"/>
  <c r="AL216" i="4"/>
  <c r="K216" i="4"/>
  <c r="J216" i="4"/>
  <c r="AN216" i="4" s="1"/>
  <c r="AM215" i="4"/>
  <c r="AL215" i="4"/>
  <c r="K215" i="4"/>
  <c r="J215" i="4"/>
  <c r="AN215" i="4" s="1"/>
  <c r="AM214" i="4"/>
  <c r="AL214" i="4"/>
  <c r="K214" i="4"/>
  <c r="J214" i="4"/>
  <c r="AN214" i="4" s="1"/>
  <c r="AM213" i="4"/>
  <c r="AL213" i="4"/>
  <c r="K213" i="4"/>
  <c r="J213" i="4"/>
  <c r="AN213" i="4" s="1"/>
  <c r="AM212" i="4"/>
  <c r="AL212" i="4"/>
  <c r="K212" i="4"/>
  <c r="J212" i="4"/>
  <c r="AN212" i="4" s="1"/>
  <c r="AM211" i="4"/>
  <c r="AL211" i="4"/>
  <c r="K211" i="4"/>
  <c r="J211" i="4"/>
  <c r="AN211" i="4" s="1"/>
  <c r="AM210" i="4"/>
  <c r="AL210" i="4"/>
  <c r="K210" i="4"/>
  <c r="J210" i="4"/>
  <c r="AN210" i="4" s="1"/>
  <c r="AM209" i="4"/>
  <c r="AL209" i="4"/>
  <c r="K209" i="4"/>
  <c r="J209" i="4"/>
  <c r="AN209" i="4" s="1"/>
  <c r="AM208" i="4"/>
  <c r="AL208" i="4"/>
  <c r="K208" i="4"/>
  <c r="J208" i="4"/>
  <c r="AN208" i="4" s="1"/>
  <c r="AM207" i="4"/>
  <c r="AL207" i="4"/>
  <c r="K207" i="4"/>
  <c r="J207" i="4"/>
  <c r="AN207" i="4" s="1"/>
  <c r="AM206" i="4"/>
  <c r="AL206" i="4"/>
  <c r="K206" i="4"/>
  <c r="J206" i="4"/>
  <c r="AN206" i="4" s="1"/>
  <c r="AM205" i="4"/>
  <c r="AL205" i="4"/>
  <c r="K205" i="4"/>
  <c r="J205" i="4"/>
  <c r="AN205" i="4" s="1"/>
  <c r="AM204" i="4"/>
  <c r="AL204" i="4"/>
  <c r="K204" i="4"/>
  <c r="J204" i="4"/>
  <c r="AN204" i="4" s="1"/>
  <c r="AM203" i="4"/>
  <c r="AL203" i="4"/>
  <c r="K203" i="4"/>
  <c r="J203" i="4"/>
  <c r="AN203" i="4" s="1"/>
  <c r="AM202" i="4"/>
  <c r="AL202" i="4"/>
  <c r="K202" i="4"/>
  <c r="J202" i="4"/>
  <c r="AN202" i="4" s="1"/>
  <c r="AM201" i="4"/>
  <c r="AL201" i="4"/>
  <c r="K201" i="4"/>
  <c r="J201" i="4"/>
  <c r="AN201" i="4" s="1"/>
  <c r="AM200" i="4"/>
  <c r="AL200" i="4"/>
  <c r="K200" i="4"/>
  <c r="J200" i="4"/>
  <c r="AN200" i="4" s="1"/>
  <c r="AM199" i="4"/>
  <c r="AL199" i="4"/>
  <c r="K199" i="4"/>
  <c r="J199" i="4"/>
  <c r="AN199" i="4" s="1"/>
  <c r="AM198" i="4"/>
  <c r="AL198" i="4"/>
  <c r="K198" i="4"/>
  <c r="J198" i="4"/>
  <c r="AN198" i="4" s="1"/>
  <c r="AM197" i="4"/>
  <c r="AL197" i="4"/>
  <c r="K197" i="4"/>
  <c r="J197" i="4"/>
  <c r="AN197" i="4" s="1"/>
  <c r="AM196" i="4"/>
  <c r="AL196" i="4"/>
  <c r="K196" i="4"/>
  <c r="J196" i="4"/>
  <c r="AN196" i="4" s="1"/>
  <c r="AM195" i="4"/>
  <c r="AL195" i="4"/>
  <c r="K195" i="4"/>
  <c r="J195" i="4"/>
  <c r="AN195" i="4" s="1"/>
  <c r="AM194" i="4"/>
  <c r="AL194" i="4"/>
  <c r="K194" i="4"/>
  <c r="J194" i="4"/>
  <c r="AN194" i="4" s="1"/>
  <c r="AM193" i="4"/>
  <c r="AL193" i="4"/>
  <c r="K193" i="4"/>
  <c r="J193" i="4"/>
  <c r="AN193" i="4" s="1"/>
  <c r="AM192" i="4"/>
  <c r="AL192" i="4"/>
  <c r="K192" i="4"/>
  <c r="J192" i="4"/>
  <c r="AN192" i="4" s="1"/>
  <c r="AM191" i="4"/>
  <c r="AL191" i="4"/>
  <c r="K191" i="4"/>
  <c r="J191" i="4"/>
  <c r="AN191" i="4" s="1"/>
  <c r="AM190" i="4"/>
  <c r="AL190" i="4"/>
  <c r="K190" i="4"/>
  <c r="J190" i="4"/>
  <c r="AN190" i="4" s="1"/>
  <c r="AM189" i="4"/>
  <c r="AL189" i="4"/>
  <c r="K189" i="4"/>
  <c r="J189" i="4"/>
  <c r="AN189" i="4" s="1"/>
  <c r="AM188" i="4"/>
  <c r="AL188" i="4"/>
  <c r="K188" i="4"/>
  <c r="J188" i="4"/>
  <c r="AN188" i="4" s="1"/>
  <c r="AM187" i="4"/>
  <c r="AL187" i="4"/>
  <c r="K187" i="4"/>
  <c r="J187" i="4"/>
  <c r="AN187" i="4" s="1"/>
  <c r="AM186" i="4"/>
  <c r="AL186" i="4"/>
  <c r="K186" i="4"/>
  <c r="J186" i="4"/>
  <c r="AN186" i="4" s="1"/>
  <c r="AM185" i="4"/>
  <c r="AL185" i="4"/>
  <c r="K185" i="4"/>
  <c r="J185" i="4"/>
  <c r="AN185" i="4" s="1"/>
  <c r="AM184" i="4"/>
  <c r="AL184" i="4"/>
  <c r="K184" i="4"/>
  <c r="J184" i="4"/>
  <c r="AN184" i="4" s="1"/>
  <c r="AM183" i="4"/>
  <c r="AL183" i="4"/>
  <c r="K183" i="4"/>
  <c r="J183" i="4"/>
  <c r="AN183" i="4" s="1"/>
  <c r="AM182" i="4"/>
  <c r="AL182" i="4"/>
  <c r="K182" i="4"/>
  <c r="J182" i="4"/>
  <c r="AN182" i="4" s="1"/>
  <c r="AM181" i="4"/>
  <c r="AL181" i="4"/>
  <c r="K181" i="4"/>
  <c r="J181" i="4"/>
  <c r="AN181" i="4" s="1"/>
  <c r="AM180" i="4"/>
  <c r="AL180" i="4"/>
  <c r="K180" i="4"/>
  <c r="J180" i="4"/>
  <c r="AN180" i="4" s="1"/>
  <c r="AM179" i="4"/>
  <c r="AL179" i="4"/>
  <c r="K179" i="4"/>
  <c r="J179" i="4"/>
  <c r="AN179" i="4" s="1"/>
  <c r="AM178" i="4"/>
  <c r="AL178" i="4"/>
  <c r="K178" i="4"/>
  <c r="J178" i="4"/>
  <c r="AN178" i="4" s="1"/>
  <c r="AM177" i="4"/>
  <c r="AL177" i="4"/>
  <c r="K177" i="4"/>
  <c r="J177" i="4"/>
  <c r="AN177" i="4" s="1"/>
  <c r="AM176" i="4"/>
  <c r="AL176" i="4"/>
  <c r="K176" i="4"/>
  <c r="J176" i="4"/>
  <c r="AN176" i="4" s="1"/>
  <c r="AM175" i="4"/>
  <c r="AL175" i="4"/>
  <c r="K175" i="4"/>
  <c r="J175" i="4"/>
  <c r="AN175" i="4" s="1"/>
  <c r="AM174" i="4"/>
  <c r="AL174" i="4"/>
  <c r="K174" i="4"/>
  <c r="J174" i="4"/>
  <c r="AN174" i="4" s="1"/>
  <c r="AM173" i="4"/>
  <c r="AL173" i="4"/>
  <c r="K173" i="4"/>
  <c r="J173" i="4"/>
  <c r="AN173" i="4" s="1"/>
  <c r="AM172" i="4"/>
  <c r="AL172" i="4"/>
  <c r="K172" i="4"/>
  <c r="J172" i="4"/>
  <c r="AN172" i="4" s="1"/>
  <c r="AM171" i="4"/>
  <c r="AL171" i="4"/>
  <c r="K171" i="4"/>
  <c r="J171" i="4"/>
  <c r="AN171" i="4" s="1"/>
  <c r="AM170" i="4"/>
  <c r="AL170" i="4"/>
  <c r="K170" i="4"/>
  <c r="J170" i="4"/>
  <c r="AN170" i="4" s="1"/>
  <c r="AM169" i="4"/>
  <c r="AL169" i="4"/>
  <c r="K169" i="4"/>
  <c r="J169" i="4"/>
  <c r="AN169" i="4" s="1"/>
  <c r="AM168" i="4"/>
  <c r="AL168" i="4"/>
  <c r="K168" i="4"/>
  <c r="J168" i="4"/>
  <c r="AN168" i="4" s="1"/>
  <c r="AM167" i="4"/>
  <c r="AL167" i="4"/>
  <c r="K167" i="4"/>
  <c r="J167" i="4"/>
  <c r="AN167" i="4" s="1"/>
  <c r="AM166" i="4"/>
  <c r="AL166" i="4"/>
  <c r="K166" i="4"/>
  <c r="J166" i="4"/>
  <c r="AN166" i="4" s="1"/>
  <c r="AM165" i="4"/>
  <c r="AL165" i="4"/>
  <c r="K165" i="4"/>
  <c r="J165" i="4"/>
  <c r="AN165" i="4" s="1"/>
  <c r="AM164" i="4"/>
  <c r="AL164" i="4"/>
  <c r="K164" i="4"/>
  <c r="J164" i="4"/>
  <c r="AN164" i="4" s="1"/>
  <c r="AM163" i="4"/>
  <c r="AL163" i="4"/>
  <c r="K163" i="4"/>
  <c r="J163" i="4"/>
  <c r="AN163" i="4" s="1"/>
  <c r="AM162" i="4"/>
  <c r="AL162" i="4"/>
  <c r="K162" i="4"/>
  <c r="J162" i="4"/>
  <c r="AN162" i="4" s="1"/>
  <c r="AM161" i="4"/>
  <c r="AL161" i="4"/>
  <c r="K161" i="4"/>
  <c r="J161" i="4"/>
  <c r="AN161" i="4" s="1"/>
  <c r="AM160" i="4"/>
  <c r="AL160" i="4"/>
  <c r="K160" i="4"/>
  <c r="J160" i="4"/>
  <c r="AN160" i="4" s="1"/>
  <c r="AM159" i="4"/>
  <c r="AL159" i="4"/>
  <c r="K159" i="4"/>
  <c r="J159" i="4"/>
  <c r="AN159" i="4" s="1"/>
  <c r="AM158" i="4"/>
  <c r="AL158" i="4"/>
  <c r="K158" i="4"/>
  <c r="J158" i="4"/>
  <c r="AN158" i="4" s="1"/>
  <c r="AM157" i="4"/>
  <c r="AL157" i="4"/>
  <c r="K157" i="4"/>
  <c r="J157" i="4"/>
  <c r="AN157" i="4" s="1"/>
  <c r="AM156" i="4"/>
  <c r="AL156" i="4"/>
  <c r="K156" i="4"/>
  <c r="J156" i="4"/>
  <c r="AN156" i="4" s="1"/>
  <c r="AM155" i="4"/>
  <c r="AL155" i="4"/>
  <c r="K155" i="4"/>
  <c r="J155" i="4"/>
  <c r="AN155" i="4" s="1"/>
  <c r="AM154" i="4"/>
  <c r="AL154" i="4"/>
  <c r="K154" i="4"/>
  <c r="J154" i="4"/>
  <c r="AN154" i="4" s="1"/>
  <c r="AM153" i="4"/>
  <c r="AL153" i="4"/>
  <c r="K153" i="4"/>
  <c r="J153" i="4"/>
  <c r="AN153" i="4" s="1"/>
  <c r="AM152" i="4"/>
  <c r="AL152" i="4"/>
  <c r="K152" i="4"/>
  <c r="J152" i="4"/>
  <c r="AN152" i="4" s="1"/>
  <c r="AM151" i="4"/>
  <c r="AL151" i="4"/>
  <c r="K151" i="4"/>
  <c r="J151" i="4"/>
  <c r="AN151" i="4" s="1"/>
  <c r="AM150" i="4"/>
  <c r="AL150" i="4"/>
  <c r="K150" i="4"/>
  <c r="J150" i="4"/>
  <c r="AN150" i="4" s="1"/>
  <c r="AM149" i="4"/>
  <c r="AL149" i="4"/>
  <c r="K149" i="4"/>
  <c r="J149" i="4"/>
  <c r="AN149" i="4" s="1"/>
  <c r="AM148" i="4"/>
  <c r="AL148" i="4"/>
  <c r="K148" i="4"/>
  <c r="J148" i="4"/>
  <c r="AN148" i="4" s="1"/>
  <c r="AM147" i="4"/>
  <c r="AL147" i="4"/>
  <c r="K147" i="4"/>
  <c r="J147" i="4"/>
  <c r="AN147" i="4" s="1"/>
  <c r="AM146" i="4"/>
  <c r="AL146" i="4"/>
  <c r="K146" i="4"/>
  <c r="J146" i="4"/>
  <c r="AN146" i="4" s="1"/>
  <c r="AM145" i="4"/>
  <c r="AL145" i="4"/>
  <c r="K145" i="4"/>
  <c r="J145" i="4"/>
  <c r="AN145" i="4" s="1"/>
  <c r="AM144" i="4"/>
  <c r="AL144" i="4"/>
  <c r="K144" i="4"/>
  <c r="J144" i="4"/>
  <c r="AN144" i="4" s="1"/>
  <c r="AM143" i="4"/>
  <c r="AL143" i="4"/>
  <c r="K143" i="4"/>
  <c r="J143" i="4"/>
  <c r="AN143" i="4" s="1"/>
  <c r="AM142" i="4"/>
  <c r="AL142" i="4"/>
  <c r="K142" i="4"/>
  <c r="J142" i="4"/>
  <c r="AN142" i="4" s="1"/>
  <c r="AM141" i="4"/>
  <c r="AL141" i="4"/>
  <c r="K141" i="4"/>
  <c r="J141" i="4"/>
  <c r="AN141" i="4" s="1"/>
  <c r="AM140" i="4"/>
  <c r="AL140" i="4"/>
  <c r="K140" i="4"/>
  <c r="J140" i="4"/>
  <c r="AN140" i="4" s="1"/>
  <c r="AM139" i="4"/>
  <c r="AL139" i="4"/>
  <c r="K139" i="4"/>
  <c r="J139" i="4"/>
  <c r="AN139" i="4" s="1"/>
  <c r="AM138" i="4"/>
  <c r="AL138" i="4"/>
  <c r="K138" i="4"/>
  <c r="J138" i="4"/>
  <c r="AN138" i="4" s="1"/>
  <c r="AM137" i="4"/>
  <c r="AL137" i="4"/>
  <c r="K137" i="4"/>
  <c r="J137" i="4"/>
  <c r="AN137" i="4" s="1"/>
  <c r="AM136" i="4"/>
  <c r="AL136" i="4"/>
  <c r="K136" i="4"/>
  <c r="J136" i="4"/>
  <c r="AN136" i="4" s="1"/>
  <c r="AM135" i="4"/>
  <c r="AL135" i="4"/>
  <c r="K135" i="4"/>
  <c r="J135" i="4"/>
  <c r="AN135" i="4" s="1"/>
  <c r="AM134" i="4"/>
  <c r="AL134" i="4"/>
  <c r="K134" i="4"/>
  <c r="J134" i="4"/>
  <c r="AN134" i="4" s="1"/>
  <c r="AM133" i="4"/>
  <c r="AL133" i="4"/>
  <c r="K133" i="4"/>
  <c r="J133" i="4"/>
  <c r="AN133" i="4" s="1"/>
  <c r="AM132" i="4"/>
  <c r="AL132" i="4"/>
  <c r="K132" i="4"/>
  <c r="J132" i="4"/>
  <c r="AN132" i="4" s="1"/>
  <c r="AM131" i="4"/>
  <c r="AL131" i="4"/>
  <c r="K131" i="4"/>
  <c r="J131" i="4"/>
  <c r="AN131" i="4" s="1"/>
  <c r="AM130" i="4"/>
  <c r="AL130" i="4"/>
  <c r="K130" i="4"/>
  <c r="J130" i="4"/>
  <c r="AN130" i="4" s="1"/>
  <c r="AM129" i="4"/>
  <c r="AL129" i="4"/>
  <c r="K129" i="4"/>
  <c r="J129" i="4"/>
  <c r="AN129" i="4" s="1"/>
  <c r="AM128" i="4"/>
  <c r="AL128" i="4"/>
  <c r="K128" i="4"/>
  <c r="J128" i="4"/>
  <c r="AN128" i="4" s="1"/>
  <c r="AM127" i="4"/>
  <c r="AL127" i="4"/>
  <c r="K127" i="4"/>
  <c r="J127" i="4"/>
  <c r="AN127" i="4" s="1"/>
  <c r="AM126" i="4"/>
  <c r="AL126" i="4"/>
  <c r="K126" i="4"/>
  <c r="J126" i="4"/>
  <c r="AN126" i="4" s="1"/>
  <c r="AM125" i="4"/>
  <c r="AL125" i="4"/>
  <c r="K125" i="4"/>
  <c r="J125" i="4"/>
  <c r="AN125" i="4" s="1"/>
  <c r="AM124" i="4"/>
  <c r="AL124" i="4"/>
  <c r="K124" i="4"/>
  <c r="J124" i="4"/>
  <c r="AN124" i="4" s="1"/>
  <c r="AM123" i="4"/>
  <c r="AL123" i="4"/>
  <c r="K123" i="4"/>
  <c r="J123" i="4"/>
  <c r="AN123" i="4" s="1"/>
  <c r="AM122" i="4"/>
  <c r="AL122" i="4"/>
  <c r="K122" i="4"/>
  <c r="J122" i="4"/>
  <c r="AN122" i="4" s="1"/>
  <c r="AM121" i="4"/>
  <c r="AL121" i="4"/>
  <c r="K121" i="4"/>
  <c r="J121" i="4"/>
  <c r="AN121" i="4" s="1"/>
  <c r="AM120" i="4"/>
  <c r="AL120" i="4"/>
  <c r="K120" i="4"/>
  <c r="J120" i="4"/>
  <c r="AN120" i="4" s="1"/>
  <c r="AM119" i="4"/>
  <c r="AL119" i="4"/>
  <c r="K119" i="4"/>
  <c r="J119" i="4"/>
  <c r="AN119" i="4" s="1"/>
  <c r="AM118" i="4"/>
  <c r="AL118" i="4"/>
  <c r="K118" i="4"/>
  <c r="J118" i="4"/>
  <c r="AN118" i="4" s="1"/>
  <c r="AM117" i="4"/>
  <c r="AL117" i="4"/>
  <c r="K117" i="4"/>
  <c r="J117" i="4"/>
  <c r="AN117" i="4" s="1"/>
  <c r="AM116" i="4"/>
  <c r="AL116" i="4"/>
  <c r="K116" i="4"/>
  <c r="J116" i="4"/>
  <c r="AN116" i="4" s="1"/>
  <c r="AM115" i="4"/>
  <c r="AL115" i="4"/>
  <c r="K115" i="4"/>
  <c r="J115" i="4"/>
  <c r="AN115" i="4" s="1"/>
  <c r="AM114" i="4"/>
  <c r="AL114" i="4"/>
  <c r="K114" i="4"/>
  <c r="J114" i="4"/>
  <c r="AN114" i="4" s="1"/>
  <c r="AM113" i="4"/>
  <c r="AL113" i="4"/>
  <c r="K113" i="4"/>
  <c r="J113" i="4"/>
  <c r="AN113" i="4" s="1"/>
  <c r="AM112" i="4"/>
  <c r="AL112" i="4"/>
  <c r="K112" i="4"/>
  <c r="J112" i="4"/>
  <c r="AN112" i="4" s="1"/>
  <c r="AM111" i="4"/>
  <c r="AL111" i="4"/>
  <c r="K111" i="4"/>
  <c r="J111" i="4"/>
  <c r="AN111" i="4" s="1"/>
  <c r="AM110" i="4"/>
  <c r="AL110" i="4"/>
  <c r="K110" i="4"/>
  <c r="J110" i="4"/>
  <c r="AN110" i="4" s="1"/>
  <c r="AM109" i="4"/>
  <c r="AL109" i="4"/>
  <c r="K109" i="4"/>
  <c r="J109" i="4"/>
  <c r="AN109" i="4" s="1"/>
  <c r="AM108" i="4"/>
  <c r="AL108" i="4"/>
  <c r="K108" i="4"/>
  <c r="J108" i="4"/>
  <c r="AN108" i="4" s="1"/>
  <c r="AM107" i="4"/>
  <c r="AL107" i="4"/>
  <c r="K107" i="4"/>
  <c r="J107" i="4"/>
  <c r="AN107" i="4" s="1"/>
  <c r="AM106" i="4"/>
  <c r="AL106" i="4"/>
  <c r="K106" i="4"/>
  <c r="J106" i="4"/>
  <c r="AN106" i="4" s="1"/>
  <c r="AM105" i="4"/>
  <c r="AL105" i="4"/>
  <c r="K105" i="4"/>
  <c r="J105" i="4"/>
  <c r="AN105" i="4" s="1"/>
  <c r="AM104" i="4"/>
  <c r="AL104" i="4"/>
  <c r="K104" i="4"/>
  <c r="J104" i="4"/>
  <c r="AN104" i="4" s="1"/>
  <c r="AM103" i="4"/>
  <c r="AL103" i="4"/>
  <c r="K103" i="4"/>
  <c r="J103" i="4"/>
  <c r="AN103" i="4" s="1"/>
  <c r="AM102" i="4"/>
  <c r="AL102" i="4"/>
  <c r="K102" i="4"/>
  <c r="J102" i="4"/>
  <c r="AN102" i="4" s="1"/>
  <c r="AM101" i="4"/>
  <c r="AL101" i="4"/>
  <c r="K101" i="4"/>
  <c r="J101" i="4"/>
  <c r="AN101" i="4" s="1"/>
  <c r="AM100" i="4"/>
  <c r="AL100" i="4"/>
  <c r="K100" i="4"/>
  <c r="J100" i="4"/>
  <c r="AN100" i="4" s="1"/>
  <c r="AM99" i="4"/>
  <c r="AL99" i="4"/>
  <c r="K99" i="4"/>
  <c r="J99" i="4"/>
  <c r="AN99" i="4" s="1"/>
  <c r="AM98" i="4"/>
  <c r="AL98" i="4"/>
  <c r="K98" i="4"/>
  <c r="J98" i="4"/>
  <c r="AN98" i="4" s="1"/>
  <c r="AM97" i="4"/>
  <c r="AL97" i="4"/>
  <c r="K97" i="4"/>
  <c r="J97" i="4"/>
  <c r="AN97" i="4" s="1"/>
  <c r="AM96" i="4"/>
  <c r="AL96" i="4"/>
  <c r="K96" i="4"/>
  <c r="J96" i="4"/>
  <c r="AN96" i="4" s="1"/>
  <c r="AM95" i="4"/>
  <c r="AL95" i="4"/>
  <c r="K95" i="4"/>
  <c r="J95" i="4"/>
  <c r="AN95" i="4" s="1"/>
  <c r="AM94" i="4"/>
  <c r="AL94" i="4"/>
  <c r="K94" i="4"/>
  <c r="J94" i="4"/>
  <c r="AN94" i="4" s="1"/>
  <c r="AM93" i="4"/>
  <c r="AL93" i="4"/>
  <c r="K93" i="4"/>
  <c r="J93" i="4"/>
  <c r="AN93" i="4" s="1"/>
  <c r="AM92" i="4"/>
  <c r="AL92" i="4"/>
  <c r="K92" i="4"/>
  <c r="J92" i="4"/>
  <c r="AN92" i="4" s="1"/>
  <c r="AM91" i="4"/>
  <c r="AL91" i="4"/>
  <c r="K91" i="4"/>
  <c r="J91" i="4"/>
  <c r="AN91" i="4" s="1"/>
  <c r="AM90" i="4"/>
  <c r="AL90" i="4"/>
  <c r="K90" i="4"/>
  <c r="J90" i="4"/>
  <c r="AN90" i="4" s="1"/>
  <c r="AM89" i="4"/>
  <c r="AL89" i="4"/>
  <c r="K89" i="4"/>
  <c r="J89" i="4"/>
  <c r="AN89" i="4" s="1"/>
  <c r="AM88" i="4"/>
  <c r="AL88" i="4"/>
  <c r="K88" i="4"/>
  <c r="J88" i="4"/>
  <c r="AN88" i="4" s="1"/>
  <c r="AM87" i="4"/>
  <c r="AL87" i="4"/>
  <c r="K87" i="4"/>
  <c r="J87" i="4"/>
  <c r="AN87" i="4" s="1"/>
  <c r="AM86" i="4"/>
  <c r="AL86" i="4"/>
  <c r="K86" i="4"/>
  <c r="J86" i="4"/>
  <c r="AN86" i="4" s="1"/>
  <c r="AM85" i="4"/>
  <c r="AL85" i="4"/>
  <c r="K85" i="4"/>
  <c r="J85" i="4"/>
  <c r="AN85" i="4" s="1"/>
  <c r="AM84" i="4"/>
  <c r="AL84" i="4"/>
  <c r="K84" i="4"/>
  <c r="J84" i="4"/>
  <c r="AN84" i="4" s="1"/>
  <c r="AM83" i="4"/>
  <c r="AL83" i="4"/>
  <c r="K83" i="4"/>
  <c r="J83" i="4"/>
  <c r="AN83" i="4" s="1"/>
  <c r="AM82" i="4"/>
  <c r="AL82" i="4"/>
  <c r="K82" i="4"/>
  <c r="J82" i="4"/>
  <c r="AN82" i="4" s="1"/>
  <c r="AM81" i="4"/>
  <c r="AL81" i="4"/>
  <c r="K81" i="4"/>
  <c r="J81" i="4"/>
  <c r="AN81" i="4" s="1"/>
  <c r="AM80" i="4"/>
  <c r="AL80" i="4"/>
  <c r="K80" i="4"/>
  <c r="J80" i="4"/>
  <c r="AN80" i="4" s="1"/>
  <c r="AM79" i="4"/>
  <c r="AL79" i="4"/>
  <c r="K79" i="4"/>
  <c r="J79" i="4"/>
  <c r="AN79" i="4" s="1"/>
  <c r="AM78" i="4"/>
  <c r="AL78" i="4"/>
  <c r="K78" i="4"/>
  <c r="J78" i="4"/>
  <c r="AN78" i="4" s="1"/>
  <c r="AM77" i="4"/>
  <c r="AL77" i="4"/>
  <c r="K77" i="4"/>
  <c r="J77" i="4"/>
  <c r="AN77" i="4" s="1"/>
  <c r="AM76" i="4"/>
  <c r="AL76" i="4"/>
  <c r="K76" i="4"/>
  <c r="J76" i="4"/>
  <c r="AN76" i="4" s="1"/>
  <c r="AM75" i="4"/>
  <c r="AL75" i="4"/>
  <c r="K75" i="4"/>
  <c r="J75" i="4"/>
  <c r="AN75" i="4" s="1"/>
  <c r="AM74" i="4"/>
  <c r="AL74" i="4"/>
  <c r="K74" i="4"/>
  <c r="J74" i="4"/>
  <c r="AN74" i="4" s="1"/>
  <c r="AM73" i="4"/>
  <c r="AL73" i="4"/>
  <c r="K73" i="4"/>
  <c r="J73" i="4"/>
  <c r="AN73" i="4" s="1"/>
  <c r="AM72" i="4"/>
  <c r="AL72" i="4"/>
  <c r="K72" i="4"/>
  <c r="J72" i="4"/>
  <c r="AN72" i="4" s="1"/>
  <c r="AM71" i="4"/>
  <c r="AL71" i="4"/>
  <c r="K71" i="4"/>
  <c r="J71" i="4"/>
  <c r="AN71" i="4" s="1"/>
  <c r="AM70" i="4"/>
  <c r="AL70" i="4"/>
  <c r="K70" i="4"/>
  <c r="J70" i="4"/>
  <c r="AN70" i="4" s="1"/>
  <c r="AM69" i="4"/>
  <c r="AL69" i="4"/>
  <c r="K69" i="4"/>
  <c r="J69" i="4"/>
  <c r="AN69" i="4" s="1"/>
  <c r="AM68" i="4"/>
  <c r="AL68" i="4"/>
  <c r="K68" i="4"/>
  <c r="J68" i="4"/>
  <c r="AN68" i="4" s="1"/>
  <c r="AM67" i="4"/>
  <c r="AL67" i="4"/>
  <c r="K67" i="4"/>
  <c r="J67" i="4"/>
  <c r="AN67" i="4" s="1"/>
  <c r="AM66" i="4"/>
  <c r="AL66" i="4"/>
  <c r="K66" i="4"/>
  <c r="J66" i="4"/>
  <c r="AN66" i="4" s="1"/>
  <c r="AM65" i="4"/>
  <c r="AL65" i="4"/>
  <c r="K65" i="4"/>
  <c r="J65" i="4"/>
  <c r="AN65" i="4" s="1"/>
  <c r="AM64" i="4"/>
  <c r="AL64" i="4"/>
  <c r="K64" i="4"/>
  <c r="J64" i="4"/>
  <c r="AN64" i="4" s="1"/>
  <c r="AM63" i="4"/>
  <c r="AL63" i="4"/>
  <c r="K63" i="4"/>
  <c r="J63" i="4"/>
  <c r="AN63" i="4" s="1"/>
  <c r="AM62" i="4"/>
  <c r="AL62" i="4"/>
  <c r="K62" i="4"/>
  <c r="J62" i="4"/>
  <c r="AN62" i="4" s="1"/>
  <c r="AM61" i="4"/>
  <c r="AL61" i="4"/>
  <c r="K61" i="4"/>
  <c r="J61" i="4"/>
  <c r="AN61" i="4" s="1"/>
  <c r="AM60" i="4"/>
  <c r="AL60" i="4"/>
  <c r="K60" i="4"/>
  <c r="J60" i="4"/>
  <c r="AN60" i="4" s="1"/>
  <c r="AM59" i="4"/>
  <c r="AL59" i="4"/>
  <c r="K59" i="4"/>
  <c r="J59" i="4"/>
  <c r="AN59" i="4" s="1"/>
  <c r="AM58" i="4"/>
  <c r="AL58" i="4"/>
  <c r="K58" i="4"/>
  <c r="J58" i="4"/>
  <c r="AN58" i="4" s="1"/>
  <c r="AM57" i="4"/>
  <c r="AL57" i="4"/>
  <c r="K57" i="4"/>
  <c r="J57" i="4"/>
  <c r="AN57" i="4" s="1"/>
  <c r="AM56" i="4"/>
  <c r="AL56" i="4"/>
  <c r="K56" i="4"/>
  <c r="J56" i="4"/>
  <c r="AN56" i="4" s="1"/>
  <c r="AM55" i="4"/>
  <c r="AL55" i="4"/>
  <c r="K55" i="4"/>
  <c r="J55" i="4"/>
  <c r="AN55" i="4" s="1"/>
  <c r="AM54" i="4"/>
  <c r="AL54" i="4"/>
  <c r="K54" i="4"/>
  <c r="J54" i="4"/>
  <c r="AN54" i="4" s="1"/>
  <c r="AM53" i="4"/>
  <c r="AL53" i="4"/>
  <c r="K53" i="4"/>
  <c r="J53" i="4"/>
  <c r="AN53" i="4" s="1"/>
  <c r="AM52" i="4"/>
  <c r="AL52" i="4"/>
  <c r="K52" i="4"/>
  <c r="J52" i="4"/>
  <c r="AN52" i="4" s="1"/>
  <c r="AM51" i="4"/>
  <c r="AL51" i="4"/>
  <c r="K51" i="4"/>
  <c r="J51" i="4"/>
  <c r="AN51" i="4" s="1"/>
  <c r="AM50" i="4"/>
  <c r="AL50" i="4"/>
  <c r="K50" i="4"/>
  <c r="J50" i="4"/>
  <c r="AN50" i="4" s="1"/>
  <c r="AM49" i="4"/>
  <c r="AL49" i="4"/>
  <c r="K49" i="4"/>
  <c r="J49" i="4"/>
  <c r="AN49" i="4" s="1"/>
  <c r="AM48" i="4"/>
  <c r="AL48" i="4"/>
  <c r="K48" i="4"/>
  <c r="J48" i="4"/>
  <c r="AN48" i="4" s="1"/>
  <c r="AM47" i="4"/>
  <c r="AL47" i="4"/>
  <c r="K47" i="4"/>
  <c r="J47" i="4"/>
  <c r="AN47" i="4" s="1"/>
  <c r="AM46" i="4"/>
  <c r="AL46" i="4"/>
  <c r="K46" i="4"/>
  <c r="J46" i="4"/>
  <c r="AN46" i="4" s="1"/>
  <c r="AM45" i="4"/>
  <c r="AL45" i="4"/>
  <c r="K45" i="4"/>
  <c r="J45" i="4"/>
  <c r="AN45" i="4" s="1"/>
  <c r="AM44" i="4"/>
  <c r="AL44" i="4"/>
  <c r="K44" i="4"/>
  <c r="J44" i="4"/>
  <c r="AN44" i="4" s="1"/>
  <c r="AM43" i="4"/>
  <c r="AL43" i="4"/>
  <c r="K43" i="4"/>
  <c r="J43" i="4"/>
  <c r="AN43" i="4" s="1"/>
  <c r="AM42" i="4"/>
  <c r="AL42" i="4"/>
  <c r="K42" i="4"/>
  <c r="J42" i="4"/>
  <c r="AN42" i="4" s="1"/>
  <c r="AM41" i="4"/>
  <c r="AL41" i="4"/>
  <c r="K41" i="4"/>
  <c r="J41" i="4"/>
  <c r="AN41" i="4" s="1"/>
  <c r="AM40" i="4"/>
  <c r="AL40" i="4"/>
  <c r="K40" i="4"/>
  <c r="J40" i="4"/>
  <c r="AN40" i="4" s="1"/>
  <c r="AM39" i="4"/>
  <c r="AL39" i="4"/>
  <c r="K39" i="4"/>
  <c r="J39" i="4"/>
  <c r="AN39" i="4" s="1"/>
  <c r="AM38" i="4"/>
  <c r="AL38" i="4"/>
  <c r="K38" i="4"/>
  <c r="J38" i="4"/>
  <c r="AN38" i="4" s="1"/>
  <c r="AM37" i="4"/>
  <c r="AL37" i="4"/>
  <c r="K37" i="4"/>
  <c r="J37" i="4"/>
  <c r="AN37" i="4" s="1"/>
  <c r="AM36" i="4"/>
  <c r="AL36" i="4"/>
  <c r="K36" i="4"/>
  <c r="J36" i="4"/>
  <c r="AN36" i="4" s="1"/>
  <c r="AM35" i="4"/>
  <c r="AL35" i="4"/>
  <c r="K35" i="4"/>
  <c r="J35" i="4"/>
  <c r="AN35" i="4" s="1"/>
  <c r="AM34" i="4"/>
  <c r="AL34" i="4"/>
  <c r="K34" i="4"/>
  <c r="J34" i="4"/>
  <c r="AN34" i="4" s="1"/>
  <c r="AM33" i="4"/>
  <c r="AL33" i="4"/>
  <c r="K33" i="4"/>
  <c r="J33" i="4"/>
  <c r="AN33" i="4" s="1"/>
  <c r="AM32" i="4"/>
  <c r="AL32" i="4"/>
  <c r="K32" i="4"/>
  <c r="J32" i="4"/>
  <c r="AN32" i="4" s="1"/>
  <c r="AM31" i="4"/>
  <c r="AL31" i="4"/>
  <c r="K31" i="4"/>
  <c r="J31" i="4"/>
  <c r="AN31" i="4" s="1"/>
  <c r="AM30" i="4"/>
  <c r="AL30" i="4"/>
  <c r="K30" i="4"/>
  <c r="J30" i="4"/>
  <c r="AN30" i="4" s="1"/>
  <c r="AM29" i="4"/>
  <c r="AL29" i="4"/>
  <c r="K29" i="4"/>
  <c r="J29" i="4"/>
  <c r="AN29" i="4" s="1"/>
  <c r="AM28" i="4"/>
  <c r="AL28" i="4"/>
  <c r="K28" i="4"/>
  <c r="J28" i="4"/>
  <c r="AN28" i="4" s="1"/>
  <c r="AM27" i="4"/>
  <c r="AL27" i="4"/>
  <c r="K27" i="4"/>
  <c r="J27" i="4"/>
  <c r="AN27" i="4" s="1"/>
  <c r="AM26" i="4"/>
  <c r="AL26" i="4"/>
  <c r="K26" i="4"/>
  <c r="J26" i="4"/>
  <c r="AN26" i="4" s="1"/>
  <c r="AM25" i="4"/>
  <c r="AL25" i="4"/>
  <c r="K25" i="4"/>
  <c r="J25" i="4"/>
  <c r="AN25" i="4" s="1"/>
  <c r="AM24" i="4"/>
  <c r="AL24" i="4"/>
  <c r="K24" i="4"/>
  <c r="J24" i="4"/>
  <c r="AN24" i="4" s="1"/>
  <c r="AM23" i="4"/>
  <c r="AL23" i="4"/>
  <c r="K23" i="4"/>
  <c r="J23" i="4"/>
  <c r="AN23" i="4" s="1"/>
  <c r="AM22" i="4"/>
  <c r="AL22" i="4"/>
  <c r="K22" i="4"/>
  <c r="J22" i="4"/>
  <c r="AN22" i="4" s="1"/>
  <c r="AM21" i="4"/>
  <c r="AL21" i="4"/>
  <c r="K21" i="4"/>
  <c r="J21" i="4"/>
  <c r="AN21" i="4" s="1"/>
  <c r="AM20" i="4"/>
  <c r="AL20" i="4"/>
  <c r="K20" i="4"/>
  <c r="J20" i="4"/>
  <c r="AN20" i="4" s="1"/>
  <c r="AM19" i="4"/>
  <c r="AL19" i="4"/>
  <c r="K19" i="4"/>
  <c r="J19" i="4"/>
  <c r="AN19" i="4" s="1"/>
  <c r="AM18" i="4"/>
  <c r="AL18" i="4"/>
  <c r="K18" i="4"/>
  <c r="J18" i="4"/>
  <c r="AN18" i="4" s="1"/>
  <c r="AM17" i="4"/>
  <c r="AL17" i="4"/>
  <c r="K17" i="4"/>
  <c r="J17" i="4"/>
  <c r="AN17" i="4" s="1"/>
  <c r="AM16" i="4"/>
  <c r="AL16" i="4"/>
  <c r="K16" i="4"/>
  <c r="J16" i="4"/>
  <c r="AN16" i="4" s="1"/>
  <c r="AM15" i="4"/>
  <c r="AL15" i="4"/>
  <c r="K15" i="4"/>
  <c r="J15" i="4"/>
  <c r="AN15" i="4" s="1"/>
  <c r="AM14" i="4"/>
  <c r="AL14" i="4"/>
  <c r="K14" i="4"/>
  <c r="J14" i="4"/>
  <c r="AN14" i="4" s="1"/>
  <c r="AM13" i="4"/>
  <c r="AL13" i="4"/>
  <c r="K13" i="4"/>
  <c r="J13" i="4"/>
  <c r="AN13" i="4" s="1"/>
  <c r="AM12" i="4"/>
  <c r="AL12" i="4"/>
  <c r="K12" i="4"/>
  <c r="J12" i="4"/>
  <c r="AN12" i="4" s="1"/>
  <c r="AM11" i="4"/>
  <c r="AL11" i="4"/>
  <c r="K11" i="4"/>
  <c r="J11" i="4"/>
  <c r="AN11" i="4" s="1"/>
  <c r="AM10" i="4"/>
  <c r="AL10" i="4"/>
  <c r="K10" i="4"/>
  <c r="J10" i="4"/>
  <c r="AN10" i="4" s="1"/>
  <c r="AM9" i="4"/>
  <c r="AL9" i="4"/>
  <c r="K9" i="4"/>
  <c r="J9" i="4"/>
  <c r="AN9" i="4" s="1"/>
  <c r="AM8" i="4"/>
  <c r="AL8" i="4"/>
  <c r="K8" i="4"/>
  <c r="J8" i="4"/>
  <c r="AN8" i="4" s="1"/>
  <c r="AM7" i="4"/>
  <c r="AL7" i="4"/>
  <c r="K7" i="4"/>
  <c r="J7" i="4"/>
  <c r="AN7" i="4" s="1"/>
  <c r="AM6" i="4"/>
  <c r="AL6" i="4"/>
  <c r="K6" i="4"/>
  <c r="J6" i="4"/>
  <c r="AN6" i="4" s="1"/>
  <c r="AM5" i="4"/>
  <c r="AL5" i="4"/>
  <c r="K5" i="4"/>
  <c r="J5" i="4"/>
  <c r="AN5" i="4" s="1"/>
  <c r="AM4" i="4"/>
  <c r="AL4" i="4"/>
  <c r="K4" i="4"/>
  <c r="J4" i="4"/>
  <c r="AN4" i="4" s="1"/>
  <c r="AM3" i="4"/>
  <c r="AL3" i="4"/>
  <c r="K3" i="4"/>
  <c r="J3" i="4"/>
  <c r="D67" i="3"/>
  <c r="E67" i="3"/>
  <c r="F67" i="3"/>
  <c r="G67" i="3"/>
  <c r="H67" i="3"/>
  <c r="I67" i="3"/>
  <c r="J67" i="3"/>
  <c r="K67" i="3"/>
  <c r="L67" i="3"/>
  <c r="M67" i="3"/>
  <c r="N67" i="3"/>
  <c r="C67" i="3"/>
  <c r="D66" i="3"/>
  <c r="E66" i="3"/>
  <c r="F66" i="3"/>
  <c r="G66" i="3"/>
  <c r="H66" i="3"/>
  <c r="I66" i="3"/>
  <c r="J66" i="3"/>
  <c r="K66" i="3"/>
  <c r="L66" i="3"/>
  <c r="M66" i="3"/>
  <c r="N66" i="3"/>
  <c r="C66" i="3"/>
  <c r="D65" i="3"/>
  <c r="E65" i="3"/>
  <c r="F65" i="3"/>
  <c r="G65" i="3"/>
  <c r="H65" i="3"/>
  <c r="I65" i="3"/>
  <c r="J65" i="3"/>
  <c r="K65" i="3"/>
  <c r="L65" i="3"/>
  <c r="M65" i="3"/>
  <c r="N65" i="3"/>
  <c r="C65" i="3"/>
  <c r="D64" i="3"/>
  <c r="E64" i="3"/>
  <c r="F64" i="3"/>
  <c r="G64" i="3"/>
  <c r="H64" i="3"/>
  <c r="I64" i="3"/>
  <c r="J64" i="3"/>
  <c r="K64" i="3"/>
  <c r="L64" i="3"/>
  <c r="M64" i="3"/>
  <c r="N64" i="3"/>
  <c r="C64" i="3"/>
  <c r="D63" i="3"/>
  <c r="E63" i="3"/>
  <c r="F63" i="3"/>
  <c r="G63" i="3"/>
  <c r="H63" i="3"/>
  <c r="I63" i="3"/>
  <c r="J63" i="3"/>
  <c r="K63" i="3"/>
  <c r="L63" i="3"/>
  <c r="M63" i="3"/>
  <c r="N63" i="3"/>
  <c r="C63" i="3"/>
  <c r="D62" i="3"/>
  <c r="E62" i="3"/>
  <c r="F62" i="3"/>
  <c r="G62" i="3"/>
  <c r="H62" i="3"/>
  <c r="I62" i="3"/>
  <c r="J62" i="3"/>
  <c r="K62" i="3"/>
  <c r="L62" i="3"/>
  <c r="M62" i="3"/>
  <c r="N62" i="3"/>
  <c r="C62" i="3"/>
  <c r="D61" i="3"/>
  <c r="E61" i="3"/>
  <c r="F61" i="3"/>
  <c r="G61" i="3"/>
  <c r="H61" i="3"/>
  <c r="I61" i="3"/>
  <c r="J61" i="3"/>
  <c r="K61" i="3"/>
  <c r="L61" i="3"/>
  <c r="M61" i="3"/>
  <c r="N61" i="3"/>
  <c r="C61" i="3"/>
  <c r="D60" i="3"/>
  <c r="E60" i="3"/>
  <c r="F60" i="3"/>
  <c r="G60" i="3"/>
  <c r="G68" i="3" s="1"/>
  <c r="H60" i="3"/>
  <c r="H68" i="3" s="1"/>
  <c r="I60" i="3"/>
  <c r="J60" i="3"/>
  <c r="K60" i="3"/>
  <c r="L60" i="3"/>
  <c r="M60" i="3"/>
  <c r="N60" i="3"/>
  <c r="C60" i="3"/>
  <c r="D53" i="3"/>
  <c r="E53" i="3"/>
  <c r="F53" i="3"/>
  <c r="G53" i="3"/>
  <c r="H53" i="3"/>
  <c r="I53" i="3"/>
  <c r="J53" i="3"/>
  <c r="K53" i="3"/>
  <c r="L53" i="3"/>
  <c r="M53" i="3"/>
  <c r="N53" i="3"/>
  <c r="D54" i="3"/>
  <c r="E54" i="3"/>
  <c r="F54" i="3"/>
  <c r="G54" i="3"/>
  <c r="H54" i="3"/>
  <c r="I54" i="3"/>
  <c r="J54" i="3"/>
  <c r="K54" i="3"/>
  <c r="L54" i="3"/>
  <c r="M54" i="3"/>
  <c r="N54" i="3"/>
  <c r="D55" i="3"/>
  <c r="E55" i="3"/>
  <c r="F55" i="3"/>
  <c r="G55" i="3"/>
  <c r="H55" i="3"/>
  <c r="I55" i="3"/>
  <c r="J55" i="3"/>
  <c r="K55" i="3"/>
  <c r="L55" i="3"/>
  <c r="M55" i="3"/>
  <c r="N55" i="3"/>
  <c r="C54" i="3"/>
  <c r="C55" i="3"/>
  <c r="C53" i="3"/>
  <c r="D45" i="3"/>
  <c r="E45" i="3"/>
  <c r="F45" i="3"/>
  <c r="G45" i="3"/>
  <c r="H45" i="3"/>
  <c r="I45" i="3"/>
  <c r="J45" i="3"/>
  <c r="K45" i="3"/>
  <c r="L45" i="3"/>
  <c r="M45" i="3"/>
  <c r="N45" i="3"/>
  <c r="D46" i="3"/>
  <c r="E46" i="3"/>
  <c r="F46" i="3"/>
  <c r="G46" i="3"/>
  <c r="H46" i="3"/>
  <c r="I46" i="3"/>
  <c r="J46" i="3"/>
  <c r="K46" i="3"/>
  <c r="L46" i="3"/>
  <c r="M46" i="3"/>
  <c r="N46" i="3"/>
  <c r="D47" i="3"/>
  <c r="E47" i="3"/>
  <c r="F47" i="3"/>
  <c r="G47" i="3"/>
  <c r="H47" i="3"/>
  <c r="I47" i="3"/>
  <c r="J47" i="3"/>
  <c r="K47" i="3"/>
  <c r="L47" i="3"/>
  <c r="M47" i="3"/>
  <c r="N47" i="3"/>
  <c r="C46" i="3"/>
  <c r="C47" i="3"/>
  <c r="C45" i="3"/>
  <c r="D39" i="3"/>
  <c r="E32" i="11" s="1"/>
  <c r="E39" i="3"/>
  <c r="F32" i="11" s="1"/>
  <c r="F39" i="3"/>
  <c r="G32" i="11" s="1"/>
  <c r="G39" i="3"/>
  <c r="H32" i="11" s="1"/>
  <c r="H39" i="3"/>
  <c r="I32" i="11" s="1"/>
  <c r="I39" i="3"/>
  <c r="J32" i="11" s="1"/>
  <c r="J39" i="3"/>
  <c r="K32" i="11" s="1"/>
  <c r="K39" i="3"/>
  <c r="L32" i="11" s="1"/>
  <c r="L39" i="3"/>
  <c r="M32" i="11" s="1"/>
  <c r="M39" i="3"/>
  <c r="N32" i="11" s="1"/>
  <c r="N39" i="3"/>
  <c r="O32" i="11" s="1"/>
  <c r="C39" i="3"/>
  <c r="D32" i="11" s="1"/>
  <c r="D38" i="3"/>
  <c r="E38" i="3"/>
  <c r="F38" i="3"/>
  <c r="G38" i="3"/>
  <c r="H38" i="3"/>
  <c r="I38" i="3"/>
  <c r="J38" i="3"/>
  <c r="K38" i="3"/>
  <c r="L38" i="3"/>
  <c r="M38" i="3"/>
  <c r="N38" i="3"/>
  <c r="C38" i="3"/>
  <c r="D24" i="3"/>
  <c r="E24" i="3"/>
  <c r="F24" i="3"/>
  <c r="G24" i="3"/>
  <c r="H24" i="3"/>
  <c r="I24" i="3"/>
  <c r="J24" i="3"/>
  <c r="K24" i="3"/>
  <c r="L24" i="3"/>
  <c r="M24" i="3"/>
  <c r="N24" i="3"/>
  <c r="C24" i="3"/>
  <c r="BV13" i="11" l="1"/>
  <c r="BU13" i="11"/>
  <c r="BT13" i="11"/>
  <c r="AF26" i="8"/>
  <c r="T28" i="8"/>
  <c r="S32" i="11"/>
  <c r="L68" i="3"/>
  <c r="R32" i="11"/>
  <c r="Q32" i="11"/>
  <c r="C32" i="11"/>
  <c r="P32" i="11"/>
  <c r="AU18" i="14"/>
  <c r="AV18" i="14" s="1"/>
  <c r="AU19" i="14"/>
  <c r="AV19" i="14" s="1"/>
  <c r="AU21" i="14"/>
  <c r="AV21" i="14" s="1"/>
  <c r="AN3" i="4"/>
  <c r="E68" i="3"/>
  <c r="F68" i="3"/>
  <c r="C68" i="3"/>
  <c r="N68" i="3"/>
  <c r="M68" i="3"/>
  <c r="D68" i="3"/>
  <c r="K68" i="3"/>
  <c r="J68" i="3"/>
  <c r="I68" i="3"/>
  <c r="D16" i="3"/>
  <c r="E16" i="3"/>
  <c r="F16" i="3"/>
  <c r="G16" i="3"/>
  <c r="H16" i="3"/>
  <c r="I16" i="3"/>
  <c r="J16" i="3"/>
  <c r="K16" i="3"/>
  <c r="L16" i="3"/>
  <c r="M16" i="3"/>
  <c r="N16" i="3"/>
  <c r="C16" i="3"/>
  <c r="D11" i="3"/>
  <c r="E11" i="3"/>
  <c r="F11" i="3"/>
  <c r="G11" i="3"/>
  <c r="H11" i="3"/>
  <c r="I11" i="3"/>
  <c r="J11" i="3"/>
  <c r="K11" i="3"/>
  <c r="L11" i="3"/>
  <c r="M11" i="3"/>
  <c r="N11" i="3"/>
  <c r="C11" i="3"/>
  <c r="D7" i="3"/>
  <c r="E7" i="3"/>
  <c r="F7" i="3"/>
  <c r="G7" i="3"/>
  <c r="H7" i="3"/>
  <c r="I7" i="3"/>
  <c r="J7" i="3"/>
  <c r="K7" i="3"/>
  <c r="L7" i="3"/>
  <c r="M7" i="3"/>
  <c r="N7" i="3"/>
  <c r="C7" i="3"/>
  <c r="D10" i="3"/>
  <c r="E10" i="3"/>
  <c r="F10" i="3"/>
  <c r="G10" i="3"/>
  <c r="H10" i="3"/>
  <c r="I10" i="3"/>
  <c r="J10" i="3"/>
  <c r="K10" i="3"/>
  <c r="L10" i="3"/>
  <c r="M10" i="3"/>
  <c r="N10" i="3"/>
  <c r="C10" i="3"/>
  <c r="D4" i="3"/>
  <c r="E4" i="3"/>
  <c r="F4" i="3"/>
  <c r="G4" i="3"/>
  <c r="H4" i="3"/>
  <c r="I4" i="3"/>
  <c r="J4" i="3"/>
  <c r="K4" i="3"/>
  <c r="L4" i="3"/>
  <c r="M4" i="3"/>
  <c r="N4" i="3"/>
  <c r="BY13" i="11" l="1"/>
  <c r="BW13" i="11"/>
  <c r="BX13" i="11"/>
  <c r="AF28" i="8"/>
  <c r="T29" i="8"/>
  <c r="AF29" i="8" s="1"/>
  <c r="P1" i="4"/>
  <c r="N1" i="4"/>
  <c r="L1" i="4"/>
  <c r="O1" i="4"/>
  <c r="S1" i="4"/>
  <c r="M1" i="4"/>
  <c r="R1" i="4"/>
  <c r="T1" i="4"/>
  <c r="Q1" i="4"/>
  <c r="Q39" i="3"/>
  <c r="CA13" i="11" l="1"/>
  <c r="BZ13" i="11"/>
  <c r="D9" i="3"/>
  <c r="E29" i="7" s="1"/>
  <c r="E9" i="3"/>
  <c r="F29" i="7" s="1"/>
  <c r="F9" i="3"/>
  <c r="G29" i="7" s="1"/>
  <c r="G9" i="3"/>
  <c r="H29" i="7" s="1"/>
  <c r="H9" i="3"/>
  <c r="I29" i="7" s="1"/>
  <c r="I9" i="3"/>
  <c r="J29" i="7" s="1"/>
  <c r="J9" i="3"/>
  <c r="K29" i="7" s="1"/>
  <c r="K9" i="3"/>
  <c r="L29" i="7" s="1"/>
  <c r="L9" i="3"/>
  <c r="M29" i="7" s="1"/>
  <c r="M9" i="3"/>
  <c r="N29" i="7" s="1"/>
  <c r="N9" i="3"/>
  <c r="O29" i="7" s="1"/>
  <c r="C9" i="3"/>
  <c r="D29" i="7" s="1"/>
  <c r="D8" i="3"/>
  <c r="E6" i="7" s="1"/>
  <c r="E7" i="7" s="1"/>
  <c r="E9" i="7" s="1"/>
  <c r="E8" i="3"/>
  <c r="F6" i="7" s="1"/>
  <c r="F7" i="7" s="1"/>
  <c r="F8" i="3"/>
  <c r="G6" i="7" s="1"/>
  <c r="G7" i="7" s="1"/>
  <c r="G8" i="3"/>
  <c r="H6" i="7" s="1"/>
  <c r="H7" i="7" s="1"/>
  <c r="H8" i="3"/>
  <c r="I6" i="7" s="1"/>
  <c r="I7" i="7" s="1"/>
  <c r="I8" i="3"/>
  <c r="J6" i="7" s="1"/>
  <c r="J7" i="7" s="1"/>
  <c r="J8" i="3"/>
  <c r="K6" i="7" s="1"/>
  <c r="K7" i="7" s="1"/>
  <c r="K8" i="3"/>
  <c r="L6" i="7" s="1"/>
  <c r="L7" i="7" s="1"/>
  <c r="L9" i="7" s="1"/>
  <c r="L8" i="3"/>
  <c r="M6" i="7" s="1"/>
  <c r="M7" i="7" s="1"/>
  <c r="M8" i="3"/>
  <c r="N6" i="7" s="1"/>
  <c r="N7" i="7" s="1"/>
  <c r="N8" i="3"/>
  <c r="O6" i="7" s="1"/>
  <c r="O7" i="7" s="1"/>
  <c r="C8" i="3"/>
  <c r="D6" i="7" s="1"/>
  <c r="D7" i="7" s="1"/>
  <c r="D3" i="3"/>
  <c r="E27" i="6" s="1"/>
  <c r="E3" i="3"/>
  <c r="F27" i="6" s="1"/>
  <c r="F3" i="3"/>
  <c r="G27" i="6" s="1"/>
  <c r="G3" i="3"/>
  <c r="H27" i="6" s="1"/>
  <c r="H3" i="3"/>
  <c r="I27" i="6" s="1"/>
  <c r="I3" i="3"/>
  <c r="J27" i="6" s="1"/>
  <c r="J3" i="3"/>
  <c r="K27" i="6" s="1"/>
  <c r="K3" i="3"/>
  <c r="L27" i="6" s="1"/>
  <c r="L3" i="3"/>
  <c r="M27" i="6" s="1"/>
  <c r="M3" i="3"/>
  <c r="N27" i="6" s="1"/>
  <c r="N3" i="3"/>
  <c r="O27" i="6" s="1"/>
  <c r="C3" i="3"/>
  <c r="D27" i="6" s="1"/>
  <c r="D2" i="3"/>
  <c r="E6" i="6" s="1"/>
  <c r="E2" i="3"/>
  <c r="F6" i="6" s="1"/>
  <c r="F7" i="6" s="1"/>
  <c r="F2" i="3"/>
  <c r="G6" i="6" s="1"/>
  <c r="G2" i="3"/>
  <c r="H6" i="6" s="1"/>
  <c r="H2" i="3"/>
  <c r="I6" i="6" s="1"/>
  <c r="I2" i="3"/>
  <c r="J6" i="6" s="1"/>
  <c r="J2" i="3"/>
  <c r="K6" i="6" s="1"/>
  <c r="K2" i="3"/>
  <c r="L6" i="6" s="1"/>
  <c r="L2" i="3"/>
  <c r="M6" i="6" s="1"/>
  <c r="M2" i="3"/>
  <c r="N6" i="6" s="1"/>
  <c r="N2" i="3"/>
  <c r="O6" i="6" s="1"/>
  <c r="C2" i="3"/>
  <c r="D6" i="6" s="1"/>
  <c r="S17" i="3"/>
  <c r="S18" i="3"/>
  <c r="S19" i="3"/>
  <c r="S20" i="3"/>
  <c r="S21" i="3"/>
  <c r="S22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5" i="3"/>
  <c r="S46" i="3"/>
  <c r="S47" i="3"/>
  <c r="S48" i="3"/>
  <c r="S49" i="3"/>
  <c r="S50" i="3"/>
  <c r="S51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24" i="3"/>
  <c r="Q2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2" i="3"/>
  <c r="C17" i="2"/>
  <c r="D17" i="2"/>
  <c r="E17" i="2"/>
  <c r="F17" i="2"/>
  <c r="G17" i="2"/>
  <c r="H17" i="2"/>
  <c r="I17" i="2"/>
  <c r="J17" i="2"/>
  <c r="K17" i="2"/>
  <c r="L17" i="2"/>
  <c r="M17" i="2"/>
  <c r="C18" i="2"/>
  <c r="D18" i="2"/>
  <c r="E18" i="2"/>
  <c r="F18" i="2"/>
  <c r="G18" i="2"/>
  <c r="H18" i="2"/>
  <c r="I18" i="2"/>
  <c r="J18" i="2"/>
  <c r="K18" i="2"/>
  <c r="L18" i="2"/>
  <c r="M18" i="2"/>
  <c r="B18" i="2"/>
  <c r="B17" i="2"/>
  <c r="N12" i="2"/>
  <c r="E7" i="6" l="1"/>
  <c r="F9" i="7"/>
  <c r="I9" i="7"/>
  <c r="K9" i="7"/>
  <c r="N9" i="7"/>
  <c r="H9" i="7"/>
  <c r="R29" i="7"/>
  <c r="H7" i="6"/>
  <c r="S29" i="7"/>
  <c r="O9" i="7"/>
  <c r="I7" i="6"/>
  <c r="Q29" i="7"/>
  <c r="P29" i="7"/>
  <c r="C29" i="7"/>
  <c r="D9" i="7"/>
  <c r="P7" i="7"/>
  <c r="C7" i="7"/>
  <c r="M9" i="7"/>
  <c r="S7" i="7"/>
  <c r="J9" i="7"/>
  <c r="R7" i="7"/>
  <c r="G9" i="7"/>
  <c r="Q7" i="7"/>
  <c r="N7" i="6"/>
  <c r="S6" i="7"/>
  <c r="S27" i="6"/>
  <c r="O7" i="6"/>
  <c r="L7" i="6"/>
  <c r="K7" i="6"/>
  <c r="C6" i="6"/>
  <c r="D7" i="6"/>
  <c r="P6" i="6"/>
  <c r="P27" i="6"/>
  <c r="C27" i="6"/>
  <c r="P6" i="7"/>
  <c r="C6" i="7"/>
  <c r="M7" i="6"/>
  <c r="S6" i="6"/>
  <c r="J7" i="6"/>
  <c r="R6" i="6"/>
  <c r="R27" i="6"/>
  <c r="R6" i="7"/>
  <c r="Q6" i="6"/>
  <c r="G7" i="6"/>
  <c r="Q27" i="6"/>
  <c r="Q6" i="7"/>
  <c r="AE649" i="4"/>
  <c r="Y649" i="4"/>
  <c r="AJ649" i="4"/>
  <c r="AI649" i="4"/>
  <c r="AH649" i="4"/>
  <c r="AG649" i="4"/>
  <c r="AF649" i="4"/>
  <c r="AD649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1" i="4"/>
  <c r="AA62" i="4"/>
  <c r="AA63" i="4"/>
  <c r="AA64" i="4"/>
  <c r="AA65" i="4"/>
  <c r="AA66" i="4"/>
  <c r="AA67" i="4"/>
  <c r="AA68" i="4"/>
  <c r="AA69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E5" i="4"/>
  <c r="AI6" i="4"/>
  <c r="AE8" i="4"/>
  <c r="AI9" i="4"/>
  <c r="AE11" i="4"/>
  <c r="AI12" i="4"/>
  <c r="AE14" i="4"/>
  <c r="AI15" i="4"/>
  <c r="AE17" i="4"/>
  <c r="AI18" i="4"/>
  <c r="AE20" i="4"/>
  <c r="AI21" i="4"/>
  <c r="AE23" i="4"/>
  <c r="AI24" i="4"/>
  <c r="AE26" i="4"/>
  <c r="AI27" i="4"/>
  <c r="AE29" i="4"/>
  <c r="AI30" i="4"/>
  <c r="AE32" i="4"/>
  <c r="AI33" i="4"/>
  <c r="AE35" i="4"/>
  <c r="AI36" i="4"/>
  <c r="AE38" i="4"/>
  <c r="AI39" i="4"/>
  <c r="AE41" i="4"/>
  <c r="AI42" i="4"/>
  <c r="AE44" i="4"/>
  <c r="AI45" i="4"/>
  <c r="AE47" i="4"/>
  <c r="AI48" i="4"/>
  <c r="AC50" i="4"/>
  <c r="AF51" i="4"/>
  <c r="AH52" i="4"/>
  <c r="AI53" i="4"/>
  <c r="AJ54" i="4"/>
  <c r="Y56" i="4"/>
  <c r="Z57" i="4"/>
  <c r="AB58" i="4"/>
  <c r="AC59" i="4"/>
  <c r="AD61" i="4"/>
  <c r="AE62" i="4"/>
  <c r="AF63" i="4"/>
  <c r="AG64" i="4"/>
  <c r="AH65" i="4"/>
  <c r="AI66" i="4"/>
  <c r="AJ67" i="4"/>
  <c r="Y69" i="4"/>
  <c r="Z71" i="4"/>
  <c r="AB72" i="4"/>
  <c r="AC73" i="4"/>
  <c r="AD74" i="4"/>
  <c r="AE75" i="4"/>
  <c r="AF76" i="4"/>
  <c r="AG77" i="4"/>
  <c r="AH78" i="4"/>
  <c r="AI79" i="4"/>
  <c r="AJ80" i="4"/>
  <c r="Y82" i="4"/>
  <c r="Z83" i="4"/>
  <c r="AB84" i="4"/>
  <c r="AC85" i="4"/>
  <c r="AD86" i="4"/>
  <c r="AE87" i="4"/>
  <c r="AF88" i="4"/>
  <c r="AG89" i="4"/>
  <c r="AH90" i="4"/>
  <c r="AH91" i="4"/>
  <c r="AH92" i="4"/>
  <c r="AH93" i="4"/>
  <c r="AH94" i="4"/>
  <c r="AH95" i="4"/>
  <c r="AH96" i="4"/>
  <c r="AH97" i="4"/>
  <c r="AH98" i="4"/>
  <c r="AH99" i="4"/>
  <c r="AH100" i="4"/>
  <c r="AH102" i="4"/>
  <c r="AH103" i="4"/>
  <c r="AH104" i="4"/>
  <c r="AH105" i="4"/>
  <c r="AH106" i="4"/>
  <c r="AH107" i="4"/>
  <c r="AH108" i="4"/>
  <c r="AH109" i="4"/>
  <c r="AH110" i="4"/>
  <c r="AB4" i="4"/>
  <c r="AF5" i="4"/>
  <c r="AB7" i="4"/>
  <c r="AF8" i="4"/>
  <c r="AB10" i="4"/>
  <c r="AF11" i="4"/>
  <c r="AB13" i="4"/>
  <c r="AF14" i="4"/>
  <c r="AB16" i="4"/>
  <c r="AF17" i="4"/>
  <c r="AB19" i="4"/>
  <c r="AF20" i="4"/>
  <c r="AB22" i="4"/>
  <c r="AF23" i="4"/>
  <c r="AB25" i="4"/>
  <c r="AF26" i="4"/>
  <c r="AB28" i="4"/>
  <c r="AF29" i="4"/>
  <c r="AB31" i="4"/>
  <c r="AF32" i="4"/>
  <c r="AB34" i="4"/>
  <c r="AF35" i="4"/>
  <c r="AB37" i="4"/>
  <c r="AF38" i="4"/>
  <c r="AB40" i="4"/>
  <c r="AF41" i="4"/>
  <c r="AB43" i="4"/>
  <c r="AF44" i="4"/>
  <c r="AB46" i="4"/>
  <c r="AF47" i="4"/>
  <c r="Y49" i="4"/>
  <c r="AD50" i="4"/>
  <c r="AG51" i="4"/>
  <c r="AI52" i="4"/>
  <c r="AJ53" i="4"/>
  <c r="Y55" i="4"/>
  <c r="Z56" i="4"/>
  <c r="AB57" i="4"/>
  <c r="AC58" i="4"/>
  <c r="AD59" i="4"/>
  <c r="AE61" i="4"/>
  <c r="AF62" i="4"/>
  <c r="AG63" i="4"/>
  <c r="AH64" i="4"/>
  <c r="AI65" i="4"/>
  <c r="AJ66" i="4"/>
  <c r="Y68" i="4"/>
  <c r="Z69" i="4"/>
  <c r="AB71" i="4"/>
  <c r="AC72" i="4"/>
  <c r="AD73" i="4"/>
  <c r="AE74" i="4"/>
  <c r="AF75" i="4"/>
  <c r="AG76" i="4"/>
  <c r="AH77" i="4"/>
  <c r="AI78" i="4"/>
  <c r="AJ79" i="4"/>
  <c r="Y81" i="4"/>
  <c r="Z82" i="4"/>
  <c r="AB83" i="4"/>
  <c r="AC84" i="4"/>
  <c r="AD85" i="4"/>
  <c r="AE86" i="4"/>
  <c r="AF87" i="4"/>
  <c r="AG88" i="4"/>
  <c r="AH89" i="4"/>
  <c r="AI90" i="4"/>
  <c r="AI91" i="4"/>
  <c r="AI92" i="4"/>
  <c r="AI93" i="4"/>
  <c r="AI94" i="4"/>
  <c r="AI95" i="4"/>
  <c r="AI96" i="4"/>
  <c r="AI97" i="4"/>
  <c r="AI98" i="4"/>
  <c r="AI99" i="4"/>
  <c r="AI100" i="4"/>
  <c r="AI102" i="4"/>
  <c r="AI103" i="4"/>
  <c r="AI104" i="4"/>
  <c r="AI105" i="4"/>
  <c r="AI106" i="4"/>
  <c r="AI107" i="4"/>
  <c r="AI108" i="4"/>
  <c r="AI109" i="4"/>
  <c r="AC4" i="4"/>
  <c r="AG5" i="4"/>
  <c r="AC7" i="4"/>
  <c r="AG8" i="4"/>
  <c r="AC10" i="4"/>
  <c r="AG11" i="4"/>
  <c r="AC13" i="4"/>
  <c r="AG14" i="4"/>
  <c r="AC16" i="4"/>
  <c r="AG17" i="4"/>
  <c r="AC19" i="4"/>
  <c r="AG20" i="4"/>
  <c r="AC22" i="4"/>
  <c r="AG23" i="4"/>
  <c r="AC25" i="4"/>
  <c r="AG26" i="4"/>
  <c r="AC28" i="4"/>
  <c r="AG29" i="4"/>
  <c r="AC31" i="4"/>
  <c r="AG32" i="4"/>
  <c r="AC34" i="4"/>
  <c r="AG35" i="4"/>
  <c r="AC37" i="4"/>
  <c r="AG38" i="4"/>
  <c r="AC40" i="4"/>
  <c r="AG41" i="4"/>
  <c r="AC43" i="4"/>
  <c r="AG44" i="4"/>
  <c r="AC46" i="4"/>
  <c r="AG47" i="4"/>
  <c r="AB49" i="4"/>
  <c r="AE50" i="4"/>
  <c r="AH51" i="4"/>
  <c r="AJ52" i="4"/>
  <c r="Y54" i="4"/>
  <c r="Z55" i="4"/>
  <c r="AB56" i="4"/>
  <c r="AC57" i="4"/>
  <c r="AD58" i="4"/>
  <c r="AE59" i="4"/>
  <c r="AF61" i="4"/>
  <c r="AG62" i="4"/>
  <c r="AH63" i="4"/>
  <c r="AI64" i="4"/>
  <c r="AJ65" i="4"/>
  <c r="Y67" i="4"/>
  <c r="Z68" i="4"/>
  <c r="AB69" i="4"/>
  <c r="AC71" i="4"/>
  <c r="AD72" i="4"/>
  <c r="AE73" i="4"/>
  <c r="AF74" i="4"/>
  <c r="AG75" i="4"/>
  <c r="AH76" i="4"/>
  <c r="AI77" i="4"/>
  <c r="AJ78" i="4"/>
  <c r="Y80" i="4"/>
  <c r="Z81" i="4"/>
  <c r="AB82" i="4"/>
  <c r="AC83" i="4"/>
  <c r="AD84" i="4"/>
  <c r="AE85" i="4"/>
  <c r="AF86" i="4"/>
  <c r="AG87" i="4"/>
  <c r="AH88" i="4"/>
  <c r="AI89" i="4"/>
  <c r="AJ90" i="4"/>
  <c r="AJ91" i="4"/>
  <c r="AJ92" i="4"/>
  <c r="AJ93" i="4"/>
  <c r="AJ94" i="4"/>
  <c r="AJ95" i="4"/>
  <c r="AJ96" i="4"/>
  <c r="AJ97" i="4"/>
  <c r="AJ98" i="4"/>
  <c r="AJ99" i="4"/>
  <c r="AJ100" i="4"/>
  <c r="AJ102" i="4"/>
  <c r="AJ103" i="4"/>
  <c r="AJ104" i="4"/>
  <c r="AJ105" i="4"/>
  <c r="AD4" i="4"/>
  <c r="AH5" i="4"/>
  <c r="AD7" i="4"/>
  <c r="AH8" i="4"/>
  <c r="AD10" i="4"/>
  <c r="AH11" i="4"/>
  <c r="AD13" i="4"/>
  <c r="AH14" i="4"/>
  <c r="AD16" i="4"/>
  <c r="AH17" i="4"/>
  <c r="AD19" i="4"/>
  <c r="AH20" i="4"/>
  <c r="AD22" i="4"/>
  <c r="AH23" i="4"/>
  <c r="AD25" i="4"/>
  <c r="AH26" i="4"/>
  <c r="AD28" i="4"/>
  <c r="AH29" i="4"/>
  <c r="AD31" i="4"/>
  <c r="AH32" i="4"/>
  <c r="AD34" i="4"/>
  <c r="AH35" i="4"/>
  <c r="AD37" i="4"/>
  <c r="AH38" i="4"/>
  <c r="AD40" i="4"/>
  <c r="AH41" i="4"/>
  <c r="AD43" i="4"/>
  <c r="AH44" i="4"/>
  <c r="AD46" i="4"/>
  <c r="AH47" i="4"/>
  <c r="AC49" i="4"/>
  <c r="AF50" i="4"/>
  <c r="AI51" i="4"/>
  <c r="Y53" i="4"/>
  <c r="Z54" i="4"/>
  <c r="AB55" i="4"/>
  <c r="AC56" i="4"/>
  <c r="AD57" i="4"/>
  <c r="AE58" i="4"/>
  <c r="AF59" i="4"/>
  <c r="AG61" i="4"/>
  <c r="AH62" i="4"/>
  <c r="AI63" i="4"/>
  <c r="AJ64" i="4"/>
  <c r="Y66" i="4"/>
  <c r="Z67" i="4"/>
  <c r="AB68" i="4"/>
  <c r="AC69" i="4"/>
  <c r="AD71" i="4"/>
  <c r="AE72" i="4"/>
  <c r="AF73" i="4"/>
  <c r="AG74" i="4"/>
  <c r="AH75" i="4"/>
  <c r="AI76" i="4"/>
  <c r="AJ77" i="4"/>
  <c r="Y79" i="4"/>
  <c r="Z80" i="4"/>
  <c r="AB81" i="4"/>
  <c r="AC82" i="4"/>
  <c r="AD83" i="4"/>
  <c r="AE84" i="4"/>
  <c r="AF85" i="4"/>
  <c r="AG86" i="4"/>
  <c r="AH87" i="4"/>
  <c r="AI88" i="4"/>
  <c r="AJ89" i="4"/>
  <c r="Y91" i="4"/>
  <c r="Y92" i="4"/>
  <c r="Y93" i="4"/>
  <c r="Y94" i="4"/>
  <c r="Y95" i="4"/>
  <c r="Y96" i="4"/>
  <c r="Y97" i="4"/>
  <c r="Y98" i="4"/>
  <c r="Y99" i="4"/>
  <c r="Y100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AD6" i="4"/>
  <c r="AD8" i="4"/>
  <c r="AH10" i="4"/>
  <c r="AH12" i="4"/>
  <c r="AD15" i="4"/>
  <c r="AD17" i="4"/>
  <c r="AH19" i="4"/>
  <c r="AH21" i="4"/>
  <c r="AD24" i="4"/>
  <c r="AD26" i="4"/>
  <c r="AH28" i="4"/>
  <c r="AH30" i="4"/>
  <c r="AD33" i="4"/>
  <c r="AD35" i="4"/>
  <c r="AH37" i="4"/>
  <c r="AH39" i="4"/>
  <c r="AD42" i="4"/>
  <c r="AD44" i="4"/>
  <c r="AH46" i="4"/>
  <c r="AH48" i="4"/>
  <c r="Y51" i="4"/>
  <c r="AG52" i="4"/>
  <c r="AE54" i="4"/>
  <c r="AJ55" i="4"/>
  <c r="AH57" i="4"/>
  <c r="AB59" i="4"/>
  <c r="Y62" i="4"/>
  <c r="AE63" i="4"/>
  <c r="AC65" i="4"/>
  <c r="AH66" i="4"/>
  <c r="AF68" i="4"/>
  <c r="Y71" i="4"/>
  <c r="AI72" i="4"/>
  <c r="AC74" i="4"/>
  <c r="Z76" i="4"/>
  <c r="AF77" i="4"/>
  <c r="AD79" i="4"/>
  <c r="AI80" i="4"/>
  <c r="AG82" i="4"/>
  <c r="Z84" i="4"/>
  <c r="AJ85" i="4"/>
  <c r="AD87" i="4"/>
  <c r="AB89" i="4"/>
  <c r="AG90" i="4"/>
  <c r="AC92" i="4"/>
  <c r="AG93" i="4"/>
  <c r="AC95" i="4"/>
  <c r="AG96" i="4"/>
  <c r="AC98" i="4"/>
  <c r="AG99" i="4"/>
  <c r="AC102" i="4"/>
  <c r="AG103" i="4"/>
  <c r="AC105" i="4"/>
  <c r="AG106" i="4"/>
  <c r="AA108" i="4"/>
  <c r="AD109" i="4"/>
  <c r="AG110" i="4"/>
  <c r="AI111" i="4"/>
  <c r="AJ112" i="4"/>
  <c r="Z114" i="4"/>
  <c r="AA116" i="4"/>
  <c r="AB117" i="4"/>
  <c r="AC118" i="4"/>
  <c r="AD119" i="4"/>
  <c r="AE120" i="4"/>
  <c r="AF121" i="4"/>
  <c r="AG122" i="4"/>
  <c r="AH123" i="4"/>
  <c r="AI124" i="4"/>
  <c r="AJ125" i="4"/>
  <c r="Z127" i="4"/>
  <c r="AA128" i="4"/>
  <c r="AB129" i="4"/>
  <c r="AC130" i="4"/>
  <c r="AD131" i="4"/>
  <c r="AE132" i="4"/>
  <c r="AF133" i="4"/>
  <c r="AG134" i="4"/>
  <c r="AH135" i="4"/>
  <c r="AI136" i="4"/>
  <c r="AJ137" i="4"/>
  <c r="Z139" i="4"/>
  <c r="AA140" i="4"/>
  <c r="AB141" i="4"/>
  <c r="AC142" i="4"/>
  <c r="AE4" i="4"/>
  <c r="AE6" i="4"/>
  <c r="AI8" i="4"/>
  <c r="AI10" i="4"/>
  <c r="AE13" i="4"/>
  <c r="AE15" i="4"/>
  <c r="AI17" i="4"/>
  <c r="AI19" i="4"/>
  <c r="AE22" i="4"/>
  <c r="AE24" i="4"/>
  <c r="AI26" i="4"/>
  <c r="AI28" i="4"/>
  <c r="AE31" i="4"/>
  <c r="AE33" i="4"/>
  <c r="AI35" i="4"/>
  <c r="AI37" i="4"/>
  <c r="AE40" i="4"/>
  <c r="AE42" i="4"/>
  <c r="AI44" i="4"/>
  <c r="AI46" i="4"/>
  <c r="AD49" i="4"/>
  <c r="AB51" i="4"/>
  <c r="Z53" i="4"/>
  <c r="AF54" i="4"/>
  <c r="AD56" i="4"/>
  <c r="AI57" i="4"/>
  <c r="AG59" i="4"/>
  <c r="Z62" i="4"/>
  <c r="AJ63" i="4"/>
  <c r="AD65" i="4"/>
  <c r="AB67" i="4"/>
  <c r="AG68" i="4"/>
  <c r="AE71" i="4"/>
  <c r="AJ72" i="4"/>
  <c r="AH74" i="4"/>
  <c r="AB76" i="4"/>
  <c r="Y78" i="4"/>
  <c r="AE79" i="4"/>
  <c r="AC81" i="4"/>
  <c r="AH82" i="4"/>
  <c r="AF84" i="4"/>
  <c r="Y86" i="4"/>
  <c r="AI87" i="4"/>
  <c r="AC89" i="4"/>
  <c r="Z91" i="4"/>
  <c r="AD92" i="4"/>
  <c r="Z94" i="4"/>
  <c r="AD95" i="4"/>
  <c r="Z97" i="4"/>
  <c r="AD98" i="4"/>
  <c r="Z100" i="4"/>
  <c r="AD102" i="4"/>
  <c r="Z104" i="4"/>
  <c r="AD105" i="4"/>
  <c r="AJ106" i="4"/>
  <c r="AB108" i="4"/>
  <c r="AE109" i="4"/>
  <c r="AI110" i="4"/>
  <c r="AJ111" i="4"/>
  <c r="Z113" i="4"/>
  <c r="AA114" i="4"/>
  <c r="AB116" i="4"/>
  <c r="AC117" i="4"/>
  <c r="AD118" i="4"/>
  <c r="AE119" i="4"/>
  <c r="AF120" i="4"/>
  <c r="AG121" i="4"/>
  <c r="AH122" i="4"/>
  <c r="AI123" i="4"/>
  <c r="AJ124" i="4"/>
  <c r="Z126" i="4"/>
  <c r="AA127" i="4"/>
  <c r="AB128" i="4"/>
  <c r="AC129" i="4"/>
  <c r="AD130" i="4"/>
  <c r="AE131" i="4"/>
  <c r="AF132" i="4"/>
  <c r="AG133" i="4"/>
  <c r="AH134" i="4"/>
  <c r="AI135" i="4"/>
  <c r="AJ136" i="4"/>
  <c r="Z138" i="4"/>
  <c r="AA139" i="4"/>
  <c r="AF4" i="4"/>
  <c r="AF6" i="4"/>
  <c r="AB9" i="4"/>
  <c r="AB11" i="4"/>
  <c r="AF13" i="4"/>
  <c r="AF15" i="4"/>
  <c r="AB18" i="4"/>
  <c r="AB20" i="4"/>
  <c r="AF22" i="4"/>
  <c r="AF24" i="4"/>
  <c r="AB27" i="4"/>
  <c r="AB29" i="4"/>
  <c r="AF31" i="4"/>
  <c r="AF33" i="4"/>
  <c r="AB36" i="4"/>
  <c r="AB38" i="4"/>
  <c r="AF40" i="4"/>
  <c r="AF42" i="4"/>
  <c r="AB45" i="4"/>
  <c r="AB47" i="4"/>
  <c r="AE49" i="4"/>
  <c r="AC51" i="4"/>
  <c r="AB53" i="4"/>
  <c r="AG54" i="4"/>
  <c r="AE56" i="4"/>
  <c r="AJ57" i="4"/>
  <c r="AH59" i="4"/>
  <c r="AB62" i="4"/>
  <c r="Y64" i="4"/>
  <c r="AE65" i="4"/>
  <c r="AC67" i="4"/>
  <c r="AH68" i="4"/>
  <c r="AF71" i="4"/>
  <c r="Y73" i="4"/>
  <c r="AI74" i="4"/>
  <c r="AC76" i="4"/>
  <c r="Z78" i="4"/>
  <c r="AF79" i="4"/>
  <c r="AD81" i="4"/>
  <c r="AI82" i="4"/>
  <c r="AG84" i="4"/>
  <c r="Z86" i="4"/>
  <c r="AJ87" i="4"/>
  <c r="AD89" i="4"/>
  <c r="AA91" i="4"/>
  <c r="AE92" i="4"/>
  <c r="AA94" i="4"/>
  <c r="AE95" i="4"/>
  <c r="AA97" i="4"/>
  <c r="AE98" i="4"/>
  <c r="AA100" i="4"/>
  <c r="AE102" i="4"/>
  <c r="AA104" i="4"/>
  <c r="AE105" i="4"/>
  <c r="Z107" i="4"/>
  <c r="AC108" i="4"/>
  <c r="AF109" i="4"/>
  <c r="AJ110" i="4"/>
  <c r="Z112" i="4"/>
  <c r="AA113" i="4"/>
  <c r="AB114" i="4"/>
  <c r="AC116" i="4"/>
  <c r="AD117" i="4"/>
  <c r="AE118" i="4"/>
  <c r="AF119" i="4"/>
  <c r="AG120" i="4"/>
  <c r="AH121" i="4"/>
  <c r="AI122" i="4"/>
  <c r="AJ123" i="4"/>
  <c r="Z125" i="4"/>
  <c r="AA126" i="4"/>
  <c r="AB127" i="4"/>
  <c r="AC128" i="4"/>
  <c r="AD129" i="4"/>
  <c r="AE130" i="4"/>
  <c r="AF131" i="4"/>
  <c r="AG132" i="4"/>
  <c r="AH133" i="4"/>
  <c r="AI134" i="4"/>
  <c r="AJ135" i="4"/>
  <c r="Z137" i="4"/>
  <c r="AA138" i="4"/>
  <c r="AB139" i="4"/>
  <c r="AC140" i="4"/>
  <c r="AD141" i="4"/>
  <c r="AG4" i="4"/>
  <c r="AG6" i="4"/>
  <c r="AC9" i="4"/>
  <c r="AC11" i="4"/>
  <c r="AG13" i="4"/>
  <c r="AG15" i="4"/>
  <c r="AC18" i="4"/>
  <c r="AC20" i="4"/>
  <c r="AG22" i="4"/>
  <c r="AG24" i="4"/>
  <c r="AC27" i="4"/>
  <c r="AC29" i="4"/>
  <c r="AG31" i="4"/>
  <c r="AG33" i="4"/>
  <c r="AC36" i="4"/>
  <c r="AC38" i="4"/>
  <c r="AG40" i="4"/>
  <c r="AG42" i="4"/>
  <c r="AC45" i="4"/>
  <c r="AC47" i="4"/>
  <c r="AF49" i="4"/>
  <c r="AD51" i="4"/>
  <c r="AC53" i="4"/>
  <c r="AH54" i="4"/>
  <c r="AF56" i="4"/>
  <c r="Y58" i="4"/>
  <c r="AI59" i="4"/>
  <c r="AC62" i="4"/>
  <c r="Z64" i="4"/>
  <c r="AF65" i="4"/>
  <c r="AD67" i="4"/>
  <c r="AI68" i="4"/>
  <c r="AG71" i="4"/>
  <c r="Z73" i="4"/>
  <c r="AJ74" i="4"/>
  <c r="AD76" i="4"/>
  <c r="AB78" i="4"/>
  <c r="AG79" i="4"/>
  <c r="AE81" i="4"/>
  <c r="AJ82" i="4"/>
  <c r="AH84" i="4"/>
  <c r="AB86" i="4"/>
  <c r="Y88" i="4"/>
  <c r="AE89" i="4"/>
  <c r="AB91" i="4"/>
  <c r="AF92" i="4"/>
  <c r="AB94" i="4"/>
  <c r="AF95" i="4"/>
  <c r="AB97" i="4"/>
  <c r="AF98" i="4"/>
  <c r="AB100" i="4"/>
  <c r="AF102" i="4"/>
  <c r="AB104" i="4"/>
  <c r="AF105" i="4"/>
  <c r="AA107" i="4"/>
  <c r="AD108" i="4"/>
  <c r="AG109" i="4"/>
  <c r="Z111" i="4"/>
  <c r="AA112" i="4"/>
  <c r="AB113" i="4"/>
  <c r="AC114" i="4"/>
  <c r="AD116" i="4"/>
  <c r="AE117" i="4"/>
  <c r="AF118" i="4"/>
  <c r="AG119" i="4"/>
  <c r="AH120" i="4"/>
  <c r="AI121" i="4"/>
  <c r="AJ122" i="4"/>
  <c r="Z124" i="4"/>
  <c r="AA125" i="4"/>
  <c r="AB126" i="4"/>
  <c r="AC127" i="4"/>
  <c r="AD128" i="4"/>
  <c r="AE129" i="4"/>
  <c r="AF130" i="4"/>
  <c r="AG131" i="4"/>
  <c r="AH132" i="4"/>
  <c r="AI133" i="4"/>
  <c r="AJ134" i="4"/>
  <c r="Z136" i="4"/>
  <c r="AA137" i="4"/>
  <c r="AB138" i="4"/>
  <c r="AC139" i="4"/>
  <c r="AD140" i="4"/>
  <c r="AE141" i="4"/>
  <c r="AF142" i="4"/>
  <c r="AG143" i="4"/>
  <c r="AH144" i="4"/>
  <c r="AI145" i="4"/>
  <c r="AJ146" i="4"/>
  <c r="Z148" i="4"/>
  <c r="AA149" i="4"/>
  <c r="AB150" i="4"/>
  <c r="AC151" i="4"/>
  <c r="AD152" i="4"/>
  <c r="AE153" i="4"/>
  <c r="AF154" i="4"/>
  <c r="AG155" i="4"/>
  <c r="AH156" i="4"/>
  <c r="AI157" i="4"/>
  <c r="AJ158" i="4"/>
  <c r="Z160" i="4"/>
  <c r="AA161" i="4"/>
  <c r="AB162" i="4"/>
  <c r="AC163" i="4"/>
  <c r="AD164" i="4"/>
  <c r="AE165" i="4"/>
  <c r="AF166" i="4"/>
  <c r="AG167" i="4"/>
  <c r="AH168" i="4"/>
  <c r="AI169" i="4"/>
  <c r="AJ170" i="4"/>
  <c r="Z172" i="4"/>
  <c r="AA173" i="4"/>
  <c r="AB175" i="4"/>
  <c r="AC176" i="4"/>
  <c r="AD177" i="4"/>
  <c r="AE178" i="4"/>
  <c r="AF179" i="4"/>
  <c r="AG180" i="4"/>
  <c r="AH181" i="4"/>
  <c r="AI182" i="4"/>
  <c r="AJ183" i="4"/>
  <c r="Z185" i="4"/>
  <c r="AA186" i="4"/>
  <c r="AB187" i="4"/>
  <c r="AC188" i="4"/>
  <c r="AD189" i="4"/>
  <c r="AE190" i="4"/>
  <c r="AF191" i="4"/>
  <c r="AG192" i="4"/>
  <c r="AH193" i="4"/>
  <c r="AI194" i="4"/>
  <c r="AJ195" i="4"/>
  <c r="Z197" i="4"/>
  <c r="Z198" i="4"/>
  <c r="Z200" i="4"/>
  <c r="Z201" i="4"/>
  <c r="Z202" i="4"/>
  <c r="Z203" i="4"/>
  <c r="Z204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AG7" i="4"/>
  <c r="AG10" i="4"/>
  <c r="AC14" i="4"/>
  <c r="AC17" i="4"/>
  <c r="AC21" i="4"/>
  <c r="AC24" i="4"/>
  <c r="AG27" i="4"/>
  <c r="AG30" i="4"/>
  <c r="AG34" i="4"/>
  <c r="AG37" i="4"/>
  <c r="AC41" i="4"/>
  <c r="AC44" i="4"/>
  <c r="AC48" i="4"/>
  <c r="AI50" i="4"/>
  <c r="AG53" i="4"/>
  <c r="AI55" i="4"/>
  <c r="AH58" i="4"/>
  <c r="AJ61" i="4"/>
  <c r="AE64" i="4"/>
  <c r="AG66" i="4"/>
  <c r="AF69" i="4"/>
  <c r="AH72" i="4"/>
  <c r="AC75" i="4"/>
  <c r="AE77" i="4"/>
  <c r="AD80" i="4"/>
  <c r="AF82" i="4"/>
  <c r="Z85" i="4"/>
  <c r="AC87" i="4"/>
  <c r="AB90" i="4"/>
  <c r="AB92" i="4"/>
  <c r="AF94" i="4"/>
  <c r="AF96" i="4"/>
  <c r="AB99" i="4"/>
  <c r="AB102" i="4"/>
  <c r="AF104" i="4"/>
  <c r="AF106" i="4"/>
  <c r="AJ108" i="4"/>
  <c r="AF110" i="4"/>
  <c r="AE112" i="4"/>
  <c r="AI4" i="4"/>
  <c r="AI7" i="4"/>
  <c r="AI11" i="4"/>
  <c r="AI14" i="4"/>
  <c r="AE18" i="4"/>
  <c r="AE21" i="4"/>
  <c r="AE25" i="4"/>
  <c r="AE28" i="4"/>
  <c r="AI31" i="4"/>
  <c r="AI34" i="4"/>
  <c r="AI38" i="4"/>
  <c r="AI41" i="4"/>
  <c r="AE45" i="4"/>
  <c r="AE48" i="4"/>
  <c r="Y52" i="4"/>
  <c r="AB54" i="4"/>
  <c r="AH56" i="4"/>
  <c r="AJ58" i="4"/>
  <c r="AI62" i="4"/>
  <c r="Y65" i="4"/>
  <c r="AF67" i="4"/>
  <c r="AH69" i="4"/>
  <c r="AG73" i="4"/>
  <c r="AI75" i="4"/>
  <c r="AD78" i="4"/>
  <c r="AF80" i="4"/>
  <c r="AE83" i="4"/>
  <c r="AG85" i="4"/>
  <c r="AB88" i="4"/>
  <c r="AD90" i="4"/>
  <c r="Z93" i="4"/>
  <c r="Z95" i="4"/>
  <c r="AD97" i="4"/>
  <c r="AD99" i="4"/>
  <c r="Z103" i="4"/>
  <c r="Z105" i="4"/>
  <c r="AC107" i="4"/>
  <c r="AA109" i="4"/>
  <c r="AB5" i="4"/>
  <c r="AB8" i="4"/>
  <c r="AB12" i="4"/>
  <c r="AB15" i="4"/>
  <c r="AF18" i="4"/>
  <c r="AF21" i="4"/>
  <c r="AF25" i="4"/>
  <c r="AF28" i="4"/>
  <c r="AB32" i="4"/>
  <c r="AB35" i="4"/>
  <c r="AB39" i="4"/>
  <c r="AB42" i="4"/>
  <c r="AF45" i="4"/>
  <c r="AF48" i="4"/>
  <c r="Z52" i="4"/>
  <c r="AC54" i="4"/>
  <c r="AI56" i="4"/>
  <c r="Y59" i="4"/>
  <c r="AJ62" i="4"/>
  <c r="Z65" i="4"/>
  <c r="AG67" i="4"/>
  <c r="AI69" i="4"/>
  <c r="AH73" i="4"/>
  <c r="AJ75" i="4"/>
  <c r="AE78" i="4"/>
  <c r="AG80" i="4"/>
  <c r="AF83" i="4"/>
  <c r="AH85" i="4"/>
  <c r="AC88" i="4"/>
  <c r="AE90" i="4"/>
  <c r="AA93" i="4"/>
  <c r="AA95" i="4"/>
  <c r="AE97" i="4"/>
  <c r="AC5" i="4"/>
  <c r="AC8" i="4"/>
  <c r="AC12" i="4"/>
  <c r="AC15" i="4"/>
  <c r="AG18" i="4"/>
  <c r="AG21" i="4"/>
  <c r="AG25" i="4"/>
  <c r="AG28" i="4"/>
  <c r="AC32" i="4"/>
  <c r="AC35" i="4"/>
  <c r="AC39" i="4"/>
  <c r="AC42" i="4"/>
  <c r="AG45" i="4"/>
  <c r="AG48" i="4"/>
  <c r="AB52" i="4"/>
  <c r="AD54" i="4"/>
  <c r="AJ56" i="4"/>
  <c r="Z59" i="4"/>
  <c r="Y63" i="4"/>
  <c r="AB65" i="4"/>
  <c r="AH67" i="4"/>
  <c r="AJ69" i="4"/>
  <c r="AI73" i="4"/>
  <c r="Y76" i="4"/>
  <c r="AF78" i="4"/>
  <c r="AH80" i="4"/>
  <c r="AG83" i="4"/>
  <c r="AI85" i="4"/>
  <c r="AD88" i="4"/>
  <c r="AF90" i="4"/>
  <c r="AB93" i="4"/>
  <c r="AB95" i="4"/>
  <c r="AF97" i="4"/>
  <c r="AF99" i="4"/>
  <c r="AB103" i="4"/>
  <c r="AB105" i="4"/>
  <c r="AE107" i="4"/>
  <c r="AC109" i="4"/>
  <c r="AD111" i="4"/>
  <c r="AI112" i="4"/>
  <c r="AG114" i="4"/>
  <c r="AA117" i="4"/>
  <c r="AJ118" i="4"/>
  <c r="AD120" i="4"/>
  <c r="AB122" i="4"/>
  <c r="AG123" i="4"/>
  <c r="AE125" i="4"/>
  <c r="AJ126" i="4"/>
  <c r="AH128" i="4"/>
  <c r="AB130" i="4"/>
  <c r="Z132" i="4"/>
  <c r="AE133" i="4"/>
  <c r="AC135" i="4"/>
  <c r="AH136" i="4"/>
  <c r="AF138" i="4"/>
  <c r="Z140" i="4"/>
  <c r="AG141" i="4"/>
  <c r="AJ142" i="4"/>
  <c r="AA144" i="4"/>
  <c r="AC145" i="4"/>
  <c r="AE146" i="4"/>
  <c r="AG147" i="4"/>
  <c r="AI148" i="4"/>
  <c r="Z150" i="4"/>
  <c r="AB151" i="4"/>
  <c r="AE152" i="4"/>
  <c r="AG153" i="4"/>
  <c r="AI154" i="4"/>
  <c r="Z156" i="4"/>
  <c r="AB157" i="4"/>
  <c r="AD158" i="4"/>
  <c r="AF159" i="4"/>
  <c r="AH160" i="4"/>
  <c r="AJ161" i="4"/>
  <c r="AA163" i="4"/>
  <c r="AC164" i="4"/>
  <c r="AF165" i="4"/>
  <c r="AH166" i="4"/>
  <c r="AJ167" i="4"/>
  <c r="AA169" i="4"/>
  <c r="AC170" i="4"/>
  <c r="AE171" i="4"/>
  <c r="AG172" i="4"/>
  <c r="AI173" i="4"/>
  <c r="Z176" i="4"/>
  <c r="AF9" i="4"/>
  <c r="AB14" i="4"/>
  <c r="AF19" i="4"/>
  <c r="AB24" i="4"/>
  <c r="AB30" i="4"/>
  <c r="AF34" i="4"/>
  <c r="AF39" i="4"/>
  <c r="AB44" i="4"/>
  <c r="AI49" i="4"/>
  <c r="AF53" i="4"/>
  <c r="AF57" i="4"/>
  <c r="AI61" i="4"/>
  <c r="AB66" i="4"/>
  <c r="AE69" i="4"/>
  <c r="Z74" i="4"/>
  <c r="AD77" i="4"/>
  <c r="AH81" i="4"/>
  <c r="Y85" i="4"/>
  <c r="Y89" i="4"/>
  <c r="AA92" i="4"/>
  <c r="AA96" i="4"/>
  <c r="AA99" i="4"/>
  <c r="AC103" i="4"/>
  <c r="AB106" i="4"/>
  <c r="AG108" i="4"/>
  <c r="AC111" i="4"/>
  <c r="AD113" i="4"/>
  <c r="AJ114" i="4"/>
  <c r="AI117" i="4"/>
  <c r="AH119" i="4"/>
  <c r="AC121" i="4"/>
  <c r="AB123" i="4"/>
  <c r="AH124" i="4"/>
  <c r="AG126" i="4"/>
  <c r="AF128" i="4"/>
  <c r="AA130" i="4"/>
  <c r="AA132" i="4"/>
  <c r="Z134" i="4"/>
  <c r="AF135" i="4"/>
  <c r="AE137" i="4"/>
  <c r="AD139" i="4"/>
  <c r="AI140" i="4"/>
  <c r="AD142" i="4"/>
  <c r="AH143" i="4"/>
  <c r="Z145" i="4"/>
  <c r="AC146" i="4"/>
  <c r="AF147" i="4"/>
  <c r="AJ148" i="4"/>
  <c r="AC150" i="4"/>
  <c r="AF151" i="4"/>
  <c r="AI152" i="4"/>
  <c r="AA154" i="4"/>
  <c r="AD155" i="4"/>
  <c r="AG156" i="4"/>
  <c r="Z158" i="4"/>
  <c r="AC159" i="4"/>
  <c r="AF160" i="4"/>
  <c r="AI161" i="4"/>
  <c r="AB163" i="4"/>
  <c r="AF164" i="4"/>
  <c r="AI165" i="4"/>
  <c r="AA167" i="4"/>
  <c r="AD168" i="4"/>
  <c r="AG169" i="4"/>
  <c r="Z171" i="4"/>
  <c r="AC172" i="4"/>
  <c r="AF173" i="4"/>
  <c r="AI175" i="4"/>
  <c r="AA177" i="4"/>
  <c r="AC178" i="4"/>
  <c r="AE179" i="4"/>
  <c r="AH180" i="4"/>
  <c r="AJ181" i="4"/>
  <c r="AA183" i="4"/>
  <c r="AC184" i="4"/>
  <c r="AE185" i="4"/>
  <c r="AG186" i="4"/>
  <c r="AI187" i="4"/>
  <c r="Z189" i="4"/>
  <c r="AB190" i="4"/>
  <c r="AD191" i="4"/>
  <c r="AF192" i="4"/>
  <c r="AI193" i="4"/>
  <c r="Z195" i="4"/>
  <c r="AB196" i="4"/>
  <c r="AD197" i="4"/>
  <c r="AE198" i="4"/>
  <c r="AF200" i="4"/>
  <c r="AG201" i="4"/>
  <c r="AH202" i="4"/>
  <c r="AI203" i="4"/>
  <c r="AJ204" i="4"/>
  <c r="Y207" i="4"/>
  <c r="AA208" i="4"/>
  <c r="AB209" i="4"/>
  <c r="AC210" i="4"/>
  <c r="AD211" i="4"/>
  <c r="AE212" i="4"/>
  <c r="AF213" i="4"/>
  <c r="AG214" i="4"/>
  <c r="AH215" i="4"/>
  <c r="AI216" i="4"/>
  <c r="AJ217" i="4"/>
  <c r="Y219" i="4"/>
  <c r="AA220" i="4"/>
  <c r="AB221" i="4"/>
  <c r="AC223" i="4"/>
  <c r="AD224" i="4"/>
  <c r="AE225" i="4"/>
  <c r="AF226" i="4"/>
  <c r="AG227" i="4"/>
  <c r="AH228" i="4"/>
  <c r="AI229" i="4"/>
  <c r="AJ230" i="4"/>
  <c r="Y232" i="4"/>
  <c r="AA233" i="4"/>
  <c r="AB234" i="4"/>
  <c r="AC235" i="4"/>
  <c r="AD236" i="4"/>
  <c r="AE237" i="4"/>
  <c r="AF238" i="4"/>
  <c r="AG239" i="4"/>
  <c r="AH240" i="4"/>
  <c r="AI241" i="4"/>
  <c r="AJ242" i="4"/>
  <c r="Y244" i="4"/>
  <c r="AA245" i="4"/>
  <c r="AB246" i="4"/>
  <c r="AC247" i="4"/>
  <c r="AD248" i="4"/>
  <c r="AE249" i="4"/>
  <c r="AF250" i="4"/>
  <c r="AF252" i="4"/>
  <c r="AF253" i="4"/>
  <c r="AF254" i="4"/>
  <c r="AF255" i="4"/>
  <c r="AF256" i="4"/>
  <c r="AF257" i="4"/>
  <c r="AF258" i="4"/>
  <c r="AF259" i="4"/>
  <c r="AF260" i="4"/>
  <c r="AF261" i="4"/>
  <c r="AF263" i="4"/>
  <c r="AF264" i="4"/>
  <c r="AF265" i="4"/>
  <c r="AF266" i="4"/>
  <c r="AF267" i="4"/>
  <c r="AF268" i="4"/>
  <c r="AF269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H4" i="4"/>
  <c r="AG9" i="4"/>
  <c r="AD14" i="4"/>
  <c r="AG19" i="4"/>
  <c r="AH24" i="4"/>
  <c r="AC30" i="4"/>
  <c r="AH34" i="4"/>
  <c r="AG39" i="4"/>
  <c r="AD45" i="4"/>
  <c r="Y50" i="4"/>
  <c r="AH53" i="4"/>
  <c r="AG57" i="4"/>
  <c r="AD62" i="4"/>
  <c r="AC66" i="4"/>
  <c r="AG69" i="4"/>
  <c r="AB74" i="4"/>
  <c r="AC78" i="4"/>
  <c r="AI81" i="4"/>
  <c r="AB85" i="4"/>
  <c r="Z89" i="4"/>
  <c r="AG92" i="4"/>
  <c r="AB96" i="4"/>
  <c r="AC99" i="4"/>
  <c r="AD103" i="4"/>
  <c r="AC106" i="4"/>
  <c r="Z109" i="4"/>
  <c r="AE111" i="4"/>
  <c r="AE113" i="4"/>
  <c r="Z116" i="4"/>
  <c r="AJ117" i="4"/>
  <c r="AI119" i="4"/>
  <c r="AD121" i="4"/>
  <c r="AC123" i="4"/>
  <c r="AB125" i="4"/>
  <c r="AH126" i="4"/>
  <c r="AG128" i="4"/>
  <c r="AG130" i="4"/>
  <c r="AB132" i="4"/>
  <c r="AA134" i="4"/>
  <c r="AG135" i="4"/>
  <c r="AF137" i="4"/>
  <c r="AE139" i="4"/>
  <c r="AJ140" i="4"/>
  <c r="AE142" i="4"/>
  <c r="AI143" i="4"/>
  <c r="AA145" i="4"/>
  <c r="AD146" i="4"/>
  <c r="AH147" i="4"/>
  <c r="Z149" i="4"/>
  <c r="AD150" i="4"/>
  <c r="AG151" i="4"/>
  <c r="AJ152" i="4"/>
  <c r="AB154" i="4"/>
  <c r="AE155" i="4"/>
  <c r="AI156" i="4"/>
  <c r="AA158" i="4"/>
  <c r="AD159" i="4"/>
  <c r="AG160" i="4"/>
  <c r="Z162" i="4"/>
  <c r="AD163" i="4"/>
  <c r="AG164" i="4"/>
  <c r="AJ165" i="4"/>
  <c r="AB167" i="4"/>
  <c r="AE168" i="4"/>
  <c r="AH169" i="4"/>
  <c r="AA171" i="4"/>
  <c r="AD172" i="4"/>
  <c r="AG173" i="4"/>
  <c r="AJ175" i="4"/>
  <c r="AB177" i="4"/>
  <c r="AD178" i="4"/>
  <c r="AG179" i="4"/>
  <c r="AI180" i="4"/>
  <c r="Z182" i="4"/>
  <c r="AB183" i="4"/>
  <c r="AD184" i="4"/>
  <c r="AF185" i="4"/>
  <c r="AH186" i="4"/>
  <c r="AJ187" i="4"/>
  <c r="AA189" i="4"/>
  <c r="AC190" i="4"/>
  <c r="AE191" i="4"/>
  <c r="AH192" i="4"/>
  <c r="AJ193" i="4"/>
  <c r="AA195" i="4"/>
  <c r="AC196" i="4"/>
  <c r="AE197" i="4"/>
  <c r="AF198" i="4"/>
  <c r="AG200" i="4"/>
  <c r="AH201" i="4"/>
  <c r="AI202" i="4"/>
  <c r="AJ203" i="4"/>
  <c r="Y206" i="4"/>
  <c r="AA207" i="4"/>
  <c r="AB208" i="4"/>
  <c r="AC209" i="4"/>
  <c r="AD210" i="4"/>
  <c r="AE211" i="4"/>
  <c r="AF212" i="4"/>
  <c r="AG213" i="4"/>
  <c r="AH214" i="4"/>
  <c r="AI215" i="4"/>
  <c r="AJ216" i="4"/>
  <c r="Y218" i="4"/>
  <c r="AA219" i="4"/>
  <c r="AB220" i="4"/>
  <c r="AC221" i="4"/>
  <c r="AD223" i="4"/>
  <c r="AE224" i="4"/>
  <c r="AF225" i="4"/>
  <c r="AG226" i="4"/>
  <c r="AH227" i="4"/>
  <c r="AI228" i="4"/>
  <c r="AJ229" i="4"/>
  <c r="Y231" i="4"/>
  <c r="AA232" i="4"/>
  <c r="AB233" i="4"/>
  <c r="AC234" i="4"/>
  <c r="AD235" i="4"/>
  <c r="AE236" i="4"/>
  <c r="AF237" i="4"/>
  <c r="AG238" i="4"/>
  <c r="AH239" i="4"/>
  <c r="AI240" i="4"/>
  <c r="AJ241" i="4"/>
  <c r="Y243" i="4"/>
  <c r="AA244" i="4"/>
  <c r="AB245" i="4"/>
  <c r="AC246" i="4"/>
  <c r="AD247" i="4"/>
  <c r="AE248" i="4"/>
  <c r="AF249" i="4"/>
  <c r="AG250" i="4"/>
  <c r="AG252" i="4"/>
  <c r="AG253" i="4"/>
  <c r="AG254" i="4"/>
  <c r="AG255" i="4"/>
  <c r="AG256" i="4"/>
  <c r="AG257" i="4"/>
  <c r="AG258" i="4"/>
  <c r="AG259" i="4"/>
  <c r="AG260" i="4"/>
  <c r="AG261" i="4"/>
  <c r="AG263" i="4"/>
  <c r="AG264" i="4"/>
  <c r="AG265" i="4"/>
  <c r="AG266" i="4"/>
  <c r="AG267" i="4"/>
  <c r="AG268" i="4"/>
  <c r="AG269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D5" i="4"/>
  <c r="AH9" i="4"/>
  <c r="AH15" i="4"/>
  <c r="AD20" i="4"/>
  <c r="AH25" i="4"/>
  <c r="AD30" i="4"/>
  <c r="AD36" i="4"/>
  <c r="AH40" i="4"/>
  <c r="AH45" i="4"/>
  <c r="AB50" i="4"/>
  <c r="AI54" i="4"/>
  <c r="Z58" i="4"/>
  <c r="Z63" i="4"/>
  <c r="AD66" i="4"/>
  <c r="AH71" i="4"/>
  <c r="Y75" i="4"/>
  <c r="AG78" i="4"/>
  <c r="AJ81" i="4"/>
  <c r="AC86" i="4"/>
  <c r="AF89" i="4"/>
  <c r="AC93" i="4"/>
  <c r="AC96" i="4"/>
  <c r="AE99" i="4"/>
  <c r="AE103" i="4"/>
  <c r="AD106" i="4"/>
  <c r="AB109" i="4"/>
  <c r="AF111" i="4"/>
  <c r="AF113" i="4"/>
  <c r="AE116" i="4"/>
  <c r="Z118" i="4"/>
  <c r="AJ119" i="4"/>
  <c r="AE121" i="4"/>
  <c r="AD123" i="4"/>
  <c r="AC125" i="4"/>
  <c r="AI126" i="4"/>
  <c r="AI128" i="4"/>
  <c r="AH130" i="4"/>
  <c r="AC132" i="4"/>
  <c r="AB134" i="4"/>
  <c r="AA136" i="4"/>
  <c r="AG137" i="4"/>
  <c r="AF139" i="4"/>
  <c r="Z141" i="4"/>
  <c r="AG142" i="4"/>
  <c r="AJ143" i="4"/>
  <c r="AB145" i="4"/>
  <c r="AF146" i="4"/>
  <c r="AI147" i="4"/>
  <c r="AB149" i="4"/>
  <c r="AE150" i="4"/>
  <c r="AH151" i="4"/>
  <c r="Z153" i="4"/>
  <c r="AC154" i="4"/>
  <c r="AF155" i="4"/>
  <c r="AJ156" i="4"/>
  <c r="AB158" i="4"/>
  <c r="AE159" i="4"/>
  <c r="AI160" i="4"/>
  <c r="AA162" i="4"/>
  <c r="AE163" i="4"/>
  <c r="AH164" i="4"/>
  <c r="Z166" i="4"/>
  <c r="AC167" i="4"/>
  <c r="AF168" i="4"/>
  <c r="AJ169" i="4"/>
  <c r="AB171" i="4"/>
  <c r="AE172" i="4"/>
  <c r="AH173" i="4"/>
  <c r="AA176" i="4"/>
  <c r="AC177" i="4"/>
  <c r="AF178" i="4"/>
  <c r="AH179" i="4"/>
  <c r="AJ180" i="4"/>
  <c r="AA182" i="4"/>
  <c r="AC183" i="4"/>
  <c r="AE184" i="4"/>
  <c r="AG185" i="4"/>
  <c r="AI186" i="4"/>
  <c r="Z188" i="4"/>
  <c r="AB189" i="4"/>
  <c r="AD190" i="4"/>
  <c r="AG191" i="4"/>
  <c r="AI192" i="4"/>
  <c r="Z194" i="4"/>
  <c r="AB195" i="4"/>
  <c r="AD196" i="4"/>
  <c r="AF197" i="4"/>
  <c r="AG198" i="4"/>
  <c r="AH200" i="4"/>
  <c r="AI201" i="4"/>
  <c r="AJ202" i="4"/>
  <c r="Y204" i="4"/>
  <c r="AA206" i="4"/>
  <c r="AB207" i="4"/>
  <c r="AC208" i="4"/>
  <c r="AD209" i="4"/>
  <c r="AE210" i="4"/>
  <c r="AF211" i="4"/>
  <c r="AG212" i="4"/>
  <c r="AH213" i="4"/>
  <c r="AI214" i="4"/>
  <c r="AJ215" i="4"/>
  <c r="Y217" i="4"/>
  <c r="AA218" i="4"/>
  <c r="AB219" i="4"/>
  <c r="AC220" i="4"/>
  <c r="AD221" i="4"/>
  <c r="AE223" i="4"/>
  <c r="AF224" i="4"/>
  <c r="AG225" i="4"/>
  <c r="AH226" i="4"/>
  <c r="AI227" i="4"/>
  <c r="AJ228" i="4"/>
  <c r="Y230" i="4"/>
  <c r="AA231" i="4"/>
  <c r="AB232" i="4"/>
  <c r="AC233" i="4"/>
  <c r="AD234" i="4"/>
  <c r="AE235" i="4"/>
  <c r="AF236" i="4"/>
  <c r="AG237" i="4"/>
  <c r="AH238" i="4"/>
  <c r="AI239" i="4"/>
  <c r="AJ240" i="4"/>
  <c r="Y242" i="4"/>
  <c r="AA243" i="4"/>
  <c r="AB244" i="4"/>
  <c r="AC245" i="4"/>
  <c r="AD246" i="4"/>
  <c r="AE247" i="4"/>
  <c r="AF248" i="4"/>
  <c r="AG249" i="4"/>
  <c r="AH250" i="4"/>
  <c r="AH252" i="4"/>
  <c r="AH253" i="4"/>
  <c r="AH254" i="4"/>
  <c r="AH255" i="4"/>
  <c r="AH256" i="4"/>
  <c r="AH257" i="4"/>
  <c r="AH258" i="4"/>
  <c r="AH259" i="4"/>
  <c r="AH260" i="4"/>
  <c r="AH261" i="4"/>
  <c r="AH263" i="4"/>
  <c r="AH264" i="4"/>
  <c r="AH265" i="4"/>
  <c r="AH266" i="4"/>
  <c r="AH267" i="4"/>
  <c r="AH268" i="4"/>
  <c r="AH269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I5" i="4"/>
  <c r="AE10" i="4"/>
  <c r="AE16" i="4"/>
  <c r="AI20" i="4"/>
  <c r="AI25" i="4"/>
  <c r="AE30" i="4"/>
  <c r="AE36" i="4"/>
  <c r="AI40" i="4"/>
  <c r="AE46" i="4"/>
  <c r="AG50" i="4"/>
  <c r="AC55" i="4"/>
  <c r="AF58" i="4"/>
  <c r="AB63" i="4"/>
  <c r="AE66" i="4"/>
  <c r="AI71" i="4"/>
  <c r="Z75" i="4"/>
  <c r="Z79" i="4"/>
  <c r="AD82" i="4"/>
  <c r="AH86" i="4"/>
  <c r="Y90" i="4"/>
  <c r="AD93" i="4"/>
  <c r="AD96" i="4"/>
  <c r="AC100" i="4"/>
  <c r="AF103" i="4"/>
  <c r="AE106" i="4"/>
  <c r="AJ109" i="4"/>
  <c r="AG111" i="4"/>
  <c r="AG113" i="4"/>
  <c r="AF116" i="4"/>
  <c r="AA118" i="4"/>
  <c r="Z120" i="4"/>
  <c r="AJ121" i="4"/>
  <c r="AE123" i="4"/>
  <c r="AD125" i="4"/>
  <c r="AD127" i="4"/>
  <c r="AJ128" i="4"/>
  <c r="AI130" i="4"/>
  <c r="AD132" i="4"/>
  <c r="AC134" i="4"/>
  <c r="AB136" i="4"/>
  <c r="AH137" i="4"/>
  <c r="AG139" i="4"/>
  <c r="AA141" i="4"/>
  <c r="AH142" i="4"/>
  <c r="Z144" i="4"/>
  <c r="AD145" i="4"/>
  <c r="AG146" i="4"/>
  <c r="AJ147" i="4"/>
  <c r="AC149" i="4"/>
  <c r="AF150" i="4"/>
  <c r="AI151" i="4"/>
  <c r="AA153" i="4"/>
  <c r="AD154" i="4"/>
  <c r="AH155" i="4"/>
  <c r="Z157" i="4"/>
  <c r="AC158" i="4"/>
  <c r="AG159" i="4"/>
  <c r="AJ160" i="4"/>
  <c r="AC162" i="4"/>
  <c r="AF163" i="4"/>
  <c r="AI164" i="4"/>
  <c r="AA166" i="4"/>
  <c r="AD167" i="4"/>
  <c r="AG168" i="4"/>
  <c r="Z170" i="4"/>
  <c r="AC171" i="4"/>
  <c r="AF172" i="4"/>
  <c r="AJ173" i="4"/>
  <c r="AB176" i="4"/>
  <c r="AE177" i="4"/>
  <c r="AG178" i="4"/>
  <c r="AI179" i="4"/>
  <c r="Z181" i="4"/>
  <c r="AB182" i="4"/>
  <c r="AD183" i="4"/>
  <c r="AF184" i="4"/>
  <c r="AH185" i="4"/>
  <c r="AJ186" i="4"/>
  <c r="AA188" i="4"/>
  <c r="AC189" i="4"/>
  <c r="AF190" i="4"/>
  <c r="AH191" i="4"/>
  <c r="AJ192" i="4"/>
  <c r="AA194" i="4"/>
  <c r="AC195" i="4"/>
  <c r="AE196" i="4"/>
  <c r="AG197" i="4"/>
  <c r="AH198" i="4"/>
  <c r="AI200" i="4"/>
  <c r="AJ201" i="4"/>
  <c r="Y203" i="4"/>
  <c r="AA204" i="4"/>
  <c r="AB206" i="4"/>
  <c r="AC207" i="4"/>
  <c r="AD208" i="4"/>
  <c r="AE209" i="4"/>
  <c r="AF210" i="4"/>
  <c r="AG211" i="4"/>
  <c r="AH212" i="4"/>
  <c r="AI213" i="4"/>
  <c r="AJ214" i="4"/>
  <c r="Y216" i="4"/>
  <c r="AA217" i="4"/>
  <c r="AB218" i="4"/>
  <c r="AC219" i="4"/>
  <c r="AD220" i="4"/>
  <c r="AE221" i="4"/>
  <c r="AF223" i="4"/>
  <c r="AG224" i="4"/>
  <c r="AH225" i="4"/>
  <c r="AI226" i="4"/>
  <c r="AJ227" i="4"/>
  <c r="Y229" i="4"/>
  <c r="AA230" i="4"/>
  <c r="AB231" i="4"/>
  <c r="AC232" i="4"/>
  <c r="AD233" i="4"/>
  <c r="AE234" i="4"/>
  <c r="AF235" i="4"/>
  <c r="AG236" i="4"/>
  <c r="AH237" i="4"/>
  <c r="AI238" i="4"/>
  <c r="AJ239" i="4"/>
  <c r="Y241" i="4"/>
  <c r="AA242" i="4"/>
  <c r="AB243" i="4"/>
  <c r="AC244" i="4"/>
  <c r="AD245" i="4"/>
  <c r="AE246" i="4"/>
  <c r="AF247" i="4"/>
  <c r="AG248" i="4"/>
  <c r="AH249" i="4"/>
  <c r="AI250" i="4"/>
  <c r="AI252" i="4"/>
  <c r="AI253" i="4"/>
  <c r="AI254" i="4"/>
  <c r="AI255" i="4"/>
  <c r="AI256" i="4"/>
  <c r="AI257" i="4"/>
  <c r="AI258" i="4"/>
  <c r="AI259" i="4"/>
  <c r="AI260" i="4"/>
  <c r="AI261" i="4"/>
  <c r="AI263" i="4"/>
  <c r="AI264" i="4"/>
  <c r="AI265" i="4"/>
  <c r="AI266" i="4"/>
  <c r="AI267" i="4"/>
  <c r="AI268" i="4"/>
  <c r="AI269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7" i="4"/>
  <c r="AI318" i="4"/>
  <c r="AI319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E12" i="4"/>
  <c r="AE19" i="4"/>
  <c r="AE27" i="4"/>
  <c r="AE34" i="4"/>
  <c r="AE43" i="4"/>
  <c r="AH49" i="4"/>
  <c r="AG55" i="4"/>
  <c r="AH61" i="4"/>
  <c r="AC68" i="4"/>
  <c r="Y74" i="4"/>
  <c r="AB80" i="4"/>
  <c r="AJ84" i="4"/>
  <c r="AD91" i="4"/>
  <c r="Z96" i="4"/>
  <c r="AG100" i="4"/>
  <c r="AA106" i="4"/>
  <c r="AC110" i="4"/>
  <c r="AC113" i="4"/>
  <c r="AJ116" i="4"/>
  <c r="AC119" i="4"/>
  <c r="AD122" i="4"/>
  <c r="AG124" i="4"/>
  <c r="AH127" i="4"/>
  <c r="Z130" i="4"/>
  <c r="AA133" i="4"/>
  <c r="AE135" i="4"/>
  <c r="AE138" i="4"/>
  <c r="AH140" i="4"/>
  <c r="AB143" i="4"/>
  <c r="AJ144" i="4"/>
  <c r="AA147" i="4"/>
  <c r="AH148" i="4"/>
  <c r="AJ150" i="4"/>
  <c r="AH152" i="4"/>
  <c r="AJ154" i="4"/>
  <c r="AF156" i="4"/>
  <c r="AH158" i="4"/>
  <c r="AE160" i="4"/>
  <c r="AG162" i="4"/>
  <c r="AE164" i="4"/>
  <c r="AE166" i="4"/>
  <c r="AC168" i="4"/>
  <c r="AE170" i="4"/>
  <c r="AB172" i="4"/>
  <c r="AD175" i="4"/>
  <c r="Z177" i="4"/>
  <c r="Z179" i="4"/>
  <c r="AF180" i="4"/>
  <c r="AF182" i="4"/>
  <c r="AB184" i="4"/>
  <c r="AB186" i="4"/>
  <c r="AH187" i="4"/>
  <c r="AH189" i="4"/>
  <c r="AC191" i="4"/>
  <c r="AC193" i="4"/>
  <c r="AJ194" i="4"/>
  <c r="AI196" i="4"/>
  <c r="AD198" i="4"/>
  <c r="AB201" i="4"/>
  <c r="AG202" i="4"/>
  <c r="AE204" i="4"/>
  <c r="AJ206" i="4"/>
  <c r="AH208" i="4"/>
  <c r="AB210" i="4"/>
  <c r="Y212" i="4"/>
  <c r="AE213" i="4"/>
  <c r="AC215" i="4"/>
  <c r="AH216" i="4"/>
  <c r="AF218" i="4"/>
  <c r="Y220" i="4"/>
  <c r="AI221" i="4"/>
  <c r="AC224" i="4"/>
  <c r="AA226" i="4"/>
  <c r="AF227" i="4"/>
  <c r="AD229" i="4"/>
  <c r="AI230" i="4"/>
  <c r="AG232" i="4"/>
  <c r="AA234" i="4"/>
  <c r="AJ235" i="4"/>
  <c r="AD237" i="4"/>
  <c r="AB239" i="4"/>
  <c r="AG240" i="4"/>
  <c r="AE242" i="4"/>
  <c r="AJ243" i="4"/>
  <c r="AH245" i="4"/>
  <c r="AB247" i="4"/>
  <c r="Y249" i="4"/>
  <c r="AE250" i="4"/>
  <c r="AA253" i="4"/>
  <c r="AE254" i="4"/>
  <c r="AA256" i="4"/>
  <c r="AE257" i="4"/>
  <c r="AA259" i="4"/>
  <c r="AE260" i="4"/>
  <c r="AA263" i="4"/>
  <c r="AE264" i="4"/>
  <c r="AA266" i="4"/>
  <c r="AE267" i="4"/>
  <c r="AA269" i="4"/>
  <c r="AE271" i="4"/>
  <c r="AA273" i="4"/>
  <c r="AE274" i="4"/>
  <c r="AA276" i="4"/>
  <c r="AE277" i="4"/>
  <c r="AA279" i="4"/>
  <c r="AE280" i="4"/>
  <c r="AA282" i="4"/>
  <c r="AE283" i="4"/>
  <c r="AA285" i="4"/>
  <c r="AD286" i="4"/>
  <c r="AF287" i="4"/>
  <c r="AJ288" i="4"/>
  <c r="Y290" i="4"/>
  <c r="Z291" i="4"/>
  <c r="AA292" i="4"/>
  <c r="AB293" i="4"/>
  <c r="AC295" i="4"/>
  <c r="AD296" i="4"/>
  <c r="AE297" i="4"/>
  <c r="AF298" i="4"/>
  <c r="AG299" i="4"/>
  <c r="AH300" i="4"/>
  <c r="AJ301" i="4"/>
  <c r="Y303" i="4"/>
  <c r="Z304" i="4"/>
  <c r="AA305" i="4"/>
  <c r="AB306" i="4"/>
  <c r="AC307" i="4"/>
  <c r="AD308" i="4"/>
  <c r="AE309" i="4"/>
  <c r="AF310" i="4"/>
  <c r="AG311" i="4"/>
  <c r="AH312" i="4"/>
  <c r="AJ313" i="4"/>
  <c r="Y315" i="4"/>
  <c r="Z317" i="4"/>
  <c r="AA318" i="4"/>
  <c r="AB319" i="4"/>
  <c r="AC321" i="4"/>
  <c r="AD322" i="4"/>
  <c r="AE323" i="4"/>
  <c r="AF324" i="4"/>
  <c r="AG325" i="4"/>
  <c r="AH326" i="4"/>
  <c r="AJ327" i="4"/>
  <c r="Y329" i="4"/>
  <c r="Z330" i="4"/>
  <c r="AA331" i="4"/>
  <c r="AB332" i="4"/>
  <c r="AC333" i="4"/>
  <c r="AD334" i="4"/>
  <c r="AE335" i="4"/>
  <c r="AF336" i="4"/>
  <c r="AG337" i="4"/>
  <c r="AH338" i="4"/>
  <c r="AJ339" i="4"/>
  <c r="Y341" i="4"/>
  <c r="Z342" i="4"/>
  <c r="AA343" i="4"/>
  <c r="AB344" i="4"/>
  <c r="AC345" i="4"/>
  <c r="AD346" i="4"/>
  <c r="AE347" i="4"/>
  <c r="AF348" i="4"/>
  <c r="AG349" i="4"/>
  <c r="AH350" i="4"/>
  <c r="AJ351" i="4"/>
  <c r="Y353" i="4"/>
  <c r="Z354" i="4"/>
  <c r="AA355" i="4"/>
  <c r="AB6" i="4"/>
  <c r="AF12" i="4"/>
  <c r="AB21" i="4"/>
  <c r="AF27" i="4"/>
  <c r="AF36" i="4"/>
  <c r="AF43" i="4"/>
  <c r="AH50" i="4"/>
  <c r="AH55" i="4"/>
  <c r="AC63" i="4"/>
  <c r="AD68" i="4"/>
  <c r="AB75" i="4"/>
  <c r="AC80" i="4"/>
  <c r="AI86" i="4"/>
  <c r="AE91" i="4"/>
  <c r="AE96" i="4"/>
  <c r="Z102" i="4"/>
  <c r="AB107" i="4"/>
  <c r="AD110" i="4"/>
  <c r="AH113" i="4"/>
  <c r="Z117" i="4"/>
  <c r="AA120" i="4"/>
  <c r="AE122" i="4"/>
  <c r="AF125" i="4"/>
  <c r="AI127" i="4"/>
  <c r="AJ130" i="4"/>
  <c r="AB133" i="4"/>
  <c r="AC136" i="4"/>
  <c r="AG138" i="4"/>
  <c r="AC141" i="4"/>
  <c r="AC143" i="4"/>
  <c r="AE145" i="4"/>
  <c r="AB147" i="4"/>
  <c r="AD149" i="4"/>
  <c r="Z151" i="4"/>
  <c r="AB153" i="4"/>
  <c r="Z155" i="4"/>
  <c r="AA157" i="4"/>
  <c r="AI158" i="4"/>
  <c r="Z161" i="4"/>
  <c r="AH162" i="4"/>
  <c r="AJ164" i="4"/>
  <c r="AG166" i="4"/>
  <c r="AI168" i="4"/>
  <c r="AF170" i="4"/>
  <c r="AH172" i="4"/>
  <c r="AE175" i="4"/>
  <c r="AF177" i="4"/>
  <c r="AA179" i="4"/>
  <c r="AA181" i="4"/>
  <c r="AG182" i="4"/>
  <c r="AG184" i="4"/>
  <c r="AC186" i="4"/>
  <c r="AB188" i="4"/>
  <c r="AI189" i="4"/>
  <c r="AI191" i="4"/>
  <c r="AD193" i="4"/>
  <c r="AD195" i="4"/>
  <c r="AJ196" i="4"/>
  <c r="AI198" i="4"/>
  <c r="AC201" i="4"/>
  <c r="AA203" i="4"/>
  <c r="AF204" i="4"/>
  <c r="AD207" i="4"/>
  <c r="AI208" i="4"/>
  <c r="AG210" i="4"/>
  <c r="AA212" i="4"/>
  <c r="AJ213" i="4"/>
  <c r="AD215" i="4"/>
  <c r="AB217" i="4"/>
  <c r="AG218" i="4"/>
  <c r="AE220" i="4"/>
  <c r="AJ221" i="4"/>
  <c r="AH224" i="4"/>
  <c r="AB226" i="4"/>
  <c r="Y228" i="4"/>
  <c r="AE229" i="4"/>
  <c r="AC231" i="4"/>
  <c r="AH232" i="4"/>
  <c r="AF234" i="4"/>
  <c r="Y236" i="4"/>
  <c r="AI237" i="4"/>
  <c r="AC239" i="4"/>
  <c r="AA241" i="4"/>
  <c r="AF242" i="4"/>
  <c r="AD244" i="4"/>
  <c r="AI245" i="4"/>
  <c r="AG247" i="4"/>
  <c r="AA249" i="4"/>
  <c r="AJ250" i="4"/>
  <c r="AB253" i="4"/>
  <c r="AJ254" i="4"/>
  <c r="AB256" i="4"/>
  <c r="AJ257" i="4"/>
  <c r="AB259" i="4"/>
  <c r="AJ260" i="4"/>
  <c r="AB263" i="4"/>
  <c r="AJ264" i="4"/>
  <c r="AB266" i="4"/>
  <c r="AJ267" i="4"/>
  <c r="AB269" i="4"/>
  <c r="AJ271" i="4"/>
  <c r="AB273" i="4"/>
  <c r="AJ274" i="4"/>
  <c r="AB276" i="4"/>
  <c r="AJ277" i="4"/>
  <c r="AB279" i="4"/>
  <c r="AJ280" i="4"/>
  <c r="AB282" i="4"/>
  <c r="AJ283" i="4"/>
  <c r="AB285" i="4"/>
  <c r="AE286" i="4"/>
  <c r="AG287" i="4"/>
  <c r="Y289" i="4"/>
  <c r="Z290" i="4"/>
  <c r="AA291" i="4"/>
  <c r="AB292" i="4"/>
  <c r="AC293" i="4"/>
  <c r="AD295" i="4"/>
  <c r="AE296" i="4"/>
  <c r="AF297" i="4"/>
  <c r="AG298" i="4"/>
  <c r="AH299" i="4"/>
  <c r="AJ300" i="4"/>
  <c r="Y302" i="4"/>
  <c r="Z303" i="4"/>
  <c r="AA304" i="4"/>
  <c r="AB305" i="4"/>
  <c r="AC306" i="4"/>
  <c r="AD307" i="4"/>
  <c r="AE308" i="4"/>
  <c r="AF309" i="4"/>
  <c r="AG310" i="4"/>
  <c r="AH311" i="4"/>
  <c r="AJ312" i="4"/>
  <c r="Y314" i="4"/>
  <c r="Z315" i="4"/>
  <c r="AA317" i="4"/>
  <c r="AB318" i="4"/>
  <c r="AC319" i="4"/>
  <c r="AD321" i="4"/>
  <c r="AE322" i="4"/>
  <c r="AF323" i="4"/>
  <c r="AG324" i="4"/>
  <c r="AH325" i="4"/>
  <c r="AJ326" i="4"/>
  <c r="Y328" i="4"/>
  <c r="Z329" i="4"/>
  <c r="AA330" i="4"/>
  <c r="AB331" i="4"/>
  <c r="AC332" i="4"/>
  <c r="AD333" i="4"/>
  <c r="AE334" i="4"/>
  <c r="AF335" i="4"/>
  <c r="AG336" i="4"/>
  <c r="AH337" i="4"/>
  <c r="AJ338" i="4"/>
  <c r="Y340" i="4"/>
  <c r="Z341" i="4"/>
  <c r="AA342" i="4"/>
  <c r="AB343" i="4"/>
  <c r="AC6" i="4"/>
  <c r="AG12" i="4"/>
  <c r="AD21" i="4"/>
  <c r="AH27" i="4"/>
  <c r="AG36" i="4"/>
  <c r="AG43" i="4"/>
  <c r="AE51" i="4"/>
  <c r="AG56" i="4"/>
  <c r="AD63" i="4"/>
  <c r="AE68" i="4"/>
  <c r="AD75" i="4"/>
  <c r="AE80" i="4"/>
  <c r="AJ86" i="4"/>
  <c r="AF91" i="4"/>
  <c r="AC97" i="4"/>
  <c r="AA102" i="4"/>
  <c r="AD107" i="4"/>
  <c r="AE110" i="4"/>
  <c r="AI113" i="4"/>
  <c r="AF117" i="4"/>
  <c r="AB120" i="4"/>
  <c r="AF122" i="4"/>
  <c r="AG125" i="4"/>
  <c r="AJ127" i="4"/>
  <c r="Z131" i="4"/>
  <c r="AC133" i="4"/>
  <c r="AD136" i="4"/>
  <c r="AH138" i="4"/>
  <c r="AF141" i="4"/>
  <c r="AD143" i="4"/>
  <c r="AF145" i="4"/>
  <c r="AC147" i="4"/>
  <c r="AE149" i="4"/>
  <c r="AA151" i="4"/>
  <c r="AC153" i="4"/>
  <c r="AA155" i="4"/>
  <c r="AC157" i="4"/>
  <c r="Z159" i="4"/>
  <c r="AB161" i="4"/>
  <c r="AI162" i="4"/>
  <c r="Z165" i="4"/>
  <c r="AI166" i="4"/>
  <c r="AJ168" i="4"/>
  <c r="AG170" i="4"/>
  <c r="AI172" i="4"/>
  <c r="AF175" i="4"/>
  <c r="AG177" i="4"/>
  <c r="AB179" i="4"/>
  <c r="AB181" i="4"/>
  <c r="AH182" i="4"/>
  <c r="AH184" i="4"/>
  <c r="AD186" i="4"/>
  <c r="AD188" i="4"/>
  <c r="AJ189" i="4"/>
  <c r="AJ191" i="4"/>
  <c r="AE193" i="4"/>
  <c r="AE195" i="4"/>
  <c r="AA197" i="4"/>
  <c r="AJ198" i="4"/>
  <c r="AD201" i="4"/>
  <c r="AB203" i="4"/>
  <c r="AG204" i="4"/>
  <c r="AE207" i="4"/>
  <c r="AJ208" i="4"/>
  <c r="AH210" i="4"/>
  <c r="AB212" i="4"/>
  <c r="Y214" i="4"/>
  <c r="AE215" i="4"/>
  <c r="AC217" i="4"/>
  <c r="AH218" i="4"/>
  <c r="AF220" i="4"/>
  <c r="Y223" i="4"/>
  <c r="AI224" i="4"/>
  <c r="AC226" i="4"/>
  <c r="AA228" i="4"/>
  <c r="AF229" i="4"/>
  <c r="AD231" i="4"/>
  <c r="AI232" i="4"/>
  <c r="AG234" i="4"/>
  <c r="AA236" i="4"/>
  <c r="AJ237" i="4"/>
  <c r="AD239" i="4"/>
  <c r="AB241" i="4"/>
  <c r="AG242" i="4"/>
  <c r="AE244" i="4"/>
  <c r="AJ245" i="4"/>
  <c r="AH247" i="4"/>
  <c r="AB249" i="4"/>
  <c r="Y252" i="4"/>
  <c r="AC253" i="4"/>
  <c r="Y255" i="4"/>
  <c r="AC256" i="4"/>
  <c r="Y258" i="4"/>
  <c r="AC259" i="4"/>
  <c r="Y261" i="4"/>
  <c r="AC263" i="4"/>
  <c r="Y265" i="4"/>
  <c r="AC266" i="4"/>
  <c r="Y268" i="4"/>
  <c r="AC269" i="4"/>
  <c r="Y272" i="4"/>
  <c r="AC273" i="4"/>
  <c r="Y275" i="4"/>
  <c r="AC276" i="4"/>
  <c r="Y278" i="4"/>
  <c r="AC279" i="4"/>
  <c r="Y281" i="4"/>
  <c r="AC282" i="4"/>
  <c r="Y284" i="4"/>
  <c r="AC285" i="4"/>
  <c r="AF286" i="4"/>
  <c r="AJ287" i="4"/>
  <c r="Z289" i="4"/>
  <c r="AA290" i="4"/>
  <c r="AB291" i="4"/>
  <c r="AC292" i="4"/>
  <c r="AD293" i="4"/>
  <c r="AE295" i="4"/>
  <c r="AF296" i="4"/>
  <c r="AG297" i="4"/>
  <c r="AH298" i="4"/>
  <c r="AJ299" i="4"/>
  <c r="Y301" i="4"/>
  <c r="Z302" i="4"/>
  <c r="AA303" i="4"/>
  <c r="AB304" i="4"/>
  <c r="AC305" i="4"/>
  <c r="AD306" i="4"/>
  <c r="AE307" i="4"/>
  <c r="AF308" i="4"/>
  <c r="AG309" i="4"/>
  <c r="AH310" i="4"/>
  <c r="AJ311" i="4"/>
  <c r="Y313" i="4"/>
  <c r="Z314" i="4"/>
  <c r="AA315" i="4"/>
  <c r="AB317" i="4"/>
  <c r="AC318" i="4"/>
  <c r="AD319" i="4"/>
  <c r="AE321" i="4"/>
  <c r="AF322" i="4"/>
  <c r="AG323" i="4"/>
  <c r="AH324" i="4"/>
  <c r="AJ325" i="4"/>
  <c r="Y327" i="4"/>
  <c r="Z328" i="4"/>
  <c r="AA329" i="4"/>
  <c r="AB330" i="4"/>
  <c r="AC331" i="4"/>
  <c r="AD332" i="4"/>
  <c r="AE333" i="4"/>
  <c r="AF334" i="4"/>
  <c r="AG335" i="4"/>
  <c r="AH336" i="4"/>
  <c r="AJ337" i="4"/>
  <c r="Y339" i="4"/>
  <c r="Z340" i="4"/>
  <c r="AA341" i="4"/>
  <c r="AB342" i="4"/>
  <c r="AC343" i="4"/>
  <c r="AD344" i="4"/>
  <c r="AE345" i="4"/>
  <c r="AF346" i="4"/>
  <c r="AG347" i="4"/>
  <c r="AH348" i="4"/>
  <c r="AJ349" i="4"/>
  <c r="AH6" i="4"/>
  <c r="AH13" i="4"/>
  <c r="AH22" i="4"/>
  <c r="AD29" i="4"/>
  <c r="AH36" i="4"/>
  <c r="AH43" i="4"/>
  <c r="AC52" i="4"/>
  <c r="Y57" i="4"/>
  <c r="AB64" i="4"/>
  <c r="AJ68" i="4"/>
  <c r="AE76" i="4"/>
  <c r="AF81" i="4"/>
  <c r="Y87" i="4"/>
  <c r="AG91" i="4"/>
  <c r="AG97" i="4"/>
  <c r="AG102" i="4"/>
  <c r="AF107" i="4"/>
  <c r="AA111" i="4"/>
  <c r="AJ113" i="4"/>
  <c r="AG117" i="4"/>
  <c r="AC120" i="4"/>
  <c r="Z123" i="4"/>
  <c r="AH125" i="4"/>
  <c r="Z128" i="4"/>
  <c r="AA131" i="4"/>
  <c r="AD133" i="4"/>
  <c r="AE136" i="4"/>
  <c r="AI138" i="4"/>
  <c r="AH141" i="4"/>
  <c r="AE143" i="4"/>
  <c r="AG145" i="4"/>
  <c r="AD147" i="4"/>
  <c r="AF149" i="4"/>
  <c r="AD151" i="4"/>
  <c r="AD153" i="4"/>
  <c r="AB155" i="4"/>
  <c r="AD157" i="4"/>
  <c r="AA159" i="4"/>
  <c r="AC161" i="4"/>
  <c r="AJ162" i="4"/>
  <c r="AA165" i="4"/>
  <c r="AJ166" i="4"/>
  <c r="Z169" i="4"/>
  <c r="AH170" i="4"/>
  <c r="AJ172" i="4"/>
  <c r="AG175" i="4"/>
  <c r="AH177" i="4"/>
  <c r="AC179" i="4"/>
  <c r="AC181" i="4"/>
  <c r="AJ182" i="4"/>
  <c r="AI184" i="4"/>
  <c r="AE186" i="4"/>
  <c r="AE188" i="4"/>
  <c r="Z190" i="4"/>
  <c r="Z192" i="4"/>
  <c r="AF193" i="4"/>
  <c r="AF195" i="4"/>
  <c r="AB197" i="4"/>
  <c r="Y200" i="4"/>
  <c r="AE201" i="4"/>
  <c r="AC203" i="4"/>
  <c r="AH204" i="4"/>
  <c r="AF207" i="4"/>
  <c r="Y209" i="4"/>
  <c r="AI210" i="4"/>
  <c r="AC212" i="4"/>
  <c r="AA214" i="4"/>
  <c r="AF215" i="4"/>
  <c r="AD217" i="4"/>
  <c r="AI218" i="4"/>
  <c r="AG220" i="4"/>
  <c r="AA223" i="4"/>
  <c r="AJ224" i="4"/>
  <c r="AD226" i="4"/>
  <c r="AB228" i="4"/>
  <c r="AG229" i="4"/>
  <c r="AE231" i="4"/>
  <c r="AJ232" i="4"/>
  <c r="AH234" i="4"/>
  <c r="AB236" i="4"/>
  <c r="Y238" i="4"/>
  <c r="AE239" i="4"/>
  <c r="AC241" i="4"/>
  <c r="AH242" i="4"/>
  <c r="AF244" i="4"/>
  <c r="Y246" i="4"/>
  <c r="AI247" i="4"/>
  <c r="AC249" i="4"/>
  <c r="Z252" i="4"/>
  <c r="AD253" i="4"/>
  <c r="Z255" i="4"/>
  <c r="AD256" i="4"/>
  <c r="Z258" i="4"/>
  <c r="AD259" i="4"/>
  <c r="Z261" i="4"/>
  <c r="AD263" i="4"/>
  <c r="Z265" i="4"/>
  <c r="AD266" i="4"/>
  <c r="Z268" i="4"/>
  <c r="AD269" i="4"/>
  <c r="Z272" i="4"/>
  <c r="AD273" i="4"/>
  <c r="Z275" i="4"/>
  <c r="AD276" i="4"/>
  <c r="Z278" i="4"/>
  <c r="AD279" i="4"/>
  <c r="Z281" i="4"/>
  <c r="AD282" i="4"/>
  <c r="Z284" i="4"/>
  <c r="AD285" i="4"/>
  <c r="AG286" i="4"/>
  <c r="Y288" i="4"/>
  <c r="AA289" i="4"/>
  <c r="AB290" i="4"/>
  <c r="AC291" i="4"/>
  <c r="AD292" i="4"/>
  <c r="AE293" i="4"/>
  <c r="AF295" i="4"/>
  <c r="AG296" i="4"/>
  <c r="AH297" i="4"/>
  <c r="AJ298" i="4"/>
  <c r="Y300" i="4"/>
  <c r="Z301" i="4"/>
  <c r="AA302" i="4"/>
  <c r="AB303" i="4"/>
  <c r="AC304" i="4"/>
  <c r="AD305" i="4"/>
  <c r="AE306" i="4"/>
  <c r="AF307" i="4"/>
  <c r="AG308" i="4"/>
  <c r="AH309" i="4"/>
  <c r="AJ310" i="4"/>
  <c r="Y312" i="4"/>
  <c r="Z313" i="4"/>
  <c r="AA314" i="4"/>
  <c r="AB315" i="4"/>
  <c r="AC317" i="4"/>
  <c r="AD318" i="4"/>
  <c r="AE319" i="4"/>
  <c r="AF321" i="4"/>
  <c r="AG322" i="4"/>
  <c r="AH323" i="4"/>
  <c r="AJ324" i="4"/>
  <c r="Y326" i="4"/>
  <c r="Z327" i="4"/>
  <c r="AA328" i="4"/>
  <c r="AB329" i="4"/>
  <c r="AC330" i="4"/>
  <c r="AD331" i="4"/>
  <c r="AE332" i="4"/>
  <c r="AF333" i="4"/>
  <c r="AG334" i="4"/>
  <c r="AH335" i="4"/>
  <c r="AJ336" i="4"/>
  <c r="Y338" i="4"/>
  <c r="Z339" i="4"/>
  <c r="AA340" i="4"/>
  <c r="AB341" i="4"/>
  <c r="AC342" i="4"/>
  <c r="AD343" i="4"/>
  <c r="AE344" i="4"/>
  <c r="AF345" i="4"/>
  <c r="AG346" i="4"/>
  <c r="AH347" i="4"/>
  <c r="AJ348" i="4"/>
  <c r="Y350" i="4"/>
  <c r="Z351" i="4"/>
  <c r="AA352" i="4"/>
  <c r="AB353" i="4"/>
  <c r="AC354" i="4"/>
  <c r="AD355" i="4"/>
  <c r="AE356" i="4"/>
  <c r="AF357" i="4"/>
  <c r="AG358" i="4"/>
  <c r="AH359" i="4"/>
  <c r="AJ360" i="4"/>
  <c r="Y362" i="4"/>
  <c r="Z363" i="4"/>
  <c r="AA364" i="4"/>
  <c r="AB365" i="4"/>
  <c r="AC366" i="4"/>
  <c r="AD367" i="4"/>
  <c r="AE368" i="4"/>
  <c r="AF369" i="4"/>
  <c r="AG370" i="4"/>
  <c r="AH371" i="4"/>
  <c r="AJ372" i="4"/>
  <c r="Y374" i="4"/>
  <c r="Z375" i="4"/>
  <c r="AA376" i="4"/>
  <c r="AB377" i="4"/>
  <c r="AC378" i="4"/>
  <c r="AD379" i="4"/>
  <c r="AE380" i="4"/>
  <c r="AF381" i="4"/>
  <c r="AG382" i="4"/>
  <c r="AH383" i="4"/>
  <c r="AJ384" i="4"/>
  <c r="Y386" i="4"/>
  <c r="Z387" i="4"/>
  <c r="AA388" i="4"/>
  <c r="AB389" i="4"/>
  <c r="AC390" i="4"/>
  <c r="AD391" i="4"/>
  <c r="AE392" i="4"/>
  <c r="AF393" i="4"/>
  <c r="AG394" i="4"/>
  <c r="AH395" i="4"/>
  <c r="AJ396" i="4"/>
  <c r="Y398" i="4"/>
  <c r="Z399" i="4"/>
  <c r="AA400" i="4"/>
  <c r="AB401" i="4"/>
  <c r="AC402" i="4"/>
  <c r="AD403" i="4"/>
  <c r="AE404" i="4"/>
  <c r="AF405" i="4"/>
  <c r="AG406" i="4"/>
  <c r="AH407" i="4"/>
  <c r="AJ408" i="4"/>
  <c r="Y410" i="4"/>
  <c r="Z411" i="4"/>
  <c r="AA412" i="4"/>
  <c r="AB413" i="4"/>
  <c r="AC414" i="4"/>
  <c r="AD415" i="4"/>
  <c r="AE416" i="4"/>
  <c r="AF417" i="4"/>
  <c r="AG418" i="4"/>
  <c r="AH419" i="4"/>
  <c r="AJ420" i="4"/>
  <c r="Y422" i="4"/>
  <c r="Z423" i="4"/>
  <c r="AA424" i="4"/>
  <c r="AB425" i="4"/>
  <c r="AC426" i="4"/>
  <c r="AD427" i="4"/>
  <c r="AE428" i="4"/>
  <c r="AF429" i="4"/>
  <c r="AG430" i="4"/>
  <c r="AH431" i="4"/>
  <c r="AJ432" i="4"/>
  <c r="Y434" i="4"/>
  <c r="Z435" i="4"/>
  <c r="Z437" i="4"/>
  <c r="AA438" i="4"/>
  <c r="AB439" i="4"/>
  <c r="AC440" i="4"/>
  <c r="AD441" i="4"/>
  <c r="AE442" i="4"/>
  <c r="AF443" i="4"/>
  <c r="AG444" i="4"/>
  <c r="AI445" i="4"/>
  <c r="AJ446" i="4"/>
  <c r="Y448" i="4"/>
  <c r="Z449" i="4"/>
  <c r="AA450" i="4"/>
  <c r="AB451" i="4"/>
  <c r="AC452" i="4"/>
  <c r="AD453" i="4"/>
  <c r="AE454" i="4"/>
  <c r="AF455" i="4"/>
  <c r="AG456" i="4"/>
  <c r="AI457" i="4"/>
  <c r="AJ458" i="4"/>
  <c r="Y460" i="4"/>
  <c r="Z461" i="4"/>
  <c r="AA462" i="4"/>
  <c r="AB463" i="4"/>
  <c r="AC464" i="4"/>
  <c r="AD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2" i="4"/>
  <c r="AE483" i="4"/>
  <c r="AE484" i="4"/>
  <c r="AE485" i="4"/>
  <c r="AE486" i="4"/>
  <c r="AE487" i="4"/>
  <c r="AE488" i="4"/>
  <c r="AE489" i="4"/>
  <c r="AE491" i="4"/>
  <c r="AE492" i="4"/>
  <c r="AE493" i="4"/>
  <c r="AE494" i="4"/>
  <c r="AE495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7" i="4"/>
  <c r="AE518" i="4"/>
  <c r="AE519" i="4"/>
  <c r="AE520" i="4"/>
  <c r="AE521" i="4"/>
  <c r="AE522" i="4"/>
  <c r="AE523" i="4"/>
  <c r="AE525" i="4"/>
  <c r="AE526" i="4"/>
  <c r="AE527" i="4"/>
  <c r="AE528" i="4"/>
  <c r="AE529" i="4"/>
  <c r="AE530" i="4"/>
  <c r="AE531" i="4"/>
  <c r="AE533" i="4"/>
  <c r="AE534" i="4"/>
  <c r="AE535" i="4"/>
  <c r="AE536" i="4"/>
  <c r="AE538" i="4"/>
  <c r="AE539" i="4"/>
  <c r="AE540" i="4"/>
  <c r="AE541" i="4"/>
  <c r="AE542" i="4"/>
  <c r="AE544" i="4"/>
  <c r="AE545" i="4"/>
  <c r="AE546" i="4"/>
  <c r="AE549" i="4"/>
  <c r="AE551" i="4"/>
  <c r="AE552" i="4"/>
  <c r="AE553" i="4"/>
  <c r="AE554" i="4"/>
  <c r="AE555" i="4"/>
  <c r="AE557" i="4"/>
  <c r="AE558" i="4"/>
  <c r="AE559" i="4"/>
  <c r="AE560" i="4"/>
  <c r="AE561" i="4"/>
  <c r="AE563" i="4"/>
  <c r="AE564" i="4"/>
  <c r="AE565" i="4"/>
  <c r="AE566" i="4"/>
  <c r="AE567" i="4"/>
  <c r="AE568" i="4"/>
  <c r="AE569" i="4"/>
  <c r="AE570" i="4"/>
  <c r="AH16" i="4"/>
  <c r="AD27" i="4"/>
  <c r="AD39" i="4"/>
  <c r="AG49" i="4"/>
  <c r="AJ59" i="4"/>
  <c r="AI67" i="4"/>
  <c r="AB77" i="4"/>
  <c r="AI84" i="4"/>
  <c r="AC94" i="4"/>
  <c r="AF100" i="4"/>
  <c r="AE108" i="4"/>
  <c r="AH112" i="4"/>
  <c r="AH118" i="4"/>
  <c r="AC122" i="4"/>
  <c r="AE126" i="4"/>
  <c r="AJ129" i="4"/>
  <c r="AF134" i="4"/>
  <c r="AD138" i="4"/>
  <c r="AA142" i="4"/>
  <c r="AI144" i="4"/>
  <c r="AC148" i="4"/>
  <c r="AI150" i="4"/>
  <c r="AJ153" i="4"/>
  <c r="AE156" i="4"/>
  <c r="AJ159" i="4"/>
  <c r="AF162" i="4"/>
  <c r="AG165" i="4"/>
  <c r="AB168" i="4"/>
  <c r="AG171" i="4"/>
  <c r="AC175" i="4"/>
  <c r="AA178" i="4"/>
  <c r="AE180" i="4"/>
  <c r="AG183" i="4"/>
  <c r="Z186" i="4"/>
  <c r="AI188" i="4"/>
  <c r="AB191" i="4"/>
  <c r="AD194" i="4"/>
  <c r="AH196" i="4"/>
  <c r="AD200" i="4"/>
  <c r="AF202" i="4"/>
  <c r="AE206" i="4"/>
  <c r="AG208" i="4"/>
  <c r="AB211" i="4"/>
  <c r="AD213" i="4"/>
  <c r="AC216" i="4"/>
  <c r="AE218" i="4"/>
  <c r="Y221" i="4"/>
  <c r="AB224" i="4"/>
  <c r="AA227" i="4"/>
  <c r="AC229" i="4"/>
  <c r="AI231" i="4"/>
  <c r="Y234" i="4"/>
  <c r="AJ236" i="4"/>
  <c r="AA239" i="4"/>
  <c r="AG241" i="4"/>
  <c r="AI243" i="4"/>
  <c r="AH246" i="4"/>
  <c r="AJ248" i="4"/>
  <c r="AD252" i="4"/>
  <c r="AD254" i="4"/>
  <c r="Z257" i="4"/>
  <c r="Z259" i="4"/>
  <c r="AD261" i="4"/>
  <c r="AD264" i="4"/>
  <c r="Z267" i="4"/>
  <c r="Z269" i="4"/>
  <c r="AD272" i="4"/>
  <c r="AD274" i="4"/>
  <c r="Z277" i="4"/>
  <c r="Z279" i="4"/>
  <c r="AD281" i="4"/>
  <c r="AD283" i="4"/>
  <c r="Y286" i="4"/>
  <c r="AE287" i="4"/>
  <c r="AE289" i="4"/>
  <c r="Y291" i="4"/>
  <c r="AH292" i="4"/>
  <c r="AB295" i="4"/>
  <c r="Z297" i="4"/>
  <c r="AE298" i="4"/>
  <c r="AC300" i="4"/>
  <c r="AH301" i="4"/>
  <c r="AF303" i="4"/>
  <c r="Z305" i="4"/>
  <c r="AJ306" i="4"/>
  <c r="AC308" i="4"/>
  <c r="AA310" i="4"/>
  <c r="AF311" i="4"/>
  <c r="AD313" i="4"/>
  <c r="AJ314" i="4"/>
  <c r="AG317" i="4"/>
  <c r="AA319" i="4"/>
  <c r="Y322" i="4"/>
  <c r="AD323" i="4"/>
  <c r="AB325" i="4"/>
  <c r="AG326" i="4"/>
  <c r="AE328" i="4"/>
  <c r="Y330" i="4"/>
  <c r="AH331" i="4"/>
  <c r="AB333" i="4"/>
  <c r="Z335" i="4"/>
  <c r="AE336" i="4"/>
  <c r="AC338" i="4"/>
  <c r="AH339" i="4"/>
  <c r="AF341" i="4"/>
  <c r="Z343" i="4"/>
  <c r="AH344" i="4"/>
  <c r="AA346" i="4"/>
  <c r="AF347" i="4"/>
  <c r="AA349" i="4"/>
  <c r="AE350" i="4"/>
  <c r="AH351" i="4"/>
  <c r="AA353" i="4"/>
  <c r="AE354" i="4"/>
  <c r="AH355" i="4"/>
  <c r="Y357" i="4"/>
  <c r="AA358" i="4"/>
  <c r="AC359" i="4"/>
  <c r="AE360" i="4"/>
  <c r="AG361" i="4"/>
  <c r="AJ362" i="4"/>
  <c r="Z364" i="4"/>
  <c r="AC365" i="4"/>
  <c r="AE366" i="4"/>
  <c r="AG367" i="4"/>
  <c r="AJ368" i="4"/>
  <c r="Z370" i="4"/>
  <c r="AB371" i="4"/>
  <c r="AD372" i="4"/>
  <c r="AF373" i="4"/>
  <c r="AH374" i="4"/>
  <c r="Y376" i="4"/>
  <c r="AA377" i="4"/>
  <c r="AD378" i="4"/>
  <c r="AF379" i="4"/>
  <c r="AH380" i="4"/>
  <c r="Y382" i="4"/>
  <c r="AA383" i="4"/>
  <c r="AC384" i="4"/>
  <c r="AE385" i="4"/>
  <c r="AG386" i="4"/>
  <c r="AJ387" i="4"/>
  <c r="Z389" i="4"/>
  <c r="AB390" i="4"/>
  <c r="AE391" i="4"/>
  <c r="AG392" i="4"/>
  <c r="AJ393" i="4"/>
  <c r="Z395" i="4"/>
  <c r="AB396" i="4"/>
  <c r="AD397" i="4"/>
  <c r="AF398" i="4"/>
  <c r="AH399" i="4"/>
  <c r="Y401" i="4"/>
  <c r="AA402" i="4"/>
  <c r="AC403" i="4"/>
  <c r="AF404" i="4"/>
  <c r="AH405" i="4"/>
  <c r="Y407" i="4"/>
  <c r="AA408" i="4"/>
  <c r="AC409" i="4"/>
  <c r="AE410" i="4"/>
  <c r="AG411" i="4"/>
  <c r="AJ412" i="4"/>
  <c r="Z414" i="4"/>
  <c r="AB415" i="4"/>
  <c r="AD416" i="4"/>
  <c r="AG417" i="4"/>
  <c r="AJ418" i="4"/>
  <c r="Z420" i="4"/>
  <c r="AB421" i="4"/>
  <c r="AE7" i="4"/>
  <c r="AI16" i="4"/>
  <c r="AI29" i="4"/>
  <c r="AE39" i="4"/>
  <c r="AD52" i="4"/>
  <c r="Y61" i="4"/>
  <c r="AD69" i="4"/>
  <c r="AC77" i="4"/>
  <c r="Z87" i="4"/>
  <c r="AD94" i="4"/>
  <c r="AA103" i="4"/>
  <c r="AF108" i="4"/>
  <c r="AD114" i="4"/>
  <c r="AI118" i="4"/>
  <c r="AA123" i="4"/>
  <c r="AF126" i="4"/>
  <c r="AB131" i="4"/>
  <c r="Z135" i="4"/>
  <c r="AJ138" i="4"/>
  <c r="AB142" i="4"/>
  <c r="AH145" i="4"/>
  <c r="AD148" i="4"/>
  <c r="AE151" i="4"/>
  <c r="Z154" i="4"/>
  <c r="AE157" i="4"/>
  <c r="AA160" i="4"/>
  <c r="Z163" i="4"/>
  <c r="AH165" i="4"/>
  <c r="AB169" i="4"/>
  <c r="AH171" i="4"/>
  <c r="AH175" i="4"/>
  <c r="AB178" i="4"/>
  <c r="AD181" i="4"/>
  <c r="AH183" i="4"/>
  <c r="AF186" i="4"/>
  <c r="AJ188" i="4"/>
  <c r="AA192" i="4"/>
  <c r="AE194" i="4"/>
  <c r="AC197" i="4"/>
  <c r="AE200" i="4"/>
  <c r="AD203" i="4"/>
  <c r="AF206" i="4"/>
  <c r="AA209" i="4"/>
  <c r="AC211" i="4"/>
  <c r="AB214" i="4"/>
  <c r="AD216" i="4"/>
  <c r="AJ218" i="4"/>
  <c r="AA221" i="4"/>
  <c r="Y225" i="4"/>
  <c r="AB227" i="4"/>
  <c r="AH229" i="4"/>
  <c r="AJ231" i="4"/>
  <c r="AI234" i="4"/>
  <c r="Y237" i="4"/>
  <c r="AF239" i="4"/>
  <c r="AH241" i="4"/>
  <c r="AG244" i="4"/>
  <c r="AI246" i="4"/>
  <c r="AD249" i="4"/>
  <c r="AE252" i="4"/>
  <c r="AA255" i="4"/>
  <c r="AA257" i="4"/>
  <c r="AE259" i="4"/>
  <c r="AE261" i="4"/>
  <c r="AA265" i="4"/>
  <c r="AA267" i="4"/>
  <c r="AE269" i="4"/>
  <c r="AE272" i="4"/>
  <c r="AA275" i="4"/>
  <c r="AA277" i="4"/>
  <c r="AE279" i="4"/>
  <c r="AE281" i="4"/>
  <c r="AA284" i="4"/>
  <c r="Z286" i="4"/>
  <c r="Z288" i="4"/>
  <c r="AF289" i="4"/>
  <c r="AD291" i="4"/>
  <c r="AJ292" i="4"/>
  <c r="AG295" i="4"/>
  <c r="AA297" i="4"/>
  <c r="Y299" i="4"/>
  <c r="AD300" i="4"/>
  <c r="AB302" i="4"/>
  <c r="AG303" i="4"/>
  <c r="AE305" i="4"/>
  <c r="Y307" i="4"/>
  <c r="AH308" i="4"/>
  <c r="AB310" i="4"/>
  <c r="Z312" i="4"/>
  <c r="AE313" i="4"/>
  <c r="AC315" i="4"/>
  <c r="AH317" i="4"/>
  <c r="AF319" i="4"/>
  <c r="Z322" i="4"/>
  <c r="AJ323" i="4"/>
  <c r="AC325" i="4"/>
  <c r="AA327" i="4"/>
  <c r="AF328" i="4"/>
  <c r="AD330" i="4"/>
  <c r="AJ331" i="4"/>
  <c r="AG333" i="4"/>
  <c r="AA335" i="4"/>
  <c r="Y337" i="4"/>
  <c r="AD338" i="4"/>
  <c r="AB340" i="4"/>
  <c r="AG341" i="4"/>
  <c r="AE343" i="4"/>
  <c r="AJ344" i="4"/>
  <c r="AB346" i="4"/>
  <c r="AJ347" i="4"/>
  <c r="AB349" i="4"/>
  <c r="AF350" i="4"/>
  <c r="Y352" i="4"/>
  <c r="AC353" i="4"/>
  <c r="AF354" i="4"/>
  <c r="AJ355" i="4"/>
  <c r="Z357" i="4"/>
  <c r="AB358" i="4"/>
  <c r="AD359" i="4"/>
  <c r="AF360" i="4"/>
  <c r="AH361" i="4"/>
  <c r="Y363" i="4"/>
  <c r="AB364" i="4"/>
  <c r="AD365" i="4"/>
  <c r="AF366" i="4"/>
  <c r="AH367" i="4"/>
  <c r="Y369" i="4"/>
  <c r="AA370" i="4"/>
  <c r="AC371" i="4"/>
  <c r="AE372" i="4"/>
  <c r="AG373" i="4"/>
  <c r="AJ374" i="4"/>
  <c r="Z376" i="4"/>
  <c r="AC377" i="4"/>
  <c r="AE378" i="4"/>
  <c r="AG379" i="4"/>
  <c r="AJ380" i="4"/>
  <c r="Z382" i="4"/>
  <c r="AB383" i="4"/>
  <c r="AD384" i="4"/>
  <c r="AF385" i="4"/>
  <c r="AH386" i="4"/>
  <c r="Y388" i="4"/>
  <c r="AA389" i="4"/>
  <c r="AD390" i="4"/>
  <c r="AF391" i="4"/>
  <c r="AH392" i="4"/>
  <c r="Y394" i="4"/>
  <c r="AA395" i="4"/>
  <c r="AC396" i="4"/>
  <c r="AE397" i="4"/>
  <c r="AG398" i="4"/>
  <c r="AJ399" i="4"/>
  <c r="Z401" i="4"/>
  <c r="AB402" i="4"/>
  <c r="AE403" i="4"/>
  <c r="AG404" i="4"/>
  <c r="AJ405" i="4"/>
  <c r="Z407" i="4"/>
  <c r="AB408" i="4"/>
  <c r="AD409" i="4"/>
  <c r="AF410" i="4"/>
  <c r="AH411" i="4"/>
  <c r="Y413" i="4"/>
  <c r="AA414" i="4"/>
  <c r="AC415" i="4"/>
  <c r="AF7" i="4"/>
  <c r="AB17" i="4"/>
  <c r="AF30" i="4"/>
  <c r="AB41" i="4"/>
  <c r="AE52" i="4"/>
  <c r="Z61" i="4"/>
  <c r="AJ71" i="4"/>
  <c r="AB79" i="4"/>
  <c r="AB87" i="4"/>
  <c r="AE94" i="4"/>
  <c r="AC104" i="4"/>
  <c r="Z110" i="4"/>
  <c r="AE114" i="4"/>
  <c r="Z119" i="4"/>
  <c r="AF123" i="4"/>
  <c r="AE127" i="4"/>
  <c r="AC131" i="4"/>
  <c r="AA135" i="4"/>
  <c r="AH139" i="4"/>
  <c r="AI142" i="4"/>
  <c r="AJ145" i="4"/>
  <c r="AE148" i="4"/>
  <c r="AJ151" i="4"/>
  <c r="AE154" i="4"/>
  <c r="AF157" i="4"/>
  <c r="AB160" i="4"/>
  <c r="AG163" i="4"/>
  <c r="AB166" i="4"/>
  <c r="AC169" i="4"/>
  <c r="AI171" i="4"/>
  <c r="AD176" i="4"/>
  <c r="AH178" i="4"/>
  <c r="AE181" i="4"/>
  <c r="AI183" i="4"/>
  <c r="Z187" i="4"/>
  <c r="AE189" i="4"/>
  <c r="AB192" i="4"/>
  <c r="AF194" i="4"/>
  <c r="AH197" i="4"/>
  <c r="AJ200" i="4"/>
  <c r="AE203" i="4"/>
  <c r="AG206" i="4"/>
  <c r="AF209" i="4"/>
  <c r="AH211" i="4"/>
  <c r="AC214" i="4"/>
  <c r="AE216" i="4"/>
  <c r="AD219" i="4"/>
  <c r="AF221" i="4"/>
  <c r="AA225" i="4"/>
  <c r="AC227" i="4"/>
  <c r="AB230" i="4"/>
  <c r="AD232" i="4"/>
  <c r="AJ234" i="4"/>
  <c r="AA237" i="4"/>
  <c r="Y240" i="4"/>
  <c r="AB242" i="4"/>
  <c r="AH244" i="4"/>
  <c r="AJ246" i="4"/>
  <c r="AI249" i="4"/>
  <c r="AJ252" i="4"/>
  <c r="AB255" i="4"/>
  <c r="AB257" i="4"/>
  <c r="AJ259" i="4"/>
  <c r="AJ261" i="4"/>
  <c r="AB265" i="4"/>
  <c r="AB267" i="4"/>
  <c r="AJ269" i="4"/>
  <c r="AJ272" i="4"/>
  <c r="AB275" i="4"/>
  <c r="AB277" i="4"/>
  <c r="AJ279" i="4"/>
  <c r="AJ281" i="4"/>
  <c r="AB284" i="4"/>
  <c r="AA286" i="4"/>
  <c r="AA288" i="4"/>
  <c r="AG289" i="4"/>
  <c r="AE291" i="4"/>
  <c r="Y293" i="4"/>
  <c r="AH295" i="4"/>
  <c r="AB297" i="4"/>
  <c r="Z299" i="4"/>
  <c r="AE300" i="4"/>
  <c r="AC302" i="4"/>
  <c r="AH303" i="4"/>
  <c r="AF305" i="4"/>
  <c r="Z307" i="4"/>
  <c r="AJ308" i="4"/>
  <c r="AC310" i="4"/>
  <c r="AA312" i="4"/>
  <c r="AF313" i="4"/>
  <c r="AD315" i="4"/>
  <c r="AJ317" i="4"/>
  <c r="AG319" i="4"/>
  <c r="AA322" i="4"/>
  <c r="Y324" i="4"/>
  <c r="AD325" i="4"/>
  <c r="AB327" i="4"/>
  <c r="AG328" i="4"/>
  <c r="AE330" i="4"/>
  <c r="Y332" i="4"/>
  <c r="AH333" i="4"/>
  <c r="AB335" i="4"/>
  <c r="Z337" i="4"/>
  <c r="AE338" i="4"/>
  <c r="AC340" i="4"/>
  <c r="AH341" i="4"/>
  <c r="AF343" i="4"/>
  <c r="Y345" i="4"/>
  <c r="AC346" i="4"/>
  <c r="Y348" i="4"/>
  <c r="AC349" i="4"/>
  <c r="AG350" i="4"/>
  <c r="Z352" i="4"/>
  <c r="AD353" i="4"/>
  <c r="AG354" i="4"/>
  <c r="Y356" i="4"/>
  <c r="AA357" i="4"/>
  <c r="AC358" i="4"/>
  <c r="AE359" i="4"/>
  <c r="AG360" i="4"/>
  <c r="AJ361" i="4"/>
  <c r="AA363" i="4"/>
  <c r="AC364" i="4"/>
  <c r="AE365" i="4"/>
  <c r="AG366" i="4"/>
  <c r="AJ367" i="4"/>
  <c r="Z369" i="4"/>
  <c r="AB370" i="4"/>
  <c r="AD371" i="4"/>
  <c r="AF372" i="4"/>
  <c r="AH373" i="4"/>
  <c r="Y375" i="4"/>
  <c r="AB376" i="4"/>
  <c r="AD377" i="4"/>
  <c r="AF378" i="4"/>
  <c r="AH379" i="4"/>
  <c r="Y381" i="4"/>
  <c r="AA382" i="4"/>
  <c r="AC383" i="4"/>
  <c r="AE384" i="4"/>
  <c r="AG385" i="4"/>
  <c r="AJ386" i="4"/>
  <c r="Z388" i="4"/>
  <c r="AC389" i="4"/>
  <c r="AE390" i="4"/>
  <c r="AG391" i="4"/>
  <c r="AJ392" i="4"/>
  <c r="Z394" i="4"/>
  <c r="AB395" i="4"/>
  <c r="AD396" i="4"/>
  <c r="AF397" i="4"/>
  <c r="AH398" i="4"/>
  <c r="Y400" i="4"/>
  <c r="AA401" i="4"/>
  <c r="AD402" i="4"/>
  <c r="AF403" i="4"/>
  <c r="AH404" i="4"/>
  <c r="Y406" i="4"/>
  <c r="AA407" i="4"/>
  <c r="AC408" i="4"/>
  <c r="AE409" i="4"/>
  <c r="AG410" i="4"/>
  <c r="AJ411" i="4"/>
  <c r="Z413" i="4"/>
  <c r="AB414" i="4"/>
  <c r="AE415" i="4"/>
  <c r="AG416" i="4"/>
  <c r="AJ417" i="4"/>
  <c r="Z419" i="4"/>
  <c r="AB420" i="4"/>
  <c r="AH7" i="4"/>
  <c r="AD18" i="4"/>
  <c r="AH31" i="4"/>
  <c r="AD41" i="4"/>
  <c r="AF52" i="4"/>
  <c r="AB61" i="4"/>
  <c r="Y72" i="4"/>
  <c r="AC79" i="4"/>
  <c r="Z88" i="4"/>
  <c r="AG94" i="4"/>
  <c r="AD104" i="4"/>
  <c r="AA110" i="4"/>
  <c r="AF114" i="4"/>
  <c r="AA119" i="4"/>
  <c r="AA124" i="4"/>
  <c r="AF127" i="4"/>
  <c r="AH131" i="4"/>
  <c r="AB135" i="4"/>
  <c r="AI139" i="4"/>
  <c r="Z143" i="4"/>
  <c r="Z146" i="4"/>
  <c r="AF148" i="4"/>
  <c r="Z152" i="4"/>
  <c r="AG154" i="4"/>
  <c r="AG157" i="4"/>
  <c r="AC160" i="4"/>
  <c r="AH163" i="4"/>
  <c r="AC166" i="4"/>
  <c r="AD169" i="4"/>
  <c r="AJ171" i="4"/>
  <c r="AE176" i="4"/>
  <c r="AI178" i="4"/>
  <c r="AF181" i="4"/>
  <c r="Z184" i="4"/>
  <c r="AA187" i="4"/>
  <c r="AF189" i="4"/>
  <c r="AC192" i="4"/>
  <c r="AG194" i="4"/>
  <c r="AI197" i="4"/>
  <c r="Y201" i="4"/>
  <c r="AF203" i="4"/>
  <c r="AH206" i="4"/>
  <c r="AG209" i="4"/>
  <c r="AI211" i="4"/>
  <c r="AD214" i="4"/>
  <c r="AF216" i="4"/>
  <c r="AE219" i="4"/>
  <c r="AG221" i="4"/>
  <c r="AB225" i="4"/>
  <c r="AD227" i="4"/>
  <c r="AC230" i="4"/>
  <c r="AE232" i="4"/>
  <c r="Y235" i="4"/>
  <c r="AB237" i="4"/>
  <c r="AA240" i="4"/>
  <c r="AC242" i="4"/>
  <c r="AI244" i="4"/>
  <c r="Y247" i="4"/>
  <c r="AJ249" i="4"/>
  <c r="Y253" i="4"/>
  <c r="AC255" i="4"/>
  <c r="AC257" i="4"/>
  <c r="Y260" i="4"/>
  <c r="Y263" i="4"/>
  <c r="AC265" i="4"/>
  <c r="AC267" i="4"/>
  <c r="Y271" i="4"/>
  <c r="Y273" i="4"/>
  <c r="AC275" i="4"/>
  <c r="AC277" i="4"/>
  <c r="Y280" i="4"/>
  <c r="Y282" i="4"/>
  <c r="AC284" i="4"/>
  <c r="AB286" i="4"/>
  <c r="AB288" i="4"/>
  <c r="AH289" i="4"/>
  <c r="AF291" i="4"/>
  <c r="Z293" i="4"/>
  <c r="AJ295" i="4"/>
  <c r="AC297" i="4"/>
  <c r="AA299" i="4"/>
  <c r="AF300" i="4"/>
  <c r="AD302" i="4"/>
  <c r="AJ303" i="4"/>
  <c r="AG305" i="4"/>
  <c r="AA307" i="4"/>
  <c r="Y309" i="4"/>
  <c r="AD310" i="4"/>
  <c r="AB312" i="4"/>
  <c r="AG313" i="4"/>
  <c r="AE315" i="4"/>
  <c r="Y318" i="4"/>
  <c r="AH319" i="4"/>
  <c r="AB322" i="4"/>
  <c r="Z324" i="4"/>
  <c r="AE325" i="4"/>
  <c r="AC327" i="4"/>
  <c r="AH328" i="4"/>
  <c r="AF330" i="4"/>
  <c r="Z332" i="4"/>
  <c r="AJ333" i="4"/>
  <c r="AC335" i="4"/>
  <c r="AA337" i="4"/>
  <c r="AF338" i="4"/>
  <c r="AD340" i="4"/>
  <c r="AJ341" i="4"/>
  <c r="AG343" i="4"/>
  <c r="Z345" i="4"/>
  <c r="AE346" i="4"/>
  <c r="Z348" i="4"/>
  <c r="AD349" i="4"/>
  <c r="AJ350" i="4"/>
  <c r="AB352" i="4"/>
  <c r="AE353" i="4"/>
  <c r="AH354" i="4"/>
  <c r="Z356" i="4"/>
  <c r="AB357" i="4"/>
  <c r="AD358" i="4"/>
  <c r="AF359" i="4"/>
  <c r="AH360" i="4"/>
  <c r="Z362" i="4"/>
  <c r="AB363" i="4"/>
  <c r="AD364" i="4"/>
  <c r="AF365" i="4"/>
  <c r="AH366" i="4"/>
  <c r="Y368" i="4"/>
  <c r="AA369" i="4"/>
  <c r="AC370" i="4"/>
  <c r="AE371" i="4"/>
  <c r="AG372" i="4"/>
  <c r="AJ373" i="4"/>
  <c r="AA375" i="4"/>
  <c r="AC376" i="4"/>
  <c r="AE377" i="4"/>
  <c r="AG378" i="4"/>
  <c r="AJ379" i="4"/>
  <c r="Z381" i="4"/>
  <c r="AB382" i="4"/>
  <c r="AD383" i="4"/>
  <c r="AF384" i="4"/>
  <c r="AH385" i="4"/>
  <c r="Y387" i="4"/>
  <c r="AB388" i="4"/>
  <c r="AD389" i="4"/>
  <c r="AF390" i="4"/>
  <c r="AH391" i="4"/>
  <c r="Y393" i="4"/>
  <c r="AA394" i="4"/>
  <c r="AC395" i="4"/>
  <c r="AE396" i="4"/>
  <c r="AG397" i="4"/>
  <c r="AJ398" i="4"/>
  <c r="Z400" i="4"/>
  <c r="AC401" i="4"/>
  <c r="AE402" i="4"/>
  <c r="AG403" i="4"/>
  <c r="AJ404" i="4"/>
  <c r="Z406" i="4"/>
  <c r="AB407" i="4"/>
  <c r="AD408" i="4"/>
  <c r="AF409" i="4"/>
  <c r="AH410" i="4"/>
  <c r="Y412" i="4"/>
  <c r="AA413" i="4"/>
  <c r="AD414" i="4"/>
  <c r="AF415" i="4"/>
  <c r="AH416" i="4"/>
  <c r="Y418" i="4"/>
  <c r="AA419" i="4"/>
  <c r="AC420" i="4"/>
  <c r="AE421" i="4"/>
  <c r="AG422" i="4"/>
  <c r="AJ423" i="4"/>
  <c r="Z425" i="4"/>
  <c r="AB426" i="4"/>
  <c r="AE427" i="4"/>
  <c r="AG428" i="4"/>
  <c r="AJ429" i="4"/>
  <c r="Z431" i="4"/>
  <c r="AB432" i="4"/>
  <c r="AD433" i="4"/>
  <c r="AF434" i="4"/>
  <c r="AH435" i="4"/>
  <c r="AJ437" i="4"/>
  <c r="Z439" i="4"/>
  <c r="AB440" i="4"/>
  <c r="AE441" i="4"/>
  <c r="AG442" i="4"/>
  <c r="AJ443" i="4"/>
  <c r="Z445" i="4"/>
  <c r="AB446" i="4"/>
  <c r="AD447" i="4"/>
  <c r="AF448" i="4"/>
  <c r="AI449" i="4"/>
  <c r="Y451" i="4"/>
  <c r="AA452" i="4"/>
  <c r="AC453" i="4"/>
  <c r="AF454" i="4"/>
  <c r="AI455" i="4"/>
  <c r="Y457" i="4"/>
  <c r="AA458" i="4"/>
  <c r="AC459" i="4"/>
  <c r="AE460" i="4"/>
  <c r="AG461" i="4"/>
  <c r="AJ462" i="4"/>
  <c r="Z464" i="4"/>
  <c r="AB465" i="4"/>
  <c r="AD466" i="4"/>
  <c r="AF467" i="4"/>
  <c r="AG468" i="4"/>
  <c r="AH469" i="4"/>
  <c r="AI470" i="4"/>
  <c r="AJ471" i="4"/>
  <c r="Y473" i="4"/>
  <c r="Z474" i="4"/>
  <c r="AA475" i="4"/>
  <c r="AB476" i="4"/>
  <c r="AC477" i="4"/>
  <c r="AD478" i="4"/>
  <c r="AF479" i="4"/>
  <c r="AG480" i="4"/>
  <c r="AH482" i="4"/>
  <c r="AI483" i="4"/>
  <c r="AJ484" i="4"/>
  <c r="Y486" i="4"/>
  <c r="Z487" i="4"/>
  <c r="AA488" i="4"/>
  <c r="AB489" i="4"/>
  <c r="AC491" i="4"/>
  <c r="AD492" i="4"/>
  <c r="AF493" i="4"/>
  <c r="AG494" i="4"/>
  <c r="AH495" i="4"/>
  <c r="AI497" i="4"/>
  <c r="AJ498" i="4"/>
  <c r="Y500" i="4"/>
  <c r="Z501" i="4"/>
  <c r="AA502" i="4"/>
  <c r="AB503" i="4"/>
  <c r="AC504" i="4"/>
  <c r="AD505" i="4"/>
  <c r="AF506" i="4"/>
  <c r="AG507" i="4"/>
  <c r="AH508" i="4"/>
  <c r="AI509" i="4"/>
  <c r="AJ510" i="4"/>
  <c r="Y512" i="4"/>
  <c r="Z513" i="4"/>
  <c r="AA514" i="4"/>
  <c r="AB515" i="4"/>
  <c r="AD517" i="4"/>
  <c r="AF518" i="4"/>
  <c r="AG519" i="4"/>
  <c r="AH520" i="4"/>
  <c r="AI521" i="4"/>
  <c r="AJ522" i="4"/>
  <c r="Y525" i="4"/>
  <c r="Z526" i="4"/>
  <c r="AA527" i="4"/>
  <c r="AB528" i="4"/>
  <c r="AC529" i="4"/>
  <c r="AD530" i="4"/>
  <c r="AF531" i="4"/>
  <c r="AG533" i="4"/>
  <c r="AH534" i="4"/>
  <c r="AI535" i="4"/>
  <c r="AJ536" i="4"/>
  <c r="Y539" i="4"/>
  <c r="Z540" i="4"/>
  <c r="AA541" i="4"/>
  <c r="AB542" i="4"/>
  <c r="AC544" i="4"/>
  <c r="AD545" i="4"/>
  <c r="AF546" i="4"/>
  <c r="AG549" i="4"/>
  <c r="AH551" i="4"/>
  <c r="AI552" i="4"/>
  <c r="AJ553" i="4"/>
  <c r="Y555" i="4"/>
  <c r="Z557" i="4"/>
  <c r="AA558" i="4"/>
  <c r="AB559" i="4"/>
  <c r="AC560" i="4"/>
  <c r="AD561" i="4"/>
  <c r="AF563" i="4"/>
  <c r="AG564" i="4"/>
  <c r="AH565" i="4"/>
  <c r="AI566" i="4"/>
  <c r="AJ567" i="4"/>
  <c r="Y569" i="4"/>
  <c r="Z570" i="4"/>
  <c r="AA571" i="4"/>
  <c r="AA572" i="4"/>
  <c r="AA573" i="4"/>
  <c r="AA574" i="4"/>
  <c r="AA575" i="4"/>
  <c r="AA577" i="4"/>
  <c r="AA578" i="4"/>
  <c r="AA579" i="4"/>
  <c r="AA581" i="4"/>
  <c r="AA582" i="4"/>
  <c r="AA583" i="4"/>
  <c r="AA584" i="4"/>
  <c r="AA588" i="4"/>
  <c r="AA589" i="4"/>
  <c r="AA590" i="4"/>
  <c r="AA591" i="4"/>
  <c r="AA592" i="4"/>
  <c r="AA593" i="4"/>
  <c r="AA594" i="4"/>
  <c r="AA596" i="4"/>
  <c r="AA598" i="4"/>
  <c r="AA599" i="4"/>
  <c r="AA601" i="4"/>
  <c r="AA602" i="4"/>
  <c r="AA603" i="4"/>
  <c r="AA604" i="4"/>
  <c r="AA605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D9" i="4"/>
  <c r="AD23" i="4"/>
  <c r="AH42" i="4"/>
  <c r="AF55" i="4"/>
  <c r="Z72" i="4"/>
  <c r="AH83" i="4"/>
  <c r="AG95" i="4"/>
  <c r="Z106" i="4"/>
  <c r="AH114" i="4"/>
  <c r="AA121" i="4"/>
  <c r="AG127" i="4"/>
  <c r="Z133" i="4"/>
  <c r="AJ139" i="4"/>
  <c r="AD144" i="4"/>
  <c r="AG148" i="4"/>
  <c r="AG152" i="4"/>
  <c r="AH157" i="4"/>
  <c r="AG161" i="4"/>
  <c r="AD166" i="4"/>
  <c r="AD170" i="4"/>
  <c r="AF176" i="4"/>
  <c r="AA180" i="4"/>
  <c r="AA184" i="4"/>
  <c r="AG187" i="4"/>
  <c r="AD192" i="4"/>
  <c r="Z196" i="4"/>
  <c r="AA201" i="4"/>
  <c r="AD204" i="4"/>
  <c r="AH209" i="4"/>
  <c r="Y213" i="4"/>
  <c r="AG216" i="4"/>
  <c r="AJ219" i="4"/>
  <c r="AC225" i="4"/>
  <c r="AF228" i="4"/>
  <c r="AF232" i="4"/>
  <c r="AI235" i="4"/>
  <c r="AB240" i="4"/>
  <c r="AE243" i="4"/>
  <c r="AA247" i="4"/>
  <c r="AD250" i="4"/>
  <c r="AD255" i="4"/>
  <c r="AD258" i="4"/>
  <c r="Z263" i="4"/>
  <c r="Z266" i="4"/>
  <c r="Z271" i="4"/>
  <c r="Z274" i="4"/>
  <c r="AD277" i="4"/>
  <c r="AD280" i="4"/>
  <c r="AD284" i="4"/>
  <c r="AA287" i="4"/>
  <c r="AJ289" i="4"/>
  <c r="Z292" i="4"/>
  <c r="Y296" i="4"/>
  <c r="AA298" i="4"/>
  <c r="AG300" i="4"/>
  <c r="AJ302" i="4"/>
  <c r="AH305" i="4"/>
  <c r="Y308" i="4"/>
  <c r="AE310" i="4"/>
  <c r="AG312" i="4"/>
  <c r="AF315" i="4"/>
  <c r="AH318" i="4"/>
  <c r="AC322" i="4"/>
  <c r="AE324" i="4"/>
  <c r="AD327" i="4"/>
  <c r="AF329" i="4"/>
  <c r="AA332" i="4"/>
  <c r="AC334" i="4"/>
  <c r="AB337" i="4"/>
  <c r="AD339" i="4"/>
  <c r="Y342" i="4"/>
  <c r="AA344" i="4"/>
  <c r="AH346" i="4"/>
  <c r="AE348" i="4"/>
  <c r="Y351" i="4"/>
  <c r="AG352" i="4"/>
  <c r="AJ354" i="4"/>
  <c r="AE9" i="4"/>
  <c r="AI23" i="4"/>
  <c r="AI43" i="4"/>
  <c r="AE57" i="4"/>
  <c r="AF72" i="4"/>
  <c r="AI83" i="4"/>
  <c r="Z98" i="4"/>
  <c r="AG107" i="4"/>
  <c r="AI114" i="4"/>
  <c r="AB121" i="4"/>
  <c r="AE128" i="4"/>
  <c r="AJ133" i="4"/>
  <c r="AB140" i="4"/>
  <c r="AE144" i="4"/>
  <c r="AG149" i="4"/>
  <c r="AF153" i="4"/>
  <c r="AJ157" i="4"/>
  <c r="AH161" i="4"/>
  <c r="Z167" i="4"/>
  <c r="AI170" i="4"/>
  <c r="AG176" i="4"/>
  <c r="AB180" i="4"/>
  <c r="AJ184" i="4"/>
  <c r="AF188" i="4"/>
  <c r="AE192" i="4"/>
  <c r="AA196" i="4"/>
  <c r="AF201" i="4"/>
  <c r="AI204" i="4"/>
  <c r="AI209" i="4"/>
  <c r="AA213" i="4"/>
  <c r="AE217" i="4"/>
  <c r="AH220" i="4"/>
  <c r="AD225" i="4"/>
  <c r="AG228" i="4"/>
  <c r="Y233" i="4"/>
  <c r="AC236" i="4"/>
  <c r="AC240" i="4"/>
  <c r="AF243" i="4"/>
  <c r="AJ247" i="4"/>
  <c r="AA252" i="4"/>
  <c r="AE255" i="4"/>
  <c r="AE258" i="4"/>
  <c r="AE263" i="4"/>
  <c r="AE266" i="4"/>
  <c r="AA271" i="4"/>
  <c r="AA274" i="4"/>
  <c r="AA278" i="4"/>
  <c r="AA281" i="4"/>
  <c r="AE284" i="4"/>
  <c r="AB287" i="4"/>
  <c r="AC290" i="4"/>
  <c r="AE292" i="4"/>
  <c r="Z296" i="4"/>
  <c r="AB298" i="4"/>
  <c r="AA301" i="4"/>
  <c r="AC303" i="4"/>
  <c r="AJ305" i="4"/>
  <c r="Z308" i="4"/>
  <c r="Y311" i="4"/>
  <c r="AA313" i="4"/>
  <c r="AG315" i="4"/>
  <c r="AJ318" i="4"/>
  <c r="AH322" i="4"/>
  <c r="Y325" i="4"/>
  <c r="AE327" i="4"/>
  <c r="AG329" i="4"/>
  <c r="AF332" i="4"/>
  <c r="AH334" i="4"/>
  <c r="AF10" i="4"/>
  <c r="AB26" i="4"/>
  <c r="AF46" i="4"/>
  <c r="AG58" i="4"/>
  <c r="AG72" i="4"/>
  <c r="AJ83" i="4"/>
  <c r="AA98" i="4"/>
  <c r="AJ107" i="4"/>
  <c r="AG116" i="4"/>
  <c r="Z122" i="4"/>
  <c r="Z129" i="4"/>
  <c r="AD134" i="4"/>
  <c r="AE140" i="4"/>
  <c r="AF144" i="4"/>
  <c r="AH149" i="4"/>
  <c r="AH153" i="4"/>
  <c r="AE158" i="4"/>
  <c r="AD162" i="4"/>
  <c r="AE167" i="4"/>
  <c r="AD171" i="4"/>
  <c r="AH176" i="4"/>
  <c r="AC180" i="4"/>
  <c r="AA185" i="4"/>
  <c r="AG188" i="4"/>
  <c r="Z193" i="4"/>
  <c r="AF196" i="4"/>
  <c r="Y202" i="4"/>
  <c r="AC206" i="4"/>
  <c r="AJ209" i="4"/>
  <c r="AB213" i="4"/>
  <c r="AF217" i="4"/>
  <c r="AI220" i="4"/>
  <c r="AI225" i="4"/>
  <c r="AA229" i="4"/>
  <c r="AE233" i="4"/>
  <c r="AH236" i="4"/>
  <c r="AD240" i="4"/>
  <c r="AG243" i="4"/>
  <c r="Y248" i="4"/>
  <c r="AB252" i="4"/>
  <c r="AJ255" i="4"/>
  <c r="AJ258" i="4"/>
  <c r="AJ263" i="4"/>
  <c r="AJ266" i="4"/>
  <c r="AB271" i="4"/>
  <c r="AB274" i="4"/>
  <c r="AB278" i="4"/>
  <c r="AB281" i="4"/>
  <c r="AJ284" i="4"/>
  <c r="AC287" i="4"/>
  <c r="AD290" i="4"/>
  <c r="AF292" i="4"/>
  <c r="AA296" i="4"/>
  <c r="AC298" i="4"/>
  <c r="AB301" i="4"/>
  <c r="AD303" i="4"/>
  <c r="Y306" i="4"/>
  <c r="AA308" i="4"/>
  <c r="Z311" i="4"/>
  <c r="AB313" i="4"/>
  <c r="AH315" i="4"/>
  <c r="Y319" i="4"/>
  <c r="AJ322" i="4"/>
  <c r="Z325" i="4"/>
  <c r="AF327" i="4"/>
  <c r="AH329" i="4"/>
  <c r="AG332" i="4"/>
  <c r="AJ334" i="4"/>
  <c r="AD337" i="4"/>
  <c r="AF339" i="4"/>
  <c r="AE342" i="4"/>
  <c r="AF344" i="4"/>
  <c r="Y347" i="4"/>
  <c r="Y349" i="4"/>
  <c r="AB351" i="4"/>
  <c r="AJ352" i="4"/>
  <c r="Z355" i="4"/>
  <c r="AH356" i="4"/>
  <c r="AH358" i="4"/>
  <c r="AD11" i="4"/>
  <c r="AC26" i="4"/>
  <c r="AG46" i="4"/>
  <c r="AI58" i="4"/>
  <c r="AB73" i="4"/>
  <c r="Y84" i="4"/>
  <c r="AB98" i="4"/>
  <c r="Z108" i="4"/>
  <c r="AH116" i="4"/>
  <c r="AA122" i="4"/>
  <c r="AA129" i="4"/>
  <c r="AE134" i="4"/>
  <c r="AF140" i="4"/>
  <c r="AG144" i="4"/>
  <c r="AI149" i="4"/>
  <c r="AI153" i="4"/>
  <c r="AF158" i="4"/>
  <c r="AE162" i="4"/>
  <c r="AF167" i="4"/>
  <c r="AF171" i="4"/>
  <c r="AI176" i="4"/>
  <c r="AD180" i="4"/>
  <c r="AB185" i="4"/>
  <c r="AH188" i="4"/>
  <c r="AA193" i="4"/>
  <c r="AG196" i="4"/>
  <c r="AA202" i="4"/>
  <c r="AD206" i="4"/>
  <c r="Y210" i="4"/>
  <c r="AC213" i="4"/>
  <c r="AG217" i="4"/>
  <c r="AJ220" i="4"/>
  <c r="AJ225" i="4"/>
  <c r="AB229" i="4"/>
  <c r="AF233" i="4"/>
  <c r="AI236" i="4"/>
  <c r="AE240" i="4"/>
  <c r="AH243" i="4"/>
  <c r="AA248" i="4"/>
  <c r="AC252" i="4"/>
  <c r="Y256" i="4"/>
  <c r="Y259" i="4"/>
  <c r="Y264" i="4"/>
  <c r="Y267" i="4"/>
  <c r="AC271" i="4"/>
  <c r="AC274" i="4"/>
  <c r="AC278" i="4"/>
  <c r="AC281" i="4"/>
  <c r="Y285" i="4"/>
  <c r="AD287" i="4"/>
  <c r="AE290" i="4"/>
  <c r="AG292" i="4"/>
  <c r="AB296" i="4"/>
  <c r="AD298" i="4"/>
  <c r="AC301" i="4"/>
  <c r="AE303" i="4"/>
  <c r="Z306" i="4"/>
  <c r="AB308" i="4"/>
  <c r="AA311" i="4"/>
  <c r="AC313" i="4"/>
  <c r="AJ315" i="4"/>
  <c r="Z319" i="4"/>
  <c r="Y323" i="4"/>
  <c r="AA325" i="4"/>
  <c r="AG327" i="4"/>
  <c r="AJ329" i="4"/>
  <c r="AH332" i="4"/>
  <c r="Y335" i="4"/>
  <c r="AE337" i="4"/>
  <c r="AG339" i="4"/>
  <c r="AF342" i="4"/>
  <c r="AG344" i="4"/>
  <c r="Z347" i="4"/>
  <c r="Z349" i="4"/>
  <c r="AC351" i="4"/>
  <c r="Z353" i="4"/>
  <c r="AB355" i="4"/>
  <c r="AJ356" i="4"/>
  <c r="AJ358" i="4"/>
  <c r="AD360" i="4"/>
  <c r="AD362" i="4"/>
  <c r="Y364" i="4"/>
  <c r="Y366" i="4"/>
  <c r="AF367" i="4"/>
  <c r="AE369" i="4"/>
  <c r="AA371" i="4"/>
  <c r="AA373" i="4"/>
  <c r="AG374" i="4"/>
  <c r="AG376" i="4"/>
  <c r="AB378" i="4"/>
  <c r="AB380" i="4"/>
  <c r="AJ381" i="4"/>
  <c r="AJ383" i="4"/>
  <c r="AD385" i="4"/>
  <c r="AD387" i="4"/>
  <c r="Y389" i="4"/>
  <c r="Y391" i="4"/>
  <c r="AF392" i="4"/>
  <c r="AE394" i="4"/>
  <c r="AA396" i="4"/>
  <c r="AA398" i="4"/>
  <c r="AG399" i="4"/>
  <c r="AG401" i="4"/>
  <c r="AB403" i="4"/>
  <c r="AB405" i="4"/>
  <c r="AJ406" i="4"/>
  <c r="AH408" i="4"/>
  <c r="AD410" i="4"/>
  <c r="AD412" i="4"/>
  <c r="Y414" i="4"/>
  <c r="Y416" i="4"/>
  <c r="AD417" i="4"/>
  <c r="AB419" i="4"/>
  <c r="AG420" i="4"/>
  <c r="AA422" i="4"/>
  <c r="AD423" i="4"/>
  <c r="AG424" i="4"/>
  <c r="Y426" i="4"/>
  <c r="AB427" i="4"/>
  <c r="AF428" i="4"/>
  <c r="Y430" i="4"/>
  <c r="AB431" i="4"/>
  <c r="AE432" i="4"/>
  <c r="AH433" i="4"/>
  <c r="AA435" i="4"/>
  <c r="AC437" i="4"/>
  <c r="AF438" i="4"/>
  <c r="AJ439" i="4"/>
  <c r="AA441" i="4"/>
  <c r="AD442" i="4"/>
  <c r="AI443" i="4"/>
  <c r="AA445" i="4"/>
  <c r="AD446" i="4"/>
  <c r="AG447" i="4"/>
  <c r="Y449" i="4"/>
  <c r="AC450" i="4"/>
  <c r="AF451" i="4"/>
  <c r="AJ452" i="4"/>
  <c r="AA454" i="4"/>
  <c r="AD455" i="4"/>
  <c r="AI456" i="4"/>
  <c r="Z458" i="4"/>
  <c r="AD459" i="4"/>
  <c r="AG460" i="4"/>
  <c r="Y462" i="4"/>
  <c r="AC463" i="4"/>
  <c r="AF464" i="4"/>
  <c r="AJ465" i="4"/>
  <c r="Z467" i="4"/>
  <c r="AB468" i="4"/>
  <c r="AD469" i="4"/>
  <c r="AG470" i="4"/>
  <c r="AI471" i="4"/>
  <c r="Z473" i="4"/>
  <c r="AB474" i="4"/>
  <c r="AD475" i="4"/>
  <c r="AG476" i="4"/>
  <c r="AI477" i="4"/>
  <c r="Y479" i="4"/>
  <c r="AA480" i="4"/>
  <c r="AC482" i="4"/>
  <c r="AF483" i="4"/>
  <c r="AH484" i="4"/>
  <c r="AJ485" i="4"/>
  <c r="AA487" i="4"/>
  <c r="AC488" i="4"/>
  <c r="AF489" i="4"/>
  <c r="AH491" i="4"/>
  <c r="AJ492" i="4"/>
  <c r="Z494" i="4"/>
  <c r="AC33" i="4"/>
  <c r="AE55" i="4"/>
  <c r="Z77" i="4"/>
  <c r="AF93" i="4"/>
  <c r="AB112" i="4"/>
  <c r="Z121" i="4"/>
  <c r="AI129" i="4"/>
  <c r="AC138" i="4"/>
  <c r="AI146" i="4"/>
  <c r="AF152" i="4"/>
  <c r="AI159" i="4"/>
  <c r="AD165" i="4"/>
  <c r="AC173" i="4"/>
  <c r="Z180" i="4"/>
  <c r="AJ185" i="4"/>
  <c r="AA191" i="4"/>
  <c r="AB198" i="4"/>
  <c r="AC204" i="4"/>
  <c r="AA211" i="4"/>
  <c r="AB216" i="4"/>
  <c r="AH223" i="4"/>
  <c r="AE228" i="4"/>
  <c r="AJ233" i="4"/>
  <c r="Y239" i="4"/>
  <c r="AF245" i="4"/>
  <c r="AC250" i="4"/>
  <c r="Y257" i="4"/>
  <c r="AC261" i="4"/>
  <c r="AC268" i="4"/>
  <c r="Y274" i="4"/>
  <c r="Y279" i="4"/>
  <c r="AC283" i="4"/>
  <c r="AF288" i="4"/>
  <c r="Y292" i="4"/>
  <c r="Y297" i="4"/>
  <c r="AB300" i="4"/>
  <c r="AF304" i="4"/>
  <c r="AJ307" i="4"/>
  <c r="AE311" i="4"/>
  <c r="AH314" i="4"/>
  <c r="AA321" i="4"/>
  <c r="AD324" i="4"/>
  <c r="AD328" i="4"/>
  <c r="AG331" i="4"/>
  <c r="Z336" i="4"/>
  <c r="AB339" i="4"/>
  <c r="AG342" i="4"/>
  <c r="AG345" i="4"/>
  <c r="AC348" i="4"/>
  <c r="AD351" i="4"/>
  <c r="AJ353" i="4"/>
  <c r="AC356" i="4"/>
  <c r="AE358" i="4"/>
  <c r="AC360" i="4"/>
  <c r="AE362" i="4"/>
  <c r="AF364" i="4"/>
  <c r="AB366" i="4"/>
  <c r="AC368" i="4"/>
  <c r="AD370" i="4"/>
  <c r="AA372" i="4"/>
  <c r="AB374" i="4"/>
  <c r="AJ375" i="4"/>
  <c r="Y378" i="4"/>
  <c r="Z380" i="4"/>
  <c r="AH381" i="4"/>
  <c r="Y384" i="4"/>
  <c r="Z386" i="4"/>
  <c r="AG387" i="4"/>
  <c r="AH389" i="4"/>
  <c r="AJ391" i="4"/>
  <c r="AE393" i="4"/>
  <c r="AF395" i="4"/>
  <c r="AC397" i="4"/>
  <c r="AD399" i="4"/>
  <c r="AE401" i="4"/>
  <c r="AA403" i="4"/>
  <c r="AC405" i="4"/>
  <c r="AD407" i="4"/>
  <c r="AA409" i="4"/>
  <c r="AB411" i="4"/>
  <c r="AC413" i="4"/>
  <c r="Y415" i="4"/>
  <c r="Y417" i="4"/>
  <c r="AE418" i="4"/>
  <c r="AD420" i="4"/>
  <c r="AJ421" i="4"/>
  <c r="AC423" i="4"/>
  <c r="AH424" i="4"/>
  <c r="AA426" i="4"/>
  <c r="AG427" i="4"/>
  <c r="Z429" i="4"/>
  <c r="AD430" i="4"/>
  <c r="AJ431" i="4"/>
  <c r="AB433" i="4"/>
  <c r="AG434" i="4"/>
  <c r="Y437" i="4"/>
  <c r="AD438" i="4"/>
  <c r="AI439" i="4"/>
  <c r="AB441" i="4"/>
  <c r="AI442" i="4"/>
  <c r="AA444" i="4"/>
  <c r="AE445" i="4"/>
  <c r="Y447" i="4"/>
  <c r="AC448" i="4"/>
  <c r="AG449" i="4"/>
  <c r="AA451" i="4"/>
  <c r="AF452" i="4"/>
  <c r="Y454" i="4"/>
  <c r="AC455" i="4"/>
  <c r="AJ456" i="4"/>
  <c r="AC458" i="4"/>
  <c r="AG459" i="4"/>
  <c r="AA461" i="4"/>
  <c r="AE462" i="4"/>
  <c r="AJ463" i="4"/>
  <c r="AC465" i="4"/>
  <c r="AH466" i="4"/>
  <c r="Y468" i="4"/>
  <c r="AB469" i="4"/>
  <c r="AF470" i="4"/>
  <c r="Y472" i="4"/>
  <c r="AB473" i="4"/>
  <c r="AF474" i="4"/>
  <c r="AI475" i="4"/>
  <c r="Z477" i="4"/>
  <c r="AC478" i="4"/>
  <c r="AH479" i="4"/>
  <c r="Y482" i="4"/>
  <c r="AB483" i="4"/>
  <c r="AF484" i="4"/>
  <c r="AI485" i="4"/>
  <c r="AB487" i="4"/>
  <c r="AF488" i="4"/>
  <c r="AI489" i="4"/>
  <c r="Z492" i="4"/>
  <c r="AC493" i="4"/>
  <c r="AH494" i="4"/>
  <c r="AJ495" i="4"/>
  <c r="Z498" i="4"/>
  <c r="AB499" i="4"/>
  <c r="AD500" i="4"/>
  <c r="AG501" i="4"/>
  <c r="AI502" i="4"/>
  <c r="Y504" i="4"/>
  <c r="AA505" i="4"/>
  <c r="AC506" i="4"/>
  <c r="AF507" i="4"/>
  <c r="AI508" i="4"/>
  <c r="Y510" i="4"/>
  <c r="AA511" i="4"/>
  <c r="AC512" i="4"/>
  <c r="AF513" i="4"/>
  <c r="AH514" i="4"/>
  <c r="AJ515" i="4"/>
  <c r="Z517" i="4"/>
  <c r="AB518" i="4"/>
  <c r="AD519" i="4"/>
  <c r="AG520" i="4"/>
  <c r="AJ521" i="4"/>
  <c r="Z523" i="4"/>
  <c r="AB525" i="4"/>
  <c r="AD526" i="4"/>
  <c r="AG527" i="4"/>
  <c r="AI528" i="4"/>
  <c r="Y530" i="4"/>
  <c r="AA531" i="4"/>
  <c r="AC533" i="4"/>
  <c r="AF534" i="4"/>
  <c r="AH535" i="4"/>
  <c r="Y538" i="4"/>
  <c r="AD12" i="4"/>
  <c r="AH33" i="4"/>
  <c r="AC61" i="4"/>
  <c r="AH79" i="4"/>
  <c r="AG98" i="4"/>
  <c r="AC112" i="4"/>
  <c r="AB124" i="4"/>
  <c r="AI131" i="4"/>
  <c r="AG140" i="4"/>
  <c r="Z147" i="4"/>
  <c r="AH154" i="4"/>
  <c r="AD160" i="4"/>
  <c r="AH167" i="4"/>
  <c r="AD173" i="4"/>
  <c r="AG181" i="4"/>
  <c r="AC187" i="4"/>
  <c r="AB193" i="4"/>
  <c r="AC198" i="4"/>
  <c r="AI206" i="4"/>
  <c r="AJ211" i="4"/>
  <c r="AH217" i="4"/>
  <c r="AI223" i="4"/>
  <c r="AD230" i="4"/>
  <c r="AA235" i="4"/>
  <c r="AF240" i="4"/>
  <c r="AG245" i="4"/>
  <c r="Z253" i="4"/>
  <c r="AD257" i="4"/>
  <c r="Z264" i="4"/>
  <c r="AD268" i="4"/>
  <c r="AD275" i="4"/>
  <c r="Z280" i="4"/>
  <c r="Z285" i="4"/>
  <c r="AG288" i="4"/>
  <c r="AA293" i="4"/>
  <c r="AD297" i="4"/>
  <c r="AD301" i="4"/>
  <c r="AG304" i="4"/>
  <c r="Z309" i="4"/>
  <c r="AC312" i="4"/>
  <c r="Y317" i="4"/>
  <c r="AB321" i="4"/>
  <c r="AF325" i="4"/>
  <c r="AJ328" i="4"/>
  <c r="AJ332" i="4"/>
  <c r="AA336" i="4"/>
  <c r="AC339" i="4"/>
  <c r="AH342" i="4"/>
  <c r="AH345" i="4"/>
  <c r="AD348" i="4"/>
  <c r="AE351" i="4"/>
  <c r="Y354" i="4"/>
  <c r="AD356" i="4"/>
  <c r="AF358" i="4"/>
  <c r="Y361" i="4"/>
  <c r="AF362" i="4"/>
  <c r="AG364" i="4"/>
  <c r="AD366" i="4"/>
  <c r="AD368" i="4"/>
  <c r="AE370" i="4"/>
  <c r="AB372" i="4"/>
  <c r="AC374" i="4"/>
  <c r="AD376" i="4"/>
  <c r="Z378" i="4"/>
  <c r="AA380" i="4"/>
  <c r="AC382" i="4"/>
  <c r="Z384" i="4"/>
  <c r="AA386" i="4"/>
  <c r="AH387" i="4"/>
  <c r="AJ389" i="4"/>
  <c r="Y392" i="4"/>
  <c r="AG393" i="4"/>
  <c r="AG395" i="4"/>
  <c r="AH397" i="4"/>
  <c r="AE399" i="4"/>
  <c r="AF401" i="4"/>
  <c r="AH403" i="4"/>
  <c r="AD405" i="4"/>
  <c r="AE407" i="4"/>
  <c r="AB409" i="4"/>
  <c r="AC411" i="4"/>
  <c r="AD413" i="4"/>
  <c r="Z415" i="4"/>
  <c r="Z417" i="4"/>
  <c r="AF418" i="4"/>
  <c r="AE420" i="4"/>
  <c r="Z422" i="4"/>
  <c r="AE423" i="4"/>
  <c r="AJ424" i="4"/>
  <c r="AD426" i="4"/>
  <c r="AH427" i="4"/>
  <c r="AA429" i="4"/>
  <c r="AE430" i="4"/>
  <c r="Y432" i="4"/>
  <c r="AC433" i="4"/>
  <c r="AH434" i="4"/>
  <c r="AA437" i="4"/>
  <c r="AE438" i="4"/>
  <c r="Y440" i="4"/>
  <c r="AC441" i="4"/>
  <c r="AJ442" i="4"/>
  <c r="AB444" i="4"/>
  <c r="AF445" i="4"/>
  <c r="Z447" i="4"/>
  <c r="AD448" i="4"/>
  <c r="AJ449" i="4"/>
  <c r="AC451" i="4"/>
  <c r="AG452" i="4"/>
  <c r="Z454" i="4"/>
  <c r="AE455" i="4"/>
  <c r="Z457" i="4"/>
  <c r="AD458" i="4"/>
  <c r="AI459" i="4"/>
  <c r="AB461" i="4"/>
  <c r="AF462" i="4"/>
  <c r="Y464" i="4"/>
  <c r="AE465" i="4"/>
  <c r="AI466" i="4"/>
  <c r="Z468" i="4"/>
  <c r="AC469" i="4"/>
  <c r="AH470" i="4"/>
  <c r="Z472" i="4"/>
  <c r="AC473" i="4"/>
  <c r="AG474" i="4"/>
  <c r="AJ475" i="4"/>
  <c r="AA477" i="4"/>
  <c r="AF478" i="4"/>
  <c r="AI479" i="4"/>
  <c r="Z482" i="4"/>
  <c r="AC483" i="4"/>
  <c r="AG484" i="4"/>
  <c r="Z486" i="4"/>
  <c r="AC487" i="4"/>
  <c r="AG488" i="4"/>
  <c r="AJ489" i="4"/>
  <c r="AA492" i="4"/>
  <c r="AD493" i="4"/>
  <c r="AI494" i="4"/>
  <c r="Y497" i="4"/>
  <c r="AA498" i="4"/>
  <c r="AC499" i="4"/>
  <c r="AF500" i="4"/>
  <c r="AH501" i="4"/>
  <c r="AJ502" i="4"/>
  <c r="Z504" i="4"/>
  <c r="AB505" i="4"/>
  <c r="AD506" i="4"/>
  <c r="AH507" i="4"/>
  <c r="AJ508" i="4"/>
  <c r="Z510" i="4"/>
  <c r="AB511" i="4"/>
  <c r="AD512" i="4"/>
  <c r="AG513" i="4"/>
  <c r="AI514" i="4"/>
  <c r="AA517" i="4"/>
  <c r="AC518" i="4"/>
  <c r="AF519" i="4"/>
  <c r="AI520" i="4"/>
  <c r="Y522" i="4"/>
  <c r="AA523" i="4"/>
  <c r="AC525" i="4"/>
  <c r="AF526" i="4"/>
  <c r="AH527" i="4"/>
  <c r="AJ528" i="4"/>
  <c r="Z530" i="4"/>
  <c r="AB531" i="4"/>
  <c r="AD533" i="4"/>
  <c r="AG534" i="4"/>
  <c r="AJ535" i="4"/>
  <c r="AI13" i="4"/>
  <c r="AE37" i="4"/>
  <c r="AC64" i="4"/>
  <c r="AG81" i="4"/>
  <c r="Z99" i="4"/>
  <c r="AD112" i="4"/>
  <c r="AC124" i="4"/>
  <c r="AJ131" i="4"/>
  <c r="AI141" i="4"/>
  <c r="AE147" i="4"/>
  <c r="AC155" i="4"/>
  <c r="AD161" i="4"/>
  <c r="AI167" i="4"/>
  <c r="AE173" i="4"/>
  <c r="AI181" i="4"/>
  <c r="AD187" i="4"/>
  <c r="AG193" i="4"/>
  <c r="AA200" i="4"/>
  <c r="AG207" i="4"/>
  <c r="AD212" i="4"/>
  <c r="AI217" i="4"/>
  <c r="AJ223" i="4"/>
  <c r="AE230" i="4"/>
  <c r="AB235" i="4"/>
  <c r="AD241" i="4"/>
  <c r="AA246" i="4"/>
  <c r="AE253" i="4"/>
  <c r="AA258" i="4"/>
  <c r="AA264" i="4"/>
  <c r="AE268" i="4"/>
  <c r="AE275" i="4"/>
  <c r="AA280" i="4"/>
  <c r="AE285" i="4"/>
  <c r="AB289" i="4"/>
  <c r="AF293" i="4"/>
  <c r="AJ297" i="4"/>
  <c r="AE301" i="4"/>
  <c r="AH304" i="4"/>
  <c r="AA309" i="4"/>
  <c r="AD312" i="4"/>
  <c r="AD317" i="4"/>
  <c r="AG321" i="4"/>
  <c r="Z326" i="4"/>
  <c r="AC329" i="4"/>
  <c r="Y333" i="4"/>
  <c r="AB336" i="4"/>
  <c r="AE339" i="4"/>
  <c r="AJ342" i="4"/>
  <c r="AJ345" i="4"/>
  <c r="AG348" i="4"/>
  <c r="AF351" i="4"/>
  <c r="AA354" i="4"/>
  <c r="AF356" i="4"/>
  <c r="Y359" i="4"/>
  <c r="Z361" i="4"/>
  <c r="AG362" i="4"/>
  <c r="AH364" i="4"/>
  <c r="AJ366" i="4"/>
  <c r="AF368" i="4"/>
  <c r="AF370" i="4"/>
  <c r="AC372" i="4"/>
  <c r="AD374" i="4"/>
  <c r="AE376" i="4"/>
  <c r="AA378" i="4"/>
  <c r="AC380" i="4"/>
  <c r="AD382" i="4"/>
  <c r="AA384" i="4"/>
  <c r="AB386" i="4"/>
  <c r="AC388" i="4"/>
  <c r="Y390" i="4"/>
  <c r="Z392" i="4"/>
  <c r="AH393" i="4"/>
  <c r="AJ395" i="4"/>
  <c r="AJ397" i="4"/>
  <c r="AF399" i="4"/>
  <c r="AH401" i="4"/>
  <c r="AJ403" i="4"/>
  <c r="AE405" i="4"/>
  <c r="AF407" i="4"/>
  <c r="AG409" i="4"/>
  <c r="AD411" i="4"/>
  <c r="AE413" i="4"/>
  <c r="AA415" i="4"/>
  <c r="AA417" i="4"/>
  <c r="AH418" i="4"/>
  <c r="AF420" i="4"/>
  <c r="AB422" i="4"/>
  <c r="AF423" i="4"/>
  <c r="Y425" i="4"/>
  <c r="AE426" i="4"/>
  <c r="AJ427" i="4"/>
  <c r="AB429" i="4"/>
  <c r="AF430" i="4"/>
  <c r="Z432" i="4"/>
  <c r="AE433" i="4"/>
  <c r="AJ434" i="4"/>
  <c r="AB437" i="4"/>
  <c r="AG438" i="4"/>
  <c r="Z440" i="4"/>
  <c r="AF441" i="4"/>
  <c r="Y443" i="4"/>
  <c r="AC444" i="4"/>
  <c r="AG445" i="4"/>
  <c r="AA447" i="4"/>
  <c r="AE448" i="4"/>
  <c r="Y450" i="4"/>
  <c r="AD451" i="4"/>
  <c r="AI452" i="4"/>
  <c r="AB454" i="4"/>
  <c r="AG455" i="4"/>
  <c r="AA457" i="4"/>
  <c r="AE458" i="4"/>
  <c r="AJ459" i="4"/>
  <c r="AC461" i="4"/>
  <c r="AG462" i="4"/>
  <c r="AA464" i="4"/>
  <c r="AF465" i="4"/>
  <c r="AJ466" i="4"/>
  <c r="AA468" i="4"/>
  <c r="AF469" i="4"/>
  <c r="AJ470" i="4"/>
  <c r="AA472" i="4"/>
  <c r="AD473" i="4"/>
  <c r="AH474" i="4"/>
  <c r="Y476" i="4"/>
  <c r="AB477" i="4"/>
  <c r="AG478" i="4"/>
  <c r="AJ479" i="4"/>
  <c r="AA482" i="4"/>
  <c r="AD483" i="4"/>
  <c r="AI484" i="4"/>
  <c r="AA486" i="4"/>
  <c r="AD487" i="4"/>
  <c r="AH488" i="4"/>
  <c r="Y491" i="4"/>
  <c r="AB492" i="4"/>
  <c r="AG493" i="4"/>
  <c r="AJ494" i="4"/>
  <c r="Z497" i="4"/>
  <c r="AB498" i="4"/>
  <c r="AD499" i="4"/>
  <c r="AG500" i="4"/>
  <c r="AI501" i="4"/>
  <c r="Y503" i="4"/>
  <c r="AA504" i="4"/>
  <c r="AC505" i="4"/>
  <c r="AG506" i="4"/>
  <c r="AI507" i="4"/>
  <c r="Y509" i="4"/>
  <c r="AA510" i="4"/>
  <c r="AC511" i="4"/>
  <c r="AF512" i="4"/>
  <c r="AH513" i="4"/>
  <c r="AJ514" i="4"/>
  <c r="AB517" i="4"/>
  <c r="AD518" i="4"/>
  <c r="AH519" i="4"/>
  <c r="AJ520" i="4"/>
  <c r="Z522" i="4"/>
  <c r="AB523" i="4"/>
  <c r="AD525" i="4"/>
  <c r="AG526" i="4"/>
  <c r="AI527" i="4"/>
  <c r="Y529" i="4"/>
  <c r="AA530" i="4"/>
  <c r="AC531" i="4"/>
  <c r="AF533" i="4"/>
  <c r="AI534" i="4"/>
  <c r="Y536" i="4"/>
  <c r="AA538" i="4"/>
  <c r="AF16" i="4"/>
  <c r="AF37" i="4"/>
  <c r="AD64" i="4"/>
  <c r="AE82" i="4"/>
  <c r="AD100" i="4"/>
  <c r="AF112" i="4"/>
  <c r="AD124" i="4"/>
  <c r="AI132" i="4"/>
  <c r="AJ141" i="4"/>
  <c r="AA148" i="4"/>
  <c r="AI155" i="4"/>
  <c r="AE161" i="4"/>
  <c r="Z168" i="4"/>
  <c r="Z175" i="4"/>
  <c r="AC182" i="4"/>
  <c r="AE187" i="4"/>
  <c r="AB194" i="4"/>
  <c r="AB200" i="4"/>
  <c r="AH207" i="4"/>
  <c r="AI212" i="4"/>
  <c r="AC218" i="4"/>
  <c r="Y224" i="4"/>
  <c r="AF230" i="4"/>
  <c r="AG235" i="4"/>
  <c r="AE241" i="4"/>
  <c r="AF246" i="4"/>
  <c r="AJ253" i="4"/>
  <c r="AB258" i="4"/>
  <c r="AB264" i="4"/>
  <c r="AJ268" i="4"/>
  <c r="AJ275" i="4"/>
  <c r="AB280" i="4"/>
  <c r="AF285" i="4"/>
  <c r="AC289" i="4"/>
  <c r="AG293" i="4"/>
  <c r="Y298" i="4"/>
  <c r="AF301" i="4"/>
  <c r="AJ304" i="4"/>
  <c r="AB309" i="4"/>
  <c r="AE312" i="4"/>
  <c r="AE317" i="4"/>
  <c r="AH321" i="4"/>
  <c r="AA326" i="4"/>
  <c r="AD329" i="4"/>
  <c r="Z333" i="4"/>
  <c r="AC336" i="4"/>
  <c r="AE340" i="4"/>
  <c r="Y343" i="4"/>
  <c r="Y346" i="4"/>
  <c r="AE349" i="4"/>
  <c r="AG351" i="4"/>
  <c r="AB354" i="4"/>
  <c r="AG356" i="4"/>
  <c r="Z359" i="4"/>
  <c r="AA361" i="4"/>
  <c r="AH362" i="4"/>
  <c r="AJ364" i="4"/>
  <c r="Y367" i="4"/>
  <c r="AG368" i="4"/>
  <c r="AH370" i="4"/>
  <c r="AH372" i="4"/>
  <c r="AE374" i="4"/>
  <c r="AF376" i="4"/>
  <c r="AH378" i="4"/>
  <c r="AD380" i="4"/>
  <c r="AE382" i="4"/>
  <c r="AB384" i="4"/>
  <c r="AC386" i="4"/>
  <c r="AD388" i="4"/>
  <c r="Z390" i="4"/>
  <c r="AA392" i="4"/>
  <c r="AB394" i="4"/>
  <c r="Y396" i="4"/>
  <c r="Z398" i="4"/>
  <c r="AB400" i="4"/>
  <c r="AJ401" i="4"/>
  <c r="Y404" i="4"/>
  <c r="AG405" i="4"/>
  <c r="AG407" i="4"/>
  <c r="AH409" i="4"/>
  <c r="AE411" i="4"/>
  <c r="AF413" i="4"/>
  <c r="AG415" i="4"/>
  <c r="AB417" i="4"/>
  <c r="Y419" i="4"/>
  <c r="AH420" i="4"/>
  <c r="AC422" i="4"/>
  <c r="AG423" i="4"/>
  <c r="AA425" i="4"/>
  <c r="AF426" i="4"/>
  <c r="Y428" i="4"/>
  <c r="AC429" i="4"/>
  <c r="AH430" i="4"/>
  <c r="AA432" i="4"/>
  <c r="AF433" i="4"/>
  <c r="Y435" i="4"/>
  <c r="AD437" i="4"/>
  <c r="AI438" i="4"/>
  <c r="AA440" i="4"/>
  <c r="AG441" i="4"/>
  <c r="Z443" i="4"/>
  <c r="AD444" i="4"/>
  <c r="AJ445" i="4"/>
  <c r="AB447" i="4"/>
  <c r="AG448" i="4"/>
  <c r="Z450" i="4"/>
  <c r="AE451" i="4"/>
  <c r="Y453" i="4"/>
  <c r="AC454" i="4"/>
  <c r="AJ455" i="4"/>
  <c r="AB457" i="4"/>
  <c r="AF458" i="4"/>
  <c r="Z460" i="4"/>
  <c r="AD461" i="4"/>
  <c r="AI462" i="4"/>
  <c r="AB464" i="4"/>
  <c r="AG465" i="4"/>
  <c r="Y467" i="4"/>
  <c r="AC468" i="4"/>
  <c r="AG469" i="4"/>
  <c r="Y471" i="4"/>
  <c r="AB472" i="4"/>
  <c r="AF473" i="4"/>
  <c r="AI474" i="4"/>
  <c r="Z476" i="4"/>
  <c r="AD477" i="4"/>
  <c r="AH478" i="4"/>
  <c r="Y480" i="4"/>
  <c r="AB482" i="4"/>
  <c r="AG483" i="4"/>
  <c r="Y485" i="4"/>
  <c r="AB486" i="4"/>
  <c r="AF487" i="4"/>
  <c r="AI488" i="4"/>
  <c r="Z491" i="4"/>
  <c r="AC492" i="4"/>
  <c r="AH493" i="4"/>
  <c r="Y495" i="4"/>
  <c r="AA497" i="4"/>
  <c r="AC498" i="4"/>
  <c r="AF499" i="4"/>
  <c r="AH500" i="4"/>
  <c r="AJ501" i="4"/>
  <c r="Z503" i="4"/>
  <c r="AB504" i="4"/>
  <c r="AF505" i="4"/>
  <c r="AH506" i="4"/>
  <c r="AJ507" i="4"/>
  <c r="Z509" i="4"/>
  <c r="AB510" i="4"/>
  <c r="AD511" i="4"/>
  <c r="AG512" i="4"/>
  <c r="AI513" i="4"/>
  <c r="Y515" i="4"/>
  <c r="AC517" i="4"/>
  <c r="AG518" i="4"/>
  <c r="AI519" i="4"/>
  <c r="Y521" i="4"/>
  <c r="AA522" i="4"/>
  <c r="AC523" i="4"/>
  <c r="AF525" i="4"/>
  <c r="AH526" i="4"/>
  <c r="AJ527" i="4"/>
  <c r="Z529" i="4"/>
  <c r="AB530" i="4"/>
  <c r="AD531" i="4"/>
  <c r="AH533" i="4"/>
  <c r="AJ534" i="4"/>
  <c r="Z536" i="4"/>
  <c r="AB538" i="4"/>
  <c r="AD539" i="4"/>
  <c r="AG540" i="4"/>
  <c r="AI541" i="4"/>
  <c r="Y544" i="4"/>
  <c r="AA545" i="4"/>
  <c r="AC546" i="4"/>
  <c r="AF549" i="4"/>
  <c r="AI551" i="4"/>
  <c r="Y553" i="4"/>
  <c r="AA554" i="4"/>
  <c r="AC555" i="4"/>
  <c r="AF557" i="4"/>
  <c r="AH558" i="4"/>
  <c r="AJ559" i="4"/>
  <c r="Z561" i="4"/>
  <c r="AB563" i="4"/>
  <c r="AD564" i="4"/>
  <c r="AG565" i="4"/>
  <c r="AJ566" i="4"/>
  <c r="Z568" i="4"/>
  <c r="AB569" i="4"/>
  <c r="AD570" i="4"/>
  <c r="AF571" i="4"/>
  <c r="AG572" i="4"/>
  <c r="AH573" i="4"/>
  <c r="AI574" i="4"/>
  <c r="AJ575" i="4"/>
  <c r="Y578" i="4"/>
  <c r="Z579" i="4"/>
  <c r="AB581" i="4"/>
  <c r="AC582" i="4"/>
  <c r="AD583" i="4"/>
  <c r="AE584" i="4"/>
  <c r="AF588" i="4"/>
  <c r="AG589" i="4"/>
  <c r="AH590" i="4"/>
  <c r="AI591" i="4"/>
  <c r="AJ592" i="4"/>
  <c r="Y594" i="4"/>
  <c r="Z596" i="4"/>
  <c r="AB598" i="4"/>
  <c r="AC599" i="4"/>
  <c r="AD601" i="4"/>
  <c r="AE602" i="4"/>
  <c r="AF603" i="4"/>
  <c r="AG604" i="4"/>
  <c r="AH605" i="4"/>
  <c r="AI607" i="4"/>
  <c r="AJ608" i="4"/>
  <c r="Y610" i="4"/>
  <c r="Z611" i="4"/>
  <c r="AB612" i="4"/>
  <c r="AC613" i="4"/>
  <c r="AD614" i="4"/>
  <c r="AE615" i="4"/>
  <c r="AF616" i="4"/>
  <c r="AG617" i="4"/>
  <c r="AH618" i="4"/>
  <c r="AI619" i="4"/>
  <c r="AJ621" i="4"/>
  <c r="Y623" i="4"/>
  <c r="Z624" i="4"/>
  <c r="AB625" i="4"/>
  <c r="AC626" i="4"/>
  <c r="AD627" i="4"/>
  <c r="AE628" i="4"/>
  <c r="AF629" i="4"/>
  <c r="AG630" i="4"/>
  <c r="AH631" i="4"/>
  <c r="AI632" i="4"/>
  <c r="AJ633" i="4"/>
  <c r="Y635" i="4"/>
  <c r="Z636" i="4"/>
  <c r="AB637" i="4"/>
  <c r="AC638" i="4"/>
  <c r="AD639" i="4"/>
  <c r="AE640" i="4"/>
  <c r="AF641" i="4"/>
  <c r="AG642" i="4"/>
  <c r="AH643" i="4"/>
  <c r="AI644" i="4"/>
  <c r="AJ645" i="4"/>
  <c r="Y647" i="4"/>
  <c r="Z648" i="4"/>
  <c r="AB650" i="4"/>
  <c r="AC651" i="4"/>
  <c r="AD652" i="4"/>
  <c r="AE653" i="4"/>
  <c r="AF654" i="4"/>
  <c r="AG655" i="4"/>
  <c r="AH656" i="4"/>
  <c r="AI657" i="4"/>
  <c r="AJ658" i="4"/>
  <c r="Y660" i="4"/>
  <c r="Z661" i="4"/>
  <c r="AB662" i="4"/>
  <c r="AC663" i="4"/>
  <c r="AD664" i="4"/>
  <c r="AE665" i="4"/>
  <c r="AF666" i="4"/>
  <c r="AG667" i="4"/>
  <c r="AH668" i="4"/>
  <c r="AI669" i="4"/>
  <c r="AJ670" i="4"/>
  <c r="Y672" i="4"/>
  <c r="Z673" i="4"/>
  <c r="AB674" i="4"/>
  <c r="AC675" i="4"/>
  <c r="AD676" i="4"/>
  <c r="AE677" i="4"/>
  <c r="AF678" i="4"/>
  <c r="AG679" i="4"/>
  <c r="AH680" i="4"/>
  <c r="AI681" i="4"/>
  <c r="AJ682" i="4"/>
  <c r="Y684" i="4"/>
  <c r="Z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48" i="4"/>
  <c r="Y77" i="4"/>
  <c r="AA105" i="4"/>
  <c r="AJ120" i="4"/>
  <c r="AG136" i="4"/>
  <c r="AH146" i="4"/>
  <c r="AC156" i="4"/>
  <c r="AC165" i="4"/>
  <c r="AJ177" i="4"/>
  <c r="AI185" i="4"/>
  <c r="AH195" i="4"/>
  <c r="AB204" i="4"/>
  <c r="Y215" i="4"/>
  <c r="AG223" i="4"/>
  <c r="AG231" i="4"/>
  <c r="AJ238" i="4"/>
  <c r="AH248" i="4"/>
  <c r="AJ256" i="4"/>
  <c r="AJ265" i="4"/>
  <c r="AJ273" i="4"/>
  <c r="AJ282" i="4"/>
  <c r="AE288" i="4"/>
  <c r="Z295" i="4"/>
  <c r="AA300" i="4"/>
  <c r="AG306" i="4"/>
  <c r="AD311" i="4"/>
  <c r="AF318" i="4"/>
  <c r="AC324" i="4"/>
  <c r="AJ330" i="4"/>
  <c r="Y336" i="4"/>
  <c r="AJ340" i="4"/>
  <c r="AD345" i="4"/>
  <c r="AA350" i="4"/>
  <c r="AH353" i="4"/>
  <c r="AG357" i="4"/>
  <c r="AB360" i="4"/>
  <c r="AF363" i="4"/>
  <c r="AA366" i="4"/>
  <c r="AD369" i="4"/>
  <c r="Z372" i="4"/>
  <c r="AD375" i="4"/>
  <c r="AJ377" i="4"/>
  <c r="AB381" i="4"/>
  <c r="AG383" i="4"/>
  <c r="AA387" i="4"/>
  <c r="AG389" i="4"/>
  <c r="Z393" i="4"/>
  <c r="AE395" i="4"/>
  <c r="AE398" i="4"/>
  <c r="AD401" i="4"/>
  <c r="AC404" i="4"/>
  <c r="AC407" i="4"/>
  <c r="AB410" i="4"/>
  <c r="AH412" i="4"/>
  <c r="AA416" i="4"/>
  <c r="AD418" i="4"/>
  <c r="AC421" i="4"/>
  <c r="AB423" i="4"/>
  <c r="AF425" i="4"/>
  <c r="AF427" i="4"/>
  <c r="AH429" i="4"/>
  <c r="AG431" i="4"/>
  <c r="AA434" i="4"/>
  <c r="Y436" i="4"/>
  <c r="D8" i="6" s="1"/>
  <c r="AC439" i="4"/>
  <c r="Z441" i="4"/>
  <c r="AD443" i="4"/>
  <c r="AD445" i="4"/>
  <c r="AI447" i="4"/>
  <c r="AF449" i="4"/>
  <c r="Y452" i="4"/>
  <c r="AJ453" i="4"/>
  <c r="AB456" i="4"/>
  <c r="AB458" i="4"/>
  <c r="AD460" i="4"/>
  <c r="AD462" i="4"/>
  <c r="AI464" i="4"/>
  <c r="AG466" i="4"/>
  <c r="AI468" i="4"/>
  <c r="AD470" i="4"/>
  <c r="AG472" i="4"/>
  <c r="AD474" i="4"/>
  <c r="AF476" i="4"/>
  <c r="AB478" i="4"/>
  <c r="AD480" i="4"/>
  <c r="AA483" i="4"/>
  <c r="AC485" i="4"/>
  <c r="Y487" i="4"/>
  <c r="AA489" i="4"/>
  <c r="Y492" i="4"/>
  <c r="AA494" i="4"/>
  <c r="AI495" i="4"/>
  <c r="AH498" i="4"/>
  <c r="AC500" i="4"/>
  <c r="AC502" i="4"/>
  <c r="AJ503" i="4"/>
  <c r="AJ505" i="4"/>
  <c r="AD507" i="4"/>
  <c r="AD509" i="4"/>
  <c r="Z511" i="4"/>
  <c r="Y513" i="4"/>
  <c r="AG514" i="4"/>
  <c r="AA518" i="4"/>
  <c r="AA520" i="4"/>
  <c r="AH521" i="4"/>
  <c r="AH523" i="4"/>
  <c r="AC526" i="4"/>
  <c r="AC528" i="4"/>
  <c r="AJ529" i="4"/>
  <c r="AJ531" i="4"/>
  <c r="AD534" i="4"/>
  <c r="AD536" i="4"/>
  <c r="AJ538" i="4"/>
  <c r="AB540" i="4"/>
  <c r="AF541" i="4"/>
  <c r="AI542" i="4"/>
  <c r="Z545" i="4"/>
  <c r="AD546" i="4"/>
  <c r="AI549" i="4"/>
  <c r="Z552" i="4"/>
  <c r="AC553" i="4"/>
  <c r="AG554" i="4"/>
  <c r="AJ555" i="4"/>
  <c r="AB558" i="4"/>
  <c r="AF559" i="4"/>
  <c r="AI560" i="4"/>
  <c r="Z563" i="4"/>
  <c r="AC564" i="4"/>
  <c r="AI565" i="4"/>
  <c r="Z567" i="4"/>
  <c r="AC568" i="4"/>
  <c r="AG569" i="4"/>
  <c r="AJ570" i="4"/>
  <c r="Z572" i="4"/>
  <c r="AC573" i="4"/>
  <c r="AE574" i="4"/>
  <c r="AG575" i="4"/>
  <c r="AI577" i="4"/>
  <c r="Y579" i="4"/>
  <c r="AC581" i="4"/>
  <c r="AE582" i="4"/>
  <c r="AG583" i="4"/>
  <c r="AI584" i="4"/>
  <c r="Y589" i="4"/>
  <c r="AB590" i="4"/>
  <c r="AD591" i="4"/>
  <c r="AF592" i="4"/>
  <c r="AH593" i="4"/>
  <c r="AJ594" i="4"/>
  <c r="Z598" i="4"/>
  <c r="AD599" i="4"/>
  <c r="AF601" i="4"/>
  <c r="AH602" i="4"/>
  <c r="AJ603" i="4"/>
  <c r="Z605" i="4"/>
  <c r="AC607" i="4"/>
  <c r="AE608" i="4"/>
  <c r="AG609" i="4"/>
  <c r="AI610" i="4"/>
  <c r="Y612" i="4"/>
  <c r="AB613" i="4"/>
  <c r="AE614" i="4"/>
  <c r="AG615" i="4"/>
  <c r="AI616" i="4"/>
  <c r="Y618" i="4"/>
  <c r="AB619" i="4"/>
  <c r="AD621" i="4"/>
  <c r="AF622" i="4"/>
  <c r="AH623" i="4"/>
  <c r="AJ624" i="4"/>
  <c r="Z626" i="4"/>
  <c r="AC627" i="4"/>
  <c r="AF628" i="4"/>
  <c r="AH629" i="4"/>
  <c r="AJ630" i="4"/>
  <c r="Z632" i="4"/>
  <c r="AC633" i="4"/>
  <c r="AE634" i="4"/>
  <c r="AG635" i="4"/>
  <c r="AI636" i="4"/>
  <c r="Y638" i="4"/>
  <c r="AB639" i="4"/>
  <c r="AD640" i="4"/>
  <c r="AG641" i="4"/>
  <c r="AI642" i="4"/>
  <c r="Y644" i="4"/>
  <c r="AB645" i="4"/>
  <c r="AD646" i="4"/>
  <c r="AF647" i="4"/>
  <c r="AH648" i="4"/>
  <c r="AJ650" i="4"/>
  <c r="Z652" i="4"/>
  <c r="AC653" i="4"/>
  <c r="AE654" i="4"/>
  <c r="AH655" i="4"/>
  <c r="AJ656" i="4"/>
  <c r="Z658" i="4"/>
  <c r="AC659" i="4"/>
  <c r="AE660" i="4"/>
  <c r="AG661" i="4"/>
  <c r="AI662" i="4"/>
  <c r="Y664" i="4"/>
  <c r="AB665" i="4"/>
  <c r="AD666" i="4"/>
  <c r="AF667" i="4"/>
  <c r="AI668" i="4"/>
  <c r="Y670" i="4"/>
  <c r="AB671" i="4"/>
  <c r="AD672" i="4"/>
  <c r="AF673" i="4"/>
  <c r="AH674" i="4"/>
  <c r="AJ675" i="4"/>
  <c r="Z677" i="4"/>
  <c r="AC678" i="4"/>
  <c r="AE679" i="4"/>
  <c r="AG680" i="4"/>
  <c r="AJ681" i="4"/>
  <c r="Z683" i="4"/>
  <c r="AC684" i="4"/>
  <c r="AE685" i="4"/>
  <c r="AG686" i="4"/>
  <c r="AH687" i="4"/>
  <c r="AI688" i="4"/>
  <c r="AJ689" i="4"/>
  <c r="Y691" i="4"/>
  <c r="Z692" i="4"/>
  <c r="AA693" i="4"/>
  <c r="AC694" i="4"/>
  <c r="AD695" i="4"/>
  <c r="AE696" i="4"/>
  <c r="AF697" i="4"/>
  <c r="AG698" i="4"/>
  <c r="AH699" i="4"/>
  <c r="AI700" i="4"/>
  <c r="AJ701" i="4"/>
  <c r="Y703" i="4"/>
  <c r="Z704" i="4"/>
  <c r="AA705" i="4"/>
  <c r="AC706" i="4"/>
  <c r="AD707" i="4"/>
  <c r="AE708" i="4"/>
  <c r="AF709" i="4"/>
  <c r="AG710" i="4"/>
  <c r="AH711" i="4"/>
  <c r="AI712" i="4"/>
  <c r="AJ713" i="4"/>
  <c r="Y715" i="4"/>
  <c r="Z716" i="4"/>
  <c r="AA717" i="4"/>
  <c r="AC718" i="4"/>
  <c r="AD719" i="4"/>
  <c r="AE720" i="4"/>
  <c r="AF721" i="4"/>
  <c r="AG722" i="4"/>
  <c r="AH723" i="4"/>
  <c r="AI724" i="4"/>
  <c r="AJ725" i="4"/>
  <c r="Y727" i="4"/>
  <c r="Z728" i="4"/>
  <c r="AA729" i="4"/>
  <c r="AC730" i="4"/>
  <c r="AD731" i="4"/>
  <c r="AE732" i="4"/>
  <c r="AF733" i="4"/>
  <c r="AG734" i="4"/>
  <c r="AH735" i="4"/>
  <c r="AI736" i="4"/>
  <c r="AJ737" i="4"/>
  <c r="Y739" i="4"/>
  <c r="Z740" i="4"/>
  <c r="AA741" i="4"/>
  <c r="AC742" i="4"/>
  <c r="AD743" i="4"/>
  <c r="AE744" i="4"/>
  <c r="AF745" i="4"/>
  <c r="AG746" i="4"/>
  <c r="AH747" i="4"/>
  <c r="AI748" i="4"/>
  <c r="AJ749" i="4"/>
  <c r="Y751" i="4"/>
  <c r="Z752" i="4"/>
  <c r="AA753" i="4"/>
  <c r="AC754" i="4"/>
  <c r="AD755" i="4"/>
  <c r="AE756" i="4"/>
  <c r="AF757" i="4"/>
  <c r="AG758" i="4"/>
  <c r="AH759" i="4"/>
  <c r="AI760" i="4"/>
  <c r="AJ761" i="4"/>
  <c r="Y763" i="4"/>
  <c r="Z764" i="4"/>
  <c r="AA765" i="4"/>
  <c r="AC766" i="4"/>
  <c r="AD767" i="4"/>
  <c r="AE768" i="4"/>
  <c r="AF769" i="4"/>
  <c r="AG770" i="4"/>
  <c r="AH771" i="4"/>
  <c r="AI772" i="4"/>
  <c r="AJ773" i="4"/>
  <c r="Y775" i="4"/>
  <c r="Z776" i="4"/>
  <c r="AA777" i="4"/>
  <c r="AC778" i="4"/>
  <c r="AD779" i="4"/>
  <c r="AE780" i="4"/>
  <c r="AF781" i="4"/>
  <c r="AG782" i="4"/>
  <c r="AG16" i="4"/>
  <c r="AD48" i="4"/>
  <c r="Y83" i="4"/>
  <c r="AG105" i="4"/>
  <c r="AE124" i="4"/>
  <c r="AB137" i="4"/>
  <c r="AB148" i="4"/>
  <c r="AD156" i="4"/>
  <c r="AA168" i="4"/>
  <c r="Z178" i="4"/>
  <c r="AF187" i="4"/>
  <c r="AI195" i="4"/>
  <c r="AI207" i="4"/>
  <c r="AA215" i="4"/>
  <c r="AA224" i="4"/>
  <c r="AH231" i="4"/>
  <c r="AF241" i="4"/>
  <c r="AI248" i="4"/>
  <c r="AC258" i="4"/>
  <c r="Y266" i="4"/>
  <c r="Y276" i="4"/>
  <c r="Y283" i="4"/>
  <c r="AD289" i="4"/>
  <c r="AA295" i="4"/>
  <c r="AG301" i="4"/>
  <c r="AH306" i="4"/>
  <c r="AF312" i="4"/>
  <c r="AG318" i="4"/>
  <c r="AB326" i="4"/>
  <c r="Y331" i="4"/>
  <c r="AD336" i="4"/>
  <c r="AC341" i="4"/>
  <c r="Z346" i="4"/>
  <c r="AB350" i="4"/>
  <c r="AD354" i="4"/>
  <c r="AH357" i="4"/>
  <c r="AB361" i="4"/>
  <c r="AG363" i="4"/>
  <c r="Z367" i="4"/>
  <c r="AG369" i="4"/>
  <c r="Y373" i="4"/>
  <c r="AE375" i="4"/>
  <c r="AJ378" i="4"/>
  <c r="AC381" i="4"/>
  <c r="AG384" i="4"/>
  <c r="AB387" i="4"/>
  <c r="AA390" i="4"/>
  <c r="AA393" i="4"/>
  <c r="Z396" i="4"/>
  <c r="Y399" i="4"/>
  <c r="Y402" i="4"/>
  <c r="AD404" i="4"/>
  <c r="AJ407" i="4"/>
  <c r="AC410" i="4"/>
  <c r="AG413" i="4"/>
  <c r="AB416" i="4"/>
  <c r="AC419" i="4"/>
  <c r="AD421" i="4"/>
  <c r="AH423" i="4"/>
  <c r="AG425" i="4"/>
  <c r="Z428" i="4"/>
  <c r="Z430" i="4"/>
  <c r="AC432" i="4"/>
  <c r="AB434" i="4"/>
  <c r="AE437" i="4"/>
  <c r="AD439" i="4"/>
  <c r="AI441" i="4"/>
  <c r="AE443" i="4"/>
  <c r="Y446" i="4"/>
  <c r="AJ447" i="4"/>
  <c r="AB450" i="4"/>
  <c r="Z452" i="4"/>
  <c r="AD454" i="4"/>
  <c r="AC456" i="4"/>
  <c r="AG458" i="4"/>
  <c r="AF460" i="4"/>
  <c r="Y463" i="4"/>
  <c r="AJ464" i="4"/>
  <c r="AA467" i="4"/>
  <c r="AJ468" i="4"/>
  <c r="Z471" i="4"/>
  <c r="AH472" i="4"/>
  <c r="AJ474" i="4"/>
  <c r="AH476" i="4"/>
  <c r="AI478" i="4"/>
  <c r="AF480" i="4"/>
  <c r="AH483" i="4"/>
  <c r="AD485" i="4"/>
  <c r="AG487" i="4"/>
  <c r="AC489" i="4"/>
  <c r="AF492" i="4"/>
  <c r="AB494" i="4"/>
  <c r="AB497" i="4"/>
  <c r="AI498" i="4"/>
  <c r="AI500" i="4"/>
  <c r="AD502" i="4"/>
  <c r="AD504" i="4"/>
  <c r="Y506" i="4"/>
  <c r="Y508" i="4"/>
  <c r="AF509" i="4"/>
  <c r="AF511" i="4"/>
  <c r="AA513" i="4"/>
  <c r="Z515" i="4"/>
  <c r="AH518" i="4"/>
  <c r="AB520" i="4"/>
  <c r="AB522" i="4"/>
  <c r="AI523" i="4"/>
  <c r="AI526" i="4"/>
  <c r="AD528" i="4"/>
  <c r="AC530" i="4"/>
  <c r="Y533" i="4"/>
  <c r="Y535" i="4"/>
  <c r="AF536" i="4"/>
  <c r="Z539" i="4"/>
  <c r="AC540" i="4"/>
  <c r="AG541" i="4"/>
  <c r="AJ542" i="4"/>
  <c r="AB545" i="4"/>
  <c r="AG546" i="4"/>
  <c r="AJ549" i="4"/>
  <c r="AA552" i="4"/>
  <c r="AD553" i="4"/>
  <c r="AH554" i="4"/>
  <c r="Y557" i="4"/>
  <c r="AC558" i="4"/>
  <c r="AG559" i="4"/>
  <c r="AJ560" i="4"/>
  <c r="AA563" i="4"/>
  <c r="AF564" i="4"/>
  <c r="AJ565" i="4"/>
  <c r="AA567" i="4"/>
  <c r="AD568" i="4"/>
  <c r="AH569" i="4"/>
  <c r="Y571" i="4"/>
  <c r="AB572" i="4"/>
  <c r="AD573" i="4"/>
  <c r="AF574" i="4"/>
  <c r="AH575" i="4"/>
  <c r="AJ577" i="4"/>
  <c r="AB579" i="4"/>
  <c r="AD581" i="4"/>
  <c r="AF582" i="4"/>
  <c r="AH583" i="4"/>
  <c r="AJ584" i="4"/>
  <c r="Z589" i="4"/>
  <c r="AC590" i="4"/>
  <c r="AE591" i="4"/>
  <c r="AG592" i="4"/>
  <c r="AI593" i="4"/>
  <c r="Y596" i="4"/>
  <c r="AC598" i="4"/>
  <c r="AE599" i="4"/>
  <c r="AG601" i="4"/>
  <c r="AI602" i="4"/>
  <c r="Y604" i="4"/>
  <c r="AB605" i="4"/>
  <c r="AD607" i="4"/>
  <c r="AF608" i="4"/>
  <c r="AH609" i="4"/>
  <c r="AJ610" i="4"/>
  <c r="Z612" i="4"/>
  <c r="AD613" i="4"/>
  <c r="AF614" i="4"/>
  <c r="AH615" i="4"/>
  <c r="AJ616" i="4"/>
  <c r="Z618" i="4"/>
  <c r="AC619" i="4"/>
  <c r="AE621" i="4"/>
  <c r="AG622" i="4"/>
  <c r="AI623" i="4"/>
  <c r="Y625" i="4"/>
  <c r="AB626" i="4"/>
  <c r="AE627" i="4"/>
  <c r="AG628" i="4"/>
  <c r="AI629" i="4"/>
  <c r="Y631" i="4"/>
  <c r="AB632" i="4"/>
  <c r="AD633" i="4"/>
  <c r="AF634" i="4"/>
  <c r="AH635" i="4"/>
  <c r="AJ636" i="4"/>
  <c r="Z638" i="4"/>
  <c r="AC639" i="4"/>
  <c r="AF640" i="4"/>
  <c r="AH641" i="4"/>
  <c r="AJ642" i="4"/>
  <c r="Z644" i="4"/>
  <c r="AC645" i="4"/>
  <c r="AE646" i="4"/>
  <c r="AG647" i="4"/>
  <c r="AI648" i="4"/>
  <c r="Y651" i="4"/>
  <c r="AB652" i="4"/>
  <c r="AD653" i="4"/>
  <c r="AG654" i="4"/>
  <c r="AI655" i="4"/>
  <c r="Y657" i="4"/>
  <c r="AB658" i="4"/>
  <c r="AD659" i="4"/>
  <c r="AF660" i="4"/>
  <c r="AH661" i="4"/>
  <c r="AJ662" i="4"/>
  <c r="Z664" i="4"/>
  <c r="AC665" i="4"/>
  <c r="AE666" i="4"/>
  <c r="AH667" i="4"/>
  <c r="AJ668" i="4"/>
  <c r="Z670" i="4"/>
  <c r="AC671" i="4"/>
  <c r="AE672" i="4"/>
  <c r="AG673" i="4"/>
  <c r="AI674" i="4"/>
  <c r="Y676" i="4"/>
  <c r="AB677" i="4"/>
  <c r="AD678" i="4"/>
  <c r="AF679" i="4"/>
  <c r="AI680" i="4"/>
  <c r="Y682" i="4"/>
  <c r="AB683" i="4"/>
  <c r="AD684" i="4"/>
  <c r="AF685" i="4"/>
  <c r="AH686" i="4"/>
  <c r="AI687" i="4"/>
  <c r="AJ688" i="4"/>
  <c r="Y690" i="4"/>
  <c r="Z691" i="4"/>
  <c r="AA692" i="4"/>
  <c r="AC693" i="4"/>
  <c r="AD694" i="4"/>
  <c r="AE695" i="4"/>
  <c r="AF696" i="4"/>
  <c r="AG697" i="4"/>
  <c r="AH698" i="4"/>
  <c r="AI699" i="4"/>
  <c r="AJ700" i="4"/>
  <c r="Y702" i="4"/>
  <c r="Z703" i="4"/>
  <c r="AA704" i="4"/>
  <c r="AC705" i="4"/>
  <c r="AD706" i="4"/>
  <c r="AE707" i="4"/>
  <c r="AF708" i="4"/>
  <c r="AG709" i="4"/>
  <c r="AH710" i="4"/>
  <c r="AI711" i="4"/>
  <c r="AJ712" i="4"/>
  <c r="Y714" i="4"/>
  <c r="Z715" i="4"/>
  <c r="AA716" i="4"/>
  <c r="AC717" i="4"/>
  <c r="AD718" i="4"/>
  <c r="AE719" i="4"/>
  <c r="AF720" i="4"/>
  <c r="AG721" i="4"/>
  <c r="AH722" i="4"/>
  <c r="AI723" i="4"/>
  <c r="AJ724" i="4"/>
  <c r="Y726" i="4"/>
  <c r="Z727" i="4"/>
  <c r="AA728" i="4"/>
  <c r="AC729" i="4"/>
  <c r="AD730" i="4"/>
  <c r="AE731" i="4"/>
  <c r="AF732" i="4"/>
  <c r="AG733" i="4"/>
  <c r="AH734" i="4"/>
  <c r="AI735" i="4"/>
  <c r="AJ736" i="4"/>
  <c r="Y738" i="4"/>
  <c r="Z739" i="4"/>
  <c r="AA740" i="4"/>
  <c r="AC741" i="4"/>
  <c r="AD742" i="4"/>
  <c r="AE743" i="4"/>
  <c r="AF744" i="4"/>
  <c r="AG745" i="4"/>
  <c r="AH746" i="4"/>
  <c r="AI747" i="4"/>
  <c r="AJ748" i="4"/>
  <c r="Y750" i="4"/>
  <c r="Z751" i="4"/>
  <c r="AA752" i="4"/>
  <c r="AC753" i="4"/>
  <c r="AD754" i="4"/>
  <c r="AE755" i="4"/>
  <c r="AF756" i="4"/>
  <c r="AG757" i="4"/>
  <c r="AH758" i="4"/>
  <c r="AI759" i="4"/>
  <c r="AH18" i="4"/>
  <c r="AD53" i="4"/>
  <c r="AE88" i="4"/>
  <c r="AB110" i="4"/>
  <c r="AF124" i="4"/>
  <c r="AC137" i="4"/>
  <c r="AJ149" i="4"/>
  <c r="AG158" i="4"/>
  <c r="AE169" i="4"/>
  <c r="AJ178" i="4"/>
  <c r="AG189" i="4"/>
  <c r="AJ197" i="4"/>
  <c r="AJ207" i="4"/>
  <c r="AB215" i="4"/>
  <c r="Y226" i="4"/>
  <c r="AG233" i="4"/>
  <c r="AD242" i="4"/>
  <c r="Y250" i="4"/>
  <c r="Z260" i="4"/>
  <c r="AD267" i="4"/>
  <c r="Z276" i="4"/>
  <c r="Z283" i="4"/>
  <c r="AF290" i="4"/>
  <c r="AC296" i="4"/>
  <c r="AE302" i="4"/>
  <c r="AB307" i="4"/>
  <c r="AH313" i="4"/>
  <c r="AJ319" i="4"/>
  <c r="AC326" i="4"/>
  <c r="Z331" i="4"/>
  <c r="AC337" i="4"/>
  <c r="AD341" i="4"/>
  <c r="AJ346" i="4"/>
  <c r="AC350" i="4"/>
  <c r="Y355" i="4"/>
  <c r="AJ357" i="4"/>
  <c r="AC361" i="4"/>
  <c r="AH363" i="4"/>
  <c r="AA367" i="4"/>
  <c r="AH369" i="4"/>
  <c r="Z373" i="4"/>
  <c r="AF375" i="4"/>
  <c r="Y379" i="4"/>
  <c r="AD381" i="4"/>
  <c r="AH384" i="4"/>
  <c r="AC387" i="4"/>
  <c r="AG390" i="4"/>
  <c r="AB393" i="4"/>
  <c r="AF396" i="4"/>
  <c r="AA399" i="4"/>
  <c r="Z402" i="4"/>
  <c r="Y405" i="4"/>
  <c r="Y408" i="4"/>
  <c r="AJ410" i="4"/>
  <c r="AH413" i="4"/>
  <c r="AC416" i="4"/>
  <c r="AD419" i="4"/>
  <c r="AF421" i="4"/>
  <c r="Y424" i="4"/>
  <c r="AH425" i="4"/>
  <c r="AA428" i="4"/>
  <c r="AA430" i="4"/>
  <c r="AD432" i="4"/>
  <c r="AC434" i="4"/>
  <c r="AF437" i="4"/>
  <c r="AE439" i="4"/>
  <c r="AJ441" i="4"/>
  <c r="AG443" i="4"/>
  <c r="Z446" i="4"/>
  <c r="Z448" i="4"/>
  <c r="AD450" i="4"/>
  <c r="AB452" i="4"/>
  <c r="AG454" i="4"/>
  <c r="AD456" i="4"/>
  <c r="AI458" i="4"/>
  <c r="AI460" i="4"/>
  <c r="Z463" i="4"/>
  <c r="Y465" i="4"/>
  <c r="AB467" i="4"/>
  <c r="Y469" i="4"/>
  <c r="AA471" i="4"/>
  <c r="AI472" i="4"/>
  <c r="Y475" i="4"/>
  <c r="AI476" i="4"/>
  <c r="AJ478" i="4"/>
  <c r="AH480" i="4"/>
  <c r="AJ483" i="4"/>
  <c r="AF485" i="4"/>
  <c r="AH487" i="4"/>
  <c r="AD489" i="4"/>
  <c r="AG492" i="4"/>
  <c r="AC494" i="4"/>
  <c r="AC497" i="4"/>
  <c r="Y499" i="4"/>
  <c r="AJ500" i="4"/>
  <c r="AF502" i="4"/>
  <c r="AF504" i="4"/>
  <c r="Z506" i="4"/>
  <c r="Z508" i="4"/>
  <c r="AG509" i="4"/>
  <c r="AG511" i="4"/>
  <c r="AB513" i="4"/>
  <c r="AA515" i="4"/>
  <c r="AI518" i="4"/>
  <c r="AC520" i="4"/>
  <c r="AC522" i="4"/>
  <c r="AJ523" i="4"/>
  <c r="AJ526" i="4"/>
  <c r="AF528" i="4"/>
  <c r="AF530" i="4"/>
  <c r="Z533" i="4"/>
  <c r="Z535" i="4"/>
  <c r="AG536" i="4"/>
  <c r="AA539" i="4"/>
  <c r="AD540" i="4"/>
  <c r="AH541" i="4"/>
  <c r="Z544" i="4"/>
  <c r="AC545" i="4"/>
  <c r="AH546" i="4"/>
  <c r="Y551" i="4"/>
  <c r="AB552" i="4"/>
  <c r="AF553" i="4"/>
  <c r="AI554" i="4"/>
  <c r="AA557" i="4"/>
  <c r="AD558" i="4"/>
  <c r="AH559" i="4"/>
  <c r="Y561" i="4"/>
  <c r="AC563" i="4"/>
  <c r="AH564" i="4"/>
  <c r="Y566" i="4"/>
  <c r="AB567" i="4"/>
  <c r="AF568" i="4"/>
  <c r="AI569" i="4"/>
  <c r="Z571" i="4"/>
  <c r="AC572" i="4"/>
  <c r="AE573" i="4"/>
  <c r="AG574" i="4"/>
  <c r="AI575" i="4"/>
  <c r="Z578" i="4"/>
  <c r="AC579" i="4"/>
  <c r="AE581" i="4"/>
  <c r="AG582" i="4"/>
  <c r="AI583" i="4"/>
  <c r="Y588" i="4"/>
  <c r="AB589" i="4"/>
  <c r="AD590" i="4"/>
  <c r="AF591" i="4"/>
  <c r="AH592" i="4"/>
  <c r="AJ593" i="4"/>
  <c r="AB596" i="4"/>
  <c r="AD598" i="4"/>
  <c r="AF599" i="4"/>
  <c r="AH601" i="4"/>
  <c r="AJ602" i="4"/>
  <c r="Z604" i="4"/>
  <c r="AC605" i="4"/>
  <c r="AE607" i="4"/>
  <c r="AG608" i="4"/>
  <c r="AI609" i="4"/>
  <c r="Y611" i="4"/>
  <c r="AC612" i="4"/>
  <c r="AE613" i="4"/>
  <c r="AG614" i="4"/>
  <c r="AI615" i="4"/>
  <c r="Y617" i="4"/>
  <c r="AB618" i="4"/>
  <c r="AD619" i="4"/>
  <c r="AF621" i="4"/>
  <c r="AH622" i="4"/>
  <c r="AJ623" i="4"/>
  <c r="Z625" i="4"/>
  <c r="AD626" i="4"/>
  <c r="AF627" i="4"/>
  <c r="AH628" i="4"/>
  <c r="AJ629" i="4"/>
  <c r="Z631" i="4"/>
  <c r="AC632" i="4"/>
  <c r="AE633" i="4"/>
  <c r="AG634" i="4"/>
  <c r="AI635" i="4"/>
  <c r="Y637" i="4"/>
  <c r="AB638" i="4"/>
  <c r="AE639" i="4"/>
  <c r="AG640" i="4"/>
  <c r="AI641" i="4"/>
  <c r="Y643" i="4"/>
  <c r="AB644" i="4"/>
  <c r="AD645" i="4"/>
  <c r="AF646" i="4"/>
  <c r="AH647" i="4"/>
  <c r="AJ648" i="4"/>
  <c r="Z651" i="4"/>
  <c r="AC652" i="4"/>
  <c r="AF653" i="4"/>
  <c r="AH654" i="4"/>
  <c r="AJ655" i="4"/>
  <c r="Z657" i="4"/>
  <c r="AC658" i="4"/>
  <c r="AE659" i="4"/>
  <c r="AG660" i="4"/>
  <c r="AI661" i="4"/>
  <c r="Y663" i="4"/>
  <c r="AB664" i="4"/>
  <c r="AD665" i="4"/>
  <c r="AG666" i="4"/>
  <c r="AI667" i="4"/>
  <c r="Y669" i="4"/>
  <c r="AB670" i="4"/>
  <c r="AD671" i="4"/>
  <c r="AF672" i="4"/>
  <c r="AH673" i="4"/>
  <c r="AJ674" i="4"/>
  <c r="Z676" i="4"/>
  <c r="AC677" i="4"/>
  <c r="AE678" i="4"/>
  <c r="AH679" i="4"/>
  <c r="AJ680" i="4"/>
  <c r="Z682" i="4"/>
  <c r="AC683" i="4"/>
  <c r="AE684" i="4"/>
  <c r="AG685" i="4"/>
  <c r="AI686" i="4"/>
  <c r="AJ687" i="4"/>
  <c r="Y689" i="4"/>
  <c r="Z690" i="4"/>
  <c r="AA691" i="4"/>
  <c r="AC692" i="4"/>
  <c r="AD693" i="4"/>
  <c r="AE694" i="4"/>
  <c r="AF695" i="4"/>
  <c r="AG696" i="4"/>
  <c r="AH697" i="4"/>
  <c r="AI698" i="4"/>
  <c r="AJ699" i="4"/>
  <c r="Y701" i="4"/>
  <c r="Z702" i="4"/>
  <c r="AA703" i="4"/>
  <c r="AC704" i="4"/>
  <c r="AD705" i="4"/>
  <c r="AE706" i="4"/>
  <c r="AF707" i="4"/>
  <c r="AG708" i="4"/>
  <c r="AH709" i="4"/>
  <c r="AI710" i="4"/>
  <c r="AJ711" i="4"/>
  <c r="Y713" i="4"/>
  <c r="Z714" i="4"/>
  <c r="AA715" i="4"/>
  <c r="AC716" i="4"/>
  <c r="AD717" i="4"/>
  <c r="AE718" i="4"/>
  <c r="AF719" i="4"/>
  <c r="AG720" i="4"/>
  <c r="AH721" i="4"/>
  <c r="AI722" i="4"/>
  <c r="AJ723" i="4"/>
  <c r="Y725" i="4"/>
  <c r="Z726" i="4"/>
  <c r="AA727" i="4"/>
  <c r="AC728" i="4"/>
  <c r="AD729" i="4"/>
  <c r="AE730" i="4"/>
  <c r="AF731" i="4"/>
  <c r="AG732" i="4"/>
  <c r="AH733" i="4"/>
  <c r="AI734" i="4"/>
  <c r="AJ735" i="4"/>
  <c r="Y737" i="4"/>
  <c r="Z738" i="4"/>
  <c r="AA739" i="4"/>
  <c r="AC740" i="4"/>
  <c r="AD741" i="4"/>
  <c r="AE742" i="4"/>
  <c r="AF743" i="4"/>
  <c r="AG744" i="4"/>
  <c r="AH745" i="4"/>
  <c r="AI746" i="4"/>
  <c r="AJ747" i="4"/>
  <c r="Y749" i="4"/>
  <c r="Z750" i="4"/>
  <c r="AA751" i="4"/>
  <c r="AC752" i="4"/>
  <c r="AD753" i="4"/>
  <c r="AE754" i="4"/>
  <c r="AF755" i="4"/>
  <c r="AG756" i="4"/>
  <c r="AH757" i="4"/>
  <c r="AI758" i="4"/>
  <c r="AJ759" i="4"/>
  <c r="Y761" i="4"/>
  <c r="Z762" i="4"/>
  <c r="AA763" i="4"/>
  <c r="AC764" i="4"/>
  <c r="AD765" i="4"/>
  <c r="AE766" i="4"/>
  <c r="AF767" i="4"/>
  <c r="AG768" i="4"/>
  <c r="AI22" i="4"/>
  <c r="AE53" i="4"/>
  <c r="AJ88" i="4"/>
  <c r="AB111" i="4"/>
  <c r="AI125" i="4"/>
  <c r="AD137" i="4"/>
  <c r="AA150" i="4"/>
  <c r="AB159" i="4"/>
  <c r="AF169" i="4"/>
  <c r="AD179" i="4"/>
  <c r="AA190" i="4"/>
  <c r="Y198" i="4"/>
  <c r="Y208" i="4"/>
  <c r="AG215" i="4"/>
  <c r="AE226" i="4"/>
  <c r="AH233" i="4"/>
  <c r="AI242" i="4"/>
  <c r="AA250" i="4"/>
  <c r="AA260" i="4"/>
  <c r="AA268" i="4"/>
  <c r="AE276" i="4"/>
  <c r="AA283" i="4"/>
  <c r="AG290" i="4"/>
  <c r="AH296" i="4"/>
  <c r="AF302" i="4"/>
  <c r="AG307" i="4"/>
  <c r="AB314" i="4"/>
  <c r="Y321" i="4"/>
  <c r="AD326" i="4"/>
  <c r="AE331" i="4"/>
  <c r="AF337" i="4"/>
  <c r="AE341" i="4"/>
  <c r="AA347" i="4"/>
  <c r="AD350" i="4"/>
  <c r="AC355" i="4"/>
  <c r="Y358" i="4"/>
  <c r="AD361" i="4"/>
  <c r="AJ363" i="4"/>
  <c r="AB367" i="4"/>
  <c r="AJ369" i="4"/>
  <c r="AB373" i="4"/>
  <c r="AG375" i="4"/>
  <c r="Z379" i="4"/>
  <c r="AE381" i="4"/>
  <c r="Y385" i="4"/>
  <c r="AE387" i="4"/>
  <c r="AH390" i="4"/>
  <c r="AC393" i="4"/>
  <c r="AG396" i="4"/>
  <c r="AB399" i="4"/>
  <c r="AF402" i="4"/>
  <c r="Z405" i="4"/>
  <c r="Z408" i="4"/>
  <c r="Y411" i="4"/>
  <c r="AJ413" i="4"/>
  <c r="AF416" i="4"/>
  <c r="AE419" i="4"/>
  <c r="AG421" i="4"/>
  <c r="Z424" i="4"/>
  <c r="AJ425" i="4"/>
  <c r="AB428" i="4"/>
  <c r="AB430" i="4"/>
  <c r="AF432" i="4"/>
  <c r="AD434" i="4"/>
  <c r="AG437" i="4"/>
  <c r="AF439" i="4"/>
  <c r="Y442" i="4"/>
  <c r="Y444" i="4"/>
  <c r="AA446" i="4"/>
  <c r="AA448" i="4"/>
  <c r="AE450" i="4"/>
  <c r="AD452" i="4"/>
  <c r="AI454" i="4"/>
  <c r="AE456" i="4"/>
  <c r="Y459" i="4"/>
  <c r="AJ460" i="4"/>
  <c r="AA463" i="4"/>
  <c r="Z465" i="4"/>
  <c r="AC467" i="4"/>
  <c r="Z469" i="4"/>
  <c r="AB471" i="4"/>
  <c r="AJ472" i="4"/>
  <c r="Z475" i="4"/>
  <c r="AJ476" i="4"/>
  <c r="Z479" i="4"/>
  <c r="AI480" i="4"/>
  <c r="Y484" i="4"/>
  <c r="AG485" i="4"/>
  <c r="AI487" i="4"/>
  <c r="AG489" i="4"/>
  <c r="AH492" i="4"/>
  <c r="AD494" i="4"/>
  <c r="AD497" i="4"/>
  <c r="Z499" i="4"/>
  <c r="Y501" i="4"/>
  <c r="AG502" i="4"/>
  <c r="AG504" i="4"/>
  <c r="AA506" i="4"/>
  <c r="AA508" i="4"/>
  <c r="AH509" i="4"/>
  <c r="AH511" i="4"/>
  <c r="AC513" i="4"/>
  <c r="AC515" i="4"/>
  <c r="AJ518" i="4"/>
  <c r="AD520" i="4"/>
  <c r="AD522" i="4"/>
  <c r="Z525" i="4"/>
  <c r="Y527" i="4"/>
  <c r="AG528" i="4"/>
  <c r="AG530" i="4"/>
  <c r="AA533" i="4"/>
  <c r="AA535" i="4"/>
  <c r="AH536" i="4"/>
  <c r="AB539" i="4"/>
  <c r="AF540" i="4"/>
  <c r="AJ541" i="4"/>
  <c r="AA544" i="4"/>
  <c r="AF545" i="4"/>
  <c r="AI546" i="4"/>
  <c r="Z551" i="4"/>
  <c r="AC552" i="4"/>
  <c r="AG553" i="4"/>
  <c r="AJ554" i="4"/>
  <c r="AB557" i="4"/>
  <c r="AF558" i="4"/>
  <c r="AI559" i="4"/>
  <c r="AA561" i="4"/>
  <c r="AD563" i="4"/>
  <c r="AI564" i="4"/>
  <c r="Z566" i="4"/>
  <c r="AC567" i="4"/>
  <c r="AG568" i="4"/>
  <c r="AJ569" i="4"/>
  <c r="AB571" i="4"/>
  <c r="AD572" i="4"/>
  <c r="AF573" i="4"/>
  <c r="AH574" i="4"/>
  <c r="Y577" i="4"/>
  <c r="AB578" i="4"/>
  <c r="AD579" i="4"/>
  <c r="AF581" i="4"/>
  <c r="AH582" i="4"/>
  <c r="AJ583" i="4"/>
  <c r="Z588" i="4"/>
  <c r="AC589" i="4"/>
  <c r="AE590" i="4"/>
  <c r="AG591" i="4"/>
  <c r="AI592" i="4"/>
  <c r="Z594" i="4"/>
  <c r="AC596" i="4"/>
  <c r="AE598" i="4"/>
  <c r="AG599" i="4"/>
  <c r="AI601" i="4"/>
  <c r="Y603" i="4"/>
  <c r="AB604" i="4"/>
  <c r="AD605" i="4"/>
  <c r="AF607" i="4"/>
  <c r="AH608" i="4"/>
  <c r="AJ609" i="4"/>
  <c r="AB611" i="4"/>
  <c r="AD612" i="4"/>
  <c r="AF613" i="4"/>
  <c r="AH614" i="4"/>
  <c r="AJ615" i="4"/>
  <c r="Z617" i="4"/>
  <c r="AC618" i="4"/>
  <c r="AE619" i="4"/>
  <c r="AG621" i="4"/>
  <c r="AI622" i="4"/>
  <c r="Y624" i="4"/>
  <c r="AC625" i="4"/>
  <c r="AE626" i="4"/>
  <c r="AG627" i="4"/>
  <c r="AI628" i="4"/>
  <c r="Y630" i="4"/>
  <c r="AB631" i="4"/>
  <c r="AD632" i="4"/>
  <c r="AF633" i="4"/>
  <c r="AH634" i="4"/>
  <c r="AJ635" i="4"/>
  <c r="Z637" i="4"/>
  <c r="AD638" i="4"/>
  <c r="AF639" i="4"/>
  <c r="AH640" i="4"/>
  <c r="AJ641" i="4"/>
  <c r="Z643" i="4"/>
  <c r="AC644" i="4"/>
  <c r="AE645" i="4"/>
  <c r="AG646" i="4"/>
  <c r="AI647" i="4"/>
  <c r="Y650" i="4"/>
  <c r="AB651" i="4"/>
  <c r="AE652" i="4"/>
  <c r="AG653" i="4"/>
  <c r="AI654" i="4"/>
  <c r="Y656" i="4"/>
  <c r="AB657" i="4"/>
  <c r="AD658" i="4"/>
  <c r="AF659" i="4"/>
  <c r="AH660" i="4"/>
  <c r="AJ661" i="4"/>
  <c r="Z663" i="4"/>
  <c r="AC664" i="4"/>
  <c r="AF665" i="4"/>
  <c r="AH666" i="4"/>
  <c r="AJ667" i="4"/>
  <c r="Z669" i="4"/>
  <c r="AC670" i="4"/>
  <c r="AE671" i="4"/>
  <c r="AG672" i="4"/>
  <c r="AI673" i="4"/>
  <c r="Y675" i="4"/>
  <c r="AB676" i="4"/>
  <c r="AD677" i="4"/>
  <c r="AG678" i="4"/>
  <c r="AI679" i="4"/>
  <c r="Y681" i="4"/>
  <c r="AB682" i="4"/>
  <c r="AD683" i="4"/>
  <c r="AF684" i="4"/>
  <c r="AH685" i="4"/>
  <c r="AJ686" i="4"/>
  <c r="Y688" i="4"/>
  <c r="Z689" i="4"/>
  <c r="AA690" i="4"/>
  <c r="AC691" i="4"/>
  <c r="AD692" i="4"/>
  <c r="AE693" i="4"/>
  <c r="AF694" i="4"/>
  <c r="AG695" i="4"/>
  <c r="AH696" i="4"/>
  <c r="AI697" i="4"/>
  <c r="AJ698" i="4"/>
  <c r="Y700" i="4"/>
  <c r="Z701" i="4"/>
  <c r="AA702" i="4"/>
  <c r="AC703" i="4"/>
  <c r="AD704" i="4"/>
  <c r="AE705" i="4"/>
  <c r="AF706" i="4"/>
  <c r="AG707" i="4"/>
  <c r="AH708" i="4"/>
  <c r="AI709" i="4"/>
  <c r="AJ710" i="4"/>
  <c r="Y712" i="4"/>
  <c r="Z713" i="4"/>
  <c r="AA714" i="4"/>
  <c r="AC715" i="4"/>
  <c r="AD716" i="4"/>
  <c r="AE717" i="4"/>
  <c r="AF718" i="4"/>
  <c r="AG719" i="4"/>
  <c r="AH720" i="4"/>
  <c r="AI721" i="4"/>
  <c r="AJ722" i="4"/>
  <c r="Y724" i="4"/>
  <c r="Z725" i="4"/>
  <c r="AA726" i="4"/>
  <c r="AC727" i="4"/>
  <c r="AD728" i="4"/>
  <c r="AE729" i="4"/>
  <c r="AF730" i="4"/>
  <c r="AG731" i="4"/>
  <c r="AH732" i="4"/>
  <c r="AI733" i="4"/>
  <c r="AJ734" i="4"/>
  <c r="Y736" i="4"/>
  <c r="Z737" i="4"/>
  <c r="AA738" i="4"/>
  <c r="AC739" i="4"/>
  <c r="AD740" i="4"/>
  <c r="AE741" i="4"/>
  <c r="AF742" i="4"/>
  <c r="AG743" i="4"/>
  <c r="AH744" i="4"/>
  <c r="AI745" i="4"/>
  <c r="AJ746" i="4"/>
  <c r="Y748" i="4"/>
  <c r="Z749" i="4"/>
  <c r="AA750" i="4"/>
  <c r="AC751" i="4"/>
  <c r="AD752" i="4"/>
  <c r="AE753" i="4"/>
  <c r="AF754" i="4"/>
  <c r="AG755" i="4"/>
  <c r="AH756" i="4"/>
  <c r="AI757" i="4"/>
  <c r="AJ758" i="4"/>
  <c r="Y760" i="4"/>
  <c r="Z761" i="4"/>
  <c r="AA762" i="4"/>
  <c r="AC763" i="4"/>
  <c r="AD764" i="4"/>
  <c r="AE765" i="4"/>
  <c r="AF766" i="4"/>
  <c r="AG767" i="4"/>
  <c r="AH768" i="4"/>
  <c r="AI769" i="4"/>
  <c r="AJ770" i="4"/>
  <c r="Y772" i="4"/>
  <c r="Z773" i="4"/>
  <c r="AA774" i="4"/>
  <c r="AC775" i="4"/>
  <c r="AD776" i="4"/>
  <c r="AE777" i="4"/>
  <c r="AF778" i="4"/>
  <c r="AG779" i="4"/>
  <c r="AH780" i="4"/>
  <c r="AI781" i="4"/>
  <c r="AJ782" i="4"/>
  <c r="Y784" i="4"/>
  <c r="Z785" i="4"/>
  <c r="AA786" i="4"/>
  <c r="AC787" i="4"/>
  <c r="AD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Z66" i="4"/>
  <c r="AG104" i="4"/>
  <c r="AG129" i="4"/>
  <c r="AB146" i="4"/>
  <c r="AJ163" i="4"/>
  <c r="AI177" i="4"/>
  <c r="AJ190" i="4"/>
  <c r="AH203" i="4"/>
  <c r="AG219" i="4"/>
  <c r="AF231" i="4"/>
  <c r="Y245" i="4"/>
  <c r="AE256" i="4"/>
  <c r="AA272" i="4"/>
  <c r="AE282" i="4"/>
  <c r="AH291" i="4"/>
  <c r="Z300" i="4"/>
  <c r="AJ309" i="4"/>
  <c r="AE318" i="4"/>
  <c r="AB328" i="4"/>
  <c r="AJ335" i="4"/>
  <c r="Y344" i="4"/>
  <c r="Z350" i="4"/>
  <c r="AA356" i="4"/>
  <c r="AA360" i="4"/>
  <c r="AA365" i="4"/>
  <c r="AC369" i="4"/>
  <c r="Z374" i="4"/>
  <c r="AH377" i="4"/>
  <c r="AJ382" i="4"/>
  <c r="AF386" i="4"/>
  <c r="AB391" i="4"/>
  <c r="AD395" i="4"/>
  <c r="AE400" i="4"/>
  <c r="AB404" i="4"/>
  <c r="Y409" i="4"/>
  <c r="AG412" i="4"/>
  <c r="AH417" i="4"/>
  <c r="AA421" i="4"/>
  <c r="AE424" i="4"/>
  <c r="AC427" i="4"/>
  <c r="AA431" i="4"/>
  <c r="Z434" i="4"/>
  <c r="AB438" i="4"/>
  <c r="Y441" i="4"/>
  <c r="AI444" i="4"/>
  <c r="AF447" i="4"/>
  <c r="AJ450" i="4"/>
  <c r="AI453" i="4"/>
  <c r="AE457" i="4"/>
  <c r="AC460" i="4"/>
  <c r="AG463" i="4"/>
  <c r="AF466" i="4"/>
  <c r="Y470" i="4"/>
  <c r="AF472" i="4"/>
  <c r="AG475" i="4"/>
  <c r="AA478" i="4"/>
  <c r="AG482" i="4"/>
  <c r="AB485" i="4"/>
  <c r="AB488" i="4"/>
  <c r="AJ491" i="4"/>
  <c r="AB495" i="4"/>
  <c r="AG498" i="4"/>
  <c r="AD501" i="4"/>
  <c r="AI503" i="4"/>
  <c r="Y507" i="4"/>
  <c r="AC509" i="4"/>
  <c r="AA512" i="4"/>
  <c r="AF514" i="4"/>
  <c r="AH517" i="4"/>
  <c r="Z520" i="4"/>
  <c r="AI522" i="4"/>
  <c r="AB526" i="4"/>
  <c r="AD529" i="4"/>
  <c r="AI531" i="4"/>
  <c r="AF535" i="4"/>
  <c r="AI538" i="4"/>
  <c r="Y541" i="4"/>
  <c r="AH542" i="4"/>
  <c r="AJ545" i="4"/>
  <c r="AH549" i="4"/>
  <c r="AH552" i="4"/>
  <c r="AF554" i="4"/>
  <c r="AH557" i="4"/>
  <c r="AD559" i="4"/>
  <c r="AG561" i="4"/>
  <c r="AB564" i="4"/>
  <c r="AD566" i="4"/>
  <c r="AB568" i="4"/>
  <c r="AC570" i="4"/>
  <c r="Y572" i="4"/>
  <c r="Y574" i="4"/>
  <c r="AF575" i="4"/>
  <c r="AF578" i="4"/>
  <c r="Z581" i="4"/>
  <c r="Z583" i="4"/>
  <c r="AH584" i="4"/>
  <c r="AH589" i="4"/>
  <c r="AC591" i="4"/>
  <c r="AC593" i="4"/>
  <c r="AI594" i="4"/>
  <c r="AI598" i="4"/>
  <c r="AE601" i="4"/>
  <c r="AD603" i="4"/>
  <c r="Y605" i="4"/>
  <c r="Y608" i="4"/>
  <c r="AF609" i="4"/>
  <c r="AF611" i="4"/>
  <c r="Z613" i="4"/>
  <c r="Z615" i="4"/>
  <c r="AH616" i="4"/>
  <c r="AG618" i="4"/>
  <c r="AC621" i="4"/>
  <c r="AC623" i="4"/>
  <c r="AI624" i="4"/>
  <c r="AI626" i="4"/>
  <c r="AD628" i="4"/>
  <c r="AD630" i="4"/>
  <c r="Y632" i="4"/>
  <c r="Y634" i="4"/>
  <c r="AF635" i="4"/>
  <c r="AF637" i="4"/>
  <c r="Z639" i="4"/>
  <c r="Z641" i="4"/>
  <c r="AH642" i="4"/>
  <c r="AG644" i="4"/>
  <c r="AC646" i="4"/>
  <c r="AC648" i="4"/>
  <c r="AI650" i="4"/>
  <c r="AI652" i="4"/>
  <c r="AD654" i="4"/>
  <c r="AD656" i="4"/>
  <c r="Y658" i="4"/>
  <c r="AJ659" i="4"/>
  <c r="AF661" i="4"/>
  <c r="AF663" i="4"/>
  <c r="Z665" i="4"/>
  <c r="Z667" i="4"/>
  <c r="AG668" i="4"/>
  <c r="AG670" i="4"/>
  <c r="AC672" i="4"/>
  <c r="AC674" i="4"/>
  <c r="AI675" i="4"/>
  <c r="AI677" i="4"/>
  <c r="AD679" i="4"/>
  <c r="AD681" i="4"/>
  <c r="Y683" i="4"/>
  <c r="AJ684" i="4"/>
  <c r="AF686" i="4"/>
  <c r="AD688" i="4"/>
  <c r="AI689" i="4"/>
  <c r="AG691" i="4"/>
  <c r="Z693" i="4"/>
  <c r="AJ694" i="4"/>
  <c r="AD696" i="4"/>
  <c r="AA698" i="4"/>
  <c r="AG699" i="4"/>
  <c r="AE701" i="4"/>
  <c r="AJ702" i="4"/>
  <c r="AH704" i="4"/>
  <c r="AA706" i="4"/>
  <c r="Y708" i="4"/>
  <c r="AE709" i="4"/>
  <c r="AC711" i="4"/>
  <c r="AH712" i="4"/>
  <c r="AF714" i="4"/>
  <c r="Y716" i="4"/>
  <c r="AI717" i="4"/>
  <c r="AC719" i="4"/>
  <c r="Z721" i="4"/>
  <c r="AF722" i="4"/>
  <c r="AD724" i="4"/>
  <c r="AI725" i="4"/>
  <c r="AG727" i="4"/>
  <c r="Z729" i="4"/>
  <c r="AJ730" i="4"/>
  <c r="AD732" i="4"/>
  <c r="AA734" i="4"/>
  <c r="AG735" i="4"/>
  <c r="AE737" i="4"/>
  <c r="AJ738" i="4"/>
  <c r="AH740" i="4"/>
  <c r="AA742" i="4"/>
  <c r="Y744" i="4"/>
  <c r="AE745" i="4"/>
  <c r="AC747" i="4"/>
  <c r="AH748" i="4"/>
  <c r="AF750" i="4"/>
  <c r="Y752" i="4"/>
  <c r="AI753" i="4"/>
  <c r="AC755" i="4"/>
  <c r="Z757" i="4"/>
  <c r="AF758" i="4"/>
  <c r="AD760" i="4"/>
  <c r="AH761" i="4"/>
  <c r="AD763" i="4"/>
  <c r="AH764" i="4"/>
  <c r="Z766" i="4"/>
  <c r="AH767" i="4"/>
  <c r="Z769" i="4"/>
  <c r="AD770" i="4"/>
  <c r="AG771" i="4"/>
  <c r="Y773" i="4"/>
  <c r="AD774" i="4"/>
  <c r="AG775" i="4"/>
  <c r="AJ776" i="4"/>
  <c r="AA778" i="4"/>
  <c r="AF779" i="4"/>
  <c r="AJ780" i="4"/>
  <c r="AA782" i="4"/>
  <c r="AE783" i="4"/>
  <c r="AG784" i="4"/>
  <c r="AI785" i="4"/>
  <c r="Y787" i="4"/>
  <c r="AA788" i="4"/>
  <c r="AD789" i="4"/>
  <c r="AF790" i="4"/>
  <c r="AG791" i="4"/>
  <c r="AH792" i="4"/>
  <c r="AI793" i="4"/>
  <c r="AJ794" i="4"/>
  <c r="Y796" i="4"/>
  <c r="Z797" i="4"/>
  <c r="AA798" i="4"/>
  <c r="AB799" i="4"/>
  <c r="AC800" i="4"/>
  <c r="AD801" i="4"/>
  <c r="AF802" i="4"/>
  <c r="AG803" i="4"/>
  <c r="AH804" i="4"/>
  <c r="AI805" i="4"/>
  <c r="AJ806" i="4"/>
  <c r="Y808" i="4"/>
  <c r="Z809" i="4"/>
  <c r="AA810" i="4"/>
  <c r="AB811" i="4"/>
  <c r="AC812" i="4"/>
  <c r="AD813" i="4"/>
  <c r="AF814" i="4"/>
  <c r="AG815" i="4"/>
  <c r="AH816" i="4"/>
  <c r="AI817" i="4"/>
  <c r="AJ818" i="4"/>
  <c r="Y820" i="4"/>
  <c r="Z821" i="4"/>
  <c r="AA822" i="4"/>
  <c r="AB823" i="4"/>
  <c r="AC824" i="4"/>
  <c r="AD825" i="4"/>
  <c r="AF826" i="4"/>
  <c r="AG827" i="4"/>
  <c r="AH828" i="4"/>
  <c r="AI829" i="4"/>
  <c r="AJ830" i="4"/>
  <c r="Y832" i="4"/>
  <c r="Z833" i="4"/>
  <c r="AA834" i="4"/>
  <c r="AB835" i="4"/>
  <c r="AC836" i="4"/>
  <c r="AD837" i="4"/>
  <c r="AF838" i="4"/>
  <c r="AG839" i="4"/>
  <c r="AH840" i="4"/>
  <c r="AI841" i="4"/>
  <c r="AJ842" i="4"/>
  <c r="Y844" i="4"/>
  <c r="Z845" i="4"/>
  <c r="AA846" i="4"/>
  <c r="AB847" i="4"/>
  <c r="AC848" i="4"/>
  <c r="AD849" i="4"/>
  <c r="AF850" i="4"/>
  <c r="AG851" i="4"/>
  <c r="AH852" i="4"/>
  <c r="AI853" i="4"/>
  <c r="AJ854" i="4"/>
  <c r="Y856" i="4"/>
  <c r="Z857" i="4"/>
  <c r="AA858" i="4"/>
  <c r="AB859" i="4"/>
  <c r="AC860" i="4"/>
  <c r="AD861" i="4"/>
  <c r="AF862" i="4"/>
  <c r="AG863" i="4"/>
  <c r="AH864" i="4"/>
  <c r="AI865" i="4"/>
  <c r="AJ866" i="4"/>
  <c r="Y868" i="4"/>
  <c r="Z869" i="4"/>
  <c r="AA870" i="4"/>
  <c r="AB871" i="4"/>
  <c r="AC872" i="4"/>
  <c r="AD873" i="4"/>
  <c r="AF874" i="4"/>
  <c r="AG875" i="4"/>
  <c r="AH876" i="4"/>
  <c r="AI877" i="4"/>
  <c r="AJ878" i="4"/>
  <c r="Y880" i="4"/>
  <c r="Z881" i="4"/>
  <c r="AA882" i="4"/>
  <c r="AB883" i="4"/>
  <c r="AC884" i="4"/>
  <c r="AD885" i="4"/>
  <c r="AF886" i="4"/>
  <c r="AG887" i="4"/>
  <c r="AH888" i="4"/>
  <c r="AI889" i="4"/>
  <c r="AJ890" i="4"/>
  <c r="Y892" i="4"/>
  <c r="Z893" i="4"/>
  <c r="AA894" i="4"/>
  <c r="AB895" i="4"/>
  <c r="AC896" i="4"/>
  <c r="AD897" i="4"/>
  <c r="AF898" i="4"/>
  <c r="AG899" i="4"/>
  <c r="AH900" i="4"/>
  <c r="AI901" i="4"/>
  <c r="AJ902" i="4"/>
  <c r="Y904" i="4"/>
  <c r="Z905" i="4"/>
  <c r="AA906" i="4"/>
  <c r="AB907" i="4"/>
  <c r="AC908" i="4"/>
  <c r="AD909" i="4"/>
  <c r="AF910" i="4"/>
  <c r="AG911" i="4"/>
  <c r="AH912" i="4"/>
  <c r="AI913" i="4"/>
  <c r="AJ914" i="4"/>
  <c r="Y916" i="4"/>
  <c r="Z917" i="4"/>
  <c r="AA918" i="4"/>
  <c r="AB919" i="4"/>
  <c r="AC920" i="4"/>
  <c r="AD921" i="4"/>
  <c r="AF922" i="4"/>
  <c r="AG923" i="4"/>
  <c r="AH924" i="4"/>
  <c r="AI925" i="4"/>
  <c r="AJ926" i="4"/>
  <c r="AB23" i="4"/>
  <c r="AF66" i="4"/>
  <c r="AH111" i="4"/>
  <c r="AH129" i="4"/>
  <c r="AG150" i="4"/>
  <c r="Z164" i="4"/>
  <c r="AJ179" i="4"/>
  <c r="Z191" i="4"/>
  <c r="AE208" i="4"/>
  <c r="AH219" i="4"/>
  <c r="AI233" i="4"/>
  <c r="AE245" i="4"/>
  <c r="AB260" i="4"/>
  <c r="AB272" i="4"/>
  <c r="AB283" i="4"/>
  <c r="AJ291" i="4"/>
  <c r="AG302" i="4"/>
  <c r="Y310" i="4"/>
  <c r="Z321" i="4"/>
  <c r="AC328" i="4"/>
  <c r="Z338" i="4"/>
  <c r="Z344" i="4"/>
  <c r="AA351" i="4"/>
  <c r="AB356" i="4"/>
  <c r="AE361" i="4"/>
  <c r="AG365" i="4"/>
  <c r="Y370" i="4"/>
  <c r="AA374" i="4"/>
  <c r="AA379" i="4"/>
  <c r="Y383" i="4"/>
  <c r="AF387" i="4"/>
  <c r="AC391" i="4"/>
  <c r="AH396" i="4"/>
  <c r="AF400" i="4"/>
  <c r="AA405" i="4"/>
  <c r="Z409" i="4"/>
  <c r="AE414" i="4"/>
  <c r="Z418" i="4"/>
  <c r="AH421" i="4"/>
  <c r="AF424" i="4"/>
  <c r="AC428" i="4"/>
  <c r="AC431" i="4"/>
  <c r="AE434" i="4"/>
  <c r="AC438" i="4"/>
  <c r="Z442" i="4"/>
  <c r="AJ444" i="4"/>
  <c r="AB448" i="4"/>
  <c r="Z451" i="4"/>
  <c r="AJ454" i="4"/>
  <c r="AF457" i="4"/>
  <c r="Y461" i="4"/>
  <c r="AI463" i="4"/>
  <c r="AD467" i="4"/>
  <c r="Z470" i="4"/>
  <c r="AA473" i="4"/>
  <c r="AH475" i="4"/>
  <c r="AA479" i="4"/>
  <c r="AI482" i="4"/>
  <c r="AH485" i="4"/>
  <c r="AD488" i="4"/>
  <c r="AI492" i="4"/>
  <c r="AC495" i="4"/>
  <c r="AA499" i="4"/>
  <c r="AF501" i="4"/>
  <c r="AH504" i="4"/>
  <c r="Z507" i="4"/>
  <c r="AJ509" i="4"/>
  <c r="AB512" i="4"/>
  <c r="AD515" i="4"/>
  <c r="AI517" i="4"/>
  <c r="AF520" i="4"/>
  <c r="Y523" i="4"/>
  <c r="Z527" i="4"/>
  <c r="AF529" i="4"/>
  <c r="AB533" i="4"/>
  <c r="AG535" i="4"/>
  <c r="AC539" i="4"/>
  <c r="Z541" i="4"/>
  <c r="AB544" i="4"/>
  <c r="Y546" i="4"/>
  <c r="AA551" i="4"/>
  <c r="AJ552" i="4"/>
  <c r="Z555" i="4"/>
  <c r="AI557" i="4"/>
  <c r="Y560" i="4"/>
  <c r="AH561" i="4"/>
  <c r="AJ564" i="4"/>
  <c r="AF566" i="4"/>
  <c r="AH568" i="4"/>
  <c r="AF570" i="4"/>
  <c r="AE572" i="4"/>
  <c r="Z574" i="4"/>
  <c r="Z577" i="4"/>
  <c r="AG578" i="4"/>
  <c r="AG581" i="4"/>
  <c r="AB583" i="4"/>
  <c r="AB588" i="4"/>
  <c r="AI589" i="4"/>
  <c r="AH591" i="4"/>
  <c r="AD593" i="4"/>
  <c r="AD596" i="4"/>
  <c r="AJ598" i="4"/>
  <c r="AJ601" i="4"/>
  <c r="AE603" i="4"/>
  <c r="AE605" i="4"/>
  <c r="Z608" i="4"/>
  <c r="Z610" i="4"/>
  <c r="AG611" i="4"/>
  <c r="AG613" i="4"/>
  <c r="AB615" i="4"/>
  <c r="AB617" i="4"/>
  <c r="AI618" i="4"/>
  <c r="AH621" i="4"/>
  <c r="AD623" i="4"/>
  <c r="AD625" i="4"/>
  <c r="AJ626" i="4"/>
  <c r="AJ628" i="4"/>
  <c r="AE630" i="4"/>
  <c r="AE632" i="4"/>
  <c r="Z634" i="4"/>
  <c r="Y636" i="4"/>
  <c r="AG637" i="4"/>
  <c r="AG639" i="4"/>
  <c r="AB641" i="4"/>
  <c r="AB643" i="4"/>
  <c r="AH644" i="4"/>
  <c r="AH646" i="4"/>
  <c r="AD648" i="4"/>
  <c r="AD651" i="4"/>
  <c r="AJ652" i="4"/>
  <c r="AJ654" i="4"/>
  <c r="AE656" i="4"/>
  <c r="AE658" i="4"/>
  <c r="Z660" i="4"/>
  <c r="Y662" i="4"/>
  <c r="AG663" i="4"/>
  <c r="AG665" i="4"/>
  <c r="AB667" i="4"/>
  <c r="AB669" i="4"/>
  <c r="AH670" i="4"/>
  <c r="AH672" i="4"/>
  <c r="AD674" i="4"/>
  <c r="AC676" i="4"/>
  <c r="AJ677" i="4"/>
  <c r="AJ679" i="4"/>
  <c r="AE681" i="4"/>
  <c r="AE683" i="4"/>
  <c r="Y685" i="4"/>
  <c r="Y687" i="4"/>
  <c r="AE688" i="4"/>
  <c r="AC690" i="4"/>
  <c r="AH691" i="4"/>
  <c r="AF693" i="4"/>
  <c r="Y695" i="4"/>
  <c r="AI696" i="4"/>
  <c r="AC698" i="4"/>
  <c r="Z700" i="4"/>
  <c r="AF701" i="4"/>
  <c r="AD703" i="4"/>
  <c r="AI704" i="4"/>
  <c r="AG706" i="4"/>
  <c r="Z708" i="4"/>
  <c r="AJ709" i="4"/>
  <c r="AD711" i="4"/>
  <c r="AA713" i="4"/>
  <c r="AG714" i="4"/>
  <c r="AE716" i="4"/>
  <c r="AJ717" i="4"/>
  <c r="AH719" i="4"/>
  <c r="AA721" i="4"/>
  <c r="Y723" i="4"/>
  <c r="AE724" i="4"/>
  <c r="AC726" i="4"/>
  <c r="AH727" i="4"/>
  <c r="AF729" i="4"/>
  <c r="Y731" i="4"/>
  <c r="AI732" i="4"/>
  <c r="AC734" i="4"/>
  <c r="Z736" i="4"/>
  <c r="AF737" i="4"/>
  <c r="AD739" i="4"/>
  <c r="AI740" i="4"/>
  <c r="AG742" i="4"/>
  <c r="Z744" i="4"/>
  <c r="AJ745" i="4"/>
  <c r="AD747" i="4"/>
  <c r="AA749" i="4"/>
  <c r="AG750" i="4"/>
  <c r="AE752" i="4"/>
  <c r="AJ753" i="4"/>
  <c r="AH755" i="4"/>
  <c r="AA757" i="4"/>
  <c r="Y759" i="4"/>
  <c r="AE760" i="4"/>
  <c r="AI761" i="4"/>
  <c r="AE763" i="4"/>
  <c r="AI764" i="4"/>
  <c r="AA766" i="4"/>
  <c r="AI767" i="4"/>
  <c r="AA769" i="4"/>
  <c r="AE770" i="4"/>
  <c r="AI771" i="4"/>
  <c r="AA773" i="4"/>
  <c r="AE774" i="4"/>
  <c r="AH775" i="4"/>
  <c r="Y777" i="4"/>
  <c r="AD778" i="4"/>
  <c r="AH779" i="4"/>
  <c r="Y781" i="4"/>
  <c r="AC782" i="4"/>
  <c r="AF783" i="4"/>
  <c r="AH784" i="4"/>
  <c r="AJ785" i="4"/>
  <c r="Z787" i="4"/>
  <c r="AC788" i="4"/>
  <c r="AF789" i="4"/>
  <c r="AG790" i="4"/>
  <c r="AH791" i="4"/>
  <c r="AI792" i="4"/>
  <c r="AJ793" i="4"/>
  <c r="Y795" i="4"/>
  <c r="Z796" i="4"/>
  <c r="AA797" i="4"/>
  <c r="AB798" i="4"/>
  <c r="AC799" i="4"/>
  <c r="AD800" i="4"/>
  <c r="AF801" i="4"/>
  <c r="AG802" i="4"/>
  <c r="AH803" i="4"/>
  <c r="AI804" i="4"/>
  <c r="AJ805" i="4"/>
  <c r="Y807" i="4"/>
  <c r="Z808" i="4"/>
  <c r="AA809" i="4"/>
  <c r="AB810" i="4"/>
  <c r="AC811" i="4"/>
  <c r="AD812" i="4"/>
  <c r="AF813" i="4"/>
  <c r="AG814" i="4"/>
  <c r="AH815" i="4"/>
  <c r="AI816" i="4"/>
  <c r="AJ817" i="4"/>
  <c r="Y819" i="4"/>
  <c r="Z820" i="4"/>
  <c r="AA821" i="4"/>
  <c r="AB822" i="4"/>
  <c r="AC823" i="4"/>
  <c r="AD824" i="4"/>
  <c r="AF825" i="4"/>
  <c r="AG826" i="4"/>
  <c r="AH827" i="4"/>
  <c r="AI828" i="4"/>
  <c r="AJ829" i="4"/>
  <c r="Y831" i="4"/>
  <c r="Z832" i="4"/>
  <c r="AA833" i="4"/>
  <c r="AB834" i="4"/>
  <c r="AC835" i="4"/>
  <c r="AD836" i="4"/>
  <c r="AF837" i="4"/>
  <c r="AG838" i="4"/>
  <c r="AH839" i="4"/>
  <c r="AI840" i="4"/>
  <c r="AJ841" i="4"/>
  <c r="Y843" i="4"/>
  <c r="Z844" i="4"/>
  <c r="AA845" i="4"/>
  <c r="AB846" i="4"/>
  <c r="AC847" i="4"/>
  <c r="AD848" i="4"/>
  <c r="AF849" i="4"/>
  <c r="AG850" i="4"/>
  <c r="AH851" i="4"/>
  <c r="AI852" i="4"/>
  <c r="AJ853" i="4"/>
  <c r="Y855" i="4"/>
  <c r="Z856" i="4"/>
  <c r="AA857" i="4"/>
  <c r="AB858" i="4"/>
  <c r="AC859" i="4"/>
  <c r="AD860" i="4"/>
  <c r="AF861" i="4"/>
  <c r="AG862" i="4"/>
  <c r="AH863" i="4"/>
  <c r="AI864" i="4"/>
  <c r="AJ865" i="4"/>
  <c r="Y867" i="4"/>
  <c r="Z868" i="4"/>
  <c r="AA869" i="4"/>
  <c r="AB870" i="4"/>
  <c r="AC871" i="4"/>
  <c r="AD872" i="4"/>
  <c r="AF873" i="4"/>
  <c r="AG874" i="4"/>
  <c r="AH875" i="4"/>
  <c r="AI876" i="4"/>
  <c r="AJ877" i="4"/>
  <c r="Y879" i="4"/>
  <c r="Z880" i="4"/>
  <c r="AA881" i="4"/>
  <c r="AB882" i="4"/>
  <c r="AC883" i="4"/>
  <c r="AD884" i="4"/>
  <c r="AF885" i="4"/>
  <c r="AG886" i="4"/>
  <c r="AH887" i="4"/>
  <c r="AI888" i="4"/>
  <c r="AJ889" i="4"/>
  <c r="Y891" i="4"/>
  <c r="Z892" i="4"/>
  <c r="AA893" i="4"/>
  <c r="AB894" i="4"/>
  <c r="AC895" i="4"/>
  <c r="AD896" i="4"/>
  <c r="AF897" i="4"/>
  <c r="AG898" i="4"/>
  <c r="AH899" i="4"/>
  <c r="AI900" i="4"/>
  <c r="AJ901" i="4"/>
  <c r="Y903" i="4"/>
  <c r="Z904" i="4"/>
  <c r="AA905" i="4"/>
  <c r="AB906" i="4"/>
  <c r="AC907" i="4"/>
  <c r="AC23" i="4"/>
  <c r="AE67" i="4"/>
  <c r="AG112" i="4"/>
  <c r="AJ132" i="4"/>
  <c r="AH150" i="4"/>
  <c r="AA164" i="4"/>
  <c r="AD182" i="4"/>
  <c r="AC194" i="4"/>
  <c r="AF208" i="4"/>
  <c r="AI219" i="4"/>
  <c r="AH235" i="4"/>
  <c r="AG246" i="4"/>
  <c r="AC260" i="4"/>
  <c r="AC272" i="4"/>
  <c r="AJ285" i="4"/>
  <c r="AH293" i="4"/>
  <c r="AH302" i="4"/>
  <c r="Z310" i="4"/>
  <c r="AJ321" i="4"/>
  <c r="AE329" i="4"/>
  <c r="AA338" i="4"/>
  <c r="AC344" i="4"/>
  <c r="AC352" i="4"/>
  <c r="AC357" i="4"/>
  <c r="AF361" i="4"/>
  <c r="AH365" i="4"/>
  <c r="AJ370" i="4"/>
  <c r="AF374" i="4"/>
  <c r="AB379" i="4"/>
  <c r="Z383" i="4"/>
  <c r="AE388" i="4"/>
  <c r="AB392" i="4"/>
  <c r="Y397" i="4"/>
  <c r="AG400" i="4"/>
  <c r="AA406" i="4"/>
  <c r="AJ409" i="4"/>
  <c r="AF414" i="4"/>
  <c r="AA418" i="4"/>
  <c r="AD422" i="4"/>
  <c r="AC425" i="4"/>
  <c r="AD428" i="4"/>
  <c r="AD431" i="4"/>
  <c r="AB435" i="4"/>
  <c r="AJ438" i="4"/>
  <c r="AA442" i="4"/>
  <c r="Y445" i="4"/>
  <c r="AI448" i="4"/>
  <c r="AG451" i="4"/>
  <c r="Y455" i="4"/>
  <c r="AG457" i="4"/>
  <c r="AE461" i="4"/>
  <c r="AD464" i="4"/>
  <c r="AG467" i="4"/>
  <c r="AA470" i="4"/>
  <c r="AG473" i="4"/>
  <c r="AA476" i="4"/>
  <c r="AB479" i="4"/>
  <c r="AJ482" i="4"/>
  <c r="AC486" i="4"/>
  <c r="AJ488" i="4"/>
  <c r="Y493" i="4"/>
  <c r="AD495" i="4"/>
  <c r="AG499" i="4"/>
  <c r="Y502" i="4"/>
  <c r="AI504" i="4"/>
  <c r="AA507" i="4"/>
  <c r="AC510" i="4"/>
  <c r="AH512" i="4"/>
  <c r="AF515" i="4"/>
  <c r="AJ517" i="4"/>
  <c r="Z521" i="4"/>
  <c r="AD523" i="4"/>
  <c r="AB527" i="4"/>
  <c r="AG529" i="4"/>
  <c r="AI533" i="4"/>
  <c r="AA536" i="4"/>
  <c r="AF539" i="4"/>
  <c r="AB541" i="4"/>
  <c r="AD544" i="4"/>
  <c r="Z546" i="4"/>
  <c r="AB551" i="4"/>
  <c r="Z553" i="4"/>
  <c r="AA555" i="4"/>
  <c r="AJ557" i="4"/>
  <c r="Z560" i="4"/>
  <c r="AI561" i="4"/>
  <c r="Y565" i="4"/>
  <c r="AG566" i="4"/>
  <c r="AI568" i="4"/>
  <c r="AG570" i="4"/>
  <c r="AF572" i="4"/>
  <c r="AB574" i="4"/>
  <c r="AB577" i="4"/>
  <c r="AH578" i="4"/>
  <c r="AH581" i="4"/>
  <c r="AC583" i="4"/>
  <c r="AC588" i="4"/>
  <c r="AJ589" i="4"/>
  <c r="AJ591" i="4"/>
  <c r="AE593" i="4"/>
  <c r="AE596" i="4"/>
  <c r="Y599" i="4"/>
  <c r="Y602" i="4"/>
  <c r="AG603" i="4"/>
  <c r="AF605" i="4"/>
  <c r="AB608" i="4"/>
  <c r="AB610" i="4"/>
  <c r="AH611" i="4"/>
  <c r="AH613" i="4"/>
  <c r="AC615" i="4"/>
  <c r="AC617" i="4"/>
  <c r="AJ618" i="4"/>
  <c r="AI621" i="4"/>
  <c r="AE623" i="4"/>
  <c r="AE625" i="4"/>
  <c r="Y627" i="4"/>
  <c r="Y629" i="4"/>
  <c r="AF630" i="4"/>
  <c r="AF632" i="4"/>
  <c r="AB634" i="4"/>
  <c r="AB636" i="4"/>
  <c r="AH637" i="4"/>
  <c r="AH639" i="4"/>
  <c r="AC641" i="4"/>
  <c r="AC643" i="4"/>
  <c r="AJ644" i="4"/>
  <c r="AI646" i="4"/>
  <c r="AE648" i="4"/>
  <c r="AE651" i="4"/>
  <c r="Y653" i="4"/>
  <c r="Y655" i="4"/>
  <c r="AF656" i="4"/>
  <c r="AF658" i="4"/>
  <c r="AB660" i="4"/>
  <c r="Z662" i="4"/>
  <c r="AH663" i="4"/>
  <c r="AH665" i="4"/>
  <c r="AC667" i="4"/>
  <c r="AC669" i="4"/>
  <c r="AI670" i="4"/>
  <c r="AI672" i="4"/>
  <c r="AE674" i="4"/>
  <c r="AE676" i="4"/>
  <c r="Y678" i="4"/>
  <c r="Y680" i="4"/>
  <c r="AF681" i="4"/>
  <c r="AF683" i="4"/>
  <c r="AB685" i="4"/>
  <c r="Z687" i="4"/>
  <c r="AF688" i="4"/>
  <c r="AD690" i="4"/>
  <c r="AI691" i="4"/>
  <c r="AG693" i="4"/>
  <c r="Z695" i="4"/>
  <c r="AJ696" i="4"/>
  <c r="AD698" i="4"/>
  <c r="AA700" i="4"/>
  <c r="AG701" i="4"/>
  <c r="AE703" i="4"/>
  <c r="AJ704" i="4"/>
  <c r="AH706" i="4"/>
  <c r="AA708" i="4"/>
  <c r="Y710" i="4"/>
  <c r="AE711" i="4"/>
  <c r="AC713" i="4"/>
  <c r="AH714" i="4"/>
  <c r="AF716" i="4"/>
  <c r="Y718" i="4"/>
  <c r="AI719" i="4"/>
  <c r="AC721" i="4"/>
  <c r="Z723" i="4"/>
  <c r="AF724" i="4"/>
  <c r="AD726" i="4"/>
  <c r="AI727" i="4"/>
  <c r="AG729" i="4"/>
  <c r="Z731" i="4"/>
  <c r="AJ732" i="4"/>
  <c r="AD734" i="4"/>
  <c r="AA736" i="4"/>
  <c r="AG737" i="4"/>
  <c r="AE739" i="4"/>
  <c r="AJ740" i="4"/>
  <c r="AH742" i="4"/>
  <c r="AA744" i="4"/>
  <c r="Y746" i="4"/>
  <c r="AE747" i="4"/>
  <c r="AC749" i="4"/>
  <c r="AH750" i="4"/>
  <c r="AF752" i="4"/>
  <c r="Y754" i="4"/>
  <c r="AI755" i="4"/>
  <c r="AC757" i="4"/>
  <c r="Z759" i="4"/>
  <c r="AF760" i="4"/>
  <c r="Y762" i="4"/>
  <c r="AF763" i="4"/>
  <c r="AJ764" i="4"/>
  <c r="AD766" i="4"/>
  <c r="AJ767" i="4"/>
  <c r="AC769" i="4"/>
  <c r="AF770" i="4"/>
  <c r="AJ771" i="4"/>
  <c r="AC773" i="4"/>
  <c r="AF774" i="4"/>
  <c r="AI775" i="4"/>
  <c r="Z777" i="4"/>
  <c r="AE778" i="4"/>
  <c r="AI779" i="4"/>
  <c r="Z781" i="4"/>
  <c r="AD782" i="4"/>
  <c r="AG783" i="4"/>
  <c r="AI784" i="4"/>
  <c r="Y786" i="4"/>
  <c r="AA787" i="4"/>
  <c r="AE788" i="4"/>
  <c r="AG789" i="4"/>
  <c r="AH790" i="4"/>
  <c r="AI791" i="4"/>
  <c r="AJ792" i="4"/>
  <c r="Y794" i="4"/>
  <c r="Z795" i="4"/>
  <c r="AA796" i="4"/>
  <c r="AB797" i="4"/>
  <c r="AC798" i="4"/>
  <c r="AD799" i="4"/>
  <c r="AF800" i="4"/>
  <c r="AG801" i="4"/>
  <c r="AH802" i="4"/>
  <c r="AI803" i="4"/>
  <c r="AJ804" i="4"/>
  <c r="Y806" i="4"/>
  <c r="Z807" i="4"/>
  <c r="AA808" i="4"/>
  <c r="AB809" i="4"/>
  <c r="AC810" i="4"/>
  <c r="AD811" i="4"/>
  <c r="AF812" i="4"/>
  <c r="AG813" i="4"/>
  <c r="AH814" i="4"/>
  <c r="AI815" i="4"/>
  <c r="AJ816" i="4"/>
  <c r="Y818" i="4"/>
  <c r="Z819" i="4"/>
  <c r="AA820" i="4"/>
  <c r="AB821" i="4"/>
  <c r="AC822" i="4"/>
  <c r="AD823" i="4"/>
  <c r="AF824" i="4"/>
  <c r="AG825" i="4"/>
  <c r="AH826" i="4"/>
  <c r="AI827" i="4"/>
  <c r="AJ828" i="4"/>
  <c r="Y830" i="4"/>
  <c r="Z831" i="4"/>
  <c r="AA832" i="4"/>
  <c r="AB833" i="4"/>
  <c r="AC834" i="4"/>
  <c r="AD835" i="4"/>
  <c r="AF836" i="4"/>
  <c r="AG837" i="4"/>
  <c r="AH838" i="4"/>
  <c r="AI839" i="4"/>
  <c r="AJ840" i="4"/>
  <c r="Y842" i="4"/>
  <c r="Z843" i="4"/>
  <c r="AA844" i="4"/>
  <c r="AB845" i="4"/>
  <c r="AC846" i="4"/>
  <c r="AD847" i="4"/>
  <c r="AF848" i="4"/>
  <c r="AG849" i="4"/>
  <c r="AH850" i="4"/>
  <c r="AI851" i="4"/>
  <c r="AJ852" i="4"/>
  <c r="Y854" i="4"/>
  <c r="Z855" i="4"/>
  <c r="AA856" i="4"/>
  <c r="AB857" i="4"/>
  <c r="AC858" i="4"/>
  <c r="AD859" i="4"/>
  <c r="AF860" i="4"/>
  <c r="AG861" i="4"/>
  <c r="AH862" i="4"/>
  <c r="AI863" i="4"/>
  <c r="AJ864" i="4"/>
  <c r="Y866" i="4"/>
  <c r="Z867" i="4"/>
  <c r="AA868" i="4"/>
  <c r="AB869" i="4"/>
  <c r="AC870" i="4"/>
  <c r="AD871" i="4"/>
  <c r="AF872" i="4"/>
  <c r="AG873" i="4"/>
  <c r="AH874" i="4"/>
  <c r="AI875" i="4"/>
  <c r="AJ876" i="4"/>
  <c r="Y878" i="4"/>
  <c r="Z879" i="4"/>
  <c r="AA880" i="4"/>
  <c r="AB881" i="4"/>
  <c r="AC882" i="4"/>
  <c r="AD883" i="4"/>
  <c r="AF884" i="4"/>
  <c r="AG885" i="4"/>
  <c r="AH886" i="4"/>
  <c r="AI887" i="4"/>
  <c r="AJ888" i="4"/>
  <c r="Y890" i="4"/>
  <c r="Z891" i="4"/>
  <c r="AA892" i="4"/>
  <c r="AB893" i="4"/>
  <c r="AC894" i="4"/>
  <c r="AD895" i="4"/>
  <c r="AF896" i="4"/>
  <c r="AG897" i="4"/>
  <c r="AH898" i="4"/>
  <c r="AI899" i="4"/>
  <c r="AJ900" i="4"/>
  <c r="Y902" i="4"/>
  <c r="Z903" i="4"/>
  <c r="AA904" i="4"/>
  <c r="AB905" i="4"/>
  <c r="AC906" i="4"/>
  <c r="AD907" i="4"/>
  <c r="AF908" i="4"/>
  <c r="AG909" i="4"/>
  <c r="AH910" i="4"/>
  <c r="AI911" i="4"/>
  <c r="AJ912" i="4"/>
  <c r="Y914" i="4"/>
  <c r="Z915" i="4"/>
  <c r="AA916" i="4"/>
  <c r="AB917" i="4"/>
  <c r="AC918" i="4"/>
  <c r="AD919" i="4"/>
  <c r="AF920" i="4"/>
  <c r="AG921" i="4"/>
  <c r="AH922" i="4"/>
  <c r="AD32" i="4"/>
  <c r="AJ73" i="4"/>
  <c r="AI116" i="4"/>
  <c r="AD135" i="4"/>
  <c r="AA152" i="4"/>
  <c r="AB164" i="4"/>
  <c r="AE182" i="4"/>
  <c r="AH194" i="4"/>
  <c r="AA210" i="4"/>
  <c r="AH221" i="4"/>
  <c r="AC237" i="4"/>
  <c r="AB248" i="4"/>
  <c r="AD260" i="4"/>
  <c r="Z273" i="4"/>
  <c r="AC286" i="4"/>
  <c r="AJ293" i="4"/>
  <c r="Y304" i="4"/>
  <c r="AB311" i="4"/>
  <c r="Z323" i="4"/>
  <c r="AG330" i="4"/>
  <c r="AB338" i="4"/>
  <c r="AA345" i="4"/>
  <c r="AD352" i="4"/>
  <c r="AD357" i="4"/>
  <c r="AA362" i="4"/>
  <c r="AJ365" i="4"/>
  <c r="Y371" i="4"/>
  <c r="AB375" i="4"/>
  <c r="AC379" i="4"/>
  <c r="AE383" i="4"/>
  <c r="AF388" i="4"/>
  <c r="AC392" i="4"/>
  <c r="Z397" i="4"/>
  <c r="AH400" i="4"/>
  <c r="AB406" i="4"/>
  <c r="Z410" i="4"/>
  <c r="AG414" i="4"/>
  <c r="AB418" i="4"/>
  <c r="AE422" i="4"/>
  <c r="AD425" i="4"/>
  <c r="AH428" i="4"/>
  <c r="AE431" i="4"/>
  <c r="AC435" i="4"/>
  <c r="Y439" i="4"/>
  <c r="AB442" i="4"/>
  <c r="AB445" i="4"/>
  <c r="AJ448" i="4"/>
  <c r="AI451" i="4"/>
  <c r="Z455" i="4"/>
  <c r="AJ457" i="4"/>
  <c r="AF461" i="4"/>
  <c r="AE464" i="4"/>
  <c r="AH467" i="4"/>
  <c r="AB470" i="4"/>
  <c r="AH473" i="4"/>
  <c r="AC476" i="4"/>
  <c r="AC479" i="4"/>
  <c r="Y483" i="4"/>
  <c r="AD486" i="4"/>
  <c r="Y489" i="4"/>
  <c r="Z493" i="4"/>
  <c r="AF495" i="4"/>
  <c r="AH499" i="4"/>
  <c r="Z502" i="4"/>
  <c r="AJ504" i="4"/>
  <c r="AB507" i="4"/>
  <c r="AD510" i="4"/>
  <c r="AI512" i="4"/>
  <c r="AG515" i="4"/>
  <c r="Y518" i="4"/>
  <c r="AA521" i="4"/>
  <c r="AF523" i="4"/>
  <c r="AC527" i="4"/>
  <c r="AH529" i="4"/>
  <c r="AJ533" i="4"/>
  <c r="AB536" i="4"/>
  <c r="AG539" i="4"/>
  <c r="AC541" i="4"/>
  <c r="AF544" i="4"/>
  <c r="AA546" i="4"/>
  <c r="AC551" i="4"/>
  <c r="AA553" i="4"/>
  <c r="AB555" i="4"/>
  <c r="Y558" i="4"/>
  <c r="AA560" i="4"/>
  <c r="AJ561" i="4"/>
  <c r="Z565" i="4"/>
  <c r="AH566" i="4"/>
  <c r="AJ568" i="4"/>
  <c r="AH570" i="4"/>
  <c r="AH572" i="4"/>
  <c r="AC574" i="4"/>
  <c r="AC577" i="4"/>
  <c r="AI578" i="4"/>
  <c r="AI581" i="4"/>
  <c r="AE583" i="4"/>
  <c r="AD588" i="4"/>
  <c r="Y590" i="4"/>
  <c r="Y592" i="4"/>
  <c r="AF593" i="4"/>
  <c r="AF596" i="4"/>
  <c r="Z599" i="4"/>
  <c r="Z602" i="4"/>
  <c r="AH603" i="4"/>
  <c r="AG605" i="4"/>
  <c r="AC608" i="4"/>
  <c r="AC610" i="4"/>
  <c r="AI611" i="4"/>
  <c r="AI613" i="4"/>
  <c r="AD615" i="4"/>
  <c r="AD617" i="4"/>
  <c r="Y619" i="4"/>
  <c r="Y622" i="4"/>
  <c r="AF623" i="4"/>
  <c r="AF625" i="4"/>
  <c r="Z627" i="4"/>
  <c r="Z629" i="4"/>
  <c r="AH630" i="4"/>
  <c r="AG632" i="4"/>
  <c r="AC634" i="4"/>
  <c r="AC636" i="4"/>
  <c r="AI637" i="4"/>
  <c r="AI639" i="4"/>
  <c r="AD641" i="4"/>
  <c r="AD643" i="4"/>
  <c r="Y645" i="4"/>
  <c r="AJ646" i="4"/>
  <c r="AF648" i="4"/>
  <c r="AF651" i="4"/>
  <c r="Z653" i="4"/>
  <c r="Z655" i="4"/>
  <c r="AG656" i="4"/>
  <c r="AG658" i="4"/>
  <c r="AC660" i="4"/>
  <c r="AC662" i="4"/>
  <c r="AI663" i="4"/>
  <c r="AI665" i="4"/>
  <c r="AD667" i="4"/>
  <c r="AD669" i="4"/>
  <c r="Y671" i="4"/>
  <c r="AJ672" i="4"/>
  <c r="AF674" i="4"/>
  <c r="AF676" i="4"/>
  <c r="Z678" i="4"/>
  <c r="Z680" i="4"/>
  <c r="AG681" i="4"/>
  <c r="AG683" i="4"/>
  <c r="AC685" i="4"/>
  <c r="AA687" i="4"/>
  <c r="AG688" i="4"/>
  <c r="AE690" i="4"/>
  <c r="AJ691" i="4"/>
  <c r="AH693" i="4"/>
  <c r="AA695" i="4"/>
  <c r="Y697" i="4"/>
  <c r="AE698" i="4"/>
  <c r="AC700" i="4"/>
  <c r="AH701" i="4"/>
  <c r="AF703" i="4"/>
  <c r="Y705" i="4"/>
  <c r="AI706" i="4"/>
  <c r="AC708" i="4"/>
  <c r="Z710" i="4"/>
  <c r="AF711" i="4"/>
  <c r="AD713" i="4"/>
  <c r="AI714" i="4"/>
  <c r="AG716" i="4"/>
  <c r="Z718" i="4"/>
  <c r="AJ719" i="4"/>
  <c r="AD721" i="4"/>
  <c r="AA723" i="4"/>
  <c r="AG724" i="4"/>
  <c r="AE726" i="4"/>
  <c r="AJ727" i="4"/>
  <c r="AH729" i="4"/>
  <c r="AA731" i="4"/>
  <c r="Y733" i="4"/>
  <c r="AE734" i="4"/>
  <c r="AC736" i="4"/>
  <c r="AH737" i="4"/>
  <c r="AF739" i="4"/>
  <c r="Y741" i="4"/>
  <c r="AI742" i="4"/>
  <c r="AC744" i="4"/>
  <c r="Z746" i="4"/>
  <c r="AF747" i="4"/>
  <c r="AD749" i="4"/>
  <c r="AI750" i="4"/>
  <c r="AG752" i="4"/>
  <c r="Z754" i="4"/>
  <c r="AJ755" i="4"/>
  <c r="AD757" i="4"/>
  <c r="AA759" i="4"/>
  <c r="AG760" i="4"/>
  <c r="AC762" i="4"/>
  <c r="AG763" i="4"/>
  <c r="Y765" i="4"/>
  <c r="AG766" i="4"/>
  <c r="Y768" i="4"/>
  <c r="AD769" i="4"/>
  <c r="AH770" i="4"/>
  <c r="Z772" i="4"/>
  <c r="AD773" i="4"/>
  <c r="AG774" i="4"/>
  <c r="AJ775" i="4"/>
  <c r="AC777" i="4"/>
  <c r="AG778" i="4"/>
  <c r="AJ779" i="4"/>
  <c r="AA781" i="4"/>
  <c r="AE782" i="4"/>
  <c r="AH783" i="4"/>
  <c r="AJ784" i="4"/>
  <c r="Z786" i="4"/>
  <c r="AD787" i="4"/>
  <c r="AF788" i="4"/>
  <c r="AH789" i="4"/>
  <c r="AI790" i="4"/>
  <c r="AJ791" i="4"/>
  <c r="Y793" i="4"/>
  <c r="Z794" i="4"/>
  <c r="AA795" i="4"/>
  <c r="AB796" i="4"/>
  <c r="AC797" i="4"/>
  <c r="AD798" i="4"/>
  <c r="AF799" i="4"/>
  <c r="AG800" i="4"/>
  <c r="AH801" i="4"/>
  <c r="AI802" i="4"/>
  <c r="AJ803" i="4"/>
  <c r="Y805" i="4"/>
  <c r="Z806" i="4"/>
  <c r="AA807" i="4"/>
  <c r="AB808" i="4"/>
  <c r="AC809" i="4"/>
  <c r="AD810" i="4"/>
  <c r="AF811" i="4"/>
  <c r="AG812" i="4"/>
  <c r="AH813" i="4"/>
  <c r="AI814" i="4"/>
  <c r="AJ815" i="4"/>
  <c r="Y817" i="4"/>
  <c r="Z818" i="4"/>
  <c r="AA819" i="4"/>
  <c r="AB820" i="4"/>
  <c r="AC821" i="4"/>
  <c r="AD822" i="4"/>
  <c r="AF823" i="4"/>
  <c r="AG824" i="4"/>
  <c r="AH825" i="4"/>
  <c r="AI826" i="4"/>
  <c r="AJ827" i="4"/>
  <c r="Y829" i="4"/>
  <c r="Z830" i="4"/>
  <c r="AA831" i="4"/>
  <c r="AB832" i="4"/>
  <c r="AC833" i="4"/>
  <c r="AD834" i="4"/>
  <c r="AF835" i="4"/>
  <c r="AG836" i="4"/>
  <c r="AH837" i="4"/>
  <c r="AI838" i="4"/>
  <c r="AJ839" i="4"/>
  <c r="Y841" i="4"/>
  <c r="Z842" i="4"/>
  <c r="AA843" i="4"/>
  <c r="AB844" i="4"/>
  <c r="AC845" i="4"/>
  <c r="AD846" i="4"/>
  <c r="AF847" i="4"/>
  <c r="AG848" i="4"/>
  <c r="AH849" i="4"/>
  <c r="AI850" i="4"/>
  <c r="AJ851" i="4"/>
  <c r="Y853" i="4"/>
  <c r="Z854" i="4"/>
  <c r="AA855" i="4"/>
  <c r="AB856" i="4"/>
  <c r="AC857" i="4"/>
  <c r="AD858" i="4"/>
  <c r="AF859" i="4"/>
  <c r="AG860" i="4"/>
  <c r="AH861" i="4"/>
  <c r="AI862" i="4"/>
  <c r="AJ863" i="4"/>
  <c r="Y865" i="4"/>
  <c r="Z866" i="4"/>
  <c r="AA867" i="4"/>
  <c r="AB868" i="4"/>
  <c r="AC869" i="4"/>
  <c r="AD870" i="4"/>
  <c r="AF871" i="4"/>
  <c r="AG872" i="4"/>
  <c r="AH873" i="4"/>
  <c r="AI874" i="4"/>
  <c r="AJ875" i="4"/>
  <c r="Y877" i="4"/>
  <c r="Z878" i="4"/>
  <c r="AA879" i="4"/>
  <c r="AB880" i="4"/>
  <c r="AC881" i="4"/>
  <c r="AD882" i="4"/>
  <c r="AF883" i="4"/>
  <c r="AG884" i="4"/>
  <c r="AH885" i="4"/>
  <c r="AI886" i="4"/>
  <c r="AJ887" i="4"/>
  <c r="Y889" i="4"/>
  <c r="Z890" i="4"/>
  <c r="AA891" i="4"/>
  <c r="AB892" i="4"/>
  <c r="AC893" i="4"/>
  <c r="AD894" i="4"/>
  <c r="AF895" i="4"/>
  <c r="AG896" i="4"/>
  <c r="AH897" i="4"/>
  <c r="AI898" i="4"/>
  <c r="AJ899" i="4"/>
  <c r="Y901" i="4"/>
  <c r="Z902" i="4"/>
  <c r="AA903" i="4"/>
  <c r="AB904" i="4"/>
  <c r="AC905" i="4"/>
  <c r="AD906" i="4"/>
  <c r="AF907" i="4"/>
  <c r="AG908" i="4"/>
  <c r="AH909" i="4"/>
  <c r="AI910" i="4"/>
  <c r="AJ911" i="4"/>
  <c r="Y913" i="4"/>
  <c r="Z914" i="4"/>
  <c r="AA915" i="4"/>
  <c r="AB916" i="4"/>
  <c r="AC917" i="4"/>
  <c r="AD918" i="4"/>
  <c r="AF919" i="4"/>
  <c r="AG920" i="4"/>
  <c r="AH921" i="4"/>
  <c r="AI922" i="4"/>
  <c r="AJ923" i="4"/>
  <c r="Y925" i="4"/>
  <c r="Z926" i="4"/>
  <c r="AA927" i="4"/>
  <c r="AB928" i="4"/>
  <c r="AC929" i="4"/>
  <c r="AD930" i="4"/>
  <c r="AF931" i="4"/>
  <c r="AG932" i="4"/>
  <c r="AH933" i="4"/>
  <c r="AI934" i="4"/>
  <c r="AJ935" i="4"/>
  <c r="Y937" i="4"/>
  <c r="Z938" i="4"/>
  <c r="AA939" i="4"/>
  <c r="AB940" i="4"/>
  <c r="AC941" i="4"/>
  <c r="AD942" i="4"/>
  <c r="AF943" i="4"/>
  <c r="AG944" i="4"/>
  <c r="AH945" i="4"/>
  <c r="AI946" i="4"/>
  <c r="AJ947" i="4"/>
  <c r="Y949" i="4"/>
  <c r="Z950" i="4"/>
  <c r="AA951" i="4"/>
  <c r="AB952" i="4"/>
  <c r="AC953" i="4"/>
  <c r="AD954" i="4"/>
  <c r="AF955" i="4"/>
  <c r="AG956" i="4"/>
  <c r="AH957" i="4"/>
  <c r="AI958" i="4"/>
  <c r="AJ959" i="4"/>
  <c r="Y961" i="4"/>
  <c r="Z962" i="4"/>
  <c r="AA963" i="4"/>
  <c r="AB964" i="4"/>
  <c r="AC965" i="4"/>
  <c r="AD966" i="4"/>
  <c r="AF967" i="4"/>
  <c r="AG968" i="4"/>
  <c r="AH969" i="4"/>
  <c r="AI970" i="4"/>
  <c r="AJ971" i="4"/>
  <c r="Y973" i="4"/>
  <c r="Z974" i="4"/>
  <c r="AA975" i="4"/>
  <c r="AB976" i="4"/>
  <c r="AC977" i="4"/>
  <c r="AD978" i="4"/>
  <c r="AF979" i="4"/>
  <c r="AG980" i="4"/>
  <c r="AH981" i="4"/>
  <c r="AI982" i="4"/>
  <c r="AJ983" i="4"/>
  <c r="Y985" i="4"/>
  <c r="Z986" i="4"/>
  <c r="AA987" i="4"/>
  <c r="AB988" i="4"/>
  <c r="AC989" i="4"/>
  <c r="AD990" i="4"/>
  <c r="AF991" i="4"/>
  <c r="AG992" i="4"/>
  <c r="AH993" i="4"/>
  <c r="AI994" i="4"/>
  <c r="AJ995" i="4"/>
  <c r="Y997" i="4"/>
  <c r="Z998" i="4"/>
  <c r="AA999" i="4"/>
  <c r="AB1000" i="4"/>
  <c r="AC1001" i="4"/>
  <c r="AD1002" i="4"/>
  <c r="AF1003" i="4"/>
  <c r="AG1004" i="4"/>
  <c r="AH1005" i="4"/>
  <c r="AI1006" i="4"/>
  <c r="AJ1007" i="4"/>
  <c r="Y1009" i="4"/>
  <c r="Z1010" i="4"/>
  <c r="AA1011" i="4"/>
  <c r="AB1012" i="4"/>
  <c r="AC1013" i="4"/>
  <c r="AD1014" i="4"/>
  <c r="AF1015" i="4"/>
  <c r="AG1016" i="4"/>
  <c r="AH1017" i="4"/>
  <c r="AI1018" i="4"/>
  <c r="AJ1019" i="4"/>
  <c r="Y1021" i="4"/>
  <c r="Z1022" i="4"/>
  <c r="AA1023" i="4"/>
  <c r="AB1024" i="4"/>
  <c r="AC1025" i="4"/>
  <c r="AD1026" i="4"/>
  <c r="AF1027" i="4"/>
  <c r="AG1028" i="4"/>
  <c r="AH1029" i="4"/>
  <c r="AI1030" i="4"/>
  <c r="AJ1031" i="4"/>
  <c r="Y1033" i="4"/>
  <c r="Z1034" i="4"/>
  <c r="AA1035" i="4"/>
  <c r="AB1036" i="4"/>
  <c r="AC1037" i="4"/>
  <c r="AD1038" i="4"/>
  <c r="AF1039" i="4"/>
  <c r="AG1040" i="4"/>
  <c r="AH1041" i="4"/>
  <c r="AI1042" i="4"/>
  <c r="AJ1043" i="4"/>
  <c r="Y1045" i="4"/>
  <c r="Z1046" i="4"/>
  <c r="AA1047" i="4"/>
  <c r="AB1048" i="4"/>
  <c r="AC1049" i="4"/>
  <c r="AD1050" i="4"/>
  <c r="AF1051" i="4"/>
  <c r="AG1052" i="4"/>
  <c r="AH1053" i="4"/>
  <c r="AI1054" i="4"/>
  <c r="AJ1055" i="4"/>
  <c r="Y1057" i="4"/>
  <c r="Z1058" i="4"/>
  <c r="AA1059" i="4"/>
  <c r="AB1060" i="4"/>
  <c r="AC1061" i="4"/>
  <c r="AD1062" i="4"/>
  <c r="AF1063" i="4"/>
  <c r="AG1064" i="4"/>
  <c r="AH1065" i="4"/>
  <c r="AI1066" i="4"/>
  <c r="AJ1067" i="4"/>
  <c r="Y1069" i="4"/>
  <c r="Z1070" i="4"/>
  <c r="AA1071" i="4"/>
  <c r="AB1072" i="4"/>
  <c r="AC1073" i="4"/>
  <c r="AD1074" i="4"/>
  <c r="AF1075" i="4"/>
  <c r="AG1076" i="4"/>
  <c r="AH1077" i="4"/>
  <c r="AI1078" i="4"/>
  <c r="AJ1079" i="4"/>
  <c r="Y1081" i="4"/>
  <c r="Z1082" i="4"/>
  <c r="AA1083" i="4"/>
  <c r="AB1084" i="4"/>
  <c r="AC1085" i="4"/>
  <c r="AD1086" i="4"/>
  <c r="AF1087" i="4"/>
  <c r="AG1088" i="4"/>
  <c r="AH1089" i="4"/>
  <c r="AI1090" i="4"/>
  <c r="AJ1091" i="4"/>
  <c r="Y1093" i="4"/>
  <c r="Z1094" i="4"/>
  <c r="AA1095" i="4"/>
  <c r="AB1096" i="4"/>
  <c r="AC1097" i="4"/>
  <c r="AD1098" i="4"/>
  <c r="AF1099" i="4"/>
  <c r="AG1100" i="4"/>
  <c r="AH1101" i="4"/>
  <c r="AI1102" i="4"/>
  <c r="AJ1103" i="4"/>
  <c r="Y1105" i="4"/>
  <c r="Z1106" i="4"/>
  <c r="AA1107" i="4"/>
  <c r="AB1108" i="4"/>
  <c r="AC1109" i="4"/>
  <c r="AD1110" i="4"/>
  <c r="AF1111" i="4"/>
  <c r="AG1112" i="4"/>
  <c r="AH1113" i="4"/>
  <c r="AI1114" i="4"/>
  <c r="AJ1115" i="4"/>
  <c r="Y1117" i="4"/>
  <c r="Z1118" i="4"/>
  <c r="AA1119" i="4"/>
  <c r="AB1120" i="4"/>
  <c r="AC1121" i="4"/>
  <c r="AD1122" i="4"/>
  <c r="AF1123" i="4"/>
  <c r="AG1124" i="4"/>
  <c r="AH1125" i="4"/>
  <c r="AI1126" i="4"/>
  <c r="AJ1127" i="4"/>
  <c r="Y1129" i="4"/>
  <c r="Z1130" i="4"/>
  <c r="AA1131" i="4"/>
  <c r="AB1132" i="4"/>
  <c r="AC1133" i="4"/>
  <c r="AD1134" i="4"/>
  <c r="AF1135" i="4"/>
  <c r="AG1136" i="4"/>
  <c r="AH1137" i="4"/>
  <c r="AI1138" i="4"/>
  <c r="AJ1139" i="4"/>
  <c r="Y1141" i="4"/>
  <c r="Z1142" i="4"/>
  <c r="AA1143" i="4"/>
  <c r="AB1144" i="4"/>
  <c r="AC1145" i="4"/>
  <c r="AD1146" i="4"/>
  <c r="AF1147" i="4"/>
  <c r="AG1148" i="4"/>
  <c r="AH1149" i="4"/>
  <c r="AI1150" i="4"/>
  <c r="AJ1151" i="4"/>
  <c r="Y1153" i="4"/>
  <c r="Z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C91" i="4"/>
  <c r="AF129" i="4"/>
  <c r="AA156" i="4"/>
  <c r="AJ176" i="4"/>
  <c r="AB202" i="4"/>
  <c r="AF219" i="4"/>
  <c r="AD238" i="4"/>
  <c r="Z256" i="4"/>
  <c r="AD278" i="4"/>
  <c r="AG291" i="4"/>
  <c r="AA306" i="4"/>
  <c r="Z318" i="4"/>
  <c r="Y334" i="4"/>
  <c r="AJ343" i="4"/>
  <c r="AF353" i="4"/>
  <c r="Z360" i="4"/>
  <c r="Z368" i="4"/>
  <c r="AE373" i="4"/>
  <c r="AG380" i="4"/>
  <c r="AE386" i="4"/>
  <c r="AD394" i="4"/>
  <c r="AD400" i="4"/>
  <c r="AF406" i="4"/>
  <c r="AF412" i="4"/>
  <c r="AJ419" i="4"/>
  <c r="AD424" i="4"/>
  <c r="AE429" i="4"/>
  <c r="AJ433" i="4"/>
  <c r="AE440" i="4"/>
  <c r="AF444" i="4"/>
  <c r="AD449" i="4"/>
  <c r="AG453" i="4"/>
  <c r="AB459" i="4"/>
  <c r="AF463" i="4"/>
  <c r="AF468" i="4"/>
  <c r="AD472" i="4"/>
  <c r="AG477" i="4"/>
  <c r="AF482" i="4"/>
  <c r="AI486" i="4"/>
  <c r="AI491" i="4"/>
  <c r="AH497" i="4"/>
  <c r="AC501" i="4"/>
  <c r="AH505" i="4"/>
  <c r="AB509" i="4"/>
  <c r="Y514" i="4"/>
  <c r="AG517" i="4"/>
  <c r="AF521" i="4"/>
  <c r="AA526" i="4"/>
  <c r="AJ530" i="4"/>
  <c r="AD535" i="4"/>
  <c r="Y540" i="4"/>
  <c r="AG542" i="4"/>
  <c r="Z549" i="4"/>
  <c r="AG552" i="4"/>
  <c r="AH555" i="4"/>
  <c r="AC559" i="4"/>
  <c r="AI563" i="4"/>
  <c r="AC566" i="4"/>
  <c r="AD569" i="4"/>
  <c r="AJ571" i="4"/>
  <c r="Z575" i="4"/>
  <c r="AE578" i="4"/>
  <c r="AB582" i="4"/>
  <c r="AG584" i="4"/>
  <c r="AI590" i="4"/>
  <c r="AB593" i="4"/>
  <c r="AJ596" i="4"/>
  <c r="AC601" i="4"/>
  <c r="AE604" i="4"/>
  <c r="AJ607" i="4"/>
  <c r="AG610" i="4"/>
  <c r="Y613" i="4"/>
  <c r="AB616" i="4"/>
  <c r="AF618" i="4"/>
  <c r="AD622" i="4"/>
  <c r="AH624" i="4"/>
  <c r="AJ627" i="4"/>
  <c r="AC630" i="4"/>
  <c r="Z633" i="4"/>
  <c r="AE635" i="4"/>
  <c r="AG638" i="4"/>
  <c r="Y641" i="4"/>
  <c r="AI643" i="4"/>
  <c r="AB646" i="4"/>
  <c r="AD650" i="4"/>
  <c r="AH652" i="4"/>
  <c r="AE655" i="4"/>
  <c r="AJ657" i="4"/>
  <c r="Y661" i="4"/>
  <c r="AE663" i="4"/>
  <c r="AB666" i="4"/>
  <c r="AF668" i="4"/>
  <c r="AH671" i="4"/>
  <c r="Z674" i="4"/>
  <c r="AJ676" i="4"/>
  <c r="AC679" i="4"/>
  <c r="AE682" i="4"/>
  <c r="AI684" i="4"/>
  <c r="AF687" i="4"/>
  <c r="AH689" i="4"/>
  <c r="AG692" i="4"/>
  <c r="AI694" i="4"/>
  <c r="AD697" i="4"/>
  <c r="AF699" i="4"/>
  <c r="AE702" i="4"/>
  <c r="AG704" i="4"/>
  <c r="AA707" i="4"/>
  <c r="AD709" i="4"/>
  <c r="AC712" i="4"/>
  <c r="AE714" i="4"/>
  <c r="Y717" i="4"/>
  <c r="AA719" i="4"/>
  <c r="Z722" i="4"/>
  <c r="AC724" i="4"/>
  <c r="AI726" i="4"/>
  <c r="Y729" i="4"/>
  <c r="AJ731" i="4"/>
  <c r="Z734" i="4"/>
  <c r="AG736" i="4"/>
  <c r="AI738" i="4"/>
  <c r="AH741" i="4"/>
  <c r="AJ743" i="4"/>
  <c r="AE746" i="4"/>
  <c r="AG748" i="4"/>
  <c r="AF751" i="4"/>
  <c r="AH753" i="4"/>
  <c r="AC756" i="4"/>
  <c r="AE758" i="4"/>
  <c r="AC761" i="4"/>
  <c r="Z763" i="4"/>
  <c r="AG765" i="4"/>
  <c r="AE767" i="4"/>
  <c r="AJ769" i="4"/>
  <c r="AF771" i="4"/>
  <c r="AH773" i="4"/>
  <c r="AF775" i="4"/>
  <c r="AH777" i="4"/>
  <c r="AE779" i="4"/>
  <c r="AG781" i="4"/>
  <c r="AD783" i="4"/>
  <c r="AD785" i="4"/>
  <c r="AJ786" i="4"/>
  <c r="AJ788" i="4"/>
  <c r="AD790" i="4"/>
  <c r="AB792" i="4"/>
  <c r="AH793" i="4"/>
  <c r="AF795" i="4"/>
  <c r="Y797" i="4"/>
  <c r="AI798" i="4"/>
  <c r="AB800" i="4"/>
  <c r="Z802" i="4"/>
  <c r="AF803" i="4"/>
  <c r="AC805" i="4"/>
  <c r="AI806" i="4"/>
  <c r="AG808" i="4"/>
  <c r="Z810" i="4"/>
  <c r="AJ811" i="4"/>
  <c r="AC813" i="4"/>
  <c r="AA815" i="4"/>
  <c r="AG816" i="4"/>
  <c r="AD818" i="4"/>
  <c r="AJ819" i="4"/>
  <c r="AH821" i="4"/>
  <c r="AA823" i="4"/>
  <c r="Y825" i="4"/>
  <c r="AD826" i="4"/>
  <c r="AB828" i="4"/>
  <c r="AH829" i="4"/>
  <c r="AF831" i="4"/>
  <c r="Y833" i="4"/>
  <c r="AI834" i="4"/>
  <c r="AB836" i="4"/>
  <c r="Z838" i="4"/>
  <c r="AF839" i="4"/>
  <c r="AC841" i="4"/>
  <c r="AI842" i="4"/>
  <c r="AG844" i="4"/>
  <c r="Z846" i="4"/>
  <c r="AJ847" i="4"/>
  <c r="AC849" i="4"/>
  <c r="AA851" i="4"/>
  <c r="AG852" i="4"/>
  <c r="AD854" i="4"/>
  <c r="AJ855" i="4"/>
  <c r="AH857" i="4"/>
  <c r="AA859" i="4"/>
  <c r="Y861" i="4"/>
  <c r="AD862" i="4"/>
  <c r="AB864" i="4"/>
  <c r="AH865" i="4"/>
  <c r="AF867" i="4"/>
  <c r="Y869" i="4"/>
  <c r="AI870" i="4"/>
  <c r="AB872" i="4"/>
  <c r="Z874" i="4"/>
  <c r="AF875" i="4"/>
  <c r="AC877" i="4"/>
  <c r="AI878" i="4"/>
  <c r="AG880" i="4"/>
  <c r="Z882" i="4"/>
  <c r="AJ883" i="4"/>
  <c r="AC885" i="4"/>
  <c r="AA887" i="4"/>
  <c r="AG888" i="4"/>
  <c r="AD890" i="4"/>
  <c r="AJ891" i="4"/>
  <c r="AH893" i="4"/>
  <c r="AA895" i="4"/>
  <c r="Y897" i="4"/>
  <c r="AD898" i="4"/>
  <c r="AB900" i="4"/>
  <c r="AH901" i="4"/>
  <c r="AF903" i="4"/>
  <c r="Y905" i="4"/>
  <c r="AI906" i="4"/>
  <c r="AB908" i="4"/>
  <c r="AJ909" i="4"/>
  <c r="AB911" i="4"/>
  <c r="AG912" i="4"/>
  <c r="AB914" i="4"/>
  <c r="AG915" i="4"/>
  <c r="Y917" i="4"/>
  <c r="AG918" i="4"/>
  <c r="Y920" i="4"/>
  <c r="AC921" i="4"/>
  <c r="Y923" i="4"/>
  <c r="AB924" i="4"/>
  <c r="AF925" i="4"/>
  <c r="AI926" i="4"/>
  <c r="Z928" i="4"/>
  <c r="AB929" i="4"/>
  <c r="AF930" i="4"/>
  <c r="AH931" i="4"/>
  <c r="AJ932" i="4"/>
  <c r="Z934" i="4"/>
  <c r="AB935" i="4"/>
  <c r="AD936" i="4"/>
  <c r="AG937" i="4"/>
  <c r="AI938" i="4"/>
  <c r="Y940" i="4"/>
  <c r="AA941" i="4"/>
  <c r="AC942" i="4"/>
  <c r="AG943" i="4"/>
  <c r="AI944" i="4"/>
  <c r="Y946" i="4"/>
  <c r="AA947" i="4"/>
  <c r="AC948" i="4"/>
  <c r="AF949" i="4"/>
  <c r="AH950" i="4"/>
  <c r="AJ951" i="4"/>
  <c r="Z953" i="4"/>
  <c r="AB954" i="4"/>
  <c r="AD955" i="4"/>
  <c r="AH956" i="4"/>
  <c r="AJ957" i="4"/>
  <c r="Z959" i="4"/>
  <c r="AB960" i="4"/>
  <c r="AD961" i="4"/>
  <c r="AG962" i="4"/>
  <c r="AI963" i="4"/>
  <c r="Y965" i="4"/>
  <c r="AA966" i="4"/>
  <c r="AC967" i="4"/>
  <c r="AF968" i="4"/>
  <c r="AI969" i="4"/>
  <c r="Y971" i="4"/>
  <c r="AA972" i="4"/>
  <c r="AC973" i="4"/>
  <c r="AF974" i="4"/>
  <c r="AH975" i="4"/>
  <c r="AJ976" i="4"/>
  <c r="Z978" i="4"/>
  <c r="AB979" i="4"/>
  <c r="AD980" i="4"/>
  <c r="AG981" i="4"/>
  <c r="AJ982" i="4"/>
  <c r="Z984" i="4"/>
  <c r="AB985" i="4"/>
  <c r="AD986" i="4"/>
  <c r="AG987" i="4"/>
  <c r="AI988" i="4"/>
  <c r="Y990" i="4"/>
  <c r="AA991" i="4"/>
  <c r="AC992" i="4"/>
  <c r="AF993" i="4"/>
  <c r="AH994" i="4"/>
  <c r="Y996" i="4"/>
  <c r="AA997" i="4"/>
  <c r="AC998" i="4"/>
  <c r="AF999" i="4"/>
  <c r="AH1000" i="4"/>
  <c r="AJ1001" i="4"/>
  <c r="Z1003" i="4"/>
  <c r="AB1004" i="4"/>
  <c r="AD1005" i="4"/>
  <c r="AG1006" i="4"/>
  <c r="AI1007" i="4"/>
  <c r="Z1009" i="4"/>
  <c r="AB1010" i="4"/>
  <c r="AD1011" i="4"/>
  <c r="AG1012" i="4"/>
  <c r="AI1013" i="4"/>
  <c r="Y1015" i="4"/>
  <c r="AA1016" i="4"/>
  <c r="AC1017" i="4"/>
  <c r="AF1018" i="4"/>
  <c r="AH1019" i="4"/>
  <c r="AJ1020" i="4"/>
  <c r="AA1022" i="4"/>
  <c r="AC1023" i="4"/>
  <c r="AF1024" i="4"/>
  <c r="AH1025" i="4"/>
  <c r="AJ1026" i="4"/>
  <c r="Z1028" i="4"/>
  <c r="AB1029" i="4"/>
  <c r="AD1030" i="4"/>
  <c r="AG1031" i="4"/>
  <c r="AI1032" i="4"/>
  <c r="Y1034" i="4"/>
  <c r="AB1035" i="4"/>
  <c r="AD1036" i="4"/>
  <c r="AG1037" i="4"/>
  <c r="AI1038" i="4"/>
  <c r="Y1040" i="4"/>
  <c r="AA1041" i="4"/>
  <c r="AC1042" i="4"/>
  <c r="AF1043" i="4"/>
  <c r="AH1044" i="4"/>
  <c r="AJ1045" i="4"/>
  <c r="Z1047" i="4"/>
  <c r="AC1048" i="4"/>
  <c r="AF1049" i="4"/>
  <c r="AH1050" i="4"/>
  <c r="AJ1051" i="4"/>
  <c r="Z1053" i="4"/>
  <c r="AB1054" i="4"/>
  <c r="AD1055" i="4"/>
  <c r="AG1056" i="4"/>
  <c r="AI1057" i="4"/>
  <c r="Y1059" i="4"/>
  <c r="AA1060" i="4"/>
  <c r="AD1061" i="4"/>
  <c r="AG1062" i="4"/>
  <c r="AI1063" i="4"/>
  <c r="Y1065" i="4"/>
  <c r="AA1066" i="4"/>
  <c r="AC1067" i="4"/>
  <c r="AI32" i="4"/>
  <c r="Z92" i="4"/>
  <c r="AF136" i="4"/>
  <c r="AB156" i="4"/>
  <c r="Z183" i="4"/>
  <c r="AC202" i="4"/>
  <c r="AB223" i="4"/>
  <c r="AE238" i="4"/>
  <c r="AA261" i="4"/>
  <c r="AE278" i="4"/>
  <c r="Y295" i="4"/>
  <c r="AF306" i="4"/>
  <c r="AA323" i="4"/>
  <c r="Z334" i="4"/>
  <c r="AB345" i="4"/>
  <c r="AG353" i="4"/>
  <c r="AB362" i="4"/>
  <c r="AA368" i="4"/>
  <c r="AC375" i="4"/>
  <c r="AA381" i="4"/>
  <c r="AG388" i="4"/>
  <c r="AF394" i="4"/>
  <c r="AJ400" i="4"/>
  <c r="AH406" i="4"/>
  <c r="AH414" i="4"/>
  <c r="Y420" i="4"/>
  <c r="AE425" i="4"/>
  <c r="AG429" i="4"/>
  <c r="AD435" i="4"/>
  <c r="AF440" i="4"/>
  <c r="AC445" i="4"/>
  <c r="AE449" i="4"/>
  <c r="AA455" i="4"/>
  <c r="AE459" i="4"/>
  <c r="AG464" i="4"/>
  <c r="AH468" i="4"/>
  <c r="AI473" i="4"/>
  <c r="AH477" i="4"/>
  <c r="Z483" i="4"/>
  <c r="AJ486" i="4"/>
  <c r="AA493" i="4"/>
  <c r="AJ497" i="4"/>
  <c r="AB502" i="4"/>
  <c r="AI505" i="4"/>
  <c r="AF510" i="4"/>
  <c r="Z514" i="4"/>
  <c r="Z518" i="4"/>
  <c r="AG521" i="4"/>
  <c r="AD527" i="4"/>
  <c r="Y531" i="4"/>
  <c r="AC536" i="4"/>
  <c r="AA540" i="4"/>
  <c r="AG544" i="4"/>
  <c r="AA549" i="4"/>
  <c r="AB553" i="4"/>
  <c r="AI555" i="4"/>
  <c r="AB560" i="4"/>
  <c r="AJ563" i="4"/>
  <c r="Y567" i="4"/>
  <c r="AF569" i="4"/>
  <c r="AI572" i="4"/>
  <c r="AB575" i="4"/>
  <c r="AJ578" i="4"/>
  <c r="AD582" i="4"/>
  <c r="AE588" i="4"/>
  <c r="AJ590" i="4"/>
  <c r="AG593" i="4"/>
  <c r="Y598" i="4"/>
  <c r="AB602" i="4"/>
  <c r="AF604" i="4"/>
  <c r="AD608" i="4"/>
  <c r="AH610" i="4"/>
  <c r="AJ613" i="4"/>
  <c r="AC616" i="4"/>
  <c r="Z619" i="4"/>
  <c r="AE622" i="4"/>
  <c r="AG625" i="4"/>
  <c r="Y628" i="4"/>
  <c r="AI630" i="4"/>
  <c r="AB633" i="4"/>
  <c r="AD636" i="4"/>
  <c r="AH638" i="4"/>
  <c r="AE641" i="4"/>
  <c r="AJ643" i="4"/>
  <c r="Z647" i="4"/>
  <c r="AE650" i="4"/>
  <c r="AB653" i="4"/>
  <c r="AF655" i="4"/>
  <c r="AH658" i="4"/>
  <c r="AB661" i="4"/>
  <c r="AJ663" i="4"/>
  <c r="AC666" i="4"/>
  <c r="AE669" i="4"/>
  <c r="AI671" i="4"/>
  <c r="AG674" i="4"/>
  <c r="Y677" i="4"/>
  <c r="AB680" i="4"/>
  <c r="AF682" i="4"/>
  <c r="AD685" i="4"/>
  <c r="AG687" i="4"/>
  <c r="AF690" i="4"/>
  <c r="AH692" i="4"/>
  <c r="AC695" i="4"/>
  <c r="AE697" i="4"/>
  <c r="AD700" i="4"/>
  <c r="AF702" i="4"/>
  <c r="Z705" i="4"/>
  <c r="AC707" i="4"/>
  <c r="AA710" i="4"/>
  <c r="AD712" i="4"/>
  <c r="AJ714" i="4"/>
  <c r="Z717" i="4"/>
  <c r="Y720" i="4"/>
  <c r="AA722" i="4"/>
  <c r="AH724" i="4"/>
  <c r="AJ726" i="4"/>
  <c r="AI729" i="4"/>
  <c r="Y732" i="4"/>
  <c r="AF734" i="4"/>
  <c r="AH736" i="4"/>
  <c r="AG739" i="4"/>
  <c r="AI741" i="4"/>
  <c r="AD744" i="4"/>
  <c r="AF746" i="4"/>
  <c r="AE749" i="4"/>
  <c r="AG751" i="4"/>
  <c r="AA754" i="4"/>
  <c r="AD756" i="4"/>
  <c r="AC759" i="4"/>
  <c r="AD761" i="4"/>
  <c r="AH763" i="4"/>
  <c r="AH765" i="4"/>
  <c r="Z768" i="4"/>
  <c r="Y770" i="4"/>
  <c r="AA772" i="4"/>
  <c r="AI773" i="4"/>
  <c r="Y776" i="4"/>
  <c r="AI777" i="4"/>
  <c r="Y780" i="4"/>
  <c r="AH781" i="4"/>
  <c r="AI783" i="4"/>
  <c r="AE785" i="4"/>
  <c r="AE787" i="4"/>
  <c r="Y789" i="4"/>
  <c r="AJ790" i="4"/>
  <c r="AC792" i="4"/>
  <c r="AA794" i="4"/>
  <c r="AG795" i="4"/>
  <c r="AD797" i="4"/>
  <c r="AJ798" i="4"/>
  <c r="AH800" i="4"/>
  <c r="AA802" i="4"/>
  <c r="Y804" i="4"/>
  <c r="AD805" i="4"/>
  <c r="AB807" i="4"/>
  <c r="AH808" i="4"/>
  <c r="AF810" i="4"/>
  <c r="Y812" i="4"/>
  <c r="AI813" i="4"/>
  <c r="AB815" i="4"/>
  <c r="Z817" i="4"/>
  <c r="AF818" i="4"/>
  <c r="AC820" i="4"/>
  <c r="AI821" i="4"/>
  <c r="AG823" i="4"/>
  <c r="Z825" i="4"/>
  <c r="AJ826" i="4"/>
  <c r="AC828" i="4"/>
  <c r="AA830" i="4"/>
  <c r="AG831" i="4"/>
  <c r="AD833" i="4"/>
  <c r="AJ834" i="4"/>
  <c r="AH836" i="4"/>
  <c r="AA838" i="4"/>
  <c r="Y840" i="4"/>
  <c r="AD841" i="4"/>
  <c r="AB843" i="4"/>
  <c r="AH844" i="4"/>
  <c r="AF846" i="4"/>
  <c r="Y848" i="4"/>
  <c r="AI849" i="4"/>
  <c r="AB851" i="4"/>
  <c r="Z853" i="4"/>
  <c r="AF854" i="4"/>
  <c r="AC856" i="4"/>
  <c r="AI857" i="4"/>
  <c r="AG859" i="4"/>
  <c r="Z861" i="4"/>
  <c r="AJ862" i="4"/>
  <c r="AC864" i="4"/>
  <c r="AA866" i="4"/>
  <c r="AG867" i="4"/>
  <c r="AD869" i="4"/>
  <c r="AJ870" i="4"/>
  <c r="AH872" i="4"/>
  <c r="AA874" i="4"/>
  <c r="Y876" i="4"/>
  <c r="AD877" i="4"/>
  <c r="AB879" i="4"/>
  <c r="AH880" i="4"/>
  <c r="AF882" i="4"/>
  <c r="Y884" i="4"/>
  <c r="AI885" i="4"/>
  <c r="AB887" i="4"/>
  <c r="Z889" i="4"/>
  <c r="AF890" i="4"/>
  <c r="AC892" i="4"/>
  <c r="AI893" i="4"/>
  <c r="AG895" i="4"/>
  <c r="Z897" i="4"/>
  <c r="AJ898" i="4"/>
  <c r="AC900" i="4"/>
  <c r="AA902" i="4"/>
  <c r="AG903" i="4"/>
  <c r="AD905" i="4"/>
  <c r="AJ906" i="4"/>
  <c r="AD908" i="4"/>
  <c r="Y910" i="4"/>
  <c r="AC911" i="4"/>
  <c r="AI912" i="4"/>
  <c r="AC914" i="4"/>
  <c r="AH915" i="4"/>
  <c r="AA917" i="4"/>
  <c r="AH918" i="4"/>
  <c r="Z920" i="4"/>
  <c r="AF921" i="4"/>
  <c r="Z923" i="4"/>
  <c r="AC924" i="4"/>
  <c r="AG925" i="4"/>
  <c r="Y927" i="4"/>
  <c r="AA928" i="4"/>
  <c r="AD929" i="4"/>
  <c r="AG930" i="4"/>
  <c r="AI931" i="4"/>
  <c r="Y933" i="4"/>
  <c r="AA934" i="4"/>
  <c r="AC935" i="4"/>
  <c r="AF936" i="4"/>
  <c r="AH937" i="4"/>
  <c r="AJ938" i="4"/>
  <c r="Z940" i="4"/>
  <c r="AB941" i="4"/>
  <c r="AF942" i="4"/>
  <c r="AH943" i="4"/>
  <c r="AJ944" i="4"/>
  <c r="Z946" i="4"/>
  <c r="AB947" i="4"/>
  <c r="AD948" i="4"/>
  <c r="AG949" i="4"/>
  <c r="AI950" i="4"/>
  <c r="Y952" i="4"/>
  <c r="AA953" i="4"/>
  <c r="AC954" i="4"/>
  <c r="AG955" i="4"/>
  <c r="AI956" i="4"/>
  <c r="Y958" i="4"/>
  <c r="AA959" i="4"/>
  <c r="AC960" i="4"/>
  <c r="AF961" i="4"/>
  <c r="AH962" i="4"/>
  <c r="AJ963" i="4"/>
  <c r="Z965" i="4"/>
  <c r="AB966" i="4"/>
  <c r="AD967" i="4"/>
  <c r="AH968" i="4"/>
  <c r="AJ969" i="4"/>
  <c r="Z971" i="4"/>
  <c r="AB972" i="4"/>
  <c r="AD973" i="4"/>
  <c r="AG974" i="4"/>
  <c r="AI975" i="4"/>
  <c r="Y977" i="4"/>
  <c r="AA978" i="4"/>
  <c r="AC979" i="4"/>
  <c r="AF980" i="4"/>
  <c r="AI981" i="4"/>
  <c r="Y983" i="4"/>
  <c r="AA984" i="4"/>
  <c r="AC985" i="4"/>
  <c r="AF986" i="4"/>
  <c r="AH987" i="4"/>
  <c r="AJ988" i="4"/>
  <c r="Z990" i="4"/>
  <c r="AB991" i="4"/>
  <c r="AD992" i="4"/>
  <c r="AG993" i="4"/>
  <c r="AJ994" i="4"/>
  <c r="Z996" i="4"/>
  <c r="AB997" i="4"/>
  <c r="AD998" i="4"/>
  <c r="AG999" i="4"/>
  <c r="AI1000" i="4"/>
  <c r="Y1002" i="4"/>
  <c r="AA1003" i="4"/>
  <c r="AC1004" i="4"/>
  <c r="AF1005" i="4"/>
  <c r="AH1006" i="4"/>
  <c r="Y1008" i="4"/>
  <c r="AA1009" i="4"/>
  <c r="AC1010" i="4"/>
  <c r="AF1011" i="4"/>
  <c r="AH1012" i="4"/>
  <c r="AJ1013" i="4"/>
  <c r="Z1015" i="4"/>
  <c r="AB1016" i="4"/>
  <c r="AD1017" i="4"/>
  <c r="AG1018" i="4"/>
  <c r="AI1019" i="4"/>
  <c r="Z1021" i="4"/>
  <c r="AB1022" i="4"/>
  <c r="AD1023" i="4"/>
  <c r="AG1024" i="4"/>
  <c r="AI1025" i="4"/>
  <c r="Y1027" i="4"/>
  <c r="AA1028" i="4"/>
  <c r="AC1029" i="4"/>
  <c r="AF1030" i="4"/>
  <c r="AH1031" i="4"/>
  <c r="AJ1032" i="4"/>
  <c r="AA1034" i="4"/>
  <c r="AC1035" i="4"/>
  <c r="AF1036" i="4"/>
  <c r="AH1037" i="4"/>
  <c r="AJ1038" i="4"/>
  <c r="Z1040" i="4"/>
  <c r="AB1041" i="4"/>
  <c r="AD1042" i="4"/>
  <c r="AG1043" i="4"/>
  <c r="AI1044" i="4"/>
  <c r="Y1046" i="4"/>
  <c r="AB33" i="4"/>
  <c r="AE93" i="4"/>
  <c r="AI137" i="4"/>
  <c r="AH159" i="4"/>
  <c r="AE183" i="4"/>
  <c r="AD202" i="4"/>
  <c r="AJ226" i="4"/>
  <c r="AC243" i="4"/>
  <c r="AB261" i="4"/>
  <c r="AJ278" i="4"/>
  <c r="AJ296" i="4"/>
  <c r="AH307" i="4"/>
  <c r="AB323" i="4"/>
  <c r="AA334" i="4"/>
  <c r="AB347" i="4"/>
  <c r="AE355" i="4"/>
  <c r="AC362" i="4"/>
  <c r="AB368" i="4"/>
  <c r="AH375" i="4"/>
  <c r="AG381" i="4"/>
  <c r="AH388" i="4"/>
  <c r="AH394" i="4"/>
  <c r="AG402" i="4"/>
  <c r="AE408" i="4"/>
  <c r="AJ414" i="4"/>
  <c r="AA420" i="4"/>
  <c r="Z426" i="4"/>
  <c r="AC430" i="4"/>
  <c r="AE435" i="4"/>
  <c r="AG440" i="4"/>
  <c r="AC446" i="4"/>
  <c r="AF450" i="4"/>
  <c r="AB455" i="4"/>
  <c r="AF459" i="4"/>
  <c r="AA465" i="4"/>
  <c r="AA469" i="4"/>
  <c r="AJ473" i="4"/>
  <c r="AJ477" i="4"/>
  <c r="Z484" i="4"/>
  <c r="AJ487" i="4"/>
  <c r="AB493" i="4"/>
  <c r="Y498" i="4"/>
  <c r="AH502" i="4"/>
  <c r="AB506" i="4"/>
  <c r="AG510" i="4"/>
  <c r="AB514" i="4"/>
  <c r="Y519" i="4"/>
  <c r="AF522" i="4"/>
  <c r="AF527" i="4"/>
  <c r="Z531" i="4"/>
  <c r="AI536" i="4"/>
  <c r="AH540" i="4"/>
  <c r="AH544" i="4"/>
  <c r="AB549" i="4"/>
  <c r="AH553" i="4"/>
  <c r="AC557" i="4"/>
  <c r="AD560" i="4"/>
  <c r="Y564" i="4"/>
  <c r="AD567" i="4"/>
  <c r="Y570" i="4"/>
  <c r="AJ572" i="4"/>
  <c r="AC575" i="4"/>
  <c r="AE579" i="4"/>
  <c r="AI582" i="4"/>
  <c r="AG588" i="4"/>
  <c r="Y591" i="4"/>
  <c r="AB594" i="4"/>
  <c r="AF598" i="4"/>
  <c r="AC602" i="4"/>
  <c r="AH604" i="4"/>
  <c r="AI608" i="4"/>
  <c r="AC611" i="4"/>
  <c r="Y614" i="4"/>
  <c r="AD616" i="4"/>
  <c r="AF619" i="4"/>
  <c r="AJ622" i="4"/>
  <c r="AH625" i="4"/>
  <c r="Z628" i="4"/>
  <c r="AC631" i="4"/>
  <c r="AG633" i="4"/>
  <c r="AE636" i="4"/>
  <c r="AI638" i="4"/>
  <c r="Y642" i="4"/>
  <c r="AD644" i="4"/>
  <c r="AB647" i="4"/>
  <c r="AF650" i="4"/>
  <c r="AH653" i="4"/>
  <c r="Z656" i="4"/>
  <c r="AI658" i="4"/>
  <c r="AC661" i="4"/>
  <c r="AE664" i="4"/>
  <c r="AI666" i="4"/>
  <c r="AF669" i="4"/>
  <c r="AJ671" i="4"/>
  <c r="Z675" i="4"/>
  <c r="AF677" i="4"/>
  <c r="AC680" i="4"/>
  <c r="AG682" i="4"/>
  <c r="AI685" i="4"/>
  <c r="Z688" i="4"/>
  <c r="AG690" i="4"/>
  <c r="AI692" i="4"/>
  <c r="AH695" i="4"/>
  <c r="AJ697" i="4"/>
  <c r="AE700" i="4"/>
  <c r="AG702" i="4"/>
  <c r="AF705" i="4"/>
  <c r="AH707" i="4"/>
  <c r="AC710" i="4"/>
  <c r="AE712" i="4"/>
  <c r="AD715" i="4"/>
  <c r="AF717" i="4"/>
  <c r="Z720" i="4"/>
  <c r="AC722" i="4"/>
  <c r="AA725" i="4"/>
  <c r="AD727" i="4"/>
  <c r="AJ729" i="4"/>
  <c r="Z732" i="4"/>
  <c r="Y735" i="4"/>
  <c r="AA737" i="4"/>
  <c r="AH739" i="4"/>
  <c r="AJ741" i="4"/>
  <c r="AI744" i="4"/>
  <c r="Y747" i="4"/>
  <c r="AF749" i="4"/>
  <c r="AH751" i="4"/>
  <c r="AG754" i="4"/>
  <c r="AI756" i="4"/>
  <c r="AD759" i="4"/>
  <c r="AE761" i="4"/>
  <c r="AI763" i="4"/>
  <c r="AI765" i="4"/>
  <c r="AA768" i="4"/>
  <c r="Z770" i="4"/>
  <c r="AC772" i="4"/>
  <c r="Y774" i="4"/>
  <c r="AA776" i="4"/>
  <c r="AJ777" i="4"/>
  <c r="Z780" i="4"/>
  <c r="AJ781" i="4"/>
  <c r="AJ783" i="4"/>
  <c r="AF785" i="4"/>
  <c r="AF787" i="4"/>
  <c r="Z789" i="4"/>
  <c r="Y791" i="4"/>
  <c r="AD792" i="4"/>
  <c r="AB794" i="4"/>
  <c r="AH795" i="4"/>
  <c r="AF797" i="4"/>
  <c r="Y799" i="4"/>
  <c r="AI800" i="4"/>
  <c r="AB802" i="4"/>
  <c r="Z804" i="4"/>
  <c r="AF805" i="4"/>
  <c r="AC807" i="4"/>
  <c r="AI808" i="4"/>
  <c r="AG810" i="4"/>
  <c r="Z812" i="4"/>
  <c r="AJ813" i="4"/>
  <c r="AC815" i="4"/>
  <c r="AA817" i="4"/>
  <c r="AG818" i="4"/>
  <c r="AD820" i="4"/>
  <c r="AJ821" i="4"/>
  <c r="AH823" i="4"/>
  <c r="AA825" i="4"/>
  <c r="Y827" i="4"/>
  <c r="AD828" i="4"/>
  <c r="AB830" i="4"/>
  <c r="AH831" i="4"/>
  <c r="AF833" i="4"/>
  <c r="Y835" i="4"/>
  <c r="AI836" i="4"/>
  <c r="AB838" i="4"/>
  <c r="Z840" i="4"/>
  <c r="AF841" i="4"/>
  <c r="AC843" i="4"/>
  <c r="AI844" i="4"/>
  <c r="AG846" i="4"/>
  <c r="Z848" i="4"/>
  <c r="AJ849" i="4"/>
  <c r="AC851" i="4"/>
  <c r="AA853" i="4"/>
  <c r="AG854" i="4"/>
  <c r="AD856" i="4"/>
  <c r="AJ857" i="4"/>
  <c r="AH859" i="4"/>
  <c r="AA861" i="4"/>
  <c r="Y863" i="4"/>
  <c r="AD864" i="4"/>
  <c r="AB866" i="4"/>
  <c r="AH867" i="4"/>
  <c r="AF869" i="4"/>
  <c r="Y871" i="4"/>
  <c r="AI872" i="4"/>
  <c r="AB874" i="4"/>
  <c r="Z876" i="4"/>
  <c r="AF877" i="4"/>
  <c r="AC879" i="4"/>
  <c r="AI880" i="4"/>
  <c r="AG882" i="4"/>
  <c r="Z884" i="4"/>
  <c r="AJ885" i="4"/>
  <c r="AC887" i="4"/>
  <c r="AA889" i="4"/>
  <c r="AG890" i="4"/>
  <c r="AD892" i="4"/>
  <c r="AJ893" i="4"/>
  <c r="AH895" i="4"/>
  <c r="AA897" i="4"/>
  <c r="Y899" i="4"/>
  <c r="AD900" i="4"/>
  <c r="AB902" i="4"/>
  <c r="AH903" i="4"/>
  <c r="AF905" i="4"/>
  <c r="Y907" i="4"/>
  <c r="AH908" i="4"/>
  <c r="Z910" i="4"/>
  <c r="AD911" i="4"/>
  <c r="Z913" i="4"/>
  <c r="AD914" i="4"/>
  <c r="AI915" i="4"/>
  <c r="AD917" i="4"/>
  <c r="AI918" i="4"/>
  <c r="AA920" i="4"/>
  <c r="AI921" i="4"/>
  <c r="AA923" i="4"/>
  <c r="AD924" i="4"/>
  <c r="AH925" i="4"/>
  <c r="Z927" i="4"/>
  <c r="AC928" i="4"/>
  <c r="AF929" i="4"/>
  <c r="AH930" i="4"/>
  <c r="AJ931" i="4"/>
  <c r="Z933" i="4"/>
  <c r="AB934" i="4"/>
  <c r="AD935" i="4"/>
  <c r="AG936" i="4"/>
  <c r="AI937" i="4"/>
  <c r="Y939" i="4"/>
  <c r="AA940" i="4"/>
  <c r="AD941" i="4"/>
  <c r="AG942" i="4"/>
  <c r="AI943" i="4"/>
  <c r="Y945" i="4"/>
  <c r="AA946" i="4"/>
  <c r="AC947" i="4"/>
  <c r="AF948" i="4"/>
  <c r="AH949" i="4"/>
  <c r="AJ950" i="4"/>
  <c r="Z952" i="4"/>
  <c r="AB953" i="4"/>
  <c r="AF954" i="4"/>
  <c r="AH955" i="4"/>
  <c r="AJ956" i="4"/>
  <c r="Z958" i="4"/>
  <c r="AB959" i="4"/>
  <c r="AD960" i="4"/>
  <c r="AG961" i="4"/>
  <c r="AI962" i="4"/>
  <c r="Y964" i="4"/>
  <c r="AA965" i="4"/>
  <c r="AC966" i="4"/>
  <c r="AG967" i="4"/>
  <c r="AI968" i="4"/>
  <c r="Y970" i="4"/>
  <c r="AA971" i="4"/>
  <c r="AC972" i="4"/>
  <c r="AF973" i="4"/>
  <c r="AH974" i="4"/>
  <c r="AJ975" i="4"/>
  <c r="Z977" i="4"/>
  <c r="AB978" i="4"/>
  <c r="AD979" i="4"/>
  <c r="AH980" i="4"/>
  <c r="AJ981" i="4"/>
  <c r="Z983" i="4"/>
  <c r="AB984" i="4"/>
  <c r="AD985" i="4"/>
  <c r="AG986" i="4"/>
  <c r="AI987" i="4"/>
  <c r="Y989" i="4"/>
  <c r="AA990" i="4"/>
  <c r="AC991" i="4"/>
  <c r="AF992" i="4"/>
  <c r="AI993" i="4"/>
  <c r="Y995" i="4"/>
  <c r="AA996" i="4"/>
  <c r="AC997" i="4"/>
  <c r="AF998" i="4"/>
  <c r="AH999" i="4"/>
  <c r="AJ1000" i="4"/>
  <c r="Z1002" i="4"/>
  <c r="AB1003" i="4"/>
  <c r="AD1004" i="4"/>
  <c r="AG1005" i="4"/>
  <c r="AJ1006" i="4"/>
  <c r="Z1008" i="4"/>
  <c r="AB1009" i="4"/>
  <c r="AD1010" i="4"/>
  <c r="AG1011" i="4"/>
  <c r="AI1012" i="4"/>
  <c r="Y1014" i="4"/>
  <c r="AA1015" i="4"/>
  <c r="AC1016" i="4"/>
  <c r="AF1017" i="4"/>
  <c r="AH1018" i="4"/>
  <c r="Y1020" i="4"/>
  <c r="AA1021" i="4"/>
  <c r="AC1022" i="4"/>
  <c r="AF1023" i="4"/>
  <c r="AH1024" i="4"/>
  <c r="AJ1025" i="4"/>
  <c r="Z1027" i="4"/>
  <c r="AB1028" i="4"/>
  <c r="AD1029" i="4"/>
  <c r="AG1030" i="4"/>
  <c r="AI1031" i="4"/>
  <c r="Z1033" i="4"/>
  <c r="AB1034" i="4"/>
  <c r="AD1035" i="4"/>
  <c r="AG1036" i="4"/>
  <c r="AI1037" i="4"/>
  <c r="Y1039" i="4"/>
  <c r="AA1040" i="4"/>
  <c r="AC1041" i="4"/>
  <c r="AF1042" i="4"/>
  <c r="AH1043" i="4"/>
  <c r="AJ1044" i="4"/>
  <c r="AA1046" i="4"/>
  <c r="AC1047" i="4"/>
  <c r="AF1048" i="4"/>
  <c r="AH1049" i="4"/>
  <c r="AJ1050" i="4"/>
  <c r="Z1052" i="4"/>
  <c r="AB1053" i="4"/>
  <c r="AD1054" i="4"/>
  <c r="AG1055" i="4"/>
  <c r="AI1056" i="4"/>
  <c r="Y1058" i="4"/>
  <c r="AB1059" i="4"/>
  <c r="AD38" i="4"/>
  <c r="AE100" i="4"/>
  <c r="Z142" i="4"/>
  <c r="AF161" i="4"/>
  <c r="AF183" i="4"/>
  <c r="AE202" i="4"/>
  <c r="Y227" i="4"/>
  <c r="AD243" i="4"/>
  <c r="AC264" i="4"/>
  <c r="AC280" i="4"/>
  <c r="Z298" i="4"/>
  <c r="AC309" i="4"/>
  <c r="AC323" i="4"/>
  <c r="AB334" i="4"/>
  <c r="AC347" i="4"/>
  <c r="AF355" i="4"/>
  <c r="AC363" i="4"/>
  <c r="AH368" i="4"/>
  <c r="AH376" i="4"/>
  <c r="AF382" i="4"/>
  <c r="AJ388" i="4"/>
  <c r="AJ394" i="4"/>
  <c r="AH402" i="4"/>
  <c r="AF408" i="4"/>
  <c r="AH415" i="4"/>
  <c r="Y421" i="4"/>
  <c r="AG426" i="4"/>
  <c r="AJ430" i="4"/>
  <c r="AF435" i="4"/>
  <c r="AI440" i="4"/>
  <c r="AE446" i="4"/>
  <c r="AG450" i="4"/>
  <c r="Y456" i="4"/>
  <c r="AA460" i="4"/>
  <c r="AI465" i="4"/>
  <c r="AI469" i="4"/>
  <c r="Y474" i="4"/>
  <c r="Y478" i="4"/>
  <c r="AA484" i="4"/>
  <c r="Y488" i="4"/>
  <c r="AI493" i="4"/>
  <c r="AD498" i="4"/>
  <c r="AA503" i="4"/>
  <c r="AI506" i="4"/>
  <c r="AH510" i="4"/>
  <c r="AC514" i="4"/>
  <c r="Z519" i="4"/>
  <c r="AG522" i="4"/>
  <c r="Y528" i="4"/>
  <c r="AG531" i="4"/>
  <c r="Z538" i="4"/>
  <c r="AI540" i="4"/>
  <c r="AI544" i="4"/>
  <c r="AC549" i="4"/>
  <c r="AI553" i="4"/>
  <c r="AD557" i="4"/>
  <c r="AF560" i="4"/>
  <c r="Z564" i="4"/>
  <c r="AF567" i="4"/>
  <c r="AA570" i="4"/>
  <c r="Y573" i="4"/>
  <c r="AD575" i="4"/>
  <c r="AF579" i="4"/>
  <c r="AJ582" i="4"/>
  <c r="AH588" i="4"/>
  <c r="Z591" i="4"/>
  <c r="AC594" i="4"/>
  <c r="AG598" i="4"/>
  <c r="AD602" i="4"/>
  <c r="AI604" i="4"/>
  <c r="Y609" i="4"/>
  <c r="AD611" i="4"/>
  <c r="Z614" i="4"/>
  <c r="AE616" i="4"/>
  <c r="AG619" i="4"/>
  <c r="Z623" i="4"/>
  <c r="AI625" i="4"/>
  <c r="AB628" i="4"/>
  <c r="AD631" i="4"/>
  <c r="AH633" i="4"/>
  <c r="AF636" i="4"/>
  <c r="AJ638" i="4"/>
  <c r="Z642" i="4"/>
  <c r="AE644" i="4"/>
  <c r="AC647" i="4"/>
  <c r="AG650" i="4"/>
  <c r="AI653" i="4"/>
  <c r="AB656" i="4"/>
  <c r="Y659" i="4"/>
  <c r="AD661" i="4"/>
  <c r="AF664" i="4"/>
  <c r="AJ666" i="4"/>
  <c r="AG669" i="4"/>
  <c r="Z672" i="4"/>
  <c r="AB675" i="4"/>
  <c r="AG677" i="4"/>
  <c r="AD680" i="4"/>
  <c r="AH682" i="4"/>
  <c r="AJ685" i="4"/>
  <c r="AA688" i="4"/>
  <c r="AH690" i="4"/>
  <c r="AJ692" i="4"/>
  <c r="AI695" i="4"/>
  <c r="Y698" i="4"/>
  <c r="AF700" i="4"/>
  <c r="AH702" i="4"/>
  <c r="AG705" i="4"/>
  <c r="AI707" i="4"/>
  <c r="AD710" i="4"/>
  <c r="AF712" i="4"/>
  <c r="AE715" i="4"/>
  <c r="AG717" i="4"/>
  <c r="AA720" i="4"/>
  <c r="AD722" i="4"/>
  <c r="AC725" i="4"/>
  <c r="AE727" i="4"/>
  <c r="Y730" i="4"/>
  <c r="AA732" i="4"/>
  <c r="Z735" i="4"/>
  <c r="AC737" i="4"/>
  <c r="AI739" i="4"/>
  <c r="Y742" i="4"/>
  <c r="AJ744" i="4"/>
  <c r="Z747" i="4"/>
  <c r="AG749" i="4"/>
  <c r="AI751" i="4"/>
  <c r="AH754" i="4"/>
  <c r="AJ756" i="4"/>
  <c r="AE759" i="4"/>
  <c r="AF761" i="4"/>
  <c r="AJ763" i="4"/>
  <c r="AJ765" i="4"/>
  <c r="AC768" i="4"/>
  <c r="AA770" i="4"/>
  <c r="AD772" i="4"/>
  <c r="Z774" i="4"/>
  <c r="AC776" i="4"/>
  <c r="Y778" i="4"/>
  <c r="AA780" i="4"/>
  <c r="Y782" i="4"/>
  <c r="Z784" i="4"/>
  <c r="AG785" i="4"/>
  <c r="AG787" i="4"/>
  <c r="AA789" i="4"/>
  <c r="Z791" i="4"/>
  <c r="AF792" i="4"/>
  <c r="AC794" i="4"/>
  <c r="AI795" i="4"/>
  <c r="AG797" i="4"/>
  <c r="Z799" i="4"/>
  <c r="AJ800" i="4"/>
  <c r="AC802" i="4"/>
  <c r="AA804" i="4"/>
  <c r="AG805" i="4"/>
  <c r="AD807" i="4"/>
  <c r="AJ808" i="4"/>
  <c r="AH810" i="4"/>
  <c r="AA812" i="4"/>
  <c r="Y814" i="4"/>
  <c r="AD815" i="4"/>
  <c r="AB817" i="4"/>
  <c r="AH818" i="4"/>
  <c r="AF820" i="4"/>
  <c r="Y822" i="4"/>
  <c r="AI823" i="4"/>
  <c r="AB825" i="4"/>
  <c r="Z827" i="4"/>
  <c r="AF828" i="4"/>
  <c r="AC830" i="4"/>
  <c r="AI831" i="4"/>
  <c r="AG833" i="4"/>
  <c r="Z835" i="4"/>
  <c r="AJ836" i="4"/>
  <c r="AC838" i="4"/>
  <c r="AA840" i="4"/>
  <c r="AG841" i="4"/>
  <c r="AD843" i="4"/>
  <c r="AJ844" i="4"/>
  <c r="AH846" i="4"/>
  <c r="AA848" i="4"/>
  <c r="Y850" i="4"/>
  <c r="AD851" i="4"/>
  <c r="AB853" i="4"/>
  <c r="AH854" i="4"/>
  <c r="AF856" i="4"/>
  <c r="Y858" i="4"/>
  <c r="AI859" i="4"/>
  <c r="AB861" i="4"/>
  <c r="Z863" i="4"/>
  <c r="AF864" i="4"/>
  <c r="AC866" i="4"/>
  <c r="AI867" i="4"/>
  <c r="AG869" i="4"/>
  <c r="Z871" i="4"/>
  <c r="AJ872" i="4"/>
  <c r="AC874" i="4"/>
  <c r="AA876" i="4"/>
  <c r="AG877" i="4"/>
  <c r="AD879" i="4"/>
  <c r="AJ880" i="4"/>
  <c r="AH882" i="4"/>
  <c r="AA884" i="4"/>
  <c r="Y886" i="4"/>
  <c r="AD887" i="4"/>
  <c r="AB889" i="4"/>
  <c r="AH890" i="4"/>
  <c r="AF892" i="4"/>
  <c r="Y894" i="4"/>
  <c r="AI895" i="4"/>
  <c r="AB897" i="4"/>
  <c r="Z899" i="4"/>
  <c r="AF900" i="4"/>
  <c r="AC902" i="4"/>
  <c r="AI903" i="4"/>
  <c r="AG905" i="4"/>
  <c r="Z907" i="4"/>
  <c r="AI908" i="4"/>
  <c r="AA910" i="4"/>
  <c r="AF911" i="4"/>
  <c r="AA913" i="4"/>
  <c r="AF914" i="4"/>
  <c r="AJ915" i="4"/>
  <c r="AF917" i="4"/>
  <c r="AJ918" i="4"/>
  <c r="AB920" i="4"/>
  <c r="AJ921" i="4"/>
  <c r="AB923" i="4"/>
  <c r="AF924" i="4"/>
  <c r="AJ925" i="4"/>
  <c r="AB927" i="4"/>
  <c r="AD928" i="4"/>
  <c r="AG929" i="4"/>
  <c r="AI930" i="4"/>
  <c r="Y932" i="4"/>
  <c r="AA933" i="4"/>
  <c r="AC934" i="4"/>
  <c r="AF935" i="4"/>
  <c r="AH936" i="4"/>
  <c r="AJ937" i="4"/>
  <c r="Z939" i="4"/>
  <c r="AC940" i="4"/>
  <c r="AF941" i="4"/>
  <c r="AH942" i="4"/>
  <c r="AJ943" i="4"/>
  <c r="Z945" i="4"/>
  <c r="AB946" i="4"/>
  <c r="AD947" i="4"/>
  <c r="AG948" i="4"/>
  <c r="AI949" i="4"/>
  <c r="Y951" i="4"/>
  <c r="AA952" i="4"/>
  <c r="AD953" i="4"/>
  <c r="AG954" i="4"/>
  <c r="AI955" i="4"/>
  <c r="Y957" i="4"/>
  <c r="AA958" i="4"/>
  <c r="AC959" i="4"/>
  <c r="AF960" i="4"/>
  <c r="AH961" i="4"/>
  <c r="AJ962" i="4"/>
  <c r="Z964" i="4"/>
  <c r="AB965" i="4"/>
  <c r="AF966" i="4"/>
  <c r="AH967" i="4"/>
  <c r="AJ968" i="4"/>
  <c r="Z970" i="4"/>
  <c r="AB971" i="4"/>
  <c r="AD972" i="4"/>
  <c r="AG973" i="4"/>
  <c r="AI974" i="4"/>
  <c r="Y976" i="4"/>
  <c r="AA977" i="4"/>
  <c r="AC978" i="4"/>
  <c r="AG979" i="4"/>
  <c r="AI980" i="4"/>
  <c r="Y982" i="4"/>
  <c r="AA983" i="4"/>
  <c r="AC984" i="4"/>
  <c r="AF985" i="4"/>
  <c r="AH986" i="4"/>
  <c r="AJ987" i="4"/>
  <c r="Z989" i="4"/>
  <c r="AB990" i="4"/>
  <c r="AD991" i="4"/>
  <c r="AH992" i="4"/>
  <c r="AJ993" i="4"/>
  <c r="Z995" i="4"/>
  <c r="AB996" i="4"/>
  <c r="AD997" i="4"/>
  <c r="AG998" i="4"/>
  <c r="AI999" i="4"/>
  <c r="Y1001" i="4"/>
  <c r="AA1002" i="4"/>
  <c r="AC1003" i="4"/>
  <c r="AF1004" i="4"/>
  <c r="AI1005" i="4"/>
  <c r="Y1007" i="4"/>
  <c r="AA1008" i="4"/>
  <c r="AC1009" i="4"/>
  <c r="AF1010" i="4"/>
  <c r="AH1011" i="4"/>
  <c r="AJ1012" i="4"/>
  <c r="Z1014" i="4"/>
  <c r="AB1015" i="4"/>
  <c r="AD1016" i="4"/>
  <c r="AG1017" i="4"/>
  <c r="AJ1018" i="4"/>
  <c r="Z1020" i="4"/>
  <c r="AB1021" i="4"/>
  <c r="AD1022" i="4"/>
  <c r="AG1023" i="4"/>
  <c r="AI1024" i="4"/>
  <c r="Y1026" i="4"/>
  <c r="AA1027" i="4"/>
  <c r="AC1028" i="4"/>
  <c r="AF1029" i="4"/>
  <c r="AH1030" i="4"/>
  <c r="Y1032" i="4"/>
  <c r="AA1033" i="4"/>
  <c r="AC1034" i="4"/>
  <c r="AF1035" i="4"/>
  <c r="AH1036" i="4"/>
  <c r="AJ1037" i="4"/>
  <c r="Z1039" i="4"/>
  <c r="AB1040" i="4"/>
  <c r="AD1041" i="4"/>
  <c r="AG1042" i="4"/>
  <c r="AI1043" i="4"/>
  <c r="Z1045" i="4"/>
  <c r="AB1046" i="4"/>
  <c r="AD1047" i="4"/>
  <c r="AG1048" i="4"/>
  <c r="AI1049" i="4"/>
  <c r="Y1051" i="4"/>
  <c r="AA1052" i="4"/>
  <c r="AC1053" i="4"/>
  <c r="AF1054" i="4"/>
  <c r="AH1055" i="4"/>
  <c r="AJ1056" i="4"/>
  <c r="AA1058" i="4"/>
  <c r="AC1059" i="4"/>
  <c r="AF1060" i="4"/>
  <c r="AH1061" i="4"/>
  <c r="AJ1062" i="4"/>
  <c r="Z1064" i="4"/>
  <c r="AB1065" i="4"/>
  <c r="AD1066" i="4"/>
  <c r="AG1067" i="4"/>
  <c r="AI1068" i="4"/>
  <c r="Y1070" i="4"/>
  <c r="AB1071" i="4"/>
  <c r="AD1072" i="4"/>
  <c r="AG1073" i="4"/>
  <c r="AI1074" i="4"/>
  <c r="Y1076" i="4"/>
  <c r="AA1077" i="4"/>
  <c r="AC1078" i="4"/>
  <c r="AF1079" i="4"/>
  <c r="AH1080" i="4"/>
  <c r="AJ1081" i="4"/>
  <c r="Z1083" i="4"/>
  <c r="AC1084" i="4"/>
  <c r="AF1085" i="4"/>
  <c r="AH1086" i="4"/>
  <c r="AJ1087" i="4"/>
  <c r="Z1089" i="4"/>
  <c r="AB1090" i="4"/>
  <c r="AD1091" i="4"/>
  <c r="AG1092" i="4"/>
  <c r="AI1093" i="4"/>
  <c r="Y1095" i="4"/>
  <c r="AA1096" i="4"/>
  <c r="AD1097" i="4"/>
  <c r="AG1098" i="4"/>
  <c r="AI1099" i="4"/>
  <c r="Y1101" i="4"/>
  <c r="AA1102" i="4"/>
  <c r="AC1103" i="4"/>
  <c r="AF1104" i="4"/>
  <c r="AH1105" i="4"/>
  <c r="AJ1106" i="4"/>
  <c r="Z1108" i="4"/>
  <c r="AB1109" i="4"/>
  <c r="AF1110" i="4"/>
  <c r="AH1111" i="4"/>
  <c r="AJ1112" i="4"/>
  <c r="Z1114" i="4"/>
  <c r="AB1115" i="4"/>
  <c r="AD1116" i="4"/>
  <c r="AG1117" i="4"/>
  <c r="AI1118" i="4"/>
  <c r="Y1120" i="4"/>
  <c r="AA1121" i="4"/>
  <c r="AC1122" i="4"/>
  <c r="AG1123" i="4"/>
  <c r="AI1124" i="4"/>
  <c r="Y1126" i="4"/>
  <c r="AA1127" i="4"/>
  <c r="AC1128" i="4"/>
  <c r="AF1129" i="4"/>
  <c r="AH1130" i="4"/>
  <c r="AJ1131" i="4"/>
  <c r="Z1133" i="4"/>
  <c r="AB1134" i="4"/>
  <c r="AD1135" i="4"/>
  <c r="AH1136" i="4"/>
  <c r="AJ1137" i="4"/>
  <c r="Z1139" i="4"/>
  <c r="AB1140" i="4"/>
  <c r="AD1141" i="4"/>
  <c r="AG1142" i="4"/>
  <c r="AI1143" i="4"/>
  <c r="Y1145" i="4"/>
  <c r="AA1146" i="4"/>
  <c r="AC1147" i="4"/>
  <c r="AF1148" i="4"/>
  <c r="AI1149" i="4"/>
  <c r="Y1151" i="4"/>
  <c r="AA1152" i="4"/>
  <c r="AC1153" i="4"/>
  <c r="AF1154" i="4"/>
  <c r="AG1155" i="4"/>
  <c r="AH1156" i="4"/>
  <c r="AI1157" i="4"/>
  <c r="AJ1158" i="4"/>
  <c r="Y1160" i="4"/>
  <c r="Z1161" i="4"/>
  <c r="AB1162" i="4"/>
  <c r="AC1163" i="4"/>
  <c r="AD1164" i="4"/>
  <c r="AE1165" i="4"/>
  <c r="AF1166" i="4"/>
  <c r="AG1167" i="4"/>
  <c r="AH1168" i="4"/>
  <c r="AI1169" i="4"/>
  <c r="AJ1170" i="4"/>
  <c r="Y1172" i="4"/>
  <c r="Z1173" i="4"/>
  <c r="AB1174" i="4"/>
  <c r="AC1175" i="4"/>
  <c r="AD1176" i="4"/>
  <c r="AE1177" i="4"/>
  <c r="AF1178" i="4"/>
  <c r="AG1179" i="4"/>
  <c r="AH1180" i="4"/>
  <c r="AI1181" i="4"/>
  <c r="AJ1182" i="4"/>
  <c r="Y1184" i="4"/>
  <c r="Z1185" i="4"/>
  <c r="AB1186" i="4"/>
  <c r="AC1187" i="4"/>
  <c r="AD1188" i="4"/>
  <c r="AE1189" i="4"/>
  <c r="AF1190" i="4"/>
  <c r="AG1191" i="4"/>
  <c r="AH1192" i="4"/>
  <c r="AI1193" i="4"/>
  <c r="AJ1194" i="4"/>
  <c r="Y1196" i="4"/>
  <c r="Z1197" i="4"/>
  <c r="AB1198" i="4"/>
  <c r="AC1199" i="4"/>
  <c r="AD1200" i="4"/>
  <c r="AE1201" i="4"/>
  <c r="AF1202" i="4"/>
  <c r="AG1203" i="4"/>
  <c r="AH1204" i="4"/>
  <c r="AI1205" i="4"/>
  <c r="AJ1206" i="4"/>
  <c r="Y1208" i="4"/>
  <c r="Z1209" i="4"/>
  <c r="AB1210" i="4"/>
  <c r="AC1211" i="4"/>
  <c r="AD1212" i="4"/>
  <c r="AE1213" i="4"/>
  <c r="AF1214" i="4"/>
  <c r="AG1215" i="4"/>
  <c r="AH1216" i="4"/>
  <c r="AI1217" i="4"/>
  <c r="AJ1218" i="4"/>
  <c r="Y1220" i="4"/>
  <c r="Z1221" i="4"/>
  <c r="AB1222" i="4"/>
  <c r="AC1223" i="4"/>
  <c r="AD1224" i="4"/>
  <c r="AE1225" i="4"/>
  <c r="AF1226" i="4"/>
  <c r="AG1227" i="4"/>
  <c r="AH1228" i="4"/>
  <c r="AI1229" i="4"/>
  <c r="AJ1230" i="4"/>
  <c r="Y1232" i="4"/>
  <c r="Z1233" i="4"/>
  <c r="AB1234" i="4"/>
  <c r="AC1235" i="4"/>
  <c r="AD1236" i="4"/>
  <c r="AE1237" i="4"/>
  <c r="AF1238" i="4"/>
  <c r="AG1239" i="4"/>
  <c r="AH1240" i="4"/>
  <c r="AI1241" i="4"/>
  <c r="AJ1242" i="4"/>
  <c r="Y1244" i="4"/>
  <c r="Z1245" i="4"/>
  <c r="AB1246" i="4"/>
  <c r="AC1247" i="4"/>
  <c r="AD1248" i="4"/>
  <c r="AE1249" i="4"/>
  <c r="AF1250" i="4"/>
  <c r="AG1251" i="4"/>
  <c r="AH1252" i="4"/>
  <c r="AI1253" i="4"/>
  <c r="AJ1254" i="4"/>
  <c r="Y1256" i="4"/>
  <c r="Z1257" i="4"/>
  <c r="AB1258" i="4"/>
  <c r="AC1259" i="4"/>
  <c r="AD1260" i="4"/>
  <c r="AE1261" i="4"/>
  <c r="AF1262" i="4"/>
  <c r="AG1263" i="4"/>
  <c r="AH1264" i="4"/>
  <c r="AI1265" i="4"/>
  <c r="AJ1266" i="4"/>
  <c r="Y1268" i="4"/>
  <c r="Z1269" i="4"/>
  <c r="AB1270" i="4"/>
  <c r="AC1271" i="4"/>
  <c r="AD1272" i="4"/>
  <c r="AE1273" i="4"/>
  <c r="AF1274" i="4"/>
  <c r="AG1275" i="4"/>
  <c r="AH1276" i="4"/>
  <c r="AI1277" i="4"/>
  <c r="AJ1278" i="4"/>
  <c r="Y1280" i="4"/>
  <c r="Z1281" i="4"/>
  <c r="AB1282" i="4"/>
  <c r="AC1283" i="4"/>
  <c r="AD1284" i="4"/>
  <c r="AE1285" i="4"/>
  <c r="AF1286" i="4"/>
  <c r="AG1287" i="4"/>
  <c r="AH1288" i="4"/>
  <c r="AI1289" i="4"/>
  <c r="AJ1290" i="4"/>
  <c r="Y1292" i="4"/>
  <c r="Z1293" i="4"/>
  <c r="AB1294" i="4"/>
  <c r="AC1295" i="4"/>
  <c r="AD1296" i="4"/>
  <c r="AE1297" i="4"/>
  <c r="AF1298" i="4"/>
  <c r="AG1299" i="4"/>
  <c r="AH1300" i="4"/>
  <c r="AI1301" i="4"/>
  <c r="AJ1302" i="4"/>
  <c r="Y1304" i="4"/>
  <c r="Z1305" i="4"/>
  <c r="AB1306" i="4"/>
  <c r="AC1307" i="4"/>
  <c r="AD1308" i="4"/>
  <c r="AE1309" i="4"/>
  <c r="AF1310" i="4"/>
  <c r="AG1311" i="4"/>
  <c r="AH1312" i="4"/>
  <c r="AI1313" i="4"/>
  <c r="AJ1314" i="4"/>
  <c r="Y1316" i="4"/>
  <c r="Z1317" i="4"/>
  <c r="AB1318" i="4"/>
  <c r="AC1319" i="4"/>
  <c r="AD1320" i="4"/>
  <c r="AE1321" i="4"/>
  <c r="AF1322" i="4"/>
  <c r="AG1323" i="4"/>
  <c r="AH1324" i="4"/>
  <c r="AI1325" i="4"/>
  <c r="AJ1326" i="4"/>
  <c r="Y1328" i="4"/>
  <c r="Z1329" i="4"/>
  <c r="AB1330" i="4"/>
  <c r="AC1331" i="4"/>
  <c r="AD1332" i="4"/>
  <c r="AE1333" i="4"/>
  <c r="AF1334" i="4"/>
  <c r="AG1335" i="4"/>
  <c r="AH1336" i="4"/>
  <c r="AI1337" i="4"/>
  <c r="AJ1338" i="4"/>
  <c r="Y1340" i="4"/>
  <c r="Z1341" i="4"/>
  <c r="AB1342" i="4"/>
  <c r="AC1343" i="4"/>
  <c r="AD1344" i="4"/>
  <c r="AE1345" i="4"/>
  <c r="AF1346" i="4"/>
  <c r="AG1347" i="4"/>
  <c r="AH1348" i="4"/>
  <c r="AI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G118" i="4"/>
  <c r="AJ155" i="4"/>
  <c r="AH190" i="4"/>
  <c r="AD218" i="4"/>
  <c r="Y254" i="4"/>
  <c r="Y277" i="4"/>
  <c r="AE299" i="4"/>
  <c r="AF317" i="4"/>
  <c r="AF340" i="4"/>
  <c r="AH352" i="4"/>
  <c r="Y365" i="4"/>
  <c r="AD373" i="4"/>
  <c r="AA385" i="4"/>
  <c r="AC394" i="4"/>
  <c r="Z404" i="4"/>
  <c r="AE412" i="4"/>
  <c r="AJ422" i="4"/>
  <c r="AD429" i="4"/>
  <c r="Y438" i="4"/>
  <c r="AE444" i="4"/>
  <c r="Z453" i="4"/>
  <c r="AA459" i="4"/>
  <c r="AB466" i="4"/>
  <c r="AC472" i="4"/>
  <c r="Z480" i="4"/>
  <c r="AH486" i="4"/>
  <c r="Z495" i="4"/>
  <c r="AB501" i="4"/>
  <c r="AC508" i="4"/>
  <c r="AJ513" i="4"/>
  <c r="AJ519" i="4"/>
  <c r="Y526" i="4"/>
  <c r="AA534" i="4"/>
  <c r="AJ539" i="4"/>
  <c r="AH545" i="4"/>
  <c r="AF552" i="4"/>
  <c r="AI558" i="4"/>
  <c r="AH563" i="4"/>
  <c r="Y568" i="4"/>
  <c r="AI571" i="4"/>
  <c r="AF577" i="4"/>
  <c r="Z582" i="4"/>
  <c r="AE589" i="4"/>
  <c r="Z593" i="4"/>
  <c r="AI599" i="4"/>
  <c r="AD604" i="4"/>
  <c r="AD609" i="4"/>
  <c r="AJ612" i="4"/>
  <c r="AH617" i="4"/>
  <c r="AC622" i="4"/>
  <c r="AG626" i="4"/>
  <c r="AB630" i="4"/>
  <c r="AJ634" i="4"/>
  <c r="AF638" i="4"/>
  <c r="AE642" i="4"/>
  <c r="Z646" i="4"/>
  <c r="AI651" i="4"/>
  <c r="AD655" i="4"/>
  <c r="AH659" i="4"/>
  <c r="AD663" i="4"/>
  <c r="Z668" i="4"/>
  <c r="AG671" i="4"/>
  <c r="AG675" i="4"/>
  <c r="AB679" i="4"/>
  <c r="AJ683" i="4"/>
  <c r="AE687" i="4"/>
  <c r="AE691" i="4"/>
  <c r="AH694" i="4"/>
  <c r="Z699" i="4"/>
  <c r="AD702" i="4"/>
  <c r="Y706" i="4"/>
  <c r="AC709" i="4"/>
  <c r="AG713" i="4"/>
  <c r="AJ716" i="4"/>
  <c r="AJ720" i="4"/>
  <c r="AA724" i="4"/>
  <c r="AF728" i="4"/>
  <c r="AI731" i="4"/>
  <c r="AE735" i="4"/>
  <c r="AH738" i="4"/>
  <c r="Z743" i="4"/>
  <c r="AD746" i="4"/>
  <c r="AD750" i="4"/>
  <c r="AG753" i="4"/>
  <c r="Y758" i="4"/>
  <c r="AA761" i="4"/>
  <c r="AF764" i="4"/>
  <c r="AC767" i="4"/>
  <c r="Z771" i="4"/>
  <c r="AG773" i="4"/>
  <c r="AH776" i="4"/>
  <c r="AC779" i="4"/>
  <c r="AI782" i="4"/>
  <c r="AC785" i="4"/>
  <c r="Y788" i="4"/>
  <c r="AC790" i="4"/>
  <c r="AB793" i="4"/>
  <c r="AD795" i="4"/>
  <c r="Y798" i="4"/>
  <c r="AA800" i="4"/>
  <c r="Z803" i="4"/>
  <c r="AB805" i="4"/>
  <c r="AI807" i="4"/>
  <c r="Y810" i="4"/>
  <c r="AJ812" i="4"/>
  <c r="Z815" i="4"/>
  <c r="AG817" i="4"/>
  <c r="AI819" i="4"/>
  <c r="AH822" i="4"/>
  <c r="AJ824" i="4"/>
  <c r="AD827" i="4"/>
  <c r="AG829" i="4"/>
  <c r="AF832" i="4"/>
  <c r="AH834" i="4"/>
  <c r="AB837" i="4"/>
  <c r="AD839" i="4"/>
  <c r="AC842" i="4"/>
  <c r="AF844" i="4"/>
  <c r="Z847" i="4"/>
  <c r="AB849" i="4"/>
  <c r="AA852" i="4"/>
  <c r="AC854" i="4"/>
  <c r="AJ856" i="4"/>
  <c r="Z859" i="4"/>
  <c r="Y862" i="4"/>
  <c r="AA864" i="4"/>
  <c r="AH866" i="4"/>
  <c r="AJ868" i="4"/>
  <c r="AI871" i="4"/>
  <c r="Y874" i="4"/>
  <c r="AF876" i="4"/>
  <c r="AH878" i="4"/>
  <c r="AG881" i="4"/>
  <c r="AI883" i="4"/>
  <c r="AC886" i="4"/>
  <c r="AF888" i="4"/>
  <c r="AD891" i="4"/>
  <c r="AG893" i="4"/>
  <c r="AA896" i="4"/>
  <c r="AC898" i="4"/>
  <c r="AB901" i="4"/>
  <c r="AD903" i="4"/>
  <c r="Y906" i="4"/>
  <c r="AA908" i="4"/>
  <c r="AG910" i="4"/>
  <c r="AF912" i="4"/>
  <c r="Y915" i="4"/>
  <c r="AJ916" i="4"/>
  <c r="AC919" i="4"/>
  <c r="AB921" i="4"/>
  <c r="AH923" i="4"/>
  <c r="AD925" i="4"/>
  <c r="AG927" i="4"/>
  <c r="AA929" i="4"/>
  <c r="AA931" i="4"/>
  <c r="AI932" i="4"/>
  <c r="AH934" i="4"/>
  <c r="AC936" i="4"/>
  <c r="AC938" i="4"/>
  <c r="AJ939" i="4"/>
  <c r="AJ941" i="4"/>
  <c r="AD943" i="4"/>
  <c r="AD945" i="4"/>
  <c r="Z947" i="4"/>
  <c r="Z949" i="4"/>
  <c r="AG950" i="4"/>
  <c r="AG952" i="4"/>
  <c r="AA954" i="4"/>
  <c r="AA956" i="4"/>
  <c r="AI957" i="4"/>
  <c r="AH959" i="4"/>
  <c r="AC961" i="4"/>
  <c r="AC963" i="4"/>
  <c r="AJ964" i="4"/>
  <c r="AJ966" i="4"/>
  <c r="AD968" i="4"/>
  <c r="AD970" i="4"/>
  <c r="Z972" i="4"/>
  <c r="Y974" i="4"/>
  <c r="AG975" i="4"/>
  <c r="AG977" i="4"/>
  <c r="AA979" i="4"/>
  <c r="AA981" i="4"/>
  <c r="AH982" i="4"/>
  <c r="AH984" i="4"/>
  <c r="AC986" i="4"/>
  <c r="AC988" i="4"/>
  <c r="AJ989" i="4"/>
  <c r="AJ991" i="4"/>
  <c r="AD993" i="4"/>
  <c r="AD995" i="4"/>
  <c r="Z997" i="4"/>
  <c r="Y999" i="4"/>
  <c r="AG1000" i="4"/>
  <c r="AG1002" i="4"/>
  <c r="AA1004" i="4"/>
  <c r="AA1006" i="4"/>
  <c r="AH1007" i="4"/>
  <c r="AH1009" i="4"/>
  <c r="AC1011" i="4"/>
  <c r="AB1013" i="4"/>
  <c r="AJ1014" i="4"/>
  <c r="AJ1016" i="4"/>
  <c r="AD1018" i="4"/>
  <c r="AD1020" i="4"/>
  <c r="Y1022" i="4"/>
  <c r="Y1024" i="4"/>
  <c r="AG1025" i="4"/>
  <c r="AG1027" i="4"/>
  <c r="AA1029" i="4"/>
  <c r="AA1031" i="4"/>
  <c r="AH1032" i="4"/>
  <c r="AH1034" i="4"/>
  <c r="AC1036" i="4"/>
  <c r="AB1038" i="4"/>
  <c r="AJ1039" i="4"/>
  <c r="AJ1041" i="4"/>
  <c r="AD1043" i="4"/>
  <c r="AD1045" i="4"/>
  <c r="Y1047" i="4"/>
  <c r="AI1048" i="4"/>
  <c r="AB1050" i="4"/>
  <c r="AI1051" i="4"/>
  <c r="AF1053" i="4"/>
  <c r="Z1055" i="4"/>
  <c r="AF1056" i="4"/>
  <c r="AC1058" i="4"/>
  <c r="AI1059" i="4"/>
  <c r="AA1061" i="4"/>
  <c r="AH1062" i="4"/>
  <c r="AA1064" i="4"/>
  <c r="AF1065" i="4"/>
  <c r="Y1067" i="4"/>
  <c r="AC1068" i="4"/>
  <c r="AG1069" i="4"/>
  <c r="AJ1070" i="4"/>
  <c r="AA1072" i="4"/>
  <c r="AF1073" i="4"/>
  <c r="AJ1074" i="4"/>
  <c r="AA1076" i="4"/>
  <c r="AD1077" i="4"/>
  <c r="AH1078" i="4"/>
  <c r="Z1080" i="4"/>
  <c r="AC1081" i="4"/>
  <c r="AG1082" i="4"/>
  <c r="AJ1083" i="4"/>
  <c r="AA1085" i="4"/>
  <c r="AF1086" i="4"/>
  <c r="AI1087" i="4"/>
  <c r="AA1089" i="4"/>
  <c r="AD1090" i="4"/>
  <c r="AH1091" i="4"/>
  <c r="Z1093" i="4"/>
  <c r="AC1094" i="4"/>
  <c r="AG1095" i="4"/>
  <c r="AJ1096" i="4"/>
  <c r="AA1098" i="4"/>
  <c r="AD1099" i="4"/>
  <c r="AI1100" i="4"/>
  <c r="Z1102" i="4"/>
  <c r="AD1103" i="4"/>
  <c r="AH1104" i="4"/>
  <c r="Y1106" i="4"/>
  <c r="AC1107" i="4"/>
  <c r="AG1108" i="4"/>
  <c r="AJ1109" i="4"/>
  <c r="AA1111" i="4"/>
  <c r="AD1112" i="4"/>
  <c r="AI1113" i="4"/>
  <c r="Z1115" i="4"/>
  <c r="AC1116" i="4"/>
  <c r="AH1117" i="4"/>
  <c r="Y1119" i="4"/>
  <c r="AC1120" i="4"/>
  <c r="AG1121" i="4"/>
  <c r="AJ1122" i="4"/>
  <c r="AA1124" i="4"/>
  <c r="AD1125" i="4"/>
  <c r="AH1126" i="4"/>
  <c r="Z1128" i="4"/>
  <c r="AC1129" i="4"/>
  <c r="AG1130" i="4"/>
  <c r="Y1132" i="4"/>
  <c r="AB1133" i="4"/>
  <c r="AG1134" i="4"/>
  <c r="AJ1135" i="4"/>
  <c r="AA1137" i="4"/>
  <c r="AD1138" i="4"/>
  <c r="AH1139" i="4"/>
  <c r="Z1141" i="4"/>
  <c r="AC1142" i="4"/>
  <c r="AG1143" i="4"/>
  <c r="AJ1144" i="4"/>
  <c r="AB1146" i="4"/>
  <c r="AG1147" i="4"/>
  <c r="AJ1148" i="4"/>
  <c r="AA1150" i="4"/>
  <c r="AD1151" i="4"/>
  <c r="AH1152" i="4"/>
  <c r="Y1154" i="4"/>
  <c r="AC1155" i="4"/>
  <c r="AE1156" i="4"/>
  <c r="AG1157" i="4"/>
  <c r="AI1158" i="4"/>
  <c r="Z1160" i="4"/>
  <c r="AC1161" i="4"/>
  <c r="AE1162" i="4"/>
  <c r="AG1163" i="4"/>
  <c r="AI1164" i="4"/>
  <c r="Y1166" i="4"/>
  <c r="AB1167" i="4"/>
  <c r="AD1168" i="4"/>
  <c r="AF1169" i="4"/>
  <c r="AH1170" i="4"/>
  <c r="AJ1171" i="4"/>
  <c r="AB1173" i="4"/>
  <c r="AD1174" i="4"/>
  <c r="AF1175" i="4"/>
  <c r="AH1176" i="4"/>
  <c r="AJ1177" i="4"/>
  <c r="Z1179" i="4"/>
  <c r="AC1180" i="4"/>
  <c r="AE1181" i="4"/>
  <c r="AG1182" i="4"/>
  <c r="AI1183" i="4"/>
  <c r="Y1185" i="4"/>
  <c r="AC1186" i="4"/>
  <c r="AE1187" i="4"/>
  <c r="AG1188" i="4"/>
  <c r="AI1189" i="4"/>
  <c r="Y1191" i="4"/>
  <c r="AB1192" i="4"/>
  <c r="AD1193" i="4"/>
  <c r="AF1194" i="4"/>
  <c r="AH1195" i="4"/>
  <c r="AJ1196" i="4"/>
  <c r="Z1198" i="4"/>
  <c r="AD1199" i="4"/>
  <c r="AF1200" i="4"/>
  <c r="AH1201" i="4"/>
  <c r="AJ1202" i="4"/>
  <c r="Z1204" i="4"/>
  <c r="AC1205" i="4"/>
  <c r="AE1206" i="4"/>
  <c r="AG1207" i="4"/>
  <c r="AI1208" i="4"/>
  <c r="Y1210" i="4"/>
  <c r="AB1211" i="4"/>
  <c r="AE1212" i="4"/>
  <c r="AG1213" i="4"/>
  <c r="AI1214" i="4"/>
  <c r="Y1216" i="4"/>
  <c r="AB1217" i="4"/>
  <c r="AD1218" i="4"/>
  <c r="AF1219" i="4"/>
  <c r="AH1220" i="4"/>
  <c r="AJ1221" i="4"/>
  <c r="AD47" i="4"/>
  <c r="AB119" i="4"/>
  <c r="AI163" i="4"/>
  <c r="AI190" i="4"/>
  <c r="AE227" i="4"/>
  <c r="Z254" i="4"/>
  <c r="Z282" i="4"/>
  <c r="AF299" i="4"/>
  <c r="AA324" i="4"/>
  <c r="AG340" i="4"/>
  <c r="AG355" i="4"/>
  <c r="Z365" i="4"/>
  <c r="AJ376" i="4"/>
  <c r="AB385" i="4"/>
  <c r="Y395" i="4"/>
  <c r="AA404" i="4"/>
  <c r="AJ415" i="4"/>
  <c r="Y423" i="4"/>
  <c r="Y431" i="4"/>
  <c r="Z438" i="4"/>
  <c r="AF446" i="4"/>
  <c r="AA453" i="4"/>
  <c r="AB460" i="4"/>
  <c r="AC466" i="4"/>
  <c r="AA474" i="4"/>
  <c r="AB480" i="4"/>
  <c r="Z488" i="4"/>
  <c r="AA495" i="4"/>
  <c r="AC503" i="4"/>
  <c r="AD508" i="4"/>
  <c r="AD514" i="4"/>
  <c r="Y520" i="4"/>
  <c r="Z528" i="4"/>
  <c r="AB534" i="4"/>
  <c r="AJ540" i="4"/>
  <c r="AI545" i="4"/>
  <c r="Y554" i="4"/>
  <c r="AJ558" i="4"/>
  <c r="AA564" i="4"/>
  <c r="AA568" i="4"/>
  <c r="Z573" i="4"/>
  <c r="AG577" i="4"/>
  <c r="Y583" i="4"/>
  <c r="AF589" i="4"/>
  <c r="AD594" i="4"/>
  <c r="AJ599" i="4"/>
  <c r="AJ604" i="4"/>
  <c r="AE609" i="4"/>
  <c r="AB614" i="4"/>
  <c r="AI617" i="4"/>
  <c r="AB623" i="4"/>
  <c r="AH626" i="4"/>
  <c r="AE631" i="4"/>
  <c r="Z635" i="4"/>
  <c r="Y639" i="4"/>
  <c r="AF642" i="4"/>
  <c r="AD647" i="4"/>
  <c r="AJ651" i="4"/>
  <c r="AC656" i="4"/>
  <c r="AI659" i="4"/>
  <c r="AG664" i="4"/>
  <c r="AB668" i="4"/>
  <c r="AB672" i="4"/>
  <c r="AH675" i="4"/>
  <c r="AE680" i="4"/>
  <c r="Z684" i="4"/>
  <c r="AC688" i="4"/>
  <c r="AF691" i="4"/>
  <c r="AJ695" i="4"/>
  <c r="AA699" i="4"/>
  <c r="AI702" i="4"/>
  <c r="Z706" i="4"/>
  <c r="AE710" i="4"/>
  <c r="AH713" i="4"/>
  <c r="AH717" i="4"/>
  <c r="Y721" i="4"/>
  <c r="AD725" i="4"/>
  <c r="AG728" i="4"/>
  <c r="AC732" i="4"/>
  <c r="AF735" i="4"/>
  <c r="AJ739" i="4"/>
  <c r="AA743" i="4"/>
  <c r="AA747" i="4"/>
  <c r="AE750" i="4"/>
  <c r="AI754" i="4"/>
  <c r="Z758" i="4"/>
  <c r="AG761" i="4"/>
  <c r="AG764" i="4"/>
  <c r="AD768" i="4"/>
  <c r="AA771" i="4"/>
  <c r="AC774" i="4"/>
  <c r="AI776" i="4"/>
  <c r="AC780" i="4"/>
  <c r="Y783" i="4"/>
  <c r="AH785" i="4"/>
  <c r="Z788" i="4"/>
  <c r="AA791" i="4"/>
  <c r="AC793" i="4"/>
  <c r="AJ795" i="4"/>
  <c r="Z798" i="4"/>
  <c r="Y801" i="4"/>
  <c r="AA803" i="4"/>
  <c r="AH805" i="4"/>
  <c r="AJ807" i="4"/>
  <c r="AI810" i="4"/>
  <c r="Y813" i="4"/>
  <c r="AF815" i="4"/>
  <c r="AH817" i="4"/>
  <c r="AG820" i="4"/>
  <c r="AI822" i="4"/>
  <c r="AC825" i="4"/>
  <c r="AF827" i="4"/>
  <c r="AD830" i="4"/>
  <c r="AG832" i="4"/>
  <c r="AA835" i="4"/>
  <c r="AC837" i="4"/>
  <c r="AB840" i="4"/>
  <c r="AD842" i="4"/>
  <c r="Y845" i="4"/>
  <c r="AA847" i="4"/>
  <c r="Z850" i="4"/>
  <c r="AB852" i="4"/>
  <c r="AI854" i="4"/>
  <c r="Y857" i="4"/>
  <c r="AJ859" i="4"/>
  <c r="Z862" i="4"/>
  <c r="AG864" i="4"/>
  <c r="AI866" i="4"/>
  <c r="AH869" i="4"/>
  <c r="AJ871" i="4"/>
  <c r="AD874" i="4"/>
  <c r="AG876" i="4"/>
  <c r="AF879" i="4"/>
  <c r="AH881" i="4"/>
  <c r="AB884" i="4"/>
  <c r="AD886" i="4"/>
  <c r="AC889" i="4"/>
  <c r="AF891" i="4"/>
  <c r="Z894" i="4"/>
  <c r="AB896" i="4"/>
  <c r="AA899" i="4"/>
  <c r="AC901" i="4"/>
  <c r="AJ903" i="4"/>
  <c r="Z906" i="4"/>
  <c r="AJ908" i="4"/>
  <c r="AJ910" i="4"/>
  <c r="AB913" i="4"/>
  <c r="AB915" i="4"/>
  <c r="AG917" i="4"/>
  <c r="AG919" i="4"/>
  <c r="Y922" i="4"/>
  <c r="AI923" i="4"/>
  <c r="Y926" i="4"/>
  <c r="AH927" i="4"/>
  <c r="AH929" i="4"/>
  <c r="AB931" i="4"/>
  <c r="AB933" i="4"/>
  <c r="AJ934" i="4"/>
  <c r="AI936" i="4"/>
  <c r="AD938" i="4"/>
  <c r="AD940" i="4"/>
  <c r="Y942" i="4"/>
  <c r="Y944" i="4"/>
  <c r="AF945" i="4"/>
  <c r="AF947" i="4"/>
  <c r="AA949" i="4"/>
  <c r="Z951" i="4"/>
  <c r="AH952" i="4"/>
  <c r="AH954" i="4"/>
  <c r="AB956" i="4"/>
  <c r="AB958" i="4"/>
  <c r="AI959" i="4"/>
  <c r="AI961" i="4"/>
  <c r="AD963" i="4"/>
  <c r="AD965" i="4"/>
  <c r="Y967" i="4"/>
  <c r="Y969" i="4"/>
  <c r="AF970" i="4"/>
  <c r="AF972" i="4"/>
  <c r="AA974" i="4"/>
  <c r="Z976" i="4"/>
  <c r="AH977" i="4"/>
  <c r="AH979" i="4"/>
  <c r="AB981" i="4"/>
  <c r="AB983" i="4"/>
  <c r="AI984" i="4"/>
  <c r="AI986" i="4"/>
  <c r="AD988" i="4"/>
  <c r="AC990" i="4"/>
  <c r="Y992" i="4"/>
  <c r="Y994" i="4"/>
  <c r="AF995" i="4"/>
  <c r="AF997" i="4"/>
  <c r="Z999" i="4"/>
  <c r="Z1001" i="4"/>
  <c r="AH1002" i="4"/>
  <c r="AH1004" i="4"/>
  <c r="AB1006" i="4"/>
  <c r="AB1008" i="4"/>
  <c r="AI1009" i="4"/>
  <c r="AI1011" i="4"/>
  <c r="AD1013" i="4"/>
  <c r="AC1015" i="4"/>
  <c r="Y1017" i="4"/>
  <c r="Y1019" i="4"/>
  <c r="AF1020" i="4"/>
  <c r="AF1022" i="4"/>
  <c r="Z1024" i="4"/>
  <c r="Z1026" i="4"/>
  <c r="AH1027" i="4"/>
  <c r="AG1029" i="4"/>
  <c r="AB1031" i="4"/>
  <c r="AB1033" i="4"/>
  <c r="AI1034" i="4"/>
  <c r="AI1036" i="4"/>
  <c r="AC1038" i="4"/>
  <c r="AC1040" i="4"/>
  <c r="Y1042" i="4"/>
  <c r="Y1044" i="4"/>
  <c r="AF1045" i="4"/>
  <c r="AB1047" i="4"/>
  <c r="AJ1048" i="4"/>
  <c r="AC1050" i="4"/>
  <c r="Y1052" i="4"/>
  <c r="AG1053" i="4"/>
  <c r="AA1055" i="4"/>
  <c r="AH1056" i="4"/>
  <c r="AD1058" i="4"/>
  <c r="AJ1059" i="4"/>
  <c r="AB1061" i="4"/>
  <c r="AI1062" i="4"/>
  <c r="AB1064" i="4"/>
  <c r="AG1065" i="4"/>
  <c r="Z1067" i="4"/>
  <c r="AD1068" i="4"/>
  <c r="AH1069" i="4"/>
  <c r="Y1071" i="4"/>
  <c r="AC1072" i="4"/>
  <c r="AH1073" i="4"/>
  <c r="Y1075" i="4"/>
  <c r="AB1076" i="4"/>
  <c r="AF1077" i="4"/>
  <c r="AJ1078" i="4"/>
  <c r="AA1080" i="4"/>
  <c r="AD1081" i="4"/>
  <c r="AH1082" i="4"/>
  <c r="Y1084" i="4"/>
  <c r="AB1085" i="4"/>
  <c r="AG1086" i="4"/>
  <c r="Y1088" i="4"/>
  <c r="AB1089" i="4"/>
  <c r="AF1090" i="4"/>
  <c r="AI1091" i="4"/>
  <c r="AA1093" i="4"/>
  <c r="AD1094" i="4"/>
  <c r="AH1095" i="4"/>
  <c r="Y1097" i="4"/>
  <c r="AB1098" i="4"/>
  <c r="AG1099" i="4"/>
  <c r="AJ1100" i="4"/>
  <c r="AB1102" i="4"/>
  <c r="AF1103" i="4"/>
  <c r="AI1104" i="4"/>
  <c r="AA1106" i="4"/>
  <c r="AD1107" i="4"/>
  <c r="AH1108" i="4"/>
  <c r="Y1110" i="4"/>
  <c r="AB1111" i="4"/>
  <c r="AF1112" i="4"/>
  <c r="AJ1113" i="4"/>
  <c r="AA1115" i="4"/>
  <c r="AF1116" i="4"/>
  <c r="AI1117" i="4"/>
  <c r="Z1119" i="4"/>
  <c r="AD1120" i="4"/>
  <c r="AH1121" i="4"/>
  <c r="Y1123" i="4"/>
  <c r="AB1124" i="4"/>
  <c r="AF1125" i="4"/>
  <c r="AJ1126" i="4"/>
  <c r="AA1128" i="4"/>
  <c r="AD1129" i="4"/>
  <c r="AI1130" i="4"/>
  <c r="Z1132" i="4"/>
  <c r="AD1133" i="4"/>
  <c r="AH1134" i="4"/>
  <c r="Y1136" i="4"/>
  <c r="AB1137" i="4"/>
  <c r="AF1138" i="4"/>
  <c r="AI1139" i="4"/>
  <c r="AA1141" i="4"/>
  <c r="AD1142" i="4"/>
  <c r="AH1143" i="4"/>
  <c r="Z1145" i="4"/>
  <c r="AC1146" i="4"/>
  <c r="AH1147" i="4"/>
  <c r="Y1149" i="4"/>
  <c r="AB1150" i="4"/>
  <c r="AF1151" i="4"/>
  <c r="AI1152" i="4"/>
  <c r="AA1154" i="4"/>
  <c r="AD1155" i="4"/>
  <c r="AF1156" i="4"/>
  <c r="AH1157" i="4"/>
  <c r="Y1159" i="4"/>
  <c r="AB1160" i="4"/>
  <c r="AD1161" i="4"/>
  <c r="AF1162" i="4"/>
  <c r="AH1163" i="4"/>
  <c r="AJ1164" i="4"/>
  <c r="Z1166" i="4"/>
  <c r="AC1167" i="4"/>
  <c r="AE1168" i="4"/>
  <c r="AG1169" i="4"/>
  <c r="AI1170" i="4"/>
  <c r="Z1172" i="4"/>
  <c r="AC1173" i="4"/>
  <c r="AE1174" i="4"/>
  <c r="AG1175" i="4"/>
  <c r="AI1176" i="4"/>
  <c r="Y1178" i="4"/>
  <c r="AB1179" i="4"/>
  <c r="AD1180" i="4"/>
  <c r="AF1181" i="4"/>
  <c r="AH1182" i="4"/>
  <c r="AJ1183" i="4"/>
  <c r="AB1185" i="4"/>
  <c r="AD1186" i="4"/>
  <c r="AF1187" i="4"/>
  <c r="AH1188" i="4"/>
  <c r="AJ1189" i="4"/>
  <c r="Z1191" i="4"/>
  <c r="AC1192" i="4"/>
  <c r="AE1193" i="4"/>
  <c r="AG1194" i="4"/>
  <c r="AI1195" i="4"/>
  <c r="Y1197" i="4"/>
  <c r="AC1198" i="4"/>
  <c r="AE1199" i="4"/>
  <c r="AG1200" i="4"/>
  <c r="AI1201" i="4"/>
  <c r="AI47" i="4"/>
  <c r="AI120" i="4"/>
  <c r="AB165" i="4"/>
  <c r="AG195" i="4"/>
  <c r="AC228" i="4"/>
  <c r="AA254" i="4"/>
  <c r="AJ286" i="4"/>
  <c r="AD304" i="4"/>
  <c r="AB324" i="4"/>
  <c r="AH340" i="4"/>
  <c r="AE357" i="4"/>
  <c r="Z366" i="4"/>
  <c r="Y377" i="4"/>
  <c r="AC385" i="4"/>
  <c r="AA397" i="4"/>
  <c r="AC406" i="4"/>
  <c r="Z416" i="4"/>
  <c r="AA423" i="4"/>
  <c r="AF431" i="4"/>
  <c r="AA439" i="4"/>
  <c r="AG446" i="4"/>
  <c r="AB453" i="4"/>
  <c r="AI461" i="4"/>
  <c r="AI467" i="4"/>
  <c r="AC474" i="4"/>
  <c r="AC480" i="4"/>
  <c r="Z489" i="4"/>
  <c r="AG495" i="4"/>
  <c r="AD503" i="4"/>
  <c r="AF508" i="4"/>
  <c r="AH515" i="4"/>
  <c r="AB521" i="4"/>
  <c r="AA528" i="4"/>
  <c r="AC534" i="4"/>
  <c r="AD541" i="4"/>
  <c r="AB546" i="4"/>
  <c r="Z554" i="4"/>
  <c r="Y559" i="4"/>
  <c r="AA565" i="4"/>
  <c r="Z569" i="4"/>
  <c r="AB573" i="4"/>
  <c r="AH577" i="4"/>
  <c r="AF583" i="4"/>
  <c r="Z590" i="4"/>
  <c r="AE594" i="4"/>
  <c r="Y601" i="4"/>
  <c r="AI605" i="4"/>
  <c r="AD610" i="4"/>
  <c r="AC614" i="4"/>
  <c r="AJ617" i="4"/>
  <c r="AG623" i="4"/>
  <c r="AB627" i="4"/>
  <c r="AF631" i="4"/>
  <c r="AB635" i="4"/>
  <c r="AJ639" i="4"/>
  <c r="AE643" i="4"/>
  <c r="AE647" i="4"/>
  <c r="Y652" i="4"/>
  <c r="AI656" i="4"/>
  <c r="AD660" i="4"/>
  <c r="AH664" i="4"/>
  <c r="AC668" i="4"/>
  <c r="Y673" i="4"/>
  <c r="AG676" i="4"/>
  <c r="AF680" i="4"/>
  <c r="AB684" i="4"/>
  <c r="AH688" i="4"/>
  <c r="Y692" i="4"/>
  <c r="Y696" i="4"/>
  <c r="AC699" i="4"/>
  <c r="AG703" i="4"/>
  <c r="AJ706" i="4"/>
  <c r="AF710" i="4"/>
  <c r="AI713" i="4"/>
  <c r="AA718" i="4"/>
  <c r="AE721" i="4"/>
  <c r="AE725" i="4"/>
  <c r="AH728" i="4"/>
  <c r="Z733" i="4"/>
  <c r="AD736" i="4"/>
  <c r="Y740" i="4"/>
  <c r="AC743" i="4"/>
  <c r="AG747" i="4"/>
  <c r="AJ750" i="4"/>
  <c r="AJ754" i="4"/>
  <c r="AA758" i="4"/>
  <c r="AD762" i="4"/>
  <c r="Z765" i="4"/>
  <c r="AF768" i="4"/>
  <c r="AC771" i="4"/>
  <c r="AH774" i="4"/>
  <c r="AD777" i="4"/>
  <c r="AD780" i="4"/>
  <c r="Z783" i="4"/>
  <c r="AC786" i="4"/>
  <c r="AG788" i="4"/>
  <c r="AB791" i="4"/>
  <c r="AD793" i="4"/>
  <c r="AC796" i="4"/>
  <c r="AF798" i="4"/>
  <c r="Z801" i="4"/>
  <c r="AB803" i="4"/>
  <c r="AA806" i="4"/>
  <c r="AC808" i="4"/>
  <c r="AJ810" i="4"/>
  <c r="Z813" i="4"/>
  <c r="Y816" i="4"/>
  <c r="AA818" i="4"/>
  <c r="AH820" i="4"/>
  <c r="AJ822" i="4"/>
  <c r="AI825" i="4"/>
  <c r="Y828" i="4"/>
  <c r="AF830" i="4"/>
  <c r="AH832" i="4"/>
  <c r="AG835" i="4"/>
  <c r="AI837" i="4"/>
  <c r="AC840" i="4"/>
  <c r="AF842" i="4"/>
  <c r="AD845" i="4"/>
  <c r="AG847" i="4"/>
  <c r="AA850" i="4"/>
  <c r="AC852" i="4"/>
  <c r="AB855" i="4"/>
  <c r="AD857" i="4"/>
  <c r="Y860" i="4"/>
  <c r="AA862" i="4"/>
  <c r="Z865" i="4"/>
  <c r="AB867" i="4"/>
  <c r="AI869" i="4"/>
  <c r="Y872" i="4"/>
  <c r="AJ874" i="4"/>
  <c r="Z877" i="4"/>
  <c r="AG879" i="4"/>
  <c r="AI881" i="4"/>
  <c r="AH884" i="4"/>
  <c r="AJ886" i="4"/>
  <c r="AD889" i="4"/>
  <c r="AG891" i="4"/>
  <c r="AF894" i="4"/>
  <c r="AH896" i="4"/>
  <c r="AB899" i="4"/>
  <c r="AD901" i="4"/>
  <c r="AC904" i="4"/>
  <c r="AF906" i="4"/>
  <c r="Y909" i="4"/>
  <c r="Y911" i="4"/>
  <c r="AC913" i="4"/>
  <c r="AC915" i="4"/>
  <c r="AH917" i="4"/>
  <c r="AH919" i="4"/>
  <c r="Z922" i="4"/>
  <c r="Y924" i="4"/>
  <c r="AA926" i="4"/>
  <c r="AI927" i="4"/>
  <c r="AI929" i="4"/>
  <c r="AC931" i="4"/>
  <c r="AC933" i="4"/>
  <c r="Y935" i="4"/>
  <c r="AJ936" i="4"/>
  <c r="AF938" i="4"/>
  <c r="AF940" i="4"/>
  <c r="Z942" i="4"/>
  <c r="Z944" i="4"/>
  <c r="AG945" i="4"/>
  <c r="AG947" i="4"/>
  <c r="AB949" i="4"/>
  <c r="AB951" i="4"/>
  <c r="AI952" i="4"/>
  <c r="AI954" i="4"/>
  <c r="AC956" i="4"/>
  <c r="AC958" i="4"/>
  <c r="Y960" i="4"/>
  <c r="AJ961" i="4"/>
  <c r="AF963" i="4"/>
  <c r="AF965" i="4"/>
  <c r="Z967" i="4"/>
  <c r="Z969" i="4"/>
  <c r="AG970" i="4"/>
  <c r="AG972" i="4"/>
  <c r="AB974" i="4"/>
  <c r="AA976" i="4"/>
  <c r="AI977" i="4"/>
  <c r="AI979" i="4"/>
  <c r="AC981" i="4"/>
  <c r="AC983" i="4"/>
  <c r="AJ984" i="4"/>
  <c r="AJ986" i="4"/>
  <c r="AF988" i="4"/>
  <c r="AF990" i="4"/>
  <c r="Z992" i="4"/>
  <c r="Z994" i="4"/>
  <c r="AG995" i="4"/>
  <c r="AG997" i="4"/>
  <c r="AB999" i="4"/>
  <c r="AA1001" i="4"/>
  <c r="AI1002" i="4"/>
  <c r="AI1004" i="4"/>
  <c r="AC1006" i="4"/>
  <c r="AC1008" i="4"/>
  <c r="AJ1009" i="4"/>
  <c r="AJ1011" i="4"/>
  <c r="AF1013" i="4"/>
  <c r="AD1015" i="4"/>
  <c r="Z1017" i="4"/>
  <c r="Z1019" i="4"/>
  <c r="AG1020" i="4"/>
  <c r="AG1022" i="4"/>
  <c r="AA1024" i="4"/>
  <c r="AA1026" i="4"/>
  <c r="AI1027" i="4"/>
  <c r="AI1029" i="4"/>
  <c r="AC1031" i="4"/>
  <c r="AC1033" i="4"/>
  <c r="AJ1034" i="4"/>
  <c r="AJ1036" i="4"/>
  <c r="AF1038" i="4"/>
  <c r="AD1040" i="4"/>
  <c r="Z1042" i="4"/>
  <c r="Z1044" i="4"/>
  <c r="AG1045" i="4"/>
  <c r="AF1047" i="4"/>
  <c r="Y1049" i="4"/>
  <c r="AF1050" i="4"/>
  <c r="AB1052" i="4"/>
  <c r="AI1053" i="4"/>
  <c r="AB1055" i="4"/>
  <c r="Z1057" i="4"/>
  <c r="AF1058" i="4"/>
  <c r="Y1060" i="4"/>
  <c r="AF1061" i="4"/>
  <c r="Y1063" i="4"/>
  <c r="AC1064" i="4"/>
  <c r="AI1065" i="4"/>
  <c r="AA1067" i="4"/>
  <c r="AF1068" i="4"/>
  <c r="AI1069" i="4"/>
  <c r="Z1071" i="4"/>
  <c r="AF1072" i="4"/>
  <c r="AI1073" i="4"/>
  <c r="Z1075" i="4"/>
  <c r="AC1076" i="4"/>
  <c r="AG1077" i="4"/>
  <c r="Y1079" i="4"/>
  <c r="AB1080" i="4"/>
  <c r="AF1081" i="4"/>
  <c r="AI1082" i="4"/>
  <c r="Z1084" i="4"/>
  <c r="AD1085" i="4"/>
  <c r="AI1086" i="4"/>
  <c r="Z1088" i="4"/>
  <c r="AC1089" i="4"/>
  <c r="AG1090" i="4"/>
  <c r="Y1092" i="4"/>
  <c r="AB1093" i="4"/>
  <c r="AF1094" i="4"/>
  <c r="AI1095" i="4"/>
  <c r="Z1097" i="4"/>
  <c r="AC1098" i="4"/>
  <c r="AH1099" i="4"/>
  <c r="Z1101" i="4"/>
  <c r="AC1102" i="4"/>
  <c r="AG1103" i="4"/>
  <c r="AJ1104" i="4"/>
  <c r="AB1106" i="4"/>
  <c r="AF1107" i="4"/>
  <c r="AI1108" i="4"/>
  <c r="Z1110" i="4"/>
  <c r="AC1111" i="4"/>
  <c r="AH1112" i="4"/>
  <c r="Y1114" i="4"/>
  <c r="AC1115" i="4"/>
  <c r="AG1116" i="4"/>
  <c r="AJ1117" i="4"/>
  <c r="AB1119" i="4"/>
  <c r="AF1120" i="4"/>
  <c r="AI1121" i="4"/>
  <c r="Z1123" i="4"/>
  <c r="AC1124" i="4"/>
  <c r="AG1125" i="4"/>
  <c r="Y1127" i="4"/>
  <c r="AB1128" i="4"/>
  <c r="AG1129" i="4"/>
  <c r="AJ1130" i="4"/>
  <c r="AA1132" i="4"/>
  <c r="AF1133" i="4"/>
  <c r="AI1134" i="4"/>
  <c r="Z1136" i="4"/>
  <c r="AC1137" i="4"/>
  <c r="AG1138" i="4"/>
  <c r="Y1140" i="4"/>
  <c r="AB1141" i="4"/>
  <c r="AF1142" i="4"/>
  <c r="AJ1143" i="4"/>
  <c r="AA1145" i="4"/>
  <c r="AF1146" i="4"/>
  <c r="AI1147" i="4"/>
  <c r="Z1149" i="4"/>
  <c r="AC1150" i="4"/>
  <c r="AG1151" i="4"/>
  <c r="AJ1152" i="4"/>
  <c r="AB1154" i="4"/>
  <c r="AE1155" i="4"/>
  <c r="AG1156" i="4"/>
  <c r="AJ1157" i="4"/>
  <c r="Z1159" i="4"/>
  <c r="AC1160" i="4"/>
  <c r="AE1161" i="4"/>
  <c r="AG1162" i="4"/>
  <c r="AI1163" i="4"/>
  <c r="Y1165" i="4"/>
  <c r="AB1166" i="4"/>
  <c r="AD1167" i="4"/>
  <c r="AF1168" i="4"/>
  <c r="AH1169" i="4"/>
  <c r="Y1171" i="4"/>
  <c r="AB1172" i="4"/>
  <c r="AD1173" i="4"/>
  <c r="AF1174" i="4"/>
  <c r="AH1175" i="4"/>
  <c r="AJ1176" i="4"/>
  <c r="Z1178" i="4"/>
  <c r="AC1179" i="4"/>
  <c r="AE1180" i="4"/>
  <c r="AG1181" i="4"/>
  <c r="AI1182" i="4"/>
  <c r="Z1184" i="4"/>
  <c r="AC1185" i="4"/>
  <c r="AE1186" i="4"/>
  <c r="AG1187" i="4"/>
  <c r="AI1188" i="4"/>
  <c r="Y1190" i="4"/>
  <c r="AB1191" i="4"/>
  <c r="AD1192" i="4"/>
  <c r="AF1193" i="4"/>
  <c r="AH1194" i="4"/>
  <c r="AJ1195" i="4"/>
  <c r="AB1197" i="4"/>
  <c r="AD1198" i="4"/>
  <c r="AF1199" i="4"/>
  <c r="AH1200" i="4"/>
  <c r="AJ1201" i="4"/>
  <c r="Z1203" i="4"/>
  <c r="AC1204" i="4"/>
  <c r="AE1205" i="4"/>
  <c r="AG1206" i="4"/>
  <c r="AI1207" i="4"/>
  <c r="Y1209" i="4"/>
  <c r="AC1210" i="4"/>
  <c r="AE1211" i="4"/>
  <c r="AG1212" i="4"/>
  <c r="AI1213" i="4"/>
  <c r="Y1215" i="4"/>
  <c r="AB1216" i="4"/>
  <c r="AD1217" i="4"/>
  <c r="AF1218" i="4"/>
  <c r="AD55" i="4"/>
  <c r="AC126" i="4"/>
  <c r="AA170" i="4"/>
  <c r="AA198" i="4"/>
  <c r="AD228" i="4"/>
  <c r="AB254" i="4"/>
  <c r="Y287" i="4"/>
  <c r="AE304" i="4"/>
  <c r="AE326" i="4"/>
  <c r="AD342" i="4"/>
  <c r="Z358" i="4"/>
  <c r="AC367" i="4"/>
  <c r="Z377" i="4"/>
  <c r="AJ385" i="4"/>
  <c r="AB397" i="4"/>
  <c r="AD406" i="4"/>
  <c r="AJ416" i="4"/>
  <c r="AB424" i="4"/>
  <c r="AG432" i="4"/>
  <c r="AG439" i="4"/>
  <c r="AI446" i="4"/>
  <c r="AE453" i="4"/>
  <c r="AJ461" i="4"/>
  <c r="AJ467" i="4"/>
  <c r="AB475" i="4"/>
  <c r="AJ480" i="4"/>
  <c r="AH489" i="4"/>
  <c r="AF497" i="4"/>
  <c r="AF503" i="4"/>
  <c r="AG508" i="4"/>
  <c r="AI515" i="4"/>
  <c r="AC521" i="4"/>
  <c r="AH528" i="4"/>
  <c r="AB535" i="4"/>
  <c r="Y542" i="4"/>
  <c r="AJ546" i="4"/>
  <c r="AB554" i="4"/>
  <c r="Z559" i="4"/>
  <c r="AB565" i="4"/>
  <c r="AA569" i="4"/>
  <c r="AG573" i="4"/>
  <c r="AC578" i="4"/>
  <c r="Y584" i="4"/>
  <c r="AF590" i="4"/>
  <c r="AF594" i="4"/>
  <c r="Z601" i="4"/>
  <c r="AJ605" i="4"/>
  <c r="AE610" i="4"/>
  <c r="AI614" i="4"/>
  <c r="AD618" i="4"/>
  <c r="AB624" i="4"/>
  <c r="AH627" i="4"/>
  <c r="AG631" i="4"/>
  <c r="AC635" i="4"/>
  <c r="Y640" i="4"/>
  <c r="AF643" i="4"/>
  <c r="AJ647" i="4"/>
  <c r="AF652" i="4"/>
  <c r="AC657" i="4"/>
  <c r="AI660" i="4"/>
  <c r="AI664" i="4"/>
  <c r="AD668" i="4"/>
  <c r="AB673" i="4"/>
  <c r="AH676" i="4"/>
  <c r="Z681" i="4"/>
  <c r="AG684" i="4"/>
  <c r="AA689" i="4"/>
  <c r="AE692" i="4"/>
  <c r="Z696" i="4"/>
  <c r="AD699" i="4"/>
  <c r="AH703" i="4"/>
  <c r="Y707" i="4"/>
  <c r="Y711" i="4"/>
  <c r="AC714" i="4"/>
  <c r="AG718" i="4"/>
  <c r="AJ721" i="4"/>
  <c r="AF725" i="4"/>
  <c r="AI728" i="4"/>
  <c r="AA733" i="4"/>
  <c r="AE736" i="4"/>
  <c r="AE740" i="4"/>
  <c r="AH743" i="4"/>
  <c r="Z748" i="4"/>
  <c r="AD751" i="4"/>
  <c r="Y755" i="4"/>
  <c r="AC758" i="4"/>
  <c r="AE762" i="4"/>
  <c r="AC765" i="4"/>
  <c r="AI768" i="4"/>
  <c r="AD771" i="4"/>
  <c r="AI774" i="4"/>
  <c r="AF777" i="4"/>
  <c r="AF780" i="4"/>
  <c r="AA783" i="4"/>
  <c r="AD786" i="4"/>
  <c r="AH788" i="4"/>
  <c r="AC791" i="4"/>
  <c r="AF793" i="4"/>
  <c r="AD796" i="4"/>
  <c r="AG798" i="4"/>
  <c r="AA801" i="4"/>
  <c r="AC803" i="4"/>
  <c r="AB806" i="4"/>
  <c r="AD808" i="4"/>
  <c r="Y811" i="4"/>
  <c r="AA813" i="4"/>
  <c r="Z816" i="4"/>
  <c r="AB818" i="4"/>
  <c r="AI820" i="4"/>
  <c r="Y823" i="4"/>
  <c r="AJ825" i="4"/>
  <c r="Z828" i="4"/>
  <c r="AG830" i="4"/>
  <c r="AI832" i="4"/>
  <c r="AH835" i="4"/>
  <c r="AJ837" i="4"/>
  <c r="AD840" i="4"/>
  <c r="AG842" i="4"/>
  <c r="AF845" i="4"/>
  <c r="AH847" i="4"/>
  <c r="AB850" i="4"/>
  <c r="AD852" i="4"/>
  <c r="AC855" i="4"/>
  <c r="AF857" i="4"/>
  <c r="Z860" i="4"/>
  <c r="AB862" i="4"/>
  <c r="AA865" i="4"/>
  <c r="AC867" i="4"/>
  <c r="AJ869" i="4"/>
  <c r="Z872" i="4"/>
  <c r="Y875" i="4"/>
  <c r="AA877" i="4"/>
  <c r="AH879" i="4"/>
  <c r="AJ881" i="4"/>
  <c r="AI884" i="4"/>
  <c r="Y887" i="4"/>
  <c r="AF889" i="4"/>
  <c r="AH891" i="4"/>
  <c r="AG894" i="4"/>
  <c r="AI896" i="4"/>
  <c r="AC899" i="4"/>
  <c r="AF901" i="4"/>
  <c r="AD904" i="4"/>
  <c r="AG906" i="4"/>
  <c r="Z909" i="4"/>
  <c r="Z911" i="4"/>
  <c r="AD913" i="4"/>
  <c r="AD915" i="4"/>
  <c r="AI917" i="4"/>
  <c r="AI919" i="4"/>
  <c r="AA922" i="4"/>
  <c r="Z924" i="4"/>
  <c r="AB926" i="4"/>
  <c r="AJ927" i="4"/>
  <c r="AJ929" i="4"/>
  <c r="AD931" i="4"/>
  <c r="AD933" i="4"/>
  <c r="Z935" i="4"/>
  <c r="Z937" i="4"/>
  <c r="AG938" i="4"/>
  <c r="AG940" i="4"/>
  <c r="AA942" i="4"/>
  <c r="AA944" i="4"/>
  <c r="AI945" i="4"/>
  <c r="AH947" i="4"/>
  <c r="AC949" i="4"/>
  <c r="AC951" i="4"/>
  <c r="AJ952" i="4"/>
  <c r="AJ954" i="4"/>
  <c r="AD956" i="4"/>
  <c r="AD958" i="4"/>
  <c r="Z960" i="4"/>
  <c r="Y962" i="4"/>
  <c r="AG963" i="4"/>
  <c r="AG965" i="4"/>
  <c r="AA967" i="4"/>
  <c r="AA969" i="4"/>
  <c r="AH970" i="4"/>
  <c r="AH972" i="4"/>
  <c r="AC974" i="4"/>
  <c r="AC976" i="4"/>
  <c r="AJ977" i="4"/>
  <c r="AJ979" i="4"/>
  <c r="AD981" i="4"/>
  <c r="AD983" i="4"/>
  <c r="Z985" i="4"/>
  <c r="Y987" i="4"/>
  <c r="AG988" i="4"/>
  <c r="AG990" i="4"/>
  <c r="AA992" i="4"/>
  <c r="AA994" i="4"/>
  <c r="AH995" i="4"/>
  <c r="AH997" i="4"/>
  <c r="AC999" i="4"/>
  <c r="AB1001" i="4"/>
  <c r="AJ1002" i="4"/>
  <c r="AJ1004" i="4"/>
  <c r="AD1006" i="4"/>
  <c r="AD1008" i="4"/>
  <c r="Y1010" i="4"/>
  <c r="Y1012" i="4"/>
  <c r="AG1013" i="4"/>
  <c r="AG1015" i="4"/>
  <c r="AA1017" i="4"/>
  <c r="AA1019" i="4"/>
  <c r="AH1020" i="4"/>
  <c r="AH1022" i="4"/>
  <c r="AC1024" i="4"/>
  <c r="AB1026" i="4"/>
  <c r="AJ1027" i="4"/>
  <c r="AJ1029" i="4"/>
  <c r="AD1031" i="4"/>
  <c r="AD1033" i="4"/>
  <c r="Y1035" i="4"/>
  <c r="Y1037" i="4"/>
  <c r="AG1038" i="4"/>
  <c r="AF1040" i="4"/>
  <c r="AA1042" i="4"/>
  <c r="AA1044" i="4"/>
  <c r="AH1045" i="4"/>
  <c r="AG1047" i="4"/>
  <c r="Z1049" i="4"/>
  <c r="AG1050" i="4"/>
  <c r="AC1052" i="4"/>
  <c r="AJ1053" i="4"/>
  <c r="AC1055" i="4"/>
  <c r="AA1057" i="4"/>
  <c r="AG1058" i="4"/>
  <c r="Z1060" i="4"/>
  <c r="AG1061" i="4"/>
  <c r="Z1063" i="4"/>
  <c r="AD1064" i="4"/>
  <c r="AJ1065" i="4"/>
  <c r="AB1067" i="4"/>
  <c r="AG1068" i="4"/>
  <c r="AJ1069" i="4"/>
  <c r="AC1071" i="4"/>
  <c r="AG1072" i="4"/>
  <c r="AJ1073" i="4"/>
  <c r="AA1075" i="4"/>
  <c r="AD1076" i="4"/>
  <c r="AI1077" i="4"/>
  <c r="Z1079" i="4"/>
  <c r="AC1080" i="4"/>
  <c r="AG1081" i="4"/>
  <c r="AJ1082" i="4"/>
  <c r="AA1084" i="4"/>
  <c r="AG1085" i="4"/>
  <c r="AJ1086" i="4"/>
  <c r="AA1088" i="4"/>
  <c r="AD1089" i="4"/>
  <c r="AH1090" i="4"/>
  <c r="Z1092" i="4"/>
  <c r="AC1093" i="4"/>
  <c r="AG1094" i="4"/>
  <c r="AJ1095" i="4"/>
  <c r="AA1097" i="4"/>
  <c r="AF1098" i="4"/>
  <c r="AJ1099" i="4"/>
  <c r="AA1101" i="4"/>
  <c r="AD1102" i="4"/>
  <c r="AH1103" i="4"/>
  <c r="Z1105" i="4"/>
  <c r="AC1106" i="4"/>
  <c r="AG1107" i="4"/>
  <c r="AJ1108" i="4"/>
  <c r="AA1110" i="4"/>
  <c r="AD1111" i="4"/>
  <c r="AI1112" i="4"/>
  <c r="AA1114" i="4"/>
  <c r="AD1115" i="4"/>
  <c r="AH1116" i="4"/>
  <c r="Y1118" i="4"/>
  <c r="AC1119" i="4"/>
  <c r="AG1120" i="4"/>
  <c r="AJ1121" i="4"/>
  <c r="AA1123" i="4"/>
  <c r="AD1124" i="4"/>
  <c r="AI1125" i="4"/>
  <c r="Z1127" i="4"/>
  <c r="AD1128" i="4"/>
  <c r="AH1129" i="4"/>
  <c r="Y1131" i="4"/>
  <c r="AC1132" i="4"/>
  <c r="AG1133" i="4"/>
  <c r="AJ1134" i="4"/>
  <c r="AA1136" i="4"/>
  <c r="AD1137" i="4"/>
  <c r="AH1138" i="4"/>
  <c r="Z1140" i="4"/>
  <c r="AC1141" i="4"/>
  <c r="AH1142" i="4"/>
  <c r="Y1144" i="4"/>
  <c r="AB1145" i="4"/>
  <c r="AG1146" i="4"/>
  <c r="AJ1147" i="4"/>
  <c r="AA1149" i="4"/>
  <c r="AD1150" i="4"/>
  <c r="AH1151" i="4"/>
  <c r="Z1153" i="4"/>
  <c r="AC1154" i="4"/>
  <c r="AF1155" i="4"/>
  <c r="AI1156" i="4"/>
  <c r="Y1158" i="4"/>
  <c r="AB1159" i="4"/>
  <c r="AD1160" i="4"/>
  <c r="AF1161" i="4"/>
  <c r="AH1162" i="4"/>
  <c r="AJ1163" i="4"/>
  <c r="Z1165" i="4"/>
  <c r="AC1166" i="4"/>
  <c r="AE1167" i="4"/>
  <c r="AG1168" i="4"/>
  <c r="AJ1169" i="4"/>
  <c r="Z1171" i="4"/>
  <c r="AC1172" i="4"/>
  <c r="AE1173" i="4"/>
  <c r="AG1174" i="4"/>
  <c r="AI1175" i="4"/>
  <c r="Y1177" i="4"/>
  <c r="AB1178" i="4"/>
  <c r="AD1179" i="4"/>
  <c r="AF1180" i="4"/>
  <c r="AH1181" i="4"/>
  <c r="Y1183" i="4"/>
  <c r="AB1184" i="4"/>
  <c r="AD1185" i="4"/>
  <c r="AF1186" i="4"/>
  <c r="AH1187" i="4"/>
  <c r="AJ1188" i="4"/>
  <c r="Z1190" i="4"/>
  <c r="AC1191" i="4"/>
  <c r="AE1192" i="4"/>
  <c r="AG1193" i="4"/>
  <c r="AI1194" i="4"/>
  <c r="Z1196" i="4"/>
  <c r="AC1197" i="4"/>
  <c r="AE1198" i="4"/>
  <c r="AG1199" i="4"/>
  <c r="AI1200" i="4"/>
  <c r="Y1202" i="4"/>
  <c r="AB1203" i="4"/>
  <c r="AD1204" i="4"/>
  <c r="AF1205" i="4"/>
  <c r="AH1206" i="4"/>
  <c r="AJ1207" i="4"/>
  <c r="AB1209" i="4"/>
  <c r="AD1210" i="4"/>
  <c r="AF1211" i="4"/>
  <c r="AH1212" i="4"/>
  <c r="AJ1213" i="4"/>
  <c r="Z1215" i="4"/>
  <c r="AC1216" i="4"/>
  <c r="AE1217" i="4"/>
  <c r="AG1218" i="4"/>
  <c r="AI1219" i="4"/>
  <c r="Y1221" i="4"/>
  <c r="AC1222" i="4"/>
  <c r="AE1223" i="4"/>
  <c r="AG1224" i="4"/>
  <c r="AI1225" i="4"/>
  <c r="Y1227" i="4"/>
  <c r="AB1228" i="4"/>
  <c r="AD1229" i="4"/>
  <c r="AF1230" i="4"/>
  <c r="AH1231" i="4"/>
  <c r="AJ1232" i="4"/>
  <c r="Z1234" i="4"/>
  <c r="AD1235" i="4"/>
  <c r="AF1236" i="4"/>
  <c r="AH1237" i="4"/>
  <c r="AJ1238" i="4"/>
  <c r="Z1240" i="4"/>
  <c r="AC1241" i="4"/>
  <c r="AE1242" i="4"/>
  <c r="AG1243" i="4"/>
  <c r="AI1244" i="4"/>
  <c r="Y1246" i="4"/>
  <c r="AB1247" i="4"/>
  <c r="AE1248" i="4"/>
  <c r="AG1249" i="4"/>
  <c r="AI1250" i="4"/>
  <c r="Y1252" i="4"/>
  <c r="AB1253" i="4"/>
  <c r="AD1254" i="4"/>
  <c r="AF1255" i="4"/>
  <c r="AH1256" i="4"/>
  <c r="AJ1257" i="4"/>
  <c r="Z1259" i="4"/>
  <c r="AC1260" i="4"/>
  <c r="AF1261" i="4"/>
  <c r="AH1262" i="4"/>
  <c r="AJ1263" i="4"/>
  <c r="Z1265" i="4"/>
  <c r="AC1266" i="4"/>
  <c r="AE1267" i="4"/>
  <c r="AG1268" i="4"/>
  <c r="AI1269" i="4"/>
  <c r="Y1271" i="4"/>
  <c r="AB1272" i="4"/>
  <c r="AD1273" i="4"/>
  <c r="AG1274" i="4"/>
  <c r="AI1275" i="4"/>
  <c r="Y1277" i="4"/>
  <c r="AB1278" i="4"/>
  <c r="AD1279" i="4"/>
  <c r="AF1280" i="4"/>
  <c r="AH1281" i="4"/>
  <c r="AJ1282" i="4"/>
  <c r="Z1284" i="4"/>
  <c r="AC1285" i="4"/>
  <c r="AE1286" i="4"/>
  <c r="AH1287" i="4"/>
  <c r="AJ1288" i="4"/>
  <c r="Z1290" i="4"/>
  <c r="AC1291" i="4"/>
  <c r="AE1292" i="4"/>
  <c r="AG1293" i="4"/>
  <c r="AI1294" i="4"/>
  <c r="Y1296" i="4"/>
  <c r="AB1297" i="4"/>
  <c r="AD1298" i="4"/>
  <c r="AF1299" i="4"/>
  <c r="AI1300" i="4"/>
  <c r="Y1302" i="4"/>
  <c r="AB1303" i="4"/>
  <c r="AD1304" i="4"/>
  <c r="AF1305" i="4"/>
  <c r="AH1306" i="4"/>
  <c r="AJ1307" i="4"/>
  <c r="Z1309" i="4"/>
  <c r="AC1310" i="4"/>
  <c r="AE1311" i="4"/>
  <c r="AG1312" i="4"/>
  <c r="AJ1313" i="4"/>
  <c r="Z1315" i="4"/>
  <c r="AC1316" i="4"/>
  <c r="AE1317" i="4"/>
  <c r="AG1318" i="4"/>
  <c r="AI1319" i="4"/>
  <c r="Y1321" i="4"/>
  <c r="AB1322" i="4"/>
  <c r="AD1323" i="4"/>
  <c r="AF1324" i="4"/>
  <c r="AH1325" i="4"/>
  <c r="Y1327" i="4"/>
  <c r="AB1328" i="4"/>
  <c r="AD1329" i="4"/>
  <c r="AF1330" i="4"/>
  <c r="AH1331" i="4"/>
  <c r="AJ1332" i="4"/>
  <c r="Z1334" i="4"/>
  <c r="AC1335" i="4"/>
  <c r="AE1336" i="4"/>
  <c r="AG1337" i="4"/>
  <c r="AI1338" i="4"/>
  <c r="Z1340" i="4"/>
  <c r="AC1341" i="4"/>
  <c r="AE1342" i="4"/>
  <c r="AG1343" i="4"/>
  <c r="AI1344" i="4"/>
  <c r="Y1346" i="4"/>
  <c r="AB1347" i="4"/>
  <c r="AD1348" i="4"/>
  <c r="AF1349" i="4"/>
  <c r="AH1350" i="4"/>
  <c r="AI1351" i="4"/>
  <c r="Y1353" i="4"/>
  <c r="Z1354" i="4"/>
  <c r="AA1355" i="4"/>
  <c r="AB1356" i="4"/>
  <c r="AC1357" i="4"/>
  <c r="AD1358" i="4"/>
  <c r="AE1359" i="4"/>
  <c r="AF1360" i="4"/>
  <c r="AG1361" i="4"/>
  <c r="AH1362" i="4"/>
  <c r="AI1363" i="4"/>
  <c r="Y1365" i="4"/>
  <c r="Z1366" i="4"/>
  <c r="AA1367" i="4"/>
  <c r="AB1368" i="4"/>
  <c r="AC1369" i="4"/>
  <c r="AD1370" i="4"/>
  <c r="AE1371" i="4"/>
  <c r="AF1372" i="4"/>
  <c r="AG1373" i="4"/>
  <c r="AH1374" i="4"/>
  <c r="AI1375" i="4"/>
  <c r="Y1377" i="4"/>
  <c r="Z1378" i="4"/>
  <c r="AA1379" i="4"/>
  <c r="AB1380" i="4"/>
  <c r="AC1381" i="4"/>
  <c r="AD1382" i="4"/>
  <c r="AE1383" i="4"/>
  <c r="AF1384" i="4"/>
  <c r="AG1385" i="4"/>
  <c r="AH1386" i="4"/>
  <c r="AI1387" i="4"/>
  <c r="Y1389" i="4"/>
  <c r="Z1390" i="4"/>
  <c r="AA1391" i="4"/>
  <c r="AB1392" i="4"/>
  <c r="AC1393" i="4"/>
  <c r="AD1394" i="4"/>
  <c r="AE1395" i="4"/>
  <c r="AF1396" i="4"/>
  <c r="AG1397" i="4"/>
  <c r="AH1398" i="4"/>
  <c r="AI1399" i="4"/>
  <c r="Y1401" i="4"/>
  <c r="Z1402" i="4"/>
  <c r="AA1403" i="4"/>
  <c r="AB1404" i="4"/>
  <c r="AC1405" i="4"/>
  <c r="AD1406" i="4"/>
  <c r="AE1407" i="4"/>
  <c r="AF1408" i="4"/>
  <c r="AG1409" i="4"/>
  <c r="AH1410" i="4"/>
  <c r="AI1411" i="4"/>
  <c r="Y1413" i="4"/>
  <c r="Z1414" i="4"/>
  <c r="AA1415" i="4"/>
  <c r="AB1416" i="4"/>
  <c r="AC1417" i="4"/>
  <c r="AD1418" i="4"/>
  <c r="AE1419" i="4"/>
  <c r="AF1420" i="4"/>
  <c r="AG1421" i="4"/>
  <c r="AH1422" i="4"/>
  <c r="AI1423" i="4"/>
  <c r="Y1425" i="4"/>
  <c r="Z1426" i="4"/>
  <c r="AA1427" i="4"/>
  <c r="AB1428" i="4"/>
  <c r="AC1429" i="4"/>
  <c r="AD1430" i="4"/>
  <c r="AE1431" i="4"/>
  <c r="AF1432" i="4"/>
  <c r="AG1433" i="4"/>
  <c r="AH1434" i="4"/>
  <c r="AI1435" i="4"/>
  <c r="Y1437" i="4"/>
  <c r="Z1438" i="4"/>
  <c r="AA1439" i="4"/>
  <c r="AB1440" i="4"/>
  <c r="AC1441" i="4"/>
  <c r="AD1442" i="4"/>
  <c r="AE1443" i="4"/>
  <c r="AF1444" i="4"/>
  <c r="AG1445" i="4"/>
  <c r="AH1446" i="4"/>
  <c r="AI1447" i="4"/>
  <c r="Y1449" i="4"/>
  <c r="Z1450" i="4"/>
  <c r="AA1451" i="4"/>
  <c r="AB1452" i="4"/>
  <c r="AC1453" i="4"/>
  <c r="AD1454" i="4"/>
  <c r="AE1455" i="4"/>
  <c r="AF1456" i="4"/>
  <c r="AG1457" i="4"/>
  <c r="AH1458" i="4"/>
  <c r="AI1459" i="4"/>
  <c r="Y1461" i="4"/>
  <c r="Z1462" i="4"/>
  <c r="AA1463" i="4"/>
  <c r="AB1464" i="4"/>
  <c r="AC1465" i="4"/>
  <c r="AD1466" i="4"/>
  <c r="AE1467" i="4"/>
  <c r="AF1468" i="4"/>
  <c r="AG1469" i="4"/>
  <c r="AH1470" i="4"/>
  <c r="AI1471" i="4"/>
  <c r="Y1473" i="4"/>
  <c r="Z1474" i="4"/>
  <c r="AA1475" i="4"/>
  <c r="AB1476" i="4"/>
  <c r="AC1477" i="4"/>
  <c r="AD1478" i="4"/>
  <c r="AE1479" i="4"/>
  <c r="AF1480" i="4"/>
  <c r="AG1481" i="4"/>
  <c r="AH1482" i="4"/>
  <c r="AI1483" i="4"/>
  <c r="Y1485" i="4"/>
  <c r="Z1486" i="4"/>
  <c r="AA1487" i="4"/>
  <c r="AB1488" i="4"/>
  <c r="AC1489" i="4"/>
  <c r="AD1490" i="4"/>
  <c r="AE1491" i="4"/>
  <c r="AF1492" i="4"/>
  <c r="AG1493" i="4"/>
  <c r="AH1494" i="4"/>
  <c r="AI1495" i="4"/>
  <c r="Y1497" i="4"/>
  <c r="Z1498" i="4"/>
  <c r="AA1499" i="4"/>
  <c r="AB1500" i="4"/>
  <c r="AC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B144" i="4"/>
  <c r="AG190" i="4"/>
  <c r="AB238" i="4"/>
  <c r="AJ276" i="4"/>
  <c r="AC314" i="4"/>
  <c r="AA339" i="4"/>
  <c r="AJ359" i="4"/>
  <c r="AC373" i="4"/>
  <c r="AJ390" i="4"/>
  <c r="Z403" i="4"/>
  <c r="AF419" i="4"/>
  <c r="Y429" i="4"/>
  <c r="AF442" i="4"/>
  <c r="AE452" i="4"/>
  <c r="AD463" i="4"/>
  <c r="AH471" i="4"/>
  <c r="AD484" i="4"/>
  <c r="AF494" i="4"/>
  <c r="Z505" i="4"/>
  <c r="AD513" i="4"/>
  <c r="AA525" i="4"/>
  <c r="Z534" i="4"/>
  <c r="AD542" i="4"/>
  <c r="AD552" i="4"/>
  <c r="AB561" i="4"/>
  <c r="AI567" i="4"/>
  <c r="AJ574" i="4"/>
  <c r="Y582" i="4"/>
  <c r="AB592" i="4"/>
  <c r="AH599" i="4"/>
  <c r="AG607" i="4"/>
  <c r="AI612" i="4"/>
  <c r="Y621" i="4"/>
  <c r="AF626" i="4"/>
  <c r="AJ632" i="4"/>
  <c r="AE638" i="4"/>
  <c r="AF645" i="4"/>
  <c r="AH651" i="4"/>
  <c r="AG657" i="4"/>
  <c r="AB663" i="4"/>
  <c r="AD670" i="4"/>
  <c r="AF675" i="4"/>
  <c r="AC682" i="4"/>
  <c r="AD687" i="4"/>
  <c r="AJ693" i="4"/>
  <c r="Y699" i="4"/>
  <c r="AE704" i="4"/>
  <c r="AA709" i="4"/>
  <c r="AH715" i="4"/>
  <c r="AI720" i="4"/>
  <c r="AG726" i="4"/>
  <c r="AH731" i="4"/>
  <c r="AC738" i="4"/>
  <c r="Y743" i="4"/>
  <c r="AE748" i="4"/>
  <c r="AF753" i="4"/>
  <c r="Z760" i="4"/>
  <c r="AE764" i="4"/>
  <c r="AG769" i="4"/>
  <c r="AF773" i="4"/>
  <c r="AI778" i="4"/>
  <c r="AH782" i="4"/>
  <c r="AH786" i="4"/>
  <c r="AB790" i="4"/>
  <c r="AG794" i="4"/>
  <c r="AJ797" i="4"/>
  <c r="AJ801" i="4"/>
  <c r="AA805" i="4"/>
  <c r="AF809" i="4"/>
  <c r="AI812" i="4"/>
  <c r="AD816" i="4"/>
  <c r="AH819" i="4"/>
  <c r="Z824" i="4"/>
  <c r="AC827" i="4"/>
  <c r="AC831" i="4"/>
  <c r="AG834" i="4"/>
  <c r="Y839" i="4"/>
  <c r="AB842" i="4"/>
  <c r="AJ845" i="4"/>
  <c r="AA849" i="4"/>
  <c r="AF853" i="4"/>
  <c r="AI856" i="4"/>
  <c r="AI860" i="4"/>
  <c r="Z864" i="4"/>
  <c r="AD868" i="4"/>
  <c r="AH871" i="4"/>
  <c r="AC875" i="4"/>
  <c r="AG878" i="4"/>
  <c r="Y883" i="4"/>
  <c r="AB886" i="4"/>
  <c r="AB890" i="4"/>
  <c r="AF893" i="4"/>
  <c r="AJ897" i="4"/>
  <c r="AA901" i="4"/>
  <c r="AI904" i="4"/>
  <c r="Z908" i="4"/>
  <c r="Z912" i="4"/>
  <c r="AI914" i="4"/>
  <c r="AB918" i="4"/>
  <c r="AA921" i="4"/>
  <c r="AJ924" i="4"/>
  <c r="AF927" i="4"/>
  <c r="AB930" i="4"/>
  <c r="AH932" i="4"/>
  <c r="AI935" i="4"/>
  <c r="AB938" i="4"/>
  <c r="Y941" i="4"/>
  <c r="AC943" i="4"/>
  <c r="AF946" i="4"/>
  <c r="AJ948" i="4"/>
  <c r="AH951" i="4"/>
  <c r="Z954" i="4"/>
  <c r="AB957" i="4"/>
  <c r="AG959" i="4"/>
  <c r="AD962" i="4"/>
  <c r="AI964" i="4"/>
  <c r="Y968" i="4"/>
  <c r="AC970" i="4"/>
  <c r="AA973" i="4"/>
  <c r="AF975" i="4"/>
  <c r="AH978" i="4"/>
  <c r="Z981" i="4"/>
  <c r="AI983" i="4"/>
  <c r="AB986" i="4"/>
  <c r="AD989" i="4"/>
  <c r="AI991" i="4"/>
  <c r="AF994" i="4"/>
  <c r="AJ996" i="4"/>
  <c r="Z1000" i="4"/>
  <c r="AF1002" i="4"/>
  <c r="AB1005" i="4"/>
  <c r="AG1007" i="4"/>
  <c r="AI1010" i="4"/>
  <c r="AA1013" i="4"/>
  <c r="Y1016" i="4"/>
  <c r="AC1018" i="4"/>
  <c r="AF1021" i="4"/>
  <c r="AJ1023" i="4"/>
  <c r="AH1026" i="4"/>
  <c r="Z1029" i="4"/>
  <c r="AB1032" i="4"/>
  <c r="AG1034" i="4"/>
  <c r="AD1037" i="4"/>
  <c r="AI1039" i="4"/>
  <c r="Y1043" i="4"/>
  <c r="AC1045" i="4"/>
  <c r="Y1048" i="4"/>
  <c r="AA1050" i="4"/>
  <c r="AI1052" i="4"/>
  <c r="AF64" i="4"/>
  <c r="AC144" i="4"/>
  <c r="AC200" i="4"/>
  <c r="AC238" i="4"/>
  <c r="Z287" i="4"/>
  <c r="AD314" i="4"/>
  <c r="AH343" i="4"/>
  <c r="Y360" i="4"/>
  <c r="AF377" i="4"/>
  <c r="Z391" i="4"/>
  <c r="AE406" i="4"/>
  <c r="AG419" i="4"/>
  <c r="AH432" i="4"/>
  <c r="AA443" i="4"/>
  <c r="AF453" i="4"/>
  <c r="AE463" i="4"/>
  <c r="AC475" i="4"/>
  <c r="Z485" i="4"/>
  <c r="AG497" i="4"/>
  <c r="AG505" i="4"/>
  <c r="AG525" i="4"/>
  <c r="AC535" i="4"/>
  <c r="AF542" i="4"/>
  <c r="AC554" i="4"/>
  <c r="AC561" i="4"/>
  <c r="AC569" i="4"/>
  <c r="Y575" i="4"/>
  <c r="Z584" i="4"/>
  <c r="AC592" i="4"/>
  <c r="AB601" i="4"/>
  <c r="AH607" i="4"/>
  <c r="AJ614" i="4"/>
  <c r="Z621" i="4"/>
  <c r="AI627" i="4"/>
  <c r="Y633" i="4"/>
  <c r="Z640" i="4"/>
  <c r="AG645" i="4"/>
  <c r="AG652" i="4"/>
  <c r="AH657" i="4"/>
  <c r="AJ664" i="4"/>
  <c r="AE670" i="4"/>
  <c r="AI676" i="4"/>
  <c r="AD682" i="4"/>
  <c r="AC689" i="4"/>
  <c r="Y694" i="4"/>
  <c r="AE699" i="4"/>
  <c r="AF704" i="4"/>
  <c r="Z711" i="4"/>
  <c r="AI715" i="4"/>
  <c r="Y722" i="4"/>
  <c r="AH726" i="4"/>
  <c r="AC733" i="4"/>
  <c r="AD738" i="4"/>
  <c r="AI743" i="4"/>
  <c r="AF748" i="4"/>
  <c r="Z755" i="4"/>
  <c r="AA760" i="4"/>
  <c r="AF765" i="4"/>
  <c r="AH769" i="4"/>
  <c r="AJ774" i="4"/>
  <c r="AJ778" i="4"/>
  <c r="AC783" i="4"/>
  <c r="AI786" i="4"/>
  <c r="AD791" i="4"/>
  <c r="AH794" i="4"/>
  <c r="AH798" i="4"/>
  <c r="Y802" i="4"/>
  <c r="AC806" i="4"/>
  <c r="AG809" i="4"/>
  <c r="AB813" i="4"/>
  <c r="AF816" i="4"/>
  <c r="AJ820" i="4"/>
  <c r="AA824" i="4"/>
  <c r="AA828" i="4"/>
  <c r="AD831" i="4"/>
  <c r="AI835" i="4"/>
  <c r="Z839" i="4"/>
  <c r="AH842" i="4"/>
  <c r="Y846" i="4"/>
  <c r="AC850" i="4"/>
  <c r="AG853" i="4"/>
  <c r="AG857" i="4"/>
  <c r="AJ860" i="4"/>
  <c r="AB865" i="4"/>
  <c r="AF868" i="4"/>
  <c r="AA872" i="4"/>
  <c r="AD875" i="4"/>
  <c r="AI879" i="4"/>
  <c r="Z883" i="4"/>
  <c r="Z887" i="4"/>
  <c r="AC890" i="4"/>
  <c r="AH894" i="4"/>
  <c r="Y898" i="4"/>
  <c r="AG901" i="4"/>
  <c r="AJ904" i="4"/>
  <c r="AA909" i="4"/>
  <c r="AA912" i="4"/>
  <c r="AF915" i="4"/>
  <c r="AF918" i="4"/>
  <c r="AB922" i="4"/>
  <c r="Z925" i="4"/>
  <c r="Y928" i="4"/>
  <c r="AC930" i="4"/>
  <c r="AF933" i="4"/>
  <c r="Y936" i="4"/>
  <c r="AH938" i="4"/>
  <c r="Z941" i="4"/>
  <c r="AB944" i="4"/>
  <c r="AG946" i="4"/>
  <c r="AD949" i="4"/>
  <c r="AI951" i="4"/>
  <c r="Y955" i="4"/>
  <c r="AC957" i="4"/>
  <c r="AA960" i="4"/>
  <c r="AF962" i="4"/>
  <c r="AH965" i="4"/>
  <c r="Z968" i="4"/>
  <c r="AJ970" i="4"/>
  <c r="AB973" i="4"/>
  <c r="AD976" i="4"/>
  <c r="AI978" i="4"/>
  <c r="AF981" i="4"/>
  <c r="Y984" i="4"/>
  <c r="Z987" i="4"/>
  <c r="AF989" i="4"/>
  <c r="AB992" i="4"/>
  <c r="AG994" i="4"/>
  <c r="AI997" i="4"/>
  <c r="AA1000" i="4"/>
  <c r="Y1003" i="4"/>
  <c r="AC1005" i="4"/>
  <c r="AF1008" i="4"/>
  <c r="AJ1010" i="4"/>
  <c r="AH1013" i="4"/>
  <c r="Z1016" i="4"/>
  <c r="AB1019" i="4"/>
  <c r="AJ76" i="4"/>
  <c r="AB152" i="4"/>
  <c r="AJ210" i="4"/>
  <c r="AC248" i="4"/>
  <c r="AD288" i="4"/>
  <c r="AF314" i="4"/>
  <c r="AA348" i="4"/>
  <c r="AE363" i="4"/>
  <c r="AE379" i="4"/>
  <c r="AD392" i="4"/>
  <c r="AA410" i="4"/>
  <c r="AF422" i="4"/>
  <c r="Z433" i="4"/>
  <c r="AC443" i="4"/>
  <c r="AA456" i="4"/>
  <c r="Z466" i="4"/>
  <c r="AD476" i="4"/>
  <c r="AF486" i="4"/>
  <c r="AI499" i="4"/>
  <c r="AC507" i="4"/>
  <c r="AI525" i="4"/>
  <c r="AD538" i="4"/>
  <c r="Y545" i="4"/>
  <c r="AD555" i="4"/>
  <c r="Y563" i="4"/>
  <c r="AI570" i="4"/>
  <c r="AD577" i="4"/>
  <c r="AC584" i="4"/>
  <c r="AE592" i="4"/>
  <c r="AG602" i="4"/>
  <c r="AB609" i="4"/>
  <c r="AF615" i="4"/>
  <c r="Z622" i="4"/>
  <c r="AB629" i="4"/>
  <c r="AD634" i="4"/>
  <c r="AC640" i="4"/>
  <c r="AI645" i="4"/>
  <c r="Y654" i="4"/>
  <c r="AB659" i="4"/>
  <c r="AJ665" i="4"/>
  <c r="Z671" i="4"/>
  <c r="AB678" i="4"/>
  <c r="AH683" i="4"/>
  <c r="AE689" i="4"/>
  <c r="AA694" i="4"/>
  <c r="AH700" i="4"/>
  <c r="AI705" i="4"/>
  <c r="AG711" i="4"/>
  <c r="AH716" i="4"/>
  <c r="AC723" i="4"/>
  <c r="Y728" i="4"/>
  <c r="AE733" i="4"/>
  <c r="AF738" i="4"/>
  <c r="Z745" i="4"/>
  <c r="AI749" i="4"/>
  <c r="Y756" i="4"/>
  <c r="AH760" i="4"/>
  <c r="AH766" i="4"/>
  <c r="AI770" i="4"/>
  <c r="AA775" i="4"/>
  <c r="Z779" i="4"/>
  <c r="AC784" i="4"/>
  <c r="AI787" i="4"/>
  <c r="Y792" i="4"/>
  <c r="AB795" i="4"/>
  <c r="AG799" i="4"/>
  <c r="AJ802" i="4"/>
  <c r="AF806" i="4"/>
  <c r="AI809" i="4"/>
  <c r="AA814" i="4"/>
  <c r="AD817" i="4"/>
  <c r="AD821" i="4"/>
  <c r="AH824" i="4"/>
  <c r="Z829" i="4"/>
  <c r="AC832" i="4"/>
  <c r="Y836" i="4"/>
  <c r="AB839" i="4"/>
  <c r="AG843" i="4"/>
  <c r="AJ846" i="4"/>
  <c r="AJ850" i="4"/>
  <c r="AA854" i="4"/>
  <c r="AF858" i="4"/>
  <c r="AI861" i="4"/>
  <c r="AD865" i="4"/>
  <c r="AH868" i="4"/>
  <c r="Z873" i="4"/>
  <c r="AC876" i="4"/>
  <c r="AC880" i="4"/>
  <c r="AG883" i="4"/>
  <c r="Y888" i="4"/>
  <c r="AB891" i="4"/>
  <c r="AJ894" i="4"/>
  <c r="AA898" i="4"/>
  <c r="AF902" i="4"/>
  <c r="AI905" i="4"/>
  <c r="AC909" i="4"/>
  <c r="AC912" i="4"/>
  <c r="AC916" i="4"/>
  <c r="Z919" i="4"/>
  <c r="AD922" i="4"/>
  <c r="AB925" i="4"/>
  <c r="AG928" i="4"/>
  <c r="Y931" i="4"/>
  <c r="AI933" i="4"/>
  <c r="AA936" i="4"/>
  <c r="AC939" i="4"/>
  <c r="AH941" i="4"/>
  <c r="AD944" i="4"/>
  <c r="AJ946" i="4"/>
  <c r="Y950" i="4"/>
  <c r="AD952" i="4"/>
  <c r="AA955" i="4"/>
  <c r="AF957" i="4"/>
  <c r="AH960" i="4"/>
  <c r="Z963" i="4"/>
  <c r="AJ965" i="4"/>
  <c r="AB968" i="4"/>
  <c r="AD971" i="4"/>
  <c r="AI973" i="4"/>
  <c r="AG976" i="4"/>
  <c r="Y979" i="4"/>
  <c r="AA982" i="4"/>
  <c r="AF984" i="4"/>
  <c r="AC987" i="4"/>
  <c r="AH989" i="4"/>
  <c r="AJ992" i="4"/>
  <c r="AB995" i="4"/>
  <c r="Y998" i="4"/>
  <c r="AD1000" i="4"/>
  <c r="AG1003" i="4"/>
  <c r="Y1006" i="4"/>
  <c r="AH1008" i="4"/>
  <c r="Z1011" i="4"/>
  <c r="AB1014" i="4"/>
  <c r="AH1016" i="4"/>
  <c r="AD1019" i="4"/>
  <c r="AI1021" i="4"/>
  <c r="Y1025" i="4"/>
  <c r="AC1027" i="4"/>
  <c r="AA1030" i="4"/>
  <c r="AF1032" i="4"/>
  <c r="AH1035" i="4"/>
  <c r="Z1038" i="4"/>
  <c r="AJ1040" i="4"/>
  <c r="AB1043" i="4"/>
  <c r="AD1046" i="4"/>
  <c r="AD1048" i="4"/>
  <c r="AA1051" i="4"/>
  <c r="AA1053" i="4"/>
  <c r="Z90" i="4"/>
  <c r="AC152" i="4"/>
  <c r="Y211" i="4"/>
  <c r="AB250" i="4"/>
  <c r="AH290" i="4"/>
  <c r="AG314" i="4"/>
  <c r="AB348" i="4"/>
  <c r="AE364" i="4"/>
  <c r="Y380" i="4"/>
  <c r="AD393" i="4"/>
  <c r="AA411" i="4"/>
  <c r="AH422" i="4"/>
  <c r="AA433" i="4"/>
  <c r="Z444" i="4"/>
  <c r="AF456" i="4"/>
  <c r="AA466" i="4"/>
  <c r="Y477" i="4"/>
  <c r="AG486" i="4"/>
  <c r="AJ499" i="4"/>
  <c r="AB508" i="4"/>
  <c r="Y517" i="4"/>
  <c r="AJ525" i="4"/>
  <c r="AF538" i="4"/>
  <c r="AG545" i="4"/>
  <c r="AF555" i="4"/>
  <c r="AG563" i="4"/>
  <c r="AC571" i="4"/>
  <c r="AE577" i="4"/>
  <c r="AD584" i="4"/>
  <c r="Y593" i="4"/>
  <c r="Z603" i="4"/>
  <c r="AC609" i="4"/>
  <c r="Y616" i="4"/>
  <c r="AB622" i="4"/>
  <c r="AC629" i="4"/>
  <c r="AI634" i="4"/>
  <c r="AI640" i="4"/>
  <c r="Y646" i="4"/>
  <c r="Z654" i="4"/>
  <c r="AG659" i="4"/>
  <c r="Y666" i="4"/>
  <c r="AF671" i="4"/>
  <c r="AH678" i="4"/>
  <c r="AI683" i="4"/>
  <c r="AF689" i="4"/>
  <c r="AG694" i="4"/>
  <c r="AA701" i="4"/>
  <c r="AJ705" i="4"/>
  <c r="Z712" i="4"/>
  <c r="AI716" i="4"/>
  <c r="AD723" i="4"/>
  <c r="AE728" i="4"/>
  <c r="AJ733" i="4"/>
  <c r="AG738" i="4"/>
  <c r="AA745" i="4"/>
  <c r="AC750" i="4"/>
  <c r="Z756" i="4"/>
  <c r="AJ760" i="4"/>
  <c r="AI766" i="4"/>
  <c r="Y771" i="4"/>
  <c r="AD775" i="4"/>
  <c r="AA779" i="4"/>
  <c r="AD784" i="4"/>
  <c r="AJ787" i="4"/>
  <c r="Z792" i="4"/>
  <c r="AC795" i="4"/>
  <c r="AH799" i="4"/>
  <c r="Y803" i="4"/>
  <c r="AG806" i="4"/>
  <c r="AJ809" i="4"/>
  <c r="AB814" i="4"/>
  <c r="AF817" i="4"/>
  <c r="AF821" i="4"/>
  <c r="AI824" i="4"/>
  <c r="AA829" i="4"/>
  <c r="AD832" i="4"/>
  <c r="Z836" i="4"/>
  <c r="AC839" i="4"/>
  <c r="AH843" i="4"/>
  <c r="Y847" i="4"/>
  <c r="Y851" i="4"/>
  <c r="AB854" i="4"/>
  <c r="AG858" i="4"/>
  <c r="AJ861" i="4"/>
  <c r="AF865" i="4"/>
  <c r="AI868" i="4"/>
  <c r="AA873" i="4"/>
  <c r="AD876" i="4"/>
  <c r="AD880" i="4"/>
  <c r="AH883" i="4"/>
  <c r="Z888" i="4"/>
  <c r="AC891" i="4"/>
  <c r="Y895" i="4"/>
  <c r="AB898" i="4"/>
  <c r="AG902" i="4"/>
  <c r="AJ905" i="4"/>
  <c r="AF909" i="4"/>
  <c r="AD912" i="4"/>
  <c r="AD916" i="4"/>
  <c r="AA919" i="4"/>
  <c r="AG922" i="4"/>
  <c r="AC925" i="4"/>
  <c r="AH928" i="4"/>
  <c r="Z931" i="4"/>
  <c r="AJ933" i="4"/>
  <c r="AB936" i="4"/>
  <c r="AD939" i="4"/>
  <c r="AI941" i="4"/>
  <c r="AF944" i="4"/>
  <c r="Y947" i="4"/>
  <c r="AA950" i="4"/>
  <c r="AF952" i="4"/>
  <c r="AB955" i="4"/>
  <c r="AG957" i="4"/>
  <c r="AI960" i="4"/>
  <c r="AB963" i="4"/>
  <c r="Y966" i="4"/>
  <c r="AC968" i="4"/>
  <c r="AF971" i="4"/>
  <c r="AJ973" i="4"/>
  <c r="AH976" i="4"/>
  <c r="Z979" i="4"/>
  <c r="AB982" i="4"/>
  <c r="AG984" i="4"/>
  <c r="AD987" i="4"/>
  <c r="AI989" i="4"/>
  <c r="Y993" i="4"/>
  <c r="AC995" i="4"/>
  <c r="AA998" i="4"/>
  <c r="AF1000" i="4"/>
  <c r="AH1003" i="4"/>
  <c r="Z1006" i="4"/>
  <c r="AI1008" i="4"/>
  <c r="AB1011" i="4"/>
  <c r="AC1014" i="4"/>
  <c r="AI1016" i="4"/>
  <c r="AF1019" i="4"/>
  <c r="AJ1021" i="4"/>
  <c r="Z1025" i="4"/>
  <c r="AD1027" i="4"/>
  <c r="AB1030" i="4"/>
  <c r="AG1032" i="4"/>
  <c r="AI1035" i="4"/>
  <c r="AA1038" i="4"/>
  <c r="Y1041" i="4"/>
  <c r="AC1043" i="4"/>
  <c r="AF1046" i="4"/>
  <c r="AH1048" i="4"/>
  <c r="AB1051" i="4"/>
  <c r="AD1053" i="4"/>
  <c r="Z1056" i="4"/>
  <c r="AB1058" i="4"/>
  <c r="AH1060" i="4"/>
  <c r="AF1062" i="4"/>
  <c r="AJ1064" i="4"/>
  <c r="AJ1066" i="4"/>
  <c r="AA1069" i="4"/>
  <c r="AI1070" i="4"/>
  <c r="Y1073" i="4"/>
  <c r="AH1074" i="4"/>
  <c r="AJ1076" i="4"/>
  <c r="AG1078" i="4"/>
  <c r="AI1080" i="4"/>
  <c r="AF1082" i="4"/>
  <c r="AH1084" i="4"/>
  <c r="AC1086" i="4"/>
  <c r="AF1088" i="4"/>
  <c r="AC1090" i="4"/>
  <c r="AD1092" i="4"/>
  <c r="AB1094" i="4"/>
  <c r="AD1096" i="4"/>
  <c r="Z1098" i="4"/>
  <c r="AB1100" i="4"/>
  <c r="Y1102" i="4"/>
  <c r="AA1104" i="4"/>
  <c r="AJ1105" i="4"/>
  <c r="Y1108" i="4"/>
  <c r="AI1109" i="4"/>
  <c r="Y1112" i="4"/>
  <c r="AG1113" i="4"/>
  <c r="AI1115" i="4"/>
  <c r="AF1117" i="4"/>
  <c r="AH1119" i="4"/>
  <c r="AF1121" i="4"/>
  <c r="AH1123" i="4"/>
  <c r="AC1125" i="4"/>
  <c r="AF1127" i="4"/>
  <c r="AB1129" i="4"/>
  <c r="AD1131" i="4"/>
  <c r="AA1133" i="4"/>
  <c r="AB1135" i="4"/>
  <c r="Z1137" i="4"/>
  <c r="AB1139" i="4"/>
  <c r="AJ1140" i="4"/>
  <c r="Z1143" i="4"/>
  <c r="AI1144" i="4"/>
  <c r="Y1147" i="4"/>
  <c r="AI1148" i="4"/>
  <c r="AJ1150" i="4"/>
  <c r="AG1152" i="4"/>
  <c r="AI1154" i="4"/>
  <c r="AD1156" i="4"/>
  <c r="AD1158" i="4"/>
  <c r="AJ1159" i="4"/>
  <c r="AJ1161" i="4"/>
  <c r="AF1163" i="4"/>
  <c r="AF1165" i="4"/>
  <c r="Z1167" i="4"/>
  <c r="Z1169" i="4"/>
  <c r="AG1170" i="4"/>
  <c r="AG1172" i="4"/>
  <c r="AC1174" i="4"/>
  <c r="AB1176" i="4"/>
  <c r="AI1177" i="4"/>
  <c r="AI1179" i="4"/>
  <c r="AD1181" i="4"/>
  <c r="AD1183" i="4"/>
  <c r="AJ1184" i="4"/>
  <c r="AJ1186" i="4"/>
  <c r="AF1188" i="4"/>
  <c r="AE1190" i="4"/>
  <c r="Z1192" i="4"/>
  <c r="Z1194" i="4"/>
  <c r="AG1195" i="4"/>
  <c r="AG1197" i="4"/>
  <c r="AB1199" i="4"/>
  <c r="AB1201" i="4"/>
  <c r="AI1202" i="4"/>
  <c r="AF1204" i="4"/>
  <c r="Z1206" i="4"/>
  <c r="AF1207" i="4"/>
  <c r="AD1209" i="4"/>
  <c r="AI1210" i="4"/>
  <c r="AC1212" i="4"/>
  <c r="Z1214" i="4"/>
  <c r="AF1215" i="4"/>
  <c r="Z1217" i="4"/>
  <c r="AI1218" i="4"/>
  <c r="AC1220" i="4"/>
  <c r="AG1221" i="4"/>
  <c r="Y1223" i="4"/>
  <c r="AC1224" i="4"/>
  <c r="AG1225" i="4"/>
  <c r="AJ1226" i="4"/>
  <c r="AC1228" i="4"/>
  <c r="AF1229" i="4"/>
  <c r="AI1230" i="4"/>
  <c r="AB1232" i="4"/>
  <c r="AE1233" i="4"/>
  <c r="AH1234" i="4"/>
  <c r="Y1236" i="4"/>
  <c r="AC1237" i="4"/>
  <c r="AG1238" i="4"/>
  <c r="AJ1239" i="4"/>
  <c r="AB1241" i="4"/>
  <c r="AF1242" i="4"/>
  <c r="AI1243" i="4"/>
  <c r="AB1245" i="4"/>
  <c r="AE1246" i="4"/>
  <c r="AH1247" i="4"/>
  <c r="Y1249" i="4"/>
  <c r="AC1250" i="4"/>
  <c r="AF1251" i="4"/>
  <c r="AJ1252" i="4"/>
  <c r="AB1254" i="4"/>
  <c r="AE1255" i="4"/>
  <c r="AI1256" i="4"/>
  <c r="Z1258" i="4"/>
  <c r="AE1259" i="4"/>
  <c r="AH1260" i="4"/>
  <c r="Y1262" i="4"/>
  <c r="AC1263" i="4"/>
  <c r="AF1264" i="4"/>
  <c r="AJ1265" i="4"/>
  <c r="AB1267" i="4"/>
  <c r="AE1268" i="4"/>
  <c r="AH1269" i="4"/>
  <c r="Z1271" i="4"/>
  <c r="AE1272" i="4"/>
  <c r="AH1273" i="4"/>
  <c r="Y1275" i="4"/>
  <c r="AC1276" i="4"/>
  <c r="AF1277" i="4"/>
  <c r="AI1278" i="4"/>
  <c r="AB1280" i="4"/>
  <c r="AE1281" i="4"/>
  <c r="AH1282" i="4"/>
  <c r="Y1284" i="4"/>
  <c r="AD1285" i="4"/>
  <c r="AH1286" i="4"/>
  <c r="Y1288" i="4"/>
  <c r="AC1289" i="4"/>
  <c r="AF1290" i="4"/>
  <c r="AI1291" i="4"/>
  <c r="AB1293" i="4"/>
  <c r="AE1294" i="4"/>
  <c r="AH1295" i="4"/>
  <c r="Y1297" i="4"/>
  <c r="AC1298" i="4"/>
  <c r="AH1299" i="4"/>
  <c r="Y1301" i="4"/>
  <c r="AC1302" i="4"/>
  <c r="AF1303" i="4"/>
  <c r="AI1304" i="4"/>
  <c r="Z1306" i="4"/>
  <c r="AE1307" i="4"/>
  <c r="AH1308" i="4"/>
  <c r="Y1310" i="4"/>
  <c r="AC1311" i="4"/>
  <c r="AF1312" i="4"/>
  <c r="Y1314" i="4"/>
  <c r="AC1315" i="4"/>
  <c r="AF1316" i="4"/>
  <c r="AI1317" i="4"/>
  <c r="Z1319" i="4"/>
  <c r="AE1320" i="4"/>
  <c r="AH1321" i="4"/>
  <c r="Y1323" i="4"/>
  <c r="AC1324" i="4"/>
  <c r="AF1325" i="4"/>
  <c r="AI1326" i="4"/>
  <c r="AC1328" i="4"/>
  <c r="AF1329" i="4"/>
  <c r="AI1330" i="4"/>
  <c r="Z1332" i="4"/>
  <c r="AD1333" i="4"/>
  <c r="AH1334" i="4"/>
  <c r="Y1336" i="4"/>
  <c r="AC1337" i="4"/>
  <c r="AF1338" i="4"/>
  <c r="AI1339" i="4"/>
  <c r="AB1341" i="4"/>
  <c r="AF1342" i="4"/>
  <c r="AI1343" i="4"/>
  <c r="Z1345" i="4"/>
  <c r="AD1346" i="4"/>
  <c r="AH1347" i="4"/>
  <c r="Y1349" i="4"/>
  <c r="AC1350" i="4"/>
  <c r="AE1351" i="4"/>
  <c r="AG1352" i="4"/>
  <c r="Z173" i="4"/>
  <c r="AA238" i="4"/>
  <c r="AC299" i="4"/>
  <c r="AG338" i="4"/>
  <c r="Z371" i="4"/>
  <c r="AF389" i="4"/>
  <c r="AB412" i="4"/>
  <c r="AJ428" i="4"/>
  <c r="AA449" i="4"/>
  <c r="AC462" i="4"/>
  <c r="AD479" i="4"/>
  <c r="Y494" i="4"/>
  <c r="Y511" i="4"/>
  <c r="AG523" i="4"/>
  <c r="AH539" i="4"/>
  <c r="Y552" i="4"/>
  <c r="AF565" i="4"/>
  <c r="AD574" i="4"/>
  <c r="AJ588" i="4"/>
  <c r="AB599" i="4"/>
  <c r="AJ611" i="4"/>
  <c r="AJ619" i="4"/>
  <c r="AG629" i="4"/>
  <c r="AJ637" i="4"/>
  <c r="AG648" i="4"/>
  <c r="AF657" i="4"/>
  <c r="AE667" i="4"/>
  <c r="AE675" i="4"/>
  <c r="Z686" i="4"/>
  <c r="AI693" i="4"/>
  <c r="AI701" i="4"/>
  <c r="Z709" i="4"/>
  <c r="AJ718" i="4"/>
  <c r="AF726" i="4"/>
  <c r="AC735" i="4"/>
  <c r="AJ742" i="4"/>
  <c r="AH752" i="4"/>
  <c r="AG759" i="4"/>
  <c r="Z767" i="4"/>
  <c r="AE773" i="4"/>
  <c r="AC781" i="4"/>
  <c r="AG786" i="4"/>
  <c r="Z793" i="4"/>
  <c r="AI797" i="4"/>
  <c r="AC804" i="4"/>
  <c r="AD809" i="4"/>
  <c r="AJ814" i="4"/>
  <c r="AG819" i="4"/>
  <c r="AA826" i="4"/>
  <c r="AB831" i="4"/>
  <c r="Z837" i="4"/>
  <c r="AA842" i="4"/>
  <c r="AH848" i="4"/>
  <c r="AD853" i="4"/>
  <c r="AJ858" i="4"/>
  <c r="Y864" i="4"/>
  <c r="AF870" i="4"/>
  <c r="AB875" i="4"/>
  <c r="AD881" i="4"/>
  <c r="AA886" i="4"/>
  <c r="AH892" i="4"/>
  <c r="AI897" i="4"/>
  <c r="AB903" i="4"/>
  <c r="Y908" i="4"/>
  <c r="AH913" i="4"/>
  <c r="Z918" i="4"/>
  <c r="AD923" i="4"/>
  <c r="AD927" i="4"/>
  <c r="AA932" i="4"/>
  <c r="AH935" i="4"/>
  <c r="AH939" i="4"/>
  <c r="AB943" i="4"/>
  <c r="Z948" i="4"/>
  <c r="AG951" i="4"/>
  <c r="Y956" i="4"/>
  <c r="AF959" i="4"/>
  <c r="AC964" i="4"/>
  <c r="AJ967" i="4"/>
  <c r="AI971" i="4"/>
  <c r="AD975" i="4"/>
  <c r="AA980" i="4"/>
  <c r="AH983" i="4"/>
  <c r="Z988" i="4"/>
  <c r="AH991" i="4"/>
  <c r="AD996" i="4"/>
  <c r="Y1000" i="4"/>
  <c r="Y1004" i="4"/>
  <c r="AF1007" i="4"/>
  <c r="AC1012" i="4"/>
  <c r="AJ1015" i="4"/>
  <c r="AB1020" i="4"/>
  <c r="AH1023" i="4"/>
  <c r="AB1027" i="4"/>
  <c r="Y1031" i="4"/>
  <c r="AD1034" i="4"/>
  <c r="Y1038" i="4"/>
  <c r="AG1041" i="4"/>
  <c r="AA1045" i="4"/>
  <c r="AA1048" i="4"/>
  <c r="AG1051" i="4"/>
  <c r="AH1054" i="4"/>
  <c r="AD1057" i="4"/>
  <c r="AH1059" i="4"/>
  <c r="AA1062" i="4"/>
  <c r="AH1064" i="4"/>
  <c r="AH1066" i="4"/>
  <c r="AB1069" i="4"/>
  <c r="AF1071" i="4"/>
  <c r="AB1073" i="4"/>
  <c r="AG1075" i="4"/>
  <c r="AJ1077" i="4"/>
  <c r="AH1079" i="4"/>
  <c r="Y1082" i="4"/>
  <c r="AI1083" i="4"/>
  <c r="Z1086" i="4"/>
  <c r="AC1088" i="4"/>
  <c r="AA1090" i="4"/>
  <c r="AF1092" i="4"/>
  <c r="AI1094" i="4"/>
  <c r="AH1096" i="4"/>
  <c r="Y1099" i="4"/>
  <c r="AB1101" i="4"/>
  <c r="Z1103" i="4"/>
  <c r="AC1105" i="4"/>
  <c r="AB1107" i="4"/>
  <c r="AF1109" i="4"/>
  <c r="AI1111" i="4"/>
  <c r="AF1113" i="4"/>
  <c r="Y1116" i="4"/>
  <c r="AB1118" i="4"/>
  <c r="Z1120" i="4"/>
  <c r="AB1122" i="4"/>
  <c r="AF1124" i="4"/>
  <c r="AD1126" i="4"/>
  <c r="AH1128" i="4"/>
  <c r="AF1130" i="4"/>
  <c r="AI1132" i="4"/>
  <c r="Z1135" i="4"/>
  <c r="Y1137" i="4"/>
  <c r="AC1139" i="4"/>
  <c r="AG1141" i="4"/>
  <c r="AD1143" i="4"/>
  <c r="AH1145" i="4"/>
  <c r="Y1148" i="4"/>
  <c r="AJ1149" i="4"/>
  <c r="Z1152" i="4"/>
  <c r="AJ1153" i="4"/>
  <c r="Z1156" i="4"/>
  <c r="AB1158" i="4"/>
  <c r="AI1159" i="4"/>
  <c r="Y1162" i="4"/>
  <c r="Z1164" i="4"/>
  <c r="AI1165" i="4"/>
  <c r="AJ1167" i="4"/>
  <c r="Y1170" i="4"/>
  <c r="AG1171" i="4"/>
  <c r="AH1173" i="4"/>
  <c r="AE1175" i="4"/>
  <c r="AF1177" i="4"/>
  <c r="AF1179" i="4"/>
  <c r="AC1181" i="4"/>
  <c r="AE1183" i="4"/>
  <c r="AF1185" i="4"/>
  <c r="AB1187" i="4"/>
  <c r="AC1189" i="4"/>
  <c r="AD1191" i="4"/>
  <c r="Z1193" i="4"/>
  <c r="AB1195" i="4"/>
  <c r="AI1196" i="4"/>
  <c r="AJ1198" i="4"/>
  <c r="Y1201" i="4"/>
  <c r="AH1202" i="4"/>
  <c r="AG1204" i="4"/>
  <c r="AC1206" i="4"/>
  <c r="AB1208" i="4"/>
  <c r="AH1209" i="4"/>
  <c r="AG1211" i="4"/>
  <c r="AB1213" i="4"/>
  <c r="AJ1214" i="4"/>
  <c r="AG1216" i="4"/>
  <c r="AC1218" i="4"/>
  <c r="Z1220" i="4"/>
  <c r="AF1221" i="4"/>
  <c r="Z1223" i="4"/>
  <c r="AF1224" i="4"/>
  <c r="Y1226" i="4"/>
  <c r="AD1227" i="4"/>
  <c r="AI1228" i="4"/>
  <c r="AB1230" i="4"/>
  <c r="AF1231" i="4"/>
  <c r="Y1233" i="4"/>
  <c r="AE1234" i="4"/>
  <c r="AI1235" i="4"/>
  <c r="AB1237" i="4"/>
  <c r="AH1238" i="4"/>
  <c r="AB1240" i="4"/>
  <c r="AF1241" i="4"/>
  <c r="Y1243" i="4"/>
  <c r="AD1244" i="4"/>
  <c r="AH1245" i="4"/>
  <c r="Z1247" i="4"/>
  <c r="AG1248" i="4"/>
  <c r="Y1250" i="4"/>
  <c r="AD1251" i="4"/>
  <c r="AI1252" i="4"/>
  <c r="AC1254" i="4"/>
  <c r="AH1255" i="4"/>
  <c r="AB1257" i="4"/>
  <c r="AF1258" i="4"/>
  <c r="AJ1259" i="4"/>
  <c r="AC1261" i="4"/>
  <c r="AI1262" i="4"/>
  <c r="AB1264" i="4"/>
  <c r="AF1265" i="4"/>
  <c r="Y1267" i="4"/>
  <c r="AD1268" i="4"/>
  <c r="AJ1269" i="4"/>
  <c r="AD1271" i="4"/>
  <c r="AH1272" i="4"/>
  <c r="Z1274" i="4"/>
  <c r="AE1275" i="4"/>
  <c r="AJ1276" i="4"/>
  <c r="AD1278" i="4"/>
  <c r="AH1279" i="4"/>
  <c r="AB1281" i="4"/>
  <c r="AF1282" i="4"/>
  <c r="AJ1283" i="4"/>
  <c r="AF1285" i="4"/>
  <c r="AJ1286" i="4"/>
  <c r="AC1288" i="4"/>
  <c r="AG1289" i="4"/>
  <c r="Z1291" i="4"/>
  <c r="AF1292" i="4"/>
  <c r="AJ1293" i="4"/>
  <c r="AD1295" i="4"/>
  <c r="AH1296" i="4"/>
  <c r="Z1298" i="4"/>
  <c r="AE1299" i="4"/>
  <c r="Z1301" i="4"/>
  <c r="AE1302" i="4"/>
  <c r="AI1303" i="4"/>
  <c r="AC1305" i="4"/>
  <c r="AG1306" i="4"/>
  <c r="Z1308" i="4"/>
  <c r="AF1309" i="4"/>
  <c r="AJ1310" i="4"/>
  <c r="AC1312" i="4"/>
  <c r="AG1313" i="4"/>
  <c r="AB1315" i="4"/>
  <c r="AG1316" i="4"/>
  <c r="Y1318" i="4"/>
  <c r="AE1319" i="4"/>
  <c r="AI1320" i="4"/>
  <c r="AC1322" i="4"/>
  <c r="AH1323" i="4"/>
  <c r="Z1325" i="4"/>
  <c r="AE1326" i="4"/>
  <c r="AI1327" i="4"/>
  <c r="AC1329" i="4"/>
  <c r="AH1330" i="4"/>
  <c r="AB1332" i="4"/>
  <c r="AG1333" i="4"/>
  <c r="Y1335" i="4"/>
  <c r="AD1336" i="4"/>
  <c r="AJ1337" i="4"/>
  <c r="AC1339" i="4"/>
  <c r="AG1340" i="4"/>
  <c r="Y1342" i="4"/>
  <c r="AE1343" i="4"/>
  <c r="AJ1344" i="4"/>
  <c r="AC1346" i="4"/>
  <c r="AI1347" i="4"/>
  <c r="AB1349" i="4"/>
  <c r="AF1350" i="4"/>
  <c r="Y1352" i="4"/>
  <c r="AB1353" i="4"/>
  <c r="AD1354" i="4"/>
  <c r="AF1355" i="4"/>
  <c r="AH1356" i="4"/>
  <c r="Y1358" i="4"/>
  <c r="AA1359" i="4"/>
  <c r="AC1360" i="4"/>
  <c r="AE1361" i="4"/>
  <c r="AG1362" i="4"/>
  <c r="Y1364" i="4"/>
  <c r="AA1365" i="4"/>
  <c r="AC1366" i="4"/>
  <c r="AE1367" i="4"/>
  <c r="AG1368" i="4"/>
  <c r="AI1369" i="4"/>
  <c r="Z1371" i="4"/>
  <c r="AB1372" i="4"/>
  <c r="AD1373" i="4"/>
  <c r="AF1374" i="4"/>
  <c r="AH1375" i="4"/>
  <c r="Z1377" i="4"/>
  <c r="AB1378" i="4"/>
  <c r="AD1379" i="4"/>
  <c r="AF1380" i="4"/>
  <c r="AH1381" i="4"/>
  <c r="Y1383" i="4"/>
  <c r="AA1384" i="4"/>
  <c r="AC1385" i="4"/>
  <c r="AE1386" i="4"/>
  <c r="AG1387" i="4"/>
  <c r="AI1388" i="4"/>
  <c r="AA1390" i="4"/>
  <c r="AC1391" i="4"/>
  <c r="AE1392" i="4"/>
  <c r="AG1393" i="4"/>
  <c r="AI1394" i="4"/>
  <c r="Z1396" i="4"/>
  <c r="AB1397" i="4"/>
  <c r="AD1398" i="4"/>
  <c r="AF1399" i="4"/>
  <c r="AH1400" i="4"/>
  <c r="Y1402" i="4"/>
  <c r="AB1403" i="4"/>
  <c r="AD1404" i="4"/>
  <c r="AF1405" i="4"/>
  <c r="AH1406" i="4"/>
  <c r="Y1408" i="4"/>
  <c r="AA1409" i="4"/>
  <c r="AC1410" i="4"/>
  <c r="AE1411" i="4"/>
  <c r="AG1412" i="4"/>
  <c r="AI1413" i="4"/>
  <c r="Z1415" i="4"/>
  <c r="AC1416" i="4"/>
  <c r="AE1417" i="4"/>
  <c r="AG1418" i="4"/>
  <c r="AI1419" i="4"/>
  <c r="Z1421" i="4"/>
  <c r="AB1422" i="4"/>
  <c r="AD1423" i="4"/>
  <c r="AF1424" i="4"/>
  <c r="AH1425" i="4"/>
  <c r="Y1427" i="4"/>
  <c r="AA1428" i="4"/>
  <c r="AD1429" i="4"/>
  <c r="AF1430" i="4"/>
  <c r="AH1431" i="4"/>
  <c r="Y1433" i="4"/>
  <c r="AA1434" i="4"/>
  <c r="AC1435" i="4"/>
  <c r="AE1436" i="4"/>
  <c r="AG1437" i="4"/>
  <c r="AI1438" i="4"/>
  <c r="Z1440" i="4"/>
  <c r="AB1441" i="4"/>
  <c r="AE1442" i="4"/>
  <c r="AG1443" i="4"/>
  <c r="AI1444" i="4"/>
  <c r="Z1446" i="4"/>
  <c r="AB1447" i="4"/>
  <c r="AD1448" i="4"/>
  <c r="AF1449" i="4"/>
  <c r="AH1450" i="4"/>
  <c r="Y1452" i="4"/>
  <c r="AA1453" i="4"/>
  <c r="AC1454" i="4"/>
  <c r="AF1455" i="4"/>
  <c r="AH1456" i="4"/>
  <c r="Y1458" i="4"/>
  <c r="AA1459" i="4"/>
  <c r="AC1460" i="4"/>
  <c r="AE1461" i="4"/>
  <c r="AG1462" i="4"/>
  <c r="AI1463" i="4"/>
  <c r="Z1465" i="4"/>
  <c r="AB1466" i="4"/>
  <c r="AD1467" i="4"/>
  <c r="AG1468" i="4"/>
  <c r="AI1469" i="4"/>
  <c r="Z1471" i="4"/>
  <c r="AB1472" i="4"/>
  <c r="AD1473" i="4"/>
  <c r="AF1474" i="4"/>
  <c r="AH1475" i="4"/>
  <c r="Y1477" i="4"/>
  <c r="AA1478" i="4"/>
  <c r="AC1479" i="4"/>
  <c r="AE1480" i="4"/>
  <c r="AH1481" i="4"/>
  <c r="Y1483" i="4"/>
  <c r="AA1484" i="4"/>
  <c r="AC1485" i="4"/>
  <c r="AE1486" i="4"/>
  <c r="AG1487" i="4"/>
  <c r="AI1488" i="4"/>
  <c r="Z1490" i="4"/>
  <c r="AB1491" i="4"/>
  <c r="AD1492" i="4"/>
  <c r="AF1493" i="4"/>
  <c r="AI1494" i="4"/>
  <c r="Z1496" i="4"/>
  <c r="AB1497" i="4"/>
  <c r="AD1498" i="4"/>
  <c r="AF1499" i="4"/>
  <c r="AH1500" i="4"/>
  <c r="Y1502" i="4"/>
  <c r="Z1503" i="4"/>
  <c r="AA1504" i="4"/>
  <c r="AB1505" i="4"/>
  <c r="AC1506" i="4"/>
  <c r="AE1507" i="4"/>
  <c r="AF1508" i="4"/>
  <c r="AG1509" i="4"/>
  <c r="AH1510" i="4"/>
  <c r="AI1511" i="4"/>
  <c r="AJ1512" i="4"/>
  <c r="Y1514" i="4"/>
  <c r="Z1515" i="4"/>
  <c r="AA1516" i="4"/>
  <c r="AB1517" i="4"/>
  <c r="AC1518" i="4"/>
  <c r="AE1519" i="4"/>
  <c r="AF1520" i="4"/>
  <c r="AG1521" i="4"/>
  <c r="AH1522" i="4"/>
  <c r="AI1523" i="4"/>
  <c r="AJ1524" i="4"/>
  <c r="Y1526" i="4"/>
  <c r="Z1527" i="4"/>
  <c r="AA1528" i="4"/>
  <c r="AB1529" i="4"/>
  <c r="AC1530" i="4"/>
  <c r="AE1531" i="4"/>
  <c r="AF1532" i="4"/>
  <c r="AG1533" i="4"/>
  <c r="AH1534" i="4"/>
  <c r="AI1535" i="4"/>
  <c r="AJ1536" i="4"/>
  <c r="Y1538" i="4"/>
  <c r="Z1539" i="4"/>
  <c r="AA1540" i="4"/>
  <c r="AB1541" i="4"/>
  <c r="AC1542" i="4"/>
  <c r="AE1543" i="4"/>
  <c r="AF1544" i="4"/>
  <c r="AG1545" i="4"/>
  <c r="AH1546" i="4"/>
  <c r="AI1547" i="4"/>
  <c r="AJ1548" i="4"/>
  <c r="Y1550" i="4"/>
  <c r="Z1551" i="4"/>
  <c r="AA1552" i="4"/>
  <c r="AB1553" i="4"/>
  <c r="AC1554" i="4"/>
  <c r="AE1555" i="4"/>
  <c r="AF1556" i="4"/>
  <c r="AG1557" i="4"/>
  <c r="AH1558" i="4"/>
  <c r="AI1559" i="4"/>
  <c r="AJ1560" i="4"/>
  <c r="Y1562" i="4"/>
  <c r="Z1563" i="4"/>
  <c r="AA1564" i="4"/>
  <c r="AB1565" i="4"/>
  <c r="AC1566" i="4"/>
  <c r="AE1567" i="4"/>
  <c r="AF1568" i="4"/>
  <c r="AG1569" i="4"/>
  <c r="AH1570" i="4"/>
  <c r="AI1571" i="4"/>
  <c r="AJ1572" i="4"/>
  <c r="Y1574" i="4"/>
  <c r="Z1575" i="4"/>
  <c r="AA1576" i="4"/>
  <c r="AB1577" i="4"/>
  <c r="AC1578" i="4"/>
  <c r="AE1579" i="4"/>
  <c r="AF1580" i="4"/>
  <c r="AG1581" i="4"/>
  <c r="AH1582" i="4"/>
  <c r="AI1583" i="4"/>
  <c r="AJ1584" i="4"/>
  <c r="Y1586" i="4"/>
  <c r="Z1587" i="4"/>
  <c r="AA1588" i="4"/>
  <c r="AB1589" i="4"/>
  <c r="AC1590" i="4"/>
  <c r="AE1591" i="4"/>
  <c r="AF1592" i="4"/>
  <c r="AG1593" i="4"/>
  <c r="AH1594" i="4"/>
  <c r="AI1595" i="4"/>
  <c r="AJ1596" i="4"/>
  <c r="Y1598" i="4"/>
  <c r="Z1599" i="4"/>
  <c r="AA1600" i="4"/>
  <c r="AB1601" i="4"/>
  <c r="AC1602" i="4"/>
  <c r="AE1603" i="4"/>
  <c r="AF1604" i="4"/>
  <c r="AG1605" i="4"/>
  <c r="AH1606" i="4"/>
  <c r="AI1607" i="4"/>
  <c r="AJ1608" i="4"/>
  <c r="Y1610" i="4"/>
  <c r="Z1611" i="4"/>
  <c r="AA1612" i="4"/>
  <c r="AB1613" i="4"/>
  <c r="AC1614" i="4"/>
  <c r="AE1615" i="4"/>
  <c r="AF1616" i="4"/>
  <c r="AG1617" i="4"/>
  <c r="AH1618" i="4"/>
  <c r="AI1619" i="4"/>
  <c r="AJ1620" i="4"/>
  <c r="Y1622" i="4"/>
  <c r="Z1623" i="4"/>
  <c r="AA1624" i="4"/>
  <c r="AB1625" i="4"/>
  <c r="AC1626" i="4"/>
  <c r="AE1627" i="4"/>
  <c r="AF1628" i="4"/>
  <c r="AG1629" i="4"/>
  <c r="AH1630" i="4"/>
  <c r="AI1631" i="4"/>
  <c r="AJ1632" i="4"/>
  <c r="Y1634" i="4"/>
  <c r="Z1635" i="4"/>
  <c r="AA1636" i="4"/>
  <c r="AB1637" i="4"/>
  <c r="AC1638" i="4"/>
  <c r="AE1639" i="4"/>
  <c r="AF1640" i="4"/>
  <c r="AG1641" i="4"/>
  <c r="AH1642" i="4"/>
  <c r="AI1643" i="4"/>
  <c r="AJ1644" i="4"/>
  <c r="Y1646" i="4"/>
  <c r="Z1647" i="4"/>
  <c r="AA1648" i="4"/>
  <c r="AB1649" i="4"/>
  <c r="AC1650" i="4"/>
  <c r="AE1651" i="4"/>
  <c r="AF1652" i="4"/>
  <c r="AG1653" i="4"/>
  <c r="AH1654" i="4"/>
  <c r="AI1655" i="4"/>
  <c r="AJ1656" i="4"/>
  <c r="Y1658" i="4"/>
  <c r="Z1659" i="4"/>
  <c r="AA1660" i="4"/>
  <c r="AB1661" i="4"/>
  <c r="AC1662" i="4"/>
  <c r="AE1663" i="4"/>
  <c r="AF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65" i="4"/>
  <c r="AB173" i="4"/>
  <c r="AJ244" i="4"/>
  <c r="AD299" i="4"/>
  <c r="AD347" i="4"/>
  <c r="AF371" i="4"/>
  <c r="AA391" i="4"/>
  <c r="AC412" i="4"/>
  <c r="Y433" i="4"/>
  <c r="AB449" i="4"/>
  <c r="Y466" i="4"/>
  <c r="AG479" i="4"/>
  <c r="AF498" i="4"/>
  <c r="AI511" i="4"/>
  <c r="AH525" i="4"/>
  <c r="AI539" i="4"/>
  <c r="AD554" i="4"/>
  <c r="AA566" i="4"/>
  <c r="AE575" i="4"/>
  <c r="AD589" i="4"/>
  <c r="AF602" i="4"/>
  <c r="AE612" i="4"/>
  <c r="AB621" i="4"/>
  <c r="Z630" i="4"/>
  <c r="AB640" i="4"/>
  <c r="Z650" i="4"/>
  <c r="Z659" i="4"/>
  <c r="Y668" i="4"/>
  <c r="AH677" i="4"/>
  <c r="AC686" i="4"/>
  <c r="Z694" i="4"/>
  <c r="AC702" i="4"/>
  <c r="AA711" i="4"/>
  <c r="Y719" i="4"/>
  <c r="AF727" i="4"/>
  <c r="AD735" i="4"/>
  <c r="Y745" i="4"/>
  <c r="AI752" i="4"/>
  <c r="AC760" i="4"/>
  <c r="AA767" i="4"/>
  <c r="Z775" i="4"/>
  <c r="AD781" i="4"/>
  <c r="AH787" i="4"/>
  <c r="AA793" i="4"/>
  <c r="AA799" i="4"/>
  <c r="AD804" i="4"/>
  <c r="AH809" i="4"/>
  <c r="Y815" i="4"/>
  <c r="Y821" i="4"/>
  <c r="AB826" i="4"/>
  <c r="AJ831" i="4"/>
  <c r="AA837" i="4"/>
  <c r="AF843" i="4"/>
  <c r="AI848" i="4"/>
  <c r="AH853" i="4"/>
  <c r="Y859" i="4"/>
  <c r="AC865" i="4"/>
  <c r="AG870" i="4"/>
  <c r="AB876" i="4"/>
  <c r="AF881" i="4"/>
  <c r="AF887" i="4"/>
  <c r="AI892" i="4"/>
  <c r="Z898" i="4"/>
  <c r="AC903" i="4"/>
  <c r="AB909" i="4"/>
  <c r="AJ913" i="4"/>
  <c r="Y919" i="4"/>
  <c r="AF923" i="4"/>
  <c r="AF928" i="4"/>
  <c r="AB932" i="4"/>
  <c r="Z936" i="4"/>
  <c r="AI939" i="4"/>
  <c r="AC944" i="4"/>
  <c r="AA948" i="4"/>
  <c r="AC952" i="4"/>
  <c r="Z956" i="4"/>
  <c r="AG960" i="4"/>
  <c r="AD964" i="4"/>
  <c r="AA968" i="4"/>
  <c r="Y972" i="4"/>
  <c r="AF976" i="4"/>
  <c r="AB980" i="4"/>
  <c r="AD984" i="4"/>
  <c r="AA988" i="4"/>
  <c r="AI992" i="4"/>
  <c r="AF996" i="4"/>
  <c r="AC1000" i="4"/>
  <c r="Z1004" i="4"/>
  <c r="AG1008" i="4"/>
  <c r="AD1012" i="4"/>
  <c r="AF1016" i="4"/>
  <c r="AC1020" i="4"/>
  <c r="AI1023" i="4"/>
  <c r="Y1028" i="4"/>
  <c r="Z1031" i="4"/>
  <c r="AF1034" i="4"/>
  <c r="AH1038" i="4"/>
  <c r="AI1041" i="4"/>
  <c r="AB1045" i="4"/>
  <c r="AA1049" i="4"/>
  <c r="AH1051" i="4"/>
  <c r="AJ1054" i="4"/>
  <c r="AF1057" i="4"/>
  <c r="AC1060" i="4"/>
  <c r="AB1062" i="4"/>
  <c r="AI1064" i="4"/>
  <c r="AD1067" i="4"/>
  <c r="AC1069" i="4"/>
  <c r="AG1071" i="4"/>
  <c r="AD1073" i="4"/>
  <c r="AH1075" i="4"/>
  <c r="Y1078" i="4"/>
  <c r="AI1079" i="4"/>
  <c r="AA1082" i="4"/>
  <c r="AD1084" i="4"/>
  <c r="AA1086" i="4"/>
  <c r="AD1088" i="4"/>
  <c r="AJ1090" i="4"/>
  <c r="AH1092" i="4"/>
  <c r="AJ1094" i="4"/>
  <c r="AI1096" i="4"/>
  <c r="Z1099" i="4"/>
  <c r="AC1101" i="4"/>
  <c r="AA1103" i="4"/>
  <c r="AD1105" i="4"/>
  <c r="AH1107" i="4"/>
  <c r="AG1109" i="4"/>
  <c r="AJ1111" i="4"/>
  <c r="AB1114" i="4"/>
  <c r="Z1116" i="4"/>
  <c r="AC1118" i="4"/>
  <c r="AA1120" i="4"/>
  <c r="AF1122" i="4"/>
  <c r="AH1124" i="4"/>
  <c r="AF1126" i="4"/>
  <c r="AI1128" i="4"/>
  <c r="Z1131" i="4"/>
  <c r="AJ1132" i="4"/>
  <c r="AA1135" i="4"/>
  <c r="AF1137" i="4"/>
  <c r="AD1139" i="4"/>
  <c r="AH1141" i="4"/>
  <c r="AF1143" i="4"/>
  <c r="AI1145" i="4"/>
  <c r="Z1148" i="4"/>
  <c r="Y1150" i="4"/>
  <c r="AB1152" i="4"/>
  <c r="AD1154" i="4"/>
  <c r="AB1156" i="4"/>
  <c r="AC1158" i="4"/>
  <c r="AE1160" i="4"/>
  <c r="Z1162" i="4"/>
  <c r="AB1164" i="4"/>
  <c r="AJ1165" i="4"/>
  <c r="Y1168" i="4"/>
  <c r="Z1170" i="4"/>
  <c r="AH1171" i="4"/>
  <c r="AI1173" i="4"/>
  <c r="AJ1175" i="4"/>
  <c r="AG1177" i="4"/>
  <c r="AH1179" i="4"/>
  <c r="AJ1181" i="4"/>
  <c r="AF1183" i="4"/>
  <c r="AG1185" i="4"/>
  <c r="AD1187" i="4"/>
  <c r="AD1189" i="4"/>
  <c r="AE1191" i="4"/>
  <c r="AB1193" i="4"/>
  <c r="AC1195" i="4"/>
  <c r="AD1197" i="4"/>
  <c r="Y1199" i="4"/>
  <c r="Z1201" i="4"/>
  <c r="Y1203" i="4"/>
  <c r="AI1204" i="4"/>
  <c r="AD1206" i="4"/>
  <c r="AC1208" i="4"/>
  <c r="AI1209" i="4"/>
  <c r="AH1211" i="4"/>
  <c r="AC1213" i="4"/>
  <c r="AB1215" i="4"/>
  <c r="AI1216" i="4"/>
  <c r="AE1218" i="4"/>
  <c r="AB1220" i="4"/>
  <c r="AH1221" i="4"/>
  <c r="AB1223" i="4"/>
  <c r="AH1224" i="4"/>
  <c r="Z1226" i="4"/>
  <c r="AE1227" i="4"/>
  <c r="AJ1228" i="4"/>
  <c r="AC1230" i="4"/>
  <c r="AG1231" i="4"/>
  <c r="AB1233" i="4"/>
  <c r="AF1234" i="4"/>
  <c r="AJ1235" i="4"/>
  <c r="AD1237" i="4"/>
  <c r="AI1238" i="4"/>
  <c r="AC1240" i="4"/>
  <c r="AG1241" i="4"/>
  <c r="Z1243" i="4"/>
  <c r="AE1244" i="4"/>
  <c r="AI1245" i="4"/>
  <c r="AD1247" i="4"/>
  <c r="AH1248" i="4"/>
  <c r="Z1250" i="4"/>
  <c r="AE1251" i="4"/>
  <c r="Y1253" i="4"/>
  <c r="AE1254" i="4"/>
  <c r="AI1255" i="4"/>
  <c r="AC1257" i="4"/>
  <c r="AG1258" i="4"/>
  <c r="Y1260" i="4"/>
  <c r="AD1261" i="4"/>
  <c r="AJ1262" i="4"/>
  <c r="AC1264" i="4"/>
  <c r="AG1265" i="4"/>
  <c r="Z1267" i="4"/>
  <c r="AF1268" i="4"/>
  <c r="Y1270" i="4"/>
  <c r="AE1271" i="4"/>
  <c r="AI1272" i="4"/>
  <c r="AB1274" i="4"/>
  <c r="AF1275" i="4"/>
  <c r="Z1277" i="4"/>
  <c r="AE1278" i="4"/>
  <c r="AI1279" i="4"/>
  <c r="AC1281" i="4"/>
  <c r="AG1282" i="4"/>
  <c r="AB1284" i="4"/>
  <c r="AG1285" i="4"/>
  <c r="Y1287" i="4"/>
  <c r="AD1288" i="4"/>
  <c r="AH1289" i="4"/>
  <c r="AB1291" i="4"/>
  <c r="AG1292" i="4"/>
  <c r="Y1294" i="4"/>
  <c r="AE1295" i="4"/>
  <c r="AI1296" i="4"/>
  <c r="AB1298" i="4"/>
  <c r="AI1299" i="4"/>
  <c r="AB1301" i="4"/>
  <c r="AF1302" i="4"/>
  <c r="AJ1303" i="4"/>
  <c r="AD1305" i="4"/>
  <c r="AI1306" i="4"/>
  <c r="AB1308" i="4"/>
  <c r="AG1309" i="4"/>
  <c r="Y1311" i="4"/>
  <c r="AD1312" i="4"/>
  <c r="AH1313" i="4"/>
  <c r="AD1315" i="4"/>
  <c r="AH1316" i="4"/>
  <c r="Z1318" i="4"/>
  <c r="AF1319" i="4"/>
  <c r="AJ1320" i="4"/>
  <c r="AD1322" i="4"/>
  <c r="AI1323" i="4"/>
  <c r="AB1325" i="4"/>
  <c r="AF1326" i="4"/>
  <c r="AJ1327" i="4"/>
  <c r="AE1329" i="4"/>
  <c r="AJ1330" i="4"/>
  <c r="AC1332" i="4"/>
  <c r="AH1333" i="4"/>
  <c r="Z1335" i="4"/>
  <c r="AF1336" i="4"/>
  <c r="Y1338" i="4"/>
  <c r="AD1339" i="4"/>
  <c r="AH1340" i="4"/>
  <c r="Z1342" i="4"/>
  <c r="AF1343" i="4"/>
  <c r="Y1345" i="4"/>
  <c r="AE1346" i="4"/>
  <c r="AJ1347" i="4"/>
  <c r="AC1349" i="4"/>
  <c r="AG1350" i="4"/>
  <c r="Z1352" i="4"/>
  <c r="AC1353" i="4"/>
  <c r="AE1354" i="4"/>
  <c r="AG1355" i="4"/>
  <c r="AI1356" i="4"/>
  <c r="Z1358" i="4"/>
  <c r="AB1359" i="4"/>
  <c r="AD1360" i="4"/>
  <c r="AF1361" i="4"/>
  <c r="AI1362" i="4"/>
  <c r="Z1364" i="4"/>
  <c r="AB1365" i="4"/>
  <c r="AD1366" i="4"/>
  <c r="AF1367" i="4"/>
  <c r="AH1368" i="4"/>
  <c r="Y1370" i="4"/>
  <c r="AA1371" i="4"/>
  <c r="AC1372" i="4"/>
  <c r="AE1373" i="4"/>
  <c r="AG1374" i="4"/>
  <c r="Y1376" i="4"/>
  <c r="AA1377" i="4"/>
  <c r="AC1378" i="4"/>
  <c r="AE1379" i="4"/>
  <c r="AG1380" i="4"/>
  <c r="AI1381" i="4"/>
  <c r="Z1383" i="4"/>
  <c r="AB1384" i="4"/>
  <c r="AD1385" i="4"/>
  <c r="AF1386" i="4"/>
  <c r="AH1387" i="4"/>
  <c r="Z1389" i="4"/>
  <c r="AB1390" i="4"/>
  <c r="AD1391" i="4"/>
  <c r="AF1392" i="4"/>
  <c r="AH1393" i="4"/>
  <c r="Y1395" i="4"/>
  <c r="AA1396" i="4"/>
  <c r="AC1397" i="4"/>
  <c r="AE1398" i="4"/>
  <c r="AG1399" i="4"/>
  <c r="AI1400" i="4"/>
  <c r="AA1402" i="4"/>
  <c r="AC1403" i="4"/>
  <c r="AE1404" i="4"/>
  <c r="AG1405" i="4"/>
  <c r="AI1406" i="4"/>
  <c r="Z1408" i="4"/>
  <c r="AB1409" i="4"/>
  <c r="AD1410" i="4"/>
  <c r="AF1411" i="4"/>
  <c r="AH1412" i="4"/>
  <c r="Y1414" i="4"/>
  <c r="AB1415" i="4"/>
  <c r="AD1416" i="4"/>
  <c r="AF1417" i="4"/>
  <c r="AH1418" i="4"/>
  <c r="Y1420" i="4"/>
  <c r="AA1421" i="4"/>
  <c r="AC1422" i="4"/>
  <c r="AE1423" i="4"/>
  <c r="AG1424" i="4"/>
  <c r="AI1425" i="4"/>
  <c r="Z1427" i="4"/>
  <c r="AC1428" i="4"/>
  <c r="AE1429" i="4"/>
  <c r="AG1430" i="4"/>
  <c r="AI1431" i="4"/>
  <c r="Z1433" i="4"/>
  <c r="AB1434" i="4"/>
  <c r="AD1435" i="4"/>
  <c r="AF1436" i="4"/>
  <c r="AH1437" i="4"/>
  <c r="Y1439" i="4"/>
  <c r="AA1440" i="4"/>
  <c r="AD1441" i="4"/>
  <c r="AF1442" i="4"/>
  <c r="AH1443" i="4"/>
  <c r="Y1445" i="4"/>
  <c r="AA1446" i="4"/>
  <c r="AC1447" i="4"/>
  <c r="AE1448" i="4"/>
  <c r="AG1449" i="4"/>
  <c r="AI1450" i="4"/>
  <c r="Z1452" i="4"/>
  <c r="AB1453" i="4"/>
  <c r="AE1454" i="4"/>
  <c r="AG1455" i="4"/>
  <c r="AI1456" i="4"/>
  <c r="Z1458" i="4"/>
  <c r="AB1459" i="4"/>
  <c r="AD1460" i="4"/>
  <c r="AF1461" i="4"/>
  <c r="AH1462" i="4"/>
  <c r="Y1464" i="4"/>
  <c r="AA1465" i="4"/>
  <c r="AC1466" i="4"/>
  <c r="AF1467" i="4"/>
  <c r="AH1468" i="4"/>
  <c r="Y1470" i="4"/>
  <c r="AA1471" i="4"/>
  <c r="AC1472" i="4"/>
  <c r="AE1473" i="4"/>
  <c r="AG1474" i="4"/>
  <c r="AI1475" i="4"/>
  <c r="Z1477" i="4"/>
  <c r="AB1478" i="4"/>
  <c r="AD1479" i="4"/>
  <c r="AG1480" i="4"/>
  <c r="AI1481" i="4"/>
  <c r="Z1483" i="4"/>
  <c r="AB1484" i="4"/>
  <c r="AD1485" i="4"/>
  <c r="AF1486" i="4"/>
  <c r="AH1487" i="4"/>
  <c r="Y1489" i="4"/>
  <c r="AA1490" i="4"/>
  <c r="AC1491" i="4"/>
  <c r="AE1492" i="4"/>
  <c r="AH1493" i="4"/>
  <c r="Y1495" i="4"/>
  <c r="AA1496" i="4"/>
  <c r="AC1497" i="4"/>
  <c r="AE1498" i="4"/>
  <c r="AG1499" i="4"/>
  <c r="AI1500" i="4"/>
  <c r="Z1502" i="4"/>
  <c r="AA1503" i="4"/>
  <c r="AB1504" i="4"/>
  <c r="AC1505" i="4"/>
  <c r="AE1506" i="4"/>
  <c r="AF1507" i="4"/>
  <c r="AG1508" i="4"/>
  <c r="AH1509" i="4"/>
  <c r="AI1510" i="4"/>
  <c r="AJ1511" i="4"/>
  <c r="Y1513" i="4"/>
  <c r="Z1514" i="4"/>
  <c r="AA1515" i="4"/>
  <c r="AB1516" i="4"/>
  <c r="AC1517" i="4"/>
  <c r="AE1518" i="4"/>
  <c r="AF1519" i="4"/>
  <c r="AG1520" i="4"/>
  <c r="AH1521" i="4"/>
  <c r="AI1522" i="4"/>
  <c r="AJ1523" i="4"/>
  <c r="Y1525" i="4"/>
  <c r="Z1526" i="4"/>
  <c r="AA1527" i="4"/>
  <c r="AB1528" i="4"/>
  <c r="AC1529" i="4"/>
  <c r="AE1530" i="4"/>
  <c r="AF1531" i="4"/>
  <c r="AG1532" i="4"/>
  <c r="AH1533" i="4"/>
  <c r="AI1534" i="4"/>
  <c r="AJ1535" i="4"/>
  <c r="Y1537" i="4"/>
  <c r="Z1538" i="4"/>
  <c r="AA1539" i="4"/>
  <c r="AB1540" i="4"/>
  <c r="AC1541" i="4"/>
  <c r="AE1542" i="4"/>
  <c r="AF1543" i="4"/>
  <c r="AG1544" i="4"/>
  <c r="AH1545" i="4"/>
  <c r="AI1546" i="4"/>
  <c r="AJ1547" i="4"/>
  <c r="Y1549" i="4"/>
  <c r="Z1550" i="4"/>
  <c r="AA1551" i="4"/>
  <c r="AB1552" i="4"/>
  <c r="AC1553" i="4"/>
  <c r="AE1554" i="4"/>
  <c r="AF1555" i="4"/>
  <c r="AG1556" i="4"/>
  <c r="AH1557" i="4"/>
  <c r="AI1558" i="4"/>
  <c r="AJ1559" i="4"/>
  <c r="Y1561" i="4"/>
  <c r="Z1562" i="4"/>
  <c r="AA1563" i="4"/>
  <c r="AB1564" i="4"/>
  <c r="AC1565" i="4"/>
  <c r="AE1566" i="4"/>
  <c r="AF1567" i="4"/>
  <c r="AG1568" i="4"/>
  <c r="AH1569" i="4"/>
  <c r="AI1570" i="4"/>
  <c r="AJ1571" i="4"/>
  <c r="Y1573" i="4"/>
  <c r="Z1574" i="4"/>
  <c r="AA1575" i="4"/>
  <c r="AB1576" i="4"/>
  <c r="AC1577" i="4"/>
  <c r="AE1578" i="4"/>
  <c r="AF1579" i="4"/>
  <c r="AG1580" i="4"/>
  <c r="AH1581" i="4"/>
  <c r="AI1582" i="4"/>
  <c r="AJ1583" i="4"/>
  <c r="Y1585" i="4"/>
  <c r="Z1586" i="4"/>
  <c r="AA1587" i="4"/>
  <c r="AB1588" i="4"/>
  <c r="AC1589" i="4"/>
  <c r="AE1590" i="4"/>
  <c r="AF1591" i="4"/>
  <c r="AG1592" i="4"/>
  <c r="AH1593" i="4"/>
  <c r="AI1594" i="4"/>
  <c r="AJ1595" i="4"/>
  <c r="Y1597" i="4"/>
  <c r="Z1598" i="4"/>
  <c r="AA1599" i="4"/>
  <c r="AB1600" i="4"/>
  <c r="AC1601" i="4"/>
  <c r="AE1602" i="4"/>
  <c r="AF1603" i="4"/>
  <c r="AG1604" i="4"/>
  <c r="AH1605" i="4"/>
  <c r="AI1606" i="4"/>
  <c r="AJ1607" i="4"/>
  <c r="Y1609" i="4"/>
  <c r="Z1610" i="4"/>
  <c r="AA1611" i="4"/>
  <c r="AB1612" i="4"/>
  <c r="AC1613" i="4"/>
  <c r="AE1614" i="4"/>
  <c r="AF1615" i="4"/>
  <c r="AG1616" i="4"/>
  <c r="AH1617" i="4"/>
  <c r="AI1618" i="4"/>
  <c r="AJ1619" i="4"/>
  <c r="Y1621" i="4"/>
  <c r="Z1622" i="4"/>
  <c r="AA1623" i="4"/>
  <c r="AB1624" i="4"/>
  <c r="AC1625" i="4"/>
  <c r="AE1626" i="4"/>
  <c r="AF1627" i="4"/>
  <c r="AG1628" i="4"/>
  <c r="AH1629" i="4"/>
  <c r="AI1630" i="4"/>
  <c r="AJ1631" i="4"/>
  <c r="Y1633" i="4"/>
  <c r="Z1634" i="4"/>
  <c r="AA1635" i="4"/>
  <c r="AB1636" i="4"/>
  <c r="AC1637" i="4"/>
  <c r="AE1638" i="4"/>
  <c r="AF1639" i="4"/>
  <c r="AG1640" i="4"/>
  <c r="AH1641" i="4"/>
  <c r="AI1642" i="4"/>
  <c r="AJ1643" i="4"/>
  <c r="Y1645" i="4"/>
  <c r="Z1646" i="4"/>
  <c r="AA1647" i="4"/>
  <c r="AB1648" i="4"/>
  <c r="AC1649" i="4"/>
  <c r="AE1650" i="4"/>
  <c r="AF1651" i="4"/>
  <c r="AG1652" i="4"/>
  <c r="AH1653" i="4"/>
  <c r="AI1654" i="4"/>
  <c r="AJ1655" i="4"/>
  <c r="Y1657" i="4"/>
  <c r="Z1658" i="4"/>
  <c r="AA1659" i="4"/>
  <c r="AB1660" i="4"/>
  <c r="AC1661" i="4"/>
  <c r="AE1662" i="4"/>
  <c r="AF1663" i="4"/>
  <c r="AG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C90" i="4"/>
  <c r="AA175" i="4"/>
  <c r="AC254" i="4"/>
  <c r="Y305" i="4"/>
  <c r="AF349" i="4"/>
  <c r="AG371" i="4"/>
  <c r="AB398" i="4"/>
  <c r="AC417" i="4"/>
  <c r="AG433" i="4"/>
  <c r="AC449" i="4"/>
  <c r="AD468" i="4"/>
  <c r="AD482" i="4"/>
  <c r="Z500" i="4"/>
  <c r="AJ511" i="4"/>
  <c r="AA529" i="4"/>
  <c r="Z542" i="4"/>
  <c r="AG555" i="4"/>
  <c r="AB566" i="4"/>
  <c r="AD578" i="4"/>
  <c r="AG590" i="4"/>
  <c r="AB603" i="4"/>
  <c r="AF612" i="4"/>
  <c r="AC624" i="4"/>
  <c r="AI631" i="4"/>
  <c r="AJ640" i="4"/>
  <c r="AC650" i="4"/>
  <c r="AJ660" i="4"/>
  <c r="AE668" i="4"/>
  <c r="AI678" i="4"/>
  <c r="AD686" i="4"/>
  <c r="AA696" i="4"/>
  <c r="AI703" i="4"/>
  <c r="AA712" i="4"/>
  <c r="Z719" i="4"/>
  <c r="AJ728" i="4"/>
  <c r="AF736" i="4"/>
  <c r="AC745" i="4"/>
  <c r="AJ752" i="4"/>
  <c r="AF762" i="4"/>
  <c r="AJ768" i="4"/>
  <c r="AE775" i="4"/>
  <c r="AE781" i="4"/>
  <c r="AI788" i="4"/>
  <c r="AG793" i="4"/>
  <c r="AI799" i="4"/>
  <c r="AF804" i="4"/>
  <c r="Z811" i="4"/>
  <c r="AA816" i="4"/>
  <c r="AG821" i="4"/>
  <c r="AC826" i="4"/>
  <c r="AJ832" i="4"/>
  <c r="Y838" i="4"/>
  <c r="AI843" i="4"/>
  <c r="AJ848" i="4"/>
  <c r="AD855" i="4"/>
  <c r="AA860" i="4"/>
  <c r="AG865" i="4"/>
  <c r="AH870" i="4"/>
  <c r="AB877" i="4"/>
  <c r="Y882" i="4"/>
  <c r="AA888" i="4"/>
  <c r="AJ892" i="4"/>
  <c r="AD899" i="4"/>
  <c r="AF904" i="4"/>
  <c r="AI909" i="4"/>
  <c r="AA914" i="4"/>
  <c r="AJ919" i="4"/>
  <c r="AA924" i="4"/>
  <c r="AI928" i="4"/>
  <c r="AC932" i="4"/>
  <c r="AA937" i="4"/>
  <c r="AH940" i="4"/>
  <c r="AH944" i="4"/>
  <c r="AB948" i="4"/>
  <c r="Y953" i="4"/>
  <c r="AF956" i="4"/>
  <c r="AJ960" i="4"/>
  <c r="AF964" i="4"/>
  <c r="AB969" i="4"/>
  <c r="AI972" i="4"/>
  <c r="AI976" i="4"/>
  <c r="AC980" i="4"/>
  <c r="AA985" i="4"/>
  <c r="AH988" i="4"/>
  <c r="Z993" i="4"/>
  <c r="AG996" i="4"/>
  <c r="AD1001" i="4"/>
  <c r="Y1005" i="4"/>
  <c r="AJ1008" i="4"/>
  <c r="AF1012" i="4"/>
  <c r="AB1017" i="4"/>
  <c r="AI1020" i="4"/>
  <c r="AD1024" i="4"/>
  <c r="AD1028" i="4"/>
  <c r="AF1031" i="4"/>
  <c r="Z1035" i="4"/>
  <c r="AA1039" i="4"/>
  <c r="AB1042" i="4"/>
  <c r="AI1045" i="4"/>
  <c r="AB1049" i="4"/>
  <c r="AD1052" i="4"/>
  <c r="Y1055" i="4"/>
  <c r="AG1057" i="4"/>
  <c r="AD1060" i="4"/>
  <c r="AC1062" i="4"/>
  <c r="Z1065" i="4"/>
  <c r="AF1067" i="4"/>
  <c r="AD1069" i="4"/>
  <c r="AH1071" i="4"/>
  <c r="Y1074" i="4"/>
  <c r="AI1075" i="4"/>
  <c r="Z1078" i="4"/>
  <c r="Y1080" i="4"/>
  <c r="AB1082" i="4"/>
  <c r="AF1084" i="4"/>
  <c r="AB1086" i="4"/>
  <c r="AH1088" i="4"/>
  <c r="Y1091" i="4"/>
  <c r="AI1092" i="4"/>
  <c r="Z1095" i="4"/>
  <c r="AB1097" i="4"/>
  <c r="AA1099" i="4"/>
  <c r="AD1101" i="4"/>
  <c r="AB1103" i="4"/>
  <c r="AF1105" i="4"/>
  <c r="AI1107" i="4"/>
  <c r="AH1109" i="4"/>
  <c r="Z1112" i="4"/>
  <c r="AC1114" i="4"/>
  <c r="AA1116" i="4"/>
  <c r="AD1118" i="4"/>
  <c r="AH1120" i="4"/>
  <c r="AG1122" i="4"/>
  <c r="AJ1124" i="4"/>
  <c r="AG1126" i="4"/>
  <c r="AJ1128" i="4"/>
  <c r="AB1131" i="4"/>
  <c r="Y1133" i="4"/>
  <c r="AC1135" i="4"/>
  <c r="AG1137" i="4"/>
  <c r="AF1139" i="4"/>
  <c r="AI1141" i="4"/>
  <c r="Z1144" i="4"/>
  <c r="AJ1145" i="4"/>
  <c r="AA1148" i="4"/>
  <c r="Z1150" i="4"/>
  <c r="AC1152" i="4"/>
  <c r="AG1154" i="4"/>
  <c r="AC1156" i="4"/>
  <c r="AE1158" i="4"/>
  <c r="AF1160" i="4"/>
  <c r="AC1162" i="4"/>
  <c r="AC1164" i="4"/>
  <c r="AD1166" i="4"/>
  <c r="Z1168" i="4"/>
  <c r="AB1170" i="4"/>
  <c r="AI1171" i="4"/>
  <c r="AJ1173" i="4"/>
  <c r="Y1176" i="4"/>
  <c r="AH1177" i="4"/>
  <c r="AJ1179" i="4"/>
  <c r="Y1182" i="4"/>
  <c r="AG1183" i="4"/>
  <c r="AH1185" i="4"/>
  <c r="AI1187" i="4"/>
  <c r="AF1189" i="4"/>
  <c r="AF1191" i="4"/>
  <c r="AC1193" i="4"/>
  <c r="AD1195" i="4"/>
  <c r="AE1197" i="4"/>
  <c r="Z1199" i="4"/>
  <c r="AC1201" i="4"/>
  <c r="AC1203" i="4"/>
  <c r="AJ1204" i="4"/>
  <c r="AF1206" i="4"/>
  <c r="AD1208" i="4"/>
  <c r="AJ1209" i="4"/>
  <c r="AI1211" i="4"/>
  <c r="AD1213" i="4"/>
  <c r="AC1215" i="4"/>
  <c r="AJ1216" i="4"/>
  <c r="AH1218" i="4"/>
  <c r="AD1220" i="4"/>
  <c r="AI1221" i="4"/>
  <c r="AD1223" i="4"/>
  <c r="AI1224" i="4"/>
  <c r="AB1226" i="4"/>
  <c r="AF1227" i="4"/>
  <c r="Y1229" i="4"/>
  <c r="AD1230" i="4"/>
  <c r="AI1231" i="4"/>
  <c r="AC1233" i="4"/>
  <c r="AG1234" i="4"/>
  <c r="Z1236" i="4"/>
  <c r="AF1237" i="4"/>
  <c r="Y1239" i="4"/>
  <c r="AD1240" i="4"/>
  <c r="AH1241" i="4"/>
  <c r="AB1243" i="4"/>
  <c r="AF1244" i="4"/>
  <c r="AJ1245" i="4"/>
  <c r="AE1247" i="4"/>
  <c r="AI1248" i="4"/>
  <c r="AB1250" i="4"/>
  <c r="AH1251" i="4"/>
  <c r="Z1253" i="4"/>
  <c r="AF1254" i="4"/>
  <c r="AJ1255" i="4"/>
  <c r="AD1257" i="4"/>
  <c r="AH1258" i="4"/>
  <c r="Z1260" i="4"/>
  <c r="AG1261" i="4"/>
  <c r="Y1263" i="4"/>
  <c r="AD1264" i="4"/>
  <c r="AH1265" i="4"/>
  <c r="AC1267" i="4"/>
  <c r="AH1268" i="4"/>
  <c r="Z1270" i="4"/>
  <c r="AF1271" i="4"/>
  <c r="AJ1272" i="4"/>
  <c r="AC1274" i="4"/>
  <c r="AH1275" i="4"/>
  <c r="AB1277" i="4"/>
  <c r="AF1278" i="4"/>
  <c r="AJ1279" i="4"/>
  <c r="AD1281" i="4"/>
  <c r="AI1282" i="4"/>
  <c r="AC1284" i="4"/>
  <c r="AH1285" i="4"/>
  <c r="Z1287" i="4"/>
  <c r="AE1288" i="4"/>
  <c r="AJ1289" i="4"/>
  <c r="AD1291" i="4"/>
  <c r="AH1292" i="4"/>
  <c r="Z1294" i="4"/>
  <c r="AF1295" i="4"/>
  <c r="AJ1296" i="4"/>
  <c r="AE1298" i="4"/>
  <c r="AJ1299" i="4"/>
  <c r="AC1301" i="4"/>
  <c r="AG1302" i="4"/>
  <c r="Z1304" i="4"/>
  <c r="AE1305" i="4"/>
  <c r="AJ1306" i="4"/>
  <c r="AC1308" i="4"/>
  <c r="AH1309" i="4"/>
  <c r="Z1311" i="4"/>
  <c r="AE1312" i="4"/>
  <c r="Z1314" i="4"/>
  <c r="AE1315" i="4"/>
  <c r="AI1316" i="4"/>
  <c r="AC1318" i="4"/>
  <c r="AG1319" i="4"/>
  <c r="Z1321" i="4"/>
  <c r="AE1322" i="4"/>
  <c r="AJ1323" i="4"/>
  <c r="AC1325" i="4"/>
  <c r="AG1326" i="4"/>
  <c r="Z1328" i="4"/>
  <c r="AG1329" i="4"/>
  <c r="Y1331" i="4"/>
  <c r="AE1332" i="4"/>
  <c r="AI1333" i="4"/>
  <c r="AB1335" i="4"/>
  <c r="AG1336" i="4"/>
  <c r="Z1338" i="4"/>
  <c r="AE1339" i="4"/>
  <c r="AI1340" i="4"/>
  <c r="AC1342" i="4"/>
  <c r="AH1343" i="4"/>
  <c r="AB1345" i="4"/>
  <c r="AG1346" i="4"/>
  <c r="Y1348" i="4"/>
  <c r="AD1349" i="4"/>
  <c r="AI1350" i="4"/>
  <c r="AA1352" i="4"/>
  <c r="AD1353" i="4"/>
  <c r="AF1354" i="4"/>
  <c r="AH1355" i="4"/>
  <c r="Y1357" i="4"/>
  <c r="AA1358" i="4"/>
  <c r="AC1359" i="4"/>
  <c r="AE1360" i="4"/>
  <c r="AH1361" i="4"/>
  <c r="Y1363" i="4"/>
  <c r="AA1364" i="4"/>
  <c r="AC1365" i="4"/>
  <c r="AE1366" i="4"/>
  <c r="AG1367" i="4"/>
  <c r="AI1368" i="4"/>
  <c r="Z1370" i="4"/>
  <c r="AB1371" i="4"/>
  <c r="AD1372" i="4"/>
  <c r="AF1373" i="4"/>
  <c r="AI1374" i="4"/>
  <c r="Z1376" i="4"/>
  <c r="AB1377" i="4"/>
  <c r="AD1378" i="4"/>
  <c r="AF1379" i="4"/>
  <c r="AH1380" i="4"/>
  <c r="Y1382" i="4"/>
  <c r="AA1383" i="4"/>
  <c r="AC1384" i="4"/>
  <c r="AE1385" i="4"/>
  <c r="AG1386" i="4"/>
  <c r="Y1388" i="4"/>
  <c r="AA1389" i="4"/>
  <c r="AC1390" i="4"/>
  <c r="AE1391" i="4"/>
  <c r="AG1392" i="4"/>
  <c r="AI1393" i="4"/>
  <c r="Z1395" i="4"/>
  <c r="AB1396" i="4"/>
  <c r="AD1397" i="4"/>
  <c r="AF1398" i="4"/>
  <c r="AH1399" i="4"/>
  <c r="Z1401" i="4"/>
  <c r="AB1402" i="4"/>
  <c r="AD1403" i="4"/>
  <c r="AF1404" i="4"/>
  <c r="AH1405" i="4"/>
  <c r="Y1407" i="4"/>
  <c r="AA1408" i="4"/>
  <c r="AC1409" i="4"/>
  <c r="AE1410" i="4"/>
  <c r="AG1411" i="4"/>
  <c r="AI1412" i="4"/>
  <c r="AA1414" i="4"/>
  <c r="AC1415" i="4"/>
  <c r="AE1416" i="4"/>
  <c r="AG1417" i="4"/>
  <c r="AI1418" i="4"/>
  <c r="Z1420" i="4"/>
  <c r="AB1421" i="4"/>
  <c r="AD1422" i="4"/>
  <c r="AF1423" i="4"/>
  <c r="AH1424" i="4"/>
  <c r="Y1426" i="4"/>
  <c r="AB1427" i="4"/>
  <c r="AD1428" i="4"/>
  <c r="AF1429" i="4"/>
  <c r="AH1430" i="4"/>
  <c r="Y1432" i="4"/>
  <c r="AA1433" i="4"/>
  <c r="AC1434" i="4"/>
  <c r="AE1435" i="4"/>
  <c r="AG1436" i="4"/>
  <c r="AI1437" i="4"/>
  <c r="Z1439" i="4"/>
  <c r="AC1440" i="4"/>
  <c r="AE1441" i="4"/>
  <c r="AG1442" i="4"/>
  <c r="AI1443" i="4"/>
  <c r="Z1445" i="4"/>
  <c r="AB1446" i="4"/>
  <c r="AD1447" i="4"/>
  <c r="AF1448" i="4"/>
  <c r="AH1449" i="4"/>
  <c r="Y1451" i="4"/>
  <c r="AA1452" i="4"/>
  <c r="AD1453" i="4"/>
  <c r="AF1454" i="4"/>
  <c r="AH1455" i="4"/>
  <c r="Y1457" i="4"/>
  <c r="AA1458" i="4"/>
  <c r="AC1459" i="4"/>
  <c r="AE1460" i="4"/>
  <c r="AG1461" i="4"/>
  <c r="AI1462" i="4"/>
  <c r="Z1464" i="4"/>
  <c r="AB1465" i="4"/>
  <c r="AE1466" i="4"/>
  <c r="AG1467" i="4"/>
  <c r="AI1468" i="4"/>
  <c r="Z1470" i="4"/>
  <c r="AB1471" i="4"/>
  <c r="AD1472" i="4"/>
  <c r="AF1473" i="4"/>
  <c r="AH1474" i="4"/>
  <c r="Y1476" i="4"/>
  <c r="AA1477" i="4"/>
  <c r="AC1478" i="4"/>
  <c r="AF1479" i="4"/>
  <c r="AH1480" i="4"/>
  <c r="Y1482" i="4"/>
  <c r="AA1483" i="4"/>
  <c r="AC1484" i="4"/>
  <c r="AE1485" i="4"/>
  <c r="AG1486" i="4"/>
  <c r="AI1487" i="4"/>
  <c r="Z1489" i="4"/>
  <c r="AB1490" i="4"/>
  <c r="AD1491" i="4"/>
  <c r="AG1492" i="4"/>
  <c r="AI1493" i="4"/>
  <c r="Z1495" i="4"/>
  <c r="AB1496" i="4"/>
  <c r="AD1497" i="4"/>
  <c r="AF1498" i="4"/>
  <c r="AH1499" i="4"/>
  <c r="Y1501" i="4"/>
  <c r="AA1502" i="4"/>
  <c r="AB1503" i="4"/>
  <c r="AC1504" i="4"/>
  <c r="AE1505" i="4"/>
  <c r="AF1506" i="4"/>
  <c r="AG1507" i="4"/>
  <c r="AH1508" i="4"/>
  <c r="AI1509" i="4"/>
  <c r="AJ1510" i="4"/>
  <c r="Y1512" i="4"/>
  <c r="Z1513" i="4"/>
  <c r="AA1514" i="4"/>
  <c r="AB1515" i="4"/>
  <c r="AC1516" i="4"/>
  <c r="AE1517" i="4"/>
  <c r="AF1518" i="4"/>
  <c r="AG1519" i="4"/>
  <c r="AH1520" i="4"/>
  <c r="AI1521" i="4"/>
  <c r="AJ1522" i="4"/>
  <c r="Y1524" i="4"/>
  <c r="Z1525" i="4"/>
  <c r="AA1526" i="4"/>
  <c r="AB1527" i="4"/>
  <c r="AC1528" i="4"/>
  <c r="AE1529" i="4"/>
  <c r="AF1530" i="4"/>
  <c r="AG1531" i="4"/>
  <c r="AH1532" i="4"/>
  <c r="AI1533" i="4"/>
  <c r="AJ1534" i="4"/>
  <c r="Y1536" i="4"/>
  <c r="Z1537" i="4"/>
  <c r="AA1538" i="4"/>
  <c r="AB1539" i="4"/>
  <c r="AC1540" i="4"/>
  <c r="AE1541" i="4"/>
  <c r="AF1542" i="4"/>
  <c r="AG1543" i="4"/>
  <c r="AH1544" i="4"/>
  <c r="AI1545" i="4"/>
  <c r="AJ1546" i="4"/>
  <c r="Y1548" i="4"/>
  <c r="Z1549" i="4"/>
  <c r="AA1550" i="4"/>
  <c r="AB1551" i="4"/>
  <c r="AC1552" i="4"/>
  <c r="AE1553" i="4"/>
  <c r="AF1554" i="4"/>
  <c r="AG1555" i="4"/>
  <c r="AH1556" i="4"/>
  <c r="AI1557" i="4"/>
  <c r="AJ1558" i="4"/>
  <c r="Y1560" i="4"/>
  <c r="Z1561" i="4"/>
  <c r="AA1562" i="4"/>
  <c r="AB1563" i="4"/>
  <c r="AC1564" i="4"/>
  <c r="AE1565" i="4"/>
  <c r="AF1566" i="4"/>
  <c r="AG1567" i="4"/>
  <c r="AH1568" i="4"/>
  <c r="AI1569" i="4"/>
  <c r="AJ1570" i="4"/>
  <c r="Y1572" i="4"/>
  <c r="Z1573" i="4"/>
  <c r="AA1574" i="4"/>
  <c r="AB1575" i="4"/>
  <c r="AC1576" i="4"/>
  <c r="AE1577" i="4"/>
  <c r="AF1578" i="4"/>
  <c r="AG1579" i="4"/>
  <c r="AH1580" i="4"/>
  <c r="AI1581" i="4"/>
  <c r="AJ1582" i="4"/>
  <c r="Y1584" i="4"/>
  <c r="Z1585" i="4"/>
  <c r="AA1586" i="4"/>
  <c r="AB1587" i="4"/>
  <c r="AC1588" i="4"/>
  <c r="AE1589" i="4"/>
  <c r="AF1590" i="4"/>
  <c r="AG1591" i="4"/>
  <c r="AH1592" i="4"/>
  <c r="AI1593" i="4"/>
  <c r="AJ1594" i="4"/>
  <c r="Y1596" i="4"/>
  <c r="Z1597" i="4"/>
  <c r="AA1598" i="4"/>
  <c r="AB1599" i="4"/>
  <c r="AC1600" i="4"/>
  <c r="AE1601" i="4"/>
  <c r="AF1602" i="4"/>
  <c r="AG1603" i="4"/>
  <c r="AH1604" i="4"/>
  <c r="AI1605" i="4"/>
  <c r="AJ1606" i="4"/>
  <c r="Y1608" i="4"/>
  <c r="Z1609" i="4"/>
  <c r="AA1610" i="4"/>
  <c r="AB1611" i="4"/>
  <c r="AC1612" i="4"/>
  <c r="AE1613" i="4"/>
  <c r="AF1614" i="4"/>
  <c r="AG1615" i="4"/>
  <c r="AH1616" i="4"/>
  <c r="AI1617" i="4"/>
  <c r="AJ1618" i="4"/>
  <c r="Y1620" i="4"/>
  <c r="Z1621" i="4"/>
  <c r="AA1622" i="4"/>
  <c r="AB1623" i="4"/>
  <c r="AC1624" i="4"/>
  <c r="AE1625" i="4"/>
  <c r="AF1626" i="4"/>
  <c r="AG1627" i="4"/>
  <c r="AH1628" i="4"/>
  <c r="AI1629" i="4"/>
  <c r="AJ1630" i="4"/>
  <c r="Y1632" i="4"/>
  <c r="Z1633" i="4"/>
  <c r="AA1634" i="4"/>
  <c r="AB1635" i="4"/>
  <c r="AC1636" i="4"/>
  <c r="AE1637" i="4"/>
  <c r="AF1638" i="4"/>
  <c r="AG1639" i="4"/>
  <c r="AH1640" i="4"/>
  <c r="AI1641" i="4"/>
  <c r="AJ1642" i="4"/>
  <c r="Y1644" i="4"/>
  <c r="Z1645" i="4"/>
  <c r="AA1646" i="4"/>
  <c r="AB1647" i="4"/>
  <c r="AC1648" i="4"/>
  <c r="AE1649" i="4"/>
  <c r="AF1650" i="4"/>
  <c r="AG1651" i="4"/>
  <c r="AH1652" i="4"/>
  <c r="AI1653" i="4"/>
  <c r="AJ1654" i="4"/>
  <c r="Y1656" i="4"/>
  <c r="Z1657" i="4"/>
  <c r="AA1658" i="4"/>
  <c r="AB1659" i="4"/>
  <c r="AC1660" i="4"/>
  <c r="AE1661" i="4"/>
  <c r="AF1662" i="4"/>
  <c r="AG1663" i="4"/>
  <c r="AH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E104" i="4"/>
  <c r="AC185" i="4"/>
  <c r="AD265" i="4"/>
  <c r="AD309" i="4"/>
  <c r="AH349" i="4"/>
  <c r="AJ371" i="4"/>
  <c r="AC398" i="4"/>
  <c r="AE417" i="4"/>
  <c r="AG435" i="4"/>
  <c r="AI450" i="4"/>
  <c r="AJ469" i="4"/>
  <c r="AB484" i="4"/>
  <c r="AA500" i="4"/>
  <c r="Z512" i="4"/>
  <c r="AB529" i="4"/>
  <c r="AA542" i="4"/>
  <c r="AG557" i="4"/>
  <c r="AG567" i="4"/>
  <c r="AG579" i="4"/>
  <c r="AB591" i="4"/>
  <c r="AC603" i="4"/>
  <c r="AG612" i="4"/>
  <c r="AD624" i="4"/>
  <c r="AJ631" i="4"/>
  <c r="AB642" i="4"/>
  <c r="AH650" i="4"/>
  <c r="AE661" i="4"/>
  <c r="AH669" i="4"/>
  <c r="AJ678" i="4"/>
  <c r="AE686" i="4"/>
  <c r="AC696" i="4"/>
  <c r="AJ703" i="4"/>
  <c r="AG712" i="4"/>
  <c r="AC720" i="4"/>
  <c r="Z730" i="4"/>
  <c r="AD737" i="4"/>
  <c r="AD745" i="4"/>
  <c r="Y753" i="4"/>
  <c r="AG762" i="4"/>
  <c r="Y769" i="4"/>
  <c r="AE776" i="4"/>
  <c r="Z782" i="4"/>
  <c r="AC789" i="4"/>
  <c r="AD794" i="4"/>
  <c r="AJ799" i="4"/>
  <c r="AG804" i="4"/>
  <c r="AA811" i="4"/>
  <c r="AB816" i="4"/>
  <c r="Z822" i="4"/>
  <c r="AA827" i="4"/>
  <c r="AH833" i="4"/>
  <c r="AD838" i="4"/>
  <c r="AJ843" i="4"/>
  <c r="Y849" i="4"/>
  <c r="AF855" i="4"/>
  <c r="AB860" i="4"/>
  <c r="AD866" i="4"/>
  <c r="AA871" i="4"/>
  <c r="AH877" i="4"/>
  <c r="AI882" i="4"/>
  <c r="AB888" i="4"/>
  <c r="Y893" i="4"/>
  <c r="AF899" i="4"/>
  <c r="AG904" i="4"/>
  <c r="AB910" i="4"/>
  <c r="AG914" i="4"/>
  <c r="AD920" i="4"/>
  <c r="AG924" i="4"/>
  <c r="AJ928" i="4"/>
  <c r="AD932" i="4"/>
  <c r="AB937" i="4"/>
  <c r="AI940" i="4"/>
  <c r="AA945" i="4"/>
  <c r="AH948" i="4"/>
  <c r="AF953" i="4"/>
  <c r="Z957" i="4"/>
  <c r="Z961" i="4"/>
  <c r="AG964" i="4"/>
  <c r="AC969" i="4"/>
  <c r="AJ972" i="4"/>
  <c r="AB977" i="4"/>
  <c r="AJ980" i="4"/>
  <c r="AG985" i="4"/>
  <c r="AA989" i="4"/>
  <c r="AA993" i="4"/>
  <c r="AH996" i="4"/>
  <c r="AF1001" i="4"/>
  <c r="Z1005" i="4"/>
  <c r="AD1009" i="4"/>
  <c r="Y1013" i="4"/>
  <c r="AI1017" i="4"/>
  <c r="AC1021" i="4"/>
  <c r="AJ1024" i="4"/>
  <c r="AF1028" i="4"/>
  <c r="Z1032" i="4"/>
  <c r="AG1035" i="4"/>
  <c r="AB1039" i="4"/>
  <c r="AH1042" i="4"/>
  <c r="AC1046" i="4"/>
  <c r="AD1049" i="4"/>
  <c r="AF1052" i="4"/>
  <c r="AF1055" i="4"/>
  <c r="AH1057" i="4"/>
  <c r="AG1060" i="4"/>
  <c r="AA1063" i="4"/>
  <c r="AA1065" i="4"/>
  <c r="AH1067" i="4"/>
  <c r="AF1069" i="4"/>
  <c r="AI1071" i="4"/>
  <c r="Z1074" i="4"/>
  <c r="AJ1075" i="4"/>
  <c r="AA1078" i="4"/>
  <c r="AD1080" i="4"/>
  <c r="AC1082" i="4"/>
  <c r="AG1084" i="4"/>
  <c r="Y1087" i="4"/>
  <c r="AI1088" i="4"/>
  <c r="Z1091" i="4"/>
  <c r="AJ1092" i="4"/>
  <c r="AB1095" i="4"/>
  <c r="AF1097" i="4"/>
  <c r="AB1099" i="4"/>
  <c r="AF1101" i="4"/>
  <c r="AI1103" i="4"/>
  <c r="AG1105" i="4"/>
  <c r="AJ1107" i="4"/>
  <c r="AB1110" i="4"/>
  <c r="AA1112" i="4"/>
  <c r="AD1114" i="4"/>
  <c r="AB1116" i="4"/>
  <c r="AF1118" i="4"/>
  <c r="AI1120" i="4"/>
  <c r="AH1122" i="4"/>
  <c r="Y1125" i="4"/>
  <c r="AB1127" i="4"/>
  <c r="Z1129" i="4"/>
  <c r="AC1131" i="4"/>
  <c r="AH1133" i="4"/>
  <c r="AG1135" i="4"/>
  <c r="AI1137" i="4"/>
  <c r="AG1139" i="4"/>
  <c r="AJ1141" i="4"/>
  <c r="AA1144" i="4"/>
  <c r="Y1146" i="4"/>
  <c r="AB1148" i="4"/>
  <c r="AF1150" i="4"/>
  <c r="AD1152" i="4"/>
  <c r="AH1154" i="4"/>
  <c r="AJ1156" i="4"/>
  <c r="AF1158" i="4"/>
  <c r="AG1160" i="4"/>
  <c r="AD1162" i="4"/>
  <c r="AE1164" i="4"/>
  <c r="AE1166" i="4"/>
  <c r="AB1168" i="4"/>
  <c r="AC1170" i="4"/>
  <c r="AD1172" i="4"/>
  <c r="Y1174" i="4"/>
  <c r="Z1176" i="4"/>
  <c r="AC1178" i="4"/>
  <c r="Y1180" i="4"/>
  <c r="Z1182" i="4"/>
  <c r="AH1183" i="4"/>
  <c r="AI1185" i="4"/>
  <c r="AJ1187" i="4"/>
  <c r="AG1189" i="4"/>
  <c r="AH1191" i="4"/>
  <c r="AH1193" i="4"/>
  <c r="AE1195" i="4"/>
  <c r="AF1197" i="4"/>
  <c r="AH1199" i="4"/>
  <c r="AD1201" i="4"/>
  <c r="AD1203" i="4"/>
  <c r="Y1205" i="4"/>
  <c r="AI1206" i="4"/>
  <c r="AE1208" i="4"/>
  <c r="Z1210" i="4"/>
  <c r="AJ1211" i="4"/>
  <c r="AF1213" i="4"/>
  <c r="AD1215" i="4"/>
  <c r="Y1217" i="4"/>
  <c r="Y1219" i="4"/>
  <c r="AE1220" i="4"/>
  <c r="Y1222" i="4"/>
  <c r="AF1223" i="4"/>
  <c r="AJ1224" i="4"/>
  <c r="AC1226" i="4"/>
  <c r="AH1227" i="4"/>
  <c r="Z1229" i="4"/>
  <c r="AE1230" i="4"/>
  <c r="AJ1231" i="4"/>
  <c r="AD1233" i="4"/>
  <c r="AI1234" i="4"/>
  <c r="AB1236" i="4"/>
  <c r="AG1237" i="4"/>
  <c r="Z1239" i="4"/>
  <c r="AE1240" i="4"/>
  <c r="AJ1241" i="4"/>
  <c r="AC1243" i="4"/>
  <c r="AG1244" i="4"/>
  <c r="Z1246" i="4"/>
  <c r="AF1247" i="4"/>
  <c r="AJ1248" i="4"/>
  <c r="AD1250" i="4"/>
  <c r="AI1251" i="4"/>
  <c r="AC1253" i="4"/>
  <c r="AG1254" i="4"/>
  <c r="Z1256" i="4"/>
  <c r="AE1257" i="4"/>
  <c r="AI1258" i="4"/>
  <c r="AB1260" i="4"/>
  <c r="AH1261" i="4"/>
  <c r="Z1263" i="4"/>
  <c r="AE1264" i="4"/>
  <c r="Y1266" i="4"/>
  <c r="AD1267" i="4"/>
  <c r="AI1268" i="4"/>
  <c r="AC1270" i="4"/>
  <c r="AG1271" i="4"/>
  <c r="Y1273" i="4"/>
  <c r="AD1274" i="4"/>
  <c r="AJ1275" i="4"/>
  <c r="AC1277" i="4"/>
  <c r="AG1278" i="4"/>
  <c r="Z1280" i="4"/>
  <c r="AF1281" i="4"/>
  <c r="Y1283" i="4"/>
  <c r="AE1284" i="4"/>
  <c r="AI1285" i="4"/>
  <c r="AB1287" i="4"/>
  <c r="AF1288" i="4"/>
  <c r="Y1290" i="4"/>
  <c r="AE1291" i="4"/>
  <c r="AI1292" i="4"/>
  <c r="AC1294" i="4"/>
  <c r="AG1295" i="4"/>
  <c r="Z1297" i="4"/>
  <c r="AG1298" i="4"/>
  <c r="Y1300" i="4"/>
  <c r="AD1301" i="4"/>
  <c r="AH1302" i="4"/>
  <c r="AB1304" i="4"/>
  <c r="AG1305" i="4"/>
  <c r="Y1307" i="4"/>
  <c r="AE1308" i="4"/>
  <c r="AI1309" i="4"/>
  <c r="AB1311" i="4"/>
  <c r="AI1312" i="4"/>
  <c r="AB1314" i="4"/>
  <c r="AF1315" i="4"/>
  <c r="AJ1316" i="4"/>
  <c r="AD1318" i="4"/>
  <c r="AH1319" i="4"/>
  <c r="AB1321" i="4"/>
  <c r="AG1322" i="4"/>
  <c r="Y1324" i="4"/>
  <c r="AD1325" i="4"/>
  <c r="AH1326" i="4"/>
  <c r="AD1328" i="4"/>
  <c r="AH1329" i="4"/>
  <c r="Z1331" i="4"/>
  <c r="AF1332" i="4"/>
  <c r="AJ1333" i="4"/>
  <c r="AD1335" i="4"/>
  <c r="AI1336" i="4"/>
  <c r="AB1338" i="4"/>
  <c r="AF1339" i="4"/>
  <c r="AJ1340" i="4"/>
  <c r="AD1342" i="4"/>
  <c r="AJ1343" i="4"/>
  <c r="AC1345" i="4"/>
  <c r="AH1346" i="4"/>
  <c r="Z1348" i="4"/>
  <c r="AE1349" i="4"/>
  <c r="Y1351" i="4"/>
  <c r="AB1352" i="4"/>
  <c r="AE1353" i="4"/>
  <c r="AG1354" i="4"/>
  <c r="AI1355" i="4"/>
  <c r="Z1357" i="4"/>
  <c r="AB1358" i="4"/>
  <c r="AD1359" i="4"/>
  <c r="AG1360" i="4"/>
  <c r="AI1361" i="4"/>
  <c r="Z1363" i="4"/>
  <c r="AB1364" i="4"/>
  <c r="AD1365" i="4"/>
  <c r="AF1366" i="4"/>
  <c r="AH1367" i="4"/>
  <c r="Y1369" i="4"/>
  <c r="AA1370" i="4"/>
  <c r="AC1371" i="4"/>
  <c r="AE1372" i="4"/>
  <c r="AH1373" i="4"/>
  <c r="Y1375" i="4"/>
  <c r="AA1376" i="4"/>
  <c r="AC1377" i="4"/>
  <c r="AE1378" i="4"/>
  <c r="AG1379" i="4"/>
  <c r="AI1380" i="4"/>
  <c r="Z1382" i="4"/>
  <c r="AB1383" i="4"/>
  <c r="AD1384" i="4"/>
  <c r="AF1385" i="4"/>
  <c r="AI1386" i="4"/>
  <c r="Z1388" i="4"/>
  <c r="AB1389" i="4"/>
  <c r="AD1390" i="4"/>
  <c r="AF1391" i="4"/>
  <c r="AH1392" i="4"/>
  <c r="Y1394" i="4"/>
  <c r="AA1395" i="4"/>
  <c r="AC1396" i="4"/>
  <c r="AE1397" i="4"/>
  <c r="AG1398" i="4"/>
  <c r="Y1400" i="4"/>
  <c r="AA1401" i="4"/>
  <c r="AC1402" i="4"/>
  <c r="AE1403" i="4"/>
  <c r="AG1404" i="4"/>
  <c r="AI1405" i="4"/>
  <c r="Z1407" i="4"/>
  <c r="AB1408" i="4"/>
  <c r="AD1409" i="4"/>
  <c r="AF1410" i="4"/>
  <c r="AH1411" i="4"/>
  <c r="Z1413" i="4"/>
  <c r="AB1414" i="4"/>
  <c r="AD1415" i="4"/>
  <c r="AF1416" i="4"/>
  <c r="AH1417" i="4"/>
  <c r="Y1419" i="4"/>
  <c r="AA1420" i="4"/>
  <c r="AC1421" i="4"/>
  <c r="AE1422" i="4"/>
  <c r="AG1423" i="4"/>
  <c r="AI1424" i="4"/>
  <c r="AA1426" i="4"/>
  <c r="AC1427" i="4"/>
  <c r="AE1428" i="4"/>
  <c r="AG1429" i="4"/>
  <c r="AI1430" i="4"/>
  <c r="Z1432" i="4"/>
  <c r="AB1433" i="4"/>
  <c r="AD1434" i="4"/>
  <c r="AF1435" i="4"/>
  <c r="AH1436" i="4"/>
  <c r="Y1438" i="4"/>
  <c r="AB1439" i="4"/>
  <c r="AD1440" i="4"/>
  <c r="AF1441" i="4"/>
  <c r="AH1442" i="4"/>
  <c r="Y1444" i="4"/>
  <c r="AA1445" i="4"/>
  <c r="AC1446" i="4"/>
  <c r="AE1447" i="4"/>
  <c r="AG1448" i="4"/>
  <c r="AI1449" i="4"/>
  <c r="Z1451" i="4"/>
  <c r="AC1452" i="4"/>
  <c r="AE1453" i="4"/>
  <c r="AG1454" i="4"/>
  <c r="AI1455" i="4"/>
  <c r="Z1457" i="4"/>
  <c r="AB1458" i="4"/>
  <c r="AD1459" i="4"/>
  <c r="AF1460" i="4"/>
  <c r="AH1461" i="4"/>
  <c r="Y1463" i="4"/>
  <c r="AA1464" i="4"/>
  <c r="AD1465" i="4"/>
  <c r="AF1466" i="4"/>
  <c r="AH1467" i="4"/>
  <c r="Y1469" i="4"/>
  <c r="AA1470" i="4"/>
  <c r="AC1471" i="4"/>
  <c r="AE1472" i="4"/>
  <c r="AG1473" i="4"/>
  <c r="AI1474" i="4"/>
  <c r="Z1476" i="4"/>
  <c r="AB1477" i="4"/>
  <c r="AE1478" i="4"/>
  <c r="AG1479" i="4"/>
  <c r="AI1480" i="4"/>
  <c r="Z1482" i="4"/>
  <c r="AB1483" i="4"/>
  <c r="AD1484" i="4"/>
  <c r="AF1485" i="4"/>
  <c r="AH1486" i="4"/>
  <c r="Y1488" i="4"/>
  <c r="AA1489" i="4"/>
  <c r="AC1490" i="4"/>
  <c r="AF1491" i="4"/>
  <c r="AH1492" i="4"/>
  <c r="Y1494" i="4"/>
  <c r="AA1495" i="4"/>
  <c r="AC1496" i="4"/>
  <c r="AE1497" i="4"/>
  <c r="AG1498" i="4"/>
  <c r="AI1499" i="4"/>
  <c r="Z1501" i="4"/>
  <c r="AB1502" i="4"/>
  <c r="AC1503" i="4"/>
  <c r="AE1504" i="4"/>
  <c r="AF1505" i="4"/>
  <c r="AG1506" i="4"/>
  <c r="AH1507" i="4"/>
  <c r="AI1508" i="4"/>
  <c r="AJ1509" i="4"/>
  <c r="Y1511" i="4"/>
  <c r="Z1512" i="4"/>
  <c r="AA1513" i="4"/>
  <c r="AB1514" i="4"/>
  <c r="AC1515" i="4"/>
  <c r="AE1516" i="4"/>
  <c r="AF1517" i="4"/>
  <c r="AG1518" i="4"/>
  <c r="AH1519" i="4"/>
  <c r="AI1520" i="4"/>
  <c r="AJ1521" i="4"/>
  <c r="Y1523" i="4"/>
  <c r="Z1524" i="4"/>
  <c r="AA1525" i="4"/>
  <c r="AB1526" i="4"/>
  <c r="AC1527" i="4"/>
  <c r="AE1528" i="4"/>
  <c r="AF1529" i="4"/>
  <c r="AG1530" i="4"/>
  <c r="AH1531" i="4"/>
  <c r="AI1532" i="4"/>
  <c r="AJ1533" i="4"/>
  <c r="Y1535" i="4"/>
  <c r="Z1536" i="4"/>
  <c r="AA1537" i="4"/>
  <c r="AB1538" i="4"/>
  <c r="AC1539" i="4"/>
  <c r="AE1540" i="4"/>
  <c r="AF1541" i="4"/>
  <c r="AG1542" i="4"/>
  <c r="AH1543" i="4"/>
  <c r="AI1544" i="4"/>
  <c r="AJ1545" i="4"/>
  <c r="Y1547" i="4"/>
  <c r="Z1548" i="4"/>
  <c r="AA1549" i="4"/>
  <c r="AB1550" i="4"/>
  <c r="AC1551" i="4"/>
  <c r="AE1552" i="4"/>
  <c r="AF1553" i="4"/>
  <c r="AG1554" i="4"/>
  <c r="AH1555" i="4"/>
  <c r="AI1556" i="4"/>
  <c r="AJ1557" i="4"/>
  <c r="Y1559" i="4"/>
  <c r="Z1560" i="4"/>
  <c r="AA1561" i="4"/>
  <c r="AB1562" i="4"/>
  <c r="AC1563" i="4"/>
  <c r="AE1564" i="4"/>
  <c r="AF1565" i="4"/>
  <c r="AG1566" i="4"/>
  <c r="AH1567" i="4"/>
  <c r="AI1568" i="4"/>
  <c r="AJ1569" i="4"/>
  <c r="Y1571" i="4"/>
  <c r="Z1572" i="4"/>
  <c r="AA1573" i="4"/>
  <c r="AB1574" i="4"/>
  <c r="AC1575" i="4"/>
  <c r="AE1576" i="4"/>
  <c r="AF1577" i="4"/>
  <c r="AG1578" i="4"/>
  <c r="AH1579" i="4"/>
  <c r="AI1580" i="4"/>
  <c r="AJ1581" i="4"/>
  <c r="Y1583" i="4"/>
  <c r="Z1584" i="4"/>
  <c r="AA1585" i="4"/>
  <c r="AB1586" i="4"/>
  <c r="AC1587" i="4"/>
  <c r="AE1588" i="4"/>
  <c r="AF1589" i="4"/>
  <c r="AG1590" i="4"/>
  <c r="AH1591" i="4"/>
  <c r="AI1592" i="4"/>
  <c r="AJ1593" i="4"/>
  <c r="Y1595" i="4"/>
  <c r="Z1596" i="4"/>
  <c r="AA1597" i="4"/>
  <c r="AB1598" i="4"/>
  <c r="AC1599" i="4"/>
  <c r="AE1600" i="4"/>
  <c r="AF1601" i="4"/>
  <c r="AG1602" i="4"/>
  <c r="AH1603" i="4"/>
  <c r="AI1604" i="4"/>
  <c r="AJ1605" i="4"/>
  <c r="Y1607" i="4"/>
  <c r="Z1608" i="4"/>
  <c r="AA1609" i="4"/>
  <c r="AB1610" i="4"/>
  <c r="AC1611" i="4"/>
  <c r="AE1612" i="4"/>
  <c r="AF1613" i="4"/>
  <c r="AG1614" i="4"/>
  <c r="AH1615" i="4"/>
  <c r="AI1616" i="4"/>
  <c r="AJ1617" i="4"/>
  <c r="Y1619" i="4"/>
  <c r="Z1620" i="4"/>
  <c r="AA1621" i="4"/>
  <c r="AB1622" i="4"/>
  <c r="AC1623" i="4"/>
  <c r="AE1624" i="4"/>
  <c r="AF1625" i="4"/>
  <c r="AG1626" i="4"/>
  <c r="AH1627" i="4"/>
  <c r="AI1628" i="4"/>
  <c r="AJ1629" i="4"/>
  <c r="Y1631" i="4"/>
  <c r="Z1632" i="4"/>
  <c r="AA1633" i="4"/>
  <c r="AB1634" i="4"/>
  <c r="AC1635" i="4"/>
  <c r="AE1636" i="4"/>
  <c r="AF1637" i="4"/>
  <c r="AG1638" i="4"/>
  <c r="AH1639" i="4"/>
  <c r="AI1640" i="4"/>
  <c r="AJ1641" i="4"/>
  <c r="Y1643" i="4"/>
  <c r="Z1644" i="4"/>
  <c r="AA1645" i="4"/>
  <c r="AB1646" i="4"/>
  <c r="AC1647" i="4"/>
  <c r="AE1648" i="4"/>
  <c r="AF1649" i="4"/>
  <c r="AG1650" i="4"/>
  <c r="AH1651" i="4"/>
  <c r="AI1652" i="4"/>
  <c r="AJ1653" i="4"/>
  <c r="Y1655" i="4"/>
  <c r="Z1656" i="4"/>
  <c r="AA1657" i="4"/>
  <c r="AB1658" i="4"/>
  <c r="AC1659" i="4"/>
  <c r="AE1660" i="4"/>
  <c r="AF1661" i="4"/>
  <c r="AG1662" i="4"/>
  <c r="AH1663" i="4"/>
  <c r="AI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E214" i="4"/>
  <c r="AB299" i="4"/>
  <c r="AB359" i="4"/>
  <c r="AE389" i="4"/>
  <c r="AH426" i="4"/>
  <c r="AE447" i="4"/>
  <c r="AF471" i="4"/>
  <c r="AJ493" i="4"/>
  <c r="AA519" i="4"/>
  <c r="AH538" i="4"/>
  <c r="AG560" i="4"/>
  <c r="AJ573" i="4"/>
  <c r="AH594" i="4"/>
  <c r="AE611" i="4"/>
  <c r="AJ625" i="4"/>
  <c r="AE637" i="4"/>
  <c r="AC654" i="4"/>
  <c r="Y667" i="4"/>
  <c r="AC681" i="4"/>
  <c r="Y693" i="4"/>
  <c r="AJ707" i="4"/>
  <c r="AI718" i="4"/>
  <c r="AI730" i="4"/>
  <c r="Z742" i="4"/>
  <c r="Y757" i="4"/>
  <c r="Y767" i="4"/>
  <c r="Z778" i="4"/>
  <c r="AF786" i="4"/>
  <c r="AG796" i="4"/>
  <c r="AB804" i="4"/>
  <c r="AB812" i="4"/>
  <c r="AF819" i="4"/>
  <c r="AC829" i="4"/>
  <c r="Y837" i="4"/>
  <c r="AH845" i="4"/>
  <c r="AC853" i="4"/>
  <c r="AA863" i="4"/>
  <c r="Z870" i="4"/>
  <c r="AD878" i="4"/>
  <c r="Z886" i="4"/>
  <c r="AJ895" i="4"/>
  <c r="AI902" i="4"/>
  <c r="AH911" i="4"/>
  <c r="Y918" i="4"/>
  <c r="AD926" i="4"/>
  <c r="Z932" i="4"/>
  <c r="Y938" i="4"/>
  <c r="AA943" i="4"/>
  <c r="AC950" i="4"/>
  <c r="AJ955" i="4"/>
  <c r="AB962" i="4"/>
  <c r="AI967" i="4"/>
  <c r="AJ974" i="4"/>
  <c r="Z980" i="4"/>
  <c r="Y986" i="4"/>
  <c r="AG991" i="4"/>
  <c r="AH998" i="4"/>
  <c r="AJ1003" i="4"/>
  <c r="AG1010" i="4"/>
  <c r="AI1015" i="4"/>
  <c r="AI1022" i="4"/>
  <c r="AI1026" i="4"/>
  <c r="AF1033" i="4"/>
  <c r="AF1037" i="4"/>
  <c r="AB1044" i="4"/>
  <c r="Z1048" i="4"/>
  <c r="Y1054" i="4"/>
  <c r="AC1057" i="4"/>
  <c r="Z1061" i="4"/>
  <c r="AF1064" i="4"/>
  <c r="AA1068" i="4"/>
  <c r="AD1071" i="4"/>
  <c r="AF1074" i="4"/>
  <c r="AC1077" i="4"/>
  <c r="Z1081" i="4"/>
  <c r="AH1083" i="4"/>
  <c r="AC1087" i="4"/>
  <c r="Z1090" i="4"/>
  <c r="AH1093" i="4"/>
  <c r="AG1096" i="4"/>
  <c r="AA1100" i="4"/>
  <c r="Y1103" i="4"/>
  <c r="AG1106" i="4"/>
  <c r="AD1109" i="4"/>
  <c r="Z1113" i="4"/>
  <c r="AH1115" i="4"/>
  <c r="AD1119" i="4"/>
  <c r="AA1122" i="4"/>
  <c r="AJ1125" i="4"/>
  <c r="AG1128" i="4"/>
  <c r="AI1131" i="4"/>
  <c r="Y1135" i="4"/>
  <c r="AB1138" i="4"/>
  <c r="AF1141" i="4"/>
  <c r="AG1144" i="4"/>
  <c r="AD1147" i="4"/>
  <c r="AA1151" i="4"/>
  <c r="AI1153" i="4"/>
  <c r="AC1157" i="4"/>
  <c r="AH1159" i="4"/>
  <c r="Z1163" i="4"/>
  <c r="AH1165" i="4"/>
  <c r="Y1169" i="4"/>
  <c r="AF1171" i="4"/>
  <c r="AJ1174" i="4"/>
  <c r="AD1177" i="4"/>
  <c r="AI1180" i="4"/>
  <c r="AC1183" i="4"/>
  <c r="AG1186" i="4"/>
  <c r="AB1189" i="4"/>
  <c r="AF1192" i="4"/>
  <c r="Z1195" i="4"/>
  <c r="Y1198" i="4"/>
  <c r="AJ1200" i="4"/>
  <c r="AI1203" i="4"/>
  <c r="AB1206" i="4"/>
  <c r="AJ1208" i="4"/>
  <c r="AD1211" i="4"/>
  <c r="AC1214" i="4"/>
  <c r="AF1216" i="4"/>
  <c r="AD1219" i="4"/>
  <c r="AE1221" i="4"/>
  <c r="AJ1223" i="4"/>
  <c r="AJ1225" i="4"/>
  <c r="Z1228" i="4"/>
  <c r="Z1230" i="4"/>
  <c r="AE1232" i="4"/>
  <c r="AD1234" i="4"/>
  <c r="AH1236" i="4"/>
  <c r="AE1238" i="4"/>
  <c r="AJ1240" i="4"/>
  <c r="AI1242" i="4"/>
  <c r="AC1245" i="4"/>
  <c r="Y1247" i="4"/>
  <c r="AD1249" i="4"/>
  <c r="AC1251" i="4"/>
  <c r="AG1253" i="4"/>
  <c r="AG1255" i="4"/>
  <c r="AI1257" i="4"/>
  <c r="AI1259" i="4"/>
  <c r="AB1262" i="4"/>
  <c r="Z1264" i="4"/>
  <c r="AE1266" i="4"/>
  <c r="AC1268" i="4"/>
  <c r="AG1270" i="4"/>
  <c r="AG1272" i="4"/>
  <c r="AJ1274" i="4"/>
  <c r="AI1276" i="4"/>
  <c r="AB1279" i="4"/>
  <c r="Y1281" i="4"/>
  <c r="AE1283" i="4"/>
  <c r="AB1285" i="4"/>
  <c r="AF1287" i="4"/>
  <c r="AF1289" i="4"/>
  <c r="AJ1291" i="4"/>
  <c r="AI1293" i="4"/>
  <c r="AB1296" i="4"/>
  <c r="Y1298" i="4"/>
  <c r="AD1300" i="4"/>
  <c r="AD1302" i="4"/>
  <c r="AG1304" i="4"/>
  <c r="AF1306" i="4"/>
  <c r="AJ1308" i="4"/>
  <c r="AI1310" i="4"/>
  <c r="AB1313" i="4"/>
  <c r="Y1315" i="4"/>
  <c r="AD1317" i="4"/>
  <c r="AD1319" i="4"/>
  <c r="AG1321" i="4"/>
  <c r="AF1323" i="4"/>
  <c r="Y1326" i="4"/>
  <c r="AH1327" i="4"/>
  <c r="Z1330" i="4"/>
  <c r="Y1332" i="4"/>
  <c r="AD1334" i="4"/>
  <c r="AC1336" i="4"/>
  <c r="AG1338" i="4"/>
  <c r="AF1340" i="4"/>
  <c r="AJ1342" i="4"/>
  <c r="AH1344" i="4"/>
  <c r="Z1347" i="4"/>
  <c r="Z1349" i="4"/>
  <c r="AC1351" i="4"/>
  <c r="AA1353" i="4"/>
  <c r="Z1355" i="4"/>
  <c r="AG1356" i="4"/>
  <c r="AG1358" i="4"/>
  <c r="AB1360" i="4"/>
  <c r="AB1362" i="4"/>
  <c r="AH1363" i="4"/>
  <c r="AH1365" i="4"/>
  <c r="AD1367" i="4"/>
  <c r="AD1369" i="4"/>
  <c r="Y1371" i="4"/>
  <c r="Y1373" i="4"/>
  <c r="AE1374" i="4"/>
  <c r="AE1376" i="4"/>
  <c r="AA1378" i="4"/>
  <c r="Z1380" i="4"/>
  <c r="AG1381" i="4"/>
  <c r="AG1383" i="4"/>
  <c r="AB1385" i="4"/>
  <c r="AB1387" i="4"/>
  <c r="AH1388" i="4"/>
  <c r="AH1390" i="4"/>
  <c r="AD1392" i="4"/>
  <c r="AC1394" i="4"/>
  <c r="Y1396" i="4"/>
  <c r="Y1398" i="4"/>
  <c r="AE1399" i="4"/>
  <c r="AE1401" i="4"/>
  <c r="Z1403" i="4"/>
  <c r="Z1405" i="4"/>
  <c r="AG1406" i="4"/>
  <c r="AG1408" i="4"/>
  <c r="AB1410" i="4"/>
  <c r="AB1412" i="4"/>
  <c r="AH1413" i="4"/>
  <c r="AH1415" i="4"/>
  <c r="AD1417" i="4"/>
  <c r="AC1419" i="4"/>
  <c r="Y1421" i="4"/>
  <c r="Y1423" i="4"/>
  <c r="AE1424" i="4"/>
  <c r="AE1426" i="4"/>
  <c r="Z1428" i="4"/>
  <c r="Z1430" i="4"/>
  <c r="AG1431" i="4"/>
  <c r="AF1433" i="4"/>
  <c r="AB1435" i="4"/>
  <c r="AB1437" i="4"/>
  <c r="AH1438" i="4"/>
  <c r="AH1440" i="4"/>
  <c r="AC1442" i="4"/>
  <c r="AC1444" i="4"/>
  <c r="Y1446" i="4"/>
  <c r="Y1448" i="4"/>
  <c r="AE1449" i="4"/>
  <c r="AE1451" i="4"/>
  <c r="Z1453" i="4"/>
  <c r="Z1455" i="4"/>
  <c r="AG1456" i="4"/>
  <c r="AF1458" i="4"/>
  <c r="AB1460" i="4"/>
  <c r="AB1462" i="4"/>
  <c r="AH1463" i="4"/>
  <c r="AH1465" i="4"/>
  <c r="AC1467" i="4"/>
  <c r="AC1469" i="4"/>
  <c r="Y1471" i="4"/>
  <c r="AI1472" i="4"/>
  <c r="AE1474" i="4"/>
  <c r="AE1476" i="4"/>
  <c r="Z1478" i="4"/>
  <c r="Z1480" i="4"/>
  <c r="AF1481" i="4"/>
  <c r="AF1483" i="4"/>
  <c r="AB1485" i="4"/>
  <c r="AB1487" i="4"/>
  <c r="AH1488" i="4"/>
  <c r="AH1490" i="4"/>
  <c r="AC1492" i="4"/>
  <c r="AC1494" i="4"/>
  <c r="Y1496" i="4"/>
  <c r="AI1497" i="4"/>
  <c r="AE1499" i="4"/>
  <c r="AE1501" i="4"/>
  <c r="Y1503" i="4"/>
  <c r="AI1504" i="4"/>
  <c r="AB1506" i="4"/>
  <c r="Z1508" i="4"/>
  <c r="AF1509" i="4"/>
  <c r="AC1511" i="4"/>
  <c r="AI1512" i="4"/>
  <c r="AG1514" i="4"/>
  <c r="Z1516" i="4"/>
  <c r="AJ1517" i="4"/>
  <c r="AC1519" i="4"/>
  <c r="AA1521" i="4"/>
  <c r="AG1522" i="4"/>
  <c r="AE1524" i="4"/>
  <c r="AJ1525" i="4"/>
  <c r="AH1527" i="4"/>
  <c r="AA1529" i="4"/>
  <c r="Y1531" i="4"/>
  <c r="AE1532" i="4"/>
  <c r="AB1534" i="4"/>
  <c r="AH1535" i="4"/>
  <c r="AF1537" i="4"/>
  <c r="Y1539" i="4"/>
  <c r="AI1540" i="4"/>
  <c r="AB1542" i="4"/>
  <c r="Z1544" i="4"/>
  <c r="AF1545" i="4"/>
  <c r="AC1547" i="4"/>
  <c r="AI1548" i="4"/>
  <c r="AG1550" i="4"/>
  <c r="Z1552" i="4"/>
  <c r="AJ1553" i="4"/>
  <c r="AC1555" i="4"/>
  <c r="AA1557" i="4"/>
  <c r="AG1558" i="4"/>
  <c r="AE1560" i="4"/>
  <c r="AJ1561" i="4"/>
  <c r="AH1563" i="4"/>
  <c r="AA1565" i="4"/>
  <c r="Y1567" i="4"/>
  <c r="AE1568" i="4"/>
  <c r="AB1570" i="4"/>
  <c r="AH1571" i="4"/>
  <c r="AF1573" i="4"/>
  <c r="Y1575" i="4"/>
  <c r="AI1576" i="4"/>
  <c r="AB1578" i="4"/>
  <c r="Z1580" i="4"/>
  <c r="AF1581" i="4"/>
  <c r="AC1583" i="4"/>
  <c r="AI1584" i="4"/>
  <c r="AG1586" i="4"/>
  <c r="Z1588" i="4"/>
  <c r="AJ1589" i="4"/>
  <c r="AC1591" i="4"/>
  <c r="AA1593" i="4"/>
  <c r="AG1594" i="4"/>
  <c r="AE1596" i="4"/>
  <c r="AJ1597" i="4"/>
  <c r="AH1599" i="4"/>
  <c r="AA1601" i="4"/>
  <c r="Y1603" i="4"/>
  <c r="AE1604" i="4"/>
  <c r="AB1606" i="4"/>
  <c r="AH1607" i="4"/>
  <c r="AF1609" i="4"/>
  <c r="Y1611" i="4"/>
  <c r="AI1612" i="4"/>
  <c r="AB1614" i="4"/>
  <c r="Z1616" i="4"/>
  <c r="AF1617" i="4"/>
  <c r="AC1619" i="4"/>
  <c r="AI1620" i="4"/>
  <c r="AG1622" i="4"/>
  <c r="Z1624" i="4"/>
  <c r="AJ1625" i="4"/>
  <c r="AC1627" i="4"/>
  <c r="AA1629" i="4"/>
  <c r="AG1630" i="4"/>
  <c r="AE1632" i="4"/>
  <c r="AJ1633" i="4"/>
  <c r="AH1635" i="4"/>
  <c r="AA1637" i="4"/>
  <c r="Y1639" i="4"/>
  <c r="AE1640" i="4"/>
  <c r="AB1642" i="4"/>
  <c r="AH1643" i="4"/>
  <c r="AF1645" i="4"/>
  <c r="Y1647" i="4"/>
  <c r="AI1648" i="4"/>
  <c r="AB1650" i="4"/>
  <c r="Z1652" i="4"/>
  <c r="AF1653" i="4"/>
  <c r="AC1655" i="4"/>
  <c r="AI1656" i="4"/>
  <c r="AG1658" i="4"/>
  <c r="Z1660" i="4"/>
  <c r="AJ1661" i="4"/>
  <c r="AC1663" i="4"/>
  <c r="AA1665" i="4"/>
  <c r="AF1666" i="4"/>
  <c r="AB1668" i="4"/>
  <c r="AF1669" i="4"/>
  <c r="AB1671" i="4"/>
  <c r="AF1672" i="4"/>
  <c r="AB1674" i="4"/>
  <c r="AF1675" i="4"/>
  <c r="AB1677" i="4"/>
  <c r="AF1678" i="4"/>
  <c r="AB1680" i="4"/>
  <c r="AF1681" i="4"/>
  <c r="AB1683" i="4"/>
  <c r="AF1684" i="4"/>
  <c r="AB1686" i="4"/>
  <c r="AF1687" i="4"/>
  <c r="AB1689" i="4"/>
  <c r="AF1690" i="4"/>
  <c r="AB1692" i="4"/>
  <c r="AF1693" i="4"/>
  <c r="AB1695" i="4"/>
  <c r="AF1696" i="4"/>
  <c r="AB1698" i="4"/>
  <c r="AF1699" i="4"/>
  <c r="AB1701" i="4"/>
  <c r="AF1702" i="4"/>
  <c r="AB1704" i="4"/>
  <c r="AF1705" i="4"/>
  <c r="AB1707" i="4"/>
  <c r="AF1708" i="4"/>
  <c r="AB1710" i="4"/>
  <c r="AF1711" i="4"/>
  <c r="AB1713" i="4"/>
  <c r="AF1714" i="4"/>
  <c r="AB1716" i="4"/>
  <c r="AF1717" i="4"/>
  <c r="AB1719" i="4"/>
  <c r="AF1720" i="4"/>
  <c r="AB1722" i="4"/>
  <c r="AF1723" i="4"/>
  <c r="AB1725" i="4"/>
  <c r="AF1726" i="4"/>
  <c r="AA1728" i="4"/>
  <c r="AD1729" i="4"/>
  <c r="AH1730" i="4"/>
  <c r="AA1732" i="4"/>
  <c r="AD1733" i="4"/>
  <c r="AH1734" i="4"/>
  <c r="AA1736" i="4"/>
  <c r="AD1737" i="4"/>
  <c r="AG1738" i="4"/>
  <c r="AH1739" i="4"/>
  <c r="AI1740" i="4"/>
  <c r="Y1742" i="4"/>
  <c r="Z1743" i="4"/>
  <c r="AA1744" i="4"/>
  <c r="AB1745" i="4"/>
  <c r="AC1746" i="4"/>
  <c r="AD1747" i="4"/>
  <c r="AE1748" i="4"/>
  <c r="AF1749" i="4"/>
  <c r="AG1750" i="4"/>
  <c r="AH1751" i="4"/>
  <c r="AI1752" i="4"/>
  <c r="Y1754" i="4"/>
  <c r="Z1755" i="4"/>
  <c r="AA1756" i="4"/>
  <c r="AB1757" i="4"/>
  <c r="AC1758" i="4"/>
  <c r="AD1759" i="4"/>
  <c r="AE1760" i="4"/>
  <c r="AF1761" i="4"/>
  <c r="AG1762" i="4"/>
  <c r="AH1763" i="4"/>
  <c r="AI1764" i="4"/>
  <c r="Y1766" i="4"/>
  <c r="Z1767" i="4"/>
  <c r="AA1768" i="4"/>
  <c r="AB1769" i="4"/>
  <c r="AC1770" i="4"/>
  <c r="AD1771" i="4"/>
  <c r="AE1772" i="4"/>
  <c r="AF1773" i="4"/>
  <c r="AG1774" i="4"/>
  <c r="AH1775" i="4"/>
  <c r="AI1776" i="4"/>
  <c r="Y1778" i="4"/>
  <c r="Z1779" i="4"/>
  <c r="AA1780" i="4"/>
  <c r="AB1781" i="4"/>
  <c r="AC1782" i="4"/>
  <c r="AD1783" i="4"/>
  <c r="AE1784" i="4"/>
  <c r="AF1785" i="4"/>
  <c r="AG1786" i="4"/>
  <c r="AH1787" i="4"/>
  <c r="AI1788" i="4"/>
  <c r="Y1790" i="4"/>
  <c r="Z1791" i="4"/>
  <c r="AA1792" i="4"/>
  <c r="AB1793" i="4"/>
  <c r="AC1794" i="4"/>
  <c r="AD1795" i="4"/>
  <c r="AE1796" i="4"/>
  <c r="AF1797" i="4"/>
  <c r="AG1798" i="4"/>
  <c r="AH1799" i="4"/>
  <c r="AI1800" i="4"/>
  <c r="Y1802" i="4"/>
  <c r="Z1803" i="4"/>
  <c r="AA1804" i="4"/>
  <c r="AB1805" i="4"/>
  <c r="AC1806" i="4"/>
  <c r="AD1807" i="4"/>
  <c r="AE1808" i="4"/>
  <c r="AF1809" i="4"/>
  <c r="AG1810" i="4"/>
  <c r="AH1811" i="4"/>
  <c r="AI1812" i="4"/>
  <c r="Y1814" i="4"/>
  <c r="Z1815" i="4"/>
  <c r="AA1816" i="4"/>
  <c r="AB1817" i="4"/>
  <c r="AC1818" i="4"/>
  <c r="AD1819" i="4"/>
  <c r="AE1820" i="4"/>
  <c r="AF1821" i="4"/>
  <c r="AG1822" i="4"/>
  <c r="AH1823" i="4"/>
  <c r="AI1824" i="4"/>
  <c r="Y1826" i="4"/>
  <c r="Z1827" i="4"/>
  <c r="AA1828" i="4"/>
  <c r="AB1829" i="4"/>
  <c r="AC1830" i="4"/>
  <c r="AD1831" i="4"/>
  <c r="AE1832" i="4"/>
  <c r="AF1833" i="4"/>
  <c r="AG1834" i="4"/>
  <c r="AH1835" i="4"/>
  <c r="AI1836" i="4"/>
  <c r="Y1838" i="4"/>
  <c r="Z1839" i="4"/>
  <c r="AA1840" i="4"/>
  <c r="AB1841" i="4"/>
  <c r="AC1842" i="4"/>
  <c r="AD1843" i="4"/>
  <c r="AE1844" i="4"/>
  <c r="AF1845" i="4"/>
  <c r="AG1846" i="4"/>
  <c r="AH1847" i="4"/>
  <c r="AI1848" i="4"/>
  <c r="Y1850" i="4"/>
  <c r="Z1851" i="4"/>
  <c r="AA1852" i="4"/>
  <c r="AB1853" i="4"/>
  <c r="AC1854" i="4"/>
  <c r="AD1855" i="4"/>
  <c r="AE1856" i="4"/>
  <c r="AF1857" i="4"/>
  <c r="AG1858" i="4"/>
  <c r="AH1859" i="4"/>
  <c r="AI1860" i="4"/>
  <c r="Y1862" i="4"/>
  <c r="Z1863" i="4"/>
  <c r="AA1864" i="4"/>
  <c r="AB1865" i="4"/>
  <c r="AC1866" i="4"/>
  <c r="AD1867" i="4"/>
  <c r="AE1868" i="4"/>
  <c r="AF1869" i="4"/>
  <c r="AG1870" i="4"/>
  <c r="AH1871" i="4"/>
  <c r="AI1872" i="4"/>
  <c r="Y1874" i="4"/>
  <c r="Z1875" i="4"/>
  <c r="AA1876" i="4"/>
  <c r="AB1877" i="4"/>
  <c r="AC1878" i="4"/>
  <c r="AD1879" i="4"/>
  <c r="AE1880" i="4"/>
  <c r="AF1881" i="4"/>
  <c r="AG1882" i="4"/>
  <c r="AH1883" i="4"/>
  <c r="AI1884" i="4"/>
  <c r="Y1886" i="4"/>
  <c r="Z1887" i="4"/>
  <c r="AA1888" i="4"/>
  <c r="AB1889" i="4"/>
  <c r="AC1890" i="4"/>
  <c r="AD1891" i="4"/>
  <c r="AE1892" i="4"/>
  <c r="AF1893" i="4"/>
  <c r="AG1894" i="4"/>
  <c r="AH1895" i="4"/>
  <c r="AI1896" i="4"/>
  <c r="Y1898" i="4"/>
  <c r="Z1899" i="4"/>
  <c r="AA1900" i="4"/>
  <c r="AB1901" i="4"/>
  <c r="AC1902" i="4"/>
  <c r="AD1903" i="4"/>
  <c r="AE1904" i="4"/>
  <c r="AF1905" i="4"/>
  <c r="AG1906" i="4"/>
  <c r="AH1907" i="4"/>
  <c r="AI1908" i="4"/>
  <c r="Y1910" i="4"/>
  <c r="Z1911" i="4"/>
  <c r="AA1912" i="4"/>
  <c r="AB1913" i="4"/>
  <c r="AC1914" i="4"/>
  <c r="AD1915" i="4"/>
  <c r="AE1916" i="4"/>
  <c r="AF1917" i="4"/>
  <c r="AG1918" i="4"/>
  <c r="AH1919" i="4"/>
  <c r="AI1920" i="4"/>
  <c r="Y1922" i="4"/>
  <c r="Z1923" i="4"/>
  <c r="AA1924" i="4"/>
  <c r="AB1925" i="4"/>
  <c r="AC1926" i="4"/>
  <c r="AD1927" i="4"/>
  <c r="AE1928" i="4"/>
  <c r="AF1929" i="4"/>
  <c r="AG1930" i="4"/>
  <c r="AH1931" i="4"/>
  <c r="AI1932" i="4"/>
  <c r="Y1934" i="4"/>
  <c r="Z1935" i="4"/>
  <c r="AA1936" i="4"/>
  <c r="AB1937" i="4"/>
  <c r="AC1938" i="4"/>
  <c r="AD1939" i="4"/>
  <c r="AE1940" i="4"/>
  <c r="AF1941" i="4"/>
  <c r="AG1942" i="4"/>
  <c r="AH1943" i="4"/>
  <c r="AI1944" i="4"/>
  <c r="Y1946" i="4"/>
  <c r="Z1947" i="4"/>
  <c r="AA1948" i="4"/>
  <c r="AB1949" i="4"/>
  <c r="AC1950" i="4"/>
  <c r="AD1951" i="4"/>
  <c r="AE1952" i="4"/>
  <c r="AF1953" i="4"/>
  <c r="AG1954" i="4"/>
  <c r="AH1955" i="4"/>
  <c r="AI1956" i="4"/>
  <c r="Y1958" i="4"/>
  <c r="Z1959" i="4"/>
  <c r="AA1960" i="4"/>
  <c r="AB1961" i="4"/>
  <c r="AC1962" i="4"/>
  <c r="AD1963" i="4"/>
  <c r="AE1964" i="4"/>
  <c r="AF1965" i="4"/>
  <c r="AG1966" i="4"/>
  <c r="AH1967" i="4"/>
  <c r="AI1968" i="4"/>
  <c r="Y1970" i="4"/>
  <c r="Z1971" i="4"/>
  <c r="AA1972" i="4"/>
  <c r="AB1973" i="4"/>
  <c r="AC1974" i="4"/>
  <c r="AH117" i="4"/>
  <c r="AF214" i="4"/>
  <c r="AC311" i="4"/>
  <c r="AG359" i="4"/>
  <c r="AD398" i="4"/>
  <c r="AJ426" i="4"/>
  <c r="AJ451" i="4"/>
  <c r="AG471" i="4"/>
  <c r="AB500" i="4"/>
  <c r="AB519" i="4"/>
  <c r="AC542" i="4"/>
  <c r="AH560" i="4"/>
  <c r="AH579" i="4"/>
  <c r="AG596" i="4"/>
  <c r="AH612" i="4"/>
  <c r="Y626" i="4"/>
  <c r="AC642" i="4"/>
  <c r="AB655" i="4"/>
  <c r="AJ669" i="4"/>
  <c r="AH681" i="4"/>
  <c r="Z697" i="4"/>
  <c r="AD708" i="4"/>
  <c r="AD720" i="4"/>
  <c r="AC731" i="4"/>
  <c r="AA746" i="4"/>
  <c r="AE757" i="4"/>
  <c r="AE769" i="4"/>
  <c r="AH778" i="4"/>
  <c r="AI789" i="4"/>
  <c r="AH796" i="4"/>
  <c r="Z805" i="4"/>
  <c r="AH812" i="4"/>
  <c r="AF822" i="4"/>
  <c r="AD829" i="4"/>
  <c r="AJ838" i="4"/>
  <c r="AI845" i="4"/>
  <c r="AG855" i="4"/>
  <c r="AB863" i="4"/>
  <c r="AG871" i="4"/>
  <c r="AF878" i="4"/>
  <c r="AC888" i="4"/>
  <c r="Y896" i="4"/>
  <c r="AH904" i="4"/>
  <c r="Y912" i="4"/>
  <c r="AH920" i="4"/>
  <c r="AF926" i="4"/>
  <c r="AF932" i="4"/>
  <c r="AA938" i="4"/>
  <c r="AB945" i="4"/>
  <c r="AD950" i="4"/>
  <c r="AA957" i="4"/>
  <c r="AC962" i="4"/>
  <c r="AD969" i="4"/>
  <c r="Y975" i="4"/>
  <c r="Y981" i="4"/>
  <c r="AA986" i="4"/>
  <c r="AB993" i="4"/>
  <c r="AI998" i="4"/>
  <c r="AA1005" i="4"/>
  <c r="AH1010" i="4"/>
  <c r="AJ1017" i="4"/>
  <c r="AJ1022" i="4"/>
  <c r="AH1028" i="4"/>
  <c r="AG1033" i="4"/>
  <c r="AC1039" i="4"/>
  <c r="AC1044" i="4"/>
  <c r="AG1049" i="4"/>
  <c r="Z1054" i="4"/>
  <c r="AJ1057" i="4"/>
  <c r="AI1061" i="4"/>
  <c r="AC1065" i="4"/>
  <c r="AB1068" i="4"/>
  <c r="AJ1071" i="4"/>
  <c r="AG1074" i="4"/>
  <c r="AB1078" i="4"/>
  <c r="AA1081" i="4"/>
  <c r="AI1084" i="4"/>
  <c r="AD1087" i="4"/>
  <c r="AA1091" i="4"/>
  <c r="AJ1093" i="4"/>
  <c r="AG1097" i="4"/>
  <c r="AC1100" i="4"/>
  <c r="Y1104" i="4"/>
  <c r="AH1106" i="4"/>
  <c r="AC1110" i="4"/>
  <c r="AA1113" i="4"/>
  <c r="AI1116" i="4"/>
  <c r="AF1119" i="4"/>
  <c r="AI1122" i="4"/>
  <c r="Z1126" i="4"/>
  <c r="AA1129" i="4"/>
  <c r="AD1132" i="4"/>
  <c r="AH1135" i="4"/>
  <c r="AC1138" i="4"/>
  <c r="Y1142" i="4"/>
  <c r="AH1144" i="4"/>
  <c r="AC1148" i="4"/>
  <c r="AB1151" i="4"/>
  <c r="AJ1154" i="4"/>
  <c r="AD1157" i="4"/>
  <c r="AH1160" i="4"/>
  <c r="AB1163" i="4"/>
  <c r="AG1166" i="4"/>
  <c r="AB1169" i="4"/>
  <c r="AE1172" i="4"/>
  <c r="Y1175" i="4"/>
  <c r="AD1178" i="4"/>
  <c r="AJ1180" i="4"/>
  <c r="AC1184" i="4"/>
  <c r="AH1186" i="4"/>
  <c r="AH1189" i="4"/>
  <c r="AG1192" i="4"/>
  <c r="AF1195" i="4"/>
  <c r="AF1198" i="4"/>
  <c r="AF1201" i="4"/>
  <c r="AJ1203" i="4"/>
  <c r="Y1207" i="4"/>
  <c r="AC1209" i="4"/>
  <c r="Y1212" i="4"/>
  <c r="AD1214" i="4"/>
  <c r="AC1217" i="4"/>
  <c r="AE1219" i="4"/>
  <c r="Z1222" i="4"/>
  <c r="Y1224" i="4"/>
  <c r="AD1226" i="4"/>
  <c r="AD1228" i="4"/>
  <c r="AG1230" i="4"/>
  <c r="AF1232" i="4"/>
  <c r="AJ1234" i="4"/>
  <c r="AI1236" i="4"/>
  <c r="AB1239" i="4"/>
  <c r="Y1241" i="4"/>
  <c r="AD1243" i="4"/>
  <c r="AD1245" i="4"/>
  <c r="AG1247" i="4"/>
  <c r="AF1249" i="4"/>
  <c r="AJ1251" i="4"/>
  <c r="AH1253" i="4"/>
  <c r="AB1256" i="4"/>
  <c r="Y1258" i="4"/>
  <c r="AE1260" i="4"/>
  <c r="AC1262" i="4"/>
  <c r="AG1264" i="4"/>
  <c r="AF1266" i="4"/>
  <c r="AJ1268" i="4"/>
  <c r="AH1270" i="4"/>
  <c r="Z1273" i="4"/>
  <c r="Z1275" i="4"/>
  <c r="AD1277" i="4"/>
  <c r="AC1279" i="4"/>
  <c r="AG1281" i="4"/>
  <c r="AF1283" i="4"/>
  <c r="AJ1285" i="4"/>
  <c r="AI1287" i="4"/>
  <c r="AB1290" i="4"/>
  <c r="Z1292" i="4"/>
  <c r="AD1294" i="4"/>
  <c r="AC1296" i="4"/>
  <c r="AH1298" i="4"/>
  <c r="AE1300" i="4"/>
  <c r="AI1302" i="4"/>
  <c r="AH1304" i="4"/>
  <c r="Z1307" i="4"/>
  <c r="Y1309" i="4"/>
  <c r="AD1311" i="4"/>
  <c r="AC1313" i="4"/>
  <c r="AG1315" i="4"/>
  <c r="AF1317" i="4"/>
  <c r="AJ1319" i="4"/>
  <c r="AI1321" i="4"/>
  <c r="Z1324" i="4"/>
  <c r="Z1326" i="4"/>
  <c r="AE1328" i="4"/>
  <c r="AC1330" i="4"/>
  <c r="AG1332" i="4"/>
  <c r="AE1334" i="4"/>
  <c r="AJ1336" i="4"/>
  <c r="AH1338" i="4"/>
  <c r="Y1341" i="4"/>
  <c r="Y1343" i="4"/>
  <c r="AD1345" i="4"/>
  <c r="AC1347" i="4"/>
  <c r="AG1349" i="4"/>
  <c r="AD1351" i="4"/>
  <c r="AF1353" i="4"/>
  <c r="AB1355" i="4"/>
  <c r="AA1357" i="4"/>
  <c r="AH1358" i="4"/>
  <c r="AH1360" i="4"/>
  <c r="AC1362" i="4"/>
  <c r="AC1364" i="4"/>
  <c r="AI1365" i="4"/>
  <c r="AI1367" i="4"/>
  <c r="AE1369" i="4"/>
  <c r="AD1371" i="4"/>
  <c r="Z1373" i="4"/>
  <c r="Z1375" i="4"/>
  <c r="AF1376" i="4"/>
  <c r="AF1378" i="4"/>
  <c r="AA1380" i="4"/>
  <c r="AA1382" i="4"/>
  <c r="AH1383" i="4"/>
  <c r="AH1385" i="4"/>
  <c r="AC1387" i="4"/>
  <c r="AC1389" i="4"/>
  <c r="AI1390" i="4"/>
  <c r="AI1392" i="4"/>
  <c r="AE1394" i="4"/>
  <c r="AD1396" i="4"/>
  <c r="Z1398" i="4"/>
  <c r="Z1400" i="4"/>
  <c r="AF1401" i="4"/>
  <c r="AF1403" i="4"/>
  <c r="AA1405" i="4"/>
  <c r="AA1407" i="4"/>
  <c r="AH1408" i="4"/>
  <c r="AG1410" i="4"/>
  <c r="AC1412" i="4"/>
  <c r="AC1414" i="4"/>
  <c r="AI1415" i="4"/>
  <c r="AI1417" i="4"/>
  <c r="AD1419" i="4"/>
  <c r="AD1421" i="4"/>
  <c r="Z1423" i="4"/>
  <c r="Z1425" i="4"/>
  <c r="AF1426" i="4"/>
  <c r="AF1428" i="4"/>
  <c r="AA1430" i="4"/>
  <c r="AA1432" i="4"/>
  <c r="AH1433" i="4"/>
  <c r="AG1435" i="4"/>
  <c r="AC1437" i="4"/>
  <c r="AC1439" i="4"/>
  <c r="AI1440" i="4"/>
  <c r="AI1442" i="4"/>
  <c r="AD1444" i="4"/>
  <c r="AD1446" i="4"/>
  <c r="Z1448" i="4"/>
  <c r="Y1450" i="4"/>
  <c r="AF1451" i="4"/>
  <c r="AF1453" i="4"/>
  <c r="AA1455" i="4"/>
  <c r="AA1457" i="4"/>
  <c r="AG1458" i="4"/>
  <c r="AG1460" i="4"/>
  <c r="AC1462" i="4"/>
  <c r="AC1464" i="4"/>
  <c r="AI1465" i="4"/>
  <c r="AI1467" i="4"/>
  <c r="AD1469" i="4"/>
  <c r="AD1471" i="4"/>
  <c r="Z1473" i="4"/>
  <c r="Y1475" i="4"/>
  <c r="AF1476" i="4"/>
  <c r="AF1478" i="4"/>
  <c r="AA1480" i="4"/>
  <c r="AA1482" i="4"/>
  <c r="AG1483" i="4"/>
  <c r="AG1485" i="4"/>
  <c r="AC1487" i="4"/>
  <c r="AB1489" i="4"/>
  <c r="AI1490" i="4"/>
  <c r="AI1492" i="4"/>
  <c r="AD1494" i="4"/>
  <c r="AD1496" i="4"/>
  <c r="Y1498" i="4"/>
  <c r="Y1500" i="4"/>
  <c r="AF1501" i="4"/>
  <c r="AE1503" i="4"/>
  <c r="AJ1504" i="4"/>
  <c r="AH1506" i="4"/>
  <c r="AA1508" i="4"/>
  <c r="Y1510" i="4"/>
  <c r="AE1511" i="4"/>
  <c r="AB1513" i="4"/>
  <c r="AH1514" i="4"/>
  <c r="AF1516" i="4"/>
  <c r="Y1518" i="4"/>
  <c r="AI1519" i="4"/>
  <c r="AB1521" i="4"/>
  <c r="Z1523" i="4"/>
  <c r="AF1524" i="4"/>
  <c r="AC1526" i="4"/>
  <c r="AI1527" i="4"/>
  <c r="AG1529" i="4"/>
  <c r="Z1531" i="4"/>
  <c r="AJ1532" i="4"/>
  <c r="AC1534" i="4"/>
  <c r="AA1536" i="4"/>
  <c r="AG1537" i="4"/>
  <c r="AE1539" i="4"/>
  <c r="AJ1540" i="4"/>
  <c r="AH1542" i="4"/>
  <c r="AA1544" i="4"/>
  <c r="Y1546" i="4"/>
  <c r="AE1547" i="4"/>
  <c r="AB1549" i="4"/>
  <c r="AH1550" i="4"/>
  <c r="AF1552" i="4"/>
  <c r="Y1554" i="4"/>
  <c r="AI1555" i="4"/>
  <c r="AB1557" i="4"/>
  <c r="Z1559" i="4"/>
  <c r="AF1560" i="4"/>
  <c r="AC1562" i="4"/>
  <c r="AI1563" i="4"/>
  <c r="AG1565" i="4"/>
  <c r="Z1567" i="4"/>
  <c r="AJ1568" i="4"/>
  <c r="AC1570" i="4"/>
  <c r="AA1572" i="4"/>
  <c r="AG1573" i="4"/>
  <c r="AE1575" i="4"/>
  <c r="AJ1576" i="4"/>
  <c r="AH1578" i="4"/>
  <c r="AA1580" i="4"/>
  <c r="Y1582" i="4"/>
  <c r="AE1583" i="4"/>
  <c r="AB1585" i="4"/>
  <c r="AH1586" i="4"/>
  <c r="AF1588" i="4"/>
  <c r="Y1590" i="4"/>
  <c r="AI1591" i="4"/>
  <c r="AB1593" i="4"/>
  <c r="Z1595" i="4"/>
  <c r="AF1596" i="4"/>
  <c r="AC1598" i="4"/>
  <c r="AI1599" i="4"/>
  <c r="AG1601" i="4"/>
  <c r="Z1603" i="4"/>
  <c r="AJ1604" i="4"/>
  <c r="AC1606" i="4"/>
  <c r="AA1608" i="4"/>
  <c r="AG1609" i="4"/>
  <c r="AE1611" i="4"/>
  <c r="AJ1612" i="4"/>
  <c r="AH1614" i="4"/>
  <c r="AA1616" i="4"/>
  <c r="Y1618" i="4"/>
  <c r="AE1619" i="4"/>
  <c r="AB1621" i="4"/>
  <c r="AH1622" i="4"/>
  <c r="AF1624" i="4"/>
  <c r="Y1626" i="4"/>
  <c r="AI1627" i="4"/>
  <c r="AB1629" i="4"/>
  <c r="Z1631" i="4"/>
  <c r="AF1632" i="4"/>
  <c r="AC1634" i="4"/>
  <c r="AI1635" i="4"/>
  <c r="AG1637" i="4"/>
  <c r="Z1639" i="4"/>
  <c r="AJ1640" i="4"/>
  <c r="AC1642" i="4"/>
  <c r="AA1644" i="4"/>
  <c r="AG1645" i="4"/>
  <c r="AE1647" i="4"/>
  <c r="AJ1648" i="4"/>
  <c r="AH1650" i="4"/>
  <c r="AA1652" i="4"/>
  <c r="Y1654" i="4"/>
  <c r="AE1655" i="4"/>
  <c r="AB1657" i="4"/>
  <c r="AH1658" i="4"/>
  <c r="AF1660" i="4"/>
  <c r="Y1662" i="4"/>
  <c r="AI1663" i="4"/>
  <c r="AB1665" i="4"/>
  <c r="Y1667" i="4"/>
  <c r="AC1668" i="4"/>
  <c r="Y1670" i="4"/>
  <c r="AC1671" i="4"/>
  <c r="Y1673" i="4"/>
  <c r="AC1674" i="4"/>
  <c r="Y1676" i="4"/>
  <c r="AC1677" i="4"/>
  <c r="Y1679" i="4"/>
  <c r="AC1680" i="4"/>
  <c r="Y1682" i="4"/>
  <c r="AC1683" i="4"/>
  <c r="Y1685" i="4"/>
  <c r="AC1686" i="4"/>
  <c r="Y1688" i="4"/>
  <c r="AC1689" i="4"/>
  <c r="Y1691" i="4"/>
  <c r="AC1692" i="4"/>
  <c r="Y1694" i="4"/>
  <c r="AC1695" i="4"/>
  <c r="Y1697" i="4"/>
  <c r="AC1698" i="4"/>
  <c r="Y1700" i="4"/>
  <c r="AC1701" i="4"/>
  <c r="Y1703" i="4"/>
  <c r="AC1704" i="4"/>
  <c r="Y1706" i="4"/>
  <c r="AC1707" i="4"/>
  <c r="Y1709" i="4"/>
  <c r="AC1710" i="4"/>
  <c r="Y1712" i="4"/>
  <c r="AC1713" i="4"/>
  <c r="Y1715" i="4"/>
  <c r="AC1716" i="4"/>
  <c r="Y1718" i="4"/>
  <c r="AC1719" i="4"/>
  <c r="Y1721" i="4"/>
  <c r="AC1722" i="4"/>
  <c r="Y1724" i="4"/>
  <c r="AC1725" i="4"/>
  <c r="Y1727" i="4"/>
  <c r="AB1728" i="4"/>
  <c r="AE1729" i="4"/>
  <c r="Y1731" i="4"/>
  <c r="AB1732" i="4"/>
  <c r="AE1733" i="4"/>
  <c r="Y1735" i="4"/>
  <c r="AB1736" i="4"/>
  <c r="AE1737" i="4"/>
  <c r="AH1738" i="4"/>
  <c r="AI1739" i="4"/>
  <c r="Y1741" i="4"/>
  <c r="Z1742" i="4"/>
  <c r="AA1743" i="4"/>
  <c r="AB1744" i="4"/>
  <c r="AC1745" i="4"/>
  <c r="AD1746" i="4"/>
  <c r="AE1747" i="4"/>
  <c r="AF1748" i="4"/>
  <c r="AG1749" i="4"/>
  <c r="AH1750" i="4"/>
  <c r="AI1751" i="4"/>
  <c r="Y1753" i="4"/>
  <c r="Z1754" i="4"/>
  <c r="AA1755" i="4"/>
  <c r="AB1756" i="4"/>
  <c r="AC1757" i="4"/>
  <c r="AD1758" i="4"/>
  <c r="AE1759" i="4"/>
  <c r="AF1760" i="4"/>
  <c r="AG1761" i="4"/>
  <c r="AH1762" i="4"/>
  <c r="AI1763" i="4"/>
  <c r="Y1765" i="4"/>
  <c r="Z1766" i="4"/>
  <c r="AA1767" i="4"/>
  <c r="AB1768" i="4"/>
  <c r="AC1769" i="4"/>
  <c r="AD1770" i="4"/>
  <c r="AE1771" i="4"/>
  <c r="AF1772" i="4"/>
  <c r="AG1773" i="4"/>
  <c r="AH1774" i="4"/>
  <c r="AI1775" i="4"/>
  <c r="Y1777" i="4"/>
  <c r="Z1778" i="4"/>
  <c r="AA1779" i="4"/>
  <c r="AB1780" i="4"/>
  <c r="AC1781" i="4"/>
  <c r="AD1782" i="4"/>
  <c r="AE1783" i="4"/>
  <c r="AF1784" i="4"/>
  <c r="AG1785" i="4"/>
  <c r="AH1786" i="4"/>
  <c r="AI1787" i="4"/>
  <c r="Y1789" i="4"/>
  <c r="Z1790" i="4"/>
  <c r="AA1791" i="4"/>
  <c r="AB1792" i="4"/>
  <c r="AC1793" i="4"/>
  <c r="AD1794" i="4"/>
  <c r="AE1795" i="4"/>
  <c r="AF1796" i="4"/>
  <c r="AG1797" i="4"/>
  <c r="AH1798" i="4"/>
  <c r="AI1799" i="4"/>
  <c r="Y1801" i="4"/>
  <c r="Z1802" i="4"/>
  <c r="AA1803" i="4"/>
  <c r="AB1804" i="4"/>
  <c r="AC1805" i="4"/>
  <c r="AD1806" i="4"/>
  <c r="AE1807" i="4"/>
  <c r="AF1808" i="4"/>
  <c r="AG1809" i="4"/>
  <c r="AH1810" i="4"/>
  <c r="AI1811" i="4"/>
  <c r="Y1813" i="4"/>
  <c r="Z1814" i="4"/>
  <c r="AA1815" i="4"/>
  <c r="AB1816" i="4"/>
  <c r="AC1817" i="4"/>
  <c r="AD1818" i="4"/>
  <c r="AE1819" i="4"/>
  <c r="AF1820" i="4"/>
  <c r="AG1821" i="4"/>
  <c r="AH1822" i="4"/>
  <c r="AI1823" i="4"/>
  <c r="Y1825" i="4"/>
  <c r="Z1826" i="4"/>
  <c r="AA1827" i="4"/>
  <c r="AB1828" i="4"/>
  <c r="AC1829" i="4"/>
  <c r="AD1830" i="4"/>
  <c r="AE1831" i="4"/>
  <c r="AF1832" i="4"/>
  <c r="AG1833" i="4"/>
  <c r="AH1834" i="4"/>
  <c r="AI1835" i="4"/>
  <c r="Y1837" i="4"/>
  <c r="Z1838" i="4"/>
  <c r="AA1839" i="4"/>
  <c r="AB1840" i="4"/>
  <c r="AC1841" i="4"/>
  <c r="AD1842" i="4"/>
  <c r="AE1843" i="4"/>
  <c r="AF1844" i="4"/>
  <c r="AG1845" i="4"/>
  <c r="AH1846" i="4"/>
  <c r="AI1847" i="4"/>
  <c r="Y1849" i="4"/>
  <c r="Z1850" i="4"/>
  <c r="AA1851" i="4"/>
  <c r="AB1852" i="4"/>
  <c r="AC1853" i="4"/>
  <c r="AD1854" i="4"/>
  <c r="AE1855" i="4"/>
  <c r="AF1856" i="4"/>
  <c r="AG1857" i="4"/>
  <c r="AH1858" i="4"/>
  <c r="AI1859" i="4"/>
  <c r="Y1861" i="4"/>
  <c r="Z1862" i="4"/>
  <c r="AA1863" i="4"/>
  <c r="AB1864" i="4"/>
  <c r="AC1865" i="4"/>
  <c r="AD1866" i="4"/>
  <c r="AE1867" i="4"/>
  <c r="AF1868" i="4"/>
  <c r="AG1869" i="4"/>
  <c r="AH1870" i="4"/>
  <c r="AI1871" i="4"/>
  <c r="Y1873" i="4"/>
  <c r="Z1874" i="4"/>
  <c r="AA1875" i="4"/>
  <c r="AB1876" i="4"/>
  <c r="AC1877" i="4"/>
  <c r="AD1878" i="4"/>
  <c r="AE1879" i="4"/>
  <c r="AF1880" i="4"/>
  <c r="AG1881" i="4"/>
  <c r="AH1882" i="4"/>
  <c r="AI1883" i="4"/>
  <c r="Y1885" i="4"/>
  <c r="Z1886" i="4"/>
  <c r="AA1887" i="4"/>
  <c r="AB1888" i="4"/>
  <c r="AC1889" i="4"/>
  <c r="AD1890" i="4"/>
  <c r="AE1891" i="4"/>
  <c r="AF1892" i="4"/>
  <c r="AG1893" i="4"/>
  <c r="AH1894" i="4"/>
  <c r="AI1895" i="4"/>
  <c r="Y1897" i="4"/>
  <c r="Z1898" i="4"/>
  <c r="AA1899" i="4"/>
  <c r="AB1900" i="4"/>
  <c r="AC1901" i="4"/>
  <c r="AD1902" i="4"/>
  <c r="AE1903" i="4"/>
  <c r="AF1904" i="4"/>
  <c r="AG1905" i="4"/>
  <c r="AH1906" i="4"/>
  <c r="AI1907" i="4"/>
  <c r="Y1909" i="4"/>
  <c r="Z1910" i="4"/>
  <c r="AA1911" i="4"/>
  <c r="AB1912" i="4"/>
  <c r="AC1913" i="4"/>
  <c r="AD1914" i="4"/>
  <c r="AE1915" i="4"/>
  <c r="AF1916" i="4"/>
  <c r="AG1917" i="4"/>
  <c r="AH1918" i="4"/>
  <c r="AI1919" i="4"/>
  <c r="Y1921" i="4"/>
  <c r="Z1922" i="4"/>
  <c r="AA1923" i="4"/>
  <c r="AB1924" i="4"/>
  <c r="AC1925" i="4"/>
  <c r="AD1926" i="4"/>
  <c r="AE1927" i="4"/>
  <c r="AF1928" i="4"/>
  <c r="AG1929" i="4"/>
  <c r="AH1930" i="4"/>
  <c r="AI1931" i="4"/>
  <c r="Y1933" i="4"/>
  <c r="Z1934" i="4"/>
  <c r="AA1935" i="4"/>
  <c r="AB1936" i="4"/>
  <c r="AC1937" i="4"/>
  <c r="AD1938" i="4"/>
  <c r="AE1939" i="4"/>
  <c r="AF1940" i="4"/>
  <c r="AG1941" i="4"/>
  <c r="AH1942" i="4"/>
  <c r="AI1943" i="4"/>
  <c r="Y1945" i="4"/>
  <c r="Z1946" i="4"/>
  <c r="AA1947" i="4"/>
  <c r="AB1948" i="4"/>
  <c r="AC1949" i="4"/>
  <c r="AD1950" i="4"/>
  <c r="AE1951" i="4"/>
  <c r="AF1952" i="4"/>
  <c r="AG1953" i="4"/>
  <c r="AH1954" i="4"/>
  <c r="AI1955" i="4"/>
  <c r="Y1957" i="4"/>
  <c r="Z1958" i="4"/>
  <c r="AA1959" i="4"/>
  <c r="AB1960" i="4"/>
  <c r="AC1961" i="4"/>
  <c r="AD1962" i="4"/>
  <c r="AE1963" i="4"/>
  <c r="AF1964" i="4"/>
  <c r="AG1965" i="4"/>
  <c r="AH1966" i="4"/>
  <c r="AI1967" i="4"/>
  <c r="Y1969" i="4"/>
  <c r="Z1970" i="4"/>
  <c r="AA1971" i="4"/>
  <c r="AB1972" i="4"/>
  <c r="AC1973" i="4"/>
  <c r="AD1974" i="4"/>
  <c r="AE1975" i="4"/>
  <c r="AF1976" i="4"/>
  <c r="AG1977" i="4"/>
  <c r="AH1978" i="4"/>
  <c r="AI1979" i="4"/>
  <c r="Y1981" i="4"/>
  <c r="Z1982" i="4"/>
  <c r="AA1983" i="4"/>
  <c r="AB1984" i="4"/>
  <c r="AC1985" i="4"/>
  <c r="AD1986" i="4"/>
  <c r="AE1987" i="4"/>
  <c r="AF1988" i="4"/>
  <c r="AG1989" i="4"/>
  <c r="AH1990" i="4"/>
  <c r="AI1991" i="4"/>
  <c r="Y1993" i="4"/>
  <c r="Z1994" i="4"/>
  <c r="AA1995" i="4"/>
  <c r="AB1996" i="4"/>
  <c r="AC1997" i="4"/>
  <c r="AD1998" i="4"/>
  <c r="AE1999" i="4"/>
  <c r="AF2000" i="4"/>
  <c r="AG2001" i="4"/>
  <c r="AB118" i="4"/>
  <c r="AA216" i="4"/>
  <c r="AE314" i="4"/>
  <c r="AD363" i="4"/>
  <c r="AC399" i="4"/>
  <c r="Y427" i="4"/>
  <c r="Z456" i="4"/>
  <c r="AF475" i="4"/>
  <c r="AA501" i="4"/>
  <c r="AC519" i="4"/>
  <c r="AJ544" i="4"/>
  <c r="AF561" i="4"/>
  <c r="AI579" i="4"/>
  <c r="AH596" i="4"/>
  <c r="Y615" i="4"/>
  <c r="AC628" i="4"/>
  <c r="AD642" i="4"/>
  <c r="AC655" i="4"/>
  <c r="AF670" i="4"/>
  <c r="AI682" i="4"/>
  <c r="AA697" i="4"/>
  <c r="AI708" i="4"/>
  <c r="AE722" i="4"/>
  <c r="AD733" i="4"/>
  <c r="AC746" i="4"/>
  <c r="AJ757" i="4"/>
  <c r="AC770" i="4"/>
  <c r="Y779" i="4"/>
  <c r="AJ789" i="4"/>
  <c r="AI796" i="4"/>
  <c r="AD806" i="4"/>
  <c r="Z814" i="4"/>
  <c r="AG822" i="4"/>
  <c r="AF829" i="4"/>
  <c r="AA839" i="4"/>
  <c r="AI846" i="4"/>
  <c r="AH855" i="4"/>
  <c r="AC863" i="4"/>
  <c r="Y873" i="4"/>
  <c r="AJ879" i="4"/>
  <c r="AD888" i="4"/>
  <c r="Z896" i="4"/>
  <c r="AH905" i="4"/>
  <c r="AB912" i="4"/>
  <c r="AI920" i="4"/>
  <c r="AG926" i="4"/>
  <c r="AG933" i="4"/>
  <c r="AB939" i="4"/>
  <c r="AC945" i="4"/>
  <c r="AF950" i="4"/>
  <c r="AD957" i="4"/>
  <c r="Y963" i="4"/>
  <c r="AF969" i="4"/>
  <c r="Z975" i="4"/>
  <c r="Z982" i="4"/>
  <c r="AB987" i="4"/>
  <c r="AC993" i="4"/>
  <c r="AJ998" i="4"/>
  <c r="AJ1005" i="4"/>
  <c r="Y1011" i="4"/>
  <c r="Y1018" i="4"/>
  <c r="Y1023" i="4"/>
  <c r="AI1028" i="4"/>
  <c r="AH1033" i="4"/>
  <c r="AD1039" i="4"/>
  <c r="AD1044" i="4"/>
  <c r="AJ1049" i="4"/>
  <c r="AA1054" i="4"/>
  <c r="AH1058" i="4"/>
  <c r="AJ1061" i="4"/>
  <c r="AD1065" i="4"/>
  <c r="AH1068" i="4"/>
  <c r="Y1072" i="4"/>
  <c r="AB1075" i="4"/>
  <c r="AD1078" i="4"/>
  <c r="AB1081" i="4"/>
  <c r="AJ1084" i="4"/>
  <c r="AG1087" i="4"/>
  <c r="AB1091" i="4"/>
  <c r="Y1094" i="4"/>
  <c r="AH1097" i="4"/>
  <c r="AD1100" i="4"/>
  <c r="Z1104" i="4"/>
  <c r="AI1106" i="4"/>
  <c r="AG1110" i="4"/>
  <c r="AB1113" i="4"/>
  <c r="AJ1116" i="4"/>
  <c r="AG1119" i="4"/>
  <c r="AB1123" i="4"/>
  <c r="AA1126" i="4"/>
  <c r="AI1129" i="4"/>
  <c r="AF1132" i="4"/>
  <c r="AI1135" i="4"/>
  <c r="AJ1138" i="4"/>
  <c r="AA1142" i="4"/>
  <c r="AD1145" i="4"/>
  <c r="AD1148" i="4"/>
  <c r="AC1151" i="4"/>
  <c r="Y1155" i="4"/>
  <c r="AE1157" i="4"/>
  <c r="AI1160" i="4"/>
  <c r="AD1163" i="4"/>
  <c r="AH1166" i="4"/>
  <c r="AC1169" i="4"/>
  <c r="AF1172" i="4"/>
  <c r="Z1175" i="4"/>
  <c r="AE1178" i="4"/>
  <c r="Y1181" i="4"/>
  <c r="AD1184" i="4"/>
  <c r="AI1186" i="4"/>
  <c r="AB1190" i="4"/>
  <c r="AI1192" i="4"/>
  <c r="AB1196" i="4"/>
  <c r="AG1198" i="4"/>
  <c r="AG1201" i="4"/>
  <c r="Y1204" i="4"/>
  <c r="Z1207" i="4"/>
  <c r="AE1209" i="4"/>
  <c r="Z1212" i="4"/>
  <c r="AE1214" i="4"/>
  <c r="AF1217" i="4"/>
  <c r="AG1219" i="4"/>
  <c r="AD1222" i="4"/>
  <c r="Z1224" i="4"/>
  <c r="AE1226" i="4"/>
  <c r="AE1228" i="4"/>
  <c r="AH1230" i="4"/>
  <c r="AG1232" i="4"/>
  <c r="Y1235" i="4"/>
  <c r="AJ1236" i="4"/>
  <c r="AC1239" i="4"/>
  <c r="Z1241" i="4"/>
  <c r="AE1243" i="4"/>
  <c r="AE1245" i="4"/>
  <c r="AI1247" i="4"/>
  <c r="AH1249" i="4"/>
  <c r="Z1252" i="4"/>
  <c r="AJ1253" i="4"/>
  <c r="AC1256" i="4"/>
  <c r="AC1258" i="4"/>
  <c r="AF1260" i="4"/>
  <c r="AD1262" i="4"/>
  <c r="AI1264" i="4"/>
  <c r="AG1266" i="4"/>
  <c r="Y1269" i="4"/>
  <c r="AI1270" i="4"/>
  <c r="AB1273" i="4"/>
  <c r="AB1275" i="4"/>
  <c r="AE1277" i="4"/>
  <c r="AE1279" i="4"/>
  <c r="AI1281" i="4"/>
  <c r="AG1283" i="4"/>
  <c r="Y1286" i="4"/>
  <c r="AJ1287" i="4"/>
  <c r="AC1290" i="4"/>
  <c r="AB1292" i="4"/>
  <c r="AF1294" i="4"/>
  <c r="AE1296" i="4"/>
  <c r="AI1298" i="4"/>
  <c r="AF1300" i="4"/>
  <c r="Y1303" i="4"/>
  <c r="AJ1304" i="4"/>
  <c r="AB1307" i="4"/>
  <c r="AB1309" i="4"/>
  <c r="AF1311" i="4"/>
  <c r="AD1313" i="4"/>
  <c r="AH1315" i="4"/>
  <c r="AG1317" i="4"/>
  <c r="Y1320" i="4"/>
  <c r="AJ1321" i="4"/>
  <c r="AB1324" i="4"/>
  <c r="AB1326" i="4"/>
  <c r="AF1328" i="4"/>
  <c r="AD1330" i="4"/>
  <c r="AH1332" i="4"/>
  <c r="AG1334" i="4"/>
  <c r="Y1337" i="4"/>
  <c r="Y1339" i="4"/>
  <c r="AD1341" i="4"/>
  <c r="Z1343" i="4"/>
  <c r="AF1345" i="4"/>
  <c r="AD1347" i="4"/>
  <c r="AH1349" i="4"/>
  <c r="AF1351" i="4"/>
  <c r="AG1353" i="4"/>
  <c r="AC1355" i="4"/>
  <c r="AB1357" i="4"/>
  <c r="AI1358" i="4"/>
  <c r="AI1360" i="4"/>
  <c r="AD1362" i="4"/>
  <c r="AD1364" i="4"/>
  <c r="Y1366" i="4"/>
  <c r="Y1368" i="4"/>
  <c r="AF1369" i="4"/>
  <c r="AF1371" i="4"/>
  <c r="AA1373" i="4"/>
  <c r="AA1375" i="4"/>
  <c r="AG1376" i="4"/>
  <c r="AG1378" i="4"/>
  <c r="AC1380" i="4"/>
  <c r="AB1382" i="4"/>
  <c r="AI1383" i="4"/>
  <c r="AI1385" i="4"/>
  <c r="AD1387" i="4"/>
  <c r="AD1389" i="4"/>
  <c r="Y1391" i="4"/>
  <c r="Y1393" i="4"/>
  <c r="AF1394" i="4"/>
  <c r="AE1396" i="4"/>
  <c r="AA1398" i="4"/>
  <c r="AA1400" i="4"/>
  <c r="AG1401" i="4"/>
  <c r="AG1403" i="4"/>
  <c r="AB1405" i="4"/>
  <c r="AB1407" i="4"/>
  <c r="AI1408" i="4"/>
  <c r="AI1410" i="4"/>
  <c r="AD1412" i="4"/>
  <c r="AD1414" i="4"/>
  <c r="Y1416" i="4"/>
  <c r="Y1418" i="4"/>
  <c r="AF1419" i="4"/>
  <c r="AE1421" i="4"/>
  <c r="AA1423" i="4"/>
  <c r="AA1425" i="4"/>
  <c r="AG1426" i="4"/>
  <c r="AG1428" i="4"/>
  <c r="AB1430" i="4"/>
  <c r="AB1432" i="4"/>
  <c r="AI1433" i="4"/>
  <c r="AH1435" i="4"/>
  <c r="AD1437" i="4"/>
  <c r="AD1439" i="4"/>
  <c r="Y1441" i="4"/>
  <c r="Y1443" i="4"/>
  <c r="AE1444" i="4"/>
  <c r="AE1446" i="4"/>
  <c r="AA1448" i="4"/>
  <c r="AA1450" i="4"/>
  <c r="AG1451" i="4"/>
  <c r="AG1453" i="4"/>
  <c r="AB1455" i="4"/>
  <c r="AB1457" i="4"/>
  <c r="AI1458" i="4"/>
  <c r="AH1460" i="4"/>
  <c r="AD1462" i="4"/>
  <c r="AD1464" i="4"/>
  <c r="Y1466" i="4"/>
  <c r="Y1468" i="4"/>
  <c r="AE1469" i="4"/>
  <c r="AE1471" i="4"/>
  <c r="AA1473" i="4"/>
  <c r="Z1475" i="4"/>
  <c r="AG1476" i="4"/>
  <c r="AG1478" i="4"/>
  <c r="AB1480" i="4"/>
  <c r="AB1482" i="4"/>
  <c r="AH1483" i="4"/>
  <c r="AH1485" i="4"/>
  <c r="AD1487" i="4"/>
  <c r="AD1489" i="4"/>
  <c r="Y1491" i="4"/>
  <c r="Y1493" i="4"/>
  <c r="AE1494" i="4"/>
  <c r="AE1496" i="4"/>
  <c r="AA1498" i="4"/>
  <c r="Z1500" i="4"/>
  <c r="AG1501" i="4"/>
  <c r="AF1503" i="4"/>
  <c r="Y1505" i="4"/>
  <c r="AI1506" i="4"/>
  <c r="AB1508" i="4"/>
  <c r="Z1510" i="4"/>
  <c r="AF1511" i="4"/>
  <c r="AC1513" i="4"/>
  <c r="AI1514" i="4"/>
  <c r="AG1516" i="4"/>
  <c r="Z1518" i="4"/>
  <c r="AJ1519" i="4"/>
  <c r="AC1521" i="4"/>
  <c r="AA1523" i="4"/>
  <c r="AG1524" i="4"/>
  <c r="AE1526" i="4"/>
  <c r="AJ1527" i="4"/>
  <c r="AH1529" i="4"/>
  <c r="AA1531" i="4"/>
  <c r="Y1533" i="4"/>
  <c r="AE1534" i="4"/>
  <c r="AB1536" i="4"/>
  <c r="AH1537" i="4"/>
  <c r="AF1539" i="4"/>
  <c r="Y1541" i="4"/>
  <c r="AI1542" i="4"/>
  <c r="AB1544" i="4"/>
  <c r="Z1546" i="4"/>
  <c r="AF1547" i="4"/>
  <c r="AC1549" i="4"/>
  <c r="AI1550" i="4"/>
  <c r="AG1552" i="4"/>
  <c r="Z1554" i="4"/>
  <c r="AJ1555" i="4"/>
  <c r="AC1557" i="4"/>
  <c r="AA1559" i="4"/>
  <c r="AG1560" i="4"/>
  <c r="AE1562" i="4"/>
  <c r="AJ1563" i="4"/>
  <c r="AH1565" i="4"/>
  <c r="AA1567" i="4"/>
  <c r="Y1569" i="4"/>
  <c r="AE1570" i="4"/>
  <c r="AB1572" i="4"/>
  <c r="AH1573" i="4"/>
  <c r="AF1575" i="4"/>
  <c r="Y1577" i="4"/>
  <c r="AI1578" i="4"/>
  <c r="AB1580" i="4"/>
  <c r="Z1582" i="4"/>
  <c r="AF1583" i="4"/>
  <c r="AC1585" i="4"/>
  <c r="AI1586" i="4"/>
  <c r="AG1588" i="4"/>
  <c r="Z1590" i="4"/>
  <c r="AJ1591" i="4"/>
  <c r="AC1593" i="4"/>
  <c r="AA1595" i="4"/>
  <c r="AG1596" i="4"/>
  <c r="AE1598" i="4"/>
  <c r="AJ1599" i="4"/>
  <c r="AH1601" i="4"/>
  <c r="AA1603" i="4"/>
  <c r="Y1605" i="4"/>
  <c r="AE1606" i="4"/>
  <c r="AB1608" i="4"/>
  <c r="AH1609" i="4"/>
  <c r="AF1611" i="4"/>
  <c r="Y1613" i="4"/>
  <c r="AI1614" i="4"/>
  <c r="AB1616" i="4"/>
  <c r="Z1618" i="4"/>
  <c r="AF1619" i="4"/>
  <c r="AC1621" i="4"/>
  <c r="AI1622" i="4"/>
  <c r="AG1624" i="4"/>
  <c r="Z1626" i="4"/>
  <c r="AJ1627" i="4"/>
  <c r="AC1629" i="4"/>
  <c r="AA1631" i="4"/>
  <c r="AG1632" i="4"/>
  <c r="AE1634" i="4"/>
  <c r="AJ1635" i="4"/>
  <c r="AH1637" i="4"/>
  <c r="AA1639" i="4"/>
  <c r="Y1641" i="4"/>
  <c r="AE1642" i="4"/>
  <c r="AB1644" i="4"/>
  <c r="AH1645" i="4"/>
  <c r="AF1647" i="4"/>
  <c r="Y1649" i="4"/>
  <c r="AI1650" i="4"/>
  <c r="AB1652" i="4"/>
  <c r="Z1654" i="4"/>
  <c r="AF1655" i="4"/>
  <c r="AC1657" i="4"/>
  <c r="AI1658" i="4"/>
  <c r="AG1660" i="4"/>
  <c r="Z1662" i="4"/>
  <c r="AJ1663" i="4"/>
  <c r="AC1665" i="4"/>
  <c r="Z1667" i="4"/>
  <c r="AD1668" i="4"/>
  <c r="Z1670" i="4"/>
  <c r="AD1671" i="4"/>
  <c r="Z1673" i="4"/>
  <c r="AD1674" i="4"/>
  <c r="Z1676" i="4"/>
  <c r="AD1677" i="4"/>
  <c r="Z1679" i="4"/>
  <c r="AD1680" i="4"/>
  <c r="Z1682" i="4"/>
  <c r="AD1683" i="4"/>
  <c r="Z1685" i="4"/>
  <c r="AD1686" i="4"/>
  <c r="Z1688" i="4"/>
  <c r="AD1689" i="4"/>
  <c r="Z1691" i="4"/>
  <c r="AD1692" i="4"/>
  <c r="Z1694" i="4"/>
  <c r="AD1695" i="4"/>
  <c r="Z1697" i="4"/>
  <c r="AD1698" i="4"/>
  <c r="Z1700" i="4"/>
  <c r="AD1701" i="4"/>
  <c r="Z1703" i="4"/>
  <c r="AD1704" i="4"/>
  <c r="Z1706" i="4"/>
  <c r="AD1707" i="4"/>
  <c r="Z1709" i="4"/>
  <c r="AD1710" i="4"/>
  <c r="Z1712" i="4"/>
  <c r="AD1713" i="4"/>
  <c r="Z1715" i="4"/>
  <c r="AD1716" i="4"/>
  <c r="Z1718" i="4"/>
  <c r="AD1719" i="4"/>
  <c r="Z1721" i="4"/>
  <c r="AD1722" i="4"/>
  <c r="Z1724" i="4"/>
  <c r="AD1725" i="4"/>
  <c r="Z1727" i="4"/>
  <c r="AC1728" i="4"/>
  <c r="AF1729" i="4"/>
  <c r="Z1731" i="4"/>
  <c r="AC1732" i="4"/>
  <c r="AF1733" i="4"/>
  <c r="Z1735" i="4"/>
  <c r="AC1736" i="4"/>
  <c r="AF1737" i="4"/>
  <c r="AI1738" i="4"/>
  <c r="Y1740" i="4"/>
  <c r="Z1741" i="4"/>
  <c r="AA1742" i="4"/>
  <c r="AB1743" i="4"/>
  <c r="AC1744" i="4"/>
  <c r="AD1745" i="4"/>
  <c r="AE1746" i="4"/>
  <c r="AF1747" i="4"/>
  <c r="AG1748" i="4"/>
  <c r="AH1749" i="4"/>
  <c r="AI1750" i="4"/>
  <c r="Y1752" i="4"/>
  <c r="Z1753" i="4"/>
  <c r="AA1754" i="4"/>
  <c r="AB1755" i="4"/>
  <c r="AC1756" i="4"/>
  <c r="AD1757" i="4"/>
  <c r="AE1758" i="4"/>
  <c r="AF1759" i="4"/>
  <c r="AG1760" i="4"/>
  <c r="AH1761" i="4"/>
  <c r="AI1762" i="4"/>
  <c r="Y1764" i="4"/>
  <c r="Z1765" i="4"/>
  <c r="AA1766" i="4"/>
  <c r="AB1767" i="4"/>
  <c r="AC1768" i="4"/>
  <c r="AD1769" i="4"/>
  <c r="AE1770" i="4"/>
  <c r="AF1771" i="4"/>
  <c r="AG1772" i="4"/>
  <c r="AH1773" i="4"/>
  <c r="AI1774" i="4"/>
  <c r="Y1776" i="4"/>
  <c r="Z1777" i="4"/>
  <c r="AA1778" i="4"/>
  <c r="AB1779" i="4"/>
  <c r="AC1780" i="4"/>
  <c r="AD1781" i="4"/>
  <c r="AE1782" i="4"/>
  <c r="AF1783" i="4"/>
  <c r="AG1784" i="4"/>
  <c r="AH1785" i="4"/>
  <c r="AI1786" i="4"/>
  <c r="Y1788" i="4"/>
  <c r="Z1789" i="4"/>
  <c r="AA1790" i="4"/>
  <c r="AB1791" i="4"/>
  <c r="AC1792" i="4"/>
  <c r="AD1793" i="4"/>
  <c r="AE1794" i="4"/>
  <c r="AF1795" i="4"/>
  <c r="AG1796" i="4"/>
  <c r="AH1797" i="4"/>
  <c r="AI1798" i="4"/>
  <c r="Y1800" i="4"/>
  <c r="Z1801" i="4"/>
  <c r="AA1802" i="4"/>
  <c r="AB1803" i="4"/>
  <c r="AC1804" i="4"/>
  <c r="AD1805" i="4"/>
  <c r="AE1806" i="4"/>
  <c r="AF1807" i="4"/>
  <c r="AG1808" i="4"/>
  <c r="AH1809" i="4"/>
  <c r="AI1810" i="4"/>
  <c r="Y1812" i="4"/>
  <c r="Z1813" i="4"/>
  <c r="AA1814" i="4"/>
  <c r="AB1815" i="4"/>
  <c r="AC1816" i="4"/>
  <c r="AD1817" i="4"/>
  <c r="AE1818" i="4"/>
  <c r="AF1819" i="4"/>
  <c r="AG1820" i="4"/>
  <c r="AH1821" i="4"/>
  <c r="AI1822" i="4"/>
  <c r="Y1824" i="4"/>
  <c r="Z1825" i="4"/>
  <c r="AA1826" i="4"/>
  <c r="AB1827" i="4"/>
  <c r="AC1828" i="4"/>
  <c r="AD1829" i="4"/>
  <c r="AE1830" i="4"/>
  <c r="AF1831" i="4"/>
  <c r="AG1832" i="4"/>
  <c r="AH1833" i="4"/>
  <c r="AI1834" i="4"/>
  <c r="Y1836" i="4"/>
  <c r="Z1837" i="4"/>
  <c r="AA1838" i="4"/>
  <c r="AB1839" i="4"/>
  <c r="AC1840" i="4"/>
  <c r="AD1841" i="4"/>
  <c r="AE1842" i="4"/>
  <c r="AF1843" i="4"/>
  <c r="AG1844" i="4"/>
  <c r="AH1845" i="4"/>
  <c r="AI1846" i="4"/>
  <c r="Y1848" i="4"/>
  <c r="Z1849" i="4"/>
  <c r="AA1850" i="4"/>
  <c r="AB1851" i="4"/>
  <c r="AC1852" i="4"/>
  <c r="AD1853" i="4"/>
  <c r="AE1854" i="4"/>
  <c r="AF1855" i="4"/>
  <c r="AG1856" i="4"/>
  <c r="AH1857" i="4"/>
  <c r="AI1858" i="4"/>
  <c r="Y1860" i="4"/>
  <c r="Z1861" i="4"/>
  <c r="AA1862" i="4"/>
  <c r="AB1863" i="4"/>
  <c r="AC1864" i="4"/>
  <c r="AD1865" i="4"/>
  <c r="AE1866" i="4"/>
  <c r="AF1867" i="4"/>
  <c r="AG1868" i="4"/>
  <c r="AH1869" i="4"/>
  <c r="AI1870" i="4"/>
  <c r="Y1872" i="4"/>
  <c r="Z1873" i="4"/>
  <c r="AA1874" i="4"/>
  <c r="AB1875" i="4"/>
  <c r="AC1876" i="4"/>
  <c r="AD1877" i="4"/>
  <c r="AE1878" i="4"/>
  <c r="AF1879" i="4"/>
  <c r="AG1880" i="4"/>
  <c r="AH1881" i="4"/>
  <c r="AI1882" i="4"/>
  <c r="Y1884" i="4"/>
  <c r="Z1885" i="4"/>
  <c r="AA1886" i="4"/>
  <c r="AB1887" i="4"/>
  <c r="AC1888" i="4"/>
  <c r="AD1889" i="4"/>
  <c r="AE1890" i="4"/>
  <c r="AF1891" i="4"/>
  <c r="AG1892" i="4"/>
  <c r="AH1893" i="4"/>
  <c r="AI1894" i="4"/>
  <c r="Y1896" i="4"/>
  <c r="Z1897" i="4"/>
  <c r="AA1898" i="4"/>
  <c r="AB1899" i="4"/>
  <c r="AC1900" i="4"/>
  <c r="AD1901" i="4"/>
  <c r="AE1902" i="4"/>
  <c r="AF1903" i="4"/>
  <c r="AG1904" i="4"/>
  <c r="AH1905" i="4"/>
  <c r="AI1906" i="4"/>
  <c r="Y1908" i="4"/>
  <c r="Z1909" i="4"/>
  <c r="AA1910" i="4"/>
  <c r="AB1911" i="4"/>
  <c r="AC1912" i="4"/>
  <c r="AD1913" i="4"/>
  <c r="AE1914" i="4"/>
  <c r="AF1915" i="4"/>
  <c r="AG1916" i="4"/>
  <c r="AH1917" i="4"/>
  <c r="AI1918" i="4"/>
  <c r="Y1920" i="4"/>
  <c r="Z1921" i="4"/>
  <c r="AA1922" i="4"/>
  <c r="AB1923" i="4"/>
  <c r="AC1924" i="4"/>
  <c r="AD1925" i="4"/>
  <c r="AE1926" i="4"/>
  <c r="AF1927" i="4"/>
  <c r="AG1928" i="4"/>
  <c r="AH1929" i="4"/>
  <c r="AI1930" i="4"/>
  <c r="Y1932" i="4"/>
  <c r="Z1933" i="4"/>
  <c r="AA1934" i="4"/>
  <c r="AB1935" i="4"/>
  <c r="AC1936" i="4"/>
  <c r="AD1937" i="4"/>
  <c r="AE1938" i="4"/>
  <c r="AF1939" i="4"/>
  <c r="AG1940" i="4"/>
  <c r="AH1941" i="4"/>
  <c r="AI1942" i="4"/>
  <c r="Y1944" i="4"/>
  <c r="Z1945" i="4"/>
  <c r="AA1946" i="4"/>
  <c r="AB1947" i="4"/>
  <c r="AC1948" i="4"/>
  <c r="AD1949" i="4"/>
  <c r="AE1950" i="4"/>
  <c r="AF1951" i="4"/>
  <c r="AG1952" i="4"/>
  <c r="AH1953" i="4"/>
  <c r="AI1954" i="4"/>
  <c r="Y1956" i="4"/>
  <c r="Z1957" i="4"/>
  <c r="AA1958" i="4"/>
  <c r="AB1959" i="4"/>
  <c r="AC1960" i="4"/>
  <c r="AD1961" i="4"/>
  <c r="AE1962" i="4"/>
  <c r="AF1963" i="4"/>
  <c r="AG1964" i="4"/>
  <c r="AH1965" i="4"/>
  <c r="AI1966" i="4"/>
  <c r="Y1968" i="4"/>
  <c r="Z1969" i="4"/>
  <c r="AA1970" i="4"/>
  <c r="AB1971" i="4"/>
  <c r="AC1972" i="4"/>
  <c r="AD1973" i="4"/>
  <c r="AE1974" i="4"/>
  <c r="AF1975" i="4"/>
  <c r="AG1976" i="4"/>
  <c r="AH1977" i="4"/>
  <c r="AI1978" i="4"/>
  <c r="Y1980" i="4"/>
  <c r="Z1981" i="4"/>
  <c r="AA1982" i="4"/>
  <c r="AB1983" i="4"/>
  <c r="AC1984" i="4"/>
  <c r="AD1985" i="4"/>
  <c r="AE1986" i="4"/>
  <c r="AF1987" i="4"/>
  <c r="AG1988" i="4"/>
  <c r="AH1989" i="4"/>
  <c r="AI1990" i="4"/>
  <c r="Y1992" i="4"/>
  <c r="Z1993" i="4"/>
  <c r="AA1994" i="4"/>
  <c r="AB1995" i="4"/>
  <c r="AC1996" i="4"/>
  <c r="AD1997" i="4"/>
  <c r="AE1998" i="4"/>
  <c r="AF1999" i="4"/>
  <c r="AG2000" i="4"/>
  <c r="AH2001" i="4"/>
  <c r="AI2002" i="4"/>
  <c r="Y2004" i="4"/>
  <c r="Z2005" i="4"/>
  <c r="AA2006" i="4"/>
  <c r="AB2007" i="4"/>
  <c r="AC2008" i="4"/>
  <c r="AD2009" i="4"/>
  <c r="AE2010" i="4"/>
  <c r="AF2011" i="4"/>
  <c r="AG2012" i="4"/>
  <c r="AH2013" i="4"/>
  <c r="AI2014" i="4"/>
  <c r="Y2016" i="4"/>
  <c r="Z2017" i="4"/>
  <c r="AA2018" i="4"/>
  <c r="AB2019" i="4"/>
  <c r="AC2020" i="4"/>
  <c r="AD2021" i="4"/>
  <c r="AE2022" i="4"/>
  <c r="AF2023" i="4"/>
  <c r="AG2024" i="4"/>
  <c r="AH2025" i="4"/>
  <c r="AI2026" i="4"/>
  <c r="AD126" i="4"/>
  <c r="AG230" i="4"/>
  <c r="AF326" i="4"/>
  <c r="AE367" i="4"/>
  <c r="AC400" i="4"/>
  <c r="Z427" i="4"/>
  <c r="AC457" i="4"/>
  <c r="AF477" i="4"/>
  <c r="AG503" i="4"/>
  <c r="AD521" i="4"/>
  <c r="Y549" i="4"/>
  <c r="AC565" i="4"/>
  <c r="AJ579" i="4"/>
  <c r="AI596" i="4"/>
  <c r="Z616" i="4"/>
  <c r="AD629" i="4"/>
  <c r="AG643" i="4"/>
  <c r="AD657" i="4"/>
  <c r="AC673" i="4"/>
  <c r="AH684" i="4"/>
  <c r="AC697" i="4"/>
  <c r="AJ708" i="4"/>
  <c r="AE723" i="4"/>
  <c r="Y734" i="4"/>
  <c r="AA748" i="4"/>
  <c r="AD758" i="4"/>
  <c r="AE771" i="4"/>
  <c r="AG780" i="4"/>
  <c r="Y790" i="4"/>
  <c r="AJ796" i="4"/>
  <c r="AH806" i="4"/>
  <c r="AC814" i="4"/>
  <c r="Z823" i="4"/>
  <c r="AH830" i="4"/>
  <c r="AF840" i="4"/>
  <c r="AI847" i="4"/>
  <c r="AI855" i="4"/>
  <c r="AD863" i="4"/>
  <c r="AB873" i="4"/>
  <c r="AF880" i="4"/>
  <c r="AG889" i="4"/>
  <c r="AJ896" i="4"/>
  <c r="AH906" i="4"/>
  <c r="AF913" i="4"/>
  <c r="AJ920" i="4"/>
  <c r="AH926" i="4"/>
  <c r="Y934" i="4"/>
  <c r="AF939" i="4"/>
  <c r="AJ945" i="4"/>
  <c r="AD951" i="4"/>
  <c r="AF958" i="4"/>
  <c r="AH963" i="4"/>
  <c r="AG969" i="4"/>
  <c r="AB975" i="4"/>
  <c r="AC982" i="4"/>
  <c r="AF987" i="4"/>
  <c r="AB994" i="4"/>
  <c r="AD999" i="4"/>
  <c r="AF1006" i="4"/>
  <c r="Z1012" i="4"/>
  <c r="Z1018" i="4"/>
  <c r="Z1023" i="4"/>
  <c r="AJ1028" i="4"/>
  <c r="AI1033" i="4"/>
  <c r="AG1039" i="4"/>
  <c r="AF1044" i="4"/>
  <c r="Y1050" i="4"/>
  <c r="AC1054" i="4"/>
  <c r="AI1058" i="4"/>
  <c r="Y1062" i="4"/>
  <c r="Y1066" i="4"/>
  <c r="AJ1068" i="4"/>
  <c r="Z1072" i="4"/>
  <c r="AC1075" i="4"/>
  <c r="AF1078" i="4"/>
  <c r="AH1081" i="4"/>
  <c r="Y1085" i="4"/>
  <c r="AH1087" i="4"/>
  <c r="AC1091" i="4"/>
  <c r="AA1094" i="4"/>
  <c r="AI1097" i="4"/>
  <c r="AF1100" i="4"/>
  <c r="AB1104" i="4"/>
  <c r="Y1107" i="4"/>
  <c r="AH1110" i="4"/>
  <c r="AC1113" i="4"/>
  <c r="Z1117" i="4"/>
  <c r="AI1119" i="4"/>
  <c r="AC1123" i="4"/>
  <c r="AB1126" i="4"/>
  <c r="AJ1129" i="4"/>
  <c r="AG1132" i="4"/>
  <c r="AB1136" i="4"/>
  <c r="Y1139" i="4"/>
  <c r="AB1142" i="4"/>
  <c r="AF1145" i="4"/>
  <c r="AH1148" i="4"/>
  <c r="AI1151" i="4"/>
  <c r="Z1155" i="4"/>
  <c r="AF1157" i="4"/>
  <c r="AJ1160" i="4"/>
  <c r="AE1163" i="4"/>
  <c r="AI1166" i="4"/>
  <c r="AD1169" i="4"/>
  <c r="AH1172" i="4"/>
  <c r="AB1175" i="4"/>
  <c r="AG1178" i="4"/>
  <c r="Z1181" i="4"/>
  <c r="AE1184" i="4"/>
  <c r="Y1187" i="4"/>
  <c r="AC1190" i="4"/>
  <c r="AJ1192" i="4"/>
  <c r="AC1196" i="4"/>
  <c r="AH1198" i="4"/>
  <c r="Z1202" i="4"/>
  <c r="AB1204" i="4"/>
  <c r="AB1207" i="4"/>
  <c r="AF1209" i="4"/>
  <c r="AB1212" i="4"/>
  <c r="AG1214" i="4"/>
  <c r="AG1217" i="4"/>
  <c r="AH1219" i="4"/>
  <c r="AE1222" i="4"/>
  <c r="AB1224" i="4"/>
  <c r="AG1226" i="4"/>
  <c r="AF1228" i="4"/>
  <c r="Y1231" i="4"/>
  <c r="AH1232" i="4"/>
  <c r="Z1235" i="4"/>
  <c r="Y1237" i="4"/>
  <c r="AD1239" i="4"/>
  <c r="AD1241" i="4"/>
  <c r="AF1243" i="4"/>
  <c r="AF1245" i="4"/>
  <c r="AJ1247" i="4"/>
  <c r="AI1249" i="4"/>
  <c r="AB1252" i="4"/>
  <c r="Y1254" i="4"/>
  <c r="AD1256" i="4"/>
  <c r="AD1258" i="4"/>
  <c r="AG1260" i="4"/>
  <c r="AE1262" i="4"/>
  <c r="AJ1264" i="4"/>
  <c r="AH1266" i="4"/>
  <c r="AB1269" i="4"/>
  <c r="AJ1270" i="4"/>
  <c r="AC1273" i="4"/>
  <c r="AC1275" i="4"/>
  <c r="AG1277" i="4"/>
  <c r="AF1279" i="4"/>
  <c r="AJ1281" i="4"/>
  <c r="AH1283" i="4"/>
  <c r="Z1286" i="4"/>
  <c r="Z1288" i="4"/>
  <c r="AD1290" i="4"/>
  <c r="AC1292" i="4"/>
  <c r="AG1294" i="4"/>
  <c r="AF1296" i="4"/>
  <c r="AJ1298" i="4"/>
  <c r="AG1300" i="4"/>
  <c r="Z1303" i="4"/>
  <c r="Y1305" i="4"/>
  <c r="AD1307" i="4"/>
  <c r="AC1309" i="4"/>
  <c r="AH1311" i="4"/>
  <c r="AE1313" i="4"/>
  <c r="AI1315" i="4"/>
  <c r="AH1317" i="4"/>
  <c r="Z1320" i="4"/>
  <c r="Y1322" i="4"/>
  <c r="AD1324" i="4"/>
  <c r="AC1326" i="4"/>
  <c r="AG1328" i="4"/>
  <c r="AE1330" i="4"/>
  <c r="AI1332" i="4"/>
  <c r="AI1334" i="4"/>
  <c r="Z1337" i="4"/>
  <c r="Z1339" i="4"/>
  <c r="AE1341" i="4"/>
  <c r="AB1343" i="4"/>
  <c r="AG1345" i="4"/>
  <c r="AE1347" i="4"/>
  <c r="AJ1349" i="4"/>
  <c r="AG1351" i="4"/>
  <c r="AH1353" i="4"/>
  <c r="AD1355" i="4"/>
  <c r="AD1357" i="4"/>
  <c r="Y1359" i="4"/>
  <c r="Y1361" i="4"/>
  <c r="AE1362" i="4"/>
  <c r="AE1364" i="4"/>
  <c r="AA1366" i="4"/>
  <c r="Z1368" i="4"/>
  <c r="AG1369" i="4"/>
  <c r="AG1371" i="4"/>
  <c r="AB1373" i="4"/>
  <c r="AB1375" i="4"/>
  <c r="AH1376" i="4"/>
  <c r="AH1378" i="4"/>
  <c r="AD1380" i="4"/>
  <c r="AC1382" i="4"/>
  <c r="Y1384" i="4"/>
  <c r="Y1386" i="4"/>
  <c r="AE1387" i="4"/>
  <c r="AE1389" i="4"/>
  <c r="Z1391" i="4"/>
  <c r="Z1393" i="4"/>
  <c r="AG1394" i="4"/>
  <c r="AG1396" i="4"/>
  <c r="AB1398" i="4"/>
  <c r="AB1400" i="4"/>
  <c r="AH1401" i="4"/>
  <c r="AH1403" i="4"/>
  <c r="AD1405" i="4"/>
  <c r="AC1407" i="4"/>
  <c r="Y1409" i="4"/>
  <c r="Y1411" i="4"/>
  <c r="AE1412" i="4"/>
  <c r="AE1414" i="4"/>
  <c r="Z1416" i="4"/>
  <c r="Z1418" i="4"/>
  <c r="AG1419" i="4"/>
  <c r="AF1421" i="4"/>
  <c r="AB1423" i="4"/>
  <c r="AB1425" i="4"/>
  <c r="AH1426" i="4"/>
  <c r="AH1428" i="4"/>
  <c r="AC1430" i="4"/>
  <c r="AC1432" i="4"/>
  <c r="Y1434" i="4"/>
  <c r="Y1436" i="4"/>
  <c r="AE1437" i="4"/>
  <c r="AE1439" i="4"/>
  <c r="Z1441" i="4"/>
  <c r="Z1443" i="4"/>
  <c r="AG1444" i="4"/>
  <c r="AF1446" i="4"/>
  <c r="AB1448" i="4"/>
  <c r="AB1450" i="4"/>
  <c r="AH1451" i="4"/>
  <c r="AH1453" i="4"/>
  <c r="AC1455" i="4"/>
  <c r="AC1457" i="4"/>
  <c r="Y1459" i="4"/>
  <c r="AI1460" i="4"/>
  <c r="AE1462" i="4"/>
  <c r="AE1464" i="4"/>
  <c r="Z1466" i="4"/>
  <c r="Z1468" i="4"/>
  <c r="AF1469" i="4"/>
  <c r="AF1471" i="4"/>
  <c r="AB1473" i="4"/>
  <c r="AB1475" i="4"/>
  <c r="AH1476" i="4"/>
  <c r="AH1478" i="4"/>
  <c r="AC1480" i="4"/>
  <c r="AC1482" i="4"/>
  <c r="Y1484" i="4"/>
  <c r="AI1485" i="4"/>
  <c r="AE1487" i="4"/>
  <c r="AE1489" i="4"/>
  <c r="Z1491" i="4"/>
  <c r="Z1493" i="4"/>
  <c r="AF1494" i="4"/>
  <c r="AF1496" i="4"/>
  <c r="AB1498" i="4"/>
  <c r="AA1500" i="4"/>
  <c r="AH1501" i="4"/>
  <c r="AG1503" i="4"/>
  <c r="Z1505" i="4"/>
  <c r="AJ1506" i="4"/>
  <c r="AC1508" i="4"/>
  <c r="AA1510" i="4"/>
  <c r="AG1511" i="4"/>
  <c r="AE1513" i="4"/>
  <c r="AJ1514" i="4"/>
  <c r="AH1516" i="4"/>
  <c r="AA1518" i="4"/>
  <c r="Y1520" i="4"/>
  <c r="AE1521" i="4"/>
  <c r="AB1523" i="4"/>
  <c r="AH1524" i="4"/>
  <c r="AF1526" i="4"/>
  <c r="Y1528" i="4"/>
  <c r="AI1529" i="4"/>
  <c r="AB1531" i="4"/>
  <c r="Z1533" i="4"/>
  <c r="AF1534" i="4"/>
  <c r="AC1536" i="4"/>
  <c r="AI1537" i="4"/>
  <c r="AG1539" i="4"/>
  <c r="Z1541" i="4"/>
  <c r="AJ1542" i="4"/>
  <c r="AC1544" i="4"/>
  <c r="AA1546" i="4"/>
  <c r="AG1547" i="4"/>
  <c r="AE1549" i="4"/>
  <c r="AJ1550" i="4"/>
  <c r="AH1552" i="4"/>
  <c r="AA1554" i="4"/>
  <c r="Y1556" i="4"/>
  <c r="AE1557" i="4"/>
  <c r="AB1559" i="4"/>
  <c r="AH1560" i="4"/>
  <c r="AF1562" i="4"/>
  <c r="Y1564" i="4"/>
  <c r="AI1565" i="4"/>
  <c r="AB1567" i="4"/>
  <c r="Z1569" i="4"/>
  <c r="AF1570" i="4"/>
  <c r="AC1572" i="4"/>
  <c r="AI1573" i="4"/>
  <c r="AG1575" i="4"/>
  <c r="Z1577" i="4"/>
  <c r="AJ1578" i="4"/>
  <c r="AC1580" i="4"/>
  <c r="AA1582" i="4"/>
  <c r="AG1583" i="4"/>
  <c r="AE1585" i="4"/>
  <c r="AJ1586" i="4"/>
  <c r="AH1588" i="4"/>
  <c r="AA1590" i="4"/>
  <c r="Y1592" i="4"/>
  <c r="AE1593" i="4"/>
  <c r="AB1595" i="4"/>
  <c r="AH1596" i="4"/>
  <c r="AF1598" i="4"/>
  <c r="Y1600" i="4"/>
  <c r="AI1601" i="4"/>
  <c r="AB1603" i="4"/>
  <c r="Z1605" i="4"/>
  <c r="AF1606" i="4"/>
  <c r="AC1608" i="4"/>
  <c r="AI1609" i="4"/>
  <c r="AG1611" i="4"/>
  <c r="Z1613" i="4"/>
  <c r="AJ1614" i="4"/>
  <c r="AC1616" i="4"/>
  <c r="AA1618" i="4"/>
  <c r="AG1619" i="4"/>
  <c r="AE1621" i="4"/>
  <c r="AJ1622" i="4"/>
  <c r="AH1624" i="4"/>
  <c r="AA1626" i="4"/>
  <c r="Y1628" i="4"/>
  <c r="AE1629" i="4"/>
  <c r="AB1631" i="4"/>
  <c r="AH1632" i="4"/>
  <c r="AF1634" i="4"/>
  <c r="Y1636" i="4"/>
  <c r="AI1637" i="4"/>
  <c r="AB1639" i="4"/>
  <c r="Z1641" i="4"/>
  <c r="AF1642" i="4"/>
  <c r="AC1644" i="4"/>
  <c r="AI1645" i="4"/>
  <c r="AG1647" i="4"/>
  <c r="Z1649" i="4"/>
  <c r="AJ1650" i="4"/>
  <c r="AC1652" i="4"/>
  <c r="AA1654" i="4"/>
  <c r="AG1655" i="4"/>
  <c r="AE1657" i="4"/>
  <c r="AJ1658" i="4"/>
  <c r="AH1660" i="4"/>
  <c r="AA1662" i="4"/>
  <c r="Y1664" i="4"/>
  <c r="AE1665" i="4"/>
  <c r="AA1667" i="4"/>
  <c r="AE1668" i="4"/>
  <c r="AA1670" i="4"/>
  <c r="AE1671" i="4"/>
  <c r="AA1673" i="4"/>
  <c r="AE1674" i="4"/>
  <c r="AA1676" i="4"/>
  <c r="AE1677" i="4"/>
  <c r="AA1679" i="4"/>
  <c r="AE1680" i="4"/>
  <c r="AA1682" i="4"/>
  <c r="AE1683" i="4"/>
  <c r="AA1685" i="4"/>
  <c r="AE1686" i="4"/>
  <c r="AA1688" i="4"/>
  <c r="AE1689" i="4"/>
  <c r="AA1691" i="4"/>
  <c r="AE1692" i="4"/>
  <c r="AA1694" i="4"/>
  <c r="AE1695" i="4"/>
  <c r="AA1697" i="4"/>
  <c r="AE1698" i="4"/>
  <c r="AA1700" i="4"/>
  <c r="AE1701" i="4"/>
  <c r="AA1703" i="4"/>
  <c r="AE1704" i="4"/>
  <c r="AA1706" i="4"/>
  <c r="AE1707" i="4"/>
  <c r="AA1709" i="4"/>
  <c r="AE1710" i="4"/>
  <c r="AA1712" i="4"/>
  <c r="AE1713" i="4"/>
  <c r="AA1715" i="4"/>
  <c r="AE1716" i="4"/>
  <c r="AA1718" i="4"/>
  <c r="AE1719" i="4"/>
  <c r="AA1721" i="4"/>
  <c r="AE1722" i="4"/>
  <c r="AA1724" i="4"/>
  <c r="AE1725" i="4"/>
  <c r="AA1727" i="4"/>
  <c r="AD1728" i="4"/>
  <c r="AH1729" i="4"/>
  <c r="AA1731" i="4"/>
  <c r="AD1732" i="4"/>
  <c r="AH1733" i="4"/>
  <c r="AA1735" i="4"/>
  <c r="AD1736" i="4"/>
  <c r="AH1737" i="4"/>
  <c r="Y1739" i="4"/>
  <c r="Z1740" i="4"/>
  <c r="AA1741" i="4"/>
  <c r="AB1742" i="4"/>
  <c r="AC1743" i="4"/>
  <c r="AD1744" i="4"/>
  <c r="AE1745" i="4"/>
  <c r="AF1746" i="4"/>
  <c r="AG1747" i="4"/>
  <c r="AH1748" i="4"/>
  <c r="AI1749" i="4"/>
  <c r="Y1751" i="4"/>
  <c r="Z1752" i="4"/>
  <c r="AA1753" i="4"/>
  <c r="AB1754" i="4"/>
  <c r="AC1755" i="4"/>
  <c r="AD1756" i="4"/>
  <c r="AE1757" i="4"/>
  <c r="AF1758" i="4"/>
  <c r="AG1759" i="4"/>
  <c r="AH1760" i="4"/>
  <c r="AI1761" i="4"/>
  <c r="Y1763" i="4"/>
  <c r="Z1764" i="4"/>
  <c r="AA1765" i="4"/>
  <c r="AB1766" i="4"/>
  <c r="AC1767" i="4"/>
  <c r="AD1768" i="4"/>
  <c r="AE1769" i="4"/>
  <c r="AF1770" i="4"/>
  <c r="AG1771" i="4"/>
  <c r="AH1772" i="4"/>
  <c r="AI1773" i="4"/>
  <c r="Y1775" i="4"/>
  <c r="Z1776" i="4"/>
  <c r="AA1777" i="4"/>
  <c r="AB1778" i="4"/>
  <c r="AC1779" i="4"/>
  <c r="AD1780" i="4"/>
  <c r="AE1781" i="4"/>
  <c r="AF1782" i="4"/>
  <c r="AG1783" i="4"/>
  <c r="AH1784" i="4"/>
  <c r="AI1785" i="4"/>
  <c r="Y1787" i="4"/>
  <c r="Z1788" i="4"/>
  <c r="AA1789" i="4"/>
  <c r="AB1790" i="4"/>
  <c r="AC1791" i="4"/>
  <c r="AD1792" i="4"/>
  <c r="AE1793" i="4"/>
  <c r="AF1794" i="4"/>
  <c r="AG1795" i="4"/>
  <c r="AH1796" i="4"/>
  <c r="AI1797" i="4"/>
  <c r="Y1799" i="4"/>
  <c r="Z1800" i="4"/>
  <c r="AA1801" i="4"/>
  <c r="AB1802" i="4"/>
  <c r="AC1803" i="4"/>
  <c r="AD1804" i="4"/>
  <c r="AE1805" i="4"/>
  <c r="AF1806" i="4"/>
  <c r="AG1807" i="4"/>
  <c r="AH1808" i="4"/>
  <c r="AI1809" i="4"/>
  <c r="Y1811" i="4"/>
  <c r="Z1812" i="4"/>
  <c r="AA1813" i="4"/>
  <c r="AB1814" i="4"/>
  <c r="AC1815" i="4"/>
  <c r="AD1816" i="4"/>
  <c r="AE1817" i="4"/>
  <c r="AF1818" i="4"/>
  <c r="AG1819" i="4"/>
  <c r="AH1820" i="4"/>
  <c r="AI1821" i="4"/>
  <c r="Y1823" i="4"/>
  <c r="Z1824" i="4"/>
  <c r="AA1825" i="4"/>
  <c r="AB1826" i="4"/>
  <c r="AC1827" i="4"/>
  <c r="AD1828" i="4"/>
  <c r="AE1829" i="4"/>
  <c r="AF1830" i="4"/>
  <c r="AG1831" i="4"/>
  <c r="AH1832" i="4"/>
  <c r="AI1833" i="4"/>
  <c r="Y1835" i="4"/>
  <c r="Z1836" i="4"/>
  <c r="AA1837" i="4"/>
  <c r="AB1838" i="4"/>
  <c r="AC1839" i="4"/>
  <c r="AD1840" i="4"/>
  <c r="AE1841" i="4"/>
  <c r="AF1842" i="4"/>
  <c r="AG1843" i="4"/>
  <c r="AH1844" i="4"/>
  <c r="AI1845" i="4"/>
  <c r="Y1847" i="4"/>
  <c r="Z1848" i="4"/>
  <c r="AA1849" i="4"/>
  <c r="AB1850" i="4"/>
  <c r="AC1851" i="4"/>
  <c r="AD1852" i="4"/>
  <c r="AE1853" i="4"/>
  <c r="AF1854" i="4"/>
  <c r="AG1855" i="4"/>
  <c r="AH1856" i="4"/>
  <c r="AI1857" i="4"/>
  <c r="Y1859" i="4"/>
  <c r="Z1860" i="4"/>
  <c r="AA1861" i="4"/>
  <c r="AB1862" i="4"/>
  <c r="AC1863" i="4"/>
  <c r="AD1864" i="4"/>
  <c r="AE1865" i="4"/>
  <c r="AF1866" i="4"/>
  <c r="AG1867" i="4"/>
  <c r="AH1868" i="4"/>
  <c r="AI1869" i="4"/>
  <c r="Y1871" i="4"/>
  <c r="Z1872" i="4"/>
  <c r="AA1873" i="4"/>
  <c r="AB1874" i="4"/>
  <c r="AC1875" i="4"/>
  <c r="AD1876" i="4"/>
  <c r="AE1877" i="4"/>
  <c r="AF1878" i="4"/>
  <c r="AG1879" i="4"/>
  <c r="AH1880" i="4"/>
  <c r="AI1881" i="4"/>
  <c r="Y1883" i="4"/>
  <c r="Z1884" i="4"/>
  <c r="AA1885" i="4"/>
  <c r="AB1886" i="4"/>
  <c r="AC1887" i="4"/>
  <c r="AD1888" i="4"/>
  <c r="AE1889" i="4"/>
  <c r="AF1890" i="4"/>
  <c r="AG1891" i="4"/>
  <c r="AH1892" i="4"/>
  <c r="AI1893" i="4"/>
  <c r="Y1895" i="4"/>
  <c r="Z1896" i="4"/>
  <c r="AA1897" i="4"/>
  <c r="AB1898" i="4"/>
  <c r="AC1899" i="4"/>
  <c r="AD1900" i="4"/>
  <c r="AE1901" i="4"/>
  <c r="AF1902" i="4"/>
  <c r="AG1903" i="4"/>
  <c r="AH1904" i="4"/>
  <c r="AI1905" i="4"/>
  <c r="Y1907" i="4"/>
  <c r="Z1908" i="4"/>
  <c r="AA1909" i="4"/>
  <c r="AB1910" i="4"/>
  <c r="AC1911" i="4"/>
  <c r="AD1912" i="4"/>
  <c r="AE1913" i="4"/>
  <c r="AF1914" i="4"/>
  <c r="AG1915" i="4"/>
  <c r="AH1916" i="4"/>
  <c r="AI1917" i="4"/>
  <c r="Y1919" i="4"/>
  <c r="Z1920" i="4"/>
  <c r="AA1921" i="4"/>
  <c r="AB1922" i="4"/>
  <c r="AC1923" i="4"/>
  <c r="AD1924" i="4"/>
  <c r="AE1925" i="4"/>
  <c r="AF1926" i="4"/>
  <c r="AG1927" i="4"/>
  <c r="AH1928" i="4"/>
  <c r="AI1929" i="4"/>
  <c r="Y1931" i="4"/>
  <c r="Z1932" i="4"/>
  <c r="AA1933" i="4"/>
  <c r="AB1934" i="4"/>
  <c r="AC1935" i="4"/>
  <c r="AD1936" i="4"/>
  <c r="AE1937" i="4"/>
  <c r="AF1938" i="4"/>
  <c r="AG1939" i="4"/>
  <c r="AH1940" i="4"/>
  <c r="AI1941" i="4"/>
  <c r="Y1943" i="4"/>
  <c r="Z1944" i="4"/>
  <c r="AA1945" i="4"/>
  <c r="AB1946" i="4"/>
  <c r="AC1947" i="4"/>
  <c r="AD1948" i="4"/>
  <c r="AE1949" i="4"/>
  <c r="AF1950" i="4"/>
  <c r="AG1951" i="4"/>
  <c r="AH1952" i="4"/>
  <c r="AI1953" i="4"/>
  <c r="Y1955" i="4"/>
  <c r="Z1956" i="4"/>
  <c r="AA1957" i="4"/>
  <c r="AB1958" i="4"/>
  <c r="AC1959" i="4"/>
  <c r="AD1960" i="4"/>
  <c r="AE1961" i="4"/>
  <c r="AF1962" i="4"/>
  <c r="AG1963" i="4"/>
  <c r="AH1964" i="4"/>
  <c r="AI1965" i="4"/>
  <c r="Y1967" i="4"/>
  <c r="Z1968" i="4"/>
  <c r="AA1969" i="4"/>
  <c r="AB1970" i="4"/>
  <c r="AC1971" i="4"/>
  <c r="AD1972" i="4"/>
  <c r="AE1973" i="4"/>
  <c r="AF1974" i="4"/>
  <c r="AG1975" i="4"/>
  <c r="AH1976" i="4"/>
  <c r="AI1977" i="4"/>
  <c r="Y1979" i="4"/>
  <c r="Z1980" i="4"/>
  <c r="AA1981" i="4"/>
  <c r="AB1982" i="4"/>
  <c r="AC1983" i="4"/>
  <c r="AD1984" i="4"/>
  <c r="AE1985" i="4"/>
  <c r="AF1986" i="4"/>
  <c r="AG1987" i="4"/>
  <c r="AH1988" i="4"/>
  <c r="AI1989" i="4"/>
  <c r="Y1991" i="4"/>
  <c r="Z1992" i="4"/>
  <c r="AA1993" i="4"/>
  <c r="AB1994" i="4"/>
  <c r="AC1995" i="4"/>
  <c r="AD1996" i="4"/>
  <c r="AE1997" i="4"/>
  <c r="AF1998" i="4"/>
  <c r="AG1999" i="4"/>
  <c r="AH2000" i="4"/>
  <c r="AI2001" i="4"/>
  <c r="Y2003" i="4"/>
  <c r="Z2004" i="4"/>
  <c r="AA2005" i="4"/>
  <c r="AB2006" i="4"/>
  <c r="AC2007" i="4"/>
  <c r="AD2008" i="4"/>
  <c r="AE2009" i="4"/>
  <c r="AF2010" i="4"/>
  <c r="AG2011" i="4"/>
  <c r="AH2012" i="4"/>
  <c r="AI2013" i="4"/>
  <c r="Y2015" i="4"/>
  <c r="Z2016" i="4"/>
  <c r="AA2017" i="4"/>
  <c r="AB2018" i="4"/>
  <c r="AC2019" i="4"/>
  <c r="AD2020" i="4"/>
  <c r="AE2021" i="4"/>
  <c r="AF2022" i="4"/>
  <c r="AG2023" i="4"/>
  <c r="AH2024" i="4"/>
  <c r="AI2025" i="4"/>
  <c r="Y2027" i="4"/>
  <c r="Z2028" i="4"/>
  <c r="AA2029" i="4"/>
  <c r="AB2030" i="4"/>
  <c r="AC2031" i="4"/>
  <c r="AD2032" i="4"/>
  <c r="AE2033" i="4"/>
  <c r="AF2034" i="4"/>
  <c r="AG2035" i="4"/>
  <c r="AH2036" i="4"/>
  <c r="AI2037" i="4"/>
  <c r="Y2039" i="4"/>
  <c r="Z2040" i="4"/>
  <c r="AA2041" i="4"/>
  <c r="AB2042" i="4"/>
  <c r="AC2043" i="4"/>
  <c r="AD2044" i="4"/>
  <c r="AE2045" i="4"/>
  <c r="AF2046" i="4"/>
  <c r="AG2047" i="4"/>
  <c r="AH2048" i="4"/>
  <c r="AI2049" i="4"/>
  <c r="Y2051" i="4"/>
  <c r="Z2052" i="4"/>
  <c r="AA2053" i="4"/>
  <c r="AB2054" i="4"/>
  <c r="AC2055" i="4"/>
  <c r="AD2056" i="4"/>
  <c r="AE2057" i="4"/>
  <c r="AF2058" i="4"/>
  <c r="AG2059" i="4"/>
  <c r="AH2060" i="4"/>
  <c r="AI2061" i="4"/>
  <c r="Y2063" i="4"/>
  <c r="Z2064" i="4"/>
  <c r="AA2065" i="4"/>
  <c r="AB2066" i="4"/>
  <c r="AC2067" i="4"/>
  <c r="AD2068" i="4"/>
  <c r="AE2069" i="4"/>
  <c r="AF2070" i="4"/>
  <c r="AG2071" i="4"/>
  <c r="AH2072" i="4"/>
  <c r="AI2073" i="4"/>
  <c r="Y2075" i="4"/>
  <c r="Z2076" i="4"/>
  <c r="AA2077" i="4"/>
  <c r="AB2078" i="4"/>
  <c r="AC2079" i="4"/>
  <c r="AD2080" i="4"/>
  <c r="AE2081" i="4"/>
  <c r="AF2082" i="4"/>
  <c r="AG2083" i="4"/>
  <c r="AH2084" i="4"/>
  <c r="AI2085" i="4"/>
  <c r="Y2087" i="4"/>
  <c r="Z2088" i="4"/>
  <c r="AA2089" i="4"/>
  <c r="AB2090" i="4"/>
  <c r="AC2091" i="4"/>
  <c r="AD2092" i="4"/>
  <c r="AE2093" i="4"/>
  <c r="AF2094" i="4"/>
  <c r="AG2095" i="4"/>
  <c r="AH2096" i="4"/>
  <c r="AI2097" i="4"/>
  <c r="Y2099" i="4"/>
  <c r="Z2100" i="4"/>
  <c r="AA2101" i="4"/>
  <c r="AB2102" i="4"/>
  <c r="AC2103" i="4"/>
  <c r="AD2104" i="4"/>
  <c r="AE2105" i="4"/>
  <c r="AF2106" i="4"/>
  <c r="AG2107" i="4"/>
  <c r="AH2108" i="4"/>
  <c r="AI2109" i="4"/>
  <c r="Y2111" i="4"/>
  <c r="Z2112" i="4"/>
  <c r="AA2113" i="4"/>
  <c r="AB2114" i="4"/>
  <c r="AC2115" i="4"/>
  <c r="AD2116" i="4"/>
  <c r="AE2117" i="4"/>
  <c r="AF2118" i="4"/>
  <c r="AG2119" i="4"/>
  <c r="AH2120" i="4"/>
  <c r="AI2121" i="4"/>
  <c r="Y2123" i="4"/>
  <c r="Z2124" i="4"/>
  <c r="AA2125" i="4"/>
  <c r="AB2126" i="4"/>
  <c r="AC2127" i="4"/>
  <c r="AD2128" i="4"/>
  <c r="AE2129" i="4"/>
  <c r="AF2130" i="4"/>
  <c r="AG2131" i="4"/>
  <c r="AH2132" i="4"/>
  <c r="AI2133" i="4"/>
  <c r="Y2135" i="4"/>
  <c r="Z2136" i="4"/>
  <c r="AA2137" i="4"/>
  <c r="AB2138" i="4"/>
  <c r="AC2139" i="4"/>
  <c r="AD2140" i="4"/>
  <c r="AE2141" i="4"/>
  <c r="AF2142" i="4"/>
  <c r="AG2143" i="4"/>
  <c r="AH2144" i="4"/>
  <c r="AI2145" i="4"/>
  <c r="Y2147" i="4"/>
  <c r="Z2148" i="4"/>
  <c r="AA2149" i="4"/>
  <c r="AB2150" i="4"/>
  <c r="AC2151" i="4"/>
  <c r="AD2152" i="4"/>
  <c r="AE2153" i="4"/>
  <c r="AF2154" i="4"/>
  <c r="AG2155" i="4"/>
  <c r="AH2156" i="4"/>
  <c r="AI2157" i="4"/>
  <c r="Y2159" i="4"/>
  <c r="Z2160" i="4"/>
  <c r="AA2161" i="4"/>
  <c r="AB2162" i="4"/>
  <c r="AC2163" i="4"/>
  <c r="AD2164" i="4"/>
  <c r="AE2165" i="4"/>
  <c r="AF2166" i="4"/>
  <c r="AG2167" i="4"/>
  <c r="AH2168" i="4"/>
  <c r="AI2169" i="4"/>
  <c r="Y2171" i="4"/>
  <c r="Z2172" i="4"/>
  <c r="AA2173" i="4"/>
  <c r="AB2174" i="4"/>
  <c r="AC2175" i="4"/>
  <c r="AD2176" i="4"/>
  <c r="AE2177" i="4"/>
  <c r="AF2178" i="4"/>
  <c r="AG2179" i="4"/>
  <c r="AH2180" i="4"/>
  <c r="AI2181" i="4"/>
  <c r="Y2183" i="4"/>
  <c r="Z2184" i="4"/>
  <c r="AA2185" i="4"/>
  <c r="AB2186" i="4"/>
  <c r="AC2187" i="4"/>
  <c r="AD2188" i="4"/>
  <c r="AE2189" i="4"/>
  <c r="AF2190" i="4"/>
  <c r="AG2191" i="4"/>
  <c r="AH2192" i="4"/>
  <c r="AI2193" i="4"/>
  <c r="Y2195" i="4"/>
  <c r="Z2196" i="4"/>
  <c r="AA2197" i="4"/>
  <c r="AB2198" i="4"/>
  <c r="AC2199" i="4"/>
  <c r="AD2200" i="4"/>
  <c r="AE2201" i="4"/>
  <c r="AF2202" i="4"/>
  <c r="AG2203" i="4"/>
  <c r="AH2204" i="4"/>
  <c r="AI2205" i="4"/>
  <c r="Y2207" i="4"/>
  <c r="Z2208" i="4"/>
  <c r="AA2209" i="4"/>
  <c r="AB2210" i="4"/>
  <c r="AC2211" i="4"/>
  <c r="AD2212" i="4"/>
  <c r="AE2213" i="4"/>
  <c r="AF2214" i="4"/>
  <c r="AG2215" i="4"/>
  <c r="AH2216" i="4"/>
  <c r="AI2217" i="4"/>
  <c r="Y2219" i="4"/>
  <c r="Z2220" i="4"/>
  <c r="AA2221" i="4"/>
  <c r="AB2222" i="4"/>
  <c r="AC2223" i="4"/>
  <c r="AD2224" i="4"/>
  <c r="AE2225" i="4"/>
  <c r="AF2226" i="4"/>
  <c r="AG2227" i="4"/>
  <c r="AH2228" i="4"/>
  <c r="AI2229" i="4"/>
  <c r="Y2231" i="4"/>
  <c r="Z2232" i="4"/>
  <c r="AA2233" i="4"/>
  <c r="AB2234" i="4"/>
  <c r="AC2235" i="4"/>
  <c r="AD2236" i="4"/>
  <c r="AE2237" i="4"/>
  <c r="AF2238" i="4"/>
  <c r="AG2239" i="4"/>
  <c r="AH2240" i="4"/>
  <c r="AI2241" i="4"/>
  <c r="Y2243" i="4"/>
  <c r="Z2244" i="4"/>
  <c r="AA2245" i="4"/>
  <c r="AB2246" i="4"/>
  <c r="AC2247" i="4"/>
  <c r="AD2248" i="4"/>
  <c r="AE2249" i="4"/>
  <c r="AF2250" i="4"/>
  <c r="AG2251" i="4"/>
  <c r="AH2252" i="4"/>
  <c r="AI2253" i="4"/>
  <c r="Y2255" i="4"/>
  <c r="Z2256" i="4"/>
  <c r="AA2257" i="4"/>
  <c r="AB2258" i="4"/>
  <c r="AC2259" i="4"/>
  <c r="AD2260" i="4"/>
  <c r="AE2261" i="4"/>
  <c r="AF2262" i="4"/>
  <c r="AG2263" i="4"/>
  <c r="AH2264" i="4"/>
  <c r="AI2265" i="4"/>
  <c r="Y2267" i="4"/>
  <c r="Z2268" i="4"/>
  <c r="AA2269" i="4"/>
  <c r="AB2270" i="4"/>
  <c r="AC2271" i="4"/>
  <c r="AD2272" i="4"/>
  <c r="AE2273" i="4"/>
  <c r="AF2274" i="4"/>
  <c r="AG2275" i="4"/>
  <c r="AH2276" i="4"/>
  <c r="AI2277" i="4"/>
  <c r="Y2279" i="4"/>
  <c r="Z2280" i="4"/>
  <c r="AA2281" i="4"/>
  <c r="AB2282" i="4"/>
  <c r="AC2283" i="4"/>
  <c r="AD2284" i="4"/>
  <c r="AE2285" i="4"/>
  <c r="AF2286" i="4"/>
  <c r="AG2287" i="4"/>
  <c r="AH2288" i="4"/>
  <c r="AI2289" i="4"/>
  <c r="Y2291" i="4"/>
  <c r="Z2292" i="4"/>
  <c r="AA2293" i="4"/>
  <c r="AB2294" i="4"/>
  <c r="AC2295" i="4"/>
  <c r="AD2296" i="4"/>
  <c r="AE2297" i="4"/>
  <c r="AF2298" i="4"/>
  <c r="AG2299" i="4"/>
  <c r="AH2300" i="4"/>
  <c r="AI2301" i="4"/>
  <c r="Y2303" i="4"/>
  <c r="Z2304" i="4"/>
  <c r="AA2305" i="4"/>
  <c r="AB2306" i="4"/>
  <c r="AC2307" i="4"/>
  <c r="AD2308" i="4"/>
  <c r="AE2309" i="4"/>
  <c r="AF2310" i="4"/>
  <c r="AG2311" i="4"/>
  <c r="AH2312" i="4"/>
  <c r="AI2313" i="4"/>
  <c r="Y2315" i="4"/>
  <c r="Z2316" i="4"/>
  <c r="AA2317" i="4"/>
  <c r="AB2318" i="4"/>
  <c r="AC2319" i="4"/>
  <c r="AD2320" i="4"/>
  <c r="AE2321" i="4"/>
  <c r="AF2322" i="4"/>
  <c r="AG2323" i="4"/>
  <c r="AH2324" i="4"/>
  <c r="AI2325" i="4"/>
  <c r="Y2327" i="4"/>
  <c r="Z2328" i="4"/>
  <c r="AA2329" i="4"/>
  <c r="AB2330" i="4"/>
  <c r="AC2331" i="4"/>
  <c r="AD2332" i="4"/>
  <c r="AE2333" i="4"/>
  <c r="AF2334" i="4"/>
  <c r="AG2335" i="4"/>
  <c r="AH2336" i="4"/>
  <c r="AI2337" i="4"/>
  <c r="Y2339" i="4"/>
  <c r="Z2340" i="4"/>
  <c r="AA2341" i="4"/>
  <c r="AB2342" i="4"/>
  <c r="AC2343" i="4"/>
  <c r="AD2344" i="4"/>
  <c r="AE2345" i="4"/>
  <c r="AF2346" i="4"/>
  <c r="AG2347" i="4"/>
  <c r="AH2348" i="4"/>
  <c r="AI2349" i="4"/>
  <c r="Y2351" i="4"/>
  <c r="Z2352" i="4"/>
  <c r="AA2353" i="4"/>
  <c r="AB2354" i="4"/>
  <c r="AC2355" i="4"/>
  <c r="AD2356" i="4"/>
  <c r="AE2357" i="4"/>
  <c r="AF2358" i="4"/>
  <c r="AG2359" i="4"/>
  <c r="AH2360" i="4"/>
  <c r="AI2361" i="4"/>
  <c r="Y2363" i="4"/>
  <c r="Z2364" i="4"/>
  <c r="AA2365" i="4"/>
  <c r="AB2366" i="4"/>
  <c r="AC2367" i="4"/>
  <c r="AD2368" i="4"/>
  <c r="AE2369" i="4"/>
  <c r="AF2370" i="4"/>
  <c r="AG2371" i="4"/>
  <c r="AH2372" i="4"/>
  <c r="AI2373" i="4"/>
  <c r="Y2375" i="4"/>
  <c r="Z2376" i="4"/>
  <c r="AA2377" i="4"/>
  <c r="AB2378" i="4"/>
  <c r="AC2379" i="4"/>
  <c r="AD2380" i="4"/>
  <c r="AE2381" i="4"/>
  <c r="AF2382" i="4"/>
  <c r="AG2383" i="4"/>
  <c r="AH2384" i="4"/>
  <c r="AI2385" i="4"/>
  <c r="Y2387" i="4"/>
  <c r="Z2388" i="4"/>
  <c r="AA2389" i="4"/>
  <c r="AB2390" i="4"/>
  <c r="AC2391" i="4"/>
  <c r="AD2392" i="4"/>
  <c r="AE2393" i="4"/>
  <c r="AF2394" i="4"/>
  <c r="AG2395" i="4"/>
  <c r="AH2396" i="4"/>
  <c r="AI2397" i="4"/>
  <c r="Y2399" i="4"/>
  <c r="Z2400" i="4"/>
  <c r="AA2401" i="4"/>
  <c r="AB2402" i="4"/>
  <c r="AC2403" i="4"/>
  <c r="AD2404" i="4"/>
  <c r="AE2405" i="4"/>
  <c r="AF2406" i="4"/>
  <c r="AG2407" i="4"/>
  <c r="AH2408" i="4"/>
  <c r="AI2409" i="4"/>
  <c r="Y2411" i="4"/>
  <c r="Z2412" i="4"/>
  <c r="AA2413" i="4"/>
  <c r="AB2414" i="4"/>
  <c r="AC2415" i="4"/>
  <c r="AD2416" i="4"/>
  <c r="AE2417" i="4"/>
  <c r="AF2418" i="4"/>
  <c r="AG2419" i="4"/>
  <c r="AH2420" i="4"/>
  <c r="AI2421" i="4"/>
  <c r="Y2423" i="4"/>
  <c r="Z2424" i="4"/>
  <c r="AA2425" i="4"/>
  <c r="AB2426" i="4"/>
  <c r="AC2427" i="4"/>
  <c r="AD2428" i="4"/>
  <c r="AE2429" i="4"/>
  <c r="AF2430" i="4"/>
  <c r="AG2431" i="4"/>
  <c r="AH2432" i="4"/>
  <c r="AI2433" i="4"/>
  <c r="Y2435" i="4"/>
  <c r="Z2436" i="4"/>
  <c r="AA2437" i="4"/>
  <c r="AB2438" i="4"/>
  <c r="AC2439" i="4"/>
  <c r="AD2440" i="4"/>
  <c r="AE2441" i="4"/>
  <c r="AF2442" i="4"/>
  <c r="AG2443" i="4"/>
  <c r="AH2444" i="4"/>
  <c r="AI2445" i="4"/>
  <c r="Y2447" i="4"/>
  <c r="Z2448" i="4"/>
  <c r="AA2449" i="4"/>
  <c r="AB2450" i="4"/>
  <c r="AC2451" i="4"/>
  <c r="AD2452" i="4"/>
  <c r="AE2453" i="4"/>
  <c r="AF2454" i="4"/>
  <c r="AG2455" i="4"/>
  <c r="AH2456" i="4"/>
  <c r="AI2457" i="4"/>
  <c r="Y2459" i="4"/>
  <c r="Z2460" i="4"/>
  <c r="AA2461" i="4"/>
  <c r="AB2462" i="4"/>
  <c r="AC2463" i="4"/>
  <c r="AD2464" i="4"/>
  <c r="AE2465" i="4"/>
  <c r="AF2466" i="4"/>
  <c r="AG2467" i="4"/>
  <c r="AH2468" i="4"/>
  <c r="AI2469" i="4"/>
  <c r="Y2471" i="4"/>
  <c r="Z2472" i="4"/>
  <c r="AA2473" i="4"/>
  <c r="AB2474" i="4"/>
  <c r="AC2475" i="4"/>
  <c r="AD2476" i="4"/>
  <c r="AE2477" i="4"/>
  <c r="AF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F143" i="4"/>
  <c r="AE265" i="4"/>
  <c r="AH330" i="4"/>
  <c r="Y372" i="4"/>
  <c r="Y403" i="4"/>
  <c r="AJ435" i="4"/>
  <c r="Y458" i="4"/>
  <c r="AC484" i="4"/>
  <c r="Y505" i="4"/>
  <c r="AI529" i="4"/>
  <c r="AD551" i="4"/>
  <c r="AH567" i="4"/>
  <c r="AJ581" i="4"/>
  <c r="AI603" i="4"/>
  <c r="AE617" i="4"/>
  <c r="AH632" i="4"/>
  <c r="Z645" i="4"/>
  <c r="AD662" i="4"/>
  <c r="AE673" i="4"/>
  <c r="AC687" i="4"/>
  <c r="AF698" i="4"/>
  <c r="AE713" i="4"/>
  <c r="AG723" i="4"/>
  <c r="AI737" i="4"/>
  <c r="AD748" i="4"/>
  <c r="AH762" i="4"/>
  <c r="AF772" i="4"/>
  <c r="AF782" i="4"/>
  <c r="AA790" i="4"/>
  <c r="AE273" i="4"/>
  <c r="AF380" i="4"/>
  <c r="AA427" i="4"/>
  <c r="AC471" i="4"/>
  <c r="AI510" i="4"/>
  <c r="AF551" i="4"/>
  <c r="AI573" i="4"/>
  <c r="AB607" i="4"/>
  <c r="AD635" i="4"/>
  <c r="AE657" i="4"/>
  <c r="Z679" i="4"/>
  <c r="AD701" i="4"/>
  <c r="Z724" i="4"/>
  <c r="AG741" i="4"/>
  <c r="AA764" i="4"/>
  <c r="AE784" i="4"/>
  <c r="AH797" i="4"/>
  <c r="Y809" i="4"/>
  <c r="AJ823" i="4"/>
  <c r="Z834" i="4"/>
  <c r="AB848" i="4"/>
  <c r="AI858" i="4"/>
  <c r="AC873" i="4"/>
  <c r="Y885" i="4"/>
  <c r="AC897" i="4"/>
  <c r="AJ907" i="4"/>
  <c r="Y921" i="4"/>
  <c r="Z930" i="4"/>
  <c r="AG939" i="4"/>
  <c r="Y948" i="4"/>
  <c r="AG958" i="4"/>
  <c r="AG966" i="4"/>
  <c r="AC975" i="4"/>
  <c r="AG983" i="4"/>
  <c r="AC994" i="4"/>
  <c r="AB1002" i="4"/>
  <c r="AA1012" i="4"/>
  <c r="AA1020" i="4"/>
  <c r="Y1029" i="4"/>
  <c r="AA1036" i="4"/>
  <c r="AG1044" i="4"/>
  <c r="AD1051" i="4"/>
  <c r="AJ1058" i="4"/>
  <c r="AG1063" i="4"/>
  <c r="Z1069" i="4"/>
  <c r="AA1073" i="4"/>
  <c r="AA1079" i="4"/>
  <c r="AC1083" i="4"/>
  <c r="AB1088" i="4"/>
  <c r="AC1092" i="4"/>
  <c r="AJ1097" i="4"/>
  <c r="AF1102" i="4"/>
  <c r="Z1107" i="4"/>
  <c r="AG1111" i="4"/>
  <c r="AA1117" i="4"/>
  <c r="AB1121" i="4"/>
  <c r="AC1126" i="4"/>
  <c r="AD1130" i="4"/>
  <c r="AC1136" i="4"/>
  <c r="AF1140" i="4"/>
  <c r="AG1145" i="4"/>
  <c r="AG1149" i="4"/>
  <c r="AB1155" i="4"/>
  <c r="AD1159" i="4"/>
  <c r="Y1164" i="4"/>
  <c r="AI1167" i="4"/>
  <c r="AI1172" i="4"/>
  <c r="AG1176" i="4"/>
  <c r="AB1181" i="4"/>
  <c r="AE1185" i="4"/>
  <c r="AD1190" i="4"/>
  <c r="AC1194" i="4"/>
  <c r="AI1198" i="4"/>
  <c r="AG1202" i="4"/>
  <c r="AC1207" i="4"/>
  <c r="AH1210" i="4"/>
  <c r="AH1214" i="4"/>
  <c r="AB1218" i="4"/>
  <c r="AF1222" i="4"/>
  <c r="AC1225" i="4"/>
  <c r="AG1228" i="4"/>
  <c r="AE1231" i="4"/>
  <c r="AB1235" i="4"/>
  <c r="Z1238" i="4"/>
  <c r="AE1241" i="4"/>
  <c r="AC1244" i="4"/>
  <c r="Y1248" i="4"/>
  <c r="AJ1250" i="4"/>
  <c r="Z1254" i="4"/>
  <c r="Y1257" i="4"/>
  <c r="AI1260" i="4"/>
  <c r="AF1263" i="4"/>
  <c r="AI1266" i="4"/>
  <c r="AG1269" i="4"/>
  <c r="AF1273" i="4"/>
  <c r="AD1276" i="4"/>
  <c r="AG1279" i="4"/>
  <c r="AE1282" i="4"/>
  <c r="AB1286" i="4"/>
  <c r="Z1289" i="4"/>
  <c r="AD1292" i="4"/>
  <c r="AB1295" i="4"/>
  <c r="Y1299" i="4"/>
  <c r="AH1301" i="4"/>
  <c r="AB1305" i="4"/>
  <c r="Y1308" i="4"/>
  <c r="AI1311" i="4"/>
  <c r="AF1314" i="4"/>
  <c r="AJ1317" i="4"/>
  <c r="AH1320" i="4"/>
  <c r="AE1324" i="4"/>
  <c r="AD1327" i="4"/>
  <c r="AG1330" i="4"/>
  <c r="AF1333" i="4"/>
  <c r="AB1337" i="4"/>
  <c r="AB1340" i="4"/>
  <c r="AD1343" i="4"/>
  <c r="AB1346" i="4"/>
  <c r="Y1350" i="4"/>
  <c r="AF1352" i="4"/>
  <c r="AE1355" i="4"/>
  <c r="AI1357" i="4"/>
  <c r="Z1361" i="4"/>
  <c r="AD1363" i="4"/>
  <c r="AB1366" i="4"/>
  <c r="AF1368" i="4"/>
  <c r="AH1371" i="4"/>
  <c r="AA1374" i="4"/>
  <c r="AI1376" i="4"/>
  <c r="AC1379" i="4"/>
  <c r="AE1382" i="4"/>
  <c r="AI1384" i="4"/>
  <c r="AF1387" i="4"/>
  <c r="Y1390" i="4"/>
  <c r="AA1393" i="4"/>
  <c r="AF1395" i="4"/>
  <c r="AC1398" i="4"/>
  <c r="AG1400" i="4"/>
  <c r="AI1403" i="4"/>
  <c r="AB1406" i="4"/>
  <c r="Z1409" i="4"/>
  <c r="AD1411" i="4"/>
  <c r="AF1414" i="4"/>
  <c r="Y1417" i="4"/>
  <c r="AH1419" i="4"/>
  <c r="AA1422" i="4"/>
  <c r="AC1425" i="4"/>
  <c r="AG1427" i="4"/>
  <c r="AE1430" i="4"/>
  <c r="AI1432" i="4"/>
  <c r="Z1436" i="4"/>
  <c r="AD1438" i="4"/>
  <c r="AA1441" i="4"/>
  <c r="AF1443" i="4"/>
  <c r="AG1446" i="4"/>
  <c r="AA1449" i="4"/>
  <c r="AI1451" i="4"/>
  <c r="AB1454" i="4"/>
  <c r="AD1457" i="4"/>
  <c r="AH1459" i="4"/>
  <c r="AF1462" i="4"/>
  <c r="Y1465" i="4"/>
  <c r="AA1468" i="4"/>
  <c r="AE1470" i="4"/>
  <c r="AC1473" i="4"/>
  <c r="AG1475" i="4"/>
  <c r="AI1478" i="4"/>
  <c r="AB1481" i="4"/>
  <c r="Z1484" i="4"/>
  <c r="AD1486" i="4"/>
  <c r="AF1489" i="4"/>
  <c r="Y1492" i="4"/>
  <c r="AG1494" i="4"/>
  <c r="AA1497" i="4"/>
  <c r="AC1500" i="4"/>
  <c r="AG1502" i="4"/>
  <c r="AA1505" i="4"/>
  <c r="AC1507" i="4"/>
  <c r="AB1510" i="4"/>
  <c r="AE1512" i="4"/>
  <c r="Y1515" i="4"/>
  <c r="AA1517" i="4"/>
  <c r="Z1520" i="4"/>
  <c r="AB1522" i="4"/>
  <c r="AI1524" i="4"/>
  <c r="Y1527" i="4"/>
  <c r="AJ1529" i="4"/>
  <c r="Z1532" i="4"/>
  <c r="AG1534" i="4"/>
  <c r="AI1536" i="4"/>
  <c r="AH1539" i="4"/>
  <c r="AJ1541" i="4"/>
  <c r="AE1544" i="4"/>
  <c r="AG1546" i="4"/>
  <c r="AF1549" i="4"/>
  <c r="AH1551" i="4"/>
  <c r="AB1554" i="4"/>
  <c r="AE1556" i="4"/>
  <c r="AC1559" i="4"/>
  <c r="AF1561" i="4"/>
  <c r="Z1564" i="4"/>
  <c r="AB1566" i="4"/>
  <c r="AA1569" i="4"/>
  <c r="AC1571" i="4"/>
  <c r="AJ1573" i="4"/>
  <c r="Z1576" i="4"/>
  <c r="Y1579" i="4"/>
  <c r="AA1581" i="4"/>
  <c r="AH1583" i="4"/>
  <c r="AJ1585" i="4"/>
  <c r="AI1588" i="4"/>
  <c r="Y1591" i="4"/>
  <c r="AF1593" i="4"/>
  <c r="AH1595" i="4"/>
  <c r="AG1598" i="4"/>
  <c r="AI1600" i="4"/>
  <c r="AC1603" i="4"/>
  <c r="AF1605" i="4"/>
  <c r="AE1608" i="4"/>
  <c r="AG1610" i="4"/>
  <c r="AA1613" i="4"/>
  <c r="AC1615" i="4"/>
  <c r="AB1618" i="4"/>
  <c r="AE1620" i="4"/>
  <c r="Y1623" i="4"/>
  <c r="AA1625" i="4"/>
  <c r="Z1628" i="4"/>
  <c r="AB1630" i="4"/>
  <c r="AI1632" i="4"/>
  <c r="Y1635" i="4"/>
  <c r="AJ1637" i="4"/>
  <c r="Z1640" i="4"/>
  <c r="AG1642" i="4"/>
  <c r="AI1644" i="4"/>
  <c r="AH1647" i="4"/>
  <c r="AJ1649" i="4"/>
  <c r="AE1652" i="4"/>
  <c r="AG1654" i="4"/>
  <c r="AF1657" i="4"/>
  <c r="AH1659" i="4"/>
  <c r="AB1662" i="4"/>
  <c r="AE1664" i="4"/>
  <c r="AB1667" i="4"/>
  <c r="AB1669" i="4"/>
  <c r="AF1671" i="4"/>
  <c r="AF1673" i="4"/>
  <c r="AB1676" i="4"/>
  <c r="AB1678" i="4"/>
  <c r="AF1680" i="4"/>
  <c r="AF1682" i="4"/>
  <c r="AB1685" i="4"/>
  <c r="AB1687" i="4"/>
  <c r="AF1689" i="4"/>
  <c r="AF1691" i="4"/>
  <c r="AB1694" i="4"/>
  <c r="AB1696" i="4"/>
  <c r="AF1698" i="4"/>
  <c r="AF1700" i="4"/>
  <c r="AB1703" i="4"/>
  <c r="AB1705" i="4"/>
  <c r="AF1707" i="4"/>
  <c r="AF1709" i="4"/>
  <c r="AB1712" i="4"/>
  <c r="AB1714" i="4"/>
  <c r="AF1716" i="4"/>
  <c r="AF1718" i="4"/>
  <c r="AB1721" i="4"/>
  <c r="AB1723" i="4"/>
  <c r="AF1725" i="4"/>
  <c r="AF1727" i="4"/>
  <c r="Y1730" i="4"/>
  <c r="AF1731" i="4"/>
  <c r="Y1734" i="4"/>
  <c r="AF1735" i="4"/>
  <c r="Y1738" i="4"/>
  <c r="AD1739" i="4"/>
  <c r="AB1741" i="4"/>
  <c r="AG1742" i="4"/>
  <c r="AE1744" i="4"/>
  <c r="Y1746" i="4"/>
  <c r="AH1747" i="4"/>
  <c r="AB1749" i="4"/>
  <c r="Z1751" i="4"/>
  <c r="AE1752" i="4"/>
  <c r="AC1754" i="4"/>
  <c r="AH1755" i="4"/>
  <c r="AF1757" i="4"/>
  <c r="Z1759" i="4"/>
  <c r="AI1760" i="4"/>
  <c r="AC1762" i="4"/>
  <c r="AA1764" i="4"/>
  <c r="AF1765" i="4"/>
  <c r="AD1767" i="4"/>
  <c r="AI1768" i="4"/>
  <c r="AG1770" i="4"/>
  <c r="AA1772" i="4"/>
  <c r="Y1774" i="4"/>
  <c r="AD1775" i="4"/>
  <c r="AB1777" i="4"/>
  <c r="AG1778" i="4"/>
  <c r="AE1780" i="4"/>
  <c r="Y1782" i="4"/>
  <c r="AH1783" i="4"/>
  <c r="AB1785" i="4"/>
  <c r="Z1787" i="4"/>
  <c r="AE1788" i="4"/>
  <c r="AC1790" i="4"/>
  <c r="AH1791" i="4"/>
  <c r="AF1793" i="4"/>
  <c r="Z1795" i="4"/>
  <c r="AI1796" i="4"/>
  <c r="AC1798" i="4"/>
  <c r="AA1800" i="4"/>
  <c r="AF1801" i="4"/>
  <c r="AD1803" i="4"/>
  <c r="AI1804" i="4"/>
  <c r="AG1806" i="4"/>
  <c r="AA1808" i="4"/>
  <c r="Y1810" i="4"/>
  <c r="AD1811" i="4"/>
  <c r="AB1813" i="4"/>
  <c r="AG1814" i="4"/>
  <c r="AE1816" i="4"/>
  <c r="Y1818" i="4"/>
  <c r="AH1819" i="4"/>
  <c r="AB1821" i="4"/>
  <c r="Z1823" i="4"/>
  <c r="AE1824" i="4"/>
  <c r="AC1826" i="4"/>
  <c r="AH1827" i="4"/>
  <c r="AF1829" i="4"/>
  <c r="Z1831" i="4"/>
  <c r="AI1832" i="4"/>
  <c r="AC1834" i="4"/>
  <c r="AA1836" i="4"/>
  <c r="AF1837" i="4"/>
  <c r="AD1839" i="4"/>
  <c r="AI1840" i="4"/>
  <c r="AG1842" i="4"/>
  <c r="AA1844" i="4"/>
  <c r="Y1846" i="4"/>
  <c r="AD1847" i="4"/>
  <c r="AB1849" i="4"/>
  <c r="AG1850" i="4"/>
  <c r="AE1852" i="4"/>
  <c r="Y1854" i="4"/>
  <c r="AH1855" i="4"/>
  <c r="AB1857" i="4"/>
  <c r="Z1859" i="4"/>
  <c r="AE1860" i="4"/>
  <c r="AC1862" i="4"/>
  <c r="AH1863" i="4"/>
  <c r="AF1865" i="4"/>
  <c r="Z1867" i="4"/>
  <c r="AI1868" i="4"/>
  <c r="AC1870" i="4"/>
  <c r="AA1872" i="4"/>
  <c r="AF1873" i="4"/>
  <c r="AD1875" i="4"/>
  <c r="AI1876" i="4"/>
  <c r="AG1878" i="4"/>
  <c r="AA1880" i="4"/>
  <c r="Y1882" i="4"/>
  <c r="AD1883" i="4"/>
  <c r="AB1885" i="4"/>
  <c r="AG1886" i="4"/>
  <c r="AE1888" i="4"/>
  <c r="Y1890" i="4"/>
  <c r="AH1891" i="4"/>
  <c r="AB1893" i="4"/>
  <c r="Z1895" i="4"/>
  <c r="AE1896" i="4"/>
  <c r="AC1898" i="4"/>
  <c r="AH1899" i="4"/>
  <c r="AF1901" i="4"/>
  <c r="Z1903" i="4"/>
  <c r="AI1904" i="4"/>
  <c r="AC1906" i="4"/>
  <c r="AA1908" i="4"/>
  <c r="AF1909" i="4"/>
  <c r="AD1911" i="4"/>
  <c r="AI1912" i="4"/>
  <c r="AG1914" i="4"/>
  <c r="AA1916" i="4"/>
  <c r="Y1918" i="4"/>
  <c r="AD1919" i="4"/>
  <c r="AB1921" i="4"/>
  <c r="AG1922" i="4"/>
  <c r="AE1924" i="4"/>
  <c r="Y1926" i="4"/>
  <c r="AH1927" i="4"/>
  <c r="AB1929" i="4"/>
  <c r="Z1931" i="4"/>
  <c r="AE1932" i="4"/>
  <c r="AC1934" i="4"/>
  <c r="AH1935" i="4"/>
  <c r="AF1937" i="4"/>
  <c r="Z1939" i="4"/>
  <c r="AI1940" i="4"/>
  <c r="AC1942" i="4"/>
  <c r="AA1944" i="4"/>
  <c r="AF1945" i="4"/>
  <c r="AD1947" i="4"/>
  <c r="AI1948" i="4"/>
  <c r="AG1950" i="4"/>
  <c r="AA1952" i="4"/>
  <c r="Y1954" i="4"/>
  <c r="AD1955" i="4"/>
  <c r="AB1957" i="4"/>
  <c r="AG1958" i="4"/>
  <c r="AE1960" i="4"/>
  <c r="Y1962" i="4"/>
  <c r="AH1963" i="4"/>
  <c r="AB1965" i="4"/>
  <c r="Z1967" i="4"/>
  <c r="AE1968" i="4"/>
  <c r="AC1970" i="4"/>
  <c r="AH1971" i="4"/>
  <c r="AF1973" i="4"/>
  <c r="Z1975" i="4"/>
  <c r="AD1976" i="4"/>
  <c r="Z1978" i="4"/>
  <c r="AD1979" i="4"/>
  <c r="AH1980" i="4"/>
  <c r="AD1982" i="4"/>
  <c r="AH1983" i="4"/>
  <c r="AA1985" i="4"/>
  <c r="AH1986" i="4"/>
  <c r="AA1988" i="4"/>
  <c r="AE1989" i="4"/>
  <c r="AA1991" i="4"/>
  <c r="AE1992" i="4"/>
  <c r="AI1993" i="4"/>
  <c r="AE1995" i="4"/>
  <c r="AI1996" i="4"/>
  <c r="AB1998" i="4"/>
  <c r="AI1999" i="4"/>
  <c r="AB2001" i="4"/>
  <c r="AF2002" i="4"/>
  <c r="AI2003" i="4"/>
  <c r="AC2005" i="4"/>
  <c r="AF2006" i="4"/>
  <c r="AI2007" i="4"/>
  <c r="AA2009" i="4"/>
  <c r="AD2010" i="4"/>
  <c r="AI2011" i="4"/>
  <c r="AA2013" i="4"/>
  <c r="AD2014" i="4"/>
  <c r="AG2015" i="4"/>
  <c r="Y2017" i="4"/>
  <c r="AD2018" i="4"/>
  <c r="AG2019" i="4"/>
  <c r="Y2021" i="4"/>
  <c r="AB2022" i="4"/>
  <c r="AE2023" i="4"/>
  <c r="Y2025" i="4"/>
  <c r="AB2026" i="4"/>
  <c r="AE2027" i="4"/>
  <c r="AG2028" i="4"/>
  <c r="AI2029" i="4"/>
  <c r="Z2031" i="4"/>
  <c r="AB2032" i="4"/>
  <c r="AD2033" i="4"/>
  <c r="AG2034" i="4"/>
  <c r="AI2035" i="4"/>
  <c r="Z2037" i="4"/>
  <c r="AB2038" i="4"/>
  <c r="AD2039" i="4"/>
  <c r="AF2040" i="4"/>
  <c r="AH2041" i="4"/>
  <c r="Y2043" i="4"/>
  <c r="AA2044" i="4"/>
  <c r="AC2045" i="4"/>
  <c r="AE2046" i="4"/>
  <c r="AH2047" i="4"/>
  <c r="Y2049" i="4"/>
  <c r="AA2050" i="4"/>
  <c r="AC2051" i="4"/>
  <c r="AE2052" i="4"/>
  <c r="AG2053" i="4"/>
  <c r="AI2054" i="4"/>
  <c r="Z2056" i="4"/>
  <c r="AB2057" i="4"/>
  <c r="AD2058" i="4"/>
  <c r="AF2059" i="4"/>
  <c r="AI2060" i="4"/>
  <c r="Z2062" i="4"/>
  <c r="AB2063" i="4"/>
  <c r="AD2064" i="4"/>
  <c r="AF2065" i="4"/>
  <c r="AH2066" i="4"/>
  <c r="Y2068" i="4"/>
  <c r="AA2069" i="4"/>
  <c r="AC2070" i="4"/>
  <c r="AE2071" i="4"/>
  <c r="AG2072" i="4"/>
  <c r="Y2074" i="4"/>
  <c r="AA2075" i="4"/>
  <c r="AC2076" i="4"/>
  <c r="AE2077" i="4"/>
  <c r="AG2078" i="4"/>
  <c r="AI2079" i="4"/>
  <c r="Z2081" i="4"/>
  <c r="AB2082" i="4"/>
  <c r="AD2083" i="4"/>
  <c r="AF2084" i="4"/>
  <c r="AH2085" i="4"/>
  <c r="Z2087" i="4"/>
  <c r="AB2088" i="4"/>
  <c r="AD2089" i="4"/>
  <c r="AF2090" i="4"/>
  <c r="AH2091" i="4"/>
  <c r="Y2093" i="4"/>
  <c r="AA2094" i="4"/>
  <c r="AC2095" i="4"/>
  <c r="AE2096" i="4"/>
  <c r="AG2097" i="4"/>
  <c r="AI2098" i="4"/>
  <c r="AA2100" i="4"/>
  <c r="AC2101" i="4"/>
  <c r="AE2102" i="4"/>
  <c r="AG2103" i="4"/>
  <c r="AI2104" i="4"/>
  <c r="Z2106" i="4"/>
  <c r="AB2107" i="4"/>
  <c r="AD2108" i="4"/>
  <c r="AF2109" i="4"/>
  <c r="AH2110" i="4"/>
  <c r="Y2112" i="4"/>
  <c r="AB2113" i="4"/>
  <c r="AD2114" i="4"/>
  <c r="AF2115" i="4"/>
  <c r="AH2116" i="4"/>
  <c r="Y2118" i="4"/>
  <c r="AA2119" i="4"/>
  <c r="AC2120" i="4"/>
  <c r="AE2121" i="4"/>
  <c r="AG2122" i="4"/>
  <c r="AI2123" i="4"/>
  <c r="Z2125" i="4"/>
  <c r="AC2126" i="4"/>
  <c r="AE2127" i="4"/>
  <c r="AG2128" i="4"/>
  <c r="AI2129" i="4"/>
  <c r="Z2131" i="4"/>
  <c r="AB2132" i="4"/>
  <c r="AD2133" i="4"/>
  <c r="AF2134" i="4"/>
  <c r="AH2135" i="4"/>
  <c r="Y2137" i="4"/>
  <c r="AA2138" i="4"/>
  <c r="AD2139" i="4"/>
  <c r="AF2140" i="4"/>
  <c r="AH2141" i="4"/>
  <c r="Y2143" i="4"/>
  <c r="AA2144" i="4"/>
  <c r="AC2145" i="4"/>
  <c r="AE2146" i="4"/>
  <c r="AG2147" i="4"/>
  <c r="AI2148" i="4"/>
  <c r="Z2150" i="4"/>
  <c r="AB2151" i="4"/>
  <c r="AE2152" i="4"/>
  <c r="AG2153" i="4"/>
  <c r="AI2154" i="4"/>
  <c r="Z2156" i="4"/>
  <c r="AB2157" i="4"/>
  <c r="AD2158" i="4"/>
  <c r="AF2159" i="4"/>
  <c r="AH2160" i="4"/>
  <c r="Y2162" i="4"/>
  <c r="AA2163" i="4"/>
  <c r="AC2164" i="4"/>
  <c r="AF2165" i="4"/>
  <c r="AH2166" i="4"/>
  <c r="Y2168" i="4"/>
  <c r="AA2169" i="4"/>
  <c r="AC2170" i="4"/>
  <c r="AE2171" i="4"/>
  <c r="AG2172" i="4"/>
  <c r="AI2173" i="4"/>
  <c r="Z2175" i="4"/>
  <c r="AB2176" i="4"/>
  <c r="AD2177" i="4"/>
  <c r="AG2178" i="4"/>
  <c r="AI2179" i="4"/>
  <c r="Z2181" i="4"/>
  <c r="AB2182" i="4"/>
  <c r="AD2183" i="4"/>
  <c r="AF2184" i="4"/>
  <c r="AH2185" i="4"/>
  <c r="Y2187" i="4"/>
  <c r="AA2188" i="4"/>
  <c r="AC2189" i="4"/>
  <c r="AE2190" i="4"/>
  <c r="AH2191" i="4"/>
  <c r="Y2193" i="4"/>
  <c r="AA2194" i="4"/>
  <c r="AC2195" i="4"/>
  <c r="AE2196" i="4"/>
  <c r="AG2197" i="4"/>
  <c r="AI2198" i="4"/>
  <c r="Z2200" i="4"/>
  <c r="AB2201" i="4"/>
  <c r="AD2202" i="4"/>
  <c r="AF2203" i="4"/>
  <c r="AI2204" i="4"/>
  <c r="Z2206" i="4"/>
  <c r="AB2207" i="4"/>
  <c r="AD2208" i="4"/>
  <c r="AF2209" i="4"/>
  <c r="AH2210" i="4"/>
  <c r="Y2212" i="4"/>
  <c r="AA2213" i="4"/>
  <c r="AC2214" i="4"/>
  <c r="AE2215" i="4"/>
  <c r="AG2216" i="4"/>
  <c r="Y2218" i="4"/>
  <c r="AA2219" i="4"/>
  <c r="AC2220" i="4"/>
  <c r="AE2221" i="4"/>
  <c r="AG2222" i="4"/>
  <c r="AI2223" i="4"/>
  <c r="Z2225" i="4"/>
  <c r="AB2226" i="4"/>
  <c r="AD2227" i="4"/>
  <c r="AF2228" i="4"/>
  <c r="AH2229" i="4"/>
  <c r="Z2231" i="4"/>
  <c r="AB2232" i="4"/>
  <c r="AD2233" i="4"/>
  <c r="AF2234" i="4"/>
  <c r="AH2235" i="4"/>
  <c r="Y2237" i="4"/>
  <c r="AA2238" i="4"/>
  <c r="AC2239" i="4"/>
  <c r="AE2240" i="4"/>
  <c r="AG2241" i="4"/>
  <c r="AI2242" i="4"/>
  <c r="AA2244" i="4"/>
  <c r="AC2245" i="4"/>
  <c r="AE2246" i="4"/>
  <c r="AG2247" i="4"/>
  <c r="AI2248" i="4"/>
  <c r="Z2250" i="4"/>
  <c r="AB2251" i="4"/>
  <c r="AD2252" i="4"/>
  <c r="AF2253" i="4"/>
  <c r="AH2254" i="4"/>
  <c r="Y2256" i="4"/>
  <c r="AB2257" i="4"/>
  <c r="AD2258" i="4"/>
  <c r="AF2259" i="4"/>
  <c r="AH2260" i="4"/>
  <c r="Y2262" i="4"/>
  <c r="AA2263" i="4"/>
  <c r="AC2264" i="4"/>
  <c r="AE2265" i="4"/>
  <c r="AG2266" i="4"/>
  <c r="AI2267" i="4"/>
  <c r="Z2269" i="4"/>
  <c r="AC2270" i="4"/>
  <c r="AE2271" i="4"/>
  <c r="AG2272" i="4"/>
  <c r="AI2273" i="4"/>
  <c r="Z2275" i="4"/>
  <c r="AB2276" i="4"/>
  <c r="AD2277" i="4"/>
  <c r="AF2278" i="4"/>
  <c r="AH2279" i="4"/>
  <c r="Y2281" i="4"/>
  <c r="AA2282" i="4"/>
  <c r="AD2283" i="4"/>
  <c r="AF2284" i="4"/>
  <c r="AH2285" i="4"/>
  <c r="Y2287" i="4"/>
  <c r="AA2288" i="4"/>
  <c r="AC2289" i="4"/>
  <c r="AE2290" i="4"/>
  <c r="AG2291" i="4"/>
  <c r="AI2292" i="4"/>
  <c r="Z2294" i="4"/>
  <c r="AA143" i="4"/>
  <c r="AC288" i="4"/>
  <c r="AH382" i="4"/>
  <c r="AI437" i="4"/>
  <c r="AD471" i="4"/>
  <c r="AJ512" i="4"/>
  <c r="AG551" i="4"/>
  <c r="Y581" i="4"/>
  <c r="Z609" i="4"/>
  <c r="AG636" i="4"/>
  <c r="AE662" i="4"/>
  <c r="AB681" i="4"/>
  <c r="Y704" i="4"/>
  <c r="AG725" i="4"/>
  <c r="AC748" i="4"/>
  <c r="Y766" i="4"/>
  <c r="AF784" i="4"/>
  <c r="Y800" i="4"/>
  <c r="AG811" i="4"/>
  <c r="Y824" i="4"/>
  <c r="AF834" i="4"/>
  <c r="Z849" i="4"/>
  <c r="AH860" i="4"/>
  <c r="AI873" i="4"/>
  <c r="Z885" i="4"/>
  <c r="Y900" i="4"/>
  <c r="AC910" i="4"/>
  <c r="Z921" i="4"/>
  <c r="AA930" i="4"/>
  <c r="AJ940" i="4"/>
  <c r="AI948" i="4"/>
  <c r="AH958" i="4"/>
  <c r="AH966" i="4"/>
  <c r="AD977" i="4"/>
  <c r="AH985" i="4"/>
  <c r="AD994" i="4"/>
  <c r="AC1002" i="4"/>
  <c r="Z1013" i="4"/>
  <c r="AD1021" i="4"/>
  <c r="Y1030" i="4"/>
  <c r="Z1037" i="4"/>
  <c r="AG1046" i="4"/>
  <c r="AH1052" i="4"/>
  <c r="Z1059" i="4"/>
  <c r="AH1063" i="4"/>
  <c r="AA1070" i="4"/>
  <c r="AA1074" i="4"/>
  <c r="AB1079" i="4"/>
  <c r="AD1083" i="4"/>
  <c r="AJ1088" i="4"/>
  <c r="AD1093" i="4"/>
  <c r="Y1098" i="4"/>
  <c r="AG1102" i="4"/>
  <c r="AA1108" i="4"/>
  <c r="AB1112" i="4"/>
  <c r="AB1117" i="4"/>
  <c r="AD1121" i="4"/>
  <c r="AC1127" i="4"/>
  <c r="AF1131" i="4"/>
  <c r="AD1136" i="4"/>
  <c r="AG1140" i="4"/>
  <c r="Z1146" i="4"/>
  <c r="AG1150" i="4"/>
  <c r="AH1155" i="4"/>
  <c r="AE1159" i="4"/>
  <c r="AF1164" i="4"/>
  <c r="AC1168" i="4"/>
  <c r="AJ1172" i="4"/>
  <c r="Z1177" i="4"/>
  <c r="AB1182" i="4"/>
  <c r="AJ1185" i="4"/>
  <c r="AG1190" i="4"/>
  <c r="AD1194" i="4"/>
  <c r="AI1199" i="4"/>
  <c r="AE1203" i="4"/>
  <c r="AD1207" i="4"/>
  <c r="AJ1210" i="4"/>
  <c r="AE1215" i="4"/>
  <c r="Z1219" i="4"/>
  <c r="AG1222" i="4"/>
  <c r="AD1225" i="4"/>
  <c r="AB1229" i="4"/>
  <c r="Z1232" i="4"/>
  <c r="AE1235" i="4"/>
  <c r="AB1238" i="4"/>
  <c r="Y1242" i="4"/>
  <c r="AH1244" i="4"/>
  <c r="Z1248" i="4"/>
  <c r="Y1251" i="4"/>
  <c r="AH1254" i="4"/>
  <c r="AF1257" i="4"/>
  <c r="AJ1260" i="4"/>
  <c r="AH1263" i="4"/>
  <c r="AF1267" i="4"/>
  <c r="AD1270" i="4"/>
  <c r="AG1273" i="4"/>
  <c r="AE1276" i="4"/>
  <c r="AC1280" i="4"/>
  <c r="Z1283" i="4"/>
  <c r="AC1286" i="4"/>
  <c r="AB1289" i="4"/>
  <c r="AJ1292" i="4"/>
  <c r="AI1295" i="4"/>
  <c r="Z1299" i="4"/>
  <c r="AJ1301" i="4"/>
  <c r="AH1305" i="4"/>
  <c r="AF1308" i="4"/>
  <c r="AJ1311" i="4"/>
  <c r="AG1314" i="4"/>
  <c r="AE1318" i="4"/>
  <c r="AC1321" i="4"/>
  <c r="AG1324" i="4"/>
  <c r="AE1327" i="4"/>
  <c r="AB1331" i="4"/>
  <c r="Y1334" i="4"/>
  <c r="AD1337" i="4"/>
  <c r="AC1340" i="4"/>
  <c r="Y1344" i="4"/>
  <c r="AI1346" i="4"/>
  <c r="Z1350" i="4"/>
  <c r="AH1352" i="4"/>
  <c r="Y1356" i="4"/>
  <c r="AC1358" i="4"/>
  <c r="AA1361" i="4"/>
  <c r="AE1363" i="4"/>
  <c r="AG1366" i="4"/>
  <c r="Z1369" i="4"/>
  <c r="AI1371" i="4"/>
  <c r="AB1374" i="4"/>
  <c r="AD1377" i="4"/>
  <c r="AH1379" i="4"/>
  <c r="AF1382" i="4"/>
  <c r="Y1385" i="4"/>
  <c r="AA1388" i="4"/>
  <c r="AE1390" i="4"/>
  <c r="AB1393" i="4"/>
  <c r="AG1395" i="4"/>
  <c r="AI1398" i="4"/>
  <c r="AB1401" i="4"/>
  <c r="Y1404" i="4"/>
  <c r="AC1406" i="4"/>
  <c r="AE1409" i="4"/>
  <c r="Y1412" i="4"/>
  <c r="AG1414" i="4"/>
  <c r="Z1417" i="4"/>
  <c r="AB1420" i="4"/>
  <c r="AF1422" i="4"/>
  <c r="AD1425" i="4"/>
  <c r="AH1427" i="4"/>
  <c r="Y1431" i="4"/>
  <c r="AC1433" i="4"/>
  <c r="AA1436" i="4"/>
  <c r="AE1438" i="4"/>
  <c r="AG1441" i="4"/>
  <c r="Z1444" i="4"/>
  <c r="AI1446" i="4"/>
  <c r="AB1449" i="4"/>
  <c r="AD1452" i="4"/>
  <c r="AH1454" i="4"/>
  <c r="AE1457" i="4"/>
  <c r="Y1460" i="4"/>
  <c r="Z1463" i="4"/>
  <c r="AE1465" i="4"/>
  <c r="AB1468" i="4"/>
  <c r="AF1470" i="4"/>
  <c r="AH1473" i="4"/>
  <c r="AA1476" i="4"/>
  <c r="Y1479" i="4"/>
  <c r="AC1481" i="4"/>
  <c r="AE1484" i="4"/>
  <c r="AI1486" i="4"/>
  <c r="AG1489" i="4"/>
  <c r="Z1492" i="4"/>
  <c r="AB1495" i="4"/>
  <c r="AF1497" i="4"/>
  <c r="AD1500" i="4"/>
  <c r="AH1502" i="4"/>
  <c r="AG1505" i="4"/>
  <c r="AI1507" i="4"/>
  <c r="AC1510" i="4"/>
  <c r="AF1512" i="4"/>
  <c r="AE1515" i="4"/>
  <c r="AG1517" i="4"/>
  <c r="AA1520" i="4"/>
  <c r="AC1522" i="4"/>
  <c r="AB1525" i="4"/>
  <c r="AE1527" i="4"/>
  <c r="Y1530" i="4"/>
  <c r="AA1532" i="4"/>
  <c r="Z1535" i="4"/>
  <c r="AB1537" i="4"/>
  <c r="AI1539" i="4"/>
  <c r="Y1542" i="4"/>
  <c r="AJ1544" i="4"/>
  <c r="Z1547" i="4"/>
  <c r="AG1549" i="4"/>
  <c r="AI1551" i="4"/>
  <c r="AH1554" i="4"/>
  <c r="AJ1556" i="4"/>
  <c r="AE1559" i="4"/>
  <c r="AG1561" i="4"/>
  <c r="AF1564" i="4"/>
  <c r="AH1566" i="4"/>
  <c r="AB1569" i="4"/>
  <c r="AE1571" i="4"/>
  <c r="AC1574" i="4"/>
  <c r="AF1576" i="4"/>
  <c r="Z1579" i="4"/>
  <c r="AB1581" i="4"/>
  <c r="AA1584" i="4"/>
  <c r="AC1586" i="4"/>
  <c r="AJ1588" i="4"/>
  <c r="Z1591" i="4"/>
  <c r="Y1594" i="4"/>
  <c r="AA1596" i="4"/>
  <c r="AH1598" i="4"/>
  <c r="AJ1600" i="4"/>
  <c r="AI1603" i="4"/>
  <c r="Y1606" i="4"/>
  <c r="AF1608" i="4"/>
  <c r="AH1610" i="4"/>
  <c r="AG1613" i="4"/>
  <c r="AI1615" i="4"/>
  <c r="AC1618" i="4"/>
  <c r="AF1620" i="4"/>
  <c r="AE1623" i="4"/>
  <c r="AG1625" i="4"/>
  <c r="AA1628" i="4"/>
  <c r="AC1630" i="4"/>
  <c r="AB1633" i="4"/>
  <c r="AE1635" i="4"/>
  <c r="Y1638" i="4"/>
  <c r="AA1640" i="4"/>
  <c r="Z1643" i="4"/>
  <c r="AB1645" i="4"/>
  <c r="AI1647" i="4"/>
  <c r="Y1650" i="4"/>
  <c r="AJ1652" i="4"/>
  <c r="Z1655" i="4"/>
  <c r="AG1657" i="4"/>
  <c r="AI1659" i="4"/>
  <c r="AH1662" i="4"/>
  <c r="AJ1664" i="4"/>
  <c r="AC1667" i="4"/>
  <c r="AC1669" i="4"/>
  <c r="Y1672" i="4"/>
  <c r="Y1674" i="4"/>
  <c r="AC1676" i="4"/>
  <c r="AC1678" i="4"/>
  <c r="Y1681" i="4"/>
  <c r="Y1683" i="4"/>
  <c r="AC1685" i="4"/>
  <c r="AC1687" i="4"/>
  <c r="Y1690" i="4"/>
  <c r="Y1692" i="4"/>
  <c r="AC1694" i="4"/>
  <c r="AC1696" i="4"/>
  <c r="Y1699" i="4"/>
  <c r="Y1701" i="4"/>
  <c r="AC1703" i="4"/>
  <c r="AC1705" i="4"/>
  <c r="Y1708" i="4"/>
  <c r="Y1710" i="4"/>
  <c r="AC1712" i="4"/>
  <c r="AC1714" i="4"/>
  <c r="Y1717" i="4"/>
  <c r="Y1719" i="4"/>
  <c r="AC1721" i="4"/>
  <c r="AC1723" i="4"/>
  <c r="Y1726" i="4"/>
  <c r="AH1727" i="4"/>
  <c r="Z1730" i="4"/>
  <c r="AH1731" i="4"/>
  <c r="Z1734" i="4"/>
  <c r="AH1735" i="4"/>
  <c r="Z1738" i="4"/>
  <c r="AE1739" i="4"/>
  <c r="AC1741" i="4"/>
  <c r="AH1742" i="4"/>
  <c r="AF1744" i="4"/>
  <c r="Z1746" i="4"/>
  <c r="AI1747" i="4"/>
  <c r="AC1749" i="4"/>
  <c r="AA1751" i="4"/>
  <c r="AF1752" i="4"/>
  <c r="AD1754" i="4"/>
  <c r="AI1755" i="4"/>
  <c r="AG1757" i="4"/>
  <c r="AA1759" i="4"/>
  <c r="Y1761" i="4"/>
  <c r="AD1762" i="4"/>
  <c r="AB1764" i="4"/>
  <c r="AG1765" i="4"/>
  <c r="AE1767" i="4"/>
  <c r="Y1769" i="4"/>
  <c r="AH1770" i="4"/>
  <c r="AB1772" i="4"/>
  <c r="Z1774" i="4"/>
  <c r="AE1775" i="4"/>
  <c r="AC1777" i="4"/>
  <c r="AH1778" i="4"/>
  <c r="AF1780" i="4"/>
  <c r="Z1782" i="4"/>
  <c r="AI1783" i="4"/>
  <c r="AC1785" i="4"/>
  <c r="AA1787" i="4"/>
  <c r="AF1788" i="4"/>
  <c r="AD1790" i="4"/>
  <c r="AI1791" i="4"/>
  <c r="AG1793" i="4"/>
  <c r="AA1795" i="4"/>
  <c r="Y1797" i="4"/>
  <c r="AD1798" i="4"/>
  <c r="AB1800" i="4"/>
  <c r="AG1801" i="4"/>
  <c r="AE1803" i="4"/>
  <c r="Y1805" i="4"/>
  <c r="AH1806" i="4"/>
  <c r="AB1808" i="4"/>
  <c r="Z1810" i="4"/>
  <c r="AE1811" i="4"/>
  <c r="AC1813" i="4"/>
  <c r="AH1814" i="4"/>
  <c r="AF1816" i="4"/>
  <c r="Z1818" i="4"/>
  <c r="AI1819" i="4"/>
  <c r="AC1821" i="4"/>
  <c r="AA1823" i="4"/>
  <c r="AF1824" i="4"/>
  <c r="AD1826" i="4"/>
  <c r="AI1827" i="4"/>
  <c r="AG1829" i="4"/>
  <c r="AA1831" i="4"/>
  <c r="Y1833" i="4"/>
  <c r="AD1834" i="4"/>
  <c r="AB1836" i="4"/>
  <c r="AG1837" i="4"/>
  <c r="AE1839" i="4"/>
  <c r="Y1841" i="4"/>
  <c r="AH1842" i="4"/>
  <c r="AB1844" i="4"/>
  <c r="Z1846" i="4"/>
  <c r="AE1847" i="4"/>
  <c r="AC1849" i="4"/>
  <c r="AH1850" i="4"/>
  <c r="AF1852" i="4"/>
  <c r="Z1854" i="4"/>
  <c r="AI1855" i="4"/>
  <c r="AC1857" i="4"/>
  <c r="AA1859" i="4"/>
  <c r="AF1860" i="4"/>
  <c r="AD1862" i="4"/>
  <c r="AI1863" i="4"/>
  <c r="AG1865" i="4"/>
  <c r="AA1867" i="4"/>
  <c r="Y1869" i="4"/>
  <c r="AD1870" i="4"/>
  <c r="AB1872" i="4"/>
  <c r="AG1873" i="4"/>
  <c r="AE1875" i="4"/>
  <c r="Y1877" i="4"/>
  <c r="AH1878" i="4"/>
  <c r="AB1880" i="4"/>
  <c r="Z1882" i="4"/>
  <c r="AE1883" i="4"/>
  <c r="AC1885" i="4"/>
  <c r="AH1886" i="4"/>
  <c r="AF1888" i="4"/>
  <c r="Z1890" i="4"/>
  <c r="AI1891" i="4"/>
  <c r="AC1893" i="4"/>
  <c r="AA1895" i="4"/>
  <c r="AF1896" i="4"/>
  <c r="AD1898" i="4"/>
  <c r="AI1899" i="4"/>
  <c r="AG1901" i="4"/>
  <c r="AA1903" i="4"/>
  <c r="Y1905" i="4"/>
  <c r="AD1906" i="4"/>
  <c r="AB1908" i="4"/>
  <c r="AG1909" i="4"/>
  <c r="AE1911" i="4"/>
  <c r="Y1913" i="4"/>
  <c r="AH1914" i="4"/>
  <c r="AB1916" i="4"/>
  <c r="Z1918" i="4"/>
  <c r="AE1919" i="4"/>
  <c r="AC1921" i="4"/>
  <c r="AH1922" i="4"/>
  <c r="AF1924" i="4"/>
  <c r="Z1926" i="4"/>
  <c r="AI1927" i="4"/>
  <c r="AC1929" i="4"/>
  <c r="AA1931" i="4"/>
  <c r="AF1932" i="4"/>
  <c r="AD1934" i="4"/>
  <c r="AI1935" i="4"/>
  <c r="AA146" i="4"/>
  <c r="AJ290" i="4"/>
  <c r="AF383" i="4"/>
  <c r="AD440" i="4"/>
  <c r="Z478" i="4"/>
  <c r="AJ551" i="4"/>
  <c r="AB584" i="4"/>
  <c r="AF610" i="4"/>
  <c r="AH636" i="4"/>
  <c r="AF662" i="4"/>
  <c r="Y686" i="4"/>
  <c r="AH705" i="4"/>
  <c r="AH725" i="4"/>
  <c r="AH749" i="4"/>
  <c r="AJ766" i="4"/>
  <c r="Y785" i="4"/>
  <c r="Z800" i="4"/>
  <c r="AH811" i="4"/>
  <c r="AB824" i="4"/>
  <c r="AJ835" i="4"/>
  <c r="AD850" i="4"/>
  <c r="AC861" i="4"/>
  <c r="AJ873" i="4"/>
  <c r="AA885" i="4"/>
  <c r="Z900" i="4"/>
  <c r="AD910" i="4"/>
  <c r="AC922" i="4"/>
  <c r="AJ930" i="4"/>
  <c r="AG941" i="4"/>
  <c r="AJ949" i="4"/>
  <c r="AJ958" i="4"/>
  <c r="AI966" i="4"/>
  <c r="AF977" i="4"/>
  <c r="AI985" i="4"/>
  <c r="AA995" i="4"/>
  <c r="AD1003" i="4"/>
  <c r="AA1014" i="4"/>
  <c r="AG1021" i="4"/>
  <c r="Z1030" i="4"/>
  <c r="AA1037" i="4"/>
  <c r="AH1046" i="4"/>
  <c r="AJ1052" i="4"/>
  <c r="AD1059" i="4"/>
  <c r="AJ1063" i="4"/>
  <c r="AB1070" i="4"/>
  <c r="AB1074" i="4"/>
  <c r="AC1079" i="4"/>
  <c r="AF1083" i="4"/>
  <c r="Y1089" i="4"/>
  <c r="AF1093" i="4"/>
  <c r="AH1098" i="4"/>
  <c r="AH1102" i="4"/>
  <c r="AC1108" i="4"/>
  <c r="AC1112" i="4"/>
  <c r="AC1117" i="4"/>
  <c r="Y1122" i="4"/>
  <c r="AD1127" i="4"/>
  <c r="AG1131" i="4"/>
  <c r="AF1136" i="4"/>
  <c r="AH1140" i="4"/>
  <c r="AH1146" i="4"/>
  <c r="AH1150" i="4"/>
  <c r="AI1155" i="4"/>
  <c r="AF1159" i="4"/>
  <c r="AG1164" i="4"/>
  <c r="AI1168" i="4"/>
  <c r="Y1173" i="4"/>
  <c r="AB1177" i="4"/>
  <c r="AC1182" i="4"/>
  <c r="Y1186" i="4"/>
  <c r="AH1190" i="4"/>
  <c r="AE1194" i="4"/>
  <c r="AJ1199" i="4"/>
  <c r="AF1203" i="4"/>
  <c r="AE1207" i="4"/>
  <c r="Y1211" i="4"/>
  <c r="AH1215" i="4"/>
  <c r="AB1219" i="4"/>
  <c r="AH1222" i="4"/>
  <c r="AF1225" i="4"/>
  <c r="AC1229" i="4"/>
  <c r="AC1232" i="4"/>
  <c r="AF1235" i="4"/>
  <c r="AC1238" i="4"/>
  <c r="Z1242" i="4"/>
  <c r="AJ1244" i="4"/>
  <c r="AB1248" i="4"/>
  <c r="Z1251" i="4"/>
  <c r="AI1254" i="4"/>
  <c r="AG1257" i="4"/>
  <c r="Y1261" i="4"/>
  <c r="AI1263" i="4"/>
  <c r="AG1267" i="4"/>
  <c r="AE1270" i="4"/>
  <c r="AI1273" i="4"/>
  <c r="AF1276" i="4"/>
  <c r="AD1280" i="4"/>
  <c r="AB1283" i="4"/>
  <c r="AD1286" i="4"/>
  <c r="AD1289" i="4"/>
  <c r="Y1293" i="4"/>
  <c r="AJ1295" i="4"/>
  <c r="AB1299" i="4"/>
  <c r="Z1302" i="4"/>
  <c r="AI1305" i="4"/>
  <c r="AG1308" i="4"/>
  <c r="Y1312" i="4"/>
  <c r="AH1314" i="4"/>
  <c r="AF1318" i="4"/>
  <c r="AD1321" i="4"/>
  <c r="AI1324" i="4"/>
  <c r="AF1327" i="4"/>
  <c r="AD1331" i="4"/>
  <c r="AB1334" i="4"/>
  <c r="AE1337" i="4"/>
  <c r="AD1340" i="4"/>
  <c r="Z1344" i="4"/>
  <c r="AJ1346" i="4"/>
  <c r="AB1350" i="4"/>
  <c r="AI1352" i="4"/>
  <c r="Z1356" i="4"/>
  <c r="AE1358" i="4"/>
  <c r="AB1361" i="4"/>
  <c r="AF1363" i="4"/>
  <c r="AH1366" i="4"/>
  <c r="AA1369" i="4"/>
  <c r="Y1372" i="4"/>
  <c r="AC1374" i="4"/>
  <c r="AE1377" i="4"/>
  <c r="AI1379" i="4"/>
  <c r="AG1382" i="4"/>
  <c r="Z1385" i="4"/>
  <c r="AB1388" i="4"/>
  <c r="AF1390" i="4"/>
  <c r="AD1393" i="4"/>
  <c r="AH1395" i="4"/>
  <c r="Y1399" i="4"/>
  <c r="AC1401" i="4"/>
  <c r="Z1404" i="4"/>
  <c r="AE1406" i="4"/>
  <c r="AF1409" i="4"/>
  <c r="Z1412" i="4"/>
  <c r="AH1414" i="4"/>
  <c r="AA1417" i="4"/>
  <c r="AC1420" i="4"/>
  <c r="AG1422" i="4"/>
  <c r="AE1425" i="4"/>
  <c r="AI1427" i="4"/>
  <c r="Z1431" i="4"/>
  <c r="AD1433" i="4"/>
  <c r="AB1436" i="4"/>
  <c r="AF1438" i="4"/>
  <c r="AH1441" i="4"/>
  <c r="AA1444" i="4"/>
  <c r="Y1447" i="4"/>
  <c r="AC1449" i="4"/>
  <c r="AE1452" i="4"/>
  <c r="AI1454" i="4"/>
  <c r="AF1457" i="4"/>
  <c r="Z1460" i="4"/>
  <c r="AB1463" i="4"/>
  <c r="AF1465" i="4"/>
  <c r="AC1468" i="4"/>
  <c r="AG1470" i="4"/>
  <c r="AI1473" i="4"/>
  <c r="AC1476" i="4"/>
  <c r="Z1479" i="4"/>
  <c r="AD1481" i="4"/>
  <c r="AF1484" i="4"/>
  <c r="Y1487" i="4"/>
  <c r="AH1489" i="4"/>
  <c r="AA1492" i="4"/>
  <c r="AC1495" i="4"/>
  <c r="AG1497" i="4"/>
  <c r="AE1500" i="4"/>
  <c r="AI1502" i="4"/>
  <c r="AH1505" i="4"/>
  <c r="AJ1507" i="4"/>
  <c r="AE1510" i="4"/>
  <c r="AG1512" i="4"/>
  <c r="AF1515" i="4"/>
  <c r="AH1517" i="4"/>
  <c r="AB1520" i="4"/>
  <c r="AE1522" i="4"/>
  <c r="AC1525" i="4"/>
  <c r="AF1527" i="4"/>
  <c r="Z1530" i="4"/>
  <c r="AB1532" i="4"/>
  <c r="AA1535" i="4"/>
  <c r="AC1537" i="4"/>
  <c r="AJ1539" i="4"/>
  <c r="Z1542" i="4"/>
  <c r="Y1545" i="4"/>
  <c r="AA1547" i="4"/>
  <c r="AH1549" i="4"/>
  <c r="AJ1551" i="4"/>
  <c r="AI1554" i="4"/>
  <c r="Y1557" i="4"/>
  <c r="AF1559" i="4"/>
  <c r="AH1561" i="4"/>
  <c r="AG1564" i="4"/>
  <c r="AI1566" i="4"/>
  <c r="AC1569" i="4"/>
  <c r="AF1571" i="4"/>
  <c r="AE1574" i="4"/>
  <c r="AG1576" i="4"/>
  <c r="AA1579" i="4"/>
  <c r="AC1581" i="4"/>
  <c r="AB1584" i="4"/>
  <c r="AE1586" i="4"/>
  <c r="Y1589" i="4"/>
  <c r="AA1591" i="4"/>
  <c r="Z1594" i="4"/>
  <c r="AB1596" i="4"/>
  <c r="AI1598" i="4"/>
  <c r="Y1601" i="4"/>
  <c r="AJ1603" i="4"/>
  <c r="Z1606" i="4"/>
  <c r="AG1608" i="4"/>
  <c r="AI1610" i="4"/>
  <c r="AH1613" i="4"/>
  <c r="AJ1615" i="4"/>
  <c r="AE1618" i="4"/>
  <c r="AG1620" i="4"/>
  <c r="AF1623" i="4"/>
  <c r="AH1625" i="4"/>
  <c r="AB1628" i="4"/>
  <c r="AE1630" i="4"/>
  <c r="AC1633" i="4"/>
  <c r="AF1635" i="4"/>
  <c r="Z1638" i="4"/>
  <c r="AB1640" i="4"/>
  <c r="AA1643" i="4"/>
  <c r="AC1645" i="4"/>
  <c r="AJ1647" i="4"/>
  <c r="Z1650" i="4"/>
  <c r="Y1653" i="4"/>
  <c r="AA1655" i="4"/>
  <c r="AH1657" i="4"/>
  <c r="AJ1659" i="4"/>
  <c r="AI1662" i="4"/>
  <c r="Y1665" i="4"/>
  <c r="AD1667" i="4"/>
  <c r="AD1669" i="4"/>
  <c r="Z1672" i="4"/>
  <c r="Z1674" i="4"/>
  <c r="AD1676" i="4"/>
  <c r="AD1678" i="4"/>
  <c r="Z1681" i="4"/>
  <c r="Z1683" i="4"/>
  <c r="AD1685" i="4"/>
  <c r="AD1687" i="4"/>
  <c r="Z1690" i="4"/>
  <c r="Z1692" i="4"/>
  <c r="AD1694" i="4"/>
  <c r="AD1696" i="4"/>
  <c r="Z1699" i="4"/>
  <c r="Z1701" i="4"/>
  <c r="AD1703" i="4"/>
  <c r="AD1705" i="4"/>
  <c r="Z1708" i="4"/>
  <c r="Z1710" i="4"/>
  <c r="AD1712" i="4"/>
  <c r="AD1714" i="4"/>
  <c r="Z1717" i="4"/>
  <c r="Z1719" i="4"/>
  <c r="AD1721" i="4"/>
  <c r="AD1723" i="4"/>
  <c r="Z1726" i="4"/>
  <c r="Y1728" i="4"/>
  <c r="AA1730" i="4"/>
  <c r="Y1732" i="4"/>
  <c r="AA1734" i="4"/>
  <c r="Y1736" i="4"/>
  <c r="AA1738" i="4"/>
  <c r="AF1739" i="4"/>
  <c r="AD1741" i="4"/>
  <c r="AI1742" i="4"/>
  <c r="AG1744" i="4"/>
  <c r="AA1746" i="4"/>
  <c r="Y1748" i="4"/>
  <c r="AD1749" i="4"/>
  <c r="AB1751" i="4"/>
  <c r="AG1752" i="4"/>
  <c r="AE1754" i="4"/>
  <c r="Y1756" i="4"/>
  <c r="AH1757" i="4"/>
  <c r="AB1759" i="4"/>
  <c r="Z1761" i="4"/>
  <c r="AE1762" i="4"/>
  <c r="AC1764" i="4"/>
  <c r="AH1765" i="4"/>
  <c r="AF1767" i="4"/>
  <c r="Z1769" i="4"/>
  <c r="AI1770" i="4"/>
  <c r="AC1772" i="4"/>
  <c r="AA1774" i="4"/>
  <c r="AF1775" i="4"/>
  <c r="AD1777" i="4"/>
  <c r="AI1778" i="4"/>
  <c r="AG1780" i="4"/>
  <c r="AA1782" i="4"/>
  <c r="Y1784" i="4"/>
  <c r="AD1785" i="4"/>
  <c r="AB1787" i="4"/>
  <c r="AG1788" i="4"/>
  <c r="AE1790" i="4"/>
  <c r="Y1792" i="4"/>
  <c r="AH1793" i="4"/>
  <c r="AB1795" i="4"/>
  <c r="Z1797" i="4"/>
  <c r="AE1798" i="4"/>
  <c r="AC1800" i="4"/>
  <c r="AH1801" i="4"/>
  <c r="AF1803" i="4"/>
  <c r="Z1805" i="4"/>
  <c r="AI1806" i="4"/>
  <c r="AC1808" i="4"/>
  <c r="AA1810" i="4"/>
  <c r="AF1811" i="4"/>
  <c r="AD1813" i="4"/>
  <c r="AI1814" i="4"/>
  <c r="AG1816" i="4"/>
  <c r="AA1818" i="4"/>
  <c r="Y1820" i="4"/>
  <c r="AD1821" i="4"/>
  <c r="AB1823" i="4"/>
  <c r="AG1824" i="4"/>
  <c r="AE1826" i="4"/>
  <c r="Y1828" i="4"/>
  <c r="AH1829" i="4"/>
  <c r="AB1831" i="4"/>
  <c r="Z1833" i="4"/>
  <c r="AE1834" i="4"/>
  <c r="AC1836" i="4"/>
  <c r="AH1837" i="4"/>
  <c r="AF1839" i="4"/>
  <c r="Z1841" i="4"/>
  <c r="AI1842" i="4"/>
  <c r="AC1844" i="4"/>
  <c r="AA1846" i="4"/>
  <c r="AF1847" i="4"/>
  <c r="AD1849" i="4"/>
  <c r="AI1850" i="4"/>
  <c r="AG1852" i="4"/>
  <c r="AA1854" i="4"/>
  <c r="Y1856" i="4"/>
  <c r="AD1857" i="4"/>
  <c r="AB1859" i="4"/>
  <c r="AG1860" i="4"/>
  <c r="AE1862" i="4"/>
  <c r="Y1864" i="4"/>
  <c r="AH1865" i="4"/>
  <c r="AB1867" i="4"/>
  <c r="Z1869" i="4"/>
  <c r="AE1870" i="4"/>
  <c r="AC1872" i="4"/>
  <c r="AH1873" i="4"/>
  <c r="AF1875" i="4"/>
  <c r="Z1877" i="4"/>
  <c r="AI1878" i="4"/>
  <c r="AC1880" i="4"/>
  <c r="AA1882" i="4"/>
  <c r="AF1883" i="4"/>
  <c r="AD1885" i="4"/>
  <c r="AI1886" i="4"/>
  <c r="AG1888" i="4"/>
  <c r="AA1890" i="4"/>
  <c r="Y1892" i="4"/>
  <c r="AD1893" i="4"/>
  <c r="AB1895" i="4"/>
  <c r="AG1896" i="4"/>
  <c r="AE1898" i="4"/>
  <c r="Y1900" i="4"/>
  <c r="AH1901" i="4"/>
  <c r="AB1903" i="4"/>
  <c r="Z1905" i="4"/>
  <c r="AE1906" i="4"/>
  <c r="AC1908" i="4"/>
  <c r="AH1909" i="4"/>
  <c r="AF1911" i="4"/>
  <c r="Z1913" i="4"/>
  <c r="AI1914" i="4"/>
  <c r="AC1916" i="4"/>
  <c r="AA1918" i="4"/>
  <c r="AF1919" i="4"/>
  <c r="AD1921" i="4"/>
  <c r="AI1922" i="4"/>
  <c r="AG1924" i="4"/>
  <c r="AA1926" i="4"/>
  <c r="Y1928" i="4"/>
  <c r="AD1929" i="4"/>
  <c r="AB1931" i="4"/>
  <c r="AG1932" i="4"/>
  <c r="AE1934" i="4"/>
  <c r="Y1936" i="4"/>
  <c r="AH1937" i="4"/>
  <c r="AB1939" i="4"/>
  <c r="Z1941" i="4"/>
  <c r="AE1942" i="4"/>
  <c r="AC1944" i="4"/>
  <c r="AH1945" i="4"/>
  <c r="AF1947" i="4"/>
  <c r="Z1949" i="4"/>
  <c r="AI1950" i="4"/>
  <c r="AC1952" i="4"/>
  <c r="AA1954" i="4"/>
  <c r="AF1955" i="4"/>
  <c r="AD1957" i="4"/>
  <c r="AI1958" i="4"/>
  <c r="AG1960" i="4"/>
  <c r="AA1962" i="4"/>
  <c r="Y1964" i="4"/>
  <c r="AD1965" i="4"/>
  <c r="AB170" i="4"/>
  <c r="AH327" i="4"/>
  <c r="Z385" i="4"/>
  <c r="AJ440" i="4"/>
  <c r="AA485" i="4"/>
  <c r="AF517" i="4"/>
  <c r="Z558" i="4"/>
  <c r="AF584" i="4"/>
  <c r="AG616" i="4"/>
  <c r="AC637" i="4"/>
  <c r="AG662" i="4"/>
  <c r="AD689" i="4"/>
  <c r="Z707" i="4"/>
  <c r="AA730" i="4"/>
  <c r="AE751" i="4"/>
  <c r="AE772" i="4"/>
  <c r="AA785" i="4"/>
  <c r="AB801" i="4"/>
  <c r="AI811" i="4"/>
  <c r="Y826" i="4"/>
  <c r="AA836" i="4"/>
  <c r="Z851" i="4"/>
  <c r="AC862" i="4"/>
  <c r="Z875" i="4"/>
  <c r="AB885" i="4"/>
  <c r="AA900" i="4"/>
  <c r="AA911" i="4"/>
  <c r="AJ922" i="4"/>
  <c r="AG931" i="4"/>
  <c r="AB942" i="4"/>
  <c r="AB950" i="4"/>
  <c r="Y959" i="4"/>
  <c r="AB967" i="4"/>
  <c r="Y978" i="4"/>
  <c r="AJ985" i="4"/>
  <c r="AI995" i="4"/>
  <c r="AI1003" i="4"/>
  <c r="AF1014" i="4"/>
  <c r="AH1021" i="4"/>
  <c r="AC1030" i="4"/>
  <c r="AB1037" i="4"/>
  <c r="AI1046" i="4"/>
  <c r="Y1053" i="4"/>
  <c r="AF1059" i="4"/>
  <c r="Y1064" i="4"/>
  <c r="AC1070" i="4"/>
  <c r="AC1074" i="4"/>
  <c r="AD1079" i="4"/>
  <c r="AG1083" i="4"/>
  <c r="AF1089" i="4"/>
  <c r="AG1093" i="4"/>
  <c r="AI1098" i="4"/>
  <c r="AJ1102" i="4"/>
  <c r="AD1108" i="4"/>
  <c r="Y1113" i="4"/>
  <c r="AD1117" i="4"/>
  <c r="Z1122" i="4"/>
  <c r="AG1127" i="4"/>
  <c r="AH1131" i="4"/>
  <c r="AI1136" i="4"/>
  <c r="AI1140" i="4"/>
  <c r="AI1146" i="4"/>
  <c r="Z1151" i="4"/>
  <c r="AJ1155" i="4"/>
  <c r="AG1159" i="4"/>
  <c r="AH1164" i="4"/>
  <c r="AJ1168" i="4"/>
  <c r="AF1173" i="4"/>
  <c r="AC1177" i="4"/>
  <c r="AD1182" i="4"/>
  <c r="Z1186" i="4"/>
  <c r="AI1190" i="4"/>
  <c r="Y1195" i="4"/>
  <c r="Y1200" i="4"/>
  <c r="AH1203" i="4"/>
  <c r="AH1207" i="4"/>
  <c r="Z1211" i="4"/>
  <c r="AI1215" i="4"/>
  <c r="AC1219" i="4"/>
  <c r="AI1222" i="4"/>
  <c r="AH1225" i="4"/>
  <c r="AE1229" i="4"/>
  <c r="AD1232" i="4"/>
  <c r="AG1235" i="4"/>
  <c r="AD1238" i="4"/>
  <c r="AB1242" i="4"/>
  <c r="Y1245" i="4"/>
  <c r="AC1248" i="4"/>
  <c r="AB1251" i="4"/>
  <c r="Y1255" i="4"/>
  <c r="AH1257" i="4"/>
  <c r="Z1261" i="4"/>
  <c r="Y1264" i="4"/>
  <c r="AH1267" i="4"/>
  <c r="AF1270" i="4"/>
  <c r="AJ1273" i="4"/>
  <c r="AG1276" i="4"/>
  <c r="AE1280" i="4"/>
  <c r="AD1283" i="4"/>
  <c r="AG1286" i="4"/>
  <c r="AE1289" i="4"/>
  <c r="AC1293" i="4"/>
  <c r="Z1296" i="4"/>
  <c r="AC1299" i="4"/>
  <c r="AB1302" i="4"/>
  <c r="AJ1305" i="4"/>
  <c r="AI1308" i="4"/>
  <c r="Z1312" i="4"/>
  <c r="AI1314" i="4"/>
  <c r="AH1318" i="4"/>
  <c r="AF1321" i="4"/>
  <c r="AJ1324" i="4"/>
  <c r="AG1327" i="4"/>
  <c r="AE1331" i="4"/>
  <c r="AC1334" i="4"/>
  <c r="AF1337" i="4"/>
  <c r="AE1340" i="4"/>
  <c r="AB1344" i="4"/>
  <c r="Y1347" i="4"/>
  <c r="AD1350" i="4"/>
  <c r="Z1353" i="4"/>
  <c r="AA1356" i="4"/>
  <c r="AF1358" i="4"/>
  <c r="AC1361" i="4"/>
  <c r="AG1363" i="4"/>
  <c r="AI1366" i="4"/>
  <c r="AB1369" i="4"/>
  <c r="Z1372" i="4"/>
  <c r="AD1374" i="4"/>
  <c r="AF1377" i="4"/>
  <c r="Y1380" i="4"/>
  <c r="AH1382" i="4"/>
  <c r="AA1385" i="4"/>
  <c r="AC1388" i="4"/>
  <c r="AG1390" i="4"/>
  <c r="AE1393" i="4"/>
  <c r="AI1395" i="4"/>
  <c r="Z1399" i="4"/>
  <c r="AD1401" i="4"/>
  <c r="AA1404" i="4"/>
  <c r="AF1406" i="4"/>
  <c r="AH1409" i="4"/>
  <c r="AA1412" i="4"/>
  <c r="AI1414" i="4"/>
  <c r="AB1417" i="4"/>
  <c r="AD1420" i="4"/>
  <c r="AI1422" i="4"/>
  <c r="AF1425" i="4"/>
  <c r="Y1428" i="4"/>
  <c r="AA1431" i="4"/>
  <c r="AE1433" i="4"/>
  <c r="AC1436" i="4"/>
  <c r="AG1438" i="4"/>
  <c r="AI1441" i="4"/>
  <c r="AB1444" i="4"/>
  <c r="Z1447" i="4"/>
  <c r="AD1449" i="4"/>
  <c r="AF1452" i="4"/>
  <c r="Y1455" i="4"/>
  <c r="AH1457" i="4"/>
  <c r="AA1460" i="4"/>
  <c r="AC1463" i="4"/>
  <c r="AG1465" i="4"/>
  <c r="AD1468" i="4"/>
  <c r="AI1470" i="4"/>
  <c r="Y1474" i="4"/>
  <c r="AD1476" i="4"/>
  <c r="AA1479" i="4"/>
  <c r="AE1481" i="4"/>
  <c r="AG1484" i="4"/>
  <c r="Z1487" i="4"/>
  <c r="AI1489" i="4"/>
  <c r="AB1492" i="4"/>
  <c r="AD1495" i="4"/>
  <c r="AH1497" i="4"/>
  <c r="AF1500" i="4"/>
  <c r="AJ1502" i="4"/>
  <c r="AI1505" i="4"/>
  <c r="Y1508" i="4"/>
  <c r="AF1510" i="4"/>
  <c r="AH1512" i="4"/>
  <c r="AG1515" i="4"/>
  <c r="AI1517" i="4"/>
  <c r="AC1520" i="4"/>
  <c r="AF1522" i="4"/>
  <c r="AE1525" i="4"/>
  <c r="AG1527" i="4"/>
  <c r="AA1530" i="4"/>
  <c r="AC1532" i="4"/>
  <c r="AB1535" i="4"/>
  <c r="AE1537" i="4"/>
  <c r="Y1540" i="4"/>
  <c r="AA1542" i="4"/>
  <c r="Z1545" i="4"/>
  <c r="AB1547" i="4"/>
  <c r="AI1549" i="4"/>
  <c r="Y1552" i="4"/>
  <c r="AJ1554" i="4"/>
  <c r="Z1557" i="4"/>
  <c r="AG1559" i="4"/>
  <c r="AI1561" i="4"/>
  <c r="AH1564" i="4"/>
  <c r="AJ1566" i="4"/>
  <c r="AE1569" i="4"/>
  <c r="AG1571" i="4"/>
  <c r="AF1574" i="4"/>
  <c r="AH1576" i="4"/>
  <c r="AB1579" i="4"/>
  <c r="AE1581" i="4"/>
  <c r="AC1584" i="4"/>
  <c r="AF1586" i="4"/>
  <c r="Z1589" i="4"/>
  <c r="AB1591" i="4"/>
  <c r="AA1594" i="4"/>
  <c r="AC1596" i="4"/>
  <c r="AJ1598" i="4"/>
  <c r="Z1601" i="4"/>
  <c r="Y1604" i="4"/>
  <c r="AA1606" i="4"/>
  <c r="AH1608" i="4"/>
  <c r="AJ1610" i="4"/>
  <c r="AI1613" i="4"/>
  <c r="Y1616" i="4"/>
  <c r="AF1618" i="4"/>
  <c r="AH1620" i="4"/>
  <c r="AG1623" i="4"/>
  <c r="AI1625" i="4"/>
  <c r="AC1628" i="4"/>
  <c r="AF1630" i="4"/>
  <c r="AE1633" i="4"/>
  <c r="AG1635" i="4"/>
  <c r="AA1638" i="4"/>
  <c r="AC1640" i="4"/>
  <c r="AB1643" i="4"/>
  <c r="AE1645" i="4"/>
  <c r="Y1648" i="4"/>
  <c r="AA1650" i="4"/>
  <c r="Z1653" i="4"/>
  <c r="AB1655" i="4"/>
  <c r="AI1657" i="4"/>
  <c r="Y1660" i="4"/>
  <c r="AJ1662" i="4"/>
  <c r="Z1665" i="4"/>
  <c r="AE1667" i="4"/>
  <c r="AE1669" i="4"/>
  <c r="AA1672" i="4"/>
  <c r="AA1674" i="4"/>
  <c r="AE1676" i="4"/>
  <c r="AE1678" i="4"/>
  <c r="AA1681" i="4"/>
  <c r="AA1683" i="4"/>
  <c r="AE1685" i="4"/>
  <c r="AE1687" i="4"/>
  <c r="AA1690" i="4"/>
  <c r="AA1692" i="4"/>
  <c r="AE1694" i="4"/>
  <c r="AE1696" i="4"/>
  <c r="AA1699" i="4"/>
  <c r="AA1701" i="4"/>
  <c r="AE1703" i="4"/>
  <c r="AE1705" i="4"/>
  <c r="AA1708" i="4"/>
  <c r="AA1710" i="4"/>
  <c r="AE1712" i="4"/>
  <c r="AE1714" i="4"/>
  <c r="AA1717" i="4"/>
  <c r="AA1719" i="4"/>
  <c r="AE1721" i="4"/>
  <c r="AE1723" i="4"/>
  <c r="AA1726" i="4"/>
  <c r="Z1728" i="4"/>
  <c r="AB1730" i="4"/>
  <c r="Z1732" i="4"/>
  <c r="AB1734" i="4"/>
  <c r="Z1736" i="4"/>
  <c r="AB1738" i="4"/>
  <c r="AG1739" i="4"/>
  <c r="AE1741" i="4"/>
  <c r="Y1743" i="4"/>
  <c r="AH1744" i="4"/>
  <c r="AB1746" i="4"/>
  <c r="Z1748" i="4"/>
  <c r="AE1749" i="4"/>
  <c r="AC1751" i="4"/>
  <c r="AH1752" i="4"/>
  <c r="AF1754" i="4"/>
  <c r="Z1756" i="4"/>
  <c r="AI1757" i="4"/>
  <c r="AC1759" i="4"/>
  <c r="AA1761" i="4"/>
  <c r="AF1762" i="4"/>
  <c r="AD1764" i="4"/>
  <c r="AI1765" i="4"/>
  <c r="AG1767" i="4"/>
  <c r="AA1769" i="4"/>
  <c r="Y1771" i="4"/>
  <c r="AD1772" i="4"/>
  <c r="AB1774" i="4"/>
  <c r="AG1775" i="4"/>
  <c r="AE1777" i="4"/>
  <c r="Y1779" i="4"/>
  <c r="AH1780" i="4"/>
  <c r="AB1782" i="4"/>
  <c r="Z1784" i="4"/>
  <c r="AE1785" i="4"/>
  <c r="AC1787" i="4"/>
  <c r="AH1788" i="4"/>
  <c r="AF1790" i="4"/>
  <c r="Z1792" i="4"/>
  <c r="AI1793" i="4"/>
  <c r="AC1795" i="4"/>
  <c r="AA1797" i="4"/>
  <c r="AF1798" i="4"/>
  <c r="AD1800" i="4"/>
  <c r="AI1801" i="4"/>
  <c r="AG1803" i="4"/>
  <c r="AA1805" i="4"/>
  <c r="Y1807" i="4"/>
  <c r="AD1808" i="4"/>
  <c r="AB1810" i="4"/>
  <c r="AG1811" i="4"/>
  <c r="AE1813" i="4"/>
  <c r="Y1815" i="4"/>
  <c r="AH1816" i="4"/>
  <c r="AB1818" i="4"/>
  <c r="Z1820" i="4"/>
  <c r="AE1821" i="4"/>
  <c r="AC1823" i="4"/>
  <c r="AH1824" i="4"/>
  <c r="AF1826" i="4"/>
  <c r="Z1828" i="4"/>
  <c r="AI1829" i="4"/>
  <c r="AC1831" i="4"/>
  <c r="AA1833" i="4"/>
  <c r="AF1834" i="4"/>
  <c r="AD1836" i="4"/>
  <c r="AI1837" i="4"/>
  <c r="AG1839" i="4"/>
  <c r="AA1841" i="4"/>
  <c r="Y1843" i="4"/>
  <c r="AD1844" i="4"/>
  <c r="AB1846" i="4"/>
  <c r="AG1847" i="4"/>
  <c r="AE1849" i="4"/>
  <c r="Y1851" i="4"/>
  <c r="AH1852" i="4"/>
  <c r="AB1854" i="4"/>
  <c r="Z1856" i="4"/>
  <c r="AE1857" i="4"/>
  <c r="AC1859" i="4"/>
  <c r="AH1860" i="4"/>
  <c r="AF1862" i="4"/>
  <c r="Z1864" i="4"/>
  <c r="AI1865" i="4"/>
  <c r="AC1867" i="4"/>
  <c r="AA1869" i="4"/>
  <c r="AF1870" i="4"/>
  <c r="AD1872" i="4"/>
  <c r="AI1873" i="4"/>
  <c r="AG1875" i="4"/>
  <c r="AA1877" i="4"/>
  <c r="Y1879" i="4"/>
  <c r="AD1880" i="4"/>
  <c r="AB1882" i="4"/>
  <c r="AG1883" i="4"/>
  <c r="AE1885" i="4"/>
  <c r="Y1887" i="4"/>
  <c r="AH1888" i="4"/>
  <c r="AB1890" i="4"/>
  <c r="Z1892" i="4"/>
  <c r="AE1893" i="4"/>
  <c r="AC1895" i="4"/>
  <c r="AH1896" i="4"/>
  <c r="AF1898" i="4"/>
  <c r="Z1900" i="4"/>
  <c r="AI1901" i="4"/>
  <c r="AC1903" i="4"/>
  <c r="AA1905" i="4"/>
  <c r="AF1906" i="4"/>
  <c r="AD1908" i="4"/>
  <c r="AI1909" i="4"/>
  <c r="AG1911" i="4"/>
  <c r="AA1913" i="4"/>
  <c r="Y1915" i="4"/>
  <c r="AD1916" i="4"/>
  <c r="AB1918" i="4"/>
  <c r="AG1919" i="4"/>
  <c r="AE1921" i="4"/>
  <c r="Y1923" i="4"/>
  <c r="AH1924" i="4"/>
  <c r="AB1926" i="4"/>
  <c r="Z1928" i="4"/>
  <c r="AE1929" i="4"/>
  <c r="AC1931" i="4"/>
  <c r="AH1932" i="4"/>
  <c r="AF1934" i="4"/>
  <c r="Z1936" i="4"/>
  <c r="AI1937" i="4"/>
  <c r="AC1939" i="4"/>
  <c r="AA1941" i="4"/>
  <c r="AF1942" i="4"/>
  <c r="AD1944" i="4"/>
  <c r="AI1945" i="4"/>
  <c r="AG1947" i="4"/>
  <c r="AA1949" i="4"/>
  <c r="Y1951" i="4"/>
  <c r="AD1952" i="4"/>
  <c r="AB1954" i="4"/>
  <c r="AG1955" i="4"/>
  <c r="AE1957" i="4"/>
  <c r="Y1959" i="4"/>
  <c r="AH1960" i="4"/>
  <c r="AB1962" i="4"/>
  <c r="Z1964" i="4"/>
  <c r="AE1965" i="4"/>
  <c r="AA172" i="4"/>
  <c r="AF331" i="4"/>
  <c r="AD386" i="4"/>
  <c r="AC442" i="4"/>
  <c r="AA491" i="4"/>
  <c r="AH522" i="4"/>
  <c r="AG558" i="4"/>
  <c r="AI588" i="4"/>
  <c r="AF617" i="4"/>
  <c r="AD637" i="4"/>
  <c r="AH662" i="4"/>
  <c r="AG689" i="4"/>
  <c r="Y709" i="4"/>
  <c r="AG730" i="4"/>
  <c r="AJ751" i="4"/>
  <c r="AG772" i="4"/>
  <c r="AE786" i="4"/>
  <c r="AC801" i="4"/>
  <c r="AD814" i="4"/>
  <c r="Z826" i="4"/>
  <c r="AG840" i="4"/>
  <c r="AF851" i="4"/>
  <c r="AF863" i="4"/>
  <c r="AA875" i="4"/>
  <c r="AH889" i="4"/>
  <c r="AG900" i="4"/>
  <c r="AG913" i="4"/>
  <c r="AC923" i="4"/>
  <c r="AD934" i="4"/>
  <c r="AI942" i="4"/>
  <c r="AF951" i="4"/>
  <c r="AD959" i="4"/>
  <c r="AA970" i="4"/>
  <c r="AF978" i="4"/>
  <c r="Y988" i="4"/>
  <c r="AC996" i="4"/>
  <c r="Z1007" i="4"/>
  <c r="AG1014" i="4"/>
  <c r="AB1023" i="4"/>
  <c r="AJ1030" i="4"/>
  <c r="AH1039" i="4"/>
  <c r="AJ1046" i="4"/>
  <c r="AG1054" i="4"/>
  <c r="AG1059" i="4"/>
  <c r="Z1066" i="4"/>
  <c r="AD1070" i="4"/>
  <c r="AD1075" i="4"/>
  <c r="AG1079" i="4"/>
  <c r="Z1085" i="4"/>
  <c r="AG1089" i="4"/>
  <c r="AH1094" i="4"/>
  <c r="AJ1098" i="4"/>
  <c r="AC1104" i="4"/>
  <c r="AF1108" i="4"/>
  <c r="AD1113" i="4"/>
  <c r="AA1118" i="4"/>
  <c r="AD1123" i="4"/>
  <c r="AH1127" i="4"/>
  <c r="AH1132" i="4"/>
  <c r="AJ1136" i="4"/>
  <c r="AI1142" i="4"/>
  <c r="AJ1146" i="4"/>
  <c r="Y1152" i="4"/>
  <c r="Y1156" i="4"/>
  <c r="Y1161" i="4"/>
  <c r="AB1165" i="4"/>
  <c r="AE1169" i="4"/>
  <c r="AG1173" i="4"/>
  <c r="AH1178" i="4"/>
  <c r="AE1182" i="4"/>
  <c r="Z1187" i="4"/>
  <c r="AJ1190" i="4"/>
  <c r="AD1196" i="4"/>
  <c r="Z1200" i="4"/>
  <c r="AE1204" i="4"/>
  <c r="Z1208" i="4"/>
  <c r="AF1212" i="4"/>
  <c r="AJ1215" i="4"/>
  <c r="AJ1219" i="4"/>
  <c r="AJ1222" i="4"/>
  <c r="AH1226" i="4"/>
  <c r="AG1229" i="4"/>
  <c r="AI1232" i="4"/>
  <c r="AH1235" i="4"/>
  <c r="AE1239" i="4"/>
  <c r="AC1242" i="4"/>
  <c r="AG1245" i="4"/>
  <c r="AF1248" i="4"/>
  <c r="AC1252" i="4"/>
  <c r="Z1255" i="4"/>
  <c r="AE1258" i="4"/>
  <c r="AB1261" i="4"/>
  <c r="Y1265" i="4"/>
  <c r="AI1267" i="4"/>
  <c r="AB1271" i="4"/>
  <c r="Y1274" i="4"/>
  <c r="AH1277" i="4"/>
  <c r="AG1280" i="4"/>
  <c r="AI1283" i="4"/>
  <c r="AI1286" i="4"/>
  <c r="AE1290" i="4"/>
  <c r="AD1293" i="4"/>
  <c r="AG1296" i="4"/>
  <c r="AD1299" i="4"/>
  <c r="AC1303" i="4"/>
  <c r="Y1306" i="4"/>
  <c r="AD1309" i="4"/>
  <c r="AB1312" i="4"/>
  <c r="AJ1315" i="4"/>
  <c r="AI1318" i="4"/>
  <c r="Z1322" i="4"/>
  <c r="Y1325" i="4"/>
  <c r="AH1328" i="4"/>
  <c r="AF1331" i="4"/>
  <c r="AJ1334" i="4"/>
  <c r="AH1337" i="4"/>
  <c r="AF1341" i="4"/>
  <c r="AC1344" i="4"/>
  <c r="AF1347" i="4"/>
  <c r="AE1350" i="4"/>
  <c r="AI1353" i="4"/>
  <c r="AC1356" i="4"/>
  <c r="Z1359" i="4"/>
  <c r="AD1361" i="4"/>
  <c r="AF1364" i="4"/>
  <c r="Y1367" i="4"/>
  <c r="AH1369" i="4"/>
  <c r="AA1372" i="4"/>
  <c r="AC1375" i="4"/>
  <c r="AG1377" i="4"/>
  <c r="AE1380" i="4"/>
  <c r="AI1382" i="4"/>
  <c r="Z1386" i="4"/>
  <c r="AD1388" i="4"/>
  <c r="AB1391" i="4"/>
  <c r="AF1393" i="4"/>
  <c r="AH1396" i="4"/>
  <c r="AA1399" i="4"/>
  <c r="AI1401" i="4"/>
  <c r="AC1404" i="4"/>
  <c r="AD1407" i="4"/>
  <c r="AI1409" i="4"/>
  <c r="AF1412" i="4"/>
  <c r="Y1415" i="4"/>
  <c r="AA1418" i="4"/>
  <c r="AE1420" i="4"/>
  <c r="AC1423" i="4"/>
  <c r="AG1425" i="4"/>
  <c r="AI1428" i="4"/>
  <c r="AB1431" i="4"/>
  <c r="Z1434" i="4"/>
  <c r="AD1436" i="4"/>
  <c r="AF1439" i="4"/>
  <c r="Y1442" i="4"/>
  <c r="AH1444" i="4"/>
  <c r="AA1447" i="4"/>
  <c r="AC1450" i="4"/>
  <c r="AG1452" i="4"/>
  <c r="AD1455" i="4"/>
  <c r="AI1457" i="4"/>
  <c r="Z1461" i="4"/>
  <c r="AD1463" i="4"/>
  <c r="AA1466" i="4"/>
  <c r="AE1468" i="4"/>
  <c r="AG1471" i="4"/>
  <c r="AA1474" i="4"/>
  <c r="AI1476" i="4"/>
  <c r="AB1479" i="4"/>
  <c r="AD1482" i="4"/>
  <c r="AH1484" i="4"/>
  <c r="AF1487" i="4"/>
  <c r="Y1490" i="4"/>
  <c r="AA1493" i="4"/>
  <c r="AE1495" i="4"/>
  <c r="AC1498" i="4"/>
  <c r="AG1500" i="4"/>
  <c r="AH1503" i="4"/>
  <c r="AJ1505" i="4"/>
  <c r="AE1508" i="4"/>
  <c r="AG1510" i="4"/>
  <c r="AF1513" i="4"/>
  <c r="AH1515" i="4"/>
  <c r="AB1518" i="4"/>
  <c r="AE1520" i="4"/>
  <c r="AC1523" i="4"/>
  <c r="AF1525" i="4"/>
  <c r="Z1528" i="4"/>
  <c r="AB1530" i="4"/>
  <c r="AA1533" i="4"/>
  <c r="AC1535" i="4"/>
  <c r="AJ1537" i="4"/>
  <c r="Z1540" i="4"/>
  <c r="Y1543" i="4"/>
  <c r="AA1545" i="4"/>
  <c r="AH1547" i="4"/>
  <c r="AJ1549" i="4"/>
  <c r="AI1552" i="4"/>
  <c r="Y1555" i="4"/>
  <c r="AF1557" i="4"/>
  <c r="AH1559" i="4"/>
  <c r="AG1562" i="4"/>
  <c r="AI1564" i="4"/>
  <c r="AC1567" i="4"/>
  <c r="AF1569" i="4"/>
  <c r="AE1572" i="4"/>
  <c r="AG1574" i="4"/>
  <c r="AA1577" i="4"/>
  <c r="AC1579" i="4"/>
  <c r="AB1582" i="4"/>
  <c r="AE1584" i="4"/>
  <c r="Y1587" i="4"/>
  <c r="AA1589" i="4"/>
  <c r="Z1592" i="4"/>
  <c r="AB1594" i="4"/>
  <c r="AI1596" i="4"/>
  <c r="Y1599" i="4"/>
  <c r="AJ1601" i="4"/>
  <c r="Z1604" i="4"/>
  <c r="AG1606" i="4"/>
  <c r="AI1608" i="4"/>
  <c r="AH1611" i="4"/>
  <c r="AJ1613" i="4"/>
  <c r="AE1616" i="4"/>
  <c r="AG1618" i="4"/>
  <c r="AF1621" i="4"/>
  <c r="AH1623" i="4"/>
  <c r="AB1626" i="4"/>
  <c r="AE1628" i="4"/>
  <c r="AC1631" i="4"/>
  <c r="AF1633" i="4"/>
  <c r="Z1636" i="4"/>
  <c r="AB1638" i="4"/>
  <c r="AA1641" i="4"/>
  <c r="AC1643" i="4"/>
  <c r="AJ1645" i="4"/>
  <c r="Z1648" i="4"/>
  <c r="Y1651" i="4"/>
  <c r="AA1653" i="4"/>
  <c r="AH1655" i="4"/>
  <c r="AJ1657" i="4"/>
  <c r="AI1660" i="4"/>
  <c r="Y1663" i="4"/>
  <c r="AF1665" i="4"/>
  <c r="AF1667" i="4"/>
  <c r="AB1670" i="4"/>
  <c r="AB1672" i="4"/>
  <c r="AF1674" i="4"/>
  <c r="AF1676" i="4"/>
  <c r="AB1679" i="4"/>
  <c r="AB1681" i="4"/>
  <c r="AF1683" i="4"/>
  <c r="AF1685" i="4"/>
  <c r="AB1688" i="4"/>
  <c r="AB1690" i="4"/>
  <c r="AF1692" i="4"/>
  <c r="AF1694" i="4"/>
  <c r="AB1697" i="4"/>
  <c r="AB1699" i="4"/>
  <c r="AF1701" i="4"/>
  <c r="AF1703" i="4"/>
  <c r="AB1706" i="4"/>
  <c r="AB1708" i="4"/>
  <c r="AF1710" i="4"/>
  <c r="AF1712" i="4"/>
  <c r="AB1715" i="4"/>
  <c r="AB1717" i="4"/>
  <c r="AF1719" i="4"/>
  <c r="AF1721" i="4"/>
  <c r="AB1724" i="4"/>
  <c r="AB1726" i="4"/>
  <c r="AE1728" i="4"/>
  <c r="AC1730" i="4"/>
  <c r="AE1732" i="4"/>
  <c r="AC1734" i="4"/>
  <c r="AE1736" i="4"/>
  <c r="AC1738" i="4"/>
  <c r="AA1740" i="4"/>
  <c r="AF1741" i="4"/>
  <c r="AD1743" i="4"/>
  <c r="AI1744" i="4"/>
  <c r="AG1746" i="4"/>
  <c r="AA1748" i="4"/>
  <c r="Y1750" i="4"/>
  <c r="AD1751" i="4"/>
  <c r="AB1753" i="4"/>
  <c r="AG1754" i="4"/>
  <c r="AE1756" i="4"/>
  <c r="Y1758" i="4"/>
  <c r="AH1759" i="4"/>
  <c r="AB1761" i="4"/>
  <c r="Z1763" i="4"/>
  <c r="AE1764" i="4"/>
  <c r="AC1766" i="4"/>
  <c r="AH1767" i="4"/>
  <c r="AF1769" i="4"/>
  <c r="Z1771" i="4"/>
  <c r="AI1772" i="4"/>
  <c r="AC1774" i="4"/>
  <c r="AA1776" i="4"/>
  <c r="AF1777" i="4"/>
  <c r="AD1779" i="4"/>
  <c r="AI1780" i="4"/>
  <c r="AG1782" i="4"/>
  <c r="AA1784" i="4"/>
  <c r="Y1786" i="4"/>
  <c r="AD1787" i="4"/>
  <c r="AB1789" i="4"/>
  <c r="AG1790" i="4"/>
  <c r="AE1792" i="4"/>
  <c r="Y1794" i="4"/>
  <c r="AH1795" i="4"/>
  <c r="AB1797" i="4"/>
  <c r="Z1799" i="4"/>
  <c r="AE1800" i="4"/>
  <c r="AC1802" i="4"/>
  <c r="AH1803" i="4"/>
  <c r="AF1805" i="4"/>
  <c r="Z1807" i="4"/>
  <c r="AI1808" i="4"/>
  <c r="AC1810" i="4"/>
  <c r="AA1812" i="4"/>
  <c r="AF1813" i="4"/>
  <c r="AD1815" i="4"/>
  <c r="AI1816" i="4"/>
  <c r="AG1818" i="4"/>
  <c r="AA1820" i="4"/>
  <c r="Y1822" i="4"/>
  <c r="AD1823" i="4"/>
  <c r="AB1825" i="4"/>
  <c r="AG1826" i="4"/>
  <c r="AE1828" i="4"/>
  <c r="Y1830" i="4"/>
  <c r="AH1831" i="4"/>
  <c r="AB1833" i="4"/>
  <c r="Z1835" i="4"/>
  <c r="AE1836" i="4"/>
  <c r="AC1838" i="4"/>
  <c r="AH1839" i="4"/>
  <c r="AF1841" i="4"/>
  <c r="Z1843" i="4"/>
  <c r="AI1844" i="4"/>
  <c r="AC1846" i="4"/>
  <c r="AA1848" i="4"/>
  <c r="AF1849" i="4"/>
  <c r="AD1851" i="4"/>
  <c r="AI1852" i="4"/>
  <c r="AG1854" i="4"/>
  <c r="AA1856" i="4"/>
  <c r="Y1858" i="4"/>
  <c r="AD1859" i="4"/>
  <c r="AB1861" i="4"/>
  <c r="AG1862" i="4"/>
  <c r="AE1864" i="4"/>
  <c r="Y1866" i="4"/>
  <c r="AH1867" i="4"/>
  <c r="AB1869" i="4"/>
  <c r="Z1871" i="4"/>
  <c r="AE1872" i="4"/>
  <c r="AC1874" i="4"/>
  <c r="AH1875" i="4"/>
  <c r="AF1877" i="4"/>
  <c r="Z1879" i="4"/>
  <c r="AI1880" i="4"/>
  <c r="AC1882" i="4"/>
  <c r="AA1884" i="4"/>
  <c r="AF1885" i="4"/>
  <c r="AD1887" i="4"/>
  <c r="AI1888" i="4"/>
  <c r="AG1890" i="4"/>
  <c r="AA1892" i="4"/>
  <c r="Y1894" i="4"/>
  <c r="AD1895" i="4"/>
  <c r="AB1897" i="4"/>
  <c r="AG1898" i="4"/>
  <c r="AE1900" i="4"/>
  <c r="Y1902" i="4"/>
  <c r="AH1903" i="4"/>
  <c r="AB1905" i="4"/>
  <c r="Z1907" i="4"/>
  <c r="AE1908" i="4"/>
  <c r="AC1910" i="4"/>
  <c r="AH1911" i="4"/>
  <c r="AF1913" i="4"/>
  <c r="Z1915" i="4"/>
  <c r="AI1916" i="4"/>
  <c r="AC1918" i="4"/>
  <c r="AA1920" i="4"/>
  <c r="AF1921" i="4"/>
  <c r="AD1923" i="4"/>
  <c r="AI1924" i="4"/>
  <c r="AG1926" i="4"/>
  <c r="AA1928" i="4"/>
  <c r="Y1930" i="4"/>
  <c r="AD1931" i="4"/>
  <c r="AB1933" i="4"/>
  <c r="AG1934" i="4"/>
  <c r="AE1936" i="4"/>
  <c r="Y1938" i="4"/>
  <c r="AH1939" i="4"/>
  <c r="AB1941" i="4"/>
  <c r="Z1943" i="4"/>
  <c r="AE1944" i="4"/>
  <c r="AC1946" i="4"/>
  <c r="AH1947" i="4"/>
  <c r="AF1949" i="4"/>
  <c r="Z1951" i="4"/>
  <c r="AI1952" i="4"/>
  <c r="AC1954" i="4"/>
  <c r="AA1956" i="4"/>
  <c r="AF1957" i="4"/>
  <c r="AD1959" i="4"/>
  <c r="AI1960" i="4"/>
  <c r="AG1962" i="4"/>
  <c r="AA1964" i="4"/>
  <c r="Y1966" i="4"/>
  <c r="AD1967" i="4"/>
  <c r="AB1969" i="4"/>
  <c r="AG1970" i="4"/>
  <c r="AE1972" i="4"/>
  <c r="Y1974" i="4"/>
  <c r="AD1975" i="4"/>
  <c r="Z1977" i="4"/>
  <c r="AD1978" i="4"/>
  <c r="AH1979" i="4"/>
  <c r="AD1981" i="4"/>
  <c r="AH1982" i="4"/>
  <c r="AA1984" i="4"/>
  <c r="AH1985" i="4"/>
  <c r="AA1987" i="4"/>
  <c r="AE1988" i="4"/>
  <c r="AA1990" i="4"/>
  <c r="AE1991" i="4"/>
  <c r="AI1992" i="4"/>
  <c r="AE1994" i="4"/>
  <c r="AI1995" i="4"/>
  <c r="AB1997" i="4"/>
  <c r="AI1998" i="4"/>
  <c r="AB2000" i="4"/>
  <c r="AF2001" i="4"/>
  <c r="AA2003" i="4"/>
  <c r="AD2004" i="4"/>
  <c r="AG2005" i="4"/>
  <c r="Y2007" i="4"/>
  <c r="AB2008" i="4"/>
  <c r="AG2009" i="4"/>
  <c r="Y2011" i="4"/>
  <c r="AB2012" i="4"/>
  <c r="AE2013" i="4"/>
  <c r="AH2014" i="4"/>
  <c r="AB2016" i="4"/>
  <c r="AE2017" i="4"/>
  <c r="AH2018" i="4"/>
  <c r="Z2020" i="4"/>
  <c r="AC2021" i="4"/>
  <c r="AH2022" i="4"/>
  <c r="Z2024" i="4"/>
  <c r="AC2025" i="4"/>
  <c r="AF2026" i="4"/>
  <c r="AI2027" i="4"/>
  <c r="Z2029" i="4"/>
  <c r="AC2030" i="4"/>
  <c r="AE2031" i="4"/>
  <c r="AG2032" i="4"/>
  <c r="AI2033" i="4"/>
  <c r="Z2035" i="4"/>
  <c r="AB2036" i="4"/>
  <c r="AD2037" i="4"/>
  <c r="AF2038" i="4"/>
  <c r="AH2039" i="4"/>
  <c r="Y2041" i="4"/>
  <c r="AA2042" i="4"/>
  <c r="AD2043" i="4"/>
  <c r="AF2044" i="4"/>
  <c r="AH2045" i="4"/>
  <c r="Y2047" i="4"/>
  <c r="AA2048" i="4"/>
  <c r="AC2049" i="4"/>
  <c r="AE2050" i="4"/>
  <c r="AG2051" i="4"/>
  <c r="AI2052" i="4"/>
  <c r="Z2054" i="4"/>
  <c r="AB2055" i="4"/>
  <c r="AE2056" i="4"/>
  <c r="AG2057" i="4"/>
  <c r="AI2058" i="4"/>
  <c r="Z2060" i="4"/>
  <c r="AB2061" i="4"/>
  <c r="AD2062" i="4"/>
  <c r="AF2063" i="4"/>
  <c r="AH2064" i="4"/>
  <c r="Y2066" i="4"/>
  <c r="AA2067" i="4"/>
  <c r="AC2068" i="4"/>
  <c r="AF2069" i="4"/>
  <c r="AH2070" i="4"/>
  <c r="Y2072" i="4"/>
  <c r="AA2073" i="4"/>
  <c r="AC2074" i="4"/>
  <c r="AE2075" i="4"/>
  <c r="AG2076" i="4"/>
  <c r="AI2077" i="4"/>
  <c r="Z2079" i="4"/>
  <c r="AB2080" i="4"/>
  <c r="AD2081" i="4"/>
  <c r="AG2082" i="4"/>
  <c r="AI2083" i="4"/>
  <c r="Z2085" i="4"/>
  <c r="AB2086" i="4"/>
  <c r="AD2087" i="4"/>
  <c r="AF2088" i="4"/>
  <c r="AH2089" i="4"/>
  <c r="Y2091" i="4"/>
  <c r="AA2092" i="4"/>
  <c r="AC2093" i="4"/>
  <c r="AE2094" i="4"/>
  <c r="AH2095" i="4"/>
  <c r="Y2097" i="4"/>
  <c r="AA2098" i="4"/>
  <c r="AC2099" i="4"/>
  <c r="AE2100" i="4"/>
  <c r="AG2101" i="4"/>
  <c r="AI2102" i="4"/>
  <c r="Z2104" i="4"/>
  <c r="AB2105" i="4"/>
  <c r="AD2106" i="4"/>
  <c r="AF2107" i="4"/>
  <c r="AI2108" i="4"/>
  <c r="Z2110" i="4"/>
  <c r="AB2111" i="4"/>
  <c r="AD2112" i="4"/>
  <c r="AF2113" i="4"/>
  <c r="AH2114" i="4"/>
  <c r="Y2116" i="4"/>
  <c r="AA2117" i="4"/>
  <c r="AC2118" i="4"/>
  <c r="AE2119" i="4"/>
  <c r="AG2120" i="4"/>
  <c r="Y2122" i="4"/>
  <c r="AA2123" i="4"/>
  <c r="AC2124" i="4"/>
  <c r="AE2125" i="4"/>
  <c r="AG2126" i="4"/>
  <c r="AI2127" i="4"/>
  <c r="Z2129" i="4"/>
  <c r="AB2130" i="4"/>
  <c r="AD2131" i="4"/>
  <c r="AF2132" i="4"/>
  <c r="AH2133" i="4"/>
  <c r="Z2135" i="4"/>
  <c r="AB2136" i="4"/>
  <c r="AD2137" i="4"/>
  <c r="AF2138" i="4"/>
  <c r="AH2139" i="4"/>
  <c r="Y2141" i="4"/>
  <c r="AA2142" i="4"/>
  <c r="AC2143" i="4"/>
  <c r="AE2144" i="4"/>
  <c r="AG2145" i="4"/>
  <c r="AI2146" i="4"/>
  <c r="AA2148" i="4"/>
  <c r="AC2149" i="4"/>
  <c r="AE2150" i="4"/>
  <c r="AG2151" i="4"/>
  <c r="AI2152" i="4"/>
  <c r="Z2154" i="4"/>
  <c r="AB2155" i="4"/>
  <c r="AD2156" i="4"/>
  <c r="AF2157" i="4"/>
  <c r="AH2158" i="4"/>
  <c r="Y2160" i="4"/>
  <c r="AB2161" i="4"/>
  <c r="AD2162" i="4"/>
  <c r="AF2163" i="4"/>
  <c r="AH2164" i="4"/>
  <c r="Y2166" i="4"/>
  <c r="AA2167" i="4"/>
  <c r="AC2168" i="4"/>
  <c r="AE2169" i="4"/>
  <c r="AG2170" i="4"/>
  <c r="AI2171" i="4"/>
  <c r="Z2173" i="4"/>
  <c r="AC2174" i="4"/>
  <c r="AE2175" i="4"/>
  <c r="AG2176" i="4"/>
  <c r="AI2177" i="4"/>
  <c r="Z2179" i="4"/>
  <c r="AB2180" i="4"/>
  <c r="AD2181" i="4"/>
  <c r="AF2182" i="4"/>
  <c r="AH2183" i="4"/>
  <c r="Y2185" i="4"/>
  <c r="AA2186" i="4"/>
  <c r="AD2187" i="4"/>
  <c r="AF2188" i="4"/>
  <c r="AH2189" i="4"/>
  <c r="Y2191" i="4"/>
  <c r="AA2192" i="4"/>
  <c r="AC2193" i="4"/>
  <c r="AE2194" i="4"/>
  <c r="AG2195" i="4"/>
  <c r="AI2196" i="4"/>
  <c r="Z2198" i="4"/>
  <c r="AB2199" i="4"/>
  <c r="AE2200" i="4"/>
  <c r="AG2201" i="4"/>
  <c r="AI2202" i="4"/>
  <c r="Z2204" i="4"/>
  <c r="AB2205" i="4"/>
  <c r="AD2206" i="4"/>
  <c r="AF2207" i="4"/>
  <c r="AH2208" i="4"/>
  <c r="Y2210" i="4"/>
  <c r="AA2211" i="4"/>
  <c r="AC2212" i="4"/>
  <c r="AF2213" i="4"/>
  <c r="AH2214" i="4"/>
  <c r="Y2216" i="4"/>
  <c r="AA2217" i="4"/>
  <c r="AC2218" i="4"/>
  <c r="AE2219" i="4"/>
  <c r="AG2220" i="4"/>
  <c r="AI2221" i="4"/>
  <c r="Z2223" i="4"/>
  <c r="AB2224" i="4"/>
  <c r="AD2225" i="4"/>
  <c r="AG2226" i="4"/>
  <c r="AI2227" i="4"/>
  <c r="Z2229" i="4"/>
  <c r="AB2230" i="4"/>
  <c r="AD2231" i="4"/>
  <c r="AF2232" i="4"/>
  <c r="AH2233" i="4"/>
  <c r="Y2235" i="4"/>
  <c r="AA2236" i="4"/>
  <c r="AC2237" i="4"/>
  <c r="AE2238" i="4"/>
  <c r="AH2239" i="4"/>
  <c r="Y2241" i="4"/>
  <c r="AA2242" i="4"/>
  <c r="AC2243" i="4"/>
  <c r="AE2244" i="4"/>
  <c r="AG2245" i="4"/>
  <c r="AI2246" i="4"/>
  <c r="Z2248" i="4"/>
  <c r="AB2249" i="4"/>
  <c r="AD2250" i="4"/>
  <c r="AF2251" i="4"/>
  <c r="AI2252" i="4"/>
  <c r="Z2254" i="4"/>
  <c r="AB2255" i="4"/>
  <c r="AD2256" i="4"/>
  <c r="AF2257" i="4"/>
  <c r="AH2258" i="4"/>
  <c r="Y2260" i="4"/>
  <c r="AA2261" i="4"/>
  <c r="AC2262" i="4"/>
  <c r="AE2263" i="4"/>
  <c r="AG2264" i="4"/>
  <c r="Y2266" i="4"/>
  <c r="AA2267" i="4"/>
  <c r="AC2268" i="4"/>
  <c r="AE2269" i="4"/>
  <c r="AG2270" i="4"/>
  <c r="AI2271" i="4"/>
  <c r="Z2273" i="4"/>
  <c r="AB2274" i="4"/>
  <c r="AD2275" i="4"/>
  <c r="AF2276" i="4"/>
  <c r="AH2277" i="4"/>
  <c r="Z2279" i="4"/>
  <c r="AB2280" i="4"/>
  <c r="AD2281" i="4"/>
  <c r="AF2282" i="4"/>
  <c r="AH2283" i="4"/>
  <c r="Y2285" i="4"/>
  <c r="AA2286" i="4"/>
  <c r="AC2287" i="4"/>
  <c r="AE2288" i="4"/>
  <c r="AG2289" i="4"/>
  <c r="AI2290" i="4"/>
  <c r="AA2292" i="4"/>
  <c r="AC2293" i="4"/>
  <c r="AA359" i="4"/>
  <c r="AD457" i="4"/>
  <c r="AH530" i="4"/>
  <c r="AG571" i="4"/>
  <c r="AF624" i="4"/>
  <c r="Z666" i="4"/>
  <c r="AC701" i="4"/>
  <c r="AG740" i="4"/>
  <c r="AF776" i="4"/>
  <c r="AI801" i="4"/>
  <c r="AC819" i="4"/>
  <c r="AH841" i="4"/>
  <c r="AG866" i="4"/>
  <c r="AJ884" i="4"/>
  <c r="AG907" i="4"/>
  <c r="AC926" i="4"/>
  <c r="AJ942" i="4"/>
  <c r="Z955" i="4"/>
  <c r="AH971" i="4"/>
  <c r="AG989" i="4"/>
  <c r="AI1001" i="4"/>
  <c r="AB1018" i="4"/>
  <c r="AD1032" i="4"/>
  <c r="AH1047" i="4"/>
  <c r="AD1056" i="4"/>
  <c r="AG1066" i="4"/>
  <c r="AF1076" i="4"/>
  <c r="AB1083" i="4"/>
  <c r="AG1091" i="4"/>
  <c r="Z1100" i="4"/>
  <c r="Y1109" i="4"/>
  <c r="AF1115" i="4"/>
  <c r="Z1124" i="4"/>
  <c r="AJ1133" i="4"/>
  <c r="AD1140" i="4"/>
  <c r="AC1149" i="4"/>
  <c r="AB1157" i="4"/>
  <c r="AC1165" i="4"/>
  <c r="AD1171" i="4"/>
  <c r="AE1179" i="4"/>
  <c r="Z1188" i="4"/>
  <c r="AB1194" i="4"/>
  <c r="AC1202" i="4"/>
  <c r="AH1208" i="4"/>
  <c r="Z1216" i="4"/>
  <c r="AC1221" i="4"/>
  <c r="AC1227" i="4"/>
  <c r="AG1233" i="4"/>
  <c r="Y1238" i="4"/>
  <c r="AJ1243" i="4"/>
  <c r="AC1249" i="4"/>
  <c r="AB1255" i="4"/>
  <c r="AG1259" i="4"/>
  <c r="AE1265" i="4"/>
  <c r="AI1271" i="4"/>
  <c r="AB1276" i="4"/>
  <c r="Z1282" i="4"/>
  <c r="AE1287" i="4"/>
  <c r="AE1293" i="4"/>
  <c r="AI1297" i="4"/>
  <c r="AH1303" i="4"/>
  <c r="Z1310" i="4"/>
  <c r="AE1314" i="4"/>
  <c r="AC1320" i="4"/>
  <c r="AJ1325" i="4"/>
  <c r="AG1331" i="4"/>
  <c r="Z1336" i="4"/>
  <c r="AJ1341" i="4"/>
  <c r="AC1348" i="4"/>
  <c r="AE1352" i="4"/>
  <c r="AF1357" i="4"/>
  <c r="AA1362" i="4"/>
  <c r="Z1367" i="4"/>
  <c r="AH1370" i="4"/>
  <c r="AG1375" i="4"/>
  <c r="Z1381" i="4"/>
  <c r="AH1384" i="4"/>
  <c r="AG1389" i="4"/>
  <c r="AB1394" i="4"/>
  <c r="AB1399" i="4"/>
  <c r="AI1402" i="4"/>
  <c r="AI1407" i="4"/>
  <c r="AB1413" i="4"/>
  <c r="AI1416" i="4"/>
  <c r="AI1421" i="4"/>
  <c r="AD1426" i="4"/>
  <c r="AC1431" i="4"/>
  <c r="Z1435" i="4"/>
  <c r="Y1440" i="4"/>
  <c r="AC1445" i="4"/>
  <c r="Z1449" i="4"/>
  <c r="Y1454" i="4"/>
  <c r="AE1458" i="4"/>
  <c r="AE1463" i="4"/>
  <c r="AA1467" i="4"/>
  <c r="AA1472" i="4"/>
  <c r="AE1477" i="4"/>
  <c r="AA1481" i="4"/>
  <c r="AA1486" i="4"/>
  <c r="AG1490" i="4"/>
  <c r="AF1495" i="4"/>
  <c r="AC1499" i="4"/>
  <c r="Z1504" i="4"/>
  <c r="Y1509" i="4"/>
  <c r="AC1512" i="4"/>
  <c r="AJ1516" i="4"/>
  <c r="Z1521" i="4"/>
  <c r="AG1525" i="4"/>
  <c r="Y1529" i="4"/>
  <c r="AF1533" i="4"/>
  <c r="AE1538" i="4"/>
  <c r="AI1541" i="4"/>
  <c r="AC1546" i="4"/>
  <c r="AF1550" i="4"/>
  <c r="Z1555" i="4"/>
  <c r="AE1558" i="4"/>
  <c r="Y1563" i="4"/>
  <c r="AJ1567" i="4"/>
  <c r="AB1571" i="4"/>
  <c r="AI1575" i="4"/>
  <c r="Y1580" i="4"/>
  <c r="AF1584" i="4"/>
  <c r="AJ1587" i="4"/>
  <c r="AE1592" i="4"/>
  <c r="AC1597" i="4"/>
  <c r="AH1600" i="4"/>
  <c r="AB1605" i="4"/>
  <c r="AE1609" i="4"/>
  <c r="Y1614" i="4"/>
  <c r="AC1617" i="4"/>
  <c r="AJ1621" i="4"/>
  <c r="AI1626" i="4"/>
  <c r="AA1630" i="4"/>
  <c r="AH1634" i="4"/>
  <c r="AJ1638" i="4"/>
  <c r="AE1643" i="4"/>
  <c r="AI1646" i="4"/>
  <c r="AC1651" i="4"/>
  <c r="AB1656" i="4"/>
  <c r="AG1659" i="4"/>
  <c r="AA1664" i="4"/>
  <c r="AA1668" i="4"/>
  <c r="AC1672" i="4"/>
  <c r="AD1675" i="4"/>
  <c r="AF1679" i="4"/>
  <c r="Z1684" i="4"/>
  <c r="AA1687" i="4"/>
  <c r="AC1691" i="4"/>
  <c r="AA1695" i="4"/>
  <c r="AC1699" i="4"/>
  <c r="AD1702" i="4"/>
  <c r="AF1706" i="4"/>
  <c r="Z1711" i="4"/>
  <c r="AA1714" i="4"/>
  <c r="AC1718" i="4"/>
  <c r="AA1722" i="4"/>
  <c r="AC1726" i="4"/>
  <c r="AB1729" i="4"/>
  <c r="Z1733" i="4"/>
  <c r="AH1736" i="4"/>
  <c r="AC1739" i="4"/>
  <c r="AD1742" i="4"/>
  <c r="AA1745" i="4"/>
  <c r="AD185" i="4"/>
  <c r="AB369" i="4"/>
  <c r="Z459" i="4"/>
  <c r="AI530" i="4"/>
  <c r="AH571" i="4"/>
  <c r="AG624" i="4"/>
  <c r="AD673" i="4"/>
  <c r="AF713" i="4"/>
  <c r="Z741" i="4"/>
  <c r="AG776" i="4"/>
  <c r="AD802" i="4"/>
  <c r="AD819" i="4"/>
  <c r="AC844" i="4"/>
  <c r="AD867" i="4"/>
  <c r="AA890" i="4"/>
  <c r="AH907" i="4"/>
  <c r="AC927" i="4"/>
  <c r="Y943" i="4"/>
  <c r="AC955" i="4"/>
  <c r="Z973" i="4"/>
  <c r="AH990" i="4"/>
  <c r="AA1007" i="4"/>
  <c r="AC1019" i="4"/>
  <c r="AJ1033" i="4"/>
  <c r="AI1047" i="4"/>
  <c r="AB1057" i="4"/>
  <c r="AI1067" i="4"/>
  <c r="AH1076" i="4"/>
  <c r="AH1085" i="4"/>
  <c r="AA1092" i="4"/>
  <c r="AH1100" i="4"/>
  <c r="Z1109" i="4"/>
  <c r="AG1115" i="4"/>
  <c r="Z1125" i="4"/>
  <c r="Y1134" i="4"/>
  <c r="AJ1142" i="4"/>
  <c r="AD1149" i="4"/>
  <c r="Z1158" i="4"/>
  <c r="AD1165" i="4"/>
  <c r="AE1171" i="4"/>
  <c r="Z1180" i="4"/>
  <c r="AB1188" i="4"/>
  <c r="AE1196" i="4"/>
  <c r="AD1202" i="4"/>
  <c r="AG1209" i="4"/>
  <c r="AD1216" i="4"/>
  <c r="AD1221" i="4"/>
  <c r="AI1227" i="4"/>
  <c r="AH1233" i="4"/>
  <c r="AF1239" i="4"/>
  <c r="Z1244" i="4"/>
  <c r="AJ1249" i="4"/>
  <c r="AC1255" i="4"/>
  <c r="AH1259" i="4"/>
  <c r="Z1266" i="4"/>
  <c r="AJ1271" i="4"/>
  <c r="AJ1277" i="4"/>
  <c r="AC1282" i="4"/>
  <c r="AB1288" i="4"/>
  <c r="AF1293" i="4"/>
  <c r="AJ1297" i="4"/>
  <c r="AC1304" i="4"/>
  <c r="AB1310" i="4"/>
  <c r="Z1316" i="4"/>
  <c r="AF1320" i="4"/>
  <c r="AD1326" i="4"/>
  <c r="AI1331" i="4"/>
  <c r="AB1336" i="4"/>
  <c r="AG1342" i="4"/>
  <c r="AE1348" i="4"/>
  <c r="Y1354" i="4"/>
  <c r="AG1357" i="4"/>
  <c r="AF1362" i="4"/>
  <c r="AB1367" i="4"/>
  <c r="AI1370" i="4"/>
  <c r="AB1376" i="4"/>
  <c r="AA1381" i="4"/>
  <c r="AA1386" i="4"/>
  <c r="AH1389" i="4"/>
  <c r="AH1394" i="4"/>
  <c r="AC1399" i="4"/>
  <c r="Y1403" i="4"/>
  <c r="AC1408" i="4"/>
  <c r="AC1413" i="4"/>
  <c r="AB1418" i="4"/>
  <c r="Y1422" i="4"/>
  <c r="AI1426" i="4"/>
  <c r="AD1431" i="4"/>
  <c r="AA1435" i="4"/>
  <c r="AE1440" i="4"/>
  <c r="AD1445" i="4"/>
  <c r="AD1450" i="4"/>
  <c r="Z1454" i="4"/>
  <c r="Z1459" i="4"/>
  <c r="AF1463" i="4"/>
  <c r="AB1467" i="4"/>
  <c r="AF1472" i="4"/>
  <c r="AF1477" i="4"/>
  <c r="AE1482" i="4"/>
  <c r="AB1486" i="4"/>
  <c r="AA1491" i="4"/>
  <c r="AG1495" i="4"/>
  <c r="AD1499" i="4"/>
  <c r="AF1504" i="4"/>
  <c r="Z1509" i="4"/>
  <c r="AG1513" i="4"/>
  <c r="Y1517" i="4"/>
  <c r="AF1521" i="4"/>
  <c r="AH1525" i="4"/>
  <c r="Z1529" i="4"/>
  <c r="Y1534" i="4"/>
  <c r="AF1538" i="4"/>
  <c r="Z1543" i="4"/>
  <c r="AE1546" i="4"/>
  <c r="Y1551" i="4"/>
  <c r="AA1555" i="4"/>
  <c r="AF1558" i="4"/>
  <c r="AE1563" i="4"/>
  <c r="Y1568" i="4"/>
  <c r="AF1572" i="4"/>
  <c r="AJ1575" i="4"/>
  <c r="AE1580" i="4"/>
  <c r="AG1584" i="4"/>
  <c r="Y1588" i="4"/>
  <c r="AJ1592" i="4"/>
  <c r="AE1597" i="4"/>
  <c r="Y1602" i="4"/>
  <c r="AC1605" i="4"/>
  <c r="AJ1609" i="4"/>
  <c r="Z1614" i="4"/>
  <c r="AE1617" i="4"/>
  <c r="AC1622" i="4"/>
  <c r="AJ1626" i="4"/>
  <c r="AE1631" i="4"/>
  <c r="AI1634" i="4"/>
  <c r="AC1639" i="4"/>
  <c r="AF1643" i="4"/>
  <c r="AJ1646" i="4"/>
  <c r="AI1651" i="4"/>
  <c r="AC1656" i="4"/>
  <c r="AJ1660" i="4"/>
  <c r="AB1664" i="4"/>
  <c r="AF1668" i="4"/>
  <c r="AD1672" i="4"/>
  <c r="AE1675" i="4"/>
  <c r="Y1680" i="4"/>
  <c r="AA1684" i="4"/>
  <c r="AC1688" i="4"/>
  <c r="AD1691" i="4"/>
  <c r="AF1695" i="4"/>
  <c r="AD1699" i="4"/>
  <c r="AE1702" i="4"/>
  <c r="Y1707" i="4"/>
  <c r="AA1711" i="4"/>
  <c r="AC1715" i="4"/>
  <c r="AD1718" i="4"/>
  <c r="AF1722" i="4"/>
  <c r="AD1726" i="4"/>
  <c r="AC1729" i="4"/>
  <c r="AA1733" i="4"/>
  <c r="Y1737" i="4"/>
  <c r="AB1740" i="4"/>
  <c r="AE1742" i="4"/>
  <c r="AF1745" i="4"/>
  <c r="AG203" i="4"/>
  <c r="AG377" i="4"/>
  <c r="Z462" i="4"/>
  <c r="AH531" i="4"/>
  <c r="Z592" i="4"/>
  <c r="AE629" i="4"/>
  <c r="AJ673" i="4"/>
  <c r="AD714" i="4"/>
  <c r="AF741" i="4"/>
  <c r="AG777" i="4"/>
  <c r="AD803" i="4"/>
  <c r="AB827" i="4"/>
  <c r="AD844" i="4"/>
  <c r="AJ867" i="4"/>
  <c r="AI890" i="4"/>
  <c r="AI907" i="4"/>
  <c r="Y929" i="4"/>
  <c r="Z943" i="4"/>
  <c r="AA961" i="4"/>
  <c r="AH973" i="4"/>
  <c r="AI990" i="4"/>
  <c r="AB1007" i="4"/>
  <c r="AG1019" i="4"/>
  <c r="AJ1035" i="4"/>
  <c r="AJ1047" i="4"/>
  <c r="AI1060" i="4"/>
  <c r="Y1068" i="4"/>
  <c r="AI1076" i="4"/>
  <c r="AI1085" i="4"/>
  <c r="AB1092" i="4"/>
  <c r="AG1101" i="4"/>
  <c r="AA1109" i="4"/>
  <c r="AG1118" i="4"/>
  <c r="AA1125" i="4"/>
  <c r="Z1134" i="4"/>
  <c r="Y1143" i="4"/>
  <c r="AF1149" i="4"/>
  <c r="AG1158" i="4"/>
  <c r="AG1165" i="4"/>
  <c r="Z1174" i="4"/>
  <c r="AB1180" i="4"/>
  <c r="AC1188" i="4"/>
  <c r="AF1196" i="4"/>
  <c r="AE1202" i="4"/>
  <c r="AE1210" i="4"/>
  <c r="AE1216" i="4"/>
  <c r="AG1223" i="4"/>
  <c r="AJ1227" i="4"/>
  <c r="AI1233" i="4"/>
  <c r="AH1239" i="4"/>
  <c r="AB1244" i="4"/>
  <c r="AE1250" i="4"/>
  <c r="AD1255" i="4"/>
  <c r="AI1261" i="4"/>
  <c r="AB1266" i="4"/>
  <c r="Y1272" i="4"/>
  <c r="Y1278" i="4"/>
  <c r="AD1282" i="4"/>
  <c r="AG1288" i="4"/>
  <c r="AH1293" i="4"/>
  <c r="Z1300" i="4"/>
  <c r="AE1304" i="4"/>
  <c r="AD1310" i="4"/>
  <c r="AB1316" i="4"/>
  <c r="AG1320" i="4"/>
  <c r="Z1327" i="4"/>
  <c r="AJ1331" i="4"/>
  <c r="AC1338" i="4"/>
  <c r="AH1342" i="4"/>
  <c r="AF1348" i="4"/>
  <c r="AA1354" i="4"/>
  <c r="AH1357" i="4"/>
  <c r="AA1363" i="4"/>
  <c r="AC1367" i="4"/>
  <c r="AG1372" i="4"/>
  <c r="AC1376" i="4"/>
  <c r="AB1381" i="4"/>
  <c r="AB1386" i="4"/>
  <c r="AI1389" i="4"/>
  <c r="AB1395" i="4"/>
  <c r="AD1399" i="4"/>
  <c r="AH1404" i="4"/>
  <c r="AD1408" i="4"/>
  <c r="AD1413" i="4"/>
  <c r="AC1418" i="4"/>
  <c r="Z1422" i="4"/>
  <c r="AD1427" i="4"/>
  <c r="AF1431" i="4"/>
  <c r="AI1436" i="4"/>
  <c r="AF1440" i="4"/>
  <c r="AE1445" i="4"/>
  <c r="AE1450" i="4"/>
  <c r="AJ212" i="4"/>
  <c r="AJ402" i="4"/>
  <c r="AB462" i="4"/>
  <c r="Y534" i="4"/>
  <c r="AD592" i="4"/>
  <c r="AI633" i="4"/>
  <c r="Y674" i="4"/>
  <c r="AF715" i="4"/>
  <c r="Z753" i="4"/>
  <c r="AI780" i="4"/>
  <c r="AF807" i="4"/>
  <c r="AG828" i="4"/>
  <c r="AG845" i="4"/>
  <c r="AC868" i="4"/>
  <c r="AI891" i="4"/>
  <c r="AH914" i="4"/>
  <c r="Z929" i="4"/>
  <c r="AC946" i="4"/>
  <c r="AB961" i="4"/>
  <c r="AD974" i="4"/>
  <c r="AJ990" i="4"/>
  <c r="AC1007" i="4"/>
  <c r="AA1025" i="4"/>
  <c r="Y1036" i="4"/>
  <c r="Z1050" i="4"/>
  <c r="AJ1060" i="4"/>
  <c r="Z1068" i="4"/>
  <c r="Y1077" i="4"/>
  <c r="AJ1085" i="4"/>
  <c r="AC1095" i="4"/>
  <c r="AI1101" i="4"/>
  <c r="AI1110" i="4"/>
  <c r="AH1118" i="4"/>
  <c r="AB1125" i="4"/>
  <c r="AA1134" i="4"/>
  <c r="AB1143" i="4"/>
  <c r="AF1152" i="4"/>
  <c r="AH1158" i="4"/>
  <c r="AJ1166" i="4"/>
  <c r="AH1174" i="4"/>
  <c r="AG1180" i="4"/>
  <c r="AE1188" i="4"/>
  <c r="AG1196" i="4"/>
  <c r="Z1205" i="4"/>
  <c r="AF1210" i="4"/>
  <c r="AH1217" i="4"/>
  <c r="AH1223" i="4"/>
  <c r="Y1228" i="4"/>
  <c r="AJ1233" i="4"/>
  <c r="AI1239" i="4"/>
  <c r="AC1246" i="4"/>
  <c r="AG1250" i="4"/>
  <c r="AE1256" i="4"/>
  <c r="AJ1261" i="4"/>
  <c r="AD1266" i="4"/>
  <c r="Z1272" i="4"/>
  <c r="Z1278" i="4"/>
  <c r="AF1284" i="4"/>
  <c r="AI1288" i="4"/>
  <c r="AH1294" i="4"/>
  <c r="AB1300" i="4"/>
  <c r="AF1304" i="4"/>
  <c r="AE1310" i="4"/>
  <c r="AD1316" i="4"/>
  <c r="AH1322" i="4"/>
  <c r="AB1327" i="4"/>
  <c r="Y1333" i="4"/>
  <c r="AD1338" i="4"/>
  <c r="AI1342" i="4"/>
  <c r="AG1348" i="4"/>
  <c r="AB1354" i="4"/>
  <c r="AF1359" i="4"/>
  <c r="AB1363" i="4"/>
  <c r="AA1368" i="4"/>
  <c r="AH1372" i="4"/>
  <c r="AD1376" i="4"/>
  <c r="AD1381" i="4"/>
  <c r="AC1386" i="4"/>
  <c r="AG1391" i="4"/>
  <c r="AC1395" i="4"/>
  <c r="AC1400" i="4"/>
  <c r="AI1404" i="4"/>
  <c r="AE1408" i="4"/>
  <c r="AE1413" i="4"/>
  <c r="AB268" i="4"/>
  <c r="AF411" i="4"/>
  <c r="AB491" i="4"/>
  <c r="AG538" i="4"/>
  <c r="AH598" i="4"/>
  <c r="AH645" i="4"/>
  <c r="Y679" i="4"/>
  <c r="AJ715" i="4"/>
  <c r="AA756" i="4"/>
  <c r="Z790" i="4"/>
  <c r="AH807" i="4"/>
  <c r="AI830" i="4"/>
  <c r="Z852" i="4"/>
  <c r="Y870" i="4"/>
  <c r="AD893" i="4"/>
  <c r="AF916" i="4"/>
  <c r="AF934" i="4"/>
  <c r="AH946" i="4"/>
  <c r="AA964" i="4"/>
  <c r="AJ978" i="4"/>
  <c r="Z991" i="4"/>
  <c r="AF1009" i="4"/>
  <c r="AD1025" i="4"/>
  <c r="AH1040" i="4"/>
  <c r="Z1051" i="4"/>
  <c r="Z1062" i="4"/>
  <c r="AG1070" i="4"/>
  <c r="AB1077" i="4"/>
  <c r="Z1087" i="4"/>
  <c r="AF1095" i="4"/>
  <c r="AD1104" i="4"/>
  <c r="Y1111" i="4"/>
  <c r="AJ1119" i="4"/>
  <c r="Y1128" i="4"/>
  <c r="AF1134" i="4"/>
  <c r="AC1144" i="4"/>
  <c r="AB1153" i="4"/>
  <c r="AB1161" i="4"/>
  <c r="AF1167" i="4"/>
  <c r="AD1175" i="4"/>
  <c r="Z1183" i="4"/>
  <c r="Z1189" i="4"/>
  <c r="AH1197" i="4"/>
  <c r="AD1205" i="4"/>
  <c r="AI1212" i="4"/>
  <c r="Y1218" i="4"/>
  <c r="AE1224" i="4"/>
  <c r="AJ1229" i="4"/>
  <c r="AC1234" i="4"/>
  <c r="AF1240" i="4"/>
  <c r="AF1246" i="4"/>
  <c r="AD1252" i="4"/>
  <c r="AG1256" i="4"/>
  <c r="AG1262" i="4"/>
  <c r="Z1268" i="4"/>
  <c r="AF1272" i="4"/>
  <c r="AH1278" i="4"/>
  <c r="AH1284" i="4"/>
  <c r="AG1290" i="4"/>
  <c r="Y1295" i="4"/>
  <c r="AJ1300" i="4"/>
  <c r="AD1306" i="4"/>
  <c r="AH1310" i="4"/>
  <c r="Y1317" i="4"/>
  <c r="AJ1322" i="4"/>
  <c r="AI1328" i="4"/>
  <c r="AB1333" i="4"/>
  <c r="AB1339" i="4"/>
  <c r="AF1344" i="4"/>
  <c r="AJ1348" i="4"/>
  <c r="AH1354" i="4"/>
  <c r="AH1359" i="4"/>
  <c r="AG1364" i="4"/>
  <c r="AD1368" i="4"/>
  <c r="AC1373" i="4"/>
  <c r="AI1377" i="4"/>
  <c r="AF1381" i="4"/>
  <c r="Y1387" i="4"/>
  <c r="AI1391" i="4"/>
  <c r="AI1396" i="4"/>
  <c r="AE1400" i="4"/>
  <c r="AE1405" i="4"/>
  <c r="Z1410" i="4"/>
  <c r="AG1413" i="4"/>
  <c r="Z1419" i="4"/>
  <c r="AC424" i="4"/>
  <c r="AA559" i="4"/>
  <c r="AF644" i="4"/>
  <c r="Z698" i="4"/>
  <c r="AJ762" i="4"/>
  <c r="AF808" i="4"/>
  <c r="AB841" i="4"/>
  <c r="Y881" i="4"/>
  <c r="AH916" i="4"/>
  <c r="AD946" i="4"/>
  <c r="AC971" i="4"/>
  <c r="AB998" i="4"/>
  <c r="AF1025" i="4"/>
  <c r="AA1043" i="4"/>
  <c r="AB1066" i="4"/>
  <c r="AG1080" i="4"/>
  <c r="AD1095" i="4"/>
  <c r="AD1106" i="4"/>
  <c r="Z1121" i="4"/>
  <c r="Y1138" i="4"/>
  <c r="AB1149" i="4"/>
  <c r="AI1162" i="4"/>
  <c r="AE1176" i="4"/>
  <c r="Y1189" i="4"/>
  <c r="AE1200" i="4"/>
  <c r="Z1213" i="4"/>
  <c r="Y1225" i="4"/>
  <c r="AF1233" i="4"/>
  <c r="AG1242" i="4"/>
  <c r="AF1252" i="4"/>
  <c r="Z1262" i="4"/>
  <c r="AF1269" i="4"/>
  <c r="AH1280" i="4"/>
  <c r="AH1290" i="4"/>
  <c r="AH1297" i="4"/>
  <c r="AH1307" i="4"/>
  <c r="AC1317" i="4"/>
  <c r="AC1327" i="4"/>
  <c r="AI1335" i="4"/>
  <c r="AI1345" i="4"/>
  <c r="AI1354" i="4"/>
  <c r="Z1362" i="4"/>
  <c r="AE1370" i="4"/>
  <c r="AI1378" i="4"/>
  <c r="AD1386" i="4"/>
  <c r="Z1394" i="4"/>
  <c r="AE1402" i="4"/>
  <c r="AA1410" i="4"/>
  <c r="AH1416" i="4"/>
  <c r="AA1424" i="4"/>
  <c r="AH1429" i="4"/>
  <c r="Z1437" i="4"/>
  <c r="AB1442" i="4"/>
  <c r="AC1448" i="4"/>
  <c r="AA1454" i="4"/>
  <c r="AG1459" i="4"/>
  <c r="AI1464" i="4"/>
  <c r="AD1470" i="4"/>
  <c r="AF1475" i="4"/>
  <c r="AF1482" i="4"/>
  <c r="AA1488" i="4"/>
  <c r="AC1493" i="4"/>
  <c r="AI1498" i="4"/>
  <c r="AJ1503" i="4"/>
  <c r="AA1509" i="4"/>
  <c r="AJ1513" i="4"/>
  <c r="Y1519" i="4"/>
  <c r="AH1523" i="4"/>
  <c r="AI1528" i="4"/>
  <c r="Z1534" i="4"/>
  <c r="AI1538" i="4"/>
  <c r="AJ1543" i="4"/>
  <c r="AG1548" i="4"/>
  <c r="AH1553" i="4"/>
  <c r="AA1560" i="4"/>
  <c r="AJ1564" i="4"/>
  <c r="Y1570" i="4"/>
  <c r="AH1574" i="4"/>
  <c r="AI1579" i="4"/>
  <c r="AH1584" i="4"/>
  <c r="AI1589" i="4"/>
  <c r="AF1594" i="4"/>
  <c r="AG1599" i="4"/>
  <c r="AC1604" i="4"/>
  <c r="AC1610" i="4"/>
  <c r="Z1615" i="4"/>
  <c r="AA1620" i="4"/>
  <c r="AJ1624" i="4"/>
  <c r="Y1630" i="4"/>
  <c r="AJ1634" i="4"/>
  <c r="Y1640" i="4"/>
  <c r="AH1644" i="4"/>
  <c r="AI1649" i="4"/>
  <c r="AF1654" i="4"/>
  <c r="Y1661" i="4"/>
  <c r="Z1666" i="4"/>
  <c r="AD1670" i="4"/>
  <c r="Z1675" i="4"/>
  <c r="AD1679" i="4"/>
  <c r="AB1684" i="4"/>
  <c r="AF1688" i="4"/>
  <c r="AB1693" i="4"/>
  <c r="AF1697" i="4"/>
  <c r="AB1702" i="4"/>
  <c r="Z1707" i="4"/>
  <c r="AD1711" i="4"/>
  <c r="Z1716" i="4"/>
  <c r="AD1720" i="4"/>
  <c r="Z1725" i="4"/>
  <c r="AD1730" i="4"/>
  <c r="AD1734" i="4"/>
  <c r="AD1738" i="4"/>
  <c r="AG1741" i="4"/>
  <c r="Y1745" i="4"/>
  <c r="AB1748" i="4"/>
  <c r="AE1750" i="4"/>
  <c r="AF1753" i="4"/>
  <c r="AG1756" i="4"/>
  <c r="Y1759" i="4"/>
  <c r="Z1762" i="4"/>
  <c r="AH1764" i="4"/>
  <c r="AI1767" i="4"/>
  <c r="AA1770" i="4"/>
  <c r="AB1773" i="4"/>
  <c r="AC1776" i="4"/>
  <c r="AF1778" i="4"/>
  <c r="AG1781" i="4"/>
  <c r="AD1784" i="4"/>
  <c r="AE1787" i="4"/>
  <c r="AH1789" i="4"/>
  <c r="AI1792" i="4"/>
  <c r="Y1796" i="4"/>
  <c r="AB1798" i="4"/>
  <c r="AC1801" i="4"/>
  <c r="Z1804" i="4"/>
  <c r="AA1807" i="4"/>
  <c r="AD1809" i="4"/>
  <c r="AE1812" i="4"/>
  <c r="AF1815" i="4"/>
  <c r="AI1817" i="4"/>
  <c r="Y1821" i="4"/>
  <c r="AG1823" i="4"/>
  <c r="AH1826" i="4"/>
  <c r="Z1829" i="4"/>
  <c r="AA1832" i="4"/>
  <c r="AB1835" i="4"/>
  <c r="AE1837" i="4"/>
  <c r="AF1840" i="4"/>
  <c r="AC1843" i="4"/>
  <c r="AD1846" i="4"/>
  <c r="AG1848" i="4"/>
  <c r="AH1851" i="4"/>
  <c r="AI1854" i="4"/>
  <c r="AA1857" i="4"/>
  <c r="AB1860" i="4"/>
  <c r="Y1863" i="4"/>
  <c r="Z1866" i="4"/>
  <c r="AC1868" i="4"/>
  <c r="AD1871" i="4"/>
  <c r="AE1874" i="4"/>
  <c r="AH1876" i="4"/>
  <c r="AI1879" i="4"/>
  <c r="AF1882" i="4"/>
  <c r="AG1885" i="4"/>
  <c r="Y1888" i="4"/>
  <c r="Z1891" i="4"/>
  <c r="AA1894" i="4"/>
  <c r="AD1896" i="4"/>
  <c r="AE1899" i="4"/>
  <c r="AB1902" i="4"/>
  <c r="AC1905" i="4"/>
  <c r="AF1907" i="4"/>
  <c r="AG1910" i="4"/>
  <c r="AH1913" i="4"/>
  <c r="Z1916" i="4"/>
  <c r="AA1919" i="4"/>
  <c r="AI1921" i="4"/>
  <c r="Y1925" i="4"/>
  <c r="AB1927" i="4"/>
  <c r="AC1930" i="4"/>
  <c r="AD1933" i="4"/>
  <c r="AG1935" i="4"/>
  <c r="AG1938" i="4"/>
  <c r="Y1941" i="4"/>
  <c r="AD1943" i="4"/>
  <c r="AG1945" i="4"/>
  <c r="AE1948" i="4"/>
  <c r="AH1950" i="4"/>
  <c r="AB1953" i="4"/>
  <c r="AE1955" i="4"/>
  <c r="AC1958" i="4"/>
  <c r="AF1960" i="4"/>
  <c r="Z1963" i="4"/>
  <c r="AC1965" i="4"/>
  <c r="AF1967" i="4"/>
  <c r="AF1969" i="4"/>
  <c r="AF1971" i="4"/>
  <c r="AG1973" i="4"/>
  <c r="AC1975" i="4"/>
  <c r="AB1977" i="4"/>
  <c r="Z1979" i="4"/>
  <c r="AF1980" i="4"/>
  <c r="AE1982" i="4"/>
  <c r="Z1984" i="4"/>
  <c r="Y1986" i="4"/>
  <c r="AH1987" i="4"/>
  <c r="AC1989" i="4"/>
  <c r="AB1991" i="4"/>
  <c r="AH1992" i="4"/>
  <c r="AG1994" i="4"/>
  <c r="AE1996" i="4"/>
  <c r="Z1998" i="4"/>
  <c r="Y2000" i="4"/>
  <c r="AE2001" i="4"/>
  <c r="AC2003" i="4"/>
  <c r="AH2004" i="4"/>
  <c r="AD2006" i="4"/>
  <c r="Y2008" i="4"/>
  <c r="AF2009" i="4"/>
  <c r="AA2011" i="4"/>
  <c r="AF2012" i="4"/>
  <c r="AB2014" i="4"/>
  <c r="AH2015" i="4"/>
  <c r="AD2017" i="4"/>
  <c r="Y2019" i="4"/>
  <c r="AF2020" i="4"/>
  <c r="Z2022" i="4"/>
  <c r="AH2023" i="4"/>
  <c r="AB2025" i="4"/>
  <c r="AH2026" i="4"/>
  <c r="AC2028" i="4"/>
  <c r="AG2029" i="4"/>
  <c r="AA2031" i="4"/>
  <c r="AF2032" i="4"/>
  <c r="Z2034" i="4"/>
  <c r="AD2035" i="4"/>
  <c r="AI2036" i="4"/>
  <c r="AC2038" i="4"/>
  <c r="AG2039" i="4"/>
  <c r="AB2041" i="4"/>
  <c r="AF2042" i="4"/>
  <c r="Y2044" i="4"/>
  <c r="AD2045" i="4"/>
  <c r="AI2046" i="4"/>
  <c r="AC2048" i="4"/>
  <c r="AG2049" i="4"/>
  <c r="AA2051" i="4"/>
  <c r="AF2052" i="4"/>
  <c r="Y2054" i="4"/>
  <c r="AE2055" i="4"/>
  <c r="AI2056" i="4"/>
  <c r="AB2058" i="4"/>
  <c r="AH2059" i="4"/>
  <c r="AA2061" i="4"/>
  <c r="AF2062" i="4"/>
  <c r="Y2064" i="4"/>
  <c r="AD2065" i="4"/>
  <c r="AI2066" i="4"/>
  <c r="AB2068" i="4"/>
  <c r="AH2069" i="4"/>
  <c r="AA2071" i="4"/>
  <c r="AE2072" i="4"/>
  <c r="Z2074" i="4"/>
  <c r="AD2075" i="4"/>
  <c r="AI2076" i="4"/>
  <c r="AC2078" i="4"/>
  <c r="AG2079" i="4"/>
  <c r="AA2081" i="4"/>
  <c r="AE2082" i="4"/>
  <c r="Z2084" i="4"/>
  <c r="AD2085" i="4"/>
  <c r="AH2086" i="4"/>
  <c r="AC2088" i="4"/>
  <c r="AG2089" i="4"/>
  <c r="AA2091" i="4"/>
  <c r="AF2092" i="4"/>
  <c r="Y2094" i="4"/>
  <c r="AD2095" i="4"/>
  <c r="AI2096" i="4"/>
  <c r="AC2098" i="4"/>
  <c r="AG2099" i="4"/>
  <c r="Z2101" i="4"/>
  <c r="AF2102" i="4"/>
  <c r="Y2104" i="4"/>
  <c r="AD2105" i="4"/>
  <c r="AI2106" i="4"/>
  <c r="AB2108" i="4"/>
  <c r="AG2109" i="4"/>
  <c r="AA2111" i="4"/>
  <c r="AF2112" i="4"/>
  <c r="Y2114" i="4"/>
  <c r="AD2115" i="4"/>
  <c r="AI2116" i="4"/>
  <c r="AB2118" i="4"/>
  <c r="AH2119" i="4"/>
  <c r="AA2121" i="4"/>
  <c r="AE2122" i="4"/>
  <c r="Y2124" i="4"/>
  <c r="AD2125" i="4"/>
  <c r="AI2126" i="4"/>
  <c r="AB2128" i="4"/>
  <c r="AG2129" i="4"/>
  <c r="AA2131" i="4"/>
  <c r="AE2132" i="4"/>
  <c r="Z2134" i="4"/>
  <c r="AD2135" i="4"/>
  <c r="AH2136" i="4"/>
  <c r="AC2138" i="4"/>
  <c r="AG2139" i="4"/>
  <c r="AA2141" i="4"/>
  <c r="AE2142" i="4"/>
  <c r="Y2144" i="4"/>
  <c r="AD2145" i="4"/>
  <c r="AH2146" i="4"/>
  <c r="AC2148" i="4"/>
  <c r="AG2149" i="4"/>
  <c r="Z2151" i="4"/>
  <c r="AF2152" i="4"/>
  <c r="Y2154" i="4"/>
  <c r="AD2155" i="4"/>
  <c r="AI2156" i="4"/>
  <c r="AB2158" i="4"/>
  <c r="AG2159" i="4"/>
  <c r="Z2161" i="4"/>
  <c r="AF2162" i="4"/>
  <c r="Y2164" i="4"/>
  <c r="AC2165" i="4"/>
  <c r="AI2166" i="4"/>
  <c r="AB2168" i="4"/>
  <c r="AG2169" i="4"/>
  <c r="AA2171" i="4"/>
  <c r="AE2172" i="4"/>
  <c r="Y2174" i="4"/>
  <c r="AD2175" i="4"/>
  <c r="AI2176" i="4"/>
  <c r="AB2178" i="4"/>
  <c r="AF2179" i="4"/>
  <c r="AA2181" i="4"/>
  <c r="AE2182" i="4"/>
  <c r="Y2184" i="4"/>
  <c r="AD2185" i="4"/>
  <c r="AH2186" i="4"/>
  <c r="AB2188" i="4"/>
  <c r="AG2189" i="4"/>
  <c r="AA2191" i="4"/>
  <c r="AE2192" i="4"/>
  <c r="Y2194" i="4"/>
  <c r="AD2195" i="4"/>
  <c r="AH2196" i="4"/>
  <c r="AC2198" i="4"/>
  <c r="AG2199" i="4"/>
  <c r="Z2201" i="4"/>
  <c r="AE2202" i="4"/>
  <c r="Y2204" i="4"/>
  <c r="AD2205" i="4"/>
  <c r="AH2206" i="4"/>
  <c r="AB2208" i="4"/>
  <c r="AG2209" i="4"/>
  <c r="Z2211" i="4"/>
  <c r="AF2212" i="4"/>
  <c r="Y2214" i="4"/>
  <c r="AC2215" i="4"/>
  <c r="AI2216" i="4"/>
  <c r="AB2218" i="4"/>
  <c r="AG2219" i="4"/>
  <c r="Z2221" i="4"/>
  <c r="AE2222" i="4"/>
  <c r="Y2224" i="4"/>
  <c r="AC2225" i="4"/>
  <c r="AI2226" i="4"/>
  <c r="AB2228" i="4"/>
  <c r="AF2229" i="4"/>
  <c r="AA2231" i="4"/>
  <c r="AE2232" i="4"/>
  <c r="Y2234" i="4"/>
  <c r="AD2235" i="4"/>
  <c r="AH2236" i="4"/>
  <c r="AB2238" i="4"/>
  <c r="AF2239" i="4"/>
  <c r="AA2241" i="4"/>
  <c r="AE2242" i="4"/>
  <c r="AI2243" i="4"/>
  <c r="AD2245" i="4"/>
  <c r="AH2246" i="4"/>
  <c r="AB2248" i="4"/>
  <c r="AG2249" i="4"/>
  <c r="Z2251" i="4"/>
  <c r="AE2252" i="4"/>
  <c r="Y2254" i="4"/>
  <c r="AD2255" i="4"/>
  <c r="AH2256" i="4"/>
  <c r="AA2258" i="4"/>
  <c r="AG2259" i="4"/>
  <c r="Z2261" i="4"/>
  <c r="AE2262" i="4"/>
  <c r="Y2264" i="4"/>
  <c r="AC2265" i="4"/>
  <c r="AH2266" i="4"/>
  <c r="AB2268" i="4"/>
  <c r="AG2269" i="4"/>
  <c r="Z2271" i="4"/>
  <c r="AE2272" i="4"/>
  <c r="Y2274" i="4"/>
  <c r="AC2275" i="4"/>
  <c r="AI2276" i="4"/>
  <c r="AB2278" i="4"/>
  <c r="AF2279" i="4"/>
  <c r="Z2281" i="4"/>
  <c r="AE2282" i="4"/>
  <c r="Y2284" i="4"/>
  <c r="AC2285" i="4"/>
  <c r="AH2286" i="4"/>
  <c r="AB2288" i="4"/>
  <c r="AF2289" i="4"/>
  <c r="AA2291" i="4"/>
  <c r="AE2292" i="4"/>
  <c r="AI2293" i="4"/>
  <c r="AA2295" i="4"/>
  <c r="AC2296" i="4"/>
  <c r="AF2297" i="4"/>
  <c r="AH2298" i="4"/>
  <c r="Y2300" i="4"/>
  <c r="AA2301" i="4"/>
  <c r="AC2302" i="4"/>
  <c r="AE2303" i="4"/>
  <c r="AG2304" i="4"/>
  <c r="AI2305" i="4"/>
  <c r="Z2307" i="4"/>
  <c r="AB2308" i="4"/>
  <c r="AD2309" i="4"/>
  <c r="AG2310" i="4"/>
  <c r="AI2311" i="4"/>
  <c r="Z2313" i="4"/>
  <c r="AB2314" i="4"/>
  <c r="AD2315" i="4"/>
  <c r="AF2316" i="4"/>
  <c r="AH2317" i="4"/>
  <c r="Y2319" i="4"/>
  <c r="AA2320" i="4"/>
  <c r="AC2321" i="4"/>
  <c r="AE2322" i="4"/>
  <c r="AH2323" i="4"/>
  <c r="Y2325" i="4"/>
  <c r="AA2326" i="4"/>
  <c r="AC2327" i="4"/>
  <c r="AE2328" i="4"/>
  <c r="AG2329" i="4"/>
  <c r="AI2330" i="4"/>
  <c r="Z2332" i="4"/>
  <c r="AB2333" i="4"/>
  <c r="AD2334" i="4"/>
  <c r="AF2335" i="4"/>
  <c r="AI2336" i="4"/>
  <c r="Z2338" i="4"/>
  <c r="AB2339" i="4"/>
  <c r="AD2340" i="4"/>
  <c r="AF2341" i="4"/>
  <c r="AH2342" i="4"/>
  <c r="Y2344" i="4"/>
  <c r="AA2345" i="4"/>
  <c r="AC2346" i="4"/>
  <c r="AE2347" i="4"/>
  <c r="AG2348" i="4"/>
  <c r="Y2350" i="4"/>
  <c r="AA2351" i="4"/>
  <c r="AC2352" i="4"/>
  <c r="AE2353" i="4"/>
  <c r="AG2354" i="4"/>
  <c r="AI2355" i="4"/>
  <c r="Z2357" i="4"/>
  <c r="AB2358" i="4"/>
  <c r="AD2359" i="4"/>
  <c r="AF2360" i="4"/>
  <c r="AH2361" i="4"/>
  <c r="Z2363" i="4"/>
  <c r="AB2364" i="4"/>
  <c r="AD2365" i="4"/>
  <c r="AF2366" i="4"/>
  <c r="AH2367" i="4"/>
  <c r="Y2369" i="4"/>
  <c r="AA2370" i="4"/>
  <c r="AC2371" i="4"/>
  <c r="AE2372" i="4"/>
  <c r="AG2373" i="4"/>
  <c r="AI2374" i="4"/>
  <c r="AA2376" i="4"/>
  <c r="AC2377" i="4"/>
  <c r="AE2378" i="4"/>
  <c r="AG2379" i="4"/>
  <c r="AI2380" i="4"/>
  <c r="Z2382" i="4"/>
  <c r="AB2383" i="4"/>
  <c r="AD2384" i="4"/>
  <c r="AF2385" i="4"/>
  <c r="AH2386" i="4"/>
  <c r="Y2388" i="4"/>
  <c r="AB2389" i="4"/>
  <c r="AD2390" i="4"/>
  <c r="AF2391" i="4"/>
  <c r="AH2392" i="4"/>
  <c r="Y2394" i="4"/>
  <c r="AA2395" i="4"/>
  <c r="AC2396" i="4"/>
  <c r="AE2397" i="4"/>
  <c r="AG2398" i="4"/>
  <c r="AI2399" i="4"/>
  <c r="Z2401" i="4"/>
  <c r="AC2402" i="4"/>
  <c r="AE2403" i="4"/>
  <c r="AG2404" i="4"/>
  <c r="AI2405" i="4"/>
  <c r="Z2407" i="4"/>
  <c r="AB2408" i="4"/>
  <c r="AD2409" i="4"/>
  <c r="AF2410" i="4"/>
  <c r="AH2411" i="4"/>
  <c r="Y2413" i="4"/>
  <c r="AA2414" i="4"/>
  <c r="AD2415" i="4"/>
  <c r="AF2416" i="4"/>
  <c r="AH2417" i="4"/>
  <c r="Y2419" i="4"/>
  <c r="AA2420" i="4"/>
  <c r="AC2421" i="4"/>
  <c r="AE2422" i="4"/>
  <c r="AG2423" i="4"/>
  <c r="AI2424" i="4"/>
  <c r="Z2426" i="4"/>
  <c r="AB2427" i="4"/>
  <c r="AE2428" i="4"/>
  <c r="AG2429" i="4"/>
  <c r="AI2430" i="4"/>
  <c r="Z2432" i="4"/>
  <c r="AB2433" i="4"/>
  <c r="AD2434" i="4"/>
  <c r="AF2435" i="4"/>
  <c r="AH2436" i="4"/>
  <c r="Y2438" i="4"/>
  <c r="AA2439" i="4"/>
  <c r="AC2440" i="4"/>
  <c r="AF2441" i="4"/>
  <c r="AH2442" i="4"/>
  <c r="Y2444" i="4"/>
  <c r="AA2445" i="4"/>
  <c r="AC2446" i="4"/>
  <c r="AE2447" i="4"/>
  <c r="AG2448" i="4"/>
  <c r="AI2449" i="4"/>
  <c r="Z2451" i="4"/>
  <c r="AB2452" i="4"/>
  <c r="AD2453" i="4"/>
  <c r="AG2454" i="4"/>
  <c r="AI2455" i="4"/>
  <c r="Z2457" i="4"/>
  <c r="AB2458" i="4"/>
  <c r="AD2459" i="4"/>
  <c r="AF2460" i="4"/>
  <c r="AH2461" i="4"/>
  <c r="Y2463" i="4"/>
  <c r="AA2464" i="4"/>
  <c r="AC2465" i="4"/>
  <c r="AE2466" i="4"/>
  <c r="AH2467" i="4"/>
  <c r="Y2469" i="4"/>
  <c r="AA2470" i="4"/>
  <c r="AC2471" i="4"/>
  <c r="AE2472" i="4"/>
  <c r="AG2473" i="4"/>
  <c r="AI2474" i="4"/>
  <c r="Z2476" i="4"/>
  <c r="AB2477" i="4"/>
  <c r="AD2478" i="4"/>
  <c r="AF2479" i="4"/>
  <c r="AH2480" i="4"/>
  <c r="AI2481" i="4"/>
  <c r="AJ2482" i="4"/>
  <c r="Y2484" i="4"/>
  <c r="Z2485" i="4"/>
  <c r="AA2486" i="4"/>
  <c r="AB2487" i="4"/>
  <c r="AC2488" i="4"/>
  <c r="AD2489" i="4"/>
  <c r="AE2490" i="4"/>
  <c r="AF2491" i="4"/>
  <c r="AH2492" i="4"/>
  <c r="AI2493" i="4"/>
  <c r="AJ2494" i="4"/>
  <c r="Y2496" i="4"/>
  <c r="Z2497" i="4"/>
  <c r="AA2498" i="4"/>
  <c r="AB2499" i="4"/>
  <c r="AC2500" i="4"/>
  <c r="AD2501" i="4"/>
  <c r="AE2502" i="4"/>
  <c r="AF2503" i="4"/>
  <c r="AH2504" i="4"/>
  <c r="AI2505" i="4"/>
  <c r="AJ2506" i="4"/>
  <c r="Y2508" i="4"/>
  <c r="Z2509" i="4"/>
  <c r="AA2510" i="4"/>
  <c r="AB2511" i="4"/>
  <c r="AC2512" i="4"/>
  <c r="AD2513" i="4"/>
  <c r="AE2514" i="4"/>
  <c r="AF2515" i="4"/>
  <c r="AH2516" i="4"/>
  <c r="AI2517" i="4"/>
  <c r="AJ2518" i="4"/>
  <c r="Y2520" i="4"/>
  <c r="Z2521" i="4"/>
  <c r="AA2522" i="4"/>
  <c r="AB2523" i="4"/>
  <c r="AC2524" i="4"/>
  <c r="AD2525" i="4"/>
  <c r="AE2526" i="4"/>
  <c r="AF2527" i="4"/>
  <c r="AH2528" i="4"/>
  <c r="AI2529" i="4"/>
  <c r="AJ2530" i="4"/>
  <c r="Y2532" i="4"/>
  <c r="Z2533" i="4"/>
  <c r="AA2534" i="4"/>
  <c r="AB2535" i="4"/>
  <c r="AC2536" i="4"/>
  <c r="AD2537" i="4"/>
  <c r="AE2538" i="4"/>
  <c r="AF2539" i="4"/>
  <c r="AH2540" i="4"/>
  <c r="AI2541" i="4"/>
  <c r="AJ2542" i="4"/>
  <c r="Y2544" i="4"/>
  <c r="Z2545" i="4"/>
  <c r="AA2546" i="4"/>
  <c r="AB2547" i="4"/>
  <c r="AC2548" i="4"/>
  <c r="AD2549" i="4"/>
  <c r="AE2550" i="4"/>
  <c r="AF2551" i="4"/>
  <c r="AH2552" i="4"/>
  <c r="AI2553" i="4"/>
  <c r="AJ2554" i="4"/>
  <c r="Y2556" i="4"/>
  <c r="Z2557" i="4"/>
  <c r="AA2558" i="4"/>
  <c r="AB2559" i="4"/>
  <c r="AC2560" i="4"/>
  <c r="AD2561" i="4"/>
  <c r="AE2562" i="4"/>
  <c r="AF2563" i="4"/>
  <c r="AH2564" i="4"/>
  <c r="AI2565" i="4"/>
  <c r="AJ2566" i="4"/>
  <c r="Y2568" i="4"/>
  <c r="Z2569" i="4"/>
  <c r="AA2570" i="4"/>
  <c r="AB2571" i="4"/>
  <c r="AC2572" i="4"/>
  <c r="AD2573" i="4"/>
  <c r="AE2574" i="4"/>
  <c r="AF2575" i="4"/>
  <c r="AH2576" i="4"/>
  <c r="AI2577" i="4"/>
  <c r="AJ2578" i="4"/>
  <c r="Y2580" i="4"/>
  <c r="Z2581" i="4"/>
  <c r="AA2582" i="4"/>
  <c r="AB2583" i="4"/>
  <c r="AC2584" i="4"/>
  <c r="AD2585" i="4"/>
  <c r="AE2586" i="4"/>
  <c r="AF2587" i="4"/>
  <c r="AH2588" i="4"/>
  <c r="AI2589" i="4"/>
  <c r="AJ2590" i="4"/>
  <c r="Y2592" i="4"/>
  <c r="Z2593" i="4"/>
  <c r="AA2594" i="4"/>
  <c r="AB2595" i="4"/>
  <c r="AC2596" i="4"/>
  <c r="AD2597" i="4"/>
  <c r="AE2598" i="4"/>
  <c r="AF2599" i="4"/>
  <c r="AH2600" i="4"/>
  <c r="AI2601" i="4"/>
  <c r="AJ2602" i="4"/>
  <c r="Y2604" i="4"/>
  <c r="Z2605" i="4"/>
  <c r="AA2606" i="4"/>
  <c r="AB2607" i="4"/>
  <c r="AC2608" i="4"/>
  <c r="AD2609" i="4"/>
  <c r="AE2610" i="4"/>
  <c r="AF2611" i="4"/>
  <c r="AH2612" i="4"/>
  <c r="AI2613" i="4"/>
  <c r="AJ2614" i="4"/>
  <c r="Y2616" i="4"/>
  <c r="Z2617" i="4"/>
  <c r="AA2618" i="4"/>
  <c r="AB2619" i="4"/>
  <c r="AC2620" i="4"/>
  <c r="AD2621" i="4"/>
  <c r="AE2622" i="4"/>
  <c r="AF2623" i="4"/>
  <c r="AH2624" i="4"/>
  <c r="AI2625" i="4"/>
  <c r="AJ2626" i="4"/>
  <c r="Y2628" i="4"/>
  <c r="Z2629" i="4"/>
  <c r="AA2630" i="4"/>
  <c r="AB2631" i="4"/>
  <c r="AC2632" i="4"/>
  <c r="AD2633" i="4"/>
  <c r="AE2634" i="4"/>
  <c r="AF2635" i="4"/>
  <c r="AH2636" i="4"/>
  <c r="AI2637" i="4"/>
  <c r="AJ2638" i="4"/>
  <c r="Y2640" i="4"/>
  <c r="Z2641" i="4"/>
  <c r="AA2642" i="4"/>
  <c r="AB2643" i="4"/>
  <c r="AC2644" i="4"/>
  <c r="AD2645" i="4"/>
  <c r="AE2646" i="4"/>
  <c r="AF2647" i="4"/>
  <c r="AH2648" i="4"/>
  <c r="AI2649" i="4"/>
  <c r="AJ2650" i="4"/>
  <c r="Y2652" i="4"/>
  <c r="Z2653" i="4"/>
  <c r="AA2654" i="4"/>
  <c r="AB2655" i="4"/>
  <c r="AC2656" i="4"/>
  <c r="AD2657" i="4"/>
  <c r="AE2658" i="4"/>
  <c r="AF2659" i="4"/>
  <c r="AH2660" i="4"/>
  <c r="AI2661" i="4"/>
  <c r="AJ2662" i="4"/>
  <c r="Y2664" i="4"/>
  <c r="Z2665" i="4"/>
  <c r="AA2666" i="4"/>
  <c r="AB2667" i="4"/>
  <c r="AC2668" i="4"/>
  <c r="AD2669" i="4"/>
  <c r="AE2670" i="4"/>
  <c r="AF2671" i="4"/>
  <c r="AH2672" i="4"/>
  <c r="AI2673" i="4"/>
  <c r="AJ2674" i="4"/>
  <c r="Y2676" i="4"/>
  <c r="Z2677" i="4"/>
  <c r="AA2678" i="4"/>
  <c r="AB2679" i="4"/>
  <c r="AC2680" i="4"/>
  <c r="AD2681" i="4"/>
  <c r="AE2682" i="4"/>
  <c r="AF2683" i="4"/>
  <c r="AH2684" i="4"/>
  <c r="AI2685" i="4"/>
  <c r="AJ2686" i="4"/>
  <c r="Y2688" i="4"/>
  <c r="Z2689" i="4"/>
  <c r="AA2690" i="4"/>
  <c r="AB2691" i="4"/>
  <c r="AC2692" i="4"/>
  <c r="AD2693" i="4"/>
  <c r="AE2694" i="4"/>
  <c r="AF2695" i="4"/>
  <c r="AH2696" i="4"/>
  <c r="AI2697" i="4"/>
  <c r="AJ2698" i="4"/>
  <c r="Y2700" i="4"/>
  <c r="Z2701" i="4"/>
  <c r="AA2702" i="4"/>
  <c r="AB2703" i="4"/>
  <c r="AC2704" i="4"/>
  <c r="AD2705" i="4"/>
  <c r="AE2706" i="4"/>
  <c r="AF2707" i="4"/>
  <c r="AH2708" i="4"/>
  <c r="AI2709" i="4"/>
  <c r="AJ2710" i="4"/>
  <c r="Y2712" i="4"/>
  <c r="Z2713" i="4"/>
  <c r="AA2714" i="4"/>
  <c r="AB2715" i="4"/>
  <c r="AC2716" i="4"/>
  <c r="AD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H230" i="4"/>
  <c r="AB443" i="4"/>
  <c r="AD565" i="4"/>
  <c r="Y648" i="4"/>
  <c r="AG700" i="4"/>
  <c r="Y764" i="4"/>
  <c r="AC816" i="4"/>
  <c r="Y852" i="4"/>
  <c r="AJ882" i="4"/>
  <c r="AI916" i="4"/>
  <c r="AI947" i="4"/>
  <c r="AG971" i="4"/>
  <c r="AJ999" i="4"/>
  <c r="AC1026" i="4"/>
  <c r="AI1050" i="4"/>
  <c r="AC1066" i="4"/>
  <c r="AJ1080" i="4"/>
  <c r="Y1096" i="4"/>
  <c r="AF1106" i="4"/>
  <c r="AI1123" i="4"/>
  <c r="Z1138" i="4"/>
  <c r="AA1153" i="4"/>
  <c r="AJ1162" i="4"/>
  <c r="AF1176" i="4"/>
  <c r="AI1191" i="4"/>
  <c r="AB1202" i="4"/>
  <c r="AH1213" i="4"/>
  <c r="Z1225" i="4"/>
  <c r="Y1234" i="4"/>
  <c r="AH1242" i="4"/>
  <c r="AG1252" i="4"/>
  <c r="AB1263" i="4"/>
  <c r="AH1271" i="4"/>
  <c r="AI1280" i="4"/>
  <c r="AI1290" i="4"/>
  <c r="AC1300" i="4"/>
  <c r="AI1307" i="4"/>
  <c r="AJ1318" i="4"/>
  <c r="AJ1328" i="4"/>
  <c r="AJ1335" i="4"/>
  <c r="AJ1345" i="4"/>
  <c r="Y1355" i="4"/>
  <c r="AC1363" i="4"/>
  <c r="AF1370" i="4"/>
  <c r="Y1379" i="4"/>
  <c r="Z1387" i="4"/>
  <c r="AA1394" i="4"/>
  <c r="AF1402" i="4"/>
  <c r="Z1411" i="4"/>
  <c r="AE1418" i="4"/>
  <c r="AB1424" i="4"/>
  <c r="AI1429" i="4"/>
  <c r="AA1437" i="4"/>
  <c r="AA1443" i="4"/>
  <c r="AH1448" i="4"/>
  <c r="Y1456" i="4"/>
  <c r="AA1461" i="4"/>
  <c r="AG1466" i="4"/>
  <c r="AH1471" i="4"/>
  <c r="AD1477" i="4"/>
  <c r="AG1482" i="4"/>
  <c r="AC1488" i="4"/>
  <c r="AD1493" i="4"/>
  <c r="Y1499" i="4"/>
  <c r="Y1504" i="4"/>
  <c r="AB1509" i="4"/>
  <c r="AC1514" i="4"/>
  <c r="Z1519" i="4"/>
  <c r="AA1524" i="4"/>
  <c r="AJ1528" i="4"/>
  <c r="AA1534" i="4"/>
  <c r="AJ1538" i="4"/>
  <c r="Y1544" i="4"/>
  <c r="AH1548" i="4"/>
  <c r="AI1553" i="4"/>
  <c r="AB1560" i="4"/>
  <c r="Y1565" i="4"/>
  <c r="Z1570" i="4"/>
  <c r="AI1574" i="4"/>
  <c r="AJ1579" i="4"/>
  <c r="AF1585" i="4"/>
  <c r="AB1590" i="4"/>
  <c r="AC1595" i="4"/>
  <c r="Z1600" i="4"/>
  <c r="AA1605" i="4"/>
  <c r="AE1610" i="4"/>
  <c r="AA1615" i="4"/>
  <c r="AB1620" i="4"/>
  <c r="Y1625" i="4"/>
  <c r="Z1630" i="4"/>
  <c r="AF1636" i="4"/>
  <c r="AB1641" i="4"/>
  <c r="AC1646" i="4"/>
  <c r="Z1651" i="4"/>
  <c r="AA1656" i="4"/>
  <c r="Z1661" i="4"/>
  <c r="AA1666" i="4"/>
  <c r="AE1670" i="4"/>
  <c r="AA1675" i="4"/>
  <c r="AE1679" i="4"/>
  <c r="AC1684" i="4"/>
  <c r="Y1689" i="4"/>
  <c r="AC1693" i="4"/>
  <c r="Y1698" i="4"/>
  <c r="AC1702" i="4"/>
  <c r="AA1707" i="4"/>
  <c r="AE1711" i="4"/>
  <c r="AA1716" i="4"/>
  <c r="AE1720" i="4"/>
  <c r="AA1725" i="4"/>
  <c r="AE1730" i="4"/>
  <c r="AE1734" i="4"/>
  <c r="AE1738" i="4"/>
  <c r="AH1741" i="4"/>
  <c r="Z1745" i="4"/>
  <c r="AC1748" i="4"/>
  <c r="AF1750" i="4"/>
  <c r="AG1753" i="4"/>
  <c r="AH1756" i="4"/>
  <c r="AI1759" i="4"/>
  <c r="AA1762" i="4"/>
  <c r="AB1765" i="4"/>
  <c r="Y1768" i="4"/>
  <c r="AB1770" i="4"/>
  <c r="AC1773" i="4"/>
  <c r="AD1776" i="4"/>
  <c r="AE1779" i="4"/>
  <c r="AH1781" i="4"/>
  <c r="AI1784" i="4"/>
  <c r="AF1787" i="4"/>
  <c r="AI1789" i="4"/>
  <c r="Y1793" i="4"/>
  <c r="Z1796" i="4"/>
  <c r="AA1799" i="4"/>
  <c r="AD1801" i="4"/>
  <c r="AE1804" i="4"/>
  <c r="AB1807" i="4"/>
  <c r="AE1809" i="4"/>
  <c r="AF1812" i="4"/>
  <c r="AG1815" i="4"/>
  <c r="AH1818" i="4"/>
  <c r="Z1821" i="4"/>
  <c r="AA1824" i="4"/>
  <c r="AI1826" i="4"/>
  <c r="AA1829" i="4"/>
  <c r="AB1832" i="4"/>
  <c r="AC1835" i="4"/>
  <c r="AD1838" i="4"/>
  <c r="AG1840" i="4"/>
  <c r="AH1843" i="4"/>
  <c r="AE1846" i="4"/>
  <c r="AH1848" i="4"/>
  <c r="AI1851" i="4"/>
  <c r="Y1855" i="4"/>
  <c r="Z1858" i="4"/>
  <c r="AC1860" i="4"/>
  <c r="AD1863" i="4"/>
  <c r="AA1866" i="4"/>
  <c r="AD1868" i="4"/>
  <c r="AE1871" i="4"/>
  <c r="AF1874" i="4"/>
  <c r="AG1877" i="4"/>
  <c r="Y1880" i="4"/>
  <c r="Z1883" i="4"/>
  <c r="AH1885" i="4"/>
  <c r="Z1888" i="4"/>
  <c r="AA1891" i="4"/>
  <c r="AB1894" i="4"/>
  <c r="AC1897" i="4"/>
  <c r="AF1899" i="4"/>
  <c r="AG1902" i="4"/>
  <c r="AD1905" i="4"/>
  <c r="AG1907" i="4"/>
  <c r="AH1910" i="4"/>
  <c r="AI1913" i="4"/>
  <c r="Y1917" i="4"/>
  <c r="AB1919" i="4"/>
  <c r="AC1922" i="4"/>
  <c r="Z1925" i="4"/>
  <c r="AC1927" i="4"/>
  <c r="AD1930" i="4"/>
  <c r="AE1933" i="4"/>
  <c r="AF1936" i="4"/>
  <c r="AH1938" i="4"/>
  <c r="AC1941" i="4"/>
  <c r="AE1943" i="4"/>
  <c r="AD1946" i="4"/>
  <c r="AF1948" i="4"/>
  <c r="AA1951" i="4"/>
  <c r="AC1953" i="4"/>
  <c r="AB1956" i="4"/>
  <c r="AD1958" i="4"/>
  <c r="Y1961" i="4"/>
  <c r="AA1963" i="4"/>
  <c r="Z1966" i="4"/>
  <c r="AG1967" i="4"/>
  <c r="AG1969" i="4"/>
  <c r="AG1971" i="4"/>
  <c r="AH1973" i="4"/>
  <c r="AH1975" i="4"/>
  <c r="AC1977" i="4"/>
  <c r="AA1979" i="4"/>
  <c r="AG1980" i="4"/>
  <c r="AF1982" i="4"/>
  <c r="AE1984" i="4"/>
  <c r="Z1986" i="4"/>
  <c r="AI1987" i="4"/>
  <c r="AD1989" i="4"/>
  <c r="AC1991" i="4"/>
  <c r="AB1993" i="4"/>
  <c r="AH1994" i="4"/>
  <c r="AF1996" i="4"/>
  <c r="AA1998" i="4"/>
  <c r="Z2000" i="4"/>
  <c r="Y2002" i="4"/>
  <c r="AD2003" i="4"/>
  <c r="AI2004" i="4"/>
  <c r="AE2006" i="4"/>
  <c r="Z2008" i="4"/>
  <c r="AH2009" i="4"/>
  <c r="AB2011" i="4"/>
  <c r="AI2012" i="4"/>
  <c r="AC2014" i="4"/>
  <c r="AI2015" i="4"/>
  <c r="AF2017" i="4"/>
  <c r="Z2019" i="4"/>
  <c r="AG2020" i="4"/>
  <c r="AA2022" i="4"/>
  <c r="AI2023" i="4"/>
  <c r="AD2025" i="4"/>
  <c r="Z2027" i="4"/>
  <c r="AD2028" i="4"/>
  <c r="AH2029" i="4"/>
  <c r="AB2031" i="4"/>
  <c r="AH2032" i="4"/>
  <c r="AA2034" i="4"/>
  <c r="AE2035" i="4"/>
  <c r="Y2037" i="4"/>
  <c r="AD2038" i="4"/>
  <c r="AI2039" i="4"/>
  <c r="AC2041" i="4"/>
  <c r="AG2042" i="4"/>
  <c r="Z2044" i="4"/>
  <c r="AF2045" i="4"/>
  <c r="Z2047" i="4"/>
  <c r="AD2048" i="4"/>
  <c r="AH2049" i="4"/>
  <c r="AB2051" i="4"/>
  <c r="AG2052" i="4"/>
  <c r="AA2054" i="4"/>
  <c r="AF2055" i="4"/>
  <c r="Y2057" i="4"/>
  <c r="AC2058" i="4"/>
  <c r="AI2059" i="4"/>
  <c r="AC2061" i="4"/>
  <c r="AG2062" i="4"/>
  <c r="AA2064" i="4"/>
  <c r="AE2065" i="4"/>
  <c r="Y2067" i="4"/>
  <c r="AE2068" i="4"/>
  <c r="AI2069" i="4"/>
  <c r="AB2071" i="4"/>
  <c r="AF2072" i="4"/>
  <c r="AA2074" i="4"/>
  <c r="AF2075" i="4"/>
  <c r="Y2077" i="4"/>
  <c r="AD2078" i="4"/>
  <c r="AH2079" i="4"/>
  <c r="AB2081" i="4"/>
  <c r="AH2082" i="4"/>
  <c r="AA2084" i="4"/>
  <c r="AE2085" i="4"/>
  <c r="AI2086" i="4"/>
  <c r="AD2088" i="4"/>
  <c r="AI2089" i="4"/>
  <c r="AB2091" i="4"/>
  <c r="AG2092" i="4"/>
  <c r="Z2094" i="4"/>
  <c r="AE2095" i="4"/>
  <c r="Z2097" i="4"/>
  <c r="AD2098" i="4"/>
  <c r="AH2099" i="4"/>
  <c r="AB2101" i="4"/>
  <c r="AG2102" i="4"/>
  <c r="AA2104" i="4"/>
  <c r="AF2105" i="4"/>
  <c r="Y2107" i="4"/>
  <c r="AC2108" i="4"/>
  <c r="AH2109" i="4"/>
  <c r="AC2111" i="4"/>
  <c r="AG2112" i="4"/>
  <c r="Z2114" i="4"/>
  <c r="AE2115" i="4"/>
  <c r="Y2117" i="4"/>
  <c r="AD2118" i="4"/>
  <c r="AI2119" i="4"/>
  <c r="AB2121" i="4"/>
  <c r="AF2122" i="4"/>
  <c r="AA2124" i="4"/>
  <c r="AF2125" i="4"/>
  <c r="Y2127" i="4"/>
  <c r="AC2128" i="4"/>
  <c r="AH2129" i="4"/>
  <c r="AB2131" i="4"/>
  <c r="AG2132" i="4"/>
  <c r="AA2134" i="4"/>
  <c r="AE2135" i="4"/>
  <c r="AI2136" i="4"/>
  <c r="AD2138" i="4"/>
  <c r="AI2139" i="4"/>
  <c r="AB2141" i="4"/>
  <c r="AG2142" i="4"/>
  <c r="Z2144" i="4"/>
  <c r="AE2145" i="4"/>
  <c r="Z2147" i="4"/>
  <c r="AD2148" i="4"/>
  <c r="AH2149" i="4"/>
  <c r="AA2151" i="4"/>
  <c r="AG2152" i="4"/>
  <c r="AA2154" i="4"/>
  <c r="AE2155" i="4"/>
  <c r="Y2157" i="4"/>
  <c r="AC2158" i="4"/>
  <c r="AH2159" i="4"/>
  <c r="AC2161" i="4"/>
  <c r="AG2162" i="4"/>
  <c r="Z2164" i="4"/>
  <c r="AD2165" i="4"/>
  <c r="Y2167" i="4"/>
  <c r="AD2168" i="4"/>
  <c r="AH2169" i="4"/>
  <c r="AB2171" i="4"/>
  <c r="AF2172" i="4"/>
  <c r="Z2174" i="4"/>
  <c r="AF2175" i="4"/>
  <c r="Y2177" i="4"/>
  <c r="AC2178" i="4"/>
  <c r="AH2179" i="4"/>
  <c r="AB2181" i="4"/>
  <c r="AG2182" i="4"/>
  <c r="AA2184" i="4"/>
  <c r="AE2185" i="4"/>
  <c r="AI2186" i="4"/>
  <c r="AC2188" i="4"/>
  <c r="AI2189" i="4"/>
  <c r="AB2191" i="4"/>
  <c r="AF2192" i="4"/>
  <c r="Z2194" i="4"/>
  <c r="AE2195" i="4"/>
  <c r="Y2197" i="4"/>
  <c r="AD2198" i="4"/>
  <c r="AH2199" i="4"/>
  <c r="AA2201" i="4"/>
  <c r="AG2202" i="4"/>
  <c r="AA2204" i="4"/>
  <c r="AE2205" i="4"/>
  <c r="AI2206" i="4"/>
  <c r="AC2208" i="4"/>
  <c r="AH2209" i="4"/>
  <c r="AB2211" i="4"/>
  <c r="AG2212" i="4"/>
  <c r="Z2214" i="4"/>
  <c r="AD2215" i="4"/>
  <c r="Y2217" i="4"/>
  <c r="AD2218" i="4"/>
  <c r="AH2219" i="4"/>
  <c r="AB2221" i="4"/>
  <c r="AF2222" i="4"/>
  <c r="Z2224" i="4"/>
  <c r="AF2225" i="4"/>
  <c r="Y2227" i="4"/>
  <c r="AC2228" i="4"/>
  <c r="AG2229" i="4"/>
  <c r="AB2231" i="4"/>
  <c r="AG2232" i="4"/>
  <c r="Z2234" i="4"/>
  <c r="AE2235" i="4"/>
  <c r="AI2236" i="4"/>
  <c r="AC2238" i="4"/>
  <c r="AI2239" i="4"/>
  <c r="AB2241" i="4"/>
  <c r="AF2242" i="4"/>
  <c r="Y2244" i="4"/>
  <c r="AE2245" i="4"/>
  <c r="Y2247" i="4"/>
  <c r="AC2248" i="4"/>
  <c r="AH2249" i="4"/>
  <c r="AA2251" i="4"/>
  <c r="AF2252" i="4"/>
  <c r="AA2254" i="4"/>
  <c r="AE2255" i="4"/>
  <c r="AI2256" i="4"/>
  <c r="AC2258" i="4"/>
  <c r="AH2259" i="4"/>
  <c r="AB2261" i="4"/>
  <c r="AG2262" i="4"/>
  <c r="Z2264" i="4"/>
  <c r="AD2265" i="4"/>
  <c r="AI2266" i="4"/>
  <c r="AD2268" i="4"/>
  <c r="AH2269" i="4"/>
  <c r="AA2271" i="4"/>
  <c r="AF2272" i="4"/>
  <c r="Z2274" i="4"/>
  <c r="AE2275" i="4"/>
  <c r="Y2277" i="4"/>
  <c r="AC2278" i="4"/>
  <c r="AG2279" i="4"/>
  <c r="AB2281" i="4"/>
  <c r="AG2282" i="4"/>
  <c r="Z2284" i="4"/>
  <c r="AD2285" i="4"/>
  <c r="AI2286" i="4"/>
  <c r="AC2288" i="4"/>
  <c r="AH2289" i="4"/>
  <c r="AB2291" i="4"/>
  <c r="AF2292" i="4"/>
  <c r="Y2294" i="4"/>
  <c r="AB2295" i="4"/>
  <c r="AE2296" i="4"/>
  <c r="AG2297" i="4"/>
  <c r="AI2298" i="4"/>
  <c r="Z2300" i="4"/>
  <c r="AB2301" i="4"/>
  <c r="AD2302" i="4"/>
  <c r="AF2303" i="4"/>
  <c r="AH2304" i="4"/>
  <c r="Y2306" i="4"/>
  <c r="AA2307" i="4"/>
  <c r="AC2308" i="4"/>
  <c r="AF2309" i="4"/>
  <c r="AH2310" i="4"/>
  <c r="Y2312" i="4"/>
  <c r="AA2313" i="4"/>
  <c r="AC2314" i="4"/>
  <c r="AE2315" i="4"/>
  <c r="AG2316" i="4"/>
  <c r="AI2317" i="4"/>
  <c r="Z2319" i="4"/>
  <c r="AB2320" i="4"/>
  <c r="AD2321" i="4"/>
  <c r="AG2322" i="4"/>
  <c r="AI2323" i="4"/>
  <c r="Z2325" i="4"/>
  <c r="AB2326" i="4"/>
  <c r="AD2327" i="4"/>
  <c r="AF2328" i="4"/>
  <c r="AH2329" i="4"/>
  <c r="Y2331" i="4"/>
  <c r="AA2332" i="4"/>
  <c r="AC2333" i="4"/>
  <c r="AE2334" i="4"/>
  <c r="AH2335" i="4"/>
  <c r="Y2337" i="4"/>
  <c r="AA2338" i="4"/>
  <c r="AC2339" i="4"/>
  <c r="AE2340" i="4"/>
  <c r="AG2341" i="4"/>
  <c r="AI2342" i="4"/>
  <c r="Z2344" i="4"/>
  <c r="AB2345" i="4"/>
  <c r="AD2346" i="4"/>
  <c r="AF2347" i="4"/>
  <c r="AI2348" i="4"/>
  <c r="Z2350" i="4"/>
  <c r="AB2351" i="4"/>
  <c r="AD2352" i="4"/>
  <c r="AF2353" i="4"/>
  <c r="AH2354" i="4"/>
  <c r="Y2356" i="4"/>
  <c r="AA2357" i="4"/>
  <c r="AC2358" i="4"/>
  <c r="AE2359" i="4"/>
  <c r="AG2360" i="4"/>
  <c r="Y2362" i="4"/>
  <c r="AA2363" i="4"/>
  <c r="AC2364" i="4"/>
  <c r="AE2365" i="4"/>
  <c r="AG2366" i="4"/>
  <c r="AI2367" i="4"/>
  <c r="Z2369" i="4"/>
  <c r="AB2370" i="4"/>
  <c r="AD2371" i="4"/>
  <c r="AF2372" i="4"/>
  <c r="AH2373" i="4"/>
  <c r="Z2375" i="4"/>
  <c r="AB2376" i="4"/>
  <c r="AD2377" i="4"/>
  <c r="AF2378" i="4"/>
  <c r="AH2379" i="4"/>
  <c r="Y2381" i="4"/>
  <c r="AA2382" i="4"/>
  <c r="AC2383" i="4"/>
  <c r="AE2384" i="4"/>
  <c r="AG2385" i="4"/>
  <c r="AI2386" i="4"/>
  <c r="AA2388" i="4"/>
  <c r="AC2389" i="4"/>
  <c r="AE2390" i="4"/>
  <c r="AG2391" i="4"/>
  <c r="AI2392" i="4"/>
  <c r="Z2394" i="4"/>
  <c r="AB2395" i="4"/>
  <c r="AD2396" i="4"/>
  <c r="AF2397" i="4"/>
  <c r="AH2398" i="4"/>
  <c r="Y2400" i="4"/>
  <c r="AB2401" i="4"/>
  <c r="AD2402" i="4"/>
  <c r="AF2403" i="4"/>
  <c r="AH2404" i="4"/>
  <c r="Y2406" i="4"/>
  <c r="AA2407" i="4"/>
  <c r="AC2408" i="4"/>
  <c r="AE2409" i="4"/>
  <c r="AG2410" i="4"/>
  <c r="AI2411" i="4"/>
  <c r="Z2413" i="4"/>
  <c r="AC2414" i="4"/>
  <c r="AE2415" i="4"/>
  <c r="AG2416" i="4"/>
  <c r="AI2417" i="4"/>
  <c r="Z2419" i="4"/>
  <c r="AB2420" i="4"/>
  <c r="AD2421" i="4"/>
  <c r="AF2422" i="4"/>
  <c r="AH2423" i="4"/>
  <c r="Y2425" i="4"/>
  <c r="AA2426" i="4"/>
  <c r="AD2427" i="4"/>
  <c r="AF2428" i="4"/>
  <c r="AH2429" i="4"/>
  <c r="Y2431" i="4"/>
  <c r="AA2432" i="4"/>
  <c r="AC2433" i="4"/>
  <c r="AE2434" i="4"/>
  <c r="AG2435" i="4"/>
  <c r="AI2436" i="4"/>
  <c r="Z2438" i="4"/>
  <c r="AB2439" i="4"/>
  <c r="AE2440" i="4"/>
  <c r="AG2441" i="4"/>
  <c r="AI2442" i="4"/>
  <c r="Z2444" i="4"/>
  <c r="AB2445" i="4"/>
  <c r="AD2446" i="4"/>
  <c r="AF2447" i="4"/>
  <c r="AH2448" i="4"/>
  <c r="Y2450" i="4"/>
  <c r="AA2451" i="4"/>
  <c r="AC2452" i="4"/>
  <c r="AF2453" i="4"/>
  <c r="AH2454" i="4"/>
  <c r="Y2456" i="4"/>
  <c r="AA2457" i="4"/>
  <c r="AC2458" i="4"/>
  <c r="AE2459" i="4"/>
  <c r="AG2460" i="4"/>
  <c r="AI2461" i="4"/>
  <c r="Z2463" i="4"/>
  <c r="AB2464" i="4"/>
  <c r="AD2465" i="4"/>
  <c r="AG2466" i="4"/>
  <c r="AI2467" i="4"/>
  <c r="Z2469" i="4"/>
  <c r="AB2470" i="4"/>
  <c r="AD2471" i="4"/>
  <c r="AF2472" i="4"/>
  <c r="AH2473" i="4"/>
  <c r="Y2475" i="4"/>
  <c r="AA2476" i="4"/>
  <c r="AC2477" i="4"/>
  <c r="AE2478" i="4"/>
  <c r="AH2479" i="4"/>
  <c r="AI2480" i="4"/>
  <c r="AJ2481" i="4"/>
  <c r="Y2483" i="4"/>
  <c r="Z2484" i="4"/>
  <c r="AA2485" i="4"/>
  <c r="AB2486" i="4"/>
  <c r="AC2487" i="4"/>
  <c r="AD2488" i="4"/>
  <c r="AE2489" i="4"/>
  <c r="AF2490" i="4"/>
  <c r="AH2491" i="4"/>
  <c r="AI2492" i="4"/>
  <c r="AJ2493" i="4"/>
  <c r="Y2495" i="4"/>
  <c r="Z2496" i="4"/>
  <c r="AA2497" i="4"/>
  <c r="AB2498" i="4"/>
  <c r="AC2499" i="4"/>
  <c r="AD2500" i="4"/>
  <c r="AE2501" i="4"/>
  <c r="AF2502" i="4"/>
  <c r="AH2503" i="4"/>
  <c r="AI2504" i="4"/>
  <c r="AJ2505" i="4"/>
  <c r="Y2507" i="4"/>
  <c r="Z2508" i="4"/>
  <c r="AA2509" i="4"/>
  <c r="AB2510" i="4"/>
  <c r="AC2511" i="4"/>
  <c r="AD2512" i="4"/>
  <c r="AE2513" i="4"/>
  <c r="AF2514" i="4"/>
  <c r="AH2515" i="4"/>
  <c r="AI2516" i="4"/>
  <c r="AJ2517" i="4"/>
  <c r="Y2519" i="4"/>
  <c r="Z2520" i="4"/>
  <c r="AA2521" i="4"/>
  <c r="AB2522" i="4"/>
  <c r="AC2523" i="4"/>
  <c r="AD2524" i="4"/>
  <c r="AE2525" i="4"/>
  <c r="AF2526" i="4"/>
  <c r="AH2527" i="4"/>
  <c r="AI2528" i="4"/>
  <c r="AJ2529" i="4"/>
  <c r="Y2531" i="4"/>
  <c r="Z2532" i="4"/>
  <c r="AA2533" i="4"/>
  <c r="AB2534" i="4"/>
  <c r="AC2535" i="4"/>
  <c r="AD2536" i="4"/>
  <c r="AE2537" i="4"/>
  <c r="AF2538" i="4"/>
  <c r="AH2539" i="4"/>
  <c r="AI2540" i="4"/>
  <c r="AJ2541" i="4"/>
  <c r="Y2543" i="4"/>
  <c r="Z2544" i="4"/>
  <c r="AA2545" i="4"/>
  <c r="Y269" i="4"/>
  <c r="AC447" i="4"/>
  <c r="AB570" i="4"/>
  <c r="AB648" i="4"/>
  <c r="AG715" i="4"/>
  <c r="AH772" i="4"/>
  <c r="AC817" i="4"/>
  <c r="AF852" i="4"/>
  <c r="AA883" i="4"/>
  <c r="AJ917" i="4"/>
  <c r="AG953" i="4"/>
  <c r="AG978" i="4"/>
  <c r="AG1001" i="4"/>
  <c r="AF1026" i="4"/>
  <c r="AC1051" i="4"/>
  <c r="AF1066" i="4"/>
  <c r="AI1081" i="4"/>
  <c r="Z1096" i="4"/>
  <c r="AJ1110" i="4"/>
  <c r="AJ1123" i="4"/>
  <c r="AA1138" i="4"/>
  <c r="AD1153" i="4"/>
  <c r="Y1163" i="4"/>
  <c r="AI1178" i="4"/>
  <c r="AJ1191" i="4"/>
  <c r="AB1205" i="4"/>
  <c r="Y1214" i="4"/>
  <c r="AB1225" i="4"/>
  <c r="AC1236" i="4"/>
  <c r="AH1243" i="4"/>
  <c r="AD1253" i="4"/>
  <c r="AD1263" i="4"/>
  <c r="AC1272" i="4"/>
  <c r="AJ1280" i="4"/>
  <c r="Y1291" i="4"/>
  <c r="AE1301" i="4"/>
  <c r="AJ1309" i="4"/>
  <c r="Y1319" i="4"/>
  <c r="Y1329" i="4"/>
  <c r="AE1338" i="4"/>
  <c r="Z1346" i="4"/>
  <c r="AD1356" i="4"/>
  <c r="AH1364" i="4"/>
  <c r="AG1370" i="4"/>
  <c r="Z1379" i="4"/>
  <c r="AA1387" i="4"/>
  <c r="AD1395" i="4"/>
  <c r="AG1402" i="4"/>
  <c r="AA1411" i="4"/>
  <c r="AF1418" i="4"/>
  <c r="AC1424" i="4"/>
  <c r="Y1430" i="4"/>
  <c r="AF1437" i="4"/>
  <c r="AB1443" i="4"/>
  <c r="AI1448" i="4"/>
  <c r="Z1456" i="4"/>
  <c r="AB1461" i="4"/>
  <c r="AH1466" i="4"/>
  <c r="Y1472" i="4"/>
  <c r="AG1477" i="4"/>
  <c r="AI1482" i="4"/>
  <c r="AD1488" i="4"/>
  <c r="AE1493" i="4"/>
  <c r="Z1499" i="4"/>
  <c r="AG1504" i="4"/>
  <c r="AC1509" i="4"/>
  <c r="AE1514" i="4"/>
  <c r="AA1519" i="4"/>
  <c r="AB1524" i="4"/>
  <c r="AH1530" i="4"/>
  <c r="AE1535" i="4"/>
  <c r="AF1540" i="4"/>
  <c r="AB1545" i="4"/>
  <c r="AC1550" i="4"/>
  <c r="AB1555" i="4"/>
  <c r="AC1560" i="4"/>
  <c r="Z1565" i="4"/>
  <c r="AA1570" i="4"/>
  <c r="AJ1574" i="4"/>
  <c r="AJ1580" i="4"/>
  <c r="AG1585" i="4"/>
  <c r="AH1590" i="4"/>
  <c r="AE1595" i="4"/>
  <c r="AF1600" i="4"/>
  <c r="AE1605" i="4"/>
  <c r="AF1610" i="4"/>
  <c r="AB1615" i="4"/>
  <c r="AC1620" i="4"/>
  <c r="Z1625" i="4"/>
  <c r="AF1631" i="4"/>
  <c r="AG1636" i="4"/>
  <c r="AC1641" i="4"/>
  <c r="AE1646" i="4"/>
  <c r="AA1651" i="4"/>
  <c r="AE1656" i="4"/>
  <c r="AA1661" i="4"/>
  <c r="AB1666" i="4"/>
  <c r="AF1670" i="4"/>
  <c r="AB1675" i="4"/>
  <c r="Z1680" i="4"/>
  <c r="AD1684" i="4"/>
  <c r="Z1689" i="4"/>
  <c r="AD1693" i="4"/>
  <c r="Z1698" i="4"/>
  <c r="Y1704" i="4"/>
  <c r="AC1708" i="4"/>
  <c r="Y1713" i="4"/>
  <c r="AC1717" i="4"/>
  <c r="Y1722" i="4"/>
  <c r="AE1726" i="4"/>
  <c r="AF1730" i="4"/>
  <c r="AF1734" i="4"/>
  <c r="AF1738" i="4"/>
  <c r="AI1741" i="4"/>
  <c r="AG1745" i="4"/>
  <c r="AD1748" i="4"/>
  <c r="AE1751" i="4"/>
  <c r="AH1753" i="4"/>
  <c r="AI1756" i="4"/>
  <c r="Y1760" i="4"/>
  <c r="AB1762" i="4"/>
  <c r="AC1765" i="4"/>
  <c r="Z1768" i="4"/>
  <c r="AA1771" i="4"/>
  <c r="AD1773" i="4"/>
  <c r="AE1776" i="4"/>
  <c r="AF1779" i="4"/>
  <c r="AI1781" i="4"/>
  <c r="Y1785" i="4"/>
  <c r="AG1787" i="4"/>
  <c r="AH1790" i="4"/>
  <c r="Z1793" i="4"/>
  <c r="AA1796" i="4"/>
  <c r="AB1799" i="4"/>
  <c r="AE1801" i="4"/>
  <c r="AF1804" i="4"/>
  <c r="AC1807" i="4"/>
  <c r="AD1810" i="4"/>
  <c r="AG1812" i="4"/>
  <c r="AH1815" i="4"/>
  <c r="AI1818" i="4"/>
  <c r="AA1821" i="4"/>
  <c r="AB1824" i="4"/>
  <c r="Y1827" i="4"/>
  <c r="Z1830" i="4"/>
  <c r="AC1832" i="4"/>
  <c r="AD1835" i="4"/>
  <c r="AE1838" i="4"/>
  <c r="AH1840" i="4"/>
  <c r="AI1843" i="4"/>
  <c r="AF1846" i="4"/>
  <c r="AG1849" i="4"/>
  <c r="Y1852" i="4"/>
  <c r="Z1855" i="4"/>
  <c r="AA1858" i="4"/>
  <c r="AD1860" i="4"/>
  <c r="AE1863" i="4"/>
  <c r="AB1866" i="4"/>
  <c r="AC1869" i="4"/>
  <c r="AF1871" i="4"/>
  <c r="AG1874" i="4"/>
  <c r="AH1877" i="4"/>
  <c r="Z1880" i="4"/>
  <c r="AA1883" i="4"/>
  <c r="AI1885" i="4"/>
  <c r="Y1889" i="4"/>
  <c r="AB1891" i="4"/>
  <c r="AC1894" i="4"/>
  <c r="AD1897" i="4"/>
  <c r="AG1899" i="4"/>
  <c r="AH1902" i="4"/>
  <c r="AE1905" i="4"/>
  <c r="AF1908" i="4"/>
  <c r="AI1910" i="4"/>
  <c r="Y1914" i="4"/>
  <c r="Z1917" i="4"/>
  <c r="AC1919" i="4"/>
  <c r="AD1922" i="4"/>
  <c r="AA1925" i="4"/>
  <c r="AB1928" i="4"/>
  <c r="AE1930" i="4"/>
  <c r="AF1933" i="4"/>
  <c r="AG1936" i="4"/>
  <c r="AI1938" i="4"/>
  <c r="AD1941" i="4"/>
  <c r="AF1943" i="4"/>
  <c r="AE1946" i="4"/>
  <c r="AG1948" i="4"/>
  <c r="AB1951" i="4"/>
  <c r="AD1953" i="4"/>
  <c r="AC1956" i="4"/>
  <c r="AE1958" i="4"/>
  <c r="Z1961" i="4"/>
  <c r="AB1963" i="4"/>
  <c r="AA1966" i="4"/>
  <c r="AA1968" i="4"/>
  <c r="AH1969" i="4"/>
  <c r="AI1971" i="4"/>
  <c r="AI1973" i="4"/>
  <c r="AI1975" i="4"/>
  <c r="AD1977" i="4"/>
  <c r="AB1979" i="4"/>
  <c r="AI1980" i="4"/>
  <c r="AG1982" i="4"/>
  <c r="AF1984" i="4"/>
  <c r="AA1986" i="4"/>
  <c r="Y1988" i="4"/>
  <c r="AF1989" i="4"/>
  <c r="AD1991" i="4"/>
  <c r="AC1993" i="4"/>
  <c r="AI1994" i="4"/>
  <c r="AG1996" i="4"/>
  <c r="AC1998" i="4"/>
  <c r="AA2000" i="4"/>
  <c r="Z2002" i="4"/>
  <c r="AE2003" i="4"/>
  <c r="Y2005" i="4"/>
  <c r="AG2006" i="4"/>
  <c r="AA2008" i="4"/>
  <c r="AI2009" i="4"/>
  <c r="AC2011" i="4"/>
  <c r="Y2013" i="4"/>
  <c r="AE2014" i="4"/>
  <c r="AA2016" i="4"/>
  <c r="AG2017" i="4"/>
  <c r="AA2019" i="4"/>
  <c r="AH2020" i="4"/>
  <c r="AC2022" i="4"/>
  <c r="Y2024" i="4"/>
  <c r="AE2025" i="4"/>
  <c r="AA2027" i="4"/>
  <c r="AE2028" i="4"/>
  <c r="Y2030" i="4"/>
  <c r="AD2031" i="4"/>
  <c r="AI2032" i="4"/>
  <c r="AB2034" i="4"/>
  <c r="AF2035" i="4"/>
  <c r="AA2037" i="4"/>
  <c r="AE2038" i="4"/>
  <c r="Y2040" i="4"/>
  <c r="AD2041" i="4"/>
  <c r="AH2042" i="4"/>
  <c r="AB2044" i="4"/>
  <c r="AG2045" i="4"/>
  <c r="AA2047" i="4"/>
  <c r="AE2048" i="4"/>
  <c r="Y2050" i="4"/>
  <c r="AD2051" i="4"/>
  <c r="AH2052" i="4"/>
  <c r="AC2054" i="4"/>
  <c r="AG2055" i="4"/>
  <c r="Z2057" i="4"/>
  <c r="AE2058" i="4"/>
  <c r="Y2060" i="4"/>
  <c r="AD2061" i="4"/>
  <c r="AH2062" i="4"/>
  <c r="AB2064" i="4"/>
  <c r="AG2065" i="4"/>
  <c r="Z2067" i="4"/>
  <c r="AF2068" i="4"/>
  <c r="Y2070" i="4"/>
  <c r="AC2071" i="4"/>
  <c r="AI2072" i="4"/>
  <c r="AB2074" i="4"/>
  <c r="AG2075" i="4"/>
  <c r="Z2077" i="4"/>
  <c r="AE2078" i="4"/>
  <c r="Y2080" i="4"/>
  <c r="AC2081" i="4"/>
  <c r="AI2082" i="4"/>
  <c r="AB2084" i="4"/>
  <c r="AF2085" i="4"/>
  <c r="AA2087" i="4"/>
  <c r="AE2088" i="4"/>
  <c r="Y2090" i="4"/>
  <c r="AD2091" i="4"/>
  <c r="AH2092" i="4"/>
  <c r="AB2094" i="4"/>
  <c r="AF2095" i="4"/>
  <c r="AA2097" i="4"/>
  <c r="AE2098" i="4"/>
  <c r="AI2099" i="4"/>
  <c r="AD2101" i="4"/>
  <c r="AH2102" i="4"/>
  <c r="AB2104" i="4"/>
  <c r="AG2105" i="4"/>
  <c r="Z2107" i="4"/>
  <c r="AE2108" i="4"/>
  <c r="Y2110" i="4"/>
  <c r="AD2111" i="4"/>
  <c r="AH2112" i="4"/>
  <c r="AA2114" i="4"/>
  <c r="AG2115" i="4"/>
  <c r="Z2117" i="4"/>
  <c r="AE2118" i="4"/>
  <c r="Y2120" i="4"/>
  <c r="AC2121" i="4"/>
  <c r="AH2122" i="4"/>
  <c r="AB2124" i="4"/>
  <c r="AG2125" i="4"/>
  <c r="Z2127" i="4"/>
  <c r="AE2128" i="4"/>
  <c r="Y2130" i="4"/>
  <c r="AC2131" i="4"/>
  <c r="AI2132" i="4"/>
  <c r="AB2134" i="4"/>
  <c r="AF2135" i="4"/>
  <c r="Z2137" i="4"/>
  <c r="AE2138" i="4"/>
  <c r="Y2140" i="4"/>
  <c r="AC2141" i="4"/>
  <c r="AH2142" i="4"/>
  <c r="AB2144" i="4"/>
  <c r="AF2145" i="4"/>
  <c r="AA2147" i="4"/>
  <c r="AE2148" i="4"/>
  <c r="AI2149" i="4"/>
  <c r="AD2151" i="4"/>
  <c r="AH2152" i="4"/>
  <c r="AB2154" i="4"/>
  <c r="AF2155" i="4"/>
  <c r="Z2157" i="4"/>
  <c r="AE2158" i="4"/>
  <c r="AI2159" i="4"/>
  <c r="AD2161" i="4"/>
  <c r="AH2162" i="4"/>
  <c r="AA2164" i="4"/>
  <c r="AG2165" i="4"/>
  <c r="Z2167" i="4"/>
  <c r="AE2168" i="4"/>
  <c r="Y2170" i="4"/>
  <c r="AC2171" i="4"/>
  <c r="AH2172" i="4"/>
  <c r="AA2174" i="4"/>
  <c r="AG2175" i="4"/>
  <c r="Z2177" i="4"/>
  <c r="AD2178" i="4"/>
  <c r="Y2180" i="4"/>
  <c r="AC2181" i="4"/>
  <c r="AH2182" i="4"/>
  <c r="AB2184" i="4"/>
  <c r="AF2185" i="4"/>
  <c r="Z2187" i="4"/>
  <c r="AE2188" i="4"/>
  <c r="Y2190" i="4"/>
  <c r="AC2191" i="4"/>
  <c r="AG2192" i="4"/>
  <c r="AB2194" i="4"/>
  <c r="AF2195" i="4"/>
  <c r="Z2197" i="4"/>
  <c r="AE2198" i="4"/>
  <c r="AI2199" i="4"/>
  <c r="AC2201" i="4"/>
  <c r="AH2202" i="4"/>
  <c r="AB2204" i="4"/>
  <c r="AF2205" i="4"/>
  <c r="Z2207" i="4"/>
  <c r="AE2208" i="4"/>
  <c r="AI2209" i="4"/>
  <c r="AD2211" i="4"/>
  <c r="AH2212" i="4"/>
  <c r="AA2214" i="4"/>
  <c r="AF2215" i="4"/>
  <c r="Z2217" i="4"/>
  <c r="AE2218" i="4"/>
  <c r="AI2219" i="4"/>
  <c r="AC2221" i="4"/>
  <c r="AH2222" i="4"/>
  <c r="AA2224" i="4"/>
  <c r="AG2225" i="4"/>
  <c r="Z2227" i="4"/>
  <c r="AD2228" i="4"/>
  <c r="Y2230" i="4"/>
  <c r="AC2231" i="4"/>
  <c r="AH2232" i="4"/>
  <c r="AA2234" i="4"/>
  <c r="AF2235" i="4"/>
  <c r="Z2237" i="4"/>
  <c r="AD2238" i="4"/>
  <c r="Y2240" i="4"/>
  <c r="AC2241" i="4"/>
  <c r="AG2242" i="4"/>
  <c r="AB2244" i="4"/>
  <c r="AF2245" i="4"/>
  <c r="Z2247" i="4"/>
  <c r="AE2248" i="4"/>
  <c r="AI2249" i="4"/>
  <c r="AC2251" i="4"/>
  <c r="AG2252" i="4"/>
  <c r="AB2254" i="4"/>
  <c r="AF2255" i="4"/>
  <c r="Y2257" i="4"/>
  <c r="AE2258" i="4"/>
  <c r="AI2259" i="4"/>
  <c r="AC2261" i="4"/>
  <c r="AH2262" i="4"/>
  <c r="AA2264" i="4"/>
  <c r="AF2265" i="4"/>
  <c r="Z2267" i="4"/>
  <c r="AE2268" i="4"/>
  <c r="AI2269" i="4"/>
  <c r="AB2271" i="4"/>
  <c r="AH2272" i="4"/>
  <c r="AA2274" i="4"/>
  <c r="AF2275" i="4"/>
  <c r="Z2277" i="4"/>
  <c r="AD2278" i="4"/>
  <c r="AI2279" i="4"/>
  <c r="AC2281" i="4"/>
  <c r="AH2282" i="4"/>
  <c r="AA2284" i="4"/>
  <c r="AF2285" i="4"/>
  <c r="Z2287" i="4"/>
  <c r="AD2288" i="4"/>
  <c r="Y2290" i="4"/>
  <c r="AC2291" i="4"/>
  <c r="AG2292" i="4"/>
  <c r="AA2294" i="4"/>
  <c r="AD2295" i="4"/>
  <c r="AF2296" i="4"/>
  <c r="AH2297" i="4"/>
  <c r="Y2299" i="4"/>
  <c r="AA2300" i="4"/>
  <c r="AC2301" i="4"/>
  <c r="AE2302" i="4"/>
  <c r="AG2303" i="4"/>
  <c r="AI2304" i="4"/>
  <c r="Z2306" i="4"/>
  <c r="AB2307" i="4"/>
  <c r="AE2308" i="4"/>
  <c r="AG2309" i="4"/>
  <c r="AI2310" i="4"/>
  <c r="Z2312" i="4"/>
  <c r="AB2313" i="4"/>
  <c r="AD2314" i="4"/>
  <c r="AF2315" i="4"/>
  <c r="AH2316" i="4"/>
  <c r="Y2318" i="4"/>
  <c r="AA2319" i="4"/>
  <c r="AC2320" i="4"/>
  <c r="AF2321" i="4"/>
  <c r="AH2322" i="4"/>
  <c r="Y2324" i="4"/>
  <c r="AA2325" i="4"/>
  <c r="AC2326" i="4"/>
  <c r="AE2327" i="4"/>
  <c r="AG2328" i="4"/>
  <c r="AI2329" i="4"/>
  <c r="Z2331" i="4"/>
  <c r="AB2332" i="4"/>
  <c r="AD2333" i="4"/>
  <c r="AG2334" i="4"/>
  <c r="AI2335" i="4"/>
  <c r="Z2337" i="4"/>
  <c r="AB2338" i="4"/>
  <c r="AD2339" i="4"/>
  <c r="AF2340" i="4"/>
  <c r="AH2341" i="4"/>
  <c r="Y2343" i="4"/>
  <c r="AA2344" i="4"/>
  <c r="AC2345" i="4"/>
  <c r="AE2346" i="4"/>
  <c r="AH2347" i="4"/>
  <c r="Y2349" i="4"/>
  <c r="AA2350" i="4"/>
  <c r="AC2351" i="4"/>
  <c r="AE2352" i="4"/>
  <c r="AG2353" i="4"/>
  <c r="AI2354" i="4"/>
  <c r="Z2356" i="4"/>
  <c r="AB2357" i="4"/>
  <c r="AD2358" i="4"/>
  <c r="AF2359" i="4"/>
  <c r="AI2360" i="4"/>
  <c r="Z2362" i="4"/>
  <c r="AB2363" i="4"/>
  <c r="AD2364" i="4"/>
  <c r="AF2365" i="4"/>
  <c r="AH2366" i="4"/>
  <c r="Y2368" i="4"/>
  <c r="AA2369" i="4"/>
  <c r="AC2370" i="4"/>
  <c r="AE2371" i="4"/>
  <c r="AG2372" i="4"/>
  <c r="Y2374" i="4"/>
  <c r="AA2375" i="4"/>
  <c r="AC2376" i="4"/>
  <c r="AE2377" i="4"/>
  <c r="AG2378" i="4"/>
  <c r="AI2379" i="4"/>
  <c r="Z2381" i="4"/>
  <c r="AB2382" i="4"/>
  <c r="AD2383" i="4"/>
  <c r="AF2384" i="4"/>
  <c r="AH2385" i="4"/>
  <c r="Z2387" i="4"/>
  <c r="AB2388" i="4"/>
  <c r="AD2389" i="4"/>
  <c r="AF2390" i="4"/>
  <c r="AH2391" i="4"/>
  <c r="Y2393" i="4"/>
  <c r="AA2394" i="4"/>
  <c r="AC2395" i="4"/>
  <c r="AE2396" i="4"/>
  <c r="AG2397" i="4"/>
  <c r="AI2398" i="4"/>
  <c r="AA2400" i="4"/>
  <c r="AC2401" i="4"/>
  <c r="AE2402" i="4"/>
  <c r="AG2403" i="4"/>
  <c r="AI2404" i="4"/>
  <c r="Z2406" i="4"/>
  <c r="AB2407" i="4"/>
  <c r="AD2408" i="4"/>
  <c r="AF2409" i="4"/>
  <c r="AH2410" i="4"/>
  <c r="Y2412" i="4"/>
  <c r="AB2413" i="4"/>
  <c r="AD2414" i="4"/>
  <c r="AF2415" i="4"/>
  <c r="AH2416" i="4"/>
  <c r="Y2418" i="4"/>
  <c r="AA2419" i="4"/>
  <c r="AC2420" i="4"/>
  <c r="AE2421" i="4"/>
  <c r="AG2422" i="4"/>
  <c r="AI2423" i="4"/>
  <c r="Z2425" i="4"/>
  <c r="AC2426" i="4"/>
  <c r="AE2427" i="4"/>
  <c r="AG2428" i="4"/>
  <c r="AI2429" i="4"/>
  <c r="Z2431" i="4"/>
  <c r="AB2432" i="4"/>
  <c r="AD2433" i="4"/>
  <c r="AF2434" i="4"/>
  <c r="AH2435" i="4"/>
  <c r="Y2437" i="4"/>
  <c r="AA2438" i="4"/>
  <c r="AD2439" i="4"/>
  <c r="AF2440" i="4"/>
  <c r="AH2441" i="4"/>
  <c r="Y2443" i="4"/>
  <c r="AA2444" i="4"/>
  <c r="AC2445" i="4"/>
  <c r="AE2446" i="4"/>
  <c r="AG2447" i="4"/>
  <c r="AI2448" i="4"/>
  <c r="Z2450" i="4"/>
  <c r="AB2451" i="4"/>
  <c r="AE2452" i="4"/>
  <c r="AG2453" i="4"/>
  <c r="AI2454" i="4"/>
  <c r="Z2456" i="4"/>
  <c r="AB2457" i="4"/>
  <c r="AD2458" i="4"/>
  <c r="AF2459" i="4"/>
  <c r="AH2460" i="4"/>
  <c r="Y2462" i="4"/>
  <c r="AA2463" i="4"/>
  <c r="AC2464" i="4"/>
  <c r="AF2465" i="4"/>
  <c r="AH2466" i="4"/>
  <c r="Y2468" i="4"/>
  <c r="AA2469" i="4"/>
  <c r="AC2470" i="4"/>
  <c r="AE2471" i="4"/>
  <c r="AG2472" i="4"/>
  <c r="AI2473" i="4"/>
  <c r="Z2475" i="4"/>
  <c r="AB2476" i="4"/>
  <c r="AD2477" i="4"/>
  <c r="AG2478" i="4"/>
  <c r="AI2479" i="4"/>
  <c r="AJ2480" i="4"/>
  <c r="Y2482" i="4"/>
  <c r="Z2483" i="4"/>
  <c r="AA2484" i="4"/>
  <c r="AB2485" i="4"/>
  <c r="AC2486" i="4"/>
  <c r="AD2487" i="4"/>
  <c r="AE2488" i="4"/>
  <c r="AF2489" i="4"/>
  <c r="AH2490" i="4"/>
  <c r="AI2491" i="4"/>
  <c r="AJ2492" i="4"/>
  <c r="Y2494" i="4"/>
  <c r="Z2495" i="4"/>
  <c r="AA2496" i="4"/>
  <c r="AB2497" i="4"/>
  <c r="AC2498" i="4"/>
  <c r="AD2499" i="4"/>
  <c r="AE2500" i="4"/>
  <c r="AF2501" i="4"/>
  <c r="AH2502" i="4"/>
  <c r="AI2503" i="4"/>
  <c r="AJ2504" i="4"/>
  <c r="Y2506" i="4"/>
  <c r="Z2507" i="4"/>
  <c r="AA2508" i="4"/>
  <c r="AB2509" i="4"/>
  <c r="AC2510" i="4"/>
  <c r="AD2511" i="4"/>
  <c r="AE2512" i="4"/>
  <c r="AF2513" i="4"/>
  <c r="AH2514" i="4"/>
  <c r="AI2515" i="4"/>
  <c r="AJ2516" i="4"/>
  <c r="Y2518" i="4"/>
  <c r="Z2519" i="4"/>
  <c r="AA2520" i="4"/>
  <c r="AB2521" i="4"/>
  <c r="AC2522" i="4"/>
  <c r="AD2523" i="4"/>
  <c r="AE2524" i="4"/>
  <c r="AF2525" i="4"/>
  <c r="AH2526" i="4"/>
  <c r="AI2527" i="4"/>
  <c r="AJ2528" i="4"/>
  <c r="Y2530" i="4"/>
  <c r="Z2531" i="4"/>
  <c r="AA2532" i="4"/>
  <c r="AB2533" i="4"/>
  <c r="AC2534" i="4"/>
  <c r="AD2535" i="4"/>
  <c r="AE2536" i="4"/>
  <c r="AF2537" i="4"/>
  <c r="AH2538" i="4"/>
  <c r="AI2539" i="4"/>
  <c r="AJ2540" i="4"/>
  <c r="Y2542" i="4"/>
  <c r="Z2543" i="4"/>
  <c r="AA2544" i="4"/>
  <c r="AB2545" i="4"/>
  <c r="AC2546" i="4"/>
  <c r="AD2547" i="4"/>
  <c r="AE2548" i="4"/>
  <c r="AF2549" i="4"/>
  <c r="AH2550" i="4"/>
  <c r="AI2551" i="4"/>
  <c r="AJ2552" i="4"/>
  <c r="Y2554" i="4"/>
  <c r="Z2555" i="4"/>
  <c r="AA2556" i="4"/>
  <c r="AB2557" i="4"/>
  <c r="AC2558" i="4"/>
  <c r="AD2559" i="4"/>
  <c r="AE2560" i="4"/>
  <c r="AF2561" i="4"/>
  <c r="AH2562" i="4"/>
  <c r="AI2563" i="4"/>
  <c r="AJ2564" i="4"/>
  <c r="Y2566" i="4"/>
  <c r="Z2567" i="4"/>
  <c r="AA2568" i="4"/>
  <c r="AB2569" i="4"/>
  <c r="AC2570" i="4"/>
  <c r="AD2571" i="4"/>
  <c r="AE2572" i="4"/>
  <c r="AF2573" i="4"/>
  <c r="AH2574" i="4"/>
  <c r="AI2575" i="4"/>
  <c r="AJ2576" i="4"/>
  <c r="Y2578" i="4"/>
  <c r="Z2579" i="4"/>
  <c r="AA2580" i="4"/>
  <c r="AB2581" i="4"/>
  <c r="AC2582" i="4"/>
  <c r="AD2583" i="4"/>
  <c r="AE2584" i="4"/>
  <c r="AF2585" i="4"/>
  <c r="AH2586" i="4"/>
  <c r="AI2587" i="4"/>
  <c r="AJ2588" i="4"/>
  <c r="Y2590" i="4"/>
  <c r="Z2591" i="4"/>
  <c r="AA2592" i="4"/>
  <c r="AB2593" i="4"/>
  <c r="AC2594" i="4"/>
  <c r="AD2595" i="4"/>
  <c r="AE2596" i="4"/>
  <c r="AF2597" i="4"/>
  <c r="AH2598" i="4"/>
  <c r="AI2599" i="4"/>
  <c r="AD271" i="4"/>
  <c r="AC470" i="4"/>
  <c r="AD571" i="4"/>
  <c r="AG651" i="4"/>
  <c r="AH718" i="4"/>
  <c r="AJ772" i="4"/>
  <c r="AC818" i="4"/>
  <c r="AG856" i="4"/>
  <c r="AG892" i="4"/>
  <c r="AI924" i="4"/>
  <c r="AH953" i="4"/>
  <c r="Y980" i="4"/>
  <c r="AH1001" i="4"/>
  <c r="AG1026" i="4"/>
  <c r="AI1055" i="4"/>
  <c r="AF1070" i="4"/>
  <c r="AD1082" i="4"/>
  <c r="AC1096" i="4"/>
  <c r="Z1111" i="4"/>
  <c r="Y1124" i="4"/>
  <c r="AA1139" i="4"/>
  <c r="AF1153" i="4"/>
  <c r="Y1167" i="4"/>
  <c r="AJ1178" i="4"/>
  <c r="Y1192" i="4"/>
  <c r="AG1205" i="4"/>
  <c r="AB1214" i="4"/>
  <c r="AI1226" i="4"/>
  <c r="AE1236" i="4"/>
  <c r="AD1246" i="4"/>
  <c r="AE1253" i="4"/>
  <c r="AE1263" i="4"/>
  <c r="AE1274" i="4"/>
  <c r="Y1282" i="4"/>
  <c r="AF1291" i="4"/>
  <c r="AF1301" i="4"/>
  <c r="AG1310" i="4"/>
  <c r="AB1319" i="4"/>
  <c r="AB1329" i="4"/>
  <c r="AG1339" i="4"/>
  <c r="AB1348" i="4"/>
  <c r="AE1356" i="4"/>
  <c r="AI1364" i="4"/>
  <c r="AI1372" i="4"/>
  <c r="AB1379" i="4"/>
  <c r="AE1388" i="4"/>
  <c r="Y1397" i="4"/>
  <c r="AH1402" i="4"/>
  <c r="AB1411" i="4"/>
  <c r="AA1419" i="4"/>
  <c r="AD1424" i="4"/>
  <c r="AD1432" i="4"/>
  <c r="AA1438" i="4"/>
  <c r="AC1443" i="4"/>
  <c r="AF1450" i="4"/>
  <c r="AA1456" i="4"/>
  <c r="AC1461" i="4"/>
  <c r="AI1466" i="4"/>
  <c r="Z1472" i="4"/>
  <c r="AH1477" i="4"/>
  <c r="AC1483" i="4"/>
  <c r="AE1488" i="4"/>
  <c r="Z1494" i="4"/>
  <c r="AB1499" i="4"/>
  <c r="AH1504" i="4"/>
  <c r="AE1509" i="4"/>
  <c r="AF1514" i="4"/>
  <c r="AB1519" i="4"/>
  <c r="AC1524" i="4"/>
  <c r="AI1530" i="4"/>
  <c r="AF1535" i="4"/>
  <c r="AG1540" i="4"/>
  <c r="AC1545" i="4"/>
  <c r="AE1550" i="4"/>
  <c r="Z1556" i="4"/>
  <c r="AI1560" i="4"/>
  <c r="AJ1565" i="4"/>
  <c r="AG1570" i="4"/>
  <c r="AH1575" i="4"/>
  <c r="Y1581" i="4"/>
  <c r="AH1585" i="4"/>
  <c r="AI1590" i="4"/>
  <c r="AF1595" i="4"/>
  <c r="AG1600" i="4"/>
  <c r="Z1607" i="4"/>
  <c r="AI1611" i="4"/>
  <c r="AJ1616" i="4"/>
  <c r="AG1621" i="4"/>
  <c r="AH1626" i="4"/>
  <c r="AG1631" i="4"/>
  <c r="AH1636" i="4"/>
  <c r="AE1641" i="4"/>
  <c r="AF1646" i="4"/>
  <c r="AB1651" i="4"/>
  <c r="AF1656" i="4"/>
  <c r="AG1661" i="4"/>
  <c r="AC1666" i="4"/>
  <c r="Y1671" i="4"/>
  <c r="AC1675" i="4"/>
  <c r="AA1680" i="4"/>
  <c r="AE1684" i="4"/>
  <c r="AA1689" i="4"/>
  <c r="AE1693" i="4"/>
  <c r="AA1698" i="4"/>
  <c r="Z1704" i="4"/>
  <c r="AD1708" i="4"/>
  <c r="Z1713" i="4"/>
  <c r="AD1717" i="4"/>
  <c r="Z1722" i="4"/>
  <c r="AB1727" i="4"/>
  <c r="AB1731" i="4"/>
  <c r="AB1735" i="4"/>
  <c r="Z1739" i="4"/>
  <c r="AC1742" i="4"/>
  <c r="AH1745" i="4"/>
  <c r="AI1748" i="4"/>
  <c r="AF1751" i="4"/>
  <c r="AI1753" i="4"/>
  <c r="Y1757" i="4"/>
  <c r="Z1760" i="4"/>
  <c r="AA1763" i="4"/>
  <c r="AD1765" i="4"/>
  <c r="AE1768" i="4"/>
  <c r="AB1771" i="4"/>
  <c r="AE1773" i="4"/>
  <c r="AF1776" i="4"/>
  <c r="AG1779" i="4"/>
  <c r="AH1782" i="4"/>
  <c r="Z1785" i="4"/>
  <c r="AA1788" i="4"/>
  <c r="AI1790" i="4"/>
  <c r="AA1793" i="4"/>
  <c r="AB1796" i="4"/>
  <c r="AC1799" i="4"/>
  <c r="AD1802" i="4"/>
  <c r="AG1804" i="4"/>
  <c r="AH1807" i="4"/>
  <c r="AE1810" i="4"/>
  <c r="AH1812" i="4"/>
  <c r="AI1815" i="4"/>
  <c r="Y1819" i="4"/>
  <c r="Z1822" i="4"/>
  <c r="AC1824" i="4"/>
  <c r="AD1827" i="4"/>
  <c r="AA1830" i="4"/>
  <c r="AD1832" i="4"/>
  <c r="AE1835" i="4"/>
  <c r="AF1838" i="4"/>
  <c r="AG1841" i="4"/>
  <c r="Y1844" i="4"/>
  <c r="Z1847" i="4"/>
  <c r="AH1849" i="4"/>
  <c r="Z1852" i="4"/>
  <c r="AA1855" i="4"/>
  <c r="AB1858" i="4"/>
  <c r="AC1861" i="4"/>
  <c r="AF1863" i="4"/>
  <c r="AG1866" i="4"/>
  <c r="AD1869" i="4"/>
  <c r="AG1871" i="4"/>
  <c r="AH1874" i="4"/>
  <c r="AI1877" i="4"/>
  <c r="Y1881" i="4"/>
  <c r="AB1883" i="4"/>
  <c r="AC1886" i="4"/>
  <c r="Z1889" i="4"/>
  <c r="AC1891" i="4"/>
  <c r="AD1894" i="4"/>
  <c r="AE1897" i="4"/>
  <c r="AF1900" i="4"/>
  <c r="AI1902" i="4"/>
  <c r="Y1906" i="4"/>
  <c r="AG1908" i="4"/>
  <c r="Y1911" i="4"/>
  <c r="Z1914" i="4"/>
  <c r="AA1917" i="4"/>
  <c r="AB1920" i="4"/>
  <c r="AE1922" i="4"/>
  <c r="AF1925" i="4"/>
  <c r="AC1928" i="4"/>
  <c r="AF1930" i="4"/>
  <c r="AG1933" i="4"/>
  <c r="AH1936" i="4"/>
  <c r="Y1939" i="4"/>
  <c r="AE1941" i="4"/>
  <c r="AG1943" i="4"/>
  <c r="AF1946" i="4"/>
  <c r="AH1948" i="4"/>
  <c r="AC1951" i="4"/>
  <c r="AE1953" i="4"/>
  <c r="AD1956" i="4"/>
  <c r="AF1958" i="4"/>
  <c r="AA1961" i="4"/>
  <c r="AC1963" i="4"/>
  <c r="AB1966" i="4"/>
  <c r="AB1968" i="4"/>
  <c r="AI1969" i="4"/>
  <c r="Y1972" i="4"/>
  <c r="Z1974" i="4"/>
  <c r="Y1976" i="4"/>
  <c r="AE1977" i="4"/>
  <c r="AC1979" i="4"/>
  <c r="AB1981" i="4"/>
  <c r="AI1982" i="4"/>
  <c r="AG1984" i="4"/>
  <c r="AB1986" i="4"/>
  <c r="Z1988" i="4"/>
  <c r="Y1990" i="4"/>
  <c r="AF1991" i="4"/>
  <c r="AD1993" i="4"/>
  <c r="Y1995" i="4"/>
  <c r="AH1996" i="4"/>
  <c r="AG1998" i="4"/>
  <c r="AC2000" i="4"/>
  <c r="AA2002" i="4"/>
  <c r="AF2003" i="4"/>
  <c r="AB2005" i="4"/>
  <c r="AH2006" i="4"/>
  <c r="AE2008" i="4"/>
  <c r="Y2010" i="4"/>
  <c r="AD2011" i="4"/>
  <c r="Z2013" i="4"/>
  <c r="AF2014" i="4"/>
  <c r="AC2016" i="4"/>
  <c r="AH2017" i="4"/>
  <c r="AD2019" i="4"/>
  <c r="AI2020" i="4"/>
  <c r="AD2022" i="4"/>
  <c r="AA2024" i="4"/>
  <c r="AF2025" i="4"/>
  <c r="AB2027" i="4"/>
  <c r="AF2028" i="4"/>
  <c r="Z2030" i="4"/>
  <c r="AF2031" i="4"/>
  <c r="Y2033" i="4"/>
  <c r="AC2034" i="4"/>
  <c r="AH2035" i="4"/>
  <c r="AB2037" i="4"/>
  <c r="AG2038" i="4"/>
  <c r="AA2040" i="4"/>
  <c r="AE2041" i="4"/>
  <c r="AI2042" i="4"/>
  <c r="AC2044" i="4"/>
  <c r="AI2045" i="4"/>
  <c r="AB2047" i="4"/>
  <c r="AF2048" i="4"/>
  <c r="Z2050" i="4"/>
  <c r="AE2051" i="4"/>
  <c r="Y2053" i="4"/>
  <c r="AD2054" i="4"/>
  <c r="AH2055" i="4"/>
  <c r="AA2057" i="4"/>
  <c r="AG2058" i="4"/>
  <c r="AA2060" i="4"/>
  <c r="AE2061" i="4"/>
  <c r="AI2062" i="4"/>
  <c r="AC2064" i="4"/>
  <c r="AH2065" i="4"/>
  <c r="AB2067" i="4"/>
  <c r="AG2068" i="4"/>
  <c r="Z2070" i="4"/>
  <c r="AD2071" i="4"/>
  <c r="Y2073" i="4"/>
  <c r="AD2074" i="4"/>
  <c r="AH2075" i="4"/>
  <c r="AB2077" i="4"/>
  <c r="AF2078" i="4"/>
  <c r="Z2080" i="4"/>
  <c r="AF2081" i="4"/>
  <c r="Y2083" i="4"/>
  <c r="AC2084" i="4"/>
  <c r="AG2085" i="4"/>
  <c r="AB2087" i="4"/>
  <c r="AG2088" i="4"/>
  <c r="Z2090" i="4"/>
  <c r="AE2091" i="4"/>
  <c r="AI2092" i="4"/>
  <c r="AC2094" i="4"/>
  <c r="AI2095" i="4"/>
  <c r="AB2097" i="4"/>
  <c r="AF2098" i="4"/>
  <c r="Y2100" i="4"/>
  <c r="AE2101" i="4"/>
  <c r="Y2103" i="4"/>
  <c r="AC2104" i="4"/>
  <c r="AH2105" i="4"/>
  <c r="AA2107" i="4"/>
  <c r="AF2108" i="4"/>
  <c r="AA2110" i="4"/>
  <c r="AE2111" i="4"/>
  <c r="AI2112" i="4"/>
  <c r="AC2114" i="4"/>
  <c r="AH2115" i="4"/>
  <c r="AB2117" i="4"/>
  <c r="AG2118" i="4"/>
  <c r="Z2120" i="4"/>
  <c r="AD2121" i="4"/>
  <c r="AI2122" i="4"/>
  <c r="AD2124" i="4"/>
  <c r="AH2125" i="4"/>
  <c r="AA2127" i="4"/>
  <c r="AF2128" i="4"/>
  <c r="Z2130" i="4"/>
  <c r="AE2131" i="4"/>
  <c r="Y2133" i="4"/>
  <c r="AC2134" i="4"/>
  <c r="AG2135" i="4"/>
  <c r="AB2137" i="4"/>
  <c r="AG2138" i="4"/>
  <c r="Z2140" i="4"/>
  <c r="AD2141" i="4"/>
  <c r="AI2142" i="4"/>
  <c r="AC2144" i="4"/>
  <c r="AH2145" i="4"/>
  <c r="AB2147" i="4"/>
  <c r="AF2148" i="4"/>
  <c r="Y2150" i="4"/>
  <c r="AE2151" i="4"/>
  <c r="Y2153" i="4"/>
  <c r="AC2154" i="4"/>
  <c r="AH2155" i="4"/>
  <c r="AA2157" i="4"/>
  <c r="AF2158" i="4"/>
  <c r="AA2160" i="4"/>
  <c r="AE2161" i="4"/>
  <c r="AI2162" i="4"/>
  <c r="AB2164" i="4"/>
  <c r="AH2165" i="4"/>
  <c r="AB2167" i="4"/>
  <c r="AF2168" i="4"/>
  <c r="Z2170" i="4"/>
  <c r="AD2171" i="4"/>
  <c r="AI2172" i="4"/>
  <c r="AD2174" i="4"/>
  <c r="AH2175" i="4"/>
  <c r="AA2177" i="4"/>
  <c r="AE2178" i="4"/>
  <c r="Z2180" i="4"/>
  <c r="AE2181" i="4"/>
  <c r="AI2182" i="4"/>
  <c r="AC2184" i="4"/>
  <c r="AG2185" i="4"/>
  <c r="AA2187" i="4"/>
  <c r="AG2188" i="4"/>
  <c r="Z2190" i="4"/>
  <c r="AD2191" i="4"/>
  <c r="AI2192" i="4"/>
  <c r="AC2194" i="4"/>
  <c r="AH2195" i="4"/>
  <c r="AB2197" i="4"/>
  <c r="AF2198" i="4"/>
  <c r="Y2200" i="4"/>
  <c r="AD2201" i="4"/>
  <c r="Y2203" i="4"/>
  <c r="AC2204" i="4"/>
  <c r="AG2205" i="4"/>
  <c r="AA2207" i="4"/>
  <c r="AF2208" i="4"/>
  <c r="Z2210" i="4"/>
  <c r="AE2211" i="4"/>
  <c r="AI2212" i="4"/>
  <c r="AB2214" i="4"/>
  <c r="AH2215" i="4"/>
  <c r="AB2217" i="4"/>
  <c r="AF2218" i="4"/>
  <c r="Y2220" i="4"/>
  <c r="AD2221" i="4"/>
  <c r="AI2222" i="4"/>
  <c r="AC2224" i="4"/>
  <c r="AH2225" i="4"/>
  <c r="AA2227" i="4"/>
  <c r="AE2228" i="4"/>
  <c r="Z2230" i="4"/>
  <c r="AE2231" i="4"/>
  <c r="AI2232" i="4"/>
  <c r="AC2234" i="4"/>
  <c r="AG2235" i="4"/>
  <c r="AA2237" i="4"/>
  <c r="AG2238" i="4"/>
  <c r="Z2240" i="4"/>
  <c r="AD2241" i="4"/>
  <c r="AH2242" i="4"/>
  <c r="AC2244" i="4"/>
  <c r="AH2245" i="4"/>
  <c r="AA2247" i="4"/>
  <c r="AF2248" i="4"/>
  <c r="Y2250" i="4"/>
  <c r="AD2251" i="4"/>
  <c r="Y2253" i="4"/>
  <c r="AC2254" i="4"/>
  <c r="AG2255" i="4"/>
  <c r="Z2257" i="4"/>
  <c r="AF2258" i="4"/>
  <c r="Z2260" i="4"/>
  <c r="AD2261" i="4"/>
  <c r="AI2262" i="4"/>
  <c r="AB2264" i="4"/>
  <c r="AG2265" i="4"/>
  <c r="AB2267" i="4"/>
  <c r="AF2268" i="4"/>
  <c r="Y2270" i="4"/>
  <c r="AD2271" i="4"/>
  <c r="AI2272" i="4"/>
  <c r="AC2274" i="4"/>
  <c r="AH2275" i="4"/>
  <c r="AA2277" i="4"/>
  <c r="AE2278" i="4"/>
  <c r="Y2280" i="4"/>
  <c r="AE2281" i="4"/>
  <c r="AI2282" i="4"/>
  <c r="AB2284" i="4"/>
  <c r="AG2285" i="4"/>
  <c r="AA2287" i="4"/>
  <c r="AF2288" i="4"/>
  <c r="Z2290" i="4"/>
  <c r="AD2291" i="4"/>
  <c r="AH2292" i="4"/>
  <c r="AC2294" i="4"/>
  <c r="AE2295" i="4"/>
  <c r="AG2296" i="4"/>
  <c r="AI2297" i="4"/>
  <c r="Z2299" i="4"/>
  <c r="AB2300" i="4"/>
  <c r="AD2301" i="4"/>
  <c r="AF2302" i="4"/>
  <c r="AH2303" i="4"/>
  <c r="Y2305" i="4"/>
  <c r="AA2306" i="4"/>
  <c r="AD2307" i="4"/>
  <c r="AF2308" i="4"/>
  <c r="AH2309" i="4"/>
  <c r="Y2311" i="4"/>
  <c r="AA2312" i="4"/>
  <c r="AC2313" i="4"/>
  <c r="AE2314" i="4"/>
  <c r="AG2315" i="4"/>
  <c r="AI2316" i="4"/>
  <c r="Z2318" i="4"/>
  <c r="AB2319" i="4"/>
  <c r="AE2320" i="4"/>
  <c r="AG2321" i="4"/>
  <c r="AI2322" i="4"/>
  <c r="Z2324" i="4"/>
  <c r="AB2325" i="4"/>
  <c r="AD2326" i="4"/>
  <c r="AF2327" i="4"/>
  <c r="AH2328" i="4"/>
  <c r="Y2330" i="4"/>
  <c r="AA2331" i="4"/>
  <c r="AC2332" i="4"/>
  <c r="AF2333" i="4"/>
  <c r="AH2334" i="4"/>
  <c r="Y2336" i="4"/>
  <c r="AA2337" i="4"/>
  <c r="AC2338" i="4"/>
  <c r="AE2339" i="4"/>
  <c r="AG2340" i="4"/>
  <c r="AI2341" i="4"/>
  <c r="Z2343" i="4"/>
  <c r="AB2344" i="4"/>
  <c r="AD2345" i="4"/>
  <c r="AG2346" i="4"/>
  <c r="AI2347" i="4"/>
  <c r="Z2349" i="4"/>
  <c r="AB2350" i="4"/>
  <c r="AD2351" i="4"/>
  <c r="AF2352" i="4"/>
  <c r="AH2353" i="4"/>
  <c r="Y2355" i="4"/>
  <c r="AA2356" i="4"/>
  <c r="AC2357" i="4"/>
  <c r="AE2358" i="4"/>
  <c r="AH2359" i="4"/>
  <c r="Y2361" i="4"/>
  <c r="AA2362" i="4"/>
  <c r="AC2363" i="4"/>
  <c r="AE2364" i="4"/>
  <c r="AG2365" i="4"/>
  <c r="AI2366" i="4"/>
  <c r="Z2368" i="4"/>
  <c r="AB2369" i="4"/>
  <c r="AD2370" i="4"/>
  <c r="AF2371" i="4"/>
  <c r="AI2372" i="4"/>
  <c r="Z2374" i="4"/>
  <c r="AB2375" i="4"/>
  <c r="AD2376" i="4"/>
  <c r="AF2377" i="4"/>
  <c r="AH2378" i="4"/>
  <c r="Y2380" i="4"/>
  <c r="AA2381" i="4"/>
  <c r="AC2382" i="4"/>
  <c r="AE2383" i="4"/>
  <c r="AG2384" i="4"/>
  <c r="Y2386" i="4"/>
  <c r="AA2387" i="4"/>
  <c r="AC2388" i="4"/>
  <c r="AE2389" i="4"/>
  <c r="AG2390" i="4"/>
  <c r="AI2391" i="4"/>
  <c r="Z2393" i="4"/>
  <c r="AB2394" i="4"/>
  <c r="AD2395" i="4"/>
  <c r="AF2396" i="4"/>
  <c r="AH2397" i="4"/>
  <c r="Z2399" i="4"/>
  <c r="AB2400" i="4"/>
  <c r="AD2401" i="4"/>
  <c r="AF2402" i="4"/>
  <c r="AH2403" i="4"/>
  <c r="Y2405" i="4"/>
  <c r="AA2406" i="4"/>
  <c r="AC2407" i="4"/>
  <c r="AE2408" i="4"/>
  <c r="AG2409" i="4"/>
  <c r="AI2410" i="4"/>
  <c r="AA2412" i="4"/>
  <c r="AC2413" i="4"/>
  <c r="AE2414" i="4"/>
  <c r="AG2415" i="4"/>
  <c r="AI2416" i="4"/>
  <c r="Z2418" i="4"/>
  <c r="AB2419" i="4"/>
  <c r="AD2420" i="4"/>
  <c r="AF2421" i="4"/>
  <c r="AH2422" i="4"/>
  <c r="Y2424" i="4"/>
  <c r="AB2425" i="4"/>
  <c r="AD2426" i="4"/>
  <c r="AF2427" i="4"/>
  <c r="AH2428" i="4"/>
  <c r="Y2430" i="4"/>
  <c r="AA2431" i="4"/>
  <c r="AC2432" i="4"/>
  <c r="AE2433" i="4"/>
  <c r="AG2434" i="4"/>
  <c r="AI2435" i="4"/>
  <c r="Z2437" i="4"/>
  <c r="AC2438" i="4"/>
  <c r="AE2439" i="4"/>
  <c r="AG2440" i="4"/>
  <c r="AI2441" i="4"/>
  <c r="Z2443" i="4"/>
  <c r="AB2444" i="4"/>
  <c r="AD2445" i="4"/>
  <c r="AF2446" i="4"/>
  <c r="AH2447" i="4"/>
  <c r="Y2449" i="4"/>
  <c r="AA2450" i="4"/>
  <c r="AD2451" i="4"/>
  <c r="AF2452" i="4"/>
  <c r="AH2453" i="4"/>
  <c r="Y2455" i="4"/>
  <c r="AA2456" i="4"/>
  <c r="AC2457" i="4"/>
  <c r="AE2458" i="4"/>
  <c r="AG2459" i="4"/>
  <c r="AI2460" i="4"/>
  <c r="Z2462" i="4"/>
  <c r="AB2463" i="4"/>
  <c r="AE2464" i="4"/>
  <c r="AG2465" i="4"/>
  <c r="AI2466" i="4"/>
  <c r="Z2468" i="4"/>
  <c r="AB2469" i="4"/>
  <c r="AD2470" i="4"/>
  <c r="AF2471" i="4"/>
  <c r="AH2472" i="4"/>
  <c r="Y2474" i="4"/>
  <c r="AA2475" i="4"/>
  <c r="AC2476" i="4"/>
  <c r="AF2477" i="4"/>
  <c r="AH2478" i="4"/>
  <c r="AJ2479" i="4"/>
  <c r="Y2481" i="4"/>
  <c r="Z2482" i="4"/>
  <c r="AA2483" i="4"/>
  <c r="AB2484" i="4"/>
  <c r="AC2485" i="4"/>
  <c r="AD2486" i="4"/>
  <c r="AE2487" i="4"/>
  <c r="AF2488" i="4"/>
  <c r="AH2489" i="4"/>
  <c r="AI2490" i="4"/>
  <c r="AJ2491" i="4"/>
  <c r="Y2493" i="4"/>
  <c r="Z2494" i="4"/>
  <c r="AA2495" i="4"/>
  <c r="AB2496" i="4"/>
  <c r="AC2497" i="4"/>
  <c r="AD2498" i="4"/>
  <c r="AE2499" i="4"/>
  <c r="AF2500" i="4"/>
  <c r="AH2501" i="4"/>
  <c r="AI2502" i="4"/>
  <c r="AJ2503" i="4"/>
  <c r="Y2505" i="4"/>
  <c r="Z2506" i="4"/>
  <c r="AA2507" i="4"/>
  <c r="AB2508" i="4"/>
  <c r="AC2509" i="4"/>
  <c r="AD2510" i="4"/>
  <c r="AE2511" i="4"/>
  <c r="AF2512" i="4"/>
  <c r="AH2513" i="4"/>
  <c r="AI2514" i="4"/>
  <c r="AJ2515" i="4"/>
  <c r="Y2517" i="4"/>
  <c r="Z2518" i="4"/>
  <c r="AA2519" i="4"/>
  <c r="AB2520" i="4"/>
  <c r="AC2521" i="4"/>
  <c r="AD2522" i="4"/>
  <c r="AE2523" i="4"/>
  <c r="AF2524" i="4"/>
  <c r="AH2525" i="4"/>
  <c r="AI2526" i="4"/>
  <c r="AJ2527" i="4"/>
  <c r="Y2529" i="4"/>
  <c r="Z2530" i="4"/>
  <c r="AA2531" i="4"/>
  <c r="AB2532" i="4"/>
  <c r="AC2533" i="4"/>
  <c r="AD2534" i="4"/>
  <c r="AE2535" i="4"/>
  <c r="AF2536" i="4"/>
  <c r="AH2537" i="4"/>
  <c r="AI2538" i="4"/>
  <c r="AJ2539" i="4"/>
  <c r="Y2541" i="4"/>
  <c r="Z2542" i="4"/>
  <c r="AA2543" i="4"/>
  <c r="AB2544" i="4"/>
  <c r="AC2545" i="4"/>
  <c r="AD2546" i="4"/>
  <c r="AE2547" i="4"/>
  <c r="AF2548" i="4"/>
  <c r="AH2549" i="4"/>
  <c r="AI2550" i="4"/>
  <c r="AJ2551" i="4"/>
  <c r="Y2553" i="4"/>
  <c r="Z2554" i="4"/>
  <c r="AA2555" i="4"/>
  <c r="AB2556" i="4"/>
  <c r="AC2557" i="4"/>
  <c r="AD2558" i="4"/>
  <c r="AE2559" i="4"/>
  <c r="AF2560" i="4"/>
  <c r="AH2561" i="4"/>
  <c r="AI2562" i="4"/>
  <c r="AJ2563" i="4"/>
  <c r="Y2565" i="4"/>
  <c r="Z2566" i="4"/>
  <c r="AA2567" i="4"/>
  <c r="AB2568" i="4"/>
  <c r="AC2569" i="4"/>
  <c r="AD2570" i="4"/>
  <c r="AE2571" i="4"/>
  <c r="AF2572" i="4"/>
  <c r="AH2573" i="4"/>
  <c r="AI2574" i="4"/>
  <c r="AJ2575" i="4"/>
  <c r="Y2577" i="4"/>
  <c r="Z2578" i="4"/>
  <c r="AA2579" i="4"/>
  <c r="AB2580" i="4"/>
  <c r="AC2581" i="4"/>
  <c r="AD2582" i="4"/>
  <c r="AE2583" i="4"/>
  <c r="AF2584" i="4"/>
  <c r="AH2585" i="4"/>
  <c r="AI2586" i="4"/>
  <c r="AJ2587" i="4"/>
  <c r="Y2589" i="4"/>
  <c r="Z2590" i="4"/>
  <c r="AA2591" i="4"/>
  <c r="AB2592" i="4"/>
  <c r="AC2593" i="4"/>
  <c r="AD2594" i="4"/>
  <c r="AE2595" i="4"/>
  <c r="AF2596" i="4"/>
  <c r="AH2597" i="4"/>
  <c r="AI2598" i="4"/>
  <c r="AJ2599" i="4"/>
  <c r="Y2601" i="4"/>
  <c r="Z2602" i="4"/>
  <c r="AA2603" i="4"/>
  <c r="AB2604" i="4"/>
  <c r="AC2605" i="4"/>
  <c r="AA333" i="4"/>
  <c r="AD491" i="4"/>
  <c r="AE571" i="4"/>
  <c r="AJ653" i="4"/>
  <c r="AF723" i="4"/>
  <c r="AA784" i="4"/>
  <c r="AI818" i="4"/>
  <c r="AH856" i="4"/>
  <c r="AI894" i="4"/>
  <c r="AA925" i="4"/>
  <c r="AI953" i="4"/>
  <c r="AD982" i="4"/>
  <c r="AD1007" i="4"/>
  <c r="AA1032" i="4"/>
  <c r="Y1056" i="4"/>
  <c r="AH1070" i="4"/>
  <c r="Y1083" i="4"/>
  <c r="AF1096" i="4"/>
  <c r="AF1114" i="4"/>
  <c r="AI1127" i="4"/>
  <c r="AA1140" i="4"/>
  <c r="AG1153" i="4"/>
  <c r="AH1167" i="4"/>
  <c r="Y1179" i="4"/>
  <c r="Y1193" i="4"/>
  <c r="AH1205" i="4"/>
  <c r="AJ1217" i="4"/>
  <c r="Z1227" i="4"/>
  <c r="AG1236" i="4"/>
  <c r="AG1246" i="4"/>
  <c r="AF1253" i="4"/>
  <c r="AB1265" i="4"/>
  <c r="AH1274" i="4"/>
  <c r="AG1284" i="4"/>
  <c r="AG1291" i="4"/>
  <c r="AG1301" i="4"/>
  <c r="AJ1312" i="4"/>
  <c r="AB1320" i="4"/>
  <c r="AI1329" i="4"/>
  <c r="AH1339" i="4"/>
  <c r="AI1348" i="4"/>
  <c r="AF1356" i="4"/>
  <c r="Z1365" i="4"/>
  <c r="AI1373" i="4"/>
  <c r="Y1381" i="4"/>
  <c r="AF1388" i="4"/>
  <c r="Z1397" i="4"/>
  <c r="Y1405" i="4"/>
  <c r="AC1411" i="4"/>
  <c r="AB1419" i="4"/>
  <c r="AB1426" i="4"/>
  <c r="AE1432" i="4"/>
  <c r="AB1438" i="4"/>
  <c r="AD1443" i="4"/>
  <c r="AG1450" i="4"/>
  <c r="AB1456" i="4"/>
  <c r="AD1461" i="4"/>
  <c r="Y1467" i="4"/>
  <c r="AG1472" i="4"/>
  <c r="AI1477" i="4"/>
  <c r="AD1483" i="4"/>
  <c r="AF1488" i="4"/>
  <c r="AA1494" i="4"/>
  <c r="AA1501" i="4"/>
  <c r="Y1506" i="4"/>
  <c r="Z1511" i="4"/>
  <c r="AI1515" i="4"/>
  <c r="AJ1520" i="4"/>
  <c r="AI1525" i="4"/>
  <c r="AJ1530" i="4"/>
  <c r="AG1535" i="4"/>
  <c r="AH1540" i="4"/>
  <c r="AE1545" i="4"/>
  <c r="AE1551" i="4"/>
  <c r="AA1556" i="4"/>
  <c r="AB1561" i="4"/>
  <c r="Y1566" i="4"/>
  <c r="Z1571" i="4"/>
  <c r="Y1576" i="4"/>
  <c r="Z1581" i="4"/>
  <c r="AI1585" i="4"/>
  <c r="AJ1590" i="4"/>
  <c r="AG1595" i="4"/>
  <c r="Z1602" i="4"/>
  <c r="AA1607" i="4"/>
  <c r="AJ1611" i="4"/>
  <c r="Y1617" i="4"/>
  <c r="AH1621" i="4"/>
  <c r="Y1627" i="4"/>
  <c r="AH1631" i="4"/>
  <c r="AI1636" i="4"/>
  <c r="AF1641" i="4"/>
  <c r="AG1646" i="4"/>
  <c r="AJ1651" i="4"/>
  <c r="AG1656" i="4"/>
  <c r="AH1661" i="4"/>
  <c r="AD1666" i="4"/>
  <c r="Z1671" i="4"/>
  <c r="Y1677" i="4"/>
  <c r="AC1681" i="4"/>
  <c r="Y1686" i="4"/>
  <c r="AC1690" i="4"/>
  <c r="Y1695" i="4"/>
  <c r="AE1699" i="4"/>
  <c r="AA1704" i="4"/>
  <c r="AE1708" i="4"/>
  <c r="AA1713" i="4"/>
  <c r="AE1717" i="4"/>
  <c r="Y1723" i="4"/>
  <c r="AC1727" i="4"/>
  <c r="AC1731" i="4"/>
  <c r="AC1735" i="4"/>
  <c r="AA1739" i="4"/>
  <c r="AF1742" i="4"/>
  <c r="AI1745" i="4"/>
  <c r="Y1749" i="4"/>
  <c r="AG1751" i="4"/>
  <c r="AH1754" i="4"/>
  <c r="Z1757" i="4"/>
  <c r="AA1760" i="4"/>
  <c r="AB1763" i="4"/>
  <c r="AE1765" i="4"/>
  <c r="AF1768" i="4"/>
  <c r="AC1771" i="4"/>
  <c r="AD1774" i="4"/>
  <c r="AG1776" i="4"/>
  <c r="AH1779" i="4"/>
  <c r="AI1782" i="4"/>
  <c r="AA1785" i="4"/>
  <c r="AB1788" i="4"/>
  <c r="Y1791" i="4"/>
  <c r="Z1794" i="4"/>
  <c r="AC1796" i="4"/>
  <c r="AD1799" i="4"/>
  <c r="AE1802" i="4"/>
  <c r="AH1804" i="4"/>
  <c r="AI1807" i="4"/>
  <c r="AF1810" i="4"/>
  <c r="AG1813" i="4"/>
  <c r="Y1816" i="4"/>
  <c r="Z1819" i="4"/>
  <c r="AA1822" i="4"/>
  <c r="AD1824" i="4"/>
  <c r="AE1827" i="4"/>
  <c r="AB1830" i="4"/>
  <c r="AC1833" i="4"/>
  <c r="AF1835" i="4"/>
  <c r="AG1838" i="4"/>
  <c r="AH1841" i="4"/>
  <c r="Z1844" i="4"/>
  <c r="AA1847" i="4"/>
  <c r="AI1849" i="4"/>
  <c r="Y1853" i="4"/>
  <c r="AB1855" i="4"/>
  <c r="AC1858" i="4"/>
  <c r="AD1861" i="4"/>
  <c r="AG1863" i="4"/>
  <c r="AH1866" i="4"/>
  <c r="AE1869" i="4"/>
  <c r="AF1872" i="4"/>
  <c r="AI1874" i="4"/>
  <c r="Y1878" i="4"/>
  <c r="Z1881" i="4"/>
  <c r="AC1883" i="4"/>
  <c r="AD1886" i="4"/>
  <c r="AA1889" i="4"/>
  <c r="AB1892" i="4"/>
  <c r="AE1894" i="4"/>
  <c r="AF1897" i="4"/>
  <c r="AG1900" i="4"/>
  <c r="Y1903" i="4"/>
  <c r="Z1906" i="4"/>
  <c r="AH1908" i="4"/>
  <c r="AI1911" i="4"/>
  <c r="AA1914" i="4"/>
  <c r="AB1917" i="4"/>
  <c r="AC1920" i="4"/>
  <c r="AF1922" i="4"/>
  <c r="AG1925" i="4"/>
  <c r="AD1928" i="4"/>
  <c r="AE1931" i="4"/>
  <c r="AH1933" i="4"/>
  <c r="AI1936" i="4"/>
  <c r="AA1939" i="4"/>
  <c r="Y1942" i="4"/>
  <c r="AB1944" i="4"/>
  <c r="AG1946" i="4"/>
  <c r="Y1949" i="4"/>
  <c r="AH1951" i="4"/>
  <c r="Z1954" i="4"/>
  <c r="AE1956" i="4"/>
  <c r="AH1958" i="4"/>
  <c r="AF1961" i="4"/>
  <c r="AI1963" i="4"/>
  <c r="AC1966" i="4"/>
  <c r="AC1968" i="4"/>
  <c r="AD1970" i="4"/>
  <c r="Z1972" i="4"/>
  <c r="AA1974" i="4"/>
  <c r="Z1976" i="4"/>
  <c r="AF1977" i="4"/>
  <c r="AE1979" i="4"/>
  <c r="AC1981" i="4"/>
  <c r="Y1983" i="4"/>
  <c r="AH1984" i="4"/>
  <c r="AC1986" i="4"/>
  <c r="AB1988" i="4"/>
  <c r="Z1990" i="4"/>
  <c r="AG1991" i="4"/>
  <c r="AE1993" i="4"/>
  <c r="Z1995" i="4"/>
  <c r="Y1997" i="4"/>
  <c r="AH1998" i="4"/>
  <c r="AD2000" i="4"/>
  <c r="AB2002" i="4"/>
  <c r="AG2003" i="4"/>
  <c r="AD2005" i="4"/>
  <c r="AI2006" i="4"/>
  <c r="AF2008" i="4"/>
  <c r="Z2010" i="4"/>
  <c r="AE2011" i="4"/>
  <c r="AB2013" i="4"/>
  <c r="AG2014" i="4"/>
  <c r="AD2016" i="4"/>
  <c r="AI2017" i="4"/>
  <c r="AE2019" i="4"/>
  <c r="Z2021" i="4"/>
  <c r="AG2022" i="4"/>
  <c r="AB2024" i="4"/>
  <c r="AG2025" i="4"/>
  <c r="AC2027" i="4"/>
  <c r="AH2028" i="4"/>
  <c r="AA2030" i="4"/>
  <c r="AG2031" i="4"/>
  <c r="Z2033" i="4"/>
  <c r="AD2034" i="4"/>
  <c r="Y2036" i="4"/>
  <c r="AC2037" i="4"/>
  <c r="AH2038" i="4"/>
  <c r="AB2040" i="4"/>
  <c r="AF2041" i="4"/>
  <c r="Z2043" i="4"/>
  <c r="AE2044" i="4"/>
  <c r="Y2046" i="4"/>
  <c r="AC2047" i="4"/>
  <c r="AG2048" i="4"/>
  <c r="AB2050" i="4"/>
  <c r="AF2051" i="4"/>
  <c r="Z2053" i="4"/>
  <c r="AE2054" i="4"/>
  <c r="AI2055" i="4"/>
  <c r="AC2057" i="4"/>
  <c r="AH2058" i="4"/>
  <c r="AB2060" i="4"/>
  <c r="AF2061" i="4"/>
  <c r="Z2063" i="4"/>
  <c r="AE2064" i="4"/>
  <c r="AI2065" i="4"/>
  <c r="AD2067" i="4"/>
  <c r="AH2068" i="4"/>
  <c r="AA2070" i="4"/>
  <c r="AF2071" i="4"/>
  <c r="Z2073" i="4"/>
  <c r="AE2074" i="4"/>
  <c r="AI2075" i="4"/>
  <c r="AC2077" i="4"/>
  <c r="AH2078" i="4"/>
  <c r="AA2080" i="4"/>
  <c r="AG2081" i="4"/>
  <c r="Z2083" i="4"/>
  <c r="AD2084" i="4"/>
  <c r="Y2086" i="4"/>
  <c r="AC2087" i="4"/>
  <c r="AH2088" i="4"/>
  <c r="AA2090" i="4"/>
  <c r="AF2091" i="4"/>
  <c r="Z2093" i="4"/>
  <c r="AD2094" i="4"/>
  <c r="Y2096" i="4"/>
  <c r="AC2097" i="4"/>
  <c r="AG2098" i="4"/>
  <c r="AB2100" i="4"/>
  <c r="AF2101" i="4"/>
  <c r="Z2103" i="4"/>
  <c r="AE2104" i="4"/>
  <c r="AI2105" i="4"/>
  <c r="AC2107" i="4"/>
  <c r="AG2108" i="4"/>
  <c r="AB2110" i="4"/>
  <c r="AF2111" i="4"/>
  <c r="Y2113" i="4"/>
  <c r="AE2114" i="4"/>
  <c r="AI2115" i="4"/>
  <c r="AC2117" i="4"/>
  <c r="AH2118" i="4"/>
  <c r="AA2120" i="4"/>
  <c r="AF2121" i="4"/>
  <c r="Z2123" i="4"/>
  <c r="AE2124" i="4"/>
  <c r="AI2125" i="4"/>
  <c r="AB2127" i="4"/>
  <c r="AH2128" i="4"/>
  <c r="AA2130" i="4"/>
  <c r="AF2131" i="4"/>
  <c r="Z2133" i="4"/>
  <c r="AD2134" i="4"/>
  <c r="AI2135" i="4"/>
  <c r="AC2137" i="4"/>
  <c r="AH2138" i="4"/>
  <c r="AA2140" i="4"/>
  <c r="AF2141" i="4"/>
  <c r="Z2143" i="4"/>
  <c r="AD2144" i="4"/>
  <c r="Y2146" i="4"/>
  <c r="AC2147" i="4"/>
  <c r="AG2148" i="4"/>
  <c r="AA2150" i="4"/>
  <c r="AF2151" i="4"/>
  <c r="Z2153" i="4"/>
  <c r="AD2154" i="4"/>
  <c r="AI2155" i="4"/>
  <c r="AC2157" i="4"/>
  <c r="AG2158" i="4"/>
  <c r="AB2160" i="4"/>
  <c r="AF2161" i="4"/>
  <c r="Y2163" i="4"/>
  <c r="AE2164" i="4"/>
  <c r="AI2165" i="4"/>
  <c r="AC2167" i="4"/>
  <c r="AG2168" i="4"/>
  <c r="AA2170" i="4"/>
  <c r="AF2171" i="4"/>
  <c r="Y2173" i="4"/>
  <c r="AE2174" i="4"/>
  <c r="AI2175" i="4"/>
  <c r="AB2177" i="4"/>
  <c r="AH2178" i="4"/>
  <c r="AA2180" i="4"/>
  <c r="AF2181" i="4"/>
  <c r="Z2183" i="4"/>
  <c r="AD2184" i="4"/>
  <c r="AI2185" i="4"/>
  <c r="AB2187" i="4"/>
  <c r="AH2188" i="4"/>
  <c r="AA2190" i="4"/>
  <c r="AE2191" i="4"/>
  <c r="Z2193" i="4"/>
  <c r="AD2194" i="4"/>
  <c r="AI2195" i="4"/>
  <c r="AC2197" i="4"/>
  <c r="AG2198" i="4"/>
  <c r="AA2200" i="4"/>
  <c r="AF2201" i="4"/>
  <c r="Z2203" i="4"/>
  <c r="AD2204" i="4"/>
  <c r="AH2205" i="4"/>
  <c r="AC2207" i="4"/>
  <c r="AG2208" i="4"/>
  <c r="AA2210" i="4"/>
  <c r="AF2211" i="4"/>
  <c r="Y2213" i="4"/>
  <c r="AD2214" i="4"/>
  <c r="AI2215" i="4"/>
  <c r="AC2217" i="4"/>
  <c r="AG2218" i="4"/>
  <c r="AA2220" i="4"/>
  <c r="AF2221" i="4"/>
  <c r="Y2223" i="4"/>
  <c r="AE2224" i="4"/>
  <c r="AI2225" i="4"/>
  <c r="AB2227" i="4"/>
  <c r="AG2228" i="4"/>
  <c r="AA2230" i="4"/>
  <c r="AF2231" i="4"/>
  <c r="Y2233" i="4"/>
  <c r="AD2234" i="4"/>
  <c r="AI2235" i="4"/>
  <c r="AB2237" i="4"/>
  <c r="AH2238" i="4"/>
  <c r="AA2240" i="4"/>
  <c r="AE2241" i="4"/>
  <c r="Z2243" i="4"/>
  <c r="AD2244" i="4"/>
  <c r="AI2245" i="4"/>
  <c r="AB2247" i="4"/>
  <c r="AG2248" i="4"/>
  <c r="AA2250" i="4"/>
  <c r="AE2251" i="4"/>
  <c r="Z2253" i="4"/>
  <c r="AD2254" i="4"/>
  <c r="AH2255" i="4"/>
  <c r="AC2257" i="4"/>
  <c r="AG2258" i="4"/>
  <c r="AA2260" i="4"/>
  <c r="AF2261" i="4"/>
  <c r="Y2263" i="4"/>
  <c r="AD2264" i="4"/>
  <c r="AH2265" i="4"/>
  <c r="AC2267" i="4"/>
  <c r="AG2268" i="4"/>
  <c r="Z2270" i="4"/>
  <c r="AF2271" i="4"/>
  <c r="Y2273" i="4"/>
  <c r="AD2274" i="4"/>
  <c r="AI2275" i="4"/>
  <c r="AB2277" i="4"/>
  <c r="AG2278" i="4"/>
  <c r="AA2280" i="4"/>
  <c r="AF2281" i="4"/>
  <c r="Y2283" i="4"/>
  <c r="AC2284" i="4"/>
  <c r="AI2285" i="4"/>
  <c r="AB2287" i="4"/>
  <c r="AG2288" i="4"/>
  <c r="AA2290" i="4"/>
  <c r="AE2291" i="4"/>
  <c r="Y2293" i="4"/>
  <c r="AD2294" i="4"/>
  <c r="AF2295" i="4"/>
  <c r="AH2296" i="4"/>
  <c r="Y2298" i="4"/>
  <c r="AA2299" i="4"/>
  <c r="AC2300" i="4"/>
  <c r="AE2301" i="4"/>
  <c r="AG2302" i="4"/>
  <c r="AI2303" i="4"/>
  <c r="Z2305" i="4"/>
  <c r="AC2306" i="4"/>
  <c r="AE2307" i="4"/>
  <c r="AG2308" i="4"/>
  <c r="AI2309" i="4"/>
  <c r="Z2311" i="4"/>
  <c r="AB2312" i="4"/>
  <c r="AD2313" i="4"/>
  <c r="AF2314" i="4"/>
  <c r="AH2315" i="4"/>
  <c r="Y2317" i="4"/>
  <c r="AA2318" i="4"/>
  <c r="AD2319" i="4"/>
  <c r="AF2320" i="4"/>
  <c r="AH2321" i="4"/>
  <c r="Y2323" i="4"/>
  <c r="AA2324" i="4"/>
  <c r="AC2325" i="4"/>
  <c r="AE2326" i="4"/>
  <c r="AG2327" i="4"/>
  <c r="AI2328" i="4"/>
  <c r="Z2330" i="4"/>
  <c r="AB2331" i="4"/>
  <c r="AE2332" i="4"/>
  <c r="AG2333" i="4"/>
  <c r="AI2334" i="4"/>
  <c r="Z2336" i="4"/>
  <c r="AB2337" i="4"/>
  <c r="AD2338" i="4"/>
  <c r="AF2339" i="4"/>
  <c r="AH2340" i="4"/>
  <c r="Y2342" i="4"/>
  <c r="AA2343" i="4"/>
  <c r="AC2344" i="4"/>
  <c r="AF2345" i="4"/>
  <c r="AH2346" i="4"/>
  <c r="Y2348" i="4"/>
  <c r="AA2349" i="4"/>
  <c r="AC2350" i="4"/>
  <c r="AE2351" i="4"/>
  <c r="AG2352" i="4"/>
  <c r="AI2353" i="4"/>
  <c r="Z2355" i="4"/>
  <c r="AB2356" i="4"/>
  <c r="AD2357" i="4"/>
  <c r="AG2358" i="4"/>
  <c r="AI2359" i="4"/>
  <c r="Z2361" i="4"/>
  <c r="AB2362" i="4"/>
  <c r="AD2363" i="4"/>
  <c r="AF2364" i="4"/>
  <c r="AH2365" i="4"/>
  <c r="Y2367" i="4"/>
  <c r="AA2368" i="4"/>
  <c r="AC2369" i="4"/>
  <c r="AE2370" i="4"/>
  <c r="AH2371" i="4"/>
  <c r="Y2373" i="4"/>
  <c r="AA2374" i="4"/>
  <c r="AC2375" i="4"/>
  <c r="AE2376" i="4"/>
  <c r="AG2377" i="4"/>
  <c r="AI2378" i="4"/>
  <c r="Z2380" i="4"/>
  <c r="AB2381" i="4"/>
  <c r="AD2382" i="4"/>
  <c r="AF2383" i="4"/>
  <c r="AI2384" i="4"/>
  <c r="Z2386" i="4"/>
  <c r="AB2387" i="4"/>
  <c r="AD2388" i="4"/>
  <c r="AF2389" i="4"/>
  <c r="AH2390" i="4"/>
  <c r="Y2392" i="4"/>
  <c r="AA2393" i="4"/>
  <c r="AC2394" i="4"/>
  <c r="AE2395" i="4"/>
  <c r="AG2396" i="4"/>
  <c r="Y2398" i="4"/>
  <c r="AA2399" i="4"/>
  <c r="AC2400" i="4"/>
  <c r="AE2401" i="4"/>
  <c r="AG2402" i="4"/>
  <c r="AI2403" i="4"/>
  <c r="Z2405" i="4"/>
  <c r="AB2406" i="4"/>
  <c r="AD2407" i="4"/>
  <c r="AF2408" i="4"/>
  <c r="AH2409" i="4"/>
  <c r="Z2411" i="4"/>
  <c r="AB2412" i="4"/>
  <c r="AD2413" i="4"/>
  <c r="AF2414" i="4"/>
  <c r="AH2415" i="4"/>
  <c r="Y2417" i="4"/>
  <c r="AA2418" i="4"/>
  <c r="AC2419" i="4"/>
  <c r="AE2420" i="4"/>
  <c r="AG2421" i="4"/>
  <c r="AI2422" i="4"/>
  <c r="AA2424" i="4"/>
  <c r="AC2425" i="4"/>
  <c r="AE2426" i="4"/>
  <c r="AG2427" i="4"/>
  <c r="AI2428" i="4"/>
  <c r="Z2430" i="4"/>
  <c r="AB2431" i="4"/>
  <c r="AD2432" i="4"/>
  <c r="AF2433" i="4"/>
  <c r="AH2434" i="4"/>
  <c r="Y2436" i="4"/>
  <c r="AB2437" i="4"/>
  <c r="AD2438" i="4"/>
  <c r="AF2439" i="4"/>
  <c r="AH2440" i="4"/>
  <c r="Y2442" i="4"/>
  <c r="AA2443" i="4"/>
  <c r="AC2444" i="4"/>
  <c r="AE2445" i="4"/>
  <c r="AG2446" i="4"/>
  <c r="AI2447" i="4"/>
  <c r="Z2449" i="4"/>
  <c r="AC2450" i="4"/>
  <c r="AE2451" i="4"/>
  <c r="AG2452" i="4"/>
  <c r="AI2453" i="4"/>
  <c r="Z2455" i="4"/>
  <c r="AB2456" i="4"/>
  <c r="AD2457" i="4"/>
  <c r="AF2458" i="4"/>
  <c r="AH2459" i="4"/>
  <c r="Y2461" i="4"/>
  <c r="AA2462" i="4"/>
  <c r="AD2463" i="4"/>
  <c r="AF2464" i="4"/>
  <c r="AH2465" i="4"/>
  <c r="Y2467" i="4"/>
  <c r="AA2468" i="4"/>
  <c r="AC2469" i="4"/>
  <c r="AE2470" i="4"/>
  <c r="AG2471" i="4"/>
  <c r="AI2472" i="4"/>
  <c r="Z2474" i="4"/>
  <c r="AB2475" i="4"/>
  <c r="AE2476" i="4"/>
  <c r="AG2477" i="4"/>
  <c r="AI2478" i="4"/>
  <c r="Y2480" i="4"/>
  <c r="Z2481" i="4"/>
  <c r="AA2482" i="4"/>
  <c r="AB2483" i="4"/>
  <c r="AC2484" i="4"/>
  <c r="AD2485" i="4"/>
  <c r="AE2486" i="4"/>
  <c r="AF2487" i="4"/>
  <c r="AH2488" i="4"/>
  <c r="AI2489" i="4"/>
  <c r="AJ2490" i="4"/>
  <c r="Y2492" i="4"/>
  <c r="Z2493" i="4"/>
  <c r="AA2494" i="4"/>
  <c r="AB2495" i="4"/>
  <c r="AC2496" i="4"/>
  <c r="AD2497" i="4"/>
  <c r="AE2498" i="4"/>
  <c r="AF2499" i="4"/>
  <c r="AH2500" i="4"/>
  <c r="AI2501" i="4"/>
  <c r="AJ2502" i="4"/>
  <c r="Y2504" i="4"/>
  <c r="Z2505" i="4"/>
  <c r="AA2506" i="4"/>
  <c r="AB2507" i="4"/>
  <c r="AC2508" i="4"/>
  <c r="AD2509" i="4"/>
  <c r="AE2510" i="4"/>
  <c r="AF2511" i="4"/>
  <c r="AH2512" i="4"/>
  <c r="AI2513" i="4"/>
  <c r="AJ2514" i="4"/>
  <c r="Y2516" i="4"/>
  <c r="Z2517" i="4"/>
  <c r="AA2518" i="4"/>
  <c r="AB2519" i="4"/>
  <c r="AC2520" i="4"/>
  <c r="AD2521" i="4"/>
  <c r="AE2522" i="4"/>
  <c r="AF2523" i="4"/>
  <c r="AH2524" i="4"/>
  <c r="AI2525" i="4"/>
  <c r="AJ2526" i="4"/>
  <c r="Y2528" i="4"/>
  <c r="Z2529" i="4"/>
  <c r="AA2530" i="4"/>
  <c r="AB2531" i="4"/>
  <c r="AC2532" i="4"/>
  <c r="AD2533" i="4"/>
  <c r="AE2534" i="4"/>
  <c r="AF2535" i="4"/>
  <c r="AH2536" i="4"/>
  <c r="AI2537" i="4"/>
  <c r="AJ2538" i="4"/>
  <c r="Y2540" i="4"/>
  <c r="Z2541" i="4"/>
  <c r="AA2542" i="4"/>
  <c r="AB2543" i="4"/>
  <c r="AC2544" i="4"/>
  <c r="AD2545" i="4"/>
  <c r="AE2546" i="4"/>
  <c r="AF2547" i="4"/>
  <c r="AH2548" i="4"/>
  <c r="AI2549" i="4"/>
  <c r="AJ2550" i="4"/>
  <c r="Y2552" i="4"/>
  <c r="Z2553" i="4"/>
  <c r="AA2554" i="4"/>
  <c r="AB2555" i="4"/>
  <c r="AC2556" i="4"/>
  <c r="AD2557" i="4"/>
  <c r="AE2558" i="4"/>
  <c r="AF2559" i="4"/>
  <c r="AH2560" i="4"/>
  <c r="AI2561" i="4"/>
  <c r="AJ2562" i="4"/>
  <c r="Y2564" i="4"/>
  <c r="Z2565" i="4"/>
  <c r="AA2566" i="4"/>
  <c r="AB2567" i="4"/>
  <c r="AC2568" i="4"/>
  <c r="AD2569" i="4"/>
  <c r="AE2570" i="4"/>
  <c r="AF2571" i="4"/>
  <c r="AH2572" i="4"/>
  <c r="AI2573" i="4"/>
  <c r="AJ2574" i="4"/>
  <c r="Y2576" i="4"/>
  <c r="Z2577" i="4"/>
  <c r="AA2578" i="4"/>
  <c r="AB2579" i="4"/>
  <c r="AC2580" i="4"/>
  <c r="AD2581" i="4"/>
  <c r="AE2582" i="4"/>
  <c r="AF2583" i="4"/>
  <c r="AH2584" i="4"/>
  <c r="AI2585" i="4"/>
  <c r="AJ2586" i="4"/>
  <c r="Y2588" i="4"/>
  <c r="Z2589" i="4"/>
  <c r="AA2590" i="4"/>
  <c r="AB2591" i="4"/>
  <c r="AC2592" i="4"/>
  <c r="AD2593" i="4"/>
  <c r="AE2594" i="4"/>
  <c r="AF2595" i="4"/>
  <c r="AH2596" i="4"/>
  <c r="AI2597" i="4"/>
  <c r="AJ2598" i="4"/>
  <c r="Y2600" i="4"/>
  <c r="Z2601" i="4"/>
  <c r="AA2602" i="4"/>
  <c r="AB2603" i="4"/>
  <c r="AC2604" i="4"/>
  <c r="AD2605" i="4"/>
  <c r="AE2606" i="4"/>
  <c r="AF2607" i="4"/>
  <c r="AH2608" i="4"/>
  <c r="AI2609" i="4"/>
  <c r="AJ2610" i="4"/>
  <c r="Y2612" i="4"/>
  <c r="Z2613" i="4"/>
  <c r="AA2614" i="4"/>
  <c r="AB2615" i="4"/>
  <c r="AC2616" i="4"/>
  <c r="AD2617" i="4"/>
  <c r="AE2618" i="4"/>
  <c r="AF2619" i="4"/>
  <c r="AH2620" i="4"/>
  <c r="AI2621" i="4"/>
  <c r="AJ2622" i="4"/>
  <c r="Y2624" i="4"/>
  <c r="Z2625" i="4"/>
  <c r="AA2626" i="4"/>
  <c r="AB2627" i="4"/>
  <c r="AC2628" i="4"/>
  <c r="AD2629" i="4"/>
  <c r="AE2630" i="4"/>
  <c r="AF2631" i="4"/>
  <c r="AH2632" i="4"/>
  <c r="AI2633" i="4"/>
  <c r="AJ2634" i="4"/>
  <c r="Y2636" i="4"/>
  <c r="Z2637" i="4"/>
  <c r="AA2638" i="4"/>
  <c r="AB2639" i="4"/>
  <c r="AC2640" i="4"/>
  <c r="AD2641" i="4"/>
  <c r="AE2642" i="4"/>
  <c r="AF2643" i="4"/>
  <c r="AH2644" i="4"/>
  <c r="AI2645" i="4"/>
  <c r="AJ2646" i="4"/>
  <c r="Y2648" i="4"/>
  <c r="Z2649" i="4"/>
  <c r="AA2650" i="4"/>
  <c r="AB2651" i="4"/>
  <c r="AC2652" i="4"/>
  <c r="AD2653" i="4"/>
  <c r="AE2654" i="4"/>
  <c r="AF2655" i="4"/>
  <c r="AH2656" i="4"/>
  <c r="AI2657" i="4"/>
  <c r="AJ2658" i="4"/>
  <c r="Y2660" i="4"/>
  <c r="Z2661" i="4"/>
  <c r="AA2662" i="4"/>
  <c r="AB2663" i="4"/>
  <c r="AC2664" i="4"/>
  <c r="AD2665" i="4"/>
  <c r="AE2666" i="4"/>
  <c r="AF2667" i="4"/>
  <c r="AH2668" i="4"/>
  <c r="AI2669" i="4"/>
  <c r="AJ2670" i="4"/>
  <c r="Y2672" i="4"/>
  <c r="Z2673" i="4"/>
  <c r="AA2674" i="4"/>
  <c r="AB2675" i="4"/>
  <c r="AC2676" i="4"/>
  <c r="AD2677" i="4"/>
  <c r="AE2678" i="4"/>
  <c r="AF2679" i="4"/>
  <c r="AH2680" i="4"/>
  <c r="AI2681" i="4"/>
  <c r="AJ2682" i="4"/>
  <c r="Y2684" i="4"/>
  <c r="Z2685" i="4"/>
  <c r="AA2686" i="4"/>
  <c r="AB2687" i="4"/>
  <c r="AC2688" i="4"/>
  <c r="AD2689" i="4"/>
  <c r="AE2690" i="4"/>
  <c r="AF2691" i="4"/>
  <c r="AH2692" i="4"/>
  <c r="AI2693" i="4"/>
  <c r="AJ2694" i="4"/>
  <c r="Y2696" i="4"/>
  <c r="Z2697" i="4"/>
  <c r="AA2698" i="4"/>
  <c r="AB2699" i="4"/>
  <c r="AC2700" i="4"/>
  <c r="AD2701" i="4"/>
  <c r="AE2702" i="4"/>
  <c r="AF2703" i="4"/>
  <c r="AH2704" i="4"/>
  <c r="AI2705" i="4"/>
  <c r="AJ2706" i="4"/>
  <c r="Y2708" i="4"/>
  <c r="Z2709" i="4"/>
  <c r="AA2710" i="4"/>
  <c r="AB2711" i="4"/>
  <c r="AC2712" i="4"/>
  <c r="AD2713" i="4"/>
  <c r="AE2714" i="4"/>
  <c r="AF2715" i="4"/>
  <c r="AH2716" i="4"/>
  <c r="AI2717" i="4"/>
  <c r="AI2718" i="4"/>
  <c r="AI2719" i="4"/>
  <c r="AI2720" i="4"/>
  <c r="AI2721" i="4"/>
  <c r="AI2722" i="4"/>
  <c r="AI2723" i="4"/>
  <c r="AI2724" i="4"/>
  <c r="AI2725" i="4"/>
  <c r="AI2726" i="4"/>
  <c r="AI2727" i="4"/>
  <c r="AI2728" i="4"/>
  <c r="AI2729" i="4"/>
  <c r="AI2730" i="4"/>
  <c r="AI2731" i="4"/>
  <c r="AI2732" i="4"/>
  <c r="AI2733" i="4"/>
  <c r="AI2734" i="4"/>
  <c r="AI2735" i="4"/>
  <c r="AI2736" i="4"/>
  <c r="AI2737" i="4"/>
  <c r="AI2738" i="4"/>
  <c r="AI2739" i="4"/>
  <c r="AI2740" i="4"/>
  <c r="AI2741" i="4"/>
  <c r="AI2742" i="4"/>
  <c r="AI2743" i="4"/>
  <c r="AI2744" i="4"/>
  <c r="AI2745" i="4"/>
  <c r="AI2746" i="4"/>
  <c r="AI2747" i="4"/>
  <c r="AI2748" i="4"/>
  <c r="AI2749" i="4"/>
  <c r="AI2750" i="4"/>
  <c r="AI2751" i="4"/>
  <c r="AI2752" i="4"/>
  <c r="AI2753" i="4"/>
  <c r="AI2754" i="4"/>
  <c r="AI2755" i="4"/>
  <c r="AI2756" i="4"/>
  <c r="AI2757" i="4"/>
  <c r="AI2758" i="4"/>
  <c r="AI2759" i="4"/>
  <c r="AI2760" i="4"/>
  <c r="AI2761" i="4"/>
  <c r="AI2762" i="4"/>
  <c r="AI2763" i="4"/>
  <c r="AI2764" i="4"/>
  <c r="AI2765" i="4"/>
  <c r="AI2766" i="4"/>
  <c r="AI2767" i="4"/>
  <c r="AI2768" i="4"/>
  <c r="AI2769" i="4"/>
  <c r="AI2770" i="4"/>
  <c r="AI2771" i="4"/>
  <c r="AI2772" i="4"/>
  <c r="AI2773" i="4"/>
  <c r="AI2774" i="4"/>
  <c r="AI2775" i="4"/>
  <c r="AI2776" i="4"/>
  <c r="AI2777" i="4"/>
  <c r="AI2778" i="4"/>
  <c r="AI2779" i="4"/>
  <c r="AI2780" i="4"/>
  <c r="AI2781" i="4"/>
  <c r="AI2782" i="4"/>
  <c r="AI2783" i="4"/>
  <c r="AI2784" i="4"/>
  <c r="AI2785" i="4"/>
  <c r="AI2786" i="4"/>
  <c r="AI2787" i="4"/>
  <c r="AI2788" i="4"/>
  <c r="AI2789" i="4"/>
  <c r="AI2790" i="4"/>
  <c r="AI2791" i="4"/>
  <c r="AI2792" i="4"/>
  <c r="AI2793" i="4"/>
  <c r="AI2794" i="4"/>
  <c r="AI2795" i="4"/>
  <c r="AI2796" i="4"/>
  <c r="AI2797" i="4"/>
  <c r="AI2798" i="4"/>
  <c r="AI2799" i="4"/>
  <c r="AI2800" i="4"/>
  <c r="AI2801" i="4"/>
  <c r="AI2802" i="4"/>
  <c r="AI2803" i="4"/>
  <c r="AI2804" i="4"/>
  <c r="AI2805" i="4"/>
  <c r="AI2806" i="4"/>
  <c r="AI2807" i="4"/>
  <c r="AI2808" i="4"/>
  <c r="AI2809" i="4"/>
  <c r="AI2810" i="4"/>
  <c r="AI2811" i="4"/>
  <c r="AI2812" i="4"/>
  <c r="AI2813" i="4"/>
  <c r="AI2814" i="4"/>
  <c r="AI2815" i="4"/>
  <c r="AI2816" i="4"/>
  <c r="AI2817" i="4"/>
  <c r="AI2818" i="4"/>
  <c r="AI2819" i="4"/>
  <c r="AI2820" i="4"/>
  <c r="AI2821" i="4"/>
  <c r="AI2822" i="4"/>
  <c r="AI2823" i="4"/>
  <c r="AI2824" i="4"/>
  <c r="AI2825" i="4"/>
  <c r="AI2826" i="4"/>
  <c r="AI2827" i="4"/>
  <c r="AI2828" i="4"/>
  <c r="AI2829" i="4"/>
  <c r="AI2830" i="4"/>
  <c r="AI2831" i="4"/>
  <c r="AI2832" i="4"/>
  <c r="AI2833" i="4"/>
  <c r="AI2834" i="4"/>
  <c r="AI2835" i="4"/>
  <c r="AI2836" i="4"/>
  <c r="AI2837" i="4"/>
  <c r="AI2838" i="4"/>
  <c r="AI2839" i="4"/>
  <c r="AI2840" i="4"/>
  <c r="AI2841" i="4"/>
  <c r="AI2842" i="4"/>
  <c r="AI2843" i="4"/>
  <c r="AI2844" i="4"/>
  <c r="AI2845" i="4"/>
  <c r="AI2846" i="4"/>
  <c r="AI2847" i="4"/>
  <c r="AI2848" i="4"/>
  <c r="AI2849" i="4"/>
  <c r="AI2850" i="4"/>
  <c r="AI2851" i="4"/>
  <c r="AI2852" i="4"/>
  <c r="AI2853" i="4"/>
  <c r="AI2854" i="4"/>
  <c r="AI2855" i="4"/>
  <c r="AI2856" i="4"/>
  <c r="AI2857" i="4"/>
  <c r="AI2858" i="4"/>
  <c r="AI2859" i="4"/>
  <c r="AI2860" i="4"/>
  <c r="AI2861" i="4"/>
  <c r="AI2862" i="4"/>
  <c r="AI2863" i="4"/>
  <c r="AI2864" i="4"/>
  <c r="AI2865" i="4"/>
  <c r="AI2866" i="4"/>
  <c r="AI2867" i="4"/>
  <c r="AI2868" i="4"/>
  <c r="AI2869" i="4"/>
  <c r="AI2870" i="4"/>
  <c r="AI2871" i="4"/>
  <c r="AI2872" i="4"/>
  <c r="AI2873" i="4"/>
  <c r="AI2874" i="4"/>
  <c r="AI2875" i="4"/>
  <c r="AI2876" i="4"/>
  <c r="AI2877" i="4"/>
  <c r="AI2878" i="4"/>
  <c r="AI2879" i="4"/>
  <c r="AI2880" i="4"/>
  <c r="AI2881" i="4"/>
  <c r="AI2882" i="4"/>
  <c r="AI2883" i="4"/>
  <c r="AI2884" i="4"/>
  <c r="AI2885" i="4"/>
  <c r="AI2886" i="4"/>
  <c r="AI2887" i="4"/>
  <c r="AI2888" i="4"/>
  <c r="AI2889" i="4"/>
  <c r="AI2890" i="4"/>
  <c r="AI2891" i="4"/>
  <c r="AI2892" i="4"/>
  <c r="AI2893" i="4"/>
  <c r="AI2894" i="4"/>
  <c r="AI2895" i="4"/>
  <c r="AI2896" i="4"/>
  <c r="AI2897" i="4"/>
  <c r="AI2898" i="4"/>
  <c r="AI2899" i="4"/>
  <c r="AI2900" i="4"/>
  <c r="AI2901" i="4"/>
  <c r="AI2902" i="4"/>
  <c r="AI2903" i="4"/>
  <c r="AI2904" i="4"/>
  <c r="AI2905" i="4"/>
  <c r="AI2906" i="4"/>
  <c r="AI2907" i="4"/>
  <c r="AI2908" i="4"/>
  <c r="AI2909" i="4"/>
  <c r="AI2910" i="4"/>
  <c r="AI2911" i="4"/>
  <c r="AI2912" i="4"/>
  <c r="AI2913" i="4"/>
  <c r="AI2914" i="4"/>
  <c r="AI2915" i="4"/>
  <c r="AI2916" i="4"/>
  <c r="AI2917" i="4"/>
  <c r="AI2918" i="4"/>
  <c r="AI2919" i="4"/>
  <c r="AI2920" i="4"/>
  <c r="AI2921" i="4"/>
  <c r="AI2922" i="4"/>
  <c r="AI2923" i="4"/>
  <c r="AI2924" i="4"/>
  <c r="AI2925" i="4"/>
  <c r="AI2926" i="4"/>
  <c r="AI2927" i="4"/>
  <c r="AI2928" i="4"/>
  <c r="AI2929" i="4"/>
  <c r="AI2930" i="4"/>
  <c r="AI2931" i="4"/>
  <c r="AI2932" i="4"/>
  <c r="AI2933" i="4"/>
  <c r="AI2934" i="4"/>
  <c r="AI2935" i="4"/>
  <c r="AI2936" i="4"/>
  <c r="AI2937" i="4"/>
  <c r="AI2938" i="4"/>
  <c r="AI2939" i="4"/>
  <c r="AI2940" i="4"/>
  <c r="AI2941" i="4"/>
  <c r="AI2942" i="4"/>
  <c r="AI2943" i="4"/>
  <c r="AI2944" i="4"/>
  <c r="AI2945" i="4"/>
  <c r="AI2946" i="4"/>
  <c r="AI2947" i="4"/>
  <c r="AI2948" i="4"/>
  <c r="AI2949" i="4"/>
  <c r="AI2950" i="4"/>
  <c r="AI2951" i="4"/>
  <c r="AI2952" i="4"/>
  <c r="AI2953" i="4"/>
  <c r="AI2954" i="4"/>
  <c r="AI2955" i="4"/>
  <c r="AI2956" i="4"/>
  <c r="AI2957" i="4"/>
  <c r="AI2958" i="4"/>
  <c r="AI2959" i="4"/>
  <c r="AI2960" i="4"/>
  <c r="AI2961" i="4"/>
  <c r="AI2962" i="4"/>
  <c r="AI2963" i="4"/>
  <c r="AI2964" i="4"/>
  <c r="AI2965" i="4"/>
  <c r="AI2966" i="4"/>
  <c r="AI2967" i="4"/>
  <c r="AI2968" i="4"/>
  <c r="AI2969" i="4"/>
  <c r="AI2970" i="4"/>
  <c r="AI2971" i="4"/>
  <c r="AI2972" i="4"/>
  <c r="AI2973" i="4"/>
  <c r="AI2974" i="4"/>
  <c r="AI2975" i="4"/>
  <c r="AI2976" i="4"/>
  <c r="AI2977" i="4"/>
  <c r="AI2978" i="4"/>
  <c r="AI2979" i="4"/>
  <c r="AI2980" i="4"/>
  <c r="AI2981" i="4"/>
  <c r="AI2982" i="4"/>
  <c r="AI2983" i="4"/>
  <c r="AI2984" i="4"/>
  <c r="AI2985" i="4"/>
  <c r="AI2986" i="4"/>
  <c r="AI2987" i="4"/>
  <c r="AI2988" i="4"/>
  <c r="AI2989" i="4"/>
  <c r="AI2990" i="4"/>
  <c r="AI2991" i="4"/>
  <c r="AI2992" i="4"/>
  <c r="AI2993" i="4"/>
  <c r="AI2994" i="4"/>
  <c r="AI2995" i="4"/>
  <c r="AI2996" i="4"/>
  <c r="AI2997" i="4"/>
  <c r="AI2998" i="4"/>
  <c r="AI2999" i="4"/>
  <c r="AI3000" i="4"/>
  <c r="AI3001" i="4"/>
  <c r="AI3002" i="4"/>
  <c r="AI3003" i="4"/>
  <c r="AI3004" i="4"/>
  <c r="AI3005" i="4"/>
  <c r="AI3006" i="4"/>
  <c r="AI3007" i="4"/>
  <c r="AI3008" i="4"/>
  <c r="AI3009" i="4"/>
  <c r="AI3010" i="4"/>
  <c r="AI3011" i="4"/>
  <c r="AI3012" i="4"/>
  <c r="AI3013" i="4"/>
  <c r="AI3014" i="4"/>
  <c r="AI3015" i="4"/>
  <c r="AI3016" i="4"/>
  <c r="AI3017" i="4"/>
  <c r="AI3018" i="4"/>
  <c r="AI3019" i="4"/>
  <c r="AI3020" i="4"/>
  <c r="AI3021" i="4"/>
  <c r="AI3022" i="4"/>
  <c r="AI3023" i="4"/>
  <c r="AI3024" i="4"/>
  <c r="AI3025" i="4"/>
  <c r="AI3026" i="4"/>
  <c r="AI3027" i="4"/>
  <c r="AI3028" i="4"/>
  <c r="AI3029" i="4"/>
  <c r="AI3030" i="4"/>
  <c r="AI3031" i="4"/>
  <c r="AI3032" i="4"/>
  <c r="AI3033" i="4"/>
  <c r="AI3034" i="4"/>
  <c r="AI3035" i="4"/>
  <c r="AI3036" i="4"/>
  <c r="AI3037" i="4"/>
  <c r="AI3038" i="4"/>
  <c r="AI3039" i="4"/>
  <c r="AI3040" i="4"/>
  <c r="AI3041" i="4"/>
  <c r="AI3042" i="4"/>
  <c r="AI3043" i="4"/>
  <c r="AI3044" i="4"/>
  <c r="AI3045" i="4"/>
  <c r="AI3046" i="4"/>
  <c r="AI3047" i="4"/>
  <c r="AI3048" i="4"/>
  <c r="AI3049" i="4"/>
  <c r="AI3050" i="4"/>
  <c r="AI3051" i="4"/>
  <c r="AI3052" i="4"/>
  <c r="AI3053" i="4"/>
  <c r="AI3054" i="4"/>
  <c r="AI3055" i="4"/>
  <c r="AI3056" i="4"/>
  <c r="AI3057" i="4"/>
  <c r="AI3058" i="4"/>
  <c r="AI3059" i="4"/>
  <c r="AI3060" i="4"/>
  <c r="AI3061" i="4"/>
  <c r="AI3062" i="4"/>
  <c r="AI3063" i="4"/>
  <c r="AI3064" i="4"/>
  <c r="AI3065" i="4"/>
  <c r="AI3066" i="4"/>
  <c r="AI3067" i="4"/>
  <c r="AI3068" i="4"/>
  <c r="AI3069" i="4"/>
  <c r="AI3070" i="4"/>
  <c r="AI3071" i="4"/>
  <c r="AI3072" i="4"/>
  <c r="AI3073" i="4"/>
  <c r="AI3074" i="4"/>
  <c r="AI3075" i="4"/>
  <c r="AI3076" i="4"/>
  <c r="AI3077" i="4"/>
  <c r="AI3078" i="4"/>
  <c r="AI3079" i="4"/>
  <c r="AI3080" i="4"/>
  <c r="AI3081" i="4"/>
  <c r="AI3082" i="4"/>
  <c r="AI3083" i="4"/>
  <c r="AI3084" i="4"/>
  <c r="AI3085" i="4"/>
  <c r="AI3086" i="4"/>
  <c r="AI3087" i="4"/>
  <c r="AI3088" i="4"/>
  <c r="AI3089" i="4"/>
  <c r="AI3090" i="4"/>
  <c r="AI3091" i="4"/>
  <c r="AI3092" i="4"/>
  <c r="AI3093" i="4"/>
  <c r="AI3094" i="4"/>
  <c r="AI3095" i="4"/>
  <c r="AI3096" i="4"/>
  <c r="AI3097" i="4"/>
  <c r="AI3098" i="4"/>
  <c r="AI3099" i="4"/>
  <c r="AI3100" i="4"/>
  <c r="AI3101" i="4"/>
  <c r="AI3102" i="4"/>
  <c r="AI3103" i="4"/>
  <c r="AI3104" i="4"/>
  <c r="AI3105" i="4"/>
  <c r="AI3106" i="4"/>
  <c r="AI3107" i="4"/>
  <c r="AI3108" i="4"/>
  <c r="AI3109" i="4"/>
  <c r="AI3110" i="4"/>
  <c r="AI3111" i="4"/>
  <c r="AI3112" i="4"/>
  <c r="AI3113" i="4"/>
  <c r="AI3114" i="4"/>
  <c r="AI3115" i="4"/>
  <c r="AI3116" i="4"/>
  <c r="AI3117" i="4"/>
  <c r="AI3118" i="4"/>
  <c r="AI3119" i="4"/>
  <c r="AI3120" i="4"/>
  <c r="AI3121" i="4"/>
  <c r="AI3122" i="4"/>
  <c r="AI3123" i="4"/>
  <c r="AI3124" i="4"/>
  <c r="AI3125" i="4"/>
  <c r="AI3126" i="4"/>
  <c r="AI3127" i="4"/>
  <c r="AI3128" i="4"/>
  <c r="AI3129" i="4"/>
  <c r="AI3130" i="4"/>
  <c r="AI3131" i="4"/>
  <c r="AI3132" i="4"/>
  <c r="AI3133" i="4"/>
  <c r="AI3134" i="4"/>
  <c r="AI3135" i="4"/>
  <c r="AI3136" i="4"/>
  <c r="AI3137" i="4"/>
  <c r="AI3138" i="4"/>
  <c r="AI3139" i="4"/>
  <c r="AI3140" i="4"/>
  <c r="AI3141" i="4"/>
  <c r="AI3142" i="4"/>
  <c r="AI3143" i="4"/>
  <c r="AI3144" i="4"/>
  <c r="AI3145" i="4"/>
  <c r="AI3146" i="4"/>
  <c r="AI3147" i="4"/>
  <c r="AI3148" i="4"/>
  <c r="AI3149" i="4"/>
  <c r="AI3150" i="4"/>
  <c r="AI3151" i="4"/>
  <c r="AI3152" i="4"/>
  <c r="AI3153" i="4"/>
  <c r="AI3154" i="4"/>
  <c r="AI3155" i="4"/>
  <c r="AI3156" i="4"/>
  <c r="AI3157" i="4"/>
  <c r="AI3158" i="4"/>
  <c r="AI3159" i="4"/>
  <c r="AI3160" i="4"/>
  <c r="AI3161" i="4"/>
  <c r="AI3162" i="4"/>
  <c r="AI3163" i="4"/>
  <c r="AI3164" i="4"/>
  <c r="AI3165" i="4"/>
  <c r="AI3166" i="4"/>
  <c r="AI3167" i="4"/>
  <c r="AI3168" i="4"/>
  <c r="AI3169" i="4"/>
  <c r="AI3170" i="4"/>
  <c r="AI3171" i="4"/>
  <c r="AI3172" i="4"/>
  <c r="AI3173" i="4"/>
  <c r="AI3174" i="4"/>
  <c r="AI3175" i="4"/>
  <c r="AI3176" i="4"/>
  <c r="AI3177" i="4"/>
  <c r="AI3178" i="4"/>
  <c r="AI3179" i="4"/>
  <c r="AI3180" i="4"/>
  <c r="AI3181" i="4"/>
  <c r="AI3182" i="4"/>
  <c r="AI3183" i="4"/>
  <c r="AI3184" i="4"/>
  <c r="AI3185" i="4"/>
  <c r="AI3186" i="4"/>
  <c r="AI3187" i="4"/>
  <c r="AI3188" i="4"/>
  <c r="AI3189" i="4"/>
  <c r="AI3190" i="4"/>
  <c r="AI3191" i="4"/>
  <c r="AI3192" i="4"/>
  <c r="AI3193" i="4"/>
  <c r="AI3194" i="4"/>
  <c r="AI3195" i="4"/>
  <c r="AI3196" i="4"/>
  <c r="AI3197" i="4"/>
  <c r="AI3198" i="4"/>
  <c r="AI3199" i="4"/>
  <c r="AI3200" i="4"/>
  <c r="AI3201" i="4"/>
  <c r="AI3202" i="4"/>
  <c r="AI3203" i="4"/>
  <c r="AI3204" i="4"/>
  <c r="AI3205" i="4"/>
  <c r="AI3206" i="4"/>
  <c r="AI3207" i="4"/>
  <c r="AI3208" i="4"/>
  <c r="AI3209" i="4"/>
  <c r="AI3210" i="4"/>
  <c r="AI3211" i="4"/>
  <c r="AI3212" i="4"/>
  <c r="AI3213" i="4"/>
  <c r="AI3214" i="4"/>
  <c r="AI3215" i="4"/>
  <c r="AI3216" i="4"/>
  <c r="AI3217" i="4"/>
  <c r="AI3218" i="4"/>
  <c r="AI3219" i="4"/>
  <c r="AI3220" i="4"/>
  <c r="AI3221" i="4"/>
  <c r="AI3222" i="4"/>
  <c r="AI3223" i="4"/>
  <c r="AI3224" i="4"/>
  <c r="AI3225" i="4"/>
  <c r="AI3226" i="4"/>
  <c r="AI3227" i="4"/>
  <c r="AI3228" i="4"/>
  <c r="AI3229" i="4"/>
  <c r="AI3230" i="4"/>
  <c r="AI3231" i="4"/>
  <c r="AI3232" i="4"/>
  <c r="AI3233" i="4"/>
  <c r="AI3234" i="4"/>
  <c r="AI3235" i="4"/>
  <c r="AI3236" i="4"/>
  <c r="AI3237" i="4"/>
  <c r="AI3238" i="4"/>
  <c r="AI3239" i="4"/>
  <c r="AI3240" i="4"/>
  <c r="AI3241" i="4"/>
  <c r="AI3242" i="4"/>
  <c r="AI3243" i="4"/>
  <c r="AI3244" i="4"/>
  <c r="AI3245" i="4"/>
  <c r="AI3246" i="4"/>
  <c r="AI3247" i="4"/>
  <c r="AI3248" i="4"/>
  <c r="AI3249" i="4"/>
  <c r="AI3250" i="4"/>
  <c r="AI3251" i="4"/>
  <c r="AI3252" i="4"/>
  <c r="AI3253" i="4"/>
  <c r="AI3254" i="4"/>
  <c r="AI3255" i="4"/>
  <c r="AI3256" i="4"/>
  <c r="AI3257" i="4"/>
  <c r="AI3258" i="4"/>
  <c r="AI3259" i="4"/>
  <c r="AI3260" i="4"/>
  <c r="AI3261" i="4"/>
  <c r="AI3262" i="4"/>
  <c r="AI3263" i="4"/>
  <c r="AI3264" i="4"/>
  <c r="AI3265" i="4"/>
  <c r="AI3266" i="4"/>
  <c r="AI3267" i="4"/>
  <c r="AI3268" i="4"/>
  <c r="AI3269" i="4"/>
  <c r="AI3270" i="4"/>
  <c r="AI3271" i="4"/>
  <c r="AI3272" i="4"/>
  <c r="AI3273" i="4"/>
  <c r="AI3274" i="4"/>
  <c r="AI3275" i="4"/>
  <c r="AI3276" i="4"/>
  <c r="AI3277" i="4"/>
  <c r="AI3278" i="4"/>
  <c r="AI3279" i="4"/>
  <c r="AI3280" i="4"/>
  <c r="AI3281" i="4"/>
  <c r="AI3282" i="4"/>
  <c r="AI3283" i="4"/>
  <c r="AI3284" i="4"/>
  <c r="AI3285" i="4"/>
  <c r="AI3286" i="4"/>
  <c r="AI3287" i="4"/>
  <c r="AI3288" i="4"/>
  <c r="AI3289" i="4"/>
  <c r="AI3290" i="4"/>
  <c r="AA509" i="4"/>
  <c r="AD675" i="4"/>
  <c r="AF791" i="4"/>
  <c r="Z841" i="4"/>
  <c r="AH902" i="4"/>
  <c r="Y954" i="4"/>
  <c r="AJ997" i="4"/>
  <c r="AF1041" i="4"/>
  <c r="AJ1072" i="4"/>
  <c r="AC1099" i="4"/>
  <c r="AJ1120" i="4"/>
  <c r="AF1144" i="4"/>
  <c r="AE1170" i="4"/>
  <c r="Y1188" i="4"/>
  <c r="AG1210" i="4"/>
  <c r="Y1230" i="4"/>
  <c r="AH1246" i="4"/>
  <c r="AD1259" i="4"/>
  <c r="Z1276" i="4"/>
  <c r="AJ1294" i="4"/>
  <c r="AG1307" i="4"/>
  <c r="AE1323" i="4"/>
  <c r="AH1341" i="4"/>
  <c r="AE1357" i="4"/>
  <c r="AB1370" i="4"/>
  <c r="AF1383" i="4"/>
  <c r="AF1397" i="4"/>
  <c r="Y1410" i="4"/>
  <c r="AH1423" i="4"/>
  <c r="AE1434" i="4"/>
  <c r="AB1445" i="4"/>
  <c r="Y1453" i="4"/>
  <c r="AG1463" i="4"/>
  <c r="AB1474" i="4"/>
  <c r="Z1481" i="4"/>
  <c r="AH1491" i="4"/>
  <c r="AI1501" i="4"/>
  <c r="AA1511" i="4"/>
  <c r="AI1518" i="4"/>
  <c r="AJ1526" i="4"/>
  <c r="AF1536" i="4"/>
  <c r="AI1543" i="4"/>
  <c r="Z1553" i="4"/>
  <c r="AH1562" i="4"/>
  <c r="AA1571" i="4"/>
  <c r="Z1578" i="4"/>
  <c r="AH1587" i="4"/>
  <c r="AF1597" i="4"/>
  <c r="AB1604" i="4"/>
  <c r="AH1612" i="4"/>
  <c r="AF1622" i="4"/>
  <c r="AA1632" i="4"/>
  <c r="AI1639" i="4"/>
  <c r="AH1648" i="4"/>
  <c r="AC1658" i="4"/>
  <c r="Y1666" i="4"/>
  <c r="AD1673" i="4"/>
  <c r="AB1682" i="4"/>
  <c r="AD1690" i="4"/>
  <c r="AD1697" i="4"/>
  <c r="AA1705" i="4"/>
  <c r="Y1714" i="4"/>
  <c r="AC1720" i="4"/>
  <c r="Y1729" i="4"/>
  <c r="AF1736" i="4"/>
  <c r="AE1743" i="4"/>
  <c r="AB1747" i="4"/>
  <c r="AD1752" i="4"/>
  <c r="Z1758" i="4"/>
  <c r="Y1762" i="4"/>
  <c r="AH1766" i="4"/>
  <c r="Y1772" i="4"/>
  <c r="AH1776" i="4"/>
  <c r="AA1781" i="4"/>
  <c r="AC1786" i="4"/>
  <c r="AE1791" i="4"/>
  <c r="AI1795" i="4"/>
  <c r="AG1800" i="4"/>
  <c r="AI1805" i="4"/>
  <c r="Z1811" i="4"/>
  <c r="AF1814" i="4"/>
  <c r="AB1820" i="4"/>
  <c r="AD1825" i="4"/>
  <c r="Y1829" i="4"/>
  <c r="AA1834" i="4"/>
  <c r="Y1839" i="4"/>
  <c r="Y1845" i="4"/>
  <c r="AE1848" i="4"/>
  <c r="AG1853" i="4"/>
  <c r="AE1858" i="4"/>
  <c r="AI1862" i="4"/>
  <c r="Z1868" i="4"/>
  <c r="AB1873" i="4"/>
  <c r="Z1878" i="4"/>
  <c r="AD1882" i="4"/>
  <c r="AF1887" i="4"/>
  <c r="AD1892" i="4"/>
  <c r="AC1896" i="4"/>
  <c r="AA1901" i="4"/>
  <c r="AA1907" i="4"/>
  <c r="Y1912" i="4"/>
  <c r="AI1915" i="4"/>
  <c r="AG1920" i="4"/>
  <c r="AI1925" i="4"/>
  <c r="AB1930" i="4"/>
  <c r="AD1935" i="4"/>
  <c r="Z1940" i="4"/>
  <c r="AF1944" i="4"/>
  <c r="Y1948" i="4"/>
  <c r="AB1952" i="4"/>
  <c r="AG1956" i="4"/>
  <c r="Z1960" i="4"/>
  <c r="Y1965" i="4"/>
  <c r="AG1968" i="4"/>
  <c r="AF1972" i="4"/>
  <c r="AA1975" i="4"/>
  <c r="AC1978" i="4"/>
  <c r="AF1981" i="4"/>
  <c r="Y1984" i="4"/>
  <c r="AB1987" i="4"/>
  <c r="AD1990" i="4"/>
  <c r="AF1993" i="4"/>
  <c r="Z1996" i="4"/>
  <c r="AB1999" i="4"/>
  <c r="AD2002" i="4"/>
  <c r="AG2004" i="4"/>
  <c r="AF2007" i="4"/>
  <c r="AC2010" i="4"/>
  <c r="AC2013" i="4"/>
  <c r="AE2015" i="4"/>
  <c r="AE2018" i="4"/>
  <c r="AB2021" i="4"/>
  <c r="AD2023" i="4"/>
  <c r="AD2026" i="4"/>
  <c r="AB2029" i="4"/>
  <c r="AH2031" i="4"/>
  <c r="AH2033" i="4"/>
  <c r="AD2036" i="4"/>
  <c r="Z2039" i="4"/>
  <c r="Z2041" i="4"/>
  <c r="AG2043" i="4"/>
  <c r="AB2046" i="4"/>
  <c r="AI2048" i="4"/>
  <c r="AI2050" i="4"/>
  <c r="AE2053" i="4"/>
  <c r="AA2056" i="4"/>
  <c r="AA2058" i="4"/>
  <c r="AG2060" i="4"/>
  <c r="AD2063" i="4"/>
  <c r="Z2066" i="4"/>
  <c r="Z2068" i="4"/>
  <c r="AG2070" i="4"/>
  <c r="AC2073" i="4"/>
  <c r="AC2075" i="4"/>
  <c r="Y2078" i="4"/>
  <c r="AF2080" i="4"/>
  <c r="AA2083" i="4"/>
  <c r="AB2085" i="4"/>
  <c r="AH2087" i="4"/>
  <c r="AD2090" i="4"/>
  <c r="AE2092" i="4"/>
  <c r="Z2095" i="4"/>
  <c r="AF2097" i="4"/>
  <c r="AC2100" i="4"/>
  <c r="AC2102" i="4"/>
  <c r="Y2105" i="4"/>
  <c r="AE2107" i="4"/>
  <c r="AE2109" i="4"/>
  <c r="AB2112" i="4"/>
  <c r="AI2114" i="4"/>
  <c r="AD2117" i="4"/>
  <c r="AD2119" i="4"/>
  <c r="AA2122" i="4"/>
  <c r="AG2124" i="4"/>
  <c r="AH2126" i="4"/>
  <c r="AC2129" i="4"/>
  <c r="Y2132" i="4"/>
  <c r="AE2134" i="4"/>
  <c r="AF2136" i="4"/>
  <c r="AA2139" i="4"/>
  <c r="AI2141" i="4"/>
  <c r="AI2143" i="4"/>
  <c r="AD2146" i="4"/>
  <c r="Z2149" i="4"/>
  <c r="AH2151" i="4"/>
  <c r="AH2153" i="4"/>
  <c r="AC2156" i="4"/>
  <c r="Z2159" i="4"/>
  <c r="Y2161" i="4"/>
  <c r="AG2163" i="4"/>
  <c r="AB2166" i="4"/>
  <c r="AI2168" i="4"/>
  <c r="AI2170" i="4"/>
  <c r="AE2173" i="4"/>
  <c r="Z2176" i="4"/>
  <c r="AA2178" i="4"/>
  <c r="AG2180" i="4"/>
  <c r="AC2183" i="4"/>
  <c r="Y2186" i="4"/>
  <c r="Y2188" i="4"/>
  <c r="AG2190" i="4"/>
  <c r="AB2193" i="4"/>
  <c r="AB2195" i="4"/>
  <c r="AI2197" i="4"/>
  <c r="AF2200" i="4"/>
  <c r="AA2203" i="4"/>
  <c r="AA2205" i="4"/>
  <c r="AH2207" i="4"/>
  <c r="AD2210" i="4"/>
  <c r="AE2212" i="4"/>
  <c r="Z2215" i="4"/>
  <c r="AF2217" i="4"/>
  <c r="AB2220" i="4"/>
  <c r="AC2222" i="4"/>
  <c r="AI2224" i="4"/>
  <c r="AE2227" i="4"/>
  <c r="AE2229" i="4"/>
  <c r="AA2232" i="4"/>
  <c r="AH2234" i="4"/>
  <c r="AD2237" i="4"/>
  <c r="AD2239" i="4"/>
  <c r="Z2242" i="4"/>
  <c r="AG2244" i="4"/>
  <c r="AG2246" i="4"/>
  <c r="AC2249" i="4"/>
  <c r="Y2252" i="4"/>
  <c r="AE2254" i="4"/>
  <c r="AF2256" i="4"/>
  <c r="AA2259" i="4"/>
  <c r="AH2261" i="4"/>
  <c r="AI2263" i="4"/>
  <c r="AD2266" i="4"/>
  <c r="Y2269" i="4"/>
  <c r="AG2271" i="4"/>
  <c r="AG2273" i="4"/>
  <c r="AC2276" i="4"/>
  <c r="AI2278" i="4"/>
  <c r="AI2280" i="4"/>
  <c r="AF2283" i="4"/>
  <c r="AB2286" i="4"/>
  <c r="AI2288" i="4"/>
  <c r="AH2290" i="4"/>
  <c r="AE2293" i="4"/>
  <c r="AH2295" i="4"/>
  <c r="AD2297" i="4"/>
  <c r="AF2299" i="4"/>
  <c r="AH2301" i="4"/>
  <c r="Y2304" i="4"/>
  <c r="AG2305" i="4"/>
  <c r="AI2307" i="4"/>
  <c r="Z2310" i="4"/>
  <c r="AH2311" i="4"/>
  <c r="Y2314" i="4"/>
  <c r="AA2316" i="4"/>
  <c r="AC2318" i="4"/>
  <c r="Y2320" i="4"/>
  <c r="AA2322" i="4"/>
  <c r="AC2324" i="4"/>
  <c r="Z2326" i="4"/>
  <c r="AB2328" i="4"/>
  <c r="AD2330" i="4"/>
  <c r="AF2332" i="4"/>
  <c r="AB2334" i="4"/>
  <c r="AD2336" i="4"/>
  <c r="AF2338" i="4"/>
  <c r="AC2340" i="4"/>
  <c r="AE2342" i="4"/>
  <c r="AG2344" i="4"/>
  <c r="AI2346" i="4"/>
  <c r="AE2348" i="4"/>
  <c r="AG2350" i="4"/>
  <c r="AI2352" i="4"/>
  <c r="AF2354" i="4"/>
  <c r="AH2356" i="4"/>
  <c r="Y2359" i="4"/>
  <c r="AA2361" i="4"/>
  <c r="AH2362" i="4"/>
  <c r="Y2365" i="4"/>
  <c r="AA2367" i="4"/>
  <c r="AI2368" i="4"/>
  <c r="Z2371" i="4"/>
  <c r="AB2373" i="4"/>
  <c r="AD2375" i="4"/>
  <c r="Z2377" i="4"/>
  <c r="AB2379" i="4"/>
  <c r="AD2381" i="4"/>
  <c r="AA2383" i="4"/>
  <c r="AC2385" i="4"/>
  <c r="AE2387" i="4"/>
  <c r="AG2389" i="4"/>
  <c r="AD2391" i="4"/>
  <c r="AF2393" i="4"/>
  <c r="AH2395" i="4"/>
  <c r="AD2397" i="4"/>
  <c r="AF2399" i="4"/>
  <c r="AH2401" i="4"/>
  <c r="Y2404" i="4"/>
  <c r="AG2405" i="4"/>
  <c r="AI2407" i="4"/>
  <c r="Z2410" i="4"/>
  <c r="AG2411" i="4"/>
  <c r="AI2413" i="4"/>
  <c r="Z2416" i="4"/>
  <c r="AB2418" i="4"/>
  <c r="Y2420" i="4"/>
  <c r="AA2422" i="4"/>
  <c r="AC2424" i="4"/>
  <c r="Y2426" i="4"/>
  <c r="AA2428" i="4"/>
  <c r="AC2430" i="4"/>
  <c r="AE2432" i="4"/>
  <c r="AB2434" i="4"/>
  <c r="AD2436" i="4"/>
  <c r="AF2438" i="4"/>
  <c r="AB2440" i="4"/>
  <c r="AD2442" i="4"/>
  <c r="AF2444" i="4"/>
  <c r="AH2446" i="4"/>
  <c r="AE2448" i="4"/>
  <c r="AG2450" i="4"/>
  <c r="AI2452" i="4"/>
  <c r="AE2454" i="4"/>
  <c r="AG2456" i="4"/>
  <c r="AI2458" i="4"/>
  <c r="Z2461" i="4"/>
  <c r="AH2462" i="4"/>
  <c r="Y2465" i="4"/>
  <c r="AA2467" i="4"/>
  <c r="AI2468" i="4"/>
  <c r="Z2471" i="4"/>
  <c r="AB2473" i="4"/>
  <c r="AD2475" i="4"/>
  <c r="Z2477" i="4"/>
  <c r="AB2479" i="4"/>
  <c r="AB2481" i="4"/>
  <c r="AI2482" i="4"/>
  <c r="AI2484" i="4"/>
  <c r="AI2486" i="4"/>
  <c r="AI2488" i="4"/>
  <c r="AC2490" i="4"/>
  <c r="AC2492" i="4"/>
  <c r="AC2494" i="4"/>
  <c r="AJ2495" i="4"/>
  <c r="AJ2497" i="4"/>
  <c r="AJ2499" i="4"/>
  <c r="AJ2501" i="4"/>
  <c r="AD2503" i="4"/>
  <c r="AD2505" i="4"/>
  <c r="AD2507" i="4"/>
  <c r="Y2509" i="4"/>
  <c r="Y2511" i="4"/>
  <c r="Y2513" i="4"/>
  <c r="Y2515" i="4"/>
  <c r="AE2516" i="4"/>
  <c r="AE2518" i="4"/>
  <c r="AE2520" i="4"/>
  <c r="Z2522" i="4"/>
  <c r="Z2524" i="4"/>
  <c r="Z2526" i="4"/>
  <c r="Z2528" i="4"/>
  <c r="AF2529" i="4"/>
  <c r="AF2531" i="4"/>
  <c r="AF2533" i="4"/>
  <c r="AA2535" i="4"/>
  <c r="AA2537" i="4"/>
  <c r="AA2539" i="4"/>
  <c r="AA2541" i="4"/>
  <c r="AH2542" i="4"/>
  <c r="AH2544" i="4"/>
  <c r="AF2546" i="4"/>
  <c r="Z2548" i="4"/>
  <c r="AJ2549" i="4"/>
  <c r="AC2551" i="4"/>
  <c r="AA2553" i="4"/>
  <c r="AF2554" i="4"/>
  <c r="AD2556" i="4"/>
  <c r="AJ2557" i="4"/>
  <c r="AH2559" i="4"/>
  <c r="AA2561" i="4"/>
  <c r="Y2563" i="4"/>
  <c r="AD2564" i="4"/>
  <c r="AB2566" i="4"/>
  <c r="AH2567" i="4"/>
  <c r="AE2569" i="4"/>
  <c r="Y2571" i="4"/>
  <c r="AI2572" i="4"/>
  <c r="AB2574" i="4"/>
  <c r="Z2576" i="4"/>
  <c r="AE2577" i="4"/>
  <c r="AC2579" i="4"/>
  <c r="AI2580" i="4"/>
  <c r="AF2582" i="4"/>
  <c r="Z2584" i="4"/>
  <c r="AJ2585" i="4"/>
  <c r="AC2587" i="4"/>
  <c r="AA2589" i="4"/>
  <c r="AF2590" i="4"/>
  <c r="AD2592" i="4"/>
  <c r="AJ2593" i="4"/>
  <c r="AH2595" i="4"/>
  <c r="AA2597" i="4"/>
  <c r="Y2599" i="4"/>
  <c r="AD2600" i="4"/>
  <c r="AJ2601" i="4"/>
  <c r="AD2603" i="4"/>
  <c r="AI2604" i="4"/>
  <c r="AB2606" i="4"/>
  <c r="AE2607" i="4"/>
  <c r="AJ2608" i="4"/>
  <c r="AA2610" i="4"/>
  <c r="AD2611" i="4"/>
  <c r="AI2612" i="4"/>
  <c r="Z2614" i="4"/>
  <c r="AD2615" i="4"/>
  <c r="AH2616" i="4"/>
  <c r="Y2618" i="4"/>
  <c r="AC2619" i="4"/>
  <c r="AF2620" i="4"/>
  <c r="Y2622" i="4"/>
  <c r="AB2623" i="4"/>
  <c r="AE2624" i="4"/>
  <c r="AJ2625" i="4"/>
  <c r="AA2627" i="4"/>
  <c r="AE2628" i="4"/>
  <c r="AI2629" i="4"/>
  <c r="Z2631" i="4"/>
  <c r="AD2632" i="4"/>
  <c r="AH2633" i="4"/>
  <c r="Z2635" i="4"/>
  <c r="AC2636" i="4"/>
  <c r="AF2637" i="4"/>
  <c r="Y2639" i="4"/>
  <c r="AB2640" i="4"/>
  <c r="AF2641" i="4"/>
  <c r="AJ2642" i="4"/>
  <c r="AA2644" i="4"/>
  <c r="AE2645" i="4"/>
  <c r="AI2646" i="4"/>
  <c r="AA2648" i="4"/>
  <c r="AD2649" i="4"/>
  <c r="AH2650" i="4"/>
  <c r="Z2652" i="4"/>
  <c r="AC2653" i="4"/>
  <c r="AH2654" i="4"/>
  <c r="Y2656" i="4"/>
  <c r="AB2657" i="4"/>
  <c r="AF2658" i="4"/>
  <c r="AJ2659" i="4"/>
  <c r="AB2661" i="4"/>
  <c r="AE2662" i="4"/>
  <c r="AI2663" i="4"/>
  <c r="AA2665" i="4"/>
  <c r="AD2666" i="4"/>
  <c r="AI2667" i="4"/>
  <c r="Z2669" i="4"/>
  <c r="AC2670" i="4"/>
  <c r="AH2671" i="4"/>
  <c r="Y2673" i="4"/>
  <c r="AC2674" i="4"/>
  <c r="AF2675" i="4"/>
  <c r="AJ2676" i="4"/>
  <c r="AB2678" i="4"/>
  <c r="AE2679" i="4"/>
  <c r="AJ2680" i="4"/>
  <c r="AA2682" i="4"/>
  <c r="AD2683" i="4"/>
  <c r="AI2684" i="4"/>
  <c r="Z2686" i="4"/>
  <c r="AD2687" i="4"/>
  <c r="AH2688" i="4"/>
  <c r="Y2690" i="4"/>
  <c r="AC2691" i="4"/>
  <c r="AF2692" i="4"/>
  <c r="Y2694" i="4"/>
  <c r="AB2695" i="4"/>
  <c r="AE2696" i="4"/>
  <c r="AJ2697" i="4"/>
  <c r="AA2699" i="4"/>
  <c r="AE2700" i="4"/>
  <c r="AI2701" i="4"/>
  <c r="Z2703" i="4"/>
  <c r="AD2704" i="4"/>
  <c r="AH2705" i="4"/>
  <c r="Z2707" i="4"/>
  <c r="AC2708" i="4"/>
  <c r="AF2709" i="4"/>
  <c r="Y2711" i="4"/>
  <c r="AB2712" i="4"/>
  <c r="AF2713" i="4"/>
  <c r="AJ2714" i="4"/>
  <c r="AA2716" i="4"/>
  <c r="AE2717" i="4"/>
  <c r="AH2718" i="4"/>
  <c r="Y2720" i="4"/>
  <c r="AA2721" i="4"/>
  <c r="AC2722" i="4"/>
  <c r="AF2723" i="4"/>
  <c r="AH2724" i="4"/>
  <c r="Y2726" i="4"/>
  <c r="AA2727" i="4"/>
  <c r="AC2728" i="4"/>
  <c r="AF2729" i="4"/>
  <c r="AH2730" i="4"/>
  <c r="Y2732" i="4"/>
  <c r="AA2733" i="4"/>
  <c r="AC2734" i="4"/>
  <c r="AF2735" i="4"/>
  <c r="AH2736" i="4"/>
  <c r="Y2738" i="4"/>
  <c r="AA2739" i="4"/>
  <c r="AC2740" i="4"/>
  <c r="AF2741" i="4"/>
  <c r="AH2742" i="4"/>
  <c r="Y2744" i="4"/>
  <c r="AA2745" i="4"/>
  <c r="AC2746" i="4"/>
  <c r="AF2747" i="4"/>
  <c r="AH2748" i="4"/>
  <c r="Y2750" i="4"/>
  <c r="AA2751" i="4"/>
  <c r="AC2752" i="4"/>
  <c r="AF2753" i="4"/>
  <c r="AH2754" i="4"/>
  <c r="Y2756" i="4"/>
  <c r="AA2757" i="4"/>
  <c r="AC2758" i="4"/>
  <c r="AF2759" i="4"/>
  <c r="AH2760" i="4"/>
  <c r="Y2762" i="4"/>
  <c r="AA2763" i="4"/>
  <c r="AC2764" i="4"/>
  <c r="AF2765" i="4"/>
  <c r="AH2766" i="4"/>
  <c r="Y2768" i="4"/>
  <c r="AA2769" i="4"/>
  <c r="AC2770" i="4"/>
  <c r="AF2771" i="4"/>
  <c r="AH2772" i="4"/>
  <c r="Y2774" i="4"/>
  <c r="AA2775" i="4"/>
  <c r="AC2776" i="4"/>
  <c r="AF2777" i="4"/>
  <c r="AH2778" i="4"/>
  <c r="Y2780" i="4"/>
  <c r="AA2781" i="4"/>
  <c r="AC2782" i="4"/>
  <c r="AF2783" i="4"/>
  <c r="AH2784" i="4"/>
  <c r="Y2786" i="4"/>
  <c r="AA2787" i="4"/>
  <c r="AC2788" i="4"/>
  <c r="AF2789" i="4"/>
  <c r="AH2790" i="4"/>
  <c r="Y2792" i="4"/>
  <c r="AA2793" i="4"/>
  <c r="AC2794" i="4"/>
  <c r="AF2795" i="4"/>
  <c r="AH2796" i="4"/>
  <c r="Y2798" i="4"/>
  <c r="AA2799" i="4"/>
  <c r="AC2800" i="4"/>
  <c r="AF2801" i="4"/>
  <c r="AH2802" i="4"/>
  <c r="Y2804" i="4"/>
  <c r="AA2805" i="4"/>
  <c r="AC2806" i="4"/>
  <c r="AF2807" i="4"/>
  <c r="AH2808" i="4"/>
  <c r="Y2810" i="4"/>
  <c r="AA2811" i="4"/>
  <c r="AC2812" i="4"/>
  <c r="AF2813" i="4"/>
  <c r="AH2814" i="4"/>
  <c r="Y2816" i="4"/>
  <c r="AA2817" i="4"/>
  <c r="AC2818" i="4"/>
  <c r="AF2819" i="4"/>
  <c r="AH2820" i="4"/>
  <c r="Y2822" i="4"/>
  <c r="AA2823" i="4"/>
  <c r="AC2824" i="4"/>
  <c r="AF2825" i="4"/>
  <c r="AH2826" i="4"/>
  <c r="Y2828" i="4"/>
  <c r="AA2829" i="4"/>
  <c r="AC2830" i="4"/>
  <c r="AF2831" i="4"/>
  <c r="AH2832" i="4"/>
  <c r="Y2834" i="4"/>
  <c r="AA2835" i="4"/>
  <c r="AC2836" i="4"/>
  <c r="AF2837" i="4"/>
  <c r="AH2838" i="4"/>
  <c r="Y2840" i="4"/>
  <c r="AA2841" i="4"/>
  <c r="AC2842" i="4"/>
  <c r="AF2843" i="4"/>
  <c r="AH2844" i="4"/>
  <c r="Y2846" i="4"/>
  <c r="AA2847" i="4"/>
  <c r="AC2848" i="4"/>
  <c r="AF2849" i="4"/>
  <c r="AH2850" i="4"/>
  <c r="Y2852" i="4"/>
  <c r="AA2853" i="4"/>
  <c r="AC2854" i="4"/>
  <c r="AF2855" i="4"/>
  <c r="AH2856" i="4"/>
  <c r="Y2858" i="4"/>
  <c r="AA2859" i="4"/>
  <c r="AC2860" i="4"/>
  <c r="AF2861" i="4"/>
  <c r="AH2862" i="4"/>
  <c r="Y2864" i="4"/>
  <c r="AA2865" i="4"/>
  <c r="AC2866" i="4"/>
  <c r="AF2867" i="4"/>
  <c r="AH2868" i="4"/>
  <c r="Y2870" i="4"/>
  <c r="AA2871" i="4"/>
  <c r="AC2872" i="4"/>
  <c r="AF2873" i="4"/>
  <c r="AH2874" i="4"/>
  <c r="Y2876" i="4"/>
  <c r="AA2877" i="4"/>
  <c r="AC2878" i="4"/>
  <c r="AF2879" i="4"/>
  <c r="AH2880" i="4"/>
  <c r="Y2882" i="4"/>
  <c r="AA2883" i="4"/>
  <c r="AC2884" i="4"/>
  <c r="AF2885" i="4"/>
  <c r="AH2886" i="4"/>
  <c r="Y2888" i="4"/>
  <c r="AA2889" i="4"/>
  <c r="AC2890" i="4"/>
  <c r="AF2891" i="4"/>
  <c r="AH2892" i="4"/>
  <c r="Y2894" i="4"/>
  <c r="AA2895" i="4"/>
  <c r="AC2896" i="4"/>
  <c r="AF2897" i="4"/>
  <c r="AH2898" i="4"/>
  <c r="Y2900" i="4"/>
  <c r="AA2901" i="4"/>
  <c r="AC2902" i="4"/>
  <c r="AF2903" i="4"/>
  <c r="AH2904" i="4"/>
  <c r="Y2906" i="4"/>
  <c r="AA2907" i="4"/>
  <c r="AC2908" i="4"/>
  <c r="AF2909" i="4"/>
  <c r="AH2910" i="4"/>
  <c r="Y2912" i="4"/>
  <c r="AA2913" i="4"/>
  <c r="AC2914" i="4"/>
  <c r="AF2915" i="4"/>
  <c r="AH2916" i="4"/>
  <c r="Y2918" i="4"/>
  <c r="AA2919" i="4"/>
  <c r="AC2920" i="4"/>
  <c r="AF2921" i="4"/>
  <c r="AH2922" i="4"/>
  <c r="Y2924" i="4"/>
  <c r="AA2925" i="4"/>
  <c r="AC2926" i="4"/>
  <c r="AF2927" i="4"/>
  <c r="AH2928" i="4"/>
  <c r="Y2930" i="4"/>
  <c r="AA2931" i="4"/>
  <c r="AC2932" i="4"/>
  <c r="AF2933" i="4"/>
  <c r="AH2934" i="4"/>
  <c r="Y2936" i="4"/>
  <c r="AA2937" i="4"/>
  <c r="AC2938" i="4"/>
  <c r="AF2939" i="4"/>
  <c r="AH2940" i="4"/>
  <c r="Y2942" i="4"/>
  <c r="AA2943" i="4"/>
  <c r="AC2944" i="4"/>
  <c r="AF2945" i="4"/>
  <c r="AH2946" i="4"/>
  <c r="Y2948" i="4"/>
  <c r="AA2949" i="4"/>
  <c r="AC2950" i="4"/>
  <c r="AF2951" i="4"/>
  <c r="AH2952" i="4"/>
  <c r="Y2954" i="4"/>
  <c r="AA2955" i="4"/>
  <c r="AC2956" i="4"/>
  <c r="AF2957" i="4"/>
  <c r="AH2958" i="4"/>
  <c r="Y2960" i="4"/>
  <c r="AA2961" i="4"/>
  <c r="AC2962" i="4"/>
  <c r="AF2963" i="4"/>
  <c r="AH2964" i="4"/>
  <c r="Y2966" i="4"/>
  <c r="AA2967" i="4"/>
  <c r="AC2968" i="4"/>
  <c r="AF2969" i="4"/>
  <c r="AH2970" i="4"/>
  <c r="Y2972" i="4"/>
  <c r="AA2973" i="4"/>
  <c r="AC2974" i="4"/>
  <c r="AF2975" i="4"/>
  <c r="AH2976" i="4"/>
  <c r="Y2978" i="4"/>
  <c r="AA2979" i="4"/>
  <c r="AC2980" i="4"/>
  <c r="AF2981" i="4"/>
  <c r="AH2982" i="4"/>
  <c r="Y2984" i="4"/>
  <c r="AA2985" i="4"/>
  <c r="AC2986" i="4"/>
  <c r="AF2987" i="4"/>
  <c r="AH2988" i="4"/>
  <c r="Y2990" i="4"/>
  <c r="AA2991" i="4"/>
  <c r="AD335" i="4"/>
  <c r="AC538" i="4"/>
  <c r="AI690" i="4"/>
  <c r="AA792" i="4"/>
  <c r="AA841" i="4"/>
  <c r="AA907" i="4"/>
  <c r="AA962" i="4"/>
  <c r="AG1009" i="4"/>
  <c r="AJ1042" i="4"/>
  <c r="Z1073" i="4"/>
  <c r="Y1100" i="4"/>
  <c r="Y1121" i="4"/>
  <c r="Z1147" i="4"/>
  <c r="AF1170" i="4"/>
  <c r="AJ1193" i="4"/>
  <c r="AJ1212" i="4"/>
  <c r="Z1231" i="4"/>
  <c r="AI1246" i="4"/>
  <c r="AF1259" i="4"/>
  <c r="AC1278" i="4"/>
  <c r="Z1295" i="4"/>
  <c r="Y1313" i="4"/>
  <c r="AE1325" i="4"/>
  <c r="AI1341" i="4"/>
  <c r="AG1359" i="4"/>
  <c r="AC1370" i="4"/>
  <c r="Z1384" i="4"/>
  <c r="AH1397" i="4"/>
  <c r="AA1413" i="4"/>
  <c r="Y1424" i="4"/>
  <c r="AF1434" i="4"/>
  <c r="AF1445" i="4"/>
  <c r="AI1453" i="4"/>
  <c r="AF1464" i="4"/>
  <c r="AC1474" i="4"/>
  <c r="AE1483" i="4"/>
  <c r="AI1491" i="4"/>
  <c r="AC1502" i="4"/>
  <c r="AB1511" i="4"/>
  <c r="AJ1518" i="4"/>
  <c r="AF1528" i="4"/>
  <c r="AG1536" i="4"/>
  <c r="AB1546" i="4"/>
  <c r="AA1553" i="4"/>
  <c r="AI1562" i="4"/>
  <c r="AG1572" i="4"/>
  <c r="AA1578" i="4"/>
  <c r="AI1587" i="4"/>
  <c r="AG1597" i="4"/>
  <c r="AB1607" i="4"/>
  <c r="AA1614" i="4"/>
  <c r="AI1623" i="4"/>
  <c r="AB1632" i="4"/>
  <c r="AJ1639" i="4"/>
  <c r="AA1649" i="4"/>
  <c r="AE1658" i="4"/>
  <c r="AE1666" i="4"/>
  <c r="AE1673" i="4"/>
  <c r="AC1682" i="4"/>
  <c r="AE1690" i="4"/>
  <c r="AE1697" i="4"/>
  <c r="AC1706" i="4"/>
  <c r="Z1714" i="4"/>
  <c r="Z1723" i="4"/>
  <c r="Z1729" i="4"/>
  <c r="Z1737" i="4"/>
  <c r="AF1743" i="4"/>
  <c r="AC1747" i="4"/>
  <c r="AC1753" i="4"/>
  <c r="AA1758" i="4"/>
  <c r="AC1763" i="4"/>
  <c r="AI1766" i="4"/>
  <c r="Z1772" i="4"/>
  <c r="AG1777" i="4"/>
  <c r="AF1781" i="4"/>
  <c r="AD1786" i="4"/>
  <c r="AF1791" i="4"/>
  <c r="AD1796" i="4"/>
  <c r="AH1800" i="4"/>
  <c r="Y1806" i="4"/>
  <c r="AA1811" i="4"/>
  <c r="AE1815" i="4"/>
  <c r="AC1820" i="4"/>
  <c r="AE1825" i="4"/>
  <c r="AG1830" i="4"/>
  <c r="AB1834" i="4"/>
  <c r="AI1839" i="4"/>
  <c r="Z1845" i="4"/>
  <c r="AF1848" i="4"/>
  <c r="AH1853" i="4"/>
  <c r="AF1858" i="4"/>
  <c r="AF1864" i="4"/>
  <c r="AA1868" i="4"/>
  <c r="AC1873" i="4"/>
  <c r="AA1878" i="4"/>
  <c r="AE1882" i="4"/>
  <c r="AG1887" i="4"/>
  <c r="AI1892" i="4"/>
  <c r="AG1897" i="4"/>
  <c r="Z1902" i="4"/>
  <c r="AB1907" i="4"/>
  <c r="Z1912" i="4"/>
  <c r="Y1916" i="4"/>
  <c r="AH1920" i="4"/>
  <c r="AH1926" i="4"/>
  <c r="AF1931" i="4"/>
  <c r="AE1935" i="4"/>
  <c r="AA1940" i="4"/>
  <c r="AG1944" i="4"/>
  <c r="Z1948" i="4"/>
  <c r="Y1953" i="4"/>
  <c r="AH1956" i="4"/>
  <c r="AG1961" i="4"/>
  <c r="Z1965" i="4"/>
  <c r="AH1968" i="4"/>
  <c r="AG1972" i="4"/>
  <c r="AB1975" i="4"/>
  <c r="AE1978" i="4"/>
  <c r="AG1981" i="4"/>
  <c r="AI1984" i="4"/>
  <c r="AC1987" i="4"/>
  <c r="AE1990" i="4"/>
  <c r="AG1993" i="4"/>
  <c r="AA1996" i="4"/>
  <c r="AC1999" i="4"/>
  <c r="AE2002" i="4"/>
  <c r="AE2005" i="4"/>
  <c r="AG2007" i="4"/>
  <c r="AG2010" i="4"/>
  <c r="AD2013" i="4"/>
  <c r="AF2015" i="4"/>
  <c r="AF2018" i="4"/>
  <c r="AF2021" i="4"/>
  <c r="AC2024" i="4"/>
  <c r="AE2026" i="4"/>
  <c r="AC2029" i="4"/>
  <c r="AI2031" i="4"/>
  <c r="Y2034" i="4"/>
  <c r="AE2036" i="4"/>
  <c r="AA2039" i="4"/>
  <c r="AG2041" i="4"/>
  <c r="AH2043" i="4"/>
  <c r="AC2046" i="4"/>
  <c r="Z2049" i="4"/>
  <c r="Z2051" i="4"/>
  <c r="AF2053" i="4"/>
  <c r="AB2056" i="4"/>
  <c r="Y2059" i="4"/>
  <c r="Y2061" i="4"/>
  <c r="AE2063" i="4"/>
  <c r="AA2066" i="4"/>
  <c r="AA2068" i="4"/>
  <c r="AI2070" i="4"/>
  <c r="AD2073" i="4"/>
  <c r="Y2076" i="4"/>
  <c r="Z2078" i="4"/>
  <c r="AG2080" i="4"/>
  <c r="AB2083" i="4"/>
  <c r="AC2085" i="4"/>
  <c r="AI2087" i="4"/>
  <c r="AE2090" i="4"/>
  <c r="AA2093" i="4"/>
  <c r="AA2095" i="4"/>
  <c r="AH2097" i="4"/>
  <c r="AD2100" i="4"/>
  <c r="AD2102" i="4"/>
  <c r="Z2105" i="4"/>
  <c r="AH2107" i="4"/>
  <c r="AC2110" i="4"/>
  <c r="AC2112" i="4"/>
  <c r="Y2115" i="4"/>
  <c r="AF2117" i="4"/>
  <c r="AF2119" i="4"/>
  <c r="AB2122" i="4"/>
  <c r="AH2124" i="4"/>
  <c r="AD2127" i="4"/>
  <c r="AD2129" i="4"/>
  <c r="Z2132" i="4"/>
  <c r="AG2134" i="4"/>
  <c r="AG2136" i="4"/>
  <c r="AB2139" i="4"/>
  <c r="Y2142" i="4"/>
  <c r="AF2144" i="4"/>
  <c r="AF2146" i="4"/>
  <c r="AB2149" i="4"/>
  <c r="AI2151" i="4"/>
  <c r="AI2153" i="4"/>
  <c r="AE2156" i="4"/>
  <c r="AA2159" i="4"/>
  <c r="AG2161" i="4"/>
  <c r="AH2163" i="4"/>
  <c r="AC2166" i="4"/>
  <c r="Y2169" i="4"/>
  <c r="Z2171" i="4"/>
  <c r="AF2173" i="4"/>
  <c r="AA2176" i="4"/>
  <c r="AI2178" i="4"/>
  <c r="AI2180" i="4"/>
  <c r="AE2183" i="4"/>
  <c r="Z2186" i="4"/>
  <c r="Z2188" i="4"/>
  <c r="AH2190" i="4"/>
  <c r="AD2193" i="4"/>
  <c r="Y2196" i="4"/>
  <c r="Y2198" i="4"/>
  <c r="AG2200" i="4"/>
  <c r="AB2203" i="4"/>
  <c r="AC2205" i="4"/>
  <c r="AI2207" i="4"/>
  <c r="AE2210" i="4"/>
  <c r="Z2213" i="4"/>
  <c r="AA2215" i="4"/>
  <c r="AG2217" i="4"/>
  <c r="AD2220" i="4"/>
  <c r="AD2222" i="4"/>
  <c r="Y2225" i="4"/>
  <c r="AF2227" i="4"/>
  <c r="AC2230" i="4"/>
  <c r="AC2232" i="4"/>
  <c r="AI2234" i="4"/>
  <c r="AF2237" i="4"/>
  <c r="AE2239" i="4"/>
  <c r="AB2242" i="4"/>
  <c r="AH2244" i="4"/>
  <c r="AD2247" i="4"/>
  <c r="AD2249" i="4"/>
  <c r="Z2252" i="4"/>
  <c r="AF2254" i="4"/>
  <c r="AG2256" i="4"/>
  <c r="AB2259" i="4"/>
  <c r="AI2261" i="4"/>
  <c r="AE2264" i="4"/>
  <c r="AE2266" i="4"/>
  <c r="AB2269" i="4"/>
  <c r="AH2271" i="4"/>
  <c r="AH2273" i="4"/>
  <c r="AD2276" i="4"/>
  <c r="AA2279" i="4"/>
  <c r="AG2281" i="4"/>
  <c r="AG2283" i="4"/>
  <c r="AC2286" i="4"/>
  <c r="Y2289" i="4"/>
  <c r="Z2291" i="4"/>
  <c r="AF2293" i="4"/>
  <c r="AI2295" i="4"/>
  <c r="Z2298" i="4"/>
  <c r="AH2299" i="4"/>
  <c r="Y2302" i="4"/>
  <c r="AA2304" i="4"/>
  <c r="AH2305" i="4"/>
  <c r="Y2308" i="4"/>
  <c r="AA2310" i="4"/>
  <c r="AC2312" i="4"/>
  <c r="Z2314" i="4"/>
  <c r="AB2316" i="4"/>
  <c r="AD2318" i="4"/>
  <c r="Z2320" i="4"/>
  <c r="AB2322" i="4"/>
  <c r="AD2324" i="4"/>
  <c r="AF2326" i="4"/>
  <c r="AC2328" i="4"/>
  <c r="AE2330" i="4"/>
  <c r="AG2332" i="4"/>
  <c r="AC2334" i="4"/>
  <c r="AE2336" i="4"/>
  <c r="AG2338" i="4"/>
  <c r="AI2340" i="4"/>
  <c r="AF2342" i="4"/>
  <c r="AH2344" i="4"/>
  <c r="Y2347" i="4"/>
  <c r="AF2348" i="4"/>
  <c r="AH2350" i="4"/>
  <c r="Y2353" i="4"/>
  <c r="AA2355" i="4"/>
  <c r="AI2356" i="4"/>
  <c r="Z2359" i="4"/>
  <c r="AB2361" i="4"/>
  <c r="AI2362" i="4"/>
  <c r="Z2365" i="4"/>
  <c r="AB2367" i="4"/>
  <c r="AD2369" i="4"/>
  <c r="AA2371" i="4"/>
  <c r="AC2373" i="4"/>
  <c r="AE2375" i="4"/>
  <c r="AB2377" i="4"/>
  <c r="AD2379" i="4"/>
  <c r="AF2381" i="4"/>
  <c r="AH2383" i="4"/>
  <c r="AD2385" i="4"/>
  <c r="AF2387" i="4"/>
  <c r="AH2389" i="4"/>
  <c r="AE2391" i="4"/>
  <c r="AG2393" i="4"/>
  <c r="AI2395" i="4"/>
  <c r="Z2398" i="4"/>
  <c r="AG2399" i="4"/>
  <c r="AI2401" i="4"/>
  <c r="Z2404" i="4"/>
  <c r="AH2405" i="4"/>
  <c r="Y2408" i="4"/>
  <c r="AA2410" i="4"/>
  <c r="AC2412" i="4"/>
  <c r="Y2414" i="4"/>
  <c r="AA2416" i="4"/>
  <c r="AC2418" i="4"/>
  <c r="Z2420" i="4"/>
  <c r="AB2422" i="4"/>
  <c r="AD2424" i="4"/>
  <c r="AF2426" i="4"/>
  <c r="AB2428" i="4"/>
  <c r="AD2430" i="4"/>
  <c r="AF2432" i="4"/>
  <c r="AC2434" i="4"/>
  <c r="AE2436" i="4"/>
  <c r="AG2438" i="4"/>
  <c r="AI2440" i="4"/>
  <c r="AE2442" i="4"/>
  <c r="AG2444" i="4"/>
  <c r="AI2446" i="4"/>
  <c r="AF2448" i="4"/>
  <c r="AH2450" i="4"/>
  <c r="Y2453" i="4"/>
  <c r="AA2455" i="4"/>
  <c r="AI2456" i="4"/>
  <c r="Z2459" i="4"/>
  <c r="AB2461" i="4"/>
  <c r="AI2462" i="4"/>
  <c r="Z2465" i="4"/>
  <c r="AB2467" i="4"/>
  <c r="AD2469" i="4"/>
  <c r="AA2471" i="4"/>
  <c r="AC2473" i="4"/>
  <c r="AE2475" i="4"/>
  <c r="AA2477" i="4"/>
  <c r="AC2479" i="4"/>
  <c r="AC2481" i="4"/>
  <c r="AC2483" i="4"/>
  <c r="AJ2484" i="4"/>
  <c r="AJ2486" i="4"/>
  <c r="AJ2488" i="4"/>
  <c r="AD2490" i="4"/>
  <c r="AD2492" i="4"/>
  <c r="AD2494" i="4"/>
  <c r="AD2496" i="4"/>
  <c r="Y2498" i="4"/>
  <c r="Y2500" i="4"/>
  <c r="Y2502" i="4"/>
  <c r="AE2503" i="4"/>
  <c r="AE2505" i="4"/>
  <c r="AE2507" i="4"/>
  <c r="AE2509" i="4"/>
  <c r="Z2511" i="4"/>
  <c r="Z2513" i="4"/>
  <c r="Z2515" i="4"/>
  <c r="AF2516" i="4"/>
  <c r="AF2518" i="4"/>
  <c r="AF2520" i="4"/>
  <c r="AF2522" i="4"/>
  <c r="AA2524" i="4"/>
  <c r="AA2526" i="4"/>
  <c r="AA2528" i="4"/>
  <c r="AH2529" i="4"/>
  <c r="AH2531" i="4"/>
  <c r="AH2533" i="4"/>
  <c r="AH2535" i="4"/>
  <c r="AB2537" i="4"/>
  <c r="AB2539" i="4"/>
  <c r="AB2541" i="4"/>
  <c r="AI2542" i="4"/>
  <c r="AI2544" i="4"/>
  <c r="AH2546" i="4"/>
  <c r="AA2548" i="4"/>
  <c r="Y2550" i="4"/>
  <c r="AD2551" i="4"/>
  <c r="AB2553" i="4"/>
  <c r="AH2554" i="4"/>
  <c r="AE2556" i="4"/>
  <c r="Y2558" i="4"/>
  <c r="AI2559" i="4"/>
  <c r="AB2561" i="4"/>
  <c r="Z2563" i="4"/>
  <c r="AE2564" i="4"/>
  <c r="AC2566" i="4"/>
  <c r="AI2567" i="4"/>
  <c r="AF2569" i="4"/>
  <c r="Z2571" i="4"/>
  <c r="AJ2572" i="4"/>
  <c r="AC2574" i="4"/>
  <c r="AA2576" i="4"/>
  <c r="AF2577" i="4"/>
  <c r="AD2579" i="4"/>
  <c r="AJ2580" i="4"/>
  <c r="AH2582" i="4"/>
  <c r="AA2584" i="4"/>
  <c r="Y2586" i="4"/>
  <c r="AD2587" i="4"/>
  <c r="AB2589" i="4"/>
  <c r="AH2590" i="4"/>
  <c r="AE2592" i="4"/>
  <c r="Y2594" i="4"/>
  <c r="AI2595" i="4"/>
  <c r="AB2597" i="4"/>
  <c r="Z2599" i="4"/>
  <c r="AE2600" i="4"/>
  <c r="Y2602" i="4"/>
  <c r="AE2603" i="4"/>
  <c r="AJ2604" i="4"/>
  <c r="AC2606" i="4"/>
  <c r="AH2607" i="4"/>
  <c r="Y2609" i="4"/>
  <c r="AB2610" i="4"/>
  <c r="AE2611" i="4"/>
  <c r="AJ2612" i="4"/>
  <c r="AB2614" i="4"/>
  <c r="AE2615" i="4"/>
  <c r="AI2616" i="4"/>
  <c r="Z2618" i="4"/>
  <c r="AD2619" i="4"/>
  <c r="AI2620" i="4"/>
  <c r="Z2622" i="4"/>
  <c r="AC2623" i="4"/>
  <c r="AF2624" i="4"/>
  <c r="Y2626" i="4"/>
  <c r="AC2627" i="4"/>
  <c r="AF2628" i="4"/>
  <c r="AJ2629" i="4"/>
  <c r="AA2631" i="4"/>
  <c r="AE2632" i="4"/>
  <c r="AJ2633" i="4"/>
  <c r="AA2635" i="4"/>
  <c r="AD2636" i="4"/>
  <c r="AH2637" i="4"/>
  <c r="Z2639" i="4"/>
  <c r="AD2640" i="4"/>
  <c r="AH2641" i="4"/>
  <c r="Y2643" i="4"/>
  <c r="AB2644" i="4"/>
  <c r="AF2645" i="4"/>
  <c r="Y2647" i="4"/>
  <c r="AB2648" i="4"/>
  <c r="AE2649" i="4"/>
  <c r="AI2650" i="4"/>
  <c r="AA2652" i="4"/>
  <c r="AE2653" i="4"/>
  <c r="AI2654" i="4"/>
  <c r="Z2656" i="4"/>
  <c r="AC2657" i="4"/>
  <c r="AH2658" i="4"/>
  <c r="Z2660" i="4"/>
  <c r="AC2661" i="4"/>
  <c r="AF2662" i="4"/>
  <c r="AJ2663" i="4"/>
  <c r="AB2665" i="4"/>
  <c r="AF2666" i="4"/>
  <c r="AJ2667" i="4"/>
  <c r="AA2669" i="4"/>
  <c r="AD2670" i="4"/>
  <c r="AI2671" i="4"/>
  <c r="AA2673" i="4"/>
  <c r="AD2674" i="4"/>
  <c r="AH2675" i="4"/>
  <c r="Y2677" i="4"/>
  <c r="AC2678" i="4"/>
  <c r="AH2679" i="4"/>
  <c r="Y2681" i="4"/>
  <c r="AB2682" i="4"/>
  <c r="AE2683" i="4"/>
  <c r="AJ2684" i="4"/>
  <c r="AB2686" i="4"/>
  <c r="AE2687" i="4"/>
  <c r="AI2688" i="4"/>
  <c r="Z2690" i="4"/>
  <c r="AD2691" i="4"/>
  <c r="AI2692" i="4"/>
  <c r="Z2694" i="4"/>
  <c r="AC2695" i="4"/>
  <c r="AF2696" i="4"/>
  <c r="Y2698" i="4"/>
  <c r="AC2699" i="4"/>
  <c r="AF2700" i="4"/>
  <c r="AJ2701" i="4"/>
  <c r="AA2703" i="4"/>
  <c r="AE2704" i="4"/>
  <c r="AJ2705" i="4"/>
  <c r="AA2707" i="4"/>
  <c r="AD2708" i="4"/>
  <c r="AH2709" i="4"/>
  <c r="Z2711" i="4"/>
  <c r="AD2712" i="4"/>
  <c r="AH2713" i="4"/>
  <c r="Y2715" i="4"/>
  <c r="AB2716" i="4"/>
  <c r="AF2717" i="4"/>
  <c r="AJ2718" i="4"/>
  <c r="Z2720" i="4"/>
  <c r="AB2721" i="4"/>
  <c r="AD2722" i="4"/>
  <c r="AG2723" i="4"/>
  <c r="AJ2724" i="4"/>
  <c r="Z2726" i="4"/>
  <c r="AB2727" i="4"/>
  <c r="AD2728" i="4"/>
  <c r="AG2729" i="4"/>
  <c r="AJ2730" i="4"/>
  <c r="Z2732" i="4"/>
  <c r="AB2733" i="4"/>
  <c r="AD2734" i="4"/>
  <c r="AG2735" i="4"/>
  <c r="AJ2736" i="4"/>
  <c r="Z2738" i="4"/>
  <c r="AB2739" i="4"/>
  <c r="AD2740" i="4"/>
  <c r="AG2741" i="4"/>
  <c r="AJ2742" i="4"/>
  <c r="Z2744" i="4"/>
  <c r="AB2745" i="4"/>
  <c r="AD2746" i="4"/>
  <c r="AG2747" i="4"/>
  <c r="AJ2748" i="4"/>
  <c r="Z2750" i="4"/>
  <c r="AB2751" i="4"/>
  <c r="AD2752" i="4"/>
  <c r="AG2753" i="4"/>
  <c r="AJ2754" i="4"/>
  <c r="Z2756" i="4"/>
  <c r="AB2757" i="4"/>
  <c r="AD2758" i="4"/>
  <c r="AG2759" i="4"/>
  <c r="AJ2760" i="4"/>
  <c r="Z2762" i="4"/>
  <c r="AB2763" i="4"/>
  <c r="AD2764" i="4"/>
  <c r="AG2765" i="4"/>
  <c r="AJ2766" i="4"/>
  <c r="Z2768" i="4"/>
  <c r="AB2769" i="4"/>
  <c r="AD2770" i="4"/>
  <c r="AG2771" i="4"/>
  <c r="AJ2772" i="4"/>
  <c r="Z2774" i="4"/>
  <c r="AB2775" i="4"/>
  <c r="AD2776" i="4"/>
  <c r="AG2777" i="4"/>
  <c r="AJ2778" i="4"/>
  <c r="Z2780" i="4"/>
  <c r="AB2781" i="4"/>
  <c r="AD2782" i="4"/>
  <c r="AG2783" i="4"/>
  <c r="AJ2784" i="4"/>
  <c r="Z2786" i="4"/>
  <c r="AB2787" i="4"/>
  <c r="AD2788" i="4"/>
  <c r="AG2789" i="4"/>
  <c r="AJ2790" i="4"/>
  <c r="Z2792" i="4"/>
  <c r="AB2793" i="4"/>
  <c r="AD2794" i="4"/>
  <c r="AG2795" i="4"/>
  <c r="AJ2796" i="4"/>
  <c r="Z2798" i="4"/>
  <c r="AB2799" i="4"/>
  <c r="AD2800" i="4"/>
  <c r="AG2801" i="4"/>
  <c r="AJ2802" i="4"/>
  <c r="Z2804" i="4"/>
  <c r="AB2805" i="4"/>
  <c r="AD2806" i="4"/>
  <c r="AG2807" i="4"/>
  <c r="AJ2808" i="4"/>
  <c r="Z2810" i="4"/>
  <c r="AB2811" i="4"/>
  <c r="AD2812" i="4"/>
  <c r="AG2813" i="4"/>
  <c r="AJ2814" i="4"/>
  <c r="Z2816" i="4"/>
  <c r="AB2817" i="4"/>
  <c r="AD2818" i="4"/>
  <c r="AG2819" i="4"/>
  <c r="AJ2820" i="4"/>
  <c r="Z2822" i="4"/>
  <c r="AB2823" i="4"/>
  <c r="AD2824" i="4"/>
  <c r="AG2825" i="4"/>
  <c r="AJ2826" i="4"/>
  <c r="Z2828" i="4"/>
  <c r="AB2829" i="4"/>
  <c r="AD2830" i="4"/>
  <c r="AG2831" i="4"/>
  <c r="AJ2832" i="4"/>
  <c r="Z2834" i="4"/>
  <c r="AB2835" i="4"/>
  <c r="AD2836" i="4"/>
  <c r="AG2837" i="4"/>
  <c r="AJ2838" i="4"/>
  <c r="Z2840" i="4"/>
  <c r="AB2841" i="4"/>
  <c r="AD2842" i="4"/>
  <c r="AG2843" i="4"/>
  <c r="AJ2844" i="4"/>
  <c r="Z2846" i="4"/>
  <c r="AB2847" i="4"/>
  <c r="AD2848" i="4"/>
  <c r="AG2849" i="4"/>
  <c r="AJ2850" i="4"/>
  <c r="Z2852" i="4"/>
  <c r="AB2853" i="4"/>
  <c r="AD2854" i="4"/>
  <c r="AG2855" i="4"/>
  <c r="AJ2856" i="4"/>
  <c r="Z2858" i="4"/>
  <c r="AB2859" i="4"/>
  <c r="AD2860" i="4"/>
  <c r="AG2861" i="4"/>
  <c r="AJ2862" i="4"/>
  <c r="Z2864" i="4"/>
  <c r="AB2865" i="4"/>
  <c r="AD2866" i="4"/>
  <c r="AG2867" i="4"/>
  <c r="AJ2868" i="4"/>
  <c r="Z2870" i="4"/>
  <c r="AB2871" i="4"/>
  <c r="AD2872" i="4"/>
  <c r="AG2873" i="4"/>
  <c r="AJ2874" i="4"/>
  <c r="Z2876" i="4"/>
  <c r="AB2877" i="4"/>
  <c r="AD2878" i="4"/>
  <c r="AG2879" i="4"/>
  <c r="AJ2880" i="4"/>
  <c r="Z2882" i="4"/>
  <c r="AB2883" i="4"/>
  <c r="AD2884" i="4"/>
  <c r="AG2885" i="4"/>
  <c r="AJ2886" i="4"/>
  <c r="Z2888" i="4"/>
  <c r="AB2889" i="4"/>
  <c r="AD2890" i="4"/>
  <c r="AG2891" i="4"/>
  <c r="AJ2892" i="4"/>
  <c r="Z2894" i="4"/>
  <c r="AB2895" i="4"/>
  <c r="AD2896" i="4"/>
  <c r="AG2897" i="4"/>
  <c r="AJ2898" i="4"/>
  <c r="Z2900" i="4"/>
  <c r="AB2901" i="4"/>
  <c r="AD2902" i="4"/>
  <c r="AG2903" i="4"/>
  <c r="AJ2904" i="4"/>
  <c r="Z2906" i="4"/>
  <c r="AB2907" i="4"/>
  <c r="AD2908" i="4"/>
  <c r="AG2909" i="4"/>
  <c r="AJ2910" i="4"/>
  <c r="Z2912" i="4"/>
  <c r="AB2913" i="4"/>
  <c r="AD2914" i="4"/>
  <c r="AG2915" i="4"/>
  <c r="AJ2916" i="4"/>
  <c r="Z2918" i="4"/>
  <c r="AB2919" i="4"/>
  <c r="AD2920" i="4"/>
  <c r="AG2921" i="4"/>
  <c r="AJ2922" i="4"/>
  <c r="Z2924" i="4"/>
  <c r="AB2925" i="4"/>
  <c r="AD2926" i="4"/>
  <c r="AG2927" i="4"/>
  <c r="AJ2928" i="4"/>
  <c r="Z2930" i="4"/>
  <c r="AB2931" i="4"/>
  <c r="AD2932" i="4"/>
  <c r="AG2933" i="4"/>
  <c r="AJ2934" i="4"/>
  <c r="Z2936" i="4"/>
  <c r="AB2937" i="4"/>
  <c r="AD2938" i="4"/>
  <c r="AG2939" i="4"/>
  <c r="AJ2940" i="4"/>
  <c r="Z2942" i="4"/>
  <c r="AB2943" i="4"/>
  <c r="AD2944" i="4"/>
  <c r="AE352" i="4"/>
  <c r="AD549" i="4"/>
  <c r="AJ690" i="4"/>
  <c r="AG792" i="4"/>
  <c r="Z858" i="4"/>
  <c r="Z916" i="4"/>
  <c r="AH964" i="4"/>
  <c r="AA1010" i="4"/>
  <c r="Z1043" i="4"/>
  <c r="Z1076" i="4"/>
  <c r="AJ1101" i="4"/>
  <c r="AF1128" i="4"/>
  <c r="AA1147" i="4"/>
  <c r="AB1171" i="4"/>
  <c r="Y1194" i="4"/>
  <c r="Y1213" i="4"/>
  <c r="AB1231" i="4"/>
  <c r="AJ1246" i="4"/>
  <c r="AC1265" i="4"/>
  <c r="Y1279" i="4"/>
  <c r="AC1297" i="4"/>
  <c r="Z1313" i="4"/>
  <c r="AG1325" i="4"/>
  <c r="AE1344" i="4"/>
  <c r="AI1359" i="4"/>
  <c r="Y1374" i="4"/>
  <c r="AE1384" i="4"/>
  <c r="AI1397" i="4"/>
  <c r="AF1413" i="4"/>
  <c r="Z1424" i="4"/>
  <c r="AG1434" i="4"/>
  <c r="AH1445" i="4"/>
  <c r="AC1456" i="4"/>
  <c r="AG1464" i="4"/>
  <c r="AD1474" i="4"/>
  <c r="AI1484" i="4"/>
  <c r="AB1493" i="4"/>
  <c r="AE1502" i="4"/>
  <c r="AH1511" i="4"/>
  <c r="Y1521" i="4"/>
  <c r="AG1528" i="4"/>
  <c r="AH1536" i="4"/>
  <c r="AF1546" i="4"/>
  <c r="AG1553" i="4"/>
  <c r="AJ1562" i="4"/>
  <c r="AH1572" i="4"/>
  <c r="AC1582" i="4"/>
  <c r="AG1589" i="4"/>
  <c r="AH1597" i="4"/>
  <c r="AC1607" i="4"/>
  <c r="Y1615" i="4"/>
  <c r="AJ1623" i="4"/>
  <c r="AC1632" i="4"/>
  <c r="Y1642" i="4"/>
  <c r="AG1649" i="4"/>
  <c r="AF1658" i="4"/>
  <c r="Y1668" i="4"/>
  <c r="Y1675" i="4"/>
  <c r="AD1682" i="4"/>
  <c r="AB1691" i="4"/>
  <c r="AB1700" i="4"/>
  <c r="AD1706" i="4"/>
  <c r="AD1715" i="4"/>
  <c r="AA1723" i="4"/>
  <c r="AA1729" i="4"/>
  <c r="AA1737" i="4"/>
  <c r="AG1743" i="4"/>
  <c r="Z1749" i="4"/>
  <c r="AD1753" i="4"/>
  <c r="AB1758" i="4"/>
  <c r="AD1763" i="4"/>
  <c r="Y1767" i="4"/>
  <c r="Y1773" i="4"/>
  <c r="AH1777" i="4"/>
  <c r="Y1783" i="4"/>
  <c r="AE1786" i="4"/>
  <c r="AG1791" i="4"/>
  <c r="AC1797" i="4"/>
  <c r="AB1801" i="4"/>
  <c r="Z1806" i="4"/>
  <c r="AB1811" i="4"/>
  <c r="Z1816" i="4"/>
  <c r="AD1820" i="4"/>
  <c r="AF1825" i="4"/>
  <c r="AH1830" i="4"/>
  <c r="AA1835" i="4"/>
  <c r="Y1840" i="4"/>
  <c r="AA1845" i="4"/>
  <c r="AC1850" i="4"/>
  <c r="AI1853" i="4"/>
  <c r="AE1859" i="4"/>
  <c r="AG1864" i="4"/>
  <c r="AB1868" i="4"/>
  <c r="AD1873" i="4"/>
  <c r="AB1878" i="4"/>
  <c r="AB1884" i="4"/>
  <c r="AH1887" i="4"/>
  <c r="Y1893" i="4"/>
  <c r="AH1897" i="4"/>
  <c r="AA1902" i="4"/>
  <c r="AC1907" i="4"/>
  <c r="AE1912" i="4"/>
  <c r="AC1917" i="4"/>
  <c r="AG1921" i="4"/>
  <c r="AI1926" i="4"/>
  <c r="AG1931" i="4"/>
  <c r="AF1935" i="4"/>
  <c r="AB1940" i="4"/>
  <c r="AH1944" i="4"/>
  <c r="AG1949" i="4"/>
  <c r="Z1953" i="4"/>
  <c r="AC1957" i="4"/>
  <c r="AH1961" i="4"/>
  <c r="AA1965" i="4"/>
  <c r="AC1969" i="4"/>
  <c r="AH1972" i="4"/>
  <c r="AA1976" i="4"/>
  <c r="AF1978" i="4"/>
  <c r="AH1981" i="4"/>
  <c r="Y1985" i="4"/>
  <c r="AD1987" i="4"/>
  <c r="AF1990" i="4"/>
  <c r="AH1993" i="4"/>
  <c r="Z1997" i="4"/>
  <c r="AD1999" i="4"/>
  <c r="AG2002" i="4"/>
  <c r="AF2005" i="4"/>
  <c r="AH2007" i="4"/>
  <c r="AH2010" i="4"/>
  <c r="AF2013" i="4"/>
  <c r="AE2016" i="4"/>
  <c r="AG2018" i="4"/>
  <c r="AG2021" i="4"/>
  <c r="AD2024" i="4"/>
  <c r="AG2026" i="4"/>
  <c r="AD2029" i="4"/>
  <c r="Y2032" i="4"/>
  <c r="AE2034" i="4"/>
  <c r="AF2036" i="4"/>
  <c r="AB2039" i="4"/>
  <c r="AI2041" i="4"/>
  <c r="AI2043" i="4"/>
  <c r="AD2046" i="4"/>
  <c r="AA2049" i="4"/>
  <c r="AH2051" i="4"/>
  <c r="AH2053" i="4"/>
  <c r="AC2056" i="4"/>
  <c r="Z2059" i="4"/>
  <c r="Z2061" i="4"/>
  <c r="AG2063" i="4"/>
  <c r="AC2066" i="4"/>
  <c r="AI2068" i="4"/>
  <c r="Y2071" i="4"/>
  <c r="AE2073" i="4"/>
  <c r="AA2076" i="4"/>
  <c r="AA2078" i="4"/>
  <c r="AH2080" i="4"/>
  <c r="AC2083" i="4"/>
  <c r="Z2086" i="4"/>
  <c r="Y2088" i="4"/>
  <c r="AG2090" i="4"/>
  <c r="AB2093" i="4"/>
  <c r="AB2095" i="4"/>
  <c r="Y2098" i="4"/>
  <c r="AF2100" i="4"/>
  <c r="AA2103" i="4"/>
  <c r="AA2105" i="4"/>
  <c r="AI2107" i="4"/>
  <c r="AD2110" i="4"/>
  <c r="AE2112" i="4"/>
  <c r="Z2115" i="4"/>
  <c r="AG2117" i="4"/>
  <c r="AB2120" i="4"/>
  <c r="AC2122" i="4"/>
  <c r="AI2124" i="4"/>
  <c r="AF2127" i="4"/>
  <c r="AF2129" i="4"/>
  <c r="AA2132" i="4"/>
  <c r="AH2134" i="4"/>
  <c r="AE2137" i="4"/>
  <c r="AE2139" i="4"/>
  <c r="Z2142" i="4"/>
  <c r="AG2144" i="4"/>
  <c r="AG2146" i="4"/>
  <c r="AD2149" i="4"/>
  <c r="Y2152" i="4"/>
  <c r="AE2154" i="4"/>
  <c r="AF2156" i="4"/>
  <c r="AB2159" i="4"/>
  <c r="AH2161" i="4"/>
  <c r="AI2163" i="4"/>
  <c r="AD2166" i="4"/>
  <c r="Z2169" i="4"/>
  <c r="AG2171" i="4"/>
  <c r="AG2173" i="4"/>
  <c r="AC2176" i="4"/>
  <c r="Y2179" i="4"/>
  <c r="Y2181" i="4"/>
  <c r="AF2183" i="4"/>
  <c r="AC2186" i="4"/>
  <c r="AI2188" i="4"/>
  <c r="AI2190" i="4"/>
  <c r="AE2193" i="4"/>
  <c r="AA2196" i="4"/>
  <c r="AA2198" i="4"/>
  <c r="AH2200" i="4"/>
  <c r="AC2203" i="4"/>
  <c r="Y2206" i="4"/>
  <c r="Y2208" i="4"/>
  <c r="AF2210" i="4"/>
  <c r="AB2213" i="4"/>
  <c r="AB2215" i="4"/>
  <c r="AH2217" i="4"/>
  <c r="AE2220" i="4"/>
  <c r="AA2223" i="4"/>
  <c r="AA2225" i="4"/>
  <c r="AH2227" i="4"/>
  <c r="AD2230" i="4"/>
  <c r="AD2232" i="4"/>
  <c r="Z2235" i="4"/>
  <c r="AG2237" i="4"/>
  <c r="AB2240" i="4"/>
  <c r="AC2242" i="4"/>
  <c r="AI2244" i="4"/>
  <c r="AE2247" i="4"/>
  <c r="AF2249" i="4"/>
  <c r="AA2252" i="4"/>
  <c r="AG2254" i="4"/>
  <c r="AD2257" i="4"/>
  <c r="AD2259" i="4"/>
  <c r="Z2262" i="4"/>
  <c r="AF2264" i="4"/>
  <c r="AF2266" i="4"/>
  <c r="AC2269" i="4"/>
  <c r="Y2272" i="4"/>
  <c r="AE2274" i="4"/>
  <c r="AE2276" i="4"/>
  <c r="AB2279" i="4"/>
  <c r="AH2281" i="4"/>
  <c r="AI2283" i="4"/>
  <c r="AD2286" i="4"/>
  <c r="Z2289" i="4"/>
  <c r="AF2291" i="4"/>
  <c r="AG2293" i="4"/>
  <c r="Y2296" i="4"/>
  <c r="AA2298" i="4"/>
  <c r="AI2299" i="4"/>
  <c r="Z2302" i="4"/>
  <c r="AB2304" i="4"/>
  <c r="AD2306" i="4"/>
  <c r="Z2308" i="4"/>
  <c r="AB2310" i="4"/>
  <c r="AD2312" i="4"/>
  <c r="AA2314" i="4"/>
  <c r="AC2316" i="4"/>
  <c r="AE2318" i="4"/>
  <c r="AG2320" i="4"/>
  <c r="AC2322" i="4"/>
  <c r="AE2324" i="4"/>
  <c r="AG2326" i="4"/>
  <c r="AD2328" i="4"/>
  <c r="AF2330" i="4"/>
  <c r="AH2332" i="4"/>
  <c r="Y2335" i="4"/>
  <c r="AF2336" i="4"/>
  <c r="AH2338" i="4"/>
  <c r="Y2341" i="4"/>
  <c r="AG2342" i="4"/>
  <c r="AI2344" i="4"/>
  <c r="Z2347" i="4"/>
  <c r="AB2349" i="4"/>
  <c r="AI2350" i="4"/>
  <c r="Z2353" i="4"/>
  <c r="AB2355" i="4"/>
  <c r="Y2357" i="4"/>
  <c r="AA2359" i="4"/>
  <c r="AC2361" i="4"/>
  <c r="AE2363" i="4"/>
  <c r="AB2365" i="4"/>
  <c r="AD2367" i="4"/>
  <c r="AF2369" i="4"/>
  <c r="AB2371" i="4"/>
  <c r="AD2373" i="4"/>
  <c r="AF2375" i="4"/>
  <c r="AH2377" i="4"/>
  <c r="AE2379" i="4"/>
  <c r="AG2381" i="4"/>
  <c r="AI2383" i="4"/>
  <c r="AE2385" i="4"/>
  <c r="AG2387" i="4"/>
  <c r="AI2389" i="4"/>
  <c r="Z2392" i="4"/>
  <c r="AH2393" i="4"/>
  <c r="Y2396" i="4"/>
  <c r="AA2398" i="4"/>
  <c r="AH2399" i="4"/>
  <c r="Y2402" i="4"/>
  <c r="AA2404" i="4"/>
  <c r="AC2406" i="4"/>
  <c r="Z2408" i="4"/>
  <c r="AB2410" i="4"/>
  <c r="AD2412" i="4"/>
  <c r="Z2414" i="4"/>
  <c r="AB2416" i="4"/>
  <c r="AD2418" i="4"/>
  <c r="AF2420" i="4"/>
  <c r="AC2422" i="4"/>
  <c r="AE2424" i="4"/>
  <c r="AG2426" i="4"/>
  <c r="AC2428" i="4"/>
  <c r="AE2430" i="4"/>
  <c r="AG2432" i="4"/>
  <c r="AI2434" i="4"/>
  <c r="AF2436" i="4"/>
  <c r="AH2438" i="4"/>
  <c r="Y2441" i="4"/>
  <c r="AG2442" i="4"/>
  <c r="AI2444" i="4"/>
  <c r="Z2447" i="4"/>
  <c r="AB2449" i="4"/>
  <c r="AI2450" i="4"/>
  <c r="Z2453" i="4"/>
  <c r="AB2455" i="4"/>
  <c r="Y2457" i="4"/>
  <c r="AA2459" i="4"/>
  <c r="AC2461" i="4"/>
  <c r="AE2463" i="4"/>
  <c r="AA2465" i="4"/>
  <c r="AC2467" i="4"/>
  <c r="AE2469" i="4"/>
  <c r="AB2471" i="4"/>
  <c r="AD2473" i="4"/>
  <c r="AF2475" i="4"/>
  <c r="AH2477" i="4"/>
  <c r="AD2479" i="4"/>
  <c r="AD2481" i="4"/>
  <c r="AD2483" i="4"/>
  <c r="Y2485" i="4"/>
  <c r="Y2487" i="4"/>
  <c r="Y2489" i="4"/>
  <c r="Y2491" i="4"/>
  <c r="AE2492" i="4"/>
  <c r="AE2494" i="4"/>
  <c r="AE2496" i="4"/>
  <c r="Z2498" i="4"/>
  <c r="Z2500" i="4"/>
  <c r="Z2502" i="4"/>
  <c r="Z2504" i="4"/>
  <c r="AF2505" i="4"/>
  <c r="AF2507" i="4"/>
  <c r="AF2509" i="4"/>
  <c r="AA2511" i="4"/>
  <c r="AA2513" i="4"/>
  <c r="AA2515" i="4"/>
  <c r="AA2517" i="4"/>
  <c r="AH2518" i="4"/>
  <c r="AH2520" i="4"/>
  <c r="AH2522" i="4"/>
  <c r="AB2524" i="4"/>
  <c r="AB2526" i="4"/>
  <c r="AB2528" i="4"/>
  <c r="AB2530" i="4"/>
  <c r="AI2531" i="4"/>
  <c r="AI2533" i="4"/>
  <c r="AI2535" i="4"/>
  <c r="AC2537" i="4"/>
  <c r="AC2539" i="4"/>
  <c r="AC2541" i="4"/>
  <c r="AC2543" i="4"/>
  <c r="AJ2544" i="4"/>
  <c r="AI2546" i="4"/>
  <c r="AB2548" i="4"/>
  <c r="Z2550" i="4"/>
  <c r="AE2551" i="4"/>
  <c r="AC2553" i="4"/>
  <c r="AI2554" i="4"/>
  <c r="AF2556" i="4"/>
  <c r="Z2558" i="4"/>
  <c r="AJ2559" i="4"/>
  <c r="AC2561" i="4"/>
  <c r="AA2563" i="4"/>
  <c r="AF2564" i="4"/>
  <c r="AD2566" i="4"/>
  <c r="AJ2567" i="4"/>
  <c r="AH2569" i="4"/>
  <c r="AA2571" i="4"/>
  <c r="Y2573" i="4"/>
  <c r="AD2574" i="4"/>
  <c r="AB2576" i="4"/>
  <c r="AH2577" i="4"/>
  <c r="AE2579" i="4"/>
  <c r="Y2581" i="4"/>
  <c r="AI2582" i="4"/>
  <c r="AB2584" i="4"/>
  <c r="Z2586" i="4"/>
  <c r="AE2587" i="4"/>
  <c r="AC2589" i="4"/>
  <c r="AI2590" i="4"/>
  <c r="AF2592" i="4"/>
  <c r="Z2594" i="4"/>
  <c r="AJ2595" i="4"/>
  <c r="AC2597" i="4"/>
  <c r="AA2599" i="4"/>
  <c r="AF2600" i="4"/>
  <c r="AB2602" i="4"/>
  <c r="AF2603" i="4"/>
  <c r="Y2605" i="4"/>
  <c r="AD2606" i="4"/>
  <c r="AI2607" i="4"/>
  <c r="Z2609" i="4"/>
  <c r="AC2610" i="4"/>
  <c r="AH2611" i="4"/>
  <c r="Y2613" i="4"/>
  <c r="AC2614" i="4"/>
  <c r="AF2615" i="4"/>
  <c r="AJ2616" i="4"/>
  <c r="AB2618" i="4"/>
  <c r="AE2619" i="4"/>
  <c r="AJ2620" i="4"/>
  <c r="AA2622" i="4"/>
  <c r="AD2623" i="4"/>
  <c r="AI2624" i="4"/>
  <c r="Z2626" i="4"/>
  <c r="AD2627" i="4"/>
  <c r="AH2628" i="4"/>
  <c r="Y2630" i="4"/>
  <c r="AC2631" i="4"/>
  <c r="AF2632" i="4"/>
  <c r="Y2634" i="4"/>
  <c r="AB2635" i="4"/>
  <c r="AE2636" i="4"/>
  <c r="AJ2637" i="4"/>
  <c r="AA2639" i="4"/>
  <c r="AE2640" i="4"/>
  <c r="AI2641" i="4"/>
  <c r="Z2643" i="4"/>
  <c r="AD2644" i="4"/>
  <c r="AH2645" i="4"/>
  <c r="Z2647" i="4"/>
  <c r="AC2648" i="4"/>
  <c r="AF2649" i="4"/>
  <c r="Y2651" i="4"/>
  <c r="AB2652" i="4"/>
  <c r="AF2653" i="4"/>
  <c r="AJ2654" i="4"/>
  <c r="AA2656" i="4"/>
  <c r="AE2657" i="4"/>
  <c r="AI2658" i="4"/>
  <c r="AA2660" i="4"/>
  <c r="AD2661" i="4"/>
  <c r="AH2662" i="4"/>
  <c r="Z2664" i="4"/>
  <c r="AC2665" i="4"/>
  <c r="AH2666" i="4"/>
  <c r="Y2668" i="4"/>
  <c r="AB2669" i="4"/>
  <c r="AF2670" i="4"/>
  <c r="AJ2671" i="4"/>
  <c r="AB2673" i="4"/>
  <c r="AE2674" i="4"/>
  <c r="AI2675" i="4"/>
  <c r="AA2677" i="4"/>
  <c r="AD2678" i="4"/>
  <c r="AI2679" i="4"/>
  <c r="Z2681" i="4"/>
  <c r="AC2682" i="4"/>
  <c r="AH2683" i="4"/>
  <c r="Y2685" i="4"/>
  <c r="AC2686" i="4"/>
  <c r="AF2687" i="4"/>
  <c r="AJ2688" i="4"/>
  <c r="AB2690" i="4"/>
  <c r="AE2691" i="4"/>
  <c r="AJ2692" i="4"/>
  <c r="AA2694" i="4"/>
  <c r="AD2695" i="4"/>
  <c r="AI2696" i="4"/>
  <c r="Z2698" i="4"/>
  <c r="AD2699" i="4"/>
  <c r="AH2700" i="4"/>
  <c r="Y2702" i="4"/>
  <c r="AC2703" i="4"/>
  <c r="AF2704" i="4"/>
  <c r="Y2706" i="4"/>
  <c r="AB2707" i="4"/>
  <c r="AE2708" i="4"/>
  <c r="AJ2709" i="4"/>
  <c r="AA2711" i="4"/>
  <c r="AE2712" i="4"/>
  <c r="AI2713" i="4"/>
  <c r="Z2715" i="4"/>
  <c r="AD2716" i="4"/>
  <c r="AH2717" i="4"/>
  <c r="Y2719" i="4"/>
  <c r="AA2720" i="4"/>
  <c r="AC2721" i="4"/>
  <c r="AF2722" i="4"/>
  <c r="AH2723" i="4"/>
  <c r="Y2725" i="4"/>
  <c r="AA2726" i="4"/>
  <c r="AC2727" i="4"/>
  <c r="AF2728" i="4"/>
  <c r="AH2729" i="4"/>
  <c r="Y2731" i="4"/>
  <c r="AA2732" i="4"/>
  <c r="AC2733" i="4"/>
  <c r="AF2734" i="4"/>
  <c r="AH2735" i="4"/>
  <c r="Y2737" i="4"/>
  <c r="AA2738" i="4"/>
  <c r="AC2739" i="4"/>
  <c r="AF2740" i="4"/>
  <c r="AH2741" i="4"/>
  <c r="Y2743" i="4"/>
  <c r="AA2744" i="4"/>
  <c r="AC2745" i="4"/>
  <c r="AF2746" i="4"/>
  <c r="AH2747" i="4"/>
  <c r="Y2749" i="4"/>
  <c r="AA2750" i="4"/>
  <c r="AC2751" i="4"/>
  <c r="AF2752" i="4"/>
  <c r="AH2753" i="4"/>
  <c r="Y2755" i="4"/>
  <c r="AA2756" i="4"/>
  <c r="AC2757" i="4"/>
  <c r="AF2758" i="4"/>
  <c r="AH2759" i="4"/>
  <c r="Y2761" i="4"/>
  <c r="AA2762" i="4"/>
  <c r="AC2763" i="4"/>
  <c r="AF2764" i="4"/>
  <c r="AH2765" i="4"/>
  <c r="Y2767" i="4"/>
  <c r="AA2768" i="4"/>
  <c r="AC2769" i="4"/>
  <c r="AF2770" i="4"/>
  <c r="AH2771" i="4"/>
  <c r="Y2773" i="4"/>
  <c r="AA2774" i="4"/>
  <c r="AC2775" i="4"/>
  <c r="AF2776" i="4"/>
  <c r="AH2777" i="4"/>
  <c r="Y2779" i="4"/>
  <c r="AA2780" i="4"/>
  <c r="AC2781" i="4"/>
  <c r="AF2782" i="4"/>
  <c r="AH2783" i="4"/>
  <c r="Y2785" i="4"/>
  <c r="AA2786" i="4"/>
  <c r="AC2787" i="4"/>
  <c r="AF2788" i="4"/>
  <c r="AH2789" i="4"/>
  <c r="Y2791" i="4"/>
  <c r="AA2792" i="4"/>
  <c r="AC2793" i="4"/>
  <c r="AF2794" i="4"/>
  <c r="AH2795" i="4"/>
  <c r="Y2797" i="4"/>
  <c r="AA2798" i="4"/>
  <c r="AC2799" i="4"/>
  <c r="AF2800" i="4"/>
  <c r="AH2801" i="4"/>
  <c r="Y2803" i="4"/>
  <c r="AA2804" i="4"/>
  <c r="AC2805" i="4"/>
  <c r="AF2806" i="4"/>
  <c r="AH2807" i="4"/>
  <c r="Y2809" i="4"/>
  <c r="AA2810" i="4"/>
  <c r="AC2811" i="4"/>
  <c r="AF2812" i="4"/>
  <c r="AH2813" i="4"/>
  <c r="Y2815" i="4"/>
  <c r="AA2816" i="4"/>
  <c r="AC2817" i="4"/>
  <c r="AF2818" i="4"/>
  <c r="AH2819" i="4"/>
  <c r="Y2821" i="4"/>
  <c r="AA2822" i="4"/>
  <c r="AC2823" i="4"/>
  <c r="AF2824" i="4"/>
  <c r="AH2825" i="4"/>
  <c r="Y2827" i="4"/>
  <c r="AA2828" i="4"/>
  <c r="AC2829" i="4"/>
  <c r="AF2830" i="4"/>
  <c r="AH2831" i="4"/>
  <c r="Y2833" i="4"/>
  <c r="AA2834" i="4"/>
  <c r="AC2835" i="4"/>
  <c r="AF2836" i="4"/>
  <c r="AH2837" i="4"/>
  <c r="Y2839" i="4"/>
  <c r="AA2840" i="4"/>
  <c r="AC2841" i="4"/>
  <c r="AF2842" i="4"/>
  <c r="AH2843" i="4"/>
  <c r="Y2845" i="4"/>
  <c r="AA2846" i="4"/>
  <c r="AC2847" i="4"/>
  <c r="AF2848" i="4"/>
  <c r="AH2849" i="4"/>
  <c r="Y2851" i="4"/>
  <c r="AA2852" i="4"/>
  <c r="AC2853" i="4"/>
  <c r="AF2854" i="4"/>
  <c r="AH2855" i="4"/>
  <c r="Y2857" i="4"/>
  <c r="AA2858" i="4"/>
  <c r="AC2859" i="4"/>
  <c r="AF2860" i="4"/>
  <c r="AH2861" i="4"/>
  <c r="Y2863" i="4"/>
  <c r="AA2864" i="4"/>
  <c r="AC2865" i="4"/>
  <c r="AF2866" i="4"/>
  <c r="AH2867" i="4"/>
  <c r="Y2869" i="4"/>
  <c r="AA2870" i="4"/>
  <c r="AC2871" i="4"/>
  <c r="AF2872" i="4"/>
  <c r="AH2873" i="4"/>
  <c r="Y2875" i="4"/>
  <c r="AA2876" i="4"/>
  <c r="AC2877" i="4"/>
  <c r="AF2878" i="4"/>
  <c r="AH2879" i="4"/>
  <c r="Y2881" i="4"/>
  <c r="AA2882" i="4"/>
  <c r="AC2883" i="4"/>
  <c r="AF2884" i="4"/>
  <c r="AH2885" i="4"/>
  <c r="Y2887" i="4"/>
  <c r="AA2888" i="4"/>
  <c r="AC2889" i="4"/>
  <c r="AF2890" i="4"/>
  <c r="AH2891" i="4"/>
  <c r="Y2893" i="4"/>
  <c r="AA2894" i="4"/>
  <c r="AC2895" i="4"/>
  <c r="AF2896" i="4"/>
  <c r="AH2897" i="4"/>
  <c r="Y2899" i="4"/>
  <c r="AA2900" i="4"/>
  <c r="AC2901" i="4"/>
  <c r="AF2902" i="4"/>
  <c r="AH2903" i="4"/>
  <c r="Y2905" i="4"/>
  <c r="AA2906" i="4"/>
  <c r="AC2907" i="4"/>
  <c r="AF2908" i="4"/>
  <c r="AH2909" i="4"/>
  <c r="Y2911" i="4"/>
  <c r="AA2912" i="4"/>
  <c r="AC2913" i="4"/>
  <c r="AF2914" i="4"/>
  <c r="AH2915" i="4"/>
  <c r="Y2917" i="4"/>
  <c r="AA2918" i="4"/>
  <c r="AC2919" i="4"/>
  <c r="AF2920" i="4"/>
  <c r="AH2921" i="4"/>
  <c r="Y2923" i="4"/>
  <c r="AA2924" i="4"/>
  <c r="AC2925" i="4"/>
  <c r="AF2926" i="4"/>
  <c r="AH2927" i="4"/>
  <c r="Y2929" i="4"/>
  <c r="AA2930" i="4"/>
  <c r="AC2931" i="4"/>
  <c r="AF2932" i="4"/>
  <c r="AH2933" i="4"/>
  <c r="Y2935" i="4"/>
  <c r="AA2936" i="4"/>
  <c r="AC2937" i="4"/>
  <c r="AF2938" i="4"/>
  <c r="AH2939" i="4"/>
  <c r="Y2941" i="4"/>
  <c r="AA2942" i="4"/>
  <c r="AC2943" i="4"/>
  <c r="AF2944" i="4"/>
  <c r="AH2945" i="4"/>
  <c r="Y2947" i="4"/>
  <c r="AA2948" i="4"/>
  <c r="AC2949" i="4"/>
  <c r="AF2950" i="4"/>
  <c r="AH2951" i="4"/>
  <c r="Y2953" i="4"/>
  <c r="AA2954" i="4"/>
  <c r="AC2955" i="4"/>
  <c r="AF2956" i="4"/>
  <c r="AH2957" i="4"/>
  <c r="Y2959" i="4"/>
  <c r="AA2960" i="4"/>
  <c r="AC2961" i="4"/>
  <c r="AF2962" i="4"/>
  <c r="AH2963" i="4"/>
  <c r="Y2965" i="4"/>
  <c r="AA2966" i="4"/>
  <c r="AC2967" i="4"/>
  <c r="AF2968" i="4"/>
  <c r="AH2969" i="4"/>
  <c r="Y2971" i="4"/>
  <c r="AA2972" i="4"/>
  <c r="AC2973" i="4"/>
  <c r="AF2974" i="4"/>
  <c r="AH2975" i="4"/>
  <c r="Y2977" i="4"/>
  <c r="AA2978" i="4"/>
  <c r="AC2979" i="4"/>
  <c r="AF2980" i="4"/>
  <c r="AH2981" i="4"/>
  <c r="Y2983" i="4"/>
  <c r="AA2984" i="4"/>
  <c r="AC2985" i="4"/>
  <c r="AF2986" i="4"/>
  <c r="AH2987" i="4"/>
  <c r="Y2989" i="4"/>
  <c r="AA2990" i="4"/>
  <c r="AC2991" i="4"/>
  <c r="AF2992" i="4"/>
  <c r="AH2993" i="4"/>
  <c r="Y2995" i="4"/>
  <c r="AA2996" i="4"/>
  <c r="AC2997" i="4"/>
  <c r="AF2998" i="4"/>
  <c r="AH2999" i="4"/>
  <c r="Y3001" i="4"/>
  <c r="AA3002" i="4"/>
  <c r="AC3003" i="4"/>
  <c r="AF3004" i="4"/>
  <c r="AH3005" i="4"/>
  <c r="Y3007" i="4"/>
  <c r="AA3008" i="4"/>
  <c r="AC3009" i="4"/>
  <c r="AF3010" i="4"/>
  <c r="AH3011" i="4"/>
  <c r="Y3013" i="4"/>
  <c r="AA3014" i="4"/>
  <c r="AC3015" i="4"/>
  <c r="AF3016" i="4"/>
  <c r="AH3017" i="4"/>
  <c r="Y3019" i="4"/>
  <c r="AA3020" i="4"/>
  <c r="AC3021" i="4"/>
  <c r="AF3022" i="4"/>
  <c r="AH3023" i="4"/>
  <c r="Y3025" i="4"/>
  <c r="AA3026" i="4"/>
  <c r="AC3027" i="4"/>
  <c r="AF3028" i="4"/>
  <c r="AH3029" i="4"/>
  <c r="Y3031" i="4"/>
  <c r="AA3032" i="4"/>
  <c r="AC3033" i="4"/>
  <c r="AF3034" i="4"/>
  <c r="AH3035" i="4"/>
  <c r="Y3037" i="4"/>
  <c r="AA3038" i="4"/>
  <c r="AC3039" i="4"/>
  <c r="AF3040" i="4"/>
  <c r="AH3041" i="4"/>
  <c r="Y3043" i="4"/>
  <c r="AA3044" i="4"/>
  <c r="AC3045" i="4"/>
  <c r="AF3046" i="4"/>
  <c r="AH3047" i="4"/>
  <c r="Y3049" i="4"/>
  <c r="AA3050" i="4"/>
  <c r="AC3051" i="4"/>
  <c r="AF3052" i="4"/>
  <c r="AH3053" i="4"/>
  <c r="Y3055" i="4"/>
  <c r="AA3056" i="4"/>
  <c r="AC3057" i="4"/>
  <c r="AF3058" i="4"/>
  <c r="AH3059" i="4"/>
  <c r="Y3061" i="4"/>
  <c r="AA3062" i="4"/>
  <c r="AC3063" i="4"/>
  <c r="AF3064" i="4"/>
  <c r="AH3065" i="4"/>
  <c r="Y3067" i="4"/>
  <c r="AA3068" i="4"/>
  <c r="AC3069" i="4"/>
  <c r="AF3070" i="4"/>
  <c r="AH3071" i="4"/>
  <c r="Y3073" i="4"/>
  <c r="AA3074" i="4"/>
  <c r="AC3075" i="4"/>
  <c r="AF3076" i="4"/>
  <c r="AH3077" i="4"/>
  <c r="Y3079" i="4"/>
  <c r="AA3080" i="4"/>
  <c r="AC3081" i="4"/>
  <c r="AF3082" i="4"/>
  <c r="AH3083" i="4"/>
  <c r="Y3085" i="4"/>
  <c r="AA3086" i="4"/>
  <c r="AC3087" i="4"/>
  <c r="AF3088" i="4"/>
  <c r="AH3089" i="4"/>
  <c r="Y3091" i="4"/>
  <c r="AA3092" i="4"/>
  <c r="AC3093" i="4"/>
  <c r="AF3094" i="4"/>
  <c r="AH3095" i="4"/>
  <c r="Y3097" i="4"/>
  <c r="AA3098" i="4"/>
  <c r="AC3099" i="4"/>
  <c r="AF3100" i="4"/>
  <c r="AH3101" i="4"/>
  <c r="Y3103" i="4"/>
  <c r="AA3104" i="4"/>
  <c r="AC3105" i="4"/>
  <c r="AF3106" i="4"/>
  <c r="AH3107" i="4"/>
  <c r="Y3109" i="4"/>
  <c r="AA3110" i="4"/>
  <c r="AC3111" i="4"/>
  <c r="AF3112" i="4"/>
  <c r="AH3113" i="4"/>
  <c r="Y3115" i="4"/>
  <c r="AA3116" i="4"/>
  <c r="AC3117" i="4"/>
  <c r="AF3118" i="4"/>
  <c r="AH3119" i="4"/>
  <c r="Y3121" i="4"/>
  <c r="AA3122" i="4"/>
  <c r="AC3123" i="4"/>
  <c r="AF3124" i="4"/>
  <c r="AH3125" i="4"/>
  <c r="Y3127" i="4"/>
  <c r="AA3128" i="4"/>
  <c r="AC3129" i="4"/>
  <c r="AF3130" i="4"/>
  <c r="AH3131" i="4"/>
  <c r="Y3133" i="4"/>
  <c r="AA3134" i="4"/>
  <c r="AC3135" i="4"/>
  <c r="AF3136" i="4"/>
  <c r="AH3137" i="4"/>
  <c r="Y3139" i="4"/>
  <c r="AA3140" i="4"/>
  <c r="AC3141" i="4"/>
  <c r="AF3142" i="4"/>
  <c r="AH3143" i="4"/>
  <c r="Y3145" i="4"/>
  <c r="AA3146" i="4"/>
  <c r="AC3147" i="4"/>
  <c r="AF3148" i="4"/>
  <c r="AH3149" i="4"/>
  <c r="Y3151" i="4"/>
  <c r="AA3152" i="4"/>
  <c r="AC3153" i="4"/>
  <c r="AF3154" i="4"/>
  <c r="AH3155" i="4"/>
  <c r="Y3157" i="4"/>
  <c r="AA3158" i="4"/>
  <c r="AC3159" i="4"/>
  <c r="AF3160" i="4"/>
  <c r="AH3161" i="4"/>
  <c r="Y3163" i="4"/>
  <c r="AA3164" i="4"/>
  <c r="AC3165" i="4"/>
  <c r="AF3166" i="4"/>
  <c r="AH3167" i="4"/>
  <c r="Y3169" i="4"/>
  <c r="AA3170" i="4"/>
  <c r="AC3171" i="4"/>
  <c r="AF3172" i="4"/>
  <c r="AH3173" i="4"/>
  <c r="Y3175" i="4"/>
  <c r="AA3176" i="4"/>
  <c r="AC3177" i="4"/>
  <c r="AE3178" i="4"/>
  <c r="AF3179" i="4"/>
  <c r="AG3180" i="4"/>
  <c r="AH3181" i="4"/>
  <c r="AJ3182" i="4"/>
  <c r="Y3184" i="4"/>
  <c r="Z3185" i="4"/>
  <c r="AA3186" i="4"/>
  <c r="AB3187" i="4"/>
  <c r="AC3188" i="4"/>
  <c r="AD3189" i="4"/>
  <c r="AE3190" i="4"/>
  <c r="AF3191" i="4"/>
  <c r="AG3192" i="4"/>
  <c r="AH3193" i="4"/>
  <c r="AJ3194" i="4"/>
  <c r="Y3196" i="4"/>
  <c r="Z3197" i="4"/>
  <c r="AA3198" i="4"/>
  <c r="AB3199" i="4"/>
  <c r="AC3200" i="4"/>
  <c r="AD3201" i="4"/>
  <c r="AE3202" i="4"/>
  <c r="AF3203" i="4"/>
  <c r="AG3204" i="4"/>
  <c r="AH3205" i="4"/>
  <c r="AJ3206" i="4"/>
  <c r="Y3208" i="4"/>
  <c r="Z3209" i="4"/>
  <c r="AA3210" i="4"/>
  <c r="AB3211" i="4"/>
  <c r="AC3212" i="4"/>
  <c r="AD3213" i="4"/>
  <c r="AE3214" i="4"/>
  <c r="AF3215" i="4"/>
  <c r="AG3216" i="4"/>
  <c r="AH3217" i="4"/>
  <c r="AJ3218" i="4"/>
  <c r="Y3220" i="4"/>
  <c r="Z3221" i="4"/>
  <c r="AA3222" i="4"/>
  <c r="AB3223" i="4"/>
  <c r="AC3224" i="4"/>
  <c r="AD3225" i="4"/>
  <c r="AE3226" i="4"/>
  <c r="AF3227" i="4"/>
  <c r="AG3228" i="4"/>
  <c r="AH3229" i="4"/>
  <c r="AJ3230" i="4"/>
  <c r="Y3232" i="4"/>
  <c r="Z3233" i="4"/>
  <c r="AA3234" i="4"/>
  <c r="AB3235" i="4"/>
  <c r="AC3236" i="4"/>
  <c r="AD3237" i="4"/>
  <c r="AE3238" i="4"/>
  <c r="AF3239" i="4"/>
  <c r="AG3240" i="4"/>
  <c r="AH3241" i="4"/>
  <c r="AJ3242" i="4"/>
  <c r="Y3244" i="4"/>
  <c r="Z3245" i="4"/>
  <c r="AA3246" i="4"/>
  <c r="AB3247" i="4"/>
  <c r="AC3248" i="4"/>
  <c r="AD3249" i="4"/>
  <c r="AE3250" i="4"/>
  <c r="AF3251" i="4"/>
  <c r="AG3252" i="4"/>
  <c r="AH3253" i="4"/>
  <c r="AJ3254" i="4"/>
  <c r="Y3256" i="4"/>
  <c r="Z3257" i="4"/>
  <c r="AA3258" i="4"/>
  <c r="AB3259" i="4"/>
  <c r="AC3260" i="4"/>
  <c r="AD3261" i="4"/>
  <c r="AE3262" i="4"/>
  <c r="AF3263" i="4"/>
  <c r="AG3264" i="4"/>
  <c r="AH3265" i="4"/>
  <c r="AJ3266" i="4"/>
  <c r="Y3268" i="4"/>
  <c r="Z3269" i="4"/>
  <c r="AA3270" i="4"/>
  <c r="AB3271" i="4"/>
  <c r="AC3272" i="4"/>
  <c r="AD3273" i="4"/>
  <c r="AE3274" i="4"/>
  <c r="AF3275" i="4"/>
  <c r="AG3276" i="4"/>
  <c r="AH3277" i="4"/>
  <c r="AJ3278" i="4"/>
  <c r="Y3280" i="4"/>
  <c r="Z3281" i="4"/>
  <c r="AA3282" i="4"/>
  <c r="AB3283" i="4"/>
  <c r="AC3284" i="4"/>
  <c r="AD3285" i="4"/>
  <c r="AE3286" i="4"/>
  <c r="AF3287" i="4"/>
  <c r="AG3288" i="4"/>
  <c r="AH3289" i="4"/>
  <c r="AJ3290" i="4"/>
  <c r="AJ3291" i="4"/>
  <c r="AJ3292" i="4"/>
  <c r="AJ3293" i="4"/>
  <c r="AJ3294" i="4"/>
  <c r="AJ3295" i="4"/>
  <c r="AJ3296" i="4"/>
  <c r="AJ3297" i="4"/>
  <c r="AJ3298" i="4"/>
  <c r="AJ3299" i="4"/>
  <c r="AJ3300" i="4"/>
  <c r="AJ3301" i="4"/>
  <c r="AJ3302" i="4"/>
  <c r="AJ3303" i="4"/>
  <c r="AJ3304" i="4"/>
  <c r="AJ3305" i="4"/>
  <c r="AJ3306" i="4"/>
  <c r="AJ3307" i="4"/>
  <c r="AJ3308" i="4"/>
  <c r="AJ3309" i="4"/>
  <c r="AJ3310" i="4"/>
  <c r="AJ3311" i="4"/>
  <c r="AJ3312" i="4"/>
  <c r="AJ3313" i="4"/>
  <c r="AJ3314" i="4"/>
  <c r="AJ3315" i="4"/>
  <c r="AJ3316" i="4"/>
  <c r="AJ3317" i="4"/>
  <c r="AJ3318" i="4"/>
  <c r="AJ3319" i="4"/>
  <c r="AJ3320" i="4"/>
  <c r="AJ3321" i="4"/>
  <c r="AJ3322" i="4"/>
  <c r="AJ3323" i="4"/>
  <c r="AJ3324" i="4"/>
  <c r="AJ3325" i="4"/>
  <c r="AJ3326" i="4"/>
  <c r="AJ3327" i="4"/>
  <c r="AJ3328" i="4"/>
  <c r="AJ3329" i="4"/>
  <c r="AJ3330" i="4"/>
  <c r="AJ3331" i="4"/>
  <c r="AJ3332" i="4"/>
  <c r="AJ3333" i="4"/>
  <c r="AJ3334" i="4"/>
  <c r="AJ3335" i="4"/>
  <c r="AJ3336" i="4"/>
  <c r="AJ3337" i="4"/>
  <c r="AJ3338" i="4"/>
  <c r="AJ3339" i="4"/>
  <c r="AJ3340" i="4"/>
  <c r="AJ3341" i="4"/>
  <c r="AJ3342" i="4"/>
  <c r="AJ3343" i="4"/>
  <c r="AJ3344" i="4"/>
  <c r="AJ3345" i="4"/>
  <c r="AJ3346" i="4"/>
  <c r="AJ3347" i="4"/>
  <c r="AJ3348" i="4"/>
  <c r="AJ3349" i="4"/>
  <c r="AJ3350" i="4"/>
  <c r="AJ3351" i="4"/>
  <c r="AJ3352" i="4"/>
  <c r="AJ3353" i="4"/>
  <c r="AJ3354" i="4"/>
  <c r="AJ3355" i="4"/>
  <c r="AJ3356" i="4"/>
  <c r="AJ3357" i="4"/>
  <c r="AJ3358" i="4"/>
  <c r="AJ3359" i="4"/>
  <c r="AJ3360" i="4"/>
  <c r="AJ3361" i="4"/>
  <c r="AJ3362" i="4"/>
  <c r="AJ3363" i="4"/>
  <c r="AJ3364" i="4"/>
  <c r="AJ3365" i="4"/>
  <c r="AJ3366" i="4"/>
  <c r="AJ3367" i="4"/>
  <c r="AJ3368" i="4"/>
  <c r="AJ3369" i="4"/>
  <c r="AJ3370" i="4"/>
  <c r="AJ3371" i="4"/>
  <c r="AJ3372" i="4"/>
  <c r="AJ3373" i="4"/>
  <c r="AJ3374" i="4"/>
  <c r="AJ3375" i="4"/>
  <c r="AJ3376" i="4"/>
  <c r="AJ3377" i="4"/>
  <c r="AJ3378" i="4"/>
  <c r="AJ3379" i="4"/>
  <c r="AJ3380" i="4"/>
  <c r="AJ3381" i="4"/>
  <c r="AJ3382" i="4"/>
  <c r="AJ3383" i="4"/>
  <c r="AJ3384" i="4"/>
  <c r="AJ3385" i="4"/>
  <c r="AJ3386" i="4"/>
  <c r="AJ3387" i="4"/>
  <c r="AJ3388" i="4"/>
  <c r="AJ3389" i="4"/>
  <c r="AJ3390" i="4"/>
  <c r="AJ3391" i="4"/>
  <c r="AJ3392" i="4"/>
  <c r="AJ3393" i="4"/>
  <c r="AJ3394" i="4"/>
  <c r="AJ3395" i="4"/>
  <c r="AJ3396" i="4"/>
  <c r="AJ3397" i="4"/>
  <c r="AJ3398" i="4"/>
  <c r="AJ3399" i="4"/>
  <c r="AJ3400" i="4"/>
  <c r="AJ3401" i="4"/>
  <c r="AJ3402" i="4"/>
  <c r="AJ3403" i="4"/>
  <c r="AJ3404" i="4"/>
  <c r="AJ3405" i="4"/>
  <c r="AJ3406" i="4"/>
  <c r="AJ3407" i="4"/>
  <c r="AJ3408" i="4"/>
  <c r="AJ3409" i="4"/>
  <c r="AJ3410" i="4"/>
  <c r="AJ3411" i="4"/>
  <c r="AJ3412" i="4"/>
  <c r="AJ3413" i="4"/>
  <c r="AJ3414" i="4"/>
  <c r="AJ3415" i="4"/>
  <c r="AJ3416" i="4"/>
  <c r="AJ3417" i="4"/>
  <c r="AJ3418" i="4"/>
  <c r="AJ3419" i="4"/>
  <c r="AJ3420" i="4"/>
  <c r="AJ3421" i="4"/>
  <c r="AJ3422" i="4"/>
  <c r="AJ3423" i="4"/>
  <c r="AJ3424" i="4"/>
  <c r="AJ3425" i="4"/>
  <c r="AJ3426" i="4"/>
  <c r="AJ3427" i="4"/>
  <c r="AJ3428" i="4"/>
  <c r="AJ3429" i="4"/>
  <c r="AJ3430" i="4"/>
  <c r="AJ3431" i="4"/>
  <c r="AJ3432" i="4"/>
  <c r="AJ3433" i="4"/>
  <c r="AJ3434" i="4"/>
  <c r="AJ3435" i="4"/>
  <c r="AJ3436" i="4"/>
  <c r="AJ3437" i="4"/>
  <c r="AJ3438" i="4"/>
  <c r="AJ3439" i="4"/>
  <c r="AJ3440" i="4"/>
  <c r="AJ3441" i="4"/>
  <c r="AJ3442" i="4"/>
  <c r="AJ3443" i="4"/>
  <c r="AJ3444" i="4"/>
  <c r="AJ3445" i="4"/>
  <c r="AJ3446" i="4"/>
  <c r="AJ3447" i="4"/>
  <c r="AJ3448" i="4"/>
  <c r="AJ3449" i="4"/>
  <c r="AJ3450" i="4"/>
  <c r="AJ3451" i="4"/>
  <c r="AJ3452" i="4"/>
  <c r="AJ3453" i="4"/>
  <c r="AJ3454" i="4"/>
  <c r="AJ3455" i="4"/>
  <c r="AJ3456" i="4"/>
  <c r="AJ3457" i="4"/>
  <c r="AJ3458" i="4"/>
  <c r="AJ3459" i="4"/>
  <c r="AJ3460" i="4"/>
  <c r="AJ3461" i="4"/>
  <c r="AJ3462" i="4"/>
  <c r="AJ3463" i="4"/>
  <c r="AJ3464" i="4"/>
  <c r="AJ3465" i="4"/>
  <c r="AJ3466" i="4"/>
  <c r="AJ3467" i="4"/>
  <c r="AJ3468" i="4"/>
  <c r="AJ3469" i="4"/>
  <c r="AJ3470" i="4"/>
  <c r="AJ3471" i="4"/>
  <c r="AJ3472" i="4"/>
  <c r="AJ3473" i="4"/>
  <c r="AJ3474" i="4"/>
  <c r="AJ3475" i="4"/>
  <c r="AJ3476" i="4"/>
  <c r="AJ3477" i="4"/>
  <c r="AJ3478" i="4"/>
  <c r="AJ3479" i="4"/>
  <c r="AJ3480" i="4"/>
  <c r="AJ3481" i="4"/>
  <c r="AJ3482" i="4"/>
  <c r="AJ3483" i="4"/>
  <c r="AJ3484" i="4"/>
  <c r="AJ3485" i="4"/>
  <c r="AJ3486" i="4"/>
  <c r="AJ3487" i="4"/>
  <c r="AJ3488" i="4"/>
  <c r="AJ3489" i="4"/>
  <c r="AJ3490" i="4"/>
  <c r="AJ3491" i="4"/>
  <c r="AJ3492" i="4"/>
  <c r="AJ3493" i="4"/>
  <c r="AJ3494" i="4"/>
  <c r="AJ3495" i="4"/>
  <c r="AJ3496" i="4"/>
  <c r="AJ3497" i="4"/>
  <c r="AJ3498" i="4"/>
  <c r="AJ3499" i="4"/>
  <c r="AJ3500" i="4"/>
  <c r="AJ3501" i="4"/>
  <c r="AJ3502" i="4"/>
  <c r="AJ3503" i="4"/>
  <c r="AJ3504" i="4"/>
  <c r="AJ3505" i="4"/>
  <c r="AJ3506" i="4"/>
  <c r="AJ3507" i="4"/>
  <c r="AJ3508" i="4"/>
  <c r="AJ3509" i="4"/>
  <c r="AJ3510" i="4"/>
  <c r="AJ3511" i="4"/>
  <c r="AJ3512" i="4"/>
  <c r="AJ3513" i="4"/>
  <c r="AJ3514" i="4"/>
  <c r="AJ3515" i="4"/>
  <c r="AJ3516" i="4"/>
  <c r="AJ3517" i="4"/>
  <c r="AJ3518" i="4"/>
  <c r="AJ3519" i="4"/>
  <c r="AJ3520" i="4"/>
  <c r="AJ3521" i="4"/>
  <c r="AJ3522" i="4"/>
  <c r="AJ3523" i="4"/>
  <c r="AJ3524" i="4"/>
  <c r="AJ3525" i="4"/>
  <c r="AJ3526" i="4"/>
  <c r="AJ3527" i="4"/>
  <c r="AJ3528" i="4"/>
  <c r="AJ3529" i="4"/>
  <c r="AJ3530" i="4"/>
  <c r="AJ3531" i="4"/>
  <c r="AJ3532" i="4"/>
  <c r="AJ3533" i="4"/>
  <c r="AJ3534" i="4"/>
  <c r="AJ3535" i="4"/>
  <c r="AJ3536" i="4"/>
  <c r="AJ3537" i="4"/>
  <c r="AJ3538" i="4"/>
  <c r="AJ3539" i="4"/>
  <c r="AJ3540" i="4"/>
  <c r="AJ3541" i="4"/>
  <c r="AJ3542" i="4"/>
  <c r="AJ3543" i="4"/>
  <c r="AJ3544" i="4"/>
  <c r="AJ3545" i="4"/>
  <c r="AJ3546" i="4"/>
  <c r="AJ3547" i="4"/>
  <c r="AJ3548" i="4"/>
  <c r="AJ3549" i="4"/>
  <c r="AJ3550" i="4"/>
  <c r="AJ3551" i="4"/>
  <c r="AJ3552" i="4"/>
  <c r="AJ3553" i="4"/>
  <c r="AJ3554" i="4"/>
  <c r="AJ3555" i="4"/>
  <c r="AJ3556" i="4"/>
  <c r="AJ3557" i="4"/>
  <c r="AJ3558" i="4"/>
  <c r="AJ3559" i="4"/>
  <c r="AJ3560" i="4"/>
  <c r="AJ3561" i="4"/>
  <c r="AJ3562" i="4"/>
  <c r="AJ3563" i="4"/>
  <c r="AJ3564" i="4"/>
  <c r="AJ3565" i="4"/>
  <c r="AJ3566" i="4"/>
  <c r="AJ3567" i="4"/>
  <c r="AJ3568" i="4"/>
  <c r="AJ3569" i="4"/>
  <c r="AJ3570" i="4"/>
  <c r="AJ3571" i="4"/>
  <c r="AJ3572" i="4"/>
  <c r="AJ3573" i="4"/>
  <c r="AJ3574" i="4"/>
  <c r="AJ3575" i="4"/>
  <c r="AJ3576" i="4"/>
  <c r="AJ3577" i="4"/>
  <c r="AJ3578" i="4"/>
  <c r="AJ3579" i="4"/>
  <c r="AJ3580" i="4"/>
  <c r="AJ3581" i="4"/>
  <c r="AJ3582" i="4"/>
  <c r="AJ3583" i="4"/>
  <c r="AJ3584" i="4"/>
  <c r="AJ3585" i="4"/>
  <c r="AJ3586" i="4"/>
  <c r="AJ3587" i="4"/>
  <c r="AJ3588" i="4"/>
  <c r="AJ3589" i="4"/>
  <c r="AJ3590" i="4"/>
  <c r="AJ3591" i="4"/>
  <c r="AJ3592" i="4"/>
  <c r="AJ3593" i="4"/>
  <c r="AJ3594" i="4"/>
  <c r="AJ3595" i="4"/>
  <c r="AJ3596" i="4"/>
  <c r="AJ3597" i="4"/>
  <c r="AJ3598" i="4"/>
  <c r="AJ3599" i="4"/>
  <c r="AJ3600" i="4"/>
  <c r="AJ3601" i="4"/>
  <c r="AJ3602" i="4"/>
  <c r="AJ3603" i="4"/>
  <c r="AJ3604" i="4"/>
  <c r="AJ3605" i="4"/>
  <c r="AJ3606" i="4"/>
  <c r="AJ3607" i="4"/>
  <c r="AJ3608" i="4"/>
  <c r="AJ3609" i="4"/>
  <c r="AJ3610" i="4"/>
  <c r="AJ3611" i="4"/>
  <c r="AJ3612" i="4"/>
  <c r="AJ3613" i="4"/>
  <c r="AJ3614" i="4"/>
  <c r="AJ3615" i="4"/>
  <c r="AJ3616" i="4"/>
  <c r="AJ3617" i="4"/>
  <c r="AJ3618" i="4"/>
  <c r="AJ3619" i="4"/>
  <c r="AJ3620" i="4"/>
  <c r="AJ3621" i="4"/>
  <c r="AJ3622" i="4"/>
  <c r="AJ3623" i="4"/>
  <c r="AJ3624" i="4"/>
  <c r="AJ3625" i="4"/>
  <c r="AJ3626" i="4"/>
  <c r="AJ3627" i="4"/>
  <c r="AJ3628" i="4"/>
  <c r="AJ3629" i="4"/>
  <c r="AJ3630" i="4"/>
  <c r="AJ3631" i="4"/>
  <c r="AJ3632" i="4"/>
  <c r="AJ3633" i="4"/>
  <c r="AJ3634" i="4"/>
  <c r="AJ3635" i="4"/>
  <c r="AJ3636" i="4"/>
  <c r="AJ3637" i="4"/>
  <c r="AJ3638" i="4"/>
  <c r="AJ3639" i="4"/>
  <c r="AJ3640" i="4"/>
  <c r="AJ3641" i="4"/>
  <c r="AJ3642" i="4"/>
  <c r="AJ3643" i="4"/>
  <c r="AJ3644" i="4"/>
  <c r="AJ3645" i="4"/>
  <c r="AF352" i="4"/>
  <c r="AG594" i="4"/>
  <c r="AD691" i="4"/>
  <c r="AF794" i="4"/>
  <c r="AH858" i="4"/>
  <c r="AG916" i="4"/>
  <c r="AI965" i="4"/>
  <c r="AH1014" i="4"/>
  <c r="AA1056" i="4"/>
  <c r="Z1077" i="4"/>
  <c r="AG1104" i="4"/>
  <c r="Y1130" i="4"/>
  <c r="AB1147" i="4"/>
  <c r="AC1171" i="4"/>
  <c r="AH1196" i="4"/>
  <c r="Z1218" i="4"/>
  <c r="AC1231" i="4"/>
  <c r="Z1249" i="4"/>
  <c r="AD1265" i="4"/>
  <c r="Z1279" i="4"/>
  <c r="AD1297" i="4"/>
  <c r="AF1313" i="4"/>
  <c r="AJ1329" i="4"/>
  <c r="AG1344" i="4"/>
  <c r="Y1360" i="4"/>
  <c r="Z1374" i="4"/>
  <c r="AG1384" i="4"/>
  <c r="AD1400" i="4"/>
  <c r="AE1415" i="4"/>
  <c r="AC1426" i="4"/>
  <c r="AI1434" i="4"/>
  <c r="AI1445" i="4"/>
  <c r="AD1456" i="4"/>
  <c r="AH1464" i="4"/>
  <c r="AC1475" i="4"/>
  <c r="Z1485" i="4"/>
  <c r="AB1494" i="4"/>
  <c r="AF1502" i="4"/>
  <c r="AA1512" i="4"/>
  <c r="Y1522" i="4"/>
  <c r="AH1528" i="4"/>
  <c r="AC1538" i="4"/>
  <c r="AA1548" i="4"/>
  <c r="AB1556" i="4"/>
  <c r="AF1563" i="4"/>
  <c r="AI1572" i="4"/>
  <c r="AE1582" i="4"/>
  <c r="AH1589" i="4"/>
  <c r="AI1597" i="4"/>
  <c r="AE1607" i="4"/>
  <c r="Z1617" i="4"/>
  <c r="Y1624" i="4"/>
  <c r="AG1633" i="4"/>
  <c r="Z1642" i="4"/>
  <c r="AH1649" i="4"/>
  <c r="Y1659" i="4"/>
  <c r="Z1668" i="4"/>
  <c r="Z1677" i="4"/>
  <c r="AE1682" i="4"/>
  <c r="AE1691" i="4"/>
  <c r="AC1700" i="4"/>
  <c r="AE1706" i="4"/>
  <c r="AE1715" i="4"/>
  <c r="AC1724" i="4"/>
  <c r="AD1731" i="4"/>
  <c r="AB1737" i="4"/>
  <c r="AH1743" i="4"/>
  <c r="AA1749" i="4"/>
  <c r="AE1753" i="4"/>
  <c r="AG1758" i="4"/>
  <c r="AE1763" i="4"/>
  <c r="AG1768" i="4"/>
  <c r="Z1773" i="4"/>
  <c r="AI1777" i="4"/>
  <c r="Z1783" i="4"/>
  <c r="AF1786" i="4"/>
  <c r="AF1792" i="4"/>
  <c r="AD1797" i="4"/>
  <c r="AF1802" i="4"/>
  <c r="AA1806" i="4"/>
  <c r="AC1811" i="4"/>
  <c r="Y1817" i="4"/>
  <c r="AI1820" i="4"/>
  <c r="AG1825" i="4"/>
  <c r="AI1830" i="4"/>
  <c r="AG1835" i="4"/>
  <c r="Z1840" i="4"/>
  <c r="AB1845" i="4"/>
  <c r="AD1850" i="4"/>
  <c r="AH1854" i="4"/>
  <c r="AF1859" i="4"/>
  <c r="AH1864" i="4"/>
  <c r="Y1870" i="4"/>
  <c r="AE1873" i="4"/>
  <c r="AA1879" i="4"/>
  <c r="AC1884" i="4"/>
  <c r="AI1887" i="4"/>
  <c r="Z1893" i="4"/>
  <c r="AI1897" i="4"/>
  <c r="AI1903" i="4"/>
  <c r="AD1907" i="4"/>
  <c r="AF1912" i="4"/>
  <c r="AD1917" i="4"/>
  <c r="AH1921" i="4"/>
  <c r="Y1927" i="4"/>
  <c r="AA1932" i="4"/>
  <c r="Y1937" i="4"/>
  <c r="AC1940" i="4"/>
  <c r="AB1945" i="4"/>
  <c r="AH1949" i="4"/>
  <c r="AA1953" i="4"/>
  <c r="AG1957" i="4"/>
  <c r="AI1961" i="4"/>
  <c r="AD1966" i="4"/>
  <c r="AD1969" i="4"/>
  <c r="AI1972" i="4"/>
  <c r="AB1976" i="4"/>
  <c r="AG1978" i="4"/>
  <c r="AI1981" i="4"/>
  <c r="Z1985" i="4"/>
  <c r="AC1988" i="4"/>
  <c r="AG1990" i="4"/>
  <c r="Y1994" i="4"/>
  <c r="AA1997" i="4"/>
  <c r="AH1999" i="4"/>
  <c r="AH2002" i="4"/>
  <c r="AH2005" i="4"/>
  <c r="AG2008" i="4"/>
  <c r="AI2010" i="4"/>
  <c r="AG2013" i="4"/>
  <c r="AF2016" i="4"/>
  <c r="AI2018" i="4"/>
  <c r="AH2021" i="4"/>
  <c r="AE2024" i="4"/>
  <c r="AD2027" i="4"/>
  <c r="AE2029" i="4"/>
  <c r="Z2032" i="4"/>
  <c r="AH2034" i="4"/>
  <c r="AG2036" i="4"/>
  <c r="AC2039" i="4"/>
  <c r="Y2042" i="4"/>
  <c r="AG2044" i="4"/>
  <c r="AG2046" i="4"/>
  <c r="AB2049" i="4"/>
  <c r="AI2051" i="4"/>
  <c r="AI2053" i="4"/>
  <c r="AF2056" i="4"/>
  <c r="AA2059" i="4"/>
  <c r="AG2061" i="4"/>
  <c r="AH2063" i="4"/>
  <c r="AD2066" i="4"/>
  <c r="Y2069" i="4"/>
  <c r="Z2071" i="4"/>
  <c r="AF2073" i="4"/>
  <c r="AB2076" i="4"/>
  <c r="AI2078" i="4"/>
  <c r="AI2080" i="4"/>
  <c r="AE2083" i="4"/>
  <c r="AA2086" i="4"/>
  <c r="AA2088" i="4"/>
  <c r="AH2090" i="4"/>
  <c r="AD2093" i="4"/>
  <c r="Z2096" i="4"/>
  <c r="Z2098" i="4"/>
  <c r="AG2100" i="4"/>
  <c r="AB2103" i="4"/>
  <c r="AC2105" i="4"/>
  <c r="Y2108" i="4"/>
  <c r="AE2110" i="4"/>
  <c r="Z2113" i="4"/>
  <c r="AA2115" i="4"/>
  <c r="AH2117" i="4"/>
  <c r="AD2120" i="4"/>
  <c r="AD2122" i="4"/>
  <c r="Y2125" i="4"/>
  <c r="AG2127" i="4"/>
  <c r="AC2130" i="4"/>
  <c r="AC2132" i="4"/>
  <c r="AI2134" i="4"/>
  <c r="AF2137" i="4"/>
  <c r="AF2139" i="4"/>
  <c r="AB2142" i="4"/>
  <c r="AI2144" i="4"/>
  <c r="AD2147" i="4"/>
  <c r="AE2149" i="4"/>
  <c r="Z2152" i="4"/>
  <c r="AG2154" i="4"/>
  <c r="AG2156" i="4"/>
  <c r="AC2159" i="4"/>
  <c r="AI2161" i="4"/>
  <c r="AF2164" i="4"/>
  <c r="AE2166" i="4"/>
  <c r="AB2169" i="4"/>
  <c r="AH2171" i="4"/>
  <c r="AH2173" i="4"/>
  <c r="AE2176" i="4"/>
  <c r="AA2179" i="4"/>
  <c r="AG2181" i="4"/>
  <c r="AG2183" i="4"/>
  <c r="AD2186" i="4"/>
  <c r="Y2189" i="4"/>
  <c r="Z2191" i="4"/>
  <c r="AF2193" i="4"/>
  <c r="AB2196" i="4"/>
  <c r="AH2198" i="4"/>
  <c r="AI2200" i="4"/>
  <c r="AD2203" i="4"/>
  <c r="AA2206" i="4"/>
  <c r="AA2208" i="4"/>
  <c r="AG2210" i="4"/>
  <c r="AC2213" i="4"/>
  <c r="Z2216" i="4"/>
  <c r="Z2218" i="4"/>
  <c r="AF2220" i="4"/>
  <c r="AB2223" i="4"/>
  <c r="AB2225" i="4"/>
  <c r="Y2228" i="4"/>
  <c r="AE2230" i="4"/>
  <c r="Z2233" i="4"/>
  <c r="AA2235" i="4"/>
  <c r="AH2237" i="4"/>
  <c r="AC2240" i="4"/>
  <c r="AD2242" i="4"/>
  <c r="Y2245" i="4"/>
  <c r="AF2247" i="4"/>
  <c r="AB2250" i="4"/>
  <c r="AB2252" i="4"/>
  <c r="AI2254" i="4"/>
  <c r="AE2257" i="4"/>
  <c r="AE2259" i="4"/>
  <c r="AA2262" i="4"/>
  <c r="AI2264" i="4"/>
  <c r="AD2267" i="4"/>
  <c r="AD2269" i="4"/>
  <c r="Z2272" i="4"/>
  <c r="AG2274" i="4"/>
  <c r="AG2276" i="4"/>
  <c r="AC2279" i="4"/>
  <c r="AI2281" i="4"/>
  <c r="AE2284" i="4"/>
  <c r="AE2286" i="4"/>
  <c r="AA2289" i="4"/>
  <c r="AH2291" i="4"/>
  <c r="AH2293" i="4"/>
  <c r="Z2296" i="4"/>
  <c r="AB2298" i="4"/>
  <c r="AD2300" i="4"/>
  <c r="AA2302" i="4"/>
  <c r="AC2304" i="4"/>
  <c r="AE2306" i="4"/>
  <c r="AA2308" i="4"/>
  <c r="AC2310" i="4"/>
  <c r="AE2312" i="4"/>
  <c r="AG2314" i="4"/>
  <c r="AD2316" i="4"/>
  <c r="AF2318" i="4"/>
  <c r="AH2320" i="4"/>
  <c r="AD2322" i="4"/>
  <c r="AF2324" i="4"/>
  <c r="AH2326" i="4"/>
  <c r="Y2329" i="4"/>
  <c r="AG2330" i="4"/>
  <c r="AI2332" i="4"/>
  <c r="Z2335" i="4"/>
  <c r="AG2336" i="4"/>
  <c r="AI2338" i="4"/>
  <c r="Z2341" i="4"/>
  <c r="AB2343" i="4"/>
  <c r="Y2345" i="4"/>
  <c r="AA2347" i="4"/>
  <c r="AC2349" i="4"/>
  <c r="Z2351" i="4"/>
  <c r="AB2353" i="4"/>
  <c r="AD2355" i="4"/>
  <c r="AF2357" i="4"/>
  <c r="AB2359" i="4"/>
  <c r="AD2361" i="4"/>
  <c r="AF2363" i="4"/>
  <c r="AC2365" i="4"/>
  <c r="AE2367" i="4"/>
  <c r="AG2369" i="4"/>
  <c r="AI2371" i="4"/>
  <c r="AE2373" i="4"/>
  <c r="AG2375" i="4"/>
  <c r="AI2377" i="4"/>
  <c r="AF2379" i="4"/>
  <c r="AH2381" i="4"/>
  <c r="Y2384" i="4"/>
  <c r="AA2386" i="4"/>
  <c r="AH2387" i="4"/>
  <c r="Y2390" i="4"/>
  <c r="AA2392" i="4"/>
  <c r="AI2393" i="4"/>
  <c r="Z2396" i="4"/>
  <c r="AB2398" i="4"/>
  <c r="AD2400" i="4"/>
  <c r="Z2402" i="4"/>
  <c r="AB2404" i="4"/>
  <c r="AD2406" i="4"/>
  <c r="AA2408" i="4"/>
  <c r="AC2410" i="4"/>
  <c r="AE2412" i="4"/>
  <c r="AG2414" i="4"/>
  <c r="AC2416" i="4"/>
  <c r="AE2418" i="4"/>
  <c r="AG2420" i="4"/>
  <c r="AD2422" i="4"/>
  <c r="AF2424" i="4"/>
  <c r="AH2426" i="4"/>
  <c r="Y2429" i="4"/>
  <c r="AG2430" i="4"/>
  <c r="AI2432" i="4"/>
  <c r="Z2435" i="4"/>
  <c r="AG2436" i="4"/>
  <c r="AI2438" i="4"/>
  <c r="Z2441" i="4"/>
  <c r="AB2443" i="4"/>
  <c r="Y2445" i="4"/>
  <c r="AA2447" i="4"/>
  <c r="AC2449" i="4"/>
  <c r="Y2451" i="4"/>
  <c r="AA2453" i="4"/>
  <c r="AC2455" i="4"/>
  <c r="AE2457" i="4"/>
  <c r="AB2459" i="4"/>
  <c r="AD2461" i="4"/>
  <c r="AF2463" i="4"/>
  <c r="AB2465" i="4"/>
  <c r="AD2467" i="4"/>
  <c r="AF2469" i="4"/>
  <c r="AH2471" i="4"/>
  <c r="AE2473" i="4"/>
  <c r="AG2475" i="4"/>
  <c r="AI2477" i="4"/>
  <c r="AE2479" i="4"/>
  <c r="AE2481" i="4"/>
  <c r="AE2483" i="4"/>
  <c r="AE2485" i="4"/>
  <c r="Z2487" i="4"/>
  <c r="Z2489" i="4"/>
  <c r="Z2491" i="4"/>
  <c r="AF2492" i="4"/>
  <c r="AF2494" i="4"/>
  <c r="AF2496" i="4"/>
  <c r="AF2498" i="4"/>
  <c r="AA2500" i="4"/>
  <c r="AA2502" i="4"/>
  <c r="AA2504" i="4"/>
  <c r="AH2505" i="4"/>
  <c r="AH2507" i="4"/>
  <c r="AH2509" i="4"/>
  <c r="AH2511" i="4"/>
  <c r="AB2513" i="4"/>
  <c r="AB2515" i="4"/>
  <c r="AB2517" i="4"/>
  <c r="AI2518" i="4"/>
  <c r="AI2520" i="4"/>
  <c r="AI2522" i="4"/>
  <c r="AI2524" i="4"/>
  <c r="AC2526" i="4"/>
  <c r="AC2528" i="4"/>
  <c r="AC2530" i="4"/>
  <c r="AJ2531" i="4"/>
  <c r="AJ2533" i="4"/>
  <c r="AJ2535" i="4"/>
  <c r="AJ2537" i="4"/>
  <c r="AD2539" i="4"/>
  <c r="AD2541" i="4"/>
  <c r="AD2543" i="4"/>
  <c r="Y2545" i="4"/>
  <c r="AJ2546" i="4"/>
  <c r="AD2548" i="4"/>
  <c r="AA2550" i="4"/>
  <c r="AH2551" i="4"/>
  <c r="AD2553" i="4"/>
  <c r="Y2555" i="4"/>
  <c r="AH2556" i="4"/>
  <c r="AB2558" i="4"/>
  <c r="Y2560" i="4"/>
  <c r="AE2561" i="4"/>
  <c r="AB2563" i="4"/>
  <c r="AI2564" i="4"/>
  <c r="AE2566" i="4"/>
  <c r="Z2568" i="4"/>
  <c r="AI2569" i="4"/>
  <c r="AC2571" i="4"/>
  <c r="Z2573" i="4"/>
  <c r="AF2574" i="4"/>
  <c r="AC2576" i="4"/>
  <c r="AJ2577" i="4"/>
  <c r="AF2579" i="4"/>
  <c r="AA2581" i="4"/>
  <c r="AJ2582" i="4"/>
  <c r="AD2584" i="4"/>
  <c r="AA2586" i="4"/>
  <c r="AH2587" i="4"/>
  <c r="AD2589" i="4"/>
  <c r="Y2591" i="4"/>
  <c r="AH2592" i="4"/>
  <c r="AB2594" i="4"/>
  <c r="Y2596" i="4"/>
  <c r="AE2597" i="4"/>
  <c r="AB2599" i="4"/>
  <c r="AI2600" i="4"/>
  <c r="AC2602" i="4"/>
  <c r="AH2603" i="4"/>
  <c r="AA2605" i="4"/>
  <c r="AF2606" i="4"/>
  <c r="AJ2607" i="4"/>
  <c r="AA2609" i="4"/>
  <c r="AD2610" i="4"/>
  <c r="AI2611" i="4"/>
  <c r="AA2613" i="4"/>
  <c r="AD2614" i="4"/>
  <c r="AH2615" i="4"/>
  <c r="Y2617" i="4"/>
  <c r="AC2618" i="4"/>
  <c r="AH2619" i="4"/>
  <c r="Y2621" i="4"/>
  <c r="AB2622" i="4"/>
  <c r="AE2623" i="4"/>
  <c r="AJ2624" i="4"/>
  <c r="AB2626" i="4"/>
  <c r="AE2627" i="4"/>
  <c r="AI2628" i="4"/>
  <c r="Z2630" i="4"/>
  <c r="AD2631" i="4"/>
  <c r="AI2632" i="4"/>
  <c r="Z2634" i="4"/>
  <c r="AC2635" i="4"/>
  <c r="AF2636" i="4"/>
  <c r="Y2638" i="4"/>
  <c r="AC2639" i="4"/>
  <c r="AF2640" i="4"/>
  <c r="AJ2641" i="4"/>
  <c r="AA2643" i="4"/>
  <c r="AE2644" i="4"/>
  <c r="AJ2645" i="4"/>
  <c r="AA2647" i="4"/>
  <c r="AD2648" i="4"/>
  <c r="AH2649" i="4"/>
  <c r="Z2651" i="4"/>
  <c r="AD2652" i="4"/>
  <c r="AH2653" i="4"/>
  <c r="Y2655" i="4"/>
  <c r="AB2656" i="4"/>
  <c r="AF2657" i="4"/>
  <c r="Y2659" i="4"/>
  <c r="AB2660" i="4"/>
  <c r="AE2661" i="4"/>
  <c r="AI2662" i="4"/>
  <c r="AA2664" i="4"/>
  <c r="AE2665" i="4"/>
  <c r="AI2666" i="4"/>
  <c r="Z2668" i="4"/>
  <c r="AC2669" i="4"/>
  <c r="AH2670" i="4"/>
  <c r="Z2672" i="4"/>
  <c r="AC2673" i="4"/>
  <c r="AF2674" i="4"/>
  <c r="AJ2675" i="4"/>
  <c r="AB2677" i="4"/>
  <c r="AF2678" i="4"/>
  <c r="AJ2679" i="4"/>
  <c r="AA2681" i="4"/>
  <c r="AD2682" i="4"/>
  <c r="AI2683" i="4"/>
  <c r="AA2685" i="4"/>
  <c r="AD2686" i="4"/>
  <c r="AH2687" i="4"/>
  <c r="Y2689" i="4"/>
  <c r="AC2690" i="4"/>
  <c r="AH2691" i="4"/>
  <c r="Y2693" i="4"/>
  <c r="AB2694" i="4"/>
  <c r="AE2695" i="4"/>
  <c r="AJ2696" i="4"/>
  <c r="AB2698" i="4"/>
  <c r="AE2699" i="4"/>
  <c r="AI2700" i="4"/>
  <c r="Z2702" i="4"/>
  <c r="AD2703" i="4"/>
  <c r="AI2704" i="4"/>
  <c r="Z2706" i="4"/>
  <c r="AC2707" i="4"/>
  <c r="AF2708" i="4"/>
  <c r="Y2710" i="4"/>
  <c r="AC2711" i="4"/>
  <c r="AF2712" i="4"/>
  <c r="AJ2713" i="4"/>
  <c r="AA2715" i="4"/>
  <c r="AE2716" i="4"/>
  <c r="AJ2717" i="4"/>
  <c r="Z2719" i="4"/>
  <c r="AB2720" i="4"/>
  <c r="AD2721" i="4"/>
  <c r="AG2722" i="4"/>
  <c r="AJ2723" i="4"/>
  <c r="Z2725" i="4"/>
  <c r="AB2726" i="4"/>
  <c r="AD2727" i="4"/>
  <c r="AG2728" i="4"/>
  <c r="AJ2729" i="4"/>
  <c r="Z2731" i="4"/>
  <c r="AB2732" i="4"/>
  <c r="AD2733" i="4"/>
  <c r="AG2734" i="4"/>
  <c r="AJ2735" i="4"/>
  <c r="Z2737" i="4"/>
  <c r="AB2738" i="4"/>
  <c r="AD2739" i="4"/>
  <c r="AG2740" i="4"/>
  <c r="AJ2741" i="4"/>
  <c r="Z2743" i="4"/>
  <c r="AB2744" i="4"/>
  <c r="AD2745" i="4"/>
  <c r="AG2746" i="4"/>
  <c r="AJ2747" i="4"/>
  <c r="Z2749" i="4"/>
  <c r="AB2750" i="4"/>
  <c r="AD2751" i="4"/>
  <c r="AG2752" i="4"/>
  <c r="AJ2753" i="4"/>
  <c r="Z2755" i="4"/>
  <c r="AB2756" i="4"/>
  <c r="AD2757" i="4"/>
  <c r="AG2758" i="4"/>
  <c r="AJ2759" i="4"/>
  <c r="Z2761" i="4"/>
  <c r="AB2762" i="4"/>
  <c r="AD2763" i="4"/>
  <c r="AG2764" i="4"/>
  <c r="AJ2765" i="4"/>
  <c r="Z2767" i="4"/>
  <c r="AB2768" i="4"/>
  <c r="AD2769" i="4"/>
  <c r="AG2770" i="4"/>
  <c r="AJ2771" i="4"/>
  <c r="Z2773" i="4"/>
  <c r="AB2774" i="4"/>
  <c r="AD2775" i="4"/>
  <c r="AG2776" i="4"/>
  <c r="AJ2777" i="4"/>
  <c r="Z2779" i="4"/>
  <c r="AB2780" i="4"/>
  <c r="AD2781" i="4"/>
  <c r="AG2782" i="4"/>
  <c r="AJ2783" i="4"/>
  <c r="Z2785" i="4"/>
  <c r="AB2786" i="4"/>
  <c r="AD2787" i="4"/>
  <c r="AG2788" i="4"/>
  <c r="AJ2789" i="4"/>
  <c r="Z2791" i="4"/>
  <c r="AB2792" i="4"/>
  <c r="AD2793" i="4"/>
  <c r="AG2794" i="4"/>
  <c r="AJ2795" i="4"/>
  <c r="Z2797" i="4"/>
  <c r="AB2798" i="4"/>
  <c r="AD2799" i="4"/>
  <c r="AG2800" i="4"/>
  <c r="AJ2801" i="4"/>
  <c r="Z2803" i="4"/>
  <c r="AB2804" i="4"/>
  <c r="AD2805" i="4"/>
  <c r="AG2806" i="4"/>
  <c r="AJ2807" i="4"/>
  <c r="Z2809" i="4"/>
  <c r="AB2810" i="4"/>
  <c r="AD2811" i="4"/>
  <c r="AG2812" i="4"/>
  <c r="AJ2813" i="4"/>
  <c r="Z2815" i="4"/>
  <c r="AB2816" i="4"/>
  <c r="AD2817" i="4"/>
  <c r="AG2818" i="4"/>
  <c r="AJ2819" i="4"/>
  <c r="Z2821" i="4"/>
  <c r="AB2822" i="4"/>
  <c r="AD2823" i="4"/>
  <c r="AG2824" i="4"/>
  <c r="AJ2825" i="4"/>
  <c r="Z2827" i="4"/>
  <c r="AB2828" i="4"/>
  <c r="AD2829" i="4"/>
  <c r="AG2830" i="4"/>
  <c r="AJ2831" i="4"/>
  <c r="Z2833" i="4"/>
  <c r="AB2834" i="4"/>
  <c r="AD2835" i="4"/>
  <c r="AG2836" i="4"/>
  <c r="AJ2837" i="4"/>
  <c r="Z2839" i="4"/>
  <c r="AB2840" i="4"/>
  <c r="AD2841" i="4"/>
  <c r="AG2842" i="4"/>
  <c r="AJ2843" i="4"/>
  <c r="Z2845" i="4"/>
  <c r="AB2846" i="4"/>
  <c r="AD2847" i="4"/>
  <c r="AG2848" i="4"/>
  <c r="AJ2849" i="4"/>
  <c r="Z2851" i="4"/>
  <c r="AB2852" i="4"/>
  <c r="AD2853" i="4"/>
  <c r="AG2854" i="4"/>
  <c r="AJ2855" i="4"/>
  <c r="Z2857" i="4"/>
  <c r="AB2858" i="4"/>
  <c r="AD2859" i="4"/>
  <c r="AG2860" i="4"/>
  <c r="AJ2861" i="4"/>
  <c r="Z2863" i="4"/>
  <c r="AB2864" i="4"/>
  <c r="AD2865" i="4"/>
  <c r="AG2866" i="4"/>
  <c r="AJ2867" i="4"/>
  <c r="Z2869" i="4"/>
  <c r="AB2870" i="4"/>
  <c r="AD2871" i="4"/>
  <c r="AG2872" i="4"/>
  <c r="AJ2873" i="4"/>
  <c r="Z2875" i="4"/>
  <c r="AB2876" i="4"/>
  <c r="AD2877" i="4"/>
  <c r="AG2878" i="4"/>
  <c r="AJ2879" i="4"/>
  <c r="Z2881" i="4"/>
  <c r="AB2882" i="4"/>
  <c r="AD2883" i="4"/>
  <c r="AG2884" i="4"/>
  <c r="AJ2885" i="4"/>
  <c r="Z2887" i="4"/>
  <c r="AB2888" i="4"/>
  <c r="AD2889" i="4"/>
  <c r="AG2890" i="4"/>
  <c r="AJ2891" i="4"/>
  <c r="Z2893" i="4"/>
  <c r="AB2894" i="4"/>
  <c r="AD2895" i="4"/>
  <c r="AG2896" i="4"/>
  <c r="AJ2897" i="4"/>
  <c r="Z2899" i="4"/>
  <c r="AB2900" i="4"/>
  <c r="AD2901" i="4"/>
  <c r="AG2902" i="4"/>
  <c r="AJ2903" i="4"/>
  <c r="Z2905" i="4"/>
  <c r="AB2906" i="4"/>
  <c r="AD2907" i="4"/>
  <c r="AG2908" i="4"/>
  <c r="AJ2909" i="4"/>
  <c r="Z2911" i="4"/>
  <c r="AB2912" i="4"/>
  <c r="AD2913" i="4"/>
  <c r="AG2914" i="4"/>
  <c r="AJ2915" i="4"/>
  <c r="Z2917" i="4"/>
  <c r="AB2918" i="4"/>
  <c r="AD2919" i="4"/>
  <c r="AG2920" i="4"/>
  <c r="AJ2921" i="4"/>
  <c r="Z2923" i="4"/>
  <c r="AB2924" i="4"/>
  <c r="AD2925" i="4"/>
  <c r="AG2926" i="4"/>
  <c r="AJ2927" i="4"/>
  <c r="Z2929" i="4"/>
  <c r="AB2930" i="4"/>
  <c r="AD2931" i="4"/>
  <c r="AG2932" i="4"/>
  <c r="AJ2933" i="4"/>
  <c r="Z2935" i="4"/>
  <c r="AB2936" i="4"/>
  <c r="AD2937" i="4"/>
  <c r="AG2938" i="4"/>
  <c r="AJ2939" i="4"/>
  <c r="Z2941" i="4"/>
  <c r="AB2942" i="4"/>
  <c r="AD2943" i="4"/>
  <c r="AG2944" i="4"/>
  <c r="AJ2945" i="4"/>
  <c r="Z2947" i="4"/>
  <c r="AB2948" i="4"/>
  <c r="AD2949" i="4"/>
  <c r="AG2950" i="4"/>
  <c r="AJ2951" i="4"/>
  <c r="Z2953" i="4"/>
  <c r="AB2954" i="4"/>
  <c r="AD2955" i="4"/>
  <c r="AG2956" i="4"/>
  <c r="AJ2957" i="4"/>
  <c r="Z2959" i="4"/>
  <c r="AB2960" i="4"/>
  <c r="AD2961" i="4"/>
  <c r="AG2962" i="4"/>
  <c r="AJ2963" i="4"/>
  <c r="Z2965" i="4"/>
  <c r="AB2966" i="4"/>
  <c r="AD2967" i="4"/>
  <c r="AG2968" i="4"/>
  <c r="AJ2969" i="4"/>
  <c r="Z2971" i="4"/>
  <c r="AB2972" i="4"/>
  <c r="AD2973" i="4"/>
  <c r="AG2974" i="4"/>
  <c r="AJ2975" i="4"/>
  <c r="Z2977" i="4"/>
  <c r="AB2978" i="4"/>
  <c r="AD2979" i="4"/>
  <c r="AG2980" i="4"/>
  <c r="AJ2981" i="4"/>
  <c r="Z2983" i="4"/>
  <c r="AB2984" i="4"/>
  <c r="AG408" i="4"/>
  <c r="AC604" i="4"/>
  <c r="AF692" i="4"/>
  <c r="AI794" i="4"/>
  <c r="AF866" i="4"/>
  <c r="Y930" i="4"/>
  <c r="Z966" i="4"/>
  <c r="AI1014" i="4"/>
  <c r="AB1056" i="4"/>
  <c r="AF1080" i="4"/>
  <c r="AA1105" i="4"/>
  <c r="AA1130" i="4"/>
  <c r="AH1153" i="4"/>
  <c r="AI1174" i="4"/>
  <c r="AI1197" i="4"/>
  <c r="AF1220" i="4"/>
  <c r="AD1231" i="4"/>
  <c r="AB1249" i="4"/>
  <c r="AJ1267" i="4"/>
  <c r="AI1284" i="4"/>
  <c r="AF1297" i="4"/>
  <c r="AC1314" i="4"/>
  <c r="Y1330" i="4"/>
  <c r="AH1345" i="4"/>
  <c r="Z1360" i="4"/>
  <c r="AD1375" i="4"/>
  <c r="AG1388" i="4"/>
  <c r="AF1400" i="4"/>
  <c r="AF1415" i="4"/>
  <c r="AE1427" i="4"/>
  <c r="Y1435" i="4"/>
  <c r="AF1447" i="4"/>
  <c r="AE1456" i="4"/>
  <c r="Z1467" i="4"/>
  <c r="AD1475" i="4"/>
  <c r="AA1485" i="4"/>
  <c r="AH1495" i="4"/>
  <c r="AI1503" i="4"/>
  <c r="AB1512" i="4"/>
  <c r="Z1522" i="4"/>
  <c r="AC1531" i="4"/>
  <c r="AG1538" i="4"/>
  <c r="AB1548" i="4"/>
  <c r="AC1556" i="4"/>
  <c r="AG1563" i="4"/>
  <c r="AB1573" i="4"/>
  <c r="AF1582" i="4"/>
  <c r="AA1592" i="4"/>
  <c r="AE1599" i="4"/>
  <c r="AF1607" i="4"/>
  <c r="AA1617" i="4"/>
  <c r="AI1624" i="4"/>
  <c r="AH1633" i="4"/>
  <c r="AA1642" i="4"/>
  <c r="Y1652" i="4"/>
  <c r="AE1659" i="4"/>
  <c r="Y1669" i="4"/>
  <c r="AA1677" i="4"/>
  <c r="Y1684" i="4"/>
  <c r="Y1693" i="4"/>
  <c r="AD1700" i="4"/>
  <c r="AB1709" i="4"/>
  <c r="AF1715" i="4"/>
  <c r="AD1724" i="4"/>
  <c r="AE1731" i="4"/>
  <c r="AC1737" i="4"/>
  <c r="AI1743" i="4"/>
  <c r="Z1750" i="4"/>
  <c r="AI1754" i="4"/>
  <c r="AH1758" i="4"/>
  <c r="AF1763" i="4"/>
  <c r="AH1768" i="4"/>
  <c r="AA1773" i="4"/>
  <c r="AC1778" i="4"/>
  <c r="AA1783" i="4"/>
  <c r="AC1788" i="4"/>
  <c r="AG1792" i="4"/>
  <c r="AE1797" i="4"/>
  <c r="AG1802" i="4"/>
  <c r="AB1806" i="4"/>
  <c r="AB1812" i="4"/>
  <c r="Z1817" i="4"/>
  <c r="AB1822" i="4"/>
  <c r="AH1825" i="4"/>
  <c r="Y1831" i="4"/>
  <c r="AF1836" i="4"/>
  <c r="AE1840" i="4"/>
  <c r="AC1845" i="4"/>
  <c r="AE1850" i="4"/>
  <c r="AC1855" i="4"/>
  <c r="AG1859" i="4"/>
  <c r="AI1864" i="4"/>
  <c r="Z1870" i="4"/>
  <c r="AD1874" i="4"/>
  <c r="AB1879" i="4"/>
  <c r="AD1884" i="4"/>
  <c r="AF1889" i="4"/>
  <c r="AA1893" i="4"/>
  <c r="AH1898" i="4"/>
  <c r="Y1904" i="4"/>
  <c r="AE1907" i="4"/>
  <c r="AG1912" i="4"/>
  <c r="AE1917" i="4"/>
  <c r="AE1923" i="4"/>
  <c r="Z1927" i="4"/>
  <c r="AB1932" i="4"/>
  <c r="Z1937" i="4"/>
  <c r="AD1940" i="4"/>
  <c r="AC1945" i="4"/>
  <c r="AI1949" i="4"/>
  <c r="AD1954" i="4"/>
  <c r="AH1957" i="4"/>
  <c r="Z1962" i="4"/>
  <c r="AE1966" i="4"/>
  <c r="AE1969" i="4"/>
  <c r="Y1973" i="4"/>
  <c r="AC1976" i="4"/>
  <c r="AF1979" i="4"/>
  <c r="Y1982" i="4"/>
  <c r="AB1985" i="4"/>
  <c r="AD1988" i="4"/>
  <c r="Z1991" i="4"/>
  <c r="AC1994" i="4"/>
  <c r="AF1997" i="4"/>
  <c r="AE2000" i="4"/>
  <c r="Z2003" i="4"/>
  <c r="AI2005" i="4"/>
  <c r="AH2008" i="4"/>
  <c r="Z2011" i="4"/>
  <c r="Y2014" i="4"/>
  <c r="AG2016" i="4"/>
  <c r="AF2019" i="4"/>
  <c r="AI2021" i="4"/>
  <c r="AF2024" i="4"/>
  <c r="AF2027" i="4"/>
  <c r="AF2029" i="4"/>
  <c r="AA2032" i="4"/>
  <c r="AI2034" i="4"/>
  <c r="AE2037" i="4"/>
  <c r="AE2039" i="4"/>
  <c r="Z2042" i="4"/>
  <c r="AH2044" i="4"/>
  <c r="AH2046" i="4"/>
  <c r="AD2049" i="4"/>
  <c r="Y2052" i="4"/>
  <c r="AF2054" i="4"/>
  <c r="AG2056" i="4"/>
  <c r="AB2059" i="4"/>
  <c r="AH2061" i="4"/>
  <c r="AI2063" i="4"/>
  <c r="AE2066" i="4"/>
  <c r="Z2069" i="4"/>
  <c r="AH2071" i="4"/>
  <c r="AG2073" i="4"/>
  <c r="AD2076" i="4"/>
  <c r="Y2079" i="4"/>
  <c r="Y2081" i="4"/>
  <c r="AF2083" i="4"/>
  <c r="AC2086" i="4"/>
  <c r="AI2088" i="4"/>
  <c r="AI2090" i="4"/>
  <c r="AF2093" i="4"/>
  <c r="AA2096" i="4"/>
  <c r="AB2098" i="4"/>
  <c r="AH2100" i="4"/>
  <c r="AD2103" i="4"/>
  <c r="Y2106" i="4"/>
  <c r="Z2108" i="4"/>
  <c r="AF2110" i="4"/>
  <c r="AC2113" i="4"/>
  <c r="AB2115" i="4"/>
  <c r="AI2117" i="4"/>
  <c r="AE2120" i="4"/>
  <c r="AB2123" i="4"/>
  <c r="AB2125" i="4"/>
  <c r="AH2127" i="4"/>
  <c r="AD2130" i="4"/>
  <c r="AD2132" i="4"/>
  <c r="AA2135" i="4"/>
  <c r="AG2137" i="4"/>
  <c r="AB2140" i="4"/>
  <c r="AC2142" i="4"/>
  <c r="Y2145" i="4"/>
  <c r="AE2147" i="4"/>
  <c r="AF2149" i="4"/>
  <c r="AA2152" i="4"/>
  <c r="AH2154" i="4"/>
  <c r="AD2157" i="4"/>
  <c r="AD2159" i="4"/>
  <c r="Z2162" i="4"/>
  <c r="AG2164" i="4"/>
  <c r="AG2166" i="4"/>
  <c r="AC2169" i="4"/>
  <c r="Y2172" i="4"/>
  <c r="AF2174" i="4"/>
  <c r="AF2176" i="4"/>
  <c r="AB2179" i="4"/>
  <c r="AH2181" i="4"/>
  <c r="AI2183" i="4"/>
  <c r="AE2186" i="4"/>
  <c r="Z2189" i="4"/>
  <c r="AF2191" i="4"/>
  <c r="AG2193" i="4"/>
  <c r="AC2196" i="4"/>
  <c r="Y2199" i="4"/>
  <c r="Y2201" i="4"/>
  <c r="AE2203" i="4"/>
  <c r="AB2206" i="4"/>
  <c r="AI2208" i="4"/>
  <c r="AI2210" i="4"/>
  <c r="AD2213" i="4"/>
  <c r="AA2216" i="4"/>
  <c r="AA2218" i="4"/>
  <c r="AH2220" i="4"/>
  <c r="AD2223" i="4"/>
  <c r="Y2226" i="4"/>
  <c r="Z2228" i="4"/>
  <c r="AF2230" i="4"/>
  <c r="AB2233" i="4"/>
  <c r="AB2235" i="4"/>
  <c r="AI2237" i="4"/>
  <c r="AD2240" i="4"/>
  <c r="AA2243" i="4"/>
  <c r="Z2245" i="4"/>
  <c r="AH2247" i="4"/>
  <c r="AC2250" i="4"/>
  <c r="AC2252" i="4"/>
  <c r="Z2255" i="4"/>
  <c r="AG2257" i="4"/>
  <c r="AB2260" i="4"/>
  <c r="AB2262" i="4"/>
  <c r="Y2265" i="4"/>
  <c r="AE2267" i="4"/>
  <c r="AF2269" i="4"/>
  <c r="AA2272" i="4"/>
  <c r="AH2274" i="4"/>
  <c r="AC2277" i="4"/>
  <c r="AD2279" i="4"/>
  <c r="Y2282" i="4"/>
  <c r="AG2284" i="4"/>
  <c r="AG2286" i="4"/>
  <c r="AB2289" i="4"/>
  <c r="AI2291" i="4"/>
  <c r="AE2294" i="4"/>
  <c r="AA2296" i="4"/>
  <c r="AC2298" i="4"/>
  <c r="AE2300" i="4"/>
  <c r="AB2302" i="4"/>
  <c r="AD2304" i="4"/>
  <c r="AF2306" i="4"/>
  <c r="AH2308" i="4"/>
  <c r="AD2310" i="4"/>
  <c r="AF2312" i="4"/>
  <c r="AH2314" i="4"/>
  <c r="AE2316" i="4"/>
  <c r="AG2318" i="4"/>
  <c r="AI2320" i="4"/>
  <c r="Z2323" i="4"/>
  <c r="AG2324" i="4"/>
  <c r="AI2326" i="4"/>
  <c r="Z2329" i="4"/>
  <c r="AH2330" i="4"/>
  <c r="Y2333" i="4"/>
  <c r="AA2335" i="4"/>
  <c r="AC2337" i="4"/>
  <c r="Z2339" i="4"/>
  <c r="AB2341" i="4"/>
  <c r="AD2343" i="4"/>
  <c r="Z2345" i="4"/>
  <c r="AB2347" i="4"/>
  <c r="AD2349" i="4"/>
  <c r="AF2351" i="4"/>
  <c r="AC2353" i="4"/>
  <c r="AE2355" i="4"/>
  <c r="AG2357" i="4"/>
  <c r="AC2359" i="4"/>
  <c r="AE2361" i="4"/>
  <c r="AG2363" i="4"/>
  <c r="AI2365" i="4"/>
  <c r="AF2367" i="4"/>
  <c r="AH2369" i="4"/>
  <c r="Y2372" i="4"/>
  <c r="AF2373" i="4"/>
  <c r="AH2375" i="4"/>
  <c r="Y2378" i="4"/>
  <c r="AA2380" i="4"/>
  <c r="AI2381" i="4"/>
  <c r="Z2384" i="4"/>
  <c r="AB2386" i="4"/>
  <c r="AI2387" i="4"/>
  <c r="Z2390" i="4"/>
  <c r="AB2392" i="4"/>
  <c r="AD2394" i="4"/>
  <c r="AA2396" i="4"/>
  <c r="AC2398" i="4"/>
  <c r="AE2400" i="4"/>
  <c r="AA2402" i="4"/>
  <c r="AC2404" i="4"/>
  <c r="AE2406" i="4"/>
  <c r="AG2408" i="4"/>
  <c r="AD2410" i="4"/>
  <c r="AF2412" i="4"/>
  <c r="AH2414" i="4"/>
  <c r="AE2416" i="4"/>
  <c r="AG2418" i="4"/>
  <c r="AI2420" i="4"/>
  <c r="Z2423" i="4"/>
  <c r="AG2424" i="4"/>
  <c r="AI2426" i="4"/>
  <c r="Z2429" i="4"/>
  <c r="AH2430" i="4"/>
  <c r="Y2433" i="4"/>
  <c r="AA2435" i="4"/>
  <c r="AC2437" i="4"/>
  <c r="Y2439" i="4"/>
  <c r="AA2441" i="4"/>
  <c r="AC2443" i="4"/>
  <c r="Z2445" i="4"/>
  <c r="AB2447" i="4"/>
  <c r="AD2449" i="4"/>
  <c r="AF2451" i="4"/>
  <c r="AB2453" i="4"/>
  <c r="AD2455" i="4"/>
  <c r="AF2457" i="4"/>
  <c r="AC2459" i="4"/>
  <c r="AE2461" i="4"/>
  <c r="AG2463" i="4"/>
  <c r="AI2465" i="4"/>
  <c r="AE2467" i="4"/>
  <c r="AG2469" i="4"/>
  <c r="AI2471" i="4"/>
  <c r="AF2473" i="4"/>
  <c r="AH2475" i="4"/>
  <c r="Y2478" i="4"/>
  <c r="Z2480" i="4"/>
  <c r="AF2481" i="4"/>
  <c r="AF2483" i="4"/>
  <c r="AF2485" i="4"/>
  <c r="AA2487" i="4"/>
  <c r="AA2489" i="4"/>
  <c r="AA2491" i="4"/>
  <c r="AA2493" i="4"/>
  <c r="AH2494" i="4"/>
  <c r="AH2496" i="4"/>
  <c r="AH2498" i="4"/>
  <c r="AB2500" i="4"/>
  <c r="AB2502" i="4"/>
  <c r="AB2504" i="4"/>
  <c r="AB2506" i="4"/>
  <c r="AI2507" i="4"/>
  <c r="AI2509" i="4"/>
  <c r="AI2511" i="4"/>
  <c r="AC2513" i="4"/>
  <c r="AC2515" i="4"/>
  <c r="AC2517" i="4"/>
  <c r="AC2519" i="4"/>
  <c r="AJ2520" i="4"/>
  <c r="AJ2522" i="4"/>
  <c r="AJ2524" i="4"/>
  <c r="AD2526" i="4"/>
  <c r="AD2528" i="4"/>
  <c r="AD2530" i="4"/>
  <c r="AD2532" i="4"/>
  <c r="Y2534" i="4"/>
  <c r="Y2536" i="4"/>
  <c r="Y2538" i="4"/>
  <c r="AE2539" i="4"/>
  <c r="AE2541" i="4"/>
  <c r="AE2543" i="4"/>
  <c r="AE2545" i="4"/>
  <c r="Y2547" i="4"/>
  <c r="AI2548" i="4"/>
  <c r="AB2550" i="4"/>
  <c r="Z2552" i="4"/>
  <c r="AE2553" i="4"/>
  <c r="AC2555" i="4"/>
  <c r="AI2556" i="4"/>
  <c r="AF2558" i="4"/>
  <c r="Z2560" i="4"/>
  <c r="AJ2561" i="4"/>
  <c r="AC2563" i="4"/>
  <c r="AA2565" i="4"/>
  <c r="AF2566" i="4"/>
  <c r="AD2568" i="4"/>
  <c r="AJ2569" i="4"/>
  <c r="AH2571" i="4"/>
  <c r="AA2573" i="4"/>
  <c r="Y2575" i="4"/>
  <c r="AD2576" i="4"/>
  <c r="AB2578" i="4"/>
  <c r="AH2579" i="4"/>
  <c r="AE2581" i="4"/>
  <c r="Y2583" i="4"/>
  <c r="AI2584" i="4"/>
  <c r="AB2586" i="4"/>
  <c r="Z2588" i="4"/>
  <c r="AE2589" i="4"/>
  <c r="AC2591" i="4"/>
  <c r="AI2592" i="4"/>
  <c r="AF2594" i="4"/>
  <c r="Z2596" i="4"/>
  <c r="AJ2597" i="4"/>
  <c r="AC2599" i="4"/>
  <c r="AJ2600" i="4"/>
  <c r="AD2602" i="4"/>
  <c r="AI2603" i="4"/>
  <c r="AB2605" i="4"/>
  <c r="AH2606" i="4"/>
  <c r="Y2608" i="4"/>
  <c r="AB2609" i="4"/>
  <c r="AF2610" i="4"/>
  <c r="AJ2611" i="4"/>
  <c r="AB2613" i="4"/>
  <c r="AE2614" i="4"/>
  <c r="AI2615" i="4"/>
  <c r="AA2617" i="4"/>
  <c r="AD2618" i="4"/>
  <c r="AI2619" i="4"/>
  <c r="Z2621" i="4"/>
  <c r="AC2622" i="4"/>
  <c r="AH2623" i="4"/>
  <c r="Y2625" i="4"/>
  <c r="AC2626" i="4"/>
  <c r="AF2627" i="4"/>
  <c r="AJ2628" i="4"/>
  <c r="AB2630" i="4"/>
  <c r="AE2631" i="4"/>
  <c r="AJ2632" i="4"/>
  <c r="AA2634" i="4"/>
  <c r="AD2635" i="4"/>
  <c r="AI2636" i="4"/>
  <c r="Z2638" i="4"/>
  <c r="AD2639" i="4"/>
  <c r="AH2640" i="4"/>
  <c r="Y2642" i="4"/>
  <c r="AC2643" i="4"/>
  <c r="AF2644" i="4"/>
  <c r="Y2646" i="4"/>
  <c r="AB2647" i="4"/>
  <c r="AE2648" i="4"/>
  <c r="AJ2649" i="4"/>
  <c r="AA2651" i="4"/>
  <c r="AE2652" i="4"/>
  <c r="AI2653" i="4"/>
  <c r="Z2655" i="4"/>
  <c r="AD2656" i="4"/>
  <c r="AH2657" i="4"/>
  <c r="Z2659" i="4"/>
  <c r="AC2660" i="4"/>
  <c r="AF2661" i="4"/>
  <c r="Y2663" i="4"/>
  <c r="AB2664" i="4"/>
  <c r="AF2665" i="4"/>
  <c r="AJ2666" i="4"/>
  <c r="AA2668" i="4"/>
  <c r="AE2669" i="4"/>
  <c r="AI2670" i="4"/>
  <c r="AA2672" i="4"/>
  <c r="AD2673" i="4"/>
  <c r="AH2674" i="4"/>
  <c r="Z2676" i="4"/>
  <c r="AC2677" i="4"/>
  <c r="AH2678" i="4"/>
  <c r="Y2680" i="4"/>
  <c r="AB2681" i="4"/>
  <c r="AF2682" i="4"/>
  <c r="AJ2683" i="4"/>
  <c r="AB2685" i="4"/>
  <c r="AE2686" i="4"/>
  <c r="AI2687" i="4"/>
  <c r="AA2689" i="4"/>
  <c r="AD2690" i="4"/>
  <c r="AI2691" i="4"/>
  <c r="Z2693" i="4"/>
  <c r="AC2694" i="4"/>
  <c r="AH2695" i="4"/>
  <c r="Y2697" i="4"/>
  <c r="AC2698" i="4"/>
  <c r="AF2699" i="4"/>
  <c r="AJ2700" i="4"/>
  <c r="AB2702" i="4"/>
  <c r="AE2703" i="4"/>
  <c r="AJ2704" i="4"/>
  <c r="AA2706" i="4"/>
  <c r="AD2707" i="4"/>
  <c r="AI2708" i="4"/>
  <c r="Z2710" i="4"/>
  <c r="AD2711" i="4"/>
  <c r="AH2712" i="4"/>
  <c r="Y2714" i="4"/>
  <c r="AC2715" i="4"/>
  <c r="AF2716" i="4"/>
  <c r="Y2718" i="4"/>
  <c r="AA2719" i="4"/>
  <c r="AC2720" i="4"/>
  <c r="AF2721" i="4"/>
  <c r="AH2722" i="4"/>
  <c r="Y2724" i="4"/>
  <c r="AA2725" i="4"/>
  <c r="AC2726" i="4"/>
  <c r="AF2727" i="4"/>
  <c r="AH2728" i="4"/>
  <c r="Y2730" i="4"/>
  <c r="AA2731" i="4"/>
  <c r="AC2732" i="4"/>
  <c r="AF2733" i="4"/>
  <c r="AH2734" i="4"/>
  <c r="Y2736" i="4"/>
  <c r="AA2737" i="4"/>
  <c r="AC2738" i="4"/>
  <c r="AF2739" i="4"/>
  <c r="AH2740" i="4"/>
  <c r="Y2742" i="4"/>
  <c r="AA2743" i="4"/>
  <c r="AC2744" i="4"/>
  <c r="AF2745" i="4"/>
  <c r="AH2746" i="4"/>
  <c r="Y2748" i="4"/>
  <c r="AA2749" i="4"/>
  <c r="AC2750" i="4"/>
  <c r="AF2751" i="4"/>
  <c r="AH2752" i="4"/>
  <c r="Y2754" i="4"/>
  <c r="AA2755" i="4"/>
  <c r="AC2756" i="4"/>
  <c r="AF2757" i="4"/>
  <c r="AH2758" i="4"/>
  <c r="Y2760" i="4"/>
  <c r="AA2761" i="4"/>
  <c r="AC2762" i="4"/>
  <c r="AF2763" i="4"/>
  <c r="AH2764" i="4"/>
  <c r="Y2766" i="4"/>
  <c r="AA2767" i="4"/>
  <c r="AC2768" i="4"/>
  <c r="AF2769" i="4"/>
  <c r="AH2770" i="4"/>
  <c r="Y2772" i="4"/>
  <c r="AA2773" i="4"/>
  <c r="AC2774" i="4"/>
  <c r="AF2775" i="4"/>
  <c r="AH2776" i="4"/>
  <c r="Y2778" i="4"/>
  <c r="AA2779" i="4"/>
  <c r="AC2780" i="4"/>
  <c r="AF2781" i="4"/>
  <c r="AH2782" i="4"/>
  <c r="Y2784" i="4"/>
  <c r="AA2785" i="4"/>
  <c r="AC2786" i="4"/>
  <c r="AF2787" i="4"/>
  <c r="AH2788" i="4"/>
  <c r="Y2790" i="4"/>
  <c r="AA2791" i="4"/>
  <c r="AC2792" i="4"/>
  <c r="AF2793" i="4"/>
  <c r="AH2794" i="4"/>
  <c r="Y2796" i="4"/>
  <c r="AA2797" i="4"/>
  <c r="AC2798" i="4"/>
  <c r="AF2799" i="4"/>
  <c r="AH2800" i="4"/>
  <c r="Y2802" i="4"/>
  <c r="AA2803" i="4"/>
  <c r="AC2804" i="4"/>
  <c r="AF2805" i="4"/>
  <c r="AH2806" i="4"/>
  <c r="Y2808" i="4"/>
  <c r="AA2809" i="4"/>
  <c r="AC2810" i="4"/>
  <c r="AF2811" i="4"/>
  <c r="AH2812" i="4"/>
  <c r="Y2814" i="4"/>
  <c r="AA2815" i="4"/>
  <c r="AC2816" i="4"/>
  <c r="AF2817" i="4"/>
  <c r="AH2818" i="4"/>
  <c r="Y2820" i="4"/>
  <c r="AA2821" i="4"/>
  <c r="AC2822" i="4"/>
  <c r="AF2823" i="4"/>
  <c r="AH2824" i="4"/>
  <c r="Y2826" i="4"/>
  <c r="AA2827" i="4"/>
  <c r="AC2828" i="4"/>
  <c r="AF2829" i="4"/>
  <c r="AH2830" i="4"/>
  <c r="Y2832" i="4"/>
  <c r="AA2833" i="4"/>
  <c r="AC2834" i="4"/>
  <c r="AF2835" i="4"/>
  <c r="AH2836" i="4"/>
  <c r="Y2838" i="4"/>
  <c r="AA2839" i="4"/>
  <c r="AC2840" i="4"/>
  <c r="AF2841" i="4"/>
  <c r="AH2842" i="4"/>
  <c r="Y2844" i="4"/>
  <c r="AA2845" i="4"/>
  <c r="AC2846" i="4"/>
  <c r="AF2847" i="4"/>
  <c r="AH2848" i="4"/>
  <c r="Y2850" i="4"/>
  <c r="AA2851" i="4"/>
  <c r="AC2852" i="4"/>
  <c r="AF2853" i="4"/>
  <c r="AH2854" i="4"/>
  <c r="Y2856" i="4"/>
  <c r="AA2857" i="4"/>
  <c r="AC2858" i="4"/>
  <c r="AF2859" i="4"/>
  <c r="AH2860" i="4"/>
  <c r="Y2862" i="4"/>
  <c r="AA2863" i="4"/>
  <c r="AC2864" i="4"/>
  <c r="AF2865" i="4"/>
  <c r="AH2866" i="4"/>
  <c r="Y2868" i="4"/>
  <c r="AA2869" i="4"/>
  <c r="AC2870" i="4"/>
  <c r="AF2871" i="4"/>
  <c r="AH2872" i="4"/>
  <c r="Y2874" i="4"/>
  <c r="AA2875" i="4"/>
  <c r="AC2876" i="4"/>
  <c r="AF2877" i="4"/>
  <c r="AH2878" i="4"/>
  <c r="Y2880" i="4"/>
  <c r="AA2881" i="4"/>
  <c r="AC2882" i="4"/>
  <c r="AF2883" i="4"/>
  <c r="AH2884" i="4"/>
  <c r="Y2886" i="4"/>
  <c r="AA2887" i="4"/>
  <c r="AC2888" i="4"/>
  <c r="AF2889" i="4"/>
  <c r="AH2890" i="4"/>
  <c r="Y2892" i="4"/>
  <c r="AA2893" i="4"/>
  <c r="AC2894" i="4"/>
  <c r="AF2895" i="4"/>
  <c r="AH2896" i="4"/>
  <c r="Y2898" i="4"/>
  <c r="AA2899" i="4"/>
  <c r="AC2900" i="4"/>
  <c r="AF2901" i="4"/>
  <c r="AH2902" i="4"/>
  <c r="Y2904" i="4"/>
  <c r="AA2905" i="4"/>
  <c r="AC2906" i="4"/>
  <c r="AF2907" i="4"/>
  <c r="AH2908" i="4"/>
  <c r="Y2910" i="4"/>
  <c r="AA2911" i="4"/>
  <c r="AC2912" i="4"/>
  <c r="AF2913" i="4"/>
  <c r="AH2914" i="4"/>
  <c r="Y2916" i="4"/>
  <c r="AA2917" i="4"/>
  <c r="AC2918" i="4"/>
  <c r="AF2919" i="4"/>
  <c r="AH2920" i="4"/>
  <c r="Y2922" i="4"/>
  <c r="AA2923" i="4"/>
  <c r="AC2924" i="4"/>
  <c r="AF2925" i="4"/>
  <c r="AH2926" i="4"/>
  <c r="Y2928" i="4"/>
  <c r="AA2929" i="4"/>
  <c r="AC2930" i="4"/>
  <c r="AF2931" i="4"/>
  <c r="AH2932" i="4"/>
  <c r="Y2934" i="4"/>
  <c r="AA2935" i="4"/>
  <c r="AC2936" i="4"/>
  <c r="AF2937" i="4"/>
  <c r="AH2938" i="4"/>
  <c r="Y2940" i="4"/>
  <c r="AA2941" i="4"/>
  <c r="AC2942" i="4"/>
  <c r="AF2943" i="4"/>
  <c r="AH2944" i="4"/>
  <c r="Y2946" i="4"/>
  <c r="AA2947" i="4"/>
  <c r="AC2948" i="4"/>
  <c r="AF2949" i="4"/>
  <c r="AH2950" i="4"/>
  <c r="Y2952" i="4"/>
  <c r="AA2953" i="4"/>
  <c r="AC2954" i="4"/>
  <c r="AF2955" i="4"/>
  <c r="AH2956" i="4"/>
  <c r="Y2958" i="4"/>
  <c r="AA2959" i="4"/>
  <c r="AC2960" i="4"/>
  <c r="AF2961" i="4"/>
  <c r="AH2962" i="4"/>
  <c r="Y2964" i="4"/>
  <c r="AA2965" i="4"/>
  <c r="AC2966" i="4"/>
  <c r="AF2967" i="4"/>
  <c r="AH2968" i="4"/>
  <c r="Y2970" i="4"/>
  <c r="AA2971" i="4"/>
  <c r="AC2972" i="4"/>
  <c r="AF2973" i="4"/>
  <c r="AH2974" i="4"/>
  <c r="Y2976" i="4"/>
  <c r="AA2977" i="4"/>
  <c r="AC2978" i="4"/>
  <c r="AF2979" i="4"/>
  <c r="AH2980" i="4"/>
  <c r="Y2982" i="4"/>
  <c r="AA2983" i="4"/>
  <c r="AC2984" i="4"/>
  <c r="AF2985" i="4"/>
  <c r="AH2986" i="4"/>
  <c r="Y2988" i="4"/>
  <c r="AA2989" i="4"/>
  <c r="AC2990" i="4"/>
  <c r="AF2991" i="4"/>
  <c r="AH2992" i="4"/>
  <c r="Y2994" i="4"/>
  <c r="AA2995" i="4"/>
  <c r="AC2996" i="4"/>
  <c r="AF2997" i="4"/>
  <c r="AH2998" i="4"/>
  <c r="Y3000" i="4"/>
  <c r="AA3001" i="4"/>
  <c r="AC3002" i="4"/>
  <c r="AF3003" i="4"/>
  <c r="AH3004" i="4"/>
  <c r="Y3006" i="4"/>
  <c r="AA3007" i="4"/>
  <c r="AC3008" i="4"/>
  <c r="AF3009" i="4"/>
  <c r="AH3010" i="4"/>
  <c r="Y3012" i="4"/>
  <c r="AA3013" i="4"/>
  <c r="AC3014" i="4"/>
  <c r="AF3015" i="4"/>
  <c r="AH3016" i="4"/>
  <c r="Y3018" i="4"/>
  <c r="AA3019" i="4"/>
  <c r="AC3020" i="4"/>
  <c r="AF3021" i="4"/>
  <c r="AH3022" i="4"/>
  <c r="Y3024" i="4"/>
  <c r="AA3025" i="4"/>
  <c r="AC3026" i="4"/>
  <c r="AF3027" i="4"/>
  <c r="AH3028" i="4"/>
  <c r="Y3030" i="4"/>
  <c r="AA3031" i="4"/>
  <c r="AC3032" i="4"/>
  <c r="AF3033" i="4"/>
  <c r="AH3034" i="4"/>
  <c r="Y3036" i="4"/>
  <c r="AA3037" i="4"/>
  <c r="AC3038" i="4"/>
  <c r="AF3039" i="4"/>
  <c r="AH3040" i="4"/>
  <c r="Y3042" i="4"/>
  <c r="AA3043" i="4"/>
  <c r="AC3044" i="4"/>
  <c r="AF3045" i="4"/>
  <c r="AH3046" i="4"/>
  <c r="Y3048" i="4"/>
  <c r="AA3049" i="4"/>
  <c r="AC3050" i="4"/>
  <c r="AF3051" i="4"/>
  <c r="AH3052" i="4"/>
  <c r="Y3054" i="4"/>
  <c r="AA3055" i="4"/>
  <c r="AC3056" i="4"/>
  <c r="AF3057" i="4"/>
  <c r="AH3058" i="4"/>
  <c r="Y3060" i="4"/>
  <c r="AA3061" i="4"/>
  <c r="AC3062" i="4"/>
  <c r="AF3063" i="4"/>
  <c r="AH3064" i="4"/>
  <c r="Y3066" i="4"/>
  <c r="AA3067" i="4"/>
  <c r="AC3068" i="4"/>
  <c r="AF3069" i="4"/>
  <c r="AH3070" i="4"/>
  <c r="Y3072" i="4"/>
  <c r="AA3073" i="4"/>
  <c r="AC3074" i="4"/>
  <c r="AF3075" i="4"/>
  <c r="AH3076" i="4"/>
  <c r="Y3078" i="4"/>
  <c r="AA3079" i="4"/>
  <c r="AC3080" i="4"/>
  <c r="AF3081" i="4"/>
  <c r="AH3082" i="4"/>
  <c r="Y3084" i="4"/>
  <c r="AA3085" i="4"/>
  <c r="AC3086" i="4"/>
  <c r="AF3087" i="4"/>
  <c r="AH3088" i="4"/>
  <c r="Y3090" i="4"/>
  <c r="AA3091" i="4"/>
  <c r="AC3092" i="4"/>
  <c r="AF3093" i="4"/>
  <c r="AH3094" i="4"/>
  <c r="Y3096" i="4"/>
  <c r="AA3097" i="4"/>
  <c r="AC3098" i="4"/>
  <c r="AF3099" i="4"/>
  <c r="AH3100" i="4"/>
  <c r="Y3102" i="4"/>
  <c r="AA3103" i="4"/>
  <c r="AC3104" i="4"/>
  <c r="AF3105" i="4"/>
  <c r="AH3106" i="4"/>
  <c r="Y3108" i="4"/>
  <c r="AA3109" i="4"/>
  <c r="AC3110" i="4"/>
  <c r="AF3111" i="4"/>
  <c r="AH3112" i="4"/>
  <c r="Y3114" i="4"/>
  <c r="AA3115" i="4"/>
  <c r="AC3116" i="4"/>
  <c r="AF3117" i="4"/>
  <c r="AH3118" i="4"/>
  <c r="Y3120" i="4"/>
  <c r="AA3121" i="4"/>
  <c r="AC3122" i="4"/>
  <c r="AF3123" i="4"/>
  <c r="AH3124" i="4"/>
  <c r="Y3126" i="4"/>
  <c r="AA3127" i="4"/>
  <c r="AC3128" i="4"/>
  <c r="AF3129" i="4"/>
  <c r="AH3130" i="4"/>
  <c r="Y3132" i="4"/>
  <c r="AA3133" i="4"/>
  <c r="AC3134" i="4"/>
  <c r="AF3135" i="4"/>
  <c r="AH3136" i="4"/>
  <c r="Y3138" i="4"/>
  <c r="AA3139" i="4"/>
  <c r="AC3140" i="4"/>
  <c r="AF3141" i="4"/>
  <c r="AH3142" i="4"/>
  <c r="Y3144" i="4"/>
  <c r="AA3145" i="4"/>
  <c r="AC3146" i="4"/>
  <c r="AF3147" i="4"/>
  <c r="AH3148" i="4"/>
  <c r="Y3150" i="4"/>
  <c r="AA3151" i="4"/>
  <c r="AC3152" i="4"/>
  <c r="AF3153" i="4"/>
  <c r="AH3154" i="4"/>
  <c r="Y3156" i="4"/>
  <c r="AA3157" i="4"/>
  <c r="AC3158" i="4"/>
  <c r="AF3159" i="4"/>
  <c r="AH3160" i="4"/>
  <c r="Y3162" i="4"/>
  <c r="AA3163" i="4"/>
  <c r="AC3164" i="4"/>
  <c r="AF3165" i="4"/>
  <c r="AH3166" i="4"/>
  <c r="Y3168" i="4"/>
  <c r="AA3169" i="4"/>
  <c r="AC3170" i="4"/>
  <c r="AF3171" i="4"/>
  <c r="AH3172" i="4"/>
  <c r="Y3174" i="4"/>
  <c r="AA3175" i="4"/>
  <c r="AC3176" i="4"/>
  <c r="AF3177" i="4"/>
  <c r="AG3178" i="4"/>
  <c r="AH3179" i="4"/>
  <c r="AJ3180" i="4"/>
  <c r="Y3182" i="4"/>
  <c r="Z3183" i="4"/>
  <c r="AA3184" i="4"/>
  <c r="AB3185" i="4"/>
  <c r="AC3186" i="4"/>
  <c r="AD3187" i="4"/>
  <c r="AE3188" i="4"/>
  <c r="AF3189" i="4"/>
  <c r="AG3190" i="4"/>
  <c r="AH3191" i="4"/>
  <c r="AJ3192" i="4"/>
  <c r="Y3194" i="4"/>
  <c r="Z3195" i="4"/>
  <c r="AA3196" i="4"/>
  <c r="AB3197" i="4"/>
  <c r="AC3198" i="4"/>
  <c r="AD3199" i="4"/>
  <c r="AE3200" i="4"/>
  <c r="AF3201" i="4"/>
  <c r="AG3202" i="4"/>
  <c r="AH3203" i="4"/>
  <c r="AJ3204" i="4"/>
  <c r="Y3206" i="4"/>
  <c r="Z3207" i="4"/>
  <c r="AA3208" i="4"/>
  <c r="AB3209" i="4"/>
  <c r="AC3210" i="4"/>
  <c r="AD3211" i="4"/>
  <c r="AE3212" i="4"/>
  <c r="AF3213" i="4"/>
  <c r="AG3214" i="4"/>
  <c r="AH3215" i="4"/>
  <c r="AJ3216" i="4"/>
  <c r="Y3218" i="4"/>
  <c r="Z3219" i="4"/>
  <c r="AA3220" i="4"/>
  <c r="AB3221" i="4"/>
  <c r="AC3222" i="4"/>
  <c r="AD3223" i="4"/>
  <c r="AE3224" i="4"/>
  <c r="AF3225" i="4"/>
  <c r="AG3226" i="4"/>
  <c r="AH3227" i="4"/>
  <c r="AJ3228" i="4"/>
  <c r="Y3230" i="4"/>
  <c r="Z3231" i="4"/>
  <c r="AA3232" i="4"/>
  <c r="AB3233" i="4"/>
  <c r="AC3234" i="4"/>
  <c r="AD3235" i="4"/>
  <c r="AE3236" i="4"/>
  <c r="AF3237" i="4"/>
  <c r="AG3238" i="4"/>
  <c r="AH3239" i="4"/>
  <c r="AJ3240" i="4"/>
  <c r="Y3242" i="4"/>
  <c r="Z3243" i="4"/>
  <c r="AA3244" i="4"/>
  <c r="AB3245" i="4"/>
  <c r="AC3246" i="4"/>
  <c r="AD3247" i="4"/>
  <c r="AE3248" i="4"/>
  <c r="AF3249" i="4"/>
  <c r="AG3250" i="4"/>
  <c r="AH3251" i="4"/>
  <c r="AJ3252" i="4"/>
  <c r="Y3254" i="4"/>
  <c r="Z3255" i="4"/>
  <c r="AA3256" i="4"/>
  <c r="AB3257" i="4"/>
  <c r="AC3258" i="4"/>
  <c r="AD3259" i="4"/>
  <c r="AE3260" i="4"/>
  <c r="AF3261" i="4"/>
  <c r="AG3262" i="4"/>
  <c r="AH3263" i="4"/>
  <c r="AJ3264" i="4"/>
  <c r="Y3266" i="4"/>
  <c r="Z3267" i="4"/>
  <c r="AA3268" i="4"/>
  <c r="AB3269" i="4"/>
  <c r="AC3270" i="4"/>
  <c r="AD3271" i="4"/>
  <c r="AE3272" i="4"/>
  <c r="AF3273" i="4"/>
  <c r="AG3274" i="4"/>
  <c r="AH3275" i="4"/>
  <c r="AJ3276" i="4"/>
  <c r="Y3278" i="4"/>
  <c r="Z3279" i="4"/>
  <c r="AA3280" i="4"/>
  <c r="AB3281" i="4"/>
  <c r="AC3282" i="4"/>
  <c r="AD3283" i="4"/>
  <c r="AE3284" i="4"/>
  <c r="AF3285" i="4"/>
  <c r="AG3286" i="4"/>
  <c r="AH3287" i="4"/>
  <c r="AJ3288" i="4"/>
  <c r="Y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AE624" i="4"/>
  <c r="AB819" i="4"/>
  <c r="AG934" i="4"/>
  <c r="Y991" i="4"/>
  <c r="AC1063" i="4"/>
  <c r="AI1105" i="4"/>
  <c r="AD1144" i="4"/>
  <c r="AG1184" i="4"/>
  <c r="AJ1220" i="4"/>
  <c r="AH1250" i="4"/>
  <c r="AD1275" i="4"/>
  <c r="AG1303" i="4"/>
  <c r="AC1333" i="4"/>
  <c r="AC1354" i="4"/>
  <c r="AE1381" i="4"/>
  <c r="Z1406" i="4"/>
  <c r="AF1427" i="4"/>
  <c r="Z1442" i="4"/>
  <c r="AF1459" i="4"/>
  <c r="Y1478" i="4"/>
  <c r="AG1491" i="4"/>
  <c r="AA1507" i="4"/>
  <c r="AF1523" i="4"/>
  <c r="AH1538" i="4"/>
  <c r="AJ1552" i="4"/>
  <c r="Z1568" i="4"/>
  <c r="Z1583" i="4"/>
  <c r="AB1597" i="4"/>
  <c r="Z1612" i="4"/>
  <c r="AB1627" i="4"/>
  <c r="AG1643" i="4"/>
  <c r="AE1654" i="4"/>
  <c r="AA1671" i="4"/>
  <c r="AA1686" i="4"/>
  <c r="AC1697" i="4"/>
  <c r="AB1711" i="4"/>
  <c r="Y1725" i="4"/>
  <c r="AB1739" i="4"/>
  <c r="Z1747" i="4"/>
  <c r="AF1755" i="4"/>
  <c r="AF1764" i="4"/>
  <c r="AI1771" i="4"/>
  <c r="Z1780" i="4"/>
  <c r="AD1789" i="4"/>
  <c r="Y1798" i="4"/>
  <c r="AG1805" i="4"/>
  <c r="AI1813" i="4"/>
  <c r="AD1822" i="4"/>
  <c r="AI1828" i="4"/>
  <c r="AD1837" i="4"/>
  <c r="AB1847" i="4"/>
  <c r="AB1856" i="4"/>
  <c r="AI1861" i="4"/>
  <c r="AB1871" i="4"/>
  <c r="AH1879" i="4"/>
  <c r="AE1887" i="4"/>
  <c r="AG1895" i="4"/>
  <c r="AB1904" i="4"/>
  <c r="AH1912" i="4"/>
  <c r="AE1920" i="4"/>
  <c r="Z1929" i="4"/>
  <c r="AG1937" i="4"/>
  <c r="AC1943" i="4"/>
  <c r="AI1951" i="4"/>
  <c r="AF1959" i="4"/>
  <c r="AF1966" i="4"/>
  <c r="AD1971" i="4"/>
  <c r="AA1977" i="4"/>
  <c r="Z1983" i="4"/>
  <c r="Z1987" i="4"/>
  <c r="AD1992" i="4"/>
  <c r="AI1997" i="4"/>
  <c r="AB2003" i="4"/>
  <c r="AD2007" i="4"/>
  <c r="AA2012" i="4"/>
  <c r="AI2016" i="4"/>
  <c r="AA2021" i="4"/>
  <c r="Z2026" i="4"/>
  <c r="AF2030" i="4"/>
  <c r="Y2035" i="4"/>
  <c r="AA2038" i="4"/>
  <c r="AA2043" i="4"/>
  <c r="AE2047" i="4"/>
  <c r="AH2050" i="4"/>
  <c r="AA2055" i="4"/>
  <c r="AE2059" i="4"/>
  <c r="AF2064" i="4"/>
  <c r="AH2067" i="4"/>
  <c r="AB2072" i="4"/>
  <c r="AF2076" i="4"/>
  <c r="AE2080" i="4"/>
  <c r="AI2084" i="4"/>
  <c r="AB2089" i="4"/>
  <c r="AG2093" i="4"/>
  <c r="AD2097" i="4"/>
  <c r="AI2101" i="4"/>
  <c r="AB2106" i="4"/>
  <c r="AD2109" i="4"/>
  <c r="AI2113" i="4"/>
  <c r="AI2118" i="4"/>
  <c r="AC2123" i="4"/>
  <c r="AE2126" i="4"/>
  <c r="AI2130" i="4"/>
  <c r="AC2135" i="4"/>
  <c r="Z2139" i="4"/>
  <c r="AE2143" i="4"/>
  <c r="AI2147" i="4"/>
  <c r="AB2152" i="4"/>
  <c r="AA2156" i="4"/>
  <c r="AE2160" i="4"/>
  <c r="Y2165" i="4"/>
  <c r="AA2168" i="4"/>
  <c r="AB2173" i="4"/>
  <c r="AF2177" i="4"/>
  <c r="Y2182" i="4"/>
  <c r="AB2185" i="4"/>
  <c r="AF2189" i="4"/>
  <c r="AF2194" i="4"/>
  <c r="AH2197" i="4"/>
  <c r="AA2202" i="4"/>
  <c r="AF2206" i="4"/>
  <c r="Y2211" i="4"/>
  <c r="AI2214" i="4"/>
  <c r="AB2219" i="4"/>
  <c r="AF2223" i="4"/>
  <c r="AC2227" i="4"/>
  <c r="AH2231" i="4"/>
  <c r="AB2236" i="4"/>
  <c r="AF2240" i="4"/>
  <c r="AH2243" i="4"/>
  <c r="AH2248" i="4"/>
  <c r="AB2253" i="4"/>
  <c r="AE2256" i="4"/>
  <c r="AI2260" i="4"/>
  <c r="AB2265" i="4"/>
  <c r="AA2270" i="4"/>
  <c r="AD2273" i="4"/>
  <c r="Y2278" i="4"/>
  <c r="AC2282" i="4"/>
  <c r="Z2286" i="4"/>
  <c r="AD2290" i="4"/>
  <c r="AH2294" i="4"/>
  <c r="AD2298" i="4"/>
  <c r="AF2301" i="4"/>
  <c r="AC2305" i="4"/>
  <c r="Y2309" i="4"/>
  <c r="AF2311" i="4"/>
  <c r="AC2315" i="4"/>
  <c r="AE2319" i="4"/>
  <c r="AA2323" i="4"/>
  <c r="AH2325" i="4"/>
  <c r="AE2329" i="4"/>
  <c r="AA2333" i="4"/>
  <c r="AC2336" i="4"/>
  <c r="Y2340" i="4"/>
  <c r="AG2343" i="4"/>
  <c r="AC2347" i="4"/>
  <c r="AE2350" i="4"/>
  <c r="AA2354" i="4"/>
  <c r="AI2357" i="4"/>
  <c r="AE2360" i="4"/>
  <c r="AG2364" i="4"/>
  <c r="AC2368" i="4"/>
  <c r="Z2372" i="4"/>
  <c r="AG2374" i="4"/>
  <c r="AD2378" i="4"/>
  <c r="AE2382" i="4"/>
  <c r="AB2385" i="4"/>
  <c r="AI2388" i="4"/>
  <c r="AF2392" i="4"/>
  <c r="AB2396" i="4"/>
  <c r="AD2399" i="4"/>
  <c r="Z2403" i="4"/>
  <c r="AH2406" i="4"/>
  <c r="Y2410" i="4"/>
  <c r="AF2413" i="4"/>
  <c r="AB2417" i="4"/>
  <c r="Y2421" i="4"/>
  <c r="AF2423" i="4"/>
  <c r="AH2427" i="4"/>
  <c r="AD2431" i="4"/>
  <c r="AA2434" i="4"/>
  <c r="AH2437" i="4"/>
  <c r="AD2441" i="4"/>
  <c r="AF2445" i="4"/>
  <c r="AC2448" i="4"/>
  <c r="Y2452" i="4"/>
  <c r="AF2455" i="4"/>
  <c r="AH2458" i="4"/>
  <c r="AE2462" i="4"/>
  <c r="AA2466" i="4"/>
  <c r="AH2469" i="4"/>
  <c r="Y2473" i="4"/>
  <c r="AG2476" i="4"/>
  <c r="AB2480" i="4"/>
  <c r="AH2482" i="4"/>
  <c r="Z2486" i="4"/>
  <c r="AJ2489" i="4"/>
  <c r="AB2493" i="4"/>
  <c r="AH2495" i="4"/>
  <c r="Z2499" i="4"/>
  <c r="AD2502" i="4"/>
  <c r="AC2505" i="4"/>
  <c r="AH2508" i="4"/>
  <c r="Z2512" i="4"/>
  <c r="AD2515" i="4"/>
  <c r="AC2518" i="4"/>
  <c r="AH2521" i="4"/>
  <c r="Z2525" i="4"/>
  <c r="AE2527" i="4"/>
  <c r="AC2531" i="4"/>
  <c r="AH2534" i="4"/>
  <c r="Z2538" i="4"/>
  <c r="AE2540" i="4"/>
  <c r="AJ2543" i="4"/>
  <c r="AA2547" i="4"/>
  <c r="AE2549" i="4"/>
  <c r="AE2552" i="4"/>
  <c r="AF2555" i="4"/>
  <c r="AH2558" i="4"/>
  <c r="Y2561" i="4"/>
  <c r="Z2564" i="4"/>
  <c r="AI2566" i="4"/>
  <c r="AA2569" i="4"/>
  <c r="AA2572" i="4"/>
  <c r="AB2575" i="4"/>
  <c r="AC2578" i="4"/>
  <c r="AF2580" i="4"/>
  <c r="AH2583" i="4"/>
  <c r="AD2586" i="4"/>
  <c r="AI2588" i="4"/>
  <c r="AI2591" i="4"/>
  <c r="AJ2594" i="4"/>
  <c r="Y2598" i="4"/>
  <c r="AB2600" i="4"/>
  <c r="AI2602" i="4"/>
  <c r="AF2605" i="4"/>
  <c r="AD2607" i="4"/>
  <c r="AJ2609" i="4"/>
  <c r="AB2612" i="4"/>
  <c r="AF2614" i="4"/>
  <c r="AE2616" i="4"/>
  <c r="AJ2618" i="4"/>
  <c r="AB2621" i="4"/>
  <c r="AA2623" i="4"/>
  <c r="AE2625" i="4"/>
  <c r="AJ2627" i="4"/>
  <c r="AC2630" i="4"/>
  <c r="AA2632" i="4"/>
  <c r="AF2634" i="4"/>
  <c r="Y2637" i="4"/>
  <c r="AI2638" i="4"/>
  <c r="AB2641" i="4"/>
  <c r="AH2643" i="4"/>
  <c r="Z2646" i="4"/>
  <c r="AJ2647" i="4"/>
  <c r="AC2650" i="4"/>
  <c r="AH2652" i="4"/>
  <c r="AF2654" i="4"/>
  <c r="Y2657" i="4"/>
  <c r="AC2659" i="4"/>
  <c r="AH2661" i="4"/>
  <c r="AF2663" i="4"/>
  <c r="Y2666" i="4"/>
  <c r="AD2668" i="4"/>
  <c r="AB2670" i="4"/>
  <c r="AF2672" i="4"/>
  <c r="Z2675" i="4"/>
  <c r="AE2677" i="4"/>
  <c r="AC2679" i="4"/>
  <c r="AH2681" i="4"/>
  <c r="AA2684" i="4"/>
  <c r="Y2686" i="4"/>
  <c r="AD2688" i="4"/>
  <c r="AI2690" i="4"/>
  <c r="AA2693" i="4"/>
  <c r="Z2695" i="4"/>
  <c r="AD2697" i="4"/>
  <c r="AI2699" i="4"/>
  <c r="AH2701" i="4"/>
  <c r="Z2704" i="4"/>
  <c r="AD2706" i="4"/>
  <c r="AJ2708" i="4"/>
  <c r="AH2710" i="4"/>
  <c r="AA2713" i="4"/>
  <c r="AE2715" i="4"/>
  <c r="AC2717" i="4"/>
  <c r="AG2719" i="4"/>
  <c r="AJ2721" i="4"/>
  <c r="Z2724" i="4"/>
  <c r="AH2725" i="4"/>
  <c r="Y2728" i="4"/>
  <c r="AA2730" i="4"/>
  <c r="AJ2731" i="4"/>
  <c r="Z2734" i="4"/>
  <c r="AB2736" i="4"/>
  <c r="AD2738" i="4"/>
  <c r="AA2740" i="4"/>
  <c r="AC2742" i="4"/>
  <c r="AF2744" i="4"/>
  <c r="AB2746" i="4"/>
  <c r="AD2748" i="4"/>
  <c r="AG2750" i="4"/>
  <c r="AJ2752" i="4"/>
  <c r="AF2754" i="4"/>
  <c r="AH2756" i="4"/>
  <c r="Y2759" i="4"/>
  <c r="AG2760" i="4"/>
  <c r="AJ2762" i="4"/>
  <c r="Z2765" i="4"/>
  <c r="AB2767" i="4"/>
  <c r="Y2769" i="4"/>
  <c r="AA2771" i="4"/>
  <c r="AC2773" i="4"/>
  <c r="Z2775" i="4"/>
  <c r="AB2777" i="4"/>
  <c r="AD2779" i="4"/>
  <c r="AG2781" i="4"/>
  <c r="AC2783" i="4"/>
  <c r="AF2785" i="4"/>
  <c r="AH2787" i="4"/>
  <c r="AD2789" i="4"/>
  <c r="AG2791" i="4"/>
  <c r="AJ2793" i="4"/>
  <c r="Z2796" i="4"/>
  <c r="AH2797" i="4"/>
  <c r="Y2800" i="4"/>
  <c r="AA2802" i="4"/>
  <c r="AJ2803" i="4"/>
  <c r="Z2806" i="4"/>
  <c r="AB2808" i="4"/>
  <c r="AD2810" i="4"/>
  <c r="AA2812" i="4"/>
  <c r="AC2814" i="4"/>
  <c r="AF2816" i="4"/>
  <c r="AB2818" i="4"/>
  <c r="AD2820" i="4"/>
  <c r="AG2822" i="4"/>
  <c r="AJ2824" i="4"/>
  <c r="AF2826" i="4"/>
  <c r="AH2828" i="4"/>
  <c r="Y2831" i="4"/>
  <c r="AG2832" i="4"/>
  <c r="AJ2834" i="4"/>
  <c r="Z2837" i="4"/>
  <c r="AB2839" i="4"/>
  <c r="Y2841" i="4"/>
  <c r="AA2843" i="4"/>
  <c r="AC2845" i="4"/>
  <c r="Z2847" i="4"/>
  <c r="AB2849" i="4"/>
  <c r="AD2851" i="4"/>
  <c r="AG2853" i="4"/>
  <c r="AC2855" i="4"/>
  <c r="AF2857" i="4"/>
  <c r="AH2859" i="4"/>
  <c r="AD2861" i="4"/>
  <c r="AG2863" i="4"/>
  <c r="AJ2865" i="4"/>
  <c r="Z2868" i="4"/>
  <c r="AH2869" i="4"/>
  <c r="Y2872" i="4"/>
  <c r="AA2874" i="4"/>
  <c r="AJ2875" i="4"/>
  <c r="Z2878" i="4"/>
  <c r="AB2880" i="4"/>
  <c r="AD2882" i="4"/>
  <c r="AA2884" i="4"/>
  <c r="AC2886" i="4"/>
  <c r="AF2888" i="4"/>
  <c r="AB2890" i="4"/>
  <c r="AD2892" i="4"/>
  <c r="AG2894" i="4"/>
  <c r="AJ2896" i="4"/>
  <c r="AF2898" i="4"/>
  <c r="AH2900" i="4"/>
  <c r="Y2903" i="4"/>
  <c r="AG2904" i="4"/>
  <c r="AJ2906" i="4"/>
  <c r="Z2909" i="4"/>
  <c r="AB2911" i="4"/>
  <c r="Y2913" i="4"/>
  <c r="AA2915" i="4"/>
  <c r="AC2917" i="4"/>
  <c r="Z2919" i="4"/>
  <c r="AB2921" i="4"/>
  <c r="AD2923" i="4"/>
  <c r="AG2925" i="4"/>
  <c r="AC2927" i="4"/>
  <c r="AF2929" i="4"/>
  <c r="AH2931" i="4"/>
  <c r="AD2933" i="4"/>
  <c r="AG2935" i="4"/>
  <c r="AJ2937" i="4"/>
  <c r="Z2940" i="4"/>
  <c r="AH2941" i="4"/>
  <c r="Y2944" i="4"/>
  <c r="Z2946" i="4"/>
  <c r="AG2947" i="4"/>
  <c r="AG2949" i="4"/>
  <c r="AB2951" i="4"/>
  <c r="AB2953" i="4"/>
  <c r="AJ2954" i="4"/>
  <c r="AJ2956" i="4"/>
  <c r="AD2958" i="4"/>
  <c r="AD2960" i="4"/>
  <c r="Z2962" i="4"/>
  <c r="Z2964" i="4"/>
  <c r="AG2965" i="4"/>
  <c r="AG2967" i="4"/>
  <c r="AB2969" i="4"/>
  <c r="AB2971" i="4"/>
  <c r="AJ2972" i="4"/>
  <c r="AJ2974" i="4"/>
  <c r="AD2976" i="4"/>
  <c r="AD2978" i="4"/>
  <c r="Z2980" i="4"/>
  <c r="Z2982" i="4"/>
  <c r="AG2983" i="4"/>
  <c r="AD2985" i="4"/>
  <c r="Z2987" i="4"/>
  <c r="AF2988" i="4"/>
  <c r="AB2990" i="4"/>
  <c r="AJ2991" i="4"/>
  <c r="AB2993" i="4"/>
  <c r="AG2994" i="4"/>
  <c r="Z2996" i="4"/>
  <c r="AG2997" i="4"/>
  <c r="Z2999" i="4"/>
  <c r="AD3000" i="4"/>
  <c r="AJ3001" i="4"/>
  <c r="AB3003" i="4"/>
  <c r="AJ3004" i="4"/>
  <c r="AB3006" i="4"/>
  <c r="AG3007" i="4"/>
  <c r="Z3009" i="4"/>
  <c r="AD3010" i="4"/>
  <c r="Z3012" i="4"/>
  <c r="AD3013" i="4"/>
  <c r="AJ3014" i="4"/>
  <c r="AB3016" i="4"/>
  <c r="AG3017" i="4"/>
  <c r="AB3019" i="4"/>
  <c r="AG3020" i="4"/>
  <c r="Z3022" i="4"/>
  <c r="AD3023" i="4"/>
  <c r="AJ3024" i="4"/>
  <c r="AD3026" i="4"/>
  <c r="AJ3027" i="4"/>
  <c r="AB3029" i="4"/>
  <c r="AG3030" i="4"/>
  <c r="Z3032" i="4"/>
  <c r="AG3033" i="4"/>
  <c r="Z3035" i="4"/>
  <c r="AD3036" i="4"/>
  <c r="AJ3037" i="4"/>
  <c r="AB3039" i="4"/>
  <c r="AJ3040" i="4"/>
  <c r="AB3042" i="4"/>
  <c r="AG3043" i="4"/>
  <c r="Z3045" i="4"/>
  <c r="AD3046" i="4"/>
  <c r="Z3048" i="4"/>
  <c r="AD3049" i="4"/>
  <c r="AJ3050" i="4"/>
  <c r="AB3052" i="4"/>
  <c r="AG3053" i="4"/>
  <c r="AB3055" i="4"/>
  <c r="AG3056" i="4"/>
  <c r="Z3058" i="4"/>
  <c r="AD3059" i="4"/>
  <c r="AJ3060" i="4"/>
  <c r="AD3062" i="4"/>
  <c r="AJ3063" i="4"/>
  <c r="AB3065" i="4"/>
  <c r="AG3066" i="4"/>
  <c r="Z3068" i="4"/>
  <c r="AG3069" i="4"/>
  <c r="Z3071" i="4"/>
  <c r="AD3072" i="4"/>
  <c r="AJ3073" i="4"/>
  <c r="AB3075" i="4"/>
  <c r="AJ3076" i="4"/>
  <c r="AB3078" i="4"/>
  <c r="AG3079" i="4"/>
  <c r="Z3081" i="4"/>
  <c r="AD3082" i="4"/>
  <c r="Z3084" i="4"/>
  <c r="AD3085" i="4"/>
  <c r="AJ3086" i="4"/>
  <c r="AB3088" i="4"/>
  <c r="AG3089" i="4"/>
  <c r="AB3091" i="4"/>
  <c r="AG3092" i="4"/>
  <c r="Z3094" i="4"/>
  <c r="AD3095" i="4"/>
  <c r="AJ3096" i="4"/>
  <c r="AD3098" i="4"/>
  <c r="AJ3099" i="4"/>
  <c r="AB3101" i="4"/>
  <c r="AG3102" i="4"/>
  <c r="Z3104" i="4"/>
  <c r="AG3105" i="4"/>
  <c r="Z3107" i="4"/>
  <c r="AD3108" i="4"/>
  <c r="AJ3109" i="4"/>
  <c r="AB3111" i="4"/>
  <c r="AJ3112" i="4"/>
  <c r="AB3114" i="4"/>
  <c r="AG3115" i="4"/>
  <c r="Z3117" i="4"/>
  <c r="AD3118" i="4"/>
  <c r="Z3120" i="4"/>
  <c r="AD3121" i="4"/>
  <c r="AJ3122" i="4"/>
  <c r="AB3124" i="4"/>
  <c r="AG3125" i="4"/>
  <c r="AB3127" i="4"/>
  <c r="AG3128" i="4"/>
  <c r="Z3130" i="4"/>
  <c r="AD3131" i="4"/>
  <c r="AJ3132" i="4"/>
  <c r="AD3134" i="4"/>
  <c r="AJ3135" i="4"/>
  <c r="AB3137" i="4"/>
  <c r="AG3138" i="4"/>
  <c r="Z3140" i="4"/>
  <c r="AG3141" i="4"/>
  <c r="Z3143" i="4"/>
  <c r="AD3144" i="4"/>
  <c r="AJ3145" i="4"/>
  <c r="AB3147" i="4"/>
  <c r="AJ3148" i="4"/>
  <c r="AB3150" i="4"/>
  <c r="AG3151" i="4"/>
  <c r="Z3153" i="4"/>
  <c r="AD3154" i="4"/>
  <c r="Z3156" i="4"/>
  <c r="AD3157" i="4"/>
  <c r="AJ3158" i="4"/>
  <c r="AB3160" i="4"/>
  <c r="AG3161" i="4"/>
  <c r="AB3163" i="4"/>
  <c r="AG3164" i="4"/>
  <c r="Z3166" i="4"/>
  <c r="AD3167" i="4"/>
  <c r="AJ3168" i="4"/>
  <c r="AD3170" i="4"/>
  <c r="AJ3171" i="4"/>
  <c r="AB3173" i="4"/>
  <c r="AG3174" i="4"/>
  <c r="Z3176" i="4"/>
  <c r="AG3177" i="4"/>
  <c r="Y3179" i="4"/>
  <c r="AB3180" i="4"/>
  <c r="AE3181" i="4"/>
  <c r="AH3182" i="4"/>
  <c r="AB3184" i="4"/>
  <c r="AE3185" i="4"/>
  <c r="AH3186" i="4"/>
  <c r="Z3188" i="4"/>
  <c r="AC3189" i="4"/>
  <c r="AH3190" i="4"/>
  <c r="Z3192" i="4"/>
  <c r="AC3193" i="4"/>
  <c r="AF3194" i="4"/>
  <c r="AJ3195" i="4"/>
  <c r="AC3197" i="4"/>
  <c r="AF3198" i="4"/>
  <c r="AJ3199" i="4"/>
  <c r="AA3201" i="4"/>
  <c r="AD3202" i="4"/>
  <c r="AJ3203" i="4"/>
  <c r="AA3205" i="4"/>
  <c r="AD3206" i="4"/>
  <c r="AG3207" i="4"/>
  <c r="Y3209" i="4"/>
  <c r="AD3210" i="4"/>
  <c r="AG3211" i="4"/>
  <c r="Y3213" i="4"/>
  <c r="AB3214" i="4"/>
  <c r="AE3215" i="4"/>
  <c r="Y3217" i="4"/>
  <c r="AB3218" i="4"/>
  <c r="AE3219" i="4"/>
  <c r="AH3220" i="4"/>
  <c r="Z3222" i="4"/>
  <c r="AE3223" i="4"/>
  <c r="AH3224" i="4"/>
  <c r="Z3226" i="4"/>
  <c r="AC3227" i="4"/>
  <c r="AF3228" i="4"/>
  <c r="Z3230" i="4"/>
  <c r="AC3231" i="4"/>
  <c r="AF3232" i="4"/>
  <c r="AJ3233" i="4"/>
  <c r="AA3235" i="4"/>
  <c r="AF3236" i="4"/>
  <c r="AJ3237" i="4"/>
  <c r="AA3239" i="4"/>
  <c r="AD3240" i="4"/>
  <c r="AG3241" i="4"/>
  <c r="AA3243" i="4"/>
  <c r="AD3244" i="4"/>
  <c r="AG3245" i="4"/>
  <c r="Y3247" i="4"/>
  <c r="AB3248" i="4"/>
  <c r="AG3249" i="4"/>
  <c r="Y3251" i="4"/>
  <c r="AB3252" i="4"/>
  <c r="AE3253" i="4"/>
  <c r="AH3254" i="4"/>
  <c r="AB3256" i="4"/>
  <c r="AE3257" i="4"/>
  <c r="AH3258" i="4"/>
  <c r="Z3260" i="4"/>
  <c r="AC3261" i="4"/>
  <c r="AH3262" i="4"/>
  <c r="Z3264" i="4"/>
  <c r="AC3265" i="4"/>
  <c r="AF3266" i="4"/>
  <c r="AJ3267" i="4"/>
  <c r="AC3269" i="4"/>
  <c r="AF3270" i="4"/>
  <c r="AJ3271" i="4"/>
  <c r="AA3273" i="4"/>
  <c r="AD3274" i="4"/>
  <c r="AJ3275" i="4"/>
  <c r="AA3277" i="4"/>
  <c r="AD3278" i="4"/>
  <c r="AG3279" i="4"/>
  <c r="Y3281" i="4"/>
  <c r="AD3282" i="4"/>
  <c r="AG3283" i="4"/>
  <c r="Y3285" i="4"/>
  <c r="AB3286" i="4"/>
  <c r="AE3287" i="4"/>
  <c r="Y3289" i="4"/>
  <c r="AB3290" i="4"/>
  <c r="AE3291" i="4"/>
  <c r="AG3292" i="4"/>
  <c r="AI3293" i="4"/>
  <c r="AA3295" i="4"/>
  <c r="AC3296" i="4"/>
  <c r="AE3297" i="4"/>
  <c r="AG3298" i="4"/>
  <c r="AI3299" i="4"/>
  <c r="AA3301" i="4"/>
  <c r="AC3302" i="4"/>
  <c r="AE3303" i="4"/>
  <c r="AG3304" i="4"/>
  <c r="AI3305" i="4"/>
  <c r="AA3307" i="4"/>
  <c r="AC3308" i="4"/>
  <c r="AE3309" i="4"/>
  <c r="AG3310" i="4"/>
  <c r="AI3311" i="4"/>
  <c r="AA3313" i="4"/>
  <c r="AC3314" i="4"/>
  <c r="AE3315" i="4"/>
  <c r="AG3316" i="4"/>
  <c r="AI3317" i="4"/>
  <c r="AA3319" i="4"/>
  <c r="AC3320" i="4"/>
  <c r="AE3321" i="4"/>
  <c r="AG3322" i="4"/>
  <c r="AI3323" i="4"/>
  <c r="AA3325" i="4"/>
  <c r="AC3326" i="4"/>
  <c r="AE3327" i="4"/>
  <c r="AG3328" i="4"/>
  <c r="AI3329" i="4"/>
  <c r="AA3331" i="4"/>
  <c r="AC3332" i="4"/>
  <c r="AE3333" i="4"/>
  <c r="AG3334" i="4"/>
  <c r="AI3335" i="4"/>
  <c r="AA3337" i="4"/>
  <c r="AC3338" i="4"/>
  <c r="AE3339" i="4"/>
  <c r="AG3340" i="4"/>
  <c r="AI3341" i="4"/>
  <c r="AA3343" i="4"/>
  <c r="AC3344" i="4"/>
  <c r="AE3345" i="4"/>
  <c r="AG3346" i="4"/>
  <c r="AI3347" i="4"/>
  <c r="AA3349" i="4"/>
  <c r="AC3350" i="4"/>
  <c r="AE3351" i="4"/>
  <c r="AG3352" i="4"/>
  <c r="AI3353" i="4"/>
  <c r="AA3355" i="4"/>
  <c r="AC3356" i="4"/>
  <c r="AE3357" i="4"/>
  <c r="AG3358" i="4"/>
  <c r="AI3359" i="4"/>
  <c r="AA3361" i="4"/>
  <c r="AC3362" i="4"/>
  <c r="AE3363" i="4"/>
  <c r="AG3364" i="4"/>
  <c r="AI3365" i="4"/>
  <c r="AA3367" i="4"/>
  <c r="AC3368" i="4"/>
  <c r="AE3369" i="4"/>
  <c r="AG3370" i="4"/>
  <c r="AI3371" i="4"/>
  <c r="AA3373" i="4"/>
  <c r="AC3374" i="4"/>
  <c r="AE3375" i="4"/>
  <c r="AG3376" i="4"/>
  <c r="AI3377" i="4"/>
  <c r="AA3379" i="4"/>
  <c r="AC3380" i="4"/>
  <c r="AE3381" i="4"/>
  <c r="AG3382" i="4"/>
  <c r="AI3383" i="4"/>
  <c r="AA3385" i="4"/>
  <c r="AC3386" i="4"/>
  <c r="AE3387" i="4"/>
  <c r="AG3388" i="4"/>
  <c r="AI3389" i="4"/>
  <c r="AA3391" i="4"/>
  <c r="AC3392" i="4"/>
  <c r="AE3393" i="4"/>
  <c r="AG3394" i="4"/>
  <c r="AI3395" i="4"/>
  <c r="AA3397" i="4"/>
  <c r="AC3398" i="4"/>
  <c r="AE3399" i="4"/>
  <c r="AG3400" i="4"/>
  <c r="AI3401" i="4"/>
  <c r="AA3403" i="4"/>
  <c r="AC3404" i="4"/>
  <c r="AE3405" i="4"/>
  <c r="AG3406" i="4"/>
  <c r="AI3407" i="4"/>
  <c r="AA3409" i="4"/>
  <c r="AC3410" i="4"/>
  <c r="AE3411" i="4"/>
  <c r="AG3412" i="4"/>
  <c r="AI3413" i="4"/>
  <c r="AA3415" i="4"/>
  <c r="AC3416" i="4"/>
  <c r="AE3417" i="4"/>
  <c r="AG3418" i="4"/>
  <c r="AI3419" i="4"/>
  <c r="AA3421" i="4"/>
  <c r="AC3422" i="4"/>
  <c r="AE3423" i="4"/>
  <c r="AG3424" i="4"/>
  <c r="AI3425" i="4"/>
  <c r="AA3427" i="4"/>
  <c r="AC3428" i="4"/>
  <c r="AE3429" i="4"/>
  <c r="AG3430" i="4"/>
  <c r="AI3431" i="4"/>
  <c r="AA3433" i="4"/>
  <c r="AC3434" i="4"/>
  <c r="AE3435" i="4"/>
  <c r="AG3436" i="4"/>
  <c r="AI3437" i="4"/>
  <c r="AA3439" i="4"/>
  <c r="AC3440" i="4"/>
  <c r="AE3441" i="4"/>
  <c r="AG3442" i="4"/>
  <c r="AI3443" i="4"/>
  <c r="AA3445" i="4"/>
  <c r="AC3446" i="4"/>
  <c r="AE3447" i="4"/>
  <c r="AG3448" i="4"/>
  <c r="AI3449" i="4"/>
  <c r="AA3451" i="4"/>
  <c r="AC3452" i="4"/>
  <c r="AE3453" i="4"/>
  <c r="AG3454" i="4"/>
  <c r="AI3455" i="4"/>
  <c r="AA3457" i="4"/>
  <c r="AC3458" i="4"/>
  <c r="AE3459" i="4"/>
  <c r="AG3460" i="4"/>
  <c r="AI3461" i="4"/>
  <c r="AA3463" i="4"/>
  <c r="AC3464" i="4"/>
  <c r="AE3465" i="4"/>
  <c r="AG3466" i="4"/>
  <c r="AI3467" i="4"/>
  <c r="AA3469" i="4"/>
  <c r="AC3470" i="4"/>
  <c r="AE3471" i="4"/>
  <c r="AG3472" i="4"/>
  <c r="AI3473" i="4"/>
  <c r="AA3475" i="4"/>
  <c r="AC3476" i="4"/>
  <c r="AE3477" i="4"/>
  <c r="AG3478" i="4"/>
  <c r="AI3479" i="4"/>
  <c r="AA3481" i="4"/>
  <c r="AC3482" i="4"/>
  <c r="AE3483" i="4"/>
  <c r="AG3484" i="4"/>
  <c r="AI3485" i="4"/>
  <c r="AA3487" i="4"/>
  <c r="AC3488" i="4"/>
  <c r="AE3489" i="4"/>
  <c r="AG3490" i="4"/>
  <c r="AI3491" i="4"/>
  <c r="AA3493" i="4"/>
  <c r="AC3494" i="4"/>
  <c r="AE3495" i="4"/>
  <c r="AG3496" i="4"/>
  <c r="AI3497" i="4"/>
  <c r="AA3499" i="4"/>
  <c r="AC3500" i="4"/>
  <c r="AE3501" i="4"/>
  <c r="AG3502" i="4"/>
  <c r="AI3503" i="4"/>
  <c r="AA3505" i="4"/>
  <c r="AC3506" i="4"/>
  <c r="AE3507" i="4"/>
  <c r="AG3508" i="4"/>
  <c r="AI3509" i="4"/>
  <c r="AA3511" i="4"/>
  <c r="AC3512" i="4"/>
  <c r="AE3513" i="4"/>
  <c r="AG3514" i="4"/>
  <c r="AI3515" i="4"/>
  <c r="AA3517" i="4"/>
  <c r="AC3518" i="4"/>
  <c r="AE3519" i="4"/>
  <c r="AG3520" i="4"/>
  <c r="AI3521" i="4"/>
  <c r="AA3523" i="4"/>
  <c r="AC3524" i="4"/>
  <c r="AE3525" i="4"/>
  <c r="AG3526" i="4"/>
  <c r="AI3527" i="4"/>
  <c r="AA3529" i="4"/>
  <c r="AC3530" i="4"/>
  <c r="AE3531" i="4"/>
  <c r="AG3532" i="4"/>
  <c r="AI3533" i="4"/>
  <c r="AA3535" i="4"/>
  <c r="AC3536" i="4"/>
  <c r="AE3537" i="4"/>
  <c r="AG3538" i="4"/>
  <c r="AI3539" i="4"/>
  <c r="AA3541" i="4"/>
  <c r="AC3542" i="4"/>
  <c r="AE3543" i="4"/>
  <c r="AG3544" i="4"/>
  <c r="AI3545" i="4"/>
  <c r="AA3547" i="4"/>
  <c r="AC3548" i="4"/>
  <c r="AE3549" i="4"/>
  <c r="AG3550" i="4"/>
  <c r="AI3551" i="4"/>
  <c r="AA3553" i="4"/>
  <c r="AC3554" i="4"/>
  <c r="AE3555" i="4"/>
  <c r="AG3556" i="4"/>
  <c r="AI3557" i="4"/>
  <c r="AA3559" i="4"/>
  <c r="AC3560" i="4"/>
  <c r="AE3561" i="4"/>
  <c r="AG3562" i="4"/>
  <c r="AI3563" i="4"/>
  <c r="AA3565" i="4"/>
  <c r="AC3566" i="4"/>
  <c r="AE3567" i="4"/>
  <c r="AG3568" i="4"/>
  <c r="AI3569" i="4"/>
  <c r="AA3571" i="4"/>
  <c r="AC3572" i="4"/>
  <c r="AE3573" i="4"/>
  <c r="AG3574" i="4"/>
  <c r="AI3575" i="4"/>
  <c r="AA3577" i="4"/>
  <c r="AC3578" i="4"/>
  <c r="AE3579" i="4"/>
  <c r="AG3580" i="4"/>
  <c r="AI3581" i="4"/>
  <c r="AA3583" i="4"/>
  <c r="AC3584" i="4"/>
  <c r="AE3585" i="4"/>
  <c r="AG3586" i="4"/>
  <c r="AI3587" i="4"/>
  <c r="AA3589" i="4"/>
  <c r="AC3590" i="4"/>
  <c r="AE3591" i="4"/>
  <c r="AG3592" i="4"/>
  <c r="AI3593" i="4"/>
  <c r="AA3595" i="4"/>
  <c r="AC3596" i="4"/>
  <c r="AE3597" i="4"/>
  <c r="AG3598" i="4"/>
  <c r="AI3599" i="4"/>
  <c r="AA3601" i="4"/>
  <c r="AC3602" i="4"/>
  <c r="AE3603" i="4"/>
  <c r="AG3604" i="4"/>
  <c r="AI3605" i="4"/>
  <c r="AA3607" i="4"/>
  <c r="AC3608" i="4"/>
  <c r="AE3609" i="4"/>
  <c r="AG3610" i="4"/>
  <c r="AI3611" i="4"/>
  <c r="AA3613" i="4"/>
  <c r="AC3614" i="4"/>
  <c r="AE3615" i="4"/>
  <c r="AG3616" i="4"/>
  <c r="AI3617" i="4"/>
  <c r="AA3619" i="4"/>
  <c r="AC3620" i="4"/>
  <c r="AE3621" i="4"/>
  <c r="AG3622" i="4"/>
  <c r="AI3623" i="4"/>
  <c r="AA3625" i="4"/>
  <c r="AC3626" i="4"/>
  <c r="AE3627" i="4"/>
  <c r="AG3628" i="4"/>
  <c r="AI3629" i="4"/>
  <c r="AA3631" i="4"/>
  <c r="AC3632" i="4"/>
  <c r="AE3633" i="4"/>
  <c r="AG3634" i="4"/>
  <c r="AI3635" i="4"/>
  <c r="AA3637" i="4"/>
  <c r="AC3638" i="4"/>
  <c r="AE3639" i="4"/>
  <c r="AG3640" i="4"/>
  <c r="AI3641" i="4"/>
  <c r="AA3643" i="4"/>
  <c r="AC3644" i="4"/>
  <c r="AE3645" i="4"/>
  <c r="AG3646" i="4"/>
  <c r="AH3647" i="4"/>
  <c r="AI3648" i="4"/>
  <c r="AJ3649" i="4"/>
  <c r="Y3651" i="4"/>
  <c r="AA3652" i="4"/>
  <c r="AB3653" i="4"/>
  <c r="AC3654" i="4"/>
  <c r="AD3655" i="4"/>
  <c r="AE3656" i="4"/>
  <c r="AF3657" i="4"/>
  <c r="AG3658" i="4"/>
  <c r="AH3659" i="4"/>
  <c r="AI3660" i="4"/>
  <c r="AJ3661" i="4"/>
  <c r="Y3663" i="4"/>
  <c r="AA3664" i="4"/>
  <c r="AB3665" i="4"/>
  <c r="AC3666" i="4"/>
  <c r="AD3667" i="4"/>
  <c r="AE3668" i="4"/>
  <c r="AF3669" i="4"/>
  <c r="AG3670" i="4"/>
  <c r="AH3671" i="4"/>
  <c r="AI3672" i="4"/>
  <c r="AJ3673" i="4"/>
  <c r="Y3675" i="4"/>
  <c r="AA3676" i="4"/>
  <c r="AB3677" i="4"/>
  <c r="AC3678" i="4"/>
  <c r="AD3679" i="4"/>
  <c r="AE3680" i="4"/>
  <c r="AF3681" i="4"/>
  <c r="AG3682" i="4"/>
  <c r="AH3683" i="4"/>
  <c r="AI3684" i="4"/>
  <c r="AJ3685" i="4"/>
  <c r="Y3687" i="4"/>
  <c r="AA3688" i="4"/>
  <c r="AB3689" i="4"/>
  <c r="AC3690" i="4"/>
  <c r="AD3691" i="4"/>
  <c r="AE3692" i="4"/>
  <c r="AF3693" i="4"/>
  <c r="AG3694" i="4"/>
  <c r="AH3695" i="4"/>
  <c r="AI3696" i="4"/>
  <c r="AJ3697" i="4"/>
  <c r="Y3699" i="4"/>
  <c r="AA3700" i="4"/>
  <c r="AB3701" i="4"/>
  <c r="AC3702" i="4"/>
  <c r="AD3703" i="4"/>
  <c r="AE3704" i="4"/>
  <c r="AF3705" i="4"/>
  <c r="AG3706" i="4"/>
  <c r="AH3707" i="4"/>
  <c r="AI3708" i="4"/>
  <c r="AJ3709" i="4"/>
  <c r="Y3711" i="4"/>
  <c r="AA3712" i="4"/>
  <c r="AB3713" i="4"/>
  <c r="AC3714" i="4"/>
  <c r="AC3715" i="4"/>
  <c r="AC3716" i="4"/>
  <c r="AC3717" i="4"/>
  <c r="AC3718" i="4"/>
  <c r="AC3719" i="4"/>
  <c r="AC3720" i="4"/>
  <c r="AC3721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Z412" i="4"/>
  <c r="AB654" i="4"/>
  <c r="AB829" i="4"/>
  <c r="AA935" i="4"/>
  <c r="AI996" i="4"/>
  <c r="AD1063" i="4"/>
  <c r="AG1114" i="4"/>
  <c r="Y1157" i="4"/>
  <c r="AH1184" i="4"/>
  <c r="AB1221" i="4"/>
  <c r="AE1252" i="4"/>
  <c r="Y1276" i="4"/>
  <c r="AC1306" i="4"/>
  <c r="AE1335" i="4"/>
  <c r="AA1360" i="4"/>
  <c r="AC1383" i="4"/>
  <c r="AA1406" i="4"/>
  <c r="Y1429" i="4"/>
  <c r="AA1442" i="4"/>
  <c r="AI1461" i="4"/>
  <c r="AH1479" i="4"/>
  <c r="AG1496" i="4"/>
  <c r="AB1507" i="4"/>
  <c r="AG1523" i="4"/>
  <c r="AA1541" i="4"/>
  <c r="Y1553" i="4"/>
  <c r="AA1568" i="4"/>
  <c r="AA1583" i="4"/>
  <c r="AF1599" i="4"/>
  <c r="AF1612" i="4"/>
  <c r="AJ1628" i="4"/>
  <c r="AE1644" i="4"/>
  <c r="AH1656" i="4"/>
  <c r="AE1672" i="4"/>
  <c r="AF1686" i="4"/>
  <c r="AE1700" i="4"/>
  <c r="AC1711" i="4"/>
  <c r="AD1727" i="4"/>
  <c r="AC1740" i="4"/>
  <c r="AA1747" i="4"/>
  <c r="AG1755" i="4"/>
  <c r="AG1764" i="4"/>
  <c r="AE1774" i="4"/>
  <c r="Y1781" i="4"/>
  <c r="AE1789" i="4"/>
  <c r="Z1798" i="4"/>
  <c r="AH1805" i="4"/>
  <c r="AC1814" i="4"/>
  <c r="AE1822" i="4"/>
  <c r="AI1831" i="4"/>
  <c r="AH1838" i="4"/>
  <c r="AC1847" i="4"/>
  <c r="AC1856" i="4"/>
  <c r="AH1862" i="4"/>
  <c r="AC1871" i="4"/>
  <c r="AA1881" i="4"/>
  <c r="AG1889" i="4"/>
  <c r="AA1896" i="4"/>
  <c r="AC1904" i="4"/>
  <c r="AG1913" i="4"/>
  <c r="AF1920" i="4"/>
  <c r="AA1929" i="4"/>
  <c r="Z1938" i="4"/>
  <c r="AD1945" i="4"/>
  <c r="Y1952" i="4"/>
  <c r="AG1959" i="4"/>
  <c r="AA1967" i="4"/>
  <c r="AE1971" i="4"/>
  <c r="Y1978" i="4"/>
  <c r="AD1983" i="4"/>
  <c r="AI1988" i="4"/>
  <c r="AF1992" i="4"/>
  <c r="Y1998" i="4"/>
  <c r="AH2003" i="4"/>
  <c r="AE2007" i="4"/>
  <c r="AC2012" i="4"/>
  <c r="AB2017" i="4"/>
  <c r="Y2022" i="4"/>
  <c r="AA2026" i="4"/>
  <c r="AG2030" i="4"/>
  <c r="AA2035" i="4"/>
  <c r="AI2038" i="4"/>
  <c r="AB2043" i="4"/>
  <c r="AF2047" i="4"/>
  <c r="AA2052" i="4"/>
  <c r="AD2055" i="4"/>
  <c r="AC2060" i="4"/>
  <c r="AG2064" i="4"/>
  <c r="AI2067" i="4"/>
  <c r="AC2072" i="4"/>
  <c r="AH2076" i="4"/>
  <c r="AH2081" i="4"/>
  <c r="Y2085" i="4"/>
  <c r="AC2089" i="4"/>
  <c r="AH2093" i="4"/>
  <c r="AE2097" i="4"/>
  <c r="Y2102" i="4"/>
  <c r="AC2106" i="4"/>
  <c r="AG2110" i="4"/>
  <c r="AF2114" i="4"/>
  <c r="Y2119" i="4"/>
  <c r="AD2123" i="4"/>
  <c r="AF2126" i="4"/>
  <c r="Y2131" i="4"/>
  <c r="Y2136" i="4"/>
  <c r="AC2140" i="4"/>
  <c r="AF2143" i="4"/>
  <c r="Y2148" i="4"/>
  <c r="AC2152" i="4"/>
  <c r="AB2156" i="4"/>
  <c r="AF2160" i="4"/>
  <c r="Z2165" i="4"/>
  <c r="AD2169" i="4"/>
  <c r="AC2173" i="4"/>
  <c r="AG2177" i="4"/>
  <c r="Z2182" i="4"/>
  <c r="AC2185" i="4"/>
  <c r="AB2190" i="4"/>
  <c r="AG2194" i="4"/>
  <c r="Z2199" i="4"/>
  <c r="AB2202" i="4"/>
  <c r="AG2206" i="4"/>
  <c r="AG2211" i="4"/>
  <c r="Y2215" i="4"/>
  <c r="AC2219" i="4"/>
  <c r="AG2223" i="4"/>
  <c r="AA2228" i="4"/>
  <c r="AI2231" i="4"/>
  <c r="AC2236" i="4"/>
  <c r="AG2240" i="4"/>
  <c r="AF2244" i="4"/>
  <c r="Y2249" i="4"/>
  <c r="AC2253" i="4"/>
  <c r="AH2257" i="4"/>
  <c r="Y2261" i="4"/>
  <c r="Z2266" i="4"/>
  <c r="AD2270" i="4"/>
  <c r="AF2273" i="4"/>
  <c r="Z2278" i="4"/>
  <c r="AD2282" i="4"/>
  <c r="AD2287" i="4"/>
  <c r="AF2290" i="4"/>
  <c r="AI2294" i="4"/>
  <c r="AE2298" i="4"/>
  <c r="AG2301" i="4"/>
  <c r="AD2305" i="4"/>
  <c r="Z2309" i="4"/>
  <c r="AG2312" i="4"/>
  <c r="AI2315" i="4"/>
  <c r="AF2319" i="4"/>
  <c r="AB2323" i="4"/>
  <c r="Y2326" i="4"/>
  <c r="AF2329" i="4"/>
  <c r="AH2333" i="4"/>
  <c r="AD2337" i="4"/>
  <c r="AA2340" i="4"/>
  <c r="AH2343" i="4"/>
  <c r="AD2347" i="4"/>
  <c r="AF2350" i="4"/>
  <c r="AC2354" i="4"/>
  <c r="Y2358" i="4"/>
  <c r="AF2361" i="4"/>
  <c r="AH2364" i="4"/>
  <c r="AE2368" i="4"/>
  <c r="AA2372" i="4"/>
  <c r="AH2374" i="4"/>
  <c r="Y2379" i="4"/>
  <c r="AG2382" i="4"/>
  <c r="AC2386" i="4"/>
  <c r="Y2389" i="4"/>
  <c r="AG2392" i="4"/>
  <c r="AI2396" i="4"/>
  <c r="AE2399" i="4"/>
  <c r="AA2403" i="4"/>
  <c r="AI2406" i="4"/>
  <c r="AE2410" i="4"/>
  <c r="AG2413" i="4"/>
  <c r="AC2417" i="4"/>
  <c r="Z2421" i="4"/>
  <c r="AB2424" i="4"/>
  <c r="AI2427" i="4"/>
  <c r="AE2431" i="4"/>
  <c r="AB2435" i="4"/>
  <c r="AI2437" i="4"/>
  <c r="Z2442" i="4"/>
  <c r="AG2445" i="4"/>
  <c r="AD2448" i="4"/>
  <c r="Z2452" i="4"/>
  <c r="AH2455" i="4"/>
  <c r="AI2459" i="4"/>
  <c r="AF2462" i="4"/>
  <c r="AB2466" i="4"/>
  <c r="Y2470" i="4"/>
  <c r="Z2473" i="4"/>
  <c r="AH2476" i="4"/>
  <c r="AC2480" i="4"/>
  <c r="AH2483" i="4"/>
  <c r="AF2486" i="4"/>
  <c r="Y2490" i="4"/>
  <c r="AC2493" i="4"/>
  <c r="AI2495" i="4"/>
  <c r="AA2499" i="4"/>
  <c r="Y2503" i="4"/>
  <c r="AC2506" i="4"/>
  <c r="AI2508" i="4"/>
  <c r="AA2512" i="4"/>
  <c r="AE2515" i="4"/>
  <c r="AD2518" i="4"/>
  <c r="AI2521" i="4"/>
  <c r="AA2525" i="4"/>
  <c r="AE2528" i="4"/>
  <c r="AD2531" i="4"/>
  <c r="AI2534" i="4"/>
  <c r="AA2538" i="4"/>
  <c r="AF2540" i="4"/>
  <c r="AD2544" i="4"/>
  <c r="AC2547" i="4"/>
  <c r="AC2550" i="4"/>
  <c r="AF2552" i="4"/>
  <c r="AH2555" i="4"/>
  <c r="AI2558" i="4"/>
  <c r="Z2561" i="4"/>
  <c r="AA2564" i="4"/>
  <c r="Y2567" i="4"/>
  <c r="Y2570" i="4"/>
  <c r="AB2572" i="4"/>
  <c r="AC2575" i="4"/>
  <c r="AD2578" i="4"/>
  <c r="AH2580" i="4"/>
  <c r="AI2583" i="4"/>
  <c r="AF2586" i="4"/>
  <c r="AF2589" i="4"/>
  <c r="AJ2591" i="4"/>
  <c r="Y2595" i="4"/>
  <c r="Z2598" i="4"/>
  <c r="AC2600" i="4"/>
  <c r="Y2603" i="4"/>
  <c r="AH2605" i="4"/>
  <c r="Z2608" i="4"/>
  <c r="Y2610" i="4"/>
  <c r="AC2612" i="4"/>
  <c r="AH2614" i="4"/>
  <c r="AF2616" i="4"/>
  <c r="Y2619" i="4"/>
  <c r="AC2621" i="4"/>
  <c r="AI2623" i="4"/>
  <c r="AF2625" i="4"/>
  <c r="Z2628" i="4"/>
  <c r="AD2630" i="4"/>
  <c r="AB2632" i="4"/>
  <c r="AH2634" i="4"/>
  <c r="AA2637" i="4"/>
  <c r="AE2639" i="4"/>
  <c r="AC2641" i="4"/>
  <c r="AI2643" i="4"/>
  <c r="AA2646" i="4"/>
  <c r="Z2648" i="4"/>
  <c r="AD2650" i="4"/>
  <c r="AI2652" i="4"/>
  <c r="AA2655" i="4"/>
  <c r="Z2657" i="4"/>
  <c r="AD2659" i="4"/>
  <c r="AJ2661" i="4"/>
  <c r="AH2663" i="4"/>
  <c r="Z2666" i="4"/>
  <c r="AE2668" i="4"/>
  <c r="Y2671" i="4"/>
  <c r="AI2672" i="4"/>
  <c r="AA2675" i="4"/>
  <c r="AF2677" i="4"/>
  <c r="AD2679" i="4"/>
  <c r="AJ2681" i="4"/>
  <c r="AB2684" i="4"/>
  <c r="AF2686" i="4"/>
  <c r="AE2688" i="4"/>
  <c r="AJ2690" i="4"/>
  <c r="AB2693" i="4"/>
  <c r="AA2695" i="4"/>
  <c r="AE2697" i="4"/>
  <c r="AJ2699" i="4"/>
  <c r="AC2702" i="4"/>
  <c r="AA2704" i="4"/>
  <c r="AF2706" i="4"/>
  <c r="Y2709" i="4"/>
  <c r="AI2710" i="4"/>
  <c r="AB2713" i="4"/>
  <c r="AH2715" i="4"/>
  <c r="Z2718" i="4"/>
  <c r="AH2719" i="4"/>
  <c r="Y2722" i="4"/>
  <c r="AA2724" i="4"/>
  <c r="AJ2725" i="4"/>
  <c r="Z2728" i="4"/>
  <c r="AB2730" i="4"/>
  <c r="AD2732" i="4"/>
  <c r="AA2734" i="4"/>
  <c r="AC2736" i="4"/>
  <c r="AF2738" i="4"/>
  <c r="AB2740" i="4"/>
  <c r="AD2742" i="4"/>
  <c r="AG2744" i="4"/>
  <c r="AJ2746" i="4"/>
  <c r="AF2748" i="4"/>
  <c r="AH2750" i="4"/>
  <c r="Y2753" i="4"/>
  <c r="AG2754" i="4"/>
  <c r="AJ2756" i="4"/>
  <c r="Z2759" i="4"/>
  <c r="AB2761" i="4"/>
  <c r="Y2763" i="4"/>
  <c r="AA2765" i="4"/>
  <c r="AC2767" i="4"/>
  <c r="Z2769" i="4"/>
  <c r="AB2771" i="4"/>
  <c r="AD2773" i="4"/>
  <c r="AG2775" i="4"/>
  <c r="AC2777" i="4"/>
  <c r="AF2779" i="4"/>
  <c r="AH2781" i="4"/>
  <c r="AD2783" i="4"/>
  <c r="AG2785" i="4"/>
  <c r="AJ2787" i="4"/>
  <c r="Z2790" i="4"/>
  <c r="AH2791" i="4"/>
  <c r="Y2794" i="4"/>
  <c r="AA2796" i="4"/>
  <c r="AJ2797" i="4"/>
  <c r="Z2800" i="4"/>
  <c r="AB2802" i="4"/>
  <c r="AD2804" i="4"/>
  <c r="AA2806" i="4"/>
  <c r="AC2808" i="4"/>
  <c r="AF2810" i="4"/>
  <c r="AB2812" i="4"/>
  <c r="AD2814" i="4"/>
  <c r="AG2816" i="4"/>
  <c r="AJ2818" i="4"/>
  <c r="AF2820" i="4"/>
  <c r="AH2822" i="4"/>
  <c r="Y2825" i="4"/>
  <c r="AG2826" i="4"/>
  <c r="AJ2828" i="4"/>
  <c r="Z2831" i="4"/>
  <c r="AB2833" i="4"/>
  <c r="Y2835" i="4"/>
  <c r="AA2837" i="4"/>
  <c r="AC2839" i="4"/>
  <c r="Z2841" i="4"/>
  <c r="AB2843" i="4"/>
  <c r="AD2845" i="4"/>
  <c r="AG2847" i="4"/>
  <c r="AC2849" i="4"/>
  <c r="AF2851" i="4"/>
  <c r="AH2853" i="4"/>
  <c r="AD2855" i="4"/>
  <c r="AG2857" i="4"/>
  <c r="AJ2859" i="4"/>
  <c r="Z2862" i="4"/>
  <c r="AH2863" i="4"/>
  <c r="Y2866" i="4"/>
  <c r="AA2868" i="4"/>
  <c r="AJ2869" i="4"/>
  <c r="Z2872" i="4"/>
  <c r="AB2874" i="4"/>
  <c r="AD2876" i="4"/>
  <c r="AA2878" i="4"/>
  <c r="AC2880" i="4"/>
  <c r="AF2882" i="4"/>
  <c r="AB2884" i="4"/>
  <c r="AD2886" i="4"/>
  <c r="AG2888" i="4"/>
  <c r="AJ2890" i="4"/>
  <c r="AF2892" i="4"/>
  <c r="AH2894" i="4"/>
  <c r="Y2897" i="4"/>
  <c r="AG2898" i="4"/>
  <c r="AJ2900" i="4"/>
  <c r="Z2903" i="4"/>
  <c r="AB2905" i="4"/>
  <c r="Y2907" i="4"/>
  <c r="AA2909" i="4"/>
  <c r="AC2911" i="4"/>
  <c r="Z2913" i="4"/>
  <c r="AB2915" i="4"/>
  <c r="AD2917" i="4"/>
  <c r="AG2919" i="4"/>
  <c r="AC2921" i="4"/>
  <c r="AF2923" i="4"/>
  <c r="AH2925" i="4"/>
  <c r="AD2927" i="4"/>
  <c r="AG2929" i="4"/>
  <c r="AJ2931" i="4"/>
  <c r="Z2934" i="4"/>
  <c r="AH2935" i="4"/>
  <c r="Y2938" i="4"/>
  <c r="AA2940" i="4"/>
  <c r="AJ2941" i="4"/>
  <c r="Z2944" i="4"/>
  <c r="AA2946" i="4"/>
  <c r="AH2947" i="4"/>
  <c r="AH2949" i="4"/>
  <c r="AC2951" i="4"/>
  <c r="AC2953" i="4"/>
  <c r="Y2955" i="4"/>
  <c r="Y2957" i="4"/>
  <c r="AF2958" i="4"/>
  <c r="AF2960" i="4"/>
  <c r="AA2962" i="4"/>
  <c r="AA2964" i="4"/>
  <c r="AH2965" i="4"/>
  <c r="AH2967" i="4"/>
  <c r="AC2969" i="4"/>
  <c r="AC2971" i="4"/>
  <c r="Y2973" i="4"/>
  <c r="Y2975" i="4"/>
  <c r="AF2976" i="4"/>
  <c r="AF2978" i="4"/>
  <c r="AA2980" i="4"/>
  <c r="AA2982" i="4"/>
  <c r="AH2983" i="4"/>
  <c r="AG2985" i="4"/>
  <c r="AA2987" i="4"/>
  <c r="AG2988" i="4"/>
  <c r="AD2990" i="4"/>
  <c r="Y2992" i="4"/>
  <c r="AC2993" i="4"/>
  <c r="AH2994" i="4"/>
  <c r="AB2996" i="4"/>
  <c r="AH2997" i="4"/>
  <c r="AA2999" i="4"/>
  <c r="AF3000" i="4"/>
  <c r="Y3002" i="4"/>
  <c r="AD3003" i="4"/>
  <c r="Y3005" i="4"/>
  <c r="AC3006" i="4"/>
  <c r="AH3007" i="4"/>
  <c r="AA3009" i="4"/>
  <c r="AG3010" i="4"/>
  <c r="AA3012" i="4"/>
  <c r="AF3013" i="4"/>
  <c r="Y3015" i="4"/>
  <c r="AC3016" i="4"/>
  <c r="AJ3017" i="4"/>
  <c r="AC3019" i="4"/>
  <c r="AH3020" i="4"/>
  <c r="AA3022" i="4"/>
  <c r="AF3023" i="4"/>
  <c r="Z3025" i="4"/>
  <c r="AF3026" i="4"/>
  <c r="Y3028" i="4"/>
  <c r="AC3029" i="4"/>
  <c r="AH3030" i="4"/>
  <c r="AB3032" i="4"/>
  <c r="AH3033" i="4"/>
  <c r="AA3035" i="4"/>
  <c r="AF3036" i="4"/>
  <c r="Y3038" i="4"/>
  <c r="AD3039" i="4"/>
  <c r="Y3041" i="4"/>
  <c r="AC3042" i="4"/>
  <c r="AH3043" i="4"/>
  <c r="AA3045" i="4"/>
  <c r="AG3046" i="4"/>
  <c r="AA3048" i="4"/>
  <c r="AF3049" i="4"/>
  <c r="Y3051" i="4"/>
  <c r="AC3052" i="4"/>
  <c r="AJ3053" i="4"/>
  <c r="AC3055" i="4"/>
  <c r="AH3056" i="4"/>
  <c r="AA3058" i="4"/>
  <c r="AF3059" i="4"/>
  <c r="Z3061" i="4"/>
  <c r="AF3062" i="4"/>
  <c r="Y3064" i="4"/>
  <c r="AC3065" i="4"/>
  <c r="AH3066" i="4"/>
  <c r="AB3068" i="4"/>
  <c r="AH3069" i="4"/>
  <c r="AA3071" i="4"/>
  <c r="AF3072" i="4"/>
  <c r="Y3074" i="4"/>
  <c r="AD3075" i="4"/>
  <c r="Y3077" i="4"/>
  <c r="AC3078" i="4"/>
  <c r="AH3079" i="4"/>
  <c r="AA3081" i="4"/>
  <c r="AG3082" i="4"/>
  <c r="AA3084" i="4"/>
  <c r="AF3085" i="4"/>
  <c r="Y3087" i="4"/>
  <c r="AC3088" i="4"/>
  <c r="AJ3089" i="4"/>
  <c r="AC3091" i="4"/>
  <c r="AH3092" i="4"/>
  <c r="AA3094" i="4"/>
  <c r="AF3095" i="4"/>
  <c r="Z3097" i="4"/>
  <c r="AF3098" i="4"/>
  <c r="Y3100" i="4"/>
  <c r="AC3101" i="4"/>
  <c r="AH3102" i="4"/>
  <c r="AB3104" i="4"/>
  <c r="AH3105" i="4"/>
  <c r="AA3107" i="4"/>
  <c r="AF3108" i="4"/>
  <c r="Y3110" i="4"/>
  <c r="AD3111" i="4"/>
  <c r="Y3113" i="4"/>
  <c r="AC3114" i="4"/>
  <c r="AH3115" i="4"/>
  <c r="AA3117" i="4"/>
  <c r="AG3118" i="4"/>
  <c r="AA3120" i="4"/>
  <c r="AF3121" i="4"/>
  <c r="Y3123" i="4"/>
  <c r="AC3124" i="4"/>
  <c r="AJ3125" i="4"/>
  <c r="AC3127" i="4"/>
  <c r="AH3128" i="4"/>
  <c r="AA3130" i="4"/>
  <c r="AF3131" i="4"/>
  <c r="Z3133" i="4"/>
  <c r="AF3134" i="4"/>
  <c r="Y3136" i="4"/>
  <c r="AC3137" i="4"/>
  <c r="AH3138" i="4"/>
  <c r="AB3140" i="4"/>
  <c r="AH3141" i="4"/>
  <c r="AA3143" i="4"/>
  <c r="AF3144" i="4"/>
  <c r="Y3146" i="4"/>
  <c r="AD3147" i="4"/>
  <c r="Y3149" i="4"/>
  <c r="AC3150" i="4"/>
  <c r="AH3151" i="4"/>
  <c r="AA3153" i="4"/>
  <c r="AG3154" i="4"/>
  <c r="AA3156" i="4"/>
  <c r="AF3157" i="4"/>
  <c r="Y3159" i="4"/>
  <c r="AC3160" i="4"/>
  <c r="AJ3161" i="4"/>
  <c r="AC3163" i="4"/>
  <c r="AH3164" i="4"/>
  <c r="AA3166" i="4"/>
  <c r="AF3167" i="4"/>
  <c r="Z3169" i="4"/>
  <c r="AF3170" i="4"/>
  <c r="Y3172" i="4"/>
  <c r="AC3173" i="4"/>
  <c r="AH3174" i="4"/>
  <c r="AB3176" i="4"/>
  <c r="AH3177" i="4"/>
  <c r="Z3179" i="4"/>
  <c r="AC3180" i="4"/>
  <c r="AF3181" i="4"/>
  <c r="Y3183" i="4"/>
  <c r="AC3184" i="4"/>
  <c r="AF3185" i="4"/>
  <c r="AJ3186" i="4"/>
  <c r="AA3188" i="4"/>
  <c r="AE3189" i="4"/>
  <c r="AJ3190" i="4"/>
  <c r="AA3192" i="4"/>
  <c r="AD3193" i="4"/>
  <c r="AG3194" i="4"/>
  <c r="Z3196" i="4"/>
  <c r="AD3197" i="4"/>
  <c r="AG3198" i="4"/>
  <c r="Y3200" i="4"/>
  <c r="AB3201" i="4"/>
  <c r="AF3202" i="4"/>
  <c r="Y3204" i="4"/>
  <c r="AB3205" i="4"/>
  <c r="AE3206" i="4"/>
  <c r="AH3207" i="4"/>
  <c r="AA3209" i="4"/>
  <c r="AE3210" i="4"/>
  <c r="AH3211" i="4"/>
  <c r="Z3213" i="4"/>
  <c r="AC3214" i="4"/>
  <c r="AG3215" i="4"/>
  <c r="Z3217" i="4"/>
  <c r="AC3218" i="4"/>
  <c r="AF3219" i="4"/>
  <c r="AJ3220" i="4"/>
  <c r="AB3222" i="4"/>
  <c r="AF3223" i="4"/>
  <c r="AJ3224" i="4"/>
  <c r="AA3226" i="4"/>
  <c r="AD3227" i="4"/>
  <c r="AH3228" i="4"/>
  <c r="AA3230" i="4"/>
  <c r="AD3231" i="4"/>
  <c r="AG3232" i="4"/>
  <c r="Y3234" i="4"/>
  <c r="AC3235" i="4"/>
  <c r="AG3236" i="4"/>
  <c r="Y3238" i="4"/>
  <c r="AB3239" i="4"/>
  <c r="AE3240" i="4"/>
  <c r="AJ3241" i="4"/>
  <c r="AB3243" i="4"/>
  <c r="AE3244" i="4"/>
  <c r="AH3245" i="4"/>
  <c r="Z3247" i="4"/>
  <c r="AD3248" i="4"/>
  <c r="AH3249" i="4"/>
  <c r="Z3251" i="4"/>
  <c r="AC3252" i="4"/>
  <c r="AF3253" i="4"/>
  <c r="Y3255" i="4"/>
  <c r="AC3256" i="4"/>
  <c r="AF3257" i="4"/>
  <c r="AJ3258" i="4"/>
  <c r="AA3260" i="4"/>
  <c r="AE3261" i="4"/>
  <c r="AJ3262" i="4"/>
  <c r="AA3264" i="4"/>
  <c r="AD3265" i="4"/>
  <c r="AG3266" i="4"/>
  <c r="Z3268" i="4"/>
  <c r="AD3269" i="4"/>
  <c r="AG3270" i="4"/>
  <c r="Y3272" i="4"/>
  <c r="AB3273" i="4"/>
  <c r="AF3274" i="4"/>
  <c r="Y3276" i="4"/>
  <c r="AB3277" i="4"/>
  <c r="AE3278" i="4"/>
  <c r="AH3279" i="4"/>
  <c r="AA3281" i="4"/>
  <c r="AE3282" i="4"/>
  <c r="AH3283" i="4"/>
  <c r="Z3285" i="4"/>
  <c r="AC3286" i="4"/>
  <c r="AG3287" i="4"/>
  <c r="Z3289" i="4"/>
  <c r="AC3290" i="4"/>
  <c r="AF3291" i="4"/>
  <c r="AH3292" i="4"/>
  <c r="Y3294" i="4"/>
  <c r="AB3295" i="4"/>
  <c r="AD3296" i="4"/>
  <c r="AF3297" i="4"/>
  <c r="AH3298" i="4"/>
  <c r="Y3300" i="4"/>
  <c r="AB3301" i="4"/>
  <c r="AD3302" i="4"/>
  <c r="AF3303" i="4"/>
  <c r="AH3304" i="4"/>
  <c r="Y3306" i="4"/>
  <c r="AB3307" i="4"/>
  <c r="AD3308" i="4"/>
  <c r="AF3309" i="4"/>
  <c r="AC418" i="4"/>
  <c r="Y665" i="4"/>
  <c r="AI833" i="4"/>
  <c r="AG935" i="4"/>
  <c r="AH1015" i="4"/>
  <c r="AH1072" i="4"/>
  <c r="AH1114" i="4"/>
  <c r="Z1157" i="4"/>
  <c r="AI1184" i="4"/>
  <c r="AI1223" i="4"/>
  <c r="AF1256" i="4"/>
  <c r="AJ1284" i="4"/>
  <c r="AE1306" i="4"/>
  <c r="AF1335" i="4"/>
  <c r="Y1362" i="4"/>
  <c r="AD1383" i="4"/>
  <c r="AF1407" i="4"/>
  <c r="Z1429" i="4"/>
  <c r="AG1447" i="4"/>
  <c r="Y1462" i="4"/>
  <c r="AI1479" i="4"/>
  <c r="AH1496" i="4"/>
  <c r="AJ1508" i="4"/>
  <c r="AG1526" i="4"/>
  <c r="AG1541" i="4"/>
  <c r="Y1558" i="4"/>
  <c r="AB1568" i="4"/>
  <c r="AB1583" i="4"/>
  <c r="AA1602" i="4"/>
  <c r="AG1612" i="4"/>
  <c r="Y1629" i="4"/>
  <c r="AF1644" i="4"/>
  <c r="AF1659" i="4"/>
  <c r="AB1673" i="4"/>
  <c r="Y1687" i="4"/>
  <c r="Y1702" i="4"/>
  <c r="AF1713" i="4"/>
  <c r="AE1727" i="4"/>
  <c r="AD1740" i="4"/>
  <c r="AA1750" i="4"/>
  <c r="AF1756" i="4"/>
  <c r="AD1766" i="4"/>
  <c r="AF1774" i="4"/>
  <c r="Z1781" i="4"/>
  <c r="AF1789" i="4"/>
  <c r="AA1798" i="4"/>
  <c r="Y1808" i="4"/>
  <c r="AD1814" i="4"/>
  <c r="AF1822" i="4"/>
  <c r="Y1832" i="4"/>
  <c r="AI1838" i="4"/>
  <c r="AB1848" i="4"/>
  <c r="AD1856" i="4"/>
  <c r="Y1865" i="4"/>
  <c r="AG1872" i="4"/>
  <c r="AB1881" i="4"/>
  <c r="AH1889" i="4"/>
  <c r="AB1896" i="4"/>
  <c r="AD1904" i="4"/>
  <c r="AB1914" i="4"/>
  <c r="AF1923" i="4"/>
  <c r="Z1930" i="4"/>
  <c r="AA1938" i="4"/>
  <c r="AE1945" i="4"/>
  <c r="Z1952" i="4"/>
  <c r="AH1959" i="4"/>
  <c r="AB1967" i="4"/>
  <c r="Z1973" i="4"/>
  <c r="AA1978" i="4"/>
  <c r="AE1983" i="4"/>
  <c r="Y1989" i="4"/>
  <c r="AG1992" i="4"/>
  <c r="Y1999" i="4"/>
  <c r="AA2004" i="4"/>
  <c r="AI2008" i="4"/>
  <c r="AD2012" i="4"/>
  <c r="AC2017" i="4"/>
  <c r="AI2022" i="4"/>
  <c r="AC2026" i="4"/>
  <c r="AH2030" i="4"/>
  <c r="AB2035" i="4"/>
  <c r="AF2039" i="4"/>
  <c r="AE2043" i="4"/>
  <c r="AI2047" i="4"/>
  <c r="AB2052" i="4"/>
  <c r="Y2056" i="4"/>
  <c r="AD2060" i="4"/>
  <c r="AI2064" i="4"/>
  <c r="AB2069" i="4"/>
  <c r="AD2072" i="4"/>
  <c r="AD2077" i="4"/>
  <c r="AI2081" i="4"/>
  <c r="AA2085" i="4"/>
  <c r="AE2089" i="4"/>
  <c r="AI2093" i="4"/>
  <c r="AH2098" i="4"/>
  <c r="Z2102" i="4"/>
  <c r="AE2106" i="4"/>
  <c r="AI2110" i="4"/>
  <c r="AG2114" i="4"/>
  <c r="Z2119" i="4"/>
  <c r="AE2123" i="4"/>
  <c r="Y2128" i="4"/>
  <c r="AH2131" i="4"/>
  <c r="AA2136" i="4"/>
  <c r="AE2140" i="4"/>
  <c r="AH2143" i="4"/>
  <c r="AB2148" i="4"/>
  <c r="AA2153" i="4"/>
  <c r="AE2157" i="4"/>
  <c r="AG2160" i="4"/>
  <c r="AA2165" i="4"/>
  <c r="AF2169" i="4"/>
  <c r="AD2173" i="4"/>
  <c r="AH2177" i="4"/>
  <c r="AA2182" i="4"/>
  <c r="AF2186" i="4"/>
  <c r="AC2190" i="4"/>
  <c r="AH2194" i="4"/>
  <c r="AA2199" i="4"/>
  <c r="AC2202" i="4"/>
  <c r="AD2207" i="4"/>
  <c r="AH2211" i="4"/>
  <c r="AB2216" i="4"/>
  <c r="AD2219" i="4"/>
  <c r="AH2223" i="4"/>
  <c r="AI2228" i="4"/>
  <c r="Y2232" i="4"/>
  <c r="AE2236" i="4"/>
  <c r="AI2240" i="4"/>
  <c r="AB2245" i="4"/>
  <c r="Z2249" i="4"/>
  <c r="AD2253" i="4"/>
  <c r="AI2257" i="4"/>
  <c r="AG2261" i="4"/>
  <c r="AA2266" i="4"/>
  <c r="AE2270" i="4"/>
  <c r="AI2274" i="4"/>
  <c r="AA2278" i="4"/>
  <c r="Z2283" i="4"/>
  <c r="AE2287" i="4"/>
  <c r="AG2290" i="4"/>
  <c r="Y2295" i="4"/>
  <c r="AG2298" i="4"/>
  <c r="AH2302" i="4"/>
  <c r="AE2305" i="4"/>
  <c r="AA2309" i="4"/>
  <c r="AI2312" i="4"/>
  <c r="Y2316" i="4"/>
  <c r="AG2319" i="4"/>
  <c r="AC2323" i="4"/>
  <c r="Z2327" i="4"/>
  <c r="AA2330" i="4"/>
  <c r="AI2333" i="4"/>
  <c r="AE2337" i="4"/>
  <c r="AB2340" i="4"/>
  <c r="AI2343" i="4"/>
  <c r="Z2348" i="4"/>
  <c r="AG2351" i="4"/>
  <c r="AD2354" i="4"/>
  <c r="Z2358" i="4"/>
  <c r="AG2361" i="4"/>
  <c r="AI2364" i="4"/>
  <c r="AF2368" i="4"/>
  <c r="AB2372" i="4"/>
  <c r="AI2375" i="4"/>
  <c r="Z2379" i="4"/>
  <c r="AH2382" i="4"/>
  <c r="AD2386" i="4"/>
  <c r="Z2389" i="4"/>
  <c r="AB2393" i="4"/>
  <c r="Y2397" i="4"/>
  <c r="AF2400" i="4"/>
  <c r="AB2403" i="4"/>
  <c r="Y2407" i="4"/>
  <c r="AA2411" i="4"/>
  <c r="AH2413" i="4"/>
  <c r="AD2417" i="4"/>
  <c r="AA2421" i="4"/>
  <c r="AH2424" i="4"/>
  <c r="Y2428" i="4"/>
  <c r="AF2431" i="4"/>
  <c r="AC2435" i="4"/>
  <c r="AE2438" i="4"/>
  <c r="AA2442" i="4"/>
  <c r="AH2445" i="4"/>
  <c r="AE2449" i="4"/>
  <c r="AA2452" i="4"/>
  <c r="AC2456" i="4"/>
  <c r="Y2460" i="4"/>
  <c r="AG2462" i="4"/>
  <c r="AC2466" i="4"/>
  <c r="Z2470" i="4"/>
  <c r="AA2474" i="4"/>
  <c r="AI2476" i="4"/>
  <c r="AD2480" i="4"/>
  <c r="AI2483" i="4"/>
  <c r="AH2486" i="4"/>
  <c r="Z2490" i="4"/>
  <c r="AD2493" i="4"/>
  <c r="AI2496" i="4"/>
  <c r="AH2499" i="4"/>
  <c r="Z2503" i="4"/>
  <c r="AD2506" i="4"/>
  <c r="AJ2508" i="4"/>
  <c r="AB2512" i="4"/>
  <c r="Z2516" i="4"/>
  <c r="AD2519" i="4"/>
  <c r="AJ2521" i="4"/>
  <c r="AB2525" i="4"/>
  <c r="AF2528" i="4"/>
  <c r="AE2531" i="4"/>
  <c r="AJ2534" i="4"/>
  <c r="AB2538" i="4"/>
  <c r="AF2541" i="4"/>
  <c r="AE2544" i="4"/>
  <c r="AH2547" i="4"/>
  <c r="AD2550" i="4"/>
  <c r="AI2552" i="4"/>
  <c r="AI2555" i="4"/>
  <c r="AJ2558" i="4"/>
  <c r="Y2562" i="4"/>
  <c r="AB2564" i="4"/>
  <c r="AC2567" i="4"/>
  <c r="Z2570" i="4"/>
  <c r="AD2572" i="4"/>
  <c r="AD2575" i="4"/>
  <c r="AE2578" i="4"/>
  <c r="AF2581" i="4"/>
  <c r="AJ2583" i="4"/>
  <c r="Y2587" i="4"/>
  <c r="AH2589" i="4"/>
  <c r="Z2592" i="4"/>
  <c r="Z2595" i="4"/>
  <c r="AA2598" i="4"/>
  <c r="AA2601" i="4"/>
  <c r="Z2603" i="4"/>
  <c r="AI2605" i="4"/>
  <c r="AA2608" i="4"/>
  <c r="Z2610" i="4"/>
  <c r="AD2612" i="4"/>
  <c r="AI2614" i="4"/>
  <c r="AB2617" i="4"/>
  <c r="Z2619" i="4"/>
  <c r="AE2621" i="4"/>
  <c r="AJ2623" i="4"/>
  <c r="AH2625" i="4"/>
  <c r="AA2628" i="4"/>
  <c r="AF2630" i="4"/>
  <c r="Y2633" i="4"/>
  <c r="AI2634" i="4"/>
  <c r="AB2637" i="4"/>
  <c r="AF2639" i="4"/>
  <c r="AE2641" i="4"/>
  <c r="AJ2643" i="4"/>
  <c r="AB2646" i="4"/>
  <c r="AF2648" i="4"/>
  <c r="AE2650" i="4"/>
  <c r="AJ2652" i="4"/>
  <c r="AC2655" i="4"/>
  <c r="AA2657" i="4"/>
  <c r="AE2659" i="4"/>
  <c r="Y2662" i="4"/>
  <c r="AD2664" i="4"/>
  <c r="AB2666" i="4"/>
  <c r="AF2668" i="4"/>
  <c r="Z2671" i="4"/>
  <c r="AJ2672" i="4"/>
  <c r="AC2675" i="4"/>
  <c r="AH2677" i="4"/>
  <c r="Z2680" i="4"/>
  <c r="Y2682" i="4"/>
  <c r="AC2684" i="4"/>
  <c r="AH2686" i="4"/>
  <c r="AF2688" i="4"/>
  <c r="Y2691" i="4"/>
  <c r="AC2693" i="4"/>
  <c r="AI2695" i="4"/>
  <c r="AF2697" i="4"/>
  <c r="Z2700" i="4"/>
  <c r="AD2702" i="4"/>
  <c r="AB2704" i="4"/>
  <c r="AH2706" i="4"/>
  <c r="AA2709" i="4"/>
  <c r="AE2711" i="4"/>
  <c r="AC2713" i="4"/>
  <c r="AI2715" i="4"/>
  <c r="AA2718" i="4"/>
  <c r="AJ2719" i="4"/>
  <c r="Z2722" i="4"/>
  <c r="AB2724" i="4"/>
  <c r="AD2726" i="4"/>
  <c r="AA2728" i="4"/>
  <c r="AC2730" i="4"/>
  <c r="AF2732" i="4"/>
  <c r="AB2734" i="4"/>
  <c r="AD2736" i="4"/>
  <c r="AG2738" i="4"/>
  <c r="AJ2740" i="4"/>
  <c r="AF2742" i="4"/>
  <c r="AH2744" i="4"/>
  <c r="Y2747" i="4"/>
  <c r="AG2748" i="4"/>
  <c r="AJ2750" i="4"/>
  <c r="Z2753" i="4"/>
  <c r="AB2755" i="4"/>
  <c r="Y2757" i="4"/>
  <c r="AA2759" i="4"/>
  <c r="AC2761" i="4"/>
  <c r="Z2763" i="4"/>
  <c r="AB2765" i="4"/>
  <c r="AD2767" i="4"/>
  <c r="AG2769" i="4"/>
  <c r="AC2771" i="4"/>
  <c r="AF2773" i="4"/>
  <c r="AH2775" i="4"/>
  <c r="AD2777" i="4"/>
  <c r="AG2779" i="4"/>
  <c r="AJ2781" i="4"/>
  <c r="Z2784" i="4"/>
  <c r="AH2785" i="4"/>
  <c r="Y2788" i="4"/>
  <c r="AA2790" i="4"/>
  <c r="AJ2791" i="4"/>
  <c r="Z2794" i="4"/>
  <c r="AB2796" i="4"/>
  <c r="AD2798" i="4"/>
  <c r="AA2800" i="4"/>
  <c r="AC2802" i="4"/>
  <c r="AF2804" i="4"/>
  <c r="AB2806" i="4"/>
  <c r="AD2808" i="4"/>
  <c r="AG2810" i="4"/>
  <c r="AJ2812" i="4"/>
  <c r="AF2814" i="4"/>
  <c r="AH2816" i="4"/>
  <c r="Y2819" i="4"/>
  <c r="AG2820" i="4"/>
  <c r="AJ2822" i="4"/>
  <c r="Z2825" i="4"/>
  <c r="AB2827" i="4"/>
  <c r="Y2829" i="4"/>
  <c r="AA2831" i="4"/>
  <c r="AC2833" i="4"/>
  <c r="Z2835" i="4"/>
  <c r="AB2837" i="4"/>
  <c r="AD2839" i="4"/>
  <c r="AG2841" i="4"/>
  <c r="AC2843" i="4"/>
  <c r="AF2845" i="4"/>
  <c r="AH2847" i="4"/>
  <c r="AD2849" i="4"/>
  <c r="AG2851" i="4"/>
  <c r="AJ2853" i="4"/>
  <c r="Z2856" i="4"/>
  <c r="AH2857" i="4"/>
  <c r="Y2860" i="4"/>
  <c r="AA2862" i="4"/>
  <c r="AJ2863" i="4"/>
  <c r="Z2866" i="4"/>
  <c r="AB2868" i="4"/>
  <c r="AD2870" i="4"/>
  <c r="AA2872" i="4"/>
  <c r="AC2874" i="4"/>
  <c r="AF2876" i="4"/>
  <c r="AB2878" i="4"/>
  <c r="AD2880" i="4"/>
  <c r="AG2882" i="4"/>
  <c r="AJ2884" i="4"/>
  <c r="AF2886" i="4"/>
  <c r="AH2888" i="4"/>
  <c r="Y2891" i="4"/>
  <c r="AG2892" i="4"/>
  <c r="AJ2894" i="4"/>
  <c r="Z2897" i="4"/>
  <c r="AB2899" i="4"/>
  <c r="Y2901" i="4"/>
  <c r="AA2903" i="4"/>
  <c r="AC2905" i="4"/>
  <c r="Z2907" i="4"/>
  <c r="AB2909" i="4"/>
  <c r="AD2911" i="4"/>
  <c r="AG2913" i="4"/>
  <c r="AC2915" i="4"/>
  <c r="AF2917" i="4"/>
  <c r="AH2919" i="4"/>
  <c r="AD2921" i="4"/>
  <c r="AG2923" i="4"/>
  <c r="AJ2925" i="4"/>
  <c r="Z2928" i="4"/>
  <c r="AH2929" i="4"/>
  <c r="Y2932" i="4"/>
  <c r="AA2934" i="4"/>
  <c r="AJ2935" i="4"/>
  <c r="Z2938" i="4"/>
  <c r="AB2940" i="4"/>
  <c r="AD2942" i="4"/>
  <c r="AA2944" i="4"/>
  <c r="AB2946" i="4"/>
  <c r="AJ2947" i="4"/>
  <c r="AJ2949" i="4"/>
  <c r="AD2951" i="4"/>
  <c r="AD2953" i="4"/>
  <c r="Z2955" i="4"/>
  <c r="Z2957" i="4"/>
  <c r="AG2958" i="4"/>
  <c r="AG2960" i="4"/>
  <c r="AB2962" i="4"/>
  <c r="AB2964" i="4"/>
  <c r="AJ2965" i="4"/>
  <c r="AJ2967" i="4"/>
  <c r="AD2969" i="4"/>
  <c r="AD2971" i="4"/>
  <c r="Z2973" i="4"/>
  <c r="Z2975" i="4"/>
  <c r="AG2976" i="4"/>
  <c r="AG2978" i="4"/>
  <c r="AB2980" i="4"/>
  <c r="AB2982" i="4"/>
  <c r="AJ2983" i="4"/>
  <c r="AH2985" i="4"/>
  <c r="AB2987" i="4"/>
  <c r="AJ2988" i="4"/>
  <c r="AF2990" i="4"/>
  <c r="Z2992" i="4"/>
  <c r="AD2993" i="4"/>
  <c r="AJ2994" i="4"/>
  <c r="AD2996" i="4"/>
  <c r="AJ2997" i="4"/>
  <c r="AB2999" i="4"/>
  <c r="AG3000" i="4"/>
  <c r="Z3002" i="4"/>
  <c r="AG3003" i="4"/>
  <c r="Z3005" i="4"/>
  <c r="AD3006" i="4"/>
  <c r="AJ3007" i="4"/>
  <c r="AB3009" i="4"/>
  <c r="AJ3010" i="4"/>
  <c r="AB3012" i="4"/>
  <c r="AG3013" i="4"/>
  <c r="Z3015" i="4"/>
  <c r="AD3016" i="4"/>
  <c r="Z3018" i="4"/>
  <c r="AD3019" i="4"/>
  <c r="AJ3020" i="4"/>
  <c r="AB3022" i="4"/>
  <c r="AG3023" i="4"/>
  <c r="AB3025" i="4"/>
  <c r="AG3026" i="4"/>
  <c r="Z3028" i="4"/>
  <c r="AD3029" i="4"/>
  <c r="AJ3030" i="4"/>
  <c r="AD3032" i="4"/>
  <c r="AJ3033" i="4"/>
  <c r="AB3035" i="4"/>
  <c r="AG3036" i="4"/>
  <c r="Z3038" i="4"/>
  <c r="AG3039" i="4"/>
  <c r="Z3041" i="4"/>
  <c r="AD3042" i="4"/>
  <c r="AJ3043" i="4"/>
  <c r="AB3045" i="4"/>
  <c r="AJ3046" i="4"/>
  <c r="AB3048" i="4"/>
  <c r="AG3049" i="4"/>
  <c r="Z3051" i="4"/>
  <c r="AD3052" i="4"/>
  <c r="Z3054" i="4"/>
  <c r="AD3055" i="4"/>
  <c r="AJ3056" i="4"/>
  <c r="AB3058" i="4"/>
  <c r="AG3059" i="4"/>
  <c r="AB3061" i="4"/>
  <c r="AG3062" i="4"/>
  <c r="Z3064" i="4"/>
  <c r="AD3065" i="4"/>
  <c r="AJ3066" i="4"/>
  <c r="AD3068" i="4"/>
  <c r="AJ3069" i="4"/>
  <c r="AB3071" i="4"/>
  <c r="AG3072" i="4"/>
  <c r="Z3074" i="4"/>
  <c r="AG3075" i="4"/>
  <c r="Z3077" i="4"/>
  <c r="AD3078" i="4"/>
  <c r="AJ3079" i="4"/>
  <c r="AB3081" i="4"/>
  <c r="AJ3082" i="4"/>
  <c r="AB3084" i="4"/>
  <c r="AG3085" i="4"/>
  <c r="Z3087" i="4"/>
  <c r="AD3088" i="4"/>
  <c r="Z3090" i="4"/>
  <c r="AD3091" i="4"/>
  <c r="AJ3092" i="4"/>
  <c r="AB3094" i="4"/>
  <c r="AG3095" i="4"/>
  <c r="AB3097" i="4"/>
  <c r="AG3098" i="4"/>
  <c r="Z3100" i="4"/>
  <c r="AD3101" i="4"/>
  <c r="AJ3102" i="4"/>
  <c r="AD3104" i="4"/>
  <c r="AJ3105" i="4"/>
  <c r="AB3107" i="4"/>
  <c r="AG3108" i="4"/>
  <c r="Z3110" i="4"/>
  <c r="AG3111" i="4"/>
  <c r="Z3113" i="4"/>
  <c r="AD3114" i="4"/>
  <c r="AJ3115" i="4"/>
  <c r="AB3117" i="4"/>
  <c r="AJ3118" i="4"/>
  <c r="AB3120" i="4"/>
  <c r="AG3121" i="4"/>
  <c r="Z3123" i="4"/>
  <c r="AD3124" i="4"/>
  <c r="Z3126" i="4"/>
  <c r="AD3127" i="4"/>
  <c r="AJ3128" i="4"/>
  <c r="AB3130" i="4"/>
  <c r="AG3131" i="4"/>
  <c r="AB3133" i="4"/>
  <c r="AG3134" i="4"/>
  <c r="Z3136" i="4"/>
  <c r="AD3137" i="4"/>
  <c r="AJ3138" i="4"/>
  <c r="AD3140" i="4"/>
  <c r="AJ3141" i="4"/>
  <c r="AB3143" i="4"/>
  <c r="AG3144" i="4"/>
  <c r="Z3146" i="4"/>
  <c r="AG3147" i="4"/>
  <c r="Z3149" i="4"/>
  <c r="AD3150" i="4"/>
  <c r="AJ3151" i="4"/>
  <c r="AB3153" i="4"/>
  <c r="AJ3154" i="4"/>
  <c r="AB3156" i="4"/>
  <c r="AG3157" i="4"/>
  <c r="Z3159" i="4"/>
  <c r="AD3160" i="4"/>
  <c r="Z3162" i="4"/>
  <c r="AD3163" i="4"/>
  <c r="AJ3164" i="4"/>
  <c r="AB3166" i="4"/>
  <c r="AG3167" i="4"/>
  <c r="AB3169" i="4"/>
  <c r="AG3170" i="4"/>
  <c r="Z3172" i="4"/>
  <c r="AD3173" i="4"/>
  <c r="AJ3174" i="4"/>
  <c r="AD3176" i="4"/>
  <c r="AJ3177" i="4"/>
  <c r="AA3179" i="4"/>
  <c r="AD3180" i="4"/>
  <c r="AG3181" i="4"/>
  <c r="AA3183" i="4"/>
  <c r="AD3184" i="4"/>
  <c r="AG3185" i="4"/>
  <c r="Y3187" i="4"/>
  <c r="AB3188" i="4"/>
  <c r="AG3189" i="4"/>
  <c r="Y3191" i="4"/>
  <c r="AB3192" i="4"/>
  <c r="AE3193" i="4"/>
  <c r="AH3194" i="4"/>
  <c r="AB3196" i="4"/>
  <c r="AE3197" i="4"/>
  <c r="AH3198" i="4"/>
  <c r="Z3200" i="4"/>
  <c r="AC3201" i="4"/>
  <c r="AH3202" i="4"/>
  <c r="Z3204" i="4"/>
  <c r="AC3205" i="4"/>
  <c r="AF3206" i="4"/>
  <c r="AJ3207" i="4"/>
  <c r="AC3209" i="4"/>
  <c r="AF3210" i="4"/>
  <c r="AJ3211" i="4"/>
  <c r="AA3213" i="4"/>
  <c r="AD3214" i="4"/>
  <c r="AJ3215" i="4"/>
  <c r="AA3217" i="4"/>
  <c r="AD3218" i="4"/>
  <c r="AG3219" i="4"/>
  <c r="Y3221" i="4"/>
  <c r="AD3222" i="4"/>
  <c r="AG3223" i="4"/>
  <c r="Y3225" i="4"/>
  <c r="AB3226" i="4"/>
  <c r="AE3227" i="4"/>
  <c r="Y3229" i="4"/>
  <c r="AB3230" i="4"/>
  <c r="AE3231" i="4"/>
  <c r="AH3232" i="4"/>
  <c r="Z3234" i="4"/>
  <c r="AE3235" i="4"/>
  <c r="AH3236" i="4"/>
  <c r="Z3238" i="4"/>
  <c r="AC3239" i="4"/>
  <c r="AF3240" i="4"/>
  <c r="Z3242" i="4"/>
  <c r="AC3243" i="4"/>
  <c r="AF3244" i="4"/>
  <c r="AJ3245" i="4"/>
  <c r="AA3247" i="4"/>
  <c r="AF3248" i="4"/>
  <c r="AJ3249" i="4"/>
  <c r="AA3251" i="4"/>
  <c r="AD3252" i="4"/>
  <c r="AG3253" i="4"/>
  <c r="AA3255" i="4"/>
  <c r="AD3256" i="4"/>
  <c r="AG3257" i="4"/>
  <c r="Y3259" i="4"/>
  <c r="AB3260" i="4"/>
  <c r="AG3261" i="4"/>
  <c r="Y3263" i="4"/>
  <c r="AB3264" i="4"/>
  <c r="AE3265" i="4"/>
  <c r="AH3266" i="4"/>
  <c r="AB3268" i="4"/>
  <c r="AE3269" i="4"/>
  <c r="AH3270" i="4"/>
  <c r="Z3272" i="4"/>
  <c r="AC3273" i="4"/>
  <c r="AH3274" i="4"/>
  <c r="Z3276" i="4"/>
  <c r="AC3277" i="4"/>
  <c r="AF3278" i="4"/>
  <c r="AJ3279" i="4"/>
  <c r="AC3281" i="4"/>
  <c r="AF3282" i="4"/>
  <c r="AJ3283" i="4"/>
  <c r="AA3285" i="4"/>
  <c r="AD3286" i="4"/>
  <c r="AJ3287" i="4"/>
  <c r="AA3289" i="4"/>
  <c r="AD3290" i="4"/>
  <c r="AG3291" i="4"/>
  <c r="AI3292" i="4"/>
  <c r="AA3294" i="4"/>
  <c r="AC3295" i="4"/>
  <c r="AE3296" i="4"/>
  <c r="AG3297" i="4"/>
  <c r="AI3298" i="4"/>
  <c r="AA3300" i="4"/>
  <c r="AC3301" i="4"/>
  <c r="AE3302" i="4"/>
  <c r="AG3303" i="4"/>
  <c r="AI3304" i="4"/>
  <c r="AA3306" i="4"/>
  <c r="AC3307" i="4"/>
  <c r="AE3308" i="4"/>
  <c r="AG3309" i="4"/>
  <c r="AI3310" i="4"/>
  <c r="AA3312" i="4"/>
  <c r="AC3313" i="4"/>
  <c r="AE3314" i="4"/>
  <c r="AG3315" i="4"/>
  <c r="AI3316" i="4"/>
  <c r="AA3318" i="4"/>
  <c r="AC3319" i="4"/>
  <c r="AE3320" i="4"/>
  <c r="AG3321" i="4"/>
  <c r="AI3322" i="4"/>
  <c r="AA3324" i="4"/>
  <c r="AC3325" i="4"/>
  <c r="AE3326" i="4"/>
  <c r="AG3327" i="4"/>
  <c r="AI3328" i="4"/>
  <c r="AA3330" i="4"/>
  <c r="AC3331" i="4"/>
  <c r="AE3332" i="4"/>
  <c r="AG3333" i="4"/>
  <c r="AI3334" i="4"/>
  <c r="AA3336" i="4"/>
  <c r="AC3337" i="4"/>
  <c r="AE3338" i="4"/>
  <c r="AG3339" i="4"/>
  <c r="AI3340" i="4"/>
  <c r="AA3342" i="4"/>
  <c r="AC3343" i="4"/>
  <c r="AE3344" i="4"/>
  <c r="AG3345" i="4"/>
  <c r="AI3346" i="4"/>
  <c r="AA3348" i="4"/>
  <c r="AC3349" i="4"/>
  <c r="AE3350" i="4"/>
  <c r="AG3351" i="4"/>
  <c r="AI3352" i="4"/>
  <c r="AA3354" i="4"/>
  <c r="AC3355" i="4"/>
  <c r="AE3356" i="4"/>
  <c r="AG3357" i="4"/>
  <c r="AI3358" i="4"/>
  <c r="AA3360" i="4"/>
  <c r="AC3361" i="4"/>
  <c r="AE3362" i="4"/>
  <c r="AG3363" i="4"/>
  <c r="AI3364" i="4"/>
  <c r="AA3366" i="4"/>
  <c r="AC3367" i="4"/>
  <c r="AE3368" i="4"/>
  <c r="AG3369" i="4"/>
  <c r="AI3370" i="4"/>
  <c r="AA3372" i="4"/>
  <c r="AC3373" i="4"/>
  <c r="AE3374" i="4"/>
  <c r="AG3375" i="4"/>
  <c r="AI3376" i="4"/>
  <c r="AA3378" i="4"/>
  <c r="AC3379" i="4"/>
  <c r="AE3380" i="4"/>
  <c r="Z421" i="4"/>
  <c r="AH730" i="4"/>
  <c r="AJ833" i="4"/>
  <c r="AC937" i="4"/>
  <c r="AA1018" i="4"/>
  <c r="AI1072" i="4"/>
  <c r="AJ1114" i="4"/>
  <c r="AC1159" i="4"/>
  <c r="AJ1197" i="4"/>
  <c r="AB1227" i="4"/>
  <c r="AJ1256" i="4"/>
  <c r="Y1285" i="4"/>
  <c r="AF1307" i="4"/>
  <c r="AH1335" i="4"/>
  <c r="AE1365" i="4"/>
  <c r="AF1389" i="4"/>
  <c r="AG1407" i="4"/>
  <c r="AA1429" i="4"/>
  <c r="AH1447" i="4"/>
  <c r="AA1462" i="4"/>
  <c r="Y1480" i="4"/>
  <c r="AI1496" i="4"/>
  <c r="AH1513" i="4"/>
  <c r="AH1526" i="4"/>
  <c r="AH1541" i="4"/>
  <c r="Z1558" i="4"/>
  <c r="AC1568" i="4"/>
  <c r="AE1587" i="4"/>
  <c r="AB1602" i="4"/>
  <c r="AB1617" i="4"/>
  <c r="Z1629" i="4"/>
  <c r="AG1644" i="4"/>
  <c r="AI1661" i="4"/>
  <c r="AC1673" i="4"/>
  <c r="Z1687" i="4"/>
  <c r="Z1702" i="4"/>
  <c r="Y1716" i="4"/>
  <c r="AF1728" i="4"/>
  <c r="AE1740" i="4"/>
  <c r="AB1750" i="4"/>
  <c r="AA1757" i="4"/>
  <c r="AE1766" i="4"/>
  <c r="Z1775" i="4"/>
  <c r="AB1783" i="4"/>
  <c r="AG1789" i="4"/>
  <c r="AE1799" i="4"/>
  <c r="Z1808" i="4"/>
  <c r="AE1814" i="4"/>
  <c r="AE1823" i="4"/>
  <c r="Z1832" i="4"/>
  <c r="AI1841" i="4"/>
  <c r="AC1848" i="4"/>
  <c r="AI1856" i="4"/>
  <c r="Z1865" i="4"/>
  <c r="AH1872" i="4"/>
  <c r="AC1881" i="4"/>
  <c r="AI1889" i="4"/>
  <c r="AI1898" i="4"/>
  <c r="AA1906" i="4"/>
  <c r="AA1915" i="4"/>
  <c r="AG1923" i="4"/>
  <c r="AA1930" i="4"/>
  <c r="AB1938" i="4"/>
  <c r="AH1946" i="4"/>
  <c r="AE1954" i="4"/>
  <c r="AI1959" i="4"/>
  <c r="AC1967" i="4"/>
  <c r="AA1973" i="4"/>
  <c r="AB1978" i="4"/>
  <c r="AF1983" i="4"/>
  <c r="Z1989" i="4"/>
  <c r="AD1994" i="4"/>
  <c r="Z1999" i="4"/>
  <c r="AB2004" i="4"/>
  <c r="Y2009" i="4"/>
  <c r="AE2012" i="4"/>
  <c r="Y2018" i="4"/>
  <c r="Y2023" i="4"/>
  <c r="AG2027" i="4"/>
  <c r="AI2030" i="4"/>
  <c r="AC2035" i="4"/>
  <c r="AC2040" i="4"/>
  <c r="AF2043" i="4"/>
  <c r="Y2048" i="4"/>
  <c r="AC2052" i="4"/>
  <c r="AH2056" i="4"/>
  <c r="AE2060" i="4"/>
  <c r="Y2065" i="4"/>
  <c r="AC2069" i="4"/>
  <c r="AB2073" i="4"/>
  <c r="AF2077" i="4"/>
  <c r="Y2082" i="4"/>
  <c r="AD2086" i="4"/>
  <c r="AF2089" i="4"/>
  <c r="AG2094" i="4"/>
  <c r="Z2099" i="4"/>
  <c r="AA2102" i="4"/>
  <c r="AG2106" i="4"/>
  <c r="Z2111" i="4"/>
  <c r="Z2116" i="4"/>
  <c r="AB2119" i="4"/>
  <c r="AF2123" i="4"/>
  <c r="Z2128" i="4"/>
  <c r="AI2131" i="4"/>
  <c r="AC2136" i="4"/>
  <c r="AG2140" i="4"/>
  <c r="Z2145" i="4"/>
  <c r="AH2148" i="4"/>
  <c r="AB2153" i="4"/>
  <c r="AG2157" i="4"/>
  <c r="AI2160" i="4"/>
  <c r="AB2165" i="4"/>
  <c r="AB2170" i="4"/>
  <c r="AG2174" i="4"/>
  <c r="Y2178" i="4"/>
  <c r="AC2182" i="4"/>
  <c r="AG2186" i="4"/>
  <c r="AD2190" i="4"/>
  <c r="AI2194" i="4"/>
  <c r="AD2199" i="4"/>
  <c r="AH2203" i="4"/>
  <c r="AE2207" i="4"/>
  <c r="AI2211" i="4"/>
  <c r="AC2216" i="4"/>
  <c r="AF2219" i="4"/>
  <c r="AF2224" i="4"/>
  <c r="Y2229" i="4"/>
  <c r="AC2233" i="4"/>
  <c r="AF2236" i="4"/>
  <c r="Z2241" i="4"/>
  <c r="Y2246" i="4"/>
  <c r="AA2249" i="4"/>
  <c r="AE2253" i="4"/>
  <c r="Y2258" i="4"/>
  <c r="AD2262" i="4"/>
  <c r="AB2266" i="4"/>
  <c r="AF2270" i="4"/>
  <c r="Y2275" i="4"/>
  <c r="AH2278" i="4"/>
  <c r="AA2283" i="4"/>
  <c r="AF2287" i="4"/>
  <c r="Y2292" i="4"/>
  <c r="Z2295" i="4"/>
  <c r="AB2299" i="4"/>
  <c r="AI2302" i="4"/>
  <c r="AF2305" i="4"/>
  <c r="AB2309" i="4"/>
  <c r="Y2313" i="4"/>
  <c r="Z2317" i="4"/>
  <c r="AH2319" i="4"/>
  <c r="AD2323" i="4"/>
  <c r="AA2327" i="4"/>
  <c r="AC2330" i="4"/>
  <c r="Y2334" i="4"/>
  <c r="AF2337" i="4"/>
  <c r="AC2341" i="4"/>
  <c r="AE2344" i="4"/>
  <c r="AA2348" i="4"/>
  <c r="AH2351" i="4"/>
  <c r="AE2354" i="4"/>
  <c r="AA2358" i="4"/>
  <c r="AC2362" i="4"/>
  <c r="Y2366" i="4"/>
  <c r="AG2368" i="4"/>
  <c r="AC2372" i="4"/>
  <c r="Y2376" i="4"/>
  <c r="AA2379" i="4"/>
  <c r="AI2382" i="4"/>
  <c r="AE2386" i="4"/>
  <c r="AA2390" i="4"/>
  <c r="AC2393" i="4"/>
  <c r="Z2397" i="4"/>
  <c r="AG2400" i="4"/>
  <c r="AD2403" i="4"/>
  <c r="AE2407" i="4"/>
  <c r="AB2411" i="4"/>
  <c r="AI2414" i="4"/>
  <c r="AF2417" i="4"/>
  <c r="AB2421" i="4"/>
  <c r="AD2425" i="4"/>
  <c r="Z2428" i="4"/>
  <c r="AH2431" i="4"/>
  <c r="AD2435" i="4"/>
  <c r="Z2439" i="4"/>
  <c r="AB2442" i="4"/>
  <c r="Y2446" i="4"/>
  <c r="AF2449" i="4"/>
  <c r="AH2452" i="4"/>
  <c r="AD2456" i="4"/>
  <c r="AA2460" i="4"/>
  <c r="AH2463" i="4"/>
  <c r="AD2466" i="4"/>
  <c r="AF2470" i="4"/>
  <c r="AC2474" i="4"/>
  <c r="Y2477" i="4"/>
  <c r="AE2480" i="4"/>
  <c r="AJ2483" i="4"/>
  <c r="AH2487" i="4"/>
  <c r="AA2490" i="4"/>
  <c r="AE2493" i="4"/>
  <c r="AJ2496" i="4"/>
  <c r="AI2499" i="4"/>
  <c r="AA2503" i="4"/>
  <c r="AE2506" i="4"/>
  <c r="AJ2509" i="4"/>
  <c r="AI2512" i="4"/>
  <c r="AA2516" i="4"/>
  <c r="AE2519" i="4"/>
  <c r="Y2522" i="4"/>
  <c r="AC2525" i="4"/>
  <c r="AA2529" i="4"/>
  <c r="AE2532" i="4"/>
  <c r="Y2535" i="4"/>
  <c r="AC2538" i="4"/>
  <c r="AH2541" i="4"/>
  <c r="AF2544" i="4"/>
  <c r="AI2547" i="4"/>
  <c r="AF2550" i="4"/>
  <c r="AF2553" i="4"/>
  <c r="AJ2555" i="4"/>
  <c r="Y2559" i="4"/>
  <c r="Z2562" i="4"/>
  <c r="AC2564" i="4"/>
  <c r="AD2567" i="4"/>
  <c r="AB2570" i="4"/>
  <c r="AB2573" i="4"/>
  <c r="AE2575" i="4"/>
  <c r="AF2578" i="4"/>
  <c r="AH2581" i="4"/>
  <c r="Y2584" i="4"/>
  <c r="Z2587" i="4"/>
  <c r="AJ2589" i="4"/>
  <c r="AJ2592" i="4"/>
  <c r="AA2595" i="4"/>
  <c r="AB2598" i="4"/>
  <c r="AB2601" i="4"/>
  <c r="AC2603" i="4"/>
  <c r="AJ2605" i="4"/>
  <c r="AB2608" i="4"/>
  <c r="AH2610" i="4"/>
  <c r="AE2612" i="4"/>
  <c r="Y2615" i="4"/>
  <c r="AC2617" i="4"/>
  <c r="AA2619" i="4"/>
  <c r="AF2621" i="4"/>
  <c r="Z2624" i="4"/>
  <c r="AD2626" i="4"/>
  <c r="AB2628" i="4"/>
  <c r="AH2630" i="4"/>
  <c r="Z2633" i="4"/>
  <c r="Y2635" i="4"/>
  <c r="AC2637" i="4"/>
  <c r="AH2639" i="4"/>
  <c r="Z2642" i="4"/>
  <c r="Y2644" i="4"/>
  <c r="AC2646" i="4"/>
  <c r="AI2648" i="4"/>
  <c r="AF2650" i="4"/>
  <c r="Y2653" i="4"/>
  <c r="AD2655" i="4"/>
  <c r="AJ2657" i="4"/>
  <c r="AH2659" i="4"/>
  <c r="Z2662" i="4"/>
  <c r="AE2664" i="4"/>
  <c r="AC2666" i="4"/>
  <c r="AI2668" i="4"/>
  <c r="AA2671" i="4"/>
  <c r="AE2673" i="4"/>
  <c r="AD2675" i="4"/>
  <c r="AI2677" i="4"/>
  <c r="AA2680" i="4"/>
  <c r="Z2682" i="4"/>
  <c r="AD2684" i="4"/>
  <c r="AI2686" i="4"/>
  <c r="AB2689" i="4"/>
  <c r="Z2691" i="4"/>
  <c r="AE2693" i="4"/>
  <c r="AJ2695" i="4"/>
  <c r="AH2697" i="4"/>
  <c r="AA2700" i="4"/>
  <c r="AF2702" i="4"/>
  <c r="Y2705" i="4"/>
  <c r="AI2706" i="4"/>
  <c r="AB2709" i="4"/>
  <c r="AF2711" i="4"/>
  <c r="AE2713" i="4"/>
  <c r="AJ2715" i="4"/>
  <c r="AB2718" i="4"/>
  <c r="AD2720" i="4"/>
  <c r="AA2722" i="4"/>
  <c r="AC2724" i="4"/>
  <c r="AF2726" i="4"/>
  <c r="AB2728" i="4"/>
  <c r="AD2730" i="4"/>
  <c r="AG2732" i="4"/>
  <c r="AJ2734" i="4"/>
  <c r="AF2736" i="4"/>
  <c r="AH2738" i="4"/>
  <c r="Y2741" i="4"/>
  <c r="AG2742" i="4"/>
  <c r="AJ2744" i="4"/>
  <c r="Z2747" i="4"/>
  <c r="AB2749" i="4"/>
  <c r="Y2751" i="4"/>
  <c r="AA2753" i="4"/>
  <c r="AC2755" i="4"/>
  <c r="Z2757" i="4"/>
  <c r="AB2759" i="4"/>
  <c r="AD2761" i="4"/>
  <c r="AG2763" i="4"/>
  <c r="AC2765" i="4"/>
  <c r="AF2767" i="4"/>
  <c r="AH2769" i="4"/>
  <c r="AD2771" i="4"/>
  <c r="AG2773" i="4"/>
  <c r="AJ2775" i="4"/>
  <c r="Z2778" i="4"/>
  <c r="AH2779" i="4"/>
  <c r="Y2782" i="4"/>
  <c r="AA2784" i="4"/>
  <c r="AJ2785" i="4"/>
  <c r="Z2788" i="4"/>
  <c r="AB2790" i="4"/>
  <c r="AD2792" i="4"/>
  <c r="AA2794" i="4"/>
  <c r="AC2796" i="4"/>
  <c r="AF2798" i="4"/>
  <c r="AB2800" i="4"/>
  <c r="AD2802" i="4"/>
  <c r="AG2804" i="4"/>
  <c r="AJ2806" i="4"/>
  <c r="AF2808" i="4"/>
  <c r="AH2810" i="4"/>
  <c r="Y2813" i="4"/>
  <c r="AG2814" i="4"/>
  <c r="AJ2816" i="4"/>
  <c r="Z2819" i="4"/>
  <c r="AB2821" i="4"/>
  <c r="Y2823" i="4"/>
  <c r="AA2825" i="4"/>
  <c r="AC2827" i="4"/>
  <c r="Z2829" i="4"/>
  <c r="AB2831" i="4"/>
  <c r="AD2833" i="4"/>
  <c r="AG2835" i="4"/>
  <c r="AC2837" i="4"/>
  <c r="AF2839" i="4"/>
  <c r="AH2841" i="4"/>
  <c r="AD2843" i="4"/>
  <c r="AG2845" i="4"/>
  <c r="AJ2847" i="4"/>
  <c r="Z2850" i="4"/>
  <c r="AH2851" i="4"/>
  <c r="Y2854" i="4"/>
  <c r="AA2856" i="4"/>
  <c r="AJ2857" i="4"/>
  <c r="Z2860" i="4"/>
  <c r="AB2862" i="4"/>
  <c r="AD2864" i="4"/>
  <c r="AA2866" i="4"/>
  <c r="AC2868" i="4"/>
  <c r="AF2870" i="4"/>
  <c r="AB2872" i="4"/>
  <c r="AD2874" i="4"/>
  <c r="AG2876" i="4"/>
  <c r="AJ2878" i="4"/>
  <c r="AF2880" i="4"/>
  <c r="AH2882" i="4"/>
  <c r="Y2885" i="4"/>
  <c r="AG2886" i="4"/>
  <c r="AJ2888" i="4"/>
  <c r="Z2891" i="4"/>
  <c r="AB2893" i="4"/>
  <c r="Y2895" i="4"/>
  <c r="AA2897" i="4"/>
  <c r="AC2899" i="4"/>
  <c r="Z2901" i="4"/>
  <c r="AB2903" i="4"/>
  <c r="AD2905" i="4"/>
  <c r="AG2907" i="4"/>
  <c r="AC2909" i="4"/>
  <c r="AF2911" i="4"/>
  <c r="AH2913" i="4"/>
  <c r="AD2915" i="4"/>
  <c r="AG2917" i="4"/>
  <c r="AJ2919" i="4"/>
  <c r="Z2922" i="4"/>
  <c r="AH2923" i="4"/>
  <c r="Y2926" i="4"/>
  <c r="AA2928" i="4"/>
  <c r="AJ2929" i="4"/>
  <c r="Z2932" i="4"/>
  <c r="AB2934" i="4"/>
  <c r="AD2936" i="4"/>
  <c r="AA2938" i="4"/>
  <c r="AC2940" i="4"/>
  <c r="AF2942" i="4"/>
  <c r="AB2944" i="4"/>
  <c r="AC2946" i="4"/>
  <c r="Z2948" i="4"/>
  <c r="Y2950" i="4"/>
  <c r="AG2951" i="4"/>
  <c r="AF2953" i="4"/>
  <c r="AB2955" i="4"/>
  <c r="AA2957" i="4"/>
  <c r="AJ2958" i="4"/>
  <c r="AH2960" i="4"/>
  <c r="AD2962" i="4"/>
  <c r="AC2964" i="4"/>
  <c r="Z2966" i="4"/>
  <c r="Y2968" i="4"/>
  <c r="AG2969" i="4"/>
  <c r="AF2971" i="4"/>
  <c r="AB2973" i="4"/>
  <c r="AA2975" i="4"/>
  <c r="AJ2976" i="4"/>
  <c r="AH2978" i="4"/>
  <c r="AD2980" i="4"/>
  <c r="AC2982" i="4"/>
  <c r="Z2984" i="4"/>
  <c r="AJ2985" i="4"/>
  <c r="AC2987" i="4"/>
  <c r="Z2989" i="4"/>
  <c r="AG2990" i="4"/>
  <c r="AA2992" i="4"/>
  <c r="AF2993" i="4"/>
  <c r="Z2995" i="4"/>
  <c r="AF2996" i="4"/>
  <c r="Y2998" i="4"/>
  <c r="AC2999" i="4"/>
  <c r="AH3000" i="4"/>
  <c r="AB3002" i="4"/>
  <c r="AH3003" i="4"/>
  <c r="AA3005" i="4"/>
  <c r="AF3006" i="4"/>
  <c r="Y3008" i="4"/>
  <c r="AD3009" i="4"/>
  <c r="Y3011" i="4"/>
  <c r="AC3012" i="4"/>
  <c r="AH3013" i="4"/>
  <c r="AA3015" i="4"/>
  <c r="AG3016" i="4"/>
  <c r="AA3018" i="4"/>
  <c r="AF3019" i="4"/>
  <c r="Y3021" i="4"/>
  <c r="AC3022" i="4"/>
  <c r="AJ3023" i="4"/>
  <c r="AC3025" i="4"/>
  <c r="AH3026" i="4"/>
  <c r="AA3028" i="4"/>
  <c r="AF3029" i="4"/>
  <c r="Z3031" i="4"/>
  <c r="AF3032" i="4"/>
  <c r="Y3034" i="4"/>
  <c r="AC3035" i="4"/>
  <c r="AH3036" i="4"/>
  <c r="AB3038" i="4"/>
  <c r="AH3039" i="4"/>
  <c r="AA3041" i="4"/>
  <c r="AF3042" i="4"/>
  <c r="Y3044" i="4"/>
  <c r="AD3045" i="4"/>
  <c r="Y3047" i="4"/>
  <c r="AC3048" i="4"/>
  <c r="AH3049" i="4"/>
  <c r="AA3051" i="4"/>
  <c r="AG3052" i="4"/>
  <c r="AA3054" i="4"/>
  <c r="AF3055" i="4"/>
  <c r="Y3057" i="4"/>
  <c r="AC3058" i="4"/>
  <c r="AJ3059" i="4"/>
  <c r="AC3061" i="4"/>
  <c r="AH3062" i="4"/>
  <c r="AA3064" i="4"/>
  <c r="AF3065" i="4"/>
  <c r="Z3067" i="4"/>
  <c r="AF3068" i="4"/>
  <c r="Y3070" i="4"/>
  <c r="AC3071" i="4"/>
  <c r="AH3072" i="4"/>
  <c r="AB3074" i="4"/>
  <c r="AH3075" i="4"/>
  <c r="AA3077" i="4"/>
  <c r="AF3078" i="4"/>
  <c r="Y3080" i="4"/>
  <c r="AD3081" i="4"/>
  <c r="Y3083" i="4"/>
  <c r="AC3084" i="4"/>
  <c r="AH3085" i="4"/>
  <c r="AA3087" i="4"/>
  <c r="AG3088" i="4"/>
  <c r="AA3090" i="4"/>
  <c r="AF3091" i="4"/>
  <c r="Y3093" i="4"/>
  <c r="AC3094" i="4"/>
  <c r="AJ3095" i="4"/>
  <c r="AC3097" i="4"/>
  <c r="AH3098" i="4"/>
  <c r="AA3100" i="4"/>
  <c r="AF3101" i="4"/>
  <c r="Z3103" i="4"/>
  <c r="AF3104" i="4"/>
  <c r="Y3106" i="4"/>
  <c r="AC3107" i="4"/>
  <c r="AH3108" i="4"/>
  <c r="AB3110" i="4"/>
  <c r="AH3111" i="4"/>
  <c r="AA3113" i="4"/>
  <c r="AF3114" i="4"/>
  <c r="Y3116" i="4"/>
  <c r="AD3117" i="4"/>
  <c r="Y3119" i="4"/>
  <c r="AC3120" i="4"/>
  <c r="AH3121" i="4"/>
  <c r="AA3123" i="4"/>
  <c r="AG3124" i="4"/>
  <c r="AA3126" i="4"/>
  <c r="AF3127" i="4"/>
  <c r="Y3129" i="4"/>
  <c r="AC3130" i="4"/>
  <c r="AJ3131" i="4"/>
  <c r="AC3133" i="4"/>
  <c r="AH3134" i="4"/>
  <c r="AA3136" i="4"/>
  <c r="AF3137" i="4"/>
  <c r="Z3139" i="4"/>
  <c r="AF3140" i="4"/>
  <c r="Y3142" i="4"/>
  <c r="AC3143" i="4"/>
  <c r="AH3144" i="4"/>
  <c r="AB3146" i="4"/>
  <c r="AH3147" i="4"/>
  <c r="AA3149" i="4"/>
  <c r="AF3150" i="4"/>
  <c r="Y3152" i="4"/>
  <c r="AD3153" i="4"/>
  <c r="Y3155" i="4"/>
  <c r="AC3156" i="4"/>
  <c r="AH3157" i="4"/>
  <c r="AA3159" i="4"/>
  <c r="AG3160" i="4"/>
  <c r="AA3162" i="4"/>
  <c r="AF3163" i="4"/>
  <c r="Y3165" i="4"/>
  <c r="AC3166" i="4"/>
  <c r="AJ3167" i="4"/>
  <c r="AC3169" i="4"/>
  <c r="AH3170" i="4"/>
  <c r="AA3172" i="4"/>
  <c r="AF3173" i="4"/>
  <c r="Z3175" i="4"/>
  <c r="AF3176" i="4"/>
  <c r="Y3178" i="4"/>
  <c r="AB3179" i="4"/>
  <c r="AE3180" i="4"/>
  <c r="AJ3181" i="4"/>
  <c r="AB3183" i="4"/>
  <c r="AE3184" i="4"/>
  <c r="AH3185" i="4"/>
  <c r="Z3187" i="4"/>
  <c r="AD3188" i="4"/>
  <c r="AH3189" i="4"/>
  <c r="Z3191" i="4"/>
  <c r="AC3192" i="4"/>
  <c r="AF3193" i="4"/>
  <c r="Y3195" i="4"/>
  <c r="AC3196" i="4"/>
  <c r="AF3197" i="4"/>
  <c r="AJ3198" i="4"/>
  <c r="AA3200" i="4"/>
  <c r="AE3201" i="4"/>
  <c r="AJ3202" i="4"/>
  <c r="AA3204" i="4"/>
  <c r="AD3205" i="4"/>
  <c r="AG3206" i="4"/>
  <c r="Z3208" i="4"/>
  <c r="AD3209" i="4"/>
  <c r="AG3210" i="4"/>
  <c r="Y3212" i="4"/>
  <c r="AB3213" i="4"/>
  <c r="AF3214" i="4"/>
  <c r="Y3216" i="4"/>
  <c r="AB3217" i="4"/>
  <c r="AE3218" i="4"/>
  <c r="AH3219" i="4"/>
  <c r="AA3221" i="4"/>
  <c r="AE3222" i="4"/>
  <c r="AH3223" i="4"/>
  <c r="Z3225" i="4"/>
  <c r="AC3226" i="4"/>
  <c r="AG3227" i="4"/>
  <c r="Z3229" i="4"/>
  <c r="AC3230" i="4"/>
  <c r="AF3231" i="4"/>
  <c r="AJ3232" i="4"/>
  <c r="AB3234" i="4"/>
  <c r="AF3235" i="4"/>
  <c r="AJ3236" i="4"/>
  <c r="AA3238" i="4"/>
  <c r="AD3239" i="4"/>
  <c r="AH3240" i="4"/>
  <c r="AA3242" i="4"/>
  <c r="AD3243" i="4"/>
  <c r="AG3244" i="4"/>
  <c r="Y3246" i="4"/>
  <c r="AC3247" i="4"/>
  <c r="AG3248" i="4"/>
  <c r="Y3250" i="4"/>
  <c r="AB3251" i="4"/>
  <c r="AE3252" i="4"/>
  <c r="AJ3253" i="4"/>
  <c r="AB3255" i="4"/>
  <c r="AE3256" i="4"/>
  <c r="AH3257" i="4"/>
  <c r="Z3259" i="4"/>
  <c r="AD3260" i="4"/>
  <c r="AH3261" i="4"/>
  <c r="Z3263" i="4"/>
  <c r="AC3264" i="4"/>
  <c r="AF3265" i="4"/>
  <c r="Y3267" i="4"/>
  <c r="AC3268" i="4"/>
  <c r="AF3269" i="4"/>
  <c r="AJ3270" i="4"/>
  <c r="AA3272" i="4"/>
  <c r="AE3273" i="4"/>
  <c r="AJ3274" i="4"/>
  <c r="AA3276" i="4"/>
  <c r="AD3277" i="4"/>
  <c r="AG3278" i="4"/>
  <c r="Z3280" i="4"/>
  <c r="AD3281" i="4"/>
  <c r="AG3282" i="4"/>
  <c r="Y3284" i="4"/>
  <c r="AB3285" i="4"/>
  <c r="AF3286" i="4"/>
  <c r="Y3288" i="4"/>
  <c r="AB3289" i="4"/>
  <c r="AE3290" i="4"/>
  <c r="AH3291" i="4"/>
  <c r="Y3293" i="4"/>
  <c r="AB3294" i="4"/>
  <c r="AD3295" i="4"/>
  <c r="AF3296" i="4"/>
  <c r="AH3297" i="4"/>
  <c r="Y3299" i="4"/>
  <c r="AB3300" i="4"/>
  <c r="AD3301" i="4"/>
  <c r="AF3302" i="4"/>
  <c r="AH3303" i="4"/>
  <c r="Y3305" i="4"/>
  <c r="AB3306" i="4"/>
  <c r="AD3307" i="4"/>
  <c r="AF3308" i="4"/>
  <c r="AH3309" i="4"/>
  <c r="Y3311" i="4"/>
  <c r="AB3312" i="4"/>
  <c r="AD3313" i="4"/>
  <c r="AF3314" i="4"/>
  <c r="AH3315" i="4"/>
  <c r="Y3317" i="4"/>
  <c r="AB3318" i="4"/>
  <c r="AD3319" i="4"/>
  <c r="AF3320" i="4"/>
  <c r="AH3321" i="4"/>
  <c r="Y3323" i="4"/>
  <c r="AB3324" i="4"/>
  <c r="AD3325" i="4"/>
  <c r="AF3326" i="4"/>
  <c r="AH3327" i="4"/>
  <c r="Y3329" i="4"/>
  <c r="AB3330" i="4"/>
  <c r="AD3331" i="4"/>
  <c r="AF3332" i="4"/>
  <c r="AH3333" i="4"/>
  <c r="Y3335" i="4"/>
  <c r="AB3336" i="4"/>
  <c r="AD3337" i="4"/>
  <c r="AF3338" i="4"/>
  <c r="AH3339" i="4"/>
  <c r="Y3341" i="4"/>
  <c r="AB3342" i="4"/>
  <c r="AD3343" i="4"/>
  <c r="AF3344" i="4"/>
  <c r="AH3345" i="4"/>
  <c r="Y3347" i="4"/>
  <c r="AB3348" i="4"/>
  <c r="AD3349" i="4"/>
  <c r="AF3350" i="4"/>
  <c r="AH3351" i="4"/>
  <c r="Y3353" i="4"/>
  <c r="AB3354" i="4"/>
  <c r="AD3355" i="4"/>
  <c r="AF3356" i="4"/>
  <c r="AH3357" i="4"/>
  <c r="Y3359" i="4"/>
  <c r="AB3360" i="4"/>
  <c r="AD3361" i="4"/>
  <c r="AF3362" i="4"/>
  <c r="AH3363" i="4"/>
  <c r="Y3365" i="4"/>
  <c r="AB3366" i="4"/>
  <c r="AD3367" i="4"/>
  <c r="AF3368" i="4"/>
  <c r="AH3369" i="4"/>
  <c r="Y3371" i="4"/>
  <c r="AB3372" i="4"/>
  <c r="AD3373" i="4"/>
  <c r="AF3374" i="4"/>
  <c r="AH3375" i="4"/>
  <c r="Y3377" i="4"/>
  <c r="AB3378" i="4"/>
  <c r="AD3379" i="4"/>
  <c r="AF3380" i="4"/>
  <c r="AF491" i="4"/>
  <c r="AA735" i="4"/>
  <c r="Y834" i="4"/>
  <c r="AD937" i="4"/>
  <c r="AB1025" i="4"/>
  <c r="Y1086" i="4"/>
  <c r="Y1115" i="4"/>
  <c r="AG1161" i="4"/>
  <c r="AB1200" i="4"/>
  <c r="AH1229" i="4"/>
  <c r="AJ1258" i="4"/>
  <c r="Z1285" i="4"/>
  <c r="AD1314" i="4"/>
  <c r="AJ1339" i="4"/>
  <c r="AF1365" i="4"/>
  <c r="AH1391" i="4"/>
  <c r="AH1407" i="4"/>
  <c r="AB1429" i="4"/>
  <c r="AB1451" i="4"/>
  <c r="Z1469" i="4"/>
  <c r="AD1480" i="4"/>
  <c r="Z1497" i="4"/>
  <c r="AI1513" i="4"/>
  <c r="AI1526" i="4"/>
  <c r="AA1543" i="4"/>
  <c r="AA1558" i="4"/>
  <c r="AC1573" i="4"/>
  <c r="AF1587" i="4"/>
  <c r="AH1602" i="4"/>
  <c r="Z1619" i="4"/>
  <c r="AF1629" i="4"/>
  <c r="AH1646" i="4"/>
  <c r="Z1663" i="4"/>
  <c r="AF1677" i="4"/>
  <c r="AD1688" i="4"/>
  <c r="AA1702" i="4"/>
  <c r="AB1718" i="4"/>
  <c r="AH1728" i="4"/>
  <c r="AF1740" i="4"/>
  <c r="AC1750" i="4"/>
  <c r="AI1758" i="4"/>
  <c r="AF1766" i="4"/>
  <c r="AA1775" i="4"/>
  <c r="AC1783" i="4"/>
  <c r="AD1791" i="4"/>
  <c r="AF1799" i="4"/>
  <c r="Y1809" i="4"/>
  <c r="AA1817" i="4"/>
  <c r="AF1823" i="4"/>
  <c r="AD1833" i="4"/>
  <c r="Y1842" i="4"/>
  <c r="AD1848" i="4"/>
  <c r="Y1857" i="4"/>
  <c r="AA1865" i="4"/>
  <c r="Y1875" i="4"/>
  <c r="AD1881" i="4"/>
  <c r="AH1890" i="4"/>
  <c r="Y1899" i="4"/>
  <c r="AB1906" i="4"/>
  <c r="AB1915" i="4"/>
  <c r="AH1923" i="4"/>
  <c r="AC1932" i="4"/>
  <c r="AI1939" i="4"/>
  <c r="AI1946" i="4"/>
  <c r="AF1954" i="4"/>
  <c r="Y1960" i="4"/>
  <c r="AE1967" i="4"/>
  <c r="AB1974" i="4"/>
  <c r="AG1979" i="4"/>
  <c r="AG1983" i="4"/>
  <c r="AA1989" i="4"/>
  <c r="AF1994" i="4"/>
  <c r="AA1999" i="4"/>
  <c r="AC2004" i="4"/>
  <c r="Z2009" i="4"/>
  <c r="Z2014" i="4"/>
  <c r="Z2018" i="4"/>
  <c r="Z2023" i="4"/>
  <c r="AH2027" i="4"/>
  <c r="Y2031" i="4"/>
  <c r="Z2036" i="4"/>
  <c r="AD2040" i="4"/>
  <c r="AI2044" i="4"/>
  <c r="Z2048" i="4"/>
  <c r="AD2052" i="4"/>
  <c r="AD2057" i="4"/>
  <c r="AF2060" i="4"/>
  <c r="Z2065" i="4"/>
  <c r="AD2069" i="4"/>
  <c r="AH2073" i="4"/>
  <c r="AG2077" i="4"/>
  <c r="Z2082" i="4"/>
  <c r="AE2086" i="4"/>
  <c r="AC2090" i="4"/>
  <c r="AH2094" i="4"/>
  <c r="AA2099" i="4"/>
  <c r="AE2103" i="4"/>
  <c r="AH2106" i="4"/>
  <c r="AG2111" i="4"/>
  <c r="AA2116" i="4"/>
  <c r="AC2119" i="4"/>
  <c r="AG2123" i="4"/>
  <c r="AA2128" i="4"/>
  <c r="AA2133" i="4"/>
  <c r="AD2136" i="4"/>
  <c r="AH2140" i="4"/>
  <c r="AA2145" i="4"/>
  <c r="Y2149" i="4"/>
  <c r="AC2153" i="4"/>
  <c r="AH2157" i="4"/>
  <c r="AA2162" i="4"/>
  <c r="Z2166" i="4"/>
  <c r="AD2170" i="4"/>
  <c r="AH2174" i="4"/>
  <c r="Z2178" i="4"/>
  <c r="AD2182" i="4"/>
  <c r="AE2187" i="4"/>
  <c r="AI2191" i="4"/>
  <c r="Z2195" i="4"/>
  <c r="AE2199" i="4"/>
  <c r="AI2203" i="4"/>
  <c r="AG2207" i="4"/>
  <c r="Z2212" i="4"/>
  <c r="AD2216" i="4"/>
  <c r="AI2220" i="4"/>
  <c r="AG2224" i="4"/>
  <c r="AA2229" i="4"/>
  <c r="AE2233" i="4"/>
  <c r="AG2236" i="4"/>
  <c r="AF2241" i="4"/>
  <c r="Z2246" i="4"/>
  <c r="AE2250" i="4"/>
  <c r="AG2253" i="4"/>
  <c r="Z2258" i="4"/>
  <c r="Z2263" i="4"/>
  <c r="AC2266" i="4"/>
  <c r="AH2270" i="4"/>
  <c r="AA2275" i="4"/>
  <c r="AE2279" i="4"/>
  <c r="AB2283" i="4"/>
  <c r="AH2287" i="4"/>
  <c r="AB2292" i="4"/>
  <c r="AG2295" i="4"/>
  <c r="AC2299" i="4"/>
  <c r="Z2303" i="4"/>
  <c r="AG2306" i="4"/>
  <c r="AC2309" i="4"/>
  <c r="AE2313" i="4"/>
  <c r="AB2317" i="4"/>
  <c r="AI2319" i="4"/>
  <c r="AE2323" i="4"/>
  <c r="AB2327" i="4"/>
  <c r="AD2331" i="4"/>
  <c r="Z2334" i="4"/>
  <c r="AG2337" i="4"/>
  <c r="AD2341" i="4"/>
  <c r="AF2344" i="4"/>
  <c r="AB2348" i="4"/>
  <c r="AI2351" i="4"/>
  <c r="AF2355" i="4"/>
  <c r="AH2358" i="4"/>
  <c r="AD2362" i="4"/>
  <c r="Z2366" i="4"/>
  <c r="AH2368" i="4"/>
  <c r="AD2372" i="4"/>
  <c r="AF2376" i="4"/>
  <c r="AB2380" i="4"/>
  <c r="Y2383" i="4"/>
  <c r="AF2386" i="4"/>
  <c r="AC2390" i="4"/>
  <c r="AD2393" i="4"/>
  <c r="AA2397" i="4"/>
  <c r="AH2400" i="4"/>
  <c r="AE2404" i="4"/>
  <c r="AF2407" i="4"/>
  <c r="AC2411" i="4"/>
  <c r="Y2415" i="4"/>
  <c r="AG2417" i="4"/>
  <c r="AH2421" i="4"/>
  <c r="AE2425" i="4"/>
  <c r="AA2429" i="4"/>
  <c r="AI2431" i="4"/>
  <c r="AE2435" i="4"/>
  <c r="AG2439" i="4"/>
  <c r="AC2442" i="4"/>
  <c r="Z2446" i="4"/>
  <c r="AG2449" i="4"/>
  <c r="AC2453" i="4"/>
  <c r="AE2456" i="4"/>
  <c r="AB2460" i="4"/>
  <c r="AI2463" i="4"/>
  <c r="Z2467" i="4"/>
  <c r="AG2470" i="4"/>
  <c r="AD2474" i="4"/>
  <c r="Z2478" i="4"/>
  <c r="AF2480" i="4"/>
  <c r="AD2484" i="4"/>
  <c r="AI2487" i="4"/>
  <c r="AB2490" i="4"/>
  <c r="AF2493" i="4"/>
  <c r="Y2497" i="4"/>
  <c r="AI2500" i="4"/>
  <c r="AB2503" i="4"/>
  <c r="AF2506" i="4"/>
  <c r="Y2510" i="4"/>
  <c r="AJ2512" i="4"/>
  <c r="AB2516" i="4"/>
  <c r="AF2519" i="4"/>
  <c r="Y2523" i="4"/>
  <c r="AJ2525" i="4"/>
  <c r="AB2529" i="4"/>
  <c r="AF2532" i="4"/>
  <c r="Z2535" i="4"/>
  <c r="AD2538" i="4"/>
  <c r="AB2542" i="4"/>
  <c r="AF2545" i="4"/>
  <c r="AJ2547" i="4"/>
  <c r="Y2551" i="4"/>
  <c r="AH2553" i="4"/>
  <c r="Z2556" i="4"/>
  <c r="Z2559" i="4"/>
  <c r="AA2562" i="4"/>
  <c r="AB2565" i="4"/>
  <c r="AE2567" i="4"/>
  <c r="AF2570" i="4"/>
  <c r="AC2573" i="4"/>
  <c r="AH2575" i="4"/>
  <c r="AH2578" i="4"/>
  <c r="AI2581" i="4"/>
  <c r="AJ2584" i="4"/>
  <c r="AA2587" i="4"/>
  <c r="AB2590" i="4"/>
  <c r="Y2593" i="4"/>
  <c r="AC2595" i="4"/>
  <c r="AC2598" i="4"/>
  <c r="AC2601" i="4"/>
  <c r="AJ2603" i="4"/>
  <c r="Y2606" i="4"/>
  <c r="AD2608" i="4"/>
  <c r="AI2610" i="4"/>
  <c r="AF2612" i="4"/>
  <c r="Z2615" i="4"/>
  <c r="AE2617" i="4"/>
  <c r="AJ2619" i="4"/>
  <c r="AH2621" i="4"/>
  <c r="AA2624" i="4"/>
  <c r="AE2626" i="4"/>
  <c r="AD2628" i="4"/>
  <c r="AI2630" i="4"/>
  <c r="AA2633" i="4"/>
  <c r="AE2635" i="4"/>
  <c r="AD2637" i="4"/>
  <c r="AI2639" i="4"/>
  <c r="AB2642" i="4"/>
  <c r="Z2644" i="4"/>
  <c r="AD2646" i="4"/>
  <c r="AJ2648" i="4"/>
  <c r="AC2651" i="4"/>
  <c r="AA2653" i="4"/>
  <c r="AE2655" i="4"/>
  <c r="Y2658" i="4"/>
  <c r="AI2659" i="4"/>
  <c r="AB2662" i="4"/>
  <c r="AF2664" i="4"/>
  <c r="Y2667" i="4"/>
  <c r="AJ2668" i="4"/>
  <c r="AB2671" i="4"/>
  <c r="AF2673" i="4"/>
  <c r="AE2675" i="4"/>
  <c r="AJ2677" i="4"/>
  <c r="AB2680" i="4"/>
  <c r="AH2682" i="4"/>
  <c r="AE2684" i="4"/>
  <c r="Y2687" i="4"/>
  <c r="AC2689" i="4"/>
  <c r="AA2691" i="4"/>
  <c r="AF2693" i="4"/>
  <c r="Z2696" i="4"/>
  <c r="AD2698" i="4"/>
  <c r="AB2700" i="4"/>
  <c r="AH2702" i="4"/>
  <c r="Z2705" i="4"/>
  <c r="Y2707" i="4"/>
  <c r="AC2709" i="4"/>
  <c r="AH2711" i="4"/>
  <c r="Z2714" i="4"/>
  <c r="Y2716" i="4"/>
  <c r="AC2718" i="4"/>
  <c r="AF2720" i="4"/>
  <c r="AB2722" i="4"/>
  <c r="AD2724" i="4"/>
  <c r="AG2726" i="4"/>
  <c r="AJ2728" i="4"/>
  <c r="AF2730" i="4"/>
  <c r="AH2732" i="4"/>
  <c r="Y2735" i="4"/>
  <c r="AG2736" i="4"/>
  <c r="AJ2738" i="4"/>
  <c r="Z2741" i="4"/>
  <c r="AB2743" i="4"/>
  <c r="Y2745" i="4"/>
  <c r="AA2747" i="4"/>
  <c r="AC2749" i="4"/>
  <c r="Z2751" i="4"/>
  <c r="AB2753" i="4"/>
  <c r="AD2755" i="4"/>
  <c r="AG2757" i="4"/>
  <c r="AC2759" i="4"/>
  <c r="AF2761" i="4"/>
  <c r="AH2763" i="4"/>
  <c r="AD2765" i="4"/>
  <c r="AG2767" i="4"/>
  <c r="AJ2769" i="4"/>
  <c r="Z2772" i="4"/>
  <c r="AH2773" i="4"/>
  <c r="Y2776" i="4"/>
  <c r="AA2778" i="4"/>
  <c r="AJ2779" i="4"/>
  <c r="Z2782" i="4"/>
  <c r="AB2784" i="4"/>
  <c r="AD2786" i="4"/>
  <c r="AA2788" i="4"/>
  <c r="AC2790" i="4"/>
  <c r="AF2792" i="4"/>
  <c r="AB2794" i="4"/>
  <c r="AD2796" i="4"/>
  <c r="AG2798" i="4"/>
  <c r="AJ2800" i="4"/>
  <c r="AF2802" i="4"/>
  <c r="AH2804" i="4"/>
  <c r="Y2807" i="4"/>
  <c r="AG2808" i="4"/>
  <c r="AJ2810" i="4"/>
  <c r="Z2813" i="4"/>
  <c r="AB2815" i="4"/>
  <c r="Y2817" i="4"/>
  <c r="AA2819" i="4"/>
  <c r="AC2821" i="4"/>
  <c r="Z2823" i="4"/>
  <c r="AB2825" i="4"/>
  <c r="AD2827" i="4"/>
  <c r="AG2829" i="4"/>
  <c r="AC2831" i="4"/>
  <c r="AF2833" i="4"/>
  <c r="AH2835" i="4"/>
  <c r="AD2837" i="4"/>
  <c r="AG2839" i="4"/>
  <c r="AJ2841" i="4"/>
  <c r="Z2844" i="4"/>
  <c r="AH2845" i="4"/>
  <c r="Y2848" i="4"/>
  <c r="AA2850" i="4"/>
  <c r="AJ2851" i="4"/>
  <c r="Z2854" i="4"/>
  <c r="AB2856" i="4"/>
  <c r="AD2858" i="4"/>
  <c r="AA2860" i="4"/>
  <c r="AC2862" i="4"/>
  <c r="AF2864" i="4"/>
  <c r="AB2866" i="4"/>
  <c r="AD2868" i="4"/>
  <c r="AG2870" i="4"/>
  <c r="AJ2872" i="4"/>
  <c r="AF2874" i="4"/>
  <c r="AH2876" i="4"/>
  <c r="Y2879" i="4"/>
  <c r="AG2880" i="4"/>
  <c r="AJ2882" i="4"/>
  <c r="Z2885" i="4"/>
  <c r="AB2887" i="4"/>
  <c r="Y2889" i="4"/>
  <c r="AA2891" i="4"/>
  <c r="AC2893" i="4"/>
  <c r="Z2895" i="4"/>
  <c r="AB2897" i="4"/>
  <c r="AD2899" i="4"/>
  <c r="AG2901" i="4"/>
  <c r="AC2903" i="4"/>
  <c r="AF2905" i="4"/>
  <c r="AH2907" i="4"/>
  <c r="AD2909" i="4"/>
  <c r="AG2911" i="4"/>
  <c r="AJ2913" i="4"/>
  <c r="Z2916" i="4"/>
  <c r="AH2917" i="4"/>
  <c r="Y2920" i="4"/>
  <c r="AA2922" i="4"/>
  <c r="AJ2923" i="4"/>
  <c r="Z2926" i="4"/>
  <c r="AB2928" i="4"/>
  <c r="AD2930" i="4"/>
  <c r="AA2932" i="4"/>
  <c r="AC2934" i="4"/>
  <c r="AF2936" i="4"/>
  <c r="AB2938" i="4"/>
  <c r="AD2940" i="4"/>
  <c r="AG2942" i="4"/>
  <c r="AJ2944" i="4"/>
  <c r="AD2946" i="4"/>
  <c r="AD2948" i="4"/>
  <c r="Z2950" i="4"/>
  <c r="Z2952" i="4"/>
  <c r="AG2953" i="4"/>
  <c r="AG2955" i="4"/>
  <c r="AB2957" i="4"/>
  <c r="AB2959" i="4"/>
  <c r="AJ2960" i="4"/>
  <c r="AJ2962" i="4"/>
  <c r="AD2964" i="4"/>
  <c r="AD2966" i="4"/>
  <c r="Z2968" i="4"/>
  <c r="Z2970" i="4"/>
  <c r="AG2971" i="4"/>
  <c r="AG2973" i="4"/>
  <c r="AB2975" i="4"/>
  <c r="AB2977" i="4"/>
  <c r="AJ2978" i="4"/>
  <c r="AJ2980" i="4"/>
  <c r="AD2982" i="4"/>
  <c r="AD2984" i="4"/>
  <c r="Y2986" i="4"/>
  <c r="AD2987" i="4"/>
  <c r="AB2989" i="4"/>
  <c r="AH2990" i="4"/>
  <c r="AB2992" i="4"/>
  <c r="AG2993" i="4"/>
  <c r="AB2995" i="4"/>
  <c r="AG2996" i="4"/>
  <c r="Z2998" i="4"/>
  <c r="AD2999" i="4"/>
  <c r="AJ3000" i="4"/>
  <c r="AD3002" i="4"/>
  <c r="AJ3003" i="4"/>
  <c r="AB3005" i="4"/>
  <c r="AG3006" i="4"/>
  <c r="Z3008" i="4"/>
  <c r="AG3009" i="4"/>
  <c r="Z3011" i="4"/>
  <c r="AD3012" i="4"/>
  <c r="AJ3013" i="4"/>
  <c r="AB3015" i="4"/>
  <c r="AJ3016" i="4"/>
  <c r="AB3018" i="4"/>
  <c r="AG3019" i="4"/>
  <c r="Z3021" i="4"/>
  <c r="AD3022" i="4"/>
  <c r="Z3024" i="4"/>
  <c r="AD3025" i="4"/>
  <c r="AJ3026" i="4"/>
  <c r="AB3028" i="4"/>
  <c r="AG3029" i="4"/>
  <c r="AB3031" i="4"/>
  <c r="AG3032" i="4"/>
  <c r="Z3034" i="4"/>
  <c r="AD3035" i="4"/>
  <c r="AJ3036" i="4"/>
  <c r="AD3038" i="4"/>
  <c r="AJ3039" i="4"/>
  <c r="AB3041" i="4"/>
  <c r="AG3042" i="4"/>
  <c r="Z3044" i="4"/>
  <c r="AG3045" i="4"/>
  <c r="Z3047" i="4"/>
  <c r="AD3048" i="4"/>
  <c r="AJ3049" i="4"/>
  <c r="AB3051" i="4"/>
  <c r="AJ3052" i="4"/>
  <c r="AB3054" i="4"/>
  <c r="AG3055" i="4"/>
  <c r="Z3057" i="4"/>
  <c r="AD3058" i="4"/>
  <c r="Z3060" i="4"/>
  <c r="AD3061" i="4"/>
  <c r="AJ3062" i="4"/>
  <c r="AB3064" i="4"/>
  <c r="AG3065" i="4"/>
  <c r="AB3067" i="4"/>
  <c r="AG3068" i="4"/>
  <c r="Z3070" i="4"/>
  <c r="AD3071" i="4"/>
  <c r="AJ3072" i="4"/>
  <c r="AD3074" i="4"/>
  <c r="AJ3075" i="4"/>
  <c r="AB3077" i="4"/>
  <c r="AG3078" i="4"/>
  <c r="Z3080" i="4"/>
  <c r="AG3081" i="4"/>
  <c r="Z3083" i="4"/>
  <c r="AD3084" i="4"/>
  <c r="AJ3085" i="4"/>
  <c r="AB3087" i="4"/>
  <c r="AJ3088" i="4"/>
  <c r="AB3090" i="4"/>
  <c r="AG3091" i="4"/>
  <c r="Z3093" i="4"/>
  <c r="AD3094" i="4"/>
  <c r="Z3096" i="4"/>
  <c r="AD3097" i="4"/>
  <c r="AJ3098" i="4"/>
  <c r="AB3100" i="4"/>
  <c r="AG3101" i="4"/>
  <c r="AB3103" i="4"/>
  <c r="AG3104" i="4"/>
  <c r="Z3106" i="4"/>
  <c r="AD3107" i="4"/>
  <c r="AJ3108" i="4"/>
  <c r="AD3110" i="4"/>
  <c r="AJ3111" i="4"/>
  <c r="AB3113" i="4"/>
  <c r="AG3114" i="4"/>
  <c r="Z3116" i="4"/>
  <c r="AG3117" i="4"/>
  <c r="Z3119" i="4"/>
  <c r="AD3120" i="4"/>
  <c r="AJ3121" i="4"/>
  <c r="AB3123" i="4"/>
  <c r="AJ3124" i="4"/>
  <c r="AB3126" i="4"/>
  <c r="AG3127" i="4"/>
  <c r="Z3129" i="4"/>
  <c r="AD3130" i="4"/>
  <c r="Z3132" i="4"/>
  <c r="AD3133" i="4"/>
  <c r="AJ3134" i="4"/>
  <c r="AB3136" i="4"/>
  <c r="AG3137" i="4"/>
  <c r="AB3139" i="4"/>
  <c r="AG3140" i="4"/>
  <c r="Z3142" i="4"/>
  <c r="AD3143" i="4"/>
  <c r="AJ3144" i="4"/>
  <c r="AD3146" i="4"/>
  <c r="AJ3147" i="4"/>
  <c r="AB3149" i="4"/>
  <c r="AG3150" i="4"/>
  <c r="Z3152" i="4"/>
  <c r="AG3153" i="4"/>
  <c r="Z3155" i="4"/>
  <c r="AD3156" i="4"/>
  <c r="AJ3157" i="4"/>
  <c r="AB3159" i="4"/>
  <c r="AJ3160" i="4"/>
  <c r="AB3162" i="4"/>
  <c r="AG3163" i="4"/>
  <c r="Z3165" i="4"/>
  <c r="AD3166" i="4"/>
  <c r="Z3168" i="4"/>
  <c r="AD3169" i="4"/>
  <c r="AJ3170" i="4"/>
  <c r="AB3172" i="4"/>
  <c r="AG3173" i="4"/>
  <c r="AB3175" i="4"/>
  <c r="AG3176" i="4"/>
  <c r="Z3178" i="4"/>
  <c r="AC3179" i="4"/>
  <c r="AF3180" i="4"/>
  <c r="Z3182" i="4"/>
  <c r="AC3183" i="4"/>
  <c r="AF3184" i="4"/>
  <c r="AJ3185" i="4"/>
  <c r="AA3187" i="4"/>
  <c r="AF3188" i="4"/>
  <c r="AJ3189" i="4"/>
  <c r="AA3191" i="4"/>
  <c r="AD3192" i="4"/>
  <c r="AG3193" i="4"/>
  <c r="AA3195" i="4"/>
  <c r="AD3196" i="4"/>
  <c r="AG3197" i="4"/>
  <c r="Y3199" i="4"/>
  <c r="AB3200" i="4"/>
  <c r="AG3201" i="4"/>
  <c r="Y3203" i="4"/>
  <c r="AB3204" i="4"/>
  <c r="AE3205" i="4"/>
  <c r="AH3206" i="4"/>
  <c r="AB3208" i="4"/>
  <c r="AE3209" i="4"/>
  <c r="AH3210" i="4"/>
  <c r="Z3212" i="4"/>
  <c r="AC3213" i="4"/>
  <c r="AH3214" i="4"/>
  <c r="Z3216" i="4"/>
  <c r="AC3217" i="4"/>
  <c r="AF3218" i="4"/>
  <c r="AJ3219" i="4"/>
  <c r="AC3221" i="4"/>
  <c r="AF3222" i="4"/>
  <c r="AJ3223" i="4"/>
  <c r="AA3225" i="4"/>
  <c r="AD3226" i="4"/>
  <c r="AJ3227" i="4"/>
  <c r="AA3229" i="4"/>
  <c r="AD3230" i="4"/>
  <c r="AG3231" i="4"/>
  <c r="Y3233" i="4"/>
  <c r="AD3234" i="4"/>
  <c r="AG3235" i="4"/>
  <c r="Y3237" i="4"/>
  <c r="AB3238" i="4"/>
  <c r="AE3239" i="4"/>
  <c r="Y3241" i="4"/>
  <c r="AB3242" i="4"/>
  <c r="AE3243" i="4"/>
  <c r="AH3244" i="4"/>
  <c r="Z3246" i="4"/>
  <c r="AE3247" i="4"/>
  <c r="AH3248" i="4"/>
  <c r="Z3250" i="4"/>
  <c r="AC3251" i="4"/>
  <c r="AF3252" i="4"/>
  <c r="Z3254" i="4"/>
  <c r="AC3255" i="4"/>
  <c r="AF3256" i="4"/>
  <c r="AJ3257" i="4"/>
  <c r="AA3259" i="4"/>
  <c r="AF3260" i="4"/>
  <c r="AJ3261" i="4"/>
  <c r="AA3263" i="4"/>
  <c r="AD3264" i="4"/>
  <c r="AG3265" i="4"/>
  <c r="AA3267" i="4"/>
  <c r="AD3268" i="4"/>
  <c r="AG3269" i="4"/>
  <c r="Y3271" i="4"/>
  <c r="AB3272" i="4"/>
  <c r="AG3273" i="4"/>
  <c r="Y3275" i="4"/>
  <c r="AB3276" i="4"/>
  <c r="AE3277" i="4"/>
  <c r="AH3278" i="4"/>
  <c r="AB3280" i="4"/>
  <c r="AE3281" i="4"/>
  <c r="AH3282" i="4"/>
  <c r="Z3284" i="4"/>
  <c r="AC3285" i="4"/>
  <c r="AH3286" i="4"/>
  <c r="Z3288" i="4"/>
  <c r="AC3289" i="4"/>
  <c r="AF3290" i="4"/>
  <c r="AI3291" i="4"/>
  <c r="AA3293" i="4"/>
  <c r="AC3294" i="4"/>
  <c r="AE3295" i="4"/>
  <c r="AG3296" i="4"/>
  <c r="AI3297" i="4"/>
  <c r="AA3299" i="4"/>
  <c r="AC3300" i="4"/>
  <c r="AE3301" i="4"/>
  <c r="AG3302" i="4"/>
  <c r="AI3303" i="4"/>
  <c r="AA3305" i="4"/>
  <c r="AC3306" i="4"/>
  <c r="AE3307" i="4"/>
  <c r="AG3308" i="4"/>
  <c r="AI3309" i="4"/>
  <c r="AA3311" i="4"/>
  <c r="AC3312" i="4"/>
  <c r="AE3313" i="4"/>
  <c r="AG3314" i="4"/>
  <c r="AI3315" i="4"/>
  <c r="AA3317" i="4"/>
  <c r="AC3318" i="4"/>
  <c r="AE3319" i="4"/>
  <c r="AG3320" i="4"/>
  <c r="AI3321" i="4"/>
  <c r="AA3323" i="4"/>
  <c r="AC3324" i="4"/>
  <c r="AE3325" i="4"/>
  <c r="AG3326" i="4"/>
  <c r="AI3327" i="4"/>
  <c r="AA3329" i="4"/>
  <c r="AC3330" i="4"/>
  <c r="AE3331" i="4"/>
  <c r="AG3332" i="4"/>
  <c r="AI3333" i="4"/>
  <c r="AA3335" i="4"/>
  <c r="AC3336" i="4"/>
  <c r="AE3337" i="4"/>
  <c r="AG3338" i="4"/>
  <c r="AI3339" i="4"/>
  <c r="AA3341" i="4"/>
  <c r="AC3342" i="4"/>
  <c r="AE3343" i="4"/>
  <c r="AG3344" i="4"/>
  <c r="AI3345" i="4"/>
  <c r="AA3347" i="4"/>
  <c r="AC3348" i="4"/>
  <c r="AE3349" i="4"/>
  <c r="AG3350" i="4"/>
  <c r="AI3351" i="4"/>
  <c r="AA3353" i="4"/>
  <c r="AC3354" i="4"/>
  <c r="AE3355" i="4"/>
  <c r="AG3356" i="4"/>
  <c r="AI3357" i="4"/>
  <c r="AA3359" i="4"/>
  <c r="AC3360" i="4"/>
  <c r="AE3361" i="4"/>
  <c r="AG3362" i="4"/>
  <c r="AI3363" i="4"/>
  <c r="AA3365" i="4"/>
  <c r="AC3366" i="4"/>
  <c r="AE3367" i="4"/>
  <c r="AG3368" i="4"/>
  <c r="AI3369" i="4"/>
  <c r="AA3371" i="4"/>
  <c r="AC3372" i="4"/>
  <c r="AE3373" i="4"/>
  <c r="AG3374" i="4"/>
  <c r="AI3375" i="4"/>
  <c r="AA3377" i="4"/>
  <c r="AC3378" i="4"/>
  <c r="AE3379" i="4"/>
  <c r="AG3380" i="4"/>
  <c r="AI3381" i="4"/>
  <c r="AA3383" i="4"/>
  <c r="AC3384" i="4"/>
  <c r="AE3385" i="4"/>
  <c r="AG3386" i="4"/>
  <c r="AI3387" i="4"/>
  <c r="AA3389" i="4"/>
  <c r="AC3390" i="4"/>
  <c r="AE3391" i="4"/>
  <c r="AG3392" i="4"/>
  <c r="AI3393" i="4"/>
  <c r="AA3395" i="4"/>
  <c r="AC3396" i="4"/>
  <c r="AE3397" i="4"/>
  <c r="AG3398" i="4"/>
  <c r="AI3399" i="4"/>
  <c r="AA3401" i="4"/>
  <c r="AC3402" i="4"/>
  <c r="AE3403" i="4"/>
  <c r="AG3404" i="4"/>
  <c r="AI3405" i="4"/>
  <c r="AA3407" i="4"/>
  <c r="AC3408" i="4"/>
  <c r="AE3409" i="4"/>
  <c r="AG3410" i="4"/>
  <c r="AI3411" i="4"/>
  <c r="AA3413" i="4"/>
  <c r="AC3414" i="4"/>
  <c r="AE3415" i="4"/>
  <c r="AG3416" i="4"/>
  <c r="AI3417" i="4"/>
  <c r="AA3419" i="4"/>
  <c r="AC3420" i="4"/>
  <c r="AE3421" i="4"/>
  <c r="AG3422" i="4"/>
  <c r="AI3423" i="4"/>
  <c r="AA3425" i="4"/>
  <c r="AC3426" i="4"/>
  <c r="AE3427" i="4"/>
  <c r="AG3428" i="4"/>
  <c r="AI3429" i="4"/>
  <c r="AA3431" i="4"/>
  <c r="AC3432" i="4"/>
  <c r="AE3433" i="4"/>
  <c r="AG3434" i="4"/>
  <c r="AI3435" i="4"/>
  <c r="AA3437" i="4"/>
  <c r="AC3438" i="4"/>
  <c r="AE3439" i="4"/>
  <c r="AG3440" i="4"/>
  <c r="AI3441" i="4"/>
  <c r="AA3443" i="4"/>
  <c r="AC3444" i="4"/>
  <c r="AE3445" i="4"/>
  <c r="AG3446" i="4"/>
  <c r="AI3447" i="4"/>
  <c r="AA3449" i="4"/>
  <c r="AC3450" i="4"/>
  <c r="AE3451" i="4"/>
  <c r="AG3452" i="4"/>
  <c r="AI3453" i="4"/>
  <c r="AA3455" i="4"/>
  <c r="AC3456" i="4"/>
  <c r="AE3457" i="4"/>
  <c r="AG3458" i="4"/>
  <c r="AI3459" i="4"/>
  <c r="AA3461" i="4"/>
  <c r="AC3462" i="4"/>
  <c r="AE3463" i="4"/>
  <c r="AG3464" i="4"/>
  <c r="AI3465" i="4"/>
  <c r="AA3467" i="4"/>
  <c r="AC3468" i="4"/>
  <c r="AE3469" i="4"/>
  <c r="AG3470" i="4"/>
  <c r="AI3471" i="4"/>
  <c r="AA3473" i="4"/>
  <c r="AC3474" i="4"/>
  <c r="AE3475" i="4"/>
  <c r="AG3476" i="4"/>
  <c r="AI3477" i="4"/>
  <c r="AA3479" i="4"/>
  <c r="AC3480" i="4"/>
  <c r="AE3481" i="4"/>
  <c r="AG3482" i="4"/>
  <c r="AI3483" i="4"/>
  <c r="AA3485" i="4"/>
  <c r="AC3486" i="4"/>
  <c r="AE3487" i="4"/>
  <c r="AG3488" i="4"/>
  <c r="AI3489" i="4"/>
  <c r="AA3491" i="4"/>
  <c r="AC3492" i="4"/>
  <c r="AE3493" i="4"/>
  <c r="AG3494" i="4"/>
  <c r="AI3495" i="4"/>
  <c r="AA3497" i="4"/>
  <c r="AC3498" i="4"/>
  <c r="AE3499" i="4"/>
  <c r="AG3500" i="4"/>
  <c r="AI3501" i="4"/>
  <c r="AA3503" i="4"/>
  <c r="AC3504" i="4"/>
  <c r="AE3505" i="4"/>
  <c r="AG3506" i="4"/>
  <c r="AI3507" i="4"/>
  <c r="AA3509" i="4"/>
  <c r="AC3510" i="4"/>
  <c r="AE3511" i="4"/>
  <c r="AG3512" i="4"/>
  <c r="AI3513" i="4"/>
  <c r="AA3515" i="4"/>
  <c r="AC3516" i="4"/>
  <c r="AE3517" i="4"/>
  <c r="AG3518" i="4"/>
  <c r="AI3519" i="4"/>
  <c r="AA3521" i="4"/>
  <c r="AC3522" i="4"/>
  <c r="AE3523" i="4"/>
  <c r="AG3524" i="4"/>
  <c r="AI3525" i="4"/>
  <c r="AA3527" i="4"/>
  <c r="AC3528" i="4"/>
  <c r="AE3529" i="4"/>
  <c r="AG3530" i="4"/>
  <c r="AI3531" i="4"/>
  <c r="AA3533" i="4"/>
  <c r="AC3534" i="4"/>
  <c r="AE3535" i="4"/>
  <c r="AG3536" i="4"/>
  <c r="AI3537" i="4"/>
  <c r="AA3539" i="4"/>
  <c r="AC3540" i="4"/>
  <c r="AE3541" i="4"/>
  <c r="AG3542" i="4"/>
  <c r="AI3543" i="4"/>
  <c r="AA3545" i="4"/>
  <c r="AC3546" i="4"/>
  <c r="AE3547" i="4"/>
  <c r="AG3548" i="4"/>
  <c r="AI3549" i="4"/>
  <c r="AA3551" i="4"/>
  <c r="AC3552" i="4"/>
  <c r="AE3553" i="4"/>
  <c r="AG3554" i="4"/>
  <c r="AI3555" i="4"/>
  <c r="AA3557" i="4"/>
  <c r="AC3558" i="4"/>
  <c r="AE3559" i="4"/>
  <c r="AG3560" i="4"/>
  <c r="AI3561" i="4"/>
  <c r="AA3563" i="4"/>
  <c r="AC3564" i="4"/>
  <c r="AE3565" i="4"/>
  <c r="AG3566" i="4"/>
  <c r="AI3567" i="4"/>
  <c r="AA3569" i="4"/>
  <c r="AC3570" i="4"/>
  <c r="AE3571" i="4"/>
  <c r="AG3572" i="4"/>
  <c r="AI3573" i="4"/>
  <c r="AA3575" i="4"/>
  <c r="AC3576" i="4"/>
  <c r="AE3577" i="4"/>
  <c r="AG3578" i="4"/>
  <c r="AI3579" i="4"/>
  <c r="AA3581" i="4"/>
  <c r="AC3582" i="4"/>
  <c r="AE3583" i="4"/>
  <c r="AG3584" i="4"/>
  <c r="AI3585" i="4"/>
  <c r="AA3587" i="4"/>
  <c r="AC3588" i="4"/>
  <c r="AE3589" i="4"/>
  <c r="AG3590" i="4"/>
  <c r="AI3591" i="4"/>
  <c r="AA3593" i="4"/>
  <c r="AC3594" i="4"/>
  <c r="AE3595" i="4"/>
  <c r="AG3596" i="4"/>
  <c r="AI3597" i="4"/>
  <c r="AA3599" i="4"/>
  <c r="AC3600" i="4"/>
  <c r="AE3601" i="4"/>
  <c r="AG3602" i="4"/>
  <c r="AI3603" i="4"/>
  <c r="AA3605" i="4"/>
  <c r="AC3606" i="4"/>
  <c r="AE3607" i="4"/>
  <c r="AG3608" i="4"/>
  <c r="AI3609" i="4"/>
  <c r="AA3611" i="4"/>
  <c r="AC3612" i="4"/>
  <c r="AE3613" i="4"/>
  <c r="AG3614" i="4"/>
  <c r="AI3615" i="4"/>
  <c r="AA3617" i="4"/>
  <c r="AC3618" i="4"/>
  <c r="AE3619" i="4"/>
  <c r="AG3620" i="4"/>
  <c r="AI3621" i="4"/>
  <c r="AA3623" i="4"/>
  <c r="AC3624" i="4"/>
  <c r="AE3625" i="4"/>
  <c r="AG3626" i="4"/>
  <c r="AI3627" i="4"/>
  <c r="AA3629" i="4"/>
  <c r="AC3630" i="4"/>
  <c r="AE3631" i="4"/>
  <c r="AG3632" i="4"/>
  <c r="AI3633" i="4"/>
  <c r="AA3635" i="4"/>
  <c r="AC3636" i="4"/>
  <c r="AE3637" i="4"/>
  <c r="AG3638" i="4"/>
  <c r="AI3639" i="4"/>
  <c r="AA3641" i="4"/>
  <c r="AC3642" i="4"/>
  <c r="AE3643" i="4"/>
  <c r="AG3644" i="4"/>
  <c r="AI3645" i="4"/>
  <c r="Y3647" i="4"/>
  <c r="AA3648" i="4"/>
  <c r="AB3649" i="4"/>
  <c r="AC3650" i="4"/>
  <c r="AD3651" i="4"/>
  <c r="AE3652" i="4"/>
  <c r="AF3653" i="4"/>
  <c r="AG3654" i="4"/>
  <c r="AH3655" i="4"/>
  <c r="AI3656" i="4"/>
  <c r="AJ3657" i="4"/>
  <c r="Y3659" i="4"/>
  <c r="AA3660" i="4"/>
  <c r="AB3661" i="4"/>
  <c r="AC3662" i="4"/>
  <c r="AD3663" i="4"/>
  <c r="AE3664" i="4"/>
  <c r="AF3665" i="4"/>
  <c r="AG3666" i="4"/>
  <c r="AH3667" i="4"/>
  <c r="AI3668" i="4"/>
  <c r="AJ3669" i="4"/>
  <c r="Y3671" i="4"/>
  <c r="AA3672" i="4"/>
  <c r="AB3673" i="4"/>
  <c r="AC3674" i="4"/>
  <c r="AD3675" i="4"/>
  <c r="AE3676" i="4"/>
  <c r="AF3677" i="4"/>
  <c r="AG3678" i="4"/>
  <c r="AH3679" i="4"/>
  <c r="AI3680" i="4"/>
  <c r="AJ3681" i="4"/>
  <c r="Y3683" i="4"/>
  <c r="AA3684" i="4"/>
  <c r="AB3685" i="4"/>
  <c r="AC3686" i="4"/>
  <c r="AD3687" i="4"/>
  <c r="AE3688" i="4"/>
  <c r="AF3689" i="4"/>
  <c r="AG3690" i="4"/>
  <c r="AH3691" i="4"/>
  <c r="AI3692" i="4"/>
  <c r="AJ3693" i="4"/>
  <c r="Y3695" i="4"/>
  <c r="AA3696" i="4"/>
  <c r="AB3697" i="4"/>
  <c r="AC3698" i="4"/>
  <c r="AD3699" i="4"/>
  <c r="AE3700" i="4"/>
  <c r="AF3701" i="4"/>
  <c r="AG3702" i="4"/>
  <c r="AH3703" i="4"/>
  <c r="AI3704" i="4"/>
  <c r="AJ3705" i="4"/>
  <c r="Y3707" i="4"/>
  <c r="AA3708" i="4"/>
  <c r="AB3709" i="4"/>
  <c r="AC3710" i="4"/>
  <c r="AD3711" i="4"/>
  <c r="AE3712" i="4"/>
  <c r="AF3713" i="4"/>
  <c r="AG3714" i="4"/>
  <c r="AG3715" i="4"/>
  <c r="AG3716" i="4"/>
  <c r="AG3717" i="4"/>
  <c r="AG3718" i="4"/>
  <c r="AG3719" i="4"/>
  <c r="AG3720" i="4"/>
  <c r="AG3721" i="4"/>
  <c r="AG3722" i="4"/>
  <c r="AG3723" i="4"/>
  <c r="AG3724" i="4"/>
  <c r="AG3725" i="4"/>
  <c r="AG3726" i="4"/>
  <c r="AG3727" i="4"/>
  <c r="AG3728" i="4"/>
  <c r="AG3729" i="4"/>
  <c r="AG3730" i="4"/>
  <c r="AG3731" i="4"/>
  <c r="AG3732" i="4"/>
  <c r="AG3733" i="4"/>
  <c r="AG3734" i="4"/>
  <c r="AG3735" i="4"/>
  <c r="AG3736" i="4"/>
  <c r="AG3737" i="4"/>
  <c r="AG3738" i="4"/>
  <c r="AG3739" i="4"/>
  <c r="AG3740" i="4"/>
  <c r="AG3741" i="4"/>
  <c r="AG3742" i="4"/>
  <c r="AG3743" i="4"/>
  <c r="AG3744" i="4"/>
  <c r="AG3745" i="4"/>
  <c r="AG3746" i="4"/>
  <c r="AG3747" i="4"/>
  <c r="AG3748" i="4"/>
  <c r="AG3749" i="4"/>
  <c r="AG3750" i="4"/>
  <c r="AG3751" i="4"/>
  <c r="AG3752" i="4"/>
  <c r="AG3753" i="4"/>
  <c r="AG3754" i="4"/>
  <c r="AG3755" i="4"/>
  <c r="AG3756" i="4"/>
  <c r="AG3757" i="4"/>
  <c r="AG3758" i="4"/>
  <c r="AG3759" i="4"/>
  <c r="AG3760" i="4"/>
  <c r="AG3761" i="4"/>
  <c r="AG3762" i="4"/>
  <c r="AG3763" i="4"/>
  <c r="AG3764" i="4"/>
  <c r="AG3765" i="4"/>
  <c r="AG3766" i="4"/>
  <c r="AG3767" i="4"/>
  <c r="AG3768" i="4"/>
  <c r="AG3769" i="4"/>
  <c r="AG3770" i="4"/>
  <c r="AG3771" i="4"/>
  <c r="AG3772" i="4"/>
  <c r="AG3773" i="4"/>
  <c r="AG3774" i="4"/>
  <c r="AG3775" i="4"/>
  <c r="AG3776" i="4"/>
  <c r="AG3777" i="4"/>
  <c r="AG3778" i="4"/>
  <c r="AG3779" i="4"/>
  <c r="AG3780" i="4"/>
  <c r="AG3781" i="4"/>
  <c r="AG3782" i="4"/>
  <c r="AG3783" i="4"/>
  <c r="AG3784" i="4"/>
  <c r="AG3785" i="4"/>
  <c r="AG3786" i="4"/>
  <c r="AG3787" i="4"/>
  <c r="AG3788" i="4"/>
  <c r="AG3789" i="4"/>
  <c r="AG3790" i="4"/>
  <c r="AG3791" i="4"/>
  <c r="AG3792" i="4"/>
  <c r="AG3793" i="4"/>
  <c r="AG3794" i="4"/>
  <c r="AG3795" i="4"/>
  <c r="AG3796" i="4"/>
  <c r="AG3797" i="4"/>
  <c r="AG3798" i="4"/>
  <c r="AG3799" i="4"/>
  <c r="AG3800" i="4"/>
  <c r="AG3801" i="4"/>
  <c r="AG3802" i="4"/>
  <c r="AG3803" i="4"/>
  <c r="AG3804" i="4"/>
  <c r="AG3805" i="4"/>
  <c r="AG3806" i="4"/>
  <c r="AG3807" i="4"/>
  <c r="AG3808" i="4"/>
  <c r="AG3809" i="4"/>
  <c r="AG3810" i="4"/>
  <c r="AG3811" i="4"/>
  <c r="AG3812" i="4"/>
  <c r="AG3813" i="4"/>
  <c r="AG3814" i="4"/>
  <c r="AG3815" i="4"/>
  <c r="AG3816" i="4"/>
  <c r="AG3817" i="4"/>
  <c r="AG3818" i="4"/>
  <c r="AG3819" i="4"/>
  <c r="AG3820" i="4"/>
  <c r="AG3821" i="4"/>
  <c r="AG3822" i="4"/>
  <c r="AG3823" i="4"/>
  <c r="AG3824" i="4"/>
  <c r="AG3825" i="4"/>
  <c r="AG3826" i="4"/>
  <c r="AG3827" i="4"/>
  <c r="AG3828" i="4"/>
  <c r="AG3829" i="4"/>
  <c r="AG3830" i="4"/>
  <c r="AG3831" i="4"/>
  <c r="AG3832" i="4"/>
  <c r="AG3833" i="4"/>
  <c r="AG3834" i="4"/>
  <c r="AG3835" i="4"/>
  <c r="AG3836" i="4"/>
  <c r="AG3837" i="4"/>
  <c r="AG3838" i="4"/>
  <c r="AG3839" i="4"/>
  <c r="AG3840" i="4"/>
  <c r="AG3841" i="4"/>
  <c r="AG3842" i="4"/>
  <c r="AG3843" i="4"/>
  <c r="AG3844" i="4"/>
  <c r="AG3845" i="4"/>
  <c r="AG3846" i="4"/>
  <c r="AG3847" i="4"/>
  <c r="AG3848" i="4"/>
  <c r="AG3849" i="4"/>
  <c r="AG3850" i="4"/>
  <c r="AG3851" i="4"/>
  <c r="AG3852" i="4"/>
  <c r="AG3853" i="4"/>
  <c r="AG3854" i="4"/>
  <c r="AG3855" i="4"/>
  <c r="AG3856" i="4"/>
  <c r="AG3857" i="4"/>
  <c r="AG3858" i="4"/>
  <c r="AG3859" i="4"/>
  <c r="AG3860" i="4"/>
  <c r="AG3861" i="4"/>
  <c r="AG3862" i="4"/>
  <c r="AG3863" i="4"/>
  <c r="AG3864" i="4"/>
  <c r="AG3865" i="4"/>
  <c r="AG3866" i="4"/>
  <c r="AG3867" i="4"/>
  <c r="AG3868" i="4"/>
  <c r="AG3869" i="4"/>
  <c r="AG3870" i="4"/>
  <c r="AG3871" i="4"/>
  <c r="AG3872" i="4"/>
  <c r="AG3873" i="4"/>
  <c r="AG3874" i="4"/>
  <c r="AG3875" i="4"/>
  <c r="AG3876" i="4"/>
  <c r="AG3877" i="4"/>
  <c r="AG3878" i="4"/>
  <c r="AG3879" i="4"/>
  <c r="AG3880" i="4"/>
  <c r="AG3881" i="4"/>
  <c r="AG3882" i="4"/>
  <c r="AG3883" i="4"/>
  <c r="AG3884" i="4"/>
  <c r="AG3885" i="4"/>
  <c r="AG3886" i="4"/>
  <c r="AG3887" i="4"/>
  <c r="AG3888" i="4"/>
  <c r="AG3889" i="4"/>
  <c r="AG3890" i="4"/>
  <c r="AG3891" i="4"/>
  <c r="AG3892" i="4"/>
  <c r="AG3893" i="4"/>
  <c r="AG3894" i="4"/>
  <c r="AG3895" i="4"/>
  <c r="AG3896" i="4"/>
  <c r="AG3897" i="4"/>
  <c r="AG3898" i="4"/>
  <c r="AG3899" i="4"/>
  <c r="AG3900" i="4"/>
  <c r="AG3901" i="4"/>
  <c r="AG3902" i="4"/>
  <c r="AG3903" i="4"/>
  <c r="AG3904" i="4"/>
  <c r="AG3905" i="4"/>
  <c r="AG3906" i="4"/>
  <c r="AG3907" i="4"/>
  <c r="AG3908" i="4"/>
  <c r="AG3909" i="4"/>
  <c r="AG3910" i="4"/>
  <c r="AG3911" i="4"/>
  <c r="AG3912" i="4"/>
  <c r="AG3913" i="4"/>
  <c r="AG3914" i="4"/>
  <c r="AG3915" i="4"/>
  <c r="AG3916" i="4"/>
  <c r="AG3917" i="4"/>
  <c r="AG3918" i="4"/>
  <c r="AG3919" i="4"/>
  <c r="AG3920" i="4"/>
  <c r="AG3921" i="4"/>
  <c r="AG3922" i="4"/>
  <c r="AG3923" i="4"/>
  <c r="AG3924" i="4"/>
  <c r="AG3925" i="4"/>
  <c r="AG3926" i="4"/>
  <c r="AG3927" i="4"/>
  <c r="AG3928" i="4"/>
  <c r="AG3929" i="4"/>
  <c r="AG3930" i="4"/>
  <c r="AG3931" i="4"/>
  <c r="AG3932" i="4"/>
  <c r="AG3933" i="4"/>
  <c r="AG3934" i="4"/>
  <c r="AG3935" i="4"/>
  <c r="AG3936" i="4"/>
  <c r="AG3937" i="4"/>
  <c r="AG3938" i="4"/>
  <c r="AG3939" i="4"/>
  <c r="AG3940" i="4"/>
  <c r="AG3941" i="4"/>
  <c r="AG3942" i="4"/>
  <c r="AG3943" i="4"/>
  <c r="AG3944" i="4"/>
  <c r="AG3945" i="4"/>
  <c r="AG3946" i="4"/>
  <c r="AG3947" i="4"/>
  <c r="AG3948" i="4"/>
  <c r="AG3949" i="4"/>
  <c r="AG3950" i="4"/>
  <c r="AG3951" i="4"/>
  <c r="AG3952" i="4"/>
  <c r="AG3953" i="4"/>
  <c r="AG3954" i="4"/>
  <c r="AG3955" i="4"/>
  <c r="AG3956" i="4"/>
  <c r="AG3957" i="4"/>
  <c r="AG3958" i="4"/>
  <c r="AG3959" i="4"/>
  <c r="AG3960" i="4"/>
  <c r="AG3961" i="4"/>
  <c r="AG3962" i="4"/>
  <c r="AG3963" i="4"/>
  <c r="AG3964" i="4"/>
  <c r="AG3965" i="4"/>
  <c r="AG3966" i="4"/>
  <c r="AG3967" i="4"/>
  <c r="AG3968" i="4"/>
  <c r="AG3969" i="4"/>
  <c r="AG3970" i="4"/>
  <c r="AG3971" i="4"/>
  <c r="AG3972" i="4"/>
  <c r="AG3973" i="4"/>
  <c r="AG3974" i="4"/>
  <c r="AG3975" i="4"/>
  <c r="AG3976" i="4"/>
  <c r="AG3977" i="4"/>
  <c r="AG3978" i="4"/>
  <c r="AG3979" i="4"/>
  <c r="AG3980" i="4"/>
  <c r="AG3981" i="4"/>
  <c r="AG3982" i="4"/>
  <c r="AG3983" i="4"/>
  <c r="AG3984" i="4"/>
  <c r="AG3985" i="4"/>
  <c r="AG3986" i="4"/>
  <c r="AG3987" i="4"/>
  <c r="AG3988" i="4"/>
  <c r="AG3989" i="4"/>
  <c r="AG3990" i="4"/>
  <c r="AG3991" i="4"/>
  <c r="AG3992" i="4"/>
  <c r="AG3993" i="4"/>
  <c r="AG3994" i="4"/>
  <c r="AG3995" i="4"/>
  <c r="AG3996" i="4"/>
  <c r="AG3997" i="4"/>
  <c r="AG3998" i="4"/>
  <c r="AG3999" i="4"/>
  <c r="AG4000" i="4"/>
  <c r="AG4001" i="4"/>
  <c r="AG4002" i="4"/>
  <c r="AG4003" i="4"/>
  <c r="AG4004" i="4"/>
  <c r="AG4005" i="4"/>
  <c r="AG4006" i="4"/>
  <c r="AG4007" i="4"/>
  <c r="AG4008" i="4"/>
  <c r="AG4009" i="4"/>
  <c r="AG4010" i="4"/>
  <c r="AG4011" i="4"/>
  <c r="AG4012" i="4"/>
  <c r="AG4013" i="4"/>
  <c r="AG4014" i="4"/>
  <c r="AG4015" i="4"/>
  <c r="AG4016" i="4"/>
  <c r="AG4017" i="4"/>
  <c r="AG4018" i="4"/>
  <c r="AG4019" i="4"/>
  <c r="AG4020" i="4"/>
  <c r="AG4021" i="4"/>
  <c r="AG4022" i="4"/>
  <c r="AG4023" i="4"/>
  <c r="AG4024" i="4"/>
  <c r="AG4025" i="4"/>
  <c r="AG4026" i="4"/>
  <c r="AG4027" i="4"/>
  <c r="AG4028" i="4"/>
  <c r="AG4029" i="4"/>
  <c r="AG4030" i="4"/>
  <c r="AG4031" i="4"/>
  <c r="AG4032" i="4"/>
  <c r="AG4033" i="4"/>
  <c r="AG4034" i="4"/>
  <c r="AG4035" i="4"/>
  <c r="AG4036" i="4"/>
  <c r="AG4037" i="4"/>
  <c r="AG4038" i="4"/>
  <c r="AG4039" i="4"/>
  <c r="AG4040" i="4"/>
  <c r="AG4041" i="4"/>
  <c r="AG4042" i="4"/>
  <c r="AG4043" i="4"/>
  <c r="AG4044" i="4"/>
  <c r="AG4045" i="4"/>
  <c r="AG4046" i="4"/>
  <c r="AG4047" i="4"/>
  <c r="AG4048" i="4"/>
  <c r="AG4049" i="4"/>
  <c r="AG4050" i="4"/>
  <c r="AG4051" i="4"/>
  <c r="AG4052" i="4"/>
  <c r="AG4053" i="4"/>
  <c r="AG4054" i="4"/>
  <c r="AG4055" i="4"/>
  <c r="AG4056" i="4"/>
  <c r="AG4057" i="4"/>
  <c r="AG4058" i="4"/>
  <c r="AG4059" i="4"/>
  <c r="AG4060" i="4"/>
  <c r="AG4061" i="4"/>
  <c r="AG4062" i="4"/>
  <c r="AG4063" i="4"/>
  <c r="AG4064" i="4"/>
  <c r="AG4065" i="4"/>
  <c r="AG4066" i="4"/>
  <c r="AG4067" i="4"/>
  <c r="AG4068" i="4"/>
  <c r="AG4069" i="4"/>
  <c r="AG4070" i="4"/>
  <c r="AG4071" i="4"/>
  <c r="AG4072" i="4"/>
  <c r="AG4073" i="4"/>
  <c r="AG4074" i="4"/>
  <c r="AG4075" i="4"/>
  <c r="AG4076" i="4"/>
  <c r="AG4077" i="4"/>
  <c r="AG4078" i="4"/>
  <c r="AG4079" i="4"/>
  <c r="AG4080" i="4"/>
  <c r="AG4081" i="4"/>
  <c r="AG4082" i="4"/>
  <c r="AG4083" i="4"/>
  <c r="AG4084" i="4"/>
  <c r="AG4085" i="4"/>
  <c r="AG4086" i="4"/>
  <c r="AG4087" i="4"/>
  <c r="AG4088" i="4"/>
  <c r="AG4089" i="4"/>
  <c r="AG4090" i="4"/>
  <c r="AG4091" i="4"/>
  <c r="AG4092" i="4"/>
  <c r="AG4093" i="4"/>
  <c r="AG4094" i="4"/>
  <c r="AG4095" i="4"/>
  <c r="AG4096" i="4"/>
  <c r="AG4097" i="4"/>
  <c r="AG4098" i="4"/>
  <c r="AG4099" i="4"/>
  <c r="AG4100" i="4"/>
  <c r="AG4101" i="4"/>
  <c r="AG4102" i="4"/>
  <c r="AG4103" i="4"/>
  <c r="AG4104" i="4"/>
  <c r="AG4105" i="4"/>
  <c r="AG4106" i="4"/>
  <c r="AG4107" i="4"/>
  <c r="AG4108" i="4"/>
  <c r="AG4109" i="4"/>
  <c r="AG4110" i="4"/>
  <c r="AG4111" i="4"/>
  <c r="AG4112" i="4"/>
  <c r="AG4113" i="4"/>
  <c r="AG4114" i="4"/>
  <c r="AG4115" i="4"/>
  <c r="AG4116" i="4"/>
  <c r="AG4117" i="4"/>
  <c r="AG4118" i="4"/>
  <c r="AG4119" i="4"/>
  <c r="AG4120" i="4"/>
  <c r="AG4121" i="4"/>
  <c r="AG4122" i="4"/>
  <c r="AG4123" i="4"/>
  <c r="AG4124" i="4"/>
  <c r="AG4125" i="4"/>
  <c r="AG4126" i="4"/>
  <c r="AG4127" i="4"/>
  <c r="AG4128" i="4"/>
  <c r="AG4129" i="4"/>
  <c r="AG4130" i="4"/>
  <c r="AG4131" i="4"/>
  <c r="AG4132" i="4"/>
  <c r="AG4133" i="4"/>
  <c r="AG4134" i="4"/>
  <c r="AG4135" i="4"/>
  <c r="AG4136" i="4"/>
  <c r="AG4137" i="4"/>
  <c r="AG4138" i="4"/>
  <c r="AG4139" i="4"/>
  <c r="AG4140" i="4"/>
  <c r="AG4141" i="4"/>
  <c r="AG4142" i="4"/>
  <c r="AG4143" i="4"/>
  <c r="AG4144" i="4"/>
  <c r="AG4145" i="4"/>
  <c r="AG4146" i="4"/>
  <c r="AG4147" i="4"/>
  <c r="AG4148" i="4"/>
  <c r="AG4149" i="4"/>
  <c r="AG4150" i="4"/>
  <c r="AG4151" i="4"/>
  <c r="AG4152" i="4"/>
  <c r="AG4153" i="4"/>
  <c r="AG4154" i="4"/>
  <c r="AG4155" i="4"/>
  <c r="AG4156" i="4"/>
  <c r="AG4157" i="4"/>
  <c r="AG4158" i="4"/>
  <c r="AG4159" i="4"/>
  <c r="AG4160" i="4"/>
  <c r="AG4161" i="4"/>
  <c r="AG4162" i="4"/>
  <c r="AG4163" i="4"/>
  <c r="AG4164" i="4"/>
  <c r="AG4165" i="4"/>
  <c r="AG4166" i="4"/>
  <c r="AG4167" i="4"/>
  <c r="AG4168" i="4"/>
  <c r="AG4169" i="4"/>
  <c r="AG4170" i="4"/>
  <c r="AG4171" i="4"/>
  <c r="AG4172" i="4"/>
  <c r="AG4173" i="4"/>
  <c r="AG4174" i="4"/>
  <c r="AG4175" i="4"/>
  <c r="AG4176" i="4"/>
  <c r="AG4177" i="4"/>
  <c r="AG4178" i="4"/>
  <c r="AG4179" i="4"/>
  <c r="AG4180" i="4"/>
  <c r="AG4181" i="4"/>
  <c r="AG4182" i="4"/>
  <c r="AG4183" i="4"/>
  <c r="AG4184" i="4"/>
  <c r="AG4185" i="4"/>
  <c r="AG4186" i="4"/>
  <c r="AG4187" i="4"/>
  <c r="AG4188" i="4"/>
  <c r="AG4189" i="4"/>
  <c r="AG4190" i="4"/>
  <c r="AG4191" i="4"/>
  <c r="AG4192" i="4"/>
  <c r="AG4193" i="4"/>
  <c r="AG4194" i="4"/>
  <c r="AG4195" i="4"/>
  <c r="AG4196" i="4"/>
  <c r="AG4197" i="4"/>
  <c r="AG4198" i="4"/>
  <c r="AG4199" i="4"/>
  <c r="AG4200" i="4"/>
  <c r="AG4201" i="4"/>
  <c r="AG4202" i="4"/>
  <c r="AG4203" i="4"/>
  <c r="AG4204" i="4"/>
  <c r="AG4205" i="4"/>
  <c r="AG4206" i="4"/>
  <c r="AG4207" i="4"/>
  <c r="AG4208" i="4"/>
  <c r="AG4209" i="4"/>
  <c r="AG4210" i="4"/>
  <c r="AG4211" i="4"/>
  <c r="AG4212" i="4"/>
  <c r="AG4213" i="4"/>
  <c r="AG4214" i="4"/>
  <c r="AG4215" i="4"/>
  <c r="AG4216" i="4"/>
  <c r="AG4217" i="4"/>
  <c r="AG4218" i="4"/>
  <c r="AG4219" i="4"/>
  <c r="AG4220" i="4"/>
  <c r="AG4221" i="4"/>
  <c r="AG4222" i="4"/>
  <c r="AG4223" i="4"/>
  <c r="AG4224" i="4"/>
  <c r="AG4225" i="4"/>
  <c r="AG4226" i="4"/>
  <c r="AG4227" i="4"/>
  <c r="AG4228" i="4"/>
  <c r="AG4229" i="4"/>
  <c r="AG4230" i="4"/>
  <c r="AG4231" i="4"/>
  <c r="AI762" i="4"/>
  <c r="AB970" i="4"/>
  <c r="AA1087" i="4"/>
  <c r="AC1140" i="4"/>
  <c r="AF1208" i="4"/>
  <c r="AB1259" i="4"/>
  <c r="AE1303" i="4"/>
  <c r="AH1351" i="4"/>
  <c r="AA1392" i="4"/>
  <c r="AG1432" i="4"/>
  <c r="AD1458" i="4"/>
  <c r="Z1488" i="4"/>
  <c r="Y1516" i="4"/>
  <c r="AE1536" i="4"/>
  <c r="Z1566" i="4"/>
  <c r="AC1592" i="4"/>
  <c r="AA1619" i="4"/>
  <c r="AH1638" i="4"/>
  <c r="AC1664" i="4"/>
  <c r="Z1693" i="4"/>
  <c r="Y1711" i="4"/>
  <c r="AC1733" i="4"/>
  <c r="AB1752" i="4"/>
  <c r="AG1766" i="4"/>
  <c r="AI1779" i="4"/>
  <c r="AG1794" i="4"/>
  <c r="AA1809" i="4"/>
  <c r="AC1822" i="4"/>
  <c r="AH1836" i="4"/>
  <c r="AF1851" i="4"/>
  <c r="AI1866" i="4"/>
  <c r="AG1876" i="4"/>
  <c r="Z1894" i="4"/>
  <c r="AC1909" i="4"/>
  <c r="AD1920" i="4"/>
  <c r="AI1934" i="4"/>
  <c r="AI1947" i="4"/>
  <c r="AH1962" i="4"/>
  <c r="AI1970" i="4"/>
  <c r="AD1980" i="4"/>
  <c r="AB1990" i="4"/>
  <c r="AH1997" i="4"/>
  <c r="AC2006" i="4"/>
  <c r="AA2015" i="4"/>
  <c r="AA2023" i="4"/>
  <c r="AD2030" i="4"/>
  <c r="AG2037" i="4"/>
  <c r="Z2045" i="4"/>
  <c r="AG2050" i="4"/>
  <c r="Z2058" i="4"/>
  <c r="AF2066" i="4"/>
  <c r="AF2074" i="4"/>
  <c r="AF2079" i="4"/>
  <c r="AF2087" i="4"/>
  <c r="Y2095" i="4"/>
  <c r="AH2101" i="4"/>
  <c r="AA2109" i="4"/>
  <c r="AE2116" i="4"/>
  <c r="AH2123" i="4"/>
  <c r="AG2130" i="4"/>
  <c r="Y2138" i="4"/>
  <c r="Z2146" i="4"/>
  <c r="Y2151" i="4"/>
  <c r="AE2159" i="4"/>
  <c r="AE2167" i="4"/>
  <c r="AI2174" i="4"/>
  <c r="AE2180" i="4"/>
  <c r="AI2187" i="4"/>
  <c r="AD2196" i="4"/>
  <c r="Z2202" i="4"/>
  <c r="AD2209" i="4"/>
  <c r="AD2217" i="4"/>
  <c r="AH2224" i="4"/>
  <c r="AI2230" i="4"/>
  <c r="Y2239" i="4"/>
  <c r="AC2246" i="4"/>
  <c r="AA2253" i="4"/>
  <c r="AE2260" i="4"/>
  <c r="AH2267" i="4"/>
  <c r="AB2275" i="4"/>
  <c r="AH2280" i="4"/>
  <c r="AD2289" i="4"/>
  <c r="AI2296" i="4"/>
  <c r="Z2301" i="4"/>
  <c r="AG2307" i="4"/>
  <c r="AH2313" i="4"/>
  <c r="Y2321" i="4"/>
  <c r="AF2325" i="4"/>
  <c r="AH2331" i="4"/>
  <c r="Y2338" i="4"/>
  <c r="AF2343" i="4"/>
  <c r="AG2349" i="4"/>
  <c r="AC2356" i="4"/>
  <c r="AE2362" i="4"/>
  <c r="AG2367" i="4"/>
  <c r="AC2374" i="4"/>
  <c r="AE2380" i="4"/>
  <c r="AA2385" i="4"/>
  <c r="AB2391" i="4"/>
  <c r="AD2398" i="4"/>
  <c r="AF2404" i="4"/>
  <c r="AB2409" i="4"/>
  <c r="AI2415" i="4"/>
  <c r="Z2422" i="4"/>
  <c r="AA2427" i="4"/>
  <c r="AH2433" i="4"/>
  <c r="Y2440" i="4"/>
  <c r="AA2446" i="4"/>
  <c r="AH2451" i="4"/>
  <c r="Y2458" i="4"/>
  <c r="Z2464" i="4"/>
  <c r="AG2468" i="4"/>
  <c r="AI2475" i="4"/>
  <c r="AB2482" i="4"/>
  <c r="AJ2487" i="4"/>
  <c r="AA2492" i="4"/>
  <c r="AI2497" i="4"/>
  <c r="AC2504" i="4"/>
  <c r="AF2508" i="4"/>
  <c r="AB2514" i="4"/>
  <c r="AJ2519" i="4"/>
  <c r="Y2526" i="4"/>
  <c r="AH2530" i="4"/>
  <c r="AI2536" i="4"/>
  <c r="AD2542" i="4"/>
  <c r="Z2547" i="4"/>
  <c r="AB2552" i="4"/>
  <c r="AA2557" i="4"/>
  <c r="AB2562" i="4"/>
  <c r="AJ2565" i="4"/>
  <c r="AI2571" i="4"/>
  <c r="AF2576" i="4"/>
  <c r="AE2580" i="4"/>
  <c r="AC2585" i="4"/>
  <c r="AE2590" i="4"/>
  <c r="AA2596" i="4"/>
  <c r="Z2600" i="4"/>
  <c r="AE2604" i="4"/>
  <c r="AF2608" i="4"/>
  <c r="AA2612" i="4"/>
  <c r="AA2616" i="4"/>
  <c r="AA2620" i="4"/>
  <c r="AB2624" i="4"/>
  <c r="AH2627" i="4"/>
  <c r="AI2631" i="4"/>
  <c r="AI2635" i="4"/>
  <c r="AH2638" i="4"/>
  <c r="AI2642" i="4"/>
  <c r="AC2647" i="4"/>
  <c r="AD2651" i="4"/>
  <c r="AC2654" i="4"/>
  <c r="AC2658" i="4"/>
  <c r="AD2662" i="4"/>
  <c r="AJ2665" i="4"/>
  <c r="Y2670" i="4"/>
  <c r="Y2674" i="4"/>
  <c r="Y2678" i="4"/>
  <c r="AE2681" i="4"/>
  <c r="AE2685" i="4"/>
  <c r="AF2689" i="4"/>
  <c r="AE2692" i="4"/>
  <c r="AA2697" i="4"/>
  <c r="AA2701" i="4"/>
  <c r="AA2705" i="4"/>
  <c r="AA2708" i="4"/>
  <c r="AA2712" i="4"/>
  <c r="AI2716" i="4"/>
  <c r="AF2719" i="4"/>
  <c r="AB2723" i="4"/>
  <c r="Y2727" i="4"/>
  <c r="AG2730" i="4"/>
  <c r="AJ2733" i="4"/>
  <c r="AF2737" i="4"/>
  <c r="AB2741" i="4"/>
  <c r="AD2744" i="4"/>
  <c r="AA2748" i="4"/>
  <c r="AJ2751" i="4"/>
  <c r="AF2755" i="4"/>
  <c r="AB2758" i="4"/>
  <c r="AD2762" i="4"/>
  <c r="AA2766" i="4"/>
  <c r="AJ2768" i="4"/>
  <c r="AF2772" i="4"/>
  <c r="AB2776" i="4"/>
  <c r="AD2780" i="4"/>
  <c r="AA2783" i="4"/>
  <c r="AJ2786" i="4"/>
  <c r="AF2790" i="4"/>
  <c r="AH2793" i="4"/>
  <c r="AD2797" i="4"/>
  <c r="AA2801" i="4"/>
  <c r="AJ2804" i="4"/>
  <c r="Z2808" i="4"/>
  <c r="AH2811" i="4"/>
  <c r="AD2815" i="4"/>
  <c r="AA2818" i="4"/>
  <c r="AJ2821" i="4"/>
  <c r="Z2826" i="4"/>
  <c r="AH2829" i="4"/>
  <c r="AD2832" i="4"/>
  <c r="AA2836" i="4"/>
  <c r="AJ2839" i="4"/>
  <c r="Z2843" i="4"/>
  <c r="AH2846" i="4"/>
  <c r="AD2850" i="4"/>
  <c r="AA2854" i="4"/>
  <c r="AC2857" i="4"/>
  <c r="Z2861" i="4"/>
  <c r="AH2864" i="4"/>
  <c r="AD2867" i="4"/>
  <c r="AG2871" i="4"/>
  <c r="AC2875" i="4"/>
  <c r="Z2879" i="4"/>
  <c r="AH2881" i="4"/>
  <c r="AD2885" i="4"/>
  <c r="AG2889" i="4"/>
  <c r="AC2892" i="4"/>
  <c r="Z2896" i="4"/>
  <c r="AH2899" i="4"/>
  <c r="AD2903" i="4"/>
  <c r="AG2906" i="4"/>
  <c r="AC2910" i="4"/>
  <c r="Z2914" i="4"/>
  <c r="AB2917" i="4"/>
  <c r="Y2921" i="4"/>
  <c r="AG2924" i="4"/>
  <c r="AC2928" i="4"/>
  <c r="Z2931" i="4"/>
  <c r="AB2935" i="4"/>
  <c r="Y2939" i="4"/>
  <c r="AG2941" i="4"/>
  <c r="AC2945" i="4"/>
  <c r="AH2948" i="4"/>
  <c r="AA2952" i="4"/>
  <c r="AG2954" i="4"/>
  <c r="Z2958" i="4"/>
  <c r="Z2961" i="4"/>
  <c r="AG2963" i="4"/>
  <c r="Y2967" i="4"/>
  <c r="AC2970" i="4"/>
  <c r="AH2973" i="4"/>
  <c r="AB2976" i="4"/>
  <c r="AG2979" i="4"/>
  <c r="AG2982" i="4"/>
  <c r="AB2985" i="4"/>
  <c r="AB2988" i="4"/>
  <c r="Z2991" i="4"/>
  <c r="AJ2993" i="4"/>
  <c r="AJ2995" i="4"/>
  <c r="AD2998" i="4"/>
  <c r="AB3001" i="4"/>
  <c r="AA3003" i="4"/>
  <c r="AJ3005" i="4"/>
  <c r="AF3008" i="4"/>
  <c r="AA3011" i="4"/>
  <c r="AB3013" i="4"/>
  <c r="AJ3015" i="4"/>
  <c r="AD3018" i="4"/>
  <c r="AF3020" i="4"/>
  <c r="AA3023" i="4"/>
  <c r="AH3025" i="4"/>
  <c r="AC3028" i="4"/>
  <c r="AD3030" i="4"/>
  <c r="Z3033" i="4"/>
  <c r="AG3035" i="4"/>
  <c r="AH3037" i="4"/>
  <c r="AC3040" i="4"/>
  <c r="Z3043" i="4"/>
  <c r="AH3045" i="4"/>
  <c r="AG3047" i="4"/>
  <c r="AD3050" i="4"/>
  <c r="Z3053" i="4"/>
  <c r="Z3055" i="4"/>
  <c r="AH3057" i="4"/>
  <c r="AC3060" i="4"/>
  <c r="Y3063" i="4"/>
  <c r="Z3065" i="4"/>
  <c r="AG3067" i="4"/>
  <c r="AB3070" i="4"/>
  <c r="AC3072" i="4"/>
  <c r="Y3075" i="4"/>
  <c r="AF3077" i="4"/>
  <c r="AB3080" i="4"/>
  <c r="AB3082" i="4"/>
  <c r="AJ3084" i="4"/>
  <c r="AG3087" i="4"/>
  <c r="AF3089" i="4"/>
  <c r="AB3092" i="4"/>
  <c r="Y3095" i="4"/>
  <c r="AF3097" i="4"/>
  <c r="AG3099" i="4"/>
  <c r="AB3102" i="4"/>
  <c r="AJ3104" i="4"/>
  <c r="Y3107" i="4"/>
  <c r="AF3109" i="4"/>
  <c r="AA3112" i="4"/>
  <c r="AH3114" i="4"/>
  <c r="AJ3116" i="4"/>
  <c r="AD3119" i="4"/>
  <c r="Z3122" i="4"/>
  <c r="AA3124" i="4"/>
  <c r="AH3126" i="4"/>
  <c r="AD3129" i="4"/>
  <c r="AA3132" i="4"/>
  <c r="Z3134" i="4"/>
  <c r="AJ3136" i="4"/>
  <c r="AD3139" i="4"/>
  <c r="AD3141" i="4"/>
  <c r="AA3144" i="4"/>
  <c r="AH3146" i="4"/>
  <c r="AC3149" i="4"/>
  <c r="AD3151" i="4"/>
  <c r="Z3154" i="4"/>
  <c r="AG3156" i="4"/>
  <c r="AH3158" i="4"/>
  <c r="AC3161" i="4"/>
  <c r="Y3164" i="4"/>
  <c r="AG3166" i="4"/>
  <c r="AG3168" i="4"/>
  <c r="AB3171" i="4"/>
  <c r="Z3174" i="4"/>
  <c r="Y3176" i="4"/>
  <c r="AF3178" i="4"/>
  <c r="Z3181" i="4"/>
  <c r="AD3183" i="4"/>
  <c r="AC3185" i="4"/>
  <c r="AG3187" i="4"/>
  <c r="Z3190" i="4"/>
  <c r="Y3192" i="4"/>
  <c r="AC3194" i="4"/>
  <c r="AG3196" i="4"/>
  <c r="Z3199" i="4"/>
  <c r="Y3201" i="4"/>
  <c r="AC3203" i="4"/>
  <c r="AG3205" i="4"/>
  <c r="AF3207" i="4"/>
  <c r="Y3210" i="4"/>
  <c r="AD3212" i="4"/>
  <c r="AJ3214" i="4"/>
  <c r="AF3216" i="4"/>
  <c r="AA3219" i="4"/>
  <c r="AE3221" i="4"/>
  <c r="AC3223" i="4"/>
  <c r="AH3225" i="4"/>
  <c r="AA3228" i="4"/>
  <c r="AE3230" i="4"/>
  <c r="AD3232" i="4"/>
  <c r="AH3234" i="4"/>
  <c r="AA3237" i="4"/>
  <c r="Z3239" i="4"/>
  <c r="AD3241" i="4"/>
  <c r="AH3243" i="4"/>
  <c r="AB3246" i="4"/>
  <c r="Z3248" i="4"/>
  <c r="AD3250" i="4"/>
  <c r="Y3253" i="4"/>
  <c r="AG3254" i="4"/>
  <c r="AA3257" i="4"/>
  <c r="AF3259" i="4"/>
  <c r="Y3262" i="4"/>
  <c r="AJ3263" i="4"/>
  <c r="AB3266" i="4"/>
  <c r="AF3268" i="4"/>
  <c r="AE3270" i="4"/>
  <c r="AJ3272" i="4"/>
  <c r="AB3275" i="4"/>
  <c r="AF3277" i="4"/>
  <c r="AE3279" i="4"/>
  <c r="AJ3281" i="4"/>
  <c r="AB3284" i="4"/>
  <c r="AA3286" i="4"/>
  <c r="AE3288" i="4"/>
  <c r="Y3291" i="4"/>
  <c r="AB3293" i="4"/>
  <c r="AI3294" i="4"/>
  <c r="AA3297" i="4"/>
  <c r="AC3299" i="4"/>
  <c r="Y3301" i="4"/>
  <c r="AB3303" i="4"/>
  <c r="AD3305" i="4"/>
  <c r="AF3307" i="4"/>
  <c r="AC3309" i="4"/>
  <c r="AD3311" i="4"/>
  <c r="Y3313" i="4"/>
  <c r="Y3315" i="4"/>
  <c r="AF3316" i="4"/>
  <c r="AF3318" i="4"/>
  <c r="AB3320" i="4"/>
  <c r="AB3322" i="4"/>
  <c r="AH3323" i="4"/>
  <c r="AH3325" i="4"/>
  <c r="AD3327" i="4"/>
  <c r="AD3329" i="4"/>
  <c r="Y3331" i="4"/>
  <c r="Y3333" i="4"/>
  <c r="AF3334" i="4"/>
  <c r="AF3336" i="4"/>
  <c r="AB3338" i="4"/>
  <c r="AB3340" i="4"/>
  <c r="AH3341" i="4"/>
  <c r="AH3343" i="4"/>
  <c r="AD3345" i="4"/>
  <c r="AD3347" i="4"/>
  <c r="Y3349" i="4"/>
  <c r="Y3351" i="4"/>
  <c r="AF3352" i="4"/>
  <c r="AF3354" i="4"/>
  <c r="AB3356" i="4"/>
  <c r="AB3358" i="4"/>
  <c r="AH3359" i="4"/>
  <c r="AH3361" i="4"/>
  <c r="AD3363" i="4"/>
  <c r="AD3365" i="4"/>
  <c r="Y3367" i="4"/>
  <c r="Y3369" i="4"/>
  <c r="AF3370" i="4"/>
  <c r="AF3372" i="4"/>
  <c r="AB3374" i="4"/>
  <c r="AB3376" i="4"/>
  <c r="AH3377" i="4"/>
  <c r="AH3379" i="4"/>
  <c r="AD3381" i="4"/>
  <c r="AI3382" i="4"/>
  <c r="AD3384" i="4"/>
  <c r="AH3385" i="4"/>
  <c r="AB3387" i="4"/>
  <c r="AF3388" i="4"/>
  <c r="AA3390" i="4"/>
  <c r="AF3391" i="4"/>
  <c r="Y3393" i="4"/>
  <c r="AD3394" i="4"/>
  <c r="AH3395" i="4"/>
  <c r="AC3397" i="4"/>
  <c r="AH3398" i="4"/>
  <c r="AB3400" i="4"/>
  <c r="AF3401" i="4"/>
  <c r="Y3403" i="4"/>
  <c r="AE3404" i="4"/>
  <c r="Y3406" i="4"/>
  <c r="AD3407" i="4"/>
  <c r="AH3408" i="4"/>
  <c r="AB3410" i="4"/>
  <c r="AG3411" i="4"/>
  <c r="AB3413" i="4"/>
  <c r="AF3414" i="4"/>
  <c r="Y3416" i="4"/>
  <c r="AD3417" i="4"/>
  <c r="AI3418" i="4"/>
  <c r="AD3420" i="4"/>
  <c r="AH3421" i="4"/>
  <c r="AB3423" i="4"/>
  <c r="AF3424" i="4"/>
  <c r="AA3426" i="4"/>
  <c r="AF3427" i="4"/>
  <c r="Y3429" i="4"/>
  <c r="AD3430" i="4"/>
  <c r="AH3431" i="4"/>
  <c r="AC3433" i="4"/>
  <c r="AH3434" i="4"/>
  <c r="AB3436" i="4"/>
  <c r="AF3437" i="4"/>
  <c r="Y3439" i="4"/>
  <c r="AE3440" i="4"/>
  <c r="Y3442" i="4"/>
  <c r="AD3443" i="4"/>
  <c r="AH3444" i="4"/>
  <c r="AB3446" i="4"/>
  <c r="AG3447" i="4"/>
  <c r="AB3449" i="4"/>
  <c r="AF3450" i="4"/>
  <c r="Y3452" i="4"/>
  <c r="AD3453" i="4"/>
  <c r="AI3454" i="4"/>
  <c r="AD3456" i="4"/>
  <c r="AH3457" i="4"/>
  <c r="AB3459" i="4"/>
  <c r="AF3460" i="4"/>
  <c r="AA3462" i="4"/>
  <c r="AF3463" i="4"/>
  <c r="Y3465" i="4"/>
  <c r="AD3466" i="4"/>
  <c r="AH3467" i="4"/>
  <c r="AC3469" i="4"/>
  <c r="AH3470" i="4"/>
  <c r="AB3472" i="4"/>
  <c r="AF3473" i="4"/>
  <c r="Y3475" i="4"/>
  <c r="AE3476" i="4"/>
  <c r="Y3478" i="4"/>
  <c r="AD3479" i="4"/>
  <c r="AH3480" i="4"/>
  <c r="AB3482" i="4"/>
  <c r="AG3483" i="4"/>
  <c r="AB3485" i="4"/>
  <c r="AF3486" i="4"/>
  <c r="Y3488" i="4"/>
  <c r="AD3489" i="4"/>
  <c r="AI3490" i="4"/>
  <c r="AD3492" i="4"/>
  <c r="AH3493" i="4"/>
  <c r="AB3495" i="4"/>
  <c r="AF3496" i="4"/>
  <c r="AA3498" i="4"/>
  <c r="AF3499" i="4"/>
  <c r="Y3501" i="4"/>
  <c r="AD3502" i="4"/>
  <c r="AH3503" i="4"/>
  <c r="AC3505" i="4"/>
  <c r="AH3506" i="4"/>
  <c r="AB3508" i="4"/>
  <c r="AF3509" i="4"/>
  <c r="Y3511" i="4"/>
  <c r="AE3512" i="4"/>
  <c r="Y3514" i="4"/>
  <c r="AD3515" i="4"/>
  <c r="AH3516" i="4"/>
  <c r="AB3518" i="4"/>
  <c r="AG3519" i="4"/>
  <c r="AB3521" i="4"/>
  <c r="AF3522" i="4"/>
  <c r="Y3524" i="4"/>
  <c r="AD3525" i="4"/>
  <c r="AI3526" i="4"/>
  <c r="AD3528" i="4"/>
  <c r="AH3529" i="4"/>
  <c r="AB3531" i="4"/>
  <c r="AF3532" i="4"/>
  <c r="AA3534" i="4"/>
  <c r="AF3535" i="4"/>
  <c r="Y3537" i="4"/>
  <c r="AD3538" i="4"/>
  <c r="AH3539" i="4"/>
  <c r="AC3541" i="4"/>
  <c r="AH3542" i="4"/>
  <c r="AB3544" i="4"/>
  <c r="AF3545" i="4"/>
  <c r="Y3547" i="4"/>
  <c r="AE3548" i="4"/>
  <c r="Y3550" i="4"/>
  <c r="AD3551" i="4"/>
  <c r="AH3552" i="4"/>
  <c r="AB3554" i="4"/>
  <c r="AG3555" i="4"/>
  <c r="AB3557" i="4"/>
  <c r="AF3558" i="4"/>
  <c r="Y3560" i="4"/>
  <c r="AD3561" i="4"/>
  <c r="AI3562" i="4"/>
  <c r="AD3564" i="4"/>
  <c r="AH3565" i="4"/>
  <c r="AB3567" i="4"/>
  <c r="AF3568" i="4"/>
  <c r="AA3570" i="4"/>
  <c r="AF3571" i="4"/>
  <c r="Y3573" i="4"/>
  <c r="AD3574" i="4"/>
  <c r="AH3575" i="4"/>
  <c r="AC3577" i="4"/>
  <c r="AH3578" i="4"/>
  <c r="AB3580" i="4"/>
  <c r="AF3581" i="4"/>
  <c r="Y3583" i="4"/>
  <c r="AE3584" i="4"/>
  <c r="Y3586" i="4"/>
  <c r="AD3587" i="4"/>
  <c r="AH3588" i="4"/>
  <c r="AB3590" i="4"/>
  <c r="AG3591" i="4"/>
  <c r="AB3593" i="4"/>
  <c r="AF3594" i="4"/>
  <c r="Y3596" i="4"/>
  <c r="AD3597" i="4"/>
  <c r="AI3598" i="4"/>
  <c r="AD3600" i="4"/>
  <c r="AH3601" i="4"/>
  <c r="AB3603" i="4"/>
  <c r="AF3604" i="4"/>
  <c r="AA3606" i="4"/>
  <c r="AF3607" i="4"/>
  <c r="Y3609" i="4"/>
  <c r="AD3610" i="4"/>
  <c r="AH3611" i="4"/>
  <c r="AC3613" i="4"/>
  <c r="AH3614" i="4"/>
  <c r="AB3616" i="4"/>
  <c r="AF3617" i="4"/>
  <c r="Y3619" i="4"/>
  <c r="AE3620" i="4"/>
  <c r="Y3622" i="4"/>
  <c r="AD3623" i="4"/>
  <c r="AH3624" i="4"/>
  <c r="AB3626" i="4"/>
  <c r="AG3627" i="4"/>
  <c r="AB3629" i="4"/>
  <c r="AF3630" i="4"/>
  <c r="Y3632" i="4"/>
  <c r="AD3633" i="4"/>
  <c r="AI3634" i="4"/>
  <c r="AD3636" i="4"/>
  <c r="AH3637" i="4"/>
  <c r="AB3639" i="4"/>
  <c r="AF3640" i="4"/>
  <c r="AA3642" i="4"/>
  <c r="AF3643" i="4"/>
  <c r="Y3645" i="4"/>
  <c r="AD3646" i="4"/>
  <c r="AG3647" i="4"/>
  <c r="Y3649" i="4"/>
  <c r="AD3650" i="4"/>
  <c r="AG3651" i="4"/>
  <c r="AJ3652" i="4"/>
  <c r="AB3654" i="4"/>
  <c r="AF3655" i="4"/>
  <c r="AJ3656" i="4"/>
  <c r="AB3658" i="4"/>
  <c r="AE3659" i="4"/>
  <c r="AH3660" i="4"/>
  <c r="AA3662" i="4"/>
  <c r="AE3663" i="4"/>
  <c r="AH3664" i="4"/>
  <c r="Y3666" i="4"/>
  <c r="AC3667" i="4"/>
  <c r="AG3668" i="4"/>
  <c r="Y3670" i="4"/>
  <c r="AC3671" i="4"/>
  <c r="AF3672" i="4"/>
  <c r="AI3673" i="4"/>
  <c r="AB3675" i="4"/>
  <c r="AF3676" i="4"/>
  <c r="AI3677" i="4"/>
  <c r="AA3679" i="4"/>
  <c r="AD3680" i="4"/>
  <c r="AH3681" i="4"/>
  <c r="AA3683" i="4"/>
  <c r="AD3684" i="4"/>
  <c r="AG3685" i="4"/>
  <c r="AJ3686" i="4"/>
  <c r="AC3688" i="4"/>
  <c r="AG3689" i="4"/>
  <c r="AJ3690" i="4"/>
  <c r="AB3692" i="4"/>
  <c r="AE3693" i="4"/>
  <c r="AI3694" i="4"/>
  <c r="AB3696" i="4"/>
  <c r="AE3697" i="4"/>
  <c r="AH3698" i="4"/>
  <c r="Y3700" i="4"/>
  <c r="AD3701" i="4"/>
  <c r="AH3702" i="4"/>
  <c r="Y3704" i="4"/>
  <c r="AC3705" i="4"/>
  <c r="AF3706" i="4"/>
  <c r="AJ3707" i="4"/>
  <c r="AC3709" i="4"/>
  <c r="AF3710" i="4"/>
  <c r="AI3711" i="4"/>
  <c r="AA3713" i="4"/>
  <c r="AE3714" i="4"/>
  <c r="AH3715" i="4"/>
  <c r="AJ3716" i="4"/>
  <c r="Z3718" i="4"/>
  <c r="AB3719" i="4"/>
  <c r="AE3720" i="4"/>
  <c r="AH3721" i="4"/>
  <c r="AJ3722" i="4"/>
  <c r="Z3724" i="4"/>
  <c r="AB3725" i="4"/>
  <c r="AE3726" i="4"/>
  <c r="AH3727" i="4"/>
  <c r="AJ3728" i="4"/>
  <c r="Z3730" i="4"/>
  <c r="AB3731" i="4"/>
  <c r="AE3732" i="4"/>
  <c r="AH3733" i="4"/>
  <c r="AJ3734" i="4"/>
  <c r="Z3736" i="4"/>
  <c r="AB3737" i="4"/>
  <c r="AE3738" i="4"/>
  <c r="AH3739" i="4"/>
  <c r="AJ3740" i="4"/>
  <c r="Z3742" i="4"/>
  <c r="AB3743" i="4"/>
  <c r="AE3744" i="4"/>
  <c r="AH3745" i="4"/>
  <c r="AJ3746" i="4"/>
  <c r="Z3748" i="4"/>
  <c r="AB3749" i="4"/>
  <c r="AE3750" i="4"/>
  <c r="AH3751" i="4"/>
  <c r="AJ3752" i="4"/>
  <c r="Z3754" i="4"/>
  <c r="AB3755" i="4"/>
  <c r="AE3756" i="4"/>
  <c r="AH3757" i="4"/>
  <c r="AJ3758" i="4"/>
  <c r="Z3760" i="4"/>
  <c r="AB3761" i="4"/>
  <c r="AE3762" i="4"/>
  <c r="AH3763" i="4"/>
  <c r="AJ3764" i="4"/>
  <c r="Z3766" i="4"/>
  <c r="AB3767" i="4"/>
  <c r="AE3768" i="4"/>
  <c r="AH3769" i="4"/>
  <c r="AJ3770" i="4"/>
  <c r="Z3772" i="4"/>
  <c r="AB3773" i="4"/>
  <c r="AE3774" i="4"/>
  <c r="AH3775" i="4"/>
  <c r="AJ3776" i="4"/>
  <c r="Z3778" i="4"/>
  <c r="AB3779" i="4"/>
  <c r="AE3780" i="4"/>
  <c r="AH3781" i="4"/>
  <c r="AJ3782" i="4"/>
  <c r="Z3784" i="4"/>
  <c r="AB3785" i="4"/>
  <c r="AE3786" i="4"/>
  <c r="AH3787" i="4"/>
  <c r="AJ3788" i="4"/>
  <c r="Z3790" i="4"/>
  <c r="AB3791" i="4"/>
  <c r="AE3792" i="4"/>
  <c r="AH3793" i="4"/>
  <c r="AJ3794" i="4"/>
  <c r="Z3796" i="4"/>
  <c r="AB3797" i="4"/>
  <c r="AE3798" i="4"/>
  <c r="AH3799" i="4"/>
  <c r="AJ3800" i="4"/>
  <c r="Z3802" i="4"/>
  <c r="AB3803" i="4"/>
  <c r="AE3804" i="4"/>
  <c r="AH3805" i="4"/>
  <c r="AJ3806" i="4"/>
  <c r="Z3808" i="4"/>
  <c r="AB3809" i="4"/>
  <c r="AE3810" i="4"/>
  <c r="AH3811" i="4"/>
  <c r="AJ3812" i="4"/>
  <c r="Z3814" i="4"/>
  <c r="AB3815" i="4"/>
  <c r="AE3816" i="4"/>
  <c r="AH3817" i="4"/>
  <c r="AJ3818" i="4"/>
  <c r="Z3820" i="4"/>
  <c r="AB3821" i="4"/>
  <c r="AE3822" i="4"/>
  <c r="AH3823" i="4"/>
  <c r="AJ3824" i="4"/>
  <c r="Z3826" i="4"/>
  <c r="AB3827" i="4"/>
  <c r="AE3828" i="4"/>
  <c r="AH3829" i="4"/>
  <c r="AJ3830" i="4"/>
  <c r="Z3832" i="4"/>
  <c r="AB3833" i="4"/>
  <c r="AE3834" i="4"/>
  <c r="AH3835" i="4"/>
  <c r="AJ3836" i="4"/>
  <c r="Z3838" i="4"/>
  <c r="AB3839" i="4"/>
  <c r="AE3840" i="4"/>
  <c r="AH3841" i="4"/>
  <c r="AJ3842" i="4"/>
  <c r="Z3844" i="4"/>
  <c r="AB3845" i="4"/>
  <c r="AE3846" i="4"/>
  <c r="AH3847" i="4"/>
  <c r="AJ3848" i="4"/>
  <c r="Z3850" i="4"/>
  <c r="AB3851" i="4"/>
  <c r="AE3852" i="4"/>
  <c r="AH3853" i="4"/>
  <c r="AJ3854" i="4"/>
  <c r="Z3856" i="4"/>
  <c r="AB3857" i="4"/>
  <c r="AE3858" i="4"/>
  <c r="AH3859" i="4"/>
  <c r="AJ3860" i="4"/>
  <c r="Z3862" i="4"/>
  <c r="AB3863" i="4"/>
  <c r="AE3864" i="4"/>
  <c r="AH3865" i="4"/>
  <c r="AJ3866" i="4"/>
  <c r="Z3868" i="4"/>
  <c r="AB3869" i="4"/>
  <c r="AE3870" i="4"/>
  <c r="AH3871" i="4"/>
  <c r="AJ3872" i="4"/>
  <c r="Z3874" i="4"/>
  <c r="AB3875" i="4"/>
  <c r="AE3876" i="4"/>
  <c r="AH3877" i="4"/>
  <c r="AJ3878" i="4"/>
  <c r="Z3880" i="4"/>
  <c r="AB3881" i="4"/>
  <c r="AE3882" i="4"/>
  <c r="AH3883" i="4"/>
  <c r="AJ3884" i="4"/>
  <c r="Z3886" i="4"/>
  <c r="AB3887" i="4"/>
  <c r="AE3888" i="4"/>
  <c r="AH3889" i="4"/>
  <c r="AJ3890" i="4"/>
  <c r="Z3892" i="4"/>
  <c r="AB3893" i="4"/>
  <c r="AE3894" i="4"/>
  <c r="AH3895" i="4"/>
  <c r="AJ3896" i="4"/>
  <c r="Z3898" i="4"/>
  <c r="AB3899" i="4"/>
  <c r="AE3900" i="4"/>
  <c r="AH3901" i="4"/>
  <c r="AJ3902" i="4"/>
  <c r="Z3904" i="4"/>
  <c r="AB3905" i="4"/>
  <c r="AE3906" i="4"/>
  <c r="AH3907" i="4"/>
  <c r="AJ3908" i="4"/>
  <c r="Z3910" i="4"/>
  <c r="AB3911" i="4"/>
  <c r="AE3912" i="4"/>
  <c r="AH3913" i="4"/>
  <c r="AJ3914" i="4"/>
  <c r="Z3916" i="4"/>
  <c r="AB3917" i="4"/>
  <c r="AE3918" i="4"/>
  <c r="AH3919" i="4"/>
  <c r="AJ3920" i="4"/>
  <c r="Z3922" i="4"/>
  <c r="AB3923" i="4"/>
  <c r="AE3924" i="4"/>
  <c r="AH3925" i="4"/>
  <c r="AJ3926" i="4"/>
  <c r="Z3928" i="4"/>
  <c r="AB3929" i="4"/>
  <c r="AE3930" i="4"/>
  <c r="AH3931" i="4"/>
  <c r="AJ3932" i="4"/>
  <c r="Z3934" i="4"/>
  <c r="AB3935" i="4"/>
  <c r="AE3936" i="4"/>
  <c r="AH3937" i="4"/>
  <c r="AJ3938" i="4"/>
  <c r="Z3940" i="4"/>
  <c r="AB3941" i="4"/>
  <c r="AE3942" i="4"/>
  <c r="AH3943" i="4"/>
  <c r="AJ3944" i="4"/>
  <c r="Z3946" i="4"/>
  <c r="AB3947" i="4"/>
  <c r="AE3948" i="4"/>
  <c r="AH3949" i="4"/>
  <c r="AJ3950" i="4"/>
  <c r="Z3952" i="4"/>
  <c r="AB3953" i="4"/>
  <c r="AE3954" i="4"/>
  <c r="AH3955" i="4"/>
  <c r="AJ3956" i="4"/>
  <c r="Z3958" i="4"/>
  <c r="AB3959" i="4"/>
  <c r="AE3960" i="4"/>
  <c r="AH3961" i="4"/>
  <c r="AJ3962" i="4"/>
  <c r="Z3964" i="4"/>
  <c r="AB3965" i="4"/>
  <c r="AE3966" i="4"/>
  <c r="AH3967" i="4"/>
  <c r="AJ3968" i="4"/>
  <c r="Z3970" i="4"/>
  <c r="AB3971" i="4"/>
  <c r="AE3972" i="4"/>
  <c r="AH3973" i="4"/>
  <c r="AJ3974" i="4"/>
  <c r="Z3976" i="4"/>
  <c r="AB3977" i="4"/>
  <c r="AE3978" i="4"/>
  <c r="AH3979" i="4"/>
  <c r="AJ3980" i="4"/>
  <c r="Z3982" i="4"/>
  <c r="AB3983" i="4"/>
  <c r="AE3984" i="4"/>
  <c r="AH3985" i="4"/>
  <c r="AJ3986" i="4"/>
  <c r="Z3988" i="4"/>
  <c r="AB3989" i="4"/>
  <c r="AE3990" i="4"/>
  <c r="AH3991" i="4"/>
  <c r="AJ3992" i="4"/>
  <c r="Z3994" i="4"/>
  <c r="AB3995" i="4"/>
  <c r="AE3996" i="4"/>
  <c r="AH3997" i="4"/>
  <c r="AJ3998" i="4"/>
  <c r="Z4000" i="4"/>
  <c r="AB4001" i="4"/>
  <c r="AE4002" i="4"/>
  <c r="AH4003" i="4"/>
  <c r="AJ4004" i="4"/>
  <c r="Z4006" i="4"/>
  <c r="AB4007" i="4"/>
  <c r="AE4008" i="4"/>
  <c r="AH4009" i="4"/>
  <c r="AJ4010" i="4"/>
  <c r="Z4012" i="4"/>
  <c r="AB4013" i="4"/>
  <c r="AE4014" i="4"/>
  <c r="AH4015" i="4"/>
  <c r="AJ4016" i="4"/>
  <c r="Z4018" i="4"/>
  <c r="AB4019" i="4"/>
  <c r="AE4020" i="4"/>
  <c r="AH4021" i="4"/>
  <c r="AJ4022" i="4"/>
  <c r="Z4024" i="4"/>
  <c r="AB4025" i="4"/>
  <c r="AE4026" i="4"/>
  <c r="AH4027" i="4"/>
  <c r="AJ4028" i="4"/>
  <c r="Z4030" i="4"/>
  <c r="AB4031" i="4"/>
  <c r="AE4032" i="4"/>
  <c r="AH4033" i="4"/>
  <c r="AJ4034" i="4"/>
  <c r="Z4036" i="4"/>
  <c r="AB4037" i="4"/>
  <c r="AE4038" i="4"/>
  <c r="AH4039" i="4"/>
  <c r="AJ4040" i="4"/>
  <c r="Z4042" i="4"/>
  <c r="AB4043" i="4"/>
  <c r="AE4044" i="4"/>
  <c r="AH4045" i="4"/>
  <c r="AJ4046" i="4"/>
  <c r="Z4048" i="4"/>
  <c r="AB4049" i="4"/>
  <c r="AE4050" i="4"/>
  <c r="AH4051" i="4"/>
  <c r="AJ4052" i="4"/>
  <c r="Z4054" i="4"/>
  <c r="AB4055" i="4"/>
  <c r="AE4056" i="4"/>
  <c r="AH4057" i="4"/>
  <c r="AJ4058" i="4"/>
  <c r="Z4060" i="4"/>
  <c r="AB4061" i="4"/>
  <c r="AE4062" i="4"/>
  <c r="AH4063" i="4"/>
  <c r="AJ4064" i="4"/>
  <c r="Z4066" i="4"/>
  <c r="AB4067" i="4"/>
  <c r="AE4068" i="4"/>
  <c r="AH4069" i="4"/>
  <c r="AJ4070" i="4"/>
  <c r="Z4072" i="4"/>
  <c r="AB4073" i="4"/>
  <c r="AE4074" i="4"/>
  <c r="AH4075" i="4"/>
  <c r="AJ4076" i="4"/>
  <c r="Z4078" i="4"/>
  <c r="AB4079" i="4"/>
  <c r="AE4080" i="4"/>
  <c r="AH4081" i="4"/>
  <c r="AI4082" i="4"/>
  <c r="AJ4083" i="4"/>
  <c r="Y4085" i="4"/>
  <c r="Z4086" i="4"/>
  <c r="AA4087" i="4"/>
  <c r="AB4088" i="4"/>
  <c r="AC4089" i="4"/>
  <c r="AD4090" i="4"/>
  <c r="AE4091" i="4"/>
  <c r="AF4092" i="4"/>
  <c r="AH4093" i="4"/>
  <c r="AI4094" i="4"/>
  <c r="AJ4095" i="4"/>
  <c r="Y4097" i="4"/>
  <c r="Z4098" i="4"/>
  <c r="AA4099" i="4"/>
  <c r="AB4100" i="4"/>
  <c r="AC4101" i="4"/>
  <c r="AD4102" i="4"/>
  <c r="AE4103" i="4"/>
  <c r="AF4104" i="4"/>
  <c r="AH4105" i="4"/>
  <c r="AI4106" i="4"/>
  <c r="AJ4107" i="4"/>
  <c r="Y4109" i="4"/>
  <c r="Z4110" i="4"/>
  <c r="AA4111" i="4"/>
  <c r="AB4112" i="4"/>
  <c r="AC4113" i="4"/>
  <c r="AD4114" i="4"/>
  <c r="AE4115" i="4"/>
  <c r="AF4116" i="4"/>
  <c r="AH4117" i="4"/>
  <c r="AI4118" i="4"/>
  <c r="AJ4119" i="4"/>
  <c r="Y4121" i="4"/>
  <c r="Z4122" i="4"/>
  <c r="AA4123" i="4"/>
  <c r="AB4124" i="4"/>
  <c r="AC4125" i="4"/>
  <c r="AD4126" i="4"/>
  <c r="AE4127" i="4"/>
  <c r="AF4128" i="4"/>
  <c r="AH4129" i="4"/>
  <c r="AI4130" i="4"/>
  <c r="AJ4131" i="4"/>
  <c r="Y4133" i="4"/>
  <c r="Z4134" i="4"/>
  <c r="AA4135" i="4"/>
  <c r="AB4136" i="4"/>
  <c r="AC4137" i="4"/>
  <c r="AD4138" i="4"/>
  <c r="AE4139" i="4"/>
  <c r="AF4140" i="4"/>
  <c r="AH4141" i="4"/>
  <c r="AI4142" i="4"/>
  <c r="AJ4143" i="4"/>
  <c r="Y4145" i="4"/>
  <c r="Z4146" i="4"/>
  <c r="AA4147" i="4"/>
  <c r="AB4148" i="4"/>
  <c r="AC4149" i="4"/>
  <c r="AD4150" i="4"/>
  <c r="AE4151" i="4"/>
  <c r="AF4152" i="4"/>
  <c r="AH4153" i="4"/>
  <c r="AI4154" i="4"/>
  <c r="AJ4155" i="4"/>
  <c r="Y4157" i="4"/>
  <c r="Z4158" i="4"/>
  <c r="AA4159" i="4"/>
  <c r="AB4160" i="4"/>
  <c r="AC4161" i="4"/>
  <c r="AD4162" i="4"/>
  <c r="AE4163" i="4"/>
  <c r="AF4164" i="4"/>
  <c r="AH4165" i="4"/>
  <c r="AI4166" i="4"/>
  <c r="AJ4167" i="4"/>
  <c r="Y4169" i="4"/>
  <c r="Z4170" i="4"/>
  <c r="AA4171" i="4"/>
  <c r="AB4172" i="4"/>
  <c r="AC4173" i="4"/>
  <c r="AD4174" i="4"/>
  <c r="AE4175" i="4"/>
  <c r="AF4176" i="4"/>
  <c r="AH4177" i="4"/>
  <c r="AI4178" i="4"/>
  <c r="AJ4179" i="4"/>
  <c r="Y4181" i="4"/>
  <c r="Z4182" i="4"/>
  <c r="AA4183" i="4"/>
  <c r="AB4184" i="4"/>
  <c r="AC4185" i="4"/>
  <c r="AD4186" i="4"/>
  <c r="AE4187" i="4"/>
  <c r="AF4188" i="4"/>
  <c r="AH4189" i="4"/>
  <c r="AI4190" i="4"/>
  <c r="AJ4191" i="4"/>
  <c r="Y4193" i="4"/>
  <c r="Z4194" i="4"/>
  <c r="AA4195" i="4"/>
  <c r="AB4196" i="4"/>
  <c r="AC4197" i="4"/>
  <c r="AD4198" i="4"/>
  <c r="AE4199" i="4"/>
  <c r="AF4200" i="4"/>
  <c r="AH4201" i="4"/>
  <c r="AI4202" i="4"/>
  <c r="AJ4203" i="4"/>
  <c r="Y4205" i="4"/>
  <c r="Z4206" i="4"/>
  <c r="AA4207" i="4"/>
  <c r="AB4208" i="4"/>
  <c r="AC4209" i="4"/>
  <c r="AD4210" i="4"/>
  <c r="AE4211" i="4"/>
  <c r="AF4212" i="4"/>
  <c r="AH4213" i="4"/>
  <c r="AI4214" i="4"/>
  <c r="AJ4215" i="4"/>
  <c r="Y4217" i="4"/>
  <c r="Z4218" i="4"/>
  <c r="AA4219" i="4"/>
  <c r="AB4220" i="4"/>
  <c r="AC4221" i="4"/>
  <c r="AD4222" i="4"/>
  <c r="AE4223" i="4"/>
  <c r="AF4224" i="4"/>
  <c r="AH4225" i="4"/>
  <c r="AI4226" i="4"/>
  <c r="AJ4227" i="4"/>
  <c r="Y4229" i="4"/>
  <c r="Z4230" i="4"/>
  <c r="AA4231" i="4"/>
  <c r="AB4232" i="4"/>
  <c r="AB4233" i="4"/>
  <c r="AB4234" i="4"/>
  <c r="AB4235" i="4"/>
  <c r="AB4236" i="4"/>
  <c r="AB4237" i="4"/>
  <c r="AB4238" i="4"/>
  <c r="AB4239" i="4"/>
  <c r="AB4240" i="4"/>
  <c r="AB4241" i="4"/>
  <c r="AB4242" i="4"/>
  <c r="AB4243" i="4"/>
  <c r="AB4244" i="4"/>
  <c r="AB4245" i="4"/>
  <c r="AB4246" i="4"/>
  <c r="AB4247" i="4"/>
  <c r="AB4248" i="4"/>
  <c r="AB4249" i="4"/>
  <c r="AB4250" i="4"/>
  <c r="AB4251" i="4"/>
  <c r="AB4252" i="4"/>
  <c r="AB4253" i="4"/>
  <c r="AB4254" i="4"/>
  <c r="AB4255" i="4"/>
  <c r="AB4256" i="4"/>
  <c r="AB4257" i="4"/>
  <c r="AB4258" i="4"/>
  <c r="AB4259" i="4"/>
  <c r="AB4260" i="4"/>
  <c r="AB4261" i="4"/>
  <c r="AB4262" i="4"/>
  <c r="AB4263" i="4"/>
  <c r="AB4264" i="4"/>
  <c r="AB4265" i="4"/>
  <c r="AB4266" i="4"/>
  <c r="AB4267" i="4"/>
  <c r="AB4268" i="4"/>
  <c r="AB4269" i="4"/>
  <c r="AB4270" i="4"/>
  <c r="AB4271" i="4"/>
  <c r="AB4272" i="4"/>
  <c r="AB4273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B4311" i="4"/>
  <c r="AB4312" i="4"/>
  <c r="AB4313" i="4"/>
  <c r="AB4314" i="4"/>
  <c r="AB4315" i="4"/>
  <c r="AB4316" i="4"/>
  <c r="AB4317" i="4"/>
  <c r="AB4318" i="4"/>
  <c r="AB4319" i="4"/>
  <c r="AB4320" i="4"/>
  <c r="AB4321" i="4"/>
  <c r="AB4322" i="4"/>
  <c r="AB4323" i="4"/>
  <c r="AB4324" i="4"/>
  <c r="AB4325" i="4"/>
  <c r="AB4326" i="4"/>
  <c r="AB4327" i="4"/>
  <c r="AB4328" i="4"/>
  <c r="AB4329" i="4"/>
  <c r="AB4330" i="4"/>
  <c r="AB4331" i="4"/>
  <c r="AB4332" i="4"/>
  <c r="AB4333" i="4"/>
  <c r="AB4334" i="4"/>
  <c r="AB4335" i="4"/>
  <c r="AB4336" i="4"/>
  <c r="AB4337" i="4"/>
  <c r="AB4338" i="4"/>
  <c r="AB4339" i="4"/>
  <c r="AB4340" i="4"/>
  <c r="AB4341" i="4"/>
  <c r="AB4342" i="4"/>
  <c r="AB4343" i="4"/>
  <c r="AB4344" i="4"/>
  <c r="AB4345" i="4"/>
  <c r="AB4346" i="4"/>
  <c r="AB4347" i="4"/>
  <c r="AB4348" i="4"/>
  <c r="AB4349" i="4"/>
  <c r="AB4350" i="4"/>
  <c r="AB4351" i="4"/>
  <c r="AB4352" i="4"/>
  <c r="AB4353" i="4"/>
  <c r="AB4354" i="4"/>
  <c r="AB4355" i="4"/>
  <c r="AB4356" i="4"/>
  <c r="AB4357" i="4"/>
  <c r="AB4358" i="4"/>
  <c r="AB4359" i="4"/>
  <c r="AB4360" i="4"/>
  <c r="AB4361" i="4"/>
  <c r="AB4362" i="4"/>
  <c r="AB4363" i="4"/>
  <c r="AB4364" i="4"/>
  <c r="AB4365" i="4"/>
  <c r="AB4366" i="4"/>
  <c r="AB4367" i="4"/>
  <c r="AB4368" i="4"/>
  <c r="AB4369" i="4"/>
  <c r="AB4370" i="4"/>
  <c r="AB4371" i="4"/>
  <c r="AB4372" i="4"/>
  <c r="AB4373" i="4"/>
  <c r="AB4374" i="4"/>
  <c r="AB4375" i="4"/>
  <c r="AB4376" i="4"/>
  <c r="AB4377" i="4"/>
  <c r="AB4378" i="4"/>
  <c r="AB4379" i="4"/>
  <c r="AB4380" i="4"/>
  <c r="AB4381" i="4"/>
  <c r="AB4382" i="4"/>
  <c r="AB4383" i="4"/>
  <c r="AB4384" i="4"/>
  <c r="AB4385" i="4"/>
  <c r="AB4386" i="4"/>
  <c r="AB4387" i="4"/>
  <c r="AB4388" i="4"/>
  <c r="AB4389" i="4"/>
  <c r="AB4390" i="4"/>
  <c r="AB4391" i="4"/>
  <c r="AB4392" i="4"/>
  <c r="AB4393" i="4"/>
  <c r="AB4394" i="4"/>
  <c r="AB4395" i="4"/>
  <c r="AB4396" i="4"/>
  <c r="AB4397" i="4"/>
  <c r="AB4398" i="4"/>
  <c r="AB4399" i="4"/>
  <c r="AB4400" i="4"/>
  <c r="AB4401" i="4"/>
  <c r="AB4402" i="4"/>
  <c r="AB4403" i="4"/>
  <c r="AB4404" i="4"/>
  <c r="AB4405" i="4"/>
  <c r="AB4406" i="4"/>
  <c r="AB4407" i="4"/>
  <c r="AB4408" i="4"/>
  <c r="AB4409" i="4"/>
  <c r="AB4410" i="4"/>
  <c r="AB4411" i="4"/>
  <c r="AB4412" i="4"/>
  <c r="AB4413" i="4"/>
  <c r="AB4414" i="4"/>
  <c r="AB4415" i="4"/>
  <c r="AB4416" i="4"/>
  <c r="AB4417" i="4"/>
  <c r="AB4418" i="4"/>
  <c r="AB4419" i="4"/>
  <c r="AB4420" i="4"/>
  <c r="AB4421" i="4"/>
  <c r="AB4422" i="4"/>
  <c r="AB4423" i="4"/>
  <c r="AB4424" i="4"/>
  <c r="AB4425" i="4"/>
  <c r="AB4426" i="4"/>
  <c r="AB4427" i="4"/>
  <c r="AB4428" i="4"/>
  <c r="AB4429" i="4"/>
  <c r="AB4430" i="4"/>
  <c r="AB4431" i="4"/>
  <c r="AB4432" i="4"/>
  <c r="AB4433" i="4"/>
  <c r="AB4434" i="4"/>
  <c r="AB4435" i="4"/>
  <c r="AB4436" i="4"/>
  <c r="AB4437" i="4"/>
  <c r="AB4438" i="4"/>
  <c r="AB4439" i="4"/>
  <c r="AB4440" i="4"/>
  <c r="AB4441" i="4"/>
  <c r="AB4442" i="4"/>
  <c r="AB4443" i="4"/>
  <c r="AB4444" i="4"/>
  <c r="AB4445" i="4"/>
  <c r="AB4446" i="4"/>
  <c r="AB4447" i="4"/>
  <c r="AB4448" i="4"/>
  <c r="AB4449" i="4"/>
  <c r="AB4450" i="4"/>
  <c r="AB4451" i="4"/>
  <c r="AB4452" i="4"/>
  <c r="AB4453" i="4"/>
  <c r="AB4454" i="4"/>
  <c r="AB4455" i="4"/>
  <c r="AB4456" i="4"/>
  <c r="AB4457" i="4"/>
  <c r="AB4458" i="4"/>
  <c r="AB4459" i="4"/>
  <c r="AB4460" i="4"/>
  <c r="AB4461" i="4"/>
  <c r="AB4462" i="4"/>
  <c r="AB4463" i="4"/>
  <c r="AB4464" i="4"/>
  <c r="AB4465" i="4"/>
  <c r="AB4466" i="4"/>
  <c r="AB4467" i="4"/>
  <c r="AB4468" i="4"/>
  <c r="AB4469" i="4"/>
  <c r="AB4470" i="4"/>
  <c r="AB4471" i="4"/>
  <c r="AB4472" i="4"/>
  <c r="AB4473" i="4"/>
  <c r="AB4474" i="4"/>
  <c r="AB4475" i="4"/>
  <c r="AB4476" i="4"/>
  <c r="AB4477" i="4"/>
  <c r="AB4478" i="4"/>
  <c r="AB4479" i="4"/>
  <c r="AB4480" i="4"/>
  <c r="AB4481" i="4"/>
  <c r="AB4482" i="4"/>
  <c r="AB4483" i="4"/>
  <c r="AB4484" i="4"/>
  <c r="AB4485" i="4"/>
  <c r="AB4486" i="4"/>
  <c r="AB4487" i="4"/>
  <c r="AB4488" i="4"/>
  <c r="AB4489" i="4"/>
  <c r="AB4490" i="4"/>
  <c r="AB4491" i="4"/>
  <c r="AB4492" i="4"/>
  <c r="AB4493" i="4"/>
  <c r="AB4494" i="4"/>
  <c r="AB4495" i="4"/>
  <c r="AB4496" i="4"/>
  <c r="AB4497" i="4"/>
  <c r="AB4498" i="4"/>
  <c r="AB4499" i="4"/>
  <c r="AB4500" i="4"/>
  <c r="AB4501" i="4"/>
  <c r="AB4502" i="4"/>
  <c r="AB4503" i="4"/>
  <c r="AB4504" i="4"/>
  <c r="AB4505" i="4"/>
  <c r="AB4506" i="4"/>
  <c r="AB4507" i="4"/>
  <c r="AB4508" i="4"/>
  <c r="AB4509" i="4"/>
  <c r="AB4510" i="4"/>
  <c r="AB4511" i="4"/>
  <c r="AB4512" i="4"/>
  <c r="AB4513" i="4"/>
  <c r="AB4514" i="4"/>
  <c r="AB4515" i="4"/>
  <c r="AB4516" i="4"/>
  <c r="AB4517" i="4"/>
  <c r="AB4518" i="4"/>
  <c r="AB4519" i="4"/>
  <c r="AB4520" i="4"/>
  <c r="AB4521" i="4"/>
  <c r="AB4522" i="4"/>
  <c r="AB4523" i="4"/>
  <c r="AB4524" i="4"/>
  <c r="AB4525" i="4"/>
  <c r="AB4526" i="4"/>
  <c r="AB4527" i="4"/>
  <c r="AB4528" i="4"/>
  <c r="AB4529" i="4"/>
  <c r="AB4530" i="4"/>
  <c r="AB4531" i="4"/>
  <c r="AB4532" i="4"/>
  <c r="AB4533" i="4"/>
  <c r="AB4534" i="4"/>
  <c r="AB4535" i="4"/>
  <c r="AB4536" i="4"/>
  <c r="AB4537" i="4"/>
  <c r="AB4538" i="4"/>
  <c r="AB4539" i="4"/>
  <c r="AB4540" i="4"/>
  <c r="AB4541" i="4"/>
  <c r="AB4542" i="4"/>
  <c r="AB4543" i="4"/>
  <c r="AB4544" i="4"/>
  <c r="AB4545" i="4"/>
  <c r="AB4546" i="4"/>
  <c r="AB4547" i="4"/>
  <c r="AB4548" i="4"/>
  <c r="AB4549" i="4"/>
  <c r="AB4550" i="4"/>
  <c r="AB4551" i="4"/>
  <c r="AB4552" i="4"/>
  <c r="AB4553" i="4"/>
  <c r="AB4554" i="4"/>
  <c r="AB4555" i="4"/>
  <c r="AB4556" i="4"/>
  <c r="AB4557" i="4"/>
  <c r="AB4558" i="4"/>
  <c r="AB4559" i="4"/>
  <c r="AB4560" i="4"/>
  <c r="AB4561" i="4"/>
  <c r="AB4562" i="4"/>
  <c r="AB4563" i="4"/>
  <c r="AB4564" i="4"/>
  <c r="AB4565" i="4"/>
  <c r="AB4566" i="4"/>
  <c r="AB4567" i="4"/>
  <c r="AB4568" i="4"/>
  <c r="AB4569" i="4"/>
  <c r="AB4570" i="4"/>
  <c r="AB4571" i="4"/>
  <c r="AB4572" i="4"/>
  <c r="AB4573" i="4"/>
  <c r="AB4574" i="4"/>
  <c r="AB4575" i="4"/>
  <c r="AB4576" i="4"/>
  <c r="AB4577" i="4"/>
  <c r="AB4578" i="4"/>
  <c r="AB4579" i="4"/>
  <c r="AB4580" i="4"/>
  <c r="AB4581" i="4"/>
  <c r="AB4582" i="4"/>
  <c r="AB4583" i="4"/>
  <c r="AB4584" i="4"/>
  <c r="AB4585" i="4"/>
  <c r="AB4586" i="4"/>
  <c r="AB4587" i="4"/>
  <c r="AB4588" i="4"/>
  <c r="AB4589" i="4"/>
  <c r="AB4590" i="4"/>
  <c r="AB4591" i="4"/>
  <c r="AB4592" i="4"/>
  <c r="AB4593" i="4"/>
  <c r="AB4594" i="4"/>
  <c r="AB4595" i="4"/>
  <c r="AB4596" i="4"/>
  <c r="AB4597" i="4"/>
  <c r="AB4598" i="4"/>
  <c r="AB4599" i="4"/>
  <c r="AB4600" i="4"/>
  <c r="AB4601" i="4"/>
  <c r="AB4602" i="4"/>
  <c r="AB4603" i="4"/>
  <c r="AB4604" i="4"/>
  <c r="AB4605" i="4"/>
  <c r="AB4606" i="4"/>
  <c r="AB4607" i="4"/>
  <c r="AB4608" i="4"/>
  <c r="AB4609" i="4"/>
  <c r="AB4610" i="4"/>
  <c r="AB4611" i="4"/>
  <c r="AB4612" i="4"/>
  <c r="AB4613" i="4"/>
  <c r="AB4614" i="4"/>
  <c r="AB4615" i="4"/>
  <c r="AB4616" i="4"/>
  <c r="AB4617" i="4"/>
  <c r="AB4618" i="4"/>
  <c r="AB4619" i="4"/>
  <c r="AB4620" i="4"/>
  <c r="AB4621" i="4"/>
  <c r="AB4622" i="4"/>
  <c r="AB4623" i="4"/>
  <c r="AB4624" i="4"/>
  <c r="AB4625" i="4"/>
  <c r="AB4626" i="4"/>
  <c r="AB4627" i="4"/>
  <c r="AB4628" i="4"/>
  <c r="AB4629" i="4"/>
  <c r="AB4630" i="4"/>
  <c r="AB4631" i="4"/>
  <c r="AB4632" i="4"/>
  <c r="AB4633" i="4"/>
  <c r="AB4634" i="4"/>
  <c r="AB4635" i="4"/>
  <c r="AB4636" i="4"/>
  <c r="AB4637" i="4"/>
  <c r="AB4638" i="4"/>
  <c r="AB4639" i="4"/>
  <c r="AB4640" i="4"/>
  <c r="AB4641" i="4"/>
  <c r="AB4642" i="4"/>
  <c r="AB4643" i="4"/>
  <c r="AB4644" i="4"/>
  <c r="AB4645" i="4"/>
  <c r="AB4646" i="4"/>
  <c r="AB4647" i="4"/>
  <c r="AB4648" i="4"/>
  <c r="AB4649" i="4"/>
  <c r="AB4650" i="4"/>
  <c r="AB4651" i="4"/>
  <c r="AB4652" i="4"/>
  <c r="AB4653" i="4"/>
  <c r="AB4654" i="4"/>
  <c r="AB4655" i="4"/>
  <c r="AB4660" i="4"/>
  <c r="AB4661" i="4"/>
  <c r="AB4662" i="4"/>
  <c r="AB4663" i="4"/>
  <c r="AB4664" i="4"/>
  <c r="AB4665" i="4"/>
  <c r="AB4666" i="4"/>
  <c r="AB4667" i="4"/>
  <c r="AB4668" i="4"/>
  <c r="AB4669" i="4"/>
  <c r="AB4670" i="4"/>
  <c r="AB4671" i="4"/>
  <c r="AB4672" i="4"/>
  <c r="AB4673" i="4"/>
  <c r="AB4674" i="4"/>
  <c r="AB4675" i="4"/>
  <c r="AB4676" i="4"/>
  <c r="AB4677" i="4"/>
  <c r="AB4680" i="4"/>
  <c r="AB4681" i="4"/>
  <c r="AB4682" i="4"/>
  <c r="AB4683" i="4"/>
  <c r="AB4684" i="4"/>
  <c r="AB4685" i="4"/>
  <c r="AB4686" i="4"/>
  <c r="AB4687" i="4"/>
  <c r="AB4688" i="4"/>
  <c r="AB4689" i="4"/>
  <c r="AB4690" i="4"/>
  <c r="AB4691" i="4"/>
  <c r="AB4696" i="4"/>
  <c r="AB4697" i="4"/>
  <c r="AB4698" i="4"/>
  <c r="AB4699" i="4"/>
  <c r="AB4700" i="4"/>
  <c r="AB4701" i="4"/>
  <c r="AB4702" i="4"/>
  <c r="AB4703" i="4"/>
  <c r="AB4704" i="4"/>
  <c r="AB4705" i="4"/>
  <c r="AB4706" i="4"/>
  <c r="AB4707" i="4"/>
  <c r="AB4708" i="4"/>
  <c r="AB4709" i="4"/>
  <c r="AB4710" i="4"/>
  <c r="AB4711" i="4"/>
  <c r="AB4712" i="4"/>
  <c r="AB4713" i="4"/>
  <c r="AB4716" i="4"/>
  <c r="AB4717" i="4"/>
  <c r="AB4718" i="4"/>
  <c r="AB4719" i="4"/>
  <c r="AB4720" i="4"/>
  <c r="AB4721" i="4"/>
  <c r="AB4722" i="4"/>
  <c r="AB4723" i="4"/>
  <c r="AB4724" i="4"/>
  <c r="AB4725" i="4"/>
  <c r="AB4726" i="4"/>
  <c r="AB4727" i="4"/>
  <c r="AB4728" i="4"/>
  <c r="AB4729" i="4"/>
  <c r="AB4730" i="4"/>
  <c r="AB4731" i="4"/>
  <c r="AB4734" i="4"/>
  <c r="AB4735" i="4"/>
  <c r="AB4736" i="4"/>
  <c r="AB4737" i="4"/>
  <c r="AB4738" i="4"/>
  <c r="AB4739" i="4"/>
  <c r="AB4740" i="4"/>
  <c r="AB4741" i="4"/>
  <c r="AB4742" i="4"/>
  <c r="AB4743" i="4"/>
  <c r="AB4744" i="4"/>
  <c r="AB4745" i="4"/>
  <c r="AB4746" i="4"/>
  <c r="AB4747" i="4"/>
  <c r="AB4748" i="4"/>
  <c r="AB4749" i="4"/>
  <c r="AB4750" i="4"/>
  <c r="AB4751" i="4"/>
  <c r="AB4752" i="4"/>
  <c r="AB4753" i="4"/>
  <c r="AB4754" i="4"/>
  <c r="AB4755" i="4"/>
  <c r="AB4756" i="4"/>
  <c r="AB4757" i="4"/>
  <c r="AB4758" i="4"/>
  <c r="AB4759" i="4"/>
  <c r="AB4760" i="4"/>
  <c r="AB4761" i="4"/>
  <c r="AB4762" i="4"/>
  <c r="AB4763" i="4"/>
  <c r="AB4764" i="4"/>
  <c r="AB4765" i="4"/>
  <c r="AB4766" i="4"/>
  <c r="AB4767" i="4"/>
  <c r="AB4768" i="4"/>
  <c r="AB4769" i="4"/>
  <c r="AB4770" i="4"/>
  <c r="AB4771" i="4"/>
  <c r="AB4772" i="4"/>
  <c r="AB4773" i="4"/>
  <c r="AB4774" i="4"/>
  <c r="AB4775" i="4"/>
  <c r="AB4776" i="4"/>
  <c r="AB4777" i="4"/>
  <c r="AB4778" i="4"/>
  <c r="AB4779" i="4"/>
  <c r="AB4780" i="4"/>
  <c r="AB4781" i="4"/>
  <c r="AB4782" i="4"/>
  <c r="AB4783" i="4"/>
  <c r="AB4784" i="4"/>
  <c r="AB4785" i="4"/>
  <c r="AB4786" i="4"/>
  <c r="AB4787" i="4"/>
  <c r="AB4788" i="4"/>
  <c r="AB4789" i="4"/>
  <c r="AB4790" i="4"/>
  <c r="AB4791" i="4"/>
  <c r="AB4792" i="4"/>
  <c r="AB4793" i="4"/>
  <c r="AB4794" i="4"/>
  <c r="AB4795" i="4"/>
  <c r="AB4796" i="4"/>
  <c r="AB4797" i="4"/>
  <c r="AB4798" i="4"/>
  <c r="AB4799" i="4"/>
  <c r="AB4800" i="4"/>
  <c r="AB4801" i="4"/>
  <c r="AB4802" i="4"/>
  <c r="AB4803" i="4"/>
  <c r="AB4804" i="4"/>
  <c r="AB4805" i="4"/>
  <c r="AB4806" i="4"/>
  <c r="AB4807" i="4"/>
  <c r="AB4808" i="4"/>
  <c r="AB4809" i="4"/>
  <c r="AB4810" i="4"/>
  <c r="AB4811" i="4"/>
  <c r="AB4812" i="4"/>
  <c r="AB4813" i="4"/>
  <c r="AB4814" i="4"/>
  <c r="AB4815" i="4"/>
  <c r="AB4816" i="4"/>
  <c r="AB4817" i="4"/>
  <c r="AB4818" i="4"/>
  <c r="AB4819" i="4"/>
  <c r="AB4820" i="4"/>
  <c r="AB4821" i="4"/>
  <c r="AB4822" i="4"/>
  <c r="AB4823" i="4"/>
  <c r="AB4824" i="4"/>
  <c r="AB4825" i="4"/>
  <c r="AB4826" i="4"/>
  <c r="AB4827" i="4"/>
  <c r="AB4828" i="4"/>
  <c r="AB4829" i="4"/>
  <c r="AB4830" i="4"/>
  <c r="AB4831" i="4"/>
  <c r="AB4832" i="4"/>
  <c r="AB4833" i="4"/>
  <c r="AB4834" i="4"/>
  <c r="AB4835" i="4"/>
  <c r="AB4836" i="4"/>
  <c r="AB4837" i="4"/>
  <c r="AB4838" i="4"/>
  <c r="AB4839" i="4"/>
  <c r="AB4840" i="4"/>
  <c r="AB4841" i="4"/>
  <c r="AB4842" i="4"/>
  <c r="AB4843" i="4"/>
  <c r="AB4844" i="4"/>
  <c r="AB4845" i="4"/>
  <c r="AB4846" i="4"/>
  <c r="AB4847" i="4"/>
  <c r="AB4848" i="4"/>
  <c r="AB4849" i="4"/>
  <c r="AB4850" i="4"/>
  <c r="AB4851" i="4"/>
  <c r="AB4852" i="4"/>
  <c r="AB4853" i="4"/>
  <c r="AB4854" i="4"/>
  <c r="AB4855" i="4"/>
  <c r="AB4856" i="4"/>
  <c r="AB4857" i="4"/>
  <c r="AB4858" i="4"/>
  <c r="AB4859" i="4"/>
  <c r="AB4860" i="4"/>
  <c r="AB4861" i="4"/>
  <c r="AB4862" i="4"/>
  <c r="AB4863" i="4"/>
  <c r="AB4864" i="4"/>
  <c r="AB4865" i="4"/>
  <c r="AB4866" i="4"/>
  <c r="AB4867" i="4"/>
  <c r="AB4868" i="4"/>
  <c r="AB4869" i="4"/>
  <c r="AB4870" i="4"/>
  <c r="AB4871" i="4"/>
  <c r="AB4872" i="4"/>
  <c r="AB4873" i="4"/>
  <c r="AB4874" i="4"/>
  <c r="AB4875" i="4"/>
  <c r="AB4876" i="4"/>
  <c r="AB4877" i="4"/>
  <c r="AB4878" i="4"/>
  <c r="AB4879" i="4"/>
  <c r="AB4880" i="4"/>
  <c r="AB4881" i="4"/>
  <c r="AB4882" i="4"/>
  <c r="AB4883" i="4"/>
  <c r="AB4884" i="4"/>
  <c r="AB4885" i="4"/>
  <c r="AB4886" i="4"/>
  <c r="AB4887" i="4"/>
  <c r="AB4888" i="4"/>
  <c r="AB4889" i="4"/>
  <c r="AB4890" i="4"/>
  <c r="AB4891" i="4"/>
  <c r="AB4892" i="4"/>
  <c r="AB4893" i="4"/>
  <c r="AB4894" i="4"/>
  <c r="AB4895" i="4"/>
  <c r="AB4896" i="4"/>
  <c r="AB4897" i="4"/>
  <c r="AB4898" i="4"/>
  <c r="AB4899" i="4"/>
  <c r="AB4900" i="4"/>
  <c r="AB4901" i="4"/>
  <c r="AB4902" i="4"/>
  <c r="AB4903" i="4"/>
  <c r="AB4904" i="4"/>
  <c r="AB4905" i="4"/>
  <c r="AB4907" i="4"/>
  <c r="AB4908" i="4"/>
  <c r="AB4909" i="4"/>
  <c r="AB4910" i="4"/>
  <c r="AB4911" i="4"/>
  <c r="AB4912" i="4"/>
  <c r="AB4914" i="4"/>
  <c r="AB4915" i="4"/>
  <c r="AB4916" i="4"/>
  <c r="AB4918" i="4"/>
  <c r="AB4919" i="4"/>
  <c r="AB4920" i="4"/>
  <c r="AB4921" i="4"/>
  <c r="AB4922" i="4"/>
  <c r="AB4923" i="4"/>
  <c r="AB4924" i="4"/>
  <c r="AB4925" i="4"/>
  <c r="AB4926" i="4"/>
  <c r="AB4927" i="4"/>
  <c r="AB4928" i="4"/>
  <c r="AB4929" i="4"/>
  <c r="AB4930" i="4"/>
  <c r="AB4931" i="4"/>
  <c r="AB4932" i="4"/>
  <c r="AB4933" i="4"/>
  <c r="AB4934" i="4"/>
  <c r="AB4935" i="4"/>
  <c r="AB4936" i="4"/>
  <c r="AB4937" i="4"/>
  <c r="AB4938" i="4"/>
  <c r="AB4939" i="4"/>
  <c r="AB4940" i="4"/>
  <c r="AB4941" i="4"/>
  <c r="AB4942" i="4"/>
  <c r="AB4943" i="4"/>
  <c r="AB4944" i="4"/>
  <c r="AB4945" i="4"/>
  <c r="AB4946" i="4"/>
  <c r="AB4947" i="4"/>
  <c r="AB4948" i="4"/>
  <c r="AB4949" i="4"/>
  <c r="AB4950" i="4"/>
  <c r="AB4951" i="4"/>
  <c r="AB4952" i="4"/>
  <c r="AB4953" i="4"/>
  <c r="AB4954" i="4"/>
  <c r="AB4955" i="4"/>
  <c r="AB4956" i="4"/>
  <c r="AB4957" i="4"/>
  <c r="AB4958" i="4"/>
  <c r="AB4959" i="4"/>
  <c r="AB4960" i="4"/>
  <c r="AB4961" i="4"/>
  <c r="AB4962" i="4"/>
  <c r="AB4963" i="4"/>
  <c r="AB4964" i="4"/>
  <c r="AB4965" i="4"/>
  <c r="AB4966" i="4"/>
  <c r="AB4967" i="4"/>
  <c r="AB4968" i="4"/>
  <c r="AB4971" i="4"/>
  <c r="AB4972" i="4"/>
  <c r="AB4973" i="4"/>
  <c r="AB4974" i="4"/>
  <c r="AB4975" i="4"/>
  <c r="AB4976" i="4"/>
  <c r="AB4977" i="4"/>
  <c r="AB4978" i="4"/>
  <c r="AB4979" i="4"/>
  <c r="AB4980" i="4"/>
  <c r="AB4981" i="4"/>
  <c r="AB4982" i="4"/>
  <c r="AB4983" i="4"/>
  <c r="AB4984" i="4"/>
  <c r="AB4985" i="4"/>
  <c r="AB4986" i="4"/>
  <c r="AB4988" i="4"/>
  <c r="AB4989" i="4"/>
  <c r="AB4990" i="4"/>
  <c r="AB4991" i="4"/>
  <c r="AB4992" i="4"/>
  <c r="AB4993" i="4"/>
  <c r="AB4994" i="4"/>
  <c r="AB4995" i="4"/>
  <c r="AB4996" i="4"/>
  <c r="AB4997" i="4"/>
  <c r="AB4998" i="4"/>
  <c r="AB4999" i="4"/>
  <c r="AB5000" i="4"/>
  <c r="AB5001" i="4"/>
  <c r="AB5002" i="4"/>
  <c r="AB5003" i="4"/>
  <c r="AB5004" i="4"/>
  <c r="AB5005" i="4"/>
  <c r="AB5006" i="4"/>
  <c r="AB5007" i="4"/>
  <c r="AB5008" i="4"/>
  <c r="AB5009" i="4"/>
  <c r="AC3" i="4"/>
  <c r="AG491" i="4"/>
  <c r="AF796" i="4"/>
  <c r="AF982" i="4"/>
  <c r="AB1087" i="4"/>
  <c r="AC1143" i="4"/>
  <c r="AG1208" i="4"/>
  <c r="AB1268" i="4"/>
  <c r="AE1316" i="4"/>
  <c r="AC1352" i="4"/>
  <c r="AC1392" i="4"/>
  <c r="AH1432" i="4"/>
  <c r="AE1459" i="4"/>
  <c r="AG1488" i="4"/>
  <c r="AI1516" i="4"/>
  <c r="AB1543" i="4"/>
  <c r="AA1566" i="4"/>
  <c r="Y1593" i="4"/>
  <c r="AB1619" i="4"/>
  <c r="AI1638" i="4"/>
  <c r="Z1669" i="4"/>
  <c r="AA1693" i="4"/>
  <c r="AE1718" i="4"/>
  <c r="AD1735" i="4"/>
  <c r="AC1752" i="4"/>
  <c r="AG1769" i="4"/>
  <c r="Y1780" i="4"/>
  <c r="AH1794" i="4"/>
  <c r="AB1809" i="4"/>
  <c r="AC1825" i="4"/>
  <c r="AB1837" i="4"/>
  <c r="AG1851" i="4"/>
  <c r="Y1867" i="4"/>
  <c r="AC1879" i="4"/>
  <c r="AF1894" i="4"/>
  <c r="AD1909" i="4"/>
  <c r="AI1923" i="4"/>
  <c r="Y1935" i="4"/>
  <c r="Y1950" i="4"/>
  <c r="AI1962" i="4"/>
  <c r="Y1971" i="4"/>
  <c r="AE1980" i="4"/>
  <c r="AC1990" i="4"/>
  <c r="AI2000" i="4"/>
  <c r="Z2007" i="4"/>
  <c r="AB2015" i="4"/>
  <c r="AB2023" i="4"/>
  <c r="AE2030" i="4"/>
  <c r="AH2037" i="4"/>
  <c r="AA2045" i="4"/>
  <c r="AB2053" i="4"/>
  <c r="AC2059" i="4"/>
  <c r="AG2066" i="4"/>
  <c r="AG2074" i="4"/>
  <c r="AC2080" i="4"/>
  <c r="AG2087" i="4"/>
  <c r="AB2096" i="4"/>
  <c r="AF2103" i="4"/>
  <c r="AB2109" i="4"/>
  <c r="AF2116" i="4"/>
  <c r="AF2124" i="4"/>
  <c r="AH2130" i="4"/>
  <c r="Z2138" i="4"/>
  <c r="AA2146" i="4"/>
  <c r="AD2153" i="4"/>
  <c r="AC2160" i="4"/>
  <c r="AF2167" i="4"/>
  <c r="Y2175" i="4"/>
  <c r="AF2180" i="4"/>
  <c r="AA2189" i="4"/>
  <c r="AF2196" i="4"/>
  <c r="AE2204" i="4"/>
  <c r="AE2209" i="4"/>
  <c r="AE2217" i="4"/>
  <c r="Z2226" i="4"/>
  <c r="AG2231" i="4"/>
  <c r="Z2239" i="4"/>
  <c r="AD2246" i="4"/>
  <c r="AH2253" i="4"/>
  <c r="AF2260" i="4"/>
  <c r="Y2268" i="4"/>
  <c r="Y2276" i="4"/>
  <c r="Z2282" i="4"/>
  <c r="AE2289" i="4"/>
  <c r="Y2297" i="4"/>
  <c r="AA2303" i="4"/>
  <c r="AH2307" i="4"/>
  <c r="AI2314" i="4"/>
  <c r="Z2321" i="4"/>
  <c r="AG2325" i="4"/>
  <c r="AI2331" i="4"/>
  <c r="AE2338" i="4"/>
  <c r="AG2345" i="4"/>
  <c r="AH2349" i="4"/>
  <c r="AE2356" i="4"/>
  <c r="AF2362" i="4"/>
  <c r="AB2368" i="4"/>
  <c r="AD2374" i="4"/>
  <c r="AF2380" i="4"/>
  <c r="AG2386" i="4"/>
  <c r="AC2392" i="4"/>
  <c r="AE2398" i="4"/>
  <c r="AA2405" i="4"/>
  <c r="AC2409" i="4"/>
  <c r="Y2416" i="4"/>
  <c r="AA2423" i="4"/>
  <c r="AB2429" i="4"/>
  <c r="Y2434" i="4"/>
  <c r="Z2440" i="4"/>
  <c r="AB2446" i="4"/>
  <c r="AI2451" i="4"/>
  <c r="Z2458" i="4"/>
  <c r="AG2464" i="4"/>
  <c r="AH2470" i="4"/>
  <c r="Y2476" i="4"/>
  <c r="AC2482" i="4"/>
  <c r="Y2488" i="4"/>
  <c r="AB2492" i="4"/>
  <c r="AI2498" i="4"/>
  <c r="AD2504" i="4"/>
  <c r="Z2510" i="4"/>
  <c r="AC2514" i="4"/>
  <c r="AD2520" i="4"/>
  <c r="Y2527" i="4"/>
  <c r="AI2530" i="4"/>
  <c r="AJ2536" i="4"/>
  <c r="AE2542" i="4"/>
  <c r="Y2548" i="4"/>
  <c r="AC2552" i="4"/>
  <c r="AE2557" i="4"/>
  <c r="AC2562" i="4"/>
  <c r="AH2566" i="4"/>
  <c r="AJ2571" i="4"/>
  <c r="AI2576" i="4"/>
  <c r="AJ2581" i="4"/>
  <c r="AE2585" i="4"/>
  <c r="AD2591" i="4"/>
  <c r="AB2596" i="4"/>
  <c r="AA2600" i="4"/>
  <c r="AF2604" i="4"/>
  <c r="AI2608" i="4"/>
  <c r="AC2613" i="4"/>
  <c r="AB2616" i="4"/>
  <c r="AB2620" i="4"/>
  <c r="AC2624" i="4"/>
  <c r="AI2627" i="4"/>
  <c r="AJ2631" i="4"/>
  <c r="AJ2635" i="4"/>
  <c r="AJ2639" i="4"/>
  <c r="AD2643" i="4"/>
  <c r="AD2647" i="4"/>
  <c r="AE2651" i="4"/>
  <c r="AD2654" i="4"/>
  <c r="AD2658" i="4"/>
  <c r="Z2663" i="4"/>
  <c r="Z2667" i="4"/>
  <c r="Z2670" i="4"/>
  <c r="Z2674" i="4"/>
  <c r="Z2678" i="4"/>
  <c r="AF2681" i="4"/>
  <c r="AF2685" i="4"/>
  <c r="AH2689" i="4"/>
  <c r="AH2693" i="4"/>
  <c r="AB2697" i="4"/>
  <c r="AB2701" i="4"/>
  <c r="AB2705" i="4"/>
  <c r="AB2708" i="4"/>
  <c r="AI2712" i="4"/>
  <c r="AJ2716" i="4"/>
  <c r="AG2720" i="4"/>
  <c r="AC2723" i="4"/>
  <c r="Z2727" i="4"/>
  <c r="AB2731" i="4"/>
  <c r="Y2734" i="4"/>
  <c r="AG2737" i="4"/>
  <c r="AC2741" i="4"/>
  <c r="Z2745" i="4"/>
  <c r="AB2748" i="4"/>
  <c r="Y2752" i="4"/>
  <c r="AG2755" i="4"/>
  <c r="AJ2758" i="4"/>
  <c r="AF2762" i="4"/>
  <c r="AB2766" i="4"/>
  <c r="Y2770" i="4"/>
  <c r="AG2772" i="4"/>
  <c r="AJ2776" i="4"/>
  <c r="AF2780" i="4"/>
  <c r="AB2783" i="4"/>
  <c r="Y2787" i="4"/>
  <c r="AG2790" i="4"/>
  <c r="AJ2794" i="4"/>
  <c r="AF2797" i="4"/>
  <c r="AB2801" i="4"/>
  <c r="Y2805" i="4"/>
  <c r="AA2808" i="4"/>
  <c r="AJ2811" i="4"/>
  <c r="AF2815" i="4"/>
  <c r="AB2819" i="4"/>
  <c r="AD2822" i="4"/>
  <c r="AA2826" i="4"/>
  <c r="AJ2829" i="4"/>
  <c r="AF2832" i="4"/>
  <c r="AB2836" i="4"/>
  <c r="AD2840" i="4"/>
  <c r="AA2844" i="4"/>
  <c r="AJ2846" i="4"/>
  <c r="AF2850" i="4"/>
  <c r="AB2854" i="4"/>
  <c r="AD2857" i="4"/>
  <c r="AA2861" i="4"/>
  <c r="AJ2864" i="4"/>
  <c r="AF2868" i="4"/>
  <c r="AH2871" i="4"/>
  <c r="AD2875" i="4"/>
  <c r="AA2879" i="4"/>
  <c r="AJ2881" i="4"/>
  <c r="Z2886" i="4"/>
  <c r="AH2889" i="4"/>
  <c r="AD2893" i="4"/>
  <c r="AA2896" i="4"/>
  <c r="AJ2899" i="4"/>
  <c r="Z2904" i="4"/>
  <c r="AH2906" i="4"/>
  <c r="AD2910" i="4"/>
  <c r="AA2914" i="4"/>
  <c r="AJ2917" i="4"/>
  <c r="Z2921" i="4"/>
  <c r="AH2924" i="4"/>
  <c r="AD2928" i="4"/>
  <c r="AG2931" i="4"/>
  <c r="AC2935" i="4"/>
  <c r="Z2939" i="4"/>
  <c r="AH2942" i="4"/>
  <c r="AD2945" i="4"/>
  <c r="AJ2948" i="4"/>
  <c r="AB2952" i="4"/>
  <c r="AH2954" i="4"/>
  <c r="AA2958" i="4"/>
  <c r="AB2961" i="4"/>
  <c r="AF2964" i="4"/>
  <c r="Z2967" i="4"/>
  <c r="AD2970" i="4"/>
  <c r="AJ2973" i="4"/>
  <c r="AC2976" i="4"/>
  <c r="AH2979" i="4"/>
  <c r="AJ2982" i="4"/>
  <c r="Z2986" i="4"/>
  <c r="AC2988" i="4"/>
  <c r="AB2991" i="4"/>
  <c r="Z2994" i="4"/>
  <c r="Y2996" i="4"/>
  <c r="AG2998" i="4"/>
  <c r="AC3001" i="4"/>
  <c r="Y3004" i="4"/>
  <c r="Z3006" i="4"/>
  <c r="AG3008" i="4"/>
  <c r="AB3011" i="4"/>
  <c r="AC3013" i="4"/>
  <c r="Y3016" i="4"/>
  <c r="AF3018" i="4"/>
  <c r="AA3021" i="4"/>
  <c r="AB3023" i="4"/>
  <c r="AJ3025" i="4"/>
  <c r="AD3028" i="4"/>
  <c r="AF3030" i="4"/>
  <c r="AA3033" i="4"/>
  <c r="AJ3035" i="4"/>
  <c r="AF3038" i="4"/>
  <c r="AD3040" i="4"/>
  <c r="AB3043" i="4"/>
  <c r="AJ3045" i="4"/>
  <c r="AJ3047" i="4"/>
  <c r="AF3050" i="4"/>
  <c r="AA3053" i="4"/>
  <c r="AH3055" i="4"/>
  <c r="AJ3057" i="4"/>
  <c r="AD3060" i="4"/>
  <c r="Z3063" i="4"/>
  <c r="AA3065" i="4"/>
  <c r="AH3067" i="4"/>
  <c r="AC3070" i="4"/>
  <c r="Z3073" i="4"/>
  <c r="Z3075" i="4"/>
  <c r="AG3077" i="4"/>
  <c r="AD3080" i="4"/>
  <c r="AC3082" i="4"/>
  <c r="Z3085" i="4"/>
  <c r="AH3087" i="4"/>
  <c r="AC3090" i="4"/>
  <c r="AD3092" i="4"/>
  <c r="Z3095" i="4"/>
  <c r="AG3097" i="4"/>
  <c r="AH3099" i="4"/>
  <c r="AC3102" i="4"/>
  <c r="Y3105" i="4"/>
  <c r="AF3107" i="4"/>
  <c r="AG3109" i="4"/>
  <c r="AB3112" i="4"/>
  <c r="AJ3114" i="4"/>
  <c r="Y3117" i="4"/>
  <c r="AF3119" i="4"/>
  <c r="AB3122" i="4"/>
  <c r="Y3125" i="4"/>
  <c r="AJ3126" i="4"/>
  <c r="AG3129" i="4"/>
  <c r="AB3132" i="4"/>
  <c r="AB3134" i="4"/>
  <c r="Y3137" i="4"/>
  <c r="AF3139" i="4"/>
  <c r="AA3142" i="4"/>
  <c r="AB3144" i="4"/>
  <c r="AJ3146" i="4"/>
  <c r="AD3149" i="4"/>
  <c r="AF3151" i="4"/>
  <c r="AA3154" i="4"/>
  <c r="AH3156" i="4"/>
  <c r="AD3159" i="4"/>
  <c r="AD3161" i="4"/>
  <c r="Z3164" i="4"/>
  <c r="AJ3166" i="4"/>
  <c r="AH3168" i="4"/>
  <c r="AD3171" i="4"/>
  <c r="AA3174" i="4"/>
  <c r="AH3176" i="4"/>
  <c r="AH3178" i="4"/>
  <c r="AA3181" i="4"/>
  <c r="AE3183" i="4"/>
  <c r="AD3185" i="4"/>
  <c r="AH3187" i="4"/>
  <c r="AA3190" i="4"/>
  <c r="AE3192" i="4"/>
  <c r="AD3194" i="4"/>
  <c r="AH3196" i="4"/>
  <c r="AA3199" i="4"/>
  <c r="Z3201" i="4"/>
  <c r="AD3203" i="4"/>
  <c r="AJ3205" i="4"/>
  <c r="AC3208" i="4"/>
  <c r="Z3210" i="4"/>
  <c r="AF3212" i="4"/>
  <c r="Y3215" i="4"/>
  <c r="AH3216" i="4"/>
  <c r="AB3219" i="4"/>
  <c r="AF3221" i="4"/>
  <c r="Y3224" i="4"/>
  <c r="AJ3225" i="4"/>
  <c r="AB3228" i="4"/>
  <c r="AF3230" i="4"/>
  <c r="AE3232" i="4"/>
  <c r="AJ3234" i="4"/>
  <c r="AB3237" i="4"/>
  <c r="AG3239" i="4"/>
  <c r="AE3241" i="4"/>
  <c r="AJ3243" i="4"/>
  <c r="AD3246" i="4"/>
  <c r="AA3248" i="4"/>
  <c r="AF3250" i="4"/>
  <c r="Z3253" i="4"/>
  <c r="AD3255" i="4"/>
  <c r="AC3257" i="4"/>
  <c r="AG3259" i="4"/>
  <c r="Z3262" i="4"/>
  <c r="Y3264" i="4"/>
  <c r="AC3266" i="4"/>
  <c r="AG3268" i="4"/>
  <c r="Z3271" i="4"/>
  <c r="Y3273" i="4"/>
  <c r="AC3275" i="4"/>
  <c r="AG3277" i="4"/>
  <c r="AF3279" i="4"/>
  <c r="Y3282" i="4"/>
  <c r="AD3284" i="4"/>
  <c r="AJ3286" i="4"/>
  <c r="AF3288" i="4"/>
  <c r="AA3291" i="4"/>
  <c r="AC3293" i="4"/>
  <c r="Y3295" i="4"/>
  <c r="AB3297" i="4"/>
  <c r="AD3299" i="4"/>
  <c r="AF3301" i="4"/>
  <c r="AC3303" i="4"/>
  <c r="AE3305" i="4"/>
  <c r="AG3307" i="4"/>
  <c r="AD3309" i="4"/>
  <c r="AE3311" i="4"/>
  <c r="AB3313" i="4"/>
  <c r="AA3315" i="4"/>
  <c r="AH3316" i="4"/>
  <c r="AG3318" i="4"/>
  <c r="AD3320" i="4"/>
  <c r="AC3322" i="4"/>
  <c r="Y3324" i="4"/>
  <c r="AI3325" i="4"/>
  <c r="AF3327" i="4"/>
  <c r="AE3329" i="4"/>
  <c r="AB3331" i="4"/>
  <c r="AA3333" i="4"/>
  <c r="AH3334" i="4"/>
  <c r="AG3336" i="4"/>
  <c r="AD3338" i="4"/>
  <c r="AC3340" i="4"/>
  <c r="Y3342" i="4"/>
  <c r="AI3343" i="4"/>
  <c r="AF3345" i="4"/>
  <c r="AE3347" i="4"/>
  <c r="AB3349" i="4"/>
  <c r="AA3351" i="4"/>
  <c r="AH3352" i="4"/>
  <c r="AG3354" i="4"/>
  <c r="AD3356" i="4"/>
  <c r="AC3358" i="4"/>
  <c r="Y3360" i="4"/>
  <c r="AI3361" i="4"/>
  <c r="AF3363" i="4"/>
  <c r="AE3365" i="4"/>
  <c r="AB3367" i="4"/>
  <c r="AA3369" i="4"/>
  <c r="AH3370" i="4"/>
  <c r="AG3372" i="4"/>
  <c r="AD3374" i="4"/>
  <c r="AC3376" i="4"/>
  <c r="Y3378" i="4"/>
  <c r="AI3379" i="4"/>
  <c r="AF3381" i="4"/>
  <c r="Y3383" i="4"/>
  <c r="AE3384" i="4"/>
  <c r="AI3385" i="4"/>
  <c r="AC3387" i="4"/>
  <c r="AH3388" i="4"/>
  <c r="AB3390" i="4"/>
  <c r="AG3391" i="4"/>
  <c r="AA3393" i="4"/>
  <c r="AE3394" i="4"/>
  <c r="Y3396" i="4"/>
  <c r="AD3397" i="4"/>
  <c r="AI3398" i="4"/>
  <c r="AC3400" i="4"/>
  <c r="AG3401" i="4"/>
  <c r="AB3403" i="4"/>
  <c r="AF3404" i="4"/>
  <c r="AA3406" i="4"/>
  <c r="AE3407" i="4"/>
  <c r="AI3408" i="4"/>
  <c r="AD3410" i="4"/>
  <c r="AH3411" i="4"/>
  <c r="AC3413" i="4"/>
  <c r="AG3414" i="4"/>
  <c r="AA3416" i="4"/>
  <c r="AF3417" i="4"/>
  <c r="Y3419" i="4"/>
  <c r="AE3420" i="4"/>
  <c r="AI3421" i="4"/>
  <c r="AC3423" i="4"/>
  <c r="AH3424" i="4"/>
  <c r="AB3426" i="4"/>
  <c r="AG3427" i="4"/>
  <c r="AA3429" i="4"/>
  <c r="AE3430" i="4"/>
  <c r="Y3432" i="4"/>
  <c r="AD3433" i="4"/>
  <c r="AI3434" i="4"/>
  <c r="AC3436" i="4"/>
  <c r="AG3437" i="4"/>
  <c r="AB3439" i="4"/>
  <c r="AF3440" i="4"/>
  <c r="AA3442" i="4"/>
  <c r="AE3443" i="4"/>
  <c r="AI3444" i="4"/>
  <c r="AD3446" i="4"/>
  <c r="AH3447" i="4"/>
  <c r="AC3449" i="4"/>
  <c r="AG3450" i="4"/>
  <c r="AA3452" i="4"/>
  <c r="AF3453" i="4"/>
  <c r="Y3455" i="4"/>
  <c r="AE3456" i="4"/>
  <c r="AI3457" i="4"/>
  <c r="AC3459" i="4"/>
  <c r="AH3460" i="4"/>
  <c r="AB3462" i="4"/>
  <c r="AG3463" i="4"/>
  <c r="AA3465" i="4"/>
  <c r="AE3466" i="4"/>
  <c r="Y3468" i="4"/>
  <c r="AD3469" i="4"/>
  <c r="AI3470" i="4"/>
  <c r="AC3472" i="4"/>
  <c r="AG3473" i="4"/>
  <c r="AB3475" i="4"/>
  <c r="AF3476" i="4"/>
  <c r="AA3478" i="4"/>
  <c r="AE3479" i="4"/>
  <c r="AI3480" i="4"/>
  <c r="AD3482" i="4"/>
  <c r="AH3483" i="4"/>
  <c r="AC3485" i="4"/>
  <c r="AG3486" i="4"/>
  <c r="AA3488" i="4"/>
  <c r="AF3489" i="4"/>
  <c r="Y3491" i="4"/>
  <c r="AE3492" i="4"/>
  <c r="AI3493" i="4"/>
  <c r="AC3495" i="4"/>
  <c r="AH3496" i="4"/>
  <c r="AB3498" i="4"/>
  <c r="AG3499" i="4"/>
  <c r="AA3501" i="4"/>
  <c r="AE3502" i="4"/>
  <c r="Y3504" i="4"/>
  <c r="AD3505" i="4"/>
  <c r="AI3506" i="4"/>
  <c r="AC3508" i="4"/>
  <c r="AG3509" i="4"/>
  <c r="AB3511" i="4"/>
  <c r="AF3512" i="4"/>
  <c r="AA3514" i="4"/>
  <c r="AE3515" i="4"/>
  <c r="AI3516" i="4"/>
  <c r="AD3518" i="4"/>
  <c r="AH3519" i="4"/>
  <c r="AC3521" i="4"/>
  <c r="AG3522" i="4"/>
  <c r="AA3524" i="4"/>
  <c r="AF3525" i="4"/>
  <c r="Y3527" i="4"/>
  <c r="AE3528" i="4"/>
  <c r="AI3529" i="4"/>
  <c r="AC3531" i="4"/>
  <c r="AH3532" i="4"/>
  <c r="AB3534" i="4"/>
  <c r="AG3535" i="4"/>
  <c r="AA3537" i="4"/>
  <c r="AE3538" i="4"/>
  <c r="Y3540" i="4"/>
  <c r="AD3541" i="4"/>
  <c r="AI3542" i="4"/>
  <c r="AC3544" i="4"/>
  <c r="AG3545" i="4"/>
  <c r="AB3547" i="4"/>
  <c r="AF3548" i="4"/>
  <c r="AA3550" i="4"/>
  <c r="AE3551" i="4"/>
  <c r="AI3552" i="4"/>
  <c r="AD3554" i="4"/>
  <c r="AH3555" i="4"/>
  <c r="AC3557" i="4"/>
  <c r="AG3558" i="4"/>
  <c r="AA3560" i="4"/>
  <c r="AF3561" i="4"/>
  <c r="Y3563" i="4"/>
  <c r="AE3564" i="4"/>
  <c r="AI3565" i="4"/>
  <c r="AC3567" i="4"/>
  <c r="AH3568" i="4"/>
  <c r="AB3570" i="4"/>
  <c r="AG3571" i="4"/>
  <c r="AA3573" i="4"/>
  <c r="AE3574" i="4"/>
  <c r="Y3576" i="4"/>
  <c r="AD3577" i="4"/>
  <c r="AI3578" i="4"/>
  <c r="AC3580" i="4"/>
  <c r="AG3581" i="4"/>
  <c r="AB3583" i="4"/>
  <c r="AF3584" i="4"/>
  <c r="AA3586" i="4"/>
  <c r="AE3587" i="4"/>
  <c r="AI3588" i="4"/>
  <c r="AD3590" i="4"/>
  <c r="AH3591" i="4"/>
  <c r="AC3593" i="4"/>
  <c r="AG3594" i="4"/>
  <c r="AA3596" i="4"/>
  <c r="AF3597" i="4"/>
  <c r="Y3599" i="4"/>
  <c r="AE3600" i="4"/>
  <c r="AI3601" i="4"/>
  <c r="AC3603" i="4"/>
  <c r="AH3604" i="4"/>
  <c r="AB3606" i="4"/>
  <c r="AG3607" i="4"/>
  <c r="AA3609" i="4"/>
  <c r="AE3610" i="4"/>
  <c r="Y3612" i="4"/>
  <c r="AD3613" i="4"/>
  <c r="AI3614" i="4"/>
  <c r="AC3616" i="4"/>
  <c r="AG3617" i="4"/>
  <c r="AB3619" i="4"/>
  <c r="AF3620" i="4"/>
  <c r="AA3622" i="4"/>
  <c r="AE3623" i="4"/>
  <c r="AI3624" i="4"/>
  <c r="AD3626" i="4"/>
  <c r="AH3627" i="4"/>
  <c r="AC3629" i="4"/>
  <c r="AG3630" i="4"/>
  <c r="AA3632" i="4"/>
  <c r="AF3633" i="4"/>
  <c r="Y3635" i="4"/>
  <c r="AE3636" i="4"/>
  <c r="AI3637" i="4"/>
  <c r="AC3639" i="4"/>
  <c r="AH3640" i="4"/>
  <c r="AB3642" i="4"/>
  <c r="AG3643" i="4"/>
  <c r="AA3645" i="4"/>
  <c r="AE3646" i="4"/>
  <c r="AI3647" i="4"/>
  <c r="AA3649" i="4"/>
  <c r="AE3650" i="4"/>
  <c r="AH3651" i="4"/>
  <c r="Y3653" i="4"/>
  <c r="AD3654" i="4"/>
  <c r="AG3655" i="4"/>
  <c r="Y3657" i="4"/>
  <c r="AC3658" i="4"/>
  <c r="AF3659" i="4"/>
  <c r="AJ3660" i="4"/>
  <c r="AB3662" i="4"/>
  <c r="AF3663" i="4"/>
  <c r="AI3664" i="4"/>
  <c r="AA3666" i="4"/>
  <c r="AE3667" i="4"/>
  <c r="AH3668" i="4"/>
  <c r="AA3670" i="4"/>
  <c r="AD3671" i="4"/>
  <c r="AG3672" i="4"/>
  <c r="Y3674" i="4"/>
  <c r="AC3675" i="4"/>
  <c r="AG3676" i="4"/>
  <c r="AJ3677" i="4"/>
  <c r="AB3679" i="4"/>
  <c r="AF3680" i="4"/>
  <c r="AI3681" i="4"/>
  <c r="AB3683" i="4"/>
  <c r="AE3684" i="4"/>
  <c r="AH3685" i="4"/>
  <c r="AA3687" i="4"/>
  <c r="AD3688" i="4"/>
  <c r="AH3689" i="4"/>
  <c r="Y3691" i="4"/>
  <c r="AC3692" i="4"/>
  <c r="AG3693" i="4"/>
  <c r="AJ3694" i="4"/>
  <c r="AC3696" i="4"/>
  <c r="AF3697" i="4"/>
  <c r="AI3698" i="4"/>
  <c r="AB3700" i="4"/>
  <c r="AE3701" i="4"/>
  <c r="AI3702" i="4"/>
  <c r="AA3704" i="4"/>
  <c r="AD3705" i="4"/>
  <c r="AH3706" i="4"/>
  <c r="Y3708" i="4"/>
  <c r="AD3709" i="4"/>
  <c r="AG3710" i="4"/>
  <c r="AJ3711" i="4"/>
  <c r="AC3713" i="4"/>
  <c r="AF3714" i="4"/>
  <c r="AI3715" i="4"/>
  <c r="Y3717" i="4"/>
  <c r="AA3718" i="4"/>
  <c r="AD3719" i="4"/>
  <c r="AF3720" i="4"/>
  <c r="AI3721" i="4"/>
  <c r="Y3723" i="4"/>
  <c r="AA3724" i="4"/>
  <c r="AD3725" i="4"/>
  <c r="AF3726" i="4"/>
  <c r="AI3727" i="4"/>
  <c r="Y3729" i="4"/>
  <c r="AA3730" i="4"/>
  <c r="AD3731" i="4"/>
  <c r="AF3732" i="4"/>
  <c r="AI3733" i="4"/>
  <c r="Y3735" i="4"/>
  <c r="AA3736" i="4"/>
  <c r="AD3737" i="4"/>
  <c r="AF3738" i="4"/>
  <c r="AI3739" i="4"/>
  <c r="Y3741" i="4"/>
  <c r="AA3742" i="4"/>
  <c r="AD3743" i="4"/>
  <c r="AF3744" i="4"/>
  <c r="AI3745" i="4"/>
  <c r="Y3747" i="4"/>
  <c r="AA3748" i="4"/>
  <c r="AD3749" i="4"/>
  <c r="AF3750" i="4"/>
  <c r="AI3751" i="4"/>
  <c r="Y3753" i="4"/>
  <c r="AA3754" i="4"/>
  <c r="AD3755" i="4"/>
  <c r="AF3756" i="4"/>
  <c r="AI3757" i="4"/>
  <c r="Y3759" i="4"/>
  <c r="AA3760" i="4"/>
  <c r="AD3761" i="4"/>
  <c r="AF3762" i="4"/>
  <c r="AI3763" i="4"/>
  <c r="Y3765" i="4"/>
  <c r="AA3766" i="4"/>
  <c r="AD3767" i="4"/>
  <c r="AF3768" i="4"/>
  <c r="AI3769" i="4"/>
  <c r="Y3771" i="4"/>
  <c r="AA3772" i="4"/>
  <c r="AD3773" i="4"/>
  <c r="AF3774" i="4"/>
  <c r="AI3775" i="4"/>
  <c r="Y3777" i="4"/>
  <c r="AA3778" i="4"/>
  <c r="AD3779" i="4"/>
  <c r="AF3780" i="4"/>
  <c r="AI3781" i="4"/>
  <c r="Y3783" i="4"/>
  <c r="AA3784" i="4"/>
  <c r="AD3785" i="4"/>
  <c r="AF3786" i="4"/>
  <c r="AI3787" i="4"/>
  <c r="Y3789" i="4"/>
  <c r="AA3790" i="4"/>
  <c r="AD3791" i="4"/>
  <c r="AF3792" i="4"/>
  <c r="AI3793" i="4"/>
  <c r="Y3795" i="4"/>
  <c r="AA3796" i="4"/>
  <c r="AD3797" i="4"/>
  <c r="AF3798" i="4"/>
  <c r="AI3799" i="4"/>
  <c r="Y3801" i="4"/>
  <c r="AA3802" i="4"/>
  <c r="AD3803" i="4"/>
  <c r="AF3804" i="4"/>
  <c r="AI3805" i="4"/>
  <c r="Y3807" i="4"/>
  <c r="AA3808" i="4"/>
  <c r="AD3809" i="4"/>
  <c r="AF3810" i="4"/>
  <c r="AI3811" i="4"/>
  <c r="Y3813" i="4"/>
  <c r="AA3814" i="4"/>
  <c r="AD3815" i="4"/>
  <c r="AF3816" i="4"/>
  <c r="AI3817" i="4"/>
  <c r="Y3819" i="4"/>
  <c r="AA3820" i="4"/>
  <c r="AD3821" i="4"/>
  <c r="AF3822" i="4"/>
  <c r="AI3823" i="4"/>
  <c r="Y3825" i="4"/>
  <c r="AA3826" i="4"/>
  <c r="AD3827" i="4"/>
  <c r="AF3828" i="4"/>
  <c r="AI3829" i="4"/>
  <c r="Y3831" i="4"/>
  <c r="AA3832" i="4"/>
  <c r="AD3833" i="4"/>
  <c r="AF3834" i="4"/>
  <c r="AI3835" i="4"/>
  <c r="Y3837" i="4"/>
  <c r="AA3838" i="4"/>
  <c r="AD3839" i="4"/>
  <c r="AF3840" i="4"/>
  <c r="AI3841" i="4"/>
  <c r="Y3843" i="4"/>
  <c r="AA3844" i="4"/>
  <c r="AD3845" i="4"/>
  <c r="AF3846" i="4"/>
  <c r="AI3847" i="4"/>
  <c r="Y3849" i="4"/>
  <c r="AA3850" i="4"/>
  <c r="AD3851" i="4"/>
  <c r="AF3852" i="4"/>
  <c r="AI3853" i="4"/>
  <c r="Y3855" i="4"/>
  <c r="AA3856" i="4"/>
  <c r="AD3857" i="4"/>
  <c r="AF3858" i="4"/>
  <c r="AI3859" i="4"/>
  <c r="Y3861" i="4"/>
  <c r="AA3862" i="4"/>
  <c r="AD3863" i="4"/>
  <c r="AF3864" i="4"/>
  <c r="AI3865" i="4"/>
  <c r="Y3867" i="4"/>
  <c r="AA3868" i="4"/>
  <c r="AD3869" i="4"/>
  <c r="AF3870" i="4"/>
  <c r="AI3871" i="4"/>
  <c r="Y3873" i="4"/>
  <c r="AA3874" i="4"/>
  <c r="AD3875" i="4"/>
  <c r="AF3876" i="4"/>
  <c r="AI3877" i="4"/>
  <c r="Y3879" i="4"/>
  <c r="AA3880" i="4"/>
  <c r="AD3881" i="4"/>
  <c r="AF3882" i="4"/>
  <c r="AI3883" i="4"/>
  <c r="Y3885" i="4"/>
  <c r="AA3886" i="4"/>
  <c r="AD3887" i="4"/>
  <c r="AF3888" i="4"/>
  <c r="AI3889" i="4"/>
  <c r="Y3891" i="4"/>
  <c r="AA3892" i="4"/>
  <c r="AD3893" i="4"/>
  <c r="AF3894" i="4"/>
  <c r="AI3895" i="4"/>
  <c r="Y3897" i="4"/>
  <c r="AA3898" i="4"/>
  <c r="AD3899" i="4"/>
  <c r="AF3900" i="4"/>
  <c r="AI3901" i="4"/>
  <c r="Y3903" i="4"/>
  <c r="AA3904" i="4"/>
  <c r="AD3905" i="4"/>
  <c r="AF3906" i="4"/>
  <c r="AI3907" i="4"/>
  <c r="Y3909" i="4"/>
  <c r="AA3910" i="4"/>
  <c r="AD3911" i="4"/>
  <c r="AF3912" i="4"/>
  <c r="AI3913" i="4"/>
  <c r="Y3915" i="4"/>
  <c r="AA3916" i="4"/>
  <c r="AD3917" i="4"/>
  <c r="AF3918" i="4"/>
  <c r="AI3919" i="4"/>
  <c r="Y3921" i="4"/>
  <c r="AA3922" i="4"/>
  <c r="AD3923" i="4"/>
  <c r="AF3924" i="4"/>
  <c r="AI3925" i="4"/>
  <c r="Y3927" i="4"/>
  <c r="AA3928" i="4"/>
  <c r="AD3929" i="4"/>
  <c r="AF3930" i="4"/>
  <c r="AI3931" i="4"/>
  <c r="Y3933" i="4"/>
  <c r="AA3934" i="4"/>
  <c r="AD3935" i="4"/>
  <c r="AF3936" i="4"/>
  <c r="AI3937" i="4"/>
  <c r="Y3939" i="4"/>
  <c r="AA3940" i="4"/>
  <c r="AD3941" i="4"/>
  <c r="AF3942" i="4"/>
  <c r="AI3943" i="4"/>
  <c r="Y3945" i="4"/>
  <c r="AA3946" i="4"/>
  <c r="AD3947" i="4"/>
  <c r="AF3948" i="4"/>
  <c r="AI3949" i="4"/>
  <c r="Y3951" i="4"/>
  <c r="AA3952" i="4"/>
  <c r="AD3953" i="4"/>
  <c r="AF3954" i="4"/>
  <c r="AI3955" i="4"/>
  <c r="Y3957" i="4"/>
  <c r="AA3958" i="4"/>
  <c r="AD3959" i="4"/>
  <c r="AF3960" i="4"/>
  <c r="AI3961" i="4"/>
  <c r="Y3963" i="4"/>
  <c r="AA3964" i="4"/>
  <c r="AD3965" i="4"/>
  <c r="AF3966" i="4"/>
  <c r="AI3967" i="4"/>
  <c r="Y3969" i="4"/>
  <c r="AA3970" i="4"/>
  <c r="AD3971" i="4"/>
  <c r="AF3972" i="4"/>
  <c r="AI3973" i="4"/>
  <c r="Y3975" i="4"/>
  <c r="AA3976" i="4"/>
  <c r="AD3977" i="4"/>
  <c r="AF3978" i="4"/>
  <c r="AI3979" i="4"/>
  <c r="Y3981" i="4"/>
  <c r="AA3982" i="4"/>
  <c r="AD3983" i="4"/>
  <c r="AF3984" i="4"/>
  <c r="AI3985" i="4"/>
  <c r="Y3987" i="4"/>
  <c r="AA3988" i="4"/>
  <c r="AD3989" i="4"/>
  <c r="AF3990" i="4"/>
  <c r="AI3991" i="4"/>
  <c r="Y3993" i="4"/>
  <c r="AA3994" i="4"/>
  <c r="AD3995" i="4"/>
  <c r="AF3996" i="4"/>
  <c r="AI3997" i="4"/>
  <c r="Y3999" i="4"/>
  <c r="AA4000" i="4"/>
  <c r="AD4001" i="4"/>
  <c r="AF4002" i="4"/>
  <c r="AI4003" i="4"/>
  <c r="Y4005" i="4"/>
  <c r="AA4006" i="4"/>
  <c r="AD4007" i="4"/>
  <c r="AF4008" i="4"/>
  <c r="AI4009" i="4"/>
  <c r="Y4011" i="4"/>
  <c r="AA4012" i="4"/>
  <c r="AD4013" i="4"/>
  <c r="AF4014" i="4"/>
  <c r="AI4015" i="4"/>
  <c r="Y4017" i="4"/>
  <c r="AA4018" i="4"/>
  <c r="AD4019" i="4"/>
  <c r="AF4020" i="4"/>
  <c r="AI4021" i="4"/>
  <c r="Y4023" i="4"/>
  <c r="AA4024" i="4"/>
  <c r="AD4025" i="4"/>
  <c r="AF4026" i="4"/>
  <c r="AI4027" i="4"/>
  <c r="Y4029" i="4"/>
  <c r="AA4030" i="4"/>
  <c r="AD4031" i="4"/>
  <c r="AF4032" i="4"/>
  <c r="AI4033" i="4"/>
  <c r="Y4035" i="4"/>
  <c r="AA4036" i="4"/>
  <c r="AD4037" i="4"/>
  <c r="AF4038" i="4"/>
  <c r="AI4039" i="4"/>
  <c r="Y4041" i="4"/>
  <c r="AA4042" i="4"/>
  <c r="AD4043" i="4"/>
  <c r="AF4044" i="4"/>
  <c r="AI4045" i="4"/>
  <c r="Y4047" i="4"/>
  <c r="AA4048" i="4"/>
  <c r="AD4049" i="4"/>
  <c r="AF4050" i="4"/>
  <c r="AI4051" i="4"/>
  <c r="Y4053" i="4"/>
  <c r="AA4054" i="4"/>
  <c r="AD4055" i="4"/>
  <c r="AF4056" i="4"/>
  <c r="AI4057" i="4"/>
  <c r="Y4059" i="4"/>
  <c r="AA4060" i="4"/>
  <c r="AD4061" i="4"/>
  <c r="AF4062" i="4"/>
  <c r="AI4063" i="4"/>
  <c r="Y4065" i="4"/>
  <c r="AA4066" i="4"/>
  <c r="AD4067" i="4"/>
  <c r="AF4068" i="4"/>
  <c r="AI4069" i="4"/>
  <c r="Y4071" i="4"/>
  <c r="AA4072" i="4"/>
  <c r="AD4073" i="4"/>
  <c r="AF4074" i="4"/>
  <c r="AI4075" i="4"/>
  <c r="Y4077" i="4"/>
  <c r="AA4078" i="4"/>
  <c r="AD4079" i="4"/>
  <c r="AF4080" i="4"/>
  <c r="AI4081" i="4"/>
  <c r="AJ4082" i="4"/>
  <c r="Y4084" i="4"/>
  <c r="Z4085" i="4"/>
  <c r="AA4086" i="4"/>
  <c r="AB4087" i="4"/>
  <c r="AC4088" i="4"/>
  <c r="AD4089" i="4"/>
  <c r="AE4090" i="4"/>
  <c r="AF4091" i="4"/>
  <c r="AH4092" i="4"/>
  <c r="AI4093" i="4"/>
  <c r="AJ4094" i="4"/>
  <c r="Y4096" i="4"/>
  <c r="Z4097" i="4"/>
  <c r="AA4098" i="4"/>
  <c r="AB4099" i="4"/>
  <c r="AC4100" i="4"/>
  <c r="AD4101" i="4"/>
  <c r="AE4102" i="4"/>
  <c r="AF4103" i="4"/>
  <c r="AH4104" i="4"/>
  <c r="AI4105" i="4"/>
  <c r="AJ4106" i="4"/>
  <c r="Y4108" i="4"/>
  <c r="Z4109" i="4"/>
  <c r="AA4110" i="4"/>
  <c r="AB4111" i="4"/>
  <c r="AC4112" i="4"/>
  <c r="AD4113" i="4"/>
  <c r="AE4114" i="4"/>
  <c r="AF4115" i="4"/>
  <c r="AH4116" i="4"/>
  <c r="AI4117" i="4"/>
  <c r="AJ4118" i="4"/>
  <c r="Y4120" i="4"/>
  <c r="Z4121" i="4"/>
  <c r="AA4122" i="4"/>
  <c r="AB4123" i="4"/>
  <c r="AC4124" i="4"/>
  <c r="AD4125" i="4"/>
  <c r="AE4126" i="4"/>
  <c r="AF4127" i="4"/>
  <c r="AH4128" i="4"/>
  <c r="AI4129" i="4"/>
  <c r="AJ4130" i="4"/>
  <c r="Y4132" i="4"/>
  <c r="Z4133" i="4"/>
  <c r="AA4134" i="4"/>
  <c r="AB4135" i="4"/>
  <c r="AC4136" i="4"/>
  <c r="AD4137" i="4"/>
  <c r="AE4138" i="4"/>
  <c r="AF4139" i="4"/>
  <c r="AH4140" i="4"/>
  <c r="AI4141" i="4"/>
  <c r="AJ4142" i="4"/>
  <c r="Y4144" i="4"/>
  <c r="Z4145" i="4"/>
  <c r="AA4146" i="4"/>
  <c r="AB4147" i="4"/>
  <c r="AC4148" i="4"/>
  <c r="AD4149" i="4"/>
  <c r="AE4150" i="4"/>
  <c r="AF4151" i="4"/>
  <c r="AH4152" i="4"/>
  <c r="AI4153" i="4"/>
  <c r="AJ4154" i="4"/>
  <c r="Y4156" i="4"/>
  <c r="Z4157" i="4"/>
  <c r="AA4158" i="4"/>
  <c r="AB4159" i="4"/>
  <c r="AC4160" i="4"/>
  <c r="AD4161" i="4"/>
  <c r="AE4162" i="4"/>
  <c r="AF4163" i="4"/>
  <c r="AH4164" i="4"/>
  <c r="AI4165" i="4"/>
  <c r="AJ4166" i="4"/>
  <c r="Y4168" i="4"/>
  <c r="Z4169" i="4"/>
  <c r="AA4170" i="4"/>
  <c r="AB4171" i="4"/>
  <c r="AC4172" i="4"/>
  <c r="AD4173" i="4"/>
  <c r="AE4174" i="4"/>
  <c r="AF4175" i="4"/>
  <c r="AH4176" i="4"/>
  <c r="AI4177" i="4"/>
  <c r="AJ4178" i="4"/>
  <c r="Y4180" i="4"/>
  <c r="Z4181" i="4"/>
  <c r="AA4182" i="4"/>
  <c r="AB4183" i="4"/>
  <c r="AC4184" i="4"/>
  <c r="AD4185" i="4"/>
  <c r="AE4186" i="4"/>
  <c r="AF4187" i="4"/>
  <c r="AH4188" i="4"/>
  <c r="AI4189" i="4"/>
  <c r="AJ4190" i="4"/>
  <c r="Y4192" i="4"/>
  <c r="Z4193" i="4"/>
  <c r="AA4194" i="4"/>
  <c r="AB4195" i="4"/>
  <c r="AC4196" i="4"/>
  <c r="AD4197" i="4"/>
  <c r="AE4198" i="4"/>
  <c r="AF4199" i="4"/>
  <c r="AH4200" i="4"/>
  <c r="AI4201" i="4"/>
  <c r="AJ4202" i="4"/>
  <c r="Y4204" i="4"/>
  <c r="Z4205" i="4"/>
  <c r="AA4206" i="4"/>
  <c r="AB4207" i="4"/>
  <c r="AC4208" i="4"/>
  <c r="AD4209" i="4"/>
  <c r="AE4210" i="4"/>
  <c r="AF4211" i="4"/>
  <c r="AH4212" i="4"/>
  <c r="AI4213" i="4"/>
  <c r="AJ4214" i="4"/>
  <c r="Y4216" i="4"/>
  <c r="Z4217" i="4"/>
  <c r="AA4218" i="4"/>
  <c r="AB4219" i="4"/>
  <c r="AC4220" i="4"/>
  <c r="AD4221" i="4"/>
  <c r="AE4222" i="4"/>
  <c r="AF4223" i="4"/>
  <c r="AH4224" i="4"/>
  <c r="AI4225" i="4"/>
  <c r="AJ4226" i="4"/>
  <c r="Y4228" i="4"/>
  <c r="Z4229" i="4"/>
  <c r="AA4230" i="4"/>
  <c r="AB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C4346" i="4"/>
  <c r="AC4347" i="4"/>
  <c r="AC4348" i="4"/>
  <c r="AC4349" i="4"/>
  <c r="AC4350" i="4"/>
  <c r="AC4351" i="4"/>
  <c r="AC4352" i="4"/>
  <c r="AC4353" i="4"/>
  <c r="AC4354" i="4"/>
  <c r="AC4355" i="4"/>
  <c r="AC4356" i="4"/>
  <c r="AC4357" i="4"/>
  <c r="AC4358" i="4"/>
  <c r="AC4359" i="4"/>
  <c r="AC4360" i="4"/>
  <c r="AC4361" i="4"/>
  <c r="AC4362" i="4"/>
  <c r="AC4363" i="4"/>
  <c r="AC4364" i="4"/>
  <c r="AC4365" i="4"/>
  <c r="AC4366" i="4"/>
  <c r="AC4367" i="4"/>
  <c r="AC4368" i="4"/>
  <c r="AC4369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90" i="4"/>
  <c r="AC4391" i="4"/>
  <c r="AC4392" i="4"/>
  <c r="AC4393" i="4"/>
  <c r="AC4394" i="4"/>
  <c r="AC4395" i="4"/>
  <c r="AC4396" i="4"/>
  <c r="AC4397" i="4"/>
  <c r="AC4398" i="4"/>
  <c r="AH503" i="4"/>
  <c r="AG807" i="4"/>
  <c r="AG982" i="4"/>
  <c r="AI1089" i="4"/>
  <c r="AH1161" i="4"/>
  <c r="AG1220" i="4"/>
  <c r="AC1269" i="4"/>
  <c r="AB1317" i="4"/>
  <c r="AD1352" i="4"/>
  <c r="AA1397" i="4"/>
  <c r="AC1438" i="4"/>
  <c r="AA1469" i="4"/>
  <c r="AE1490" i="4"/>
  <c r="Z1517" i="4"/>
  <c r="AC1543" i="4"/>
  <c r="AI1567" i="4"/>
  <c r="Z1593" i="4"/>
  <c r="AH1619" i="4"/>
  <c r="AF1648" i="4"/>
  <c r="AA1669" i="4"/>
  <c r="Z1695" i="4"/>
  <c r="Y1720" i="4"/>
  <c r="AE1735" i="4"/>
  <c r="Y1755" i="4"/>
  <c r="AH1769" i="4"/>
  <c r="AB1784" i="4"/>
  <c r="AI1794" i="4"/>
  <c r="AC1809" i="4"/>
  <c r="AI1825" i="4"/>
  <c r="AC1837" i="4"/>
  <c r="Z1853" i="4"/>
  <c r="AI1867" i="4"/>
  <c r="AE1881" i="4"/>
  <c r="AE1895" i="4"/>
  <c r="AE1909" i="4"/>
  <c r="Y1924" i="4"/>
  <c r="AA1937" i="4"/>
  <c r="Z1950" i="4"/>
  <c r="Y1963" i="4"/>
  <c r="AG1974" i="4"/>
  <c r="AE1981" i="4"/>
  <c r="AH1991" i="4"/>
  <c r="Y2001" i="4"/>
  <c r="AA2007" i="4"/>
  <c r="AC2015" i="4"/>
  <c r="AC2023" i="4"/>
  <c r="AC2032" i="4"/>
  <c r="Y2038" i="4"/>
  <c r="AB2045" i="4"/>
  <c r="AC2053" i="4"/>
  <c r="AD2059" i="4"/>
  <c r="AE2067" i="4"/>
  <c r="AH2074" i="4"/>
  <c r="AA2082" i="4"/>
  <c r="Y2089" i="4"/>
  <c r="AC2096" i="4"/>
  <c r="AH2103" i="4"/>
  <c r="AC2109" i="4"/>
  <c r="AG2116" i="4"/>
  <c r="AC2125" i="4"/>
  <c r="AB2133" i="4"/>
  <c r="AI2138" i="4"/>
  <c r="AB2146" i="4"/>
  <c r="AF2153" i="4"/>
  <c r="AD2160" i="4"/>
  <c r="AH2167" i="4"/>
  <c r="AA2175" i="4"/>
  <c r="AA2183" i="4"/>
  <c r="AB2189" i="4"/>
  <c r="AG2196" i="4"/>
  <c r="AF2204" i="4"/>
  <c r="AC2210" i="4"/>
  <c r="AH2218" i="4"/>
  <c r="AA2226" i="4"/>
  <c r="AF2233" i="4"/>
  <c r="AA2239" i="4"/>
  <c r="AF2246" i="4"/>
  <c r="AA2255" i="4"/>
  <c r="AG2260" i="4"/>
  <c r="AA2268" i="4"/>
  <c r="Z2276" i="4"/>
  <c r="AE2283" i="4"/>
  <c r="AB2290" i="4"/>
  <c r="Z2297" i="4"/>
  <c r="AB2303" i="4"/>
  <c r="AI2308" i="4"/>
  <c r="Z2315" i="4"/>
  <c r="AA2321" i="4"/>
  <c r="AH2327" i="4"/>
  <c r="Y2332" i="4"/>
  <c r="AA2339" i="4"/>
  <c r="AH2345" i="4"/>
  <c r="AD2350" i="4"/>
  <c r="AF2356" i="4"/>
  <c r="AG2362" i="4"/>
  <c r="AI2369" i="4"/>
  <c r="AE2374" i="4"/>
  <c r="AG2380" i="4"/>
  <c r="AC2387" i="4"/>
  <c r="AE2392" i="4"/>
  <c r="AF2398" i="4"/>
  <c r="AB2405" i="4"/>
  <c r="AD2411" i="4"/>
  <c r="Z2417" i="4"/>
  <c r="AB2423" i="4"/>
  <c r="AC2429" i="4"/>
  <c r="Z2434" i="4"/>
  <c r="AA2440" i="4"/>
  <c r="AC2447" i="4"/>
  <c r="Y2454" i="4"/>
  <c r="AA2458" i="4"/>
  <c r="AH2464" i="4"/>
  <c r="AI2470" i="4"/>
  <c r="AF2476" i="4"/>
  <c r="AD2482" i="4"/>
  <c r="Z2488" i="4"/>
  <c r="AH2493" i="4"/>
  <c r="AJ2498" i="4"/>
  <c r="AE2504" i="4"/>
  <c r="AF2510" i="4"/>
  <c r="AD2514" i="4"/>
  <c r="Y2521" i="4"/>
  <c r="Z2527" i="4"/>
  <c r="AH2532" i="4"/>
  <c r="Y2537" i="4"/>
  <c r="AF2542" i="4"/>
  <c r="AJ2548" i="4"/>
  <c r="AD2552" i="4"/>
  <c r="AF2557" i="4"/>
  <c r="AD2562" i="4"/>
  <c r="AF2567" i="4"/>
  <c r="Y2572" i="4"/>
  <c r="AA2577" i="4"/>
  <c r="Y2582" i="4"/>
  <c r="AC2586" i="4"/>
  <c r="AE2591" i="4"/>
  <c r="AD2596" i="4"/>
  <c r="AD2601" i="4"/>
  <c r="AH2604" i="4"/>
  <c r="AC2609" i="4"/>
  <c r="AD2613" i="4"/>
  <c r="AD2616" i="4"/>
  <c r="AD2620" i="4"/>
  <c r="AD2624" i="4"/>
  <c r="Y2629" i="4"/>
  <c r="Y2632" i="4"/>
  <c r="Z2636" i="4"/>
  <c r="Z2640" i="4"/>
  <c r="AE2643" i="4"/>
  <c r="AE2647" i="4"/>
  <c r="AF2651" i="4"/>
  <c r="AH2655" i="4"/>
  <c r="AA2659" i="4"/>
  <c r="AA2663" i="4"/>
  <c r="AA2667" i="4"/>
  <c r="AA2670" i="4"/>
  <c r="AB2674" i="4"/>
  <c r="AI2678" i="4"/>
  <c r="AI2682" i="4"/>
  <c r="AH2685" i="4"/>
  <c r="AI2689" i="4"/>
  <c r="AJ2693" i="4"/>
  <c r="AC2697" i="4"/>
  <c r="AC2701" i="4"/>
  <c r="AC2705" i="4"/>
  <c r="AD2709" i="4"/>
  <c r="AJ2712" i="4"/>
  <c r="Y2717" i="4"/>
  <c r="AH2720" i="4"/>
  <c r="AD2723" i="4"/>
  <c r="AG2727" i="4"/>
  <c r="AC2731" i="4"/>
  <c r="Z2735" i="4"/>
  <c r="AH2737" i="4"/>
  <c r="AD2741" i="4"/>
  <c r="AG2745" i="4"/>
  <c r="AC2748" i="4"/>
  <c r="Z2752" i="4"/>
  <c r="AH2755" i="4"/>
  <c r="AD2759" i="4"/>
  <c r="AG2762" i="4"/>
  <c r="AC2766" i="4"/>
  <c r="Z2770" i="4"/>
  <c r="AB2773" i="4"/>
  <c r="Y2777" i="4"/>
  <c r="AG2780" i="4"/>
  <c r="AC2784" i="4"/>
  <c r="Z2787" i="4"/>
  <c r="AB2791" i="4"/>
  <c r="Y2795" i="4"/>
  <c r="AG2797" i="4"/>
  <c r="AC2801" i="4"/>
  <c r="Z2805" i="4"/>
  <c r="AB2809" i="4"/>
  <c r="Y2812" i="4"/>
  <c r="AG2815" i="4"/>
  <c r="AC2819" i="4"/>
  <c r="AF2822" i="4"/>
  <c r="AB2826" i="4"/>
  <c r="Y2830" i="4"/>
  <c r="AG2833" i="4"/>
  <c r="AJ2836" i="4"/>
  <c r="AF2840" i="4"/>
  <c r="AB2844" i="4"/>
  <c r="Y2847" i="4"/>
  <c r="AG2850" i="4"/>
  <c r="AJ2854" i="4"/>
  <c r="AF2858" i="4"/>
  <c r="AB2861" i="4"/>
  <c r="Y2865" i="4"/>
  <c r="AG2868" i="4"/>
  <c r="AJ2871" i="4"/>
  <c r="AF2875" i="4"/>
  <c r="AB2879" i="4"/>
  <c r="Y2883" i="4"/>
  <c r="AA2886" i="4"/>
  <c r="AJ2889" i="4"/>
  <c r="AF2893" i="4"/>
  <c r="AB2896" i="4"/>
  <c r="AD2900" i="4"/>
  <c r="AA2904" i="4"/>
  <c r="AJ2907" i="4"/>
  <c r="AF2910" i="4"/>
  <c r="AB2914" i="4"/>
  <c r="AD2918" i="4"/>
  <c r="AA2921" i="4"/>
  <c r="AJ2924" i="4"/>
  <c r="AF2928" i="4"/>
  <c r="AB2932" i="4"/>
  <c r="AD2935" i="4"/>
  <c r="AA2939" i="4"/>
  <c r="AJ2942" i="4"/>
  <c r="AG2945" i="4"/>
  <c r="Y2949" i="4"/>
  <c r="AC2952" i="4"/>
  <c r="AH2955" i="4"/>
  <c r="AB2958" i="4"/>
  <c r="AG2961" i="4"/>
  <c r="AG2964" i="4"/>
  <c r="AB2967" i="4"/>
  <c r="AF2970" i="4"/>
  <c r="Y2974" i="4"/>
  <c r="AC2977" i="4"/>
  <c r="AJ2979" i="4"/>
  <c r="AB2983" i="4"/>
  <c r="AA2986" i="4"/>
  <c r="AD2988" i="4"/>
  <c r="AD2991" i="4"/>
  <c r="AA2994" i="4"/>
  <c r="AH2996" i="4"/>
  <c r="AJ2998" i="4"/>
  <c r="AD3001" i="4"/>
  <c r="Z3004" i="4"/>
  <c r="AA3006" i="4"/>
  <c r="AH3008" i="4"/>
  <c r="AC3011" i="4"/>
  <c r="Y3014" i="4"/>
  <c r="Z3016" i="4"/>
  <c r="AG3018" i="4"/>
  <c r="AB3021" i="4"/>
  <c r="AC3023" i="4"/>
  <c r="Y3026" i="4"/>
  <c r="AG3028" i="4"/>
  <c r="AC3031" i="4"/>
  <c r="AB3033" i="4"/>
  <c r="Z3036" i="4"/>
  <c r="AG3038" i="4"/>
  <c r="AG3040" i="4"/>
  <c r="AC3043" i="4"/>
  <c r="Y3046" i="4"/>
  <c r="AF3048" i="4"/>
  <c r="AG3050" i="4"/>
  <c r="AB3053" i="4"/>
  <c r="AJ3055" i="4"/>
  <c r="Y3058" i="4"/>
  <c r="AF3060" i="4"/>
  <c r="AA3063" i="4"/>
  <c r="AJ3065" i="4"/>
  <c r="AJ3067" i="4"/>
  <c r="AD3070" i="4"/>
  <c r="AB3073" i="4"/>
  <c r="AA3075" i="4"/>
  <c r="AJ3077" i="4"/>
  <c r="AF3080" i="4"/>
  <c r="AA3083" i="4"/>
  <c r="AB3085" i="4"/>
  <c r="AJ3087" i="4"/>
  <c r="AD3090" i="4"/>
  <c r="AF3092" i="4"/>
  <c r="AA3095" i="4"/>
  <c r="AH3097" i="4"/>
  <c r="AC3100" i="4"/>
  <c r="AD3102" i="4"/>
  <c r="Z3105" i="4"/>
  <c r="AG3107" i="4"/>
  <c r="AH3109" i="4"/>
  <c r="AC3112" i="4"/>
  <c r="Z3115" i="4"/>
  <c r="AH3117" i="4"/>
  <c r="AG3119" i="4"/>
  <c r="AD3122" i="4"/>
  <c r="Z3125" i="4"/>
  <c r="Z3127" i="4"/>
  <c r="AH3129" i="4"/>
  <c r="AC3132" i="4"/>
  <c r="Y3135" i="4"/>
  <c r="Z3137" i="4"/>
  <c r="AG3139" i="4"/>
  <c r="AB3142" i="4"/>
  <c r="AC3144" i="4"/>
  <c r="Y3147" i="4"/>
  <c r="AF3149" i="4"/>
  <c r="AB3152" i="4"/>
  <c r="AB3154" i="4"/>
  <c r="AJ3156" i="4"/>
  <c r="AG3159" i="4"/>
  <c r="AF3161" i="4"/>
  <c r="AB3164" i="4"/>
  <c r="Y3167" i="4"/>
  <c r="AF3169" i="4"/>
  <c r="AG3171" i="4"/>
  <c r="AB3174" i="4"/>
  <c r="AJ3176" i="4"/>
  <c r="AJ3178" i="4"/>
  <c r="AB3181" i="4"/>
  <c r="AF3183" i="4"/>
  <c r="Y3186" i="4"/>
  <c r="AJ3187" i="4"/>
  <c r="AB3190" i="4"/>
  <c r="AF3192" i="4"/>
  <c r="AE3194" i="4"/>
  <c r="AJ3196" i="4"/>
  <c r="AC3199" i="4"/>
  <c r="AH3201" i="4"/>
  <c r="AE3203" i="4"/>
  <c r="Z3206" i="4"/>
  <c r="AD3208" i="4"/>
  <c r="AB3210" i="4"/>
  <c r="AG3212" i="4"/>
  <c r="Z3215" i="4"/>
  <c r="AD3217" i="4"/>
  <c r="AC3219" i="4"/>
  <c r="AG3221" i="4"/>
  <c r="Z3224" i="4"/>
  <c r="Y3226" i="4"/>
  <c r="AC3228" i="4"/>
  <c r="AG3230" i="4"/>
  <c r="AA3233" i="4"/>
  <c r="Y3235" i="4"/>
  <c r="AC3237" i="4"/>
  <c r="AJ3239" i="4"/>
  <c r="AF3241" i="4"/>
  <c r="Z3244" i="4"/>
  <c r="AE3246" i="4"/>
  <c r="AJ3248" i="4"/>
  <c r="AH3250" i="4"/>
  <c r="AA3253" i="4"/>
  <c r="AE3255" i="4"/>
  <c r="AD3257" i="4"/>
  <c r="AH3259" i="4"/>
  <c r="AA3262" i="4"/>
  <c r="AE3264" i="4"/>
  <c r="AD3266" i="4"/>
  <c r="AH3268" i="4"/>
  <c r="AA3271" i="4"/>
  <c r="Z3273" i="4"/>
  <c r="AD3275" i="4"/>
  <c r="AJ3277" i="4"/>
  <c r="AC3280" i="4"/>
  <c r="Z3282" i="4"/>
  <c r="AF3284" i="4"/>
  <c r="Y3287" i="4"/>
  <c r="AH3288" i="4"/>
  <c r="AB3291" i="4"/>
  <c r="AD3293" i="4"/>
  <c r="AF3295" i="4"/>
  <c r="AC3297" i="4"/>
  <c r="AE3299" i="4"/>
  <c r="AG3301" i="4"/>
  <c r="AD3303" i="4"/>
  <c r="AF3305" i="4"/>
  <c r="AH3307" i="4"/>
  <c r="Y3310" i="4"/>
  <c r="AF3311" i="4"/>
  <c r="AF3313" i="4"/>
  <c r="AB3315" i="4"/>
  <c r="AB3317" i="4"/>
  <c r="AH3318" i="4"/>
  <c r="AH3320" i="4"/>
  <c r="AD3322" i="4"/>
  <c r="AD3324" i="4"/>
  <c r="Y3326" i="4"/>
  <c r="Y3328" i="4"/>
  <c r="AF3329" i="4"/>
  <c r="AF3331" i="4"/>
  <c r="AB3333" i="4"/>
  <c r="AB3335" i="4"/>
  <c r="AH3336" i="4"/>
  <c r="AH3338" i="4"/>
  <c r="AD3340" i="4"/>
  <c r="AD3342" i="4"/>
  <c r="Y3344" i="4"/>
  <c r="Y3346" i="4"/>
  <c r="AF3347" i="4"/>
  <c r="AF3349" i="4"/>
  <c r="AB3351" i="4"/>
  <c r="AB3353" i="4"/>
  <c r="AH3354" i="4"/>
  <c r="AH3356" i="4"/>
  <c r="AD3358" i="4"/>
  <c r="AD3360" i="4"/>
  <c r="Y3362" i="4"/>
  <c r="Y3364" i="4"/>
  <c r="AF3365" i="4"/>
  <c r="AF3367" i="4"/>
  <c r="AB3369" i="4"/>
  <c r="AB3371" i="4"/>
  <c r="AH3372" i="4"/>
  <c r="AH3374" i="4"/>
  <c r="AD3376" i="4"/>
  <c r="AD3378" i="4"/>
  <c r="Y3380" i="4"/>
  <c r="AG3381" i="4"/>
  <c r="AB3383" i="4"/>
  <c r="AF3384" i="4"/>
  <c r="Y3386" i="4"/>
  <c r="AD3387" i="4"/>
  <c r="AI3388" i="4"/>
  <c r="AD3390" i="4"/>
  <c r="AH3391" i="4"/>
  <c r="AB3393" i="4"/>
  <c r="AF3394" i="4"/>
  <c r="AA3396" i="4"/>
  <c r="AF3397" i="4"/>
  <c r="Y3399" i="4"/>
  <c r="AD3400" i="4"/>
  <c r="AH3401" i="4"/>
  <c r="AC3403" i="4"/>
  <c r="AH3404" i="4"/>
  <c r="AB3406" i="4"/>
  <c r="AF3407" i="4"/>
  <c r="Y3409" i="4"/>
  <c r="AE3410" i="4"/>
  <c r="Y3412" i="4"/>
  <c r="AD3413" i="4"/>
  <c r="AH3414" i="4"/>
  <c r="AB3416" i="4"/>
  <c r="AG3417" i="4"/>
  <c r="AB3419" i="4"/>
  <c r="AF3420" i="4"/>
  <c r="Y3422" i="4"/>
  <c r="AD3423" i="4"/>
  <c r="AI3424" i="4"/>
  <c r="AD3426" i="4"/>
  <c r="AH3427" i="4"/>
  <c r="AB3429" i="4"/>
  <c r="AF3430" i="4"/>
  <c r="AA3432" i="4"/>
  <c r="AF3433" i="4"/>
  <c r="Y3435" i="4"/>
  <c r="AD3436" i="4"/>
  <c r="AH3437" i="4"/>
  <c r="AC3439" i="4"/>
  <c r="AH3440" i="4"/>
  <c r="AB3442" i="4"/>
  <c r="AF3443" i="4"/>
  <c r="Y3445" i="4"/>
  <c r="AE3446" i="4"/>
  <c r="Y3448" i="4"/>
  <c r="AD3449" i="4"/>
  <c r="AH3450" i="4"/>
  <c r="AB3452" i="4"/>
  <c r="AG3453" i="4"/>
  <c r="AB3455" i="4"/>
  <c r="AF3456" i="4"/>
  <c r="Y3458" i="4"/>
  <c r="AD3459" i="4"/>
  <c r="AI3460" i="4"/>
  <c r="AD3462" i="4"/>
  <c r="AH3463" i="4"/>
  <c r="AB3465" i="4"/>
  <c r="AF3466" i="4"/>
  <c r="AA3468" i="4"/>
  <c r="AF3469" i="4"/>
  <c r="Y3471" i="4"/>
  <c r="AD3472" i="4"/>
  <c r="AH3473" i="4"/>
  <c r="AC3475" i="4"/>
  <c r="AH3476" i="4"/>
  <c r="AB3478" i="4"/>
  <c r="AF3479" i="4"/>
  <c r="Y3481" i="4"/>
  <c r="AE3482" i="4"/>
  <c r="Y3484" i="4"/>
  <c r="AD3485" i="4"/>
  <c r="AH3486" i="4"/>
  <c r="AB3488" i="4"/>
  <c r="AG3489" i="4"/>
  <c r="AB3491" i="4"/>
  <c r="AF3492" i="4"/>
  <c r="Y3494" i="4"/>
  <c r="AD3495" i="4"/>
  <c r="AI3496" i="4"/>
  <c r="AD3498" i="4"/>
  <c r="AH3499" i="4"/>
  <c r="AB3501" i="4"/>
  <c r="AF3502" i="4"/>
  <c r="AA3504" i="4"/>
  <c r="AF3505" i="4"/>
  <c r="Y3507" i="4"/>
  <c r="AD3508" i="4"/>
  <c r="AH3509" i="4"/>
  <c r="AC3511" i="4"/>
  <c r="AH3512" i="4"/>
  <c r="AB3514" i="4"/>
  <c r="AF3515" i="4"/>
  <c r="Y3517" i="4"/>
  <c r="AE3518" i="4"/>
  <c r="Y3520" i="4"/>
  <c r="AD3521" i="4"/>
  <c r="AH3522" i="4"/>
  <c r="AB3524" i="4"/>
  <c r="AG3525" i="4"/>
  <c r="AB3527" i="4"/>
  <c r="AF3528" i="4"/>
  <c r="Y3530" i="4"/>
  <c r="AD3531" i="4"/>
  <c r="AI3532" i="4"/>
  <c r="AD3534" i="4"/>
  <c r="AH3535" i="4"/>
  <c r="AB3537" i="4"/>
  <c r="AF3538" i="4"/>
  <c r="AA3540" i="4"/>
  <c r="AF3541" i="4"/>
  <c r="Y3543" i="4"/>
  <c r="AD3544" i="4"/>
  <c r="AH3545" i="4"/>
  <c r="AC3547" i="4"/>
  <c r="AH3548" i="4"/>
  <c r="AB3550" i="4"/>
  <c r="AF3551" i="4"/>
  <c r="Y3553" i="4"/>
  <c r="AE3554" i="4"/>
  <c r="Y3556" i="4"/>
  <c r="AD3557" i="4"/>
  <c r="AH3558" i="4"/>
  <c r="AB3560" i="4"/>
  <c r="AG3561" i="4"/>
  <c r="AB3563" i="4"/>
  <c r="AF3564" i="4"/>
  <c r="Y3566" i="4"/>
  <c r="AD3567" i="4"/>
  <c r="AI3568" i="4"/>
  <c r="AD3570" i="4"/>
  <c r="AH3571" i="4"/>
  <c r="AB3573" i="4"/>
  <c r="AF3574" i="4"/>
  <c r="AA3576" i="4"/>
  <c r="AF3577" i="4"/>
  <c r="Y3579" i="4"/>
  <c r="AD3580" i="4"/>
  <c r="AH3581" i="4"/>
  <c r="AC3583" i="4"/>
  <c r="AH3584" i="4"/>
  <c r="AB3586" i="4"/>
  <c r="AF3587" i="4"/>
  <c r="Y3589" i="4"/>
  <c r="AE3590" i="4"/>
  <c r="Y3592" i="4"/>
  <c r="AD3593" i="4"/>
  <c r="AH3594" i="4"/>
  <c r="AB3596" i="4"/>
  <c r="AG3597" i="4"/>
  <c r="AB3599" i="4"/>
  <c r="AF3600" i="4"/>
  <c r="Y3602" i="4"/>
  <c r="AD3603" i="4"/>
  <c r="AI3604" i="4"/>
  <c r="AD3606" i="4"/>
  <c r="AH3607" i="4"/>
  <c r="AB3609" i="4"/>
  <c r="AF3610" i="4"/>
  <c r="AA3612" i="4"/>
  <c r="AF3613" i="4"/>
  <c r="Y3615" i="4"/>
  <c r="AD3616" i="4"/>
  <c r="AH3617" i="4"/>
  <c r="AC3619" i="4"/>
  <c r="AH3620" i="4"/>
  <c r="AB3622" i="4"/>
  <c r="AF3623" i="4"/>
  <c r="Y3625" i="4"/>
  <c r="AE3626" i="4"/>
  <c r="Y3628" i="4"/>
  <c r="AD3629" i="4"/>
  <c r="AH3630" i="4"/>
  <c r="AB3632" i="4"/>
  <c r="AG3633" i="4"/>
  <c r="AB3635" i="4"/>
  <c r="AF3636" i="4"/>
  <c r="Y3638" i="4"/>
  <c r="AD3639" i="4"/>
  <c r="AI3640" i="4"/>
  <c r="AD3642" i="4"/>
  <c r="AH3643" i="4"/>
  <c r="AB3645" i="4"/>
  <c r="AF3646" i="4"/>
  <c r="AJ3647" i="4"/>
  <c r="AC3649" i="4"/>
  <c r="AF3650" i="4"/>
  <c r="AI3651" i="4"/>
  <c r="AA3653" i="4"/>
  <c r="AE3654" i="4"/>
  <c r="AI3655" i="4"/>
  <c r="AA3657" i="4"/>
  <c r="AD3658" i="4"/>
  <c r="AG3659" i="4"/>
  <c r="Y3661" i="4"/>
  <c r="AD3662" i="4"/>
  <c r="AG3663" i="4"/>
  <c r="AJ3664" i="4"/>
  <c r="AB3666" i="4"/>
  <c r="AF3667" i="4"/>
  <c r="AJ3668" i="4"/>
  <c r="AB3670" i="4"/>
  <c r="AE3671" i="4"/>
  <c r="AH3672" i="4"/>
  <c r="AA3674" i="4"/>
  <c r="AE3675" i="4"/>
  <c r="AH3676" i="4"/>
  <c r="Y3678" i="4"/>
  <c r="AC3679" i="4"/>
  <c r="AG3680" i="4"/>
  <c r="Y3682" i="4"/>
  <c r="AC3683" i="4"/>
  <c r="AF3684" i="4"/>
  <c r="AI3685" i="4"/>
  <c r="AB3687" i="4"/>
  <c r="AF3688" i="4"/>
  <c r="AI3689" i="4"/>
  <c r="AA3691" i="4"/>
  <c r="AD3692" i="4"/>
  <c r="AH3693" i="4"/>
  <c r="AA3695" i="4"/>
  <c r="AD3696" i="4"/>
  <c r="AG3697" i="4"/>
  <c r="AJ3698" i="4"/>
  <c r="AC3700" i="4"/>
  <c r="AG3701" i="4"/>
  <c r="AJ3702" i="4"/>
  <c r="AB3704" i="4"/>
  <c r="AE3705" i="4"/>
  <c r="AI3706" i="4"/>
  <c r="AB3708" i="4"/>
  <c r="AE3709" i="4"/>
  <c r="AH3710" i="4"/>
  <c r="Y3712" i="4"/>
  <c r="AD3713" i="4"/>
  <c r="AH3714" i="4"/>
  <c r="AJ3715" i="4"/>
  <c r="Z3717" i="4"/>
  <c r="AB3718" i="4"/>
  <c r="AE3719" i="4"/>
  <c r="AH3720" i="4"/>
  <c r="AJ3721" i="4"/>
  <c r="Z3723" i="4"/>
  <c r="AB3724" i="4"/>
  <c r="AE3725" i="4"/>
  <c r="AH3726" i="4"/>
  <c r="AJ3727" i="4"/>
  <c r="Z3729" i="4"/>
  <c r="AB3730" i="4"/>
  <c r="AE3731" i="4"/>
  <c r="AH3732" i="4"/>
  <c r="AJ3733" i="4"/>
  <c r="Z3735" i="4"/>
  <c r="AB3736" i="4"/>
  <c r="AE3737" i="4"/>
  <c r="AH3738" i="4"/>
  <c r="AJ3739" i="4"/>
  <c r="Z3741" i="4"/>
  <c r="AB3742" i="4"/>
  <c r="AE3743" i="4"/>
  <c r="AH3744" i="4"/>
  <c r="AJ3745" i="4"/>
  <c r="Z3747" i="4"/>
  <c r="AB3748" i="4"/>
  <c r="AE3749" i="4"/>
  <c r="AH3750" i="4"/>
  <c r="AJ3751" i="4"/>
  <c r="Z3753" i="4"/>
  <c r="AB3754" i="4"/>
  <c r="AE3755" i="4"/>
  <c r="AH3756" i="4"/>
  <c r="AJ3757" i="4"/>
  <c r="Z3759" i="4"/>
  <c r="AB3760" i="4"/>
  <c r="AE3761" i="4"/>
  <c r="AH3762" i="4"/>
  <c r="AJ3763" i="4"/>
  <c r="Z3765" i="4"/>
  <c r="AB3766" i="4"/>
  <c r="AE3767" i="4"/>
  <c r="AH3768" i="4"/>
  <c r="AJ3769" i="4"/>
  <c r="Z3771" i="4"/>
  <c r="AB3772" i="4"/>
  <c r="AE3773" i="4"/>
  <c r="AH3774" i="4"/>
  <c r="AJ3775" i="4"/>
  <c r="Z3777" i="4"/>
  <c r="AB3778" i="4"/>
  <c r="AE3779" i="4"/>
  <c r="AH3780" i="4"/>
  <c r="AJ3781" i="4"/>
  <c r="Z3783" i="4"/>
  <c r="AB3784" i="4"/>
  <c r="AE3785" i="4"/>
  <c r="AH3786" i="4"/>
  <c r="AJ3787" i="4"/>
  <c r="Z3789" i="4"/>
  <c r="AB3790" i="4"/>
  <c r="AE3791" i="4"/>
  <c r="AH3792" i="4"/>
  <c r="AJ3793" i="4"/>
  <c r="Z3795" i="4"/>
  <c r="AB3796" i="4"/>
  <c r="AE3797" i="4"/>
  <c r="AH3798" i="4"/>
  <c r="AJ3799" i="4"/>
  <c r="Z3801" i="4"/>
  <c r="AB3802" i="4"/>
  <c r="AE3803" i="4"/>
  <c r="AH3804" i="4"/>
  <c r="AJ3805" i="4"/>
  <c r="Z3807" i="4"/>
  <c r="AB3808" i="4"/>
  <c r="AE3809" i="4"/>
  <c r="AH3810" i="4"/>
  <c r="AJ3811" i="4"/>
  <c r="Z3813" i="4"/>
  <c r="AB3814" i="4"/>
  <c r="AE3815" i="4"/>
  <c r="AH3816" i="4"/>
  <c r="AJ3817" i="4"/>
  <c r="Z3819" i="4"/>
  <c r="AB3820" i="4"/>
  <c r="AE3821" i="4"/>
  <c r="AH3822" i="4"/>
  <c r="AJ3823" i="4"/>
  <c r="Z3825" i="4"/>
  <c r="AB3826" i="4"/>
  <c r="AE3827" i="4"/>
  <c r="AH3828" i="4"/>
  <c r="AJ3829" i="4"/>
  <c r="Z3831" i="4"/>
  <c r="AB3832" i="4"/>
  <c r="AE3833" i="4"/>
  <c r="AH3834" i="4"/>
  <c r="AJ3835" i="4"/>
  <c r="Z3837" i="4"/>
  <c r="AB3838" i="4"/>
  <c r="AE3839" i="4"/>
  <c r="AH3840" i="4"/>
  <c r="AJ3841" i="4"/>
  <c r="Z3843" i="4"/>
  <c r="AB3844" i="4"/>
  <c r="AE3845" i="4"/>
  <c r="AH3846" i="4"/>
  <c r="AJ3847" i="4"/>
  <c r="Z3849" i="4"/>
  <c r="AB3850" i="4"/>
  <c r="AE3851" i="4"/>
  <c r="AH3852" i="4"/>
  <c r="AJ3853" i="4"/>
  <c r="Z3855" i="4"/>
  <c r="AB3856" i="4"/>
  <c r="AE3857" i="4"/>
  <c r="AH3858" i="4"/>
  <c r="AJ3859" i="4"/>
  <c r="Z3861" i="4"/>
  <c r="AB3862" i="4"/>
  <c r="AE3863" i="4"/>
  <c r="AH3864" i="4"/>
  <c r="AJ3865" i="4"/>
  <c r="Z3867" i="4"/>
  <c r="AB3868" i="4"/>
  <c r="AE3869" i="4"/>
  <c r="AH3870" i="4"/>
  <c r="AJ3871" i="4"/>
  <c r="Z3873" i="4"/>
  <c r="AB3874" i="4"/>
  <c r="AE3875" i="4"/>
  <c r="AH3876" i="4"/>
  <c r="AJ3877" i="4"/>
  <c r="Z3879" i="4"/>
  <c r="AB3880" i="4"/>
  <c r="AE3881" i="4"/>
  <c r="AH3882" i="4"/>
  <c r="AJ3883" i="4"/>
  <c r="Z3885" i="4"/>
  <c r="AB3886" i="4"/>
  <c r="AE3887" i="4"/>
  <c r="AH3888" i="4"/>
  <c r="AJ3889" i="4"/>
  <c r="Z3891" i="4"/>
  <c r="AB3892" i="4"/>
  <c r="AE3893" i="4"/>
  <c r="AH3894" i="4"/>
  <c r="AJ3895" i="4"/>
  <c r="Z3897" i="4"/>
  <c r="AB3898" i="4"/>
  <c r="AE3899" i="4"/>
  <c r="AH3900" i="4"/>
  <c r="AJ3901" i="4"/>
  <c r="Z3903" i="4"/>
  <c r="AB3904" i="4"/>
  <c r="AE3905" i="4"/>
  <c r="AH3906" i="4"/>
  <c r="AJ3907" i="4"/>
  <c r="Z3909" i="4"/>
  <c r="AB3910" i="4"/>
  <c r="AE3911" i="4"/>
  <c r="AH3912" i="4"/>
  <c r="AJ3913" i="4"/>
  <c r="Z3915" i="4"/>
  <c r="AB3916" i="4"/>
  <c r="AE3917" i="4"/>
  <c r="AH3918" i="4"/>
  <c r="AJ3919" i="4"/>
  <c r="Z3921" i="4"/>
  <c r="AB3922" i="4"/>
  <c r="AE3923" i="4"/>
  <c r="AH3924" i="4"/>
  <c r="AJ3925" i="4"/>
  <c r="Z3927" i="4"/>
  <c r="AB3928" i="4"/>
  <c r="AE3929" i="4"/>
  <c r="AH3930" i="4"/>
  <c r="AJ3931" i="4"/>
  <c r="Z3933" i="4"/>
  <c r="AB3934" i="4"/>
  <c r="AE3935" i="4"/>
  <c r="AH3936" i="4"/>
  <c r="AJ3937" i="4"/>
  <c r="Z3939" i="4"/>
  <c r="AB3940" i="4"/>
  <c r="AE3941" i="4"/>
  <c r="AH3942" i="4"/>
  <c r="AJ3943" i="4"/>
  <c r="Z3945" i="4"/>
  <c r="AB3946" i="4"/>
  <c r="AE3947" i="4"/>
  <c r="AH3948" i="4"/>
  <c r="AJ3949" i="4"/>
  <c r="Z3951" i="4"/>
  <c r="AB3952" i="4"/>
  <c r="AE3953" i="4"/>
  <c r="AH3954" i="4"/>
  <c r="AJ3955" i="4"/>
  <c r="Z3957" i="4"/>
  <c r="AB3958" i="4"/>
  <c r="AE3959" i="4"/>
  <c r="AH3960" i="4"/>
  <c r="AJ3961" i="4"/>
  <c r="Z3963" i="4"/>
  <c r="AB3964" i="4"/>
  <c r="AE3965" i="4"/>
  <c r="AH3966" i="4"/>
  <c r="AJ3967" i="4"/>
  <c r="Z3969" i="4"/>
  <c r="AB3970" i="4"/>
  <c r="AE3971" i="4"/>
  <c r="AH3972" i="4"/>
  <c r="AJ3973" i="4"/>
  <c r="Z3975" i="4"/>
  <c r="AB3976" i="4"/>
  <c r="AE3977" i="4"/>
  <c r="AH3978" i="4"/>
  <c r="AJ3979" i="4"/>
  <c r="Z3981" i="4"/>
  <c r="AB3982" i="4"/>
  <c r="AE3983" i="4"/>
  <c r="AH3984" i="4"/>
  <c r="AJ3985" i="4"/>
  <c r="Z3987" i="4"/>
  <c r="AB3988" i="4"/>
  <c r="AE3989" i="4"/>
  <c r="AH3990" i="4"/>
  <c r="AJ3991" i="4"/>
  <c r="Z3993" i="4"/>
  <c r="AB3994" i="4"/>
  <c r="AE3995" i="4"/>
  <c r="AH3996" i="4"/>
  <c r="AJ3997" i="4"/>
  <c r="Z3999" i="4"/>
  <c r="AB4000" i="4"/>
  <c r="AE4001" i="4"/>
  <c r="AH4002" i="4"/>
  <c r="AJ4003" i="4"/>
  <c r="Z4005" i="4"/>
  <c r="AB4006" i="4"/>
  <c r="AE4007" i="4"/>
  <c r="AH4008" i="4"/>
  <c r="AJ4009" i="4"/>
  <c r="Z4011" i="4"/>
  <c r="AB4012" i="4"/>
  <c r="AE4013" i="4"/>
  <c r="AH4014" i="4"/>
  <c r="AJ4015" i="4"/>
  <c r="Z4017" i="4"/>
  <c r="AB4018" i="4"/>
  <c r="AE4019" i="4"/>
  <c r="AH4020" i="4"/>
  <c r="AJ4021" i="4"/>
  <c r="Z4023" i="4"/>
  <c r="AB4024" i="4"/>
  <c r="AE4025" i="4"/>
  <c r="AH4026" i="4"/>
  <c r="AJ4027" i="4"/>
  <c r="Z4029" i="4"/>
  <c r="AB4030" i="4"/>
  <c r="AE4031" i="4"/>
  <c r="AH4032" i="4"/>
  <c r="AJ4033" i="4"/>
  <c r="Z4035" i="4"/>
  <c r="AB4036" i="4"/>
  <c r="AE4037" i="4"/>
  <c r="AH4038" i="4"/>
  <c r="AJ4039" i="4"/>
  <c r="Z4041" i="4"/>
  <c r="AB4042" i="4"/>
  <c r="AE4043" i="4"/>
  <c r="AH4044" i="4"/>
  <c r="AJ4045" i="4"/>
  <c r="Z4047" i="4"/>
  <c r="AB4048" i="4"/>
  <c r="AE4049" i="4"/>
  <c r="AH4050" i="4"/>
  <c r="AJ4051" i="4"/>
  <c r="Z4053" i="4"/>
  <c r="AB4054" i="4"/>
  <c r="AE4055" i="4"/>
  <c r="AH4056" i="4"/>
  <c r="AJ4057" i="4"/>
  <c r="Z4059" i="4"/>
  <c r="AB4060" i="4"/>
  <c r="AE4061" i="4"/>
  <c r="AH4062" i="4"/>
  <c r="AJ4063" i="4"/>
  <c r="Z4065" i="4"/>
  <c r="AB4066" i="4"/>
  <c r="AE4067" i="4"/>
  <c r="AH4068" i="4"/>
  <c r="AJ4069" i="4"/>
  <c r="Z4071" i="4"/>
  <c r="AB4072" i="4"/>
  <c r="AE4073" i="4"/>
  <c r="AH4074" i="4"/>
  <c r="AJ4075" i="4"/>
  <c r="Z4077" i="4"/>
  <c r="AB4078" i="4"/>
  <c r="AE4079" i="4"/>
  <c r="AH4080" i="4"/>
  <c r="AJ4081" i="4"/>
  <c r="Y4083" i="4"/>
  <c r="Z4084" i="4"/>
  <c r="AA4085" i="4"/>
  <c r="AB4086" i="4"/>
  <c r="AC4087" i="4"/>
  <c r="AD4088" i="4"/>
  <c r="AE4089" i="4"/>
  <c r="AF4090" i="4"/>
  <c r="AH4091" i="4"/>
  <c r="AI4092" i="4"/>
  <c r="AJ4093" i="4"/>
  <c r="Y4095" i="4"/>
  <c r="Z4096" i="4"/>
  <c r="AA4097" i="4"/>
  <c r="AB4098" i="4"/>
  <c r="AC4099" i="4"/>
  <c r="AD4100" i="4"/>
  <c r="AE4101" i="4"/>
  <c r="AF4102" i="4"/>
  <c r="AH4103" i="4"/>
  <c r="AI4104" i="4"/>
  <c r="AJ4105" i="4"/>
  <c r="Y4107" i="4"/>
  <c r="Z4108" i="4"/>
  <c r="AA4109" i="4"/>
  <c r="AB4110" i="4"/>
  <c r="AC4111" i="4"/>
  <c r="AD4112" i="4"/>
  <c r="AE4113" i="4"/>
  <c r="AF4114" i="4"/>
  <c r="AH4115" i="4"/>
  <c r="AI4116" i="4"/>
  <c r="AJ4117" i="4"/>
  <c r="Y4119" i="4"/>
  <c r="Z4120" i="4"/>
  <c r="AA4121" i="4"/>
  <c r="AB4122" i="4"/>
  <c r="AC4123" i="4"/>
  <c r="AD4124" i="4"/>
  <c r="AE4125" i="4"/>
  <c r="AF4126" i="4"/>
  <c r="AH4127" i="4"/>
  <c r="AI4128" i="4"/>
  <c r="AJ4129" i="4"/>
  <c r="Y4131" i="4"/>
  <c r="Z4132" i="4"/>
  <c r="AA4133" i="4"/>
  <c r="AB4134" i="4"/>
  <c r="AC4135" i="4"/>
  <c r="AD4136" i="4"/>
  <c r="AE4137" i="4"/>
  <c r="AF4138" i="4"/>
  <c r="AH4139" i="4"/>
  <c r="AI4140" i="4"/>
  <c r="AJ4141" i="4"/>
  <c r="Y4143" i="4"/>
  <c r="Z4144" i="4"/>
  <c r="AA4145" i="4"/>
  <c r="AB4146" i="4"/>
  <c r="AC4147" i="4"/>
  <c r="AD4148" i="4"/>
  <c r="AE4149" i="4"/>
  <c r="AF4150" i="4"/>
  <c r="AH4151" i="4"/>
  <c r="AI4152" i="4"/>
  <c r="AJ4153" i="4"/>
  <c r="Y4155" i="4"/>
  <c r="Z4156" i="4"/>
  <c r="AA4157" i="4"/>
  <c r="AB4158" i="4"/>
  <c r="AC4159" i="4"/>
  <c r="AD4160" i="4"/>
  <c r="AE4161" i="4"/>
  <c r="AF4162" i="4"/>
  <c r="AH4163" i="4"/>
  <c r="AI4164" i="4"/>
  <c r="AJ4165" i="4"/>
  <c r="Y4167" i="4"/>
  <c r="Z4168" i="4"/>
  <c r="AA4169" i="4"/>
  <c r="AB4170" i="4"/>
  <c r="AC4171" i="4"/>
  <c r="AD4172" i="4"/>
  <c r="AE4173" i="4"/>
  <c r="AF4174" i="4"/>
  <c r="AH4175" i="4"/>
  <c r="AI4176" i="4"/>
  <c r="AJ4177" i="4"/>
  <c r="Y4179" i="4"/>
  <c r="Z4180" i="4"/>
  <c r="AA4181" i="4"/>
  <c r="AB4182" i="4"/>
  <c r="AC4183" i="4"/>
  <c r="AD4184" i="4"/>
  <c r="AE4185" i="4"/>
  <c r="AF4186" i="4"/>
  <c r="AH4187" i="4"/>
  <c r="AI4188" i="4"/>
  <c r="AJ4189" i="4"/>
  <c r="Y4191" i="4"/>
  <c r="Z4192" i="4"/>
  <c r="AA4193" i="4"/>
  <c r="AB4194" i="4"/>
  <c r="AC4195" i="4"/>
  <c r="AD4196" i="4"/>
  <c r="AE4197" i="4"/>
  <c r="AF4198" i="4"/>
  <c r="AH4199" i="4"/>
  <c r="AI4200" i="4"/>
  <c r="AJ4201" i="4"/>
  <c r="Y4203" i="4"/>
  <c r="Z4204" i="4"/>
  <c r="AA4205" i="4"/>
  <c r="AB4206" i="4"/>
  <c r="AC4207" i="4"/>
  <c r="AD4208" i="4"/>
  <c r="AE4209" i="4"/>
  <c r="AF4210" i="4"/>
  <c r="AH4211" i="4"/>
  <c r="AI4212" i="4"/>
  <c r="AJ4213" i="4"/>
  <c r="Y4215" i="4"/>
  <c r="Z4216" i="4"/>
  <c r="AA4217" i="4"/>
  <c r="AB4218" i="4"/>
  <c r="AC4219" i="4"/>
  <c r="AD4220" i="4"/>
  <c r="AE4221" i="4"/>
  <c r="AF4222" i="4"/>
  <c r="AH4223" i="4"/>
  <c r="AI4224" i="4"/>
  <c r="AJ4225" i="4"/>
  <c r="Y4227" i="4"/>
  <c r="Z4228" i="4"/>
  <c r="AA4229" i="4"/>
  <c r="AB4230" i="4"/>
  <c r="AC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J506" i="4"/>
  <c r="AG868" i="4"/>
  <c r="AF983" i="4"/>
  <c r="AJ1089" i="4"/>
  <c r="AI1161" i="4"/>
  <c r="AI1220" i="4"/>
  <c r="AD1269" i="4"/>
  <c r="AI1322" i="4"/>
  <c r="AG1365" i="4"/>
  <c r="AD1402" i="4"/>
  <c r="AG1439" i="4"/>
  <c r="AB1469" i="4"/>
  <c r="AF1490" i="4"/>
  <c r="AH1518" i="4"/>
  <c r="AC1548" i="4"/>
  <c r="AE1573" i="4"/>
  <c r="AC1594" i="4"/>
  <c r="AI1621" i="4"/>
  <c r="AG1648" i="4"/>
  <c r="AC1670" i="4"/>
  <c r="Y1696" i="4"/>
  <c r="Z1720" i="4"/>
  <c r="AG1740" i="4"/>
  <c r="AD1755" i="4"/>
  <c r="AI1769" i="4"/>
  <c r="AC1784" i="4"/>
  <c r="Y1795" i="4"/>
  <c r="AC1812" i="4"/>
  <c r="AF1827" i="4"/>
  <c r="Z1842" i="4"/>
  <c r="AA1853" i="4"/>
  <c r="Y1868" i="4"/>
  <c r="AE1884" i="4"/>
  <c r="AF1895" i="4"/>
  <c r="AD1910" i="4"/>
  <c r="Z1924" i="4"/>
  <c r="Y1940" i="4"/>
  <c r="AA1950" i="4"/>
  <c r="AB1964" i="4"/>
  <c r="AH1974" i="4"/>
  <c r="AC1982" i="4"/>
  <c r="AA1992" i="4"/>
  <c r="Z2001" i="4"/>
  <c r="AB2009" i="4"/>
  <c r="AD2015" i="4"/>
  <c r="AI2024" i="4"/>
  <c r="AE2032" i="4"/>
  <c r="Z2038" i="4"/>
  <c r="Z2046" i="4"/>
  <c r="AD2053" i="4"/>
  <c r="Y2062" i="4"/>
  <c r="AF2067" i="4"/>
  <c r="AI2074" i="4"/>
  <c r="AC2082" i="4"/>
  <c r="Z2089" i="4"/>
  <c r="AD2096" i="4"/>
  <c r="AI2103" i="4"/>
  <c r="AH2111" i="4"/>
  <c r="Z2118" i="4"/>
  <c r="Y2126" i="4"/>
  <c r="AC2133" i="4"/>
  <c r="Y2139" i="4"/>
  <c r="AC2146" i="4"/>
  <c r="Y2155" i="4"/>
  <c r="AC2162" i="4"/>
  <c r="AI2167" i="4"/>
  <c r="AB2175" i="4"/>
  <c r="AB2183" i="4"/>
  <c r="AD2189" i="4"/>
  <c r="AD2197" i="4"/>
  <c r="AG2204" i="4"/>
  <c r="AA2212" i="4"/>
  <c r="AI2218" i="4"/>
  <c r="AC2226" i="4"/>
  <c r="AG2233" i="4"/>
  <c r="AB2239" i="4"/>
  <c r="AI2247" i="4"/>
  <c r="AC2255" i="4"/>
  <c r="AB2263" i="4"/>
  <c r="AH2268" i="4"/>
  <c r="AA2276" i="4"/>
  <c r="AH2284" i="4"/>
  <c r="AC2290" i="4"/>
  <c r="AA2297" i="4"/>
  <c r="AC2303" i="4"/>
  <c r="Y2310" i="4"/>
  <c r="AA2315" i="4"/>
  <c r="AB2321" i="4"/>
  <c r="AI2327" i="4"/>
  <c r="Z2333" i="4"/>
  <c r="AG2339" i="4"/>
  <c r="AI2345" i="4"/>
  <c r="Y2352" i="4"/>
  <c r="AG2356" i="4"/>
  <c r="AH2363" i="4"/>
  <c r="Y2370" i="4"/>
  <c r="AF2374" i="4"/>
  <c r="AH2380" i="4"/>
  <c r="AD2387" i="4"/>
  <c r="AE2394" i="4"/>
  <c r="AB2399" i="4"/>
  <c r="AC2405" i="4"/>
  <c r="AE2411" i="4"/>
  <c r="AA2417" i="4"/>
  <c r="AC2423" i="4"/>
  <c r="AD2429" i="4"/>
  <c r="AA2436" i="4"/>
  <c r="AB2441" i="4"/>
  <c r="AD2447" i="4"/>
  <c r="Z2454" i="4"/>
  <c r="AG2458" i="4"/>
  <c r="AI2464" i="4"/>
  <c r="Y2472" i="4"/>
  <c r="AA2478" i="4"/>
  <c r="AE2482" i="4"/>
  <c r="AA2488" i="4"/>
  <c r="AB2494" i="4"/>
  <c r="Y2499" i="4"/>
  <c r="AF2504" i="4"/>
  <c r="AH2510" i="4"/>
  <c r="AC2516" i="4"/>
  <c r="AE2521" i="4"/>
  <c r="AA2527" i="4"/>
  <c r="AI2532" i="4"/>
  <c r="Z2537" i="4"/>
  <c r="AF2543" i="4"/>
  <c r="Y2549" i="4"/>
  <c r="AJ2553" i="4"/>
  <c r="AH2557" i="4"/>
  <c r="AF2562" i="4"/>
  <c r="AE2568" i="4"/>
  <c r="Z2572" i="4"/>
  <c r="AB2577" i="4"/>
  <c r="Z2582" i="4"/>
  <c r="AB2587" i="4"/>
  <c r="AF2591" i="4"/>
  <c r="AI2596" i="4"/>
  <c r="AE2601" i="4"/>
  <c r="AE2605" i="4"/>
  <c r="AE2609" i="4"/>
  <c r="AE2613" i="4"/>
  <c r="AF2617" i="4"/>
  <c r="AE2620" i="4"/>
  <c r="AA2625" i="4"/>
  <c r="AA2629" i="4"/>
  <c r="Z2632" i="4"/>
  <c r="AA2636" i="4"/>
  <c r="AA2640" i="4"/>
  <c r="AI2644" i="4"/>
  <c r="AH2647" i="4"/>
  <c r="AH2651" i="4"/>
  <c r="AI2655" i="4"/>
  <c r="AB2659" i="4"/>
  <c r="AC2663" i="4"/>
  <c r="AC2667" i="4"/>
  <c r="AC2671" i="4"/>
  <c r="AI2674" i="4"/>
  <c r="AJ2678" i="4"/>
  <c r="Y2683" i="4"/>
  <c r="AJ2685" i="4"/>
  <c r="AJ2689" i="4"/>
  <c r="AD2694" i="4"/>
  <c r="AE2698" i="4"/>
  <c r="AE2701" i="4"/>
  <c r="AE2705" i="4"/>
  <c r="AE2709" i="4"/>
  <c r="Y2713" i="4"/>
  <c r="Z2717" i="4"/>
  <c r="AJ2720" i="4"/>
  <c r="AF2724" i="4"/>
  <c r="AH2727" i="4"/>
  <c r="AD2731" i="4"/>
  <c r="AA2735" i="4"/>
  <c r="AJ2737" i="4"/>
  <c r="Z2742" i="4"/>
  <c r="AH2745" i="4"/>
  <c r="AD2749" i="4"/>
  <c r="AA2752" i="4"/>
  <c r="AJ2755" i="4"/>
  <c r="Z2760" i="4"/>
  <c r="AH2762" i="4"/>
  <c r="AD2766" i="4"/>
  <c r="AA2770" i="4"/>
  <c r="AJ2773" i="4"/>
  <c r="Z2777" i="4"/>
  <c r="AH2780" i="4"/>
  <c r="AD2784" i="4"/>
  <c r="AG2787" i="4"/>
  <c r="AC2791" i="4"/>
  <c r="Z2795" i="4"/>
  <c r="AH2798" i="4"/>
  <c r="AD2801" i="4"/>
  <c r="AG2805" i="4"/>
  <c r="AC2809" i="4"/>
  <c r="Z2812" i="4"/>
  <c r="AH2815" i="4"/>
  <c r="AD2819" i="4"/>
  <c r="AG2823" i="4"/>
  <c r="AC2826" i="4"/>
  <c r="Z2830" i="4"/>
  <c r="AH2833" i="4"/>
  <c r="Y2837" i="4"/>
  <c r="AG2840" i="4"/>
  <c r="AC2844" i="4"/>
  <c r="Z2848" i="4"/>
  <c r="AB2851" i="4"/>
  <c r="Y2855" i="4"/>
  <c r="AG2858" i="4"/>
  <c r="AC2861" i="4"/>
  <c r="Z2865" i="4"/>
  <c r="AB2869" i="4"/>
  <c r="Y2873" i="4"/>
  <c r="AG2875" i="4"/>
  <c r="AC2879" i="4"/>
  <c r="Z2883" i="4"/>
  <c r="AB2886" i="4"/>
  <c r="Y2890" i="4"/>
  <c r="AG2893" i="4"/>
  <c r="AC2897" i="4"/>
  <c r="AF2900" i="4"/>
  <c r="AB2904" i="4"/>
  <c r="Y2908" i="4"/>
  <c r="AG2910" i="4"/>
  <c r="AJ2914" i="4"/>
  <c r="AF2918" i="4"/>
  <c r="AB2922" i="4"/>
  <c r="Y2925" i="4"/>
  <c r="AG2928" i="4"/>
  <c r="AJ2932" i="4"/>
  <c r="AF2935" i="4"/>
  <c r="AB2939" i="4"/>
  <c r="Y2943" i="4"/>
  <c r="AF2946" i="4"/>
  <c r="Z2949" i="4"/>
  <c r="AD2952" i="4"/>
  <c r="AJ2955" i="4"/>
  <c r="AC2958" i="4"/>
  <c r="AH2961" i="4"/>
  <c r="AJ2964" i="4"/>
  <c r="AA2968" i="4"/>
  <c r="AG2970" i="4"/>
  <c r="Z2974" i="4"/>
  <c r="AD2977" i="4"/>
  <c r="Y2980" i="4"/>
  <c r="AC2983" i="4"/>
  <c r="AB2986" i="4"/>
  <c r="AC2989" i="4"/>
  <c r="AG2991" i="4"/>
  <c r="AB2994" i="4"/>
  <c r="AJ2996" i="4"/>
  <c r="Y2999" i="4"/>
  <c r="AF3001" i="4"/>
  <c r="AA3004" i="4"/>
  <c r="AH3006" i="4"/>
  <c r="AJ3008" i="4"/>
  <c r="AD3011" i="4"/>
  <c r="Z3014" i="4"/>
  <c r="AA3016" i="4"/>
  <c r="AH3018" i="4"/>
  <c r="AD3021" i="4"/>
  <c r="AA3024" i="4"/>
  <c r="Z3026" i="4"/>
  <c r="AJ3028" i="4"/>
  <c r="AD3031" i="4"/>
  <c r="AD3033" i="4"/>
  <c r="AA3036" i="4"/>
  <c r="AH3038" i="4"/>
  <c r="AC3041" i="4"/>
  <c r="AD3043" i="4"/>
  <c r="Z3046" i="4"/>
  <c r="AG3048" i="4"/>
  <c r="AH3050" i="4"/>
  <c r="AC3053" i="4"/>
  <c r="Y3056" i="4"/>
  <c r="AG3058" i="4"/>
  <c r="AG3060" i="4"/>
  <c r="AB3063" i="4"/>
  <c r="Z3066" i="4"/>
  <c r="Y3068" i="4"/>
  <c r="AG3070" i="4"/>
  <c r="AC3073" i="4"/>
  <c r="Y3076" i="4"/>
  <c r="Z3078" i="4"/>
  <c r="AG3080" i="4"/>
  <c r="AB3083" i="4"/>
  <c r="AC3085" i="4"/>
  <c r="Y3088" i="4"/>
  <c r="AF3090" i="4"/>
  <c r="AA3093" i="4"/>
  <c r="AB3095" i="4"/>
  <c r="AJ3097" i="4"/>
  <c r="AD3100" i="4"/>
  <c r="AF3102" i="4"/>
  <c r="AA3105" i="4"/>
  <c r="AJ3107" i="4"/>
  <c r="AF3110" i="4"/>
  <c r="AD3112" i="4"/>
  <c r="AB3115" i="4"/>
  <c r="AJ3117" i="4"/>
  <c r="AJ3119" i="4"/>
  <c r="AF3122" i="4"/>
  <c r="AA3125" i="4"/>
  <c r="AH3127" i="4"/>
  <c r="AJ3129" i="4"/>
  <c r="AD3132" i="4"/>
  <c r="Z3135" i="4"/>
  <c r="AA3137" i="4"/>
  <c r="AH3139" i="4"/>
  <c r="AC3142" i="4"/>
  <c r="Z3145" i="4"/>
  <c r="Z3147" i="4"/>
  <c r="AG3149" i="4"/>
  <c r="AD3152" i="4"/>
  <c r="AC3154" i="4"/>
  <c r="Z3157" i="4"/>
  <c r="AH3159" i="4"/>
  <c r="AC3162" i="4"/>
  <c r="AD3164" i="4"/>
  <c r="Z3167" i="4"/>
  <c r="AG3169" i="4"/>
  <c r="AH3171" i="4"/>
  <c r="AC3174" i="4"/>
  <c r="Y3177" i="4"/>
  <c r="AD3179" i="4"/>
  <c r="AC3181" i="4"/>
  <c r="AG3183" i="4"/>
  <c r="Z3186" i="4"/>
  <c r="Y3188" i="4"/>
  <c r="AC3190" i="4"/>
  <c r="AH3192" i="4"/>
  <c r="AB3195" i="4"/>
  <c r="Y3197" i="4"/>
  <c r="AE3199" i="4"/>
  <c r="AJ3201" i="4"/>
  <c r="AG3203" i="4"/>
  <c r="AA3206" i="4"/>
  <c r="AE3208" i="4"/>
  <c r="AJ3210" i="4"/>
  <c r="AH3212" i="4"/>
  <c r="AA3215" i="4"/>
  <c r="AE3217" i="4"/>
  <c r="AD3219" i="4"/>
  <c r="AH3221" i="4"/>
  <c r="AA3224" i="4"/>
  <c r="AF3226" i="4"/>
  <c r="AD3228" i="4"/>
  <c r="AH3230" i="4"/>
  <c r="AC3233" i="4"/>
  <c r="Z3235" i="4"/>
  <c r="AE3237" i="4"/>
  <c r="Y3240" i="4"/>
  <c r="AC3242" i="4"/>
  <c r="AB3244" i="4"/>
  <c r="AF3246" i="4"/>
  <c r="Y3249" i="4"/>
  <c r="AJ3250" i="4"/>
  <c r="AB3253" i="4"/>
  <c r="AF3255" i="4"/>
  <c r="Y3258" i="4"/>
  <c r="AJ3259" i="4"/>
  <c r="AB3262" i="4"/>
  <c r="AF3264" i="4"/>
  <c r="AE3266" i="4"/>
  <c r="AJ3268" i="4"/>
  <c r="AC3271" i="4"/>
  <c r="AH3273" i="4"/>
  <c r="AE3275" i="4"/>
  <c r="Z3278" i="4"/>
  <c r="AD3280" i="4"/>
  <c r="AB3282" i="4"/>
  <c r="AG3284" i="4"/>
  <c r="Z3287" i="4"/>
  <c r="AD3289" i="4"/>
  <c r="AC3291" i="4"/>
  <c r="AE3293" i="4"/>
  <c r="AG3295" i="4"/>
  <c r="AD3297" i="4"/>
  <c r="AF3299" i="4"/>
  <c r="AH3301" i="4"/>
  <c r="Y3304" i="4"/>
  <c r="AG3305" i="4"/>
  <c r="AI3307" i="4"/>
  <c r="AA3310" i="4"/>
  <c r="AG3311" i="4"/>
  <c r="AG3313" i="4"/>
  <c r="AC3315" i="4"/>
  <c r="AC3317" i="4"/>
  <c r="AI3318" i="4"/>
  <c r="AI3320" i="4"/>
  <c r="AE3322" i="4"/>
  <c r="AE3324" i="4"/>
  <c r="AA3326" i="4"/>
  <c r="AA3328" i="4"/>
  <c r="AG3329" i="4"/>
  <c r="AG3331" i="4"/>
  <c r="AC3333" i="4"/>
  <c r="AC3335" i="4"/>
  <c r="AI3336" i="4"/>
  <c r="AI3338" i="4"/>
  <c r="AE3340" i="4"/>
  <c r="AE3342" i="4"/>
  <c r="AA3344" i="4"/>
  <c r="AA3346" i="4"/>
  <c r="AG3347" i="4"/>
  <c r="AG3349" i="4"/>
  <c r="AC3351" i="4"/>
  <c r="AC3353" i="4"/>
  <c r="AI3354" i="4"/>
  <c r="AI3356" i="4"/>
  <c r="AE3358" i="4"/>
  <c r="AE3360" i="4"/>
  <c r="AA3362" i="4"/>
  <c r="AA3364" i="4"/>
  <c r="AG3365" i="4"/>
  <c r="AG3367" i="4"/>
  <c r="AC3369" i="4"/>
  <c r="AC3371" i="4"/>
  <c r="AI3372" i="4"/>
  <c r="AI3374" i="4"/>
  <c r="AE3376" i="4"/>
  <c r="AE3378" i="4"/>
  <c r="AA3380" i="4"/>
  <c r="AH3381" i="4"/>
  <c r="AC3383" i="4"/>
  <c r="AG3384" i="4"/>
  <c r="AA3386" i="4"/>
  <c r="AF3387" i="4"/>
  <c r="Y3389" i="4"/>
  <c r="AE3390" i="4"/>
  <c r="AI3391" i="4"/>
  <c r="AC3393" i="4"/>
  <c r="AH3394" i="4"/>
  <c r="AB3396" i="4"/>
  <c r="AG3397" i="4"/>
  <c r="AA3399" i="4"/>
  <c r="AE3400" i="4"/>
  <c r="Y3402" i="4"/>
  <c r="AD3403" i="4"/>
  <c r="AI3404" i="4"/>
  <c r="AC3406" i="4"/>
  <c r="AG3407" i="4"/>
  <c r="AB3409" i="4"/>
  <c r="AF3410" i="4"/>
  <c r="AA3412" i="4"/>
  <c r="AE3413" i="4"/>
  <c r="AI3414" i="4"/>
  <c r="AD3416" i="4"/>
  <c r="AH3417" i="4"/>
  <c r="AC3419" i="4"/>
  <c r="AG3420" i="4"/>
  <c r="AA3422" i="4"/>
  <c r="AF3423" i="4"/>
  <c r="Y3425" i="4"/>
  <c r="AE3426" i="4"/>
  <c r="AI3427" i="4"/>
  <c r="AC3429" i="4"/>
  <c r="AH3430" i="4"/>
  <c r="AB3432" i="4"/>
  <c r="AG3433" i="4"/>
  <c r="AA3435" i="4"/>
  <c r="AE3436" i="4"/>
  <c r="Y3438" i="4"/>
  <c r="AD3439" i="4"/>
  <c r="AI3440" i="4"/>
  <c r="AC3442" i="4"/>
  <c r="AG3443" i="4"/>
  <c r="AB3445" i="4"/>
  <c r="AF3446" i="4"/>
  <c r="AA3448" i="4"/>
  <c r="AE3449" i="4"/>
  <c r="AI3450" i="4"/>
  <c r="AD3452" i="4"/>
  <c r="AH3453" i="4"/>
  <c r="AC3455" i="4"/>
  <c r="AG3456" i="4"/>
  <c r="AA3458" i="4"/>
  <c r="AF3459" i="4"/>
  <c r="Y3461" i="4"/>
  <c r="AE3462" i="4"/>
  <c r="AI3463" i="4"/>
  <c r="AC3465" i="4"/>
  <c r="AH3466" i="4"/>
  <c r="AB3468" i="4"/>
  <c r="AG3469" i="4"/>
  <c r="AA3471" i="4"/>
  <c r="AE3472" i="4"/>
  <c r="Y3474" i="4"/>
  <c r="AD3475" i="4"/>
  <c r="AI3476" i="4"/>
  <c r="AC3478" i="4"/>
  <c r="AG3479" i="4"/>
  <c r="AB3481" i="4"/>
  <c r="AF3482" i="4"/>
  <c r="AA3484" i="4"/>
  <c r="AE3485" i="4"/>
  <c r="AI3486" i="4"/>
  <c r="AD3488" i="4"/>
  <c r="AH3489" i="4"/>
  <c r="AC3491" i="4"/>
  <c r="AG3492" i="4"/>
  <c r="AA3494" i="4"/>
  <c r="AF3495" i="4"/>
  <c r="Y3497" i="4"/>
  <c r="AE3498" i="4"/>
  <c r="AI3499" i="4"/>
  <c r="AC3501" i="4"/>
  <c r="AH3502" i="4"/>
  <c r="AB3504" i="4"/>
  <c r="AG3505" i="4"/>
  <c r="AA3507" i="4"/>
  <c r="AE3508" i="4"/>
  <c r="Y3510" i="4"/>
  <c r="AD3511" i="4"/>
  <c r="AI3512" i="4"/>
  <c r="AC3514" i="4"/>
  <c r="AG3515" i="4"/>
  <c r="AB3517" i="4"/>
  <c r="AF3518" i="4"/>
  <c r="AA3520" i="4"/>
  <c r="AE3521" i="4"/>
  <c r="AI3522" i="4"/>
  <c r="AD3524" i="4"/>
  <c r="AH3525" i="4"/>
  <c r="AC3527" i="4"/>
  <c r="AG3528" i="4"/>
  <c r="AA3530" i="4"/>
  <c r="AF3531" i="4"/>
  <c r="Y3533" i="4"/>
  <c r="AE3534" i="4"/>
  <c r="AI3535" i="4"/>
  <c r="AC3537" i="4"/>
  <c r="AH3538" i="4"/>
  <c r="AB3540" i="4"/>
  <c r="AG3541" i="4"/>
  <c r="AA3543" i="4"/>
  <c r="AE3544" i="4"/>
  <c r="Y3546" i="4"/>
  <c r="AD3547" i="4"/>
  <c r="AI3548" i="4"/>
  <c r="AC3550" i="4"/>
  <c r="AG3551" i="4"/>
  <c r="AB3553" i="4"/>
  <c r="AF3554" i="4"/>
  <c r="AA3556" i="4"/>
  <c r="AE3557" i="4"/>
  <c r="AI3558" i="4"/>
  <c r="AD3560" i="4"/>
  <c r="AH3561" i="4"/>
  <c r="AC3563" i="4"/>
  <c r="AG3564" i="4"/>
  <c r="AA3566" i="4"/>
  <c r="AF3567" i="4"/>
  <c r="Y3569" i="4"/>
  <c r="AE3570" i="4"/>
  <c r="AI3571" i="4"/>
  <c r="AC3573" i="4"/>
  <c r="AH3574" i="4"/>
  <c r="AB3576" i="4"/>
  <c r="AG3577" i="4"/>
  <c r="AA3579" i="4"/>
  <c r="AE3580" i="4"/>
  <c r="Y3582" i="4"/>
  <c r="AD3583" i="4"/>
  <c r="AI3584" i="4"/>
  <c r="AC3586" i="4"/>
  <c r="AG3587" i="4"/>
  <c r="AB3589" i="4"/>
  <c r="AF3590" i="4"/>
  <c r="AA3592" i="4"/>
  <c r="AE3593" i="4"/>
  <c r="AI3594" i="4"/>
  <c r="AD3596" i="4"/>
  <c r="AH3597" i="4"/>
  <c r="AC3599" i="4"/>
  <c r="AG3600" i="4"/>
  <c r="AA3602" i="4"/>
  <c r="AF3603" i="4"/>
  <c r="Y3605" i="4"/>
  <c r="AE3606" i="4"/>
  <c r="AI3607" i="4"/>
  <c r="AC3609" i="4"/>
  <c r="AH3610" i="4"/>
  <c r="AB3612" i="4"/>
  <c r="AG3613" i="4"/>
  <c r="AA3615" i="4"/>
  <c r="AE3616" i="4"/>
  <c r="Y3618" i="4"/>
  <c r="AD3619" i="4"/>
  <c r="AI3620" i="4"/>
  <c r="AC3622" i="4"/>
  <c r="AG3623" i="4"/>
  <c r="AB3625" i="4"/>
  <c r="AF3626" i="4"/>
  <c r="AA3628" i="4"/>
  <c r="AE3629" i="4"/>
  <c r="AI3630" i="4"/>
  <c r="AD3632" i="4"/>
  <c r="AH3633" i="4"/>
  <c r="AC3635" i="4"/>
  <c r="AG3636" i="4"/>
  <c r="AA3638" i="4"/>
  <c r="AF3639" i="4"/>
  <c r="Y3641" i="4"/>
  <c r="AE3642" i="4"/>
  <c r="AI3643" i="4"/>
  <c r="AC3645" i="4"/>
  <c r="AH3646" i="4"/>
  <c r="Y3648" i="4"/>
  <c r="AD3649" i="4"/>
  <c r="AG3650" i="4"/>
  <c r="AJ3651" i="4"/>
  <c r="AC3653" i="4"/>
  <c r="AF3654" i="4"/>
  <c r="AJ3655" i="4"/>
  <c r="AB3657" i="4"/>
  <c r="AE3658" i="4"/>
  <c r="AI3659" i="4"/>
  <c r="AA3661" i="4"/>
  <c r="AE3662" i="4"/>
  <c r="AH3663" i="4"/>
  <c r="Y3665" i="4"/>
  <c r="AD3666" i="4"/>
  <c r="AG3667" i="4"/>
  <c r="Y3669" i="4"/>
  <c r="AC3670" i="4"/>
  <c r="AF3671" i="4"/>
  <c r="AJ3672" i="4"/>
  <c r="AB3674" i="4"/>
  <c r="AF3675" i="4"/>
  <c r="AI3676" i="4"/>
  <c r="AA3678" i="4"/>
  <c r="AE3679" i="4"/>
  <c r="AH3680" i="4"/>
  <c r="AA3682" i="4"/>
  <c r="AD3683" i="4"/>
  <c r="AG3684" i="4"/>
  <c r="Y3686" i="4"/>
  <c r="AC3687" i="4"/>
  <c r="AG3688" i="4"/>
  <c r="AJ3689" i="4"/>
  <c r="AB3691" i="4"/>
  <c r="AF3692" i="4"/>
  <c r="AI3693" i="4"/>
  <c r="AB3695" i="4"/>
  <c r="AE3696" i="4"/>
  <c r="AH3697" i="4"/>
  <c r="AA3699" i="4"/>
  <c r="AD3700" i="4"/>
  <c r="AH3701" i="4"/>
  <c r="Y3703" i="4"/>
  <c r="AC3704" i="4"/>
  <c r="AG3705" i="4"/>
  <c r="AJ3706" i="4"/>
  <c r="AC3708" i="4"/>
  <c r="AF3709" i="4"/>
  <c r="AI3710" i="4"/>
  <c r="AB3712" i="4"/>
  <c r="AE3713" i="4"/>
  <c r="AI3714" i="4"/>
  <c r="Y3716" i="4"/>
  <c r="AA3717" i="4"/>
  <c r="AD3718" i="4"/>
  <c r="AF3719" i="4"/>
  <c r="AI3720" i="4"/>
  <c r="Y3722" i="4"/>
  <c r="AA3723" i="4"/>
  <c r="AD3724" i="4"/>
  <c r="AF3725" i="4"/>
  <c r="AI3726" i="4"/>
  <c r="Y3728" i="4"/>
  <c r="AA3729" i="4"/>
  <c r="AD3730" i="4"/>
  <c r="AF3731" i="4"/>
  <c r="AI3732" i="4"/>
  <c r="Y3734" i="4"/>
  <c r="AA3735" i="4"/>
  <c r="AD3736" i="4"/>
  <c r="AF3737" i="4"/>
  <c r="AI3738" i="4"/>
  <c r="Y3740" i="4"/>
  <c r="AA3741" i="4"/>
  <c r="AD3742" i="4"/>
  <c r="AF3743" i="4"/>
  <c r="AI3744" i="4"/>
  <c r="Y3746" i="4"/>
  <c r="AA3747" i="4"/>
  <c r="AD3748" i="4"/>
  <c r="AF3749" i="4"/>
  <c r="AI3750" i="4"/>
  <c r="Y3752" i="4"/>
  <c r="AA3753" i="4"/>
  <c r="AD3754" i="4"/>
  <c r="AF3755" i="4"/>
  <c r="AI3756" i="4"/>
  <c r="Y3758" i="4"/>
  <c r="AA3759" i="4"/>
  <c r="AD3760" i="4"/>
  <c r="AF3761" i="4"/>
  <c r="AI3762" i="4"/>
  <c r="Y3764" i="4"/>
  <c r="AA3765" i="4"/>
  <c r="AD3766" i="4"/>
  <c r="AF3767" i="4"/>
  <c r="AI3768" i="4"/>
  <c r="Y3770" i="4"/>
  <c r="AA3771" i="4"/>
  <c r="AD3772" i="4"/>
  <c r="AF3773" i="4"/>
  <c r="AI3774" i="4"/>
  <c r="Y3776" i="4"/>
  <c r="AA3777" i="4"/>
  <c r="AD3778" i="4"/>
  <c r="AF3779" i="4"/>
  <c r="AI3780" i="4"/>
  <c r="Y3782" i="4"/>
  <c r="AA3783" i="4"/>
  <c r="AD3784" i="4"/>
  <c r="AF3785" i="4"/>
  <c r="AI3786" i="4"/>
  <c r="Y3788" i="4"/>
  <c r="AA3789" i="4"/>
  <c r="AD3790" i="4"/>
  <c r="AF3791" i="4"/>
  <c r="AI3792" i="4"/>
  <c r="Y3794" i="4"/>
  <c r="AA3795" i="4"/>
  <c r="AD3796" i="4"/>
  <c r="AF3797" i="4"/>
  <c r="AI3798" i="4"/>
  <c r="Y3800" i="4"/>
  <c r="AA3801" i="4"/>
  <c r="AD3802" i="4"/>
  <c r="AF3803" i="4"/>
  <c r="AI3804" i="4"/>
  <c r="Y3806" i="4"/>
  <c r="AA3807" i="4"/>
  <c r="AD3808" i="4"/>
  <c r="AF3809" i="4"/>
  <c r="AI3810" i="4"/>
  <c r="Y3812" i="4"/>
  <c r="AA3813" i="4"/>
  <c r="AD3814" i="4"/>
  <c r="AF3815" i="4"/>
  <c r="AI3816" i="4"/>
  <c r="Y3818" i="4"/>
  <c r="AA3819" i="4"/>
  <c r="AD3820" i="4"/>
  <c r="AF3821" i="4"/>
  <c r="AI3822" i="4"/>
  <c r="Y3824" i="4"/>
  <c r="AA3825" i="4"/>
  <c r="AD3826" i="4"/>
  <c r="AF3827" i="4"/>
  <c r="AI3828" i="4"/>
  <c r="Y3830" i="4"/>
  <c r="AA3831" i="4"/>
  <c r="AD3832" i="4"/>
  <c r="AF3833" i="4"/>
  <c r="AI3834" i="4"/>
  <c r="Y3836" i="4"/>
  <c r="AA3837" i="4"/>
  <c r="AD3838" i="4"/>
  <c r="AF3839" i="4"/>
  <c r="AI3840" i="4"/>
  <c r="Y3842" i="4"/>
  <c r="AA3843" i="4"/>
  <c r="AD3844" i="4"/>
  <c r="AF3845" i="4"/>
  <c r="AI3846" i="4"/>
  <c r="Y3848" i="4"/>
  <c r="AA3849" i="4"/>
  <c r="AD3850" i="4"/>
  <c r="AF3851" i="4"/>
  <c r="AI3852" i="4"/>
  <c r="Y3854" i="4"/>
  <c r="AA3855" i="4"/>
  <c r="AD3856" i="4"/>
  <c r="AF3857" i="4"/>
  <c r="AI3858" i="4"/>
  <c r="Y3860" i="4"/>
  <c r="AA3861" i="4"/>
  <c r="AD3862" i="4"/>
  <c r="AF3863" i="4"/>
  <c r="AI3864" i="4"/>
  <c r="Y3866" i="4"/>
  <c r="AA3867" i="4"/>
  <c r="AD3868" i="4"/>
  <c r="AF3869" i="4"/>
  <c r="AI3870" i="4"/>
  <c r="Y3872" i="4"/>
  <c r="AA3873" i="4"/>
  <c r="AD3874" i="4"/>
  <c r="AF3875" i="4"/>
  <c r="AI3876" i="4"/>
  <c r="Y3878" i="4"/>
  <c r="AA3879" i="4"/>
  <c r="AD3880" i="4"/>
  <c r="AF3881" i="4"/>
  <c r="AI3882" i="4"/>
  <c r="Y3884" i="4"/>
  <c r="AA3885" i="4"/>
  <c r="AD3886" i="4"/>
  <c r="AF3887" i="4"/>
  <c r="AI3888" i="4"/>
  <c r="Y3890" i="4"/>
  <c r="AA3891" i="4"/>
  <c r="AD3892" i="4"/>
  <c r="AF3893" i="4"/>
  <c r="AI3894" i="4"/>
  <c r="Y3896" i="4"/>
  <c r="AA3897" i="4"/>
  <c r="AD3898" i="4"/>
  <c r="AF3899" i="4"/>
  <c r="AI3900" i="4"/>
  <c r="Y3902" i="4"/>
  <c r="AA3903" i="4"/>
  <c r="AD3904" i="4"/>
  <c r="AF3905" i="4"/>
  <c r="AI3906" i="4"/>
  <c r="Y3908" i="4"/>
  <c r="AA3909" i="4"/>
  <c r="AD3910" i="4"/>
  <c r="AF3911" i="4"/>
  <c r="AI3912" i="4"/>
  <c r="Y3914" i="4"/>
  <c r="AA3915" i="4"/>
  <c r="AD3916" i="4"/>
  <c r="AF3917" i="4"/>
  <c r="AI3918" i="4"/>
  <c r="Y3920" i="4"/>
  <c r="AA3921" i="4"/>
  <c r="AD3922" i="4"/>
  <c r="AF3923" i="4"/>
  <c r="AI3924" i="4"/>
  <c r="Y3926" i="4"/>
  <c r="AA3927" i="4"/>
  <c r="AD3928" i="4"/>
  <c r="AF3929" i="4"/>
  <c r="AI3930" i="4"/>
  <c r="Y3932" i="4"/>
  <c r="AA3933" i="4"/>
  <c r="AD3934" i="4"/>
  <c r="AF3935" i="4"/>
  <c r="AI3936" i="4"/>
  <c r="Y3938" i="4"/>
  <c r="AA3939" i="4"/>
  <c r="AD3940" i="4"/>
  <c r="AF3941" i="4"/>
  <c r="AI3942" i="4"/>
  <c r="Y3944" i="4"/>
  <c r="AA3945" i="4"/>
  <c r="AD3946" i="4"/>
  <c r="AF3947" i="4"/>
  <c r="AI3948" i="4"/>
  <c r="Y3950" i="4"/>
  <c r="AA3951" i="4"/>
  <c r="AD3952" i="4"/>
  <c r="AF3953" i="4"/>
  <c r="AI3954" i="4"/>
  <c r="Y3956" i="4"/>
  <c r="AA3957" i="4"/>
  <c r="AD3958" i="4"/>
  <c r="AF3959" i="4"/>
  <c r="AI3960" i="4"/>
  <c r="Y3962" i="4"/>
  <c r="AA3963" i="4"/>
  <c r="AD3964" i="4"/>
  <c r="AF3965" i="4"/>
  <c r="AI3966" i="4"/>
  <c r="Y3968" i="4"/>
  <c r="AA3969" i="4"/>
  <c r="AD3970" i="4"/>
  <c r="AF3971" i="4"/>
  <c r="AI3972" i="4"/>
  <c r="Y3974" i="4"/>
  <c r="AA3975" i="4"/>
  <c r="AD3976" i="4"/>
  <c r="AF3977" i="4"/>
  <c r="AI3978" i="4"/>
  <c r="Y3980" i="4"/>
  <c r="AA3981" i="4"/>
  <c r="AD3982" i="4"/>
  <c r="AF3983" i="4"/>
  <c r="AI3984" i="4"/>
  <c r="Y3986" i="4"/>
  <c r="AA3987" i="4"/>
  <c r="AD3988" i="4"/>
  <c r="AF3989" i="4"/>
  <c r="AI3990" i="4"/>
  <c r="Y3992" i="4"/>
  <c r="AA3993" i="4"/>
  <c r="AD3994" i="4"/>
  <c r="AF3995" i="4"/>
  <c r="AI3996" i="4"/>
  <c r="Y3998" i="4"/>
  <c r="AA3999" i="4"/>
  <c r="AD4000" i="4"/>
  <c r="AF4001" i="4"/>
  <c r="AI4002" i="4"/>
  <c r="Y4004" i="4"/>
  <c r="AA4005" i="4"/>
  <c r="AD4006" i="4"/>
  <c r="AF4007" i="4"/>
  <c r="AI4008" i="4"/>
  <c r="Y4010" i="4"/>
  <c r="AA4011" i="4"/>
  <c r="AD4012" i="4"/>
  <c r="AF4013" i="4"/>
  <c r="AI4014" i="4"/>
  <c r="Y4016" i="4"/>
  <c r="AA4017" i="4"/>
  <c r="AD4018" i="4"/>
  <c r="AF4019" i="4"/>
  <c r="AI4020" i="4"/>
  <c r="Y4022" i="4"/>
  <c r="AA4023" i="4"/>
  <c r="AD4024" i="4"/>
  <c r="AF4025" i="4"/>
  <c r="AI4026" i="4"/>
  <c r="Y4028" i="4"/>
  <c r="AA4029" i="4"/>
  <c r="AD4030" i="4"/>
  <c r="AF4031" i="4"/>
  <c r="AI4032" i="4"/>
  <c r="Y4034" i="4"/>
  <c r="AA4035" i="4"/>
  <c r="AD4036" i="4"/>
  <c r="AF4037" i="4"/>
  <c r="AI4038" i="4"/>
  <c r="Y4040" i="4"/>
  <c r="AA4041" i="4"/>
  <c r="AD4042" i="4"/>
  <c r="AF4043" i="4"/>
  <c r="AI4044" i="4"/>
  <c r="Y4046" i="4"/>
  <c r="AA4047" i="4"/>
  <c r="AD4048" i="4"/>
  <c r="AF4049" i="4"/>
  <c r="AI4050" i="4"/>
  <c r="Y4052" i="4"/>
  <c r="AA4053" i="4"/>
  <c r="AD4054" i="4"/>
  <c r="AF4055" i="4"/>
  <c r="AI4056" i="4"/>
  <c r="Y4058" i="4"/>
  <c r="AA4059" i="4"/>
  <c r="AD4060" i="4"/>
  <c r="AF4061" i="4"/>
  <c r="AI4062" i="4"/>
  <c r="Y4064" i="4"/>
  <c r="AA4065" i="4"/>
  <c r="AD4066" i="4"/>
  <c r="AF4067" i="4"/>
  <c r="AI4068" i="4"/>
  <c r="Y4070" i="4"/>
  <c r="AA4071" i="4"/>
  <c r="AD4072" i="4"/>
  <c r="AF4073" i="4"/>
  <c r="AI4074" i="4"/>
  <c r="Y4076" i="4"/>
  <c r="AA4077" i="4"/>
  <c r="AD4078" i="4"/>
  <c r="AF4079" i="4"/>
  <c r="AI4080" i="4"/>
  <c r="Y4082" i="4"/>
  <c r="Z4083" i="4"/>
  <c r="AA4084" i="4"/>
  <c r="AB4085" i="4"/>
  <c r="AC4086" i="4"/>
  <c r="AD4087" i="4"/>
  <c r="AE4088" i="4"/>
  <c r="AF4089" i="4"/>
  <c r="AH4090" i="4"/>
  <c r="AI4091" i="4"/>
  <c r="AJ4092" i="4"/>
  <c r="Y4094" i="4"/>
  <c r="Z4095" i="4"/>
  <c r="AA4096" i="4"/>
  <c r="AB4097" i="4"/>
  <c r="AC4098" i="4"/>
  <c r="AD4099" i="4"/>
  <c r="AE4100" i="4"/>
  <c r="AF4101" i="4"/>
  <c r="AH4102" i="4"/>
  <c r="AI4103" i="4"/>
  <c r="AJ4104" i="4"/>
  <c r="Y4106" i="4"/>
  <c r="Z4107" i="4"/>
  <c r="AA4108" i="4"/>
  <c r="AB4109" i="4"/>
  <c r="AC4110" i="4"/>
  <c r="AD4111" i="4"/>
  <c r="AE4112" i="4"/>
  <c r="AF4113" i="4"/>
  <c r="AH4114" i="4"/>
  <c r="AI4115" i="4"/>
  <c r="AJ4116" i="4"/>
  <c r="Y4118" i="4"/>
  <c r="Z4119" i="4"/>
  <c r="AA4120" i="4"/>
  <c r="AB4121" i="4"/>
  <c r="AC4122" i="4"/>
  <c r="AD4123" i="4"/>
  <c r="AE4124" i="4"/>
  <c r="AF4125" i="4"/>
  <c r="AH4126" i="4"/>
  <c r="AI4127" i="4"/>
  <c r="AJ4128" i="4"/>
  <c r="Y4130" i="4"/>
  <c r="Z4131" i="4"/>
  <c r="AA4132" i="4"/>
  <c r="AB4133" i="4"/>
  <c r="AC4134" i="4"/>
  <c r="AD4135" i="4"/>
  <c r="AE4136" i="4"/>
  <c r="AF4137" i="4"/>
  <c r="AH4138" i="4"/>
  <c r="AI4139" i="4"/>
  <c r="AJ4140" i="4"/>
  <c r="Y4142" i="4"/>
  <c r="Z4143" i="4"/>
  <c r="AA4144" i="4"/>
  <c r="AB4145" i="4"/>
  <c r="AC4146" i="4"/>
  <c r="AD4147" i="4"/>
  <c r="AE4148" i="4"/>
  <c r="AF4149" i="4"/>
  <c r="AH4150" i="4"/>
  <c r="AI4151" i="4"/>
  <c r="AJ4152" i="4"/>
  <c r="Y4154" i="4"/>
  <c r="Z4155" i="4"/>
  <c r="AA4156" i="4"/>
  <c r="AB4157" i="4"/>
  <c r="AC4158" i="4"/>
  <c r="AD4159" i="4"/>
  <c r="AE4160" i="4"/>
  <c r="AF4161" i="4"/>
  <c r="AH4162" i="4"/>
  <c r="AI4163" i="4"/>
  <c r="AJ4164" i="4"/>
  <c r="Y4166" i="4"/>
  <c r="Z4167" i="4"/>
  <c r="AA4168" i="4"/>
  <c r="AB4169" i="4"/>
  <c r="AC4170" i="4"/>
  <c r="AD4171" i="4"/>
  <c r="AE4172" i="4"/>
  <c r="AF4173" i="4"/>
  <c r="AH4174" i="4"/>
  <c r="AI4175" i="4"/>
  <c r="AJ4176" i="4"/>
  <c r="Y4178" i="4"/>
  <c r="Z4179" i="4"/>
  <c r="AA4180" i="4"/>
  <c r="AB4181" i="4"/>
  <c r="AC4182" i="4"/>
  <c r="AD4183" i="4"/>
  <c r="AE4184" i="4"/>
  <c r="AF4185" i="4"/>
  <c r="AH4186" i="4"/>
  <c r="AI4187" i="4"/>
  <c r="AJ4188" i="4"/>
  <c r="Y4190" i="4"/>
  <c r="Z4191" i="4"/>
  <c r="AA4192" i="4"/>
  <c r="AB4193" i="4"/>
  <c r="AC4194" i="4"/>
  <c r="AD4195" i="4"/>
  <c r="AE4196" i="4"/>
  <c r="AF4197" i="4"/>
  <c r="AH4198" i="4"/>
  <c r="AI4199" i="4"/>
  <c r="AJ4200" i="4"/>
  <c r="Y4202" i="4"/>
  <c r="Z4203" i="4"/>
  <c r="AA4204" i="4"/>
  <c r="AB4205" i="4"/>
  <c r="AC4206" i="4"/>
  <c r="AD4207" i="4"/>
  <c r="AE4208" i="4"/>
  <c r="AF4209" i="4"/>
  <c r="AH4210" i="4"/>
  <c r="AI4211" i="4"/>
  <c r="AJ4212" i="4"/>
  <c r="Y4214" i="4"/>
  <c r="Z4215" i="4"/>
  <c r="AA4216" i="4"/>
  <c r="AB4217" i="4"/>
  <c r="AC4218" i="4"/>
  <c r="AD4219" i="4"/>
  <c r="AE4220" i="4"/>
  <c r="AF4221" i="4"/>
  <c r="AH4222" i="4"/>
  <c r="AI4223" i="4"/>
  <c r="AJ4224" i="4"/>
  <c r="Y4226" i="4"/>
  <c r="Z4227" i="4"/>
  <c r="AA4228" i="4"/>
  <c r="AB4229" i="4"/>
  <c r="AC4230" i="4"/>
  <c r="AD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E4429" i="4"/>
  <c r="AE4430" i="4"/>
  <c r="AE4431" i="4"/>
  <c r="AE4432" i="4"/>
  <c r="AE4433" i="4"/>
  <c r="AE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E4456" i="4"/>
  <c r="AE4457" i="4"/>
  <c r="AE4458" i="4"/>
  <c r="AE4459" i="4"/>
  <c r="AE4460" i="4"/>
  <c r="AE4461" i="4"/>
  <c r="AE4462" i="4"/>
  <c r="AE4463" i="4"/>
  <c r="AE4464" i="4"/>
  <c r="AE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E4510" i="4"/>
  <c r="AE4511" i="4"/>
  <c r="AE4512" i="4"/>
  <c r="Y607" i="4"/>
  <c r="AA878" i="4"/>
  <c r="AB989" i="4"/>
  <c r="Y1090" i="4"/>
  <c r="AD1170" i="4"/>
  <c r="Z1237" i="4"/>
  <c r="AE1269" i="4"/>
  <c r="Z1323" i="4"/>
  <c r="AC1368" i="4"/>
  <c r="Y1406" i="4"/>
  <c r="AH1439" i="4"/>
  <c r="AH1469" i="4"/>
  <c r="AH1498" i="4"/>
  <c r="AA1522" i="4"/>
  <c r="AE1548" i="4"/>
  <c r="AG1577" i="4"/>
  <c r="AE1594" i="4"/>
  <c r="AE1622" i="4"/>
  <c r="AB1653" i="4"/>
  <c r="Y1678" i="4"/>
  <c r="Z1696" i="4"/>
  <c r="AA1720" i="4"/>
  <c r="AH1740" i="4"/>
  <c r="AE1755" i="4"/>
  <c r="Y1770" i="4"/>
  <c r="Z1786" i="4"/>
  <c r="AG1799" i="4"/>
  <c r="AD1812" i="4"/>
  <c r="AG1827" i="4"/>
  <c r="AA1842" i="4"/>
  <c r="AF1853" i="4"/>
  <c r="AA1870" i="4"/>
  <c r="AF1884" i="4"/>
  <c r="AD1899" i="4"/>
  <c r="AE1910" i="4"/>
  <c r="AH1925" i="4"/>
  <c r="Z1942" i="4"/>
  <c r="AB1950" i="4"/>
  <c r="AC1964" i="4"/>
  <c r="AI1974" i="4"/>
  <c r="AI1983" i="4"/>
  <c r="AB1992" i="4"/>
  <c r="AA2001" i="4"/>
  <c r="AC2009" i="4"/>
  <c r="AH2016" i="4"/>
  <c r="Z2025" i="4"/>
  <c r="AA2033" i="4"/>
  <c r="AE2040" i="4"/>
  <c r="AA2046" i="4"/>
  <c r="AG2054" i="4"/>
  <c r="AA2062" i="4"/>
  <c r="AG2067" i="4"/>
  <c r="Z2075" i="4"/>
  <c r="AD2082" i="4"/>
  <c r="Z2091" i="4"/>
  <c r="AF2096" i="4"/>
  <c r="AF2104" i="4"/>
  <c r="AI2111" i="4"/>
  <c r="AA2118" i="4"/>
  <c r="Z2126" i="4"/>
  <c r="AE2133" i="4"/>
  <c r="AI2140" i="4"/>
  <c r="AF2147" i="4"/>
  <c r="Z2155" i="4"/>
  <c r="AE2162" i="4"/>
  <c r="Z2168" i="4"/>
  <c r="Y2176" i="4"/>
  <c r="AE2184" i="4"/>
  <c r="Y2192" i="4"/>
  <c r="AE2197" i="4"/>
  <c r="Y2205" i="4"/>
  <c r="AB2212" i="4"/>
  <c r="Z2219" i="4"/>
  <c r="AD2226" i="4"/>
  <c r="AI2233" i="4"/>
  <c r="AH2241" i="4"/>
  <c r="Y2248" i="4"/>
  <c r="AI2255" i="4"/>
  <c r="AC2263" i="4"/>
  <c r="AI2268" i="4"/>
  <c r="AE2277" i="4"/>
  <c r="AI2284" i="4"/>
  <c r="AC2292" i="4"/>
  <c r="AB2297" i="4"/>
  <c r="AD2303" i="4"/>
  <c r="AE2310" i="4"/>
  <c r="AB2315" i="4"/>
  <c r="AI2321" i="4"/>
  <c r="Y2328" i="4"/>
  <c r="AA2334" i="4"/>
  <c r="AH2339" i="4"/>
  <c r="Y2346" i="4"/>
  <c r="AA2352" i="4"/>
  <c r="AH2357" i="4"/>
  <c r="AI2363" i="4"/>
  <c r="Z2370" i="4"/>
  <c r="AG2376" i="4"/>
  <c r="AC2381" i="4"/>
  <c r="AE2388" i="4"/>
  <c r="AG2394" i="4"/>
  <c r="AC2399" i="4"/>
  <c r="AD2405" i="4"/>
  <c r="AF2411" i="4"/>
  <c r="AH2418" i="4"/>
  <c r="AD2423" i="4"/>
  <c r="AF2429" i="4"/>
  <c r="AB2436" i="4"/>
  <c r="AC2441" i="4"/>
  <c r="Y2448" i="4"/>
  <c r="AA2454" i="4"/>
  <c r="AC2460" i="4"/>
  <c r="Y2466" i="4"/>
  <c r="AA2472" i="4"/>
  <c r="AB2478" i="4"/>
  <c r="AF2482" i="4"/>
  <c r="AB2488" i="4"/>
  <c r="AI2494" i="4"/>
  <c r="AJ2500" i="4"/>
  <c r="AA2505" i="4"/>
  <c r="AI2510" i="4"/>
  <c r="AD2516" i="4"/>
  <c r="AF2521" i="4"/>
  <c r="AB2527" i="4"/>
  <c r="AJ2532" i="4"/>
  <c r="Y2539" i="4"/>
  <c r="AH2543" i="4"/>
  <c r="Z2549" i="4"/>
  <c r="AB2554" i="4"/>
  <c r="AI2557" i="4"/>
  <c r="AD2563" i="4"/>
  <c r="AF2568" i="4"/>
  <c r="AE2573" i="4"/>
  <c r="AC2577" i="4"/>
  <c r="AB2582" i="4"/>
  <c r="AA2588" i="4"/>
  <c r="AH2591" i="4"/>
  <c r="AJ2596" i="4"/>
  <c r="AF2601" i="4"/>
  <c r="Z2606" i="4"/>
  <c r="AF2609" i="4"/>
  <c r="AF2613" i="4"/>
  <c r="AH2617" i="4"/>
  <c r="AA2621" i="4"/>
  <c r="AB2625" i="4"/>
  <c r="AB2629" i="4"/>
  <c r="AB2633" i="4"/>
  <c r="AB2636" i="4"/>
  <c r="AI2640" i="4"/>
  <c r="AJ2644" i="4"/>
  <c r="AI2647" i="4"/>
  <c r="AI2651" i="4"/>
  <c r="AJ2655" i="4"/>
  <c r="AD2660" i="4"/>
  <c r="AD2663" i="4"/>
  <c r="AD2667" i="4"/>
  <c r="AD2671" i="4"/>
  <c r="Y2675" i="4"/>
  <c r="Y2679" i="4"/>
  <c r="Z2683" i="4"/>
  <c r="Z2687" i="4"/>
  <c r="AF2690" i="4"/>
  <c r="AF2694" i="4"/>
  <c r="AF2698" i="4"/>
  <c r="AF2701" i="4"/>
  <c r="AF2705" i="4"/>
  <c r="AB2710" i="4"/>
  <c r="AB2714" i="4"/>
  <c r="AA2717" i="4"/>
  <c r="Y2721" i="4"/>
  <c r="AG2724" i="4"/>
  <c r="AJ2727" i="4"/>
  <c r="AF2731" i="4"/>
  <c r="AB2735" i="4"/>
  <c r="Y2739" i="4"/>
  <c r="AA2742" i="4"/>
  <c r="AJ2745" i="4"/>
  <c r="AF2749" i="4"/>
  <c r="AB2752" i="4"/>
  <c r="AD2756" i="4"/>
  <c r="AA2760" i="4"/>
  <c r="AJ2763" i="4"/>
  <c r="AF2766" i="4"/>
  <c r="AB2770" i="4"/>
  <c r="AD2774" i="4"/>
  <c r="AA2777" i="4"/>
  <c r="AJ2780" i="4"/>
  <c r="AF2784" i="4"/>
  <c r="AB2788" i="4"/>
  <c r="AD2791" i="4"/>
  <c r="AA2795" i="4"/>
  <c r="AJ2798" i="4"/>
  <c r="Z2802" i="4"/>
  <c r="AH2805" i="4"/>
  <c r="AD2809" i="4"/>
  <c r="AA2813" i="4"/>
  <c r="AJ2815" i="4"/>
  <c r="Z2820" i="4"/>
  <c r="AH2823" i="4"/>
  <c r="AD2826" i="4"/>
  <c r="AA2830" i="4"/>
  <c r="AJ2833" i="4"/>
  <c r="Z2838" i="4"/>
  <c r="AH2840" i="4"/>
  <c r="AD2844" i="4"/>
  <c r="AA2848" i="4"/>
  <c r="AC2851" i="4"/>
  <c r="Z2855" i="4"/>
  <c r="AH2858" i="4"/>
  <c r="AD2862" i="4"/>
  <c r="AG2865" i="4"/>
  <c r="AC2869" i="4"/>
  <c r="Z2873" i="4"/>
  <c r="AH2875" i="4"/>
  <c r="AD2879" i="4"/>
  <c r="AG2883" i="4"/>
  <c r="AC2887" i="4"/>
  <c r="Z2890" i="4"/>
  <c r="AH2893" i="4"/>
  <c r="AD2897" i="4"/>
  <c r="AG2900" i="4"/>
  <c r="AC2904" i="4"/>
  <c r="Z2908" i="4"/>
  <c r="AH2911" i="4"/>
  <c r="Y2915" i="4"/>
  <c r="AG2918" i="4"/>
  <c r="AC2922" i="4"/>
  <c r="Z2925" i="4"/>
  <c r="AB2929" i="4"/>
  <c r="Y2933" i="4"/>
  <c r="AG2936" i="4"/>
  <c r="AC2939" i="4"/>
  <c r="Z2943" i="4"/>
  <c r="AG2946" i="4"/>
  <c r="AB2949" i="4"/>
  <c r="AF2952" i="4"/>
  <c r="Y2956" i="4"/>
  <c r="AC2959" i="4"/>
  <c r="AJ2961" i="4"/>
  <c r="AB2965" i="4"/>
  <c r="AB2968" i="4"/>
  <c r="AJ2970" i="4"/>
  <c r="AA2974" i="4"/>
  <c r="AF2977" i="4"/>
  <c r="Y2981" i="4"/>
  <c r="AD2983" i="4"/>
  <c r="AD2986" i="4"/>
  <c r="AD2989" i="4"/>
  <c r="AH2991" i="4"/>
  <c r="AC2994" i="4"/>
  <c r="Y2997" i="4"/>
  <c r="AF2999" i="4"/>
  <c r="AG3001" i="4"/>
  <c r="AB3004" i="4"/>
  <c r="AJ3006" i="4"/>
  <c r="Y3009" i="4"/>
  <c r="AF3011" i="4"/>
  <c r="AB3014" i="4"/>
  <c r="Y3017" i="4"/>
  <c r="AJ3018" i="4"/>
  <c r="AG3021" i="4"/>
  <c r="AB3024" i="4"/>
  <c r="AB3026" i="4"/>
  <c r="Y3029" i="4"/>
  <c r="AF3031" i="4"/>
  <c r="AA3034" i="4"/>
  <c r="AB3036" i="4"/>
  <c r="AJ3038" i="4"/>
  <c r="AD3041" i="4"/>
  <c r="AF3043" i="4"/>
  <c r="AA3046" i="4"/>
  <c r="AH3048" i="4"/>
  <c r="AD3051" i="4"/>
  <c r="AD3053" i="4"/>
  <c r="Z3056" i="4"/>
  <c r="AJ3058" i="4"/>
  <c r="AH3060" i="4"/>
  <c r="AD3063" i="4"/>
  <c r="AA3066" i="4"/>
  <c r="AH3068" i="4"/>
  <c r="AJ3070" i="4"/>
  <c r="AD3073" i="4"/>
  <c r="Z3076" i="4"/>
  <c r="AA3078" i="4"/>
  <c r="AH3080" i="4"/>
  <c r="AC3083" i="4"/>
  <c r="Y3086" i="4"/>
  <c r="Z3088" i="4"/>
  <c r="AG3090" i="4"/>
  <c r="AB3093" i="4"/>
  <c r="AC3095" i="4"/>
  <c r="Y3098" i="4"/>
  <c r="AG3100" i="4"/>
  <c r="AC3103" i="4"/>
  <c r="AB3105" i="4"/>
  <c r="Z3108" i="4"/>
  <c r="AG3110" i="4"/>
  <c r="AG3112" i="4"/>
  <c r="AC3115" i="4"/>
  <c r="Y3118" i="4"/>
  <c r="AF3120" i="4"/>
  <c r="AG3122" i="4"/>
  <c r="AB3125" i="4"/>
  <c r="AJ3127" i="4"/>
  <c r="Y3130" i="4"/>
  <c r="AF3132" i="4"/>
  <c r="AA3135" i="4"/>
  <c r="AJ3137" i="4"/>
  <c r="AJ3139" i="4"/>
  <c r="AD3142" i="4"/>
  <c r="AB3145" i="4"/>
  <c r="AA3147" i="4"/>
  <c r="AJ3149" i="4"/>
  <c r="AF3152" i="4"/>
  <c r="AA3155" i="4"/>
  <c r="AB3157" i="4"/>
  <c r="AJ3159" i="4"/>
  <c r="AD3162" i="4"/>
  <c r="AF3164" i="4"/>
  <c r="AA3167" i="4"/>
  <c r="AH3169" i="4"/>
  <c r="AC3172" i="4"/>
  <c r="AD3174" i="4"/>
  <c r="Z3177" i="4"/>
  <c r="AE3179" i="4"/>
  <c r="AD3181" i="4"/>
  <c r="AH3183" i="4"/>
  <c r="AB3186" i="4"/>
  <c r="AG3188" i="4"/>
  <c r="AD3190" i="4"/>
  <c r="Y3193" i="4"/>
  <c r="AC3195" i="4"/>
  <c r="AA3197" i="4"/>
  <c r="AF3199" i="4"/>
  <c r="Y3202" i="4"/>
  <c r="AC3204" i="4"/>
  <c r="AB3206" i="4"/>
  <c r="AF3208" i="4"/>
  <c r="Y3211" i="4"/>
  <c r="AJ3212" i="4"/>
  <c r="AB3215" i="4"/>
  <c r="AF3217" i="4"/>
  <c r="Z3220" i="4"/>
  <c r="AJ3221" i="4"/>
  <c r="AB3224" i="4"/>
  <c r="AH3226" i="4"/>
  <c r="AE3228" i="4"/>
  <c r="Y3231" i="4"/>
  <c r="AD3233" i="4"/>
  <c r="AH3235" i="4"/>
  <c r="AG3237" i="4"/>
  <c r="Z3240" i="4"/>
  <c r="AD3242" i="4"/>
  <c r="AC3244" i="4"/>
  <c r="AG3246" i="4"/>
  <c r="Z3249" i="4"/>
  <c r="AD3251" i="4"/>
  <c r="AC3253" i="4"/>
  <c r="AG3255" i="4"/>
  <c r="Z3258" i="4"/>
  <c r="Y3260" i="4"/>
  <c r="AC3262" i="4"/>
  <c r="AH3264" i="4"/>
  <c r="AB3267" i="4"/>
  <c r="Y3269" i="4"/>
  <c r="AE3271" i="4"/>
  <c r="AJ3273" i="4"/>
  <c r="AG3275" i="4"/>
  <c r="AA3278" i="4"/>
  <c r="AE3280" i="4"/>
  <c r="AJ3282" i="4"/>
  <c r="AH3284" i="4"/>
  <c r="AA3287" i="4"/>
  <c r="AE3289" i="4"/>
  <c r="AD3291" i="4"/>
  <c r="AF3293" i="4"/>
  <c r="AH3295" i="4"/>
  <c r="Y3298" i="4"/>
  <c r="AG3299" i="4"/>
  <c r="AI3301" i="4"/>
  <c r="AA3304" i="4"/>
  <c r="AH3305" i="4"/>
  <c r="Y3308" i="4"/>
  <c r="AB3310" i="4"/>
  <c r="AH3311" i="4"/>
  <c r="AH3313" i="4"/>
  <c r="AD3315" i="4"/>
  <c r="AD3317" i="4"/>
  <c r="Y3319" i="4"/>
  <c r="Y3321" i="4"/>
  <c r="AF3322" i="4"/>
  <c r="AF3324" i="4"/>
  <c r="AB3326" i="4"/>
  <c r="AB3328" i="4"/>
  <c r="AH3329" i="4"/>
  <c r="AH3331" i="4"/>
  <c r="AD3333" i="4"/>
  <c r="AD3335" i="4"/>
  <c r="Y3337" i="4"/>
  <c r="Y3339" i="4"/>
  <c r="AF3340" i="4"/>
  <c r="AF3342" i="4"/>
  <c r="AB3344" i="4"/>
  <c r="AB3346" i="4"/>
  <c r="AH3347" i="4"/>
  <c r="AH3349" i="4"/>
  <c r="AD3351" i="4"/>
  <c r="AD3353" i="4"/>
  <c r="Y3355" i="4"/>
  <c r="Y3357" i="4"/>
  <c r="AF3358" i="4"/>
  <c r="AF3360" i="4"/>
  <c r="AB3362" i="4"/>
  <c r="AB3364" i="4"/>
  <c r="AH3365" i="4"/>
  <c r="AH3367" i="4"/>
  <c r="AD3369" i="4"/>
  <c r="AD3371" i="4"/>
  <c r="Y3373" i="4"/>
  <c r="Y3375" i="4"/>
  <c r="AF3376" i="4"/>
  <c r="AF3378" i="4"/>
  <c r="AB3380" i="4"/>
  <c r="Y3382" i="4"/>
  <c r="AD3383" i="4"/>
  <c r="AH3384" i="4"/>
  <c r="AB3386" i="4"/>
  <c r="AG3387" i="4"/>
  <c r="AB3389" i="4"/>
  <c r="AF3390" i="4"/>
  <c r="Y3392" i="4"/>
  <c r="AD3393" i="4"/>
  <c r="AI3394" i="4"/>
  <c r="AD3396" i="4"/>
  <c r="AH3397" i="4"/>
  <c r="AB3399" i="4"/>
  <c r="AF3400" i="4"/>
  <c r="AA3402" i="4"/>
  <c r="AF3403" i="4"/>
  <c r="Y3405" i="4"/>
  <c r="AD3406" i="4"/>
  <c r="AH3407" i="4"/>
  <c r="AC3409" i="4"/>
  <c r="AH3410" i="4"/>
  <c r="AB3412" i="4"/>
  <c r="AF3413" i="4"/>
  <c r="Y3415" i="4"/>
  <c r="AE3416" i="4"/>
  <c r="Y3418" i="4"/>
  <c r="AD3419" i="4"/>
  <c r="AH3420" i="4"/>
  <c r="AB3422" i="4"/>
  <c r="AG3423" i="4"/>
  <c r="AB3425" i="4"/>
  <c r="AF3426" i="4"/>
  <c r="Y3428" i="4"/>
  <c r="AD3429" i="4"/>
  <c r="AI3430" i="4"/>
  <c r="AD3432" i="4"/>
  <c r="AH3433" i="4"/>
  <c r="AB3435" i="4"/>
  <c r="AF3436" i="4"/>
  <c r="AA3438" i="4"/>
  <c r="AF3439" i="4"/>
  <c r="Y3441" i="4"/>
  <c r="AD3442" i="4"/>
  <c r="AH3443" i="4"/>
  <c r="AC3445" i="4"/>
  <c r="AH3446" i="4"/>
  <c r="AB3448" i="4"/>
  <c r="AF3449" i="4"/>
  <c r="Y3451" i="4"/>
  <c r="AE3452" i="4"/>
  <c r="Y3454" i="4"/>
  <c r="AD3455" i="4"/>
  <c r="AH3456" i="4"/>
  <c r="AB3458" i="4"/>
  <c r="AG3459" i="4"/>
  <c r="AB3461" i="4"/>
  <c r="AF3462" i="4"/>
  <c r="Y3464" i="4"/>
  <c r="AD3465" i="4"/>
  <c r="AI3466" i="4"/>
  <c r="AD3468" i="4"/>
  <c r="AH3469" i="4"/>
  <c r="AB3471" i="4"/>
  <c r="AF3472" i="4"/>
  <c r="AA3474" i="4"/>
  <c r="AF3475" i="4"/>
  <c r="Y3477" i="4"/>
  <c r="AD3478" i="4"/>
  <c r="AH3479" i="4"/>
  <c r="AC3481" i="4"/>
  <c r="AH3482" i="4"/>
  <c r="AB3484" i="4"/>
  <c r="AF3485" i="4"/>
  <c r="Y3487" i="4"/>
  <c r="AE3488" i="4"/>
  <c r="Y3490" i="4"/>
  <c r="AD3491" i="4"/>
  <c r="AH3492" i="4"/>
  <c r="AB3494" i="4"/>
  <c r="AG3495" i="4"/>
  <c r="AB3497" i="4"/>
  <c r="AF3498" i="4"/>
  <c r="Y3500" i="4"/>
  <c r="AD3501" i="4"/>
  <c r="AI3502" i="4"/>
  <c r="AD3504" i="4"/>
  <c r="AH3505" i="4"/>
  <c r="AB3507" i="4"/>
  <c r="AF3508" i="4"/>
  <c r="AA3510" i="4"/>
  <c r="AF3511" i="4"/>
  <c r="Y3513" i="4"/>
  <c r="AD3514" i="4"/>
  <c r="AH3515" i="4"/>
  <c r="AC3517" i="4"/>
  <c r="AH3518" i="4"/>
  <c r="AB3520" i="4"/>
  <c r="AF3521" i="4"/>
  <c r="Y3523" i="4"/>
  <c r="AE3524" i="4"/>
  <c r="Y3526" i="4"/>
  <c r="AD3527" i="4"/>
  <c r="AH3528" i="4"/>
  <c r="AB3530" i="4"/>
  <c r="AG3531" i="4"/>
  <c r="AB3533" i="4"/>
  <c r="AF3534" i="4"/>
  <c r="Y3536" i="4"/>
  <c r="AD3537" i="4"/>
  <c r="AI3538" i="4"/>
  <c r="AD3540" i="4"/>
  <c r="AH3541" i="4"/>
  <c r="AB3543" i="4"/>
  <c r="AF3544" i="4"/>
  <c r="AA3546" i="4"/>
  <c r="AF3547" i="4"/>
  <c r="Y3549" i="4"/>
  <c r="AD3550" i="4"/>
  <c r="AH3551" i="4"/>
  <c r="AC3553" i="4"/>
  <c r="AH3554" i="4"/>
  <c r="AB3556" i="4"/>
  <c r="AF3557" i="4"/>
  <c r="Y3559" i="4"/>
  <c r="AE3560" i="4"/>
  <c r="Y3562" i="4"/>
  <c r="AD3563" i="4"/>
  <c r="AH3564" i="4"/>
  <c r="AB3566" i="4"/>
  <c r="AG3567" i="4"/>
  <c r="AB3569" i="4"/>
  <c r="AF3570" i="4"/>
  <c r="Y3572" i="4"/>
  <c r="AD3573" i="4"/>
  <c r="AI3574" i="4"/>
  <c r="AD3576" i="4"/>
  <c r="AH3577" i="4"/>
  <c r="AB3579" i="4"/>
  <c r="AF3580" i="4"/>
  <c r="AA3582" i="4"/>
  <c r="AF3583" i="4"/>
  <c r="Y3585" i="4"/>
  <c r="AD3586" i="4"/>
  <c r="AH3587" i="4"/>
  <c r="AC3589" i="4"/>
  <c r="AH3590" i="4"/>
  <c r="AB3592" i="4"/>
  <c r="AF3593" i="4"/>
  <c r="Y3595" i="4"/>
  <c r="AE3596" i="4"/>
  <c r="Y3598" i="4"/>
  <c r="AD3599" i="4"/>
  <c r="AH3600" i="4"/>
  <c r="AB3602" i="4"/>
  <c r="AG3603" i="4"/>
  <c r="AB3605" i="4"/>
  <c r="AF3606" i="4"/>
  <c r="Y3608" i="4"/>
  <c r="AD3609" i="4"/>
  <c r="AI3610" i="4"/>
  <c r="AD3612" i="4"/>
  <c r="AH3613" i="4"/>
  <c r="AB3615" i="4"/>
  <c r="AF3616" i="4"/>
  <c r="AA3618" i="4"/>
  <c r="AF3619" i="4"/>
  <c r="Y3621" i="4"/>
  <c r="AD3622" i="4"/>
  <c r="AH3623" i="4"/>
  <c r="AC3625" i="4"/>
  <c r="AH3626" i="4"/>
  <c r="AB3628" i="4"/>
  <c r="AF3629" i="4"/>
  <c r="Y3631" i="4"/>
  <c r="AE3632" i="4"/>
  <c r="Y3634" i="4"/>
  <c r="AD3635" i="4"/>
  <c r="AH3636" i="4"/>
  <c r="AB3638" i="4"/>
  <c r="AG3639" i="4"/>
  <c r="AB3641" i="4"/>
  <c r="AF3642" i="4"/>
  <c r="Y3644" i="4"/>
  <c r="AD3645" i="4"/>
  <c r="AI3646" i="4"/>
  <c r="AB3648" i="4"/>
  <c r="AE3649" i="4"/>
  <c r="AH3650" i="4"/>
  <c r="Y3652" i="4"/>
  <c r="AD3653" i="4"/>
  <c r="AH3654" i="4"/>
  <c r="Y3656" i="4"/>
  <c r="AC3657" i="4"/>
  <c r="AF3658" i="4"/>
  <c r="AJ3659" i="4"/>
  <c r="AC3661" i="4"/>
  <c r="AF3662" i="4"/>
  <c r="AI3663" i="4"/>
  <c r="AA3665" i="4"/>
  <c r="AE3666" i="4"/>
  <c r="AI3667" i="4"/>
  <c r="AA3669" i="4"/>
  <c r="AD3670" i="4"/>
  <c r="AG3671" i="4"/>
  <c r="Y3673" i="4"/>
  <c r="AD3674" i="4"/>
  <c r="AG3675" i="4"/>
  <c r="AJ3676" i="4"/>
  <c r="AB3678" i="4"/>
  <c r="AF3679" i="4"/>
  <c r="AJ3680" i="4"/>
  <c r="AB3682" i="4"/>
  <c r="AE3683" i="4"/>
  <c r="AH3684" i="4"/>
  <c r="AA3686" i="4"/>
  <c r="AE3687" i="4"/>
  <c r="AH3688" i="4"/>
  <c r="Y3690" i="4"/>
  <c r="AC3691" i="4"/>
  <c r="AG3692" i="4"/>
  <c r="Y3694" i="4"/>
  <c r="AC3695" i="4"/>
  <c r="AF3696" i="4"/>
  <c r="AI3697" i="4"/>
  <c r="AB3699" i="4"/>
  <c r="AF3700" i="4"/>
  <c r="AI3701" i="4"/>
  <c r="AA3703" i="4"/>
  <c r="AD3704" i="4"/>
  <c r="AH3705" i="4"/>
  <c r="AA3707" i="4"/>
  <c r="AD3708" i="4"/>
  <c r="AG3709" i="4"/>
  <c r="AJ3710" i="4"/>
  <c r="AC3712" i="4"/>
  <c r="AG3713" i="4"/>
  <c r="AJ3714" i="4"/>
  <c r="Z3716" i="4"/>
  <c r="AB3717" i="4"/>
  <c r="AE3718" i="4"/>
  <c r="AH3719" i="4"/>
  <c r="AJ3720" i="4"/>
  <c r="Z3722" i="4"/>
  <c r="AB3723" i="4"/>
  <c r="AE3724" i="4"/>
  <c r="AH3725" i="4"/>
  <c r="AJ3726" i="4"/>
  <c r="Z3728" i="4"/>
  <c r="AB3729" i="4"/>
  <c r="AE3730" i="4"/>
  <c r="AH3731" i="4"/>
  <c r="AJ3732" i="4"/>
  <c r="Z3734" i="4"/>
  <c r="AB3735" i="4"/>
  <c r="AE3736" i="4"/>
  <c r="AH3737" i="4"/>
  <c r="AJ3738" i="4"/>
  <c r="Z3740" i="4"/>
  <c r="AB3741" i="4"/>
  <c r="AE3742" i="4"/>
  <c r="AH3743" i="4"/>
  <c r="AJ3744" i="4"/>
  <c r="Z3746" i="4"/>
  <c r="AB3747" i="4"/>
  <c r="AE3748" i="4"/>
  <c r="AH3749" i="4"/>
  <c r="AJ3750" i="4"/>
  <c r="Z3752" i="4"/>
  <c r="AB3753" i="4"/>
  <c r="AE3754" i="4"/>
  <c r="AH3755" i="4"/>
  <c r="AJ3756" i="4"/>
  <c r="Z3758" i="4"/>
  <c r="AB3759" i="4"/>
  <c r="AE3760" i="4"/>
  <c r="AH3761" i="4"/>
  <c r="AJ3762" i="4"/>
  <c r="Z3764" i="4"/>
  <c r="AB3765" i="4"/>
  <c r="AE3766" i="4"/>
  <c r="AH3767" i="4"/>
  <c r="AJ3768" i="4"/>
  <c r="Z3770" i="4"/>
  <c r="AB3771" i="4"/>
  <c r="AE3772" i="4"/>
  <c r="AH3773" i="4"/>
  <c r="AJ3774" i="4"/>
  <c r="Z3776" i="4"/>
  <c r="AB3777" i="4"/>
  <c r="AE3778" i="4"/>
  <c r="AH3779" i="4"/>
  <c r="AJ3780" i="4"/>
  <c r="Z3782" i="4"/>
  <c r="AB3783" i="4"/>
  <c r="AE3784" i="4"/>
  <c r="AH3785" i="4"/>
  <c r="AJ3786" i="4"/>
  <c r="Z3788" i="4"/>
  <c r="AB3789" i="4"/>
  <c r="AE3790" i="4"/>
  <c r="AH3791" i="4"/>
  <c r="AJ3792" i="4"/>
  <c r="Z3794" i="4"/>
  <c r="AB3795" i="4"/>
  <c r="AE3796" i="4"/>
  <c r="AH3797" i="4"/>
  <c r="AJ3798" i="4"/>
  <c r="Z3800" i="4"/>
  <c r="AB3801" i="4"/>
  <c r="AE3802" i="4"/>
  <c r="AH3803" i="4"/>
  <c r="AJ3804" i="4"/>
  <c r="Z3806" i="4"/>
  <c r="AB3807" i="4"/>
  <c r="AE3808" i="4"/>
  <c r="AH3809" i="4"/>
  <c r="AJ3810" i="4"/>
  <c r="Z3812" i="4"/>
  <c r="AB3813" i="4"/>
  <c r="AE3814" i="4"/>
  <c r="AH3815" i="4"/>
  <c r="AJ3816" i="4"/>
  <c r="Z3818" i="4"/>
  <c r="AB3819" i="4"/>
  <c r="AE3820" i="4"/>
  <c r="AH3821" i="4"/>
  <c r="AJ3822" i="4"/>
  <c r="Z3824" i="4"/>
  <c r="AB3825" i="4"/>
  <c r="AE3826" i="4"/>
  <c r="AH3827" i="4"/>
  <c r="AJ3828" i="4"/>
  <c r="Z3830" i="4"/>
  <c r="AB3831" i="4"/>
  <c r="AE3832" i="4"/>
  <c r="AH3833" i="4"/>
  <c r="AJ3834" i="4"/>
  <c r="Z3836" i="4"/>
  <c r="AB3837" i="4"/>
  <c r="AE3838" i="4"/>
  <c r="AH3839" i="4"/>
  <c r="AJ3840" i="4"/>
  <c r="Z3842" i="4"/>
  <c r="AB3843" i="4"/>
  <c r="AE3844" i="4"/>
  <c r="AH3845" i="4"/>
  <c r="AJ3846" i="4"/>
  <c r="Z3848" i="4"/>
  <c r="AB3849" i="4"/>
  <c r="AE3850" i="4"/>
  <c r="AH3851" i="4"/>
  <c r="AJ3852" i="4"/>
  <c r="Z3854" i="4"/>
  <c r="AB3855" i="4"/>
  <c r="AE3856" i="4"/>
  <c r="AH3857" i="4"/>
  <c r="AJ3858" i="4"/>
  <c r="Z3860" i="4"/>
  <c r="AB3861" i="4"/>
  <c r="AE3862" i="4"/>
  <c r="AH3863" i="4"/>
  <c r="AJ3864" i="4"/>
  <c r="Z3866" i="4"/>
  <c r="AB3867" i="4"/>
  <c r="AE3868" i="4"/>
  <c r="AH3869" i="4"/>
  <c r="AJ3870" i="4"/>
  <c r="Z3872" i="4"/>
  <c r="AB3873" i="4"/>
  <c r="AE3874" i="4"/>
  <c r="AH3875" i="4"/>
  <c r="AJ3876" i="4"/>
  <c r="Z3878" i="4"/>
  <c r="AB3879" i="4"/>
  <c r="AE3880" i="4"/>
  <c r="AH3881" i="4"/>
  <c r="AJ3882" i="4"/>
  <c r="Z3884" i="4"/>
  <c r="AB3885" i="4"/>
  <c r="AE3886" i="4"/>
  <c r="AH3887" i="4"/>
  <c r="AJ3888" i="4"/>
  <c r="Z3890" i="4"/>
  <c r="AB3891" i="4"/>
  <c r="AE3892" i="4"/>
  <c r="AH3893" i="4"/>
  <c r="AJ3894" i="4"/>
  <c r="Z3896" i="4"/>
  <c r="AB3897" i="4"/>
  <c r="AE3898" i="4"/>
  <c r="AH3899" i="4"/>
  <c r="AJ3900" i="4"/>
  <c r="Z3902" i="4"/>
  <c r="AB3903" i="4"/>
  <c r="AE3904" i="4"/>
  <c r="AH3905" i="4"/>
  <c r="AJ3906" i="4"/>
  <c r="Z3908" i="4"/>
  <c r="AB3909" i="4"/>
  <c r="AE3910" i="4"/>
  <c r="AH3911" i="4"/>
  <c r="AJ3912" i="4"/>
  <c r="Z3914" i="4"/>
  <c r="AB3915" i="4"/>
  <c r="AE3916" i="4"/>
  <c r="AH3917" i="4"/>
  <c r="AJ3918" i="4"/>
  <c r="Z3920" i="4"/>
  <c r="AB3921" i="4"/>
  <c r="AE3922" i="4"/>
  <c r="AH3923" i="4"/>
  <c r="AJ3924" i="4"/>
  <c r="Z3926" i="4"/>
  <c r="AB3927" i="4"/>
  <c r="AE3928" i="4"/>
  <c r="AH3929" i="4"/>
  <c r="AJ3930" i="4"/>
  <c r="Z3932" i="4"/>
  <c r="AB3933" i="4"/>
  <c r="AE3934" i="4"/>
  <c r="AH3935" i="4"/>
  <c r="AJ3936" i="4"/>
  <c r="Z3938" i="4"/>
  <c r="AB3939" i="4"/>
  <c r="AE3940" i="4"/>
  <c r="AH3941" i="4"/>
  <c r="AJ3942" i="4"/>
  <c r="Z3944" i="4"/>
  <c r="AB3945" i="4"/>
  <c r="AE3946" i="4"/>
  <c r="AH3947" i="4"/>
  <c r="AJ3948" i="4"/>
  <c r="Z3950" i="4"/>
  <c r="AB3951" i="4"/>
  <c r="AE3952" i="4"/>
  <c r="AH3953" i="4"/>
  <c r="AJ3954" i="4"/>
  <c r="Z3956" i="4"/>
  <c r="AB3957" i="4"/>
  <c r="AE3958" i="4"/>
  <c r="AH3959" i="4"/>
  <c r="AJ3960" i="4"/>
  <c r="Z3962" i="4"/>
  <c r="AB3963" i="4"/>
  <c r="AE3964" i="4"/>
  <c r="AH3965" i="4"/>
  <c r="AJ3966" i="4"/>
  <c r="Z3968" i="4"/>
  <c r="AB3969" i="4"/>
  <c r="AE3970" i="4"/>
  <c r="AH3971" i="4"/>
  <c r="AJ3972" i="4"/>
  <c r="Z3974" i="4"/>
  <c r="AB3975" i="4"/>
  <c r="AE3976" i="4"/>
  <c r="AH3977" i="4"/>
  <c r="AJ3978" i="4"/>
  <c r="Z3980" i="4"/>
  <c r="AB3981" i="4"/>
  <c r="AE3982" i="4"/>
  <c r="AH3983" i="4"/>
  <c r="AJ3984" i="4"/>
  <c r="Z3986" i="4"/>
  <c r="AB3987" i="4"/>
  <c r="AE3988" i="4"/>
  <c r="AH3989" i="4"/>
  <c r="AJ3990" i="4"/>
  <c r="Z3992" i="4"/>
  <c r="AB3993" i="4"/>
  <c r="AE3994" i="4"/>
  <c r="AH3995" i="4"/>
  <c r="AJ3996" i="4"/>
  <c r="Z3998" i="4"/>
  <c r="AB3999" i="4"/>
  <c r="AE4000" i="4"/>
  <c r="AH4001" i="4"/>
  <c r="AJ4002" i="4"/>
  <c r="Z4004" i="4"/>
  <c r="AB4005" i="4"/>
  <c r="AE4006" i="4"/>
  <c r="AH4007" i="4"/>
  <c r="AJ4008" i="4"/>
  <c r="Z4010" i="4"/>
  <c r="AB4011" i="4"/>
  <c r="AE4012" i="4"/>
  <c r="AH4013" i="4"/>
  <c r="AJ4014" i="4"/>
  <c r="Z4016" i="4"/>
  <c r="AB4017" i="4"/>
  <c r="AE4018" i="4"/>
  <c r="AH4019" i="4"/>
  <c r="AJ4020" i="4"/>
  <c r="Z4022" i="4"/>
  <c r="AB4023" i="4"/>
  <c r="AE4024" i="4"/>
  <c r="AH4025" i="4"/>
  <c r="AJ4026" i="4"/>
  <c r="Z4028" i="4"/>
  <c r="AB4029" i="4"/>
  <c r="AE4030" i="4"/>
  <c r="AH4031" i="4"/>
  <c r="AJ4032" i="4"/>
  <c r="Z4034" i="4"/>
  <c r="AB4035" i="4"/>
  <c r="AE4036" i="4"/>
  <c r="AH4037" i="4"/>
  <c r="AJ4038" i="4"/>
  <c r="Z4040" i="4"/>
  <c r="AB4041" i="4"/>
  <c r="AE4042" i="4"/>
  <c r="AH4043" i="4"/>
  <c r="AJ4044" i="4"/>
  <c r="Z4046" i="4"/>
  <c r="AB4047" i="4"/>
  <c r="AE4048" i="4"/>
  <c r="AH4049" i="4"/>
  <c r="AJ4050" i="4"/>
  <c r="Z4052" i="4"/>
  <c r="AB4053" i="4"/>
  <c r="AE4054" i="4"/>
  <c r="AH4055" i="4"/>
  <c r="AJ4056" i="4"/>
  <c r="Z4058" i="4"/>
  <c r="AB4059" i="4"/>
  <c r="AE4060" i="4"/>
  <c r="AH4061" i="4"/>
  <c r="AJ4062" i="4"/>
  <c r="Z4064" i="4"/>
  <c r="AB4065" i="4"/>
  <c r="AE4066" i="4"/>
  <c r="AH4067" i="4"/>
  <c r="AJ4068" i="4"/>
  <c r="Z4070" i="4"/>
  <c r="AB4071" i="4"/>
  <c r="AE4072" i="4"/>
  <c r="AH4073" i="4"/>
  <c r="AJ4074" i="4"/>
  <c r="Z4076" i="4"/>
  <c r="AB4077" i="4"/>
  <c r="AE4078" i="4"/>
  <c r="AH4079" i="4"/>
  <c r="AJ4080" i="4"/>
  <c r="Z4082" i="4"/>
  <c r="AA4083" i="4"/>
  <c r="AB4084" i="4"/>
  <c r="AC4085" i="4"/>
  <c r="AD4086" i="4"/>
  <c r="AE4087" i="4"/>
  <c r="AF4088" i="4"/>
  <c r="AH4089" i="4"/>
  <c r="AI4090" i="4"/>
  <c r="AJ4091" i="4"/>
  <c r="Y4093" i="4"/>
  <c r="Z4094" i="4"/>
  <c r="AA4095" i="4"/>
  <c r="AB4096" i="4"/>
  <c r="AC4097" i="4"/>
  <c r="AD4098" i="4"/>
  <c r="AE4099" i="4"/>
  <c r="AF4100" i="4"/>
  <c r="AH4101" i="4"/>
  <c r="AI4102" i="4"/>
  <c r="AJ4103" i="4"/>
  <c r="Y4105" i="4"/>
  <c r="Z4106" i="4"/>
  <c r="AA4107" i="4"/>
  <c r="AB4108" i="4"/>
  <c r="AC4109" i="4"/>
  <c r="AD4110" i="4"/>
  <c r="AE4111" i="4"/>
  <c r="AF4112" i="4"/>
  <c r="AH4113" i="4"/>
  <c r="AI4114" i="4"/>
  <c r="AJ4115" i="4"/>
  <c r="Y4117" i="4"/>
  <c r="Z4118" i="4"/>
  <c r="AA4119" i="4"/>
  <c r="AB4120" i="4"/>
  <c r="AC4121" i="4"/>
  <c r="AD4122" i="4"/>
  <c r="AE4123" i="4"/>
  <c r="AF4124" i="4"/>
  <c r="AH4125" i="4"/>
  <c r="AI4126" i="4"/>
  <c r="AJ4127" i="4"/>
  <c r="Y4129" i="4"/>
  <c r="Z4130" i="4"/>
  <c r="AA4131" i="4"/>
  <c r="AB4132" i="4"/>
  <c r="AC4133" i="4"/>
  <c r="AD4134" i="4"/>
  <c r="AE4135" i="4"/>
  <c r="AF4136" i="4"/>
  <c r="AH4137" i="4"/>
  <c r="AI4138" i="4"/>
  <c r="AJ4139" i="4"/>
  <c r="Y4141" i="4"/>
  <c r="Z4142" i="4"/>
  <c r="AA4143" i="4"/>
  <c r="AB4144" i="4"/>
  <c r="AC4145" i="4"/>
  <c r="AD4146" i="4"/>
  <c r="AE4147" i="4"/>
  <c r="AF4148" i="4"/>
  <c r="AH4149" i="4"/>
  <c r="AI4150" i="4"/>
  <c r="AJ4151" i="4"/>
  <c r="Y4153" i="4"/>
  <c r="Z4154" i="4"/>
  <c r="AA4155" i="4"/>
  <c r="AB4156" i="4"/>
  <c r="AC4157" i="4"/>
  <c r="AD4158" i="4"/>
  <c r="AE4159" i="4"/>
  <c r="AF4160" i="4"/>
  <c r="AH4161" i="4"/>
  <c r="AI4162" i="4"/>
  <c r="AJ4163" i="4"/>
  <c r="Y4165" i="4"/>
  <c r="Z4166" i="4"/>
  <c r="AA4167" i="4"/>
  <c r="AB4168" i="4"/>
  <c r="AC4169" i="4"/>
  <c r="AD4170" i="4"/>
  <c r="AE4171" i="4"/>
  <c r="AF4172" i="4"/>
  <c r="AH4173" i="4"/>
  <c r="AI4174" i="4"/>
  <c r="AJ4175" i="4"/>
  <c r="Y4177" i="4"/>
  <c r="Z4178" i="4"/>
  <c r="AA4179" i="4"/>
  <c r="AB4180" i="4"/>
  <c r="AC4181" i="4"/>
  <c r="AD4182" i="4"/>
  <c r="AE4183" i="4"/>
  <c r="AF4184" i="4"/>
  <c r="AH4185" i="4"/>
  <c r="AI4186" i="4"/>
  <c r="AJ4187" i="4"/>
  <c r="Y4189" i="4"/>
  <c r="Z4190" i="4"/>
  <c r="AA4191" i="4"/>
  <c r="AB4192" i="4"/>
  <c r="AC4193" i="4"/>
  <c r="AD4194" i="4"/>
  <c r="AE4195" i="4"/>
  <c r="AF4196" i="4"/>
  <c r="AH4197" i="4"/>
  <c r="AI4198" i="4"/>
  <c r="AJ4199" i="4"/>
  <c r="Y4201" i="4"/>
  <c r="Z4202" i="4"/>
  <c r="AA4203" i="4"/>
  <c r="AB4204" i="4"/>
  <c r="AC4205" i="4"/>
  <c r="AD4206" i="4"/>
  <c r="AE4207" i="4"/>
  <c r="AF4208" i="4"/>
  <c r="AH4209" i="4"/>
  <c r="AI4210" i="4"/>
  <c r="AJ4211" i="4"/>
  <c r="Y4213" i="4"/>
  <c r="Z4214" i="4"/>
  <c r="AA4215" i="4"/>
  <c r="AB4216" i="4"/>
  <c r="AC4217" i="4"/>
  <c r="AD4218" i="4"/>
  <c r="AE4219" i="4"/>
  <c r="AF4220" i="4"/>
  <c r="AH4221" i="4"/>
  <c r="AI4222" i="4"/>
  <c r="AJ4223" i="4"/>
  <c r="Y4225" i="4"/>
  <c r="Z4226" i="4"/>
  <c r="AA4227" i="4"/>
  <c r="AB4228" i="4"/>
  <c r="AC4229" i="4"/>
  <c r="AD4230" i="4"/>
  <c r="AE4231" i="4"/>
  <c r="AF4232" i="4"/>
  <c r="AF4233" i="4"/>
  <c r="AF4234" i="4"/>
  <c r="AF4235" i="4"/>
  <c r="AF4236" i="4"/>
  <c r="AF4237" i="4"/>
  <c r="AF4238" i="4"/>
  <c r="AF4239" i="4"/>
  <c r="AF4240" i="4"/>
  <c r="AF4241" i="4"/>
  <c r="AF4242" i="4"/>
  <c r="AF4243" i="4"/>
  <c r="AF4244" i="4"/>
  <c r="AF4245" i="4"/>
  <c r="AF4246" i="4"/>
  <c r="AF4247" i="4"/>
  <c r="AF4248" i="4"/>
  <c r="AF4249" i="4"/>
  <c r="AF4250" i="4"/>
  <c r="AF4251" i="4"/>
  <c r="AF4252" i="4"/>
  <c r="AF4253" i="4"/>
  <c r="AF4254" i="4"/>
  <c r="AF4255" i="4"/>
  <c r="AF4256" i="4"/>
  <c r="AF4257" i="4"/>
  <c r="AF4258" i="4"/>
  <c r="AF4259" i="4"/>
  <c r="AF4260" i="4"/>
  <c r="AF4261" i="4"/>
  <c r="AF4262" i="4"/>
  <c r="AF4263" i="4"/>
  <c r="AF4264" i="4"/>
  <c r="AF4265" i="4"/>
  <c r="AF4266" i="4"/>
  <c r="AF4267" i="4"/>
  <c r="AF4268" i="4"/>
  <c r="AF4269" i="4"/>
  <c r="AF4270" i="4"/>
  <c r="AF4271" i="4"/>
  <c r="AF4272" i="4"/>
  <c r="AF4273" i="4"/>
  <c r="AF4274" i="4"/>
  <c r="AF4275" i="4"/>
  <c r="AF4276" i="4"/>
  <c r="AF4277" i="4"/>
  <c r="AF4278" i="4"/>
  <c r="AF4279" i="4"/>
  <c r="AF4280" i="4"/>
  <c r="AF4281" i="4"/>
  <c r="AF4282" i="4"/>
  <c r="AF4283" i="4"/>
  <c r="AF4284" i="4"/>
  <c r="AF4285" i="4"/>
  <c r="AF4286" i="4"/>
  <c r="AF4287" i="4"/>
  <c r="AF4288" i="4"/>
  <c r="AF4289" i="4"/>
  <c r="AF4290" i="4"/>
  <c r="AF4291" i="4"/>
  <c r="AF4292" i="4"/>
  <c r="AF4293" i="4"/>
  <c r="AF4294" i="4"/>
  <c r="AF4295" i="4"/>
  <c r="AF4296" i="4"/>
  <c r="AF4297" i="4"/>
  <c r="AF4298" i="4"/>
  <c r="AF4299" i="4"/>
  <c r="AF4300" i="4"/>
  <c r="AF4301" i="4"/>
  <c r="AF4302" i="4"/>
  <c r="AF4303" i="4"/>
  <c r="AF4304" i="4"/>
  <c r="AF4305" i="4"/>
  <c r="AF4306" i="4"/>
  <c r="AF4307" i="4"/>
  <c r="AF4308" i="4"/>
  <c r="AF4309" i="4"/>
  <c r="AF4310" i="4"/>
  <c r="AF4311" i="4"/>
  <c r="AF4312" i="4"/>
  <c r="AF4313" i="4"/>
  <c r="AF4314" i="4"/>
  <c r="AF4315" i="4"/>
  <c r="AF4316" i="4"/>
  <c r="AF4317" i="4"/>
  <c r="AF4318" i="4"/>
  <c r="AF4319" i="4"/>
  <c r="AF4320" i="4"/>
  <c r="AF4321" i="4"/>
  <c r="AF4322" i="4"/>
  <c r="AF4323" i="4"/>
  <c r="AF4324" i="4"/>
  <c r="AF4325" i="4"/>
  <c r="AF4326" i="4"/>
  <c r="AF4327" i="4"/>
  <c r="AF4328" i="4"/>
  <c r="AF4329" i="4"/>
  <c r="AF4330" i="4"/>
  <c r="AF4331" i="4"/>
  <c r="AF4332" i="4"/>
  <c r="AF4333" i="4"/>
  <c r="AF4334" i="4"/>
  <c r="AF4335" i="4"/>
  <c r="AF4336" i="4"/>
  <c r="AF4337" i="4"/>
  <c r="AF4338" i="4"/>
  <c r="AF4339" i="4"/>
  <c r="AF4340" i="4"/>
  <c r="AF4341" i="4"/>
  <c r="AF4342" i="4"/>
  <c r="AF4343" i="4"/>
  <c r="AF4344" i="4"/>
  <c r="AF4345" i="4"/>
  <c r="AF4346" i="4"/>
  <c r="AF4347" i="4"/>
  <c r="AF4348" i="4"/>
  <c r="AF4349" i="4"/>
  <c r="AF4350" i="4"/>
  <c r="AF4351" i="4"/>
  <c r="AF4352" i="4"/>
  <c r="AF4353" i="4"/>
  <c r="AF4354" i="4"/>
  <c r="AF4355" i="4"/>
  <c r="AF4356" i="4"/>
  <c r="AF4357" i="4"/>
  <c r="AF4358" i="4"/>
  <c r="AF4359" i="4"/>
  <c r="AF4360" i="4"/>
  <c r="AF4361" i="4"/>
  <c r="AF4362" i="4"/>
  <c r="AF4363" i="4"/>
  <c r="AF4364" i="4"/>
  <c r="AF4365" i="4"/>
  <c r="AF4366" i="4"/>
  <c r="AF4367" i="4"/>
  <c r="AF4368" i="4"/>
  <c r="AF4369" i="4"/>
  <c r="AF4370" i="4"/>
  <c r="AF4371" i="4"/>
  <c r="AF4372" i="4"/>
  <c r="AF4373" i="4"/>
  <c r="AF4374" i="4"/>
  <c r="AF4375" i="4"/>
  <c r="AF4376" i="4"/>
  <c r="AF4377" i="4"/>
  <c r="AF4378" i="4"/>
  <c r="AF4379" i="4"/>
  <c r="AF4380" i="4"/>
  <c r="AF4381" i="4"/>
  <c r="AF4382" i="4"/>
  <c r="AF4383" i="4"/>
  <c r="AF4384" i="4"/>
  <c r="AF4385" i="4"/>
  <c r="AF4386" i="4"/>
  <c r="AF4387" i="4"/>
  <c r="AF4388" i="4"/>
  <c r="AF4389" i="4"/>
  <c r="AF4390" i="4"/>
  <c r="AF4391" i="4"/>
  <c r="AF4392" i="4"/>
  <c r="AF4393" i="4"/>
  <c r="AF4394" i="4"/>
  <c r="AF4395" i="4"/>
  <c r="AF4396" i="4"/>
  <c r="AF4397" i="4"/>
  <c r="AF4398" i="4"/>
  <c r="AF4399" i="4"/>
  <c r="AF4400" i="4"/>
  <c r="AF4401" i="4"/>
  <c r="AF4402" i="4"/>
  <c r="AF4403" i="4"/>
  <c r="AF4404" i="4"/>
  <c r="AF4405" i="4"/>
  <c r="AF4406" i="4"/>
  <c r="AF4407" i="4"/>
  <c r="AF4408" i="4"/>
  <c r="AF4409" i="4"/>
  <c r="AF4410" i="4"/>
  <c r="AF4411" i="4"/>
  <c r="AF4412" i="4"/>
  <c r="AF4413" i="4"/>
  <c r="AF4414" i="4"/>
  <c r="AF4415" i="4"/>
  <c r="AF4416" i="4"/>
  <c r="AF4417" i="4"/>
  <c r="AF4418" i="4"/>
  <c r="AF4419" i="4"/>
  <c r="AF4420" i="4"/>
  <c r="AF4421" i="4"/>
  <c r="AF4422" i="4"/>
  <c r="AF4423" i="4"/>
  <c r="AF4424" i="4"/>
  <c r="AF4425" i="4"/>
  <c r="AF4426" i="4"/>
  <c r="AF4427" i="4"/>
  <c r="AF4428" i="4"/>
  <c r="AF4429" i="4"/>
  <c r="AF4430" i="4"/>
  <c r="AF4431" i="4"/>
  <c r="AF4432" i="4"/>
  <c r="AF4433" i="4"/>
  <c r="AF4434" i="4"/>
  <c r="AF4435" i="4"/>
  <c r="AF4436" i="4"/>
  <c r="AF4437" i="4"/>
  <c r="AF4438" i="4"/>
  <c r="AF4439" i="4"/>
  <c r="AF4440" i="4"/>
  <c r="AF4441" i="4"/>
  <c r="AF4442" i="4"/>
  <c r="AF4443" i="4"/>
  <c r="AF4444" i="4"/>
  <c r="AF4445" i="4"/>
  <c r="AF4446" i="4"/>
  <c r="AF4447" i="4"/>
  <c r="AF4448" i="4"/>
  <c r="AF4449" i="4"/>
  <c r="AF4450" i="4"/>
  <c r="AF4451" i="4"/>
  <c r="AF4452" i="4"/>
  <c r="AF4453" i="4"/>
  <c r="AF4454" i="4"/>
  <c r="AF4455" i="4"/>
  <c r="AF4456" i="4"/>
  <c r="AF4457" i="4"/>
  <c r="AF4458" i="4"/>
  <c r="AF4459" i="4"/>
  <c r="AF4460" i="4"/>
  <c r="AF4461" i="4"/>
  <c r="AF4462" i="4"/>
  <c r="AF4463" i="4"/>
  <c r="AF4464" i="4"/>
  <c r="AF4465" i="4"/>
  <c r="AF4466" i="4"/>
  <c r="AF4467" i="4"/>
  <c r="AF4468" i="4"/>
  <c r="AF4469" i="4"/>
  <c r="AF4470" i="4"/>
  <c r="AF4471" i="4"/>
  <c r="AF4472" i="4"/>
  <c r="AF4473" i="4"/>
  <c r="AF4474" i="4"/>
  <c r="AF4475" i="4"/>
  <c r="AF4476" i="4"/>
  <c r="AF4477" i="4"/>
  <c r="AF4478" i="4"/>
  <c r="AF4479" i="4"/>
  <c r="AF4480" i="4"/>
  <c r="AF4481" i="4"/>
  <c r="AF4482" i="4"/>
  <c r="AF4483" i="4"/>
  <c r="AF4484" i="4"/>
  <c r="AF4485" i="4"/>
  <c r="AF4486" i="4"/>
  <c r="AF4487" i="4"/>
  <c r="AF4488" i="4"/>
  <c r="AF4489" i="4"/>
  <c r="AF4490" i="4"/>
  <c r="AF4491" i="4"/>
  <c r="AF4492" i="4"/>
  <c r="AF4493" i="4"/>
  <c r="AF4494" i="4"/>
  <c r="AF4495" i="4"/>
  <c r="AF4496" i="4"/>
  <c r="AF4497" i="4"/>
  <c r="AF4498" i="4"/>
  <c r="AF4499" i="4"/>
  <c r="AF4500" i="4"/>
  <c r="AF4501" i="4"/>
  <c r="AF4502" i="4"/>
  <c r="AF4503" i="4"/>
  <c r="AF4504" i="4"/>
  <c r="AF4505" i="4"/>
  <c r="AF4506" i="4"/>
  <c r="AF4507" i="4"/>
  <c r="AF4508" i="4"/>
  <c r="AF4509" i="4"/>
  <c r="AF4510" i="4"/>
  <c r="AF4511" i="4"/>
  <c r="AF4512" i="4"/>
  <c r="AF4513" i="4"/>
  <c r="AF4514" i="4"/>
  <c r="AF4515" i="4"/>
  <c r="AF4516" i="4"/>
  <c r="AF4517" i="4"/>
  <c r="AF4518" i="4"/>
  <c r="AF4519" i="4"/>
  <c r="AF4520" i="4"/>
  <c r="AF4521" i="4"/>
  <c r="AF4522" i="4"/>
  <c r="AF4523" i="4"/>
  <c r="AF4524" i="4"/>
  <c r="AF4525" i="4"/>
  <c r="AF4526" i="4"/>
  <c r="AF4527" i="4"/>
  <c r="AF4528" i="4"/>
  <c r="AF4529" i="4"/>
  <c r="AF4530" i="4"/>
  <c r="AF4531" i="4"/>
  <c r="AF4532" i="4"/>
  <c r="AF4533" i="4"/>
  <c r="AF4534" i="4"/>
  <c r="AF4535" i="4"/>
  <c r="AF4536" i="4"/>
  <c r="AF4537" i="4"/>
  <c r="AF4538" i="4"/>
  <c r="AF4539" i="4"/>
  <c r="AF4540" i="4"/>
  <c r="AF4541" i="4"/>
  <c r="AF4542" i="4"/>
  <c r="AF4543" i="4"/>
  <c r="AF4544" i="4"/>
  <c r="AF4545" i="4"/>
  <c r="AF4546" i="4"/>
  <c r="AF4547" i="4"/>
  <c r="AF4548" i="4"/>
  <c r="AF4549" i="4"/>
  <c r="AF4550" i="4"/>
  <c r="AF4551" i="4"/>
  <c r="AF4552" i="4"/>
  <c r="AF4553" i="4"/>
  <c r="AF4554" i="4"/>
  <c r="AF4555" i="4"/>
  <c r="AF4556" i="4"/>
  <c r="AF4557" i="4"/>
  <c r="AF4558" i="4"/>
  <c r="AF4559" i="4"/>
  <c r="AF4560" i="4"/>
  <c r="AF4561" i="4"/>
  <c r="AF4562" i="4"/>
  <c r="AF4563" i="4"/>
  <c r="AF4564" i="4"/>
  <c r="AF4565" i="4"/>
  <c r="AF4566" i="4"/>
  <c r="AF4567" i="4"/>
  <c r="AF4568" i="4"/>
  <c r="AF4569" i="4"/>
  <c r="AF4570" i="4"/>
  <c r="AF4571" i="4"/>
  <c r="AF4572" i="4"/>
  <c r="AF4573" i="4"/>
  <c r="AF4574" i="4"/>
  <c r="AF4575" i="4"/>
  <c r="AF4576" i="4"/>
  <c r="AF4577" i="4"/>
  <c r="AF4578" i="4"/>
  <c r="AF4579" i="4"/>
  <c r="AF4580" i="4"/>
  <c r="AF4581" i="4"/>
  <c r="AF4582" i="4"/>
  <c r="AF4583" i="4"/>
  <c r="AF4584" i="4"/>
  <c r="AF4585" i="4"/>
  <c r="AF4586" i="4"/>
  <c r="AF4587" i="4"/>
  <c r="AF4588" i="4"/>
  <c r="AF4589" i="4"/>
  <c r="AF4590" i="4"/>
  <c r="AF4591" i="4"/>
  <c r="AF4592" i="4"/>
  <c r="AF4593" i="4"/>
  <c r="AF4594" i="4"/>
  <c r="AF4595" i="4"/>
  <c r="AF4596" i="4"/>
  <c r="AF4597" i="4"/>
  <c r="AF4598" i="4"/>
  <c r="AF4599" i="4"/>
  <c r="AF4600" i="4"/>
  <c r="AF4601" i="4"/>
  <c r="AF4602" i="4"/>
  <c r="AF4603" i="4"/>
  <c r="AF4604" i="4"/>
  <c r="AF4605" i="4"/>
  <c r="AF4606" i="4"/>
  <c r="AF4607" i="4"/>
  <c r="AF4608" i="4"/>
  <c r="AF4609" i="4"/>
  <c r="AF4610" i="4"/>
  <c r="AF4611" i="4"/>
  <c r="AF4612" i="4"/>
  <c r="AF4613" i="4"/>
  <c r="AF4614" i="4"/>
  <c r="AF4615" i="4"/>
  <c r="AF4616" i="4"/>
  <c r="AF4617" i="4"/>
  <c r="AF4618" i="4"/>
  <c r="AF4619" i="4"/>
  <c r="AF4620" i="4"/>
  <c r="AF4621" i="4"/>
  <c r="AF4622" i="4"/>
  <c r="AF4623" i="4"/>
  <c r="AF4624" i="4"/>
  <c r="AF4625" i="4"/>
  <c r="AF4626" i="4"/>
  <c r="AF4627" i="4"/>
  <c r="AF4628" i="4"/>
  <c r="AF4629" i="4"/>
  <c r="AF4630" i="4"/>
  <c r="AF4631" i="4"/>
  <c r="AF4632" i="4"/>
  <c r="AF4633" i="4"/>
  <c r="AF4634" i="4"/>
  <c r="AF4635" i="4"/>
  <c r="AF4636" i="4"/>
  <c r="AF4637" i="4"/>
  <c r="AF4638" i="4"/>
  <c r="AF4639" i="4"/>
  <c r="AF4640" i="4"/>
  <c r="AF4641" i="4"/>
  <c r="AF4642" i="4"/>
  <c r="AF4643" i="4"/>
  <c r="AF4644" i="4"/>
  <c r="AF4645" i="4"/>
  <c r="AF4646" i="4"/>
  <c r="AF4647" i="4"/>
  <c r="AF4648" i="4"/>
  <c r="AF4649" i="4"/>
  <c r="AF4650" i="4"/>
  <c r="AF4651" i="4"/>
  <c r="AF4652" i="4"/>
  <c r="AF4653" i="4"/>
  <c r="AF4654" i="4"/>
  <c r="AF4655" i="4"/>
  <c r="AF4660" i="4"/>
  <c r="AF4661" i="4"/>
  <c r="AF4662" i="4"/>
  <c r="AF4663" i="4"/>
  <c r="AF4664" i="4"/>
  <c r="AF4665" i="4"/>
  <c r="AF4666" i="4"/>
  <c r="AF4667" i="4"/>
  <c r="AF4668" i="4"/>
  <c r="AF4669" i="4"/>
  <c r="AF4670" i="4"/>
  <c r="AF4671" i="4"/>
  <c r="AF4672" i="4"/>
  <c r="AF4673" i="4"/>
  <c r="AF4674" i="4"/>
  <c r="AF4675" i="4"/>
  <c r="AF4676" i="4"/>
  <c r="AF4677" i="4"/>
  <c r="AF4680" i="4"/>
  <c r="AF4681" i="4"/>
  <c r="AF4682" i="4"/>
  <c r="AF4683" i="4"/>
  <c r="AF4684" i="4"/>
  <c r="AF4685" i="4"/>
  <c r="AF4686" i="4"/>
  <c r="AF4687" i="4"/>
  <c r="AF4688" i="4"/>
  <c r="AF4689" i="4"/>
  <c r="AF4690" i="4"/>
  <c r="AF4691" i="4"/>
  <c r="AF4696" i="4"/>
  <c r="AF4697" i="4"/>
  <c r="AF4698" i="4"/>
  <c r="AF4699" i="4"/>
  <c r="AF4700" i="4"/>
  <c r="AF4701" i="4"/>
  <c r="AF4702" i="4"/>
  <c r="AF4703" i="4"/>
  <c r="AF4704" i="4"/>
  <c r="AF4705" i="4"/>
  <c r="AF4706" i="4"/>
  <c r="AF4707" i="4"/>
  <c r="AF4708" i="4"/>
  <c r="AF4709" i="4"/>
  <c r="AF4710" i="4"/>
  <c r="AF4711" i="4"/>
  <c r="AF4712" i="4"/>
  <c r="AF4713" i="4"/>
  <c r="AF4716" i="4"/>
  <c r="AF4717" i="4"/>
  <c r="AF4718" i="4"/>
  <c r="AF4719" i="4"/>
  <c r="AF4720" i="4"/>
  <c r="AF4721" i="4"/>
  <c r="AF4722" i="4"/>
  <c r="AF4723" i="4"/>
  <c r="AF4724" i="4"/>
  <c r="AF4725" i="4"/>
  <c r="AF4726" i="4"/>
  <c r="AF4727" i="4"/>
  <c r="AF4728" i="4"/>
  <c r="AF4729" i="4"/>
  <c r="AF4730" i="4"/>
  <c r="AF4731" i="4"/>
  <c r="AF4734" i="4"/>
  <c r="AF4735" i="4"/>
  <c r="AF4736" i="4"/>
  <c r="AF4737" i="4"/>
  <c r="AF4738" i="4"/>
  <c r="AF4739" i="4"/>
  <c r="AF4740" i="4"/>
  <c r="AF4741" i="4"/>
  <c r="AF4742" i="4"/>
  <c r="AF4743" i="4"/>
  <c r="AF4744" i="4"/>
  <c r="AF4745" i="4"/>
  <c r="AF4746" i="4"/>
  <c r="AF4747" i="4"/>
  <c r="AF4748" i="4"/>
  <c r="AF4749" i="4"/>
  <c r="AF4750" i="4"/>
  <c r="AF4751" i="4"/>
  <c r="AF4752" i="4"/>
  <c r="AF4753" i="4"/>
  <c r="AF4754" i="4"/>
  <c r="AF4755" i="4"/>
  <c r="AF4756" i="4"/>
  <c r="AF4757" i="4"/>
  <c r="AF4758" i="4"/>
  <c r="AF4759" i="4"/>
  <c r="AF4760" i="4"/>
  <c r="AF4761" i="4"/>
  <c r="AF4762" i="4"/>
  <c r="AF4763" i="4"/>
  <c r="AF4764" i="4"/>
  <c r="AF4765" i="4"/>
  <c r="AF4766" i="4"/>
  <c r="AF4767" i="4"/>
  <c r="AF4768" i="4"/>
  <c r="AF4769" i="4"/>
  <c r="AF4770" i="4"/>
  <c r="AF4771" i="4"/>
  <c r="AF4772" i="4"/>
  <c r="AF4773" i="4"/>
  <c r="AF4774" i="4"/>
  <c r="AF4775" i="4"/>
  <c r="AF4776" i="4"/>
  <c r="AF4777" i="4"/>
  <c r="AF4778" i="4"/>
  <c r="AF4779" i="4"/>
  <c r="AF4780" i="4"/>
  <c r="AF4781" i="4"/>
  <c r="AF4782" i="4"/>
  <c r="AF4783" i="4"/>
  <c r="AF4784" i="4"/>
  <c r="AF4785" i="4"/>
  <c r="AF4786" i="4"/>
  <c r="AF4787" i="4"/>
  <c r="AF4788" i="4"/>
  <c r="AF4789" i="4"/>
  <c r="AF4790" i="4"/>
  <c r="AF4791" i="4"/>
  <c r="AF4792" i="4"/>
  <c r="AF4793" i="4"/>
  <c r="AF4794" i="4"/>
  <c r="AF4795" i="4"/>
  <c r="AF4796" i="4"/>
  <c r="AF4797" i="4"/>
  <c r="AF4798" i="4"/>
  <c r="AF4799" i="4"/>
  <c r="AF4800" i="4"/>
  <c r="AF4801" i="4"/>
  <c r="AF4802" i="4"/>
  <c r="AF4803" i="4"/>
  <c r="AF4804" i="4"/>
  <c r="AF4805" i="4"/>
  <c r="AF4806" i="4"/>
  <c r="AF4807" i="4"/>
  <c r="AF4808" i="4"/>
  <c r="AF4809" i="4"/>
  <c r="AF4810" i="4"/>
  <c r="AF4811" i="4"/>
  <c r="AF4812" i="4"/>
  <c r="AF4813" i="4"/>
  <c r="AF4814" i="4"/>
  <c r="AF4815" i="4"/>
  <c r="AF4816" i="4"/>
  <c r="AF4817" i="4"/>
  <c r="AF4818" i="4"/>
  <c r="AF4819" i="4"/>
  <c r="AF4820" i="4"/>
  <c r="AF4821" i="4"/>
  <c r="AF4822" i="4"/>
  <c r="AF4823" i="4"/>
  <c r="AF4824" i="4"/>
  <c r="AF4825" i="4"/>
  <c r="AF4826" i="4"/>
  <c r="AF4827" i="4"/>
  <c r="AF4828" i="4"/>
  <c r="AF4829" i="4"/>
  <c r="AF4830" i="4"/>
  <c r="AF4831" i="4"/>
  <c r="AF4832" i="4"/>
  <c r="AF4833" i="4"/>
  <c r="AF4834" i="4"/>
  <c r="AF4835" i="4"/>
  <c r="AF4836" i="4"/>
  <c r="AF4837" i="4"/>
  <c r="AF4838" i="4"/>
  <c r="AF4839" i="4"/>
  <c r="AF4840" i="4"/>
  <c r="AF4841" i="4"/>
  <c r="AF4842" i="4"/>
  <c r="AF4843" i="4"/>
  <c r="AF4844" i="4"/>
  <c r="AF4845" i="4"/>
  <c r="AF4846" i="4"/>
  <c r="AF4847" i="4"/>
  <c r="AF4848" i="4"/>
  <c r="AF4849" i="4"/>
  <c r="AF4850" i="4"/>
  <c r="AF4851" i="4"/>
  <c r="AF4852" i="4"/>
  <c r="AF4853" i="4"/>
  <c r="AF4854" i="4"/>
  <c r="AF4855" i="4"/>
  <c r="AF4856" i="4"/>
  <c r="AF4857" i="4"/>
  <c r="AF4858" i="4"/>
  <c r="AF4859" i="4"/>
  <c r="AF4860" i="4"/>
  <c r="AF4861" i="4"/>
  <c r="AF4862" i="4"/>
  <c r="AF4863" i="4"/>
  <c r="AF4864" i="4"/>
  <c r="AF4865" i="4"/>
  <c r="AF4866" i="4"/>
  <c r="AF4867" i="4"/>
  <c r="AF4868" i="4"/>
  <c r="AF4869" i="4"/>
  <c r="AF4870" i="4"/>
  <c r="AF4871" i="4"/>
  <c r="AF4872" i="4"/>
  <c r="AF4873" i="4"/>
  <c r="AF4874" i="4"/>
  <c r="AF4875" i="4"/>
  <c r="AF4876" i="4"/>
  <c r="AF4877" i="4"/>
  <c r="AF4878" i="4"/>
  <c r="AF4879" i="4"/>
  <c r="AF4880" i="4"/>
  <c r="AF4881" i="4"/>
  <c r="AF4882" i="4"/>
  <c r="AF4883" i="4"/>
  <c r="AF4884" i="4"/>
  <c r="AF4885" i="4"/>
  <c r="AF4886" i="4"/>
  <c r="AF4887" i="4"/>
  <c r="AF4888" i="4"/>
  <c r="AF4889" i="4"/>
  <c r="AF4890" i="4"/>
  <c r="AF4891" i="4"/>
  <c r="AF4892" i="4"/>
  <c r="AF4893" i="4"/>
  <c r="AF4894" i="4"/>
  <c r="AF4895" i="4"/>
  <c r="AF4896" i="4"/>
  <c r="AF4897" i="4"/>
  <c r="AF4898" i="4"/>
  <c r="AF4899" i="4"/>
  <c r="AF4900" i="4"/>
  <c r="AF4901" i="4"/>
  <c r="AF4902" i="4"/>
  <c r="AF4903" i="4"/>
  <c r="AF4904" i="4"/>
  <c r="AF4905" i="4"/>
  <c r="AF4907" i="4"/>
  <c r="AF4908" i="4"/>
  <c r="AF4909" i="4"/>
  <c r="AF4910" i="4"/>
  <c r="AF4911" i="4"/>
  <c r="AF4912" i="4"/>
  <c r="AF4914" i="4"/>
  <c r="AF4915" i="4"/>
  <c r="AF4916" i="4"/>
  <c r="AF4918" i="4"/>
  <c r="AF4919" i="4"/>
  <c r="AF4920" i="4"/>
  <c r="AF4921" i="4"/>
  <c r="AF4922" i="4"/>
  <c r="AF4923" i="4"/>
  <c r="AF4924" i="4"/>
  <c r="AF4925" i="4"/>
  <c r="AF4926" i="4"/>
  <c r="AF4927" i="4"/>
  <c r="AF4928" i="4"/>
  <c r="AF4929" i="4"/>
  <c r="AF4930" i="4"/>
  <c r="AF4931" i="4"/>
  <c r="AF4932" i="4"/>
  <c r="AF4933" i="4"/>
  <c r="AF4934" i="4"/>
  <c r="AF4935" i="4"/>
  <c r="AF4936" i="4"/>
  <c r="AF4937" i="4"/>
  <c r="AF4938" i="4"/>
  <c r="AF4939" i="4"/>
  <c r="AF4940" i="4"/>
  <c r="AF4941" i="4"/>
  <c r="AF4942" i="4"/>
  <c r="AF4943" i="4"/>
  <c r="AF4944" i="4"/>
  <c r="AF4945" i="4"/>
  <c r="AF4946" i="4"/>
  <c r="AF4947" i="4"/>
  <c r="AF4948" i="4"/>
  <c r="AF4949" i="4"/>
  <c r="AF4950" i="4"/>
  <c r="AF4951" i="4"/>
  <c r="AF4952" i="4"/>
  <c r="AF4953" i="4"/>
  <c r="AF4954" i="4"/>
  <c r="AF4955" i="4"/>
  <c r="AF4956" i="4"/>
  <c r="AF4957" i="4"/>
  <c r="AF4958" i="4"/>
  <c r="AF4959" i="4"/>
  <c r="AF4960" i="4"/>
  <c r="AF4961" i="4"/>
  <c r="AF4962" i="4"/>
  <c r="AF4963" i="4"/>
  <c r="AF4964" i="4"/>
  <c r="AF4965" i="4"/>
  <c r="AF4966" i="4"/>
  <c r="AF4967" i="4"/>
  <c r="AF4968" i="4"/>
  <c r="AF4971" i="4"/>
  <c r="AF4972" i="4"/>
  <c r="AF4973" i="4"/>
  <c r="AF4974" i="4"/>
  <c r="AF4975" i="4"/>
  <c r="AF4976" i="4"/>
  <c r="AF4977" i="4"/>
  <c r="AF4978" i="4"/>
  <c r="AF4979" i="4"/>
  <c r="AF4980" i="4"/>
  <c r="AF4981" i="4"/>
  <c r="AF4982" i="4"/>
  <c r="AF4983" i="4"/>
  <c r="AF4984" i="4"/>
  <c r="AF4985" i="4"/>
  <c r="AF4986" i="4"/>
  <c r="AF4988" i="4"/>
  <c r="AF4989" i="4"/>
  <c r="AF4990" i="4"/>
  <c r="AF4991" i="4"/>
  <c r="AF4992" i="4"/>
  <c r="AF4993" i="4"/>
  <c r="AF4994" i="4"/>
  <c r="AF4995" i="4"/>
  <c r="AF4996" i="4"/>
  <c r="AF4997" i="4"/>
  <c r="AF4998" i="4"/>
  <c r="AF4999" i="4"/>
  <c r="AF5000" i="4"/>
  <c r="AF5001" i="4"/>
  <c r="AF5002" i="4"/>
  <c r="AF5003" i="4"/>
  <c r="AF5004" i="4"/>
  <c r="AF5005" i="4"/>
  <c r="AF5006" i="4"/>
  <c r="AF5007" i="4"/>
  <c r="AF5008" i="4"/>
  <c r="AF5009" i="4"/>
  <c r="AG3" i="4"/>
  <c r="AD902" i="4"/>
  <c r="AJ1118" i="4"/>
  <c r="AI1237" i="4"/>
  <c r="AG1297" i="4"/>
  <c r="AH1377" i="4"/>
  <c r="AG1440" i="4"/>
  <c r="AC1486" i="4"/>
  <c r="AB1533" i="4"/>
  <c r="AJ1577" i="4"/>
  <c r="Z1627" i="4"/>
  <c r="AB1663" i="4"/>
  <c r="Z1705" i="4"/>
  <c r="Z1744" i="4"/>
  <c r="AG1763" i="4"/>
  <c r="AH1792" i="4"/>
  <c r="AG1817" i="4"/>
  <c r="AB1842" i="4"/>
  <c r="AG1861" i="4"/>
  <c r="AF1886" i="4"/>
  <c r="AC1915" i="4"/>
  <c r="AH1934" i="4"/>
  <c r="AF1956" i="4"/>
  <c r="AI1976" i="4"/>
  <c r="AC1992" i="4"/>
  <c r="Y2006" i="4"/>
  <c r="Y2020" i="4"/>
  <c r="AC2033" i="4"/>
  <c r="Y2045" i="4"/>
  <c r="AH2057" i="4"/>
  <c r="AD2070" i="4"/>
  <c r="AH2083" i="4"/>
  <c r="AC2092" i="4"/>
  <c r="AD2107" i="4"/>
  <c r="AI2120" i="4"/>
  <c r="AE2130" i="4"/>
  <c r="AB2143" i="4"/>
  <c r="Y2156" i="4"/>
  <c r="AE2170" i="4"/>
  <c r="AC2180" i="4"/>
  <c r="AD2192" i="4"/>
  <c r="AC2206" i="4"/>
  <c r="AF2216" i="4"/>
  <c r="AD2229" i="4"/>
  <c r="AD2243" i="4"/>
  <c r="AA2256" i="4"/>
  <c r="AF2267" i="4"/>
  <c r="AD2280" i="4"/>
  <c r="Z2293" i="4"/>
  <c r="Y2301" i="4"/>
  <c r="AE2311" i="4"/>
  <c r="AF2323" i="4"/>
  <c r="AB2335" i="4"/>
  <c r="AD2342" i="4"/>
  <c r="Y2354" i="4"/>
  <c r="AA2364" i="4"/>
  <c r="AB2374" i="4"/>
  <c r="AC2384" i="4"/>
  <c r="Y2395" i="4"/>
  <c r="AF2405" i="4"/>
  <c r="AA2415" i="4"/>
  <c r="AH2425" i="4"/>
  <c r="AD2437" i="4"/>
  <c r="AE2444" i="4"/>
  <c r="AF2456" i="4"/>
  <c r="AB2468" i="4"/>
  <c r="AC2478" i="4"/>
  <c r="AJ2485" i="4"/>
  <c r="AF2495" i="4"/>
  <c r="AH2506" i="4"/>
  <c r="AA2514" i="4"/>
  <c r="AJ2523" i="4"/>
  <c r="Z2534" i="4"/>
  <c r="AI2543" i="4"/>
  <c r="AB2551" i="4"/>
  <c r="AB2560" i="4"/>
  <c r="AI2568" i="4"/>
  <c r="AE2576" i="4"/>
  <c r="Z2585" i="4"/>
  <c r="AF2593" i="4"/>
  <c r="AH2601" i="4"/>
  <c r="AC2607" i="4"/>
  <c r="AA2615" i="4"/>
  <c r="AD2622" i="4"/>
  <c r="Z2627" i="4"/>
  <c r="AC2634" i="4"/>
  <c r="AA2641" i="4"/>
  <c r="Y2649" i="4"/>
  <c r="Z2654" i="4"/>
  <c r="Z607" i="4"/>
  <c r="AF937" i="4"/>
  <c r="AB1130" i="4"/>
  <c r="AJ1237" i="4"/>
  <c r="AD1303" i="4"/>
  <c r="Y1378" i="4"/>
  <c r="AC1451" i="4"/>
  <c r="AB1501" i="4"/>
  <c r="AC1533" i="4"/>
  <c r="Y1578" i="4"/>
  <c r="AA1627" i="4"/>
  <c r="Z1664" i="4"/>
  <c r="AC1709" i="4"/>
  <c r="AH1746" i="4"/>
  <c r="Z1770" i="4"/>
  <c r="AA1794" i="4"/>
  <c r="AH1817" i="4"/>
  <c r="AA1843" i="4"/>
  <c r="AH1861" i="4"/>
  <c r="AI1890" i="4"/>
  <c r="AH1915" i="4"/>
  <c r="AA1942" i="4"/>
  <c r="AI1957" i="4"/>
  <c r="Y1977" i="4"/>
  <c r="AD1995" i="4"/>
  <c r="Z2006" i="4"/>
  <c r="AA2020" i="4"/>
  <c r="AF2033" i="4"/>
  <c r="AD2047" i="4"/>
  <c r="AI2057" i="4"/>
  <c r="AE2070" i="4"/>
  <c r="Y2084" i="4"/>
  <c r="AI2094" i="4"/>
  <c r="AA2108" i="4"/>
  <c r="Y2121" i="4"/>
  <c r="AF2133" i="4"/>
  <c r="AD2143" i="4"/>
  <c r="Y2158" i="4"/>
  <c r="AF2170" i="4"/>
  <c r="AD2180" i="4"/>
  <c r="AA2193" i="4"/>
  <c r="AE2206" i="4"/>
  <c r="Y2221" i="4"/>
  <c r="AG2230" i="4"/>
  <c r="AE2243" i="4"/>
  <c r="AB2256" i="4"/>
  <c r="AG2267" i="4"/>
  <c r="AE2280" i="4"/>
  <c r="AB2293" i="4"/>
  <c r="AE2304" i="4"/>
  <c r="AF2313" i="4"/>
  <c r="AB2324" i="4"/>
  <c r="AC2335" i="4"/>
  <c r="AE2343" i="4"/>
  <c r="Z2354" i="4"/>
  <c r="AA2366" i="4"/>
  <c r="AH2376" i="4"/>
  <c r="Y2385" i="4"/>
  <c r="Z2395" i="4"/>
  <c r="AG2406" i="4"/>
  <c r="AB2415" i="4"/>
  <c r="AI2425" i="4"/>
  <c r="AE2437" i="4"/>
  <c r="AA2448" i="4"/>
  <c r="AG2457" i="4"/>
  <c r="AC2468" i="4"/>
  <c r="Y2479" i="4"/>
  <c r="Y2486" i="4"/>
  <c r="AE2497" i="4"/>
  <c r="AI2506" i="4"/>
  <c r="AD2517" i="4"/>
  <c r="Y2524" i="4"/>
  <c r="AF2534" i="4"/>
  <c r="AH2545" i="4"/>
  <c r="AA2552" i="4"/>
  <c r="AD2560" i="4"/>
  <c r="AJ2568" i="4"/>
  <c r="AD2577" i="4"/>
  <c r="AA2585" i="4"/>
  <c r="AH2593" i="4"/>
  <c r="AE2602" i="4"/>
  <c r="AE2608" i="4"/>
  <c r="AC2615" i="4"/>
  <c r="AF2622" i="4"/>
  <c r="AC2629" i="4"/>
  <c r="AD2634" i="4"/>
  <c r="AC2642" i="4"/>
  <c r="AA2649" i="4"/>
  <c r="AB2654" i="4"/>
  <c r="AE618" i="4"/>
  <c r="AJ953" i="4"/>
  <c r="AC1130" i="4"/>
  <c r="Y1240" i="4"/>
  <c r="AB1323" i="4"/>
  <c r="Y1392" i="4"/>
  <c r="AD1451" i="4"/>
  <c r="AD1501" i="4"/>
  <c r="AE1533" i="4"/>
  <c r="AG1582" i="4"/>
  <c r="AI1633" i="4"/>
  <c r="Z1678" i="4"/>
  <c r="AD1709" i="4"/>
  <c r="AI1746" i="4"/>
  <c r="AH1771" i="4"/>
  <c r="AB1794" i="4"/>
  <c r="AA1819" i="4"/>
  <c r="AB1843" i="4"/>
  <c r="AB1870" i="4"/>
  <c r="Y1891" i="4"/>
  <c r="AD1918" i="4"/>
  <c r="AB1942" i="4"/>
  <c r="AE1959" i="4"/>
  <c r="AA1980" i="4"/>
  <c r="AF1995" i="4"/>
  <c r="AA2010" i="4"/>
  <c r="AB2020" i="4"/>
  <c r="AG2033" i="4"/>
  <c r="AB2048" i="4"/>
  <c r="Y2058" i="4"/>
  <c r="AI2071" i="4"/>
  <c r="AE2084" i="4"/>
  <c r="AG2096" i="4"/>
  <c r="Y2109" i="4"/>
  <c r="Z2121" i="4"/>
  <c r="AG2133" i="4"/>
  <c r="AB2145" i="4"/>
  <c r="Z2158" i="4"/>
  <c r="AH2170" i="4"/>
  <c r="AG2184" i="4"/>
  <c r="AH2193" i="4"/>
  <c r="Y2209" i="4"/>
  <c r="AG2221" i="4"/>
  <c r="AH2230" i="4"/>
  <c r="AF2243" i="4"/>
  <c r="AC2256" i="4"/>
  <c r="AI2270" i="4"/>
  <c r="AF2280" i="4"/>
  <c r="AD2293" i="4"/>
  <c r="AF2304" i="4"/>
  <c r="AG2313" i="4"/>
  <c r="AI2324" i="4"/>
  <c r="AD2335" i="4"/>
  <c r="Z2346" i="4"/>
  <c r="AG2355" i="4"/>
  <c r="AC2366" i="4"/>
  <c r="AI2376" i="4"/>
  <c r="Z2385" i="4"/>
  <c r="AF2395" i="4"/>
  <c r="AH2407" i="4"/>
  <c r="AI2418" i="4"/>
  <c r="Y2427" i="4"/>
  <c r="AF2437" i="4"/>
  <c r="AB2448" i="4"/>
  <c r="AH2457" i="4"/>
  <c r="AD2468" i="4"/>
  <c r="Z2479" i="4"/>
  <c r="AB2489" i="4"/>
  <c r="AF2497" i="4"/>
  <c r="AC2507" i="4"/>
  <c r="AE2517" i="4"/>
  <c r="Y2525" i="4"/>
  <c r="Z2536" i="4"/>
  <c r="AI2545" i="4"/>
  <c r="AC2554" i="4"/>
  <c r="AI2560" i="4"/>
  <c r="Y2569" i="4"/>
  <c r="AI2578" i="4"/>
  <c r="AB2585" i="4"/>
  <c r="AI2593" i="4"/>
  <c r="AF2602" i="4"/>
  <c r="AH2609" i="4"/>
  <c r="AJ2615" i="4"/>
  <c r="AH2622" i="4"/>
  <c r="AH619" i="4"/>
  <c r="AC1032" i="4"/>
  <c r="AI1133" i="4"/>
  <c r="AG1240" i="4"/>
  <c r="AC1323" i="4"/>
  <c r="Z1392" i="4"/>
  <c r="AH1452" i="4"/>
  <c r="Z1506" i="4"/>
  <c r="AF1548" i="4"/>
  <c r="AG1587" i="4"/>
  <c r="AG1634" i="4"/>
  <c r="AA1678" i="4"/>
  <c r="AE1709" i="4"/>
  <c r="Y1747" i="4"/>
  <c r="AB1775" i="4"/>
  <c r="AF1800" i="4"/>
  <c r="AB1819" i="4"/>
  <c r="AD1845" i="4"/>
  <c r="AA1871" i="4"/>
  <c r="AC1892" i="4"/>
  <c r="AE1918" i="4"/>
  <c r="AD1942" i="4"/>
  <c r="AD1964" i="4"/>
  <c r="AB1980" i="4"/>
  <c r="AG1995" i="4"/>
  <c r="AB2010" i="4"/>
  <c r="AE2020" i="4"/>
  <c r="AA2036" i="4"/>
  <c r="AE2049" i="4"/>
  <c r="AB2062" i="4"/>
  <c r="Z2072" i="4"/>
  <c r="AG2084" i="4"/>
  <c r="AB2099" i="4"/>
  <c r="Z2109" i="4"/>
  <c r="AE738" i="4"/>
  <c r="Z1036" i="4"/>
  <c r="AC1134" i="4"/>
  <c r="AI1240" i="4"/>
  <c r="Z1333" i="4"/>
  <c r="AG1415" i="4"/>
  <c r="AI1452" i="4"/>
  <c r="AA1506" i="4"/>
  <c r="AF1551" i="4"/>
  <c r="AB1592" i="4"/>
  <c r="AJ1636" i="4"/>
  <c r="AC1679" i="4"/>
  <c r="AB1720" i="4"/>
  <c r="AD1750" i="4"/>
  <c r="AC1775" i="4"/>
  <c r="AH1802" i="4"/>
  <c r="AC1819" i="4"/>
  <c r="AE1845" i="4"/>
  <c r="AI1875" i="4"/>
  <c r="AH1900" i="4"/>
  <c r="AF1918" i="4"/>
  <c r="AA1943" i="4"/>
  <c r="AI1964" i="4"/>
  <c r="AC1980" i="4"/>
  <c r="AH1995" i="4"/>
  <c r="AH2011" i="4"/>
  <c r="AA2025" i="4"/>
  <c r="AC2036" i="4"/>
  <c r="AF2049" i="4"/>
  <c r="AC2062" i="4"/>
  <c r="AA2072" i="4"/>
  <c r="AF2086" i="4"/>
  <c r="AD2099" i="4"/>
  <c r="AA2112" i="4"/>
  <c r="AH2121" i="4"/>
  <c r="AB2135" i="4"/>
  <c r="AC2150" i="4"/>
  <c r="AI2158" i="4"/>
  <c r="AB2172" i="4"/>
  <c r="AI2184" i="4"/>
  <c r="AF2197" i="4"/>
  <c r="AB2209" i="4"/>
  <c r="Y2222" i="4"/>
  <c r="AG2234" i="4"/>
  <c r="AA2246" i="4"/>
  <c r="Y2259" i="4"/>
  <c r="AB2272" i="4"/>
  <c r="Z2285" i="4"/>
  <c r="AG2294" i="4"/>
  <c r="AH2306" i="4"/>
  <c r="AD2317" i="4"/>
  <c r="AE2325" i="4"/>
  <c r="AA2336" i="4"/>
  <c r="AB2346" i="4"/>
  <c r="AI2358" i="4"/>
  <c r="AE2366" i="4"/>
  <c r="Z2378" i="4"/>
  <c r="AG2388" i="4"/>
  <c r="AC2397" i="4"/>
  <c r="Y2409" i="4"/>
  <c r="AE2419" i="4"/>
  <c r="AA2430" i="4"/>
  <c r="AH2439" i="4"/>
  <c r="AD2450" i="4"/>
  <c r="AE2460" i="4"/>
  <c r="AF2468" i="4"/>
  <c r="AA2480" i="4"/>
  <c r="AB2491" i="4"/>
  <c r="Y2501" i="4"/>
  <c r="AD2508" i="4"/>
  <c r="AH2517" i="4"/>
  <c r="AD2527" i="4"/>
  <c r="AB2536" i="4"/>
  <c r="Y2546" i="4"/>
  <c r="AE2554" i="4"/>
  <c r="AE2563" i="4"/>
  <c r="AI2570" i="4"/>
  <c r="AI2579" i="4"/>
  <c r="AC2588" i="4"/>
  <c r="AI2594" i="4"/>
  <c r="Z2604" i="4"/>
  <c r="Z2611" i="4"/>
  <c r="AI2617" i="4"/>
  <c r="Y2623" i="4"/>
  <c r="AH2629" i="4"/>
  <c r="AE2637" i="4"/>
  <c r="AH2642" i="4"/>
  <c r="Y2650" i="4"/>
  <c r="AI2656" i="4"/>
  <c r="AE2663" i="4"/>
  <c r="AH2669" i="4"/>
  <c r="AE2676" i="4"/>
  <c r="AB2683" i="4"/>
  <c r="AE2689" i="4"/>
  <c r="AB2696" i="4"/>
  <c r="Y2703" i="4"/>
  <c r="AC2710" i="4"/>
  <c r="AF740" i="4"/>
  <c r="AI1040" i="4"/>
  <c r="AC1176" i="4"/>
  <c r="AD1242" i="4"/>
  <c r="AG1341" i="4"/>
  <c r="AA1416" i="4"/>
  <c r="AC1458" i="4"/>
  <c r="Y1507" i="4"/>
  <c r="AG1551" i="4"/>
  <c r="AI1602" i="4"/>
  <c r="Y1637" i="4"/>
  <c r="AD1681" i="4"/>
  <c r="AE1724" i="4"/>
  <c r="AA1752" i="4"/>
  <c r="AB1776" i="4"/>
  <c r="AI1802" i="4"/>
  <c r="AF1828" i="4"/>
  <c r="AF1850" i="4"/>
  <c r="Y1876" i="4"/>
  <c r="AI1900" i="4"/>
  <c r="Z1919" i="4"/>
  <c r="AB1943" i="4"/>
  <c r="AD1968" i="4"/>
  <c r="AF1985" i="4"/>
  <c r="Y1996" i="4"/>
  <c r="Y2012" i="4"/>
  <c r="Y2026" i="4"/>
  <c r="AF2037" i="4"/>
  <c r="AC2050" i="4"/>
  <c r="AE2062" i="4"/>
  <c r="AB2075" i="4"/>
  <c r="AG2086" i="4"/>
  <c r="AE2099" i="4"/>
  <c r="AD2113" i="4"/>
  <c r="Z2122" i="4"/>
  <c r="AE2136" i="4"/>
  <c r="AD2150" i="4"/>
  <c r="Z2163" i="4"/>
  <c r="AC2172" i="4"/>
  <c r="Z2185" i="4"/>
  <c r="AF2199" i="4"/>
  <c r="AC2209" i="4"/>
  <c r="Z2222" i="4"/>
  <c r="Y2236" i="4"/>
  <c r="AA2248" i="4"/>
  <c r="Z2259" i="4"/>
  <c r="AC2272" i="4"/>
  <c r="AA2285" i="4"/>
  <c r="AB2296" i="4"/>
  <c r="AI2306" i="4"/>
  <c r="AE2317" i="4"/>
  <c r="AA2328" i="4"/>
  <c r="AB2336" i="4"/>
  <c r="AC2348" i="4"/>
  <c r="Y2360" i="4"/>
  <c r="Z2367" i="4"/>
  <c r="AA2378" i="4"/>
  <c r="AH2388" i="4"/>
  <c r="AI2400" i="4"/>
  <c r="Z2409" i="4"/>
  <c r="AF2419" i="4"/>
  <c r="AB2430" i="4"/>
  <c r="AI2439" i="4"/>
  <c r="AE2450" i="4"/>
  <c r="AF2461" i="4"/>
  <c r="AB2472" i="4"/>
  <c r="AA2481" i="4"/>
  <c r="AC2491" i="4"/>
  <c r="Z2501" i="4"/>
  <c r="AE2508" i="4"/>
  <c r="AB2518" i="4"/>
  <c r="AA755" i="4"/>
  <c r="Z1041" i="4"/>
  <c r="AF1182" i="4"/>
  <c r="Y1259" i="4"/>
  <c r="Z1351" i="4"/>
  <c r="AG1416" i="4"/>
  <c r="AB1470" i="4"/>
  <c r="Z1507" i="4"/>
  <c r="AB1558" i="4"/>
  <c r="AJ1602" i="4"/>
  <c r="Z1637" i="4"/>
  <c r="AE1681" i="4"/>
  <c r="AF1724" i="4"/>
  <c r="AB1760" i="4"/>
  <c r="AD1778" i="4"/>
  <c r="Y1803" i="4"/>
  <c r="AG1828" i="4"/>
  <c r="AE1851" i="4"/>
  <c r="Z1876" i="4"/>
  <c r="Y1901" i="4"/>
  <c r="AA1927" i="4"/>
  <c r="Y1947" i="4"/>
  <c r="AF1968" i="4"/>
  <c r="AG1985" i="4"/>
  <c r="AG1997" i="4"/>
  <c r="Z2012" i="4"/>
  <c r="Y2028" i="4"/>
  <c r="AG2040" i="4"/>
  <c r="AD2050" i="4"/>
  <c r="AA2063" i="4"/>
  <c r="AE2076" i="4"/>
  <c r="AE2087" i="4"/>
  <c r="AF2099" i="4"/>
  <c r="AE2113" i="4"/>
  <c r="AA2126" i="4"/>
  <c r="AH2137" i="4"/>
  <c r="AF2150" i="4"/>
  <c r="AB2163" i="4"/>
  <c r="AD2172" i="4"/>
  <c r="AF2187" i="4"/>
  <c r="AB2200" i="4"/>
  <c r="AG2213" i="4"/>
  <c r="AA2222" i="4"/>
  <c r="Z2236" i="4"/>
  <c r="AG2250" i="4"/>
  <c r="AC2260" i="4"/>
  <c r="AA2273" i="4"/>
  <c r="AB2285" i="4"/>
  <c r="AC2297" i="4"/>
  <c r="Y2307" i="4"/>
  <c r="AF2317" i="4"/>
  <c r="AB2329" i="4"/>
  <c r="AH2337" i="4"/>
  <c r="AD2348" i="4"/>
  <c r="Z2360" i="4"/>
  <c r="AG2370" i="4"/>
  <c r="AC2378" i="4"/>
  <c r="AI2390" i="4"/>
  <c r="Y2401" i="4"/>
  <c r="AA2409" i="4"/>
  <c r="AH2419" i="4"/>
  <c r="AC2431" i="4"/>
  <c r="AD2443" i="4"/>
  <c r="AF2450" i="4"/>
  <c r="AG2461" i="4"/>
  <c r="AC2472" i="4"/>
  <c r="AH2481" i="4"/>
  <c r="AD2491" i="4"/>
  <c r="AA2501" i="4"/>
  <c r="AJ2510" i="4"/>
  <c r="AH2519" i="4"/>
  <c r="AD2529" i="4"/>
  <c r="Z2540" i="4"/>
  <c r="AB2546" i="4"/>
  <c r="AE2555" i="4"/>
  <c r="AC2565" i="4"/>
  <c r="AJ2573" i="4"/>
  <c r="Z2580" i="4"/>
  <c r="AE2588" i="4"/>
  <c r="Z2597" i="4"/>
  <c r="AD2604" i="4"/>
  <c r="AB2611" i="4"/>
  <c r="AF2618" i="4"/>
  <c r="AC2625" i="4"/>
  <c r="Y2631" i="4"/>
  <c r="AF759" i="4"/>
  <c r="AC1056" i="4"/>
  <c r="AB1183" i="4"/>
  <c r="AI1274" i="4"/>
  <c r="AA1351" i="4"/>
  <c r="AG1420" i="4"/>
  <c r="AC1470" i="4"/>
  <c r="AJ1515" i="4"/>
  <c r="AC1558" i="4"/>
  <c r="AA1604" i="4"/>
  <c r="AC1653" i="4"/>
  <c r="Z1686" i="4"/>
  <c r="AF1732" i="4"/>
  <c r="AC1760" i="4"/>
  <c r="AE1778" i="4"/>
  <c r="AI1803" i="4"/>
  <c r="AH1828" i="4"/>
  <c r="Z1857" i="4"/>
  <c r="AE1876" i="4"/>
  <c r="Z1901" i="4"/>
  <c r="AI1928" i="4"/>
  <c r="AE1947" i="4"/>
  <c r="AE1970" i="4"/>
  <c r="AI1985" i="4"/>
  <c r="AC2001" i="4"/>
  <c r="AA2014" i="4"/>
  <c r="AA2028" i="4"/>
  <c r="AH2040" i="4"/>
  <c r="AF2050" i="4"/>
  <c r="AC2063" i="4"/>
  <c r="AH2077" i="4"/>
  <c r="AG2091" i="4"/>
  <c r="AI2100" i="4"/>
  <c r="AG2113" i="4"/>
  <c r="AD2126" i="4"/>
  <c r="AI2137" i="4"/>
  <c r="AG2150" i="4"/>
  <c r="AD2163" i="4"/>
  <c r="AH2176" i="4"/>
  <c r="AG2187" i="4"/>
  <c r="AC2200" i="4"/>
  <c r="AH2213" i="4"/>
  <c r="AE2223" i="4"/>
  <c r="Y2238" i="4"/>
  <c r="AH2250" i="4"/>
  <c r="AD2263" i="4"/>
  <c r="AB2273" i="4"/>
  <c r="Y2286" i="4"/>
  <c r="AD2299" i="4"/>
  <c r="AF2307" i="4"/>
  <c r="AG2317" i="4"/>
  <c r="AC2329" i="4"/>
  <c r="AI2339" i="4"/>
  <c r="AE2349" i="4"/>
  <c r="AA2360" i="4"/>
  <c r="AH2370" i="4"/>
  <c r="AC2380" i="4"/>
  <c r="Y2391" i="4"/>
  <c r="AF2401" i="4"/>
  <c r="AG2412" i="4"/>
  <c r="AI2419" i="4"/>
  <c r="Y1206" i="4"/>
  <c r="AI1439" i="4"/>
  <c r="AI1577" i="4"/>
  <c r="Y1705" i="4"/>
  <c r="AC1789" i="4"/>
  <c r="AF1861" i="4"/>
  <c r="AI1933" i="4"/>
  <c r="AB1989" i="4"/>
  <c r="AB2033" i="4"/>
  <c r="AB2070" i="4"/>
  <c r="AA2106" i="4"/>
  <c r="AG2141" i="4"/>
  <c r="AD2167" i="4"/>
  <c r="AH2201" i="4"/>
  <c r="AB2229" i="4"/>
  <c r="AI2258" i="4"/>
  <c r="Y2288" i="4"/>
  <c r="AD2311" i="4"/>
  <c r="AE2341" i="4"/>
  <c r="AD2360" i="4"/>
  <c r="AF2388" i="4"/>
  <c r="AI2412" i="4"/>
  <c r="AG2433" i="4"/>
  <c r="AD2454" i="4"/>
  <c r="AG2474" i="4"/>
  <c r="AD2495" i="4"/>
  <c r="Y2514" i="4"/>
  <c r="AF2530" i="4"/>
  <c r="AA2549" i="4"/>
  <c r="AJ2560" i="4"/>
  <c r="Z2575" i="4"/>
  <c r="AC2590" i="4"/>
  <c r="AA2604" i="4"/>
  <c r="Y2614" i="4"/>
  <c r="AH2626" i="4"/>
  <c r="AJ2636" i="4"/>
  <c r="AA2645" i="4"/>
  <c r="AJ2653" i="4"/>
  <c r="Y2661" i="4"/>
  <c r="Y2669" i="4"/>
  <c r="AD2676" i="4"/>
  <c r="AC2683" i="4"/>
  <c r="AJ2691" i="4"/>
  <c r="AH2698" i="4"/>
  <c r="Y2704" i="4"/>
  <c r="AJ2711" i="4"/>
  <c r="AG2718" i="4"/>
  <c r="AC2725" i="4"/>
  <c r="Z2730" i="4"/>
  <c r="AB2737" i="4"/>
  <c r="AD2743" i="4"/>
  <c r="AG2749" i="4"/>
  <c r="AC2754" i="4"/>
  <c r="AF2760" i="4"/>
  <c r="AH2767" i="4"/>
  <c r="AD2772" i="4"/>
  <c r="AG2778" i="4"/>
  <c r="AC2785" i="4"/>
  <c r="AF2791" i="4"/>
  <c r="AB2797" i="4"/>
  <c r="AD2803" i="4"/>
  <c r="AG2809" i="4"/>
  <c r="AC2815" i="4"/>
  <c r="AF2821" i="4"/>
  <c r="AH2827" i="4"/>
  <c r="AD2834" i="4"/>
  <c r="AG2838" i="4"/>
  <c r="AJ2845" i="4"/>
  <c r="AF2852" i="4"/>
  <c r="AB2857" i="4"/>
  <c r="AD2863" i="4"/>
  <c r="AG2869" i="4"/>
  <c r="AJ2876" i="4"/>
  <c r="AF2881" i="4"/>
  <c r="AH2887" i="4"/>
  <c r="AD2894" i="4"/>
  <c r="AG2899" i="4"/>
  <c r="AJ2905" i="4"/>
  <c r="AF2912" i="4"/>
  <c r="AH2918" i="4"/>
  <c r="AD2924" i="4"/>
  <c r="AG2930" i="4"/>
  <c r="AJ2936" i="4"/>
  <c r="AF2941" i="4"/>
  <c r="AF2947" i="4"/>
  <c r="AH2953" i="4"/>
  <c r="AD2959" i="4"/>
  <c r="AC2963" i="4"/>
  <c r="Z2969" i="4"/>
  <c r="AD2974" i="4"/>
  <c r="AB2979" i="4"/>
  <c r="AJ2984" i="4"/>
  <c r="AH2989" i="4"/>
  <c r="AD2994" i="4"/>
  <c r="AB2998" i="4"/>
  <c r="AH3002" i="4"/>
  <c r="AB3007" i="4"/>
  <c r="AC3010" i="4"/>
  <c r="AD3015" i="4"/>
  <c r="AJ3019" i="4"/>
  <c r="AC3024" i="4"/>
  <c r="AG3027" i="4"/>
  <c r="Y3032" i="4"/>
  <c r="Z3037" i="4"/>
  <c r="AB3040" i="4"/>
  <c r="AH3044" i="4"/>
  <c r="AB3049" i="4"/>
  <c r="AF3053" i="4"/>
  <c r="AD3057" i="4"/>
  <c r="AJ3061" i="4"/>
  <c r="AC3066" i="4"/>
  <c r="AA3070" i="4"/>
  <c r="AG3074" i="4"/>
  <c r="Z3079" i="4"/>
  <c r="AD3083" i="4"/>
  <c r="AH3086" i="4"/>
  <c r="AH3091" i="4"/>
  <c r="AB3096" i="4"/>
  <c r="AD3099" i="4"/>
  <c r="AJ3103" i="4"/>
  <c r="AC3108" i="4"/>
  <c r="AC3113" i="4"/>
  <c r="AG3116" i="4"/>
  <c r="Z3121" i="4"/>
  <c r="AD3125" i="4"/>
  <c r="AB3129" i="4"/>
  <c r="AH3133" i="4"/>
  <c r="AB3138" i="4"/>
  <c r="AG3142" i="4"/>
  <c r="AF3146" i="4"/>
  <c r="AJ3150" i="4"/>
  <c r="AC3155" i="4"/>
  <c r="AG3158" i="4"/>
  <c r="Z3163" i="4"/>
  <c r="AA3168" i="4"/>
  <c r="AD3172" i="4"/>
  <c r="AH3175" i="4"/>
  <c r="Z3180" i="4"/>
  <c r="Z3184" i="4"/>
  <c r="AF3187" i="4"/>
  <c r="AE3191" i="4"/>
  <c r="AF3195" i="4"/>
  <c r="AG3199" i="4"/>
  <c r="AA3203" i="4"/>
  <c r="AB3207" i="4"/>
  <c r="AA3211" i="4"/>
  <c r="AA3214" i="4"/>
  <c r="AG3218" i="4"/>
  <c r="AH3222" i="4"/>
  <c r="AJ3226" i="4"/>
  <c r="AG3229" i="4"/>
  <c r="AH3233" i="4"/>
  <c r="AC3238" i="4"/>
  <c r="AC3241" i="4"/>
  <c r="AD3245" i="4"/>
  <c r="AC3249" i="4"/>
  <c r="AD3253" i="4"/>
  <c r="AJ3256" i="4"/>
  <c r="Y3261" i="4"/>
  <c r="Z3265" i="4"/>
  <c r="AE3268" i="4"/>
  <c r="AF3272" i="4"/>
  <c r="AE3276" i="4"/>
  <c r="AF3280" i="4"/>
  <c r="AF3283" i="4"/>
  <c r="AA3288" i="4"/>
  <c r="AA3292" i="4"/>
  <c r="AH3294" i="4"/>
  <c r="AE3298" i="4"/>
  <c r="AB3302" i="4"/>
  <c r="AD3306" i="4"/>
  <c r="AA3309" i="4"/>
  <c r="AF3312" i="4"/>
  <c r="Y3316" i="4"/>
  <c r="AE3318" i="4"/>
  <c r="AF3321" i="4"/>
  <c r="AI3324" i="4"/>
  <c r="AC3328" i="4"/>
  <c r="AH3330" i="4"/>
  <c r="AB3334" i="4"/>
  <c r="AF3337" i="4"/>
  <c r="AA3340" i="4"/>
  <c r="AB3343" i="4"/>
  <c r="AE3346" i="4"/>
  <c r="AI3349" i="4"/>
  <c r="AD3352" i="4"/>
  <c r="AH3355" i="4"/>
  <c r="AB3359" i="4"/>
  <c r="AG3361" i="4"/>
  <c r="AH3364" i="4"/>
  <c r="AA3368" i="4"/>
  <c r="AE3371" i="4"/>
  <c r="Y3374" i="4"/>
  <c r="AD3377" i="4"/>
  <c r="AH3380" i="4"/>
  <c r="AH3382" i="4"/>
  <c r="AD3385" i="4"/>
  <c r="AA3388" i="4"/>
  <c r="AG3390" i="4"/>
  <c r="AH3392" i="4"/>
  <c r="AD3395" i="4"/>
  <c r="Y3398" i="4"/>
  <c r="AA3400" i="4"/>
  <c r="AG3402" i="4"/>
  <c r="AC3405" i="4"/>
  <c r="Y3408" i="4"/>
  <c r="Y3410" i="4"/>
  <c r="AF3412" i="4"/>
  <c r="AC3415" i="4"/>
  <c r="AC3417" i="4"/>
  <c r="Y3420" i="4"/>
  <c r="AF3422" i="4"/>
  <c r="AC3425" i="4"/>
  <c r="AC3427" i="4"/>
  <c r="Y3430" i="4"/>
  <c r="AF3432" i="4"/>
  <c r="AF3434" i="4"/>
  <c r="AC3437" i="4"/>
  <c r="AI3439" i="4"/>
  <c r="AE3442" i="4"/>
  <c r="AF3444" i="4"/>
  <c r="AB3447" i="4"/>
  <c r="AH3449" i="4"/>
  <c r="AI3451" i="4"/>
  <c r="AE3454" i="4"/>
  <c r="AB3457" i="4"/>
  <c r="AH3459" i="4"/>
  <c r="AH3461" i="4"/>
  <c r="AE3464" i="4"/>
  <c r="AB3467" i="4"/>
  <c r="AB3469" i="4"/>
  <c r="AH3471" i="4"/>
  <c r="AE3474" i="4"/>
  <c r="AA3477" i="4"/>
  <c r="AB3479" i="4"/>
  <c r="AH3481" i="4"/>
  <c r="AD3484" i="4"/>
  <c r="AE3486" i="4"/>
  <c r="AA3489" i="4"/>
  <c r="AG3491" i="4"/>
  <c r="AD3494" i="4"/>
  <c r="AD3496" i="4"/>
  <c r="Y3499" i="4"/>
  <c r="AG3501" i="4"/>
  <c r="AG3503" i="4"/>
  <c r="AD3506" i="4"/>
  <c r="Y3509" i="4"/>
  <c r="AG3511" i="4"/>
  <c r="AG3513" i="4"/>
  <c r="AD3516" i="4"/>
  <c r="Y3519" i="4"/>
  <c r="Y3521" i="4"/>
  <c r="AG3523" i="4"/>
  <c r="AC3526" i="4"/>
  <c r="AI3528" i="4"/>
  <c r="Y3531" i="4"/>
  <c r="AF3533" i="4"/>
  <c r="AB3536" i="4"/>
  <c r="AC3538" i="4"/>
  <c r="AI3540" i="4"/>
  <c r="AF3543" i="4"/>
  <c r="AB3546" i="4"/>
  <c r="AB3548" i="4"/>
  <c r="AI3550" i="4"/>
  <c r="AF3553" i="4"/>
  <c r="AF3555" i="4"/>
  <c r="AB3558" i="4"/>
  <c r="AI3560" i="4"/>
  <c r="AE3563" i="4"/>
  <c r="AF3565" i="4"/>
  <c r="AB3568" i="4"/>
  <c r="AH3570" i="4"/>
  <c r="AI3572" i="4"/>
  <c r="AE3575" i="4"/>
  <c r="AA3578" i="4"/>
  <c r="AH3580" i="4"/>
  <c r="AH3582" i="4"/>
  <c r="AD3585" i="4"/>
  <c r="AA3588" i="4"/>
  <c r="AA3590" i="4"/>
  <c r="AH3592" i="4"/>
  <c r="AD3595" i="4"/>
  <c r="AA3598" i="4"/>
  <c r="AA3600" i="4"/>
  <c r="AH3602" i="4"/>
  <c r="AD3605" i="4"/>
  <c r="AD3607" i="4"/>
  <c r="AA3610" i="4"/>
  <c r="AG3612" i="4"/>
  <c r="AC3615" i="4"/>
  <c r="AD3617" i="4"/>
  <c r="Y3620" i="4"/>
  <c r="AF3622" i="4"/>
  <c r="AG3624" i="4"/>
  <c r="AC3627" i="4"/>
  <c r="Y3630" i="4"/>
  <c r="AF3632" i="4"/>
  <c r="AF3634" i="4"/>
  <c r="AC3637" i="4"/>
  <c r="Y3640" i="4"/>
  <c r="Y3642" i="4"/>
  <c r="AF3644" i="4"/>
  <c r="AB3647" i="4"/>
  <c r="AF3649" i="4"/>
  <c r="AE3651" i="4"/>
  <c r="AI3653" i="4"/>
  <c r="AB3656" i="4"/>
  <c r="AA3658" i="4"/>
  <c r="AE3660" i="4"/>
  <c r="AI3662" i="4"/>
  <c r="AC3665" i="4"/>
  <c r="AA3667" i="4"/>
  <c r="AE3669" i="4"/>
  <c r="AJ3671" i="4"/>
  <c r="AH3673" i="4"/>
  <c r="AB3676" i="4"/>
  <c r="AF3678" i="4"/>
  <c r="Y3681" i="4"/>
  <c r="AI3682" i="4"/>
  <c r="AC3685" i="4"/>
  <c r="AG3687" i="4"/>
  <c r="AE3689" i="4"/>
  <c r="AJ3691" i="4"/>
  <c r="AC3694" i="4"/>
  <c r="AG3696" i="4"/>
  <c r="AF3698" i="4"/>
  <c r="AJ3700" i="4"/>
  <c r="AC3703" i="4"/>
  <c r="AB3705" i="4"/>
  <c r="AF3707" i="4"/>
  <c r="Y3710" i="4"/>
  <c r="AD3712" i="4"/>
  <c r="AB3714" i="4"/>
  <c r="AE3716" i="4"/>
  <c r="AH3718" i="4"/>
  <c r="AD3720" i="4"/>
  <c r="AF3722" i="4"/>
  <c r="AI3724" i="4"/>
  <c r="Y3727" i="4"/>
  <c r="AH3728" i="4"/>
  <c r="AJ3730" i="4"/>
  <c r="Z3733" i="4"/>
  <c r="AI3734" i="4"/>
  <c r="Y3737" i="4"/>
  <c r="AA3739" i="4"/>
  <c r="AD3741" i="4"/>
  <c r="Z3743" i="4"/>
  <c r="AB3745" i="4"/>
  <c r="AE3747" i="4"/>
  <c r="AA3749" i="4"/>
  <c r="AD3751" i="4"/>
  <c r="AF3753" i="4"/>
  <c r="AI3755" i="4"/>
  <c r="AE3757" i="4"/>
  <c r="AH3759" i="4"/>
  <c r="AJ3761" i="4"/>
  <c r="AF3763" i="4"/>
  <c r="AI3765" i="4"/>
  <c r="Y3768" i="4"/>
  <c r="AA3770" i="4"/>
  <c r="AJ3771" i="4"/>
  <c r="Z3774" i="4"/>
  <c r="AB3776" i="4"/>
  <c r="Y3778" i="4"/>
  <c r="AA3780" i="4"/>
  <c r="AD3782" i="4"/>
  <c r="AF3784" i="4"/>
  <c r="AB3786" i="4"/>
  <c r="AE3788" i="4"/>
  <c r="AH3790" i="4"/>
  <c r="AD3792" i="4"/>
  <c r="AF3794" i="4"/>
  <c r="AI3796" i="4"/>
  <c r="Y3799" i="4"/>
  <c r="AH3800" i="4"/>
  <c r="AJ3802" i="4"/>
  <c r="Z3805" i="4"/>
  <c r="AI3806" i="4"/>
  <c r="Y3809" i="4"/>
  <c r="AA3811" i="4"/>
  <c r="AD3813" i="4"/>
  <c r="Z3815" i="4"/>
  <c r="AB3817" i="4"/>
  <c r="AE3819" i="4"/>
  <c r="AA3821" i="4"/>
  <c r="AD3823" i="4"/>
  <c r="AF3825" i="4"/>
  <c r="AI3827" i="4"/>
  <c r="AE3829" i="4"/>
  <c r="AH3831" i="4"/>
  <c r="AJ3833" i="4"/>
  <c r="AF3835" i="4"/>
  <c r="AI3837" i="4"/>
  <c r="Y3840" i="4"/>
  <c r="AA3842" i="4"/>
  <c r="AJ3843" i="4"/>
  <c r="Z3846" i="4"/>
  <c r="AB3848" i="4"/>
  <c r="Y3850" i="4"/>
  <c r="AA3852" i="4"/>
  <c r="AD3854" i="4"/>
  <c r="AF3856" i="4"/>
  <c r="AB3858" i="4"/>
  <c r="AE3860" i="4"/>
  <c r="AH3862" i="4"/>
  <c r="AD3864" i="4"/>
  <c r="AF3866" i="4"/>
  <c r="AI3868" i="4"/>
  <c r="Y3871" i="4"/>
  <c r="AH3872" i="4"/>
  <c r="AJ3874" i="4"/>
  <c r="Z3877" i="4"/>
  <c r="AI3878" i="4"/>
  <c r="Y3881" i="4"/>
  <c r="AA3883" i="4"/>
  <c r="AD3885" i="4"/>
  <c r="Z3887" i="4"/>
  <c r="AB3889" i="4"/>
  <c r="AE3891" i="4"/>
  <c r="AA3893" i="4"/>
  <c r="AD3895" i="4"/>
  <c r="AF3897" i="4"/>
  <c r="AI3899" i="4"/>
  <c r="AE3901" i="4"/>
  <c r="AH3903" i="4"/>
  <c r="AJ3905" i="4"/>
  <c r="AF3907" i="4"/>
  <c r="AI3909" i="4"/>
  <c r="Y3912" i="4"/>
  <c r="AA3914" i="4"/>
  <c r="AJ3915" i="4"/>
  <c r="Z3918" i="4"/>
  <c r="AB3920" i="4"/>
  <c r="Y3922" i="4"/>
  <c r="AA3924" i="4"/>
  <c r="AD3926" i="4"/>
  <c r="AF3928" i="4"/>
  <c r="AB3930" i="4"/>
  <c r="AE3932" i="4"/>
  <c r="AH3934" i="4"/>
  <c r="AD3936" i="4"/>
  <c r="AF3938" i="4"/>
  <c r="AI3940" i="4"/>
  <c r="Y3943" i="4"/>
  <c r="AH3944" i="4"/>
  <c r="AJ3946" i="4"/>
  <c r="Z3949" i="4"/>
  <c r="AI3950" i="4"/>
  <c r="Y3953" i="4"/>
  <c r="AA3955" i="4"/>
  <c r="AD3957" i="4"/>
  <c r="Z3959" i="4"/>
  <c r="AB3961" i="4"/>
  <c r="AE3963" i="4"/>
  <c r="AA3965" i="4"/>
  <c r="AD3967" i="4"/>
  <c r="AF3969" i="4"/>
  <c r="AI3971" i="4"/>
  <c r="AE3973" i="4"/>
  <c r="AH3975" i="4"/>
  <c r="AJ3977" i="4"/>
  <c r="AF3979" i="4"/>
  <c r="AI3981" i="4"/>
  <c r="Y3984" i="4"/>
  <c r="AA3986" i="4"/>
  <c r="AJ3987" i="4"/>
  <c r="Z3990" i="4"/>
  <c r="AB3992" i="4"/>
  <c r="Y3994" i="4"/>
  <c r="AA3996" i="4"/>
  <c r="AD3998" i="4"/>
  <c r="AF4000" i="4"/>
  <c r="AB4002" i="4"/>
  <c r="AE4004" i="4"/>
  <c r="AH4006" i="4"/>
  <c r="AD4008" i="4"/>
  <c r="AF4010" i="4"/>
  <c r="AI4012" i="4"/>
  <c r="Y4015" i="4"/>
  <c r="AH4016" i="4"/>
  <c r="AJ4018" i="4"/>
  <c r="Z4021" i="4"/>
  <c r="AI4022" i="4"/>
  <c r="Y4025" i="4"/>
  <c r="AA4027" i="4"/>
  <c r="AD4029" i="4"/>
  <c r="Z4031" i="4"/>
  <c r="AB4033" i="4"/>
  <c r="AE4035" i="4"/>
  <c r="AA4037" i="4"/>
  <c r="AD4039" i="4"/>
  <c r="AF4041" i="4"/>
  <c r="AI4043" i="4"/>
  <c r="AE4045" i="4"/>
  <c r="AH4047" i="4"/>
  <c r="AJ4049" i="4"/>
  <c r="AF4051" i="4"/>
  <c r="AI4053" i="4"/>
  <c r="Y4056" i="4"/>
  <c r="AA4058" i="4"/>
  <c r="AJ4059" i="4"/>
  <c r="Z4062" i="4"/>
  <c r="AB4064" i="4"/>
  <c r="Y4066" i="4"/>
  <c r="AA4068" i="4"/>
  <c r="AD4070" i="4"/>
  <c r="AF4072" i="4"/>
  <c r="AB4074" i="4"/>
  <c r="AE4076" i="4"/>
  <c r="AH4078" i="4"/>
  <c r="AD4080" i="4"/>
  <c r="AE4082" i="4"/>
  <c r="AE4084" i="4"/>
  <c r="AE4086" i="4"/>
  <c r="Z4088" i="4"/>
  <c r="Z4090" i="4"/>
  <c r="Z4092" i="4"/>
  <c r="AF4093" i="4"/>
  <c r="AF4095" i="4"/>
  <c r="AF4097" i="4"/>
  <c r="AF4099" i="4"/>
  <c r="AA4101" i="4"/>
  <c r="AA4103" i="4"/>
  <c r="AA4105" i="4"/>
  <c r="AH4106" i="4"/>
  <c r="AH4108" i="4"/>
  <c r="AH4110" i="4"/>
  <c r="AH4112" i="4"/>
  <c r="AB4114" i="4"/>
  <c r="AB4116" i="4"/>
  <c r="AB4118" i="4"/>
  <c r="AI4119" i="4"/>
  <c r="AI4121" i="4"/>
  <c r="AI4123" i="4"/>
  <c r="AI4125" i="4"/>
  <c r="AC4127" i="4"/>
  <c r="AC4129" i="4"/>
  <c r="AC4131" i="4"/>
  <c r="AJ4132" i="4"/>
  <c r="AJ4134" i="4"/>
  <c r="AJ4136" i="4"/>
  <c r="AJ4138" i="4"/>
  <c r="AD4140" i="4"/>
  <c r="AD4142" i="4"/>
  <c r="AD4144" i="4"/>
  <c r="Y4146" i="4"/>
  <c r="Y4148" i="4"/>
  <c r="Y4150" i="4"/>
  <c r="Y4152" i="4"/>
  <c r="AE4153" i="4"/>
  <c r="AE4155" i="4"/>
  <c r="AE4157" i="4"/>
  <c r="Z4159" i="4"/>
  <c r="Z4161" i="4"/>
  <c r="Z4163" i="4"/>
  <c r="Z4165" i="4"/>
  <c r="AF4166" i="4"/>
  <c r="AF4168" i="4"/>
  <c r="AF4170" i="4"/>
  <c r="AA4172" i="4"/>
  <c r="AA4174" i="4"/>
  <c r="AA4176" i="4"/>
  <c r="AA4178" i="4"/>
  <c r="AH4179" i="4"/>
  <c r="AH4181" i="4"/>
  <c r="AH4183" i="4"/>
  <c r="AB4185" i="4"/>
  <c r="AB4187" i="4"/>
  <c r="AB4189" i="4"/>
  <c r="AB4191" i="4"/>
  <c r="AI4192" i="4"/>
  <c r="AI4194" i="4"/>
  <c r="AI4196" i="4"/>
  <c r="AC4198" i="4"/>
  <c r="AC4200" i="4"/>
  <c r="AC4202" i="4"/>
  <c r="AC4204" i="4"/>
  <c r="AJ4205" i="4"/>
  <c r="AJ4207" i="4"/>
  <c r="AJ4209" i="4"/>
  <c r="AD4211" i="4"/>
  <c r="AD4213" i="4"/>
  <c r="AD4215" i="4"/>
  <c r="AD4217" i="4"/>
  <c r="Y4219" i="4"/>
  <c r="Y4221" i="4"/>
  <c r="Y4223" i="4"/>
  <c r="AE4224" i="4"/>
  <c r="AE4226" i="4"/>
  <c r="AE4228" i="4"/>
  <c r="AE4230" i="4"/>
  <c r="Z4232" i="4"/>
  <c r="AJ4233" i="4"/>
  <c r="AH4235" i="4"/>
  <c r="AA4237" i="4"/>
  <c r="Y4239" i="4"/>
  <c r="AI4240" i="4"/>
  <c r="AG4242" i="4"/>
  <c r="Z4244" i="4"/>
  <c r="AJ4245" i="4"/>
  <c r="AH4247" i="4"/>
  <c r="AA4249" i="4"/>
  <c r="Y4251" i="4"/>
  <c r="AI4252" i="4"/>
  <c r="AG4254" i="4"/>
  <c r="Z4256" i="4"/>
  <c r="AJ4257" i="4"/>
  <c r="AH4259" i="4"/>
  <c r="AA4261" i="4"/>
  <c r="Y4263" i="4"/>
  <c r="AI4264" i="4"/>
  <c r="AG4266" i="4"/>
  <c r="Z4268" i="4"/>
  <c r="AJ4269" i="4"/>
  <c r="AH4271" i="4"/>
  <c r="AA4273" i="4"/>
  <c r="Y4275" i="4"/>
  <c r="AI4276" i="4"/>
  <c r="AG4278" i="4"/>
  <c r="Z4280" i="4"/>
  <c r="AJ4281" i="4"/>
  <c r="AH4283" i="4"/>
  <c r="AA4285" i="4"/>
  <c r="Y4287" i="4"/>
  <c r="AI4288" i="4"/>
  <c r="AG4290" i="4"/>
  <c r="Z4292" i="4"/>
  <c r="AJ4293" i="4"/>
  <c r="AH4295" i="4"/>
  <c r="AA4297" i="4"/>
  <c r="Y4299" i="4"/>
  <c r="AI4300" i="4"/>
  <c r="AG4302" i="4"/>
  <c r="Z4304" i="4"/>
  <c r="AJ4305" i="4"/>
  <c r="AH4307" i="4"/>
  <c r="AA4309" i="4"/>
  <c r="Y4311" i="4"/>
  <c r="AI4312" i="4"/>
  <c r="AG4314" i="4"/>
  <c r="Z4316" i="4"/>
  <c r="AJ4317" i="4"/>
  <c r="AH4319" i="4"/>
  <c r="AA4321" i="4"/>
  <c r="Y4323" i="4"/>
  <c r="AI4324" i="4"/>
  <c r="AG4326" i="4"/>
  <c r="Z4328" i="4"/>
  <c r="AJ4329" i="4"/>
  <c r="AH4331" i="4"/>
  <c r="AA4333" i="4"/>
  <c r="Y4335" i="4"/>
  <c r="AI4336" i="4"/>
  <c r="AG4338" i="4"/>
  <c r="Z4340" i="4"/>
  <c r="AJ4341" i="4"/>
  <c r="AH4343" i="4"/>
  <c r="AA4345" i="4"/>
  <c r="Y4347" i="4"/>
  <c r="AI4348" i="4"/>
  <c r="AG4350" i="4"/>
  <c r="Z4352" i="4"/>
  <c r="AJ4353" i="4"/>
  <c r="AH4355" i="4"/>
  <c r="AA4357" i="4"/>
  <c r="Y4359" i="4"/>
  <c r="AI4360" i="4"/>
  <c r="AG4362" i="4"/>
  <c r="Z4364" i="4"/>
  <c r="AJ4365" i="4"/>
  <c r="AH4367" i="4"/>
  <c r="AA4369" i="4"/>
  <c r="Y4371" i="4"/>
  <c r="AI4372" i="4"/>
  <c r="AG4374" i="4"/>
  <c r="Z4376" i="4"/>
  <c r="AJ4377" i="4"/>
  <c r="AH4379" i="4"/>
  <c r="AA4381" i="4"/>
  <c r="Y4383" i="4"/>
  <c r="AI4384" i="4"/>
  <c r="AG4386" i="4"/>
  <c r="Z4388" i="4"/>
  <c r="AI4389" i="4"/>
  <c r="AG4391" i="4"/>
  <c r="Z4393" i="4"/>
  <c r="AJ4394" i="4"/>
  <c r="AH4396" i="4"/>
  <c r="AA4398" i="4"/>
  <c r="AJ4399" i="4"/>
  <c r="AC4401" i="4"/>
  <c r="AJ4402" i="4"/>
  <c r="AC4404" i="4"/>
  <c r="AJ4405" i="4"/>
  <c r="AC4407" i="4"/>
  <c r="AJ4408" i="4"/>
  <c r="AC4410" i="4"/>
  <c r="AJ4411" i="4"/>
  <c r="AC4413" i="4"/>
  <c r="AJ4414" i="4"/>
  <c r="AC4416" i="4"/>
  <c r="AJ4417" i="4"/>
  <c r="AC4419" i="4"/>
  <c r="AJ4420" i="4"/>
  <c r="AC4422" i="4"/>
  <c r="AJ4423" i="4"/>
  <c r="AC4425" i="4"/>
  <c r="AJ4426" i="4"/>
  <c r="AC4428" i="4"/>
  <c r="AJ4429" i="4"/>
  <c r="AC4431" i="4"/>
  <c r="AJ4432" i="4"/>
  <c r="AC4434" i="4"/>
  <c r="AJ4435" i="4"/>
  <c r="AC4437" i="4"/>
  <c r="AJ4438" i="4"/>
  <c r="AC4440" i="4"/>
  <c r="AJ4441" i="4"/>
  <c r="AC4443" i="4"/>
  <c r="AJ4444" i="4"/>
  <c r="AC4446" i="4"/>
  <c r="AJ4447" i="4"/>
  <c r="AC4449" i="4"/>
  <c r="AJ4450" i="4"/>
  <c r="AC4452" i="4"/>
  <c r="AJ4453" i="4"/>
  <c r="AC4455" i="4"/>
  <c r="AJ4456" i="4"/>
  <c r="AC4458" i="4"/>
  <c r="AJ4459" i="4"/>
  <c r="AC4461" i="4"/>
  <c r="AJ4462" i="4"/>
  <c r="AC4464" i="4"/>
  <c r="AJ4465" i="4"/>
  <c r="AC4467" i="4"/>
  <c r="AJ4468" i="4"/>
  <c r="AC4470" i="4"/>
  <c r="AJ4471" i="4"/>
  <c r="AC4473" i="4"/>
  <c r="AJ4474" i="4"/>
  <c r="AC4476" i="4"/>
  <c r="AJ4477" i="4"/>
  <c r="AC4479" i="4"/>
  <c r="AJ4480" i="4"/>
  <c r="AC4482" i="4"/>
  <c r="AJ4483" i="4"/>
  <c r="AC4485" i="4"/>
  <c r="AJ4486" i="4"/>
  <c r="AC4488" i="4"/>
  <c r="AJ4489" i="4"/>
  <c r="AC4491" i="4"/>
  <c r="AJ4492" i="4"/>
  <c r="AC4494" i="4"/>
  <c r="AI4495" i="4"/>
  <c r="Z4497" i="4"/>
  <c r="AD4498" i="4"/>
  <c r="AI4499" i="4"/>
  <c r="Z4501" i="4"/>
  <c r="AD4502" i="4"/>
  <c r="AI4503" i="4"/>
  <c r="Z4505" i="4"/>
  <c r="AD4506" i="4"/>
  <c r="AI4507" i="4"/>
  <c r="Z4509" i="4"/>
  <c r="AD4510" i="4"/>
  <c r="AI4511" i="4"/>
  <c r="Z4513" i="4"/>
  <c r="AC4514" i="4"/>
  <c r="AE4515" i="4"/>
  <c r="AH4516" i="4"/>
  <c r="AJ4517" i="4"/>
  <c r="Z4519" i="4"/>
  <c r="AC4520" i="4"/>
  <c r="AE4521" i="4"/>
  <c r="AH4522" i="4"/>
  <c r="AJ4523" i="4"/>
  <c r="Z4525" i="4"/>
  <c r="AC4526" i="4"/>
  <c r="AE4527" i="4"/>
  <c r="AH4528" i="4"/>
  <c r="AJ4529" i="4"/>
  <c r="Z4531" i="4"/>
  <c r="AC4532" i="4"/>
  <c r="AE4533" i="4"/>
  <c r="AH4534" i="4"/>
  <c r="AJ4535" i="4"/>
  <c r="Z4537" i="4"/>
  <c r="AC4538" i="4"/>
  <c r="AE4539" i="4"/>
  <c r="AH4540" i="4"/>
  <c r="AJ4541" i="4"/>
  <c r="Z4543" i="4"/>
  <c r="AC4544" i="4"/>
  <c r="AE4545" i="4"/>
  <c r="AH4546" i="4"/>
  <c r="AJ4547" i="4"/>
  <c r="Z4549" i="4"/>
  <c r="AC4550" i="4"/>
  <c r="AE4551" i="4"/>
  <c r="AH4552" i="4"/>
  <c r="AJ4553" i="4"/>
  <c r="Z4555" i="4"/>
  <c r="AC4556" i="4"/>
  <c r="AE4557" i="4"/>
  <c r="AH4558" i="4"/>
  <c r="AJ4559" i="4"/>
  <c r="Z4561" i="4"/>
  <c r="AC4562" i="4"/>
  <c r="AE4563" i="4"/>
  <c r="AH4564" i="4"/>
  <c r="AJ4565" i="4"/>
  <c r="Z4567" i="4"/>
  <c r="AC4568" i="4"/>
  <c r="AE4569" i="4"/>
  <c r="AH4570" i="4"/>
  <c r="AJ4571" i="4"/>
  <c r="Z4573" i="4"/>
  <c r="AC4574" i="4"/>
  <c r="AE4575" i="4"/>
  <c r="AH4576" i="4"/>
  <c r="AJ4577" i="4"/>
  <c r="Z4579" i="4"/>
  <c r="AC4580" i="4"/>
  <c r="AE4581" i="4"/>
  <c r="AH4582" i="4"/>
  <c r="AJ4583" i="4"/>
  <c r="Z4585" i="4"/>
  <c r="AC4586" i="4"/>
  <c r="AE4587" i="4"/>
  <c r="AH4588" i="4"/>
  <c r="AJ4589" i="4"/>
  <c r="Z4591" i="4"/>
  <c r="AC4592" i="4"/>
  <c r="AE4593" i="4"/>
  <c r="AH4594" i="4"/>
  <c r="AJ4595" i="4"/>
  <c r="Z4597" i="4"/>
  <c r="AC4598" i="4"/>
  <c r="AE4599" i="4"/>
  <c r="AH4600" i="4"/>
  <c r="AJ4601" i="4"/>
  <c r="Z4603" i="4"/>
  <c r="AC4604" i="4"/>
  <c r="AE4605" i="4"/>
  <c r="AH4606" i="4"/>
  <c r="AJ4607" i="4"/>
  <c r="Z4609" i="4"/>
  <c r="AC4610" i="4"/>
  <c r="AE4611" i="4"/>
  <c r="AH4612" i="4"/>
  <c r="AJ4613" i="4"/>
  <c r="Z4615" i="4"/>
  <c r="AC4616" i="4"/>
  <c r="AE4617" i="4"/>
  <c r="AH4618" i="4"/>
  <c r="AJ4619" i="4"/>
  <c r="Z4621" i="4"/>
  <c r="AC4622" i="4"/>
  <c r="AE4623" i="4"/>
  <c r="AH4624" i="4"/>
  <c r="AJ4625" i="4"/>
  <c r="Z4627" i="4"/>
  <c r="AC4628" i="4"/>
  <c r="AE4629" i="4"/>
  <c r="AH4630" i="4"/>
  <c r="AJ4631" i="4"/>
  <c r="Z4633" i="4"/>
  <c r="AC4634" i="4"/>
  <c r="AE4635" i="4"/>
  <c r="AH4636" i="4"/>
  <c r="AJ4637" i="4"/>
  <c r="Z4639" i="4"/>
  <c r="AC4640" i="4"/>
  <c r="AE4641" i="4"/>
  <c r="AH4642" i="4"/>
  <c r="AJ4643" i="4"/>
  <c r="Z4645" i="4"/>
  <c r="AC4646" i="4"/>
  <c r="AE4647" i="4"/>
  <c r="AH4648" i="4"/>
  <c r="AJ4649" i="4"/>
  <c r="Z4651" i="4"/>
  <c r="AC4652" i="4"/>
  <c r="AE4653" i="4"/>
  <c r="AH4654" i="4"/>
  <c r="AJ4655" i="4"/>
  <c r="Z4661" i="4"/>
  <c r="AC4662" i="4"/>
  <c r="AE4663" i="4"/>
  <c r="AH4664" i="4"/>
  <c r="AJ4665" i="4"/>
  <c r="Z4667" i="4"/>
  <c r="AC4668" i="4"/>
  <c r="AE4669" i="4"/>
  <c r="AH4670" i="4"/>
  <c r="AJ4671" i="4"/>
  <c r="Z4673" i="4"/>
  <c r="AC4674" i="4"/>
  <c r="AE4675" i="4"/>
  <c r="AH4676" i="4"/>
  <c r="AJ4677" i="4"/>
  <c r="Z4681" i="4"/>
  <c r="AC4682" i="4"/>
  <c r="AE4683" i="4"/>
  <c r="AH4684" i="4"/>
  <c r="AJ4685" i="4"/>
  <c r="Z4687" i="4"/>
  <c r="AC4688" i="4"/>
  <c r="AE4689" i="4"/>
  <c r="AH4690" i="4"/>
  <c r="AJ4691" i="4"/>
  <c r="Z4697" i="4"/>
  <c r="AC4698" i="4"/>
  <c r="AE4699" i="4"/>
  <c r="AH4700" i="4"/>
  <c r="AJ4701" i="4"/>
  <c r="Z4703" i="4"/>
  <c r="AC4704" i="4"/>
  <c r="AE4705" i="4"/>
  <c r="AH4706" i="4"/>
  <c r="AJ4707" i="4"/>
  <c r="Z4709" i="4"/>
  <c r="AC4710" i="4"/>
  <c r="AE4711" i="4"/>
  <c r="AH4712" i="4"/>
  <c r="AJ4713" i="4"/>
  <c r="Z4717" i="4"/>
  <c r="AC4718" i="4"/>
  <c r="AE4719" i="4"/>
  <c r="AH4720" i="4"/>
  <c r="AJ4721" i="4"/>
  <c r="Z4723" i="4"/>
  <c r="AC4724" i="4"/>
  <c r="AE4725" i="4"/>
  <c r="AH4726" i="4"/>
  <c r="AJ4727" i="4"/>
  <c r="Z4729" i="4"/>
  <c r="AC4730" i="4"/>
  <c r="AE4731" i="4"/>
  <c r="AH4734" i="4"/>
  <c r="AJ4735" i="4"/>
  <c r="Z4737" i="4"/>
  <c r="AC4738" i="4"/>
  <c r="AE4739" i="4"/>
  <c r="AH4740" i="4"/>
  <c r="AJ4741" i="4"/>
  <c r="Z4743" i="4"/>
  <c r="AC4744" i="4"/>
  <c r="AE4745" i="4"/>
  <c r="AH4746" i="4"/>
  <c r="AJ4747" i="4"/>
  <c r="Z4749" i="4"/>
  <c r="AC4750" i="4"/>
  <c r="AE4751" i="4"/>
  <c r="AH4752" i="4"/>
  <c r="AJ4753" i="4"/>
  <c r="Z4755" i="4"/>
  <c r="AC4756" i="4"/>
  <c r="AE4757" i="4"/>
  <c r="AH4758" i="4"/>
  <c r="AJ4759" i="4"/>
  <c r="Z4761" i="4"/>
  <c r="AC4762" i="4"/>
  <c r="AE4763" i="4"/>
  <c r="AH4764" i="4"/>
  <c r="AJ4765" i="4"/>
  <c r="Z4767" i="4"/>
  <c r="AC4768" i="4"/>
  <c r="AE4769" i="4"/>
  <c r="AH4770" i="4"/>
  <c r="AJ4771" i="4"/>
  <c r="Z4773" i="4"/>
  <c r="AC4774" i="4"/>
  <c r="AE4775" i="4"/>
  <c r="AH4776" i="4"/>
  <c r="AJ4777" i="4"/>
  <c r="Z4779" i="4"/>
  <c r="AC4780" i="4"/>
  <c r="AE4781" i="4"/>
  <c r="AH4782" i="4"/>
  <c r="AJ4783" i="4"/>
  <c r="Z4785" i="4"/>
  <c r="AC4786" i="4"/>
  <c r="AE4787" i="4"/>
  <c r="AH4788" i="4"/>
  <c r="AJ4789" i="4"/>
  <c r="Z4791" i="4"/>
  <c r="AC4792" i="4"/>
  <c r="AE4793" i="4"/>
  <c r="AH4794" i="4"/>
  <c r="AJ4795" i="4"/>
  <c r="Z4797" i="4"/>
  <c r="AC4798" i="4"/>
  <c r="AE4799" i="4"/>
  <c r="AH4800" i="4"/>
  <c r="AJ4801" i="4"/>
  <c r="Z4803" i="4"/>
  <c r="AC4804" i="4"/>
  <c r="AE4805" i="4"/>
  <c r="AH4806" i="4"/>
  <c r="AJ4807" i="4"/>
  <c r="Z4809" i="4"/>
  <c r="AC4810" i="4"/>
  <c r="AE4811" i="4"/>
  <c r="AH4812" i="4"/>
  <c r="AJ4813" i="4"/>
  <c r="Z4815" i="4"/>
  <c r="AC4816" i="4"/>
  <c r="AE4817" i="4"/>
  <c r="AH4818" i="4"/>
  <c r="AJ4819" i="4"/>
  <c r="Z4821" i="4"/>
  <c r="AC4822" i="4"/>
  <c r="AE4823" i="4"/>
  <c r="AH4824" i="4"/>
  <c r="AJ4825" i="4"/>
  <c r="Z4827" i="4"/>
  <c r="AC4828" i="4"/>
  <c r="AE4829" i="4"/>
  <c r="AH4830" i="4"/>
  <c r="AJ4831" i="4"/>
  <c r="Z4833" i="4"/>
  <c r="AC4834" i="4"/>
  <c r="AE4835" i="4"/>
  <c r="AH4836" i="4"/>
  <c r="AJ4837" i="4"/>
  <c r="Z4839" i="4"/>
  <c r="AC4840" i="4"/>
  <c r="AE4841" i="4"/>
  <c r="AH4842" i="4"/>
  <c r="AJ4843" i="4"/>
  <c r="Z4845" i="4"/>
  <c r="AC4846" i="4"/>
  <c r="AE4847" i="4"/>
  <c r="AH4848" i="4"/>
  <c r="AJ4849" i="4"/>
  <c r="Z4851" i="4"/>
  <c r="AC4852" i="4"/>
  <c r="AE4853" i="4"/>
  <c r="AH4854" i="4"/>
  <c r="AJ4855" i="4"/>
  <c r="Z4857" i="4"/>
  <c r="AC4858" i="4"/>
  <c r="AE4859" i="4"/>
  <c r="AH4860" i="4"/>
  <c r="AJ4861" i="4"/>
  <c r="Z4863" i="4"/>
  <c r="AC4864" i="4"/>
  <c r="AE4865" i="4"/>
  <c r="AH4866" i="4"/>
  <c r="AJ4867" i="4"/>
  <c r="Z4869" i="4"/>
  <c r="AC4870" i="4"/>
  <c r="AE4871" i="4"/>
  <c r="AH4872" i="4"/>
  <c r="AJ4873" i="4"/>
  <c r="Z4875" i="4"/>
  <c r="AC4876" i="4"/>
  <c r="AE4877" i="4"/>
  <c r="AH4878" i="4"/>
  <c r="AJ4879" i="4"/>
  <c r="Z4881" i="4"/>
  <c r="AC4882" i="4"/>
  <c r="AE4883" i="4"/>
  <c r="AH4884" i="4"/>
  <c r="AJ4885" i="4"/>
  <c r="Z4887" i="4"/>
  <c r="AC4888" i="4"/>
  <c r="AE4889" i="4"/>
  <c r="AH4890" i="4"/>
  <c r="AJ4891" i="4"/>
  <c r="Z4893" i="4"/>
  <c r="AC4894" i="4"/>
  <c r="AE4895" i="4"/>
  <c r="AH4896" i="4"/>
  <c r="AJ4897" i="4"/>
  <c r="Z4899" i="4"/>
  <c r="AC4900" i="4"/>
  <c r="AE4901" i="4"/>
  <c r="AH4902" i="4"/>
  <c r="AJ4903" i="4"/>
  <c r="Z4905" i="4"/>
  <c r="AC4907" i="4"/>
  <c r="AE4908" i="4"/>
  <c r="AH4909" i="4"/>
  <c r="AJ4910" i="4"/>
  <c r="Z4912" i="4"/>
  <c r="AC4914" i="4"/>
  <c r="AE4915" i="4"/>
  <c r="AH4916" i="4"/>
  <c r="AJ4918" i="4"/>
  <c r="Z4920" i="4"/>
  <c r="AC4921" i="4"/>
  <c r="AE4922" i="4"/>
  <c r="AH4923" i="4"/>
  <c r="AJ4924" i="4"/>
  <c r="Z4926" i="4"/>
  <c r="AC4927" i="4"/>
  <c r="AE4928" i="4"/>
  <c r="AH4929" i="4"/>
  <c r="AJ4930" i="4"/>
  <c r="Z4932" i="4"/>
  <c r="AC4933" i="4"/>
  <c r="AE4934" i="4"/>
  <c r="AH4935" i="4"/>
  <c r="AJ4936" i="4"/>
  <c r="Z4938" i="4"/>
  <c r="AC4939" i="4"/>
  <c r="AE4940" i="4"/>
  <c r="AH4941" i="4"/>
  <c r="AJ4942" i="4"/>
  <c r="Z4944" i="4"/>
  <c r="AC4945" i="4"/>
  <c r="AE4946" i="4"/>
  <c r="AH4947" i="4"/>
  <c r="AJ4948" i="4"/>
  <c r="Z4950" i="4"/>
  <c r="AC4951" i="4"/>
  <c r="AE4952" i="4"/>
  <c r="AH4953" i="4"/>
  <c r="AJ4954" i="4"/>
  <c r="Z4956" i="4"/>
  <c r="AC4957" i="4"/>
  <c r="AE4958" i="4"/>
  <c r="AH4959" i="4"/>
  <c r="AJ4960" i="4"/>
  <c r="Z4962" i="4"/>
  <c r="AC4963" i="4"/>
  <c r="AE4964" i="4"/>
  <c r="AH4965" i="4"/>
  <c r="AJ4966" i="4"/>
  <c r="Z4968" i="4"/>
  <c r="AC4971" i="4"/>
  <c r="AE4972" i="4"/>
  <c r="AH4973" i="4"/>
  <c r="AJ4974" i="4"/>
  <c r="Z4976" i="4"/>
  <c r="AC4977" i="4"/>
  <c r="AE4978" i="4"/>
  <c r="AH4979" i="4"/>
  <c r="AJ4980" i="4"/>
  <c r="Z4982" i="4"/>
  <c r="AC4983" i="4"/>
  <c r="AE4984" i="4"/>
  <c r="AH4985" i="4"/>
  <c r="AJ4986" i="4"/>
  <c r="Z4989" i="4"/>
  <c r="AC4990" i="4"/>
  <c r="AE4991" i="4"/>
  <c r="AH4992" i="4"/>
  <c r="AJ4993" i="4"/>
  <c r="Z4995" i="4"/>
  <c r="AC4996" i="4"/>
  <c r="AE4997" i="4"/>
  <c r="AH4998" i="4"/>
  <c r="AJ4999" i="4"/>
  <c r="Z5001" i="4"/>
  <c r="AC5002" i="4"/>
  <c r="AE5003" i="4"/>
  <c r="AH5004" i="4"/>
  <c r="AJ5005" i="4"/>
  <c r="Z5007" i="4"/>
  <c r="AC5008" i="4"/>
  <c r="AE5009" i="4"/>
  <c r="AI3" i="4"/>
  <c r="AA4926" i="4"/>
  <c r="AH4195" i="4"/>
  <c r="Y4734" i="4"/>
  <c r="AG4797" i="4"/>
  <c r="AA4807" i="4"/>
  <c r="Y4812" i="4"/>
  <c r="AG4815" i="4"/>
  <c r="Y4818" i="4"/>
  <c r="AD4820" i="4"/>
  <c r="Y4824" i="4"/>
  <c r="AD4826" i="4"/>
  <c r="AI4828" i="4"/>
  <c r="AA4831" i="4"/>
  <c r="AG4833" i="4"/>
  <c r="Y4836" i="4"/>
  <c r="AG4839" i="4"/>
  <c r="Y4842" i="4"/>
  <c r="AG4845" i="4"/>
  <c r="Y4848" i="4"/>
  <c r="AD4850" i="4"/>
  <c r="AI4852" i="4"/>
  <c r="AA4855" i="4"/>
  <c r="AG4857" i="4"/>
  <c r="Y4860" i="4"/>
  <c r="AD4862" i="4"/>
  <c r="Y4866" i="4"/>
  <c r="AD4868" i="4"/>
  <c r="AI4870" i="4"/>
  <c r="AD4874" i="4"/>
  <c r="AI4876" i="4"/>
  <c r="AA4879" i="4"/>
  <c r="AG4881" i="4"/>
  <c r="Y4884" i="4"/>
  <c r="AD4886" i="4"/>
  <c r="AI4888" i="4"/>
  <c r="AA4891" i="4"/>
  <c r="AG4893" i="4"/>
  <c r="Y4896" i="4"/>
  <c r="AD4898" i="4"/>
  <c r="AI4900" i="4"/>
  <c r="AA4903" i="4"/>
  <c r="AG4905" i="4"/>
  <c r="Y4909" i="4"/>
  <c r="AD4911" i="4"/>
  <c r="Y4916" i="4"/>
  <c r="AD4919" i="4"/>
  <c r="AI4921" i="4"/>
  <c r="AG4926" i="4"/>
  <c r="AD4931" i="4"/>
  <c r="AI4933" i="4"/>
  <c r="AA4936" i="4"/>
  <c r="AG4938" i="4"/>
  <c r="Y4941" i="4"/>
  <c r="AD4943" i="4"/>
  <c r="AI4945" i="4"/>
  <c r="AA4948" i="4"/>
  <c r="AG4950" i="4"/>
  <c r="AA4954" i="4"/>
  <c r="AG4956" i="4"/>
  <c r="Y4959" i="4"/>
  <c r="AD4961" i="4"/>
  <c r="AI4963" i="4"/>
  <c r="AI4971" i="4"/>
  <c r="AA4974" i="4"/>
  <c r="AI4977" i="4"/>
  <c r="AA4980" i="4"/>
  <c r="AI4983" i="4"/>
  <c r="AI4990" i="4"/>
  <c r="AA4993" i="4"/>
  <c r="AG4995" i="4"/>
  <c r="AG5001" i="4"/>
  <c r="AI5002" i="4"/>
  <c r="AA5005" i="4"/>
  <c r="AI5008" i="4"/>
  <c r="Z3" i="4"/>
  <c r="AE1368" i="4"/>
  <c r="AG2401" i="4"/>
  <c r="AH2485" i="4"/>
  <c r="AH2523" i="4"/>
  <c r="AB2540" i="4"/>
  <c r="AH2568" i="4"/>
  <c r="AD2598" i="4"/>
  <c r="Z2620" i="4"/>
  <c r="AJ2640" i="4"/>
  <c r="AA2658" i="4"/>
  <c r="Y2665" i="4"/>
  <c r="AD2680" i="4"/>
  <c r="AH2694" i="4"/>
  <c r="AJ2707" i="4"/>
  <c r="AH2721" i="4"/>
  <c r="AG2733" i="4"/>
  <c r="Z2746" i="4"/>
  <c r="Y2758" i="4"/>
  <c r="Z2776" i="4"/>
  <c r="Y2789" i="4"/>
  <c r="AJ2799" i="4"/>
  <c r="AB2813" i="4"/>
  <c r="AA2824" i="4"/>
  <c r="AJ2830" i="4"/>
  <c r="AB2842" i="4"/>
  <c r="AA2855" i="4"/>
  <c r="Z2867" i="4"/>
  <c r="Y2878" i="4"/>
  <c r="AC2891" i="4"/>
  <c r="AB2902" i="4"/>
  <c r="AA2916" i="4"/>
  <c r="Z2927" i="4"/>
  <c r="AD2939" i="4"/>
  <c r="AJ2950" i="4"/>
  <c r="Y2961" i="4"/>
  <c r="Z2972" i="4"/>
  <c r="AG2981" i="4"/>
  <c r="AG2987" i="4"/>
  <c r="AH2995" i="4"/>
  <c r="AG3004" i="4"/>
  <c r="AJ3012" i="4"/>
  <c r="AJ3021" i="4"/>
  <c r="AG3025" i="4"/>
  <c r="AD3034" i="4"/>
  <c r="AH3042" i="4"/>
  <c r="AH3051" i="4"/>
  <c r="AC3059" i="4"/>
  <c r="AJ3068" i="4"/>
  <c r="AD3076" i="4"/>
  <c r="AH3084" i="4"/>
  <c r="AH3093" i="4"/>
  <c r="Z3098" i="4"/>
  <c r="AC3106" i="4"/>
  <c r="AA3114" i="4"/>
  <c r="AG3123" i="4"/>
  <c r="AB3131" i="4"/>
  <c r="AH3140" i="4"/>
  <c r="AC3148" i="4"/>
  <c r="AC3157" i="4"/>
  <c r="AG3165" i="4"/>
  <c r="AJ3173" i="4"/>
  <c r="AC3182" i="4"/>
  <c r="AD3186" i="4"/>
  <c r="AJ3193" i="4"/>
  <c r="AJ3200" i="4"/>
  <c r="AJ3208" i="4"/>
  <c r="AD3216" i="4"/>
  <c r="AF3224" i="4"/>
  <c r="Z3232" i="4"/>
  <c r="Z3236" i="4"/>
  <c r="AF3243" i="4"/>
  <c r="AG3251" i="4"/>
  <c r="AG3258" i="4"/>
  <c r="AC3267" i="4"/>
  <c r="AB3274" i="4"/>
  <c r="AH3281" i="4"/>
  <c r="AJ3289" i="4"/>
  <c r="AI3296" i="4"/>
  <c r="AF3300" i="4"/>
  <c r="Y3307" i="4"/>
  <c r="AA3314" i="4"/>
  <c r="Y3320" i="4"/>
  <c r="AH3326" i="4"/>
  <c r="AD3332" i="4"/>
  <c r="AA3339" i="4"/>
  <c r="Y3345" i="4"/>
  <c r="AI3350" i="4"/>
  <c r="AC3357" i="4"/>
  <c r="AB3363" i="4"/>
  <c r="Y3370" i="4"/>
  <c r="AF3375" i="4"/>
  <c r="AA3384" i="4"/>
  <c r="AD3389" i="4"/>
  <c r="AA3394" i="4"/>
  <c r="AC3399" i="4"/>
  <c r="Y3404" i="4"/>
  <c r="AF3406" i="4"/>
  <c r="AC3411" i="4"/>
  <c r="AF3416" i="4"/>
  <c r="AC3421" i="4"/>
  <c r="Y3426" i="4"/>
  <c r="AI3433" i="4"/>
  <c r="AF3438" i="4"/>
  <c r="AC3443" i="4"/>
  <c r="AE3448" i="4"/>
  <c r="AB3453" i="4"/>
  <c r="AE3458" i="4"/>
  <c r="AB3463" i="4"/>
  <c r="AE3468" i="4"/>
  <c r="AB3473" i="4"/>
  <c r="AH3477" i="4"/>
  <c r="AA3483" i="4"/>
  <c r="AH3487" i="4"/>
  <c r="Y3493" i="4"/>
  <c r="AG3497" i="4"/>
  <c r="Y3503" i="4"/>
  <c r="AG3507" i="4"/>
  <c r="AD3512" i="4"/>
  <c r="AG3517" i="4"/>
  <c r="Y3525" i="4"/>
  <c r="AG3529" i="4"/>
  <c r="AI3534" i="4"/>
  <c r="AF3537" i="4"/>
  <c r="AB3542" i="4"/>
  <c r="AI3546" i="4"/>
  <c r="AI3554" i="4"/>
  <c r="AF3559" i="4"/>
  <c r="AB3564" i="4"/>
  <c r="AE3569" i="4"/>
  <c r="AB3574" i="4"/>
  <c r="AD3579" i="4"/>
  <c r="AA3584" i="4"/>
  <c r="AD3589" i="4"/>
  <c r="AA3594" i="4"/>
  <c r="AH3598" i="4"/>
  <c r="AA3604" i="4"/>
  <c r="AH3608" i="4"/>
  <c r="Y3614" i="4"/>
  <c r="AG3618" i="4"/>
  <c r="Y3624" i="4"/>
  <c r="AF3628" i="4"/>
  <c r="AC3633" i="4"/>
  <c r="AF3638" i="4"/>
  <c r="AC3643" i="4"/>
  <c r="AD3648" i="4"/>
  <c r="AG3652" i="4"/>
  <c r="AD3657" i="4"/>
  <c r="AC3659" i="4"/>
  <c r="Y3664" i="4"/>
  <c r="AC3668" i="4"/>
  <c r="AA3673" i="4"/>
  <c r="AI3679" i="4"/>
  <c r="Y3684" i="4"/>
  <c r="AI3688" i="4"/>
  <c r="AA3693" i="4"/>
  <c r="AD3697" i="4"/>
  <c r="AA3702" i="4"/>
  <c r="AH3708" i="4"/>
  <c r="Y3713" i="4"/>
  <c r="AF3717" i="4"/>
  <c r="AE3721" i="4"/>
  <c r="AJ3725" i="4"/>
  <c r="AI3729" i="4"/>
  <c r="AJ3735" i="4"/>
  <c r="AB3740" i="4"/>
  <c r="AA3744" i="4"/>
  <c r="AF3748" i="4"/>
  <c r="AE3752" i="4"/>
  <c r="AD3756" i="4"/>
  <c r="AI3760" i="4"/>
  <c r="AH3764" i="4"/>
  <c r="Z3769" i="4"/>
  <c r="AA3775" i="4"/>
  <c r="Z3779" i="4"/>
  <c r="AE3783" i="4"/>
  <c r="AD3787" i="4"/>
  <c r="AI3791" i="4"/>
  <c r="AH3795" i="4"/>
  <c r="AF3799" i="4"/>
  <c r="AA3806" i="4"/>
  <c r="Z3810" i="4"/>
  <c r="Y3814" i="4"/>
  <c r="AD3818" i="4"/>
  <c r="AB3822" i="4"/>
  <c r="AH3826" i="4"/>
  <c r="AF3830" i="4"/>
  <c r="Y3835" i="4"/>
  <c r="AJ3838" i="4"/>
  <c r="AI3842" i="4"/>
  <c r="AA3847" i="4"/>
  <c r="AB3853" i="4"/>
  <c r="AA3857" i="4"/>
  <c r="AF3861" i="4"/>
  <c r="AE3865" i="4"/>
  <c r="AJ3869" i="4"/>
  <c r="Y3876" i="4"/>
  <c r="AJ3879" i="4"/>
  <c r="AB3884" i="4"/>
  <c r="AA3888" i="4"/>
  <c r="AF3892" i="4"/>
  <c r="AE3896" i="4"/>
  <c r="AD3900" i="4"/>
  <c r="AI3904" i="4"/>
  <c r="AH3908" i="4"/>
  <c r="AI3914" i="4"/>
  <c r="AA3919" i="4"/>
  <c r="Z3923" i="4"/>
  <c r="AA3929" i="4"/>
  <c r="AF3933" i="4"/>
  <c r="AE3937" i="4"/>
  <c r="AJ3941" i="4"/>
  <c r="AI3945" i="4"/>
  <c r="Z3954" i="4"/>
  <c r="AA3960" i="4"/>
  <c r="AB3966" i="4"/>
  <c r="AH3970" i="4"/>
  <c r="AF3974" i="4"/>
  <c r="AI3976" i="4"/>
  <c r="AH3980" i="4"/>
  <c r="Z3985" i="4"/>
  <c r="Y3989" i="4"/>
  <c r="Z3995" i="4"/>
  <c r="AE3999" i="4"/>
  <c r="AD4003" i="4"/>
  <c r="AI4007" i="4"/>
  <c r="AH4011" i="4"/>
  <c r="AI4017" i="4"/>
  <c r="AA4022" i="4"/>
  <c r="Z4026" i="4"/>
  <c r="Y4030" i="4"/>
  <c r="AD4034" i="4"/>
  <c r="AE4040" i="4"/>
  <c r="AD4044" i="4"/>
  <c r="AI4048" i="4"/>
  <c r="AH4052" i="4"/>
  <c r="Z4057" i="4"/>
  <c r="Y4061" i="4"/>
  <c r="AD4065" i="4"/>
  <c r="AB4069" i="4"/>
  <c r="AA4073" i="4"/>
  <c r="AF4077" i="4"/>
  <c r="AE4081" i="4"/>
  <c r="AE4085" i="4"/>
  <c r="Z4091" i="4"/>
  <c r="AF4094" i="4"/>
  <c r="AF4098" i="4"/>
  <c r="AA4102" i="4"/>
  <c r="AA4106" i="4"/>
  <c r="AH4109" i="4"/>
  <c r="AB4113" i="4"/>
  <c r="AB4117" i="4"/>
  <c r="AI4120" i="4"/>
  <c r="AI4124" i="4"/>
  <c r="AC4128" i="4"/>
  <c r="AJ4133" i="4"/>
  <c r="AJ4137" i="4"/>
  <c r="AD4141" i="4"/>
  <c r="Y4147" i="4"/>
  <c r="AE4154" i="4"/>
  <c r="AE4158" i="4"/>
  <c r="Z4162" i="4"/>
  <c r="AF4165" i="4"/>
  <c r="AF4171" i="4"/>
  <c r="AA4175" i="4"/>
  <c r="AH4178" i="4"/>
  <c r="AH4182" i="4"/>
  <c r="AB4186" i="4"/>
  <c r="AB4190" i="4"/>
  <c r="AD4214" i="4"/>
  <c r="AE4227" i="4"/>
  <c r="AI4234" i="4"/>
  <c r="AA4243" i="4"/>
  <c r="AJ4251" i="4"/>
  <c r="Y4257" i="4"/>
  <c r="AH4265" i="4"/>
  <c r="AI4270" i="4"/>
  <c r="AH4277" i="4"/>
  <c r="AG4284" i="4"/>
  <c r="AA4291" i="4"/>
  <c r="AG4296" i="4"/>
  <c r="Y4305" i="4"/>
  <c r="AJ4311" i="4"/>
  <c r="AI4318" i="4"/>
  <c r="AJ4323" i="4"/>
  <c r="AG4332" i="4"/>
  <c r="AA4339" i="4"/>
  <c r="AG4344" i="4"/>
  <c r="AI4354" i="4"/>
  <c r="Z4358" i="4"/>
  <c r="AI4366" i="4"/>
  <c r="AJ4371" i="4"/>
  <c r="AG4380" i="4"/>
  <c r="AJ4383" i="4"/>
  <c r="AA4392" i="4"/>
  <c r="AG4397" i="4"/>
  <c r="AH4403" i="4"/>
  <c r="AH4406" i="4"/>
  <c r="Z4414" i="4"/>
  <c r="Z4417" i="4"/>
  <c r="Z4423" i="4"/>
  <c r="Z4429" i="4"/>
  <c r="AH4433" i="4"/>
  <c r="Z4441" i="4"/>
  <c r="AH4445" i="4"/>
  <c r="AH4451" i="4"/>
  <c r="Z4456" i="4"/>
  <c r="Z4462" i="4"/>
  <c r="AH4469" i="4"/>
  <c r="Z4474" i="4"/>
  <c r="Z4480" i="4"/>
  <c r="Z4486" i="4"/>
  <c r="Z4492" i="4"/>
  <c r="AD4496" i="4"/>
  <c r="AI4501" i="4"/>
  <c r="AI4505" i="4"/>
  <c r="Z4511" i="4"/>
  <c r="Z4516" i="4"/>
  <c r="AH4519" i="4"/>
  <c r="AE4524" i="4"/>
  <c r="Z4528" i="4"/>
  <c r="AJ4532" i="4"/>
  <c r="AE4536" i="4"/>
  <c r="AE4542" i="4"/>
  <c r="Z4546" i="4"/>
  <c r="AJ4550" i="4"/>
  <c r="AH4555" i="4"/>
  <c r="AC4559" i="4"/>
  <c r="AH4561" i="4"/>
  <c r="Z4564" i="4"/>
  <c r="AH4567" i="4"/>
  <c r="AC4571" i="4"/>
  <c r="AJ4574" i="4"/>
  <c r="AE4578" i="4"/>
  <c r="AJ4580" i="4"/>
  <c r="AE4584" i="4"/>
  <c r="AC4589" i="4"/>
  <c r="Z4594" i="4"/>
  <c r="AH4597" i="4"/>
  <c r="AE4602" i="4"/>
  <c r="AC4607" i="4"/>
  <c r="Z4612" i="4"/>
  <c r="AH4615" i="4"/>
  <c r="AE4620" i="4"/>
  <c r="AC4625" i="4"/>
  <c r="Z4630" i="4"/>
  <c r="AH4633" i="4"/>
  <c r="AH4639" i="4"/>
  <c r="AE4644" i="4"/>
  <c r="Z4648" i="4"/>
  <c r="AH4651" i="4"/>
  <c r="AE4660" i="4"/>
  <c r="Z4664" i="4"/>
  <c r="AJ4668" i="4"/>
  <c r="AC4671" i="4"/>
  <c r="AC4677" i="4"/>
  <c r="Z4684" i="4"/>
  <c r="AJ4688" i="4"/>
  <c r="AH4697" i="4"/>
  <c r="AE4702" i="4"/>
  <c r="AE4708" i="4"/>
  <c r="Z4712" i="4"/>
  <c r="Z4720" i="4"/>
  <c r="AH4723" i="4"/>
  <c r="AH4729" i="4"/>
  <c r="AC4735" i="4"/>
  <c r="Z4740" i="4"/>
  <c r="AH4743" i="4"/>
  <c r="AH4749" i="4"/>
  <c r="AH4755" i="4"/>
  <c r="AC4759" i="4"/>
  <c r="AE4766" i="4"/>
  <c r="AJ4768" i="4"/>
  <c r="AH4773" i="4"/>
  <c r="AE4778" i="4"/>
  <c r="AC4783" i="4"/>
  <c r="AJ4786" i="4"/>
  <c r="AE4790" i="4"/>
  <c r="AE4796" i="4"/>
  <c r="AJ4798" i="4"/>
  <c r="Z4806" i="4"/>
  <c r="AB878" i="4"/>
  <c r="AC1287" i="4"/>
  <c r="AH1472" i="4"/>
  <c r="AG1607" i="4"/>
  <c r="AH1732" i="4"/>
  <c r="Y1804" i="4"/>
  <c r="AF1876" i="4"/>
  <c r="Z1955" i="4"/>
  <c r="AD2001" i="4"/>
  <c r="AI2040" i="4"/>
  <c r="AA2079" i="4"/>
  <c r="AH2113" i="4"/>
  <c r="AD2142" i="4"/>
  <c r="AA2172" i="4"/>
  <c r="AI2201" i="4"/>
  <c r="AC2229" i="4"/>
  <c r="AF2263" i="4"/>
  <c r="Z2288" i="4"/>
  <c r="AC2317" i="4"/>
  <c r="Z2342" i="4"/>
  <c r="Y2364" i="4"/>
  <c r="Z2391" i="4"/>
  <c r="AE2413" i="4"/>
  <c r="AC2436" i="4"/>
  <c r="AE2455" i="4"/>
  <c r="AH2474" i="4"/>
  <c r="AE2495" i="4"/>
  <c r="Z2514" i="4"/>
  <c r="Y2533" i="4"/>
  <c r="AB2549" i="4"/>
  <c r="AH2563" i="4"/>
  <c r="AA2575" i="4"/>
  <c r="AD2590" i="4"/>
  <c r="AI2606" i="4"/>
  <c r="Z2616" i="4"/>
  <c r="AI2626" i="4"/>
  <c r="AB2638" i="4"/>
  <c r="AB2645" i="4"/>
  <c r="Y2654" i="4"/>
  <c r="AA2661" i="4"/>
  <c r="AF2669" i="4"/>
  <c r="AF2676" i="4"/>
  <c r="Z2684" i="4"/>
  <c r="Y2692" i="4"/>
  <c r="AI2698" i="4"/>
  <c r="AB2706" i="4"/>
  <c r="Z2712" i="4"/>
  <c r="AB2719" i="4"/>
  <c r="AD2725" i="4"/>
  <c r="AG2731" i="4"/>
  <c r="AC2737" i="4"/>
  <c r="AF2743" i="4"/>
  <c r="AH2749" i="4"/>
  <c r="AD2754" i="4"/>
  <c r="AG2761" i="4"/>
  <c r="AJ2767" i="4"/>
  <c r="AF2774" i="4"/>
  <c r="AB2779" i="4"/>
  <c r="AD2785" i="4"/>
  <c r="AG2792" i="4"/>
  <c r="AC2797" i="4"/>
  <c r="AF2803" i="4"/>
  <c r="AH2809" i="4"/>
  <c r="AD2816" i="4"/>
  <c r="AG2821" i="4"/>
  <c r="AJ2827" i="4"/>
  <c r="AF2834" i="4"/>
  <c r="AH2839" i="4"/>
  <c r="AD2846" i="4"/>
  <c r="AG2852" i="4"/>
  <c r="AJ2858" i="4"/>
  <c r="AF2863" i="4"/>
  <c r="AH2870" i="4"/>
  <c r="Y2877" i="4"/>
  <c r="AG2881" i="4"/>
  <c r="AJ2887" i="4"/>
  <c r="AF2894" i="4"/>
  <c r="AH2901" i="4"/>
  <c r="AD2906" i="4"/>
  <c r="AG2912" i="4"/>
  <c r="AJ2918" i="4"/>
  <c r="AF2924" i="4"/>
  <c r="AH2930" i="4"/>
  <c r="Y2937" i="4"/>
  <c r="AG2943" i="4"/>
  <c r="AF2948" i="4"/>
  <c r="AJ2953" i="4"/>
  <c r="AF2959" i="4"/>
  <c r="AD2963" i="4"/>
  <c r="AA2969" i="4"/>
  <c r="AC2975" i="4"/>
  <c r="Z2981" i="4"/>
  <c r="Y2985" i="4"/>
  <c r="AJ2989" i="4"/>
  <c r="AF2994" i="4"/>
  <c r="AC2998" i="4"/>
  <c r="AJ3002" i="4"/>
  <c r="AC3007" i="4"/>
  <c r="AG3011" i="4"/>
  <c r="AG3015" i="4"/>
  <c r="Y3020" i="4"/>
  <c r="AD3024" i="4"/>
  <c r="AH3027" i="4"/>
  <c r="AH3032" i="4"/>
  <c r="AB3037" i="4"/>
  <c r="AF3041" i="4"/>
  <c r="AJ3044" i="4"/>
  <c r="AC3049" i="4"/>
  <c r="AC3054" i="4"/>
  <c r="AG3057" i="4"/>
  <c r="Y3062" i="4"/>
  <c r="AD3066" i="4"/>
  <c r="Y3071" i="4"/>
  <c r="AH3074" i="4"/>
  <c r="AB3079" i="4"/>
  <c r="AF3083" i="4"/>
  <c r="AD3087" i="4"/>
  <c r="AJ3091" i="4"/>
  <c r="AC3096" i="4"/>
  <c r="AJ3100" i="4"/>
  <c r="Y3104" i="4"/>
  <c r="Z3109" i="4"/>
  <c r="AD3113" i="4"/>
  <c r="AH3116" i="4"/>
  <c r="AB3121" i="4"/>
  <c r="AF3125" i="4"/>
  <c r="AG3130" i="4"/>
  <c r="AJ3133" i="4"/>
  <c r="AC3138" i="4"/>
  <c r="AJ3142" i="4"/>
  <c r="AG3146" i="4"/>
  <c r="Z3151" i="4"/>
  <c r="AD3155" i="4"/>
  <c r="Y3160" i="4"/>
  <c r="AH3163" i="4"/>
  <c r="AB3168" i="4"/>
  <c r="AG3172" i="4"/>
  <c r="AJ3175" i="4"/>
  <c r="AA3180" i="4"/>
  <c r="AG3184" i="4"/>
  <c r="AH3188" i="4"/>
  <c r="AG3191" i="4"/>
  <c r="AG3195" i="4"/>
  <c r="AH3199" i="4"/>
  <c r="AB3203" i="4"/>
  <c r="AC3207" i="4"/>
  <c r="AC3211" i="4"/>
  <c r="AC3215" i="4"/>
  <c r="AH3218" i="4"/>
  <c r="AJ3222" i="4"/>
  <c r="Y3227" i="4"/>
  <c r="AJ3229" i="4"/>
  <c r="AE3234" i="4"/>
  <c r="AD3238" i="4"/>
  <c r="AE3242" i="4"/>
  <c r="AE3245" i="4"/>
  <c r="AE3249" i="4"/>
  <c r="AA3254" i="4"/>
  <c r="Y3257" i="4"/>
  <c r="Z3261" i="4"/>
  <c r="AA3265" i="4"/>
  <c r="AA3269" i="4"/>
  <c r="AG3272" i="4"/>
  <c r="AF3276" i="4"/>
  <c r="AG3280" i="4"/>
  <c r="AA3284" i="4"/>
  <c r="AB3288" i="4"/>
  <c r="AB3292" i="4"/>
  <c r="AI3295" i="4"/>
  <c r="AF3298" i="4"/>
  <c r="AH3302" i="4"/>
  <c r="AE3306" i="4"/>
  <c r="AB3309" i="4"/>
  <c r="AG3312" i="4"/>
  <c r="AA3316" i="4"/>
  <c r="AB3319" i="4"/>
  <c r="Y3322" i="4"/>
  <c r="Y3325" i="4"/>
  <c r="AD3328" i="4"/>
  <c r="AI3330" i="4"/>
  <c r="AC3334" i="4"/>
  <c r="AG3337" i="4"/>
  <c r="AH3340" i="4"/>
  <c r="AF3343" i="4"/>
  <c r="AF3346" i="4"/>
  <c r="Y3350" i="4"/>
  <c r="AE3352" i="4"/>
  <c r="AI3355" i="4"/>
  <c r="AC3359" i="4"/>
  <c r="AD3362" i="4"/>
  <c r="AB3365" i="4"/>
  <c r="AB3368" i="4"/>
  <c r="AF3371" i="4"/>
  <c r="AA3374" i="4"/>
  <c r="AE3377" i="4"/>
  <c r="AI3380" i="4"/>
  <c r="AE3383" i="4"/>
  <c r="AF3385" i="4"/>
  <c r="AB3388" i="4"/>
  <c r="AH3390" i="4"/>
  <c r="AI3392" i="4"/>
  <c r="AE3395" i="4"/>
  <c r="AA3398" i="4"/>
  <c r="AH3400" i="4"/>
  <c r="AH3402" i="4"/>
  <c r="AD3405" i="4"/>
  <c r="AA3408" i="4"/>
  <c r="AA3410" i="4"/>
  <c r="AH3412" i="4"/>
  <c r="AD3415" i="4"/>
  <c r="AA3418" i="4"/>
  <c r="AA3420" i="4"/>
  <c r="AH3422" i="4"/>
  <c r="AD3425" i="4"/>
  <c r="AD3427" i="4"/>
  <c r="AA3430" i="4"/>
  <c r="AG3432" i="4"/>
  <c r="AC3435" i="4"/>
  <c r="AD3437" i="4"/>
  <c r="Y3440" i="4"/>
  <c r="AF3442" i="4"/>
  <c r="AG3444" i="4"/>
  <c r="AC3447" i="4"/>
  <c r="Y3450" i="4"/>
  <c r="AF3452" i="4"/>
  <c r="AF3454" i="4"/>
  <c r="AC3457" i="4"/>
  <c r="Y3460" i="4"/>
  <c r="Y3462" i="4"/>
  <c r="AF3464" i="4"/>
  <c r="AC3467" i="4"/>
  <c r="AI3469" i="4"/>
  <c r="Y3472" i="4"/>
  <c r="AF3474" i="4"/>
  <c r="AB3477" i="4"/>
  <c r="AC3479" i="4"/>
  <c r="AI3481" i="4"/>
  <c r="AE3484" i="4"/>
  <c r="AB3487" i="4"/>
  <c r="AB3489" i="4"/>
  <c r="AH3491" i="4"/>
  <c r="AE3494" i="4"/>
  <c r="AE3496" i="4"/>
  <c r="AB3499" i="4"/>
  <c r="AH3501" i="4"/>
  <c r="AE3504" i="4"/>
  <c r="AE3506" i="4"/>
  <c r="AB3509" i="4"/>
  <c r="AH3511" i="4"/>
  <c r="AH3513" i="4"/>
  <c r="AE3516" i="4"/>
  <c r="AA3519" i="4"/>
  <c r="AG3521" i="4"/>
  <c r="AH3523" i="4"/>
  <c r="AD3526" i="4"/>
  <c r="Y3529" i="4"/>
  <c r="AA3531" i="4"/>
  <c r="AG3533" i="4"/>
  <c r="AD3536" i="4"/>
  <c r="Y3539" i="4"/>
  <c r="Y3541" i="4"/>
  <c r="AG3543" i="4"/>
  <c r="AD3546" i="4"/>
  <c r="AD3548" i="4"/>
  <c r="Y3551" i="4"/>
  <c r="AG3553" i="4"/>
  <c r="AC3556" i="4"/>
  <c r="AD3558" i="4"/>
  <c r="Y3561" i="4"/>
  <c r="AF3563" i="4"/>
  <c r="AG3565" i="4"/>
  <c r="AC3568" i="4"/>
  <c r="AI3570" i="4"/>
  <c r="AF3573" i="4"/>
  <c r="AF3575" i="4"/>
  <c r="AB3578" i="4"/>
  <c r="AI3580" i="4"/>
  <c r="AI3582" i="4"/>
  <c r="AF3585" i="4"/>
  <c r="AB3588" i="4"/>
  <c r="AI3590" i="4"/>
  <c r="AI3592" i="4"/>
  <c r="AF3595" i="4"/>
  <c r="AB3598" i="4"/>
  <c r="AB3600" i="4"/>
  <c r="AI3602" i="4"/>
  <c r="AE3605" i="4"/>
  <c r="AA3608" i="4"/>
  <c r="AB3610" i="4"/>
  <c r="AH3612" i="4"/>
  <c r="AD3615" i="4"/>
  <c r="AE3617" i="4"/>
  <c r="AA3620" i="4"/>
  <c r="AH3622" i="4"/>
  <c r="AD3625" i="4"/>
  <c r="AD3627" i="4"/>
  <c r="AA3630" i="4"/>
  <c r="AH3632" i="4"/>
  <c r="AH3634" i="4"/>
  <c r="AD3637" i="4"/>
  <c r="AA3640" i="4"/>
  <c r="AG3642" i="4"/>
  <c r="AH3644" i="4"/>
  <c r="AC3647" i="4"/>
  <c r="AG3649" i="4"/>
  <c r="AF3651" i="4"/>
  <c r="AJ3653" i="4"/>
  <c r="AC3656" i="4"/>
  <c r="AH3658" i="4"/>
  <c r="AF3660" i="4"/>
  <c r="AJ3662" i="4"/>
  <c r="AD3665" i="4"/>
  <c r="AB3667" i="4"/>
  <c r="AG3669" i="4"/>
  <c r="Y3672" i="4"/>
  <c r="AE3674" i="4"/>
  <c r="AC3676" i="4"/>
  <c r="AH3678" i="4"/>
  <c r="AA3681" i="4"/>
  <c r="AJ3682" i="4"/>
  <c r="AD3685" i="4"/>
  <c r="AH3687" i="4"/>
  <c r="AA3690" i="4"/>
  <c r="Y3692" i="4"/>
  <c r="AD3694" i="4"/>
  <c r="AH3696" i="4"/>
  <c r="AG3698" i="4"/>
  <c r="Y3701" i="4"/>
  <c r="AE3703" i="4"/>
  <c r="AI3705" i="4"/>
  <c r="AG3707" i="4"/>
  <c r="AA3710" i="4"/>
  <c r="AF3712" i="4"/>
  <c r="AD3714" i="4"/>
  <c r="AF3716" i="4"/>
  <c r="AI3718" i="4"/>
  <c r="Y3721" i="4"/>
  <c r="AH3722" i="4"/>
  <c r="AJ3724" i="4"/>
  <c r="Z3727" i="4"/>
  <c r="AI3728" i="4"/>
  <c r="Y3731" i="4"/>
  <c r="AA3733" i="4"/>
  <c r="AD3735" i="4"/>
  <c r="Z3737" i="4"/>
  <c r="AB3739" i="4"/>
  <c r="AE3741" i="4"/>
  <c r="AA3743" i="4"/>
  <c r="AD3745" i="4"/>
  <c r="AF3747" i="4"/>
  <c r="AI3749" i="4"/>
  <c r="AE3751" i="4"/>
  <c r="AH3753" i="4"/>
  <c r="AJ3755" i="4"/>
  <c r="AF3757" i="4"/>
  <c r="AI3759" i="4"/>
  <c r="Y3762" i="4"/>
  <c r="AA3764" i="4"/>
  <c r="AJ3765" i="4"/>
  <c r="Z3768" i="4"/>
  <c r="AB3770" i="4"/>
  <c r="Y3772" i="4"/>
  <c r="AA3774" i="4"/>
  <c r="AD3776" i="4"/>
  <c r="AF3778" i="4"/>
  <c r="AB3780" i="4"/>
  <c r="AE3782" i="4"/>
  <c r="AH3784" i="4"/>
  <c r="AD3786" i="4"/>
  <c r="AF3788" i="4"/>
  <c r="AI3790" i="4"/>
  <c r="Y3793" i="4"/>
  <c r="AH3794" i="4"/>
  <c r="AJ3796" i="4"/>
  <c r="Z3799" i="4"/>
  <c r="AI3800" i="4"/>
  <c r="Y3803" i="4"/>
  <c r="AA3805" i="4"/>
  <c r="AD3807" i="4"/>
  <c r="Z3809" i="4"/>
  <c r="AB3811" i="4"/>
  <c r="AE3813" i="4"/>
  <c r="AA3815" i="4"/>
  <c r="AD3817" i="4"/>
  <c r="AF3819" i="4"/>
  <c r="AI3821" i="4"/>
  <c r="AE3823" i="4"/>
  <c r="AH3825" i="4"/>
  <c r="AJ3827" i="4"/>
  <c r="AF3829" i="4"/>
  <c r="AI3831" i="4"/>
  <c r="Y3834" i="4"/>
  <c r="AA3836" i="4"/>
  <c r="AJ3837" i="4"/>
  <c r="Z3840" i="4"/>
  <c r="AB3842" i="4"/>
  <c r="Y3844" i="4"/>
  <c r="AA3846" i="4"/>
  <c r="AD3848" i="4"/>
  <c r="AF3850" i="4"/>
  <c r="AB3852" i="4"/>
  <c r="AE3854" i="4"/>
  <c r="AH3856" i="4"/>
  <c r="AD3858" i="4"/>
  <c r="AF3860" i="4"/>
  <c r="AI3862" i="4"/>
  <c r="Y3865" i="4"/>
  <c r="AH3866" i="4"/>
  <c r="AJ3868" i="4"/>
  <c r="Z3871" i="4"/>
  <c r="AI3872" i="4"/>
  <c r="Y3875" i="4"/>
  <c r="AA3877" i="4"/>
  <c r="AD3879" i="4"/>
  <c r="Z3881" i="4"/>
  <c r="AB3883" i="4"/>
  <c r="AE3885" i="4"/>
  <c r="AA3887" i="4"/>
  <c r="AD3889" i="4"/>
  <c r="AF3891" i="4"/>
  <c r="AI3893" i="4"/>
  <c r="AE3895" i="4"/>
  <c r="AH3897" i="4"/>
  <c r="AJ3899" i="4"/>
  <c r="AF3901" i="4"/>
  <c r="AI3903" i="4"/>
  <c r="Y3906" i="4"/>
  <c r="AA3908" i="4"/>
  <c r="AJ3909" i="4"/>
  <c r="Z3912" i="4"/>
  <c r="AB3914" i="4"/>
  <c r="Y3916" i="4"/>
  <c r="AA3918" i="4"/>
  <c r="AD3920" i="4"/>
  <c r="AF3922" i="4"/>
  <c r="AB3924" i="4"/>
  <c r="AE3926" i="4"/>
  <c r="AH3928" i="4"/>
  <c r="AD3930" i="4"/>
  <c r="AF3932" i="4"/>
  <c r="AI3934" i="4"/>
  <c r="Y3937" i="4"/>
  <c r="AH3938" i="4"/>
  <c r="AJ3940" i="4"/>
  <c r="Z3943" i="4"/>
  <c r="AI3944" i="4"/>
  <c r="Y3947" i="4"/>
  <c r="AA3949" i="4"/>
  <c r="AD3951" i="4"/>
  <c r="Z3953" i="4"/>
  <c r="AB3955" i="4"/>
  <c r="AE3957" i="4"/>
  <c r="AA3959" i="4"/>
  <c r="AD3961" i="4"/>
  <c r="AF3963" i="4"/>
  <c r="AI3965" i="4"/>
  <c r="AE3967" i="4"/>
  <c r="AH3969" i="4"/>
  <c r="AJ3971" i="4"/>
  <c r="AF3973" i="4"/>
  <c r="AI3975" i="4"/>
  <c r="Y3978" i="4"/>
  <c r="AA3980" i="4"/>
  <c r="AJ3981" i="4"/>
  <c r="Z3984" i="4"/>
  <c r="AB3986" i="4"/>
  <c r="Y3988" i="4"/>
  <c r="AA3990" i="4"/>
  <c r="AD3992" i="4"/>
  <c r="AF3994" i="4"/>
  <c r="AB3996" i="4"/>
  <c r="AE3998" i="4"/>
  <c r="AH4000" i="4"/>
  <c r="AD4002" i="4"/>
  <c r="AF4004" i="4"/>
  <c r="AI4006" i="4"/>
  <c r="Y4009" i="4"/>
  <c r="AH4010" i="4"/>
  <c r="AJ4012" i="4"/>
  <c r="Z4015" i="4"/>
  <c r="AI4016" i="4"/>
  <c r="Y4019" i="4"/>
  <c r="AA4021" i="4"/>
  <c r="AD4023" i="4"/>
  <c r="Z4025" i="4"/>
  <c r="AB4027" i="4"/>
  <c r="AE4029" i="4"/>
  <c r="AA4031" i="4"/>
  <c r="AD4033" i="4"/>
  <c r="AF4035" i="4"/>
  <c r="AI4037" i="4"/>
  <c r="AE4039" i="4"/>
  <c r="AH4041" i="4"/>
  <c r="AJ4043" i="4"/>
  <c r="AF4045" i="4"/>
  <c r="AI4047" i="4"/>
  <c r="Y4050" i="4"/>
  <c r="AA4052" i="4"/>
  <c r="AJ4053" i="4"/>
  <c r="Z4056" i="4"/>
  <c r="AB4058" i="4"/>
  <c r="Y4060" i="4"/>
  <c r="AA4062" i="4"/>
  <c r="AD4064" i="4"/>
  <c r="AF4066" i="4"/>
  <c r="AB4068" i="4"/>
  <c r="AE4070" i="4"/>
  <c r="AH4072" i="4"/>
  <c r="AD4074" i="4"/>
  <c r="AF4076" i="4"/>
  <c r="AI4078" i="4"/>
  <c r="Y4081" i="4"/>
  <c r="AF4082" i="4"/>
  <c r="AF4084" i="4"/>
  <c r="AF4086" i="4"/>
  <c r="AA4088" i="4"/>
  <c r="AA4090" i="4"/>
  <c r="AA4092" i="4"/>
  <c r="AA4094" i="4"/>
  <c r="AH4095" i="4"/>
  <c r="AH4097" i="4"/>
  <c r="AH4099" i="4"/>
  <c r="AB4101" i="4"/>
  <c r="AB4103" i="4"/>
  <c r="AB4105" i="4"/>
  <c r="AB4107" i="4"/>
  <c r="AI4108" i="4"/>
  <c r="AI4110" i="4"/>
  <c r="AI4112" i="4"/>
  <c r="AC4114" i="4"/>
  <c r="AC4116" i="4"/>
  <c r="AC4118" i="4"/>
  <c r="AC4120" i="4"/>
  <c r="AJ4121" i="4"/>
  <c r="AJ4123" i="4"/>
  <c r="AJ4125" i="4"/>
  <c r="AD4127" i="4"/>
  <c r="AD4129" i="4"/>
  <c r="AD4131" i="4"/>
  <c r="AD4133" i="4"/>
  <c r="Y4135" i="4"/>
  <c r="Y4137" i="4"/>
  <c r="Y4139" i="4"/>
  <c r="AE4140" i="4"/>
  <c r="AE4142" i="4"/>
  <c r="AE4144" i="4"/>
  <c r="AE4146" i="4"/>
  <c r="Z4148" i="4"/>
  <c r="Z4150" i="4"/>
  <c r="Z4152" i="4"/>
  <c r="AF4153" i="4"/>
  <c r="AF4155" i="4"/>
  <c r="AF4157" i="4"/>
  <c r="AF4159" i="4"/>
  <c r="AA4161" i="4"/>
  <c r="AA4163" i="4"/>
  <c r="AA4165" i="4"/>
  <c r="AH4166" i="4"/>
  <c r="AH4168" i="4"/>
  <c r="AH4170" i="4"/>
  <c r="AH4172" i="4"/>
  <c r="AB4174" i="4"/>
  <c r="AB4176" i="4"/>
  <c r="AB4178" i="4"/>
  <c r="AI4179" i="4"/>
  <c r="AI4181" i="4"/>
  <c r="AI4183" i="4"/>
  <c r="AI4185" i="4"/>
  <c r="AC4187" i="4"/>
  <c r="AC4189" i="4"/>
  <c r="AC4191" i="4"/>
  <c r="AJ4192" i="4"/>
  <c r="AJ4194" i="4"/>
  <c r="AJ4196" i="4"/>
  <c r="AJ4198" i="4"/>
  <c r="AD4200" i="4"/>
  <c r="AD4202" i="4"/>
  <c r="AD4204" i="4"/>
  <c r="Y4206" i="4"/>
  <c r="Y4208" i="4"/>
  <c r="Y4210" i="4"/>
  <c r="Y4212" i="4"/>
  <c r="AE4213" i="4"/>
  <c r="AE4215" i="4"/>
  <c r="AE4217" i="4"/>
  <c r="Z4219" i="4"/>
  <c r="Z4221" i="4"/>
  <c r="Z4223" i="4"/>
  <c r="Z4225" i="4"/>
  <c r="AF4226" i="4"/>
  <c r="AF4228" i="4"/>
  <c r="AF4230" i="4"/>
  <c r="AA4232" i="4"/>
  <c r="Y4234" i="4"/>
  <c r="AI4235" i="4"/>
  <c r="AG4237" i="4"/>
  <c r="Z4239" i="4"/>
  <c r="AJ4240" i="4"/>
  <c r="AH4242" i="4"/>
  <c r="AA4244" i="4"/>
  <c r="Y4246" i="4"/>
  <c r="AI4247" i="4"/>
  <c r="AG4249" i="4"/>
  <c r="Z4251" i="4"/>
  <c r="AJ4252" i="4"/>
  <c r="AH4254" i="4"/>
  <c r="AA4256" i="4"/>
  <c r="Y4258" i="4"/>
  <c r="AI4259" i="4"/>
  <c r="AG4261" i="4"/>
  <c r="Z4263" i="4"/>
  <c r="AJ4264" i="4"/>
  <c r="AH4266" i="4"/>
  <c r="AA4268" i="4"/>
  <c r="Y4270" i="4"/>
  <c r="AI4271" i="4"/>
  <c r="AG4273" i="4"/>
  <c r="Z4275" i="4"/>
  <c r="AJ4276" i="4"/>
  <c r="AH4278" i="4"/>
  <c r="AA4280" i="4"/>
  <c r="Y4282" i="4"/>
  <c r="AI4283" i="4"/>
  <c r="AG4285" i="4"/>
  <c r="Z4287" i="4"/>
  <c r="AJ4288" i="4"/>
  <c r="AH4290" i="4"/>
  <c r="AA4292" i="4"/>
  <c r="Y4294" i="4"/>
  <c r="AI4295" i="4"/>
  <c r="AG4297" i="4"/>
  <c r="Z4299" i="4"/>
  <c r="AJ4300" i="4"/>
  <c r="AH4302" i="4"/>
  <c r="AA4304" i="4"/>
  <c r="Y4306" i="4"/>
  <c r="AI4307" i="4"/>
  <c r="AG4309" i="4"/>
  <c r="Z4311" i="4"/>
  <c r="AJ4312" i="4"/>
  <c r="AH4314" i="4"/>
  <c r="AA4316" i="4"/>
  <c r="Y4318" i="4"/>
  <c r="AI4319" i="4"/>
  <c r="AG4321" i="4"/>
  <c r="Z4323" i="4"/>
  <c r="AJ4324" i="4"/>
  <c r="AH4326" i="4"/>
  <c r="AA4328" i="4"/>
  <c r="Y4330" i="4"/>
  <c r="AI4331" i="4"/>
  <c r="AG4333" i="4"/>
  <c r="Z4335" i="4"/>
  <c r="AJ4336" i="4"/>
  <c r="AH4338" i="4"/>
  <c r="AA4340" i="4"/>
  <c r="Y4342" i="4"/>
  <c r="AI4343" i="4"/>
  <c r="AG4345" i="4"/>
  <c r="Z4347" i="4"/>
  <c r="AJ4348" i="4"/>
  <c r="AH4350" i="4"/>
  <c r="AA4352" i="4"/>
  <c r="Y4354" i="4"/>
  <c r="AI4355" i="4"/>
  <c r="AG4357" i="4"/>
  <c r="Z4359" i="4"/>
  <c r="AJ4360" i="4"/>
  <c r="AH4362" i="4"/>
  <c r="AA4364" i="4"/>
  <c r="Y4366" i="4"/>
  <c r="AI4367" i="4"/>
  <c r="AG4369" i="4"/>
  <c r="Z4371" i="4"/>
  <c r="AJ4372" i="4"/>
  <c r="AH4374" i="4"/>
  <c r="AA4376" i="4"/>
  <c r="Y4378" i="4"/>
  <c r="AI4379" i="4"/>
  <c r="AG4381" i="4"/>
  <c r="Z4383" i="4"/>
  <c r="AJ4384" i="4"/>
  <c r="AH4386" i="4"/>
  <c r="AA4388" i="4"/>
  <c r="AJ4389" i="4"/>
  <c r="AH4391" i="4"/>
  <c r="AA4393" i="4"/>
  <c r="Y4395" i="4"/>
  <c r="AI4396" i="4"/>
  <c r="AG4398" i="4"/>
  <c r="Y4400" i="4"/>
  <c r="AG4401" i="4"/>
  <c r="Y4403" i="4"/>
  <c r="AG4404" i="4"/>
  <c r="Y4406" i="4"/>
  <c r="AG4407" i="4"/>
  <c r="Y4409" i="4"/>
  <c r="AG4410" i="4"/>
  <c r="Y4412" i="4"/>
  <c r="AG4413" i="4"/>
  <c r="Y4415" i="4"/>
  <c r="AG4416" i="4"/>
  <c r="Y4418" i="4"/>
  <c r="AG4419" i="4"/>
  <c r="Y4421" i="4"/>
  <c r="AG4422" i="4"/>
  <c r="Y4424" i="4"/>
  <c r="AG4425" i="4"/>
  <c r="Y4427" i="4"/>
  <c r="AG4428" i="4"/>
  <c r="Y4430" i="4"/>
  <c r="AG4431" i="4"/>
  <c r="Y4433" i="4"/>
  <c r="AG4434" i="4"/>
  <c r="Y4436" i="4"/>
  <c r="AG4437" i="4"/>
  <c r="Y4439" i="4"/>
  <c r="AG4440" i="4"/>
  <c r="Y4442" i="4"/>
  <c r="AG4443" i="4"/>
  <c r="Y4445" i="4"/>
  <c r="AG4446" i="4"/>
  <c r="Y4448" i="4"/>
  <c r="AG4449" i="4"/>
  <c r="Y4451" i="4"/>
  <c r="AG4452" i="4"/>
  <c r="Y4454" i="4"/>
  <c r="AG4455" i="4"/>
  <c r="Y4457" i="4"/>
  <c r="AG4458" i="4"/>
  <c r="Y4460" i="4"/>
  <c r="AG4461" i="4"/>
  <c r="Y4463" i="4"/>
  <c r="AG4464" i="4"/>
  <c r="Y4466" i="4"/>
  <c r="AG4467" i="4"/>
  <c r="Y4469" i="4"/>
  <c r="AG4470" i="4"/>
  <c r="Y4472" i="4"/>
  <c r="AG4473" i="4"/>
  <c r="Y4475" i="4"/>
  <c r="AG4476" i="4"/>
  <c r="Y4478" i="4"/>
  <c r="AG4479" i="4"/>
  <c r="Y4481" i="4"/>
  <c r="AG4482" i="4"/>
  <c r="Y4484" i="4"/>
  <c r="AG4485" i="4"/>
  <c r="Y4487" i="4"/>
  <c r="AG4488" i="4"/>
  <c r="Y4490" i="4"/>
  <c r="AG4491" i="4"/>
  <c r="Y4493" i="4"/>
  <c r="AG4494" i="4"/>
  <c r="AJ4495" i="4"/>
  <c r="AA4497" i="4"/>
  <c r="AG4498" i="4"/>
  <c r="AJ4499" i="4"/>
  <c r="AA4501" i="4"/>
  <c r="AG4502" i="4"/>
  <c r="AJ4503" i="4"/>
  <c r="AA4505" i="4"/>
  <c r="AG4506" i="4"/>
  <c r="AJ4507" i="4"/>
  <c r="AA4509" i="4"/>
  <c r="AG4510" i="4"/>
  <c r="AJ4511" i="4"/>
  <c r="AA4513" i="4"/>
  <c r="AD4514" i="4"/>
  <c r="AG4515" i="4"/>
  <c r="AI4516" i="4"/>
  <c r="Y4518" i="4"/>
  <c r="AA4519" i="4"/>
  <c r="AD4520" i="4"/>
  <c r="AG4521" i="4"/>
  <c r="AI4522" i="4"/>
  <c r="Y4524" i="4"/>
  <c r="AA4525" i="4"/>
  <c r="AD4526" i="4"/>
  <c r="AG4527" i="4"/>
  <c r="AI4528" i="4"/>
  <c r="Y4530" i="4"/>
  <c r="AA4531" i="4"/>
  <c r="AD4532" i="4"/>
  <c r="AG4533" i="4"/>
  <c r="AI4534" i="4"/>
  <c r="Y4536" i="4"/>
  <c r="AA4537" i="4"/>
  <c r="AD4538" i="4"/>
  <c r="AG4539" i="4"/>
  <c r="AI4540" i="4"/>
  <c r="Y4542" i="4"/>
  <c r="AA4543" i="4"/>
  <c r="AD4544" i="4"/>
  <c r="AG4545" i="4"/>
  <c r="AI4546" i="4"/>
  <c r="Y4548" i="4"/>
  <c r="AA4549" i="4"/>
  <c r="AD4550" i="4"/>
  <c r="AG4551" i="4"/>
  <c r="AI4552" i="4"/>
  <c r="Y4554" i="4"/>
  <c r="AA4555" i="4"/>
  <c r="AD4556" i="4"/>
  <c r="AG4557" i="4"/>
  <c r="AI4558" i="4"/>
  <c r="Y4560" i="4"/>
  <c r="AA4561" i="4"/>
  <c r="AD4562" i="4"/>
  <c r="AG4563" i="4"/>
  <c r="AI4564" i="4"/>
  <c r="Y4566" i="4"/>
  <c r="AA4567" i="4"/>
  <c r="AD4568" i="4"/>
  <c r="AG4569" i="4"/>
  <c r="AI4570" i="4"/>
  <c r="Y4572" i="4"/>
  <c r="AA4573" i="4"/>
  <c r="AD4574" i="4"/>
  <c r="AG4575" i="4"/>
  <c r="AI4576" i="4"/>
  <c r="Y4578" i="4"/>
  <c r="AA4579" i="4"/>
  <c r="AD4580" i="4"/>
  <c r="AG4581" i="4"/>
  <c r="AI4582" i="4"/>
  <c r="Y4584" i="4"/>
  <c r="AA4585" i="4"/>
  <c r="AD4586" i="4"/>
  <c r="AG4587" i="4"/>
  <c r="AI4588" i="4"/>
  <c r="Y4590" i="4"/>
  <c r="AA4591" i="4"/>
  <c r="AD4592" i="4"/>
  <c r="AG4593" i="4"/>
  <c r="AI4594" i="4"/>
  <c r="Y4596" i="4"/>
  <c r="AA4597" i="4"/>
  <c r="AD4598" i="4"/>
  <c r="AG4599" i="4"/>
  <c r="AI4600" i="4"/>
  <c r="Y4602" i="4"/>
  <c r="AA4603" i="4"/>
  <c r="AD4604" i="4"/>
  <c r="AG4605" i="4"/>
  <c r="AI4606" i="4"/>
  <c r="Y4608" i="4"/>
  <c r="AA4609" i="4"/>
  <c r="AD4610" i="4"/>
  <c r="AG4611" i="4"/>
  <c r="AI4612" i="4"/>
  <c r="Y4614" i="4"/>
  <c r="AA4615" i="4"/>
  <c r="AD4616" i="4"/>
  <c r="AG4617" i="4"/>
  <c r="AI4618" i="4"/>
  <c r="Y4620" i="4"/>
  <c r="AA4621" i="4"/>
  <c r="AD4622" i="4"/>
  <c r="AG4623" i="4"/>
  <c r="AI4624" i="4"/>
  <c r="Y4626" i="4"/>
  <c r="AA4627" i="4"/>
  <c r="AD4628" i="4"/>
  <c r="AG4629" i="4"/>
  <c r="AI4630" i="4"/>
  <c r="Y4632" i="4"/>
  <c r="AA4633" i="4"/>
  <c r="AD4634" i="4"/>
  <c r="AG4635" i="4"/>
  <c r="AI4636" i="4"/>
  <c r="Y4638" i="4"/>
  <c r="AA4639" i="4"/>
  <c r="AD4640" i="4"/>
  <c r="AG4641" i="4"/>
  <c r="AI4642" i="4"/>
  <c r="Y4644" i="4"/>
  <c r="AA4645" i="4"/>
  <c r="AD4646" i="4"/>
  <c r="AG4647" i="4"/>
  <c r="AI4648" i="4"/>
  <c r="Y4650" i="4"/>
  <c r="AA4651" i="4"/>
  <c r="AD4652" i="4"/>
  <c r="AG4653" i="4"/>
  <c r="AI4654" i="4"/>
  <c r="Y4660" i="4"/>
  <c r="AA4661" i="4"/>
  <c r="AD4662" i="4"/>
  <c r="AG4663" i="4"/>
  <c r="AI4664" i="4"/>
  <c r="Y4666" i="4"/>
  <c r="AA4667" i="4"/>
  <c r="AD4668" i="4"/>
  <c r="AG4669" i="4"/>
  <c r="AI4670" i="4"/>
  <c r="Y4672" i="4"/>
  <c r="AA4673" i="4"/>
  <c r="AD4674" i="4"/>
  <c r="AG4675" i="4"/>
  <c r="AI4676" i="4"/>
  <c r="Y4680" i="4"/>
  <c r="AA4681" i="4"/>
  <c r="AD4682" i="4"/>
  <c r="AG4683" i="4"/>
  <c r="AI4684" i="4"/>
  <c r="Y4686" i="4"/>
  <c r="AA4687" i="4"/>
  <c r="AD4688" i="4"/>
  <c r="AG4689" i="4"/>
  <c r="AI4690" i="4"/>
  <c r="Y4696" i="4"/>
  <c r="AA4697" i="4"/>
  <c r="AD4698" i="4"/>
  <c r="AG4699" i="4"/>
  <c r="AI4700" i="4"/>
  <c r="Y4702" i="4"/>
  <c r="AA4703" i="4"/>
  <c r="AD4704" i="4"/>
  <c r="AG4705" i="4"/>
  <c r="AI4706" i="4"/>
  <c r="Y4708" i="4"/>
  <c r="AA4709" i="4"/>
  <c r="AD4710" i="4"/>
  <c r="AG4711" i="4"/>
  <c r="AI4712" i="4"/>
  <c r="Y4716" i="4"/>
  <c r="AA4717" i="4"/>
  <c r="AD4718" i="4"/>
  <c r="AG4719" i="4"/>
  <c r="AI4720" i="4"/>
  <c r="Y4722" i="4"/>
  <c r="AA4723" i="4"/>
  <c r="AD4724" i="4"/>
  <c r="AG4725" i="4"/>
  <c r="AI4726" i="4"/>
  <c r="Y4728" i="4"/>
  <c r="AA4729" i="4"/>
  <c r="AD4730" i="4"/>
  <c r="AG4731" i="4"/>
  <c r="AI4734" i="4"/>
  <c r="Y4736" i="4"/>
  <c r="AA4737" i="4"/>
  <c r="AD4738" i="4"/>
  <c r="AG4739" i="4"/>
  <c r="AI4740" i="4"/>
  <c r="Y4742" i="4"/>
  <c r="AA4743" i="4"/>
  <c r="AD4744" i="4"/>
  <c r="AG4745" i="4"/>
  <c r="AI4746" i="4"/>
  <c r="Y4748" i="4"/>
  <c r="AA4749" i="4"/>
  <c r="AD4750" i="4"/>
  <c r="AG4751" i="4"/>
  <c r="AI4752" i="4"/>
  <c r="Y4754" i="4"/>
  <c r="AA4755" i="4"/>
  <c r="AD4756" i="4"/>
  <c r="AG4757" i="4"/>
  <c r="AI4758" i="4"/>
  <c r="Y4760" i="4"/>
  <c r="AA4761" i="4"/>
  <c r="AD4762" i="4"/>
  <c r="AG4763" i="4"/>
  <c r="AI4764" i="4"/>
  <c r="Y4766" i="4"/>
  <c r="AA4767" i="4"/>
  <c r="AD4768" i="4"/>
  <c r="AG4769" i="4"/>
  <c r="AI4770" i="4"/>
  <c r="Y4772" i="4"/>
  <c r="AA4773" i="4"/>
  <c r="AD4774" i="4"/>
  <c r="AG4775" i="4"/>
  <c r="AI4776" i="4"/>
  <c r="Y4778" i="4"/>
  <c r="AA4779" i="4"/>
  <c r="AD4780" i="4"/>
  <c r="AG4781" i="4"/>
  <c r="AI4782" i="4"/>
  <c r="Y4784" i="4"/>
  <c r="AA4785" i="4"/>
  <c r="AD4786" i="4"/>
  <c r="AG4787" i="4"/>
  <c r="AI4788" i="4"/>
  <c r="Y4790" i="4"/>
  <c r="AA4791" i="4"/>
  <c r="AD4792" i="4"/>
  <c r="AG4793" i="4"/>
  <c r="AI4794" i="4"/>
  <c r="Y4796" i="4"/>
  <c r="AA4797" i="4"/>
  <c r="AD4798" i="4"/>
  <c r="AG4799" i="4"/>
  <c r="AI4800" i="4"/>
  <c r="Y4802" i="4"/>
  <c r="AA4803" i="4"/>
  <c r="AD4804" i="4"/>
  <c r="AG4805" i="4"/>
  <c r="AI4806" i="4"/>
  <c r="Y4808" i="4"/>
  <c r="AA4809" i="4"/>
  <c r="AD4810" i="4"/>
  <c r="AG4811" i="4"/>
  <c r="AI4812" i="4"/>
  <c r="Y4814" i="4"/>
  <c r="AA4815" i="4"/>
  <c r="AD4816" i="4"/>
  <c r="AG4817" i="4"/>
  <c r="AI4818" i="4"/>
  <c r="Y4820" i="4"/>
  <c r="AA4821" i="4"/>
  <c r="AD4822" i="4"/>
  <c r="AG4823" i="4"/>
  <c r="AI4824" i="4"/>
  <c r="Y4826" i="4"/>
  <c r="AA4827" i="4"/>
  <c r="AD4828" i="4"/>
  <c r="AG4829" i="4"/>
  <c r="AI4830" i="4"/>
  <c r="Y4832" i="4"/>
  <c r="AA4833" i="4"/>
  <c r="AD4834" i="4"/>
  <c r="AG4835" i="4"/>
  <c r="AI4836" i="4"/>
  <c r="Y4838" i="4"/>
  <c r="AA4839" i="4"/>
  <c r="AD4840" i="4"/>
  <c r="AG4841" i="4"/>
  <c r="AI4842" i="4"/>
  <c r="Y4844" i="4"/>
  <c r="AA4845" i="4"/>
  <c r="AD4846" i="4"/>
  <c r="AG4847" i="4"/>
  <c r="AI4848" i="4"/>
  <c r="Y4850" i="4"/>
  <c r="AA4851" i="4"/>
  <c r="AD4852" i="4"/>
  <c r="AG4853" i="4"/>
  <c r="AI4854" i="4"/>
  <c r="Y4856" i="4"/>
  <c r="AA4857" i="4"/>
  <c r="AD4858" i="4"/>
  <c r="AG4859" i="4"/>
  <c r="AI4860" i="4"/>
  <c r="Y4862" i="4"/>
  <c r="AA4863" i="4"/>
  <c r="AD4864" i="4"/>
  <c r="AG4865" i="4"/>
  <c r="AI4866" i="4"/>
  <c r="Y4868" i="4"/>
  <c r="AA4869" i="4"/>
  <c r="AD4870" i="4"/>
  <c r="AG4871" i="4"/>
  <c r="AI4872" i="4"/>
  <c r="Y4874" i="4"/>
  <c r="AA4875" i="4"/>
  <c r="AD4876" i="4"/>
  <c r="AG4877" i="4"/>
  <c r="AI4878" i="4"/>
  <c r="Y4880" i="4"/>
  <c r="AA4881" i="4"/>
  <c r="AD4882" i="4"/>
  <c r="AG4883" i="4"/>
  <c r="AI4884" i="4"/>
  <c r="Y4886" i="4"/>
  <c r="AA4887" i="4"/>
  <c r="AD4888" i="4"/>
  <c r="AG4889" i="4"/>
  <c r="AI4890" i="4"/>
  <c r="Y4892" i="4"/>
  <c r="AA4893" i="4"/>
  <c r="AD4894" i="4"/>
  <c r="AG4895" i="4"/>
  <c r="AI4896" i="4"/>
  <c r="Y4898" i="4"/>
  <c r="AA4899" i="4"/>
  <c r="AD4900" i="4"/>
  <c r="AG4901" i="4"/>
  <c r="AI4902" i="4"/>
  <c r="Y4904" i="4"/>
  <c r="AA4905" i="4"/>
  <c r="AD4907" i="4"/>
  <c r="AG4908" i="4"/>
  <c r="AI4909" i="4"/>
  <c r="Y4911" i="4"/>
  <c r="AA4912" i="4"/>
  <c r="AD4914" i="4"/>
  <c r="AG4915" i="4"/>
  <c r="AI4916" i="4"/>
  <c r="Y4919" i="4"/>
  <c r="AA4920" i="4"/>
  <c r="AD4921" i="4"/>
  <c r="AG4922" i="4"/>
  <c r="AI4923" i="4"/>
  <c r="Y4925" i="4"/>
  <c r="AD4927" i="4"/>
  <c r="AG4928" i="4"/>
  <c r="AI4929" i="4"/>
  <c r="Y4931" i="4"/>
  <c r="AA4932" i="4"/>
  <c r="AD4933" i="4"/>
  <c r="AG4934" i="4"/>
  <c r="AI4935" i="4"/>
  <c r="Y4937" i="4"/>
  <c r="AA4938" i="4"/>
  <c r="AD4939" i="4"/>
  <c r="AG4940" i="4"/>
  <c r="AI4941" i="4"/>
  <c r="Y4943" i="4"/>
  <c r="AA4944" i="4"/>
  <c r="AD4945" i="4"/>
  <c r="AG4946" i="4"/>
  <c r="AI4947" i="4"/>
  <c r="Y4949" i="4"/>
  <c r="AA4950" i="4"/>
  <c r="AD4951" i="4"/>
  <c r="AG4952" i="4"/>
  <c r="AI4953" i="4"/>
  <c r="Y4955" i="4"/>
  <c r="AA4956" i="4"/>
  <c r="AD4957" i="4"/>
  <c r="AG4958" i="4"/>
  <c r="AI4959" i="4"/>
  <c r="Y4961" i="4"/>
  <c r="AA4962" i="4"/>
  <c r="AD4963" i="4"/>
  <c r="AG4964" i="4"/>
  <c r="AI4965" i="4"/>
  <c r="Y4967" i="4"/>
  <c r="AA4968" i="4"/>
  <c r="AD4971" i="4"/>
  <c r="AG4972" i="4"/>
  <c r="AI4973" i="4"/>
  <c r="Y4975" i="4"/>
  <c r="AA4976" i="4"/>
  <c r="AD4977" i="4"/>
  <c r="AG4978" i="4"/>
  <c r="AI4979" i="4"/>
  <c r="Y4981" i="4"/>
  <c r="AA4982" i="4"/>
  <c r="AD4983" i="4"/>
  <c r="AG4984" i="4"/>
  <c r="AI4985" i="4"/>
  <c r="Y4988" i="4"/>
  <c r="AA4989" i="4"/>
  <c r="AD4990" i="4"/>
  <c r="AG4991" i="4"/>
  <c r="AI4992" i="4"/>
  <c r="Y4994" i="4"/>
  <c r="AA4995" i="4"/>
  <c r="AD4996" i="4"/>
  <c r="AG4997" i="4"/>
  <c r="AI4998" i="4"/>
  <c r="Y5000" i="4"/>
  <c r="AA5001" i="4"/>
  <c r="AD5002" i="4"/>
  <c r="AG5003" i="4"/>
  <c r="AI5004" i="4"/>
  <c r="Y5006" i="4"/>
  <c r="AA5007" i="4"/>
  <c r="AD5008" i="4"/>
  <c r="AG5009" i="4"/>
  <c r="AJ3" i="4"/>
  <c r="AF3826" i="4"/>
  <c r="AI4792" i="4"/>
  <c r="Y4929" i="4"/>
  <c r="AG4968" i="4"/>
  <c r="AD4988" i="4"/>
  <c r="AD5000" i="4"/>
  <c r="Y5004" i="4"/>
  <c r="AB1654" i="4"/>
  <c r="AA3950" i="4"/>
  <c r="Y4151" i="4"/>
  <c r="AJ4206" i="4"/>
  <c r="AE4225" i="4"/>
  <c r="AJ4239" i="4"/>
  <c r="AH4253" i="4"/>
  <c r="AA4267" i="4"/>
  <c r="Y4281" i="4"/>
  <c r="AI4294" i="4"/>
  <c r="AG4308" i="4"/>
  <c r="Z4322" i="4"/>
  <c r="AJ4335" i="4"/>
  <c r="AH4349" i="4"/>
  <c r="Y4365" i="4"/>
  <c r="Y4377" i="4"/>
  <c r="AH4390" i="4"/>
  <c r="Z4402" i="4"/>
  <c r="Z4411" i="4"/>
  <c r="AH4421" i="4"/>
  <c r="Z4432" i="4"/>
  <c r="AH4442" i="4"/>
  <c r="AH4454" i="4"/>
  <c r="Z4465" i="4"/>
  <c r="Z4477" i="4"/>
  <c r="Z4489" i="4"/>
  <c r="AD4500" i="4"/>
  <c r="AD4512" i="4"/>
  <c r="AJ4520" i="4"/>
  <c r="AE4530" i="4"/>
  <c r="Z4540" i="4"/>
  <c r="AH4549" i="4"/>
  <c r="Z4558" i="4"/>
  <c r="AE4566" i="4"/>
  <c r="AE4572" i="4"/>
  <c r="AH4579" i="4"/>
  <c r="AJ4586" i="4"/>
  <c r="AE4596" i="4"/>
  <c r="AJ4604" i="4"/>
  <c r="AE4614" i="4"/>
  <c r="Z4624" i="4"/>
  <c r="AE4632" i="4"/>
  <c r="Z4642" i="4"/>
  <c r="Z4654" i="4"/>
  <c r="AH4667" i="4"/>
  <c r="Z4676" i="4"/>
  <c r="AH4687" i="4"/>
  <c r="AC4701" i="4"/>
  <c r="AJ4710" i="4"/>
  <c r="AE4722" i="4"/>
  <c r="AJ4730" i="4"/>
  <c r="AE4742" i="4"/>
  <c r="AC4753" i="4"/>
  <c r="Z4764" i="4"/>
  <c r="AJ4774" i="4"/>
  <c r="AE4784" i="4"/>
  <c r="Z4794" i="4"/>
  <c r="AJ4804" i="4"/>
  <c r="AC878" i="4"/>
  <c r="AD1287" i="4"/>
  <c r="AE1475" i="4"/>
  <c r="AB1609" i="4"/>
  <c r="Y1733" i="4"/>
  <c r="Z1809" i="4"/>
  <c r="AG1884" i="4"/>
  <c r="AA1955" i="4"/>
  <c r="AC2002" i="4"/>
  <c r="AC2042" i="4"/>
  <c r="AB2079" i="4"/>
  <c r="AB2116" i="4"/>
  <c r="AA2143" i="4"/>
  <c r="AC2177" i="4"/>
  <c r="Y2202" i="4"/>
  <c r="AE2234" i="4"/>
  <c r="AH2263" i="4"/>
  <c r="AD2292" i="4"/>
  <c r="AH2318" i="4"/>
  <c r="AA2342" i="4"/>
  <c r="AD2366" i="4"/>
  <c r="AA2391" i="4"/>
  <c r="Z2415" i="4"/>
  <c r="AG2437" i="4"/>
  <c r="AD2460" i="4"/>
  <c r="AA2479" i="4"/>
  <c r="AH2497" i="4"/>
  <c r="AF2517" i="4"/>
  <c r="AE2533" i="4"/>
  <c r="AC2549" i="4"/>
  <c r="AD2565" i="4"/>
  <c r="Y2579" i="4"/>
  <c r="AA2593" i="4"/>
  <c r="AJ2606" i="4"/>
  <c r="AJ2617" i="4"/>
  <c r="Y2627" i="4"/>
  <c r="AC2638" i="4"/>
  <c r="AC2645" i="4"/>
  <c r="AE2656" i="4"/>
  <c r="AC2662" i="4"/>
  <c r="AJ2669" i="4"/>
  <c r="AH2676" i="4"/>
  <c r="AF2684" i="4"/>
  <c r="Z2692" i="4"/>
  <c r="Y2699" i="4"/>
  <c r="AC2706" i="4"/>
  <c r="AC2714" i="4"/>
  <c r="AC2719" i="4"/>
  <c r="AF2725" i="4"/>
  <c r="AH2731" i="4"/>
  <c r="AD2737" i="4"/>
  <c r="AG2743" i="4"/>
  <c r="AJ2749" i="4"/>
  <c r="AF2756" i="4"/>
  <c r="AH2761" i="4"/>
  <c r="AD2768" i="4"/>
  <c r="AG2774" i="4"/>
  <c r="AC2779" i="4"/>
  <c r="AF2786" i="4"/>
  <c r="AH2792" i="4"/>
  <c r="Y2799" i="4"/>
  <c r="AG2803" i="4"/>
  <c r="AJ2809" i="4"/>
  <c r="Z2817" i="4"/>
  <c r="AH2821" i="4"/>
  <c r="AD2828" i="4"/>
  <c r="AG2834" i="4"/>
  <c r="AJ2840" i="4"/>
  <c r="AF2846" i="4"/>
  <c r="AH2852" i="4"/>
  <c r="Y2859" i="4"/>
  <c r="AG2864" i="4"/>
  <c r="AJ2870" i="4"/>
  <c r="Z2877" i="4"/>
  <c r="AH2883" i="4"/>
  <c r="AD2888" i="4"/>
  <c r="AG2895" i="4"/>
  <c r="AJ2901" i="4"/>
  <c r="AF2906" i="4"/>
  <c r="AH2912" i="4"/>
  <c r="Y2919" i="4"/>
  <c r="AA2926" i="4"/>
  <c r="AJ2930" i="4"/>
  <c r="Z2937" i="4"/>
  <c r="AH2943" i="4"/>
  <c r="AG2948" i="4"/>
  <c r="Z2954" i="4"/>
  <c r="AG2959" i="4"/>
  <c r="AC2965" i="4"/>
  <c r="AA2970" i="4"/>
  <c r="AD2975" i="4"/>
  <c r="AA2981" i="4"/>
  <c r="Z2985" i="4"/>
  <c r="Z2990" i="4"/>
  <c r="AC2995" i="4"/>
  <c r="AG2999" i="4"/>
  <c r="Y3003" i="4"/>
  <c r="AD3007" i="4"/>
  <c r="AJ3011" i="4"/>
  <c r="AH3015" i="4"/>
  <c r="Z3020" i="4"/>
  <c r="AF3024" i="4"/>
  <c r="Z3029" i="4"/>
  <c r="AJ3032" i="4"/>
  <c r="AC3037" i="4"/>
  <c r="AG3041" i="4"/>
  <c r="Y3045" i="4"/>
  <c r="Y3050" i="4"/>
  <c r="AD3054" i="4"/>
  <c r="Y3059" i="4"/>
  <c r="Z3062" i="4"/>
  <c r="AF3066" i="4"/>
  <c r="AF3071" i="4"/>
  <c r="AJ3074" i="4"/>
  <c r="AC3079" i="4"/>
  <c r="AG3083" i="4"/>
  <c r="AA3088" i="4"/>
  <c r="Y3092" i="4"/>
  <c r="AD3096" i="4"/>
  <c r="Y3101" i="4"/>
  <c r="AH3104" i="4"/>
  <c r="AB3109" i="4"/>
  <c r="AF3113" i="4"/>
  <c r="Z3118" i="4"/>
  <c r="AC3121" i="4"/>
  <c r="AC3126" i="4"/>
  <c r="AJ3130" i="4"/>
  <c r="Y3134" i="4"/>
  <c r="AD3138" i="4"/>
  <c r="Y3143" i="4"/>
  <c r="Y3148" i="4"/>
  <c r="AB3151" i="4"/>
  <c r="AF3155" i="4"/>
  <c r="Z3160" i="4"/>
  <c r="AJ3163" i="4"/>
  <c r="AC3168" i="4"/>
  <c r="AJ3172" i="4"/>
  <c r="AA3177" i="4"/>
  <c r="AH3180" i="4"/>
  <c r="AH3184" i="4"/>
  <c r="AJ3188" i="4"/>
  <c r="AJ3191" i="4"/>
  <c r="AH3195" i="4"/>
  <c r="AD3200" i="4"/>
  <c r="AD3204" i="4"/>
  <c r="AD3207" i="4"/>
  <c r="AE3211" i="4"/>
  <c r="AD3215" i="4"/>
  <c r="Y3219" i="4"/>
  <c r="Y3223" i="4"/>
  <c r="Z3227" i="4"/>
  <c r="AA3231" i="4"/>
  <c r="AF3234" i="4"/>
  <c r="AF3238" i="4"/>
  <c r="AF3242" i="4"/>
  <c r="AF3245" i="4"/>
  <c r="AA3250" i="4"/>
  <c r="AB3254" i="4"/>
  <c r="AB3258" i="4"/>
  <c r="AA3261" i="4"/>
  <c r="AB3265" i="4"/>
  <c r="AH3269" i="4"/>
  <c r="AH3272" i="4"/>
  <c r="AH3276" i="4"/>
  <c r="AH3280" i="4"/>
  <c r="AJ3284" i="4"/>
  <c r="AC3288" i="4"/>
  <c r="AC3292" i="4"/>
  <c r="Y3296" i="4"/>
  <c r="AB3299" i="4"/>
  <c r="AI3302" i="4"/>
  <c r="AF3306" i="4"/>
  <c r="AC3310" i="4"/>
  <c r="AH3312" i="4"/>
  <c r="AB3316" i="4"/>
  <c r="AF3319" i="4"/>
  <c r="AA3322" i="4"/>
  <c r="AB3325" i="4"/>
  <c r="AE3328" i="4"/>
  <c r="AI3331" i="4"/>
  <c r="AD3334" i="4"/>
  <c r="AH3337" i="4"/>
  <c r="AB3341" i="4"/>
  <c r="AG3343" i="4"/>
  <c r="AH3346" i="4"/>
  <c r="AA3350" i="4"/>
  <c r="AE3353" i="4"/>
  <c r="Y3356" i="4"/>
  <c r="AD3359" i="4"/>
  <c r="AH3362" i="4"/>
  <c r="AC3365" i="4"/>
  <c r="AD3368" i="4"/>
  <c r="AG3371" i="4"/>
  <c r="AA3375" i="4"/>
  <c r="AF3377" i="4"/>
  <c r="Y3381" i="4"/>
  <c r="AF3383" i="4"/>
  <c r="AG3385" i="4"/>
  <c r="AC3388" i="4"/>
  <c r="AI3390" i="4"/>
  <c r="AF3393" i="4"/>
  <c r="AF3395" i="4"/>
  <c r="AB3398" i="4"/>
  <c r="AI3400" i="4"/>
  <c r="AI3402" i="4"/>
  <c r="AF3405" i="4"/>
  <c r="AB3408" i="4"/>
  <c r="AI3410" i="4"/>
  <c r="AI3412" i="4"/>
  <c r="AF3415" i="4"/>
  <c r="AB3418" i="4"/>
  <c r="AB3420" i="4"/>
  <c r="AI3422" i="4"/>
  <c r="AE3425" i="4"/>
  <c r="AA3428" i="4"/>
  <c r="AB3430" i="4"/>
  <c r="AH3432" i="4"/>
  <c r="AD3435" i="4"/>
  <c r="AE3437" i="4"/>
  <c r="AA3440" i="4"/>
  <c r="AH3442" i="4"/>
  <c r="AD3445" i="4"/>
  <c r="AD3447" i="4"/>
  <c r="AA3450" i="4"/>
  <c r="AH3452" i="4"/>
  <c r="AH3454" i="4"/>
  <c r="AD3457" i="4"/>
  <c r="AA3460" i="4"/>
  <c r="AG3462" i="4"/>
  <c r="AH3464" i="4"/>
  <c r="AD3467" i="4"/>
  <c r="Y3470" i="4"/>
  <c r="AA3472" i="4"/>
  <c r="AG3474" i="4"/>
  <c r="AC3477" i="4"/>
  <c r="Y3480" i="4"/>
  <c r="Y3482" i="4"/>
  <c r="AF3484" i="4"/>
  <c r="AC3487" i="4"/>
  <c r="AC3489" i="4"/>
  <c r="Y3492" i="4"/>
  <c r="AF3494" i="4"/>
  <c r="AC3497" i="4"/>
  <c r="AC3499" i="4"/>
  <c r="Y3502" i="4"/>
  <c r="AF3504" i="4"/>
  <c r="AF3506" i="4"/>
  <c r="AC3509" i="4"/>
  <c r="AI3511" i="4"/>
  <c r="AE3514" i="4"/>
  <c r="AF3516" i="4"/>
  <c r="AB3519" i="4"/>
  <c r="AH3521" i="4"/>
  <c r="AI3523" i="4"/>
  <c r="AE3526" i="4"/>
  <c r="AB3529" i="4"/>
  <c r="AH3531" i="4"/>
  <c r="AH3533" i="4"/>
  <c r="AE3536" i="4"/>
  <c r="AB3539" i="4"/>
  <c r="AB3541" i="4"/>
  <c r="AH3543" i="4"/>
  <c r="AE3546" i="4"/>
  <c r="AA3549" i="4"/>
  <c r="AB3551" i="4"/>
  <c r="AH3553" i="4"/>
  <c r="AD3556" i="4"/>
  <c r="AE3558" i="4"/>
  <c r="AA3561" i="4"/>
  <c r="AG3563" i="4"/>
  <c r="AD3566" i="4"/>
  <c r="AD3568" i="4"/>
  <c r="Y3571" i="4"/>
  <c r="AG3573" i="4"/>
  <c r="AG3575" i="4"/>
  <c r="AD3578" i="4"/>
  <c r="Y3581" i="4"/>
  <c r="AG3583" i="4"/>
  <c r="AG3585" i="4"/>
  <c r="AD3588" i="4"/>
  <c r="Y3591" i="4"/>
  <c r="Y3593" i="4"/>
  <c r="AG3595" i="4"/>
  <c r="AC3598" i="4"/>
  <c r="AI3600" i="4"/>
  <c r="Y3603" i="4"/>
  <c r="AF3605" i="4"/>
  <c r="AB3608" i="4"/>
  <c r="AC3610" i="4"/>
  <c r="AI3612" i="4"/>
  <c r="AF3615" i="4"/>
  <c r="AB3618" i="4"/>
  <c r="AB3620" i="4"/>
  <c r="AI3622" i="4"/>
  <c r="AF3625" i="4"/>
  <c r="AF3627" i="4"/>
  <c r="AB3630" i="4"/>
  <c r="AI3632" i="4"/>
  <c r="AE3635" i="4"/>
  <c r="AF3637" i="4"/>
  <c r="AB3640" i="4"/>
  <c r="AH3642" i="4"/>
  <c r="AI3644" i="4"/>
  <c r="AD3647" i="4"/>
  <c r="AH3649" i="4"/>
  <c r="AB3652" i="4"/>
  <c r="Y3654" i="4"/>
  <c r="AD3656" i="4"/>
  <c r="AI3658" i="4"/>
  <c r="AG3660" i="4"/>
  <c r="AA3663" i="4"/>
  <c r="AE3665" i="4"/>
  <c r="AJ3667" i="4"/>
  <c r="AH3669" i="4"/>
  <c r="AB3672" i="4"/>
  <c r="AF3674" i="4"/>
  <c r="AD3676" i="4"/>
  <c r="AI3678" i="4"/>
  <c r="AB3681" i="4"/>
  <c r="AF3683" i="4"/>
  <c r="AE3685" i="4"/>
  <c r="AI3687" i="4"/>
  <c r="AB3690" i="4"/>
  <c r="AA3692" i="4"/>
  <c r="AE3694" i="4"/>
  <c r="AJ3696" i="4"/>
  <c r="AC3699" i="4"/>
  <c r="AA3701" i="4"/>
  <c r="AF3703" i="4"/>
  <c r="Y3706" i="4"/>
  <c r="AI3707" i="4"/>
  <c r="AB3710" i="4"/>
  <c r="AG3712" i="4"/>
  <c r="Y3715" i="4"/>
  <c r="AH3716" i="4"/>
  <c r="AJ3718" i="4"/>
  <c r="Z3721" i="4"/>
  <c r="AI3722" i="4"/>
  <c r="Y3725" i="4"/>
  <c r="AA3727" i="4"/>
  <c r="AD3729" i="4"/>
  <c r="Z3731" i="4"/>
  <c r="AB3733" i="4"/>
  <c r="AE3735" i="4"/>
  <c r="AA3737" i="4"/>
  <c r="AD3739" i="4"/>
  <c r="AF3741" i="4"/>
  <c r="AI3743" i="4"/>
  <c r="AE3745" i="4"/>
  <c r="AH3747" i="4"/>
  <c r="AJ3749" i="4"/>
  <c r="AF3751" i="4"/>
  <c r="AI3753" i="4"/>
  <c r="Y3756" i="4"/>
  <c r="AA3758" i="4"/>
  <c r="AJ3759" i="4"/>
  <c r="Z3762" i="4"/>
  <c r="AB3764" i="4"/>
  <c r="Y3766" i="4"/>
  <c r="AA3768" i="4"/>
  <c r="AD3770" i="4"/>
  <c r="AF3772" i="4"/>
  <c r="AB3774" i="4"/>
  <c r="AE3776" i="4"/>
  <c r="AH3778" i="4"/>
  <c r="AD3780" i="4"/>
  <c r="AF3782" i="4"/>
  <c r="AI3784" i="4"/>
  <c r="Y3787" i="4"/>
  <c r="AH3788" i="4"/>
  <c r="AJ3790" i="4"/>
  <c r="Z3793" i="4"/>
  <c r="AI3794" i="4"/>
  <c r="Y3797" i="4"/>
  <c r="AA3799" i="4"/>
  <c r="AD3801" i="4"/>
  <c r="Z3803" i="4"/>
  <c r="AB3805" i="4"/>
  <c r="AE3807" i="4"/>
  <c r="AA3809" i="4"/>
  <c r="AD3811" i="4"/>
  <c r="AF3813" i="4"/>
  <c r="AI3815" i="4"/>
  <c r="AE3817" i="4"/>
  <c r="AH3819" i="4"/>
  <c r="AJ3821" i="4"/>
  <c r="AF3823" i="4"/>
  <c r="AI3825" i="4"/>
  <c r="Y3828" i="4"/>
  <c r="AA3830" i="4"/>
  <c r="AJ3831" i="4"/>
  <c r="Z3834" i="4"/>
  <c r="AB3836" i="4"/>
  <c r="Y3838" i="4"/>
  <c r="AA3840" i="4"/>
  <c r="AD3842" i="4"/>
  <c r="AF3844" i="4"/>
  <c r="AB3846" i="4"/>
  <c r="AE3848" i="4"/>
  <c r="AH3850" i="4"/>
  <c r="AD3852" i="4"/>
  <c r="AF3854" i="4"/>
  <c r="AI3856" i="4"/>
  <c r="Y3859" i="4"/>
  <c r="AH3860" i="4"/>
  <c r="AJ3862" i="4"/>
  <c r="Z3865" i="4"/>
  <c r="AI3866" i="4"/>
  <c r="Y3869" i="4"/>
  <c r="AA3871" i="4"/>
  <c r="AD3873" i="4"/>
  <c r="Z3875" i="4"/>
  <c r="AB3877" i="4"/>
  <c r="AE3879" i="4"/>
  <c r="AA3881" i="4"/>
  <c r="AD3883" i="4"/>
  <c r="AF3885" i="4"/>
  <c r="AI3887" i="4"/>
  <c r="AE3889" i="4"/>
  <c r="AH3891" i="4"/>
  <c r="AJ3893" i="4"/>
  <c r="AF3895" i="4"/>
  <c r="AI3897" i="4"/>
  <c r="Y3900" i="4"/>
  <c r="AA3902" i="4"/>
  <c r="AJ3903" i="4"/>
  <c r="Z3906" i="4"/>
  <c r="AB3908" i="4"/>
  <c r="Y3910" i="4"/>
  <c r="AA3912" i="4"/>
  <c r="AD3914" i="4"/>
  <c r="AF3916" i="4"/>
  <c r="AB3918" i="4"/>
  <c r="AE3920" i="4"/>
  <c r="AH3922" i="4"/>
  <c r="AD3924" i="4"/>
  <c r="AF3926" i="4"/>
  <c r="AI3928" i="4"/>
  <c r="Y3931" i="4"/>
  <c r="AH3932" i="4"/>
  <c r="AJ3934" i="4"/>
  <c r="Z3937" i="4"/>
  <c r="AI3938" i="4"/>
  <c r="Y3941" i="4"/>
  <c r="AA3943" i="4"/>
  <c r="AD3945" i="4"/>
  <c r="Z3947" i="4"/>
  <c r="AB3949" i="4"/>
  <c r="AE3951" i="4"/>
  <c r="AA3953" i="4"/>
  <c r="AD3955" i="4"/>
  <c r="AF3957" i="4"/>
  <c r="AI3959" i="4"/>
  <c r="AE3961" i="4"/>
  <c r="AH3963" i="4"/>
  <c r="AJ3965" i="4"/>
  <c r="AF3967" i="4"/>
  <c r="AI3969" i="4"/>
  <c r="Y3972" i="4"/>
  <c r="AA3974" i="4"/>
  <c r="AJ3975" i="4"/>
  <c r="Z3978" i="4"/>
  <c r="AB3980" i="4"/>
  <c r="Y3982" i="4"/>
  <c r="AA3984" i="4"/>
  <c r="AD3986" i="4"/>
  <c r="AF3988" i="4"/>
  <c r="AB3990" i="4"/>
  <c r="AE3992" i="4"/>
  <c r="AH3994" i="4"/>
  <c r="AD3996" i="4"/>
  <c r="AF3998" i="4"/>
  <c r="AI4000" i="4"/>
  <c r="Y4003" i="4"/>
  <c r="AH4004" i="4"/>
  <c r="AJ4006" i="4"/>
  <c r="Z4009" i="4"/>
  <c r="AI4010" i="4"/>
  <c r="Y4013" i="4"/>
  <c r="AA4015" i="4"/>
  <c r="AD4017" i="4"/>
  <c r="Z4019" i="4"/>
  <c r="AB4021" i="4"/>
  <c r="AE4023" i="4"/>
  <c r="AA4025" i="4"/>
  <c r="AD4027" i="4"/>
  <c r="AF4029" i="4"/>
  <c r="AI4031" i="4"/>
  <c r="AE4033" i="4"/>
  <c r="AH4035" i="4"/>
  <c r="AJ4037" i="4"/>
  <c r="AF4039" i="4"/>
  <c r="AI4041" i="4"/>
  <c r="Y4044" i="4"/>
  <c r="AA4046" i="4"/>
  <c r="AJ4047" i="4"/>
  <c r="Z4050" i="4"/>
  <c r="AB4052" i="4"/>
  <c r="Y4054" i="4"/>
  <c r="AA4056" i="4"/>
  <c r="AD4058" i="4"/>
  <c r="AF4060" i="4"/>
  <c r="AB4062" i="4"/>
  <c r="AE4064" i="4"/>
  <c r="AH4066" i="4"/>
  <c r="AD4068" i="4"/>
  <c r="AF4070" i="4"/>
  <c r="AI4072" i="4"/>
  <c r="Y4075" i="4"/>
  <c r="AH4076" i="4"/>
  <c r="AJ4078" i="4"/>
  <c r="Z4081" i="4"/>
  <c r="AH4082" i="4"/>
  <c r="AH4084" i="4"/>
  <c r="AH4086" i="4"/>
  <c r="AH4088" i="4"/>
  <c r="AB4090" i="4"/>
  <c r="AB4092" i="4"/>
  <c r="AB4094" i="4"/>
  <c r="AI4095" i="4"/>
  <c r="AI4097" i="4"/>
  <c r="AI4099" i="4"/>
  <c r="AI4101" i="4"/>
  <c r="AC4103" i="4"/>
  <c r="AC4105" i="4"/>
  <c r="AC4107" i="4"/>
  <c r="AJ4108" i="4"/>
  <c r="AJ4110" i="4"/>
  <c r="AJ4112" i="4"/>
  <c r="AJ4114" i="4"/>
  <c r="AD4116" i="4"/>
  <c r="AD4118" i="4"/>
  <c r="AD4120" i="4"/>
  <c r="Y4122" i="4"/>
  <c r="Y4124" i="4"/>
  <c r="Y4126" i="4"/>
  <c r="Y4128" i="4"/>
  <c r="AE4129" i="4"/>
  <c r="AE4131" i="4"/>
  <c r="AE4133" i="4"/>
  <c r="Z4135" i="4"/>
  <c r="Z4137" i="4"/>
  <c r="Z4139" i="4"/>
  <c r="Z4141" i="4"/>
  <c r="AF4142" i="4"/>
  <c r="AF4144" i="4"/>
  <c r="AF4146" i="4"/>
  <c r="AA4148" i="4"/>
  <c r="AA4150" i="4"/>
  <c r="AA4152" i="4"/>
  <c r="AA4154" i="4"/>
  <c r="AH4155" i="4"/>
  <c r="AH4157" i="4"/>
  <c r="AH4159" i="4"/>
  <c r="AB4161" i="4"/>
  <c r="AB4163" i="4"/>
  <c r="AB4165" i="4"/>
  <c r="AB4167" i="4"/>
  <c r="AI4168" i="4"/>
  <c r="AI4170" i="4"/>
  <c r="AI4172" i="4"/>
  <c r="AC4174" i="4"/>
  <c r="AC4176" i="4"/>
  <c r="AC4178" i="4"/>
  <c r="AC4180" i="4"/>
  <c r="AJ4181" i="4"/>
  <c r="AJ4183" i="4"/>
  <c r="AJ4185" i="4"/>
  <c r="AD4187" i="4"/>
  <c r="AD4189" i="4"/>
  <c r="AD4191" i="4"/>
  <c r="AD4193" i="4"/>
  <c r="Y4195" i="4"/>
  <c r="Y4197" i="4"/>
  <c r="Y4199" i="4"/>
  <c r="AE4200" i="4"/>
  <c r="AE4202" i="4"/>
  <c r="AE4204" i="4"/>
  <c r="AE4206" i="4"/>
  <c r="Z4208" i="4"/>
  <c r="Z4210" i="4"/>
  <c r="Z4212" i="4"/>
  <c r="AF4213" i="4"/>
  <c r="AF4215" i="4"/>
  <c r="AF4217" i="4"/>
  <c r="AF4219" i="4"/>
  <c r="AA4221" i="4"/>
  <c r="AA4223" i="4"/>
  <c r="AA4225" i="4"/>
  <c r="AH4226" i="4"/>
  <c r="AH4228" i="4"/>
  <c r="AH4230" i="4"/>
  <c r="AG4232" i="4"/>
  <c r="Z4234" i="4"/>
  <c r="AJ4235" i="4"/>
  <c r="AH4237" i="4"/>
  <c r="AA4239" i="4"/>
  <c r="Y4241" i="4"/>
  <c r="AI4242" i="4"/>
  <c r="AG4244" i="4"/>
  <c r="Z4246" i="4"/>
  <c r="AJ4247" i="4"/>
  <c r="AH4249" i="4"/>
  <c r="AA4251" i="4"/>
  <c r="Y4253" i="4"/>
  <c r="AI4254" i="4"/>
  <c r="AG4256" i="4"/>
  <c r="Z4258" i="4"/>
  <c r="AJ4259" i="4"/>
  <c r="AH4261" i="4"/>
  <c r="AA4263" i="4"/>
  <c r="Y4265" i="4"/>
  <c r="AI4266" i="4"/>
  <c r="AG4268" i="4"/>
  <c r="Z4270" i="4"/>
  <c r="AJ4271" i="4"/>
  <c r="AH4273" i="4"/>
  <c r="AA4275" i="4"/>
  <c r="Y4277" i="4"/>
  <c r="AI4278" i="4"/>
  <c r="AG4280" i="4"/>
  <c r="Z4282" i="4"/>
  <c r="AJ4283" i="4"/>
  <c r="AH4285" i="4"/>
  <c r="AA4287" i="4"/>
  <c r="Y4289" i="4"/>
  <c r="AI4290" i="4"/>
  <c r="AG4292" i="4"/>
  <c r="Z4294" i="4"/>
  <c r="AJ4295" i="4"/>
  <c r="AH4297" i="4"/>
  <c r="AA4299" i="4"/>
  <c r="Y4301" i="4"/>
  <c r="AI4302" i="4"/>
  <c r="AG4304" i="4"/>
  <c r="Z4306" i="4"/>
  <c r="AJ4307" i="4"/>
  <c r="AH4309" i="4"/>
  <c r="AA4311" i="4"/>
  <c r="Y4313" i="4"/>
  <c r="AI4314" i="4"/>
  <c r="AG4316" i="4"/>
  <c r="Z4318" i="4"/>
  <c r="AJ4319" i="4"/>
  <c r="AH4321" i="4"/>
  <c r="AA4323" i="4"/>
  <c r="Y4325" i="4"/>
  <c r="AI4326" i="4"/>
  <c r="AG4328" i="4"/>
  <c r="Z4330" i="4"/>
  <c r="AJ4331" i="4"/>
  <c r="AH4333" i="4"/>
  <c r="AA4335" i="4"/>
  <c r="Y4337" i="4"/>
  <c r="AI4338" i="4"/>
  <c r="AG4340" i="4"/>
  <c r="Z4342" i="4"/>
  <c r="AJ4343" i="4"/>
  <c r="AH4345" i="4"/>
  <c r="AA4347" i="4"/>
  <c r="Y4349" i="4"/>
  <c r="AI4350" i="4"/>
  <c r="AG4352" i="4"/>
  <c r="Z4354" i="4"/>
  <c r="AJ4355" i="4"/>
  <c r="AH4357" i="4"/>
  <c r="AA4359" i="4"/>
  <c r="Y4361" i="4"/>
  <c r="AI4362" i="4"/>
  <c r="AG4364" i="4"/>
  <c r="Z4366" i="4"/>
  <c r="AJ4367" i="4"/>
  <c r="AH4369" i="4"/>
  <c r="AA4371" i="4"/>
  <c r="Y4373" i="4"/>
  <c r="AI4374" i="4"/>
  <c r="AG4376" i="4"/>
  <c r="Z4378" i="4"/>
  <c r="AJ4379" i="4"/>
  <c r="AH4381" i="4"/>
  <c r="AA4383" i="4"/>
  <c r="Y4385" i="4"/>
  <c r="AI4386" i="4"/>
  <c r="AG4388" i="4"/>
  <c r="Y4390" i="4"/>
  <c r="AI4391" i="4"/>
  <c r="AG4393" i="4"/>
  <c r="Z4395" i="4"/>
  <c r="AJ4396" i="4"/>
  <c r="AH4398" i="4"/>
  <c r="Z4400" i="4"/>
  <c r="AH4401" i="4"/>
  <c r="Z4403" i="4"/>
  <c r="AH4404" i="4"/>
  <c r="Z4406" i="4"/>
  <c r="AH4407" i="4"/>
  <c r="Z4409" i="4"/>
  <c r="AH4410" i="4"/>
  <c r="Z4412" i="4"/>
  <c r="AH4413" i="4"/>
  <c r="Z4415" i="4"/>
  <c r="AH4416" i="4"/>
  <c r="Z4418" i="4"/>
  <c r="AH4419" i="4"/>
  <c r="Z4421" i="4"/>
  <c r="AH4422" i="4"/>
  <c r="Z4424" i="4"/>
  <c r="AH4425" i="4"/>
  <c r="Z4427" i="4"/>
  <c r="AH4428" i="4"/>
  <c r="Z4430" i="4"/>
  <c r="AH4431" i="4"/>
  <c r="Z4433" i="4"/>
  <c r="AH4434" i="4"/>
  <c r="Z4436" i="4"/>
  <c r="AH4437" i="4"/>
  <c r="Z4439" i="4"/>
  <c r="AH4440" i="4"/>
  <c r="Z4442" i="4"/>
  <c r="AH4443" i="4"/>
  <c r="Z4445" i="4"/>
  <c r="AH4446" i="4"/>
  <c r="Z4448" i="4"/>
  <c r="AH4449" i="4"/>
  <c r="Z4451" i="4"/>
  <c r="AH4452" i="4"/>
  <c r="Z4454" i="4"/>
  <c r="AH4455" i="4"/>
  <c r="Z4457" i="4"/>
  <c r="AH4458" i="4"/>
  <c r="Z4460" i="4"/>
  <c r="AH4461" i="4"/>
  <c r="Z4463" i="4"/>
  <c r="AH4464" i="4"/>
  <c r="Z4466" i="4"/>
  <c r="AH4467" i="4"/>
  <c r="Z4469" i="4"/>
  <c r="AH4470" i="4"/>
  <c r="Z4472" i="4"/>
  <c r="AH4473" i="4"/>
  <c r="Z4475" i="4"/>
  <c r="AH4476" i="4"/>
  <c r="Z4478" i="4"/>
  <c r="AH4479" i="4"/>
  <c r="Z4481" i="4"/>
  <c r="AH4482" i="4"/>
  <c r="Z4484" i="4"/>
  <c r="AH4485" i="4"/>
  <c r="Z4487" i="4"/>
  <c r="AH4488" i="4"/>
  <c r="Z4490" i="4"/>
  <c r="AH4491" i="4"/>
  <c r="Z4493" i="4"/>
  <c r="AH4494" i="4"/>
  <c r="Y4496" i="4"/>
  <c r="AC4497" i="4"/>
  <c r="AH4498" i="4"/>
  <c r="Y4500" i="4"/>
  <c r="AC4501" i="4"/>
  <c r="AH4502" i="4"/>
  <c r="Y4504" i="4"/>
  <c r="AC4505" i="4"/>
  <c r="AH4506" i="4"/>
  <c r="Y4508" i="4"/>
  <c r="AC4509" i="4"/>
  <c r="AH4510" i="4"/>
  <c r="Y4512" i="4"/>
  <c r="AC4513" i="4"/>
  <c r="AE4514" i="4"/>
  <c r="AH4515" i="4"/>
  <c r="AJ4516" i="4"/>
  <c r="Z4518" i="4"/>
  <c r="AC4519" i="4"/>
  <c r="AE4520" i="4"/>
  <c r="AH4521" i="4"/>
  <c r="AJ4522" i="4"/>
  <c r="Z4524" i="4"/>
  <c r="AC4525" i="4"/>
  <c r="AE4526" i="4"/>
  <c r="AH4527" i="4"/>
  <c r="AJ4528" i="4"/>
  <c r="Z4530" i="4"/>
  <c r="AC4531" i="4"/>
  <c r="AE4532" i="4"/>
  <c r="AH4533" i="4"/>
  <c r="AJ4534" i="4"/>
  <c r="Z4536" i="4"/>
  <c r="AC4537" i="4"/>
  <c r="AE4538" i="4"/>
  <c r="AH4539" i="4"/>
  <c r="AJ4540" i="4"/>
  <c r="Z4542" i="4"/>
  <c r="AC4543" i="4"/>
  <c r="AE4544" i="4"/>
  <c r="AH4545" i="4"/>
  <c r="AJ4546" i="4"/>
  <c r="Z4548" i="4"/>
  <c r="AC4549" i="4"/>
  <c r="AE4550" i="4"/>
  <c r="AH4551" i="4"/>
  <c r="AJ4552" i="4"/>
  <c r="Z4554" i="4"/>
  <c r="AC4555" i="4"/>
  <c r="AE4556" i="4"/>
  <c r="AH4557" i="4"/>
  <c r="AJ4558" i="4"/>
  <c r="Z4560" i="4"/>
  <c r="AC4561" i="4"/>
  <c r="AE4562" i="4"/>
  <c r="AH4563" i="4"/>
  <c r="AJ4564" i="4"/>
  <c r="Z4566" i="4"/>
  <c r="AC4567" i="4"/>
  <c r="AE4568" i="4"/>
  <c r="AH4569" i="4"/>
  <c r="AJ4570" i="4"/>
  <c r="Z4572" i="4"/>
  <c r="AC4573" i="4"/>
  <c r="AE4574" i="4"/>
  <c r="AH4575" i="4"/>
  <c r="AJ4576" i="4"/>
  <c r="Z4578" i="4"/>
  <c r="AC4579" i="4"/>
  <c r="AE4580" i="4"/>
  <c r="AH4581" i="4"/>
  <c r="AJ4582" i="4"/>
  <c r="Z4584" i="4"/>
  <c r="AC4585" i="4"/>
  <c r="AE4586" i="4"/>
  <c r="AH4587" i="4"/>
  <c r="AJ4588" i="4"/>
  <c r="Z4590" i="4"/>
  <c r="AC4591" i="4"/>
  <c r="AE4592" i="4"/>
  <c r="AH4593" i="4"/>
  <c r="AJ4594" i="4"/>
  <c r="Z4596" i="4"/>
  <c r="AC4597" i="4"/>
  <c r="AE4598" i="4"/>
  <c r="AH4599" i="4"/>
  <c r="AJ4600" i="4"/>
  <c r="Z4602" i="4"/>
  <c r="AC4603" i="4"/>
  <c r="AE4604" i="4"/>
  <c r="AH4605" i="4"/>
  <c r="AJ4606" i="4"/>
  <c r="Z4608" i="4"/>
  <c r="AC4609" i="4"/>
  <c r="AE4610" i="4"/>
  <c r="AH4611" i="4"/>
  <c r="AJ4612" i="4"/>
  <c r="Z4614" i="4"/>
  <c r="AC4615" i="4"/>
  <c r="AE4616" i="4"/>
  <c r="AH4617" i="4"/>
  <c r="AJ4618" i="4"/>
  <c r="Z4620" i="4"/>
  <c r="AC4621" i="4"/>
  <c r="AE4622" i="4"/>
  <c r="AH4623" i="4"/>
  <c r="AJ4624" i="4"/>
  <c r="Z4626" i="4"/>
  <c r="AC4627" i="4"/>
  <c r="AE4628" i="4"/>
  <c r="AH4629" i="4"/>
  <c r="AJ4630" i="4"/>
  <c r="Z4632" i="4"/>
  <c r="AC4633" i="4"/>
  <c r="AE4634" i="4"/>
  <c r="AH4635" i="4"/>
  <c r="AJ4636" i="4"/>
  <c r="Z4638" i="4"/>
  <c r="AC4639" i="4"/>
  <c r="AE4640" i="4"/>
  <c r="AH4641" i="4"/>
  <c r="AJ4642" i="4"/>
  <c r="Z4644" i="4"/>
  <c r="AC4645" i="4"/>
  <c r="AE4646" i="4"/>
  <c r="AH4647" i="4"/>
  <c r="AJ4648" i="4"/>
  <c r="Z4650" i="4"/>
  <c r="AC4651" i="4"/>
  <c r="AE4652" i="4"/>
  <c r="AH4653" i="4"/>
  <c r="AJ4654" i="4"/>
  <c r="Z4660" i="4"/>
  <c r="AC4661" i="4"/>
  <c r="AE4662" i="4"/>
  <c r="AH4663" i="4"/>
  <c r="AJ4664" i="4"/>
  <c r="Z4666" i="4"/>
  <c r="AC4667" i="4"/>
  <c r="AE4668" i="4"/>
  <c r="AH4669" i="4"/>
  <c r="AJ4670" i="4"/>
  <c r="Z4672" i="4"/>
  <c r="AC4673" i="4"/>
  <c r="AE4674" i="4"/>
  <c r="AH4675" i="4"/>
  <c r="AJ4676" i="4"/>
  <c r="Z4680" i="4"/>
  <c r="AC4681" i="4"/>
  <c r="AE4682" i="4"/>
  <c r="AH4683" i="4"/>
  <c r="AJ4684" i="4"/>
  <c r="Z4686" i="4"/>
  <c r="AC4687" i="4"/>
  <c r="AE4688" i="4"/>
  <c r="AH4689" i="4"/>
  <c r="AJ4690" i="4"/>
  <c r="Z4696" i="4"/>
  <c r="AC4697" i="4"/>
  <c r="AE4698" i="4"/>
  <c r="AH4699" i="4"/>
  <c r="AJ4700" i="4"/>
  <c r="Z4702" i="4"/>
  <c r="AC4703" i="4"/>
  <c r="AE4704" i="4"/>
  <c r="AH4705" i="4"/>
  <c r="AJ4706" i="4"/>
  <c r="Z4708" i="4"/>
  <c r="AC4709" i="4"/>
  <c r="AE4710" i="4"/>
  <c r="AH4711" i="4"/>
  <c r="AJ4712" i="4"/>
  <c r="Z4716" i="4"/>
  <c r="AC4717" i="4"/>
  <c r="AE4718" i="4"/>
  <c r="AH4719" i="4"/>
  <c r="AJ4720" i="4"/>
  <c r="Z4722" i="4"/>
  <c r="AC4723" i="4"/>
  <c r="AE4724" i="4"/>
  <c r="AH4725" i="4"/>
  <c r="AJ4726" i="4"/>
  <c r="Z4728" i="4"/>
  <c r="AC4729" i="4"/>
  <c r="AE4730" i="4"/>
  <c r="AH4731" i="4"/>
  <c r="AJ4734" i="4"/>
  <c r="Z4736" i="4"/>
  <c r="AC4737" i="4"/>
  <c r="AE4738" i="4"/>
  <c r="AH4739" i="4"/>
  <c r="AJ4740" i="4"/>
  <c r="Z4742" i="4"/>
  <c r="AC4743" i="4"/>
  <c r="AE4744" i="4"/>
  <c r="AH4745" i="4"/>
  <c r="AJ4746" i="4"/>
  <c r="Z4748" i="4"/>
  <c r="AC4749" i="4"/>
  <c r="AE4750" i="4"/>
  <c r="AH4751" i="4"/>
  <c r="AJ4752" i="4"/>
  <c r="Z4754" i="4"/>
  <c r="AC4755" i="4"/>
  <c r="AE4756" i="4"/>
  <c r="AH4757" i="4"/>
  <c r="AJ4758" i="4"/>
  <c r="Z4760" i="4"/>
  <c r="AC4761" i="4"/>
  <c r="AE4762" i="4"/>
  <c r="AH4763" i="4"/>
  <c r="AJ4764" i="4"/>
  <c r="Z4766" i="4"/>
  <c r="AC4767" i="4"/>
  <c r="AE4768" i="4"/>
  <c r="AH4769" i="4"/>
  <c r="AJ4770" i="4"/>
  <c r="Z4772" i="4"/>
  <c r="AC4773" i="4"/>
  <c r="AE4774" i="4"/>
  <c r="AH4775" i="4"/>
  <c r="AJ4776" i="4"/>
  <c r="Z4778" i="4"/>
  <c r="AC4779" i="4"/>
  <c r="AE4780" i="4"/>
  <c r="AH4781" i="4"/>
  <c r="AJ4782" i="4"/>
  <c r="Z4784" i="4"/>
  <c r="AC4785" i="4"/>
  <c r="AE4786" i="4"/>
  <c r="AH4787" i="4"/>
  <c r="AJ4788" i="4"/>
  <c r="Z4790" i="4"/>
  <c r="AC4791" i="4"/>
  <c r="AE4792" i="4"/>
  <c r="AH4793" i="4"/>
  <c r="AJ4794" i="4"/>
  <c r="Z4796" i="4"/>
  <c r="AC4797" i="4"/>
  <c r="AE4798" i="4"/>
  <c r="AH4799" i="4"/>
  <c r="AJ4800" i="4"/>
  <c r="Z4802" i="4"/>
  <c r="AC4803" i="4"/>
  <c r="AE4804" i="4"/>
  <c r="AH4805" i="4"/>
  <c r="AJ4806" i="4"/>
  <c r="Z4808" i="4"/>
  <c r="AC4809" i="4"/>
  <c r="AE4810" i="4"/>
  <c r="AH4811" i="4"/>
  <c r="AJ4812" i="4"/>
  <c r="Z4814" i="4"/>
  <c r="AC4815" i="4"/>
  <c r="AE4816" i="4"/>
  <c r="AH4817" i="4"/>
  <c r="AJ4818" i="4"/>
  <c r="Z4820" i="4"/>
  <c r="AC4821" i="4"/>
  <c r="AE4822" i="4"/>
  <c r="AH4823" i="4"/>
  <c r="AJ4824" i="4"/>
  <c r="Z4826" i="4"/>
  <c r="AC4827" i="4"/>
  <c r="AE4828" i="4"/>
  <c r="AH4829" i="4"/>
  <c r="AJ4830" i="4"/>
  <c r="Z4832" i="4"/>
  <c r="AC4833" i="4"/>
  <c r="AE4834" i="4"/>
  <c r="AH4835" i="4"/>
  <c r="AJ4836" i="4"/>
  <c r="Z4838" i="4"/>
  <c r="AC4839" i="4"/>
  <c r="AE4840" i="4"/>
  <c r="AH4841" i="4"/>
  <c r="AJ4842" i="4"/>
  <c r="Z4844" i="4"/>
  <c r="AC4845" i="4"/>
  <c r="AE4846" i="4"/>
  <c r="AH4847" i="4"/>
  <c r="AJ4848" i="4"/>
  <c r="Z4850" i="4"/>
  <c r="AC4851" i="4"/>
  <c r="AE4852" i="4"/>
  <c r="AH4853" i="4"/>
  <c r="AJ4854" i="4"/>
  <c r="Z4856" i="4"/>
  <c r="AC4857" i="4"/>
  <c r="AE4858" i="4"/>
  <c r="AH4859" i="4"/>
  <c r="AJ4860" i="4"/>
  <c r="Z4862" i="4"/>
  <c r="AC4863" i="4"/>
  <c r="AE4864" i="4"/>
  <c r="AH4865" i="4"/>
  <c r="AJ4866" i="4"/>
  <c r="Z4868" i="4"/>
  <c r="AC4869" i="4"/>
  <c r="AE4870" i="4"/>
  <c r="AH4871" i="4"/>
  <c r="AJ4872" i="4"/>
  <c r="Z4874" i="4"/>
  <c r="AC4875" i="4"/>
  <c r="AE4876" i="4"/>
  <c r="AH4877" i="4"/>
  <c r="AJ4878" i="4"/>
  <c r="Z4880" i="4"/>
  <c r="AC4881" i="4"/>
  <c r="AE4882" i="4"/>
  <c r="AH4883" i="4"/>
  <c r="AJ4884" i="4"/>
  <c r="Z4886" i="4"/>
  <c r="AC4887" i="4"/>
  <c r="AE4888" i="4"/>
  <c r="AH4889" i="4"/>
  <c r="AJ4890" i="4"/>
  <c r="Z4892" i="4"/>
  <c r="AC4893" i="4"/>
  <c r="AE4894" i="4"/>
  <c r="AH4895" i="4"/>
  <c r="AJ4896" i="4"/>
  <c r="Z4898" i="4"/>
  <c r="AC4899" i="4"/>
  <c r="AE4900" i="4"/>
  <c r="AH4901" i="4"/>
  <c r="AJ4902" i="4"/>
  <c r="Z4904" i="4"/>
  <c r="AC4905" i="4"/>
  <c r="AE4907" i="4"/>
  <c r="AH4908" i="4"/>
  <c r="AJ4909" i="4"/>
  <c r="Z4911" i="4"/>
  <c r="AC4912" i="4"/>
  <c r="AE4914" i="4"/>
  <c r="AH4915" i="4"/>
  <c r="AJ4916" i="4"/>
  <c r="Z4919" i="4"/>
  <c r="AC4920" i="4"/>
  <c r="AE4921" i="4"/>
  <c r="AH4922" i="4"/>
  <c r="AJ4923" i="4"/>
  <c r="Z4925" i="4"/>
  <c r="AC4926" i="4"/>
  <c r="AE4927" i="4"/>
  <c r="AH4928" i="4"/>
  <c r="AJ4929" i="4"/>
  <c r="Z4931" i="4"/>
  <c r="AC4932" i="4"/>
  <c r="AE4933" i="4"/>
  <c r="AH4934" i="4"/>
  <c r="AJ4935" i="4"/>
  <c r="Z4937" i="4"/>
  <c r="AC4938" i="4"/>
  <c r="AE4939" i="4"/>
  <c r="AH4940" i="4"/>
  <c r="AJ4941" i="4"/>
  <c r="Z4943" i="4"/>
  <c r="AC4944" i="4"/>
  <c r="AE4945" i="4"/>
  <c r="AH4946" i="4"/>
  <c r="AJ4947" i="4"/>
  <c r="Z4949" i="4"/>
  <c r="AC4950" i="4"/>
  <c r="AE4951" i="4"/>
  <c r="AH4952" i="4"/>
  <c r="AJ4953" i="4"/>
  <c r="Z4955" i="4"/>
  <c r="AC4956" i="4"/>
  <c r="AE4957" i="4"/>
  <c r="AH4958" i="4"/>
  <c r="AJ4959" i="4"/>
  <c r="Z4961" i="4"/>
  <c r="AC4962" i="4"/>
  <c r="AE4963" i="4"/>
  <c r="AH4964" i="4"/>
  <c r="AJ4965" i="4"/>
  <c r="Z4967" i="4"/>
  <c r="AC4968" i="4"/>
  <c r="AE4971" i="4"/>
  <c r="AH4972" i="4"/>
  <c r="AJ4973" i="4"/>
  <c r="Z4975" i="4"/>
  <c r="AC4976" i="4"/>
  <c r="AE4977" i="4"/>
  <c r="AH4978" i="4"/>
  <c r="AJ4979" i="4"/>
  <c r="Z4981" i="4"/>
  <c r="AC4982" i="4"/>
  <c r="AE4983" i="4"/>
  <c r="AH4984" i="4"/>
  <c r="AJ4985" i="4"/>
  <c r="Z4988" i="4"/>
  <c r="AC4989" i="4"/>
  <c r="AE4990" i="4"/>
  <c r="AH4991" i="4"/>
  <c r="AJ4992" i="4"/>
  <c r="Z4994" i="4"/>
  <c r="AC4995" i="4"/>
  <c r="AE4996" i="4"/>
  <c r="AH4997" i="4"/>
  <c r="AJ4998" i="4"/>
  <c r="Z5000" i="4"/>
  <c r="AC5001" i="4"/>
  <c r="AE5002" i="4"/>
  <c r="AH5003" i="4"/>
  <c r="AJ5004" i="4"/>
  <c r="Z5006" i="4"/>
  <c r="AC5007" i="4"/>
  <c r="AE5008" i="4"/>
  <c r="AH5009" i="4"/>
  <c r="Y3" i="4"/>
  <c r="AE3830" i="4"/>
  <c r="Y4794" i="4"/>
  <c r="AD4925" i="4"/>
  <c r="AD4967" i="4"/>
  <c r="Y4985" i="4"/>
  <c r="Y4998" i="4"/>
  <c r="AG5007" i="4"/>
  <c r="AC1761" i="4"/>
  <c r="Y3948" i="4"/>
  <c r="Y4149" i="4"/>
  <c r="AJ4204" i="4"/>
  <c r="Y4222" i="4"/>
  <c r="AG4236" i="4"/>
  <c r="AG4248" i="4"/>
  <c r="Z4262" i="4"/>
  <c r="Z4274" i="4"/>
  <c r="Z4286" i="4"/>
  <c r="AJ4299" i="4"/>
  <c r="AA4315" i="4"/>
  <c r="Y4329" i="4"/>
  <c r="Y4341" i="4"/>
  <c r="AA4351" i="4"/>
  <c r="AA4363" i="4"/>
  <c r="AA4375" i="4"/>
  <c r="Y4389" i="4"/>
  <c r="Z4399" i="4"/>
  <c r="AH4409" i="4"/>
  <c r="AH4418" i="4"/>
  <c r="AH4427" i="4"/>
  <c r="AH4436" i="4"/>
  <c r="AH4448" i="4"/>
  <c r="AH4457" i="4"/>
  <c r="Z4468" i="4"/>
  <c r="AH4478" i="4"/>
  <c r="AH4487" i="4"/>
  <c r="AI4497" i="4"/>
  <c r="AD4508" i="4"/>
  <c r="AE4518" i="4"/>
  <c r="AJ4526" i="4"/>
  <c r="AC4535" i="4"/>
  <c r="AH4543" i="4"/>
  <c r="AC4553" i="4"/>
  <c r="AE4560" i="4"/>
  <c r="AC4565" i="4"/>
  <c r="Z4570" i="4"/>
  <c r="AC4577" i="4"/>
  <c r="AH4585" i="4"/>
  <c r="AJ4592" i="4"/>
  <c r="AC4601" i="4"/>
  <c r="AJ4610" i="4"/>
  <c r="AC4619" i="4"/>
  <c r="AH4627" i="4"/>
  <c r="AC4637" i="4"/>
  <c r="AH4645" i="4"/>
  <c r="AJ4652" i="4"/>
  <c r="AC4665" i="4"/>
  <c r="AJ4674" i="4"/>
  <c r="AC4685" i="4"/>
  <c r="AJ4698" i="4"/>
  <c r="Z4706" i="4"/>
  <c r="AH4717" i="4"/>
  <c r="AC4727" i="4"/>
  <c r="AH4737" i="4"/>
  <c r="AC4747" i="4"/>
  <c r="AE4754" i="4"/>
  <c r="AH4761" i="4"/>
  <c r="AC4771" i="4"/>
  <c r="AJ4780" i="4"/>
  <c r="AH4791" i="4"/>
  <c r="AC4801" i="4"/>
  <c r="Z895" i="4"/>
  <c r="Y1289" i="4"/>
  <c r="Y1481" i="4"/>
  <c r="AC1609" i="4"/>
  <c r="AB1733" i="4"/>
  <c r="AH1813" i="4"/>
  <c r="AH1884" i="4"/>
  <c r="AB1955" i="4"/>
  <c r="AE2004" i="4"/>
  <c r="AD2042" i="4"/>
  <c r="AD2079" i="4"/>
  <c r="AC2116" i="4"/>
  <c r="AH2147" i="4"/>
  <c r="AC2179" i="4"/>
  <c r="Z2205" i="4"/>
  <c r="Z2238" i="4"/>
  <c r="Z2265" i="4"/>
  <c r="AF2294" i="4"/>
  <c r="AI2318" i="4"/>
  <c r="AC2342" i="4"/>
  <c r="AI2370" i="4"/>
  <c r="AH2394" i="4"/>
  <c r="AD2419" i="4"/>
  <c r="AE2443" i="4"/>
  <c r="AC2462" i="4"/>
  <c r="AE2484" i="4"/>
  <c r="AB2501" i="4"/>
  <c r="AI2519" i="4"/>
  <c r="AA2536" i="4"/>
  <c r="Z2551" i="4"/>
  <c r="AE2565" i="4"/>
  <c r="AJ2579" i="4"/>
  <c r="AE2593" i="4"/>
  <c r="Y2607" i="4"/>
  <c r="AH2618" i="4"/>
  <c r="AE2629" i="4"/>
  <c r="AD2638" i="4"/>
  <c r="AF2646" i="4"/>
  <c r="AF2656" i="4"/>
  <c r="AH2664" i="4"/>
  <c r="AE2671" i="4"/>
  <c r="AI2676" i="4"/>
  <c r="AC2685" i="4"/>
  <c r="AA2692" i="4"/>
  <c r="Z2699" i="4"/>
  <c r="AE2707" i="4"/>
  <c r="AD2714" i="4"/>
  <c r="AD2719" i="4"/>
  <c r="AG2725" i="4"/>
  <c r="AJ2732" i="4"/>
  <c r="Z2739" i="4"/>
  <c r="AH2743" i="4"/>
  <c r="AD2750" i="4"/>
  <c r="AG2756" i="4"/>
  <c r="AJ2761" i="4"/>
  <c r="AF2768" i="4"/>
  <c r="AH2774" i="4"/>
  <c r="Y2781" i="4"/>
  <c r="AG2786" i="4"/>
  <c r="AJ2792" i="4"/>
  <c r="Z2799" i="4"/>
  <c r="AH2803" i="4"/>
  <c r="Y2811" i="4"/>
  <c r="AG2817" i="4"/>
  <c r="AJ2823" i="4"/>
  <c r="AF2828" i="4"/>
  <c r="AH2834" i="4"/>
  <c r="Y2842" i="4"/>
  <c r="AG2846" i="4"/>
  <c r="AJ2852" i="4"/>
  <c r="Z2859" i="4"/>
  <c r="AH2865" i="4"/>
  <c r="Y2871" i="4"/>
  <c r="AG2877" i="4"/>
  <c r="AJ2883" i="4"/>
  <c r="Z2889" i="4"/>
  <c r="AH2895" i="4"/>
  <c r="Y2902" i="4"/>
  <c r="AA2908" i="4"/>
  <c r="AJ2912" i="4"/>
  <c r="Z2920" i="4"/>
  <c r="AB2926" i="4"/>
  <c r="Y2931" i="4"/>
  <c r="AG2937" i="4"/>
  <c r="AJ2943" i="4"/>
  <c r="AA2950" i="4"/>
  <c r="AD2954" i="4"/>
  <c r="AH2959" i="4"/>
  <c r="AD2965" i="4"/>
  <c r="AB2970" i="4"/>
  <c r="AG2975" i="4"/>
  <c r="AB2981" i="4"/>
  <c r="AG2986" i="4"/>
  <c r="AJ2990" i="4"/>
  <c r="AD2995" i="4"/>
  <c r="AJ2999" i="4"/>
  <c r="Z3003" i="4"/>
  <c r="AF3007" i="4"/>
  <c r="AF3012" i="4"/>
  <c r="Z3017" i="4"/>
  <c r="AB3020" i="4"/>
  <c r="AG3024" i="4"/>
  <c r="AA3029" i="4"/>
  <c r="Y3033" i="4"/>
  <c r="AD3037" i="4"/>
  <c r="AJ3041" i="4"/>
  <c r="AB3046" i="4"/>
  <c r="Z3050" i="4"/>
  <c r="AF3054" i="4"/>
  <c r="Z3059" i="4"/>
  <c r="AB3062" i="4"/>
  <c r="AC3067" i="4"/>
  <c r="AG3071" i="4"/>
  <c r="AA3076" i="4"/>
  <c r="AD3079" i="4"/>
  <c r="AJ3083" i="4"/>
  <c r="Y3089" i="4"/>
  <c r="Z3092" i="4"/>
  <c r="AF3096" i="4"/>
  <c r="Z3101" i="4"/>
  <c r="AD3105" i="4"/>
  <c r="AC3109" i="4"/>
  <c r="AG3113" i="4"/>
  <c r="AA3118" i="4"/>
  <c r="Y3122" i="4"/>
  <c r="AD3126" i="4"/>
  <c r="Y3131" i="4"/>
  <c r="AB3135" i="4"/>
  <c r="AF3138" i="4"/>
  <c r="AF3143" i="4"/>
  <c r="Z3148" i="4"/>
  <c r="AC3151" i="4"/>
  <c r="AG3155" i="4"/>
  <c r="AA3160" i="4"/>
  <c r="AA3165" i="4"/>
  <c r="AD3168" i="4"/>
  <c r="Y3173" i="4"/>
  <c r="AB3177" i="4"/>
  <c r="Y3181" i="4"/>
  <c r="AJ3184" i="4"/>
  <c r="Y3189" i="4"/>
  <c r="Z3193" i="4"/>
  <c r="AE3196" i="4"/>
  <c r="AF3200" i="4"/>
  <c r="AE3204" i="4"/>
  <c r="AE3207" i="4"/>
  <c r="AF3211" i="4"/>
  <c r="AA3216" i="4"/>
  <c r="AB3220" i="4"/>
  <c r="Z3223" i="4"/>
  <c r="AA3227" i="4"/>
  <c r="AB3231" i="4"/>
  <c r="AG3234" i="4"/>
  <c r="AH3238" i="4"/>
  <c r="AG3242" i="4"/>
  <c r="AH3246" i="4"/>
  <c r="AB3250" i="4"/>
  <c r="AC3254" i="4"/>
  <c r="AD3258" i="4"/>
  <c r="AB3261" i="4"/>
  <c r="AJ3265" i="4"/>
  <c r="AJ3269" i="4"/>
  <c r="Y3274" i="4"/>
  <c r="Y3277" i="4"/>
  <c r="AJ3280" i="4"/>
  <c r="AE3285" i="4"/>
  <c r="AD3288" i="4"/>
  <c r="AD3292" i="4"/>
  <c r="AA3296" i="4"/>
  <c r="AH3299" i="4"/>
  <c r="Y3303" i="4"/>
  <c r="AG3306" i="4"/>
  <c r="AD3310" i="4"/>
  <c r="AI3312" i="4"/>
  <c r="AC3316" i="4"/>
  <c r="AG3319" i="4"/>
  <c r="AH3322" i="4"/>
  <c r="AF3325" i="4"/>
  <c r="AF3328" i="4"/>
  <c r="Y3332" i="4"/>
  <c r="AE3334" i="4"/>
  <c r="AI3337" i="4"/>
  <c r="AC3341" i="4"/>
  <c r="AD3344" i="4"/>
  <c r="AB3347" i="4"/>
  <c r="AB3350" i="4"/>
  <c r="AF3353" i="4"/>
  <c r="AA3356" i="4"/>
  <c r="AE3359" i="4"/>
  <c r="AI3362" i="4"/>
  <c r="Y3366" i="4"/>
  <c r="AH3368" i="4"/>
  <c r="AH3371" i="4"/>
  <c r="AB3375" i="4"/>
  <c r="AG3377" i="4"/>
  <c r="AA3381" i="4"/>
  <c r="AG3383" i="4"/>
  <c r="AD3386" i="4"/>
  <c r="AD3388" i="4"/>
  <c r="Y3391" i="4"/>
  <c r="AG3393" i="4"/>
  <c r="AG3395" i="4"/>
  <c r="AD3398" i="4"/>
  <c r="Y3401" i="4"/>
  <c r="AG3403" i="4"/>
  <c r="AG3405" i="4"/>
  <c r="AD3408" i="4"/>
  <c r="Y3411" i="4"/>
  <c r="Y3413" i="4"/>
  <c r="AG3415" i="4"/>
  <c r="AC3418" i="4"/>
  <c r="AI3420" i="4"/>
  <c r="Y3423" i="4"/>
  <c r="AF3425" i="4"/>
  <c r="AB3428" i="4"/>
  <c r="AC3430" i="4"/>
  <c r="AI3432" i="4"/>
  <c r="AF3435" i="4"/>
  <c r="AB3438" i="4"/>
  <c r="AB3440" i="4"/>
  <c r="AI3442" i="4"/>
  <c r="AF3445" i="4"/>
  <c r="AF3447" i="4"/>
  <c r="AB3450" i="4"/>
  <c r="AI3452" i="4"/>
  <c r="AE3455" i="4"/>
  <c r="AF3457" i="4"/>
  <c r="AB3460" i="4"/>
  <c r="AH3462" i="4"/>
  <c r="AI3464" i="4"/>
  <c r="AE3467" i="4"/>
  <c r="AA3470" i="4"/>
  <c r="AH3472" i="4"/>
  <c r="AH3474" i="4"/>
  <c r="AD3477" i="4"/>
  <c r="AA3480" i="4"/>
  <c r="AA3482" i="4"/>
  <c r="AH3484" i="4"/>
  <c r="AD3487" i="4"/>
  <c r="AA3490" i="4"/>
  <c r="AA3492" i="4"/>
  <c r="AH3494" i="4"/>
  <c r="AD3497" i="4"/>
  <c r="AD3499" i="4"/>
  <c r="AA3502" i="4"/>
  <c r="AG3504" i="4"/>
  <c r="AC3507" i="4"/>
  <c r="AD3509" i="4"/>
  <c r="Y3512" i="4"/>
  <c r="AF3514" i="4"/>
  <c r="AG3516" i="4"/>
  <c r="AC3519" i="4"/>
  <c r="Y3522" i="4"/>
  <c r="AF3524" i="4"/>
  <c r="AF3526" i="4"/>
  <c r="AC3529" i="4"/>
  <c r="Y3532" i="4"/>
  <c r="Y3534" i="4"/>
  <c r="AF3536" i="4"/>
  <c r="AC3539" i="4"/>
  <c r="AI3541" i="4"/>
  <c r="Y3544" i="4"/>
  <c r="AF3546" i="4"/>
  <c r="AB3549" i="4"/>
  <c r="AC3551" i="4"/>
  <c r="AI3553" i="4"/>
  <c r="AE3556" i="4"/>
  <c r="AB3559" i="4"/>
  <c r="AB3561" i="4"/>
  <c r="AH3563" i="4"/>
  <c r="AE3566" i="4"/>
  <c r="AE3568" i="4"/>
  <c r="AB3571" i="4"/>
  <c r="AH3573" i="4"/>
  <c r="AE3576" i="4"/>
  <c r="AE3578" i="4"/>
  <c r="AB3581" i="4"/>
  <c r="AH3583" i="4"/>
  <c r="AH3585" i="4"/>
  <c r="AE3588" i="4"/>
  <c r="AA3591" i="4"/>
  <c r="AG3593" i="4"/>
  <c r="AH3595" i="4"/>
  <c r="AD3598" i="4"/>
  <c r="Y3601" i="4"/>
  <c r="AA3603" i="4"/>
  <c r="AG3605" i="4"/>
  <c r="AD3608" i="4"/>
  <c r="Y3611" i="4"/>
  <c r="Y3613" i="4"/>
  <c r="AG3615" i="4"/>
  <c r="AD3618" i="4"/>
  <c r="AD3620" i="4"/>
  <c r="Y3623" i="4"/>
  <c r="AG3625" i="4"/>
  <c r="AC3628" i="4"/>
  <c r="AD3630" i="4"/>
  <c r="Y3633" i="4"/>
  <c r="AF3635" i="4"/>
  <c r="AG3637" i="4"/>
  <c r="AC3640" i="4"/>
  <c r="AI3642" i="4"/>
  <c r="AF3645" i="4"/>
  <c r="AE3647" i="4"/>
  <c r="AI3649" i="4"/>
  <c r="AC3652" i="4"/>
  <c r="AA3654" i="4"/>
  <c r="AF3656" i="4"/>
  <c r="AJ3658" i="4"/>
  <c r="AD3661" i="4"/>
  <c r="AB3663" i="4"/>
  <c r="AG3665" i="4"/>
  <c r="Y3668" i="4"/>
  <c r="AI3669" i="4"/>
  <c r="AC3672" i="4"/>
  <c r="AG3674" i="4"/>
  <c r="Y3677" i="4"/>
  <c r="AJ3678" i="4"/>
  <c r="AC3681" i="4"/>
  <c r="AG3683" i="4"/>
  <c r="AF3685" i="4"/>
  <c r="AJ3687" i="4"/>
  <c r="AD3690" i="4"/>
  <c r="AH3692" i="4"/>
  <c r="AF3694" i="4"/>
  <c r="Y3697" i="4"/>
  <c r="AE3699" i="4"/>
  <c r="AC3701" i="4"/>
  <c r="AG3703" i="4"/>
  <c r="AA3706" i="4"/>
  <c r="AE3708" i="4"/>
  <c r="AD3710" i="4"/>
  <c r="AH3712" i="4"/>
  <c r="Z3715" i="4"/>
  <c r="AI3716" i="4"/>
  <c r="Y3719" i="4"/>
  <c r="AA3721" i="4"/>
  <c r="AD3723" i="4"/>
  <c r="Z3725" i="4"/>
  <c r="AB3727" i="4"/>
  <c r="AE3729" i="4"/>
  <c r="AA3731" i="4"/>
  <c r="AD3733" i="4"/>
  <c r="AF3735" i="4"/>
  <c r="AI3737" i="4"/>
  <c r="AE3739" i="4"/>
  <c r="AH3741" i="4"/>
  <c r="AJ3743" i="4"/>
  <c r="AF3745" i="4"/>
  <c r="AI3747" i="4"/>
  <c r="Y3750" i="4"/>
  <c r="AA3752" i="4"/>
  <c r="AJ3753" i="4"/>
  <c r="Z3756" i="4"/>
  <c r="AB3758" i="4"/>
  <c r="Y3760" i="4"/>
  <c r="AA3762" i="4"/>
  <c r="AD3764" i="4"/>
  <c r="AF3766" i="4"/>
  <c r="AB3768" i="4"/>
  <c r="AE3770" i="4"/>
  <c r="AH3772" i="4"/>
  <c r="AD3774" i="4"/>
  <c r="AF3776" i="4"/>
  <c r="AI3778" i="4"/>
  <c r="Y3781" i="4"/>
  <c r="AH3782" i="4"/>
  <c r="AJ3784" i="4"/>
  <c r="Z3787" i="4"/>
  <c r="AI3788" i="4"/>
  <c r="Y3791" i="4"/>
  <c r="AA3793" i="4"/>
  <c r="AD3795" i="4"/>
  <c r="Z3797" i="4"/>
  <c r="AB3799" i="4"/>
  <c r="AE3801" i="4"/>
  <c r="AA3803" i="4"/>
  <c r="AD3805" i="4"/>
  <c r="AF3807" i="4"/>
  <c r="AI3809" i="4"/>
  <c r="AE3811" i="4"/>
  <c r="AH3813" i="4"/>
  <c r="AJ3815" i="4"/>
  <c r="AF3817" i="4"/>
  <c r="AI3819" i="4"/>
  <c r="Y3822" i="4"/>
  <c r="AA3824" i="4"/>
  <c r="AJ3825" i="4"/>
  <c r="Z3828" i="4"/>
  <c r="AB3830" i="4"/>
  <c r="Y3832" i="4"/>
  <c r="AA3834" i="4"/>
  <c r="AD3836" i="4"/>
  <c r="AF3838" i="4"/>
  <c r="AB3840" i="4"/>
  <c r="AE3842" i="4"/>
  <c r="AH3844" i="4"/>
  <c r="AD3846" i="4"/>
  <c r="AF3848" i="4"/>
  <c r="AI3850" i="4"/>
  <c r="Y3853" i="4"/>
  <c r="AH3854" i="4"/>
  <c r="AJ3856" i="4"/>
  <c r="Z3859" i="4"/>
  <c r="AI3860" i="4"/>
  <c r="Y3863" i="4"/>
  <c r="AA3865" i="4"/>
  <c r="AD3867" i="4"/>
  <c r="Z3869" i="4"/>
  <c r="AB3871" i="4"/>
  <c r="AE3873" i="4"/>
  <c r="AA3875" i="4"/>
  <c r="AD3877" i="4"/>
  <c r="AF3879" i="4"/>
  <c r="AI3881" i="4"/>
  <c r="AE3883" i="4"/>
  <c r="AH3885" i="4"/>
  <c r="AJ3887" i="4"/>
  <c r="AF3889" i="4"/>
  <c r="AI3891" i="4"/>
  <c r="Y3894" i="4"/>
  <c r="AA3896" i="4"/>
  <c r="AJ3897" i="4"/>
  <c r="Z3900" i="4"/>
  <c r="AB3902" i="4"/>
  <c r="Y3904" i="4"/>
  <c r="AA3906" i="4"/>
  <c r="AD3908" i="4"/>
  <c r="AF3910" i="4"/>
  <c r="AB3912" i="4"/>
  <c r="AE3914" i="4"/>
  <c r="AH3916" i="4"/>
  <c r="AD3918" i="4"/>
  <c r="AF3920" i="4"/>
  <c r="AI3922" i="4"/>
  <c r="Y3925" i="4"/>
  <c r="AH3926" i="4"/>
  <c r="AJ3928" i="4"/>
  <c r="Z3931" i="4"/>
  <c r="AI3932" i="4"/>
  <c r="Y3935" i="4"/>
  <c r="AA3937" i="4"/>
  <c r="AD3939" i="4"/>
  <c r="Z3941" i="4"/>
  <c r="AB3943" i="4"/>
  <c r="AE3945" i="4"/>
  <c r="AA3947" i="4"/>
  <c r="AD3949" i="4"/>
  <c r="AF3951" i="4"/>
  <c r="AI3953" i="4"/>
  <c r="AE3955" i="4"/>
  <c r="AH3957" i="4"/>
  <c r="AJ3959" i="4"/>
  <c r="AF3961" i="4"/>
  <c r="AI3963" i="4"/>
  <c r="Y3966" i="4"/>
  <c r="AA3968" i="4"/>
  <c r="AJ3969" i="4"/>
  <c r="Z3972" i="4"/>
  <c r="AB3974" i="4"/>
  <c r="Y3976" i="4"/>
  <c r="AA3978" i="4"/>
  <c r="AD3980" i="4"/>
  <c r="AF3982" i="4"/>
  <c r="AB3984" i="4"/>
  <c r="AE3986" i="4"/>
  <c r="AH3988" i="4"/>
  <c r="AD3990" i="4"/>
  <c r="AF3992" i="4"/>
  <c r="AI3994" i="4"/>
  <c r="Y3997" i="4"/>
  <c r="AH3998" i="4"/>
  <c r="AJ4000" i="4"/>
  <c r="Z4003" i="4"/>
  <c r="AI4004" i="4"/>
  <c r="Y4007" i="4"/>
  <c r="AA4009" i="4"/>
  <c r="AD4011" i="4"/>
  <c r="Z4013" i="4"/>
  <c r="AB4015" i="4"/>
  <c r="AE4017" i="4"/>
  <c r="AA4019" i="4"/>
  <c r="AD4021" i="4"/>
  <c r="AF4023" i="4"/>
  <c r="AI4025" i="4"/>
  <c r="AE4027" i="4"/>
  <c r="AH4029" i="4"/>
  <c r="AJ4031" i="4"/>
  <c r="AF4033" i="4"/>
  <c r="AI4035" i="4"/>
  <c r="Y4038" i="4"/>
  <c r="AA4040" i="4"/>
  <c r="AJ4041" i="4"/>
  <c r="Z4044" i="4"/>
  <c r="AB4046" i="4"/>
  <c r="Y4048" i="4"/>
  <c r="AA4050" i="4"/>
  <c r="AD4052" i="4"/>
  <c r="AF4054" i="4"/>
  <c r="AB4056" i="4"/>
  <c r="AE4058" i="4"/>
  <c r="AH4060" i="4"/>
  <c r="AD4062" i="4"/>
  <c r="AF4064" i="4"/>
  <c r="AI4066" i="4"/>
  <c r="Y4069" i="4"/>
  <c r="AH4070" i="4"/>
  <c r="AJ4072" i="4"/>
  <c r="Z4075" i="4"/>
  <c r="AI4076" i="4"/>
  <c r="Y4079" i="4"/>
  <c r="AA4081" i="4"/>
  <c r="AB4083" i="4"/>
  <c r="AI4084" i="4"/>
  <c r="AI4086" i="4"/>
  <c r="AI4088" i="4"/>
  <c r="AC4090" i="4"/>
  <c r="AC4092" i="4"/>
  <c r="AC4094" i="4"/>
  <c r="AC4096" i="4"/>
  <c r="AJ4097" i="4"/>
  <c r="AJ4099" i="4"/>
  <c r="AJ4101" i="4"/>
  <c r="AD4103" i="4"/>
  <c r="AD4105" i="4"/>
  <c r="AD4107" i="4"/>
  <c r="AD4109" i="4"/>
  <c r="Y4111" i="4"/>
  <c r="Y4113" i="4"/>
  <c r="Y4115" i="4"/>
  <c r="AE4116" i="4"/>
  <c r="AE4118" i="4"/>
  <c r="AE4120" i="4"/>
  <c r="AE4122" i="4"/>
  <c r="Z4124" i="4"/>
  <c r="Z4126" i="4"/>
  <c r="Z4128" i="4"/>
  <c r="AF4129" i="4"/>
  <c r="AF4131" i="4"/>
  <c r="AF4133" i="4"/>
  <c r="AF4135" i="4"/>
  <c r="AA4137" i="4"/>
  <c r="AA4139" i="4"/>
  <c r="AA4141" i="4"/>
  <c r="AH4142" i="4"/>
  <c r="AH4144" i="4"/>
  <c r="AH4146" i="4"/>
  <c r="AH4148" i="4"/>
  <c r="AB4150" i="4"/>
  <c r="AB4152" i="4"/>
  <c r="AB4154" i="4"/>
  <c r="AI4155" i="4"/>
  <c r="AI4157" i="4"/>
  <c r="AI4159" i="4"/>
  <c r="AI4161" i="4"/>
  <c r="AC4163" i="4"/>
  <c r="AC4165" i="4"/>
  <c r="AC4167" i="4"/>
  <c r="AJ4168" i="4"/>
  <c r="AJ4170" i="4"/>
  <c r="AJ4172" i="4"/>
  <c r="AJ4174" i="4"/>
  <c r="AD4176" i="4"/>
  <c r="AD4178" i="4"/>
  <c r="AD4180" i="4"/>
  <c r="Y4182" i="4"/>
  <c r="Y4184" i="4"/>
  <c r="Y4186" i="4"/>
  <c r="Y4188" i="4"/>
  <c r="AE4189" i="4"/>
  <c r="AE4191" i="4"/>
  <c r="AE4193" i="4"/>
  <c r="Z4195" i="4"/>
  <c r="Z4197" i="4"/>
  <c r="Z4199" i="4"/>
  <c r="Z4201" i="4"/>
  <c r="AF4202" i="4"/>
  <c r="AF4204" i="4"/>
  <c r="AF4206" i="4"/>
  <c r="AA4208" i="4"/>
  <c r="AA4210" i="4"/>
  <c r="AA4212" i="4"/>
  <c r="AA4214" i="4"/>
  <c r="AH4215" i="4"/>
  <c r="AH4217" i="4"/>
  <c r="AH4219" i="4"/>
  <c r="AB4221" i="4"/>
  <c r="AB4223" i="4"/>
  <c r="AB4225" i="4"/>
  <c r="AB4227" i="4"/>
  <c r="AI4228" i="4"/>
  <c r="AI4230" i="4"/>
  <c r="AH4232" i="4"/>
  <c r="AA4234" i="4"/>
  <c r="Y4236" i="4"/>
  <c r="AI4237" i="4"/>
  <c r="AG4239" i="4"/>
  <c r="Z4241" i="4"/>
  <c r="AJ4242" i="4"/>
  <c r="AH4244" i="4"/>
  <c r="AA4246" i="4"/>
  <c r="Y4248" i="4"/>
  <c r="AI4249" i="4"/>
  <c r="AG4251" i="4"/>
  <c r="Z4253" i="4"/>
  <c r="AJ4254" i="4"/>
  <c r="AH4256" i="4"/>
  <c r="AA4258" i="4"/>
  <c r="Y4260" i="4"/>
  <c r="AI4261" i="4"/>
  <c r="AG4263" i="4"/>
  <c r="Z4265" i="4"/>
  <c r="AJ4266" i="4"/>
  <c r="AH4268" i="4"/>
  <c r="AA4270" i="4"/>
  <c r="Y4272" i="4"/>
  <c r="AI4273" i="4"/>
  <c r="AG4275" i="4"/>
  <c r="Z4277" i="4"/>
  <c r="AJ4278" i="4"/>
  <c r="AH4280" i="4"/>
  <c r="AA4282" i="4"/>
  <c r="Y4284" i="4"/>
  <c r="AI4285" i="4"/>
  <c r="AG4287" i="4"/>
  <c r="Z4289" i="4"/>
  <c r="AJ4290" i="4"/>
  <c r="AH4292" i="4"/>
  <c r="AA4294" i="4"/>
  <c r="Y4296" i="4"/>
  <c r="AI4297" i="4"/>
  <c r="AG4299" i="4"/>
  <c r="Z4301" i="4"/>
  <c r="AJ4302" i="4"/>
  <c r="AH4304" i="4"/>
  <c r="AA4306" i="4"/>
  <c r="Y4308" i="4"/>
  <c r="AI4309" i="4"/>
  <c r="AG4311" i="4"/>
  <c r="Z4313" i="4"/>
  <c r="AJ4314" i="4"/>
  <c r="AH4316" i="4"/>
  <c r="AA4318" i="4"/>
  <c r="Y4320" i="4"/>
  <c r="AI4321" i="4"/>
  <c r="AG4323" i="4"/>
  <c r="Z4325" i="4"/>
  <c r="AJ4326" i="4"/>
  <c r="AH4328" i="4"/>
  <c r="AA4330" i="4"/>
  <c r="Y4332" i="4"/>
  <c r="AI4333" i="4"/>
  <c r="AG4335" i="4"/>
  <c r="Z4337" i="4"/>
  <c r="AJ4338" i="4"/>
  <c r="AH4340" i="4"/>
  <c r="AA4342" i="4"/>
  <c r="Y4344" i="4"/>
  <c r="AI4345" i="4"/>
  <c r="AG4347" i="4"/>
  <c r="Z4349" i="4"/>
  <c r="AJ4350" i="4"/>
  <c r="AH4352" i="4"/>
  <c r="AA4354" i="4"/>
  <c r="Y4356" i="4"/>
  <c r="AI4357" i="4"/>
  <c r="AG4359" i="4"/>
  <c r="Z4361" i="4"/>
  <c r="AJ4362" i="4"/>
  <c r="AH4364" i="4"/>
  <c r="AA4366" i="4"/>
  <c r="Y4368" i="4"/>
  <c r="AI4369" i="4"/>
  <c r="AG4371" i="4"/>
  <c r="Z4373" i="4"/>
  <c r="AJ4374" i="4"/>
  <c r="AH4376" i="4"/>
  <c r="AA4378" i="4"/>
  <c r="Y4380" i="4"/>
  <c r="AI4381" i="4"/>
  <c r="AG4383" i="4"/>
  <c r="Z4385" i="4"/>
  <c r="AJ4386" i="4"/>
  <c r="AH4388" i="4"/>
  <c r="Z4390" i="4"/>
  <c r="AJ4391" i="4"/>
  <c r="AH4393" i="4"/>
  <c r="AA4395" i="4"/>
  <c r="Y4397" i="4"/>
  <c r="AI4398" i="4"/>
  <c r="AA4400" i="4"/>
  <c r="AI4401" i="4"/>
  <c r="AA4403" i="4"/>
  <c r="AI4404" i="4"/>
  <c r="AA4406" i="4"/>
  <c r="AI4407" i="4"/>
  <c r="AA4409" i="4"/>
  <c r="AI4410" i="4"/>
  <c r="AA4412" i="4"/>
  <c r="AI4413" i="4"/>
  <c r="AA4415" i="4"/>
  <c r="AI4416" i="4"/>
  <c r="AA4418" i="4"/>
  <c r="AI4419" i="4"/>
  <c r="AA4421" i="4"/>
  <c r="AI4422" i="4"/>
  <c r="AA4424" i="4"/>
  <c r="AI4425" i="4"/>
  <c r="AA4427" i="4"/>
  <c r="AI4428" i="4"/>
  <c r="AA4430" i="4"/>
  <c r="AI4431" i="4"/>
  <c r="AA4433" i="4"/>
  <c r="AI4434" i="4"/>
  <c r="AA4436" i="4"/>
  <c r="AI4437" i="4"/>
  <c r="AA4439" i="4"/>
  <c r="AI4440" i="4"/>
  <c r="AA4442" i="4"/>
  <c r="AI4443" i="4"/>
  <c r="AA4445" i="4"/>
  <c r="AI4446" i="4"/>
  <c r="AA4448" i="4"/>
  <c r="AI4449" i="4"/>
  <c r="AA4451" i="4"/>
  <c r="AI4452" i="4"/>
  <c r="AA4454" i="4"/>
  <c r="AI4455" i="4"/>
  <c r="AA4457" i="4"/>
  <c r="AI4458" i="4"/>
  <c r="AA4460" i="4"/>
  <c r="AI4461" i="4"/>
  <c r="AA4463" i="4"/>
  <c r="AI4464" i="4"/>
  <c r="AA4466" i="4"/>
  <c r="AI4467" i="4"/>
  <c r="AA4469" i="4"/>
  <c r="AI4470" i="4"/>
  <c r="AA4472" i="4"/>
  <c r="AI4473" i="4"/>
  <c r="AA4475" i="4"/>
  <c r="AI4476" i="4"/>
  <c r="AA4478" i="4"/>
  <c r="AI4479" i="4"/>
  <c r="AA4481" i="4"/>
  <c r="AI4482" i="4"/>
  <c r="AA4484" i="4"/>
  <c r="AI4485" i="4"/>
  <c r="AA4487" i="4"/>
  <c r="AI4488" i="4"/>
  <c r="AA4490" i="4"/>
  <c r="AI4491" i="4"/>
  <c r="AA4493" i="4"/>
  <c r="AI4494" i="4"/>
  <c r="Z4496" i="4"/>
  <c r="AD4497" i="4"/>
  <c r="AI4498" i="4"/>
  <c r="Z4500" i="4"/>
  <c r="AD4501" i="4"/>
  <c r="AI4502" i="4"/>
  <c r="Z4504" i="4"/>
  <c r="AD4505" i="4"/>
  <c r="AI4506" i="4"/>
  <c r="Z4508" i="4"/>
  <c r="AD4509" i="4"/>
  <c r="AI4510" i="4"/>
  <c r="Z4512" i="4"/>
  <c r="AD4513" i="4"/>
  <c r="AG4514" i="4"/>
  <c r="AI4515" i="4"/>
  <c r="Y4517" i="4"/>
  <c r="AA4518" i="4"/>
  <c r="AD4519" i="4"/>
  <c r="AG4520" i="4"/>
  <c r="AI4521" i="4"/>
  <c r="Y4523" i="4"/>
  <c r="AA4524" i="4"/>
  <c r="AD4525" i="4"/>
  <c r="AG4526" i="4"/>
  <c r="AI4527" i="4"/>
  <c r="Y4529" i="4"/>
  <c r="AA4530" i="4"/>
  <c r="AD4531" i="4"/>
  <c r="AG4532" i="4"/>
  <c r="AI4533" i="4"/>
  <c r="Y4535" i="4"/>
  <c r="AA4536" i="4"/>
  <c r="AD4537" i="4"/>
  <c r="AG4538" i="4"/>
  <c r="AI4539" i="4"/>
  <c r="Y4541" i="4"/>
  <c r="AA4542" i="4"/>
  <c r="AD4543" i="4"/>
  <c r="AG4544" i="4"/>
  <c r="AI4545" i="4"/>
  <c r="Y4547" i="4"/>
  <c r="AA4548" i="4"/>
  <c r="AD4549" i="4"/>
  <c r="AG4550" i="4"/>
  <c r="AI4551" i="4"/>
  <c r="Y4553" i="4"/>
  <c r="AA4554" i="4"/>
  <c r="AD4555" i="4"/>
  <c r="AG4556" i="4"/>
  <c r="AI4557" i="4"/>
  <c r="Y4559" i="4"/>
  <c r="AA4560" i="4"/>
  <c r="AD4561" i="4"/>
  <c r="AG4562" i="4"/>
  <c r="AI4563" i="4"/>
  <c r="Y4565" i="4"/>
  <c r="AA4566" i="4"/>
  <c r="AD4567" i="4"/>
  <c r="AG4568" i="4"/>
  <c r="AI4569" i="4"/>
  <c r="Y4571" i="4"/>
  <c r="AA4572" i="4"/>
  <c r="AD4573" i="4"/>
  <c r="AG4574" i="4"/>
  <c r="AI4575" i="4"/>
  <c r="Y4577" i="4"/>
  <c r="AA4578" i="4"/>
  <c r="AD4579" i="4"/>
  <c r="AG4580" i="4"/>
  <c r="AI4581" i="4"/>
  <c r="Y4583" i="4"/>
  <c r="AA4584" i="4"/>
  <c r="AD4585" i="4"/>
  <c r="AG4586" i="4"/>
  <c r="AI4587" i="4"/>
  <c r="Y4589" i="4"/>
  <c r="AA4590" i="4"/>
  <c r="AD4591" i="4"/>
  <c r="AG4592" i="4"/>
  <c r="AI4593" i="4"/>
  <c r="Y4595" i="4"/>
  <c r="AA4596" i="4"/>
  <c r="AD4597" i="4"/>
  <c r="AG4598" i="4"/>
  <c r="AI4599" i="4"/>
  <c r="Y4601" i="4"/>
  <c r="AA4602" i="4"/>
  <c r="AD4603" i="4"/>
  <c r="AG4604" i="4"/>
  <c r="AI4605" i="4"/>
  <c r="Y4607" i="4"/>
  <c r="AA4608" i="4"/>
  <c r="AD4609" i="4"/>
  <c r="AG4610" i="4"/>
  <c r="AI4611" i="4"/>
  <c r="Y4613" i="4"/>
  <c r="AA4614" i="4"/>
  <c r="AD4615" i="4"/>
  <c r="AG4616" i="4"/>
  <c r="AI4617" i="4"/>
  <c r="Y4619" i="4"/>
  <c r="AA4620" i="4"/>
  <c r="AD4621" i="4"/>
  <c r="AG4622" i="4"/>
  <c r="AI4623" i="4"/>
  <c r="Y4625" i="4"/>
  <c r="AA4626" i="4"/>
  <c r="AD4627" i="4"/>
  <c r="AG4628" i="4"/>
  <c r="AI4629" i="4"/>
  <c r="Y4631" i="4"/>
  <c r="AA4632" i="4"/>
  <c r="AD4633" i="4"/>
  <c r="AG4634" i="4"/>
  <c r="AI4635" i="4"/>
  <c r="Y4637" i="4"/>
  <c r="AA4638" i="4"/>
  <c r="AD4639" i="4"/>
  <c r="AG4640" i="4"/>
  <c r="AI4641" i="4"/>
  <c r="Y4643" i="4"/>
  <c r="AA4644" i="4"/>
  <c r="AD4645" i="4"/>
  <c r="AG4646" i="4"/>
  <c r="AI4647" i="4"/>
  <c r="Y4649" i="4"/>
  <c r="AA4650" i="4"/>
  <c r="AD4651" i="4"/>
  <c r="AG4652" i="4"/>
  <c r="AI4653" i="4"/>
  <c r="Y4655" i="4"/>
  <c r="AA4660" i="4"/>
  <c r="AD4661" i="4"/>
  <c r="AG4662" i="4"/>
  <c r="AI4663" i="4"/>
  <c r="Y4665" i="4"/>
  <c r="AA4666" i="4"/>
  <c r="AD4667" i="4"/>
  <c r="AG4668" i="4"/>
  <c r="AI4669" i="4"/>
  <c r="Y4671" i="4"/>
  <c r="AA4672" i="4"/>
  <c r="AD4673" i="4"/>
  <c r="AG4674" i="4"/>
  <c r="AI4675" i="4"/>
  <c r="Y4677" i="4"/>
  <c r="AA4680" i="4"/>
  <c r="AD4681" i="4"/>
  <c r="AG4682" i="4"/>
  <c r="AI4683" i="4"/>
  <c r="Y4685" i="4"/>
  <c r="AA4686" i="4"/>
  <c r="AD4687" i="4"/>
  <c r="AG4688" i="4"/>
  <c r="AI4689" i="4"/>
  <c r="Y4691" i="4"/>
  <c r="AA4696" i="4"/>
  <c r="AD4697" i="4"/>
  <c r="AG4698" i="4"/>
  <c r="AI4699" i="4"/>
  <c r="Y4701" i="4"/>
  <c r="AA4702" i="4"/>
  <c r="AD4703" i="4"/>
  <c r="AG4704" i="4"/>
  <c r="AI4705" i="4"/>
  <c r="Y4707" i="4"/>
  <c r="AA4708" i="4"/>
  <c r="AD4709" i="4"/>
  <c r="AG4710" i="4"/>
  <c r="AI4711" i="4"/>
  <c r="Y4713" i="4"/>
  <c r="AA4716" i="4"/>
  <c r="AD4717" i="4"/>
  <c r="AG4718" i="4"/>
  <c r="AI4719" i="4"/>
  <c r="Y4721" i="4"/>
  <c r="AA4722" i="4"/>
  <c r="AD4723" i="4"/>
  <c r="AG4724" i="4"/>
  <c r="AI4725" i="4"/>
  <c r="Y4727" i="4"/>
  <c r="AA4728" i="4"/>
  <c r="AD4729" i="4"/>
  <c r="AG4730" i="4"/>
  <c r="AI4731" i="4"/>
  <c r="Y4735" i="4"/>
  <c r="AA4736" i="4"/>
  <c r="AD4737" i="4"/>
  <c r="AG4738" i="4"/>
  <c r="AI4739" i="4"/>
  <c r="Y4741" i="4"/>
  <c r="AA4742" i="4"/>
  <c r="AD4743" i="4"/>
  <c r="AG4744" i="4"/>
  <c r="AI4745" i="4"/>
  <c r="Y4747" i="4"/>
  <c r="AA4748" i="4"/>
  <c r="AD4749" i="4"/>
  <c r="AG4750" i="4"/>
  <c r="AI4751" i="4"/>
  <c r="Y4753" i="4"/>
  <c r="AA4754" i="4"/>
  <c r="AD4755" i="4"/>
  <c r="AG4756" i="4"/>
  <c r="AI4757" i="4"/>
  <c r="Y4759" i="4"/>
  <c r="AA4760" i="4"/>
  <c r="AD4761" i="4"/>
  <c r="AG4762" i="4"/>
  <c r="AI4763" i="4"/>
  <c r="Y4765" i="4"/>
  <c r="AA4766" i="4"/>
  <c r="AD4767" i="4"/>
  <c r="AG4768" i="4"/>
  <c r="AI4769" i="4"/>
  <c r="Y4771" i="4"/>
  <c r="AA4772" i="4"/>
  <c r="AD4773" i="4"/>
  <c r="AG4774" i="4"/>
  <c r="AI4775" i="4"/>
  <c r="Y4777" i="4"/>
  <c r="AA4778" i="4"/>
  <c r="AD4779" i="4"/>
  <c r="AG4780" i="4"/>
  <c r="AI4781" i="4"/>
  <c r="Y4783" i="4"/>
  <c r="AA4784" i="4"/>
  <c r="AD4785" i="4"/>
  <c r="AG4786" i="4"/>
  <c r="AI4787" i="4"/>
  <c r="Y4789" i="4"/>
  <c r="AA4790" i="4"/>
  <c r="AD4791" i="4"/>
  <c r="AG4792" i="4"/>
  <c r="AI4793" i="4"/>
  <c r="Y4795" i="4"/>
  <c r="AA4796" i="4"/>
  <c r="AD4797" i="4"/>
  <c r="AG4798" i="4"/>
  <c r="AI4799" i="4"/>
  <c r="Y4801" i="4"/>
  <c r="AA4802" i="4"/>
  <c r="AD4803" i="4"/>
  <c r="AG4804" i="4"/>
  <c r="AI4805" i="4"/>
  <c r="Y4807" i="4"/>
  <c r="AA4808" i="4"/>
  <c r="AD4809" i="4"/>
  <c r="AG4810" i="4"/>
  <c r="AI4811" i="4"/>
  <c r="Y4813" i="4"/>
  <c r="AA4814" i="4"/>
  <c r="AD4815" i="4"/>
  <c r="AG4816" i="4"/>
  <c r="AI4817" i="4"/>
  <c r="Y4819" i="4"/>
  <c r="AA4820" i="4"/>
  <c r="AD4821" i="4"/>
  <c r="AG4822" i="4"/>
  <c r="AI4823" i="4"/>
  <c r="Y4825" i="4"/>
  <c r="AA4826" i="4"/>
  <c r="AD4827" i="4"/>
  <c r="AG4828" i="4"/>
  <c r="AI4829" i="4"/>
  <c r="Y4831" i="4"/>
  <c r="AA4832" i="4"/>
  <c r="AD4833" i="4"/>
  <c r="AG4834" i="4"/>
  <c r="AI4835" i="4"/>
  <c r="Y4837" i="4"/>
  <c r="AA4838" i="4"/>
  <c r="AD4839" i="4"/>
  <c r="AG4840" i="4"/>
  <c r="AI4841" i="4"/>
  <c r="Y4843" i="4"/>
  <c r="AA4844" i="4"/>
  <c r="AD4845" i="4"/>
  <c r="AG4846" i="4"/>
  <c r="AI4847" i="4"/>
  <c r="Y4849" i="4"/>
  <c r="AA4850" i="4"/>
  <c r="AD4851" i="4"/>
  <c r="AG4852" i="4"/>
  <c r="AI4853" i="4"/>
  <c r="Y4855" i="4"/>
  <c r="AA4856" i="4"/>
  <c r="AD4857" i="4"/>
  <c r="AG4858" i="4"/>
  <c r="AI4859" i="4"/>
  <c r="Y4861" i="4"/>
  <c r="AA4862" i="4"/>
  <c r="AD4863" i="4"/>
  <c r="AG4864" i="4"/>
  <c r="AI4865" i="4"/>
  <c r="Y4867" i="4"/>
  <c r="AA4868" i="4"/>
  <c r="AD4869" i="4"/>
  <c r="AG4870" i="4"/>
  <c r="AI4871" i="4"/>
  <c r="Y4873" i="4"/>
  <c r="AA4874" i="4"/>
  <c r="AD4875" i="4"/>
  <c r="AG4876" i="4"/>
  <c r="AI4877" i="4"/>
  <c r="Y4879" i="4"/>
  <c r="AA4880" i="4"/>
  <c r="AD4881" i="4"/>
  <c r="AG4882" i="4"/>
  <c r="AI4883" i="4"/>
  <c r="Y4885" i="4"/>
  <c r="AA4886" i="4"/>
  <c r="AD4887" i="4"/>
  <c r="AG4888" i="4"/>
  <c r="AI4889" i="4"/>
  <c r="Y4891" i="4"/>
  <c r="AA4892" i="4"/>
  <c r="AD4893" i="4"/>
  <c r="AG4894" i="4"/>
  <c r="AI4895" i="4"/>
  <c r="Y4897" i="4"/>
  <c r="AA4898" i="4"/>
  <c r="AD4899" i="4"/>
  <c r="AG4900" i="4"/>
  <c r="AI4901" i="4"/>
  <c r="Y4903" i="4"/>
  <c r="AA4904" i="4"/>
  <c r="AD4905" i="4"/>
  <c r="AG4907" i="4"/>
  <c r="AI4908" i="4"/>
  <c r="Y4910" i="4"/>
  <c r="AA4911" i="4"/>
  <c r="AD4912" i="4"/>
  <c r="AG4914" i="4"/>
  <c r="AI4915" i="4"/>
  <c r="Y4918" i="4"/>
  <c r="AA4919" i="4"/>
  <c r="AD4920" i="4"/>
  <c r="AG4921" i="4"/>
  <c r="AI4922" i="4"/>
  <c r="Y4924" i="4"/>
  <c r="AA4925" i="4"/>
  <c r="AD4926" i="4"/>
  <c r="AG4927" i="4"/>
  <c r="AI4928" i="4"/>
  <c r="Y4930" i="4"/>
  <c r="AA4931" i="4"/>
  <c r="AD4932" i="4"/>
  <c r="AG4933" i="4"/>
  <c r="AI4934" i="4"/>
  <c r="Y4936" i="4"/>
  <c r="AA4937" i="4"/>
  <c r="AD4938" i="4"/>
  <c r="AG4939" i="4"/>
  <c r="AI4940" i="4"/>
  <c r="Y4942" i="4"/>
  <c r="AA4943" i="4"/>
  <c r="AD4944" i="4"/>
  <c r="AG4945" i="4"/>
  <c r="AI4946" i="4"/>
  <c r="Y4948" i="4"/>
  <c r="AA4949" i="4"/>
  <c r="AD4950" i="4"/>
  <c r="AG4951" i="4"/>
  <c r="AI4952" i="4"/>
  <c r="Y4954" i="4"/>
  <c r="AA4955" i="4"/>
  <c r="AD4956" i="4"/>
  <c r="AG4957" i="4"/>
  <c r="AI4958" i="4"/>
  <c r="Y4960" i="4"/>
  <c r="AA4961" i="4"/>
  <c r="AD4962" i="4"/>
  <c r="AG4963" i="4"/>
  <c r="AI4964" i="4"/>
  <c r="Y4966" i="4"/>
  <c r="AA4967" i="4"/>
  <c r="AD4968" i="4"/>
  <c r="AG4971" i="4"/>
  <c r="AI4972" i="4"/>
  <c r="Y4974" i="4"/>
  <c r="AA4975" i="4"/>
  <c r="AD4976" i="4"/>
  <c r="AG4977" i="4"/>
  <c r="AI4978" i="4"/>
  <c r="Y4980" i="4"/>
  <c r="AA4981" i="4"/>
  <c r="AD4982" i="4"/>
  <c r="AG4983" i="4"/>
  <c r="AI4984" i="4"/>
  <c r="Y4986" i="4"/>
  <c r="AA4988" i="4"/>
  <c r="AD4989" i="4"/>
  <c r="AG4990" i="4"/>
  <c r="AI4991" i="4"/>
  <c r="Y4993" i="4"/>
  <c r="AA4994" i="4"/>
  <c r="AD4995" i="4"/>
  <c r="AG4996" i="4"/>
  <c r="AI4997" i="4"/>
  <c r="Y4999" i="4"/>
  <c r="AA5000" i="4"/>
  <c r="AD5001" i="4"/>
  <c r="AG5002" i="4"/>
  <c r="AI5003" i="4"/>
  <c r="Y5005" i="4"/>
  <c r="AA5006" i="4"/>
  <c r="AD5007" i="4"/>
  <c r="AG5008" i="4"/>
  <c r="AI5009" i="4"/>
  <c r="AF3836" i="4"/>
  <c r="AG4791" i="4"/>
  <c r="AI4927" i="4"/>
  <c r="AA4966" i="4"/>
  <c r="AA4986" i="4"/>
  <c r="AA4999" i="4"/>
  <c r="AD5006" i="4"/>
  <c r="AI1531" i="4"/>
  <c r="AD3962" i="4"/>
  <c r="AE4152" i="4"/>
  <c r="AC4201" i="4"/>
  <c r="Y4220" i="4"/>
  <c r="Y4233" i="4"/>
  <c r="AI4246" i="4"/>
  <c r="AG4260" i="4"/>
  <c r="AJ4275" i="4"/>
  <c r="AH4289" i="4"/>
  <c r="AH4301" i="4"/>
  <c r="AH4313" i="4"/>
  <c r="AH4325" i="4"/>
  <c r="AH4337" i="4"/>
  <c r="AJ4347" i="4"/>
  <c r="AH4361" i="4"/>
  <c r="AH4373" i="4"/>
  <c r="AA4387" i="4"/>
  <c r="Z4438" i="4"/>
  <c r="Z4459" i="4"/>
  <c r="Z4471" i="4"/>
  <c r="Z4483" i="4"/>
  <c r="AH4493" i="4"/>
  <c r="AD4504" i="4"/>
  <c r="AH4513" i="4"/>
  <c r="AC4523" i="4"/>
  <c r="AH4531" i="4"/>
  <c r="AJ4538" i="4"/>
  <c r="AC4547" i="4"/>
  <c r="AJ4556" i="4"/>
  <c r="AJ4562" i="4"/>
  <c r="AJ4568" i="4"/>
  <c r="Z4576" i="4"/>
  <c r="Z4582" i="4"/>
  <c r="AE4590" i="4"/>
  <c r="Z4600" i="4"/>
  <c r="AE4608" i="4"/>
  <c r="AJ4616" i="4"/>
  <c r="AE4626" i="4"/>
  <c r="Z4636" i="4"/>
  <c r="AC4643" i="4"/>
  <c r="AE4650" i="4"/>
  <c r="AJ4662" i="4"/>
  <c r="AE4672" i="4"/>
  <c r="AJ4682" i="4"/>
  <c r="AC4691" i="4"/>
  <c r="AJ4704" i="4"/>
  <c r="AE4716" i="4"/>
  <c r="AJ4724" i="4"/>
  <c r="AE4736" i="4"/>
  <c r="AJ4744" i="4"/>
  <c r="Z4752" i="4"/>
  <c r="AJ4762" i="4"/>
  <c r="AE4772" i="4"/>
  <c r="Z4782" i="4"/>
  <c r="AJ4792" i="4"/>
  <c r="AE4802" i="4"/>
  <c r="Z901" i="4"/>
  <c r="AH1291" i="4"/>
  <c r="Y1486" i="4"/>
  <c r="Y1612" i="4"/>
  <c r="Y1744" i="4"/>
  <c r="AF1817" i="4"/>
  <c r="AE1886" i="4"/>
  <c r="AC1955" i="4"/>
  <c r="AF2004" i="4"/>
  <c r="AE2042" i="4"/>
  <c r="AE2079" i="4"/>
  <c r="AF2120" i="4"/>
  <c r="AH2150" i="4"/>
  <c r="AD2179" i="4"/>
  <c r="Z2209" i="4"/>
  <c r="AI2238" i="4"/>
  <c r="AA2265" i="4"/>
  <c r="AE2299" i="4"/>
  <c r="Y2322" i="4"/>
  <c r="AA2346" i="4"/>
  <c r="Y2371" i="4"/>
  <c r="AI2394" i="4"/>
  <c r="Y2422" i="4"/>
  <c r="AF2443" i="4"/>
  <c r="AD2462" i="4"/>
  <c r="AF2484" i="4"/>
  <c r="AC2501" i="4"/>
  <c r="Z2523" i="4"/>
  <c r="Z2539" i="4"/>
  <c r="AA2551" i="4"/>
  <c r="AF2565" i="4"/>
  <c r="AD2580" i="4"/>
  <c r="AH2594" i="4"/>
  <c r="Z2607" i="4"/>
  <c r="AI2618" i="4"/>
  <c r="AF2629" i="4"/>
  <c r="AE2638" i="4"/>
  <c r="AH2646" i="4"/>
  <c r="AJ2656" i="4"/>
  <c r="AI2664" i="4"/>
  <c r="AB2672" i="4"/>
  <c r="Z2679" i="4"/>
  <c r="AD2685" i="4"/>
  <c r="AB2692" i="4"/>
  <c r="AH2699" i="4"/>
  <c r="AH2707" i="4"/>
  <c r="AF2714" i="4"/>
  <c r="Z2721" i="4"/>
  <c r="AH2726" i="4"/>
  <c r="Y2733" i="4"/>
  <c r="AG2739" i="4"/>
  <c r="AJ2743" i="4"/>
  <c r="AF2750" i="4"/>
  <c r="AH2757" i="4"/>
  <c r="Y2764" i="4"/>
  <c r="AG2768" i="4"/>
  <c r="AJ2774" i="4"/>
  <c r="Z2781" i="4"/>
  <c r="AH2786" i="4"/>
  <c r="Y2793" i="4"/>
  <c r="AG2799" i="4"/>
  <c r="AJ2805" i="4"/>
  <c r="Z2811" i="4"/>
  <c r="AH2817" i="4"/>
  <c r="Y2824" i="4"/>
  <c r="AG2828" i="4"/>
  <c r="AJ2835" i="4"/>
  <c r="Z2842" i="4"/>
  <c r="AB2848" i="4"/>
  <c r="Y2853" i="4"/>
  <c r="AG2859" i="4"/>
  <c r="AJ2866" i="4"/>
  <c r="Z2871" i="4"/>
  <c r="AH2877" i="4"/>
  <c r="Y2884" i="4"/>
  <c r="AA2890" i="4"/>
  <c r="AJ2895" i="4"/>
  <c r="Z2902" i="4"/>
  <c r="AB2908" i="4"/>
  <c r="Y2914" i="4"/>
  <c r="AA2920" i="4"/>
  <c r="AJ2926" i="4"/>
  <c r="Z2933" i="4"/>
  <c r="AH2937" i="4"/>
  <c r="Y2945" i="4"/>
  <c r="AB2950" i="4"/>
  <c r="AF2954" i="4"/>
  <c r="AJ2959" i="4"/>
  <c r="AF2965" i="4"/>
  <c r="AH2971" i="4"/>
  <c r="Z2976" i="4"/>
  <c r="AC2981" i="4"/>
  <c r="AJ2986" i="4"/>
  <c r="Y2991" i="4"/>
  <c r="AF2995" i="4"/>
  <c r="Z3000" i="4"/>
  <c r="AC3004" i="4"/>
  <c r="AB3008" i="4"/>
  <c r="AG3012" i="4"/>
  <c r="AA3017" i="4"/>
  <c r="AD3020" i="4"/>
  <c r="AH3024" i="4"/>
  <c r="AJ3029" i="4"/>
  <c r="AB3034" i="4"/>
  <c r="AF3037" i="4"/>
  <c r="Z3042" i="4"/>
  <c r="AC3046" i="4"/>
  <c r="AB3050" i="4"/>
  <c r="AG3054" i="4"/>
  <c r="AA3059" i="4"/>
  <c r="AG3063" i="4"/>
  <c r="AD3067" i="4"/>
  <c r="AJ3071" i="4"/>
  <c r="AB3076" i="4"/>
  <c r="AF3079" i="4"/>
  <c r="AF3084" i="4"/>
  <c r="Z3089" i="4"/>
  <c r="AD3093" i="4"/>
  <c r="AG3096" i="4"/>
  <c r="AA3101" i="4"/>
  <c r="AA3106" i="4"/>
  <c r="AD3109" i="4"/>
  <c r="AJ3113" i="4"/>
  <c r="AB3118" i="4"/>
  <c r="AH3122" i="4"/>
  <c r="AF3126" i="4"/>
  <c r="Z3131" i="4"/>
  <c r="AD3135" i="4"/>
  <c r="AC3139" i="4"/>
  <c r="AG3143" i="4"/>
  <c r="AA3148" i="4"/>
  <c r="AG3152" i="4"/>
  <c r="AJ3155" i="4"/>
  <c r="Y3161" i="4"/>
  <c r="AB3165" i="4"/>
  <c r="AF3168" i="4"/>
  <c r="Z3173" i="4"/>
  <c r="AD3177" i="4"/>
  <c r="AA3182" i="4"/>
  <c r="Y3185" i="4"/>
  <c r="Z3189" i="4"/>
  <c r="AA3193" i="4"/>
  <c r="AF3196" i="4"/>
  <c r="AG3200" i="4"/>
  <c r="AF3204" i="4"/>
  <c r="AG3208" i="4"/>
  <c r="AA3212" i="4"/>
  <c r="AB3216" i="4"/>
  <c r="AC3220" i="4"/>
  <c r="AA3223" i="4"/>
  <c r="AB3227" i="4"/>
  <c r="AH3231" i="4"/>
  <c r="AJ3235" i="4"/>
  <c r="AJ3238" i="4"/>
  <c r="AH3242" i="4"/>
  <c r="AJ3246" i="4"/>
  <c r="AC3250" i="4"/>
  <c r="AD3254" i="4"/>
  <c r="AE3258" i="4"/>
  <c r="AD3262" i="4"/>
  <c r="Z3266" i="4"/>
  <c r="Y3270" i="4"/>
  <c r="Z3274" i="4"/>
  <c r="Z3277" i="4"/>
  <c r="AF3281" i="4"/>
  <c r="AG3285" i="4"/>
  <c r="AF3289" i="4"/>
  <c r="AE3292" i="4"/>
  <c r="AB3296" i="4"/>
  <c r="AD3300" i="4"/>
  <c r="AA3303" i="4"/>
  <c r="AH3306" i="4"/>
  <c r="AE3310" i="4"/>
  <c r="AI3313" i="4"/>
  <c r="AD3316" i="4"/>
  <c r="AH3319" i="4"/>
  <c r="AB3323" i="4"/>
  <c r="AG3325" i="4"/>
  <c r="AH3328" i="4"/>
  <c r="AA3332" i="4"/>
  <c r="AE3335" i="4"/>
  <c r="Y3338" i="4"/>
  <c r="AD3341" i="4"/>
  <c r="AH3344" i="4"/>
  <c r="AC3347" i="4"/>
  <c r="AD3350" i="4"/>
  <c r="AG3353" i="4"/>
  <c r="AA3357" i="4"/>
  <c r="AF3359" i="4"/>
  <c r="Y3363" i="4"/>
  <c r="AD3366" i="4"/>
  <c r="AI3368" i="4"/>
  <c r="Y3372" i="4"/>
  <c r="AC3375" i="4"/>
  <c r="AG3378" i="4"/>
  <c r="AB3381" i="4"/>
  <c r="AH3383" i="4"/>
  <c r="AE3386" i="4"/>
  <c r="AE3388" i="4"/>
  <c r="AB3391" i="4"/>
  <c r="AH3393" i="4"/>
  <c r="AE3396" i="4"/>
  <c r="AE3398" i="4"/>
  <c r="AB3401" i="4"/>
  <c r="AH3403" i="4"/>
  <c r="AH3405" i="4"/>
  <c r="AE3408" i="4"/>
  <c r="AA3411" i="4"/>
  <c r="AG3413" i="4"/>
  <c r="AH3415" i="4"/>
  <c r="AD3418" i="4"/>
  <c r="Y3421" i="4"/>
  <c r="AA3423" i="4"/>
  <c r="AG3425" i="4"/>
  <c r="AD3428" i="4"/>
  <c r="Y3431" i="4"/>
  <c r="Y3433" i="4"/>
  <c r="AG3435" i="4"/>
  <c r="AD3438" i="4"/>
  <c r="AD3440" i="4"/>
  <c r="Y3443" i="4"/>
  <c r="AG3445" i="4"/>
  <c r="AC3448" i="4"/>
  <c r="AD3450" i="4"/>
  <c r="Y3453" i="4"/>
  <c r="AF3455" i="4"/>
  <c r="AG3457" i="4"/>
  <c r="AC3460" i="4"/>
  <c r="AI3462" i="4"/>
  <c r="AF3465" i="4"/>
  <c r="AF3467" i="4"/>
  <c r="AB3470" i="4"/>
  <c r="AI3472" i="4"/>
  <c r="AI3474" i="4"/>
  <c r="AF3477" i="4"/>
  <c r="AB3480" i="4"/>
  <c r="AI3482" i="4"/>
  <c r="AI3484" i="4"/>
  <c r="AF3487" i="4"/>
  <c r="AB3490" i="4"/>
  <c r="AB3492" i="4"/>
  <c r="AI3494" i="4"/>
  <c r="AE3497" i="4"/>
  <c r="AA3500" i="4"/>
  <c r="AB3502" i="4"/>
  <c r="AH3504" i="4"/>
  <c r="AD3507" i="4"/>
  <c r="AE3509" i="4"/>
  <c r="AA3512" i="4"/>
  <c r="AH3514" i="4"/>
  <c r="AD3517" i="4"/>
  <c r="AD3519" i="4"/>
  <c r="AA3522" i="4"/>
  <c r="AH3524" i="4"/>
  <c r="AH3526" i="4"/>
  <c r="AD3529" i="4"/>
  <c r="AA3532" i="4"/>
  <c r="AG3534" i="4"/>
  <c r="AH3536" i="4"/>
  <c r="AD3539" i="4"/>
  <c r="Y3542" i="4"/>
  <c r="AA3544" i="4"/>
  <c r="AG3546" i="4"/>
  <c r="AC3549" i="4"/>
  <c r="Y3552" i="4"/>
  <c r="Y3554" i="4"/>
  <c r="AF3556" i="4"/>
  <c r="AC3559" i="4"/>
  <c r="AC3561" i="4"/>
  <c r="Y3564" i="4"/>
  <c r="AF3566" i="4"/>
  <c r="AC3569" i="4"/>
  <c r="AC3571" i="4"/>
  <c r="Y3574" i="4"/>
  <c r="AF3576" i="4"/>
  <c r="AF3578" i="4"/>
  <c r="AC3581" i="4"/>
  <c r="AI3583" i="4"/>
  <c r="AE3586" i="4"/>
  <c r="AF3588" i="4"/>
  <c r="AB3591" i="4"/>
  <c r="AH3593" i="4"/>
  <c r="AI3595" i="4"/>
  <c r="AE3598" i="4"/>
  <c r="AB3601" i="4"/>
  <c r="AH3603" i="4"/>
  <c r="AH3605" i="4"/>
  <c r="AE3608" i="4"/>
  <c r="AB3611" i="4"/>
  <c r="AB3613" i="4"/>
  <c r="AH3615" i="4"/>
  <c r="AE3618" i="4"/>
  <c r="AA3621" i="4"/>
  <c r="AB3623" i="4"/>
  <c r="AH3625" i="4"/>
  <c r="AD3628" i="4"/>
  <c r="AE3630" i="4"/>
  <c r="AA3633" i="4"/>
  <c r="AG3635" i="4"/>
  <c r="AD3638" i="4"/>
  <c r="AD3640" i="4"/>
  <c r="Y3643" i="4"/>
  <c r="AG3645" i="4"/>
  <c r="AF3647" i="4"/>
  <c r="Y3650" i="4"/>
  <c r="AD3652" i="4"/>
  <c r="AI3654" i="4"/>
  <c r="AG3656" i="4"/>
  <c r="AA3659" i="4"/>
  <c r="AE3661" i="4"/>
  <c r="AC3663" i="4"/>
  <c r="AH3665" i="4"/>
  <c r="AA3668" i="4"/>
  <c r="AE3670" i="4"/>
  <c r="AD3672" i="4"/>
  <c r="AH3674" i="4"/>
  <c r="AA3677" i="4"/>
  <c r="Y3679" i="4"/>
  <c r="AD3681" i="4"/>
  <c r="AI3683" i="4"/>
  <c r="AB3686" i="4"/>
  <c r="Y3688" i="4"/>
  <c r="AE3690" i="4"/>
  <c r="AJ3692" i="4"/>
  <c r="AH3694" i="4"/>
  <c r="AA3697" i="4"/>
  <c r="AF3699" i="4"/>
  <c r="AJ3701" i="4"/>
  <c r="AI3703" i="4"/>
  <c r="AB3706" i="4"/>
  <c r="AF3708" i="4"/>
  <c r="AE3710" i="4"/>
  <c r="AI3712" i="4"/>
  <c r="AA3715" i="4"/>
  <c r="AD3717" i="4"/>
  <c r="Z3719" i="4"/>
  <c r="AB3721" i="4"/>
  <c r="AE3723" i="4"/>
  <c r="AA3725" i="4"/>
  <c r="AD3727" i="4"/>
  <c r="AF3729" i="4"/>
  <c r="AI3731" i="4"/>
  <c r="AE3733" i="4"/>
  <c r="AH3735" i="4"/>
  <c r="AJ3737" i="4"/>
  <c r="AF3739" i="4"/>
  <c r="AI3741" i="4"/>
  <c r="Y3744" i="4"/>
  <c r="AA3746" i="4"/>
  <c r="AJ3747" i="4"/>
  <c r="Z3750" i="4"/>
  <c r="AB3752" i="4"/>
  <c r="Y3754" i="4"/>
  <c r="AA3756" i="4"/>
  <c r="AD3758" i="4"/>
  <c r="AF3760" i="4"/>
  <c r="AB3762" i="4"/>
  <c r="AE3764" i="4"/>
  <c r="AH3766" i="4"/>
  <c r="AD3768" i="4"/>
  <c r="AF3770" i="4"/>
  <c r="AI3772" i="4"/>
  <c r="Y3775" i="4"/>
  <c r="AH3776" i="4"/>
  <c r="AJ3778" i="4"/>
  <c r="Z3781" i="4"/>
  <c r="AI3782" i="4"/>
  <c r="Y3785" i="4"/>
  <c r="AA3787" i="4"/>
  <c r="AD3789" i="4"/>
  <c r="Z3791" i="4"/>
  <c r="AB3793" i="4"/>
  <c r="AE3795" i="4"/>
  <c r="AA3797" i="4"/>
  <c r="AD3799" i="4"/>
  <c r="AF3801" i="4"/>
  <c r="AI3803" i="4"/>
  <c r="AE3805" i="4"/>
  <c r="AH3807" i="4"/>
  <c r="AJ3809" i="4"/>
  <c r="AF3811" i="4"/>
  <c r="AI3813" i="4"/>
  <c r="Y3816" i="4"/>
  <c r="AA3818" i="4"/>
  <c r="AJ3819" i="4"/>
  <c r="Z3822" i="4"/>
  <c r="AB3824" i="4"/>
  <c r="Y3826" i="4"/>
  <c r="AA3828" i="4"/>
  <c r="AD3830" i="4"/>
  <c r="AF3832" i="4"/>
  <c r="AB3834" i="4"/>
  <c r="AE3836" i="4"/>
  <c r="AH3838" i="4"/>
  <c r="AD3840" i="4"/>
  <c r="AF3842" i="4"/>
  <c r="AI3844" i="4"/>
  <c r="Y3847" i="4"/>
  <c r="AH3848" i="4"/>
  <c r="AJ3850" i="4"/>
  <c r="Z3853" i="4"/>
  <c r="AI3854" i="4"/>
  <c r="Y3857" i="4"/>
  <c r="AA3859" i="4"/>
  <c r="AD3861" i="4"/>
  <c r="Z3863" i="4"/>
  <c r="AB3865" i="4"/>
  <c r="AE3867" i="4"/>
  <c r="AA3869" i="4"/>
  <c r="AD3871" i="4"/>
  <c r="AF3873" i="4"/>
  <c r="AI3875" i="4"/>
  <c r="AE3877" i="4"/>
  <c r="AH3879" i="4"/>
  <c r="AJ3881" i="4"/>
  <c r="AF3883" i="4"/>
  <c r="AI3885" i="4"/>
  <c r="Y3888" i="4"/>
  <c r="AA3890" i="4"/>
  <c r="AJ3891" i="4"/>
  <c r="Z3894" i="4"/>
  <c r="AB3896" i="4"/>
  <c r="Y3898" i="4"/>
  <c r="AA3900" i="4"/>
  <c r="AD3902" i="4"/>
  <c r="AF3904" i="4"/>
  <c r="AB3906" i="4"/>
  <c r="AE3908" i="4"/>
  <c r="AH3910" i="4"/>
  <c r="AD3912" i="4"/>
  <c r="AF3914" i="4"/>
  <c r="AI3916" i="4"/>
  <c r="Y3919" i="4"/>
  <c r="AH3920" i="4"/>
  <c r="AJ3922" i="4"/>
  <c r="Z3925" i="4"/>
  <c r="AI3926" i="4"/>
  <c r="Y3929" i="4"/>
  <c r="AA3931" i="4"/>
  <c r="AD3933" i="4"/>
  <c r="Z3935" i="4"/>
  <c r="AB3937" i="4"/>
  <c r="AE3939" i="4"/>
  <c r="AA3941" i="4"/>
  <c r="AD3943" i="4"/>
  <c r="AF3945" i="4"/>
  <c r="AI3947" i="4"/>
  <c r="AE3949" i="4"/>
  <c r="AH3951" i="4"/>
  <c r="AJ3953" i="4"/>
  <c r="AF3955" i="4"/>
  <c r="AI3957" i="4"/>
  <c r="Y3960" i="4"/>
  <c r="AA3962" i="4"/>
  <c r="AJ3963" i="4"/>
  <c r="Z3966" i="4"/>
  <c r="AB3968" i="4"/>
  <c r="Y3970" i="4"/>
  <c r="AA3972" i="4"/>
  <c r="AD3974" i="4"/>
  <c r="AF3976" i="4"/>
  <c r="AB3978" i="4"/>
  <c r="AE3980" i="4"/>
  <c r="AH3982" i="4"/>
  <c r="AD3984" i="4"/>
  <c r="AF3986" i="4"/>
  <c r="AI3988" i="4"/>
  <c r="Y3991" i="4"/>
  <c r="AH3992" i="4"/>
  <c r="AJ3994" i="4"/>
  <c r="Z3997" i="4"/>
  <c r="AI3998" i="4"/>
  <c r="Y4001" i="4"/>
  <c r="AA4003" i="4"/>
  <c r="AD4005" i="4"/>
  <c r="Z4007" i="4"/>
  <c r="AB4009" i="4"/>
  <c r="AE4011" i="4"/>
  <c r="AA4013" i="4"/>
  <c r="AD4015" i="4"/>
  <c r="AF4017" i="4"/>
  <c r="AI4019" i="4"/>
  <c r="AE4021" i="4"/>
  <c r="AH4023" i="4"/>
  <c r="AJ4025" i="4"/>
  <c r="AF4027" i="4"/>
  <c r="AI4029" i="4"/>
  <c r="Y4032" i="4"/>
  <c r="AA4034" i="4"/>
  <c r="AJ4035" i="4"/>
  <c r="Z4038" i="4"/>
  <c r="AB4040" i="4"/>
  <c r="Y4042" i="4"/>
  <c r="AA4044" i="4"/>
  <c r="AD4046" i="4"/>
  <c r="AF4048" i="4"/>
  <c r="AB4050" i="4"/>
  <c r="AE4052" i="4"/>
  <c r="AH4054" i="4"/>
  <c r="AD4056" i="4"/>
  <c r="AF4058" i="4"/>
  <c r="AI4060" i="4"/>
  <c r="Y4063" i="4"/>
  <c r="AH4064" i="4"/>
  <c r="AJ4066" i="4"/>
  <c r="Z4069" i="4"/>
  <c r="AI4070" i="4"/>
  <c r="Y4073" i="4"/>
  <c r="AA4075" i="4"/>
  <c r="AD4077" i="4"/>
  <c r="Z4079" i="4"/>
  <c r="AB4081" i="4"/>
  <c r="AC4083" i="4"/>
  <c r="AJ4084" i="4"/>
  <c r="AJ4086" i="4"/>
  <c r="AJ4088" i="4"/>
  <c r="AJ4090" i="4"/>
  <c r="AD4092" i="4"/>
  <c r="AD4094" i="4"/>
  <c r="AD4096" i="4"/>
  <c r="Y4098" i="4"/>
  <c r="Y4100" i="4"/>
  <c r="Y4102" i="4"/>
  <c r="Y4104" i="4"/>
  <c r="AE4105" i="4"/>
  <c r="AE4107" i="4"/>
  <c r="AE4109" i="4"/>
  <c r="Z4111" i="4"/>
  <c r="Z4113" i="4"/>
  <c r="Z4115" i="4"/>
  <c r="Z4117" i="4"/>
  <c r="AF4118" i="4"/>
  <c r="AF4120" i="4"/>
  <c r="AF4122" i="4"/>
  <c r="AA4124" i="4"/>
  <c r="AA4126" i="4"/>
  <c r="AA4128" i="4"/>
  <c r="AA4130" i="4"/>
  <c r="AH4131" i="4"/>
  <c r="AH4133" i="4"/>
  <c r="AH4135" i="4"/>
  <c r="AB4137" i="4"/>
  <c r="AB4139" i="4"/>
  <c r="AB4141" i="4"/>
  <c r="AB4143" i="4"/>
  <c r="AI4144" i="4"/>
  <c r="AI4146" i="4"/>
  <c r="AI4148" i="4"/>
  <c r="AC4150" i="4"/>
  <c r="AC4152" i="4"/>
  <c r="AC4154" i="4"/>
  <c r="AC4156" i="4"/>
  <c r="AJ4157" i="4"/>
  <c r="AJ4159" i="4"/>
  <c r="AJ4161" i="4"/>
  <c r="AD4163" i="4"/>
  <c r="AD4165" i="4"/>
  <c r="AD4167" i="4"/>
  <c r="AD4169" i="4"/>
  <c r="Y4171" i="4"/>
  <c r="Y4173" i="4"/>
  <c r="Y4175" i="4"/>
  <c r="AE4176" i="4"/>
  <c r="AE4178" i="4"/>
  <c r="AE4180" i="4"/>
  <c r="AE4182" i="4"/>
  <c r="Z4184" i="4"/>
  <c r="Z4186" i="4"/>
  <c r="Z4188" i="4"/>
  <c r="AF4189" i="4"/>
  <c r="AF4191" i="4"/>
  <c r="AF4193" i="4"/>
  <c r="AF4195" i="4"/>
  <c r="AA4197" i="4"/>
  <c r="AA4199" i="4"/>
  <c r="AA4201" i="4"/>
  <c r="AH4202" i="4"/>
  <c r="AH4204" i="4"/>
  <c r="AH4206" i="4"/>
  <c r="AH4208" i="4"/>
  <c r="AB4210" i="4"/>
  <c r="AB4212" i="4"/>
  <c r="AB4214" i="4"/>
  <c r="AI4215" i="4"/>
  <c r="AI4217" i="4"/>
  <c r="AI4219" i="4"/>
  <c r="AI4221" i="4"/>
  <c r="AC4223" i="4"/>
  <c r="AC4225" i="4"/>
  <c r="AC4227" i="4"/>
  <c r="AJ4228" i="4"/>
  <c r="AJ4230" i="4"/>
  <c r="AI4232" i="4"/>
  <c r="AG4234" i="4"/>
  <c r="Z4236" i="4"/>
  <c r="AJ4237" i="4"/>
  <c r="AH4239" i="4"/>
  <c r="AA4241" i="4"/>
  <c r="Y4243" i="4"/>
  <c r="AI4244" i="4"/>
  <c r="AG4246" i="4"/>
  <c r="Z4248" i="4"/>
  <c r="AJ4249" i="4"/>
  <c r="AH4251" i="4"/>
  <c r="AA4253" i="4"/>
  <c r="Y4255" i="4"/>
  <c r="AI4256" i="4"/>
  <c r="AG4258" i="4"/>
  <c r="Z4260" i="4"/>
  <c r="AJ4261" i="4"/>
  <c r="AH4263" i="4"/>
  <c r="AA4265" i="4"/>
  <c r="Y4267" i="4"/>
  <c r="AI4268" i="4"/>
  <c r="AG4270" i="4"/>
  <c r="Z4272" i="4"/>
  <c r="AJ4273" i="4"/>
  <c r="AH4275" i="4"/>
  <c r="AA4277" i="4"/>
  <c r="Y4279" i="4"/>
  <c r="AI4280" i="4"/>
  <c r="AG4282" i="4"/>
  <c r="Z4284" i="4"/>
  <c r="AJ4285" i="4"/>
  <c r="AH4287" i="4"/>
  <c r="AA4289" i="4"/>
  <c r="Y4291" i="4"/>
  <c r="AI4292" i="4"/>
  <c r="AG4294" i="4"/>
  <c r="Z4296" i="4"/>
  <c r="AJ4297" i="4"/>
  <c r="AH4299" i="4"/>
  <c r="AA4301" i="4"/>
  <c r="Y4303" i="4"/>
  <c r="AI4304" i="4"/>
  <c r="AG4306" i="4"/>
  <c r="Z4308" i="4"/>
  <c r="AJ4309" i="4"/>
  <c r="AH4311" i="4"/>
  <c r="AA4313" i="4"/>
  <c r="Y4315" i="4"/>
  <c r="AI4316" i="4"/>
  <c r="AG4318" i="4"/>
  <c r="Z4320" i="4"/>
  <c r="AJ4321" i="4"/>
  <c r="AH4323" i="4"/>
  <c r="AA4325" i="4"/>
  <c r="Y4327" i="4"/>
  <c r="AI4328" i="4"/>
  <c r="AG4330" i="4"/>
  <c r="Z4332" i="4"/>
  <c r="AJ4333" i="4"/>
  <c r="AH4335" i="4"/>
  <c r="AA4337" i="4"/>
  <c r="Y4339" i="4"/>
  <c r="AI4340" i="4"/>
  <c r="AG4342" i="4"/>
  <c r="Z4344" i="4"/>
  <c r="AJ4345" i="4"/>
  <c r="AH4347" i="4"/>
  <c r="AA4349" i="4"/>
  <c r="Y4351" i="4"/>
  <c r="AI4352" i="4"/>
  <c r="AG4354" i="4"/>
  <c r="Z4356" i="4"/>
  <c r="AJ4357" i="4"/>
  <c r="AH4359" i="4"/>
  <c r="AA4361" i="4"/>
  <c r="Y4363" i="4"/>
  <c r="AI4364" i="4"/>
  <c r="AG4366" i="4"/>
  <c r="Z4368" i="4"/>
  <c r="AJ4369" i="4"/>
  <c r="AH4371" i="4"/>
  <c r="AA4373" i="4"/>
  <c r="Y4375" i="4"/>
  <c r="AI4376" i="4"/>
  <c r="AG4378" i="4"/>
  <c r="Z4380" i="4"/>
  <c r="AJ4381" i="4"/>
  <c r="AH4383" i="4"/>
  <c r="AA4385" i="4"/>
  <c r="Y4387" i="4"/>
  <c r="AI4388" i="4"/>
  <c r="AA4390" i="4"/>
  <c r="Y4392" i="4"/>
  <c r="AI4393" i="4"/>
  <c r="AG4395" i="4"/>
  <c r="Z4397" i="4"/>
  <c r="AJ4398" i="4"/>
  <c r="AC4400" i="4"/>
  <c r="AJ4401" i="4"/>
  <c r="AC4403" i="4"/>
  <c r="AJ4404" i="4"/>
  <c r="AC4406" i="4"/>
  <c r="AJ4407" i="4"/>
  <c r="AC4409" i="4"/>
  <c r="AJ4410" i="4"/>
  <c r="AC4412" i="4"/>
  <c r="AJ4413" i="4"/>
  <c r="AC4415" i="4"/>
  <c r="AJ4416" i="4"/>
  <c r="AC4418" i="4"/>
  <c r="AJ4419" i="4"/>
  <c r="AC4421" i="4"/>
  <c r="AJ4422" i="4"/>
  <c r="AC4424" i="4"/>
  <c r="AJ4425" i="4"/>
  <c r="AC4427" i="4"/>
  <c r="AJ4428" i="4"/>
  <c r="AC4430" i="4"/>
  <c r="AJ4431" i="4"/>
  <c r="AC4433" i="4"/>
  <c r="AJ4434" i="4"/>
  <c r="AC4436" i="4"/>
  <c r="AJ4437" i="4"/>
  <c r="AC4439" i="4"/>
  <c r="AJ4440" i="4"/>
  <c r="AC4442" i="4"/>
  <c r="AJ4443" i="4"/>
  <c r="AC4445" i="4"/>
  <c r="AJ4446" i="4"/>
  <c r="AC4448" i="4"/>
  <c r="AJ4449" i="4"/>
  <c r="AC4451" i="4"/>
  <c r="AJ4452" i="4"/>
  <c r="AC4454" i="4"/>
  <c r="AJ4455" i="4"/>
  <c r="AC4457" i="4"/>
  <c r="AJ4458" i="4"/>
  <c r="AC4460" i="4"/>
  <c r="AJ4461" i="4"/>
  <c r="AC4463" i="4"/>
  <c r="AJ4464" i="4"/>
  <c r="AC4466" i="4"/>
  <c r="AJ4467" i="4"/>
  <c r="AC4469" i="4"/>
  <c r="AJ4470" i="4"/>
  <c r="AC4472" i="4"/>
  <c r="AJ4473" i="4"/>
  <c r="AC4475" i="4"/>
  <c r="AJ4476" i="4"/>
  <c r="AC4478" i="4"/>
  <c r="AJ4479" i="4"/>
  <c r="AC4481" i="4"/>
  <c r="AJ4482" i="4"/>
  <c r="AC4484" i="4"/>
  <c r="AJ4485" i="4"/>
  <c r="AC4487" i="4"/>
  <c r="AJ4488" i="4"/>
  <c r="AC4490" i="4"/>
  <c r="AJ4491" i="4"/>
  <c r="AC4493" i="4"/>
  <c r="AJ4494" i="4"/>
  <c r="AA4496" i="4"/>
  <c r="AG4497" i="4"/>
  <c r="AJ4498" i="4"/>
  <c r="AA4500" i="4"/>
  <c r="AG4501" i="4"/>
  <c r="AJ4502" i="4"/>
  <c r="AA4504" i="4"/>
  <c r="AG4505" i="4"/>
  <c r="AJ4506" i="4"/>
  <c r="AA4508" i="4"/>
  <c r="AG4509" i="4"/>
  <c r="AJ4510" i="4"/>
  <c r="AA4512" i="4"/>
  <c r="AE4513" i="4"/>
  <c r="AH4514" i="4"/>
  <c r="AJ4515" i="4"/>
  <c r="Z4517" i="4"/>
  <c r="AC4518" i="4"/>
  <c r="AE4519" i="4"/>
  <c r="AH4520" i="4"/>
  <c r="AJ4521" i="4"/>
  <c r="Z4523" i="4"/>
  <c r="AC4524" i="4"/>
  <c r="AE4525" i="4"/>
  <c r="AH4526" i="4"/>
  <c r="AJ4527" i="4"/>
  <c r="Z4529" i="4"/>
  <c r="AC4530" i="4"/>
  <c r="AE4531" i="4"/>
  <c r="AH4532" i="4"/>
  <c r="AJ4533" i="4"/>
  <c r="Z4535" i="4"/>
  <c r="AC4536" i="4"/>
  <c r="AE4537" i="4"/>
  <c r="AH4538" i="4"/>
  <c r="AJ4539" i="4"/>
  <c r="Z4541" i="4"/>
  <c r="AC4542" i="4"/>
  <c r="AE4543" i="4"/>
  <c r="AH4544" i="4"/>
  <c r="AJ4545" i="4"/>
  <c r="Z4547" i="4"/>
  <c r="AC4548" i="4"/>
  <c r="AE4549" i="4"/>
  <c r="AH4550" i="4"/>
  <c r="AJ4551" i="4"/>
  <c r="Z4553" i="4"/>
  <c r="AC4554" i="4"/>
  <c r="AE4555" i="4"/>
  <c r="AH4556" i="4"/>
  <c r="AJ4557" i="4"/>
  <c r="Z4559" i="4"/>
  <c r="AC4560" i="4"/>
  <c r="AE4561" i="4"/>
  <c r="AH4562" i="4"/>
  <c r="AJ4563" i="4"/>
  <c r="Z4565" i="4"/>
  <c r="AC4566" i="4"/>
  <c r="AE4567" i="4"/>
  <c r="AH4568" i="4"/>
  <c r="AJ4569" i="4"/>
  <c r="Z4571" i="4"/>
  <c r="AC4572" i="4"/>
  <c r="AE4573" i="4"/>
  <c r="AH4574" i="4"/>
  <c r="AJ4575" i="4"/>
  <c r="Z4577" i="4"/>
  <c r="AC4578" i="4"/>
  <c r="AE4579" i="4"/>
  <c r="AH4580" i="4"/>
  <c r="AJ4581" i="4"/>
  <c r="Z4583" i="4"/>
  <c r="AC4584" i="4"/>
  <c r="AE4585" i="4"/>
  <c r="AH4586" i="4"/>
  <c r="AJ4587" i="4"/>
  <c r="Z4589" i="4"/>
  <c r="AC4590" i="4"/>
  <c r="AE4591" i="4"/>
  <c r="AH4592" i="4"/>
  <c r="AJ4593" i="4"/>
  <c r="Z4595" i="4"/>
  <c r="AC4596" i="4"/>
  <c r="AE4597" i="4"/>
  <c r="AH4598" i="4"/>
  <c r="AJ4599" i="4"/>
  <c r="Z4601" i="4"/>
  <c r="AC4602" i="4"/>
  <c r="AE4603" i="4"/>
  <c r="AH4604" i="4"/>
  <c r="AJ4605" i="4"/>
  <c r="Z4607" i="4"/>
  <c r="AC4608" i="4"/>
  <c r="AE4609" i="4"/>
  <c r="AH4610" i="4"/>
  <c r="AJ4611" i="4"/>
  <c r="Z4613" i="4"/>
  <c r="AC4614" i="4"/>
  <c r="AE4615" i="4"/>
  <c r="AH4616" i="4"/>
  <c r="AJ4617" i="4"/>
  <c r="Z4619" i="4"/>
  <c r="AC4620" i="4"/>
  <c r="AE4621" i="4"/>
  <c r="AH4622" i="4"/>
  <c r="AJ4623" i="4"/>
  <c r="Z4625" i="4"/>
  <c r="AC4626" i="4"/>
  <c r="AE4627" i="4"/>
  <c r="AH4628" i="4"/>
  <c r="AJ4629" i="4"/>
  <c r="Z4631" i="4"/>
  <c r="AC4632" i="4"/>
  <c r="AE4633" i="4"/>
  <c r="AH4634" i="4"/>
  <c r="AJ4635" i="4"/>
  <c r="Z4637" i="4"/>
  <c r="AC4638" i="4"/>
  <c r="AE4639" i="4"/>
  <c r="AH4640" i="4"/>
  <c r="AJ4641" i="4"/>
  <c r="Z4643" i="4"/>
  <c r="AC4644" i="4"/>
  <c r="AE4645" i="4"/>
  <c r="AH4646" i="4"/>
  <c r="AJ4647" i="4"/>
  <c r="Z4649" i="4"/>
  <c r="AC4650" i="4"/>
  <c r="AE4651" i="4"/>
  <c r="AH4652" i="4"/>
  <c r="AJ4653" i="4"/>
  <c r="Z4655" i="4"/>
  <c r="AC4660" i="4"/>
  <c r="AE4661" i="4"/>
  <c r="AH4662" i="4"/>
  <c r="AJ4663" i="4"/>
  <c r="Z4665" i="4"/>
  <c r="AC4666" i="4"/>
  <c r="AE4667" i="4"/>
  <c r="AH4668" i="4"/>
  <c r="AJ4669" i="4"/>
  <c r="Z4671" i="4"/>
  <c r="AC4672" i="4"/>
  <c r="AE4673" i="4"/>
  <c r="AH4674" i="4"/>
  <c r="AJ4675" i="4"/>
  <c r="Z4677" i="4"/>
  <c r="AC4680" i="4"/>
  <c r="AE4681" i="4"/>
  <c r="AH4682" i="4"/>
  <c r="AJ4683" i="4"/>
  <c r="Z4685" i="4"/>
  <c r="AC4686" i="4"/>
  <c r="AE4687" i="4"/>
  <c r="AH4688" i="4"/>
  <c r="AJ4689" i="4"/>
  <c r="Z4691" i="4"/>
  <c r="AC4696" i="4"/>
  <c r="AE4697" i="4"/>
  <c r="AH4698" i="4"/>
  <c r="AJ4699" i="4"/>
  <c r="Z4701" i="4"/>
  <c r="AC4702" i="4"/>
  <c r="AE4703" i="4"/>
  <c r="AH4704" i="4"/>
  <c r="AJ4705" i="4"/>
  <c r="Z4707" i="4"/>
  <c r="AC4708" i="4"/>
  <c r="AE4709" i="4"/>
  <c r="AH4710" i="4"/>
  <c r="AJ4711" i="4"/>
  <c r="Z4713" i="4"/>
  <c r="AC4716" i="4"/>
  <c r="AE4717" i="4"/>
  <c r="AH4718" i="4"/>
  <c r="AJ4719" i="4"/>
  <c r="Z4721" i="4"/>
  <c r="AC4722" i="4"/>
  <c r="AE4723" i="4"/>
  <c r="AH4724" i="4"/>
  <c r="AJ4725" i="4"/>
  <c r="Z4727" i="4"/>
  <c r="AC4728" i="4"/>
  <c r="AE4729" i="4"/>
  <c r="AH4730" i="4"/>
  <c r="AJ4731" i="4"/>
  <c r="Z4735" i="4"/>
  <c r="AC4736" i="4"/>
  <c r="AE4737" i="4"/>
  <c r="AH4738" i="4"/>
  <c r="AJ4739" i="4"/>
  <c r="Z4741" i="4"/>
  <c r="AC4742" i="4"/>
  <c r="AE4743" i="4"/>
  <c r="AH4744" i="4"/>
  <c r="AJ4745" i="4"/>
  <c r="Z4747" i="4"/>
  <c r="AC4748" i="4"/>
  <c r="AE4749" i="4"/>
  <c r="AH4750" i="4"/>
  <c r="AJ4751" i="4"/>
  <c r="Z4753" i="4"/>
  <c r="AC4754" i="4"/>
  <c r="AE4755" i="4"/>
  <c r="AH4756" i="4"/>
  <c r="AJ4757" i="4"/>
  <c r="Z4759" i="4"/>
  <c r="AC4760" i="4"/>
  <c r="AE4761" i="4"/>
  <c r="AH4762" i="4"/>
  <c r="AJ4763" i="4"/>
  <c r="Z4765" i="4"/>
  <c r="AC4766" i="4"/>
  <c r="AE4767" i="4"/>
  <c r="AH4768" i="4"/>
  <c r="AJ4769" i="4"/>
  <c r="Z4771" i="4"/>
  <c r="AC4772" i="4"/>
  <c r="AE4773" i="4"/>
  <c r="AH4774" i="4"/>
  <c r="AJ4775" i="4"/>
  <c r="Z4777" i="4"/>
  <c r="AC4778" i="4"/>
  <c r="AE4779" i="4"/>
  <c r="AH4780" i="4"/>
  <c r="AJ4781" i="4"/>
  <c r="Z4783" i="4"/>
  <c r="AC4784" i="4"/>
  <c r="AE4785" i="4"/>
  <c r="AH4786" i="4"/>
  <c r="AJ4787" i="4"/>
  <c r="Z4789" i="4"/>
  <c r="AC4790" i="4"/>
  <c r="AE4791" i="4"/>
  <c r="AH4792" i="4"/>
  <c r="AJ4793" i="4"/>
  <c r="Z4795" i="4"/>
  <c r="AC4796" i="4"/>
  <c r="AE4797" i="4"/>
  <c r="AH4798" i="4"/>
  <c r="AJ4799" i="4"/>
  <c r="Z4801" i="4"/>
  <c r="AC4802" i="4"/>
  <c r="AE4803" i="4"/>
  <c r="AH4804" i="4"/>
  <c r="AJ4805" i="4"/>
  <c r="Z4807" i="4"/>
  <c r="AC4808" i="4"/>
  <c r="AE4809" i="4"/>
  <c r="AH4810" i="4"/>
  <c r="AJ4811" i="4"/>
  <c r="Z4813" i="4"/>
  <c r="AC4814" i="4"/>
  <c r="AE4815" i="4"/>
  <c r="AH4816" i="4"/>
  <c r="AJ4817" i="4"/>
  <c r="Z4819" i="4"/>
  <c r="AC4820" i="4"/>
  <c r="AE4821" i="4"/>
  <c r="AH4822" i="4"/>
  <c r="AJ4823" i="4"/>
  <c r="Z4825" i="4"/>
  <c r="AC4826" i="4"/>
  <c r="AE4827" i="4"/>
  <c r="AH4828" i="4"/>
  <c r="AJ4829" i="4"/>
  <c r="Z4831" i="4"/>
  <c r="AC4832" i="4"/>
  <c r="AE4833" i="4"/>
  <c r="AH4834" i="4"/>
  <c r="AJ4835" i="4"/>
  <c r="Z4837" i="4"/>
  <c r="AC4838" i="4"/>
  <c r="AE4839" i="4"/>
  <c r="AH4840" i="4"/>
  <c r="AJ4841" i="4"/>
  <c r="Z4843" i="4"/>
  <c r="AC4844" i="4"/>
  <c r="AE4845" i="4"/>
  <c r="AH4846" i="4"/>
  <c r="AJ4847" i="4"/>
  <c r="Z4849" i="4"/>
  <c r="AC4850" i="4"/>
  <c r="AE4851" i="4"/>
  <c r="AH4852" i="4"/>
  <c r="AJ4853" i="4"/>
  <c r="Z4855" i="4"/>
  <c r="AC4856" i="4"/>
  <c r="AE4857" i="4"/>
  <c r="AH4858" i="4"/>
  <c r="AJ4859" i="4"/>
  <c r="Z4861" i="4"/>
  <c r="AC4862" i="4"/>
  <c r="AE4863" i="4"/>
  <c r="AH4864" i="4"/>
  <c r="AJ4865" i="4"/>
  <c r="Z4867" i="4"/>
  <c r="AC4868" i="4"/>
  <c r="AE4869" i="4"/>
  <c r="AH4870" i="4"/>
  <c r="AJ4871" i="4"/>
  <c r="Z4873" i="4"/>
  <c r="AC4874" i="4"/>
  <c r="AE4875" i="4"/>
  <c r="AH4876" i="4"/>
  <c r="AJ4877" i="4"/>
  <c r="Z4879" i="4"/>
  <c r="AC4880" i="4"/>
  <c r="AE4881" i="4"/>
  <c r="AH4882" i="4"/>
  <c r="AJ4883" i="4"/>
  <c r="Z4885" i="4"/>
  <c r="AC4886" i="4"/>
  <c r="AE4887" i="4"/>
  <c r="AH4888" i="4"/>
  <c r="AJ4889" i="4"/>
  <c r="Z4891" i="4"/>
  <c r="AC4892" i="4"/>
  <c r="AE4893" i="4"/>
  <c r="AH4894" i="4"/>
  <c r="AJ4895" i="4"/>
  <c r="Z4897" i="4"/>
  <c r="AC4898" i="4"/>
  <c r="AE4899" i="4"/>
  <c r="AH4900" i="4"/>
  <c r="AJ4901" i="4"/>
  <c r="Z4903" i="4"/>
  <c r="AC4904" i="4"/>
  <c r="AE4905" i="4"/>
  <c r="AH4907" i="4"/>
  <c r="AJ4908" i="4"/>
  <c r="Z4910" i="4"/>
  <c r="AC4911" i="4"/>
  <c r="AE4912" i="4"/>
  <c r="AH4914" i="4"/>
  <c r="AJ4915" i="4"/>
  <c r="Z4918" i="4"/>
  <c r="AC4919" i="4"/>
  <c r="AE4920" i="4"/>
  <c r="AH4921" i="4"/>
  <c r="AJ4922" i="4"/>
  <c r="Z4924" i="4"/>
  <c r="AC4925" i="4"/>
  <c r="AE4926" i="4"/>
  <c r="AH4927" i="4"/>
  <c r="AJ4928" i="4"/>
  <c r="Z4930" i="4"/>
  <c r="AC4931" i="4"/>
  <c r="AE4932" i="4"/>
  <c r="AH4933" i="4"/>
  <c r="AJ4934" i="4"/>
  <c r="Z4936" i="4"/>
  <c r="AC4937" i="4"/>
  <c r="AE4938" i="4"/>
  <c r="AH4939" i="4"/>
  <c r="AJ4940" i="4"/>
  <c r="Z4942" i="4"/>
  <c r="AC4943" i="4"/>
  <c r="AE4944" i="4"/>
  <c r="AH4945" i="4"/>
  <c r="AJ4946" i="4"/>
  <c r="Z4948" i="4"/>
  <c r="AC4949" i="4"/>
  <c r="AE4950" i="4"/>
  <c r="AH4951" i="4"/>
  <c r="AJ4952" i="4"/>
  <c r="Z4954" i="4"/>
  <c r="AC4955" i="4"/>
  <c r="AE4956" i="4"/>
  <c r="AH4957" i="4"/>
  <c r="AJ4958" i="4"/>
  <c r="Z4960" i="4"/>
  <c r="AC4961" i="4"/>
  <c r="AE4962" i="4"/>
  <c r="AH4963" i="4"/>
  <c r="AJ4964" i="4"/>
  <c r="Z4966" i="4"/>
  <c r="AC4967" i="4"/>
  <c r="AE4968" i="4"/>
  <c r="AH4971" i="4"/>
  <c r="AJ4972" i="4"/>
  <c r="Z4974" i="4"/>
  <c r="AC4975" i="4"/>
  <c r="AE4976" i="4"/>
  <c r="AH4977" i="4"/>
  <c r="AJ4978" i="4"/>
  <c r="Z4980" i="4"/>
  <c r="AC4981" i="4"/>
  <c r="AE4982" i="4"/>
  <c r="AH4983" i="4"/>
  <c r="AJ4984" i="4"/>
  <c r="Z4986" i="4"/>
  <c r="AC4988" i="4"/>
  <c r="AE4989" i="4"/>
  <c r="AH4990" i="4"/>
  <c r="AJ4991" i="4"/>
  <c r="Z4993" i="4"/>
  <c r="AC4994" i="4"/>
  <c r="AE4995" i="4"/>
  <c r="AH4996" i="4"/>
  <c r="AJ4997" i="4"/>
  <c r="Z4999" i="4"/>
  <c r="AC5000" i="4"/>
  <c r="AE5001" i="4"/>
  <c r="AH5002" i="4"/>
  <c r="AJ5003" i="4"/>
  <c r="Z5005" i="4"/>
  <c r="AC5006" i="4"/>
  <c r="AE5007" i="4"/>
  <c r="AH5008" i="4"/>
  <c r="AJ5009" i="4"/>
  <c r="Y1061" i="4"/>
  <c r="AB1351" i="4"/>
  <c r="AE1523" i="4"/>
  <c r="AE1653" i="4"/>
  <c r="AD1760" i="4"/>
  <c r="AE1833" i="4"/>
  <c r="Z1904" i="4"/>
  <c r="AF1970" i="4"/>
  <c r="Z2015" i="4"/>
  <c r="AH2054" i="4"/>
  <c r="AI2091" i="4"/>
  <c r="AG2121" i="4"/>
  <c r="AI2150" i="4"/>
  <c r="AE2179" i="4"/>
  <c r="AI2213" i="4"/>
  <c r="Y2242" i="4"/>
  <c r="Y2271" i="4"/>
  <c r="AF2300" i="4"/>
  <c r="Z2322" i="4"/>
  <c r="AF2349" i="4"/>
  <c r="Z2373" i="4"/>
  <c r="AB2397" i="4"/>
  <c r="AE2423" i="4"/>
  <c r="AH2443" i="4"/>
  <c r="Y2464" i="4"/>
  <c r="AH2484" i="4"/>
  <c r="AC2502" i="4"/>
  <c r="AA2523" i="4"/>
  <c r="AA2540" i="4"/>
  <c r="AD2554" i="4"/>
  <c r="AH2565" i="4"/>
  <c r="Z2583" i="4"/>
  <c r="Y2597" i="4"/>
  <c r="AA2607" i="4"/>
  <c r="Y2620" i="4"/>
  <c r="AJ2630" i="4"/>
  <c r="AF2638" i="4"/>
  <c r="AB2649" i="4"/>
  <c r="Z2658" i="4"/>
  <c r="AJ2664" i="4"/>
  <c r="AC2672" i="4"/>
  <c r="AA2679" i="4"/>
  <c r="AA2687" i="4"/>
  <c r="AD2692" i="4"/>
  <c r="AD2700" i="4"/>
  <c r="AI2707" i="4"/>
  <c r="AH2714" i="4"/>
  <c r="AG2721" i="4"/>
  <c r="AJ2726" i="4"/>
  <c r="Z2733" i="4"/>
  <c r="AH2739" i="4"/>
  <c r="Y2746" i="4"/>
  <c r="AG2751" i="4"/>
  <c r="AJ2757" i="4"/>
  <c r="Z2764" i="4"/>
  <c r="AH2768" i="4"/>
  <c r="Y2775" i="4"/>
  <c r="AA2782" i="4"/>
  <c r="AJ2788" i="4"/>
  <c r="Z2793" i="4"/>
  <c r="AH2799" i="4"/>
  <c r="Y2806" i="4"/>
  <c r="AG2811" i="4"/>
  <c r="AJ2817" i="4"/>
  <c r="Z2824" i="4"/>
  <c r="AB2830" i="4"/>
  <c r="Y2836" i="4"/>
  <c r="AA2842" i="4"/>
  <c r="AJ2848" i="4"/>
  <c r="Z2853" i="4"/>
  <c r="AB2860" i="4"/>
  <c r="Y2867" i="4"/>
  <c r="AA2873" i="4"/>
  <c r="AJ2877" i="4"/>
  <c r="Z2884" i="4"/>
  <c r="AB2891" i="4"/>
  <c r="Y2896" i="4"/>
  <c r="AA2902" i="4"/>
  <c r="AJ2908" i="4"/>
  <c r="Z2915" i="4"/>
  <c r="AB2920" i="4"/>
  <c r="Y2927" i="4"/>
  <c r="AA2933" i="4"/>
  <c r="AJ2938" i="4"/>
  <c r="Z2945" i="4"/>
  <c r="AD2950" i="4"/>
  <c r="Z2956" i="4"/>
  <c r="Z2960" i="4"/>
  <c r="AF2966" i="4"/>
  <c r="AJ2971" i="4"/>
  <c r="AA2976" i="4"/>
  <c r="AD2981" i="4"/>
  <c r="Y2987" i="4"/>
  <c r="AC2992" i="4"/>
  <c r="AG2995" i="4"/>
  <c r="AA3000" i="4"/>
  <c r="AD3004" i="4"/>
  <c r="AD3008" i="4"/>
  <c r="AH3012" i="4"/>
  <c r="AB3017" i="4"/>
  <c r="AH3021" i="4"/>
  <c r="AF3025" i="4"/>
  <c r="Z3030" i="4"/>
  <c r="AC3034" i="4"/>
  <c r="AG3037" i="4"/>
  <c r="AA3042" i="4"/>
  <c r="AA3047" i="4"/>
  <c r="AG3051" i="4"/>
  <c r="AH3054" i="4"/>
  <c r="AB3059" i="4"/>
  <c r="AH3063" i="4"/>
  <c r="AF3067" i="4"/>
  <c r="Z3072" i="4"/>
  <c r="AC3076" i="4"/>
  <c r="AJ3080" i="4"/>
  <c r="AG3084" i="4"/>
  <c r="AA3089" i="4"/>
  <c r="AG3093" i="4"/>
  <c r="AH3096" i="4"/>
  <c r="AJ3101" i="4"/>
  <c r="AB3106" i="4"/>
  <c r="AH3110" i="4"/>
  <c r="Z3114" i="4"/>
  <c r="AC3118" i="4"/>
  <c r="AD3123" i="4"/>
  <c r="AG3126" i="4"/>
  <c r="AA3131" i="4"/>
  <c r="AG3135" i="4"/>
  <c r="Y3140" i="4"/>
  <c r="AJ3143" i="4"/>
  <c r="AB3148" i="4"/>
  <c r="AH3152" i="4"/>
  <c r="AF3156" i="4"/>
  <c r="Z3161" i="4"/>
  <c r="AD3165" i="4"/>
  <c r="AJ3169" i="4"/>
  <c r="AA3173" i="4"/>
  <c r="AA3178" i="4"/>
  <c r="AB3182" i="4"/>
  <c r="AA3185" i="4"/>
  <c r="AA3189" i="4"/>
  <c r="AB3193" i="4"/>
  <c r="AH3197" i="4"/>
  <c r="AH3200" i="4"/>
  <c r="AH3204" i="4"/>
  <c r="AH3208" i="4"/>
  <c r="AB3212" i="4"/>
  <c r="AC3216" i="4"/>
  <c r="AD3220" i="4"/>
  <c r="AD3224" i="4"/>
  <c r="Y3228" i="4"/>
  <c r="AJ3231" i="4"/>
  <c r="Y3236" i="4"/>
  <c r="Y3239" i="4"/>
  <c r="Y3243" i="4"/>
  <c r="AF3247" i="4"/>
  <c r="AE3251" i="4"/>
  <c r="AE3254" i="4"/>
  <c r="AF3258" i="4"/>
  <c r="AF3262" i="4"/>
  <c r="AA3266" i="4"/>
  <c r="Z3270" i="4"/>
  <c r="AA3274" i="4"/>
  <c r="AB3278" i="4"/>
  <c r="AG3281" i="4"/>
  <c r="AH3285" i="4"/>
  <c r="AG3289" i="4"/>
  <c r="AF3292" i="4"/>
  <c r="AH3296" i="4"/>
  <c r="AE3300" i="4"/>
  <c r="AB3304" i="4"/>
  <c r="AI3306" i="4"/>
  <c r="AF3310" i="4"/>
  <c r="Y3314" i="4"/>
  <c r="AE3316" i="4"/>
  <c r="AI3319" i="4"/>
  <c r="AC3323" i="4"/>
  <c r="AD3326" i="4"/>
  <c r="AB3329" i="4"/>
  <c r="AB3332" i="4"/>
  <c r="AF3335" i="4"/>
  <c r="AA3338" i="4"/>
  <c r="AE3341" i="4"/>
  <c r="AI3344" i="4"/>
  <c r="Y3348" i="4"/>
  <c r="AH3350" i="4"/>
  <c r="AH3353" i="4"/>
  <c r="AB3357" i="4"/>
  <c r="AG3359" i="4"/>
  <c r="AA3363" i="4"/>
  <c r="AE3366" i="4"/>
  <c r="AF3369" i="4"/>
  <c r="AD3372" i="4"/>
  <c r="AD3375" i="4"/>
  <c r="AH3378" i="4"/>
  <c r="AC3381" i="4"/>
  <c r="Y3384" i="4"/>
  <c r="AF3386" i="4"/>
  <c r="AC3389" i="4"/>
  <c r="AC3391" i="4"/>
  <c r="Y3394" i="4"/>
  <c r="AF3396" i="4"/>
  <c r="AF3398" i="4"/>
  <c r="AC3401" i="4"/>
  <c r="AI3403" i="4"/>
  <c r="AE3406" i="4"/>
  <c r="AF3408" i="4"/>
  <c r="AB3411" i="4"/>
  <c r="AH3413" i="4"/>
  <c r="AI3415" i="4"/>
  <c r="AE3418" i="4"/>
  <c r="AB3421" i="4"/>
  <c r="AH3423" i="4"/>
  <c r="AH3425" i="4"/>
  <c r="AE3428" i="4"/>
  <c r="AB3431" i="4"/>
  <c r="AB3433" i="4"/>
  <c r="AH3435" i="4"/>
  <c r="AE3438" i="4"/>
  <c r="AA3441" i="4"/>
  <c r="AB3443" i="4"/>
  <c r="AH3445" i="4"/>
  <c r="AD3448" i="4"/>
  <c r="AE3450" i="4"/>
  <c r="AA3453" i="4"/>
  <c r="AG3455" i="4"/>
  <c r="AD3458" i="4"/>
  <c r="AD3460" i="4"/>
  <c r="Y3463" i="4"/>
  <c r="AG3465" i="4"/>
  <c r="AG3467" i="4"/>
  <c r="AD3470" i="4"/>
  <c r="Y3473" i="4"/>
  <c r="AG3475" i="4"/>
  <c r="AG3477" i="4"/>
  <c r="AD3480" i="4"/>
  <c r="Y3483" i="4"/>
  <c r="Y3485" i="4"/>
  <c r="AG3487" i="4"/>
  <c r="AC3490" i="4"/>
  <c r="AI3492" i="4"/>
  <c r="Y3495" i="4"/>
  <c r="AF3497" i="4"/>
  <c r="AB3500" i="4"/>
  <c r="AC3502" i="4"/>
  <c r="AI3504" i="4"/>
  <c r="AF3507" i="4"/>
  <c r="AB3510" i="4"/>
  <c r="AB3512" i="4"/>
  <c r="AI3514" i="4"/>
  <c r="AF3517" i="4"/>
  <c r="AF3519" i="4"/>
  <c r="AB3522" i="4"/>
  <c r="AI3524" i="4"/>
  <c r="AE3527" i="4"/>
  <c r="AF3529" i="4"/>
  <c r="AB3532" i="4"/>
  <c r="AH3534" i="4"/>
  <c r="AI3536" i="4"/>
  <c r="AE3539" i="4"/>
  <c r="AA3542" i="4"/>
  <c r="AH3544" i="4"/>
  <c r="AH3546" i="4"/>
  <c r="AD3549" i="4"/>
  <c r="AA3552" i="4"/>
  <c r="AA3554" i="4"/>
  <c r="AH3556" i="4"/>
  <c r="AD3559" i="4"/>
  <c r="AA3562" i="4"/>
  <c r="AA3564" i="4"/>
  <c r="AH3566" i="4"/>
  <c r="AD3569" i="4"/>
  <c r="AD3571" i="4"/>
  <c r="AA3574" i="4"/>
  <c r="AG3576" i="4"/>
  <c r="AC3579" i="4"/>
  <c r="AD3581" i="4"/>
  <c r="Y3584" i="4"/>
  <c r="AF3586" i="4"/>
  <c r="AG3588" i="4"/>
  <c r="AC3591" i="4"/>
  <c r="Y3594" i="4"/>
  <c r="AF3596" i="4"/>
  <c r="AF3598" i="4"/>
  <c r="AC3601" i="4"/>
  <c r="Y3604" i="4"/>
  <c r="Y3606" i="4"/>
  <c r="AF3608" i="4"/>
  <c r="AC3611" i="4"/>
  <c r="AI3613" i="4"/>
  <c r="Y3616" i="4"/>
  <c r="AF3618" i="4"/>
  <c r="AB3621" i="4"/>
  <c r="AC3623" i="4"/>
  <c r="AI3625" i="4"/>
  <c r="AE3628" i="4"/>
  <c r="AB3631" i="4"/>
  <c r="AB3633" i="4"/>
  <c r="AH3635" i="4"/>
  <c r="AE3638" i="4"/>
  <c r="AE3640" i="4"/>
  <c r="AB3643" i="4"/>
  <c r="AH3645" i="4"/>
  <c r="AC3648" i="4"/>
  <c r="AA3650" i="4"/>
  <c r="AF3652" i="4"/>
  <c r="AJ3654" i="4"/>
  <c r="AH3656" i="4"/>
  <c r="AB3659" i="4"/>
  <c r="AF3661" i="4"/>
  <c r="AJ3663" i="4"/>
  <c r="AI3665" i="4"/>
  <c r="AB3668" i="4"/>
  <c r="AF3670" i="4"/>
  <c r="AE3672" i="4"/>
  <c r="AI3674" i="4"/>
  <c r="AC3677" i="4"/>
  <c r="AG3679" i="4"/>
  <c r="AE3681" i="4"/>
  <c r="AJ3683" i="4"/>
  <c r="AD3686" i="4"/>
  <c r="AB3688" i="4"/>
  <c r="AF3690" i="4"/>
  <c r="Y3693" i="4"/>
  <c r="AD3695" i="4"/>
  <c r="AC3697" i="4"/>
  <c r="AG3699" i="4"/>
  <c r="Y3702" i="4"/>
  <c r="AJ3703" i="4"/>
  <c r="AC3706" i="4"/>
  <c r="AG3708" i="4"/>
  <c r="AA3711" i="4"/>
  <c r="AJ3712" i="4"/>
  <c r="AB3715" i="4"/>
  <c r="AE3717" i="4"/>
  <c r="AA3719" i="4"/>
  <c r="AD3721" i="4"/>
  <c r="AF3723" i="4"/>
  <c r="AI3725" i="4"/>
  <c r="AE3727" i="4"/>
  <c r="AH3729" i="4"/>
  <c r="AJ3731" i="4"/>
  <c r="AF3733" i="4"/>
  <c r="AI3735" i="4"/>
  <c r="Y3738" i="4"/>
  <c r="AA3740" i="4"/>
  <c r="AJ3741" i="4"/>
  <c r="Z3744" i="4"/>
  <c r="AB3746" i="4"/>
  <c r="Y3748" i="4"/>
  <c r="AA3750" i="4"/>
  <c r="AD3752" i="4"/>
  <c r="AF3754" i="4"/>
  <c r="AB3756" i="4"/>
  <c r="AE3758" i="4"/>
  <c r="AH3760" i="4"/>
  <c r="AD3762" i="4"/>
  <c r="AF3764" i="4"/>
  <c r="AI3766" i="4"/>
  <c r="Y3769" i="4"/>
  <c r="AH3770" i="4"/>
  <c r="AJ3772" i="4"/>
  <c r="Z3775" i="4"/>
  <c r="AI3776" i="4"/>
  <c r="Y3779" i="4"/>
  <c r="AA3781" i="4"/>
  <c r="AD3783" i="4"/>
  <c r="Z3785" i="4"/>
  <c r="AB3787" i="4"/>
  <c r="AE3789" i="4"/>
  <c r="AA3791" i="4"/>
  <c r="AD3793" i="4"/>
  <c r="AF3795" i="4"/>
  <c r="AI3797" i="4"/>
  <c r="AE3799" i="4"/>
  <c r="AH3801" i="4"/>
  <c r="AJ3803" i="4"/>
  <c r="AF3805" i="4"/>
  <c r="AI3807" i="4"/>
  <c r="Y3810" i="4"/>
  <c r="AA3812" i="4"/>
  <c r="AJ3813" i="4"/>
  <c r="Z3816" i="4"/>
  <c r="AB3818" i="4"/>
  <c r="Y3820" i="4"/>
  <c r="AA3822" i="4"/>
  <c r="AD3824" i="4"/>
  <c r="AB3828" i="4"/>
  <c r="AH3832" i="4"/>
  <c r="AD3834" i="4"/>
  <c r="AI3838" i="4"/>
  <c r="Y3841" i="4"/>
  <c r="AH3842" i="4"/>
  <c r="AJ3844" i="4"/>
  <c r="Z3847" i="4"/>
  <c r="AI3848" i="4"/>
  <c r="Y3851" i="4"/>
  <c r="AA3853" i="4"/>
  <c r="AD3855" i="4"/>
  <c r="Z3857" i="4"/>
  <c r="AB3859" i="4"/>
  <c r="AE3861" i="4"/>
  <c r="AA3863" i="4"/>
  <c r="AD3865" i="4"/>
  <c r="AF3867" i="4"/>
  <c r="AI3869" i="4"/>
  <c r="AE3871" i="4"/>
  <c r="AH3873" i="4"/>
  <c r="AJ3875" i="4"/>
  <c r="AF3877" i="4"/>
  <c r="AI3879" i="4"/>
  <c r="Y3882" i="4"/>
  <c r="AA3884" i="4"/>
  <c r="AJ3885" i="4"/>
  <c r="Z3888" i="4"/>
  <c r="AB3890" i="4"/>
  <c r="Y3892" i="4"/>
  <c r="AA3894" i="4"/>
  <c r="AD3896" i="4"/>
  <c r="AF3898" i="4"/>
  <c r="AB3900" i="4"/>
  <c r="AE3902" i="4"/>
  <c r="AH3904" i="4"/>
  <c r="AD3906" i="4"/>
  <c r="AF3908" i="4"/>
  <c r="AI3910" i="4"/>
  <c r="Y3913" i="4"/>
  <c r="AH3914" i="4"/>
  <c r="AJ3916" i="4"/>
  <c r="Z3919" i="4"/>
  <c r="AI3920" i="4"/>
  <c r="Y3923" i="4"/>
  <c r="AA3925" i="4"/>
  <c r="AD3927" i="4"/>
  <c r="Z3929" i="4"/>
  <c r="AB3931" i="4"/>
  <c r="AE3933" i="4"/>
  <c r="AA3935" i="4"/>
  <c r="AD3937" i="4"/>
  <c r="AF3939" i="4"/>
  <c r="AI3941" i="4"/>
  <c r="AE3943" i="4"/>
  <c r="AH3945" i="4"/>
  <c r="AJ3947" i="4"/>
  <c r="AF3949" i="4"/>
  <c r="AI3951" i="4"/>
  <c r="Y3954" i="4"/>
  <c r="AA3956" i="4"/>
  <c r="AJ3957" i="4"/>
  <c r="Z3960" i="4"/>
  <c r="AB3962" i="4"/>
  <c r="Y3964" i="4"/>
  <c r="AA3966" i="4"/>
  <c r="AD3968" i="4"/>
  <c r="AF3970" i="4"/>
  <c r="AB3972" i="4"/>
  <c r="AE3974" i="4"/>
  <c r="AH3976" i="4"/>
  <c r="AD3978" i="4"/>
  <c r="AF3980" i="4"/>
  <c r="AI3982" i="4"/>
  <c r="Y3985" i="4"/>
  <c r="AH3986" i="4"/>
  <c r="AJ3988" i="4"/>
  <c r="Z3991" i="4"/>
  <c r="AI3992" i="4"/>
  <c r="Y3995" i="4"/>
  <c r="AA3997" i="4"/>
  <c r="AD3999" i="4"/>
  <c r="Z4001" i="4"/>
  <c r="AB4003" i="4"/>
  <c r="AE4005" i="4"/>
  <c r="AA4007" i="4"/>
  <c r="AD4009" i="4"/>
  <c r="AF4011" i="4"/>
  <c r="AI4013" i="4"/>
  <c r="AE4015" i="4"/>
  <c r="AH4017" i="4"/>
  <c r="AJ4019" i="4"/>
  <c r="AF4021" i="4"/>
  <c r="AI4023" i="4"/>
  <c r="Y4026" i="4"/>
  <c r="AA4028" i="4"/>
  <c r="AJ4029" i="4"/>
  <c r="Z4032" i="4"/>
  <c r="AB4034" i="4"/>
  <c r="Y4036" i="4"/>
  <c r="AA4038" i="4"/>
  <c r="AD4040" i="4"/>
  <c r="AF4042" i="4"/>
  <c r="AB4044" i="4"/>
  <c r="AE4046" i="4"/>
  <c r="AH4048" i="4"/>
  <c r="AD4050" i="4"/>
  <c r="AF4052" i="4"/>
  <c r="AI4054" i="4"/>
  <c r="Y4057" i="4"/>
  <c r="AH4058" i="4"/>
  <c r="AJ4060" i="4"/>
  <c r="Z4063" i="4"/>
  <c r="AI4064" i="4"/>
  <c r="Y4067" i="4"/>
  <c r="AA4069" i="4"/>
  <c r="AD4071" i="4"/>
  <c r="Z4073" i="4"/>
  <c r="AB4075" i="4"/>
  <c r="AE4077" i="4"/>
  <c r="AA4079" i="4"/>
  <c r="AD4081" i="4"/>
  <c r="AD4083" i="4"/>
  <c r="AD4085" i="4"/>
  <c r="Y4087" i="4"/>
  <c r="Y4089" i="4"/>
  <c r="Y4091" i="4"/>
  <c r="AE4092" i="4"/>
  <c r="AE4094" i="4"/>
  <c r="AE4096" i="4"/>
  <c r="AE4098" i="4"/>
  <c r="Z4100" i="4"/>
  <c r="Z4102" i="4"/>
  <c r="Z4104" i="4"/>
  <c r="AF4105" i="4"/>
  <c r="AF4107" i="4"/>
  <c r="AF4109" i="4"/>
  <c r="AF4111" i="4"/>
  <c r="AA4113" i="4"/>
  <c r="AA4115" i="4"/>
  <c r="AA4117" i="4"/>
  <c r="AH4118" i="4"/>
  <c r="AH4120" i="4"/>
  <c r="AH4122" i="4"/>
  <c r="AH4124" i="4"/>
  <c r="AB4126" i="4"/>
  <c r="AB4128" i="4"/>
  <c r="AB4130" i="4"/>
  <c r="AI4131" i="4"/>
  <c r="AI4133" i="4"/>
  <c r="AI4135" i="4"/>
  <c r="AI4137" i="4"/>
  <c r="AC4139" i="4"/>
  <c r="AC4141" i="4"/>
  <c r="AC4143" i="4"/>
  <c r="AJ4144" i="4"/>
  <c r="AJ4146" i="4"/>
  <c r="AJ4148" i="4"/>
  <c r="AJ4150" i="4"/>
  <c r="AD4152" i="4"/>
  <c r="AD4154" i="4"/>
  <c r="AD4156" i="4"/>
  <c r="Y4158" i="4"/>
  <c r="Y4160" i="4"/>
  <c r="Y4162" i="4"/>
  <c r="Y4164" i="4"/>
  <c r="AE4165" i="4"/>
  <c r="AE4167" i="4"/>
  <c r="AE4169" i="4"/>
  <c r="Z4171" i="4"/>
  <c r="Z4173" i="4"/>
  <c r="Z4175" i="4"/>
  <c r="Z4177" i="4"/>
  <c r="AF4178" i="4"/>
  <c r="AF4180" i="4"/>
  <c r="AF4182" i="4"/>
  <c r="AA4184" i="4"/>
  <c r="AA4186" i="4"/>
  <c r="AA4188" i="4"/>
  <c r="AA4190" i="4"/>
  <c r="AH4191" i="4"/>
  <c r="AH4193" i="4"/>
  <c r="AB4197" i="4"/>
  <c r="AB4199" i="4"/>
  <c r="AB4201" i="4"/>
  <c r="AB4203" i="4"/>
  <c r="AI4204" i="4"/>
  <c r="AI4206" i="4"/>
  <c r="AI4208" i="4"/>
  <c r="AC4210" i="4"/>
  <c r="AC4212" i="4"/>
  <c r="AC4214" i="4"/>
  <c r="AC4216" i="4"/>
  <c r="AJ4217" i="4"/>
  <c r="AJ4219" i="4"/>
  <c r="AJ4221" i="4"/>
  <c r="AD4223" i="4"/>
  <c r="AD4225" i="4"/>
  <c r="AD4227" i="4"/>
  <c r="AD4229" i="4"/>
  <c r="Y4231" i="4"/>
  <c r="AJ4232" i="4"/>
  <c r="AH4234" i="4"/>
  <c r="AA4236" i="4"/>
  <c r="Y4238" i="4"/>
  <c r="AI4239" i="4"/>
  <c r="AG4241" i="4"/>
  <c r="Z4243" i="4"/>
  <c r="AJ4244" i="4"/>
  <c r="AH4246" i="4"/>
  <c r="AA4248" i="4"/>
  <c r="Y4250" i="4"/>
  <c r="AI4251" i="4"/>
  <c r="AG4253" i="4"/>
  <c r="Z4255" i="4"/>
  <c r="AJ4256" i="4"/>
  <c r="AH4258" i="4"/>
  <c r="AA4260" i="4"/>
  <c r="Y4262" i="4"/>
  <c r="AI4263" i="4"/>
  <c r="AG4265" i="4"/>
  <c r="Z4267" i="4"/>
  <c r="AJ4268" i="4"/>
  <c r="AH4270" i="4"/>
  <c r="AA4272" i="4"/>
  <c r="Y4274" i="4"/>
  <c r="AI4275" i="4"/>
  <c r="AG4277" i="4"/>
  <c r="Z4279" i="4"/>
  <c r="AJ4280" i="4"/>
  <c r="AH4282" i="4"/>
  <c r="AA4284" i="4"/>
  <c r="Y4286" i="4"/>
  <c r="AI4287" i="4"/>
  <c r="AG4289" i="4"/>
  <c r="Z4291" i="4"/>
  <c r="AJ4292" i="4"/>
  <c r="AH4294" i="4"/>
  <c r="AA4296" i="4"/>
  <c r="Y4298" i="4"/>
  <c r="AI4299" i="4"/>
  <c r="AG4301" i="4"/>
  <c r="Z4303" i="4"/>
  <c r="AJ4304" i="4"/>
  <c r="AH4306" i="4"/>
  <c r="AA4308" i="4"/>
  <c r="Y4310" i="4"/>
  <c r="AI4311" i="4"/>
  <c r="AG4313" i="4"/>
  <c r="Z4315" i="4"/>
  <c r="AJ4316" i="4"/>
  <c r="AH4318" i="4"/>
  <c r="AA4320" i="4"/>
  <c r="Y4322" i="4"/>
  <c r="AI4323" i="4"/>
  <c r="AG4325" i="4"/>
  <c r="Z4327" i="4"/>
  <c r="AJ4328" i="4"/>
  <c r="AH4330" i="4"/>
  <c r="AA4332" i="4"/>
  <c r="Y4334" i="4"/>
  <c r="AI4335" i="4"/>
  <c r="AG4337" i="4"/>
  <c r="Z4339" i="4"/>
  <c r="AJ4340" i="4"/>
  <c r="AH4342" i="4"/>
  <c r="AA4344" i="4"/>
  <c r="Y4346" i="4"/>
  <c r="AI4347" i="4"/>
  <c r="AG4349" i="4"/>
  <c r="Z4351" i="4"/>
  <c r="AJ4352" i="4"/>
  <c r="AH4354" i="4"/>
  <c r="AA4356" i="4"/>
  <c r="Y4358" i="4"/>
  <c r="AI4359" i="4"/>
  <c r="AG4361" i="4"/>
  <c r="Z4363" i="4"/>
  <c r="AJ4364" i="4"/>
  <c r="AH4366" i="4"/>
  <c r="AA4368" i="4"/>
  <c r="Y4370" i="4"/>
  <c r="AI4371" i="4"/>
  <c r="AG4373" i="4"/>
  <c r="Z4375" i="4"/>
  <c r="AJ4376" i="4"/>
  <c r="AH4378" i="4"/>
  <c r="AA4380" i="4"/>
  <c r="Y4382" i="4"/>
  <c r="AI4383" i="4"/>
  <c r="AG4385" i="4"/>
  <c r="Z4387" i="4"/>
  <c r="AJ4388" i="4"/>
  <c r="AG4390" i="4"/>
  <c r="Z4392" i="4"/>
  <c r="AJ4393" i="4"/>
  <c r="AH4395" i="4"/>
  <c r="AA4397" i="4"/>
  <c r="Y4399" i="4"/>
  <c r="AG4400" i="4"/>
  <c r="Y4402" i="4"/>
  <c r="AG4403" i="4"/>
  <c r="Y4405" i="4"/>
  <c r="AG4406" i="4"/>
  <c r="Y4408" i="4"/>
  <c r="AG4409" i="4"/>
  <c r="Y4411" i="4"/>
  <c r="AG4412" i="4"/>
  <c r="Y4414" i="4"/>
  <c r="AG4415" i="4"/>
  <c r="Y4417" i="4"/>
  <c r="AG4418" i="4"/>
  <c r="Y4420" i="4"/>
  <c r="AG4421" i="4"/>
  <c r="Y4423" i="4"/>
  <c r="AG4424" i="4"/>
  <c r="Y4426" i="4"/>
  <c r="AG4427" i="4"/>
  <c r="Y4429" i="4"/>
  <c r="AG4430" i="4"/>
  <c r="Y4432" i="4"/>
  <c r="AG4433" i="4"/>
  <c r="Y4435" i="4"/>
  <c r="AG4436" i="4"/>
  <c r="Y4438" i="4"/>
  <c r="AG4439" i="4"/>
  <c r="Y4441" i="4"/>
  <c r="AG4442" i="4"/>
  <c r="Y4444" i="4"/>
  <c r="AG4445" i="4"/>
  <c r="Y4447" i="4"/>
  <c r="AG4448" i="4"/>
  <c r="Y4450" i="4"/>
  <c r="AG4451" i="4"/>
  <c r="Y4453" i="4"/>
  <c r="AG4454" i="4"/>
  <c r="Y4456" i="4"/>
  <c r="AG4457" i="4"/>
  <c r="Y4459" i="4"/>
  <c r="AG4460" i="4"/>
  <c r="Y4462" i="4"/>
  <c r="AG4463" i="4"/>
  <c r="Y4465" i="4"/>
  <c r="AG4466" i="4"/>
  <c r="Y4468" i="4"/>
  <c r="AG4469" i="4"/>
  <c r="Y4471" i="4"/>
  <c r="AG4472" i="4"/>
  <c r="Y4474" i="4"/>
  <c r="AG4475" i="4"/>
  <c r="Y4477" i="4"/>
  <c r="AG4478" i="4"/>
  <c r="Y4480" i="4"/>
  <c r="AG4481" i="4"/>
  <c r="Y4483" i="4"/>
  <c r="AG4484" i="4"/>
  <c r="Y4486" i="4"/>
  <c r="AG4487" i="4"/>
  <c r="Y4489" i="4"/>
  <c r="AG4490" i="4"/>
  <c r="Y4492" i="4"/>
  <c r="AG4493" i="4"/>
  <c r="Y4495" i="4"/>
  <c r="AC4496" i="4"/>
  <c r="AH4497" i="4"/>
  <c r="Y4499" i="4"/>
  <c r="AC4500" i="4"/>
  <c r="AH4501" i="4"/>
  <c r="Y4503" i="4"/>
  <c r="AC4504" i="4"/>
  <c r="AH4505" i="4"/>
  <c r="Y4507" i="4"/>
  <c r="AC4508" i="4"/>
  <c r="AH4509" i="4"/>
  <c r="Y4511" i="4"/>
  <c r="AC4512" i="4"/>
  <c r="AG4513" i="4"/>
  <c r="AI4514" i="4"/>
  <c r="Y4516" i="4"/>
  <c r="AA4517" i="4"/>
  <c r="AD4518" i="4"/>
  <c r="AG4519" i="4"/>
  <c r="AI4520" i="4"/>
  <c r="Y4522" i="4"/>
  <c r="AA4523" i="4"/>
  <c r="AD4524" i="4"/>
  <c r="AG4525" i="4"/>
  <c r="AI4526" i="4"/>
  <c r="Y4528" i="4"/>
  <c r="AA4529" i="4"/>
  <c r="AD4530" i="4"/>
  <c r="AG4531" i="4"/>
  <c r="AI4532" i="4"/>
  <c r="Y4534" i="4"/>
  <c r="AA4535" i="4"/>
  <c r="AD4536" i="4"/>
  <c r="AG4537" i="4"/>
  <c r="AI4538" i="4"/>
  <c r="Y4540" i="4"/>
  <c r="AA4541" i="4"/>
  <c r="AD4542" i="4"/>
  <c r="AG4543" i="4"/>
  <c r="AI4544" i="4"/>
  <c r="Y4546" i="4"/>
  <c r="AA4547" i="4"/>
  <c r="AD4548" i="4"/>
  <c r="AG4549" i="4"/>
  <c r="AI4550" i="4"/>
  <c r="Y4552" i="4"/>
  <c r="AA4553" i="4"/>
  <c r="AD4554" i="4"/>
  <c r="AG4555" i="4"/>
  <c r="AI4556" i="4"/>
  <c r="Y4558" i="4"/>
  <c r="AA4559" i="4"/>
  <c r="AD4560" i="4"/>
  <c r="AG4561" i="4"/>
  <c r="AI4562" i="4"/>
  <c r="Y4564" i="4"/>
  <c r="AA4565" i="4"/>
  <c r="AD4566" i="4"/>
  <c r="AG4567" i="4"/>
  <c r="AI4568" i="4"/>
  <c r="Y4570" i="4"/>
  <c r="AA4571" i="4"/>
  <c r="AD4572" i="4"/>
  <c r="AG4573" i="4"/>
  <c r="AI4574" i="4"/>
  <c r="Y4576" i="4"/>
  <c r="AA4577" i="4"/>
  <c r="AD4578" i="4"/>
  <c r="AG4579" i="4"/>
  <c r="AI4580" i="4"/>
  <c r="Y4582" i="4"/>
  <c r="AA4583" i="4"/>
  <c r="AD4584" i="4"/>
  <c r="AG4585" i="4"/>
  <c r="AI4586" i="4"/>
  <c r="Y4588" i="4"/>
  <c r="AA4589" i="4"/>
  <c r="AD4590" i="4"/>
  <c r="AG4591" i="4"/>
  <c r="AI4592" i="4"/>
  <c r="Y4594" i="4"/>
  <c r="AA4595" i="4"/>
  <c r="AD4596" i="4"/>
  <c r="AG4597" i="4"/>
  <c r="AI4598" i="4"/>
  <c r="Y4600" i="4"/>
  <c r="AA4601" i="4"/>
  <c r="AD4602" i="4"/>
  <c r="AG4603" i="4"/>
  <c r="AI4604" i="4"/>
  <c r="Y4606" i="4"/>
  <c r="AA4607" i="4"/>
  <c r="AD4608" i="4"/>
  <c r="AG4609" i="4"/>
  <c r="AI4610" i="4"/>
  <c r="Y4612" i="4"/>
  <c r="AA4613" i="4"/>
  <c r="AD4614" i="4"/>
  <c r="AG4615" i="4"/>
  <c r="AI4616" i="4"/>
  <c r="Y4618" i="4"/>
  <c r="AA4619" i="4"/>
  <c r="AD4620" i="4"/>
  <c r="AG4621" i="4"/>
  <c r="AI4622" i="4"/>
  <c r="Y4624" i="4"/>
  <c r="AA4625" i="4"/>
  <c r="AD4626" i="4"/>
  <c r="AG4627" i="4"/>
  <c r="AI4628" i="4"/>
  <c r="Y4630" i="4"/>
  <c r="AA4631" i="4"/>
  <c r="AD4632" i="4"/>
  <c r="AG4633" i="4"/>
  <c r="AI4634" i="4"/>
  <c r="Y4636" i="4"/>
  <c r="AA4637" i="4"/>
  <c r="AD4638" i="4"/>
  <c r="AG4639" i="4"/>
  <c r="AI4640" i="4"/>
  <c r="Y4642" i="4"/>
  <c r="AA4643" i="4"/>
  <c r="AD4644" i="4"/>
  <c r="AG4645" i="4"/>
  <c r="AI4646" i="4"/>
  <c r="Y4648" i="4"/>
  <c r="AA4649" i="4"/>
  <c r="AD4650" i="4"/>
  <c r="AG4651" i="4"/>
  <c r="AI4652" i="4"/>
  <c r="Y4654" i="4"/>
  <c r="AA4655" i="4"/>
  <c r="AD4660" i="4"/>
  <c r="AG4661" i="4"/>
  <c r="AI4662" i="4"/>
  <c r="Y4664" i="4"/>
  <c r="AA4665" i="4"/>
  <c r="AD4666" i="4"/>
  <c r="AG4667" i="4"/>
  <c r="AI4668" i="4"/>
  <c r="Y4670" i="4"/>
  <c r="AA4671" i="4"/>
  <c r="AD4672" i="4"/>
  <c r="AG4673" i="4"/>
  <c r="AI4674" i="4"/>
  <c r="Y4676" i="4"/>
  <c r="AA4677" i="4"/>
  <c r="AD4680" i="4"/>
  <c r="AG4681" i="4"/>
  <c r="AI4682" i="4"/>
  <c r="Y4684" i="4"/>
  <c r="AA4685" i="4"/>
  <c r="AD4686" i="4"/>
  <c r="AG4687" i="4"/>
  <c r="AI4688" i="4"/>
  <c r="Y4690" i="4"/>
  <c r="AA4691" i="4"/>
  <c r="AD4696" i="4"/>
  <c r="AG4697" i="4"/>
  <c r="AI4698" i="4"/>
  <c r="Y4700" i="4"/>
  <c r="AA4701" i="4"/>
  <c r="AD4702" i="4"/>
  <c r="AG4703" i="4"/>
  <c r="AI4704" i="4"/>
  <c r="Y4706" i="4"/>
  <c r="AA4707" i="4"/>
  <c r="AD4708" i="4"/>
  <c r="AG4709" i="4"/>
  <c r="AI4710" i="4"/>
  <c r="Y4712" i="4"/>
  <c r="AA4713" i="4"/>
  <c r="AD4716" i="4"/>
  <c r="AG4717" i="4"/>
  <c r="AI4718" i="4"/>
  <c r="Y4720" i="4"/>
  <c r="AA4721" i="4"/>
  <c r="AD4722" i="4"/>
  <c r="AG4723" i="4"/>
  <c r="AI4724" i="4"/>
  <c r="Y4726" i="4"/>
  <c r="AA4727" i="4"/>
  <c r="AD4728" i="4"/>
  <c r="AG4729" i="4"/>
  <c r="AI4730" i="4"/>
  <c r="AA4735" i="4"/>
  <c r="AD4736" i="4"/>
  <c r="AG4737" i="4"/>
  <c r="AI4738" i="4"/>
  <c r="Y4740" i="4"/>
  <c r="AA4741" i="4"/>
  <c r="AD4742" i="4"/>
  <c r="AG4743" i="4"/>
  <c r="AI4744" i="4"/>
  <c r="Y4746" i="4"/>
  <c r="AA4747" i="4"/>
  <c r="AD4748" i="4"/>
  <c r="AG4749" i="4"/>
  <c r="AI4750" i="4"/>
  <c r="Y4752" i="4"/>
  <c r="AA4753" i="4"/>
  <c r="AD4754" i="4"/>
  <c r="AG4755" i="4"/>
  <c r="AI4756" i="4"/>
  <c r="Y4758" i="4"/>
  <c r="AA4759" i="4"/>
  <c r="AD4760" i="4"/>
  <c r="AG4761" i="4"/>
  <c r="AI4762" i="4"/>
  <c r="Y4764" i="4"/>
  <c r="AA4765" i="4"/>
  <c r="AD4766" i="4"/>
  <c r="AG4767" i="4"/>
  <c r="AI4768" i="4"/>
  <c r="Y4770" i="4"/>
  <c r="AA4771" i="4"/>
  <c r="AD4772" i="4"/>
  <c r="AG4773" i="4"/>
  <c r="AI4774" i="4"/>
  <c r="Y4776" i="4"/>
  <c r="AA4777" i="4"/>
  <c r="AD4778" i="4"/>
  <c r="AG4779" i="4"/>
  <c r="AI4780" i="4"/>
  <c r="Y4782" i="4"/>
  <c r="AA4783" i="4"/>
  <c r="AD4784" i="4"/>
  <c r="AG4785" i="4"/>
  <c r="AI4786" i="4"/>
  <c r="Y4788" i="4"/>
  <c r="AA4789" i="4"/>
  <c r="AD4790" i="4"/>
  <c r="AA4795" i="4"/>
  <c r="AD4796" i="4"/>
  <c r="AI4798" i="4"/>
  <c r="Y4800" i="4"/>
  <c r="AA4801" i="4"/>
  <c r="AD4802" i="4"/>
  <c r="AG4803" i="4"/>
  <c r="AI4804" i="4"/>
  <c r="Y4806" i="4"/>
  <c r="AD4808" i="4"/>
  <c r="AG4809" i="4"/>
  <c r="AI4810" i="4"/>
  <c r="AA4813" i="4"/>
  <c r="AD4814" i="4"/>
  <c r="AI4816" i="4"/>
  <c r="AA4819" i="4"/>
  <c r="AG4821" i="4"/>
  <c r="AI4822" i="4"/>
  <c r="AA4825" i="4"/>
  <c r="AG4827" i="4"/>
  <c r="Y4830" i="4"/>
  <c r="AD4832" i="4"/>
  <c r="AI4834" i="4"/>
  <c r="AA4837" i="4"/>
  <c r="AD4838" i="4"/>
  <c r="AI4840" i="4"/>
  <c r="AA4843" i="4"/>
  <c r="AD4844" i="4"/>
  <c r="AI4846" i="4"/>
  <c r="AA4849" i="4"/>
  <c r="AG4851" i="4"/>
  <c r="Y4854" i="4"/>
  <c r="AD4856" i="4"/>
  <c r="AI4858" i="4"/>
  <c r="AA4861" i="4"/>
  <c r="AG4863" i="4"/>
  <c r="AI4864" i="4"/>
  <c r="AA4867" i="4"/>
  <c r="AG4869" i="4"/>
  <c r="Y4872" i="4"/>
  <c r="AA4873" i="4"/>
  <c r="AG4875" i="4"/>
  <c r="Y4878" i="4"/>
  <c r="AD4880" i="4"/>
  <c r="AI4882" i="4"/>
  <c r="AA4885" i="4"/>
  <c r="AG4887" i="4"/>
  <c r="Y4890" i="4"/>
  <c r="AD4892" i="4"/>
  <c r="AI4894" i="4"/>
  <c r="AA4897" i="4"/>
  <c r="AG4899" i="4"/>
  <c r="Y4902" i="4"/>
  <c r="AD4904" i="4"/>
  <c r="AI4907" i="4"/>
  <c r="AA4910" i="4"/>
  <c r="AG4912" i="4"/>
  <c r="AI4914" i="4"/>
  <c r="AA4918" i="4"/>
  <c r="AG4920" i="4"/>
  <c r="Y4923" i="4"/>
  <c r="AA4924" i="4"/>
  <c r="AA4930" i="4"/>
  <c r="AG4932" i="4"/>
  <c r="Y4935" i="4"/>
  <c r="AD4937" i="4"/>
  <c r="AI4939" i="4"/>
  <c r="AA4942" i="4"/>
  <c r="AG4944" i="4"/>
  <c r="Y4947" i="4"/>
  <c r="AD4949" i="4"/>
  <c r="AI4951" i="4"/>
  <c r="Y4953" i="4"/>
  <c r="AD4955" i="4"/>
  <c r="AI4957" i="4"/>
  <c r="AA4960" i="4"/>
  <c r="AG4962" i="4"/>
  <c r="Y4965" i="4"/>
  <c r="Y4973" i="4"/>
  <c r="AD4975" i="4"/>
  <c r="AG4976" i="4"/>
  <c r="Y4979" i="4"/>
  <c r="AD4981" i="4"/>
  <c r="AG4982" i="4"/>
  <c r="AG4989" i="4"/>
  <c r="Y4992" i="4"/>
  <c r="AD4994" i="4"/>
  <c r="AI4996" i="4"/>
  <c r="AB1063" i="4"/>
  <c r="Y1834" i="4"/>
  <c r="AA1904" i="4"/>
  <c r="AH1970" i="4"/>
  <c r="AC2018" i="4"/>
  <c r="Y2055" i="4"/>
  <c r="Y2092" i="4"/>
  <c r="AI2128" i="4"/>
  <c r="AA2155" i="4"/>
  <c r="AH2184" i="4"/>
  <c r="AE2214" i="4"/>
  <c r="AB2243" i="4"/>
  <c r="AC2273" i="4"/>
  <c r="AG2300" i="4"/>
  <c r="AD2325" i="4"/>
  <c r="AB2352" i="4"/>
  <c r="AA2373" i="4"/>
  <c r="AF2425" i="4"/>
  <c r="AI2443" i="4"/>
  <c r="Z2466" i="4"/>
  <c r="AC2503" i="4"/>
  <c r="AD2555" i="4"/>
  <c r="AA2583" i="4"/>
  <c r="Y2611" i="4"/>
  <c r="AH2631" i="4"/>
  <c r="AC2649" i="4"/>
  <c r="AD2672" i="4"/>
  <c r="AC2687" i="4"/>
  <c r="Y2701" i="4"/>
  <c r="AI2714" i="4"/>
  <c r="Y2729" i="4"/>
  <c r="AJ2739" i="4"/>
  <c r="AH2751" i="4"/>
  <c r="AA2764" i="4"/>
  <c r="AJ2770" i="4"/>
  <c r="AB2782" i="4"/>
  <c r="AG2793" i="4"/>
  <c r="Z2807" i="4"/>
  <c r="Y2818" i="4"/>
  <c r="Z2836" i="4"/>
  <c r="Y2849" i="4"/>
  <c r="AJ2860" i="4"/>
  <c r="AB2873" i="4"/>
  <c r="AA2885" i="4"/>
  <c r="Z2898" i="4"/>
  <c r="Y2909" i="4"/>
  <c r="AJ2920" i="4"/>
  <c r="AB2933" i="4"/>
  <c r="AA2945" i="4"/>
  <c r="AA2956" i="4"/>
  <c r="AG2966" i="4"/>
  <c r="AG2977" i="4"/>
  <c r="AD2992" i="4"/>
  <c r="AB3000" i="4"/>
  <c r="AH3009" i="4"/>
  <c r="AC3017" i="4"/>
  <c r="AA3030" i="4"/>
  <c r="Y3039" i="4"/>
  <c r="AB3047" i="4"/>
  <c r="AJ3054" i="4"/>
  <c r="AC3064" i="4"/>
  <c r="AA3072" i="4"/>
  <c r="Y3081" i="4"/>
  <c r="AB3089" i="4"/>
  <c r="Z3102" i="4"/>
  <c r="AJ3110" i="4"/>
  <c r="AA3119" i="4"/>
  <c r="Y3128" i="4"/>
  <c r="AH3135" i="4"/>
  <c r="Z3144" i="4"/>
  <c r="AJ3152" i="4"/>
  <c r="AA3161" i="4"/>
  <c r="Y3170" i="4"/>
  <c r="AB3178" i="4"/>
  <c r="AB3189" i="4"/>
  <c r="AJ3197" i="4"/>
  <c r="Y3205" i="4"/>
  <c r="AE3213" i="4"/>
  <c r="AE3220" i="4"/>
  <c r="Z3228" i="4"/>
  <c r="AA3240" i="4"/>
  <c r="AG3247" i="4"/>
  <c r="AF3254" i="4"/>
  <c r="AB3263" i="4"/>
  <c r="AB3270" i="4"/>
  <c r="AC3278" i="4"/>
  <c r="AJ3285" i="4"/>
  <c r="AG3293" i="4"/>
  <c r="AC3304" i="4"/>
  <c r="AH3310" i="4"/>
  <c r="AE3317" i="4"/>
  <c r="AD3323" i="4"/>
  <c r="AC3329" i="4"/>
  <c r="AG3335" i="4"/>
  <c r="AF3341" i="4"/>
  <c r="AD3348" i="4"/>
  <c r="Y3354" i="4"/>
  <c r="AG3360" i="4"/>
  <c r="AF3366" i="4"/>
  <c r="AE3372" i="4"/>
  <c r="AI3378" i="4"/>
  <c r="AA3382" i="4"/>
  <c r="AH3386" i="4"/>
  <c r="AD3391" i="4"/>
  <c r="AG3396" i="4"/>
  <c r="AD3401" i="4"/>
  <c r="AG3408" i="4"/>
  <c r="Y3414" i="4"/>
  <c r="AF3418" i="4"/>
  <c r="Y3424" i="4"/>
  <c r="AF3428" i="4"/>
  <c r="AC3431" i="4"/>
  <c r="Y3436" i="4"/>
  <c r="AB3441" i="4"/>
  <c r="AI3445" i="4"/>
  <c r="AB3451" i="4"/>
  <c r="AH3455" i="4"/>
  <c r="AE3460" i="4"/>
  <c r="AH3465" i="4"/>
  <c r="AE3470" i="4"/>
  <c r="AH3475" i="4"/>
  <c r="AE3480" i="4"/>
  <c r="AG3485" i="4"/>
  <c r="AD3490" i="4"/>
  <c r="AA3495" i="4"/>
  <c r="AD3500" i="4"/>
  <c r="Y3505" i="4"/>
  <c r="AD3510" i="4"/>
  <c r="Y3515" i="4"/>
  <c r="AC3520" i="4"/>
  <c r="AD3522" i="4"/>
  <c r="AF3527" i="4"/>
  <c r="AC3532" i="4"/>
  <c r="AF3539" i="4"/>
  <c r="AI3544" i="4"/>
  <c r="AF3549" i="4"/>
  <c r="AB3552" i="4"/>
  <c r="AI3556" i="4"/>
  <c r="AB3562" i="4"/>
  <c r="AI3566" i="4"/>
  <c r="AA3572" i="4"/>
  <c r="AH3576" i="4"/>
  <c r="AE3581" i="4"/>
  <c r="AH3586" i="4"/>
  <c r="AD3591" i="4"/>
  <c r="AH3596" i="4"/>
  <c r="AD3601" i="4"/>
  <c r="AG3606" i="4"/>
  <c r="AD3611" i="4"/>
  <c r="AA3616" i="4"/>
  <c r="AC3621" i="4"/>
  <c r="Y3626" i="4"/>
  <c r="AC3631" i="4"/>
  <c r="Y3636" i="4"/>
  <c r="AC3641" i="4"/>
  <c r="Y3646" i="4"/>
  <c r="AB3650" i="4"/>
  <c r="Y3655" i="4"/>
  <c r="AG3661" i="4"/>
  <c r="AJ3665" i="4"/>
  <c r="AH3670" i="4"/>
  <c r="AJ3674" i="4"/>
  <c r="AD3677" i="4"/>
  <c r="AG3681" i="4"/>
  <c r="AE3686" i="4"/>
  <c r="AH3690" i="4"/>
  <c r="AE3695" i="4"/>
  <c r="AH3699" i="4"/>
  <c r="AF3704" i="4"/>
  <c r="AD3706" i="4"/>
  <c r="AB3711" i="4"/>
  <c r="AD3715" i="4"/>
  <c r="AI3719" i="4"/>
  <c r="AH3723" i="4"/>
  <c r="AF3727" i="4"/>
  <c r="Y3732" i="4"/>
  <c r="AA3734" i="4"/>
  <c r="Z3738" i="4"/>
  <c r="Y3742" i="4"/>
  <c r="AD3746" i="4"/>
  <c r="AB3750" i="4"/>
  <c r="AH3754" i="4"/>
  <c r="AF3758" i="4"/>
  <c r="Y3763" i="4"/>
  <c r="AJ3766" i="4"/>
  <c r="AI3770" i="4"/>
  <c r="Y3773" i="4"/>
  <c r="AD3777" i="4"/>
  <c r="AB3781" i="4"/>
  <c r="AA3785" i="4"/>
  <c r="AF3789" i="4"/>
  <c r="AE3793" i="4"/>
  <c r="AJ3797" i="4"/>
  <c r="AI3801" i="4"/>
  <c r="Y3804" i="4"/>
  <c r="AJ3807" i="4"/>
  <c r="AB3812" i="4"/>
  <c r="AA3816" i="4"/>
  <c r="AF3820" i="4"/>
  <c r="AE3824" i="4"/>
  <c r="AD3828" i="4"/>
  <c r="AI3832" i="4"/>
  <c r="AH3836" i="4"/>
  <c r="Z3841" i="4"/>
  <c r="Y3845" i="4"/>
  <c r="AD3849" i="4"/>
  <c r="Z3851" i="4"/>
  <c r="AE3855" i="4"/>
  <c r="AD3859" i="4"/>
  <c r="AI3863" i="4"/>
  <c r="AH3867" i="4"/>
  <c r="AF3871" i="4"/>
  <c r="AI3873" i="4"/>
  <c r="AA3878" i="4"/>
  <c r="Z3882" i="4"/>
  <c r="Y3886" i="4"/>
  <c r="AD3890" i="4"/>
  <c r="AB3894" i="4"/>
  <c r="AH3898" i="4"/>
  <c r="AF3902" i="4"/>
  <c r="Y3907" i="4"/>
  <c r="AJ3910" i="4"/>
  <c r="Z3913" i="4"/>
  <c r="Y3917" i="4"/>
  <c r="AD3921" i="4"/>
  <c r="AB3925" i="4"/>
  <c r="AE3927" i="4"/>
  <c r="AD3931" i="4"/>
  <c r="AI3935" i="4"/>
  <c r="AH3939" i="4"/>
  <c r="AF3943" i="4"/>
  <c r="AJ3951" i="4"/>
  <c r="AB3956" i="4"/>
  <c r="Y3958" i="4"/>
  <c r="AF3964" i="4"/>
  <c r="AE3968" i="4"/>
  <c r="AD3972" i="4"/>
  <c r="Y3979" i="4"/>
  <c r="AJ3982" i="4"/>
  <c r="AI3986" i="4"/>
  <c r="AA3991" i="4"/>
  <c r="AD3993" i="4"/>
  <c r="AB3997" i="4"/>
  <c r="AA4001" i="4"/>
  <c r="AF4005" i="4"/>
  <c r="AE4009" i="4"/>
  <c r="AJ4013" i="4"/>
  <c r="AF4015" i="4"/>
  <c r="Y4020" i="4"/>
  <c r="AJ4023" i="4"/>
  <c r="AB4028" i="4"/>
  <c r="AA4032" i="4"/>
  <c r="AF4036" i="4"/>
  <c r="AB4038" i="4"/>
  <c r="AH4042" i="4"/>
  <c r="AF4046" i="4"/>
  <c r="Y4051" i="4"/>
  <c r="AJ4054" i="4"/>
  <c r="AI4058" i="4"/>
  <c r="AA4063" i="4"/>
  <c r="Z4067" i="4"/>
  <c r="AE4071" i="4"/>
  <c r="AD4075" i="4"/>
  <c r="AI4079" i="4"/>
  <c r="AE4083" i="4"/>
  <c r="Z4087" i="4"/>
  <c r="Z4089" i="4"/>
  <c r="Z4093" i="4"/>
  <c r="AF4096" i="4"/>
  <c r="AA4100" i="4"/>
  <c r="AA4104" i="4"/>
  <c r="AH4107" i="4"/>
  <c r="AH4111" i="4"/>
  <c r="AB4115" i="4"/>
  <c r="AB4119" i="4"/>
  <c r="AI4122" i="4"/>
  <c r="AC4126" i="4"/>
  <c r="AC4130" i="4"/>
  <c r="AC4132" i="4"/>
  <c r="AJ4135" i="4"/>
  <c r="AD4139" i="4"/>
  <c r="AD4143" i="4"/>
  <c r="AD4145" i="4"/>
  <c r="AE4156" i="4"/>
  <c r="Z4160" i="4"/>
  <c r="Z4164" i="4"/>
  <c r="AF4167" i="4"/>
  <c r="AF4169" i="4"/>
  <c r="AA4173" i="4"/>
  <c r="AA4177" i="4"/>
  <c r="AH4180" i="4"/>
  <c r="AH4184" i="4"/>
  <c r="AB4188" i="4"/>
  <c r="AI4191" i="4"/>
  <c r="AI4193" i="4"/>
  <c r="AI4195" i="4"/>
  <c r="AI4197" i="4"/>
  <c r="AC4199" i="4"/>
  <c r="AC4203" i="4"/>
  <c r="AJ4208" i="4"/>
  <c r="AJ4210" i="4"/>
  <c r="AD4212" i="4"/>
  <c r="AD4216" i="4"/>
  <c r="Y4218" i="4"/>
  <c r="Y4224" i="4"/>
  <c r="AE4229" i="4"/>
  <c r="Z4231" i="4"/>
  <c r="Z4238" i="4"/>
  <c r="AH4241" i="4"/>
  <c r="Y4245" i="4"/>
  <c r="Z4250" i="4"/>
  <c r="AA4255" i="4"/>
  <c r="AI4258" i="4"/>
  <c r="AJ4263" i="4"/>
  <c r="Y4269" i="4"/>
  <c r="AG4272" i="4"/>
  <c r="AA4279" i="4"/>
  <c r="AI4282" i="4"/>
  <c r="AJ4287" i="4"/>
  <c r="Y4293" i="4"/>
  <c r="Z4298" i="4"/>
  <c r="AA4303" i="4"/>
  <c r="AI4306" i="4"/>
  <c r="Z4310" i="4"/>
  <c r="Y4317" i="4"/>
  <c r="AG4320" i="4"/>
  <c r="AA4327" i="4"/>
  <c r="AI4330" i="4"/>
  <c r="Z4334" i="4"/>
  <c r="AI4342" i="4"/>
  <c r="Z4346" i="4"/>
  <c r="Y4353" i="4"/>
  <c r="AG4356" i="4"/>
  <c r="AJ4359" i="4"/>
  <c r="AG4368" i="4"/>
  <c r="Z4370" i="4"/>
  <c r="AI4378" i="4"/>
  <c r="Z4382" i="4"/>
  <c r="AH4385" i="4"/>
  <c r="Y4394" i="4"/>
  <c r="AI4395" i="4"/>
  <c r="AH4400" i="4"/>
  <c r="Z4405" i="4"/>
  <c r="Z4408" i="4"/>
  <c r="AH4412" i="4"/>
  <c r="AH4415" i="4"/>
  <c r="Z4420" i="4"/>
  <c r="AH4424" i="4"/>
  <c r="Z4426" i="4"/>
  <c r="AH4430" i="4"/>
  <c r="Z4435" i="4"/>
  <c r="AH4439" i="4"/>
  <c r="Z4444" i="4"/>
  <c r="Z4447" i="4"/>
  <c r="Z4450" i="4"/>
  <c r="Z4453" i="4"/>
  <c r="AH4460" i="4"/>
  <c r="AH4463" i="4"/>
  <c r="AH4466" i="4"/>
  <c r="AH4472" i="4"/>
  <c r="AH4475" i="4"/>
  <c r="AH4481" i="4"/>
  <c r="AH4484" i="4"/>
  <c r="AH4490" i="4"/>
  <c r="Z4495" i="4"/>
  <c r="Z4499" i="4"/>
  <c r="Z4503" i="4"/>
  <c r="Z4507" i="4"/>
  <c r="AI4509" i="4"/>
  <c r="AJ4514" i="4"/>
  <c r="AC4517" i="4"/>
  <c r="Z4522" i="4"/>
  <c r="AH4525" i="4"/>
  <c r="AC4529" i="4"/>
  <c r="Z4534" i="4"/>
  <c r="AH4537" i="4"/>
  <c r="AC4541" i="4"/>
  <c r="AJ4544" i="4"/>
  <c r="AE4548" i="4"/>
  <c r="Z4552" i="4"/>
  <c r="AE4554" i="4"/>
  <c r="AH4573" i="4"/>
  <c r="AC4583" i="4"/>
  <c r="Z4588" i="4"/>
  <c r="AH4591" i="4"/>
  <c r="AC4595" i="4"/>
  <c r="AJ4598" i="4"/>
  <c r="AH4603" i="4"/>
  <c r="Z4606" i="4"/>
  <c r="AH4609" i="4"/>
  <c r="AC4613" i="4"/>
  <c r="Z4618" i="4"/>
  <c r="AH4621" i="4"/>
  <c r="AJ4622" i="4"/>
  <c r="AJ4628" i="4"/>
  <c r="AC4631" i="4"/>
  <c r="AJ4634" i="4"/>
  <c r="AE4638" i="4"/>
  <c r="AJ4640" i="4"/>
  <c r="AJ4646" i="4"/>
  <c r="AC4649" i="4"/>
  <c r="AC4655" i="4"/>
  <c r="AH4661" i="4"/>
  <c r="AE4666" i="4"/>
  <c r="Z4670" i="4"/>
  <c r="AH4673" i="4"/>
  <c r="AE4680" i="4"/>
  <c r="AH4681" i="4"/>
  <c r="AE4686" i="4"/>
  <c r="Z4690" i="4"/>
  <c r="AE4696" i="4"/>
  <c r="Z4700" i="4"/>
  <c r="AH4703" i="4"/>
  <c r="AC4707" i="4"/>
  <c r="AH4709" i="4"/>
  <c r="AC4713" i="4"/>
  <c r="AJ4718" i="4"/>
  <c r="AC4721" i="4"/>
  <c r="Z4726" i="4"/>
  <c r="AE4728" i="4"/>
  <c r="Z4734" i="4"/>
  <c r="AJ4738" i="4"/>
  <c r="AC4741" i="4"/>
  <c r="Z4746" i="4"/>
  <c r="AE4748" i="4"/>
  <c r="AJ4750" i="4"/>
  <c r="AJ4756" i="4"/>
  <c r="Z4758" i="4"/>
  <c r="AE4760" i="4"/>
  <c r="AC4765" i="4"/>
  <c r="AH4767" i="4"/>
  <c r="Z4770" i="4"/>
  <c r="Z4776" i="4"/>
  <c r="AC4777" i="4"/>
  <c r="AH4779" i="4"/>
  <c r="AH4785" i="4"/>
  <c r="Z4788" i="4"/>
  <c r="AC4789" i="4"/>
  <c r="AC4795" i="4"/>
  <c r="AH4797" i="4"/>
  <c r="Z4800" i="4"/>
  <c r="Y1532" i="4"/>
  <c r="AB1786" i="4"/>
  <c r="Y1975" i="4"/>
  <c r="AB2065" i="4"/>
  <c r="Z2141" i="4"/>
  <c r="AE2216" i="4"/>
  <c r="AG2280" i="4"/>
  <c r="AH2352" i="4"/>
  <c r="Y2403" i="4"/>
  <c r="AC2454" i="4"/>
  <c r="AJ2507" i="4"/>
  <c r="AJ2545" i="4"/>
  <c r="AC2583" i="4"/>
  <c r="Z2612" i="4"/>
  <c r="AH2635" i="4"/>
  <c r="AE2660" i="4"/>
  <c r="AA2676" i="4"/>
  <c r="AI2694" i="4"/>
  <c r="AE2710" i="4"/>
  <c r="AB2725" i="4"/>
  <c r="Z2740" i="4"/>
  <c r="AA2754" i="4"/>
  <c r="Y2771" i="4"/>
  <c r="Z2783" i="4"/>
  <c r="AG2796" i="4"/>
  <c r="AD2813" i="4"/>
  <c r="AF2827" i="4"/>
  <c r="AJ2842" i="4"/>
  <c r="AD2856" i="4"/>
  <c r="AF2869" i="4"/>
  <c r="AC2885" i="4"/>
  <c r="AD2898" i="4"/>
  <c r="AB2916" i="4"/>
  <c r="AC2929" i="4"/>
  <c r="AD2941" i="4"/>
  <c r="AD2956" i="4"/>
  <c r="AJ2968" i="4"/>
  <c r="AF2982" i="4"/>
  <c r="Y2993" i="4"/>
  <c r="AG3002" i="4"/>
  <c r="AD3014" i="4"/>
  <c r="Y3023" i="4"/>
  <c r="AG3034" i="4"/>
  <c r="AD3044" i="4"/>
  <c r="Y3053" i="4"/>
  <c r="AG3064" i="4"/>
  <c r="AH3073" i="4"/>
  <c r="Z3086" i="4"/>
  <c r="AG3094" i="4"/>
  <c r="AH3103" i="4"/>
  <c r="AF3115" i="4"/>
  <c r="Z3124" i="4"/>
  <c r="AC3136" i="4"/>
  <c r="AF3145" i="4"/>
  <c r="AB3155" i="4"/>
  <c r="AJ3165" i="4"/>
  <c r="AF3175" i="4"/>
  <c r="AE3186" i="4"/>
  <c r="AB3194" i="4"/>
  <c r="Z3203" i="4"/>
  <c r="AH3213" i="4"/>
  <c r="Y3222" i="4"/>
  <c r="AB3232" i="4"/>
  <c r="Z3241" i="4"/>
  <c r="AB3249" i="4"/>
  <c r="AE3259" i="4"/>
  <c r="AG3267" i="4"/>
  <c r="Y3279" i="4"/>
  <c r="AB3287" i="4"/>
  <c r="AG3294" i="4"/>
  <c r="AE3304" i="4"/>
  <c r="AD3312" i="4"/>
  <c r="AA3320" i="4"/>
  <c r="AA3327" i="4"/>
  <c r="AA3334" i="4"/>
  <c r="AG3342" i="4"/>
  <c r="AH3348" i="4"/>
  <c r="AD3357" i="4"/>
  <c r="AD3364" i="4"/>
  <c r="AE3370" i="4"/>
  <c r="AB3379" i="4"/>
  <c r="AB3385" i="4"/>
  <c r="AA3392" i="4"/>
  <c r="Y3397" i="4"/>
  <c r="AF3402" i="4"/>
  <c r="AF3409" i="4"/>
  <c r="AE3414" i="4"/>
  <c r="AD3421" i="4"/>
  <c r="AI3426" i="4"/>
  <c r="AE3432" i="4"/>
  <c r="AH3438" i="4"/>
  <c r="AD3444" i="4"/>
  <c r="AC3451" i="4"/>
  <c r="AB3456" i="4"/>
  <c r="AG3461" i="4"/>
  <c r="AG3468" i="4"/>
  <c r="AB3474" i="4"/>
  <c r="AF3480" i="4"/>
  <c r="AA3486" i="4"/>
  <c r="AF3491" i="4"/>
  <c r="Y3498" i="4"/>
  <c r="AE3503" i="4"/>
  <c r="AE3510" i="4"/>
  <c r="Y3516" i="4"/>
  <c r="AI3520" i="4"/>
  <c r="AH3527" i="4"/>
  <c r="AD3533" i="4"/>
  <c r="AG3539" i="4"/>
  <c r="AC3545" i="4"/>
  <c r="AH3550" i="4"/>
  <c r="AG3557" i="4"/>
  <c r="AF3562" i="4"/>
  <c r="AF3569" i="4"/>
  <c r="AB3575" i="4"/>
  <c r="AA3580" i="4"/>
  <c r="Y3587" i="4"/>
  <c r="AE3592" i="4"/>
  <c r="AE3599" i="4"/>
  <c r="AD3604" i="4"/>
  <c r="Y3610" i="4"/>
  <c r="AI3616" i="4"/>
  <c r="AH3621" i="4"/>
  <c r="AH3628" i="4"/>
  <c r="AC3634" i="4"/>
  <c r="AH3639" i="4"/>
  <c r="AB3646" i="4"/>
  <c r="AB3651" i="4"/>
  <c r="AE3657" i="4"/>
  <c r="Y3662" i="4"/>
  <c r="Y3667" i="4"/>
  <c r="AD3673" i="4"/>
  <c r="AD3678" i="4"/>
  <c r="AB3684" i="4"/>
  <c r="AA3689" i="4"/>
  <c r="AB3694" i="4"/>
  <c r="AJ3699" i="4"/>
  <c r="Y3705" i="4"/>
  <c r="AC3711" i="4"/>
  <c r="AA3716" i="4"/>
  <c r="AB3720" i="4"/>
  <c r="Z3726" i="4"/>
  <c r="AH3730" i="4"/>
  <c r="Y3736" i="4"/>
  <c r="AF3740" i="4"/>
  <c r="AA3745" i="4"/>
  <c r="Y3751" i="4"/>
  <c r="Z3755" i="4"/>
  <c r="AJ3760" i="4"/>
  <c r="AE3765" i="4"/>
  <c r="AF3769" i="4"/>
  <c r="AD3775" i="4"/>
  <c r="Y3780" i="4"/>
  <c r="AI3785" i="4"/>
  <c r="AJ3789" i="4"/>
  <c r="AE3794" i="4"/>
  <c r="AB3800" i="4"/>
  <c r="AD3804" i="4"/>
  <c r="AA3810" i="4"/>
  <c r="AI3814" i="4"/>
  <c r="AD3819" i="4"/>
  <c r="AH3824" i="4"/>
  <c r="AB3829" i="4"/>
  <c r="Z3835" i="4"/>
  <c r="AA3839" i="4"/>
  <c r="AI3843" i="4"/>
  <c r="AF3849" i="4"/>
  <c r="AA3854" i="4"/>
  <c r="AE3859" i="4"/>
  <c r="Z3864" i="4"/>
  <c r="AH3868" i="4"/>
  <c r="Y3874" i="4"/>
  <c r="AF3878" i="4"/>
  <c r="AD3884" i="4"/>
  <c r="Y3889" i="4"/>
  <c r="Z3893" i="4"/>
  <c r="AJ3898" i="4"/>
  <c r="AE3903" i="4"/>
  <c r="AI3908" i="4"/>
  <c r="AD3913" i="4"/>
  <c r="Y3918" i="4"/>
  <c r="AI3923" i="4"/>
  <c r="AJ3927" i="4"/>
  <c r="AH3933" i="4"/>
  <c r="AB3938" i="4"/>
  <c r="AD3942" i="4"/>
  <c r="AA3948" i="4"/>
  <c r="AI3952" i="4"/>
  <c r="AF3958" i="4"/>
  <c r="AH3962" i="4"/>
  <c r="AB3967" i="4"/>
  <c r="Z3973" i="4"/>
  <c r="AA3977" i="4"/>
  <c r="Y3983" i="4"/>
  <c r="AF3987" i="4"/>
  <c r="AA3992" i="4"/>
  <c r="AE3997" i="4"/>
  <c r="Z4002" i="4"/>
  <c r="AJ4007" i="4"/>
  <c r="Y4012" i="4"/>
  <c r="AF4016" i="4"/>
  <c r="AD4022" i="4"/>
  <c r="Y4027" i="4"/>
  <c r="AB4032" i="4"/>
  <c r="AJ4036" i="4"/>
  <c r="AE4041" i="4"/>
  <c r="AI4046" i="4"/>
  <c r="AD4051" i="4"/>
  <c r="AA4057" i="4"/>
  <c r="AI4061" i="4"/>
  <c r="AJ4065" i="4"/>
  <c r="AH4071" i="4"/>
  <c r="AB4076" i="4"/>
  <c r="AF4081" i="4"/>
  <c r="AI4085" i="4"/>
  <c r="Y4090" i="4"/>
  <c r="AB4095" i="4"/>
  <c r="Y4099" i="4"/>
  <c r="AB4104" i="4"/>
  <c r="AD4108" i="4"/>
  <c r="AA4112" i="4"/>
  <c r="AD4117" i="4"/>
  <c r="AF4121" i="4"/>
  <c r="AJ4126" i="4"/>
  <c r="AF4130" i="4"/>
  <c r="AI4134" i="4"/>
  <c r="Z4140" i="4"/>
  <c r="AI4143" i="4"/>
  <c r="Z4149" i="4"/>
  <c r="AB4153" i="4"/>
  <c r="AD4157" i="4"/>
  <c r="AB4162" i="4"/>
  <c r="AD4166" i="4"/>
  <c r="AH4171" i="4"/>
  <c r="AD4175" i="4"/>
  <c r="AF4179" i="4"/>
  <c r="AJ4184" i="4"/>
  <c r="Z4189" i="4"/>
  <c r="AJ4193" i="4"/>
  <c r="Z4198" i="4"/>
  <c r="AB4202" i="4"/>
  <c r="Z4207" i="4"/>
  <c r="AB4211" i="4"/>
  <c r="AE4216" i="4"/>
  <c r="AH4220" i="4"/>
  <c r="AD4224" i="4"/>
  <c r="AH4229" i="4"/>
  <c r="AH4233" i="4"/>
  <c r="AA4238" i="4"/>
  <c r="Y4242" i="4"/>
  <c r="AI4245" i="4"/>
  <c r="AG4250" i="4"/>
  <c r="Z4254" i="4"/>
  <c r="AJ4258" i="4"/>
  <c r="AH4262" i="4"/>
  <c r="AA4266" i="4"/>
  <c r="Y4271" i="4"/>
  <c r="AI4274" i="4"/>
  <c r="AG4279" i="4"/>
  <c r="Z4283" i="4"/>
  <c r="AJ4286" i="4"/>
  <c r="AH4291" i="4"/>
  <c r="AA4295" i="4"/>
  <c r="Y4300" i="4"/>
  <c r="AI4303" i="4"/>
  <c r="AG4307" i="4"/>
  <c r="Z4312" i="4"/>
  <c r="AJ4315" i="4"/>
  <c r="AH4320" i="4"/>
  <c r="AA4324" i="4"/>
  <c r="Y4328" i="4"/>
  <c r="AI4332" i="4"/>
  <c r="AG4336" i="4"/>
  <c r="Z4341" i="4"/>
  <c r="AJ4344" i="4"/>
  <c r="AH4348" i="4"/>
  <c r="AA4353" i="4"/>
  <c r="Y4357" i="4"/>
  <c r="AI4361" i="4"/>
  <c r="AG4365" i="4"/>
  <c r="Z4369" i="4"/>
  <c r="AJ4373" i="4"/>
  <c r="AH4377" i="4"/>
  <c r="AA4382" i="4"/>
  <c r="Y4386" i="4"/>
  <c r="AH4389" i="4"/>
  <c r="AA4394" i="4"/>
  <c r="Y4398" i="4"/>
  <c r="AA4402" i="4"/>
  <c r="AG4405" i="4"/>
  <c r="AI4408" i="4"/>
  <c r="AJ4412" i="4"/>
  <c r="Z4416" i="4"/>
  <c r="AA4420" i="4"/>
  <c r="AG4423" i="4"/>
  <c r="AI4426" i="4"/>
  <c r="AJ4430" i="4"/>
  <c r="Z4434" i="4"/>
  <c r="AA4438" i="4"/>
  <c r="AG4441" i="4"/>
  <c r="AI4444" i="4"/>
  <c r="AJ4448" i="4"/>
  <c r="Z4452" i="4"/>
  <c r="AA4456" i="4"/>
  <c r="AG4459" i="4"/>
  <c r="AI4462" i="4"/>
  <c r="AJ4466" i="4"/>
  <c r="Z4470" i="4"/>
  <c r="AA4474" i="4"/>
  <c r="AG4477" i="4"/>
  <c r="AI4480" i="4"/>
  <c r="AJ4484" i="4"/>
  <c r="Z4488" i="4"/>
  <c r="AA4492" i="4"/>
  <c r="AD4495" i="4"/>
  <c r="AC4498" i="4"/>
  <c r="Y4502" i="4"/>
  <c r="AJ4504" i="4"/>
  <c r="AG4508" i="4"/>
  <c r="AD4511" i="4"/>
  <c r="AA4514" i="4"/>
  <c r="AE4517" i="4"/>
  <c r="Z4520" i="4"/>
  <c r="AD4523" i="4"/>
  <c r="Y4526" i="4"/>
  <c r="AG4528" i="4"/>
  <c r="AJ4531" i="4"/>
  <c r="AE4534" i="4"/>
  <c r="AI4537" i="4"/>
  <c r="AD4540" i="4"/>
  <c r="Y4543" i="4"/>
  <c r="AC4546" i="4"/>
  <c r="AJ4548" i="4"/>
  <c r="AA4552" i="4"/>
  <c r="AI4554" i="4"/>
  <c r="AD4557" i="4"/>
  <c r="AH4560" i="4"/>
  <c r="AC4563" i="4"/>
  <c r="AG4566" i="4"/>
  <c r="AA4569" i="4"/>
  <c r="AI4571" i="4"/>
  <c r="Z4575" i="4"/>
  <c r="AH4577" i="4"/>
  <c r="Y4581" i="4"/>
  <c r="AG4583" i="4"/>
  <c r="AA4586" i="4"/>
  <c r="AE4589" i="4"/>
  <c r="Z4592" i="4"/>
  <c r="AD4595" i="4"/>
  <c r="Y4598" i="4"/>
  <c r="AG4600" i="4"/>
  <c r="AJ4603" i="4"/>
  <c r="AE4606" i="4"/>
  <c r="AI4609" i="4"/>
  <c r="AD4612" i="4"/>
  <c r="Y4615" i="4"/>
  <c r="AC4618" i="4"/>
  <c r="AJ4620" i="4"/>
  <c r="AA4624" i="4"/>
  <c r="AI4626" i="4"/>
  <c r="AD4629" i="4"/>
  <c r="AH4632" i="4"/>
  <c r="AC4635" i="4"/>
  <c r="AG4638" i="4"/>
  <c r="AA4641" i="4"/>
  <c r="AI4643" i="4"/>
  <c r="Z4647" i="4"/>
  <c r="AH4649" i="4"/>
  <c r="Y4653" i="4"/>
  <c r="AG4655" i="4"/>
  <c r="AA4662" i="4"/>
  <c r="AE4665" i="4"/>
  <c r="Z4668" i="4"/>
  <c r="AD4671" i="4"/>
  <c r="Y4674" i="4"/>
  <c r="AG4676" i="4"/>
  <c r="AJ4681" i="4"/>
  <c r="AE4684" i="4"/>
  <c r="AI4687" i="4"/>
  <c r="AD4690" i="4"/>
  <c r="Y4697" i="4"/>
  <c r="AC4700" i="4"/>
  <c r="AJ4702" i="4"/>
  <c r="AA4706" i="4"/>
  <c r="AI4708" i="4"/>
  <c r="AD4711" i="4"/>
  <c r="AH4716" i="4"/>
  <c r="AC4719" i="4"/>
  <c r="AG4722" i="4"/>
  <c r="AA4725" i="4"/>
  <c r="AI4727" i="4"/>
  <c r="Z4731" i="4"/>
  <c r="AH4735" i="4"/>
  <c r="Y4739" i="4"/>
  <c r="AF1091" i="4"/>
  <c r="AC1561" i="4"/>
  <c r="AD1788" i="4"/>
  <c r="AE1976" i="4"/>
  <c r="AC2065" i="4"/>
  <c r="AC2155" i="4"/>
  <c r="AH2221" i="4"/>
  <c r="AI2287" i="4"/>
  <c r="AD2353" i="4"/>
  <c r="AI2408" i="4"/>
  <c r="AF2467" i="4"/>
  <c r="AJ2511" i="4"/>
  <c r="Z2546" i="4"/>
  <c r="Y2585" i="4"/>
  <c r="AH2613" i="4"/>
  <c r="Y2641" i="4"/>
  <c r="AF2660" i="4"/>
  <c r="AB2676" i="4"/>
  <c r="Y2695" i="4"/>
  <c r="AF2710" i="4"/>
  <c r="Z2729" i="4"/>
  <c r="AA2741" i="4"/>
  <c r="AB2754" i="4"/>
  <c r="Z2771" i="4"/>
  <c r="AG2784" i="4"/>
  <c r="Y2801" i="4"/>
  <c r="Z2814" i="4"/>
  <c r="AG2827" i="4"/>
  <c r="Y2843" i="4"/>
  <c r="AF2856" i="4"/>
  <c r="AC2873" i="4"/>
  <c r="AD2887" i="4"/>
  <c r="AF2899" i="4"/>
  <c r="AC2916" i="4"/>
  <c r="AD2929" i="4"/>
  <c r="AB2945" i="4"/>
  <c r="AC2957" i="4"/>
  <c r="Y2969" i="4"/>
  <c r="AF2983" i="4"/>
  <c r="Z2993" i="4"/>
  <c r="AC3005" i="4"/>
  <c r="AF3014" i="4"/>
  <c r="Z3023" i="4"/>
  <c r="AJ3034" i="4"/>
  <c r="AF3044" i="4"/>
  <c r="AB3056" i="4"/>
  <c r="AJ3064" i="4"/>
  <c r="AF3074" i="4"/>
  <c r="AB3086" i="4"/>
  <c r="AJ3094" i="4"/>
  <c r="AD3106" i="4"/>
  <c r="AB3116" i="4"/>
  <c r="AC3125" i="4"/>
  <c r="AD3136" i="4"/>
  <c r="AG3145" i="4"/>
  <c r="Y3158" i="4"/>
  <c r="Y3166" i="4"/>
  <c r="AG3175" i="4"/>
  <c r="AF3186" i="4"/>
  <c r="AD3195" i="4"/>
  <c r="Z3205" i="4"/>
  <c r="AJ3213" i="4"/>
  <c r="AG3222" i="4"/>
  <c r="AC3232" i="4"/>
  <c r="AA3241" i="4"/>
  <c r="AJ3251" i="4"/>
  <c r="AG3260" i="4"/>
  <c r="AH3267" i="4"/>
  <c r="AA3279" i="4"/>
  <c r="AC3287" i="4"/>
  <c r="Y3297" i="4"/>
  <c r="AF3304" i="4"/>
  <c r="AE3312" i="4"/>
  <c r="AA3321" i="4"/>
  <c r="AB3327" i="4"/>
  <c r="AH3335" i="4"/>
  <c r="AH3342" i="4"/>
  <c r="AI3348" i="4"/>
  <c r="AF3357" i="4"/>
  <c r="AE3364" i="4"/>
  <c r="AB3373" i="4"/>
  <c r="AF3379" i="4"/>
  <c r="AC3385" i="4"/>
  <c r="AB3392" i="4"/>
  <c r="AB3397" i="4"/>
  <c r="AA3404" i="4"/>
  <c r="AG3409" i="4"/>
  <c r="AB3415" i="4"/>
  <c r="AF3421" i="4"/>
  <c r="Y3427" i="4"/>
  <c r="Y3434" i="4"/>
  <c r="AI3438" i="4"/>
  <c r="AE3444" i="4"/>
  <c r="AD3451" i="4"/>
  <c r="AI3456" i="4"/>
  <c r="AC3463" i="4"/>
  <c r="AH3468" i="4"/>
  <c r="AD3474" i="4"/>
  <c r="AG3480" i="4"/>
  <c r="AB3486" i="4"/>
  <c r="AB3493" i="4"/>
  <c r="AG3498" i="4"/>
  <c r="AF3503" i="4"/>
  <c r="AF3510" i="4"/>
  <c r="AA3516" i="4"/>
  <c r="AE3522" i="4"/>
  <c r="Y3528" i="4"/>
  <c r="AE3533" i="4"/>
  <c r="AE3540" i="4"/>
  <c r="AD3545" i="4"/>
  <c r="AD3552" i="4"/>
  <c r="AH3557" i="4"/>
  <c r="AH3562" i="4"/>
  <c r="AG3569" i="4"/>
  <c r="AC3575" i="4"/>
  <c r="AB3582" i="4"/>
  <c r="AB3587" i="4"/>
  <c r="AF3592" i="4"/>
  <c r="AF3599" i="4"/>
  <c r="AE3604" i="4"/>
  <c r="AE3611" i="4"/>
  <c r="Y3617" i="4"/>
  <c r="AE3622" i="4"/>
  <c r="AI3628" i="4"/>
  <c r="AD3634" i="4"/>
  <c r="AD3641" i="4"/>
  <c r="AC3646" i="4"/>
  <c r="AC3651" i="4"/>
  <c r="AG3657" i="4"/>
  <c r="AG3662" i="4"/>
  <c r="AD3668" i="4"/>
  <c r="AE3673" i="4"/>
  <c r="AE3678" i="4"/>
  <c r="AC3684" i="4"/>
  <c r="AC3689" i="4"/>
  <c r="AF3695" i="4"/>
  <c r="AG3700" i="4"/>
  <c r="AA3705" i="4"/>
  <c r="AE3711" i="4"/>
  <c r="AB3716" i="4"/>
  <c r="AF3721" i="4"/>
  <c r="AA3726" i="4"/>
  <c r="AI3730" i="4"/>
  <c r="AF3736" i="4"/>
  <c r="AH3740" i="4"/>
  <c r="AE3746" i="4"/>
  <c r="Z3751" i="4"/>
  <c r="AA3755" i="4"/>
  <c r="Y3761" i="4"/>
  <c r="AF3765" i="4"/>
  <c r="AD3771" i="4"/>
  <c r="AE3775" i="4"/>
  <c r="Z3780" i="4"/>
  <c r="AJ3785" i="4"/>
  <c r="Y3790" i="4"/>
  <c r="AI3795" i="4"/>
  <c r="AD3800" i="4"/>
  <c r="Y3805" i="4"/>
  <c r="AB3810" i="4"/>
  <c r="AJ3814" i="4"/>
  <c r="AH3820" i="4"/>
  <c r="AI3824" i="4"/>
  <c r="AD3829" i="4"/>
  <c r="AA3835" i="4"/>
  <c r="AI3839" i="4"/>
  <c r="Z3845" i="4"/>
  <c r="AH3849" i="4"/>
  <c r="AB3854" i="4"/>
  <c r="AF3859" i="4"/>
  <c r="AA3864" i="4"/>
  <c r="Y3870" i="4"/>
  <c r="AF3874" i="4"/>
  <c r="AH3878" i="4"/>
  <c r="AE3884" i="4"/>
  <c r="AB1105" i="4"/>
  <c r="AE1561" i="4"/>
  <c r="Z1834" i="4"/>
  <c r="AG1986" i="4"/>
  <c r="AG2069" i="4"/>
  <c r="AA2158" i="4"/>
  <c r="AE2226" i="4"/>
  <c r="AI2300" i="4"/>
  <c r="AH2355" i="4"/>
  <c r="AH2412" i="4"/>
  <c r="AE2468" i="4"/>
  <c r="Y2512" i="4"/>
  <c r="AJ2556" i="4"/>
  <c r="AB2588" i="4"/>
  <c r="AJ2613" i="4"/>
  <c r="AD2642" i="4"/>
  <c r="AI2660" i="4"/>
  <c r="AE2680" i="4"/>
  <c r="AA2696" i="4"/>
  <c r="AI2711" i="4"/>
  <c r="AA2729" i="4"/>
  <c r="AB2742" i="4"/>
  <c r="Z2758" i="4"/>
  <c r="AA2772" i="4"/>
  <c r="AB2785" i="4"/>
  <c r="Z2801" i="4"/>
  <c r="AA2814" i="4"/>
  <c r="AD2831" i="4"/>
  <c r="AF2844" i="4"/>
  <c r="AG2856" i="4"/>
  <c r="AD2873" i="4"/>
  <c r="AF2887" i="4"/>
  <c r="AJ2902" i="4"/>
  <c r="AD2916" i="4"/>
  <c r="AF2930" i="4"/>
  <c r="AJ2946" i="4"/>
  <c r="AD2957" i="4"/>
  <c r="AD2972" i="4"/>
  <c r="AF2984" i="4"/>
  <c r="AA2993" i="4"/>
  <c r="AD3005" i="4"/>
  <c r="AG3014" i="4"/>
  <c r="Y3027" i="4"/>
  <c r="Y3035" i="4"/>
  <c r="AG3044" i="4"/>
  <c r="AD3056" i="4"/>
  <c r="Y3065" i="4"/>
  <c r="AG3076" i="4"/>
  <c r="AD3086" i="4"/>
  <c r="AA3096" i="4"/>
  <c r="AG3106" i="4"/>
  <c r="AD3116" i="4"/>
  <c r="Z3128" i="4"/>
  <c r="AG3136" i="4"/>
  <c r="AH3145" i="4"/>
  <c r="Z3158" i="4"/>
  <c r="AB3167" i="4"/>
  <c r="AC3178" i="4"/>
  <c r="AG3186" i="4"/>
  <c r="AE3195" i="4"/>
  <c r="AF3205" i="4"/>
  <c r="Y3214" i="4"/>
  <c r="AG3224" i="4"/>
  <c r="AE3233" i="4"/>
  <c r="AB3241" i="4"/>
  <c r="Y3252" i="4"/>
  <c r="AH3260" i="4"/>
  <c r="AD3270" i="4"/>
  <c r="AB3279" i="4"/>
  <c r="AD3287" i="4"/>
  <c r="AA3298" i="4"/>
  <c r="AB3305" i="4"/>
  <c r="AB3314" i="4"/>
  <c r="AB3321" i="4"/>
  <c r="AC3327" i="4"/>
  <c r="Y3336" i="4"/>
  <c r="AI3342" i="4"/>
  <c r="AF3351" i="4"/>
  <c r="Y3358" i="4"/>
  <c r="AF3364" i="4"/>
  <c r="AF3373" i="4"/>
  <c r="AG3379" i="4"/>
  <c r="AI3386" i="4"/>
  <c r="AD3392" i="4"/>
  <c r="AI3397" i="4"/>
  <c r="AB3404" i="4"/>
  <c r="AH3409" i="4"/>
  <c r="AH3416" i="4"/>
  <c r="AG3421" i="4"/>
  <c r="AB3427" i="4"/>
  <c r="AA3434" i="4"/>
  <c r="AG3439" i="4"/>
  <c r="Y3446" i="4"/>
  <c r="AF3451" i="4"/>
  <c r="Y3457" i="4"/>
  <c r="AD3463" i="4"/>
  <c r="AI3468" i="4"/>
  <c r="AI3475" i="4"/>
  <c r="AD3481" i="4"/>
  <c r="AD3486" i="4"/>
  <c r="AC3493" i="4"/>
  <c r="AH3498" i="4"/>
  <c r="AB3505" i="4"/>
  <c r="AG3510" i="4"/>
  <c r="AB3516" i="4"/>
  <c r="AB3523" i="4"/>
  <c r="AA3528" i="4"/>
  <c r="Y3535" i="4"/>
  <c r="AF3540" i="4"/>
  <c r="AE3545" i="4"/>
  <c r="AE3552" i="4"/>
  <c r="Y3558" i="4"/>
  <c r="AI3564" i="4"/>
  <c r="AH3569" i="4"/>
  <c r="AD3575" i="4"/>
  <c r="AD3582" i="4"/>
  <c r="AC3587" i="4"/>
  <c r="AB3594" i="4"/>
  <c r="AG3599" i="4"/>
  <c r="AC3605" i="4"/>
  <c r="AF3611" i="4"/>
  <c r="AB3617" i="4"/>
  <c r="AA3624" i="4"/>
  <c r="Y3629" i="4"/>
  <c r="AE3634" i="4"/>
  <c r="AE3641" i="4"/>
  <c r="AJ3646" i="4"/>
  <c r="AH3652" i="4"/>
  <c r="AH3657" i="4"/>
  <c r="AH3662" i="4"/>
  <c r="AF3668" i="4"/>
  <c r="AF3673" i="4"/>
  <c r="AJ3679" i="4"/>
  <c r="AJ3684" i="4"/>
  <c r="AD3689" i="4"/>
  <c r="AG3695" i="4"/>
  <c r="AH3700" i="4"/>
  <c r="AE3706" i="4"/>
  <c r="AF3711" i="4"/>
  <c r="AD3716" i="4"/>
  <c r="AA3722" i="4"/>
  <c r="AB3726" i="4"/>
  <c r="Z3732" i="4"/>
  <c r="AH3736" i="4"/>
  <c r="AI3740" i="4"/>
  <c r="AF3746" i="4"/>
  <c r="AA3751" i="4"/>
  <c r="Y3757" i="4"/>
  <c r="Z3761" i="4"/>
  <c r="AH3765" i="4"/>
  <c r="AE3771" i="4"/>
  <c r="AF3775" i="4"/>
  <c r="AD3781" i="4"/>
  <c r="Y3786" i="4"/>
  <c r="AF3790" i="4"/>
  <c r="AJ3795" i="4"/>
  <c r="AE3800" i="4"/>
  <c r="AB3806" i="4"/>
  <c r="AD3810" i="4"/>
  <c r="Y3815" i="4"/>
  <c r="AI3820" i="4"/>
  <c r="AD3825" i="4"/>
  <c r="AH3830" i="4"/>
  <c r="AB3835" i="4"/>
  <c r="AJ3839" i="4"/>
  <c r="AA3845" i="4"/>
  <c r="AI3849" i="4"/>
  <c r="AF3855" i="4"/>
  <c r="AA3860" i="4"/>
  <c r="AB3864" i="4"/>
  <c r="Z3870" i="4"/>
  <c r="AH3874" i="4"/>
  <c r="Y3880" i="4"/>
  <c r="AF3884" i="4"/>
  <c r="AF1184" i="4"/>
  <c r="AH1577" i="4"/>
  <c r="AG1836" i="4"/>
  <c r="AI1986" i="4"/>
  <c r="Z2092" i="4"/>
  <c r="AE2163" i="4"/>
  <c r="AH2226" i="4"/>
  <c r="AB2305" i="4"/>
  <c r="AB2360" i="4"/>
  <c r="AG2425" i="4"/>
  <c r="AD2472" i="4"/>
  <c r="AJ2513" i="4"/>
  <c r="Y2557" i="4"/>
  <c r="AD2588" i="4"/>
  <c r="AJ2621" i="4"/>
  <c r="AF2642" i="4"/>
  <c r="AJ2660" i="4"/>
  <c r="AF2680" i="4"/>
  <c r="AC2696" i="4"/>
  <c r="AD2715" i="4"/>
  <c r="AB2729" i="4"/>
  <c r="AC2743" i="4"/>
  <c r="AA2758" i="4"/>
  <c r="AB2772" i="4"/>
  <c r="Z2789" i="4"/>
  <c r="AG2802" i="4"/>
  <c r="AB2814" i="4"/>
  <c r="Z2832" i="4"/>
  <c r="AG2844" i="4"/>
  <c r="Y2861" i="4"/>
  <c r="Z2874" i="4"/>
  <c r="AG2887" i="4"/>
  <c r="AD2904" i="4"/>
  <c r="AF2916" i="4"/>
  <c r="AC2933" i="4"/>
  <c r="AB2947" i="4"/>
  <c r="AG2957" i="4"/>
  <c r="AF2972" i="4"/>
  <c r="AG2984" i="4"/>
  <c r="Z2997" i="4"/>
  <c r="AF3005" i="4"/>
  <c r="AH3014" i="4"/>
  <c r="Z3027" i="4"/>
  <c r="AF3035" i="4"/>
  <c r="AC3047" i="4"/>
  <c r="AF3056" i="4"/>
  <c r="AB3066" i="4"/>
  <c r="AC3077" i="4"/>
  <c r="AF3086" i="4"/>
  <c r="AB3098" i="4"/>
  <c r="AJ3106" i="4"/>
  <c r="AF3116" i="4"/>
  <c r="AB3128" i="4"/>
  <c r="Z3138" i="4"/>
  <c r="AD3148" i="4"/>
  <c r="AB3158" i="4"/>
  <c r="AC3167" i="4"/>
  <c r="AD3178" i="4"/>
  <c r="AC3187" i="4"/>
  <c r="Y3198" i="4"/>
  <c r="AC3206" i="4"/>
  <c r="Z3214" i="4"/>
  <c r="AB3225" i="4"/>
  <c r="AF3233" i="4"/>
  <c r="AG3243" i="4"/>
  <c r="Z3252" i="4"/>
  <c r="AJ3260" i="4"/>
  <c r="AF3271" i="4"/>
  <c r="AC3279" i="4"/>
  <c r="Z3290" i="4"/>
  <c r="AB3298" i="4"/>
  <c r="AC3305" i="4"/>
  <c r="AD3314" i="4"/>
  <c r="AC3321" i="4"/>
  <c r="Y3330" i="4"/>
  <c r="AD3336" i="4"/>
  <c r="Y3343" i="4"/>
  <c r="Y3352" i="4"/>
  <c r="AA3358" i="4"/>
  <c r="AG3366" i="4"/>
  <c r="AG3373" i="4"/>
  <c r="AD3380" i="4"/>
  <c r="Y3387" i="4"/>
  <c r="AE3392" i="4"/>
  <c r="AD3399" i="4"/>
  <c r="AD3404" i="4"/>
  <c r="AI3409" i="4"/>
  <c r="AI3416" i="4"/>
  <c r="AD3422" i="4"/>
  <c r="AH3428" i="4"/>
  <c r="AB3434" i="4"/>
  <c r="AH3439" i="4"/>
  <c r="AA3446" i="4"/>
  <c r="AG3451" i="4"/>
  <c r="AF3458" i="4"/>
  <c r="AA3464" i="4"/>
  <c r="Y3469" i="4"/>
  <c r="Y3476" i="4"/>
  <c r="AF3481" i="4"/>
  <c r="AI3487" i="4"/>
  <c r="AD3493" i="4"/>
  <c r="AI3498" i="4"/>
  <c r="AI3505" i="4"/>
  <c r="AH3510" i="4"/>
  <c r="AH3517" i="4"/>
  <c r="AC3523" i="4"/>
  <c r="AB3528" i="4"/>
  <c r="AB3535" i="4"/>
  <c r="AG3540" i="4"/>
  <c r="AG3547" i="4"/>
  <c r="AF3552" i="4"/>
  <c r="AA3558" i="4"/>
  <c r="Y3565" i="4"/>
  <c r="Y3570" i="4"/>
  <c r="AI3576" i="4"/>
  <c r="AE3582" i="4"/>
  <c r="Y3588" i="4"/>
  <c r="AD3594" i="4"/>
  <c r="AH3599" i="4"/>
  <c r="AH3606" i="4"/>
  <c r="AG3611" i="4"/>
  <c r="AC3617" i="4"/>
  <c r="AB3624" i="4"/>
  <c r="AG3629" i="4"/>
  <c r="AA3636" i="4"/>
  <c r="AF3641" i="4"/>
  <c r="AA3647" i="4"/>
  <c r="AI3652" i="4"/>
  <c r="AI3657" i="4"/>
  <c r="AB3664" i="4"/>
  <c r="AB3669" i="4"/>
  <c r="AG3673" i="4"/>
  <c r="Y3680" i="4"/>
  <c r="Y3685" i="4"/>
  <c r="AI3690" i="4"/>
  <c r="AI3695" i="4"/>
  <c r="AI3700" i="4"/>
  <c r="AB3707" i="4"/>
  <c r="AG3711" i="4"/>
  <c r="AH3717" i="4"/>
  <c r="AB3722" i="4"/>
  <c r="AD3726" i="4"/>
  <c r="AA3732" i="4"/>
  <c r="AI3736" i="4"/>
  <c r="AF3742" i="4"/>
  <c r="AH3746" i="4"/>
  <c r="AB3751" i="4"/>
  <c r="Z3757" i="4"/>
  <c r="AA3761" i="4"/>
  <c r="Y3767" i="4"/>
  <c r="AF3771" i="4"/>
  <c r="AA3776" i="4"/>
  <c r="AE3781" i="4"/>
  <c r="Z3786" i="4"/>
  <c r="AJ3791" i="4"/>
  <c r="Y3796" i="4"/>
  <c r="AF3800" i="4"/>
  <c r="AD3806" i="4"/>
  <c r="Y3811" i="4"/>
  <c r="AB3816" i="4"/>
  <c r="AJ3820" i="4"/>
  <c r="AE3825" i="4"/>
  <c r="AI3830" i="4"/>
  <c r="AD3835" i="4"/>
  <c r="AA3841" i="4"/>
  <c r="AI3845" i="4"/>
  <c r="AJ3849" i="4"/>
  <c r="AH3855" i="4"/>
  <c r="AB3860" i="4"/>
  <c r="AF3865" i="4"/>
  <c r="AA3870" i="4"/>
  <c r="AI3874" i="4"/>
  <c r="AF3880" i="4"/>
  <c r="AH3884" i="4"/>
  <c r="AC1200" i="4"/>
  <c r="AC1654" i="4"/>
  <c r="AD1858" i="4"/>
  <c r="Y1987" i="4"/>
  <c r="AB2092" i="4"/>
  <c r="AI2164" i="4"/>
  <c r="AG2243" i="4"/>
  <c r="AA2311" i="4"/>
  <c r="AC2360" i="4"/>
  <c r="Z2427" i="4"/>
  <c r="AE2474" i="4"/>
  <c r="AI2523" i="4"/>
  <c r="AA2559" i="4"/>
  <c r="AF2588" i="4"/>
  <c r="AI2622" i="4"/>
  <c r="Y2645" i="4"/>
  <c r="AH2665" i="4"/>
  <c r="AI2680" i="4"/>
  <c r="AD2696" i="4"/>
  <c r="Z2716" i="4"/>
  <c r="AC2729" i="4"/>
  <c r="AA2746" i="4"/>
  <c r="AB2760" i="4"/>
  <c r="AC2772" i="4"/>
  <c r="AA2789" i="4"/>
  <c r="AB2803" i="4"/>
  <c r="Z2818" i="4"/>
  <c r="AA2832" i="4"/>
  <c r="AB2845" i="4"/>
  <c r="AF2862" i="4"/>
  <c r="AG2874" i="4"/>
  <c r="AD2891" i="4"/>
  <c r="AF2904" i="4"/>
  <c r="AG2916" i="4"/>
  <c r="AD2934" i="4"/>
  <c r="AC2947" i="4"/>
  <c r="Y2962" i="4"/>
  <c r="AG2972" i="4"/>
  <c r="AH2984" i="4"/>
  <c r="AA2997" i="4"/>
  <c r="AG3005" i="4"/>
  <c r="AD3017" i="4"/>
  <c r="AA3027" i="4"/>
  <c r="AC3036" i="4"/>
  <c r="AD3047" i="4"/>
  <c r="AA3057" i="4"/>
  <c r="Y3069" i="4"/>
  <c r="AD3077" i="4"/>
  <c r="AG3086" i="4"/>
  <c r="Y3099" i="4"/>
  <c r="AA3108" i="4"/>
  <c r="AB3119" i="4"/>
  <c r="AD3128" i="4"/>
  <c r="AA3138" i="4"/>
  <c r="AG3148" i="4"/>
  <c r="AD3158" i="4"/>
  <c r="Z3170" i="4"/>
  <c r="AG3179" i="4"/>
  <c r="AE3187" i="4"/>
  <c r="Z3198" i="4"/>
  <c r="Y3207" i="4"/>
  <c r="AE3216" i="4"/>
  <c r="AC3225" i="4"/>
  <c r="AG3233" i="4"/>
  <c r="AJ3244" i="4"/>
  <c r="AA3252" i="4"/>
  <c r="AC3263" i="4"/>
  <c r="AG3271" i="4"/>
  <c r="AD3279" i="4"/>
  <c r="AA3290" i="4"/>
  <c r="AC3298" i="4"/>
  <c r="AA3308" i="4"/>
  <c r="AH3314" i="4"/>
  <c r="AD3321" i="4"/>
  <c r="AD3330" i="4"/>
  <c r="AE3336" i="4"/>
  <c r="AA3345" i="4"/>
  <c r="AA3352" i="4"/>
  <c r="AH3358" i="4"/>
  <c r="AH3366" i="4"/>
  <c r="AH3373" i="4"/>
  <c r="AB3382" i="4"/>
  <c r="AA3387" i="4"/>
  <c r="AF3392" i="4"/>
  <c r="AF3399" i="4"/>
  <c r="AA3405" i="4"/>
  <c r="AD3411" i="4"/>
  <c r="Y3417" i="4"/>
  <c r="AE3422" i="4"/>
  <c r="AI3428" i="4"/>
  <c r="AD3434" i="4"/>
  <c r="AC3441" i="4"/>
  <c r="AI3446" i="4"/>
  <c r="AH3451" i="4"/>
  <c r="AH3458" i="4"/>
  <c r="AB3464" i="4"/>
  <c r="AF3470" i="4"/>
  <c r="AA3476" i="4"/>
  <c r="AG3481" i="4"/>
  <c r="AF3488" i="4"/>
  <c r="AF3493" i="4"/>
  <c r="AE3500" i="4"/>
  <c r="Y3506" i="4"/>
  <c r="AI3510" i="4"/>
  <c r="AI3517" i="4"/>
  <c r="AD3523" i="4"/>
  <c r="AD3530" i="4"/>
  <c r="AC3535" i="4"/>
  <c r="AH3540" i="4"/>
  <c r="AH3547" i="4"/>
  <c r="AG3552" i="4"/>
  <c r="AG3559" i="4"/>
  <c r="AB3565" i="4"/>
  <c r="AG3570" i="4"/>
  <c r="Y3577" i="4"/>
  <c r="AF3582" i="4"/>
  <c r="AF3589" i="4"/>
  <c r="AE3594" i="4"/>
  <c r="Y3600" i="4"/>
  <c r="AI3606" i="4"/>
  <c r="AE3612" i="4"/>
  <c r="AH3618" i="4"/>
  <c r="AD3624" i="4"/>
  <c r="AH3629" i="4"/>
  <c r="AB3636" i="4"/>
  <c r="AG3641" i="4"/>
  <c r="AE3648" i="4"/>
  <c r="AE3653" i="4"/>
  <c r="Y3658" i="4"/>
  <c r="AC3664" i="4"/>
  <c r="AC3669" i="4"/>
  <c r="AA3675" i="4"/>
  <c r="AA3680" i="4"/>
  <c r="AA3685" i="4"/>
  <c r="AE3691" i="4"/>
  <c r="AJ3695" i="4"/>
  <c r="AB3702" i="4"/>
  <c r="AC3707" i="4"/>
  <c r="AH3711" i="4"/>
  <c r="AI3717" i="4"/>
  <c r="AD3722" i="4"/>
  <c r="AA3728" i="4"/>
  <c r="AB3732" i="4"/>
  <c r="AJ3736" i="4"/>
  <c r="AH3742" i="4"/>
  <c r="AI3746" i="4"/>
  <c r="AF3752" i="4"/>
  <c r="AA3757" i="4"/>
  <c r="AI3761" i="4"/>
  <c r="Z3767" i="4"/>
  <c r="AH3771" i="4"/>
  <c r="AE3777" i="4"/>
  <c r="AF3781" i="4"/>
  <c r="AA3786" i="4"/>
  <c r="Y3792" i="4"/>
  <c r="AF3796" i="4"/>
  <c r="AJ3801" i="4"/>
  <c r="AE3806" i="4"/>
  <c r="Z3811" i="4"/>
  <c r="AD3816" i="4"/>
  <c r="Y3821" i="4"/>
  <c r="AI3826" i="4"/>
  <c r="AD3831" i="4"/>
  <c r="AE3835" i="4"/>
  <c r="AB3841" i="4"/>
  <c r="AJ3845" i="4"/>
  <c r="AA3851" i="4"/>
  <c r="AI3855" i="4"/>
  <c r="AD3860" i="4"/>
  <c r="AA3866" i="4"/>
  <c r="AB3870" i="4"/>
  <c r="Z3876" i="4"/>
  <c r="AH3880" i="4"/>
  <c r="AI3884" i="4"/>
  <c r="AF3890" i="4"/>
  <c r="AA3895" i="4"/>
  <c r="Y3901" i="4"/>
  <c r="Z3905" i="4"/>
  <c r="AH3909" i="4"/>
  <c r="AE3915" i="4"/>
  <c r="AF3919" i="4"/>
  <c r="AD3925" i="4"/>
  <c r="Y3930" i="4"/>
  <c r="AF3934" i="4"/>
  <c r="AJ3939" i="4"/>
  <c r="AE3944" i="4"/>
  <c r="AB3950" i="4"/>
  <c r="AD3954" i="4"/>
  <c r="Y3959" i="4"/>
  <c r="AI3964" i="4"/>
  <c r="AD3969" i="4"/>
  <c r="AH3974" i="4"/>
  <c r="AB3979" i="4"/>
  <c r="AJ3983" i="4"/>
  <c r="AA3989" i="4"/>
  <c r="AI3993" i="4"/>
  <c r="AF3999" i="4"/>
  <c r="AA4004" i="4"/>
  <c r="AB4008" i="4"/>
  <c r="Z4014" i="4"/>
  <c r="AH4018" i="4"/>
  <c r="Y4024" i="4"/>
  <c r="AF4028" i="4"/>
  <c r="AA4033" i="4"/>
  <c r="Y4039" i="4"/>
  <c r="Z4043" i="4"/>
  <c r="AJ4048" i="4"/>
  <c r="AE4053" i="4"/>
  <c r="AF4057" i="4"/>
  <c r="AD4063" i="4"/>
  <c r="Y4068" i="4"/>
  <c r="AI4073" i="4"/>
  <c r="AJ4077" i="4"/>
  <c r="AD4082" i="4"/>
  <c r="AH4087" i="4"/>
  <c r="AD4091" i="4"/>
  <c r="AH4096" i="4"/>
  <c r="AJ4100" i="4"/>
  <c r="Z4105" i="4"/>
  <c r="AJ4109" i="4"/>
  <c r="Z4114" i="4"/>
  <c r="AC4119" i="4"/>
  <c r="Z4123" i="4"/>
  <c r="AB4127" i="4"/>
  <c r="AE4132" i="4"/>
  <c r="AH4136" i="4"/>
  <c r="AE4141" i="4"/>
  <c r="AH4145" i="4"/>
  <c r="AJ4149" i="4"/>
  <c r="AH4154" i="4"/>
  <c r="AJ4158" i="4"/>
  <c r="AA4164" i="4"/>
  <c r="AC4168" i="4"/>
  <c r="Z4172" i="4"/>
  <c r="AC4177" i="4"/>
  <c r="AE4181" i="4"/>
  <c r="AC4186" i="4"/>
  <c r="AE4190" i="4"/>
  <c r="AH4194" i="4"/>
  <c r="Y4200" i="4"/>
  <c r="AH4203" i="4"/>
  <c r="Y4209" i="4"/>
  <c r="AA4213" i="4"/>
  <c r="AJ4216" i="4"/>
  <c r="AA4222" i="4"/>
  <c r="AC4226" i="4"/>
  <c r="AF4231" i="4"/>
  <c r="Z4235" i="4"/>
  <c r="AJ4238" i="4"/>
  <c r="AH4243" i="4"/>
  <c r="AA4247" i="4"/>
  <c r="Y4252" i="4"/>
  <c r="AI4255" i="4"/>
  <c r="AG4259" i="4"/>
  <c r="Z4264" i="4"/>
  <c r="AJ4267" i="4"/>
  <c r="AH4272" i="4"/>
  <c r="AA4276" i="4"/>
  <c r="Y4280" i="4"/>
  <c r="AI4284" i="4"/>
  <c r="AG4288" i="4"/>
  <c r="Z4293" i="4"/>
  <c r="AJ4296" i="4"/>
  <c r="AH4300" i="4"/>
  <c r="AA4305" i="4"/>
  <c r="Y4309" i="4"/>
  <c r="AI4313" i="4"/>
  <c r="AG4317" i="4"/>
  <c r="Z4321" i="4"/>
  <c r="AJ4325" i="4"/>
  <c r="AH4329" i="4"/>
  <c r="AA4334" i="4"/>
  <c r="Y4338" i="4"/>
  <c r="AI4341" i="4"/>
  <c r="AG4346" i="4"/>
  <c r="Z4350" i="4"/>
  <c r="AJ4354" i="4"/>
  <c r="AH4358" i="4"/>
  <c r="AA4362" i="4"/>
  <c r="Y4367" i="4"/>
  <c r="AI4370" i="4"/>
  <c r="AG4375" i="4"/>
  <c r="Z4379" i="4"/>
  <c r="AJ4382" i="4"/>
  <c r="AH4387" i="4"/>
  <c r="Z4391" i="4"/>
  <c r="AJ4395" i="4"/>
  <c r="AG4399" i="4"/>
  <c r="AI4402" i="4"/>
  <c r="AJ4406" i="4"/>
  <c r="Z4410" i="4"/>
  <c r="AA4414" i="4"/>
  <c r="AG4417" i="4"/>
  <c r="AI4420" i="4"/>
  <c r="AJ4424" i="4"/>
  <c r="Z4428" i="4"/>
  <c r="AA4432" i="4"/>
  <c r="AG4435" i="4"/>
  <c r="AI4438" i="4"/>
  <c r="AJ4442" i="4"/>
  <c r="Z4446" i="4"/>
  <c r="AA4450" i="4"/>
  <c r="AG4453" i="4"/>
  <c r="AI4456" i="4"/>
  <c r="AJ4460" i="4"/>
  <c r="Z4464" i="4"/>
  <c r="AA4468" i="4"/>
  <c r="AG4471" i="4"/>
  <c r="AI4474" i="4"/>
  <c r="AJ4478" i="4"/>
  <c r="Z4482" i="4"/>
  <c r="AA4486" i="4"/>
  <c r="AG4489" i="4"/>
  <c r="AI4492" i="4"/>
  <c r="AH4496" i="4"/>
  <c r="AG4499" i="4"/>
  <c r="AA4503" i="4"/>
  <c r="Z4506" i="4"/>
  <c r="Y4509" i="4"/>
  <c r="AH4512" i="4"/>
  <c r="AC4515" i="4"/>
  <c r="AG4518" i="4"/>
  <c r="AA4521" i="4"/>
  <c r="AI4523" i="4"/>
  <c r="Z4527" i="4"/>
  <c r="AH4529" i="4"/>
  <c r="Y4533" i="4"/>
  <c r="AG4535" i="4"/>
  <c r="AA4538" i="4"/>
  <c r="AE4541" i="4"/>
  <c r="Z4544" i="4"/>
  <c r="AD4547" i="4"/>
  <c r="Y4550" i="4"/>
  <c r="AG4552" i="4"/>
  <c r="AJ4555" i="4"/>
  <c r="AE4558" i="4"/>
  <c r="AI4561" i="4"/>
  <c r="AD4564" i="4"/>
  <c r="Y4567" i="4"/>
  <c r="AC4570" i="4"/>
  <c r="AJ4572" i="4"/>
  <c r="AA4576" i="4"/>
  <c r="AI4578" i="4"/>
  <c r="AD4581" i="4"/>
  <c r="AH4584" i="4"/>
  <c r="AC4587" i="4"/>
  <c r="AG4590" i="4"/>
  <c r="AA4593" i="4"/>
  <c r="AI4595" i="4"/>
  <c r="Z4599" i="4"/>
  <c r="AH4601" i="4"/>
  <c r="Y4605" i="4"/>
  <c r="AG4607" i="4"/>
  <c r="AA4610" i="4"/>
  <c r="AE4613" i="4"/>
  <c r="Z4616" i="4"/>
  <c r="AD4619" i="4"/>
  <c r="Y4622" i="4"/>
  <c r="AG4624" i="4"/>
  <c r="AJ4627" i="4"/>
  <c r="AE4630" i="4"/>
  <c r="AI4633" i="4"/>
  <c r="AD4636" i="4"/>
  <c r="Y4639" i="4"/>
  <c r="AC4642" i="4"/>
  <c r="AJ4644" i="4"/>
  <c r="AA4648" i="4"/>
  <c r="AI4650" i="4"/>
  <c r="AD4653" i="4"/>
  <c r="AH4660" i="4"/>
  <c r="AC4663" i="4"/>
  <c r="AG4666" i="4"/>
  <c r="AA4669" i="4"/>
  <c r="AI4671" i="4"/>
  <c r="Z4675" i="4"/>
  <c r="AH4677" i="4"/>
  <c r="Y4683" i="4"/>
  <c r="AG4685" i="4"/>
  <c r="AA4688" i="4"/>
  <c r="AE4691" i="4"/>
  <c r="Z4698" i="4"/>
  <c r="AD4701" i="4"/>
  <c r="Y4704" i="4"/>
  <c r="AG4706" i="4"/>
  <c r="AJ4709" i="4"/>
  <c r="AE4712" i="4"/>
  <c r="AI4717" i="4"/>
  <c r="AD4720" i="4"/>
  <c r="Y4723" i="4"/>
  <c r="AC4726" i="4"/>
  <c r="AJ4728" i="4"/>
  <c r="AA4734" i="4"/>
  <c r="AI4736" i="4"/>
  <c r="AD4739" i="4"/>
  <c r="AH4742" i="4"/>
  <c r="AC4745" i="4"/>
  <c r="AG4748" i="4"/>
  <c r="AA4751" i="4"/>
  <c r="AI4753" i="4"/>
  <c r="Z4757" i="4"/>
  <c r="AH4759" i="4"/>
  <c r="Y4763" i="4"/>
  <c r="AG4765" i="4"/>
  <c r="AA4768" i="4"/>
  <c r="AE4771" i="4"/>
  <c r="Z4774" i="4"/>
  <c r="AD4777" i="4"/>
  <c r="Y4780" i="4"/>
  <c r="AG4782" i="4"/>
  <c r="AJ4785" i="4"/>
  <c r="AE4788" i="4"/>
  <c r="AI4791" i="4"/>
  <c r="AD4794" i="4"/>
  <c r="Y4797" i="4"/>
  <c r="AC4800" i="4"/>
  <c r="AJ4802" i="4"/>
  <c r="AD4805" i="4"/>
  <c r="AE4808" i="4"/>
  <c r="AJ4810" i="4"/>
  <c r="AC4813" i="4"/>
  <c r="AH4815" i="4"/>
  <c r="Z4818" i="4"/>
  <c r="AE4820" i="4"/>
  <c r="AJ4822" i="4"/>
  <c r="AC4825" i="4"/>
  <c r="AH4827" i="4"/>
  <c r="Z4830" i="4"/>
  <c r="AE4832" i="4"/>
  <c r="AJ4834" i="4"/>
  <c r="AC4837" i="4"/>
  <c r="AH4839" i="4"/>
  <c r="Z4842" i="4"/>
  <c r="AJ1205" i="4"/>
  <c r="AA1663" i="4"/>
  <c r="AA1860" i="4"/>
  <c r="AH2019" i="4"/>
  <c r="Y2101" i="4"/>
  <c r="AA2166" i="4"/>
  <c r="AI2250" i="4"/>
  <c r="AB2311" i="4"/>
  <c r="Y2377" i="4"/>
  <c r="Y2432" i="4"/>
  <c r="AF2474" i="4"/>
  <c r="AC2527" i="4"/>
  <c r="AC2559" i="4"/>
  <c r="AF2598" i="4"/>
  <c r="Z2623" i="4"/>
  <c r="Z2645" i="4"/>
  <c r="AI2665" i="4"/>
  <c r="AC2681" i="4"/>
  <c r="AI2702" i="4"/>
  <c r="AB2717" i="4"/>
  <c r="AD2729" i="4"/>
  <c r="AB2747" i="4"/>
  <c r="AC2760" i="4"/>
  <c r="AA2776" i="4"/>
  <c r="AB2789" i="4"/>
  <c r="AC2803" i="4"/>
  <c r="AA2820" i="4"/>
  <c r="AB2832" i="4"/>
  <c r="Z2849" i="4"/>
  <c r="AG2862" i="4"/>
  <c r="AB2875" i="4"/>
  <c r="Z2892" i="4"/>
  <c r="AG2905" i="4"/>
  <c r="AD2922" i="4"/>
  <c r="AF2934" i="4"/>
  <c r="AD2947" i="4"/>
  <c r="Y2963" i="4"/>
  <c r="AH2972" i="4"/>
  <c r="AJ2987" i="4"/>
  <c r="AB2997" i="4"/>
  <c r="Z3007" i="4"/>
  <c r="AF3017" i="4"/>
  <c r="AB3027" i="4"/>
  <c r="Z3039" i="4"/>
  <c r="AF3047" i="4"/>
  <c r="AB3057" i="4"/>
  <c r="Z3069" i="4"/>
  <c r="AH3078" i="4"/>
  <c r="AC3089" i="4"/>
  <c r="Z3099" i="4"/>
  <c r="AB3108" i="4"/>
  <c r="AC3119" i="4"/>
  <c r="AF3128" i="4"/>
  <c r="AJ3140" i="4"/>
  <c r="Z3150" i="4"/>
  <c r="AF3158" i="4"/>
  <c r="AB3170" i="4"/>
  <c r="AJ3179" i="4"/>
  <c r="Y3190" i="4"/>
  <c r="AB3198" i="4"/>
  <c r="AA3207" i="4"/>
  <c r="AG3217" i="4"/>
  <c r="AE3225" i="4"/>
  <c r="AA3236" i="4"/>
  <c r="Y3245" i="4"/>
  <c r="AH3252" i="4"/>
  <c r="AD3263" i="4"/>
  <c r="AH3271" i="4"/>
  <c r="Y3283" i="4"/>
  <c r="AG3290" i="4"/>
  <c r="AD3298" i="4"/>
  <c r="AB3308" i="4"/>
  <c r="AI3314" i="4"/>
  <c r="AE3323" i="4"/>
  <c r="AE3330" i="4"/>
  <c r="AB3337" i="4"/>
  <c r="AB3345" i="4"/>
  <c r="AB3352" i="4"/>
  <c r="AH3360" i="4"/>
  <c r="AI3366" i="4"/>
  <c r="AI3373" i="4"/>
  <c r="AC3382" i="4"/>
  <c r="AH3387" i="4"/>
  <c r="AB3394" i="4"/>
  <c r="AG3399" i="4"/>
  <c r="AB3405" i="4"/>
  <c r="AF3411" i="4"/>
  <c r="AA3417" i="4"/>
  <c r="AA3424" i="4"/>
  <c r="AF3429" i="4"/>
  <c r="AE3434" i="4"/>
  <c r="AD3441" i="4"/>
  <c r="Y3447" i="4"/>
  <c r="AC3453" i="4"/>
  <c r="AI3458" i="4"/>
  <c r="AD3464" i="4"/>
  <c r="AC3471" i="4"/>
  <c r="AB3476" i="4"/>
  <c r="AB3483" i="4"/>
  <c r="AH3488" i="4"/>
  <c r="AG3493" i="4"/>
  <c r="AF3500" i="4"/>
  <c r="AA3506" i="4"/>
  <c r="AA3513" i="4"/>
  <c r="Y3518" i="4"/>
  <c r="AF3523" i="4"/>
  <c r="AE3530" i="4"/>
  <c r="AD3535" i="4"/>
  <c r="AD3542" i="4"/>
  <c r="AI3547" i="4"/>
  <c r="AD3553" i="4"/>
  <c r="AH3559" i="4"/>
  <c r="AC3565" i="4"/>
  <c r="AB3572" i="4"/>
  <c r="AB3577" i="4"/>
  <c r="AG3582" i="4"/>
  <c r="AG3589" i="4"/>
  <c r="AB3595" i="4"/>
  <c r="AF3601" i="4"/>
  <c r="Y3607" i="4"/>
  <c r="AF3612" i="4"/>
  <c r="AI3618" i="4"/>
  <c r="AE3624" i="4"/>
  <c r="AD3631" i="4"/>
  <c r="AI3636" i="4"/>
  <c r="AH3641" i="4"/>
  <c r="AF3648" i="4"/>
  <c r="AG3653" i="4"/>
  <c r="AD3659" i="4"/>
  <c r="AD3664" i="4"/>
  <c r="AD3669" i="4"/>
  <c r="AH3675" i="4"/>
  <c r="AB3680" i="4"/>
  <c r="AF3686" i="4"/>
  <c r="AF3691" i="4"/>
  <c r="Y3696" i="4"/>
  <c r="AD3702" i="4"/>
  <c r="AD3707" i="4"/>
  <c r="AH3713" i="4"/>
  <c r="AJ3717" i="4"/>
  <c r="AE3722" i="4"/>
  <c r="AB3728" i="4"/>
  <c r="AD3732" i="4"/>
  <c r="AA3738" i="4"/>
  <c r="AI3742" i="4"/>
  <c r="AD3747" i="4"/>
  <c r="AH3752" i="4"/>
  <c r="AB3757" i="4"/>
  <c r="Z3763" i="4"/>
  <c r="AA3767" i="4"/>
  <c r="AI3771" i="4"/>
  <c r="AF3777" i="4"/>
  <c r="AA3782" i="4"/>
  <c r="AE3787" i="4"/>
  <c r="Z3792" i="4"/>
  <c r="AH3796" i="4"/>
  <c r="Y3802" i="4"/>
  <c r="AF3806" i="4"/>
  <c r="AD3812" i="4"/>
  <c r="Y3817" i="4"/>
  <c r="Z3821" i="4"/>
  <c r="AJ3826" i="4"/>
  <c r="AE3831" i="4"/>
  <c r="AI3836" i="4"/>
  <c r="AD3841" i="4"/>
  <c r="Y3846" i="4"/>
  <c r="AI3851" i="4"/>
  <c r="AJ3855" i="4"/>
  <c r="AH3861" i="4"/>
  <c r="AB3866" i="4"/>
  <c r="AA1786" i="4"/>
  <c r="AF2057" i="4"/>
  <c r="AG2214" i="4"/>
  <c r="AE2335" i="4"/>
  <c r="AB2454" i="4"/>
  <c r="AC2542" i="4"/>
  <c r="AC2611" i="4"/>
  <c r="AB2658" i="4"/>
  <c r="AH2690" i="4"/>
  <c r="AA2723" i="4"/>
  <c r="Z2754" i="4"/>
  <c r="Y2783" i="4"/>
  <c r="AC2813" i="4"/>
  <c r="AF2838" i="4"/>
  <c r="AD2869" i="4"/>
  <c r="AC2898" i="4"/>
  <c r="AB2927" i="4"/>
  <c r="AB2956" i="4"/>
  <c r="Z2979" i="4"/>
  <c r="AF3002" i="4"/>
  <c r="AJ3022" i="4"/>
  <c r="AB3044" i="4"/>
  <c r="AD3064" i="4"/>
  <c r="AA3082" i="4"/>
  <c r="AG3103" i="4"/>
  <c r="Y3124" i="4"/>
  <c r="AD3145" i="4"/>
  <c r="AH3165" i="4"/>
  <c r="AJ3183" i="4"/>
  <c r="AC3202" i="4"/>
  <c r="AD3221" i="4"/>
  <c r="AC3240" i="4"/>
  <c r="AC3259" i="4"/>
  <c r="AD3276" i="4"/>
  <c r="AF3294" i="4"/>
  <c r="Y3312" i="4"/>
  <c r="Y3327" i="4"/>
  <c r="AG3341" i="4"/>
  <c r="AG3355" i="4"/>
  <c r="AD3370" i="4"/>
  <c r="Y3385" i="4"/>
  <c r="AI3396" i="4"/>
  <c r="AD3409" i="4"/>
  <c r="AH3419" i="4"/>
  <c r="AG3431" i="4"/>
  <c r="AB3444" i="4"/>
  <c r="AA3456" i="4"/>
  <c r="AF3468" i="4"/>
  <c r="Y3479" i="4"/>
  <c r="AE3491" i="4"/>
  <c r="AD3503" i="4"/>
  <c r="AC3515" i="4"/>
  <c r="AG3527" i="4"/>
  <c r="AB3538" i="4"/>
  <c r="AF3550" i="4"/>
  <c r="AE3562" i="4"/>
  <c r="Y3575" i="4"/>
  <c r="AI3586" i="4"/>
  <c r="AC3597" i="4"/>
  <c r="AH3609" i="4"/>
  <c r="AG3621" i="4"/>
  <c r="AB3634" i="4"/>
  <c r="AA3646" i="4"/>
  <c r="AA3656" i="4"/>
  <c r="AJ3666" i="4"/>
  <c r="AH3677" i="4"/>
  <c r="Y3689" i="4"/>
  <c r="AI3699" i="4"/>
  <c r="AI3709" i="4"/>
  <c r="AA3720" i="4"/>
  <c r="AF3730" i="4"/>
  <c r="AE3740" i="4"/>
  <c r="AD3750" i="4"/>
  <c r="AF3759" i="4"/>
  <c r="AE3769" i="4"/>
  <c r="AJ3779" i="4"/>
  <c r="AI3789" i="4"/>
  <c r="AA3800" i="4"/>
  <c r="AJ3808" i="4"/>
  <c r="AI3818" i="4"/>
  <c r="AA3829" i="4"/>
  <c r="Z3839" i="4"/>
  <c r="AE3849" i="4"/>
  <c r="AA3858" i="4"/>
  <c r="AF3868" i="4"/>
  <c r="AB3878" i="4"/>
  <c r="AI3886" i="4"/>
  <c r="AI3892" i="4"/>
  <c r="AI3898" i="4"/>
  <c r="AJ3904" i="4"/>
  <c r="Y3911" i="4"/>
  <c r="AI3915" i="4"/>
  <c r="AI3921" i="4"/>
  <c r="AI3927" i="4"/>
  <c r="AJ3933" i="4"/>
  <c r="Y3940" i="4"/>
  <c r="Y3946" i="4"/>
  <c r="Y3952" i="4"/>
  <c r="AI3956" i="4"/>
  <c r="AD3963" i="4"/>
  <c r="AE3969" i="4"/>
  <c r="AE3975" i="4"/>
  <c r="AE3981" i="4"/>
  <c r="AE3987" i="4"/>
  <c r="AF3993" i="4"/>
  <c r="AH3999" i="4"/>
  <c r="AH4005" i="4"/>
  <c r="AE4010" i="4"/>
  <c r="AE4016" i="4"/>
  <c r="AF4022" i="4"/>
  <c r="AH4028" i="4"/>
  <c r="AH4034" i="4"/>
  <c r="AH4040" i="4"/>
  <c r="AH4046" i="4"/>
  <c r="AI4052" i="4"/>
  <c r="AD4059" i="4"/>
  <c r="AA4064" i="4"/>
  <c r="AA4070" i="4"/>
  <c r="AA4076" i="4"/>
  <c r="AB4082" i="4"/>
  <c r="AI4087" i="4"/>
  <c r="AB4093" i="4"/>
  <c r="AH4098" i="4"/>
  <c r="Z4103" i="4"/>
  <c r="AF4108" i="4"/>
  <c r="AA4114" i="4"/>
  <c r="AF4119" i="4"/>
  <c r="Z4125" i="4"/>
  <c r="AE4130" i="4"/>
  <c r="Z4136" i="4"/>
  <c r="AF4141" i="4"/>
  <c r="Z4147" i="4"/>
  <c r="AD4151" i="4"/>
  <c r="AJ4156" i="4"/>
  <c r="AJ4162" i="4"/>
  <c r="AD4168" i="4"/>
  <c r="AJ4173" i="4"/>
  <c r="AC4179" i="4"/>
  <c r="AI4184" i="4"/>
  <c r="AC4190" i="4"/>
  <c r="AJ4195" i="4"/>
  <c r="AB4200" i="4"/>
  <c r="AH4205" i="4"/>
  <c r="AA4211" i="4"/>
  <c r="AH4216" i="4"/>
  <c r="AB4222" i="4"/>
  <c r="AH4227" i="4"/>
  <c r="Z4233" i="4"/>
  <c r="Z4237" i="4"/>
  <c r="AA4242" i="4"/>
  <c r="AG4247" i="4"/>
  <c r="AG4252" i="4"/>
  <c r="AG4257" i="4"/>
  <c r="AG4262" i="4"/>
  <c r="AH4267" i="4"/>
  <c r="AI4272" i="4"/>
  <c r="AI4277" i="4"/>
  <c r="AI4281" i="4"/>
  <c r="AI4286" i="4"/>
  <c r="AJ4291" i="4"/>
  <c r="Y4297" i="4"/>
  <c r="Y4302" i="4"/>
  <c r="Y4307" i="4"/>
  <c r="Y4312" i="4"/>
  <c r="Z4317" i="4"/>
  <c r="AA4322" i="4"/>
  <c r="AA4326" i="4"/>
  <c r="AA4331" i="4"/>
  <c r="AA4336" i="4"/>
  <c r="AG4341" i="4"/>
  <c r="AH4346" i="4"/>
  <c r="AH4351" i="4"/>
  <c r="AH4356" i="4"/>
  <c r="AH4360" i="4"/>
  <c r="AI4365" i="4"/>
  <c r="AJ4370" i="4"/>
  <c r="AJ4375" i="4"/>
  <c r="AJ4380" i="4"/>
  <c r="AJ4385" i="4"/>
  <c r="AJ4390" i="4"/>
  <c r="Y4396" i="4"/>
  <c r="AI4400" i="4"/>
  <c r="AA4404" i="4"/>
  <c r="AH4408" i="4"/>
  <c r="Z4413" i="4"/>
  <c r="AH4417" i="4"/>
  <c r="Y4422" i="4"/>
  <c r="AC4426" i="4"/>
  <c r="AI4430" i="4"/>
  <c r="AA4435" i="4"/>
  <c r="AI4439" i="4"/>
  <c r="AA4443" i="4"/>
  <c r="AH4447" i="4"/>
  <c r="Y4452" i="4"/>
  <c r="AG4456" i="4"/>
  <c r="Y4461" i="4"/>
  <c r="AC4465" i="4"/>
  <c r="AI4469" i="4"/>
  <c r="AA4473" i="4"/>
  <c r="AI4477" i="4"/>
  <c r="AA4482" i="4"/>
  <c r="AH4486" i="4"/>
  <c r="Y4491" i="4"/>
  <c r="AC4495" i="4"/>
  <c r="AC4499" i="4"/>
  <c r="AC4503" i="4"/>
  <c r="AA4507" i="4"/>
  <c r="AC4510" i="4"/>
  <c r="Z4514" i="4"/>
  <c r="AH4517" i="4"/>
  <c r="AC4521" i="4"/>
  <c r="AI4524" i="4"/>
  <c r="AC4528" i="4"/>
  <c r="AI4531" i="4"/>
  <c r="AD4535" i="4"/>
  <c r="Y4539" i="4"/>
  <c r="AI4541" i="4"/>
  <c r="AC4545" i="4"/>
  <c r="AI4548" i="4"/>
  <c r="AD4552" i="4"/>
  <c r="Y4556" i="4"/>
  <c r="AE4559" i="4"/>
  <c r="Y4563" i="4"/>
  <c r="AI4565" i="4"/>
  <c r="AD4569" i="4"/>
  <c r="Y4573" i="4"/>
  <c r="AE4576" i="4"/>
  <c r="Y4580" i="4"/>
  <c r="AE4583" i="4"/>
  <c r="Z4587" i="4"/>
  <c r="AH4590" i="4"/>
  <c r="AA4594" i="4"/>
  <c r="Y4597" i="4"/>
  <c r="AE4600" i="4"/>
  <c r="Z4604" i="4"/>
  <c r="AH4607" i="4"/>
  <c r="AA4611" i="4"/>
  <c r="AH4614" i="4"/>
  <c r="AA4618" i="4"/>
  <c r="AI4621" i="4"/>
  <c r="AD4625" i="4"/>
  <c r="AA4628" i="4"/>
  <c r="AH4631" i="4"/>
  <c r="AA4635" i="4"/>
  <c r="AI4638" i="4"/>
  <c r="AD4642" i="4"/>
  <c r="AJ4645" i="4"/>
  <c r="AD4649" i="4"/>
  <c r="AA4652" i="4"/>
  <c r="AI4655" i="4"/>
  <c r="AD4663" i="4"/>
  <c r="AJ4666" i="4"/>
  <c r="AD4670" i="4"/>
  <c r="AJ4673" i="4"/>
  <c r="AE4677" i="4"/>
  <c r="Z4683" i="4"/>
  <c r="AG4686" i="4"/>
  <c r="AD4689" i="4"/>
  <c r="AJ4696" i="4"/>
  <c r="AE4700" i="4"/>
  <c r="Z4704" i="4"/>
  <c r="AG4707" i="4"/>
  <c r="Z4711" i="4"/>
  <c r="AG4716" i="4"/>
  <c r="AA4720" i="4"/>
  <c r="AI4723" i="4"/>
  <c r="AG4726" i="4"/>
  <c r="Z4730" i="4"/>
  <c r="AG4735" i="4"/>
  <c r="AA4739" i="4"/>
  <c r="AG4742" i="4"/>
  <c r="AD4745" i="4"/>
  <c r="AI4748" i="4"/>
  <c r="AA4752" i="4"/>
  <c r="AJ4754" i="4"/>
  <c r="AC4758" i="4"/>
  <c r="Y4761" i="4"/>
  <c r="AD4764" i="4"/>
  <c r="AI4767" i="4"/>
  <c r="AE4770" i="4"/>
  <c r="AJ4773" i="4"/>
  <c r="AG4776" i="4"/>
  <c r="Z4780" i="4"/>
  <c r="AE4783" i="4"/>
  <c r="AA4786" i="4"/>
  <c r="AG4789" i="4"/>
  <c r="Y4793" i="4"/>
  <c r="AH4795" i="4"/>
  <c r="Z4799" i="4"/>
  <c r="AI4801" i="4"/>
  <c r="Z4805" i="4"/>
  <c r="AH4807" i="4"/>
  <c r="AA4810" i="4"/>
  <c r="AD4813" i="4"/>
  <c r="AJ4815" i="4"/>
  <c r="AD4818" i="4"/>
  <c r="AJ4820" i="4"/>
  <c r="AD4823" i="4"/>
  <c r="AE4826" i="4"/>
  <c r="Y4829" i="4"/>
  <c r="AE4831" i="4"/>
  <c r="Y4834" i="4"/>
  <c r="AE4836" i="4"/>
  <c r="Y4839" i="4"/>
  <c r="AA4842" i="4"/>
  <c r="AG4844" i="4"/>
  <c r="Y4847" i="4"/>
  <c r="AD4849" i="4"/>
  <c r="AI4851" i="4"/>
  <c r="AA4854" i="4"/>
  <c r="AG4856" i="4"/>
  <c r="Y4859" i="4"/>
  <c r="AD4861" i="4"/>
  <c r="AI4863" i="4"/>
  <c r="AA4866" i="4"/>
  <c r="AG4868" i="4"/>
  <c r="Y4871" i="4"/>
  <c r="AD4873" i="4"/>
  <c r="AI4875" i="4"/>
  <c r="AA4878" i="4"/>
  <c r="AG4880" i="4"/>
  <c r="Y4883" i="4"/>
  <c r="AD4885" i="4"/>
  <c r="AI4887" i="4"/>
  <c r="AA4890" i="4"/>
  <c r="AG4892" i="4"/>
  <c r="Y4895" i="4"/>
  <c r="AD4897" i="4"/>
  <c r="AI4899" i="4"/>
  <c r="AA4902" i="4"/>
  <c r="AG4904" i="4"/>
  <c r="Y4908" i="4"/>
  <c r="AD4910" i="4"/>
  <c r="AI4912" i="4"/>
  <c r="AA4916" i="4"/>
  <c r="AG4919" i="4"/>
  <c r="Y4922" i="4"/>
  <c r="AD4924" i="4"/>
  <c r="AI4926" i="4"/>
  <c r="AA4929" i="4"/>
  <c r="AG4931" i="4"/>
  <c r="Y4934" i="4"/>
  <c r="AD4936" i="4"/>
  <c r="AI4938" i="4"/>
  <c r="AA4941" i="4"/>
  <c r="AG4943" i="4"/>
  <c r="Y4946" i="4"/>
  <c r="AD4948" i="4"/>
  <c r="AI4950" i="4"/>
  <c r="AA4953" i="4"/>
  <c r="AG4955" i="4"/>
  <c r="Y4958" i="4"/>
  <c r="AD4960" i="4"/>
  <c r="AI4962" i="4"/>
  <c r="AA4965" i="4"/>
  <c r="AG4967" i="4"/>
  <c r="Y4972" i="4"/>
  <c r="AD4974" i="4"/>
  <c r="AI4976" i="4"/>
  <c r="AA4979" i="4"/>
  <c r="AG4981" i="4"/>
  <c r="Y4984" i="4"/>
  <c r="AD4986" i="4"/>
  <c r="AI4989" i="4"/>
  <c r="AA4992" i="4"/>
  <c r="AG4994" i="4"/>
  <c r="Y4997" i="4"/>
  <c r="AD4999" i="4"/>
  <c r="AI5001" i="4"/>
  <c r="AA5004" i="4"/>
  <c r="AG5006" i="4"/>
  <c r="Y5009" i="4"/>
  <c r="AE1375" i="4"/>
  <c r="AE1861" i="4"/>
  <c r="AG2104" i="4"/>
  <c r="Y2251" i="4"/>
  <c r="Y2382" i="4"/>
  <c r="AI2485" i="4"/>
  <c r="AA2560" i="4"/>
  <c r="AD2625" i="4"/>
  <c r="AE2667" i="4"/>
  <c r="AJ2702" i="4"/>
  <c r="AH2733" i="4"/>
  <c r="AD2760" i="4"/>
  <c r="AC2789" i="4"/>
  <c r="AB2820" i="4"/>
  <c r="AA2849" i="4"/>
  <c r="Z2880" i="4"/>
  <c r="AH2905" i="4"/>
  <c r="AG2934" i="4"/>
  <c r="Z2963" i="4"/>
  <c r="Z2988" i="4"/>
  <c r="AJ3009" i="4"/>
  <c r="AD3027" i="4"/>
  <c r="AJ3048" i="4"/>
  <c r="AA3069" i="4"/>
  <c r="AD3089" i="4"/>
  <c r="Y3111" i="4"/>
  <c r="AA3129" i="4"/>
  <c r="AA3150" i="4"/>
  <c r="Y3171" i="4"/>
  <c r="AF3190" i="4"/>
  <c r="AF3209" i="4"/>
  <c r="AG3225" i="4"/>
  <c r="AA3245" i="4"/>
  <c r="AE3263" i="4"/>
  <c r="Z3283" i="4"/>
  <c r="AG3300" i="4"/>
  <c r="AF3315" i="4"/>
  <c r="AF3330" i="4"/>
  <c r="AC3345" i="4"/>
  <c r="AI3360" i="4"/>
  <c r="Y3376" i="4"/>
  <c r="Y3388" i="4"/>
  <c r="AH3399" i="4"/>
  <c r="AC3412" i="4"/>
  <c r="AB3424" i="4"/>
  <c r="AA3436" i="4"/>
  <c r="AA3447" i="4"/>
  <c r="Y3459" i="4"/>
  <c r="AD3471" i="4"/>
  <c r="AC3483" i="4"/>
  <c r="AH3495" i="4"/>
  <c r="AB3506" i="4"/>
  <c r="AA3518" i="4"/>
  <c r="AF3530" i="4"/>
  <c r="AE3542" i="4"/>
  <c r="Y3555" i="4"/>
  <c r="AD3565" i="4"/>
  <c r="AI3577" i="4"/>
  <c r="AH3589" i="4"/>
  <c r="AG3601" i="4"/>
  <c r="AA3614" i="4"/>
  <c r="AF3624" i="4"/>
  <c r="Y3637" i="4"/>
  <c r="AG3648" i="4"/>
  <c r="Y3660" i="4"/>
  <c r="AI3670" i="4"/>
  <c r="AC3680" i="4"/>
  <c r="AG3691" i="4"/>
  <c r="AE3702" i="4"/>
  <c r="AI3713" i="4"/>
  <c r="AI3723" i="4"/>
  <c r="Y3733" i="4"/>
  <c r="AJ3742" i="4"/>
  <c r="AI3752" i="4"/>
  <c r="AA3763" i="4"/>
  <c r="Z3773" i="4"/>
  <c r="AB3782" i="4"/>
  <c r="AA3792" i="4"/>
  <c r="AF3802" i="4"/>
  <c r="AE3812" i="4"/>
  <c r="AD3822" i="4"/>
  <c r="AF3831" i="4"/>
  <c r="AE3841" i="4"/>
  <c r="AJ3851" i="4"/>
  <c r="AI3861" i="4"/>
  <c r="AD3870" i="4"/>
  <c r="AD3878" i="4"/>
  <c r="AJ3886" i="4"/>
  <c r="AJ3892" i="4"/>
  <c r="Y3899" i="4"/>
  <c r="Y3905" i="4"/>
  <c r="Z3911" i="4"/>
  <c r="Z3917" i="4"/>
  <c r="AJ3921" i="4"/>
  <c r="Y3928" i="4"/>
  <c r="Y3934" i="4"/>
  <c r="AF3940" i="4"/>
  <c r="AF3946" i="4"/>
  <c r="AF3952" i="4"/>
  <c r="AH3958" i="4"/>
  <c r="AH3964" i="4"/>
  <c r="AI3970" i="4"/>
  <c r="AF3975" i="4"/>
  <c r="AF3981" i="4"/>
  <c r="AH3987" i="4"/>
  <c r="AH3993" i="4"/>
  <c r="AI3999" i="4"/>
  <c r="AI4005" i="4"/>
  <c r="AI4011" i="4"/>
  <c r="AJ4017" i="4"/>
  <c r="AH4022" i="4"/>
  <c r="AI4028" i="4"/>
  <c r="AI4034" i="4"/>
  <c r="AI4040" i="4"/>
  <c r="AD4047" i="4"/>
  <c r="AD4053" i="4"/>
  <c r="AE4059" i="4"/>
  <c r="AE4065" i="4"/>
  <c r="AB4070" i="4"/>
  <c r="AD4076" i="4"/>
  <c r="AC4082" i="4"/>
  <c r="AJ4087" i="4"/>
  <c r="AC4093" i="4"/>
  <c r="AI4098" i="4"/>
  <c r="AC4104" i="4"/>
  <c r="AI4109" i="4"/>
  <c r="AC4115" i="4"/>
  <c r="AH4119" i="4"/>
  <c r="AA4125" i="4"/>
  <c r="AH4130" i="4"/>
  <c r="AA4136" i="4"/>
  <c r="AA4142" i="4"/>
  <c r="AF4147" i="4"/>
  <c r="Z4153" i="4"/>
  <c r="AF4158" i="4"/>
  <c r="Y4163" i="4"/>
  <c r="AE4168" i="4"/>
  <c r="Y4174" i="4"/>
  <c r="AD4179" i="4"/>
  <c r="Y4185" i="4"/>
  <c r="AD4190" i="4"/>
  <c r="Y4196" i="4"/>
  <c r="AD4201" i="4"/>
  <c r="AI4205" i="4"/>
  <c r="AC4211" i="4"/>
  <c r="AI4216" i="4"/>
  <c r="AC4222" i="4"/>
  <c r="AI4227" i="4"/>
  <c r="AA4233" i="4"/>
  <c r="AG4238" i="4"/>
  <c r="AG4243" i="4"/>
  <c r="AH4248" i="4"/>
  <c r="AH4252" i="4"/>
  <c r="AH4257" i="4"/>
  <c r="AI4262" i="4"/>
  <c r="AI4267" i="4"/>
  <c r="AJ4272" i="4"/>
  <c r="AJ4277" i="4"/>
  <c r="AJ4282" i="4"/>
  <c r="Y4288" i="4"/>
  <c r="Y4292" i="4"/>
  <c r="Z4297" i="4"/>
  <c r="Z4302" i="4"/>
  <c r="Z4307" i="4"/>
  <c r="AA4312" i="4"/>
  <c r="AA4317" i="4"/>
  <c r="AG4322" i="4"/>
  <c r="AG4327" i="4"/>
  <c r="AG4331" i="4"/>
  <c r="AH4336" i="4"/>
  <c r="AH4341" i="4"/>
  <c r="AI4346" i="4"/>
  <c r="AI4351" i="4"/>
  <c r="AI4356" i="4"/>
  <c r="AJ4361" i="4"/>
  <c r="AJ4366" i="4"/>
  <c r="Y4372" i="4"/>
  <c r="Y4376" i="4"/>
  <c r="Y4381" i="4"/>
  <c r="Z4386" i="4"/>
  <c r="Y4391" i="4"/>
  <c r="Z4396" i="4"/>
  <c r="AJ4400" i="4"/>
  <c r="AA4405" i="4"/>
  <c r="AI4409" i="4"/>
  <c r="AA4413" i="4"/>
  <c r="AI4417" i="4"/>
  <c r="Z4422" i="4"/>
  <c r="AG4426" i="4"/>
  <c r="Y4431" i="4"/>
  <c r="AC4435" i="4"/>
  <c r="AJ4439" i="4"/>
  <c r="AA4444" i="4"/>
  <c r="AI4447" i="4"/>
  <c r="AA4452" i="4"/>
  <c r="AH4456" i="4"/>
  <c r="Z4461" i="4"/>
  <c r="AG4465" i="4"/>
  <c r="AJ4469" i="4"/>
  <c r="AC4474" i="4"/>
  <c r="AI4478" i="4"/>
  <c r="AA4483" i="4"/>
  <c r="AI4486" i="4"/>
  <c r="Z4491" i="4"/>
  <c r="AG4495" i="4"/>
  <c r="AD4499" i="4"/>
  <c r="AD4503" i="4"/>
  <c r="AC4507" i="4"/>
  <c r="AA4511" i="4"/>
  <c r="Y4515" i="4"/>
  <c r="AI4517" i="4"/>
  <c r="AD4521" i="4"/>
  <c r="AJ4524" i="4"/>
  <c r="AD4528" i="4"/>
  <c r="Y4532" i="4"/>
  <c r="AE4535" i="4"/>
  <c r="Z4539" i="4"/>
  <c r="AG4542" i="4"/>
  <c r="AD4545" i="4"/>
  <c r="Y4549" i="4"/>
  <c r="AE4552" i="4"/>
  <c r="Z4556" i="4"/>
  <c r="AG4559" i="4"/>
  <c r="Z4563" i="4"/>
  <c r="AH4566" i="4"/>
  <c r="AA4570" i="4"/>
  <c r="AI4573" i="4"/>
  <c r="AG4576" i="4"/>
  <c r="Z4580" i="4"/>
  <c r="AH4583" i="4"/>
  <c r="AA4587" i="4"/>
  <c r="AI4590" i="4"/>
  <c r="AC4594" i="4"/>
  <c r="AI4597" i="4"/>
  <c r="AD4601" i="4"/>
  <c r="AA4604" i="4"/>
  <c r="AI4607" i="4"/>
  <c r="AC4611" i="4"/>
  <c r="AI4614" i="4"/>
  <c r="AD4618" i="4"/>
  <c r="AJ4621" i="4"/>
  <c r="AE4625" i="4"/>
  <c r="Y4629" i="4"/>
  <c r="AI4631" i="4"/>
  <c r="AD4635" i="4"/>
  <c r="AJ4638" i="4"/>
  <c r="AE4642" i="4"/>
  <c r="Y4646" i="4"/>
  <c r="AE4649" i="4"/>
  <c r="Z4653" i="4"/>
  <c r="AG4660" i="4"/>
  <c r="AA4664" i="4"/>
  <c r="Y4667" i="4"/>
  <c r="AE4670" i="4"/>
  <c r="Z4674" i="4"/>
  <c r="AG4677" i="4"/>
  <c r="AA4683" i="4"/>
  <c r="AH4686" i="4"/>
  <c r="AA4690" i="4"/>
  <c r="AI4697" i="4"/>
  <c r="AG4700" i="4"/>
  <c r="AA4704" i="4"/>
  <c r="AH4707" i="4"/>
  <c r="AA4711" i="4"/>
  <c r="AI4716" i="4"/>
  <c r="AC4720" i="4"/>
  <c r="AJ4723" i="4"/>
  <c r="AD4727" i="4"/>
  <c r="AA4730" i="4"/>
  <c r="AI4735" i="4"/>
  <c r="AC4739" i="4"/>
  <c r="AI4742" i="4"/>
  <c r="AA4746" i="4"/>
  <c r="AJ4748" i="4"/>
  <c r="AC4752" i="4"/>
  <c r="Y4755" i="4"/>
  <c r="AD4758" i="4"/>
  <c r="AI4761" i="4"/>
  <c r="AE4764" i="4"/>
  <c r="AJ4767" i="4"/>
  <c r="AG4770" i="4"/>
  <c r="Y4774" i="4"/>
  <c r="AE4777" i="4"/>
  <c r="AA4780" i="4"/>
  <c r="AG4783" i="4"/>
  <c r="Y4787" i="4"/>
  <c r="AH4789" i="4"/>
  <c r="Z4793" i="4"/>
  <c r="AA4799" i="4"/>
  <c r="AG4802" i="4"/>
  <c r="AA4805" i="4"/>
  <c r="AI4807" i="4"/>
  <c r="Y4811" i="4"/>
  <c r="AE4813" i="4"/>
  <c r="Y4816" i="4"/>
  <c r="AE4818" i="4"/>
  <c r="Y4821" i="4"/>
  <c r="Z4824" i="4"/>
  <c r="AG4826" i="4"/>
  <c r="Z4829" i="4"/>
  <c r="AG4831" i="4"/>
  <c r="Z4834" i="4"/>
  <c r="AG4836" i="4"/>
  <c r="AI4839" i="4"/>
  <c r="AC4842" i="4"/>
  <c r="AH4844" i="4"/>
  <c r="Z4847" i="4"/>
  <c r="AE4849" i="4"/>
  <c r="AJ4851" i="4"/>
  <c r="AC4854" i="4"/>
  <c r="AH4856" i="4"/>
  <c r="Z4859" i="4"/>
  <c r="AE4861" i="4"/>
  <c r="AJ4863" i="4"/>
  <c r="AC4866" i="4"/>
  <c r="AH4868" i="4"/>
  <c r="Z4871" i="4"/>
  <c r="AE4873" i="4"/>
  <c r="AJ4875" i="4"/>
  <c r="AC4878" i="4"/>
  <c r="AH4880" i="4"/>
  <c r="Z4883" i="4"/>
  <c r="AE4885" i="4"/>
  <c r="AJ4887" i="4"/>
  <c r="AC4890" i="4"/>
  <c r="AH4892" i="4"/>
  <c r="Z4895" i="4"/>
  <c r="AE4897" i="4"/>
  <c r="AJ4899" i="4"/>
  <c r="AC4902" i="4"/>
  <c r="AH4904" i="4"/>
  <c r="Z4908" i="4"/>
  <c r="AE4910" i="4"/>
  <c r="AJ4912" i="4"/>
  <c r="AC4916" i="4"/>
  <c r="AH4919" i="4"/>
  <c r="Z4922" i="4"/>
  <c r="AE4924" i="4"/>
  <c r="AJ4926" i="4"/>
  <c r="AC4929" i="4"/>
  <c r="AF1375" i="4"/>
  <c r="AB1909" i="4"/>
  <c r="AH2104" i="4"/>
  <c r="AH2251" i="4"/>
  <c r="Z2383" i="4"/>
  <c r="AC2489" i="4"/>
  <c r="AH2570" i="4"/>
  <c r="AF2626" i="4"/>
  <c r="AH2667" i="4"/>
  <c r="AH2703" i="4"/>
  <c r="AC2735" i="4"/>
  <c r="AB2764" i="4"/>
  <c r="AD2790" i="4"/>
  <c r="AC2820" i="4"/>
  <c r="AB2850" i="4"/>
  <c r="AA2880" i="4"/>
  <c r="Z2910" i="4"/>
  <c r="AH2936" i="4"/>
  <c r="AA2963" i="4"/>
  <c r="AA2988" i="4"/>
  <c r="Y3010" i="4"/>
  <c r="AB3030" i="4"/>
  <c r="Z3049" i="4"/>
  <c r="AB3069" i="4"/>
  <c r="AH3090" i="4"/>
  <c r="Z3111" i="4"/>
  <c r="AC3131" i="4"/>
  <c r="AH3150" i="4"/>
  <c r="Z3171" i="4"/>
  <c r="AB3191" i="4"/>
  <c r="AG3209" i="4"/>
  <c r="AB3229" i="4"/>
  <c r="AC3245" i="4"/>
  <c r="AG3263" i="4"/>
  <c r="AA3283" i="4"/>
  <c r="AH3300" i="4"/>
  <c r="AF3317" i="4"/>
  <c r="AG3330" i="4"/>
  <c r="AC3346" i="4"/>
  <c r="Y3361" i="4"/>
  <c r="AA3376" i="4"/>
  <c r="AE3389" i="4"/>
  <c r="Y3400" i="4"/>
  <c r="AD3412" i="4"/>
  <c r="AC3424" i="4"/>
  <c r="AH3436" i="4"/>
  <c r="AF3448" i="4"/>
  <c r="AA3459" i="4"/>
  <c r="AF3471" i="4"/>
  <c r="AD3483" i="4"/>
  <c r="Y3496" i="4"/>
  <c r="AH3507" i="4"/>
  <c r="AI3518" i="4"/>
  <c r="AH3530" i="4"/>
  <c r="AF3542" i="4"/>
  <c r="AA3555" i="4"/>
  <c r="Y3567" i="4"/>
  <c r="Y3578" i="4"/>
  <c r="AI3589" i="4"/>
  <c r="AD3602" i="4"/>
  <c r="AB3614" i="4"/>
  <c r="AA3626" i="4"/>
  <c r="AB3637" i="4"/>
  <c r="AH3648" i="4"/>
  <c r="AB3660" i="4"/>
  <c r="AJ3670" i="4"/>
  <c r="AC3682" i="4"/>
  <c r="AI3691" i="4"/>
  <c r="AF3702" i="4"/>
  <c r="AJ3713" i="4"/>
  <c r="AJ3723" i="4"/>
  <c r="AB3734" i="4"/>
  <c r="Y3743" i="4"/>
  <c r="AD3753" i="4"/>
  <c r="AB3763" i="4"/>
  <c r="AA3773" i="4"/>
  <c r="AF3783" i="4"/>
  <c r="AB3792" i="4"/>
  <c r="AH3802" i="4"/>
  <c r="AF3812" i="4"/>
  <c r="Y3823" i="4"/>
  <c r="AJ3832" i="4"/>
  <c r="AF3841" i="4"/>
  <c r="Y3852" i="4"/>
  <c r="AJ3861" i="4"/>
  <c r="AA3872" i="4"/>
  <c r="AE3878" i="4"/>
  <c r="Y3887" i="4"/>
  <c r="Y3893" i="4"/>
  <c r="Z3899" i="4"/>
  <c r="AA3905" i="4"/>
  <c r="AA3911" i="4"/>
  <c r="AA3917" i="4"/>
  <c r="AA3923" i="4"/>
  <c r="AI3929" i="4"/>
  <c r="AJ3935" i="4"/>
  <c r="AH3940" i="4"/>
  <c r="AH3946" i="4"/>
  <c r="AH3952" i="4"/>
  <c r="AI3958" i="4"/>
  <c r="AJ3964" i="4"/>
  <c r="AJ3970" i="4"/>
  <c r="AJ3976" i="4"/>
  <c r="AH3981" i="4"/>
  <c r="AI3987" i="4"/>
  <c r="AJ3993" i="4"/>
  <c r="AJ3999" i="4"/>
  <c r="AJ4005" i="4"/>
  <c r="AJ4011" i="4"/>
  <c r="Y4018" i="4"/>
  <c r="AF4024" i="4"/>
  <c r="AF4030" i="4"/>
  <c r="AD4035" i="4"/>
  <c r="AD4041" i="4"/>
  <c r="AE4047" i="4"/>
  <c r="AF4053" i="4"/>
  <c r="AF4059" i="4"/>
  <c r="AF4065" i="4"/>
  <c r="AF4071" i="4"/>
  <c r="AH4077" i="4"/>
  <c r="AF4083" i="4"/>
  <c r="Y4088" i="4"/>
  <c r="AD4093" i="4"/>
  <c r="AJ4098" i="4"/>
  <c r="AD4104" i="4"/>
  <c r="Y4110" i="4"/>
  <c r="AD4115" i="4"/>
  <c r="AJ4120" i="4"/>
  <c r="AB4125" i="4"/>
  <c r="AB4131" i="4"/>
  <c r="AI4136" i="4"/>
  <c r="AB4142" i="4"/>
  <c r="AH4147" i="4"/>
  <c r="AA4153" i="4"/>
  <c r="AH4158" i="4"/>
  <c r="AB4164" i="4"/>
  <c r="AH4169" i="4"/>
  <c r="Z4174" i="4"/>
  <c r="AE4179" i="4"/>
  <c r="Z4185" i="4"/>
  <c r="AF4190" i="4"/>
  <c r="Z4196" i="4"/>
  <c r="AE4201" i="4"/>
  <c r="Y4207" i="4"/>
  <c r="AE4212" i="4"/>
  <c r="AE4218" i="4"/>
  <c r="AJ4222" i="4"/>
  <c r="AC4228" i="4"/>
  <c r="AG4233" i="4"/>
  <c r="AH4238" i="4"/>
  <c r="AI4243" i="4"/>
  <c r="AI4248" i="4"/>
  <c r="AI4253" i="4"/>
  <c r="AI4257" i="4"/>
  <c r="AJ4262" i="4"/>
  <c r="Y4268" i="4"/>
  <c r="Y4273" i="4"/>
  <c r="Y4278" i="4"/>
  <c r="Y4283" i="4"/>
  <c r="Z4288" i="4"/>
  <c r="AA4293" i="4"/>
  <c r="AA4298" i="4"/>
  <c r="AA4302" i="4"/>
  <c r="AA4307" i="4"/>
  <c r="AG4312" i="4"/>
  <c r="AH4317" i="4"/>
  <c r="AH4322" i="4"/>
  <c r="AH4327" i="4"/>
  <c r="AH4332" i="4"/>
  <c r="AI4337" i="4"/>
  <c r="AJ4342" i="4"/>
  <c r="AJ4346" i="4"/>
  <c r="AJ4351" i="4"/>
  <c r="AJ4356" i="4"/>
  <c r="Y4362" i="4"/>
  <c r="Z4367" i="4"/>
  <c r="Z4372" i="4"/>
  <c r="Z4377" i="4"/>
  <c r="Z4381" i="4"/>
  <c r="AA4386" i="4"/>
  <c r="AA4391" i="4"/>
  <c r="AA4396" i="4"/>
  <c r="Y4401" i="4"/>
  <c r="AC4405" i="4"/>
  <c r="AJ4409" i="4"/>
  <c r="AC4414" i="4"/>
  <c r="AI4418" i="4"/>
  <c r="AA4422" i="4"/>
  <c r="AH4426" i="4"/>
  <c r="Z4431" i="4"/>
  <c r="AH4435" i="4"/>
  <c r="Y4440" i="4"/>
  <c r="AC4444" i="4"/>
  <c r="AI4448" i="4"/>
  <c r="AA4453" i="4"/>
  <c r="AI4457" i="4"/>
  <c r="AA4461" i="4"/>
  <c r="AH4465" i="4"/>
  <c r="Y4470" i="4"/>
  <c r="AG4474" i="4"/>
  <c r="Y4479" i="4"/>
  <c r="AC4483" i="4"/>
  <c r="AI4487" i="4"/>
  <c r="AA4491" i="4"/>
  <c r="AH4495" i="4"/>
  <c r="AH4499" i="4"/>
  <c r="AG4503" i="4"/>
  <c r="AD4507" i="4"/>
  <c r="AC4511" i="4"/>
  <c r="Z4515" i="4"/>
  <c r="AH4518" i="4"/>
  <c r="AA4522" i="4"/>
  <c r="Y4525" i="4"/>
  <c r="AE4528" i="4"/>
  <c r="Z4532" i="4"/>
  <c r="AH4535" i="4"/>
  <c r="AA4539" i="4"/>
  <c r="AH4542" i="4"/>
  <c r="AA4546" i="4"/>
  <c r="AI4549" i="4"/>
  <c r="AD4553" i="4"/>
  <c r="AA4556" i="4"/>
  <c r="AH4559" i="4"/>
  <c r="AA4563" i="4"/>
  <c r="AI4566" i="4"/>
  <c r="AD4570" i="4"/>
  <c r="AJ4573" i="4"/>
  <c r="AD4577" i="4"/>
  <c r="AA4580" i="4"/>
  <c r="AI4583" i="4"/>
  <c r="AD4587" i="4"/>
  <c r="AJ4590" i="4"/>
  <c r="AD4594" i="4"/>
  <c r="AJ4597" i="4"/>
  <c r="AE4601" i="4"/>
  <c r="Z4605" i="4"/>
  <c r="AG4608" i="4"/>
  <c r="AD4611" i="4"/>
  <c r="AJ4614" i="4"/>
  <c r="AE4618" i="4"/>
  <c r="Z4622" i="4"/>
  <c r="AG4625" i="4"/>
  <c r="Z4629" i="4"/>
  <c r="AG4632" i="4"/>
  <c r="AA4636" i="4"/>
  <c r="AI4639" i="4"/>
  <c r="AG4642" i="4"/>
  <c r="Z4646" i="4"/>
  <c r="AG4649" i="4"/>
  <c r="AA4653" i="4"/>
  <c r="AI4660" i="4"/>
  <c r="AC4664" i="4"/>
  <c r="AI4667" i="4"/>
  <c r="AG4670" i="4"/>
  <c r="AA4674" i="4"/>
  <c r="AI4677" i="4"/>
  <c r="AC4683" i="4"/>
  <c r="AI4686" i="4"/>
  <c r="AC4690" i="4"/>
  <c r="AJ4697" i="4"/>
  <c r="AE4701" i="4"/>
  <c r="Y4705" i="4"/>
  <c r="AI4707" i="4"/>
  <c r="AC4711" i="4"/>
  <c r="AJ4716" i="4"/>
  <c r="AE4720" i="4"/>
  <c r="Y4724" i="4"/>
  <c r="AE4727" i="4"/>
  <c r="Y4731" i="4"/>
  <c r="AG4736" i="4"/>
  <c r="AA4740" i="4"/>
  <c r="AJ4742" i="4"/>
  <c r="AC4746" i="4"/>
  <c r="Y4749" i="4"/>
  <c r="AD4752" i="4"/>
  <c r="AI4755" i="4"/>
  <c r="AE4758" i="4"/>
  <c r="AJ4761" i="4"/>
  <c r="AG4764" i="4"/>
  <c r="Y4768" i="4"/>
  <c r="AD4771" i="4"/>
  <c r="AA4774" i="4"/>
  <c r="AG4777" i="4"/>
  <c r="Y4781" i="4"/>
  <c r="AH4783" i="4"/>
  <c r="Z4787" i="4"/>
  <c r="AI4789" i="4"/>
  <c r="AA4793" i="4"/>
  <c r="AG4796" i="4"/>
  <c r="AC4799" i="4"/>
  <c r="AH4802" i="4"/>
  <c r="AC4805" i="4"/>
  <c r="AG4808" i="4"/>
  <c r="Z4811" i="4"/>
  <c r="AG4813" i="4"/>
  <c r="Z4816" i="4"/>
  <c r="AG4818" i="4"/>
  <c r="AH4821" i="4"/>
  <c r="AA4824" i="4"/>
  <c r="AH4826" i="4"/>
  <c r="AA4829" i="4"/>
  <c r="AH4831" i="4"/>
  <c r="AA4834" i="4"/>
  <c r="AD4837" i="4"/>
  <c r="AJ4839" i="4"/>
  <c r="AD4842" i="4"/>
  <c r="AI4844" i="4"/>
  <c r="AA4847" i="4"/>
  <c r="AG4849" i="4"/>
  <c r="Y4852" i="4"/>
  <c r="AD4854" i="4"/>
  <c r="AI4856" i="4"/>
  <c r="AA4859" i="4"/>
  <c r="AG4861" i="4"/>
  <c r="Y4864" i="4"/>
  <c r="AD4866" i="4"/>
  <c r="AI4868" i="4"/>
  <c r="AA4871" i="4"/>
  <c r="AG4873" i="4"/>
  <c r="Y4876" i="4"/>
  <c r="AD4878" i="4"/>
  <c r="AI4880" i="4"/>
  <c r="AA4883" i="4"/>
  <c r="AG4885" i="4"/>
  <c r="Y4888" i="4"/>
  <c r="AD4890" i="4"/>
  <c r="AI4892" i="4"/>
  <c r="AA4895" i="4"/>
  <c r="AG4897" i="4"/>
  <c r="Y4900" i="4"/>
  <c r="AD4902" i="4"/>
  <c r="AI4904" i="4"/>
  <c r="AA4908" i="4"/>
  <c r="AG4910" i="4"/>
  <c r="Y4914" i="4"/>
  <c r="AD4916" i="4"/>
  <c r="AI4919" i="4"/>
  <c r="AA4922" i="4"/>
  <c r="AG4924" i="4"/>
  <c r="Y4927" i="4"/>
  <c r="AD4929" i="4"/>
  <c r="AI4931" i="4"/>
  <c r="AA4934" i="4"/>
  <c r="AG4936" i="4"/>
  <c r="Y4939" i="4"/>
  <c r="AH1420" i="4"/>
  <c r="AF1910" i="4"/>
  <c r="Y2129" i="4"/>
  <c r="AI2251" i="4"/>
  <c r="AA2384" i="4"/>
  <c r="AE2491" i="4"/>
  <c r="AJ2570" i="4"/>
  <c r="AC2633" i="4"/>
  <c r="AB2668" i="4"/>
  <c r="AI2703" i="4"/>
  <c r="AD2735" i="4"/>
  <c r="AJ2764" i="4"/>
  <c r="AB2795" i="4"/>
  <c r="AD2821" i="4"/>
  <c r="AC2850" i="4"/>
  <c r="AB2881" i="4"/>
  <c r="AA2910" i="4"/>
  <c r="AF2940" i="4"/>
  <c r="AB2963" i="4"/>
  <c r="AF2989" i="4"/>
  <c r="Z3010" i="4"/>
  <c r="AC3030" i="4"/>
  <c r="AJ3051" i="4"/>
  <c r="AD3069" i="4"/>
  <c r="AJ3090" i="4"/>
  <c r="AA3111" i="4"/>
  <c r="AG3132" i="4"/>
  <c r="Y3153" i="4"/>
  <c r="AA3171" i="4"/>
  <c r="AC3191" i="4"/>
  <c r="AH3209" i="4"/>
  <c r="AC3229" i="4"/>
  <c r="AH3247" i="4"/>
  <c r="Y3265" i="4"/>
  <c r="AC3283" i="4"/>
  <c r="AI3300" i="4"/>
  <c r="AG3317" i="4"/>
  <c r="AH3332" i="4"/>
  <c r="AD3346" i="4"/>
  <c r="AB3361" i="4"/>
  <c r="AH3376" i="4"/>
  <c r="AF3389" i="4"/>
  <c r="AE3401" i="4"/>
  <c r="AE3412" i="4"/>
  <c r="AD3424" i="4"/>
  <c r="AI3436" i="4"/>
  <c r="AH3448" i="4"/>
  <c r="AC3461" i="4"/>
  <c r="AG3471" i="4"/>
  <c r="AF3483" i="4"/>
  <c r="AA3496" i="4"/>
  <c r="Y3508" i="4"/>
  <c r="AD3520" i="4"/>
  <c r="AI3530" i="4"/>
  <c r="AC3543" i="4"/>
  <c r="AB3555" i="4"/>
  <c r="AA3567" i="4"/>
  <c r="AF3579" i="4"/>
  <c r="Y3590" i="4"/>
  <c r="AE3602" i="4"/>
  <c r="AD3614" i="4"/>
  <c r="AI3626" i="4"/>
  <c r="AH3638" i="4"/>
  <c r="AJ3648" i="4"/>
  <c r="AC3660" i="4"/>
  <c r="AA3671" i="4"/>
  <c r="AD3682" i="4"/>
  <c r="AB3693" i="4"/>
  <c r="AB3703" i="4"/>
  <c r="Y3714" i="4"/>
  <c r="Y3724" i="4"/>
  <c r="AD3734" i="4"/>
  <c r="AB3744" i="4"/>
  <c r="AE3753" i="4"/>
  <c r="AD3763" i="4"/>
  <c r="AI3773" i="4"/>
  <c r="AH3783" i="4"/>
  <c r="AF3793" i="4"/>
  <c r="AI3802" i="4"/>
  <c r="AH3812" i="4"/>
  <c r="Z3823" i="4"/>
  <c r="Y3833" i="4"/>
  <c r="AD3843" i="4"/>
  <c r="Z3852" i="4"/>
  <c r="Y3862" i="4"/>
  <c r="AB3872" i="4"/>
  <c r="AI3880" i="4"/>
  <c r="AB3888" i="4"/>
  <c r="AD3894" i="4"/>
  <c r="AA3899" i="4"/>
  <c r="AI3905" i="4"/>
  <c r="AI3911" i="4"/>
  <c r="AI3917" i="4"/>
  <c r="AJ3923" i="4"/>
  <c r="AJ3929" i="4"/>
  <c r="Y3936" i="4"/>
  <c r="Y3942" i="4"/>
  <c r="AI3946" i="4"/>
  <c r="AJ3952" i="4"/>
  <c r="AJ3958" i="4"/>
  <c r="Y3965" i="4"/>
  <c r="Y3971" i="4"/>
  <c r="Y3977" i="4"/>
  <c r="Z3983" i="4"/>
  <c r="Z3989" i="4"/>
  <c r="AA3995" i="4"/>
  <c r="Y4000" i="4"/>
  <c r="Y4006" i="4"/>
  <c r="AF4012" i="4"/>
  <c r="AF4018" i="4"/>
  <c r="AH4024" i="4"/>
  <c r="AH4030" i="4"/>
  <c r="AH4036" i="4"/>
  <c r="AI4042" i="4"/>
  <c r="AF4047" i="4"/>
  <c r="AH4053" i="4"/>
  <c r="AH4059" i="4"/>
  <c r="AH4065" i="4"/>
  <c r="AI4071" i="4"/>
  <c r="AI4077" i="4"/>
  <c r="AH4083" i="4"/>
  <c r="AA4089" i="4"/>
  <c r="AE4093" i="4"/>
  <c r="Z4099" i="4"/>
  <c r="AE4104" i="4"/>
  <c r="AE4110" i="4"/>
  <c r="Y4116" i="4"/>
  <c r="AD4121" i="4"/>
  <c r="Y4127" i="4"/>
  <c r="AD4132" i="4"/>
  <c r="Y4138" i="4"/>
  <c r="AC4142" i="4"/>
  <c r="AI4147" i="4"/>
  <c r="AC4153" i="4"/>
  <c r="AI4158" i="4"/>
  <c r="AC4164" i="4"/>
  <c r="AI4169" i="4"/>
  <c r="AB4175" i="4"/>
  <c r="AI4180" i="4"/>
  <c r="AA4185" i="4"/>
  <c r="AH4190" i="4"/>
  <c r="AA4196" i="4"/>
  <c r="AF4201" i="4"/>
  <c r="AF4207" i="4"/>
  <c r="Z4213" i="4"/>
  <c r="AF4218" i="4"/>
  <c r="Z4224" i="4"/>
  <c r="AD4228" i="4"/>
  <c r="AI4233" i="4"/>
  <c r="AI4238" i="4"/>
  <c r="AJ4243" i="4"/>
  <c r="AJ4248" i="4"/>
  <c r="AJ4253" i="4"/>
  <c r="Y4259" i="4"/>
  <c r="Y4264" i="4"/>
  <c r="Z4269" i="4"/>
  <c r="Z4273" i="4"/>
  <c r="Z4278" i="4"/>
  <c r="AA4283" i="4"/>
  <c r="AA4288" i="4"/>
  <c r="AG4293" i="4"/>
  <c r="AG4298" i="4"/>
  <c r="AG4303" i="4"/>
  <c r="AH4308" i="4"/>
  <c r="AH4312" i="4"/>
  <c r="AI4317" i="4"/>
  <c r="AI4322" i="4"/>
  <c r="AI4327" i="4"/>
  <c r="AJ4332" i="4"/>
  <c r="AJ4337" i="4"/>
  <c r="Y4343" i="4"/>
  <c r="Y4348" i="4"/>
  <c r="Y4352" i="4"/>
  <c r="Z4357" i="4"/>
  <c r="Z4362" i="4"/>
  <c r="AA4367" i="4"/>
  <c r="AA4372" i="4"/>
  <c r="AA4377" i="4"/>
  <c r="AG4382" i="4"/>
  <c r="AG4387" i="4"/>
  <c r="AG4392" i="4"/>
  <c r="AG4396" i="4"/>
  <c r="Z4401" i="4"/>
  <c r="AH4405" i="4"/>
  <c r="Y4410" i="4"/>
  <c r="AG4414" i="4"/>
  <c r="AJ4418" i="4"/>
  <c r="AA4423" i="4"/>
  <c r="AI4427" i="4"/>
  <c r="AA4431" i="4"/>
  <c r="AI4435" i="4"/>
  <c r="Z4440" i="4"/>
  <c r="AG4444" i="4"/>
  <c r="Y4449" i="4"/>
  <c r="AC4453" i="4"/>
  <c r="AJ4457" i="4"/>
  <c r="AA4462" i="4"/>
  <c r="AI4465" i="4"/>
  <c r="AA4470" i="4"/>
  <c r="AH4474" i="4"/>
  <c r="Z4479" i="4"/>
  <c r="AG4483" i="4"/>
  <c r="AJ4487" i="4"/>
  <c r="AC4492" i="4"/>
  <c r="AG4496" i="4"/>
  <c r="AG4500" i="4"/>
  <c r="AH4503" i="4"/>
  <c r="AG4507" i="4"/>
  <c r="AG4511" i="4"/>
  <c r="AA4515" i="4"/>
  <c r="AI4518" i="4"/>
  <c r="AC4522" i="4"/>
  <c r="AI4525" i="4"/>
  <c r="AD4529" i="4"/>
  <c r="AA4532" i="4"/>
  <c r="AI4535" i="4"/>
  <c r="AC4539" i="4"/>
  <c r="AI4542" i="4"/>
  <c r="AD4546" i="4"/>
  <c r="AJ4549" i="4"/>
  <c r="AE4553" i="4"/>
  <c r="Y4557" i="4"/>
  <c r="AI4559" i="4"/>
  <c r="AD4563" i="4"/>
  <c r="AJ4566" i="4"/>
  <c r="AE4570" i="4"/>
  <c r="Y4574" i="4"/>
  <c r="AE4577" i="4"/>
  <c r="Z4581" i="4"/>
  <c r="AG4584" i="4"/>
  <c r="AA4588" i="4"/>
  <c r="Y4591" i="4"/>
  <c r="AE4594" i="4"/>
  <c r="Z4598" i="4"/>
  <c r="AG4601" i="4"/>
  <c r="AA4605" i="4"/>
  <c r="AH4608" i="4"/>
  <c r="AA4612" i="4"/>
  <c r="AI4615" i="4"/>
  <c r="AG4618" i="4"/>
  <c r="AA4622" i="4"/>
  <c r="AH4625" i="4"/>
  <c r="AA4629" i="4"/>
  <c r="AI4632" i="4"/>
  <c r="AC4636" i="4"/>
  <c r="AJ4639" i="4"/>
  <c r="AD4643" i="4"/>
  <c r="AA4646" i="4"/>
  <c r="AI4649" i="4"/>
  <c r="AC4653" i="4"/>
  <c r="AJ4660" i="4"/>
  <c r="AD4664" i="4"/>
  <c r="AJ4667" i="4"/>
  <c r="AE4671" i="4"/>
  <c r="Y4675" i="4"/>
  <c r="AG4680" i="4"/>
  <c r="AD4683" i="4"/>
  <c r="AJ4686" i="4"/>
  <c r="AE4690" i="4"/>
  <c r="Y4698" i="4"/>
  <c r="AG4701" i="4"/>
  <c r="Z4705" i="4"/>
  <c r="AG4708" i="4"/>
  <c r="AA4712" i="4"/>
  <c r="Y4717" i="4"/>
  <c r="AG4720" i="4"/>
  <c r="Z4724" i="4"/>
  <c r="AG4727" i="4"/>
  <c r="AA4731" i="4"/>
  <c r="AH4736" i="4"/>
  <c r="AC4740" i="4"/>
  <c r="Y4743" i="4"/>
  <c r="AD4746" i="4"/>
  <c r="AI4749" i="4"/>
  <c r="AE4752" i="4"/>
  <c r="AJ4755" i="4"/>
  <c r="AG4758" i="4"/>
  <c r="Y4762" i="4"/>
  <c r="AD4765" i="4"/>
  <c r="Z4768" i="4"/>
  <c r="AG4771" i="4"/>
  <c r="Y4775" i="4"/>
  <c r="AH4777" i="4"/>
  <c r="Z4781" i="4"/>
  <c r="AI4783" i="4"/>
  <c r="AA4787" i="4"/>
  <c r="AG4790" i="4"/>
  <c r="AC4793" i="4"/>
  <c r="AH4796" i="4"/>
  <c r="AD4799" i="4"/>
  <c r="AI4802" i="4"/>
  <c r="AA4806" i="4"/>
  <c r="AH4808" i="4"/>
  <c r="AA4811" i="4"/>
  <c r="AH4813" i="4"/>
  <c r="AA4816" i="4"/>
  <c r="AC4819" i="4"/>
  <c r="AI4821" i="4"/>
  <c r="AC4824" i="4"/>
  <c r="AI4826" i="4"/>
  <c r="AC4829" i="4"/>
  <c r="AI4831" i="4"/>
  <c r="Y4835" i="4"/>
  <c r="AE4837" i="4"/>
  <c r="Y4840" i="4"/>
  <c r="AE4842" i="4"/>
  <c r="AJ4844" i="4"/>
  <c r="AC4847" i="4"/>
  <c r="AH4849" i="4"/>
  <c r="Z4852" i="4"/>
  <c r="AE4854" i="4"/>
  <c r="AJ4856" i="4"/>
  <c r="AC4859" i="4"/>
  <c r="AH4861" i="4"/>
  <c r="Z4864" i="4"/>
  <c r="AE4866" i="4"/>
  <c r="AJ4868" i="4"/>
  <c r="AC4871" i="4"/>
  <c r="AH4873" i="4"/>
  <c r="Z4876" i="4"/>
  <c r="AE4878" i="4"/>
  <c r="AJ4880" i="4"/>
  <c r="AC4883" i="4"/>
  <c r="AH4885" i="4"/>
  <c r="Z4888" i="4"/>
  <c r="AE4890" i="4"/>
  <c r="AJ4892" i="4"/>
  <c r="AC4895" i="4"/>
  <c r="AH4897" i="4"/>
  <c r="Z4900" i="4"/>
  <c r="AE4902" i="4"/>
  <c r="AJ4904" i="4"/>
  <c r="AC4908" i="4"/>
  <c r="AH4910" i="4"/>
  <c r="Z4914" i="4"/>
  <c r="AE4916" i="4"/>
  <c r="AJ4919" i="4"/>
  <c r="AC4922" i="4"/>
  <c r="AH4924" i="4"/>
  <c r="Z4927" i="4"/>
  <c r="AE4929" i="4"/>
  <c r="AJ4931" i="4"/>
  <c r="AI1420" i="4"/>
  <c r="Y1929" i="4"/>
  <c r="AA2129" i="4"/>
  <c r="AF2277" i="4"/>
  <c r="AB2384" i="4"/>
  <c r="Z2492" i="4"/>
  <c r="Y2574" i="4"/>
  <c r="AE2633" i="4"/>
  <c r="AE2672" i="4"/>
  <c r="AJ2703" i="4"/>
  <c r="Z2736" i="4"/>
  <c r="Y2765" i="4"/>
  <c r="AC2795" i="4"/>
  <c r="AB2824" i="4"/>
  <c r="AD2852" i="4"/>
  <c r="AC2881" i="4"/>
  <c r="AB2910" i="4"/>
  <c r="AG2940" i="4"/>
  <c r="AH2966" i="4"/>
  <c r="AG2989" i="4"/>
  <c r="AA3010" i="4"/>
  <c r="AG3031" i="4"/>
  <c r="Y3052" i="4"/>
  <c r="AB3072" i="4"/>
  <c r="Z3091" i="4"/>
  <c r="Y3112" i="4"/>
  <c r="AH3132" i="4"/>
  <c r="AH3153" i="4"/>
  <c r="AF3174" i="4"/>
  <c r="AD3191" i="4"/>
  <c r="AJ3209" i="4"/>
  <c r="AD3229" i="4"/>
  <c r="AJ3247" i="4"/>
  <c r="AD3267" i="4"/>
  <c r="AE3283" i="4"/>
  <c r="Y3302" i="4"/>
  <c r="AH3317" i="4"/>
  <c r="AI3332" i="4"/>
  <c r="AE3348" i="4"/>
  <c r="AF3361" i="4"/>
  <c r="AB3377" i="4"/>
  <c r="AG3389" i="4"/>
  <c r="AB3402" i="4"/>
  <c r="AA3414" i="4"/>
  <c r="AE3424" i="4"/>
  <c r="Y3437" i="4"/>
  <c r="AI3448" i="4"/>
  <c r="AD3461" i="4"/>
  <c r="AC3473" i="4"/>
  <c r="AC3484" i="4"/>
  <c r="AB3496" i="4"/>
  <c r="AA3508" i="4"/>
  <c r="AE3520" i="4"/>
  <c r="AD3532" i="4"/>
  <c r="AD3543" i="4"/>
  <c r="AC3555" i="4"/>
  <c r="AH3567" i="4"/>
  <c r="AG3579" i="4"/>
  <c r="AF3591" i="4"/>
  <c r="AF3602" i="4"/>
  <c r="AE3614" i="4"/>
  <c r="Y3627" i="4"/>
  <c r="AI3638" i="4"/>
  <c r="AI3650" i="4"/>
  <c r="AD3660" i="4"/>
  <c r="AB3671" i="4"/>
  <c r="AE3682" i="4"/>
  <c r="AC3693" i="4"/>
  <c r="AG3704" i="4"/>
  <c r="AA3714" i="4"/>
  <c r="AF3724" i="4"/>
  <c r="AE3734" i="4"/>
  <c r="AD3744" i="4"/>
  <c r="AI3754" i="4"/>
  <c r="AE3763" i="4"/>
  <c r="AJ3773" i="4"/>
  <c r="AI3783" i="4"/>
  <c r="AA3794" i="4"/>
  <c r="Z3804" i="4"/>
  <c r="AI3812" i="4"/>
  <c r="AA3823" i="4"/>
  <c r="Z3833" i="4"/>
  <c r="AE3843" i="4"/>
  <c r="AD3853" i="4"/>
  <c r="AF3862" i="4"/>
  <c r="AD3872" i="4"/>
  <c r="AJ3880" i="4"/>
  <c r="AD3888" i="4"/>
  <c r="Y3895" i="4"/>
  <c r="Z3901" i="4"/>
  <c r="Z3907" i="4"/>
  <c r="AJ3911" i="4"/>
  <c r="AJ3917" i="4"/>
  <c r="Y3924" i="4"/>
  <c r="Z3930" i="4"/>
  <c r="Z3936" i="4"/>
  <c r="Z3942" i="4"/>
  <c r="Z3948" i="4"/>
  <c r="AA3954" i="4"/>
  <c r="AB3960" i="4"/>
  <c r="Z3965" i="4"/>
  <c r="Z3971" i="4"/>
  <c r="Z3977" i="4"/>
  <c r="AA3983" i="4"/>
  <c r="AI3989" i="4"/>
  <c r="AI3995" i="4"/>
  <c r="AI4001" i="4"/>
  <c r="AF4006" i="4"/>
  <c r="AH4012" i="4"/>
  <c r="AI4018" i="4"/>
  <c r="AI4024" i="4"/>
  <c r="AI4030" i="4"/>
  <c r="AI4036" i="4"/>
  <c r="AJ4042" i="4"/>
  <c r="Y4049" i="4"/>
  <c r="Y4055" i="4"/>
  <c r="AI4059" i="4"/>
  <c r="AI4065" i="4"/>
  <c r="AJ4071" i="4"/>
  <c r="Y4078" i="4"/>
  <c r="AI4083" i="4"/>
  <c r="AB4089" i="4"/>
  <c r="AH4094" i="4"/>
  <c r="AH4100" i="4"/>
  <c r="AB4106" i="4"/>
  <c r="AF4110" i="4"/>
  <c r="Z4116" i="4"/>
  <c r="AE4121" i="4"/>
  <c r="Z4127" i="4"/>
  <c r="AF4132" i="4"/>
  <c r="Z4138" i="4"/>
  <c r="AE4143" i="4"/>
  <c r="AJ4147" i="4"/>
  <c r="AD4153" i="4"/>
  <c r="Y4159" i="4"/>
  <c r="AD4164" i="4"/>
  <c r="AJ4169" i="4"/>
  <c r="AC4175" i="4"/>
  <c r="AJ4180" i="4"/>
  <c r="AJ4186" i="4"/>
  <c r="AC4192" i="4"/>
  <c r="AH4196" i="4"/>
  <c r="AA4202" i="4"/>
  <c r="AH4207" i="4"/>
  <c r="AB4213" i="4"/>
  <c r="AH4218" i="4"/>
  <c r="AA4224" i="4"/>
  <c r="AF4229" i="4"/>
  <c r="AJ4234" i="4"/>
  <c r="Y4240" i="4"/>
  <c r="Y4244" i="4"/>
  <c r="Y4249" i="4"/>
  <c r="Y4254" i="4"/>
  <c r="Z4259" i="4"/>
  <c r="AA4264" i="4"/>
  <c r="AA4269" i="4"/>
  <c r="AA4274" i="4"/>
  <c r="AA4278" i="4"/>
  <c r="AG4283" i="4"/>
  <c r="AH4288" i="4"/>
  <c r="AH4293" i="4"/>
  <c r="AH4298" i="4"/>
  <c r="AH4303" i="4"/>
  <c r="AI4308" i="4"/>
  <c r="AJ4313" i="4"/>
  <c r="AJ4318" i="4"/>
  <c r="AJ4322" i="4"/>
  <c r="AJ4327" i="4"/>
  <c r="Y4333" i="4"/>
  <c r="Z4338" i="4"/>
  <c r="Z4343" i="4"/>
  <c r="Z4348" i="4"/>
  <c r="Z4353" i="4"/>
  <c r="AA4358" i="4"/>
  <c r="AG4363" i="4"/>
  <c r="AG4367" i="4"/>
  <c r="AG4372" i="4"/>
  <c r="AG4377" i="4"/>
  <c r="AH4382" i="4"/>
  <c r="AI4387" i="4"/>
  <c r="AH4392" i="4"/>
  <c r="AH4397" i="4"/>
  <c r="AA4401" i="4"/>
  <c r="AI4405" i="4"/>
  <c r="AA4410" i="4"/>
  <c r="AH4414" i="4"/>
  <c r="Y4419" i="4"/>
  <c r="AC4423" i="4"/>
  <c r="AJ4427" i="4"/>
  <c r="AC4432" i="4"/>
  <c r="AI4436" i="4"/>
  <c r="AA4440" i="4"/>
  <c r="AH4444" i="4"/>
  <c r="Z4449" i="4"/>
  <c r="AH4453" i="4"/>
  <c r="Y4458" i="4"/>
  <c r="AC4462" i="4"/>
  <c r="AI4466" i="4"/>
  <c r="AA4471" i="4"/>
  <c r="AI4475" i="4"/>
  <c r="AA4479" i="4"/>
  <c r="AH4483" i="4"/>
  <c r="Y4488" i="4"/>
  <c r="AG4492" i="4"/>
  <c r="AI4496" i="4"/>
  <c r="AH4500" i="4"/>
  <c r="AG4504" i="4"/>
  <c r="AH4507" i="4"/>
  <c r="AH4511" i="4"/>
  <c r="AD4515" i="4"/>
  <c r="AJ4518" i="4"/>
  <c r="AD4522" i="4"/>
  <c r="AJ4525" i="4"/>
  <c r="AE4529" i="4"/>
  <c r="Z4533" i="4"/>
  <c r="AG4536" i="4"/>
  <c r="AD4539" i="4"/>
  <c r="AJ4542" i="4"/>
  <c r="AE4546" i="4"/>
  <c r="Z4550" i="4"/>
  <c r="AG4553" i="4"/>
  <c r="Z4557" i="4"/>
  <c r="AG4560" i="4"/>
  <c r="AA4564" i="4"/>
  <c r="AI4567" i="4"/>
  <c r="AG4570" i="4"/>
  <c r="Z4574" i="4"/>
  <c r="AG4577" i="4"/>
  <c r="AA4581" i="4"/>
  <c r="AI4584" i="4"/>
  <c r="AC4588" i="4"/>
  <c r="AI4591" i="4"/>
  <c r="AG4594" i="4"/>
  <c r="AA4598" i="4"/>
  <c r="AI4601" i="4"/>
  <c r="AC4605" i="4"/>
  <c r="AI4608" i="4"/>
  <c r="AC4612" i="4"/>
  <c r="AJ4615" i="4"/>
  <c r="AE4619" i="4"/>
  <c r="Y4623" i="4"/>
  <c r="AI4625" i="4"/>
  <c r="AC4629" i="4"/>
  <c r="AJ4632" i="4"/>
  <c r="AE4636" i="4"/>
  <c r="Y4640" i="4"/>
  <c r="AE4643" i="4"/>
  <c r="Y4647" i="4"/>
  <c r="AG4650" i="4"/>
  <c r="AA4654" i="4"/>
  <c r="Y4661" i="4"/>
  <c r="AE4664" i="4"/>
  <c r="Y4668" i="4"/>
  <c r="AG4671" i="4"/>
  <c r="AA4675" i="4"/>
  <c r="AH4680" i="4"/>
  <c r="AA4684" i="4"/>
  <c r="Y4687" i="4"/>
  <c r="AG4690" i="4"/>
  <c r="AA4698" i="4"/>
  <c r="AH4701" i="4"/>
  <c r="AA4705" i="4"/>
  <c r="AH4708" i="4"/>
  <c r="AC4712" i="4"/>
  <c r="AJ4717" i="4"/>
  <c r="AD4721" i="4"/>
  <c r="AA4724" i="4"/>
  <c r="AH4727" i="4"/>
  <c r="AC4731" i="4"/>
  <c r="AJ4736" i="4"/>
  <c r="AD4740" i="4"/>
  <c r="AI4743" i="4"/>
  <c r="AE4746" i="4"/>
  <c r="AJ4749" i="4"/>
  <c r="AG4752" i="4"/>
  <c r="Y4756" i="4"/>
  <c r="AD4759" i="4"/>
  <c r="Z4762" i="4"/>
  <c r="AE4765" i="4"/>
  <c r="Y4769" i="4"/>
  <c r="AH4771" i="4"/>
  <c r="Z4775" i="4"/>
  <c r="AI4777" i="4"/>
  <c r="AA4781" i="4"/>
  <c r="AG4784" i="4"/>
  <c r="AC4787" i="4"/>
  <c r="AH4790" i="4"/>
  <c r="AD4793" i="4"/>
  <c r="AI4796" i="4"/>
  <c r="AA4800" i="4"/>
  <c r="Y4803" i="4"/>
  <c r="AC4806" i="4"/>
  <c r="AI4808" i="4"/>
  <c r="AC4811" i="4"/>
  <c r="AI4813" i="4"/>
  <c r="AJ4816" i="4"/>
  <c r="AD4819" i="4"/>
  <c r="AJ4821" i="4"/>
  <c r="AD4824" i="4"/>
  <c r="AJ4826" i="4"/>
  <c r="AD4829" i="4"/>
  <c r="AG4832" i="4"/>
  <c r="Z4835" i="4"/>
  <c r="AG4837" i="4"/>
  <c r="Z4840" i="4"/>
  <c r="AG4842" i="4"/>
  <c r="Y4845" i="4"/>
  <c r="AD4847" i="4"/>
  <c r="AI4849" i="4"/>
  <c r="AA4852" i="4"/>
  <c r="AG4854" i="4"/>
  <c r="Y4857" i="4"/>
  <c r="AD4859" i="4"/>
  <c r="AI4861" i="4"/>
  <c r="AA4864" i="4"/>
  <c r="AG4866" i="4"/>
  <c r="Y4869" i="4"/>
  <c r="AD4871" i="4"/>
  <c r="AI4873" i="4"/>
  <c r="AA4876" i="4"/>
  <c r="AG4878" i="4"/>
  <c r="Y4881" i="4"/>
  <c r="AD4883" i="4"/>
  <c r="AI4885" i="4"/>
  <c r="AA4888" i="4"/>
  <c r="AG4890" i="4"/>
  <c r="Y4893" i="4"/>
  <c r="AD4895" i="4"/>
  <c r="AI4897" i="4"/>
  <c r="AA4900" i="4"/>
  <c r="AG4902" i="4"/>
  <c r="Y4905" i="4"/>
  <c r="AD4908" i="4"/>
  <c r="AI4910" i="4"/>
  <c r="AA4914" i="4"/>
  <c r="AG4916" i="4"/>
  <c r="Y4920" i="4"/>
  <c r="AD4922" i="4"/>
  <c r="AI4924" i="4"/>
  <c r="AA4927" i="4"/>
  <c r="AG4929" i="4"/>
  <c r="Y4932" i="4"/>
  <c r="AD4934" i="4"/>
  <c r="AI4936" i="4"/>
  <c r="AA4939" i="4"/>
  <c r="AG4941" i="4"/>
  <c r="Y4944" i="4"/>
  <c r="AD4946" i="4"/>
  <c r="AI4948" i="4"/>
  <c r="AA4951" i="4"/>
  <c r="AG4953" i="4"/>
  <c r="Y4956" i="4"/>
  <c r="AD4958" i="4"/>
  <c r="AI4960" i="4"/>
  <c r="AA4963" i="4"/>
  <c r="AG4965" i="4"/>
  <c r="Y4968" i="4"/>
  <c r="AD4972" i="4"/>
  <c r="AI4974" i="4"/>
  <c r="AA4977" i="4"/>
  <c r="AG4979" i="4"/>
  <c r="Y4982" i="4"/>
  <c r="AD4984" i="4"/>
  <c r="AI4986" i="4"/>
  <c r="AA4990" i="4"/>
  <c r="AG4992" i="4"/>
  <c r="Y4995" i="4"/>
  <c r="AD4997" i="4"/>
  <c r="AI4999" i="4"/>
  <c r="AA5002" i="4"/>
  <c r="AG5004" i="4"/>
  <c r="Y5007" i="4"/>
  <c r="AD5009" i="4"/>
  <c r="AH1421" i="4"/>
  <c r="AD1932" i="4"/>
  <c r="AB2129" i="4"/>
  <c r="AG2277" i="4"/>
  <c r="AH2402" i="4"/>
  <c r="AC2495" i="4"/>
  <c r="Z2574" i="4"/>
  <c r="AF2633" i="4"/>
  <c r="AH2673" i="4"/>
  <c r="Z2708" i="4"/>
  <c r="AA2736" i="4"/>
  <c r="Z2766" i="4"/>
  <c r="AD2795" i="4"/>
  <c r="AC2825" i="4"/>
  <c r="AB2855" i="4"/>
  <c r="AD2881" i="4"/>
  <c r="AJ2911" i="4"/>
  <c r="AB2941" i="4"/>
  <c r="AJ2966" i="4"/>
  <c r="AG2992" i="4"/>
  <c r="AB3010" i="4"/>
  <c r="AH3031" i="4"/>
  <c r="Z3052" i="4"/>
  <c r="AF3073" i="4"/>
  <c r="AJ3093" i="4"/>
  <c r="Z3112" i="4"/>
  <c r="AF3133" i="4"/>
  <c r="AJ3153" i="4"/>
  <c r="AC3175" i="4"/>
  <c r="Z3194" i="4"/>
  <c r="Z3211" i="4"/>
  <c r="AE3229" i="4"/>
  <c r="Y3248" i="4"/>
  <c r="AE3267" i="4"/>
  <c r="Y3286" i="4"/>
  <c r="AA3302" i="4"/>
  <c r="Y3318" i="4"/>
  <c r="AF3333" i="4"/>
  <c r="AF3348" i="4"/>
  <c r="AC3363" i="4"/>
  <c r="AC3377" i="4"/>
  <c r="AH3389" i="4"/>
  <c r="AD3402" i="4"/>
  <c r="AB3414" i="4"/>
  <c r="AG3426" i="4"/>
  <c r="AB3437" i="4"/>
  <c r="Y3449" i="4"/>
  <c r="AE3461" i="4"/>
  <c r="AD3473" i="4"/>
  <c r="AH3485" i="4"/>
  <c r="AC3496" i="4"/>
  <c r="AH3508" i="4"/>
  <c r="AF3520" i="4"/>
  <c r="AE3532" i="4"/>
  <c r="Y3545" i="4"/>
  <c r="AD3555" i="4"/>
  <c r="Y3568" i="4"/>
  <c r="AH3579" i="4"/>
  <c r="AC3592" i="4"/>
  <c r="AB3604" i="4"/>
  <c r="AF3614" i="4"/>
  <c r="AA3627" i="4"/>
  <c r="Y3639" i="4"/>
  <c r="AJ3650" i="4"/>
  <c r="AH3661" i="4"/>
  <c r="AI3671" i="4"/>
  <c r="AF3682" i="4"/>
  <c r="AD3693" i="4"/>
  <c r="AH3704" i="4"/>
  <c r="AE3715" i="4"/>
  <c r="AH3724" i="4"/>
  <c r="AF3734" i="4"/>
  <c r="Y3745" i="4"/>
  <c r="AJ3754" i="4"/>
  <c r="AI3764" i="4"/>
  <c r="Y3774" i="4"/>
  <c r="AJ3783" i="4"/>
  <c r="AB3794" i="4"/>
  <c r="AA3804" i="4"/>
  <c r="AF3814" i="4"/>
  <c r="AB3823" i="4"/>
  <c r="AA3833" i="4"/>
  <c r="AF3843" i="4"/>
  <c r="AE3853" i="4"/>
  <c r="AJ3863" i="4"/>
  <c r="AE3872" i="4"/>
  <c r="AA3882" i="4"/>
  <c r="Z3889" i="4"/>
  <c r="Z3895" i="4"/>
  <c r="AA3901" i="4"/>
  <c r="AA3907" i="4"/>
  <c r="AA3913" i="4"/>
  <c r="AB3919" i="4"/>
  <c r="Z3924" i="4"/>
  <c r="AA3930" i="4"/>
  <c r="AA3936" i="4"/>
  <c r="AA3942" i="4"/>
  <c r="AB3948" i="4"/>
  <c r="AB3954" i="4"/>
  <c r="AD3960" i="4"/>
  <c r="AD3966" i="4"/>
  <c r="AA3971" i="4"/>
  <c r="AI3977" i="4"/>
  <c r="AI3983" i="4"/>
  <c r="AJ3989" i="4"/>
  <c r="AJ3995" i="4"/>
  <c r="AJ4001" i="4"/>
  <c r="Y4008" i="4"/>
  <c r="Y4014" i="4"/>
  <c r="Z4020" i="4"/>
  <c r="AJ4024" i="4"/>
  <c r="AJ4030" i="4"/>
  <c r="Y4037" i="4"/>
  <c r="Y4043" i="4"/>
  <c r="Z4049" i="4"/>
  <c r="Z4055" i="4"/>
  <c r="Z4061" i="4"/>
  <c r="AA4067" i="4"/>
  <c r="Y4072" i="4"/>
  <c r="AF4078" i="4"/>
  <c r="AC4084" i="4"/>
  <c r="AI4089" i="4"/>
  <c r="AC4095" i="4"/>
  <c r="AI4100" i="4"/>
  <c r="AC4106" i="4"/>
  <c r="AI4111" i="4"/>
  <c r="AA4116" i="4"/>
  <c r="AH4121" i="4"/>
  <c r="AA4127" i="4"/>
  <c r="AH4132" i="4"/>
  <c r="AA4138" i="4"/>
  <c r="AF4143" i="4"/>
  <c r="AA4149" i="4"/>
  <c r="AF4154" i="4"/>
  <c r="AA4160" i="4"/>
  <c r="AE4164" i="4"/>
  <c r="Y4170" i="4"/>
  <c r="Y4176" i="4"/>
  <c r="AD4181" i="4"/>
  <c r="Y4187" i="4"/>
  <c r="AD4192" i="4"/>
  <c r="AJ4197" i="4"/>
  <c r="AD4203" i="4"/>
  <c r="AI4207" i="4"/>
  <c r="AC4213" i="4"/>
  <c r="AI4218" i="4"/>
  <c r="AB4224" i="4"/>
  <c r="AI4229" i="4"/>
  <c r="Y4235" i="4"/>
  <c r="Z4240" i="4"/>
  <c r="Z4245" i="4"/>
  <c r="Z4249" i="4"/>
  <c r="AA4254" i="4"/>
  <c r="AA4259" i="4"/>
  <c r="AG4264" i="4"/>
  <c r="AG4269" i="4"/>
  <c r="AG4274" i="4"/>
  <c r="AH4279" i="4"/>
  <c r="AH4284" i="4"/>
  <c r="AI4289" i="4"/>
  <c r="AI4293" i="4"/>
  <c r="AI4298" i="4"/>
  <c r="AJ4303" i="4"/>
  <c r="AJ4308" i="4"/>
  <c r="Y4314" i="4"/>
  <c r="Y4319" i="4"/>
  <c r="Y4324" i="4"/>
  <c r="Z4329" i="4"/>
  <c r="Z4333" i="4"/>
  <c r="AA4338" i="4"/>
  <c r="AA4343" i="4"/>
  <c r="AA4348" i="4"/>
  <c r="AG4353" i="4"/>
  <c r="AG4358" i="4"/>
  <c r="AH4363" i="4"/>
  <c r="AH4368" i="4"/>
  <c r="AH4372" i="4"/>
  <c r="AI4377" i="4"/>
  <c r="AI4382" i="4"/>
  <c r="AJ4387" i="4"/>
  <c r="AI4392" i="4"/>
  <c r="AI4397" i="4"/>
  <c r="AC4402" i="4"/>
  <c r="AI4406" i="4"/>
  <c r="AA4411" i="4"/>
  <c r="AI4414" i="4"/>
  <c r="Z4419" i="4"/>
  <c r="AH4423" i="4"/>
  <c r="Y4428" i="4"/>
  <c r="AG4432" i="4"/>
  <c r="AJ4436" i="4"/>
  <c r="AA4441" i="4"/>
  <c r="AI4445" i="4"/>
  <c r="AA4449" i="4"/>
  <c r="AI4453" i="4"/>
  <c r="Z4458" i="4"/>
  <c r="AG4462" i="4"/>
  <c r="Y4467" i="4"/>
  <c r="AC4471" i="4"/>
  <c r="AJ4475" i="4"/>
  <c r="AA4480" i="4"/>
  <c r="AI4483" i="4"/>
  <c r="AA4488" i="4"/>
  <c r="AH4492" i="4"/>
  <c r="AJ4496" i="4"/>
  <c r="AI4500" i="4"/>
  <c r="AH4504" i="4"/>
  <c r="AH4508" i="4"/>
  <c r="AG4512" i="4"/>
  <c r="AA4516" i="4"/>
  <c r="Y4519" i="4"/>
  <c r="AE4522" i="4"/>
  <c r="Z4526" i="4"/>
  <c r="AG4529" i="4"/>
  <c r="AA4533" i="4"/>
  <c r="AH4536" i="4"/>
  <c r="AA4540" i="4"/>
  <c r="AI4543" i="4"/>
  <c r="AG4546" i="4"/>
  <c r="AA4550" i="4"/>
  <c r="AH4553" i="4"/>
  <c r="AA4557" i="4"/>
  <c r="AI4560" i="4"/>
  <c r="AC4564" i="4"/>
  <c r="AJ4567" i="4"/>
  <c r="AD4571" i="4"/>
  <c r="AA4574" i="4"/>
  <c r="AI4577" i="4"/>
  <c r="AC4581" i="4"/>
  <c r="AJ4584" i="4"/>
  <c r="AD4588" i="4"/>
  <c r="AJ4591" i="4"/>
  <c r="AE4595" i="4"/>
  <c r="Y4599" i="4"/>
  <c r="AG4602" i="4"/>
  <c r="AD4605" i="4"/>
  <c r="AJ4608" i="4"/>
  <c r="AE4612" i="4"/>
  <c r="Y4616" i="4"/>
  <c r="AG4619" i="4"/>
  <c r="Z4623" i="4"/>
  <c r="AG4626" i="4"/>
  <c r="AA4630" i="4"/>
  <c r="Y4633" i="4"/>
  <c r="AG4636" i="4"/>
  <c r="Z4640" i="4"/>
  <c r="AG4643" i="4"/>
  <c r="AA4647" i="4"/>
  <c r="AH4650" i="4"/>
  <c r="AC4654" i="4"/>
  <c r="AI4661" i="4"/>
  <c r="AG4664" i="4"/>
  <c r="AA4668" i="4"/>
  <c r="AH4671" i="4"/>
  <c r="AC4675" i="4"/>
  <c r="AI4680" i="4"/>
  <c r="AC4684" i="4"/>
  <c r="AJ4687" i="4"/>
  <c r="AD4691" i="4"/>
  <c r="Y4699" i="4"/>
  <c r="AI4701" i="4"/>
  <c r="AC4705" i="4"/>
  <c r="AJ4708" i="4"/>
  <c r="AD4712" i="4"/>
  <c r="Y4718" i="4"/>
  <c r="AE4721" i="4"/>
  <c r="Y4725" i="4"/>
  <c r="AG4728" i="4"/>
  <c r="AD4731" i="4"/>
  <c r="Y4737" i="4"/>
  <c r="AE4740" i="4"/>
  <c r="AJ4743" i="4"/>
  <c r="AG4746" i="4"/>
  <c r="Y4750" i="4"/>
  <c r="AD4753" i="4"/>
  <c r="Z4756" i="4"/>
  <c r="AE4759" i="4"/>
  <c r="AA4762" i="4"/>
  <c r="AH4765" i="4"/>
  <c r="Z4769" i="4"/>
  <c r="AI4771" i="4"/>
  <c r="AA4775" i="4"/>
  <c r="AG4778" i="4"/>
  <c r="AC4781" i="4"/>
  <c r="AH4784" i="4"/>
  <c r="AD4787" i="4"/>
  <c r="AI4790" i="4"/>
  <c r="AA4794" i="4"/>
  <c r="AJ4796" i="4"/>
  <c r="AD4800" i="4"/>
  <c r="AH4803" i="4"/>
  <c r="AD4806" i="4"/>
  <c r="AJ4808" i="4"/>
  <c r="AD4811" i="4"/>
  <c r="AE4814" i="4"/>
  <c r="Y4817" i="4"/>
  <c r="AE4819" i="4"/>
  <c r="Y4822" i="4"/>
  <c r="AE4824" i="4"/>
  <c r="Y4827" i="4"/>
  <c r="AA4830" i="4"/>
  <c r="AH4832" i="4"/>
  <c r="AA4835" i="4"/>
  <c r="AH4837" i="4"/>
  <c r="AA4840" i="4"/>
  <c r="AC4843" i="4"/>
  <c r="AH4845" i="4"/>
  <c r="Z4848" i="4"/>
  <c r="AE4850" i="4"/>
  <c r="AJ4852" i="4"/>
  <c r="AC4855" i="4"/>
  <c r="AH4857" i="4"/>
  <c r="Z4860" i="4"/>
  <c r="AE4862" i="4"/>
  <c r="AJ4864" i="4"/>
  <c r="AC4867" i="4"/>
  <c r="AH4869" i="4"/>
  <c r="Z4872" i="4"/>
  <c r="AE4874" i="4"/>
  <c r="AJ4876" i="4"/>
  <c r="AC4879" i="4"/>
  <c r="AH4881" i="4"/>
  <c r="Z4884" i="4"/>
  <c r="AE4886" i="4"/>
  <c r="AJ4888" i="4"/>
  <c r="AH4893" i="4"/>
  <c r="Z4896" i="4"/>
  <c r="AE4898" i="4"/>
  <c r="AJ4900" i="4"/>
  <c r="AC4903" i="4"/>
  <c r="AH4905" i="4"/>
  <c r="Z4909" i="4"/>
  <c r="AE4911" i="4"/>
  <c r="AJ4914" i="4"/>
  <c r="AC4918" i="4"/>
  <c r="AH4920" i="4"/>
  <c r="Z4923" i="4"/>
  <c r="AE4925" i="4"/>
  <c r="AJ4927" i="4"/>
  <c r="AC4930" i="4"/>
  <c r="AH4932" i="4"/>
  <c r="Z2055" i="4"/>
  <c r="AG2331" i="4"/>
  <c r="AD2540" i="4"/>
  <c r="AB2653" i="4"/>
  <c r="Z2723" i="4"/>
  <c r="AJ2782" i="4"/>
  <c r="AD2838" i="4"/>
  <c r="AB2898" i="4"/>
  <c r="AJ2952" i="4"/>
  <c r="AH3001" i="4"/>
  <c r="AJ3042" i="4"/>
  <c r="Z3082" i="4"/>
  <c r="AJ3123" i="4"/>
  <c r="AJ3162" i="4"/>
  <c r="AB3202" i="4"/>
  <c r="AB3240" i="4"/>
  <c r="AC3276" i="4"/>
  <c r="AC3311" i="4"/>
  <c r="Y3340" i="4"/>
  <c r="AC3370" i="4"/>
  <c r="AH3396" i="4"/>
  <c r="AG3419" i="4"/>
  <c r="AA3444" i="4"/>
  <c r="Y3467" i="4"/>
  <c r="AH3490" i="4"/>
  <c r="AB3515" i="4"/>
  <c r="AA3538" i="4"/>
  <c r="AD3562" i="4"/>
  <c r="AC3585" i="4"/>
  <c r="AG3609" i="4"/>
  <c r="AA3634" i="4"/>
  <c r="AE3655" i="4"/>
  <c r="AG3677" i="4"/>
  <c r="AE3698" i="4"/>
  <c r="Z3720" i="4"/>
  <c r="AD3740" i="4"/>
  <c r="AE3759" i="4"/>
  <c r="AI3779" i="4"/>
  <c r="AD3798" i="4"/>
  <c r="AH3818" i="4"/>
  <c r="Y3839" i="4"/>
  <c r="Z3858" i="4"/>
  <c r="Y3877" i="4"/>
  <c r="AH3892" i="4"/>
  <c r="AF3903" i="4"/>
  <c r="AH3915" i="4"/>
  <c r="AH3927" i="4"/>
  <c r="AI3939" i="4"/>
  <c r="AH3950" i="4"/>
  <c r="AI3962" i="4"/>
  <c r="AD3975" i="4"/>
  <c r="AD3987" i="4"/>
  <c r="AB3998" i="4"/>
  <c r="AD4010" i="4"/>
  <c r="AE4022" i="4"/>
  <c r="AF4034" i="4"/>
  <c r="AD4045" i="4"/>
  <c r="AE4057" i="4"/>
  <c r="AF4069" i="4"/>
  <c r="AA4082" i="4"/>
  <c r="AA4093" i="4"/>
  <c r="Y4103" i="4"/>
  <c r="Y4114" i="4"/>
  <c r="Y4125" i="4"/>
  <c r="Y4136" i="4"/>
  <c r="AJ4145" i="4"/>
  <c r="AI4156" i="4"/>
  <c r="AI4167" i="4"/>
  <c r="AB4179" i="4"/>
  <c r="AA4189" i="4"/>
  <c r="AA4200" i="4"/>
  <c r="Z4211" i="4"/>
  <c r="Z4222" i="4"/>
  <c r="Y4232" i="4"/>
  <c r="Z4242" i="4"/>
  <c r="AA4252" i="4"/>
  <c r="AA4262" i="4"/>
  <c r="AG4271" i="4"/>
  <c r="AH4281" i="4"/>
  <c r="AI4291" i="4"/>
  <c r="AJ4301" i="4"/>
  <c r="AJ4310" i="4"/>
  <c r="Y4321" i="4"/>
  <c r="Z4331" i="4"/>
  <c r="AA4341" i="4"/>
  <c r="AG4351" i="4"/>
  <c r="AG4360" i="4"/>
  <c r="AH4370" i="4"/>
  <c r="AI4380" i="4"/>
  <c r="AI4390" i="4"/>
  <c r="AI4399" i="4"/>
  <c r="AG4408" i="4"/>
  <c r="AC4417" i="4"/>
  <c r="AA4426" i="4"/>
  <c r="AA4434" i="4"/>
  <c r="Z4443" i="4"/>
  <c r="AJ4451" i="4"/>
  <c r="AI4460" i="4"/>
  <c r="AI4468" i="4"/>
  <c r="AH4477" i="4"/>
  <c r="AG4486" i="4"/>
  <c r="AA4495" i="4"/>
  <c r="AC4502" i="4"/>
  <c r="AA4510" i="4"/>
  <c r="AG4517" i="4"/>
  <c r="AH4524" i="4"/>
  <c r="Y4531" i="4"/>
  <c r="Z4538" i="4"/>
  <c r="AA4545" i="4"/>
  <c r="AC4552" i="4"/>
  <c r="AD4559" i="4"/>
  <c r="AH4565" i="4"/>
  <c r="AI4572" i="4"/>
  <c r="AJ4579" i="4"/>
  <c r="Y4587" i="4"/>
  <c r="AD4593" i="4"/>
  <c r="AD4600" i="4"/>
  <c r="AE4607" i="4"/>
  <c r="AG4614" i="4"/>
  <c r="Y4621" i="4"/>
  <c r="Z4628" i="4"/>
  <c r="Z4635" i="4"/>
  <c r="AA4642" i="4"/>
  <c r="AG4648" i="4"/>
  <c r="AH4655" i="4"/>
  <c r="AI4666" i="4"/>
  <c r="AI4673" i="4"/>
  <c r="AA4682" i="4"/>
  <c r="AC4689" i="4"/>
  <c r="AD4700" i="4"/>
  <c r="AE4707" i="4"/>
  <c r="AI4713" i="4"/>
  <c r="AJ4722" i="4"/>
  <c r="Y4730" i="4"/>
  <c r="Z4739" i="4"/>
  <c r="AA4745" i="4"/>
  <c r="AD4751" i="4"/>
  <c r="AA4758" i="4"/>
  <c r="AC4764" i="4"/>
  <c r="AD4770" i="4"/>
  <c r="AE4776" i="4"/>
  <c r="AD4783" i="4"/>
  <c r="AE4789" i="4"/>
  <c r="AG4795" i="4"/>
  <c r="AG4801" i="4"/>
  <c r="AE4807" i="4"/>
  <c r="AE4812" i="4"/>
  <c r="AA4818" i="4"/>
  <c r="AA4823" i="4"/>
  <c r="AA4828" i="4"/>
  <c r="AI4833" i="4"/>
  <c r="AI4838" i="4"/>
  <c r="AI4843" i="4"/>
  <c r="AG4848" i="4"/>
  <c r="AD4853" i="4"/>
  <c r="AA4858" i="4"/>
  <c r="Y4863" i="4"/>
  <c r="AI4867" i="4"/>
  <c r="AG4872" i="4"/>
  <c r="AD4877" i="4"/>
  <c r="AA4882" i="4"/>
  <c r="Y4887" i="4"/>
  <c r="AH4891" i="4"/>
  <c r="AE4896" i="4"/>
  <c r="AC4901" i="4"/>
  <c r="Z4907" i="4"/>
  <c r="AJ4911" i="4"/>
  <c r="AH4918" i="4"/>
  <c r="AE4923" i="4"/>
  <c r="AC4928" i="4"/>
  <c r="Y4933" i="4"/>
  <c r="AC4936" i="4"/>
  <c r="AJ4939" i="4"/>
  <c r="AE4942" i="4"/>
  <c r="Z4945" i="4"/>
  <c r="AC4948" i="4"/>
  <c r="Y4951" i="4"/>
  <c r="AC4954" i="4"/>
  <c r="AJ4956" i="4"/>
  <c r="AE4959" i="4"/>
  <c r="AH4962" i="4"/>
  <c r="AD4965" i="4"/>
  <c r="AH4968" i="4"/>
  <c r="AC4973" i="4"/>
  <c r="AJ4975" i="4"/>
  <c r="Z4979" i="4"/>
  <c r="AI4981" i="4"/>
  <c r="Z4985" i="4"/>
  <c r="AH4988" i="4"/>
  <c r="AC4991" i="4"/>
  <c r="AE4994" i="4"/>
  <c r="AA4997" i="4"/>
  <c r="AE5000" i="4"/>
  <c r="Z5003" i="4"/>
  <c r="AH5005" i="4"/>
  <c r="AJ5008" i="4"/>
  <c r="AA2611" i="4"/>
  <c r="AH4638" i="4"/>
  <c r="AE4735" i="4"/>
  <c r="AI4754" i="4"/>
  <c r="Y4767" i="4"/>
  <c r="AJ4779" i="4"/>
  <c r="AA4792" i="4"/>
  <c r="AA4804" i="4"/>
  <c r="Y4815" i="4"/>
  <c r="AH4820" i="4"/>
  <c r="AC4831" i="4"/>
  <c r="AC4841" i="4"/>
  <c r="Y4851" i="4"/>
  <c r="AG4860" i="4"/>
  <c r="AD4865" i="4"/>
  <c r="Y4875" i="4"/>
  <c r="AG4884" i="4"/>
  <c r="Z4894" i="4"/>
  <c r="AJ4898" i="4"/>
  <c r="AE4909" i="4"/>
  <c r="Z4921" i="4"/>
  <c r="AH4930" i="4"/>
  <c r="AI4937" i="4"/>
  <c r="AI4943" i="4"/>
  <c r="Z4947" i="4"/>
  <c r="AC4952" i="4"/>
  <c r="AA4958" i="4"/>
  <c r="Z4964" i="4"/>
  <c r="AJ4971" i="4"/>
  <c r="AG4974" i="4"/>
  <c r="AE4980" i="4"/>
  <c r="AC4986" i="4"/>
  <c r="AC4993" i="4"/>
  <c r="AE4998" i="4"/>
  <c r="AD5004" i="4"/>
  <c r="AD3" i="4"/>
  <c r="AC2280" i="4"/>
  <c r="AD3115" i="4"/>
  <c r="AF3229" i="4"/>
  <c r="AD3304" i="4"/>
  <c r="AC3364" i="4"/>
  <c r="AD3414" i="4"/>
  <c r="AF3461" i="4"/>
  <c r="AI3508" i="4"/>
  <c r="Y3557" i="4"/>
  <c r="Y3580" i="4"/>
  <c r="AB3627" i="4"/>
  <c r="AC3673" i="4"/>
  <c r="AF3715" i="4"/>
  <c r="Y3755" i="4"/>
  <c r="AD3794" i="4"/>
  <c r="AF3853" i="4"/>
  <c r="AA3889" i="4"/>
  <c r="AB3913" i="4"/>
  <c r="AB3936" i="4"/>
  <c r="Y3961" i="4"/>
  <c r="AA3985" i="4"/>
  <c r="Z4008" i="4"/>
  <c r="Y4031" i="4"/>
  <c r="AA4043" i="4"/>
  <c r="AI4067" i="4"/>
  <c r="AJ4089" i="4"/>
  <c r="AJ4111" i="4"/>
  <c r="AH4143" i="4"/>
  <c r="AA4166" i="4"/>
  <c r="Z4187" i="4"/>
  <c r="Z4209" i="4"/>
  <c r="AJ4229" i="4"/>
  <c r="AA4250" i="4"/>
  <c r="AI4358" i="4"/>
  <c r="AJ4397" i="4"/>
  <c r="AI4415" i="4"/>
  <c r="AH4432" i="4"/>
  <c r="AC4450" i="4"/>
  <c r="Z4467" i="4"/>
  <c r="AI4484" i="4"/>
  <c r="AJ4500" i="4"/>
  <c r="AC4516" i="4"/>
  <c r="AI4529" i="4"/>
  <c r="AJ4543" i="4"/>
  <c r="AC4557" i="4"/>
  <c r="AE4571" i="4"/>
  <c r="Y4585" i="4"/>
  <c r="AA4599" i="4"/>
  <c r="AG4612" i="4"/>
  <c r="AH4626" i="4"/>
  <c r="AC4647" i="4"/>
  <c r="AD4665" i="4"/>
  <c r="AJ4680" i="4"/>
  <c r="Z4699" i="4"/>
  <c r="AG4712" i="4"/>
  <c r="AH4728" i="4"/>
  <c r="Y4744" i="4"/>
  <c r="AA4756" i="4"/>
  <c r="AA4769" i="4"/>
  <c r="AD4781" i="4"/>
  <c r="AC4794" i="4"/>
  <c r="Y4805" i="4"/>
  <c r="AI4815" i="4"/>
  <c r="AI4825" i="4"/>
  <c r="AD4836" i="4"/>
  <c r="AJ4846" i="4"/>
  <c r="AE4856" i="4"/>
  <c r="Z4866" i="4"/>
  <c r="AH4875" i="4"/>
  <c r="AC4885" i="4"/>
  <c r="AA4894" i="4"/>
  <c r="AI4903" i="4"/>
  <c r="AD4915" i="4"/>
  <c r="Y4926" i="4"/>
  <c r="AA4935" i="4"/>
  <c r="AC4941" i="4"/>
  <c r="AA4947" i="4"/>
  <c r="AD4952" i="4"/>
  <c r="AC4958" i="4"/>
  <c r="AA4964" i="4"/>
  <c r="Z4972" i="4"/>
  <c r="AH4974" i="4"/>
  <c r="AG4980" i="4"/>
  <c r="AE4986" i="4"/>
  <c r="AD4993" i="4"/>
  <c r="AG4998" i="4"/>
  <c r="AE5004" i="4"/>
  <c r="AE3" i="4"/>
  <c r="AC2311" i="4"/>
  <c r="AA2892" i="4"/>
  <c r="AD2997" i="4"/>
  <c r="AJ3078" i="4"/>
  <c r="AD3198" i="4"/>
  <c r="AD3272" i="4"/>
  <c r="AB3339" i="4"/>
  <c r="AC3394" i="4"/>
  <c r="AF3441" i="4"/>
  <c r="AI3488" i="4"/>
  <c r="AA3536" i="4"/>
  <c r="AB3584" i="4"/>
  <c r="AF3631" i="4"/>
  <c r="AH3653" i="4"/>
  <c r="Y3698" i="4"/>
  <c r="AB3738" i="4"/>
  <c r="AH3777" i="4"/>
  <c r="Z3817" i="4"/>
  <c r="Y3856" i="4"/>
  <c r="AD3901" i="4"/>
  <c r="AF3925" i="4"/>
  <c r="AF3937" i="4"/>
  <c r="Z3961" i="4"/>
  <c r="AB3985" i="4"/>
  <c r="AA4008" i="4"/>
  <c r="AD4032" i="4"/>
  <c r="AI4055" i="4"/>
  <c r="Y4080" i="4"/>
  <c r="Z4101" i="4"/>
  <c r="Y4123" i="4"/>
  <c r="AC4144" i="4"/>
  <c r="AB4177" i="4"/>
  <c r="AA4198" i="4"/>
  <c r="Z4220" i="4"/>
  <c r="AG4240" i="4"/>
  <c r="AI4260" i="4"/>
  <c r="AA4310" i="4"/>
  <c r="AH4339" i="4"/>
  <c r="AI4349" i="4"/>
  <c r="AJ4368" i="4"/>
  <c r="Z4389" i="4"/>
  <c r="Z4407" i="4"/>
  <c r="AI4424" i="4"/>
  <c r="AG4450" i="4"/>
  <c r="AA4467" i="4"/>
  <c r="Y4485" i="4"/>
  <c r="Y4501" i="4"/>
  <c r="AD4516" i="4"/>
  <c r="AG4530" i="4"/>
  <c r="Y4544" i="4"/>
  <c r="AA4558" i="4"/>
  <c r="AG4571" i="4"/>
  <c r="AI4585" i="4"/>
  <c r="AC4599" i="4"/>
  <c r="AD4613" i="4"/>
  <c r="AJ4626" i="4"/>
  <c r="Y4641" i="4"/>
  <c r="AE4654" i="4"/>
  <c r="AH4672" i="4"/>
  <c r="Z4688" i="4"/>
  <c r="AC4706" i="4"/>
  <c r="AH4721" i="4"/>
  <c r="AJ4737" i="4"/>
  <c r="AA4750" i="4"/>
  <c r="AA4763" i="4"/>
  <c r="AD4775" i="4"/>
  <c r="AA4782" i="4"/>
  <c r="AC4788" i="4"/>
  <c r="AE4794" i="4"/>
  <c r="AE4800" i="4"/>
  <c r="AE4806" i="4"/>
  <c r="Z4812" i="4"/>
  <c r="Z4817" i="4"/>
  <c r="Z4822" i="4"/>
  <c r="AI4832" i="4"/>
  <c r="AI4837" i="4"/>
  <c r="AD4843" i="4"/>
  <c r="Y4853" i="4"/>
  <c r="AG4862" i="4"/>
  <c r="AA4872" i="4"/>
  <c r="AI4881" i="4"/>
  <c r="AC4891" i="4"/>
  <c r="AH4899" i="4"/>
  <c r="AC4910" i="4"/>
  <c r="Z4916" i="4"/>
  <c r="AH4926" i="4"/>
  <c r="AC4935" i="4"/>
  <c r="AD4941" i="4"/>
  <c r="AC4947" i="4"/>
  <c r="Z4953" i="4"/>
  <c r="Z4959" i="4"/>
  <c r="AC4964" i="4"/>
  <c r="AA4972" i="4"/>
  <c r="Z4978" i="4"/>
  <c r="AJ4983" i="4"/>
  <c r="AG4986" i="4"/>
  <c r="AE4993" i="4"/>
  <c r="AC4999" i="4"/>
  <c r="AC5005" i="4"/>
  <c r="AF3" i="4"/>
  <c r="AD2329" i="4"/>
  <c r="AB2650" i="4"/>
  <c r="AC2778" i="4"/>
  <c r="AB2892" i="4"/>
  <c r="Z2951" i="4"/>
  <c r="Y3040" i="4"/>
  <c r="AF3162" i="4"/>
  <c r="AE3198" i="4"/>
  <c r="AD3236" i="4"/>
  <c r="AC3274" i="4"/>
  <c r="AI3308" i="4"/>
  <c r="AC3339" i="4"/>
  <c r="Y3368" i="4"/>
  <c r="Y3395" i="4"/>
  <c r="AH3418" i="4"/>
  <c r="AA3466" i="4"/>
  <c r="Y3489" i="4"/>
  <c r="AG3537" i="4"/>
  <c r="AF3560" i="4"/>
  <c r="AC3607" i="4"/>
  <c r="AA3655" i="4"/>
  <c r="AF3718" i="4"/>
  <c r="AH3758" i="4"/>
  <c r="Z3798" i="4"/>
  <c r="AE3837" i="4"/>
  <c r="AI3857" i="4"/>
  <c r="AH3890" i="4"/>
  <c r="AF3913" i="4"/>
  <c r="AA3938" i="4"/>
  <c r="AA3961" i="4"/>
  <c r="AD3985" i="4"/>
  <c r="AF4009" i="4"/>
  <c r="Z4045" i="4"/>
  <c r="Z4068" i="4"/>
  <c r="AB4091" i="4"/>
  <c r="Z4112" i="4"/>
  <c r="AE4134" i="4"/>
  <c r="AD4155" i="4"/>
  <c r="AC4166" i="4"/>
  <c r="AC4188" i="4"/>
  <c r="AB4209" i="4"/>
  <c r="AH4231" i="4"/>
  <c r="AJ4260" i="4"/>
  <c r="Z4281" i="4"/>
  <c r="AA4300" i="4"/>
  <c r="AG4319" i="4"/>
  <c r="AI4339" i="4"/>
  <c r="Y4360" i="4"/>
  <c r="AA4379" i="4"/>
  <c r="AA4389" i="4"/>
  <c r="AA4407" i="4"/>
  <c r="Y4425" i="4"/>
  <c r="AH4450" i="4"/>
  <c r="AC4468" i="4"/>
  <c r="Z4485" i="4"/>
  <c r="AJ4501" i="4"/>
  <c r="AE4516" i="4"/>
  <c r="AH4530" i="4"/>
  <c r="AA4544" i="4"/>
  <c r="AC4558" i="4"/>
  <c r="AH4571" i="4"/>
  <c r="AJ4585" i="4"/>
  <c r="AD4599" i="4"/>
  <c r="AG4613" i="4"/>
  <c r="Y4627" i="4"/>
  <c r="Z4641" i="4"/>
  <c r="AG4654" i="4"/>
  <c r="AI4672" i="4"/>
  <c r="Y4689" i="4"/>
  <c r="AD4706" i="4"/>
  <c r="AI4721" i="4"/>
  <c r="Y4738" i="4"/>
  <c r="Y4751" i="4"/>
  <c r="AD4769" i="4"/>
  <c r="AC4782" i="4"/>
  <c r="AG4794" i="4"/>
  <c r="AG4806" i="4"/>
  <c r="AA4817" i="4"/>
  <c r="AJ4827" i="4"/>
  <c r="AE4838" i="4"/>
  <c r="AC4848" i="4"/>
  <c r="AJ4857" i="4"/>
  <c r="AE4867" i="4"/>
  <c r="Z4877" i="4"/>
  <c r="AH4886" i="4"/>
  <c r="AA4896" i="4"/>
  <c r="AI4905" i="4"/>
  <c r="AD4918" i="4"/>
  <c r="Y4928" i="4"/>
  <c r="AD4935" i="4"/>
  <c r="AE4941" i="4"/>
  <c r="AD4947" i="4"/>
  <c r="AC4953" i="4"/>
  <c r="AA4959" i="4"/>
  <c r="AD4964" i="4"/>
  <c r="AC4972" i="4"/>
  <c r="AG4975" i="4"/>
  <c r="AI4980" i="4"/>
  <c r="AH4986" i="4"/>
  <c r="AG4993" i="4"/>
  <c r="AE4999" i="4"/>
  <c r="AD5005" i="4"/>
  <c r="AH3" i="4"/>
  <c r="AE2331" i="4"/>
  <c r="AB2838" i="4"/>
  <c r="AC3000" i="4"/>
  <c r="AJ3081" i="4"/>
  <c r="AG3162" i="4"/>
  <c r="Z3237" i="4"/>
  <c r="Y3309" i="4"/>
  <c r="AA3370" i="4"/>
  <c r="AE3419" i="4"/>
  <c r="AB3466" i="4"/>
  <c r="AD3513" i="4"/>
  <c r="AH3560" i="4"/>
  <c r="AI3608" i="4"/>
  <c r="AB3655" i="4"/>
  <c r="AB3698" i="4"/>
  <c r="Y3739" i="4"/>
  <c r="AJ3777" i="4"/>
  <c r="AE3818" i="4"/>
  <c r="AJ3857" i="4"/>
  <c r="AI3890" i="4"/>
  <c r="AD3915" i="4"/>
  <c r="AD3938" i="4"/>
  <c r="AD3973" i="4"/>
  <c r="AF3997" i="4"/>
  <c r="Y4021" i="4"/>
  <c r="AA4045" i="4"/>
  <c r="AD4069" i="4"/>
  <c r="AC4091" i="4"/>
  <c r="AI4113" i="4"/>
  <c r="AF4134" i="4"/>
  <c r="AF4156" i="4"/>
  <c r="AE4177" i="4"/>
  <c r="AD4188" i="4"/>
  <c r="AI4209" i="4"/>
  <c r="AI4231" i="4"/>
  <c r="AJ4250" i="4"/>
  <c r="Z4271" i="4"/>
  <c r="AA4290" i="4"/>
  <c r="AH4310" i="4"/>
  <c r="AJ4330" i="4"/>
  <c r="Y4350" i="4"/>
  <c r="AA4370" i="4"/>
  <c r="AC4389" i="4"/>
  <c r="AA4408" i="4"/>
  <c r="Z4425" i="4"/>
  <c r="AI4450" i="4"/>
  <c r="AG4468" i="4"/>
  <c r="AA4485" i="4"/>
  <c r="Z4502" i="4"/>
  <c r="AG4516" i="4"/>
  <c r="AI4530" i="4"/>
  <c r="Y4545" i="4"/>
  <c r="AD4558" i="4"/>
  <c r="AG4572" i="4"/>
  <c r="Y4586" i="4"/>
  <c r="AA4600" i="4"/>
  <c r="AH4613" i="4"/>
  <c r="AA4634" i="4"/>
  <c r="AD4648" i="4"/>
  <c r="AI4665" i="4"/>
  <c r="Y4682" i="4"/>
  <c r="AD4699" i="4"/>
  <c r="AG4713" i="4"/>
  <c r="AI4729" i="4"/>
  <c r="Y4745" i="4"/>
  <c r="AC4757" i="4"/>
  <c r="AA4770" i="4"/>
  <c r="AD4782" i="4"/>
  <c r="AD4795" i="4"/>
  <c r="AC4807" i="4"/>
  <c r="AC4817" i="4"/>
  <c r="Y4833" i="4"/>
  <c r="AG4843" i="4"/>
  <c r="AA4853" i="4"/>
  <c r="AI4862" i="4"/>
  <c r="AD4872" i="4"/>
  <c r="Y4882" i="4"/>
  <c r="AE4891" i="4"/>
  <c r="Z4901" i="4"/>
  <c r="AH4911" i="4"/>
  <c r="AC4923" i="4"/>
  <c r="AI4932" i="4"/>
  <c r="AJ4938" i="4"/>
  <c r="AJ4944" i="4"/>
  <c r="AH4950" i="4"/>
  <c r="AD4953" i="4"/>
  <c r="AC4959" i="4"/>
  <c r="Z4965" i="4"/>
  <c r="Z4973" i="4"/>
  <c r="AC4978" i="4"/>
  <c r="AE4988" i="4"/>
  <c r="AH4993" i="4"/>
  <c r="AG4999" i="4"/>
  <c r="AE5005" i="4"/>
  <c r="AF2331" i="4"/>
  <c r="AF2652" i="4"/>
  <c r="AF2778" i="4"/>
  <c r="AA2898" i="4"/>
  <c r="Z3001" i="4"/>
  <c r="Y3082" i="4"/>
  <c r="AH3162" i="4"/>
  <c r="AA3202" i="4"/>
  <c r="AA3275" i="4"/>
  <c r="AF3339" i="4"/>
  <c r="AC3395" i="4"/>
  <c r="Y3444" i="4"/>
  <c r="AF3490" i="4"/>
  <c r="Y3538" i="4"/>
  <c r="AB3585" i="4"/>
  <c r="AI3631" i="4"/>
  <c r="AE3677" i="4"/>
  <c r="AD3698" i="4"/>
  <c r="Z3739" i="4"/>
  <c r="AB3798" i="4"/>
  <c r="AH3837" i="4"/>
  <c r="Y3858" i="4"/>
  <c r="AD3891" i="4"/>
  <c r="AF3915" i="4"/>
  <c r="AE3938" i="4"/>
  <c r="AI3974" i="4"/>
  <c r="AA3998" i="4"/>
  <c r="AB4022" i="4"/>
  <c r="AB4045" i="4"/>
  <c r="AE4069" i="4"/>
  <c r="Y4092" i="4"/>
  <c r="AJ4113" i="4"/>
  <c r="AJ4124" i="4"/>
  <c r="AI4145" i="4"/>
  <c r="AH4167" i="4"/>
  <c r="AE4188" i="4"/>
  <c r="Y4211" i="4"/>
  <c r="AJ4231" i="4"/>
  <c r="Z4252" i="4"/>
  <c r="AA4271" i="4"/>
  <c r="AG4291" i="4"/>
  <c r="AA4350" i="4"/>
  <c r="AA4360" i="4"/>
  <c r="AH4380" i="4"/>
  <c r="AH4399" i="4"/>
  <c r="AA4417" i="4"/>
  <c r="Y4434" i="4"/>
  <c r="AI4451" i="4"/>
  <c r="AH4468" i="4"/>
  <c r="AC4486" i="4"/>
  <c r="AA4502" i="4"/>
  <c r="AD4517" i="4"/>
  <c r="AJ4530" i="4"/>
  <c r="AD4551" i="4"/>
  <c r="AG4565" i="4"/>
  <c r="AH4572" i="4"/>
  <c r="Z4586" i="4"/>
  <c r="AC4600" i="4"/>
  <c r="AI4613" i="4"/>
  <c r="Y4628" i="4"/>
  <c r="AD4641" i="4"/>
  <c r="AH4666" i="4"/>
  <c r="Z4682" i="4"/>
  <c r="AA4700" i="4"/>
  <c r="AH4713" i="4"/>
  <c r="AI4722" i="4"/>
  <c r="AA4738" i="4"/>
  <c r="AC4751" i="4"/>
  <c r="AC4770" i="4"/>
  <c r="AE4782" i="4"/>
  <c r="AE4795" i="4"/>
  <c r="AE4801" i="4"/>
  <c r="AD4812" i="4"/>
  <c r="Z4823" i="4"/>
  <c r="AH4833" i="4"/>
  <c r="AH4843" i="4"/>
  <c r="AC4853" i="4"/>
  <c r="AJ4862" i="4"/>
  <c r="AE4872" i="4"/>
  <c r="Z4882" i="4"/>
  <c r="AJ4886" i="4"/>
  <c r="AD4896" i="4"/>
  <c r="AI4911" i="4"/>
  <c r="AD4923" i="4"/>
  <c r="AJ4932" i="4"/>
  <c r="Z4939" i="4"/>
  <c r="Y4945" i="4"/>
  <c r="AJ4950" i="4"/>
  <c r="AI4956" i="4"/>
  <c r="Y4962" i="4"/>
  <c r="AJ4967" i="4"/>
  <c r="AI4975" i="4"/>
  <c r="AD4978" i="4"/>
  <c r="AG4988" i="4"/>
  <c r="AI4993" i="4"/>
  <c r="AH4999" i="4"/>
  <c r="AG5005" i="4"/>
  <c r="AJ1531" i="4"/>
  <c r="Y2134" i="4"/>
  <c r="AI2402" i="4"/>
  <c r="AA2574" i="4"/>
  <c r="AJ2673" i="4"/>
  <c r="Y2740" i="4"/>
  <c r="AF2796" i="4"/>
  <c r="AC2856" i="4"/>
  <c r="AD2912" i="4"/>
  <c r="AD2968" i="4"/>
  <c r="Z3013" i="4"/>
  <c r="AA3052" i="4"/>
  <c r="Y3094" i="4"/>
  <c r="AG3133" i="4"/>
  <c r="AD3175" i="4"/>
  <c r="AG3213" i="4"/>
  <c r="AA3249" i="4"/>
  <c r="Z3286" i="4"/>
  <c r="AD3318" i="4"/>
  <c r="AG3348" i="4"/>
  <c r="Y3379" i="4"/>
  <c r="AE3402" i="4"/>
  <c r="AH3426" i="4"/>
  <c r="AG3449" i="4"/>
  <c r="AE3473" i="4"/>
  <c r="AH3497" i="4"/>
  <c r="AH3520" i="4"/>
  <c r="AB3545" i="4"/>
  <c r="AA3568" i="4"/>
  <c r="AD3592" i="4"/>
  <c r="AH3616" i="4"/>
  <c r="AA3639" i="4"/>
  <c r="AI3661" i="4"/>
  <c r="AH3682" i="4"/>
  <c r="AJ3704" i="4"/>
  <c r="Y3726" i="4"/>
  <c r="Z3745" i="4"/>
  <c r="AD3765" i="4"/>
  <c r="Y3784" i="4"/>
  <c r="AB3804" i="4"/>
  <c r="AF3824" i="4"/>
  <c r="AH3843" i="4"/>
  <c r="Y3864" i="4"/>
  <c r="AB3882" i="4"/>
  <c r="AB3895" i="4"/>
  <c r="AB3907" i="4"/>
  <c r="AD3919" i="4"/>
  <c r="AE3931" i="4"/>
  <c r="AB3942" i="4"/>
  <c r="Y3955" i="4"/>
  <c r="Y3967" i="4"/>
  <c r="Z3979" i="4"/>
  <c r="Y3990" i="4"/>
  <c r="Y4002" i="4"/>
  <c r="AA4014" i="4"/>
  <c r="AA4026" i="4"/>
  <c r="Z4037" i="4"/>
  <c r="AA4049" i="4"/>
  <c r="AA4061" i="4"/>
  <c r="AJ4073" i="4"/>
  <c r="AD4084" i="4"/>
  <c r="AD4095" i="4"/>
  <c r="AD4106" i="4"/>
  <c r="AC4117" i="4"/>
  <c r="AD4128" i="4"/>
  <c r="AB4138" i="4"/>
  <c r="AB4149" i="4"/>
  <c r="AH4160" i="4"/>
  <c r="AE4170" i="4"/>
  <c r="AF4181" i="4"/>
  <c r="AE4192" i="4"/>
  <c r="AE4203" i="4"/>
  <c r="AE4214" i="4"/>
  <c r="AC4224" i="4"/>
  <c r="AA4235" i="4"/>
  <c r="AA4245" i="4"/>
  <c r="AG4255" i="4"/>
  <c r="AH4264" i="4"/>
  <c r="AH4274" i="4"/>
  <c r="AJ4284" i="4"/>
  <c r="AJ4294" i="4"/>
  <c r="Y4304" i="4"/>
  <c r="Z4314" i="4"/>
  <c r="Z4324" i="4"/>
  <c r="AG4334" i="4"/>
  <c r="AG4343" i="4"/>
  <c r="AH4353" i="4"/>
  <c r="AI4363" i="4"/>
  <c r="AI4373" i="4"/>
  <c r="Y4384" i="4"/>
  <c r="AJ4392" i="4"/>
  <c r="AG4402" i="4"/>
  <c r="AC4411" i="4"/>
  <c r="AA4419" i="4"/>
  <c r="AA4428" i="4"/>
  <c r="Y4437" i="4"/>
  <c r="AJ4445" i="4"/>
  <c r="AI4454" i="4"/>
  <c r="AH4462" i="4"/>
  <c r="AH4471" i="4"/>
  <c r="AC4480" i="4"/>
  <c r="AA4489" i="4"/>
  <c r="Y4497" i="4"/>
  <c r="AI4504" i="4"/>
  <c r="AI4512" i="4"/>
  <c r="AI4519" i="4"/>
  <c r="AA4526" i="4"/>
  <c r="AC4533" i="4"/>
  <c r="AC4540" i="4"/>
  <c r="AE4547" i="4"/>
  <c r="AI4553" i="4"/>
  <c r="AJ4560" i="4"/>
  <c r="Y4568" i="4"/>
  <c r="Y4575" i="4"/>
  <c r="AA4582" i="4"/>
  <c r="AE4588" i="4"/>
  <c r="AG4595" i="4"/>
  <c r="AH4602" i="4"/>
  <c r="Y4609" i="4"/>
  <c r="AA4616" i="4"/>
  <c r="AA4623" i="4"/>
  <c r="AC4630" i="4"/>
  <c r="AD4637" i="4"/>
  <c r="AH4643" i="4"/>
  <c r="AJ4650" i="4"/>
  <c r="AJ4661" i="4"/>
  <c r="Y4669" i="4"/>
  <c r="AD4675" i="4"/>
  <c r="AD4684" i="4"/>
  <c r="AG4691" i="4"/>
  <c r="AG4702" i="4"/>
  <c r="Y4709" i="4"/>
  <c r="Z4718" i="4"/>
  <c r="Z4725" i="4"/>
  <c r="AC4734" i="4"/>
  <c r="AG4740" i="4"/>
  <c r="AD4747" i="4"/>
  <c r="AE4753" i="4"/>
  <c r="AG4759" i="4"/>
  <c r="AI4765" i="4"/>
  <c r="AG4772" i="4"/>
  <c r="AH4778" i="4"/>
  <c r="AI4784" i="4"/>
  <c r="AJ4790" i="4"/>
  <c r="AI4795" i="4"/>
  <c r="AH4801" i="4"/>
  <c r="AG4807" i="4"/>
  <c r="AG4812" i="4"/>
  <c r="AC4818" i="4"/>
  <c r="AC4823" i="4"/>
  <c r="AJ4828" i="4"/>
  <c r="AJ4833" i="4"/>
  <c r="AJ4838" i="4"/>
  <c r="AE4844" i="4"/>
  <c r="AC4849" i="4"/>
  <c r="Z4854" i="4"/>
  <c r="AJ4858" i="4"/>
  <c r="AH4863" i="4"/>
  <c r="AE4868" i="4"/>
  <c r="AC4873" i="4"/>
  <c r="Z4878" i="4"/>
  <c r="AJ4882" i="4"/>
  <c r="AH4887" i="4"/>
  <c r="AI4891" i="4"/>
  <c r="AG4896" i="4"/>
  <c r="AD4901" i="4"/>
  <c r="AA4907" i="4"/>
  <c r="Y4912" i="4"/>
  <c r="AI4918" i="4"/>
  <c r="AG4923" i="4"/>
  <c r="AD4928" i="4"/>
  <c r="Z4933" i="4"/>
  <c r="AE4936" i="4"/>
  <c r="Y4940" i="4"/>
  <c r="AG4942" i="4"/>
  <c r="AA4945" i="4"/>
  <c r="AE4948" i="4"/>
  <c r="Z4951" i="4"/>
  <c r="AD4954" i="4"/>
  <c r="Y4957" i="4"/>
  <c r="AG4959" i="4"/>
  <c r="AJ4962" i="4"/>
  <c r="AE4965" i="4"/>
  <c r="AI4968" i="4"/>
  <c r="AD4973" i="4"/>
  <c r="Y4976" i="4"/>
  <c r="AC4979" i="4"/>
  <c r="AJ4981" i="4"/>
  <c r="AA4985" i="4"/>
  <c r="AI4988" i="4"/>
  <c r="AD4991" i="4"/>
  <c r="AH4994" i="4"/>
  <c r="AC4997" i="4"/>
  <c r="AG5000" i="4"/>
  <c r="AA5003" i="4"/>
  <c r="AI5005" i="4"/>
  <c r="Z5009" i="4"/>
  <c r="AD2753" i="4"/>
  <c r="AB2505" i="4"/>
  <c r="Z4300" i="4"/>
  <c r="AJ2722" i="4"/>
  <c r="Y4331" i="4"/>
  <c r="AE1688" i="4"/>
  <c r="AH2187" i="4"/>
  <c r="Z2433" i="4"/>
  <c r="AD2599" i="4"/>
  <c r="AA2683" i="4"/>
  <c r="AC2747" i="4"/>
  <c r="AA2807" i="4"/>
  <c r="AB2863" i="4"/>
  <c r="AF2922" i="4"/>
  <c r="AB2974" i="4"/>
  <c r="AC3018" i="4"/>
  <c r="AA3060" i="4"/>
  <c r="AA3099" i="4"/>
  <c r="Y3141" i="4"/>
  <c r="Y3180" i="4"/>
  <c r="AJ3217" i="4"/>
  <c r="AH3255" i="4"/>
  <c r="AH3290" i="4"/>
  <c r="AF3323" i="4"/>
  <c r="AC3352" i="4"/>
  <c r="AD3382" i="4"/>
  <c r="AH3406" i="4"/>
  <c r="AG3429" i="4"/>
  <c r="AA3454" i="4"/>
  <c r="AD3476" i="4"/>
  <c r="AH3500" i="4"/>
  <c r="AA3525" i="4"/>
  <c r="Y3548" i="4"/>
  <c r="AD3572" i="4"/>
  <c r="AC3595" i="4"/>
  <c r="AG3619" i="4"/>
  <c r="AD3643" i="4"/>
  <c r="AF3664" i="4"/>
  <c r="AG3686" i="4"/>
  <c r="AE3707" i="4"/>
  <c r="AD3728" i="4"/>
  <c r="AH3748" i="4"/>
  <c r="AI3767" i="4"/>
  <c r="AF3787" i="4"/>
  <c r="AH3806" i="4"/>
  <c r="Y3827" i="4"/>
  <c r="AB3847" i="4"/>
  <c r="AD3866" i="4"/>
  <c r="AD3882" i="4"/>
  <c r="AF3896" i="4"/>
  <c r="AD3907" i="4"/>
  <c r="AE3919" i="4"/>
  <c r="AF3931" i="4"/>
  <c r="AA3944" i="4"/>
  <c r="Z3955" i="4"/>
  <c r="Z3967" i="4"/>
  <c r="AA3979" i="4"/>
  <c r="AB3991" i="4"/>
  <c r="AA4002" i="4"/>
  <c r="AB4014" i="4"/>
  <c r="AB4026" i="4"/>
  <c r="AD4038" i="4"/>
  <c r="AI4049" i="4"/>
  <c r="AJ4061" i="4"/>
  <c r="Y4074" i="4"/>
  <c r="AF4085" i="4"/>
  <c r="AE4095" i="4"/>
  <c r="AE4106" i="4"/>
  <c r="AE4117" i="4"/>
  <c r="AE4128" i="4"/>
  <c r="AC4138" i="4"/>
  <c r="AI4149" i="4"/>
  <c r="AI4160" i="4"/>
  <c r="AI4171" i="4"/>
  <c r="AI4182" i="4"/>
  <c r="AF4192" i="4"/>
  <c r="AF4203" i="4"/>
  <c r="AF4214" i="4"/>
  <c r="AF4225" i="4"/>
  <c r="AG4235" i="4"/>
  <c r="AG4245" i="4"/>
  <c r="AH4255" i="4"/>
  <c r="AI4265" i="4"/>
  <c r="AJ4274" i="4"/>
  <c r="Y4285" i="4"/>
  <c r="Y4295" i="4"/>
  <c r="Z4305" i="4"/>
  <c r="AA4314" i="4"/>
  <c r="AG4324" i="4"/>
  <c r="AH4334" i="4"/>
  <c r="AH4344" i="4"/>
  <c r="AI4353" i="4"/>
  <c r="AJ4363" i="4"/>
  <c r="Y4374" i="4"/>
  <c r="Z4384" i="4"/>
  <c r="Y4393" i="4"/>
  <c r="AH4402" i="4"/>
  <c r="AG4411" i="4"/>
  <c r="AC4420" i="4"/>
  <c r="AA4429" i="4"/>
  <c r="Z4437" i="4"/>
  <c r="Y4446" i="4"/>
  <c r="AJ4454" i="4"/>
  <c r="AI4463" i="4"/>
  <c r="AI4471" i="4"/>
  <c r="AG4480" i="4"/>
  <c r="AC4489" i="4"/>
  <c r="AJ4497" i="4"/>
  <c r="Y4505" i="4"/>
  <c r="AJ4512" i="4"/>
  <c r="AJ4519" i="4"/>
  <c r="Y4527" i="4"/>
  <c r="AD4533" i="4"/>
  <c r="AE4540" i="4"/>
  <c r="AG4547" i="4"/>
  <c r="AG4554" i="4"/>
  <c r="Y4561" i="4"/>
  <c r="Z4568" i="4"/>
  <c r="AA4575" i="4"/>
  <c r="AC4582" i="4"/>
  <c r="AG4588" i="4"/>
  <c r="AH4595" i="4"/>
  <c r="AI4602" i="4"/>
  <c r="AJ4609" i="4"/>
  <c r="Y4617" i="4"/>
  <c r="AC4623" i="4"/>
  <c r="AD4630" i="4"/>
  <c r="AE4637" i="4"/>
  <c r="AG4644" i="4"/>
  <c r="Y4651" i="4"/>
  <c r="Y4662" i="4"/>
  <c r="Z4669" i="4"/>
  <c r="AA4676" i="4"/>
  <c r="AG4684" i="4"/>
  <c r="AH4691" i="4"/>
  <c r="AH4702" i="4"/>
  <c r="AI4709" i="4"/>
  <c r="AA4718" i="4"/>
  <c r="AC4725" i="4"/>
  <c r="AD4734" i="4"/>
  <c r="AD4741" i="4"/>
  <c r="AE4747" i="4"/>
  <c r="AG4753" i="4"/>
  <c r="AI4759" i="4"/>
  <c r="AG4766" i="4"/>
  <c r="AH4772" i="4"/>
  <c r="AI4778" i="4"/>
  <c r="AJ4784" i="4"/>
  <c r="Y4791" i="4"/>
  <c r="AI4797" i="4"/>
  <c r="AI4803" i="4"/>
  <c r="Y4809" i="4"/>
  <c r="AG4814" i="4"/>
  <c r="AG4819" i="4"/>
  <c r="AG4824" i="4"/>
  <c r="AC4830" i="4"/>
  <c r="AC4835" i="4"/>
  <c r="AJ4840" i="4"/>
  <c r="AI4845" i="4"/>
  <c r="AG4850" i="4"/>
  <c r="AD4855" i="4"/>
  <c r="AA4860" i="4"/>
  <c r="Y4865" i="4"/>
  <c r="AI4869" i="4"/>
  <c r="AG4874" i="4"/>
  <c r="AD4879" i="4"/>
  <c r="AA4884" i="4"/>
  <c r="Y4889" i="4"/>
  <c r="AE4892" i="4"/>
  <c r="AC4897" i="4"/>
  <c r="Z4902" i="4"/>
  <c r="AJ4907" i="4"/>
  <c r="AH4912" i="4"/>
  <c r="AE4919" i="4"/>
  <c r="AC4924" i="4"/>
  <c r="Z4929" i="4"/>
  <c r="AA4933" i="4"/>
  <c r="AH4936" i="4"/>
  <c r="Z4940" i="4"/>
  <c r="AH4942" i="4"/>
  <c r="AJ4945" i="4"/>
  <c r="AG4948" i="4"/>
  <c r="AJ4951" i="4"/>
  <c r="AE4954" i="4"/>
  <c r="Z4957" i="4"/>
  <c r="AC4960" i="4"/>
  <c r="Y4963" i="4"/>
  <c r="AC4966" i="4"/>
  <c r="AJ4968" i="4"/>
  <c r="AE4973" i="4"/>
  <c r="AH4976" i="4"/>
  <c r="AD4979" i="4"/>
  <c r="AH4982" i="4"/>
  <c r="AC4985" i="4"/>
  <c r="AJ4988" i="4"/>
  <c r="Z4992" i="4"/>
  <c r="AI4994" i="4"/>
  <c r="Z4998" i="4"/>
  <c r="AH5000" i="4"/>
  <c r="AC5003" i="4"/>
  <c r="AE5006" i="4"/>
  <c r="AA5009" i="4"/>
  <c r="AB2688" i="4"/>
  <c r="AG2766" i="4"/>
  <c r="Y4290" i="4"/>
  <c r="AJ2651" i="4"/>
  <c r="AI4310" i="4"/>
  <c r="AA1696" i="4"/>
  <c r="Z2192" i="4"/>
  <c r="AA2433" i="4"/>
  <c r="AE2599" i="4"/>
  <c r="AJ2687" i="4"/>
  <c r="AD2747" i="4"/>
  <c r="AB2807" i="4"/>
  <c r="AC2863" i="4"/>
  <c r="AG2922" i="4"/>
  <c r="AH2977" i="4"/>
  <c r="Z3019" i="4"/>
  <c r="AB3060" i="4"/>
  <c r="AB3099" i="4"/>
  <c r="Z3141" i="4"/>
  <c r="AD3182" i="4"/>
  <c r="Z3218" i="4"/>
  <c r="AJ3255" i="4"/>
  <c r="Y3292" i="4"/>
  <c r="AG3323" i="4"/>
  <c r="AD3354" i="4"/>
  <c r="AE3382" i="4"/>
  <c r="AI3406" i="4"/>
  <c r="AH3429" i="4"/>
  <c r="AB3454" i="4"/>
  <c r="AE3478" i="4"/>
  <c r="AI3500" i="4"/>
  <c r="AB3525" i="4"/>
  <c r="AA3548" i="4"/>
  <c r="AE3572" i="4"/>
  <c r="AI3596" i="4"/>
  <c r="AH3619" i="4"/>
  <c r="AA3644" i="4"/>
  <c r="AG3664" i="4"/>
  <c r="AH3686" i="4"/>
  <c r="AJ3708" i="4"/>
  <c r="AE3728" i="4"/>
  <c r="AI3748" i="4"/>
  <c r="AJ3767" i="4"/>
  <c r="AA3788" i="4"/>
  <c r="Y3808" i="4"/>
  <c r="Z3827" i="4"/>
  <c r="AD3847" i="4"/>
  <c r="AE3866" i="4"/>
  <c r="Y3883" i="4"/>
  <c r="AH3896" i="4"/>
  <c r="AE3907" i="4"/>
  <c r="AA3920" i="4"/>
  <c r="AA3932" i="4"/>
  <c r="AB3944" i="4"/>
  <c r="AD3956" i="4"/>
  <c r="AA3967" i="4"/>
  <c r="AD3979" i="4"/>
  <c r="AD3991" i="4"/>
  <c r="AE4003" i="4"/>
  <c r="AD4014" i="4"/>
  <c r="AD4026" i="4"/>
  <c r="Z4039" i="4"/>
  <c r="Z4051" i="4"/>
  <c r="Y4062" i="4"/>
  <c r="Z4074" i="4"/>
  <c r="AH4085" i="4"/>
  <c r="AI4096" i="4"/>
  <c r="AF4106" i="4"/>
  <c r="AF4117" i="4"/>
  <c r="Z4129" i="4"/>
  <c r="Y4140" i="4"/>
  <c r="Z4151" i="4"/>
  <c r="AJ4160" i="4"/>
  <c r="AJ4171" i="4"/>
  <c r="AJ4182" i="4"/>
  <c r="AH4192" i="4"/>
  <c r="AI4203" i="4"/>
  <c r="AH4214" i="4"/>
  <c r="AA4226" i="4"/>
  <c r="AH4236" i="4"/>
  <c r="AH4245" i="4"/>
  <c r="AJ4255" i="4"/>
  <c r="AJ4265" i="4"/>
  <c r="Y4276" i="4"/>
  <c r="Z4285" i="4"/>
  <c r="Z4295" i="4"/>
  <c r="AG4305" i="4"/>
  <c r="AG4315" i="4"/>
  <c r="AH4324" i="4"/>
  <c r="AI4334" i="4"/>
  <c r="AI4344" i="4"/>
  <c r="Y4355" i="4"/>
  <c r="Y4364" i="4"/>
  <c r="Z4374" i="4"/>
  <c r="AA4384" i="4"/>
  <c r="Z4394" i="4"/>
  <c r="AI4403" i="4"/>
  <c r="AH4411" i="4"/>
  <c r="AG4420" i="4"/>
  <c r="AC4429" i="4"/>
  <c r="AA4437" i="4"/>
  <c r="AA4446" i="4"/>
  <c r="Y4455" i="4"/>
  <c r="AJ4463" i="4"/>
  <c r="AI4472" i="4"/>
  <c r="AH4480" i="4"/>
  <c r="AH4489" i="4"/>
  <c r="Y4498" i="4"/>
  <c r="AJ4505" i="4"/>
  <c r="Y4513" i="4"/>
  <c r="Y4520" i="4"/>
  <c r="AA4527" i="4"/>
  <c r="AA4534" i="4"/>
  <c r="AG4540" i="4"/>
  <c r="AH4547" i="4"/>
  <c r="AH4554" i="4"/>
  <c r="AJ4561" i="4"/>
  <c r="AA4568" i="4"/>
  <c r="AC4575" i="4"/>
  <c r="AD4582" i="4"/>
  <c r="AD4589" i="4"/>
  <c r="AG4596" i="4"/>
  <c r="AJ4602" i="4"/>
  <c r="Y4610" i="4"/>
  <c r="Z4617" i="4"/>
  <c r="AD4623" i="4"/>
  <c r="AG4630" i="4"/>
  <c r="AG4637" i="4"/>
  <c r="AH4644" i="4"/>
  <c r="AI4651" i="4"/>
  <c r="Z4662" i="4"/>
  <c r="AC4669" i="4"/>
  <c r="AC4676" i="4"/>
  <c r="AD4685" i="4"/>
  <c r="AI4691" i="4"/>
  <c r="AI4702" i="4"/>
  <c r="Y4710" i="4"/>
  <c r="Y4719" i="4"/>
  <c r="AD4725" i="4"/>
  <c r="AE4734" i="4"/>
  <c r="AE4741" i="4"/>
  <c r="AG4747" i="4"/>
  <c r="AH4753" i="4"/>
  <c r="AG4760" i="4"/>
  <c r="AH4766" i="4"/>
  <c r="AI4772" i="4"/>
  <c r="AJ4778" i="4"/>
  <c r="Y4785" i="4"/>
  <c r="AJ4791" i="4"/>
  <c r="AJ4797" i="4"/>
  <c r="AJ4803" i="4"/>
  <c r="AH4809" i="4"/>
  <c r="AH4814" i="4"/>
  <c r="AH4819" i="4"/>
  <c r="AD4825" i="4"/>
  <c r="AD4830" i="4"/>
  <c r="AD4835" i="4"/>
  <c r="Y4841" i="4"/>
  <c r="AJ4845" i="4"/>
  <c r="AH4850" i="4"/>
  <c r="AE4855" i="4"/>
  <c r="AC4860" i="4"/>
  <c r="Z4865" i="4"/>
  <c r="AJ4869" i="4"/>
  <c r="AH4874" i="4"/>
  <c r="AE4879" i="4"/>
  <c r="AC4884" i="4"/>
  <c r="Z4889" i="4"/>
  <c r="AI4893" i="4"/>
  <c r="AG4898" i="4"/>
  <c r="AD4903" i="4"/>
  <c r="AA4909" i="4"/>
  <c r="Y4915" i="4"/>
  <c r="AI4920" i="4"/>
  <c r="AG4925" i="4"/>
  <c r="AD4930" i="4"/>
  <c r="AJ4933" i="4"/>
  <c r="AE4937" i="4"/>
  <c r="AA4940" i="4"/>
  <c r="AI4942" i="4"/>
  <c r="Z4946" i="4"/>
  <c r="AH4948" i="4"/>
  <c r="Y4952" i="4"/>
  <c r="AG4954" i="4"/>
  <c r="AA4957" i="4"/>
  <c r="AE4960" i="4"/>
  <c r="Z4963" i="4"/>
  <c r="AD4966" i="4"/>
  <c r="Y4971" i="4"/>
  <c r="AG4973" i="4"/>
  <c r="AJ4976" i="4"/>
  <c r="AE4979" i="4"/>
  <c r="AI4982" i="4"/>
  <c r="AD4985" i="4"/>
  <c r="Y4989" i="4"/>
  <c r="AC4992" i="4"/>
  <c r="AJ4994" i="4"/>
  <c r="AA4998" i="4"/>
  <c r="AI5000" i="4"/>
  <c r="AD5003" i="4"/>
  <c r="AH5006" i="4"/>
  <c r="AC5009" i="4"/>
  <c r="AG2451" i="4"/>
  <c r="AD2710" i="4"/>
  <c r="AA4319" i="4"/>
  <c r="AD2778" i="4"/>
  <c r="AJ4320" i="4"/>
  <c r="AF1704" i="4"/>
  <c r="AB2192" i="4"/>
  <c r="AD2444" i="4"/>
  <c r="AH2599" i="4"/>
  <c r="Z2688" i="4"/>
  <c r="Z2748" i="4"/>
  <c r="AC2807" i="4"/>
  <c r="AA2867" i="4"/>
  <c r="AB2923" i="4"/>
  <c r="AJ2977" i="4"/>
  <c r="AH3019" i="4"/>
  <c r="AF3061" i="4"/>
  <c r="AA3102" i="4"/>
  <c r="AA3141" i="4"/>
  <c r="AE3182" i="4"/>
  <c r="AA3218" i="4"/>
  <c r="Z3256" i="4"/>
  <c r="AH3293" i="4"/>
  <c r="AG3324" i="4"/>
  <c r="AE3354" i="4"/>
  <c r="AF3382" i="4"/>
  <c r="Y3407" i="4"/>
  <c r="AD3431" i="4"/>
  <c r="AC3454" i="4"/>
  <c r="AF3478" i="4"/>
  <c r="AF3501" i="4"/>
  <c r="AC3525" i="4"/>
  <c r="AG3549" i="4"/>
  <c r="AF3572" i="4"/>
  <c r="Y3597" i="4"/>
  <c r="AI3619" i="4"/>
  <c r="AB3644" i="4"/>
  <c r="AF3666" i="4"/>
  <c r="AI3686" i="4"/>
  <c r="Y3709" i="4"/>
  <c r="AF3728" i="4"/>
  <c r="AJ3748" i="4"/>
  <c r="AA3769" i="4"/>
  <c r="AB3788" i="4"/>
  <c r="AF3808" i="4"/>
  <c r="AA3827" i="4"/>
  <c r="AE3847" i="4"/>
  <c r="AI3867" i="4"/>
  <c r="Z3883" i="4"/>
  <c r="AI3896" i="4"/>
  <c r="AD3909" i="4"/>
  <c r="AE3921" i="4"/>
  <c r="AB3932" i="4"/>
  <c r="AD3944" i="4"/>
  <c r="AE3956" i="4"/>
  <c r="AF3968" i="4"/>
  <c r="AE3979" i="4"/>
  <c r="AE3991" i="4"/>
  <c r="AF4003" i="4"/>
  <c r="AA4016" i="4"/>
  <c r="Z4027" i="4"/>
  <c r="AA4039" i="4"/>
  <c r="AA4051" i="4"/>
  <c r="AB4063" i="4"/>
  <c r="AA4074" i="4"/>
  <c r="AJ4085" i="4"/>
  <c r="AJ4096" i="4"/>
  <c r="AI4107" i="4"/>
  <c r="AA4118" i="4"/>
  <c r="AA4129" i="4"/>
  <c r="AA4140" i="4"/>
  <c r="AA4151" i="4"/>
  <c r="Y4161" i="4"/>
  <c r="Y4172" i="4"/>
  <c r="Y4183" i="4"/>
  <c r="Y4194" i="4"/>
  <c r="AD4205" i="4"/>
  <c r="AB4215" i="4"/>
  <c r="AB4226" i="4"/>
  <c r="AI4236" i="4"/>
  <c r="AJ4246" i="4"/>
  <c r="Y4256" i="4"/>
  <c r="Y4266" i="4"/>
  <c r="Z4276" i="4"/>
  <c r="AA4286" i="4"/>
  <c r="AG4295" i="4"/>
  <c r="AH4305" i="4"/>
  <c r="AH4315" i="4"/>
  <c r="AI4325" i="4"/>
  <c r="AJ4334" i="4"/>
  <c r="Y4345" i="4"/>
  <c r="Z4355" i="4"/>
  <c r="Z4365" i="4"/>
  <c r="AA4374" i="4"/>
  <c r="AG4384" i="4"/>
  <c r="AG4394" i="4"/>
  <c r="AJ4403" i="4"/>
  <c r="AI4411" i="4"/>
  <c r="AH4420" i="4"/>
  <c r="AG4429" i="4"/>
  <c r="AC4438" i="4"/>
  <c r="AA4447" i="4"/>
  <c r="Z4455" i="4"/>
  <c r="Y4464" i="4"/>
  <c r="AJ4472" i="4"/>
  <c r="AI4481" i="4"/>
  <c r="AI4489" i="4"/>
  <c r="Z4498" i="4"/>
  <c r="Y4506" i="4"/>
  <c r="AI4513" i="4"/>
  <c r="AA4520" i="4"/>
  <c r="AC4527" i="4"/>
  <c r="AC4534" i="4"/>
  <c r="AD4541" i="4"/>
  <c r="AI4547" i="4"/>
  <c r="AJ4554" i="4"/>
  <c r="Y4562" i="4"/>
  <c r="Y4569" i="4"/>
  <c r="AD4575" i="4"/>
  <c r="AE4582" i="4"/>
  <c r="AG4589" i="4"/>
  <c r="AH4596" i="4"/>
  <c r="Y4603" i="4"/>
  <c r="Z4610" i="4"/>
  <c r="AA4617" i="4"/>
  <c r="AC4624" i="4"/>
  <c r="AD4631" i="4"/>
  <c r="AH4637" i="4"/>
  <c r="AI4644" i="4"/>
  <c r="AJ4651" i="4"/>
  <c r="Y4663" i="4"/>
  <c r="AD4669" i="4"/>
  <c r="AD4676" i="4"/>
  <c r="AE4685" i="4"/>
  <c r="AG4696" i="4"/>
  <c r="Y4703" i="4"/>
  <c r="Z4710" i="4"/>
  <c r="Z4719" i="4"/>
  <c r="AA4726" i="4"/>
  <c r="AG4734" i="4"/>
  <c r="AG4741" i="4"/>
  <c r="AH4747" i="4"/>
  <c r="AG4754" i="4"/>
  <c r="AH4760" i="4"/>
  <c r="AI4766" i="4"/>
  <c r="AJ4772" i="4"/>
  <c r="Y4779" i="4"/>
  <c r="AI4785" i="4"/>
  <c r="Y4792" i="4"/>
  <c r="Y4798" i="4"/>
  <c r="Y4804" i="4"/>
  <c r="AI4809" i="4"/>
  <c r="AI4814" i="4"/>
  <c r="AI4819" i="4"/>
  <c r="AE4825" i="4"/>
  <c r="AE4830" i="4"/>
  <c r="Z4836" i="4"/>
  <c r="Z4841" i="4"/>
  <c r="Y4846" i="4"/>
  <c r="AI4850" i="4"/>
  <c r="AG4855" i="4"/>
  <c r="AD4860" i="4"/>
  <c r="AA4865" i="4"/>
  <c r="Y4870" i="4"/>
  <c r="AI4874" i="4"/>
  <c r="AG4879" i="4"/>
  <c r="AD4884" i="4"/>
  <c r="AA4889" i="4"/>
  <c r="AJ4893" i="4"/>
  <c r="AH4898" i="4"/>
  <c r="AE4903" i="4"/>
  <c r="AC4909" i="4"/>
  <c r="Z4915" i="4"/>
  <c r="AJ4920" i="4"/>
  <c r="AH4925" i="4"/>
  <c r="AE4930" i="4"/>
  <c r="Z4934" i="4"/>
  <c r="AG4937" i="4"/>
  <c r="AC4940" i="4"/>
  <c r="AE4943" i="4"/>
  <c r="AA4946" i="4"/>
  <c r="AE4949" i="4"/>
  <c r="Z4952" i="4"/>
  <c r="AH4954" i="4"/>
  <c r="AJ4957" i="4"/>
  <c r="AG4960" i="4"/>
  <c r="AJ4963" i="4"/>
  <c r="AE4966" i="4"/>
  <c r="Z4971" i="4"/>
  <c r="AC4974" i="4"/>
  <c r="Y4977" i="4"/>
  <c r="AC4980" i="4"/>
  <c r="AJ4982" i="4"/>
  <c r="AE4985" i="4"/>
  <c r="AH4989" i="4"/>
  <c r="AD4992" i="4"/>
  <c r="AH4995" i="4"/>
  <c r="AC4998" i="4"/>
  <c r="AJ5000" i="4"/>
  <c r="Z5004" i="4"/>
  <c r="AI5006" i="4"/>
  <c r="AA3" i="4"/>
  <c r="AE1761" i="4"/>
  <c r="AF2809" i="4"/>
  <c r="AC2867" i="4"/>
  <c r="AA2927" i="4"/>
  <c r="Y2979" i="4"/>
  <c r="AG3022" i="4"/>
  <c r="AH3061" i="4"/>
  <c r="AF3103" i="4"/>
  <c r="AC3145" i="4"/>
  <c r="AG3182" i="4"/>
  <c r="AG3220" i="4"/>
  <c r="AH3256" i="4"/>
  <c r="AE3294" i="4"/>
  <c r="AI3326" i="4"/>
  <c r="AF3355" i="4"/>
  <c r="AI3384" i="4"/>
  <c r="AC3407" i="4"/>
  <c r="AF3431" i="4"/>
  <c r="Y3456" i="4"/>
  <c r="AI3478" i="4"/>
  <c r="AC3503" i="4"/>
  <c r="AB3526" i="4"/>
  <c r="AE3550" i="4"/>
  <c r="AC3574" i="4"/>
  <c r="AB3597" i="4"/>
  <c r="AF3621" i="4"/>
  <c r="AE3644" i="4"/>
  <c r="AI3666" i="4"/>
  <c r="AJ3688" i="4"/>
  <c r="AH3709" i="4"/>
  <c r="Y3730" i="4"/>
  <c r="Z3749" i="4"/>
  <c r="AD3769" i="4"/>
  <c r="AH3789" i="4"/>
  <c r="AI3808" i="4"/>
  <c r="Z3829" i="4"/>
  <c r="AA3848" i="4"/>
  <c r="Y3868" i="4"/>
  <c r="AH3886" i="4"/>
  <c r="AE3897" i="4"/>
  <c r="AF3909" i="4"/>
  <c r="AH3921" i="4"/>
  <c r="AI3933" i="4"/>
  <c r="AJ3945" i="4"/>
  <c r="AH3956" i="4"/>
  <c r="AI3968" i="4"/>
  <c r="AD3981" i="4"/>
  <c r="AE3993" i="4"/>
  <c r="AD4004" i="4"/>
  <c r="AD4016" i="4"/>
  <c r="AE4028" i="4"/>
  <c r="AF4040" i="4"/>
  <c r="AE4051" i="4"/>
  <c r="AF4063" i="4"/>
  <c r="AF4075" i="4"/>
  <c r="AF4087" i="4"/>
  <c r="AE4097" i="4"/>
  <c r="AE4108" i="4"/>
  <c r="AE4119" i="4"/>
  <c r="AD4130" i="4"/>
  <c r="AC4140" i="4"/>
  <c r="AC4151" i="4"/>
  <c r="AC4162" i="4"/>
  <c r="AI4173" i="4"/>
  <c r="AF4183" i="4"/>
  <c r="AF4194" i="4"/>
  <c r="AF4205" i="4"/>
  <c r="AF4216" i="4"/>
  <c r="AF4227" i="4"/>
  <c r="Y4237" i="4"/>
  <c r="Z4247" i="4"/>
  <c r="AA4257" i="4"/>
  <c r="AG4267" i="4"/>
  <c r="AH4276" i="4"/>
  <c r="AH4286" i="4"/>
  <c r="AI4296" i="4"/>
  <c r="AJ4306" i="4"/>
  <c r="Y4316" i="4"/>
  <c r="Z4326" i="4"/>
  <c r="Z4336" i="4"/>
  <c r="AA4346" i="4"/>
  <c r="AG4355" i="4"/>
  <c r="AH4365" i="4"/>
  <c r="AI4375" i="4"/>
  <c r="AI4385" i="4"/>
  <c r="AI4394" i="4"/>
  <c r="Z4404" i="4"/>
  <c r="Y4413" i="4"/>
  <c r="AJ4421" i="4"/>
  <c r="AI4429" i="4"/>
  <c r="AH4438" i="4"/>
  <c r="AG4447" i="4"/>
  <c r="AC4456" i="4"/>
  <c r="AA4465" i="4"/>
  <c r="Z4473" i="4"/>
  <c r="Y4482" i="4"/>
  <c r="AJ4490" i="4"/>
  <c r="AA4499" i="4"/>
  <c r="AC4506" i="4"/>
  <c r="Y4514" i="4"/>
  <c r="Z4521" i="4"/>
  <c r="AA4528" i="4"/>
  <c r="AG4534" i="4"/>
  <c r="AH4541" i="4"/>
  <c r="AH4548" i="4"/>
  <c r="AI4555" i="4"/>
  <c r="AA4562" i="4"/>
  <c r="AC4569" i="4"/>
  <c r="AD4576" i="4"/>
  <c r="AD4583" i="4"/>
  <c r="AI4589" i="4"/>
  <c r="AJ4596" i="4"/>
  <c r="Y4604" i="4"/>
  <c r="Z4611" i="4"/>
  <c r="AD4617" i="4"/>
  <c r="AE4624" i="4"/>
  <c r="AG4631" i="4"/>
  <c r="AI4645" i="4"/>
  <c r="Z4652" i="4"/>
  <c r="AA4663" i="4"/>
  <c r="AC4670" i="4"/>
  <c r="AD4677" i="4"/>
  <c r="AI4685" i="4"/>
  <c r="AI4696" i="4"/>
  <c r="AJ4703" i="4"/>
  <c r="Y4711" i="4"/>
  <c r="AD4719" i="4"/>
  <c r="AE4726" i="4"/>
  <c r="AI4741" i="4"/>
  <c r="AH4748" i="4"/>
  <c r="AJ4760" i="4"/>
  <c r="AI4773" i="4"/>
  <c r="Z4786" i="4"/>
  <c r="AA4798" i="4"/>
  <c r="Y4810" i="4"/>
  <c r="AH4825" i="4"/>
  <c r="AC4836" i="4"/>
  <c r="AA4846" i="4"/>
  <c r="AI4855" i="4"/>
  <c r="AA4870" i="4"/>
  <c r="AI4879" i="4"/>
  <c r="AD4889" i="4"/>
  <c r="AH4903" i="4"/>
  <c r="AC4915" i="4"/>
  <c r="AJ4925" i="4"/>
  <c r="Z4935" i="4"/>
  <c r="Z4941" i="4"/>
  <c r="AH4949" i="4"/>
  <c r="AE4955" i="4"/>
  <c r="AE4961" i="4"/>
  <c r="AH4966" i="4"/>
  <c r="AJ4977" i="4"/>
  <c r="Z4983" i="4"/>
  <c r="Y4990" i="4"/>
  <c r="AJ4995" i="4"/>
  <c r="AH5001" i="4"/>
  <c r="AH5007" i="4"/>
  <c r="AC1933" i="4"/>
  <c r="AD2825" i="4"/>
  <c r="AB2885" i="4"/>
  <c r="AC2941" i="4"/>
  <c r="AJ2992" i="4"/>
  <c r="AJ3031" i="4"/>
  <c r="AG3073" i="4"/>
  <c r="Y3154" i="4"/>
  <c r="AA3194" i="4"/>
  <c r="AF3267" i="4"/>
  <c r="Y3334" i="4"/>
  <c r="Y3390" i="4"/>
  <c r="AG3438" i="4"/>
  <c r="Y3486" i="4"/>
  <c r="AC3533" i="4"/>
  <c r="AC3604" i="4"/>
  <c r="AA3651" i="4"/>
  <c r="AA3694" i="4"/>
  <c r="AH3734" i="4"/>
  <c r="AB3775" i="4"/>
  <c r="AH3814" i="4"/>
  <c r="AI3833" i="4"/>
  <c r="AF3872" i="4"/>
  <c r="AB3901" i="4"/>
  <c r="AE3925" i="4"/>
  <c r="AD3948" i="4"/>
  <c r="Y3973" i="4"/>
  <c r="Y3996" i="4"/>
  <c r="AA4020" i="4"/>
  <c r="AA4055" i="4"/>
  <c r="AJ4079" i="4"/>
  <c r="Y4101" i="4"/>
  <c r="AJ4122" i="4"/>
  <c r="AI4132" i="4"/>
  <c r="AB4155" i="4"/>
  <c r="Z4176" i="4"/>
  <c r="Y4198" i="4"/>
  <c r="AJ4218" i="4"/>
  <c r="AA4240" i="4"/>
  <c r="AH4260" i="4"/>
  <c r="AH4269" i="4"/>
  <c r="AI4279" i="4"/>
  <c r="AJ4289" i="4"/>
  <c r="AJ4298" i="4"/>
  <c r="Z4309" i="4"/>
  <c r="Z4319" i="4"/>
  <c r="AA4329" i="4"/>
  <c r="AG4339" i="4"/>
  <c r="AG4348" i="4"/>
  <c r="AI4368" i="4"/>
  <c r="AJ4378" i="4"/>
  <c r="Y4388" i="4"/>
  <c r="Y4407" i="4"/>
  <c r="AI4423" i="4"/>
  <c r="AC4441" i="4"/>
  <c r="AA4458" i="4"/>
  <c r="Y4476" i="4"/>
  <c r="AI4493" i="4"/>
  <c r="AI4508" i="4"/>
  <c r="AG4522" i="4"/>
  <c r="AI4536" i="4"/>
  <c r="Y4551" i="4"/>
  <c r="AE4564" i="4"/>
  <c r="AG4578" i="4"/>
  <c r="Y4592" i="4"/>
  <c r="AA4606" i="4"/>
  <c r="AH4619" i="4"/>
  <c r="AJ4633" i="4"/>
  <c r="AA4640" i="4"/>
  <c r="AD4654" i="4"/>
  <c r="AG4672" i="4"/>
  <c r="Y4688" i="4"/>
  <c r="AD4705" i="4"/>
  <c r="AG4721" i="4"/>
  <c r="AI4737" i="4"/>
  <c r="Z4750" i="4"/>
  <c r="Z4763" i="4"/>
  <c r="AC4775" i="4"/>
  <c r="AA4788" i="4"/>
  <c r="Y4799" i="4"/>
  <c r="Z4810" i="4"/>
  <c r="AI4820" i="4"/>
  <c r="AD4831" i="4"/>
  <c r="AD4841" i="4"/>
  <c r="AH4851" i="4"/>
  <c r="AC4861" i="4"/>
  <c r="AJ4870" i="4"/>
  <c r="AE4880" i="4"/>
  <c r="Z4890" i="4"/>
  <c r="Y4899" i="4"/>
  <c r="AG4909" i="4"/>
  <c r="AA4921" i="4"/>
  <c r="AI4930" i="4"/>
  <c r="AJ4937" i="4"/>
  <c r="AJ4943" i="4"/>
  <c r="AI4949" i="4"/>
  <c r="AH4955" i="4"/>
  <c r="AG4961" i="4"/>
  <c r="AI4966" i="4"/>
  <c r="Y4978" i="4"/>
  <c r="AA4983" i="4"/>
  <c r="Z4990" i="4"/>
  <c r="Y4996" i="4"/>
  <c r="AJ5001" i="4"/>
  <c r="AI5007" i="4"/>
  <c r="AI2019" i="4"/>
  <c r="AC2529" i="4"/>
  <c r="Z2650" i="4"/>
  <c r="AD2718" i="4"/>
  <c r="AB2778" i="4"/>
  <c r="AC2832" i="4"/>
  <c r="Y2951" i="4"/>
  <c r="AA3039" i="4"/>
  <c r="AG3120" i="4"/>
  <c r="AB3161" i="4"/>
  <c r="AB3236" i="4"/>
  <c r="AH3308" i="4"/>
  <c r="AI3367" i="4"/>
  <c r="AB3417" i="4"/>
  <c r="Y3466" i="4"/>
  <c r="AB3513" i="4"/>
  <c r="AI3559" i="4"/>
  <c r="AB3607" i="4"/>
  <c r="AI3675" i="4"/>
  <c r="Y3718" i="4"/>
  <c r="AD3757" i="4"/>
  <c r="Y3798" i="4"/>
  <c r="AD3837" i="4"/>
  <c r="AJ3873" i="4"/>
  <c r="AE3890" i="4"/>
  <c r="AE3913" i="4"/>
  <c r="Y3949" i="4"/>
  <c r="AA3973" i="4"/>
  <c r="Z3996" i="4"/>
  <c r="AB4020" i="4"/>
  <c r="Y4045" i="4"/>
  <c r="AJ4067" i="4"/>
  <c r="AA4091" i="4"/>
  <c r="Y4112" i="4"/>
  <c r="Y4134" i="4"/>
  <c r="AC4155" i="4"/>
  <c r="AB4166" i="4"/>
  <c r="AA4187" i="4"/>
  <c r="AA4209" i="4"/>
  <c r="Y4230" i="4"/>
  <c r="AH4250" i="4"/>
  <c r="AI4269" i="4"/>
  <c r="AG4329" i="4"/>
  <c r="AJ4358" i="4"/>
  <c r="Y4379" i="4"/>
  <c r="Z4398" i="4"/>
  <c r="AJ4415" i="4"/>
  <c r="AI4432" i="4"/>
  <c r="AH4441" i="4"/>
  <c r="AA4459" i="4"/>
  <c r="Z4476" i="4"/>
  <c r="AJ4493" i="4"/>
  <c r="AJ4508" i="4"/>
  <c r="AE4523" i="4"/>
  <c r="AJ4536" i="4"/>
  <c r="Z4551" i="4"/>
  <c r="AG4564" i="4"/>
  <c r="AH4578" i="4"/>
  <c r="AA4592" i="4"/>
  <c r="AC4606" i="4"/>
  <c r="AI4619" i="4"/>
  <c r="Y4634" i="4"/>
  <c r="AD4647" i="4"/>
  <c r="AG4665" i="4"/>
  <c r="Y4681" i="4"/>
  <c r="AA4699" i="4"/>
  <c r="AD4713" i="4"/>
  <c r="AI4728" i="4"/>
  <c r="Z4744" i="4"/>
  <c r="Y4757" i="4"/>
  <c r="AC4769" i="4"/>
  <c r="AI4827" i="4"/>
  <c r="AA4848" i="4"/>
  <c r="AI4857" i="4"/>
  <c r="AD4867" i="4"/>
  <c r="Y4877" i="4"/>
  <c r="AG4886" i="4"/>
  <c r="AJ4894" i="4"/>
  <c r="AE4904" i="4"/>
  <c r="AJ4921" i="4"/>
  <c r="AE4931" i="4"/>
  <c r="Y4938" i="4"/>
  <c r="AH4944" i="4"/>
  <c r="AJ4949" i="4"/>
  <c r="AI4955" i="4"/>
  <c r="AH4961" i="4"/>
  <c r="AE4967" i="4"/>
  <c r="AE4975" i="4"/>
  <c r="AH4980" i="4"/>
  <c r="AJ4990" i="4"/>
  <c r="Z4996" i="4"/>
  <c r="Y5002" i="4"/>
  <c r="AJ5007" i="4"/>
  <c r="AB2028" i="4"/>
  <c r="AE2529" i="4"/>
  <c r="AF2718" i="4"/>
  <c r="AA2838" i="4"/>
  <c r="AA2998" i="4"/>
  <c r="AH3081" i="4"/>
  <c r="AH3120" i="4"/>
  <c r="AG3441" i="4"/>
  <c r="AC3513" i="4"/>
  <c r="AD3584" i="4"/>
  <c r="AG3631" i="4"/>
  <c r="AJ3675" i="4"/>
  <c r="AA3698" i="4"/>
  <c r="AD3738" i="4"/>
  <c r="AI3777" i="4"/>
  <c r="AA3817" i="4"/>
  <c r="AA3876" i="4"/>
  <c r="AH3902" i="4"/>
  <c r="AA3926" i="4"/>
  <c r="AD3950" i="4"/>
  <c r="AB3973" i="4"/>
  <c r="AD3997" i="4"/>
  <c r="AD4020" i="4"/>
  <c r="Y4033" i="4"/>
  <c r="AJ4055" i="4"/>
  <c r="Z4080" i="4"/>
  <c r="AB4102" i="4"/>
  <c r="AF4123" i="4"/>
  <c r="AE4145" i="4"/>
  <c r="AD4177" i="4"/>
  <c r="AB4198" i="4"/>
  <c r="AA4220" i="4"/>
  <c r="AH4240" i="4"/>
  <c r="AI4250" i="4"/>
  <c r="AJ4270" i="4"/>
  <c r="Z4290" i="4"/>
  <c r="AG4310" i="4"/>
  <c r="AI4329" i="4"/>
  <c r="AJ4349" i="4"/>
  <c r="Y4369" i="4"/>
  <c r="AA4399" i="4"/>
  <c r="Y4416" i="4"/>
  <c r="AI4433" i="4"/>
  <c r="AI4441" i="4"/>
  <c r="AC4459" i="4"/>
  <c r="AA4476" i="4"/>
  <c r="Y4494" i="4"/>
  <c r="AJ4509" i="4"/>
  <c r="AG4523" i="4"/>
  <c r="Y4537" i="4"/>
  <c r="AA4551" i="4"/>
  <c r="AD4565" i="4"/>
  <c r="AJ4578" i="4"/>
  <c r="Y4593" i="4"/>
  <c r="AD4606" i="4"/>
  <c r="AG4620" i="4"/>
  <c r="Z4634" i="4"/>
  <c r="AC4648" i="4"/>
  <c r="AH4665" i="4"/>
  <c r="AI4681" i="4"/>
  <c r="AC4699" i="4"/>
  <c r="AE4713" i="4"/>
  <c r="Y4729" i="4"/>
  <c r="AA4744" i="4"/>
  <c r="AA4757" i="4"/>
  <c r="AC4763" i="4"/>
  <c r="AA4776" i="4"/>
  <c r="AD4788" i="4"/>
  <c r="AG4800" i="4"/>
  <c r="AA4812" i="4"/>
  <c r="AA4822" i="4"/>
  <c r="AJ4832" i="4"/>
  <c r="AE4843" i="4"/>
  <c r="Z4853" i="4"/>
  <c r="AH4862" i="4"/>
  <c r="AC4872" i="4"/>
  <c r="AJ4881" i="4"/>
  <c r="AD4891" i="4"/>
  <c r="Y4901" i="4"/>
  <c r="AG4911" i="4"/>
  <c r="AA4923" i="4"/>
  <c r="AH4931" i="4"/>
  <c r="AH4938" i="4"/>
  <c r="AI4944" i="4"/>
  <c r="Y4950" i="4"/>
  <c r="AJ4955" i="4"/>
  <c r="AI4961" i="4"/>
  <c r="AH4967" i="4"/>
  <c r="AA4978" i="4"/>
  <c r="Z4984" i="4"/>
  <c r="Y4991" i="4"/>
  <c r="AA4996" i="4"/>
  <c r="Z5002" i="4"/>
  <c r="Y5008" i="4"/>
  <c r="AI2028" i="4"/>
  <c r="AJ2893" i="4"/>
  <c r="AA2951" i="4"/>
  <c r="Z3040" i="4"/>
  <c r="AJ3120" i="4"/>
  <c r="Z3202" i="4"/>
  <c r="Z3275" i="4"/>
  <c r="AD3339" i="4"/>
  <c r="AB3395" i="4"/>
  <c r="AH3441" i="4"/>
  <c r="AE3490" i="4"/>
  <c r="AH3537" i="4"/>
  <c r="AA3585" i="4"/>
  <c r="AH3631" i="4"/>
  <c r="Y3676" i="4"/>
  <c r="AJ3719" i="4"/>
  <c r="AI3758" i="4"/>
  <c r="AA3798" i="4"/>
  <c r="AF3837" i="4"/>
  <c r="AB3876" i="4"/>
  <c r="AI3902" i="4"/>
  <c r="AB3926" i="4"/>
  <c r="AE3950" i="4"/>
  <c r="AE3962" i="4"/>
  <c r="AE3985" i="4"/>
  <c r="AA4010" i="4"/>
  <c r="Z4033" i="4"/>
  <c r="AB4057" i="4"/>
  <c r="AA4080" i="4"/>
  <c r="AC4102" i="4"/>
  <c r="AH4123" i="4"/>
  <c r="AF4145" i="4"/>
  <c r="AE4166" i="4"/>
  <c r="AD4199" i="4"/>
  <c r="AI4220" i="4"/>
  <c r="AI4241" i="4"/>
  <c r="Y4261" i="4"/>
  <c r="AA4281" i="4"/>
  <c r="AG4300" i="4"/>
  <c r="AI4320" i="4"/>
  <c r="AJ4339" i="4"/>
  <c r="Z4360" i="4"/>
  <c r="AG4379" i="4"/>
  <c r="AC4399" i="4"/>
  <c r="AA4416" i="4"/>
  <c r="AJ4433" i="4"/>
  <c r="AI4442" i="4"/>
  <c r="AH4459" i="4"/>
  <c r="AA4477" i="4"/>
  <c r="Z4494" i="4"/>
  <c r="Y4510" i="4"/>
  <c r="AH4523" i="4"/>
  <c r="AJ4537" i="4"/>
  <c r="AC4551" i="4"/>
  <c r="AE4565" i="4"/>
  <c r="Y4579" i="4"/>
  <c r="Z4593" i="4"/>
  <c r="AG4606" i="4"/>
  <c r="AH4620" i="4"/>
  <c r="AI4627" i="4"/>
  <c r="AC4641" i="4"/>
  <c r="AD4655" i="4"/>
  <c r="AJ4672" i="4"/>
  <c r="Z4689" i="4"/>
  <c r="AE4706" i="4"/>
  <c r="AH4722" i="4"/>
  <c r="Z4738" i="4"/>
  <c r="Z4751" i="4"/>
  <c r="AD4763" i="4"/>
  <c r="AC4776" i="4"/>
  <c r="AG4788" i="4"/>
  <c r="AD4801" i="4"/>
  <c r="AC4812" i="4"/>
  <c r="Y4823" i="4"/>
  <c r="Y4828" i="4"/>
  <c r="AG4838" i="4"/>
  <c r="AD4848" i="4"/>
  <c r="Y4858" i="4"/>
  <c r="AG4867" i="4"/>
  <c r="AA4877" i="4"/>
  <c r="AI4886" i="4"/>
  <c r="AC4896" i="4"/>
  <c r="AJ4905" i="4"/>
  <c r="AE4918" i="4"/>
  <c r="Z4928" i="4"/>
  <c r="AE4935" i="4"/>
  <c r="AC4942" i="4"/>
  <c r="AE4947" i="4"/>
  <c r="AH4956" i="4"/>
  <c r="AJ4961" i="4"/>
  <c r="AI4967" i="4"/>
  <c r="AH4975" i="4"/>
  <c r="AE4981" i="4"/>
  <c r="AA4984" i="4"/>
  <c r="Z4991" i="4"/>
  <c r="AJ4996" i="4"/>
  <c r="AJ5002" i="4"/>
  <c r="Z5008" i="4"/>
  <c r="Y2029" i="4"/>
  <c r="AC2540" i="4"/>
  <c r="Y2723" i="4"/>
  <c r="AC2838" i="4"/>
  <c r="AG2952" i="4"/>
  <c r="AA3040" i="4"/>
  <c r="AH3123" i="4"/>
  <c r="AH3237" i="4"/>
  <c r="AB3311" i="4"/>
  <c r="AB3370" i="4"/>
  <c r="AF3419" i="4"/>
  <c r="AC3466" i="4"/>
  <c r="AF3513" i="4"/>
  <c r="AC3562" i="4"/>
  <c r="AF3609" i="4"/>
  <c r="AC3655" i="4"/>
  <c r="Y3720" i="4"/>
  <c r="AD3759" i="4"/>
  <c r="AA3779" i="4"/>
  <c r="AF3818" i="4"/>
  <c r="AD3876" i="4"/>
  <c r="AD3903" i="4"/>
  <c r="AF3927" i="4"/>
  <c r="AF3950" i="4"/>
  <c r="AF3962" i="4"/>
  <c r="AF3985" i="4"/>
  <c r="AB4010" i="4"/>
  <c r="AE4034" i="4"/>
  <c r="AD4057" i="4"/>
  <c r="AB4080" i="4"/>
  <c r="AJ4102" i="4"/>
  <c r="AH4134" i="4"/>
  <c r="AH4156" i="4"/>
  <c r="AF4177" i="4"/>
  <c r="Z4200" i="4"/>
  <c r="AJ4220" i="4"/>
  <c r="AJ4241" i="4"/>
  <c r="Z4261" i="4"/>
  <c r="AG4281" i="4"/>
  <c r="Y4340" i="4"/>
  <c r="AG4370" i="4"/>
  <c r="AG4389" i="4"/>
  <c r="AC4408" i="4"/>
  <c r="AA4425" i="4"/>
  <c r="Y4443" i="4"/>
  <c r="AI4459" i="4"/>
  <c r="AC4477" i="4"/>
  <c r="AA4494" i="4"/>
  <c r="Z4510" i="4"/>
  <c r="AG4524" i="4"/>
  <c r="Y4538" i="4"/>
  <c r="Z4545" i="4"/>
  <c r="AG4558" i="4"/>
  <c r="AI4579" i="4"/>
  <c r="AC4593" i="4"/>
  <c r="AD4607" i="4"/>
  <c r="AI4620" i="4"/>
  <c r="Y4635" i="4"/>
  <c r="AE4648" i="4"/>
  <c r="AE4655" i="4"/>
  <c r="Y4673" i="4"/>
  <c r="AA4689" i="4"/>
  <c r="AD4707" i="4"/>
  <c r="AJ4729" i="4"/>
  <c r="Z4745" i="4"/>
  <c r="AD4757" i="4"/>
  <c r="AA4764" i="4"/>
  <c r="AD4776" i="4"/>
  <c r="AD4789" i="4"/>
  <c r="AD4807" i="4"/>
  <c r="AD4817" i="4"/>
  <c r="Z4828" i="4"/>
  <c r="AH4838" i="4"/>
  <c r="AE4848" i="4"/>
  <c r="Z4858" i="4"/>
  <c r="AH4867" i="4"/>
  <c r="AC4877" i="4"/>
  <c r="AG4891" i="4"/>
  <c r="AA4901" i="4"/>
  <c r="Y4907" i="4"/>
  <c r="AG4918" i="4"/>
  <c r="AA4928" i="4"/>
  <c r="AG4935" i="4"/>
  <c r="AD4942" i="4"/>
  <c r="AG4947" i="4"/>
  <c r="AE4953" i="4"/>
  <c r="AD4959" i="4"/>
  <c r="AC4965" i="4"/>
  <c r="AA4973" i="4"/>
  <c r="AH4981" i="4"/>
  <c r="AC4984" i="4"/>
  <c r="AA4991" i="4"/>
  <c r="Z4997" i="4"/>
  <c r="Y5003" i="4"/>
  <c r="AA5008" i="4"/>
  <c r="AD1761" i="4"/>
  <c r="AC2192" i="4"/>
  <c r="AH2449" i="4"/>
  <c r="AH2602" i="4"/>
  <c r="AA2688" i="4"/>
  <c r="AC2753" i="4"/>
  <c r="AD2807" i="4"/>
  <c r="AB2867" i="4"/>
  <c r="AC2923" i="4"/>
  <c r="Z2978" i="4"/>
  <c r="Y3022" i="4"/>
  <c r="AG3061" i="4"/>
  <c r="AD3103" i="4"/>
  <c r="AB3141" i="4"/>
  <c r="AF3182" i="4"/>
  <c r="AF3220" i="4"/>
  <c r="AG3256" i="4"/>
  <c r="AD3294" i="4"/>
  <c r="AH3324" i="4"/>
  <c r="AB3355" i="4"/>
  <c r="AB3384" i="4"/>
  <c r="AB3407" i="4"/>
  <c r="AE3431" i="4"/>
  <c r="AD3454" i="4"/>
  <c r="AH3478" i="4"/>
  <c r="AB3503" i="4"/>
  <c r="AA3526" i="4"/>
  <c r="AH3549" i="4"/>
  <c r="AH3572" i="4"/>
  <c r="AA3597" i="4"/>
  <c r="AD3621" i="4"/>
  <c r="AD3644" i="4"/>
  <c r="AH3666" i="4"/>
  <c r="AF3687" i="4"/>
  <c r="AA3709" i="4"/>
  <c r="AJ3729" i="4"/>
  <c r="Y3749" i="4"/>
  <c r="AB3769" i="4"/>
  <c r="AD3788" i="4"/>
  <c r="AH3808" i="4"/>
  <c r="Y3829" i="4"/>
  <c r="AF3847" i="4"/>
  <c r="AJ3867" i="4"/>
  <c r="AF3886" i="4"/>
  <c r="AD3897" i="4"/>
  <c r="AE3909" i="4"/>
  <c r="AF3921" i="4"/>
  <c r="AD3932" i="4"/>
  <c r="AF3944" i="4"/>
  <c r="AF3956" i="4"/>
  <c r="AH3968" i="4"/>
  <c r="AI3980" i="4"/>
  <c r="AF3991" i="4"/>
  <c r="AB4004" i="4"/>
  <c r="AB4016" i="4"/>
  <c r="AD4028" i="4"/>
  <c r="AB4039" i="4"/>
  <c r="AB4051" i="4"/>
  <c r="AE4063" i="4"/>
  <c r="AE4075" i="4"/>
  <c r="Y4086" i="4"/>
  <c r="AD4097" i="4"/>
  <c r="AC4108" i="4"/>
  <c r="AD4119" i="4"/>
  <c r="AB4129" i="4"/>
  <c r="AB4140" i="4"/>
  <c r="AB4151" i="4"/>
  <c r="AA4162" i="4"/>
  <c r="AB4173" i="4"/>
  <c r="Z4183" i="4"/>
  <c r="AE4194" i="4"/>
  <c r="AE4205" i="4"/>
  <c r="AC4215" i="4"/>
  <c r="AD4226" i="4"/>
  <c r="AJ4236" i="4"/>
  <c r="Y4247" i="4"/>
  <c r="Z4257" i="4"/>
  <c r="Z4266" i="4"/>
  <c r="AG4276" i="4"/>
  <c r="AG4286" i="4"/>
  <c r="AH4296" i="4"/>
  <c r="AI4305" i="4"/>
  <c r="AI4315" i="4"/>
  <c r="Y4326" i="4"/>
  <c r="Y4336" i="4"/>
  <c r="Z4345" i="4"/>
  <c r="AA4355" i="4"/>
  <c r="AA4365" i="4"/>
  <c r="AH4375" i="4"/>
  <c r="AH4384" i="4"/>
  <c r="AH4394" i="4"/>
  <c r="Y4404" i="4"/>
  <c r="AI4412" i="4"/>
  <c r="AI4421" i="4"/>
  <c r="AH4429" i="4"/>
  <c r="AG4438" i="4"/>
  <c r="AC4447" i="4"/>
  <c r="AA4455" i="4"/>
  <c r="AA4464" i="4"/>
  <c r="Y4473" i="4"/>
  <c r="AJ4481" i="4"/>
  <c r="AI4490" i="4"/>
  <c r="AA4498" i="4"/>
  <c r="AA4506" i="4"/>
  <c r="AJ4513" i="4"/>
  <c r="Y4521" i="4"/>
  <c r="AD4527" i="4"/>
  <c r="AD4534" i="4"/>
  <c r="AG4541" i="4"/>
  <c r="AG4548" i="4"/>
  <c r="Y4555" i="4"/>
  <c r="Z4562" i="4"/>
  <c r="Z4569" i="4"/>
  <c r="AC4576" i="4"/>
  <c r="AG4582" i="4"/>
  <c r="AH4589" i="4"/>
  <c r="AI4596" i="4"/>
  <c r="AI4603" i="4"/>
  <c r="Y4611" i="4"/>
  <c r="AC4617" i="4"/>
  <c r="AD4624" i="4"/>
  <c r="AE4631" i="4"/>
  <c r="AI4637" i="4"/>
  <c r="Y4645" i="4"/>
  <c r="Y4652" i="4"/>
  <c r="Z4663" i="4"/>
  <c r="AA4670" i="4"/>
  <c r="AE4676" i="4"/>
  <c r="AH4685" i="4"/>
  <c r="AH4696" i="4"/>
  <c r="AI4703" i="4"/>
  <c r="AA4710" i="4"/>
  <c r="AA4719" i="4"/>
  <c r="AD4726" i="4"/>
  <c r="AD4735" i="4"/>
  <c r="AH4741" i="4"/>
  <c r="AI4747" i="4"/>
  <c r="AH4754" i="4"/>
  <c r="AI4760" i="4"/>
  <c r="AJ4766" i="4"/>
  <c r="Y4773" i="4"/>
  <c r="AI4779" i="4"/>
  <c r="Y4786" i="4"/>
  <c r="Z4792" i="4"/>
  <c r="Z4798" i="4"/>
  <c r="Z4804" i="4"/>
  <c r="AJ4809" i="4"/>
  <c r="AJ4814" i="4"/>
  <c r="AG4820" i="4"/>
  <c r="AG4825" i="4"/>
  <c r="AG4830" i="4"/>
  <c r="AA4836" i="4"/>
  <c r="AA4841" i="4"/>
  <c r="Z4846" i="4"/>
  <c r="AJ4850" i="4"/>
  <c r="AH4855" i="4"/>
  <c r="AE4860" i="4"/>
  <c r="AC4865" i="4"/>
  <c r="Z4870" i="4"/>
  <c r="AJ4874" i="4"/>
  <c r="AH4879" i="4"/>
  <c r="AE4884" i="4"/>
  <c r="AC4889" i="4"/>
  <c r="Y4894" i="4"/>
  <c r="AI4898" i="4"/>
  <c r="AG4903" i="4"/>
  <c r="AD4909" i="4"/>
  <c r="AA4915" i="4"/>
  <c r="Y4921" i="4"/>
  <c r="AI4925" i="4"/>
  <c r="AG4930" i="4"/>
  <c r="AC4934" i="4"/>
  <c r="AH4937" i="4"/>
  <c r="AD4940" i="4"/>
  <c r="AH4943" i="4"/>
  <c r="AC4946" i="4"/>
  <c r="AG4949" i="4"/>
  <c r="AA4952" i="4"/>
  <c r="AI4954" i="4"/>
  <c r="Z4958" i="4"/>
  <c r="AH4960" i="4"/>
  <c r="Y4964" i="4"/>
  <c r="AG4966" i="4"/>
  <c r="AA4971" i="4"/>
  <c r="AE4974" i="4"/>
  <c r="Z4977" i="4"/>
  <c r="AD4980" i="4"/>
  <c r="Y4983" i="4"/>
  <c r="AG4985" i="4"/>
  <c r="AJ4989" i="4"/>
  <c r="AE4992" i="4"/>
  <c r="AI4995" i="4"/>
  <c r="AD4998" i="4"/>
  <c r="Y5001" i="4"/>
  <c r="AC5004" i="4"/>
  <c r="AJ5006" i="4"/>
  <c r="AB3" i="4"/>
  <c r="AA2195" i="4"/>
  <c r="AB2634" i="4"/>
  <c r="AJ4279" i="4"/>
  <c r="AE2530" i="4"/>
  <c r="AI4301" i="4"/>
  <c r="AE222" i="4"/>
  <c r="BL7" i="13" s="1"/>
  <c r="AC4657" i="4"/>
  <c r="AC70" i="4"/>
  <c r="BJ9" i="13" s="1"/>
  <c r="AE4657" i="4"/>
  <c r="AB4658" i="4"/>
  <c r="AB4656" i="4"/>
  <c r="Y4970" i="4"/>
  <c r="D23" i="8" s="1"/>
  <c r="Y70" i="4"/>
  <c r="BF9" i="13" s="1"/>
  <c r="AJ115" i="4"/>
  <c r="BQ10" i="13" s="1"/>
  <c r="AI115" i="4"/>
  <c r="BP10" i="13" s="1"/>
  <c r="AH4657" i="4"/>
  <c r="AH70" i="4"/>
  <c r="BO9" i="13" s="1"/>
  <c r="AH4659" i="4"/>
  <c r="AG199" i="4"/>
  <c r="BN8" i="13" s="1"/>
  <c r="AA222" i="4"/>
  <c r="BH7" i="13" s="1"/>
  <c r="AE70" i="4"/>
  <c r="BL9" i="13" s="1"/>
  <c r="AC4679" i="4"/>
  <c r="AA199" i="4"/>
  <c r="BH8" i="13" s="1"/>
  <c r="AB4657" i="4"/>
  <c r="AB115" i="4"/>
  <c r="BI10" i="13" s="1"/>
  <c r="Z4659" i="4"/>
  <c r="AH4656" i="4"/>
  <c r="AH4658" i="4"/>
  <c r="AD115" i="4"/>
  <c r="BK10" i="13" s="1"/>
  <c r="AE199" i="4"/>
  <c r="BL8" i="13" s="1"/>
  <c r="AC115" i="4"/>
  <c r="BJ10" i="13" s="1"/>
  <c r="AC4678" i="4"/>
  <c r="AA4656" i="4"/>
  <c r="Y115" i="4"/>
  <c r="BF10" i="13" s="1"/>
  <c r="AJ101" i="4"/>
  <c r="BQ11" i="13" s="1"/>
  <c r="AI101" i="4"/>
  <c r="BP11" i="13" s="1"/>
  <c r="AH115" i="4"/>
  <c r="BO10" i="13" s="1"/>
  <c r="AG4657" i="4"/>
  <c r="AG70" i="4"/>
  <c r="BN9" i="13" s="1"/>
  <c r="AB222" i="4"/>
  <c r="BI7" i="13" s="1"/>
  <c r="AE115" i="4"/>
  <c r="BL10" i="13" s="1"/>
  <c r="AC101" i="4"/>
  <c r="BJ11" i="13" s="1"/>
  <c r="AG4678" i="4"/>
  <c r="Y101" i="4"/>
  <c r="BF11" i="13" s="1"/>
  <c r="AJ60" i="4"/>
  <c r="BQ12" i="13" s="1"/>
  <c r="AI60" i="4"/>
  <c r="BP12" i="13" s="1"/>
  <c r="AH101" i="4"/>
  <c r="BO11" i="13" s="1"/>
  <c r="AG115" i="4"/>
  <c r="BN10" i="13" s="1"/>
  <c r="AF4970" i="4"/>
  <c r="K23" i="8" s="1"/>
  <c r="AD4970" i="4"/>
  <c r="I23" i="8" s="1"/>
  <c r="Z4970" i="4"/>
  <c r="E23" i="8" s="1"/>
  <c r="C23" i="8" s="1"/>
  <c r="AA4970" i="4"/>
  <c r="F23" i="8" s="1"/>
  <c r="AE101" i="4"/>
  <c r="BL11" i="13" s="1"/>
  <c r="AC60" i="4"/>
  <c r="BJ12" i="13" s="1"/>
  <c r="AE4970" i="4"/>
  <c r="J23" i="8" s="1"/>
  <c r="AE4656" i="4"/>
  <c r="AB4970" i="4"/>
  <c r="G23" i="8" s="1"/>
  <c r="Y60" i="4"/>
  <c r="BF12" i="13" s="1"/>
  <c r="Y4678" i="4"/>
  <c r="AJ205" i="4"/>
  <c r="BQ13" i="13" s="1"/>
  <c r="Y4658" i="4"/>
  <c r="AI205" i="4"/>
  <c r="BP13" i="13" s="1"/>
  <c r="AH60" i="4"/>
  <c r="BO12" i="13" s="1"/>
  <c r="AG101" i="4"/>
  <c r="BN11" i="13" s="1"/>
  <c r="AH4679" i="4"/>
  <c r="AF222" i="4"/>
  <c r="BM7" i="13" s="1"/>
  <c r="AF4679" i="4"/>
  <c r="AD251" i="4"/>
  <c r="BK15" i="13" s="1"/>
  <c r="AB4679" i="4"/>
  <c r="Z222" i="4"/>
  <c r="BG7" i="13" s="1"/>
  <c r="AG174" i="4"/>
  <c r="BN14" i="13" s="1"/>
  <c r="AF115" i="4"/>
  <c r="BM10" i="13" s="1"/>
  <c r="Z115" i="4"/>
  <c r="BG10" i="13" s="1"/>
  <c r="AE60" i="4"/>
  <c r="BL12" i="13" s="1"/>
  <c r="AE4678" i="4"/>
  <c r="AC205" i="4"/>
  <c r="BJ13" i="13" s="1"/>
  <c r="AD4679" i="4"/>
  <c r="AB199" i="4"/>
  <c r="BI8" i="13" s="1"/>
  <c r="Y174" i="4"/>
  <c r="BF14" i="13" s="1"/>
  <c r="Z4678" i="4"/>
  <c r="AJ174" i="4"/>
  <c r="BQ14" i="13" s="1"/>
  <c r="AJ4658" i="4"/>
  <c r="AI174" i="4"/>
  <c r="BP14" i="13" s="1"/>
  <c r="AJ4678" i="4"/>
  <c r="AH205" i="4"/>
  <c r="BO13" i="13" s="1"/>
  <c r="AG60" i="4"/>
  <c r="BN12" i="13" s="1"/>
  <c r="AA4679" i="4"/>
  <c r="AG4659" i="4"/>
  <c r="AF199" i="4"/>
  <c r="BM8" i="13" s="1"/>
  <c r="AE4659" i="4"/>
  <c r="AD199" i="4"/>
  <c r="BK8" i="13" s="1"/>
  <c r="AA4659" i="4"/>
  <c r="Z199" i="4"/>
  <c r="BG8" i="13" s="1"/>
  <c r="AC4656" i="4"/>
  <c r="AE174" i="4"/>
  <c r="BL14" i="13" s="1"/>
  <c r="AD4658" i="4"/>
  <c r="AC174" i="4"/>
  <c r="BJ14" i="13" s="1"/>
  <c r="AC4659" i="4"/>
  <c r="AB70" i="4"/>
  <c r="BI9" i="13" s="1"/>
  <c r="Y4657" i="4"/>
  <c r="AJ4656" i="4"/>
  <c r="AI4656" i="4"/>
  <c r="Y199" i="4"/>
  <c r="BF8" i="13" s="1"/>
  <c r="AI4658" i="4"/>
  <c r="AH174" i="4"/>
  <c r="BO14" i="13" s="1"/>
  <c r="AI4678" i="4"/>
  <c r="AG205" i="4"/>
  <c r="BN13" i="13" s="1"/>
  <c r="AF4657" i="4"/>
  <c r="AF70" i="4"/>
  <c r="BM9" i="13" s="1"/>
  <c r="AD4657" i="4"/>
  <c r="AD70" i="4"/>
  <c r="BK9" i="13" s="1"/>
  <c r="Z4657" i="4"/>
  <c r="Z70" i="4"/>
  <c r="BG9" i="13" s="1"/>
  <c r="AD222" i="4"/>
  <c r="BK7" i="13" s="1"/>
  <c r="AA4657" i="4"/>
  <c r="AF4659" i="4"/>
  <c r="AE205" i="4"/>
  <c r="BL13" i="13" s="1"/>
  <c r="AB4659" i="4"/>
  <c r="AA70" i="4"/>
  <c r="BH9" i="13" s="1"/>
  <c r="AB101" i="4"/>
  <c r="BI11" i="13" s="1"/>
  <c r="AG4656" i="4"/>
  <c r="AA4678" i="4"/>
  <c r="AF101" i="4"/>
  <c r="BM11" i="13" s="1"/>
  <c r="AD101" i="4"/>
  <c r="BK11" i="13" s="1"/>
  <c r="Z101" i="4"/>
  <c r="BG11" i="13" s="1"/>
  <c r="AC222" i="4"/>
  <c r="BJ7" i="13" s="1"/>
  <c r="AA115" i="4"/>
  <c r="BH10" i="13" s="1"/>
  <c r="AB60" i="4"/>
  <c r="BI12" i="13" s="1"/>
  <c r="Y4656" i="4"/>
  <c r="AJ4970" i="4"/>
  <c r="O23" i="8" s="1"/>
  <c r="AI4970" i="4"/>
  <c r="N23" i="8" s="1"/>
  <c r="AF60" i="4"/>
  <c r="BM12" i="13" s="1"/>
  <c r="AD60" i="4"/>
  <c r="BK12" i="13" s="1"/>
  <c r="Z60" i="4"/>
  <c r="BG12" i="13" s="1"/>
  <c r="AA101" i="4"/>
  <c r="BH11" i="13" s="1"/>
  <c r="AB205" i="4"/>
  <c r="BI13" i="13" s="1"/>
  <c r="Z4658" i="4"/>
  <c r="Y4679" i="4"/>
  <c r="AJ222" i="4"/>
  <c r="BQ7" i="13" s="1"/>
  <c r="AF4658" i="4"/>
  <c r="AJ199" i="4"/>
  <c r="BQ8" i="13" s="1"/>
  <c r="AI4679" i="4"/>
  <c r="AD4656" i="4"/>
  <c r="AJ4659" i="4"/>
  <c r="AJ4657" i="4"/>
  <c r="AJ70" i="4"/>
  <c r="BQ9" i="13" s="1"/>
  <c r="AH4678" i="4"/>
  <c r="AD205" i="4"/>
  <c r="BK13" i="13" s="1"/>
  <c r="AF174" i="4"/>
  <c r="BM14" i="13" s="1"/>
  <c r="AH4970" i="4"/>
  <c r="M23" i="8" s="1"/>
  <c r="AC4970" i="4"/>
  <c r="H23" i="8" s="1"/>
  <c r="AD4678" i="4"/>
  <c r="AJ4679" i="4"/>
  <c r="AG4658" i="4"/>
  <c r="AD174" i="4"/>
  <c r="BK14" i="13" s="1"/>
  <c r="AA174" i="4"/>
  <c r="BH14" i="13" s="1"/>
  <c r="AC4658" i="4"/>
  <c r="AI4659" i="4"/>
  <c r="AG222" i="4"/>
  <c r="BN7" i="13" s="1"/>
  <c r="AF4656" i="4"/>
  <c r="AH251" i="4"/>
  <c r="BO15" i="13" s="1"/>
  <c r="AG4679" i="4"/>
  <c r="AB174" i="4"/>
  <c r="BI14" i="13" s="1"/>
  <c r="Y4659" i="4"/>
  <c r="AF205" i="4"/>
  <c r="BM13" i="13" s="1"/>
  <c r="AE4679" i="4"/>
  <c r="AI4657" i="4"/>
  <c r="AH199" i="4"/>
  <c r="BO8" i="13" s="1"/>
  <c r="AA205" i="4"/>
  <c r="BH13" i="13" s="1"/>
  <c r="Z174" i="4"/>
  <c r="BG14" i="13" s="1"/>
  <c r="AD4659" i="4"/>
  <c r="Y222" i="4"/>
  <c r="BF7" i="13" s="1"/>
  <c r="AI222" i="4"/>
  <c r="BP7" i="13" s="1"/>
  <c r="AB4678" i="4"/>
  <c r="Z4679" i="4"/>
  <c r="AE4658" i="4"/>
  <c r="AI199" i="4"/>
  <c r="BP8" i="13" s="1"/>
  <c r="AG4970" i="4"/>
  <c r="L23" i="8" s="1"/>
  <c r="Y205" i="4"/>
  <c r="BF13" i="13" s="1"/>
  <c r="AA4658" i="4"/>
  <c r="AH222" i="4"/>
  <c r="BO7" i="13" s="1"/>
  <c r="AC251" i="4"/>
  <c r="BJ15" i="13" s="1"/>
  <c r="AI70" i="4"/>
  <c r="BP9" i="13" s="1"/>
  <c r="Z4656" i="4"/>
  <c r="AC199" i="4"/>
  <c r="BJ8" i="13" s="1"/>
  <c r="AF4678" i="4"/>
  <c r="Z205" i="4"/>
  <c r="BG13" i="13" s="1"/>
  <c r="AA60" i="4"/>
  <c r="BH12" i="13" s="1"/>
  <c r="AC436" i="4"/>
  <c r="H8" i="6" s="1"/>
  <c r="AB620" i="4"/>
  <c r="AA270" i="4"/>
  <c r="F11" i="10" s="1"/>
  <c r="Y606" i="4"/>
  <c r="AJ606" i="4"/>
  <c r="AG4969" i="4"/>
  <c r="L9" i="6" s="1"/>
  <c r="Y251" i="4"/>
  <c r="BF15" i="13" s="1"/>
  <c r="AD606" i="4"/>
  <c r="AC606" i="4"/>
  <c r="AJ4969" i="4"/>
  <c r="O9" i="6" s="1"/>
  <c r="AG620" i="4"/>
  <c r="Z270" i="4"/>
  <c r="E11" i="10" s="1"/>
  <c r="AD4969" i="4"/>
  <c r="I9" i="6" s="1"/>
  <c r="AC4969" i="4"/>
  <c r="H9" i="6" s="1"/>
  <c r="AB270" i="4"/>
  <c r="G11" i="10" s="1"/>
  <c r="AJ620" i="4"/>
  <c r="AH436" i="4"/>
  <c r="M8" i="6" s="1"/>
  <c r="Y270" i="4"/>
  <c r="D11" i="10" s="1"/>
  <c r="AE436" i="4"/>
  <c r="J8" i="6" s="1"/>
  <c r="AD620" i="4"/>
  <c r="AC620" i="4"/>
  <c r="AH606" i="4"/>
  <c r="AG270" i="4"/>
  <c r="L11" i="10" s="1"/>
  <c r="Z251" i="4"/>
  <c r="BG15" i="13" s="1"/>
  <c r="AE606" i="4"/>
  <c r="AF251" i="4"/>
  <c r="BM15" i="13" s="1"/>
  <c r="AJ270" i="4"/>
  <c r="O11" i="10" s="1"/>
  <c r="AH620" i="4"/>
  <c r="AI606" i="4"/>
  <c r="AE4969" i="4"/>
  <c r="J9" i="6" s="1"/>
  <c r="AD270" i="4"/>
  <c r="I11" i="10" s="1"/>
  <c r="AB251" i="4"/>
  <c r="BI15" i="13" s="1"/>
  <c r="AA251" i="4"/>
  <c r="BH15" i="13" s="1"/>
  <c r="AI620" i="4"/>
  <c r="AE620" i="4"/>
  <c r="AE251" i="4"/>
  <c r="BL15" i="13" s="1"/>
  <c r="AH270" i="4"/>
  <c r="M11" i="10" s="1"/>
  <c r="AI270" i="4"/>
  <c r="N11" i="10" s="1"/>
  <c r="AF606" i="4"/>
  <c r="AD436" i="4"/>
  <c r="I8" i="6" s="1"/>
  <c r="AF436" i="4"/>
  <c r="K8" i="6" s="1"/>
  <c r="AC270" i="4"/>
  <c r="H11" i="10" s="1"/>
  <c r="Z436" i="4"/>
  <c r="E8" i="6" s="1"/>
  <c r="AG251" i="4"/>
  <c r="BN15" i="13" s="1"/>
  <c r="AA436" i="4"/>
  <c r="F8" i="6" s="1"/>
  <c r="Z606" i="4"/>
  <c r="Y4969" i="4"/>
  <c r="D9" i="6" s="1"/>
  <c r="AJ251" i="4"/>
  <c r="BQ15" i="13" s="1"/>
  <c r="AF4969" i="4"/>
  <c r="K9" i="6" s="1"/>
  <c r="AE270" i="4"/>
  <c r="J11" i="10" s="1"/>
  <c r="AA606" i="4"/>
  <c r="Z4969" i="4"/>
  <c r="E9" i="6" s="1"/>
  <c r="AI436" i="4"/>
  <c r="N8" i="6" s="1"/>
  <c r="AF620" i="4"/>
  <c r="AB436" i="4"/>
  <c r="G8" i="6" s="1"/>
  <c r="AA4969" i="4"/>
  <c r="F9" i="6" s="1"/>
  <c r="Z620" i="4"/>
  <c r="AH4969" i="4"/>
  <c r="M9" i="6" s="1"/>
  <c r="AI4969" i="4"/>
  <c r="N9" i="6" s="1"/>
  <c r="Y620" i="4"/>
  <c r="AB606" i="4"/>
  <c r="AA620" i="4"/>
  <c r="AI251" i="4"/>
  <c r="BP15" i="13" s="1"/>
  <c r="AG436" i="4"/>
  <c r="L8" i="6" s="1"/>
  <c r="AF270" i="4"/>
  <c r="K11" i="10" s="1"/>
  <c r="AB4969" i="4"/>
  <c r="G9" i="6" s="1"/>
  <c r="AJ436" i="4"/>
  <c r="O8" i="6" s="1"/>
  <c r="AG606" i="4"/>
  <c r="AC649" i="4"/>
  <c r="AB649" i="4"/>
  <c r="AA649" i="4"/>
  <c r="Z649" i="4"/>
  <c r="N18" i="2"/>
  <c r="N17" i="2"/>
  <c r="J6" i="13" l="1"/>
  <c r="J15" i="5" s="1"/>
  <c r="E6" i="13"/>
  <c r="E15" i="5" s="1"/>
  <c r="C15" i="5" s="1"/>
  <c r="BJ15" i="5" s="1"/>
  <c r="H6" i="13"/>
  <c r="H15" i="5" s="1"/>
  <c r="F6" i="13"/>
  <c r="F15" i="5" s="1"/>
  <c r="K6" i="13"/>
  <c r="K15" i="5" s="1"/>
  <c r="N6" i="13"/>
  <c r="N15" i="5" s="1"/>
  <c r="D6" i="13"/>
  <c r="D15" i="5" s="1"/>
  <c r="G6" i="13"/>
  <c r="G15" i="5" s="1"/>
  <c r="L6" i="13"/>
  <c r="L15" i="5" s="1"/>
  <c r="O6" i="13"/>
  <c r="O15" i="5" s="1"/>
  <c r="M6" i="13"/>
  <c r="M15" i="5" s="1"/>
  <c r="I6" i="13"/>
  <c r="I15" i="5" s="1"/>
  <c r="G13" i="15"/>
  <c r="G6" i="15" s="1"/>
  <c r="H13" i="15"/>
  <c r="H6" i="15" s="1"/>
  <c r="D13" i="15"/>
  <c r="D6" i="15" s="1"/>
  <c r="F13" i="15"/>
  <c r="F10" i="15" s="1"/>
  <c r="J13" i="15"/>
  <c r="J10" i="15" s="1"/>
  <c r="O13" i="15"/>
  <c r="O10" i="15" s="1"/>
  <c r="I13" i="15"/>
  <c r="I7" i="15" s="1"/>
  <c r="E13" i="15"/>
  <c r="E10" i="15" s="1"/>
  <c r="K13" i="15"/>
  <c r="M13" i="15"/>
  <c r="M10" i="15" s="1"/>
  <c r="N13" i="15"/>
  <c r="N6" i="15" s="1"/>
  <c r="L13" i="15"/>
  <c r="O13" i="14"/>
  <c r="O10" i="14" s="1"/>
  <c r="F13" i="14"/>
  <c r="F9" i="14" s="1"/>
  <c r="R23" i="8"/>
  <c r="S23" i="8"/>
  <c r="S9" i="7"/>
  <c r="R9" i="7"/>
  <c r="Q7" i="6"/>
  <c r="E13" i="14"/>
  <c r="AT16" i="14"/>
  <c r="D13" i="14"/>
  <c r="D13" i="12" s="1"/>
  <c r="D10" i="12" s="1"/>
  <c r="M13" i="14"/>
  <c r="P9" i="7"/>
  <c r="O11" i="14"/>
  <c r="K13" i="14"/>
  <c r="R11" i="10"/>
  <c r="L13" i="14"/>
  <c r="G13" i="14"/>
  <c r="G13" i="12" s="1"/>
  <c r="G7" i="12" s="1"/>
  <c r="N13" i="14"/>
  <c r="Q23" i="8"/>
  <c r="Q9" i="7"/>
  <c r="AT20" i="14"/>
  <c r="I13" i="14"/>
  <c r="P23" i="8"/>
  <c r="Q11" i="10"/>
  <c r="J13" i="14"/>
  <c r="AT17" i="14"/>
  <c r="H13" i="14"/>
  <c r="H13" i="12" s="1"/>
  <c r="H6" i="12" s="1"/>
  <c r="F15" i="7"/>
  <c r="F11" i="7"/>
  <c r="F12" i="7" s="1"/>
  <c r="G15" i="7"/>
  <c r="G11" i="7"/>
  <c r="S11" i="10"/>
  <c r="J15" i="7"/>
  <c r="J11" i="7"/>
  <c r="P8" i="6"/>
  <c r="K15" i="7"/>
  <c r="K11" i="7"/>
  <c r="K12" i="7" s="1"/>
  <c r="E15" i="7"/>
  <c r="E11" i="7"/>
  <c r="E12" i="7" s="1"/>
  <c r="M15" i="7"/>
  <c r="M11" i="7"/>
  <c r="L11" i="7"/>
  <c r="L12" i="7" s="1"/>
  <c r="L15" i="7"/>
  <c r="R8" i="6"/>
  <c r="H11" i="7"/>
  <c r="H12" i="7" s="1"/>
  <c r="H15" i="7"/>
  <c r="I15" i="7"/>
  <c r="I11" i="7"/>
  <c r="I12" i="7" s="1"/>
  <c r="C11" i="10"/>
  <c r="P11" i="10"/>
  <c r="D15" i="7"/>
  <c r="D11" i="7"/>
  <c r="Q8" i="6"/>
  <c r="N15" i="7"/>
  <c r="N11" i="7"/>
  <c r="N12" i="7" s="1"/>
  <c r="S8" i="6"/>
  <c r="O15" i="7"/>
  <c r="O11" i="7"/>
  <c r="O12" i="7" s="1"/>
  <c r="E11" i="6"/>
  <c r="O11" i="6"/>
  <c r="C9" i="7"/>
  <c r="H11" i="6"/>
  <c r="J11" i="6"/>
  <c r="M11" i="6"/>
  <c r="D11" i="6"/>
  <c r="F11" i="6"/>
  <c r="G11" i="6"/>
  <c r="N11" i="6"/>
  <c r="L11" i="6"/>
  <c r="K11" i="6"/>
  <c r="I11" i="6"/>
  <c r="S7" i="6"/>
  <c r="R7" i="6"/>
  <c r="R9" i="6"/>
  <c r="P9" i="6"/>
  <c r="C9" i="6"/>
  <c r="S9" i="6"/>
  <c r="Q9" i="6"/>
  <c r="C8" i="6"/>
  <c r="P7" i="6"/>
  <c r="C7" i="6"/>
  <c r="I13" i="12" l="1"/>
  <c r="I14" i="12" s="1"/>
  <c r="O9" i="14"/>
  <c r="S15" i="5"/>
  <c r="R15" i="5"/>
  <c r="Q15" i="5"/>
  <c r="P15" i="5"/>
  <c r="H7" i="15"/>
  <c r="F11" i="14"/>
  <c r="F8" i="14"/>
  <c r="F7" i="14"/>
  <c r="G10" i="15"/>
  <c r="O8" i="14"/>
  <c r="J13" i="12"/>
  <c r="J6" i="12" s="1"/>
  <c r="D10" i="15"/>
  <c r="C10" i="15" s="1"/>
  <c r="D7" i="15"/>
  <c r="M13" i="12"/>
  <c r="M6" i="12" s="1"/>
  <c r="F6" i="15"/>
  <c r="L13" i="12"/>
  <c r="L14" i="12" s="1"/>
  <c r="K14" i="14"/>
  <c r="K13" i="12"/>
  <c r="J11" i="15"/>
  <c r="R13" i="15"/>
  <c r="J14" i="15"/>
  <c r="J9" i="15"/>
  <c r="J8" i="15"/>
  <c r="G7" i="15"/>
  <c r="O14" i="14"/>
  <c r="O13" i="12"/>
  <c r="L11" i="15"/>
  <c r="L14" i="15"/>
  <c r="L9" i="15"/>
  <c r="L8" i="15"/>
  <c r="L10" i="15"/>
  <c r="F7" i="15"/>
  <c r="F14" i="15"/>
  <c r="F8" i="15"/>
  <c r="F11" i="15"/>
  <c r="F9" i="15"/>
  <c r="L7" i="15"/>
  <c r="F6" i="14"/>
  <c r="F13" i="12"/>
  <c r="L6" i="15"/>
  <c r="O14" i="15"/>
  <c r="O11" i="15"/>
  <c r="O9" i="15"/>
  <c r="O8" i="15"/>
  <c r="J6" i="15"/>
  <c r="G10" i="12"/>
  <c r="L7" i="12"/>
  <c r="I10" i="12"/>
  <c r="D7" i="12"/>
  <c r="H9" i="15"/>
  <c r="H14" i="15"/>
  <c r="H8" i="15"/>
  <c r="H11" i="15"/>
  <c r="K11" i="15"/>
  <c r="K14" i="15"/>
  <c r="K9" i="15"/>
  <c r="K8" i="15"/>
  <c r="I10" i="15"/>
  <c r="I14" i="15"/>
  <c r="I9" i="15"/>
  <c r="I8" i="15"/>
  <c r="I11" i="15"/>
  <c r="L10" i="12"/>
  <c r="J7" i="15"/>
  <c r="H7" i="12"/>
  <c r="H14" i="12"/>
  <c r="N14" i="15"/>
  <c r="N11" i="15"/>
  <c r="N8" i="15"/>
  <c r="N9" i="15"/>
  <c r="K6" i="15"/>
  <c r="N10" i="15"/>
  <c r="S10" i="15" s="1"/>
  <c r="D14" i="12"/>
  <c r="G6" i="12"/>
  <c r="D6" i="12"/>
  <c r="K10" i="15"/>
  <c r="G8" i="15"/>
  <c r="Q13" i="15"/>
  <c r="G14" i="15"/>
  <c r="G9" i="15"/>
  <c r="G11" i="15"/>
  <c r="N13" i="12"/>
  <c r="E14" i="14"/>
  <c r="E13" i="12"/>
  <c r="P13" i="12" s="1"/>
  <c r="L6" i="12"/>
  <c r="I6" i="15"/>
  <c r="Q6" i="15" s="1"/>
  <c r="H10" i="15"/>
  <c r="N7" i="15"/>
  <c r="D14" i="15"/>
  <c r="P13" i="15"/>
  <c r="C13" i="15"/>
  <c r="D8" i="15"/>
  <c r="D11" i="15"/>
  <c r="D9" i="15"/>
  <c r="Q13" i="12"/>
  <c r="G14" i="12"/>
  <c r="E6" i="15"/>
  <c r="C6" i="15" s="1"/>
  <c r="E14" i="15"/>
  <c r="E8" i="15"/>
  <c r="E11" i="15"/>
  <c r="E9" i="15"/>
  <c r="I7" i="12"/>
  <c r="S13" i="15"/>
  <c r="M14" i="15"/>
  <c r="M11" i="15"/>
  <c r="M8" i="15"/>
  <c r="M9" i="15"/>
  <c r="O7" i="15"/>
  <c r="H10" i="12"/>
  <c r="M7" i="15"/>
  <c r="I6" i="12"/>
  <c r="E7" i="15"/>
  <c r="P7" i="15" s="1"/>
  <c r="M6" i="15"/>
  <c r="O6" i="15"/>
  <c r="K7" i="15"/>
  <c r="P6" i="13"/>
  <c r="O7" i="14"/>
  <c r="O6" i="14"/>
  <c r="M6" i="14"/>
  <c r="M14" i="14"/>
  <c r="N10" i="14"/>
  <c r="N14" i="14"/>
  <c r="D6" i="14"/>
  <c r="D14" i="14"/>
  <c r="C14" i="14" s="1"/>
  <c r="Q6" i="13"/>
  <c r="H10" i="14"/>
  <c r="H14" i="14"/>
  <c r="G10" i="14"/>
  <c r="G14" i="14"/>
  <c r="L7" i="14"/>
  <c r="L14" i="14"/>
  <c r="I7" i="14"/>
  <c r="I14" i="14"/>
  <c r="J10" i="14"/>
  <c r="J14" i="14"/>
  <c r="C6" i="13"/>
  <c r="S6" i="13"/>
  <c r="R6" i="13"/>
  <c r="F10" i="14"/>
  <c r="F14" i="14"/>
  <c r="L10" i="14"/>
  <c r="D7" i="14"/>
  <c r="H7" i="14"/>
  <c r="K6" i="14"/>
  <c r="K9" i="14"/>
  <c r="K11" i="14"/>
  <c r="K8" i="14"/>
  <c r="S13" i="14"/>
  <c r="M8" i="14"/>
  <c r="M9" i="14"/>
  <c r="M11" i="14"/>
  <c r="H6" i="14"/>
  <c r="K10" i="14"/>
  <c r="M7" i="14"/>
  <c r="N6" i="14"/>
  <c r="N9" i="14"/>
  <c r="N8" i="14"/>
  <c r="N11" i="14"/>
  <c r="Q13" i="14"/>
  <c r="G11" i="14"/>
  <c r="G8" i="14"/>
  <c r="G9" i="14"/>
  <c r="D8" i="14"/>
  <c r="D9" i="14"/>
  <c r="D11" i="14"/>
  <c r="P13" i="14"/>
  <c r="C13" i="14"/>
  <c r="I11" i="14"/>
  <c r="I8" i="14"/>
  <c r="I9" i="14"/>
  <c r="G6" i="14"/>
  <c r="AT22" i="14"/>
  <c r="J6" i="14"/>
  <c r="J11" i="14"/>
  <c r="J8" i="14"/>
  <c r="J9" i="14"/>
  <c r="R13" i="14"/>
  <c r="L6" i="14"/>
  <c r="L9" i="14"/>
  <c r="L11" i="14"/>
  <c r="L8" i="14"/>
  <c r="E9" i="14"/>
  <c r="E8" i="14"/>
  <c r="E11" i="14"/>
  <c r="F12" i="14"/>
  <c r="I6" i="14"/>
  <c r="E10" i="14"/>
  <c r="D10" i="14"/>
  <c r="G7" i="14"/>
  <c r="E7" i="14"/>
  <c r="E6" i="14"/>
  <c r="I10" i="14"/>
  <c r="H11" i="14"/>
  <c r="H8" i="14"/>
  <c r="H9" i="14"/>
  <c r="K7" i="14"/>
  <c r="J7" i="14"/>
  <c r="N7" i="14"/>
  <c r="M10" i="14"/>
  <c r="S11" i="6"/>
  <c r="S12" i="6" s="1"/>
  <c r="D16" i="7"/>
  <c r="AR7" i="13" s="1"/>
  <c r="P15" i="7"/>
  <c r="C15" i="7"/>
  <c r="P11" i="7"/>
  <c r="D12" i="7"/>
  <c r="C11" i="7"/>
  <c r="R11" i="6"/>
  <c r="E16" i="7"/>
  <c r="AS7" i="13" s="1"/>
  <c r="K16" i="7"/>
  <c r="AY7" i="13" s="1"/>
  <c r="I16" i="7"/>
  <c r="AW7" i="13" s="1"/>
  <c r="J12" i="7"/>
  <c r="R12" i="7" s="1"/>
  <c r="R11" i="7"/>
  <c r="H16" i="7"/>
  <c r="AV7" i="13" s="1"/>
  <c r="Q11" i="6"/>
  <c r="R15" i="7"/>
  <c r="J16" i="7"/>
  <c r="AX7" i="13" s="1"/>
  <c r="M12" i="6"/>
  <c r="BA6" i="13" s="1"/>
  <c r="L16" i="7"/>
  <c r="AZ7" i="13" s="1"/>
  <c r="G12" i="7"/>
  <c r="Q12" i="7" s="1"/>
  <c r="Q11" i="7"/>
  <c r="O16" i="7"/>
  <c r="BC7" i="13" s="1"/>
  <c r="J12" i="6"/>
  <c r="AX6" i="13" s="1"/>
  <c r="N16" i="7"/>
  <c r="BB7" i="13" s="1"/>
  <c r="G16" i="7"/>
  <c r="AU7" i="13" s="1"/>
  <c r="Q15" i="7"/>
  <c r="P11" i="6"/>
  <c r="S11" i="7"/>
  <c r="M12" i="7"/>
  <c r="S12" i="7" s="1"/>
  <c r="S15" i="7"/>
  <c r="M16" i="7"/>
  <c r="BA7" i="13" s="1"/>
  <c r="F16" i="7"/>
  <c r="AT7" i="13" s="1"/>
  <c r="K12" i="6"/>
  <c r="AY6" i="13" s="1"/>
  <c r="L12" i="6"/>
  <c r="AZ6" i="13" s="1"/>
  <c r="O12" i="6"/>
  <c r="BC6" i="13" s="1"/>
  <c r="F12" i="6"/>
  <c r="AT6" i="13" s="1"/>
  <c r="H12" i="6"/>
  <c r="AV6" i="13" s="1"/>
  <c r="I12" i="6"/>
  <c r="AW6" i="13" s="1"/>
  <c r="N12" i="6"/>
  <c r="BB6" i="13" s="1"/>
  <c r="E12" i="6"/>
  <c r="AS6" i="13" s="1"/>
  <c r="G12" i="6"/>
  <c r="AU6" i="13" s="1"/>
  <c r="D12" i="6"/>
  <c r="AR6" i="13" s="1"/>
  <c r="C11" i="6"/>
  <c r="E40" i="3"/>
  <c r="AA4917" i="4" s="1"/>
  <c r="E41" i="3"/>
  <c r="AA4913" i="4" s="1"/>
  <c r="H41" i="3"/>
  <c r="AD4913" i="4" s="1"/>
  <c r="H40" i="3"/>
  <c r="AD4917" i="4" s="1"/>
  <c r="M41" i="3"/>
  <c r="AI4913" i="4" s="1"/>
  <c r="M40" i="3"/>
  <c r="AI4917" i="4" s="1"/>
  <c r="I40" i="3"/>
  <c r="AE4917" i="4" s="1"/>
  <c r="I41" i="3"/>
  <c r="AE4913" i="4" s="1"/>
  <c r="G41" i="3"/>
  <c r="AC4913" i="4" s="1"/>
  <c r="G40" i="3"/>
  <c r="AC4917" i="4" s="1"/>
  <c r="C41" i="3"/>
  <c r="Y4913" i="4" s="1"/>
  <c r="D15" i="11" s="1"/>
  <c r="C40" i="3"/>
  <c r="Y4917" i="4" s="1"/>
  <c r="K41" i="3"/>
  <c r="AG4913" i="4" s="1"/>
  <c r="K40" i="3"/>
  <c r="AG4917" i="4" s="1"/>
  <c r="L41" i="3"/>
  <c r="AH4913" i="4" s="1"/>
  <c r="L40" i="3"/>
  <c r="AH4917" i="4" s="1"/>
  <c r="D41" i="3"/>
  <c r="Z4913" i="4" s="1"/>
  <c r="D40" i="3"/>
  <c r="Z4917" i="4" s="1"/>
  <c r="N41" i="3"/>
  <c r="AJ4913" i="4" s="1"/>
  <c r="N40" i="3"/>
  <c r="AJ4917" i="4" s="1"/>
  <c r="J40" i="3"/>
  <c r="AF4917" i="4" s="1"/>
  <c r="J41" i="3"/>
  <c r="AF4913" i="4" s="1"/>
  <c r="F41" i="3"/>
  <c r="AB4913" i="4" s="1"/>
  <c r="F40" i="3"/>
  <c r="AB4917" i="4" s="1"/>
  <c r="O12" i="15" l="1"/>
  <c r="M10" i="12"/>
  <c r="J14" i="12"/>
  <c r="J10" i="12"/>
  <c r="R13" i="12"/>
  <c r="J7" i="12"/>
  <c r="J12" i="12" s="1"/>
  <c r="S10" i="14"/>
  <c r="Q7" i="15"/>
  <c r="Q14" i="15"/>
  <c r="Q10" i="15"/>
  <c r="F12" i="15"/>
  <c r="C7" i="15"/>
  <c r="C13" i="12"/>
  <c r="S9" i="15"/>
  <c r="P10" i="15"/>
  <c r="O12" i="14"/>
  <c r="S8" i="15"/>
  <c r="R7" i="15"/>
  <c r="S7" i="15"/>
  <c r="S14" i="15"/>
  <c r="S13" i="12"/>
  <c r="M14" i="12"/>
  <c r="H12" i="12"/>
  <c r="H12" i="15"/>
  <c r="L12" i="15"/>
  <c r="Q11" i="15"/>
  <c r="Q9" i="15"/>
  <c r="M7" i="12"/>
  <c r="M12" i="12" s="1"/>
  <c r="R10" i="15"/>
  <c r="R7" i="14"/>
  <c r="I12" i="12"/>
  <c r="Q14" i="12"/>
  <c r="L12" i="12"/>
  <c r="M12" i="15"/>
  <c r="S6" i="15"/>
  <c r="O6" i="12"/>
  <c r="O14" i="12"/>
  <c r="O10" i="12"/>
  <c r="O7" i="12"/>
  <c r="G12" i="15"/>
  <c r="Q10" i="12"/>
  <c r="E12" i="15"/>
  <c r="I12" i="15"/>
  <c r="R6" i="15"/>
  <c r="J12" i="15"/>
  <c r="Q8" i="15"/>
  <c r="N12" i="15"/>
  <c r="R8" i="15"/>
  <c r="S11" i="15"/>
  <c r="K12" i="15"/>
  <c r="R9" i="15"/>
  <c r="Q7" i="12"/>
  <c r="D12" i="12"/>
  <c r="R14" i="15"/>
  <c r="P9" i="15"/>
  <c r="C9" i="15"/>
  <c r="G12" i="12"/>
  <c r="Q6" i="12"/>
  <c r="C11" i="15"/>
  <c r="P11" i="15"/>
  <c r="D12" i="15"/>
  <c r="R11" i="15"/>
  <c r="C8" i="15"/>
  <c r="P8" i="15"/>
  <c r="E14" i="12"/>
  <c r="C14" i="12" s="1"/>
  <c r="E10" i="12"/>
  <c r="C10" i="12" s="1"/>
  <c r="E6" i="12"/>
  <c r="C6" i="12" s="1"/>
  <c r="E7" i="12"/>
  <c r="C7" i="12" s="1"/>
  <c r="P6" i="15"/>
  <c r="R9" i="14"/>
  <c r="N10" i="12"/>
  <c r="N14" i="12"/>
  <c r="N7" i="12"/>
  <c r="N6" i="12"/>
  <c r="F14" i="12"/>
  <c r="F10" i="12"/>
  <c r="F7" i="12"/>
  <c r="F6" i="12"/>
  <c r="K14" i="12"/>
  <c r="K7" i="12"/>
  <c r="K10" i="12"/>
  <c r="K6" i="12"/>
  <c r="P14" i="15"/>
  <c r="C14" i="15"/>
  <c r="R11" i="14"/>
  <c r="R6" i="14"/>
  <c r="R8" i="14"/>
  <c r="Q10" i="14"/>
  <c r="Q11" i="14"/>
  <c r="R10" i="14"/>
  <c r="P8" i="14"/>
  <c r="R14" i="14"/>
  <c r="S14" i="14"/>
  <c r="Q14" i="14"/>
  <c r="Q9" i="14"/>
  <c r="S9" i="14"/>
  <c r="I12" i="14"/>
  <c r="Q8" i="14"/>
  <c r="S8" i="14"/>
  <c r="Q6" i="14"/>
  <c r="P6" i="14"/>
  <c r="Q7" i="14"/>
  <c r="S7" i="14"/>
  <c r="P10" i="14"/>
  <c r="P11" i="14"/>
  <c r="C6" i="14"/>
  <c r="P9" i="14"/>
  <c r="C7" i="14"/>
  <c r="P7" i="14"/>
  <c r="P14" i="14"/>
  <c r="S11" i="14"/>
  <c r="S6" i="14"/>
  <c r="M12" i="14"/>
  <c r="C8" i="14"/>
  <c r="K12" i="14"/>
  <c r="K15" i="11"/>
  <c r="H9" i="11"/>
  <c r="H12" i="11" s="1"/>
  <c r="H17" i="11"/>
  <c r="H20" i="11" s="1"/>
  <c r="H13" i="11"/>
  <c r="J12" i="14"/>
  <c r="H12" i="14"/>
  <c r="D17" i="11"/>
  <c r="D13" i="11"/>
  <c r="K9" i="11"/>
  <c r="K8" i="11" s="1"/>
  <c r="K13" i="11"/>
  <c r="K17" i="11"/>
  <c r="K20" i="11" s="1"/>
  <c r="H15" i="11"/>
  <c r="G15" i="11"/>
  <c r="O17" i="11"/>
  <c r="O20" i="11" s="1"/>
  <c r="O9" i="11"/>
  <c r="O12" i="11" s="1"/>
  <c r="O13" i="11"/>
  <c r="J15" i="11"/>
  <c r="O15" i="11"/>
  <c r="J13" i="11"/>
  <c r="J9" i="11"/>
  <c r="J6" i="11" s="1"/>
  <c r="J17" i="11"/>
  <c r="G12" i="14"/>
  <c r="G17" i="11"/>
  <c r="G9" i="11"/>
  <c r="G13" i="11"/>
  <c r="E13" i="11"/>
  <c r="E17" i="11"/>
  <c r="E20" i="11" s="1"/>
  <c r="E9" i="11"/>
  <c r="E12" i="11" s="1"/>
  <c r="N13" i="11"/>
  <c r="N9" i="11"/>
  <c r="N12" i="11" s="1"/>
  <c r="N17" i="11"/>
  <c r="N20" i="11" s="1"/>
  <c r="E15" i="11"/>
  <c r="N15" i="11"/>
  <c r="E12" i="14"/>
  <c r="I9" i="11"/>
  <c r="I12" i="11" s="1"/>
  <c r="I13" i="11"/>
  <c r="I17" i="11"/>
  <c r="I20" i="11" s="1"/>
  <c r="M15" i="11"/>
  <c r="I15" i="11"/>
  <c r="L12" i="14"/>
  <c r="M13" i="11"/>
  <c r="M17" i="11"/>
  <c r="M9" i="11"/>
  <c r="M6" i="11" s="1"/>
  <c r="L13" i="11"/>
  <c r="L9" i="11"/>
  <c r="L12" i="11" s="1"/>
  <c r="L17" i="11"/>
  <c r="L20" i="11" s="1"/>
  <c r="F15" i="11"/>
  <c r="C10" i="14"/>
  <c r="D12" i="14"/>
  <c r="L15" i="11"/>
  <c r="F17" i="11"/>
  <c r="F20" i="11" s="1"/>
  <c r="F13" i="11"/>
  <c r="F9" i="11"/>
  <c r="F12" i="11" s="1"/>
  <c r="C11" i="14"/>
  <c r="N12" i="14"/>
  <c r="C9" i="14"/>
  <c r="D9" i="11"/>
  <c r="D6" i="11" s="1"/>
  <c r="CC13" i="11"/>
  <c r="CD13" i="11"/>
  <c r="CD15" i="11"/>
  <c r="CC15" i="11"/>
  <c r="S16" i="7"/>
  <c r="Q16" i="7"/>
  <c r="R16" i="7"/>
  <c r="R12" i="6"/>
  <c r="Q12" i="6"/>
  <c r="P12" i="7"/>
  <c r="C12" i="7"/>
  <c r="P12" i="6"/>
  <c r="P16" i="7"/>
  <c r="C16" i="7"/>
  <c r="C12" i="6"/>
  <c r="B23" i="2"/>
  <c r="C23" i="2"/>
  <c r="D23" i="2"/>
  <c r="F23" i="2"/>
  <c r="R14" i="12" l="1"/>
  <c r="R10" i="12"/>
  <c r="P12" i="14"/>
  <c r="R7" i="12"/>
  <c r="S13" i="11"/>
  <c r="S14" i="12"/>
  <c r="O8" i="11"/>
  <c r="R12" i="15"/>
  <c r="N12" i="12"/>
  <c r="Q12" i="12"/>
  <c r="P14" i="12"/>
  <c r="P10" i="12"/>
  <c r="S10" i="12"/>
  <c r="O12" i="12"/>
  <c r="F12" i="12"/>
  <c r="Q12" i="14"/>
  <c r="S12" i="15"/>
  <c r="P7" i="12"/>
  <c r="S6" i="12"/>
  <c r="E12" i="12"/>
  <c r="C12" i="12" s="1"/>
  <c r="K12" i="12"/>
  <c r="R12" i="12" s="1"/>
  <c r="R6" i="12"/>
  <c r="Q12" i="15"/>
  <c r="P12" i="15"/>
  <c r="C12" i="15"/>
  <c r="P6" i="12"/>
  <c r="S7" i="12"/>
  <c r="J8" i="11"/>
  <c r="S12" i="14"/>
  <c r="R12" i="14"/>
  <c r="N8" i="11"/>
  <c r="S15" i="11"/>
  <c r="H8" i="11"/>
  <c r="E8" i="11"/>
  <c r="N6" i="11"/>
  <c r="Q13" i="11"/>
  <c r="G12" i="11"/>
  <c r="Q9" i="11"/>
  <c r="R15" i="11"/>
  <c r="G20" i="11"/>
  <c r="Q20" i="11" s="1"/>
  <c r="Q17" i="11"/>
  <c r="O6" i="11"/>
  <c r="G6" i="11"/>
  <c r="E28" i="11"/>
  <c r="F21" i="11"/>
  <c r="AT11" i="13" s="1"/>
  <c r="F6" i="11"/>
  <c r="C12" i="14"/>
  <c r="L8" i="11"/>
  <c r="N21" i="11"/>
  <c r="BB11" i="13" s="1"/>
  <c r="M28" i="11"/>
  <c r="O21" i="11"/>
  <c r="BC11" i="13" s="1"/>
  <c r="N28" i="11"/>
  <c r="H6" i="11"/>
  <c r="F8" i="11"/>
  <c r="D28" i="11"/>
  <c r="E21" i="11"/>
  <c r="AS11" i="13" s="1"/>
  <c r="G28" i="11"/>
  <c r="H21" i="11"/>
  <c r="AV11" i="13" s="1"/>
  <c r="I21" i="11"/>
  <c r="AW11" i="13" s="1"/>
  <c r="H28" i="11"/>
  <c r="J20" i="11"/>
  <c r="R17" i="11"/>
  <c r="L6" i="11"/>
  <c r="I6" i="11"/>
  <c r="E6" i="11"/>
  <c r="C6" i="11" s="1"/>
  <c r="J12" i="11"/>
  <c r="R9" i="11"/>
  <c r="K6" i="11"/>
  <c r="K12" i="11"/>
  <c r="L21" i="11"/>
  <c r="AZ11" i="13" s="1"/>
  <c r="K28" i="11"/>
  <c r="M12" i="11"/>
  <c r="S9" i="11"/>
  <c r="I8" i="11"/>
  <c r="R13" i="11"/>
  <c r="G8" i="11"/>
  <c r="S17" i="11"/>
  <c r="M20" i="11"/>
  <c r="M8" i="11"/>
  <c r="Q15" i="11"/>
  <c r="D20" i="11"/>
  <c r="P17" i="11"/>
  <c r="C17" i="11"/>
  <c r="P15" i="11"/>
  <c r="C15" i="11"/>
  <c r="CE15" i="11"/>
  <c r="P13" i="11"/>
  <c r="C13" i="11"/>
  <c r="CE13" i="11"/>
  <c r="CC17" i="11"/>
  <c r="CC21" i="11" s="1"/>
  <c r="D8" i="11"/>
  <c r="D12" i="11"/>
  <c r="D21" i="11" s="1"/>
  <c r="AR11" i="13" s="1"/>
  <c r="P9" i="11"/>
  <c r="C9" i="11"/>
  <c r="G23" i="2"/>
  <c r="E23" i="2"/>
  <c r="I23" i="2"/>
  <c r="P6" i="11" l="1"/>
  <c r="S8" i="11"/>
  <c r="R8" i="11"/>
  <c r="S12" i="12"/>
  <c r="P12" i="12"/>
  <c r="S6" i="11"/>
  <c r="Q8" i="11"/>
  <c r="R6" i="11"/>
  <c r="M21" i="11"/>
  <c r="BA11" i="13" s="1"/>
  <c r="L28" i="11"/>
  <c r="S12" i="11"/>
  <c r="E29" i="11"/>
  <c r="I29" i="11"/>
  <c r="C28" i="11"/>
  <c r="L29" i="11"/>
  <c r="F29" i="11"/>
  <c r="D29" i="11"/>
  <c r="J21" i="11"/>
  <c r="AX11" i="13" s="1"/>
  <c r="I28" i="11"/>
  <c r="Q28" i="11" s="1"/>
  <c r="R12" i="11"/>
  <c r="H29" i="11"/>
  <c r="F28" i="11"/>
  <c r="P28" i="11" s="1"/>
  <c r="G21" i="11"/>
  <c r="AU11" i="13" s="1"/>
  <c r="Q12" i="11"/>
  <c r="S20" i="11"/>
  <c r="O29" i="11"/>
  <c r="Q6" i="11"/>
  <c r="K21" i="11"/>
  <c r="AY11" i="13" s="1"/>
  <c r="J28" i="11"/>
  <c r="R20" i="11"/>
  <c r="N29" i="11"/>
  <c r="P21" i="11"/>
  <c r="C21" i="11"/>
  <c r="P20" i="11"/>
  <c r="C20" i="11"/>
  <c r="CE17" i="11"/>
  <c r="CE21" i="11" s="1"/>
  <c r="CF15" i="11"/>
  <c r="P12" i="11"/>
  <c r="O28" i="11" s="1"/>
  <c r="S28" i="11" s="1"/>
  <c r="C12" i="11"/>
  <c r="P8" i="11"/>
  <c r="C8" i="11"/>
  <c r="J23" i="2"/>
  <c r="M23" i="2"/>
  <c r="L23" i="2"/>
  <c r="H23" i="2"/>
  <c r="M29" i="11" l="1"/>
  <c r="S29" i="11" s="1"/>
  <c r="S21" i="11"/>
  <c r="G29" i="11"/>
  <c r="Q29" i="11" s="1"/>
  <c r="Q21" i="11"/>
  <c r="R28" i="11"/>
  <c r="P29" i="11"/>
  <c r="C29" i="11"/>
  <c r="K29" i="11"/>
  <c r="J29" i="11"/>
  <c r="R21" i="11"/>
  <c r="R29" i="11" l="1"/>
  <c r="K23" i="2"/>
  <c r="N23" i="2" s="1"/>
  <c r="C12" i="3" l="1"/>
  <c r="Y600" i="4" s="1"/>
  <c r="D17" i="7" s="1"/>
  <c r="D19" i="7" l="1"/>
  <c r="D12" i="3"/>
  <c r="Z600" i="4" s="1"/>
  <c r="E17" i="7" s="1"/>
  <c r="E19" i="7" s="1"/>
  <c r="E12" i="3"/>
  <c r="AA600" i="4" s="1"/>
  <c r="F17" i="7" s="1"/>
  <c r="F19" i="7" s="1"/>
  <c r="C17" i="7" l="1"/>
  <c r="P19" i="7"/>
  <c r="C19" i="7"/>
  <c r="P17" i="7"/>
  <c r="F12" i="3"/>
  <c r="AB600" i="4" s="1"/>
  <c r="G17" i="7" s="1"/>
  <c r="G19" i="7" l="1"/>
  <c r="G12" i="3"/>
  <c r="AC600" i="4" s="1"/>
  <c r="H17" i="7" s="1"/>
  <c r="H19" i="7" s="1"/>
  <c r="H12" i="3" l="1"/>
  <c r="AD600" i="4" s="1"/>
  <c r="I17" i="7" s="1"/>
  <c r="I19" i="7" s="1"/>
  <c r="Q19" i="7" l="1"/>
  <c r="Q17" i="7"/>
  <c r="I12" i="3"/>
  <c r="AE600" i="4" s="1"/>
  <c r="J17" i="7" s="1"/>
  <c r="J19" i="7" l="1"/>
  <c r="J12" i="3"/>
  <c r="AF600" i="4" s="1"/>
  <c r="K17" i="7" s="1"/>
  <c r="K19" i="7" s="1"/>
  <c r="K12" i="3" l="1"/>
  <c r="AG600" i="4" s="1"/>
  <c r="L17" i="7" s="1"/>
  <c r="L19" i="7" s="1"/>
  <c r="R17" i="7" l="1"/>
  <c r="R19" i="7"/>
  <c r="L12" i="3"/>
  <c r="AH600" i="4" s="1"/>
  <c r="M17" i="7" s="1"/>
  <c r="M19" i="7" l="1"/>
  <c r="M12" i="3"/>
  <c r="AI600" i="4" s="1"/>
  <c r="N17" i="7" s="1"/>
  <c r="N19" i="7" s="1"/>
  <c r="N12" i="3" l="1"/>
  <c r="AJ600" i="4" s="1"/>
  <c r="O17" i="7" s="1"/>
  <c r="O19" i="7" s="1"/>
  <c r="S17" i="7" l="1"/>
  <c r="S19" i="7"/>
  <c r="B13" i="2"/>
  <c r="C13" i="2" l="1"/>
  <c r="D13" i="2" l="1"/>
  <c r="E13" i="2" l="1"/>
  <c r="F13" i="2" l="1"/>
  <c r="G13" i="2"/>
  <c r="I13" i="2" l="1"/>
  <c r="H13" i="2"/>
  <c r="J13" i="2" l="1"/>
  <c r="K13" i="2" l="1"/>
  <c r="M13" i="2" l="1"/>
  <c r="L13" i="2"/>
  <c r="N13" i="2" l="1"/>
  <c r="C6" i="3"/>
  <c r="Y316" i="4" s="1"/>
  <c r="D17" i="6" s="1"/>
  <c r="D6" i="3"/>
  <c r="Z316" i="4" s="1"/>
  <c r="E17" i="6" s="1"/>
  <c r="E20" i="6" s="1"/>
  <c r="D20" i="6" l="1"/>
  <c r="C17" i="6"/>
  <c r="C15" i="3"/>
  <c r="Y294" i="4" s="1"/>
  <c r="D15" i="10" s="1"/>
  <c r="D13" i="3"/>
  <c r="Z597" i="4" s="1"/>
  <c r="E21" i="7" s="1"/>
  <c r="E24" i="7" s="1"/>
  <c r="E25" i="7" s="1"/>
  <c r="E26" i="7" s="1"/>
  <c r="E27" i="7" s="1"/>
  <c r="E8" i="5" s="1"/>
  <c r="D15" i="3"/>
  <c r="Z294" i="4" s="1"/>
  <c r="E15" i="10" s="1"/>
  <c r="E17" i="10" s="1"/>
  <c r="C13" i="3"/>
  <c r="Y597" i="4" s="1"/>
  <c r="D21" i="7" s="1"/>
  <c r="E6" i="3"/>
  <c r="AA316" i="4" s="1"/>
  <c r="F17" i="6" s="1"/>
  <c r="F20" i="6" s="1"/>
  <c r="C8" i="5" l="1"/>
  <c r="BJ8" i="5" s="1"/>
  <c r="D24" i="7"/>
  <c r="C21" i="7"/>
  <c r="C15" i="10"/>
  <c r="D17" i="10"/>
  <c r="P17" i="6"/>
  <c r="P20" i="6" s="1"/>
  <c r="C20" i="6"/>
  <c r="E15" i="3"/>
  <c r="AA294" i="4" s="1"/>
  <c r="F15" i="10" s="1"/>
  <c r="F17" i="10" s="1"/>
  <c r="E13" i="3"/>
  <c r="AA597" i="4" s="1"/>
  <c r="F21" i="7" s="1"/>
  <c r="F24" i="7" s="1"/>
  <c r="F25" i="7" s="1"/>
  <c r="F26" i="7" s="1"/>
  <c r="F27" i="7" s="1"/>
  <c r="F8" i="5" s="1"/>
  <c r="F6" i="3"/>
  <c r="AB316" i="4" s="1"/>
  <c r="G17" i="6" s="1"/>
  <c r="G20" i="6" l="1"/>
  <c r="P15" i="10"/>
  <c r="P17" i="10" s="1"/>
  <c r="C17" i="10"/>
  <c r="P21" i="7"/>
  <c r="P24" i="7" s="1"/>
  <c r="P25" i="7" s="1"/>
  <c r="P26" i="7" s="1"/>
  <c r="P27" i="7" s="1"/>
  <c r="C24" i="7"/>
  <c r="D25" i="7"/>
  <c r="C5" i="2"/>
  <c r="F15" i="3"/>
  <c r="AB294" i="4" s="1"/>
  <c r="G15" i="10" s="1"/>
  <c r="G17" i="10" s="1"/>
  <c r="F13" i="3"/>
  <c r="AB597" i="4" s="1"/>
  <c r="G21" i="7" s="1"/>
  <c r="C59" i="3"/>
  <c r="Y4732" i="4" s="1"/>
  <c r="G6" i="3"/>
  <c r="AC316" i="4" s="1"/>
  <c r="H17" i="6" s="1"/>
  <c r="H20" i="6" s="1"/>
  <c r="D26" i="15" l="1"/>
  <c r="G24" i="7"/>
  <c r="G25" i="7" s="1"/>
  <c r="G26" i="7" s="1"/>
  <c r="G27" i="7" s="1"/>
  <c r="G8" i="5" s="1"/>
  <c r="C25" i="7"/>
  <c r="D26" i="7"/>
  <c r="D59" i="3"/>
  <c r="Z4732" i="4" s="1"/>
  <c r="B5" i="2"/>
  <c r="D5" i="2"/>
  <c r="G13" i="3"/>
  <c r="AC597" i="4" s="1"/>
  <c r="H21" i="7" s="1"/>
  <c r="H24" i="7" s="1"/>
  <c r="H25" i="7" s="1"/>
  <c r="H26" i="7" s="1"/>
  <c r="H27" i="7" s="1"/>
  <c r="H8" i="5" s="1"/>
  <c r="G15" i="3"/>
  <c r="AC294" i="4" s="1"/>
  <c r="H15" i="10" s="1"/>
  <c r="E59" i="3"/>
  <c r="AA4732" i="4" s="1"/>
  <c r="H6" i="3"/>
  <c r="AD316" i="4" s="1"/>
  <c r="I17" i="6" s="1"/>
  <c r="I20" i="6" s="1"/>
  <c r="F26" i="15" l="1"/>
  <c r="F28" i="15" s="1"/>
  <c r="E26" i="15"/>
  <c r="E28" i="15" s="1"/>
  <c r="D28" i="15"/>
  <c r="Q17" i="6"/>
  <c r="Q20" i="6" s="1"/>
  <c r="D27" i="7"/>
  <c r="C26" i="7"/>
  <c r="H17" i="10"/>
  <c r="H15" i="3"/>
  <c r="AD294" i="4" s="1"/>
  <c r="I15" i="10" s="1"/>
  <c r="I17" i="10" s="1"/>
  <c r="E5" i="2"/>
  <c r="H13" i="3"/>
  <c r="AD597" i="4" s="1"/>
  <c r="I21" i="7" s="1"/>
  <c r="I24" i="7" s="1"/>
  <c r="I25" i="7" s="1"/>
  <c r="I26" i="7" s="1"/>
  <c r="I27" i="7" s="1"/>
  <c r="I8" i="5" s="1"/>
  <c r="Q8" i="5" s="1"/>
  <c r="I6" i="3"/>
  <c r="AE316" i="4" s="1"/>
  <c r="J17" i="6" s="1"/>
  <c r="F59" i="3"/>
  <c r="AB4732" i="4" s="1"/>
  <c r="C27" i="7" l="1"/>
  <c r="D8" i="5"/>
  <c r="P8" i="5" s="1"/>
  <c r="C26" i="15"/>
  <c r="G26" i="15"/>
  <c r="P28" i="15"/>
  <c r="C28" i="15"/>
  <c r="P26" i="15"/>
  <c r="Q15" i="10"/>
  <c r="Q17" i="10" s="1"/>
  <c r="Q21" i="7"/>
  <c r="Q24" i="7" s="1"/>
  <c r="Q25" i="7" s="1"/>
  <c r="Q26" i="7" s="1"/>
  <c r="Q27" i="7" s="1"/>
  <c r="J20" i="6"/>
  <c r="C42" i="3"/>
  <c r="Y4987" i="4" s="1"/>
  <c r="D22" i="11" s="1"/>
  <c r="C43" i="3"/>
  <c r="Y4906" i="4" s="1"/>
  <c r="D23" i="11" s="1"/>
  <c r="C51" i="3"/>
  <c r="Y4733" i="4" s="1"/>
  <c r="D26" i="12" s="1"/>
  <c r="I13" i="3"/>
  <c r="AE597" i="4" s="1"/>
  <c r="J21" i="7" s="1"/>
  <c r="I15" i="3"/>
  <c r="AE294" i="4" s="1"/>
  <c r="J15" i="10" s="1"/>
  <c r="F5" i="2"/>
  <c r="C23" i="3"/>
  <c r="Y516" i="4" s="1"/>
  <c r="D23" i="3"/>
  <c r="Z516" i="4" s="1"/>
  <c r="J6" i="3"/>
  <c r="AF316" i="4" s="1"/>
  <c r="K17" i="6" s="1"/>
  <c r="K20" i="6" s="1"/>
  <c r="G59" i="3"/>
  <c r="AC4732" i="4" s="1"/>
  <c r="D28" i="12" l="1"/>
  <c r="H26" i="15"/>
  <c r="H28" i="15" s="1"/>
  <c r="G28" i="15"/>
  <c r="D26" i="14"/>
  <c r="D24" i="11"/>
  <c r="J17" i="10"/>
  <c r="J24" i="7"/>
  <c r="J25" i="7" s="1"/>
  <c r="J26" i="7" s="1"/>
  <c r="J27" i="7" s="1"/>
  <c r="J8" i="5" s="1"/>
  <c r="E43" i="3"/>
  <c r="AA4906" i="4" s="1"/>
  <c r="F23" i="11" s="1"/>
  <c r="E42" i="3"/>
  <c r="AA4987" i="4" s="1"/>
  <c r="F22" i="11" s="1"/>
  <c r="J15" i="3"/>
  <c r="AF294" i="4" s="1"/>
  <c r="K15" i="10" s="1"/>
  <c r="K17" i="10" s="1"/>
  <c r="D10" i="2"/>
  <c r="D51" i="3"/>
  <c r="Z4733" i="4" s="1"/>
  <c r="E26" i="12" s="1"/>
  <c r="E28" i="12" s="1"/>
  <c r="J13" i="3"/>
  <c r="AF597" i="4" s="1"/>
  <c r="K21" i="7" s="1"/>
  <c r="K24" i="7" s="1"/>
  <c r="K25" i="7" s="1"/>
  <c r="K26" i="7" s="1"/>
  <c r="K27" i="7" s="1"/>
  <c r="K8" i="5" s="1"/>
  <c r="E51" i="3"/>
  <c r="AA4733" i="4" s="1"/>
  <c r="F26" i="12" s="1"/>
  <c r="F28" i="12" s="1"/>
  <c r="E23" i="3"/>
  <c r="AA516" i="4" s="1"/>
  <c r="H59" i="3"/>
  <c r="AD4732" i="4" s="1"/>
  <c r="K6" i="3"/>
  <c r="AG316" i="4" s="1"/>
  <c r="L17" i="6" s="1"/>
  <c r="L20" i="6" s="1"/>
  <c r="C26" i="12" l="1"/>
  <c r="I26" i="15"/>
  <c r="I28" i="15" s="1"/>
  <c r="P28" i="12"/>
  <c r="C28" i="12"/>
  <c r="P26" i="12"/>
  <c r="E26" i="14"/>
  <c r="E28" i="14" s="1"/>
  <c r="F26" i="14"/>
  <c r="F28" i="14" s="1"/>
  <c r="D28" i="14"/>
  <c r="F24" i="11"/>
  <c r="F25" i="11" s="1"/>
  <c r="D25" i="11"/>
  <c r="D26" i="11"/>
  <c r="D13" i="5" s="1"/>
  <c r="R17" i="6"/>
  <c r="R20" i="6" s="1"/>
  <c r="D42" i="3"/>
  <c r="Z4987" i="4" s="1"/>
  <c r="E22" i="11" s="1"/>
  <c r="C22" i="11" s="1"/>
  <c r="D43" i="3"/>
  <c r="Z4906" i="4" s="1"/>
  <c r="E23" i="11" s="1"/>
  <c r="F43" i="3"/>
  <c r="AB4906" i="4" s="1"/>
  <c r="G23" i="11" s="1"/>
  <c r="F42" i="3"/>
  <c r="AB4987" i="4" s="1"/>
  <c r="G22" i="11" s="1"/>
  <c r="B10" i="2"/>
  <c r="E10" i="2"/>
  <c r="H5" i="2"/>
  <c r="F51" i="3"/>
  <c r="AB4733" i="4" s="1"/>
  <c r="G26" i="12" s="1"/>
  <c r="G5" i="2"/>
  <c r="K13" i="3"/>
  <c r="AG597" i="4" s="1"/>
  <c r="L21" i="7" s="1"/>
  <c r="L24" i="7" s="1"/>
  <c r="L25" i="7" s="1"/>
  <c r="L26" i="7" s="1"/>
  <c r="L27" i="7" s="1"/>
  <c r="L8" i="5" s="1"/>
  <c r="R8" i="5" s="1"/>
  <c r="K15" i="3"/>
  <c r="AG294" i="4" s="1"/>
  <c r="L15" i="10" s="1"/>
  <c r="L17" i="10" s="1"/>
  <c r="C5" i="3"/>
  <c r="Y320" i="4" s="1"/>
  <c r="D13" i="6" s="1"/>
  <c r="L6" i="3"/>
  <c r="AH316" i="4" s="1"/>
  <c r="M17" i="6" s="1"/>
  <c r="F23" i="3"/>
  <c r="AB516" i="4" s="1"/>
  <c r="I59" i="3"/>
  <c r="AE4732" i="4" s="1"/>
  <c r="P23" i="11" l="1"/>
  <c r="C23" i="11"/>
  <c r="C26" i="14"/>
  <c r="G28" i="12"/>
  <c r="J26" i="15"/>
  <c r="Q26" i="15"/>
  <c r="Q28" i="15"/>
  <c r="F26" i="11"/>
  <c r="G24" i="11"/>
  <c r="G25" i="11" s="1"/>
  <c r="P26" i="14"/>
  <c r="P28" i="14"/>
  <c r="C28" i="14"/>
  <c r="G26" i="14"/>
  <c r="G28" i="14" s="1"/>
  <c r="E24" i="11"/>
  <c r="C24" i="11" s="1"/>
  <c r="P22" i="11"/>
  <c r="D30" i="11"/>
  <c r="M20" i="6"/>
  <c r="R15" i="10"/>
  <c r="R17" i="10" s="1"/>
  <c r="R21" i="7"/>
  <c r="R24" i="7" s="1"/>
  <c r="R25" i="7" s="1"/>
  <c r="R26" i="7" s="1"/>
  <c r="R27" i="7" s="1"/>
  <c r="D15" i="6"/>
  <c r="D36" i="3"/>
  <c r="Z576" i="4" s="1"/>
  <c r="D37" i="3"/>
  <c r="Z562" i="4" s="1"/>
  <c r="E5" i="3"/>
  <c r="AA320" i="4" s="1"/>
  <c r="F13" i="6" s="1"/>
  <c r="F15" i="6" s="1"/>
  <c r="F21" i="6" s="1"/>
  <c r="F22" i="6" s="1"/>
  <c r="F23" i="6" s="1"/>
  <c r="F25" i="6" s="1"/>
  <c r="F7" i="5" s="1"/>
  <c r="G43" i="3"/>
  <c r="AC4906" i="4" s="1"/>
  <c r="H23" i="11" s="1"/>
  <c r="G42" i="3"/>
  <c r="AC4987" i="4" s="1"/>
  <c r="H22" i="11" s="1"/>
  <c r="C37" i="3"/>
  <c r="Y562" i="4" s="1"/>
  <c r="C36" i="3"/>
  <c r="Y576" i="4" s="1"/>
  <c r="D5" i="3"/>
  <c r="Z320" i="4" s="1"/>
  <c r="E13" i="6" s="1"/>
  <c r="E15" i="6" s="1"/>
  <c r="E21" i="6" s="1"/>
  <c r="E22" i="6" s="1"/>
  <c r="E23" i="6" s="1"/>
  <c r="E25" i="6" s="1"/>
  <c r="E7" i="5" s="1"/>
  <c r="G51" i="3"/>
  <c r="AC4733" i="4" s="1"/>
  <c r="H26" i="12" s="1"/>
  <c r="H28" i="12" s="1"/>
  <c r="L13" i="3"/>
  <c r="AH597" i="4" s="1"/>
  <c r="M21" i="7" s="1"/>
  <c r="L15" i="3"/>
  <c r="AH294" i="4" s="1"/>
  <c r="M15" i="10" s="1"/>
  <c r="F10" i="2"/>
  <c r="M6" i="3"/>
  <c r="AI316" i="4" s="1"/>
  <c r="N17" i="6" s="1"/>
  <c r="N20" i="6" s="1"/>
  <c r="G23" i="3"/>
  <c r="AC516" i="4" s="1"/>
  <c r="J59" i="3"/>
  <c r="AF4732" i="4" s="1"/>
  <c r="F30" i="11" l="1"/>
  <c r="F13" i="5"/>
  <c r="C13" i="6"/>
  <c r="C7" i="5"/>
  <c r="BJ7" i="5" s="1"/>
  <c r="K26" i="15"/>
  <c r="K28" i="15" s="1"/>
  <c r="J28" i="15"/>
  <c r="G26" i="11"/>
  <c r="G13" i="5" s="1"/>
  <c r="H26" i="14"/>
  <c r="H28" i="14" s="1"/>
  <c r="H24" i="11"/>
  <c r="H25" i="11" s="1"/>
  <c r="E25" i="11"/>
  <c r="E26" i="11"/>
  <c r="P24" i="11"/>
  <c r="AV23" i="9"/>
  <c r="AV22" i="9"/>
  <c r="M17" i="10"/>
  <c r="M24" i="7"/>
  <c r="M25" i="7" s="1"/>
  <c r="M26" i="7" s="1"/>
  <c r="M27" i="7" s="1"/>
  <c r="M8" i="5" s="1"/>
  <c r="P13" i="6"/>
  <c r="P15" i="6" s="1"/>
  <c r="P21" i="6" s="1"/>
  <c r="P22" i="6" s="1"/>
  <c r="P23" i="6" s="1"/>
  <c r="P25" i="6" s="1"/>
  <c r="D21" i="6"/>
  <c r="C15" i="6"/>
  <c r="F5" i="3"/>
  <c r="AB320" i="4" s="1"/>
  <c r="G13" i="6" s="1"/>
  <c r="H42" i="3"/>
  <c r="AD4987" i="4" s="1"/>
  <c r="I22" i="11" s="1"/>
  <c r="H43" i="3"/>
  <c r="AD4906" i="4" s="1"/>
  <c r="I23" i="11" s="1"/>
  <c r="Q23" i="11" s="1"/>
  <c r="E37" i="3"/>
  <c r="AA562" i="4" s="1"/>
  <c r="E36" i="3"/>
  <c r="AA576" i="4" s="1"/>
  <c r="C10" i="2"/>
  <c r="M13" i="3"/>
  <c r="AI597" i="4" s="1"/>
  <c r="N21" i="7" s="1"/>
  <c r="N24" i="7" s="1"/>
  <c r="N25" i="7" s="1"/>
  <c r="N26" i="7" s="1"/>
  <c r="N27" i="7" s="1"/>
  <c r="N8" i="5" s="1"/>
  <c r="D4" i="2"/>
  <c r="H51" i="3"/>
  <c r="AD4733" i="4" s="1"/>
  <c r="I26" i="12" s="1"/>
  <c r="I28" i="12" s="1"/>
  <c r="J5" i="2"/>
  <c r="M15" i="3"/>
  <c r="AI294" i="4" s="1"/>
  <c r="N15" i="10" s="1"/>
  <c r="N17" i="10" s="1"/>
  <c r="G10" i="2"/>
  <c r="K59" i="3"/>
  <c r="AG4732" i="4" s="1"/>
  <c r="H23" i="3"/>
  <c r="AD516" i="4" s="1"/>
  <c r="G30" i="11" l="1"/>
  <c r="BJ14" i="5"/>
  <c r="BJ18" i="5"/>
  <c r="E13" i="5"/>
  <c r="C26" i="11"/>
  <c r="P25" i="11"/>
  <c r="C25" i="11"/>
  <c r="H26" i="11"/>
  <c r="L26" i="15"/>
  <c r="L28" i="15" s="1"/>
  <c r="Q26" i="12"/>
  <c r="Q28" i="12"/>
  <c r="I26" i="14"/>
  <c r="Q22" i="11"/>
  <c r="I24" i="11"/>
  <c r="E30" i="11"/>
  <c r="P26" i="11"/>
  <c r="C21" i="6"/>
  <c r="D22" i="6"/>
  <c r="G15" i="6"/>
  <c r="G5" i="3"/>
  <c r="AC320" i="4" s="1"/>
  <c r="H13" i="6" s="1"/>
  <c r="H15" i="6" s="1"/>
  <c r="H21" i="6" s="1"/>
  <c r="H22" i="6" s="1"/>
  <c r="H23" i="6" s="1"/>
  <c r="H25" i="6" s="1"/>
  <c r="H7" i="5" s="1"/>
  <c r="C4" i="2"/>
  <c r="I5" i="2"/>
  <c r="H5" i="3"/>
  <c r="AD320" i="4" s="1"/>
  <c r="I13" i="6" s="1"/>
  <c r="I15" i="6" s="1"/>
  <c r="I21" i="6" s="1"/>
  <c r="I22" i="6" s="1"/>
  <c r="I23" i="6" s="1"/>
  <c r="I25" i="6" s="1"/>
  <c r="I7" i="5" s="1"/>
  <c r="K5" i="2"/>
  <c r="E4" i="2"/>
  <c r="I51" i="3"/>
  <c r="AE4733" i="4" s="1"/>
  <c r="J26" i="12" s="1"/>
  <c r="L59" i="3"/>
  <c r="AH4732" i="4" s="1"/>
  <c r="I23" i="3"/>
  <c r="AE516" i="4" s="1"/>
  <c r="C13" i="5" l="1"/>
  <c r="P13" i="5"/>
  <c r="P30" i="11"/>
  <c r="C30" i="11"/>
  <c r="H30" i="11"/>
  <c r="H13" i="5"/>
  <c r="M26" i="15"/>
  <c r="R28" i="15"/>
  <c r="R26" i="15"/>
  <c r="J28" i="12"/>
  <c r="J26" i="14"/>
  <c r="Q26" i="14"/>
  <c r="I28" i="14"/>
  <c r="I25" i="11"/>
  <c r="Q25" i="11" s="1"/>
  <c r="I26" i="11"/>
  <c r="I13" i="5" s="1"/>
  <c r="Q24" i="11"/>
  <c r="Q13" i="6"/>
  <c r="Q15" i="6" s="1"/>
  <c r="Q21" i="6" s="1"/>
  <c r="Q22" i="6" s="1"/>
  <c r="Q23" i="6" s="1"/>
  <c r="Q25" i="6" s="1"/>
  <c r="G21" i="6"/>
  <c r="D23" i="6"/>
  <c r="C22" i="6"/>
  <c r="F36" i="3"/>
  <c r="AB576" i="4" s="1"/>
  <c r="F37" i="3"/>
  <c r="AB562" i="4" s="1"/>
  <c r="I42" i="3"/>
  <c r="AE4987" i="4" s="1"/>
  <c r="J22" i="11" s="1"/>
  <c r="I43" i="3"/>
  <c r="AE4906" i="4" s="1"/>
  <c r="J23" i="11" s="1"/>
  <c r="J43" i="3"/>
  <c r="AF4906" i="4" s="1"/>
  <c r="K23" i="11" s="1"/>
  <c r="J42" i="3"/>
  <c r="AF4987" i="4" s="1"/>
  <c r="K22" i="11" s="1"/>
  <c r="N6" i="3"/>
  <c r="AJ316" i="4" s="1"/>
  <c r="O17" i="6" s="1"/>
  <c r="G37" i="3"/>
  <c r="AC562" i="4" s="1"/>
  <c r="G36" i="3"/>
  <c r="AC576" i="4" s="1"/>
  <c r="N13" i="3"/>
  <c r="AJ597" i="4" s="1"/>
  <c r="O21" i="7" s="1"/>
  <c r="B4" i="2"/>
  <c r="I10" i="2"/>
  <c r="L5" i="2"/>
  <c r="J51" i="3"/>
  <c r="AF4733" i="4" s="1"/>
  <c r="K26" i="12" s="1"/>
  <c r="K28" i="12" s="1"/>
  <c r="N15" i="3"/>
  <c r="AJ294" i="4" s="1"/>
  <c r="O15" i="10" s="1"/>
  <c r="M59" i="3"/>
  <c r="AI4732" i="4" s="1"/>
  <c r="J23" i="3"/>
  <c r="AF516" i="4" s="1"/>
  <c r="Q13" i="5" l="1"/>
  <c r="N26" i="15"/>
  <c r="N28" i="15" s="1"/>
  <c r="M28" i="15"/>
  <c r="K26" i="14"/>
  <c r="K28" i="14" s="1"/>
  <c r="Q28" i="14"/>
  <c r="J28" i="14"/>
  <c r="K24" i="11"/>
  <c r="K25" i="11" s="1"/>
  <c r="I30" i="11"/>
  <c r="Q30" i="11" s="1"/>
  <c r="Q26" i="11"/>
  <c r="J24" i="11"/>
  <c r="O17" i="10"/>
  <c r="S15" i="10"/>
  <c r="S17" i="10" s="1"/>
  <c r="O24" i="7"/>
  <c r="O25" i="7" s="1"/>
  <c r="O26" i="7" s="1"/>
  <c r="O27" i="7" s="1"/>
  <c r="O8" i="5" s="1"/>
  <c r="S8" i="5" s="1"/>
  <c r="S21" i="7"/>
  <c r="S24" i="7" s="1"/>
  <c r="S25" i="7" s="1"/>
  <c r="S26" i="7" s="1"/>
  <c r="S27" i="7" s="1"/>
  <c r="O20" i="6"/>
  <c r="S17" i="6"/>
  <c r="S20" i="6" s="1"/>
  <c r="D25" i="6"/>
  <c r="D7" i="5" s="1"/>
  <c r="C23" i="6"/>
  <c r="G22" i="6"/>
  <c r="F4" i="2"/>
  <c r="I5" i="3"/>
  <c r="AE320" i="4" s="1"/>
  <c r="J13" i="6" s="1"/>
  <c r="K42" i="3"/>
  <c r="AG4987" i="4" s="1"/>
  <c r="L22" i="11" s="1"/>
  <c r="K43" i="3"/>
  <c r="AG4906" i="4" s="1"/>
  <c r="L23" i="11" s="1"/>
  <c r="R23" i="11" s="1"/>
  <c r="K51" i="3"/>
  <c r="AG4733" i="4" s="1"/>
  <c r="L26" i="12" s="1"/>
  <c r="L28" i="12" s="1"/>
  <c r="J10" i="2"/>
  <c r="J5" i="3"/>
  <c r="AF320" i="4" s="1"/>
  <c r="K13" i="6" s="1"/>
  <c r="K15" i="6" s="1"/>
  <c r="K21" i="6" s="1"/>
  <c r="K22" i="6" s="1"/>
  <c r="K23" i="6" s="1"/>
  <c r="K25" i="6" s="1"/>
  <c r="K7" i="5" s="1"/>
  <c r="K23" i="3"/>
  <c r="AG516" i="4" s="1"/>
  <c r="P7" i="5" l="1"/>
  <c r="K26" i="11"/>
  <c r="R26" i="12"/>
  <c r="R28" i="12"/>
  <c r="L26" i="14"/>
  <c r="L28" i="14" s="1"/>
  <c r="L24" i="11"/>
  <c r="R24" i="11" s="1"/>
  <c r="J25" i="11"/>
  <c r="J26" i="11"/>
  <c r="J13" i="5" s="1"/>
  <c r="R22" i="11"/>
  <c r="J15" i="6"/>
  <c r="G23" i="6"/>
  <c r="C25" i="6"/>
  <c r="H10" i="2"/>
  <c r="L42" i="3"/>
  <c r="AH4987" i="4" s="1"/>
  <c r="M22" i="11" s="1"/>
  <c r="L43" i="3"/>
  <c r="AH4906" i="4" s="1"/>
  <c r="M23" i="11" s="1"/>
  <c r="I37" i="3"/>
  <c r="AE562" i="4" s="1"/>
  <c r="I36" i="3"/>
  <c r="AE576" i="4" s="1"/>
  <c r="H36" i="3"/>
  <c r="AD576" i="4" s="1"/>
  <c r="H37" i="3"/>
  <c r="AD562" i="4" s="1"/>
  <c r="N59" i="3"/>
  <c r="AJ4732" i="4" s="1"/>
  <c r="L51" i="3"/>
  <c r="AH4733" i="4" s="1"/>
  <c r="M26" i="12" s="1"/>
  <c r="H4" i="2"/>
  <c r="K10" i="2"/>
  <c r="G4" i="2"/>
  <c r="L23" i="3"/>
  <c r="AH516" i="4" s="1"/>
  <c r="K30" i="11" l="1"/>
  <c r="K13" i="5"/>
  <c r="O26" i="15"/>
  <c r="M28" i="12"/>
  <c r="M26" i="14"/>
  <c r="R28" i="14"/>
  <c r="R26" i="14"/>
  <c r="J30" i="11"/>
  <c r="M24" i="11"/>
  <c r="L25" i="11"/>
  <c r="R25" i="11" s="1"/>
  <c r="L26" i="11"/>
  <c r="G25" i="6"/>
  <c r="G7" i="5" s="1"/>
  <c r="J21" i="6"/>
  <c r="K5" i="3"/>
  <c r="AG320" i="4" s="1"/>
  <c r="L13" i="6" s="1"/>
  <c r="R13" i="6" s="1"/>
  <c r="R15" i="6" s="1"/>
  <c r="R21" i="6" s="1"/>
  <c r="R22" i="6" s="1"/>
  <c r="R23" i="6" s="1"/>
  <c r="R25" i="6" s="1"/>
  <c r="M42" i="3"/>
  <c r="AI4987" i="4" s="1"/>
  <c r="N22" i="11" s="1"/>
  <c r="M43" i="3"/>
  <c r="AI4906" i="4" s="1"/>
  <c r="N23" i="11" s="1"/>
  <c r="J36" i="3"/>
  <c r="AF576" i="4" s="1"/>
  <c r="J37" i="3"/>
  <c r="AF562" i="4" s="1"/>
  <c r="M5" i="2"/>
  <c r="N5" i="2" s="1"/>
  <c r="L10" i="2"/>
  <c r="M51" i="3"/>
  <c r="AI4733" i="4" s="1"/>
  <c r="N26" i="12" s="1"/>
  <c r="N28" i="12" s="1"/>
  <c r="M23" i="3"/>
  <c r="AI516" i="4" s="1"/>
  <c r="Q7" i="5" l="1"/>
  <c r="L30" i="11"/>
  <c r="R30" i="11" s="1"/>
  <c r="L13" i="5"/>
  <c r="R13" i="5" s="1"/>
  <c r="O28" i="15"/>
  <c r="S26" i="15"/>
  <c r="N26" i="14"/>
  <c r="N28" i="14" s="1"/>
  <c r="M28" i="14"/>
  <c r="N24" i="11"/>
  <c r="N26" i="11" s="1"/>
  <c r="M25" i="11"/>
  <c r="M26" i="11"/>
  <c r="M13" i="5" s="1"/>
  <c r="R26" i="11"/>
  <c r="L15" i="6"/>
  <c r="J22" i="6"/>
  <c r="I4" i="2"/>
  <c r="L5" i="3"/>
  <c r="AH320" i="4" s="1"/>
  <c r="M13" i="6" s="1"/>
  <c r="K37" i="3"/>
  <c r="AG562" i="4" s="1"/>
  <c r="K36" i="3"/>
  <c r="AG576" i="4" s="1"/>
  <c r="N51" i="3"/>
  <c r="AJ4733" i="4" s="1"/>
  <c r="O26" i="12" s="1"/>
  <c r="O28" i="12" s="1"/>
  <c r="N30" i="11" l="1"/>
  <c r="N13" i="5"/>
  <c r="N25" i="11"/>
  <c r="S28" i="15"/>
  <c r="S28" i="12"/>
  <c r="S26" i="12"/>
  <c r="O26" i="14"/>
  <c r="O28" i="14" s="1"/>
  <c r="M30" i="11"/>
  <c r="M15" i="6"/>
  <c r="J23" i="6"/>
  <c r="L21" i="6"/>
  <c r="J4" i="2"/>
  <c r="N43" i="3"/>
  <c r="AJ4906" i="4" s="1"/>
  <c r="O23" i="11" s="1"/>
  <c r="S23" i="11" s="1"/>
  <c r="N42" i="3"/>
  <c r="AJ4987" i="4" s="1"/>
  <c r="O22" i="11" s="1"/>
  <c r="L36" i="3"/>
  <c r="AH576" i="4" s="1"/>
  <c r="L37" i="3"/>
  <c r="AH562" i="4" s="1"/>
  <c r="M5" i="3"/>
  <c r="AI320" i="4" s="1"/>
  <c r="N13" i="6" s="1"/>
  <c r="N15" i="6" s="1"/>
  <c r="N21" i="6" s="1"/>
  <c r="N22" i="6" s="1"/>
  <c r="N23" i="6" s="1"/>
  <c r="N25" i="6" s="1"/>
  <c r="N7" i="5" s="1"/>
  <c r="N23" i="3"/>
  <c r="AJ516" i="4" s="1"/>
  <c r="N5" i="3"/>
  <c r="AJ320" i="4" s="1"/>
  <c r="O13" i="6" s="1"/>
  <c r="O15" i="6" s="1"/>
  <c r="O21" i="6" s="1"/>
  <c r="O22" i="6" s="1"/>
  <c r="O23" i="6" s="1"/>
  <c r="O25" i="6" s="1"/>
  <c r="O7" i="5" s="1"/>
  <c r="S26" i="14" l="1"/>
  <c r="S28" i="14"/>
  <c r="O24" i="11"/>
  <c r="S22" i="11"/>
  <c r="S13" i="6"/>
  <c r="S15" i="6" s="1"/>
  <c r="S21" i="6" s="1"/>
  <c r="S22" i="6" s="1"/>
  <c r="S23" i="6" s="1"/>
  <c r="S25" i="6" s="1"/>
  <c r="L22" i="6"/>
  <c r="J25" i="6"/>
  <c r="J7" i="5" s="1"/>
  <c r="M21" i="6"/>
  <c r="M36" i="3"/>
  <c r="AI576" i="4" s="1"/>
  <c r="M37" i="3"/>
  <c r="AI562" i="4" s="1"/>
  <c r="K4" i="2"/>
  <c r="L4" i="2"/>
  <c r="O25" i="11" l="1"/>
  <c r="S25" i="11" s="1"/>
  <c r="O26" i="11"/>
  <c r="O13" i="5" s="1"/>
  <c r="S13" i="5" s="1"/>
  <c r="S24" i="11"/>
  <c r="M22" i="6"/>
  <c r="L23" i="6"/>
  <c r="M10" i="2"/>
  <c r="N10" i="2" s="1"/>
  <c r="O30" i="11" l="1"/>
  <c r="S30" i="11" s="1"/>
  <c r="S26" i="11"/>
  <c r="M23" i="6"/>
  <c r="L25" i="6"/>
  <c r="L7" i="5" s="1"/>
  <c r="N37" i="3"/>
  <c r="AJ562" i="4" s="1"/>
  <c r="N36" i="3"/>
  <c r="AJ576" i="4" s="1"/>
  <c r="M4" i="2"/>
  <c r="N4" i="2" s="1"/>
  <c r="R7" i="5" l="1"/>
  <c r="M25" i="6"/>
  <c r="M7" i="5" s="1"/>
  <c r="S7" i="5" l="1"/>
  <c r="C25" i="3" l="1"/>
  <c r="D32" i="9" s="1"/>
  <c r="C27" i="3" l="1"/>
  <c r="Y595" i="4" s="1"/>
  <c r="C28" i="3"/>
  <c r="Y580" i="4" s="1"/>
  <c r="C26" i="3"/>
  <c r="Y587" i="4" s="1"/>
  <c r="M28" i="3" l="1"/>
  <c r="AI580" i="4" s="1"/>
  <c r="M26" i="3"/>
  <c r="AI587" i="4" s="1"/>
  <c r="N9" i="9" s="1"/>
  <c r="M27" i="3"/>
  <c r="AI595" i="4" s="1"/>
  <c r="H26" i="3"/>
  <c r="AD587" i="4" s="1"/>
  <c r="I9" i="9" s="1"/>
  <c r="H28" i="3"/>
  <c r="AD580" i="4" s="1"/>
  <c r="H27" i="3"/>
  <c r="AD595" i="4" s="1"/>
  <c r="J26" i="3"/>
  <c r="AF587" i="4" s="1"/>
  <c r="K9" i="9" s="1"/>
  <c r="J28" i="3"/>
  <c r="AF580" i="4" s="1"/>
  <c r="J27" i="3"/>
  <c r="AF595" i="4" s="1"/>
  <c r="G28" i="3"/>
  <c r="AC580" i="4" s="1"/>
  <c r="G26" i="3"/>
  <c r="AC587" i="4" s="1"/>
  <c r="G27" i="3"/>
  <c r="AC595" i="4" s="1"/>
  <c r="F26" i="3"/>
  <c r="AB587" i="4" s="1"/>
  <c r="F28" i="3"/>
  <c r="AB580" i="4" s="1"/>
  <c r="F27" i="3"/>
  <c r="AB595" i="4" s="1"/>
  <c r="E28" i="3"/>
  <c r="AA580" i="4" s="1"/>
  <c r="E26" i="3"/>
  <c r="AA587" i="4" s="1"/>
  <c r="E27" i="3"/>
  <c r="AA595" i="4" s="1"/>
  <c r="E25" i="3"/>
  <c r="F32" i="9" s="1"/>
  <c r="D25" i="3"/>
  <c r="E32" i="9" s="1"/>
  <c r="N26" i="3"/>
  <c r="AJ587" i="4" s="1"/>
  <c r="N27" i="3"/>
  <c r="AJ595" i="4" s="1"/>
  <c r="N28" i="3"/>
  <c r="AJ580" i="4" s="1"/>
  <c r="D28" i="3"/>
  <c r="Z580" i="4" s="1"/>
  <c r="D26" i="3"/>
  <c r="Z587" i="4" s="1"/>
  <c r="D27" i="3"/>
  <c r="Z595" i="4" s="1"/>
  <c r="AT13" i="9"/>
  <c r="D9" i="9"/>
  <c r="L28" i="3"/>
  <c r="AH580" i="4" s="1"/>
  <c r="L27" i="3"/>
  <c r="AH595" i="4" s="1"/>
  <c r="L26" i="3"/>
  <c r="AH587" i="4" s="1"/>
  <c r="M9" i="9" s="1"/>
  <c r="AT15" i="9"/>
  <c r="K27" i="3"/>
  <c r="AG595" i="4" s="1"/>
  <c r="K28" i="3"/>
  <c r="AG580" i="4" s="1"/>
  <c r="K26" i="3"/>
  <c r="AG587" i="4" s="1"/>
  <c r="L9" i="9" s="1"/>
  <c r="AT14" i="9"/>
  <c r="I28" i="3"/>
  <c r="AE580" i="4" s="1"/>
  <c r="I27" i="3"/>
  <c r="AE595" i="4" s="1"/>
  <c r="I26" i="3"/>
  <c r="AE587" i="4" s="1"/>
  <c r="E9" i="9" l="1"/>
  <c r="C9" i="9" s="1"/>
  <c r="L6" i="9"/>
  <c r="L7" i="9"/>
  <c r="L8" i="9"/>
  <c r="H9" i="9"/>
  <c r="F25" i="3"/>
  <c r="G32" i="9" s="1"/>
  <c r="D29" i="3"/>
  <c r="Z550" i="4" s="1"/>
  <c r="E13" i="9" s="1"/>
  <c r="C13" i="9" s="1"/>
  <c r="D31" i="3"/>
  <c r="Z543" i="4" s="1"/>
  <c r="E15" i="9" s="1"/>
  <c r="C15" i="9" s="1"/>
  <c r="D30" i="3"/>
  <c r="Z556" i="4" s="1"/>
  <c r="E14" i="9" s="1"/>
  <c r="C14" i="9" s="1"/>
  <c r="O9" i="9"/>
  <c r="S9" i="9" s="1"/>
  <c r="M8" i="9"/>
  <c r="M6" i="9"/>
  <c r="M7" i="9"/>
  <c r="C32" i="9"/>
  <c r="P32" i="9"/>
  <c r="K7" i="9"/>
  <c r="K8" i="9"/>
  <c r="K6" i="9"/>
  <c r="D32" i="3"/>
  <c r="Z586" i="4" s="1"/>
  <c r="D34" i="3"/>
  <c r="Z585" i="4" s="1"/>
  <c r="E12" i="9" s="1"/>
  <c r="J9" i="9"/>
  <c r="F9" i="9"/>
  <c r="D8" i="9"/>
  <c r="D28" i="9"/>
  <c r="D6" i="9"/>
  <c r="D7" i="9"/>
  <c r="I6" i="9"/>
  <c r="I8" i="9"/>
  <c r="I7" i="9"/>
  <c r="AT17" i="9"/>
  <c r="N8" i="9"/>
  <c r="N6" i="9"/>
  <c r="N7" i="9"/>
  <c r="E7" i="9"/>
  <c r="C7" i="9" s="1"/>
  <c r="E6" i="9"/>
  <c r="C6" i="9" s="1"/>
  <c r="E17" i="9"/>
  <c r="C17" i="9" s="1"/>
  <c r="E8" i="9"/>
  <c r="C8" i="9" s="1"/>
  <c r="G9" i="9"/>
  <c r="E29" i="9" l="1"/>
  <c r="E28" i="9"/>
  <c r="C28" i="9" s="1"/>
  <c r="G34" i="3"/>
  <c r="AC585" i="4" s="1"/>
  <c r="G32" i="3"/>
  <c r="AC586" i="4" s="1"/>
  <c r="G49" i="3"/>
  <c r="AC4695" i="4" s="1"/>
  <c r="G48" i="3"/>
  <c r="AC4693" i="4" s="1"/>
  <c r="G50" i="3"/>
  <c r="AC4715" i="4" s="1"/>
  <c r="K49" i="3"/>
  <c r="AG4695" i="4" s="1"/>
  <c r="K50" i="3"/>
  <c r="AG4715" i="4" s="1"/>
  <c r="K48" i="3"/>
  <c r="AG4693" i="4" s="1"/>
  <c r="E32" i="3"/>
  <c r="AA586" i="4" s="1"/>
  <c r="E34" i="3"/>
  <c r="AA585" i="4" s="1"/>
  <c r="I31" i="3"/>
  <c r="AE543" i="4" s="1"/>
  <c r="J15" i="9" s="1"/>
  <c r="I30" i="3"/>
  <c r="AE556" i="4" s="1"/>
  <c r="J14" i="9" s="1"/>
  <c r="I29" i="3"/>
  <c r="AE550" i="4" s="1"/>
  <c r="J13" i="9" s="1"/>
  <c r="G30" i="3"/>
  <c r="AC556" i="4" s="1"/>
  <c r="H14" i="9" s="1"/>
  <c r="G31" i="3"/>
  <c r="AC543" i="4" s="1"/>
  <c r="H15" i="9" s="1"/>
  <c r="G29" i="3"/>
  <c r="AC550" i="4" s="1"/>
  <c r="H13" i="9" s="1"/>
  <c r="J6" i="9"/>
  <c r="J8" i="9"/>
  <c r="R8" i="9" s="1"/>
  <c r="J7" i="9"/>
  <c r="R7" i="9" s="1"/>
  <c r="R9" i="9"/>
  <c r="M34" i="3"/>
  <c r="AI585" i="4" s="1"/>
  <c r="M32" i="3"/>
  <c r="AI586" i="4" s="1"/>
  <c r="F50" i="3"/>
  <c r="AB4715" i="4" s="1"/>
  <c r="F49" i="3"/>
  <c r="AB4695" i="4" s="1"/>
  <c r="F48" i="3"/>
  <c r="AB4693" i="4" s="1"/>
  <c r="H49" i="3"/>
  <c r="AD4695" i="4" s="1"/>
  <c r="H48" i="3"/>
  <c r="AD4693" i="4" s="1"/>
  <c r="H50" i="3"/>
  <c r="AD4715" i="4" s="1"/>
  <c r="M29" i="3"/>
  <c r="AI550" i="4" s="1"/>
  <c r="M31" i="3"/>
  <c r="AI543" i="4" s="1"/>
  <c r="N15" i="9" s="1"/>
  <c r="M30" i="3"/>
  <c r="AI556" i="4" s="1"/>
  <c r="N14" i="9" s="1"/>
  <c r="G25" i="3"/>
  <c r="H32" i="9" s="1"/>
  <c r="H28" i="9" s="1"/>
  <c r="L56" i="3"/>
  <c r="AH4692" i="4" s="1"/>
  <c r="L58" i="3"/>
  <c r="AH4714" i="4" s="1"/>
  <c r="M20" i="15" s="1"/>
  <c r="L57" i="3"/>
  <c r="AH4694" i="4" s="1"/>
  <c r="M17" i="15" s="1"/>
  <c r="D48" i="3"/>
  <c r="Z4693" i="4" s="1"/>
  <c r="D50" i="3"/>
  <c r="Z4715" i="4" s="1"/>
  <c r="D49" i="3"/>
  <c r="Z4695" i="4" s="1"/>
  <c r="J30" i="3"/>
  <c r="AF556" i="4" s="1"/>
  <c r="K14" i="9" s="1"/>
  <c r="J31" i="3"/>
  <c r="AF543" i="4" s="1"/>
  <c r="K15" i="9" s="1"/>
  <c r="J29" i="3"/>
  <c r="AF550" i="4" s="1"/>
  <c r="F7" i="9"/>
  <c r="P7" i="9" s="1"/>
  <c r="F6" i="9"/>
  <c r="P6" i="9" s="1"/>
  <c r="F8" i="9"/>
  <c r="P8" i="9" s="1"/>
  <c r="F28" i="9"/>
  <c r="P28" i="9" s="1"/>
  <c r="J34" i="3"/>
  <c r="AF585" i="4" s="1"/>
  <c r="J32" i="3"/>
  <c r="AF586" i="4" s="1"/>
  <c r="J56" i="3"/>
  <c r="AF4692" i="4" s="1"/>
  <c r="J57" i="3"/>
  <c r="AF4694" i="4" s="1"/>
  <c r="K17" i="15" s="1"/>
  <c r="J58" i="3"/>
  <c r="AF4714" i="4" s="1"/>
  <c r="K20" i="15" s="1"/>
  <c r="D57" i="3"/>
  <c r="Z4694" i="4" s="1"/>
  <c r="E17" i="15" s="1"/>
  <c r="C17" i="15" s="1"/>
  <c r="D56" i="3"/>
  <c r="Z4692" i="4" s="1"/>
  <c r="D58" i="3"/>
  <c r="Z4714" i="4" s="1"/>
  <c r="E20" i="15" s="1"/>
  <c r="C20" i="15" s="1"/>
  <c r="G58" i="3"/>
  <c r="AC4714" i="4" s="1"/>
  <c r="H20" i="15" s="1"/>
  <c r="G57" i="3"/>
  <c r="AC4694" i="4" s="1"/>
  <c r="H17" i="15" s="1"/>
  <c r="G56" i="3"/>
  <c r="AC4692" i="4" s="1"/>
  <c r="N49" i="3"/>
  <c r="AJ4695" i="4" s="1"/>
  <c r="N48" i="3"/>
  <c r="AJ4693" i="4" s="1"/>
  <c r="N50" i="3"/>
  <c r="AJ4715" i="4" s="1"/>
  <c r="I50" i="3"/>
  <c r="AE4715" i="4" s="1"/>
  <c r="I49" i="3"/>
  <c r="AE4695" i="4" s="1"/>
  <c r="I48" i="3"/>
  <c r="AE4693" i="4" s="1"/>
  <c r="J50" i="3"/>
  <c r="AF4715" i="4" s="1"/>
  <c r="J48" i="3"/>
  <c r="AF4693" i="4" s="1"/>
  <c r="J49" i="3"/>
  <c r="AF4695" i="4" s="1"/>
  <c r="H6" i="9"/>
  <c r="H7" i="9"/>
  <c r="H8" i="9"/>
  <c r="H12" i="9"/>
  <c r="H17" i="9"/>
  <c r="H34" i="3"/>
  <c r="AD585" i="4" s="1"/>
  <c r="H32" i="3"/>
  <c r="AD586" i="4" s="1"/>
  <c r="E11" i="9"/>
  <c r="C11" i="9" s="1"/>
  <c r="E10" i="9"/>
  <c r="C10" i="9" s="1"/>
  <c r="C12" i="9"/>
  <c r="E22" i="9"/>
  <c r="E23" i="9"/>
  <c r="C23" i="9" s="1"/>
  <c r="F58" i="3"/>
  <c r="AB4714" i="4" s="1"/>
  <c r="G20" i="15" s="1"/>
  <c r="F57" i="3"/>
  <c r="AB4694" i="4" s="1"/>
  <c r="G17" i="15" s="1"/>
  <c r="F56" i="3"/>
  <c r="AB4692" i="4" s="1"/>
  <c r="H31" i="3"/>
  <c r="AD543" i="4" s="1"/>
  <c r="I15" i="9" s="1"/>
  <c r="H30" i="3"/>
  <c r="AD556" i="4" s="1"/>
  <c r="I14" i="9" s="1"/>
  <c r="H29" i="3"/>
  <c r="AD550" i="4" s="1"/>
  <c r="N56" i="3"/>
  <c r="AJ4692" i="4" s="1"/>
  <c r="N58" i="3"/>
  <c r="AJ4714" i="4" s="1"/>
  <c r="O20" i="15" s="1"/>
  <c r="N57" i="3"/>
  <c r="AJ4694" i="4" s="1"/>
  <c r="O17" i="15" s="1"/>
  <c r="H57" i="3"/>
  <c r="AD4694" i="4" s="1"/>
  <c r="I17" i="15" s="1"/>
  <c r="H56" i="3"/>
  <c r="AD4692" i="4" s="1"/>
  <c r="H58" i="3"/>
  <c r="AD4714" i="4" s="1"/>
  <c r="I20" i="15" s="1"/>
  <c r="D14" i="3"/>
  <c r="Z262" i="4" s="1"/>
  <c r="C14" i="3"/>
  <c r="Y262" i="4" s="1"/>
  <c r="G6" i="9"/>
  <c r="Q6" i="9" s="1"/>
  <c r="G8" i="9"/>
  <c r="Q8" i="9" s="1"/>
  <c r="Q9" i="9"/>
  <c r="G7" i="9"/>
  <c r="G28" i="9"/>
  <c r="K32" i="3"/>
  <c r="AG586" i="4" s="1"/>
  <c r="L12" i="9" s="1"/>
  <c r="K34" i="3"/>
  <c r="AG585" i="4" s="1"/>
  <c r="N34" i="3"/>
  <c r="AJ585" i="4" s="1"/>
  <c r="N32" i="3"/>
  <c r="AJ586" i="4" s="1"/>
  <c r="O12" i="9" s="1"/>
  <c r="F29" i="3"/>
  <c r="AB550" i="4" s="1"/>
  <c r="G13" i="9" s="1"/>
  <c r="F30" i="3"/>
  <c r="AB556" i="4" s="1"/>
  <c r="G14" i="9" s="1"/>
  <c r="F31" i="3"/>
  <c r="AB543" i="4" s="1"/>
  <c r="G15" i="9" s="1"/>
  <c r="E58" i="3"/>
  <c r="AA4714" i="4" s="1"/>
  <c r="F20" i="15" s="1"/>
  <c r="E57" i="3"/>
  <c r="AA4694" i="4" s="1"/>
  <c r="F17" i="15" s="1"/>
  <c r="E56" i="3"/>
  <c r="AA4692" i="4" s="1"/>
  <c r="C50" i="3"/>
  <c r="Y4715" i="4" s="1"/>
  <c r="C48" i="3"/>
  <c r="Y4693" i="4" s="1"/>
  <c r="C49" i="3"/>
  <c r="Y4695" i="4" s="1"/>
  <c r="L34" i="3"/>
  <c r="AH585" i="4" s="1"/>
  <c r="L32" i="3"/>
  <c r="AH586" i="4" s="1"/>
  <c r="M12" i="9" s="1"/>
  <c r="R6" i="9"/>
  <c r="F32" i="3"/>
  <c r="AB586" i="4" s="1"/>
  <c r="F34" i="3"/>
  <c r="AB585" i="4" s="1"/>
  <c r="C32" i="3"/>
  <c r="Y586" i="4" s="1"/>
  <c r="C34" i="3"/>
  <c r="Y585" i="4" s="1"/>
  <c r="K58" i="3"/>
  <c r="AG4714" i="4" s="1"/>
  <c r="L20" i="15" s="1"/>
  <c r="K57" i="3"/>
  <c r="AG4694" i="4" s="1"/>
  <c r="L17" i="15" s="1"/>
  <c r="K56" i="3"/>
  <c r="AG4692" i="4" s="1"/>
  <c r="C57" i="3"/>
  <c r="Y4694" i="4" s="1"/>
  <c r="D17" i="15" s="1"/>
  <c r="C58" i="3"/>
  <c r="Y4714" i="4" s="1"/>
  <c r="D20" i="15" s="1"/>
  <c r="P20" i="15" s="1"/>
  <c r="C56" i="3"/>
  <c r="Y4692" i="4" s="1"/>
  <c r="E50" i="3"/>
  <c r="AA4715" i="4" s="1"/>
  <c r="E49" i="3"/>
  <c r="AA4695" i="4" s="1"/>
  <c r="E48" i="3"/>
  <c r="AA4693" i="4" s="1"/>
  <c r="N29" i="3"/>
  <c r="AJ550" i="4" s="1"/>
  <c r="O13" i="9" s="1"/>
  <c r="N31" i="3"/>
  <c r="AJ543" i="4" s="1"/>
  <c r="O15" i="9" s="1"/>
  <c r="N30" i="3"/>
  <c r="AJ556" i="4" s="1"/>
  <c r="O14" i="9" s="1"/>
  <c r="I32" i="3"/>
  <c r="AE586" i="4" s="1"/>
  <c r="I34" i="3"/>
  <c r="AE585" i="4" s="1"/>
  <c r="L31" i="3"/>
  <c r="AH543" i="4" s="1"/>
  <c r="M15" i="9" s="1"/>
  <c r="L30" i="3"/>
  <c r="AH556" i="4" s="1"/>
  <c r="M14" i="9" s="1"/>
  <c r="L29" i="3"/>
  <c r="AH550" i="4" s="1"/>
  <c r="M58" i="3"/>
  <c r="AI4714" i="4" s="1"/>
  <c r="N20" i="15" s="1"/>
  <c r="M57" i="3"/>
  <c r="AI4694" i="4" s="1"/>
  <c r="N17" i="15" s="1"/>
  <c r="M56" i="3"/>
  <c r="AI4692" i="4" s="1"/>
  <c r="I57" i="3"/>
  <c r="AE4694" i="4" s="1"/>
  <c r="J17" i="15" s="1"/>
  <c r="I58" i="3"/>
  <c r="AE4714" i="4" s="1"/>
  <c r="J20" i="15" s="1"/>
  <c r="I56" i="3"/>
  <c r="AE4692" i="4" s="1"/>
  <c r="C29" i="3"/>
  <c r="Y550" i="4" s="1"/>
  <c r="C30" i="3"/>
  <c r="Y556" i="4" s="1"/>
  <c r="C31" i="3"/>
  <c r="Y543" i="4" s="1"/>
  <c r="K30" i="3"/>
  <c r="AG556" i="4" s="1"/>
  <c r="L14" i="9" s="1"/>
  <c r="K31" i="3"/>
  <c r="AG543" i="4" s="1"/>
  <c r="L15" i="9" s="1"/>
  <c r="K29" i="3"/>
  <c r="AG550" i="4" s="1"/>
  <c r="M48" i="3"/>
  <c r="AI4693" i="4" s="1"/>
  <c r="M50" i="3"/>
  <c r="AI4715" i="4" s="1"/>
  <c r="M49" i="3"/>
  <c r="AI4695" i="4" s="1"/>
  <c r="L48" i="3"/>
  <c r="AH4693" i="4" s="1"/>
  <c r="L49" i="3"/>
  <c r="AH4695" i="4" s="1"/>
  <c r="L50" i="3"/>
  <c r="AH4715" i="4" s="1"/>
  <c r="E31" i="3"/>
  <c r="AA543" i="4" s="1"/>
  <c r="F15" i="9" s="1"/>
  <c r="E30" i="3"/>
  <c r="AA556" i="4" s="1"/>
  <c r="F14" i="9" s="1"/>
  <c r="E29" i="3"/>
  <c r="AA550" i="4" s="1"/>
  <c r="F13" i="9" s="1"/>
  <c r="P9" i="9"/>
  <c r="O8" i="9"/>
  <c r="S8" i="9" s="1"/>
  <c r="O7" i="9"/>
  <c r="S7" i="9" s="1"/>
  <c r="O6" i="9"/>
  <c r="S6" i="9" s="1"/>
  <c r="B19" i="2"/>
  <c r="C19" i="2"/>
  <c r="R20" i="15" l="1"/>
  <c r="R17" i="15"/>
  <c r="G12" i="9"/>
  <c r="G22" i="9" s="1"/>
  <c r="Q15" i="9"/>
  <c r="N12" i="9"/>
  <c r="F12" i="9"/>
  <c r="F23" i="9" s="1"/>
  <c r="Q14" i="9"/>
  <c r="J12" i="9"/>
  <c r="J22" i="9" s="1"/>
  <c r="K12" i="9"/>
  <c r="K20" i="9" s="1"/>
  <c r="R14" i="9"/>
  <c r="G10" i="9"/>
  <c r="G11" i="9"/>
  <c r="G23" i="9"/>
  <c r="I12" i="9"/>
  <c r="Q12" i="9" s="1"/>
  <c r="J16" i="12"/>
  <c r="J22" i="12"/>
  <c r="J24" i="14"/>
  <c r="J22" i="14"/>
  <c r="J16" i="14"/>
  <c r="K13" i="9"/>
  <c r="R13" i="9" s="1"/>
  <c r="K17" i="9"/>
  <c r="R15" i="9"/>
  <c r="K33" i="3"/>
  <c r="AG548" i="4" s="1"/>
  <c r="L18" i="9" s="1"/>
  <c r="K35" i="3"/>
  <c r="AG547" i="4" s="1"/>
  <c r="L19" i="9" s="1"/>
  <c r="M13" i="9"/>
  <c r="M17" i="9"/>
  <c r="J17" i="14"/>
  <c r="J17" i="12"/>
  <c r="S15" i="9"/>
  <c r="L24" i="15"/>
  <c r="L22" i="15"/>
  <c r="L16" i="15"/>
  <c r="D6" i="10"/>
  <c r="G22" i="15"/>
  <c r="G16" i="15"/>
  <c r="G24" i="15"/>
  <c r="J20" i="12"/>
  <c r="J20" i="14"/>
  <c r="K24" i="15"/>
  <c r="K22" i="15"/>
  <c r="K16" i="15"/>
  <c r="I20" i="14"/>
  <c r="I20" i="12"/>
  <c r="J17" i="9"/>
  <c r="K20" i="12"/>
  <c r="K20" i="14"/>
  <c r="G35" i="3"/>
  <c r="AC547" i="4" s="1"/>
  <c r="H19" i="9" s="1"/>
  <c r="G33" i="3"/>
  <c r="AC548" i="4" s="1"/>
  <c r="H18" i="9" s="1"/>
  <c r="M10" i="9"/>
  <c r="S12" i="9"/>
  <c r="M11" i="9"/>
  <c r="M23" i="9"/>
  <c r="M22" i="9"/>
  <c r="D35" i="3"/>
  <c r="Z547" i="4" s="1"/>
  <c r="E19" i="9" s="1"/>
  <c r="C19" i="9" s="1"/>
  <c r="D33" i="3"/>
  <c r="Z548" i="4" s="1"/>
  <c r="N13" i="9"/>
  <c r="N17" i="9"/>
  <c r="H35" i="3"/>
  <c r="AD547" i="4" s="1"/>
  <c r="I19" i="9" s="1"/>
  <c r="H33" i="3"/>
  <c r="AD548" i="4" s="1"/>
  <c r="I18" i="9" s="1"/>
  <c r="J35" i="3"/>
  <c r="AF547" i="4" s="1"/>
  <c r="K19" i="9" s="1"/>
  <c r="J33" i="3"/>
  <c r="AF548" i="4" s="1"/>
  <c r="K18" i="9" s="1"/>
  <c r="AU15" i="9"/>
  <c r="AV15" i="9" s="1"/>
  <c r="D15" i="9"/>
  <c r="P15" i="9" s="1"/>
  <c r="E6" i="10"/>
  <c r="Q17" i="15"/>
  <c r="H29" i="9"/>
  <c r="O20" i="14"/>
  <c r="O20" i="12"/>
  <c r="K10" i="9"/>
  <c r="E17" i="14"/>
  <c r="C17" i="14" s="1"/>
  <c r="E17" i="12"/>
  <c r="I22" i="12"/>
  <c r="I24" i="14"/>
  <c r="I22" i="14"/>
  <c r="I16" i="14"/>
  <c r="I16" i="12"/>
  <c r="L24" i="14"/>
  <c r="L16" i="14"/>
  <c r="L16" i="12"/>
  <c r="L22" i="12"/>
  <c r="L22" i="14"/>
  <c r="M33" i="3"/>
  <c r="AI548" i="4" s="1"/>
  <c r="N18" i="9" s="1"/>
  <c r="M35" i="3"/>
  <c r="AI547" i="4" s="1"/>
  <c r="N19" i="9" s="1"/>
  <c r="L13" i="9"/>
  <c r="L17" i="9"/>
  <c r="P17" i="15"/>
  <c r="C35" i="3"/>
  <c r="Y547" i="4" s="1"/>
  <c r="AU19" i="9" s="1"/>
  <c r="C33" i="3"/>
  <c r="Y548" i="4" s="1"/>
  <c r="AU18" i="9" s="1"/>
  <c r="F14" i="3"/>
  <c r="AB262" i="4" s="1"/>
  <c r="E14" i="3"/>
  <c r="AA262" i="4" s="1"/>
  <c r="AU14" i="9"/>
  <c r="AV14" i="9" s="1"/>
  <c r="D14" i="9"/>
  <c r="P14" i="9" s="1"/>
  <c r="Q20" i="15"/>
  <c r="H10" i="9"/>
  <c r="H20" i="9"/>
  <c r="H21" i="9"/>
  <c r="H11" i="9"/>
  <c r="H22" i="9"/>
  <c r="H23" i="9"/>
  <c r="O24" i="14"/>
  <c r="O22" i="12"/>
  <c r="O16" i="12"/>
  <c r="O16" i="14"/>
  <c r="O22" i="14"/>
  <c r="E20" i="14"/>
  <c r="C20" i="14" s="1"/>
  <c r="E20" i="12"/>
  <c r="C20" i="12" s="1"/>
  <c r="I17" i="14"/>
  <c r="I17" i="12"/>
  <c r="L20" i="14"/>
  <c r="L20" i="12"/>
  <c r="S14" i="9"/>
  <c r="L35" i="3"/>
  <c r="AH547" i="4" s="1"/>
  <c r="M19" i="9" s="1"/>
  <c r="L33" i="3"/>
  <c r="AH548" i="4" s="1"/>
  <c r="M18" i="9" s="1"/>
  <c r="AT19" i="9"/>
  <c r="D19" i="9"/>
  <c r="D17" i="12"/>
  <c r="D17" i="14"/>
  <c r="AU17" i="14"/>
  <c r="AV17" i="14" s="1"/>
  <c r="L10" i="9"/>
  <c r="L21" i="9"/>
  <c r="L20" i="9"/>
  <c r="L11" i="9"/>
  <c r="L22" i="9"/>
  <c r="L23" i="9"/>
  <c r="O17" i="14"/>
  <c r="O17" i="12"/>
  <c r="E16" i="12"/>
  <c r="C16" i="12" s="1"/>
  <c r="E22" i="14"/>
  <c r="C22" i="14" s="1"/>
  <c r="E22" i="12"/>
  <c r="C22" i="12" s="1"/>
  <c r="E16" i="14"/>
  <c r="C16" i="14" s="1"/>
  <c r="E24" i="14"/>
  <c r="G22" i="14"/>
  <c r="G16" i="14"/>
  <c r="G22" i="12"/>
  <c r="G16" i="12"/>
  <c r="G24" i="14"/>
  <c r="L17" i="14"/>
  <c r="L17" i="12"/>
  <c r="AU13" i="9"/>
  <c r="AV13" i="9" s="1"/>
  <c r="D13" i="9"/>
  <c r="P13" i="9" s="1"/>
  <c r="D17" i="9"/>
  <c r="D29" i="9"/>
  <c r="I35" i="3"/>
  <c r="AE547" i="4" s="1"/>
  <c r="J19" i="9" s="1"/>
  <c r="R19" i="9" s="1"/>
  <c r="I33" i="3"/>
  <c r="AE548" i="4" s="1"/>
  <c r="J18" i="9" s="1"/>
  <c r="R18" i="9" s="1"/>
  <c r="M20" i="12"/>
  <c r="M20" i="14"/>
  <c r="J16" i="15"/>
  <c r="R16" i="15" s="1"/>
  <c r="J24" i="15"/>
  <c r="J22" i="15"/>
  <c r="AT18" i="9"/>
  <c r="D18" i="9"/>
  <c r="D12" i="9"/>
  <c r="D22" i="12"/>
  <c r="D16" i="12"/>
  <c r="D24" i="14"/>
  <c r="D22" i="14"/>
  <c r="AU16" i="14"/>
  <c r="D16" i="14"/>
  <c r="G17" i="9"/>
  <c r="I16" i="15"/>
  <c r="I24" i="15"/>
  <c r="I22" i="15"/>
  <c r="E24" i="9"/>
  <c r="C22" i="9"/>
  <c r="H16" i="15"/>
  <c r="H22" i="15"/>
  <c r="H24" i="15"/>
  <c r="F29" i="9"/>
  <c r="S17" i="15"/>
  <c r="G17" i="14"/>
  <c r="G17" i="12"/>
  <c r="H20" i="14"/>
  <c r="H20" i="12"/>
  <c r="G29" i="9"/>
  <c r="F17" i="9"/>
  <c r="S20" i="15"/>
  <c r="G20" i="14"/>
  <c r="Q20" i="14" s="1"/>
  <c r="G20" i="12"/>
  <c r="H24" i="14"/>
  <c r="H16" i="14"/>
  <c r="H22" i="12"/>
  <c r="H22" i="14"/>
  <c r="H16" i="12"/>
  <c r="F16" i="14"/>
  <c r="F16" i="12"/>
  <c r="F22" i="12"/>
  <c r="F24" i="14"/>
  <c r="F22" i="14"/>
  <c r="F24" i="15"/>
  <c r="F22" i="15"/>
  <c r="F16" i="15"/>
  <c r="M24" i="15"/>
  <c r="M16" i="15"/>
  <c r="M22" i="15"/>
  <c r="N11" i="9"/>
  <c r="N20" i="9"/>
  <c r="N21" i="9"/>
  <c r="N10" i="9"/>
  <c r="N23" i="9"/>
  <c r="N22" i="9"/>
  <c r="H17" i="12"/>
  <c r="H17" i="14"/>
  <c r="D20" i="12"/>
  <c r="AU20" i="14"/>
  <c r="AV20" i="14" s="1"/>
  <c r="D20" i="14"/>
  <c r="N35" i="3"/>
  <c r="AJ547" i="4" s="1"/>
  <c r="O19" i="9" s="1"/>
  <c r="N33" i="3"/>
  <c r="AJ548" i="4" s="1"/>
  <c r="O18" i="9" s="1"/>
  <c r="K17" i="14"/>
  <c r="K17" i="12"/>
  <c r="N22" i="12"/>
  <c r="N22" i="14"/>
  <c r="N16" i="12"/>
  <c r="N16" i="14"/>
  <c r="N24" i="14"/>
  <c r="D24" i="15"/>
  <c r="D16" i="15"/>
  <c r="D22" i="15"/>
  <c r="I13" i="9"/>
  <c r="Q13" i="9" s="1"/>
  <c r="I17" i="9"/>
  <c r="M17" i="12"/>
  <c r="M17" i="14"/>
  <c r="O17" i="9"/>
  <c r="M22" i="14"/>
  <c r="S22" i="14" s="1"/>
  <c r="M16" i="12"/>
  <c r="S16" i="12" s="1"/>
  <c r="M16" i="14"/>
  <c r="S16" i="14" s="1"/>
  <c r="M22" i="12"/>
  <c r="M24" i="14"/>
  <c r="E33" i="3"/>
  <c r="AA548" i="4" s="1"/>
  <c r="F18" i="9" s="1"/>
  <c r="E35" i="3"/>
  <c r="AA547" i="4" s="1"/>
  <c r="F19" i="9" s="1"/>
  <c r="O10" i="9"/>
  <c r="O11" i="9"/>
  <c r="S11" i="9" s="1"/>
  <c r="O23" i="9"/>
  <c r="S23" i="9" s="1"/>
  <c r="O22" i="9"/>
  <c r="N17" i="14"/>
  <c r="N17" i="12"/>
  <c r="N24" i="15"/>
  <c r="N16" i="15"/>
  <c r="N22" i="15"/>
  <c r="F17" i="12"/>
  <c r="F17" i="14"/>
  <c r="F33" i="3"/>
  <c r="AB548" i="4" s="1"/>
  <c r="G18" i="9" s="1"/>
  <c r="F35" i="3"/>
  <c r="AB547" i="4" s="1"/>
  <c r="G19" i="9" s="1"/>
  <c r="Q19" i="9" s="1"/>
  <c r="N20" i="12"/>
  <c r="N20" i="14"/>
  <c r="F20" i="14"/>
  <c r="F20" i="12"/>
  <c r="Q7" i="9"/>
  <c r="O22" i="15"/>
  <c r="O24" i="15"/>
  <c r="O16" i="15"/>
  <c r="K22" i="12"/>
  <c r="K22" i="14"/>
  <c r="K16" i="14"/>
  <c r="K16" i="12"/>
  <c r="K24" i="14"/>
  <c r="E22" i="15"/>
  <c r="C22" i="15" s="1"/>
  <c r="E16" i="15"/>
  <c r="C16" i="15" s="1"/>
  <c r="E24" i="15"/>
  <c r="H25" i="3"/>
  <c r="I32" i="9" s="1"/>
  <c r="G21" i="2"/>
  <c r="I21" i="2"/>
  <c r="K21" i="2"/>
  <c r="M21" i="2"/>
  <c r="E21" i="2"/>
  <c r="H21" i="2"/>
  <c r="H22" i="2"/>
  <c r="E22" i="2"/>
  <c r="G22" i="2"/>
  <c r="K22" i="2"/>
  <c r="I22" i="2"/>
  <c r="C22" i="2"/>
  <c r="L22" i="2"/>
  <c r="L21" i="2"/>
  <c r="F22" i="2"/>
  <c r="J22" i="2"/>
  <c r="M22" i="2"/>
  <c r="D22" i="2"/>
  <c r="B22" i="2"/>
  <c r="B21" i="2"/>
  <c r="Q20" i="12" l="1"/>
  <c r="R22" i="15"/>
  <c r="K22" i="9"/>
  <c r="K23" i="9"/>
  <c r="R12" i="9"/>
  <c r="AV17" i="9"/>
  <c r="K11" i="9"/>
  <c r="J10" i="9"/>
  <c r="AV19" i="9"/>
  <c r="K21" i="9"/>
  <c r="AY10" i="13" s="1"/>
  <c r="J11" i="9"/>
  <c r="R11" i="9" s="1"/>
  <c r="M21" i="9"/>
  <c r="BA10" i="13" s="1"/>
  <c r="F22" i="9"/>
  <c r="F24" i="9" s="1"/>
  <c r="F10" i="9"/>
  <c r="F11" i="9"/>
  <c r="J23" i="9"/>
  <c r="J24" i="9" s="1"/>
  <c r="S17" i="14"/>
  <c r="S18" i="9"/>
  <c r="F21" i="2"/>
  <c r="J21" i="2"/>
  <c r="S22" i="15"/>
  <c r="P16" i="14"/>
  <c r="S20" i="14"/>
  <c r="H24" i="9"/>
  <c r="P20" i="14"/>
  <c r="R17" i="12"/>
  <c r="S16" i="15"/>
  <c r="AV16" i="14"/>
  <c r="AV22" i="14" s="1"/>
  <c r="AU22" i="14"/>
  <c r="S20" i="12"/>
  <c r="Q16" i="12"/>
  <c r="R22" i="9"/>
  <c r="L24" i="9"/>
  <c r="L25" i="9" s="1"/>
  <c r="S19" i="9"/>
  <c r="O24" i="12"/>
  <c r="O25" i="14"/>
  <c r="O29" i="14" s="1"/>
  <c r="O30" i="14"/>
  <c r="R20" i="14"/>
  <c r="R17" i="14"/>
  <c r="R16" i="12"/>
  <c r="G6" i="10"/>
  <c r="R22" i="12"/>
  <c r="D21" i="2"/>
  <c r="P22" i="15"/>
  <c r="O25" i="15"/>
  <c r="O29" i="15" s="1"/>
  <c r="O30" i="15"/>
  <c r="P16" i="15"/>
  <c r="S24" i="15"/>
  <c r="M25" i="15"/>
  <c r="M30" i="15"/>
  <c r="P22" i="14"/>
  <c r="Q22" i="12"/>
  <c r="R20" i="12"/>
  <c r="S17" i="9"/>
  <c r="I11" i="9"/>
  <c r="Q11" i="9" s="1"/>
  <c r="I21" i="9"/>
  <c r="I20" i="9"/>
  <c r="I25" i="9" s="1"/>
  <c r="I10" i="9"/>
  <c r="Q10" i="9" s="1"/>
  <c r="I23" i="9"/>
  <c r="Q23" i="9" s="1"/>
  <c r="I22" i="9"/>
  <c r="I24" i="9" s="1"/>
  <c r="G21" i="9"/>
  <c r="K25" i="15"/>
  <c r="K29" i="15" s="1"/>
  <c r="K30" i="15"/>
  <c r="I28" i="9"/>
  <c r="Q28" i="9" s="1"/>
  <c r="I29" i="9"/>
  <c r="Q29" i="9" s="1"/>
  <c r="M24" i="12"/>
  <c r="S24" i="14"/>
  <c r="M25" i="14"/>
  <c r="M30" i="14"/>
  <c r="D25" i="15"/>
  <c r="P24" i="15"/>
  <c r="D30" i="15"/>
  <c r="P20" i="12"/>
  <c r="H24" i="12"/>
  <c r="H25" i="14"/>
  <c r="H29" i="14" s="1"/>
  <c r="H30" i="14"/>
  <c r="H25" i="15"/>
  <c r="H29" i="15" s="1"/>
  <c r="H30" i="15"/>
  <c r="D24" i="12"/>
  <c r="P24" i="14"/>
  <c r="D25" i="14"/>
  <c r="D30" i="14"/>
  <c r="Q16" i="14"/>
  <c r="H25" i="9"/>
  <c r="Q24" i="15"/>
  <c r="G25" i="15"/>
  <c r="G30" i="15"/>
  <c r="S13" i="9"/>
  <c r="G20" i="9"/>
  <c r="S22" i="12"/>
  <c r="N25" i="14"/>
  <c r="N29" i="14" s="1"/>
  <c r="N24" i="12"/>
  <c r="N30" i="14"/>
  <c r="P16" i="12"/>
  <c r="Q22" i="14"/>
  <c r="AZ10" i="13"/>
  <c r="L26" i="9"/>
  <c r="I24" i="12"/>
  <c r="I25" i="14"/>
  <c r="I29" i="14" s="1"/>
  <c r="I30" i="14"/>
  <c r="Q16" i="15"/>
  <c r="P22" i="12"/>
  <c r="E25" i="14"/>
  <c r="E24" i="12"/>
  <c r="C24" i="14"/>
  <c r="E30" i="14"/>
  <c r="AV10" i="13"/>
  <c r="H26" i="9"/>
  <c r="Q22" i="15"/>
  <c r="J21" i="9"/>
  <c r="Q32" i="9"/>
  <c r="I25" i="3"/>
  <c r="J32" i="9" s="1"/>
  <c r="F25" i="15"/>
  <c r="F29" i="15" s="1"/>
  <c r="F30" i="15"/>
  <c r="N24" i="9"/>
  <c r="N25" i="9" s="1"/>
  <c r="D10" i="9"/>
  <c r="D11" i="9"/>
  <c r="P11" i="9" s="1"/>
  <c r="D21" i="9"/>
  <c r="D20" i="9"/>
  <c r="P12" i="9"/>
  <c r="D23" i="9"/>
  <c r="P23" i="9" s="1"/>
  <c r="D22" i="9"/>
  <c r="C29" i="9"/>
  <c r="P29" i="9"/>
  <c r="Q17" i="14"/>
  <c r="P17" i="12"/>
  <c r="C17" i="12"/>
  <c r="E18" i="9"/>
  <c r="C18" i="9" s="1"/>
  <c r="E21" i="9"/>
  <c r="E20" i="9"/>
  <c r="C20" i="9" s="1"/>
  <c r="J20" i="9"/>
  <c r="N25" i="15"/>
  <c r="N29" i="15" s="1"/>
  <c r="N30" i="15"/>
  <c r="G14" i="3"/>
  <c r="AC262" i="4" s="1"/>
  <c r="O24" i="9"/>
  <c r="F24" i="12"/>
  <c r="F25" i="14"/>
  <c r="F29" i="14" s="1"/>
  <c r="F30" i="14"/>
  <c r="C24" i="9"/>
  <c r="P17" i="9"/>
  <c r="P17" i="14"/>
  <c r="E13" i="10"/>
  <c r="C6" i="10"/>
  <c r="R17" i="9"/>
  <c r="D13" i="10"/>
  <c r="R10" i="9"/>
  <c r="Q24" i="14"/>
  <c r="G25" i="14"/>
  <c r="G24" i="12"/>
  <c r="G30" i="14"/>
  <c r="S10" i="9"/>
  <c r="AV18" i="9"/>
  <c r="AV21" i="9" s="1"/>
  <c r="AT21" i="9"/>
  <c r="M24" i="9"/>
  <c r="S22" i="9"/>
  <c r="K24" i="12"/>
  <c r="K25" i="14"/>
  <c r="K29" i="14" s="1"/>
  <c r="K30" i="14"/>
  <c r="O21" i="9"/>
  <c r="S21" i="9" s="1"/>
  <c r="BB10" i="13"/>
  <c r="N26" i="9"/>
  <c r="I25" i="15"/>
  <c r="I29" i="15" s="1"/>
  <c r="I30" i="15"/>
  <c r="P19" i="9"/>
  <c r="R16" i="14"/>
  <c r="F21" i="9"/>
  <c r="E25" i="15"/>
  <c r="C24" i="15"/>
  <c r="E30" i="15"/>
  <c r="C21" i="2"/>
  <c r="N21" i="2" s="1"/>
  <c r="Q18" i="9"/>
  <c r="O20" i="9"/>
  <c r="O25" i="9" s="1"/>
  <c r="S17" i="12"/>
  <c r="R24" i="15"/>
  <c r="J25" i="15"/>
  <c r="J30" i="15"/>
  <c r="L25" i="15"/>
  <c r="L29" i="15" s="1"/>
  <c r="L30" i="15"/>
  <c r="R22" i="14"/>
  <c r="G24" i="9"/>
  <c r="F20" i="9"/>
  <c r="L25" i="14"/>
  <c r="L29" i="14" s="1"/>
  <c r="L24" i="12"/>
  <c r="L30" i="14"/>
  <c r="N22" i="2"/>
  <c r="Q17" i="12"/>
  <c r="Q17" i="9"/>
  <c r="F6" i="10"/>
  <c r="F13" i="10" s="1"/>
  <c r="M20" i="9"/>
  <c r="J24" i="12"/>
  <c r="R24" i="14"/>
  <c r="J25" i="14"/>
  <c r="J30" i="14"/>
  <c r="H14" i="3"/>
  <c r="AD262" i="4" s="1"/>
  <c r="D19" i="2"/>
  <c r="L30" i="12" l="1"/>
  <c r="L12" i="5" s="1"/>
  <c r="K30" i="12"/>
  <c r="K12" i="5" s="1"/>
  <c r="K26" i="9"/>
  <c r="K11" i="5" s="1"/>
  <c r="Q22" i="9"/>
  <c r="P10" i="9"/>
  <c r="Q20" i="9"/>
  <c r="S24" i="9"/>
  <c r="K24" i="9"/>
  <c r="K25" i="9" s="1"/>
  <c r="R30" i="15"/>
  <c r="I30" i="12"/>
  <c r="I12" i="5" s="1"/>
  <c r="R23" i="9"/>
  <c r="M26" i="9"/>
  <c r="M11" i="5" s="1"/>
  <c r="AW10" i="13"/>
  <c r="I26" i="9"/>
  <c r="E14" i="10"/>
  <c r="C13" i="10"/>
  <c r="E18" i="10"/>
  <c r="J25" i="3"/>
  <c r="K32" i="9" s="1"/>
  <c r="P20" i="9"/>
  <c r="AR10" i="13"/>
  <c r="P21" i="9"/>
  <c r="D26" i="9"/>
  <c r="AX10" i="13"/>
  <c r="R21" i="9"/>
  <c r="J26" i="9"/>
  <c r="AW12" i="13"/>
  <c r="I25" i="12"/>
  <c r="I29" i="12" s="1"/>
  <c r="H30" i="12"/>
  <c r="H12" i="5" s="1"/>
  <c r="R20" i="9"/>
  <c r="J25" i="9"/>
  <c r="R25" i="9" s="1"/>
  <c r="AS10" i="13"/>
  <c r="C21" i="9"/>
  <c r="E26" i="9"/>
  <c r="L11" i="5"/>
  <c r="Q25" i="15"/>
  <c r="G29" i="15"/>
  <c r="Q29" i="15" s="1"/>
  <c r="G30" i="12"/>
  <c r="Q30" i="14"/>
  <c r="Q25" i="14"/>
  <c r="G29" i="14"/>
  <c r="Q29" i="14" s="1"/>
  <c r="H30" i="9"/>
  <c r="H11" i="5"/>
  <c r="H25" i="12"/>
  <c r="H29" i="12" s="1"/>
  <c r="AV12" i="13"/>
  <c r="G13" i="10"/>
  <c r="AT10" i="13"/>
  <c r="F26" i="9"/>
  <c r="F25" i="9"/>
  <c r="F30" i="12"/>
  <c r="F12" i="5" s="1"/>
  <c r="S20" i="9"/>
  <c r="M25" i="9"/>
  <c r="S25" i="9" s="1"/>
  <c r="AU12" i="13"/>
  <c r="G25" i="12"/>
  <c r="Q24" i="12"/>
  <c r="P18" i="9"/>
  <c r="G25" i="9"/>
  <c r="Q24" i="9"/>
  <c r="F14" i="10"/>
  <c r="AT8" i="13" s="1"/>
  <c r="F18" i="10"/>
  <c r="F19" i="10" s="1"/>
  <c r="F9" i="5" s="1"/>
  <c r="E19" i="2"/>
  <c r="AU10" i="13"/>
  <c r="Q21" i="9"/>
  <c r="G26" i="9"/>
  <c r="S25" i="15"/>
  <c r="M29" i="15"/>
  <c r="S29" i="15" s="1"/>
  <c r="AZ12" i="13"/>
  <c r="L25" i="12"/>
  <c r="L29" i="12" s="1"/>
  <c r="C25" i="15"/>
  <c r="E29" i="15"/>
  <c r="C29" i="15" s="1"/>
  <c r="AY12" i="13"/>
  <c r="K25" i="12"/>
  <c r="K29" i="12" s="1"/>
  <c r="E25" i="9"/>
  <c r="C25" i="9" s="1"/>
  <c r="P6" i="10"/>
  <c r="P13" i="10" s="1"/>
  <c r="P18" i="10" s="1"/>
  <c r="F25" i="12"/>
  <c r="F29" i="12" s="1"/>
  <c r="AT12" i="13"/>
  <c r="N30" i="12"/>
  <c r="N12" i="5" s="1"/>
  <c r="D25" i="12"/>
  <c r="AR12" i="13"/>
  <c r="P24" i="12"/>
  <c r="J25" i="12"/>
  <c r="AX12" i="13"/>
  <c r="R24" i="12"/>
  <c r="I6" i="10"/>
  <c r="I13" i="10" s="1"/>
  <c r="E30" i="12"/>
  <c r="C30" i="14"/>
  <c r="R25" i="15"/>
  <c r="J29" i="15"/>
  <c r="R29" i="15" s="1"/>
  <c r="D14" i="10"/>
  <c r="D18" i="10"/>
  <c r="D19" i="10" s="1"/>
  <c r="AS12" i="13"/>
  <c r="C24" i="12"/>
  <c r="E25" i="12"/>
  <c r="S24" i="12"/>
  <c r="BB12" i="13"/>
  <c r="N25" i="12"/>
  <c r="D30" i="12"/>
  <c r="P30" i="14"/>
  <c r="P25" i="15"/>
  <c r="D29" i="15"/>
  <c r="O30" i="12"/>
  <c r="O12" i="5" s="1"/>
  <c r="BC10" i="13"/>
  <c r="O26" i="9"/>
  <c r="P30" i="15"/>
  <c r="C30" i="15"/>
  <c r="J30" i="12"/>
  <c r="R30" i="14"/>
  <c r="Q30" i="15"/>
  <c r="H6" i="10"/>
  <c r="H13" i="10" s="1"/>
  <c r="C25" i="14"/>
  <c r="E29" i="14"/>
  <c r="C29" i="14" s="1"/>
  <c r="P25" i="14"/>
  <c r="D29" i="14"/>
  <c r="M30" i="12"/>
  <c r="S30" i="14"/>
  <c r="S30" i="15"/>
  <c r="N11" i="5"/>
  <c r="M25" i="12"/>
  <c r="M29" i="12" s="1"/>
  <c r="BA12" i="13"/>
  <c r="R25" i="14"/>
  <c r="J29" i="14"/>
  <c r="R29" i="14" s="1"/>
  <c r="D24" i="9"/>
  <c r="P24" i="9" s="1"/>
  <c r="P22" i="9"/>
  <c r="J29" i="9"/>
  <c r="J28" i="9"/>
  <c r="S25" i="14"/>
  <c r="M29" i="14"/>
  <c r="S29" i="14" s="1"/>
  <c r="Q25" i="9"/>
  <c r="BC12" i="13"/>
  <c r="O25" i="12"/>
  <c r="O29" i="12" s="1"/>
  <c r="F19" i="2"/>
  <c r="I14" i="3"/>
  <c r="AE262" i="4" s="1"/>
  <c r="R24" i="9" l="1"/>
  <c r="P29" i="14"/>
  <c r="D9" i="5"/>
  <c r="O11" i="5"/>
  <c r="AR8" i="13"/>
  <c r="P14" i="10"/>
  <c r="J6" i="10"/>
  <c r="M12" i="5"/>
  <c r="S12" i="5" s="1"/>
  <c r="S30" i="12"/>
  <c r="R25" i="12"/>
  <c r="J29" i="12"/>
  <c r="R29" i="12" s="1"/>
  <c r="P29" i="15"/>
  <c r="P25" i="12"/>
  <c r="D29" i="12"/>
  <c r="G12" i="5"/>
  <c r="Q12" i="5" s="1"/>
  <c r="Q30" i="12"/>
  <c r="K28" i="9"/>
  <c r="K29" i="9"/>
  <c r="J11" i="5"/>
  <c r="R11" i="5" s="1"/>
  <c r="J30" i="9"/>
  <c r="R26" i="9"/>
  <c r="K25" i="3"/>
  <c r="L32" i="9" s="1"/>
  <c r="F30" i="9"/>
  <c r="F11" i="5"/>
  <c r="E19" i="10"/>
  <c r="C18" i="10"/>
  <c r="H14" i="10"/>
  <c r="AV8" i="13" s="1"/>
  <c r="H18" i="10"/>
  <c r="H19" i="10" s="1"/>
  <c r="H9" i="5" s="1"/>
  <c r="D12" i="5"/>
  <c r="P30" i="12"/>
  <c r="Q6" i="10"/>
  <c r="Q13" i="10" s="1"/>
  <c r="Q18" i="10" s="1"/>
  <c r="S26" i="9"/>
  <c r="S29" i="12"/>
  <c r="S25" i="12"/>
  <c r="N29" i="12"/>
  <c r="E12" i="5"/>
  <c r="C12" i="5" s="1"/>
  <c r="C30" i="12"/>
  <c r="G14" i="10"/>
  <c r="G18" i="10"/>
  <c r="G19" i="10" s="1"/>
  <c r="D11" i="5"/>
  <c r="D30" i="9"/>
  <c r="P30" i="9" s="1"/>
  <c r="P26" i="9"/>
  <c r="AS8" i="13"/>
  <c r="C14" i="10"/>
  <c r="G11" i="5"/>
  <c r="G30" i="9"/>
  <c r="Q26" i="9"/>
  <c r="Q25" i="12"/>
  <c r="G29" i="12"/>
  <c r="Q29" i="12" s="1"/>
  <c r="C26" i="9"/>
  <c r="E30" i="9"/>
  <c r="C30" i="9" s="1"/>
  <c r="E11" i="5"/>
  <c r="C11" i="5" s="1"/>
  <c r="BJ11" i="5" s="1"/>
  <c r="I11" i="5"/>
  <c r="I30" i="9"/>
  <c r="J12" i="5"/>
  <c r="R12" i="5" s="1"/>
  <c r="R30" i="12"/>
  <c r="C25" i="12"/>
  <c r="E29" i="12"/>
  <c r="C29" i="12" s="1"/>
  <c r="I14" i="10"/>
  <c r="AW8" i="13" s="1"/>
  <c r="I18" i="10"/>
  <c r="I19" i="10" s="1"/>
  <c r="I9" i="5" s="1"/>
  <c r="K30" i="9"/>
  <c r="D25" i="9"/>
  <c r="P25" i="9" s="1"/>
  <c r="J14" i="3"/>
  <c r="AF262" i="4" s="1"/>
  <c r="G19" i="2"/>
  <c r="P12" i="5" l="1"/>
  <c r="P29" i="12"/>
  <c r="P11" i="5"/>
  <c r="G9" i="5"/>
  <c r="Q19" i="10"/>
  <c r="J13" i="10"/>
  <c r="E9" i="5"/>
  <c r="C19" i="10"/>
  <c r="AU8" i="13"/>
  <c r="Q14" i="10"/>
  <c r="Q11" i="5"/>
  <c r="L29" i="9"/>
  <c r="R29" i="9" s="1"/>
  <c r="L28" i="9"/>
  <c r="R28" i="9" s="1"/>
  <c r="R32" i="9"/>
  <c r="L30" i="9"/>
  <c r="R30" i="9" s="1"/>
  <c r="P19" i="10"/>
  <c r="K6" i="10"/>
  <c r="K13" i="10" s="1"/>
  <c r="Q30" i="9"/>
  <c r="S11" i="5"/>
  <c r="L25" i="3"/>
  <c r="M32" i="9" s="1"/>
  <c r="P9" i="5"/>
  <c r="H19" i="2"/>
  <c r="K14" i="3"/>
  <c r="AG262" i="4" s="1"/>
  <c r="L6" i="10" l="1"/>
  <c r="L13" i="10" s="1"/>
  <c r="C9" i="5"/>
  <c r="BJ9" i="5" s="1"/>
  <c r="K14" i="10"/>
  <c r="AY8" i="13" s="1"/>
  <c r="K18" i="10"/>
  <c r="K19" i="10" s="1"/>
  <c r="K9" i="5" s="1"/>
  <c r="J14" i="10"/>
  <c r="J18" i="10"/>
  <c r="J19" i="10" s="1"/>
  <c r="M25" i="3"/>
  <c r="N32" i="9" s="1"/>
  <c r="Q9" i="5"/>
  <c r="M29" i="9"/>
  <c r="M28" i="9"/>
  <c r="M30" i="9"/>
  <c r="L14" i="3"/>
  <c r="AH262" i="4" s="1"/>
  <c r="N25" i="3" l="1"/>
  <c r="O32" i="9" s="1"/>
  <c r="J9" i="5"/>
  <c r="M6" i="10"/>
  <c r="AX8" i="13"/>
  <c r="R14" i="10"/>
  <c r="N29" i="9"/>
  <c r="N28" i="9"/>
  <c r="N30" i="9"/>
  <c r="R6" i="10"/>
  <c r="R13" i="10" s="1"/>
  <c r="R18" i="10" s="1"/>
  <c r="L14" i="10"/>
  <c r="AZ8" i="13" s="1"/>
  <c r="L18" i="10"/>
  <c r="L19" i="10" s="1"/>
  <c r="L9" i="5" s="1"/>
  <c r="M14" i="3"/>
  <c r="AI262" i="4" s="1"/>
  <c r="J19" i="2"/>
  <c r="I19" i="2"/>
  <c r="M13" i="10" l="1"/>
  <c r="R19" i="10"/>
  <c r="R9" i="5"/>
  <c r="N6" i="10"/>
  <c r="N13" i="10" s="1"/>
  <c r="S32" i="9"/>
  <c r="O28" i="9"/>
  <c r="S28" i="9" s="1"/>
  <c r="O29" i="9"/>
  <c r="S29" i="9" s="1"/>
  <c r="O30" i="9"/>
  <c r="S30" i="9" s="1"/>
  <c r="K19" i="2"/>
  <c r="N14" i="10" l="1"/>
  <c r="BB8" i="13" s="1"/>
  <c r="N18" i="10"/>
  <c r="N19" i="10" s="1"/>
  <c r="N9" i="5" s="1"/>
  <c r="N14" i="3"/>
  <c r="AJ262" i="4" s="1"/>
  <c r="M14" i="10"/>
  <c r="M18" i="10"/>
  <c r="M19" i="10" s="1"/>
  <c r="L19" i="2"/>
  <c r="M9" i="5" l="1"/>
  <c r="O6" i="10"/>
  <c r="BA8" i="13"/>
  <c r="M19" i="2"/>
  <c r="N19" i="2" l="1"/>
  <c r="O13" i="10"/>
  <c r="S6" i="10"/>
  <c r="S13" i="10" s="1"/>
  <c r="S18" i="10" s="1"/>
  <c r="O14" i="10" l="1"/>
  <c r="O18" i="10"/>
  <c r="O19" i="10" s="1"/>
  <c r="O9" i="5" l="1"/>
  <c r="S19" i="10"/>
  <c r="BC8" i="13"/>
  <c r="S14" i="10"/>
  <c r="S9" i="5" l="1"/>
  <c r="B6" i="2" l="1"/>
  <c r="C6" i="2" l="1"/>
  <c r="D6" i="2"/>
  <c r="E6" i="2" l="1"/>
  <c r="F6" i="2" l="1"/>
  <c r="H6" i="2" l="1"/>
  <c r="G6" i="2"/>
  <c r="I6" i="2" l="1"/>
  <c r="J6" i="2" l="1"/>
  <c r="K6" i="2" l="1"/>
  <c r="L6" i="2" l="1"/>
  <c r="M6" i="2" l="1"/>
  <c r="N6" i="2" l="1"/>
  <c r="D8" i="2" l="1"/>
  <c r="C8" i="2"/>
  <c r="B8" i="2"/>
  <c r="E8" i="2" l="1"/>
  <c r="G8" i="2" l="1"/>
  <c r="F8" i="2"/>
  <c r="I8" i="2" l="1"/>
  <c r="H8" i="2"/>
  <c r="K8" i="2" l="1"/>
  <c r="J8" i="2"/>
  <c r="L8" i="2" l="1"/>
  <c r="M8" i="2" l="1"/>
  <c r="N8" i="2" s="1"/>
  <c r="B9" i="2" l="1"/>
  <c r="C9" i="2" l="1"/>
  <c r="E9" i="2" l="1"/>
  <c r="D9" i="2"/>
  <c r="F9" i="2"/>
  <c r="G9" i="2" l="1"/>
  <c r="H9" i="2"/>
  <c r="I9" i="2" l="1"/>
  <c r="J9" i="2" l="1"/>
  <c r="K9" i="2" l="1"/>
  <c r="L9" i="2"/>
  <c r="M9" i="2" l="1"/>
  <c r="N9" i="2" s="1"/>
  <c r="I17" i="3" l="1"/>
  <c r="AE532" i="4" s="1"/>
  <c r="I19" i="3"/>
  <c r="AE524" i="4" s="1"/>
  <c r="BA20" i="8" s="1"/>
  <c r="I18" i="3"/>
  <c r="AE537" i="4" s="1"/>
  <c r="BA19" i="8" s="1"/>
  <c r="H17" i="3"/>
  <c r="AD532" i="4" s="1"/>
  <c r="H19" i="3"/>
  <c r="AD524" i="4" s="1"/>
  <c r="AZ20" i="8" s="1"/>
  <c r="H18" i="3"/>
  <c r="AD537" i="4" s="1"/>
  <c r="AZ19" i="8" s="1"/>
  <c r="G19" i="3"/>
  <c r="AC524" i="4" s="1"/>
  <c r="AY20" i="8" s="1"/>
  <c r="G17" i="3"/>
  <c r="AC532" i="4" s="1"/>
  <c r="G18" i="3"/>
  <c r="AC537" i="4" s="1"/>
  <c r="AY19" i="8" s="1"/>
  <c r="J19" i="3"/>
  <c r="AF524" i="4" s="1"/>
  <c r="BB20" i="8" s="1"/>
  <c r="J17" i="3"/>
  <c r="AF532" i="4" s="1"/>
  <c r="J18" i="3"/>
  <c r="AF537" i="4" s="1"/>
  <c r="BB19" i="8" s="1"/>
  <c r="D19" i="3"/>
  <c r="Z524" i="4" s="1"/>
  <c r="AV20" i="8" s="1"/>
  <c r="D18" i="3"/>
  <c r="Z537" i="4" s="1"/>
  <c r="AV19" i="8" s="1"/>
  <c r="D17" i="3"/>
  <c r="Z532" i="4" s="1"/>
  <c r="C18" i="3"/>
  <c r="Y537" i="4" s="1"/>
  <c r="AU19" i="8" s="1"/>
  <c r="C17" i="3"/>
  <c r="Y532" i="4" s="1"/>
  <c r="C19" i="3"/>
  <c r="Y524" i="4" s="1"/>
  <c r="AU20" i="8" s="1"/>
  <c r="F19" i="3"/>
  <c r="AB524" i="4" s="1"/>
  <c r="AX20" i="8" s="1"/>
  <c r="F18" i="3"/>
  <c r="AB537" i="4" s="1"/>
  <c r="AX19" i="8" s="1"/>
  <c r="F17" i="3"/>
  <c r="AB532" i="4" s="1"/>
  <c r="L18" i="3"/>
  <c r="AH537" i="4" s="1"/>
  <c r="BD19" i="8" s="1"/>
  <c r="L19" i="3"/>
  <c r="AH524" i="4" s="1"/>
  <c r="BD20" i="8" s="1"/>
  <c r="L17" i="3"/>
  <c r="AH532" i="4" s="1"/>
  <c r="N19" i="3"/>
  <c r="AJ524" i="4" s="1"/>
  <c r="BF20" i="8" s="1"/>
  <c r="N18" i="3"/>
  <c r="AJ537" i="4" s="1"/>
  <c r="BF19" i="8" s="1"/>
  <c r="N17" i="3"/>
  <c r="AJ532" i="4" s="1"/>
  <c r="K19" i="3"/>
  <c r="AG524" i="4" s="1"/>
  <c r="BC20" i="8" s="1"/>
  <c r="K17" i="3"/>
  <c r="AG532" i="4" s="1"/>
  <c r="K18" i="3"/>
  <c r="AG537" i="4" s="1"/>
  <c r="BC19" i="8" s="1"/>
  <c r="E19" i="3"/>
  <c r="AA524" i="4" s="1"/>
  <c r="AW20" i="8" s="1"/>
  <c r="E17" i="3"/>
  <c r="AA532" i="4" s="1"/>
  <c r="E18" i="3"/>
  <c r="AA537" i="4" s="1"/>
  <c r="AW19" i="8" s="1"/>
  <c r="M17" i="3"/>
  <c r="AI532" i="4" s="1"/>
  <c r="M19" i="3"/>
  <c r="AI524" i="4" s="1"/>
  <c r="BE20" i="8" s="1"/>
  <c r="M18" i="3"/>
  <c r="AI537" i="4" s="1"/>
  <c r="BE19" i="8" s="1"/>
  <c r="D6" i="5"/>
  <c r="L6" i="5" l="1"/>
  <c r="F6" i="5"/>
  <c r="K13" i="8"/>
  <c r="BB18" i="8"/>
  <c r="BB26" i="8" s="1"/>
  <c r="K6" i="5"/>
  <c r="J6" i="5"/>
  <c r="N13" i="8"/>
  <c r="BE18" i="8"/>
  <c r="G13" i="8"/>
  <c r="AX18" i="8"/>
  <c r="E6" i="5"/>
  <c r="C6" i="5" s="1"/>
  <c r="K21" i="3"/>
  <c r="AG496" i="4" s="1"/>
  <c r="BC22" i="8" s="1"/>
  <c r="BQ19" i="8" s="1"/>
  <c r="L19" i="8" s="1"/>
  <c r="K20" i="3"/>
  <c r="AG490" i="4" s="1"/>
  <c r="BC21" i="8" s="1"/>
  <c r="K22" i="3"/>
  <c r="AG481" i="4" s="1"/>
  <c r="E22" i="3"/>
  <c r="AA481" i="4" s="1"/>
  <c r="E21" i="3"/>
  <c r="AA496" i="4" s="1"/>
  <c r="AW22" i="8" s="1"/>
  <c r="BK19" i="8" s="1"/>
  <c r="F19" i="8" s="1"/>
  <c r="E20" i="3"/>
  <c r="AA490" i="4" s="1"/>
  <c r="AW21" i="8" s="1"/>
  <c r="C21" i="3"/>
  <c r="Y496" i="4" s="1"/>
  <c r="AU22" i="8" s="1"/>
  <c r="BI19" i="8" s="1"/>
  <c r="D19" i="8" s="1"/>
  <c r="P19" i="8" s="1"/>
  <c r="C22" i="3"/>
  <c r="Y481" i="4" s="1"/>
  <c r="C20" i="3"/>
  <c r="Y490" i="4" s="1"/>
  <c r="AU21" i="8" s="1"/>
  <c r="D22" i="3"/>
  <c r="Z481" i="4" s="1"/>
  <c r="D21" i="3"/>
  <c r="Z496" i="4" s="1"/>
  <c r="AV22" i="8" s="1"/>
  <c r="BJ19" i="8" s="1"/>
  <c r="E19" i="8" s="1"/>
  <c r="C19" i="8" s="1"/>
  <c r="D20" i="3"/>
  <c r="Z490" i="4" s="1"/>
  <c r="AV21" i="8" s="1"/>
  <c r="M13" i="8"/>
  <c r="BD18" i="8"/>
  <c r="BD26" i="8" s="1"/>
  <c r="G6" i="5"/>
  <c r="J21" i="3"/>
  <c r="AF496" i="4" s="1"/>
  <c r="BB22" i="8" s="1"/>
  <c r="BP19" i="8" s="1"/>
  <c r="K19" i="8" s="1"/>
  <c r="J22" i="3"/>
  <c r="AF481" i="4" s="1"/>
  <c r="J20" i="3"/>
  <c r="AF490" i="4" s="1"/>
  <c r="BB21" i="8" s="1"/>
  <c r="BP18" i="8" s="1"/>
  <c r="F22" i="3"/>
  <c r="AB481" i="4" s="1"/>
  <c r="F21" i="3"/>
  <c r="AB496" i="4" s="1"/>
  <c r="AX22" i="8" s="1"/>
  <c r="BL19" i="8" s="1"/>
  <c r="G19" i="8" s="1"/>
  <c r="F20" i="3"/>
  <c r="AB490" i="4" s="1"/>
  <c r="AX21" i="8" s="1"/>
  <c r="I21" i="3"/>
  <c r="AE496" i="4" s="1"/>
  <c r="BA22" i="8" s="1"/>
  <c r="BO19" i="8" s="1"/>
  <c r="J19" i="8" s="1"/>
  <c r="I20" i="3"/>
  <c r="AE490" i="4" s="1"/>
  <c r="BA21" i="8" s="1"/>
  <c r="I22" i="3"/>
  <c r="AE481" i="4" s="1"/>
  <c r="H6" i="5"/>
  <c r="F13" i="8"/>
  <c r="AW18" i="8"/>
  <c r="AW26" i="8" s="1"/>
  <c r="H13" i="8"/>
  <c r="AY18" i="8"/>
  <c r="AY26" i="8" s="1"/>
  <c r="M6" i="5"/>
  <c r="O6" i="5"/>
  <c r="G21" i="3"/>
  <c r="AC496" i="4" s="1"/>
  <c r="AY22" i="8" s="1"/>
  <c r="BM19" i="8" s="1"/>
  <c r="H19" i="8" s="1"/>
  <c r="G20" i="3"/>
  <c r="AC490" i="4" s="1"/>
  <c r="AY21" i="8" s="1"/>
  <c r="G22" i="3"/>
  <c r="AC481" i="4" s="1"/>
  <c r="I6" i="5"/>
  <c r="N6" i="5"/>
  <c r="L21" i="3"/>
  <c r="AH496" i="4" s="1"/>
  <c r="BD22" i="8" s="1"/>
  <c r="BR19" i="8" s="1"/>
  <c r="M19" i="8" s="1"/>
  <c r="S19" i="8" s="1"/>
  <c r="L20" i="3"/>
  <c r="AH490" i="4" s="1"/>
  <c r="BD21" i="8" s="1"/>
  <c r="L22" i="3"/>
  <c r="AH481" i="4" s="1"/>
  <c r="N20" i="3"/>
  <c r="AJ490" i="4" s="1"/>
  <c r="BF21" i="8" s="1"/>
  <c r="N22" i="3"/>
  <c r="AJ481" i="4" s="1"/>
  <c r="N21" i="3"/>
  <c r="AJ496" i="4" s="1"/>
  <c r="BF22" i="8" s="1"/>
  <c r="BT19" i="8" s="1"/>
  <c r="O19" i="8" s="1"/>
  <c r="L13" i="8"/>
  <c r="BC18" i="8"/>
  <c r="BC26" i="8" s="1"/>
  <c r="AU18" i="8"/>
  <c r="D13" i="8"/>
  <c r="I13" i="8"/>
  <c r="AZ18" i="8"/>
  <c r="H20" i="3"/>
  <c r="AD490" i="4" s="1"/>
  <c r="AZ21" i="8" s="1"/>
  <c r="H21" i="3"/>
  <c r="AD496" i="4" s="1"/>
  <c r="AZ22" i="8" s="1"/>
  <c r="BN19" i="8" s="1"/>
  <c r="I19" i="8" s="1"/>
  <c r="H22" i="3"/>
  <c r="AD481" i="4" s="1"/>
  <c r="M22" i="3"/>
  <c r="AI481" i="4" s="1"/>
  <c r="M21" i="3"/>
  <c r="AI496" i="4" s="1"/>
  <c r="BE22" i="8" s="1"/>
  <c r="BS19" i="8" s="1"/>
  <c r="N19" i="8" s="1"/>
  <c r="M20" i="3"/>
  <c r="AI490" i="4" s="1"/>
  <c r="BE21" i="8" s="1"/>
  <c r="O13" i="8"/>
  <c r="BF18" i="8"/>
  <c r="BF26" i="8" s="1"/>
  <c r="E13" i="8"/>
  <c r="AV18" i="8"/>
  <c r="P6" i="5"/>
  <c r="J13" i="8"/>
  <c r="BA18" i="8"/>
  <c r="BA26" i="8" s="1"/>
  <c r="B20" i="2"/>
  <c r="C20" i="2"/>
  <c r="C24" i="2" s="1"/>
  <c r="F20" i="2"/>
  <c r="F24" i="2" s="1"/>
  <c r="H20" i="2"/>
  <c r="H24" i="2" s="1"/>
  <c r="K20" i="2"/>
  <c r="K24" i="2" s="1"/>
  <c r="M20" i="2"/>
  <c r="M24" i="2" s="1"/>
  <c r="G20" i="2"/>
  <c r="G24" i="2" s="1"/>
  <c r="L20" i="2"/>
  <c r="L24" i="2" s="1"/>
  <c r="I20" i="2"/>
  <c r="I24" i="2" s="1"/>
  <c r="E20" i="2"/>
  <c r="E24" i="2" s="1"/>
  <c r="J20" i="2"/>
  <c r="J24" i="2" s="1"/>
  <c r="D20" i="2"/>
  <c r="D24" i="2" s="1"/>
  <c r="BQ18" i="8" l="1"/>
  <c r="BM18" i="8"/>
  <c r="S6" i="5"/>
  <c r="AY23" i="8"/>
  <c r="BM20" i="8" s="1"/>
  <c r="H20" i="8" s="1"/>
  <c r="AC1" i="4"/>
  <c r="K18" i="8"/>
  <c r="N11" i="8"/>
  <c r="N8" i="8"/>
  <c r="N10" i="8"/>
  <c r="N14" i="8"/>
  <c r="N9" i="8"/>
  <c r="N26" i="8"/>
  <c r="BR18" i="8"/>
  <c r="J11" i="8"/>
  <c r="J14" i="8"/>
  <c r="R13" i="8"/>
  <c r="J10" i="8"/>
  <c r="J8" i="8"/>
  <c r="J9" i="8"/>
  <c r="J26" i="8"/>
  <c r="AZ26" i="8"/>
  <c r="BN18" i="8"/>
  <c r="H11" i="8"/>
  <c r="H14" i="8"/>
  <c r="H9" i="8"/>
  <c r="H10" i="8"/>
  <c r="H8" i="8"/>
  <c r="H26" i="8"/>
  <c r="BB23" i="8"/>
  <c r="BP20" i="8" s="1"/>
  <c r="K20" i="8" s="1"/>
  <c r="AF1" i="4"/>
  <c r="BK18" i="8"/>
  <c r="R6" i="5"/>
  <c r="AX23" i="8"/>
  <c r="BL20" i="8" s="1"/>
  <c r="G20" i="8" s="1"/>
  <c r="AB1" i="4"/>
  <c r="AU23" i="8"/>
  <c r="BI20" i="8" s="1"/>
  <c r="D20" i="8" s="1"/>
  <c r="Y1" i="4"/>
  <c r="I11" i="8"/>
  <c r="I14" i="8"/>
  <c r="I10" i="8"/>
  <c r="I8" i="8"/>
  <c r="I9" i="8"/>
  <c r="I26" i="8"/>
  <c r="J27" i="8"/>
  <c r="L27" i="8"/>
  <c r="I27" i="8"/>
  <c r="P13" i="8"/>
  <c r="H27" i="8"/>
  <c r="N27" i="8"/>
  <c r="D27" i="8"/>
  <c r="O27" i="8"/>
  <c r="M27" i="8"/>
  <c r="D10" i="8"/>
  <c r="G27" i="8"/>
  <c r="K27" i="8"/>
  <c r="D11" i="8"/>
  <c r="D14" i="8"/>
  <c r="E27" i="8"/>
  <c r="C27" i="8" s="1"/>
  <c r="F27" i="8"/>
  <c r="D9" i="8"/>
  <c r="P9" i="8" s="1"/>
  <c r="D8" i="8"/>
  <c r="D26" i="8"/>
  <c r="F11" i="8"/>
  <c r="F9" i="8"/>
  <c r="F8" i="8"/>
  <c r="F10" i="8"/>
  <c r="F14" i="8"/>
  <c r="F26" i="8"/>
  <c r="Q6" i="5"/>
  <c r="AW23" i="8"/>
  <c r="BK20" i="8" s="1"/>
  <c r="F20" i="8" s="1"/>
  <c r="AA1" i="4"/>
  <c r="BE26" i="8"/>
  <c r="BS18" i="8"/>
  <c r="AV26" i="8"/>
  <c r="BJ18" i="8"/>
  <c r="C13" i="8"/>
  <c r="E11" i="8"/>
  <c r="E9" i="8"/>
  <c r="C9" i="8" s="1"/>
  <c r="E10" i="8"/>
  <c r="C10" i="8" s="1"/>
  <c r="E14" i="8"/>
  <c r="C14" i="8" s="1"/>
  <c r="E8" i="8"/>
  <c r="E26" i="8"/>
  <c r="AU26" i="8"/>
  <c r="BI18" i="8"/>
  <c r="BC23" i="8"/>
  <c r="BQ20" i="8" s="1"/>
  <c r="L20" i="8" s="1"/>
  <c r="AG1" i="4"/>
  <c r="L18" i="8"/>
  <c r="K11" i="8"/>
  <c r="K10" i="8"/>
  <c r="K14" i="8"/>
  <c r="K8" i="8"/>
  <c r="K9" i="8"/>
  <c r="K26" i="8"/>
  <c r="M11" i="8"/>
  <c r="S11" i="8" s="1"/>
  <c r="M14" i="8"/>
  <c r="S13" i="8"/>
  <c r="M8" i="8"/>
  <c r="M9" i="8"/>
  <c r="M10" i="8"/>
  <c r="M26" i="8"/>
  <c r="BO18" i="8"/>
  <c r="L11" i="8"/>
  <c r="L14" i="8"/>
  <c r="L10" i="8"/>
  <c r="L8" i="8"/>
  <c r="L9" i="8"/>
  <c r="L26" i="8"/>
  <c r="BF23" i="8"/>
  <c r="BT20" i="8" s="1"/>
  <c r="O20" i="8" s="1"/>
  <c r="AJ1" i="4"/>
  <c r="R19" i="8"/>
  <c r="N20" i="2"/>
  <c r="N24" i="2" s="1"/>
  <c r="B24" i="2"/>
  <c r="BM22" i="8"/>
  <c r="H22" i="8" s="1"/>
  <c r="H24" i="8" s="1"/>
  <c r="H18" i="8"/>
  <c r="BA23" i="8"/>
  <c r="BO20" i="8" s="1"/>
  <c r="J20" i="8" s="1"/>
  <c r="AE1" i="4"/>
  <c r="BE23" i="8"/>
  <c r="BS20" i="8" s="1"/>
  <c r="N20" i="8" s="1"/>
  <c r="AI1" i="4"/>
  <c r="BT18" i="8"/>
  <c r="AV23" i="8"/>
  <c r="BJ20" i="8" s="1"/>
  <c r="E20" i="8" s="1"/>
  <c r="C20" i="8" s="1"/>
  <c r="Z1" i="4"/>
  <c r="AX26" i="8"/>
  <c r="BL18" i="8"/>
  <c r="O11" i="8"/>
  <c r="O14" i="8"/>
  <c r="O10" i="8"/>
  <c r="O8" i="8"/>
  <c r="O9" i="8"/>
  <c r="O26" i="8"/>
  <c r="AZ23" i="8"/>
  <c r="BN20" i="8" s="1"/>
  <c r="I20" i="8" s="1"/>
  <c r="AD1" i="4"/>
  <c r="BD23" i="8"/>
  <c r="BR20" i="8" s="1"/>
  <c r="M20" i="8" s="1"/>
  <c r="AH1" i="4"/>
  <c r="Q19" i="8"/>
  <c r="G14" i="8"/>
  <c r="Q13" i="8"/>
  <c r="G8" i="8"/>
  <c r="G9" i="8"/>
  <c r="G10" i="8"/>
  <c r="G11" i="8"/>
  <c r="G26" i="8"/>
  <c r="K7" i="2"/>
  <c r="K11" i="2" s="1"/>
  <c r="K14" i="2" s="1"/>
  <c r="I7" i="2"/>
  <c r="I11" i="2" s="1"/>
  <c r="I14" i="2" s="1"/>
  <c r="G7" i="2"/>
  <c r="G11" i="2" s="1"/>
  <c r="G14" i="2" s="1"/>
  <c r="B7" i="2"/>
  <c r="F7" i="2"/>
  <c r="F11" i="2" s="1"/>
  <c r="F14" i="2" s="1"/>
  <c r="L7" i="2"/>
  <c r="L11" i="2" s="1"/>
  <c r="L14" i="2" s="1"/>
  <c r="M7" i="2"/>
  <c r="M11" i="2" s="1"/>
  <c r="M14" i="2" s="1"/>
  <c r="D7" i="2"/>
  <c r="D11" i="2" s="1"/>
  <c r="D14" i="2" s="1"/>
  <c r="H7" i="2"/>
  <c r="H11" i="2" s="1"/>
  <c r="H14" i="2" s="1"/>
  <c r="E7" i="2"/>
  <c r="E11" i="2" s="1"/>
  <c r="E14" i="2" s="1"/>
  <c r="C7" i="2"/>
  <c r="C11" i="2" s="1"/>
  <c r="C14" i="2" s="1"/>
  <c r="J7" i="2"/>
  <c r="J11" i="2" s="1"/>
  <c r="J14" i="2" s="1"/>
  <c r="P27" i="8" l="1"/>
  <c r="S20" i="8"/>
  <c r="F28" i="8"/>
  <c r="R11" i="8"/>
  <c r="L28" i="8"/>
  <c r="M28" i="8"/>
  <c r="K28" i="8"/>
  <c r="M18" i="8"/>
  <c r="BR22" i="8"/>
  <c r="M22" i="8" s="1"/>
  <c r="D12" i="8"/>
  <c r="P8" i="8"/>
  <c r="N28" i="8"/>
  <c r="O18" i="8"/>
  <c r="BT22" i="8"/>
  <c r="O22" i="8" s="1"/>
  <c r="O24" i="8" s="1"/>
  <c r="P20" i="8"/>
  <c r="Q11" i="8"/>
  <c r="I18" i="8"/>
  <c r="BN22" i="8"/>
  <c r="I22" i="8" s="1"/>
  <c r="I24" i="8" s="1"/>
  <c r="S14" i="8"/>
  <c r="D18" i="8"/>
  <c r="BI22" i="8"/>
  <c r="D22" i="8" s="1"/>
  <c r="BS22" i="8"/>
  <c r="N22" i="8" s="1"/>
  <c r="N24" i="8" s="1"/>
  <c r="N18" i="8"/>
  <c r="S26" i="8"/>
  <c r="O28" i="8"/>
  <c r="L12" i="8"/>
  <c r="E28" i="8"/>
  <c r="C26" i="8"/>
  <c r="Q10" i="8"/>
  <c r="O12" i="8"/>
  <c r="R20" i="8"/>
  <c r="K12" i="8"/>
  <c r="E12" i="8"/>
  <c r="C8" i="8"/>
  <c r="Q20" i="8"/>
  <c r="G28" i="8"/>
  <c r="Q26" i="8"/>
  <c r="Q9" i="8"/>
  <c r="P14" i="8"/>
  <c r="J28" i="8"/>
  <c r="R26" i="8"/>
  <c r="N12" i="8"/>
  <c r="F18" i="8"/>
  <c r="BK22" i="8"/>
  <c r="F22" i="8" s="1"/>
  <c r="F24" i="8" s="1"/>
  <c r="R9" i="8"/>
  <c r="N7" i="2"/>
  <c r="B11" i="2"/>
  <c r="D28" i="8"/>
  <c r="P26" i="8"/>
  <c r="G12" i="8"/>
  <c r="Q8" i="8"/>
  <c r="H30" i="8"/>
  <c r="H10" i="5" s="1"/>
  <c r="H14" i="5" s="1"/>
  <c r="H18" i="5" s="1"/>
  <c r="H17" i="5" s="1"/>
  <c r="H25" i="8"/>
  <c r="AV9" i="13"/>
  <c r="AV13" i="13" s="1"/>
  <c r="J18" i="8"/>
  <c r="R18" i="8" s="1"/>
  <c r="BO22" i="8"/>
  <c r="J22" i="8" s="1"/>
  <c r="R27" i="8"/>
  <c r="I28" i="8"/>
  <c r="R8" i="8"/>
  <c r="J12" i="8"/>
  <c r="C11" i="8"/>
  <c r="P11" i="8"/>
  <c r="F12" i="8"/>
  <c r="Q27" i="8"/>
  <c r="R10" i="8"/>
  <c r="BP22" i="8"/>
  <c r="K22" i="8" s="1"/>
  <c r="K24" i="8" s="1"/>
  <c r="Q14" i="8"/>
  <c r="BL22" i="8"/>
  <c r="G22" i="8" s="1"/>
  <c r="G18" i="8"/>
  <c r="Q18" i="8" s="1"/>
  <c r="S10" i="8"/>
  <c r="S9" i="8"/>
  <c r="BQ22" i="8"/>
  <c r="L22" i="8" s="1"/>
  <c r="L24" i="8" s="1"/>
  <c r="P10" i="8"/>
  <c r="I12" i="8"/>
  <c r="H28" i="8"/>
  <c r="M12" i="8"/>
  <c r="S8" i="8"/>
  <c r="BJ22" i="8"/>
  <c r="E22" i="8" s="1"/>
  <c r="E18" i="8"/>
  <c r="C18" i="8" s="1"/>
  <c r="S27" i="8"/>
  <c r="H12" i="8"/>
  <c r="R14" i="8"/>
  <c r="R12" i="8" l="1"/>
  <c r="P28" i="8"/>
  <c r="S28" i="8"/>
  <c r="S18" i="8"/>
  <c r="R28" i="8"/>
  <c r="H29" i="8"/>
  <c r="S12" i="8"/>
  <c r="Q12" i="8"/>
  <c r="I30" i="8"/>
  <c r="I10" i="5" s="1"/>
  <c r="I14" i="5" s="1"/>
  <c r="I18" i="5" s="1"/>
  <c r="I17" i="5" s="1"/>
  <c r="I25" i="8"/>
  <c r="I29" i="8" s="1"/>
  <c r="AW9" i="13"/>
  <c r="AW13" i="13" s="1"/>
  <c r="L30" i="8"/>
  <c r="L10" i="5" s="1"/>
  <c r="L14" i="5" s="1"/>
  <c r="L18" i="5" s="1"/>
  <c r="L17" i="5" s="1"/>
  <c r="L25" i="8"/>
  <c r="L29" i="8" s="1"/>
  <c r="AZ9" i="13"/>
  <c r="AZ13" i="13" s="1"/>
  <c r="C28" i="8"/>
  <c r="B14" i="2"/>
  <c r="N14" i="2" s="1"/>
  <c r="N11" i="2"/>
  <c r="Q28" i="8"/>
  <c r="O30" i="8"/>
  <c r="O10" i="5" s="1"/>
  <c r="O14" i="5" s="1"/>
  <c r="O18" i="5" s="1"/>
  <c r="O17" i="5" s="1"/>
  <c r="O25" i="8"/>
  <c r="O29" i="8" s="1"/>
  <c r="BC9" i="13"/>
  <c r="BC13" i="13" s="1"/>
  <c r="Q22" i="8"/>
  <c r="G24" i="8"/>
  <c r="J24" i="8"/>
  <c r="R22" i="8"/>
  <c r="F30" i="8"/>
  <c r="F10" i="5" s="1"/>
  <c r="F14" i="5" s="1"/>
  <c r="F18" i="5" s="1"/>
  <c r="F17" i="5" s="1"/>
  <c r="F25" i="8"/>
  <c r="F29" i="8" s="1"/>
  <c r="AT9" i="13"/>
  <c r="AT13" i="13" s="1"/>
  <c r="C22" i="8"/>
  <c r="E24" i="8"/>
  <c r="N30" i="8"/>
  <c r="N10" i="5" s="1"/>
  <c r="N14" i="5" s="1"/>
  <c r="N18" i="5" s="1"/>
  <c r="N17" i="5" s="1"/>
  <c r="N25" i="8"/>
  <c r="N29" i="8" s="1"/>
  <c r="BB9" i="13"/>
  <c r="BB13" i="13" s="1"/>
  <c r="K30" i="8"/>
  <c r="K10" i="5" s="1"/>
  <c r="K14" i="5" s="1"/>
  <c r="K18" i="5" s="1"/>
  <c r="K17" i="5" s="1"/>
  <c r="K25" i="8"/>
  <c r="K29" i="8" s="1"/>
  <c r="AY9" i="13"/>
  <c r="AY13" i="13" s="1"/>
  <c r="H7" i="13"/>
  <c r="H14" i="13"/>
  <c r="H9" i="13"/>
  <c r="H13" i="13"/>
  <c r="H15" i="13"/>
  <c r="H8" i="13"/>
  <c r="H12" i="13"/>
  <c r="H10" i="13"/>
  <c r="H11" i="13"/>
  <c r="P22" i="8"/>
  <c r="D24" i="8"/>
  <c r="C12" i="8"/>
  <c r="P12" i="8"/>
  <c r="P18" i="8"/>
  <c r="M24" i="8"/>
  <c r="S22" i="8"/>
  <c r="H16" i="13" l="1"/>
  <c r="BA9" i="13"/>
  <c r="BA13" i="13" s="1"/>
  <c r="M30" i="8"/>
  <c r="M25" i="8"/>
  <c r="S24" i="8"/>
  <c r="F10" i="13"/>
  <c r="F13" i="13"/>
  <c r="F11" i="13"/>
  <c r="F14" i="13"/>
  <c r="F8" i="13"/>
  <c r="F7" i="13"/>
  <c r="F9" i="13"/>
  <c r="F12" i="13"/>
  <c r="F15" i="13"/>
  <c r="K10" i="13"/>
  <c r="K7" i="13"/>
  <c r="K9" i="13"/>
  <c r="K11" i="13"/>
  <c r="K15" i="13"/>
  <c r="K12" i="13"/>
  <c r="K14" i="13"/>
  <c r="K8" i="13"/>
  <c r="K13" i="13"/>
  <c r="D30" i="8"/>
  <c r="P24" i="8"/>
  <c r="AR9" i="13"/>
  <c r="AR13" i="13" s="1"/>
  <c r="D25" i="8"/>
  <c r="J25" i="8"/>
  <c r="R24" i="8"/>
  <c r="J30" i="8"/>
  <c r="AX9" i="13"/>
  <c r="AX13" i="13" s="1"/>
  <c r="L13" i="13"/>
  <c r="L7" i="13"/>
  <c r="L12" i="13"/>
  <c r="L9" i="13"/>
  <c r="L11" i="13"/>
  <c r="L10" i="13"/>
  <c r="L14" i="13"/>
  <c r="L15" i="13"/>
  <c r="L8" i="13"/>
  <c r="AU9" i="13"/>
  <c r="AU13" i="13" s="1"/>
  <c r="G25" i="8"/>
  <c r="Q24" i="8"/>
  <c r="G30" i="8"/>
  <c r="N12" i="13"/>
  <c r="N7" i="13"/>
  <c r="N8" i="13"/>
  <c r="N13" i="13"/>
  <c r="N11" i="13"/>
  <c r="N14" i="13"/>
  <c r="N15" i="13"/>
  <c r="N10" i="13"/>
  <c r="N9" i="13"/>
  <c r="O9" i="13"/>
  <c r="O8" i="13"/>
  <c r="O10" i="13"/>
  <c r="O13" i="13"/>
  <c r="O7" i="13"/>
  <c r="O11" i="13"/>
  <c r="O15" i="13"/>
  <c r="O12" i="13"/>
  <c r="O14" i="13"/>
  <c r="I14" i="13"/>
  <c r="I12" i="13"/>
  <c r="I9" i="13"/>
  <c r="I13" i="13"/>
  <c r="I7" i="13"/>
  <c r="I8" i="13"/>
  <c r="I11" i="13"/>
  <c r="I15" i="13"/>
  <c r="I10" i="13"/>
  <c r="E30" i="8"/>
  <c r="C24" i="8"/>
  <c r="E25" i="8"/>
  <c r="AS9" i="13"/>
  <c r="AS13" i="13" s="1"/>
  <c r="E10" i="5" l="1"/>
  <c r="C30" i="8"/>
  <c r="F16" i="13"/>
  <c r="D10" i="5"/>
  <c r="P30" i="8"/>
  <c r="O16" i="13"/>
  <c r="L16" i="13"/>
  <c r="G10" i="5"/>
  <c r="Q30" i="8"/>
  <c r="R13" i="13"/>
  <c r="Q25" i="8"/>
  <c r="G29" i="8"/>
  <c r="Q29" i="8" s="1"/>
  <c r="G10" i="13"/>
  <c r="Q10" i="13" s="1"/>
  <c r="G13" i="13"/>
  <c r="Q13" i="13" s="1"/>
  <c r="G14" i="13"/>
  <c r="Q14" i="13" s="1"/>
  <c r="G15" i="13"/>
  <c r="Q15" i="13" s="1"/>
  <c r="G8" i="13"/>
  <c r="Q8" i="13" s="1"/>
  <c r="G7" i="13"/>
  <c r="G11" i="13"/>
  <c r="Q11" i="13" s="1"/>
  <c r="G12" i="13"/>
  <c r="Q12" i="13" s="1"/>
  <c r="G9" i="13"/>
  <c r="Q9" i="13" s="1"/>
  <c r="I16" i="13"/>
  <c r="J7" i="13"/>
  <c r="R7" i="13" s="1"/>
  <c r="J10" i="13"/>
  <c r="J12" i="13"/>
  <c r="R12" i="13" s="1"/>
  <c r="J8" i="13"/>
  <c r="R8" i="13" s="1"/>
  <c r="J15" i="13"/>
  <c r="R15" i="13" s="1"/>
  <c r="J13" i="13"/>
  <c r="J14" i="13"/>
  <c r="J9" i="13"/>
  <c r="R9" i="13" s="1"/>
  <c r="J11" i="13"/>
  <c r="R11" i="13" s="1"/>
  <c r="R25" i="8"/>
  <c r="J29" i="8"/>
  <c r="R29" i="8" s="1"/>
  <c r="S25" i="8"/>
  <c r="M29" i="8"/>
  <c r="S29" i="8" s="1"/>
  <c r="M10" i="5"/>
  <c r="S30" i="8"/>
  <c r="J10" i="5"/>
  <c r="R30" i="8"/>
  <c r="N16" i="13"/>
  <c r="E11" i="13"/>
  <c r="C11" i="13" s="1"/>
  <c r="E14" i="13"/>
  <c r="C14" i="13" s="1"/>
  <c r="E12" i="13"/>
  <c r="C12" i="13" s="1"/>
  <c r="E10" i="13"/>
  <c r="C10" i="13" s="1"/>
  <c r="E13" i="13"/>
  <c r="C13" i="13" s="1"/>
  <c r="E8" i="13"/>
  <c r="C8" i="13" s="1"/>
  <c r="E15" i="13"/>
  <c r="C15" i="13" s="1"/>
  <c r="E9" i="13"/>
  <c r="C9" i="13" s="1"/>
  <c r="E7" i="13"/>
  <c r="C25" i="8"/>
  <c r="E29" i="8"/>
  <c r="C29" i="8" s="1"/>
  <c r="P25" i="8"/>
  <c r="D29" i="8"/>
  <c r="P29" i="8" s="1"/>
  <c r="K16" i="13"/>
  <c r="R14" i="13"/>
  <c r="D10" i="13"/>
  <c r="P10" i="13" s="1"/>
  <c r="D14" i="13"/>
  <c r="P14" i="13" s="1"/>
  <c r="D11" i="13"/>
  <c r="D7" i="13"/>
  <c r="D9" i="13"/>
  <c r="D15" i="13"/>
  <c r="D13" i="13"/>
  <c r="D8" i="13"/>
  <c r="D12" i="13"/>
  <c r="M8" i="13"/>
  <c r="S8" i="13" s="1"/>
  <c r="M13" i="13"/>
  <c r="S13" i="13" s="1"/>
  <c r="M15" i="13"/>
  <c r="S15" i="13" s="1"/>
  <c r="M14" i="13"/>
  <c r="S14" i="13" s="1"/>
  <c r="M11" i="13"/>
  <c r="S11" i="13" s="1"/>
  <c r="M10" i="13"/>
  <c r="S10" i="13" s="1"/>
  <c r="M9" i="13"/>
  <c r="S9" i="13" s="1"/>
  <c r="M12" i="13"/>
  <c r="S12" i="13" s="1"/>
  <c r="M7" i="13"/>
  <c r="P12" i="13" l="1"/>
  <c r="P11" i="13"/>
  <c r="S10" i="5"/>
  <c r="M14" i="5"/>
  <c r="J16" i="13"/>
  <c r="R16" i="13" s="1"/>
  <c r="P10" i="5"/>
  <c r="D14" i="5"/>
  <c r="R10" i="13"/>
  <c r="P13" i="13"/>
  <c r="P15" i="13"/>
  <c r="P8" i="13"/>
  <c r="G16" i="13"/>
  <c r="Q16" i="13" s="1"/>
  <c r="Q7" i="13"/>
  <c r="Q10" i="5"/>
  <c r="G14" i="5"/>
  <c r="M16" i="13"/>
  <c r="S16" i="13" s="1"/>
  <c r="S7" i="13"/>
  <c r="P9" i="13"/>
  <c r="R10" i="5"/>
  <c r="J14" i="5"/>
  <c r="P7" i="13"/>
  <c r="D16" i="13"/>
  <c r="E16" i="13"/>
  <c r="C16" i="13" s="1"/>
  <c r="C7" i="13"/>
  <c r="C10" i="5"/>
  <c r="BJ10" i="5" s="1"/>
  <c r="E14" i="5"/>
  <c r="P16" i="13" l="1"/>
  <c r="D18" i="5"/>
  <c r="P14" i="5"/>
  <c r="G18" i="5"/>
  <c r="Q14" i="5"/>
  <c r="S14" i="5"/>
  <c r="M18" i="5"/>
  <c r="J18" i="5"/>
  <c r="R14" i="5"/>
  <c r="E18" i="5"/>
  <c r="C14" i="5"/>
  <c r="E17" i="5" l="1"/>
  <c r="C17" i="5" s="1"/>
  <c r="C18" i="5"/>
  <c r="J17" i="5"/>
  <c r="R18" i="5"/>
  <c r="R17" i="5" s="1"/>
  <c r="M17" i="5"/>
  <c r="S18" i="5"/>
  <c r="S17" i="5" s="1"/>
  <c r="G17" i="5"/>
  <c r="Q18" i="5"/>
  <c r="Q17" i="5" s="1"/>
  <c r="P18" i="5"/>
  <c r="P17" i="5" s="1"/>
  <c r="D17" i="5"/>
</calcChain>
</file>

<file path=xl/sharedStrings.xml><?xml version="1.0" encoding="utf-8"?>
<sst xmlns="http://schemas.openxmlformats.org/spreadsheetml/2006/main" count="45931" uniqueCount="1338">
  <si>
    <t>MISSING INFORMATION</t>
  </si>
  <si>
    <t>OVERALL</t>
  </si>
  <si>
    <t>Total Revenue - Other</t>
  </si>
  <si>
    <t>Comments</t>
  </si>
  <si>
    <t>Parts</t>
  </si>
  <si>
    <t>Selling Gross Per Employees</t>
  </si>
  <si>
    <t>Seprate out performance parts</t>
  </si>
  <si>
    <t>Date INPUT</t>
  </si>
  <si>
    <t>Total Revenue - Lex</t>
  </si>
  <si>
    <t>TOTAL COMPANY</t>
  </si>
  <si>
    <t>2025 FY</t>
  </si>
  <si>
    <t>Projected</t>
  </si>
  <si>
    <t>New Vehicles</t>
  </si>
  <si>
    <t>Used Vehicles</t>
  </si>
  <si>
    <t>F&amp;I</t>
  </si>
  <si>
    <t>Service</t>
  </si>
  <si>
    <t>Total Selling Gross</t>
  </si>
  <si>
    <t>FEF Incentive</t>
  </si>
  <si>
    <t>Overheads</t>
  </si>
  <si>
    <t>Net Profit</t>
  </si>
  <si>
    <t>NV GP</t>
  </si>
  <si>
    <t>UV GP</t>
  </si>
  <si>
    <t>F&amp;I GP</t>
  </si>
  <si>
    <t>Parts GP</t>
  </si>
  <si>
    <t>Service GP</t>
  </si>
  <si>
    <t>Bridgestone</t>
  </si>
  <si>
    <t>Retail Detailing</t>
  </si>
  <si>
    <t>Bridgestone GP</t>
  </si>
  <si>
    <t>Retail Detailing GP</t>
  </si>
  <si>
    <t>Cost Centre</t>
  </si>
  <si>
    <t>Code</t>
  </si>
  <si>
    <t>6142#</t>
  </si>
  <si>
    <t>9285M#</t>
  </si>
  <si>
    <t>3050R</t>
  </si>
  <si>
    <t>6209#</t>
  </si>
  <si>
    <t>3165R</t>
  </si>
  <si>
    <t>9360M#</t>
  </si>
  <si>
    <t>LEX NEW</t>
  </si>
  <si>
    <t>Units - LNZ New</t>
  </si>
  <si>
    <t>Sales Person/Reps - New</t>
  </si>
  <si>
    <t>Gross / Units</t>
  </si>
  <si>
    <t>Commission: Salesperson</t>
  </si>
  <si>
    <t>Vehicle Advertising &amp; Prom</t>
  </si>
  <si>
    <t>LEF INCENTIVE</t>
  </si>
  <si>
    <t>NEW</t>
  </si>
  <si>
    <t>LEX USED</t>
  </si>
  <si>
    <t>Units - Used Veh Retail Other</t>
  </si>
  <si>
    <t>Sales - Used Veh Pass Retail</t>
  </si>
  <si>
    <t>COGS - Used Veh Pass Retail</t>
  </si>
  <si>
    <t>USED</t>
  </si>
  <si>
    <t>LEX F&amp;I</t>
  </si>
  <si>
    <t>Finance Income New</t>
  </si>
  <si>
    <t>LEX Parts</t>
  </si>
  <si>
    <t>Sales - Toyota W'shop Retail</t>
  </si>
  <si>
    <t>Sales - Warranty</t>
  </si>
  <si>
    <t>Sales - Internal</t>
  </si>
  <si>
    <t>COGS - Toyota W'shop Retail</t>
  </si>
  <si>
    <t>COGS - Warranty</t>
  </si>
  <si>
    <t>COGS - Internal</t>
  </si>
  <si>
    <t>PARTS</t>
  </si>
  <si>
    <t>LEX SERVICE</t>
  </si>
  <si>
    <t>Technicians - Service</t>
  </si>
  <si>
    <t>Sales - Cust Labour-Fran</t>
  </si>
  <si>
    <t>Sales - Warr Labour-Fran</t>
  </si>
  <si>
    <t>Sales - Internal Labour</t>
  </si>
  <si>
    <t>COGS - Cust Labour - Fran</t>
  </si>
  <si>
    <t>COGS - Warr Labour - Fran</t>
  </si>
  <si>
    <t>COGS - Internal Labour</t>
  </si>
  <si>
    <t>Sales - Sublet Repairs - Fran</t>
  </si>
  <si>
    <t>COGS - Sublet Repairs - Fran</t>
  </si>
  <si>
    <t>Sales - Miscellaneous Service</t>
  </si>
  <si>
    <t>COGS - Miscellaneous Service</t>
  </si>
  <si>
    <t>Vehicle Policy/Free Service</t>
  </si>
  <si>
    <t>SERVICE</t>
  </si>
  <si>
    <t>Training</t>
  </si>
  <si>
    <t>Sales - Counter Retail</t>
  </si>
  <si>
    <t>Sales - Trade</t>
  </si>
  <si>
    <t>COGS - Counter Retail</t>
  </si>
  <si>
    <t>COGS - Trade</t>
  </si>
  <si>
    <t>LEX OH</t>
  </si>
  <si>
    <t>Salaries: Support Services</t>
  </si>
  <si>
    <t>Rent</t>
  </si>
  <si>
    <t>Depreciation</t>
  </si>
  <si>
    <t>Bank Charges</t>
  </si>
  <si>
    <t>Insurance General</t>
  </si>
  <si>
    <t>Data Processing</t>
  </si>
  <si>
    <t>Equipment Maintenance</t>
  </si>
  <si>
    <t>Consultancy Fees</t>
  </si>
  <si>
    <t>Travel/Entertainment - Customer</t>
  </si>
  <si>
    <t>Calendar Month Year</t>
  </si>
  <si>
    <t>Parent Dealer Code</t>
  </si>
  <si>
    <t>Dealer Code</t>
  </si>
  <si>
    <t>Tunz Account Code</t>
  </si>
  <si>
    <t>Tunz Cost Centre</t>
  </si>
  <si>
    <t>TNZ Account Code</t>
  </si>
  <si>
    <t>TNZ Account Code Description</t>
  </si>
  <si>
    <t>Toyota Store Report page</t>
  </si>
  <si>
    <t>Toyota Store Report line</t>
  </si>
  <si>
    <t>Department Report Line</t>
  </si>
  <si>
    <t>Cost Centre Report Line</t>
  </si>
  <si>
    <t>ACTUAL YTD</t>
  </si>
  <si>
    <t>BUDGET YTD</t>
  </si>
  <si>
    <t>Account</t>
  </si>
  <si>
    <t>Aug 2022</t>
  </si>
  <si>
    <t>TKP</t>
  </si>
  <si>
    <t>7305</t>
  </si>
  <si>
    <t>112</t>
  </si>
  <si>
    <t>PLABAD</t>
  </si>
  <si>
    <t>Bad Debts - Lexus</t>
  </si>
  <si>
    <t>Overall</t>
  </si>
  <si>
    <t>Other Income</t>
  </si>
  <si>
    <t>3145</t>
  </si>
  <si>
    <t>PTNOIN</t>
  </si>
  <si>
    <t>New Vehicle Other Income - Toyota</t>
  </si>
  <si>
    <t>122</t>
  </si>
  <si>
    <t>132</t>
  </si>
  <si>
    <t>142</t>
  </si>
  <si>
    <t>162</t>
  </si>
  <si>
    <t>7310</t>
  </si>
  <si>
    <t>7455</t>
  </si>
  <si>
    <t>8520</t>
  </si>
  <si>
    <t>8800</t>
  </si>
  <si>
    <t>December</t>
  </si>
  <si>
    <t>January</t>
  </si>
  <si>
    <t>7240</t>
  </si>
  <si>
    <t>PLABEN</t>
  </si>
  <si>
    <t>Staff Benefits (Superannuation, FBT, ACC) - Lexus</t>
  </si>
  <si>
    <t>February</t>
  </si>
  <si>
    <t>March</t>
  </si>
  <si>
    <t>April</t>
  </si>
  <si>
    <t>May</t>
  </si>
  <si>
    <t>June</t>
  </si>
  <si>
    <t>7260</t>
  </si>
  <si>
    <t>July</t>
  </si>
  <si>
    <t>August</t>
  </si>
  <si>
    <t>September</t>
  </si>
  <si>
    <t>October</t>
  </si>
  <si>
    <t>7270</t>
  </si>
  <si>
    <t>November</t>
  </si>
  <si>
    <t>7290</t>
  </si>
  <si>
    <t>7295</t>
  </si>
  <si>
    <t>7340</t>
  </si>
  <si>
    <t>7975</t>
  </si>
  <si>
    <t>7430</t>
  </si>
  <si>
    <t>PLADAT</t>
  </si>
  <si>
    <t>Data Processing - Lexus</t>
  </si>
  <si>
    <t>7450</t>
  </si>
  <si>
    <t>7790</t>
  </si>
  <si>
    <t>PLADEP</t>
  </si>
  <si>
    <t>Depreciation - Lexus</t>
  </si>
  <si>
    <t>7795</t>
  </si>
  <si>
    <t>7880</t>
  </si>
  <si>
    <t>8805</t>
  </si>
  <si>
    <t>7820</t>
  </si>
  <si>
    <t>PLAELE</t>
  </si>
  <si>
    <t>Heat/Light/Power - Lexus</t>
  </si>
  <si>
    <t>7453</t>
  </si>
  <si>
    <t>PLAENV</t>
  </si>
  <si>
    <t>Environmental &amp; Health &amp; Safety expenses - Lexus</t>
  </si>
  <si>
    <t>7755</t>
  </si>
  <si>
    <t>7780</t>
  </si>
  <si>
    <t>PLAINS</t>
  </si>
  <si>
    <t>Insurance expense - Lexus</t>
  </si>
  <si>
    <t>7840</t>
  </si>
  <si>
    <t>7845</t>
  </si>
  <si>
    <t>7120</t>
  </si>
  <si>
    <t>PLAINT</t>
  </si>
  <si>
    <t>Interest &amp; Bank Charges - Lexus</t>
  </si>
  <si>
    <t>7610</t>
  </si>
  <si>
    <t>7630</t>
  </si>
  <si>
    <t>8500</t>
  </si>
  <si>
    <t>7300</t>
  </si>
  <si>
    <t>PLAMIS</t>
  </si>
  <si>
    <t>Miscellaneous expenses - Lexus</t>
  </si>
  <si>
    <t>7454</t>
  </si>
  <si>
    <t>7457</t>
  </si>
  <si>
    <t>7570R</t>
  </si>
  <si>
    <t>7695</t>
  </si>
  <si>
    <t>7860</t>
  </si>
  <si>
    <t>7350</t>
  </si>
  <si>
    <t>PLAOFF</t>
  </si>
  <si>
    <t>Office expenses (Stationery, postage) - Lexus</t>
  </si>
  <si>
    <t>7540</t>
  </si>
  <si>
    <t>PLAOIN</t>
  </si>
  <si>
    <t>Other Income - Lexus</t>
  </si>
  <si>
    <t>8540</t>
  </si>
  <si>
    <t>8570</t>
  </si>
  <si>
    <t>8820</t>
  </si>
  <si>
    <t>7530</t>
  </si>
  <si>
    <t>PLAPHO</t>
  </si>
  <si>
    <t>Phone &amp; Internet expenses - Lexus</t>
  </si>
  <si>
    <t>7535</t>
  </si>
  <si>
    <t>7452</t>
  </si>
  <si>
    <t>PLAPRO</t>
  </si>
  <si>
    <t>Professional Fees - Lexus</t>
  </si>
  <si>
    <t>7456</t>
  </si>
  <si>
    <t>7490</t>
  </si>
  <si>
    <t>7900</t>
  </si>
  <si>
    <t>7905</t>
  </si>
  <si>
    <t>7760</t>
  </si>
  <si>
    <t>PLARAT</t>
  </si>
  <si>
    <t>Rates - Lexus</t>
  </si>
  <si>
    <t>7690</t>
  </si>
  <si>
    <t>PLAREN</t>
  </si>
  <si>
    <t>Rent - Lexus</t>
  </si>
  <si>
    <t>7570</t>
  </si>
  <si>
    <t>PLAREP</t>
  </si>
  <si>
    <t>Repairs &amp; Maintenance - Lexus</t>
  </si>
  <si>
    <t>7570M</t>
  </si>
  <si>
    <t>7750</t>
  </si>
  <si>
    <t>7160</t>
  </si>
  <si>
    <t>PLASAL</t>
  </si>
  <si>
    <t>Admin Staff Salaries - Lexus</t>
  </si>
  <si>
    <t>7180</t>
  </si>
  <si>
    <t>7470</t>
  </si>
  <si>
    <t>PLASEC</t>
  </si>
  <si>
    <t>Cleaning &amp; Security - Lexus</t>
  </si>
  <si>
    <t>7471</t>
  </si>
  <si>
    <t>7475</t>
  </si>
  <si>
    <t>7495</t>
  </si>
  <si>
    <t>7550</t>
  </si>
  <si>
    <t>PLATRA</t>
  </si>
  <si>
    <t>Training Expense - Lexus</t>
  </si>
  <si>
    <t>7510</t>
  </si>
  <si>
    <t>PLATRV</t>
  </si>
  <si>
    <t>Travel expenses - Lexus</t>
  </si>
  <si>
    <t>7520</t>
  </si>
  <si>
    <t>7380</t>
  </si>
  <si>
    <t>PLAUNI</t>
  </si>
  <si>
    <t>Uniforms - Lexus</t>
  </si>
  <si>
    <t>7080</t>
  </si>
  <si>
    <t>PLFADV</t>
  </si>
  <si>
    <t>F&amp;I Advertising &amp; Promotion - Lexus</t>
  </si>
  <si>
    <t>7910</t>
  </si>
  <si>
    <t>PLFFIN</t>
  </si>
  <si>
    <t>Finance income - New Lexus</t>
  </si>
  <si>
    <t>3170R</t>
  </si>
  <si>
    <t>3261</t>
  </si>
  <si>
    <t>3260</t>
  </si>
  <si>
    <t>PLFFIU</t>
  </si>
  <si>
    <t>Finance income - Used Lexus</t>
  </si>
  <si>
    <t>3265</t>
  </si>
  <si>
    <t>3266</t>
  </si>
  <si>
    <t>3295</t>
  </si>
  <si>
    <t>3296</t>
  </si>
  <si>
    <t>3248</t>
  </si>
  <si>
    <t>PLFINC</t>
  </si>
  <si>
    <t>F&amp;I Incentive (TFS) - Lexus</t>
  </si>
  <si>
    <t>3175R</t>
  </si>
  <si>
    <t>PLFINI</t>
  </si>
  <si>
    <t>Insurance income - New Lexus</t>
  </si>
  <si>
    <t>3176R</t>
  </si>
  <si>
    <t>3270</t>
  </si>
  <si>
    <t>PLFIUI</t>
  </si>
  <si>
    <t>Insurance income - Used Lexus</t>
  </si>
  <si>
    <t>3271</t>
  </si>
  <si>
    <t>3272</t>
  </si>
  <si>
    <t>3273</t>
  </si>
  <si>
    <t>7100</t>
  </si>
  <si>
    <t>PLFMIS</t>
  </si>
  <si>
    <t>F&amp;I Other expenses - Lexus</t>
  </si>
  <si>
    <t>7110</t>
  </si>
  <si>
    <t>7330</t>
  </si>
  <si>
    <t>7331</t>
  </si>
  <si>
    <t>7332</t>
  </si>
  <si>
    <t>7333</t>
  </si>
  <si>
    <t>7370</t>
  </si>
  <si>
    <t>7371</t>
  </si>
  <si>
    <t>7590</t>
  </si>
  <si>
    <t>7650</t>
  </si>
  <si>
    <t>PLFOIN</t>
  </si>
  <si>
    <t>Other F&amp;I income - Lexus</t>
  </si>
  <si>
    <t>8545</t>
  </si>
  <si>
    <t>7000</t>
  </si>
  <si>
    <t>PLFSAL</t>
  </si>
  <si>
    <t>F&amp;I Salaries &amp; Commission - Lexus</t>
  </si>
  <si>
    <t>7020</t>
  </si>
  <si>
    <t>7025</t>
  </si>
  <si>
    <t>7026</t>
  </si>
  <si>
    <t>7170</t>
  </si>
  <si>
    <t>7175</t>
  </si>
  <si>
    <t>7190</t>
  </si>
  <si>
    <t>7210</t>
  </si>
  <si>
    <t>7211</t>
  </si>
  <si>
    <t>7220</t>
  </si>
  <si>
    <t>7280</t>
  </si>
  <si>
    <t>3190</t>
  </si>
  <si>
    <t>PLFSPF</t>
  </si>
  <si>
    <t>Paint &amp; Fab Sales - Lexus</t>
  </si>
  <si>
    <t>3195</t>
  </si>
  <si>
    <t>3290</t>
  </si>
  <si>
    <t>3291</t>
  </si>
  <si>
    <t>3180R</t>
  </si>
  <si>
    <t>PLFSTC</t>
  </si>
  <si>
    <t>Toyota Care Sales - Lexus</t>
  </si>
  <si>
    <t>3185R</t>
  </si>
  <si>
    <t>3275</t>
  </si>
  <si>
    <t>3276</t>
  </si>
  <si>
    <t>3280</t>
  </si>
  <si>
    <t>3281</t>
  </si>
  <si>
    <t>PLFTCI</t>
  </si>
  <si>
    <t>Toyota Care incentive - Lexus</t>
  </si>
  <si>
    <t>PLFTRA</t>
  </si>
  <si>
    <t>F&amp;I Training expense - Lexus</t>
  </si>
  <si>
    <t>PLNADV</t>
  </si>
  <si>
    <t>NV Advertising &amp; Promotion - Lexus</t>
  </si>
  <si>
    <t>7385</t>
  </si>
  <si>
    <t>7390</t>
  </si>
  <si>
    <t>PLNCOM</t>
  </si>
  <si>
    <t>NV Commission - Lexus</t>
  </si>
  <si>
    <t>4038R</t>
  </si>
  <si>
    <t>PLNCVE</t>
  </si>
  <si>
    <t>New Vehicle Cost of Sales - Lexus</t>
  </si>
  <si>
    <t>4038RR</t>
  </si>
  <si>
    <t>4039R</t>
  </si>
  <si>
    <t>4039RR</t>
  </si>
  <si>
    <t>4040R</t>
  </si>
  <si>
    <t>4040RR</t>
  </si>
  <si>
    <t>4041R</t>
  </si>
  <si>
    <t>4041RR</t>
  </si>
  <si>
    <t>4042R</t>
  </si>
  <si>
    <t>4042RR</t>
  </si>
  <si>
    <t>4043R</t>
  </si>
  <si>
    <t>4043RR</t>
  </si>
  <si>
    <t>4044R</t>
  </si>
  <si>
    <t>4044RR</t>
  </si>
  <si>
    <t>4045R</t>
  </si>
  <si>
    <t>4045RR</t>
  </si>
  <si>
    <t>4046R</t>
  </si>
  <si>
    <t>4046RR</t>
  </si>
  <si>
    <t>4047R</t>
  </si>
  <si>
    <t>4047RR</t>
  </si>
  <si>
    <t>4048R</t>
  </si>
  <si>
    <t>4048RR</t>
  </si>
  <si>
    <t>4049R</t>
  </si>
  <si>
    <t>4049RR</t>
  </si>
  <si>
    <t>4050R</t>
  </si>
  <si>
    <t>4050RR</t>
  </si>
  <si>
    <t>4051R</t>
  </si>
  <si>
    <t>4051RR</t>
  </si>
  <si>
    <t>4052R</t>
  </si>
  <si>
    <t>4052RR</t>
  </si>
  <si>
    <t>4053R</t>
  </si>
  <si>
    <t>4053RR</t>
  </si>
  <si>
    <t>4054R</t>
  </si>
  <si>
    <t>4054RR</t>
  </si>
  <si>
    <t>4055R</t>
  </si>
  <si>
    <t>4055RR</t>
  </si>
  <si>
    <t>4056R</t>
  </si>
  <si>
    <t>4056RR</t>
  </si>
  <si>
    <t>4057R</t>
  </si>
  <si>
    <t>4057RR</t>
  </si>
  <si>
    <t>4058R</t>
  </si>
  <si>
    <t>4058RR</t>
  </si>
  <si>
    <t>4059R</t>
  </si>
  <si>
    <t>4059RR</t>
  </si>
  <si>
    <t>4061R</t>
  </si>
  <si>
    <t>4061RR</t>
  </si>
  <si>
    <t>4062R</t>
  </si>
  <si>
    <t>4062RR</t>
  </si>
  <si>
    <t>4063R</t>
  </si>
  <si>
    <t>4063RR</t>
  </si>
  <si>
    <t>4064R</t>
  </si>
  <si>
    <t>4064RR</t>
  </si>
  <si>
    <t>4069R</t>
  </si>
  <si>
    <t>4069RR</t>
  </si>
  <si>
    <t>4070R</t>
  </si>
  <si>
    <t>4070RR</t>
  </si>
  <si>
    <t>4071R</t>
  </si>
  <si>
    <t>4071RR</t>
  </si>
  <si>
    <t>4074R</t>
  </si>
  <si>
    <t>4074RR</t>
  </si>
  <si>
    <t>3060</t>
  </si>
  <si>
    <t>PLNDDF</t>
  </si>
  <si>
    <t>NV Direct Delivery Fees (net) - Lexus</t>
  </si>
  <si>
    <t>4060</t>
  </si>
  <si>
    <t>PLNDEM</t>
  </si>
  <si>
    <t>NV Demo Expenses - Lexus</t>
  </si>
  <si>
    <t>7100D</t>
  </si>
  <si>
    <t>7100V</t>
  </si>
  <si>
    <t>3150</t>
  </si>
  <si>
    <t>PLNINC</t>
  </si>
  <si>
    <t>New Vehicle Incentive - Lexus</t>
  </si>
  <si>
    <t>PLNINT</t>
  </si>
  <si>
    <t>NV Lexus Interest expense</t>
  </si>
  <si>
    <t>PLNOSF</t>
  </si>
  <si>
    <t>NV Other Semi-Fixed expenses - Lexus</t>
  </si>
  <si>
    <t>7030</t>
  </si>
  <si>
    <t>PLNOVA</t>
  </si>
  <si>
    <t>NV Other variable expenses - Lexus</t>
  </si>
  <si>
    <t>7040</t>
  </si>
  <si>
    <t>7060</t>
  </si>
  <si>
    <t>7591</t>
  </si>
  <si>
    <t>PLNSAL</t>
  </si>
  <si>
    <t>NV Salaries &amp; Wages - Lexus</t>
  </si>
  <si>
    <t>3038R</t>
  </si>
  <si>
    <t>PLNSVE</t>
  </si>
  <si>
    <t>New Vehicle Sales - Lexus</t>
  </si>
  <si>
    <t>3038RD</t>
  </si>
  <si>
    <t>3039R</t>
  </si>
  <si>
    <t>3039RD</t>
  </si>
  <si>
    <t>3040R</t>
  </si>
  <si>
    <t>3040RD</t>
  </si>
  <si>
    <t>3041R</t>
  </si>
  <si>
    <t>3041RD</t>
  </si>
  <si>
    <t>3042R</t>
  </si>
  <si>
    <t>3042RD</t>
  </si>
  <si>
    <t>3043R</t>
  </si>
  <si>
    <t>3043RD</t>
  </si>
  <si>
    <t>3044R</t>
  </si>
  <si>
    <t>3044RD</t>
  </si>
  <si>
    <t>3045R</t>
  </si>
  <si>
    <t>3045RD</t>
  </si>
  <si>
    <t>3046R</t>
  </si>
  <si>
    <t>3046RD</t>
  </si>
  <si>
    <t>3047R</t>
  </si>
  <si>
    <t>3047RD</t>
  </si>
  <si>
    <t>3048R</t>
  </si>
  <si>
    <t>3048RD</t>
  </si>
  <si>
    <t>3049R</t>
  </si>
  <si>
    <t>3049RD</t>
  </si>
  <si>
    <t>3050RD</t>
  </si>
  <si>
    <t>3051R</t>
  </si>
  <si>
    <t>3051RD</t>
  </si>
  <si>
    <t>3052R</t>
  </si>
  <si>
    <t>3052RD</t>
  </si>
  <si>
    <t>3053R</t>
  </si>
  <si>
    <t>3053RD</t>
  </si>
  <si>
    <t>3054R</t>
  </si>
  <si>
    <t>3054RD</t>
  </si>
  <si>
    <t>3055R</t>
  </si>
  <si>
    <t>3055RD</t>
  </si>
  <si>
    <t>3056R</t>
  </si>
  <si>
    <t>3056RD</t>
  </si>
  <si>
    <t>3057R</t>
  </si>
  <si>
    <t>3057RD</t>
  </si>
  <si>
    <t>3058R</t>
  </si>
  <si>
    <t>3058RD</t>
  </si>
  <si>
    <t>3059R</t>
  </si>
  <si>
    <t>3059RD</t>
  </si>
  <si>
    <t>3061R</t>
  </si>
  <si>
    <t>3061RD</t>
  </si>
  <si>
    <t>3062R</t>
  </si>
  <si>
    <t>3062RD</t>
  </si>
  <si>
    <t>3063R</t>
  </si>
  <si>
    <t>3063RD</t>
  </si>
  <si>
    <t>3064R</t>
  </si>
  <si>
    <t>3064RD</t>
  </si>
  <si>
    <t>3069R</t>
  </si>
  <si>
    <t>3069RD</t>
  </si>
  <si>
    <t>3070R</t>
  </si>
  <si>
    <t>3070RD</t>
  </si>
  <si>
    <t>3071R</t>
  </si>
  <si>
    <t>3071RD</t>
  </si>
  <si>
    <t>3074R</t>
  </si>
  <si>
    <t>3074RD</t>
  </si>
  <si>
    <t>PLNTRA</t>
  </si>
  <si>
    <t>NV Training expense - Lexus</t>
  </si>
  <si>
    <t>PLPADV</t>
  </si>
  <si>
    <t>Parts Advertising &amp; Promotion - Lexus</t>
  </si>
  <si>
    <t>4530</t>
  </si>
  <si>
    <t>PLPCAD</t>
  </si>
  <si>
    <t>Parts Other COS - Inventory adjustment - Lexus</t>
  </si>
  <si>
    <t>4531</t>
  </si>
  <si>
    <t>4560</t>
  </si>
  <si>
    <t>4465</t>
  </si>
  <si>
    <t>PLPCCO</t>
  </si>
  <si>
    <t>Parts Counter COS - Lexus</t>
  </si>
  <si>
    <t>4468</t>
  </si>
  <si>
    <t>4551</t>
  </si>
  <si>
    <t>4505</t>
  </si>
  <si>
    <t>PLPCIN</t>
  </si>
  <si>
    <t>Parts Internal COS - Lexus</t>
  </si>
  <si>
    <t>4510</t>
  </si>
  <si>
    <t>4550</t>
  </si>
  <si>
    <t>PLPCOH</t>
  </si>
  <si>
    <t>Parts Other COS - Lexus</t>
  </si>
  <si>
    <t>4466</t>
  </si>
  <si>
    <t>PLPCTR</t>
  </si>
  <si>
    <t>Parts Trade COS - Lexus</t>
  </si>
  <si>
    <t>4467</t>
  </si>
  <si>
    <t>4485</t>
  </si>
  <si>
    <t>4495</t>
  </si>
  <si>
    <t>4475</t>
  </si>
  <si>
    <t>PLPCWR</t>
  </si>
  <si>
    <t>Parts Workshop Retail COS - Lexus</t>
  </si>
  <si>
    <t>4480</t>
  </si>
  <si>
    <t>4481</t>
  </si>
  <si>
    <t>4482</t>
  </si>
  <si>
    <t>4535</t>
  </si>
  <si>
    <t>4500</t>
  </si>
  <si>
    <t>PLPCWT</t>
  </si>
  <si>
    <t>Parts Warranty COS - Lexus</t>
  </si>
  <si>
    <t>PLPINC</t>
  </si>
  <si>
    <t>Parts Incentive - Lexus</t>
  </si>
  <si>
    <t>PLPMIS</t>
  </si>
  <si>
    <t>Parts Other Expenses - Lexus</t>
  </si>
  <si>
    <t>7410</t>
  </si>
  <si>
    <t>7592</t>
  </si>
  <si>
    <t>PLPSAL</t>
  </si>
  <si>
    <t>Parts Salaries &amp; Commission - Lexus</t>
  </si>
  <si>
    <t>3465</t>
  </si>
  <si>
    <t>PLPSCO</t>
  </si>
  <si>
    <t>Parts Counter Sales - Lexus</t>
  </si>
  <si>
    <t>3468</t>
  </si>
  <si>
    <t>3551</t>
  </si>
  <si>
    <t>3505</t>
  </si>
  <si>
    <t>PLPSIN</t>
  </si>
  <si>
    <t>Parts Internal Sales - Lexus</t>
  </si>
  <si>
    <t>3510</t>
  </si>
  <si>
    <t>3550</t>
  </si>
  <si>
    <t>PLPSOH</t>
  </si>
  <si>
    <t>Parts Other Sales - Lexus</t>
  </si>
  <si>
    <t>3466</t>
  </si>
  <si>
    <t>PLPSTR</t>
  </si>
  <si>
    <t>Parts Trade Sales - Lexus</t>
  </si>
  <si>
    <t>3467</t>
  </si>
  <si>
    <t>3485</t>
  </si>
  <si>
    <t>3495</t>
  </si>
  <si>
    <t>3475</t>
  </si>
  <si>
    <t>PLPSWR</t>
  </si>
  <si>
    <t>Parts Workshop Retail Sales - Lexus</t>
  </si>
  <si>
    <t>3480</t>
  </si>
  <si>
    <t>3481</t>
  </si>
  <si>
    <t>3482</t>
  </si>
  <si>
    <t>3535</t>
  </si>
  <si>
    <t>3500</t>
  </si>
  <si>
    <t>PLPSWT</t>
  </si>
  <si>
    <t>Parts Warranty Sales - Lexus</t>
  </si>
  <si>
    <t>PLPTRA</t>
  </si>
  <si>
    <t>Parts Training - Lexus</t>
  </si>
  <si>
    <t>PLSADV</t>
  </si>
  <si>
    <t>Service Advertising &amp; Promotion - Lexus</t>
  </si>
  <si>
    <t>4340</t>
  </si>
  <si>
    <t>PLSCIN</t>
  </si>
  <si>
    <t>Service Internal labour COS - Lexus</t>
  </si>
  <si>
    <t>4350</t>
  </si>
  <si>
    <t>4400</t>
  </si>
  <si>
    <t>PLSCOH</t>
  </si>
  <si>
    <t>Service Miscellaneous COS - Lexus</t>
  </si>
  <si>
    <t>4410</t>
  </si>
  <si>
    <t>4430</t>
  </si>
  <si>
    <t>4390</t>
  </si>
  <si>
    <t>PLSCSU</t>
  </si>
  <si>
    <t>Service Sublet COS - Lexus</t>
  </si>
  <si>
    <t>4370</t>
  </si>
  <si>
    <t>PLSCUN</t>
  </si>
  <si>
    <t>Service Unsold Labour - Lexus</t>
  </si>
  <si>
    <t>4300</t>
  </si>
  <si>
    <t>PLSCWR</t>
  </si>
  <si>
    <t>Service Retail labour COS - Lexus</t>
  </si>
  <si>
    <t>4301</t>
  </si>
  <si>
    <t>4302</t>
  </si>
  <si>
    <t>4303</t>
  </si>
  <si>
    <t>4312</t>
  </si>
  <si>
    <t>4320</t>
  </si>
  <si>
    <t>PLSCWT</t>
  </si>
  <si>
    <t>Service Warranty labour COS - Lexus</t>
  </si>
  <si>
    <t>PLSLVE</t>
  </si>
  <si>
    <t>Service Leave Expense - Lexus</t>
  </si>
  <si>
    <t>PLSMIS</t>
  </si>
  <si>
    <t>Service Other expenses - Lexus</t>
  </si>
  <si>
    <t>7458</t>
  </si>
  <si>
    <t>PLSSAL</t>
  </si>
  <si>
    <t>Service Salaries &amp; Commission - Lexus</t>
  </si>
  <si>
    <t>3340</t>
  </si>
  <si>
    <t>PLSSIN</t>
  </si>
  <si>
    <t>Service Internal labour Sales - Lexus</t>
  </si>
  <si>
    <t>3350</t>
  </si>
  <si>
    <t>PLSSOH</t>
  </si>
  <si>
    <t>Service Miscellaneous Sales - Lexus</t>
  </si>
  <si>
    <t>3400</t>
  </si>
  <si>
    <t>3410</t>
  </si>
  <si>
    <t>3430</t>
  </si>
  <si>
    <t>3390</t>
  </si>
  <si>
    <t>PLSSSU</t>
  </si>
  <si>
    <t>Service Sublet Sales - Lexus</t>
  </si>
  <si>
    <t>3300</t>
  </si>
  <si>
    <t>PLSSWR</t>
  </si>
  <si>
    <t>Service Retail labour Sales - Lexus</t>
  </si>
  <si>
    <t>3301</t>
  </si>
  <si>
    <t>3302</t>
  </si>
  <si>
    <t>3303</t>
  </si>
  <si>
    <t>3304</t>
  </si>
  <si>
    <t>3305</t>
  </si>
  <si>
    <t>3306</t>
  </si>
  <si>
    <t>3312</t>
  </si>
  <si>
    <t>3320</t>
  </si>
  <si>
    <t>PLSSWT</t>
  </si>
  <si>
    <t>Service Warranty labour Sales - Lexus</t>
  </si>
  <si>
    <t>PLSTRA</t>
  </si>
  <si>
    <t>Service Training expense - Lexus</t>
  </si>
  <si>
    <t>PLUADV</t>
  </si>
  <si>
    <t>Lexus UV Advertising &amp; Promotion</t>
  </si>
  <si>
    <t>PLUCOM</t>
  </si>
  <si>
    <t>Lexus UV Commission expense</t>
  </si>
  <si>
    <t>3255</t>
  </si>
  <si>
    <t>PLUCRE</t>
  </si>
  <si>
    <t>Lexus UV Cost of Sales</t>
  </si>
  <si>
    <t>4205</t>
  </si>
  <si>
    <t>4206</t>
  </si>
  <si>
    <t>4209</t>
  </si>
  <si>
    <t>4210</t>
  </si>
  <si>
    <t>4211</t>
  </si>
  <si>
    <t>4212</t>
  </si>
  <si>
    <t>4245</t>
  </si>
  <si>
    <t>4257</t>
  </si>
  <si>
    <t>4258</t>
  </si>
  <si>
    <t>4230</t>
  </si>
  <si>
    <t>PLUCWH</t>
  </si>
  <si>
    <t>Lexus UV Wholesale Cost of Sales</t>
  </si>
  <si>
    <t>4231</t>
  </si>
  <si>
    <t>4232</t>
  </si>
  <si>
    <t>4233</t>
  </si>
  <si>
    <t>3246</t>
  </si>
  <si>
    <t>PLUINC</t>
  </si>
  <si>
    <t>Lexus UV incentive income</t>
  </si>
  <si>
    <t>3247</t>
  </si>
  <si>
    <t>3250</t>
  </si>
  <si>
    <t>PLUINT</t>
  </si>
  <si>
    <t>Lexus UV Floorplan Interest</t>
  </si>
  <si>
    <t>PLUOSF</t>
  </si>
  <si>
    <t>Lexus UV Other Semi-Fixed expenses</t>
  </si>
  <si>
    <t>PLUOVA</t>
  </si>
  <si>
    <t>Lexus UV Other Variable expense</t>
  </si>
  <si>
    <t>PLUSAL</t>
  </si>
  <si>
    <t>Lexus UV Salaries &amp; Wages</t>
  </si>
  <si>
    <t>3205</t>
  </si>
  <si>
    <t>PLUSRE</t>
  </si>
  <si>
    <t>Lexus UV Retail revenue</t>
  </si>
  <si>
    <t>3206</t>
  </si>
  <si>
    <t>3209</t>
  </si>
  <si>
    <t>3210</t>
  </si>
  <si>
    <t>3211</t>
  </si>
  <si>
    <t>3212</t>
  </si>
  <si>
    <t>3230</t>
  </si>
  <si>
    <t>PLUSWH</t>
  </si>
  <si>
    <t>Lexus UV Wholesale revenue</t>
  </si>
  <si>
    <t>3231</t>
  </si>
  <si>
    <t>3232</t>
  </si>
  <si>
    <t>3233</t>
  </si>
  <si>
    <t>170</t>
  </si>
  <si>
    <t>PTAADV</t>
  </si>
  <si>
    <t>General Advertising &amp; Promotion - Toyota</t>
  </si>
  <si>
    <t>Admin &amp; Other</t>
  </si>
  <si>
    <t>Other Overheads as % of Total Gross Profit</t>
  </si>
  <si>
    <t>7730</t>
  </si>
  <si>
    <t>PTAPHO</t>
  </si>
  <si>
    <t>Phone &amp; Internet expenses - Toyota</t>
  </si>
  <si>
    <t>110</t>
  </si>
  <si>
    <t>PTASAL</t>
  </si>
  <si>
    <t>Admin Staff Salaries - Toyota</t>
  </si>
  <si>
    <t xml:space="preserve">Staff Remuneration &amp; Benefits as % of Total Gross </t>
  </si>
  <si>
    <t>140</t>
  </si>
  <si>
    <t>120</t>
  </si>
  <si>
    <t>PTABAD</t>
  </si>
  <si>
    <t>Bad Debts - Toyota</t>
  </si>
  <si>
    <t>HDN</t>
  </si>
  <si>
    <t>210</t>
  </si>
  <si>
    <t>220</t>
  </si>
  <si>
    <t>200</t>
  </si>
  <si>
    <t>221</t>
  </si>
  <si>
    <t>260</t>
  </si>
  <si>
    <t>HTO</t>
  </si>
  <si>
    <t>400</t>
  </si>
  <si>
    <t>410</t>
  </si>
  <si>
    <t>420</t>
  </si>
  <si>
    <t>421</t>
  </si>
  <si>
    <t>430</t>
  </si>
  <si>
    <t>440</t>
  </si>
  <si>
    <t>460</t>
  </si>
  <si>
    <t>NWN</t>
  </si>
  <si>
    <t>300</t>
  </si>
  <si>
    <t>310</t>
  </si>
  <si>
    <t>321</t>
  </si>
  <si>
    <t>330</t>
  </si>
  <si>
    <t>360</t>
  </si>
  <si>
    <t>100</t>
  </si>
  <si>
    <t>121</t>
  </si>
  <si>
    <t>160</t>
  </si>
  <si>
    <t>130</t>
  </si>
  <si>
    <t>230</t>
  </si>
  <si>
    <t>240</t>
  </si>
  <si>
    <t>340</t>
  </si>
  <si>
    <t>147</t>
  </si>
  <si>
    <t>PTABEN</t>
  </si>
  <si>
    <t>Staff Benefits (Superannuation, FBT, ACC) - Toyota</t>
  </si>
  <si>
    <t>PTAMIS</t>
  </si>
  <si>
    <t>Miscellaneous expenses - Toyota</t>
  </si>
  <si>
    <t>PTADAT</t>
  </si>
  <si>
    <t>Data Processing - Toyota</t>
  </si>
  <si>
    <t>Data Processing as % of Total Gross Profit</t>
  </si>
  <si>
    <t>PTAOFF</t>
  </si>
  <si>
    <t>Office expenses (Stationery, postage) - Toyota</t>
  </si>
  <si>
    <t>PTADEP</t>
  </si>
  <si>
    <t>Depreciation - Toyota</t>
  </si>
  <si>
    <t>Depreciation as % of Total Gross Profit</t>
  </si>
  <si>
    <t>8840</t>
  </si>
  <si>
    <t>PTADGF</t>
  </si>
  <si>
    <t>DGF income - Toyota</t>
  </si>
  <si>
    <t>PTAELE</t>
  </si>
  <si>
    <t>Heat/Light/Power - Toyota</t>
  </si>
  <si>
    <t>PTAENV</t>
  </si>
  <si>
    <t>Environmental &amp; Health &amp; Safety expenses - Toyota</t>
  </si>
  <si>
    <t>PTAPRO</t>
  </si>
  <si>
    <t>Professional Fees - Toyota</t>
  </si>
  <si>
    <t>Professional Fees as % of Total Gross Profit</t>
  </si>
  <si>
    <t>PTAGRP</t>
  </si>
  <si>
    <t>Internal Group charges/income - Toyota</t>
  </si>
  <si>
    <t>PTAINS</t>
  </si>
  <si>
    <t>Insurance expense - Toyota</t>
  </si>
  <si>
    <t>Insurance as % of Total Gross Profit</t>
  </si>
  <si>
    <t>935</t>
  </si>
  <si>
    <t>936</t>
  </si>
  <si>
    <t>PTAINT</t>
  </si>
  <si>
    <t>Interest &amp; Bank Charges - Toyota</t>
  </si>
  <si>
    <t>interest &amp; Bank Charges as % of Total Gross Profit</t>
  </si>
  <si>
    <t>7710</t>
  </si>
  <si>
    <t>7720</t>
  </si>
  <si>
    <t>320</t>
  </si>
  <si>
    <t>PTASEC</t>
  </si>
  <si>
    <t>Cleaning &amp; Security - Toyota</t>
  </si>
  <si>
    <t>R&amp;M and Cleaning as % of Total Gross Profit</t>
  </si>
  <si>
    <t>3075R</t>
  </si>
  <si>
    <t>PTAOIN</t>
  </si>
  <si>
    <t>Other Income - Toyota</t>
  </si>
  <si>
    <t>3075RD</t>
  </si>
  <si>
    <t>3076R</t>
  </si>
  <si>
    <t>3076RD</t>
  </si>
  <si>
    <t>3077R</t>
  </si>
  <si>
    <t>3077RD</t>
  </si>
  <si>
    <t>3078R</t>
  </si>
  <si>
    <t>3370</t>
  </si>
  <si>
    <t>3395</t>
  </si>
  <si>
    <t>3400L</t>
  </si>
  <si>
    <t>3400P</t>
  </si>
  <si>
    <t>7451</t>
  </si>
  <si>
    <t>PTATRV</t>
  </si>
  <si>
    <t>Travel expenses - Toyota</t>
  </si>
  <si>
    <t>PTAREN</t>
  </si>
  <si>
    <t>Rent - Toyota</t>
  </si>
  <si>
    <t>Rent &amp; Rates as % of Total Gross Profit</t>
  </si>
  <si>
    <t>PTARAT</t>
  </si>
  <si>
    <t>Rates - Toyota</t>
  </si>
  <si>
    <t>PTAREP</t>
  </si>
  <si>
    <t>Repairs &amp; Maintenance - Toyota</t>
  </si>
  <si>
    <t>7510E</t>
  </si>
  <si>
    <t>7510T</t>
  </si>
  <si>
    <t>7520E</t>
  </si>
  <si>
    <t>7520T</t>
  </si>
  <si>
    <t>PTAUNI</t>
  </si>
  <si>
    <t>Uniforms - Toyota</t>
  </si>
  <si>
    <t>PTFADV</t>
  </si>
  <si>
    <t>F&amp;I Advertising &amp; Promotion - Toyota</t>
  </si>
  <si>
    <t>Other Expenses per vehicle retailed</t>
  </si>
  <si>
    <t>4180R</t>
  </si>
  <si>
    <t>PTFCTC</t>
  </si>
  <si>
    <t>Toyota Care Cost of Sales - Toyota</t>
  </si>
  <si>
    <t>Toyota Care Income per vehicle retailed</t>
  </si>
  <si>
    <t>PTFFIN</t>
  </si>
  <si>
    <t>Finance income - New Toyota</t>
  </si>
  <si>
    <t>Finance Income per vehicle retailed</t>
  </si>
  <si>
    <t>PTFFIU</t>
  </si>
  <si>
    <t>Finance income - Used Toyota</t>
  </si>
  <si>
    <t>PTFINC</t>
  </si>
  <si>
    <t>F&amp;I Incentive (TFS) - Toyota</t>
  </si>
  <si>
    <t>TFS Incentive per vehicle retailed</t>
  </si>
  <si>
    <t>PTFINI</t>
  </si>
  <si>
    <t>Insurance income - New Toyota</t>
  </si>
  <si>
    <t>Insurance Income per vehicle retailed</t>
  </si>
  <si>
    <t>PTFIUI</t>
  </si>
  <si>
    <t>Insurance income - Used Toyota</t>
  </si>
  <si>
    <t>PTFMIS</t>
  </si>
  <si>
    <t>F&amp;I Other expenses - Toyota</t>
  </si>
  <si>
    <t>PTFOIN</t>
  </si>
  <si>
    <t>Other F&amp;I income - Toyota</t>
  </si>
  <si>
    <t>F&amp;I Other Income per vehicle retailed</t>
  </si>
  <si>
    <t>PTFSAL</t>
  </si>
  <si>
    <t>F&amp;I Salaries &amp; Commission - Toyota</t>
  </si>
  <si>
    <t>Salaries &amp; Commission per vehicle retailed</t>
  </si>
  <si>
    <t>PTFSPF</t>
  </si>
  <si>
    <t>Paint &amp; Fab Sales - Toyota</t>
  </si>
  <si>
    <t>Paint &amp; Fab income per vehicle retailed</t>
  </si>
  <si>
    <t>PTFSTC</t>
  </si>
  <si>
    <t>Toyota Care Sales - Toyota</t>
  </si>
  <si>
    <t>PTFTRA</t>
  </si>
  <si>
    <t>F&amp;I Training expense - Toyota</t>
  </si>
  <si>
    <t>PTNADV</t>
  </si>
  <si>
    <t>NV Advertising &amp; Promotion - Toyota</t>
  </si>
  <si>
    <t>New Vehicle</t>
  </si>
  <si>
    <t>Advertising p.u.</t>
  </si>
  <si>
    <t>PTNCOM</t>
  </si>
  <si>
    <t>NV Commission - Toyota</t>
  </si>
  <si>
    <t>Commission p.u.</t>
  </si>
  <si>
    <t>3142</t>
  </si>
  <si>
    <t>PTNCVE</t>
  </si>
  <si>
    <t>New Vehicle Cost of Sales - Toyota</t>
  </si>
  <si>
    <t>Retail Gross p.u.</t>
  </si>
  <si>
    <t>3147</t>
  </si>
  <si>
    <t>3148</t>
  </si>
  <si>
    <t>3149</t>
  </si>
  <si>
    <t>4125T</t>
  </si>
  <si>
    <t>4143</t>
  </si>
  <si>
    <t>4147</t>
  </si>
  <si>
    <t>4148</t>
  </si>
  <si>
    <t>4149</t>
  </si>
  <si>
    <t>4290</t>
  </si>
  <si>
    <t>PTNDDF</t>
  </si>
  <si>
    <t>NV Direct Delivery Fees (net) - Toyota</t>
  </si>
  <si>
    <t>Direct Delivery Fees (net)</t>
  </si>
  <si>
    <t>PTNDEM</t>
  </si>
  <si>
    <t>NV Demo Expenses - Toyota</t>
  </si>
  <si>
    <t>Demo Expenses (incl. interest) p.u.</t>
  </si>
  <si>
    <t>PTNINC</t>
  </si>
  <si>
    <t>New Vehicle Incentive - Toyota</t>
  </si>
  <si>
    <t>Incentive p.u.</t>
  </si>
  <si>
    <t>PTNINT</t>
  </si>
  <si>
    <t>NV Toyota Interest expense</t>
  </si>
  <si>
    <t>3002R</t>
  </si>
  <si>
    <t>Other Income per NV unit</t>
  </si>
  <si>
    <t>3002RD</t>
  </si>
  <si>
    <t>3004R</t>
  </si>
  <si>
    <t>3004RD</t>
  </si>
  <si>
    <t>3006R</t>
  </si>
  <si>
    <t>3006RD</t>
  </si>
  <si>
    <t>3007R</t>
  </si>
  <si>
    <t>3007RD</t>
  </si>
  <si>
    <t>3008R</t>
  </si>
  <si>
    <t>3008RD</t>
  </si>
  <si>
    <t>3009R</t>
  </si>
  <si>
    <t>3009RD</t>
  </si>
  <si>
    <t>3010R</t>
  </si>
  <si>
    <t>3010RD</t>
  </si>
  <si>
    <t>3011R</t>
  </si>
  <si>
    <t>3011RD</t>
  </si>
  <si>
    <t>3021R</t>
  </si>
  <si>
    <t>3021RD</t>
  </si>
  <si>
    <t>3023R</t>
  </si>
  <si>
    <t>3023RD</t>
  </si>
  <si>
    <t>3024R</t>
  </si>
  <si>
    <t>3024RD</t>
  </si>
  <si>
    <t>3037R</t>
  </si>
  <si>
    <t>3037RD</t>
  </si>
  <si>
    <t>3080R</t>
  </si>
  <si>
    <t>3080RD</t>
  </si>
  <si>
    <t>3083R</t>
  </si>
  <si>
    <t>3083RD</t>
  </si>
  <si>
    <t>3085R</t>
  </si>
  <si>
    <t>3085RD</t>
  </si>
  <si>
    <t>3087R</t>
  </si>
  <si>
    <t>3087RD</t>
  </si>
  <si>
    <t>3088R</t>
  </si>
  <si>
    <t>3088RD</t>
  </si>
  <si>
    <t>3090R</t>
  </si>
  <si>
    <t>3090RD</t>
  </si>
  <si>
    <t>3095R</t>
  </si>
  <si>
    <t>3095RD</t>
  </si>
  <si>
    <t>3105R</t>
  </si>
  <si>
    <t>3105RD</t>
  </si>
  <si>
    <t>3110R</t>
  </si>
  <si>
    <t>3110RD</t>
  </si>
  <si>
    <t>3115R</t>
  </si>
  <si>
    <t>3115RD</t>
  </si>
  <si>
    <t>3125D</t>
  </si>
  <si>
    <t>3125R</t>
  </si>
  <si>
    <t>4002R</t>
  </si>
  <si>
    <t>4002RR</t>
  </si>
  <si>
    <t>4004R</t>
  </si>
  <si>
    <t>4004RR</t>
  </si>
  <si>
    <t>4006R</t>
  </si>
  <si>
    <t>4006RR</t>
  </si>
  <si>
    <t>4007R</t>
  </si>
  <si>
    <t>4007RR</t>
  </si>
  <si>
    <t>4008R</t>
  </si>
  <si>
    <t>4008RR</t>
  </si>
  <si>
    <t>4009R</t>
  </si>
  <si>
    <t>4009RR</t>
  </si>
  <si>
    <t>4010R</t>
  </si>
  <si>
    <t>4010RR</t>
  </si>
  <si>
    <t>4011R</t>
  </si>
  <si>
    <t>4011RR</t>
  </si>
  <si>
    <t>4021R</t>
  </si>
  <si>
    <t>4021RR</t>
  </si>
  <si>
    <t>4023R</t>
  </si>
  <si>
    <t>4023RR</t>
  </si>
  <si>
    <t>4024R</t>
  </si>
  <si>
    <t>4024RR</t>
  </si>
  <si>
    <t>4037R</t>
  </si>
  <si>
    <t>4037RR</t>
  </si>
  <si>
    <t>4075R</t>
  </si>
  <si>
    <t>4075RR</t>
  </si>
  <si>
    <t>4076R</t>
  </si>
  <si>
    <t>4076RR</t>
  </si>
  <si>
    <t>4077R</t>
  </si>
  <si>
    <t>4077RR</t>
  </si>
  <si>
    <t>4078R</t>
  </si>
  <si>
    <t>4080R</t>
  </si>
  <si>
    <t>4080RR</t>
  </si>
  <si>
    <t>4083R</t>
  </si>
  <si>
    <t>4083RR</t>
  </si>
  <si>
    <t>4085R</t>
  </si>
  <si>
    <t>4085RR</t>
  </si>
  <si>
    <t>4087R</t>
  </si>
  <si>
    <t>4087RR</t>
  </si>
  <si>
    <t>4088R</t>
  </si>
  <si>
    <t>4088RR</t>
  </si>
  <si>
    <t>4090R</t>
  </si>
  <si>
    <t>4090RR</t>
  </si>
  <si>
    <t>4095R</t>
  </si>
  <si>
    <t>4095RR</t>
  </si>
  <si>
    <t>4105R</t>
  </si>
  <si>
    <t>4105RR</t>
  </si>
  <si>
    <t>4110R</t>
  </si>
  <si>
    <t>4110RR</t>
  </si>
  <si>
    <t>4115R</t>
  </si>
  <si>
    <t>4115RR</t>
  </si>
  <si>
    <t>4125R</t>
  </si>
  <si>
    <t>PTNOSF</t>
  </si>
  <si>
    <t>NV Other Semi-Fixed expenses - Toyota</t>
  </si>
  <si>
    <t>Other Semi-Fixed Expenses p.u</t>
  </si>
  <si>
    <t>PTNOVA</t>
  </si>
  <si>
    <t>NV Other variable expenses - Toyota</t>
  </si>
  <si>
    <t>Other Variable expenses p.u.</t>
  </si>
  <si>
    <t>PTNSAL</t>
  </si>
  <si>
    <t>NV Salaries &amp; Wages - Toyota</t>
  </si>
  <si>
    <t>Salaries &amp; Wages p.u.</t>
  </si>
  <si>
    <t>PTNTRA</t>
  </si>
  <si>
    <t>NV Training expense - Toyota</t>
  </si>
  <si>
    <t>PTPADV</t>
  </si>
  <si>
    <t>Parts Advertising &amp; Promotion - Toyota</t>
  </si>
  <si>
    <t>Other Expenses as % of Sales</t>
  </si>
  <si>
    <t>PTPCAD</t>
  </si>
  <si>
    <t>Parts Other COS - Inventory adjustment -Toyota</t>
  </si>
  <si>
    <t>Other Sales Gross Profit % of Sales</t>
  </si>
  <si>
    <t>PTPCCO</t>
  </si>
  <si>
    <t>Parts Counter COS - Toyota</t>
  </si>
  <si>
    <t>Counter Sales Gross Profit % of Sales</t>
  </si>
  <si>
    <t>4525</t>
  </si>
  <si>
    <t>PTPCIN</t>
  </si>
  <si>
    <t>Parts Internal COS - Toyota</t>
  </si>
  <si>
    <t>Internal Sales Gross Profit % of Sales</t>
  </si>
  <si>
    <t>PTPCOH</t>
  </si>
  <si>
    <t>Parts Other COS - Toyota</t>
  </si>
  <si>
    <t>PTPCTR</t>
  </si>
  <si>
    <t>Parts Trade COS - Toyota</t>
  </si>
  <si>
    <t>Trade Sales Gross Profit % of Sales</t>
  </si>
  <si>
    <t>PTPCWR</t>
  </si>
  <si>
    <t>Parts Workshop Retail COS - Toyota</t>
  </si>
  <si>
    <t>Workshop Retail Sales Gross Profit % of Sales</t>
  </si>
  <si>
    <t>PTPCWT</t>
  </si>
  <si>
    <t>Parts Warranty COS - Toyota</t>
  </si>
  <si>
    <t>Warranty Sales Gross Profit % of Sales</t>
  </si>
  <si>
    <t>3160</t>
  </si>
  <si>
    <t>PTPINC</t>
  </si>
  <si>
    <t>Parts Incentive - Toyota</t>
  </si>
  <si>
    <t>Incentive</t>
  </si>
  <si>
    <t>PTPMIS</t>
  </si>
  <si>
    <t>Parts Other Expenses - Toyota</t>
  </si>
  <si>
    <t>PTPSAL</t>
  </si>
  <si>
    <t>Parts Salaries &amp; Commission - Toyota</t>
  </si>
  <si>
    <t>Salaries &amp; Commission as % of Sales</t>
  </si>
  <si>
    <t>PTPSCO</t>
  </si>
  <si>
    <t>Parts Counter Sales - Toyota</t>
  </si>
  <si>
    <t>Counter Sales %  Sales</t>
  </si>
  <si>
    <t>PTPSIN</t>
  </si>
  <si>
    <t>Parts Internal Sales - Toyota</t>
  </si>
  <si>
    <t>Internal Sales %  Sales</t>
  </si>
  <si>
    <t>PTPSOH</t>
  </si>
  <si>
    <t>Parts Other Sales - Toyota</t>
  </si>
  <si>
    <t>Other Sales %  Sales</t>
  </si>
  <si>
    <t>PTPSTR</t>
  </si>
  <si>
    <t>Parts Trade Sales - Toyota</t>
  </si>
  <si>
    <t>Trade Sales %  Sales</t>
  </si>
  <si>
    <t>PTPSWR</t>
  </si>
  <si>
    <t>Parts Workshop Retail Sales - Toyota</t>
  </si>
  <si>
    <t>Workshop Retail Sales %  Sales</t>
  </si>
  <si>
    <t>PTPSWT</t>
  </si>
  <si>
    <t>Parts Warranty Sales - Toyota</t>
  </si>
  <si>
    <t>Warranty Sales %  Sales</t>
  </si>
  <si>
    <t>PTPTRA</t>
  </si>
  <si>
    <t>Parts Training - Toyota</t>
  </si>
  <si>
    <t>PTSADV</t>
  </si>
  <si>
    <t>Service Advertising &amp; Promotion - Toyota</t>
  </si>
  <si>
    <t>PTSCIN</t>
  </si>
  <si>
    <t>Service Internal labour COS - Toyota</t>
  </si>
  <si>
    <t>Internal Gross Profit % of  Sales</t>
  </si>
  <si>
    <t>PTSCOH</t>
  </si>
  <si>
    <t>Service Miscellaneous COS - Toyota</t>
  </si>
  <si>
    <t>Miscellaneous Gross Profit % of Sales</t>
  </si>
  <si>
    <t>4400L</t>
  </si>
  <si>
    <t>4400P</t>
  </si>
  <si>
    <t>PTSCSU</t>
  </si>
  <si>
    <t>Service Sublet COS - Toyota</t>
  </si>
  <si>
    <t>Sublet Gross Profit % of Sales</t>
  </si>
  <si>
    <t>4395</t>
  </si>
  <si>
    <t>PTSCUN</t>
  </si>
  <si>
    <t>Service Unsold Labour - Toyota</t>
  </si>
  <si>
    <t>Unsold Labour  as % of Labour COS</t>
  </si>
  <si>
    <t>PTSCWR</t>
  </si>
  <si>
    <t>Service Retail labour COS - Toyota</t>
  </si>
  <si>
    <t>Retail Gross Profit % of  Sales</t>
  </si>
  <si>
    <t>4321</t>
  </si>
  <si>
    <t>PTSCWT</t>
  </si>
  <si>
    <t>Service Warranty labour COS - Toyota</t>
  </si>
  <si>
    <t>Warranty Gross Profit % of  Sales</t>
  </si>
  <si>
    <t>PTSLVE</t>
  </si>
  <si>
    <t>Service Leave Expense - Toyota</t>
  </si>
  <si>
    <t>Salaries, Commission &amp; Leave as % of Sales</t>
  </si>
  <si>
    <t>PTSMIS</t>
  </si>
  <si>
    <t>Service Other expenses - Toyota</t>
  </si>
  <si>
    <t>PTSSAL</t>
  </si>
  <si>
    <t>Service Salaries &amp; Commission - Toyota</t>
  </si>
  <si>
    <t>PTSSIN</t>
  </si>
  <si>
    <t>Service Internal labour Sales - Toyota</t>
  </si>
  <si>
    <t>Internal % of Labour Sales</t>
  </si>
  <si>
    <t>PTSSOH</t>
  </si>
  <si>
    <t>Service Miscellaneous Sales - Toyota</t>
  </si>
  <si>
    <t>Miscellaneous % of Total Sales</t>
  </si>
  <si>
    <t>PTSSSU</t>
  </si>
  <si>
    <t>Service Sublet Sales - Toyota</t>
  </si>
  <si>
    <t>Sublet % of Total Sales</t>
  </si>
  <si>
    <t>PTSSWR</t>
  </si>
  <si>
    <t>Service Retail labour Sales - Toyota</t>
  </si>
  <si>
    <t>Retail % of Labour Sales</t>
  </si>
  <si>
    <t>PTSSWT</t>
  </si>
  <si>
    <t>Service Warranty labour Sales - Toyota</t>
  </si>
  <si>
    <t>Warranty % of Labour Sales</t>
  </si>
  <si>
    <t>PTSTRA</t>
  </si>
  <si>
    <t>Service Training expense - Toyota</t>
  </si>
  <si>
    <t>PTUADV</t>
  </si>
  <si>
    <t>Toyota UV Advertising &amp; Promotion</t>
  </si>
  <si>
    <t>Used Vehicle</t>
  </si>
  <si>
    <t>Advertising per retail</t>
  </si>
  <si>
    <t>PTUCDM</t>
  </si>
  <si>
    <t>Ex-Toyota NV demonstrator Cost of Sales</t>
  </si>
  <si>
    <t>Ex NV demonstrators gross profit p.u.</t>
  </si>
  <si>
    <t>4078RR</t>
  </si>
  <si>
    <t>4125RR</t>
  </si>
  <si>
    <t>PTUCNF</t>
  </si>
  <si>
    <t>Toyota Non-FP UV Cost of Sales</t>
  </si>
  <si>
    <t>Other UV retail gross profit p.u.</t>
  </si>
  <si>
    <t>PTUCOM</t>
  </si>
  <si>
    <t>Toyota UV Commission expense</t>
  </si>
  <si>
    <t>Commission per retail</t>
  </si>
  <si>
    <t>PTUCOT</t>
  </si>
  <si>
    <t>Toyota OT UV Cost of Sales</t>
  </si>
  <si>
    <t>OT retail gross profit p.u.</t>
  </si>
  <si>
    <t>PTUCSG</t>
  </si>
  <si>
    <t>Toyota SIG Class UV Cost of Sales</t>
  </si>
  <si>
    <t>SIG Class retail gross profit p.u.</t>
  </si>
  <si>
    <t>PTUCWH</t>
  </si>
  <si>
    <t>Toyota UV Wholesale Cost of Sales</t>
  </si>
  <si>
    <t>Gross profit per wholesale unit</t>
  </si>
  <si>
    <t>PTUINC</t>
  </si>
  <si>
    <t>Toyota UV incentive income</t>
  </si>
  <si>
    <t>OT/SIG Class total gross p.u. incl. incentives</t>
  </si>
  <si>
    <t>PTUINT</t>
  </si>
  <si>
    <t>Toyota UV Floorplan Interest</t>
  </si>
  <si>
    <t>Floorplan interest per retail</t>
  </si>
  <si>
    <t>PTUOIN</t>
  </si>
  <si>
    <t>Toyota Used Vehicle Other Income</t>
  </si>
  <si>
    <t>Other UV income</t>
  </si>
  <si>
    <t>4255</t>
  </si>
  <si>
    <t>PTUOSF</t>
  </si>
  <si>
    <t>Toyota UV Other Semi-Fixed expenses</t>
  </si>
  <si>
    <t>Other Semi-Fixed expenses per retail</t>
  </si>
  <si>
    <t>PTUOVA</t>
  </si>
  <si>
    <t>Toyota UV Other Variable expense</t>
  </si>
  <si>
    <t>Other Variable expenses per retail</t>
  </si>
  <si>
    <t>PTUSAL</t>
  </si>
  <si>
    <t>Toyota UV Salaries &amp; Wages</t>
  </si>
  <si>
    <t>Salaries &amp; Wages per retail</t>
  </si>
  <si>
    <t>PTUSDM</t>
  </si>
  <si>
    <t>Ex-Toyota NV Demonstrator revenue</t>
  </si>
  <si>
    <t>3078RD</t>
  </si>
  <si>
    <t>PTUSNF</t>
  </si>
  <si>
    <t>Toyota Non-FP UV retail revenue</t>
  </si>
  <si>
    <t>Overall UV retail gross profit p.u.</t>
  </si>
  <si>
    <t>PTUSOT</t>
  </si>
  <si>
    <t>Toyota OT UV revenue</t>
  </si>
  <si>
    <t>PTUSSG</t>
  </si>
  <si>
    <t>Toyota SIG Class UV revenue</t>
  </si>
  <si>
    <t>PTUSWH</t>
  </si>
  <si>
    <t>Toyota UV Wholesale revenue</t>
  </si>
  <si>
    <t>PTUTRA</t>
  </si>
  <si>
    <t>Toyota UV Training expense</t>
  </si>
  <si>
    <t>POREVE</t>
  </si>
  <si>
    <t>Other franchise/business revenue</t>
  </si>
  <si>
    <t>POEXPE</t>
  </si>
  <si>
    <t>Other franchise/business expense</t>
  </si>
  <si>
    <t>####</t>
  </si>
  <si>
    <t>7970</t>
  </si>
  <si>
    <t>Special Tools</t>
  </si>
  <si>
    <t>Health &amp; Safety, Clothing</t>
  </si>
  <si>
    <t>Travel/Entertainment - Team only</t>
  </si>
  <si>
    <t>Property Maintenance</t>
  </si>
  <si>
    <t>Salaries: Other</t>
  </si>
  <si>
    <t>Kiwisaver</t>
  </si>
  <si>
    <t>Sundry Income</t>
  </si>
  <si>
    <t>M/V Petrol</t>
  </si>
  <si>
    <t>ACC</t>
  </si>
  <si>
    <t>Fringe Benefits Tax</t>
  </si>
  <si>
    <t>Health &amp; Safety,Clothing</t>
  </si>
  <si>
    <t>Recruitment</t>
  </si>
  <si>
    <t>Fines Non-Deductable</t>
  </si>
  <si>
    <t>Office Supplies/Stationery</t>
  </si>
  <si>
    <t>Laundry</t>
  </si>
  <si>
    <t>Telephone Tolls</t>
  </si>
  <si>
    <t>Equipment Rental</t>
  </si>
  <si>
    <t>Interest  Other</t>
  </si>
  <si>
    <t>Heat/Light/Power</t>
  </si>
  <si>
    <t>Bad Debts</t>
  </si>
  <si>
    <t>Accountancy Fees</t>
  </si>
  <si>
    <t>Contract Cleaning</t>
  </si>
  <si>
    <t>Security</t>
  </si>
  <si>
    <t>Property Rates</t>
  </si>
  <si>
    <t>Low value assets</t>
  </si>
  <si>
    <t>Uninsured Losses</t>
  </si>
  <si>
    <t>Legal Expenses</t>
  </si>
  <si>
    <t>Telephone Rental</t>
  </si>
  <si>
    <t>Sales - Incentive KPI</t>
  </si>
  <si>
    <t>General Expenses</t>
  </si>
  <si>
    <t>Donations/Subscriptions/Mem</t>
  </si>
  <si>
    <t>3082R</t>
  </si>
  <si>
    <t>Sales - Lexus RX500h</t>
  </si>
  <si>
    <t>3082rd</t>
  </si>
  <si>
    <t>Discont - Lexus RX500h</t>
  </si>
  <si>
    <t>4082r</t>
  </si>
  <si>
    <t>COGS - Lexus RX500h</t>
  </si>
  <si>
    <t>New  VIP and Target Bonus</t>
  </si>
  <si>
    <t>Salaries: Salesperson</t>
  </si>
  <si>
    <t>Employee Wellbeing</t>
  </si>
  <si>
    <t>M/V Maintenance</t>
  </si>
  <si>
    <t>3144R</t>
  </si>
  <si>
    <t>Sales - Lexus RZ450e</t>
  </si>
  <si>
    <t>OverallOther Income</t>
  </si>
  <si>
    <t>4082RR</t>
  </si>
  <si>
    <t>Rebate - Lexus RX500h</t>
  </si>
  <si>
    <t>4144R</t>
  </si>
  <si>
    <t>COGS - RZ450e</t>
  </si>
  <si>
    <t>4144RR</t>
  </si>
  <si>
    <t>Rebate- Lexus RZ450e</t>
  </si>
  <si>
    <t>3091R</t>
  </si>
  <si>
    <t>Sales - Hilux Hybrid</t>
  </si>
  <si>
    <t>3081R</t>
  </si>
  <si>
    <t>Sales -  LBX</t>
  </si>
  <si>
    <t>LEX New Vehicle</t>
  </si>
  <si>
    <t>4091R</t>
  </si>
  <si>
    <t>COGS-Hilux Hybrid</t>
  </si>
  <si>
    <t>4081R</t>
  </si>
  <si>
    <t>COGS - LBX</t>
  </si>
  <si>
    <t>General Advertising</t>
  </si>
  <si>
    <t>3209#</t>
  </si>
  <si>
    <t>Checking</t>
  </si>
  <si>
    <t/>
  </si>
  <si>
    <t>MTD Target</t>
  </si>
  <si>
    <t>MTD Actual</t>
  </si>
  <si>
    <t>QTD1-25 Target</t>
  </si>
  <si>
    <t>QTD1-25 Actual</t>
  </si>
  <si>
    <t>Actual</t>
  </si>
  <si>
    <t>Budget</t>
  </si>
  <si>
    <t>Total Revenue</t>
  </si>
  <si>
    <t>Total OH Expenses</t>
  </si>
  <si>
    <t>NP% (Net Profit as % of Total Revenue)</t>
  </si>
  <si>
    <t>Lexus Store Financial Performance Report</t>
  </si>
  <si>
    <t>QTD2-24 Target</t>
  </si>
  <si>
    <t>QTD3-24 Target</t>
  </si>
  <si>
    <t>QTD4-24 Target</t>
  </si>
  <si>
    <t>QTD2-24 Actual</t>
  </si>
  <si>
    <t>QTD3-24 Actual</t>
  </si>
  <si>
    <t>QTD4-24 Actual</t>
  </si>
  <si>
    <t>Month</t>
  </si>
  <si>
    <t>NEW VEHICLE</t>
  </si>
  <si>
    <t>NV units sold</t>
  </si>
  <si>
    <t>Monthly NV sales per salesperson</t>
  </si>
  <si>
    <t>Total NV Gross p.u.</t>
  </si>
  <si>
    <t>Total NV Gross profit</t>
  </si>
  <si>
    <t>Total Variable expenses p.u.</t>
  </si>
  <si>
    <t>Total Semi-Fixed Expenses p.u.</t>
  </si>
  <si>
    <t>Total Expenses p.u.</t>
  </si>
  <si>
    <t>Selling Gross p.u.</t>
  </si>
  <si>
    <t>Selling Gross on NV retails</t>
  </si>
  <si>
    <t>Total NV Selling Gross</t>
  </si>
  <si>
    <t>Sales People</t>
  </si>
  <si>
    <t>LEX Store Financial Performance Report</t>
  </si>
  <si>
    <t>USED VEHICLE</t>
  </si>
  <si>
    <t>Other UV units retailed</t>
  </si>
  <si>
    <t>Total UV units retailed</t>
  </si>
  <si>
    <t>Total units wholesaled</t>
  </si>
  <si>
    <t>Av. Monthly UV Retails per salesperson</t>
  </si>
  <si>
    <t>Av. days stock on hand</t>
  </si>
  <si>
    <t>Overall gross per UV retail incl. incentives</t>
  </si>
  <si>
    <t>Total UV Gross profit</t>
  </si>
  <si>
    <t>Total Variable expenses per retail</t>
  </si>
  <si>
    <t>Total Semi-Fixed expenses per retail</t>
  </si>
  <si>
    <t>Total Expenses per retail</t>
  </si>
  <si>
    <t>Av. Selling Gross per retail</t>
  </si>
  <si>
    <t>Total UV Selling Gross (incl. W'Sale)</t>
  </si>
  <si>
    <t>Stock Holding</t>
  </si>
  <si>
    <t>Toyota Care incentive per vehicle retailed</t>
  </si>
  <si>
    <t>F&amp;I Income per vehicle retailed</t>
  </si>
  <si>
    <t>Total F&amp;I Income</t>
  </si>
  <si>
    <t>Total F&amp;I Expense per vehicle retailed</t>
  </si>
  <si>
    <t>F&amp;I Selling Gross per vehicle retailed</t>
  </si>
  <si>
    <t>Total F&amp;I Selling Gross</t>
  </si>
  <si>
    <t>Total % Sales</t>
  </si>
  <si>
    <t>Total Parts Sales</t>
  </si>
  <si>
    <t>Monthly Sales per Parts Employee</t>
  </si>
  <si>
    <t>Av. days Stock on hand</t>
  </si>
  <si>
    <t>Total Parts Sales Gross Profit % of Sales</t>
  </si>
  <si>
    <t>Total Gross Profit incl. Incentives</t>
  </si>
  <si>
    <t>Total Gross incl. Incentive as % of Sales</t>
  </si>
  <si>
    <t>Total Expenses as % of Sales</t>
  </si>
  <si>
    <t>Selling Gross as % of Sales</t>
  </si>
  <si>
    <t>Total Parts Selling Gross</t>
  </si>
  <si>
    <t>Parts Employees</t>
  </si>
  <si>
    <t>Total Labour Sales</t>
  </si>
  <si>
    <t>Total Service Revenue</t>
  </si>
  <si>
    <t>Total Labour Gross Profit % of Sales</t>
  </si>
  <si>
    <t>Total Service Gross Profit % of Sales</t>
  </si>
  <si>
    <t>Total Service Gross Profit</t>
  </si>
  <si>
    <t>Total Service Selling Gross</t>
  </si>
  <si>
    <t>Parts:Labour Ratio on Retail jobs</t>
  </si>
  <si>
    <t>Monthly Labour Sales per Tech</t>
  </si>
  <si>
    <t>Monthly Labour Gross per Tech</t>
  </si>
  <si>
    <t>Monthly Selling Gross per Tech</t>
  </si>
  <si>
    <t>Technicians</t>
  </si>
  <si>
    <t>ADMIN &amp; OTHER</t>
  </si>
  <si>
    <t>Total Overheads ($'s)</t>
  </si>
  <si>
    <t>Total Overheads as % of Total Gross Profit</t>
  </si>
  <si>
    <t>Mth</t>
  </si>
  <si>
    <t>New Vehicle GP</t>
  </si>
  <si>
    <t>Used Vehicle GP</t>
  </si>
  <si>
    <t>Sales</t>
  </si>
  <si>
    <t>112-6064r#</t>
  </si>
  <si>
    <t>112-6144R#</t>
  </si>
  <si>
    <t>112-6039R#</t>
  </si>
  <si>
    <t>112-6040R#</t>
  </si>
  <si>
    <t>112-6042R#</t>
  </si>
  <si>
    <t>112-6046R#</t>
  </si>
  <si>
    <t>112-6049R#</t>
  </si>
  <si>
    <t>112-6050R#</t>
  </si>
  <si>
    <t>112-6051R#</t>
  </si>
  <si>
    <t>112-6052R#</t>
  </si>
  <si>
    <t>112-6054R#</t>
  </si>
  <si>
    <t>112-6061R#</t>
  </si>
  <si>
    <t>112-6063R#</t>
  </si>
  <si>
    <t>112-6070R#</t>
  </si>
  <si>
    <t>112-6071R#</t>
  </si>
  <si>
    <t>112-6074R#</t>
  </si>
  <si>
    <t>112-6082R#</t>
  </si>
  <si>
    <t>112-9285M#</t>
  </si>
  <si>
    <t>122-6209#</t>
  </si>
  <si>
    <t>122-6211#</t>
  </si>
  <si>
    <t>900-1321</t>
  </si>
  <si>
    <t>YTD</t>
  </si>
  <si>
    <t>COGS</t>
  </si>
  <si>
    <t>GP</t>
  </si>
  <si>
    <t>142-9360M#</t>
  </si>
  <si>
    <t>142-9365M#</t>
  </si>
  <si>
    <t>112-3050R</t>
  </si>
  <si>
    <t>112-3248</t>
  </si>
  <si>
    <t>112-7020</t>
  </si>
  <si>
    <t>112-7080</t>
  </si>
  <si>
    <t>122-4209</t>
  </si>
  <si>
    <t>122-3248</t>
  </si>
  <si>
    <t>122-7020</t>
  </si>
  <si>
    <t>122-7080</t>
  </si>
  <si>
    <t>162-3165R</t>
  </si>
  <si>
    <t>162-3248</t>
  </si>
  <si>
    <t>132-7190</t>
  </si>
  <si>
    <t>162-7020</t>
  </si>
  <si>
    <t>142-3300</t>
  </si>
  <si>
    <t>142-3320</t>
  </si>
  <si>
    <t>142-3340</t>
  </si>
  <si>
    <t>132-3475</t>
  </si>
  <si>
    <t>132-3500</t>
  </si>
  <si>
    <t>132-3505</t>
  </si>
  <si>
    <t>142-3390</t>
  </si>
  <si>
    <t>142-3430</t>
  </si>
  <si>
    <t>132-3248</t>
  </si>
  <si>
    <t>142-4300</t>
  </si>
  <si>
    <t>142-4320</t>
  </si>
  <si>
    <t>142-4340</t>
  </si>
  <si>
    <t>132-4475</t>
  </si>
  <si>
    <t>132-4500</t>
  </si>
  <si>
    <t>132-4505</t>
  </si>
  <si>
    <t>142-4390</t>
  </si>
  <si>
    <t>142-4430</t>
  </si>
  <si>
    <t>142-7020</t>
  </si>
  <si>
    <t>142-7060</t>
  </si>
  <si>
    <t>150-9360M#</t>
  </si>
  <si>
    <t>150-9365M#</t>
  </si>
  <si>
    <t>150-3300</t>
  </si>
  <si>
    <t>150-3340</t>
  </si>
  <si>
    <t>SUM</t>
  </si>
  <si>
    <t>150-7020</t>
  </si>
  <si>
    <t>150-7550</t>
  </si>
  <si>
    <t>900-1480</t>
  </si>
  <si>
    <t>935-3465</t>
  </si>
  <si>
    <t>935-3466</t>
  </si>
  <si>
    <t>935-3505</t>
  </si>
  <si>
    <t>935-4465</t>
  </si>
  <si>
    <t>935-4466</t>
  </si>
  <si>
    <t>935-4505</t>
  </si>
  <si>
    <t>Labours</t>
  </si>
  <si>
    <t>112-7180</t>
  </si>
  <si>
    <t>112-7690</t>
  </si>
  <si>
    <t>112-7790</t>
  </si>
  <si>
    <t>112-7610</t>
  </si>
  <si>
    <t>112-7840</t>
  </si>
  <si>
    <t>112-7430</t>
  </si>
  <si>
    <t>112-7570</t>
  </si>
  <si>
    <t>112-7452</t>
  </si>
  <si>
    <t>112-7520</t>
  </si>
  <si>
    <t>935-7020</t>
  </si>
  <si>
    <t>936-</t>
  </si>
  <si>
    <t>936-3465</t>
  </si>
  <si>
    <t>936-3466</t>
  </si>
  <si>
    <t>936-3505</t>
  </si>
  <si>
    <t>936-4465</t>
  </si>
  <si>
    <t>936-4466</t>
  </si>
  <si>
    <t>936-4505</t>
  </si>
  <si>
    <t>936-7020</t>
  </si>
  <si>
    <t>Account Name</t>
  </si>
  <si>
    <t>Cost Centre Name</t>
  </si>
  <si>
    <t>Account Type</t>
  </si>
  <si>
    <t xml:space="preserve"> Bal(2023/11)</t>
  </si>
  <si>
    <t xml:space="preserve"> Mov(2023/12)</t>
  </si>
  <si>
    <t xml:space="preserve"> Bal(2023/12)</t>
  </si>
  <si>
    <t>Section</t>
  </si>
  <si>
    <t>Budget MTD</t>
  </si>
  <si>
    <t>Budget YTD</t>
  </si>
  <si>
    <t>Ledger</t>
  </si>
  <si>
    <t>TNZ ACCOUNT</t>
  </si>
  <si>
    <t>UNIT</t>
  </si>
  <si>
    <t>COSTCENTRE</t>
  </si>
  <si>
    <t>PS Reporting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</si>
</sst>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;\-&quot;$&quot;#,##0"/>
    <numFmt numFmtId="6" formatCode="&quot;$&quot;#,##0;[Red]\-&quot;$&quot;#,##0"/>
    <numFmt numFmtId="7" formatCode="&quot;$&quot;#,##0.00;\-&quot;$&quot;#,##0.00"/>
    <numFmt numFmtId="8" formatCode="&quot;$&quot;#,##0.00;[Red]\-&quot;$&quot;#,##0.00"/>
    <numFmt numFmtId="42" formatCode="_-&quot;$&quot;* #,##0_-;\-&quot;$&quot;* #,##0_-;_-&quot;$&quot;* &quot;-&quot;_-;_-@_-"/>
    <numFmt numFmtId="43" formatCode="_-* #,##0.00_-;\-* #,##0.00_-;_-* &quot;-&quot;??_-;_-@_-"/>
    <numFmt numFmtId="164" formatCode="#,##0_ ;[Red]\-#,##0\ "/>
    <numFmt numFmtId="165" formatCode="_-* #,##0_-;\-* #,##0_-;_-* &quot;-&quot;??_-;_-@_-"/>
    <numFmt numFmtId="166" formatCode="#,##0.00_ ;[Red]\-#,##0.00\ "/>
    <numFmt numFmtId="167" formatCode="#,##0;\(#,##0\)"/>
    <numFmt numFmtId="168" formatCode="0.0%"/>
    <numFmt numFmtId="169" formatCode="0.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name val="Calibri"/>
      <family val="2"/>
    </font>
    <font>
      <u/>
      <sz val="11"/>
      <name val="Calibri"/>
      <family val="2"/>
    </font>
    <font>
      <b/>
      <sz val="12"/>
      <color theme="4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</font>
    <font>
      <u/>
      <sz val="11"/>
      <color rgb="FF000099"/>
      <name val="Calibri"/>
      <family val="2"/>
    </font>
    <font>
      <sz val="11"/>
      <color rgb="FF000099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color rgb="FF000000"/>
      <name val="Century Gothic"/>
      <family val="2"/>
    </font>
    <font>
      <sz val="10"/>
      <color rgb="FF000000"/>
      <name val="Century Gothic"/>
      <family val="2"/>
    </font>
    <font>
      <sz val="7"/>
      <name val="Calibri"/>
      <family val="2"/>
    </font>
    <font>
      <i/>
      <sz val="11"/>
      <color theme="2"/>
      <name val="Calibri"/>
      <family val="2"/>
    </font>
    <font>
      <b/>
      <u/>
      <sz val="7.5"/>
      <color rgb="FF000000"/>
      <name val="Century Gothic"/>
      <family val="2"/>
    </font>
    <font>
      <sz val="7.5"/>
      <color rgb="FF000000"/>
      <name val="Century Gothic"/>
      <family val="2"/>
    </font>
    <font>
      <b/>
      <sz val="7.5"/>
      <color rgb="FF000000"/>
      <name val="Century Gothic"/>
      <family val="2"/>
    </font>
    <font>
      <sz val="7"/>
      <color rgb="FF000000"/>
      <name val="Century Gothic"/>
      <family val="2"/>
    </font>
    <font>
      <b/>
      <sz val="7"/>
      <color rgb="FF000000"/>
      <name val="Century Gothic"/>
      <family val="2"/>
    </font>
    <font>
      <b/>
      <sz val="7"/>
      <name val="Calibri"/>
      <family val="2"/>
    </font>
    <font>
      <b/>
      <i/>
      <sz val="11"/>
      <color theme="2"/>
      <name val="Calibri"/>
      <family val="2"/>
    </font>
    <font>
      <b/>
      <sz val="7"/>
      <color rgb="FF000000"/>
      <name val="Century Gothic"/>
      <family val="2"/>
    </font>
    <font>
      <b/>
      <sz val="10"/>
      <color rgb="FF000000"/>
      <name val="Century Gothic"/>
      <family val="2"/>
    </font>
    <font>
      <sz val="7.5"/>
      <color rgb="FF000000"/>
      <name val="Century Gothic"/>
      <family val="2"/>
    </font>
    <font>
      <b/>
      <u/>
      <sz val="7.5"/>
      <color rgb="FF000000"/>
      <name val="Century Gothic"/>
      <family val="2"/>
    </font>
    <font>
      <b/>
      <sz val="11"/>
      <name val="Calibri"/>
      <family val="2"/>
    </font>
    <font>
      <b/>
      <sz val="7.5"/>
      <color rgb="FF000000"/>
      <name val="Century Gothic"/>
      <family val="2"/>
    </font>
    <font>
      <sz val="7"/>
      <color rgb="FF000000"/>
      <name val="Century Gothic"/>
      <family val="2"/>
    </font>
    <font>
      <sz val="7"/>
      <name val="Calibri"/>
      <family val="2"/>
    </font>
    <font>
      <sz val="10"/>
      <color rgb="FF000000"/>
      <name val="Century Gothic"/>
      <family val="2"/>
    </font>
    <font>
      <b/>
      <sz val="7"/>
      <name val="Calibri"/>
      <family val="2"/>
    </font>
    <font>
      <sz val="8"/>
      <name val="Calibri"/>
      <family val="2"/>
    </font>
    <font>
      <sz val="10"/>
      <name val="Arial"/>
      <family val="2"/>
    </font>
    <font>
      <b/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D700"/>
        <bgColor rgb="FFFFD700"/>
      </patternFill>
    </fill>
    <fill>
      <patternFill patternType="solid">
        <fgColor rgb="FFFFDAB9"/>
        <bgColor rgb="FFFFDAB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6400"/>
      </left>
      <right/>
      <top style="double">
        <color rgb="FF006400"/>
      </top>
      <bottom/>
      <diagonal/>
    </border>
    <border>
      <left/>
      <right/>
      <top style="double">
        <color rgb="FF006400"/>
      </top>
      <bottom/>
      <diagonal/>
    </border>
    <border>
      <left/>
      <right style="double">
        <color rgb="FF006400"/>
      </right>
      <top style="double">
        <color rgb="FF006400"/>
      </top>
      <bottom/>
      <diagonal/>
    </border>
    <border>
      <left style="double">
        <color rgb="FF006400"/>
      </left>
      <right/>
      <top/>
      <bottom/>
      <diagonal/>
    </border>
    <border>
      <left/>
      <right style="double">
        <color rgb="FF006400"/>
      </right>
      <top/>
      <bottom/>
      <diagonal/>
    </border>
    <border>
      <left/>
      <right style="double">
        <color rgb="FF006400"/>
      </right>
      <top/>
      <bottom style="thin">
        <color rgb="FF006400"/>
      </bottom>
      <diagonal/>
    </border>
    <border>
      <left style="double">
        <color rgb="FF006400"/>
      </left>
      <right/>
      <top style="thin">
        <color rgb="FF006400"/>
      </top>
      <bottom style="thin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thin">
        <color rgb="FF006400"/>
      </bottom>
      <diagonal/>
    </border>
    <border>
      <left style="double">
        <color rgb="FF006400"/>
      </left>
      <right/>
      <top style="thin">
        <color rgb="FF006400"/>
      </top>
      <bottom style="double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/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double">
        <color indexed="64"/>
      </bottom>
      <diagonal/>
    </border>
    <border>
      <left/>
      <right style="thin">
        <color rgb="FF006400"/>
      </right>
      <top style="thin">
        <color rgb="FF006400"/>
      </top>
      <bottom style="double">
        <color indexed="64"/>
      </bottom>
      <diagonal/>
    </border>
    <border>
      <left style="thin">
        <color rgb="FF006400"/>
      </left>
      <right style="thin">
        <color rgb="FF006400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9" fillId="0" borderId="0"/>
    <xf numFmtId="43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6" fillId="0" borderId="0"/>
  </cellStyleXfs>
  <cellXfs count="255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0" xfId="0" applyFill="1"/>
    <xf numFmtId="14" fontId="0" fillId="2" borderId="0" xfId="0" applyNumberFormat="1" applyFill="1"/>
    <xf numFmtId="0" fontId="5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6" fontId="0" fillId="0" borderId="0" xfId="1" applyNumberFormat="1" applyFont="1"/>
    <xf numFmtId="6" fontId="0" fillId="0" borderId="1" xfId="1" applyNumberFormat="1" applyFont="1" applyBorder="1"/>
    <xf numFmtId="0" fontId="2" fillId="0" borderId="0" xfId="0" applyFont="1"/>
    <xf numFmtId="6" fontId="2" fillId="0" borderId="0" xfId="1" applyNumberFormat="1" applyFont="1"/>
    <xf numFmtId="6" fontId="0" fillId="0" borderId="0" xfId="1" applyNumberFormat="1" applyFont="1" applyBorder="1"/>
    <xf numFmtId="6" fontId="2" fillId="0" borderId="2" xfId="1" applyNumberFormat="1" applyFont="1" applyBorder="1"/>
    <xf numFmtId="42" fontId="0" fillId="0" borderId="0" xfId="1" applyNumberFormat="1" applyFont="1"/>
    <xf numFmtId="6" fontId="0" fillId="0" borderId="2" xfId="1" applyNumberFormat="1" applyFont="1" applyBorder="1"/>
    <xf numFmtId="0" fontId="6" fillId="0" borderId="0" xfId="0" applyFont="1"/>
    <xf numFmtId="0" fontId="7" fillId="0" borderId="0" xfId="2" applyFont="1"/>
    <xf numFmtId="0" fontId="7" fillId="0" borderId="0" xfId="2" applyFont="1" applyAlignment="1">
      <alignment horizontal="left"/>
    </xf>
    <xf numFmtId="17" fontId="7" fillId="0" borderId="0" xfId="2" applyNumberFormat="1" applyFont="1"/>
    <xf numFmtId="0" fontId="8" fillId="0" borderId="0" xfId="2" applyFont="1"/>
    <xf numFmtId="0" fontId="8" fillId="0" borderId="0" xfId="2" applyFont="1" applyAlignment="1">
      <alignment horizontal="left"/>
    </xf>
    <xf numFmtId="0" fontId="8" fillId="0" borderId="0" xfId="2" quotePrefix="1" applyFont="1" applyAlignment="1">
      <alignment horizontal="left"/>
    </xf>
    <xf numFmtId="6" fontId="0" fillId="0" borderId="0" xfId="0" applyNumberFormat="1"/>
    <xf numFmtId="8" fontId="0" fillId="0" borderId="0" xfId="0" applyNumberFormat="1"/>
    <xf numFmtId="9" fontId="8" fillId="0" borderId="0" xfId="2" applyNumberFormat="1" applyFont="1"/>
    <xf numFmtId="165" fontId="0" fillId="0" borderId="0" xfId="0" applyNumberFormat="1"/>
    <xf numFmtId="0" fontId="9" fillId="0" borderId="0" xfId="3"/>
    <xf numFmtId="166" fontId="9" fillId="0" borderId="0" xfId="3" applyNumberFormat="1"/>
    <xf numFmtId="0" fontId="9" fillId="0" borderId="1" xfId="3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17" fontId="7" fillId="2" borderId="1" xfId="2" applyNumberFormat="1" applyFont="1" applyFill="1" applyBorder="1"/>
    <xf numFmtId="166" fontId="0" fillId="0" borderId="1" xfId="4" applyNumberFormat="1" applyFont="1" applyFill="1" applyBorder="1" applyAlignment="1">
      <alignment horizontal="center" vertical="center" wrapText="1"/>
    </xf>
    <xf numFmtId="0" fontId="9" fillId="0" borderId="0" xfId="3" applyAlignment="1">
      <alignment horizontal="center" vertical="center" wrapText="1"/>
    </xf>
    <xf numFmtId="0" fontId="11" fillId="0" borderId="0" xfId="3" applyFont="1"/>
    <xf numFmtId="166" fontId="0" fillId="0" borderId="0" xfId="4" applyNumberFormat="1" applyFont="1" applyFill="1"/>
    <xf numFmtId="0" fontId="9" fillId="2" borderId="0" xfId="3" applyFill="1"/>
    <xf numFmtId="0" fontId="11" fillId="2" borderId="0" xfId="3" applyFont="1" applyFill="1"/>
    <xf numFmtId="166" fontId="9" fillId="2" borderId="0" xfId="3" applyNumberFormat="1" applyFill="1"/>
    <xf numFmtId="166" fontId="0" fillId="2" borderId="0" xfId="4" applyNumberFormat="1" applyFont="1" applyFill="1"/>
    <xf numFmtId="17" fontId="9" fillId="0" borderId="0" xfId="3" applyNumberFormat="1"/>
    <xf numFmtId="0" fontId="12" fillId="0" borderId="0" xfId="3" applyFont="1"/>
    <xf numFmtId="0" fontId="13" fillId="0" borderId="0" xfId="3" applyFont="1"/>
    <xf numFmtId="0" fontId="12" fillId="3" borderId="4" xfId="3" applyFont="1" applyFill="1" applyBorder="1" applyAlignment="1">
      <alignment vertical="top" wrapText="1"/>
    </xf>
    <xf numFmtId="0" fontId="14" fillId="3" borderId="4" xfId="3" applyFont="1" applyFill="1" applyBorder="1" applyAlignment="1">
      <alignment vertical="center" wrapText="1" readingOrder="1"/>
    </xf>
    <xf numFmtId="0" fontId="15" fillId="3" borderId="4" xfId="3" applyFont="1" applyFill="1" applyBorder="1" applyAlignment="1">
      <alignment horizontal="left" vertical="center" wrapText="1" readingOrder="1"/>
    </xf>
    <xf numFmtId="17" fontId="12" fillId="3" borderId="4" xfId="0" applyNumberFormat="1" applyFont="1" applyFill="1" applyBorder="1" applyAlignment="1">
      <alignment vertical="top" wrapText="1"/>
    </xf>
    <xf numFmtId="0" fontId="16" fillId="0" borderId="0" xfId="0" applyFont="1"/>
    <xf numFmtId="0" fontId="17" fillId="0" borderId="0" xfId="3" applyFont="1"/>
    <xf numFmtId="0" fontId="14" fillId="4" borderId="5" xfId="3" applyFont="1" applyFill="1" applyBorder="1" applyAlignment="1">
      <alignment horizontal="center" vertical="center" wrapText="1" readingOrder="1"/>
    </xf>
    <xf numFmtId="0" fontId="18" fillId="4" borderId="6" xfId="3" applyFont="1" applyFill="1" applyBorder="1" applyAlignment="1">
      <alignment vertical="top" wrapText="1" readingOrder="1"/>
    </xf>
    <xf numFmtId="17" fontId="18" fillId="4" borderId="6" xfId="3" applyNumberFormat="1" applyFont="1" applyFill="1" applyBorder="1" applyAlignment="1">
      <alignment vertical="top" wrapText="1" readingOrder="1"/>
    </xf>
    <xf numFmtId="17" fontId="18" fillId="4" borderId="7" xfId="3" applyNumberFormat="1" applyFont="1" applyFill="1" applyBorder="1" applyAlignment="1">
      <alignment vertical="top" wrapText="1" readingOrder="1"/>
    </xf>
    <xf numFmtId="0" fontId="14" fillId="4" borderId="8" xfId="3" applyFont="1" applyFill="1" applyBorder="1" applyAlignment="1">
      <alignment horizontal="center" vertical="center" wrapText="1" readingOrder="1"/>
    </xf>
    <xf numFmtId="0" fontId="19" fillId="4" borderId="0" xfId="3" applyFont="1" applyFill="1" applyAlignment="1">
      <alignment vertical="top" wrapText="1" readingOrder="1"/>
    </xf>
    <xf numFmtId="0" fontId="19" fillId="4" borderId="9" xfId="3" applyFont="1" applyFill="1" applyBorder="1" applyAlignment="1">
      <alignment vertical="top" wrapText="1" readingOrder="1"/>
    </xf>
    <xf numFmtId="0" fontId="20" fillId="4" borderId="0" xfId="3" applyFont="1" applyFill="1" applyAlignment="1">
      <alignment horizontal="center" vertical="center" wrapText="1" readingOrder="1"/>
    </xf>
    <xf numFmtId="17" fontId="20" fillId="4" borderId="0" xfId="3" applyNumberFormat="1" applyFont="1" applyFill="1" applyAlignment="1">
      <alignment horizontal="center" vertical="center" wrapText="1" readingOrder="1"/>
    </xf>
    <xf numFmtId="0" fontId="20" fillId="4" borderId="10" xfId="3" applyFont="1" applyFill="1" applyBorder="1" applyAlignment="1">
      <alignment horizontal="center" vertical="center" wrapText="1" readingOrder="1"/>
    </xf>
    <xf numFmtId="6" fontId="21" fillId="5" borderId="12" xfId="3" applyNumberFormat="1" applyFont="1" applyFill="1" applyBorder="1" applyAlignment="1">
      <alignment horizontal="center" vertical="top" wrapText="1" readingOrder="1"/>
    </xf>
    <xf numFmtId="6" fontId="16" fillId="0" borderId="0" xfId="0" applyNumberFormat="1" applyFont="1"/>
    <xf numFmtId="167" fontId="17" fillId="0" borderId="0" xfId="3" applyNumberFormat="1" applyFont="1"/>
    <xf numFmtId="9" fontId="16" fillId="0" borderId="0" xfId="5" applyFont="1"/>
    <xf numFmtId="6" fontId="13" fillId="0" borderId="0" xfId="3" applyNumberFormat="1" applyFont="1"/>
    <xf numFmtId="0" fontId="23" fillId="0" borderId="0" xfId="0" applyFont="1"/>
    <xf numFmtId="167" fontId="24" fillId="0" borderId="0" xfId="3" applyNumberFormat="1" applyFont="1"/>
    <xf numFmtId="0" fontId="20" fillId="4" borderId="0" xfId="3" quotePrefix="1" applyFont="1" applyFill="1" applyAlignment="1">
      <alignment horizontal="center" vertical="center" wrapText="1" readingOrder="1"/>
    </xf>
    <xf numFmtId="0" fontId="12" fillId="3" borderId="4" xfId="0" applyFont="1" applyFill="1" applyBorder="1" applyAlignment="1">
      <alignment vertical="top" wrapText="1"/>
    </xf>
    <xf numFmtId="0" fontId="21" fillId="0" borderId="11" xfId="0" applyFont="1" applyBorder="1" applyAlignment="1">
      <alignment horizontal="right" vertical="top" wrapText="1" readingOrder="1"/>
    </xf>
    <xf numFmtId="165" fontId="21" fillId="7" borderId="12" xfId="4" applyNumberFormat="1" applyFont="1" applyFill="1" applyBorder="1" applyAlignment="1">
      <alignment vertical="center" wrapText="1" readingOrder="1"/>
    </xf>
    <xf numFmtId="0" fontId="0" fillId="0" borderId="0" xfId="0" applyAlignment="1">
      <alignment wrapText="1"/>
    </xf>
    <xf numFmtId="0" fontId="12" fillId="6" borderId="0" xfId="0" applyFont="1" applyFill="1" applyAlignment="1">
      <alignment wrapText="1"/>
    </xf>
    <xf numFmtId="0" fontId="27" fillId="4" borderId="0" xfId="3" applyFont="1" applyFill="1" applyAlignment="1">
      <alignment vertical="top" wrapText="1" readingOrder="1"/>
    </xf>
    <xf numFmtId="0" fontId="28" fillId="4" borderId="6" xfId="3" applyFont="1" applyFill="1" applyBorder="1" applyAlignment="1">
      <alignment vertical="top" wrapText="1" readingOrder="1"/>
    </xf>
    <xf numFmtId="0" fontId="27" fillId="4" borderId="9" xfId="3" applyFont="1" applyFill="1" applyBorder="1" applyAlignment="1">
      <alignment vertical="top" wrapText="1" readingOrder="1"/>
    </xf>
    <xf numFmtId="17" fontId="28" fillId="4" borderId="7" xfId="3" applyNumberFormat="1" applyFont="1" applyFill="1" applyBorder="1" applyAlignment="1">
      <alignment vertical="top" wrapText="1" readingOrder="1"/>
    </xf>
    <xf numFmtId="17" fontId="28" fillId="4" borderId="6" xfId="3" applyNumberFormat="1" applyFont="1" applyFill="1" applyBorder="1" applyAlignment="1">
      <alignment vertical="top" wrapText="1" readingOrder="1"/>
    </xf>
    <xf numFmtId="0" fontId="9" fillId="3" borderId="4" xfId="3" applyFill="1" applyBorder="1" applyAlignment="1">
      <alignment vertical="top" wrapText="1"/>
    </xf>
    <xf numFmtId="6" fontId="31" fillId="5" borderId="12" xfId="0" applyNumberFormat="1" applyFont="1" applyFill="1" applyBorder="1" applyAlignment="1">
      <alignment horizontal="center" vertical="top" wrapText="1" readingOrder="1"/>
    </xf>
    <xf numFmtId="0" fontId="31" fillId="0" borderId="11" xfId="0" applyFont="1" applyBorder="1" applyAlignment="1">
      <alignment horizontal="right" vertical="top" wrapText="1" readingOrder="1"/>
    </xf>
    <xf numFmtId="165" fontId="31" fillId="7" borderId="12" xfId="4" applyNumberFormat="1" applyFont="1" applyFill="1" applyBorder="1" applyAlignment="1">
      <alignment vertical="center" wrapText="1" readingOrder="1"/>
    </xf>
    <xf numFmtId="0" fontId="9" fillId="0" borderId="0" xfId="0" applyFont="1"/>
    <xf numFmtId="0" fontId="32" fillId="0" borderId="0" xfId="0" applyFont="1"/>
    <xf numFmtId="6" fontId="31" fillId="5" borderId="12" xfId="3" applyNumberFormat="1" applyFont="1" applyFill="1" applyBorder="1" applyAlignment="1">
      <alignment horizontal="center" vertical="top" wrapText="1" readingOrder="1"/>
    </xf>
    <xf numFmtId="0" fontId="26" fillId="3" borderId="4" xfId="3" applyFont="1" applyFill="1" applyBorder="1" applyAlignment="1">
      <alignment vertical="center" wrapText="1" readingOrder="1"/>
    </xf>
    <xf numFmtId="0" fontId="33" fillId="3" borderId="4" xfId="3" applyFont="1" applyFill="1" applyBorder="1" applyAlignment="1">
      <alignment horizontal="left" vertical="center" wrapText="1" readingOrder="1"/>
    </xf>
    <xf numFmtId="17" fontId="9" fillId="3" borderId="4" xfId="0" applyNumberFormat="1" applyFont="1" applyFill="1" applyBorder="1" applyAlignment="1">
      <alignment vertical="top" wrapText="1"/>
    </xf>
    <xf numFmtId="17" fontId="30" fillId="4" borderId="0" xfId="3" applyNumberFormat="1" applyFont="1" applyFill="1" applyAlignment="1">
      <alignment horizontal="center" vertical="center" wrapText="1" readingOrder="1"/>
    </xf>
    <xf numFmtId="0" fontId="30" fillId="4" borderId="0" xfId="3" applyFont="1" applyFill="1" applyAlignment="1">
      <alignment horizontal="center" vertical="center" wrapText="1" readingOrder="1"/>
    </xf>
    <xf numFmtId="0" fontId="30" fillId="4" borderId="10" xfId="3" applyFont="1" applyFill="1" applyBorder="1" applyAlignment="1">
      <alignment horizontal="center" vertical="center" wrapText="1" readingOrder="1"/>
    </xf>
    <xf numFmtId="0" fontId="9" fillId="3" borderId="4" xfId="0" applyFont="1" applyFill="1" applyBorder="1" applyAlignment="1">
      <alignment vertical="top" wrapText="1"/>
    </xf>
    <xf numFmtId="0" fontId="9" fillId="6" borderId="0" xfId="0" applyFont="1" applyFill="1" applyAlignment="1">
      <alignment wrapText="1"/>
    </xf>
    <xf numFmtId="0" fontId="26" fillId="3" borderId="3" xfId="0" applyFont="1" applyFill="1" applyBorder="1" applyAlignment="1">
      <alignment vertical="center" readingOrder="1"/>
    </xf>
    <xf numFmtId="0" fontId="14" fillId="3" borderId="3" xfId="0" applyFont="1" applyFill="1" applyBorder="1" applyAlignment="1">
      <alignment vertical="center" readingOrder="1"/>
    </xf>
    <xf numFmtId="0" fontId="26" fillId="3" borderId="3" xfId="3" applyFont="1" applyFill="1" applyBorder="1" applyAlignment="1">
      <alignment vertical="center" readingOrder="1"/>
    </xf>
    <xf numFmtId="5" fontId="32" fillId="0" borderId="0" xfId="3" applyNumberFormat="1" applyFont="1" applyAlignment="1">
      <alignment horizontal="center" vertical="center"/>
    </xf>
    <xf numFmtId="0" fontId="32" fillId="0" borderId="0" xfId="3" applyFont="1" applyAlignment="1">
      <alignment horizontal="center" vertical="center"/>
    </xf>
    <xf numFmtId="0" fontId="29" fillId="0" borderId="0" xfId="3" applyFont="1"/>
    <xf numFmtId="164" fontId="32" fillId="0" borderId="0" xfId="4" applyNumberFormat="1" applyFont="1"/>
    <xf numFmtId="0" fontId="34" fillId="0" borderId="0" xfId="0" applyFont="1"/>
    <xf numFmtId="164" fontId="32" fillId="0" borderId="0" xfId="4" applyNumberFormat="1" applyFont="1" applyAlignment="1">
      <alignment horizontal="center" vertical="center"/>
    </xf>
    <xf numFmtId="0" fontId="32" fillId="6" borderId="0" xfId="0" applyFont="1" applyFill="1"/>
    <xf numFmtId="0" fontId="9" fillId="6" borderId="0" xfId="0" applyFont="1" applyFill="1"/>
    <xf numFmtId="6" fontId="9" fillId="0" borderId="0" xfId="3" applyNumberFormat="1"/>
    <xf numFmtId="8" fontId="9" fillId="0" borderId="0" xfId="3" applyNumberFormat="1"/>
    <xf numFmtId="0" fontId="16" fillId="6" borderId="0" xfId="0" applyFont="1" applyFill="1"/>
    <xf numFmtId="164" fontId="16" fillId="0" borderId="0" xfId="4" applyNumberFormat="1" applyFont="1"/>
    <xf numFmtId="164" fontId="23" fillId="0" borderId="0" xfId="4" applyNumberFormat="1" applyFont="1" applyAlignment="1">
      <alignment horizontal="center" vertical="center"/>
    </xf>
    <xf numFmtId="164" fontId="16" fillId="0" borderId="0" xfId="4" applyNumberFormat="1" applyFont="1" applyAlignment="1">
      <alignment horizontal="center" vertical="center"/>
    </xf>
    <xf numFmtId="164" fontId="9" fillId="0" borderId="0" xfId="3" applyNumberFormat="1"/>
    <xf numFmtId="164" fontId="35" fillId="0" borderId="0" xfId="3" applyNumberFormat="1" applyFont="1"/>
    <xf numFmtId="164" fontId="23" fillId="0" borderId="0" xfId="4" applyNumberFormat="1" applyFont="1"/>
    <xf numFmtId="0" fontId="9" fillId="3" borderId="4" xfId="0" applyFont="1" applyFill="1" applyBorder="1" applyAlignment="1">
      <alignment vertical="center" wrapText="1"/>
    </xf>
    <xf numFmtId="0" fontId="9" fillId="3" borderId="4" xfId="3" applyFill="1" applyBorder="1" applyAlignment="1">
      <alignment vertical="center" wrapText="1"/>
    </xf>
    <xf numFmtId="17" fontId="9" fillId="3" borderId="4" xfId="0" applyNumberFormat="1" applyFont="1" applyFill="1" applyBorder="1" applyAlignment="1">
      <alignment vertical="center" wrapText="1"/>
    </xf>
    <xf numFmtId="0" fontId="9" fillId="0" borderId="0" xfId="3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28" fillId="4" borderId="6" xfId="3" applyFont="1" applyFill="1" applyBorder="1" applyAlignment="1">
      <alignment vertical="center" wrapText="1" readingOrder="1"/>
    </xf>
    <xf numFmtId="17" fontId="28" fillId="4" borderId="6" xfId="3" applyNumberFormat="1" applyFont="1" applyFill="1" applyBorder="1" applyAlignment="1">
      <alignment vertical="center" wrapText="1" readingOrder="1"/>
    </xf>
    <xf numFmtId="17" fontId="28" fillId="4" borderId="7" xfId="3" applyNumberFormat="1" applyFont="1" applyFill="1" applyBorder="1" applyAlignment="1">
      <alignment vertical="center" wrapText="1" readingOrder="1"/>
    </xf>
    <xf numFmtId="0" fontId="27" fillId="4" borderId="0" xfId="3" applyFont="1" applyFill="1" applyAlignment="1">
      <alignment vertical="center" wrapText="1" readingOrder="1"/>
    </xf>
    <xf numFmtId="0" fontId="27" fillId="4" borderId="9" xfId="3" applyFont="1" applyFill="1" applyBorder="1" applyAlignment="1">
      <alignment vertical="center" wrapText="1" readingOrder="1"/>
    </xf>
    <xf numFmtId="0" fontId="31" fillId="0" borderId="11" xfId="3" applyFont="1" applyBorder="1" applyAlignment="1">
      <alignment horizontal="right" vertical="center" wrapText="1" readingOrder="1"/>
    </xf>
    <xf numFmtId="1" fontId="25" fillId="5" borderId="12" xfId="0" applyNumberFormat="1" applyFont="1" applyFill="1" applyBorder="1" applyAlignment="1">
      <alignment horizontal="center" vertical="center" wrapText="1" readingOrder="1"/>
    </xf>
    <xf numFmtId="1" fontId="25" fillId="2" borderId="12" xfId="0" applyNumberFormat="1" applyFont="1" applyFill="1" applyBorder="1" applyAlignment="1">
      <alignment horizontal="center" vertical="center" wrapText="1" readingOrder="1"/>
    </xf>
    <xf numFmtId="6" fontId="31" fillId="2" borderId="12" xfId="3" applyNumberFormat="1" applyFont="1" applyFill="1" applyBorder="1" applyAlignment="1">
      <alignment horizontal="center" vertical="center" wrapText="1" readingOrder="1"/>
    </xf>
    <xf numFmtId="6" fontId="31" fillId="5" borderId="12" xfId="3" applyNumberFormat="1" applyFont="1" applyFill="1" applyBorder="1" applyAlignment="1">
      <alignment horizontal="center" vertical="center" wrapText="1" readingOrder="1"/>
    </xf>
    <xf numFmtId="1" fontId="31" fillId="5" borderId="12" xfId="0" applyNumberFormat="1" applyFont="1" applyFill="1" applyBorder="1" applyAlignment="1">
      <alignment horizontal="center" vertical="center" wrapText="1" readingOrder="1"/>
    </xf>
    <xf numFmtId="1" fontId="31" fillId="2" borderId="12" xfId="0" applyNumberFormat="1" applyFont="1" applyFill="1" applyBorder="1" applyAlignment="1">
      <alignment horizontal="center" vertical="center" wrapText="1" readingOrder="1"/>
    </xf>
    <xf numFmtId="0" fontId="25" fillId="0" borderId="11" xfId="3" applyFont="1" applyBorder="1" applyAlignment="1">
      <alignment horizontal="right" vertical="center" wrapText="1" readingOrder="1"/>
    </xf>
    <xf numFmtId="0" fontId="16" fillId="6" borderId="0" xfId="0" applyFont="1" applyFill="1" applyAlignment="1">
      <alignment vertical="center"/>
    </xf>
    <xf numFmtId="164" fontId="16" fillId="0" borderId="0" xfId="4" applyNumberFormat="1" applyFont="1" applyAlignment="1">
      <alignment vertical="center"/>
    </xf>
    <xf numFmtId="164" fontId="9" fillId="0" borderId="0" xfId="3" applyNumberFormat="1" applyAlignment="1">
      <alignment vertical="center"/>
    </xf>
    <xf numFmtId="6" fontId="25" fillId="2" borderId="12" xfId="3" applyNumberFormat="1" applyFont="1" applyFill="1" applyBorder="1" applyAlignment="1">
      <alignment horizontal="center" vertical="center" wrapText="1" readingOrder="1"/>
    </xf>
    <xf numFmtId="6" fontId="25" fillId="5" borderId="12" xfId="3" applyNumberFormat="1" applyFont="1" applyFill="1" applyBorder="1" applyAlignment="1">
      <alignment horizontal="center" vertical="center" wrapText="1" readingOrder="1"/>
    </xf>
    <xf numFmtId="164" fontId="35" fillId="0" borderId="0" xfId="3" applyNumberFormat="1" applyFont="1" applyAlignment="1">
      <alignment vertical="center"/>
    </xf>
    <xf numFmtId="168" fontId="31" fillId="2" borderId="12" xfId="5" applyNumberFormat="1" applyFont="1" applyFill="1" applyBorder="1" applyAlignment="1">
      <alignment horizontal="center" vertical="center" wrapText="1" readingOrder="1"/>
    </xf>
    <xf numFmtId="0" fontId="13" fillId="0" borderId="0" xfId="3" applyFont="1" applyAlignment="1">
      <alignment vertical="center"/>
    </xf>
    <xf numFmtId="0" fontId="23" fillId="0" borderId="0" xfId="0" applyFont="1" applyAlignment="1">
      <alignment vertical="center"/>
    </xf>
    <xf numFmtId="164" fontId="23" fillId="0" borderId="0" xfId="4" applyNumberFormat="1" applyFont="1" applyAlignment="1">
      <alignment vertical="center"/>
    </xf>
    <xf numFmtId="6" fontId="31" fillId="5" borderId="14" xfId="3" applyNumberFormat="1" applyFont="1" applyFill="1" applyBorder="1" applyAlignment="1">
      <alignment horizontal="center" vertical="center" wrapText="1" readingOrder="1"/>
    </xf>
    <xf numFmtId="0" fontId="25" fillId="0" borderId="13" xfId="3" applyFont="1" applyBorder="1" applyAlignment="1">
      <alignment horizontal="right" vertical="center" wrapText="1" readingOrder="1"/>
    </xf>
    <xf numFmtId="6" fontId="31" fillId="5" borderId="15" xfId="3" applyNumberFormat="1" applyFont="1" applyFill="1" applyBorder="1" applyAlignment="1">
      <alignment horizontal="center" vertical="center" wrapText="1" readingOrder="1"/>
    </xf>
    <xf numFmtId="6" fontId="25" fillId="5" borderId="14" xfId="3" applyNumberFormat="1" applyFont="1" applyFill="1" applyBorder="1" applyAlignment="1">
      <alignment horizontal="center" vertical="center" wrapText="1" readingOrder="1"/>
    </xf>
    <xf numFmtId="6" fontId="25" fillId="2" borderId="15" xfId="3" applyNumberFormat="1" applyFont="1" applyFill="1" applyBorder="1" applyAlignment="1">
      <alignment horizontal="center" vertical="center" wrapText="1" readingOrder="1"/>
    </xf>
    <xf numFmtId="6" fontId="25" fillId="5" borderId="15" xfId="3" applyNumberFormat="1" applyFont="1" applyFill="1" applyBorder="1" applyAlignment="1">
      <alignment horizontal="center" vertical="center" wrapText="1" readingOrder="1"/>
    </xf>
    <xf numFmtId="0" fontId="31" fillId="0" borderId="11" xfId="0" applyFont="1" applyBorder="1" applyAlignment="1">
      <alignment horizontal="right" vertical="center" wrapText="1" readingOrder="1"/>
    </xf>
    <xf numFmtId="0" fontId="9" fillId="0" borderId="0" xfId="0" applyFont="1" applyAlignment="1">
      <alignment vertical="center"/>
    </xf>
    <xf numFmtId="9" fontId="9" fillId="0" borderId="0" xfId="5" applyFont="1" applyAlignment="1">
      <alignment vertical="center"/>
    </xf>
    <xf numFmtId="0" fontId="26" fillId="3" borderId="3" xfId="0" applyFont="1" applyFill="1" applyBorder="1" applyAlignment="1">
      <alignment horizontal="center" vertical="center" readingOrder="1"/>
    </xf>
    <xf numFmtId="0" fontId="26" fillId="3" borderId="4" xfId="3" applyFont="1" applyFill="1" applyBorder="1" applyAlignment="1">
      <alignment horizontal="center" vertical="center" wrapText="1" readingOrder="1"/>
    </xf>
    <xf numFmtId="0" fontId="33" fillId="3" borderId="4" xfId="3" applyFont="1" applyFill="1" applyBorder="1" applyAlignment="1">
      <alignment horizontal="center" vertical="center" wrapText="1" readingOrder="1"/>
    </xf>
    <xf numFmtId="0" fontId="33" fillId="3" borderId="4" xfId="3" applyFont="1" applyFill="1" applyBorder="1" applyAlignment="1">
      <alignment vertical="center" wrapText="1" readingOrder="1"/>
    </xf>
    <xf numFmtId="17" fontId="30" fillId="4" borderId="0" xfId="3" applyNumberFormat="1" applyFont="1" applyFill="1" applyAlignment="1">
      <alignment vertical="center" wrapText="1" readingOrder="1"/>
    </xf>
    <xf numFmtId="0" fontId="30" fillId="4" borderId="0" xfId="3" applyFont="1" applyFill="1" applyAlignment="1">
      <alignment vertical="center" wrapText="1" readingOrder="1"/>
    </xf>
    <xf numFmtId="0" fontId="30" fillId="4" borderId="10" xfId="3" applyFont="1" applyFill="1" applyBorder="1" applyAlignment="1">
      <alignment vertical="center" wrapText="1" readingOrder="1"/>
    </xf>
    <xf numFmtId="0" fontId="31" fillId="0" borderId="11" xfId="3" applyFont="1" applyBorder="1" applyAlignment="1">
      <alignment vertical="top" wrapText="1" readingOrder="1"/>
    </xf>
    <xf numFmtId="17" fontId="20" fillId="0" borderId="0" xfId="3" applyNumberFormat="1" applyFont="1" applyAlignment="1">
      <alignment horizontal="center" vertical="center" wrapText="1" readingOrder="1"/>
    </xf>
    <xf numFmtId="6" fontId="21" fillId="2" borderId="12" xfId="3" applyNumberFormat="1" applyFont="1" applyFill="1" applyBorder="1" applyAlignment="1">
      <alignment horizontal="center" vertical="center" wrapText="1" readingOrder="1"/>
    </xf>
    <xf numFmtId="3" fontId="31" fillId="5" borderId="12" xfId="0" applyNumberFormat="1" applyFont="1" applyFill="1" applyBorder="1" applyAlignment="1">
      <alignment horizontal="center" vertical="center" wrapText="1" readingOrder="1"/>
    </xf>
    <xf numFmtId="6" fontId="22" fillId="2" borderId="15" xfId="3" applyNumberFormat="1" applyFont="1" applyFill="1" applyBorder="1" applyAlignment="1">
      <alignment horizontal="center" vertical="center" wrapText="1" readingOrder="1"/>
    </xf>
    <xf numFmtId="6" fontId="22" fillId="2" borderId="12" xfId="3" applyNumberFormat="1" applyFont="1" applyFill="1" applyBorder="1" applyAlignment="1">
      <alignment horizontal="center" vertical="center" wrapText="1" readingOrder="1"/>
    </xf>
    <xf numFmtId="168" fontId="21" fillId="2" borderId="12" xfId="5" applyNumberFormat="1" applyFont="1" applyFill="1" applyBorder="1" applyAlignment="1">
      <alignment horizontal="center" vertical="center" wrapText="1" readingOrder="1"/>
    </xf>
    <xf numFmtId="6" fontId="22" fillId="2" borderId="14" xfId="3" applyNumberFormat="1" applyFont="1" applyFill="1" applyBorder="1" applyAlignment="1">
      <alignment horizontal="center" vertical="center" wrapText="1" readingOrder="1"/>
    </xf>
    <xf numFmtId="9" fontId="31" fillId="2" borderId="12" xfId="3" applyNumberFormat="1" applyFont="1" applyFill="1" applyBorder="1" applyAlignment="1">
      <alignment horizontal="center" vertical="center" wrapText="1" readingOrder="1"/>
    </xf>
    <xf numFmtId="0" fontId="21" fillId="0" borderId="11" xfId="3" applyFont="1" applyBorder="1" applyAlignment="1">
      <alignment horizontal="right" vertical="center" wrapText="1" readingOrder="1"/>
    </xf>
    <xf numFmtId="0" fontId="22" fillId="0" borderId="11" xfId="3" applyFont="1" applyBorder="1" applyAlignment="1">
      <alignment horizontal="right" vertical="center" wrapText="1" readingOrder="1"/>
    </xf>
    <xf numFmtId="6" fontId="22" fillId="5" borderId="14" xfId="3" applyNumberFormat="1" applyFont="1" applyFill="1" applyBorder="1" applyAlignment="1">
      <alignment horizontal="center" vertical="center" wrapText="1" readingOrder="1"/>
    </xf>
    <xf numFmtId="0" fontId="2" fillId="0" borderId="0" xfId="0" applyFont="1" applyAlignment="1">
      <alignment vertical="center" wrapText="1"/>
    </xf>
    <xf numFmtId="0" fontId="22" fillId="0" borderId="13" xfId="3" applyFont="1" applyBorder="1" applyAlignment="1">
      <alignment horizontal="right" vertical="center" wrapText="1" readingOrder="1"/>
    </xf>
    <xf numFmtId="6" fontId="22" fillId="2" borderId="16" xfId="3" applyNumberFormat="1" applyFont="1" applyFill="1" applyBorder="1" applyAlignment="1">
      <alignment horizontal="center" vertical="center" wrapText="1" readingOrder="1"/>
    </xf>
    <xf numFmtId="6" fontId="22" fillId="5" borderId="15" xfId="3" applyNumberFormat="1" applyFont="1" applyFill="1" applyBorder="1" applyAlignment="1">
      <alignment horizontal="center" vertical="center" wrapText="1" readingOrder="1"/>
    </xf>
    <xf numFmtId="0" fontId="8" fillId="0" borderId="18" xfId="2" applyFont="1" applyBorder="1"/>
    <xf numFmtId="8" fontId="13" fillId="0" borderId="0" xfId="3" applyNumberFormat="1" applyFont="1" applyAlignment="1">
      <alignment vertical="center"/>
    </xf>
    <xf numFmtId="169" fontId="31" fillId="2" borderId="12" xfId="5" applyNumberFormat="1" applyFont="1" applyFill="1" applyBorder="1" applyAlignment="1">
      <alignment horizontal="center" vertical="center" wrapText="1" readingOrder="1"/>
    </xf>
    <xf numFmtId="6" fontId="22" fillId="5" borderId="12" xfId="3" applyNumberFormat="1" applyFont="1" applyFill="1" applyBorder="1" applyAlignment="1">
      <alignment horizontal="center" vertical="center" wrapText="1" readingOrder="1"/>
    </xf>
    <xf numFmtId="6" fontId="21" fillId="5" borderId="12" xfId="3" applyNumberFormat="1" applyFont="1" applyFill="1" applyBorder="1" applyAlignment="1">
      <alignment horizontal="center" vertical="center" wrapText="1" readingOrder="1"/>
    </xf>
    <xf numFmtId="168" fontId="31" fillId="5" borderId="12" xfId="5" applyNumberFormat="1" applyFont="1" applyFill="1" applyBorder="1" applyAlignment="1">
      <alignment horizontal="center" vertical="center" wrapText="1" readingOrder="1"/>
    </xf>
    <xf numFmtId="168" fontId="21" fillId="5" borderId="12" xfId="5" applyNumberFormat="1" applyFont="1" applyFill="1" applyBorder="1" applyAlignment="1">
      <alignment horizontal="center" vertical="center" wrapText="1" readingOrder="1"/>
    </xf>
    <xf numFmtId="164" fontId="8" fillId="0" borderId="0" xfId="2" applyNumberFormat="1" applyFont="1"/>
    <xf numFmtId="3" fontId="31" fillId="5" borderId="12" xfId="0" applyNumberFormat="1" applyFont="1" applyFill="1" applyBorder="1" applyAlignment="1">
      <alignment horizontal="center" vertical="top" wrapText="1" readingOrder="1"/>
    </xf>
    <xf numFmtId="0" fontId="9" fillId="3" borderId="4" xfId="0" applyFont="1" applyFill="1" applyBorder="1" applyAlignment="1">
      <alignment horizontal="center" vertical="center" wrapText="1"/>
    </xf>
    <xf numFmtId="0" fontId="9" fillId="3" borderId="4" xfId="3" applyFill="1" applyBorder="1" applyAlignment="1">
      <alignment horizontal="center" vertical="center" wrapText="1"/>
    </xf>
    <xf numFmtId="17" fontId="9" fillId="3" borderId="4" xfId="0" applyNumberFormat="1" applyFont="1" applyFill="1" applyBorder="1" applyAlignment="1">
      <alignment horizontal="center" vertical="center" wrapText="1"/>
    </xf>
    <xf numFmtId="0" fontId="9" fillId="0" borderId="0" xfId="3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28" fillId="4" borderId="6" xfId="3" applyFont="1" applyFill="1" applyBorder="1" applyAlignment="1">
      <alignment horizontal="center" vertical="center" wrapText="1" readingOrder="1"/>
    </xf>
    <xf numFmtId="17" fontId="28" fillId="4" borderId="6" xfId="3" applyNumberFormat="1" applyFont="1" applyFill="1" applyBorder="1" applyAlignment="1">
      <alignment horizontal="center" vertical="center" wrapText="1" readingOrder="1"/>
    </xf>
    <xf numFmtId="17" fontId="28" fillId="4" borderId="7" xfId="3" applyNumberFormat="1" applyFont="1" applyFill="1" applyBorder="1" applyAlignment="1">
      <alignment horizontal="center" vertical="center" wrapText="1" readingOrder="1"/>
    </xf>
    <xf numFmtId="0" fontId="27" fillId="4" borderId="0" xfId="3" applyFont="1" applyFill="1" applyAlignment="1">
      <alignment horizontal="center" vertical="center" wrapText="1" readingOrder="1"/>
    </xf>
    <xf numFmtId="0" fontId="27" fillId="4" borderId="9" xfId="3" applyFont="1" applyFill="1" applyBorder="1" applyAlignment="1">
      <alignment horizontal="center" vertical="center" wrapText="1" readingOrder="1"/>
    </xf>
    <xf numFmtId="7" fontId="29" fillId="0" borderId="0" xfId="3" applyNumberFormat="1" applyFont="1" applyAlignment="1">
      <alignment horizontal="center" vertical="center"/>
    </xf>
    <xf numFmtId="0" fontId="29" fillId="0" borderId="0" xfId="3" applyFont="1" applyAlignment="1">
      <alignment horizontal="center" vertical="center"/>
    </xf>
    <xf numFmtId="6" fontId="31" fillId="0" borderId="0" xfId="3" applyNumberFormat="1" applyFont="1" applyAlignment="1">
      <alignment horizontal="center" vertical="center" wrapText="1" readingOrder="1"/>
    </xf>
    <xf numFmtId="6" fontId="21" fillId="0" borderId="0" xfId="3" applyNumberFormat="1" applyFont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34" fillId="0" borderId="0" xfId="3" applyFont="1" applyAlignment="1">
      <alignment horizontal="center" vertical="center"/>
    </xf>
    <xf numFmtId="168" fontId="21" fillId="5" borderId="14" xfId="5" applyNumberFormat="1" applyFont="1" applyFill="1" applyBorder="1" applyAlignment="1">
      <alignment horizontal="center" vertical="center" wrapText="1" readingOrder="1"/>
    </xf>
    <xf numFmtId="168" fontId="21" fillId="2" borderId="14" xfId="5" applyNumberFormat="1" applyFont="1" applyFill="1" applyBorder="1" applyAlignment="1">
      <alignment horizontal="center" vertical="center" wrapText="1" readingOrder="1"/>
    </xf>
    <xf numFmtId="0" fontId="16" fillId="0" borderId="0" xfId="3" applyFont="1" applyAlignment="1">
      <alignment horizontal="center" vertical="center"/>
    </xf>
    <xf numFmtId="6" fontId="22" fillId="2" borderId="17" xfId="3" applyNumberFormat="1" applyFont="1" applyFill="1" applyBorder="1" applyAlignment="1">
      <alignment horizontal="center" vertical="center" wrapText="1" readingOrder="1"/>
    </xf>
    <xf numFmtId="168" fontId="22" fillId="5" borderId="15" xfId="5" applyNumberFormat="1" applyFont="1" applyFill="1" applyBorder="1" applyAlignment="1">
      <alignment horizontal="center" vertical="center" wrapText="1" readingOrder="1"/>
    </xf>
    <xf numFmtId="0" fontId="23" fillId="0" borderId="0" xfId="0" applyFont="1" applyAlignment="1">
      <alignment horizontal="center" vertical="center"/>
    </xf>
    <xf numFmtId="6" fontId="22" fillId="0" borderId="0" xfId="3" applyNumberFormat="1" applyFont="1" applyAlignment="1">
      <alignment horizontal="center" vertical="center" wrapText="1" readingOrder="1"/>
    </xf>
    <xf numFmtId="168" fontId="31" fillId="2" borderId="14" xfId="5" applyNumberFormat="1" applyFont="1" applyFill="1" applyBorder="1" applyAlignment="1">
      <alignment horizontal="center" vertical="center" wrapText="1" readingOrder="1"/>
    </xf>
    <xf numFmtId="168" fontId="22" fillId="2" borderId="17" xfId="5" applyNumberFormat="1" applyFont="1" applyFill="1" applyBorder="1" applyAlignment="1">
      <alignment horizontal="center" vertical="center" wrapText="1" readingOrder="1"/>
    </xf>
    <xf numFmtId="6" fontId="22" fillId="5" borderId="17" xfId="3" applyNumberFormat="1" applyFont="1" applyFill="1" applyBorder="1" applyAlignment="1">
      <alignment horizontal="center" vertical="center" wrapText="1" readingOrder="1"/>
    </xf>
    <xf numFmtId="168" fontId="21" fillId="8" borderId="12" xfId="5" applyNumberFormat="1" applyFont="1" applyFill="1" applyBorder="1" applyAlignment="1">
      <alignment horizontal="center" vertical="center" wrapText="1" readingOrder="1"/>
    </xf>
    <xf numFmtId="2" fontId="21" fillId="8" borderId="12" xfId="5" applyNumberFormat="1" applyFont="1" applyFill="1" applyBorder="1" applyAlignment="1">
      <alignment horizontal="center" vertical="center" wrapText="1" readingOrder="1"/>
    </xf>
    <xf numFmtId="169" fontId="21" fillId="5" borderId="12" xfId="5" applyNumberFormat="1" applyFont="1" applyFill="1" applyBorder="1" applyAlignment="1">
      <alignment horizontal="center" vertical="center" wrapText="1" readingOrder="1"/>
    </xf>
    <xf numFmtId="169" fontId="22" fillId="5" borderId="12" xfId="5" applyNumberFormat="1" applyFont="1" applyFill="1" applyBorder="1" applyAlignment="1">
      <alignment horizontal="center" vertical="center" wrapText="1" readingOrder="1"/>
    </xf>
    <xf numFmtId="0" fontId="32" fillId="0" borderId="0" xfId="0" applyFont="1" applyAlignment="1">
      <alignment horizontal="center"/>
    </xf>
    <xf numFmtId="9" fontId="31" fillId="5" borderId="12" xfId="3" applyNumberFormat="1" applyFont="1" applyFill="1" applyBorder="1" applyAlignment="1">
      <alignment horizontal="center" vertical="center" wrapText="1" readingOrder="1"/>
    </xf>
    <xf numFmtId="6" fontId="22" fillId="5" borderId="16" xfId="3" applyNumberFormat="1" applyFont="1" applyFill="1" applyBorder="1" applyAlignment="1">
      <alignment horizontal="center" vertical="center" wrapText="1" readingOrder="1"/>
    </xf>
    <xf numFmtId="169" fontId="31" fillId="5" borderId="12" xfId="5" applyNumberFormat="1" applyFont="1" applyFill="1" applyBorder="1" applyAlignment="1">
      <alignment horizontal="center" vertical="center" wrapText="1" readingOrder="1"/>
    </xf>
    <xf numFmtId="168" fontId="31" fillId="5" borderId="14" xfId="5" applyNumberFormat="1" applyFont="1" applyFill="1" applyBorder="1" applyAlignment="1">
      <alignment horizontal="center" vertical="center" wrapText="1" readingOrder="1"/>
    </xf>
    <xf numFmtId="168" fontId="22" fillId="5" borderId="17" xfId="5" applyNumberFormat="1" applyFont="1" applyFill="1" applyBorder="1" applyAlignment="1">
      <alignment horizontal="center" vertical="center" wrapText="1" readingOrder="1"/>
    </xf>
    <xf numFmtId="0" fontId="22" fillId="0" borderId="11" xfId="0" applyFont="1" applyBorder="1" applyAlignment="1">
      <alignment horizontal="right" vertical="center" wrapText="1" readingOrder="1"/>
    </xf>
    <xf numFmtId="0" fontId="21" fillId="0" borderId="11" xfId="0" applyFont="1" applyBorder="1" applyAlignment="1">
      <alignment horizontal="right" vertical="center" wrapText="1" readingOrder="1"/>
    </xf>
    <xf numFmtId="0" fontId="22" fillId="0" borderId="13" xfId="0" applyFont="1" applyBorder="1" applyAlignment="1">
      <alignment horizontal="right" vertical="center" wrapText="1" readingOrder="1"/>
    </xf>
    <xf numFmtId="3" fontId="25" fillId="2" borderId="12" xfId="3" applyNumberFormat="1" applyFont="1" applyFill="1" applyBorder="1" applyAlignment="1">
      <alignment horizontal="center" vertical="center" wrapText="1" readingOrder="1"/>
    </xf>
    <xf numFmtId="3" fontId="21" fillId="5" borderId="12" xfId="3" applyNumberFormat="1" applyFont="1" applyFill="1" applyBorder="1" applyAlignment="1">
      <alignment horizontal="center" vertical="center" wrapText="1" readingOrder="1"/>
    </xf>
    <xf numFmtId="3" fontId="21" fillId="2" borderId="12" xfId="3" applyNumberFormat="1" applyFont="1" applyFill="1" applyBorder="1" applyAlignment="1">
      <alignment horizontal="center" vertical="center" wrapText="1" readingOrder="1"/>
    </xf>
    <xf numFmtId="3" fontId="22" fillId="5" borderId="12" xfId="3" applyNumberFormat="1" applyFont="1" applyFill="1" applyBorder="1" applyAlignment="1">
      <alignment horizontal="center" vertical="center" wrapText="1" readingOrder="1"/>
    </xf>
    <xf numFmtId="3" fontId="22" fillId="2" borderId="12" xfId="3" applyNumberFormat="1" applyFont="1" applyFill="1" applyBorder="1" applyAlignment="1">
      <alignment horizontal="center" vertical="center" wrapText="1" readingOrder="1"/>
    </xf>
    <xf numFmtId="2" fontId="31" fillId="8" borderId="12" xfId="3" applyNumberFormat="1" applyFont="1" applyFill="1" applyBorder="1" applyAlignment="1">
      <alignment horizontal="center" vertical="center" wrapText="1" readingOrder="1"/>
    </xf>
    <xf numFmtId="2" fontId="31" fillId="5" borderId="12" xfId="3" applyNumberFormat="1" applyFont="1" applyFill="1" applyBorder="1" applyAlignment="1">
      <alignment horizontal="center" vertical="center" wrapText="1" readingOrder="1"/>
    </xf>
    <xf numFmtId="0" fontId="14" fillId="3" borderId="3" xfId="3" applyFont="1" applyFill="1" applyBorder="1" applyAlignment="1">
      <alignment horizontal="left" vertical="center" wrapText="1" readingOrder="1"/>
    </xf>
    <xf numFmtId="0" fontId="14" fillId="3" borderId="4" xfId="3" applyFont="1" applyFill="1" applyBorder="1" applyAlignment="1">
      <alignment horizontal="left" vertical="center" wrapText="1" readingOrder="1"/>
    </xf>
    <xf numFmtId="49" fontId="7" fillId="9" borderId="19" xfId="6" applyNumberFormat="1" applyFont="1" applyFill="1" applyBorder="1"/>
    <xf numFmtId="49" fontId="7" fillId="9" borderId="0" xfId="6" applyNumberFormat="1" applyFont="1" applyFill="1"/>
    <xf numFmtId="166" fontId="7" fillId="9" borderId="0" xfId="6" applyNumberFormat="1" applyFont="1" applyFill="1"/>
    <xf numFmtId="166" fontId="7" fillId="9" borderId="20" xfId="6" applyNumberFormat="1" applyFont="1" applyFill="1" applyBorder="1"/>
    <xf numFmtId="0" fontId="37" fillId="0" borderId="0" xfId="7" applyFont="1"/>
    <xf numFmtId="0" fontId="21" fillId="5" borderId="12" xfId="3" applyNumberFormat="1" applyFont="1" applyFill="1" applyBorder="1" applyAlignment="1">
      <alignment horizontal="center" vertical="center" wrapText="1" readingOrder="1"/>
    </xf>
    <xf numFmtId="0" fontId="31" fillId="5" borderId="12" xfId="3" applyNumberFormat="1" applyFont="1" applyFill="1" applyBorder="1" applyAlignment="1">
      <alignment horizontal="center" vertical="center" wrapText="1" readingOrder="1"/>
    </xf>
    <xf numFmtId="9" fontId="21" fillId="0" borderId="0" xfId="3" applyNumberFormat="1" applyFont="1" applyBorder="1" applyAlignment="1">
      <alignment horizontal="center" vertical="center" wrapText="1" readingOrder="1"/>
    </xf>
    <xf numFmtId="0" fontId="0" fillId="0" borderId="0" xfId="0" applyBorder="1" applyAlignment="1">
      <alignment wrapText="1"/>
    </xf>
    <xf numFmtId="0" fontId="9" fillId="0" borderId="0" xfId="3" applyBorder="1"/>
    <xf numFmtId="9" fontId="31" fillId="0" borderId="0" xfId="3" applyNumberFormat="1" applyFont="1" applyFill="1" applyBorder="1" applyAlignment="1">
      <alignment horizontal="center" vertical="center" wrapText="1" readingOrder="1"/>
    </xf>
    <xf numFmtId="9" fontId="21" fillId="0" borderId="0" xfId="3" applyNumberFormat="1" applyFont="1" applyAlignment="1">
      <alignment horizontal="center" vertical="center" wrapText="1" readingOrder="1"/>
    </xf>
    <xf numFmtId="0" fontId="31" fillId="5" borderId="12" xfId="5" applyNumberFormat="1" applyFont="1" applyFill="1" applyBorder="1" applyAlignment="1">
      <alignment horizontal="center" vertical="center" wrapText="1" readingOrder="1"/>
    </xf>
    <xf numFmtId="0" fontId="22" fillId="5" borderId="12" xfId="3" applyNumberFormat="1" applyFont="1" applyFill="1" applyBorder="1" applyAlignment="1">
      <alignment horizontal="center" vertical="center" wrapText="1" readingOrder="1"/>
    </xf>
    <xf numFmtId="0" fontId="22" fillId="5" borderId="15" xfId="3" applyNumberFormat="1" applyFont="1" applyFill="1" applyBorder="1" applyAlignment="1">
      <alignment horizontal="center" vertical="center" wrapText="1" readingOrder="1"/>
    </xf>
    <xf numFmtId="0" fontId="22" fillId="5" borderId="14" xfId="3" applyFont="1" applyFill="1" applyBorder="1" applyAlignment="1">
      <alignment horizontal="center" vertical="center" wrapText="1" readingOrder="1"/>
    </xf>
    <xf numFmtId="8" fontId="13" fillId="0" borderId="0" xfId="3" applyNumberFormat="1" applyFont="1"/>
    <xf numFmtId="0" fontId="21" fillId="5" borderId="12" xfId="3" applyFont="1" applyFill="1" applyBorder="1" applyAlignment="1">
      <alignment horizontal="center" vertical="center" wrapText="1" readingOrder="1"/>
    </xf>
    <xf numFmtId="9" fontId="21" fillId="5" borderId="12" xfId="3" applyNumberFormat="1" applyFont="1" applyFill="1" applyBorder="1" applyAlignment="1">
      <alignment horizontal="center" vertical="center" wrapText="1" readingOrder="1"/>
    </xf>
    <xf numFmtId="0" fontId="21" fillId="5" borderId="12" xfId="5" applyNumberFormat="1" applyFont="1" applyFill="1" applyBorder="1" applyAlignment="1">
      <alignment horizontal="center" vertical="center" wrapText="1" readingOrder="1"/>
    </xf>
    <xf numFmtId="9" fontId="25" fillId="5" borderId="12" xfId="3" applyNumberFormat="1" applyFont="1" applyFill="1" applyBorder="1" applyAlignment="1">
      <alignment horizontal="center" vertical="center" wrapText="1" readingOrder="1"/>
    </xf>
    <xf numFmtId="0" fontId="22" fillId="5" borderId="12" xfId="3" applyFont="1" applyFill="1" applyBorder="1" applyAlignment="1">
      <alignment horizontal="center" vertical="center" wrapText="1" readingOrder="1"/>
    </xf>
  </cellXfs>
  <cellStyles count="8">
    <cellStyle name="Comma" xfId="1" builtinId="3"/>
    <cellStyle name="Comma 2" xfId="4" xr:uid="{C3316AB4-2F53-430E-B86F-06C67FCE0CD9}"/>
    <cellStyle name="Normal" xfId="0" builtinId="0"/>
    <cellStyle name="Normal 2" xfId="3" xr:uid="{6A8AC279-4738-47D3-A1CE-FB735B65C27B}"/>
    <cellStyle name="Normal 3" xfId="6" xr:uid="{F41F9173-0F0A-474B-9533-B6F1A15FDC44}"/>
    <cellStyle name="Normal 4" xfId="7" xr:uid="{FF6D7721-E8E1-4459-ACED-043F65D2F3C1}"/>
    <cellStyle name="Normal 6" xfId="2" xr:uid="{B5EC4F9E-1192-442B-A4FC-A0AC23DC6097}"/>
    <cellStyle name="Percent" xfId="5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AFC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Final%20-%20TKP%20FY2025%20Budgets.xlsx" TargetMode="External"/><Relationship Id="rId1" Type="http://schemas.openxmlformats.org/officeDocument/2006/relationships/externalLinkPath" Target="/sites/Financial/Shared%20Documents/Peter%20Correspondence/Weekly%20dashboard%20projects/Final%20-%20TKP%20FY2025%20Budget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KP%20FY2025%20Expenses.xlsx" TargetMode="External"/><Relationship Id="rId1" Type="http://schemas.openxmlformats.org/officeDocument/2006/relationships/externalLinkPath" Target="/sites/Financial/Shared%20Documents/Peter%20Correspondence/Weekly%20dashboard%20projects/TKP%20FY2025%20Expense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BP%20Pack%20Sustainability.xlsx" TargetMode="External"/><Relationship Id="rId1" Type="http://schemas.openxmlformats.org/officeDocument/2006/relationships/externalLinkPath" Target="/sites/Financial/Shared%20Documents/Peter%20Correspondence/Weekly%20dashboard%20projects/BP%20Pack%20Sustainabil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NZ%20Budget%20cutting/2024/Q124/PS%20-%20FSTMTS%200224%20TNZ%20Format%20-%20April%20Budget%20Check.xlsx" TargetMode="External"/><Relationship Id="rId1" Type="http://schemas.openxmlformats.org/officeDocument/2006/relationships/externalLinkPath" Target="/sites/Financial/Shared%20Documents/Peter%20Correspondence/Weekly%20dashboard%20projects/TNZ%20Budget%20cutting/2024/Q124/PS%20-%20FSTMTS%200224%20TNZ%20Format%20-%20April%20Budget%20Che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Y 2024"/>
      <sheetName val="FY 2023"/>
      <sheetName val="Assumption"/>
      <sheetName val="Overall "/>
      <sheetName val="Overall - Toyota"/>
      <sheetName val="Overall - lexus"/>
      <sheetName val="FEF Incentive Forecast FY2025"/>
      <sheetName val="Commission OLD vs NEW"/>
      <sheetName val="New Vehicles - Group"/>
      <sheetName val="New Vehicles - NS"/>
      <sheetName val="New Vehicles - NW"/>
      <sheetName val="Used Vehicles - Group"/>
      <sheetName val="Used Vehicles - NS 5"/>
      <sheetName val="Used Vehicles - NS 6"/>
      <sheetName val="Used Vehicles - NW"/>
      <sheetName val="F&amp;I"/>
      <sheetName val="F&amp;I - NS "/>
      <sheetName val="F&amp;I - NW"/>
      <sheetName val="Parts - Group "/>
      <sheetName val="Parts - 130"/>
      <sheetName val="Parts - 230"/>
      <sheetName val="Parts - 330"/>
      <sheetName val="Parts - 430"/>
      <sheetName val="Service - Group "/>
      <sheetName val="Service - 140 "/>
      <sheetName val="Service - 240"/>
      <sheetName val="Service - 340"/>
      <sheetName val="Service - 440"/>
      <sheetName val="Toyota - Admin"/>
      <sheetName val="LEF Incentive Forecast FY2025"/>
      <sheetName val="LEX - New Vehicles"/>
      <sheetName val="LEX - Used Vehicles"/>
      <sheetName val="LEX - F&amp;I"/>
      <sheetName val="LEX - Parts"/>
      <sheetName val="LEX - Service"/>
      <sheetName val="Bridgestone Group"/>
      <sheetName val="Bridgestone 935"/>
      <sheetName val="Bridgestone 936"/>
      <sheetName val="Retail Detailing"/>
      <sheetName val="Other - Admin"/>
      <sheetName val="Working date cal"/>
    </sheetNames>
    <sheetDataSet>
      <sheetData sheetId="0"/>
      <sheetData sheetId="1"/>
      <sheetData sheetId="2"/>
      <sheetData sheetId="3">
        <row r="26">
          <cell r="Y26">
            <v>266000</v>
          </cell>
          <cell r="Z26">
            <v>266000</v>
          </cell>
          <cell r="AA26">
            <v>330260</v>
          </cell>
          <cell r="AB26">
            <v>266000</v>
          </cell>
          <cell r="AC26">
            <v>266000</v>
          </cell>
          <cell r="AD26">
            <v>330260</v>
          </cell>
          <cell r="AE26">
            <v>266000</v>
          </cell>
          <cell r="AF26">
            <v>266000</v>
          </cell>
          <cell r="AG26">
            <v>330260</v>
          </cell>
          <cell r="AH26">
            <v>247000</v>
          </cell>
          <cell r="AI26">
            <v>247000</v>
          </cell>
          <cell r="AJ26">
            <v>357995</v>
          </cell>
        </row>
        <row r="27">
          <cell r="Y27">
            <v>65000</v>
          </cell>
          <cell r="Z27">
            <v>65000</v>
          </cell>
          <cell r="AA27">
            <v>86420</v>
          </cell>
          <cell r="AB27">
            <v>65000</v>
          </cell>
          <cell r="AC27">
            <v>65000</v>
          </cell>
          <cell r="AD27">
            <v>86420</v>
          </cell>
          <cell r="AE27">
            <v>65000</v>
          </cell>
          <cell r="AF27">
            <v>65000</v>
          </cell>
          <cell r="AG27">
            <v>86420</v>
          </cell>
          <cell r="AH27">
            <v>65000</v>
          </cell>
          <cell r="AI27">
            <v>65000</v>
          </cell>
          <cell r="AJ27">
            <v>86165</v>
          </cell>
        </row>
        <row r="28">
          <cell r="Y28">
            <v>34950.51619277108</v>
          </cell>
          <cell r="Z28">
            <v>34950.51619277108</v>
          </cell>
          <cell r="AA28">
            <v>70650.516192771087</v>
          </cell>
          <cell r="AB28">
            <v>34950.51619277108</v>
          </cell>
          <cell r="AC28">
            <v>34950.51619277108</v>
          </cell>
          <cell r="AD28">
            <v>70650.516192771087</v>
          </cell>
          <cell r="AE28">
            <v>34950.51619277108</v>
          </cell>
          <cell r="AF28">
            <v>34950.51619277108</v>
          </cell>
          <cell r="AG28">
            <v>70650.516192771087</v>
          </cell>
          <cell r="AH28">
            <v>33245.612963855419</v>
          </cell>
          <cell r="AI28">
            <v>33245.612963855419</v>
          </cell>
          <cell r="AJ28">
            <v>72782.871036144585</v>
          </cell>
        </row>
        <row r="29">
          <cell r="Y29">
            <v>5705.1491671964086</v>
          </cell>
          <cell r="Z29">
            <v>6483.1240536322821</v>
          </cell>
          <cell r="AA29">
            <v>26736.161723978472</v>
          </cell>
          <cell r="AB29">
            <v>6483.1240536322821</v>
          </cell>
          <cell r="AC29">
            <v>6353.4615725596359</v>
          </cell>
          <cell r="AD29">
            <v>27384.474129341699</v>
          </cell>
          <cell r="AE29">
            <v>6223.7990914869906</v>
          </cell>
          <cell r="AF29">
            <v>6094.1366104143463</v>
          </cell>
          <cell r="AG29">
            <v>27125.14916719641</v>
          </cell>
          <cell r="AH29">
            <v>5705.1491671964086</v>
          </cell>
          <cell r="AI29">
            <v>5445.8242050511162</v>
          </cell>
          <cell r="AJ29">
            <v>27259.136610414345</v>
          </cell>
        </row>
        <row r="30">
          <cell r="Y30">
            <v>64802.693513763319</v>
          </cell>
          <cell r="Z30">
            <v>73639.42444745831</v>
          </cell>
          <cell r="AA30">
            <v>60384.32804691582</v>
          </cell>
          <cell r="AB30">
            <v>73639.42444745831</v>
          </cell>
          <cell r="AC30">
            <v>72166.635958509156</v>
          </cell>
          <cell r="AD30">
            <v>67748.270491661649</v>
          </cell>
          <cell r="AE30">
            <v>70693.847469559973</v>
          </cell>
          <cell r="AF30">
            <v>69221.058980610833</v>
          </cell>
          <cell r="AG30">
            <v>64802.693513763319</v>
          </cell>
          <cell r="AH30">
            <v>64802.693513763319</v>
          </cell>
          <cell r="AI30">
            <v>61857.116535864989</v>
          </cell>
          <cell r="AJ30">
            <v>69221.058980610833</v>
          </cell>
        </row>
        <row r="31">
          <cell r="Y31">
            <v>67968.757580634148</v>
          </cell>
          <cell r="Z31">
            <v>82914.114696958568</v>
          </cell>
          <cell r="AA31">
            <v>79656.67885491511</v>
          </cell>
          <cell r="AB31">
            <v>87167.026431821985</v>
          </cell>
          <cell r="AC31">
            <v>99551.209988998598</v>
          </cell>
          <cell r="AD31">
            <v>99916.836934537598</v>
          </cell>
          <cell r="AE31">
            <v>100387.4387046234</v>
          </cell>
          <cell r="AF31">
            <v>109829.11089339707</v>
          </cell>
          <cell r="AG31">
            <v>100718.0740419801</v>
          </cell>
          <cell r="AH31">
            <v>97513.12561221006</v>
          </cell>
          <cell r="AI31">
            <v>83787.119961140546</v>
          </cell>
          <cell r="AJ31">
            <v>111030.96655456083</v>
          </cell>
        </row>
        <row r="32">
          <cell r="Y32">
            <v>43654.492856658413</v>
          </cell>
          <cell r="Z32">
            <v>43654.492856658413</v>
          </cell>
          <cell r="AA32">
            <v>43654.492856658413</v>
          </cell>
          <cell r="AB32">
            <v>43654.492856658413</v>
          </cell>
          <cell r="AC32">
            <v>43654.492856658413</v>
          </cell>
          <cell r="AD32">
            <v>43654.492856658413</v>
          </cell>
          <cell r="AE32">
            <v>43654.492856658413</v>
          </cell>
          <cell r="AF32">
            <v>43654.492856658413</v>
          </cell>
          <cell r="AG32">
            <v>43654.492856658413</v>
          </cell>
          <cell r="AH32">
            <v>43654.492856658413</v>
          </cell>
          <cell r="AI32">
            <v>43654.492856658413</v>
          </cell>
          <cell r="AJ32">
            <v>43654.492856658413</v>
          </cell>
        </row>
        <row r="44">
          <cell r="Y44">
            <v>185192.20058150971</v>
          </cell>
          <cell r="Z44">
            <v>185192.20058150971</v>
          </cell>
          <cell r="AA44">
            <v>249259.42058150971</v>
          </cell>
          <cell r="AB44">
            <v>185192.20058150971</v>
          </cell>
          <cell r="AC44">
            <v>185192.20058150971</v>
          </cell>
          <cell r="AD44">
            <v>249259.42058150971</v>
          </cell>
          <cell r="AE44">
            <v>185192.20058150971</v>
          </cell>
          <cell r="AF44">
            <v>185192.20058150971</v>
          </cell>
          <cell r="AG44">
            <v>249259.42058150971</v>
          </cell>
          <cell r="AH44">
            <v>167549.20058150971</v>
          </cell>
          <cell r="AI44">
            <v>167549.20058150971</v>
          </cell>
          <cell r="AJ44">
            <v>271086.21558150969</v>
          </cell>
        </row>
        <row r="45">
          <cell r="Y45">
            <v>39062.231929228961</v>
          </cell>
          <cell r="Z45">
            <v>39062.231929228961</v>
          </cell>
          <cell r="AA45">
            <v>60417.971929228966</v>
          </cell>
          <cell r="AB45">
            <v>39062.231929228961</v>
          </cell>
          <cell r="AC45">
            <v>39062.231929228961</v>
          </cell>
          <cell r="AD45">
            <v>60417.971929228966</v>
          </cell>
          <cell r="AE45">
            <v>39062.231929228961</v>
          </cell>
          <cell r="AF45">
            <v>39062.231929228961</v>
          </cell>
          <cell r="AG45">
            <v>60417.971929228966</v>
          </cell>
          <cell r="AH45">
            <v>39062.231929228961</v>
          </cell>
          <cell r="AI45">
            <v>39062.231929228961</v>
          </cell>
          <cell r="AJ45">
            <v>60163.736929228966</v>
          </cell>
        </row>
        <row r="46">
          <cell r="Y46">
            <v>23114.837553085861</v>
          </cell>
          <cell r="Z46">
            <v>23114.837553085861</v>
          </cell>
          <cell r="AA46">
            <v>58814.837553085868</v>
          </cell>
          <cell r="AB46">
            <v>23114.837553085861</v>
          </cell>
          <cell r="AC46">
            <v>23114.837553085861</v>
          </cell>
          <cell r="AD46">
            <v>58814.837553085868</v>
          </cell>
          <cell r="AE46">
            <v>23114.837553085861</v>
          </cell>
          <cell r="AF46">
            <v>23114.837553085861</v>
          </cell>
          <cell r="AG46">
            <v>58814.837553085868</v>
          </cell>
          <cell r="AH46">
            <v>21409.934324170201</v>
          </cell>
          <cell r="AI46">
            <v>21409.934324170201</v>
          </cell>
          <cell r="AJ46">
            <v>60947.192396459366</v>
          </cell>
        </row>
        <row r="47">
          <cell r="Y47">
            <v>692.01260301354523</v>
          </cell>
          <cell r="Z47">
            <v>1469.9874894494187</v>
          </cell>
          <cell r="AA47">
            <v>21723.025159795608</v>
          </cell>
          <cell r="AB47">
            <v>1469.9874894494187</v>
          </cell>
          <cell r="AC47">
            <v>1340.3250083767725</v>
          </cell>
          <cell r="AD47">
            <v>22371.337565158836</v>
          </cell>
          <cell r="AE47">
            <v>1210.6625273041273</v>
          </cell>
          <cell r="AF47">
            <v>1081.0000462314829</v>
          </cell>
          <cell r="AG47">
            <v>22112.012603013547</v>
          </cell>
          <cell r="AH47">
            <v>692.01260301354523</v>
          </cell>
          <cell r="AI47">
            <v>432.68764086825286</v>
          </cell>
          <cell r="AJ47">
            <v>22246.000046231482</v>
          </cell>
        </row>
        <row r="48">
          <cell r="Y48">
            <v>26960.958439412963</v>
          </cell>
          <cell r="Z48">
            <v>35797.689373107954</v>
          </cell>
          <cell r="AA48">
            <v>22542.592972565464</v>
          </cell>
          <cell r="AB48">
            <v>35797.689373107954</v>
          </cell>
          <cell r="AC48">
            <v>34324.9008841588</v>
          </cell>
          <cell r="AD48">
            <v>29906.535417311294</v>
          </cell>
          <cell r="AE48">
            <v>32852.112395209617</v>
          </cell>
          <cell r="AF48">
            <v>31379.323906260477</v>
          </cell>
          <cell r="AG48">
            <v>26960.958439412963</v>
          </cell>
          <cell r="AH48">
            <v>26960.958439412963</v>
          </cell>
          <cell r="AI48">
            <v>24015.381461514633</v>
          </cell>
          <cell r="AJ48">
            <v>31379.323906260477</v>
          </cell>
        </row>
        <row r="49">
          <cell r="Y49">
            <v>22159.767376400225</v>
          </cell>
          <cell r="Z49">
            <v>37105.124492724644</v>
          </cell>
          <cell r="AA49">
            <v>33847.688650681186</v>
          </cell>
          <cell r="AB49">
            <v>41358.036227588062</v>
          </cell>
          <cell r="AC49">
            <v>53742.219784764675</v>
          </cell>
          <cell r="AD49">
            <v>54107.846730303674</v>
          </cell>
          <cell r="AE49">
            <v>54578.448500389481</v>
          </cell>
          <cell r="AF49">
            <v>64020.120689163145</v>
          </cell>
          <cell r="AG49">
            <v>54909.083837746177</v>
          </cell>
          <cell r="AH49">
            <v>51704.135407976137</v>
          </cell>
          <cell r="AI49">
            <v>37978.129756906623</v>
          </cell>
          <cell r="AJ49">
            <v>65221.976350326906</v>
          </cell>
        </row>
        <row r="50">
          <cell r="Y50">
            <v>-3005.8703471897315</v>
          </cell>
          <cell r="Z50">
            <v>-3005.8703471897315</v>
          </cell>
          <cell r="AA50">
            <v>-3005.8703471897315</v>
          </cell>
          <cell r="AB50">
            <v>-3005.8703471897315</v>
          </cell>
          <cell r="AC50">
            <v>-3005.8703471897315</v>
          </cell>
          <cell r="AD50">
            <v>-3005.8703471897315</v>
          </cell>
          <cell r="AE50">
            <v>-3005.8703471897315</v>
          </cell>
          <cell r="AF50">
            <v>-3005.8703471897315</v>
          </cell>
          <cell r="AG50">
            <v>-3005.8703471897315</v>
          </cell>
          <cell r="AH50">
            <v>-3005.8703471897315</v>
          </cell>
          <cell r="AI50">
            <v>-3005.8703471897315</v>
          </cell>
          <cell r="AJ50">
            <v>-3005.8703471897315</v>
          </cell>
        </row>
        <row r="52">
          <cell r="Y52">
            <v>-198915.12452138335</v>
          </cell>
          <cell r="Z52">
            <v>-196326.53511548741</v>
          </cell>
          <cell r="AA52">
            <v>-193327.41505438602</v>
          </cell>
          <cell r="AB52">
            <v>-194231.29748219447</v>
          </cell>
          <cell r="AC52">
            <v>-195553.71700607982</v>
          </cell>
          <cell r="AD52">
            <v>-196345.09215967884</v>
          </cell>
          <cell r="AE52">
            <v>-199265.28565356304</v>
          </cell>
          <cell r="AF52">
            <v>-196524.55789019007</v>
          </cell>
          <cell r="AG52">
            <v>-193665.09189193745</v>
          </cell>
          <cell r="AH52">
            <v>-198881.74357588988</v>
          </cell>
          <cell r="AI52">
            <v>-199503.24155091945</v>
          </cell>
          <cell r="AJ52">
            <v>-196397.03654173171</v>
          </cell>
        </row>
      </sheetData>
      <sheetData sheetId="4"/>
      <sheetData sheetId="5">
        <row r="60">
          <cell r="Y60">
            <v>3441778.0610398552</v>
          </cell>
          <cell r="Z60">
            <v>3498001.8875452904</v>
          </cell>
          <cell r="AA60">
            <v>3461166.1477871379</v>
          </cell>
          <cell r="AB60">
            <v>3507001.8875452904</v>
          </cell>
          <cell r="AC60">
            <v>3534797.9164610505</v>
          </cell>
          <cell r="AD60">
            <v>3526186.0032083336</v>
          </cell>
          <cell r="AE60">
            <v>3533593.9453768115</v>
          </cell>
          <cell r="AF60">
            <v>3553389.9742925726</v>
          </cell>
          <cell r="AG60">
            <v>3521778.0610398552</v>
          </cell>
          <cell r="AH60">
            <v>3353778.0610398552</v>
          </cell>
          <cell r="AI60">
            <v>3313370.1188713773</v>
          </cell>
          <cell r="AJ60">
            <v>3796389.9742925726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3">
          <cell r="E23">
            <v>28</v>
          </cell>
          <cell r="F23">
            <v>28</v>
          </cell>
          <cell r="G23">
            <v>28</v>
          </cell>
          <cell r="H23">
            <v>28</v>
          </cell>
          <cell r="I23">
            <v>28</v>
          </cell>
          <cell r="J23">
            <v>28</v>
          </cell>
          <cell r="K23">
            <v>28</v>
          </cell>
          <cell r="L23">
            <v>28</v>
          </cell>
          <cell r="M23">
            <v>28</v>
          </cell>
          <cell r="N23">
            <v>26</v>
          </cell>
          <cell r="O23">
            <v>26</v>
          </cell>
          <cell r="P23">
            <v>31</v>
          </cell>
        </row>
        <row r="24">
          <cell r="E24">
            <v>4</v>
          </cell>
          <cell r="F24">
            <v>4</v>
          </cell>
          <cell r="G24">
            <v>4</v>
          </cell>
          <cell r="H24">
            <v>4</v>
          </cell>
          <cell r="I24">
            <v>4</v>
          </cell>
          <cell r="J24">
            <v>4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</row>
        <row r="27">
          <cell r="E27">
            <v>9500</v>
          </cell>
          <cell r="F27">
            <v>9500</v>
          </cell>
          <cell r="G27">
            <v>9500</v>
          </cell>
          <cell r="H27">
            <v>9500</v>
          </cell>
          <cell r="I27">
            <v>9500</v>
          </cell>
          <cell r="J27">
            <v>9500</v>
          </cell>
          <cell r="K27">
            <v>9500</v>
          </cell>
          <cell r="L27">
            <v>9500</v>
          </cell>
          <cell r="M27">
            <v>9500</v>
          </cell>
          <cell r="N27">
            <v>9500</v>
          </cell>
          <cell r="O27">
            <v>9500</v>
          </cell>
          <cell r="P27">
            <v>9500</v>
          </cell>
        </row>
        <row r="28">
          <cell r="E28">
            <v>0</v>
          </cell>
          <cell r="F28">
            <v>0</v>
          </cell>
          <cell r="G28">
            <v>2295</v>
          </cell>
          <cell r="H28">
            <v>0</v>
          </cell>
          <cell r="I28">
            <v>0</v>
          </cell>
          <cell r="J28">
            <v>2295</v>
          </cell>
          <cell r="K28">
            <v>0</v>
          </cell>
          <cell r="L28">
            <v>0</v>
          </cell>
          <cell r="M28">
            <v>2295</v>
          </cell>
          <cell r="N28">
            <v>0</v>
          </cell>
          <cell r="O28">
            <v>0</v>
          </cell>
          <cell r="P28">
            <v>2048.2258064516127</v>
          </cell>
        </row>
        <row r="29">
          <cell r="E29">
            <v>929.13301876660262</v>
          </cell>
          <cell r="F29">
            <v>929.13301876660262</v>
          </cell>
          <cell r="G29">
            <v>936.01801876660261</v>
          </cell>
          <cell r="H29">
            <v>929.13301876660262</v>
          </cell>
          <cell r="I29">
            <v>929.13301876660262</v>
          </cell>
          <cell r="J29">
            <v>936.01801876660261</v>
          </cell>
          <cell r="K29">
            <v>929.13301876660262</v>
          </cell>
          <cell r="L29">
            <v>929.13301876660262</v>
          </cell>
          <cell r="M29">
            <v>936.01801876660261</v>
          </cell>
          <cell r="N29">
            <v>948.41248174864893</v>
          </cell>
          <cell r="O29">
            <v>948.41248174864893</v>
          </cell>
          <cell r="P29">
            <v>1036.0228879182218</v>
          </cell>
        </row>
        <row r="30">
          <cell r="E30">
            <v>1956.8598176080507</v>
          </cell>
          <cell r="F30">
            <v>1956.8598176080507</v>
          </cell>
          <cell r="G30">
            <v>1956.8598176080507</v>
          </cell>
          <cell r="H30">
            <v>1956.8598176080507</v>
          </cell>
          <cell r="I30">
            <v>1956.8598176080507</v>
          </cell>
          <cell r="J30">
            <v>1956.8598176080507</v>
          </cell>
          <cell r="K30">
            <v>1956.8598176080507</v>
          </cell>
          <cell r="L30">
            <v>1956.8598176080507</v>
          </cell>
          <cell r="M30">
            <v>1956.8598176080507</v>
          </cell>
          <cell r="N30">
            <v>2107.3874958855931</v>
          </cell>
          <cell r="O30">
            <v>2107.3874958855931</v>
          </cell>
          <cell r="P30">
            <v>1767.4862868717878</v>
          </cell>
        </row>
      </sheetData>
      <sheetData sheetId="31">
        <row r="25">
          <cell r="E25">
            <v>13</v>
          </cell>
          <cell r="F25">
            <v>13</v>
          </cell>
          <cell r="G25">
            <v>13</v>
          </cell>
          <cell r="H25">
            <v>13</v>
          </cell>
          <cell r="I25">
            <v>13</v>
          </cell>
          <cell r="J25">
            <v>13</v>
          </cell>
          <cell r="K25">
            <v>13</v>
          </cell>
          <cell r="L25">
            <v>13</v>
          </cell>
          <cell r="M25">
            <v>13</v>
          </cell>
          <cell r="N25">
            <v>13</v>
          </cell>
          <cell r="O25">
            <v>13</v>
          </cell>
          <cell r="P25">
            <v>13</v>
          </cell>
        </row>
        <row r="26">
          <cell r="E26">
            <v>4</v>
          </cell>
          <cell r="F26">
            <v>4</v>
          </cell>
          <cell r="G26">
            <v>4</v>
          </cell>
          <cell r="H26">
            <v>4</v>
          </cell>
          <cell r="I26">
            <v>4</v>
          </cell>
          <cell r="J26">
            <v>4</v>
          </cell>
          <cell r="K26">
            <v>4</v>
          </cell>
          <cell r="L26">
            <v>4</v>
          </cell>
          <cell r="M26">
            <v>4</v>
          </cell>
          <cell r="N26">
            <v>4</v>
          </cell>
          <cell r="O26">
            <v>4</v>
          </cell>
          <cell r="P26">
            <v>4</v>
          </cell>
        </row>
        <row r="29">
          <cell r="E29">
            <v>5000</v>
          </cell>
          <cell r="F29">
            <v>5000</v>
          </cell>
          <cell r="G29">
            <v>5000</v>
          </cell>
          <cell r="H29">
            <v>5000</v>
          </cell>
          <cell r="I29">
            <v>5000</v>
          </cell>
          <cell r="J29">
            <v>5000</v>
          </cell>
          <cell r="K29">
            <v>5000</v>
          </cell>
          <cell r="L29">
            <v>5000</v>
          </cell>
          <cell r="M29">
            <v>5000</v>
          </cell>
          <cell r="N29">
            <v>5000</v>
          </cell>
          <cell r="O29">
            <v>5000</v>
          </cell>
          <cell r="P29">
            <v>5000</v>
          </cell>
        </row>
        <row r="30">
          <cell r="E30">
            <v>0</v>
          </cell>
          <cell r="F30">
            <v>0</v>
          </cell>
          <cell r="G30">
            <v>1647.6923076923076</v>
          </cell>
          <cell r="H30">
            <v>0</v>
          </cell>
          <cell r="I30">
            <v>0</v>
          </cell>
          <cell r="J30">
            <v>1647.6923076923076</v>
          </cell>
          <cell r="K30">
            <v>0</v>
          </cell>
          <cell r="L30">
            <v>0</v>
          </cell>
          <cell r="M30">
            <v>1647.6923076923076</v>
          </cell>
          <cell r="N30">
            <v>0</v>
          </cell>
          <cell r="O30">
            <v>0</v>
          </cell>
          <cell r="P30">
            <v>1628.0769230769231</v>
          </cell>
        </row>
        <row r="32">
          <cell r="E32">
            <v>713.54389080371959</v>
          </cell>
          <cell r="F32">
            <v>713.54389080371959</v>
          </cell>
          <cell r="G32">
            <v>718.48696772679659</v>
          </cell>
          <cell r="H32">
            <v>713.54389080371959</v>
          </cell>
          <cell r="I32">
            <v>713.54389080371959</v>
          </cell>
          <cell r="J32">
            <v>718.48696772679659</v>
          </cell>
          <cell r="K32">
            <v>713.54389080371959</v>
          </cell>
          <cell r="L32">
            <v>713.54389080371959</v>
          </cell>
          <cell r="M32">
            <v>718.48696772679659</v>
          </cell>
          <cell r="N32">
            <v>713.54389080371959</v>
          </cell>
          <cell r="O32">
            <v>713.54389080371959</v>
          </cell>
          <cell r="P32">
            <v>718.42812157295043</v>
          </cell>
        </row>
        <row r="33">
          <cell r="E33">
            <v>1281.6690377171292</v>
          </cell>
          <cell r="F33">
            <v>1281.6690377171292</v>
          </cell>
          <cell r="G33">
            <v>1281.6690377171292</v>
          </cell>
          <cell r="H33">
            <v>1281.6690377171292</v>
          </cell>
          <cell r="I33">
            <v>1281.6690377171292</v>
          </cell>
          <cell r="J33">
            <v>1281.6690377171292</v>
          </cell>
          <cell r="K33">
            <v>1281.6690377171292</v>
          </cell>
          <cell r="L33">
            <v>1281.6690377171292</v>
          </cell>
          <cell r="M33">
            <v>1281.6690377171292</v>
          </cell>
          <cell r="N33">
            <v>1281.6690377171292</v>
          </cell>
          <cell r="O33">
            <v>1281.6690377171292</v>
          </cell>
          <cell r="P33">
            <v>1281.6690377171292</v>
          </cell>
        </row>
      </sheetData>
      <sheetData sheetId="32">
        <row r="20">
          <cell r="E20">
            <v>41</v>
          </cell>
          <cell r="F20">
            <v>41</v>
          </cell>
          <cell r="G20">
            <v>41</v>
          </cell>
          <cell r="H20">
            <v>41</v>
          </cell>
          <cell r="I20">
            <v>41</v>
          </cell>
          <cell r="J20">
            <v>41</v>
          </cell>
          <cell r="K20">
            <v>41</v>
          </cell>
          <cell r="L20">
            <v>41</v>
          </cell>
          <cell r="M20">
            <v>41</v>
          </cell>
          <cell r="N20">
            <v>39</v>
          </cell>
          <cell r="O20">
            <v>39</v>
          </cell>
          <cell r="P20">
            <v>44</v>
          </cell>
        </row>
        <row r="22">
          <cell r="E22">
            <v>852.45161445783128</v>
          </cell>
          <cell r="F22">
            <v>852.45161445783128</v>
          </cell>
          <cell r="G22">
            <v>852.45161445783128</v>
          </cell>
          <cell r="H22">
            <v>852.45161445783128</v>
          </cell>
          <cell r="I22">
            <v>852.45161445783128</v>
          </cell>
          <cell r="J22">
            <v>852.45161445783128</v>
          </cell>
          <cell r="K22">
            <v>852.45161445783128</v>
          </cell>
          <cell r="L22">
            <v>852.45161445783128</v>
          </cell>
          <cell r="M22">
            <v>852.45161445783128</v>
          </cell>
          <cell r="N22">
            <v>852.45161445783128</v>
          </cell>
          <cell r="O22">
            <v>852.45161445783128</v>
          </cell>
          <cell r="P22">
            <v>852.45161445783128</v>
          </cell>
        </row>
        <row r="23">
          <cell r="E23">
            <v>0</v>
          </cell>
          <cell r="F23">
            <v>0</v>
          </cell>
          <cell r="G23">
            <v>870.73170731707319</v>
          </cell>
          <cell r="H23">
            <v>0</v>
          </cell>
          <cell r="I23">
            <v>0</v>
          </cell>
          <cell r="J23">
            <v>870.73170731707319</v>
          </cell>
          <cell r="K23">
            <v>0</v>
          </cell>
          <cell r="L23">
            <v>0</v>
          </cell>
          <cell r="M23">
            <v>870.73170731707319</v>
          </cell>
          <cell r="N23">
            <v>0</v>
          </cell>
          <cell r="O23">
            <v>0</v>
          </cell>
          <cell r="P23">
            <v>801.7045454545455</v>
          </cell>
        </row>
        <row r="25">
          <cell r="E25">
            <v>288.67508877281023</v>
          </cell>
          <cell r="F25">
            <v>288.67508877281023</v>
          </cell>
          <cell r="G25">
            <v>288.67508877281023</v>
          </cell>
          <cell r="H25">
            <v>288.67508877281023</v>
          </cell>
          <cell r="I25">
            <v>288.67508877281023</v>
          </cell>
          <cell r="J25">
            <v>288.67508877281023</v>
          </cell>
          <cell r="K25">
            <v>288.67508877281023</v>
          </cell>
          <cell r="L25">
            <v>288.67508877281023</v>
          </cell>
          <cell r="M25">
            <v>288.67508877281023</v>
          </cell>
          <cell r="N25">
            <v>303.47893947910819</v>
          </cell>
          <cell r="O25">
            <v>303.47893947910819</v>
          </cell>
          <cell r="P25">
            <v>268.99269635648221</v>
          </cell>
        </row>
      </sheetData>
      <sheetData sheetId="33">
        <row r="17">
          <cell r="E17">
            <v>27024.274032608697</v>
          </cell>
          <cell r="F17">
            <v>30709.40230978261</v>
          </cell>
          <cell r="G17">
            <v>25181.70989402174</v>
          </cell>
          <cell r="H17">
            <v>30709.40230978261</v>
          </cell>
          <cell r="I17">
            <v>30095.214263586957</v>
          </cell>
          <cell r="J17">
            <v>28252.650125</v>
          </cell>
          <cell r="K17">
            <v>29481.026217391303</v>
          </cell>
          <cell r="L17">
            <v>28866.838171195657</v>
          </cell>
          <cell r="M17">
            <v>27024.274032608697</v>
          </cell>
          <cell r="N17">
            <v>27024.274032608697</v>
          </cell>
          <cell r="O17">
            <v>25795.89794021739</v>
          </cell>
          <cell r="P17">
            <v>28866.838171195657</v>
          </cell>
        </row>
        <row r="21">
          <cell r="E21">
            <v>0</v>
          </cell>
          <cell r="F21">
            <v>0</v>
          </cell>
          <cell r="G21">
            <v>21420</v>
          </cell>
          <cell r="H21">
            <v>0</v>
          </cell>
          <cell r="I21">
            <v>0</v>
          </cell>
          <cell r="J21">
            <v>21420</v>
          </cell>
          <cell r="K21">
            <v>0</v>
          </cell>
          <cell r="L21">
            <v>0</v>
          </cell>
          <cell r="M21">
            <v>21420</v>
          </cell>
          <cell r="N21">
            <v>0</v>
          </cell>
          <cell r="O21">
            <v>0</v>
          </cell>
          <cell r="P21">
            <v>21165</v>
          </cell>
        </row>
        <row r="22">
          <cell r="E22">
            <v>5705.1491671964086</v>
          </cell>
          <cell r="F22">
            <v>6483.1240536322821</v>
          </cell>
          <cell r="G22">
            <v>5316.1617239784709</v>
          </cell>
          <cell r="H22">
            <v>6483.1240536322821</v>
          </cell>
          <cell r="I22">
            <v>6353.4615725596359</v>
          </cell>
          <cell r="J22">
            <v>5964.4741293416992</v>
          </cell>
          <cell r="K22">
            <v>6223.7990914869906</v>
          </cell>
          <cell r="L22">
            <v>6094.1366104143463</v>
          </cell>
          <cell r="M22">
            <v>5705.1491671964086</v>
          </cell>
          <cell r="N22">
            <v>5705.1491671964086</v>
          </cell>
          <cell r="O22">
            <v>5445.8242050511162</v>
          </cell>
          <cell r="P22">
            <v>6094.1366104143463</v>
          </cell>
        </row>
        <row r="23">
          <cell r="E23">
            <v>5013.1365641828634</v>
          </cell>
          <cell r="F23">
            <v>5013.1365641828634</v>
          </cell>
          <cell r="G23">
            <v>5013.1365641828634</v>
          </cell>
          <cell r="H23">
            <v>5013.1365641828634</v>
          </cell>
          <cell r="I23">
            <v>5013.1365641828634</v>
          </cell>
          <cell r="J23">
            <v>5013.1365641828634</v>
          </cell>
          <cell r="K23">
            <v>5013.1365641828634</v>
          </cell>
          <cell r="L23">
            <v>5013.1365641828634</v>
          </cell>
          <cell r="M23">
            <v>5013.1365641828634</v>
          </cell>
          <cell r="N23">
            <v>5013.1365641828634</v>
          </cell>
          <cell r="O23">
            <v>5013.1365641828634</v>
          </cell>
          <cell r="P23">
            <v>5013.1365641828634</v>
          </cell>
        </row>
      </sheetData>
      <sheetData sheetId="34">
        <row r="24">
          <cell r="E24">
            <v>77995.75897826087</v>
          </cell>
          <cell r="F24">
            <v>88631.544293478262</v>
          </cell>
          <cell r="G24">
            <v>72677.866320652174</v>
          </cell>
          <cell r="H24">
            <v>88631.544293478262</v>
          </cell>
          <cell r="I24">
            <v>86858.913407608707</v>
          </cell>
          <cell r="J24">
            <v>81541.020750000011</v>
          </cell>
          <cell r="K24">
            <v>85086.282521739136</v>
          </cell>
          <cell r="L24">
            <v>83313.651635869581</v>
          </cell>
          <cell r="M24">
            <v>77995.75897826087</v>
          </cell>
          <cell r="N24">
            <v>77995.75897826087</v>
          </cell>
          <cell r="O24">
            <v>74450.497206521744</v>
          </cell>
          <cell r="P24">
            <v>83313.651635869581</v>
          </cell>
        </row>
        <row r="25">
          <cell r="E25">
            <v>35954.694695652172</v>
          </cell>
          <cell r="F25">
            <v>40857.607608695631</v>
          </cell>
          <cell r="G25">
            <v>33503.238239130427</v>
          </cell>
          <cell r="H25">
            <v>40857.607608695631</v>
          </cell>
          <cell r="I25">
            <v>40040.45545652174</v>
          </cell>
          <cell r="J25">
            <v>37588.998999999982</v>
          </cell>
          <cell r="K25">
            <v>39223.303304347806</v>
          </cell>
          <cell r="L25">
            <v>38406.151152173916</v>
          </cell>
          <cell r="M25">
            <v>35954.694695652172</v>
          </cell>
          <cell r="N25">
            <v>35954.694695652172</v>
          </cell>
          <cell r="O25">
            <v>34320.390391304332</v>
          </cell>
          <cell r="P25">
            <v>38406.151152173916</v>
          </cell>
        </row>
        <row r="27">
          <cell r="E27">
            <v>2.5</v>
          </cell>
          <cell r="F27">
            <v>3</v>
          </cell>
          <cell r="G27">
            <v>3</v>
          </cell>
          <cell r="H27">
            <v>3</v>
          </cell>
          <cell r="I27">
            <v>3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3</v>
          </cell>
          <cell r="O27">
            <v>3</v>
          </cell>
          <cell r="P27">
            <v>3</v>
          </cell>
        </row>
        <row r="34">
          <cell r="E34">
            <v>52257.158515434785</v>
          </cell>
          <cell r="F34">
            <v>59383.134676630441</v>
          </cell>
          <cell r="G34">
            <v>48694.17043483696</v>
          </cell>
          <cell r="H34">
            <v>59383.134676630441</v>
          </cell>
          <cell r="I34">
            <v>58195.471983097836</v>
          </cell>
          <cell r="J34">
            <v>54632.483902500011</v>
          </cell>
          <cell r="K34">
            <v>57007.809289565223</v>
          </cell>
          <cell r="L34">
            <v>55820.146596032624</v>
          </cell>
          <cell r="M34">
            <v>52257.158515434785</v>
          </cell>
          <cell r="N34">
            <v>52257.158515434785</v>
          </cell>
          <cell r="O34">
            <v>49881.833128369573</v>
          </cell>
          <cell r="P34">
            <v>55820.146596032624</v>
          </cell>
        </row>
        <row r="35">
          <cell r="E35">
            <v>12545.534998328532</v>
          </cell>
          <cell r="F35">
            <v>14256.289770827871</v>
          </cell>
          <cell r="G35">
            <v>11690.157612078858</v>
          </cell>
          <cell r="H35">
            <v>14256.289770827871</v>
          </cell>
          <cell r="I35">
            <v>13971.16397541132</v>
          </cell>
          <cell r="J35">
            <v>13115.786589161642</v>
          </cell>
          <cell r="K35">
            <v>13686.038179994755</v>
          </cell>
          <cell r="L35">
            <v>13400.912384578207</v>
          </cell>
          <cell r="M35">
            <v>12545.534998328532</v>
          </cell>
          <cell r="N35">
            <v>12545.534998328532</v>
          </cell>
          <cell r="O35">
            <v>11975.283407495412</v>
          </cell>
          <cell r="P35">
            <v>13400.912384578207</v>
          </cell>
        </row>
        <row r="37">
          <cell r="E37">
            <v>37841.735074350356</v>
          </cell>
          <cell r="F37">
            <v>37841.735074350356</v>
          </cell>
          <cell r="G37">
            <v>37841.735074350356</v>
          </cell>
          <cell r="H37">
            <v>37841.735074350356</v>
          </cell>
          <cell r="I37">
            <v>37841.735074350356</v>
          </cell>
          <cell r="J37">
            <v>37841.735074350356</v>
          </cell>
          <cell r="K37">
            <v>37841.735074350356</v>
          </cell>
          <cell r="L37">
            <v>37841.735074350356</v>
          </cell>
          <cell r="M37">
            <v>37841.735074350356</v>
          </cell>
          <cell r="N37">
            <v>37841.735074350356</v>
          </cell>
          <cell r="O37">
            <v>37841.735074350356</v>
          </cell>
          <cell r="P37">
            <v>37841.735074350356</v>
          </cell>
        </row>
      </sheetData>
      <sheetData sheetId="35"/>
      <sheetData sheetId="36">
        <row r="18">
          <cell r="E18">
            <v>130000</v>
          </cell>
          <cell r="F18">
            <v>160000</v>
          </cell>
          <cell r="G18">
            <v>155000</v>
          </cell>
          <cell r="H18">
            <v>132000</v>
          </cell>
          <cell r="I18">
            <v>165000</v>
          </cell>
          <cell r="J18">
            <v>168000</v>
          </cell>
          <cell r="K18">
            <v>165000</v>
          </cell>
          <cell r="L18">
            <v>175000</v>
          </cell>
          <cell r="M18">
            <v>170000</v>
          </cell>
          <cell r="N18">
            <v>162000</v>
          </cell>
          <cell r="O18">
            <v>134000</v>
          </cell>
          <cell r="P18">
            <v>178000</v>
          </cell>
        </row>
        <row r="21">
          <cell r="E21">
            <v>4</v>
          </cell>
          <cell r="F21">
            <v>4</v>
          </cell>
          <cell r="G21">
            <v>4</v>
          </cell>
          <cell r="H21">
            <v>5</v>
          </cell>
          <cell r="I21">
            <v>5</v>
          </cell>
          <cell r="J21">
            <v>5</v>
          </cell>
          <cell r="K21">
            <v>5</v>
          </cell>
          <cell r="L21">
            <v>5</v>
          </cell>
          <cell r="M21">
            <v>5</v>
          </cell>
          <cell r="N21">
            <v>5</v>
          </cell>
          <cell r="O21">
            <v>5</v>
          </cell>
          <cell r="P21">
            <v>5</v>
          </cell>
        </row>
        <row r="24">
          <cell r="E24">
            <v>52080.411983763195</v>
          </cell>
          <cell r="F24">
            <v>64098.968595400853</v>
          </cell>
          <cell r="G24">
            <v>62095.875826794574</v>
          </cell>
          <cell r="H24">
            <v>52881.649091205705</v>
          </cell>
          <cell r="I24">
            <v>66102.061364007124</v>
          </cell>
          <cell r="J24">
            <v>67303.9170251709</v>
          </cell>
          <cell r="K24">
            <v>66102.061364007124</v>
          </cell>
          <cell r="L24">
            <v>70108.246901219682</v>
          </cell>
          <cell r="M24">
            <v>68105.154132613403</v>
          </cell>
          <cell r="N24">
            <v>64900.205702843363</v>
          </cell>
          <cell r="O24">
            <v>53682.886198648215</v>
          </cell>
          <cell r="P24">
            <v>71310.102562383443</v>
          </cell>
        </row>
        <row r="25">
          <cell r="E25">
            <v>36532.241496137554</v>
          </cell>
          <cell r="F25">
            <v>36532.241496137554</v>
          </cell>
          <cell r="G25">
            <v>36532.241496137554</v>
          </cell>
          <cell r="H25">
            <v>36532.241496137554</v>
          </cell>
          <cell r="I25">
            <v>36532.241496137554</v>
          </cell>
          <cell r="J25">
            <v>36532.241496137554</v>
          </cell>
          <cell r="K25">
            <v>36532.241496137554</v>
          </cell>
          <cell r="L25">
            <v>36532.241496137554</v>
          </cell>
          <cell r="M25">
            <v>36532.241496137554</v>
          </cell>
          <cell r="N25">
            <v>36532.241496137554</v>
          </cell>
          <cell r="O25">
            <v>36532.241496137554</v>
          </cell>
          <cell r="P25">
            <v>36532.241496137554</v>
          </cell>
        </row>
      </sheetData>
      <sheetData sheetId="37">
        <row r="18">
          <cell r="E18">
            <v>38000</v>
          </cell>
          <cell r="F18">
            <v>45000</v>
          </cell>
          <cell r="G18">
            <v>42000</v>
          </cell>
          <cell r="H18">
            <v>82000</v>
          </cell>
          <cell r="I18">
            <v>80000</v>
          </cell>
          <cell r="J18">
            <v>78000</v>
          </cell>
          <cell r="K18">
            <v>82000</v>
          </cell>
          <cell r="L18">
            <v>95000</v>
          </cell>
          <cell r="M18">
            <v>78000</v>
          </cell>
          <cell r="N18">
            <v>78000</v>
          </cell>
          <cell r="O18">
            <v>72000</v>
          </cell>
          <cell r="P18">
            <v>95000</v>
          </cell>
        </row>
        <row r="21">
          <cell r="E21">
            <v>1</v>
          </cell>
          <cell r="F21">
            <v>1</v>
          </cell>
          <cell r="G21">
            <v>1</v>
          </cell>
          <cell r="H21">
            <v>2</v>
          </cell>
          <cell r="I21">
            <v>2</v>
          </cell>
          <cell r="J21">
            <v>2</v>
          </cell>
          <cell r="K21">
            <v>2</v>
          </cell>
          <cell r="L21">
            <v>2.5</v>
          </cell>
          <cell r="M21">
            <v>2.5</v>
          </cell>
          <cell r="N21">
            <v>2.5</v>
          </cell>
          <cell r="O21">
            <v>2.5</v>
          </cell>
          <cell r="P21">
            <v>2.5</v>
          </cell>
        </row>
        <row r="24">
          <cell r="E24">
            <v>15888.345596870955</v>
          </cell>
          <cell r="F24">
            <v>18815.146101557708</v>
          </cell>
          <cell r="G24">
            <v>17560.803028120528</v>
          </cell>
          <cell r="H24">
            <v>34285.377340616273</v>
          </cell>
          <cell r="I24">
            <v>33449.148624991481</v>
          </cell>
          <cell r="J24">
            <v>32612.919909366694</v>
          </cell>
          <cell r="K24">
            <v>34285.377340616273</v>
          </cell>
          <cell r="L24">
            <v>39720.863992177387</v>
          </cell>
          <cell r="M24">
            <v>32612.919909366694</v>
          </cell>
          <cell r="N24">
            <v>32612.919909366694</v>
          </cell>
          <cell r="O24">
            <v>30104.233762492335</v>
          </cell>
          <cell r="P24">
            <v>39720.863992177387</v>
          </cell>
        </row>
        <row r="25">
          <cell r="E25">
            <v>9276.7487080963729</v>
          </cell>
          <cell r="F25">
            <v>9276.7487080963729</v>
          </cell>
          <cell r="G25">
            <v>9276.7487080963729</v>
          </cell>
          <cell r="H25">
            <v>9276.7487080963729</v>
          </cell>
          <cell r="I25">
            <v>9276.7487080963729</v>
          </cell>
          <cell r="J25">
            <v>9276.7487080963729</v>
          </cell>
          <cell r="K25">
            <v>9276.7487080963729</v>
          </cell>
          <cell r="L25">
            <v>9276.7487080963729</v>
          </cell>
          <cell r="M25">
            <v>9276.7487080963729</v>
          </cell>
          <cell r="N25">
            <v>9276.7487080963729</v>
          </cell>
          <cell r="O25">
            <v>9276.7487080963729</v>
          </cell>
          <cell r="P25">
            <v>9276.7487080963729</v>
          </cell>
        </row>
      </sheetData>
      <sheetData sheetId="38">
        <row r="19">
          <cell r="E19">
            <v>19220</v>
          </cell>
          <cell r="F19">
            <v>19220</v>
          </cell>
          <cell r="G19">
            <v>19220</v>
          </cell>
          <cell r="H19">
            <v>19220</v>
          </cell>
          <cell r="I19">
            <v>19220</v>
          </cell>
          <cell r="J19">
            <v>19220</v>
          </cell>
          <cell r="K19">
            <v>19220</v>
          </cell>
          <cell r="L19">
            <v>19220</v>
          </cell>
          <cell r="M19">
            <v>19220</v>
          </cell>
          <cell r="N19">
            <v>19220</v>
          </cell>
          <cell r="O19">
            <v>19220</v>
          </cell>
          <cell r="P19">
            <v>19220</v>
          </cell>
        </row>
        <row r="20">
          <cell r="E20">
            <v>28583.333333333332</v>
          </cell>
          <cell r="F20">
            <v>28583.333333333332</v>
          </cell>
          <cell r="G20">
            <v>28583.333333333332</v>
          </cell>
          <cell r="H20">
            <v>28583.333333333332</v>
          </cell>
          <cell r="I20">
            <v>28583.333333333332</v>
          </cell>
          <cell r="J20">
            <v>28583.333333333332</v>
          </cell>
          <cell r="K20">
            <v>28583.333333333332</v>
          </cell>
          <cell r="L20">
            <v>28583.333333333332</v>
          </cell>
          <cell r="M20">
            <v>28583.333333333332</v>
          </cell>
          <cell r="N20">
            <v>28583.333333333332</v>
          </cell>
          <cell r="O20">
            <v>28583.333333333332</v>
          </cell>
          <cell r="P20">
            <v>28583.333333333332</v>
          </cell>
        </row>
        <row r="21">
          <cell r="E21">
            <v>7</v>
          </cell>
          <cell r="F21">
            <v>7</v>
          </cell>
          <cell r="G21">
            <v>7</v>
          </cell>
          <cell r="H21">
            <v>7</v>
          </cell>
          <cell r="I21">
            <v>7</v>
          </cell>
          <cell r="J21">
            <v>7</v>
          </cell>
          <cell r="K21">
            <v>7</v>
          </cell>
          <cell r="L21">
            <v>7</v>
          </cell>
          <cell r="M21">
            <v>7</v>
          </cell>
          <cell r="N21">
            <v>7</v>
          </cell>
          <cell r="O21">
            <v>7</v>
          </cell>
          <cell r="P21">
            <v>7</v>
          </cell>
        </row>
        <row r="25">
          <cell r="E25">
            <v>0.91321022641360605</v>
          </cell>
          <cell r="F25">
            <v>0.91321022641360605</v>
          </cell>
          <cell r="G25">
            <v>0.91321022641360605</v>
          </cell>
          <cell r="H25">
            <v>0.91321022641360605</v>
          </cell>
          <cell r="I25">
            <v>0.91321022641360605</v>
          </cell>
          <cell r="J25">
            <v>0.91321022641360605</v>
          </cell>
          <cell r="K25">
            <v>0.91321022641360605</v>
          </cell>
          <cell r="L25">
            <v>0.91321022641360605</v>
          </cell>
          <cell r="M25">
            <v>0.91321022641360605</v>
          </cell>
          <cell r="N25">
            <v>0.91321022641360605</v>
          </cell>
          <cell r="O25">
            <v>0.91321022641360605</v>
          </cell>
          <cell r="P25">
            <v>0.91321022641360605</v>
          </cell>
        </row>
        <row r="27">
          <cell r="E27">
            <v>46660.363203848145</v>
          </cell>
          <cell r="F27">
            <v>46660.363203848145</v>
          </cell>
          <cell r="G27">
            <v>46660.363203848145</v>
          </cell>
          <cell r="H27">
            <v>46660.363203848145</v>
          </cell>
          <cell r="I27">
            <v>46660.363203848145</v>
          </cell>
          <cell r="J27">
            <v>46660.363203848145</v>
          </cell>
          <cell r="K27">
            <v>46660.363203848145</v>
          </cell>
          <cell r="L27">
            <v>46660.363203848145</v>
          </cell>
          <cell r="M27">
            <v>46660.363203848145</v>
          </cell>
          <cell r="N27">
            <v>46660.363203848145</v>
          </cell>
          <cell r="O27">
            <v>46660.363203848145</v>
          </cell>
          <cell r="P27">
            <v>46660.363203848145</v>
          </cell>
        </row>
      </sheetData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- With Cost Centre"/>
      <sheetName val="Sheet2"/>
      <sheetName val="Summary - Selling Expenses"/>
      <sheetName val="Summary - Overhead Expenses"/>
      <sheetName val="SE - OTE - NBML INPUT"/>
      <sheetName val="SE - OTE - NBML OUTPUT"/>
      <sheetName val="SE - Commission Sales - OUTPUT"/>
      <sheetName val="Sheet1"/>
      <sheetName val="SE - Commission Sales - INPUT"/>
      <sheetName val="SE - Spotters Fees OUTPUT"/>
      <sheetName val="SE - Maintenance &amp; Petrol &amp; Oth"/>
      <sheetName val="SE - Vehicle Delivery Expenses"/>
      <sheetName val="GL - Vehicle Delivery Expenses"/>
      <sheetName val="SE - Marketing PE "/>
      <sheetName val="SE - Marketing Matt"/>
      <sheetName val="SE - Training"/>
      <sheetName val="GL - Training"/>
      <sheetName val="SE - General Expenses"/>
      <sheetName val="GL - General Expenses"/>
      <sheetName val="SE &amp; OV - Interest Other"/>
      <sheetName val="OV - Operation Bron's "/>
      <sheetName val="OV - Others based on LY Actual"/>
      <sheetName val="OV - OTE - BS"/>
      <sheetName val="OV - ACC"/>
      <sheetName val="OV - Rent"/>
      <sheetName val="OV - Employee Wellbeing &amp; Ent"/>
      <sheetName val="OV - Accounting &amp; Audit"/>
      <sheetName val="OV - Office Supplies"/>
      <sheetName val="OV - Data Processing"/>
      <sheetName val="OV - Consultancy Fees"/>
      <sheetName val="OV - Cleaning&amp;Laundry&amp;Sercurity"/>
      <sheetName val="OV - Entertainment - Customer"/>
      <sheetName val="OV - Insurance"/>
      <sheetName val="GL - Entertainment - Customer"/>
      <sheetName val="GL - Contract Cleaning"/>
      <sheetName val="GL - Consultancy Fees"/>
      <sheetName val="GL - Data Processing"/>
      <sheetName val="GL - Office Supplies "/>
    </sheetNames>
    <sheetDataSet>
      <sheetData sheetId="0"/>
      <sheetData sheetId="1"/>
      <sheetData sheetId="2"/>
      <sheetData sheetId="3">
        <row r="1">
          <cell r="C1" t="str">
            <v>Toyota Store Report page</v>
          </cell>
          <cell r="V1">
            <v>45383</v>
          </cell>
          <cell r="W1">
            <v>45413</v>
          </cell>
          <cell r="X1">
            <v>45444</v>
          </cell>
          <cell r="Y1">
            <v>45474</v>
          </cell>
          <cell r="Z1">
            <v>45505</v>
          </cell>
          <cell r="AA1">
            <v>45536</v>
          </cell>
          <cell r="AB1">
            <v>45566</v>
          </cell>
          <cell r="AC1">
            <v>45597</v>
          </cell>
          <cell r="AD1">
            <v>45627</v>
          </cell>
          <cell r="AE1">
            <v>45658</v>
          </cell>
          <cell r="AF1">
            <v>45689</v>
          </cell>
          <cell r="AG1">
            <v>45717</v>
          </cell>
        </row>
        <row r="2">
          <cell r="V2" t="str">
            <v>Projected</v>
          </cell>
          <cell r="W2" t="str">
            <v>Projected</v>
          </cell>
          <cell r="X2" t="str">
            <v>Projected</v>
          </cell>
          <cell r="Y2" t="str">
            <v>Projected</v>
          </cell>
          <cell r="Z2" t="str">
            <v>Projected</v>
          </cell>
          <cell r="AA2" t="str">
            <v>Projected</v>
          </cell>
          <cell r="AB2" t="str">
            <v>Projected</v>
          </cell>
          <cell r="AC2" t="str">
            <v>Projected</v>
          </cell>
          <cell r="AD2" t="str">
            <v>Projected</v>
          </cell>
          <cell r="AE2" t="str">
            <v>Projected</v>
          </cell>
          <cell r="AF2" t="str">
            <v>Projected</v>
          </cell>
          <cell r="AG2" t="str">
            <v>Projected</v>
          </cell>
        </row>
        <row r="5">
          <cell r="C5" t="str">
            <v>Admin &amp; Other</v>
          </cell>
          <cell r="V5">
            <v>203158.65413043476</v>
          </cell>
          <cell r="W5">
            <v>203158.65413043476</v>
          </cell>
          <cell r="X5">
            <v>203158.65413043476</v>
          </cell>
          <cell r="Y5">
            <v>203158.65413043476</v>
          </cell>
          <cell r="Z5">
            <v>203158.65413043476</v>
          </cell>
          <cell r="AA5">
            <v>203158.65413043476</v>
          </cell>
          <cell r="AB5">
            <v>203158.65413043476</v>
          </cell>
          <cell r="AC5">
            <v>203158.65413043476</v>
          </cell>
          <cell r="AD5">
            <v>203158.65413043476</v>
          </cell>
          <cell r="AE5">
            <v>203158.65413043476</v>
          </cell>
          <cell r="AF5">
            <v>203158.65413043476</v>
          </cell>
          <cell r="AG5">
            <v>203158.65413043476</v>
          </cell>
        </row>
        <row r="6">
          <cell r="C6" t="str">
            <v>LEX Admin &amp; Other</v>
          </cell>
          <cell r="V6">
            <v>59574.461449275354</v>
          </cell>
          <cell r="W6">
            <v>59574.461449275354</v>
          </cell>
          <cell r="X6">
            <v>59574.461449275354</v>
          </cell>
          <cell r="Y6">
            <v>59574.461449275354</v>
          </cell>
          <cell r="Z6">
            <v>59574.461449275354</v>
          </cell>
          <cell r="AA6">
            <v>59574.461449275354</v>
          </cell>
          <cell r="AB6">
            <v>59574.461449275354</v>
          </cell>
          <cell r="AC6">
            <v>59574.461449275354</v>
          </cell>
          <cell r="AD6">
            <v>59574.461449275354</v>
          </cell>
          <cell r="AE6">
            <v>59574.461449275354</v>
          </cell>
          <cell r="AF6">
            <v>59574.461449275354</v>
          </cell>
          <cell r="AG6">
            <v>59574.461449275354</v>
          </cell>
        </row>
        <row r="7">
          <cell r="C7" t="str">
            <v>Admin &amp; Other</v>
          </cell>
          <cell r="V7">
            <v>3819.4444444444439</v>
          </cell>
          <cell r="W7">
            <v>3819.4444444444439</v>
          </cell>
          <cell r="X7">
            <v>3819.4444444444439</v>
          </cell>
          <cell r="Y7">
            <v>3819.4444444444439</v>
          </cell>
          <cell r="Z7">
            <v>3819.4444444444439</v>
          </cell>
          <cell r="AA7">
            <v>3819.4444444444439</v>
          </cell>
          <cell r="AB7">
            <v>3819.4444444444439</v>
          </cell>
          <cell r="AC7">
            <v>3819.4444444444439</v>
          </cell>
          <cell r="AD7">
            <v>3819.4444444444439</v>
          </cell>
          <cell r="AE7">
            <v>3819.4444444444439</v>
          </cell>
          <cell r="AF7">
            <v>3819.4444444444439</v>
          </cell>
          <cell r="AG7">
            <v>3819.4444444444439</v>
          </cell>
        </row>
        <row r="8">
          <cell r="C8" t="str">
            <v>LEX Admin &amp; Other</v>
          </cell>
          <cell r="V8">
            <v>1180.5555555555554</v>
          </cell>
          <cell r="W8">
            <v>1180.5555555555554</v>
          </cell>
          <cell r="X8">
            <v>1180.5555555555554</v>
          </cell>
          <cell r="Y8">
            <v>1180.5555555555554</v>
          </cell>
          <cell r="Z8">
            <v>1180.5555555555554</v>
          </cell>
          <cell r="AA8">
            <v>1180.5555555555554</v>
          </cell>
          <cell r="AB8">
            <v>1180.5555555555554</v>
          </cell>
          <cell r="AC8">
            <v>1180.5555555555554</v>
          </cell>
          <cell r="AD8">
            <v>1180.5555555555554</v>
          </cell>
          <cell r="AE8">
            <v>1180.5555555555554</v>
          </cell>
          <cell r="AF8">
            <v>1180.5555555555554</v>
          </cell>
          <cell r="AG8">
            <v>1180.5555555555554</v>
          </cell>
        </row>
        <row r="9">
          <cell r="C9" t="str">
            <v>Admin &amp; Other</v>
          </cell>
          <cell r="V9">
            <v>913.27499999999998</v>
          </cell>
          <cell r="W9">
            <v>913.27499999999998</v>
          </cell>
          <cell r="X9">
            <v>913.27499999999998</v>
          </cell>
          <cell r="Y9">
            <v>913.27499999999998</v>
          </cell>
          <cell r="Z9">
            <v>913.27499999999998</v>
          </cell>
          <cell r="AA9">
            <v>913.27499999999998</v>
          </cell>
          <cell r="AB9">
            <v>913.27499999999998</v>
          </cell>
          <cell r="AC9">
            <v>913.27499999999998</v>
          </cell>
          <cell r="AD9">
            <v>913.27499999999998</v>
          </cell>
          <cell r="AE9">
            <v>913.27499999999998</v>
          </cell>
          <cell r="AF9">
            <v>913.27499999999998</v>
          </cell>
          <cell r="AG9">
            <v>913.27499999999998</v>
          </cell>
        </row>
        <row r="10">
          <cell r="C10" t="str">
            <v>LEX Admin &amp; Other</v>
          </cell>
          <cell r="V10">
            <v>200.47499999999999</v>
          </cell>
          <cell r="W10">
            <v>200.47499999999999</v>
          </cell>
          <cell r="X10">
            <v>200.47499999999999</v>
          </cell>
          <cell r="Y10">
            <v>200.47499999999999</v>
          </cell>
          <cell r="Z10">
            <v>200.47499999999999</v>
          </cell>
          <cell r="AA10">
            <v>200.47499999999999</v>
          </cell>
          <cell r="AB10">
            <v>200.47499999999999</v>
          </cell>
          <cell r="AC10">
            <v>200.47499999999999</v>
          </cell>
          <cell r="AD10">
            <v>200.47499999999999</v>
          </cell>
          <cell r="AE10">
            <v>200.47499999999999</v>
          </cell>
          <cell r="AF10">
            <v>200.47499999999999</v>
          </cell>
          <cell r="AG10">
            <v>200.47499999999999</v>
          </cell>
        </row>
        <row r="11">
          <cell r="C11" t="str">
            <v>Admin &amp; Other</v>
          </cell>
          <cell r="V11">
            <v>10884.013636363636</v>
          </cell>
          <cell r="W11">
            <v>10884.013636363636</v>
          </cell>
          <cell r="X11">
            <v>10884.013636363636</v>
          </cell>
          <cell r="Y11">
            <v>10884.013636363636</v>
          </cell>
          <cell r="Z11">
            <v>10884.013636363636</v>
          </cell>
          <cell r="AA11">
            <v>10884.013636363636</v>
          </cell>
          <cell r="AB11">
            <v>10884.013636363636</v>
          </cell>
          <cell r="AC11">
            <v>10884.013636363636</v>
          </cell>
          <cell r="AD11">
            <v>10884.013636363636</v>
          </cell>
          <cell r="AE11">
            <v>10884.013636363636</v>
          </cell>
          <cell r="AF11">
            <v>10884.013636363636</v>
          </cell>
          <cell r="AG11">
            <v>10884.013636363636</v>
          </cell>
        </row>
        <row r="12">
          <cell r="C12" t="str">
            <v>LEX Admin &amp; Other</v>
          </cell>
          <cell r="V12">
            <v>3345.8063636363627</v>
          </cell>
          <cell r="W12">
            <v>3345.8063636363627</v>
          </cell>
          <cell r="X12">
            <v>3345.8063636363627</v>
          </cell>
          <cell r="Y12">
            <v>3345.8063636363627</v>
          </cell>
          <cell r="Z12">
            <v>3345.8063636363627</v>
          </cell>
          <cell r="AA12">
            <v>3345.8063636363627</v>
          </cell>
          <cell r="AB12">
            <v>3345.8063636363627</v>
          </cell>
          <cell r="AC12">
            <v>3345.8063636363627</v>
          </cell>
          <cell r="AD12">
            <v>3345.8063636363627</v>
          </cell>
          <cell r="AE12">
            <v>3345.8063636363627</v>
          </cell>
          <cell r="AF12">
            <v>3345.8063636363627</v>
          </cell>
          <cell r="AG12">
            <v>3345.8063636363627</v>
          </cell>
        </row>
        <row r="13">
          <cell r="C13" t="str">
            <v>Admin &amp; Other</v>
          </cell>
          <cell r="V13">
            <v>236.72818181818181</v>
          </cell>
          <cell r="W13">
            <v>236.72818181818181</v>
          </cell>
          <cell r="X13">
            <v>236.72818181818181</v>
          </cell>
          <cell r="Y13">
            <v>236.72818181818181</v>
          </cell>
          <cell r="Z13">
            <v>236.72818181818181</v>
          </cell>
          <cell r="AA13">
            <v>236.72818181818181</v>
          </cell>
          <cell r="AB13">
            <v>236.72818181818181</v>
          </cell>
          <cell r="AC13">
            <v>236.72818181818181</v>
          </cell>
          <cell r="AD13">
            <v>236.72818181818181</v>
          </cell>
          <cell r="AE13">
            <v>236.72818181818181</v>
          </cell>
          <cell r="AF13">
            <v>236.72818181818181</v>
          </cell>
          <cell r="AG13">
            <v>236.72818181818181</v>
          </cell>
        </row>
        <row r="14">
          <cell r="C14" t="str">
            <v>LEX Admin &amp; Other</v>
          </cell>
          <cell r="V14">
            <v>57.844545454545454</v>
          </cell>
          <cell r="W14">
            <v>57.844545454545454</v>
          </cell>
          <cell r="X14">
            <v>57.844545454545454</v>
          </cell>
          <cell r="Y14">
            <v>57.844545454545454</v>
          </cell>
          <cell r="Z14">
            <v>57.844545454545454</v>
          </cell>
          <cell r="AA14">
            <v>57.844545454545454</v>
          </cell>
          <cell r="AB14">
            <v>57.844545454545454</v>
          </cell>
          <cell r="AC14">
            <v>57.844545454545454</v>
          </cell>
          <cell r="AD14">
            <v>57.844545454545454</v>
          </cell>
          <cell r="AE14">
            <v>57.844545454545454</v>
          </cell>
          <cell r="AF14">
            <v>57.844545454545454</v>
          </cell>
          <cell r="AG14">
            <v>57.844545454545454</v>
          </cell>
        </row>
        <row r="15">
          <cell r="C15" t="str">
            <v>Admin &amp; Other</v>
          </cell>
          <cell r="V15">
            <v>2678.0172727272729</v>
          </cell>
          <cell r="W15">
            <v>2678.0172727272729</v>
          </cell>
          <cell r="X15">
            <v>2678.0172727272729</v>
          </cell>
          <cell r="Y15">
            <v>2678.0172727272729</v>
          </cell>
          <cell r="Z15">
            <v>2678.0172727272729</v>
          </cell>
          <cell r="AA15">
            <v>2678.0172727272729</v>
          </cell>
          <cell r="AB15">
            <v>2678.0172727272729</v>
          </cell>
          <cell r="AC15">
            <v>2678.0172727272729</v>
          </cell>
          <cell r="AD15">
            <v>2678.0172727272729</v>
          </cell>
          <cell r="AE15">
            <v>2678.0172727272729</v>
          </cell>
          <cell r="AF15">
            <v>2678.0172727272729</v>
          </cell>
          <cell r="AG15">
            <v>2678.0172727272729</v>
          </cell>
        </row>
        <row r="16">
          <cell r="C16" t="str">
            <v>LEX Admin &amp; Other</v>
          </cell>
          <cell r="V16">
            <v>131.81818181818181</v>
          </cell>
          <cell r="W16">
            <v>131.81818181818181</v>
          </cell>
          <cell r="X16">
            <v>131.81818181818181</v>
          </cell>
          <cell r="Y16">
            <v>131.81818181818181</v>
          </cell>
          <cell r="Z16">
            <v>131.81818181818181</v>
          </cell>
          <cell r="AA16">
            <v>131.81818181818181</v>
          </cell>
          <cell r="AB16">
            <v>131.81818181818181</v>
          </cell>
          <cell r="AC16">
            <v>131.81818181818181</v>
          </cell>
          <cell r="AD16">
            <v>131.81818181818181</v>
          </cell>
          <cell r="AE16">
            <v>131.81818181818181</v>
          </cell>
          <cell r="AF16">
            <v>131.81818181818181</v>
          </cell>
          <cell r="AG16">
            <v>131.81818181818181</v>
          </cell>
        </row>
        <row r="17">
          <cell r="C17" t="str">
            <v>Admin &amp; Other</v>
          </cell>
        </row>
        <row r="18">
          <cell r="C18" t="str">
            <v>LEX Admin &amp; Other</v>
          </cell>
        </row>
        <row r="19">
          <cell r="C19" t="str">
            <v>Admin &amp; Other</v>
          </cell>
          <cell r="V19">
            <v>58.984545454545447</v>
          </cell>
          <cell r="W19">
            <v>58.984545454545447</v>
          </cell>
          <cell r="X19">
            <v>58.984545454545447</v>
          </cell>
          <cell r="Y19">
            <v>58.984545454545447</v>
          </cell>
          <cell r="Z19">
            <v>58.984545454545447</v>
          </cell>
          <cell r="AA19">
            <v>58.984545454545447</v>
          </cell>
          <cell r="AB19">
            <v>58.984545454545447</v>
          </cell>
          <cell r="AC19">
            <v>58.984545454545447</v>
          </cell>
          <cell r="AD19">
            <v>58.984545454545447</v>
          </cell>
          <cell r="AE19">
            <v>58.984545454545447</v>
          </cell>
          <cell r="AF19">
            <v>58.984545454545447</v>
          </cell>
          <cell r="AG19">
            <v>58.984545454545447</v>
          </cell>
        </row>
        <row r="20">
          <cell r="C20" t="str">
            <v>Admin &amp; Other</v>
          </cell>
          <cell r="V20">
            <v>92.775454545454537</v>
          </cell>
          <cell r="W20">
            <v>92.775454545454537</v>
          </cell>
          <cell r="X20">
            <v>92.775454545454537</v>
          </cell>
          <cell r="Y20">
            <v>92.775454545454537</v>
          </cell>
          <cell r="Z20">
            <v>92.775454545454537</v>
          </cell>
          <cell r="AA20">
            <v>92.775454545454537</v>
          </cell>
          <cell r="AB20">
            <v>92.775454545454537</v>
          </cell>
          <cell r="AC20">
            <v>92.775454545454537</v>
          </cell>
          <cell r="AD20">
            <v>92.775454545454537</v>
          </cell>
          <cell r="AE20">
            <v>92.775454545454537</v>
          </cell>
          <cell r="AF20">
            <v>92.775454545454537</v>
          </cell>
          <cell r="AG20">
            <v>92.775454545454537</v>
          </cell>
        </row>
        <row r="21">
          <cell r="C21" t="str">
            <v>Admin &amp; Other</v>
          </cell>
          <cell r="V21">
            <v>9946.1666666666661</v>
          </cell>
          <cell r="W21">
            <v>9946.1666666666661</v>
          </cell>
          <cell r="X21">
            <v>9946.1666666666661</v>
          </cell>
          <cell r="Y21">
            <v>9946.1666666666661</v>
          </cell>
          <cell r="Z21">
            <v>9946.1666666666661</v>
          </cell>
          <cell r="AA21">
            <v>9946.1666666666661</v>
          </cell>
          <cell r="AB21">
            <v>9946.1666666666661</v>
          </cell>
          <cell r="AC21">
            <v>9946.1666666666661</v>
          </cell>
          <cell r="AD21">
            <v>9946.1666666666661</v>
          </cell>
          <cell r="AE21">
            <v>9946.1666666666661</v>
          </cell>
          <cell r="AF21">
            <v>9946.1666666666661</v>
          </cell>
          <cell r="AG21">
            <v>9946.1666666666661</v>
          </cell>
        </row>
        <row r="22">
          <cell r="C22" t="str">
            <v>LEX Admin &amp; Other</v>
          </cell>
          <cell r="V22">
            <v>2037.1666666666667</v>
          </cell>
          <cell r="W22">
            <v>2037.1666666666667</v>
          </cell>
          <cell r="X22">
            <v>2037.1666666666667</v>
          </cell>
          <cell r="Y22">
            <v>2037.1666666666667</v>
          </cell>
          <cell r="Z22">
            <v>2037.1666666666667</v>
          </cell>
          <cell r="AA22">
            <v>2037.1666666666667</v>
          </cell>
          <cell r="AB22">
            <v>2037.1666666666667</v>
          </cell>
          <cell r="AC22">
            <v>2037.1666666666667</v>
          </cell>
          <cell r="AD22">
            <v>2037.1666666666667</v>
          </cell>
          <cell r="AE22">
            <v>2037.1666666666667</v>
          </cell>
          <cell r="AF22">
            <v>2037.1666666666667</v>
          </cell>
          <cell r="AG22">
            <v>2037.1666666666667</v>
          </cell>
        </row>
        <row r="23">
          <cell r="C23" t="str">
            <v>Admin &amp; Other</v>
          </cell>
          <cell r="V23">
            <v>28372</v>
          </cell>
          <cell r="W23">
            <v>28372</v>
          </cell>
          <cell r="X23">
            <v>28372</v>
          </cell>
          <cell r="Y23">
            <v>28372</v>
          </cell>
          <cell r="Z23">
            <v>28372</v>
          </cell>
          <cell r="AA23">
            <v>28372</v>
          </cell>
          <cell r="AB23">
            <v>28372</v>
          </cell>
          <cell r="AC23">
            <v>28372</v>
          </cell>
          <cell r="AD23">
            <v>28372</v>
          </cell>
          <cell r="AE23">
            <v>28372</v>
          </cell>
          <cell r="AF23">
            <v>28372</v>
          </cell>
          <cell r="AG23">
            <v>28372</v>
          </cell>
        </row>
        <row r="24">
          <cell r="C24" t="str">
            <v>LEX Admin &amp; Other</v>
          </cell>
          <cell r="V24">
            <v>6228</v>
          </cell>
          <cell r="W24">
            <v>6228</v>
          </cell>
          <cell r="X24">
            <v>6228</v>
          </cell>
          <cell r="Y24">
            <v>6228</v>
          </cell>
          <cell r="Z24">
            <v>6228</v>
          </cell>
          <cell r="AA24">
            <v>6228</v>
          </cell>
          <cell r="AB24">
            <v>6228</v>
          </cell>
          <cell r="AC24">
            <v>6228</v>
          </cell>
          <cell r="AD24">
            <v>6228</v>
          </cell>
          <cell r="AE24">
            <v>6228</v>
          </cell>
          <cell r="AF24">
            <v>6228</v>
          </cell>
          <cell r="AG24">
            <v>6228</v>
          </cell>
        </row>
        <row r="25">
          <cell r="C25" t="str">
            <v>Admin &amp; Other</v>
          </cell>
          <cell r="V25">
            <v>6300</v>
          </cell>
          <cell r="W25">
            <v>6300</v>
          </cell>
          <cell r="X25">
            <v>6300</v>
          </cell>
          <cell r="Y25">
            <v>6300</v>
          </cell>
          <cell r="Z25">
            <v>6300</v>
          </cell>
          <cell r="AA25">
            <v>6300</v>
          </cell>
          <cell r="AB25">
            <v>6300</v>
          </cell>
          <cell r="AC25">
            <v>6300</v>
          </cell>
          <cell r="AD25">
            <v>6300</v>
          </cell>
          <cell r="AE25">
            <v>6300</v>
          </cell>
          <cell r="AF25">
            <v>6300</v>
          </cell>
          <cell r="AG25">
            <v>6300</v>
          </cell>
        </row>
        <row r="26">
          <cell r="C26" t="str">
            <v>LEX Admin &amp; Other</v>
          </cell>
          <cell r="V26">
            <v>1200</v>
          </cell>
          <cell r="W26">
            <v>1200</v>
          </cell>
          <cell r="X26">
            <v>1200</v>
          </cell>
          <cell r="Y26">
            <v>1200</v>
          </cell>
          <cell r="Z26">
            <v>1200</v>
          </cell>
          <cell r="AA26">
            <v>1200</v>
          </cell>
          <cell r="AB26">
            <v>1200</v>
          </cell>
          <cell r="AC26">
            <v>1200</v>
          </cell>
          <cell r="AD26">
            <v>1200</v>
          </cell>
          <cell r="AE26">
            <v>1200</v>
          </cell>
          <cell r="AF26">
            <v>1200</v>
          </cell>
          <cell r="AG26">
            <v>1200</v>
          </cell>
        </row>
        <row r="27">
          <cell r="C27" t="str">
            <v>Admin &amp; Other</v>
          </cell>
          <cell r="V27">
            <v>3529.7518181818177</v>
          </cell>
          <cell r="W27">
            <v>3529.7518181818177</v>
          </cell>
          <cell r="X27">
            <v>3529.7518181818177</v>
          </cell>
          <cell r="Y27">
            <v>3529.7518181818177</v>
          </cell>
          <cell r="Z27">
            <v>3529.7518181818177</v>
          </cell>
          <cell r="AA27">
            <v>3529.7518181818177</v>
          </cell>
          <cell r="AB27">
            <v>3529.7518181818177</v>
          </cell>
          <cell r="AC27">
            <v>3529.7518181818177</v>
          </cell>
          <cell r="AD27">
            <v>3529.7518181818177</v>
          </cell>
          <cell r="AE27">
            <v>3529.7518181818177</v>
          </cell>
          <cell r="AF27">
            <v>3529.7518181818177</v>
          </cell>
          <cell r="AG27">
            <v>3529.7518181818177</v>
          </cell>
        </row>
        <row r="28">
          <cell r="C28" t="str">
            <v>LEX Admin &amp; Other</v>
          </cell>
          <cell r="V28">
            <v>784.97818181818184</v>
          </cell>
          <cell r="W28">
            <v>784.97818181818184</v>
          </cell>
          <cell r="X28">
            <v>784.97818181818184</v>
          </cell>
          <cell r="Y28">
            <v>784.97818181818184</v>
          </cell>
          <cell r="Z28">
            <v>784.97818181818184</v>
          </cell>
          <cell r="AA28">
            <v>784.97818181818184</v>
          </cell>
          <cell r="AB28">
            <v>784.97818181818184</v>
          </cell>
          <cell r="AC28">
            <v>784.97818181818184</v>
          </cell>
          <cell r="AD28">
            <v>784.97818181818184</v>
          </cell>
          <cell r="AE28">
            <v>784.97818181818184</v>
          </cell>
          <cell r="AF28">
            <v>784.97818181818184</v>
          </cell>
          <cell r="AG28">
            <v>784.97818181818184</v>
          </cell>
        </row>
        <row r="29">
          <cell r="C29" t="str">
            <v>Admin &amp; Other</v>
          </cell>
          <cell r="V29">
            <v>10672.916666666666</v>
          </cell>
          <cell r="W29">
            <v>10672.916666666666</v>
          </cell>
          <cell r="X29">
            <v>10672.916666666666</v>
          </cell>
          <cell r="Y29">
            <v>10672.916666666666</v>
          </cell>
          <cell r="Z29">
            <v>10672.916666666666</v>
          </cell>
          <cell r="AA29">
            <v>10672.916666666666</v>
          </cell>
          <cell r="AB29">
            <v>10672.916666666666</v>
          </cell>
          <cell r="AC29">
            <v>10672.916666666666</v>
          </cell>
          <cell r="AD29">
            <v>10672.916666666666</v>
          </cell>
          <cell r="AE29">
            <v>10672.916666666666</v>
          </cell>
          <cell r="AF29">
            <v>10672.916666666666</v>
          </cell>
          <cell r="AG29">
            <v>10672.916666666666</v>
          </cell>
        </row>
        <row r="30">
          <cell r="C30" t="str">
            <v>LEX Admin &amp; Other</v>
          </cell>
          <cell r="V30">
            <v>681.25</v>
          </cell>
          <cell r="W30">
            <v>681.25</v>
          </cell>
          <cell r="X30">
            <v>681.25</v>
          </cell>
          <cell r="Y30">
            <v>681.25</v>
          </cell>
          <cell r="Z30">
            <v>681.25</v>
          </cell>
          <cell r="AA30">
            <v>681.25</v>
          </cell>
          <cell r="AB30">
            <v>681.25</v>
          </cell>
          <cell r="AC30">
            <v>681.25</v>
          </cell>
          <cell r="AD30">
            <v>681.25</v>
          </cell>
          <cell r="AE30">
            <v>681.25</v>
          </cell>
          <cell r="AF30">
            <v>681.25</v>
          </cell>
          <cell r="AG30">
            <v>681.25</v>
          </cell>
        </row>
        <row r="31">
          <cell r="C31" t="str">
            <v>Admin &amp; Other</v>
          </cell>
          <cell r="V31">
            <v>380.28818181818178</v>
          </cell>
          <cell r="W31">
            <v>380.28818181818178</v>
          </cell>
          <cell r="X31">
            <v>380.28818181818178</v>
          </cell>
          <cell r="Y31">
            <v>380.28818181818178</v>
          </cell>
          <cell r="Z31">
            <v>380.28818181818178</v>
          </cell>
          <cell r="AA31">
            <v>380.28818181818178</v>
          </cell>
          <cell r="AB31">
            <v>380.28818181818178</v>
          </cell>
          <cell r="AC31">
            <v>380.28818181818178</v>
          </cell>
          <cell r="AD31">
            <v>380.28818181818178</v>
          </cell>
          <cell r="AE31">
            <v>380.28818181818178</v>
          </cell>
          <cell r="AF31">
            <v>380.28818181818178</v>
          </cell>
          <cell r="AG31">
            <v>380.28818181818178</v>
          </cell>
        </row>
        <row r="32">
          <cell r="C32" t="str">
            <v>Admin &amp; Other</v>
          </cell>
          <cell r="V32">
            <v>2945.7999999999997</v>
          </cell>
          <cell r="W32">
            <v>2945.7999999999997</v>
          </cell>
          <cell r="X32">
            <v>2945.7999999999997</v>
          </cell>
          <cell r="Y32">
            <v>2945.7999999999997</v>
          </cell>
          <cell r="Z32">
            <v>2945.7999999999997</v>
          </cell>
          <cell r="AA32">
            <v>2945.7999999999997</v>
          </cell>
          <cell r="AB32">
            <v>2945.7999999999997</v>
          </cell>
          <cell r="AC32">
            <v>2945.7999999999997</v>
          </cell>
          <cell r="AD32">
            <v>2945.7999999999997</v>
          </cell>
          <cell r="AE32">
            <v>2945.7999999999997</v>
          </cell>
          <cell r="AF32">
            <v>2945.7999999999997</v>
          </cell>
          <cell r="AG32">
            <v>2945.7999999999997</v>
          </cell>
        </row>
        <row r="33">
          <cell r="C33" t="str">
            <v>LEX Admin &amp; Other</v>
          </cell>
          <cell r="V33">
            <v>830.86666666666667</v>
          </cell>
          <cell r="W33">
            <v>830.86666666666667</v>
          </cell>
          <cell r="X33">
            <v>830.86666666666667</v>
          </cell>
          <cell r="Y33">
            <v>830.86666666666667</v>
          </cell>
          <cell r="Z33">
            <v>830.86666666666667</v>
          </cell>
          <cell r="AA33">
            <v>830.86666666666667</v>
          </cell>
          <cell r="AB33">
            <v>830.86666666666667</v>
          </cell>
          <cell r="AC33">
            <v>830.86666666666667</v>
          </cell>
          <cell r="AD33">
            <v>830.86666666666667</v>
          </cell>
          <cell r="AE33">
            <v>830.86666666666667</v>
          </cell>
          <cell r="AF33">
            <v>830.86666666666667</v>
          </cell>
          <cell r="AG33">
            <v>830.86666666666667</v>
          </cell>
        </row>
        <row r="34">
          <cell r="C34" t="str">
            <v>Admin &amp; Other</v>
          </cell>
        </row>
        <row r="35">
          <cell r="C35" t="str">
            <v>Admin &amp; Other</v>
          </cell>
          <cell r="V35">
            <v>20250.000000000004</v>
          </cell>
          <cell r="W35">
            <v>20250.000000000004</v>
          </cell>
          <cell r="X35">
            <v>20250.000000000004</v>
          </cell>
          <cell r="Y35">
            <v>20250.000000000004</v>
          </cell>
          <cell r="Z35">
            <v>20250.000000000004</v>
          </cell>
          <cell r="AA35">
            <v>20250.000000000004</v>
          </cell>
          <cell r="AB35">
            <v>20250.000000000004</v>
          </cell>
          <cell r="AC35">
            <v>20250.000000000004</v>
          </cell>
          <cell r="AD35">
            <v>20250.000000000004</v>
          </cell>
          <cell r="AE35">
            <v>20250.000000000004</v>
          </cell>
          <cell r="AF35">
            <v>20250.000000000004</v>
          </cell>
          <cell r="AG35">
            <v>20250.000000000004</v>
          </cell>
        </row>
        <row r="36">
          <cell r="C36" t="str">
            <v>LEX Admin &amp; Other</v>
          </cell>
          <cell r="V36">
            <v>4750</v>
          </cell>
          <cell r="W36">
            <v>4750</v>
          </cell>
          <cell r="X36">
            <v>4750</v>
          </cell>
          <cell r="Y36">
            <v>4750</v>
          </cell>
          <cell r="Z36">
            <v>4750</v>
          </cell>
          <cell r="AA36">
            <v>4750</v>
          </cell>
          <cell r="AB36">
            <v>4750</v>
          </cell>
          <cell r="AC36">
            <v>4750</v>
          </cell>
          <cell r="AD36">
            <v>4750</v>
          </cell>
          <cell r="AE36">
            <v>4750</v>
          </cell>
          <cell r="AF36">
            <v>4750</v>
          </cell>
          <cell r="AG36">
            <v>4750</v>
          </cell>
        </row>
        <row r="37">
          <cell r="C37" t="str">
            <v>Admin &amp; Other</v>
          </cell>
          <cell r="V37">
            <v>6375</v>
          </cell>
          <cell r="W37">
            <v>6375</v>
          </cell>
          <cell r="X37">
            <v>6375</v>
          </cell>
          <cell r="Y37">
            <v>6375</v>
          </cell>
          <cell r="Z37">
            <v>6375</v>
          </cell>
          <cell r="AA37">
            <v>6375</v>
          </cell>
          <cell r="AB37">
            <v>6375</v>
          </cell>
          <cell r="AC37">
            <v>6375</v>
          </cell>
          <cell r="AD37">
            <v>6375</v>
          </cell>
          <cell r="AE37">
            <v>6375</v>
          </cell>
          <cell r="AF37">
            <v>6375</v>
          </cell>
          <cell r="AG37">
            <v>6375</v>
          </cell>
        </row>
        <row r="38">
          <cell r="C38" t="str">
            <v>LEX Admin &amp; Other</v>
          </cell>
          <cell r="V38">
            <v>708.33333333333337</v>
          </cell>
          <cell r="W38">
            <v>708.33333333333337</v>
          </cell>
          <cell r="X38">
            <v>708.33333333333337</v>
          </cell>
          <cell r="Y38">
            <v>708.33333333333337</v>
          </cell>
          <cell r="Z38">
            <v>708.33333333333337</v>
          </cell>
          <cell r="AA38">
            <v>708.33333333333337</v>
          </cell>
          <cell r="AB38">
            <v>708.33333333333337</v>
          </cell>
          <cell r="AC38">
            <v>708.33333333333337</v>
          </cell>
          <cell r="AD38">
            <v>708.33333333333337</v>
          </cell>
          <cell r="AE38">
            <v>708.33333333333337</v>
          </cell>
          <cell r="AF38">
            <v>708.33333333333337</v>
          </cell>
          <cell r="AG38">
            <v>708.33333333333337</v>
          </cell>
        </row>
        <row r="39">
          <cell r="C39" t="str">
            <v>Admin &amp; Other</v>
          </cell>
          <cell r="V39">
            <v>3833.3333333333335</v>
          </cell>
          <cell r="W39">
            <v>3833.3333333333335</v>
          </cell>
          <cell r="X39">
            <v>3833.3333333333335</v>
          </cell>
          <cell r="Y39">
            <v>3833.3333333333335</v>
          </cell>
          <cell r="Z39">
            <v>3833.3333333333335</v>
          </cell>
          <cell r="AA39">
            <v>3833.3333333333335</v>
          </cell>
          <cell r="AB39">
            <v>3833.3333333333335</v>
          </cell>
          <cell r="AC39">
            <v>3833.3333333333335</v>
          </cell>
          <cell r="AD39">
            <v>3833.3333333333335</v>
          </cell>
          <cell r="AE39">
            <v>3833.3333333333335</v>
          </cell>
          <cell r="AF39">
            <v>3833.3333333333335</v>
          </cell>
          <cell r="AG39">
            <v>3833.3333333333335</v>
          </cell>
        </row>
        <row r="40">
          <cell r="C40" t="str">
            <v>LEX Admin &amp; Other</v>
          </cell>
          <cell r="V40">
            <v>333.33333333333331</v>
          </cell>
          <cell r="W40">
            <v>333.33333333333331</v>
          </cell>
          <cell r="X40">
            <v>333.33333333333331</v>
          </cell>
          <cell r="Y40">
            <v>333.33333333333331</v>
          </cell>
          <cell r="Z40">
            <v>333.33333333333331</v>
          </cell>
          <cell r="AA40">
            <v>333.33333333333331</v>
          </cell>
          <cell r="AB40">
            <v>333.33333333333331</v>
          </cell>
          <cell r="AC40">
            <v>333.33333333333331</v>
          </cell>
          <cell r="AD40">
            <v>333.33333333333331</v>
          </cell>
          <cell r="AE40">
            <v>333.33333333333331</v>
          </cell>
          <cell r="AF40">
            <v>333.33333333333331</v>
          </cell>
          <cell r="AG40">
            <v>333.33333333333331</v>
          </cell>
        </row>
        <row r="41">
          <cell r="C41" t="str">
            <v>Admin &amp; Other</v>
          </cell>
          <cell r="V41">
            <v>3270</v>
          </cell>
          <cell r="W41">
            <v>3270</v>
          </cell>
          <cell r="X41">
            <v>3270</v>
          </cell>
          <cell r="Y41">
            <v>3270</v>
          </cell>
          <cell r="Z41">
            <v>3270</v>
          </cell>
          <cell r="AA41">
            <v>3270</v>
          </cell>
          <cell r="AB41">
            <v>3270</v>
          </cell>
          <cell r="AC41">
            <v>3270</v>
          </cell>
          <cell r="AD41">
            <v>3270</v>
          </cell>
          <cell r="AE41">
            <v>3270</v>
          </cell>
          <cell r="AF41">
            <v>3270</v>
          </cell>
          <cell r="AG41">
            <v>3270</v>
          </cell>
        </row>
        <row r="42">
          <cell r="C42" t="str">
            <v>LEX Admin &amp; Other</v>
          </cell>
          <cell r="V42">
            <v>3270</v>
          </cell>
          <cell r="W42">
            <v>3270</v>
          </cell>
          <cell r="X42">
            <v>3270</v>
          </cell>
          <cell r="Y42">
            <v>3270</v>
          </cell>
          <cell r="Z42">
            <v>3270</v>
          </cell>
          <cell r="AA42">
            <v>3270</v>
          </cell>
          <cell r="AB42">
            <v>3270</v>
          </cell>
          <cell r="AC42">
            <v>3270</v>
          </cell>
          <cell r="AD42">
            <v>3270</v>
          </cell>
          <cell r="AE42">
            <v>3270</v>
          </cell>
          <cell r="AF42">
            <v>3270</v>
          </cell>
          <cell r="AG42">
            <v>3270</v>
          </cell>
        </row>
        <row r="43">
          <cell r="C43" t="str">
            <v>Admin &amp; Other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C44" t="str">
            <v>LEX Admin &amp; Other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C45" t="str">
            <v>Admin &amp; Other</v>
          </cell>
          <cell r="V45">
            <v>15843.187272727273</v>
          </cell>
          <cell r="W45">
            <v>15843.187272727273</v>
          </cell>
          <cell r="X45">
            <v>15843.187272727273</v>
          </cell>
          <cell r="Y45">
            <v>15843.187272727273</v>
          </cell>
          <cell r="Z45">
            <v>15843.187272727273</v>
          </cell>
          <cell r="AA45">
            <v>15843.187272727273</v>
          </cell>
          <cell r="AB45">
            <v>15843.187272727273</v>
          </cell>
          <cell r="AC45">
            <v>15843.187272727273</v>
          </cell>
          <cell r="AD45">
            <v>15843.187272727273</v>
          </cell>
          <cell r="AE45">
            <v>15843.187272727273</v>
          </cell>
          <cell r="AF45">
            <v>15843.187272727273</v>
          </cell>
          <cell r="AG45">
            <v>15843.187272727273</v>
          </cell>
        </row>
        <row r="46">
          <cell r="C46" t="str">
            <v>LEX Admin &amp; Other</v>
          </cell>
          <cell r="V46">
            <v>3008.2763636363634</v>
          </cell>
          <cell r="W46">
            <v>3008.2763636363634</v>
          </cell>
          <cell r="X46">
            <v>3008.2763636363634</v>
          </cell>
          <cell r="Y46">
            <v>3008.2763636363634</v>
          </cell>
          <cell r="Z46">
            <v>3008.2763636363634</v>
          </cell>
          <cell r="AA46">
            <v>3008.2763636363634</v>
          </cell>
          <cell r="AB46">
            <v>3008.2763636363634</v>
          </cell>
          <cell r="AC46">
            <v>3008.2763636363634</v>
          </cell>
          <cell r="AD46">
            <v>3008.2763636363634</v>
          </cell>
          <cell r="AE46">
            <v>3008.2763636363634</v>
          </cell>
          <cell r="AF46">
            <v>3008.2763636363634</v>
          </cell>
          <cell r="AG46">
            <v>3008.2763636363634</v>
          </cell>
        </row>
        <row r="47">
          <cell r="C47" t="str">
            <v>Admin &amp; Other</v>
          </cell>
          <cell r="V47">
            <v>15.454545454545455</v>
          </cell>
          <cell r="W47">
            <v>15.454545454545455</v>
          </cell>
          <cell r="X47">
            <v>15.454545454545455</v>
          </cell>
          <cell r="Y47">
            <v>15.454545454545455</v>
          </cell>
          <cell r="Z47">
            <v>15.454545454545455</v>
          </cell>
          <cell r="AA47">
            <v>15.454545454545455</v>
          </cell>
          <cell r="AB47">
            <v>15.454545454545455</v>
          </cell>
          <cell r="AC47">
            <v>15.454545454545455</v>
          </cell>
          <cell r="AD47">
            <v>15.454545454545455</v>
          </cell>
          <cell r="AE47">
            <v>15.454545454545455</v>
          </cell>
          <cell r="AF47">
            <v>15.454545454545455</v>
          </cell>
          <cell r="AG47">
            <v>15.454545454545455</v>
          </cell>
        </row>
        <row r="48">
          <cell r="C48" t="str">
            <v>LEX Admin &amp; Other</v>
          </cell>
          <cell r="V48">
            <v>2.7272727272727271</v>
          </cell>
          <cell r="W48">
            <v>2.7272727272727271</v>
          </cell>
          <cell r="X48">
            <v>2.7272727272727271</v>
          </cell>
          <cell r="Y48">
            <v>2.7272727272727271</v>
          </cell>
          <cell r="Z48">
            <v>2.7272727272727271</v>
          </cell>
          <cell r="AA48">
            <v>2.7272727272727271</v>
          </cell>
          <cell r="AB48">
            <v>2.7272727272727271</v>
          </cell>
          <cell r="AC48">
            <v>2.7272727272727271</v>
          </cell>
          <cell r="AD48">
            <v>2.7272727272727271</v>
          </cell>
          <cell r="AE48">
            <v>2.7272727272727271</v>
          </cell>
          <cell r="AF48">
            <v>2.7272727272727271</v>
          </cell>
          <cell r="AG48">
            <v>2.7272727272727271</v>
          </cell>
        </row>
        <row r="49">
          <cell r="C49" t="str">
            <v>Admin &amp; Other</v>
          </cell>
          <cell r="V49">
            <v>408.57727272727266</v>
          </cell>
          <cell r="W49">
            <v>408.57727272727266</v>
          </cell>
          <cell r="X49">
            <v>408.57727272727266</v>
          </cell>
          <cell r="Y49">
            <v>408.57727272727266</v>
          </cell>
          <cell r="Z49">
            <v>408.57727272727266</v>
          </cell>
          <cell r="AA49">
            <v>408.57727272727266</v>
          </cell>
          <cell r="AB49">
            <v>408.57727272727266</v>
          </cell>
          <cell r="AC49">
            <v>408.57727272727266</v>
          </cell>
          <cell r="AD49">
            <v>408.57727272727266</v>
          </cell>
          <cell r="AE49">
            <v>408.57727272727266</v>
          </cell>
          <cell r="AF49">
            <v>408.57727272727266</v>
          </cell>
          <cell r="AG49">
            <v>408.57727272727266</v>
          </cell>
        </row>
        <row r="50">
          <cell r="C50" t="str">
            <v>LEX Admin &amp; Other</v>
          </cell>
          <cell r="V50">
            <v>63.557272727272725</v>
          </cell>
          <cell r="W50">
            <v>63.557272727272725</v>
          </cell>
          <cell r="X50">
            <v>63.557272727272725</v>
          </cell>
          <cell r="Y50">
            <v>63.557272727272725</v>
          </cell>
          <cell r="Z50">
            <v>63.557272727272725</v>
          </cell>
          <cell r="AA50">
            <v>63.557272727272725</v>
          </cell>
          <cell r="AB50">
            <v>63.557272727272725</v>
          </cell>
          <cell r="AC50">
            <v>63.557272727272725</v>
          </cell>
          <cell r="AD50">
            <v>63.557272727272725</v>
          </cell>
          <cell r="AE50">
            <v>63.557272727272725</v>
          </cell>
          <cell r="AF50">
            <v>63.557272727272725</v>
          </cell>
          <cell r="AG50">
            <v>63.557272727272725</v>
          </cell>
        </row>
        <row r="51">
          <cell r="C51" t="str">
            <v>Admin &amp; Other</v>
          </cell>
          <cell r="V51">
            <v>-3519.9390909090907</v>
          </cell>
          <cell r="W51">
            <v>-3519.9390909090907</v>
          </cell>
          <cell r="X51">
            <v>-3519.9390909090907</v>
          </cell>
          <cell r="Y51">
            <v>-3519.9390909090907</v>
          </cell>
          <cell r="Z51">
            <v>-3519.9390909090907</v>
          </cell>
          <cell r="AA51">
            <v>-3519.9390909090907</v>
          </cell>
          <cell r="AB51">
            <v>-3519.9390909090907</v>
          </cell>
          <cell r="AC51">
            <v>-3519.9390909090907</v>
          </cell>
          <cell r="AD51">
            <v>-3519.9390909090907</v>
          </cell>
          <cell r="AE51">
            <v>-3519.9390909090907</v>
          </cell>
          <cell r="AF51">
            <v>-3519.9390909090907</v>
          </cell>
          <cell r="AG51">
            <v>-3519.9390909090907</v>
          </cell>
        </row>
        <row r="52">
          <cell r="C52" t="str">
            <v>LEX Admin &amp; Other</v>
          </cell>
          <cell r="V52">
            <v>-1454.3345454545454</v>
          </cell>
          <cell r="W52">
            <v>-1454.3345454545454</v>
          </cell>
          <cell r="X52">
            <v>-1454.3345454545454</v>
          </cell>
          <cell r="Y52">
            <v>-1454.3345454545454</v>
          </cell>
          <cell r="Z52">
            <v>-1454.3345454545454</v>
          </cell>
          <cell r="AA52">
            <v>-1454.3345454545454</v>
          </cell>
          <cell r="AB52">
            <v>-1454.3345454545454</v>
          </cell>
          <cell r="AC52">
            <v>-1454.3345454545454</v>
          </cell>
          <cell r="AD52">
            <v>-1454.3345454545454</v>
          </cell>
          <cell r="AE52">
            <v>-1454.3345454545454</v>
          </cell>
          <cell r="AF52">
            <v>-1454.3345454545454</v>
          </cell>
          <cell r="AG52">
            <v>-1454.3345454545454</v>
          </cell>
        </row>
        <row r="53">
          <cell r="C53" t="str">
            <v>Admin &amp; Other</v>
          </cell>
          <cell r="V53">
            <v>10559.464758208451</v>
          </cell>
          <cell r="W53">
            <v>10559.464758208451</v>
          </cell>
          <cell r="X53">
            <v>10559.464758208451</v>
          </cell>
          <cell r="Y53">
            <v>10559.464758208451</v>
          </cell>
          <cell r="Z53">
            <v>10559.464758208451</v>
          </cell>
          <cell r="AA53">
            <v>10559.464758208451</v>
          </cell>
          <cell r="AB53">
            <v>10559.464758208451</v>
          </cell>
          <cell r="AC53">
            <v>10559.464758208451</v>
          </cell>
          <cell r="AD53">
            <v>10559.464758208451</v>
          </cell>
          <cell r="AE53">
            <v>10559.464758208451</v>
          </cell>
          <cell r="AF53">
            <v>10559.464758208451</v>
          </cell>
          <cell r="AG53">
            <v>10559.464758208451</v>
          </cell>
        </row>
        <row r="54">
          <cell r="C54" t="str">
            <v>LEX Admin &amp; Other</v>
          </cell>
          <cell r="V54">
            <v>2317.9312883872208</v>
          </cell>
          <cell r="W54">
            <v>2317.9312883872208</v>
          </cell>
          <cell r="X54">
            <v>2317.9312883872208</v>
          </cell>
          <cell r="Y54">
            <v>2317.9312883872208</v>
          </cell>
          <cell r="Z54">
            <v>2317.9312883872208</v>
          </cell>
          <cell r="AA54">
            <v>2317.9312883872208</v>
          </cell>
          <cell r="AB54">
            <v>2317.9312883872208</v>
          </cell>
          <cell r="AC54">
            <v>2317.9312883872208</v>
          </cell>
          <cell r="AD54">
            <v>2317.9312883872208</v>
          </cell>
          <cell r="AE54">
            <v>2317.9312883872208</v>
          </cell>
          <cell r="AF54">
            <v>2317.9312883872208</v>
          </cell>
          <cell r="AG54">
            <v>2317.9312883872208</v>
          </cell>
        </row>
        <row r="55">
          <cell r="C55" t="str">
            <v>Admin &amp; Other</v>
          </cell>
          <cell r="V55">
            <v>133817.75869565218</v>
          </cell>
          <cell r="W55">
            <v>133817.75869565218</v>
          </cell>
          <cell r="X55">
            <v>133817.75869565218</v>
          </cell>
          <cell r="Y55">
            <v>133817.75869565218</v>
          </cell>
          <cell r="Z55">
            <v>133817.75869565218</v>
          </cell>
          <cell r="AA55">
            <v>133817.75869565218</v>
          </cell>
          <cell r="AB55">
            <v>133817.75869565218</v>
          </cell>
          <cell r="AC55">
            <v>133817.75869565218</v>
          </cell>
          <cell r="AD55">
            <v>133817.75869565218</v>
          </cell>
          <cell r="AE55">
            <v>133817.75869565218</v>
          </cell>
          <cell r="AF55">
            <v>133817.75869565218</v>
          </cell>
          <cell r="AG55">
            <v>133817.75869565218</v>
          </cell>
        </row>
        <row r="56">
          <cell r="C56" t="str">
            <v>LEX Admin &amp; Other</v>
          </cell>
          <cell r="V56">
            <v>50277.243913043472</v>
          </cell>
          <cell r="W56">
            <v>50277.243913043472</v>
          </cell>
          <cell r="X56">
            <v>50277.243913043472</v>
          </cell>
          <cell r="Y56">
            <v>50277.243913043472</v>
          </cell>
          <cell r="Z56">
            <v>50277.243913043472</v>
          </cell>
          <cell r="AA56">
            <v>50277.243913043472</v>
          </cell>
          <cell r="AB56">
            <v>50277.243913043472</v>
          </cell>
          <cell r="AC56">
            <v>50277.243913043472</v>
          </cell>
          <cell r="AD56">
            <v>50277.243913043472</v>
          </cell>
          <cell r="AE56">
            <v>50277.243913043472</v>
          </cell>
          <cell r="AF56">
            <v>50277.243913043472</v>
          </cell>
          <cell r="AG56">
            <v>50277.243913043472</v>
          </cell>
        </row>
        <row r="57">
          <cell r="C57" t="str">
            <v>Admin &amp; Other</v>
          </cell>
          <cell r="V57">
            <v>8739.4254545454551</v>
          </cell>
          <cell r="W57">
            <v>8739.4254545454551</v>
          </cell>
          <cell r="X57">
            <v>8739.4254545454551</v>
          </cell>
          <cell r="Y57">
            <v>8739.4254545454551</v>
          </cell>
          <cell r="Z57">
            <v>8739.4254545454551</v>
          </cell>
          <cell r="AA57">
            <v>8739.4254545454551</v>
          </cell>
          <cell r="AB57">
            <v>8739.4254545454551</v>
          </cell>
          <cell r="AC57">
            <v>8739.4254545454551</v>
          </cell>
          <cell r="AD57">
            <v>8739.4254545454551</v>
          </cell>
          <cell r="AE57">
            <v>8739.4254545454551</v>
          </cell>
          <cell r="AF57">
            <v>8739.4254545454551</v>
          </cell>
          <cell r="AG57">
            <v>8739.4254545454551</v>
          </cell>
        </row>
        <row r="58">
          <cell r="C58" t="str">
            <v>LEX Admin &amp; Other</v>
          </cell>
          <cell r="V58">
            <v>4348.3954545454535</v>
          </cell>
          <cell r="W58">
            <v>4348.3954545454535</v>
          </cell>
          <cell r="X58">
            <v>4348.3954545454535</v>
          </cell>
          <cell r="Y58">
            <v>4348.3954545454535</v>
          </cell>
          <cell r="Z58">
            <v>4348.3954545454535</v>
          </cell>
          <cell r="AA58">
            <v>4348.3954545454535</v>
          </cell>
          <cell r="AB58">
            <v>4348.3954545454535</v>
          </cell>
          <cell r="AC58">
            <v>4348.3954545454535</v>
          </cell>
          <cell r="AD58">
            <v>4348.3954545454535</v>
          </cell>
          <cell r="AE58">
            <v>4348.3954545454535</v>
          </cell>
          <cell r="AF58">
            <v>4348.3954545454535</v>
          </cell>
          <cell r="AG58">
            <v>4348.3954545454535</v>
          </cell>
        </row>
        <row r="59">
          <cell r="C59" t="str">
            <v>Admin &amp; Other</v>
          </cell>
          <cell r="V59">
            <v>12686.739999999998</v>
          </cell>
          <cell r="W59">
            <v>12686.739999999998</v>
          </cell>
          <cell r="X59">
            <v>12686.739999999998</v>
          </cell>
          <cell r="Y59">
            <v>12686.739999999998</v>
          </cell>
          <cell r="Z59">
            <v>12686.739999999998</v>
          </cell>
          <cell r="AA59">
            <v>12686.739999999998</v>
          </cell>
          <cell r="AB59">
            <v>12686.739999999998</v>
          </cell>
          <cell r="AC59">
            <v>12686.739999999998</v>
          </cell>
          <cell r="AD59">
            <v>12686.739999999998</v>
          </cell>
          <cell r="AE59">
            <v>12686.739999999998</v>
          </cell>
          <cell r="AF59">
            <v>12686.739999999998</v>
          </cell>
          <cell r="AG59">
            <v>12686.739999999998</v>
          </cell>
        </row>
        <row r="60">
          <cell r="C60" t="str">
            <v>LEX Admin &amp; Other</v>
          </cell>
          <cell r="V60">
            <v>7313.2600000000011</v>
          </cell>
          <cell r="W60">
            <v>7313.2600000000011</v>
          </cell>
          <cell r="X60">
            <v>7313.2600000000011</v>
          </cell>
          <cell r="Y60">
            <v>7313.2600000000011</v>
          </cell>
          <cell r="Z60">
            <v>7313.2600000000011</v>
          </cell>
          <cell r="AA60">
            <v>7313.2600000000011</v>
          </cell>
          <cell r="AB60">
            <v>7313.2600000000011</v>
          </cell>
          <cell r="AC60">
            <v>7313.2600000000011</v>
          </cell>
          <cell r="AD60">
            <v>7313.2600000000011</v>
          </cell>
          <cell r="AE60">
            <v>7313.2600000000011</v>
          </cell>
          <cell r="AF60">
            <v>7313.2600000000011</v>
          </cell>
          <cell r="AG60">
            <v>7313.2600000000011</v>
          </cell>
        </row>
        <row r="61">
          <cell r="C61" t="str">
            <v>Admin &amp; Other</v>
          </cell>
          <cell r="V61">
            <v>55286.63636363636</v>
          </cell>
          <cell r="W61">
            <v>55286.63636363636</v>
          </cell>
          <cell r="X61">
            <v>55286.63636363636</v>
          </cell>
          <cell r="Y61">
            <v>55286.63636363636</v>
          </cell>
          <cell r="Z61">
            <v>55286.63636363636</v>
          </cell>
          <cell r="AA61">
            <v>55286.63636363636</v>
          </cell>
          <cell r="AB61">
            <v>55286.63636363636</v>
          </cell>
          <cell r="AC61">
            <v>55286.63636363636</v>
          </cell>
          <cell r="AD61">
            <v>55286.63636363636</v>
          </cell>
          <cell r="AE61">
            <v>55286.63636363636</v>
          </cell>
          <cell r="AF61">
            <v>55286.63636363636</v>
          </cell>
          <cell r="AG61">
            <v>55286.63636363636</v>
          </cell>
        </row>
        <row r="62">
          <cell r="C62" t="str">
            <v>LEX Admin &amp; Other</v>
          </cell>
          <cell r="V62">
            <v>20533.727272727272</v>
          </cell>
          <cell r="W62">
            <v>20533.727272727272</v>
          </cell>
          <cell r="X62">
            <v>20533.727272727272</v>
          </cell>
          <cell r="Y62">
            <v>20533.727272727272</v>
          </cell>
          <cell r="Z62">
            <v>20533.727272727272</v>
          </cell>
          <cell r="AA62">
            <v>20533.727272727272</v>
          </cell>
          <cell r="AB62">
            <v>20533.727272727272</v>
          </cell>
          <cell r="AC62">
            <v>20533.727272727272</v>
          </cell>
          <cell r="AD62">
            <v>20533.727272727272</v>
          </cell>
          <cell r="AE62">
            <v>20533.727272727272</v>
          </cell>
          <cell r="AF62">
            <v>20533.727272727272</v>
          </cell>
          <cell r="AG62">
            <v>20533.727272727272</v>
          </cell>
        </row>
        <row r="63">
          <cell r="C63" t="str">
            <v>Admin &amp; Other</v>
          </cell>
          <cell r="V63">
            <v>843.91454545454542</v>
          </cell>
          <cell r="W63">
            <v>843.91454545454542</v>
          </cell>
          <cell r="X63">
            <v>843.91454545454542</v>
          </cell>
          <cell r="Y63">
            <v>843.91454545454542</v>
          </cell>
          <cell r="Z63">
            <v>843.91454545454542</v>
          </cell>
          <cell r="AA63">
            <v>843.91454545454542</v>
          </cell>
          <cell r="AB63">
            <v>843.91454545454542</v>
          </cell>
          <cell r="AC63">
            <v>843.91454545454542</v>
          </cell>
          <cell r="AD63">
            <v>843.91454545454542</v>
          </cell>
          <cell r="AE63">
            <v>843.91454545454542</v>
          </cell>
          <cell r="AF63">
            <v>843.91454545454542</v>
          </cell>
          <cell r="AG63">
            <v>843.91454545454542</v>
          </cell>
        </row>
        <row r="64">
          <cell r="C64" t="str">
            <v>LEX Admin &amp; Other</v>
          </cell>
          <cell r="V64">
            <v>646.92363636363643</v>
          </cell>
          <cell r="W64">
            <v>646.92363636363643</v>
          </cell>
          <cell r="X64">
            <v>646.92363636363643</v>
          </cell>
          <cell r="Y64">
            <v>646.92363636363643</v>
          </cell>
          <cell r="Z64">
            <v>646.92363636363643</v>
          </cell>
          <cell r="AA64">
            <v>646.92363636363643</v>
          </cell>
          <cell r="AB64">
            <v>646.92363636363643</v>
          </cell>
          <cell r="AC64">
            <v>646.92363636363643</v>
          </cell>
          <cell r="AD64">
            <v>646.92363636363643</v>
          </cell>
          <cell r="AE64">
            <v>646.92363636363643</v>
          </cell>
          <cell r="AF64">
            <v>646.92363636363643</v>
          </cell>
          <cell r="AG64">
            <v>646.92363636363643</v>
          </cell>
        </row>
        <row r="65">
          <cell r="C65" t="str">
            <v>Admin &amp; Other</v>
          </cell>
          <cell r="V65">
            <v>5624.2599999999993</v>
          </cell>
          <cell r="W65">
            <v>5624.2599999999993</v>
          </cell>
          <cell r="X65">
            <v>5624.2599999999993</v>
          </cell>
          <cell r="Y65">
            <v>5624.2599999999993</v>
          </cell>
          <cell r="Z65">
            <v>5624.2599999999993</v>
          </cell>
          <cell r="AA65">
            <v>5624.2599999999993</v>
          </cell>
          <cell r="AB65">
            <v>5624.2599999999993</v>
          </cell>
          <cell r="AC65">
            <v>5624.2599999999993</v>
          </cell>
          <cell r="AD65">
            <v>5624.2599999999993</v>
          </cell>
          <cell r="AE65">
            <v>5624.2599999999993</v>
          </cell>
          <cell r="AF65">
            <v>5624.2599999999993</v>
          </cell>
          <cell r="AG65">
            <v>5624.2599999999993</v>
          </cell>
        </row>
        <row r="66">
          <cell r="C66" t="str">
            <v>LEX Admin &amp; Other</v>
          </cell>
          <cell r="V66">
            <v>2666.6809090909092</v>
          </cell>
          <cell r="W66">
            <v>2666.6809090909092</v>
          </cell>
          <cell r="X66">
            <v>2666.6809090909092</v>
          </cell>
          <cell r="Y66">
            <v>2666.6809090909092</v>
          </cell>
          <cell r="Z66">
            <v>2666.6809090909092</v>
          </cell>
          <cell r="AA66">
            <v>2666.6809090909092</v>
          </cell>
          <cell r="AB66">
            <v>2666.6809090909092</v>
          </cell>
          <cell r="AC66">
            <v>2666.6809090909092</v>
          </cell>
          <cell r="AD66">
            <v>2666.6809090909092</v>
          </cell>
          <cell r="AE66">
            <v>2666.6809090909092</v>
          </cell>
          <cell r="AF66">
            <v>2666.6809090909092</v>
          </cell>
          <cell r="AG66">
            <v>2666.6809090909092</v>
          </cell>
        </row>
        <row r="67">
          <cell r="C67" t="str">
            <v>Admin &amp; Other</v>
          </cell>
          <cell r="V67">
            <v>28666.666666666668</v>
          </cell>
          <cell r="W67">
            <v>28666.666666666668</v>
          </cell>
          <cell r="X67">
            <v>28666.666666666668</v>
          </cell>
          <cell r="Y67">
            <v>28666.666666666668</v>
          </cell>
          <cell r="Z67">
            <v>28666.666666666668</v>
          </cell>
          <cell r="AA67">
            <v>28666.666666666668</v>
          </cell>
          <cell r="AB67">
            <v>28666.666666666668</v>
          </cell>
          <cell r="AC67">
            <v>28666.666666666668</v>
          </cell>
          <cell r="AD67">
            <v>28666.666666666668</v>
          </cell>
          <cell r="AE67">
            <v>28666.666666666668</v>
          </cell>
          <cell r="AF67">
            <v>28666.666666666668</v>
          </cell>
          <cell r="AG67">
            <v>28666.666666666668</v>
          </cell>
        </row>
        <row r="68">
          <cell r="C68" t="str">
            <v>LEX Admin &amp; Other</v>
          </cell>
          <cell r="V68">
            <v>4666.666666666667</v>
          </cell>
          <cell r="W68">
            <v>4666.666666666667</v>
          </cell>
          <cell r="X68">
            <v>4666.666666666667</v>
          </cell>
          <cell r="Y68">
            <v>4666.666666666667</v>
          </cell>
          <cell r="Z68">
            <v>4666.666666666667</v>
          </cell>
          <cell r="AA68">
            <v>4666.666666666667</v>
          </cell>
          <cell r="AB68">
            <v>4666.666666666667</v>
          </cell>
          <cell r="AC68">
            <v>4666.666666666667</v>
          </cell>
          <cell r="AD68">
            <v>4666.666666666667</v>
          </cell>
          <cell r="AE68">
            <v>4666.666666666667</v>
          </cell>
          <cell r="AF68">
            <v>4666.666666666667</v>
          </cell>
          <cell r="AG68">
            <v>4666.666666666667</v>
          </cell>
        </row>
        <row r="69">
          <cell r="C69" t="str">
            <v>Admin &amp; Other</v>
          </cell>
          <cell r="V69">
            <v>192.45636363636359</v>
          </cell>
          <cell r="W69">
            <v>192.45636363636359</v>
          </cell>
          <cell r="X69">
            <v>192.45636363636359</v>
          </cell>
          <cell r="Y69">
            <v>192.45636363636359</v>
          </cell>
          <cell r="Z69">
            <v>192.45636363636359</v>
          </cell>
          <cell r="AA69">
            <v>192.45636363636359</v>
          </cell>
          <cell r="AB69">
            <v>192.45636363636359</v>
          </cell>
          <cell r="AC69">
            <v>192.45636363636359</v>
          </cell>
          <cell r="AD69">
            <v>192.45636363636359</v>
          </cell>
          <cell r="AE69">
            <v>192.45636363636359</v>
          </cell>
          <cell r="AF69">
            <v>192.45636363636359</v>
          </cell>
          <cell r="AG69">
            <v>192.45636363636359</v>
          </cell>
        </row>
        <row r="70">
          <cell r="C70" t="str">
            <v>LEX Admin &amp; Other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 t="str">
            <v>Admin &amp; Other</v>
          </cell>
          <cell r="V71">
            <v>91780.09056366609</v>
          </cell>
          <cell r="W71">
            <v>78170.679969562028</v>
          </cell>
          <cell r="X71">
            <v>62402.920030663445</v>
          </cell>
          <cell r="Y71">
            <v>67155.047602854975</v>
          </cell>
          <cell r="Z71">
            <v>74107.618078969623</v>
          </cell>
          <cell r="AA71">
            <v>78268.242925370621</v>
          </cell>
          <cell r="AB71">
            <v>93621.049431486405</v>
          </cell>
          <cell r="AC71">
            <v>79211.777194859373</v>
          </cell>
          <cell r="AD71">
            <v>64178.243193112008</v>
          </cell>
          <cell r="AE71">
            <v>91604.591509159582</v>
          </cell>
          <cell r="AF71">
            <v>94872.093534129992</v>
          </cell>
          <cell r="AG71">
            <v>78541.338543317746</v>
          </cell>
        </row>
        <row r="72">
          <cell r="C72" t="str">
            <v>LEX Admin &amp; Other</v>
          </cell>
          <cell r="V72">
            <v>17457.109436333914</v>
          </cell>
          <cell r="W72">
            <v>14868.520030437967</v>
          </cell>
          <cell r="X72">
            <v>11869.399969336564</v>
          </cell>
          <cell r="Y72">
            <v>12773.282397145031</v>
          </cell>
          <cell r="Z72">
            <v>14095.701921030381</v>
          </cell>
          <cell r="AA72">
            <v>14887.077074629389</v>
          </cell>
          <cell r="AB72">
            <v>17807.27056851361</v>
          </cell>
          <cell r="AC72">
            <v>15066.542805140634</v>
          </cell>
          <cell r="AD72">
            <v>12207.076806887999</v>
          </cell>
          <cell r="AE72">
            <v>17423.728490840425</v>
          </cell>
          <cell r="AF72">
            <v>18045.226465870019</v>
          </cell>
          <cell r="AG72">
            <v>14939.02145668226</v>
          </cell>
        </row>
        <row r="73">
          <cell r="C73" t="str">
            <v>Admin &amp; Other</v>
          </cell>
        </row>
        <row r="74">
          <cell r="C74" t="str">
            <v>LEX Admin &amp; Other</v>
          </cell>
        </row>
        <row r="75">
          <cell r="C75" t="str">
            <v>Admin &amp; Other</v>
          </cell>
          <cell r="V75">
            <v>5191.666666666667</v>
          </cell>
          <cell r="W75">
            <v>5191.666666666667</v>
          </cell>
          <cell r="X75">
            <v>5191.666666666667</v>
          </cell>
          <cell r="Y75">
            <v>5191.666666666667</v>
          </cell>
          <cell r="Z75">
            <v>5191.666666666667</v>
          </cell>
          <cell r="AA75">
            <v>5191.666666666667</v>
          </cell>
          <cell r="AB75">
            <v>5191.666666666667</v>
          </cell>
          <cell r="AC75">
            <v>5191.666666666667</v>
          </cell>
          <cell r="AD75">
            <v>5191.666666666667</v>
          </cell>
          <cell r="AE75">
            <v>5191.666666666667</v>
          </cell>
          <cell r="AF75">
            <v>5191.666666666667</v>
          </cell>
          <cell r="AG75">
            <v>5191.666666666667</v>
          </cell>
        </row>
        <row r="76">
          <cell r="C76" t="str">
            <v>LEX Admin &amp; Other</v>
          </cell>
          <cell r="V76">
            <v>641.66666666666663</v>
          </cell>
          <cell r="W76">
            <v>641.66666666666663</v>
          </cell>
          <cell r="X76">
            <v>641.66666666666663</v>
          </cell>
          <cell r="Y76">
            <v>641.66666666666663</v>
          </cell>
          <cell r="Z76">
            <v>641.66666666666663</v>
          </cell>
          <cell r="AA76">
            <v>641.66666666666663</v>
          </cell>
          <cell r="AB76">
            <v>641.66666666666663</v>
          </cell>
          <cell r="AC76">
            <v>641.66666666666663</v>
          </cell>
          <cell r="AD76">
            <v>641.66666666666663</v>
          </cell>
          <cell r="AE76">
            <v>641.66666666666663</v>
          </cell>
          <cell r="AF76">
            <v>641.66666666666663</v>
          </cell>
          <cell r="AG76">
            <v>641.66666666666663</v>
          </cell>
        </row>
        <row r="77">
          <cell r="C77" t="str">
            <v>Admin &amp; Other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C78" t="str">
            <v>Admin &amp; Other</v>
          </cell>
        </row>
        <row r="79">
          <cell r="C79" t="str">
            <v>Admin &amp; Other</v>
          </cell>
          <cell r="V79">
            <v>702.10363636363627</v>
          </cell>
          <cell r="W79">
            <v>702.10363636363627</v>
          </cell>
          <cell r="X79">
            <v>702.10363636363627</v>
          </cell>
          <cell r="Y79">
            <v>702.10363636363627</v>
          </cell>
          <cell r="Z79">
            <v>702.10363636363627</v>
          </cell>
          <cell r="AA79">
            <v>702.10363636363627</v>
          </cell>
          <cell r="AB79">
            <v>702.10363636363627</v>
          </cell>
          <cell r="AC79">
            <v>702.10363636363627</v>
          </cell>
          <cell r="AD79">
            <v>702.10363636363627</v>
          </cell>
          <cell r="AE79">
            <v>702.10363636363627</v>
          </cell>
          <cell r="AF79">
            <v>702.10363636363627</v>
          </cell>
          <cell r="AG79">
            <v>702.10363636363627</v>
          </cell>
        </row>
        <row r="80">
          <cell r="C80" t="str">
            <v>LEX Admin &amp; Other</v>
          </cell>
          <cell r="V80">
            <v>1110.4036363636365</v>
          </cell>
          <cell r="W80">
            <v>1110.4036363636365</v>
          </cell>
          <cell r="X80">
            <v>1110.4036363636365</v>
          </cell>
          <cell r="Y80">
            <v>1110.4036363636365</v>
          </cell>
          <cell r="Z80">
            <v>1110.4036363636365</v>
          </cell>
          <cell r="AA80">
            <v>1110.4036363636365</v>
          </cell>
          <cell r="AB80">
            <v>1110.4036363636365</v>
          </cell>
          <cell r="AC80">
            <v>1110.4036363636365</v>
          </cell>
          <cell r="AD80">
            <v>1110.4036363636365</v>
          </cell>
          <cell r="AE80">
            <v>1110.4036363636365</v>
          </cell>
          <cell r="AF80">
            <v>1110.4036363636365</v>
          </cell>
          <cell r="AG80">
            <v>1110.4036363636365</v>
          </cell>
        </row>
        <row r="81">
          <cell r="V81">
            <v>883470.73756833468</v>
          </cell>
          <cell r="W81">
            <v>867272.73756833468</v>
          </cell>
          <cell r="X81">
            <v>848505.85756833479</v>
          </cell>
          <cell r="Y81">
            <v>854161.8675683348</v>
          </cell>
          <cell r="Z81">
            <v>862436.85756833479</v>
          </cell>
          <cell r="AA81">
            <v>867388.85756833467</v>
          </cell>
          <cell r="AB81">
            <v>885661.85756833479</v>
          </cell>
          <cell r="AC81">
            <v>868511.85756833467</v>
          </cell>
          <cell r="AD81">
            <v>850618.85756833467</v>
          </cell>
          <cell r="AE81">
            <v>883261.85756833467</v>
          </cell>
          <cell r="AF81">
            <v>887150.85756833479</v>
          </cell>
          <cell r="AG81">
            <v>867713.89756833471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ual Page"/>
      <sheetName val="TNZ Submitted Budget"/>
      <sheetName val="Input Sheet"/>
      <sheetName val="GP &amp; SE % Contribution"/>
      <sheetName val="Parts GP Calc"/>
      <sheetName val="Service GP Calc"/>
      <sheetName val="Variance Analysis vs Budget"/>
      <sheetName val="M12 TB"/>
      <sheetName val="M11 TB"/>
      <sheetName val="M10 TB"/>
      <sheetName val="M9 TB"/>
      <sheetName val="M8 TB"/>
      <sheetName val="M7 TB"/>
      <sheetName val="M6 TB"/>
      <sheetName val="M5 TB"/>
      <sheetName val="M4 TB"/>
      <sheetName val="M3 TB"/>
      <sheetName val="M2 TB"/>
      <sheetName val="M1 TB"/>
      <sheetName val="Export"/>
      <sheetName val="OVERALL"/>
      <sheetName val="NEW VEHICLE GROUP"/>
      <sheetName val="NS NEW VEHICLE"/>
      <sheetName val="NW NEW VEHICLE"/>
      <sheetName val="USED VEHICLE GROUP"/>
      <sheetName val="NS USED VEHICLE"/>
      <sheetName val="NW USED VEHICLE"/>
      <sheetName val="F&amp;I GROUP"/>
      <sheetName val="NS F&amp;I"/>
      <sheetName val="NW F&amp;I"/>
      <sheetName val="SERVICE GROUP"/>
      <sheetName val="NS SERVICE 140"/>
      <sheetName val="NW SERVICE 240"/>
      <sheetName val="NW SERVICE 340"/>
      <sheetName val="NW SERVICE 440"/>
      <sheetName val="PARTS GROUP"/>
      <sheetName val="NS PARTS 130"/>
      <sheetName val="NW PARTS 230"/>
      <sheetName val="NW PARTS 330"/>
      <sheetName val="NW PARTS 430"/>
      <sheetName val="NS SERVICE 147"/>
      <sheetName val="ADMIN &amp; OTHER"/>
      <sheetName val="112"/>
      <sheetName val="122"/>
      <sheetName val="162"/>
      <sheetName val="NS SERVICE 142"/>
      <sheetName val="Tyre GROUP"/>
      <sheetName val="Tyre 935"/>
      <sheetName val="Tyre 936"/>
      <sheetName val="150"/>
    </sheetNames>
    <sheetDataSet>
      <sheetData sheetId="0"/>
      <sheetData sheetId="1">
        <row r="1">
          <cell r="A1" t="str">
            <v>TOTAL COMPANY</v>
          </cell>
          <cell r="B1">
            <v>44652</v>
          </cell>
          <cell r="C1">
            <v>44682</v>
          </cell>
          <cell r="D1">
            <v>44713</v>
          </cell>
          <cell r="E1">
            <v>44743</v>
          </cell>
          <cell r="F1">
            <v>44774</v>
          </cell>
          <cell r="G1">
            <v>44805</v>
          </cell>
          <cell r="H1">
            <v>44835</v>
          </cell>
          <cell r="I1">
            <v>44866</v>
          </cell>
          <cell r="J1">
            <v>44896</v>
          </cell>
          <cell r="K1">
            <v>44927</v>
          </cell>
          <cell r="L1">
            <v>44958</v>
          </cell>
          <cell r="M1">
            <v>44986</v>
          </cell>
          <cell r="N1" t="str">
            <v>2023 Year</v>
          </cell>
          <cell r="O1"/>
          <cell r="P1" t="str">
            <v>TOTAL COMPANY</v>
          </cell>
          <cell r="Q1">
            <v>45017</v>
          </cell>
          <cell r="R1">
            <v>45047</v>
          </cell>
          <cell r="S1">
            <v>45078</v>
          </cell>
          <cell r="T1">
            <v>45108</v>
          </cell>
          <cell r="U1">
            <v>45139</v>
          </cell>
          <cell r="V1">
            <v>45170</v>
          </cell>
          <cell r="W1">
            <v>45200</v>
          </cell>
          <cell r="X1">
            <v>45231</v>
          </cell>
          <cell r="Y1">
            <v>45261</v>
          </cell>
          <cell r="Z1">
            <v>45292</v>
          </cell>
          <cell r="AA1">
            <v>45323</v>
          </cell>
          <cell r="AB1">
            <v>45352</v>
          </cell>
          <cell r="AC1" t="str">
            <v>2024 Year</v>
          </cell>
        </row>
        <row r="2">
          <cell r="B2" t="str">
            <v>Actual</v>
          </cell>
          <cell r="C2" t="str">
            <v>Actual</v>
          </cell>
          <cell r="D2" t="str">
            <v>Actual</v>
          </cell>
          <cell r="E2" t="str">
            <v>Actual</v>
          </cell>
          <cell r="F2" t="str">
            <v>Projected</v>
          </cell>
          <cell r="G2" t="str">
            <v>Projected</v>
          </cell>
          <cell r="H2" t="str">
            <v>Projected</v>
          </cell>
          <cell r="I2" t="str">
            <v>Projected</v>
          </cell>
          <cell r="J2" t="str">
            <v>Projected</v>
          </cell>
          <cell r="K2" t="str">
            <v>Projected</v>
          </cell>
          <cell r="L2" t="str">
            <v>Projected</v>
          </cell>
          <cell r="M2" t="str">
            <v>Projected</v>
          </cell>
          <cell r="N2"/>
          <cell r="O2"/>
          <cell r="Q2" t="str">
            <v>Projected</v>
          </cell>
          <cell r="R2" t="str">
            <v>Projected</v>
          </cell>
          <cell r="S2" t="str">
            <v>Projected</v>
          </cell>
          <cell r="T2" t="str">
            <v>Projected</v>
          </cell>
          <cell r="U2" t="str">
            <v>Projected</v>
          </cell>
          <cell r="V2" t="str">
            <v>Projected</v>
          </cell>
          <cell r="W2" t="str">
            <v>Projected</v>
          </cell>
          <cell r="X2" t="str">
            <v>Projected</v>
          </cell>
          <cell r="Y2" t="str">
            <v>Projected</v>
          </cell>
          <cell r="Z2" t="str">
            <v>Projected</v>
          </cell>
          <cell r="AA2" t="str">
            <v>Projected</v>
          </cell>
          <cell r="AB2" t="str">
            <v>Projected</v>
          </cell>
          <cell r="AC2"/>
        </row>
        <row r="4">
          <cell r="A4" t="str">
            <v>New Vehicles</v>
          </cell>
          <cell r="B4">
            <v>33000</v>
          </cell>
          <cell r="C4">
            <v>16440</v>
          </cell>
          <cell r="D4">
            <v>106502</v>
          </cell>
          <cell r="E4">
            <v>62900</v>
          </cell>
          <cell r="F4">
            <v>45700</v>
          </cell>
          <cell r="G4">
            <v>49750</v>
          </cell>
          <cell r="H4">
            <v>49750</v>
          </cell>
          <cell r="I4">
            <v>60150</v>
          </cell>
          <cell r="J4">
            <v>60150</v>
          </cell>
          <cell r="K4">
            <v>10085.680000000017</v>
          </cell>
          <cell r="L4">
            <v>-8651.0300000000116</v>
          </cell>
          <cell r="M4">
            <v>106955.99000000002</v>
          </cell>
          <cell r="N4">
            <v>592732.64</v>
          </cell>
          <cell r="O4"/>
          <cell r="P4" t="str">
            <v>New Vehicles</v>
          </cell>
          <cell r="Q4">
            <v>16200</v>
          </cell>
          <cell r="R4">
            <v>16000</v>
          </cell>
          <cell r="S4">
            <v>16500</v>
          </cell>
          <cell r="T4">
            <v>29000</v>
          </cell>
          <cell r="U4">
            <v>29000</v>
          </cell>
          <cell r="V4">
            <v>29000</v>
          </cell>
          <cell r="W4">
            <v>35250</v>
          </cell>
          <cell r="X4">
            <v>35250</v>
          </cell>
          <cell r="Y4">
            <v>35250</v>
          </cell>
          <cell r="Z4">
            <v>35250</v>
          </cell>
          <cell r="AA4">
            <v>35250</v>
          </cell>
          <cell r="AB4">
            <v>35250</v>
          </cell>
          <cell r="AC4">
            <v>347200</v>
          </cell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</row>
        <row r="5">
          <cell r="A5" t="str">
            <v>Used Vehicles</v>
          </cell>
          <cell r="B5">
            <v>48775</v>
          </cell>
          <cell r="C5">
            <v>47732</v>
          </cell>
          <cell r="D5">
            <v>107854</v>
          </cell>
          <cell r="E5">
            <v>72200</v>
          </cell>
          <cell r="F5">
            <v>75620.000000000015</v>
          </cell>
          <cell r="G5">
            <v>90650.000000000015</v>
          </cell>
          <cell r="H5">
            <v>98500</v>
          </cell>
          <cell r="I5">
            <v>106349.99999999999</v>
          </cell>
          <cell r="J5">
            <v>129175.00000000001</v>
          </cell>
          <cell r="K5">
            <v>-11037</v>
          </cell>
          <cell r="L5">
            <v>77892.48000000004</v>
          </cell>
          <cell r="M5">
            <v>84312</v>
          </cell>
          <cell r="N5">
            <v>928023.48</v>
          </cell>
          <cell r="O5"/>
          <cell r="P5" t="str">
            <v>Used Vehicles</v>
          </cell>
          <cell r="Q5">
            <v>4587.2203030303081</v>
          </cell>
          <cell r="R5">
            <v>48456.520303030287</v>
          </cell>
          <cell r="S5">
            <v>62224.92030303026</v>
          </cell>
          <cell r="T5">
            <v>101213.74951010101</v>
          </cell>
          <cell r="U5">
            <v>104513.749510101</v>
          </cell>
          <cell r="V5">
            <v>109613.74951010104</v>
          </cell>
          <cell r="W5">
            <v>114713.74951010106</v>
          </cell>
          <cell r="X5">
            <v>119813.74951010103</v>
          </cell>
          <cell r="Y5">
            <v>126835.97173232331</v>
          </cell>
          <cell r="Z5">
            <v>95935.971732323305</v>
          </cell>
          <cell r="AA5">
            <v>107935.97173232328</v>
          </cell>
          <cell r="AB5">
            <v>119935.97173232328</v>
          </cell>
          <cell r="AC5">
            <v>1115781.295388889</v>
          </cell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</row>
        <row r="6">
          <cell r="A6" t="str">
            <v>F&amp;I</v>
          </cell>
          <cell r="B6">
            <v>55000</v>
          </cell>
          <cell r="C6">
            <v>57000</v>
          </cell>
          <cell r="D6">
            <v>84400</v>
          </cell>
          <cell r="E6">
            <v>104600</v>
          </cell>
          <cell r="F6">
            <v>89500</v>
          </cell>
          <cell r="G6">
            <v>97500</v>
          </cell>
          <cell r="H6">
            <v>100000</v>
          </cell>
          <cell r="I6">
            <v>112500</v>
          </cell>
          <cell r="J6">
            <v>117500</v>
          </cell>
          <cell r="K6">
            <v>74804.73000000001</v>
          </cell>
          <cell r="L6">
            <v>75101</v>
          </cell>
          <cell r="M6">
            <v>261712</v>
          </cell>
          <cell r="N6">
            <v>1229617.73</v>
          </cell>
          <cell r="O6"/>
          <cell r="P6" t="str">
            <v>F&amp;I</v>
          </cell>
          <cell r="Q6">
            <v>78645</v>
          </cell>
          <cell r="R6">
            <v>82818</v>
          </cell>
          <cell r="S6">
            <v>81213</v>
          </cell>
          <cell r="T6">
            <v>83131.866666666669</v>
          </cell>
          <cell r="U6">
            <v>84094.866666666669</v>
          </cell>
          <cell r="V6">
            <v>85057.866666666669</v>
          </cell>
          <cell r="W6">
            <v>86020.866666666669</v>
          </cell>
          <cell r="X6">
            <v>86983.866666666669</v>
          </cell>
          <cell r="Y6">
            <v>87982.533333333326</v>
          </cell>
          <cell r="Z6">
            <v>83167.533333333326</v>
          </cell>
          <cell r="AA6">
            <v>85093.533333333326</v>
          </cell>
          <cell r="AB6">
            <v>87019.533333333326</v>
          </cell>
          <cell r="AC6">
            <v>1011228.4666666668</v>
          </cell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</row>
        <row r="7">
          <cell r="A7" t="str">
            <v>Parts</v>
          </cell>
          <cell r="B7">
            <v>124300</v>
          </cell>
          <cell r="C7">
            <v>156500</v>
          </cell>
          <cell r="D7">
            <v>220095</v>
          </cell>
          <cell r="E7">
            <v>145500</v>
          </cell>
          <cell r="F7">
            <v>177600</v>
          </cell>
          <cell r="G7">
            <v>179376</v>
          </cell>
          <cell r="H7">
            <v>181169.76</v>
          </cell>
          <cell r="I7">
            <v>182981.45760000002</v>
          </cell>
          <cell r="J7">
            <v>184811.27217600003</v>
          </cell>
          <cell r="K7">
            <v>107805.88000000002</v>
          </cell>
          <cell r="L7">
            <v>92570.12000000001</v>
          </cell>
          <cell r="M7">
            <v>248644.72300000003</v>
          </cell>
          <cell r="N7">
            <v>2001354.2127760004</v>
          </cell>
          <cell r="O7"/>
          <cell r="P7" t="str">
            <v>Parts</v>
          </cell>
          <cell r="Q7">
            <v>87546.334333333347</v>
          </cell>
          <cell r="R7">
            <v>145355.31012161021</v>
          </cell>
          <cell r="S7">
            <v>139646.33433333336</v>
          </cell>
          <cell r="T7">
            <v>165566.33433333336</v>
          </cell>
          <cell r="U7">
            <v>216686.33433333336</v>
          </cell>
          <cell r="V7">
            <v>187526.33433333336</v>
          </cell>
          <cell r="W7">
            <v>148646.33433333336</v>
          </cell>
          <cell r="X7">
            <v>134786.33433333336</v>
          </cell>
          <cell r="Y7">
            <v>114986.33433333335</v>
          </cell>
          <cell r="Z7">
            <v>114986.33433333335</v>
          </cell>
          <cell r="AA7">
            <v>114986.33433333335</v>
          </cell>
          <cell r="AB7">
            <v>190586.33433333336</v>
          </cell>
          <cell r="AC7">
            <v>1761304.9877882777</v>
          </cell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</row>
        <row r="8">
          <cell r="A8" t="str">
            <v>Service</v>
          </cell>
          <cell r="B8">
            <v>74725</v>
          </cell>
          <cell r="C8">
            <v>66548</v>
          </cell>
          <cell r="D8">
            <v>111252</v>
          </cell>
          <cell r="E8">
            <v>195500</v>
          </cell>
          <cell r="F8">
            <v>171095</v>
          </cell>
          <cell r="G8">
            <v>157724.79999999999</v>
          </cell>
          <cell r="H8">
            <v>208110</v>
          </cell>
          <cell r="I8">
            <v>213110</v>
          </cell>
          <cell r="J8">
            <v>168582.5</v>
          </cell>
          <cell r="K8">
            <v>0</v>
          </cell>
          <cell r="L8">
            <v>0</v>
          </cell>
          <cell r="M8">
            <v>0</v>
          </cell>
          <cell r="N8">
            <v>1366647.3</v>
          </cell>
          <cell r="O8"/>
          <cell r="P8" t="str">
            <v>Service</v>
          </cell>
          <cell r="Q8">
            <v>144793.88959199999</v>
          </cell>
          <cell r="R8">
            <v>184433.8533333333</v>
          </cell>
          <cell r="S8">
            <v>196308.18666666668</v>
          </cell>
          <cell r="T8">
            <v>201154.8533333333</v>
          </cell>
          <cell r="U8">
            <v>183949.18666666662</v>
          </cell>
          <cell r="V8">
            <v>183949.18666666662</v>
          </cell>
          <cell r="W8">
            <v>202673.51999999993</v>
          </cell>
          <cell r="X8">
            <v>202673.51999999993</v>
          </cell>
          <cell r="Y8">
            <v>177349.68666666662</v>
          </cell>
          <cell r="Z8">
            <v>177349.68666666662</v>
          </cell>
          <cell r="AA8">
            <v>183900.44133333329</v>
          </cell>
          <cell r="AB8">
            <v>218182.8533333333</v>
          </cell>
          <cell r="AC8">
            <v>2256718.8642586661</v>
          </cell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</row>
        <row r="9">
          <cell r="A9" t="str">
            <v>Other Income (incl Lexus)</v>
          </cell>
          <cell r="B9">
            <v>-15000</v>
          </cell>
          <cell r="C9">
            <v>48070</v>
          </cell>
          <cell r="D9">
            <v>223836</v>
          </cell>
          <cell r="E9">
            <v>-36000</v>
          </cell>
          <cell r="F9">
            <v>40000</v>
          </cell>
          <cell r="G9">
            <v>40000</v>
          </cell>
          <cell r="H9">
            <v>40000</v>
          </cell>
          <cell r="I9">
            <v>40000</v>
          </cell>
          <cell r="J9">
            <v>40000</v>
          </cell>
          <cell r="K9">
            <v>-94531.26</v>
          </cell>
          <cell r="L9">
            <v>-97554.808080000003</v>
          </cell>
          <cell r="M9">
            <v>191633.79332</v>
          </cell>
          <cell r="N9">
            <v>420453.72524</v>
          </cell>
          <cell r="O9"/>
          <cell r="P9" t="str">
            <v>Other Income (incl Lexus)</v>
          </cell>
          <cell r="Q9">
            <v>52483.121122881537</v>
          </cell>
          <cell r="R9">
            <v>63358.287914312808</v>
          </cell>
          <cell r="S9">
            <v>249549.50810145971</v>
          </cell>
          <cell r="T9">
            <v>75543.654892891005</v>
          </cell>
          <cell r="U9">
            <v>92603.654892891005</v>
          </cell>
          <cell r="V9">
            <v>253760.054892891</v>
          </cell>
          <cell r="W9">
            <v>79483.254892891011</v>
          </cell>
          <cell r="X9">
            <v>77807.254892891011</v>
          </cell>
          <cell r="Y9">
            <v>251285.45489289102</v>
          </cell>
          <cell r="Z9">
            <v>80550.854892891017</v>
          </cell>
          <cell r="AA9">
            <v>83085.454892891023</v>
          </cell>
          <cell r="AB9">
            <v>274405.73489289102</v>
          </cell>
          <cell r="AC9">
            <v>1633916.2911746732</v>
          </cell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</row>
        <row r="10">
          <cell r="A10" t="str">
            <v>Total Selling Gross</v>
          </cell>
          <cell r="B10">
            <v>320800</v>
          </cell>
          <cell r="C10">
            <v>392290</v>
          </cell>
          <cell r="D10">
            <v>853939</v>
          </cell>
          <cell r="E10">
            <v>544700</v>
          </cell>
          <cell r="F10">
            <v>599515</v>
          </cell>
          <cell r="G10">
            <v>615000.80000000005</v>
          </cell>
          <cell r="H10">
            <v>677529.76</v>
          </cell>
          <cell r="I10">
            <v>715091.45760000008</v>
          </cell>
          <cell r="J10">
            <v>700218.77217600006</v>
          </cell>
          <cell r="K10">
            <v>87128.030000000042</v>
          </cell>
          <cell r="L10">
            <v>139357.76192000002</v>
          </cell>
          <cell r="M10">
            <v>893258.50631999993</v>
          </cell>
          <cell r="N10">
            <v>6538829.0880160006</v>
          </cell>
          <cell r="O10"/>
          <cell r="P10" t="str">
            <v>Total Selling Gross</v>
          </cell>
          <cell r="Q10">
            <v>384255.56535124517</v>
          </cell>
          <cell r="R10">
            <v>540421.97167228663</v>
          </cell>
          <cell r="S10">
            <v>745441.94940448995</v>
          </cell>
          <cell r="T10">
            <v>655610.45873632538</v>
          </cell>
          <cell r="U10">
            <v>710847.79206965864</v>
          </cell>
          <cell r="V10">
            <v>848907.19206965866</v>
          </cell>
          <cell r="W10">
            <v>666787.72540299199</v>
          </cell>
          <cell r="X10">
            <v>657314.72540299199</v>
          </cell>
          <cell r="Y10">
            <v>793689.98095854756</v>
          </cell>
          <cell r="Z10">
            <v>587240.38095854758</v>
          </cell>
          <cell r="AA10">
            <v>610251.73562521429</v>
          </cell>
          <cell r="AB10">
            <v>925380.42762521433</v>
          </cell>
          <cell r="AC10">
            <v>8126149.9052771721</v>
          </cell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</row>
        <row r="11">
          <cell r="A11" t="str">
            <v>FEF Incentive</v>
          </cell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>
            <v>0</v>
          </cell>
          <cell r="N11">
            <v>0</v>
          </cell>
          <cell r="O11"/>
          <cell r="P11" t="str">
            <v>FEF Incentive</v>
          </cell>
          <cell r="Q11"/>
          <cell r="R11"/>
          <cell r="S11">
            <v>496250</v>
          </cell>
          <cell r="T11"/>
          <cell r="U11"/>
          <cell r="V11">
            <v>468750</v>
          </cell>
          <cell r="W11"/>
          <cell r="X11"/>
          <cell r="Y11">
            <v>468750</v>
          </cell>
          <cell r="Z11"/>
          <cell r="AA11"/>
          <cell r="AB11">
            <v>468750</v>
          </cell>
          <cell r="AC11">
            <v>1902500</v>
          </cell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</row>
        <row r="12">
          <cell r="A12" t="str">
            <v>Overheads</v>
          </cell>
          <cell r="B12">
            <v>491916</v>
          </cell>
          <cell r="C12">
            <v>605203</v>
          </cell>
          <cell r="D12">
            <v>585780</v>
          </cell>
          <cell r="E12">
            <v>638305</v>
          </cell>
          <cell r="F12">
            <v>605000</v>
          </cell>
          <cell r="G12">
            <v>605000</v>
          </cell>
          <cell r="H12">
            <v>605000</v>
          </cell>
          <cell r="I12">
            <v>575000</v>
          </cell>
          <cell r="J12">
            <v>575000</v>
          </cell>
          <cell r="K12">
            <v>498255</v>
          </cell>
          <cell r="L12">
            <v>553403</v>
          </cell>
          <cell r="M12">
            <v>591050</v>
          </cell>
          <cell r="N12">
            <v>6928912</v>
          </cell>
          <cell r="O12"/>
          <cell r="P12" t="str">
            <v>Overheads</v>
          </cell>
          <cell r="Q12">
            <v>540000</v>
          </cell>
          <cell r="R12">
            <v>540000</v>
          </cell>
          <cell r="S12">
            <v>540000</v>
          </cell>
          <cell r="T12">
            <v>540000</v>
          </cell>
          <cell r="U12">
            <v>540000</v>
          </cell>
          <cell r="V12">
            <v>540000</v>
          </cell>
          <cell r="W12">
            <v>540000</v>
          </cell>
          <cell r="X12">
            <v>540000</v>
          </cell>
          <cell r="Y12">
            <v>540000</v>
          </cell>
          <cell r="Z12">
            <v>540000</v>
          </cell>
          <cell r="AA12">
            <v>540000</v>
          </cell>
          <cell r="AB12">
            <v>540000</v>
          </cell>
          <cell r="AC12">
            <v>6480000</v>
          </cell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</row>
        <row r="13">
          <cell r="A13" t="str">
            <v>Net Profit</v>
          </cell>
          <cell r="B13">
            <v>-171116</v>
          </cell>
          <cell r="C13">
            <v>-212913</v>
          </cell>
          <cell r="D13">
            <v>268159</v>
          </cell>
          <cell r="E13">
            <v>-93605</v>
          </cell>
          <cell r="F13">
            <v>-5485</v>
          </cell>
          <cell r="G13">
            <v>10000.800000000047</v>
          </cell>
          <cell r="H13">
            <v>72529.760000000009</v>
          </cell>
          <cell r="I13">
            <v>140091.45760000008</v>
          </cell>
          <cell r="J13">
            <v>125218.77217600006</v>
          </cell>
          <cell r="K13">
            <v>-411126.97</v>
          </cell>
          <cell r="L13">
            <v>-414045.23807999998</v>
          </cell>
          <cell r="M13">
            <v>302208.50631999993</v>
          </cell>
          <cell r="N13">
            <v>-390082.91198399989</v>
          </cell>
          <cell r="O13"/>
          <cell r="P13" t="str">
            <v>Net Profit</v>
          </cell>
          <cell r="Q13">
            <v>-155744.43464875483</v>
          </cell>
          <cell r="R13">
            <v>421.97167228662875</v>
          </cell>
          <cell r="S13">
            <v>701691.94940448995</v>
          </cell>
          <cell r="T13">
            <v>115610.45873632538</v>
          </cell>
          <cell r="U13">
            <v>170847.79206965864</v>
          </cell>
          <cell r="V13">
            <v>777657.19206965854</v>
          </cell>
          <cell r="W13">
            <v>126787.72540299199</v>
          </cell>
          <cell r="X13">
            <v>117314.72540299199</v>
          </cell>
          <cell r="Y13">
            <v>722439.98095854744</v>
          </cell>
          <cell r="Z13">
            <v>47240.380958547583</v>
          </cell>
          <cell r="AA13">
            <v>70251.735625214293</v>
          </cell>
          <cell r="AB13">
            <v>854130.42762521422</v>
          </cell>
          <cell r="AC13">
            <v>3548649.9052771721</v>
          </cell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>
            <v>971622.54420897609</v>
          </cell>
          <cell r="AC15">
            <v>971.62254420897614</v>
          </cell>
          <cell r="AD15"/>
          <cell r="AE15"/>
          <cell r="AF15"/>
        </row>
        <row r="16">
          <cell r="A16" t="str">
            <v>NV GP</v>
          </cell>
          <cell r="B16">
            <v>183400</v>
          </cell>
          <cell r="C16">
            <v>217800</v>
          </cell>
          <cell r="D16">
            <v>289900</v>
          </cell>
          <cell r="E16">
            <v>246000</v>
          </cell>
          <cell r="F16">
            <v>178500</v>
          </cell>
          <cell r="G16">
            <v>210000</v>
          </cell>
          <cell r="H16">
            <v>210000</v>
          </cell>
          <cell r="I16">
            <v>252000</v>
          </cell>
          <cell r="J16">
            <v>252000</v>
          </cell>
          <cell r="K16">
            <v>233739</v>
          </cell>
          <cell r="L16">
            <v>146806.69999999998</v>
          </cell>
          <cell r="M16">
            <v>312868.17000000004</v>
          </cell>
          <cell r="N16">
            <v>2733013.87</v>
          </cell>
          <cell r="O16"/>
          <cell r="P16" t="str">
            <v>NV GP</v>
          </cell>
          <cell r="Q16">
            <v>246600</v>
          </cell>
          <cell r="R16">
            <v>243000</v>
          </cell>
          <cell r="S16">
            <v>225000</v>
          </cell>
          <cell r="T16">
            <v>237500</v>
          </cell>
          <cell r="U16">
            <v>237500</v>
          </cell>
          <cell r="V16">
            <v>237500</v>
          </cell>
          <cell r="W16">
            <v>243750</v>
          </cell>
          <cell r="X16">
            <v>243750</v>
          </cell>
          <cell r="Y16">
            <v>243750</v>
          </cell>
          <cell r="Z16">
            <v>243750</v>
          </cell>
          <cell r="AA16">
            <v>243750</v>
          </cell>
          <cell r="AB16">
            <v>243750</v>
          </cell>
          <cell r="AC16">
            <v>2889600</v>
          </cell>
          <cell r="AD16"/>
          <cell r="AE16"/>
          <cell r="AF16"/>
        </row>
        <row r="17">
          <cell r="A17" t="str">
            <v>UV GP</v>
          </cell>
          <cell r="B17">
            <v>198098</v>
          </cell>
          <cell r="C17">
            <v>239866</v>
          </cell>
          <cell r="D17">
            <v>271226</v>
          </cell>
          <cell r="E17">
            <v>257300</v>
          </cell>
          <cell r="F17">
            <v>242000</v>
          </cell>
          <cell r="G17">
            <v>245500</v>
          </cell>
          <cell r="H17">
            <v>263375</v>
          </cell>
          <cell r="I17">
            <v>281250</v>
          </cell>
          <cell r="J17">
            <v>316625</v>
          </cell>
          <cell r="K17">
            <v>152915</v>
          </cell>
          <cell r="L17">
            <v>244349.8</v>
          </cell>
          <cell r="M17">
            <v>297538</v>
          </cell>
          <cell r="N17">
            <v>3010042.8</v>
          </cell>
          <cell r="O17"/>
          <cell r="P17" t="str">
            <v>UV GP</v>
          </cell>
          <cell r="Q17">
            <v>184201</v>
          </cell>
          <cell r="R17">
            <v>229316</v>
          </cell>
          <cell r="S17">
            <v>243499.99999999997</v>
          </cell>
          <cell r="T17">
            <v>284088.88888888888</v>
          </cell>
          <cell r="U17">
            <v>288288.88888888888</v>
          </cell>
          <cell r="V17">
            <v>294288.88888888888</v>
          </cell>
          <cell r="W17">
            <v>300288.88888888888</v>
          </cell>
          <cell r="X17">
            <v>306288.88888888888</v>
          </cell>
          <cell r="Y17">
            <v>314211.11111111112</v>
          </cell>
          <cell r="Z17">
            <v>280611.11111111112</v>
          </cell>
          <cell r="AA17">
            <v>293511.11111111112</v>
          </cell>
          <cell r="AB17">
            <v>306411.11111111112</v>
          </cell>
          <cell r="AC17">
            <v>3325005.8888888885</v>
          </cell>
          <cell r="AD17"/>
          <cell r="AE17"/>
          <cell r="AF17"/>
        </row>
        <row r="18">
          <cell r="A18" t="str">
            <v>F&amp;I GP</v>
          </cell>
          <cell r="B18">
            <v>106000</v>
          </cell>
          <cell r="C18">
            <v>113000</v>
          </cell>
          <cell r="D18">
            <v>143448</v>
          </cell>
          <cell r="E18">
            <v>162420</v>
          </cell>
          <cell r="F18">
            <v>134250</v>
          </cell>
          <cell r="G18">
            <v>146250</v>
          </cell>
          <cell r="H18">
            <v>150000</v>
          </cell>
          <cell r="I18">
            <v>168750</v>
          </cell>
          <cell r="J18">
            <v>176250</v>
          </cell>
          <cell r="K18">
            <v>130392.57</v>
          </cell>
          <cell r="L18">
            <v>124410</v>
          </cell>
          <cell r="M18">
            <v>332262</v>
          </cell>
          <cell r="N18">
            <v>1887432.57</v>
          </cell>
          <cell r="O18"/>
          <cell r="P18" t="str">
            <v>F&amp;I GP</v>
          </cell>
          <cell r="Q18">
            <v>137445</v>
          </cell>
          <cell r="R18">
            <v>144738</v>
          </cell>
          <cell r="S18">
            <v>141933</v>
          </cell>
          <cell r="T18">
            <v>145286.53333333333</v>
          </cell>
          <cell r="U18">
            <v>146969.53333333333</v>
          </cell>
          <cell r="V18">
            <v>148652.53333333333</v>
          </cell>
          <cell r="W18">
            <v>150335.53333333333</v>
          </cell>
          <cell r="X18">
            <v>152018.53333333333</v>
          </cell>
          <cell r="Y18">
            <v>153763.86666666667</v>
          </cell>
          <cell r="Z18">
            <v>145348.86666666667</v>
          </cell>
          <cell r="AA18">
            <v>148714.86666666667</v>
          </cell>
          <cell r="AB18">
            <v>152080.86666666667</v>
          </cell>
          <cell r="AC18">
            <v>1767287.1333333333</v>
          </cell>
          <cell r="AD18"/>
          <cell r="AE18"/>
          <cell r="AF18"/>
        </row>
        <row r="19">
          <cell r="A19" t="str">
            <v>Parts GP</v>
          </cell>
          <cell r="B19">
            <v>231600</v>
          </cell>
          <cell r="C19">
            <v>280200</v>
          </cell>
          <cell r="D19">
            <v>344019</v>
          </cell>
          <cell r="E19">
            <v>264500</v>
          </cell>
          <cell r="F19">
            <v>301920</v>
          </cell>
          <cell r="G19">
            <v>304939.2</v>
          </cell>
          <cell r="H19">
            <v>307988.59200000006</v>
          </cell>
          <cell r="I19">
            <v>311068.47792000003</v>
          </cell>
          <cell r="J19">
            <v>314179.16269920004</v>
          </cell>
          <cell r="K19">
            <v>213099.48</v>
          </cell>
          <cell r="L19">
            <v>211417.02000000002</v>
          </cell>
          <cell r="M19">
            <v>405050.22000000003</v>
          </cell>
          <cell r="N19">
            <v>3489981.1526192003</v>
          </cell>
          <cell r="O19"/>
          <cell r="P19" t="str">
            <v>Parts GP</v>
          </cell>
          <cell r="Q19">
            <v>218260</v>
          </cell>
          <cell r="R19">
            <v>261995.59800000003</v>
          </cell>
          <cell r="S19">
            <v>270360</v>
          </cell>
          <cell r="T19">
            <v>296280</v>
          </cell>
          <cell r="U19">
            <v>347400</v>
          </cell>
          <cell r="V19">
            <v>318240</v>
          </cell>
          <cell r="W19">
            <v>279360</v>
          </cell>
          <cell r="X19">
            <v>265500</v>
          </cell>
          <cell r="Y19">
            <v>245700</v>
          </cell>
          <cell r="Z19">
            <v>245700</v>
          </cell>
          <cell r="AA19">
            <v>245700</v>
          </cell>
          <cell r="AB19">
            <v>321300</v>
          </cell>
          <cell r="AC19">
            <v>3315795.5980000002</v>
          </cell>
          <cell r="AD19"/>
          <cell r="AE19"/>
          <cell r="AF19"/>
        </row>
        <row r="20">
          <cell r="A20" t="str">
            <v>Service GP</v>
          </cell>
          <cell r="B20">
            <v>330548.35000000003</v>
          </cell>
          <cell r="C20">
            <v>360343.60000000003</v>
          </cell>
          <cell r="D20">
            <v>349205.5</v>
          </cell>
          <cell r="E20">
            <v>421371.71</v>
          </cell>
          <cell r="F20">
            <v>389333.75</v>
          </cell>
          <cell r="G20">
            <v>332904</v>
          </cell>
          <cell r="H20">
            <v>423696</v>
          </cell>
          <cell r="I20">
            <v>423696</v>
          </cell>
          <cell r="J20">
            <v>317772</v>
          </cell>
          <cell r="K20">
            <v>359905.33</v>
          </cell>
          <cell r="L20">
            <v>342928.6</v>
          </cell>
          <cell r="M20">
            <v>454253.18399999995</v>
          </cell>
          <cell r="N20">
            <v>4505958.0240000002</v>
          </cell>
          <cell r="O20"/>
          <cell r="P20" t="str">
            <v>Service GP</v>
          </cell>
          <cell r="Q20">
            <v>318450.09553499997</v>
          </cell>
          <cell r="R20">
            <v>389924.33333333326</v>
          </cell>
          <cell r="S20">
            <v>424599.99999999994</v>
          </cell>
          <cell r="T20">
            <v>438753.33333333326</v>
          </cell>
          <cell r="U20">
            <v>407615.99999999994</v>
          </cell>
          <cell r="V20">
            <v>407615.99999999994</v>
          </cell>
          <cell r="W20">
            <v>452906.66666666657</v>
          </cell>
          <cell r="X20">
            <v>452906.66666666657</v>
          </cell>
          <cell r="Y20">
            <v>407615.99999999994</v>
          </cell>
          <cell r="Z20">
            <v>407615.99999999994</v>
          </cell>
          <cell r="AA20">
            <v>407638.64533333329</v>
          </cell>
          <cell r="AB20">
            <v>498197.33333333326</v>
          </cell>
          <cell r="AC20">
            <v>5013841.0742016658</v>
          </cell>
          <cell r="AD20"/>
          <cell r="AE20"/>
          <cell r="AF20"/>
        </row>
        <row r="21">
          <cell r="B21">
            <v>1049646.3500000001</v>
          </cell>
          <cell r="C21">
            <v>1211209.6000000001</v>
          </cell>
          <cell r="D21">
            <v>1397798.5</v>
          </cell>
          <cell r="E21">
            <v>1351591.71</v>
          </cell>
          <cell r="F21">
            <v>1246003.75</v>
          </cell>
          <cell r="G21">
            <v>1239593.2</v>
          </cell>
          <cell r="H21">
            <v>1355059.5920000002</v>
          </cell>
          <cell r="I21">
            <v>1436764.47792</v>
          </cell>
          <cell r="J21">
            <v>1376826.1626992</v>
          </cell>
          <cell r="K21">
            <v>1090051.3800000001</v>
          </cell>
          <cell r="L21">
            <v>1069912.1200000001</v>
          </cell>
          <cell r="M21">
            <v>1801971.574</v>
          </cell>
          <cell r="N21">
            <v>15626428.4166192</v>
          </cell>
          <cell r="O21"/>
          <cell r="Q21">
            <v>1104956.0955349999</v>
          </cell>
          <cell r="R21">
            <v>1268973.9313333333</v>
          </cell>
          <cell r="S21">
            <v>1305393</v>
          </cell>
          <cell r="T21">
            <v>1401908.7555555555</v>
          </cell>
          <cell r="U21">
            <v>1427774.4222222222</v>
          </cell>
          <cell r="V21">
            <v>1406297.4222222222</v>
          </cell>
          <cell r="W21">
            <v>1426641.0888888887</v>
          </cell>
          <cell r="X21">
            <v>1420464.0888888887</v>
          </cell>
          <cell r="Y21">
            <v>1365040.9777777777</v>
          </cell>
          <cell r="Z21">
            <v>1323025.9777777777</v>
          </cell>
          <cell r="AA21">
            <v>1339314.6231111111</v>
          </cell>
          <cell r="AB21">
            <v>1521739.3111111112</v>
          </cell>
          <cell r="AC21">
            <v>16311529.694423888</v>
          </cell>
          <cell r="AD21"/>
          <cell r="AE21"/>
          <cell r="AF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</row>
        <row r="24">
          <cell r="A24" t="str">
            <v>Check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/>
          <cell r="P24" t="str">
            <v>Check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/>
          <cell r="AE24"/>
          <cell r="AF24"/>
        </row>
        <row r="25">
          <cell r="A25" t="str">
            <v>Check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/>
          <cell r="P25" t="str">
            <v>Check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A26" t="str">
            <v>Check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/>
          <cell r="P26" t="str">
            <v>Check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A27" t="str">
            <v>Check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/>
          <cell r="P27" t="str">
            <v>Check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A28" t="str">
            <v>Check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/>
          <cell r="P28" t="str">
            <v>Check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Check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/>
          <cell r="P29" t="str">
            <v>Check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Q31"/>
          <cell r="R31"/>
          <cell r="S31"/>
          <cell r="T31"/>
          <cell r="U31"/>
          <cell r="V31"/>
          <cell r="W31"/>
        </row>
        <row r="32">
          <cell r="A32" t="str">
            <v>TOTAL COMPANY</v>
          </cell>
          <cell r="B32">
            <v>45383</v>
          </cell>
          <cell r="C32">
            <v>45413</v>
          </cell>
          <cell r="D32">
            <v>45444</v>
          </cell>
          <cell r="E32">
            <v>45474</v>
          </cell>
          <cell r="F32">
            <v>45505</v>
          </cell>
          <cell r="G32">
            <v>45536</v>
          </cell>
          <cell r="H32">
            <v>45566</v>
          </cell>
          <cell r="I32">
            <v>45597</v>
          </cell>
          <cell r="J32">
            <v>45627</v>
          </cell>
          <cell r="K32">
            <v>45658</v>
          </cell>
          <cell r="L32">
            <v>45689</v>
          </cell>
          <cell r="M32">
            <v>45717</v>
          </cell>
          <cell r="N32" t="str">
            <v>2025 FY</v>
          </cell>
          <cell r="O32"/>
          <cell r="Q32"/>
          <cell r="R32"/>
          <cell r="S32"/>
          <cell r="T32"/>
          <cell r="U32"/>
          <cell r="V32"/>
          <cell r="W32"/>
        </row>
        <row r="33">
          <cell r="A33"/>
          <cell r="B33" t="str">
            <v>Projected</v>
          </cell>
          <cell r="C33" t="str">
            <v>Projected</v>
          </cell>
          <cell r="D33" t="str">
            <v>Projected</v>
          </cell>
          <cell r="E33" t="str">
            <v>Projected</v>
          </cell>
          <cell r="F33" t="str">
            <v>Projected</v>
          </cell>
          <cell r="G33" t="str">
            <v>Projected</v>
          </cell>
          <cell r="H33" t="str">
            <v>Projected</v>
          </cell>
          <cell r="I33" t="str">
            <v>Projected</v>
          </cell>
          <cell r="J33" t="str">
            <v>Projected</v>
          </cell>
          <cell r="K33" t="str">
            <v>Projected</v>
          </cell>
          <cell r="L33" t="str">
            <v>Projected</v>
          </cell>
          <cell r="M33" t="str">
            <v>Projected</v>
          </cell>
          <cell r="N33"/>
        </row>
        <row r="35">
          <cell r="A35" t="str">
            <v>New Vehicles</v>
          </cell>
          <cell r="B35">
            <v>82393.878124451061</v>
          </cell>
          <cell r="C35">
            <v>82393.878124451061</v>
          </cell>
          <cell r="D35">
            <v>125046.95937445102</v>
          </cell>
          <cell r="E35">
            <v>77762.328124451073</v>
          </cell>
          <cell r="F35">
            <v>77762.328124451073</v>
          </cell>
          <cell r="G35">
            <v>119321.82499945103</v>
          </cell>
          <cell r="H35">
            <v>82393.878124451061</v>
          </cell>
          <cell r="I35">
            <v>76218.478124451038</v>
          </cell>
          <cell r="J35">
            <v>103307.79062445104</v>
          </cell>
          <cell r="K35">
            <v>65392.478124451038</v>
          </cell>
          <cell r="L35">
            <v>65392.478124451038</v>
          </cell>
          <cell r="M35">
            <v>135096.09687445103</v>
          </cell>
          <cell r="N35">
            <v>1092482.3968684124</v>
          </cell>
        </row>
        <row r="36">
          <cell r="A36" t="str">
            <v>Used Vehicles</v>
          </cell>
          <cell r="B36">
            <v>52555.444103050482</v>
          </cell>
          <cell r="C36">
            <v>87748.110769717052</v>
          </cell>
          <cell r="D36">
            <v>208041.14618638367</v>
          </cell>
          <cell r="E36">
            <v>115935.54410305043</v>
          </cell>
          <cell r="F36">
            <v>125801.79410305043</v>
          </cell>
          <cell r="G36">
            <v>221983.92222805045</v>
          </cell>
          <cell r="H36">
            <v>115935.54410305043</v>
          </cell>
          <cell r="I36">
            <v>172775.54410305043</v>
          </cell>
          <cell r="J36">
            <v>192674.50660305045</v>
          </cell>
          <cell r="K36">
            <v>98510.544103050459</v>
          </cell>
          <cell r="L36">
            <v>98510.544103050459</v>
          </cell>
          <cell r="M36">
            <v>217215.31285305045</v>
          </cell>
          <cell r="N36">
            <v>1707687.957361605</v>
          </cell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</row>
        <row r="37">
          <cell r="A37" t="str">
            <v>F&amp;I</v>
          </cell>
          <cell r="B37">
            <v>85452.9597390899</v>
          </cell>
          <cell r="C37">
            <v>94548.666014370785</v>
          </cell>
          <cell r="D37">
            <v>181402.65633459552</v>
          </cell>
          <cell r="E37">
            <v>95146.641806224754</v>
          </cell>
          <cell r="F37">
            <v>97884.252705101142</v>
          </cell>
          <cell r="G37">
            <v>177571.86360397749</v>
          </cell>
          <cell r="H37">
            <v>96953.917706224733</v>
          </cell>
          <cell r="I37">
            <v>111518.91310173033</v>
          </cell>
          <cell r="J37">
            <v>161000.57839892135</v>
          </cell>
          <cell r="K37">
            <v>83112.96750004495</v>
          </cell>
          <cell r="L37">
            <v>83112.96750004495</v>
          </cell>
          <cell r="M37">
            <v>179171.89818937081</v>
          </cell>
          <cell r="N37">
            <v>1446878.2825996967</v>
          </cell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</row>
        <row r="38">
          <cell r="A38" t="str">
            <v>Parts</v>
          </cell>
          <cell r="B38">
            <v>147916.28503350203</v>
          </cell>
          <cell r="C38">
            <v>182182.38796802139</v>
          </cell>
          <cell r="D38">
            <v>229501.98356624233</v>
          </cell>
          <cell r="E38">
            <v>182182.38796802139</v>
          </cell>
          <cell r="F38">
            <v>176471.37081226823</v>
          </cell>
          <cell r="G38">
            <v>255525.81934500852</v>
          </cell>
          <cell r="H38">
            <v>170760.35365651496</v>
          </cell>
          <cell r="I38">
            <v>165049.3365007618</v>
          </cell>
          <cell r="J38">
            <v>241853.78503350203</v>
          </cell>
          <cell r="K38">
            <v>147916.28503350203</v>
          </cell>
          <cell r="L38">
            <v>136494.25072199554</v>
          </cell>
          <cell r="M38">
            <v>257861.8365007618</v>
          </cell>
          <cell r="N38">
            <v>2293716.0821401021</v>
          </cell>
        </row>
        <row r="39">
          <cell r="A39" t="str">
            <v>Service</v>
          </cell>
          <cell r="B39">
            <v>214257.43477113621</v>
          </cell>
          <cell r="C39">
            <v>284149.66450745967</v>
          </cell>
          <cell r="D39">
            <v>179311.31990297447</v>
          </cell>
          <cell r="E39">
            <v>284149.66450745967</v>
          </cell>
          <cell r="F39">
            <v>272500.95955140569</v>
          </cell>
          <cell r="G39">
            <v>237554.84468324395</v>
          </cell>
          <cell r="H39">
            <v>260852.2545953517</v>
          </cell>
          <cell r="I39">
            <v>249203.54963929806</v>
          </cell>
          <cell r="J39">
            <v>214257.43477113621</v>
          </cell>
          <cell r="K39">
            <v>214257.43477113621</v>
          </cell>
          <cell r="L39">
            <v>190960.02485902834</v>
          </cell>
          <cell r="M39">
            <v>249203.54963929806</v>
          </cell>
          <cell r="N39">
            <v>2850658.1361989286</v>
          </cell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</row>
        <row r="40">
          <cell r="A40" t="str">
            <v>Other Income (incl Lexus)</v>
          </cell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</row>
        <row r="41">
          <cell r="A41" t="str">
            <v>Total Selling Gross</v>
          </cell>
          <cell r="B41">
            <v>582576.00177122967</v>
          </cell>
          <cell r="C41">
            <v>731022.70738401997</v>
          </cell>
          <cell r="D41">
            <v>923304.06536464696</v>
          </cell>
          <cell r="E41">
            <v>755176.56650920724</v>
          </cell>
          <cell r="F41">
            <v>750420.7052962766</v>
          </cell>
          <cell r="G41">
            <v>1011958.2748597313</v>
          </cell>
          <cell r="H41">
            <v>726895.94818559289</v>
          </cell>
          <cell r="I41">
            <v>774765.82146929158</v>
          </cell>
          <cell r="J41">
            <v>913094.095431061</v>
          </cell>
          <cell r="K41">
            <v>609189.70953218476</v>
          </cell>
          <cell r="L41">
            <v>574470.26530857035</v>
          </cell>
          <cell r="M41">
            <v>1038548.6940569321</v>
          </cell>
          <cell r="N41">
            <v>9391422.8551687449</v>
          </cell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</row>
        <row r="42">
          <cell r="A42" t="str">
            <v>FEF Incentive</v>
          </cell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>
            <v>0</v>
          </cell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</row>
        <row r="43">
          <cell r="A43" t="str">
            <v>Overheads</v>
          </cell>
          <cell r="B43">
            <v>684555.61304695136</v>
          </cell>
          <cell r="C43">
            <v>670946.20245284727</v>
          </cell>
          <cell r="D43">
            <v>655178.44251394877</v>
          </cell>
          <cell r="E43">
            <v>659930.5700861403</v>
          </cell>
          <cell r="F43">
            <v>666883.14056225494</v>
          </cell>
          <cell r="G43">
            <v>671043.76540865586</v>
          </cell>
          <cell r="H43">
            <v>686396.57191477169</v>
          </cell>
          <cell r="I43">
            <v>671987.29967814463</v>
          </cell>
          <cell r="J43">
            <v>656953.76567639725</v>
          </cell>
          <cell r="K43">
            <v>684380.11399244482</v>
          </cell>
          <cell r="L43">
            <v>687647.6160174153</v>
          </cell>
          <cell r="M43">
            <v>671316.86102660303</v>
          </cell>
          <cell r="N43">
            <v>8067219.962376575</v>
          </cell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</row>
        <row r="44">
          <cell r="A44" t="str">
            <v>Net Profit</v>
          </cell>
          <cell r="B44">
            <v>-101979.61127572169</v>
          </cell>
          <cell r="C44">
            <v>60076.504931172705</v>
          </cell>
          <cell r="D44">
            <v>268125.62285069819</v>
          </cell>
          <cell r="E44">
            <v>95245.996423066943</v>
          </cell>
          <cell r="F44">
            <v>83537.564734021667</v>
          </cell>
          <cell r="G44">
            <v>340914.50945107546</v>
          </cell>
          <cell r="H44">
            <v>40499.376270821202</v>
          </cell>
          <cell r="I44">
            <v>102778.52179114695</v>
          </cell>
          <cell r="J44">
            <v>256140.32975466375</v>
          </cell>
          <cell r="K44">
            <v>-75190.404460260062</v>
          </cell>
          <cell r="L44">
            <v>-113177.35070884496</v>
          </cell>
          <cell r="M44">
            <v>367231.83303032909</v>
          </cell>
          <cell r="N44">
            <v>1324202.892792169</v>
          </cell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</row>
        <row r="45">
          <cell r="A45"/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</row>
        <row r="46"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</row>
        <row r="47">
          <cell r="A47" t="str">
            <v>NV GP</v>
          </cell>
          <cell r="B47">
            <v>243276.93888888889</v>
          </cell>
          <cell r="C47">
            <v>243276.93888888889</v>
          </cell>
          <cell r="D47">
            <v>286055.06388888886</v>
          </cell>
          <cell r="E47">
            <v>237126.93888888889</v>
          </cell>
          <cell r="F47">
            <v>237126.93888888889</v>
          </cell>
          <cell r="G47">
            <v>278808.18888888886</v>
          </cell>
          <cell r="H47">
            <v>243276.93888888889</v>
          </cell>
          <cell r="I47">
            <v>235076.93888888889</v>
          </cell>
          <cell r="J47">
            <v>254651.93888888889</v>
          </cell>
          <cell r="K47">
            <v>216626.93888888889</v>
          </cell>
          <cell r="L47">
            <v>216626.93888888889</v>
          </cell>
          <cell r="M47">
            <v>298133.18888888886</v>
          </cell>
          <cell r="N47">
            <v>2990063.8916666661</v>
          </cell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</row>
        <row r="48">
          <cell r="A48" t="str">
            <v>UV GP</v>
          </cell>
          <cell r="B48">
            <v>240792.00000000003</v>
          </cell>
          <cell r="C48">
            <v>282133.66666666663</v>
          </cell>
          <cell r="D48">
            <v>410522.20833333326</v>
          </cell>
          <cell r="E48">
            <v>311892</v>
          </cell>
          <cell r="F48">
            <v>323142</v>
          </cell>
          <cell r="G48">
            <v>420960.75</v>
          </cell>
          <cell r="H48">
            <v>311892</v>
          </cell>
          <cell r="I48">
            <v>381892</v>
          </cell>
          <cell r="J48">
            <v>382685.75</v>
          </cell>
          <cell r="K48">
            <v>286892</v>
          </cell>
          <cell r="L48">
            <v>286892</v>
          </cell>
          <cell r="M48">
            <v>415423.25</v>
          </cell>
          <cell r="N48">
            <v>4055119.625</v>
          </cell>
        </row>
        <row r="49">
          <cell r="A49" t="str">
            <v>F&amp;I GP</v>
          </cell>
          <cell r="B49">
            <v>153321.42982724719</v>
          </cell>
          <cell r="C49">
            <v>162417.13610252808</v>
          </cell>
          <cell r="D49">
            <v>249271.12642275283</v>
          </cell>
          <cell r="E49">
            <v>163015.11189438205</v>
          </cell>
          <cell r="F49">
            <v>165752.72279325844</v>
          </cell>
          <cell r="G49">
            <v>245440.33369213479</v>
          </cell>
          <cell r="H49">
            <v>164822.38779438203</v>
          </cell>
          <cell r="I49">
            <v>179387.38318988762</v>
          </cell>
          <cell r="J49">
            <v>228869.04848707863</v>
          </cell>
          <cell r="K49">
            <v>150981.43758820224</v>
          </cell>
          <cell r="L49">
            <v>150981.43758820224</v>
          </cell>
          <cell r="M49">
            <v>247040.36827752812</v>
          </cell>
          <cell r="N49">
            <v>2261299.9236575845</v>
          </cell>
        </row>
        <row r="50">
          <cell r="A50" t="str">
            <v>Parts GP</v>
          </cell>
          <cell r="B50">
            <v>251284.75485314237</v>
          </cell>
          <cell r="C50">
            <v>285550.85778766172</v>
          </cell>
          <cell r="D50">
            <v>332870.45338588266</v>
          </cell>
          <cell r="E50">
            <v>285550.85778766172</v>
          </cell>
          <cell r="F50">
            <v>279839.84063190856</v>
          </cell>
          <cell r="G50">
            <v>358894.28916464886</v>
          </cell>
          <cell r="H50">
            <v>274128.82347615529</v>
          </cell>
          <cell r="I50">
            <v>268417.80632040213</v>
          </cell>
          <cell r="J50">
            <v>345222.25485314237</v>
          </cell>
          <cell r="K50">
            <v>251284.75485314237</v>
          </cell>
          <cell r="L50">
            <v>239862.72054163588</v>
          </cell>
          <cell r="M50">
            <v>361230.30632040213</v>
          </cell>
          <cell r="N50">
            <v>3534137.7199757863</v>
          </cell>
        </row>
        <row r="51">
          <cell r="A51" t="str">
            <v>Service GP</v>
          </cell>
          <cell r="B51">
            <v>512543.01806637226</v>
          </cell>
          <cell r="C51">
            <v>582435.24780269573</v>
          </cell>
          <cell r="D51">
            <v>477596.90319821052</v>
          </cell>
          <cell r="E51">
            <v>582435.24780269573</v>
          </cell>
          <cell r="F51">
            <v>570786.54284664174</v>
          </cell>
          <cell r="G51">
            <v>535840.42797848</v>
          </cell>
          <cell r="H51">
            <v>559137.83789058775</v>
          </cell>
          <cell r="I51">
            <v>547489.13293453411</v>
          </cell>
          <cell r="J51">
            <v>512543.01806637226</v>
          </cell>
          <cell r="K51">
            <v>512543.01806637226</v>
          </cell>
          <cell r="L51">
            <v>489245.6081542644</v>
          </cell>
          <cell r="M51">
            <v>547489.13293453411</v>
          </cell>
          <cell r="N51">
            <v>6430085.135741761</v>
          </cell>
        </row>
        <row r="52">
          <cell r="B52">
            <v>1401218.1416356508</v>
          </cell>
          <cell r="C52">
            <v>1555813.8472484411</v>
          </cell>
          <cell r="D52">
            <v>1756315.755229068</v>
          </cell>
          <cell r="E52">
            <v>1580020.1563736284</v>
          </cell>
          <cell r="F52">
            <v>1576648.0451606975</v>
          </cell>
          <cell r="G52">
            <v>1839943.9897241525</v>
          </cell>
          <cell r="H52">
            <v>1553257.988050014</v>
          </cell>
          <cell r="I52">
            <v>1612263.2613337128</v>
          </cell>
          <cell r="J52">
            <v>1723972.0102954821</v>
          </cell>
          <cell r="K52">
            <v>1418328.1493966058</v>
          </cell>
          <cell r="L52">
            <v>1383608.7051729914</v>
          </cell>
          <cell r="M52">
            <v>1869316.246421353</v>
          </cell>
          <cell r="N52">
            <v>19270706.296041798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O2">
            <v>45383</v>
          </cell>
          <cell r="P2">
            <v>45413</v>
          </cell>
          <cell r="Q2">
            <v>45444</v>
          </cell>
          <cell r="R2">
            <v>45474</v>
          </cell>
          <cell r="S2">
            <v>45505</v>
          </cell>
          <cell r="T2">
            <v>45536</v>
          </cell>
          <cell r="U2">
            <v>45566</v>
          </cell>
          <cell r="V2">
            <v>45597</v>
          </cell>
          <cell r="W2">
            <v>45627</v>
          </cell>
          <cell r="X2">
            <v>45658</v>
          </cell>
          <cell r="Y2">
            <v>45689</v>
          </cell>
          <cell r="Z2">
            <v>45717</v>
          </cell>
          <cell r="AE2">
            <v>45383</v>
          </cell>
          <cell r="AF2">
            <v>45413</v>
          </cell>
          <cell r="AG2">
            <v>45444</v>
          </cell>
          <cell r="AH2">
            <v>45474</v>
          </cell>
          <cell r="AI2">
            <v>45505</v>
          </cell>
          <cell r="AJ2">
            <v>45536</v>
          </cell>
          <cell r="AK2">
            <v>45566</v>
          </cell>
          <cell r="AL2">
            <v>45597</v>
          </cell>
          <cell r="AM2">
            <v>45627</v>
          </cell>
          <cell r="AN2">
            <v>45658</v>
          </cell>
          <cell r="AO2">
            <v>45689</v>
          </cell>
          <cell r="AP2">
            <v>45717</v>
          </cell>
        </row>
      </sheetData>
      <sheetData sheetId="20"/>
      <sheetData sheetId="21">
        <row r="25">
          <cell r="C25">
            <v>58419.919999999984</v>
          </cell>
        </row>
      </sheetData>
      <sheetData sheetId="22"/>
      <sheetData sheetId="23"/>
      <sheetData sheetId="24">
        <row r="36">
          <cell r="C36">
            <v>2900.8300000000327</v>
          </cell>
        </row>
      </sheetData>
      <sheetData sheetId="25"/>
      <sheetData sheetId="26"/>
      <sheetData sheetId="27">
        <row r="19">
          <cell r="C19">
            <v>88386.87999999999</v>
          </cell>
        </row>
      </sheetData>
      <sheetData sheetId="28"/>
      <sheetData sheetId="29"/>
      <sheetData sheetId="30">
        <row r="28">
          <cell r="C28">
            <v>203740.25000000017</v>
          </cell>
        </row>
      </sheetData>
      <sheetData sheetId="31"/>
      <sheetData sheetId="32"/>
      <sheetData sheetId="33"/>
      <sheetData sheetId="34"/>
      <sheetData sheetId="35">
        <row r="30">
          <cell r="C30">
            <v>56850.859999999935</v>
          </cell>
        </row>
      </sheetData>
      <sheetData sheetId="36"/>
      <sheetData sheetId="37"/>
      <sheetData sheetId="38"/>
      <sheetData sheetId="39"/>
      <sheetData sheetId="40"/>
      <sheetData sheetId="41">
        <row r="6">
          <cell r="C6">
            <v>562714.30000000005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n7RjLKTAg06C8kSKKG04L2FSVQipiXJJuBa1K00kiIi-VTiyudzpSoqv60VAFYz5" itemId="01VVRVGW3E7CRAFEUHYJB22GFCUVZ6B3KK">
      <xxl21:absoluteUrl r:id="rId2"/>
    </xxl21:alternateUrls>
    <sheetNames>
      <sheetName val="Manual Page"/>
      <sheetName val="TNZ Submitted Budget"/>
      <sheetName val="Variance Analysis vs Budget"/>
      <sheetName val="Input Sheet"/>
      <sheetName val="GP &amp; SE % Contribution"/>
      <sheetName val="Parts GP Calc"/>
      <sheetName val="Service GP Calc"/>
      <sheetName val="TUNZ Extracted TB"/>
      <sheetName val="Export"/>
      <sheetName val="OVERALL - QTD"/>
      <sheetName val="OVERALL"/>
      <sheetName val="NEW VEHICLE GROUP"/>
      <sheetName val="NS NEW VEHICLE"/>
      <sheetName val="NW NEW VEHICLE"/>
      <sheetName val="USED VEHICLE GROUP"/>
      <sheetName val="NS USED VEHICLE"/>
      <sheetName val="NW USED VEHICLE"/>
      <sheetName val="F&amp;I GROUP"/>
      <sheetName val="NS F&amp;I"/>
      <sheetName val="NW F&amp;I"/>
      <sheetName val="PARTS GROUP"/>
      <sheetName val="NS PARTS 130"/>
      <sheetName val="NW PARTS 230"/>
      <sheetName val="NW PARTS 330"/>
      <sheetName val="NW PARTS 430"/>
      <sheetName val="SERVICE GROUP"/>
      <sheetName val="NS SERVICE 140"/>
      <sheetName val="NS SERVICE 147"/>
      <sheetName val="NW SERVICE 240"/>
      <sheetName val="NW SERVICE 340"/>
      <sheetName val="NW SERVICE 440"/>
      <sheetName val="ADMIN &amp; OTHER"/>
      <sheetName val="Other Income"/>
      <sheetName val="LEX NEW VEHICLE"/>
      <sheetName val="LEX USED VEHICLE"/>
      <sheetName val="LEX F&amp;I"/>
      <sheetName val="LEX PARTS"/>
      <sheetName val="LEX SERVICE"/>
      <sheetName val="Retail Detailing"/>
      <sheetName val="Bridgestone GROUP"/>
      <sheetName val="Bridgestone 935"/>
      <sheetName val="Bridgestone 936"/>
      <sheetName val="LEX ADMIN &amp; OTH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O1">
            <v>0</v>
          </cell>
          <cell r="R1"/>
          <cell r="S1"/>
          <cell r="T1"/>
          <cell r="U1"/>
        </row>
        <row r="2">
          <cell r="I2" t="str">
            <v>Toyota Store Report line</v>
          </cell>
          <cell r="O2" t="str">
            <v>BUDGET YTD</v>
          </cell>
          <cell r="P2" t="str">
            <v>Account</v>
          </cell>
          <cell r="Q2" t="str">
            <v>Toyota Store Report page</v>
          </cell>
          <cell r="R2" t="str">
            <v>Department Report Line</v>
          </cell>
          <cell r="S2"/>
          <cell r="T2"/>
          <cell r="U2"/>
        </row>
        <row r="3">
          <cell r="I3" t="str">
            <v>Other Overheads as % of Total Gross Profit</v>
          </cell>
          <cell r="O3"/>
          <cell r="P3" t="str">
            <v>100-1056</v>
          </cell>
          <cell r="Q3" t="str">
            <v>Admin &amp; Other</v>
          </cell>
          <cell r="R3" t="str">
            <v>Admin &amp; OtherOther Overheads as % of Total Gross Profit</v>
          </cell>
          <cell r="S3"/>
          <cell r="T3"/>
          <cell r="U3"/>
        </row>
        <row r="4">
          <cell r="I4" t="str">
            <v>Retail Gross p.u.</v>
          </cell>
          <cell r="O4"/>
          <cell r="P4" t="str">
            <v>100-3142</v>
          </cell>
          <cell r="Q4" t="str">
            <v>New Vehicle</v>
          </cell>
          <cell r="R4" t="str">
            <v>New VehicleRetail Gross p.u.</v>
          </cell>
          <cell r="S4"/>
          <cell r="T4"/>
          <cell r="U4"/>
        </row>
        <row r="5">
          <cell r="I5" t="str">
            <v>Retail Gross p.u.</v>
          </cell>
          <cell r="O5"/>
          <cell r="P5" t="str">
            <v>200-3142</v>
          </cell>
          <cell r="Q5" t="str">
            <v>New Vehicle</v>
          </cell>
          <cell r="R5" t="str">
            <v>New VehicleRetail Gross p.u.</v>
          </cell>
          <cell r="T5"/>
          <cell r="U5"/>
        </row>
        <row r="6">
          <cell r="I6" t="str">
            <v>Direct Delivery Fees (net)</v>
          </cell>
          <cell r="O6"/>
          <cell r="P6" t="str">
            <v>100-3060</v>
          </cell>
          <cell r="Q6" t="str">
            <v>New Vehicle</v>
          </cell>
          <cell r="R6" t="str">
            <v>New VehicleDirect Delivery Fees (net)</v>
          </cell>
          <cell r="S6"/>
          <cell r="T6"/>
          <cell r="U6"/>
        </row>
        <row r="7">
          <cell r="I7" t="str">
            <v>Direct Delivery Fees (net)</v>
          </cell>
          <cell r="O7"/>
          <cell r="P7" t="str">
            <v>200-3060</v>
          </cell>
          <cell r="Q7" t="str">
            <v>New Vehicle</v>
          </cell>
          <cell r="R7" t="str">
            <v>New VehicleDirect Delivery Fees (net)</v>
          </cell>
          <cell r="S7"/>
          <cell r="T7"/>
          <cell r="U7"/>
        </row>
        <row r="8">
          <cell r="I8" t="str">
            <v>Direct Delivery Fees (net)</v>
          </cell>
          <cell r="O8"/>
          <cell r="P8" t="str">
            <v>112-3060</v>
          </cell>
          <cell r="Q8" t="str">
            <v>LEX New Vehicle</v>
          </cell>
          <cell r="R8" t="str">
            <v>LEX New VehicleDirect Delivery Fees (net)</v>
          </cell>
          <cell r="S8"/>
          <cell r="T8"/>
          <cell r="U8"/>
        </row>
        <row r="9">
          <cell r="I9" t="str">
            <v>Direct Delivery Fees (net)</v>
          </cell>
          <cell r="O9"/>
          <cell r="P9" t="str">
            <v>110-3060</v>
          </cell>
          <cell r="Q9" t="str">
            <v>New Vehicle</v>
          </cell>
          <cell r="R9" t="str">
            <v>New VehicleDirect Delivery Fees (net)</v>
          </cell>
          <cell r="S9"/>
          <cell r="T9"/>
          <cell r="U9"/>
        </row>
        <row r="10">
          <cell r="I10" t="str">
            <v>Direct Delivery Fees (net)</v>
          </cell>
          <cell r="O10"/>
          <cell r="P10" t="str">
            <v>400-3060</v>
          </cell>
          <cell r="Q10" t="str">
            <v>New Vehicle</v>
          </cell>
          <cell r="R10" t="str">
            <v>New VehicleDirect Delivery Fees (net)</v>
          </cell>
          <cell r="S10"/>
          <cell r="T10"/>
          <cell r="U10"/>
        </row>
        <row r="11">
          <cell r="I11" t="str">
            <v>Direct Delivery Fees (net)</v>
          </cell>
          <cell r="O11"/>
          <cell r="P11" t="str">
            <v>410-3060</v>
          </cell>
          <cell r="Q11" t="str">
            <v>New Vehicle</v>
          </cell>
          <cell r="R11" t="str">
            <v>New VehicleDirect Delivery Fees (net)</v>
          </cell>
          <cell r="S11"/>
          <cell r="T11"/>
          <cell r="U11"/>
        </row>
        <row r="12">
          <cell r="I12" t="str">
            <v>Direct Delivery Fees (net)</v>
          </cell>
          <cell r="O12"/>
          <cell r="P12" t="str">
            <v>300-3060</v>
          </cell>
          <cell r="Q12" t="str">
            <v>New Vehicle</v>
          </cell>
          <cell r="R12" t="str">
            <v>New VehicleDirect Delivery Fees (net)</v>
          </cell>
          <cell r="S12"/>
          <cell r="T12"/>
          <cell r="U12"/>
        </row>
        <row r="13">
          <cell r="I13" t="str">
            <v>Ex NV demonstrators gross profit p.u.</v>
          </cell>
          <cell r="O13"/>
          <cell r="P13" t="str">
            <v>110-3142</v>
          </cell>
          <cell r="Q13" t="str">
            <v>Used Vehicle</v>
          </cell>
          <cell r="R13" t="str">
            <v>Used VehicleEx NV demonstrators gross profit p.u.</v>
          </cell>
          <cell r="S13"/>
          <cell r="T13"/>
          <cell r="U13"/>
        </row>
        <row r="14">
          <cell r="I14" t="str">
            <v>Direct Delivery Fees (net)</v>
          </cell>
          <cell r="O14"/>
          <cell r="P14" t="str">
            <v>310-3060</v>
          </cell>
          <cell r="Q14" t="str">
            <v>New Vehicle</v>
          </cell>
          <cell r="R14" t="str">
            <v>New VehicleDirect Delivery Fees (net)</v>
          </cell>
          <cell r="S14"/>
          <cell r="T14"/>
          <cell r="U14"/>
        </row>
        <row r="15">
          <cell r="I15" t="str">
            <v>Ex NV demonstrators gross profit p.u.</v>
          </cell>
          <cell r="O15"/>
          <cell r="P15" t="str">
            <v>210-3142</v>
          </cell>
          <cell r="Q15" t="str">
            <v>Used Vehicle</v>
          </cell>
          <cell r="R15" t="str">
            <v>Used VehicleEx NV demonstrators gross profit p.u.</v>
          </cell>
          <cell r="S15"/>
          <cell r="T15"/>
          <cell r="U15"/>
        </row>
        <row r="16">
          <cell r="I16" t="str">
            <v>Ex NV demonstrators gross profit p.u.</v>
          </cell>
          <cell r="O16"/>
          <cell r="P16" t="str">
            <v>410-3142</v>
          </cell>
          <cell r="Q16" t="str">
            <v>Used Vehicle</v>
          </cell>
          <cell r="R16" t="str">
            <v>Used VehicleEx NV demonstrators gross profit p.u.</v>
          </cell>
          <cell r="S16"/>
          <cell r="T16"/>
          <cell r="U16"/>
        </row>
        <row r="17">
          <cell r="I17" t="str">
            <v>Ex NV demonstrators gross profit p.u.</v>
          </cell>
          <cell r="O17"/>
          <cell r="P17" t="str">
            <v>310-3142</v>
          </cell>
          <cell r="Q17" t="str">
            <v>Used Vehicle</v>
          </cell>
          <cell r="R17" t="str">
            <v>Used VehicleEx NV demonstrators gross profit p.u.</v>
          </cell>
          <cell r="S17"/>
          <cell r="T17"/>
          <cell r="U17"/>
        </row>
        <row r="18">
          <cell r="I18" t="str">
            <v>Direct Delivery Fees (net)</v>
          </cell>
          <cell r="O18"/>
          <cell r="P18" t="str">
            <v>210-3060</v>
          </cell>
          <cell r="Q18" t="str">
            <v>New Vehicle</v>
          </cell>
          <cell r="R18" t="str">
            <v>New VehicleDirect Delivery Fees (net)</v>
          </cell>
          <cell r="S18"/>
          <cell r="T18"/>
          <cell r="U18"/>
        </row>
        <row r="19">
          <cell r="I19" t="str">
            <v>Retail Gross p.u.</v>
          </cell>
          <cell r="O19"/>
          <cell r="P19" t="str">
            <v>400-3142</v>
          </cell>
          <cell r="Q19" t="str">
            <v>New Vehicle</v>
          </cell>
          <cell r="R19" t="str">
            <v>New VehicleRetail Gross p.u.</v>
          </cell>
          <cell r="S19"/>
          <cell r="T19"/>
          <cell r="U19"/>
        </row>
        <row r="20">
          <cell r="I20" t="str">
            <v>Retail Gross p.u.</v>
          </cell>
          <cell r="O20"/>
          <cell r="P20" t="str">
            <v>300-3142</v>
          </cell>
          <cell r="Q20" t="str">
            <v>New Vehicle</v>
          </cell>
          <cell r="R20" t="str">
            <v>New VehicleRetail Gross p.u.</v>
          </cell>
          <cell r="S20"/>
        </row>
        <row r="21">
          <cell r="I21" t="str">
            <v>Other Overheads as % of Total Gross Profit</v>
          </cell>
          <cell r="O21"/>
          <cell r="P21" t="str">
            <v>130-3145</v>
          </cell>
          <cell r="Q21" t="str">
            <v>Admin &amp; Other</v>
          </cell>
          <cell r="R21" t="str">
            <v>Admin &amp; OtherOther Overheads as % of Total Gross Profit</v>
          </cell>
          <cell r="S21"/>
          <cell r="T21"/>
          <cell r="U21"/>
        </row>
        <row r="22">
          <cell r="I22" t="str">
            <v>Miscellaneous % of Total Sales</v>
          </cell>
          <cell r="O22"/>
          <cell r="P22" t="str">
            <v>140-3145</v>
          </cell>
          <cell r="Q22" t="str">
            <v>Service</v>
          </cell>
          <cell r="R22" t="str">
            <v>ServiceMiscellaneous % of Total Sales</v>
          </cell>
          <cell r="S22"/>
          <cell r="T22"/>
          <cell r="U22"/>
        </row>
        <row r="23">
          <cell r="I23" t="str">
            <v>Miscellaneous % of Total Sales</v>
          </cell>
          <cell r="O23"/>
          <cell r="P23" t="str">
            <v>142-3145</v>
          </cell>
          <cell r="Q23" t="str">
            <v>Lex Service</v>
          </cell>
          <cell r="R23" t="str">
            <v>Lex ServiceMiscellaneous % of Total Sales</v>
          </cell>
          <cell r="S23"/>
          <cell r="T23"/>
          <cell r="U23"/>
        </row>
        <row r="24">
          <cell r="I24" t="str">
            <v>Other Overheads as % of Total Gross Profit</v>
          </cell>
          <cell r="O24"/>
          <cell r="P24" t="str">
            <v>150-3145</v>
          </cell>
          <cell r="Q24" t="str">
            <v>LEX Admin &amp; Other</v>
          </cell>
          <cell r="R24" t="str">
            <v>LEX Admin &amp; OtherOther Overheads as % of Total Gross Profit</v>
          </cell>
          <cell r="S24"/>
          <cell r="T24"/>
          <cell r="U24"/>
        </row>
        <row r="25">
          <cell r="I25" t="str">
            <v>Other Overheads as % of Total Gross Profit</v>
          </cell>
          <cell r="O25"/>
          <cell r="P25" t="str">
            <v>120-3145</v>
          </cell>
          <cell r="Q25" t="str">
            <v>Admin &amp; Other</v>
          </cell>
          <cell r="R25" t="str">
            <v>Admin &amp; OtherOther Overheads as % of Total Gross Profit</v>
          </cell>
          <cell r="S25"/>
          <cell r="T25"/>
          <cell r="U25"/>
        </row>
        <row r="26">
          <cell r="I26" t="str">
            <v>Other Overheads as % of Total Gross Profit</v>
          </cell>
          <cell r="O26"/>
          <cell r="P26" t="str">
            <v>160-3145</v>
          </cell>
          <cell r="Q26" t="str">
            <v>Admin &amp; Other</v>
          </cell>
          <cell r="R26" t="str">
            <v>Admin &amp; OtherOther Overheads as % of Total Gross Profit</v>
          </cell>
          <cell r="S26"/>
          <cell r="T26"/>
          <cell r="U26"/>
        </row>
        <row r="27">
          <cell r="I27" t="str">
            <v>Other Overheads as % of Total Gross Profit</v>
          </cell>
          <cell r="O27"/>
          <cell r="P27" t="str">
            <v>220-3145</v>
          </cell>
          <cell r="Q27" t="str">
            <v>Admin &amp; Other</v>
          </cell>
          <cell r="R27" t="str">
            <v>Admin &amp; OtherOther Overheads as % of Total Gross Profit</v>
          </cell>
          <cell r="S27"/>
          <cell r="T27"/>
          <cell r="U27"/>
        </row>
        <row r="28">
          <cell r="I28" t="str">
            <v>Other Overheads as % of Total Gross Profit</v>
          </cell>
          <cell r="O28"/>
          <cell r="P28" t="str">
            <v>935-3145</v>
          </cell>
          <cell r="Q28" t="str">
            <v>LEX Admin &amp; Other</v>
          </cell>
          <cell r="R28" t="str">
            <v>LEX Admin &amp; OtherOther Overheads as % of Total Gross Profit</v>
          </cell>
          <cell r="S28"/>
          <cell r="T28"/>
          <cell r="U28"/>
        </row>
        <row r="29">
          <cell r="I29" t="str">
            <v>Other Overheads as % of Total Gross Profit</v>
          </cell>
          <cell r="O29"/>
          <cell r="P29" t="str">
            <v>936-3145</v>
          </cell>
          <cell r="Q29" t="str">
            <v>LEX Admin &amp; Other</v>
          </cell>
          <cell r="R29" t="str">
            <v>LEX Admin &amp; OtherOther Overheads as % of Total Gross Profit</v>
          </cell>
          <cell r="S29"/>
          <cell r="T29"/>
          <cell r="U29"/>
        </row>
        <row r="30">
          <cell r="I30" t="str">
            <v>Other Income per NV unit</v>
          </cell>
          <cell r="O30"/>
          <cell r="P30" t="str">
            <v>112-3145</v>
          </cell>
          <cell r="Q30" t="str">
            <v>LEX New Vehicle</v>
          </cell>
          <cell r="R30" t="str">
            <v>LEX New VehicleOther Income per NV unit</v>
          </cell>
          <cell r="S30"/>
          <cell r="T30"/>
          <cell r="U30"/>
        </row>
        <row r="31">
          <cell r="I31" t="str">
            <v>Other Income per NV unit</v>
          </cell>
          <cell r="O31"/>
          <cell r="P31" t="str">
            <v>100-3145</v>
          </cell>
          <cell r="Q31" t="str">
            <v>New Vehicle</v>
          </cell>
          <cell r="R31" t="str">
            <v>New VehicleOther Income per NV unit</v>
          </cell>
          <cell r="S31"/>
          <cell r="T31"/>
          <cell r="U31"/>
        </row>
        <row r="32">
          <cell r="I32" t="str">
            <v>Other Income per NV unit</v>
          </cell>
          <cell r="O32"/>
          <cell r="P32" t="str">
            <v>110-3145</v>
          </cell>
          <cell r="Q32" t="str">
            <v>New Vehicle</v>
          </cell>
          <cell r="R32" t="str">
            <v>New VehicleOther Income per NV unit</v>
          </cell>
          <cell r="S32"/>
          <cell r="T32"/>
          <cell r="U32"/>
        </row>
        <row r="33">
          <cell r="I33" t="str">
            <v>Other Income per NV unit</v>
          </cell>
          <cell r="O33"/>
          <cell r="P33" t="str">
            <v>200-3145</v>
          </cell>
          <cell r="Q33" t="str">
            <v>New Vehicle</v>
          </cell>
          <cell r="R33" t="str">
            <v>New VehicleOther Income per NV unit</v>
          </cell>
          <cell r="S33"/>
          <cell r="T33"/>
          <cell r="U33"/>
        </row>
        <row r="34">
          <cell r="I34" t="str">
            <v>Other Income per NV unit</v>
          </cell>
          <cell r="O34"/>
          <cell r="P34" t="str">
            <v>210-3145</v>
          </cell>
          <cell r="Q34" t="str">
            <v>New Vehicle</v>
          </cell>
          <cell r="R34" t="str">
            <v>New VehicleOther Income per NV unit</v>
          </cell>
          <cell r="S34"/>
          <cell r="T34"/>
          <cell r="U34"/>
        </row>
        <row r="35">
          <cell r="I35" t="str">
            <v>Other Income per NV unit</v>
          </cell>
          <cell r="O35"/>
          <cell r="P35" t="str">
            <v>400-3145</v>
          </cell>
          <cell r="Q35" t="str">
            <v>New Vehicle</v>
          </cell>
          <cell r="R35" t="str">
            <v>New VehicleOther Income per NV unit</v>
          </cell>
          <cell r="S35"/>
          <cell r="T35"/>
          <cell r="U35"/>
        </row>
        <row r="36">
          <cell r="I36" t="str">
            <v>Other Income per NV unit</v>
          </cell>
          <cell r="O36"/>
          <cell r="P36" t="str">
            <v>410-3145</v>
          </cell>
          <cell r="Q36" t="str">
            <v>New Vehicle</v>
          </cell>
          <cell r="R36" t="str">
            <v>New VehicleOther Income per NV unit</v>
          </cell>
          <cell r="S36"/>
          <cell r="T36"/>
          <cell r="U36"/>
        </row>
        <row r="37">
          <cell r="I37" t="str">
            <v>Other Income per NV unit</v>
          </cell>
          <cell r="O37"/>
          <cell r="P37" t="str">
            <v>300-3145</v>
          </cell>
          <cell r="Q37" t="str">
            <v>New Vehicle</v>
          </cell>
          <cell r="R37" t="str">
            <v>New VehicleOther Income per NV unit</v>
          </cell>
          <cell r="S37"/>
          <cell r="T37"/>
          <cell r="U37"/>
        </row>
        <row r="38">
          <cell r="I38" t="str">
            <v>Other Income per NV unit</v>
          </cell>
          <cell r="O38"/>
          <cell r="P38" t="str">
            <v>310-3145</v>
          </cell>
          <cell r="Q38" t="str">
            <v>New Vehicle</v>
          </cell>
          <cell r="R38" t="str">
            <v>New VehicleOther Income per NV unit</v>
          </cell>
          <cell r="S38"/>
          <cell r="T38"/>
          <cell r="U38"/>
        </row>
        <row r="39">
          <cell r="I39" t="str">
            <v>Miscellaneous % of Total Sales</v>
          </cell>
          <cell r="O39"/>
          <cell r="P39" t="str">
            <v>340-3145</v>
          </cell>
          <cell r="Q39" t="str">
            <v>Service</v>
          </cell>
          <cell r="R39" t="str">
            <v>ServiceMiscellaneous % of Total Sales</v>
          </cell>
          <cell r="S39"/>
          <cell r="T39"/>
          <cell r="U39"/>
        </row>
        <row r="40">
          <cell r="I40" t="str">
            <v>Other Overheads as % of Total Gross Profit</v>
          </cell>
          <cell r="O40"/>
          <cell r="P40" t="str">
            <v>230-3145</v>
          </cell>
          <cell r="Q40" t="str">
            <v>Admin &amp; Other</v>
          </cell>
          <cell r="R40" t="str">
            <v>Admin &amp; OtherOther Overheads as % of Total Gross Profit</v>
          </cell>
          <cell r="S40"/>
          <cell r="T40"/>
          <cell r="U40"/>
        </row>
        <row r="41">
          <cell r="I41" t="str">
            <v>Miscellaneous % of Total Sales</v>
          </cell>
          <cell r="O41"/>
          <cell r="P41" t="str">
            <v>240-3145</v>
          </cell>
          <cell r="Q41" t="str">
            <v>Service</v>
          </cell>
          <cell r="R41" t="str">
            <v>ServiceMiscellaneous % of Total Sales</v>
          </cell>
          <cell r="S41"/>
          <cell r="T41"/>
          <cell r="U41"/>
        </row>
        <row r="42">
          <cell r="I42" t="str">
            <v>Other Overheads as % of Total Gross Profit</v>
          </cell>
          <cell r="O42"/>
          <cell r="P42" t="str">
            <v>190-3145</v>
          </cell>
          <cell r="Q42" t="str">
            <v>Admin &amp; Other</v>
          </cell>
          <cell r="R42" t="str">
            <v>Admin &amp; OtherOther Overheads as % of Total Gross Profit</v>
          </cell>
          <cell r="S42"/>
          <cell r="T42"/>
          <cell r="U42"/>
        </row>
        <row r="43">
          <cell r="I43" t="str">
            <v>Other Overheads as % of Total Gross Profit</v>
          </cell>
          <cell r="O43"/>
          <cell r="P43" t="str">
            <v>440-3145</v>
          </cell>
          <cell r="Q43" t="str">
            <v>Admin &amp; Other</v>
          </cell>
          <cell r="R43" t="str">
            <v>Admin &amp; OtherOther Overheads as % of Total Gross Profit</v>
          </cell>
          <cell r="S43"/>
          <cell r="T43"/>
          <cell r="U43"/>
        </row>
        <row r="44">
          <cell r="I44" t="str">
            <v>Retail Gross p.u.</v>
          </cell>
          <cell r="O44"/>
          <cell r="P44" t="str">
            <v>100-3147</v>
          </cell>
          <cell r="Q44" t="str">
            <v>New Vehicle</v>
          </cell>
          <cell r="R44" t="str">
            <v>New VehicleRetail Gross p.u.</v>
          </cell>
          <cell r="S44"/>
          <cell r="T44"/>
          <cell r="U44"/>
        </row>
        <row r="45">
          <cell r="I45" t="str">
            <v>Retail Gross p.u.</v>
          </cell>
          <cell r="O45"/>
          <cell r="P45" t="str">
            <v>400-3147</v>
          </cell>
          <cell r="Q45" t="str">
            <v>New Vehicle</v>
          </cell>
          <cell r="R45" t="str">
            <v>New VehicleRetail Gross p.u.</v>
          </cell>
          <cell r="S45"/>
          <cell r="T45"/>
          <cell r="U45"/>
        </row>
        <row r="46">
          <cell r="I46" t="str">
            <v>Retail Gross p.u.</v>
          </cell>
          <cell r="O46"/>
          <cell r="P46" t="str">
            <v>300-3147</v>
          </cell>
          <cell r="Q46" t="str">
            <v>New Vehicle</v>
          </cell>
          <cell r="R46" t="str">
            <v>New VehicleRetail Gross p.u.</v>
          </cell>
          <cell r="S46"/>
          <cell r="T46"/>
          <cell r="U46"/>
        </row>
        <row r="47">
          <cell r="I47" t="str">
            <v>Retail Gross p.u.</v>
          </cell>
          <cell r="O47"/>
          <cell r="P47" t="str">
            <v>200-3147</v>
          </cell>
          <cell r="Q47" t="str">
            <v>New Vehicle</v>
          </cell>
          <cell r="R47" t="str">
            <v>New VehicleRetail Gross p.u.</v>
          </cell>
        </row>
        <row r="48">
          <cell r="I48" t="str">
            <v>Retail Gross p.u.</v>
          </cell>
          <cell r="O48"/>
          <cell r="P48" t="str">
            <v>100-3148</v>
          </cell>
          <cell r="Q48" t="str">
            <v>New Vehicle</v>
          </cell>
          <cell r="R48" t="str">
            <v>New VehicleRetail Gross p.u.</v>
          </cell>
          <cell r="S48"/>
          <cell r="T48"/>
          <cell r="U48"/>
        </row>
        <row r="49">
          <cell r="I49" t="str">
            <v>Retail Gross p.u.</v>
          </cell>
          <cell r="O49"/>
          <cell r="P49" t="str">
            <v>400-3148</v>
          </cell>
          <cell r="Q49" t="str">
            <v>New Vehicle</v>
          </cell>
          <cell r="R49" t="str">
            <v>New VehicleRetail Gross p.u.</v>
          </cell>
          <cell r="S49"/>
          <cell r="T49"/>
          <cell r="U49"/>
        </row>
        <row r="50">
          <cell r="I50" t="str">
            <v>Retail Gross p.u.</v>
          </cell>
          <cell r="O50"/>
          <cell r="P50" t="str">
            <v>300-3148</v>
          </cell>
          <cell r="Q50" t="str">
            <v>New Vehicle</v>
          </cell>
          <cell r="R50" t="str">
            <v>New VehicleRetail Gross p.u.</v>
          </cell>
          <cell r="S50"/>
          <cell r="T50"/>
          <cell r="U50"/>
        </row>
        <row r="51">
          <cell r="I51" t="str">
            <v>Retail Gross p.u.</v>
          </cell>
          <cell r="O51"/>
          <cell r="P51" t="str">
            <v>200-3148</v>
          </cell>
          <cell r="Q51" t="str">
            <v>New Vehicle</v>
          </cell>
          <cell r="R51" t="str">
            <v>New VehicleRetail Gross p.u.</v>
          </cell>
          <cell r="S51"/>
          <cell r="T51"/>
          <cell r="U51"/>
        </row>
        <row r="52">
          <cell r="I52" t="str">
            <v>Retail Gross p.u.</v>
          </cell>
          <cell r="O52"/>
          <cell r="P52" t="str">
            <v>100-3149</v>
          </cell>
          <cell r="Q52" t="str">
            <v>New Vehicle</v>
          </cell>
          <cell r="R52" t="str">
            <v>New VehicleRetail Gross p.u.</v>
          </cell>
          <cell r="S52"/>
          <cell r="T52"/>
          <cell r="U52"/>
        </row>
        <row r="53">
          <cell r="I53" t="str">
            <v>Retail Gross p.u.</v>
          </cell>
          <cell r="O53"/>
          <cell r="P53" t="str">
            <v>400-3149</v>
          </cell>
          <cell r="Q53" t="str">
            <v>New Vehicle</v>
          </cell>
          <cell r="R53" t="str">
            <v>New VehicleRetail Gross p.u.</v>
          </cell>
          <cell r="S53"/>
          <cell r="T53"/>
          <cell r="U53"/>
        </row>
        <row r="54">
          <cell r="I54" t="str">
            <v>Retail Gross p.u.</v>
          </cell>
          <cell r="O54"/>
          <cell r="P54" t="str">
            <v>300-3149</v>
          </cell>
          <cell r="Q54" t="str">
            <v>New Vehicle</v>
          </cell>
          <cell r="R54" t="str">
            <v>New VehicleRetail Gross p.u.</v>
          </cell>
          <cell r="S54"/>
          <cell r="T54"/>
          <cell r="U54"/>
        </row>
        <row r="55">
          <cell r="I55" t="str">
            <v>Retail Gross p.u.</v>
          </cell>
          <cell r="O55"/>
          <cell r="P55" t="str">
            <v>200-3149</v>
          </cell>
          <cell r="Q55" t="str">
            <v>New Vehicle</v>
          </cell>
          <cell r="R55" t="str">
            <v>New VehicleRetail Gross p.u.</v>
          </cell>
          <cell r="S55"/>
          <cell r="T55"/>
          <cell r="U55"/>
        </row>
        <row r="56">
          <cell r="I56" t="str">
            <v>Incentive</v>
          </cell>
          <cell r="O56"/>
          <cell r="P56" t="str">
            <v>936-3248</v>
          </cell>
          <cell r="Q56" t="str">
            <v>Bridgestone</v>
          </cell>
          <cell r="R56" t="str">
            <v>BridgestoneIncentive</v>
          </cell>
          <cell r="S56"/>
          <cell r="T56"/>
          <cell r="U56"/>
        </row>
        <row r="57">
          <cell r="I57" t="str">
            <v>Incentive</v>
          </cell>
          <cell r="O57"/>
          <cell r="P57" t="str">
            <v>935-3248</v>
          </cell>
          <cell r="Q57" t="str">
            <v>Bridgestone</v>
          </cell>
          <cell r="R57" t="str">
            <v>BridgestoneIncentive</v>
          </cell>
          <cell r="S57"/>
          <cell r="T57"/>
          <cell r="U57"/>
        </row>
        <row r="58">
          <cell r="I58" t="str">
            <v>Toyota Care Incentive per vehicle retailed</v>
          </cell>
          <cell r="O58"/>
          <cell r="P58" t="str">
            <v>190-3150</v>
          </cell>
          <cell r="Q58" t="str">
            <v>F&amp;I</v>
          </cell>
          <cell r="R58" t="str">
            <v>F&amp;IToyota Care Incentive per vehicle retailed</v>
          </cell>
          <cell r="S58"/>
          <cell r="T58"/>
          <cell r="U58"/>
        </row>
        <row r="59">
          <cell r="I59" t="str">
            <v>TFS Incentive per vehicle retailed</v>
          </cell>
          <cell r="O59"/>
          <cell r="P59" t="str">
            <v>260-3248</v>
          </cell>
          <cell r="Q59" t="str">
            <v>F&amp;I</v>
          </cell>
          <cell r="R59" t="str">
            <v>F&amp;ITFS Incentive per vehicle retailed</v>
          </cell>
          <cell r="S59"/>
          <cell r="T59"/>
          <cell r="U59"/>
        </row>
        <row r="60">
          <cell r="I60" t="str">
            <v>TFS Incentive per vehicle retailed</v>
          </cell>
          <cell r="O60"/>
          <cell r="P60" t="str">
            <v>160-3248</v>
          </cell>
          <cell r="Q60" t="str">
            <v>F&amp;I</v>
          </cell>
          <cell r="R60" t="str">
            <v>F&amp;ITFS Incentive per vehicle retailed</v>
          </cell>
          <cell r="S60"/>
          <cell r="T60"/>
          <cell r="U60"/>
        </row>
        <row r="61">
          <cell r="I61" t="str">
            <v>TFS Incentive per vehicle retailed</v>
          </cell>
          <cell r="O61"/>
          <cell r="P61" t="str">
            <v>162-3248</v>
          </cell>
          <cell r="Q61" t="str">
            <v>LEX F&amp;I</v>
          </cell>
          <cell r="R61" t="str">
            <v>LEX F&amp;ITFS Incentive per vehicle retailed</v>
          </cell>
          <cell r="S61"/>
          <cell r="T61"/>
          <cell r="U61"/>
        </row>
        <row r="62">
          <cell r="I62" t="str">
            <v>Incentive p.u.</v>
          </cell>
          <cell r="O62"/>
          <cell r="P62" t="str">
            <v>112-3150</v>
          </cell>
          <cell r="Q62" t="str">
            <v>LEX New Vehicle</v>
          </cell>
          <cell r="R62" t="str">
            <v>LEX New VehicleIncentive p.u.</v>
          </cell>
          <cell r="S62"/>
          <cell r="T62"/>
          <cell r="U62"/>
        </row>
        <row r="63">
          <cell r="I63" t="str">
            <v>Incentive p.u.</v>
          </cell>
          <cell r="O63"/>
          <cell r="P63" t="str">
            <v>112-3248</v>
          </cell>
          <cell r="Q63" t="str">
            <v>LEX New Vehicle</v>
          </cell>
          <cell r="R63" t="str">
            <v>LEX New VehicleIncentive p.u.</v>
          </cell>
          <cell r="S63"/>
          <cell r="T63"/>
          <cell r="U63"/>
        </row>
        <row r="64">
          <cell r="I64" t="str">
            <v>Incentive</v>
          </cell>
          <cell r="O64"/>
          <cell r="P64" t="str">
            <v>132-3248</v>
          </cell>
          <cell r="Q64" t="str">
            <v>LEX Parts</v>
          </cell>
          <cell r="R64" t="str">
            <v>LEX PartsIncentive</v>
          </cell>
          <cell r="S64"/>
          <cell r="T64"/>
          <cell r="U64"/>
        </row>
        <row r="65">
          <cell r="I65" t="str">
            <v>Incentive</v>
          </cell>
          <cell r="O65"/>
          <cell r="P65" t="str">
            <v>142-3248</v>
          </cell>
          <cell r="Q65" t="str">
            <v>LEX Parts</v>
          </cell>
          <cell r="R65" t="str">
            <v>LEX PartsIncentive</v>
          </cell>
          <cell r="S65"/>
          <cell r="T65"/>
          <cell r="U65"/>
        </row>
        <row r="66">
          <cell r="I66" t="str">
            <v>Overall gross per UV retail incl. incentives</v>
          </cell>
          <cell r="O66"/>
          <cell r="P66" t="str">
            <v>122-3246</v>
          </cell>
          <cell r="Q66" t="str">
            <v>LEX Used Vehicle</v>
          </cell>
          <cell r="R66" t="str">
            <v>LEX Used VehicleOverall gross per UV retail incl. incentives</v>
          </cell>
          <cell r="S66"/>
          <cell r="T66"/>
          <cell r="U66"/>
        </row>
        <row r="67">
          <cell r="I67" t="str">
            <v>Overall gross per UV retail incl. incentives</v>
          </cell>
          <cell r="O67"/>
          <cell r="P67" t="str">
            <v>122-3247</v>
          </cell>
          <cell r="Q67" t="str">
            <v>LEX Used Vehicle</v>
          </cell>
          <cell r="R67" t="str">
            <v>LEX Used VehicleOverall gross per UV retail incl. incentives</v>
          </cell>
          <cell r="S67"/>
          <cell r="T67"/>
          <cell r="U67"/>
        </row>
        <row r="68">
          <cell r="I68" t="str">
            <v>Overall gross per UV retail incl. incentives</v>
          </cell>
          <cell r="O68"/>
          <cell r="P68" t="str">
            <v>122-3248</v>
          </cell>
          <cell r="Q68" t="str">
            <v>LEX Used Vehicle</v>
          </cell>
          <cell r="R68" t="str">
            <v>LEX Used VehicleOverall gross per UV retail incl. incentives</v>
          </cell>
          <cell r="S68"/>
          <cell r="T68"/>
          <cell r="U68"/>
        </row>
        <row r="69">
          <cell r="I69" t="str">
            <v>Overall gross per UV retail incl. incentives</v>
          </cell>
          <cell r="O69"/>
          <cell r="P69" t="str">
            <v>122-3250</v>
          </cell>
          <cell r="Q69" t="str">
            <v>LEX Used Vehicle</v>
          </cell>
          <cell r="R69" t="str">
            <v>LEX Used VehicleOverall gross per UV retail incl. incentives</v>
          </cell>
          <cell r="S69"/>
          <cell r="T69"/>
          <cell r="U69"/>
        </row>
        <row r="70">
          <cell r="I70" t="str">
            <v>Incentive p.u.</v>
          </cell>
          <cell r="O70"/>
          <cell r="P70" t="str">
            <v>100-3150</v>
          </cell>
          <cell r="Q70" t="str">
            <v>New Vehicle</v>
          </cell>
          <cell r="R70" t="str">
            <v>New VehicleIncentive p.u.</v>
          </cell>
          <cell r="S70"/>
          <cell r="T70"/>
          <cell r="U70"/>
        </row>
        <row r="71">
          <cell r="I71" t="str">
            <v>Incentive p.u.</v>
          </cell>
          <cell r="O71"/>
          <cell r="P71" t="str">
            <v>110-3150</v>
          </cell>
          <cell r="Q71" t="str">
            <v>New Vehicle</v>
          </cell>
          <cell r="R71" t="str">
            <v>New VehicleIncentive p.u.</v>
          </cell>
          <cell r="S71"/>
          <cell r="T71"/>
          <cell r="U71"/>
        </row>
        <row r="72">
          <cell r="I72" t="str">
            <v>Paint &amp; Fab income per vehicle retailed</v>
          </cell>
          <cell r="O72"/>
          <cell r="P72" t="str">
            <v>460-3190</v>
          </cell>
          <cell r="Q72" t="str">
            <v>F&amp;I</v>
          </cell>
          <cell r="R72" t="str">
            <v>F&amp;IPaint &amp; Fab income per vehicle retailed</v>
          </cell>
          <cell r="S72"/>
          <cell r="T72"/>
          <cell r="U72"/>
        </row>
        <row r="73">
          <cell r="I73" t="str">
            <v>Paint &amp; Fab income per vehicle retailed</v>
          </cell>
          <cell r="O73"/>
          <cell r="P73" t="str">
            <v>360-3190</v>
          </cell>
          <cell r="Q73" t="str">
            <v>F&amp;I</v>
          </cell>
          <cell r="R73" t="str">
            <v>F&amp;IPaint &amp; Fab income per vehicle retailed</v>
          </cell>
          <cell r="S73"/>
          <cell r="T73"/>
          <cell r="U73"/>
        </row>
        <row r="74">
          <cell r="I74" t="str">
            <v>Paint &amp; Fab income per vehicle retailed</v>
          </cell>
          <cell r="O74"/>
          <cell r="P74" t="str">
            <v>260-3190</v>
          </cell>
          <cell r="Q74" t="str">
            <v>F&amp;I</v>
          </cell>
          <cell r="R74" t="str">
            <v>F&amp;IPaint &amp; Fab income per vehicle retailed</v>
          </cell>
          <cell r="S74"/>
          <cell r="T74"/>
          <cell r="U74"/>
        </row>
        <row r="75">
          <cell r="I75" t="str">
            <v>Paint &amp; Fab income per vehicle retailed</v>
          </cell>
          <cell r="O75"/>
          <cell r="P75" t="str">
            <v>162-3190</v>
          </cell>
          <cell r="Q75" t="str">
            <v>LEX F&amp;I</v>
          </cell>
          <cell r="R75" t="str">
            <v>LEX F&amp;IPaint &amp; Fab income per vehicle retailed</v>
          </cell>
          <cell r="S75"/>
          <cell r="T75"/>
          <cell r="U75"/>
        </row>
        <row r="76">
          <cell r="I76" t="str">
            <v>Paint &amp; Fab income per vehicle retailed</v>
          </cell>
          <cell r="O76"/>
          <cell r="P76" t="str">
            <v>160-3190</v>
          </cell>
          <cell r="Q76" t="str">
            <v>F&amp;I</v>
          </cell>
          <cell r="R76" t="str">
            <v>F&amp;IPaint &amp; Fab income per vehicle retailed</v>
          </cell>
          <cell r="S76"/>
          <cell r="T76"/>
          <cell r="U76"/>
        </row>
        <row r="77">
          <cell r="I77" t="str">
            <v>Paint &amp; Fab income per vehicle retailed</v>
          </cell>
          <cell r="O77"/>
          <cell r="P77" t="str">
            <v>460-3195</v>
          </cell>
          <cell r="Q77" t="str">
            <v>F&amp;I</v>
          </cell>
          <cell r="R77" t="str">
            <v>F&amp;IPaint &amp; Fab income per vehicle retailed</v>
          </cell>
          <cell r="S77"/>
          <cell r="T77"/>
          <cell r="U77"/>
        </row>
        <row r="78">
          <cell r="I78" t="str">
            <v>Paint &amp; Fab income per vehicle retailed</v>
          </cell>
          <cell r="O78"/>
          <cell r="P78" t="str">
            <v>360-3195</v>
          </cell>
          <cell r="Q78" t="str">
            <v>F&amp;I</v>
          </cell>
          <cell r="R78" t="str">
            <v>F&amp;IPaint &amp; Fab income per vehicle retailed</v>
          </cell>
          <cell r="S78"/>
          <cell r="T78"/>
          <cell r="U78"/>
        </row>
        <row r="79">
          <cell r="I79" t="str">
            <v>Paint &amp; Fab income per vehicle retailed</v>
          </cell>
          <cell r="O79"/>
          <cell r="P79" t="str">
            <v>260-3195</v>
          </cell>
          <cell r="Q79" t="str">
            <v>F&amp;I</v>
          </cell>
          <cell r="R79" t="str">
            <v>F&amp;IPaint &amp; Fab income per vehicle retailed</v>
          </cell>
          <cell r="S79"/>
          <cell r="T79"/>
          <cell r="U79"/>
        </row>
        <row r="80">
          <cell r="I80" t="str">
            <v>Paint &amp; Fab income per vehicle retailed</v>
          </cell>
          <cell r="O80"/>
          <cell r="P80" t="str">
            <v>160-3195</v>
          </cell>
          <cell r="Q80" t="str">
            <v>F&amp;I</v>
          </cell>
          <cell r="R80" t="str">
            <v>F&amp;IPaint &amp; Fab income per vehicle retailed</v>
          </cell>
          <cell r="S80"/>
          <cell r="T80"/>
          <cell r="U80"/>
        </row>
        <row r="81">
          <cell r="I81" t="str">
            <v>Paint &amp; Fab income per vehicle retailed</v>
          </cell>
          <cell r="O81"/>
          <cell r="P81" t="str">
            <v>162-3195</v>
          </cell>
          <cell r="Q81" t="str">
            <v>LEX F&amp;I</v>
          </cell>
          <cell r="R81" t="str">
            <v>LEX F&amp;IPaint &amp; Fab income per vehicle retailed</v>
          </cell>
          <cell r="S81"/>
          <cell r="T81"/>
          <cell r="U81"/>
        </row>
        <row r="82">
          <cell r="I82" t="str">
            <v>Overall UV retail gross profit p.u.</v>
          </cell>
          <cell r="O82"/>
          <cell r="P82" t="str">
            <v>122-3205</v>
          </cell>
          <cell r="Q82" t="str">
            <v>LEX Used Vehicle</v>
          </cell>
          <cell r="R82" t="str">
            <v>LEX Used VehicleOverall UV retail gross profit p.u.</v>
          </cell>
          <cell r="S82"/>
          <cell r="T82"/>
          <cell r="U82"/>
        </row>
        <row r="83">
          <cell r="I83" t="str">
            <v>SIG Class retail gross profit p.u.</v>
          </cell>
          <cell r="O83"/>
          <cell r="P83" t="str">
            <v>221-3205</v>
          </cell>
          <cell r="Q83" t="str">
            <v>Used Vehicle</v>
          </cell>
          <cell r="R83" t="str">
            <v>Used VehicleSIG Class retail gross profit p.u.</v>
          </cell>
          <cell r="S83"/>
          <cell r="T83"/>
          <cell r="U83"/>
        </row>
        <row r="84">
          <cell r="I84" t="str">
            <v>SIG Class retail gross profit p.u.</v>
          </cell>
          <cell r="O84"/>
          <cell r="P84" t="str">
            <v>420-3205</v>
          </cell>
          <cell r="Q84" t="str">
            <v>Used Vehicle</v>
          </cell>
          <cell r="R84" t="str">
            <v>Used VehicleSIG Class retail gross profit p.u.</v>
          </cell>
          <cell r="S84"/>
          <cell r="T84"/>
          <cell r="U84"/>
        </row>
        <row r="85">
          <cell r="I85" t="str">
            <v>SIG Class retail gross profit p.u.</v>
          </cell>
          <cell r="O85"/>
          <cell r="P85" t="str">
            <v>421-3205</v>
          </cell>
          <cell r="Q85" t="str">
            <v>Used Vehicle</v>
          </cell>
          <cell r="R85" t="str">
            <v>Used VehicleSIG Class retail gross profit p.u.</v>
          </cell>
          <cell r="S85"/>
          <cell r="T85"/>
          <cell r="U85"/>
        </row>
        <row r="86">
          <cell r="I86" t="str">
            <v>SIG Class retail gross profit p.u.</v>
          </cell>
          <cell r="O86"/>
          <cell r="P86" t="str">
            <v>320-3205</v>
          </cell>
          <cell r="Q86" t="str">
            <v>Used Vehicle</v>
          </cell>
          <cell r="R86" t="str">
            <v>Used VehicleSIG Class retail gross profit p.u.</v>
          </cell>
          <cell r="S86"/>
          <cell r="T86"/>
          <cell r="U86"/>
        </row>
        <row r="87">
          <cell r="I87" t="str">
            <v>SIG Class retail gross profit p.u.</v>
          </cell>
          <cell r="O87"/>
          <cell r="P87" t="str">
            <v>321-3205</v>
          </cell>
          <cell r="Q87" t="str">
            <v>Used Vehicle</v>
          </cell>
          <cell r="R87" t="str">
            <v>Used VehicleSIG Class retail gross profit p.u.</v>
          </cell>
          <cell r="S87"/>
          <cell r="T87"/>
          <cell r="U87"/>
        </row>
        <row r="88">
          <cell r="I88" t="str">
            <v>SIG Class retail gross profit p.u.</v>
          </cell>
          <cell r="O88"/>
          <cell r="P88" t="str">
            <v>120-3205</v>
          </cell>
          <cell r="Q88" t="str">
            <v>Used Vehicle</v>
          </cell>
          <cell r="R88" t="str">
            <v>Used VehicleSIG Class retail gross profit p.u.</v>
          </cell>
          <cell r="S88"/>
          <cell r="T88"/>
          <cell r="U88"/>
        </row>
        <row r="89">
          <cell r="I89" t="str">
            <v>SIG Class retail gross profit p.u.</v>
          </cell>
          <cell r="O89"/>
          <cell r="P89" t="str">
            <v>220-3205</v>
          </cell>
          <cell r="Q89" t="str">
            <v>Used Vehicle</v>
          </cell>
          <cell r="R89" t="str">
            <v>Used VehicleSIG Class retail gross profit p.u.</v>
          </cell>
          <cell r="S89"/>
          <cell r="T89"/>
          <cell r="U89"/>
        </row>
        <row r="90">
          <cell r="I90" t="str">
            <v>SIG Class retail gross profit p.u.</v>
          </cell>
          <cell r="O90"/>
          <cell r="P90" t="str">
            <v>121-3205</v>
          </cell>
          <cell r="Q90" t="str">
            <v>Used Vehicle</v>
          </cell>
          <cell r="R90" t="str">
            <v>Used VehicleSIG Class retail gross profit p.u.</v>
          </cell>
        </row>
        <row r="91">
          <cell r="I91" t="str">
            <v>Overall UV retail gross profit p.u.</v>
          </cell>
          <cell r="O91"/>
          <cell r="P91" t="str">
            <v>122-3206</v>
          </cell>
          <cell r="Q91" t="str">
            <v>LEX Used Vehicle</v>
          </cell>
          <cell r="R91" t="str">
            <v>LEX Used VehicleOverall UV retail gross profit p.u.</v>
          </cell>
          <cell r="S91"/>
          <cell r="T91"/>
          <cell r="U91"/>
        </row>
        <row r="92">
          <cell r="I92" t="str">
            <v>OT retail gross profit p.u.</v>
          </cell>
          <cell r="O92"/>
          <cell r="P92" t="str">
            <v>221-3206</v>
          </cell>
          <cell r="Q92" t="str">
            <v>Used Vehicle</v>
          </cell>
          <cell r="R92" t="str">
            <v>Used VehicleOT retail gross profit p.u.</v>
          </cell>
          <cell r="S92"/>
          <cell r="T92"/>
          <cell r="U92"/>
        </row>
        <row r="93">
          <cell r="I93" t="str">
            <v>OT retail gross profit p.u.</v>
          </cell>
          <cell r="O93"/>
          <cell r="P93" t="str">
            <v>420-3206</v>
          </cell>
          <cell r="Q93" t="str">
            <v>Used Vehicle</v>
          </cell>
          <cell r="R93" t="str">
            <v>Used VehicleOT retail gross profit p.u.</v>
          </cell>
          <cell r="S93"/>
          <cell r="T93"/>
          <cell r="U93"/>
        </row>
        <row r="94">
          <cell r="I94" t="str">
            <v>OT retail gross profit p.u.</v>
          </cell>
          <cell r="O94"/>
          <cell r="P94" t="str">
            <v>421-3206</v>
          </cell>
          <cell r="Q94" t="str">
            <v>Used Vehicle</v>
          </cell>
          <cell r="R94" t="str">
            <v>Used VehicleOT retail gross profit p.u.</v>
          </cell>
          <cell r="S94"/>
          <cell r="T94"/>
          <cell r="U94"/>
        </row>
        <row r="95">
          <cell r="I95" t="str">
            <v>OT retail gross profit p.u.</v>
          </cell>
          <cell r="O95"/>
          <cell r="P95" t="str">
            <v>320-3206</v>
          </cell>
          <cell r="Q95" t="str">
            <v>Used Vehicle</v>
          </cell>
          <cell r="R95" t="str">
            <v>Used VehicleOT retail gross profit p.u.</v>
          </cell>
          <cell r="S95"/>
          <cell r="T95"/>
          <cell r="U95"/>
        </row>
        <row r="96">
          <cell r="I96" t="str">
            <v>OT retail gross profit p.u.</v>
          </cell>
          <cell r="O96"/>
          <cell r="P96" t="str">
            <v>321-3206</v>
          </cell>
          <cell r="Q96" t="str">
            <v>Used Vehicle</v>
          </cell>
          <cell r="R96" t="str">
            <v>Used VehicleOT retail gross profit p.u.</v>
          </cell>
          <cell r="S96"/>
          <cell r="T96"/>
          <cell r="U96"/>
        </row>
        <row r="97">
          <cell r="I97" t="str">
            <v>OT retail gross profit p.u.</v>
          </cell>
          <cell r="O97"/>
          <cell r="P97" t="str">
            <v>120-3206</v>
          </cell>
          <cell r="Q97" t="str">
            <v>Used Vehicle</v>
          </cell>
          <cell r="R97" t="str">
            <v>Used VehicleOT retail gross profit p.u.</v>
          </cell>
          <cell r="S97"/>
          <cell r="T97"/>
          <cell r="U97"/>
        </row>
        <row r="98">
          <cell r="I98" t="str">
            <v>OT retail gross profit p.u.</v>
          </cell>
          <cell r="O98"/>
          <cell r="P98" t="str">
            <v>220-3206</v>
          </cell>
          <cell r="Q98" t="str">
            <v>Used Vehicle</v>
          </cell>
          <cell r="R98" t="str">
            <v>Used VehicleOT retail gross profit p.u.</v>
          </cell>
        </row>
        <row r="99">
          <cell r="I99" t="str">
            <v>OT retail gross profit p.u.</v>
          </cell>
          <cell r="O99"/>
          <cell r="P99" t="str">
            <v>121-3206</v>
          </cell>
          <cell r="Q99" t="str">
            <v>Used Vehicle</v>
          </cell>
          <cell r="R99" t="str">
            <v>Used VehicleOT retail gross profit p.u.</v>
          </cell>
        </row>
        <row r="100">
          <cell r="I100" t="str">
            <v>Overall UV retail gross profit p.u.</v>
          </cell>
          <cell r="O100"/>
          <cell r="P100" t="str">
            <v>221-3209</v>
          </cell>
          <cell r="Q100" t="str">
            <v>Used Vehicle</v>
          </cell>
          <cell r="R100" t="str">
            <v>Used VehicleOverall UV retail gross profit p.u.</v>
          </cell>
          <cell r="S100"/>
          <cell r="T100"/>
          <cell r="U100"/>
        </row>
        <row r="101">
          <cell r="I101" t="str">
            <v>Overall UV retail gross profit p.u.</v>
          </cell>
          <cell r="O101"/>
          <cell r="P101" t="str">
            <v>420-3209</v>
          </cell>
          <cell r="Q101" t="str">
            <v>Used Vehicle</v>
          </cell>
          <cell r="R101" t="str">
            <v>Used VehicleOverall UV retail gross profit p.u.</v>
          </cell>
          <cell r="S101"/>
          <cell r="T101"/>
          <cell r="U101"/>
        </row>
        <row r="102">
          <cell r="I102" t="str">
            <v>Overall UV retail gross profit p.u.</v>
          </cell>
          <cell r="O102"/>
          <cell r="P102" t="str">
            <v>421-3209</v>
          </cell>
          <cell r="Q102" t="str">
            <v>Used Vehicle</v>
          </cell>
          <cell r="R102" t="str">
            <v>Used VehicleOverall UV retail gross profit p.u.</v>
          </cell>
          <cell r="S102"/>
          <cell r="T102"/>
          <cell r="U102"/>
        </row>
        <row r="103">
          <cell r="I103" t="str">
            <v>Overall UV retail gross profit p.u.</v>
          </cell>
          <cell r="O103"/>
          <cell r="P103" t="str">
            <v>320-3209</v>
          </cell>
          <cell r="Q103" t="str">
            <v>Used Vehicle</v>
          </cell>
          <cell r="R103" t="str">
            <v>Used VehicleOverall UV retail gross profit p.u.</v>
          </cell>
          <cell r="S103"/>
          <cell r="T103"/>
          <cell r="U103"/>
        </row>
        <row r="104">
          <cell r="I104" t="str">
            <v>Overall UV retail gross profit p.u.</v>
          </cell>
          <cell r="O104"/>
          <cell r="P104" t="str">
            <v>321-3209</v>
          </cell>
          <cell r="Q104" t="str">
            <v>Used Vehicle</v>
          </cell>
          <cell r="R104" t="str">
            <v>Used VehicleOverall UV retail gross profit p.u.</v>
          </cell>
          <cell r="S104"/>
          <cell r="T104"/>
          <cell r="U104"/>
        </row>
        <row r="105">
          <cell r="I105" t="str">
            <v>Overall UV retail gross profit p.u.</v>
          </cell>
          <cell r="O105"/>
          <cell r="P105" t="str">
            <v>121-3209</v>
          </cell>
          <cell r="Q105" t="str">
            <v>Used Vehicle</v>
          </cell>
          <cell r="R105" t="str">
            <v>Used VehicleOverall UV retail gross profit p.u.</v>
          </cell>
          <cell r="S105"/>
          <cell r="T105"/>
          <cell r="U105"/>
        </row>
        <row r="106">
          <cell r="I106" t="str">
            <v>Overall UV retail gross profit p.u.</v>
          </cell>
          <cell r="O106"/>
          <cell r="P106" t="str">
            <v>220-3209</v>
          </cell>
          <cell r="Q106" t="str">
            <v>Used Vehicle</v>
          </cell>
          <cell r="R106" t="str">
            <v>Used VehicleOverall UV retail gross profit p.u.</v>
          </cell>
        </row>
        <row r="107">
          <cell r="I107" t="str">
            <v>Overall UV retail gross profit p.u.</v>
          </cell>
          <cell r="O107"/>
          <cell r="P107" t="str">
            <v>122-3209</v>
          </cell>
          <cell r="Q107" t="str">
            <v>LEX Used Vehicle</v>
          </cell>
          <cell r="R107" t="str">
            <v>LEX Used VehicleOverall UV retail gross profit p.u.</v>
          </cell>
        </row>
        <row r="108">
          <cell r="I108" t="str">
            <v>Overall UV retail gross profit p.u.</v>
          </cell>
          <cell r="O108"/>
          <cell r="P108" t="str">
            <v>120-3209</v>
          </cell>
          <cell r="Q108" t="str">
            <v>Used Vehicle</v>
          </cell>
          <cell r="R108" t="str">
            <v>Used VehicleOverall UV retail gross profit p.u.</v>
          </cell>
        </row>
        <row r="109">
          <cell r="I109" t="str">
            <v>Overall UV retail gross profit p.u.</v>
          </cell>
          <cell r="O109"/>
          <cell r="P109" t="str">
            <v>122-3210</v>
          </cell>
          <cell r="Q109" t="str">
            <v>LEX Used Vehicle</v>
          </cell>
          <cell r="R109" t="str">
            <v>LEX Used VehicleOverall UV retail gross profit p.u.</v>
          </cell>
          <cell r="S109"/>
          <cell r="T109"/>
          <cell r="U109"/>
        </row>
        <row r="110">
          <cell r="I110" t="str">
            <v>Overall UV retail gross profit p.u.</v>
          </cell>
          <cell r="O110"/>
          <cell r="P110" t="str">
            <v>220-3210</v>
          </cell>
          <cell r="Q110" t="str">
            <v>Used Vehicle</v>
          </cell>
          <cell r="R110" t="str">
            <v>Used VehicleOverall UV retail gross profit p.u.</v>
          </cell>
          <cell r="S110"/>
          <cell r="T110"/>
          <cell r="U110"/>
        </row>
        <row r="111">
          <cell r="I111" t="str">
            <v>Overall UV retail gross profit p.u.</v>
          </cell>
          <cell r="O111"/>
          <cell r="P111" t="str">
            <v>221-3210</v>
          </cell>
          <cell r="Q111" t="str">
            <v>Used Vehicle</v>
          </cell>
          <cell r="R111" t="str">
            <v>Used VehicleOverall UV retail gross profit p.u.</v>
          </cell>
          <cell r="S111"/>
          <cell r="T111"/>
          <cell r="U111"/>
        </row>
        <row r="112">
          <cell r="I112" t="str">
            <v>Overall UV retail gross profit p.u.</v>
          </cell>
          <cell r="O112"/>
          <cell r="P112" t="str">
            <v>420-3210</v>
          </cell>
          <cell r="Q112" t="str">
            <v>Used Vehicle</v>
          </cell>
          <cell r="R112" t="str">
            <v>Used VehicleOverall UV retail gross profit p.u.</v>
          </cell>
          <cell r="S112"/>
          <cell r="T112"/>
          <cell r="U112"/>
        </row>
        <row r="113">
          <cell r="I113" t="str">
            <v>Overall UV retail gross profit p.u.</v>
          </cell>
          <cell r="O113"/>
          <cell r="P113" t="str">
            <v>421-3210</v>
          </cell>
          <cell r="Q113" t="str">
            <v>Used Vehicle</v>
          </cell>
          <cell r="R113" t="str">
            <v>Used VehicleOverall UV retail gross profit p.u.</v>
          </cell>
          <cell r="S113"/>
          <cell r="T113"/>
          <cell r="U113"/>
        </row>
        <row r="114">
          <cell r="I114" t="str">
            <v>Overall UV retail gross profit p.u.</v>
          </cell>
          <cell r="O114"/>
          <cell r="P114" t="str">
            <v>320-3210</v>
          </cell>
          <cell r="Q114" t="str">
            <v>Used Vehicle</v>
          </cell>
          <cell r="R114" t="str">
            <v>Used VehicleOverall UV retail gross profit p.u.</v>
          </cell>
          <cell r="S114"/>
          <cell r="T114"/>
          <cell r="U114"/>
        </row>
        <row r="115">
          <cell r="I115" t="str">
            <v>Overall UV retail gross profit p.u.</v>
          </cell>
          <cell r="O115"/>
          <cell r="P115" t="str">
            <v>321-3210</v>
          </cell>
          <cell r="Q115" t="str">
            <v>Used Vehicle</v>
          </cell>
          <cell r="R115" t="str">
            <v>Used VehicleOverall UV retail gross profit p.u.</v>
          </cell>
          <cell r="S115"/>
          <cell r="T115"/>
          <cell r="U115"/>
        </row>
        <row r="116">
          <cell r="I116" t="str">
            <v>Overall UV retail gross profit p.u.</v>
          </cell>
          <cell r="O116"/>
          <cell r="P116" t="str">
            <v>120-3210</v>
          </cell>
          <cell r="Q116" t="str">
            <v>Used Vehicle</v>
          </cell>
          <cell r="R116" t="str">
            <v>Used VehicleOverall UV retail gross profit p.u.</v>
          </cell>
          <cell r="S116"/>
          <cell r="T116"/>
          <cell r="U116"/>
        </row>
        <row r="117">
          <cell r="I117" t="str">
            <v>Overall UV retail gross profit p.u.</v>
          </cell>
          <cell r="O117"/>
          <cell r="P117" t="str">
            <v>122-3211</v>
          </cell>
          <cell r="Q117" t="str">
            <v>LEX Used Vehicle</v>
          </cell>
          <cell r="R117" t="str">
            <v>LEX Used VehicleOverall UV retail gross profit p.u.</v>
          </cell>
          <cell r="S117"/>
          <cell r="T117"/>
          <cell r="U117"/>
        </row>
        <row r="118">
          <cell r="I118" t="str">
            <v>Overall UV retail gross profit p.u.</v>
          </cell>
          <cell r="O118"/>
          <cell r="P118" t="str">
            <v>221-3211</v>
          </cell>
          <cell r="Q118" t="str">
            <v>Used Vehicle</v>
          </cell>
          <cell r="R118" t="str">
            <v>Used VehicleOverall UV retail gross profit p.u.</v>
          </cell>
          <cell r="S118"/>
          <cell r="T118"/>
          <cell r="U118"/>
        </row>
        <row r="119">
          <cell r="I119" t="str">
            <v>Overall UV retail gross profit p.u.</v>
          </cell>
          <cell r="O119"/>
          <cell r="P119" t="str">
            <v>420-3211</v>
          </cell>
          <cell r="Q119" t="str">
            <v>Used Vehicle</v>
          </cell>
          <cell r="R119" t="str">
            <v>Used VehicleOverall UV retail gross profit p.u.</v>
          </cell>
          <cell r="S119"/>
          <cell r="T119"/>
          <cell r="U119"/>
        </row>
        <row r="120">
          <cell r="I120" t="str">
            <v>Overall UV retail gross profit p.u.</v>
          </cell>
          <cell r="O120"/>
          <cell r="P120" t="str">
            <v>421-3211</v>
          </cell>
          <cell r="Q120" t="str">
            <v>Used Vehicle</v>
          </cell>
          <cell r="R120" t="str">
            <v>Used VehicleOverall UV retail gross profit p.u.</v>
          </cell>
          <cell r="S120"/>
          <cell r="T120"/>
          <cell r="U120"/>
        </row>
        <row r="121">
          <cell r="I121" t="str">
            <v>Overall UV retail gross profit p.u.</v>
          </cell>
          <cell r="O121"/>
          <cell r="P121" t="str">
            <v>320-3211</v>
          </cell>
          <cell r="Q121" t="str">
            <v>Used Vehicle</v>
          </cell>
          <cell r="R121" t="str">
            <v>Used VehicleOverall UV retail gross profit p.u.</v>
          </cell>
          <cell r="S121"/>
          <cell r="T121"/>
          <cell r="U121"/>
        </row>
        <row r="122">
          <cell r="I122" t="str">
            <v>Overall UV retail gross profit p.u.</v>
          </cell>
          <cell r="O122"/>
          <cell r="P122" t="str">
            <v>321-3211</v>
          </cell>
          <cell r="Q122" t="str">
            <v>Used Vehicle</v>
          </cell>
          <cell r="R122" t="str">
            <v>Used VehicleOverall UV retail gross profit p.u.</v>
          </cell>
          <cell r="S122"/>
          <cell r="T122"/>
          <cell r="U122"/>
        </row>
        <row r="123">
          <cell r="I123" t="str">
            <v>Overall UV retail gross profit p.u.</v>
          </cell>
          <cell r="O123"/>
          <cell r="P123" t="str">
            <v>121-3211</v>
          </cell>
          <cell r="Q123" t="str">
            <v>Used Vehicle</v>
          </cell>
          <cell r="R123" t="str">
            <v>Used VehicleOverall UV retail gross profit p.u.</v>
          </cell>
          <cell r="S123"/>
          <cell r="T123"/>
          <cell r="U123"/>
        </row>
        <row r="124">
          <cell r="I124" t="str">
            <v>Overall UV retail gross profit p.u.</v>
          </cell>
          <cell r="O124"/>
          <cell r="P124" t="str">
            <v>220-3211</v>
          </cell>
          <cell r="Q124" t="str">
            <v>Used Vehicle</v>
          </cell>
          <cell r="R124" t="str">
            <v>Used VehicleOverall UV retail gross profit p.u.</v>
          </cell>
          <cell r="S124"/>
          <cell r="T124"/>
          <cell r="U124"/>
        </row>
        <row r="125">
          <cell r="I125" t="str">
            <v>Overall UV retail gross profit p.u.</v>
          </cell>
          <cell r="O125"/>
          <cell r="P125" t="str">
            <v>120-3211</v>
          </cell>
          <cell r="Q125" t="str">
            <v>Used Vehicle</v>
          </cell>
          <cell r="R125" t="str">
            <v>Used VehicleOverall UV retail gross profit p.u.</v>
          </cell>
        </row>
        <row r="126">
          <cell r="I126" t="str">
            <v>Overall UV retail gross profit p.u.</v>
          </cell>
          <cell r="O126"/>
          <cell r="P126" t="str">
            <v>122-3212</v>
          </cell>
          <cell r="Q126" t="str">
            <v>LEX Used Vehicle</v>
          </cell>
          <cell r="R126" t="str">
            <v>LEX Used VehicleOverall UV retail gross profit p.u.</v>
          </cell>
          <cell r="S126"/>
          <cell r="T126"/>
          <cell r="U126"/>
        </row>
        <row r="127">
          <cell r="I127" t="str">
            <v>Overall UV retail gross profit p.u.</v>
          </cell>
          <cell r="O127"/>
          <cell r="P127" t="str">
            <v>220-3212</v>
          </cell>
          <cell r="Q127" t="str">
            <v>Used Vehicle</v>
          </cell>
          <cell r="R127" t="str">
            <v>Used VehicleOverall UV retail gross profit p.u.</v>
          </cell>
          <cell r="S127"/>
          <cell r="T127"/>
          <cell r="U127"/>
        </row>
        <row r="128">
          <cell r="I128" t="str">
            <v>Overall UV retail gross profit p.u.</v>
          </cell>
          <cell r="O128"/>
          <cell r="P128" t="str">
            <v>221-3212</v>
          </cell>
          <cell r="Q128" t="str">
            <v>Used Vehicle</v>
          </cell>
          <cell r="R128" t="str">
            <v>Used VehicleOverall UV retail gross profit p.u.</v>
          </cell>
          <cell r="S128"/>
          <cell r="T128"/>
          <cell r="U128"/>
        </row>
        <row r="129">
          <cell r="I129" t="str">
            <v>Overall UV retail gross profit p.u.</v>
          </cell>
          <cell r="O129"/>
          <cell r="P129" t="str">
            <v>420-3212</v>
          </cell>
          <cell r="Q129" t="str">
            <v>Used Vehicle</v>
          </cell>
          <cell r="R129" t="str">
            <v>Used VehicleOverall UV retail gross profit p.u.</v>
          </cell>
          <cell r="S129"/>
          <cell r="T129"/>
          <cell r="U129"/>
        </row>
        <row r="130">
          <cell r="I130" t="str">
            <v>Overall UV retail gross profit p.u.</v>
          </cell>
          <cell r="O130"/>
          <cell r="P130" t="str">
            <v>421-3212</v>
          </cell>
          <cell r="Q130" t="str">
            <v>Used Vehicle</v>
          </cell>
          <cell r="R130" t="str">
            <v>Used VehicleOverall UV retail gross profit p.u.</v>
          </cell>
          <cell r="S130"/>
          <cell r="T130"/>
          <cell r="U130"/>
        </row>
        <row r="131">
          <cell r="I131" t="str">
            <v>Overall UV retail gross profit p.u.</v>
          </cell>
          <cell r="O131"/>
          <cell r="P131" t="str">
            <v>320-3212</v>
          </cell>
          <cell r="Q131" t="str">
            <v>Used Vehicle</v>
          </cell>
          <cell r="R131" t="str">
            <v>Used VehicleOverall UV retail gross profit p.u.</v>
          </cell>
          <cell r="S131"/>
          <cell r="T131"/>
          <cell r="U131"/>
        </row>
        <row r="132">
          <cell r="I132" t="str">
            <v>Overall UV retail gross profit p.u.</v>
          </cell>
          <cell r="O132"/>
          <cell r="P132" t="str">
            <v>321-3212</v>
          </cell>
          <cell r="Q132" t="str">
            <v>Used Vehicle</v>
          </cell>
          <cell r="R132" t="str">
            <v>Used VehicleOverall UV retail gross profit p.u.</v>
          </cell>
          <cell r="S132"/>
          <cell r="T132"/>
          <cell r="U132"/>
        </row>
        <row r="133">
          <cell r="I133" t="str">
            <v>Overall UV retail gross profit p.u.</v>
          </cell>
          <cell r="O133"/>
          <cell r="P133" t="str">
            <v>120-3212</v>
          </cell>
          <cell r="Q133" t="str">
            <v>Used Vehicle</v>
          </cell>
          <cell r="R133" t="str">
            <v>Used VehicleOverall UV retail gross profit p.u.</v>
          </cell>
          <cell r="S133"/>
          <cell r="T133"/>
          <cell r="U133"/>
        </row>
        <row r="134">
          <cell r="I134" t="str">
            <v>Gross profit per wholesale unit</v>
          </cell>
          <cell r="O134"/>
          <cell r="P134" t="str">
            <v>122-3230</v>
          </cell>
          <cell r="Q134" t="str">
            <v>LEX Used Vehicle</v>
          </cell>
          <cell r="R134" t="str">
            <v>LEX Used VehicleGross profit per wholesale unit</v>
          </cell>
          <cell r="S134"/>
          <cell r="T134"/>
          <cell r="U134"/>
        </row>
        <row r="135">
          <cell r="I135" t="str">
            <v>Gross profit per wholesale unit</v>
          </cell>
          <cell r="O135"/>
          <cell r="P135" t="str">
            <v>221-3230</v>
          </cell>
          <cell r="Q135" t="str">
            <v>Used Vehicle</v>
          </cell>
          <cell r="R135" t="str">
            <v>Used VehicleGross profit per wholesale unit</v>
          </cell>
          <cell r="S135"/>
          <cell r="T135"/>
          <cell r="U135"/>
        </row>
        <row r="136">
          <cell r="I136" t="str">
            <v>Gross profit per wholesale unit</v>
          </cell>
          <cell r="O136"/>
          <cell r="P136" t="str">
            <v>420-3230</v>
          </cell>
          <cell r="Q136" t="str">
            <v>Used Vehicle</v>
          </cell>
          <cell r="R136" t="str">
            <v>Used VehicleGross profit per wholesale unit</v>
          </cell>
          <cell r="S136"/>
          <cell r="T136"/>
          <cell r="U136"/>
        </row>
        <row r="137">
          <cell r="I137" t="str">
            <v>Gross profit per wholesale unit</v>
          </cell>
          <cell r="O137"/>
          <cell r="P137" t="str">
            <v>421-3230</v>
          </cell>
          <cell r="Q137" t="str">
            <v>Used Vehicle</v>
          </cell>
          <cell r="R137" t="str">
            <v>Used VehicleGross profit per wholesale unit</v>
          </cell>
          <cell r="S137"/>
          <cell r="T137"/>
          <cell r="U137"/>
        </row>
        <row r="138">
          <cell r="I138" t="str">
            <v>Gross profit per wholesale unit</v>
          </cell>
          <cell r="O138"/>
          <cell r="P138" t="str">
            <v>320-3230</v>
          </cell>
          <cell r="Q138" t="str">
            <v>Used Vehicle</v>
          </cell>
          <cell r="R138" t="str">
            <v>Used VehicleGross profit per wholesale unit</v>
          </cell>
          <cell r="S138"/>
          <cell r="T138"/>
          <cell r="U138"/>
        </row>
        <row r="139">
          <cell r="I139" t="str">
            <v>Gross profit per wholesale unit</v>
          </cell>
          <cell r="O139"/>
          <cell r="P139" t="str">
            <v>321-3230</v>
          </cell>
          <cell r="Q139" t="str">
            <v>Used Vehicle</v>
          </cell>
          <cell r="R139" t="str">
            <v>Used VehicleGross profit per wholesale unit</v>
          </cell>
          <cell r="S139"/>
          <cell r="T139"/>
          <cell r="U139"/>
        </row>
        <row r="140">
          <cell r="I140" t="str">
            <v>Gross profit per wholesale unit</v>
          </cell>
          <cell r="O140"/>
          <cell r="P140" t="str">
            <v>121-3230</v>
          </cell>
          <cell r="Q140" t="str">
            <v>Used Vehicle</v>
          </cell>
          <cell r="R140" t="str">
            <v>Used VehicleGross profit per wholesale unit</v>
          </cell>
          <cell r="S140"/>
          <cell r="T140"/>
          <cell r="U140"/>
        </row>
        <row r="141">
          <cell r="I141" t="str">
            <v>Gross profit per wholesale unit</v>
          </cell>
          <cell r="O141"/>
          <cell r="P141" t="str">
            <v>220-3230</v>
          </cell>
          <cell r="Q141" t="str">
            <v>Used Vehicle</v>
          </cell>
          <cell r="R141" t="str">
            <v>Used VehicleGross profit per wholesale unit</v>
          </cell>
          <cell r="S141"/>
          <cell r="T141"/>
          <cell r="U141"/>
        </row>
        <row r="142">
          <cell r="I142" t="str">
            <v>Gross profit per wholesale unit</v>
          </cell>
          <cell r="O142"/>
          <cell r="P142" t="str">
            <v>120-3230</v>
          </cell>
          <cell r="Q142" t="str">
            <v>Used Vehicle</v>
          </cell>
          <cell r="R142" t="str">
            <v>Used VehicleGross profit per wholesale unit</v>
          </cell>
        </row>
        <row r="143">
          <cell r="I143" t="str">
            <v>Gross profit per wholesale unit</v>
          </cell>
          <cell r="O143"/>
          <cell r="P143" t="str">
            <v>122-3231</v>
          </cell>
          <cell r="Q143" t="str">
            <v>LEX Used Vehicle</v>
          </cell>
          <cell r="R143" t="str">
            <v>LEX Used VehicleGross profit per wholesale unit</v>
          </cell>
          <cell r="S143"/>
          <cell r="T143"/>
          <cell r="U143"/>
        </row>
        <row r="144">
          <cell r="I144" t="str">
            <v>Gross profit per wholesale unit</v>
          </cell>
          <cell r="O144"/>
          <cell r="P144" t="str">
            <v>220-3231</v>
          </cell>
          <cell r="Q144" t="str">
            <v>Used Vehicle</v>
          </cell>
          <cell r="R144" t="str">
            <v>Used VehicleGross profit per wholesale unit</v>
          </cell>
          <cell r="S144"/>
          <cell r="T144"/>
          <cell r="U144"/>
        </row>
        <row r="145">
          <cell r="I145" t="str">
            <v>Gross profit per wholesale unit</v>
          </cell>
          <cell r="O145"/>
          <cell r="P145" t="str">
            <v>221-3231</v>
          </cell>
          <cell r="Q145" t="str">
            <v>Used Vehicle</v>
          </cell>
          <cell r="R145" t="str">
            <v>Used VehicleGross profit per wholesale unit</v>
          </cell>
          <cell r="S145"/>
          <cell r="T145"/>
          <cell r="U145"/>
        </row>
        <row r="146">
          <cell r="I146" t="str">
            <v>Gross profit per wholesale unit</v>
          </cell>
          <cell r="O146"/>
          <cell r="P146" t="str">
            <v>420-3231</v>
          </cell>
          <cell r="Q146" t="str">
            <v>Used Vehicle</v>
          </cell>
          <cell r="R146" t="str">
            <v>Used VehicleGross profit per wholesale unit</v>
          </cell>
          <cell r="S146"/>
          <cell r="T146"/>
          <cell r="U146"/>
        </row>
        <row r="147">
          <cell r="I147" t="str">
            <v>Gross profit per wholesale unit</v>
          </cell>
          <cell r="O147"/>
          <cell r="P147" t="str">
            <v>421-3231</v>
          </cell>
          <cell r="Q147" t="str">
            <v>Used Vehicle</v>
          </cell>
          <cell r="R147" t="str">
            <v>Used VehicleGross profit per wholesale unit</v>
          </cell>
          <cell r="S147"/>
          <cell r="T147"/>
          <cell r="U147"/>
        </row>
        <row r="148">
          <cell r="I148" t="str">
            <v>Gross profit per wholesale unit</v>
          </cell>
          <cell r="O148"/>
          <cell r="P148" t="str">
            <v>320-3231</v>
          </cell>
          <cell r="Q148" t="str">
            <v>Used Vehicle</v>
          </cell>
          <cell r="R148" t="str">
            <v>Used VehicleGross profit per wholesale unit</v>
          </cell>
          <cell r="S148"/>
          <cell r="T148"/>
          <cell r="U148"/>
        </row>
        <row r="149">
          <cell r="I149" t="str">
            <v>Gross profit per wholesale unit</v>
          </cell>
          <cell r="O149"/>
          <cell r="P149" t="str">
            <v>321-3231</v>
          </cell>
          <cell r="Q149" t="str">
            <v>Used Vehicle</v>
          </cell>
          <cell r="R149" t="str">
            <v>Used VehicleGross profit per wholesale unit</v>
          </cell>
          <cell r="S149"/>
          <cell r="T149"/>
          <cell r="U149"/>
        </row>
        <row r="150">
          <cell r="I150" t="str">
            <v>Gross profit per wholesale unit</v>
          </cell>
          <cell r="O150"/>
          <cell r="P150" t="str">
            <v>120-3231</v>
          </cell>
          <cell r="Q150" t="str">
            <v>Used Vehicle</v>
          </cell>
          <cell r="R150" t="str">
            <v>Used VehicleGross profit per wholesale unit</v>
          </cell>
          <cell r="S150"/>
          <cell r="T150"/>
          <cell r="U150"/>
        </row>
        <row r="151">
          <cell r="I151" t="str">
            <v>Gross profit per wholesale unit</v>
          </cell>
          <cell r="O151"/>
          <cell r="P151" t="str">
            <v>122-3232</v>
          </cell>
          <cell r="Q151" t="str">
            <v>LEX Used Vehicle</v>
          </cell>
          <cell r="R151" t="str">
            <v>LEX Used VehicleGross profit per wholesale unit</v>
          </cell>
          <cell r="S151"/>
          <cell r="T151"/>
          <cell r="U151"/>
        </row>
        <row r="152">
          <cell r="I152" t="str">
            <v>Gross profit per wholesale unit</v>
          </cell>
          <cell r="O152"/>
          <cell r="P152" t="str">
            <v>221-3232</v>
          </cell>
          <cell r="Q152" t="str">
            <v>Used Vehicle</v>
          </cell>
          <cell r="R152" t="str">
            <v>Used VehicleGross profit per wholesale unit</v>
          </cell>
          <cell r="S152"/>
          <cell r="T152"/>
          <cell r="U152"/>
        </row>
        <row r="153">
          <cell r="I153" t="str">
            <v>Gross profit per wholesale unit</v>
          </cell>
          <cell r="O153"/>
          <cell r="P153" t="str">
            <v>420-3232</v>
          </cell>
          <cell r="Q153" t="str">
            <v>Used Vehicle</v>
          </cell>
          <cell r="R153" t="str">
            <v>Used VehicleGross profit per wholesale unit</v>
          </cell>
          <cell r="S153"/>
          <cell r="T153"/>
          <cell r="U153"/>
        </row>
        <row r="154">
          <cell r="I154" t="str">
            <v>Gross profit per wholesale unit</v>
          </cell>
          <cell r="O154"/>
          <cell r="P154" t="str">
            <v>421-3232</v>
          </cell>
          <cell r="Q154" t="str">
            <v>Used Vehicle</v>
          </cell>
          <cell r="R154" t="str">
            <v>Used VehicleGross profit per wholesale unit</v>
          </cell>
          <cell r="S154"/>
          <cell r="T154"/>
          <cell r="U154"/>
        </row>
        <row r="155">
          <cell r="I155" t="str">
            <v>Gross profit per wholesale unit</v>
          </cell>
          <cell r="O155"/>
          <cell r="P155" t="str">
            <v>320-3232</v>
          </cell>
          <cell r="Q155" t="str">
            <v>Used Vehicle</v>
          </cell>
          <cell r="R155" t="str">
            <v>Used VehicleGross profit per wholesale unit</v>
          </cell>
          <cell r="S155"/>
          <cell r="T155"/>
          <cell r="U155"/>
        </row>
        <row r="156">
          <cell r="I156" t="str">
            <v>Gross profit per wholesale unit</v>
          </cell>
          <cell r="O156"/>
          <cell r="P156" t="str">
            <v>321-3232</v>
          </cell>
          <cell r="Q156" t="str">
            <v>Used Vehicle</v>
          </cell>
          <cell r="R156" t="str">
            <v>Used VehicleGross profit per wholesale unit</v>
          </cell>
          <cell r="S156"/>
          <cell r="T156"/>
          <cell r="U156"/>
        </row>
        <row r="157">
          <cell r="I157" t="str">
            <v>Gross profit per wholesale unit</v>
          </cell>
          <cell r="O157"/>
          <cell r="P157" t="str">
            <v>121-3232</v>
          </cell>
          <cell r="Q157" t="str">
            <v>Used Vehicle</v>
          </cell>
          <cell r="R157" t="str">
            <v>Used VehicleGross profit per wholesale unit</v>
          </cell>
          <cell r="S157"/>
          <cell r="T157"/>
          <cell r="U157"/>
        </row>
        <row r="158">
          <cell r="I158" t="str">
            <v>Gross profit per wholesale unit</v>
          </cell>
          <cell r="O158"/>
          <cell r="P158" t="str">
            <v>220-3232</v>
          </cell>
          <cell r="Q158" t="str">
            <v>Used Vehicle</v>
          </cell>
          <cell r="R158" t="str">
            <v>Used VehicleGross profit per wholesale unit</v>
          </cell>
          <cell r="S158"/>
          <cell r="T158"/>
          <cell r="U158"/>
        </row>
        <row r="159">
          <cell r="I159" t="str">
            <v>Gross profit per wholesale unit</v>
          </cell>
          <cell r="O159"/>
          <cell r="P159" t="str">
            <v>120-3232</v>
          </cell>
          <cell r="Q159" t="str">
            <v>Used Vehicle</v>
          </cell>
          <cell r="R159" t="str">
            <v>Used VehicleGross profit per wholesale unit</v>
          </cell>
          <cell r="S159"/>
          <cell r="T159"/>
          <cell r="U159"/>
        </row>
        <row r="160">
          <cell r="I160" t="str">
            <v>Gross profit per wholesale unit</v>
          </cell>
          <cell r="O160"/>
          <cell r="P160" t="str">
            <v>122-3233</v>
          </cell>
          <cell r="Q160" t="str">
            <v>LEX Used Vehicle</v>
          </cell>
          <cell r="R160" t="str">
            <v>LEX Used VehicleGross profit per wholesale unit</v>
          </cell>
          <cell r="S160"/>
          <cell r="T160"/>
          <cell r="U160"/>
        </row>
        <row r="161">
          <cell r="I161" t="str">
            <v>Gross profit per wholesale unit</v>
          </cell>
          <cell r="O161"/>
          <cell r="P161" t="str">
            <v>220-3233</v>
          </cell>
          <cell r="Q161" t="str">
            <v>Used Vehicle</v>
          </cell>
          <cell r="R161" t="str">
            <v>Used VehicleGross profit per wholesale unit</v>
          </cell>
          <cell r="S161"/>
          <cell r="T161"/>
          <cell r="U161"/>
        </row>
        <row r="162">
          <cell r="I162" t="str">
            <v>Gross profit per wholesale unit</v>
          </cell>
          <cell r="O162"/>
          <cell r="P162" t="str">
            <v>221-3233</v>
          </cell>
          <cell r="Q162" t="str">
            <v>Used Vehicle</v>
          </cell>
          <cell r="R162" t="str">
            <v>Used VehicleGross profit per wholesale unit</v>
          </cell>
          <cell r="S162"/>
          <cell r="T162"/>
          <cell r="U162"/>
        </row>
        <row r="163">
          <cell r="I163" t="str">
            <v>Gross profit per wholesale unit</v>
          </cell>
          <cell r="O163"/>
          <cell r="P163" t="str">
            <v>420-3233</v>
          </cell>
          <cell r="Q163" t="str">
            <v>Used Vehicle</v>
          </cell>
          <cell r="R163" t="str">
            <v>Used VehicleGross profit per wholesale unit</v>
          </cell>
          <cell r="S163"/>
          <cell r="T163"/>
          <cell r="U163"/>
        </row>
        <row r="164">
          <cell r="I164" t="str">
            <v>Gross profit per wholesale unit</v>
          </cell>
          <cell r="O164"/>
          <cell r="P164" t="str">
            <v>421-3233</v>
          </cell>
          <cell r="Q164" t="str">
            <v>Used Vehicle</v>
          </cell>
          <cell r="R164" t="str">
            <v>Used VehicleGross profit per wholesale unit</v>
          </cell>
          <cell r="S164"/>
          <cell r="T164"/>
          <cell r="U164"/>
        </row>
        <row r="165">
          <cell r="I165" t="str">
            <v>Gross profit per wholesale unit</v>
          </cell>
          <cell r="O165"/>
          <cell r="P165" t="str">
            <v>320-3233</v>
          </cell>
          <cell r="Q165" t="str">
            <v>Used Vehicle</v>
          </cell>
          <cell r="R165" t="str">
            <v>Used VehicleGross profit per wholesale unit</v>
          </cell>
          <cell r="S165"/>
          <cell r="T165"/>
          <cell r="U165"/>
        </row>
        <row r="166">
          <cell r="I166" t="str">
            <v>Gross profit per wholesale unit</v>
          </cell>
          <cell r="O166"/>
          <cell r="P166" t="str">
            <v>321-3233</v>
          </cell>
          <cell r="Q166" t="str">
            <v>Used Vehicle</v>
          </cell>
          <cell r="R166" t="str">
            <v>Used VehicleGross profit per wholesale unit</v>
          </cell>
          <cell r="S166"/>
          <cell r="T166"/>
          <cell r="U166"/>
        </row>
        <row r="167">
          <cell r="I167" t="str">
            <v>Gross profit per wholesale unit</v>
          </cell>
          <cell r="O167"/>
          <cell r="P167" t="str">
            <v>120-3233</v>
          </cell>
          <cell r="Q167" t="str">
            <v>Used Vehicle</v>
          </cell>
          <cell r="R167" t="str">
            <v>Used VehicleGross profit per wholesale unit</v>
          </cell>
          <cell r="S167"/>
          <cell r="T167"/>
          <cell r="U167"/>
        </row>
        <row r="168">
          <cell r="I168" t="str">
            <v>Incentive p.u.</v>
          </cell>
          <cell r="O168"/>
          <cell r="P168" t="str">
            <v>200-3150</v>
          </cell>
          <cell r="Q168" t="str">
            <v>New Vehicle</v>
          </cell>
          <cell r="R168" t="str">
            <v>New VehicleIncentive p.u.</v>
          </cell>
          <cell r="S168"/>
          <cell r="T168"/>
          <cell r="U168"/>
        </row>
        <row r="169">
          <cell r="I169" t="str">
            <v>Incentive p.u.</v>
          </cell>
          <cell r="O169"/>
          <cell r="P169" t="str">
            <v>400-3150</v>
          </cell>
          <cell r="Q169" t="str">
            <v>New Vehicle</v>
          </cell>
          <cell r="R169" t="str">
            <v>New VehicleIncentive p.u.</v>
          </cell>
          <cell r="S169"/>
          <cell r="T169"/>
          <cell r="U169"/>
        </row>
        <row r="170">
          <cell r="I170" t="str">
            <v>Incentive p.u.</v>
          </cell>
          <cell r="O170"/>
          <cell r="P170" t="str">
            <v>410-3150</v>
          </cell>
          <cell r="Q170" t="str">
            <v>New Vehicle</v>
          </cell>
          <cell r="R170" t="str">
            <v>New VehicleIncentive p.u.</v>
          </cell>
          <cell r="S170"/>
          <cell r="T170"/>
          <cell r="U170"/>
        </row>
        <row r="171">
          <cell r="I171" t="str">
            <v>Incentive p.u.</v>
          </cell>
          <cell r="O171"/>
          <cell r="P171" t="str">
            <v>300-3150</v>
          </cell>
          <cell r="Q171" t="str">
            <v>New Vehicle</v>
          </cell>
          <cell r="R171" t="str">
            <v>New VehicleIncentive p.u.</v>
          </cell>
          <cell r="S171"/>
          <cell r="T171"/>
          <cell r="U171"/>
        </row>
        <row r="172">
          <cell r="I172" t="str">
            <v>Incentive p.u.</v>
          </cell>
          <cell r="O172"/>
          <cell r="P172" t="str">
            <v>310-3150</v>
          </cell>
          <cell r="Q172" t="str">
            <v>New Vehicle</v>
          </cell>
          <cell r="R172" t="str">
            <v>New VehicleIncentive p.u.</v>
          </cell>
          <cell r="S172"/>
          <cell r="T172"/>
          <cell r="U172"/>
        </row>
        <row r="173">
          <cell r="I173" t="str">
            <v>Incentive p.u.</v>
          </cell>
          <cell r="O173"/>
          <cell r="P173" t="str">
            <v>210-3150</v>
          </cell>
          <cell r="Q173" t="str">
            <v>New Vehicle</v>
          </cell>
          <cell r="R173" t="str">
            <v>New VehicleIncentive p.u.</v>
          </cell>
          <cell r="S173"/>
          <cell r="T173"/>
          <cell r="U173"/>
        </row>
        <row r="174">
          <cell r="I174" t="str">
            <v>Incentive p.u.</v>
          </cell>
          <cell r="O174"/>
          <cell r="P174" t="str">
            <v>100-3248</v>
          </cell>
          <cell r="Q174" t="str">
            <v>New Vehicle</v>
          </cell>
          <cell r="R174" t="str">
            <v>New VehicleIncentive p.u.</v>
          </cell>
          <cell r="S174"/>
          <cell r="T174"/>
          <cell r="U174"/>
        </row>
        <row r="175">
          <cell r="I175" t="str">
            <v>Incentive p.u.</v>
          </cell>
          <cell r="O175"/>
          <cell r="P175" t="str">
            <v>110-3248</v>
          </cell>
          <cell r="Q175" t="str">
            <v>New Vehicle</v>
          </cell>
          <cell r="R175" t="str">
            <v>New VehicleIncentive p.u.</v>
          </cell>
          <cell r="S175"/>
          <cell r="T175"/>
          <cell r="U175"/>
        </row>
        <row r="176">
          <cell r="I176" t="str">
            <v>Incentive p.u.</v>
          </cell>
          <cell r="O176"/>
          <cell r="P176" t="str">
            <v>200-3248</v>
          </cell>
          <cell r="Q176" t="str">
            <v>New Vehicle</v>
          </cell>
          <cell r="R176" t="str">
            <v>New VehicleIncentive p.u.</v>
          </cell>
          <cell r="S176"/>
          <cell r="T176"/>
          <cell r="U176"/>
        </row>
        <row r="177">
          <cell r="I177" t="str">
            <v>Incentive p.u.</v>
          </cell>
          <cell r="O177"/>
          <cell r="P177" t="str">
            <v>210-3248</v>
          </cell>
          <cell r="Q177" t="str">
            <v>New Vehicle</v>
          </cell>
          <cell r="R177" t="str">
            <v>New VehicleIncentive p.u.</v>
          </cell>
          <cell r="S177"/>
          <cell r="T177"/>
          <cell r="U177"/>
        </row>
        <row r="178">
          <cell r="I178" t="str">
            <v>Incentive</v>
          </cell>
          <cell r="O178"/>
          <cell r="P178" t="str">
            <v>130-3160</v>
          </cell>
          <cell r="Q178" t="str">
            <v>Parts</v>
          </cell>
          <cell r="R178" t="str">
            <v>PartsIncentive</v>
          </cell>
          <cell r="S178"/>
          <cell r="T178"/>
          <cell r="U178"/>
        </row>
        <row r="179">
          <cell r="I179" t="str">
            <v>Incentive</v>
          </cell>
          <cell r="O179"/>
          <cell r="P179" t="str">
            <v>330-3160</v>
          </cell>
          <cell r="Q179" t="str">
            <v>Parts</v>
          </cell>
          <cell r="R179" t="str">
            <v>PartsIncentive</v>
          </cell>
          <cell r="S179"/>
          <cell r="T179"/>
          <cell r="U179"/>
        </row>
        <row r="180">
          <cell r="I180" t="str">
            <v>Incentive</v>
          </cell>
          <cell r="O180"/>
          <cell r="P180" t="str">
            <v>430-3160</v>
          </cell>
          <cell r="Q180" t="str">
            <v>Parts</v>
          </cell>
          <cell r="R180" t="str">
            <v>PartsIncentive</v>
          </cell>
          <cell r="S180"/>
          <cell r="T180"/>
          <cell r="U180"/>
        </row>
        <row r="181">
          <cell r="I181" t="str">
            <v>Incentive</v>
          </cell>
          <cell r="O181"/>
          <cell r="P181" t="str">
            <v>230-3160</v>
          </cell>
          <cell r="Q181" t="str">
            <v>Parts</v>
          </cell>
          <cell r="R181" t="str">
            <v>PartsIncentive</v>
          </cell>
          <cell r="S181"/>
          <cell r="T181"/>
          <cell r="U181"/>
        </row>
        <row r="182">
          <cell r="I182" t="str">
            <v>Incentive</v>
          </cell>
          <cell r="O182"/>
          <cell r="P182" t="str">
            <v>130-3248</v>
          </cell>
          <cell r="Q182" t="str">
            <v>Parts</v>
          </cell>
          <cell r="R182" t="str">
            <v>PartsIncentive</v>
          </cell>
          <cell r="S182"/>
          <cell r="T182"/>
          <cell r="U182"/>
        </row>
        <row r="183">
          <cell r="I183" t="str">
            <v>Incentive</v>
          </cell>
          <cell r="O183"/>
          <cell r="P183" t="str">
            <v>140-3248</v>
          </cell>
          <cell r="Q183" t="str">
            <v>Parts</v>
          </cell>
          <cell r="R183" t="str">
            <v>PartsIncentive</v>
          </cell>
          <cell r="S183"/>
          <cell r="T183"/>
          <cell r="U183"/>
        </row>
        <row r="184">
          <cell r="I184" t="str">
            <v>Incentive</v>
          </cell>
          <cell r="O184"/>
          <cell r="P184" t="str">
            <v>440-3248</v>
          </cell>
          <cell r="Q184" t="str">
            <v>Parts</v>
          </cell>
          <cell r="R184" t="str">
            <v>PartsIncentive</v>
          </cell>
          <cell r="S184"/>
          <cell r="T184"/>
          <cell r="U184"/>
        </row>
        <row r="185">
          <cell r="I185" t="str">
            <v>Incentive</v>
          </cell>
          <cell r="O185"/>
          <cell r="P185" t="str">
            <v>330-3248</v>
          </cell>
          <cell r="Q185" t="str">
            <v>Parts</v>
          </cell>
          <cell r="R185" t="str">
            <v>PartsIncentive</v>
          </cell>
          <cell r="S185"/>
          <cell r="T185"/>
          <cell r="U185"/>
        </row>
        <row r="186">
          <cell r="I186" t="str">
            <v>Incentive</v>
          </cell>
          <cell r="O186"/>
          <cell r="P186" t="str">
            <v>430-3248</v>
          </cell>
          <cell r="Q186" t="str">
            <v>Parts</v>
          </cell>
          <cell r="R186" t="str">
            <v>PartsIncentive</v>
          </cell>
          <cell r="S186"/>
          <cell r="T186"/>
          <cell r="U186"/>
        </row>
        <row r="187">
          <cell r="I187" t="str">
            <v>Incentive</v>
          </cell>
          <cell r="O187"/>
          <cell r="P187" t="str">
            <v>230-3248</v>
          </cell>
          <cell r="Q187" t="str">
            <v>Parts</v>
          </cell>
          <cell r="R187" t="str">
            <v>PartsIncentive</v>
          </cell>
          <cell r="S187"/>
          <cell r="T187"/>
          <cell r="U187"/>
        </row>
        <row r="188">
          <cell r="I188" t="str">
            <v>Incentive</v>
          </cell>
          <cell r="O188"/>
          <cell r="P188" t="str">
            <v>240-3248</v>
          </cell>
          <cell r="Q188" t="str">
            <v>Parts</v>
          </cell>
          <cell r="R188" t="str">
            <v>PartsIncentive</v>
          </cell>
          <cell r="S188"/>
          <cell r="T188"/>
          <cell r="U188"/>
        </row>
        <row r="189">
          <cell r="I189" t="str">
            <v>Incentive</v>
          </cell>
          <cell r="O189"/>
          <cell r="P189" t="str">
            <v>340-3248</v>
          </cell>
          <cell r="Q189" t="str">
            <v>Parts</v>
          </cell>
          <cell r="R189" t="str">
            <v>PartsIncentive</v>
          </cell>
          <cell r="S189"/>
          <cell r="T189"/>
          <cell r="U189"/>
        </row>
        <row r="190">
          <cell r="I190" t="str">
            <v>OT/SIG Class total gross p.u. incl. incentives</v>
          </cell>
          <cell r="O190"/>
          <cell r="P190" t="str">
            <v>220-3150</v>
          </cell>
          <cell r="Q190" t="str">
            <v>Used Vehicle</v>
          </cell>
          <cell r="R190" t="str">
            <v>Used VehicleOT/SIG Class total gross p.u. incl. incentives</v>
          </cell>
          <cell r="S190"/>
          <cell r="T190"/>
          <cell r="U190"/>
        </row>
        <row r="191">
          <cell r="I191" t="str">
            <v>OT/SIG Class total gross p.u. incl. incentives</v>
          </cell>
          <cell r="O191"/>
          <cell r="P191" t="str">
            <v>121-3150</v>
          </cell>
          <cell r="Q191" t="str">
            <v>Used Vehicle</v>
          </cell>
          <cell r="R191" t="str">
            <v>Used VehicleOT/SIG Class total gross p.u. incl. incentives</v>
          </cell>
          <cell r="S191"/>
          <cell r="T191"/>
          <cell r="U191"/>
        </row>
        <row r="192">
          <cell r="I192" t="str">
            <v>OT/SIG Class total gross p.u. incl. incentives</v>
          </cell>
          <cell r="O192"/>
          <cell r="P192" t="str">
            <v>221-3246</v>
          </cell>
          <cell r="Q192" t="str">
            <v>Used Vehicle</v>
          </cell>
          <cell r="R192" t="str">
            <v>Used VehicleOT/SIG Class total gross p.u. incl. incentives</v>
          </cell>
          <cell r="S192"/>
          <cell r="T192"/>
          <cell r="U192"/>
        </row>
        <row r="193">
          <cell r="I193" t="str">
            <v>OT/SIG Class total gross p.u. incl. incentives</v>
          </cell>
          <cell r="O193"/>
          <cell r="P193" t="str">
            <v>420-3246</v>
          </cell>
          <cell r="Q193" t="str">
            <v>Used Vehicle</v>
          </cell>
          <cell r="R193" t="str">
            <v>Used VehicleOT/SIG Class total gross p.u. incl. incentives</v>
          </cell>
          <cell r="S193"/>
          <cell r="T193"/>
          <cell r="U193"/>
        </row>
        <row r="194">
          <cell r="I194" t="str">
            <v>OT/SIG Class total gross p.u. incl. incentives</v>
          </cell>
          <cell r="O194"/>
          <cell r="P194" t="str">
            <v>421-3246</v>
          </cell>
          <cell r="Q194" t="str">
            <v>Used Vehicle</v>
          </cell>
          <cell r="R194" t="str">
            <v>Used VehicleOT/SIG Class total gross p.u. incl. incentives</v>
          </cell>
          <cell r="S194"/>
          <cell r="T194"/>
          <cell r="U194"/>
        </row>
        <row r="195">
          <cell r="I195" t="str">
            <v>OT/SIG Class total gross p.u. incl. incentives</v>
          </cell>
          <cell r="O195"/>
          <cell r="P195" t="str">
            <v>320-3246</v>
          </cell>
          <cell r="Q195" t="str">
            <v>Used Vehicle</v>
          </cell>
          <cell r="R195" t="str">
            <v>Used VehicleOT/SIG Class total gross p.u. incl. incentives</v>
          </cell>
          <cell r="S195"/>
          <cell r="T195"/>
          <cell r="U195"/>
        </row>
        <row r="196">
          <cell r="I196" t="str">
            <v>OT/SIG Class total gross p.u. incl. incentives</v>
          </cell>
          <cell r="O196"/>
          <cell r="P196" t="str">
            <v>321-3246</v>
          </cell>
          <cell r="Q196" t="str">
            <v>Used Vehicle</v>
          </cell>
          <cell r="R196" t="str">
            <v>Used VehicleOT/SIG Class total gross p.u. incl. incentives</v>
          </cell>
          <cell r="S196"/>
          <cell r="T196"/>
          <cell r="U196"/>
        </row>
        <row r="197">
          <cell r="I197" t="str">
            <v>OT/SIG Class total gross p.u. incl. incentives</v>
          </cell>
          <cell r="O197"/>
          <cell r="P197" t="str">
            <v>120-3246</v>
          </cell>
          <cell r="Q197" t="str">
            <v>Used Vehicle</v>
          </cell>
          <cell r="R197" t="str">
            <v>Used VehicleOT/SIG Class total gross p.u. incl. incentives</v>
          </cell>
          <cell r="S197"/>
          <cell r="T197"/>
          <cell r="U197"/>
        </row>
        <row r="198">
          <cell r="I198" t="str">
            <v>OT/SIG Class total gross p.u. incl. incentives</v>
          </cell>
          <cell r="O198"/>
          <cell r="P198" t="str">
            <v>220-3246</v>
          </cell>
          <cell r="Q198" t="str">
            <v>Used Vehicle</v>
          </cell>
          <cell r="R198" t="str">
            <v>Used VehicleOT/SIG Class total gross p.u. incl. incentives</v>
          </cell>
          <cell r="S198"/>
          <cell r="T198"/>
          <cell r="U198"/>
        </row>
        <row r="199">
          <cell r="I199" t="str">
            <v>OT/SIG Class total gross p.u. incl. incentives</v>
          </cell>
          <cell r="O199"/>
          <cell r="P199" t="str">
            <v>121-3246</v>
          </cell>
          <cell r="Q199" t="str">
            <v>Used Vehicle</v>
          </cell>
          <cell r="R199" t="str">
            <v>Used VehicleOT/SIG Class total gross p.u. incl. incentives</v>
          </cell>
          <cell r="S199"/>
          <cell r="T199"/>
          <cell r="U199"/>
        </row>
        <row r="200">
          <cell r="I200" t="str">
            <v>OT/SIG Class total gross p.u. incl. incentives</v>
          </cell>
          <cell r="O200"/>
          <cell r="P200" t="str">
            <v>221-3247</v>
          </cell>
          <cell r="Q200" t="str">
            <v>Used Vehicle</v>
          </cell>
          <cell r="R200" t="str">
            <v>Used VehicleOT/SIG Class total gross p.u. incl. incentives</v>
          </cell>
          <cell r="S200"/>
          <cell r="T200"/>
          <cell r="U200"/>
        </row>
        <row r="201">
          <cell r="I201" t="str">
            <v>OT/SIG Class total gross p.u. incl. incentives</v>
          </cell>
          <cell r="O201"/>
          <cell r="P201" t="str">
            <v>420-3247</v>
          </cell>
          <cell r="Q201" t="str">
            <v>Used Vehicle</v>
          </cell>
          <cell r="R201" t="str">
            <v>Used VehicleOT/SIG Class total gross p.u. incl. incentives</v>
          </cell>
          <cell r="S201"/>
          <cell r="T201"/>
          <cell r="U201"/>
        </row>
        <row r="202">
          <cell r="I202" t="str">
            <v>OT/SIG Class total gross p.u. incl. incentives</v>
          </cell>
          <cell r="O202"/>
          <cell r="P202" t="str">
            <v>421-3247</v>
          </cell>
          <cell r="Q202" t="str">
            <v>Used Vehicle</v>
          </cell>
          <cell r="R202" t="str">
            <v>Used VehicleOT/SIG Class total gross p.u. incl. incentives</v>
          </cell>
          <cell r="S202"/>
          <cell r="T202"/>
          <cell r="U202"/>
        </row>
        <row r="203">
          <cell r="I203" t="str">
            <v>OT/SIG Class total gross p.u. incl. incentives</v>
          </cell>
          <cell r="O203"/>
          <cell r="P203" t="str">
            <v>320-3247</v>
          </cell>
          <cell r="Q203" t="str">
            <v>Used Vehicle</v>
          </cell>
          <cell r="R203" t="str">
            <v>Used VehicleOT/SIG Class total gross p.u. incl. incentives</v>
          </cell>
          <cell r="S203"/>
          <cell r="T203"/>
          <cell r="U203"/>
        </row>
        <row r="204">
          <cell r="I204" t="str">
            <v>OT/SIG Class total gross p.u. incl. incentives</v>
          </cell>
          <cell r="O204"/>
          <cell r="P204" t="str">
            <v>321-3247</v>
          </cell>
          <cell r="Q204" t="str">
            <v>Used Vehicle</v>
          </cell>
          <cell r="R204" t="str">
            <v>Used VehicleOT/SIG Class total gross p.u. incl. incentives</v>
          </cell>
          <cell r="S204"/>
          <cell r="T204"/>
          <cell r="U204"/>
        </row>
        <row r="205">
          <cell r="I205" t="str">
            <v>OT/SIG Class total gross p.u. incl. incentives</v>
          </cell>
          <cell r="O205"/>
          <cell r="P205" t="str">
            <v>120-3247</v>
          </cell>
          <cell r="Q205" t="str">
            <v>Used Vehicle</v>
          </cell>
          <cell r="R205" t="str">
            <v>Used VehicleOT/SIG Class total gross p.u. incl. incentives</v>
          </cell>
          <cell r="S205"/>
          <cell r="T205"/>
          <cell r="U205"/>
        </row>
        <row r="206">
          <cell r="I206" t="str">
            <v>OT/SIG Class total gross p.u. incl. incentives</v>
          </cell>
          <cell r="O206"/>
          <cell r="P206" t="str">
            <v>220-3247</v>
          </cell>
          <cell r="Q206" t="str">
            <v>Used Vehicle</v>
          </cell>
          <cell r="R206" t="str">
            <v>Used VehicleOT/SIG Class total gross p.u. incl. incentives</v>
          </cell>
          <cell r="S206"/>
          <cell r="T206"/>
          <cell r="U206"/>
        </row>
        <row r="207">
          <cell r="I207" t="str">
            <v>OT/SIG Class total gross p.u. incl. incentives</v>
          </cell>
          <cell r="O207"/>
          <cell r="P207" t="str">
            <v>121-3247</v>
          </cell>
          <cell r="Q207" t="str">
            <v>Used Vehicle</v>
          </cell>
          <cell r="R207" t="str">
            <v>Used VehicleOT/SIG Class total gross p.u. incl. incentives</v>
          </cell>
          <cell r="S207"/>
          <cell r="T207"/>
          <cell r="U207"/>
        </row>
        <row r="208">
          <cell r="I208" t="str">
            <v>OT/SIG Class total gross p.u. incl. incentives</v>
          </cell>
          <cell r="O208"/>
          <cell r="P208" t="str">
            <v>221-3248</v>
          </cell>
          <cell r="Q208" t="str">
            <v>Used Vehicle</v>
          </cell>
          <cell r="R208" t="str">
            <v>Used VehicleOT/SIG Class total gross p.u. incl. incentives</v>
          </cell>
          <cell r="S208"/>
          <cell r="T208"/>
          <cell r="U208"/>
        </row>
        <row r="209">
          <cell r="I209" t="str">
            <v>OT/SIG Class total gross p.u. incl. incentives</v>
          </cell>
          <cell r="O209"/>
          <cell r="P209" t="str">
            <v>420-3248</v>
          </cell>
          <cell r="Q209" t="str">
            <v>Used Vehicle</v>
          </cell>
          <cell r="R209" t="str">
            <v>Used VehicleOT/SIG Class total gross p.u. incl. incentives</v>
          </cell>
          <cell r="S209"/>
          <cell r="T209"/>
          <cell r="U209"/>
        </row>
        <row r="210">
          <cell r="I210" t="str">
            <v>OT/SIG Class total gross p.u. incl. incentives</v>
          </cell>
          <cell r="O210"/>
          <cell r="P210" t="str">
            <v>421-3248</v>
          </cell>
          <cell r="Q210" t="str">
            <v>Used Vehicle</v>
          </cell>
          <cell r="R210" t="str">
            <v>Used VehicleOT/SIG Class total gross p.u. incl. incentives</v>
          </cell>
          <cell r="S210"/>
          <cell r="T210"/>
          <cell r="U210"/>
        </row>
        <row r="211">
          <cell r="I211" t="str">
            <v>OT/SIG Class total gross p.u. incl. incentives</v>
          </cell>
          <cell r="O211"/>
          <cell r="P211" t="str">
            <v>320-3248</v>
          </cell>
          <cell r="Q211" t="str">
            <v>Used Vehicle</v>
          </cell>
          <cell r="R211" t="str">
            <v>Used VehicleOT/SIG Class total gross p.u. incl. incentives</v>
          </cell>
          <cell r="S211"/>
          <cell r="T211"/>
          <cell r="U211"/>
        </row>
        <row r="212">
          <cell r="I212" t="str">
            <v>OT/SIG Class total gross p.u. incl. incentives</v>
          </cell>
          <cell r="O212"/>
          <cell r="P212" t="str">
            <v>321-3248</v>
          </cell>
          <cell r="Q212" t="str">
            <v>Used Vehicle</v>
          </cell>
          <cell r="R212" t="str">
            <v>Used VehicleOT/SIG Class total gross p.u. incl. incentives</v>
          </cell>
          <cell r="S212"/>
          <cell r="T212"/>
          <cell r="U212"/>
        </row>
        <row r="213">
          <cell r="I213" t="str">
            <v>OT/SIG Class total gross p.u. incl. incentives</v>
          </cell>
          <cell r="O213"/>
          <cell r="P213" t="str">
            <v>120-3248</v>
          </cell>
          <cell r="Q213" t="str">
            <v>Used Vehicle</v>
          </cell>
          <cell r="R213" t="str">
            <v>Used VehicleOT/SIG Class total gross p.u. incl. incentives</v>
          </cell>
          <cell r="S213"/>
          <cell r="T213"/>
          <cell r="U213"/>
        </row>
        <row r="214">
          <cell r="I214" t="str">
            <v>OT/SIG Class total gross p.u. incl. incentives</v>
          </cell>
          <cell r="O214"/>
          <cell r="P214" t="str">
            <v>220-3248</v>
          </cell>
          <cell r="Q214" t="str">
            <v>Used Vehicle</v>
          </cell>
          <cell r="R214" t="str">
            <v>Used VehicleOT/SIG Class total gross p.u. incl. incentives</v>
          </cell>
          <cell r="S214"/>
          <cell r="T214"/>
          <cell r="U214"/>
        </row>
        <row r="215">
          <cell r="I215" t="str">
            <v>OT/SIG Class total gross p.u. incl. incentives</v>
          </cell>
          <cell r="O215"/>
          <cell r="P215" t="str">
            <v>121-3248</v>
          </cell>
          <cell r="Q215" t="str">
            <v>Used Vehicle</v>
          </cell>
          <cell r="R215" t="str">
            <v>Used VehicleOT/SIG Class total gross p.u. incl. incentives</v>
          </cell>
          <cell r="S215"/>
          <cell r="T215"/>
          <cell r="U215"/>
        </row>
        <row r="216">
          <cell r="I216" t="str">
            <v>Other UV retail gross profit p.u.</v>
          </cell>
          <cell r="O216"/>
          <cell r="P216" t="str">
            <v>122-3255</v>
          </cell>
          <cell r="Q216" t="str">
            <v>LEX Used Vehicle</v>
          </cell>
          <cell r="R216" t="str">
            <v>LEX Used VehicleOther UV retail gross profit p.u.</v>
          </cell>
          <cell r="S216"/>
          <cell r="T216"/>
          <cell r="U216"/>
        </row>
        <row r="217">
          <cell r="I217" t="str">
            <v>Finance Income per vehicle retailed</v>
          </cell>
          <cell r="O217"/>
          <cell r="P217" t="str">
            <v>460-3260</v>
          </cell>
          <cell r="Q217" t="str">
            <v>F&amp;I</v>
          </cell>
          <cell r="R217" t="str">
            <v>F&amp;IFinance Income per vehicle retailed</v>
          </cell>
          <cell r="S217"/>
          <cell r="T217"/>
          <cell r="U217"/>
        </row>
        <row r="218">
          <cell r="I218" t="str">
            <v>Finance Income per vehicle retailed</v>
          </cell>
          <cell r="O218"/>
          <cell r="P218" t="str">
            <v>360-3260</v>
          </cell>
          <cell r="Q218" t="str">
            <v>F&amp;I</v>
          </cell>
          <cell r="R218" t="str">
            <v>F&amp;IFinance Income per vehicle retailed</v>
          </cell>
          <cell r="S218"/>
          <cell r="T218"/>
          <cell r="U218"/>
        </row>
        <row r="219">
          <cell r="I219" t="str">
            <v>Finance Income per vehicle retailed</v>
          </cell>
          <cell r="O219"/>
          <cell r="P219" t="str">
            <v>170-3260</v>
          </cell>
          <cell r="Q219" t="str">
            <v>F&amp;I</v>
          </cell>
          <cell r="R219" t="str">
            <v>F&amp;IFinance Income per vehicle retailed</v>
          </cell>
          <cell r="S219"/>
          <cell r="T219"/>
          <cell r="U219"/>
        </row>
        <row r="220">
          <cell r="I220" t="str">
            <v>Finance Income per vehicle retailed</v>
          </cell>
          <cell r="O220"/>
          <cell r="P220" t="str">
            <v>162-3260</v>
          </cell>
          <cell r="Q220" t="str">
            <v>LEX F&amp;I</v>
          </cell>
          <cell r="R220" t="str">
            <v>LEX F&amp;IFinance Income per vehicle retailed</v>
          </cell>
          <cell r="S220"/>
          <cell r="T220"/>
          <cell r="U220"/>
        </row>
        <row r="221">
          <cell r="I221" t="str">
            <v>Finance Income per vehicle retailed</v>
          </cell>
          <cell r="O221"/>
          <cell r="P221" t="str">
            <v>260-3260</v>
          </cell>
          <cell r="Q221" t="str">
            <v>F&amp;I</v>
          </cell>
          <cell r="R221" t="str">
            <v>F&amp;IFinance Income per vehicle retailed</v>
          </cell>
          <cell r="S221"/>
          <cell r="T221"/>
          <cell r="U221"/>
        </row>
        <row r="222">
          <cell r="I222" t="str">
            <v>Finance Income per vehicle retailed</v>
          </cell>
          <cell r="O222"/>
          <cell r="P222" t="str">
            <v>160-3260</v>
          </cell>
          <cell r="Q222" t="str">
            <v>F&amp;I</v>
          </cell>
          <cell r="R222" t="str">
            <v>F&amp;IFinance Income per vehicle retailed</v>
          </cell>
          <cell r="S222"/>
          <cell r="T222"/>
          <cell r="U222"/>
        </row>
        <row r="223">
          <cell r="I223" t="str">
            <v>Finance Income per vehicle retailed</v>
          </cell>
          <cell r="O223"/>
          <cell r="P223" t="str">
            <v>162-3261</v>
          </cell>
          <cell r="Q223" t="str">
            <v>LEX F&amp;I</v>
          </cell>
          <cell r="R223" t="str">
            <v>LEX F&amp;IFinance Income per vehicle retailed</v>
          </cell>
          <cell r="S223"/>
          <cell r="T223"/>
          <cell r="U223"/>
        </row>
        <row r="224">
          <cell r="I224" t="str">
            <v>Finance Income per vehicle retailed</v>
          </cell>
          <cell r="O224"/>
          <cell r="P224" t="str">
            <v>260-3261</v>
          </cell>
          <cell r="Q224" t="str">
            <v>F&amp;I</v>
          </cell>
          <cell r="R224" t="str">
            <v>F&amp;IFinance Income per vehicle retailed</v>
          </cell>
          <cell r="S224"/>
          <cell r="T224"/>
          <cell r="U224"/>
        </row>
        <row r="225">
          <cell r="I225" t="str">
            <v>Finance Income per vehicle retailed</v>
          </cell>
          <cell r="O225"/>
          <cell r="P225" t="str">
            <v>460-3261</v>
          </cell>
          <cell r="Q225" t="str">
            <v>F&amp;I</v>
          </cell>
          <cell r="R225" t="str">
            <v>F&amp;IFinance Income per vehicle retailed</v>
          </cell>
          <cell r="S225"/>
          <cell r="T225"/>
          <cell r="U225"/>
        </row>
        <row r="226">
          <cell r="I226" t="str">
            <v>Finance Income per vehicle retailed</v>
          </cell>
          <cell r="O226"/>
          <cell r="P226" t="str">
            <v>360-3261</v>
          </cell>
          <cell r="Q226" t="str">
            <v>F&amp;I</v>
          </cell>
          <cell r="R226" t="str">
            <v>F&amp;IFinance Income per vehicle retailed</v>
          </cell>
          <cell r="S226"/>
          <cell r="T226"/>
          <cell r="U226"/>
        </row>
        <row r="227">
          <cell r="I227" t="str">
            <v>Finance Income per vehicle retailed</v>
          </cell>
          <cell r="O227"/>
          <cell r="P227" t="str">
            <v>160-3261</v>
          </cell>
          <cell r="Q227" t="str">
            <v>F&amp;I</v>
          </cell>
          <cell r="R227" t="str">
            <v>F&amp;IFinance Income per vehicle retailed</v>
          </cell>
          <cell r="S227"/>
          <cell r="T227"/>
          <cell r="U227"/>
        </row>
        <row r="228">
          <cell r="I228" t="str">
            <v>Finance Income per vehicle retailed</v>
          </cell>
          <cell r="O228"/>
          <cell r="P228" t="str">
            <v>162-3265</v>
          </cell>
          <cell r="Q228" t="str">
            <v>LEX F&amp;I</v>
          </cell>
          <cell r="R228" t="str">
            <v>LEX F&amp;IFinance Income per vehicle retailed</v>
          </cell>
          <cell r="S228"/>
          <cell r="T228"/>
          <cell r="U228"/>
        </row>
        <row r="229">
          <cell r="I229" t="str">
            <v>Finance Income per vehicle retailed</v>
          </cell>
          <cell r="O229"/>
          <cell r="P229" t="str">
            <v>260-3265</v>
          </cell>
          <cell r="Q229" t="str">
            <v>F&amp;I</v>
          </cell>
          <cell r="R229" t="str">
            <v>F&amp;IFinance Income per vehicle retailed</v>
          </cell>
          <cell r="S229"/>
          <cell r="T229"/>
          <cell r="U229"/>
        </row>
        <row r="230">
          <cell r="I230" t="str">
            <v>Finance Income per vehicle retailed</v>
          </cell>
          <cell r="O230"/>
          <cell r="P230" t="str">
            <v>460-3265</v>
          </cell>
          <cell r="Q230" t="str">
            <v>F&amp;I</v>
          </cell>
          <cell r="R230" t="str">
            <v>F&amp;IFinance Income per vehicle retailed</v>
          </cell>
          <cell r="S230"/>
          <cell r="T230"/>
          <cell r="U230"/>
        </row>
        <row r="231">
          <cell r="I231" t="str">
            <v>Finance Income per vehicle retailed</v>
          </cell>
          <cell r="O231"/>
          <cell r="P231" t="str">
            <v>360-3265</v>
          </cell>
          <cell r="Q231" t="str">
            <v>F&amp;I</v>
          </cell>
          <cell r="R231" t="str">
            <v>F&amp;IFinance Income per vehicle retailed</v>
          </cell>
          <cell r="S231"/>
          <cell r="T231"/>
          <cell r="U231"/>
        </row>
        <row r="232">
          <cell r="I232" t="str">
            <v>Finance Income per vehicle retailed</v>
          </cell>
          <cell r="O232"/>
          <cell r="P232" t="str">
            <v>160-3265</v>
          </cell>
          <cell r="Q232" t="str">
            <v>F&amp;I</v>
          </cell>
          <cell r="R232" t="str">
            <v>F&amp;IFinance Income per vehicle retailed</v>
          </cell>
          <cell r="S232"/>
          <cell r="T232"/>
          <cell r="U232"/>
        </row>
        <row r="233">
          <cell r="I233" t="str">
            <v>Finance Income per vehicle retailed</v>
          </cell>
          <cell r="O233"/>
          <cell r="P233" t="str">
            <v>162-3266</v>
          </cell>
          <cell r="Q233" t="str">
            <v>LEX F&amp;I</v>
          </cell>
          <cell r="R233" t="str">
            <v>LEX F&amp;IFinance Income per vehicle retailed</v>
          </cell>
          <cell r="S233"/>
          <cell r="T233"/>
          <cell r="U233"/>
        </row>
        <row r="234">
          <cell r="I234" t="str">
            <v>Finance Income per vehicle retailed</v>
          </cell>
          <cell r="O234"/>
          <cell r="P234" t="str">
            <v>260-3266</v>
          </cell>
          <cell r="Q234" t="str">
            <v>F&amp;I</v>
          </cell>
          <cell r="R234" t="str">
            <v>F&amp;IFinance Income per vehicle retailed</v>
          </cell>
          <cell r="S234"/>
          <cell r="T234"/>
          <cell r="U234"/>
        </row>
        <row r="235">
          <cell r="I235" t="str">
            <v>Finance Income per vehicle retailed</v>
          </cell>
          <cell r="O235"/>
          <cell r="P235" t="str">
            <v>460-3266</v>
          </cell>
          <cell r="Q235" t="str">
            <v>F&amp;I</v>
          </cell>
          <cell r="R235" t="str">
            <v>F&amp;IFinance Income per vehicle retailed</v>
          </cell>
          <cell r="S235"/>
          <cell r="T235"/>
          <cell r="U235"/>
        </row>
        <row r="236">
          <cell r="I236" t="str">
            <v>Finance Income per vehicle retailed</v>
          </cell>
          <cell r="O236"/>
          <cell r="P236" t="str">
            <v>360-3266</v>
          </cell>
          <cell r="Q236" t="str">
            <v>F&amp;I</v>
          </cell>
          <cell r="R236" t="str">
            <v>F&amp;IFinance Income per vehicle retailed</v>
          </cell>
          <cell r="S236"/>
          <cell r="T236"/>
          <cell r="U236"/>
        </row>
        <row r="237">
          <cell r="I237" t="str">
            <v>Finance Income per vehicle retailed</v>
          </cell>
          <cell r="O237"/>
          <cell r="P237" t="str">
            <v>160-3266</v>
          </cell>
          <cell r="Q237" t="str">
            <v>F&amp;I</v>
          </cell>
          <cell r="R237" t="str">
            <v>F&amp;IFinance Income per vehicle retailed</v>
          </cell>
          <cell r="S237"/>
          <cell r="T237"/>
          <cell r="U237"/>
        </row>
        <row r="238">
          <cell r="I238" t="str">
            <v>Insurance Income per vehicle retailed</v>
          </cell>
          <cell r="O238"/>
          <cell r="P238" t="str">
            <v>460-3270</v>
          </cell>
          <cell r="Q238" t="str">
            <v>F&amp;I</v>
          </cell>
          <cell r="R238" t="str">
            <v>F&amp;IInsurance Income per vehicle retailed</v>
          </cell>
          <cell r="S238"/>
          <cell r="T238"/>
          <cell r="U238"/>
        </row>
        <row r="239">
          <cell r="I239" t="str">
            <v>Insurance Income per vehicle retailed</v>
          </cell>
          <cell r="O239"/>
          <cell r="P239" t="str">
            <v>360-3270</v>
          </cell>
          <cell r="Q239" t="str">
            <v>F&amp;I</v>
          </cell>
          <cell r="R239" t="str">
            <v>F&amp;IInsurance Income per vehicle retailed</v>
          </cell>
          <cell r="S239"/>
          <cell r="T239"/>
          <cell r="U239"/>
        </row>
        <row r="240">
          <cell r="I240" t="str">
            <v>Insurance Income per vehicle retailed</v>
          </cell>
          <cell r="O240"/>
          <cell r="P240" t="str">
            <v>170-3270</v>
          </cell>
          <cell r="Q240" t="str">
            <v>F&amp;I</v>
          </cell>
          <cell r="R240" t="str">
            <v>F&amp;IInsurance Income per vehicle retailed</v>
          </cell>
          <cell r="S240"/>
          <cell r="T240"/>
          <cell r="U240"/>
        </row>
        <row r="241">
          <cell r="I241" t="str">
            <v>Insurance Income per vehicle retailed</v>
          </cell>
          <cell r="O241"/>
          <cell r="P241" t="str">
            <v>160-3270</v>
          </cell>
          <cell r="Q241" t="str">
            <v>F&amp;I</v>
          </cell>
          <cell r="R241" t="str">
            <v>F&amp;IInsurance Income per vehicle retailed</v>
          </cell>
          <cell r="S241"/>
          <cell r="T241"/>
          <cell r="U241"/>
        </row>
        <row r="242">
          <cell r="I242" t="str">
            <v>Insurance Income per vehicle retailed</v>
          </cell>
          <cell r="O242"/>
          <cell r="P242" t="str">
            <v>162-3270</v>
          </cell>
          <cell r="Q242" t="str">
            <v>LEX F&amp;I</v>
          </cell>
          <cell r="R242" t="str">
            <v>LEX F&amp;IInsurance Income per vehicle retailed</v>
          </cell>
          <cell r="S242"/>
          <cell r="T242"/>
          <cell r="U242"/>
        </row>
        <row r="243">
          <cell r="I243" t="str">
            <v>Insurance Income per vehicle retailed</v>
          </cell>
          <cell r="O243"/>
          <cell r="P243" t="str">
            <v>260-3270</v>
          </cell>
          <cell r="Q243" t="str">
            <v>F&amp;I</v>
          </cell>
          <cell r="R243" t="str">
            <v>F&amp;IInsurance Income per vehicle retailed</v>
          </cell>
          <cell r="S243"/>
          <cell r="T243"/>
          <cell r="U243"/>
        </row>
        <row r="244">
          <cell r="I244" t="str">
            <v>Insurance Income per vehicle retailed</v>
          </cell>
          <cell r="O244"/>
          <cell r="P244" t="str">
            <v>162-3271</v>
          </cell>
          <cell r="Q244" t="str">
            <v>LEX F&amp;I</v>
          </cell>
          <cell r="R244" t="str">
            <v>LEX F&amp;IInsurance Income per vehicle retailed</v>
          </cell>
          <cell r="S244"/>
          <cell r="T244"/>
          <cell r="U244"/>
        </row>
        <row r="245">
          <cell r="I245" t="str">
            <v>Insurance Income per vehicle retailed</v>
          </cell>
          <cell r="O245"/>
          <cell r="P245" t="str">
            <v>260-3271</v>
          </cell>
          <cell r="Q245" t="str">
            <v>F&amp;I</v>
          </cell>
          <cell r="R245" t="str">
            <v>F&amp;IInsurance Income per vehicle retailed</v>
          </cell>
          <cell r="S245"/>
          <cell r="T245"/>
          <cell r="U245"/>
        </row>
        <row r="246">
          <cell r="I246" t="str">
            <v>Insurance Income per vehicle retailed</v>
          </cell>
          <cell r="O246"/>
          <cell r="P246" t="str">
            <v>460-3271</v>
          </cell>
          <cell r="Q246" t="str">
            <v>F&amp;I</v>
          </cell>
          <cell r="R246" t="str">
            <v>F&amp;IInsurance Income per vehicle retailed</v>
          </cell>
          <cell r="S246"/>
          <cell r="T246"/>
          <cell r="U246"/>
        </row>
        <row r="247">
          <cell r="I247" t="str">
            <v>Insurance Income per vehicle retailed</v>
          </cell>
          <cell r="O247"/>
          <cell r="P247" t="str">
            <v>360-3271</v>
          </cell>
          <cell r="Q247" t="str">
            <v>F&amp;I</v>
          </cell>
          <cell r="R247" t="str">
            <v>F&amp;IInsurance Income per vehicle retailed</v>
          </cell>
          <cell r="S247"/>
          <cell r="T247"/>
          <cell r="U247"/>
        </row>
        <row r="248">
          <cell r="I248" t="str">
            <v>Insurance Income per vehicle retailed</v>
          </cell>
          <cell r="O248"/>
          <cell r="P248" t="str">
            <v>160-3271</v>
          </cell>
          <cell r="Q248" t="str">
            <v>F&amp;I</v>
          </cell>
          <cell r="R248" t="str">
            <v>F&amp;IInsurance Income per vehicle retailed</v>
          </cell>
          <cell r="S248"/>
          <cell r="T248"/>
          <cell r="U248"/>
        </row>
        <row r="249">
          <cell r="I249" t="str">
            <v>Insurance Income per vehicle retailed</v>
          </cell>
          <cell r="O249"/>
          <cell r="P249" t="str">
            <v>170-3271</v>
          </cell>
          <cell r="Q249" t="str">
            <v>F&amp;I</v>
          </cell>
          <cell r="R249" t="str">
            <v>F&amp;IInsurance Income per vehicle retailed</v>
          </cell>
          <cell r="S249"/>
          <cell r="T249"/>
          <cell r="U249"/>
        </row>
        <row r="250">
          <cell r="I250" t="str">
            <v>Insurance Income per vehicle retailed</v>
          </cell>
          <cell r="O250"/>
          <cell r="P250" t="str">
            <v>162-3272</v>
          </cell>
          <cell r="Q250" t="str">
            <v>LEX F&amp;I</v>
          </cell>
          <cell r="R250" t="str">
            <v>LEX F&amp;IInsurance Income per vehicle retailed</v>
          </cell>
          <cell r="S250"/>
          <cell r="T250"/>
          <cell r="U250"/>
        </row>
        <row r="251">
          <cell r="I251" t="str">
            <v>Insurance Income per vehicle retailed</v>
          </cell>
          <cell r="O251"/>
          <cell r="P251" t="str">
            <v>260-3272</v>
          </cell>
          <cell r="Q251" t="str">
            <v>F&amp;I</v>
          </cell>
          <cell r="R251" t="str">
            <v>F&amp;IInsurance Income per vehicle retailed</v>
          </cell>
          <cell r="S251"/>
          <cell r="T251"/>
          <cell r="U251"/>
        </row>
        <row r="252">
          <cell r="I252" t="str">
            <v>Insurance Income per vehicle retailed</v>
          </cell>
          <cell r="O252"/>
          <cell r="P252" t="str">
            <v>460-3272</v>
          </cell>
          <cell r="Q252" t="str">
            <v>F&amp;I</v>
          </cell>
          <cell r="R252" t="str">
            <v>F&amp;IInsurance Income per vehicle retailed</v>
          </cell>
          <cell r="S252"/>
          <cell r="T252"/>
          <cell r="U252"/>
        </row>
        <row r="253">
          <cell r="I253" t="str">
            <v>Insurance Income per vehicle retailed</v>
          </cell>
          <cell r="O253"/>
          <cell r="P253" t="str">
            <v>360-3272</v>
          </cell>
          <cell r="Q253" t="str">
            <v>F&amp;I</v>
          </cell>
          <cell r="R253" t="str">
            <v>F&amp;IInsurance Income per vehicle retailed</v>
          </cell>
          <cell r="S253"/>
          <cell r="T253"/>
          <cell r="U253"/>
        </row>
        <row r="254">
          <cell r="I254" t="str">
            <v>Insurance Income per vehicle retailed</v>
          </cell>
          <cell r="O254"/>
          <cell r="P254" t="str">
            <v>160-3272</v>
          </cell>
          <cell r="Q254" t="str">
            <v>F&amp;I</v>
          </cell>
          <cell r="R254" t="str">
            <v>F&amp;IInsurance Income per vehicle retailed</v>
          </cell>
          <cell r="S254"/>
          <cell r="T254"/>
          <cell r="U254"/>
        </row>
        <row r="255">
          <cell r="I255" t="str">
            <v>Insurance Income per vehicle retailed</v>
          </cell>
          <cell r="O255"/>
          <cell r="P255" t="str">
            <v>260-3273</v>
          </cell>
          <cell r="Q255" t="str">
            <v>F&amp;I</v>
          </cell>
          <cell r="R255" t="str">
            <v>F&amp;IInsurance Income per vehicle retailed</v>
          </cell>
          <cell r="S255"/>
          <cell r="T255"/>
          <cell r="U255"/>
        </row>
        <row r="256">
          <cell r="I256" t="str">
            <v>Insurance Income per vehicle retailed</v>
          </cell>
          <cell r="O256"/>
          <cell r="P256" t="str">
            <v>460-3273</v>
          </cell>
          <cell r="Q256" t="str">
            <v>F&amp;I</v>
          </cell>
          <cell r="R256" t="str">
            <v>F&amp;IInsurance Income per vehicle retailed</v>
          </cell>
          <cell r="S256"/>
          <cell r="T256"/>
          <cell r="U256"/>
        </row>
        <row r="257">
          <cell r="I257" t="str">
            <v>Insurance Income per vehicle retailed</v>
          </cell>
          <cell r="O257"/>
          <cell r="P257" t="str">
            <v>360-3273</v>
          </cell>
          <cell r="Q257" t="str">
            <v>F&amp;I</v>
          </cell>
          <cell r="R257" t="str">
            <v>F&amp;IInsurance Income per vehicle retailed</v>
          </cell>
          <cell r="S257"/>
          <cell r="T257"/>
          <cell r="U257"/>
        </row>
        <row r="258">
          <cell r="I258" t="str">
            <v>Insurance Income per vehicle retailed</v>
          </cell>
          <cell r="O258"/>
          <cell r="P258" t="str">
            <v>160-3273</v>
          </cell>
          <cell r="Q258" t="str">
            <v>F&amp;I</v>
          </cell>
          <cell r="R258" t="str">
            <v>F&amp;IInsurance Income per vehicle retailed</v>
          </cell>
          <cell r="S258"/>
          <cell r="T258"/>
          <cell r="U258"/>
        </row>
        <row r="259">
          <cell r="I259" t="str">
            <v>Insurance Income per vehicle retailed</v>
          </cell>
          <cell r="O259"/>
          <cell r="P259" t="str">
            <v>162-3273</v>
          </cell>
          <cell r="Q259" t="str">
            <v>LEX F&amp;I</v>
          </cell>
          <cell r="R259" t="str">
            <v>LEX F&amp;IInsurance Income per vehicle retailed</v>
          </cell>
          <cell r="S259"/>
          <cell r="T259"/>
          <cell r="U259"/>
        </row>
        <row r="260">
          <cell r="I260" t="str">
            <v>Toyota Care Income per vehicle retailed</v>
          </cell>
          <cell r="O260"/>
          <cell r="P260" t="str">
            <v>160-3275</v>
          </cell>
          <cell r="Q260" t="str">
            <v>F&amp;I</v>
          </cell>
          <cell r="R260" t="str">
            <v>F&amp;IToyota Care Income per vehicle retailed</v>
          </cell>
          <cell r="S260"/>
          <cell r="T260"/>
          <cell r="U260"/>
        </row>
        <row r="261">
          <cell r="I261" t="str">
            <v>Toyota Care Income per vehicle retailed</v>
          </cell>
          <cell r="O261"/>
          <cell r="P261" t="str">
            <v>260-3275</v>
          </cell>
          <cell r="Q261" t="str">
            <v>F&amp;I</v>
          </cell>
          <cell r="R261" t="str">
            <v>F&amp;IToyota Care Income per vehicle retailed</v>
          </cell>
          <cell r="S261"/>
          <cell r="T261"/>
          <cell r="U261"/>
        </row>
        <row r="262">
          <cell r="I262" t="str">
            <v>Toyota Care Income per vehicle retailed</v>
          </cell>
          <cell r="O262"/>
          <cell r="P262" t="str">
            <v>170-3275</v>
          </cell>
          <cell r="Q262" t="str">
            <v>F&amp;I</v>
          </cell>
          <cell r="R262" t="str">
            <v>F&amp;IToyota Care Income per vehicle retailed</v>
          </cell>
          <cell r="S262"/>
          <cell r="T262"/>
          <cell r="U262"/>
        </row>
        <row r="263">
          <cell r="I263" t="str">
            <v>Toyota Care Income per vehicle retailed</v>
          </cell>
          <cell r="O263"/>
          <cell r="P263" t="str">
            <v>460-3275</v>
          </cell>
          <cell r="Q263" t="str">
            <v>F&amp;I</v>
          </cell>
          <cell r="R263" t="str">
            <v>F&amp;IToyota Care Income per vehicle retailed</v>
          </cell>
          <cell r="S263"/>
          <cell r="T263"/>
          <cell r="U263"/>
        </row>
        <row r="264">
          <cell r="I264" t="str">
            <v>Toyota Care Income per vehicle retailed</v>
          </cell>
          <cell r="O264"/>
          <cell r="P264" t="str">
            <v>360-3275</v>
          </cell>
          <cell r="Q264" t="str">
            <v>F&amp;I</v>
          </cell>
          <cell r="R264" t="str">
            <v>F&amp;IToyota Care Income per vehicle retailed</v>
          </cell>
          <cell r="S264"/>
          <cell r="T264"/>
          <cell r="U264"/>
        </row>
        <row r="265">
          <cell r="I265" t="str">
            <v>Toyota Care Income per vehicle retailed</v>
          </cell>
          <cell r="O265"/>
          <cell r="P265" t="str">
            <v>162-3275</v>
          </cell>
          <cell r="Q265" t="str">
            <v>LEX F&amp;I</v>
          </cell>
          <cell r="R265" t="str">
            <v>LEX F&amp;IToyota Care Income per vehicle retailed</v>
          </cell>
          <cell r="S265"/>
          <cell r="T265"/>
          <cell r="U265"/>
        </row>
        <row r="266">
          <cell r="I266" t="str">
            <v>Toyota Care Income per vehicle retailed</v>
          </cell>
          <cell r="O266"/>
          <cell r="P266" t="str">
            <v>162-3276</v>
          </cell>
          <cell r="Q266" t="str">
            <v>LEX F&amp;I</v>
          </cell>
          <cell r="R266" t="str">
            <v>LEX F&amp;IToyota Care Income per vehicle retailed</v>
          </cell>
          <cell r="S266"/>
          <cell r="T266"/>
          <cell r="U266"/>
        </row>
        <row r="267">
          <cell r="I267" t="str">
            <v>Toyota Care Income per vehicle retailed</v>
          </cell>
          <cell r="O267"/>
          <cell r="P267" t="str">
            <v>260-3276</v>
          </cell>
          <cell r="Q267" t="str">
            <v>F&amp;I</v>
          </cell>
          <cell r="R267" t="str">
            <v>F&amp;IToyota Care Income per vehicle retailed</v>
          </cell>
          <cell r="S267"/>
          <cell r="T267"/>
          <cell r="U267"/>
        </row>
        <row r="268">
          <cell r="I268" t="str">
            <v>Toyota Care Income per vehicle retailed</v>
          </cell>
          <cell r="O268"/>
          <cell r="P268" t="str">
            <v>460-3276</v>
          </cell>
          <cell r="Q268" t="str">
            <v>F&amp;I</v>
          </cell>
          <cell r="R268" t="str">
            <v>F&amp;IToyota Care Income per vehicle retailed</v>
          </cell>
          <cell r="S268"/>
          <cell r="T268"/>
          <cell r="U268"/>
        </row>
        <row r="269">
          <cell r="I269" t="str">
            <v>Toyota Care Income per vehicle retailed</v>
          </cell>
          <cell r="O269"/>
          <cell r="P269" t="str">
            <v>360-3276</v>
          </cell>
          <cell r="Q269" t="str">
            <v>F&amp;I</v>
          </cell>
          <cell r="R269" t="str">
            <v>F&amp;IToyota Care Income per vehicle retailed</v>
          </cell>
          <cell r="S269"/>
          <cell r="T269"/>
          <cell r="U269"/>
        </row>
        <row r="270">
          <cell r="I270" t="str">
            <v>Toyota Care Income per vehicle retailed</v>
          </cell>
          <cell r="O270"/>
          <cell r="P270" t="str">
            <v>160-3276</v>
          </cell>
          <cell r="Q270" t="str">
            <v>F&amp;I</v>
          </cell>
          <cell r="R270" t="str">
            <v>F&amp;IToyota Care Income per vehicle retailed</v>
          </cell>
          <cell r="S270"/>
          <cell r="T270"/>
          <cell r="U270"/>
        </row>
        <row r="271">
          <cell r="I271" t="str">
            <v>Toyota Care Income per vehicle retailed</v>
          </cell>
          <cell r="O271"/>
          <cell r="P271" t="str">
            <v>162-3280</v>
          </cell>
          <cell r="Q271" t="str">
            <v>LEX F&amp;I</v>
          </cell>
          <cell r="R271" t="str">
            <v>LEX F&amp;IToyota Care Income per vehicle retailed</v>
          </cell>
          <cell r="S271"/>
          <cell r="T271"/>
          <cell r="U271"/>
        </row>
        <row r="272">
          <cell r="I272" t="str">
            <v>Toyota Care Income per vehicle retailed</v>
          </cell>
          <cell r="O272"/>
          <cell r="P272" t="str">
            <v>160-3280</v>
          </cell>
          <cell r="Q272" t="str">
            <v>F&amp;I</v>
          </cell>
          <cell r="R272" t="str">
            <v>F&amp;IToyota Care Income per vehicle retailed</v>
          </cell>
          <cell r="S272"/>
          <cell r="T272"/>
          <cell r="U272"/>
        </row>
        <row r="273">
          <cell r="I273" t="str">
            <v>Toyota Care Income per vehicle retailed</v>
          </cell>
          <cell r="O273"/>
          <cell r="P273" t="str">
            <v>260-3280</v>
          </cell>
          <cell r="Q273" t="str">
            <v>F&amp;I</v>
          </cell>
          <cell r="R273" t="str">
            <v>F&amp;IToyota Care Income per vehicle retailed</v>
          </cell>
          <cell r="S273"/>
          <cell r="T273"/>
          <cell r="U273"/>
        </row>
        <row r="274">
          <cell r="I274" t="str">
            <v>Toyota Care Income per vehicle retailed</v>
          </cell>
          <cell r="O274"/>
          <cell r="P274" t="str">
            <v>460-3280</v>
          </cell>
          <cell r="Q274" t="str">
            <v>F&amp;I</v>
          </cell>
          <cell r="R274" t="str">
            <v>F&amp;IToyota Care Income per vehicle retailed</v>
          </cell>
          <cell r="S274"/>
          <cell r="T274"/>
          <cell r="U274"/>
        </row>
        <row r="275">
          <cell r="I275" t="str">
            <v>Toyota Care Income per vehicle retailed</v>
          </cell>
          <cell r="O275"/>
          <cell r="P275" t="str">
            <v>360-3280</v>
          </cell>
          <cell r="Q275" t="str">
            <v>F&amp;I</v>
          </cell>
          <cell r="R275" t="str">
            <v>F&amp;IToyota Care Income per vehicle retailed</v>
          </cell>
          <cell r="S275"/>
          <cell r="T275"/>
          <cell r="U275"/>
        </row>
        <row r="276">
          <cell r="I276" t="str">
            <v>Toyota Care Income per vehicle retailed</v>
          </cell>
          <cell r="O276"/>
          <cell r="P276" t="str">
            <v>170-3280</v>
          </cell>
          <cell r="Q276" t="str">
            <v>F&amp;I</v>
          </cell>
          <cell r="R276" t="str">
            <v>F&amp;IToyota Care Income per vehicle retailed</v>
          </cell>
          <cell r="S276"/>
          <cell r="T276"/>
          <cell r="U276"/>
        </row>
        <row r="277">
          <cell r="I277" t="str">
            <v>Insurance Income per vehicle retailed</v>
          </cell>
          <cell r="O277"/>
          <cell r="P277" t="str">
            <v>260-3281</v>
          </cell>
          <cell r="Q277" t="str">
            <v>F&amp;I</v>
          </cell>
          <cell r="R277" t="str">
            <v>F&amp;IInsurance Income per vehicle retailed</v>
          </cell>
          <cell r="S277"/>
          <cell r="T277"/>
          <cell r="U277"/>
        </row>
        <row r="278">
          <cell r="I278" t="str">
            <v>Insurance Income per vehicle retailed</v>
          </cell>
          <cell r="O278"/>
          <cell r="P278" t="str">
            <v>460-3281</v>
          </cell>
          <cell r="Q278" t="str">
            <v>F&amp;I</v>
          </cell>
          <cell r="R278" t="str">
            <v>F&amp;IInsurance Income per vehicle retailed</v>
          </cell>
          <cell r="S278"/>
          <cell r="T278"/>
          <cell r="U278"/>
        </row>
        <row r="279">
          <cell r="I279" t="str">
            <v>Insurance Income per vehicle retailed</v>
          </cell>
          <cell r="O279"/>
          <cell r="P279" t="str">
            <v>360-3281</v>
          </cell>
          <cell r="Q279" t="str">
            <v>F&amp;I</v>
          </cell>
          <cell r="R279" t="str">
            <v>F&amp;IInsurance Income per vehicle retailed</v>
          </cell>
          <cell r="S279"/>
          <cell r="T279"/>
          <cell r="U279"/>
        </row>
        <row r="280">
          <cell r="I280" t="str">
            <v>Insurance Income per vehicle retailed</v>
          </cell>
          <cell r="O280"/>
          <cell r="P280" t="str">
            <v>160-3281</v>
          </cell>
          <cell r="Q280" t="str">
            <v>F&amp;I</v>
          </cell>
          <cell r="R280" t="str">
            <v>F&amp;IInsurance Income per vehicle retailed</v>
          </cell>
          <cell r="S280"/>
          <cell r="T280"/>
          <cell r="U280"/>
        </row>
        <row r="281">
          <cell r="I281" t="str">
            <v>Paint &amp; Fab income per vehicle retailed</v>
          </cell>
          <cell r="O281"/>
          <cell r="P281" t="str">
            <v>162-3281</v>
          </cell>
          <cell r="Q281" t="str">
            <v>LEX F&amp;I</v>
          </cell>
          <cell r="R281" t="str">
            <v>LEX F&amp;IPaint &amp; Fab income per vehicle retailed</v>
          </cell>
          <cell r="S281"/>
          <cell r="T281"/>
          <cell r="U281"/>
        </row>
        <row r="282">
          <cell r="I282" t="str">
            <v>Paint &amp; Fab income per vehicle retailed</v>
          </cell>
          <cell r="O282"/>
          <cell r="P282" t="str">
            <v>460-3290</v>
          </cell>
          <cell r="Q282" t="str">
            <v>F&amp;I</v>
          </cell>
          <cell r="R282" t="str">
            <v>F&amp;IPaint &amp; Fab income per vehicle retailed</v>
          </cell>
          <cell r="S282"/>
          <cell r="T282"/>
          <cell r="U282"/>
        </row>
        <row r="283">
          <cell r="I283" t="str">
            <v>Paint &amp; Fab income per vehicle retailed</v>
          </cell>
          <cell r="O283"/>
          <cell r="P283" t="str">
            <v>360-3290</v>
          </cell>
          <cell r="Q283" t="str">
            <v>F&amp;I</v>
          </cell>
          <cell r="R283" t="str">
            <v>F&amp;IPaint &amp; Fab income per vehicle retailed</v>
          </cell>
          <cell r="S283"/>
          <cell r="T283"/>
          <cell r="U283"/>
        </row>
        <row r="284">
          <cell r="I284" t="str">
            <v>Paint &amp; Fab income per vehicle retailed</v>
          </cell>
          <cell r="O284"/>
          <cell r="P284" t="str">
            <v>170-3290</v>
          </cell>
          <cell r="Q284" t="str">
            <v>F&amp;I</v>
          </cell>
          <cell r="R284" t="str">
            <v>F&amp;IPaint &amp; Fab income per vehicle retailed</v>
          </cell>
          <cell r="S284"/>
          <cell r="T284"/>
          <cell r="U284"/>
        </row>
        <row r="285">
          <cell r="I285" t="str">
            <v>Paint &amp; Fab income per vehicle retailed</v>
          </cell>
          <cell r="O285"/>
          <cell r="P285" t="str">
            <v>260-3290</v>
          </cell>
          <cell r="Q285" t="str">
            <v>F&amp;I</v>
          </cell>
          <cell r="R285" t="str">
            <v>F&amp;IPaint &amp; Fab income per vehicle retailed</v>
          </cell>
          <cell r="S285"/>
          <cell r="T285"/>
          <cell r="U285"/>
        </row>
        <row r="286">
          <cell r="I286" t="str">
            <v>Paint &amp; Fab income per vehicle retailed</v>
          </cell>
          <cell r="O286"/>
          <cell r="P286" t="str">
            <v>162-3290</v>
          </cell>
          <cell r="Q286" t="str">
            <v>LEX F&amp;I</v>
          </cell>
          <cell r="R286" t="str">
            <v>LEX F&amp;IPaint &amp; Fab income per vehicle retailed</v>
          </cell>
          <cell r="S286"/>
          <cell r="T286"/>
          <cell r="U286"/>
        </row>
        <row r="287">
          <cell r="I287" t="str">
            <v>Paint &amp; Fab income per vehicle retailed</v>
          </cell>
          <cell r="O287"/>
          <cell r="P287" t="str">
            <v>160-3290</v>
          </cell>
          <cell r="Q287" t="str">
            <v>F&amp;I</v>
          </cell>
          <cell r="R287" t="str">
            <v>F&amp;IPaint &amp; Fab income per vehicle retailed</v>
          </cell>
          <cell r="S287"/>
          <cell r="T287"/>
          <cell r="U287"/>
        </row>
        <row r="288">
          <cell r="I288" t="str">
            <v>Paint &amp; Fab income per vehicle retailed</v>
          </cell>
          <cell r="O288"/>
          <cell r="P288" t="str">
            <v>162-3291</v>
          </cell>
          <cell r="Q288" t="str">
            <v>LEX F&amp;I</v>
          </cell>
          <cell r="R288" t="str">
            <v>LEX F&amp;IPaint &amp; Fab income per vehicle retailed</v>
          </cell>
          <cell r="S288"/>
          <cell r="T288"/>
          <cell r="U288"/>
        </row>
        <row r="289">
          <cell r="I289" t="str">
            <v>Paint &amp; Fab income per vehicle retailed</v>
          </cell>
          <cell r="O289"/>
          <cell r="P289" t="str">
            <v>260-3291</v>
          </cell>
          <cell r="Q289" t="str">
            <v>F&amp;I</v>
          </cell>
          <cell r="R289" t="str">
            <v>F&amp;IPaint &amp; Fab income per vehicle retailed</v>
          </cell>
          <cell r="S289"/>
          <cell r="T289"/>
          <cell r="U289"/>
        </row>
        <row r="290">
          <cell r="I290" t="str">
            <v>Paint &amp; Fab income per vehicle retailed</v>
          </cell>
          <cell r="O290"/>
          <cell r="P290" t="str">
            <v>460-3291</v>
          </cell>
          <cell r="Q290" t="str">
            <v>F&amp;I</v>
          </cell>
          <cell r="R290" t="str">
            <v>F&amp;IPaint &amp; Fab income per vehicle retailed</v>
          </cell>
          <cell r="S290"/>
          <cell r="T290"/>
          <cell r="U290"/>
        </row>
        <row r="291">
          <cell r="I291" t="str">
            <v>Paint &amp; Fab income per vehicle retailed</v>
          </cell>
          <cell r="O291"/>
          <cell r="P291" t="str">
            <v>360-3291</v>
          </cell>
          <cell r="Q291" t="str">
            <v>F&amp;I</v>
          </cell>
          <cell r="R291" t="str">
            <v>F&amp;IPaint &amp; Fab income per vehicle retailed</v>
          </cell>
          <cell r="S291"/>
          <cell r="T291"/>
          <cell r="U291"/>
        </row>
        <row r="292">
          <cell r="I292" t="str">
            <v>Paint &amp; Fab income per vehicle retailed</v>
          </cell>
          <cell r="O292"/>
          <cell r="P292" t="str">
            <v>160-3291</v>
          </cell>
          <cell r="Q292" t="str">
            <v>F&amp;I</v>
          </cell>
          <cell r="R292" t="str">
            <v>F&amp;IPaint &amp; Fab income per vehicle retailed</v>
          </cell>
          <cell r="S292"/>
          <cell r="T292"/>
          <cell r="U292"/>
        </row>
        <row r="293">
          <cell r="I293" t="str">
            <v>Finance Income per vehicle retailed</v>
          </cell>
          <cell r="O293"/>
          <cell r="P293" t="str">
            <v>162-3295</v>
          </cell>
          <cell r="Q293" t="str">
            <v>LEX F&amp;I</v>
          </cell>
          <cell r="R293" t="str">
            <v>LEX F&amp;IFinance Income per vehicle retailed</v>
          </cell>
          <cell r="S293"/>
          <cell r="T293"/>
          <cell r="U293"/>
        </row>
        <row r="294">
          <cell r="I294" t="str">
            <v>Finance Income per vehicle retailed</v>
          </cell>
          <cell r="O294"/>
          <cell r="P294" t="str">
            <v>460-3295</v>
          </cell>
          <cell r="Q294" t="str">
            <v>F&amp;I</v>
          </cell>
          <cell r="R294" t="str">
            <v>F&amp;IFinance Income per vehicle retailed</v>
          </cell>
          <cell r="S294"/>
          <cell r="T294"/>
          <cell r="U294"/>
        </row>
        <row r="295">
          <cell r="I295" t="str">
            <v>Finance Income per vehicle retailed</v>
          </cell>
          <cell r="O295"/>
          <cell r="P295" t="str">
            <v>360-3295</v>
          </cell>
          <cell r="Q295" t="str">
            <v>F&amp;I</v>
          </cell>
          <cell r="R295" t="str">
            <v>F&amp;IFinance Income per vehicle retailed</v>
          </cell>
          <cell r="S295"/>
          <cell r="T295"/>
          <cell r="U295"/>
        </row>
        <row r="296">
          <cell r="I296" t="str">
            <v>Finance Income per vehicle retailed</v>
          </cell>
          <cell r="O296"/>
          <cell r="P296" t="str">
            <v>160-3295</v>
          </cell>
          <cell r="Q296" t="str">
            <v>F&amp;I</v>
          </cell>
          <cell r="R296" t="str">
            <v>F&amp;IFinance Income per vehicle retailed</v>
          </cell>
          <cell r="S296"/>
          <cell r="T296"/>
          <cell r="U296"/>
        </row>
        <row r="297">
          <cell r="I297" t="str">
            <v>Finance Income per vehicle retailed</v>
          </cell>
          <cell r="O297"/>
          <cell r="P297" t="str">
            <v>260-3295</v>
          </cell>
          <cell r="Q297" t="str">
            <v>F&amp;I</v>
          </cell>
          <cell r="R297" t="str">
            <v>F&amp;IFinance Income per vehicle retailed</v>
          </cell>
          <cell r="S297"/>
          <cell r="T297"/>
          <cell r="U297"/>
        </row>
        <row r="298">
          <cell r="I298" t="str">
            <v>Finance Income per vehicle retailed</v>
          </cell>
          <cell r="O298"/>
          <cell r="P298" t="str">
            <v>162-3296</v>
          </cell>
          <cell r="Q298" t="str">
            <v>LEX F&amp;I</v>
          </cell>
          <cell r="R298" t="str">
            <v>LEX F&amp;IFinance Income per vehicle retailed</v>
          </cell>
          <cell r="S298"/>
          <cell r="T298"/>
          <cell r="U298"/>
        </row>
        <row r="299">
          <cell r="I299" t="str">
            <v>Finance Income per vehicle retailed</v>
          </cell>
          <cell r="O299"/>
          <cell r="P299" t="str">
            <v>260-3296</v>
          </cell>
          <cell r="Q299" t="str">
            <v>F&amp;I</v>
          </cell>
          <cell r="R299" t="str">
            <v>F&amp;IFinance Income per vehicle retailed</v>
          </cell>
          <cell r="S299"/>
          <cell r="T299"/>
          <cell r="U299"/>
        </row>
        <row r="300">
          <cell r="I300" t="str">
            <v>Finance Income per vehicle retailed</v>
          </cell>
          <cell r="O300"/>
          <cell r="P300" t="str">
            <v>460-3296</v>
          </cell>
          <cell r="Q300" t="str">
            <v>F&amp;I</v>
          </cell>
          <cell r="R300" t="str">
            <v>F&amp;IFinance Income per vehicle retailed</v>
          </cell>
          <cell r="S300"/>
          <cell r="T300"/>
          <cell r="U300"/>
        </row>
        <row r="301">
          <cell r="I301" t="str">
            <v>Finance Income per vehicle retailed</v>
          </cell>
          <cell r="O301"/>
          <cell r="P301" t="str">
            <v>360-3296</v>
          </cell>
          <cell r="Q301" t="str">
            <v>F&amp;I</v>
          </cell>
          <cell r="R301" t="str">
            <v>F&amp;IFinance Income per vehicle retailed</v>
          </cell>
          <cell r="S301"/>
          <cell r="T301"/>
          <cell r="U301"/>
        </row>
        <row r="302">
          <cell r="I302" t="str">
            <v>Finance Income per vehicle retailed</v>
          </cell>
          <cell r="O302"/>
          <cell r="P302" t="str">
            <v>160-3296</v>
          </cell>
          <cell r="Q302" t="str">
            <v>F&amp;I</v>
          </cell>
          <cell r="R302" t="str">
            <v>F&amp;IFinance Income per vehicle retailed</v>
          </cell>
          <cell r="S302"/>
          <cell r="T302"/>
          <cell r="U302"/>
        </row>
        <row r="303">
          <cell r="I303" t="str">
            <v>Retail % of Labour Sales</v>
          </cell>
          <cell r="O303"/>
          <cell r="P303" t="str">
            <v>140-3300</v>
          </cell>
          <cell r="Q303" t="str">
            <v>Service</v>
          </cell>
          <cell r="R303" t="str">
            <v>ServiceRetail % of Labour Sales</v>
          </cell>
          <cell r="S303"/>
          <cell r="T303"/>
          <cell r="U303"/>
        </row>
        <row r="304">
          <cell r="I304" t="str">
            <v>Retail % of Labour Sales</v>
          </cell>
          <cell r="O304"/>
          <cell r="P304" t="str">
            <v>142-3300</v>
          </cell>
          <cell r="Q304" t="str">
            <v>Lex Service</v>
          </cell>
          <cell r="R304" t="str">
            <v>Lex ServiceRetail % of Labour Sales</v>
          </cell>
          <cell r="S304"/>
          <cell r="T304"/>
          <cell r="U304"/>
        </row>
        <row r="305">
          <cell r="I305" t="str">
            <v>Retail % of Labour Sales</v>
          </cell>
          <cell r="O305"/>
          <cell r="P305" t="str">
            <v>170-3300</v>
          </cell>
          <cell r="Q305" t="str">
            <v>Service</v>
          </cell>
          <cell r="R305" t="str">
            <v>ServiceRetail % of Labour Sales</v>
          </cell>
          <cell r="S305"/>
          <cell r="T305"/>
          <cell r="U305"/>
        </row>
        <row r="306">
          <cell r="I306" t="str">
            <v>Retail % of Labour Sales</v>
          </cell>
          <cell r="O306"/>
          <cell r="P306" t="str">
            <v>147-3300</v>
          </cell>
          <cell r="Q306" t="str">
            <v>Service</v>
          </cell>
          <cell r="R306" t="str">
            <v>ServiceRetail % of Labour Sales</v>
          </cell>
          <cell r="S306"/>
          <cell r="T306"/>
          <cell r="U306"/>
        </row>
        <row r="307">
          <cell r="I307" t="str">
            <v>Retail % of Labour Sales</v>
          </cell>
          <cell r="O307"/>
          <cell r="P307" t="str">
            <v>150-3300</v>
          </cell>
          <cell r="Q307" t="str">
            <v>Retail Detailing</v>
          </cell>
          <cell r="R307" t="str">
            <v>Retail DetailingRetail % of Labour Sales</v>
          </cell>
          <cell r="S307"/>
          <cell r="T307"/>
          <cell r="U307"/>
        </row>
        <row r="308">
          <cell r="I308" t="str">
            <v>Retail % of Labour Sales</v>
          </cell>
          <cell r="O308"/>
          <cell r="P308" t="str">
            <v>440-3300</v>
          </cell>
          <cell r="Q308" t="str">
            <v>Service</v>
          </cell>
          <cell r="R308" t="str">
            <v>ServiceRetail % of Labour Sales</v>
          </cell>
          <cell r="S308"/>
          <cell r="T308"/>
          <cell r="U308"/>
        </row>
        <row r="309">
          <cell r="I309" t="str">
            <v>Retail % of Labour Sales</v>
          </cell>
          <cell r="O309"/>
          <cell r="P309" t="str">
            <v>340-3300</v>
          </cell>
          <cell r="Q309" t="str">
            <v>Service</v>
          </cell>
          <cell r="R309" t="str">
            <v>ServiceRetail % of Labour Sales</v>
          </cell>
        </row>
        <row r="310">
          <cell r="I310" t="str">
            <v>Retail % of Labour Sales</v>
          </cell>
          <cell r="O310"/>
          <cell r="P310" t="str">
            <v>240-3300</v>
          </cell>
          <cell r="Q310" t="str">
            <v>Service</v>
          </cell>
          <cell r="R310" t="str">
            <v>ServiceRetail % of Labour Sales</v>
          </cell>
        </row>
        <row r="311">
          <cell r="I311" t="str">
            <v>Retail % of Labour Sales</v>
          </cell>
          <cell r="O311"/>
          <cell r="P311" t="str">
            <v>140-3301</v>
          </cell>
          <cell r="Q311" t="str">
            <v>Service</v>
          </cell>
          <cell r="R311" t="str">
            <v>ServiceRetail % of Labour Sales</v>
          </cell>
        </row>
        <row r="312">
          <cell r="I312" t="str">
            <v>Retail % of Labour Sales</v>
          </cell>
          <cell r="O312"/>
          <cell r="P312" t="str">
            <v>142-3301</v>
          </cell>
          <cell r="Q312" t="str">
            <v>Lex Service</v>
          </cell>
          <cell r="R312" t="str">
            <v>Lex ServiceRetail % of Labour Sales</v>
          </cell>
          <cell r="S312"/>
          <cell r="T312"/>
          <cell r="U312"/>
        </row>
        <row r="313">
          <cell r="I313" t="str">
            <v>Retail % of Labour Sales</v>
          </cell>
          <cell r="O313"/>
          <cell r="P313" t="str">
            <v>147-3301</v>
          </cell>
          <cell r="Q313" t="str">
            <v>Service</v>
          </cell>
          <cell r="R313" t="str">
            <v>ServiceRetail % of Labour Sales</v>
          </cell>
          <cell r="S313"/>
          <cell r="T313"/>
          <cell r="U313"/>
        </row>
        <row r="314">
          <cell r="I314" t="str">
            <v>Toyota Care Income per vehicle retailed</v>
          </cell>
          <cell r="O314"/>
          <cell r="P314" t="str">
            <v>170-3301</v>
          </cell>
          <cell r="Q314" t="str">
            <v>F&amp;I</v>
          </cell>
          <cell r="R314" t="str">
            <v>F&amp;IToyota Care Income per vehicle retailed</v>
          </cell>
          <cell r="S314"/>
          <cell r="T314"/>
          <cell r="U314"/>
        </row>
        <row r="315">
          <cell r="I315" t="str">
            <v>Retail % of Labour Sales</v>
          </cell>
          <cell r="O315"/>
          <cell r="P315" t="str">
            <v>440-3301</v>
          </cell>
          <cell r="Q315" t="str">
            <v>Service</v>
          </cell>
          <cell r="R315" t="str">
            <v>ServiceRetail % of Labour Sales</v>
          </cell>
          <cell r="S315"/>
          <cell r="T315"/>
          <cell r="U315"/>
        </row>
        <row r="316">
          <cell r="I316" t="str">
            <v>Retail % of Labour Sales</v>
          </cell>
          <cell r="O316"/>
          <cell r="P316" t="str">
            <v>240-3301</v>
          </cell>
          <cell r="Q316" t="str">
            <v>Service</v>
          </cell>
          <cell r="R316" t="str">
            <v>ServiceRetail % of Labour Sales</v>
          </cell>
          <cell r="S316"/>
          <cell r="T316"/>
          <cell r="U316"/>
        </row>
        <row r="317">
          <cell r="I317" t="str">
            <v>Retail % of Labour Sales</v>
          </cell>
          <cell r="O317"/>
          <cell r="P317" t="str">
            <v>340-3301</v>
          </cell>
          <cell r="Q317" t="str">
            <v>Service</v>
          </cell>
          <cell r="R317" t="str">
            <v>ServiceRetail % of Labour Sales</v>
          </cell>
          <cell r="S317"/>
          <cell r="T317"/>
          <cell r="U317"/>
        </row>
        <row r="318">
          <cell r="I318" t="str">
            <v>Retail % of Labour Sales</v>
          </cell>
          <cell r="O318"/>
          <cell r="P318" t="str">
            <v>140-3302</v>
          </cell>
          <cell r="Q318" t="str">
            <v>Service</v>
          </cell>
          <cell r="R318" t="str">
            <v>ServiceRetail % of Labour Sales</v>
          </cell>
          <cell r="S318"/>
          <cell r="T318"/>
          <cell r="U318"/>
        </row>
        <row r="319">
          <cell r="I319" t="str">
            <v>Retail % of Labour Sales</v>
          </cell>
          <cell r="O319"/>
          <cell r="P319" t="str">
            <v>142-3302</v>
          </cell>
          <cell r="Q319" t="str">
            <v>Lex Service</v>
          </cell>
          <cell r="R319" t="str">
            <v>Lex ServiceRetail % of Labour Sales</v>
          </cell>
          <cell r="S319"/>
          <cell r="T319"/>
          <cell r="U319"/>
        </row>
        <row r="320">
          <cell r="I320" t="str">
            <v>Other Overheads as % of Total Gross Profit</v>
          </cell>
          <cell r="O320"/>
          <cell r="P320" t="str">
            <v>170-3302</v>
          </cell>
          <cell r="Q320" t="str">
            <v>Admin &amp; Other</v>
          </cell>
          <cell r="R320" t="str">
            <v>Admin &amp; OtherOther Overheads as % of Total Gross Profit</v>
          </cell>
          <cell r="S320"/>
          <cell r="T320"/>
          <cell r="U320"/>
        </row>
        <row r="321">
          <cell r="I321" t="str">
            <v>Retail % of Labour Sales</v>
          </cell>
          <cell r="O321"/>
          <cell r="P321" t="str">
            <v>147-3302</v>
          </cell>
          <cell r="Q321" t="str">
            <v>Service</v>
          </cell>
          <cell r="R321" t="str">
            <v>ServiceRetail % of Labour Sales</v>
          </cell>
          <cell r="S321"/>
          <cell r="T321"/>
          <cell r="U321"/>
        </row>
        <row r="322">
          <cell r="I322" t="str">
            <v>Retail % of Labour Sales</v>
          </cell>
          <cell r="O322"/>
          <cell r="P322" t="str">
            <v>240-3302</v>
          </cell>
          <cell r="Q322" t="str">
            <v>Service</v>
          </cell>
          <cell r="R322" t="str">
            <v>ServiceRetail % of Labour Sales</v>
          </cell>
          <cell r="S322"/>
          <cell r="T322"/>
          <cell r="U322"/>
        </row>
        <row r="323">
          <cell r="I323" t="str">
            <v>Retail % of Labour Sales</v>
          </cell>
          <cell r="O323"/>
          <cell r="P323" t="str">
            <v>440-3302</v>
          </cell>
          <cell r="Q323" t="str">
            <v>Service</v>
          </cell>
          <cell r="R323" t="str">
            <v>ServiceRetail % of Labour Sales</v>
          </cell>
          <cell r="S323"/>
          <cell r="T323"/>
          <cell r="U323"/>
        </row>
        <row r="324">
          <cell r="I324" t="str">
            <v>Retail % of Labour Sales</v>
          </cell>
          <cell r="O324"/>
          <cell r="P324" t="str">
            <v>340-3302</v>
          </cell>
          <cell r="Q324" t="str">
            <v>Service</v>
          </cell>
          <cell r="R324" t="str">
            <v>ServiceRetail % of Labour Sales</v>
          </cell>
          <cell r="S324"/>
          <cell r="T324"/>
          <cell r="U324"/>
        </row>
        <row r="325">
          <cell r="I325" t="str">
            <v>Retail % of Labour Sales</v>
          </cell>
          <cell r="O325"/>
          <cell r="P325" t="str">
            <v>140-3303</v>
          </cell>
          <cell r="Q325" t="str">
            <v>Service</v>
          </cell>
          <cell r="R325" t="str">
            <v>ServiceRetail % of Labour Sales</v>
          </cell>
          <cell r="S325"/>
          <cell r="T325"/>
          <cell r="U325"/>
        </row>
        <row r="326">
          <cell r="I326" t="str">
            <v>Retail % of Labour Sales</v>
          </cell>
          <cell r="O326"/>
          <cell r="P326" t="str">
            <v>142-3303</v>
          </cell>
          <cell r="Q326" t="str">
            <v>Lex Service</v>
          </cell>
          <cell r="R326" t="str">
            <v>Lex ServiceRetail % of Labour Sales</v>
          </cell>
          <cell r="S326"/>
          <cell r="T326"/>
          <cell r="U326"/>
        </row>
        <row r="327">
          <cell r="I327" t="str">
            <v>Retail % of Labour Sales</v>
          </cell>
          <cell r="O327"/>
          <cell r="P327" t="str">
            <v>936-3303</v>
          </cell>
          <cell r="Q327" t="str">
            <v>Bridgestone</v>
          </cell>
          <cell r="R327" t="str">
            <v>BridgestoneRetail % of Labour Sales</v>
          </cell>
          <cell r="S327"/>
          <cell r="T327"/>
          <cell r="U327"/>
        </row>
        <row r="328">
          <cell r="I328" t="str">
            <v>Retail % of Labour Sales</v>
          </cell>
          <cell r="O328"/>
          <cell r="P328" t="str">
            <v>935-3303</v>
          </cell>
          <cell r="Q328" t="str">
            <v>Bridgestone</v>
          </cell>
          <cell r="R328" t="str">
            <v>BridgestoneRetail % of Labour Sales</v>
          </cell>
          <cell r="S328"/>
          <cell r="T328"/>
          <cell r="U328"/>
        </row>
        <row r="329">
          <cell r="I329" t="str">
            <v>Other Overheads as % of Total Gross Profit</v>
          </cell>
          <cell r="O329"/>
          <cell r="P329" t="str">
            <v>170-3303</v>
          </cell>
          <cell r="Q329" t="str">
            <v>Admin &amp; Other</v>
          </cell>
          <cell r="R329" t="str">
            <v>Admin &amp; OtherOther Overheads as % of Total Gross Profit</v>
          </cell>
          <cell r="S329"/>
          <cell r="T329"/>
          <cell r="U329"/>
        </row>
        <row r="330">
          <cell r="I330" t="str">
            <v>Retail % of Labour Sales</v>
          </cell>
          <cell r="O330"/>
          <cell r="P330" t="str">
            <v>240-3303</v>
          </cell>
          <cell r="Q330" t="str">
            <v>Service</v>
          </cell>
          <cell r="R330" t="str">
            <v>ServiceRetail % of Labour Sales</v>
          </cell>
          <cell r="S330"/>
          <cell r="T330"/>
          <cell r="U330"/>
        </row>
        <row r="331">
          <cell r="I331" t="str">
            <v>Retail % of Labour Sales</v>
          </cell>
          <cell r="O331"/>
          <cell r="P331" t="str">
            <v>440-3303</v>
          </cell>
          <cell r="Q331" t="str">
            <v>Service</v>
          </cell>
          <cell r="R331" t="str">
            <v>ServiceRetail % of Labour Sales</v>
          </cell>
          <cell r="S331"/>
          <cell r="T331"/>
          <cell r="U331"/>
        </row>
        <row r="332">
          <cell r="I332" t="str">
            <v>Retail % of Labour Sales</v>
          </cell>
          <cell r="O332"/>
          <cell r="P332" t="str">
            <v>340-3303</v>
          </cell>
          <cell r="Q332" t="str">
            <v>Service</v>
          </cell>
          <cell r="R332" t="str">
            <v>ServiceRetail % of Labour Sales</v>
          </cell>
          <cell r="S332"/>
          <cell r="T332"/>
          <cell r="U332"/>
        </row>
        <row r="333">
          <cell r="I333" t="str">
            <v>Retail % of Labour Sales</v>
          </cell>
          <cell r="O333"/>
          <cell r="P333" t="str">
            <v>147-3303</v>
          </cell>
          <cell r="Q333" t="str">
            <v>Service</v>
          </cell>
          <cell r="R333" t="str">
            <v>ServiceRetail % of Labour Sales</v>
          </cell>
          <cell r="S333"/>
          <cell r="T333"/>
          <cell r="U333"/>
        </row>
        <row r="334">
          <cell r="I334" t="str">
            <v>Retail % of Labour Sales</v>
          </cell>
          <cell r="O334"/>
          <cell r="P334" t="str">
            <v>140-3304</v>
          </cell>
          <cell r="Q334" t="str">
            <v>Service</v>
          </cell>
          <cell r="R334" t="str">
            <v>ServiceRetail % of Labour Sales</v>
          </cell>
          <cell r="S334"/>
          <cell r="T334"/>
          <cell r="U334"/>
        </row>
        <row r="335">
          <cell r="I335" t="str">
            <v>Retail % of Labour Sales</v>
          </cell>
          <cell r="O335"/>
          <cell r="P335" t="str">
            <v>142-3304</v>
          </cell>
          <cell r="Q335" t="str">
            <v>Lex Service</v>
          </cell>
          <cell r="R335" t="str">
            <v>Lex ServiceRetail % of Labour Sales</v>
          </cell>
          <cell r="S335"/>
          <cell r="T335"/>
          <cell r="U335"/>
        </row>
        <row r="336">
          <cell r="I336" t="str">
            <v>Retail % of Labour Sales</v>
          </cell>
          <cell r="O336"/>
          <cell r="P336" t="str">
            <v>147-3304</v>
          </cell>
          <cell r="Q336" t="str">
            <v>Service</v>
          </cell>
          <cell r="R336" t="str">
            <v>ServiceRetail % of Labour Sales</v>
          </cell>
          <cell r="S336"/>
          <cell r="T336"/>
          <cell r="U336"/>
        </row>
        <row r="337">
          <cell r="I337" t="str">
            <v>Toyota Care Income per vehicle retailed</v>
          </cell>
          <cell r="O337"/>
          <cell r="P337" t="str">
            <v>170-3304</v>
          </cell>
          <cell r="Q337" t="str">
            <v>F&amp;I</v>
          </cell>
          <cell r="R337" t="str">
            <v>F&amp;IToyota Care Income per vehicle retailed</v>
          </cell>
          <cell r="S337"/>
          <cell r="T337"/>
          <cell r="U337"/>
        </row>
        <row r="338">
          <cell r="I338" t="str">
            <v>Retail % of Labour Sales</v>
          </cell>
          <cell r="O338"/>
          <cell r="P338" t="str">
            <v>440-3304</v>
          </cell>
          <cell r="Q338" t="str">
            <v>Service</v>
          </cell>
          <cell r="R338" t="str">
            <v>ServiceRetail % of Labour Sales</v>
          </cell>
          <cell r="S338"/>
          <cell r="T338"/>
          <cell r="U338"/>
        </row>
        <row r="339">
          <cell r="I339" t="str">
            <v>Retail % of Labour Sales</v>
          </cell>
          <cell r="O339"/>
          <cell r="P339" t="str">
            <v>340-3304</v>
          </cell>
          <cell r="Q339" t="str">
            <v>Service</v>
          </cell>
          <cell r="R339" t="str">
            <v>ServiceRetail % of Labour Sales</v>
          </cell>
          <cell r="S339"/>
          <cell r="T339"/>
          <cell r="U339"/>
        </row>
        <row r="340">
          <cell r="I340" t="str">
            <v>Retail % of Labour Sales</v>
          </cell>
          <cell r="O340"/>
          <cell r="P340" t="str">
            <v>240-3304</v>
          </cell>
          <cell r="Q340" t="str">
            <v>Service</v>
          </cell>
          <cell r="R340" t="str">
            <v>ServiceRetail % of Labour Sales</v>
          </cell>
          <cell r="S340"/>
          <cell r="T340"/>
          <cell r="U340"/>
        </row>
        <row r="341">
          <cell r="I341" t="str">
            <v>Retail % of Labour Sales</v>
          </cell>
          <cell r="O341"/>
          <cell r="P341" t="str">
            <v>140-3305</v>
          </cell>
          <cell r="Q341" t="str">
            <v>Service</v>
          </cell>
          <cell r="R341" t="str">
            <v>ServiceRetail % of Labour Sales</v>
          </cell>
          <cell r="S341"/>
          <cell r="T341"/>
          <cell r="U341"/>
        </row>
        <row r="342">
          <cell r="I342" t="str">
            <v>Retail % of Labour Sales</v>
          </cell>
          <cell r="O342"/>
          <cell r="P342" t="str">
            <v>142-3305</v>
          </cell>
          <cell r="Q342" t="str">
            <v>Lex Service</v>
          </cell>
          <cell r="R342" t="str">
            <v>Lex ServiceRetail % of Labour Sales</v>
          </cell>
          <cell r="S342"/>
          <cell r="T342"/>
          <cell r="U342"/>
        </row>
        <row r="343">
          <cell r="I343" t="str">
            <v>Retail % of Labour Sales</v>
          </cell>
          <cell r="O343"/>
          <cell r="P343" t="str">
            <v>340-3305</v>
          </cell>
          <cell r="Q343" t="str">
            <v>Service</v>
          </cell>
          <cell r="R343" t="str">
            <v>ServiceRetail % of Labour Sales</v>
          </cell>
          <cell r="S343"/>
          <cell r="T343"/>
          <cell r="U343"/>
        </row>
        <row r="344">
          <cell r="I344" t="str">
            <v>Retail % of Labour Sales</v>
          </cell>
          <cell r="O344"/>
          <cell r="P344" t="str">
            <v>240-3305</v>
          </cell>
          <cell r="Q344" t="str">
            <v>Service</v>
          </cell>
          <cell r="R344" t="str">
            <v>ServiceRetail % of Labour Sales</v>
          </cell>
          <cell r="S344"/>
          <cell r="T344"/>
          <cell r="U344"/>
        </row>
        <row r="345">
          <cell r="I345" t="str">
            <v>Retail % of Labour Sales</v>
          </cell>
          <cell r="O345"/>
          <cell r="P345" t="str">
            <v>440-3305</v>
          </cell>
          <cell r="Q345" t="str">
            <v>Service</v>
          </cell>
          <cell r="R345" t="str">
            <v>ServiceRetail % of Labour Sales</v>
          </cell>
          <cell r="S345"/>
          <cell r="T345"/>
          <cell r="U345"/>
        </row>
        <row r="346">
          <cell r="I346" t="str">
            <v>Other Overheads as % of Total Gross Profit</v>
          </cell>
          <cell r="O346"/>
          <cell r="P346" t="str">
            <v>170-3305</v>
          </cell>
          <cell r="Q346" t="str">
            <v>Admin &amp; Other</v>
          </cell>
          <cell r="R346" t="str">
            <v>Admin &amp; OtherOther Overheads as % of Total Gross Profit</v>
          </cell>
          <cell r="S346"/>
          <cell r="T346"/>
          <cell r="U346"/>
        </row>
        <row r="347">
          <cell r="I347" t="str">
            <v>Retail % of Labour Sales</v>
          </cell>
          <cell r="O347"/>
          <cell r="P347" t="str">
            <v>147-3305</v>
          </cell>
          <cell r="Q347" t="str">
            <v>Service</v>
          </cell>
          <cell r="R347" t="str">
            <v>ServiceRetail % of Labour Sales</v>
          </cell>
          <cell r="S347"/>
          <cell r="T347"/>
          <cell r="U347"/>
        </row>
        <row r="348">
          <cell r="I348" t="str">
            <v>Retail % of Labour Sales</v>
          </cell>
          <cell r="O348"/>
          <cell r="P348" t="str">
            <v>140-3306</v>
          </cell>
          <cell r="Q348" t="str">
            <v>Service</v>
          </cell>
          <cell r="R348" t="str">
            <v>ServiceRetail % of Labour Sales</v>
          </cell>
          <cell r="S348"/>
          <cell r="T348"/>
          <cell r="U348"/>
        </row>
        <row r="349">
          <cell r="I349" t="str">
            <v>Retail % of Labour Sales</v>
          </cell>
          <cell r="O349"/>
          <cell r="P349" t="str">
            <v>142-3306</v>
          </cell>
          <cell r="Q349" t="str">
            <v>Lex Service</v>
          </cell>
          <cell r="R349" t="str">
            <v>Lex ServiceRetail % of Labour Sales</v>
          </cell>
          <cell r="S349"/>
          <cell r="T349"/>
          <cell r="U349"/>
        </row>
        <row r="350">
          <cell r="I350" t="str">
            <v>Other Overheads as % of Total Gross Profit</v>
          </cell>
          <cell r="O350"/>
          <cell r="P350" t="str">
            <v>170-3306</v>
          </cell>
          <cell r="Q350" t="str">
            <v>Admin &amp; Other</v>
          </cell>
          <cell r="R350" t="str">
            <v>Admin &amp; OtherOther Overheads as % of Total Gross Profit</v>
          </cell>
          <cell r="S350"/>
          <cell r="T350"/>
          <cell r="U350"/>
        </row>
        <row r="351">
          <cell r="I351" t="str">
            <v>Retail % of Labour Sales</v>
          </cell>
          <cell r="O351"/>
          <cell r="P351" t="str">
            <v>240-3306</v>
          </cell>
          <cell r="Q351" t="str">
            <v>Service</v>
          </cell>
          <cell r="R351" t="str">
            <v>ServiceRetail % of Labour Sales</v>
          </cell>
          <cell r="S351"/>
          <cell r="T351"/>
          <cell r="U351"/>
        </row>
        <row r="352">
          <cell r="I352" t="str">
            <v>Retail % of Labour Sales</v>
          </cell>
          <cell r="O352"/>
          <cell r="P352" t="str">
            <v>440-3306</v>
          </cell>
          <cell r="Q352" t="str">
            <v>Service</v>
          </cell>
          <cell r="R352" t="str">
            <v>ServiceRetail % of Labour Sales</v>
          </cell>
          <cell r="S352"/>
          <cell r="T352"/>
          <cell r="U352"/>
        </row>
        <row r="353">
          <cell r="I353" t="str">
            <v>Retail % of Labour Sales</v>
          </cell>
          <cell r="O353"/>
          <cell r="P353" t="str">
            <v>340-3306</v>
          </cell>
          <cell r="Q353" t="str">
            <v>Service</v>
          </cell>
          <cell r="R353" t="str">
            <v>ServiceRetail % of Labour Sales</v>
          </cell>
          <cell r="S353"/>
          <cell r="T353"/>
          <cell r="U353"/>
        </row>
        <row r="354">
          <cell r="I354" t="str">
            <v>Retail % of Labour Sales</v>
          </cell>
          <cell r="O354"/>
          <cell r="P354" t="str">
            <v>147-3306</v>
          </cell>
          <cell r="Q354" t="str">
            <v>Service</v>
          </cell>
          <cell r="R354" t="str">
            <v>ServiceRetail % of Labour Sales</v>
          </cell>
          <cell r="S354"/>
          <cell r="T354"/>
          <cell r="U354"/>
        </row>
        <row r="355">
          <cell r="I355" t="str">
            <v>Retail % of Labour Sales</v>
          </cell>
          <cell r="O355"/>
          <cell r="P355" t="str">
            <v>140-3312</v>
          </cell>
          <cell r="Q355" t="str">
            <v>Service</v>
          </cell>
          <cell r="R355" t="str">
            <v>ServiceRetail % of Labour Sales</v>
          </cell>
          <cell r="S355"/>
          <cell r="T355"/>
          <cell r="U355"/>
        </row>
        <row r="356">
          <cell r="I356" t="str">
            <v>Retail % of Labour Sales</v>
          </cell>
          <cell r="O356"/>
          <cell r="P356" t="str">
            <v>142-3312</v>
          </cell>
          <cell r="Q356" t="str">
            <v>Lex Service</v>
          </cell>
          <cell r="R356" t="str">
            <v>Lex ServiceRetail % of Labour Sales</v>
          </cell>
          <cell r="S356"/>
          <cell r="T356"/>
          <cell r="U356"/>
        </row>
        <row r="357">
          <cell r="I357" t="str">
            <v>Other Overheads as % of Total Gross Profit</v>
          </cell>
          <cell r="O357"/>
          <cell r="P357" t="str">
            <v>170-3312</v>
          </cell>
          <cell r="Q357" t="str">
            <v>Admin &amp; Other</v>
          </cell>
          <cell r="R357" t="str">
            <v>Admin &amp; OtherOther Overheads as % of Total Gross Profit</v>
          </cell>
          <cell r="S357"/>
          <cell r="T357"/>
          <cell r="U357"/>
        </row>
        <row r="358">
          <cell r="I358" t="str">
            <v>Retail % of Labour Sales</v>
          </cell>
          <cell r="O358"/>
          <cell r="P358" t="str">
            <v>147-3312</v>
          </cell>
          <cell r="Q358" t="str">
            <v>Service</v>
          </cell>
          <cell r="R358" t="str">
            <v>ServiceRetail % of Labour Sales</v>
          </cell>
          <cell r="S358"/>
          <cell r="T358"/>
          <cell r="U358"/>
        </row>
        <row r="359">
          <cell r="I359" t="str">
            <v>Retail % of Labour Sales</v>
          </cell>
          <cell r="O359"/>
          <cell r="P359" t="str">
            <v>240-3312</v>
          </cell>
          <cell r="Q359" t="str">
            <v>Service</v>
          </cell>
          <cell r="R359" t="str">
            <v>ServiceRetail % of Labour Sales</v>
          </cell>
          <cell r="S359"/>
          <cell r="T359"/>
          <cell r="U359"/>
        </row>
        <row r="360">
          <cell r="I360" t="str">
            <v>Retail % of Labour Sales</v>
          </cell>
          <cell r="O360"/>
          <cell r="P360" t="str">
            <v>340-3312</v>
          </cell>
          <cell r="Q360" t="str">
            <v>Service</v>
          </cell>
          <cell r="R360" t="str">
            <v>ServiceRetail % of Labour Sales</v>
          </cell>
          <cell r="S360"/>
          <cell r="T360"/>
          <cell r="U360"/>
        </row>
        <row r="361">
          <cell r="I361" t="str">
            <v>Retail % of Labour Sales</v>
          </cell>
          <cell r="O361"/>
          <cell r="P361" t="str">
            <v>440-3312</v>
          </cell>
          <cell r="Q361" t="str">
            <v>Service</v>
          </cell>
          <cell r="R361" t="str">
            <v>ServiceRetail % of Labour Sales</v>
          </cell>
          <cell r="S361"/>
          <cell r="T361"/>
          <cell r="U361"/>
        </row>
        <row r="362">
          <cell r="I362" t="str">
            <v>Warranty % of Labour Sales</v>
          </cell>
          <cell r="O362"/>
          <cell r="P362" t="str">
            <v>140-3320</v>
          </cell>
          <cell r="Q362" t="str">
            <v>Service</v>
          </cell>
          <cell r="R362" t="str">
            <v>ServiceWarranty % of Labour Sales</v>
          </cell>
          <cell r="S362"/>
          <cell r="T362"/>
          <cell r="U362"/>
        </row>
        <row r="363">
          <cell r="I363" t="str">
            <v>Warranty % of Labour Sales</v>
          </cell>
          <cell r="O363"/>
          <cell r="P363" t="str">
            <v>142-3320</v>
          </cell>
          <cell r="Q363" t="str">
            <v>Lex Service</v>
          </cell>
          <cell r="R363" t="str">
            <v>Lex ServiceWarranty % of Labour Sales</v>
          </cell>
          <cell r="S363"/>
          <cell r="T363"/>
          <cell r="U363"/>
        </row>
        <row r="364">
          <cell r="I364" t="str">
            <v>Other Overheads as % of Total Gross Profit</v>
          </cell>
          <cell r="O364"/>
          <cell r="P364" t="str">
            <v>170-3320</v>
          </cell>
          <cell r="Q364" t="str">
            <v>Admin &amp; Other</v>
          </cell>
          <cell r="R364" t="str">
            <v>Admin &amp; OtherOther Overheads as % of Total Gross Profit</v>
          </cell>
          <cell r="S364"/>
          <cell r="T364"/>
          <cell r="U364"/>
        </row>
        <row r="365">
          <cell r="I365" t="str">
            <v>Warranty % of Labour Sales</v>
          </cell>
          <cell r="O365"/>
          <cell r="P365" t="str">
            <v>147-3320</v>
          </cell>
          <cell r="Q365" t="str">
            <v>Service</v>
          </cell>
          <cell r="R365" t="str">
            <v>ServiceWarranty % of Labour Sales</v>
          </cell>
          <cell r="S365"/>
          <cell r="T365"/>
          <cell r="U365"/>
        </row>
        <row r="366">
          <cell r="I366" t="str">
            <v>Warranty % of Labour Sales</v>
          </cell>
          <cell r="O366"/>
          <cell r="P366" t="str">
            <v>440-3320</v>
          </cell>
          <cell r="Q366" t="str">
            <v>Service</v>
          </cell>
          <cell r="R366" t="str">
            <v>ServiceWarranty % of Labour Sales</v>
          </cell>
          <cell r="S366"/>
          <cell r="T366"/>
          <cell r="U366"/>
        </row>
        <row r="367">
          <cell r="I367" t="str">
            <v>Warranty % of Labour Sales</v>
          </cell>
          <cell r="O367"/>
          <cell r="P367" t="str">
            <v>340-3320</v>
          </cell>
          <cell r="Q367" t="str">
            <v>Service</v>
          </cell>
          <cell r="R367" t="str">
            <v>ServiceWarranty % of Labour Sales</v>
          </cell>
          <cell r="S367"/>
          <cell r="T367"/>
          <cell r="U367"/>
        </row>
        <row r="368">
          <cell r="I368" t="str">
            <v>Warranty % of Labour Sales</v>
          </cell>
          <cell r="O368"/>
          <cell r="P368" t="str">
            <v>240-3320</v>
          </cell>
          <cell r="Q368" t="str">
            <v>Service</v>
          </cell>
          <cell r="R368" t="str">
            <v>ServiceWarranty % of Labour Sales</v>
          </cell>
          <cell r="S368"/>
          <cell r="T368"/>
          <cell r="U368"/>
        </row>
        <row r="369">
          <cell r="I369" t="str">
            <v>Internal % of Labour Sales</v>
          </cell>
          <cell r="O369"/>
          <cell r="P369" t="str">
            <v>140-3340</v>
          </cell>
          <cell r="Q369" t="str">
            <v>Service</v>
          </cell>
          <cell r="R369" t="str">
            <v>ServiceInternal % of Labour Sales</v>
          </cell>
          <cell r="S369"/>
          <cell r="T369"/>
          <cell r="U369"/>
        </row>
        <row r="370">
          <cell r="I370" t="str">
            <v>Internal % of Labour Sales</v>
          </cell>
          <cell r="O370"/>
          <cell r="P370" t="str">
            <v>142-3340</v>
          </cell>
          <cell r="Q370" t="str">
            <v>Lex Service</v>
          </cell>
          <cell r="R370" t="str">
            <v>Lex ServiceInternal % of Labour Sales</v>
          </cell>
          <cell r="S370"/>
          <cell r="T370"/>
          <cell r="U370"/>
        </row>
        <row r="371">
          <cell r="I371" t="str">
            <v>Other Overheads as % of Total Gross Profit</v>
          </cell>
          <cell r="O371"/>
          <cell r="P371" t="str">
            <v>170-3340</v>
          </cell>
          <cell r="Q371" t="str">
            <v>Admin &amp; Other</v>
          </cell>
          <cell r="R371" t="str">
            <v>Admin &amp; OtherOther Overheads as % of Total Gross Profit</v>
          </cell>
          <cell r="S371"/>
          <cell r="T371"/>
          <cell r="U371"/>
        </row>
        <row r="372">
          <cell r="I372" t="str">
            <v>Internal % of Labour Sales</v>
          </cell>
          <cell r="O372"/>
          <cell r="P372" t="str">
            <v>147-3340</v>
          </cell>
          <cell r="Q372" t="str">
            <v>Service</v>
          </cell>
          <cell r="R372" t="str">
            <v>ServiceInternal % of Labour Sales</v>
          </cell>
          <cell r="S372"/>
          <cell r="T372"/>
          <cell r="U372"/>
        </row>
        <row r="373">
          <cell r="I373" t="str">
            <v>Internal % of Labour Sales</v>
          </cell>
          <cell r="O373"/>
          <cell r="P373" t="str">
            <v>340-3340</v>
          </cell>
          <cell r="Q373" t="str">
            <v>Service</v>
          </cell>
          <cell r="R373" t="str">
            <v>ServiceInternal % of Labour Sales</v>
          </cell>
          <cell r="S373"/>
          <cell r="T373"/>
          <cell r="U373"/>
        </row>
        <row r="374">
          <cell r="I374" t="str">
            <v>Internal % of Labour Sales</v>
          </cell>
          <cell r="O374"/>
          <cell r="P374" t="str">
            <v>240-3340</v>
          </cell>
          <cell r="Q374" t="str">
            <v>Service</v>
          </cell>
          <cell r="R374" t="str">
            <v>ServiceInternal % of Labour Sales</v>
          </cell>
          <cell r="S374"/>
          <cell r="T374"/>
          <cell r="U374"/>
        </row>
        <row r="375">
          <cell r="I375" t="str">
            <v>Internal % of Labour Sales</v>
          </cell>
          <cell r="O375"/>
          <cell r="P375" t="str">
            <v>150-3340</v>
          </cell>
          <cell r="Q375" t="str">
            <v>Retail Detailing</v>
          </cell>
          <cell r="R375" t="str">
            <v>Retail DetailingInternal % of Labour Sales</v>
          </cell>
          <cell r="S375"/>
          <cell r="T375"/>
          <cell r="U375"/>
        </row>
        <row r="376">
          <cell r="I376" t="str">
            <v>Internal % of Labour Sales</v>
          </cell>
          <cell r="O376"/>
          <cell r="P376" t="str">
            <v>440-3340</v>
          </cell>
          <cell r="Q376" t="str">
            <v>Service</v>
          </cell>
          <cell r="R376" t="str">
            <v>ServiceInternal % of Labour Sales</v>
          </cell>
          <cell r="S376"/>
          <cell r="T376"/>
          <cell r="U376"/>
        </row>
        <row r="377">
          <cell r="I377" t="str">
            <v>Internal % of Labour Sales</v>
          </cell>
          <cell r="O377"/>
          <cell r="P377" t="str">
            <v>140-3350</v>
          </cell>
          <cell r="Q377" t="str">
            <v>Service</v>
          </cell>
          <cell r="R377" t="str">
            <v>ServiceInternal % of Labour Sales</v>
          </cell>
          <cell r="S377"/>
          <cell r="T377"/>
          <cell r="U377"/>
        </row>
        <row r="378">
          <cell r="I378" t="str">
            <v>Internal % of Labour Sales</v>
          </cell>
          <cell r="O378"/>
          <cell r="P378" t="str">
            <v>142-3350</v>
          </cell>
          <cell r="Q378" t="str">
            <v>Lex Service</v>
          </cell>
          <cell r="R378" t="str">
            <v>Lex ServiceInternal % of Labour Sales</v>
          </cell>
          <cell r="S378"/>
          <cell r="T378"/>
          <cell r="U378"/>
        </row>
        <row r="379">
          <cell r="I379" t="str">
            <v>Other Overheads as % of Total Gross Profit</v>
          </cell>
          <cell r="O379"/>
          <cell r="P379" t="str">
            <v>170-3350</v>
          </cell>
          <cell r="Q379" t="str">
            <v>Admin &amp; Other</v>
          </cell>
          <cell r="R379" t="str">
            <v>Admin &amp; OtherOther Overheads as % of Total Gross Profit</v>
          </cell>
          <cell r="S379"/>
          <cell r="T379"/>
          <cell r="U379"/>
        </row>
        <row r="380">
          <cell r="I380" t="str">
            <v>Internal % of Labour Sales</v>
          </cell>
          <cell r="O380"/>
          <cell r="P380" t="str">
            <v>240-3350</v>
          </cell>
          <cell r="Q380" t="str">
            <v>Service</v>
          </cell>
          <cell r="R380" t="str">
            <v>ServiceInternal % of Labour Sales</v>
          </cell>
          <cell r="S380"/>
          <cell r="T380"/>
          <cell r="U380"/>
        </row>
        <row r="381">
          <cell r="I381" t="str">
            <v>Internal % of Labour Sales</v>
          </cell>
          <cell r="O381"/>
          <cell r="P381" t="str">
            <v>440-3350</v>
          </cell>
          <cell r="Q381" t="str">
            <v>Service</v>
          </cell>
          <cell r="R381" t="str">
            <v>ServiceInternal % of Labour Sales</v>
          </cell>
          <cell r="S381"/>
          <cell r="T381"/>
          <cell r="U381"/>
        </row>
        <row r="382">
          <cell r="I382" t="str">
            <v>Internal % of Labour Sales</v>
          </cell>
          <cell r="O382"/>
          <cell r="P382" t="str">
            <v>340-3350</v>
          </cell>
          <cell r="Q382" t="str">
            <v>Service</v>
          </cell>
          <cell r="R382" t="str">
            <v>ServiceInternal % of Labour Sales</v>
          </cell>
          <cell r="S382"/>
          <cell r="T382"/>
          <cell r="U382"/>
        </row>
        <row r="383">
          <cell r="I383" t="str">
            <v>Internal % of Labour Sales</v>
          </cell>
          <cell r="O383"/>
          <cell r="P383" t="str">
            <v>147-3350</v>
          </cell>
          <cell r="Q383" t="str">
            <v>Service</v>
          </cell>
          <cell r="R383" t="str">
            <v>ServiceInternal % of Labour Sales</v>
          </cell>
          <cell r="S383"/>
          <cell r="T383"/>
          <cell r="U383"/>
        </row>
        <row r="384">
          <cell r="I384" t="str">
            <v>Other Overheads as % of Total Gross Profit</v>
          </cell>
          <cell r="O384"/>
          <cell r="P384" t="str">
            <v>170-3370</v>
          </cell>
          <cell r="Q384" t="str">
            <v>Admin &amp; Other</v>
          </cell>
          <cell r="R384" t="str">
            <v>Admin &amp; OtherOther Overheads as % of Total Gross Profit</v>
          </cell>
          <cell r="S384"/>
          <cell r="T384"/>
          <cell r="U384"/>
        </row>
        <row r="385">
          <cell r="I385" t="str">
            <v>Unsold Labour  as % of Labour COS</v>
          </cell>
          <cell r="O385"/>
          <cell r="P385" t="str">
            <v>440-3370</v>
          </cell>
          <cell r="Q385" t="str">
            <v>Service</v>
          </cell>
          <cell r="R385" t="str">
            <v>ServiceUnsold Labour  as % of Labour COS</v>
          </cell>
          <cell r="S385"/>
          <cell r="T385"/>
          <cell r="U385"/>
        </row>
        <row r="386">
          <cell r="I386" t="str">
            <v>Unsold Labour  as % of Labour COS</v>
          </cell>
          <cell r="O386"/>
          <cell r="P386" t="str">
            <v>147-3370</v>
          </cell>
          <cell r="Q386" t="str">
            <v>Service</v>
          </cell>
          <cell r="R386" t="str">
            <v>ServiceUnsold Labour  as % of Labour COS</v>
          </cell>
          <cell r="S386"/>
          <cell r="T386"/>
          <cell r="U386"/>
        </row>
        <row r="387">
          <cell r="I387" t="str">
            <v>Sublet % of Total Sales</v>
          </cell>
          <cell r="O387"/>
          <cell r="P387" t="str">
            <v>140-3390</v>
          </cell>
          <cell r="Q387" t="str">
            <v>Service</v>
          </cell>
          <cell r="R387" t="str">
            <v>ServiceSublet % of Total Sales</v>
          </cell>
          <cell r="S387"/>
          <cell r="T387"/>
          <cell r="U387"/>
        </row>
        <row r="388">
          <cell r="I388" t="str">
            <v>Sublet % of Total Sales</v>
          </cell>
          <cell r="O388"/>
          <cell r="P388" t="str">
            <v>142-3390</v>
          </cell>
          <cell r="Q388" t="str">
            <v>Lex Service</v>
          </cell>
          <cell r="R388" t="str">
            <v>Lex ServiceSublet % of Total Sales</v>
          </cell>
          <cell r="S388"/>
          <cell r="T388"/>
          <cell r="U388"/>
        </row>
        <row r="389">
          <cell r="I389" t="str">
            <v>Other Overheads as % of Total Gross Profit</v>
          </cell>
          <cell r="O389"/>
          <cell r="P389" t="str">
            <v>170-3390</v>
          </cell>
          <cell r="Q389" t="str">
            <v>Admin &amp; Other</v>
          </cell>
          <cell r="R389" t="str">
            <v>Admin &amp; OtherOther Overheads as % of Total Gross Profit</v>
          </cell>
          <cell r="S389"/>
          <cell r="T389"/>
          <cell r="U389"/>
        </row>
        <row r="390">
          <cell r="I390" t="str">
            <v>Sublet % of Total Sales</v>
          </cell>
          <cell r="O390"/>
          <cell r="P390" t="str">
            <v>147-3390</v>
          </cell>
          <cell r="Q390" t="str">
            <v>Service</v>
          </cell>
          <cell r="R390" t="str">
            <v>ServiceSublet % of Total Sales</v>
          </cell>
          <cell r="S390"/>
          <cell r="T390"/>
          <cell r="U390"/>
        </row>
        <row r="391">
          <cell r="I391" t="str">
            <v>Sublet % of Total Sales</v>
          </cell>
          <cell r="O391"/>
          <cell r="P391" t="str">
            <v>240-3390</v>
          </cell>
          <cell r="Q391" t="str">
            <v>Service</v>
          </cell>
          <cell r="R391" t="str">
            <v>ServiceSublet % of Total Sales</v>
          </cell>
          <cell r="S391"/>
          <cell r="T391"/>
          <cell r="U391"/>
        </row>
        <row r="392">
          <cell r="I392" t="str">
            <v>Sublet % of Total Sales</v>
          </cell>
          <cell r="O392"/>
          <cell r="P392" t="str">
            <v>440-3390</v>
          </cell>
          <cell r="Q392" t="str">
            <v>Service</v>
          </cell>
          <cell r="R392" t="str">
            <v>ServiceSublet % of Total Sales</v>
          </cell>
          <cell r="S392"/>
          <cell r="T392"/>
          <cell r="U392"/>
        </row>
        <row r="393">
          <cell r="I393" t="str">
            <v>Sublet % of Total Sales</v>
          </cell>
          <cell r="O393"/>
          <cell r="P393" t="str">
            <v>340-3390</v>
          </cell>
          <cell r="Q393" t="str">
            <v>Service</v>
          </cell>
          <cell r="R393" t="str">
            <v>ServiceSublet % of Total Sales</v>
          </cell>
          <cell r="S393"/>
          <cell r="T393"/>
          <cell r="U393"/>
        </row>
        <row r="394">
          <cell r="I394" t="str">
            <v>Other Overheads as % of Total Gross Profit</v>
          </cell>
          <cell r="O394"/>
          <cell r="P394" t="str">
            <v>170-3395</v>
          </cell>
          <cell r="Q394" t="str">
            <v>Admin &amp; Other</v>
          </cell>
          <cell r="R394" t="str">
            <v>Admin &amp; OtherOther Overheads as % of Total Gross Profit</v>
          </cell>
          <cell r="S394"/>
          <cell r="T394"/>
          <cell r="U394"/>
        </row>
        <row r="395">
          <cell r="I395" t="str">
            <v>Sublet % of Total Sales</v>
          </cell>
          <cell r="O395"/>
          <cell r="P395" t="str">
            <v>440-3395</v>
          </cell>
          <cell r="Q395" t="str">
            <v>Service</v>
          </cell>
          <cell r="R395" t="str">
            <v>ServiceSublet % of Total Sales</v>
          </cell>
          <cell r="S395"/>
          <cell r="T395"/>
          <cell r="U395"/>
        </row>
        <row r="396">
          <cell r="I396" t="str">
            <v>Sublet % of Total Sales</v>
          </cell>
          <cell r="O396"/>
          <cell r="P396" t="str">
            <v>147-3395</v>
          </cell>
          <cell r="Q396" t="str">
            <v>Service</v>
          </cell>
          <cell r="R396" t="str">
            <v>ServiceSublet % of Total Sales</v>
          </cell>
          <cell r="S396"/>
          <cell r="T396"/>
          <cell r="U396"/>
        </row>
        <row r="397">
          <cell r="I397" t="str">
            <v>Miscellaneous % of Total Sales</v>
          </cell>
          <cell r="O397"/>
          <cell r="P397" t="str">
            <v>140-3400</v>
          </cell>
          <cell r="Q397" t="str">
            <v>Service</v>
          </cell>
          <cell r="R397" t="str">
            <v>ServiceMiscellaneous % of Total Sales</v>
          </cell>
          <cell r="S397"/>
          <cell r="T397"/>
          <cell r="U397"/>
        </row>
        <row r="398">
          <cell r="I398" t="str">
            <v>Miscellaneous % of Total Sales</v>
          </cell>
          <cell r="O398"/>
          <cell r="P398" t="str">
            <v>142-3400</v>
          </cell>
          <cell r="Q398" t="str">
            <v>Lex Service</v>
          </cell>
          <cell r="R398" t="str">
            <v>Lex ServiceMiscellaneous % of Total Sales</v>
          </cell>
          <cell r="S398"/>
          <cell r="T398"/>
          <cell r="U398"/>
        </row>
        <row r="399">
          <cell r="I399" t="str">
            <v>Other Overheads as % of Total Gross Profit</v>
          </cell>
          <cell r="O399"/>
          <cell r="P399" t="str">
            <v>170-3400</v>
          </cell>
          <cell r="Q399" t="str">
            <v>Admin &amp; Other</v>
          </cell>
          <cell r="R399" t="str">
            <v>Admin &amp; OtherOther Overheads as % of Total Gross Profit</v>
          </cell>
          <cell r="S399"/>
          <cell r="T399"/>
          <cell r="U399"/>
        </row>
        <row r="400">
          <cell r="I400" t="str">
            <v>Miscellaneous % of Total Sales</v>
          </cell>
          <cell r="O400"/>
          <cell r="P400" t="str">
            <v>147-3400</v>
          </cell>
          <cell r="Q400" t="str">
            <v>Service</v>
          </cell>
          <cell r="R400" t="str">
            <v>ServiceMiscellaneous % of Total Sales</v>
          </cell>
          <cell r="S400"/>
          <cell r="T400"/>
          <cell r="U400"/>
        </row>
        <row r="401">
          <cell r="I401" t="str">
            <v>Miscellaneous % of Total Sales</v>
          </cell>
          <cell r="O401"/>
          <cell r="P401" t="str">
            <v>440-3400</v>
          </cell>
          <cell r="Q401" t="str">
            <v>Service</v>
          </cell>
          <cell r="R401" t="str">
            <v>ServiceMiscellaneous % of Total Sales</v>
          </cell>
          <cell r="S401"/>
          <cell r="T401"/>
          <cell r="U401"/>
        </row>
        <row r="402">
          <cell r="I402" t="str">
            <v>Miscellaneous % of Total Sales</v>
          </cell>
          <cell r="O402"/>
          <cell r="P402" t="str">
            <v>340-3400</v>
          </cell>
          <cell r="Q402" t="str">
            <v>Service</v>
          </cell>
          <cell r="R402" t="str">
            <v>ServiceMiscellaneous % of Total Sales</v>
          </cell>
          <cell r="S402"/>
          <cell r="T402"/>
          <cell r="U402"/>
        </row>
        <row r="403">
          <cell r="I403" t="str">
            <v>Miscellaneous % of Total Sales</v>
          </cell>
          <cell r="O403"/>
          <cell r="P403" t="str">
            <v>240-3400</v>
          </cell>
          <cell r="Q403" t="str">
            <v>Service</v>
          </cell>
          <cell r="R403" t="str">
            <v>ServiceMiscellaneous % of Total Sales</v>
          </cell>
          <cell r="S403"/>
          <cell r="T403"/>
          <cell r="U403"/>
        </row>
        <row r="404">
          <cell r="I404" t="str">
            <v>Miscellaneous % of Total Sales</v>
          </cell>
          <cell r="O404"/>
          <cell r="P404" t="str">
            <v>140-3410</v>
          </cell>
          <cell r="Q404" t="str">
            <v>Service</v>
          </cell>
          <cell r="R404" t="str">
            <v>ServiceMiscellaneous % of Total Sales</v>
          </cell>
        </row>
        <row r="405">
          <cell r="I405" t="str">
            <v>Miscellaneous % of Total Sales</v>
          </cell>
          <cell r="O405"/>
          <cell r="P405" t="str">
            <v>142-3410</v>
          </cell>
          <cell r="Q405" t="str">
            <v>Lex Service</v>
          </cell>
          <cell r="R405" t="str">
            <v>Lex ServiceMiscellaneous % of Total Sales</v>
          </cell>
          <cell r="S405"/>
          <cell r="T405"/>
          <cell r="U405"/>
        </row>
        <row r="406">
          <cell r="I406" t="str">
            <v>Paint &amp; Fab income per vehicle retailed</v>
          </cell>
          <cell r="O406"/>
          <cell r="P406" t="str">
            <v>170-3410</v>
          </cell>
          <cell r="Q406" t="str">
            <v>F&amp;I</v>
          </cell>
          <cell r="R406" t="str">
            <v>F&amp;IPaint &amp; Fab income per vehicle retailed</v>
          </cell>
          <cell r="S406"/>
          <cell r="T406"/>
          <cell r="U406"/>
        </row>
        <row r="407">
          <cell r="I407" t="str">
            <v>Miscellaneous % of Total Sales</v>
          </cell>
          <cell r="O407"/>
          <cell r="P407" t="str">
            <v>240-3410</v>
          </cell>
          <cell r="Q407" t="str">
            <v>Service</v>
          </cell>
          <cell r="R407" t="str">
            <v>ServiceMiscellaneous % of Total Sales</v>
          </cell>
          <cell r="S407"/>
          <cell r="T407"/>
          <cell r="U407"/>
        </row>
        <row r="408">
          <cell r="I408" t="str">
            <v>Miscellaneous % of Total Sales</v>
          </cell>
          <cell r="O408"/>
          <cell r="P408" t="str">
            <v>340-3410</v>
          </cell>
          <cell r="Q408" t="str">
            <v>Service</v>
          </cell>
          <cell r="R408" t="str">
            <v>ServiceMiscellaneous % of Total Sales</v>
          </cell>
          <cell r="S408"/>
          <cell r="T408"/>
          <cell r="U408"/>
        </row>
        <row r="409">
          <cell r="I409" t="str">
            <v>Miscellaneous % of Total Sales</v>
          </cell>
          <cell r="O409"/>
          <cell r="P409" t="str">
            <v>147-3410</v>
          </cell>
          <cell r="Q409" t="str">
            <v>Service</v>
          </cell>
          <cell r="R409" t="str">
            <v>ServiceMiscellaneous % of Total Sales</v>
          </cell>
          <cell r="S409"/>
          <cell r="T409"/>
          <cell r="U409"/>
        </row>
        <row r="410">
          <cell r="I410" t="str">
            <v>Miscellaneous % of Total Sales</v>
          </cell>
          <cell r="O410"/>
          <cell r="P410" t="str">
            <v>440-3410</v>
          </cell>
          <cell r="Q410" t="str">
            <v>Service</v>
          </cell>
          <cell r="R410" t="str">
            <v>ServiceMiscellaneous % of Total Sales</v>
          </cell>
          <cell r="S410"/>
          <cell r="T410"/>
          <cell r="U410"/>
        </row>
        <row r="411">
          <cell r="I411" t="str">
            <v>Miscellaneous % of Total Sales</v>
          </cell>
          <cell r="O411"/>
          <cell r="P411" t="str">
            <v>140-3430</v>
          </cell>
          <cell r="Q411" t="str">
            <v>Service</v>
          </cell>
          <cell r="R411" t="str">
            <v>ServiceMiscellaneous % of Total Sales</v>
          </cell>
          <cell r="S411"/>
          <cell r="T411"/>
          <cell r="U411"/>
        </row>
        <row r="412">
          <cell r="I412" t="str">
            <v>Miscellaneous % of Total Sales</v>
          </cell>
          <cell r="O412"/>
          <cell r="P412" t="str">
            <v>142-3430</v>
          </cell>
          <cell r="Q412" t="str">
            <v>Lex Service</v>
          </cell>
          <cell r="R412" t="str">
            <v>Lex ServiceMiscellaneous % of Total Sales</v>
          </cell>
          <cell r="S412"/>
          <cell r="T412"/>
          <cell r="U412"/>
        </row>
        <row r="413">
          <cell r="I413" t="str">
            <v>Other Overheads as % of Total Gross Profit</v>
          </cell>
          <cell r="O413"/>
          <cell r="P413" t="str">
            <v>170-3430</v>
          </cell>
          <cell r="Q413" t="str">
            <v>Admin &amp; Other</v>
          </cell>
          <cell r="R413" t="str">
            <v>Admin &amp; OtherOther Overheads as % of Total Gross Profit</v>
          </cell>
          <cell r="S413"/>
          <cell r="T413"/>
          <cell r="U413"/>
        </row>
        <row r="414">
          <cell r="I414" t="str">
            <v>Miscellaneous % of Total Sales</v>
          </cell>
          <cell r="O414"/>
          <cell r="P414" t="str">
            <v>147-3430</v>
          </cell>
          <cell r="Q414" t="str">
            <v>Service</v>
          </cell>
          <cell r="R414" t="str">
            <v>ServiceMiscellaneous % of Total Sales</v>
          </cell>
          <cell r="S414"/>
          <cell r="T414"/>
          <cell r="U414"/>
        </row>
        <row r="415">
          <cell r="I415" t="str">
            <v>Miscellaneous % of Total Sales</v>
          </cell>
          <cell r="O415"/>
          <cell r="P415" t="str">
            <v>440-3430</v>
          </cell>
          <cell r="Q415" t="str">
            <v>Service</v>
          </cell>
          <cell r="R415" t="str">
            <v>ServiceMiscellaneous % of Total Sales</v>
          </cell>
          <cell r="S415"/>
          <cell r="T415"/>
          <cell r="U415"/>
        </row>
        <row r="416">
          <cell r="I416" t="str">
            <v>Miscellaneous % of Total Sales</v>
          </cell>
          <cell r="O416"/>
          <cell r="P416" t="str">
            <v>340-3430</v>
          </cell>
          <cell r="Q416" t="str">
            <v>Service</v>
          </cell>
          <cell r="R416" t="str">
            <v>ServiceMiscellaneous % of Total Sales</v>
          </cell>
          <cell r="S416"/>
          <cell r="T416"/>
          <cell r="U416"/>
        </row>
        <row r="417">
          <cell r="I417" t="str">
            <v>Miscellaneous % of Total Sales</v>
          </cell>
          <cell r="O417"/>
          <cell r="P417" t="str">
            <v>240-3430</v>
          </cell>
          <cell r="Q417" t="str">
            <v>Service</v>
          </cell>
          <cell r="R417" t="str">
            <v>ServiceMiscellaneous % of Total Sales</v>
          </cell>
          <cell r="S417"/>
          <cell r="T417"/>
          <cell r="U417"/>
        </row>
        <row r="418">
          <cell r="I418" t="str">
            <v>Counter Sales %  Sales</v>
          </cell>
          <cell r="O418"/>
          <cell r="P418" t="str">
            <v>132-3465</v>
          </cell>
          <cell r="Q418" t="str">
            <v>LEX Parts</v>
          </cell>
          <cell r="R418" t="str">
            <v>LEX PartsCounter Sales %  Sales</v>
          </cell>
          <cell r="S418"/>
          <cell r="T418"/>
          <cell r="U418"/>
        </row>
        <row r="419">
          <cell r="I419" t="str">
            <v>Counter Sales %  Sales</v>
          </cell>
          <cell r="O419"/>
          <cell r="P419" t="str">
            <v>130-3465</v>
          </cell>
          <cell r="Q419" t="str">
            <v>Parts</v>
          </cell>
          <cell r="R419" t="str">
            <v>PartsCounter Sales %  Sales</v>
          </cell>
        </row>
        <row r="420">
          <cell r="I420" t="str">
            <v>Counter Sales %  Sales</v>
          </cell>
          <cell r="O420"/>
          <cell r="P420" t="str">
            <v>430-3465</v>
          </cell>
          <cell r="Q420" t="str">
            <v>Parts</v>
          </cell>
          <cell r="R420" t="str">
            <v>PartsCounter Sales %  Sales</v>
          </cell>
          <cell r="S420"/>
          <cell r="T420"/>
          <cell r="U420"/>
        </row>
        <row r="421">
          <cell r="I421" t="str">
            <v>Counter Sales %  Sales</v>
          </cell>
          <cell r="O421"/>
          <cell r="P421" t="str">
            <v>330-3465</v>
          </cell>
          <cell r="Q421" t="str">
            <v>Parts</v>
          </cell>
          <cell r="R421" t="str">
            <v>PartsCounter Sales %  Sales</v>
          </cell>
          <cell r="S421"/>
          <cell r="T421"/>
          <cell r="U421"/>
        </row>
        <row r="422">
          <cell r="I422" t="str">
            <v>Counter Sales %  Sales</v>
          </cell>
          <cell r="O422"/>
          <cell r="P422" t="str">
            <v>936-3465</v>
          </cell>
          <cell r="Q422" t="str">
            <v>Bridgestone</v>
          </cell>
          <cell r="R422" t="str">
            <v>BridgestoneCounter Sales %  Sales</v>
          </cell>
          <cell r="S422"/>
          <cell r="T422"/>
          <cell r="U422"/>
        </row>
        <row r="423">
          <cell r="I423" t="str">
            <v>Counter Sales %  Sales</v>
          </cell>
          <cell r="O423"/>
          <cell r="P423" t="str">
            <v>230-3465</v>
          </cell>
          <cell r="Q423" t="str">
            <v>Parts</v>
          </cell>
          <cell r="R423" t="str">
            <v>PartsCounter Sales %  Sales</v>
          </cell>
        </row>
        <row r="424">
          <cell r="I424" t="str">
            <v>Counter Sales %  Sales</v>
          </cell>
          <cell r="O424"/>
          <cell r="P424" t="str">
            <v>935-3465</v>
          </cell>
          <cell r="Q424" t="str">
            <v>Bridgestone</v>
          </cell>
          <cell r="R424" t="str">
            <v>BridgestoneCounter Sales %  Sales</v>
          </cell>
        </row>
        <row r="425">
          <cell r="I425" t="str">
            <v>Trade Sales %  Sales</v>
          </cell>
          <cell r="O425"/>
          <cell r="P425" t="str">
            <v>132-3466</v>
          </cell>
          <cell r="Q425" t="str">
            <v>LEX Parts</v>
          </cell>
          <cell r="R425" t="str">
            <v>LEX PartsTrade Sales %  Sales</v>
          </cell>
          <cell r="S425"/>
          <cell r="T425"/>
          <cell r="U425"/>
        </row>
        <row r="426">
          <cell r="I426" t="str">
            <v>Trade Sales %  Sales</v>
          </cell>
          <cell r="O426"/>
          <cell r="P426" t="str">
            <v>130-3466</v>
          </cell>
          <cell r="Q426" t="str">
            <v>Parts</v>
          </cell>
          <cell r="R426" t="str">
            <v>PartsTrade Sales %  Sales</v>
          </cell>
        </row>
        <row r="427">
          <cell r="I427" t="str">
            <v>Trade Sales %  Sales</v>
          </cell>
          <cell r="O427"/>
          <cell r="P427" t="str">
            <v>935-3466</v>
          </cell>
          <cell r="Q427" t="str">
            <v>Bridgestone</v>
          </cell>
          <cell r="R427" t="str">
            <v>BridgestoneTrade Sales %  Sales</v>
          </cell>
          <cell r="S427"/>
          <cell r="T427"/>
          <cell r="U427"/>
        </row>
        <row r="428">
          <cell r="I428" t="str">
            <v>Trade Sales %  Sales</v>
          </cell>
          <cell r="O428"/>
          <cell r="P428" t="str">
            <v>430-3466</v>
          </cell>
          <cell r="Q428" t="str">
            <v>Parts</v>
          </cell>
          <cell r="R428" t="str">
            <v>PartsTrade Sales %  Sales</v>
          </cell>
          <cell r="S428"/>
          <cell r="T428"/>
          <cell r="U428"/>
        </row>
        <row r="429">
          <cell r="I429" t="str">
            <v>Trade Sales %  Sales</v>
          </cell>
          <cell r="O429"/>
          <cell r="P429" t="str">
            <v>936-3466</v>
          </cell>
          <cell r="Q429" t="str">
            <v>Bridgestone</v>
          </cell>
          <cell r="R429" t="str">
            <v>BridgestoneTrade Sales %  Sales</v>
          </cell>
          <cell r="S429"/>
          <cell r="T429"/>
          <cell r="U429"/>
        </row>
        <row r="430">
          <cell r="I430" t="str">
            <v>Trade Sales %  Sales</v>
          </cell>
          <cell r="O430"/>
          <cell r="P430" t="str">
            <v>330-3466</v>
          </cell>
          <cell r="Q430" t="str">
            <v>Parts</v>
          </cell>
          <cell r="R430" t="str">
            <v>PartsTrade Sales %  Sales</v>
          </cell>
          <cell r="S430"/>
          <cell r="T430"/>
          <cell r="U430"/>
        </row>
        <row r="431">
          <cell r="I431" t="str">
            <v>Trade Sales %  Sales</v>
          </cell>
          <cell r="O431"/>
          <cell r="P431" t="str">
            <v>230-3466</v>
          </cell>
          <cell r="Q431" t="str">
            <v>Parts</v>
          </cell>
          <cell r="R431" t="str">
            <v>PartsTrade Sales %  Sales</v>
          </cell>
        </row>
        <row r="432">
          <cell r="I432" t="str">
            <v>Trade Sales %  Sales</v>
          </cell>
          <cell r="O432"/>
          <cell r="P432" t="str">
            <v>132-3467</v>
          </cell>
          <cell r="Q432" t="str">
            <v>LEX Parts</v>
          </cell>
          <cell r="R432" t="str">
            <v>LEX PartsTrade Sales %  Sales</v>
          </cell>
          <cell r="S432"/>
          <cell r="T432"/>
          <cell r="U432"/>
        </row>
        <row r="433">
          <cell r="I433" t="str">
            <v>Trade Sales %  Sales</v>
          </cell>
          <cell r="O433"/>
          <cell r="P433" t="str">
            <v>130-3467</v>
          </cell>
          <cell r="Q433" t="str">
            <v>Parts</v>
          </cell>
          <cell r="R433" t="str">
            <v>PartsTrade Sales %  Sales</v>
          </cell>
          <cell r="S433"/>
          <cell r="T433"/>
          <cell r="U433"/>
        </row>
        <row r="434">
          <cell r="I434" t="str">
            <v>Trade Sales %  Sales</v>
          </cell>
          <cell r="O434"/>
          <cell r="P434" t="str">
            <v>430-3467</v>
          </cell>
          <cell r="Q434" t="str">
            <v>Parts</v>
          </cell>
          <cell r="R434" t="str">
            <v>PartsTrade Sales %  Sales</v>
          </cell>
          <cell r="S434"/>
          <cell r="T434"/>
          <cell r="U434"/>
        </row>
        <row r="435">
          <cell r="I435" t="str">
            <v>Trade Sales %  Sales</v>
          </cell>
          <cell r="O435"/>
          <cell r="P435" t="str">
            <v>330-3467</v>
          </cell>
          <cell r="Q435" t="str">
            <v>Parts</v>
          </cell>
          <cell r="R435" t="str">
            <v>PartsTrade Sales %  Sales</v>
          </cell>
          <cell r="S435"/>
          <cell r="T435"/>
          <cell r="U435"/>
        </row>
        <row r="436">
          <cell r="I436" t="str">
            <v>Trade Sales %  Sales</v>
          </cell>
          <cell r="O436"/>
          <cell r="P436" t="str">
            <v>936-3467</v>
          </cell>
          <cell r="Q436" t="str">
            <v>Bridgestone</v>
          </cell>
          <cell r="R436" t="str">
            <v>BridgestoneTrade Sales %  Sales</v>
          </cell>
          <cell r="S436"/>
          <cell r="T436"/>
          <cell r="U436"/>
        </row>
        <row r="437">
          <cell r="I437" t="str">
            <v>Trade Sales %  Sales</v>
          </cell>
          <cell r="O437"/>
          <cell r="P437" t="str">
            <v>230-3467</v>
          </cell>
          <cell r="Q437" t="str">
            <v>Parts</v>
          </cell>
          <cell r="R437" t="str">
            <v>PartsTrade Sales %  Sales</v>
          </cell>
          <cell r="S437"/>
          <cell r="T437"/>
          <cell r="U437"/>
        </row>
        <row r="438">
          <cell r="I438" t="str">
            <v>Trade Sales %  Sales</v>
          </cell>
          <cell r="O438"/>
          <cell r="P438" t="str">
            <v>935-3467</v>
          </cell>
          <cell r="Q438" t="str">
            <v>Bridgestone</v>
          </cell>
          <cell r="R438" t="str">
            <v>BridgestoneTrade Sales %  Sales</v>
          </cell>
          <cell r="S438"/>
          <cell r="T438"/>
          <cell r="U438"/>
        </row>
        <row r="439">
          <cell r="I439" t="str">
            <v>Counter Sales %  Sales</v>
          </cell>
          <cell r="O439"/>
          <cell r="P439" t="str">
            <v>132-3468</v>
          </cell>
          <cell r="Q439" t="str">
            <v>LEX Parts</v>
          </cell>
          <cell r="R439" t="str">
            <v>LEX PartsCounter Sales %  Sales</v>
          </cell>
          <cell r="S439"/>
          <cell r="T439"/>
          <cell r="U439"/>
        </row>
        <row r="440">
          <cell r="I440" t="str">
            <v>Counter Sales %  Sales</v>
          </cell>
          <cell r="O440"/>
          <cell r="P440" t="str">
            <v>130-3468</v>
          </cell>
          <cell r="Q440" t="str">
            <v>Parts</v>
          </cell>
          <cell r="R440" t="str">
            <v>PartsCounter Sales %  Sales</v>
          </cell>
        </row>
        <row r="441">
          <cell r="I441" t="str">
            <v>Counter Sales %  Sales</v>
          </cell>
          <cell r="O441"/>
          <cell r="P441" t="str">
            <v>935-3468</v>
          </cell>
          <cell r="Q441" t="str">
            <v>Bridgestone</v>
          </cell>
          <cell r="R441" t="str">
            <v>BridgestoneCounter Sales %  Sales</v>
          </cell>
          <cell r="S441"/>
          <cell r="T441"/>
          <cell r="U441"/>
        </row>
        <row r="442">
          <cell r="I442" t="str">
            <v>Counter Sales %  Sales</v>
          </cell>
          <cell r="O442"/>
          <cell r="P442" t="str">
            <v>936-3468</v>
          </cell>
          <cell r="Q442" t="str">
            <v>Bridgestone</v>
          </cell>
          <cell r="R442" t="str">
            <v>BridgestoneCounter Sales %  Sales</v>
          </cell>
          <cell r="S442"/>
          <cell r="T442"/>
          <cell r="U442"/>
        </row>
        <row r="443">
          <cell r="I443" t="str">
            <v>Counter Sales %  Sales</v>
          </cell>
          <cell r="O443"/>
          <cell r="P443" t="str">
            <v>330-3468</v>
          </cell>
          <cell r="Q443" t="str">
            <v>Parts</v>
          </cell>
          <cell r="R443" t="str">
            <v>PartsCounter Sales %  Sales</v>
          </cell>
          <cell r="S443"/>
          <cell r="T443"/>
          <cell r="U443"/>
        </row>
        <row r="444">
          <cell r="I444" t="str">
            <v>Counter Sales %  Sales</v>
          </cell>
          <cell r="O444"/>
          <cell r="P444" t="str">
            <v>430-3468</v>
          </cell>
          <cell r="Q444" t="str">
            <v>Parts</v>
          </cell>
          <cell r="R444" t="str">
            <v>PartsCounter Sales %  Sales</v>
          </cell>
          <cell r="S444"/>
          <cell r="T444"/>
          <cell r="U444"/>
        </row>
        <row r="445">
          <cell r="I445" t="str">
            <v>Counter Sales %  Sales</v>
          </cell>
          <cell r="O445"/>
          <cell r="P445" t="str">
            <v>230-3468</v>
          </cell>
          <cell r="Q445" t="str">
            <v>Parts</v>
          </cell>
          <cell r="R445" t="str">
            <v>PartsCounter Sales %  Sales</v>
          </cell>
          <cell r="S445"/>
          <cell r="T445"/>
          <cell r="U445"/>
        </row>
        <row r="446">
          <cell r="I446" t="str">
            <v>Workshop Retail Sales %  Sales</v>
          </cell>
          <cell r="O446"/>
          <cell r="P446" t="str">
            <v>132-3475</v>
          </cell>
          <cell r="Q446" t="str">
            <v>LEX Parts</v>
          </cell>
          <cell r="R446" t="str">
            <v>LEX PartsWorkshop Retail Sales %  Sales</v>
          </cell>
          <cell r="S446"/>
          <cell r="T446"/>
          <cell r="U446"/>
        </row>
        <row r="447">
          <cell r="I447" t="str">
            <v>Workshop Retail Sales %  Sales</v>
          </cell>
          <cell r="O447"/>
          <cell r="P447" t="str">
            <v>130-3475</v>
          </cell>
          <cell r="Q447" t="str">
            <v>Parts</v>
          </cell>
          <cell r="R447" t="str">
            <v>PartsWorkshop Retail Sales %  Sales</v>
          </cell>
        </row>
        <row r="448">
          <cell r="I448" t="str">
            <v>Workshop Retail Sales %  Sales</v>
          </cell>
          <cell r="O448"/>
          <cell r="P448" t="str">
            <v>936-3475</v>
          </cell>
          <cell r="Q448" t="str">
            <v>Bridgestone</v>
          </cell>
          <cell r="R448" t="str">
            <v>BridgestoneWorkshop Retail Sales %  Sales</v>
          </cell>
          <cell r="S448"/>
          <cell r="T448"/>
          <cell r="U448"/>
        </row>
        <row r="449">
          <cell r="I449" t="str">
            <v>Workshop Retail Sales %  Sales</v>
          </cell>
          <cell r="O449"/>
          <cell r="P449" t="str">
            <v>935-3475</v>
          </cell>
          <cell r="Q449" t="str">
            <v>Bridgestone</v>
          </cell>
          <cell r="R449" t="str">
            <v>BridgestoneWorkshop Retail Sales %  Sales</v>
          </cell>
          <cell r="S449"/>
          <cell r="T449"/>
          <cell r="U449"/>
        </row>
        <row r="450">
          <cell r="I450" t="str">
            <v>Workshop Retail Sales %  Sales</v>
          </cell>
          <cell r="O450"/>
          <cell r="P450" t="str">
            <v>430-3475</v>
          </cell>
          <cell r="Q450" t="str">
            <v>Parts</v>
          </cell>
          <cell r="R450" t="str">
            <v>PartsWorkshop Retail Sales %  Sales</v>
          </cell>
          <cell r="S450"/>
          <cell r="T450"/>
          <cell r="U450"/>
        </row>
        <row r="451">
          <cell r="I451" t="str">
            <v>Workshop Retail Sales %  Sales</v>
          </cell>
          <cell r="O451"/>
          <cell r="P451" t="str">
            <v>330-3475</v>
          </cell>
          <cell r="Q451" t="str">
            <v>Parts</v>
          </cell>
          <cell r="R451" t="str">
            <v>PartsWorkshop Retail Sales %  Sales</v>
          </cell>
          <cell r="S451"/>
          <cell r="T451"/>
          <cell r="U451"/>
        </row>
        <row r="452">
          <cell r="I452" t="str">
            <v>Workshop Retail Sales %  Sales</v>
          </cell>
          <cell r="O452"/>
          <cell r="P452" t="str">
            <v>230-3475</v>
          </cell>
          <cell r="Q452" t="str">
            <v>Parts</v>
          </cell>
          <cell r="R452" t="str">
            <v>PartsWorkshop Retail Sales %  Sales</v>
          </cell>
          <cell r="S452"/>
          <cell r="T452"/>
          <cell r="U452"/>
        </row>
        <row r="453">
          <cell r="I453" t="str">
            <v>Workshop Retail Sales %  Sales</v>
          </cell>
          <cell r="O453"/>
          <cell r="P453" t="str">
            <v>132-3480</v>
          </cell>
          <cell r="Q453" t="str">
            <v>LEX Parts</v>
          </cell>
          <cell r="R453" t="str">
            <v>LEX PartsWorkshop Retail Sales %  Sales</v>
          </cell>
          <cell r="S453"/>
          <cell r="T453"/>
          <cell r="U453"/>
        </row>
        <row r="454">
          <cell r="I454" t="str">
            <v>Workshop Retail Sales %  Sales</v>
          </cell>
          <cell r="O454"/>
          <cell r="P454" t="str">
            <v>130-3480</v>
          </cell>
          <cell r="Q454" t="str">
            <v>Parts</v>
          </cell>
          <cell r="R454" t="str">
            <v>PartsWorkshop Retail Sales %  Sales</v>
          </cell>
          <cell r="S454"/>
          <cell r="T454"/>
          <cell r="U454"/>
        </row>
        <row r="455">
          <cell r="I455" t="str">
            <v>Workshop Retail Sales %  Sales</v>
          </cell>
          <cell r="O455"/>
          <cell r="P455" t="str">
            <v>936-3480</v>
          </cell>
          <cell r="Q455" t="str">
            <v>Bridgestone</v>
          </cell>
          <cell r="R455" t="str">
            <v>BridgestoneWorkshop Retail Sales %  Sales</v>
          </cell>
          <cell r="S455"/>
          <cell r="T455"/>
          <cell r="U455"/>
        </row>
        <row r="456">
          <cell r="I456" t="str">
            <v>Workshop Retail Sales %  Sales</v>
          </cell>
          <cell r="O456"/>
          <cell r="P456" t="str">
            <v>935-3480</v>
          </cell>
          <cell r="Q456" t="str">
            <v>Bridgestone</v>
          </cell>
          <cell r="R456" t="str">
            <v>BridgestoneWorkshop Retail Sales %  Sales</v>
          </cell>
          <cell r="S456"/>
          <cell r="T456"/>
          <cell r="U456"/>
        </row>
        <row r="457">
          <cell r="I457" t="str">
            <v>Workshop Retail Sales %  Sales</v>
          </cell>
          <cell r="O457"/>
          <cell r="P457" t="str">
            <v>430-3480</v>
          </cell>
          <cell r="Q457" t="str">
            <v>Parts</v>
          </cell>
          <cell r="R457" t="str">
            <v>PartsWorkshop Retail Sales %  Sales</v>
          </cell>
          <cell r="S457"/>
          <cell r="T457"/>
          <cell r="U457"/>
        </row>
        <row r="458">
          <cell r="I458" t="str">
            <v>Workshop Retail Sales %  Sales</v>
          </cell>
          <cell r="O458"/>
          <cell r="P458" t="str">
            <v>330-3480</v>
          </cell>
          <cell r="Q458" t="str">
            <v>Parts</v>
          </cell>
          <cell r="R458" t="str">
            <v>PartsWorkshop Retail Sales %  Sales</v>
          </cell>
          <cell r="S458"/>
          <cell r="T458"/>
          <cell r="U458"/>
        </row>
        <row r="459">
          <cell r="I459" t="str">
            <v>Workshop Retail Sales %  Sales</v>
          </cell>
          <cell r="O459"/>
          <cell r="P459" t="str">
            <v>230-3480</v>
          </cell>
          <cell r="Q459" t="str">
            <v>Parts</v>
          </cell>
          <cell r="R459" t="str">
            <v>PartsWorkshop Retail Sales %  Sales</v>
          </cell>
          <cell r="S459"/>
          <cell r="T459"/>
          <cell r="U459"/>
        </row>
        <row r="460">
          <cell r="I460" t="str">
            <v>Workshop Retail Sales %  Sales</v>
          </cell>
          <cell r="O460"/>
          <cell r="P460" t="str">
            <v>132-3481</v>
          </cell>
          <cell r="Q460" t="str">
            <v>LEX Parts</v>
          </cell>
          <cell r="R460" t="str">
            <v>LEX PartsWorkshop Retail Sales %  Sales</v>
          </cell>
          <cell r="S460"/>
          <cell r="T460"/>
          <cell r="U460"/>
        </row>
        <row r="461">
          <cell r="I461" t="str">
            <v>Workshop Retail Sales %  Sales</v>
          </cell>
          <cell r="O461"/>
          <cell r="P461" t="str">
            <v>130-3481</v>
          </cell>
          <cell r="Q461" t="str">
            <v>Parts</v>
          </cell>
          <cell r="R461" t="str">
            <v>PartsWorkshop Retail Sales %  Sales</v>
          </cell>
          <cell r="S461"/>
          <cell r="T461"/>
          <cell r="U461"/>
        </row>
        <row r="462">
          <cell r="I462" t="str">
            <v>Workshop Retail Sales %  Sales</v>
          </cell>
          <cell r="O462"/>
          <cell r="P462" t="str">
            <v>936-3481</v>
          </cell>
          <cell r="Q462" t="str">
            <v>Bridgestone</v>
          </cell>
          <cell r="R462" t="str">
            <v>BridgestoneWorkshop Retail Sales %  Sales</v>
          </cell>
          <cell r="S462"/>
          <cell r="T462"/>
          <cell r="U462"/>
        </row>
        <row r="463">
          <cell r="I463" t="str">
            <v>Workshop Retail Sales %  Sales</v>
          </cell>
          <cell r="O463"/>
          <cell r="P463" t="str">
            <v>935-3481</v>
          </cell>
          <cell r="Q463" t="str">
            <v>Bridgestone</v>
          </cell>
          <cell r="R463" t="str">
            <v>BridgestoneWorkshop Retail Sales %  Sales</v>
          </cell>
          <cell r="S463"/>
          <cell r="T463"/>
          <cell r="U463"/>
        </row>
        <row r="464">
          <cell r="I464" t="str">
            <v>Workshop Retail Sales %  Sales</v>
          </cell>
          <cell r="O464"/>
          <cell r="P464" t="str">
            <v>430-3481</v>
          </cell>
          <cell r="Q464" t="str">
            <v>Parts</v>
          </cell>
          <cell r="R464" t="str">
            <v>PartsWorkshop Retail Sales %  Sales</v>
          </cell>
          <cell r="S464"/>
          <cell r="T464"/>
          <cell r="U464"/>
        </row>
        <row r="465">
          <cell r="I465" t="str">
            <v>Workshop Retail Sales %  Sales</v>
          </cell>
          <cell r="O465"/>
          <cell r="P465" t="str">
            <v>230-3481</v>
          </cell>
          <cell r="Q465" t="str">
            <v>Parts</v>
          </cell>
          <cell r="R465" t="str">
            <v>PartsWorkshop Retail Sales %  Sales</v>
          </cell>
          <cell r="S465"/>
          <cell r="T465"/>
          <cell r="U465"/>
        </row>
        <row r="466">
          <cell r="I466" t="str">
            <v>Workshop Retail Sales %  Sales</v>
          </cell>
          <cell r="O466"/>
          <cell r="P466" t="str">
            <v>330-3481</v>
          </cell>
          <cell r="Q466" t="str">
            <v>Parts</v>
          </cell>
          <cell r="R466" t="str">
            <v>PartsWorkshop Retail Sales %  Sales</v>
          </cell>
          <cell r="S466"/>
          <cell r="T466"/>
          <cell r="U466"/>
        </row>
        <row r="467">
          <cell r="I467" t="str">
            <v>Workshop Retail Sales %  Sales</v>
          </cell>
          <cell r="O467"/>
          <cell r="P467" t="str">
            <v>132-3482</v>
          </cell>
          <cell r="Q467" t="str">
            <v>LEX Parts</v>
          </cell>
          <cell r="R467" t="str">
            <v>LEX PartsWorkshop Retail Sales %  Sales</v>
          </cell>
          <cell r="S467"/>
          <cell r="T467"/>
          <cell r="U467"/>
        </row>
        <row r="468">
          <cell r="I468" t="str">
            <v>Workshop Retail Sales %  Sales</v>
          </cell>
          <cell r="O468"/>
          <cell r="P468" t="str">
            <v>130-3482</v>
          </cell>
          <cell r="Q468" t="str">
            <v>Parts</v>
          </cell>
          <cell r="R468" t="str">
            <v>PartsWorkshop Retail Sales %  Sales</v>
          </cell>
          <cell r="S468"/>
          <cell r="T468"/>
          <cell r="U468"/>
        </row>
        <row r="469">
          <cell r="I469" t="str">
            <v>Workshop Retail Sales %  Sales</v>
          </cell>
          <cell r="O469"/>
          <cell r="P469" t="str">
            <v>936-3482</v>
          </cell>
          <cell r="Q469" t="str">
            <v>Bridgestone</v>
          </cell>
          <cell r="R469" t="str">
            <v>BridgestoneWorkshop Retail Sales %  Sales</v>
          </cell>
          <cell r="S469"/>
          <cell r="T469"/>
          <cell r="U469"/>
        </row>
        <row r="470">
          <cell r="I470" t="str">
            <v>Workshop Retail Sales %  Sales</v>
          </cell>
          <cell r="O470"/>
          <cell r="P470" t="str">
            <v>935-3482</v>
          </cell>
          <cell r="Q470" t="str">
            <v>Bridgestone</v>
          </cell>
          <cell r="R470" t="str">
            <v>BridgestoneWorkshop Retail Sales %  Sales</v>
          </cell>
          <cell r="S470"/>
          <cell r="T470"/>
          <cell r="U470"/>
        </row>
        <row r="471">
          <cell r="I471" t="str">
            <v>Workshop Retail Sales %  Sales</v>
          </cell>
          <cell r="O471"/>
          <cell r="P471" t="str">
            <v>230-3482</v>
          </cell>
          <cell r="Q471" t="str">
            <v>Parts</v>
          </cell>
          <cell r="R471" t="str">
            <v>PartsWorkshop Retail Sales %  Sales</v>
          </cell>
          <cell r="S471"/>
          <cell r="T471"/>
          <cell r="U471"/>
        </row>
        <row r="472">
          <cell r="I472" t="str">
            <v>Workshop Retail Sales %  Sales</v>
          </cell>
          <cell r="O472"/>
          <cell r="P472" t="str">
            <v>330-3482</v>
          </cell>
          <cell r="Q472" t="str">
            <v>Parts</v>
          </cell>
          <cell r="R472" t="str">
            <v>PartsWorkshop Retail Sales %  Sales</v>
          </cell>
          <cell r="S472"/>
          <cell r="T472"/>
          <cell r="U472"/>
        </row>
        <row r="473">
          <cell r="I473" t="str">
            <v>Workshop Retail Sales %  Sales</v>
          </cell>
          <cell r="O473"/>
          <cell r="P473" t="str">
            <v>430-3482</v>
          </cell>
          <cell r="Q473" t="str">
            <v>Parts</v>
          </cell>
          <cell r="R473" t="str">
            <v>PartsWorkshop Retail Sales %  Sales</v>
          </cell>
          <cell r="S473"/>
          <cell r="T473"/>
          <cell r="U473"/>
        </row>
        <row r="474">
          <cell r="I474" t="str">
            <v>Trade Sales %  Sales</v>
          </cell>
          <cell r="O474"/>
          <cell r="P474" t="str">
            <v>132-3485</v>
          </cell>
          <cell r="Q474" t="str">
            <v>LEX Parts</v>
          </cell>
          <cell r="R474" t="str">
            <v>LEX PartsTrade Sales %  Sales</v>
          </cell>
          <cell r="S474"/>
          <cell r="T474"/>
          <cell r="U474"/>
        </row>
        <row r="475">
          <cell r="I475" t="str">
            <v>Trade Sales %  Sales</v>
          </cell>
          <cell r="O475"/>
          <cell r="P475" t="str">
            <v>130-3485</v>
          </cell>
          <cell r="Q475" t="str">
            <v>Parts</v>
          </cell>
          <cell r="R475" t="str">
            <v>PartsTrade Sales %  Sales</v>
          </cell>
          <cell r="S475"/>
          <cell r="T475"/>
          <cell r="U475"/>
        </row>
        <row r="476">
          <cell r="I476" t="str">
            <v>Trade Sales %  Sales</v>
          </cell>
          <cell r="O476"/>
          <cell r="P476" t="str">
            <v>936-3485</v>
          </cell>
          <cell r="Q476" t="str">
            <v>Bridgestone</v>
          </cell>
          <cell r="R476" t="str">
            <v>BridgestoneTrade Sales %  Sales</v>
          </cell>
          <cell r="S476"/>
          <cell r="T476"/>
          <cell r="U476"/>
        </row>
        <row r="477">
          <cell r="I477" t="str">
            <v>Trade Sales %  Sales</v>
          </cell>
          <cell r="O477"/>
          <cell r="P477" t="str">
            <v>935-3485</v>
          </cell>
          <cell r="Q477" t="str">
            <v>Bridgestone</v>
          </cell>
          <cell r="R477" t="str">
            <v>BridgestoneTrade Sales %  Sales</v>
          </cell>
          <cell r="S477"/>
          <cell r="T477"/>
          <cell r="U477"/>
        </row>
        <row r="478">
          <cell r="I478" t="str">
            <v>Trade Sales %  Sales</v>
          </cell>
          <cell r="O478"/>
          <cell r="P478" t="str">
            <v>230-3485</v>
          </cell>
          <cell r="Q478" t="str">
            <v>Parts</v>
          </cell>
          <cell r="R478" t="str">
            <v>PartsTrade Sales %  Sales</v>
          </cell>
          <cell r="S478"/>
          <cell r="T478"/>
          <cell r="U478"/>
        </row>
        <row r="479">
          <cell r="I479" t="str">
            <v>Trade Sales %  Sales</v>
          </cell>
          <cell r="O479"/>
          <cell r="P479" t="str">
            <v>430-3485</v>
          </cell>
          <cell r="Q479" t="str">
            <v>Parts</v>
          </cell>
          <cell r="R479" t="str">
            <v>PartsTrade Sales %  Sales</v>
          </cell>
          <cell r="S479"/>
          <cell r="T479"/>
          <cell r="U479"/>
        </row>
        <row r="480">
          <cell r="I480" t="str">
            <v>Trade Sales %  Sales</v>
          </cell>
          <cell r="O480"/>
          <cell r="P480" t="str">
            <v>330-3485</v>
          </cell>
          <cell r="Q480" t="str">
            <v>Parts</v>
          </cell>
          <cell r="R480" t="str">
            <v>PartsTrade Sales %  Sales</v>
          </cell>
          <cell r="S480"/>
          <cell r="T480"/>
          <cell r="U480"/>
        </row>
        <row r="481">
          <cell r="I481" t="str">
            <v>Other Sales %  Sales</v>
          </cell>
          <cell r="O481"/>
          <cell r="P481" t="str">
            <v>130-3495</v>
          </cell>
          <cell r="Q481" t="str">
            <v>Parts</v>
          </cell>
          <cell r="R481" t="str">
            <v>PartsOther Sales %  Sales</v>
          </cell>
          <cell r="S481"/>
          <cell r="T481"/>
          <cell r="U481"/>
        </row>
        <row r="482">
          <cell r="I482" t="str">
            <v>Other Sales %  Sales</v>
          </cell>
          <cell r="O482"/>
          <cell r="P482" t="str">
            <v>132-3495</v>
          </cell>
          <cell r="Q482" t="str">
            <v>LEX Parts</v>
          </cell>
          <cell r="R482" t="str">
            <v>LEX PartsOther Sales %  Sales</v>
          </cell>
          <cell r="S482"/>
          <cell r="T482"/>
          <cell r="U482"/>
        </row>
        <row r="483">
          <cell r="I483" t="str">
            <v>Other Sales %  Sales</v>
          </cell>
          <cell r="O483"/>
          <cell r="P483" t="str">
            <v>936-3495</v>
          </cell>
          <cell r="Q483" t="str">
            <v>Bridgestone</v>
          </cell>
          <cell r="R483" t="str">
            <v>BridgestoneOther Sales %  Sales</v>
          </cell>
          <cell r="S483"/>
          <cell r="T483"/>
          <cell r="U483"/>
        </row>
        <row r="484">
          <cell r="I484" t="str">
            <v>Other Sales %  Sales</v>
          </cell>
          <cell r="O484"/>
          <cell r="P484" t="str">
            <v>935-3495</v>
          </cell>
          <cell r="Q484" t="str">
            <v>Bridgestone</v>
          </cell>
          <cell r="R484" t="str">
            <v>BridgestoneOther Sales %  Sales</v>
          </cell>
          <cell r="S484"/>
          <cell r="T484"/>
          <cell r="U484"/>
        </row>
        <row r="485">
          <cell r="I485" t="str">
            <v>Other Sales %  Sales</v>
          </cell>
          <cell r="O485"/>
          <cell r="P485" t="str">
            <v>230-3495</v>
          </cell>
          <cell r="Q485" t="str">
            <v>Parts</v>
          </cell>
          <cell r="R485" t="str">
            <v>PartsOther Sales %  Sales</v>
          </cell>
          <cell r="S485"/>
          <cell r="T485"/>
          <cell r="U485"/>
        </row>
        <row r="486">
          <cell r="I486" t="str">
            <v>Other Sales %  Sales</v>
          </cell>
          <cell r="O486"/>
          <cell r="P486" t="str">
            <v>430-3495</v>
          </cell>
          <cell r="Q486" t="str">
            <v>Parts</v>
          </cell>
          <cell r="R486" t="str">
            <v>PartsOther Sales %  Sales</v>
          </cell>
          <cell r="S486"/>
          <cell r="T486"/>
          <cell r="U486"/>
        </row>
        <row r="487">
          <cell r="I487" t="str">
            <v>Other Sales %  Sales</v>
          </cell>
          <cell r="O487"/>
          <cell r="P487" t="str">
            <v>330-3495</v>
          </cell>
          <cell r="Q487" t="str">
            <v>Parts</v>
          </cell>
          <cell r="R487" t="str">
            <v>PartsOther Sales %  Sales</v>
          </cell>
          <cell r="S487"/>
          <cell r="T487"/>
          <cell r="U487"/>
        </row>
        <row r="488">
          <cell r="I488" t="str">
            <v>Warranty Sales %  Sales</v>
          </cell>
          <cell r="O488"/>
          <cell r="P488" t="str">
            <v>130-3500</v>
          </cell>
          <cell r="Q488" t="str">
            <v>Parts</v>
          </cell>
          <cell r="R488" t="str">
            <v>PartsWarranty Sales %  Sales</v>
          </cell>
          <cell r="S488"/>
          <cell r="T488"/>
          <cell r="U488"/>
        </row>
        <row r="489">
          <cell r="I489" t="str">
            <v>Warranty Sales %  Sales</v>
          </cell>
          <cell r="O489"/>
          <cell r="P489" t="str">
            <v>132-3500</v>
          </cell>
          <cell r="Q489" t="str">
            <v>LEX Parts</v>
          </cell>
          <cell r="R489" t="str">
            <v>LEX PartsWarranty Sales %  Sales</v>
          </cell>
          <cell r="S489"/>
          <cell r="T489"/>
          <cell r="U489"/>
        </row>
        <row r="490">
          <cell r="I490" t="str">
            <v>Warranty Sales %  Sales</v>
          </cell>
          <cell r="O490"/>
          <cell r="P490" t="str">
            <v>936-3500</v>
          </cell>
          <cell r="Q490" t="str">
            <v>Bridgestone</v>
          </cell>
          <cell r="R490" t="str">
            <v>BridgestoneWarranty Sales %  Sales</v>
          </cell>
          <cell r="S490"/>
          <cell r="T490"/>
          <cell r="U490"/>
        </row>
        <row r="491">
          <cell r="I491" t="str">
            <v>Warranty Sales %  Sales</v>
          </cell>
          <cell r="O491"/>
          <cell r="P491" t="str">
            <v>935-3500</v>
          </cell>
          <cell r="Q491" t="str">
            <v>Bridgestone</v>
          </cell>
          <cell r="R491" t="str">
            <v>BridgestoneWarranty Sales %  Sales</v>
          </cell>
          <cell r="S491"/>
          <cell r="T491"/>
          <cell r="U491"/>
        </row>
        <row r="492">
          <cell r="I492" t="str">
            <v>Warranty Sales %  Sales</v>
          </cell>
          <cell r="O492"/>
          <cell r="P492" t="str">
            <v>430-3500</v>
          </cell>
          <cell r="Q492" t="str">
            <v>Parts</v>
          </cell>
          <cell r="R492" t="str">
            <v>PartsWarranty Sales %  Sales</v>
          </cell>
          <cell r="S492"/>
          <cell r="T492"/>
          <cell r="U492"/>
        </row>
        <row r="493">
          <cell r="I493" t="str">
            <v>Warranty Sales %  Sales</v>
          </cell>
          <cell r="O493"/>
          <cell r="P493" t="str">
            <v>330-3500</v>
          </cell>
          <cell r="Q493" t="str">
            <v>Parts</v>
          </cell>
          <cell r="R493" t="str">
            <v>PartsWarranty Sales %  Sales</v>
          </cell>
          <cell r="S493"/>
          <cell r="T493"/>
          <cell r="U493"/>
        </row>
        <row r="494">
          <cell r="I494" t="str">
            <v>Warranty Sales %  Sales</v>
          </cell>
          <cell r="O494"/>
          <cell r="P494" t="str">
            <v>230-3500</v>
          </cell>
          <cell r="Q494" t="str">
            <v>Parts</v>
          </cell>
          <cell r="R494" t="str">
            <v>PartsWarranty Sales %  Sales</v>
          </cell>
          <cell r="S494"/>
          <cell r="T494"/>
          <cell r="U494"/>
        </row>
        <row r="495">
          <cell r="I495" t="str">
            <v>Internal Sales %  Sales</v>
          </cell>
          <cell r="O495"/>
          <cell r="P495" t="str">
            <v>132-3505</v>
          </cell>
          <cell r="Q495" t="str">
            <v>LEX Parts</v>
          </cell>
          <cell r="R495" t="str">
            <v>LEX PartsInternal Sales %  Sales</v>
          </cell>
          <cell r="S495"/>
          <cell r="T495"/>
          <cell r="U495"/>
        </row>
        <row r="496">
          <cell r="I496" t="str">
            <v>Internal Sales %  Sales</v>
          </cell>
          <cell r="O496"/>
          <cell r="P496" t="str">
            <v>130-3505</v>
          </cell>
          <cell r="Q496" t="str">
            <v>Parts</v>
          </cell>
          <cell r="R496" t="str">
            <v>PartsInternal Sales %  Sales</v>
          </cell>
          <cell r="S496"/>
          <cell r="T496"/>
          <cell r="U496"/>
        </row>
        <row r="497">
          <cell r="I497" t="str">
            <v>Internal Sales %  Sales</v>
          </cell>
          <cell r="O497"/>
          <cell r="P497" t="str">
            <v>936-3505</v>
          </cell>
          <cell r="Q497" t="str">
            <v>Bridgestone</v>
          </cell>
          <cell r="R497" t="str">
            <v>BridgestoneInternal Sales %  Sales</v>
          </cell>
          <cell r="S497"/>
          <cell r="T497"/>
          <cell r="U497"/>
        </row>
        <row r="498">
          <cell r="I498" t="str">
            <v>Internal Sales %  Sales</v>
          </cell>
          <cell r="O498"/>
          <cell r="P498" t="str">
            <v>330-3505</v>
          </cell>
          <cell r="Q498" t="str">
            <v>Parts</v>
          </cell>
          <cell r="R498" t="str">
            <v>PartsInternal Sales %  Sales</v>
          </cell>
          <cell r="S498"/>
          <cell r="T498"/>
          <cell r="U498"/>
        </row>
        <row r="499">
          <cell r="I499" t="str">
            <v>Internal Sales %  Sales</v>
          </cell>
          <cell r="O499"/>
          <cell r="P499" t="str">
            <v>230-3505</v>
          </cell>
          <cell r="Q499" t="str">
            <v>Parts</v>
          </cell>
          <cell r="R499" t="str">
            <v>PartsInternal Sales %  Sales</v>
          </cell>
          <cell r="S499"/>
          <cell r="T499"/>
          <cell r="U499"/>
        </row>
        <row r="500">
          <cell r="I500" t="str">
            <v>Internal Sales %  Sales</v>
          </cell>
          <cell r="O500"/>
          <cell r="P500" t="str">
            <v>935-3505</v>
          </cell>
          <cell r="Q500" t="str">
            <v>Bridgestone</v>
          </cell>
          <cell r="R500" t="str">
            <v>BridgestoneInternal Sales %  Sales</v>
          </cell>
          <cell r="S500"/>
          <cell r="T500"/>
          <cell r="U500"/>
        </row>
        <row r="501">
          <cell r="I501" t="str">
            <v>Internal Sales %  Sales</v>
          </cell>
          <cell r="O501"/>
          <cell r="P501" t="str">
            <v>430-3505</v>
          </cell>
          <cell r="Q501" t="str">
            <v>Parts</v>
          </cell>
          <cell r="R501" t="str">
            <v>PartsInternal Sales %  Sales</v>
          </cell>
        </row>
        <row r="502">
          <cell r="I502" t="str">
            <v>Internal Sales %  Sales</v>
          </cell>
          <cell r="O502"/>
          <cell r="P502" t="str">
            <v>132-3510</v>
          </cell>
          <cell r="Q502" t="str">
            <v>LEX Parts</v>
          </cell>
          <cell r="R502" t="str">
            <v>LEX PartsInternal Sales %  Sales</v>
          </cell>
          <cell r="S502"/>
          <cell r="T502"/>
          <cell r="U502"/>
        </row>
        <row r="503">
          <cell r="I503" t="str">
            <v>Internal Sales %  Sales</v>
          </cell>
          <cell r="O503"/>
          <cell r="P503" t="str">
            <v>130-3510</v>
          </cell>
          <cell r="Q503" t="str">
            <v>Parts</v>
          </cell>
          <cell r="R503" t="str">
            <v>PartsInternal Sales %  Sales</v>
          </cell>
          <cell r="S503"/>
          <cell r="T503"/>
          <cell r="U503"/>
        </row>
        <row r="504">
          <cell r="I504" t="str">
            <v>Internal Sales %  Sales</v>
          </cell>
          <cell r="O504"/>
          <cell r="P504" t="str">
            <v>936-3510</v>
          </cell>
          <cell r="Q504" t="str">
            <v>Bridgestone</v>
          </cell>
          <cell r="R504" t="str">
            <v>BridgestoneInternal Sales %  Sales</v>
          </cell>
          <cell r="S504"/>
          <cell r="T504"/>
          <cell r="U504"/>
        </row>
        <row r="505">
          <cell r="I505" t="str">
            <v>Internal Sales %  Sales</v>
          </cell>
          <cell r="O505"/>
          <cell r="P505" t="str">
            <v>935-3510</v>
          </cell>
          <cell r="Q505" t="str">
            <v>Bridgestone</v>
          </cell>
          <cell r="R505" t="str">
            <v>BridgestoneInternal Sales %  Sales</v>
          </cell>
          <cell r="S505"/>
          <cell r="T505"/>
          <cell r="U505"/>
        </row>
        <row r="506">
          <cell r="I506" t="str">
            <v>Internal Sales %  Sales</v>
          </cell>
          <cell r="O506"/>
          <cell r="P506" t="str">
            <v>230-3510</v>
          </cell>
          <cell r="Q506" t="str">
            <v>Parts</v>
          </cell>
          <cell r="R506" t="str">
            <v>PartsInternal Sales %  Sales</v>
          </cell>
          <cell r="S506"/>
          <cell r="T506"/>
          <cell r="U506"/>
        </row>
        <row r="507">
          <cell r="I507" t="str">
            <v>Internal Sales %  Sales</v>
          </cell>
          <cell r="O507"/>
          <cell r="P507" t="str">
            <v>430-3510</v>
          </cell>
          <cell r="Q507" t="str">
            <v>Parts</v>
          </cell>
          <cell r="R507" t="str">
            <v>PartsInternal Sales %  Sales</v>
          </cell>
          <cell r="S507"/>
          <cell r="T507"/>
          <cell r="U507"/>
        </row>
        <row r="508">
          <cell r="I508" t="str">
            <v>Internal Sales %  Sales</v>
          </cell>
          <cell r="O508"/>
          <cell r="P508" t="str">
            <v>330-3510</v>
          </cell>
          <cell r="Q508" t="str">
            <v>Parts</v>
          </cell>
          <cell r="R508" t="str">
            <v>PartsInternal Sales %  Sales</v>
          </cell>
          <cell r="S508"/>
          <cell r="T508"/>
          <cell r="U508"/>
        </row>
        <row r="509">
          <cell r="I509" t="str">
            <v>Trade Sales %  Sales</v>
          </cell>
          <cell r="O509"/>
          <cell r="P509" t="str">
            <v>130-3535</v>
          </cell>
          <cell r="Q509" t="str">
            <v>Parts</v>
          </cell>
          <cell r="R509" t="str">
            <v>PartsTrade Sales %  Sales</v>
          </cell>
          <cell r="S509"/>
          <cell r="T509"/>
          <cell r="U509"/>
        </row>
        <row r="510">
          <cell r="I510" t="str">
            <v>Trade Sales %  Sales</v>
          </cell>
          <cell r="O510"/>
          <cell r="P510" t="str">
            <v>132-3535</v>
          </cell>
          <cell r="Q510" t="str">
            <v>LEX Parts</v>
          </cell>
          <cell r="R510" t="str">
            <v>LEX PartsTrade Sales %  Sales</v>
          </cell>
          <cell r="S510"/>
          <cell r="T510"/>
          <cell r="U510"/>
        </row>
        <row r="511">
          <cell r="I511" t="str">
            <v>Trade Sales %  Sales</v>
          </cell>
          <cell r="O511"/>
          <cell r="P511" t="str">
            <v>936-3535</v>
          </cell>
          <cell r="Q511" t="str">
            <v>Bridgestone</v>
          </cell>
          <cell r="R511" t="str">
            <v>BridgestoneTrade Sales %  Sales</v>
          </cell>
          <cell r="S511"/>
          <cell r="T511"/>
          <cell r="U511"/>
        </row>
        <row r="512">
          <cell r="I512" t="str">
            <v>Trade Sales %  Sales</v>
          </cell>
          <cell r="O512"/>
          <cell r="P512" t="str">
            <v>935-3535</v>
          </cell>
          <cell r="Q512" t="str">
            <v>Bridgestone</v>
          </cell>
          <cell r="R512" t="str">
            <v>BridgestoneTrade Sales %  Sales</v>
          </cell>
          <cell r="S512"/>
          <cell r="T512"/>
          <cell r="U512"/>
        </row>
        <row r="513">
          <cell r="I513" t="str">
            <v>Trade Sales %  Sales</v>
          </cell>
          <cell r="O513"/>
          <cell r="P513" t="str">
            <v>230-3535</v>
          </cell>
          <cell r="Q513" t="str">
            <v>Parts</v>
          </cell>
          <cell r="R513" t="str">
            <v>PartsTrade Sales %  Sales</v>
          </cell>
          <cell r="S513"/>
          <cell r="T513"/>
          <cell r="U513"/>
        </row>
        <row r="514">
          <cell r="I514" t="str">
            <v>Trade Sales %  Sales</v>
          </cell>
          <cell r="O514"/>
          <cell r="P514" t="str">
            <v>430-3535</v>
          </cell>
          <cell r="Q514" t="str">
            <v>Parts</v>
          </cell>
          <cell r="R514" t="str">
            <v>PartsTrade Sales %  Sales</v>
          </cell>
          <cell r="S514"/>
          <cell r="T514"/>
          <cell r="U514"/>
        </row>
        <row r="515">
          <cell r="I515" t="str">
            <v>Trade Sales %  Sales</v>
          </cell>
          <cell r="O515"/>
          <cell r="P515" t="str">
            <v>330-3535</v>
          </cell>
          <cell r="Q515" t="str">
            <v>Parts</v>
          </cell>
          <cell r="R515" t="str">
            <v>PartsTrade Sales %  Sales</v>
          </cell>
          <cell r="S515"/>
          <cell r="T515"/>
          <cell r="U515"/>
        </row>
        <row r="516">
          <cell r="I516" t="str">
            <v>Other Sales %  Sales</v>
          </cell>
          <cell r="O516"/>
          <cell r="P516" t="str">
            <v>132-3550</v>
          </cell>
          <cell r="Q516" t="str">
            <v>LEX Parts</v>
          </cell>
          <cell r="R516" t="str">
            <v>LEX PartsOther Sales %  Sales</v>
          </cell>
          <cell r="S516"/>
          <cell r="T516"/>
          <cell r="U516"/>
        </row>
        <row r="517">
          <cell r="I517" t="str">
            <v>Other Sales %  Sales</v>
          </cell>
          <cell r="O517"/>
          <cell r="P517" t="str">
            <v>130-3550</v>
          </cell>
          <cell r="Q517" t="str">
            <v>Parts</v>
          </cell>
          <cell r="R517" t="str">
            <v>PartsOther Sales %  Sales</v>
          </cell>
          <cell r="S517"/>
          <cell r="T517"/>
          <cell r="U517"/>
        </row>
        <row r="518">
          <cell r="I518" t="str">
            <v>Other Sales %  Sales</v>
          </cell>
          <cell r="O518"/>
          <cell r="P518" t="str">
            <v>936-3550</v>
          </cell>
          <cell r="Q518" t="str">
            <v>Bridgestone</v>
          </cell>
          <cell r="R518" t="str">
            <v>BridgestoneOther Sales %  Sales</v>
          </cell>
          <cell r="S518"/>
          <cell r="T518"/>
          <cell r="U518"/>
        </row>
        <row r="519">
          <cell r="I519" t="str">
            <v>Other Sales %  Sales</v>
          </cell>
          <cell r="O519"/>
          <cell r="P519" t="str">
            <v>935-3550</v>
          </cell>
          <cell r="Q519" t="str">
            <v>Bridgestone</v>
          </cell>
          <cell r="R519" t="str">
            <v>BridgestoneOther Sales %  Sales</v>
          </cell>
          <cell r="S519"/>
          <cell r="T519"/>
          <cell r="U519"/>
        </row>
        <row r="520">
          <cell r="I520" t="str">
            <v>Other Sales %  Sales</v>
          </cell>
          <cell r="O520"/>
          <cell r="P520" t="str">
            <v>230-3550</v>
          </cell>
          <cell r="Q520" t="str">
            <v>Parts</v>
          </cell>
          <cell r="R520" t="str">
            <v>PartsOther Sales %  Sales</v>
          </cell>
          <cell r="S520"/>
          <cell r="T520"/>
          <cell r="U520"/>
        </row>
        <row r="521">
          <cell r="I521" t="str">
            <v>Other Sales %  Sales</v>
          </cell>
          <cell r="O521"/>
          <cell r="P521" t="str">
            <v>430-3550</v>
          </cell>
          <cell r="Q521" t="str">
            <v>Parts</v>
          </cell>
          <cell r="R521" t="str">
            <v>PartsOther Sales %  Sales</v>
          </cell>
          <cell r="S521"/>
          <cell r="T521"/>
          <cell r="U521"/>
        </row>
        <row r="522">
          <cell r="I522" t="str">
            <v>Other Sales %  Sales</v>
          </cell>
          <cell r="O522"/>
          <cell r="P522" t="str">
            <v>330-3550</v>
          </cell>
          <cell r="Q522" t="str">
            <v>Parts</v>
          </cell>
          <cell r="R522" t="str">
            <v>PartsOther Sales %  Sales</v>
          </cell>
          <cell r="S522"/>
          <cell r="T522"/>
          <cell r="U522"/>
        </row>
        <row r="523">
          <cell r="I523" t="str">
            <v>Counter Sales %  Sales</v>
          </cell>
          <cell r="O523"/>
          <cell r="P523" t="str">
            <v>132-3551</v>
          </cell>
          <cell r="Q523" t="str">
            <v>LEX Parts</v>
          </cell>
          <cell r="R523" t="str">
            <v>LEX PartsCounter Sales %  Sales</v>
          </cell>
          <cell r="S523"/>
          <cell r="T523"/>
          <cell r="U523"/>
        </row>
        <row r="524">
          <cell r="I524" t="str">
            <v>Counter Sales %  Sales</v>
          </cell>
          <cell r="O524"/>
          <cell r="P524" t="str">
            <v>130-3551</v>
          </cell>
          <cell r="Q524" t="str">
            <v>Parts</v>
          </cell>
          <cell r="R524" t="str">
            <v>PartsCounter Sales %  Sales</v>
          </cell>
          <cell r="S524"/>
          <cell r="T524"/>
          <cell r="U524"/>
        </row>
        <row r="525">
          <cell r="I525" t="str">
            <v>Counter Sales %  Sales</v>
          </cell>
          <cell r="O525"/>
          <cell r="P525" t="str">
            <v>936-3551</v>
          </cell>
          <cell r="Q525" t="str">
            <v>Bridgestone</v>
          </cell>
          <cell r="R525" t="str">
            <v>BridgestoneCounter Sales %  Sales</v>
          </cell>
          <cell r="S525"/>
          <cell r="T525"/>
          <cell r="U525"/>
        </row>
        <row r="526">
          <cell r="I526" t="str">
            <v>Counter Sales %  Sales</v>
          </cell>
          <cell r="O526"/>
          <cell r="P526" t="str">
            <v>935-3551</v>
          </cell>
          <cell r="Q526" t="str">
            <v>Bridgestone</v>
          </cell>
          <cell r="R526" t="str">
            <v>BridgestoneCounter Sales %  Sales</v>
          </cell>
          <cell r="S526"/>
          <cell r="T526"/>
          <cell r="U526"/>
        </row>
        <row r="527">
          <cell r="I527" t="str">
            <v>Counter Sales %  Sales</v>
          </cell>
          <cell r="O527"/>
          <cell r="P527" t="str">
            <v>230-3551</v>
          </cell>
          <cell r="Q527" t="str">
            <v>Parts</v>
          </cell>
          <cell r="R527" t="str">
            <v>PartsCounter Sales %  Sales</v>
          </cell>
          <cell r="S527"/>
          <cell r="T527"/>
          <cell r="U527"/>
        </row>
        <row r="528">
          <cell r="I528" t="str">
            <v>Counter Sales %  Sales</v>
          </cell>
          <cell r="O528"/>
          <cell r="P528" t="str">
            <v>430-3551</v>
          </cell>
          <cell r="Q528" t="str">
            <v>Parts</v>
          </cell>
          <cell r="R528" t="str">
            <v>PartsCounter Sales %  Sales</v>
          </cell>
          <cell r="S528"/>
          <cell r="T528"/>
          <cell r="U528"/>
        </row>
        <row r="529">
          <cell r="I529" t="str">
            <v>Counter Sales %  Sales</v>
          </cell>
          <cell r="O529"/>
          <cell r="P529" t="str">
            <v>330-3551</v>
          </cell>
          <cell r="Q529" t="str">
            <v>Parts</v>
          </cell>
          <cell r="R529" t="str">
            <v>PartsCounter Sales %  Sales</v>
          </cell>
          <cell r="S529"/>
          <cell r="T529"/>
          <cell r="U529"/>
        </row>
        <row r="530">
          <cell r="I530" t="str">
            <v>Direct Delivery Fees (net)</v>
          </cell>
          <cell r="O530"/>
          <cell r="P530" t="str">
            <v>210-4060</v>
          </cell>
          <cell r="Q530" t="str">
            <v>New Vehicle</v>
          </cell>
          <cell r="R530" t="str">
            <v>New VehicleDirect Delivery Fees (net)</v>
          </cell>
          <cell r="S530"/>
          <cell r="T530"/>
          <cell r="U530"/>
        </row>
        <row r="531">
          <cell r="I531" t="str">
            <v>Direct Delivery Fees (net)</v>
          </cell>
          <cell r="O531"/>
          <cell r="P531" t="str">
            <v>110-4060</v>
          </cell>
          <cell r="Q531" t="str">
            <v>New Vehicle</v>
          </cell>
          <cell r="R531" t="str">
            <v>New VehicleDirect Delivery Fees (net)</v>
          </cell>
          <cell r="S531"/>
          <cell r="T531"/>
          <cell r="U531"/>
        </row>
        <row r="532">
          <cell r="I532" t="str">
            <v>Direct Delivery Fees (net)</v>
          </cell>
          <cell r="O532"/>
          <cell r="P532" t="str">
            <v>112-4060</v>
          </cell>
          <cell r="Q532" t="str">
            <v>LEX New Vehicle</v>
          </cell>
          <cell r="R532" t="str">
            <v>LEX New VehicleDirect Delivery Fees (net)</v>
          </cell>
          <cell r="S532"/>
          <cell r="T532"/>
          <cell r="U532"/>
        </row>
        <row r="533">
          <cell r="I533" t="str">
            <v>Direct Delivery Fees (net)</v>
          </cell>
          <cell r="O533"/>
          <cell r="P533" t="str">
            <v>100-4060</v>
          </cell>
          <cell r="Q533" t="str">
            <v>New Vehicle</v>
          </cell>
          <cell r="R533" t="str">
            <v>New VehicleDirect Delivery Fees (net)</v>
          </cell>
          <cell r="S533"/>
          <cell r="T533"/>
          <cell r="U533"/>
        </row>
        <row r="534">
          <cell r="I534" t="str">
            <v>Direct Delivery Fees (net)</v>
          </cell>
          <cell r="O534"/>
          <cell r="P534" t="str">
            <v>200-4060</v>
          </cell>
          <cell r="Q534" t="str">
            <v>New Vehicle</v>
          </cell>
          <cell r="R534" t="str">
            <v>New VehicleDirect Delivery Fees (net)</v>
          </cell>
          <cell r="S534"/>
          <cell r="T534"/>
          <cell r="U534"/>
        </row>
        <row r="535">
          <cell r="I535" t="str">
            <v>Direct Delivery Fees (net)</v>
          </cell>
          <cell r="O535"/>
          <cell r="P535" t="str">
            <v>400-4060</v>
          </cell>
          <cell r="Q535" t="str">
            <v>New Vehicle</v>
          </cell>
          <cell r="R535" t="str">
            <v>New VehicleDirect Delivery Fees (net)</v>
          </cell>
          <cell r="S535"/>
          <cell r="T535"/>
          <cell r="U535"/>
        </row>
        <row r="536">
          <cell r="I536" t="str">
            <v>Direct Delivery Fees (net)</v>
          </cell>
          <cell r="O536"/>
          <cell r="P536" t="str">
            <v>410-4060</v>
          </cell>
          <cell r="Q536" t="str">
            <v>New Vehicle</v>
          </cell>
          <cell r="R536" t="str">
            <v>New VehicleDirect Delivery Fees (net)</v>
          </cell>
          <cell r="S536"/>
          <cell r="T536"/>
          <cell r="U536"/>
        </row>
        <row r="537">
          <cell r="I537" t="str">
            <v>Direct Delivery Fees (net)</v>
          </cell>
          <cell r="O537"/>
          <cell r="P537" t="str">
            <v>300-4060</v>
          </cell>
          <cell r="Q537" t="str">
            <v>New Vehicle</v>
          </cell>
          <cell r="R537" t="str">
            <v>New VehicleDirect Delivery Fees (net)</v>
          </cell>
          <cell r="S537"/>
          <cell r="T537"/>
          <cell r="U537"/>
        </row>
        <row r="538">
          <cell r="I538" t="str">
            <v>Direct Delivery Fees (net)</v>
          </cell>
          <cell r="O538"/>
          <cell r="P538" t="str">
            <v>310-4060</v>
          </cell>
          <cell r="Q538" t="str">
            <v>New Vehicle</v>
          </cell>
          <cell r="R538" t="str">
            <v>New VehicleDirect Delivery Fees (net)</v>
          </cell>
          <cell r="S538"/>
          <cell r="T538"/>
          <cell r="U538"/>
        </row>
        <row r="539">
          <cell r="I539" t="str">
            <v>Retail Gross p.u.</v>
          </cell>
          <cell r="O539"/>
          <cell r="P539" t="str">
            <v>100-4143</v>
          </cell>
          <cell r="Q539" t="str">
            <v>New Vehicle</v>
          </cell>
          <cell r="R539" t="str">
            <v>New VehicleRetail Gross p.u.</v>
          </cell>
          <cell r="S539"/>
          <cell r="T539"/>
          <cell r="U539"/>
        </row>
        <row r="540">
          <cell r="I540" t="str">
            <v>Retail Gross p.u.</v>
          </cell>
          <cell r="O540"/>
          <cell r="P540" t="str">
            <v>200-4143</v>
          </cell>
          <cell r="Q540" t="str">
            <v>New Vehicle</v>
          </cell>
          <cell r="R540" t="str">
            <v>New VehicleRetail Gross p.u.</v>
          </cell>
          <cell r="S540"/>
          <cell r="T540"/>
          <cell r="U540"/>
        </row>
        <row r="541">
          <cell r="I541" t="str">
            <v>Retail Gross p.u.</v>
          </cell>
          <cell r="O541"/>
          <cell r="P541" t="str">
            <v>400-4143</v>
          </cell>
          <cell r="Q541" t="str">
            <v>New Vehicle</v>
          </cell>
          <cell r="R541" t="str">
            <v>New VehicleRetail Gross p.u.</v>
          </cell>
          <cell r="S541"/>
          <cell r="T541"/>
          <cell r="U541"/>
        </row>
        <row r="542">
          <cell r="I542" t="str">
            <v>Retail Gross p.u.</v>
          </cell>
          <cell r="O542"/>
          <cell r="P542" t="str">
            <v>300-4143</v>
          </cell>
          <cell r="Q542" t="str">
            <v>New Vehicle</v>
          </cell>
          <cell r="R542" t="str">
            <v>New VehicleRetail Gross p.u.</v>
          </cell>
          <cell r="S542"/>
          <cell r="T542"/>
          <cell r="U542"/>
        </row>
        <row r="543">
          <cell r="I543" t="str">
            <v>Other UV retail gross profit p.u.</v>
          </cell>
          <cell r="O543"/>
          <cell r="P543" t="str">
            <v>220-4143</v>
          </cell>
          <cell r="Q543" t="str">
            <v>Used Vehicle</v>
          </cell>
          <cell r="R543" t="str">
            <v>Used VehicleOther UV retail gross profit p.u.</v>
          </cell>
          <cell r="S543"/>
          <cell r="T543"/>
          <cell r="U543"/>
        </row>
        <row r="544">
          <cell r="I544" t="str">
            <v>Other UV retail gross profit p.u.</v>
          </cell>
          <cell r="O544"/>
          <cell r="P544" t="str">
            <v>420-4143</v>
          </cell>
          <cell r="Q544" t="str">
            <v>Used Vehicle</v>
          </cell>
          <cell r="R544" t="str">
            <v>Used VehicleOther UV retail gross profit p.u.</v>
          </cell>
          <cell r="S544"/>
          <cell r="T544"/>
          <cell r="U544"/>
        </row>
        <row r="545">
          <cell r="I545" t="str">
            <v>Other UV retail gross profit p.u.</v>
          </cell>
          <cell r="O545"/>
          <cell r="P545" t="str">
            <v>320-4143</v>
          </cell>
          <cell r="Q545" t="str">
            <v>Used Vehicle</v>
          </cell>
          <cell r="R545" t="str">
            <v>Used VehicleOther UV retail gross profit p.u.</v>
          </cell>
          <cell r="S545"/>
          <cell r="T545"/>
          <cell r="U545"/>
        </row>
        <row r="546">
          <cell r="I546" t="str">
            <v>Other UV retail gross profit p.u.</v>
          </cell>
          <cell r="O546"/>
          <cell r="P546" t="str">
            <v>120-4143</v>
          </cell>
          <cell r="Q546" t="str">
            <v>Used Vehicle</v>
          </cell>
          <cell r="R546" t="str">
            <v>Used VehicleOther UV retail gross profit p.u.</v>
          </cell>
          <cell r="S546"/>
          <cell r="T546"/>
          <cell r="U546"/>
        </row>
        <row r="547">
          <cell r="I547" t="str">
            <v>Retail Gross p.u.</v>
          </cell>
          <cell r="O547"/>
          <cell r="P547" t="str">
            <v>200-4147</v>
          </cell>
          <cell r="Q547" t="str">
            <v>New Vehicle</v>
          </cell>
          <cell r="R547" t="str">
            <v>New VehicleRetail Gross p.u.</v>
          </cell>
          <cell r="S547"/>
          <cell r="T547"/>
          <cell r="U547"/>
        </row>
        <row r="548">
          <cell r="I548" t="str">
            <v>Retail Gross p.u.</v>
          </cell>
          <cell r="O548"/>
          <cell r="P548" t="str">
            <v>100-4147</v>
          </cell>
          <cell r="Q548" t="str">
            <v>New Vehicle</v>
          </cell>
          <cell r="R548" t="str">
            <v>New VehicleRetail Gross p.u.</v>
          </cell>
          <cell r="S548"/>
          <cell r="T548"/>
          <cell r="U548"/>
        </row>
        <row r="549">
          <cell r="I549" t="str">
            <v>Retail Gross p.u.</v>
          </cell>
          <cell r="O549"/>
          <cell r="P549" t="str">
            <v>400-4147</v>
          </cell>
          <cell r="Q549" t="str">
            <v>New Vehicle</v>
          </cell>
          <cell r="R549" t="str">
            <v>New VehicleRetail Gross p.u.</v>
          </cell>
          <cell r="S549"/>
          <cell r="T549"/>
          <cell r="U549"/>
        </row>
        <row r="550">
          <cell r="I550" t="str">
            <v>Retail Gross p.u.</v>
          </cell>
          <cell r="O550"/>
          <cell r="P550" t="str">
            <v>300-4147</v>
          </cell>
          <cell r="Q550" t="str">
            <v>New Vehicle</v>
          </cell>
          <cell r="R550" t="str">
            <v>New VehicleRetail Gross p.u.</v>
          </cell>
          <cell r="S550"/>
          <cell r="T550"/>
          <cell r="U550"/>
        </row>
        <row r="551">
          <cell r="I551" t="str">
            <v>Retail Gross p.u.</v>
          </cell>
          <cell r="O551"/>
          <cell r="P551" t="str">
            <v>200-4148</v>
          </cell>
          <cell r="Q551" t="str">
            <v>New Vehicle</v>
          </cell>
          <cell r="R551" t="str">
            <v>New VehicleRetail Gross p.u.</v>
          </cell>
          <cell r="S551"/>
          <cell r="T551"/>
          <cell r="U551"/>
        </row>
        <row r="552">
          <cell r="I552" t="str">
            <v>Retail Gross p.u.</v>
          </cell>
          <cell r="O552"/>
          <cell r="P552" t="str">
            <v>100-4148</v>
          </cell>
          <cell r="Q552" t="str">
            <v>New Vehicle</v>
          </cell>
          <cell r="R552" t="str">
            <v>New VehicleRetail Gross p.u.</v>
          </cell>
          <cell r="S552"/>
          <cell r="T552"/>
          <cell r="U552"/>
        </row>
        <row r="553">
          <cell r="I553" t="str">
            <v>Retail Gross p.u.</v>
          </cell>
          <cell r="O553"/>
          <cell r="P553" t="str">
            <v>400-4148</v>
          </cell>
          <cell r="Q553" t="str">
            <v>New Vehicle</v>
          </cell>
          <cell r="R553" t="str">
            <v>New VehicleRetail Gross p.u.</v>
          </cell>
          <cell r="S553"/>
          <cell r="T553"/>
          <cell r="U553"/>
        </row>
        <row r="554">
          <cell r="I554" t="str">
            <v>Retail Gross p.u.</v>
          </cell>
          <cell r="O554"/>
          <cell r="P554" t="str">
            <v>300-4148</v>
          </cell>
          <cell r="Q554" t="str">
            <v>New Vehicle</v>
          </cell>
          <cell r="R554" t="str">
            <v>New VehicleRetail Gross p.u.</v>
          </cell>
          <cell r="S554"/>
          <cell r="T554"/>
          <cell r="U554"/>
        </row>
        <row r="555">
          <cell r="I555" t="str">
            <v>Retail Gross p.u.</v>
          </cell>
          <cell r="O555"/>
          <cell r="P555" t="str">
            <v>200-4149</v>
          </cell>
          <cell r="Q555" t="str">
            <v>New Vehicle</v>
          </cell>
          <cell r="R555" t="str">
            <v>New VehicleRetail Gross p.u.</v>
          </cell>
          <cell r="S555"/>
          <cell r="T555"/>
          <cell r="U555"/>
        </row>
        <row r="556">
          <cell r="I556" t="str">
            <v>Retail Gross p.u.</v>
          </cell>
          <cell r="O556"/>
          <cell r="P556" t="str">
            <v>100-4149</v>
          </cell>
          <cell r="Q556" t="str">
            <v>New Vehicle</v>
          </cell>
          <cell r="R556" t="str">
            <v>New VehicleRetail Gross p.u.</v>
          </cell>
          <cell r="S556"/>
          <cell r="T556"/>
          <cell r="U556"/>
        </row>
        <row r="557">
          <cell r="I557" t="str">
            <v>Retail Gross p.u.</v>
          </cell>
          <cell r="O557"/>
          <cell r="P557" t="str">
            <v>400-4149</v>
          </cell>
          <cell r="Q557" t="str">
            <v>New Vehicle</v>
          </cell>
          <cell r="R557" t="str">
            <v>New VehicleRetail Gross p.u.</v>
          </cell>
          <cell r="S557"/>
          <cell r="T557"/>
          <cell r="U557"/>
        </row>
        <row r="558">
          <cell r="I558" t="str">
            <v>Retail Gross p.u.</v>
          </cell>
          <cell r="O558"/>
          <cell r="P558" t="str">
            <v>300-4149</v>
          </cell>
          <cell r="Q558" t="str">
            <v>New Vehicle</v>
          </cell>
          <cell r="R558" t="str">
            <v>New VehicleRetail Gross p.u.</v>
          </cell>
          <cell r="S558"/>
          <cell r="T558"/>
          <cell r="U558"/>
        </row>
        <row r="559">
          <cell r="I559" t="str">
            <v>SIG Class retail gross profit p.u.</v>
          </cell>
          <cell r="O559"/>
          <cell r="P559" t="str">
            <v>121-4205</v>
          </cell>
          <cell r="Q559" t="str">
            <v>Used Vehicle</v>
          </cell>
          <cell r="R559" t="str">
            <v>Used VehicleSIG Class retail gross profit p.u.</v>
          </cell>
          <cell r="S559"/>
          <cell r="T559"/>
          <cell r="U559"/>
        </row>
        <row r="560">
          <cell r="I560" t="str">
            <v>SIG Class retail gross profit p.u.</v>
          </cell>
          <cell r="O560"/>
          <cell r="P560" t="str">
            <v>220-4205</v>
          </cell>
          <cell r="Q560" t="str">
            <v>Used Vehicle</v>
          </cell>
          <cell r="R560" t="str">
            <v>Used VehicleSIG Class retail gross profit p.u.</v>
          </cell>
          <cell r="S560" t="str">
            <v>July</v>
          </cell>
          <cell r="T560">
            <v>7</v>
          </cell>
          <cell r="U560">
            <v>8</v>
          </cell>
        </row>
        <row r="561">
          <cell r="I561" t="str">
            <v>SIG Class retail gross profit p.u.</v>
          </cell>
          <cell r="O561"/>
          <cell r="P561" t="str">
            <v>120-4205</v>
          </cell>
          <cell r="Q561" t="str">
            <v>Used Vehicle</v>
          </cell>
          <cell r="R561" t="str">
            <v>Used VehicleSIG Class retail gross profit p.u.</v>
          </cell>
          <cell r="S561"/>
          <cell r="T561"/>
          <cell r="U561"/>
        </row>
        <row r="562">
          <cell r="I562" t="str">
            <v>Other UV retail gross profit p.u.</v>
          </cell>
          <cell r="O562"/>
          <cell r="P562" t="str">
            <v>122-4205</v>
          </cell>
          <cell r="Q562" t="str">
            <v>LEX Used Vehicle</v>
          </cell>
          <cell r="R562" t="str">
            <v>LEX Used VehicleOther UV retail gross profit p.u.</v>
          </cell>
          <cell r="S562"/>
          <cell r="T562"/>
          <cell r="U562"/>
        </row>
        <row r="563">
          <cell r="I563" t="str">
            <v>SIG Class retail gross profit p.u.</v>
          </cell>
          <cell r="O563"/>
          <cell r="P563" t="str">
            <v>221-4205</v>
          </cell>
          <cell r="Q563" t="str">
            <v>Used Vehicle</v>
          </cell>
          <cell r="R563" t="str">
            <v>Used VehicleSIG Class retail gross profit p.u.</v>
          </cell>
          <cell r="S563"/>
          <cell r="T563"/>
          <cell r="U563"/>
        </row>
        <row r="564">
          <cell r="I564" t="str">
            <v>SIG Class retail gross profit p.u.</v>
          </cell>
          <cell r="O564"/>
          <cell r="P564" t="str">
            <v>420-4205</v>
          </cell>
          <cell r="Q564" t="str">
            <v>Used Vehicle</v>
          </cell>
          <cell r="R564" t="str">
            <v>Used VehicleSIG Class retail gross profit p.u.</v>
          </cell>
          <cell r="S564"/>
          <cell r="T564"/>
          <cell r="U564"/>
        </row>
        <row r="565">
          <cell r="I565" t="str">
            <v>SIG Class retail gross profit p.u.</v>
          </cell>
          <cell r="O565"/>
          <cell r="P565" t="str">
            <v>421-4205</v>
          </cell>
          <cell r="Q565" t="str">
            <v>Used Vehicle</v>
          </cell>
          <cell r="R565" t="str">
            <v>Used VehicleSIG Class retail gross profit p.u.</v>
          </cell>
          <cell r="S565"/>
          <cell r="T565"/>
          <cell r="U565"/>
        </row>
        <row r="566">
          <cell r="I566" t="str">
            <v>SIG Class retail gross profit p.u.</v>
          </cell>
          <cell r="O566"/>
          <cell r="P566" t="str">
            <v>320-4205</v>
          </cell>
          <cell r="Q566" t="str">
            <v>Used Vehicle</v>
          </cell>
          <cell r="R566" t="str">
            <v>Used VehicleSIG Class retail gross profit p.u.</v>
          </cell>
          <cell r="S566"/>
          <cell r="T566"/>
          <cell r="U566"/>
        </row>
        <row r="567">
          <cell r="I567" t="str">
            <v>SIG Class retail gross profit p.u.</v>
          </cell>
          <cell r="O567"/>
          <cell r="P567" t="str">
            <v>321-4205</v>
          </cell>
          <cell r="Q567" t="str">
            <v>Used Vehicle</v>
          </cell>
          <cell r="R567" t="str">
            <v>Used VehicleSIG Class retail gross profit p.u.</v>
          </cell>
          <cell r="S567"/>
          <cell r="T567"/>
          <cell r="U567"/>
        </row>
        <row r="568">
          <cell r="I568" t="str">
            <v>OT retail gross profit p.u.</v>
          </cell>
          <cell r="O568"/>
          <cell r="P568" t="str">
            <v>121-4206</v>
          </cell>
          <cell r="Q568" t="str">
            <v>Used Vehicle</v>
          </cell>
          <cell r="R568" t="str">
            <v>Used VehicleOT retail gross profit p.u.</v>
          </cell>
          <cell r="S568"/>
          <cell r="T568"/>
          <cell r="U568"/>
        </row>
        <row r="569">
          <cell r="I569" t="str">
            <v>OT retail gross profit p.u.</v>
          </cell>
          <cell r="O569"/>
          <cell r="P569" t="str">
            <v>220-4206</v>
          </cell>
          <cell r="Q569" t="str">
            <v>Used Vehicle</v>
          </cell>
          <cell r="R569" t="str">
            <v>Used VehicleOT retail gross profit p.u.</v>
          </cell>
          <cell r="S569"/>
          <cell r="T569"/>
          <cell r="U569"/>
        </row>
        <row r="570">
          <cell r="I570" t="str">
            <v>OT retail gross profit p.u.</v>
          </cell>
          <cell r="O570"/>
          <cell r="P570" t="str">
            <v>120-4206</v>
          </cell>
          <cell r="Q570" t="str">
            <v>Used Vehicle</v>
          </cell>
          <cell r="R570" t="str">
            <v>Used VehicleOT retail gross profit p.u.</v>
          </cell>
          <cell r="S570"/>
          <cell r="T570"/>
          <cell r="U570"/>
        </row>
        <row r="571">
          <cell r="I571" t="str">
            <v>Other UV retail gross profit p.u.</v>
          </cell>
          <cell r="O571"/>
          <cell r="P571" t="str">
            <v>122-4206</v>
          </cell>
          <cell r="Q571" t="str">
            <v>LEX Used Vehicle</v>
          </cell>
          <cell r="R571" t="str">
            <v>LEX Used VehicleOther UV retail gross profit p.u.</v>
          </cell>
          <cell r="S571"/>
          <cell r="T571"/>
          <cell r="U571"/>
        </row>
        <row r="572">
          <cell r="I572" t="str">
            <v>OT retail gross profit p.u.</v>
          </cell>
          <cell r="O572"/>
          <cell r="P572" t="str">
            <v>221-4206</v>
          </cell>
          <cell r="Q572" t="str">
            <v>Used Vehicle</v>
          </cell>
          <cell r="R572" t="str">
            <v>Used VehicleOT retail gross profit p.u.</v>
          </cell>
          <cell r="S572"/>
          <cell r="T572"/>
          <cell r="U572"/>
        </row>
        <row r="573">
          <cell r="I573" t="str">
            <v>OT retail gross profit p.u.</v>
          </cell>
          <cell r="O573"/>
          <cell r="P573" t="str">
            <v>420-4206</v>
          </cell>
          <cell r="Q573" t="str">
            <v>Used Vehicle</v>
          </cell>
          <cell r="R573" t="str">
            <v>Used VehicleOT retail gross profit p.u.</v>
          </cell>
          <cell r="S573"/>
          <cell r="T573"/>
          <cell r="U573"/>
        </row>
        <row r="574">
          <cell r="I574" t="str">
            <v>OT retail gross profit p.u.</v>
          </cell>
          <cell r="O574"/>
          <cell r="P574" t="str">
            <v>421-4206</v>
          </cell>
          <cell r="Q574" t="str">
            <v>Used Vehicle</v>
          </cell>
          <cell r="R574" t="str">
            <v>Used VehicleOT retail gross profit p.u.</v>
          </cell>
          <cell r="S574"/>
          <cell r="T574"/>
          <cell r="U574"/>
        </row>
        <row r="575">
          <cell r="I575" t="str">
            <v>OT retail gross profit p.u.</v>
          </cell>
          <cell r="O575"/>
          <cell r="P575" t="str">
            <v>320-4206</v>
          </cell>
          <cell r="Q575" t="str">
            <v>Used Vehicle</v>
          </cell>
          <cell r="R575" t="str">
            <v>Used VehicleOT retail gross profit p.u.</v>
          </cell>
          <cell r="S575"/>
          <cell r="T575"/>
          <cell r="U575"/>
        </row>
        <row r="576">
          <cell r="I576" t="str">
            <v>OT retail gross profit p.u.</v>
          </cell>
          <cell r="O576"/>
          <cell r="P576" t="str">
            <v>321-4206</v>
          </cell>
          <cell r="Q576" t="str">
            <v>Used Vehicle</v>
          </cell>
          <cell r="R576" t="str">
            <v>Used VehicleOT retail gross profit p.u.</v>
          </cell>
          <cell r="S576"/>
          <cell r="T576"/>
          <cell r="U576"/>
        </row>
        <row r="577">
          <cell r="I577" t="str">
            <v>Other UV retail gross profit p.u.</v>
          </cell>
          <cell r="O577"/>
          <cell r="P577" t="str">
            <v>120-4209</v>
          </cell>
          <cell r="Q577" t="str">
            <v>Used Vehicle</v>
          </cell>
          <cell r="R577" t="str">
            <v>Used VehicleOther UV retail gross profit p.u.</v>
          </cell>
          <cell r="S577"/>
          <cell r="T577"/>
          <cell r="U577"/>
        </row>
        <row r="578">
          <cell r="I578" t="str">
            <v>Overall UV retail gross profit p.u.</v>
          </cell>
          <cell r="O578"/>
          <cell r="P578" t="str">
            <v>122-4209</v>
          </cell>
          <cell r="Q578" t="str">
            <v>LEX Used Vehicle</v>
          </cell>
          <cell r="R578" t="str">
            <v>LEX Used VehicleOverall UV retail gross profit p.u.</v>
          </cell>
          <cell r="S578"/>
          <cell r="T578"/>
          <cell r="U578"/>
        </row>
        <row r="579">
          <cell r="I579" t="str">
            <v>Other UV retail gross profit p.u.</v>
          </cell>
          <cell r="O579"/>
          <cell r="P579" t="str">
            <v>220-4209</v>
          </cell>
          <cell r="Q579" t="str">
            <v>Used Vehicle</v>
          </cell>
          <cell r="R579" t="str">
            <v>Used VehicleOther UV retail gross profit p.u.</v>
          </cell>
          <cell r="S579"/>
          <cell r="T579"/>
          <cell r="U579"/>
        </row>
        <row r="580">
          <cell r="I580" t="str">
            <v>Other UV retail gross profit p.u.</v>
          </cell>
          <cell r="O580"/>
          <cell r="P580" t="str">
            <v>121-4209</v>
          </cell>
          <cell r="Q580" t="str">
            <v>Used Vehicle</v>
          </cell>
          <cell r="R580" t="str">
            <v>Used VehicleOther UV retail gross profit p.u.</v>
          </cell>
          <cell r="S580"/>
          <cell r="T580"/>
          <cell r="U580"/>
        </row>
        <row r="581">
          <cell r="I581" t="str">
            <v>Other UV retail gross profit p.u.</v>
          </cell>
          <cell r="O581"/>
          <cell r="P581" t="str">
            <v>221-4209</v>
          </cell>
          <cell r="Q581" t="str">
            <v>Used Vehicle</v>
          </cell>
          <cell r="R581" t="str">
            <v>Used VehicleOther UV retail gross profit p.u.</v>
          </cell>
          <cell r="S581"/>
          <cell r="T581"/>
          <cell r="U581"/>
        </row>
        <row r="582">
          <cell r="I582" t="str">
            <v>Other UV retail gross profit p.u.</v>
          </cell>
          <cell r="O582"/>
          <cell r="P582" t="str">
            <v>420-4209</v>
          </cell>
          <cell r="Q582" t="str">
            <v>Used Vehicle</v>
          </cell>
          <cell r="R582" t="str">
            <v>Used VehicleOther UV retail gross profit p.u.</v>
          </cell>
          <cell r="S582"/>
          <cell r="T582"/>
          <cell r="U582"/>
        </row>
        <row r="583">
          <cell r="I583" t="str">
            <v>Other UV retail gross profit p.u.</v>
          </cell>
          <cell r="O583"/>
          <cell r="P583" t="str">
            <v>421-4209</v>
          </cell>
          <cell r="Q583" t="str">
            <v>Used Vehicle</v>
          </cell>
          <cell r="R583" t="str">
            <v>Used VehicleOther UV retail gross profit p.u.</v>
          </cell>
          <cell r="S583"/>
          <cell r="T583"/>
          <cell r="U583"/>
        </row>
        <row r="584">
          <cell r="I584" t="str">
            <v>Other UV retail gross profit p.u.</v>
          </cell>
          <cell r="O584"/>
          <cell r="P584" t="str">
            <v>320-4209</v>
          </cell>
          <cell r="Q584" t="str">
            <v>Used Vehicle</v>
          </cell>
          <cell r="R584" t="str">
            <v>Used VehicleOther UV retail gross profit p.u.</v>
          </cell>
          <cell r="S584"/>
          <cell r="T584"/>
          <cell r="U584"/>
        </row>
        <row r="585">
          <cell r="I585" t="str">
            <v>Other UV retail gross profit p.u.</v>
          </cell>
          <cell r="O585"/>
          <cell r="P585" t="str">
            <v>321-4209</v>
          </cell>
          <cell r="Q585" t="str">
            <v>Used Vehicle</v>
          </cell>
          <cell r="R585" t="str">
            <v>Used VehicleOther UV retail gross profit p.u.</v>
          </cell>
          <cell r="S585"/>
          <cell r="T585"/>
          <cell r="U585"/>
        </row>
        <row r="586">
          <cell r="I586" t="str">
            <v>Other UV retail gross profit p.u.</v>
          </cell>
          <cell r="O586"/>
          <cell r="P586" t="str">
            <v>122-4210</v>
          </cell>
          <cell r="Q586" t="str">
            <v>LEX Used Vehicle</v>
          </cell>
          <cell r="R586" t="str">
            <v>LEX Used VehicleOther UV retail gross profit p.u.</v>
          </cell>
          <cell r="S586"/>
          <cell r="T586"/>
          <cell r="U586"/>
        </row>
        <row r="587">
          <cell r="I587" t="str">
            <v>Other UV retail gross profit p.u.</v>
          </cell>
          <cell r="O587"/>
          <cell r="P587" t="str">
            <v>120-4210</v>
          </cell>
          <cell r="Q587" t="str">
            <v>Used Vehicle</v>
          </cell>
          <cell r="R587" t="str">
            <v>Used VehicleOther UV retail gross profit p.u.</v>
          </cell>
          <cell r="S587"/>
          <cell r="T587"/>
          <cell r="U587"/>
        </row>
        <row r="588">
          <cell r="I588" t="str">
            <v>Other UV retail gross profit p.u.</v>
          </cell>
          <cell r="O588"/>
          <cell r="P588" t="str">
            <v>220-4210</v>
          </cell>
          <cell r="Q588" t="str">
            <v>Used Vehicle</v>
          </cell>
          <cell r="R588" t="str">
            <v>Used VehicleOther UV retail gross profit p.u.</v>
          </cell>
          <cell r="S588"/>
          <cell r="T588"/>
          <cell r="U588"/>
        </row>
        <row r="589">
          <cell r="I589" t="str">
            <v>Other UV retail gross profit p.u.</v>
          </cell>
          <cell r="O589"/>
          <cell r="P589" t="str">
            <v>221-4210</v>
          </cell>
          <cell r="Q589" t="str">
            <v>Used Vehicle</v>
          </cell>
          <cell r="R589" t="str">
            <v>Used VehicleOther UV retail gross profit p.u.</v>
          </cell>
          <cell r="S589"/>
          <cell r="T589"/>
          <cell r="U589"/>
        </row>
        <row r="590">
          <cell r="I590" t="str">
            <v>Other UV retail gross profit p.u.</v>
          </cell>
          <cell r="O590"/>
          <cell r="P590" t="str">
            <v>420-4210</v>
          </cell>
          <cell r="Q590" t="str">
            <v>Used Vehicle</v>
          </cell>
          <cell r="R590" t="str">
            <v>Used VehicleOther UV retail gross profit p.u.</v>
          </cell>
          <cell r="S590"/>
          <cell r="T590"/>
          <cell r="U590"/>
        </row>
        <row r="591">
          <cell r="I591" t="str">
            <v>Other UV retail gross profit p.u.</v>
          </cell>
          <cell r="O591"/>
          <cell r="P591" t="str">
            <v>421-4210</v>
          </cell>
          <cell r="Q591" t="str">
            <v>Used Vehicle</v>
          </cell>
          <cell r="R591" t="str">
            <v>Used VehicleOther UV retail gross profit p.u.</v>
          </cell>
          <cell r="S591"/>
          <cell r="T591"/>
          <cell r="U591"/>
        </row>
        <row r="592">
          <cell r="I592" t="str">
            <v>Other UV retail gross profit p.u.</v>
          </cell>
          <cell r="O592"/>
          <cell r="P592" t="str">
            <v>320-4210</v>
          </cell>
          <cell r="Q592" t="str">
            <v>Used Vehicle</v>
          </cell>
          <cell r="R592" t="str">
            <v>Used VehicleOther UV retail gross profit p.u.</v>
          </cell>
          <cell r="S592"/>
          <cell r="T592"/>
          <cell r="U592"/>
        </row>
        <row r="593">
          <cell r="I593" t="str">
            <v>Other UV retail gross profit p.u.</v>
          </cell>
          <cell r="O593"/>
          <cell r="P593" t="str">
            <v>321-4210</v>
          </cell>
          <cell r="Q593" t="str">
            <v>Used Vehicle</v>
          </cell>
          <cell r="R593" t="str">
            <v>Used VehicleOther UV retail gross profit p.u.</v>
          </cell>
          <cell r="S593"/>
          <cell r="T593"/>
          <cell r="U593"/>
        </row>
        <row r="594">
          <cell r="I594" t="str">
            <v>Other UV retail gross profit p.u.</v>
          </cell>
          <cell r="O594"/>
          <cell r="P594" t="str">
            <v>121-4210</v>
          </cell>
          <cell r="Q594" t="str">
            <v>Used Vehicle</v>
          </cell>
          <cell r="R594" t="str">
            <v>Used VehicleOther UV retail gross profit p.u.</v>
          </cell>
          <cell r="S594"/>
          <cell r="T594"/>
          <cell r="U594"/>
        </row>
        <row r="595">
          <cell r="I595" t="str">
            <v>Other UV retail gross profit p.u.</v>
          </cell>
          <cell r="O595"/>
          <cell r="P595" t="str">
            <v>120-4211</v>
          </cell>
          <cell r="Q595" t="str">
            <v>Used Vehicle</v>
          </cell>
          <cell r="R595" t="str">
            <v>Used VehicleOther UV retail gross profit p.u.</v>
          </cell>
          <cell r="S595"/>
        </row>
        <row r="596">
          <cell r="I596" t="str">
            <v>Other UV retail gross profit p.u.</v>
          </cell>
          <cell r="O596"/>
          <cell r="P596" t="str">
            <v>220-4211</v>
          </cell>
          <cell r="Q596" t="str">
            <v>Used Vehicle</v>
          </cell>
          <cell r="R596" t="str">
            <v>Used VehicleOther UV retail gross profit p.u.</v>
          </cell>
          <cell r="S596"/>
          <cell r="T596"/>
          <cell r="U596"/>
        </row>
        <row r="597">
          <cell r="I597" t="str">
            <v>Other UV retail gross profit p.u.</v>
          </cell>
          <cell r="O597"/>
          <cell r="P597" t="str">
            <v>122-4211</v>
          </cell>
          <cell r="Q597" t="str">
            <v>LEX Used Vehicle</v>
          </cell>
          <cell r="R597" t="str">
            <v>LEX Used VehicleOther UV retail gross profit p.u.</v>
          </cell>
          <cell r="S597"/>
          <cell r="T597"/>
          <cell r="U597"/>
        </row>
        <row r="598">
          <cell r="I598" t="str">
            <v>Other UV retail gross profit p.u.</v>
          </cell>
          <cell r="O598"/>
          <cell r="P598" t="str">
            <v>221-4211</v>
          </cell>
          <cell r="Q598" t="str">
            <v>Used Vehicle</v>
          </cell>
          <cell r="R598" t="str">
            <v>Used VehicleOther UV retail gross profit p.u.</v>
          </cell>
          <cell r="S598"/>
          <cell r="T598"/>
          <cell r="U598"/>
        </row>
        <row r="599">
          <cell r="I599" t="str">
            <v>Other UV retail gross profit p.u.</v>
          </cell>
          <cell r="O599"/>
          <cell r="P599" t="str">
            <v>420-4211</v>
          </cell>
          <cell r="Q599" t="str">
            <v>Used Vehicle</v>
          </cell>
          <cell r="R599" t="str">
            <v>Used VehicleOther UV retail gross profit p.u.</v>
          </cell>
          <cell r="S599"/>
          <cell r="T599"/>
          <cell r="U599"/>
        </row>
        <row r="600">
          <cell r="I600" t="str">
            <v>Other UV retail gross profit p.u.</v>
          </cell>
          <cell r="O600"/>
          <cell r="P600" t="str">
            <v>421-4211</v>
          </cell>
          <cell r="Q600" t="str">
            <v>Used Vehicle</v>
          </cell>
          <cell r="R600" t="str">
            <v>Used VehicleOther UV retail gross profit p.u.</v>
          </cell>
          <cell r="S600"/>
          <cell r="T600"/>
          <cell r="U600"/>
        </row>
        <row r="601">
          <cell r="I601" t="str">
            <v>Other UV retail gross profit p.u.</v>
          </cell>
          <cell r="O601"/>
          <cell r="P601" t="str">
            <v>320-4211</v>
          </cell>
          <cell r="Q601" t="str">
            <v>Used Vehicle</v>
          </cell>
          <cell r="R601" t="str">
            <v>Used VehicleOther UV retail gross profit p.u.</v>
          </cell>
          <cell r="S601"/>
          <cell r="T601"/>
          <cell r="U601"/>
        </row>
        <row r="602">
          <cell r="I602" t="str">
            <v>Other UV retail gross profit p.u.</v>
          </cell>
          <cell r="O602"/>
          <cell r="P602" t="str">
            <v>321-4211</v>
          </cell>
          <cell r="Q602" t="str">
            <v>Used Vehicle</v>
          </cell>
          <cell r="R602" t="str">
            <v>Used VehicleOther UV retail gross profit p.u.</v>
          </cell>
          <cell r="S602"/>
          <cell r="T602"/>
          <cell r="U602"/>
        </row>
        <row r="603">
          <cell r="I603" t="str">
            <v>Other UV retail gross profit p.u.</v>
          </cell>
          <cell r="O603"/>
          <cell r="P603" t="str">
            <v>121-4211</v>
          </cell>
          <cell r="Q603" t="str">
            <v>Used Vehicle</v>
          </cell>
          <cell r="R603" t="str">
            <v>Used VehicleOther UV retail gross profit p.u.</v>
          </cell>
          <cell r="S603"/>
          <cell r="T603"/>
          <cell r="U603"/>
        </row>
        <row r="604">
          <cell r="I604" t="str">
            <v>Other UV retail gross profit p.u.</v>
          </cell>
          <cell r="O604"/>
          <cell r="P604" t="str">
            <v>122-4212</v>
          </cell>
          <cell r="Q604" t="str">
            <v>LEX Used Vehicle</v>
          </cell>
          <cell r="R604" t="str">
            <v>LEX Used VehicleOther UV retail gross profit p.u.</v>
          </cell>
          <cell r="S604"/>
          <cell r="T604"/>
          <cell r="U604"/>
        </row>
        <row r="605">
          <cell r="I605" t="str">
            <v>Other UV retail gross profit p.u.</v>
          </cell>
          <cell r="O605"/>
          <cell r="P605" t="str">
            <v>220-4212</v>
          </cell>
          <cell r="Q605" t="str">
            <v>Used Vehicle</v>
          </cell>
          <cell r="R605" t="str">
            <v>Used VehicleOther UV retail gross profit p.u.</v>
          </cell>
          <cell r="S605"/>
          <cell r="T605"/>
          <cell r="U605"/>
        </row>
        <row r="606">
          <cell r="I606" t="str">
            <v>Other UV retail gross profit p.u.</v>
          </cell>
          <cell r="O606"/>
          <cell r="P606" t="str">
            <v>221-4212</v>
          </cell>
          <cell r="Q606" t="str">
            <v>Used Vehicle</v>
          </cell>
          <cell r="R606" t="str">
            <v>Used VehicleOther UV retail gross profit p.u.</v>
          </cell>
          <cell r="S606"/>
          <cell r="T606"/>
          <cell r="U606"/>
        </row>
        <row r="607">
          <cell r="I607" t="str">
            <v>Other UV retail gross profit p.u.</v>
          </cell>
          <cell r="O607"/>
          <cell r="P607" t="str">
            <v>420-4212</v>
          </cell>
          <cell r="Q607" t="str">
            <v>Used Vehicle</v>
          </cell>
          <cell r="R607" t="str">
            <v>Used VehicleOther UV retail gross profit p.u.</v>
          </cell>
          <cell r="S607"/>
          <cell r="T607"/>
          <cell r="U607"/>
        </row>
        <row r="608">
          <cell r="I608" t="str">
            <v>Other UV retail gross profit p.u.</v>
          </cell>
          <cell r="O608"/>
          <cell r="P608" t="str">
            <v>421-4212</v>
          </cell>
          <cell r="Q608" t="str">
            <v>Used Vehicle</v>
          </cell>
          <cell r="R608" t="str">
            <v>Used VehicleOther UV retail gross profit p.u.</v>
          </cell>
          <cell r="S608"/>
          <cell r="T608"/>
          <cell r="U608"/>
        </row>
        <row r="609">
          <cell r="I609" t="str">
            <v>Other UV retail gross profit p.u.</v>
          </cell>
          <cell r="O609"/>
          <cell r="P609" t="str">
            <v>320-4212</v>
          </cell>
          <cell r="Q609" t="str">
            <v>Used Vehicle</v>
          </cell>
          <cell r="R609" t="str">
            <v>Used VehicleOther UV retail gross profit p.u.</v>
          </cell>
          <cell r="S609"/>
          <cell r="T609"/>
          <cell r="U609"/>
        </row>
        <row r="610">
          <cell r="I610" t="str">
            <v>Other UV retail gross profit p.u.</v>
          </cell>
          <cell r="O610"/>
          <cell r="P610" t="str">
            <v>321-4212</v>
          </cell>
          <cell r="Q610" t="str">
            <v>Used Vehicle</v>
          </cell>
          <cell r="R610" t="str">
            <v>Used VehicleOther UV retail gross profit p.u.</v>
          </cell>
          <cell r="S610"/>
          <cell r="T610"/>
          <cell r="U610"/>
        </row>
        <row r="611">
          <cell r="I611" t="str">
            <v>Other UV retail gross profit p.u.</v>
          </cell>
          <cell r="O611"/>
          <cell r="P611" t="str">
            <v>120-4212</v>
          </cell>
          <cell r="Q611" t="str">
            <v>Used Vehicle</v>
          </cell>
          <cell r="R611" t="str">
            <v>Used VehicleOther UV retail gross profit p.u.</v>
          </cell>
          <cell r="S611"/>
          <cell r="T611"/>
          <cell r="U611"/>
        </row>
        <row r="612">
          <cell r="I612" t="str">
            <v>Gross profit per wholesale unit</v>
          </cell>
          <cell r="O612"/>
          <cell r="P612" t="str">
            <v>120-4230</v>
          </cell>
          <cell r="Q612" t="str">
            <v>Used Vehicle</v>
          </cell>
          <cell r="R612" t="str">
            <v>Used VehicleGross profit per wholesale unit</v>
          </cell>
          <cell r="S612"/>
          <cell r="T612"/>
          <cell r="U612"/>
        </row>
        <row r="613">
          <cell r="I613" t="str">
            <v>Gross profit per wholesale unit</v>
          </cell>
          <cell r="O613"/>
          <cell r="P613" t="str">
            <v>220-4230</v>
          </cell>
          <cell r="Q613" t="str">
            <v>Used Vehicle</v>
          </cell>
          <cell r="R613" t="str">
            <v>Used VehicleGross profit per wholesale unit</v>
          </cell>
          <cell r="S613" t="str">
            <v>May</v>
          </cell>
          <cell r="T613">
            <v>5</v>
          </cell>
          <cell r="U613">
            <v>6</v>
          </cell>
        </row>
        <row r="614">
          <cell r="I614" t="str">
            <v>Gross profit per wholesale unit</v>
          </cell>
          <cell r="O614"/>
          <cell r="P614" t="str">
            <v>121-4230</v>
          </cell>
          <cell r="Q614" t="str">
            <v>Used Vehicle</v>
          </cell>
          <cell r="R614" t="str">
            <v>Used VehicleGross profit per wholesale unit</v>
          </cell>
          <cell r="S614"/>
          <cell r="T614"/>
          <cell r="U614"/>
        </row>
        <row r="615">
          <cell r="I615" t="str">
            <v>Gross profit per wholesale unit</v>
          </cell>
          <cell r="O615"/>
          <cell r="P615" t="str">
            <v>122-4230</v>
          </cell>
          <cell r="Q615" t="str">
            <v>LEX Used Vehicle</v>
          </cell>
          <cell r="R615" t="str">
            <v>LEX Used VehicleGross profit per wholesale unit</v>
          </cell>
          <cell r="S615"/>
          <cell r="T615"/>
          <cell r="U615"/>
        </row>
        <row r="616">
          <cell r="I616" t="str">
            <v>Gross profit per wholesale unit</v>
          </cell>
          <cell r="O616"/>
          <cell r="P616" t="str">
            <v>221-4230</v>
          </cell>
          <cell r="Q616" t="str">
            <v>Used Vehicle</v>
          </cell>
          <cell r="R616" t="str">
            <v>Used VehicleGross profit per wholesale unit</v>
          </cell>
          <cell r="S616"/>
          <cell r="T616"/>
          <cell r="U616"/>
        </row>
        <row r="617">
          <cell r="I617" t="str">
            <v>Gross profit per wholesale unit</v>
          </cell>
          <cell r="O617"/>
          <cell r="P617" t="str">
            <v>420-4230</v>
          </cell>
          <cell r="Q617" t="str">
            <v>Used Vehicle</v>
          </cell>
          <cell r="R617" t="str">
            <v>Used VehicleGross profit per wholesale unit</v>
          </cell>
          <cell r="S617"/>
          <cell r="T617"/>
          <cell r="U617"/>
        </row>
        <row r="618">
          <cell r="I618" t="str">
            <v>Gross profit per wholesale unit</v>
          </cell>
          <cell r="O618"/>
          <cell r="P618" t="str">
            <v>421-4230</v>
          </cell>
          <cell r="Q618" t="str">
            <v>Used Vehicle</v>
          </cell>
          <cell r="R618" t="str">
            <v>Used VehicleGross profit per wholesale unit</v>
          </cell>
          <cell r="S618"/>
          <cell r="T618"/>
          <cell r="U618"/>
        </row>
        <row r="619">
          <cell r="I619" t="str">
            <v>Gross profit per wholesale unit</v>
          </cell>
          <cell r="O619"/>
          <cell r="P619" t="str">
            <v>320-4230</v>
          </cell>
          <cell r="Q619" t="str">
            <v>Used Vehicle</v>
          </cell>
          <cell r="R619" t="str">
            <v>Used VehicleGross profit per wholesale unit</v>
          </cell>
          <cell r="S619"/>
          <cell r="T619"/>
          <cell r="U619"/>
        </row>
        <row r="620">
          <cell r="I620" t="str">
            <v>Gross profit per wholesale unit</v>
          </cell>
          <cell r="O620"/>
          <cell r="P620" t="str">
            <v>321-4230</v>
          </cell>
          <cell r="Q620" t="str">
            <v>Used Vehicle</v>
          </cell>
          <cell r="R620" t="str">
            <v>Used VehicleGross profit per wholesale unit</v>
          </cell>
          <cell r="S620"/>
          <cell r="T620"/>
          <cell r="U620"/>
        </row>
        <row r="621">
          <cell r="I621" t="str">
            <v>Gross profit per wholesale unit</v>
          </cell>
          <cell r="O621"/>
          <cell r="P621" t="str">
            <v>122-4231</v>
          </cell>
          <cell r="Q621" t="str">
            <v>LEX Used Vehicle</v>
          </cell>
          <cell r="R621" t="str">
            <v>LEX Used VehicleGross profit per wholesale unit</v>
          </cell>
          <cell r="S621"/>
          <cell r="T621"/>
          <cell r="U621"/>
        </row>
        <row r="622">
          <cell r="I622" t="str">
            <v>Gross profit per wholesale unit</v>
          </cell>
          <cell r="O622"/>
          <cell r="P622" t="str">
            <v>220-4231</v>
          </cell>
          <cell r="Q622" t="str">
            <v>Used Vehicle</v>
          </cell>
          <cell r="R622" t="str">
            <v>Used VehicleGross profit per wholesale unit</v>
          </cell>
          <cell r="S622"/>
          <cell r="T622"/>
          <cell r="U622"/>
        </row>
        <row r="623">
          <cell r="I623" t="str">
            <v>Gross profit per wholesale unit</v>
          </cell>
          <cell r="O623"/>
          <cell r="P623" t="str">
            <v>221-4231</v>
          </cell>
          <cell r="Q623" t="str">
            <v>Used Vehicle</v>
          </cell>
          <cell r="R623" t="str">
            <v>Used VehicleGross profit per wholesale unit</v>
          </cell>
          <cell r="S623"/>
          <cell r="T623"/>
          <cell r="U623"/>
        </row>
        <row r="624">
          <cell r="I624" t="str">
            <v>Gross profit per wholesale unit</v>
          </cell>
          <cell r="O624"/>
          <cell r="P624" t="str">
            <v>420-4231</v>
          </cell>
          <cell r="Q624" t="str">
            <v>Used Vehicle</v>
          </cell>
          <cell r="R624" t="str">
            <v>Used VehicleGross profit per wholesale unit</v>
          </cell>
          <cell r="S624"/>
          <cell r="T624"/>
          <cell r="U624"/>
        </row>
        <row r="625">
          <cell r="I625" t="str">
            <v>Gross profit per wholesale unit</v>
          </cell>
          <cell r="O625"/>
          <cell r="P625" t="str">
            <v>421-4231</v>
          </cell>
          <cell r="Q625" t="str">
            <v>Used Vehicle</v>
          </cell>
          <cell r="R625" t="str">
            <v>Used VehicleGross profit per wholesale unit</v>
          </cell>
          <cell r="S625"/>
          <cell r="T625"/>
          <cell r="U625"/>
        </row>
        <row r="626">
          <cell r="I626" t="str">
            <v>Gross profit per wholesale unit</v>
          </cell>
          <cell r="O626"/>
          <cell r="P626" t="str">
            <v>320-4231</v>
          </cell>
          <cell r="Q626" t="str">
            <v>Used Vehicle</v>
          </cell>
          <cell r="R626" t="str">
            <v>Used VehicleGross profit per wholesale unit</v>
          </cell>
          <cell r="S626"/>
          <cell r="T626"/>
          <cell r="U626"/>
        </row>
        <row r="627">
          <cell r="I627" t="str">
            <v>Gross profit per wholesale unit</v>
          </cell>
          <cell r="O627"/>
          <cell r="P627" t="str">
            <v>321-4231</v>
          </cell>
          <cell r="Q627" t="str">
            <v>Used Vehicle</v>
          </cell>
          <cell r="R627" t="str">
            <v>Used VehicleGross profit per wholesale unit</v>
          </cell>
          <cell r="S627"/>
          <cell r="T627"/>
          <cell r="U627"/>
        </row>
        <row r="628">
          <cell r="I628" t="str">
            <v>Gross profit per wholesale unit</v>
          </cell>
          <cell r="O628"/>
          <cell r="P628" t="str">
            <v>120-4232</v>
          </cell>
          <cell r="Q628" t="str">
            <v>Used Vehicle</v>
          </cell>
          <cell r="R628" t="str">
            <v>Used VehicleGross profit per wholesale unit</v>
          </cell>
          <cell r="S628"/>
          <cell r="T628"/>
          <cell r="U628"/>
        </row>
        <row r="629">
          <cell r="I629" t="str">
            <v>Gross profit per wholesale unit</v>
          </cell>
          <cell r="O629"/>
          <cell r="P629" t="str">
            <v>122-4232</v>
          </cell>
          <cell r="Q629" t="str">
            <v>LEX Used Vehicle</v>
          </cell>
          <cell r="R629" t="str">
            <v>LEX Used VehicleGross profit per wholesale unit</v>
          </cell>
          <cell r="S629"/>
          <cell r="T629"/>
          <cell r="U629"/>
        </row>
        <row r="630">
          <cell r="I630" t="str">
            <v>Gross profit per wholesale unit</v>
          </cell>
          <cell r="O630"/>
          <cell r="P630" t="str">
            <v>220-4232</v>
          </cell>
          <cell r="Q630" t="str">
            <v>Used Vehicle</v>
          </cell>
          <cell r="R630" t="str">
            <v>Used VehicleGross profit per wholesale unit</v>
          </cell>
          <cell r="S630"/>
          <cell r="T630"/>
          <cell r="U630"/>
        </row>
        <row r="631">
          <cell r="I631" t="str">
            <v>Gross profit per wholesale unit</v>
          </cell>
          <cell r="O631"/>
          <cell r="P631" t="str">
            <v>221-4232</v>
          </cell>
          <cell r="Q631" t="str">
            <v>Used Vehicle</v>
          </cell>
          <cell r="R631" t="str">
            <v>Used VehicleGross profit per wholesale unit</v>
          </cell>
          <cell r="S631"/>
          <cell r="T631"/>
          <cell r="U631"/>
        </row>
        <row r="632">
          <cell r="I632" t="str">
            <v>Gross profit per wholesale unit</v>
          </cell>
          <cell r="O632"/>
          <cell r="P632" t="str">
            <v>420-4232</v>
          </cell>
          <cell r="Q632" t="str">
            <v>Used Vehicle</v>
          </cell>
          <cell r="R632" t="str">
            <v>Used VehicleGross profit per wholesale unit</v>
          </cell>
          <cell r="S632"/>
          <cell r="T632"/>
          <cell r="U632"/>
        </row>
        <row r="633">
          <cell r="I633" t="str">
            <v>Gross profit per wholesale unit</v>
          </cell>
          <cell r="O633"/>
          <cell r="P633" t="str">
            <v>421-4232</v>
          </cell>
          <cell r="Q633" t="str">
            <v>Used Vehicle</v>
          </cell>
          <cell r="R633" t="str">
            <v>Used VehicleGross profit per wholesale unit</v>
          </cell>
          <cell r="S633"/>
          <cell r="T633"/>
          <cell r="U633"/>
        </row>
        <row r="634">
          <cell r="I634" t="str">
            <v>Gross profit per wholesale unit</v>
          </cell>
          <cell r="O634"/>
          <cell r="P634" t="str">
            <v>320-4232</v>
          </cell>
          <cell r="Q634" t="str">
            <v>Used Vehicle</v>
          </cell>
          <cell r="R634" t="str">
            <v>Used VehicleGross profit per wholesale unit</v>
          </cell>
          <cell r="S634"/>
          <cell r="T634"/>
          <cell r="U634"/>
        </row>
        <row r="635">
          <cell r="I635" t="str">
            <v>Gross profit per wholesale unit</v>
          </cell>
          <cell r="O635"/>
          <cell r="P635" t="str">
            <v>321-4232</v>
          </cell>
          <cell r="Q635" t="str">
            <v>Used Vehicle</v>
          </cell>
          <cell r="R635" t="str">
            <v>Used VehicleGross profit per wholesale unit</v>
          </cell>
          <cell r="S635"/>
          <cell r="T635"/>
          <cell r="U635"/>
        </row>
        <row r="636">
          <cell r="I636" t="str">
            <v>Gross profit per wholesale unit</v>
          </cell>
          <cell r="O636"/>
          <cell r="P636" t="str">
            <v>121-4232</v>
          </cell>
          <cell r="Q636" t="str">
            <v>Used Vehicle</v>
          </cell>
          <cell r="R636" t="str">
            <v>Used VehicleGross profit per wholesale unit</v>
          </cell>
          <cell r="S636"/>
          <cell r="T636"/>
          <cell r="U636"/>
        </row>
        <row r="637">
          <cell r="I637" t="str">
            <v>Gross profit per wholesale unit</v>
          </cell>
          <cell r="O637"/>
          <cell r="P637" t="str">
            <v>122-4233</v>
          </cell>
          <cell r="Q637" t="str">
            <v>LEX Used Vehicle</v>
          </cell>
          <cell r="R637" t="str">
            <v>LEX Used VehicleGross profit per wholesale unit</v>
          </cell>
          <cell r="S637"/>
          <cell r="T637"/>
          <cell r="U637"/>
        </row>
        <row r="638">
          <cell r="I638" t="str">
            <v>Gross profit per wholesale unit</v>
          </cell>
          <cell r="O638"/>
          <cell r="P638" t="str">
            <v>220-4233</v>
          </cell>
          <cell r="Q638" t="str">
            <v>Used Vehicle</v>
          </cell>
          <cell r="R638" t="str">
            <v>Used VehicleGross profit per wholesale unit</v>
          </cell>
          <cell r="S638"/>
          <cell r="T638"/>
          <cell r="U638"/>
        </row>
        <row r="639">
          <cell r="I639" t="str">
            <v>Gross profit per wholesale unit</v>
          </cell>
          <cell r="O639"/>
          <cell r="P639" t="str">
            <v>221-4233</v>
          </cell>
          <cell r="Q639" t="str">
            <v>Used Vehicle</v>
          </cell>
          <cell r="R639" t="str">
            <v>Used VehicleGross profit per wholesale unit</v>
          </cell>
          <cell r="S639"/>
          <cell r="T639"/>
          <cell r="U639"/>
        </row>
        <row r="640">
          <cell r="I640" t="str">
            <v>Gross profit per wholesale unit</v>
          </cell>
          <cell r="O640"/>
          <cell r="P640" t="str">
            <v>420-4233</v>
          </cell>
          <cell r="Q640" t="str">
            <v>Used Vehicle</v>
          </cell>
          <cell r="R640" t="str">
            <v>Used VehicleGross profit per wholesale unit</v>
          </cell>
          <cell r="S640"/>
          <cell r="T640"/>
          <cell r="U640"/>
        </row>
        <row r="641">
          <cell r="I641" t="str">
            <v>Gross profit per wholesale unit</v>
          </cell>
          <cell r="O641"/>
          <cell r="P641" t="str">
            <v>421-4233</v>
          </cell>
          <cell r="Q641" t="str">
            <v>Used Vehicle</v>
          </cell>
          <cell r="R641" t="str">
            <v>Used VehicleGross profit per wholesale unit</v>
          </cell>
          <cell r="S641"/>
          <cell r="T641"/>
          <cell r="U641"/>
        </row>
        <row r="642">
          <cell r="I642" t="str">
            <v>Gross profit per wholesale unit</v>
          </cell>
          <cell r="O642"/>
          <cell r="P642" t="str">
            <v>320-4233</v>
          </cell>
          <cell r="Q642" t="str">
            <v>Used Vehicle</v>
          </cell>
          <cell r="R642" t="str">
            <v>Used VehicleGross profit per wholesale unit</v>
          </cell>
          <cell r="S642"/>
          <cell r="T642"/>
          <cell r="U642"/>
        </row>
        <row r="643">
          <cell r="I643" t="str">
            <v>Gross profit per wholesale unit</v>
          </cell>
          <cell r="O643"/>
          <cell r="P643" t="str">
            <v>321-4233</v>
          </cell>
          <cell r="Q643" t="str">
            <v>Used Vehicle</v>
          </cell>
          <cell r="R643" t="str">
            <v>Used VehicleGross profit per wholesale unit</v>
          </cell>
          <cell r="S643"/>
          <cell r="T643"/>
          <cell r="U643"/>
        </row>
        <row r="644">
          <cell r="I644" t="str">
            <v>Other UV retail gross profit p.u.</v>
          </cell>
          <cell r="O644"/>
          <cell r="P644" t="str">
            <v>122-4245</v>
          </cell>
          <cell r="Q644" t="str">
            <v>LEX Used Vehicle</v>
          </cell>
          <cell r="R644" t="str">
            <v>LEX Used VehicleOther UV retail gross profit p.u.</v>
          </cell>
          <cell r="S644"/>
          <cell r="T644"/>
          <cell r="U644"/>
        </row>
        <row r="645">
          <cell r="I645" t="str">
            <v>Other UV retail gross profit p.u.</v>
          </cell>
          <cell r="O645"/>
          <cell r="P645" t="str">
            <v>221-4245</v>
          </cell>
          <cell r="Q645" t="str">
            <v>Used Vehicle</v>
          </cell>
          <cell r="R645" t="str">
            <v>Used VehicleOther UV retail gross profit p.u.</v>
          </cell>
          <cell r="S645"/>
          <cell r="T645"/>
          <cell r="U645"/>
        </row>
        <row r="646">
          <cell r="I646" t="str">
            <v>Other UV retail gross profit p.u.</v>
          </cell>
          <cell r="O646"/>
          <cell r="P646" t="str">
            <v>421-4245</v>
          </cell>
          <cell r="Q646" t="str">
            <v>Used Vehicle</v>
          </cell>
          <cell r="R646" t="str">
            <v>Used VehicleOther UV retail gross profit p.u.</v>
          </cell>
          <cell r="S646"/>
          <cell r="T646"/>
          <cell r="U646"/>
        </row>
        <row r="647">
          <cell r="I647" t="str">
            <v>Other UV retail gross profit p.u.</v>
          </cell>
          <cell r="O647"/>
          <cell r="P647" t="str">
            <v>321-4245</v>
          </cell>
          <cell r="Q647" t="str">
            <v>Used Vehicle</v>
          </cell>
          <cell r="R647" t="str">
            <v>Used VehicleOther UV retail gross profit p.u.</v>
          </cell>
          <cell r="S647"/>
          <cell r="T647"/>
          <cell r="U647"/>
        </row>
        <row r="648">
          <cell r="I648" t="str">
            <v>Other UV income</v>
          </cell>
          <cell r="O648"/>
          <cell r="P648" t="str">
            <v>220-4245</v>
          </cell>
          <cell r="Q648" t="str">
            <v>Used Vehicle</v>
          </cell>
          <cell r="R648" t="str">
            <v>Used VehicleOther UV income</v>
          </cell>
          <cell r="S648"/>
          <cell r="T648"/>
          <cell r="U648"/>
        </row>
        <row r="649">
          <cell r="I649" t="str">
            <v>Other UV income</v>
          </cell>
          <cell r="O649"/>
          <cell r="P649" t="str">
            <v>420-4245</v>
          </cell>
          <cell r="Q649" t="str">
            <v>Used Vehicle</v>
          </cell>
          <cell r="R649" t="str">
            <v>Used VehicleOther UV income</v>
          </cell>
          <cell r="S649"/>
          <cell r="T649"/>
          <cell r="U649"/>
        </row>
        <row r="650">
          <cell r="I650" t="str">
            <v>Other UV income</v>
          </cell>
          <cell r="O650"/>
          <cell r="P650" t="str">
            <v>320-4245</v>
          </cell>
          <cell r="Q650" t="str">
            <v>Used Vehicle</v>
          </cell>
          <cell r="R650" t="str">
            <v>Used VehicleOther UV income</v>
          </cell>
          <cell r="S650"/>
          <cell r="T650"/>
          <cell r="U650"/>
        </row>
        <row r="651">
          <cell r="I651" t="str">
            <v>Other UV income</v>
          </cell>
          <cell r="O651"/>
          <cell r="P651" t="str">
            <v>121-4245</v>
          </cell>
          <cell r="Q651" t="str">
            <v>Used Vehicle</v>
          </cell>
          <cell r="R651" t="str">
            <v>Used VehicleOther UV income</v>
          </cell>
          <cell r="S651"/>
          <cell r="T651"/>
          <cell r="U651"/>
        </row>
        <row r="652">
          <cell r="I652" t="str">
            <v>Other UV income</v>
          </cell>
          <cell r="O652"/>
          <cell r="P652" t="str">
            <v>120-4255</v>
          </cell>
          <cell r="Q652" t="str">
            <v>Used Vehicle</v>
          </cell>
          <cell r="R652" t="str">
            <v>Used VehicleOther UV income</v>
          </cell>
          <cell r="S652"/>
          <cell r="T652"/>
          <cell r="U652"/>
        </row>
        <row r="653">
          <cell r="I653" t="str">
            <v>Other UV income</v>
          </cell>
          <cell r="O653"/>
          <cell r="P653" t="str">
            <v>121-4255</v>
          </cell>
          <cell r="Q653" t="str">
            <v>Used Vehicle</v>
          </cell>
          <cell r="R653" t="str">
            <v>Used VehicleOther UV income</v>
          </cell>
          <cell r="S653"/>
          <cell r="T653"/>
          <cell r="U653"/>
        </row>
        <row r="654">
          <cell r="I654" t="str">
            <v>Other UV retail gross profit p.u.</v>
          </cell>
          <cell r="O654"/>
          <cell r="P654" t="str">
            <v>122-4257</v>
          </cell>
          <cell r="Q654" t="str">
            <v>LEX Used Vehicle</v>
          </cell>
          <cell r="R654" t="str">
            <v>LEX Used VehicleOther UV retail gross profit p.u.</v>
          </cell>
          <cell r="S654"/>
          <cell r="T654"/>
          <cell r="U654"/>
        </row>
        <row r="655">
          <cell r="I655" t="str">
            <v>Other Variable expenses per retail</v>
          </cell>
          <cell r="O655"/>
          <cell r="P655" t="str">
            <v>220-4257</v>
          </cell>
          <cell r="Q655" t="str">
            <v>Used Vehicle</v>
          </cell>
          <cell r="R655" t="str">
            <v>Used VehicleOther Variable expenses per retail</v>
          </cell>
          <cell r="S655"/>
          <cell r="T655"/>
          <cell r="U655"/>
        </row>
        <row r="656">
          <cell r="I656" t="str">
            <v>Other Variable expenses per retail</v>
          </cell>
          <cell r="O656"/>
          <cell r="P656" t="str">
            <v>221-4257</v>
          </cell>
          <cell r="Q656" t="str">
            <v>Used Vehicle</v>
          </cell>
          <cell r="R656" t="str">
            <v>Used VehicleOther Variable expenses per retail</v>
          </cell>
          <cell r="S656"/>
          <cell r="T656"/>
          <cell r="U656"/>
        </row>
        <row r="657">
          <cell r="I657" t="str">
            <v>Other Variable expenses per retail</v>
          </cell>
          <cell r="O657"/>
          <cell r="P657" t="str">
            <v>420-4257</v>
          </cell>
          <cell r="Q657" t="str">
            <v>Used Vehicle</v>
          </cell>
          <cell r="R657" t="str">
            <v>Used VehicleOther Variable expenses per retail</v>
          </cell>
          <cell r="S657"/>
          <cell r="T657"/>
          <cell r="U657"/>
        </row>
        <row r="658">
          <cell r="I658" t="str">
            <v>Other Variable expenses per retail</v>
          </cell>
          <cell r="O658"/>
          <cell r="P658" t="str">
            <v>421-4257</v>
          </cell>
          <cell r="Q658" t="str">
            <v>Used Vehicle</v>
          </cell>
          <cell r="R658" t="str">
            <v>Used VehicleOther Variable expenses per retail</v>
          </cell>
          <cell r="S658"/>
          <cell r="T658"/>
          <cell r="U658"/>
        </row>
        <row r="659">
          <cell r="I659" t="str">
            <v>Other Variable expenses per retail</v>
          </cell>
          <cell r="O659"/>
          <cell r="P659" t="str">
            <v>320-4257</v>
          </cell>
          <cell r="Q659" t="str">
            <v>Used Vehicle</v>
          </cell>
          <cell r="R659" t="str">
            <v>Used VehicleOther Variable expenses per retail</v>
          </cell>
          <cell r="S659"/>
          <cell r="T659"/>
          <cell r="U659"/>
        </row>
        <row r="660">
          <cell r="I660" t="str">
            <v>Other Variable expenses per retail</v>
          </cell>
          <cell r="O660"/>
          <cell r="P660" t="str">
            <v>321-4257</v>
          </cell>
          <cell r="Q660" t="str">
            <v>Used Vehicle</v>
          </cell>
          <cell r="R660" t="str">
            <v>Used VehicleOther Variable expenses per retail</v>
          </cell>
          <cell r="S660"/>
          <cell r="T660"/>
          <cell r="U660"/>
        </row>
        <row r="661">
          <cell r="I661" t="str">
            <v>Other Variable expenses per retail</v>
          </cell>
          <cell r="O661"/>
          <cell r="P661" t="str">
            <v>120-4257</v>
          </cell>
          <cell r="Q661" t="str">
            <v>Used Vehicle</v>
          </cell>
          <cell r="R661" t="str">
            <v>Used VehicleOther Variable expenses per retail</v>
          </cell>
          <cell r="S661"/>
          <cell r="T661"/>
          <cell r="U661"/>
        </row>
        <row r="662">
          <cell r="I662" t="str">
            <v>Other Variable expenses per retail</v>
          </cell>
          <cell r="O662"/>
          <cell r="P662" t="str">
            <v>121-4257</v>
          </cell>
          <cell r="Q662" t="str">
            <v>Used Vehicle</v>
          </cell>
          <cell r="R662" t="str">
            <v>Used VehicleOther Variable expenses per retail</v>
          </cell>
          <cell r="S662"/>
          <cell r="T662"/>
          <cell r="U662"/>
        </row>
        <row r="663">
          <cell r="I663" t="str">
            <v>Other UV retail gross profit p.u.</v>
          </cell>
          <cell r="O663"/>
          <cell r="P663" t="str">
            <v>122-4258</v>
          </cell>
          <cell r="Q663" t="str">
            <v>LEX Used Vehicle</v>
          </cell>
          <cell r="R663" t="str">
            <v>LEX Used VehicleOther UV retail gross profit p.u.</v>
          </cell>
          <cell r="S663"/>
          <cell r="T663"/>
          <cell r="U663"/>
        </row>
        <row r="664">
          <cell r="I664" t="str">
            <v>Toyota Care Income per vehicle retailed</v>
          </cell>
          <cell r="O664"/>
          <cell r="P664" t="str">
            <v>220-4258</v>
          </cell>
          <cell r="Q664" t="str">
            <v>F&amp;I</v>
          </cell>
          <cell r="R664" t="str">
            <v>F&amp;IToyota Care Income per vehicle retailed</v>
          </cell>
          <cell r="S664"/>
          <cell r="T664"/>
          <cell r="U664"/>
        </row>
        <row r="665">
          <cell r="I665" t="str">
            <v>Toyota Care Income per vehicle retailed</v>
          </cell>
          <cell r="O665"/>
          <cell r="P665" t="str">
            <v>420-4258</v>
          </cell>
          <cell r="Q665" t="str">
            <v>F&amp;I</v>
          </cell>
          <cell r="R665" t="str">
            <v>F&amp;IToyota Care Income per vehicle retailed</v>
          </cell>
          <cell r="S665"/>
          <cell r="T665"/>
          <cell r="U665"/>
        </row>
        <row r="666">
          <cell r="I666" t="str">
            <v>Toyota Care Income per vehicle retailed</v>
          </cell>
          <cell r="O666"/>
          <cell r="P666" t="str">
            <v>320-4258</v>
          </cell>
          <cell r="Q666" t="str">
            <v>F&amp;I</v>
          </cell>
          <cell r="R666" t="str">
            <v>F&amp;IToyota Care Income per vehicle retailed</v>
          </cell>
          <cell r="S666"/>
          <cell r="T666"/>
          <cell r="U666"/>
        </row>
        <row r="667">
          <cell r="I667" t="str">
            <v>Toyota Care Income per vehicle retailed</v>
          </cell>
          <cell r="O667"/>
          <cell r="P667" t="str">
            <v>120-4258</v>
          </cell>
          <cell r="Q667" t="str">
            <v>F&amp;I</v>
          </cell>
          <cell r="R667" t="str">
            <v>F&amp;IToyota Care Income per vehicle retailed</v>
          </cell>
          <cell r="S667"/>
          <cell r="T667"/>
          <cell r="U667"/>
        </row>
        <row r="668">
          <cell r="I668" t="str">
            <v>Toyota Care Income per vehicle retailed</v>
          </cell>
          <cell r="O668"/>
          <cell r="P668" t="str">
            <v>121-4258</v>
          </cell>
          <cell r="Q668" t="str">
            <v>F&amp;I</v>
          </cell>
          <cell r="R668" t="str">
            <v>F&amp;IToyota Care Income per vehicle retailed</v>
          </cell>
          <cell r="S668"/>
          <cell r="T668"/>
          <cell r="U668"/>
        </row>
        <row r="669">
          <cell r="I669" t="str">
            <v>Other Variable expenses per retail</v>
          </cell>
          <cell r="O669"/>
          <cell r="P669" t="str">
            <v>221-4258</v>
          </cell>
          <cell r="Q669" t="str">
            <v>Used Vehicle</v>
          </cell>
          <cell r="R669" t="str">
            <v>Used VehicleOther Variable expenses per retail</v>
          </cell>
          <cell r="S669"/>
          <cell r="T669"/>
          <cell r="U669"/>
        </row>
        <row r="670">
          <cell r="I670" t="str">
            <v>Other Variable expenses per retail</v>
          </cell>
          <cell r="O670"/>
          <cell r="P670" t="str">
            <v>421-4258</v>
          </cell>
          <cell r="Q670" t="str">
            <v>Used Vehicle</v>
          </cell>
          <cell r="R670" t="str">
            <v>Used VehicleOther Variable expenses per retail</v>
          </cell>
          <cell r="S670"/>
          <cell r="T670"/>
          <cell r="U670"/>
        </row>
        <row r="671">
          <cell r="I671" t="str">
            <v>Other Variable expenses per retail</v>
          </cell>
          <cell r="O671"/>
          <cell r="P671" t="str">
            <v>321-4258</v>
          </cell>
          <cell r="Q671" t="str">
            <v>Used Vehicle</v>
          </cell>
          <cell r="R671" t="str">
            <v>Used VehicleOther Variable expenses per retail</v>
          </cell>
          <cell r="S671"/>
          <cell r="T671"/>
          <cell r="U671"/>
        </row>
        <row r="672">
          <cell r="I672" t="str">
            <v>Retail Gross p.u.</v>
          </cell>
          <cell r="O672"/>
          <cell r="P672" t="str">
            <v>100-4290</v>
          </cell>
          <cell r="Q672" t="str">
            <v>New Vehicle</v>
          </cell>
          <cell r="R672" t="str">
            <v>New VehicleRetail Gross p.u.</v>
          </cell>
          <cell r="S672"/>
          <cell r="T672"/>
          <cell r="U672"/>
        </row>
        <row r="673">
          <cell r="I673" t="str">
            <v>Retail Gross p.u.</v>
          </cell>
          <cell r="O673"/>
          <cell r="P673" t="str">
            <v>200-4290</v>
          </cell>
          <cell r="Q673" t="str">
            <v>New Vehicle</v>
          </cell>
          <cell r="R673" t="str">
            <v>New VehicleRetail Gross p.u.</v>
          </cell>
          <cell r="S673"/>
          <cell r="T673"/>
          <cell r="U673"/>
        </row>
        <row r="674">
          <cell r="I674" t="str">
            <v>Retail Gross p.u.</v>
          </cell>
          <cell r="O674"/>
          <cell r="P674" t="str">
            <v>400-4290</v>
          </cell>
          <cell r="Q674" t="str">
            <v>New Vehicle</v>
          </cell>
          <cell r="R674" t="str">
            <v>New VehicleRetail Gross p.u.</v>
          </cell>
          <cell r="S674"/>
          <cell r="T674"/>
          <cell r="U674"/>
        </row>
        <row r="675">
          <cell r="I675" t="str">
            <v>Retail Gross p.u.</v>
          </cell>
          <cell r="O675"/>
          <cell r="P675" t="str">
            <v>300-4290</v>
          </cell>
          <cell r="Q675" t="str">
            <v>New Vehicle</v>
          </cell>
          <cell r="R675" t="str">
            <v>New VehicleRetail Gross p.u.</v>
          </cell>
          <cell r="S675"/>
          <cell r="T675"/>
          <cell r="U675"/>
        </row>
        <row r="676">
          <cell r="I676" t="str">
            <v>Retail Gross Profit % of  Sales</v>
          </cell>
          <cell r="O676"/>
          <cell r="P676" t="str">
            <v>240-4300</v>
          </cell>
          <cell r="Q676" t="str">
            <v>Service</v>
          </cell>
          <cell r="R676" t="str">
            <v>ServiceRetail Gross Profit % of  Sales</v>
          </cell>
          <cell r="S676"/>
          <cell r="T676"/>
          <cell r="U676"/>
        </row>
        <row r="677">
          <cell r="I677" t="str">
            <v>Retail Gross Profit % of  Sales</v>
          </cell>
          <cell r="O677"/>
          <cell r="P677" t="str">
            <v>340-4300</v>
          </cell>
          <cell r="Q677" t="str">
            <v>Service</v>
          </cell>
          <cell r="R677" t="str">
            <v>ServiceRetail Gross Profit % of  Sales</v>
          </cell>
          <cell r="S677"/>
          <cell r="T677"/>
          <cell r="U677"/>
        </row>
        <row r="678">
          <cell r="I678" t="str">
            <v>Retail Gross Profit % of  Sales</v>
          </cell>
          <cell r="O678"/>
          <cell r="P678" t="str">
            <v>440-4300</v>
          </cell>
          <cell r="Q678" t="str">
            <v>Service</v>
          </cell>
          <cell r="R678" t="str">
            <v>ServiceRetail Gross Profit % of  Sales</v>
          </cell>
          <cell r="S678"/>
          <cell r="T678"/>
          <cell r="U678"/>
        </row>
        <row r="679">
          <cell r="I679" t="str">
            <v>Retail Gross Profit % of  Sales</v>
          </cell>
          <cell r="O679"/>
          <cell r="P679" t="str">
            <v>140-4300</v>
          </cell>
          <cell r="Q679" t="str">
            <v>Service</v>
          </cell>
          <cell r="R679" t="str">
            <v>ServiceRetail Gross Profit % of  Sales</v>
          </cell>
          <cell r="S679"/>
          <cell r="T679"/>
          <cell r="U679"/>
        </row>
        <row r="680">
          <cell r="I680" t="str">
            <v>Retail Gross Profit % of  Sales</v>
          </cell>
          <cell r="O680"/>
          <cell r="P680" t="str">
            <v>142-4300</v>
          </cell>
          <cell r="Q680" t="str">
            <v>Lex Service</v>
          </cell>
          <cell r="R680" t="str">
            <v>Lex ServiceRetail Gross Profit % of  Sales</v>
          </cell>
          <cell r="S680"/>
          <cell r="T680"/>
          <cell r="U680"/>
        </row>
        <row r="681">
          <cell r="I681" t="str">
            <v>Retail Gross Profit % of  Sales</v>
          </cell>
          <cell r="O681"/>
          <cell r="P681" t="str">
            <v>150-4300</v>
          </cell>
          <cell r="Q681" t="str">
            <v>Retail Detailing</v>
          </cell>
          <cell r="R681" t="str">
            <v>Retail DetailingRetail Gross Profit % of  Sales</v>
          </cell>
          <cell r="S681"/>
          <cell r="T681"/>
          <cell r="U681"/>
        </row>
        <row r="682">
          <cell r="I682" t="str">
            <v>Other Overheads as % of Total Gross Profit</v>
          </cell>
          <cell r="O682"/>
          <cell r="P682" t="str">
            <v>170-4300</v>
          </cell>
          <cell r="Q682" t="str">
            <v>Admin &amp; Other</v>
          </cell>
          <cell r="R682" t="str">
            <v>Admin &amp; OtherOther Overheads as % of Total Gross Profit</v>
          </cell>
          <cell r="S682"/>
          <cell r="T682"/>
          <cell r="U682"/>
        </row>
        <row r="683">
          <cell r="I683" t="str">
            <v>Retail Gross Profit % of  Sales</v>
          </cell>
          <cell r="O683"/>
          <cell r="P683" t="str">
            <v>147-4300</v>
          </cell>
          <cell r="Q683" t="str">
            <v>Service</v>
          </cell>
          <cell r="R683" t="str">
            <v>ServiceRetail Gross Profit % of  Sales</v>
          </cell>
          <cell r="S683"/>
          <cell r="T683"/>
          <cell r="U683"/>
        </row>
        <row r="684">
          <cell r="I684" t="str">
            <v>Retail Gross Profit % of  Sales</v>
          </cell>
          <cell r="O684"/>
          <cell r="P684" t="str">
            <v>140-4301</v>
          </cell>
          <cell r="Q684" t="str">
            <v>Service</v>
          </cell>
          <cell r="R684" t="str">
            <v>ServiceRetail Gross Profit % of  Sales</v>
          </cell>
          <cell r="S684"/>
          <cell r="T684"/>
          <cell r="U684"/>
        </row>
        <row r="685">
          <cell r="I685" t="str">
            <v>Retail Gross Profit % of  Sales</v>
          </cell>
          <cell r="O685"/>
          <cell r="P685" t="str">
            <v>142-4301</v>
          </cell>
          <cell r="Q685" t="str">
            <v>Lex Service</v>
          </cell>
          <cell r="R685" t="str">
            <v>Lex ServiceRetail Gross Profit % of  Sales</v>
          </cell>
          <cell r="S685"/>
          <cell r="T685"/>
          <cell r="U685"/>
        </row>
        <row r="686">
          <cell r="I686" t="str">
            <v>Retail Gross Profit % of  Sales</v>
          </cell>
          <cell r="O686"/>
          <cell r="P686" t="str">
            <v>340-4301</v>
          </cell>
          <cell r="Q686" t="str">
            <v>Service</v>
          </cell>
          <cell r="R686" t="str">
            <v>ServiceRetail Gross Profit % of  Sales</v>
          </cell>
          <cell r="S686"/>
          <cell r="T686"/>
          <cell r="U686"/>
        </row>
        <row r="687">
          <cell r="I687" t="str">
            <v>Retail Gross Profit % of  Sales</v>
          </cell>
          <cell r="O687"/>
          <cell r="P687" t="str">
            <v>240-4301</v>
          </cell>
          <cell r="Q687" t="str">
            <v>Service</v>
          </cell>
          <cell r="R687" t="str">
            <v>ServiceRetail Gross Profit % of  Sales</v>
          </cell>
          <cell r="S687"/>
          <cell r="T687"/>
          <cell r="U687"/>
        </row>
        <row r="688">
          <cell r="I688" t="str">
            <v>Retail Gross Profit % of  Sales</v>
          </cell>
          <cell r="O688"/>
          <cell r="P688" t="str">
            <v>440-4301</v>
          </cell>
          <cell r="Q688" t="str">
            <v>Service</v>
          </cell>
          <cell r="R688" t="str">
            <v>ServiceRetail Gross Profit % of  Sales</v>
          </cell>
          <cell r="S688"/>
          <cell r="T688"/>
          <cell r="U688"/>
        </row>
        <row r="689">
          <cell r="I689" t="str">
            <v>Retail Gross Profit % of  Sales</v>
          </cell>
          <cell r="O689"/>
          <cell r="P689" t="str">
            <v>147-4301</v>
          </cell>
          <cell r="Q689" t="str">
            <v>Service</v>
          </cell>
          <cell r="R689" t="str">
            <v>ServiceRetail Gross Profit % of  Sales</v>
          </cell>
          <cell r="S689"/>
          <cell r="T689"/>
          <cell r="U689"/>
        </row>
        <row r="690">
          <cell r="I690" t="str">
            <v>Toyota Care Income per vehicle retailed</v>
          </cell>
          <cell r="O690"/>
          <cell r="P690" t="str">
            <v>170-4301</v>
          </cell>
          <cell r="Q690" t="str">
            <v>F&amp;I</v>
          </cell>
          <cell r="R690" t="str">
            <v>F&amp;IToyota Care Income per vehicle retailed</v>
          </cell>
          <cell r="S690"/>
          <cell r="T690"/>
          <cell r="U690"/>
        </row>
        <row r="691">
          <cell r="I691" t="str">
            <v>Retail Gross Profit % of  Sales</v>
          </cell>
          <cell r="O691"/>
          <cell r="P691" t="str">
            <v>140-4302</v>
          </cell>
          <cell r="Q691" t="str">
            <v>Service</v>
          </cell>
          <cell r="R691" t="str">
            <v>ServiceRetail Gross Profit % of  Sales</v>
          </cell>
          <cell r="S691"/>
          <cell r="T691"/>
          <cell r="U691"/>
        </row>
        <row r="692">
          <cell r="I692" t="str">
            <v>Retail Gross Profit % of  Sales</v>
          </cell>
          <cell r="O692"/>
          <cell r="P692" t="str">
            <v>142-4302</v>
          </cell>
          <cell r="Q692" t="str">
            <v>Lex Service</v>
          </cell>
          <cell r="R692" t="str">
            <v>Lex ServiceRetail Gross Profit % of  Sales</v>
          </cell>
          <cell r="S692"/>
          <cell r="T692"/>
          <cell r="U692"/>
        </row>
        <row r="693">
          <cell r="I693" t="str">
            <v>Retail Gross Profit % of  Sales</v>
          </cell>
          <cell r="O693"/>
          <cell r="P693" t="str">
            <v>440-4302</v>
          </cell>
          <cell r="Q693" t="str">
            <v>Service</v>
          </cell>
          <cell r="R693" t="str">
            <v>ServiceRetail Gross Profit % of  Sales</v>
          </cell>
          <cell r="S693"/>
          <cell r="T693"/>
          <cell r="U693"/>
        </row>
        <row r="694">
          <cell r="I694" t="str">
            <v>Retail Gross Profit % of  Sales</v>
          </cell>
          <cell r="O694"/>
          <cell r="P694" t="str">
            <v>340-4302</v>
          </cell>
          <cell r="Q694" t="str">
            <v>Service</v>
          </cell>
          <cell r="R694" t="str">
            <v>ServiceRetail Gross Profit % of  Sales</v>
          </cell>
          <cell r="S694"/>
          <cell r="T694"/>
          <cell r="U694"/>
        </row>
        <row r="695">
          <cell r="I695" t="str">
            <v>Retail Gross Profit % of  Sales</v>
          </cell>
          <cell r="O695"/>
          <cell r="P695" t="str">
            <v>240-4302</v>
          </cell>
          <cell r="Q695" t="str">
            <v>Service</v>
          </cell>
          <cell r="R695" t="str">
            <v>ServiceRetail Gross Profit % of  Sales</v>
          </cell>
          <cell r="S695"/>
          <cell r="T695"/>
          <cell r="U695"/>
        </row>
        <row r="696">
          <cell r="I696" t="str">
            <v>Other Overheads as % of Total Gross Profit</v>
          </cell>
          <cell r="O696"/>
          <cell r="P696" t="str">
            <v>170-4302</v>
          </cell>
          <cell r="Q696" t="str">
            <v>Admin &amp; Other</v>
          </cell>
          <cell r="R696" t="str">
            <v>Admin &amp; OtherOther Overheads as % of Total Gross Profit</v>
          </cell>
          <cell r="S696"/>
          <cell r="T696"/>
          <cell r="U696"/>
        </row>
        <row r="697">
          <cell r="I697" t="str">
            <v>Retail Gross Profit % of  Sales</v>
          </cell>
          <cell r="O697"/>
          <cell r="P697" t="str">
            <v>147-4302</v>
          </cell>
          <cell r="Q697" t="str">
            <v>Service</v>
          </cell>
          <cell r="R697" t="str">
            <v>ServiceRetail Gross Profit % of  Sales</v>
          </cell>
          <cell r="S697"/>
          <cell r="T697"/>
          <cell r="U697"/>
        </row>
        <row r="698">
          <cell r="I698" t="str">
            <v>Retail Gross Profit % of  Sales</v>
          </cell>
          <cell r="O698"/>
          <cell r="P698" t="str">
            <v>140-4303</v>
          </cell>
          <cell r="Q698" t="str">
            <v>Service</v>
          </cell>
          <cell r="R698" t="str">
            <v>ServiceRetail Gross Profit % of  Sales</v>
          </cell>
          <cell r="S698"/>
          <cell r="T698"/>
          <cell r="U698"/>
        </row>
        <row r="699">
          <cell r="I699" t="str">
            <v>Retail Gross Profit % of  Sales</v>
          </cell>
          <cell r="O699"/>
          <cell r="P699" t="str">
            <v>142-4303</v>
          </cell>
          <cell r="Q699" t="str">
            <v>Lex Service</v>
          </cell>
          <cell r="R699" t="str">
            <v>Lex ServiceRetail Gross Profit % of  Sales</v>
          </cell>
          <cell r="S699"/>
          <cell r="T699"/>
          <cell r="U699"/>
        </row>
        <row r="700">
          <cell r="I700" t="str">
            <v>Retail Gross Profit % of  Sales</v>
          </cell>
          <cell r="O700"/>
          <cell r="P700" t="str">
            <v>936-4303</v>
          </cell>
          <cell r="Q700" t="str">
            <v>Bridgestone</v>
          </cell>
          <cell r="R700" t="str">
            <v>BridgestoneRetail Gross Profit % of  Sales</v>
          </cell>
          <cell r="S700"/>
          <cell r="T700"/>
          <cell r="U700"/>
        </row>
        <row r="701">
          <cell r="I701" t="str">
            <v>Retail Gross Profit % of  Sales</v>
          </cell>
          <cell r="O701"/>
          <cell r="P701" t="str">
            <v>935-4303</v>
          </cell>
          <cell r="Q701" t="str">
            <v>Bridgestone</v>
          </cell>
          <cell r="R701" t="str">
            <v>BridgestoneRetail Gross Profit % of  Sales</v>
          </cell>
          <cell r="S701"/>
          <cell r="T701"/>
          <cell r="U701"/>
        </row>
        <row r="702">
          <cell r="I702" t="str">
            <v>Retail Gross Profit % of  Sales</v>
          </cell>
          <cell r="O702"/>
          <cell r="P702" t="str">
            <v>240-4303</v>
          </cell>
          <cell r="Q702" t="str">
            <v>Service</v>
          </cell>
          <cell r="R702" t="str">
            <v>ServiceRetail Gross Profit % of  Sales</v>
          </cell>
          <cell r="S702"/>
          <cell r="T702"/>
          <cell r="U702"/>
        </row>
        <row r="703">
          <cell r="I703" t="str">
            <v>Retail Gross Profit % of  Sales</v>
          </cell>
          <cell r="O703"/>
          <cell r="P703" t="str">
            <v>440-4303</v>
          </cell>
          <cell r="Q703" t="str">
            <v>Service</v>
          </cell>
          <cell r="R703" t="str">
            <v>ServiceRetail Gross Profit % of  Sales</v>
          </cell>
          <cell r="S703"/>
          <cell r="T703"/>
          <cell r="U703"/>
        </row>
        <row r="704">
          <cell r="I704" t="str">
            <v>Retail Gross Profit % of  Sales</v>
          </cell>
          <cell r="O704"/>
          <cell r="P704" t="str">
            <v>340-4303</v>
          </cell>
          <cell r="Q704" t="str">
            <v>Service</v>
          </cell>
          <cell r="R704" t="str">
            <v>ServiceRetail Gross Profit % of  Sales</v>
          </cell>
          <cell r="S704"/>
          <cell r="T704"/>
          <cell r="U704"/>
        </row>
        <row r="705">
          <cell r="I705" t="str">
            <v>Retail Gross Profit % of  Sales</v>
          </cell>
          <cell r="O705"/>
          <cell r="P705" t="str">
            <v>147-4303</v>
          </cell>
          <cell r="Q705" t="str">
            <v>Service</v>
          </cell>
          <cell r="R705" t="str">
            <v>ServiceRetail Gross Profit % of  Sales</v>
          </cell>
          <cell r="S705"/>
          <cell r="T705"/>
          <cell r="U705"/>
        </row>
        <row r="706">
          <cell r="I706" t="str">
            <v>Retail Gross Profit % of  Sales</v>
          </cell>
          <cell r="O706"/>
          <cell r="P706" t="str">
            <v>440-4312</v>
          </cell>
          <cell r="Q706" t="str">
            <v>Service</v>
          </cell>
          <cell r="R706" t="str">
            <v>ServiceRetail Gross Profit % of  Sales</v>
          </cell>
          <cell r="S706"/>
          <cell r="T706"/>
          <cell r="U706"/>
        </row>
        <row r="707">
          <cell r="I707" t="str">
            <v>Retail Gross Profit % of  Sales</v>
          </cell>
          <cell r="O707"/>
          <cell r="P707" t="str">
            <v>140-4312</v>
          </cell>
          <cell r="Q707" t="str">
            <v>Service</v>
          </cell>
          <cell r="R707" t="str">
            <v>ServiceRetail Gross Profit % of  Sales</v>
          </cell>
          <cell r="S707"/>
          <cell r="T707"/>
          <cell r="U707"/>
        </row>
        <row r="708">
          <cell r="I708" t="str">
            <v>Retail Gross Profit % of  Sales</v>
          </cell>
          <cell r="O708"/>
          <cell r="P708" t="str">
            <v>142-4312</v>
          </cell>
          <cell r="Q708" t="str">
            <v>Lex Service</v>
          </cell>
          <cell r="R708" t="str">
            <v>Lex ServiceRetail Gross Profit % of  Sales</v>
          </cell>
          <cell r="S708"/>
          <cell r="T708"/>
          <cell r="U708"/>
        </row>
        <row r="709">
          <cell r="I709" t="str">
            <v>Retail Gross Profit % of  Sales</v>
          </cell>
          <cell r="O709"/>
          <cell r="P709" t="str">
            <v>340-4312</v>
          </cell>
          <cell r="Q709" t="str">
            <v>Service</v>
          </cell>
          <cell r="R709" t="str">
            <v>ServiceRetail Gross Profit % of  Sales</v>
          </cell>
          <cell r="S709"/>
          <cell r="T709"/>
          <cell r="U709"/>
        </row>
        <row r="710">
          <cell r="I710" t="str">
            <v>Retail Gross Profit % of  Sales</v>
          </cell>
          <cell r="O710"/>
          <cell r="P710" t="str">
            <v>240-4312</v>
          </cell>
          <cell r="Q710" t="str">
            <v>Service</v>
          </cell>
          <cell r="R710" t="str">
            <v>ServiceRetail Gross Profit % of  Sales</v>
          </cell>
          <cell r="S710"/>
          <cell r="T710"/>
          <cell r="U710"/>
        </row>
        <row r="711">
          <cell r="I711" t="str">
            <v>Retail Gross Profit % of  Sales</v>
          </cell>
          <cell r="O711"/>
          <cell r="P711" t="str">
            <v>147-4312</v>
          </cell>
          <cell r="Q711" t="str">
            <v>Service</v>
          </cell>
          <cell r="R711" t="str">
            <v>ServiceRetail Gross Profit % of  Sales</v>
          </cell>
          <cell r="S711"/>
          <cell r="T711"/>
          <cell r="U711"/>
        </row>
        <row r="712">
          <cell r="I712" t="str">
            <v>Warranty Gross Profit % of  Sales</v>
          </cell>
          <cell r="O712"/>
          <cell r="P712" t="str">
            <v>240-4320</v>
          </cell>
          <cell r="Q712" t="str">
            <v>Service</v>
          </cell>
          <cell r="R712" t="str">
            <v>ServiceWarranty Gross Profit % of  Sales</v>
          </cell>
          <cell r="S712"/>
          <cell r="T712"/>
          <cell r="U712"/>
        </row>
        <row r="713">
          <cell r="I713" t="str">
            <v>Warranty Gross Profit % of  Sales</v>
          </cell>
          <cell r="O713"/>
          <cell r="P713" t="str">
            <v>340-4320</v>
          </cell>
          <cell r="Q713" t="str">
            <v>Service</v>
          </cell>
          <cell r="R713" t="str">
            <v>ServiceWarranty Gross Profit % of  Sales</v>
          </cell>
          <cell r="S713"/>
          <cell r="T713"/>
          <cell r="U713"/>
        </row>
        <row r="714">
          <cell r="I714" t="str">
            <v>Warranty Gross Profit % of  Sales</v>
          </cell>
          <cell r="O714"/>
          <cell r="P714" t="str">
            <v>140-4320</v>
          </cell>
          <cell r="Q714" t="str">
            <v>Service</v>
          </cell>
          <cell r="R714" t="str">
            <v>ServiceWarranty Gross Profit % of  Sales</v>
          </cell>
          <cell r="S714"/>
          <cell r="T714"/>
          <cell r="U714"/>
        </row>
        <row r="715">
          <cell r="I715" t="str">
            <v>Warranty Gross Profit % of  Sales</v>
          </cell>
          <cell r="O715"/>
          <cell r="P715" t="str">
            <v>142-4320</v>
          </cell>
          <cell r="Q715" t="str">
            <v>Lex Service</v>
          </cell>
          <cell r="R715" t="str">
            <v>Lex ServiceWarranty Gross Profit % of  Sales</v>
          </cell>
          <cell r="S715"/>
          <cell r="T715"/>
          <cell r="U715"/>
        </row>
        <row r="716">
          <cell r="I716" t="str">
            <v>Warranty Gross Profit % of  Sales</v>
          </cell>
          <cell r="O716"/>
          <cell r="P716" t="str">
            <v>440-4320</v>
          </cell>
          <cell r="Q716" t="str">
            <v>Service</v>
          </cell>
          <cell r="R716" t="str">
            <v>ServiceWarranty Gross Profit % of  Sales</v>
          </cell>
          <cell r="S716"/>
          <cell r="T716"/>
          <cell r="U716"/>
        </row>
        <row r="717">
          <cell r="I717" t="str">
            <v>Other Overheads as % of Total Gross Profit</v>
          </cell>
          <cell r="O717"/>
          <cell r="P717" t="str">
            <v>170-4320</v>
          </cell>
          <cell r="Q717" t="str">
            <v>Admin &amp; Other</v>
          </cell>
          <cell r="R717" t="str">
            <v>Admin &amp; OtherOther Overheads as % of Total Gross Profit</v>
          </cell>
          <cell r="S717"/>
          <cell r="T717"/>
          <cell r="U717"/>
        </row>
        <row r="718">
          <cell r="I718" t="str">
            <v>Warranty Gross Profit % of  Sales</v>
          </cell>
          <cell r="O718"/>
          <cell r="P718" t="str">
            <v>147-4320</v>
          </cell>
          <cell r="Q718" t="str">
            <v>Service</v>
          </cell>
          <cell r="R718" t="str">
            <v>ServiceWarranty Gross Profit % of  Sales</v>
          </cell>
          <cell r="S718"/>
          <cell r="T718"/>
          <cell r="U718"/>
        </row>
        <row r="719">
          <cell r="I719" t="str">
            <v>Retail Gross Profit % of  Sales</v>
          </cell>
          <cell r="O719"/>
          <cell r="P719" t="str">
            <v>440-4321</v>
          </cell>
          <cell r="Q719" t="str">
            <v>Service</v>
          </cell>
          <cell r="R719" t="str">
            <v>ServiceRetail Gross Profit % of  Sales</v>
          </cell>
          <cell r="S719"/>
          <cell r="T719"/>
          <cell r="U719"/>
        </row>
        <row r="720">
          <cell r="I720" t="str">
            <v>Retail Gross Profit % of  Sales</v>
          </cell>
          <cell r="O720"/>
          <cell r="P720" t="str">
            <v>147-4321</v>
          </cell>
          <cell r="Q720" t="str">
            <v>Service</v>
          </cell>
          <cell r="R720" t="str">
            <v>ServiceRetail Gross Profit % of  Sales</v>
          </cell>
          <cell r="S720"/>
          <cell r="T720"/>
          <cell r="U720"/>
        </row>
        <row r="721">
          <cell r="I721" t="str">
            <v>Internal Gross Profit % of  Sales</v>
          </cell>
          <cell r="O721"/>
          <cell r="P721" t="str">
            <v>440-4340</v>
          </cell>
          <cell r="Q721" t="str">
            <v>Service</v>
          </cell>
          <cell r="R721" t="str">
            <v>ServiceInternal Gross Profit % of  Sales</v>
          </cell>
          <cell r="S721"/>
          <cell r="T721"/>
          <cell r="U721"/>
        </row>
        <row r="722">
          <cell r="I722" t="str">
            <v>Internal Gross Profit % of  Sales</v>
          </cell>
          <cell r="O722"/>
          <cell r="P722" t="str">
            <v>240-4340</v>
          </cell>
          <cell r="Q722" t="str">
            <v>Service</v>
          </cell>
          <cell r="R722" t="str">
            <v>ServiceInternal Gross Profit % of  Sales</v>
          </cell>
          <cell r="S722"/>
          <cell r="T722"/>
          <cell r="U722"/>
        </row>
        <row r="723">
          <cell r="I723" t="str">
            <v>Internal Gross Profit % of  Sales</v>
          </cell>
          <cell r="O723"/>
          <cell r="P723" t="str">
            <v>140-4340</v>
          </cell>
          <cell r="Q723" t="str">
            <v>Service</v>
          </cell>
          <cell r="R723" t="str">
            <v>ServiceInternal Gross Profit % of  Sales</v>
          </cell>
          <cell r="S723"/>
          <cell r="T723"/>
          <cell r="U723"/>
        </row>
        <row r="724">
          <cell r="I724" t="str">
            <v>Internal Gross Profit % of  Sales</v>
          </cell>
          <cell r="O724"/>
          <cell r="P724" t="str">
            <v>142-4340</v>
          </cell>
          <cell r="Q724" t="str">
            <v>Lex Service</v>
          </cell>
          <cell r="R724" t="str">
            <v>Lex ServiceInternal Gross Profit % of  Sales</v>
          </cell>
          <cell r="S724"/>
          <cell r="T724"/>
          <cell r="U724"/>
        </row>
        <row r="725">
          <cell r="I725" t="str">
            <v>Internal Gross Profit % of  Sales</v>
          </cell>
          <cell r="O725"/>
          <cell r="P725" t="str">
            <v>340-4340</v>
          </cell>
          <cell r="Q725" t="str">
            <v>Service</v>
          </cell>
          <cell r="R725" t="str">
            <v>ServiceInternal Gross Profit % of  Sales</v>
          </cell>
          <cell r="S725"/>
          <cell r="T725"/>
          <cell r="U725"/>
        </row>
        <row r="726">
          <cell r="I726" t="str">
            <v>Internal Gross Profit % of  Sales</v>
          </cell>
          <cell r="O726"/>
          <cell r="P726" t="str">
            <v>150-4340</v>
          </cell>
          <cell r="Q726" t="str">
            <v>Retail Detailing</v>
          </cell>
          <cell r="R726" t="str">
            <v>Retail DetailingInternal Gross Profit % of  Sales</v>
          </cell>
          <cell r="S726"/>
          <cell r="T726"/>
          <cell r="U726"/>
        </row>
        <row r="727">
          <cell r="I727" t="str">
            <v>Other Overheads as % of Total Gross Profit</v>
          </cell>
          <cell r="O727"/>
          <cell r="P727" t="str">
            <v>170-4340</v>
          </cell>
          <cell r="Q727" t="str">
            <v>Admin &amp; Other</v>
          </cell>
          <cell r="R727" t="str">
            <v>Admin &amp; OtherOther Overheads as % of Total Gross Profit</v>
          </cell>
          <cell r="S727"/>
          <cell r="T727"/>
          <cell r="U727"/>
        </row>
        <row r="728">
          <cell r="I728" t="str">
            <v>Internal Gross Profit % of  Sales</v>
          </cell>
          <cell r="O728"/>
          <cell r="P728" t="str">
            <v>147-4340</v>
          </cell>
          <cell r="Q728" t="str">
            <v>Service</v>
          </cell>
          <cell r="R728" t="str">
            <v>ServiceInternal Gross Profit % of  Sales</v>
          </cell>
          <cell r="S728"/>
          <cell r="T728"/>
          <cell r="U728"/>
        </row>
        <row r="729">
          <cell r="I729" t="str">
            <v>Internal Gross Profit % of  Sales</v>
          </cell>
          <cell r="O729"/>
          <cell r="P729" t="str">
            <v>140-4350</v>
          </cell>
          <cell r="Q729" t="str">
            <v>Service</v>
          </cell>
          <cell r="R729" t="str">
            <v>ServiceInternal Gross Profit % of  Sales</v>
          </cell>
          <cell r="S729"/>
          <cell r="T729"/>
          <cell r="U729"/>
        </row>
        <row r="730">
          <cell r="I730" t="str">
            <v>Internal Gross Profit % of  Sales</v>
          </cell>
          <cell r="O730"/>
          <cell r="P730" t="str">
            <v>142-4350</v>
          </cell>
          <cell r="Q730" t="str">
            <v>Lex Service</v>
          </cell>
          <cell r="R730" t="str">
            <v>Lex ServiceInternal Gross Profit % of  Sales</v>
          </cell>
          <cell r="S730"/>
          <cell r="T730"/>
          <cell r="U730"/>
        </row>
        <row r="731">
          <cell r="I731" t="str">
            <v>Other Overheads as % of Total Gross Profit</v>
          </cell>
          <cell r="O731"/>
          <cell r="P731" t="str">
            <v>170-4350</v>
          </cell>
          <cell r="Q731" t="str">
            <v>Admin &amp; Other</v>
          </cell>
          <cell r="R731" t="str">
            <v>Admin &amp; OtherOther Overheads as % of Total Gross Profit</v>
          </cell>
          <cell r="S731"/>
          <cell r="T731"/>
          <cell r="U731"/>
        </row>
        <row r="732">
          <cell r="I732" t="str">
            <v>Internal Gross Profit % of  Sales</v>
          </cell>
          <cell r="O732"/>
          <cell r="P732" t="str">
            <v>240-4350</v>
          </cell>
          <cell r="Q732" t="str">
            <v>Service</v>
          </cell>
          <cell r="R732" t="str">
            <v>ServiceInternal Gross Profit % of  Sales</v>
          </cell>
          <cell r="S732"/>
          <cell r="T732"/>
          <cell r="U732"/>
        </row>
        <row r="733">
          <cell r="I733" t="str">
            <v>Internal Gross Profit % of  Sales</v>
          </cell>
          <cell r="O733"/>
          <cell r="P733" t="str">
            <v>440-4350</v>
          </cell>
          <cell r="Q733" t="str">
            <v>Service</v>
          </cell>
          <cell r="R733" t="str">
            <v>ServiceInternal Gross Profit % of  Sales</v>
          </cell>
          <cell r="S733"/>
          <cell r="T733"/>
          <cell r="U733"/>
        </row>
        <row r="734">
          <cell r="I734" t="str">
            <v>Internal Gross Profit % of  Sales</v>
          </cell>
          <cell r="O734"/>
          <cell r="P734" t="str">
            <v>340-4350</v>
          </cell>
          <cell r="Q734" t="str">
            <v>Service</v>
          </cell>
          <cell r="R734" t="str">
            <v>ServiceInternal Gross Profit % of  Sales</v>
          </cell>
          <cell r="S734"/>
          <cell r="T734"/>
          <cell r="U734"/>
        </row>
        <row r="735">
          <cell r="I735" t="str">
            <v>Internal Gross Profit % of  Sales</v>
          </cell>
          <cell r="O735"/>
          <cell r="P735" t="str">
            <v>147-4350</v>
          </cell>
          <cell r="Q735" t="str">
            <v>Service</v>
          </cell>
          <cell r="R735" t="str">
            <v>ServiceInternal Gross Profit % of  Sales</v>
          </cell>
          <cell r="S735"/>
          <cell r="T735"/>
          <cell r="U735"/>
        </row>
        <row r="736">
          <cell r="I736" t="str">
            <v>Unsold Labour  as % of Labour COS</v>
          </cell>
          <cell r="O736"/>
          <cell r="P736" t="str">
            <v>240-4370</v>
          </cell>
          <cell r="Q736" t="str">
            <v>Service</v>
          </cell>
          <cell r="R736" t="str">
            <v>ServiceUnsold Labour  as % of Labour COS</v>
          </cell>
          <cell r="S736"/>
          <cell r="T736"/>
          <cell r="U736"/>
        </row>
        <row r="737">
          <cell r="I737" t="str">
            <v>Unsold Labour  as % of Labour COS</v>
          </cell>
          <cell r="O737"/>
          <cell r="P737" t="str">
            <v>440-4370</v>
          </cell>
          <cell r="Q737" t="str">
            <v>Service</v>
          </cell>
          <cell r="R737" t="str">
            <v>ServiceUnsold Labour  as % of Labour COS</v>
          </cell>
          <cell r="S737"/>
          <cell r="T737"/>
          <cell r="U737"/>
        </row>
        <row r="738">
          <cell r="I738" t="str">
            <v>Unsold Labour  as % of Labour COS</v>
          </cell>
          <cell r="O738"/>
          <cell r="P738" t="str">
            <v>340-4370</v>
          </cell>
          <cell r="Q738" t="str">
            <v>Service</v>
          </cell>
          <cell r="R738" t="str">
            <v>ServiceUnsold Labour  as % of Labour COS</v>
          </cell>
          <cell r="S738"/>
          <cell r="T738"/>
          <cell r="U738"/>
        </row>
        <row r="739">
          <cell r="I739" t="str">
            <v>Unsold Labour  as % of Labour COS</v>
          </cell>
          <cell r="O739"/>
          <cell r="P739" t="str">
            <v>140-4370</v>
          </cell>
          <cell r="Q739" t="str">
            <v>Service</v>
          </cell>
          <cell r="R739" t="str">
            <v>ServiceUnsold Labour  as % of Labour COS</v>
          </cell>
          <cell r="S739"/>
          <cell r="T739"/>
          <cell r="U739"/>
        </row>
        <row r="740">
          <cell r="I740" t="str">
            <v>Unsold Labour  as % of Labour COS</v>
          </cell>
          <cell r="O740"/>
          <cell r="P740" t="str">
            <v>142-4370</v>
          </cell>
          <cell r="Q740" t="str">
            <v>Lex Service</v>
          </cell>
          <cell r="R740" t="str">
            <v>Lex ServiceUnsold Labour  as % of Labour COS</v>
          </cell>
          <cell r="S740"/>
          <cell r="T740"/>
          <cell r="U740"/>
        </row>
        <row r="741">
          <cell r="I741" t="str">
            <v>Unsold Labour  as % of Labour COS</v>
          </cell>
          <cell r="O741"/>
          <cell r="P741" t="str">
            <v>936-4370</v>
          </cell>
          <cell r="Q741" t="str">
            <v>Bridgestone</v>
          </cell>
          <cell r="R741" t="str">
            <v>BridgestoneUnsold Labour  as % of Labour COS</v>
          </cell>
          <cell r="S741"/>
          <cell r="T741"/>
          <cell r="U741"/>
        </row>
        <row r="742">
          <cell r="I742" t="str">
            <v>Unsold Labour  as % of Labour COS</v>
          </cell>
          <cell r="O742"/>
          <cell r="P742" t="str">
            <v>935-4370</v>
          </cell>
          <cell r="Q742" t="str">
            <v>Bridgestone</v>
          </cell>
          <cell r="R742" t="str">
            <v>BridgestoneUnsold Labour  as % of Labour COS</v>
          </cell>
          <cell r="S742"/>
          <cell r="T742"/>
          <cell r="U742"/>
        </row>
        <row r="743">
          <cell r="I743" t="str">
            <v>Other Overheads as % of Total Gross Profit</v>
          </cell>
          <cell r="O743"/>
          <cell r="P743" t="str">
            <v>170-4370</v>
          </cell>
          <cell r="Q743" t="str">
            <v>Admin &amp; Other</v>
          </cell>
          <cell r="R743" t="str">
            <v>Admin &amp; OtherOther Overheads as % of Total Gross Profit</v>
          </cell>
          <cell r="S743"/>
          <cell r="T743"/>
          <cell r="U743"/>
        </row>
        <row r="744">
          <cell r="I744" t="str">
            <v>Unsold Labour  as % of Labour COS</v>
          </cell>
          <cell r="O744"/>
          <cell r="P744" t="str">
            <v>147-4370</v>
          </cell>
          <cell r="Q744" t="str">
            <v>Service</v>
          </cell>
          <cell r="R744" t="str">
            <v>ServiceUnsold Labour  as % of Labour COS</v>
          </cell>
          <cell r="S744"/>
          <cell r="T744"/>
          <cell r="U744"/>
        </row>
        <row r="745">
          <cell r="I745" t="str">
            <v>Sublet Gross Profit % of Sales</v>
          </cell>
          <cell r="O745"/>
          <cell r="P745" t="str">
            <v>340-4390</v>
          </cell>
          <cell r="Q745" t="str">
            <v>Service</v>
          </cell>
          <cell r="R745" t="str">
            <v>ServiceSublet Gross Profit % of Sales</v>
          </cell>
          <cell r="S745"/>
          <cell r="T745"/>
          <cell r="U745"/>
        </row>
        <row r="746">
          <cell r="I746" t="str">
            <v>Sublet Gross Profit % of Sales</v>
          </cell>
          <cell r="O746"/>
          <cell r="P746" t="str">
            <v>440-4390</v>
          </cell>
          <cell r="Q746" t="str">
            <v>Service</v>
          </cell>
          <cell r="R746" t="str">
            <v>ServiceSublet Gross Profit % of Sales</v>
          </cell>
          <cell r="S746"/>
          <cell r="T746"/>
          <cell r="U746"/>
        </row>
        <row r="747">
          <cell r="I747" t="str">
            <v>Sublet Gross Profit % of Sales</v>
          </cell>
          <cell r="O747"/>
          <cell r="P747" t="str">
            <v>240-4390</v>
          </cell>
          <cell r="Q747" t="str">
            <v>Service</v>
          </cell>
          <cell r="R747" t="str">
            <v>ServiceSublet Gross Profit % of Sales</v>
          </cell>
          <cell r="S747"/>
          <cell r="T747"/>
          <cell r="U747"/>
        </row>
        <row r="748">
          <cell r="I748" t="str">
            <v>Sublet Gross Profit % of Sales</v>
          </cell>
          <cell r="O748"/>
          <cell r="P748" t="str">
            <v>140-4390</v>
          </cell>
          <cell r="Q748" t="str">
            <v>Service</v>
          </cell>
          <cell r="R748" t="str">
            <v>ServiceSublet Gross Profit % of Sales</v>
          </cell>
          <cell r="S748"/>
          <cell r="T748"/>
          <cell r="U748"/>
        </row>
        <row r="749">
          <cell r="I749" t="str">
            <v>Sublet Gross Profit % of Sales</v>
          </cell>
          <cell r="O749"/>
          <cell r="P749" t="str">
            <v>142-4390</v>
          </cell>
          <cell r="Q749" t="str">
            <v>Lex Service</v>
          </cell>
          <cell r="R749" t="str">
            <v>Lex ServiceSublet Gross Profit % of Sales</v>
          </cell>
          <cell r="S749"/>
          <cell r="T749"/>
          <cell r="U749"/>
        </row>
        <row r="750">
          <cell r="I750" t="str">
            <v>Other Overheads as % of Total Gross Profit</v>
          </cell>
          <cell r="O750"/>
          <cell r="P750" t="str">
            <v>170-4390</v>
          </cell>
          <cell r="Q750" t="str">
            <v>Admin &amp; Other</v>
          </cell>
          <cell r="R750" t="str">
            <v>Admin &amp; OtherOther Overheads as % of Total Gross Profit</v>
          </cell>
          <cell r="S750"/>
          <cell r="T750"/>
          <cell r="U750"/>
        </row>
        <row r="751">
          <cell r="I751" t="str">
            <v>Sublet Gross Profit % of Sales</v>
          </cell>
          <cell r="O751"/>
          <cell r="P751" t="str">
            <v>147-4390</v>
          </cell>
          <cell r="Q751" t="str">
            <v>Service</v>
          </cell>
          <cell r="R751" t="str">
            <v>ServiceSublet Gross Profit % of Sales</v>
          </cell>
          <cell r="S751"/>
          <cell r="T751"/>
          <cell r="U751"/>
        </row>
        <row r="752">
          <cell r="I752" t="str">
            <v>Sublet Gross Profit % of Sales</v>
          </cell>
          <cell r="O752"/>
          <cell r="P752" t="str">
            <v>440-4395</v>
          </cell>
          <cell r="Q752" t="str">
            <v>Service</v>
          </cell>
          <cell r="R752" t="str">
            <v>ServiceSublet Gross Profit % of Sales</v>
          </cell>
          <cell r="S752"/>
          <cell r="T752"/>
          <cell r="U752"/>
        </row>
        <row r="753">
          <cell r="I753" t="str">
            <v>Sublet Gross Profit % of Sales</v>
          </cell>
          <cell r="O753"/>
          <cell r="P753" t="str">
            <v>147-4395</v>
          </cell>
          <cell r="Q753" t="str">
            <v>Service</v>
          </cell>
          <cell r="R753" t="str">
            <v>ServiceSublet Gross Profit % of Sales</v>
          </cell>
          <cell r="S753"/>
          <cell r="T753"/>
          <cell r="U753"/>
        </row>
        <row r="754">
          <cell r="I754" t="str">
            <v>Miscellaneous Gross Profit % of Sales</v>
          </cell>
          <cell r="O754"/>
          <cell r="P754" t="str">
            <v>340-4400</v>
          </cell>
          <cell r="Q754" t="str">
            <v>Service</v>
          </cell>
          <cell r="R754" t="str">
            <v>ServiceMiscellaneous Gross Profit % of Sales</v>
          </cell>
          <cell r="S754"/>
          <cell r="T754"/>
          <cell r="U754"/>
        </row>
        <row r="755">
          <cell r="I755" t="str">
            <v>Miscellaneous Gross Profit % of Sales</v>
          </cell>
          <cell r="O755"/>
          <cell r="P755" t="str">
            <v>440-4400</v>
          </cell>
          <cell r="Q755" t="str">
            <v>Service</v>
          </cell>
          <cell r="R755" t="str">
            <v>ServiceMiscellaneous Gross Profit % of Sales</v>
          </cell>
          <cell r="S755"/>
          <cell r="T755"/>
          <cell r="U755"/>
        </row>
        <row r="756">
          <cell r="I756" t="str">
            <v>Miscellaneous Gross Profit % of Sales</v>
          </cell>
          <cell r="O756"/>
          <cell r="P756" t="str">
            <v>240-4400</v>
          </cell>
          <cell r="Q756" t="str">
            <v>Service</v>
          </cell>
          <cell r="R756" t="str">
            <v>ServiceMiscellaneous Gross Profit % of Sales</v>
          </cell>
          <cell r="S756"/>
          <cell r="T756"/>
          <cell r="U756"/>
        </row>
        <row r="757">
          <cell r="I757" t="str">
            <v>Miscellaneous Gross Profit % of Sales</v>
          </cell>
          <cell r="O757"/>
          <cell r="P757" t="str">
            <v>140-4400</v>
          </cell>
          <cell r="Q757" t="str">
            <v>Service</v>
          </cell>
          <cell r="R757" t="str">
            <v>ServiceMiscellaneous Gross Profit % of Sales</v>
          </cell>
          <cell r="S757"/>
          <cell r="T757"/>
          <cell r="U757"/>
        </row>
        <row r="758">
          <cell r="I758" t="str">
            <v>Miscellaneous Gross Profit % of Sales</v>
          </cell>
          <cell r="O758"/>
          <cell r="P758" t="str">
            <v>142-4400</v>
          </cell>
          <cell r="Q758" t="str">
            <v>Lex Service</v>
          </cell>
          <cell r="R758" t="str">
            <v>Lex ServiceMiscellaneous Gross Profit % of Sales</v>
          </cell>
          <cell r="S758"/>
          <cell r="T758"/>
          <cell r="U758"/>
        </row>
        <row r="759">
          <cell r="I759" t="str">
            <v>Other Overheads as % of Total Gross Profit</v>
          </cell>
          <cell r="O759"/>
          <cell r="P759" t="str">
            <v>170-4400</v>
          </cell>
          <cell r="Q759" t="str">
            <v>Admin &amp; Other</v>
          </cell>
          <cell r="R759" t="str">
            <v>Admin &amp; OtherOther Overheads as % of Total Gross Profit</v>
          </cell>
          <cell r="S759"/>
          <cell r="T759"/>
          <cell r="U759"/>
        </row>
        <row r="760">
          <cell r="I760" t="str">
            <v>Miscellaneous Gross Profit % of Sales</v>
          </cell>
          <cell r="O760"/>
          <cell r="P760" t="str">
            <v>147-4400</v>
          </cell>
          <cell r="Q760" t="str">
            <v>Service</v>
          </cell>
          <cell r="R760" t="str">
            <v>ServiceMiscellaneous Gross Profit % of Sales</v>
          </cell>
          <cell r="S760"/>
          <cell r="T760"/>
          <cell r="U760"/>
        </row>
        <row r="761">
          <cell r="I761" t="str">
            <v>Miscellaneous Gross Profit % of Sales</v>
          </cell>
          <cell r="O761"/>
          <cell r="P761" t="str">
            <v>440-4410</v>
          </cell>
          <cell r="Q761" t="str">
            <v>Service</v>
          </cell>
          <cell r="R761" t="str">
            <v>ServiceMiscellaneous Gross Profit % of Sales</v>
          </cell>
          <cell r="S761"/>
          <cell r="T761"/>
          <cell r="U761"/>
        </row>
        <row r="762">
          <cell r="I762" t="str">
            <v>Miscellaneous Gross Profit % of Sales</v>
          </cell>
          <cell r="O762"/>
          <cell r="P762" t="str">
            <v>150-4410</v>
          </cell>
          <cell r="Q762" t="str">
            <v>Retail Detailing</v>
          </cell>
          <cell r="R762" t="str">
            <v>Retail DetailingMiscellaneous Gross Profit % of Sales</v>
          </cell>
          <cell r="S762"/>
          <cell r="T762"/>
          <cell r="U762"/>
        </row>
        <row r="763">
          <cell r="I763" t="str">
            <v>Miscellaneous Gross Profit % of Sales</v>
          </cell>
          <cell r="O763"/>
          <cell r="P763" t="str">
            <v>140-4410</v>
          </cell>
          <cell r="Q763" t="str">
            <v>Service</v>
          </cell>
          <cell r="R763" t="str">
            <v>ServiceMiscellaneous Gross Profit % of Sales</v>
          </cell>
          <cell r="S763"/>
          <cell r="T763"/>
          <cell r="U763"/>
        </row>
        <row r="764">
          <cell r="I764" t="str">
            <v>Miscellaneous Gross Profit % of Sales</v>
          </cell>
          <cell r="O764"/>
          <cell r="P764" t="str">
            <v>142-4410</v>
          </cell>
          <cell r="Q764" t="str">
            <v>Lex Service</v>
          </cell>
          <cell r="R764" t="str">
            <v>Lex ServiceMiscellaneous Gross Profit % of Sales</v>
          </cell>
          <cell r="S764"/>
          <cell r="T764"/>
          <cell r="U764"/>
        </row>
        <row r="765">
          <cell r="I765" t="str">
            <v>Miscellaneous Gross Profit % of Sales</v>
          </cell>
          <cell r="O765"/>
          <cell r="P765" t="str">
            <v>147-4410</v>
          </cell>
          <cell r="Q765" t="str">
            <v>Service</v>
          </cell>
          <cell r="R765" t="str">
            <v>ServiceMiscellaneous Gross Profit % of Sales</v>
          </cell>
          <cell r="S765"/>
          <cell r="T765"/>
          <cell r="U765"/>
        </row>
        <row r="766">
          <cell r="I766" t="str">
            <v>Miscellaneous Gross Profit % of Sales</v>
          </cell>
          <cell r="O766"/>
          <cell r="P766" t="str">
            <v>240-4410</v>
          </cell>
          <cell r="Q766" t="str">
            <v>Service</v>
          </cell>
          <cell r="R766" t="str">
            <v>ServiceMiscellaneous Gross Profit % of Sales</v>
          </cell>
          <cell r="S766"/>
          <cell r="T766"/>
          <cell r="U766"/>
        </row>
        <row r="767">
          <cell r="I767" t="str">
            <v>Miscellaneous Gross Profit % of Sales</v>
          </cell>
          <cell r="O767"/>
          <cell r="P767" t="str">
            <v>340-4410</v>
          </cell>
          <cell r="Q767" t="str">
            <v>Service</v>
          </cell>
          <cell r="R767" t="str">
            <v>ServiceMiscellaneous Gross Profit % of Sales</v>
          </cell>
          <cell r="S767"/>
          <cell r="T767"/>
          <cell r="U767"/>
        </row>
        <row r="768">
          <cell r="I768" t="str">
            <v>Miscellaneous Gross Profit % of Sales</v>
          </cell>
          <cell r="O768"/>
          <cell r="P768" t="str">
            <v>140-4430</v>
          </cell>
          <cell r="Q768" t="str">
            <v>Service</v>
          </cell>
          <cell r="R768" t="str">
            <v>ServiceMiscellaneous Gross Profit % of Sales</v>
          </cell>
          <cell r="S768"/>
          <cell r="T768"/>
          <cell r="U768"/>
        </row>
        <row r="769">
          <cell r="I769" t="str">
            <v>Miscellaneous Gross Profit % of Sales</v>
          </cell>
          <cell r="O769"/>
          <cell r="P769" t="str">
            <v>142-4430</v>
          </cell>
          <cell r="Q769" t="str">
            <v>Lex Service</v>
          </cell>
          <cell r="R769" t="str">
            <v>Lex ServiceMiscellaneous Gross Profit % of Sales</v>
          </cell>
          <cell r="S769"/>
          <cell r="T769"/>
          <cell r="U769"/>
        </row>
        <row r="770">
          <cell r="I770" t="str">
            <v>Miscellaneous Gross Profit % of Sales</v>
          </cell>
          <cell r="O770"/>
          <cell r="P770" t="str">
            <v>240-4430</v>
          </cell>
          <cell r="Q770" t="str">
            <v>Service</v>
          </cell>
          <cell r="R770" t="str">
            <v>ServiceMiscellaneous Gross Profit % of Sales</v>
          </cell>
          <cell r="S770"/>
          <cell r="T770"/>
          <cell r="U770"/>
        </row>
        <row r="771">
          <cell r="I771" t="str">
            <v>Miscellaneous Gross Profit % of Sales</v>
          </cell>
          <cell r="O771"/>
          <cell r="P771" t="str">
            <v>440-4430</v>
          </cell>
          <cell r="Q771" t="str">
            <v>Service</v>
          </cell>
          <cell r="R771" t="str">
            <v>ServiceMiscellaneous Gross Profit % of Sales</v>
          </cell>
          <cell r="S771"/>
          <cell r="T771"/>
          <cell r="U771"/>
        </row>
        <row r="772">
          <cell r="I772" t="str">
            <v>Miscellaneous Gross Profit % of Sales</v>
          </cell>
          <cell r="O772"/>
          <cell r="P772" t="str">
            <v>340-4430</v>
          </cell>
          <cell r="Q772" t="str">
            <v>Service</v>
          </cell>
          <cell r="R772" t="str">
            <v>ServiceMiscellaneous Gross Profit % of Sales</v>
          </cell>
          <cell r="S772"/>
          <cell r="T772"/>
          <cell r="U772"/>
        </row>
        <row r="773">
          <cell r="I773" t="str">
            <v>Miscellaneous Gross Profit % of Sales</v>
          </cell>
          <cell r="O773"/>
          <cell r="P773" t="str">
            <v>147-4430</v>
          </cell>
          <cell r="Q773" t="str">
            <v>Service</v>
          </cell>
          <cell r="R773" t="str">
            <v>ServiceMiscellaneous Gross Profit % of Sales</v>
          </cell>
          <cell r="S773"/>
          <cell r="T773"/>
          <cell r="U773"/>
        </row>
        <row r="774">
          <cell r="I774" t="str">
            <v>Counter Sales Gross Profit % of Sales</v>
          </cell>
          <cell r="O774"/>
          <cell r="P774" t="str">
            <v>230-4465</v>
          </cell>
          <cell r="Q774" t="str">
            <v>Parts</v>
          </cell>
          <cell r="R774" t="str">
            <v>PartsCounter Sales Gross Profit % of Sales</v>
          </cell>
          <cell r="S774" t="str">
            <v>December</v>
          </cell>
          <cell r="T774">
            <v>12</v>
          </cell>
          <cell r="U774">
            <v>1</v>
          </cell>
        </row>
        <row r="775">
          <cell r="I775" t="str">
            <v>Counter Sales Gross Profit % of Sales</v>
          </cell>
          <cell r="O775"/>
          <cell r="P775" t="str">
            <v>935-4465</v>
          </cell>
          <cell r="Q775" t="str">
            <v>Bridgestone</v>
          </cell>
          <cell r="R775" t="str">
            <v>BridgestoneCounter Sales Gross Profit % of Sales</v>
          </cell>
          <cell r="S775" t="str">
            <v>January</v>
          </cell>
          <cell r="T775">
            <v>1</v>
          </cell>
          <cell r="U775">
            <v>2</v>
          </cell>
        </row>
        <row r="776">
          <cell r="I776" t="str">
            <v>Counter Sales Gross Profit % of Sales</v>
          </cell>
          <cell r="O776"/>
          <cell r="P776" t="str">
            <v>936-4465</v>
          </cell>
          <cell r="Q776" t="str">
            <v>Bridgestone</v>
          </cell>
          <cell r="R776" t="str">
            <v>BridgestoneCounter Sales Gross Profit % of Sales</v>
          </cell>
          <cell r="S776"/>
          <cell r="T776"/>
          <cell r="U776"/>
        </row>
        <row r="777">
          <cell r="I777" t="str">
            <v>Counter Sales Gross Profit % of Sales</v>
          </cell>
          <cell r="O777"/>
          <cell r="P777" t="str">
            <v>330-4465</v>
          </cell>
          <cell r="Q777" t="str">
            <v>Parts</v>
          </cell>
          <cell r="R777" t="str">
            <v>PartsCounter Sales Gross Profit % of Sales</v>
          </cell>
          <cell r="S777"/>
          <cell r="T777"/>
          <cell r="U777"/>
        </row>
        <row r="778">
          <cell r="I778" t="str">
            <v>Counter Sales Gross Profit % of Sales</v>
          </cell>
          <cell r="O778"/>
          <cell r="P778" t="str">
            <v>430-4465</v>
          </cell>
          <cell r="Q778" t="str">
            <v>Parts</v>
          </cell>
          <cell r="R778" t="str">
            <v>PartsCounter Sales Gross Profit % of Sales</v>
          </cell>
          <cell r="S778"/>
          <cell r="T778"/>
          <cell r="U778"/>
        </row>
        <row r="779">
          <cell r="I779" t="str">
            <v>Counter Sales Gross Profit % of Sales</v>
          </cell>
          <cell r="O779"/>
          <cell r="P779" t="str">
            <v>130-4465</v>
          </cell>
          <cell r="Q779" t="str">
            <v>Parts</v>
          </cell>
          <cell r="R779" t="str">
            <v>PartsCounter Sales Gross Profit % of Sales</v>
          </cell>
          <cell r="S779" t="str">
            <v>February</v>
          </cell>
          <cell r="T779">
            <v>2</v>
          </cell>
          <cell r="U779">
            <v>3</v>
          </cell>
        </row>
        <row r="780">
          <cell r="I780" t="str">
            <v>Counter Sales %  Sales</v>
          </cell>
          <cell r="O780"/>
          <cell r="P780" t="str">
            <v>132-4465</v>
          </cell>
          <cell r="Q780" t="str">
            <v>LEX Parts</v>
          </cell>
          <cell r="R780" t="str">
            <v>LEX PartsCounter Sales %  Sales</v>
          </cell>
          <cell r="S780"/>
          <cell r="T780"/>
          <cell r="U780"/>
        </row>
        <row r="781">
          <cell r="I781" t="str">
            <v>Trade Sales Gross Profit % of Sales</v>
          </cell>
          <cell r="O781"/>
          <cell r="P781" t="str">
            <v>230-4466</v>
          </cell>
          <cell r="Q781" t="str">
            <v>Parts</v>
          </cell>
          <cell r="R781" t="str">
            <v>PartsTrade Sales Gross Profit % of Sales</v>
          </cell>
          <cell r="S781"/>
          <cell r="T781"/>
          <cell r="U781"/>
        </row>
        <row r="782">
          <cell r="I782" t="str">
            <v>Trade Sales Gross Profit % of Sales</v>
          </cell>
          <cell r="O782"/>
          <cell r="P782" t="str">
            <v>330-4466</v>
          </cell>
          <cell r="Q782" t="str">
            <v>Parts</v>
          </cell>
          <cell r="R782" t="str">
            <v>PartsTrade Sales Gross Profit % of Sales</v>
          </cell>
          <cell r="S782" t="str">
            <v>October</v>
          </cell>
          <cell r="T782">
            <v>10</v>
          </cell>
          <cell r="U782">
            <v>11</v>
          </cell>
        </row>
        <row r="783">
          <cell r="I783" t="str">
            <v>Trade Sales Gross Profit % of Sales</v>
          </cell>
          <cell r="O783"/>
          <cell r="P783" t="str">
            <v>936-4466</v>
          </cell>
          <cell r="Q783" t="str">
            <v>Bridgestone</v>
          </cell>
          <cell r="R783" t="str">
            <v>BridgestoneTrade Sales Gross Profit % of Sales</v>
          </cell>
          <cell r="S783"/>
          <cell r="T783"/>
          <cell r="U783"/>
        </row>
        <row r="784">
          <cell r="I784" t="str">
            <v>Trade Sales Gross Profit % of Sales</v>
          </cell>
          <cell r="O784"/>
          <cell r="P784" t="str">
            <v>430-4466</v>
          </cell>
          <cell r="Q784" t="str">
            <v>Parts</v>
          </cell>
          <cell r="R784" t="str">
            <v>PartsTrade Sales Gross Profit % of Sales</v>
          </cell>
          <cell r="S784"/>
          <cell r="T784"/>
          <cell r="U784"/>
        </row>
        <row r="785">
          <cell r="I785" t="str">
            <v>Trade Sales Gross Profit % of Sales</v>
          </cell>
          <cell r="O785"/>
          <cell r="P785" t="str">
            <v>935-4466</v>
          </cell>
          <cell r="Q785" t="str">
            <v>Bridgestone</v>
          </cell>
          <cell r="R785" t="str">
            <v>BridgestoneTrade Sales Gross Profit % of Sales</v>
          </cell>
          <cell r="S785"/>
          <cell r="T785"/>
          <cell r="U785"/>
        </row>
        <row r="786">
          <cell r="I786" t="str">
            <v>Trade Sales Gross Profit % of Sales</v>
          </cell>
          <cell r="O786"/>
          <cell r="P786" t="str">
            <v>130-4466</v>
          </cell>
          <cell r="Q786" t="str">
            <v>Parts</v>
          </cell>
          <cell r="R786" t="str">
            <v>PartsTrade Sales Gross Profit % of Sales</v>
          </cell>
          <cell r="S786"/>
          <cell r="T786"/>
          <cell r="U786"/>
        </row>
        <row r="787">
          <cell r="I787" t="str">
            <v>Trade Sales Gross Profit % of Sales</v>
          </cell>
          <cell r="O787"/>
          <cell r="P787" t="str">
            <v>132-4466</v>
          </cell>
          <cell r="Q787" t="str">
            <v>LEX Parts</v>
          </cell>
          <cell r="R787" t="str">
            <v>LEX PartsTrade Sales Gross Profit % of Sales</v>
          </cell>
          <cell r="S787"/>
          <cell r="T787"/>
          <cell r="U787"/>
        </row>
        <row r="788">
          <cell r="I788" t="str">
            <v>Trade Sales Gross Profit % of Sales</v>
          </cell>
          <cell r="O788"/>
          <cell r="P788" t="str">
            <v>935-4467</v>
          </cell>
          <cell r="Q788" t="str">
            <v>Bridgestone</v>
          </cell>
          <cell r="R788" t="str">
            <v>BridgestoneTrade Sales Gross Profit % of Sales</v>
          </cell>
          <cell r="S788"/>
          <cell r="T788"/>
          <cell r="U788"/>
        </row>
        <row r="789">
          <cell r="I789" t="str">
            <v>Trade Sales Gross Profit % of Sales</v>
          </cell>
          <cell r="O789"/>
          <cell r="P789" t="str">
            <v>230-4467</v>
          </cell>
          <cell r="Q789" t="str">
            <v>Parts</v>
          </cell>
          <cell r="R789" t="str">
            <v>PartsTrade Sales Gross Profit % of Sales</v>
          </cell>
          <cell r="S789"/>
          <cell r="T789"/>
          <cell r="U789"/>
        </row>
        <row r="790">
          <cell r="I790" t="str">
            <v>Trade Sales Gross Profit % of Sales</v>
          </cell>
          <cell r="O790"/>
          <cell r="P790" t="str">
            <v>936-4467</v>
          </cell>
          <cell r="Q790" t="str">
            <v>Bridgestone</v>
          </cell>
          <cell r="R790" t="str">
            <v>BridgestoneTrade Sales Gross Profit % of Sales</v>
          </cell>
          <cell r="S790"/>
          <cell r="T790"/>
          <cell r="U790"/>
        </row>
        <row r="791">
          <cell r="I791" t="str">
            <v>Trade Sales Gross Profit % of Sales</v>
          </cell>
          <cell r="O791"/>
          <cell r="P791" t="str">
            <v>130-4467</v>
          </cell>
          <cell r="Q791" t="str">
            <v>Parts</v>
          </cell>
          <cell r="R791" t="str">
            <v>PartsTrade Sales Gross Profit % of Sales</v>
          </cell>
          <cell r="S791" t="str">
            <v>September</v>
          </cell>
          <cell r="T791">
            <v>9</v>
          </cell>
          <cell r="U791">
            <v>10</v>
          </cell>
        </row>
        <row r="792">
          <cell r="I792" t="str">
            <v>Trade Sales Gross Profit % of Sales</v>
          </cell>
          <cell r="O792"/>
          <cell r="P792" t="str">
            <v>132-4467</v>
          </cell>
          <cell r="Q792" t="str">
            <v>LEX Parts</v>
          </cell>
          <cell r="R792" t="str">
            <v>LEX PartsTrade Sales Gross Profit % of Sales</v>
          </cell>
          <cell r="S792"/>
          <cell r="T792"/>
          <cell r="U792"/>
        </row>
        <row r="793">
          <cell r="I793" t="str">
            <v>Trade Sales Gross Profit % of Sales</v>
          </cell>
          <cell r="O793"/>
          <cell r="P793" t="str">
            <v>430-4467</v>
          </cell>
          <cell r="Q793" t="str">
            <v>Parts</v>
          </cell>
          <cell r="R793" t="str">
            <v>PartsTrade Sales Gross Profit % of Sales</v>
          </cell>
          <cell r="S793"/>
          <cell r="T793"/>
          <cell r="U793"/>
        </row>
        <row r="794">
          <cell r="I794" t="str">
            <v>Trade Sales Gross Profit % of Sales</v>
          </cell>
          <cell r="O794"/>
          <cell r="P794" t="str">
            <v>330-4467</v>
          </cell>
          <cell r="Q794" t="str">
            <v>Parts</v>
          </cell>
          <cell r="R794" t="str">
            <v>PartsTrade Sales Gross Profit % of Sales</v>
          </cell>
          <cell r="S794"/>
          <cell r="T794"/>
          <cell r="U794"/>
        </row>
        <row r="795">
          <cell r="I795" t="str">
            <v>Counter Sales Gross Profit % of Sales</v>
          </cell>
          <cell r="O795"/>
          <cell r="P795" t="str">
            <v>230-4468</v>
          </cell>
          <cell r="Q795" t="str">
            <v>Parts</v>
          </cell>
          <cell r="R795" t="str">
            <v>PartsCounter Sales Gross Profit % of Sales</v>
          </cell>
          <cell r="S795"/>
          <cell r="T795"/>
          <cell r="U795"/>
        </row>
        <row r="796">
          <cell r="I796" t="str">
            <v>Counter Sales Gross Profit % of Sales</v>
          </cell>
          <cell r="O796"/>
          <cell r="P796" t="str">
            <v>430-4468</v>
          </cell>
          <cell r="Q796" t="str">
            <v>Parts</v>
          </cell>
          <cell r="R796" t="str">
            <v>PartsCounter Sales Gross Profit % of Sales</v>
          </cell>
          <cell r="S796"/>
          <cell r="T796"/>
          <cell r="U796"/>
        </row>
        <row r="797">
          <cell r="I797" t="str">
            <v>Counter Sales Gross Profit % of Sales</v>
          </cell>
          <cell r="O797"/>
          <cell r="P797" t="str">
            <v>330-4468</v>
          </cell>
          <cell r="Q797" t="str">
            <v>Parts</v>
          </cell>
          <cell r="R797" t="str">
            <v>PartsCounter Sales Gross Profit % of Sales</v>
          </cell>
          <cell r="S797"/>
          <cell r="T797"/>
          <cell r="U797"/>
        </row>
        <row r="798">
          <cell r="I798" t="str">
            <v>Counter Sales Gross Profit % of Sales</v>
          </cell>
          <cell r="O798"/>
          <cell r="P798" t="str">
            <v>130-4468</v>
          </cell>
          <cell r="Q798" t="str">
            <v>Parts</v>
          </cell>
          <cell r="R798" t="str">
            <v>PartsCounter Sales Gross Profit % of Sales</v>
          </cell>
          <cell r="S798"/>
          <cell r="T798"/>
          <cell r="U798"/>
        </row>
        <row r="799">
          <cell r="I799" t="str">
            <v>Counter Sales Gross Profit % of Sales</v>
          </cell>
          <cell r="O799"/>
          <cell r="P799" t="str">
            <v>132-4468</v>
          </cell>
          <cell r="Q799" t="str">
            <v>LEX Parts</v>
          </cell>
          <cell r="R799" t="str">
            <v>LEX PartsCounter Sales Gross Profit % of Sales</v>
          </cell>
          <cell r="S799"/>
          <cell r="T799"/>
          <cell r="U799"/>
        </row>
        <row r="800">
          <cell r="I800" t="str">
            <v>Counter Sales Gross Profit % of Sales</v>
          </cell>
          <cell r="O800"/>
          <cell r="P800" t="str">
            <v>936-4468</v>
          </cell>
          <cell r="Q800" t="str">
            <v>Bridgestone</v>
          </cell>
          <cell r="R800" t="str">
            <v>BridgestoneCounter Sales Gross Profit % of Sales</v>
          </cell>
          <cell r="S800"/>
          <cell r="T800"/>
          <cell r="U800"/>
        </row>
        <row r="801">
          <cell r="I801" t="str">
            <v>Counter Sales Gross Profit % of Sales</v>
          </cell>
          <cell r="O801"/>
          <cell r="P801" t="str">
            <v>935-4468</v>
          </cell>
          <cell r="Q801" t="str">
            <v>Bridgestone</v>
          </cell>
          <cell r="R801" t="str">
            <v>BridgestoneCounter Sales Gross Profit % of Sales</v>
          </cell>
          <cell r="S801"/>
          <cell r="T801"/>
          <cell r="U801"/>
        </row>
        <row r="802">
          <cell r="I802" t="str">
            <v>Workshop Retail Sales Gross Profit % of Sales</v>
          </cell>
          <cell r="O802"/>
          <cell r="P802" t="str">
            <v>230-4475</v>
          </cell>
          <cell r="Q802" t="str">
            <v>Parts</v>
          </cell>
          <cell r="R802" t="str">
            <v>PartsWorkshop Retail Sales Gross Profit % of Sales</v>
          </cell>
          <cell r="S802"/>
          <cell r="T802"/>
          <cell r="U802"/>
        </row>
        <row r="803">
          <cell r="I803" t="str">
            <v>Workshop Retail Sales Gross Profit % of Sales</v>
          </cell>
          <cell r="O803"/>
          <cell r="P803" t="str">
            <v>330-4475</v>
          </cell>
          <cell r="Q803" t="str">
            <v>Parts</v>
          </cell>
          <cell r="R803" t="str">
            <v>PartsWorkshop Retail Sales Gross Profit % of Sales</v>
          </cell>
          <cell r="S803"/>
          <cell r="T803"/>
          <cell r="U803"/>
        </row>
        <row r="804">
          <cell r="I804" t="str">
            <v>Workshop Retail Sales Gross Profit % of Sales</v>
          </cell>
          <cell r="O804"/>
          <cell r="P804" t="str">
            <v>430-4475</v>
          </cell>
          <cell r="Q804" t="str">
            <v>Parts</v>
          </cell>
          <cell r="R804" t="str">
            <v>PartsWorkshop Retail Sales Gross Profit % of Sales</v>
          </cell>
          <cell r="S804"/>
          <cell r="T804"/>
          <cell r="U804"/>
        </row>
        <row r="805">
          <cell r="I805" t="str">
            <v>Workshop Retail Sales Gross Profit % of Sales</v>
          </cell>
          <cell r="O805"/>
          <cell r="P805" t="str">
            <v>936-4475</v>
          </cell>
          <cell r="Q805" t="str">
            <v>Bridgestone</v>
          </cell>
          <cell r="R805" t="str">
            <v>BridgestoneWorkshop Retail Sales Gross Profit % of Sales</v>
          </cell>
          <cell r="S805"/>
          <cell r="T805"/>
          <cell r="U805"/>
        </row>
        <row r="806">
          <cell r="I806" t="str">
            <v>Workshop Retail Sales Gross Profit % of Sales</v>
          </cell>
          <cell r="O806"/>
          <cell r="P806" t="str">
            <v>130-4475</v>
          </cell>
          <cell r="Q806" t="str">
            <v>Parts</v>
          </cell>
          <cell r="R806" t="str">
            <v>PartsWorkshop Retail Sales Gross Profit % of Sales</v>
          </cell>
          <cell r="S806" t="str">
            <v>March</v>
          </cell>
          <cell r="T806">
            <v>3</v>
          </cell>
          <cell r="U806">
            <v>4</v>
          </cell>
        </row>
        <row r="807">
          <cell r="I807" t="str">
            <v>Workshop Retail Sales Gross Profit % of Sales</v>
          </cell>
          <cell r="O807"/>
          <cell r="P807" t="str">
            <v>132-4475</v>
          </cell>
          <cell r="Q807" t="str">
            <v>LEX Parts</v>
          </cell>
          <cell r="R807" t="str">
            <v>LEX PartsWorkshop Retail Sales Gross Profit % of Sales</v>
          </cell>
          <cell r="S807"/>
          <cell r="T807"/>
          <cell r="U807"/>
        </row>
        <row r="808">
          <cell r="I808" t="str">
            <v>Workshop Retail Sales Gross Profit % of Sales</v>
          </cell>
          <cell r="O808"/>
          <cell r="P808" t="str">
            <v>935-4475</v>
          </cell>
          <cell r="Q808" t="str">
            <v>Bridgestone</v>
          </cell>
          <cell r="R808" t="str">
            <v>BridgestoneWorkshop Retail Sales Gross Profit % of Sales</v>
          </cell>
          <cell r="S808"/>
          <cell r="T808"/>
          <cell r="U808"/>
        </row>
        <row r="809">
          <cell r="I809" t="str">
            <v>Workshop Retail Sales Gross Profit % of Sales</v>
          </cell>
          <cell r="O809"/>
          <cell r="P809" t="str">
            <v>230-4480</v>
          </cell>
          <cell r="Q809" t="str">
            <v>Parts</v>
          </cell>
          <cell r="R809" t="str">
            <v>PartsWorkshop Retail Sales Gross Profit % of Sales</v>
          </cell>
          <cell r="S809"/>
          <cell r="T809"/>
          <cell r="U809"/>
        </row>
        <row r="810">
          <cell r="I810" t="str">
            <v>Workshop Retail Sales Gross Profit % of Sales</v>
          </cell>
          <cell r="O810"/>
          <cell r="P810" t="str">
            <v>330-4480</v>
          </cell>
          <cell r="Q810" t="str">
            <v>Parts</v>
          </cell>
          <cell r="R810" t="str">
            <v>PartsWorkshop Retail Sales Gross Profit % of Sales</v>
          </cell>
          <cell r="S810"/>
          <cell r="T810"/>
          <cell r="U810"/>
        </row>
        <row r="811">
          <cell r="I811" t="str">
            <v>Workshop Retail Sales Gross Profit % of Sales</v>
          </cell>
          <cell r="O811"/>
          <cell r="P811" t="str">
            <v>430-4480</v>
          </cell>
          <cell r="Q811" t="str">
            <v>Parts</v>
          </cell>
          <cell r="R811" t="str">
            <v>PartsWorkshop Retail Sales Gross Profit % of Sales</v>
          </cell>
          <cell r="S811"/>
          <cell r="T811"/>
          <cell r="U811"/>
        </row>
        <row r="812">
          <cell r="I812" t="str">
            <v>Workshop Retail Sales Gross Profit % of Sales</v>
          </cell>
          <cell r="O812"/>
          <cell r="P812" t="str">
            <v>130-4480</v>
          </cell>
          <cell r="Q812" t="str">
            <v>Parts</v>
          </cell>
          <cell r="R812" t="str">
            <v>PartsWorkshop Retail Sales Gross Profit % of Sales</v>
          </cell>
          <cell r="S812"/>
          <cell r="T812"/>
          <cell r="U812"/>
        </row>
        <row r="813">
          <cell r="I813" t="str">
            <v>Workshop Retail Sales Gross Profit % of Sales</v>
          </cell>
          <cell r="O813"/>
          <cell r="P813" t="str">
            <v>132-4480</v>
          </cell>
          <cell r="Q813" t="str">
            <v>LEX Parts</v>
          </cell>
          <cell r="R813" t="str">
            <v>LEX PartsWorkshop Retail Sales Gross Profit % of Sales</v>
          </cell>
          <cell r="S813"/>
          <cell r="T813"/>
          <cell r="U813"/>
        </row>
        <row r="814">
          <cell r="I814" t="str">
            <v>Workshop Retail Sales Gross Profit % of Sales</v>
          </cell>
          <cell r="O814"/>
          <cell r="P814" t="str">
            <v>936-4480</v>
          </cell>
          <cell r="Q814" t="str">
            <v>Bridgestone</v>
          </cell>
          <cell r="R814" t="str">
            <v>BridgestoneWorkshop Retail Sales Gross Profit % of Sales</v>
          </cell>
          <cell r="S814"/>
          <cell r="T814"/>
          <cell r="U814"/>
        </row>
        <row r="815">
          <cell r="I815" t="str">
            <v>Workshop Retail Sales Gross Profit % of Sales</v>
          </cell>
          <cell r="O815"/>
          <cell r="P815" t="str">
            <v>935-4480</v>
          </cell>
          <cell r="Q815" t="str">
            <v>Bridgestone</v>
          </cell>
          <cell r="R815" t="str">
            <v>BridgestoneWorkshop Retail Sales Gross Profit % of Sales</v>
          </cell>
          <cell r="S815"/>
          <cell r="T815"/>
          <cell r="U815"/>
        </row>
        <row r="816">
          <cell r="I816" t="str">
            <v>Workshop Retail Sales Gross Profit % of Sales</v>
          </cell>
          <cell r="O816"/>
          <cell r="P816" t="str">
            <v>330-4481</v>
          </cell>
          <cell r="Q816" t="str">
            <v>Parts</v>
          </cell>
          <cell r="R816" t="str">
            <v>PartsWorkshop Retail Sales Gross Profit % of Sales</v>
          </cell>
          <cell r="S816"/>
          <cell r="T816"/>
          <cell r="U816"/>
        </row>
        <row r="817">
          <cell r="I817" t="str">
            <v>Workshop Retail Sales Gross Profit % of Sales</v>
          </cell>
          <cell r="O817"/>
          <cell r="P817" t="str">
            <v>230-4481</v>
          </cell>
          <cell r="Q817" t="str">
            <v>Parts</v>
          </cell>
          <cell r="R817" t="str">
            <v>PartsWorkshop Retail Sales Gross Profit % of Sales</v>
          </cell>
          <cell r="S817"/>
          <cell r="T817"/>
          <cell r="U817"/>
        </row>
        <row r="818">
          <cell r="I818" t="str">
            <v>Workshop Retail Sales Gross Profit % of Sales</v>
          </cell>
          <cell r="O818"/>
          <cell r="P818" t="str">
            <v>130-4481</v>
          </cell>
          <cell r="Q818" t="str">
            <v>Parts</v>
          </cell>
          <cell r="R818" t="str">
            <v>PartsWorkshop Retail Sales Gross Profit % of Sales</v>
          </cell>
          <cell r="S818"/>
          <cell r="T818"/>
          <cell r="U818"/>
        </row>
        <row r="819">
          <cell r="I819" t="str">
            <v>Workshop Retail Sales Gross Profit % of Sales</v>
          </cell>
          <cell r="O819"/>
          <cell r="P819" t="str">
            <v>132-4481</v>
          </cell>
          <cell r="Q819" t="str">
            <v>LEX Parts</v>
          </cell>
          <cell r="R819" t="str">
            <v>LEX PartsWorkshop Retail Sales Gross Profit % of Sales</v>
          </cell>
          <cell r="S819"/>
          <cell r="T819"/>
          <cell r="U819"/>
        </row>
        <row r="820">
          <cell r="I820" t="str">
            <v>Workshop Retail Sales Gross Profit % of Sales</v>
          </cell>
          <cell r="O820"/>
          <cell r="P820" t="str">
            <v>936-4481</v>
          </cell>
          <cell r="Q820" t="str">
            <v>Bridgestone</v>
          </cell>
          <cell r="R820" t="str">
            <v>BridgestoneWorkshop Retail Sales Gross Profit % of Sales</v>
          </cell>
          <cell r="S820"/>
          <cell r="T820"/>
          <cell r="U820"/>
        </row>
        <row r="821">
          <cell r="I821" t="str">
            <v>Workshop Retail Sales Gross Profit % of Sales</v>
          </cell>
          <cell r="O821"/>
          <cell r="P821" t="str">
            <v>935-4481</v>
          </cell>
          <cell r="Q821" t="str">
            <v>Bridgestone</v>
          </cell>
          <cell r="R821" t="str">
            <v>BridgestoneWorkshop Retail Sales Gross Profit % of Sales</v>
          </cell>
          <cell r="S821"/>
          <cell r="T821"/>
          <cell r="U821"/>
        </row>
        <row r="822">
          <cell r="I822" t="str">
            <v>Workshop Retail Sales Gross Profit % of Sales</v>
          </cell>
          <cell r="O822"/>
          <cell r="P822" t="str">
            <v>430-4481</v>
          </cell>
          <cell r="Q822" t="str">
            <v>Parts</v>
          </cell>
          <cell r="R822" t="str">
            <v>PartsWorkshop Retail Sales Gross Profit % of Sales</v>
          </cell>
          <cell r="S822"/>
          <cell r="T822"/>
          <cell r="U822"/>
        </row>
        <row r="823">
          <cell r="I823" t="str">
            <v>Workshop Retail Sales Gross Profit % of Sales</v>
          </cell>
          <cell r="O823"/>
          <cell r="P823" t="str">
            <v>430-4482</v>
          </cell>
          <cell r="Q823" t="str">
            <v>Parts</v>
          </cell>
          <cell r="R823" t="str">
            <v>PartsWorkshop Retail Sales Gross Profit % of Sales</v>
          </cell>
          <cell r="S823"/>
          <cell r="T823"/>
          <cell r="U823"/>
        </row>
        <row r="824">
          <cell r="I824" t="str">
            <v>Workshop Retail Sales Gross Profit % of Sales</v>
          </cell>
          <cell r="O824"/>
          <cell r="P824" t="str">
            <v>330-4482</v>
          </cell>
          <cell r="Q824" t="str">
            <v>Parts</v>
          </cell>
          <cell r="R824" t="str">
            <v>PartsWorkshop Retail Sales Gross Profit % of Sales</v>
          </cell>
          <cell r="S824"/>
          <cell r="T824"/>
          <cell r="U824"/>
        </row>
        <row r="825">
          <cell r="I825" t="str">
            <v>Workshop Retail Sales Gross Profit % of Sales</v>
          </cell>
          <cell r="O825"/>
          <cell r="P825" t="str">
            <v>230-4482</v>
          </cell>
          <cell r="Q825" t="str">
            <v>Parts</v>
          </cell>
          <cell r="R825" t="str">
            <v>PartsWorkshop Retail Sales Gross Profit % of Sales</v>
          </cell>
          <cell r="S825"/>
          <cell r="T825"/>
          <cell r="U825"/>
        </row>
        <row r="826">
          <cell r="I826" t="str">
            <v>Workshop Retail Sales Gross Profit % of Sales</v>
          </cell>
          <cell r="O826"/>
          <cell r="P826" t="str">
            <v>130-4482</v>
          </cell>
          <cell r="Q826" t="str">
            <v>Parts</v>
          </cell>
          <cell r="R826" t="str">
            <v>PartsWorkshop Retail Sales Gross Profit % of Sales</v>
          </cell>
          <cell r="S826"/>
          <cell r="T826"/>
          <cell r="U826"/>
        </row>
        <row r="827">
          <cell r="I827" t="str">
            <v>Workshop Retail Sales Gross Profit % of Sales</v>
          </cell>
          <cell r="O827"/>
          <cell r="P827" t="str">
            <v>132-4482</v>
          </cell>
          <cell r="Q827" t="str">
            <v>LEX Parts</v>
          </cell>
          <cell r="R827" t="str">
            <v>LEX PartsWorkshop Retail Sales Gross Profit % of Sales</v>
          </cell>
          <cell r="S827"/>
          <cell r="T827"/>
          <cell r="U827"/>
        </row>
        <row r="828">
          <cell r="I828" t="str">
            <v>Workshop Retail Sales Gross Profit % of Sales</v>
          </cell>
          <cell r="O828"/>
          <cell r="P828" t="str">
            <v>936-4482</v>
          </cell>
          <cell r="Q828" t="str">
            <v>Bridgestone</v>
          </cell>
          <cell r="R828" t="str">
            <v>BridgestoneWorkshop Retail Sales Gross Profit % of Sales</v>
          </cell>
          <cell r="S828"/>
          <cell r="T828"/>
          <cell r="U828"/>
        </row>
        <row r="829">
          <cell r="I829" t="str">
            <v>Workshop Retail Sales Gross Profit % of Sales</v>
          </cell>
          <cell r="O829"/>
          <cell r="P829" t="str">
            <v>935-4482</v>
          </cell>
          <cell r="Q829" t="str">
            <v>Bridgestone</v>
          </cell>
          <cell r="R829" t="str">
            <v>BridgestoneWorkshop Retail Sales Gross Profit % of Sales</v>
          </cell>
          <cell r="S829"/>
          <cell r="T829"/>
          <cell r="U829"/>
        </row>
        <row r="830">
          <cell r="I830" t="str">
            <v>Trade Sales Gross Profit % of Sales</v>
          </cell>
          <cell r="O830"/>
          <cell r="P830" t="str">
            <v>132-4485</v>
          </cell>
          <cell r="Q830" t="str">
            <v>LEX Parts</v>
          </cell>
          <cell r="R830" t="str">
            <v>LEX PartsTrade Sales Gross Profit % of Sales</v>
          </cell>
          <cell r="S830"/>
          <cell r="T830"/>
          <cell r="U830"/>
        </row>
        <row r="831">
          <cell r="I831" t="str">
            <v>Trade Sales Gross Profit % of Sales</v>
          </cell>
          <cell r="O831"/>
          <cell r="P831" t="str">
            <v>130-4485</v>
          </cell>
          <cell r="Q831" t="str">
            <v>Parts</v>
          </cell>
          <cell r="R831" t="str">
            <v>PartsTrade Sales Gross Profit % of Sales</v>
          </cell>
          <cell r="S831"/>
          <cell r="T831"/>
          <cell r="U831"/>
        </row>
        <row r="832">
          <cell r="I832" t="str">
            <v>Trade Sales Gross Profit % of Sales</v>
          </cell>
          <cell r="O832"/>
          <cell r="P832" t="str">
            <v>936-4485</v>
          </cell>
          <cell r="Q832" t="str">
            <v>Bridgestone</v>
          </cell>
          <cell r="R832" t="str">
            <v>BridgestoneTrade Sales Gross Profit % of Sales</v>
          </cell>
          <cell r="S832"/>
          <cell r="T832"/>
          <cell r="U832"/>
        </row>
        <row r="833">
          <cell r="I833" t="str">
            <v>Trade Sales Gross Profit % of Sales</v>
          </cell>
          <cell r="O833"/>
          <cell r="P833" t="str">
            <v>935-4485</v>
          </cell>
          <cell r="Q833" t="str">
            <v>Bridgestone</v>
          </cell>
          <cell r="R833" t="str">
            <v>BridgestoneTrade Sales Gross Profit % of Sales</v>
          </cell>
          <cell r="S833"/>
          <cell r="T833"/>
          <cell r="U833"/>
        </row>
        <row r="834">
          <cell r="I834" t="str">
            <v>Trade Sales Gross Profit % of Sales</v>
          </cell>
          <cell r="O834"/>
          <cell r="P834" t="str">
            <v>230-4485</v>
          </cell>
          <cell r="Q834" t="str">
            <v>Parts</v>
          </cell>
          <cell r="R834" t="str">
            <v>PartsTrade Sales Gross Profit % of Sales</v>
          </cell>
          <cell r="S834"/>
          <cell r="T834"/>
          <cell r="U834"/>
        </row>
        <row r="835">
          <cell r="I835" t="str">
            <v>Trade Sales Gross Profit % of Sales</v>
          </cell>
          <cell r="O835"/>
          <cell r="P835" t="str">
            <v>430-4485</v>
          </cell>
          <cell r="Q835" t="str">
            <v>Parts</v>
          </cell>
          <cell r="R835" t="str">
            <v>PartsTrade Sales Gross Profit % of Sales</v>
          </cell>
          <cell r="S835"/>
          <cell r="T835"/>
          <cell r="U835"/>
        </row>
        <row r="836">
          <cell r="I836" t="str">
            <v>Trade Sales Gross Profit % of Sales</v>
          </cell>
          <cell r="O836"/>
          <cell r="P836" t="str">
            <v>330-4485</v>
          </cell>
          <cell r="Q836" t="str">
            <v>Parts</v>
          </cell>
          <cell r="R836" t="str">
            <v>PartsTrade Sales Gross Profit % of Sales</v>
          </cell>
          <cell r="S836"/>
          <cell r="T836"/>
          <cell r="U836"/>
        </row>
        <row r="837">
          <cell r="I837" t="str">
            <v>Other Sales Gross Profit % of Sales</v>
          </cell>
          <cell r="O837"/>
          <cell r="P837" t="str">
            <v>130-4495</v>
          </cell>
          <cell r="Q837" t="str">
            <v>Parts</v>
          </cell>
          <cell r="R837" t="str">
            <v>PartsOther Sales Gross Profit % of Sales</v>
          </cell>
          <cell r="S837"/>
          <cell r="T837"/>
          <cell r="U837"/>
        </row>
        <row r="838">
          <cell r="I838" t="str">
            <v>Other Sales Gross Profit % of Sales</v>
          </cell>
          <cell r="O838"/>
          <cell r="P838" t="str">
            <v>132-4495</v>
          </cell>
          <cell r="Q838" t="str">
            <v>LEX Parts</v>
          </cell>
          <cell r="R838" t="str">
            <v>LEX PartsOther Sales Gross Profit % of Sales</v>
          </cell>
          <cell r="S838"/>
          <cell r="T838"/>
          <cell r="U838"/>
        </row>
        <row r="839">
          <cell r="I839" t="str">
            <v>Other Sales Gross Profit % of Sales</v>
          </cell>
          <cell r="O839"/>
          <cell r="P839" t="str">
            <v>936-4495</v>
          </cell>
          <cell r="Q839" t="str">
            <v>Bridgestone</v>
          </cell>
          <cell r="R839" t="str">
            <v>BridgestoneOther Sales Gross Profit % of Sales</v>
          </cell>
          <cell r="S839"/>
          <cell r="T839"/>
          <cell r="U839"/>
        </row>
        <row r="840">
          <cell r="I840" t="str">
            <v>Other Sales Gross Profit % of Sales</v>
          </cell>
          <cell r="O840"/>
          <cell r="P840" t="str">
            <v>935-4495</v>
          </cell>
          <cell r="Q840" t="str">
            <v>Bridgestone</v>
          </cell>
          <cell r="R840" t="str">
            <v>BridgestoneOther Sales Gross Profit % of Sales</v>
          </cell>
          <cell r="S840"/>
          <cell r="T840"/>
          <cell r="U840"/>
        </row>
        <row r="841">
          <cell r="I841" t="str">
            <v>Other Sales Gross Profit % of Sales</v>
          </cell>
          <cell r="O841"/>
          <cell r="P841" t="str">
            <v>230-4495</v>
          </cell>
          <cell r="Q841" t="str">
            <v>Parts</v>
          </cell>
          <cell r="R841" t="str">
            <v>PartsOther Sales Gross Profit % of Sales</v>
          </cell>
          <cell r="S841"/>
          <cell r="T841"/>
          <cell r="U841"/>
        </row>
        <row r="842">
          <cell r="I842" t="str">
            <v>Other Sales Gross Profit % of Sales</v>
          </cell>
          <cell r="O842"/>
          <cell r="P842" t="str">
            <v>430-4495</v>
          </cell>
          <cell r="Q842" t="str">
            <v>Parts</v>
          </cell>
          <cell r="R842" t="str">
            <v>PartsOther Sales Gross Profit % of Sales</v>
          </cell>
          <cell r="S842"/>
          <cell r="T842"/>
          <cell r="U842"/>
        </row>
        <row r="843">
          <cell r="I843" t="str">
            <v>Other Sales Gross Profit % of Sales</v>
          </cell>
          <cell r="O843"/>
          <cell r="P843" t="str">
            <v>330-4495</v>
          </cell>
          <cell r="Q843" t="str">
            <v>Parts</v>
          </cell>
          <cell r="R843" t="str">
            <v>PartsOther Sales Gross Profit % of Sales</v>
          </cell>
          <cell r="S843"/>
          <cell r="T843"/>
          <cell r="U843"/>
        </row>
        <row r="844">
          <cell r="I844" t="str">
            <v>Warranty Sales Gross Profit % of Sales</v>
          </cell>
          <cell r="O844"/>
          <cell r="P844" t="str">
            <v>230-4500</v>
          </cell>
          <cell r="Q844" t="str">
            <v>Parts</v>
          </cell>
          <cell r="R844" t="str">
            <v>PartsWarranty Sales Gross Profit % of Sales</v>
          </cell>
          <cell r="S844"/>
          <cell r="T844"/>
          <cell r="U844"/>
        </row>
        <row r="845">
          <cell r="I845" t="str">
            <v>Warranty Sales Gross Profit % of Sales</v>
          </cell>
          <cell r="O845"/>
          <cell r="P845" t="str">
            <v>330-4500</v>
          </cell>
          <cell r="Q845" t="str">
            <v>Parts</v>
          </cell>
          <cell r="R845" t="str">
            <v>PartsWarranty Sales Gross Profit % of Sales</v>
          </cell>
          <cell r="S845"/>
          <cell r="T845"/>
          <cell r="U845"/>
        </row>
        <row r="846">
          <cell r="I846" t="str">
            <v>Warranty Sales Gross Profit % of Sales</v>
          </cell>
          <cell r="O846"/>
          <cell r="P846" t="str">
            <v>430-4500</v>
          </cell>
          <cell r="Q846" t="str">
            <v>Parts</v>
          </cell>
          <cell r="R846" t="str">
            <v>PartsWarranty Sales Gross Profit % of Sales</v>
          </cell>
          <cell r="S846"/>
          <cell r="T846"/>
          <cell r="U846"/>
        </row>
        <row r="847">
          <cell r="I847" t="str">
            <v>Warranty Sales Gross Profit % of Sales</v>
          </cell>
          <cell r="O847"/>
          <cell r="P847" t="str">
            <v>132-4500</v>
          </cell>
          <cell r="Q847" t="str">
            <v>LEX Parts</v>
          </cell>
          <cell r="R847" t="str">
            <v>LEX PartsWarranty Sales Gross Profit % of Sales</v>
          </cell>
          <cell r="S847"/>
          <cell r="T847"/>
          <cell r="U847"/>
        </row>
        <row r="848">
          <cell r="I848" t="str">
            <v>Warranty Sales Gross Profit % of Sales</v>
          </cell>
          <cell r="O848"/>
          <cell r="P848" t="str">
            <v>130-4500</v>
          </cell>
          <cell r="Q848" t="str">
            <v>Parts</v>
          </cell>
          <cell r="R848" t="str">
            <v>PartsWarranty Sales Gross Profit % of Sales</v>
          </cell>
          <cell r="S848"/>
          <cell r="T848"/>
          <cell r="U848"/>
        </row>
        <row r="849">
          <cell r="I849" t="str">
            <v>Warranty Sales Gross Profit % of Sales</v>
          </cell>
          <cell r="O849"/>
          <cell r="P849" t="str">
            <v>936-4500</v>
          </cell>
          <cell r="Q849" t="str">
            <v>Bridgestone</v>
          </cell>
          <cell r="R849" t="str">
            <v>BridgestoneWarranty Sales Gross Profit % of Sales</v>
          </cell>
          <cell r="S849"/>
          <cell r="T849"/>
          <cell r="U849"/>
        </row>
        <row r="850">
          <cell r="I850" t="str">
            <v>Warranty Sales Gross Profit % of Sales</v>
          </cell>
          <cell r="O850"/>
          <cell r="P850" t="str">
            <v>935-4500</v>
          </cell>
          <cell r="Q850" t="str">
            <v>Bridgestone</v>
          </cell>
          <cell r="R850" t="str">
            <v>BridgestoneWarranty Sales Gross Profit % of Sales</v>
          </cell>
          <cell r="S850"/>
          <cell r="T850"/>
          <cell r="U850"/>
        </row>
        <row r="851">
          <cell r="I851" t="str">
            <v>Internal Sales Gross Profit % of Sales</v>
          </cell>
          <cell r="O851"/>
          <cell r="P851" t="str">
            <v>430-4505</v>
          </cell>
          <cell r="Q851" t="str">
            <v>Parts</v>
          </cell>
          <cell r="R851" t="str">
            <v>PartsInternal Sales Gross Profit % of Sales</v>
          </cell>
          <cell r="S851"/>
          <cell r="T851"/>
          <cell r="U851"/>
        </row>
        <row r="852">
          <cell r="I852" t="str">
            <v>Internal Sales Gross Profit % of Sales</v>
          </cell>
          <cell r="O852"/>
          <cell r="P852" t="str">
            <v>935-4505</v>
          </cell>
          <cell r="Q852" t="str">
            <v>Bridgestone</v>
          </cell>
          <cell r="R852" t="str">
            <v>BridgestoneInternal Sales Gross Profit % of Sales</v>
          </cell>
          <cell r="S852"/>
          <cell r="T852"/>
          <cell r="U852"/>
        </row>
        <row r="853">
          <cell r="I853" t="str">
            <v>Internal Sales Gross Profit % of Sales</v>
          </cell>
          <cell r="O853"/>
          <cell r="P853" t="str">
            <v>230-4505</v>
          </cell>
          <cell r="Q853" t="str">
            <v>Parts</v>
          </cell>
          <cell r="R853" t="str">
            <v>PartsInternal Sales Gross Profit % of Sales</v>
          </cell>
          <cell r="S853"/>
          <cell r="T853"/>
          <cell r="U853"/>
        </row>
        <row r="854">
          <cell r="I854" t="str">
            <v>Internal Sales Gross Profit % of Sales</v>
          </cell>
          <cell r="O854"/>
          <cell r="P854" t="str">
            <v>330-4505</v>
          </cell>
          <cell r="Q854" t="str">
            <v>Parts</v>
          </cell>
          <cell r="R854" t="str">
            <v>PartsInternal Sales Gross Profit % of Sales</v>
          </cell>
          <cell r="S854"/>
          <cell r="T854"/>
          <cell r="U854"/>
        </row>
        <row r="855">
          <cell r="I855" t="str">
            <v>Internal Sales Gross Profit % of Sales</v>
          </cell>
          <cell r="O855"/>
          <cell r="P855" t="str">
            <v>130-4505</v>
          </cell>
          <cell r="Q855" t="str">
            <v>Parts</v>
          </cell>
          <cell r="R855" t="str">
            <v>PartsInternal Sales Gross Profit % of Sales</v>
          </cell>
          <cell r="S855"/>
          <cell r="T855"/>
          <cell r="U855"/>
        </row>
        <row r="856">
          <cell r="I856" t="str">
            <v>Internal Sales Gross Profit % of Sales</v>
          </cell>
          <cell r="O856"/>
          <cell r="P856" t="str">
            <v>132-4505</v>
          </cell>
          <cell r="Q856" t="str">
            <v>LEX Parts</v>
          </cell>
          <cell r="R856" t="str">
            <v>LEX PartsInternal Sales Gross Profit % of Sales</v>
          </cell>
          <cell r="S856"/>
          <cell r="T856"/>
          <cell r="U856"/>
        </row>
        <row r="857">
          <cell r="I857" t="str">
            <v>Internal Sales Gross Profit % of Sales</v>
          </cell>
          <cell r="O857"/>
          <cell r="P857" t="str">
            <v>936-4505</v>
          </cell>
          <cell r="Q857" t="str">
            <v>Bridgestone</v>
          </cell>
          <cell r="R857" t="str">
            <v>BridgestoneInternal Sales Gross Profit % of Sales</v>
          </cell>
          <cell r="S857"/>
          <cell r="T857"/>
          <cell r="U857"/>
        </row>
        <row r="858">
          <cell r="I858" t="str">
            <v>Internal Sales Gross Profit % of Sales</v>
          </cell>
          <cell r="O858"/>
          <cell r="P858" t="str">
            <v>132-4510</v>
          </cell>
          <cell r="Q858" t="str">
            <v>LEX Parts</v>
          </cell>
          <cell r="R858" t="str">
            <v>LEX PartsInternal Sales Gross Profit % of Sales</v>
          </cell>
          <cell r="S858"/>
          <cell r="T858"/>
          <cell r="U858"/>
        </row>
        <row r="859">
          <cell r="I859" t="str">
            <v>Internal Sales Gross Profit % of Sales</v>
          </cell>
          <cell r="O859"/>
          <cell r="P859" t="str">
            <v>130-4510</v>
          </cell>
          <cell r="Q859" t="str">
            <v>Parts</v>
          </cell>
          <cell r="R859" t="str">
            <v>PartsInternal Sales Gross Profit % of Sales</v>
          </cell>
          <cell r="S859"/>
          <cell r="T859"/>
          <cell r="U859"/>
        </row>
        <row r="860">
          <cell r="I860" t="str">
            <v>Internal Sales Gross Profit % of Sales</v>
          </cell>
          <cell r="O860"/>
          <cell r="P860" t="str">
            <v>936-4510</v>
          </cell>
          <cell r="Q860" t="str">
            <v>Bridgestone</v>
          </cell>
          <cell r="R860" t="str">
            <v>BridgestoneInternal Sales Gross Profit % of Sales</v>
          </cell>
          <cell r="S860"/>
          <cell r="T860"/>
          <cell r="U860"/>
        </row>
        <row r="861">
          <cell r="I861" t="str">
            <v>Internal Sales Gross Profit % of Sales</v>
          </cell>
          <cell r="O861"/>
          <cell r="P861" t="str">
            <v>935-4510</v>
          </cell>
          <cell r="Q861" t="str">
            <v>Bridgestone</v>
          </cell>
          <cell r="R861" t="str">
            <v>BridgestoneInternal Sales Gross Profit % of Sales</v>
          </cell>
          <cell r="S861"/>
          <cell r="T861"/>
          <cell r="U861"/>
        </row>
        <row r="862">
          <cell r="I862" t="str">
            <v>Internal Sales Gross Profit % of Sales</v>
          </cell>
          <cell r="O862"/>
          <cell r="P862" t="str">
            <v>230-4510</v>
          </cell>
          <cell r="Q862" t="str">
            <v>Parts</v>
          </cell>
          <cell r="R862" t="str">
            <v>PartsInternal Sales Gross Profit % of Sales</v>
          </cell>
          <cell r="S862"/>
          <cell r="T862"/>
          <cell r="U862"/>
        </row>
        <row r="863">
          <cell r="I863" t="str">
            <v>Internal Sales Gross Profit % of Sales</v>
          </cell>
          <cell r="O863"/>
          <cell r="P863" t="str">
            <v>430-4510</v>
          </cell>
          <cell r="Q863" t="str">
            <v>Parts</v>
          </cell>
          <cell r="R863" t="str">
            <v>PartsInternal Sales Gross Profit % of Sales</v>
          </cell>
          <cell r="S863"/>
          <cell r="T863"/>
          <cell r="U863"/>
        </row>
        <row r="864">
          <cell r="I864" t="str">
            <v>Internal Sales Gross Profit % of Sales</v>
          </cell>
          <cell r="O864"/>
          <cell r="P864" t="str">
            <v>330-4510</v>
          </cell>
          <cell r="Q864" t="str">
            <v>Parts</v>
          </cell>
          <cell r="R864" t="str">
            <v>PartsInternal Sales Gross Profit % of Sales</v>
          </cell>
          <cell r="S864"/>
          <cell r="T864"/>
          <cell r="U864"/>
        </row>
        <row r="865">
          <cell r="I865" t="str">
            <v>Counter Sales Gross Profit % of Sales</v>
          </cell>
          <cell r="O865"/>
          <cell r="P865" t="str">
            <v>936-4525</v>
          </cell>
          <cell r="Q865" t="str">
            <v>Bridgestone</v>
          </cell>
          <cell r="R865" t="str">
            <v>BridgestoneCounter Sales Gross Profit % of Sales</v>
          </cell>
          <cell r="S865"/>
          <cell r="T865"/>
          <cell r="U865"/>
        </row>
        <row r="866">
          <cell r="I866" t="str">
            <v>Counter Sales Gross Profit % of Sales</v>
          </cell>
          <cell r="O866"/>
          <cell r="P866" t="str">
            <v>935-4525</v>
          </cell>
          <cell r="Q866" t="str">
            <v>Bridgestone</v>
          </cell>
          <cell r="R866" t="str">
            <v>BridgestoneCounter Sales Gross Profit % of Sales</v>
          </cell>
          <cell r="S866"/>
          <cell r="T866"/>
          <cell r="U866"/>
        </row>
        <row r="867">
          <cell r="I867" t="str">
            <v>Counter Sales Gross Profit % of Sales</v>
          </cell>
          <cell r="O867"/>
          <cell r="P867" t="str">
            <v>230-4525</v>
          </cell>
          <cell r="Q867" t="str">
            <v>Parts</v>
          </cell>
          <cell r="R867" t="str">
            <v>PartsCounter Sales Gross Profit % of Sales</v>
          </cell>
          <cell r="S867"/>
          <cell r="T867"/>
          <cell r="U867"/>
        </row>
        <row r="868">
          <cell r="I868" t="str">
            <v>Counter Sales Gross Profit % of Sales</v>
          </cell>
          <cell r="O868"/>
          <cell r="P868" t="str">
            <v>430-4525</v>
          </cell>
          <cell r="Q868" t="str">
            <v>Parts</v>
          </cell>
          <cell r="R868" t="str">
            <v>PartsCounter Sales Gross Profit % of Sales</v>
          </cell>
          <cell r="S868"/>
          <cell r="T868"/>
          <cell r="U868"/>
        </row>
        <row r="869">
          <cell r="I869" t="str">
            <v>Counter Sales Gross Profit % of Sales</v>
          </cell>
          <cell r="O869"/>
          <cell r="P869" t="str">
            <v>330-4525</v>
          </cell>
          <cell r="Q869" t="str">
            <v>Parts</v>
          </cell>
          <cell r="R869" t="str">
            <v>PartsCounter Sales Gross Profit % of Sales</v>
          </cell>
          <cell r="S869"/>
          <cell r="T869"/>
          <cell r="U869"/>
        </row>
        <row r="870">
          <cell r="I870" t="str">
            <v>Other Sales Gross Profit % of Sales</v>
          </cell>
          <cell r="O870"/>
          <cell r="P870" t="str">
            <v>230-4530</v>
          </cell>
          <cell r="Q870" t="str">
            <v>Parts</v>
          </cell>
          <cell r="R870" t="str">
            <v>PartsOther Sales Gross Profit % of Sales</v>
          </cell>
          <cell r="S870"/>
          <cell r="T870"/>
          <cell r="U870"/>
        </row>
        <row r="871">
          <cell r="I871" t="str">
            <v>Other Sales Gross Profit % of Sales</v>
          </cell>
          <cell r="O871"/>
          <cell r="P871" t="str">
            <v>330-4530</v>
          </cell>
          <cell r="Q871" t="str">
            <v>Parts</v>
          </cell>
          <cell r="R871" t="str">
            <v>PartsOther Sales Gross Profit % of Sales</v>
          </cell>
          <cell r="S871"/>
          <cell r="T871"/>
          <cell r="U871"/>
        </row>
        <row r="872">
          <cell r="I872" t="str">
            <v>Other Sales Gross Profit % of Sales</v>
          </cell>
          <cell r="O872"/>
          <cell r="P872" t="str">
            <v>130-4530</v>
          </cell>
          <cell r="Q872" t="str">
            <v>Parts</v>
          </cell>
          <cell r="R872" t="str">
            <v>PartsOther Sales Gross Profit % of Sales</v>
          </cell>
          <cell r="S872"/>
          <cell r="T872"/>
          <cell r="U872"/>
        </row>
        <row r="873">
          <cell r="I873" t="str">
            <v>Other Sales Gross Profit % of Sales</v>
          </cell>
          <cell r="O873"/>
          <cell r="P873" t="str">
            <v>132-4530</v>
          </cell>
          <cell r="Q873" t="str">
            <v>LEX Parts</v>
          </cell>
          <cell r="R873" t="str">
            <v>LEX PartsOther Sales Gross Profit % of Sales</v>
          </cell>
          <cell r="S873"/>
          <cell r="T873"/>
          <cell r="U873"/>
        </row>
        <row r="874">
          <cell r="I874" t="str">
            <v>Other Sales Gross Profit % of Sales</v>
          </cell>
          <cell r="O874"/>
          <cell r="P874" t="str">
            <v>936-4530</v>
          </cell>
          <cell r="Q874" t="str">
            <v>Bridgestone</v>
          </cell>
          <cell r="R874" t="str">
            <v>BridgestoneOther Sales Gross Profit % of Sales</v>
          </cell>
          <cell r="S874"/>
          <cell r="T874"/>
          <cell r="U874"/>
        </row>
        <row r="875">
          <cell r="I875" t="str">
            <v>Other Sales Gross Profit % of Sales</v>
          </cell>
          <cell r="O875"/>
          <cell r="P875" t="str">
            <v>935-4530</v>
          </cell>
          <cell r="Q875" t="str">
            <v>Bridgestone</v>
          </cell>
          <cell r="R875" t="str">
            <v>BridgestoneOther Sales Gross Profit % of Sales</v>
          </cell>
          <cell r="S875"/>
          <cell r="T875"/>
          <cell r="U875"/>
        </row>
        <row r="876">
          <cell r="I876" t="str">
            <v>Other Sales Gross Profit % of Sales</v>
          </cell>
          <cell r="O876"/>
          <cell r="P876" t="str">
            <v>430-4530</v>
          </cell>
          <cell r="Q876" t="str">
            <v>Parts</v>
          </cell>
          <cell r="R876" t="str">
            <v>PartsOther Sales Gross Profit % of Sales</v>
          </cell>
          <cell r="S876"/>
          <cell r="T876"/>
          <cell r="U876"/>
        </row>
        <row r="877">
          <cell r="I877" t="str">
            <v>Other Sales Gross Profit % of Sales</v>
          </cell>
          <cell r="O877"/>
          <cell r="P877" t="str">
            <v>230-4531</v>
          </cell>
          <cell r="Q877" t="str">
            <v>Parts</v>
          </cell>
          <cell r="R877" t="str">
            <v>PartsOther Sales Gross Profit % of Sales</v>
          </cell>
          <cell r="S877"/>
          <cell r="T877"/>
          <cell r="U877"/>
        </row>
        <row r="878">
          <cell r="I878" t="str">
            <v>Other Sales Gross Profit % of Sales</v>
          </cell>
          <cell r="O878"/>
          <cell r="P878" t="str">
            <v>330-4531</v>
          </cell>
          <cell r="Q878" t="str">
            <v>Parts</v>
          </cell>
          <cell r="R878" t="str">
            <v>PartsOther Sales Gross Profit % of Sales</v>
          </cell>
          <cell r="S878"/>
          <cell r="T878"/>
          <cell r="U878"/>
        </row>
        <row r="879">
          <cell r="I879" t="str">
            <v>Other Sales Gross Profit % of Sales</v>
          </cell>
          <cell r="O879"/>
          <cell r="P879" t="str">
            <v>130-4531</v>
          </cell>
          <cell r="Q879" t="str">
            <v>Parts</v>
          </cell>
          <cell r="R879" t="str">
            <v>PartsOther Sales Gross Profit % of Sales</v>
          </cell>
          <cell r="S879"/>
          <cell r="T879"/>
          <cell r="U879"/>
        </row>
        <row r="880">
          <cell r="I880" t="str">
            <v>Other Sales Gross Profit % of Sales</v>
          </cell>
          <cell r="O880"/>
          <cell r="P880" t="str">
            <v>132-4531</v>
          </cell>
          <cell r="Q880" t="str">
            <v>LEX Parts</v>
          </cell>
          <cell r="R880" t="str">
            <v>LEX PartsOther Sales Gross Profit % of Sales</v>
          </cell>
          <cell r="S880"/>
          <cell r="T880"/>
          <cell r="U880"/>
        </row>
        <row r="881">
          <cell r="I881" t="str">
            <v>Other Sales Gross Profit % of Sales</v>
          </cell>
          <cell r="O881"/>
          <cell r="P881" t="str">
            <v>936-4531</v>
          </cell>
          <cell r="Q881" t="str">
            <v>Bridgestone</v>
          </cell>
          <cell r="R881" t="str">
            <v>BridgestoneOther Sales Gross Profit % of Sales</v>
          </cell>
          <cell r="S881"/>
          <cell r="T881"/>
          <cell r="U881"/>
        </row>
        <row r="882">
          <cell r="I882" t="str">
            <v>Other Sales Gross Profit % of Sales</v>
          </cell>
          <cell r="O882"/>
          <cell r="P882" t="str">
            <v>430-4531</v>
          </cell>
          <cell r="Q882" t="str">
            <v>Parts</v>
          </cell>
          <cell r="R882" t="str">
            <v>PartsOther Sales Gross Profit % of Sales</v>
          </cell>
          <cell r="S882"/>
          <cell r="T882"/>
          <cell r="U882"/>
        </row>
        <row r="883">
          <cell r="I883" t="str">
            <v>Other Sales Gross Profit % of Sales</v>
          </cell>
          <cell r="O883"/>
          <cell r="P883" t="str">
            <v>935-4531</v>
          </cell>
          <cell r="Q883" t="str">
            <v>Bridgestone</v>
          </cell>
          <cell r="R883" t="str">
            <v>BridgestoneOther Sales Gross Profit % of Sales</v>
          </cell>
          <cell r="S883"/>
          <cell r="T883"/>
          <cell r="U883"/>
        </row>
        <row r="884">
          <cell r="I884" t="str">
            <v>Trade Sales Gross Profit % of Sales</v>
          </cell>
          <cell r="O884"/>
          <cell r="P884" t="str">
            <v>130-4535</v>
          </cell>
          <cell r="Q884" t="str">
            <v>Parts</v>
          </cell>
          <cell r="R884" t="str">
            <v>PartsTrade Sales Gross Profit % of Sales</v>
          </cell>
          <cell r="S884"/>
          <cell r="T884"/>
          <cell r="U884"/>
        </row>
        <row r="885">
          <cell r="I885" t="str">
            <v>Trade Sales Gross Profit % of Sales</v>
          </cell>
          <cell r="O885"/>
          <cell r="P885" t="str">
            <v>132-4535</v>
          </cell>
          <cell r="Q885" t="str">
            <v>LEX Parts</v>
          </cell>
          <cell r="R885" t="str">
            <v>LEX PartsTrade Sales Gross Profit % of Sales</v>
          </cell>
          <cell r="S885"/>
          <cell r="T885"/>
          <cell r="U885"/>
        </row>
        <row r="886">
          <cell r="I886" t="str">
            <v>Trade Sales Gross Profit % of Sales</v>
          </cell>
          <cell r="O886"/>
          <cell r="P886" t="str">
            <v>936-4535</v>
          </cell>
          <cell r="Q886" t="str">
            <v>Bridgestone</v>
          </cell>
          <cell r="R886" t="str">
            <v>BridgestoneTrade Sales Gross Profit % of Sales</v>
          </cell>
          <cell r="S886"/>
          <cell r="T886"/>
          <cell r="U886"/>
        </row>
        <row r="887">
          <cell r="I887" t="str">
            <v>Trade Sales Gross Profit % of Sales</v>
          </cell>
          <cell r="O887"/>
          <cell r="P887" t="str">
            <v>935-4535</v>
          </cell>
          <cell r="Q887" t="str">
            <v>Bridgestone</v>
          </cell>
          <cell r="R887" t="str">
            <v>BridgestoneTrade Sales Gross Profit % of Sales</v>
          </cell>
          <cell r="S887"/>
          <cell r="T887"/>
          <cell r="U887"/>
        </row>
        <row r="888">
          <cell r="I888" t="str">
            <v>Trade Sales Gross Profit % of Sales</v>
          </cell>
          <cell r="O888"/>
          <cell r="P888" t="str">
            <v>430-4535</v>
          </cell>
          <cell r="Q888" t="str">
            <v>Parts</v>
          </cell>
          <cell r="R888" t="str">
            <v>PartsTrade Sales Gross Profit % of Sales</v>
          </cell>
          <cell r="S888"/>
          <cell r="T888"/>
          <cell r="U888"/>
        </row>
        <row r="889">
          <cell r="I889" t="str">
            <v>Trade Sales Gross Profit % of Sales</v>
          </cell>
          <cell r="O889"/>
          <cell r="P889" t="str">
            <v>330-4535</v>
          </cell>
          <cell r="Q889" t="str">
            <v>Parts</v>
          </cell>
          <cell r="R889" t="str">
            <v>PartsTrade Sales Gross Profit % of Sales</v>
          </cell>
          <cell r="S889"/>
          <cell r="T889"/>
          <cell r="U889"/>
        </row>
        <row r="890">
          <cell r="I890" t="str">
            <v>Other Sales Gross Profit % of Sales</v>
          </cell>
          <cell r="O890"/>
          <cell r="P890" t="str">
            <v>132-4550</v>
          </cell>
          <cell r="Q890" t="str">
            <v>LEX Parts</v>
          </cell>
          <cell r="R890" t="str">
            <v>LEX PartsOther Sales Gross Profit % of Sales</v>
          </cell>
          <cell r="S890"/>
          <cell r="T890"/>
          <cell r="U890"/>
        </row>
        <row r="891">
          <cell r="I891" t="str">
            <v>Other Sales Gross Profit % of Sales</v>
          </cell>
          <cell r="O891"/>
          <cell r="P891" t="str">
            <v>130-4550</v>
          </cell>
          <cell r="Q891" t="str">
            <v>Parts</v>
          </cell>
          <cell r="R891" t="str">
            <v>PartsOther Sales Gross Profit % of Sales</v>
          </cell>
          <cell r="S891"/>
          <cell r="T891"/>
          <cell r="U891"/>
        </row>
        <row r="892">
          <cell r="I892" t="str">
            <v>Other Sales Gross Profit % of Sales</v>
          </cell>
          <cell r="O892"/>
          <cell r="P892" t="str">
            <v>936-4550</v>
          </cell>
          <cell r="Q892" t="str">
            <v>Bridgestone</v>
          </cell>
          <cell r="R892" t="str">
            <v>BridgestoneOther Sales Gross Profit % of Sales</v>
          </cell>
          <cell r="S892"/>
          <cell r="T892"/>
          <cell r="U892"/>
        </row>
        <row r="893">
          <cell r="I893" t="str">
            <v>Other Sales Gross Profit % of Sales</v>
          </cell>
          <cell r="O893"/>
          <cell r="P893" t="str">
            <v>935-4550</v>
          </cell>
          <cell r="Q893" t="str">
            <v>Bridgestone</v>
          </cell>
          <cell r="R893" t="str">
            <v>BridgestoneOther Sales Gross Profit % of Sales</v>
          </cell>
          <cell r="S893"/>
          <cell r="T893"/>
          <cell r="U893"/>
        </row>
        <row r="894">
          <cell r="I894" t="str">
            <v>Other Sales Gross Profit % of Sales</v>
          </cell>
          <cell r="O894"/>
          <cell r="P894" t="str">
            <v>430-4550</v>
          </cell>
          <cell r="Q894" t="str">
            <v>Parts</v>
          </cell>
          <cell r="R894" t="str">
            <v>PartsOther Sales Gross Profit % of Sales</v>
          </cell>
          <cell r="S894"/>
          <cell r="T894"/>
          <cell r="U894"/>
        </row>
        <row r="895">
          <cell r="I895" t="str">
            <v>Other Sales Gross Profit % of Sales</v>
          </cell>
          <cell r="O895"/>
          <cell r="P895" t="str">
            <v>330-4550</v>
          </cell>
          <cell r="Q895" t="str">
            <v>Parts</v>
          </cell>
          <cell r="R895" t="str">
            <v>PartsOther Sales Gross Profit % of Sales</v>
          </cell>
          <cell r="S895"/>
          <cell r="T895"/>
          <cell r="U895"/>
        </row>
        <row r="896">
          <cell r="I896" t="str">
            <v>Counter Sales Gross Profit % of Sales</v>
          </cell>
          <cell r="O896"/>
          <cell r="P896" t="str">
            <v>132-4551</v>
          </cell>
          <cell r="Q896" t="str">
            <v>LEX Parts</v>
          </cell>
          <cell r="R896" t="str">
            <v>LEX PartsCounter Sales Gross Profit % of Sales</v>
          </cell>
          <cell r="S896"/>
          <cell r="T896"/>
          <cell r="U896"/>
        </row>
        <row r="897">
          <cell r="I897" t="str">
            <v>Counter Sales Gross Profit % of Sales</v>
          </cell>
          <cell r="O897"/>
          <cell r="P897" t="str">
            <v>130-4551</v>
          </cell>
          <cell r="Q897" t="str">
            <v>Parts</v>
          </cell>
          <cell r="R897" t="str">
            <v>PartsCounter Sales Gross Profit % of Sales</v>
          </cell>
          <cell r="S897"/>
          <cell r="T897"/>
          <cell r="U897"/>
        </row>
        <row r="898">
          <cell r="I898" t="str">
            <v>Counter Sales Gross Profit % of Sales</v>
          </cell>
          <cell r="O898"/>
          <cell r="P898" t="str">
            <v>936-4551</v>
          </cell>
          <cell r="Q898" t="str">
            <v>Bridgestone</v>
          </cell>
          <cell r="R898" t="str">
            <v>BridgestoneCounter Sales Gross Profit % of Sales</v>
          </cell>
          <cell r="S898"/>
          <cell r="T898"/>
          <cell r="U898"/>
        </row>
        <row r="899">
          <cell r="I899" t="str">
            <v>Counter Sales Gross Profit % of Sales</v>
          </cell>
          <cell r="O899"/>
          <cell r="P899" t="str">
            <v>935-4551</v>
          </cell>
          <cell r="Q899" t="str">
            <v>Bridgestone</v>
          </cell>
          <cell r="R899" t="str">
            <v>BridgestoneCounter Sales Gross Profit % of Sales</v>
          </cell>
          <cell r="S899"/>
          <cell r="T899"/>
          <cell r="U899"/>
        </row>
        <row r="900">
          <cell r="I900" t="str">
            <v>Counter Sales Gross Profit % of Sales</v>
          </cell>
          <cell r="O900"/>
          <cell r="P900" t="str">
            <v>430-4551</v>
          </cell>
          <cell r="Q900" t="str">
            <v>Parts</v>
          </cell>
          <cell r="R900" t="str">
            <v>PartsCounter Sales Gross Profit % of Sales</v>
          </cell>
          <cell r="S900"/>
          <cell r="T900"/>
          <cell r="U900"/>
        </row>
        <row r="901">
          <cell r="I901" t="str">
            <v>Counter Sales Gross Profit % of Sales</v>
          </cell>
          <cell r="O901"/>
          <cell r="P901" t="str">
            <v>330-4551</v>
          </cell>
          <cell r="Q901" t="str">
            <v>Parts</v>
          </cell>
          <cell r="R901" t="str">
            <v>PartsCounter Sales Gross Profit % of Sales</v>
          </cell>
          <cell r="S901"/>
          <cell r="T901"/>
          <cell r="U901"/>
        </row>
        <row r="902">
          <cell r="I902" t="str">
            <v>Other Sales Gross Profit % of Sales</v>
          </cell>
          <cell r="O902"/>
          <cell r="P902" t="str">
            <v>132-4560</v>
          </cell>
          <cell r="Q902" t="str">
            <v>LEX Parts</v>
          </cell>
          <cell r="R902" t="str">
            <v>LEX PartsOther Sales Gross Profit % of Sales</v>
          </cell>
          <cell r="S902"/>
          <cell r="T902"/>
          <cell r="U902"/>
        </row>
        <row r="903">
          <cell r="I903" t="str">
            <v>Other Sales Gross Profit % of Sales</v>
          </cell>
          <cell r="O903"/>
          <cell r="P903" t="str">
            <v>130-4560</v>
          </cell>
          <cell r="Q903" t="str">
            <v>Parts</v>
          </cell>
          <cell r="R903" t="str">
            <v>PartsOther Sales Gross Profit % of Sales</v>
          </cell>
          <cell r="S903"/>
          <cell r="T903"/>
          <cell r="U903"/>
        </row>
        <row r="904">
          <cell r="I904" t="str">
            <v>Other Sales Gross Profit % of Sales</v>
          </cell>
          <cell r="O904"/>
          <cell r="P904" t="str">
            <v>936-4560</v>
          </cell>
          <cell r="Q904" t="str">
            <v>Bridgestone</v>
          </cell>
          <cell r="R904" t="str">
            <v>BridgestoneOther Sales Gross Profit % of Sales</v>
          </cell>
          <cell r="S904"/>
          <cell r="T904"/>
          <cell r="U904"/>
        </row>
        <row r="905">
          <cell r="I905" t="str">
            <v>Other Sales Gross Profit % of Sales</v>
          </cell>
          <cell r="O905"/>
          <cell r="P905" t="str">
            <v>935-4560</v>
          </cell>
          <cell r="Q905" t="str">
            <v>Bridgestone</v>
          </cell>
          <cell r="R905" t="str">
            <v>BridgestoneOther Sales Gross Profit % of Sales</v>
          </cell>
          <cell r="S905"/>
          <cell r="T905"/>
          <cell r="U905"/>
        </row>
        <row r="906">
          <cell r="I906" t="str">
            <v>Other Sales Gross Profit % of Sales</v>
          </cell>
          <cell r="O906"/>
          <cell r="P906" t="str">
            <v>430-4560</v>
          </cell>
          <cell r="Q906" t="str">
            <v>Parts</v>
          </cell>
          <cell r="R906" t="str">
            <v>PartsOther Sales Gross Profit % of Sales</v>
          </cell>
          <cell r="S906"/>
          <cell r="T906"/>
          <cell r="U906"/>
        </row>
        <row r="907">
          <cell r="I907" t="str">
            <v>Other Sales Gross Profit % of Sales</v>
          </cell>
          <cell r="O907"/>
          <cell r="P907" t="str">
            <v>330-4560</v>
          </cell>
          <cell r="Q907" t="str">
            <v>Parts</v>
          </cell>
          <cell r="R907" t="str">
            <v>PartsOther Sales Gross Profit % of Sales</v>
          </cell>
          <cell r="S907"/>
          <cell r="T907"/>
          <cell r="U907"/>
        </row>
        <row r="908">
          <cell r="I908" t="str">
            <v>Salaries &amp; Wages per retail</v>
          </cell>
          <cell r="O908"/>
          <cell r="P908" t="str">
            <v>220-7000</v>
          </cell>
          <cell r="Q908" t="str">
            <v>Used Vehicle</v>
          </cell>
          <cell r="R908" t="str">
            <v>Used VehicleSalaries &amp; Wages per retail</v>
          </cell>
          <cell r="S908"/>
          <cell r="T908"/>
          <cell r="U908"/>
        </row>
        <row r="909">
          <cell r="I909" t="str">
            <v>Salaries &amp; Wages per retail</v>
          </cell>
          <cell r="O909"/>
          <cell r="P909" t="str">
            <v>120-7000</v>
          </cell>
          <cell r="Q909" t="str">
            <v>Used Vehicle</v>
          </cell>
          <cell r="R909" t="str">
            <v>Used VehicleSalaries &amp; Wages per retail</v>
          </cell>
          <cell r="S909"/>
          <cell r="T909"/>
          <cell r="U909"/>
        </row>
        <row r="910">
          <cell r="I910" t="str">
            <v>Salaries &amp; Wages p.u.</v>
          </cell>
          <cell r="O910"/>
          <cell r="P910" t="str">
            <v>210-7000</v>
          </cell>
          <cell r="Q910" t="str">
            <v>New Vehicle</v>
          </cell>
          <cell r="R910" t="str">
            <v>New VehicleSalaries &amp; Wages p.u.</v>
          </cell>
          <cell r="S910"/>
          <cell r="T910"/>
          <cell r="U910"/>
        </row>
        <row r="911">
          <cell r="I911" t="str">
            <v>Salaries &amp; Wages per retail</v>
          </cell>
          <cell r="O911"/>
          <cell r="P911" t="str">
            <v>121-7000</v>
          </cell>
          <cell r="Q911" t="str">
            <v>Used Vehicle</v>
          </cell>
          <cell r="R911" t="str">
            <v>Used VehicleSalaries &amp; Wages per retail</v>
          </cell>
          <cell r="S911"/>
          <cell r="T911"/>
          <cell r="U911"/>
        </row>
        <row r="912">
          <cell r="I912" t="str">
            <v>Salaries &amp; Wages per retail</v>
          </cell>
          <cell r="O912"/>
          <cell r="P912" t="str">
            <v>122-7000</v>
          </cell>
          <cell r="Q912" t="str">
            <v>LEX Used Vehicle</v>
          </cell>
          <cell r="R912" t="str">
            <v>LEX Used VehicleSalaries &amp; Wages per retail</v>
          </cell>
          <cell r="S912"/>
          <cell r="T912"/>
          <cell r="U912"/>
        </row>
        <row r="913">
          <cell r="I913" t="str">
            <v>Salaries &amp; Commission per vehicle retailed</v>
          </cell>
          <cell r="O913"/>
          <cell r="P913" t="str">
            <v>260-7000</v>
          </cell>
          <cell r="Q913" t="str">
            <v>F&amp;I</v>
          </cell>
          <cell r="R913" t="str">
            <v>F&amp;ISalaries &amp; Commission per vehicle retailed</v>
          </cell>
          <cell r="S913"/>
          <cell r="T913"/>
          <cell r="U913"/>
        </row>
        <row r="914">
          <cell r="I914" t="str">
            <v>Salaries &amp; Commission per vehicle retailed</v>
          </cell>
          <cell r="O914"/>
          <cell r="P914" t="str">
            <v>160-7000</v>
          </cell>
          <cell r="Q914" t="str">
            <v>F&amp;I</v>
          </cell>
          <cell r="R914" t="str">
            <v>F&amp;ISalaries &amp; Commission per vehicle retailed</v>
          </cell>
          <cell r="S914"/>
          <cell r="T914"/>
          <cell r="U914"/>
        </row>
        <row r="915">
          <cell r="I915" t="str">
            <v>Salaries, Commission &amp; Leave as % of Sales</v>
          </cell>
          <cell r="O915"/>
          <cell r="P915" t="str">
            <v>140-7000</v>
          </cell>
          <cell r="Q915" t="str">
            <v>Service</v>
          </cell>
          <cell r="R915" t="str">
            <v>ServiceSalaries, Commission &amp; Leave as % of Sales</v>
          </cell>
          <cell r="S915"/>
          <cell r="T915"/>
          <cell r="U915"/>
        </row>
        <row r="916">
          <cell r="I916" t="str">
            <v>Salaries, Commission &amp; Leave as % of Sales</v>
          </cell>
          <cell r="O916"/>
          <cell r="P916" t="str">
            <v>150-7000</v>
          </cell>
          <cell r="Q916" t="str">
            <v>Retail Detailing</v>
          </cell>
          <cell r="R916" t="str">
            <v>Retail DetailingSalaries, Commission &amp; Leave as % of Sales</v>
          </cell>
          <cell r="S916"/>
          <cell r="T916"/>
          <cell r="U916"/>
        </row>
        <row r="917">
          <cell r="I917" t="str">
            <v>Salaries &amp; Commission as % of Sales</v>
          </cell>
          <cell r="O917"/>
          <cell r="P917" t="str">
            <v>132-7000</v>
          </cell>
          <cell r="Q917" t="str">
            <v>LEX Parts</v>
          </cell>
          <cell r="R917" t="str">
            <v>LEX PartsSalaries &amp; Commission as % of Sales</v>
          </cell>
          <cell r="S917"/>
          <cell r="T917"/>
          <cell r="U917"/>
        </row>
        <row r="918">
          <cell r="I918" t="str">
            <v>Salaries &amp; Commission as % of Sales</v>
          </cell>
          <cell r="O918"/>
          <cell r="P918" t="str">
            <v>130-7000</v>
          </cell>
          <cell r="Q918" t="str">
            <v>Parts</v>
          </cell>
          <cell r="R918" t="str">
            <v>PartsSalaries &amp; Commission as % of Sales</v>
          </cell>
          <cell r="S918"/>
          <cell r="T918"/>
          <cell r="U918"/>
        </row>
        <row r="919">
          <cell r="I919" t="str">
            <v>Salaries &amp; Wages p.u.</v>
          </cell>
          <cell r="O919"/>
          <cell r="P919" t="str">
            <v>110-7000</v>
          </cell>
          <cell r="Q919" t="str">
            <v>New Vehicle</v>
          </cell>
          <cell r="R919" t="str">
            <v>New VehicleSalaries &amp; Wages p.u.</v>
          </cell>
          <cell r="S919"/>
          <cell r="T919"/>
          <cell r="U919"/>
        </row>
        <row r="920">
          <cell r="I920" t="str">
            <v>Salaries &amp; Wages p.u.</v>
          </cell>
          <cell r="O920"/>
          <cell r="P920" t="str">
            <v>112-7000</v>
          </cell>
          <cell r="Q920" t="str">
            <v>LEX New Vehicle</v>
          </cell>
          <cell r="R920" t="str">
            <v>LEX New VehicleSalaries &amp; Wages p.u.</v>
          </cell>
          <cell r="S920"/>
          <cell r="T920"/>
          <cell r="U920"/>
        </row>
        <row r="921">
          <cell r="I921" t="str">
            <v>Salaries &amp; Wages p.u.</v>
          </cell>
          <cell r="O921"/>
          <cell r="P921" t="str">
            <v>100-7000</v>
          </cell>
          <cell r="Q921" t="str">
            <v>New Vehicle</v>
          </cell>
          <cell r="R921" t="str">
            <v>New VehicleSalaries &amp; Wages p.u.</v>
          </cell>
          <cell r="S921"/>
          <cell r="T921"/>
          <cell r="U921"/>
        </row>
        <row r="922">
          <cell r="I922" t="str">
            <v>Salaries &amp; Commission per vehicle retailed</v>
          </cell>
          <cell r="O922"/>
          <cell r="P922" t="str">
            <v>162-7000</v>
          </cell>
          <cell r="Q922" t="str">
            <v>LEX F&amp;I</v>
          </cell>
          <cell r="R922" t="str">
            <v>LEX F&amp;ISalaries &amp; Commission per vehicle retailed</v>
          </cell>
          <cell r="S922"/>
          <cell r="T922"/>
          <cell r="U922"/>
        </row>
        <row r="923">
          <cell r="I923" t="str">
            <v>Salaries &amp; Commission per vehicle retailed</v>
          </cell>
          <cell r="O923"/>
          <cell r="P923" t="str">
            <v>460-7000</v>
          </cell>
          <cell r="Q923" t="str">
            <v>F&amp;I</v>
          </cell>
          <cell r="R923" t="str">
            <v>F&amp;ISalaries &amp; Commission per vehicle retailed</v>
          </cell>
          <cell r="S923"/>
          <cell r="T923"/>
          <cell r="U923"/>
        </row>
        <row r="924">
          <cell r="I924" t="str">
            <v>Salaries &amp; Commission per vehicle retailed</v>
          </cell>
          <cell r="O924"/>
          <cell r="P924" t="str">
            <v>360-7000</v>
          </cell>
          <cell r="Q924" t="str">
            <v>F&amp;I</v>
          </cell>
          <cell r="R924" t="str">
            <v>F&amp;ISalaries &amp; Commission per vehicle retailed</v>
          </cell>
          <cell r="S924"/>
          <cell r="T924"/>
          <cell r="U924"/>
        </row>
        <row r="925">
          <cell r="I925" t="str">
            <v>Salaries &amp; Wages p.u.</v>
          </cell>
          <cell r="O925"/>
          <cell r="P925" t="str">
            <v>200-7000</v>
          </cell>
          <cell r="Q925" t="str">
            <v>New Vehicle</v>
          </cell>
          <cell r="R925" t="str">
            <v>New VehicleSalaries &amp; Wages p.u.</v>
          </cell>
          <cell r="S925"/>
          <cell r="T925"/>
          <cell r="U925"/>
        </row>
        <row r="926">
          <cell r="I926" t="str">
            <v>Salaries &amp; Wages p.u.</v>
          </cell>
          <cell r="O926"/>
          <cell r="P926" t="str">
            <v>400-7000</v>
          </cell>
          <cell r="Q926" t="str">
            <v>New Vehicle</v>
          </cell>
          <cell r="R926" t="str">
            <v>New VehicleSalaries &amp; Wages p.u.</v>
          </cell>
          <cell r="S926"/>
          <cell r="T926"/>
          <cell r="U926"/>
        </row>
        <row r="927">
          <cell r="I927" t="str">
            <v>Salaries &amp; Wages p.u.</v>
          </cell>
          <cell r="O927"/>
          <cell r="P927" t="str">
            <v>300-7000</v>
          </cell>
          <cell r="Q927" t="str">
            <v>New Vehicle</v>
          </cell>
          <cell r="R927" t="str">
            <v>New VehicleSalaries &amp; Wages p.u.</v>
          </cell>
          <cell r="S927"/>
          <cell r="T927"/>
          <cell r="U927"/>
        </row>
        <row r="928">
          <cell r="I928" t="str">
            <v>Salaries &amp; Commission as % of Sales</v>
          </cell>
          <cell r="O928"/>
          <cell r="P928" t="str">
            <v>230-7000</v>
          </cell>
          <cell r="Q928" t="str">
            <v>Parts</v>
          </cell>
          <cell r="R928" t="str">
            <v>PartsSalaries &amp; Commission as % of Sales</v>
          </cell>
          <cell r="S928"/>
          <cell r="T928"/>
          <cell r="U928"/>
        </row>
        <row r="929">
          <cell r="I929" t="str">
            <v>Salaries, Commission &amp; Leave as % of Sales</v>
          </cell>
          <cell r="O929"/>
          <cell r="P929" t="str">
            <v>147-7000</v>
          </cell>
          <cell r="Q929" t="str">
            <v>Service</v>
          </cell>
          <cell r="R929" t="str">
            <v>ServiceSalaries, Commission &amp; Leave as % of Sales</v>
          </cell>
          <cell r="S929"/>
          <cell r="T929"/>
          <cell r="U929"/>
        </row>
        <row r="930">
          <cell r="I930" t="str">
            <v>Salaries &amp; Wages per retail</v>
          </cell>
          <cell r="O930"/>
          <cell r="P930" t="str">
            <v>221-7000</v>
          </cell>
          <cell r="Q930" t="str">
            <v>Used Vehicle</v>
          </cell>
          <cell r="R930" t="str">
            <v>Used VehicleSalaries &amp; Wages per retail</v>
          </cell>
          <cell r="S930"/>
          <cell r="T930"/>
          <cell r="U930"/>
        </row>
        <row r="931">
          <cell r="I931" t="str">
            <v>Salaries &amp; Wages per retail</v>
          </cell>
          <cell r="O931"/>
          <cell r="P931" t="str">
            <v>410-7000</v>
          </cell>
          <cell r="Q931" t="str">
            <v>Used Vehicle</v>
          </cell>
          <cell r="R931" t="str">
            <v>Used VehicleSalaries &amp; Wages per retail</v>
          </cell>
          <cell r="S931"/>
          <cell r="T931"/>
          <cell r="U931"/>
        </row>
        <row r="932">
          <cell r="I932" t="str">
            <v>Salaries &amp; Wages per retail</v>
          </cell>
          <cell r="O932"/>
          <cell r="P932" t="str">
            <v>420-7000</v>
          </cell>
          <cell r="Q932" t="str">
            <v>Used Vehicle</v>
          </cell>
          <cell r="R932" t="str">
            <v>Used VehicleSalaries &amp; Wages per retail</v>
          </cell>
          <cell r="S932"/>
          <cell r="T932"/>
          <cell r="U932"/>
        </row>
        <row r="933">
          <cell r="I933" t="str">
            <v>Salaries &amp; Wages per retail</v>
          </cell>
          <cell r="O933"/>
          <cell r="P933" t="str">
            <v>421-7000</v>
          </cell>
          <cell r="Q933" t="str">
            <v>Used Vehicle</v>
          </cell>
          <cell r="R933" t="str">
            <v>Used VehicleSalaries &amp; Wages per retail</v>
          </cell>
          <cell r="S933"/>
          <cell r="T933"/>
          <cell r="U933"/>
        </row>
        <row r="934">
          <cell r="I934" t="str">
            <v>Salaries &amp; Wages per retail</v>
          </cell>
          <cell r="O934"/>
          <cell r="P934" t="str">
            <v>310-7000</v>
          </cell>
          <cell r="Q934" t="str">
            <v>Used Vehicle</v>
          </cell>
          <cell r="R934" t="str">
            <v>Used VehicleSalaries &amp; Wages per retail</v>
          </cell>
          <cell r="S934"/>
          <cell r="T934"/>
          <cell r="U934"/>
        </row>
        <row r="935">
          <cell r="I935" t="str">
            <v>Salaries &amp; Wages per retail</v>
          </cell>
          <cell r="O935"/>
          <cell r="P935" t="str">
            <v>321-7000</v>
          </cell>
          <cell r="Q935" t="str">
            <v>Used Vehicle</v>
          </cell>
          <cell r="R935" t="str">
            <v>Used VehicleSalaries &amp; Wages per retail</v>
          </cell>
          <cell r="S935"/>
          <cell r="T935"/>
          <cell r="U935"/>
        </row>
        <row r="936">
          <cell r="I936" t="str">
            <v>Commission per retail</v>
          </cell>
          <cell r="O936"/>
          <cell r="P936" t="str">
            <v>120-7020</v>
          </cell>
          <cell r="Q936" t="str">
            <v>Used Vehicle</v>
          </cell>
          <cell r="R936" t="str">
            <v>Used VehicleCommission per retail</v>
          </cell>
          <cell r="S936"/>
          <cell r="T936"/>
          <cell r="U936"/>
        </row>
        <row r="937">
          <cell r="I937" t="str">
            <v>Salaries &amp; Commission per vehicle retailed</v>
          </cell>
          <cell r="O937"/>
          <cell r="P937" t="str">
            <v>160-7020</v>
          </cell>
          <cell r="Q937" t="str">
            <v>F&amp;I</v>
          </cell>
          <cell r="R937" t="str">
            <v>F&amp;ISalaries &amp; Commission per vehicle retailed</v>
          </cell>
          <cell r="S937"/>
          <cell r="T937"/>
          <cell r="U937"/>
        </row>
        <row r="938">
          <cell r="I938" t="str">
            <v>Commission p.u.</v>
          </cell>
          <cell r="O938"/>
          <cell r="P938" t="str">
            <v>210-7020</v>
          </cell>
          <cell r="Q938" t="str">
            <v>New Vehicle</v>
          </cell>
          <cell r="R938" t="str">
            <v>New VehicleCommission p.u.</v>
          </cell>
          <cell r="S938"/>
          <cell r="T938"/>
          <cell r="U938"/>
        </row>
        <row r="939">
          <cell r="I939" t="str">
            <v>Salaries &amp; Commission per vehicle retailed</v>
          </cell>
          <cell r="O939"/>
          <cell r="P939" t="str">
            <v>260-7020</v>
          </cell>
          <cell r="Q939" t="str">
            <v>F&amp;I</v>
          </cell>
          <cell r="R939" t="str">
            <v>F&amp;ISalaries &amp; Commission per vehicle retailed</v>
          </cell>
          <cell r="S939"/>
          <cell r="T939"/>
          <cell r="U939"/>
        </row>
        <row r="940">
          <cell r="I940" t="str">
            <v>Salaries &amp; Commission per vehicle retailed</v>
          </cell>
          <cell r="O940"/>
          <cell r="P940" t="str">
            <v>162-7020</v>
          </cell>
          <cell r="Q940" t="str">
            <v>LEX F&amp;I</v>
          </cell>
          <cell r="R940" t="str">
            <v>LEX F&amp;ISalaries &amp; Commission per vehicle retailed</v>
          </cell>
          <cell r="S940"/>
          <cell r="T940"/>
          <cell r="U940"/>
        </row>
        <row r="941">
          <cell r="I941" t="str">
            <v>Commission per retail</v>
          </cell>
          <cell r="O941"/>
          <cell r="P941" t="str">
            <v>220-7020</v>
          </cell>
          <cell r="Q941" t="str">
            <v>Used Vehicle</v>
          </cell>
          <cell r="R941" t="str">
            <v>Used VehicleCommission per retail</v>
          </cell>
          <cell r="S941"/>
          <cell r="T941"/>
          <cell r="U941"/>
        </row>
        <row r="942">
          <cell r="I942" t="str">
            <v>Commission per retail</v>
          </cell>
          <cell r="O942"/>
          <cell r="P942" t="str">
            <v>122-7020</v>
          </cell>
          <cell r="Q942" t="str">
            <v>LEX Used Vehicle</v>
          </cell>
          <cell r="R942" t="str">
            <v>LEX Used VehicleCommission per retail</v>
          </cell>
          <cell r="S942"/>
          <cell r="T942"/>
          <cell r="U942"/>
        </row>
        <row r="943">
          <cell r="I943" t="str">
            <v>Salaries, Commission &amp; Leave as % of Sales</v>
          </cell>
          <cell r="O943"/>
          <cell r="P943" t="str">
            <v>240-7020</v>
          </cell>
          <cell r="Q943" t="str">
            <v>Service</v>
          </cell>
          <cell r="R943" t="str">
            <v>ServiceSalaries, Commission &amp; Leave as % of Sales</v>
          </cell>
          <cell r="S943"/>
          <cell r="T943"/>
          <cell r="U943"/>
        </row>
        <row r="944">
          <cell r="I944" t="str">
            <v>Salaries, Commission &amp; Leave as % of Sales</v>
          </cell>
          <cell r="O944"/>
          <cell r="P944" t="str">
            <v>440-7020</v>
          </cell>
          <cell r="Q944" t="str">
            <v>Service</v>
          </cell>
          <cell r="R944" t="str">
            <v>ServiceSalaries, Commission &amp; Leave as % of Sales</v>
          </cell>
          <cell r="S944"/>
          <cell r="T944"/>
          <cell r="U944"/>
        </row>
        <row r="945">
          <cell r="I945" t="str">
            <v>Salaries, Commission &amp; Leave as % of Sales</v>
          </cell>
          <cell r="O945"/>
          <cell r="P945" t="str">
            <v>150-7020</v>
          </cell>
          <cell r="Q945" t="str">
            <v>Retail Detailing</v>
          </cell>
          <cell r="R945" t="str">
            <v>Retail DetailingSalaries, Commission &amp; Leave as % of Sales</v>
          </cell>
          <cell r="S945"/>
          <cell r="T945"/>
          <cell r="U945"/>
        </row>
        <row r="946">
          <cell r="I946" t="str">
            <v>Salaries &amp; Commission as % of Sales</v>
          </cell>
          <cell r="O946"/>
          <cell r="P946" t="str">
            <v>230-7020</v>
          </cell>
          <cell r="Q946" t="str">
            <v>Parts</v>
          </cell>
          <cell r="R946" t="str">
            <v>PartsSalaries &amp; Commission as % of Sales</v>
          </cell>
          <cell r="S946"/>
          <cell r="T946"/>
          <cell r="U946"/>
        </row>
        <row r="947">
          <cell r="I947" t="str">
            <v>Salaries, Commission &amp; Leave as % of Sales</v>
          </cell>
          <cell r="O947"/>
          <cell r="P947" t="str">
            <v>935-7020</v>
          </cell>
          <cell r="Q947" t="str">
            <v>Bridgestone</v>
          </cell>
          <cell r="R947" t="str">
            <v>BridgestoneSalaries, Commission &amp; Leave as % of Sales</v>
          </cell>
          <cell r="S947"/>
          <cell r="T947"/>
          <cell r="U947"/>
        </row>
        <row r="948">
          <cell r="I948" t="str">
            <v>Salaries, Commission &amp; Leave as % of Sales</v>
          </cell>
          <cell r="O948"/>
          <cell r="P948" t="str">
            <v>936-7020</v>
          </cell>
          <cell r="Q948" t="str">
            <v>Bridgestone</v>
          </cell>
          <cell r="R948" t="str">
            <v>BridgestoneSalaries, Commission &amp; Leave as % of Sales</v>
          </cell>
          <cell r="S948"/>
          <cell r="T948"/>
          <cell r="U948"/>
        </row>
        <row r="949">
          <cell r="I949" t="str">
            <v>Salaries, Commission &amp; Leave as % of Sales</v>
          </cell>
          <cell r="O949"/>
          <cell r="P949" t="str">
            <v>140-7020</v>
          </cell>
          <cell r="Q949" t="str">
            <v>Service</v>
          </cell>
          <cell r="R949" t="str">
            <v>ServiceSalaries, Commission &amp; Leave as % of Sales</v>
          </cell>
          <cell r="S949"/>
          <cell r="T949"/>
          <cell r="U949"/>
        </row>
        <row r="950">
          <cell r="I950" t="str">
            <v>Salaries, Commission &amp; Leave as % of Sales</v>
          </cell>
          <cell r="O950"/>
          <cell r="P950" t="str">
            <v>142-7020</v>
          </cell>
          <cell r="Q950" t="str">
            <v>Lex Service</v>
          </cell>
          <cell r="R950" t="str">
            <v>Lex ServiceSalaries, Commission &amp; Leave as % of Sales</v>
          </cell>
          <cell r="S950"/>
          <cell r="T950"/>
          <cell r="U950"/>
        </row>
        <row r="951">
          <cell r="I951" t="str">
            <v>Salaries &amp; Commission as % of Sales</v>
          </cell>
          <cell r="O951"/>
          <cell r="P951" t="str">
            <v>430-7020</v>
          </cell>
          <cell r="Q951" t="str">
            <v>Parts</v>
          </cell>
          <cell r="R951" t="str">
            <v>PartsSalaries &amp; Commission as % of Sales</v>
          </cell>
          <cell r="S951"/>
          <cell r="T951"/>
          <cell r="U951"/>
        </row>
        <row r="952">
          <cell r="I952" t="str">
            <v>Salaries &amp; Commission as % of Sales</v>
          </cell>
          <cell r="O952"/>
          <cell r="P952" t="str">
            <v>330-7020</v>
          </cell>
          <cell r="Q952" t="str">
            <v>Parts</v>
          </cell>
          <cell r="R952" t="str">
            <v>PartsSalaries &amp; Commission as % of Sales</v>
          </cell>
          <cell r="S952"/>
          <cell r="T952"/>
          <cell r="U952"/>
        </row>
        <row r="953">
          <cell r="I953" t="str">
            <v>Salaries &amp; Commission as % of Sales</v>
          </cell>
          <cell r="O953"/>
          <cell r="P953" t="str">
            <v>130-7020</v>
          </cell>
          <cell r="Q953" t="str">
            <v>Parts</v>
          </cell>
          <cell r="R953" t="str">
            <v>PartsSalaries &amp; Commission as % of Sales</v>
          </cell>
          <cell r="S953"/>
          <cell r="T953"/>
          <cell r="U953"/>
        </row>
        <row r="954">
          <cell r="I954" t="str">
            <v>Salaries &amp; Commission as % of Sales</v>
          </cell>
          <cell r="O954"/>
          <cell r="P954" t="str">
            <v>132-7020</v>
          </cell>
          <cell r="Q954" t="str">
            <v>LEX Parts</v>
          </cell>
          <cell r="R954" t="str">
            <v>LEX PartsSalaries &amp; Commission as % of Sales</v>
          </cell>
          <cell r="S954"/>
          <cell r="T954"/>
          <cell r="U954"/>
        </row>
        <row r="955">
          <cell r="I955" t="str">
            <v>Commission p.u.</v>
          </cell>
          <cell r="O955"/>
          <cell r="P955" t="str">
            <v>112-7020</v>
          </cell>
          <cell r="Q955" t="str">
            <v>LEX New Vehicle</v>
          </cell>
          <cell r="R955" t="str">
            <v>LEX New VehicleCommission p.u.</v>
          </cell>
          <cell r="S955"/>
          <cell r="T955"/>
          <cell r="U955"/>
        </row>
        <row r="956">
          <cell r="I956" t="str">
            <v>Commission p.u.</v>
          </cell>
          <cell r="O956"/>
          <cell r="P956" t="str">
            <v>110-7020</v>
          </cell>
          <cell r="Q956" t="str">
            <v>New Vehicle</v>
          </cell>
          <cell r="R956" t="str">
            <v>New VehicleCommission p.u.</v>
          </cell>
          <cell r="S956"/>
          <cell r="T956"/>
          <cell r="U956"/>
        </row>
        <row r="957">
          <cell r="I957" t="str">
            <v>Commission p.u.</v>
          </cell>
          <cell r="O957"/>
          <cell r="P957" t="str">
            <v>400-7020</v>
          </cell>
          <cell r="Q957" t="str">
            <v>New Vehicle</v>
          </cell>
          <cell r="R957" t="str">
            <v>New VehicleCommission p.u.</v>
          </cell>
          <cell r="S957"/>
          <cell r="T957"/>
          <cell r="U957"/>
        </row>
        <row r="958">
          <cell r="I958" t="str">
            <v xml:space="preserve">Staff Remuneration &amp; Benefits as % of Total Gross </v>
          </cell>
          <cell r="O958"/>
          <cell r="P958" t="str">
            <v>170-7020</v>
          </cell>
          <cell r="Q958" t="str">
            <v>Admin &amp; Other</v>
          </cell>
          <cell r="R958" t="str">
            <v xml:space="preserve">Admin &amp; OtherStaff Remuneration &amp; Benefits as % of Total Gross </v>
          </cell>
          <cell r="S958"/>
          <cell r="T958"/>
          <cell r="U958"/>
        </row>
        <row r="959">
          <cell r="I959" t="str">
            <v>Commission p.u.</v>
          </cell>
          <cell r="O959"/>
          <cell r="P959" t="str">
            <v>300-7020</v>
          </cell>
          <cell r="Q959" t="str">
            <v>New Vehicle</v>
          </cell>
          <cell r="R959" t="str">
            <v>New VehicleCommission p.u.</v>
          </cell>
          <cell r="S959"/>
          <cell r="T959"/>
          <cell r="U959"/>
        </row>
        <row r="960">
          <cell r="I960" t="str">
            <v>Other Variable expenses p.u.</v>
          </cell>
          <cell r="O960"/>
          <cell r="P960" t="str">
            <v>210-7030</v>
          </cell>
          <cell r="Q960" t="str">
            <v>New Vehicle</v>
          </cell>
          <cell r="R960" t="str">
            <v>New VehicleOther Variable expenses p.u.</v>
          </cell>
          <cell r="S960"/>
          <cell r="T960"/>
          <cell r="U960"/>
        </row>
        <row r="961">
          <cell r="I961" t="str">
            <v>Other Variable expenses p.u.</v>
          </cell>
          <cell r="O961"/>
          <cell r="P961" t="str">
            <v>112-7030</v>
          </cell>
          <cell r="Q961" t="str">
            <v>LEX New Vehicle</v>
          </cell>
          <cell r="R961" t="str">
            <v>LEX New VehicleOther Variable expenses p.u.</v>
          </cell>
          <cell r="S961"/>
          <cell r="T961"/>
          <cell r="U961"/>
        </row>
        <row r="962">
          <cell r="I962" t="str">
            <v>Salaries, Commission &amp; Leave as % of Sales</v>
          </cell>
          <cell r="O962"/>
          <cell r="P962" t="str">
            <v>147-7020</v>
          </cell>
          <cell r="Q962" t="str">
            <v>Service</v>
          </cell>
          <cell r="R962" t="str">
            <v>ServiceSalaries, Commission &amp; Leave as % of Sales</v>
          </cell>
          <cell r="S962"/>
          <cell r="T962"/>
          <cell r="U962"/>
        </row>
        <row r="963">
          <cell r="I963" t="str">
            <v>Commission per retail</v>
          </cell>
          <cell r="O963"/>
          <cell r="P963" t="str">
            <v>121-7020</v>
          </cell>
          <cell r="Q963" t="str">
            <v>Used Vehicle</v>
          </cell>
          <cell r="R963" t="str">
            <v>Used VehicleCommission per retail</v>
          </cell>
          <cell r="S963"/>
          <cell r="T963"/>
          <cell r="U963"/>
        </row>
        <row r="964">
          <cell r="I964" t="str">
            <v>Commission per retail</v>
          </cell>
          <cell r="O964"/>
          <cell r="P964" t="str">
            <v>221-7020</v>
          </cell>
          <cell r="Q964" t="str">
            <v>Used Vehicle</v>
          </cell>
          <cell r="R964" t="str">
            <v>Used VehicleCommission per retail</v>
          </cell>
          <cell r="S964"/>
          <cell r="T964"/>
          <cell r="U964"/>
        </row>
        <row r="965">
          <cell r="I965" t="str">
            <v>Commission per retail</v>
          </cell>
          <cell r="O965"/>
          <cell r="P965" t="str">
            <v>410-7020</v>
          </cell>
          <cell r="Q965" t="str">
            <v>Used Vehicle</v>
          </cell>
          <cell r="R965" t="str">
            <v>Used VehicleCommission per retail</v>
          </cell>
          <cell r="S965"/>
          <cell r="T965"/>
          <cell r="U965"/>
        </row>
        <row r="966">
          <cell r="I966" t="str">
            <v>Commission per retail</v>
          </cell>
          <cell r="O966"/>
          <cell r="P966" t="str">
            <v>420-7020</v>
          </cell>
          <cell r="Q966" t="str">
            <v>Used Vehicle</v>
          </cell>
          <cell r="R966" t="str">
            <v>Used VehicleCommission per retail</v>
          </cell>
          <cell r="S966"/>
          <cell r="T966"/>
          <cell r="U966"/>
        </row>
        <row r="967">
          <cell r="I967" t="str">
            <v>Commission per retail</v>
          </cell>
          <cell r="O967"/>
          <cell r="P967" t="str">
            <v>421-7020</v>
          </cell>
          <cell r="Q967" t="str">
            <v>Used Vehicle</v>
          </cell>
          <cell r="R967" t="str">
            <v>Used VehicleCommission per retail</v>
          </cell>
          <cell r="S967"/>
          <cell r="T967"/>
          <cell r="U967"/>
        </row>
        <row r="968">
          <cell r="I968" t="str">
            <v>Commission per retail</v>
          </cell>
          <cell r="O968"/>
          <cell r="P968" t="str">
            <v>310-7020</v>
          </cell>
          <cell r="Q968" t="str">
            <v>Used Vehicle</v>
          </cell>
          <cell r="R968" t="str">
            <v>Used VehicleCommission per retail</v>
          </cell>
          <cell r="S968"/>
          <cell r="T968"/>
          <cell r="U968"/>
        </row>
        <row r="969">
          <cell r="I969" t="str">
            <v>Commission per retail</v>
          </cell>
          <cell r="O969"/>
          <cell r="P969" t="str">
            <v>321-7020</v>
          </cell>
          <cell r="Q969" t="str">
            <v>Used Vehicle</v>
          </cell>
          <cell r="R969" t="str">
            <v>Used VehicleCommission per retail</v>
          </cell>
          <cell r="S969"/>
          <cell r="T969"/>
          <cell r="U969"/>
        </row>
        <row r="970">
          <cell r="I970" t="str">
            <v>Salaries, Commission &amp; Leave as % of Sales</v>
          </cell>
          <cell r="O970"/>
          <cell r="P970" t="str">
            <v>340-7020</v>
          </cell>
          <cell r="Q970" t="str">
            <v>Service</v>
          </cell>
          <cell r="R970" t="str">
            <v>ServiceSalaries, Commission &amp; Leave as % of Sales</v>
          </cell>
          <cell r="S970"/>
          <cell r="T970"/>
          <cell r="U970"/>
        </row>
        <row r="971">
          <cell r="I971" t="str">
            <v>Salaries &amp; Commission per vehicle retailed</v>
          </cell>
          <cell r="O971"/>
          <cell r="P971" t="str">
            <v>162-7025</v>
          </cell>
          <cell r="Q971" t="str">
            <v>LEX F&amp;I</v>
          </cell>
          <cell r="R971" t="str">
            <v>LEX F&amp;ISalaries &amp; Commission per vehicle retailed</v>
          </cell>
          <cell r="S971"/>
          <cell r="T971"/>
          <cell r="U971"/>
        </row>
        <row r="972">
          <cell r="I972" t="str">
            <v>Salaries &amp; Commission per vehicle retailed</v>
          </cell>
          <cell r="O972"/>
          <cell r="P972" t="str">
            <v>260-7025</v>
          </cell>
          <cell r="Q972" t="str">
            <v>F&amp;I</v>
          </cell>
          <cell r="R972" t="str">
            <v>F&amp;ISalaries &amp; Commission per vehicle retailed</v>
          </cell>
          <cell r="S972"/>
          <cell r="T972"/>
          <cell r="U972"/>
        </row>
        <row r="973">
          <cell r="I973" t="str">
            <v>Salaries &amp; Commission per vehicle retailed</v>
          </cell>
          <cell r="O973"/>
          <cell r="P973" t="str">
            <v>460-7025</v>
          </cell>
          <cell r="Q973" t="str">
            <v>F&amp;I</v>
          </cell>
          <cell r="R973" t="str">
            <v>F&amp;ISalaries &amp; Commission per vehicle retailed</v>
          </cell>
          <cell r="S973"/>
          <cell r="T973"/>
          <cell r="U973"/>
        </row>
        <row r="974">
          <cell r="I974" t="str">
            <v>Salaries &amp; Commission per vehicle retailed</v>
          </cell>
          <cell r="O974"/>
          <cell r="P974" t="str">
            <v>360-7025</v>
          </cell>
          <cell r="Q974" t="str">
            <v>F&amp;I</v>
          </cell>
          <cell r="R974" t="str">
            <v>F&amp;ISalaries &amp; Commission per vehicle retailed</v>
          </cell>
          <cell r="S974"/>
          <cell r="T974"/>
          <cell r="U974"/>
        </row>
        <row r="975">
          <cell r="I975" t="str">
            <v>Salaries &amp; Commission per vehicle retailed</v>
          </cell>
          <cell r="O975"/>
          <cell r="P975" t="str">
            <v>160-7025</v>
          </cell>
          <cell r="Q975" t="str">
            <v>F&amp;I</v>
          </cell>
          <cell r="R975" t="str">
            <v>F&amp;ISalaries &amp; Commission per vehicle retailed</v>
          </cell>
          <cell r="S975"/>
          <cell r="T975"/>
          <cell r="U975"/>
        </row>
        <row r="976">
          <cell r="I976" t="str">
            <v>Salaries &amp; Commission per vehicle retailed</v>
          </cell>
          <cell r="O976"/>
          <cell r="P976" t="str">
            <v>170-7025</v>
          </cell>
          <cell r="Q976" t="str">
            <v>F&amp;I</v>
          </cell>
          <cell r="R976" t="str">
            <v>F&amp;ISalaries &amp; Commission per vehicle retailed</v>
          </cell>
          <cell r="S976"/>
          <cell r="T976"/>
          <cell r="U976"/>
        </row>
        <row r="977">
          <cell r="I977" t="str">
            <v>Salaries, Commission &amp; Leave as % of Sales</v>
          </cell>
          <cell r="O977"/>
          <cell r="P977" t="str">
            <v>147-7025</v>
          </cell>
          <cell r="Q977" t="str">
            <v>Service</v>
          </cell>
          <cell r="R977" t="str">
            <v>ServiceSalaries, Commission &amp; Leave as % of Sales</v>
          </cell>
          <cell r="S977"/>
          <cell r="T977"/>
          <cell r="U977"/>
        </row>
        <row r="978">
          <cell r="I978" t="str">
            <v>Salaries &amp; Commission per vehicle retailed</v>
          </cell>
          <cell r="O978"/>
          <cell r="P978" t="str">
            <v>162-7026</v>
          </cell>
          <cell r="Q978" t="str">
            <v>LEX F&amp;I</v>
          </cell>
          <cell r="R978" t="str">
            <v>LEX F&amp;ISalaries &amp; Commission per vehicle retailed</v>
          </cell>
          <cell r="S978"/>
          <cell r="T978"/>
          <cell r="U978"/>
        </row>
        <row r="979">
          <cell r="I979" t="str">
            <v>Salaries &amp; Commission per vehicle retailed</v>
          </cell>
          <cell r="O979"/>
          <cell r="P979" t="str">
            <v>260-7026</v>
          </cell>
          <cell r="Q979" t="str">
            <v>F&amp;I</v>
          </cell>
          <cell r="R979" t="str">
            <v>F&amp;ISalaries &amp; Commission per vehicle retailed</v>
          </cell>
          <cell r="S979"/>
          <cell r="T979"/>
          <cell r="U979"/>
        </row>
        <row r="980">
          <cell r="I980" t="str">
            <v>Salaries &amp; Commission per vehicle retailed</v>
          </cell>
          <cell r="O980"/>
          <cell r="P980" t="str">
            <v>460-7026</v>
          </cell>
          <cell r="Q980" t="str">
            <v>F&amp;I</v>
          </cell>
          <cell r="R980" t="str">
            <v>F&amp;ISalaries &amp; Commission per vehicle retailed</v>
          </cell>
          <cell r="S980"/>
          <cell r="T980"/>
          <cell r="U980"/>
        </row>
        <row r="981">
          <cell r="I981" t="str">
            <v>Salaries &amp; Commission per vehicle retailed</v>
          </cell>
          <cell r="O981"/>
          <cell r="P981" t="str">
            <v>360-7026</v>
          </cell>
          <cell r="Q981" t="str">
            <v>F&amp;I</v>
          </cell>
          <cell r="R981" t="str">
            <v>F&amp;ISalaries &amp; Commission per vehicle retailed</v>
          </cell>
          <cell r="S981"/>
          <cell r="T981"/>
          <cell r="U981"/>
        </row>
        <row r="982">
          <cell r="I982" t="str">
            <v>Salaries &amp; Commission per vehicle retailed</v>
          </cell>
          <cell r="O982"/>
          <cell r="P982" t="str">
            <v>160-7026</v>
          </cell>
          <cell r="Q982" t="str">
            <v>F&amp;I</v>
          </cell>
          <cell r="R982" t="str">
            <v>F&amp;ISalaries &amp; Commission per vehicle retailed</v>
          </cell>
          <cell r="S982"/>
          <cell r="T982"/>
          <cell r="U982"/>
        </row>
        <row r="983">
          <cell r="I983" t="str">
            <v>Salaries &amp; Commission per vehicle retailed</v>
          </cell>
          <cell r="O983"/>
          <cell r="P983" t="str">
            <v>170-7026</v>
          </cell>
          <cell r="Q983" t="str">
            <v>F&amp;I</v>
          </cell>
          <cell r="R983" t="str">
            <v>F&amp;ISalaries &amp; Commission per vehicle retailed</v>
          </cell>
          <cell r="S983"/>
          <cell r="T983"/>
          <cell r="U983"/>
        </row>
        <row r="984">
          <cell r="I984" t="str">
            <v>Salaries, Commission &amp; Leave as % of Sales</v>
          </cell>
          <cell r="O984"/>
          <cell r="P984" t="str">
            <v>147-7026</v>
          </cell>
          <cell r="Q984" t="str">
            <v>Service</v>
          </cell>
          <cell r="R984" t="str">
            <v>ServiceSalaries, Commission &amp; Leave as % of Sales</v>
          </cell>
          <cell r="S984"/>
          <cell r="T984"/>
          <cell r="U984"/>
        </row>
        <row r="985">
          <cell r="I985" t="str">
            <v>Other Variable expenses p.u.</v>
          </cell>
          <cell r="O985"/>
          <cell r="P985" t="str">
            <v>100-7030</v>
          </cell>
          <cell r="Q985" t="str">
            <v>New Vehicle</v>
          </cell>
          <cell r="R985" t="str">
            <v>New VehicleOther Variable expenses p.u.</v>
          </cell>
          <cell r="S985"/>
          <cell r="T985"/>
          <cell r="U985"/>
        </row>
        <row r="986">
          <cell r="I986" t="str">
            <v>Other Variable expenses per retail</v>
          </cell>
          <cell r="O986"/>
          <cell r="P986" t="str">
            <v>120-7030</v>
          </cell>
          <cell r="Q986" t="str">
            <v>Used Vehicle</v>
          </cell>
          <cell r="R986" t="str">
            <v>Used VehicleOther Variable expenses per retail</v>
          </cell>
          <cell r="S986"/>
          <cell r="T986"/>
          <cell r="U986"/>
        </row>
        <row r="987">
          <cell r="I987" t="str">
            <v>Other Variable expenses per retail</v>
          </cell>
          <cell r="O987"/>
          <cell r="P987" t="str">
            <v>122-7030</v>
          </cell>
          <cell r="Q987" t="str">
            <v>LEX Used Vehicle</v>
          </cell>
          <cell r="R987" t="str">
            <v>LEX Used VehicleOther Variable expenses per retail</v>
          </cell>
          <cell r="S987"/>
          <cell r="T987"/>
          <cell r="U987"/>
        </row>
        <row r="988">
          <cell r="I988" t="str">
            <v>Other Expenses as % of Sales</v>
          </cell>
          <cell r="O988"/>
          <cell r="P988" t="str">
            <v>142-7030</v>
          </cell>
          <cell r="Q988" t="str">
            <v>Lex Service</v>
          </cell>
          <cell r="R988" t="str">
            <v>Lex ServiceOther Expenses as % of Sales</v>
          </cell>
          <cell r="S988"/>
          <cell r="T988"/>
          <cell r="U988"/>
        </row>
        <row r="989">
          <cell r="I989" t="str">
            <v>Other Variable expenses p.u.</v>
          </cell>
          <cell r="O989"/>
          <cell r="P989" t="str">
            <v>200-7030</v>
          </cell>
          <cell r="Q989" t="str">
            <v>New Vehicle</v>
          </cell>
          <cell r="R989" t="str">
            <v>New VehicleOther Variable expenses p.u.</v>
          </cell>
          <cell r="S989"/>
          <cell r="T989"/>
          <cell r="U989"/>
        </row>
        <row r="990">
          <cell r="I990" t="str">
            <v>Other Variable expenses per retail</v>
          </cell>
          <cell r="O990"/>
          <cell r="P990" t="str">
            <v>110-7030</v>
          </cell>
          <cell r="Q990" t="str">
            <v>Used Vehicle</v>
          </cell>
          <cell r="R990" t="str">
            <v>Used VehicleOther Variable expenses per retail</v>
          </cell>
          <cell r="S990"/>
          <cell r="T990"/>
          <cell r="U990"/>
        </row>
        <row r="991">
          <cell r="I991" t="str">
            <v>Other Variable expenses p.u.</v>
          </cell>
          <cell r="O991"/>
          <cell r="P991" t="str">
            <v>400-7030</v>
          </cell>
          <cell r="Q991" t="str">
            <v>New Vehicle</v>
          </cell>
          <cell r="R991" t="str">
            <v>New VehicleOther Variable expenses p.u.</v>
          </cell>
          <cell r="S991"/>
          <cell r="T991"/>
          <cell r="U991"/>
        </row>
        <row r="992">
          <cell r="I992" t="str">
            <v>Other Variable expenses p.u.</v>
          </cell>
          <cell r="O992"/>
          <cell r="P992" t="str">
            <v>300-7030</v>
          </cell>
          <cell r="Q992" t="str">
            <v>New Vehicle</v>
          </cell>
          <cell r="R992" t="str">
            <v>New VehicleOther Variable expenses p.u.</v>
          </cell>
          <cell r="S992"/>
          <cell r="T992"/>
          <cell r="U992"/>
        </row>
        <row r="993">
          <cell r="I993" t="str">
            <v>Other Variable expenses p.u.</v>
          </cell>
          <cell r="O993"/>
          <cell r="P993" t="str">
            <v>112-7040</v>
          </cell>
          <cell r="Q993" t="str">
            <v>LEX New Vehicle</v>
          </cell>
          <cell r="R993" t="str">
            <v>LEX New VehicleOther Variable expenses p.u.</v>
          </cell>
          <cell r="S993"/>
          <cell r="T993"/>
          <cell r="U993"/>
        </row>
        <row r="994">
          <cell r="I994" t="str">
            <v>Other Variable expenses p.u.</v>
          </cell>
          <cell r="O994"/>
          <cell r="P994" t="str">
            <v>100-7040</v>
          </cell>
          <cell r="Q994" t="str">
            <v>New Vehicle</v>
          </cell>
          <cell r="R994" t="str">
            <v>New VehicleOther Variable expenses p.u.</v>
          </cell>
          <cell r="S994"/>
          <cell r="T994"/>
          <cell r="U994"/>
        </row>
        <row r="995">
          <cell r="I995" t="str">
            <v>Other Overheads as % of Total Gross Profit</v>
          </cell>
          <cell r="O995"/>
          <cell r="P995" t="str">
            <v>170-7030</v>
          </cell>
          <cell r="Q995" t="str">
            <v>Admin &amp; Other</v>
          </cell>
          <cell r="R995" t="str">
            <v>Admin &amp; OtherOther Overheads as % of Total Gross Profit</v>
          </cell>
          <cell r="S995"/>
          <cell r="T995"/>
          <cell r="U995"/>
        </row>
        <row r="996">
          <cell r="I996" t="str">
            <v>Salaries, Commission &amp; Leave as % of Sales</v>
          </cell>
          <cell r="O996"/>
          <cell r="P996" t="str">
            <v>440-7030</v>
          </cell>
          <cell r="Q996" t="str">
            <v>Service</v>
          </cell>
          <cell r="R996" t="str">
            <v>ServiceSalaries, Commission &amp; Leave as % of Sales</v>
          </cell>
          <cell r="S996"/>
          <cell r="T996"/>
          <cell r="U996"/>
        </row>
        <row r="997">
          <cell r="I997" t="str">
            <v>Salaries, Commission &amp; Leave as % of Sales</v>
          </cell>
          <cell r="O997"/>
          <cell r="P997" t="str">
            <v>147-7030</v>
          </cell>
          <cell r="Q997" t="str">
            <v>Service</v>
          </cell>
          <cell r="R997" t="str">
            <v>ServiceSalaries, Commission &amp; Leave as % of Sales</v>
          </cell>
          <cell r="S997"/>
          <cell r="T997"/>
          <cell r="U997"/>
        </row>
        <row r="998">
          <cell r="I998" t="str">
            <v>Other Variable expenses per retail</v>
          </cell>
          <cell r="O998"/>
          <cell r="P998" t="str">
            <v>220-7030</v>
          </cell>
          <cell r="Q998" t="str">
            <v>Used Vehicle</v>
          </cell>
          <cell r="R998" t="str">
            <v>Used VehicleOther Variable expenses per retail</v>
          </cell>
          <cell r="S998"/>
          <cell r="T998"/>
          <cell r="U998"/>
        </row>
        <row r="999">
          <cell r="I999" t="str">
            <v>Other Variable expenses per retail</v>
          </cell>
          <cell r="O999"/>
          <cell r="P999" t="str">
            <v>121-7030</v>
          </cell>
          <cell r="Q999" t="str">
            <v>Used Vehicle</v>
          </cell>
          <cell r="R999" t="str">
            <v>Used VehicleOther Variable expenses per retail</v>
          </cell>
          <cell r="S999"/>
          <cell r="T999"/>
          <cell r="U999"/>
        </row>
        <row r="1000">
          <cell r="I1000" t="str">
            <v>Other Variable expenses per retail</v>
          </cell>
          <cell r="O1000"/>
          <cell r="P1000" t="str">
            <v>221-7030</v>
          </cell>
          <cell r="Q1000" t="str">
            <v>Used Vehicle</v>
          </cell>
          <cell r="R1000" t="str">
            <v>Used VehicleOther Variable expenses per retail</v>
          </cell>
          <cell r="S1000"/>
          <cell r="T1000"/>
          <cell r="U1000"/>
        </row>
        <row r="1001">
          <cell r="I1001" t="str">
            <v>Other Variable expenses per retail</v>
          </cell>
          <cell r="O1001"/>
          <cell r="P1001" t="str">
            <v>410-7030</v>
          </cell>
          <cell r="Q1001" t="str">
            <v>Used Vehicle</v>
          </cell>
          <cell r="R1001" t="str">
            <v>Used VehicleOther Variable expenses per retail</v>
          </cell>
          <cell r="S1001"/>
          <cell r="T1001"/>
          <cell r="U1001"/>
        </row>
        <row r="1002">
          <cell r="I1002" t="str">
            <v>Other Variable expenses per retail</v>
          </cell>
          <cell r="O1002"/>
          <cell r="P1002" t="str">
            <v>420-7030</v>
          </cell>
          <cell r="Q1002" t="str">
            <v>Used Vehicle</v>
          </cell>
          <cell r="R1002" t="str">
            <v>Used VehicleOther Variable expenses per retail</v>
          </cell>
          <cell r="S1002"/>
          <cell r="T1002"/>
          <cell r="U1002"/>
        </row>
        <row r="1003">
          <cell r="I1003" t="str">
            <v>Other Variable expenses per retail</v>
          </cell>
          <cell r="O1003"/>
          <cell r="P1003" t="str">
            <v>421-7030</v>
          </cell>
          <cell r="Q1003" t="str">
            <v>Used Vehicle</v>
          </cell>
          <cell r="R1003" t="str">
            <v>Used VehicleOther Variable expenses per retail</v>
          </cell>
          <cell r="S1003"/>
          <cell r="T1003"/>
          <cell r="U1003"/>
        </row>
        <row r="1004">
          <cell r="I1004" t="str">
            <v>Other Variable expenses per retail</v>
          </cell>
          <cell r="O1004"/>
          <cell r="P1004" t="str">
            <v>310-7030</v>
          </cell>
          <cell r="Q1004" t="str">
            <v>Used Vehicle</v>
          </cell>
          <cell r="R1004" t="str">
            <v>Used VehicleOther Variable expenses per retail</v>
          </cell>
          <cell r="S1004"/>
          <cell r="T1004"/>
          <cell r="U1004"/>
        </row>
        <row r="1005">
          <cell r="I1005" t="str">
            <v>Other Variable expenses per retail</v>
          </cell>
          <cell r="O1005"/>
          <cell r="P1005" t="str">
            <v>321-7030</v>
          </cell>
          <cell r="Q1005" t="str">
            <v>Used Vehicle</v>
          </cell>
          <cell r="R1005" t="str">
            <v>Used VehicleOther Variable expenses per retail</v>
          </cell>
          <cell r="S1005"/>
          <cell r="T1005"/>
          <cell r="U1005"/>
        </row>
        <row r="1006">
          <cell r="I1006" t="str">
            <v>Ex NV demonstrators gross profit p.u.</v>
          </cell>
          <cell r="O1006"/>
          <cell r="P1006" t="str">
            <v>210-7040</v>
          </cell>
          <cell r="Q1006" t="str">
            <v>Used Vehicle</v>
          </cell>
          <cell r="R1006" t="str">
            <v>Used VehicleEx NV demonstrators gross profit p.u.</v>
          </cell>
          <cell r="S1006"/>
          <cell r="T1006"/>
          <cell r="U1006"/>
        </row>
        <row r="1007">
          <cell r="I1007" t="str">
            <v>Other Variable expenses per retail</v>
          </cell>
          <cell r="O1007"/>
          <cell r="P1007" t="str">
            <v>120-7040</v>
          </cell>
          <cell r="Q1007" t="str">
            <v>Used Vehicle</v>
          </cell>
          <cell r="R1007" t="str">
            <v>Used VehicleOther Variable expenses per retail</v>
          </cell>
          <cell r="S1007"/>
          <cell r="T1007"/>
          <cell r="U1007"/>
        </row>
        <row r="1008">
          <cell r="I1008" t="str">
            <v>Other Variable expenses per retail</v>
          </cell>
          <cell r="O1008"/>
          <cell r="P1008" t="str">
            <v>220-7040</v>
          </cell>
          <cell r="Q1008" t="str">
            <v>Used Vehicle</v>
          </cell>
          <cell r="R1008" t="str">
            <v>Used VehicleOther Variable expenses per retail</v>
          </cell>
          <cell r="S1008"/>
          <cell r="T1008"/>
          <cell r="U1008"/>
        </row>
        <row r="1009">
          <cell r="I1009" t="str">
            <v>Other Variable expenses per retail</v>
          </cell>
          <cell r="O1009"/>
          <cell r="P1009" t="str">
            <v>122-7040</v>
          </cell>
          <cell r="Q1009" t="str">
            <v>LEX Used Vehicle</v>
          </cell>
          <cell r="R1009" t="str">
            <v>LEX Used VehicleOther Variable expenses per retail</v>
          </cell>
          <cell r="S1009"/>
          <cell r="T1009"/>
          <cell r="U1009"/>
        </row>
        <row r="1010">
          <cell r="I1010" t="str">
            <v>Other Expenses as % of Sales</v>
          </cell>
          <cell r="O1010"/>
          <cell r="P1010" t="str">
            <v>142-7040</v>
          </cell>
          <cell r="Q1010" t="str">
            <v>Lex Service</v>
          </cell>
          <cell r="R1010" t="str">
            <v>Lex ServiceOther Expenses as % of Sales</v>
          </cell>
          <cell r="S1010"/>
          <cell r="T1010"/>
          <cell r="U1010"/>
        </row>
        <row r="1011">
          <cell r="I1011" t="str">
            <v>Ex NV demonstrators gross profit p.u.</v>
          </cell>
          <cell r="O1011"/>
          <cell r="P1011" t="str">
            <v>110-7040</v>
          </cell>
          <cell r="Q1011" t="str">
            <v>Used Vehicle</v>
          </cell>
          <cell r="R1011" t="str">
            <v>Used VehicleEx NV demonstrators gross profit p.u.</v>
          </cell>
          <cell r="S1011"/>
          <cell r="T1011"/>
          <cell r="U1011"/>
        </row>
        <row r="1012">
          <cell r="I1012" t="str">
            <v>Other Variable expenses p.u.</v>
          </cell>
          <cell r="O1012"/>
          <cell r="P1012" t="str">
            <v>200-7040</v>
          </cell>
          <cell r="Q1012" t="str">
            <v>New Vehicle</v>
          </cell>
          <cell r="R1012" t="str">
            <v>New VehicleOther Variable expenses p.u.</v>
          </cell>
          <cell r="S1012"/>
          <cell r="T1012"/>
          <cell r="U1012"/>
        </row>
        <row r="1013">
          <cell r="I1013" t="str">
            <v>Other Variable expenses p.u.</v>
          </cell>
          <cell r="O1013"/>
          <cell r="P1013" t="str">
            <v>400-7040</v>
          </cell>
          <cell r="Q1013" t="str">
            <v>New Vehicle</v>
          </cell>
          <cell r="R1013" t="str">
            <v>New VehicleOther Variable expenses p.u.</v>
          </cell>
          <cell r="S1013"/>
          <cell r="T1013"/>
          <cell r="U1013"/>
        </row>
        <row r="1014">
          <cell r="I1014" t="str">
            <v>Ex NV demonstrators gross profit p.u.</v>
          </cell>
          <cell r="O1014"/>
          <cell r="P1014" t="str">
            <v>410-7040</v>
          </cell>
          <cell r="Q1014" t="str">
            <v>Used Vehicle</v>
          </cell>
          <cell r="R1014" t="str">
            <v>Used VehicleEx NV demonstrators gross profit p.u.</v>
          </cell>
          <cell r="S1014"/>
          <cell r="T1014"/>
          <cell r="U1014"/>
        </row>
        <row r="1015">
          <cell r="I1015" t="str">
            <v>Ex NV demonstrators gross profit p.u.</v>
          </cell>
          <cell r="O1015"/>
          <cell r="P1015" t="str">
            <v>310-7040</v>
          </cell>
          <cell r="Q1015" t="str">
            <v>Used Vehicle</v>
          </cell>
          <cell r="R1015" t="str">
            <v>Used VehicleEx NV demonstrators gross profit p.u.</v>
          </cell>
          <cell r="S1015"/>
          <cell r="T1015"/>
          <cell r="U1015"/>
        </row>
        <row r="1016">
          <cell r="I1016" t="str">
            <v>Other Overheads as % of Total Gross Profit</v>
          </cell>
          <cell r="O1016"/>
          <cell r="P1016" t="str">
            <v>170-7040</v>
          </cell>
          <cell r="Q1016" t="str">
            <v>Admin &amp; Other</v>
          </cell>
          <cell r="R1016" t="str">
            <v>Admin &amp; OtherOther Overheads as % of Total Gross Profit</v>
          </cell>
          <cell r="S1016"/>
          <cell r="T1016"/>
          <cell r="U1016"/>
        </row>
        <row r="1017">
          <cell r="I1017" t="str">
            <v>Other Variable expenses p.u.</v>
          </cell>
          <cell r="O1017"/>
          <cell r="P1017" t="str">
            <v>300-7040</v>
          </cell>
          <cell r="Q1017" t="str">
            <v>New Vehicle</v>
          </cell>
          <cell r="R1017" t="str">
            <v>New VehicleOther Variable expenses p.u.</v>
          </cell>
          <cell r="S1017"/>
          <cell r="T1017"/>
          <cell r="U1017"/>
        </row>
        <row r="1018">
          <cell r="I1018" t="str">
            <v>Other Variable expenses p.u.</v>
          </cell>
          <cell r="O1018"/>
          <cell r="P1018" t="str">
            <v>210-7060</v>
          </cell>
          <cell r="Q1018" t="str">
            <v>New Vehicle</v>
          </cell>
          <cell r="R1018" t="str">
            <v>New VehicleOther Variable expenses p.u.</v>
          </cell>
          <cell r="S1018"/>
          <cell r="T1018"/>
          <cell r="U1018"/>
        </row>
        <row r="1019">
          <cell r="I1019" t="str">
            <v>Other Variable expenses p.u.</v>
          </cell>
          <cell r="O1019"/>
          <cell r="P1019" t="str">
            <v>112-7060</v>
          </cell>
          <cell r="Q1019" t="str">
            <v>LEX New Vehicle</v>
          </cell>
          <cell r="R1019" t="str">
            <v>LEX New VehicleOther Variable expenses p.u.</v>
          </cell>
          <cell r="S1019"/>
          <cell r="T1019"/>
          <cell r="U1019"/>
        </row>
        <row r="1020">
          <cell r="I1020" t="str">
            <v>Internal Gross Profit % of  Sales</v>
          </cell>
          <cell r="O1020"/>
          <cell r="P1020" t="str">
            <v>147-7040</v>
          </cell>
          <cell r="Q1020" t="str">
            <v>Service</v>
          </cell>
          <cell r="R1020" t="str">
            <v>ServiceInternal Gross Profit % of  Sales</v>
          </cell>
          <cell r="S1020"/>
          <cell r="T1020"/>
          <cell r="U1020"/>
        </row>
        <row r="1021">
          <cell r="I1021" t="str">
            <v>Other Variable expenses per retail</v>
          </cell>
          <cell r="O1021"/>
          <cell r="P1021" t="str">
            <v>121-7040</v>
          </cell>
          <cell r="Q1021" t="str">
            <v>Used Vehicle</v>
          </cell>
          <cell r="R1021" t="str">
            <v>Used VehicleOther Variable expenses per retail</v>
          </cell>
          <cell r="S1021"/>
          <cell r="T1021"/>
          <cell r="U1021"/>
        </row>
        <row r="1022">
          <cell r="I1022" t="str">
            <v>Other Variable expenses per retail</v>
          </cell>
          <cell r="O1022"/>
          <cell r="P1022" t="str">
            <v>221-7040</v>
          </cell>
          <cell r="Q1022" t="str">
            <v>Used Vehicle</v>
          </cell>
          <cell r="R1022" t="str">
            <v>Used VehicleOther Variable expenses per retail</v>
          </cell>
          <cell r="S1022"/>
          <cell r="T1022"/>
          <cell r="U1022"/>
        </row>
        <row r="1023">
          <cell r="I1023" t="str">
            <v>Other Variable expenses per retail</v>
          </cell>
          <cell r="O1023"/>
          <cell r="P1023" t="str">
            <v>420-7040</v>
          </cell>
          <cell r="Q1023" t="str">
            <v>Used Vehicle</v>
          </cell>
          <cell r="R1023" t="str">
            <v>Used VehicleOther Variable expenses per retail</v>
          </cell>
          <cell r="S1023"/>
          <cell r="T1023"/>
          <cell r="U1023"/>
        </row>
        <row r="1024">
          <cell r="I1024" t="str">
            <v>Other Variable expenses per retail</v>
          </cell>
          <cell r="O1024"/>
          <cell r="P1024" t="str">
            <v>421-7040</v>
          </cell>
          <cell r="Q1024" t="str">
            <v>Used Vehicle</v>
          </cell>
          <cell r="R1024" t="str">
            <v>Used VehicleOther Variable expenses per retail</v>
          </cell>
          <cell r="S1024"/>
          <cell r="T1024"/>
          <cell r="U1024"/>
        </row>
        <row r="1025">
          <cell r="I1025" t="str">
            <v>Other Variable expenses per retail</v>
          </cell>
          <cell r="O1025"/>
          <cell r="P1025" t="str">
            <v>321-7040</v>
          </cell>
          <cell r="Q1025" t="str">
            <v>Used Vehicle</v>
          </cell>
          <cell r="R1025" t="str">
            <v>Used VehicleOther Variable expenses per retail</v>
          </cell>
          <cell r="S1025"/>
          <cell r="T1025"/>
          <cell r="U1025"/>
        </row>
        <row r="1026">
          <cell r="I1026" t="str">
            <v>Other Variable expenses per retail</v>
          </cell>
          <cell r="O1026"/>
          <cell r="P1026" t="str">
            <v>120-7060</v>
          </cell>
          <cell r="Q1026" t="str">
            <v>Used Vehicle</v>
          </cell>
          <cell r="R1026" t="str">
            <v>Used VehicleOther Variable expenses per retail</v>
          </cell>
          <cell r="S1026"/>
          <cell r="T1026"/>
          <cell r="U1026"/>
        </row>
        <row r="1027">
          <cell r="I1027" t="str">
            <v>Other Expenses as % of Sales</v>
          </cell>
          <cell r="O1027"/>
          <cell r="P1027" t="str">
            <v>440-7060</v>
          </cell>
          <cell r="Q1027" t="str">
            <v>Service</v>
          </cell>
          <cell r="R1027" t="str">
            <v>ServiceOther Expenses as % of Sales</v>
          </cell>
          <cell r="S1027"/>
          <cell r="T1027"/>
          <cell r="U1027"/>
        </row>
        <row r="1028">
          <cell r="I1028" t="str">
            <v>Other Variable expenses p.u.</v>
          </cell>
          <cell r="O1028"/>
          <cell r="P1028" t="str">
            <v>110-7060</v>
          </cell>
          <cell r="Q1028" t="str">
            <v>New Vehicle</v>
          </cell>
          <cell r="R1028" t="str">
            <v>New VehicleOther Variable expenses p.u.</v>
          </cell>
          <cell r="S1028"/>
          <cell r="T1028"/>
          <cell r="U1028"/>
        </row>
        <row r="1029">
          <cell r="I1029" t="str">
            <v>Other Variable expenses per retail</v>
          </cell>
          <cell r="O1029"/>
          <cell r="P1029" t="str">
            <v>220-7060</v>
          </cell>
          <cell r="Q1029" t="str">
            <v>Used Vehicle</v>
          </cell>
          <cell r="R1029" t="str">
            <v>Used VehicleOther Variable expenses per retail</v>
          </cell>
          <cell r="S1029"/>
          <cell r="T1029"/>
          <cell r="U1029"/>
        </row>
        <row r="1030">
          <cell r="I1030" t="str">
            <v>Other Expenses as % of Sales</v>
          </cell>
          <cell r="O1030"/>
          <cell r="P1030" t="str">
            <v>240-7060</v>
          </cell>
          <cell r="Q1030" t="str">
            <v>Service</v>
          </cell>
          <cell r="R1030" t="str">
            <v>ServiceOther Expenses as % of Sales</v>
          </cell>
          <cell r="S1030"/>
          <cell r="T1030"/>
          <cell r="U1030"/>
        </row>
        <row r="1031">
          <cell r="I1031" t="str">
            <v>Other Variable expenses per retail</v>
          </cell>
          <cell r="O1031"/>
          <cell r="P1031" t="str">
            <v>122-7060</v>
          </cell>
          <cell r="Q1031" t="str">
            <v>LEX Used Vehicle</v>
          </cell>
          <cell r="R1031" t="str">
            <v>LEX Used VehicleOther Variable expenses per retail</v>
          </cell>
          <cell r="S1031"/>
          <cell r="T1031"/>
          <cell r="U1031"/>
        </row>
        <row r="1032">
          <cell r="I1032" t="str">
            <v>Other Expenses as % of Sales</v>
          </cell>
          <cell r="O1032"/>
          <cell r="P1032" t="str">
            <v>340-7060</v>
          </cell>
          <cell r="Q1032" t="str">
            <v>Service</v>
          </cell>
          <cell r="R1032" t="str">
            <v>ServiceOther Expenses as % of Sales</v>
          </cell>
          <cell r="S1032"/>
          <cell r="T1032"/>
          <cell r="U1032"/>
        </row>
        <row r="1033">
          <cell r="I1033" t="str">
            <v>Other Variable expenses per retail</v>
          </cell>
          <cell r="O1033"/>
          <cell r="P1033" t="str">
            <v>121-7060</v>
          </cell>
          <cell r="Q1033" t="str">
            <v>Used Vehicle</v>
          </cell>
          <cell r="R1033" t="str">
            <v>Used VehicleOther Variable expenses per retail</v>
          </cell>
          <cell r="S1033"/>
          <cell r="T1033"/>
          <cell r="U1033"/>
        </row>
        <row r="1034">
          <cell r="I1034" t="str">
            <v>Other Expenses as % of Sales</v>
          </cell>
          <cell r="O1034"/>
          <cell r="P1034" t="str">
            <v>430-7060</v>
          </cell>
          <cell r="Q1034" t="str">
            <v>Parts</v>
          </cell>
          <cell r="R1034" t="str">
            <v>PartsOther Expenses as % of Sales</v>
          </cell>
          <cell r="S1034"/>
          <cell r="T1034"/>
          <cell r="U1034"/>
        </row>
        <row r="1035">
          <cell r="I1035" t="str">
            <v>Other Expenses as % of Sales</v>
          </cell>
          <cell r="O1035"/>
          <cell r="P1035" t="str">
            <v>140-7060</v>
          </cell>
          <cell r="Q1035" t="str">
            <v>Service</v>
          </cell>
          <cell r="R1035" t="str">
            <v>ServiceOther Expenses as % of Sales</v>
          </cell>
          <cell r="S1035"/>
          <cell r="T1035"/>
          <cell r="U1035"/>
        </row>
        <row r="1036">
          <cell r="I1036" t="str">
            <v>Other Expenses as % of Sales</v>
          </cell>
          <cell r="O1036"/>
          <cell r="P1036" t="str">
            <v>142-7060</v>
          </cell>
          <cell r="Q1036" t="str">
            <v>Lex Service</v>
          </cell>
          <cell r="R1036" t="str">
            <v>Lex ServiceOther Expenses as % of Sales</v>
          </cell>
          <cell r="S1036"/>
          <cell r="T1036"/>
          <cell r="U1036"/>
        </row>
        <row r="1037">
          <cell r="I1037" t="str">
            <v>Other Expenses as % of Sales</v>
          </cell>
          <cell r="O1037"/>
          <cell r="P1037" t="str">
            <v>130-7060</v>
          </cell>
          <cell r="Q1037" t="str">
            <v>Parts</v>
          </cell>
          <cell r="R1037" t="str">
            <v>PartsOther Expenses as % of Sales</v>
          </cell>
          <cell r="S1037"/>
          <cell r="T1037"/>
          <cell r="U1037"/>
        </row>
        <row r="1038">
          <cell r="I1038" t="str">
            <v>Other Variable expenses p.u.</v>
          </cell>
          <cell r="O1038"/>
          <cell r="P1038" t="str">
            <v>100-7060</v>
          </cell>
          <cell r="Q1038" t="str">
            <v>New Vehicle</v>
          </cell>
          <cell r="R1038" t="str">
            <v>New VehicleOther Variable expenses p.u.</v>
          </cell>
          <cell r="S1038"/>
          <cell r="T1038"/>
          <cell r="U1038"/>
        </row>
        <row r="1039">
          <cell r="I1039" t="str">
            <v>Other Variable expenses p.u.</v>
          </cell>
          <cell r="O1039"/>
          <cell r="P1039" t="str">
            <v>200-7060</v>
          </cell>
          <cell r="Q1039" t="str">
            <v>New Vehicle</v>
          </cell>
          <cell r="R1039" t="str">
            <v>New VehicleOther Variable expenses p.u.</v>
          </cell>
          <cell r="S1039"/>
          <cell r="T1039"/>
          <cell r="U1039"/>
        </row>
        <row r="1040">
          <cell r="I1040" t="str">
            <v>Other Variable expenses p.u.</v>
          </cell>
          <cell r="O1040"/>
          <cell r="P1040" t="str">
            <v>300-7060</v>
          </cell>
          <cell r="Q1040" t="str">
            <v>New Vehicle</v>
          </cell>
          <cell r="R1040" t="str">
            <v>New VehicleOther Variable expenses p.u.</v>
          </cell>
          <cell r="S1040"/>
          <cell r="T1040"/>
          <cell r="U1040"/>
        </row>
        <row r="1041">
          <cell r="I1041" t="str">
            <v>Other Expenses per vehicle retailed</v>
          </cell>
          <cell r="O1041"/>
          <cell r="P1041" t="str">
            <v>160-7060</v>
          </cell>
          <cell r="Q1041" t="str">
            <v>F&amp;I</v>
          </cell>
          <cell r="R1041" t="str">
            <v>F&amp;IOther Expenses per vehicle retailed</v>
          </cell>
          <cell r="S1041"/>
          <cell r="T1041"/>
          <cell r="U1041"/>
        </row>
        <row r="1042">
          <cell r="I1042" t="str">
            <v>Other Variable expenses p.u.</v>
          </cell>
          <cell r="O1042"/>
          <cell r="P1042" t="str">
            <v>400-7060</v>
          </cell>
          <cell r="Q1042" t="str">
            <v>New Vehicle</v>
          </cell>
          <cell r="R1042" t="str">
            <v>New VehicleOther Variable expenses p.u.</v>
          </cell>
          <cell r="S1042"/>
          <cell r="T1042"/>
          <cell r="U1042"/>
        </row>
        <row r="1043">
          <cell r="I1043" t="str">
            <v>Advertising p.u.</v>
          </cell>
          <cell r="O1043"/>
          <cell r="P1043" t="str">
            <v>210-7080</v>
          </cell>
          <cell r="Q1043" t="str">
            <v>New Vehicle</v>
          </cell>
          <cell r="R1043" t="str">
            <v>New VehicleAdvertising p.u.</v>
          </cell>
          <cell r="S1043"/>
          <cell r="T1043"/>
          <cell r="U1043"/>
        </row>
        <row r="1044">
          <cell r="I1044" t="str">
            <v>Advertising p.u.</v>
          </cell>
          <cell r="O1044"/>
          <cell r="P1044" t="str">
            <v>110-7080</v>
          </cell>
          <cell r="Q1044" t="str">
            <v>New Vehicle</v>
          </cell>
          <cell r="R1044" t="str">
            <v>New VehicleAdvertising p.u.</v>
          </cell>
          <cell r="S1044"/>
          <cell r="T1044"/>
          <cell r="U1044"/>
        </row>
        <row r="1045">
          <cell r="I1045" t="str">
            <v>Other Expenses as % of Sales</v>
          </cell>
          <cell r="O1045"/>
          <cell r="P1045" t="str">
            <v>936-7060</v>
          </cell>
          <cell r="Q1045" t="str">
            <v>Bridgestone</v>
          </cell>
          <cell r="R1045" t="str">
            <v>BridgestoneOther Expenses as % of Sales</v>
          </cell>
          <cell r="S1045"/>
          <cell r="T1045"/>
          <cell r="U1045"/>
        </row>
        <row r="1046">
          <cell r="I1046" t="str">
            <v>Other Expenses as % of Sales</v>
          </cell>
          <cell r="O1046"/>
          <cell r="P1046" t="str">
            <v>935-7060</v>
          </cell>
          <cell r="Q1046" t="str">
            <v>Bridgestone</v>
          </cell>
          <cell r="R1046" t="str">
            <v>BridgestoneOther Expenses as % of Sales</v>
          </cell>
          <cell r="S1046"/>
          <cell r="T1046"/>
          <cell r="U1046"/>
        </row>
        <row r="1047">
          <cell r="I1047" t="str">
            <v>Other Expenses as % of Sales</v>
          </cell>
          <cell r="O1047"/>
          <cell r="P1047" t="str">
            <v>230-7060</v>
          </cell>
          <cell r="Q1047" t="str">
            <v>Parts</v>
          </cell>
          <cell r="R1047" t="str">
            <v>PartsOther Expenses as % of Sales</v>
          </cell>
          <cell r="S1047"/>
          <cell r="T1047"/>
          <cell r="U1047"/>
        </row>
        <row r="1048">
          <cell r="I1048" t="str">
            <v>Other Expenses as % of Sales</v>
          </cell>
          <cell r="O1048"/>
          <cell r="P1048" t="str">
            <v>147-7060</v>
          </cell>
          <cell r="Q1048" t="str">
            <v>Service</v>
          </cell>
          <cell r="R1048" t="str">
            <v>ServiceOther Expenses as % of Sales</v>
          </cell>
          <cell r="S1048"/>
          <cell r="T1048"/>
          <cell r="U1048"/>
        </row>
        <row r="1049">
          <cell r="I1049" t="str">
            <v>Other Variable expenses per retail</v>
          </cell>
          <cell r="O1049"/>
          <cell r="P1049" t="str">
            <v>221-7060</v>
          </cell>
          <cell r="Q1049" t="str">
            <v>Used Vehicle</v>
          </cell>
          <cell r="R1049" t="str">
            <v>Used VehicleOther Variable expenses per retail</v>
          </cell>
          <cell r="S1049"/>
          <cell r="T1049"/>
          <cell r="U1049"/>
        </row>
        <row r="1050">
          <cell r="I1050" t="str">
            <v>Other Variable expenses per retail</v>
          </cell>
          <cell r="O1050"/>
          <cell r="P1050" t="str">
            <v>410-7060</v>
          </cell>
          <cell r="Q1050" t="str">
            <v>Used Vehicle</v>
          </cell>
          <cell r="R1050" t="str">
            <v>Used VehicleOther Variable expenses per retail</v>
          </cell>
          <cell r="S1050"/>
          <cell r="T1050"/>
          <cell r="U1050"/>
        </row>
        <row r="1051">
          <cell r="I1051" t="str">
            <v>Other Variable expenses per retail</v>
          </cell>
          <cell r="O1051"/>
          <cell r="P1051" t="str">
            <v>420-7060</v>
          </cell>
          <cell r="Q1051" t="str">
            <v>Used Vehicle</v>
          </cell>
          <cell r="R1051" t="str">
            <v>Used VehicleOther Variable expenses per retail</v>
          </cell>
          <cell r="S1051"/>
          <cell r="T1051"/>
          <cell r="U1051"/>
        </row>
        <row r="1052">
          <cell r="I1052" t="str">
            <v>Other Variable expenses per retail</v>
          </cell>
          <cell r="O1052"/>
          <cell r="P1052" t="str">
            <v>421-7060</v>
          </cell>
          <cell r="Q1052" t="str">
            <v>Used Vehicle</v>
          </cell>
          <cell r="R1052" t="str">
            <v>Used VehicleOther Variable expenses per retail</v>
          </cell>
          <cell r="S1052"/>
          <cell r="T1052"/>
          <cell r="U1052"/>
        </row>
        <row r="1053">
          <cell r="I1053" t="str">
            <v>Other Variable expenses per retail</v>
          </cell>
          <cell r="O1053"/>
          <cell r="P1053" t="str">
            <v>310-7060</v>
          </cell>
          <cell r="Q1053" t="str">
            <v>Used Vehicle</v>
          </cell>
          <cell r="R1053" t="str">
            <v>Used VehicleOther Variable expenses per retail</v>
          </cell>
          <cell r="S1053"/>
          <cell r="T1053"/>
          <cell r="U1053"/>
        </row>
        <row r="1054">
          <cell r="I1054" t="str">
            <v>Other Variable expenses per retail</v>
          </cell>
          <cell r="O1054"/>
          <cell r="P1054" t="str">
            <v>320-7060</v>
          </cell>
          <cell r="Q1054" t="str">
            <v>Used Vehicle</v>
          </cell>
          <cell r="R1054" t="str">
            <v>Used VehicleOther Variable expenses per retail</v>
          </cell>
          <cell r="S1054"/>
          <cell r="T1054"/>
          <cell r="U1054"/>
        </row>
        <row r="1055">
          <cell r="I1055" t="str">
            <v>Other Variable expenses per retail</v>
          </cell>
          <cell r="O1055"/>
          <cell r="P1055" t="str">
            <v>321-7060</v>
          </cell>
          <cell r="Q1055" t="str">
            <v>Used Vehicle</v>
          </cell>
          <cell r="R1055" t="str">
            <v>Used VehicleOther Variable expenses per retail</v>
          </cell>
          <cell r="S1055"/>
          <cell r="T1055"/>
          <cell r="U1055"/>
        </row>
        <row r="1056">
          <cell r="I1056" t="str">
            <v>Other Expenses as % of Sales</v>
          </cell>
          <cell r="O1056"/>
          <cell r="P1056" t="str">
            <v>935-7080</v>
          </cell>
          <cell r="Q1056" t="str">
            <v>Bridgestone</v>
          </cell>
          <cell r="R1056" t="str">
            <v>BridgestoneOther Expenses as % of Sales</v>
          </cell>
          <cell r="S1056"/>
          <cell r="T1056"/>
          <cell r="U1056"/>
        </row>
        <row r="1057">
          <cell r="I1057" t="str">
            <v>Advertising per retail</v>
          </cell>
          <cell r="O1057"/>
          <cell r="P1057" t="str">
            <v>120-7080</v>
          </cell>
          <cell r="Q1057" t="str">
            <v>Used Vehicle</v>
          </cell>
          <cell r="R1057" t="str">
            <v>Used VehicleAdvertising per retail</v>
          </cell>
          <cell r="S1057"/>
          <cell r="T1057"/>
          <cell r="U1057"/>
        </row>
        <row r="1058">
          <cell r="I1058" t="str">
            <v>Advertising p.u.</v>
          </cell>
          <cell r="O1058"/>
          <cell r="P1058" t="str">
            <v>112-7080</v>
          </cell>
          <cell r="Q1058" t="str">
            <v>LEX New Vehicle</v>
          </cell>
          <cell r="R1058" t="str">
            <v>LEX New VehicleAdvertising p.u.</v>
          </cell>
          <cell r="S1058"/>
          <cell r="T1058"/>
          <cell r="U1058"/>
        </row>
        <row r="1059">
          <cell r="I1059" t="str">
            <v>Advertising per retail</v>
          </cell>
          <cell r="O1059"/>
          <cell r="P1059" t="str">
            <v>122-7080</v>
          </cell>
          <cell r="Q1059" t="str">
            <v>LEX Used Vehicle</v>
          </cell>
          <cell r="R1059" t="str">
            <v>LEX Used VehicleAdvertising per retail</v>
          </cell>
          <cell r="S1059"/>
          <cell r="T1059"/>
          <cell r="U1059"/>
        </row>
        <row r="1060">
          <cell r="I1060" t="str">
            <v>Other Expenses as % of Sales</v>
          </cell>
          <cell r="O1060"/>
          <cell r="P1060" t="str">
            <v>440-7080</v>
          </cell>
          <cell r="Q1060" t="str">
            <v>Service</v>
          </cell>
          <cell r="R1060" t="str">
            <v>ServiceOther Expenses as % of Sales</v>
          </cell>
          <cell r="S1060"/>
          <cell r="T1060"/>
          <cell r="U1060"/>
        </row>
        <row r="1061">
          <cell r="I1061" t="str">
            <v>Advertising per retail</v>
          </cell>
          <cell r="O1061"/>
          <cell r="P1061" t="str">
            <v>220-7080</v>
          </cell>
          <cell r="Q1061" t="str">
            <v>Used Vehicle</v>
          </cell>
          <cell r="R1061" t="str">
            <v>Used VehicleAdvertising per retail</v>
          </cell>
          <cell r="S1061"/>
          <cell r="T1061"/>
          <cell r="U1061"/>
        </row>
        <row r="1062">
          <cell r="I1062" t="str">
            <v>Other Expenses as % of Sales</v>
          </cell>
          <cell r="O1062"/>
          <cell r="P1062" t="str">
            <v>140-7080</v>
          </cell>
          <cell r="Q1062" t="str">
            <v>Service</v>
          </cell>
          <cell r="R1062" t="str">
            <v>ServiceOther Expenses as % of Sales</v>
          </cell>
          <cell r="S1062"/>
          <cell r="T1062"/>
          <cell r="U1062"/>
        </row>
        <row r="1063">
          <cell r="I1063" t="str">
            <v>Other Expenses as % of Sales</v>
          </cell>
          <cell r="O1063"/>
          <cell r="P1063" t="str">
            <v>142-7080</v>
          </cell>
          <cell r="Q1063" t="str">
            <v>Lex Service</v>
          </cell>
          <cell r="R1063" t="str">
            <v>Lex ServiceOther Expenses as % of Sales</v>
          </cell>
          <cell r="S1063"/>
          <cell r="T1063"/>
          <cell r="U1063"/>
        </row>
        <row r="1064">
          <cell r="I1064" t="str">
            <v>Other Expenses as % of Sales</v>
          </cell>
          <cell r="O1064"/>
          <cell r="P1064" t="str">
            <v>130-7080</v>
          </cell>
          <cell r="Q1064" t="str">
            <v>Parts</v>
          </cell>
          <cell r="R1064" t="str">
            <v>PartsOther Expenses as % of Sales</v>
          </cell>
          <cell r="S1064"/>
          <cell r="T1064"/>
          <cell r="U1064"/>
        </row>
        <row r="1065">
          <cell r="I1065" t="str">
            <v>Advertising p.u.</v>
          </cell>
          <cell r="O1065"/>
          <cell r="P1065" t="str">
            <v>400-7080</v>
          </cell>
          <cell r="Q1065" t="str">
            <v>New Vehicle</v>
          </cell>
          <cell r="R1065" t="str">
            <v>New VehicleAdvertising p.u.</v>
          </cell>
          <cell r="S1065"/>
          <cell r="T1065"/>
          <cell r="U1065"/>
        </row>
        <row r="1066">
          <cell r="I1066" t="str">
            <v>Advertising p.u.</v>
          </cell>
          <cell r="O1066"/>
          <cell r="P1066" t="str">
            <v>300-7080</v>
          </cell>
          <cell r="Q1066" t="str">
            <v>New Vehicle</v>
          </cell>
          <cell r="R1066" t="str">
            <v>New VehicleAdvertising p.u.</v>
          </cell>
          <cell r="S1066"/>
          <cell r="T1066"/>
          <cell r="U1066"/>
        </row>
        <row r="1067">
          <cell r="I1067" t="str">
            <v>Demo Expenses (incl. interest) p.u.</v>
          </cell>
          <cell r="O1067"/>
          <cell r="P1067" t="str">
            <v>112-7100</v>
          </cell>
          <cell r="Q1067" t="str">
            <v>LEX New Vehicle</v>
          </cell>
          <cell r="R1067" t="str">
            <v>LEX New VehicleDemo Expenses (incl. interest) p.u.</v>
          </cell>
          <cell r="S1067"/>
          <cell r="T1067"/>
          <cell r="U1067"/>
        </row>
        <row r="1068">
          <cell r="I1068" t="str">
            <v>Other Expenses per vehicle retailed</v>
          </cell>
          <cell r="O1068"/>
          <cell r="P1068" t="str">
            <v>162-7080</v>
          </cell>
          <cell r="Q1068" t="str">
            <v>LEX F&amp;I</v>
          </cell>
          <cell r="R1068" t="str">
            <v>LEX F&amp;IOther Expenses per vehicle retailed</v>
          </cell>
          <cell r="S1068"/>
          <cell r="T1068"/>
          <cell r="U1068"/>
        </row>
        <row r="1069">
          <cell r="I1069" t="str">
            <v>Other Expenses per vehicle retailed</v>
          </cell>
          <cell r="O1069"/>
          <cell r="P1069" t="str">
            <v>160-7080</v>
          </cell>
          <cell r="Q1069" t="str">
            <v>F&amp;I</v>
          </cell>
          <cell r="R1069" t="str">
            <v>F&amp;IOther Expenses per vehicle retailed</v>
          </cell>
          <cell r="S1069"/>
          <cell r="T1069"/>
          <cell r="U1069"/>
        </row>
        <row r="1070">
          <cell r="I1070" t="str">
            <v>Demo Expenses (incl. interest) p.u.</v>
          </cell>
          <cell r="O1070"/>
          <cell r="P1070" t="str">
            <v>100-7100</v>
          </cell>
          <cell r="Q1070" t="str">
            <v>New Vehicle</v>
          </cell>
          <cell r="R1070" t="str">
            <v>New VehicleDemo Expenses (incl. interest) p.u.</v>
          </cell>
          <cell r="S1070"/>
          <cell r="T1070"/>
          <cell r="U1070"/>
        </row>
        <row r="1071">
          <cell r="I1071" t="str">
            <v>Demo Expenses (incl. interest) p.u.</v>
          </cell>
          <cell r="O1071"/>
          <cell r="P1071" t="str">
            <v>110-7100</v>
          </cell>
          <cell r="Q1071" t="str">
            <v>New Vehicle</v>
          </cell>
          <cell r="R1071" t="str">
            <v>New VehicleDemo Expenses (incl. interest) p.u.</v>
          </cell>
          <cell r="S1071"/>
          <cell r="T1071"/>
          <cell r="U1071"/>
        </row>
        <row r="1072">
          <cell r="I1072" t="str">
            <v>Demo Expenses (incl. interest) p.u.</v>
          </cell>
          <cell r="O1072"/>
          <cell r="P1072" t="str">
            <v>200-7100</v>
          </cell>
          <cell r="Q1072" t="str">
            <v>New Vehicle</v>
          </cell>
          <cell r="R1072" t="str">
            <v>New VehicleDemo Expenses (incl. interest) p.u.</v>
          </cell>
          <cell r="S1072"/>
          <cell r="T1072"/>
          <cell r="U1072"/>
        </row>
        <row r="1073">
          <cell r="I1073" t="str">
            <v>Other Expenses as % of Sales</v>
          </cell>
          <cell r="O1073"/>
          <cell r="P1073" t="str">
            <v>936-7080</v>
          </cell>
          <cell r="Q1073" t="str">
            <v>Bridgestone</v>
          </cell>
          <cell r="R1073" t="str">
            <v>BridgestoneOther Expenses as % of Sales</v>
          </cell>
          <cell r="S1073"/>
          <cell r="T1073"/>
          <cell r="U1073"/>
        </row>
        <row r="1074">
          <cell r="I1074" t="str">
            <v>Other Expenses as % of Sales</v>
          </cell>
          <cell r="O1074"/>
          <cell r="P1074" t="str">
            <v>230-7080</v>
          </cell>
          <cell r="Q1074" t="str">
            <v>Parts</v>
          </cell>
          <cell r="R1074" t="str">
            <v>PartsOther Expenses as % of Sales</v>
          </cell>
          <cell r="S1074"/>
          <cell r="T1074"/>
          <cell r="U1074"/>
        </row>
        <row r="1075">
          <cell r="I1075" t="str">
            <v>Other Expenses as % of Sales</v>
          </cell>
          <cell r="O1075"/>
          <cell r="P1075" t="str">
            <v>240-7080</v>
          </cell>
          <cell r="Q1075" t="str">
            <v>Service</v>
          </cell>
          <cell r="R1075" t="str">
            <v>ServiceOther Expenses as % of Sales</v>
          </cell>
          <cell r="S1075"/>
          <cell r="T1075"/>
          <cell r="U1075"/>
        </row>
        <row r="1076">
          <cell r="I1076" t="str">
            <v>Other Expenses as % of Sales</v>
          </cell>
          <cell r="O1076"/>
          <cell r="P1076" t="str">
            <v>340-7080</v>
          </cell>
          <cell r="Q1076" t="str">
            <v>Service</v>
          </cell>
          <cell r="R1076" t="str">
            <v>ServiceOther Expenses as % of Sales</v>
          </cell>
          <cell r="S1076"/>
          <cell r="T1076"/>
          <cell r="U1076"/>
        </row>
        <row r="1077">
          <cell r="I1077" t="str">
            <v>Other Expenses as % of Sales</v>
          </cell>
          <cell r="O1077"/>
          <cell r="P1077" t="str">
            <v>147-7080</v>
          </cell>
          <cell r="Q1077" t="str">
            <v>Service</v>
          </cell>
          <cell r="R1077" t="str">
            <v>ServiceOther Expenses as % of Sales</v>
          </cell>
          <cell r="S1077"/>
          <cell r="T1077"/>
          <cell r="U1077"/>
        </row>
        <row r="1078">
          <cell r="I1078" t="str">
            <v>Advertising per retail</v>
          </cell>
          <cell r="O1078"/>
          <cell r="P1078" t="str">
            <v>121-7080</v>
          </cell>
          <cell r="Q1078" t="str">
            <v>Used Vehicle</v>
          </cell>
          <cell r="R1078" t="str">
            <v>Used VehicleAdvertising per retail</v>
          </cell>
          <cell r="S1078"/>
          <cell r="T1078"/>
          <cell r="U1078"/>
        </row>
        <row r="1079">
          <cell r="I1079" t="str">
            <v>Advertising per retail</v>
          </cell>
          <cell r="O1079"/>
          <cell r="P1079" t="str">
            <v>221-7080</v>
          </cell>
          <cell r="Q1079" t="str">
            <v>Used Vehicle</v>
          </cell>
          <cell r="R1079" t="str">
            <v>Used VehicleAdvertising per retail</v>
          </cell>
          <cell r="S1079"/>
          <cell r="T1079"/>
          <cell r="U1079"/>
        </row>
        <row r="1080">
          <cell r="I1080" t="str">
            <v>Advertising per retail</v>
          </cell>
          <cell r="O1080"/>
          <cell r="P1080" t="str">
            <v>410-7080</v>
          </cell>
          <cell r="Q1080" t="str">
            <v>Used Vehicle</v>
          </cell>
          <cell r="R1080" t="str">
            <v>Used VehicleAdvertising per retail</v>
          </cell>
          <cell r="S1080"/>
          <cell r="T1080"/>
          <cell r="U1080"/>
        </row>
        <row r="1081">
          <cell r="I1081" t="str">
            <v>Advertising per retail</v>
          </cell>
          <cell r="O1081"/>
          <cell r="P1081" t="str">
            <v>420-7080</v>
          </cell>
          <cell r="Q1081" t="str">
            <v>Used Vehicle</v>
          </cell>
          <cell r="R1081" t="str">
            <v>Used VehicleAdvertising per retail</v>
          </cell>
          <cell r="S1081"/>
          <cell r="T1081"/>
          <cell r="U1081"/>
        </row>
        <row r="1082">
          <cell r="I1082" t="str">
            <v>Advertising per retail</v>
          </cell>
          <cell r="O1082"/>
          <cell r="P1082" t="str">
            <v>421-7080</v>
          </cell>
          <cell r="Q1082" t="str">
            <v>Used Vehicle</v>
          </cell>
          <cell r="R1082" t="str">
            <v>Used VehicleAdvertising per retail</v>
          </cell>
          <cell r="S1082"/>
          <cell r="T1082"/>
          <cell r="U1082"/>
        </row>
        <row r="1083">
          <cell r="I1083" t="str">
            <v>Advertising per retail</v>
          </cell>
          <cell r="O1083"/>
          <cell r="P1083" t="str">
            <v>310-7080</v>
          </cell>
          <cell r="Q1083" t="str">
            <v>Used Vehicle</v>
          </cell>
          <cell r="R1083" t="str">
            <v>Used VehicleAdvertising per retail</v>
          </cell>
          <cell r="S1083"/>
          <cell r="T1083"/>
          <cell r="U1083"/>
        </row>
        <row r="1084">
          <cell r="I1084" t="str">
            <v>Other Expenses as % of Sales</v>
          </cell>
          <cell r="O1084"/>
          <cell r="P1084" t="str">
            <v>140-7100</v>
          </cell>
          <cell r="Q1084" t="str">
            <v>Service</v>
          </cell>
          <cell r="R1084" t="str">
            <v>ServiceOther Expenses as % of Sales</v>
          </cell>
          <cell r="S1084"/>
          <cell r="T1084"/>
          <cell r="U1084"/>
        </row>
        <row r="1085">
          <cell r="I1085" t="str">
            <v>Other Sales Gross Profit % of Sales</v>
          </cell>
          <cell r="O1085"/>
          <cell r="P1085" t="str">
            <v>130-7100</v>
          </cell>
          <cell r="Q1085" t="str">
            <v>Parts</v>
          </cell>
          <cell r="R1085" t="str">
            <v>PartsOther Sales Gross Profit % of Sales</v>
          </cell>
          <cell r="S1085"/>
          <cell r="T1085"/>
          <cell r="U1085"/>
        </row>
        <row r="1086">
          <cell r="I1086" t="str">
            <v>Demo Expenses (incl. interest) p.u.</v>
          </cell>
          <cell r="O1086"/>
          <cell r="P1086" t="str">
            <v>210-7100</v>
          </cell>
          <cell r="Q1086" t="str">
            <v>New Vehicle</v>
          </cell>
          <cell r="R1086" t="str">
            <v>New VehicleDemo Expenses (incl. interest) p.u.</v>
          </cell>
          <cell r="S1086"/>
          <cell r="T1086"/>
          <cell r="U1086"/>
        </row>
        <row r="1087">
          <cell r="I1087" t="str">
            <v>Demo Expenses (incl. interest) p.u.</v>
          </cell>
          <cell r="O1087"/>
          <cell r="P1087" t="str">
            <v>400-7100</v>
          </cell>
          <cell r="Q1087" t="str">
            <v>New Vehicle</v>
          </cell>
          <cell r="R1087" t="str">
            <v>New VehicleDemo Expenses (incl. interest) p.u.</v>
          </cell>
          <cell r="S1087"/>
          <cell r="T1087"/>
          <cell r="U1087"/>
        </row>
        <row r="1088">
          <cell r="I1088" t="str">
            <v>Demo Expenses (incl. interest) p.u.</v>
          </cell>
          <cell r="O1088"/>
          <cell r="P1088" t="str">
            <v>410-7100</v>
          </cell>
          <cell r="Q1088" t="str">
            <v>New Vehicle</v>
          </cell>
          <cell r="R1088" t="str">
            <v>New VehicleDemo Expenses (incl. interest) p.u.</v>
          </cell>
          <cell r="S1088"/>
          <cell r="T1088"/>
          <cell r="U1088"/>
        </row>
        <row r="1089">
          <cell r="I1089" t="str">
            <v>Other Sales Gross Profit % of Sales</v>
          </cell>
          <cell r="O1089"/>
          <cell r="P1089" t="str">
            <v>132-7100</v>
          </cell>
          <cell r="Q1089" t="str">
            <v>LEX Parts</v>
          </cell>
          <cell r="R1089" t="str">
            <v>LEX PartsOther Sales Gross Profit % of Sales</v>
          </cell>
          <cell r="S1089"/>
          <cell r="T1089"/>
          <cell r="U1089"/>
        </row>
        <row r="1090">
          <cell r="I1090" t="str">
            <v>Other Expenses per vehicle retailed</v>
          </cell>
          <cell r="O1090"/>
          <cell r="P1090" t="str">
            <v>162-7100</v>
          </cell>
          <cell r="Q1090" t="str">
            <v>LEX F&amp;I</v>
          </cell>
          <cell r="R1090" t="str">
            <v>LEX F&amp;IOther Expenses per vehicle retailed</v>
          </cell>
          <cell r="S1090"/>
          <cell r="T1090"/>
          <cell r="U1090"/>
        </row>
        <row r="1091">
          <cell r="I1091" t="str">
            <v>Other Expenses per vehicle retailed</v>
          </cell>
          <cell r="O1091"/>
          <cell r="P1091" t="str">
            <v>260-7100</v>
          </cell>
          <cell r="Q1091" t="str">
            <v>F&amp;I</v>
          </cell>
          <cell r="R1091" t="str">
            <v>F&amp;IOther Expenses per vehicle retailed</v>
          </cell>
          <cell r="S1091"/>
          <cell r="T1091"/>
          <cell r="U1091"/>
        </row>
        <row r="1092">
          <cell r="I1092" t="str">
            <v>Other Expenses per vehicle retailed</v>
          </cell>
          <cell r="O1092"/>
          <cell r="P1092" t="str">
            <v>460-7100</v>
          </cell>
          <cell r="Q1092" t="str">
            <v>F&amp;I</v>
          </cell>
          <cell r="R1092" t="str">
            <v>F&amp;IOther Expenses per vehicle retailed</v>
          </cell>
          <cell r="S1092"/>
          <cell r="T1092"/>
          <cell r="U1092"/>
        </row>
        <row r="1093">
          <cell r="I1093" t="str">
            <v>Other Expenses per vehicle retailed</v>
          </cell>
          <cell r="O1093"/>
          <cell r="P1093" t="str">
            <v>360-7100</v>
          </cell>
          <cell r="Q1093" t="str">
            <v>F&amp;I</v>
          </cell>
          <cell r="R1093" t="str">
            <v>F&amp;IOther Expenses per vehicle retailed</v>
          </cell>
          <cell r="S1093"/>
          <cell r="T1093"/>
          <cell r="U1093"/>
        </row>
        <row r="1094">
          <cell r="I1094" t="str">
            <v>Other Expenses per vehicle retailed</v>
          </cell>
          <cell r="O1094"/>
          <cell r="P1094" t="str">
            <v>160-7100</v>
          </cell>
          <cell r="Q1094" t="str">
            <v>F&amp;I</v>
          </cell>
          <cell r="R1094" t="str">
            <v>F&amp;IOther Expenses per vehicle retailed</v>
          </cell>
          <cell r="S1094"/>
          <cell r="T1094"/>
          <cell r="U1094"/>
        </row>
        <row r="1095">
          <cell r="I1095" t="str">
            <v>Other Semi-Fixed expenses per retail</v>
          </cell>
          <cell r="O1095"/>
          <cell r="P1095" t="str">
            <v>122-7100</v>
          </cell>
          <cell r="Q1095" t="str">
            <v>LEX Used Vehicle</v>
          </cell>
          <cell r="R1095" t="str">
            <v>LEX Used VehicleOther Semi-Fixed expenses per retail</v>
          </cell>
          <cell r="S1095"/>
          <cell r="T1095"/>
          <cell r="U1095"/>
        </row>
        <row r="1096">
          <cell r="I1096" t="str">
            <v>Other Overheads as % of Total Gross Profit</v>
          </cell>
          <cell r="O1096"/>
          <cell r="P1096" t="str">
            <v>170-7100</v>
          </cell>
          <cell r="Q1096" t="str">
            <v>Admin &amp; Other</v>
          </cell>
          <cell r="R1096" t="str">
            <v>Admin &amp; OtherOther Overheads as % of Total Gross Profit</v>
          </cell>
          <cell r="S1096"/>
          <cell r="T1096"/>
          <cell r="U1096"/>
        </row>
        <row r="1097">
          <cell r="I1097" t="str">
            <v>Demo Expenses (incl. interest) p.u.</v>
          </cell>
          <cell r="O1097"/>
          <cell r="P1097" t="str">
            <v>300-7100</v>
          </cell>
          <cell r="Q1097" t="str">
            <v>New Vehicle</v>
          </cell>
          <cell r="R1097" t="str">
            <v>New VehicleDemo Expenses (incl. interest) p.u.</v>
          </cell>
          <cell r="S1097"/>
          <cell r="T1097"/>
          <cell r="U1097"/>
        </row>
        <row r="1098">
          <cell r="I1098" t="str">
            <v>Demo Expenses (incl. interest) p.u.</v>
          </cell>
          <cell r="O1098"/>
          <cell r="P1098" t="str">
            <v>310-7100</v>
          </cell>
          <cell r="Q1098" t="str">
            <v>New Vehicle</v>
          </cell>
          <cell r="R1098" t="str">
            <v>New VehicleDemo Expenses (incl. interest) p.u.</v>
          </cell>
          <cell r="S1098"/>
          <cell r="T1098"/>
          <cell r="U1098"/>
        </row>
        <row r="1099">
          <cell r="I1099" t="str">
            <v>Demo Expenses (incl. interest) p.u.</v>
          </cell>
          <cell r="O1099"/>
          <cell r="P1099" t="str">
            <v>112-7110</v>
          </cell>
          <cell r="Q1099" t="str">
            <v>LEX New Vehicle</v>
          </cell>
          <cell r="R1099" t="str">
            <v>LEX New VehicleDemo Expenses (incl. interest) p.u.</v>
          </cell>
          <cell r="S1099"/>
          <cell r="T1099"/>
          <cell r="U1099"/>
        </row>
        <row r="1100">
          <cell r="I1100" t="str">
            <v>Demo Expenses (incl. interest) p.u.</v>
          </cell>
          <cell r="O1100"/>
          <cell r="P1100" t="str">
            <v>100-7110</v>
          </cell>
          <cell r="Q1100" t="str">
            <v>New Vehicle</v>
          </cell>
          <cell r="R1100" t="str">
            <v>New VehicleDemo Expenses (incl. interest) p.u.</v>
          </cell>
          <cell r="S1100"/>
          <cell r="T1100"/>
          <cell r="U1100"/>
        </row>
        <row r="1101">
          <cell r="I1101" t="str">
            <v>Demo Expenses (incl. interest) p.u.</v>
          </cell>
          <cell r="O1101"/>
          <cell r="P1101" t="str">
            <v>110-7110</v>
          </cell>
          <cell r="Q1101" t="str">
            <v>New Vehicle</v>
          </cell>
          <cell r="R1101" t="str">
            <v>New VehicleDemo Expenses (incl. interest) p.u.</v>
          </cell>
          <cell r="S1101"/>
          <cell r="T1101"/>
          <cell r="U1101"/>
        </row>
        <row r="1102">
          <cell r="I1102" t="str">
            <v>Demo Expenses (incl. interest) p.u.</v>
          </cell>
          <cell r="O1102"/>
          <cell r="P1102" t="str">
            <v>200-7110</v>
          </cell>
          <cell r="Q1102" t="str">
            <v>New Vehicle</v>
          </cell>
          <cell r="R1102" t="str">
            <v>New VehicleDemo Expenses (incl. interest) p.u.</v>
          </cell>
          <cell r="S1102"/>
          <cell r="T1102"/>
          <cell r="U1102"/>
        </row>
        <row r="1103">
          <cell r="I1103" t="str">
            <v>Other Expenses as % of Sales</v>
          </cell>
          <cell r="O1103"/>
          <cell r="P1103" t="str">
            <v>936-7100</v>
          </cell>
          <cell r="Q1103" t="str">
            <v>Bridgestone</v>
          </cell>
          <cell r="R1103" t="str">
            <v>BridgestoneOther Expenses as % of Sales</v>
          </cell>
          <cell r="S1103"/>
          <cell r="T1103"/>
          <cell r="U1103"/>
        </row>
        <row r="1104">
          <cell r="I1104" t="str">
            <v>Other Expenses as % of Sales</v>
          </cell>
          <cell r="O1104"/>
          <cell r="P1104" t="str">
            <v>935-7100</v>
          </cell>
          <cell r="Q1104" t="str">
            <v>Bridgestone</v>
          </cell>
          <cell r="R1104" t="str">
            <v>BridgestoneOther Expenses as % of Sales</v>
          </cell>
          <cell r="S1104"/>
          <cell r="T1104"/>
          <cell r="U1104"/>
        </row>
        <row r="1105">
          <cell r="I1105" t="str">
            <v>Other Sales Gross Profit % of Sales</v>
          </cell>
          <cell r="O1105"/>
          <cell r="P1105" t="str">
            <v>230-7100</v>
          </cell>
          <cell r="Q1105" t="str">
            <v>Parts</v>
          </cell>
          <cell r="R1105" t="str">
            <v>PartsOther Sales Gross Profit % of Sales</v>
          </cell>
          <cell r="S1105"/>
          <cell r="T1105"/>
          <cell r="U1105"/>
        </row>
        <row r="1106">
          <cell r="I1106" t="str">
            <v>Other Sales Gross Profit % of Sales</v>
          </cell>
          <cell r="O1106"/>
          <cell r="P1106" t="str">
            <v>430-7100</v>
          </cell>
          <cell r="Q1106" t="str">
            <v>Parts</v>
          </cell>
          <cell r="R1106" t="str">
            <v>PartsOther Sales Gross Profit % of Sales</v>
          </cell>
          <cell r="S1106"/>
          <cell r="T1106"/>
          <cell r="U1106"/>
        </row>
        <row r="1107">
          <cell r="I1107" t="str">
            <v>Other Sales Gross Profit % of Sales</v>
          </cell>
          <cell r="O1107"/>
          <cell r="P1107" t="str">
            <v>330-7100</v>
          </cell>
          <cell r="Q1107" t="str">
            <v>Parts</v>
          </cell>
          <cell r="R1107" t="str">
            <v>PartsOther Sales Gross Profit % of Sales</v>
          </cell>
          <cell r="S1107"/>
          <cell r="T1107"/>
          <cell r="U1107"/>
        </row>
        <row r="1108">
          <cell r="I1108" t="str">
            <v>Other Expenses as % of Sales</v>
          </cell>
          <cell r="O1108"/>
          <cell r="P1108" t="str">
            <v>240-7100</v>
          </cell>
          <cell r="Q1108" t="str">
            <v>Service</v>
          </cell>
          <cell r="R1108" t="str">
            <v>ServiceOther Expenses as % of Sales</v>
          </cell>
          <cell r="S1108"/>
          <cell r="T1108"/>
          <cell r="U1108"/>
        </row>
        <row r="1109">
          <cell r="I1109" t="str">
            <v>Other Expenses as % of Sales</v>
          </cell>
          <cell r="O1109"/>
          <cell r="P1109" t="str">
            <v>440-7100</v>
          </cell>
          <cell r="Q1109" t="str">
            <v>Service</v>
          </cell>
          <cell r="R1109" t="str">
            <v>ServiceOther Expenses as % of Sales</v>
          </cell>
          <cell r="S1109"/>
          <cell r="T1109"/>
          <cell r="U1109"/>
        </row>
        <row r="1110">
          <cell r="I1110" t="str">
            <v>Other Expenses as % of Sales</v>
          </cell>
          <cell r="O1110"/>
          <cell r="P1110" t="str">
            <v>340-7100</v>
          </cell>
          <cell r="Q1110" t="str">
            <v>Service</v>
          </cell>
          <cell r="R1110" t="str">
            <v>ServiceOther Expenses as % of Sales</v>
          </cell>
          <cell r="S1110"/>
          <cell r="T1110"/>
          <cell r="U1110"/>
        </row>
        <row r="1111">
          <cell r="I1111" t="str">
            <v>Other Expenses as % of Sales</v>
          </cell>
          <cell r="O1111"/>
          <cell r="P1111" t="str">
            <v>147-7100</v>
          </cell>
          <cell r="Q1111" t="str">
            <v>Service</v>
          </cell>
          <cell r="R1111" t="str">
            <v>ServiceOther Expenses as % of Sales</v>
          </cell>
          <cell r="S1111"/>
          <cell r="T1111"/>
          <cell r="U1111"/>
        </row>
        <row r="1112">
          <cell r="I1112" t="str">
            <v>Other Semi-Fixed expenses per retail</v>
          </cell>
          <cell r="O1112"/>
          <cell r="P1112" t="str">
            <v>220-7100</v>
          </cell>
          <cell r="Q1112" t="str">
            <v>Used Vehicle</v>
          </cell>
          <cell r="R1112" t="str">
            <v>Used VehicleOther Semi-Fixed expenses per retail</v>
          </cell>
          <cell r="S1112"/>
          <cell r="T1112"/>
          <cell r="U1112"/>
        </row>
        <row r="1113">
          <cell r="I1113" t="str">
            <v>Other Semi-Fixed expenses per retail</v>
          </cell>
          <cell r="O1113"/>
          <cell r="P1113" t="str">
            <v>221-7100</v>
          </cell>
          <cell r="Q1113" t="str">
            <v>Used Vehicle</v>
          </cell>
          <cell r="R1113" t="str">
            <v>Used VehicleOther Semi-Fixed expenses per retail</v>
          </cell>
          <cell r="S1113"/>
          <cell r="T1113"/>
          <cell r="U1113"/>
        </row>
        <row r="1114">
          <cell r="I1114" t="str">
            <v>Other Semi-Fixed expenses per retail</v>
          </cell>
          <cell r="O1114"/>
          <cell r="P1114" t="str">
            <v>420-7100</v>
          </cell>
          <cell r="Q1114" t="str">
            <v>Used Vehicle</v>
          </cell>
          <cell r="R1114" t="str">
            <v>Used VehicleOther Semi-Fixed expenses per retail</v>
          </cell>
          <cell r="S1114"/>
          <cell r="T1114"/>
          <cell r="U1114"/>
        </row>
        <row r="1115">
          <cell r="I1115" t="str">
            <v>Other Semi-Fixed expenses per retail</v>
          </cell>
          <cell r="O1115"/>
          <cell r="P1115" t="str">
            <v>421-7100</v>
          </cell>
          <cell r="Q1115" t="str">
            <v>Used Vehicle</v>
          </cell>
          <cell r="R1115" t="str">
            <v>Used VehicleOther Semi-Fixed expenses per retail</v>
          </cell>
          <cell r="S1115"/>
          <cell r="T1115"/>
          <cell r="U1115"/>
        </row>
        <row r="1116">
          <cell r="I1116" t="str">
            <v>Other Semi-Fixed expenses per retail</v>
          </cell>
          <cell r="O1116"/>
          <cell r="P1116" t="str">
            <v>321-7100</v>
          </cell>
          <cell r="Q1116" t="str">
            <v>Used Vehicle</v>
          </cell>
          <cell r="R1116" t="str">
            <v>Used VehicleOther Semi-Fixed expenses per retail</v>
          </cell>
          <cell r="S1116"/>
          <cell r="T1116"/>
          <cell r="U1116"/>
        </row>
        <row r="1117">
          <cell r="I1117" t="str">
            <v>Other Semi-Fixed expenses per retail</v>
          </cell>
          <cell r="O1117"/>
          <cell r="P1117" t="str">
            <v>120-7100</v>
          </cell>
          <cell r="Q1117" t="str">
            <v>Used Vehicle</v>
          </cell>
          <cell r="R1117" t="str">
            <v>Used VehicleOther Semi-Fixed expenses per retail</v>
          </cell>
          <cell r="S1117"/>
          <cell r="T1117"/>
          <cell r="U1117"/>
        </row>
        <row r="1118">
          <cell r="I1118" t="str">
            <v>Other Semi-Fixed expenses per retail</v>
          </cell>
          <cell r="O1118"/>
          <cell r="P1118" t="str">
            <v>121-7100</v>
          </cell>
          <cell r="Q1118" t="str">
            <v>Used Vehicle</v>
          </cell>
          <cell r="R1118" t="str">
            <v>Used VehicleOther Semi-Fixed expenses per retail</v>
          </cell>
          <cell r="S1118"/>
          <cell r="T1118"/>
          <cell r="U1118"/>
        </row>
        <row r="1119">
          <cell r="I1119" t="str">
            <v>Other Expenses as % of Sales</v>
          </cell>
          <cell r="O1119"/>
          <cell r="P1119" t="str">
            <v>140-7110</v>
          </cell>
          <cell r="Q1119" t="str">
            <v>Service</v>
          </cell>
          <cell r="R1119" t="str">
            <v>ServiceOther Expenses as % of Sales</v>
          </cell>
          <cell r="S1119"/>
          <cell r="T1119"/>
          <cell r="U1119"/>
        </row>
        <row r="1120">
          <cell r="I1120" t="str">
            <v>Demo Expenses (incl. interest) p.u.</v>
          </cell>
          <cell r="O1120"/>
          <cell r="P1120" t="str">
            <v>210-7110</v>
          </cell>
          <cell r="Q1120" t="str">
            <v>New Vehicle</v>
          </cell>
          <cell r="R1120" t="str">
            <v>New VehicleDemo Expenses (incl. interest) p.u.</v>
          </cell>
          <cell r="S1120"/>
          <cell r="T1120"/>
          <cell r="U1120"/>
        </row>
        <row r="1121">
          <cell r="I1121" t="str">
            <v>Demo Expenses (incl. interest) p.u.</v>
          </cell>
          <cell r="O1121"/>
          <cell r="P1121" t="str">
            <v>400-7110</v>
          </cell>
          <cell r="Q1121" t="str">
            <v>New Vehicle</v>
          </cell>
          <cell r="R1121" t="str">
            <v>New VehicleDemo Expenses (incl. interest) p.u.</v>
          </cell>
          <cell r="S1121"/>
          <cell r="T1121"/>
          <cell r="U1121"/>
        </row>
        <row r="1122">
          <cell r="I1122" t="str">
            <v>Demo Expenses (incl. interest) p.u.</v>
          </cell>
          <cell r="O1122"/>
          <cell r="P1122" t="str">
            <v>410-7110</v>
          </cell>
          <cell r="Q1122" t="str">
            <v>New Vehicle</v>
          </cell>
          <cell r="R1122" t="str">
            <v>New VehicleDemo Expenses (incl. interest) p.u.</v>
          </cell>
          <cell r="S1122"/>
          <cell r="T1122"/>
          <cell r="U1122"/>
        </row>
        <row r="1123">
          <cell r="I1123" t="str">
            <v>Other Expenses as % of Sales</v>
          </cell>
          <cell r="O1123"/>
          <cell r="P1123" t="str">
            <v>132-7110</v>
          </cell>
          <cell r="Q1123" t="str">
            <v>LEX Parts</v>
          </cell>
          <cell r="R1123" t="str">
            <v>LEX PartsOther Expenses as % of Sales</v>
          </cell>
          <cell r="S1123"/>
          <cell r="T1123"/>
          <cell r="U1123"/>
        </row>
        <row r="1124">
          <cell r="I1124" t="str">
            <v>Other Expenses as % of Sales</v>
          </cell>
          <cell r="O1124"/>
          <cell r="P1124" t="str">
            <v>130-7110</v>
          </cell>
          <cell r="Q1124" t="str">
            <v>Parts</v>
          </cell>
          <cell r="R1124" t="str">
            <v>PartsOther Expenses as % of Sales</v>
          </cell>
          <cell r="S1124"/>
          <cell r="T1124"/>
          <cell r="U1124"/>
        </row>
        <row r="1125">
          <cell r="I1125" t="str">
            <v>Other Expenses per vehicle retailed</v>
          </cell>
          <cell r="O1125"/>
          <cell r="P1125" t="str">
            <v>162-7110</v>
          </cell>
          <cell r="Q1125" t="str">
            <v>LEX F&amp;I</v>
          </cell>
          <cell r="R1125" t="str">
            <v>LEX F&amp;IOther Expenses per vehicle retailed</v>
          </cell>
          <cell r="S1125"/>
          <cell r="T1125"/>
          <cell r="U1125"/>
        </row>
        <row r="1126">
          <cell r="I1126" t="str">
            <v>Other Expenses per vehicle retailed</v>
          </cell>
          <cell r="O1126"/>
          <cell r="P1126" t="str">
            <v>260-7110</v>
          </cell>
          <cell r="Q1126" t="str">
            <v>F&amp;I</v>
          </cell>
          <cell r="R1126" t="str">
            <v>F&amp;IOther Expenses per vehicle retailed</v>
          </cell>
          <cell r="S1126"/>
          <cell r="T1126"/>
          <cell r="U1126"/>
        </row>
        <row r="1127">
          <cell r="I1127" t="str">
            <v>Other Expenses per vehicle retailed</v>
          </cell>
          <cell r="O1127"/>
          <cell r="P1127" t="str">
            <v>460-7110</v>
          </cell>
          <cell r="Q1127" t="str">
            <v>F&amp;I</v>
          </cell>
          <cell r="R1127" t="str">
            <v>F&amp;IOther Expenses per vehicle retailed</v>
          </cell>
          <cell r="S1127"/>
          <cell r="T1127"/>
          <cell r="U1127"/>
        </row>
        <row r="1128">
          <cell r="I1128" t="str">
            <v>Other Expenses per vehicle retailed</v>
          </cell>
          <cell r="O1128"/>
          <cell r="P1128" t="str">
            <v>360-7110</v>
          </cell>
          <cell r="Q1128" t="str">
            <v>F&amp;I</v>
          </cell>
          <cell r="R1128" t="str">
            <v>F&amp;IOther Expenses per vehicle retailed</v>
          </cell>
          <cell r="S1128"/>
          <cell r="T1128"/>
          <cell r="U1128"/>
        </row>
        <row r="1129">
          <cell r="I1129" t="str">
            <v>Other Expenses per vehicle retailed</v>
          </cell>
          <cell r="O1129"/>
          <cell r="P1129" t="str">
            <v>160-7110</v>
          </cell>
          <cell r="Q1129" t="str">
            <v>F&amp;I</v>
          </cell>
          <cell r="R1129" t="str">
            <v>F&amp;IOther Expenses per vehicle retailed</v>
          </cell>
          <cell r="S1129"/>
          <cell r="T1129"/>
          <cell r="U1129"/>
        </row>
        <row r="1130">
          <cell r="I1130" t="str">
            <v>Other Semi-Fixed expenses per retail</v>
          </cell>
          <cell r="O1130"/>
          <cell r="P1130" t="str">
            <v>122-7110</v>
          </cell>
          <cell r="Q1130" t="str">
            <v>LEX Used Vehicle</v>
          </cell>
          <cell r="R1130" t="str">
            <v>LEX Used VehicleOther Semi-Fixed expenses per retail</v>
          </cell>
          <cell r="S1130"/>
          <cell r="T1130"/>
          <cell r="U1130"/>
        </row>
        <row r="1131">
          <cell r="I1131" t="str">
            <v>Demo Expenses (incl. interest) p.u.</v>
          </cell>
          <cell r="O1131"/>
          <cell r="P1131" t="str">
            <v>300-7110</v>
          </cell>
          <cell r="Q1131" t="str">
            <v>New Vehicle</v>
          </cell>
          <cell r="R1131" t="str">
            <v>New VehicleDemo Expenses (incl. interest) p.u.</v>
          </cell>
          <cell r="S1131"/>
          <cell r="T1131"/>
          <cell r="U1131"/>
        </row>
        <row r="1132">
          <cell r="I1132" t="str">
            <v>Demo Expenses (incl. interest) p.u.</v>
          </cell>
          <cell r="O1132"/>
          <cell r="P1132" t="str">
            <v>310-7110</v>
          </cell>
          <cell r="Q1132" t="str">
            <v>New Vehicle</v>
          </cell>
          <cell r="R1132" t="str">
            <v>New VehicleDemo Expenses (incl. interest) p.u.</v>
          </cell>
          <cell r="S1132"/>
          <cell r="T1132"/>
          <cell r="U1132"/>
        </row>
        <row r="1133">
          <cell r="I1133" t="str">
            <v>Demo Expenses (incl. interest) p.u.</v>
          </cell>
          <cell r="O1133"/>
          <cell r="P1133" t="str">
            <v>170-7110</v>
          </cell>
          <cell r="Q1133" t="str">
            <v>New Vehicle</v>
          </cell>
          <cell r="R1133" t="str">
            <v>New VehicleDemo Expenses (incl. interest) p.u.</v>
          </cell>
          <cell r="S1133"/>
          <cell r="T1133"/>
          <cell r="U1133"/>
        </row>
        <row r="1134">
          <cell r="I1134" t="str">
            <v>Demo Expenses (incl. interest) p.u.</v>
          </cell>
          <cell r="O1134"/>
          <cell r="P1134" t="str">
            <v>112-7120</v>
          </cell>
          <cell r="Q1134" t="str">
            <v>LEX New Vehicle</v>
          </cell>
          <cell r="R1134" t="str">
            <v>LEX New VehicleDemo Expenses (incl. interest) p.u.</v>
          </cell>
          <cell r="S1134"/>
          <cell r="T1134"/>
          <cell r="U1134"/>
        </row>
        <row r="1135">
          <cell r="I1135" t="str">
            <v>Demo Expenses (incl. interest) p.u.</v>
          </cell>
          <cell r="O1135"/>
          <cell r="P1135" t="str">
            <v>100-7120</v>
          </cell>
          <cell r="Q1135" t="str">
            <v>New Vehicle</v>
          </cell>
          <cell r="R1135" t="str">
            <v>New VehicleDemo Expenses (incl. interest) p.u.</v>
          </cell>
          <cell r="S1135"/>
          <cell r="T1135"/>
          <cell r="U1135"/>
        </row>
        <row r="1136">
          <cell r="I1136" t="str">
            <v>Demo Expenses (incl. interest) p.u.</v>
          </cell>
          <cell r="O1136"/>
          <cell r="P1136" t="str">
            <v>110-7120</v>
          </cell>
          <cell r="Q1136" t="str">
            <v>New Vehicle</v>
          </cell>
          <cell r="R1136" t="str">
            <v>New VehicleDemo Expenses (incl. interest) p.u.</v>
          </cell>
          <cell r="S1136"/>
          <cell r="T1136"/>
          <cell r="U1136"/>
        </row>
        <row r="1137">
          <cell r="I1137" t="str">
            <v>Demo Expenses (incl. interest) p.u.</v>
          </cell>
          <cell r="O1137"/>
          <cell r="P1137" t="str">
            <v>200-7120</v>
          </cell>
          <cell r="Q1137" t="str">
            <v>New Vehicle</v>
          </cell>
          <cell r="R1137" t="str">
            <v>New VehicleDemo Expenses (incl. interest) p.u.</v>
          </cell>
          <cell r="S1137"/>
          <cell r="T1137"/>
          <cell r="U1137"/>
        </row>
        <row r="1138">
          <cell r="I1138" t="str">
            <v>Other Expenses as % of Sales</v>
          </cell>
          <cell r="O1138"/>
          <cell r="P1138" t="str">
            <v>936-7110</v>
          </cell>
          <cell r="Q1138" t="str">
            <v>Bridgestone</v>
          </cell>
          <cell r="R1138" t="str">
            <v>BridgestoneOther Expenses as % of Sales</v>
          </cell>
          <cell r="S1138"/>
          <cell r="T1138"/>
          <cell r="U1138"/>
        </row>
        <row r="1139">
          <cell r="I1139" t="str">
            <v>Other Expenses as % of Sales</v>
          </cell>
          <cell r="O1139"/>
          <cell r="P1139" t="str">
            <v>935-7110</v>
          </cell>
          <cell r="Q1139" t="str">
            <v>Bridgestone</v>
          </cell>
          <cell r="R1139" t="str">
            <v>BridgestoneOther Expenses as % of Sales</v>
          </cell>
          <cell r="S1139"/>
          <cell r="T1139"/>
          <cell r="U1139"/>
        </row>
        <row r="1140">
          <cell r="I1140" t="str">
            <v>Other Expenses as % of Sales</v>
          </cell>
          <cell r="O1140"/>
          <cell r="P1140" t="str">
            <v>230-7110</v>
          </cell>
          <cell r="Q1140" t="str">
            <v>Parts</v>
          </cell>
          <cell r="R1140" t="str">
            <v>PartsOther Expenses as % of Sales</v>
          </cell>
          <cell r="S1140"/>
          <cell r="T1140"/>
          <cell r="U1140"/>
        </row>
        <row r="1141">
          <cell r="I1141" t="str">
            <v>Other Expenses as % of Sales</v>
          </cell>
          <cell r="O1141"/>
          <cell r="P1141" t="str">
            <v>430-7110</v>
          </cell>
          <cell r="Q1141" t="str">
            <v>Parts</v>
          </cell>
          <cell r="R1141" t="str">
            <v>PartsOther Expenses as % of Sales</v>
          </cell>
          <cell r="S1141"/>
          <cell r="T1141"/>
          <cell r="U1141"/>
        </row>
        <row r="1142">
          <cell r="I1142" t="str">
            <v>Other Expenses as % of Sales</v>
          </cell>
          <cell r="O1142"/>
          <cell r="P1142" t="str">
            <v>330-7110</v>
          </cell>
          <cell r="Q1142" t="str">
            <v>Parts</v>
          </cell>
          <cell r="R1142" t="str">
            <v>PartsOther Expenses as % of Sales</v>
          </cell>
          <cell r="S1142"/>
          <cell r="T1142"/>
          <cell r="U1142"/>
        </row>
        <row r="1143">
          <cell r="I1143" t="str">
            <v>Other Expenses as % of Sales</v>
          </cell>
          <cell r="O1143"/>
          <cell r="P1143" t="str">
            <v>240-7110</v>
          </cell>
          <cell r="Q1143" t="str">
            <v>Service</v>
          </cell>
          <cell r="R1143" t="str">
            <v>ServiceOther Expenses as % of Sales</v>
          </cell>
          <cell r="S1143"/>
          <cell r="T1143"/>
          <cell r="U1143"/>
        </row>
        <row r="1144">
          <cell r="I1144" t="str">
            <v>Other Expenses as % of Sales</v>
          </cell>
          <cell r="O1144"/>
          <cell r="P1144" t="str">
            <v>440-7110</v>
          </cell>
          <cell r="Q1144" t="str">
            <v>Service</v>
          </cell>
          <cell r="R1144" t="str">
            <v>ServiceOther Expenses as % of Sales</v>
          </cell>
          <cell r="S1144"/>
          <cell r="T1144"/>
          <cell r="U1144"/>
        </row>
        <row r="1145">
          <cell r="I1145" t="str">
            <v>Other Expenses as % of Sales</v>
          </cell>
          <cell r="O1145"/>
          <cell r="P1145" t="str">
            <v>340-7110</v>
          </cell>
          <cell r="Q1145" t="str">
            <v>Service</v>
          </cell>
          <cell r="R1145" t="str">
            <v>ServiceOther Expenses as % of Sales</v>
          </cell>
          <cell r="S1145"/>
          <cell r="T1145"/>
          <cell r="U1145"/>
        </row>
        <row r="1146">
          <cell r="I1146" t="str">
            <v>Other Expenses as % of Sales</v>
          </cell>
          <cell r="O1146"/>
          <cell r="P1146" t="str">
            <v>147-7110</v>
          </cell>
          <cell r="Q1146" t="str">
            <v>Service</v>
          </cell>
          <cell r="R1146" t="str">
            <v>ServiceOther Expenses as % of Sales</v>
          </cell>
          <cell r="S1146"/>
          <cell r="T1146"/>
          <cell r="U1146"/>
        </row>
        <row r="1147">
          <cell r="I1147" t="str">
            <v>Other Semi-Fixed expenses per retail</v>
          </cell>
          <cell r="O1147"/>
          <cell r="P1147" t="str">
            <v>220-7110</v>
          </cell>
          <cell r="Q1147" t="str">
            <v>Used Vehicle</v>
          </cell>
          <cell r="R1147" t="str">
            <v>Used VehicleOther Semi-Fixed expenses per retail</v>
          </cell>
          <cell r="S1147"/>
          <cell r="T1147"/>
          <cell r="U1147"/>
        </row>
        <row r="1148">
          <cell r="I1148" t="str">
            <v>Other Semi-Fixed expenses per retail</v>
          </cell>
          <cell r="O1148"/>
          <cell r="P1148" t="str">
            <v>221-7110</v>
          </cell>
          <cell r="Q1148" t="str">
            <v>Used Vehicle</v>
          </cell>
          <cell r="R1148" t="str">
            <v>Used VehicleOther Semi-Fixed expenses per retail</v>
          </cell>
          <cell r="S1148"/>
          <cell r="T1148"/>
          <cell r="U1148"/>
        </row>
        <row r="1149">
          <cell r="I1149" t="str">
            <v>Other Semi-Fixed expenses per retail</v>
          </cell>
          <cell r="O1149"/>
          <cell r="P1149" t="str">
            <v>420-7110</v>
          </cell>
          <cell r="Q1149" t="str">
            <v>Used Vehicle</v>
          </cell>
          <cell r="R1149" t="str">
            <v>Used VehicleOther Semi-Fixed expenses per retail</v>
          </cell>
          <cell r="S1149"/>
          <cell r="T1149"/>
          <cell r="U1149"/>
        </row>
        <row r="1150">
          <cell r="I1150" t="str">
            <v>Other Semi-Fixed expenses per retail</v>
          </cell>
          <cell r="O1150"/>
          <cell r="P1150" t="str">
            <v>421-7110</v>
          </cell>
          <cell r="Q1150" t="str">
            <v>Used Vehicle</v>
          </cell>
          <cell r="R1150" t="str">
            <v>Used VehicleOther Semi-Fixed expenses per retail</v>
          </cell>
          <cell r="S1150"/>
          <cell r="T1150"/>
          <cell r="U1150"/>
        </row>
        <row r="1151">
          <cell r="I1151" t="str">
            <v>Other Semi-Fixed expenses per retail</v>
          </cell>
          <cell r="O1151"/>
          <cell r="P1151" t="str">
            <v>321-7110</v>
          </cell>
          <cell r="Q1151" t="str">
            <v>Used Vehicle</v>
          </cell>
          <cell r="R1151" t="str">
            <v>Used VehicleOther Semi-Fixed expenses per retail</v>
          </cell>
          <cell r="S1151"/>
          <cell r="T1151"/>
          <cell r="U1151"/>
        </row>
        <row r="1152">
          <cell r="I1152" t="str">
            <v>Other Semi-Fixed expenses per retail</v>
          </cell>
          <cell r="O1152"/>
          <cell r="P1152" t="str">
            <v>121-7110</v>
          </cell>
          <cell r="Q1152" t="str">
            <v>Used Vehicle</v>
          </cell>
          <cell r="R1152" t="str">
            <v>Used VehicleOther Semi-Fixed expenses per retail</v>
          </cell>
          <cell r="S1152"/>
          <cell r="T1152"/>
          <cell r="U1152"/>
        </row>
        <row r="1153">
          <cell r="I1153" t="str">
            <v>Demo Expenses (incl. interest) p.u.</v>
          </cell>
          <cell r="O1153"/>
          <cell r="P1153" t="str">
            <v>210-7120</v>
          </cell>
          <cell r="Q1153" t="str">
            <v>New Vehicle</v>
          </cell>
          <cell r="R1153" t="str">
            <v>New VehicleDemo Expenses (incl. interest) p.u.</v>
          </cell>
          <cell r="S1153"/>
          <cell r="T1153"/>
          <cell r="U1153"/>
        </row>
        <row r="1154">
          <cell r="I1154" t="str">
            <v>Demo Expenses (incl. interest) p.u.</v>
          </cell>
          <cell r="O1154"/>
          <cell r="P1154" t="str">
            <v>400-7120</v>
          </cell>
          <cell r="Q1154" t="str">
            <v>New Vehicle</v>
          </cell>
          <cell r="R1154" t="str">
            <v>New VehicleDemo Expenses (incl. interest) p.u.</v>
          </cell>
          <cell r="S1154"/>
          <cell r="T1154"/>
          <cell r="U1154"/>
        </row>
        <row r="1155">
          <cell r="I1155" t="str">
            <v>Demo Expenses (incl. interest) p.u.</v>
          </cell>
          <cell r="O1155"/>
          <cell r="P1155" t="str">
            <v>410-7120</v>
          </cell>
          <cell r="Q1155" t="str">
            <v>New Vehicle</v>
          </cell>
          <cell r="R1155" t="str">
            <v>New VehicleDemo Expenses (incl. interest) p.u.</v>
          </cell>
          <cell r="S1155"/>
          <cell r="T1155"/>
          <cell r="U1155"/>
        </row>
        <row r="1156">
          <cell r="I1156" t="str">
            <v>interest &amp; Bank Charges as % of Total Gross Profit</v>
          </cell>
          <cell r="O1156"/>
          <cell r="P1156" t="str">
            <v>162-7120</v>
          </cell>
          <cell r="Q1156" t="str">
            <v>LEX Admin &amp; Other</v>
          </cell>
          <cell r="R1156" t="str">
            <v>LEX Admin &amp; Otherinterest &amp; Bank Charges as % of Total Gross Profit</v>
          </cell>
          <cell r="S1156"/>
          <cell r="T1156"/>
          <cell r="U1156"/>
        </row>
        <row r="1157">
          <cell r="I1157" t="str">
            <v>interest &amp; Bank Charges as % of Total Gross Profit</v>
          </cell>
          <cell r="O1157"/>
          <cell r="P1157" t="str">
            <v>260-7120</v>
          </cell>
          <cell r="Q1157" t="str">
            <v>Admin &amp; Other</v>
          </cell>
          <cell r="R1157" t="str">
            <v>Admin &amp; Otherinterest &amp; Bank Charges as % of Total Gross Profit</v>
          </cell>
          <cell r="S1157"/>
          <cell r="T1157"/>
          <cell r="U1157"/>
        </row>
        <row r="1158">
          <cell r="I1158" t="str">
            <v>interest &amp; Bank Charges as % of Total Gross Profit</v>
          </cell>
          <cell r="O1158"/>
          <cell r="P1158" t="str">
            <v>430-7120</v>
          </cell>
          <cell r="Q1158" t="str">
            <v>Admin &amp; Other</v>
          </cell>
          <cell r="R1158" t="str">
            <v>Admin &amp; Otherinterest &amp; Bank Charges as % of Total Gross Profit</v>
          </cell>
          <cell r="S1158"/>
          <cell r="T1158"/>
          <cell r="U1158"/>
        </row>
        <row r="1159">
          <cell r="I1159" t="str">
            <v>interest &amp; Bank Charges as % of Total Gross Profit</v>
          </cell>
          <cell r="O1159"/>
          <cell r="P1159" t="str">
            <v>460-7120</v>
          </cell>
          <cell r="Q1159" t="str">
            <v>Admin &amp; Other</v>
          </cell>
          <cell r="R1159" t="str">
            <v>Admin &amp; Otherinterest &amp; Bank Charges as % of Total Gross Profit</v>
          </cell>
          <cell r="S1159"/>
          <cell r="T1159"/>
          <cell r="U1159"/>
        </row>
        <row r="1160">
          <cell r="I1160" t="str">
            <v>interest &amp; Bank Charges as % of Total Gross Profit</v>
          </cell>
          <cell r="O1160"/>
          <cell r="P1160" t="str">
            <v>340-7120</v>
          </cell>
          <cell r="Q1160" t="str">
            <v>Admin &amp; Other</v>
          </cell>
          <cell r="R1160" t="str">
            <v>Admin &amp; Otherinterest &amp; Bank Charges as % of Total Gross Profit</v>
          </cell>
          <cell r="S1160"/>
          <cell r="T1160"/>
          <cell r="U1160"/>
        </row>
        <row r="1161">
          <cell r="I1161" t="str">
            <v>interest &amp; Bank Charges as % of Total Gross Profit</v>
          </cell>
          <cell r="O1161"/>
          <cell r="P1161" t="str">
            <v>360-7120</v>
          </cell>
          <cell r="Q1161" t="str">
            <v>Admin &amp; Other</v>
          </cell>
          <cell r="R1161" t="str">
            <v>Admin &amp; Otherinterest &amp; Bank Charges as % of Total Gross Profit</v>
          </cell>
          <cell r="S1161"/>
          <cell r="T1161"/>
          <cell r="U1161"/>
        </row>
        <row r="1162">
          <cell r="I1162" t="str">
            <v>interest &amp; Bank Charges as % of Total Gross Profit</v>
          </cell>
          <cell r="O1162"/>
          <cell r="P1162" t="str">
            <v>147-7120</v>
          </cell>
          <cell r="Q1162" t="str">
            <v>Admin &amp; Other</v>
          </cell>
          <cell r="R1162" t="str">
            <v>Admin &amp; Otherinterest &amp; Bank Charges as % of Total Gross Profit</v>
          </cell>
          <cell r="S1162"/>
          <cell r="T1162"/>
          <cell r="U1162"/>
        </row>
        <row r="1163">
          <cell r="I1163" t="str">
            <v>interest &amp; Bank Charges as % of Total Gross Profit</v>
          </cell>
          <cell r="O1163"/>
          <cell r="P1163" t="str">
            <v>160-7120</v>
          </cell>
          <cell r="Q1163" t="str">
            <v>Admin &amp; Other</v>
          </cell>
          <cell r="R1163" t="str">
            <v>Admin &amp; Otherinterest &amp; Bank Charges as % of Total Gross Profit</v>
          </cell>
          <cell r="S1163"/>
          <cell r="T1163"/>
          <cell r="U1163"/>
        </row>
        <row r="1164">
          <cell r="I1164" t="str">
            <v>interest &amp; Bank Charges as % of Total Gross Profit</v>
          </cell>
          <cell r="O1164"/>
          <cell r="P1164" t="str">
            <v>170-7120</v>
          </cell>
          <cell r="Q1164" t="str">
            <v>Admin &amp; Other</v>
          </cell>
          <cell r="R1164" t="str">
            <v>Admin &amp; Otherinterest &amp; Bank Charges as % of Total Gross Profit</v>
          </cell>
          <cell r="S1164"/>
          <cell r="T1164"/>
          <cell r="U1164"/>
        </row>
        <row r="1165">
          <cell r="I1165" t="str">
            <v>Floorplan interest per retail</v>
          </cell>
          <cell r="O1165"/>
          <cell r="P1165" t="str">
            <v>122-7120</v>
          </cell>
          <cell r="Q1165" t="str">
            <v>LEX Used Vehicle</v>
          </cell>
          <cell r="R1165" t="str">
            <v>LEX Used VehicleFloorplan interest per retail</v>
          </cell>
          <cell r="S1165"/>
          <cell r="T1165"/>
          <cell r="U1165"/>
        </row>
        <row r="1166">
          <cell r="I1166" t="str">
            <v>Demo Expenses (incl. interest) p.u.</v>
          </cell>
          <cell r="O1166"/>
          <cell r="P1166" t="str">
            <v>300-7120</v>
          </cell>
          <cell r="Q1166" t="str">
            <v>New Vehicle</v>
          </cell>
          <cell r="R1166" t="str">
            <v>New VehicleDemo Expenses (incl. interest) p.u.</v>
          </cell>
          <cell r="S1166"/>
          <cell r="T1166"/>
          <cell r="U1166"/>
        </row>
        <row r="1167">
          <cell r="I1167" t="str">
            <v>Demo Expenses (incl. interest) p.u.</v>
          </cell>
          <cell r="O1167"/>
          <cell r="P1167" t="str">
            <v>310-7120</v>
          </cell>
          <cell r="Q1167" t="str">
            <v>New Vehicle</v>
          </cell>
          <cell r="R1167" t="str">
            <v>New VehicleDemo Expenses (incl. interest) p.u.</v>
          </cell>
          <cell r="S1167"/>
          <cell r="T1167"/>
          <cell r="U1167"/>
        </row>
        <row r="1168">
          <cell r="I1168" t="str">
            <v>Salaries &amp; Wages p.u.</v>
          </cell>
          <cell r="O1168"/>
          <cell r="P1168" t="str">
            <v>210-7170</v>
          </cell>
          <cell r="Q1168" t="str">
            <v>New Vehicle</v>
          </cell>
          <cell r="R1168" t="str">
            <v>New VehicleSalaries &amp; Wages p.u.</v>
          </cell>
          <cell r="S1168"/>
          <cell r="T1168"/>
          <cell r="U1168"/>
        </row>
        <row r="1169">
          <cell r="I1169" t="str">
            <v>Salaries &amp; Wages p.u.</v>
          </cell>
          <cell r="O1169"/>
          <cell r="P1169" t="str">
            <v>110-7170</v>
          </cell>
          <cell r="Q1169" t="str">
            <v>New Vehicle</v>
          </cell>
          <cell r="R1169" t="str">
            <v>New VehicleSalaries &amp; Wages p.u.</v>
          </cell>
          <cell r="S1169"/>
          <cell r="T1169"/>
          <cell r="U1169"/>
        </row>
        <row r="1170">
          <cell r="I1170" t="str">
            <v>Salaries &amp; Wages p.u.</v>
          </cell>
          <cell r="O1170"/>
          <cell r="P1170" t="str">
            <v>112-7170</v>
          </cell>
          <cell r="Q1170" t="str">
            <v>LEX New Vehicle</v>
          </cell>
          <cell r="R1170" t="str">
            <v>LEX New VehicleSalaries &amp; Wages p.u.</v>
          </cell>
          <cell r="S1170"/>
          <cell r="T1170"/>
          <cell r="U1170"/>
        </row>
        <row r="1171">
          <cell r="I1171" t="str">
            <v>Salaries &amp; Wages p.u.</v>
          </cell>
          <cell r="O1171"/>
          <cell r="P1171" t="str">
            <v>100-7170</v>
          </cell>
          <cell r="Q1171" t="str">
            <v>New Vehicle</v>
          </cell>
          <cell r="R1171" t="str">
            <v>New VehicleSalaries &amp; Wages p.u.</v>
          </cell>
          <cell r="S1171"/>
          <cell r="T1171"/>
          <cell r="U1171"/>
        </row>
        <row r="1172">
          <cell r="I1172" t="str">
            <v>Floorplan interest per retail</v>
          </cell>
          <cell r="O1172"/>
          <cell r="P1172" t="str">
            <v>220-7120</v>
          </cell>
          <cell r="Q1172" t="str">
            <v>Used Vehicle</v>
          </cell>
          <cell r="R1172" t="str">
            <v>Used VehicleFloorplan interest per retail</v>
          </cell>
          <cell r="S1172"/>
          <cell r="T1172"/>
          <cell r="U1172"/>
        </row>
        <row r="1173">
          <cell r="I1173" t="str">
            <v>Floorplan interest per retail</v>
          </cell>
          <cell r="O1173"/>
          <cell r="P1173" t="str">
            <v>221-7120</v>
          </cell>
          <cell r="Q1173" t="str">
            <v>Used Vehicle</v>
          </cell>
          <cell r="R1173" t="str">
            <v>Used VehicleFloorplan interest per retail</v>
          </cell>
          <cell r="S1173"/>
          <cell r="T1173"/>
          <cell r="U1173"/>
        </row>
        <row r="1174">
          <cell r="I1174" t="str">
            <v>Floorplan interest per retail</v>
          </cell>
          <cell r="O1174"/>
          <cell r="P1174" t="str">
            <v>420-7120</v>
          </cell>
          <cell r="Q1174" t="str">
            <v>Used Vehicle</v>
          </cell>
          <cell r="R1174" t="str">
            <v>Used VehicleFloorplan interest per retail</v>
          </cell>
          <cell r="S1174"/>
          <cell r="T1174"/>
          <cell r="U1174"/>
        </row>
        <row r="1175">
          <cell r="I1175" t="str">
            <v>Floorplan interest per retail</v>
          </cell>
          <cell r="O1175"/>
          <cell r="P1175" t="str">
            <v>421-7120</v>
          </cell>
          <cell r="Q1175" t="str">
            <v>Used Vehicle</v>
          </cell>
          <cell r="R1175" t="str">
            <v>Used VehicleFloorplan interest per retail</v>
          </cell>
          <cell r="S1175"/>
          <cell r="T1175"/>
          <cell r="U1175"/>
        </row>
        <row r="1176">
          <cell r="I1176" t="str">
            <v>Floorplan interest per retail</v>
          </cell>
          <cell r="O1176"/>
          <cell r="P1176" t="str">
            <v>321-7120</v>
          </cell>
          <cell r="Q1176" t="str">
            <v>Used Vehicle</v>
          </cell>
          <cell r="R1176" t="str">
            <v>Used VehicleFloorplan interest per retail</v>
          </cell>
          <cell r="S1176"/>
          <cell r="T1176"/>
          <cell r="U1176"/>
        </row>
        <row r="1177">
          <cell r="I1177" t="str">
            <v>Floorplan interest per retail</v>
          </cell>
          <cell r="O1177"/>
          <cell r="P1177" t="str">
            <v>120-7120</v>
          </cell>
          <cell r="Q1177" t="str">
            <v>Used Vehicle</v>
          </cell>
          <cell r="R1177" t="str">
            <v>Used VehicleFloorplan interest per retail</v>
          </cell>
          <cell r="S1177"/>
          <cell r="T1177"/>
          <cell r="U1177"/>
        </row>
        <row r="1178">
          <cell r="I1178" t="str">
            <v>Floorplan interest per retail</v>
          </cell>
          <cell r="O1178"/>
          <cell r="P1178" t="str">
            <v>121-7120</v>
          </cell>
          <cell r="Q1178" t="str">
            <v>Used Vehicle</v>
          </cell>
          <cell r="R1178" t="str">
            <v>Used VehicleFloorplan interest per retail</v>
          </cell>
          <cell r="S1178"/>
          <cell r="T1178"/>
          <cell r="U1178"/>
        </row>
        <row r="1179">
          <cell r="I1179" t="str">
            <v>Other Overheads as % of Total Gross Profit</v>
          </cell>
          <cell r="O1179"/>
          <cell r="P1179" t="str">
            <v>140-7160</v>
          </cell>
          <cell r="Q1179" t="str">
            <v>Admin &amp; Other</v>
          </cell>
          <cell r="R1179" t="str">
            <v>Admin &amp; OtherOther Overheads as % of Total Gross Profit</v>
          </cell>
          <cell r="S1179"/>
          <cell r="T1179"/>
          <cell r="U1179"/>
        </row>
        <row r="1180">
          <cell r="I1180" t="str">
            <v xml:space="preserve">Staff Remuneration &amp; Benefits as % of Total Gross </v>
          </cell>
          <cell r="O1180"/>
          <cell r="P1180" t="str">
            <v>112-7160</v>
          </cell>
          <cell r="Q1180" t="str">
            <v>LEX Admin &amp; Other</v>
          </cell>
          <cell r="R1180" t="str">
            <v xml:space="preserve">LEX Admin &amp; OtherStaff Remuneration &amp; Benefits as % of Total Gross </v>
          </cell>
          <cell r="S1180"/>
          <cell r="T1180"/>
          <cell r="U1180"/>
        </row>
        <row r="1181">
          <cell r="I1181" t="str">
            <v xml:space="preserve">Staff Remuneration &amp; Benefits as % of Total Gross </v>
          </cell>
          <cell r="O1181"/>
          <cell r="P1181" t="str">
            <v>100-7160</v>
          </cell>
          <cell r="Q1181" t="str">
            <v>Admin &amp; Other</v>
          </cell>
          <cell r="R1181" t="str">
            <v xml:space="preserve">Admin &amp; OtherStaff Remuneration &amp; Benefits as % of Total Gross </v>
          </cell>
          <cell r="S1181"/>
          <cell r="T1181"/>
          <cell r="U1181"/>
        </row>
        <row r="1182">
          <cell r="I1182" t="str">
            <v>Salaries &amp; Wages per retail</v>
          </cell>
          <cell r="O1182"/>
          <cell r="P1182" t="str">
            <v>110-7160</v>
          </cell>
          <cell r="Q1182" t="str">
            <v>Used Vehicle</v>
          </cell>
          <cell r="R1182" t="str">
            <v>Used VehicleSalaries &amp; Wages per retail</v>
          </cell>
          <cell r="S1182"/>
          <cell r="T1182"/>
          <cell r="U1182"/>
        </row>
        <row r="1183">
          <cell r="I1183" t="str">
            <v xml:space="preserve">Staff Remuneration &amp; Benefits as % of Total Gross </v>
          </cell>
          <cell r="O1183"/>
          <cell r="P1183" t="str">
            <v>130-7160</v>
          </cell>
          <cell r="Q1183" t="str">
            <v>Admin &amp; Other</v>
          </cell>
          <cell r="R1183" t="str">
            <v xml:space="preserve">Admin &amp; OtherStaff Remuneration &amp; Benefits as % of Total Gross </v>
          </cell>
          <cell r="S1183"/>
          <cell r="T1183"/>
          <cell r="U1183"/>
        </row>
        <row r="1184">
          <cell r="I1184" t="str">
            <v xml:space="preserve">Staff Remuneration &amp; Benefits as % of Total Gross </v>
          </cell>
          <cell r="O1184"/>
          <cell r="P1184" t="str">
            <v>122-7160</v>
          </cell>
          <cell r="Q1184" t="str">
            <v>LEX Admin &amp; Other</v>
          </cell>
          <cell r="R1184" t="str">
            <v xml:space="preserve">LEX Admin &amp; OtherStaff Remuneration &amp; Benefits as % of Total Gross </v>
          </cell>
          <cell r="S1184"/>
          <cell r="T1184"/>
          <cell r="U1184"/>
        </row>
        <row r="1185">
          <cell r="I1185" t="str">
            <v xml:space="preserve">Staff Remuneration &amp; Benefits as % of Total Gross </v>
          </cell>
          <cell r="O1185"/>
          <cell r="P1185" t="str">
            <v>162-7160</v>
          </cell>
          <cell r="Q1185" t="str">
            <v>LEX Admin &amp; Other</v>
          </cell>
          <cell r="R1185" t="str">
            <v xml:space="preserve">LEX Admin &amp; OtherStaff Remuneration &amp; Benefits as % of Total Gross </v>
          </cell>
          <cell r="S1185"/>
          <cell r="T1185"/>
          <cell r="U1185"/>
        </row>
        <row r="1186">
          <cell r="I1186" t="str">
            <v xml:space="preserve">Staff Remuneration &amp; Benefits as % of Total Gross </v>
          </cell>
          <cell r="O1186"/>
          <cell r="P1186" t="str">
            <v>200-7160</v>
          </cell>
          <cell r="Q1186" t="str">
            <v>Admin &amp; Other</v>
          </cell>
          <cell r="R1186" t="str">
            <v xml:space="preserve">Admin &amp; OtherStaff Remuneration &amp; Benefits as % of Total Gross </v>
          </cell>
          <cell r="S1186"/>
          <cell r="T1186"/>
          <cell r="U1186"/>
        </row>
        <row r="1187">
          <cell r="I1187" t="str">
            <v xml:space="preserve">Staff Remuneration &amp; Benefits as % of Total Gross </v>
          </cell>
          <cell r="O1187"/>
          <cell r="P1187" t="str">
            <v>220-7160</v>
          </cell>
          <cell r="Q1187" t="str">
            <v>Admin &amp; Other</v>
          </cell>
          <cell r="R1187" t="str">
            <v xml:space="preserve">Admin &amp; OtherStaff Remuneration &amp; Benefits as % of Total Gross </v>
          </cell>
          <cell r="S1187"/>
          <cell r="T1187"/>
          <cell r="U1187"/>
        </row>
        <row r="1188">
          <cell r="I1188" t="str">
            <v xml:space="preserve">Staff Remuneration &amp; Benefits as % of Total Gross </v>
          </cell>
          <cell r="O1188"/>
          <cell r="P1188" t="str">
            <v>221-7160</v>
          </cell>
          <cell r="Q1188" t="str">
            <v>Admin &amp; Other</v>
          </cell>
          <cell r="R1188" t="str">
            <v xml:space="preserve">Admin &amp; OtherStaff Remuneration &amp; Benefits as % of Total Gross </v>
          </cell>
          <cell r="S1188"/>
          <cell r="T1188"/>
          <cell r="U1188"/>
        </row>
        <row r="1189">
          <cell r="I1189" t="str">
            <v xml:space="preserve">Staff Remuneration &amp; Benefits as % of Total Gross </v>
          </cell>
          <cell r="O1189"/>
          <cell r="P1189" t="str">
            <v>230-7160</v>
          </cell>
          <cell r="Q1189" t="str">
            <v>Admin &amp; Other</v>
          </cell>
          <cell r="R1189" t="str">
            <v xml:space="preserve">Admin &amp; OtherStaff Remuneration &amp; Benefits as % of Total Gross </v>
          </cell>
          <cell r="S1189"/>
          <cell r="T1189"/>
          <cell r="U1189"/>
        </row>
        <row r="1190">
          <cell r="I1190" t="str">
            <v xml:space="preserve">Staff Remuneration &amp; Benefits as % of Total Gross </v>
          </cell>
          <cell r="O1190"/>
          <cell r="P1190" t="str">
            <v>260-7160</v>
          </cell>
          <cell r="Q1190" t="str">
            <v>Admin &amp; Other</v>
          </cell>
          <cell r="R1190" t="str">
            <v xml:space="preserve">Admin &amp; OtherStaff Remuneration &amp; Benefits as % of Total Gross </v>
          </cell>
          <cell r="S1190"/>
          <cell r="T1190"/>
          <cell r="U1190"/>
        </row>
        <row r="1191">
          <cell r="I1191" t="str">
            <v xml:space="preserve">Staff Remuneration &amp; Benefits as % of Total Gross </v>
          </cell>
          <cell r="O1191"/>
          <cell r="P1191" t="str">
            <v>400-7160</v>
          </cell>
          <cell r="Q1191" t="str">
            <v>Admin &amp; Other</v>
          </cell>
          <cell r="R1191" t="str">
            <v xml:space="preserve">Admin &amp; OtherStaff Remuneration &amp; Benefits as % of Total Gross </v>
          </cell>
          <cell r="S1191"/>
          <cell r="T1191"/>
          <cell r="U1191"/>
        </row>
        <row r="1192">
          <cell r="I1192" t="str">
            <v xml:space="preserve">Staff Remuneration &amp; Benefits as % of Total Gross </v>
          </cell>
          <cell r="O1192"/>
          <cell r="P1192" t="str">
            <v>420-7160</v>
          </cell>
          <cell r="Q1192" t="str">
            <v>Admin &amp; Other</v>
          </cell>
          <cell r="R1192" t="str">
            <v xml:space="preserve">Admin &amp; OtherStaff Remuneration &amp; Benefits as % of Total Gross </v>
          </cell>
          <cell r="S1192"/>
          <cell r="T1192"/>
          <cell r="U1192"/>
        </row>
        <row r="1193">
          <cell r="I1193" t="str">
            <v xml:space="preserve">Staff Remuneration &amp; Benefits as % of Total Gross </v>
          </cell>
          <cell r="O1193"/>
          <cell r="P1193" t="str">
            <v>421-7160</v>
          </cell>
          <cell r="Q1193" t="str">
            <v>Admin &amp; Other</v>
          </cell>
          <cell r="R1193" t="str">
            <v xml:space="preserve">Admin &amp; OtherStaff Remuneration &amp; Benefits as % of Total Gross </v>
          </cell>
          <cell r="S1193"/>
          <cell r="T1193"/>
          <cell r="U1193"/>
        </row>
        <row r="1194">
          <cell r="I1194" t="str">
            <v xml:space="preserve">Staff Remuneration &amp; Benefits as % of Total Gross </v>
          </cell>
          <cell r="O1194"/>
          <cell r="P1194" t="str">
            <v>430-7160</v>
          </cell>
          <cell r="Q1194" t="str">
            <v>Admin &amp; Other</v>
          </cell>
          <cell r="R1194" t="str">
            <v xml:space="preserve">Admin &amp; OtherStaff Remuneration &amp; Benefits as % of Total Gross </v>
          </cell>
          <cell r="S1194"/>
          <cell r="T1194"/>
          <cell r="U1194"/>
        </row>
        <row r="1195">
          <cell r="I1195" t="str">
            <v xml:space="preserve">Staff Remuneration &amp; Benefits as % of Total Gross </v>
          </cell>
          <cell r="O1195"/>
          <cell r="P1195" t="str">
            <v>460-7160</v>
          </cell>
          <cell r="Q1195" t="str">
            <v>Admin &amp; Other</v>
          </cell>
          <cell r="R1195" t="str">
            <v xml:space="preserve">Admin &amp; OtherStaff Remuneration &amp; Benefits as % of Total Gross </v>
          </cell>
          <cell r="S1195"/>
          <cell r="T1195"/>
          <cell r="U1195"/>
        </row>
        <row r="1196">
          <cell r="I1196" t="str">
            <v xml:space="preserve">Staff Remuneration &amp; Benefits as % of Total Gross </v>
          </cell>
          <cell r="O1196"/>
          <cell r="P1196" t="str">
            <v>300-7160</v>
          </cell>
          <cell r="Q1196" t="str">
            <v>Admin &amp; Other</v>
          </cell>
          <cell r="R1196" t="str">
            <v xml:space="preserve">Admin &amp; OtherStaff Remuneration &amp; Benefits as % of Total Gross </v>
          </cell>
          <cell r="S1196"/>
          <cell r="T1196"/>
          <cell r="U1196"/>
        </row>
        <row r="1197">
          <cell r="I1197" t="str">
            <v xml:space="preserve">Staff Remuneration &amp; Benefits as % of Total Gross </v>
          </cell>
          <cell r="O1197"/>
          <cell r="P1197" t="str">
            <v>321-7160</v>
          </cell>
          <cell r="Q1197" t="str">
            <v>Admin &amp; Other</v>
          </cell>
          <cell r="R1197" t="str">
            <v xml:space="preserve">Admin &amp; OtherStaff Remuneration &amp; Benefits as % of Total Gross </v>
          </cell>
          <cell r="S1197"/>
          <cell r="T1197"/>
          <cell r="U1197"/>
        </row>
        <row r="1198">
          <cell r="I1198" t="str">
            <v xml:space="preserve">Staff Remuneration &amp; Benefits as % of Total Gross </v>
          </cell>
          <cell r="O1198"/>
          <cell r="P1198" t="str">
            <v>330-7160</v>
          </cell>
          <cell r="Q1198" t="str">
            <v>Admin &amp; Other</v>
          </cell>
          <cell r="R1198" t="str">
            <v xml:space="preserve">Admin &amp; OtherStaff Remuneration &amp; Benefits as % of Total Gross </v>
          </cell>
          <cell r="S1198"/>
          <cell r="T1198"/>
          <cell r="U1198"/>
        </row>
        <row r="1199">
          <cell r="I1199" t="str">
            <v xml:space="preserve">Staff Remuneration &amp; Benefits as % of Total Gross </v>
          </cell>
          <cell r="O1199"/>
          <cell r="P1199" t="str">
            <v>360-7160</v>
          </cell>
          <cell r="Q1199" t="str">
            <v>Admin &amp; Other</v>
          </cell>
          <cell r="R1199" t="str">
            <v xml:space="preserve">Admin &amp; OtherStaff Remuneration &amp; Benefits as % of Total Gross </v>
          </cell>
          <cell r="S1199"/>
          <cell r="T1199"/>
          <cell r="U1199"/>
        </row>
        <row r="1200">
          <cell r="I1200" t="str">
            <v xml:space="preserve">Staff Remuneration &amp; Benefits as % of Total Gross </v>
          </cell>
          <cell r="O1200"/>
          <cell r="P1200" t="str">
            <v>120-7160</v>
          </cell>
          <cell r="Q1200" t="str">
            <v>Admin &amp; Other</v>
          </cell>
          <cell r="R1200" t="str">
            <v xml:space="preserve">Admin &amp; OtherStaff Remuneration &amp; Benefits as % of Total Gross </v>
          </cell>
          <cell r="S1200"/>
          <cell r="T1200"/>
          <cell r="U1200"/>
        </row>
        <row r="1201">
          <cell r="I1201" t="str">
            <v xml:space="preserve">Staff Remuneration &amp; Benefits as % of Total Gross </v>
          </cell>
          <cell r="O1201"/>
          <cell r="P1201" t="str">
            <v>121-7160</v>
          </cell>
          <cell r="Q1201" t="str">
            <v>Admin &amp; Other</v>
          </cell>
          <cell r="R1201" t="str">
            <v xml:space="preserve">Admin &amp; OtherStaff Remuneration &amp; Benefits as % of Total Gross </v>
          </cell>
          <cell r="S1201"/>
          <cell r="T1201"/>
          <cell r="U1201"/>
        </row>
        <row r="1202">
          <cell r="I1202" t="str">
            <v xml:space="preserve">Staff Remuneration &amp; Benefits as % of Total Gross </v>
          </cell>
          <cell r="O1202"/>
          <cell r="P1202" t="str">
            <v>160-7160</v>
          </cell>
          <cell r="Q1202" t="str">
            <v>Admin &amp; Other</v>
          </cell>
          <cell r="R1202" t="str">
            <v xml:space="preserve">Admin &amp; OtherStaff Remuneration &amp; Benefits as % of Total Gross </v>
          </cell>
          <cell r="S1202"/>
          <cell r="T1202"/>
          <cell r="U1202"/>
        </row>
        <row r="1203">
          <cell r="I1203" t="str">
            <v xml:space="preserve">Staff Remuneration &amp; Benefits as % of Total Gross </v>
          </cell>
          <cell r="O1203"/>
          <cell r="P1203" t="str">
            <v>170-7160</v>
          </cell>
          <cell r="Q1203" t="str">
            <v>Admin &amp; Other</v>
          </cell>
          <cell r="R1203" t="str">
            <v xml:space="preserve">Admin &amp; OtherStaff Remuneration &amp; Benefits as % of Total Gross </v>
          </cell>
          <cell r="S1203"/>
          <cell r="T1203"/>
          <cell r="U1203"/>
        </row>
        <row r="1204">
          <cell r="I1204" t="str">
            <v>Other Overheads as % of Total Gross Profit</v>
          </cell>
          <cell r="O1204"/>
          <cell r="P1204" t="str">
            <v>240-7160</v>
          </cell>
          <cell r="Q1204" t="str">
            <v>Admin &amp; Other</v>
          </cell>
          <cell r="R1204" t="str">
            <v>Admin &amp; OtherOther Overheads as % of Total Gross Profit</v>
          </cell>
          <cell r="S1204"/>
          <cell r="T1204"/>
          <cell r="U1204"/>
        </row>
        <row r="1205">
          <cell r="I1205" t="str">
            <v>Other Overheads as % of Total Gross Profit</v>
          </cell>
          <cell r="O1205"/>
          <cell r="P1205" t="str">
            <v>440-7160</v>
          </cell>
          <cell r="Q1205" t="str">
            <v>Admin &amp; Other</v>
          </cell>
          <cell r="R1205" t="str">
            <v>Admin &amp; OtherOther Overheads as % of Total Gross Profit</v>
          </cell>
          <cell r="S1205"/>
          <cell r="T1205"/>
          <cell r="U1205"/>
        </row>
        <row r="1206">
          <cell r="I1206" t="str">
            <v>Other Overheads as % of Total Gross Profit</v>
          </cell>
          <cell r="O1206"/>
          <cell r="P1206" t="str">
            <v>340-7160</v>
          </cell>
          <cell r="Q1206" t="str">
            <v>Admin &amp; Other</v>
          </cell>
          <cell r="R1206" t="str">
            <v>Admin &amp; OtherOther Overheads as % of Total Gross Profit</v>
          </cell>
          <cell r="S1206"/>
          <cell r="T1206"/>
          <cell r="U1206"/>
        </row>
        <row r="1207">
          <cell r="I1207" t="str">
            <v>Other Overheads as % of Total Gross Profit</v>
          </cell>
          <cell r="O1207"/>
          <cell r="P1207" t="str">
            <v>147-7160</v>
          </cell>
          <cell r="Q1207" t="str">
            <v>Admin &amp; Other</v>
          </cell>
          <cell r="R1207" t="str">
            <v>Admin &amp; OtherOther Overheads as % of Total Gross Profit</v>
          </cell>
          <cell r="S1207"/>
          <cell r="T1207"/>
          <cell r="U1207"/>
        </row>
        <row r="1208">
          <cell r="I1208" t="str">
            <v>Other Overheads as % of Total Gross Profit</v>
          </cell>
          <cell r="O1208"/>
          <cell r="P1208" t="str">
            <v>936-7160</v>
          </cell>
          <cell r="Q1208" t="str">
            <v>LEX Admin &amp; Other</v>
          </cell>
          <cell r="R1208" t="str">
            <v>LEX Admin &amp; OtherOther Overheads as % of Total Gross Profit</v>
          </cell>
          <cell r="S1208"/>
          <cell r="T1208"/>
          <cell r="U1208"/>
        </row>
        <row r="1209">
          <cell r="I1209" t="str">
            <v>Other Overheads as % of Total Gross Profit</v>
          </cell>
          <cell r="O1209"/>
          <cell r="P1209" t="str">
            <v>935-7160</v>
          </cell>
          <cell r="Q1209" t="str">
            <v>LEX Admin &amp; Other</v>
          </cell>
          <cell r="R1209" t="str">
            <v>LEX Admin &amp; OtherOther Overheads as % of Total Gross Profit</v>
          </cell>
          <cell r="S1209"/>
          <cell r="T1209"/>
          <cell r="U1209"/>
        </row>
        <row r="1210">
          <cell r="I1210" t="str">
            <v>Salaries &amp; Wages per retail</v>
          </cell>
          <cell r="O1210"/>
          <cell r="P1210" t="str">
            <v>210-7160</v>
          </cell>
          <cell r="Q1210" t="str">
            <v>Used Vehicle</v>
          </cell>
          <cell r="R1210" t="str">
            <v>Used VehicleSalaries &amp; Wages per retail</v>
          </cell>
          <cell r="S1210"/>
          <cell r="T1210"/>
          <cell r="U1210"/>
        </row>
        <row r="1211">
          <cell r="I1211" t="str">
            <v>Salaries &amp; Wages per retail</v>
          </cell>
          <cell r="O1211"/>
          <cell r="P1211" t="str">
            <v>410-7160</v>
          </cell>
          <cell r="Q1211" t="str">
            <v>Used Vehicle</v>
          </cell>
          <cell r="R1211" t="str">
            <v>Used VehicleSalaries &amp; Wages per retail</v>
          </cell>
          <cell r="S1211"/>
          <cell r="T1211"/>
          <cell r="U1211"/>
        </row>
        <row r="1212">
          <cell r="I1212" t="str">
            <v>Salaries &amp; Wages per retail</v>
          </cell>
          <cell r="O1212"/>
          <cell r="P1212" t="str">
            <v>310-7160</v>
          </cell>
          <cell r="Q1212" t="str">
            <v>Used Vehicle</v>
          </cell>
          <cell r="R1212" t="str">
            <v>Used VehicleSalaries &amp; Wages per retail</v>
          </cell>
          <cell r="S1212"/>
          <cell r="T1212"/>
          <cell r="U1212"/>
        </row>
        <row r="1213">
          <cell r="I1213" t="str">
            <v>Salaries, Commission &amp; Leave as % of Sales</v>
          </cell>
          <cell r="O1213"/>
          <cell r="P1213" t="str">
            <v>340-7170</v>
          </cell>
          <cell r="Q1213" t="str">
            <v>Service</v>
          </cell>
          <cell r="R1213" t="str">
            <v>ServiceSalaries, Commission &amp; Leave as % of Sales</v>
          </cell>
          <cell r="S1213"/>
          <cell r="T1213"/>
          <cell r="U1213"/>
        </row>
        <row r="1214">
          <cell r="I1214" t="str">
            <v>Salaries, Commission &amp; Leave as % of Sales</v>
          </cell>
          <cell r="O1214"/>
          <cell r="P1214" t="str">
            <v>440-7170</v>
          </cell>
          <cell r="Q1214" t="str">
            <v>Service</v>
          </cell>
          <cell r="R1214" t="str">
            <v>ServiceSalaries, Commission &amp; Leave as % of Sales</v>
          </cell>
          <cell r="S1214"/>
          <cell r="T1214"/>
          <cell r="U1214"/>
        </row>
        <row r="1215">
          <cell r="I1215" t="str">
            <v>Salaries, Commission &amp; Leave as % of Sales</v>
          </cell>
          <cell r="O1215"/>
          <cell r="P1215" t="str">
            <v>240-7170</v>
          </cell>
          <cell r="Q1215" t="str">
            <v>Service</v>
          </cell>
          <cell r="R1215" t="str">
            <v>ServiceSalaries, Commission &amp; Leave as % of Sales</v>
          </cell>
          <cell r="S1215"/>
          <cell r="T1215"/>
          <cell r="U1215"/>
        </row>
        <row r="1216">
          <cell r="I1216" t="str">
            <v>Salaries, Commission &amp; Leave as % of Sales</v>
          </cell>
          <cell r="O1216"/>
          <cell r="P1216" t="str">
            <v>150-7170</v>
          </cell>
          <cell r="Q1216" t="str">
            <v>Retail Detailing</v>
          </cell>
          <cell r="R1216" t="str">
            <v>Retail DetailingSalaries, Commission &amp; Leave as % of Sales</v>
          </cell>
          <cell r="S1216"/>
          <cell r="T1216"/>
          <cell r="U1216"/>
        </row>
        <row r="1217">
          <cell r="I1217" t="str">
            <v>Salaries &amp; Commission as % of Sales</v>
          </cell>
          <cell r="O1217"/>
          <cell r="P1217" t="str">
            <v>230-7170</v>
          </cell>
          <cell r="Q1217" t="str">
            <v>Parts</v>
          </cell>
          <cell r="R1217" t="str">
            <v>PartsSalaries &amp; Commission as % of Sales</v>
          </cell>
          <cell r="S1217"/>
          <cell r="T1217"/>
          <cell r="U1217"/>
        </row>
        <row r="1218">
          <cell r="I1218" t="str">
            <v>Salaries, Commission &amp; Leave as % of Sales</v>
          </cell>
          <cell r="O1218"/>
          <cell r="P1218" t="str">
            <v>935-7170</v>
          </cell>
          <cell r="Q1218" t="str">
            <v>Bridgestone</v>
          </cell>
          <cell r="R1218" t="str">
            <v>BridgestoneSalaries, Commission &amp; Leave as % of Sales</v>
          </cell>
          <cell r="S1218"/>
          <cell r="T1218"/>
          <cell r="U1218"/>
        </row>
        <row r="1219">
          <cell r="I1219" t="str">
            <v>Salaries &amp; Wages per retail</v>
          </cell>
          <cell r="O1219"/>
          <cell r="P1219" t="str">
            <v>120-7170</v>
          </cell>
          <cell r="Q1219" t="str">
            <v>Used Vehicle</v>
          </cell>
          <cell r="R1219" t="str">
            <v>Used VehicleSalaries &amp; Wages per retail</v>
          </cell>
          <cell r="S1219"/>
          <cell r="T1219"/>
          <cell r="U1219"/>
        </row>
        <row r="1220">
          <cell r="I1220" t="str">
            <v>Salaries, Commission &amp; Leave as % of Sales</v>
          </cell>
          <cell r="O1220"/>
          <cell r="P1220" t="str">
            <v>936-7170</v>
          </cell>
          <cell r="Q1220" t="str">
            <v>Bridgestone</v>
          </cell>
          <cell r="R1220" t="str">
            <v>BridgestoneSalaries, Commission &amp; Leave as % of Sales</v>
          </cell>
          <cell r="S1220"/>
          <cell r="T1220"/>
          <cell r="U1220"/>
        </row>
        <row r="1221">
          <cell r="I1221" t="str">
            <v>Salaries &amp; Wages per retail</v>
          </cell>
          <cell r="O1221"/>
          <cell r="P1221" t="str">
            <v>121-7170</v>
          </cell>
          <cell r="Q1221" t="str">
            <v>Used Vehicle</v>
          </cell>
          <cell r="R1221" t="str">
            <v>Used VehicleSalaries &amp; Wages per retail</v>
          </cell>
          <cell r="S1221"/>
          <cell r="T1221"/>
          <cell r="U1221"/>
        </row>
        <row r="1222">
          <cell r="I1222" t="str">
            <v>Salaries &amp; Wages p.u.</v>
          </cell>
          <cell r="O1222"/>
          <cell r="P1222" t="str">
            <v>200-7170</v>
          </cell>
          <cell r="Q1222" t="str">
            <v>New Vehicle</v>
          </cell>
          <cell r="R1222" t="str">
            <v>New VehicleSalaries &amp; Wages p.u.</v>
          </cell>
          <cell r="S1222"/>
          <cell r="T1222"/>
          <cell r="U1222"/>
        </row>
        <row r="1223">
          <cell r="I1223" t="str">
            <v>Salaries &amp; Commission per vehicle retailed</v>
          </cell>
          <cell r="O1223"/>
          <cell r="P1223" t="str">
            <v>160-7170</v>
          </cell>
          <cell r="Q1223" t="str">
            <v>F&amp;I</v>
          </cell>
          <cell r="R1223" t="str">
            <v>F&amp;ISalaries &amp; Commission per vehicle retailed</v>
          </cell>
          <cell r="S1223"/>
          <cell r="T1223"/>
          <cell r="U1223"/>
        </row>
        <row r="1224">
          <cell r="I1224" t="str">
            <v>Salaries &amp; Commission per vehicle retailed</v>
          </cell>
          <cell r="O1224"/>
          <cell r="P1224" t="str">
            <v>162-7170</v>
          </cell>
          <cell r="Q1224" t="str">
            <v>LEX F&amp;I</v>
          </cell>
          <cell r="R1224" t="str">
            <v>LEX F&amp;ISalaries &amp; Commission per vehicle retailed</v>
          </cell>
          <cell r="S1224"/>
          <cell r="T1224"/>
          <cell r="U1224"/>
        </row>
        <row r="1225">
          <cell r="I1225" t="str">
            <v>Salaries &amp; Commission per vehicle retailed</v>
          </cell>
          <cell r="O1225"/>
          <cell r="P1225" t="str">
            <v>260-7170</v>
          </cell>
          <cell r="Q1225" t="str">
            <v>F&amp;I</v>
          </cell>
          <cell r="R1225" t="str">
            <v>F&amp;ISalaries &amp; Commission per vehicle retailed</v>
          </cell>
          <cell r="S1225"/>
          <cell r="T1225"/>
          <cell r="U1225"/>
        </row>
        <row r="1226">
          <cell r="I1226" t="str">
            <v>Salaries &amp; Wages per retail</v>
          </cell>
          <cell r="O1226"/>
          <cell r="P1226" t="str">
            <v>122-7170</v>
          </cell>
          <cell r="Q1226" t="str">
            <v>LEX Used Vehicle</v>
          </cell>
          <cell r="R1226" t="str">
            <v>LEX Used VehicleSalaries &amp; Wages per retail</v>
          </cell>
          <cell r="S1226"/>
          <cell r="T1226"/>
          <cell r="U1226"/>
        </row>
        <row r="1227">
          <cell r="I1227" t="str">
            <v>Salaries &amp; Commission as % of Sales</v>
          </cell>
          <cell r="O1227"/>
          <cell r="P1227" t="str">
            <v>430-7170</v>
          </cell>
          <cell r="Q1227" t="str">
            <v>Parts</v>
          </cell>
          <cell r="R1227" t="str">
            <v>PartsSalaries &amp; Commission as % of Sales</v>
          </cell>
          <cell r="S1227"/>
          <cell r="T1227"/>
          <cell r="U1227"/>
        </row>
        <row r="1228">
          <cell r="I1228" t="str">
            <v>Salaries, Commission &amp; Leave as % of Sales</v>
          </cell>
          <cell r="O1228"/>
          <cell r="P1228" t="str">
            <v>140-7170</v>
          </cell>
          <cell r="Q1228" t="str">
            <v>Service</v>
          </cell>
          <cell r="R1228" t="str">
            <v>ServiceSalaries, Commission &amp; Leave as % of Sales</v>
          </cell>
          <cell r="S1228"/>
          <cell r="T1228"/>
          <cell r="U1228"/>
        </row>
        <row r="1229">
          <cell r="I1229" t="str">
            <v>Salaries, Commission &amp; Leave as % of Sales</v>
          </cell>
          <cell r="O1229"/>
          <cell r="P1229" t="str">
            <v>142-7170</v>
          </cell>
          <cell r="Q1229" t="str">
            <v>Lex Service</v>
          </cell>
          <cell r="R1229" t="str">
            <v>Lex ServiceSalaries, Commission &amp; Leave as % of Sales</v>
          </cell>
          <cell r="S1229"/>
          <cell r="T1229"/>
          <cell r="U1229"/>
        </row>
        <row r="1230">
          <cell r="I1230" t="str">
            <v>Salaries &amp; Wages p.u.</v>
          </cell>
          <cell r="O1230"/>
          <cell r="P1230" t="str">
            <v>400-7170</v>
          </cell>
          <cell r="Q1230" t="str">
            <v>New Vehicle</v>
          </cell>
          <cell r="R1230" t="str">
            <v>New VehicleSalaries &amp; Wages p.u.</v>
          </cell>
          <cell r="S1230"/>
          <cell r="T1230"/>
          <cell r="U1230"/>
        </row>
        <row r="1231">
          <cell r="I1231" t="str">
            <v>Salaries &amp; Wages p.u.</v>
          </cell>
          <cell r="O1231"/>
          <cell r="P1231" t="str">
            <v>300-7170</v>
          </cell>
          <cell r="Q1231" t="str">
            <v>New Vehicle</v>
          </cell>
          <cell r="R1231" t="str">
            <v>New VehicleSalaries &amp; Wages p.u.</v>
          </cell>
          <cell r="S1231"/>
          <cell r="T1231"/>
          <cell r="U1231"/>
        </row>
        <row r="1232">
          <cell r="I1232" t="str">
            <v>Commission p.u.</v>
          </cell>
          <cell r="O1232"/>
          <cell r="P1232" t="str">
            <v>110-7175</v>
          </cell>
          <cell r="Q1232" t="str">
            <v>New Vehicle</v>
          </cell>
          <cell r="R1232" t="str">
            <v>New VehicleCommission p.u.</v>
          </cell>
          <cell r="S1232"/>
          <cell r="T1232"/>
          <cell r="U1232"/>
        </row>
        <row r="1233">
          <cell r="I1233" t="str">
            <v>Salaries &amp; Commission as % of Sales</v>
          </cell>
          <cell r="O1233"/>
          <cell r="P1233" t="str">
            <v>130-7170</v>
          </cell>
          <cell r="Q1233" t="str">
            <v>Parts</v>
          </cell>
          <cell r="R1233" t="str">
            <v>PartsSalaries &amp; Commission as % of Sales</v>
          </cell>
          <cell r="S1233"/>
          <cell r="T1233"/>
          <cell r="U1233"/>
        </row>
        <row r="1234">
          <cell r="I1234" t="str">
            <v>Salaries &amp; Commission as % of Sales</v>
          </cell>
          <cell r="O1234"/>
          <cell r="P1234" t="str">
            <v>132-7170</v>
          </cell>
          <cell r="Q1234" t="str">
            <v>LEX Parts</v>
          </cell>
          <cell r="R1234" t="str">
            <v>LEX PartsSalaries &amp; Commission as % of Sales</v>
          </cell>
          <cell r="S1234"/>
          <cell r="T1234"/>
          <cell r="U1234"/>
        </row>
        <row r="1235">
          <cell r="I1235" t="str">
            <v>Salaries &amp; Commission per vehicle retailed</v>
          </cell>
          <cell r="O1235"/>
          <cell r="P1235" t="str">
            <v>460-7170</v>
          </cell>
          <cell r="Q1235" t="str">
            <v>F&amp;I</v>
          </cell>
          <cell r="R1235" t="str">
            <v>F&amp;ISalaries &amp; Commission per vehicle retailed</v>
          </cell>
          <cell r="S1235"/>
          <cell r="T1235"/>
          <cell r="U1235"/>
        </row>
        <row r="1236">
          <cell r="I1236" t="str">
            <v>Salaries &amp; Commission per vehicle retailed</v>
          </cell>
          <cell r="O1236"/>
          <cell r="P1236" t="str">
            <v>360-7170</v>
          </cell>
          <cell r="Q1236" t="str">
            <v>F&amp;I</v>
          </cell>
          <cell r="R1236" t="str">
            <v>F&amp;ISalaries &amp; Commission per vehicle retailed</v>
          </cell>
          <cell r="S1236"/>
          <cell r="T1236"/>
          <cell r="U1236"/>
        </row>
        <row r="1237">
          <cell r="I1237" t="str">
            <v>Commission p.u.</v>
          </cell>
          <cell r="O1237"/>
          <cell r="P1237" t="str">
            <v>112-7175</v>
          </cell>
          <cell r="Q1237" t="str">
            <v>LEX New Vehicle</v>
          </cell>
          <cell r="R1237" t="str">
            <v>LEX New VehicleCommission p.u.</v>
          </cell>
          <cell r="S1237"/>
          <cell r="T1237"/>
          <cell r="U1237"/>
        </row>
        <row r="1238">
          <cell r="I1238" t="str">
            <v>Commission p.u.</v>
          </cell>
          <cell r="O1238"/>
          <cell r="P1238" t="str">
            <v>100-7175</v>
          </cell>
          <cell r="Q1238" t="str">
            <v>New Vehicle</v>
          </cell>
          <cell r="R1238" t="str">
            <v>New VehicleCommission p.u.</v>
          </cell>
          <cell r="S1238"/>
          <cell r="T1238"/>
          <cell r="U1238"/>
        </row>
        <row r="1239">
          <cell r="I1239" t="str">
            <v>Commission p.u.</v>
          </cell>
          <cell r="O1239"/>
          <cell r="P1239" t="str">
            <v>200-7175</v>
          </cell>
          <cell r="Q1239" t="str">
            <v>New Vehicle</v>
          </cell>
          <cell r="R1239" t="str">
            <v>New VehicleCommission p.u.</v>
          </cell>
          <cell r="S1239"/>
          <cell r="T1239"/>
          <cell r="U1239"/>
        </row>
        <row r="1240">
          <cell r="I1240" t="str">
            <v>Salaries &amp; Commission as % of Sales</v>
          </cell>
          <cell r="O1240"/>
          <cell r="P1240" t="str">
            <v>330-7170</v>
          </cell>
          <cell r="Q1240" t="str">
            <v>Parts</v>
          </cell>
          <cell r="R1240" t="str">
            <v>PartsSalaries &amp; Commission as % of Sales</v>
          </cell>
          <cell r="S1240"/>
          <cell r="T1240"/>
          <cell r="U1240"/>
        </row>
        <row r="1241">
          <cell r="I1241" t="str">
            <v>Salaries, Commission &amp; Leave as % of Sales</v>
          </cell>
          <cell r="O1241"/>
          <cell r="P1241" t="str">
            <v>147-7170</v>
          </cell>
          <cell r="Q1241" t="str">
            <v>Service</v>
          </cell>
          <cell r="R1241" t="str">
            <v>ServiceSalaries, Commission &amp; Leave as % of Sales</v>
          </cell>
          <cell r="S1241"/>
          <cell r="T1241"/>
          <cell r="U1241"/>
        </row>
        <row r="1242">
          <cell r="I1242" t="str">
            <v>Salaries &amp; Wages per retail</v>
          </cell>
          <cell r="O1242"/>
          <cell r="P1242" t="str">
            <v>220-7170</v>
          </cell>
          <cell r="Q1242" t="str">
            <v>Used Vehicle</v>
          </cell>
          <cell r="R1242" t="str">
            <v>Used VehicleSalaries &amp; Wages per retail</v>
          </cell>
          <cell r="S1242"/>
          <cell r="T1242"/>
          <cell r="U1242"/>
        </row>
        <row r="1243">
          <cell r="I1243" t="str">
            <v>Salaries &amp; Wages per retail</v>
          </cell>
          <cell r="O1243"/>
          <cell r="P1243" t="str">
            <v>221-7170</v>
          </cell>
          <cell r="Q1243" t="str">
            <v>Used Vehicle</v>
          </cell>
          <cell r="R1243" t="str">
            <v>Used VehicleSalaries &amp; Wages per retail</v>
          </cell>
          <cell r="S1243"/>
          <cell r="T1243"/>
          <cell r="U1243"/>
        </row>
        <row r="1244">
          <cell r="I1244" t="str">
            <v>Salaries &amp; Wages per retail</v>
          </cell>
          <cell r="O1244"/>
          <cell r="P1244" t="str">
            <v>410-7170</v>
          </cell>
          <cell r="Q1244" t="str">
            <v>Used Vehicle</v>
          </cell>
          <cell r="R1244" t="str">
            <v>Used VehicleSalaries &amp; Wages per retail</v>
          </cell>
          <cell r="S1244"/>
          <cell r="T1244"/>
          <cell r="U1244"/>
        </row>
        <row r="1245">
          <cell r="I1245" t="str">
            <v>Salaries &amp; Wages per retail</v>
          </cell>
          <cell r="O1245"/>
          <cell r="P1245" t="str">
            <v>420-7170</v>
          </cell>
          <cell r="Q1245" t="str">
            <v>Used Vehicle</v>
          </cell>
          <cell r="R1245" t="str">
            <v>Used VehicleSalaries &amp; Wages per retail</v>
          </cell>
          <cell r="S1245"/>
          <cell r="T1245"/>
          <cell r="U1245"/>
        </row>
        <row r="1246">
          <cell r="I1246" t="str">
            <v>Salaries &amp; Wages per retail</v>
          </cell>
          <cell r="O1246"/>
          <cell r="P1246" t="str">
            <v>421-7170</v>
          </cell>
          <cell r="Q1246" t="str">
            <v>Used Vehicle</v>
          </cell>
          <cell r="R1246" t="str">
            <v>Used VehicleSalaries &amp; Wages per retail</v>
          </cell>
          <cell r="S1246"/>
          <cell r="T1246"/>
          <cell r="U1246"/>
        </row>
        <row r="1247">
          <cell r="I1247" t="str">
            <v>Salaries &amp; Wages per retail</v>
          </cell>
          <cell r="O1247"/>
          <cell r="P1247" t="str">
            <v>310-7170</v>
          </cell>
          <cell r="Q1247" t="str">
            <v>Used Vehicle</v>
          </cell>
          <cell r="R1247" t="str">
            <v>Used VehicleSalaries &amp; Wages per retail</v>
          </cell>
          <cell r="S1247"/>
          <cell r="T1247"/>
          <cell r="U1247"/>
        </row>
        <row r="1248">
          <cell r="I1248" t="str">
            <v>Salaries &amp; Wages per retail</v>
          </cell>
          <cell r="O1248"/>
          <cell r="P1248" t="str">
            <v>321-7170</v>
          </cell>
          <cell r="Q1248" t="str">
            <v>Used Vehicle</v>
          </cell>
          <cell r="R1248" t="str">
            <v>Used VehicleSalaries &amp; Wages per retail</v>
          </cell>
          <cell r="S1248"/>
          <cell r="T1248"/>
          <cell r="U1248"/>
        </row>
        <row r="1249">
          <cell r="I1249" t="str">
            <v>Salaries, Commission &amp; Leave as % of Sales</v>
          </cell>
          <cell r="O1249"/>
          <cell r="P1249" t="str">
            <v>240-7175</v>
          </cell>
          <cell r="Q1249" t="str">
            <v>Service</v>
          </cell>
          <cell r="R1249" t="str">
            <v>ServiceSalaries, Commission &amp; Leave as % of Sales</v>
          </cell>
          <cell r="S1249"/>
          <cell r="T1249"/>
          <cell r="U1249"/>
        </row>
        <row r="1250">
          <cell r="I1250" t="str">
            <v>Commission per retail</v>
          </cell>
          <cell r="O1250"/>
          <cell r="P1250" t="str">
            <v>120-7175</v>
          </cell>
          <cell r="Q1250" t="str">
            <v>Used Vehicle</v>
          </cell>
          <cell r="R1250" t="str">
            <v>Used VehicleCommission per retail</v>
          </cell>
          <cell r="S1250"/>
          <cell r="T1250"/>
          <cell r="U1250"/>
        </row>
        <row r="1251">
          <cell r="I1251" t="str">
            <v>Salaries &amp; Commission as % of Sales</v>
          </cell>
          <cell r="O1251"/>
          <cell r="P1251" t="str">
            <v>230-7175</v>
          </cell>
          <cell r="Q1251" t="str">
            <v>Parts</v>
          </cell>
          <cell r="R1251" t="str">
            <v>PartsSalaries &amp; Commission as % of Sales</v>
          </cell>
          <cell r="S1251"/>
          <cell r="T1251"/>
          <cell r="U1251"/>
        </row>
        <row r="1252">
          <cell r="I1252" t="str">
            <v>Salaries, Commission &amp; Leave as % of Sales</v>
          </cell>
          <cell r="O1252"/>
          <cell r="P1252" t="str">
            <v>340-7175</v>
          </cell>
          <cell r="Q1252" t="str">
            <v>Service</v>
          </cell>
          <cell r="R1252" t="str">
            <v>ServiceSalaries, Commission &amp; Leave as % of Sales</v>
          </cell>
          <cell r="S1252"/>
          <cell r="T1252"/>
          <cell r="U1252"/>
        </row>
        <row r="1253">
          <cell r="I1253" t="str">
            <v>Salaries, Commission &amp; Leave as % of Sales</v>
          </cell>
          <cell r="O1253"/>
          <cell r="P1253" t="str">
            <v>935-7175</v>
          </cell>
          <cell r="Q1253" t="str">
            <v>Bridgestone</v>
          </cell>
          <cell r="R1253" t="str">
            <v>BridgestoneSalaries, Commission &amp; Leave as % of Sales</v>
          </cell>
          <cell r="S1253"/>
          <cell r="T1253"/>
          <cell r="U1253"/>
        </row>
        <row r="1254">
          <cell r="I1254" t="str">
            <v>Salaries &amp; Commission per vehicle retailed</v>
          </cell>
          <cell r="O1254"/>
          <cell r="P1254" t="str">
            <v>160-7175</v>
          </cell>
          <cell r="Q1254" t="str">
            <v>F&amp;I</v>
          </cell>
          <cell r="R1254" t="str">
            <v>F&amp;ISalaries &amp; Commission per vehicle retailed</v>
          </cell>
          <cell r="S1254"/>
          <cell r="T1254"/>
          <cell r="U1254"/>
        </row>
        <row r="1255">
          <cell r="I1255" t="str">
            <v>Salaries, Commission &amp; Leave as % of Sales</v>
          </cell>
          <cell r="O1255"/>
          <cell r="P1255" t="str">
            <v>440-7175</v>
          </cell>
          <cell r="Q1255" t="str">
            <v>Service</v>
          </cell>
          <cell r="R1255" t="str">
            <v>ServiceSalaries, Commission &amp; Leave as % of Sales</v>
          </cell>
          <cell r="S1255"/>
          <cell r="T1255"/>
          <cell r="U1255"/>
        </row>
        <row r="1256">
          <cell r="I1256" t="str">
            <v>Salaries, Commission &amp; Leave as % of Sales</v>
          </cell>
          <cell r="O1256"/>
          <cell r="P1256" t="str">
            <v>936-7175</v>
          </cell>
          <cell r="Q1256" t="str">
            <v>Bridgestone</v>
          </cell>
          <cell r="R1256" t="str">
            <v>BridgestoneSalaries, Commission &amp; Leave as % of Sales</v>
          </cell>
          <cell r="S1256"/>
          <cell r="T1256"/>
          <cell r="U1256"/>
        </row>
        <row r="1257">
          <cell r="I1257" t="str">
            <v>Salaries &amp; Commission as % of Sales</v>
          </cell>
          <cell r="O1257"/>
          <cell r="P1257" t="str">
            <v>430-7175</v>
          </cell>
          <cell r="Q1257" t="str">
            <v>Parts</v>
          </cell>
          <cell r="R1257" t="str">
            <v>PartsSalaries &amp; Commission as % of Sales</v>
          </cell>
          <cell r="S1257"/>
          <cell r="T1257"/>
          <cell r="U1257"/>
        </row>
        <row r="1258">
          <cell r="I1258" t="str">
            <v>Salaries, Commission &amp; Leave as % of Sales</v>
          </cell>
          <cell r="O1258"/>
          <cell r="P1258" t="str">
            <v>140-7175</v>
          </cell>
          <cell r="Q1258" t="str">
            <v>Service</v>
          </cell>
          <cell r="R1258" t="str">
            <v>ServiceSalaries, Commission &amp; Leave as % of Sales</v>
          </cell>
          <cell r="S1258"/>
          <cell r="T1258"/>
          <cell r="U1258"/>
        </row>
        <row r="1259">
          <cell r="I1259" t="str">
            <v>Salaries, Commission &amp; Leave as % of Sales</v>
          </cell>
          <cell r="O1259"/>
          <cell r="P1259" t="str">
            <v>142-7175</v>
          </cell>
          <cell r="Q1259" t="str">
            <v>Lex Service</v>
          </cell>
          <cell r="R1259" t="str">
            <v>Lex ServiceSalaries, Commission &amp; Leave as % of Sales</v>
          </cell>
          <cell r="S1259"/>
          <cell r="T1259"/>
          <cell r="U1259"/>
        </row>
        <row r="1260">
          <cell r="I1260" t="str">
            <v>Commission p.u.</v>
          </cell>
          <cell r="O1260"/>
          <cell r="P1260" t="str">
            <v>400-7175</v>
          </cell>
          <cell r="Q1260" t="str">
            <v>New Vehicle</v>
          </cell>
          <cell r="R1260" t="str">
            <v>New VehicleCommission p.u.</v>
          </cell>
          <cell r="S1260"/>
          <cell r="T1260"/>
          <cell r="U1260"/>
        </row>
        <row r="1261">
          <cell r="I1261" t="str">
            <v>Salaries &amp; Commission as % of Sales</v>
          </cell>
          <cell r="O1261"/>
          <cell r="P1261" t="str">
            <v>130-7175</v>
          </cell>
          <cell r="Q1261" t="str">
            <v>Parts</v>
          </cell>
          <cell r="R1261" t="str">
            <v>PartsSalaries &amp; Commission as % of Sales</v>
          </cell>
          <cell r="S1261"/>
          <cell r="T1261"/>
          <cell r="U1261"/>
        </row>
        <row r="1262">
          <cell r="I1262" t="str">
            <v>Salaries &amp; Commission as % of Sales</v>
          </cell>
          <cell r="O1262"/>
          <cell r="P1262" t="str">
            <v>132-7175</v>
          </cell>
          <cell r="Q1262" t="str">
            <v>LEX Parts</v>
          </cell>
          <cell r="R1262" t="str">
            <v>LEX PartsSalaries &amp; Commission as % of Sales</v>
          </cell>
          <cell r="S1262"/>
          <cell r="T1262"/>
          <cell r="U1262"/>
        </row>
        <row r="1263">
          <cell r="I1263" t="str">
            <v>Commission p.u.</v>
          </cell>
          <cell r="O1263"/>
          <cell r="P1263" t="str">
            <v>300-7175</v>
          </cell>
          <cell r="Q1263" t="str">
            <v>New Vehicle</v>
          </cell>
          <cell r="R1263" t="str">
            <v>New VehicleCommission p.u.</v>
          </cell>
          <cell r="S1263"/>
          <cell r="T1263"/>
          <cell r="U1263"/>
        </row>
        <row r="1264">
          <cell r="I1264" t="str">
            <v>Commission p.u.</v>
          </cell>
          <cell r="O1264"/>
          <cell r="P1264" t="str">
            <v>210-7175</v>
          </cell>
          <cell r="Q1264" t="str">
            <v>New Vehicle</v>
          </cell>
          <cell r="R1264" t="str">
            <v>New VehicleCommission p.u.</v>
          </cell>
          <cell r="S1264"/>
          <cell r="T1264"/>
          <cell r="U1264"/>
        </row>
        <row r="1265">
          <cell r="I1265" t="str">
            <v>Salaries &amp; Commission per vehicle retailed</v>
          </cell>
          <cell r="O1265"/>
          <cell r="P1265" t="str">
            <v>162-7175</v>
          </cell>
          <cell r="Q1265" t="str">
            <v>LEX F&amp;I</v>
          </cell>
          <cell r="R1265" t="str">
            <v>LEX F&amp;ISalaries &amp; Commission per vehicle retailed</v>
          </cell>
          <cell r="S1265"/>
          <cell r="T1265"/>
          <cell r="U1265"/>
        </row>
        <row r="1266">
          <cell r="I1266" t="str">
            <v>Salaries &amp; Commission per vehicle retailed</v>
          </cell>
          <cell r="O1266"/>
          <cell r="P1266" t="str">
            <v>460-7175</v>
          </cell>
          <cell r="Q1266" t="str">
            <v>F&amp;I</v>
          </cell>
          <cell r="R1266" t="str">
            <v>F&amp;ISalaries &amp; Commission per vehicle retailed</v>
          </cell>
          <cell r="S1266"/>
          <cell r="T1266"/>
          <cell r="U1266"/>
        </row>
        <row r="1267">
          <cell r="I1267" t="str">
            <v>Salaries &amp; Commission per vehicle retailed</v>
          </cell>
          <cell r="O1267"/>
          <cell r="P1267" t="str">
            <v>360-7175</v>
          </cell>
          <cell r="Q1267" t="str">
            <v>F&amp;I</v>
          </cell>
          <cell r="R1267" t="str">
            <v>F&amp;ISalaries &amp; Commission per vehicle retailed</v>
          </cell>
          <cell r="S1267"/>
          <cell r="T1267"/>
          <cell r="U1267"/>
        </row>
        <row r="1268">
          <cell r="I1268" t="str">
            <v>Commission per retail</v>
          </cell>
          <cell r="O1268"/>
          <cell r="P1268" t="str">
            <v>122-7175</v>
          </cell>
          <cell r="Q1268" t="str">
            <v>LEX Used Vehicle</v>
          </cell>
          <cell r="R1268" t="str">
            <v>LEX Used VehicleCommission per retail</v>
          </cell>
          <cell r="S1268"/>
          <cell r="T1268"/>
          <cell r="U1268"/>
        </row>
        <row r="1269">
          <cell r="I1269" t="str">
            <v>Salaries &amp; Wages p.u.</v>
          </cell>
          <cell r="O1269"/>
          <cell r="P1269" t="str">
            <v>210-7190</v>
          </cell>
          <cell r="Q1269" t="str">
            <v>New Vehicle</v>
          </cell>
          <cell r="R1269" t="str">
            <v>New VehicleSalaries &amp; Wages p.u.</v>
          </cell>
          <cell r="S1269"/>
          <cell r="T1269"/>
          <cell r="U1269"/>
        </row>
        <row r="1270">
          <cell r="I1270" t="str">
            <v>Salaries &amp; Wages p.u.</v>
          </cell>
          <cell r="O1270"/>
          <cell r="P1270" t="str">
            <v>110-7190</v>
          </cell>
          <cell r="Q1270" t="str">
            <v>New Vehicle</v>
          </cell>
          <cell r="R1270" t="str">
            <v>New VehicleSalaries &amp; Wages p.u.</v>
          </cell>
          <cell r="S1270"/>
          <cell r="T1270"/>
          <cell r="U1270"/>
        </row>
        <row r="1271">
          <cell r="I1271" t="str">
            <v>Salaries &amp; Wages p.u.</v>
          </cell>
          <cell r="O1271"/>
          <cell r="P1271" t="str">
            <v>112-7190</v>
          </cell>
          <cell r="Q1271" t="str">
            <v>LEX New Vehicle</v>
          </cell>
          <cell r="R1271" t="str">
            <v>LEX New VehicleSalaries &amp; Wages p.u.</v>
          </cell>
          <cell r="S1271"/>
          <cell r="T1271"/>
          <cell r="U1271"/>
        </row>
        <row r="1272">
          <cell r="I1272" t="str">
            <v>Salaries &amp; Commission as % of Sales</v>
          </cell>
          <cell r="O1272"/>
          <cell r="P1272" t="str">
            <v>330-7175</v>
          </cell>
          <cell r="Q1272" t="str">
            <v>Parts</v>
          </cell>
          <cell r="R1272" t="str">
            <v>PartsSalaries &amp; Commission as % of Sales</v>
          </cell>
          <cell r="S1272"/>
          <cell r="T1272"/>
          <cell r="U1272"/>
        </row>
        <row r="1273">
          <cell r="I1273" t="str">
            <v>Salaries, Commission &amp; Leave as % of Sales</v>
          </cell>
          <cell r="O1273"/>
          <cell r="P1273" t="str">
            <v>147-7175</v>
          </cell>
          <cell r="Q1273" t="str">
            <v>Service</v>
          </cell>
          <cell r="R1273" t="str">
            <v>ServiceSalaries, Commission &amp; Leave as % of Sales</v>
          </cell>
          <cell r="S1273"/>
          <cell r="T1273"/>
          <cell r="U1273"/>
        </row>
        <row r="1274">
          <cell r="I1274" t="str">
            <v>Commission per retail</v>
          </cell>
          <cell r="O1274"/>
          <cell r="P1274" t="str">
            <v>121-7175</v>
          </cell>
          <cell r="Q1274" t="str">
            <v>Used Vehicle</v>
          </cell>
          <cell r="R1274" t="str">
            <v>Used VehicleCommission per retail</v>
          </cell>
          <cell r="S1274"/>
          <cell r="T1274"/>
          <cell r="U1274"/>
        </row>
        <row r="1275">
          <cell r="I1275" t="str">
            <v>Commission per retail</v>
          </cell>
          <cell r="O1275"/>
          <cell r="P1275" t="str">
            <v>221-7175</v>
          </cell>
          <cell r="Q1275" t="str">
            <v>Used Vehicle</v>
          </cell>
          <cell r="R1275" t="str">
            <v>Used VehicleCommission per retail</v>
          </cell>
          <cell r="S1275"/>
          <cell r="T1275"/>
          <cell r="U1275"/>
        </row>
        <row r="1276">
          <cell r="I1276" t="str">
            <v>Commission per retail</v>
          </cell>
          <cell r="O1276"/>
          <cell r="P1276" t="str">
            <v>410-7175</v>
          </cell>
          <cell r="Q1276" t="str">
            <v>Used Vehicle</v>
          </cell>
          <cell r="R1276" t="str">
            <v>Used VehicleCommission per retail</v>
          </cell>
          <cell r="S1276"/>
          <cell r="T1276"/>
          <cell r="U1276"/>
        </row>
        <row r="1277">
          <cell r="I1277" t="str">
            <v>Commission per retail</v>
          </cell>
          <cell r="O1277"/>
          <cell r="P1277" t="str">
            <v>420-7175</v>
          </cell>
          <cell r="Q1277" t="str">
            <v>Used Vehicle</v>
          </cell>
          <cell r="R1277" t="str">
            <v>Used VehicleCommission per retail</v>
          </cell>
          <cell r="S1277"/>
          <cell r="T1277"/>
          <cell r="U1277"/>
        </row>
        <row r="1278">
          <cell r="I1278" t="str">
            <v>Commission per retail</v>
          </cell>
          <cell r="O1278"/>
          <cell r="P1278" t="str">
            <v>421-7175</v>
          </cell>
          <cell r="Q1278" t="str">
            <v>Used Vehicle</v>
          </cell>
          <cell r="R1278" t="str">
            <v>Used VehicleCommission per retail</v>
          </cell>
          <cell r="S1278"/>
          <cell r="T1278"/>
          <cell r="U1278"/>
        </row>
        <row r="1279">
          <cell r="I1279" t="str">
            <v>Commission per retail</v>
          </cell>
          <cell r="O1279"/>
          <cell r="P1279" t="str">
            <v>310-7175</v>
          </cell>
          <cell r="Q1279" t="str">
            <v>Used Vehicle</v>
          </cell>
          <cell r="R1279" t="str">
            <v>Used VehicleCommission per retail</v>
          </cell>
          <cell r="S1279"/>
          <cell r="T1279"/>
          <cell r="U1279"/>
        </row>
        <row r="1280">
          <cell r="I1280" t="str">
            <v>Commission per retail</v>
          </cell>
          <cell r="O1280"/>
          <cell r="P1280" t="str">
            <v>321-7175</v>
          </cell>
          <cell r="Q1280" t="str">
            <v>Used Vehicle</v>
          </cell>
          <cell r="R1280" t="str">
            <v>Used VehicleCommission per retail</v>
          </cell>
          <cell r="S1280"/>
          <cell r="T1280"/>
          <cell r="U1280"/>
        </row>
        <row r="1281">
          <cell r="I1281" t="str">
            <v>Salaries &amp; Commission per vehicle retailed</v>
          </cell>
          <cell r="O1281"/>
          <cell r="P1281" t="str">
            <v>260-7175</v>
          </cell>
          <cell r="Q1281" t="str">
            <v>F&amp;I</v>
          </cell>
          <cell r="R1281" t="str">
            <v>F&amp;ISalaries &amp; Commission per vehicle retailed</v>
          </cell>
          <cell r="S1281"/>
          <cell r="T1281"/>
          <cell r="U1281"/>
        </row>
        <row r="1282">
          <cell r="I1282" t="str">
            <v>Commission per retail</v>
          </cell>
          <cell r="O1282"/>
          <cell r="P1282" t="str">
            <v>220-7175</v>
          </cell>
          <cell r="Q1282" t="str">
            <v>Used Vehicle</v>
          </cell>
          <cell r="R1282" t="str">
            <v>Used VehicleCommission per retail</v>
          </cell>
          <cell r="S1282"/>
          <cell r="T1282"/>
          <cell r="U1282"/>
        </row>
        <row r="1283">
          <cell r="I1283" t="str">
            <v>Salaries &amp; Wages p.u.</v>
          </cell>
          <cell r="O1283"/>
          <cell r="P1283" t="str">
            <v>100-7190</v>
          </cell>
          <cell r="Q1283" t="str">
            <v>New Vehicle</v>
          </cell>
          <cell r="R1283" t="str">
            <v>New VehicleSalaries &amp; Wages p.u.</v>
          </cell>
          <cell r="S1283"/>
          <cell r="T1283"/>
          <cell r="U1283"/>
        </row>
        <row r="1284">
          <cell r="I1284" t="str">
            <v xml:space="preserve">Staff Remuneration &amp; Benefits as % of Total Gross </v>
          </cell>
          <cell r="O1284"/>
          <cell r="P1284" t="str">
            <v>120-7180</v>
          </cell>
          <cell r="Q1284" t="str">
            <v>Admin &amp; Other</v>
          </cell>
          <cell r="R1284" t="str">
            <v xml:space="preserve">Admin &amp; OtherStaff Remuneration &amp; Benefits as % of Total Gross </v>
          </cell>
          <cell r="S1284"/>
          <cell r="T1284"/>
          <cell r="U1284"/>
        </row>
        <row r="1285">
          <cell r="I1285" t="str">
            <v xml:space="preserve">Staff Remuneration &amp; Benefits as % of Total Gross </v>
          </cell>
          <cell r="O1285"/>
          <cell r="P1285" t="str">
            <v>210-7180</v>
          </cell>
          <cell r="Q1285" t="str">
            <v>Admin &amp; Other</v>
          </cell>
          <cell r="R1285" t="str">
            <v xml:space="preserve">Admin &amp; OtherStaff Remuneration &amp; Benefits as % of Total Gross </v>
          </cell>
          <cell r="S1285"/>
          <cell r="T1285"/>
          <cell r="U1285"/>
        </row>
        <row r="1286">
          <cell r="I1286" t="str">
            <v xml:space="preserve">Staff Remuneration &amp; Benefits as % of Total Gross </v>
          </cell>
          <cell r="O1286"/>
          <cell r="P1286" t="str">
            <v>220-7180</v>
          </cell>
          <cell r="Q1286" t="str">
            <v>Admin &amp; Other</v>
          </cell>
          <cell r="R1286" t="str">
            <v xml:space="preserve">Admin &amp; OtherStaff Remuneration &amp; Benefits as % of Total Gross </v>
          </cell>
          <cell r="S1286"/>
          <cell r="T1286"/>
          <cell r="U1286"/>
        </row>
        <row r="1287">
          <cell r="I1287" t="str">
            <v xml:space="preserve">Staff Remuneration &amp; Benefits as % of Total Gross </v>
          </cell>
          <cell r="O1287"/>
          <cell r="P1287" t="str">
            <v>240-7180</v>
          </cell>
          <cell r="Q1287" t="str">
            <v>Admin &amp; Other</v>
          </cell>
          <cell r="R1287" t="str">
            <v xml:space="preserve">Admin &amp; OtherStaff Remuneration &amp; Benefits as % of Total Gross </v>
          </cell>
          <cell r="S1287"/>
          <cell r="T1287"/>
          <cell r="U1287"/>
        </row>
        <row r="1288">
          <cell r="I1288" t="str">
            <v xml:space="preserve">Staff Remuneration &amp; Benefits as % of Total Gross </v>
          </cell>
          <cell r="O1288"/>
          <cell r="P1288" t="str">
            <v>340-7180</v>
          </cell>
          <cell r="Q1288" t="str">
            <v>Admin &amp; Other</v>
          </cell>
          <cell r="R1288" t="str">
            <v xml:space="preserve">Admin &amp; OtherStaff Remuneration &amp; Benefits as % of Total Gross </v>
          </cell>
          <cell r="S1288"/>
          <cell r="T1288"/>
          <cell r="U1288"/>
        </row>
        <row r="1289">
          <cell r="I1289" t="str">
            <v xml:space="preserve">Staff Remuneration &amp; Benefits as % of Total Gross </v>
          </cell>
          <cell r="O1289"/>
          <cell r="P1289" t="str">
            <v>440-7180</v>
          </cell>
          <cell r="Q1289" t="str">
            <v>Admin &amp; Other</v>
          </cell>
          <cell r="R1289" t="str">
            <v xml:space="preserve">Admin &amp; OtherStaff Remuneration &amp; Benefits as % of Total Gross </v>
          </cell>
          <cell r="S1289"/>
          <cell r="T1289"/>
          <cell r="U1289"/>
        </row>
        <row r="1290">
          <cell r="I1290" t="str">
            <v xml:space="preserve">Staff Remuneration &amp; Benefits as % of Total Gross </v>
          </cell>
          <cell r="O1290"/>
          <cell r="P1290" t="str">
            <v>122-7180</v>
          </cell>
          <cell r="Q1290" t="str">
            <v>LEX Admin &amp; Other</v>
          </cell>
          <cell r="R1290" t="str">
            <v xml:space="preserve">LEX Admin &amp; OtherStaff Remuneration &amp; Benefits as % of Total Gross </v>
          </cell>
          <cell r="S1290"/>
          <cell r="T1290"/>
          <cell r="U1290"/>
        </row>
        <row r="1291">
          <cell r="I1291" t="str">
            <v xml:space="preserve">Staff Remuneration &amp; Benefits as % of Total Gross </v>
          </cell>
          <cell r="O1291"/>
          <cell r="P1291" t="str">
            <v>230-7180</v>
          </cell>
          <cell r="Q1291" t="str">
            <v>Admin &amp; Other</v>
          </cell>
          <cell r="R1291" t="str">
            <v xml:space="preserve">Admin &amp; OtherStaff Remuneration &amp; Benefits as % of Total Gross </v>
          </cell>
          <cell r="S1291"/>
          <cell r="T1291"/>
          <cell r="U1291"/>
        </row>
        <row r="1292">
          <cell r="I1292" t="str">
            <v xml:space="preserve">Staff Remuneration &amp; Benefits as % of Total Gross </v>
          </cell>
          <cell r="O1292"/>
          <cell r="P1292" t="str">
            <v>935-7180</v>
          </cell>
          <cell r="Q1292" t="str">
            <v>LEX Admin &amp; Other</v>
          </cell>
          <cell r="R1292" t="str">
            <v xml:space="preserve">LEX Admin &amp; OtherStaff Remuneration &amp; Benefits as % of Total Gross </v>
          </cell>
          <cell r="S1292"/>
          <cell r="T1292"/>
          <cell r="U1292"/>
        </row>
        <row r="1293">
          <cell r="I1293" t="str">
            <v xml:space="preserve">Staff Remuneration &amp; Benefits as % of Total Gross </v>
          </cell>
          <cell r="O1293"/>
          <cell r="P1293" t="str">
            <v>150-7180</v>
          </cell>
          <cell r="Q1293" t="str">
            <v>LEX Admin &amp; Other</v>
          </cell>
          <cell r="R1293" t="str">
            <v xml:space="preserve">LEX Admin &amp; OtherStaff Remuneration &amp; Benefits as % of Total Gross </v>
          </cell>
          <cell r="S1293"/>
          <cell r="T1293"/>
          <cell r="U1293"/>
        </row>
        <row r="1294">
          <cell r="I1294" t="str">
            <v xml:space="preserve">Staff Remuneration &amp; Benefits as % of Total Gross </v>
          </cell>
          <cell r="O1294"/>
          <cell r="P1294" t="str">
            <v>160-7180</v>
          </cell>
          <cell r="Q1294" t="str">
            <v>Admin &amp; Other</v>
          </cell>
          <cell r="R1294" t="str">
            <v xml:space="preserve">Admin &amp; OtherStaff Remuneration &amp; Benefits as % of Total Gross </v>
          </cell>
          <cell r="S1294"/>
          <cell r="T1294"/>
          <cell r="U1294"/>
        </row>
        <row r="1295">
          <cell r="I1295" t="str">
            <v>Other Overheads as % of Total Gross Profit</v>
          </cell>
          <cell r="O1295"/>
          <cell r="P1295" t="str">
            <v>190-7180</v>
          </cell>
          <cell r="Q1295" t="str">
            <v>Admin &amp; Other</v>
          </cell>
          <cell r="R1295" t="str">
            <v>Admin &amp; OtherOther Overheads as % of Total Gross Profit</v>
          </cell>
          <cell r="S1295"/>
          <cell r="T1295"/>
          <cell r="U1295"/>
        </row>
        <row r="1296">
          <cell r="I1296" t="str">
            <v xml:space="preserve">Staff Remuneration &amp; Benefits as % of Total Gross </v>
          </cell>
          <cell r="O1296"/>
          <cell r="P1296" t="str">
            <v>260-7180</v>
          </cell>
          <cell r="Q1296" t="str">
            <v>Admin &amp; Other</v>
          </cell>
          <cell r="R1296" t="str">
            <v xml:space="preserve">Admin &amp; OtherStaff Remuneration &amp; Benefits as % of Total Gross </v>
          </cell>
          <cell r="S1296"/>
          <cell r="T1296"/>
          <cell r="U1296"/>
        </row>
        <row r="1297">
          <cell r="I1297" t="str">
            <v xml:space="preserve">Staff Remuneration &amp; Benefits as % of Total Gross </v>
          </cell>
          <cell r="O1297"/>
          <cell r="P1297" t="str">
            <v>430-7180</v>
          </cell>
          <cell r="Q1297" t="str">
            <v>Admin &amp; Other</v>
          </cell>
          <cell r="R1297" t="str">
            <v xml:space="preserve">Admin &amp; OtherStaff Remuneration &amp; Benefits as % of Total Gross </v>
          </cell>
          <cell r="S1297"/>
          <cell r="T1297"/>
          <cell r="U1297"/>
        </row>
        <row r="1298">
          <cell r="I1298" t="str">
            <v xml:space="preserve">Staff Remuneration &amp; Benefits as % of Total Gross </v>
          </cell>
          <cell r="O1298"/>
          <cell r="P1298" t="str">
            <v>330-7180</v>
          </cell>
          <cell r="Q1298" t="str">
            <v>Admin &amp; Other</v>
          </cell>
          <cell r="R1298" t="str">
            <v xml:space="preserve">Admin &amp; OtherStaff Remuneration &amp; Benefits as % of Total Gross </v>
          </cell>
          <cell r="S1298"/>
          <cell r="T1298"/>
          <cell r="U1298"/>
        </row>
        <row r="1299">
          <cell r="I1299" t="str">
            <v xml:space="preserve">Staff Remuneration &amp; Benefits as % of Total Gross </v>
          </cell>
          <cell r="O1299"/>
          <cell r="P1299" t="str">
            <v>936-7180</v>
          </cell>
          <cell r="Q1299" t="str">
            <v>LEX Admin &amp; Other</v>
          </cell>
          <cell r="R1299" t="str">
            <v xml:space="preserve">LEX Admin &amp; OtherStaff Remuneration &amp; Benefits as % of Total Gross </v>
          </cell>
          <cell r="S1299"/>
          <cell r="T1299"/>
          <cell r="U1299"/>
        </row>
        <row r="1300">
          <cell r="I1300" t="str">
            <v xml:space="preserve">Staff Remuneration &amp; Benefits as % of Total Gross </v>
          </cell>
          <cell r="O1300"/>
          <cell r="P1300" t="str">
            <v>140-7180</v>
          </cell>
          <cell r="Q1300" t="str">
            <v>Admin &amp; Other</v>
          </cell>
          <cell r="R1300" t="str">
            <v xml:space="preserve">Admin &amp; OtherStaff Remuneration &amp; Benefits as % of Total Gross </v>
          </cell>
          <cell r="S1300"/>
          <cell r="T1300"/>
          <cell r="U1300"/>
        </row>
        <row r="1301">
          <cell r="I1301" t="str">
            <v xml:space="preserve">Staff Remuneration &amp; Benefits as % of Total Gross </v>
          </cell>
          <cell r="O1301"/>
          <cell r="P1301" t="str">
            <v>142-7180</v>
          </cell>
          <cell r="Q1301" t="str">
            <v>LEX Admin &amp; Other</v>
          </cell>
          <cell r="R1301" t="str">
            <v xml:space="preserve">LEX Admin &amp; OtherStaff Remuneration &amp; Benefits as % of Total Gross </v>
          </cell>
          <cell r="S1301"/>
          <cell r="T1301"/>
          <cell r="U1301"/>
        </row>
        <row r="1302">
          <cell r="I1302" t="str">
            <v xml:space="preserve">Staff Remuneration &amp; Benefits as % of Total Gross </v>
          </cell>
          <cell r="O1302"/>
          <cell r="P1302" t="str">
            <v>130-7180</v>
          </cell>
          <cell r="Q1302" t="str">
            <v>Admin &amp; Other</v>
          </cell>
          <cell r="R1302" t="str">
            <v xml:space="preserve">Admin &amp; OtherStaff Remuneration &amp; Benefits as % of Total Gross </v>
          </cell>
          <cell r="S1302"/>
          <cell r="T1302"/>
          <cell r="U1302"/>
        </row>
        <row r="1303">
          <cell r="I1303" t="str">
            <v xml:space="preserve">Staff Remuneration &amp; Benefits as % of Total Gross </v>
          </cell>
          <cell r="O1303"/>
          <cell r="P1303" t="str">
            <v>132-7180</v>
          </cell>
          <cell r="Q1303" t="str">
            <v>LEX Admin &amp; Other</v>
          </cell>
          <cell r="R1303" t="str">
            <v xml:space="preserve">LEX Admin &amp; OtherStaff Remuneration &amp; Benefits as % of Total Gross </v>
          </cell>
          <cell r="S1303"/>
          <cell r="T1303"/>
          <cell r="U1303"/>
        </row>
        <row r="1304">
          <cell r="I1304" t="str">
            <v xml:space="preserve">Staff Remuneration &amp; Benefits as % of Total Gross </v>
          </cell>
          <cell r="O1304"/>
          <cell r="P1304" t="str">
            <v>110-7180</v>
          </cell>
          <cell r="Q1304" t="str">
            <v>Admin &amp; Other</v>
          </cell>
          <cell r="R1304" t="str">
            <v xml:space="preserve">Admin &amp; OtherStaff Remuneration &amp; Benefits as % of Total Gross </v>
          </cell>
          <cell r="S1304"/>
          <cell r="T1304"/>
          <cell r="U1304"/>
        </row>
        <row r="1305">
          <cell r="I1305" t="str">
            <v xml:space="preserve">Staff Remuneration &amp; Benefits as % of Total Gross </v>
          </cell>
          <cell r="O1305"/>
          <cell r="P1305" t="str">
            <v>112-7180</v>
          </cell>
          <cell r="Q1305" t="str">
            <v>LEX Admin &amp; Other</v>
          </cell>
          <cell r="R1305" t="str">
            <v xml:space="preserve">LEX Admin &amp; OtherStaff Remuneration &amp; Benefits as % of Total Gross </v>
          </cell>
          <cell r="S1305"/>
          <cell r="T1305"/>
          <cell r="U1305"/>
        </row>
        <row r="1306">
          <cell r="I1306" t="str">
            <v xml:space="preserve">Staff Remuneration &amp; Benefits as % of Total Gross </v>
          </cell>
          <cell r="O1306"/>
          <cell r="P1306" t="str">
            <v>100-7180</v>
          </cell>
          <cell r="Q1306" t="str">
            <v>Admin &amp; Other</v>
          </cell>
          <cell r="R1306" t="str">
            <v xml:space="preserve">Admin &amp; OtherStaff Remuneration &amp; Benefits as % of Total Gross </v>
          </cell>
          <cell r="S1306"/>
          <cell r="T1306"/>
          <cell r="U1306"/>
        </row>
        <row r="1307">
          <cell r="I1307" t="str">
            <v xml:space="preserve">Staff Remuneration &amp; Benefits as % of Total Gross </v>
          </cell>
          <cell r="O1307"/>
          <cell r="P1307" t="str">
            <v>162-7180</v>
          </cell>
          <cell r="Q1307" t="str">
            <v>LEX Admin &amp; Other</v>
          </cell>
          <cell r="R1307" t="str">
            <v xml:space="preserve">LEX Admin &amp; OtherStaff Remuneration &amp; Benefits as % of Total Gross </v>
          </cell>
          <cell r="S1307"/>
          <cell r="T1307"/>
          <cell r="U1307"/>
        </row>
        <row r="1308">
          <cell r="I1308" t="str">
            <v xml:space="preserve">Staff Remuneration &amp; Benefits as % of Total Gross </v>
          </cell>
          <cell r="O1308"/>
          <cell r="P1308" t="str">
            <v>147-7180</v>
          </cell>
          <cell r="Q1308" t="str">
            <v>Admin &amp; Other</v>
          </cell>
          <cell r="R1308" t="str">
            <v xml:space="preserve">Admin &amp; OtherStaff Remuneration &amp; Benefits as % of Total Gross </v>
          </cell>
          <cell r="S1308"/>
          <cell r="T1308"/>
          <cell r="U1308"/>
        </row>
        <row r="1309">
          <cell r="I1309" t="str">
            <v xml:space="preserve">Staff Remuneration &amp; Benefits as % of Total Gross </v>
          </cell>
          <cell r="O1309"/>
          <cell r="P1309" t="str">
            <v>121-7180</v>
          </cell>
          <cell r="Q1309" t="str">
            <v>Admin &amp; Other</v>
          </cell>
          <cell r="R1309" t="str">
            <v xml:space="preserve">Admin &amp; OtherStaff Remuneration &amp; Benefits as % of Total Gross </v>
          </cell>
          <cell r="S1309"/>
          <cell r="T1309"/>
          <cell r="U1309"/>
        </row>
        <row r="1310">
          <cell r="I1310" t="str">
            <v xml:space="preserve">Staff Remuneration &amp; Benefits as % of Total Gross </v>
          </cell>
          <cell r="O1310"/>
          <cell r="P1310" t="str">
            <v>200-7180</v>
          </cell>
          <cell r="Q1310" t="str">
            <v>Admin &amp; Other</v>
          </cell>
          <cell r="R1310" t="str">
            <v xml:space="preserve">Admin &amp; OtherStaff Remuneration &amp; Benefits as % of Total Gross </v>
          </cell>
          <cell r="S1310"/>
          <cell r="T1310"/>
          <cell r="U1310"/>
        </row>
        <row r="1311">
          <cell r="I1311" t="str">
            <v xml:space="preserve">Staff Remuneration &amp; Benefits as % of Total Gross </v>
          </cell>
          <cell r="O1311"/>
          <cell r="P1311" t="str">
            <v>221-7180</v>
          </cell>
          <cell r="Q1311" t="str">
            <v>Admin &amp; Other</v>
          </cell>
          <cell r="R1311" t="str">
            <v xml:space="preserve">Admin &amp; OtherStaff Remuneration &amp; Benefits as % of Total Gross </v>
          </cell>
          <cell r="S1311"/>
          <cell r="T1311"/>
          <cell r="U1311"/>
        </row>
        <row r="1312">
          <cell r="I1312" t="str">
            <v xml:space="preserve">Staff Remuneration &amp; Benefits as % of Total Gross </v>
          </cell>
          <cell r="O1312"/>
          <cell r="P1312" t="str">
            <v>400-7180</v>
          </cell>
          <cell r="Q1312" t="str">
            <v>Admin &amp; Other</v>
          </cell>
          <cell r="R1312" t="str">
            <v xml:space="preserve">Admin &amp; OtherStaff Remuneration &amp; Benefits as % of Total Gross </v>
          </cell>
          <cell r="S1312"/>
          <cell r="T1312"/>
          <cell r="U1312"/>
        </row>
        <row r="1313">
          <cell r="I1313" t="str">
            <v xml:space="preserve">Staff Remuneration &amp; Benefits as % of Total Gross </v>
          </cell>
          <cell r="O1313"/>
          <cell r="P1313" t="str">
            <v>410-7180</v>
          </cell>
          <cell r="Q1313" t="str">
            <v>Admin &amp; Other</v>
          </cell>
          <cell r="R1313" t="str">
            <v xml:space="preserve">Admin &amp; OtherStaff Remuneration &amp; Benefits as % of Total Gross </v>
          </cell>
          <cell r="S1313"/>
          <cell r="T1313"/>
          <cell r="U1313"/>
        </row>
        <row r="1314">
          <cell r="I1314" t="str">
            <v xml:space="preserve">Staff Remuneration &amp; Benefits as % of Total Gross </v>
          </cell>
          <cell r="O1314"/>
          <cell r="P1314" t="str">
            <v>420-7180</v>
          </cell>
          <cell r="Q1314" t="str">
            <v>Admin &amp; Other</v>
          </cell>
          <cell r="R1314" t="str">
            <v xml:space="preserve">Admin &amp; OtherStaff Remuneration &amp; Benefits as % of Total Gross </v>
          </cell>
          <cell r="S1314"/>
          <cell r="T1314"/>
          <cell r="U1314"/>
        </row>
        <row r="1315">
          <cell r="I1315" t="str">
            <v xml:space="preserve">Staff Remuneration &amp; Benefits as % of Total Gross </v>
          </cell>
          <cell r="O1315"/>
          <cell r="P1315" t="str">
            <v>421-7180</v>
          </cell>
          <cell r="Q1315" t="str">
            <v>Admin &amp; Other</v>
          </cell>
          <cell r="R1315" t="str">
            <v xml:space="preserve">Admin &amp; OtherStaff Remuneration &amp; Benefits as % of Total Gross </v>
          </cell>
          <cell r="S1315"/>
          <cell r="T1315"/>
          <cell r="U1315"/>
        </row>
        <row r="1316">
          <cell r="I1316" t="str">
            <v xml:space="preserve">Staff Remuneration &amp; Benefits as % of Total Gross </v>
          </cell>
          <cell r="O1316"/>
          <cell r="P1316" t="str">
            <v>460-7180</v>
          </cell>
          <cell r="Q1316" t="str">
            <v>Admin &amp; Other</v>
          </cell>
          <cell r="R1316" t="str">
            <v xml:space="preserve">Admin &amp; OtherStaff Remuneration &amp; Benefits as % of Total Gross </v>
          </cell>
          <cell r="S1316"/>
          <cell r="T1316"/>
          <cell r="U1316"/>
        </row>
        <row r="1317">
          <cell r="I1317" t="str">
            <v xml:space="preserve">Staff Remuneration &amp; Benefits as % of Total Gross </v>
          </cell>
          <cell r="O1317"/>
          <cell r="P1317" t="str">
            <v>300-7180</v>
          </cell>
          <cell r="Q1317" t="str">
            <v>Admin &amp; Other</v>
          </cell>
          <cell r="R1317" t="str">
            <v xml:space="preserve">Admin &amp; OtherStaff Remuneration &amp; Benefits as % of Total Gross </v>
          </cell>
          <cell r="S1317"/>
          <cell r="T1317"/>
          <cell r="U1317"/>
        </row>
        <row r="1318">
          <cell r="I1318" t="str">
            <v xml:space="preserve">Staff Remuneration &amp; Benefits as % of Total Gross </v>
          </cell>
          <cell r="O1318"/>
          <cell r="P1318" t="str">
            <v>310-7180</v>
          </cell>
          <cell r="Q1318" t="str">
            <v>Admin &amp; Other</v>
          </cell>
          <cell r="R1318" t="str">
            <v xml:space="preserve">Admin &amp; OtherStaff Remuneration &amp; Benefits as % of Total Gross </v>
          </cell>
          <cell r="S1318"/>
          <cell r="T1318"/>
          <cell r="U1318"/>
        </row>
        <row r="1319">
          <cell r="I1319" t="str">
            <v xml:space="preserve">Staff Remuneration &amp; Benefits as % of Total Gross </v>
          </cell>
          <cell r="O1319"/>
          <cell r="P1319" t="str">
            <v>321-7180</v>
          </cell>
          <cell r="Q1319" t="str">
            <v>Admin &amp; Other</v>
          </cell>
          <cell r="R1319" t="str">
            <v xml:space="preserve">Admin &amp; OtherStaff Remuneration &amp; Benefits as % of Total Gross </v>
          </cell>
          <cell r="S1319"/>
          <cell r="T1319"/>
          <cell r="U1319"/>
        </row>
        <row r="1320">
          <cell r="I1320" t="str">
            <v xml:space="preserve">Staff Remuneration &amp; Benefits as % of Total Gross </v>
          </cell>
          <cell r="O1320"/>
          <cell r="P1320" t="str">
            <v>360-7180</v>
          </cell>
          <cell r="Q1320" t="str">
            <v>Admin &amp; Other</v>
          </cell>
          <cell r="R1320" t="str">
            <v xml:space="preserve">Admin &amp; OtherStaff Remuneration &amp; Benefits as % of Total Gross </v>
          </cell>
          <cell r="S1320"/>
          <cell r="T1320"/>
          <cell r="U1320"/>
        </row>
        <row r="1321">
          <cell r="I1321" t="str">
            <v>Salaries, Commission &amp; Leave as % of Sales</v>
          </cell>
          <cell r="O1321"/>
          <cell r="P1321" t="str">
            <v>150-7190</v>
          </cell>
          <cell r="Q1321" t="str">
            <v>Retail Detailing</v>
          </cell>
          <cell r="R1321" t="str">
            <v>Retail DetailingSalaries, Commission &amp; Leave as % of Sales</v>
          </cell>
          <cell r="S1321"/>
          <cell r="T1321"/>
          <cell r="U1321"/>
        </row>
        <row r="1322">
          <cell r="I1322" t="str">
            <v>Salaries, Commission &amp; Leave as % of Sales</v>
          </cell>
          <cell r="O1322"/>
          <cell r="P1322" t="str">
            <v>440-7190</v>
          </cell>
          <cell r="Q1322" t="str">
            <v>Service</v>
          </cell>
          <cell r="R1322" t="str">
            <v>ServiceSalaries, Commission &amp; Leave as % of Sales</v>
          </cell>
          <cell r="S1322"/>
          <cell r="T1322"/>
          <cell r="U1322"/>
        </row>
        <row r="1323">
          <cell r="I1323" t="str">
            <v>Salaries, Commission &amp; Leave as % of Sales</v>
          </cell>
          <cell r="O1323"/>
          <cell r="P1323" t="str">
            <v>240-7190</v>
          </cell>
          <cell r="Q1323" t="str">
            <v>Service</v>
          </cell>
          <cell r="R1323" t="str">
            <v>ServiceSalaries, Commission &amp; Leave as % of Sales</v>
          </cell>
          <cell r="S1323"/>
          <cell r="T1323"/>
          <cell r="U1323"/>
        </row>
        <row r="1324">
          <cell r="I1324" t="str">
            <v>Salaries, Commission &amp; Leave as % of Sales</v>
          </cell>
          <cell r="O1324"/>
          <cell r="P1324" t="str">
            <v>340-7190</v>
          </cell>
          <cell r="Q1324" t="str">
            <v>Service</v>
          </cell>
          <cell r="R1324" t="str">
            <v>ServiceSalaries, Commission &amp; Leave as % of Sales</v>
          </cell>
          <cell r="S1324"/>
          <cell r="T1324"/>
          <cell r="U1324"/>
        </row>
        <row r="1325">
          <cell r="I1325" t="str">
            <v>Salaries, Commission &amp; Leave as % of Sales</v>
          </cell>
          <cell r="O1325"/>
          <cell r="P1325" t="str">
            <v>935-7190</v>
          </cell>
          <cell r="Q1325" t="str">
            <v>Bridgestone</v>
          </cell>
          <cell r="R1325" t="str">
            <v>BridgestoneSalaries, Commission &amp; Leave as % of Sales</v>
          </cell>
          <cell r="S1325"/>
          <cell r="T1325"/>
          <cell r="U1325"/>
        </row>
        <row r="1326">
          <cell r="I1326" t="str">
            <v>Salaries &amp; Commission as % of Sales</v>
          </cell>
          <cell r="O1326"/>
          <cell r="P1326" t="str">
            <v>230-7190</v>
          </cell>
          <cell r="Q1326" t="str">
            <v>Parts</v>
          </cell>
          <cell r="R1326" t="str">
            <v>PartsSalaries &amp; Commission as % of Sales</v>
          </cell>
          <cell r="S1326"/>
          <cell r="T1326"/>
          <cell r="U1326"/>
        </row>
        <row r="1327">
          <cell r="I1327" t="str">
            <v>Salaries &amp; Wages per retail</v>
          </cell>
          <cell r="O1327"/>
          <cell r="P1327" t="str">
            <v>220-7190</v>
          </cell>
          <cell r="Q1327" t="str">
            <v>Used Vehicle</v>
          </cell>
          <cell r="R1327" t="str">
            <v>Used VehicleSalaries &amp; Wages per retail</v>
          </cell>
          <cell r="S1327"/>
          <cell r="T1327"/>
          <cell r="U1327"/>
        </row>
        <row r="1328">
          <cell r="I1328" t="str">
            <v>Salaries &amp; Commission per vehicle retailed</v>
          </cell>
          <cell r="O1328"/>
          <cell r="P1328" t="str">
            <v>260-7190</v>
          </cell>
          <cell r="Q1328" t="str">
            <v>F&amp;I</v>
          </cell>
          <cell r="R1328" t="str">
            <v>F&amp;ISalaries &amp; Commission per vehicle retailed</v>
          </cell>
          <cell r="S1328"/>
          <cell r="T1328"/>
          <cell r="U1328"/>
        </row>
        <row r="1329">
          <cell r="I1329" t="str">
            <v>Salaries &amp; Commission per vehicle retailed</v>
          </cell>
          <cell r="O1329"/>
          <cell r="P1329" t="str">
            <v>160-7190</v>
          </cell>
          <cell r="Q1329" t="str">
            <v>F&amp;I</v>
          </cell>
          <cell r="R1329" t="str">
            <v>F&amp;ISalaries &amp; Commission per vehicle retailed</v>
          </cell>
          <cell r="S1329"/>
          <cell r="T1329"/>
          <cell r="U1329"/>
        </row>
        <row r="1330">
          <cell r="I1330" t="str">
            <v>Salaries &amp; Wages p.u.</v>
          </cell>
          <cell r="O1330"/>
          <cell r="P1330" t="str">
            <v>200-7190</v>
          </cell>
          <cell r="Q1330" t="str">
            <v>New Vehicle</v>
          </cell>
          <cell r="R1330" t="str">
            <v>New VehicleSalaries &amp; Wages p.u.</v>
          </cell>
          <cell r="S1330"/>
          <cell r="T1330"/>
          <cell r="U1330"/>
        </row>
        <row r="1331">
          <cell r="I1331" t="str">
            <v>Salaries &amp; Commission per vehicle retailed</v>
          </cell>
          <cell r="O1331"/>
          <cell r="P1331" t="str">
            <v>162-7190</v>
          </cell>
          <cell r="Q1331" t="str">
            <v>LEX F&amp;I</v>
          </cell>
          <cell r="R1331" t="str">
            <v>LEX F&amp;ISalaries &amp; Commission per vehicle retailed</v>
          </cell>
          <cell r="S1331"/>
          <cell r="T1331"/>
          <cell r="U1331"/>
        </row>
        <row r="1332">
          <cell r="I1332" t="str">
            <v>Salaries &amp; Commission as % of Sales</v>
          </cell>
          <cell r="O1332"/>
          <cell r="P1332" t="str">
            <v>430-7190</v>
          </cell>
          <cell r="Q1332" t="str">
            <v>Parts</v>
          </cell>
          <cell r="R1332" t="str">
            <v>PartsSalaries &amp; Commission as % of Sales</v>
          </cell>
          <cell r="S1332"/>
          <cell r="T1332"/>
          <cell r="U1332"/>
        </row>
        <row r="1333">
          <cell r="I1333" t="str">
            <v>Salaries &amp; Commission as % of Sales</v>
          </cell>
          <cell r="O1333"/>
          <cell r="P1333" t="str">
            <v>330-7190</v>
          </cell>
          <cell r="Q1333" t="str">
            <v>Parts</v>
          </cell>
          <cell r="R1333" t="str">
            <v>PartsSalaries &amp; Commission as % of Sales</v>
          </cell>
          <cell r="S1333"/>
          <cell r="T1333"/>
          <cell r="U1333"/>
        </row>
        <row r="1334">
          <cell r="I1334" t="str">
            <v>Salaries, Commission &amp; Leave as % of Sales</v>
          </cell>
          <cell r="O1334"/>
          <cell r="P1334" t="str">
            <v>936-7190</v>
          </cell>
          <cell r="Q1334" t="str">
            <v>Bridgestone</v>
          </cell>
          <cell r="R1334" t="str">
            <v>BridgestoneSalaries, Commission &amp; Leave as % of Sales</v>
          </cell>
          <cell r="S1334"/>
          <cell r="T1334"/>
          <cell r="U1334"/>
        </row>
        <row r="1335">
          <cell r="I1335" t="str">
            <v>Salaries &amp; Wages per retail</v>
          </cell>
          <cell r="O1335"/>
          <cell r="P1335" t="str">
            <v>120-7190</v>
          </cell>
          <cell r="Q1335" t="str">
            <v>Used Vehicle</v>
          </cell>
          <cell r="R1335" t="str">
            <v>Used VehicleSalaries &amp; Wages per retail</v>
          </cell>
          <cell r="S1335"/>
          <cell r="T1335"/>
          <cell r="U1335"/>
        </row>
        <row r="1336">
          <cell r="I1336" t="str">
            <v>Salaries, Commission &amp; Leave as % of Sales</v>
          </cell>
          <cell r="O1336"/>
          <cell r="P1336" t="str">
            <v>140-7190</v>
          </cell>
          <cell r="Q1336" t="str">
            <v>Service</v>
          </cell>
          <cell r="R1336" t="str">
            <v>ServiceSalaries, Commission &amp; Leave as % of Sales</v>
          </cell>
          <cell r="S1336"/>
          <cell r="T1336"/>
          <cell r="U1336"/>
        </row>
        <row r="1337">
          <cell r="I1337" t="str">
            <v>Salaries, Commission &amp; Leave as % of Sales</v>
          </cell>
          <cell r="O1337"/>
          <cell r="P1337" t="str">
            <v>142-7190</v>
          </cell>
          <cell r="Q1337" t="str">
            <v>Lex Service</v>
          </cell>
          <cell r="R1337" t="str">
            <v>Lex ServiceSalaries, Commission &amp; Leave as % of Sales</v>
          </cell>
          <cell r="S1337"/>
          <cell r="T1337"/>
          <cell r="U1337"/>
        </row>
        <row r="1338">
          <cell r="I1338" t="str">
            <v xml:space="preserve">Staff Remuneration &amp; Benefits as % of Total Gross </v>
          </cell>
          <cell r="O1338"/>
          <cell r="P1338" t="str">
            <v>170-7190</v>
          </cell>
          <cell r="Q1338" t="str">
            <v>Admin &amp; Other</v>
          </cell>
          <cell r="R1338" t="str">
            <v xml:space="preserve">Admin &amp; OtherStaff Remuneration &amp; Benefits as % of Total Gross </v>
          </cell>
          <cell r="S1338"/>
          <cell r="T1338"/>
          <cell r="U1338"/>
        </row>
        <row r="1339">
          <cell r="I1339" t="str">
            <v>Salaries &amp; Commission as % of Sales</v>
          </cell>
          <cell r="O1339"/>
          <cell r="P1339" t="str">
            <v>130-7190</v>
          </cell>
          <cell r="Q1339" t="str">
            <v>Parts</v>
          </cell>
          <cell r="R1339" t="str">
            <v>PartsSalaries &amp; Commission as % of Sales</v>
          </cell>
          <cell r="S1339"/>
          <cell r="T1339"/>
          <cell r="U1339"/>
        </row>
        <row r="1340">
          <cell r="I1340" t="str">
            <v>Salaries &amp; Commission as % of Sales</v>
          </cell>
          <cell r="O1340"/>
          <cell r="P1340" t="str">
            <v>132-7190</v>
          </cell>
          <cell r="Q1340" t="str">
            <v>LEX Parts</v>
          </cell>
          <cell r="R1340" t="str">
            <v>LEX PartsSalaries &amp; Commission as % of Sales</v>
          </cell>
          <cell r="S1340"/>
          <cell r="T1340"/>
          <cell r="U1340"/>
        </row>
        <row r="1341">
          <cell r="I1341" t="str">
            <v>Salaries &amp; Wages p.u.</v>
          </cell>
          <cell r="O1341"/>
          <cell r="P1341" t="str">
            <v>400-7190</v>
          </cell>
          <cell r="Q1341" t="str">
            <v>New Vehicle</v>
          </cell>
          <cell r="R1341" t="str">
            <v>New VehicleSalaries &amp; Wages p.u.</v>
          </cell>
          <cell r="S1341"/>
          <cell r="T1341"/>
          <cell r="U1341"/>
        </row>
        <row r="1342">
          <cell r="I1342" t="str">
            <v>Salaries &amp; Wages p.u.</v>
          </cell>
          <cell r="O1342"/>
          <cell r="P1342" t="str">
            <v>300-7190</v>
          </cell>
          <cell r="Q1342" t="str">
            <v>New Vehicle</v>
          </cell>
          <cell r="R1342" t="str">
            <v>New VehicleSalaries &amp; Wages p.u.</v>
          </cell>
          <cell r="S1342"/>
          <cell r="T1342"/>
          <cell r="U1342"/>
        </row>
        <row r="1343">
          <cell r="I1343" t="str">
            <v>Salaries &amp; Wages p.u.</v>
          </cell>
          <cell r="O1343"/>
          <cell r="P1343" t="str">
            <v>112-7210</v>
          </cell>
          <cell r="Q1343" t="str">
            <v>LEX New Vehicle</v>
          </cell>
          <cell r="R1343" t="str">
            <v>LEX New VehicleSalaries &amp; Wages p.u.</v>
          </cell>
          <cell r="S1343"/>
          <cell r="T1343"/>
          <cell r="U1343"/>
        </row>
        <row r="1344">
          <cell r="I1344" t="str">
            <v>Salaries &amp; Commission per vehicle retailed</v>
          </cell>
          <cell r="O1344"/>
          <cell r="P1344" t="str">
            <v>460-7190</v>
          </cell>
          <cell r="Q1344" t="str">
            <v>F&amp;I</v>
          </cell>
          <cell r="R1344" t="str">
            <v>F&amp;ISalaries &amp; Commission per vehicle retailed</v>
          </cell>
          <cell r="S1344"/>
          <cell r="T1344"/>
          <cell r="U1344"/>
        </row>
        <row r="1345">
          <cell r="I1345" t="str">
            <v>Salaries &amp; Commission per vehicle retailed</v>
          </cell>
          <cell r="O1345"/>
          <cell r="P1345" t="str">
            <v>360-7190</v>
          </cell>
          <cell r="Q1345" t="str">
            <v>F&amp;I</v>
          </cell>
          <cell r="R1345" t="str">
            <v>F&amp;ISalaries &amp; Commission per vehicle retailed</v>
          </cell>
          <cell r="S1345"/>
          <cell r="T1345"/>
          <cell r="U1345"/>
        </row>
        <row r="1346">
          <cell r="I1346" t="str">
            <v>Salaries &amp; Wages per retail</v>
          </cell>
          <cell r="O1346"/>
          <cell r="P1346" t="str">
            <v>122-7190</v>
          </cell>
          <cell r="Q1346" t="str">
            <v>LEX Used Vehicle</v>
          </cell>
          <cell r="R1346" t="str">
            <v>LEX Used VehicleSalaries &amp; Wages per retail</v>
          </cell>
          <cell r="S1346"/>
          <cell r="T1346"/>
          <cell r="U1346"/>
        </row>
        <row r="1347">
          <cell r="I1347" t="str">
            <v>Salaries &amp; Wages p.u.</v>
          </cell>
          <cell r="O1347"/>
          <cell r="P1347" t="str">
            <v>100-7210</v>
          </cell>
          <cell r="Q1347" t="str">
            <v>New Vehicle</v>
          </cell>
          <cell r="R1347" t="str">
            <v>New VehicleSalaries &amp; Wages p.u.</v>
          </cell>
          <cell r="S1347"/>
          <cell r="T1347"/>
          <cell r="U1347"/>
        </row>
        <row r="1348">
          <cell r="I1348" t="str">
            <v>Salaries &amp; Wages p.u.</v>
          </cell>
          <cell r="O1348"/>
          <cell r="P1348" t="str">
            <v>200-7210</v>
          </cell>
          <cell r="Q1348" t="str">
            <v>New Vehicle</v>
          </cell>
          <cell r="R1348" t="str">
            <v>New VehicleSalaries &amp; Wages p.u.</v>
          </cell>
          <cell r="S1348"/>
          <cell r="T1348"/>
          <cell r="U1348"/>
        </row>
        <row r="1349">
          <cell r="I1349" t="str">
            <v>Salaries &amp; Wages p.u.</v>
          </cell>
          <cell r="O1349"/>
          <cell r="P1349" t="str">
            <v>400-7210</v>
          </cell>
          <cell r="Q1349" t="str">
            <v>New Vehicle</v>
          </cell>
          <cell r="R1349" t="str">
            <v>New VehicleSalaries &amp; Wages p.u.</v>
          </cell>
          <cell r="S1349"/>
          <cell r="T1349"/>
          <cell r="U1349"/>
        </row>
        <row r="1350">
          <cell r="I1350" t="str">
            <v>Salaries, Commission &amp; Leave as % of Sales</v>
          </cell>
          <cell r="O1350"/>
          <cell r="P1350" t="str">
            <v>147-7190</v>
          </cell>
          <cell r="Q1350" t="str">
            <v>Service</v>
          </cell>
          <cell r="R1350" t="str">
            <v>ServiceSalaries, Commission &amp; Leave as % of Sales</v>
          </cell>
          <cell r="S1350"/>
          <cell r="T1350"/>
          <cell r="U1350"/>
        </row>
        <row r="1351">
          <cell r="I1351" t="str">
            <v>Salaries &amp; Wages per retail</v>
          </cell>
          <cell r="O1351"/>
          <cell r="P1351" t="str">
            <v>121-7190</v>
          </cell>
          <cell r="Q1351" t="str">
            <v>Used Vehicle</v>
          </cell>
          <cell r="R1351" t="str">
            <v>Used VehicleSalaries &amp; Wages per retail</v>
          </cell>
          <cell r="S1351"/>
          <cell r="T1351"/>
          <cell r="U1351"/>
        </row>
        <row r="1352">
          <cell r="I1352" t="str">
            <v>Salaries &amp; Wages per retail</v>
          </cell>
          <cell r="O1352"/>
          <cell r="P1352" t="str">
            <v>221-7190</v>
          </cell>
          <cell r="Q1352" t="str">
            <v>Used Vehicle</v>
          </cell>
          <cell r="R1352" t="str">
            <v>Used VehicleSalaries &amp; Wages per retail</v>
          </cell>
          <cell r="S1352"/>
          <cell r="T1352"/>
          <cell r="U1352"/>
        </row>
        <row r="1353">
          <cell r="I1353" t="str">
            <v>Salaries &amp; Wages per retail</v>
          </cell>
          <cell r="O1353"/>
          <cell r="P1353" t="str">
            <v>410-7190</v>
          </cell>
          <cell r="Q1353" t="str">
            <v>Used Vehicle</v>
          </cell>
          <cell r="R1353" t="str">
            <v>Used VehicleSalaries &amp; Wages per retail</v>
          </cell>
          <cell r="S1353"/>
          <cell r="T1353"/>
          <cell r="U1353"/>
        </row>
        <row r="1354">
          <cell r="I1354" t="str">
            <v>Salaries &amp; Wages per retail</v>
          </cell>
          <cell r="O1354"/>
          <cell r="P1354" t="str">
            <v>420-7190</v>
          </cell>
          <cell r="Q1354" t="str">
            <v>Used Vehicle</v>
          </cell>
          <cell r="R1354" t="str">
            <v>Used VehicleSalaries &amp; Wages per retail</v>
          </cell>
          <cell r="S1354"/>
          <cell r="T1354"/>
          <cell r="U1354"/>
        </row>
        <row r="1355">
          <cell r="I1355" t="str">
            <v>Salaries &amp; Wages per retail</v>
          </cell>
          <cell r="O1355"/>
          <cell r="P1355" t="str">
            <v>421-7190</v>
          </cell>
          <cell r="Q1355" t="str">
            <v>Used Vehicle</v>
          </cell>
          <cell r="R1355" t="str">
            <v>Used VehicleSalaries &amp; Wages per retail</v>
          </cell>
          <cell r="S1355"/>
          <cell r="T1355"/>
          <cell r="U1355"/>
        </row>
        <row r="1356">
          <cell r="I1356" t="str">
            <v>Salaries &amp; Wages per retail</v>
          </cell>
          <cell r="O1356"/>
          <cell r="P1356" t="str">
            <v>310-7190</v>
          </cell>
          <cell r="Q1356" t="str">
            <v>Used Vehicle</v>
          </cell>
          <cell r="R1356" t="str">
            <v>Used VehicleSalaries &amp; Wages per retail</v>
          </cell>
          <cell r="S1356"/>
          <cell r="T1356"/>
          <cell r="U1356"/>
        </row>
        <row r="1357">
          <cell r="I1357" t="str">
            <v>Salaries &amp; Wages per retail</v>
          </cell>
          <cell r="O1357"/>
          <cell r="P1357" t="str">
            <v>321-7190</v>
          </cell>
          <cell r="Q1357" t="str">
            <v>Used Vehicle</v>
          </cell>
          <cell r="R1357" t="str">
            <v>Used VehicleSalaries &amp; Wages per retail</v>
          </cell>
          <cell r="S1357"/>
          <cell r="T1357"/>
          <cell r="U1357"/>
        </row>
        <row r="1358">
          <cell r="I1358" t="str">
            <v>Salaries, Commission &amp; Leave as % of Sales</v>
          </cell>
          <cell r="O1358"/>
          <cell r="P1358" t="str">
            <v>140-7210</v>
          </cell>
          <cell r="Q1358" t="str">
            <v>Service</v>
          </cell>
          <cell r="R1358" t="str">
            <v>ServiceSalaries, Commission &amp; Leave as % of Sales</v>
          </cell>
          <cell r="S1358"/>
          <cell r="T1358"/>
          <cell r="U1358"/>
        </row>
        <row r="1359">
          <cell r="I1359" t="str">
            <v>Salaries, Commission &amp; Leave as % of Sales</v>
          </cell>
          <cell r="O1359"/>
          <cell r="P1359" t="str">
            <v>142-7210</v>
          </cell>
          <cell r="Q1359" t="str">
            <v>Lex Service</v>
          </cell>
          <cell r="R1359" t="str">
            <v>Lex ServiceSalaries, Commission &amp; Leave as % of Sales</v>
          </cell>
          <cell r="S1359"/>
          <cell r="T1359"/>
          <cell r="U1359"/>
        </row>
        <row r="1360">
          <cell r="I1360" t="str">
            <v>Salaries &amp; Commission as % of Sales</v>
          </cell>
          <cell r="O1360"/>
          <cell r="P1360" t="str">
            <v>132-7210</v>
          </cell>
          <cell r="Q1360" t="str">
            <v>LEX Parts</v>
          </cell>
          <cell r="R1360" t="str">
            <v>LEX PartsSalaries &amp; Commission as % of Sales</v>
          </cell>
          <cell r="S1360"/>
          <cell r="T1360"/>
          <cell r="U1360"/>
        </row>
        <row r="1361">
          <cell r="I1361" t="str">
            <v>Salaries &amp; Commission as % of Sales</v>
          </cell>
          <cell r="O1361"/>
          <cell r="P1361" t="str">
            <v>130-7210</v>
          </cell>
          <cell r="Q1361" t="str">
            <v>Parts</v>
          </cell>
          <cell r="R1361" t="str">
            <v>PartsSalaries &amp; Commission as % of Sales</v>
          </cell>
          <cell r="S1361"/>
          <cell r="T1361"/>
          <cell r="U1361"/>
        </row>
        <row r="1362">
          <cell r="I1362" t="str">
            <v>Salaries &amp; Wages p.u.</v>
          </cell>
          <cell r="O1362"/>
          <cell r="P1362" t="str">
            <v>300-7210</v>
          </cell>
          <cell r="Q1362" t="str">
            <v>New Vehicle</v>
          </cell>
          <cell r="R1362" t="str">
            <v>New VehicleSalaries &amp; Wages p.u.</v>
          </cell>
          <cell r="S1362"/>
          <cell r="T1362"/>
          <cell r="U1362"/>
        </row>
        <row r="1363">
          <cell r="I1363" t="str">
            <v>Salaries &amp; Wages p.u.</v>
          </cell>
          <cell r="O1363"/>
          <cell r="P1363" t="str">
            <v>210-7211</v>
          </cell>
          <cell r="Q1363" t="str">
            <v>New Vehicle</v>
          </cell>
          <cell r="R1363" t="str">
            <v>New VehicleSalaries &amp; Wages p.u.</v>
          </cell>
          <cell r="S1363"/>
          <cell r="T1363"/>
          <cell r="U1363"/>
        </row>
        <row r="1364">
          <cell r="I1364" t="str">
            <v>Salaries &amp; Wages per retail</v>
          </cell>
          <cell r="O1364"/>
          <cell r="P1364" t="str">
            <v>110-7210</v>
          </cell>
          <cell r="Q1364" t="str">
            <v>Used Vehicle</v>
          </cell>
          <cell r="R1364" t="str">
            <v>Used VehicleSalaries &amp; Wages per retail</v>
          </cell>
          <cell r="S1364"/>
          <cell r="T1364"/>
          <cell r="U1364"/>
        </row>
        <row r="1365">
          <cell r="I1365" t="str">
            <v>Salaries &amp; Commission per vehicle retailed</v>
          </cell>
          <cell r="O1365"/>
          <cell r="P1365" t="str">
            <v>162-7210</v>
          </cell>
          <cell r="Q1365" t="str">
            <v>LEX F&amp;I</v>
          </cell>
          <cell r="R1365" t="str">
            <v>LEX F&amp;ISalaries &amp; Commission per vehicle retailed</v>
          </cell>
          <cell r="S1365"/>
          <cell r="T1365"/>
          <cell r="U1365"/>
        </row>
        <row r="1366">
          <cell r="I1366" t="str">
            <v>Salaries &amp; Commission per vehicle retailed</v>
          </cell>
          <cell r="O1366"/>
          <cell r="P1366" t="str">
            <v>260-7210</v>
          </cell>
          <cell r="Q1366" t="str">
            <v>F&amp;I</v>
          </cell>
          <cell r="R1366" t="str">
            <v>F&amp;ISalaries &amp; Commission per vehicle retailed</v>
          </cell>
          <cell r="S1366"/>
          <cell r="T1366"/>
          <cell r="U1366"/>
        </row>
        <row r="1367">
          <cell r="I1367" t="str">
            <v>Salaries &amp; Commission per vehicle retailed</v>
          </cell>
          <cell r="O1367"/>
          <cell r="P1367" t="str">
            <v>460-7210</v>
          </cell>
          <cell r="Q1367" t="str">
            <v>F&amp;I</v>
          </cell>
          <cell r="R1367" t="str">
            <v>F&amp;ISalaries &amp; Commission per vehicle retailed</v>
          </cell>
          <cell r="S1367"/>
          <cell r="T1367"/>
          <cell r="U1367"/>
        </row>
        <row r="1368">
          <cell r="I1368" t="str">
            <v>Salaries &amp; Commission per vehicle retailed</v>
          </cell>
          <cell r="O1368"/>
          <cell r="P1368" t="str">
            <v>360-7210</v>
          </cell>
          <cell r="Q1368" t="str">
            <v>F&amp;I</v>
          </cell>
          <cell r="R1368" t="str">
            <v>F&amp;ISalaries &amp; Commission per vehicle retailed</v>
          </cell>
          <cell r="S1368"/>
          <cell r="T1368"/>
          <cell r="U1368"/>
        </row>
        <row r="1369">
          <cell r="I1369" t="str">
            <v>Salaries &amp; Commission per vehicle retailed</v>
          </cell>
          <cell r="O1369"/>
          <cell r="P1369" t="str">
            <v>160-7210</v>
          </cell>
          <cell r="Q1369" t="str">
            <v>F&amp;I</v>
          </cell>
          <cell r="R1369" t="str">
            <v>F&amp;ISalaries &amp; Commission per vehicle retailed</v>
          </cell>
          <cell r="S1369"/>
          <cell r="T1369"/>
          <cell r="U1369"/>
        </row>
        <row r="1370">
          <cell r="I1370" t="str">
            <v>Salaries &amp; Wages per retail</v>
          </cell>
          <cell r="O1370"/>
          <cell r="P1370" t="str">
            <v>122-7210</v>
          </cell>
          <cell r="Q1370" t="str">
            <v>LEX Used Vehicle</v>
          </cell>
          <cell r="R1370" t="str">
            <v>LEX Used VehicleSalaries &amp; Wages per retail</v>
          </cell>
          <cell r="S1370"/>
          <cell r="T1370"/>
          <cell r="U1370"/>
        </row>
        <row r="1371">
          <cell r="I1371" t="str">
            <v>Salaries &amp; Wages p.u.</v>
          </cell>
          <cell r="O1371"/>
          <cell r="P1371" t="str">
            <v>100-7211</v>
          </cell>
          <cell r="Q1371" t="str">
            <v>New Vehicle</v>
          </cell>
          <cell r="R1371" t="str">
            <v>New VehicleSalaries &amp; Wages p.u.</v>
          </cell>
          <cell r="S1371"/>
          <cell r="T1371"/>
          <cell r="U1371"/>
        </row>
        <row r="1372">
          <cell r="I1372" t="str">
            <v>Salaries &amp; Wages p.u.</v>
          </cell>
          <cell r="O1372"/>
          <cell r="P1372" t="str">
            <v>112-7211</v>
          </cell>
          <cell r="Q1372" t="str">
            <v>LEX New Vehicle</v>
          </cell>
          <cell r="R1372" t="str">
            <v>LEX New VehicleSalaries &amp; Wages p.u.</v>
          </cell>
          <cell r="S1372"/>
          <cell r="T1372"/>
          <cell r="U1372"/>
        </row>
        <row r="1373">
          <cell r="I1373" t="str">
            <v>Salaries &amp; Wages p.u.</v>
          </cell>
          <cell r="O1373"/>
          <cell r="P1373" t="str">
            <v>110-7211</v>
          </cell>
          <cell r="Q1373" t="str">
            <v>New Vehicle</v>
          </cell>
          <cell r="R1373" t="str">
            <v>New VehicleSalaries &amp; Wages p.u.</v>
          </cell>
          <cell r="S1373"/>
          <cell r="T1373"/>
          <cell r="U1373"/>
        </row>
        <row r="1374">
          <cell r="I1374" t="str">
            <v>Salaries, Commission &amp; Leave as % of Sales</v>
          </cell>
          <cell r="O1374"/>
          <cell r="P1374" t="str">
            <v>936-7210</v>
          </cell>
          <cell r="Q1374" t="str">
            <v>Bridgestone</v>
          </cell>
          <cell r="R1374" t="str">
            <v>BridgestoneSalaries, Commission &amp; Leave as % of Sales</v>
          </cell>
          <cell r="S1374"/>
          <cell r="T1374"/>
          <cell r="U1374"/>
        </row>
        <row r="1375">
          <cell r="I1375" t="str">
            <v>Salaries, Commission &amp; Leave as % of Sales</v>
          </cell>
          <cell r="O1375"/>
          <cell r="P1375" t="str">
            <v>935-7210</v>
          </cell>
          <cell r="Q1375" t="str">
            <v>Bridgestone</v>
          </cell>
          <cell r="R1375" t="str">
            <v>BridgestoneSalaries, Commission &amp; Leave as % of Sales</v>
          </cell>
          <cell r="S1375"/>
          <cell r="T1375"/>
          <cell r="U1375"/>
        </row>
        <row r="1376">
          <cell r="I1376" t="str">
            <v>Salaries &amp; Commission as % of Sales</v>
          </cell>
          <cell r="O1376"/>
          <cell r="P1376" t="str">
            <v>230-7210</v>
          </cell>
          <cell r="Q1376" t="str">
            <v>Parts</v>
          </cell>
          <cell r="R1376" t="str">
            <v>PartsSalaries &amp; Commission as % of Sales</v>
          </cell>
          <cell r="S1376"/>
          <cell r="T1376"/>
          <cell r="U1376"/>
        </row>
        <row r="1377">
          <cell r="I1377" t="str">
            <v>Salaries &amp; Commission as % of Sales</v>
          </cell>
          <cell r="O1377"/>
          <cell r="P1377" t="str">
            <v>430-7210</v>
          </cell>
          <cell r="Q1377" t="str">
            <v>Parts</v>
          </cell>
          <cell r="R1377" t="str">
            <v>PartsSalaries &amp; Commission as % of Sales</v>
          </cell>
          <cell r="S1377"/>
          <cell r="T1377"/>
          <cell r="U1377"/>
        </row>
        <row r="1378">
          <cell r="I1378" t="str">
            <v>Salaries &amp; Commission as % of Sales</v>
          </cell>
          <cell r="O1378"/>
          <cell r="P1378" t="str">
            <v>330-7210</v>
          </cell>
          <cell r="Q1378" t="str">
            <v>Parts</v>
          </cell>
          <cell r="R1378" t="str">
            <v>PartsSalaries &amp; Commission as % of Sales</v>
          </cell>
          <cell r="S1378"/>
          <cell r="T1378"/>
          <cell r="U1378"/>
        </row>
        <row r="1379">
          <cell r="I1379" t="str">
            <v>Salaries, Commission &amp; Leave as % of Sales</v>
          </cell>
          <cell r="O1379"/>
          <cell r="P1379" t="str">
            <v>240-7210</v>
          </cell>
          <cell r="Q1379" t="str">
            <v>Service</v>
          </cell>
          <cell r="R1379" t="str">
            <v>ServiceSalaries, Commission &amp; Leave as % of Sales</v>
          </cell>
          <cell r="S1379"/>
          <cell r="T1379"/>
          <cell r="U1379"/>
        </row>
        <row r="1380">
          <cell r="I1380" t="str">
            <v>Salaries, Commission &amp; Leave as % of Sales</v>
          </cell>
          <cell r="O1380"/>
          <cell r="P1380" t="str">
            <v>440-7210</v>
          </cell>
          <cell r="Q1380" t="str">
            <v>Service</v>
          </cell>
          <cell r="R1380" t="str">
            <v>ServiceSalaries, Commission &amp; Leave as % of Sales</v>
          </cell>
          <cell r="S1380"/>
          <cell r="T1380"/>
          <cell r="U1380"/>
        </row>
        <row r="1381">
          <cell r="I1381" t="str">
            <v>Salaries, Commission &amp; Leave as % of Sales</v>
          </cell>
          <cell r="O1381"/>
          <cell r="P1381" t="str">
            <v>340-7210</v>
          </cell>
          <cell r="Q1381" t="str">
            <v>Service</v>
          </cell>
          <cell r="R1381" t="str">
            <v>ServiceSalaries, Commission &amp; Leave as % of Sales</v>
          </cell>
          <cell r="S1381"/>
          <cell r="T1381"/>
          <cell r="U1381"/>
        </row>
        <row r="1382">
          <cell r="I1382" t="str">
            <v>Salaries, Commission &amp; Leave as % of Sales</v>
          </cell>
          <cell r="O1382"/>
          <cell r="P1382" t="str">
            <v>147-7210</v>
          </cell>
          <cell r="Q1382" t="str">
            <v>Service</v>
          </cell>
          <cell r="R1382" t="str">
            <v>ServiceSalaries, Commission &amp; Leave as % of Sales</v>
          </cell>
          <cell r="S1382"/>
          <cell r="T1382"/>
          <cell r="U1382"/>
        </row>
        <row r="1383">
          <cell r="I1383" t="str">
            <v>Salaries &amp; Wages per retail</v>
          </cell>
          <cell r="O1383"/>
          <cell r="P1383" t="str">
            <v>210-7210</v>
          </cell>
          <cell r="Q1383" t="str">
            <v>Used Vehicle</v>
          </cell>
          <cell r="R1383" t="str">
            <v>Used VehicleSalaries &amp; Wages per retail</v>
          </cell>
          <cell r="S1383"/>
          <cell r="T1383"/>
          <cell r="U1383"/>
        </row>
        <row r="1384">
          <cell r="I1384" t="str">
            <v>Salaries &amp; Wages per retail</v>
          </cell>
          <cell r="O1384"/>
          <cell r="P1384" t="str">
            <v>220-7210</v>
          </cell>
          <cell r="Q1384" t="str">
            <v>Used Vehicle</v>
          </cell>
          <cell r="R1384" t="str">
            <v>Used VehicleSalaries &amp; Wages per retail</v>
          </cell>
          <cell r="S1384"/>
          <cell r="T1384"/>
          <cell r="U1384"/>
        </row>
        <row r="1385">
          <cell r="I1385" t="str">
            <v>Salaries &amp; Wages per retail</v>
          </cell>
          <cell r="O1385"/>
          <cell r="P1385" t="str">
            <v>221-7210</v>
          </cell>
          <cell r="Q1385" t="str">
            <v>Used Vehicle</v>
          </cell>
          <cell r="R1385" t="str">
            <v>Used VehicleSalaries &amp; Wages per retail</v>
          </cell>
          <cell r="S1385"/>
          <cell r="T1385"/>
          <cell r="U1385"/>
        </row>
        <row r="1386">
          <cell r="I1386" t="str">
            <v>Salaries &amp; Wages per retail</v>
          </cell>
          <cell r="O1386"/>
          <cell r="P1386" t="str">
            <v>410-7210</v>
          </cell>
          <cell r="Q1386" t="str">
            <v>Used Vehicle</v>
          </cell>
          <cell r="R1386" t="str">
            <v>Used VehicleSalaries &amp; Wages per retail</v>
          </cell>
          <cell r="S1386"/>
          <cell r="T1386"/>
          <cell r="U1386"/>
        </row>
        <row r="1387">
          <cell r="I1387" t="str">
            <v>Salaries &amp; Wages per retail</v>
          </cell>
          <cell r="O1387"/>
          <cell r="P1387" t="str">
            <v>420-7210</v>
          </cell>
          <cell r="Q1387" t="str">
            <v>Used Vehicle</v>
          </cell>
          <cell r="R1387" t="str">
            <v>Used VehicleSalaries &amp; Wages per retail</v>
          </cell>
          <cell r="S1387"/>
          <cell r="T1387"/>
          <cell r="U1387"/>
        </row>
        <row r="1388">
          <cell r="I1388" t="str">
            <v>Salaries &amp; Wages per retail</v>
          </cell>
          <cell r="O1388"/>
          <cell r="P1388" t="str">
            <v>421-7210</v>
          </cell>
          <cell r="Q1388" t="str">
            <v>Used Vehicle</v>
          </cell>
          <cell r="R1388" t="str">
            <v>Used VehicleSalaries &amp; Wages per retail</v>
          </cell>
          <cell r="S1388"/>
          <cell r="T1388"/>
          <cell r="U1388"/>
        </row>
        <row r="1389">
          <cell r="I1389" t="str">
            <v>Salaries &amp; Wages per retail</v>
          </cell>
          <cell r="O1389"/>
          <cell r="P1389" t="str">
            <v>310-7210</v>
          </cell>
          <cell r="Q1389" t="str">
            <v>Used Vehicle</v>
          </cell>
          <cell r="R1389" t="str">
            <v>Used VehicleSalaries &amp; Wages per retail</v>
          </cell>
          <cell r="S1389"/>
          <cell r="T1389"/>
          <cell r="U1389"/>
        </row>
        <row r="1390">
          <cell r="I1390" t="str">
            <v>Salaries &amp; Wages per retail</v>
          </cell>
          <cell r="O1390"/>
          <cell r="P1390" t="str">
            <v>321-7210</v>
          </cell>
          <cell r="Q1390" t="str">
            <v>Used Vehicle</v>
          </cell>
          <cell r="R1390" t="str">
            <v>Used VehicleSalaries &amp; Wages per retail</v>
          </cell>
          <cell r="S1390"/>
          <cell r="T1390"/>
          <cell r="U1390"/>
        </row>
        <row r="1391">
          <cell r="I1391" t="str">
            <v>Salaries &amp; Wages per retail</v>
          </cell>
          <cell r="O1391"/>
          <cell r="P1391" t="str">
            <v>120-7210</v>
          </cell>
          <cell r="Q1391" t="str">
            <v>Used Vehicle</v>
          </cell>
          <cell r="R1391" t="str">
            <v>Used VehicleSalaries &amp; Wages per retail</v>
          </cell>
          <cell r="S1391"/>
          <cell r="T1391"/>
          <cell r="U1391"/>
        </row>
        <row r="1392">
          <cell r="I1392" t="str">
            <v>Salaries &amp; Wages per retail</v>
          </cell>
          <cell r="O1392"/>
          <cell r="P1392" t="str">
            <v>121-7210</v>
          </cell>
          <cell r="Q1392" t="str">
            <v>Used Vehicle</v>
          </cell>
          <cell r="R1392" t="str">
            <v>Used VehicleSalaries &amp; Wages per retail</v>
          </cell>
          <cell r="S1392"/>
          <cell r="T1392"/>
          <cell r="U1392"/>
        </row>
        <row r="1393">
          <cell r="I1393" t="str">
            <v>Salaries, Commission &amp; Leave as % of Sales</v>
          </cell>
          <cell r="O1393"/>
          <cell r="P1393" t="str">
            <v>150-7211</v>
          </cell>
          <cell r="Q1393" t="str">
            <v>Retail Detailing</v>
          </cell>
          <cell r="R1393" t="str">
            <v>Retail DetailingSalaries, Commission &amp; Leave as % of Sales</v>
          </cell>
          <cell r="S1393"/>
          <cell r="T1393"/>
          <cell r="U1393"/>
        </row>
        <row r="1394">
          <cell r="I1394" t="str">
            <v>Salaries, Commission &amp; Leave as % of Sales</v>
          </cell>
          <cell r="O1394"/>
          <cell r="P1394" t="str">
            <v>240-7211</v>
          </cell>
          <cell r="Q1394" t="str">
            <v>Service</v>
          </cell>
          <cell r="R1394" t="str">
            <v>ServiceSalaries, Commission &amp; Leave as % of Sales</v>
          </cell>
          <cell r="S1394"/>
          <cell r="T1394"/>
          <cell r="U1394"/>
        </row>
        <row r="1395">
          <cell r="I1395" t="str">
            <v>Salaries, Commission &amp; Leave as % of Sales</v>
          </cell>
          <cell r="O1395"/>
          <cell r="P1395" t="str">
            <v>440-7211</v>
          </cell>
          <cell r="Q1395" t="str">
            <v>Service</v>
          </cell>
          <cell r="R1395" t="str">
            <v>ServiceSalaries, Commission &amp; Leave as % of Sales</v>
          </cell>
          <cell r="S1395"/>
          <cell r="T1395"/>
          <cell r="U1395"/>
        </row>
        <row r="1396">
          <cell r="I1396" t="str">
            <v>Salaries, Commission &amp; Leave as % of Sales</v>
          </cell>
          <cell r="O1396"/>
          <cell r="P1396" t="str">
            <v>340-7211</v>
          </cell>
          <cell r="Q1396" t="str">
            <v>Service</v>
          </cell>
          <cell r="R1396" t="str">
            <v>ServiceSalaries, Commission &amp; Leave as % of Sales</v>
          </cell>
          <cell r="S1396"/>
          <cell r="T1396"/>
          <cell r="U1396"/>
        </row>
        <row r="1397">
          <cell r="I1397" t="str">
            <v>Salaries &amp; Wages per retail</v>
          </cell>
          <cell r="O1397"/>
          <cell r="P1397" t="str">
            <v>121-7211</v>
          </cell>
          <cell r="Q1397" t="str">
            <v>Used Vehicle</v>
          </cell>
          <cell r="R1397" t="str">
            <v>Used VehicleSalaries &amp; Wages per retail</v>
          </cell>
          <cell r="S1397"/>
          <cell r="T1397"/>
          <cell r="U1397"/>
        </row>
        <row r="1398">
          <cell r="I1398" t="str">
            <v>Salaries &amp; Commission as % of Sales</v>
          </cell>
          <cell r="O1398"/>
          <cell r="P1398" t="str">
            <v>230-7211</v>
          </cell>
          <cell r="Q1398" t="str">
            <v>Parts</v>
          </cell>
          <cell r="R1398" t="str">
            <v>PartsSalaries &amp; Commission as % of Sales</v>
          </cell>
          <cell r="S1398"/>
          <cell r="T1398"/>
          <cell r="U1398"/>
        </row>
        <row r="1399">
          <cell r="I1399" t="str">
            <v>Salaries &amp; Wages per retail</v>
          </cell>
          <cell r="O1399"/>
          <cell r="P1399" t="str">
            <v>220-7211</v>
          </cell>
          <cell r="Q1399" t="str">
            <v>Used Vehicle</v>
          </cell>
          <cell r="R1399" t="str">
            <v>Used VehicleSalaries &amp; Wages per retail</v>
          </cell>
          <cell r="S1399"/>
          <cell r="T1399"/>
          <cell r="U1399"/>
        </row>
        <row r="1400">
          <cell r="I1400" t="str">
            <v>Salaries &amp; Commission per vehicle retailed</v>
          </cell>
          <cell r="O1400"/>
          <cell r="P1400" t="str">
            <v>260-7211</v>
          </cell>
          <cell r="Q1400" t="str">
            <v>F&amp;I</v>
          </cell>
          <cell r="R1400" t="str">
            <v>F&amp;ISalaries &amp; Commission per vehicle retailed</v>
          </cell>
          <cell r="S1400"/>
          <cell r="T1400"/>
          <cell r="U1400"/>
        </row>
        <row r="1401">
          <cell r="I1401" t="str">
            <v>Salaries &amp; Wages p.u.</v>
          </cell>
          <cell r="O1401"/>
          <cell r="P1401" t="str">
            <v>200-7211</v>
          </cell>
          <cell r="Q1401" t="str">
            <v>New Vehicle</v>
          </cell>
          <cell r="R1401" t="str">
            <v>New VehicleSalaries &amp; Wages p.u.</v>
          </cell>
          <cell r="S1401"/>
          <cell r="T1401"/>
          <cell r="U1401"/>
        </row>
        <row r="1402">
          <cell r="I1402" t="str">
            <v>Salaries, Commission &amp; Leave as % of Sales</v>
          </cell>
          <cell r="O1402"/>
          <cell r="P1402" t="str">
            <v>936-7211</v>
          </cell>
          <cell r="Q1402" t="str">
            <v>Bridgestone</v>
          </cell>
          <cell r="R1402" t="str">
            <v>BridgestoneSalaries, Commission &amp; Leave as % of Sales</v>
          </cell>
          <cell r="S1402"/>
          <cell r="T1402"/>
          <cell r="U1402"/>
        </row>
        <row r="1403">
          <cell r="I1403" t="str">
            <v>Salaries, Commission &amp; Leave as % of Sales</v>
          </cell>
          <cell r="O1403"/>
          <cell r="P1403" t="str">
            <v>140-7211</v>
          </cell>
          <cell r="Q1403" t="str">
            <v>Service</v>
          </cell>
          <cell r="R1403" t="str">
            <v>ServiceSalaries, Commission &amp; Leave as % of Sales</v>
          </cell>
          <cell r="S1403" t="str">
            <v>June</v>
          </cell>
          <cell r="T1403">
            <v>6</v>
          </cell>
          <cell r="U1403">
            <v>7</v>
          </cell>
        </row>
        <row r="1404">
          <cell r="I1404" t="str">
            <v>Salaries, Commission &amp; Leave as % of Sales</v>
          </cell>
          <cell r="O1404"/>
          <cell r="P1404" t="str">
            <v>142-7211</v>
          </cell>
          <cell r="Q1404" t="str">
            <v>Lex Service</v>
          </cell>
          <cell r="R1404" t="str">
            <v>Lex ServiceSalaries, Commission &amp; Leave as % of Sales</v>
          </cell>
          <cell r="S1404"/>
          <cell r="T1404"/>
          <cell r="U1404"/>
        </row>
        <row r="1405">
          <cell r="I1405" t="str">
            <v>Salaries &amp; Commission as % of Sales</v>
          </cell>
          <cell r="O1405"/>
          <cell r="P1405" t="str">
            <v>130-7211</v>
          </cell>
          <cell r="Q1405" t="str">
            <v>Parts</v>
          </cell>
          <cell r="R1405" t="str">
            <v>PartsSalaries &amp; Commission as % of Sales</v>
          </cell>
          <cell r="S1405"/>
          <cell r="T1405"/>
          <cell r="U1405"/>
        </row>
        <row r="1406">
          <cell r="I1406" t="str">
            <v>Salaries &amp; Commission as % of Sales</v>
          </cell>
          <cell r="O1406"/>
          <cell r="P1406" t="str">
            <v>132-7211</v>
          </cell>
          <cell r="Q1406" t="str">
            <v>LEX Parts</v>
          </cell>
          <cell r="R1406" t="str">
            <v>LEX PartsSalaries &amp; Commission as % of Sales</v>
          </cell>
          <cell r="S1406"/>
          <cell r="T1406"/>
          <cell r="U1406"/>
        </row>
        <row r="1407">
          <cell r="I1407" t="str">
            <v>Salaries &amp; Wages p.u.</v>
          </cell>
          <cell r="O1407"/>
          <cell r="P1407" t="str">
            <v>400-7211</v>
          </cell>
          <cell r="Q1407" t="str">
            <v>New Vehicle</v>
          </cell>
          <cell r="R1407" t="str">
            <v>New VehicleSalaries &amp; Wages p.u.</v>
          </cell>
          <cell r="S1407"/>
          <cell r="T1407"/>
          <cell r="U1407"/>
        </row>
        <row r="1408">
          <cell r="I1408" t="str">
            <v>Salaries &amp; Wages p.u.</v>
          </cell>
          <cell r="O1408"/>
          <cell r="P1408" t="str">
            <v>300-7211</v>
          </cell>
          <cell r="Q1408" t="str">
            <v>New Vehicle</v>
          </cell>
          <cell r="R1408" t="str">
            <v>New VehicleSalaries &amp; Wages p.u.</v>
          </cell>
          <cell r="S1408"/>
          <cell r="T1408"/>
          <cell r="U1408"/>
        </row>
        <row r="1409">
          <cell r="I1409" t="str">
            <v>Salaries &amp; Wages p.u.</v>
          </cell>
          <cell r="O1409"/>
          <cell r="P1409" t="str">
            <v>112-7220</v>
          </cell>
          <cell r="Q1409" t="str">
            <v>LEX New Vehicle</v>
          </cell>
          <cell r="R1409" t="str">
            <v>LEX New VehicleSalaries &amp; Wages p.u.</v>
          </cell>
          <cell r="S1409"/>
          <cell r="T1409"/>
          <cell r="U1409"/>
        </row>
        <row r="1410">
          <cell r="I1410" t="str">
            <v>Salaries &amp; Commission per vehicle retailed</v>
          </cell>
          <cell r="O1410"/>
          <cell r="P1410" t="str">
            <v>162-7211</v>
          </cell>
          <cell r="Q1410" t="str">
            <v>LEX F&amp;I</v>
          </cell>
          <cell r="R1410" t="str">
            <v>LEX F&amp;ISalaries &amp; Commission per vehicle retailed</v>
          </cell>
          <cell r="S1410"/>
          <cell r="T1410"/>
          <cell r="U1410"/>
        </row>
        <row r="1411">
          <cell r="I1411" t="str">
            <v>Salaries &amp; Commission per vehicle retailed</v>
          </cell>
          <cell r="O1411"/>
          <cell r="P1411" t="str">
            <v>160-7211</v>
          </cell>
          <cell r="Q1411" t="str">
            <v>F&amp;I</v>
          </cell>
          <cell r="R1411" t="str">
            <v>F&amp;ISalaries &amp; Commission per vehicle retailed</v>
          </cell>
          <cell r="S1411"/>
          <cell r="T1411"/>
          <cell r="U1411"/>
        </row>
        <row r="1412">
          <cell r="I1412" t="str">
            <v>Salaries &amp; Commission per vehicle retailed</v>
          </cell>
          <cell r="O1412"/>
          <cell r="P1412" t="str">
            <v>460-7211</v>
          </cell>
          <cell r="Q1412" t="str">
            <v>F&amp;I</v>
          </cell>
          <cell r="R1412" t="str">
            <v>F&amp;ISalaries &amp; Commission per vehicle retailed</v>
          </cell>
          <cell r="S1412"/>
          <cell r="T1412"/>
          <cell r="U1412"/>
        </row>
        <row r="1413">
          <cell r="I1413" t="str">
            <v>Salaries &amp; Commission per vehicle retailed</v>
          </cell>
          <cell r="O1413"/>
          <cell r="P1413" t="str">
            <v>360-7211</v>
          </cell>
          <cell r="Q1413" t="str">
            <v>F&amp;I</v>
          </cell>
          <cell r="R1413" t="str">
            <v>F&amp;ISalaries &amp; Commission per vehicle retailed</v>
          </cell>
          <cell r="S1413"/>
          <cell r="T1413"/>
          <cell r="U1413"/>
        </row>
        <row r="1414">
          <cell r="I1414" t="str">
            <v>Salaries &amp; Wages per retail</v>
          </cell>
          <cell r="O1414"/>
          <cell r="P1414" t="str">
            <v>122-7211</v>
          </cell>
          <cell r="Q1414" t="str">
            <v>LEX Used Vehicle</v>
          </cell>
          <cell r="R1414" t="str">
            <v>LEX Used VehicleSalaries &amp; Wages per retail</v>
          </cell>
          <cell r="S1414"/>
          <cell r="T1414"/>
          <cell r="U1414"/>
        </row>
        <row r="1415">
          <cell r="I1415" t="str">
            <v>Salaries &amp; Wages p.u.</v>
          </cell>
          <cell r="O1415"/>
          <cell r="P1415" t="str">
            <v>100-7220</v>
          </cell>
          <cell r="Q1415" t="str">
            <v>New Vehicle</v>
          </cell>
          <cell r="R1415" t="str">
            <v>New VehicleSalaries &amp; Wages p.u.</v>
          </cell>
          <cell r="S1415"/>
          <cell r="T1415"/>
          <cell r="U1415"/>
        </row>
        <row r="1416">
          <cell r="I1416" t="str">
            <v>Salaries &amp; Wages p.u.</v>
          </cell>
          <cell r="O1416"/>
          <cell r="P1416" t="str">
            <v>200-7220</v>
          </cell>
          <cell r="Q1416" t="str">
            <v>New Vehicle</v>
          </cell>
          <cell r="R1416" t="str">
            <v>New VehicleSalaries &amp; Wages p.u.</v>
          </cell>
          <cell r="S1416"/>
          <cell r="T1416"/>
          <cell r="U1416"/>
        </row>
        <row r="1417">
          <cell r="I1417" t="str">
            <v>Salaries &amp; Wages p.u.</v>
          </cell>
          <cell r="O1417"/>
          <cell r="P1417" t="str">
            <v>400-7220</v>
          </cell>
          <cell r="Q1417" t="str">
            <v>New Vehicle</v>
          </cell>
          <cell r="R1417" t="str">
            <v>New VehicleSalaries &amp; Wages p.u.</v>
          </cell>
          <cell r="S1417"/>
          <cell r="T1417"/>
          <cell r="U1417"/>
        </row>
        <row r="1418">
          <cell r="I1418" t="str">
            <v>Salaries, Commission &amp; Leave as % of Sales</v>
          </cell>
          <cell r="O1418"/>
          <cell r="P1418" t="str">
            <v>935-7211</v>
          </cell>
          <cell r="Q1418" t="str">
            <v>Bridgestone</v>
          </cell>
          <cell r="R1418" t="str">
            <v>BridgestoneSalaries, Commission &amp; Leave as % of Sales</v>
          </cell>
          <cell r="S1418"/>
          <cell r="T1418"/>
          <cell r="U1418"/>
        </row>
        <row r="1419">
          <cell r="I1419" t="str">
            <v>Salaries &amp; Commission as % of Sales</v>
          </cell>
          <cell r="O1419"/>
          <cell r="P1419" t="str">
            <v>430-7211</v>
          </cell>
          <cell r="Q1419" t="str">
            <v>Parts</v>
          </cell>
          <cell r="R1419" t="str">
            <v>PartsSalaries &amp; Commission as % of Sales</v>
          </cell>
          <cell r="S1419"/>
          <cell r="T1419"/>
          <cell r="U1419"/>
        </row>
        <row r="1420">
          <cell r="I1420" t="str">
            <v>Salaries &amp; Commission as % of Sales</v>
          </cell>
          <cell r="O1420"/>
          <cell r="P1420" t="str">
            <v>330-7211</v>
          </cell>
          <cell r="Q1420" t="str">
            <v>Parts</v>
          </cell>
          <cell r="R1420" t="str">
            <v>PartsSalaries &amp; Commission as % of Sales</v>
          </cell>
          <cell r="S1420"/>
          <cell r="T1420"/>
          <cell r="U1420"/>
        </row>
        <row r="1421">
          <cell r="I1421" t="str">
            <v>Salaries, Commission &amp; Leave as % of Sales</v>
          </cell>
          <cell r="O1421"/>
          <cell r="P1421" t="str">
            <v>147-7211</v>
          </cell>
          <cell r="Q1421" t="str">
            <v>Service</v>
          </cell>
          <cell r="R1421" t="str">
            <v>ServiceSalaries, Commission &amp; Leave as % of Sales</v>
          </cell>
          <cell r="S1421"/>
          <cell r="T1421"/>
          <cell r="U1421"/>
        </row>
        <row r="1422">
          <cell r="I1422" t="str">
            <v>Salaries &amp; Wages per retail</v>
          </cell>
          <cell r="O1422"/>
          <cell r="P1422" t="str">
            <v>221-7211</v>
          </cell>
          <cell r="Q1422" t="str">
            <v>Used Vehicle</v>
          </cell>
          <cell r="R1422" t="str">
            <v>Used VehicleSalaries &amp; Wages per retail</v>
          </cell>
          <cell r="S1422"/>
          <cell r="T1422"/>
          <cell r="U1422"/>
        </row>
        <row r="1423">
          <cell r="I1423" t="str">
            <v>Salaries &amp; Wages per retail</v>
          </cell>
          <cell r="O1423"/>
          <cell r="P1423" t="str">
            <v>410-7211</v>
          </cell>
          <cell r="Q1423" t="str">
            <v>Used Vehicle</v>
          </cell>
          <cell r="R1423" t="str">
            <v>Used VehicleSalaries &amp; Wages per retail</v>
          </cell>
          <cell r="S1423"/>
          <cell r="T1423"/>
          <cell r="U1423"/>
        </row>
        <row r="1424">
          <cell r="I1424" t="str">
            <v>Salaries &amp; Wages per retail</v>
          </cell>
          <cell r="O1424"/>
          <cell r="P1424" t="str">
            <v>420-7211</v>
          </cell>
          <cell r="Q1424" t="str">
            <v>Used Vehicle</v>
          </cell>
          <cell r="R1424" t="str">
            <v>Used VehicleSalaries &amp; Wages per retail</v>
          </cell>
          <cell r="S1424"/>
          <cell r="T1424"/>
          <cell r="U1424"/>
        </row>
        <row r="1425">
          <cell r="I1425" t="str">
            <v>Salaries &amp; Wages per retail</v>
          </cell>
          <cell r="O1425"/>
          <cell r="P1425" t="str">
            <v>421-7211</v>
          </cell>
          <cell r="Q1425" t="str">
            <v>Used Vehicle</v>
          </cell>
          <cell r="R1425" t="str">
            <v>Used VehicleSalaries &amp; Wages per retail</v>
          </cell>
          <cell r="S1425"/>
          <cell r="T1425"/>
          <cell r="U1425"/>
        </row>
        <row r="1426">
          <cell r="I1426" t="str">
            <v>Salaries &amp; Wages per retail</v>
          </cell>
          <cell r="O1426"/>
          <cell r="P1426" t="str">
            <v>310-7211</v>
          </cell>
          <cell r="Q1426" t="str">
            <v>Used Vehicle</v>
          </cell>
          <cell r="R1426" t="str">
            <v>Used VehicleSalaries &amp; Wages per retail</v>
          </cell>
          <cell r="S1426"/>
          <cell r="T1426"/>
          <cell r="U1426"/>
        </row>
        <row r="1427">
          <cell r="I1427" t="str">
            <v>Salaries &amp; Wages per retail</v>
          </cell>
          <cell r="O1427"/>
          <cell r="P1427" t="str">
            <v>321-7211</v>
          </cell>
          <cell r="Q1427" t="str">
            <v>Used Vehicle</v>
          </cell>
          <cell r="R1427" t="str">
            <v>Used VehicleSalaries &amp; Wages per retail</v>
          </cell>
          <cell r="S1427"/>
          <cell r="T1427"/>
          <cell r="U1427"/>
        </row>
        <row r="1428">
          <cell r="I1428" t="str">
            <v>Salaries &amp; Wages per retail</v>
          </cell>
          <cell r="O1428"/>
          <cell r="P1428" t="str">
            <v>120-7211</v>
          </cell>
          <cell r="Q1428" t="str">
            <v>Used Vehicle</v>
          </cell>
          <cell r="R1428" t="str">
            <v>Used VehicleSalaries &amp; Wages per retail</v>
          </cell>
          <cell r="S1428"/>
          <cell r="T1428"/>
          <cell r="U1428"/>
        </row>
        <row r="1429">
          <cell r="I1429" t="str">
            <v>Salaries, Commission &amp; Leave as % of Sales</v>
          </cell>
          <cell r="O1429"/>
          <cell r="P1429" t="str">
            <v>140-7220</v>
          </cell>
          <cell r="Q1429" t="str">
            <v>Service</v>
          </cell>
          <cell r="R1429" t="str">
            <v>ServiceSalaries, Commission &amp; Leave as % of Sales</v>
          </cell>
          <cell r="S1429"/>
          <cell r="T1429"/>
          <cell r="U1429"/>
        </row>
        <row r="1430">
          <cell r="I1430" t="str">
            <v>Salaries, Commission &amp; Leave as % of Sales</v>
          </cell>
          <cell r="O1430"/>
          <cell r="P1430" t="str">
            <v>142-7220</v>
          </cell>
          <cell r="Q1430" t="str">
            <v>Lex Service</v>
          </cell>
          <cell r="R1430" t="str">
            <v>Lex ServiceSalaries, Commission &amp; Leave as % of Sales</v>
          </cell>
          <cell r="S1430"/>
          <cell r="T1430"/>
          <cell r="U1430"/>
        </row>
        <row r="1431">
          <cell r="I1431" t="str">
            <v>Salaries &amp; Commission as % of Sales</v>
          </cell>
          <cell r="O1431"/>
          <cell r="P1431" t="str">
            <v>132-7220</v>
          </cell>
          <cell r="Q1431" t="str">
            <v>LEX Parts</v>
          </cell>
          <cell r="R1431" t="str">
            <v>LEX PartsSalaries &amp; Commission as % of Sales</v>
          </cell>
          <cell r="S1431"/>
          <cell r="T1431"/>
          <cell r="U1431"/>
        </row>
        <row r="1432">
          <cell r="I1432" t="str">
            <v>Salaries &amp; Commission as % of Sales</v>
          </cell>
          <cell r="O1432"/>
          <cell r="P1432" t="str">
            <v>130-7220</v>
          </cell>
          <cell r="Q1432" t="str">
            <v>Parts</v>
          </cell>
          <cell r="R1432" t="str">
            <v>PartsSalaries &amp; Commission as % of Sales</v>
          </cell>
          <cell r="S1432"/>
          <cell r="T1432"/>
          <cell r="U1432"/>
        </row>
        <row r="1433">
          <cell r="I1433" t="str">
            <v>Salaries &amp; Wages p.u.</v>
          </cell>
          <cell r="O1433"/>
          <cell r="P1433" t="str">
            <v>300-7220</v>
          </cell>
          <cell r="Q1433" t="str">
            <v>New Vehicle</v>
          </cell>
          <cell r="R1433" t="str">
            <v>New VehicleSalaries &amp; Wages p.u.</v>
          </cell>
          <cell r="S1433"/>
          <cell r="T1433"/>
          <cell r="U1433"/>
        </row>
        <row r="1434">
          <cell r="I1434" t="str">
            <v>Commission p.u.</v>
          </cell>
          <cell r="O1434"/>
          <cell r="P1434" t="str">
            <v>112-7280</v>
          </cell>
          <cell r="Q1434" t="str">
            <v>LEX New Vehicle</v>
          </cell>
          <cell r="R1434" t="str">
            <v>LEX New VehicleCommission p.u.</v>
          </cell>
          <cell r="S1434"/>
          <cell r="T1434"/>
          <cell r="U1434"/>
        </row>
        <row r="1435">
          <cell r="I1435" t="str">
            <v>Salaries &amp; Wages per retail</v>
          </cell>
          <cell r="O1435"/>
          <cell r="P1435" t="str">
            <v>110-7220</v>
          </cell>
          <cell r="Q1435" t="str">
            <v>Used Vehicle</v>
          </cell>
          <cell r="R1435" t="str">
            <v>Used VehicleSalaries &amp; Wages per retail</v>
          </cell>
          <cell r="S1435"/>
          <cell r="T1435"/>
          <cell r="U1435"/>
        </row>
        <row r="1436">
          <cell r="I1436" t="str">
            <v>Salaries &amp; Commission per vehicle retailed</v>
          </cell>
          <cell r="O1436"/>
          <cell r="P1436" t="str">
            <v>162-7220</v>
          </cell>
          <cell r="Q1436" t="str">
            <v>LEX F&amp;I</v>
          </cell>
          <cell r="R1436" t="str">
            <v>LEX F&amp;ISalaries &amp; Commission per vehicle retailed</v>
          </cell>
          <cell r="S1436"/>
          <cell r="T1436"/>
          <cell r="U1436"/>
        </row>
        <row r="1437">
          <cell r="I1437" t="str">
            <v>Salaries &amp; Commission per vehicle retailed</v>
          </cell>
          <cell r="O1437"/>
          <cell r="P1437" t="str">
            <v>260-7220</v>
          </cell>
          <cell r="Q1437" t="str">
            <v>F&amp;I</v>
          </cell>
          <cell r="R1437" t="str">
            <v>F&amp;ISalaries &amp; Commission per vehicle retailed</v>
          </cell>
          <cell r="S1437"/>
          <cell r="T1437"/>
          <cell r="U1437"/>
        </row>
        <row r="1438">
          <cell r="I1438" t="str">
            <v>Salaries &amp; Commission per vehicle retailed</v>
          </cell>
          <cell r="O1438"/>
          <cell r="P1438" t="str">
            <v>460-7220</v>
          </cell>
          <cell r="Q1438" t="str">
            <v>F&amp;I</v>
          </cell>
          <cell r="R1438" t="str">
            <v>F&amp;ISalaries &amp; Commission per vehicle retailed</v>
          </cell>
          <cell r="S1438"/>
          <cell r="T1438"/>
          <cell r="U1438"/>
        </row>
        <row r="1439">
          <cell r="I1439" t="str">
            <v>Salaries &amp; Commission per vehicle retailed</v>
          </cell>
          <cell r="O1439"/>
          <cell r="P1439" t="str">
            <v>360-7220</v>
          </cell>
          <cell r="Q1439" t="str">
            <v>F&amp;I</v>
          </cell>
          <cell r="R1439" t="str">
            <v>F&amp;ISalaries &amp; Commission per vehicle retailed</v>
          </cell>
          <cell r="S1439"/>
          <cell r="T1439"/>
          <cell r="U1439"/>
        </row>
        <row r="1440">
          <cell r="I1440" t="str">
            <v>Salaries &amp; Commission per vehicle retailed</v>
          </cell>
          <cell r="O1440"/>
          <cell r="P1440" t="str">
            <v>160-7220</v>
          </cell>
          <cell r="Q1440" t="str">
            <v>F&amp;I</v>
          </cell>
          <cell r="R1440" t="str">
            <v>F&amp;ISalaries &amp; Commission per vehicle retailed</v>
          </cell>
          <cell r="S1440"/>
          <cell r="T1440"/>
          <cell r="U1440"/>
        </row>
        <row r="1441">
          <cell r="I1441" t="str">
            <v>Salaries &amp; Wages per retail</v>
          </cell>
          <cell r="O1441"/>
          <cell r="P1441" t="str">
            <v>122-7220</v>
          </cell>
          <cell r="Q1441" t="str">
            <v>LEX Used Vehicle</v>
          </cell>
          <cell r="R1441" t="str">
            <v>LEX Used VehicleSalaries &amp; Wages per retail</v>
          </cell>
          <cell r="S1441"/>
          <cell r="T1441"/>
          <cell r="U1441"/>
        </row>
        <row r="1442">
          <cell r="I1442" t="str">
            <v>Commission p.u.</v>
          </cell>
          <cell r="O1442"/>
          <cell r="P1442" t="str">
            <v>100-7280</v>
          </cell>
          <cell r="Q1442" t="str">
            <v>New Vehicle</v>
          </cell>
          <cell r="R1442" t="str">
            <v>New VehicleCommission p.u.</v>
          </cell>
          <cell r="S1442"/>
          <cell r="T1442"/>
          <cell r="U1442"/>
        </row>
        <row r="1443">
          <cell r="I1443" t="str">
            <v>Commission p.u.</v>
          </cell>
          <cell r="O1443"/>
          <cell r="P1443" t="str">
            <v>110-7280</v>
          </cell>
          <cell r="Q1443" t="str">
            <v>New Vehicle</v>
          </cell>
          <cell r="R1443" t="str">
            <v>New VehicleCommission p.u.</v>
          </cell>
          <cell r="S1443"/>
          <cell r="T1443"/>
          <cell r="U1443"/>
        </row>
        <row r="1444">
          <cell r="I1444" t="str">
            <v>Commission p.u.</v>
          </cell>
          <cell r="O1444"/>
          <cell r="P1444" t="str">
            <v>200-7280</v>
          </cell>
          <cell r="Q1444" t="str">
            <v>New Vehicle</v>
          </cell>
          <cell r="R1444" t="str">
            <v>New VehicleCommission p.u.</v>
          </cell>
          <cell r="S1444"/>
          <cell r="T1444"/>
          <cell r="U1444"/>
        </row>
        <row r="1445">
          <cell r="I1445" t="str">
            <v>Salaries, Commission &amp; Leave as % of Sales</v>
          </cell>
          <cell r="O1445"/>
          <cell r="P1445" t="str">
            <v>936-7220</v>
          </cell>
          <cell r="Q1445" t="str">
            <v>Bridgestone</v>
          </cell>
          <cell r="R1445" t="str">
            <v>BridgestoneSalaries, Commission &amp; Leave as % of Sales</v>
          </cell>
          <cell r="S1445"/>
          <cell r="T1445"/>
          <cell r="U1445"/>
        </row>
        <row r="1446">
          <cell r="I1446" t="str">
            <v>Salaries, Commission &amp; Leave as % of Sales</v>
          </cell>
          <cell r="O1446"/>
          <cell r="P1446" t="str">
            <v>935-7220</v>
          </cell>
          <cell r="Q1446" t="str">
            <v>Bridgestone</v>
          </cell>
          <cell r="R1446" t="str">
            <v>BridgestoneSalaries, Commission &amp; Leave as % of Sales</v>
          </cell>
          <cell r="S1446"/>
          <cell r="T1446"/>
          <cell r="U1446"/>
        </row>
        <row r="1447">
          <cell r="I1447" t="str">
            <v>Salaries &amp; Commission as % of Sales</v>
          </cell>
          <cell r="O1447"/>
          <cell r="P1447" t="str">
            <v>230-7220</v>
          </cell>
          <cell r="Q1447" t="str">
            <v>Parts</v>
          </cell>
          <cell r="R1447" t="str">
            <v>PartsSalaries &amp; Commission as % of Sales</v>
          </cell>
          <cell r="S1447"/>
          <cell r="T1447"/>
          <cell r="U1447"/>
        </row>
        <row r="1448">
          <cell r="I1448" t="str">
            <v>Salaries &amp; Commission as % of Sales</v>
          </cell>
          <cell r="O1448"/>
          <cell r="P1448" t="str">
            <v>430-7220</v>
          </cell>
          <cell r="Q1448" t="str">
            <v>Parts</v>
          </cell>
          <cell r="R1448" t="str">
            <v>PartsSalaries &amp; Commission as % of Sales</v>
          </cell>
          <cell r="S1448"/>
          <cell r="T1448"/>
          <cell r="U1448"/>
        </row>
        <row r="1449">
          <cell r="I1449" t="str">
            <v>Salaries &amp; Commission as % of Sales</v>
          </cell>
          <cell r="O1449"/>
          <cell r="P1449" t="str">
            <v>330-7220</v>
          </cell>
          <cell r="Q1449" t="str">
            <v>Parts</v>
          </cell>
          <cell r="R1449" t="str">
            <v>PartsSalaries &amp; Commission as % of Sales</v>
          </cell>
          <cell r="S1449"/>
          <cell r="T1449"/>
          <cell r="U1449"/>
        </row>
        <row r="1450">
          <cell r="I1450" t="str">
            <v>Salaries, Commission &amp; Leave as % of Sales</v>
          </cell>
          <cell r="O1450"/>
          <cell r="P1450" t="str">
            <v>240-7220</v>
          </cell>
          <cell r="Q1450" t="str">
            <v>Service</v>
          </cell>
          <cell r="R1450" t="str">
            <v>ServiceSalaries, Commission &amp; Leave as % of Sales</v>
          </cell>
          <cell r="S1450"/>
          <cell r="T1450"/>
          <cell r="U1450"/>
        </row>
        <row r="1451">
          <cell r="I1451" t="str">
            <v>Salaries, Commission &amp; Leave as % of Sales</v>
          </cell>
          <cell r="O1451"/>
          <cell r="P1451" t="str">
            <v>440-7220</v>
          </cell>
          <cell r="Q1451" t="str">
            <v>Service</v>
          </cell>
          <cell r="R1451" t="str">
            <v>ServiceSalaries, Commission &amp; Leave as % of Sales</v>
          </cell>
          <cell r="S1451"/>
          <cell r="T1451"/>
          <cell r="U1451"/>
        </row>
        <row r="1452">
          <cell r="I1452" t="str">
            <v>Salaries, Commission &amp; Leave as % of Sales</v>
          </cell>
          <cell r="O1452"/>
          <cell r="P1452" t="str">
            <v>340-7220</v>
          </cell>
          <cell r="Q1452" t="str">
            <v>Service</v>
          </cell>
          <cell r="R1452" t="str">
            <v>ServiceSalaries, Commission &amp; Leave as % of Sales</v>
          </cell>
          <cell r="S1452"/>
          <cell r="T1452"/>
          <cell r="U1452"/>
        </row>
        <row r="1453">
          <cell r="I1453" t="str">
            <v>Salaries, Commission &amp; Leave as % of Sales</v>
          </cell>
          <cell r="O1453"/>
          <cell r="P1453" t="str">
            <v>147-7220</v>
          </cell>
          <cell r="Q1453" t="str">
            <v>Service</v>
          </cell>
          <cell r="R1453" t="str">
            <v>ServiceSalaries, Commission &amp; Leave as % of Sales</v>
          </cell>
          <cell r="S1453"/>
          <cell r="T1453"/>
          <cell r="U1453"/>
        </row>
        <row r="1454">
          <cell r="I1454" t="str">
            <v>Salaries &amp; Wages per retail</v>
          </cell>
          <cell r="O1454"/>
          <cell r="P1454" t="str">
            <v>210-7220</v>
          </cell>
          <cell r="Q1454" t="str">
            <v>Used Vehicle</v>
          </cell>
          <cell r="R1454" t="str">
            <v>Used VehicleSalaries &amp; Wages per retail</v>
          </cell>
          <cell r="S1454"/>
          <cell r="T1454"/>
          <cell r="U1454"/>
        </row>
        <row r="1455">
          <cell r="I1455" t="str">
            <v>Salaries &amp; Wages per retail</v>
          </cell>
          <cell r="O1455"/>
          <cell r="P1455" t="str">
            <v>220-7220</v>
          </cell>
          <cell r="Q1455" t="str">
            <v>Used Vehicle</v>
          </cell>
          <cell r="R1455" t="str">
            <v>Used VehicleSalaries &amp; Wages per retail</v>
          </cell>
          <cell r="S1455"/>
          <cell r="T1455"/>
          <cell r="U1455"/>
        </row>
        <row r="1456">
          <cell r="I1456" t="str">
            <v>Salaries &amp; Wages per retail</v>
          </cell>
          <cell r="O1456"/>
          <cell r="P1456" t="str">
            <v>221-7220</v>
          </cell>
          <cell r="Q1456" t="str">
            <v>Used Vehicle</v>
          </cell>
          <cell r="R1456" t="str">
            <v>Used VehicleSalaries &amp; Wages per retail</v>
          </cell>
          <cell r="S1456"/>
          <cell r="T1456"/>
          <cell r="U1456"/>
        </row>
        <row r="1457">
          <cell r="I1457" t="str">
            <v>Salaries &amp; Wages per retail</v>
          </cell>
          <cell r="O1457"/>
          <cell r="P1457" t="str">
            <v>410-7220</v>
          </cell>
          <cell r="Q1457" t="str">
            <v>Used Vehicle</v>
          </cell>
          <cell r="R1457" t="str">
            <v>Used VehicleSalaries &amp; Wages per retail</v>
          </cell>
          <cell r="S1457"/>
          <cell r="T1457"/>
          <cell r="U1457"/>
        </row>
        <row r="1458">
          <cell r="I1458" t="str">
            <v>Salaries &amp; Wages per retail</v>
          </cell>
          <cell r="O1458"/>
          <cell r="P1458" t="str">
            <v>420-7220</v>
          </cell>
          <cell r="Q1458" t="str">
            <v>Used Vehicle</v>
          </cell>
          <cell r="R1458" t="str">
            <v>Used VehicleSalaries &amp; Wages per retail</v>
          </cell>
          <cell r="S1458"/>
          <cell r="T1458"/>
          <cell r="U1458"/>
        </row>
        <row r="1459">
          <cell r="I1459" t="str">
            <v>Salaries &amp; Wages per retail</v>
          </cell>
          <cell r="O1459"/>
          <cell r="P1459" t="str">
            <v>421-7220</v>
          </cell>
          <cell r="Q1459" t="str">
            <v>Used Vehicle</v>
          </cell>
          <cell r="R1459" t="str">
            <v>Used VehicleSalaries &amp; Wages per retail</v>
          </cell>
          <cell r="S1459"/>
          <cell r="T1459"/>
          <cell r="U1459"/>
        </row>
        <row r="1460">
          <cell r="I1460" t="str">
            <v>Salaries &amp; Wages per retail</v>
          </cell>
          <cell r="O1460"/>
          <cell r="P1460" t="str">
            <v>310-7220</v>
          </cell>
          <cell r="Q1460" t="str">
            <v>Used Vehicle</v>
          </cell>
          <cell r="R1460" t="str">
            <v>Used VehicleSalaries &amp; Wages per retail</v>
          </cell>
          <cell r="S1460"/>
          <cell r="T1460"/>
          <cell r="U1460"/>
        </row>
        <row r="1461">
          <cell r="I1461" t="str">
            <v>Salaries &amp; Wages per retail</v>
          </cell>
          <cell r="O1461"/>
          <cell r="P1461" t="str">
            <v>321-7220</v>
          </cell>
          <cell r="Q1461" t="str">
            <v>Used Vehicle</v>
          </cell>
          <cell r="R1461" t="str">
            <v>Used VehicleSalaries &amp; Wages per retail</v>
          </cell>
          <cell r="S1461"/>
          <cell r="T1461"/>
          <cell r="U1461"/>
        </row>
        <row r="1462">
          <cell r="I1462" t="str">
            <v>Salaries &amp; Wages per retail</v>
          </cell>
          <cell r="O1462"/>
          <cell r="P1462" t="str">
            <v>120-7220</v>
          </cell>
          <cell r="Q1462" t="str">
            <v>Used Vehicle</v>
          </cell>
          <cell r="R1462" t="str">
            <v>Used VehicleSalaries &amp; Wages per retail</v>
          </cell>
          <cell r="S1462"/>
          <cell r="T1462"/>
          <cell r="U1462"/>
        </row>
        <row r="1463">
          <cell r="I1463" t="str">
            <v>Salaries &amp; Wages per retail</v>
          </cell>
          <cell r="O1463"/>
          <cell r="P1463" t="str">
            <v>121-7220</v>
          </cell>
          <cell r="Q1463" t="str">
            <v>Used Vehicle</v>
          </cell>
          <cell r="R1463" t="str">
            <v>Used VehicleSalaries &amp; Wages per retail</v>
          </cell>
          <cell r="S1463"/>
          <cell r="T1463"/>
          <cell r="U1463"/>
        </row>
        <row r="1464">
          <cell r="I1464" t="str">
            <v xml:space="preserve">Staff Remuneration &amp; Benefits as % of Total Gross </v>
          </cell>
          <cell r="O1464"/>
          <cell r="P1464" t="str">
            <v>240-7240</v>
          </cell>
          <cell r="Q1464" t="str">
            <v>Admin &amp; Other</v>
          </cell>
          <cell r="R1464" t="str">
            <v xml:space="preserve">Admin &amp; OtherStaff Remuneration &amp; Benefits as % of Total Gross </v>
          </cell>
          <cell r="S1464"/>
          <cell r="T1464"/>
          <cell r="U1464"/>
        </row>
        <row r="1465">
          <cell r="I1465" t="str">
            <v xml:space="preserve">Staff Remuneration &amp; Benefits as % of Total Gross </v>
          </cell>
          <cell r="O1465"/>
          <cell r="P1465" t="str">
            <v>340-7240</v>
          </cell>
          <cell r="Q1465" t="str">
            <v>Admin &amp; Other</v>
          </cell>
          <cell r="R1465" t="str">
            <v xml:space="preserve">Admin &amp; OtherStaff Remuneration &amp; Benefits as % of Total Gross </v>
          </cell>
          <cell r="S1465"/>
          <cell r="T1465"/>
          <cell r="U1465"/>
        </row>
        <row r="1466">
          <cell r="I1466" t="str">
            <v xml:space="preserve">Staff Remuneration &amp; Benefits as % of Total Gross </v>
          </cell>
          <cell r="O1466"/>
          <cell r="P1466" t="str">
            <v>440-7240</v>
          </cell>
          <cell r="Q1466" t="str">
            <v>Admin &amp; Other</v>
          </cell>
          <cell r="R1466" t="str">
            <v xml:space="preserve">Admin &amp; OtherStaff Remuneration &amp; Benefits as % of Total Gross </v>
          </cell>
          <cell r="S1466"/>
          <cell r="T1466"/>
          <cell r="U1466"/>
        </row>
        <row r="1467">
          <cell r="I1467" t="str">
            <v xml:space="preserve">Staff Remuneration &amp; Benefits as % of Total Gross </v>
          </cell>
          <cell r="O1467"/>
          <cell r="P1467" t="str">
            <v>150-7240</v>
          </cell>
          <cell r="Q1467" t="str">
            <v>LEX Admin &amp; Other</v>
          </cell>
          <cell r="R1467" t="str">
            <v xml:space="preserve">LEX Admin &amp; OtherStaff Remuneration &amp; Benefits as % of Total Gross </v>
          </cell>
          <cell r="S1467"/>
          <cell r="T1467"/>
          <cell r="U1467"/>
        </row>
        <row r="1468">
          <cell r="I1468" t="str">
            <v xml:space="preserve">Staff Remuneration &amp; Benefits as % of Total Gross </v>
          </cell>
          <cell r="O1468"/>
          <cell r="P1468" t="str">
            <v>935-7240</v>
          </cell>
          <cell r="Q1468" t="str">
            <v>LEX Admin &amp; Other</v>
          </cell>
          <cell r="R1468" t="str">
            <v xml:space="preserve">LEX Admin &amp; OtherStaff Remuneration &amp; Benefits as % of Total Gross </v>
          </cell>
          <cell r="S1468"/>
          <cell r="T1468"/>
          <cell r="U1468"/>
        </row>
        <row r="1469">
          <cell r="I1469" t="str">
            <v xml:space="preserve">Staff Remuneration &amp; Benefits as % of Total Gross </v>
          </cell>
          <cell r="O1469"/>
          <cell r="P1469" t="str">
            <v>210-7240</v>
          </cell>
          <cell r="Q1469" t="str">
            <v>Admin &amp; Other</v>
          </cell>
          <cell r="R1469" t="str">
            <v xml:space="preserve">Admin &amp; OtherStaff Remuneration &amp; Benefits as % of Total Gross </v>
          </cell>
          <cell r="S1469"/>
          <cell r="T1469"/>
          <cell r="U1469"/>
        </row>
        <row r="1470">
          <cell r="I1470" t="str">
            <v xml:space="preserve">Staff Remuneration &amp; Benefits as % of Total Gross </v>
          </cell>
          <cell r="O1470"/>
          <cell r="P1470" t="str">
            <v>220-7240</v>
          </cell>
          <cell r="Q1470" t="str">
            <v>Admin &amp; Other</v>
          </cell>
          <cell r="R1470" t="str">
            <v xml:space="preserve">Admin &amp; OtherStaff Remuneration &amp; Benefits as % of Total Gross </v>
          </cell>
          <cell r="S1470"/>
          <cell r="T1470"/>
          <cell r="U1470"/>
        </row>
        <row r="1471">
          <cell r="I1471" t="str">
            <v xml:space="preserve">Staff Remuneration &amp; Benefits as % of Total Gross </v>
          </cell>
          <cell r="O1471"/>
          <cell r="P1471" t="str">
            <v>120-7240</v>
          </cell>
          <cell r="Q1471" t="str">
            <v>Admin &amp; Other</v>
          </cell>
          <cell r="R1471" t="str">
            <v xml:space="preserve">Admin &amp; OtherStaff Remuneration &amp; Benefits as % of Total Gross </v>
          </cell>
          <cell r="S1471"/>
          <cell r="T1471"/>
          <cell r="U1471"/>
        </row>
        <row r="1472">
          <cell r="I1472" t="str">
            <v xml:space="preserve">Staff Remuneration &amp; Benefits as % of Total Gross </v>
          </cell>
          <cell r="O1472"/>
          <cell r="P1472" t="str">
            <v>230-7240</v>
          </cell>
          <cell r="Q1472" t="str">
            <v>Admin &amp; Other</v>
          </cell>
          <cell r="R1472" t="str">
            <v xml:space="preserve">Admin &amp; OtherStaff Remuneration &amp; Benefits as % of Total Gross </v>
          </cell>
          <cell r="S1472"/>
          <cell r="T1472"/>
          <cell r="U1472"/>
        </row>
        <row r="1473">
          <cell r="I1473" t="str">
            <v xml:space="preserve">Staff Remuneration &amp; Benefits as % of Total Gross </v>
          </cell>
          <cell r="O1473"/>
          <cell r="P1473" t="str">
            <v>160-7240</v>
          </cell>
          <cell r="Q1473" t="str">
            <v>Admin &amp; Other</v>
          </cell>
          <cell r="R1473" t="str">
            <v xml:space="preserve">Admin &amp; OtherStaff Remuneration &amp; Benefits as % of Total Gross </v>
          </cell>
          <cell r="S1473"/>
          <cell r="T1473"/>
          <cell r="U1473"/>
        </row>
        <row r="1474">
          <cell r="I1474" t="str">
            <v xml:space="preserve">Staff Remuneration &amp; Benefits as % of Total Gross </v>
          </cell>
          <cell r="O1474"/>
          <cell r="P1474" t="str">
            <v>121-7240</v>
          </cell>
          <cell r="Q1474" t="str">
            <v>Admin &amp; Other</v>
          </cell>
          <cell r="R1474" t="str">
            <v xml:space="preserve">Admin &amp; OtherStaff Remuneration &amp; Benefits as % of Total Gross </v>
          </cell>
          <cell r="S1474"/>
          <cell r="T1474"/>
          <cell r="U1474"/>
        </row>
        <row r="1475">
          <cell r="I1475" t="str">
            <v xml:space="preserve">Staff Remuneration &amp; Benefits as % of Total Gross </v>
          </cell>
          <cell r="O1475"/>
          <cell r="P1475" t="str">
            <v>260-7240</v>
          </cell>
          <cell r="Q1475" t="str">
            <v>Admin &amp; Other</v>
          </cell>
          <cell r="R1475" t="str">
            <v xml:space="preserve">Admin &amp; OtherStaff Remuneration &amp; Benefits as % of Total Gross </v>
          </cell>
          <cell r="S1475"/>
          <cell r="T1475"/>
          <cell r="U1475"/>
        </row>
        <row r="1476">
          <cell r="I1476" t="str">
            <v xml:space="preserve">Staff Remuneration &amp; Benefits as % of Total Gross </v>
          </cell>
          <cell r="O1476"/>
          <cell r="P1476" t="str">
            <v>936-7240</v>
          </cell>
          <cell r="Q1476" t="str">
            <v>LEX Admin &amp; Other</v>
          </cell>
          <cell r="R1476" t="str">
            <v xml:space="preserve">LEX Admin &amp; OtherStaff Remuneration &amp; Benefits as % of Total Gross </v>
          </cell>
          <cell r="S1476"/>
          <cell r="T1476"/>
          <cell r="U1476"/>
        </row>
        <row r="1477">
          <cell r="I1477" t="str">
            <v xml:space="preserve">Staff Remuneration &amp; Benefits as % of Total Gross </v>
          </cell>
          <cell r="O1477"/>
          <cell r="P1477" t="str">
            <v>330-7240</v>
          </cell>
          <cell r="Q1477" t="str">
            <v>Admin &amp; Other</v>
          </cell>
          <cell r="R1477" t="str">
            <v xml:space="preserve">Admin &amp; OtherStaff Remuneration &amp; Benefits as % of Total Gross </v>
          </cell>
          <cell r="S1477"/>
          <cell r="T1477"/>
          <cell r="U1477"/>
        </row>
        <row r="1478">
          <cell r="I1478" t="str">
            <v xml:space="preserve">Staff Remuneration &amp; Benefits as % of Total Gross </v>
          </cell>
          <cell r="O1478"/>
          <cell r="P1478" t="str">
            <v>430-7240</v>
          </cell>
          <cell r="Q1478" t="str">
            <v>Admin &amp; Other</v>
          </cell>
          <cell r="R1478" t="str">
            <v xml:space="preserve">Admin &amp; OtherStaff Remuneration &amp; Benefits as % of Total Gross </v>
          </cell>
          <cell r="S1478"/>
          <cell r="T1478"/>
          <cell r="U1478"/>
        </row>
        <row r="1479">
          <cell r="I1479" t="str">
            <v>Other Overheads as % of Total Gross Profit</v>
          </cell>
          <cell r="O1479"/>
          <cell r="P1479" t="str">
            <v>190-7240</v>
          </cell>
          <cell r="Q1479" t="str">
            <v>Admin &amp; Other</v>
          </cell>
          <cell r="R1479" t="str">
            <v>Admin &amp; OtherOther Overheads as % of Total Gross Profit</v>
          </cell>
          <cell r="S1479"/>
          <cell r="T1479"/>
          <cell r="U1479"/>
        </row>
        <row r="1480">
          <cell r="I1480" t="str">
            <v xml:space="preserve">Staff Remuneration &amp; Benefits as % of Total Gross </v>
          </cell>
          <cell r="O1480"/>
          <cell r="P1480" t="str">
            <v>140-7240</v>
          </cell>
          <cell r="Q1480" t="str">
            <v>Admin &amp; Other</v>
          </cell>
          <cell r="R1480" t="str">
            <v xml:space="preserve">Admin &amp; OtherStaff Remuneration &amp; Benefits as % of Total Gross </v>
          </cell>
          <cell r="S1480"/>
          <cell r="T1480"/>
          <cell r="U1480"/>
        </row>
        <row r="1481">
          <cell r="I1481" t="str">
            <v xml:space="preserve">Staff Remuneration &amp; Benefits as % of Total Gross </v>
          </cell>
          <cell r="O1481"/>
          <cell r="P1481" t="str">
            <v>142-7240</v>
          </cell>
          <cell r="Q1481" t="str">
            <v>LEX Admin &amp; Other</v>
          </cell>
          <cell r="R1481" t="str">
            <v xml:space="preserve">LEX Admin &amp; OtherStaff Remuneration &amp; Benefits as % of Total Gross </v>
          </cell>
          <cell r="S1481"/>
          <cell r="T1481"/>
          <cell r="U1481"/>
        </row>
        <row r="1482">
          <cell r="I1482" t="str">
            <v xml:space="preserve">Staff Remuneration &amp; Benefits as % of Total Gross </v>
          </cell>
          <cell r="O1482"/>
          <cell r="P1482" t="str">
            <v>130-7240</v>
          </cell>
          <cell r="Q1482" t="str">
            <v>Admin &amp; Other</v>
          </cell>
          <cell r="R1482" t="str">
            <v xml:space="preserve">Admin &amp; OtherStaff Remuneration &amp; Benefits as % of Total Gross </v>
          </cell>
          <cell r="S1482"/>
          <cell r="T1482"/>
          <cell r="U1482"/>
        </row>
        <row r="1483">
          <cell r="I1483" t="str">
            <v xml:space="preserve">Staff Remuneration &amp; Benefits as % of Total Gross </v>
          </cell>
          <cell r="O1483"/>
          <cell r="P1483" t="str">
            <v>132-7240</v>
          </cell>
          <cell r="Q1483" t="str">
            <v>LEX Admin &amp; Other</v>
          </cell>
          <cell r="R1483" t="str">
            <v xml:space="preserve">LEX Admin &amp; OtherStaff Remuneration &amp; Benefits as % of Total Gross </v>
          </cell>
          <cell r="S1483"/>
          <cell r="T1483"/>
          <cell r="U1483"/>
        </row>
        <row r="1484">
          <cell r="I1484" t="str">
            <v xml:space="preserve">Staff Remuneration &amp; Benefits as % of Total Gross </v>
          </cell>
          <cell r="O1484"/>
          <cell r="P1484" t="str">
            <v>110-7240</v>
          </cell>
          <cell r="Q1484" t="str">
            <v>Admin &amp; Other</v>
          </cell>
          <cell r="R1484" t="str">
            <v xml:space="preserve">Admin &amp; OtherStaff Remuneration &amp; Benefits as % of Total Gross </v>
          </cell>
          <cell r="S1484"/>
          <cell r="T1484"/>
          <cell r="U1484"/>
        </row>
        <row r="1485">
          <cell r="I1485" t="str">
            <v xml:space="preserve">Staff Remuneration &amp; Benefits as % of Total Gross </v>
          </cell>
          <cell r="O1485"/>
          <cell r="P1485" t="str">
            <v>112-7240</v>
          </cell>
          <cell r="Q1485" t="str">
            <v>LEX Admin &amp; Other</v>
          </cell>
          <cell r="R1485" t="str">
            <v xml:space="preserve">LEX Admin &amp; OtherStaff Remuneration &amp; Benefits as % of Total Gross </v>
          </cell>
          <cell r="S1485"/>
          <cell r="T1485"/>
          <cell r="U1485"/>
        </row>
        <row r="1486">
          <cell r="I1486" t="str">
            <v xml:space="preserve">Staff Remuneration &amp; Benefits as % of Total Gross </v>
          </cell>
          <cell r="O1486"/>
          <cell r="P1486" t="str">
            <v>100-7240</v>
          </cell>
          <cell r="Q1486" t="str">
            <v>Admin &amp; Other</v>
          </cell>
          <cell r="R1486" t="str">
            <v xml:space="preserve">Admin &amp; OtherStaff Remuneration &amp; Benefits as % of Total Gross </v>
          </cell>
          <cell r="S1486"/>
          <cell r="T1486"/>
          <cell r="U1486"/>
        </row>
        <row r="1487">
          <cell r="I1487" t="str">
            <v xml:space="preserve">Staff Remuneration &amp; Benefits as % of Total Gross </v>
          </cell>
          <cell r="O1487"/>
          <cell r="P1487" t="str">
            <v>122-7240</v>
          </cell>
          <cell r="Q1487" t="str">
            <v>LEX Admin &amp; Other</v>
          </cell>
          <cell r="R1487" t="str">
            <v xml:space="preserve">LEX Admin &amp; OtherStaff Remuneration &amp; Benefits as % of Total Gross </v>
          </cell>
          <cell r="S1487"/>
          <cell r="T1487"/>
          <cell r="U1487"/>
        </row>
        <row r="1488">
          <cell r="I1488" t="str">
            <v xml:space="preserve">Staff Remuneration &amp; Benefits as % of Total Gross </v>
          </cell>
          <cell r="O1488"/>
          <cell r="P1488" t="str">
            <v>162-7240</v>
          </cell>
          <cell r="Q1488" t="str">
            <v>LEX Admin &amp; Other</v>
          </cell>
          <cell r="R1488" t="str">
            <v xml:space="preserve">LEX Admin &amp; OtherStaff Remuneration &amp; Benefits as % of Total Gross </v>
          </cell>
          <cell r="S1488"/>
          <cell r="T1488"/>
          <cell r="U1488"/>
        </row>
        <row r="1489">
          <cell r="I1489" t="str">
            <v xml:space="preserve">Staff Remuneration &amp; Benefits as % of Total Gross </v>
          </cell>
          <cell r="O1489"/>
          <cell r="P1489" t="str">
            <v>200-7240</v>
          </cell>
          <cell r="Q1489" t="str">
            <v>Admin &amp; Other</v>
          </cell>
          <cell r="R1489" t="str">
            <v xml:space="preserve">Admin &amp; OtherStaff Remuneration &amp; Benefits as % of Total Gross </v>
          </cell>
          <cell r="S1489"/>
          <cell r="T1489"/>
          <cell r="U1489"/>
        </row>
        <row r="1490">
          <cell r="I1490" t="str">
            <v xml:space="preserve">Staff Remuneration &amp; Benefits as % of Total Gross </v>
          </cell>
          <cell r="O1490"/>
          <cell r="P1490" t="str">
            <v>221-7240</v>
          </cell>
          <cell r="Q1490" t="str">
            <v>Admin &amp; Other</v>
          </cell>
          <cell r="R1490" t="str">
            <v xml:space="preserve">Admin &amp; OtherStaff Remuneration &amp; Benefits as % of Total Gross </v>
          </cell>
          <cell r="S1490"/>
          <cell r="T1490"/>
          <cell r="U1490"/>
        </row>
        <row r="1491">
          <cell r="I1491" t="str">
            <v xml:space="preserve">Staff Remuneration &amp; Benefits as % of Total Gross </v>
          </cell>
          <cell r="O1491"/>
          <cell r="P1491" t="str">
            <v>400-7240</v>
          </cell>
          <cell r="Q1491" t="str">
            <v>Admin &amp; Other</v>
          </cell>
          <cell r="R1491" t="str">
            <v xml:space="preserve">Admin &amp; OtherStaff Remuneration &amp; Benefits as % of Total Gross </v>
          </cell>
          <cell r="S1491"/>
          <cell r="T1491"/>
          <cell r="U1491"/>
        </row>
        <row r="1492">
          <cell r="I1492" t="str">
            <v xml:space="preserve">Staff Remuneration &amp; Benefits as % of Total Gross </v>
          </cell>
          <cell r="O1492"/>
          <cell r="P1492" t="str">
            <v>410-7240</v>
          </cell>
          <cell r="Q1492" t="str">
            <v>Admin &amp; Other</v>
          </cell>
          <cell r="R1492" t="str">
            <v xml:space="preserve">Admin &amp; OtherStaff Remuneration &amp; Benefits as % of Total Gross </v>
          </cell>
          <cell r="S1492"/>
          <cell r="T1492"/>
          <cell r="U1492"/>
        </row>
        <row r="1493">
          <cell r="I1493" t="str">
            <v xml:space="preserve">Staff Remuneration &amp; Benefits as % of Total Gross </v>
          </cell>
          <cell r="O1493"/>
          <cell r="P1493" t="str">
            <v>420-7240</v>
          </cell>
          <cell r="Q1493" t="str">
            <v>Admin &amp; Other</v>
          </cell>
          <cell r="R1493" t="str">
            <v xml:space="preserve">Admin &amp; OtherStaff Remuneration &amp; Benefits as % of Total Gross </v>
          </cell>
          <cell r="S1493"/>
          <cell r="T1493"/>
          <cell r="U1493"/>
        </row>
        <row r="1494">
          <cell r="I1494" t="str">
            <v xml:space="preserve">Staff Remuneration &amp; Benefits as % of Total Gross </v>
          </cell>
          <cell r="O1494"/>
          <cell r="P1494" t="str">
            <v>421-7240</v>
          </cell>
          <cell r="Q1494" t="str">
            <v>Admin &amp; Other</v>
          </cell>
          <cell r="R1494" t="str">
            <v xml:space="preserve">Admin &amp; OtherStaff Remuneration &amp; Benefits as % of Total Gross </v>
          </cell>
          <cell r="S1494"/>
          <cell r="T1494"/>
          <cell r="U1494"/>
        </row>
        <row r="1495">
          <cell r="I1495" t="str">
            <v xml:space="preserve">Staff Remuneration &amp; Benefits as % of Total Gross </v>
          </cell>
          <cell r="O1495"/>
          <cell r="P1495" t="str">
            <v>460-7240</v>
          </cell>
          <cell r="Q1495" t="str">
            <v>Admin &amp; Other</v>
          </cell>
          <cell r="R1495" t="str">
            <v xml:space="preserve">Admin &amp; OtherStaff Remuneration &amp; Benefits as % of Total Gross </v>
          </cell>
          <cell r="S1495"/>
          <cell r="T1495"/>
          <cell r="U1495"/>
        </row>
        <row r="1496">
          <cell r="I1496" t="str">
            <v xml:space="preserve">Staff Remuneration &amp; Benefits as % of Total Gross </v>
          </cell>
          <cell r="O1496"/>
          <cell r="P1496" t="str">
            <v>300-7240</v>
          </cell>
          <cell r="Q1496" t="str">
            <v>Admin &amp; Other</v>
          </cell>
          <cell r="R1496" t="str">
            <v xml:space="preserve">Admin &amp; OtherStaff Remuneration &amp; Benefits as % of Total Gross </v>
          </cell>
          <cell r="S1496"/>
          <cell r="T1496"/>
          <cell r="U1496"/>
        </row>
        <row r="1497">
          <cell r="I1497" t="str">
            <v xml:space="preserve">Staff Remuneration &amp; Benefits as % of Total Gross </v>
          </cell>
          <cell r="O1497"/>
          <cell r="P1497" t="str">
            <v>310-7240</v>
          </cell>
          <cell r="Q1497" t="str">
            <v>Admin &amp; Other</v>
          </cell>
          <cell r="R1497" t="str">
            <v xml:space="preserve">Admin &amp; OtherStaff Remuneration &amp; Benefits as % of Total Gross </v>
          </cell>
          <cell r="S1497"/>
          <cell r="T1497"/>
          <cell r="U1497"/>
        </row>
        <row r="1498">
          <cell r="I1498" t="str">
            <v xml:space="preserve">Staff Remuneration &amp; Benefits as % of Total Gross </v>
          </cell>
          <cell r="O1498"/>
          <cell r="P1498" t="str">
            <v>321-7240</v>
          </cell>
          <cell r="Q1498" t="str">
            <v>Admin &amp; Other</v>
          </cell>
          <cell r="R1498" t="str">
            <v xml:space="preserve">Admin &amp; OtherStaff Remuneration &amp; Benefits as % of Total Gross </v>
          </cell>
          <cell r="S1498"/>
          <cell r="T1498"/>
          <cell r="U1498"/>
        </row>
        <row r="1499">
          <cell r="I1499" t="str">
            <v xml:space="preserve">Staff Remuneration &amp; Benefits as % of Total Gross </v>
          </cell>
          <cell r="O1499"/>
          <cell r="P1499" t="str">
            <v>360-7240</v>
          </cell>
          <cell r="Q1499" t="str">
            <v>Admin &amp; Other</v>
          </cell>
          <cell r="R1499" t="str">
            <v xml:space="preserve">Admin &amp; OtherStaff Remuneration &amp; Benefits as % of Total Gross </v>
          </cell>
          <cell r="S1499"/>
          <cell r="T1499"/>
          <cell r="U1499"/>
        </row>
        <row r="1500">
          <cell r="I1500" t="str">
            <v xml:space="preserve">Staff Remuneration &amp; Benefits as % of Total Gross </v>
          </cell>
          <cell r="O1500"/>
          <cell r="P1500" t="str">
            <v>147-7240</v>
          </cell>
          <cell r="Q1500" t="str">
            <v>Admin &amp; Other</v>
          </cell>
          <cell r="R1500" t="str">
            <v xml:space="preserve">Admin &amp; OtherStaff Remuneration &amp; Benefits as % of Total Gross </v>
          </cell>
          <cell r="S1500"/>
          <cell r="T1500"/>
          <cell r="U1500"/>
        </row>
        <row r="1501">
          <cell r="I1501" t="str">
            <v xml:space="preserve">Staff Remuneration &amp; Benefits as % of Total Gross </v>
          </cell>
          <cell r="O1501"/>
          <cell r="P1501" t="str">
            <v>140-7260</v>
          </cell>
          <cell r="Q1501" t="str">
            <v>Admin &amp; Other</v>
          </cell>
          <cell r="R1501" t="str">
            <v xml:space="preserve">Admin &amp; OtherStaff Remuneration &amp; Benefits as % of Total Gross </v>
          </cell>
          <cell r="S1501"/>
          <cell r="T1501"/>
          <cell r="U1501"/>
        </row>
        <row r="1502">
          <cell r="I1502" t="str">
            <v xml:space="preserve">Staff Remuneration &amp; Benefits as % of Total Gross </v>
          </cell>
          <cell r="O1502"/>
          <cell r="P1502" t="str">
            <v>132-7260</v>
          </cell>
          <cell r="Q1502" t="str">
            <v>LEX Admin &amp; Other</v>
          </cell>
          <cell r="R1502" t="str">
            <v xml:space="preserve">LEX Admin &amp; OtherStaff Remuneration &amp; Benefits as % of Total Gross </v>
          </cell>
          <cell r="S1502"/>
          <cell r="T1502"/>
          <cell r="U1502"/>
        </row>
        <row r="1503">
          <cell r="I1503" t="str">
            <v xml:space="preserve">Staff Remuneration &amp; Benefits as % of Total Gross </v>
          </cell>
          <cell r="O1503"/>
          <cell r="P1503" t="str">
            <v>130-7260</v>
          </cell>
          <cell r="Q1503" t="str">
            <v>Admin &amp; Other</v>
          </cell>
          <cell r="R1503" t="str">
            <v xml:space="preserve">Admin &amp; OtherStaff Remuneration &amp; Benefits as % of Total Gross </v>
          </cell>
          <cell r="S1503"/>
          <cell r="T1503"/>
          <cell r="U1503"/>
        </row>
        <row r="1504">
          <cell r="I1504" t="str">
            <v xml:space="preserve">Staff Remuneration &amp; Benefits as % of Total Gross </v>
          </cell>
          <cell r="O1504"/>
          <cell r="P1504" t="str">
            <v>112-7260</v>
          </cell>
          <cell r="Q1504" t="str">
            <v>LEX Admin &amp; Other</v>
          </cell>
          <cell r="R1504" t="str">
            <v xml:space="preserve">LEX Admin &amp; OtherStaff Remuneration &amp; Benefits as % of Total Gross </v>
          </cell>
          <cell r="S1504"/>
          <cell r="T1504"/>
          <cell r="U1504"/>
        </row>
        <row r="1505">
          <cell r="I1505" t="str">
            <v xml:space="preserve">Staff Remuneration &amp; Benefits as % of Total Gross </v>
          </cell>
          <cell r="O1505"/>
          <cell r="P1505" t="str">
            <v>100-7260</v>
          </cell>
          <cell r="Q1505" t="str">
            <v>Admin &amp; Other</v>
          </cell>
          <cell r="R1505" t="str">
            <v xml:space="preserve">Admin &amp; OtherStaff Remuneration &amp; Benefits as % of Total Gross </v>
          </cell>
          <cell r="S1505"/>
          <cell r="T1505"/>
          <cell r="U1505"/>
        </row>
        <row r="1506">
          <cell r="I1506" t="str">
            <v xml:space="preserve">Staff Remuneration &amp; Benefits as % of Total Gross </v>
          </cell>
          <cell r="O1506"/>
          <cell r="P1506" t="str">
            <v>110-7260</v>
          </cell>
          <cell r="Q1506" t="str">
            <v>Admin &amp; Other</v>
          </cell>
          <cell r="R1506" t="str">
            <v xml:space="preserve">Admin &amp; OtherStaff Remuneration &amp; Benefits as % of Total Gross </v>
          </cell>
          <cell r="S1506"/>
          <cell r="T1506"/>
          <cell r="U1506"/>
        </row>
        <row r="1507">
          <cell r="I1507" t="str">
            <v xml:space="preserve">Staff Remuneration &amp; Benefits as % of Total Gross </v>
          </cell>
          <cell r="O1507"/>
          <cell r="P1507" t="str">
            <v>936-7260</v>
          </cell>
          <cell r="Q1507" t="str">
            <v>LEX Admin &amp; Other</v>
          </cell>
          <cell r="R1507" t="str">
            <v xml:space="preserve">LEX Admin &amp; OtherStaff Remuneration &amp; Benefits as % of Total Gross </v>
          </cell>
          <cell r="S1507"/>
          <cell r="T1507"/>
          <cell r="U1507"/>
        </row>
        <row r="1508">
          <cell r="I1508" t="str">
            <v xml:space="preserve">Staff Remuneration &amp; Benefits as % of Total Gross </v>
          </cell>
          <cell r="O1508"/>
          <cell r="P1508" t="str">
            <v>935-7260</v>
          </cell>
          <cell r="Q1508" t="str">
            <v>LEX Admin &amp; Other</v>
          </cell>
          <cell r="R1508" t="str">
            <v xml:space="preserve">LEX Admin &amp; OtherStaff Remuneration &amp; Benefits as % of Total Gross </v>
          </cell>
          <cell r="S1508"/>
          <cell r="T1508"/>
          <cell r="U1508"/>
        </row>
        <row r="1509">
          <cell r="I1509" t="str">
            <v xml:space="preserve">Staff Remuneration &amp; Benefits as % of Total Gross </v>
          </cell>
          <cell r="O1509"/>
          <cell r="P1509" t="str">
            <v>122-7260</v>
          </cell>
          <cell r="Q1509" t="str">
            <v>LEX Admin &amp; Other</v>
          </cell>
          <cell r="R1509" t="str">
            <v xml:space="preserve">LEX Admin &amp; OtherStaff Remuneration &amp; Benefits as % of Total Gross </v>
          </cell>
          <cell r="S1509"/>
          <cell r="T1509"/>
          <cell r="U1509"/>
        </row>
        <row r="1510">
          <cell r="I1510" t="str">
            <v xml:space="preserve">Staff Remuneration &amp; Benefits as % of Total Gross </v>
          </cell>
          <cell r="O1510"/>
          <cell r="P1510" t="str">
            <v>162-7260</v>
          </cell>
          <cell r="Q1510" t="str">
            <v>LEX Admin &amp; Other</v>
          </cell>
          <cell r="R1510" t="str">
            <v xml:space="preserve">LEX Admin &amp; OtherStaff Remuneration &amp; Benefits as % of Total Gross </v>
          </cell>
          <cell r="S1510"/>
          <cell r="T1510"/>
          <cell r="U1510"/>
        </row>
        <row r="1511">
          <cell r="I1511" t="str">
            <v xml:space="preserve">Staff Remuneration &amp; Benefits as % of Total Gross </v>
          </cell>
          <cell r="O1511"/>
          <cell r="P1511" t="str">
            <v>200-7260</v>
          </cell>
          <cell r="Q1511" t="str">
            <v>Admin &amp; Other</v>
          </cell>
          <cell r="R1511" t="str">
            <v xml:space="preserve">Admin &amp; OtherStaff Remuneration &amp; Benefits as % of Total Gross </v>
          </cell>
          <cell r="S1511"/>
          <cell r="T1511"/>
          <cell r="U1511"/>
        </row>
        <row r="1512">
          <cell r="I1512" t="str">
            <v xml:space="preserve">Staff Remuneration &amp; Benefits as % of Total Gross </v>
          </cell>
          <cell r="O1512"/>
          <cell r="P1512" t="str">
            <v>210-7260</v>
          </cell>
          <cell r="Q1512" t="str">
            <v>Admin &amp; Other</v>
          </cell>
          <cell r="R1512" t="str">
            <v xml:space="preserve">Admin &amp; OtherStaff Remuneration &amp; Benefits as % of Total Gross </v>
          </cell>
          <cell r="S1512"/>
          <cell r="T1512"/>
          <cell r="U1512"/>
        </row>
        <row r="1513">
          <cell r="I1513" t="str">
            <v xml:space="preserve">Staff Remuneration &amp; Benefits as % of Total Gross </v>
          </cell>
          <cell r="O1513"/>
          <cell r="P1513" t="str">
            <v>220-7260</v>
          </cell>
          <cell r="Q1513" t="str">
            <v>Admin &amp; Other</v>
          </cell>
          <cell r="R1513" t="str">
            <v xml:space="preserve">Admin &amp; OtherStaff Remuneration &amp; Benefits as % of Total Gross </v>
          </cell>
          <cell r="S1513"/>
          <cell r="T1513"/>
          <cell r="U1513"/>
        </row>
        <row r="1514">
          <cell r="I1514" t="str">
            <v xml:space="preserve">Staff Remuneration &amp; Benefits as % of Total Gross </v>
          </cell>
          <cell r="O1514"/>
          <cell r="P1514" t="str">
            <v>221-7260</v>
          </cell>
          <cell r="Q1514" t="str">
            <v>Admin &amp; Other</v>
          </cell>
          <cell r="R1514" t="str">
            <v xml:space="preserve">Admin &amp; OtherStaff Remuneration &amp; Benefits as % of Total Gross </v>
          </cell>
          <cell r="S1514"/>
          <cell r="T1514"/>
          <cell r="U1514"/>
        </row>
        <row r="1515">
          <cell r="I1515" t="str">
            <v xml:space="preserve">Staff Remuneration &amp; Benefits as % of Total Gross </v>
          </cell>
          <cell r="O1515"/>
          <cell r="P1515" t="str">
            <v>230-7260</v>
          </cell>
          <cell r="Q1515" t="str">
            <v>Admin &amp; Other</v>
          </cell>
          <cell r="R1515" t="str">
            <v xml:space="preserve">Admin &amp; OtherStaff Remuneration &amp; Benefits as % of Total Gross </v>
          </cell>
          <cell r="S1515"/>
          <cell r="T1515"/>
          <cell r="U1515"/>
        </row>
        <row r="1516">
          <cell r="I1516" t="str">
            <v xml:space="preserve">Staff Remuneration &amp; Benefits as % of Total Gross </v>
          </cell>
          <cell r="O1516"/>
          <cell r="P1516" t="str">
            <v>240-7260</v>
          </cell>
          <cell r="Q1516" t="str">
            <v>Admin &amp; Other</v>
          </cell>
          <cell r="R1516" t="str">
            <v xml:space="preserve">Admin &amp; OtherStaff Remuneration &amp; Benefits as % of Total Gross </v>
          </cell>
          <cell r="S1516"/>
          <cell r="T1516"/>
          <cell r="U1516"/>
        </row>
        <row r="1517">
          <cell r="I1517" t="str">
            <v xml:space="preserve">Staff Remuneration &amp; Benefits as % of Total Gross </v>
          </cell>
          <cell r="O1517"/>
          <cell r="P1517" t="str">
            <v>260-7260</v>
          </cell>
          <cell r="Q1517" t="str">
            <v>Admin &amp; Other</v>
          </cell>
          <cell r="R1517" t="str">
            <v xml:space="preserve">Admin &amp; OtherStaff Remuneration &amp; Benefits as % of Total Gross </v>
          </cell>
          <cell r="S1517"/>
          <cell r="T1517"/>
          <cell r="U1517"/>
        </row>
        <row r="1518">
          <cell r="I1518" t="str">
            <v xml:space="preserve">Staff Remuneration &amp; Benefits as % of Total Gross </v>
          </cell>
          <cell r="O1518"/>
          <cell r="P1518" t="str">
            <v>400-7260</v>
          </cell>
          <cell r="Q1518" t="str">
            <v>Admin &amp; Other</v>
          </cell>
          <cell r="R1518" t="str">
            <v xml:space="preserve">Admin &amp; OtherStaff Remuneration &amp; Benefits as % of Total Gross </v>
          </cell>
          <cell r="S1518"/>
          <cell r="T1518"/>
          <cell r="U1518"/>
        </row>
        <row r="1519">
          <cell r="I1519" t="str">
            <v xml:space="preserve">Staff Remuneration &amp; Benefits as % of Total Gross </v>
          </cell>
          <cell r="O1519"/>
          <cell r="P1519" t="str">
            <v>410-7260</v>
          </cell>
          <cell r="Q1519" t="str">
            <v>Admin &amp; Other</v>
          </cell>
          <cell r="R1519" t="str">
            <v xml:space="preserve">Admin &amp; OtherStaff Remuneration &amp; Benefits as % of Total Gross </v>
          </cell>
          <cell r="S1519"/>
          <cell r="T1519"/>
          <cell r="U1519"/>
        </row>
        <row r="1520">
          <cell r="I1520" t="str">
            <v xml:space="preserve">Staff Remuneration &amp; Benefits as % of Total Gross </v>
          </cell>
          <cell r="O1520"/>
          <cell r="P1520" t="str">
            <v>420-7260</v>
          </cell>
          <cell r="Q1520" t="str">
            <v>Admin &amp; Other</v>
          </cell>
          <cell r="R1520" t="str">
            <v xml:space="preserve">Admin &amp; OtherStaff Remuneration &amp; Benefits as % of Total Gross </v>
          </cell>
          <cell r="S1520"/>
          <cell r="T1520"/>
          <cell r="U1520"/>
        </row>
        <row r="1521">
          <cell r="I1521" t="str">
            <v xml:space="preserve">Staff Remuneration &amp; Benefits as % of Total Gross </v>
          </cell>
          <cell r="O1521"/>
          <cell r="P1521" t="str">
            <v>421-7260</v>
          </cell>
          <cell r="Q1521" t="str">
            <v>Admin &amp; Other</v>
          </cell>
          <cell r="R1521" t="str">
            <v xml:space="preserve">Admin &amp; OtherStaff Remuneration &amp; Benefits as % of Total Gross </v>
          </cell>
          <cell r="S1521"/>
          <cell r="T1521"/>
          <cell r="U1521"/>
        </row>
        <row r="1522">
          <cell r="I1522" t="str">
            <v xml:space="preserve">Staff Remuneration &amp; Benefits as % of Total Gross </v>
          </cell>
          <cell r="O1522"/>
          <cell r="P1522" t="str">
            <v>430-7260</v>
          </cell>
          <cell r="Q1522" t="str">
            <v>Admin &amp; Other</v>
          </cell>
          <cell r="R1522" t="str">
            <v xml:space="preserve">Admin &amp; OtherStaff Remuneration &amp; Benefits as % of Total Gross </v>
          </cell>
          <cell r="S1522"/>
          <cell r="T1522"/>
          <cell r="U1522"/>
        </row>
        <row r="1523">
          <cell r="I1523" t="str">
            <v xml:space="preserve">Staff Remuneration &amp; Benefits as % of Total Gross </v>
          </cell>
          <cell r="O1523"/>
          <cell r="P1523" t="str">
            <v>440-7260</v>
          </cell>
          <cell r="Q1523" t="str">
            <v>Admin &amp; Other</v>
          </cell>
          <cell r="R1523" t="str">
            <v xml:space="preserve">Admin &amp; OtherStaff Remuneration &amp; Benefits as % of Total Gross </v>
          </cell>
          <cell r="S1523"/>
          <cell r="T1523"/>
          <cell r="U1523"/>
        </row>
        <row r="1524">
          <cell r="I1524" t="str">
            <v xml:space="preserve">Staff Remuneration &amp; Benefits as % of Total Gross </v>
          </cell>
          <cell r="O1524"/>
          <cell r="P1524" t="str">
            <v>460-7260</v>
          </cell>
          <cell r="Q1524" t="str">
            <v>Admin &amp; Other</v>
          </cell>
          <cell r="R1524" t="str">
            <v xml:space="preserve">Admin &amp; OtherStaff Remuneration &amp; Benefits as % of Total Gross </v>
          </cell>
          <cell r="S1524"/>
          <cell r="T1524"/>
          <cell r="U1524"/>
        </row>
        <row r="1525">
          <cell r="I1525" t="str">
            <v xml:space="preserve">Staff Remuneration &amp; Benefits as % of Total Gross </v>
          </cell>
          <cell r="O1525"/>
          <cell r="P1525" t="str">
            <v>300-7260</v>
          </cell>
          <cell r="Q1525" t="str">
            <v>Admin &amp; Other</v>
          </cell>
          <cell r="R1525" t="str">
            <v xml:space="preserve">Admin &amp; OtherStaff Remuneration &amp; Benefits as % of Total Gross </v>
          </cell>
          <cell r="S1525"/>
          <cell r="T1525"/>
          <cell r="U1525"/>
        </row>
        <row r="1526">
          <cell r="I1526" t="str">
            <v xml:space="preserve">Staff Remuneration &amp; Benefits as % of Total Gross </v>
          </cell>
          <cell r="O1526"/>
          <cell r="P1526" t="str">
            <v>310-7260</v>
          </cell>
          <cell r="Q1526" t="str">
            <v>Admin &amp; Other</v>
          </cell>
          <cell r="R1526" t="str">
            <v xml:space="preserve">Admin &amp; OtherStaff Remuneration &amp; Benefits as % of Total Gross </v>
          </cell>
          <cell r="S1526"/>
          <cell r="T1526"/>
          <cell r="U1526"/>
        </row>
        <row r="1527">
          <cell r="I1527" t="str">
            <v xml:space="preserve">Staff Remuneration &amp; Benefits as % of Total Gross </v>
          </cell>
          <cell r="O1527"/>
          <cell r="P1527" t="str">
            <v>321-7260</v>
          </cell>
          <cell r="Q1527" t="str">
            <v>Admin &amp; Other</v>
          </cell>
          <cell r="R1527" t="str">
            <v xml:space="preserve">Admin &amp; OtherStaff Remuneration &amp; Benefits as % of Total Gross </v>
          </cell>
          <cell r="S1527"/>
          <cell r="T1527"/>
          <cell r="U1527"/>
        </row>
        <row r="1528">
          <cell r="I1528" t="str">
            <v xml:space="preserve">Staff Remuneration &amp; Benefits as % of Total Gross </v>
          </cell>
          <cell r="O1528"/>
          <cell r="P1528" t="str">
            <v>330-7260</v>
          </cell>
          <cell r="Q1528" t="str">
            <v>Admin &amp; Other</v>
          </cell>
          <cell r="R1528" t="str">
            <v xml:space="preserve">Admin &amp; OtherStaff Remuneration &amp; Benefits as % of Total Gross </v>
          </cell>
          <cell r="S1528"/>
          <cell r="T1528"/>
          <cell r="U1528"/>
        </row>
        <row r="1529">
          <cell r="I1529" t="str">
            <v xml:space="preserve">Staff Remuneration &amp; Benefits as % of Total Gross </v>
          </cell>
          <cell r="O1529"/>
          <cell r="P1529" t="str">
            <v>340-7260</v>
          </cell>
          <cell r="Q1529" t="str">
            <v>Admin &amp; Other</v>
          </cell>
          <cell r="R1529" t="str">
            <v xml:space="preserve">Admin &amp; OtherStaff Remuneration &amp; Benefits as % of Total Gross </v>
          </cell>
          <cell r="S1529"/>
          <cell r="T1529"/>
          <cell r="U1529"/>
        </row>
        <row r="1530">
          <cell r="I1530" t="str">
            <v xml:space="preserve">Staff Remuneration &amp; Benefits as % of Total Gross </v>
          </cell>
          <cell r="O1530"/>
          <cell r="P1530" t="str">
            <v>360-7260</v>
          </cell>
          <cell r="Q1530" t="str">
            <v>Admin &amp; Other</v>
          </cell>
          <cell r="R1530" t="str">
            <v xml:space="preserve">Admin &amp; OtherStaff Remuneration &amp; Benefits as % of Total Gross </v>
          </cell>
          <cell r="S1530"/>
          <cell r="T1530"/>
          <cell r="U1530"/>
        </row>
        <row r="1531">
          <cell r="I1531" t="str">
            <v xml:space="preserve">Staff Remuneration &amp; Benefits as % of Total Gross </v>
          </cell>
          <cell r="O1531"/>
          <cell r="P1531" t="str">
            <v>120-7260</v>
          </cell>
          <cell r="Q1531" t="str">
            <v>Admin &amp; Other</v>
          </cell>
          <cell r="R1531" t="str">
            <v xml:space="preserve">Admin &amp; OtherStaff Remuneration &amp; Benefits as % of Total Gross </v>
          </cell>
          <cell r="S1531"/>
          <cell r="T1531"/>
          <cell r="U1531"/>
        </row>
        <row r="1532">
          <cell r="I1532" t="str">
            <v xml:space="preserve">Staff Remuneration &amp; Benefits as % of Total Gross </v>
          </cell>
          <cell r="O1532"/>
          <cell r="P1532" t="str">
            <v>121-7260</v>
          </cell>
          <cell r="Q1532" t="str">
            <v>Admin &amp; Other</v>
          </cell>
          <cell r="R1532" t="str">
            <v xml:space="preserve">Admin &amp; OtherStaff Remuneration &amp; Benefits as % of Total Gross </v>
          </cell>
          <cell r="S1532"/>
          <cell r="T1532"/>
          <cell r="U1532"/>
        </row>
        <row r="1533">
          <cell r="I1533" t="str">
            <v xml:space="preserve">Staff Remuneration &amp; Benefits as % of Total Gross </v>
          </cell>
          <cell r="O1533"/>
          <cell r="P1533" t="str">
            <v>147-7260</v>
          </cell>
          <cell r="Q1533" t="str">
            <v>Admin &amp; Other</v>
          </cell>
          <cell r="R1533" t="str">
            <v xml:space="preserve">Admin &amp; OtherStaff Remuneration &amp; Benefits as % of Total Gross </v>
          </cell>
          <cell r="S1533"/>
          <cell r="T1533"/>
          <cell r="U1533"/>
        </row>
        <row r="1534">
          <cell r="I1534" t="str">
            <v xml:space="preserve">Staff Remuneration &amp; Benefits as % of Total Gross </v>
          </cell>
          <cell r="O1534"/>
          <cell r="P1534" t="str">
            <v>160-7260</v>
          </cell>
          <cell r="Q1534" t="str">
            <v>Admin &amp; Other</v>
          </cell>
          <cell r="R1534" t="str">
            <v xml:space="preserve">Admin &amp; OtherStaff Remuneration &amp; Benefits as % of Total Gross </v>
          </cell>
          <cell r="S1534"/>
          <cell r="T1534"/>
          <cell r="U1534"/>
        </row>
        <row r="1535">
          <cell r="I1535" t="str">
            <v xml:space="preserve">Staff Remuneration &amp; Benefits as % of Total Gross </v>
          </cell>
          <cell r="O1535"/>
          <cell r="P1535" t="str">
            <v>140-7270</v>
          </cell>
          <cell r="Q1535" t="str">
            <v>Admin &amp; Other</v>
          </cell>
          <cell r="R1535" t="str">
            <v xml:space="preserve">Admin &amp; OtherStaff Remuneration &amp; Benefits as % of Total Gross </v>
          </cell>
          <cell r="S1535"/>
          <cell r="T1535"/>
          <cell r="U1535"/>
        </row>
        <row r="1536">
          <cell r="I1536" t="str">
            <v xml:space="preserve">Staff Remuneration &amp; Benefits as % of Total Gross </v>
          </cell>
          <cell r="O1536"/>
          <cell r="P1536" t="str">
            <v>132-7270</v>
          </cell>
          <cell r="Q1536" t="str">
            <v>LEX Admin &amp; Other</v>
          </cell>
          <cell r="R1536" t="str">
            <v xml:space="preserve">LEX Admin &amp; OtherStaff Remuneration &amp; Benefits as % of Total Gross </v>
          </cell>
          <cell r="S1536"/>
          <cell r="T1536"/>
          <cell r="U1536"/>
        </row>
        <row r="1537">
          <cell r="I1537" t="str">
            <v xml:space="preserve">Staff Remuneration &amp; Benefits as % of Total Gross </v>
          </cell>
          <cell r="O1537"/>
          <cell r="P1537" t="str">
            <v>130-7270</v>
          </cell>
          <cell r="Q1537" t="str">
            <v>Admin &amp; Other</v>
          </cell>
          <cell r="R1537" t="str">
            <v xml:space="preserve">Admin &amp; OtherStaff Remuneration &amp; Benefits as % of Total Gross </v>
          </cell>
          <cell r="S1537"/>
          <cell r="T1537"/>
          <cell r="U1537"/>
        </row>
        <row r="1538">
          <cell r="I1538" t="str">
            <v xml:space="preserve">Staff Remuneration &amp; Benefits as % of Total Gross </v>
          </cell>
          <cell r="O1538"/>
          <cell r="P1538" t="str">
            <v>112-7270</v>
          </cell>
          <cell r="Q1538" t="str">
            <v>LEX Admin &amp; Other</v>
          </cell>
          <cell r="R1538" t="str">
            <v xml:space="preserve">LEX Admin &amp; OtherStaff Remuneration &amp; Benefits as % of Total Gross </v>
          </cell>
          <cell r="S1538"/>
          <cell r="T1538"/>
          <cell r="U1538"/>
        </row>
        <row r="1539">
          <cell r="I1539" t="str">
            <v xml:space="preserve">Staff Remuneration &amp; Benefits as % of Total Gross </v>
          </cell>
          <cell r="O1539"/>
          <cell r="P1539" t="str">
            <v>100-7270</v>
          </cell>
          <cell r="Q1539" t="str">
            <v>Admin &amp; Other</v>
          </cell>
          <cell r="R1539" t="str">
            <v xml:space="preserve">Admin &amp; OtherStaff Remuneration &amp; Benefits as % of Total Gross </v>
          </cell>
          <cell r="S1539"/>
          <cell r="T1539"/>
          <cell r="U1539"/>
        </row>
        <row r="1540">
          <cell r="I1540" t="str">
            <v xml:space="preserve">Staff Remuneration &amp; Benefits as % of Total Gross </v>
          </cell>
          <cell r="O1540"/>
          <cell r="P1540" t="str">
            <v>110-7270</v>
          </cell>
          <cell r="Q1540" t="str">
            <v>Admin &amp; Other</v>
          </cell>
          <cell r="R1540" t="str">
            <v xml:space="preserve">Admin &amp; OtherStaff Remuneration &amp; Benefits as % of Total Gross </v>
          </cell>
          <cell r="S1540"/>
          <cell r="T1540"/>
          <cell r="U1540"/>
        </row>
        <row r="1541">
          <cell r="I1541" t="str">
            <v xml:space="preserve">Staff Remuneration &amp; Benefits as % of Total Gross </v>
          </cell>
          <cell r="O1541"/>
          <cell r="P1541" t="str">
            <v>936-7270</v>
          </cell>
          <cell r="Q1541" t="str">
            <v>LEX Admin &amp; Other</v>
          </cell>
          <cell r="R1541" t="str">
            <v xml:space="preserve">LEX Admin &amp; OtherStaff Remuneration &amp; Benefits as % of Total Gross </v>
          </cell>
          <cell r="S1541"/>
          <cell r="T1541"/>
          <cell r="U1541"/>
        </row>
        <row r="1542">
          <cell r="I1542" t="str">
            <v xml:space="preserve">Staff Remuneration &amp; Benefits as % of Total Gross </v>
          </cell>
          <cell r="O1542"/>
          <cell r="P1542" t="str">
            <v>935-7270</v>
          </cell>
          <cell r="Q1542" t="str">
            <v>LEX Admin &amp; Other</v>
          </cell>
          <cell r="R1542" t="str">
            <v xml:space="preserve">LEX Admin &amp; OtherStaff Remuneration &amp; Benefits as % of Total Gross </v>
          </cell>
          <cell r="S1542"/>
          <cell r="T1542"/>
          <cell r="U1542"/>
        </row>
        <row r="1543">
          <cell r="I1543" t="str">
            <v xml:space="preserve">Staff Remuneration &amp; Benefits as % of Total Gross </v>
          </cell>
          <cell r="O1543"/>
          <cell r="P1543" t="str">
            <v>122-7270</v>
          </cell>
          <cell r="Q1543" t="str">
            <v>LEX Admin &amp; Other</v>
          </cell>
          <cell r="R1543" t="str">
            <v xml:space="preserve">LEX Admin &amp; OtherStaff Remuneration &amp; Benefits as % of Total Gross </v>
          </cell>
          <cell r="S1543"/>
          <cell r="T1543"/>
          <cell r="U1543"/>
        </row>
        <row r="1544">
          <cell r="I1544" t="str">
            <v xml:space="preserve">Staff Remuneration &amp; Benefits as % of Total Gross </v>
          </cell>
          <cell r="O1544"/>
          <cell r="P1544" t="str">
            <v>162-7270</v>
          </cell>
          <cell r="Q1544" t="str">
            <v>LEX Admin &amp; Other</v>
          </cell>
          <cell r="R1544" t="str">
            <v xml:space="preserve">LEX Admin &amp; OtherStaff Remuneration &amp; Benefits as % of Total Gross </v>
          </cell>
          <cell r="S1544"/>
          <cell r="T1544"/>
          <cell r="U1544"/>
        </row>
        <row r="1545">
          <cell r="I1545" t="str">
            <v xml:space="preserve">Staff Remuneration &amp; Benefits as % of Total Gross </v>
          </cell>
          <cell r="O1545"/>
          <cell r="P1545" t="str">
            <v>200-7270</v>
          </cell>
          <cell r="Q1545" t="str">
            <v>Admin &amp; Other</v>
          </cell>
          <cell r="R1545" t="str">
            <v xml:space="preserve">Admin &amp; OtherStaff Remuneration &amp; Benefits as % of Total Gross </v>
          </cell>
          <cell r="S1545"/>
          <cell r="T1545"/>
          <cell r="U1545"/>
        </row>
        <row r="1546">
          <cell r="I1546" t="str">
            <v xml:space="preserve">Staff Remuneration &amp; Benefits as % of Total Gross </v>
          </cell>
          <cell r="O1546"/>
          <cell r="P1546" t="str">
            <v>210-7270</v>
          </cell>
          <cell r="Q1546" t="str">
            <v>Admin &amp; Other</v>
          </cell>
          <cell r="R1546" t="str">
            <v xml:space="preserve">Admin &amp; OtherStaff Remuneration &amp; Benefits as % of Total Gross </v>
          </cell>
          <cell r="S1546"/>
          <cell r="T1546"/>
          <cell r="U1546"/>
        </row>
        <row r="1547">
          <cell r="I1547" t="str">
            <v xml:space="preserve">Staff Remuneration &amp; Benefits as % of Total Gross </v>
          </cell>
          <cell r="O1547"/>
          <cell r="P1547" t="str">
            <v>220-7270</v>
          </cell>
          <cell r="Q1547" t="str">
            <v>Admin &amp; Other</v>
          </cell>
          <cell r="R1547" t="str">
            <v xml:space="preserve">Admin &amp; OtherStaff Remuneration &amp; Benefits as % of Total Gross </v>
          </cell>
          <cell r="S1547"/>
          <cell r="T1547"/>
          <cell r="U1547"/>
        </row>
        <row r="1548">
          <cell r="I1548" t="str">
            <v xml:space="preserve">Staff Remuneration &amp; Benefits as % of Total Gross </v>
          </cell>
          <cell r="O1548"/>
          <cell r="P1548" t="str">
            <v>221-7270</v>
          </cell>
          <cell r="Q1548" t="str">
            <v>Admin &amp; Other</v>
          </cell>
          <cell r="R1548" t="str">
            <v xml:space="preserve">Admin &amp; OtherStaff Remuneration &amp; Benefits as % of Total Gross </v>
          </cell>
          <cell r="S1548"/>
          <cell r="T1548"/>
          <cell r="U1548"/>
        </row>
        <row r="1549">
          <cell r="I1549" t="str">
            <v xml:space="preserve">Staff Remuneration &amp; Benefits as % of Total Gross </v>
          </cell>
          <cell r="O1549"/>
          <cell r="P1549" t="str">
            <v>230-7270</v>
          </cell>
          <cell r="Q1549" t="str">
            <v>Admin &amp; Other</v>
          </cell>
          <cell r="R1549" t="str">
            <v xml:space="preserve">Admin &amp; OtherStaff Remuneration &amp; Benefits as % of Total Gross </v>
          </cell>
          <cell r="S1549"/>
          <cell r="T1549"/>
          <cell r="U1549"/>
        </row>
        <row r="1550">
          <cell r="I1550" t="str">
            <v xml:space="preserve">Staff Remuneration &amp; Benefits as % of Total Gross </v>
          </cell>
          <cell r="O1550"/>
          <cell r="P1550" t="str">
            <v>240-7270</v>
          </cell>
          <cell r="Q1550" t="str">
            <v>Admin &amp; Other</v>
          </cell>
          <cell r="R1550" t="str">
            <v xml:space="preserve">Admin &amp; OtherStaff Remuneration &amp; Benefits as % of Total Gross </v>
          </cell>
          <cell r="S1550"/>
          <cell r="T1550"/>
          <cell r="U1550"/>
        </row>
        <row r="1551">
          <cell r="I1551" t="str">
            <v xml:space="preserve">Staff Remuneration &amp; Benefits as % of Total Gross </v>
          </cell>
          <cell r="O1551"/>
          <cell r="P1551" t="str">
            <v>260-7270</v>
          </cell>
          <cell r="Q1551" t="str">
            <v>Admin &amp; Other</v>
          </cell>
          <cell r="R1551" t="str">
            <v xml:space="preserve">Admin &amp; OtherStaff Remuneration &amp; Benefits as % of Total Gross </v>
          </cell>
          <cell r="S1551"/>
          <cell r="T1551"/>
          <cell r="U1551"/>
        </row>
        <row r="1552">
          <cell r="I1552" t="str">
            <v xml:space="preserve">Staff Remuneration &amp; Benefits as % of Total Gross </v>
          </cell>
          <cell r="O1552"/>
          <cell r="P1552" t="str">
            <v>400-7270</v>
          </cell>
          <cell r="Q1552" t="str">
            <v>Admin &amp; Other</v>
          </cell>
          <cell r="R1552" t="str">
            <v xml:space="preserve">Admin &amp; OtherStaff Remuneration &amp; Benefits as % of Total Gross </v>
          </cell>
          <cell r="S1552"/>
          <cell r="T1552"/>
          <cell r="U1552"/>
        </row>
        <row r="1553">
          <cell r="I1553" t="str">
            <v xml:space="preserve">Staff Remuneration &amp; Benefits as % of Total Gross </v>
          </cell>
          <cell r="O1553"/>
          <cell r="P1553" t="str">
            <v>410-7270</v>
          </cell>
          <cell r="Q1553" t="str">
            <v>Admin &amp; Other</v>
          </cell>
          <cell r="R1553" t="str">
            <v xml:space="preserve">Admin &amp; OtherStaff Remuneration &amp; Benefits as % of Total Gross </v>
          </cell>
          <cell r="S1553"/>
          <cell r="T1553"/>
          <cell r="U1553"/>
        </row>
        <row r="1554">
          <cell r="I1554" t="str">
            <v xml:space="preserve">Staff Remuneration &amp; Benefits as % of Total Gross </v>
          </cell>
          <cell r="O1554"/>
          <cell r="P1554" t="str">
            <v>420-7270</v>
          </cell>
          <cell r="Q1554" t="str">
            <v>Admin &amp; Other</v>
          </cell>
          <cell r="R1554" t="str">
            <v xml:space="preserve">Admin &amp; OtherStaff Remuneration &amp; Benefits as % of Total Gross </v>
          </cell>
          <cell r="S1554"/>
          <cell r="T1554"/>
          <cell r="U1554"/>
        </row>
        <row r="1555">
          <cell r="I1555" t="str">
            <v xml:space="preserve">Staff Remuneration &amp; Benefits as % of Total Gross </v>
          </cell>
          <cell r="O1555"/>
          <cell r="P1555" t="str">
            <v>421-7270</v>
          </cell>
          <cell r="Q1555" t="str">
            <v>Admin &amp; Other</v>
          </cell>
          <cell r="R1555" t="str">
            <v xml:space="preserve">Admin &amp; OtherStaff Remuneration &amp; Benefits as % of Total Gross </v>
          </cell>
          <cell r="S1555"/>
          <cell r="T1555"/>
          <cell r="U1555"/>
        </row>
        <row r="1556">
          <cell r="I1556" t="str">
            <v xml:space="preserve">Staff Remuneration &amp; Benefits as % of Total Gross </v>
          </cell>
          <cell r="O1556"/>
          <cell r="P1556" t="str">
            <v>430-7270</v>
          </cell>
          <cell r="Q1556" t="str">
            <v>Admin &amp; Other</v>
          </cell>
          <cell r="R1556" t="str">
            <v xml:space="preserve">Admin &amp; OtherStaff Remuneration &amp; Benefits as % of Total Gross </v>
          </cell>
          <cell r="S1556"/>
          <cell r="T1556"/>
          <cell r="U1556"/>
        </row>
        <row r="1557">
          <cell r="I1557" t="str">
            <v xml:space="preserve">Staff Remuneration &amp; Benefits as % of Total Gross </v>
          </cell>
          <cell r="O1557"/>
          <cell r="P1557" t="str">
            <v>440-7270</v>
          </cell>
          <cell r="Q1557" t="str">
            <v>Admin &amp; Other</v>
          </cell>
          <cell r="R1557" t="str">
            <v xml:space="preserve">Admin &amp; OtherStaff Remuneration &amp; Benefits as % of Total Gross </v>
          </cell>
          <cell r="S1557"/>
          <cell r="T1557"/>
          <cell r="U1557"/>
        </row>
        <row r="1558">
          <cell r="I1558" t="str">
            <v xml:space="preserve">Staff Remuneration &amp; Benefits as % of Total Gross </v>
          </cell>
          <cell r="O1558"/>
          <cell r="P1558" t="str">
            <v>460-7270</v>
          </cell>
          <cell r="Q1558" t="str">
            <v>Admin &amp; Other</v>
          </cell>
          <cell r="R1558" t="str">
            <v xml:space="preserve">Admin &amp; OtherStaff Remuneration &amp; Benefits as % of Total Gross </v>
          </cell>
          <cell r="S1558"/>
          <cell r="T1558"/>
          <cell r="U1558"/>
        </row>
        <row r="1559">
          <cell r="I1559" t="str">
            <v xml:space="preserve">Staff Remuneration &amp; Benefits as % of Total Gross </v>
          </cell>
          <cell r="O1559"/>
          <cell r="P1559" t="str">
            <v>300-7270</v>
          </cell>
          <cell r="Q1559" t="str">
            <v>Admin &amp; Other</v>
          </cell>
          <cell r="R1559" t="str">
            <v xml:space="preserve">Admin &amp; OtherStaff Remuneration &amp; Benefits as % of Total Gross </v>
          </cell>
          <cell r="S1559"/>
          <cell r="T1559"/>
          <cell r="U1559"/>
        </row>
        <row r="1560">
          <cell r="I1560" t="str">
            <v xml:space="preserve">Staff Remuneration &amp; Benefits as % of Total Gross </v>
          </cell>
          <cell r="O1560"/>
          <cell r="P1560" t="str">
            <v>310-7270</v>
          </cell>
          <cell r="Q1560" t="str">
            <v>Admin &amp; Other</v>
          </cell>
          <cell r="R1560" t="str">
            <v xml:space="preserve">Admin &amp; OtherStaff Remuneration &amp; Benefits as % of Total Gross </v>
          </cell>
          <cell r="S1560"/>
          <cell r="T1560"/>
          <cell r="U1560"/>
        </row>
        <row r="1561">
          <cell r="I1561" t="str">
            <v xml:space="preserve">Staff Remuneration &amp; Benefits as % of Total Gross </v>
          </cell>
          <cell r="O1561"/>
          <cell r="P1561" t="str">
            <v>321-7270</v>
          </cell>
          <cell r="Q1561" t="str">
            <v>Admin &amp; Other</v>
          </cell>
          <cell r="R1561" t="str">
            <v xml:space="preserve">Admin &amp; OtherStaff Remuneration &amp; Benefits as % of Total Gross </v>
          </cell>
          <cell r="S1561"/>
          <cell r="T1561"/>
          <cell r="U1561"/>
        </row>
        <row r="1562">
          <cell r="I1562" t="str">
            <v xml:space="preserve">Staff Remuneration &amp; Benefits as % of Total Gross </v>
          </cell>
          <cell r="O1562"/>
          <cell r="P1562" t="str">
            <v>330-7270</v>
          </cell>
          <cell r="Q1562" t="str">
            <v>Admin &amp; Other</v>
          </cell>
          <cell r="R1562" t="str">
            <v xml:space="preserve">Admin &amp; OtherStaff Remuneration &amp; Benefits as % of Total Gross </v>
          </cell>
          <cell r="S1562"/>
          <cell r="T1562"/>
          <cell r="U1562"/>
        </row>
        <row r="1563">
          <cell r="I1563" t="str">
            <v xml:space="preserve">Staff Remuneration &amp; Benefits as % of Total Gross </v>
          </cell>
          <cell r="O1563"/>
          <cell r="P1563" t="str">
            <v>340-7270</v>
          </cell>
          <cell r="Q1563" t="str">
            <v>Admin &amp; Other</v>
          </cell>
          <cell r="R1563" t="str">
            <v xml:space="preserve">Admin &amp; OtherStaff Remuneration &amp; Benefits as % of Total Gross </v>
          </cell>
          <cell r="S1563"/>
          <cell r="T1563"/>
          <cell r="U1563"/>
        </row>
        <row r="1564">
          <cell r="I1564" t="str">
            <v xml:space="preserve">Staff Remuneration &amp; Benefits as % of Total Gross </v>
          </cell>
          <cell r="O1564"/>
          <cell r="P1564" t="str">
            <v>360-7270</v>
          </cell>
          <cell r="Q1564" t="str">
            <v>Admin &amp; Other</v>
          </cell>
          <cell r="R1564" t="str">
            <v xml:space="preserve">Admin &amp; OtherStaff Remuneration &amp; Benefits as % of Total Gross </v>
          </cell>
          <cell r="S1564"/>
          <cell r="T1564"/>
          <cell r="U1564"/>
        </row>
        <row r="1565">
          <cell r="I1565" t="str">
            <v xml:space="preserve">Staff Remuneration &amp; Benefits as % of Total Gross </v>
          </cell>
          <cell r="O1565"/>
          <cell r="P1565" t="str">
            <v>120-7270</v>
          </cell>
          <cell r="Q1565" t="str">
            <v>Admin &amp; Other</v>
          </cell>
          <cell r="R1565" t="str">
            <v xml:space="preserve">Admin &amp; OtherStaff Remuneration &amp; Benefits as % of Total Gross </v>
          </cell>
          <cell r="S1565"/>
          <cell r="T1565"/>
          <cell r="U1565"/>
        </row>
        <row r="1566">
          <cell r="I1566" t="str">
            <v xml:space="preserve">Staff Remuneration &amp; Benefits as % of Total Gross </v>
          </cell>
          <cell r="O1566"/>
          <cell r="P1566" t="str">
            <v>121-7270</v>
          </cell>
          <cell r="Q1566" t="str">
            <v>Admin &amp; Other</v>
          </cell>
          <cell r="R1566" t="str">
            <v xml:space="preserve">Admin &amp; OtherStaff Remuneration &amp; Benefits as % of Total Gross </v>
          </cell>
          <cell r="S1566"/>
          <cell r="T1566"/>
          <cell r="U1566"/>
        </row>
        <row r="1567">
          <cell r="I1567" t="str">
            <v xml:space="preserve">Staff Remuneration &amp; Benefits as % of Total Gross </v>
          </cell>
          <cell r="O1567"/>
          <cell r="P1567" t="str">
            <v>147-7270</v>
          </cell>
          <cell r="Q1567" t="str">
            <v>Admin &amp; Other</v>
          </cell>
          <cell r="R1567" t="str">
            <v xml:space="preserve">Admin &amp; OtherStaff Remuneration &amp; Benefits as % of Total Gross </v>
          </cell>
          <cell r="S1567"/>
          <cell r="T1567"/>
          <cell r="U1567"/>
        </row>
        <row r="1568">
          <cell r="I1568" t="str">
            <v xml:space="preserve">Staff Remuneration &amp; Benefits as % of Total Gross </v>
          </cell>
          <cell r="O1568"/>
          <cell r="P1568" t="str">
            <v>160-7270</v>
          </cell>
          <cell r="Q1568" t="str">
            <v>Admin &amp; Other</v>
          </cell>
          <cell r="R1568" t="str">
            <v xml:space="preserve">Admin &amp; OtherStaff Remuneration &amp; Benefits as % of Total Gross </v>
          </cell>
          <cell r="S1568"/>
          <cell r="T1568"/>
          <cell r="U1568"/>
        </row>
        <row r="1569">
          <cell r="I1569" t="str">
            <v>Salaries, Commission &amp; Leave as % of Sales</v>
          </cell>
          <cell r="O1569"/>
          <cell r="P1569" t="str">
            <v>140-7280</v>
          </cell>
          <cell r="Q1569" t="str">
            <v>Service</v>
          </cell>
          <cell r="R1569" t="str">
            <v>ServiceSalaries, Commission &amp; Leave as % of Sales</v>
          </cell>
          <cell r="S1569"/>
          <cell r="T1569"/>
          <cell r="U1569"/>
        </row>
        <row r="1570">
          <cell r="I1570" t="str">
            <v>Salaries &amp; Commission as % of Sales</v>
          </cell>
          <cell r="O1570"/>
          <cell r="P1570" t="str">
            <v>132-7280</v>
          </cell>
          <cell r="Q1570" t="str">
            <v>LEX Parts</v>
          </cell>
          <cell r="R1570" t="str">
            <v>LEX PartsSalaries &amp; Commission as % of Sales</v>
          </cell>
          <cell r="S1570"/>
          <cell r="T1570"/>
          <cell r="U1570"/>
        </row>
        <row r="1571">
          <cell r="I1571" t="str">
            <v>Salaries &amp; Commission as % of Sales</v>
          </cell>
          <cell r="O1571"/>
          <cell r="P1571" t="str">
            <v>130-7280</v>
          </cell>
          <cell r="Q1571" t="str">
            <v>Parts</v>
          </cell>
          <cell r="R1571" t="str">
            <v>PartsSalaries &amp; Commission as % of Sales</v>
          </cell>
          <cell r="S1571"/>
          <cell r="T1571"/>
          <cell r="U1571"/>
        </row>
        <row r="1572">
          <cell r="I1572" t="str">
            <v>Commission p.u.</v>
          </cell>
          <cell r="O1572"/>
          <cell r="P1572" t="str">
            <v>210-7280</v>
          </cell>
          <cell r="Q1572" t="str">
            <v>New Vehicle</v>
          </cell>
          <cell r="R1572" t="str">
            <v>New VehicleCommission p.u.</v>
          </cell>
          <cell r="S1572"/>
          <cell r="T1572"/>
          <cell r="U1572"/>
        </row>
        <row r="1573">
          <cell r="I1573" t="str">
            <v>Commission p.u.</v>
          </cell>
          <cell r="O1573"/>
          <cell r="P1573" t="str">
            <v>400-7280</v>
          </cell>
          <cell r="Q1573" t="str">
            <v>New Vehicle</v>
          </cell>
          <cell r="R1573" t="str">
            <v>New VehicleCommission p.u.</v>
          </cell>
          <cell r="S1573"/>
          <cell r="T1573"/>
          <cell r="U1573"/>
        </row>
        <row r="1574">
          <cell r="I1574" t="str">
            <v>Commission p.u.</v>
          </cell>
          <cell r="O1574"/>
          <cell r="P1574" t="str">
            <v>410-7280</v>
          </cell>
          <cell r="Q1574" t="str">
            <v>New Vehicle</v>
          </cell>
          <cell r="R1574" t="str">
            <v>New VehicleCommission p.u.</v>
          </cell>
          <cell r="S1574"/>
          <cell r="T1574"/>
          <cell r="U1574"/>
        </row>
        <row r="1575">
          <cell r="I1575" t="str">
            <v>Salaries &amp; Commission per vehicle retailed</v>
          </cell>
          <cell r="O1575"/>
          <cell r="P1575" t="str">
            <v>162-7280</v>
          </cell>
          <cell r="Q1575" t="str">
            <v>LEX F&amp;I</v>
          </cell>
          <cell r="R1575" t="str">
            <v>LEX F&amp;ISalaries &amp; Commission per vehicle retailed</v>
          </cell>
          <cell r="S1575"/>
          <cell r="T1575"/>
          <cell r="U1575"/>
        </row>
        <row r="1576">
          <cell r="I1576" t="str">
            <v>Salaries &amp; Commission per vehicle retailed</v>
          </cell>
          <cell r="O1576"/>
          <cell r="P1576" t="str">
            <v>260-7280</v>
          </cell>
          <cell r="Q1576" t="str">
            <v>F&amp;I</v>
          </cell>
          <cell r="R1576" t="str">
            <v>F&amp;ISalaries &amp; Commission per vehicle retailed</v>
          </cell>
          <cell r="S1576"/>
          <cell r="T1576"/>
          <cell r="U1576"/>
        </row>
        <row r="1577">
          <cell r="I1577" t="str">
            <v>Salaries &amp; Commission per vehicle retailed</v>
          </cell>
          <cell r="O1577"/>
          <cell r="P1577" t="str">
            <v>460-7280</v>
          </cell>
          <cell r="Q1577" t="str">
            <v>F&amp;I</v>
          </cell>
          <cell r="R1577" t="str">
            <v>F&amp;ISalaries &amp; Commission per vehicle retailed</v>
          </cell>
          <cell r="S1577"/>
          <cell r="T1577"/>
          <cell r="U1577"/>
        </row>
        <row r="1578">
          <cell r="I1578" t="str">
            <v>Salaries &amp; Commission per vehicle retailed</v>
          </cell>
          <cell r="O1578"/>
          <cell r="P1578" t="str">
            <v>360-7280</v>
          </cell>
          <cell r="Q1578" t="str">
            <v>F&amp;I</v>
          </cell>
          <cell r="R1578" t="str">
            <v>F&amp;ISalaries &amp; Commission per vehicle retailed</v>
          </cell>
          <cell r="S1578"/>
          <cell r="T1578"/>
          <cell r="U1578"/>
        </row>
        <row r="1579">
          <cell r="I1579" t="str">
            <v>Salaries &amp; Commission per vehicle retailed</v>
          </cell>
          <cell r="O1579"/>
          <cell r="P1579" t="str">
            <v>160-7280</v>
          </cell>
          <cell r="Q1579" t="str">
            <v>F&amp;I</v>
          </cell>
          <cell r="R1579" t="str">
            <v>F&amp;ISalaries &amp; Commission per vehicle retailed</v>
          </cell>
          <cell r="S1579"/>
          <cell r="T1579"/>
          <cell r="U1579"/>
        </row>
        <row r="1580">
          <cell r="I1580" t="str">
            <v>Commission per retail</v>
          </cell>
          <cell r="O1580"/>
          <cell r="P1580" t="str">
            <v>122-7280</v>
          </cell>
          <cell r="Q1580" t="str">
            <v>LEX Used Vehicle</v>
          </cell>
          <cell r="R1580" t="str">
            <v>LEX Used VehicleCommission per retail</v>
          </cell>
          <cell r="S1580"/>
          <cell r="T1580"/>
          <cell r="U1580"/>
        </row>
        <row r="1581">
          <cell r="I1581" t="str">
            <v>Commission p.u.</v>
          </cell>
          <cell r="O1581"/>
          <cell r="P1581" t="str">
            <v>300-7280</v>
          </cell>
          <cell r="Q1581" t="str">
            <v>New Vehicle</v>
          </cell>
          <cell r="R1581" t="str">
            <v>New VehicleCommission p.u.</v>
          </cell>
          <cell r="S1581"/>
          <cell r="T1581"/>
          <cell r="U1581"/>
        </row>
        <row r="1582">
          <cell r="I1582" t="str">
            <v>Commission p.u.</v>
          </cell>
          <cell r="O1582"/>
          <cell r="P1582" t="str">
            <v>310-7280</v>
          </cell>
          <cell r="Q1582" t="str">
            <v>New Vehicle</v>
          </cell>
          <cell r="R1582" t="str">
            <v>New VehicleCommission p.u.</v>
          </cell>
          <cell r="S1582"/>
          <cell r="T1582"/>
          <cell r="U1582"/>
        </row>
        <row r="1583">
          <cell r="I1583" t="str">
            <v>Other Semi-Fixed Expenses p.u</v>
          </cell>
          <cell r="O1583"/>
          <cell r="P1583" t="str">
            <v>112-7330</v>
          </cell>
          <cell r="Q1583" t="str">
            <v>LEX New Vehicle</v>
          </cell>
          <cell r="R1583" t="str">
            <v>LEX New VehicleOther Semi-Fixed Expenses p.u</v>
          </cell>
          <cell r="S1583"/>
          <cell r="T1583"/>
          <cell r="U1583"/>
        </row>
        <row r="1584">
          <cell r="I1584" t="str">
            <v>Other Semi-Fixed Expenses p.u</v>
          </cell>
          <cell r="O1584"/>
          <cell r="P1584" t="str">
            <v>100-7330</v>
          </cell>
          <cell r="Q1584" t="str">
            <v>New Vehicle</v>
          </cell>
          <cell r="R1584" t="str">
            <v>New VehicleOther Semi-Fixed Expenses p.u</v>
          </cell>
          <cell r="S1584"/>
          <cell r="T1584"/>
          <cell r="U1584"/>
        </row>
        <row r="1585">
          <cell r="I1585" t="str">
            <v>Other Semi-Fixed Expenses p.u</v>
          </cell>
          <cell r="O1585"/>
          <cell r="P1585" t="str">
            <v>200-7330</v>
          </cell>
          <cell r="Q1585" t="str">
            <v>New Vehicle</v>
          </cell>
          <cell r="R1585" t="str">
            <v>New VehicleOther Semi-Fixed Expenses p.u</v>
          </cell>
          <cell r="S1585"/>
          <cell r="T1585"/>
          <cell r="U1585"/>
        </row>
        <row r="1586">
          <cell r="I1586" t="str">
            <v>Other Semi-Fixed Expenses p.u</v>
          </cell>
          <cell r="O1586"/>
          <cell r="P1586" t="str">
            <v>400-7330</v>
          </cell>
          <cell r="Q1586" t="str">
            <v>New Vehicle</v>
          </cell>
          <cell r="R1586" t="str">
            <v>New VehicleOther Semi-Fixed Expenses p.u</v>
          </cell>
          <cell r="S1586"/>
          <cell r="T1586"/>
          <cell r="U1586"/>
        </row>
        <row r="1587">
          <cell r="I1587" t="str">
            <v>Salaries, Commission &amp; Leave as % of Sales</v>
          </cell>
          <cell r="O1587"/>
          <cell r="P1587" t="str">
            <v>936-7280</v>
          </cell>
          <cell r="Q1587" t="str">
            <v>Bridgestone</v>
          </cell>
          <cell r="R1587" t="str">
            <v>BridgestoneSalaries, Commission &amp; Leave as % of Sales</v>
          </cell>
          <cell r="S1587"/>
          <cell r="T1587"/>
          <cell r="U1587"/>
        </row>
        <row r="1588">
          <cell r="I1588" t="str">
            <v>Salaries, Commission &amp; Leave as % of Sales</v>
          </cell>
          <cell r="O1588"/>
          <cell r="P1588" t="str">
            <v>935-7280</v>
          </cell>
          <cell r="Q1588" t="str">
            <v>Bridgestone</v>
          </cell>
          <cell r="R1588" t="str">
            <v>BridgestoneSalaries, Commission &amp; Leave as % of Sales</v>
          </cell>
          <cell r="S1588"/>
          <cell r="T1588"/>
          <cell r="U1588"/>
        </row>
        <row r="1589">
          <cell r="I1589" t="str">
            <v>Salaries &amp; Commission as % of Sales</v>
          </cell>
          <cell r="O1589"/>
          <cell r="P1589" t="str">
            <v>230-7280</v>
          </cell>
          <cell r="Q1589" t="str">
            <v>Parts</v>
          </cell>
          <cell r="R1589" t="str">
            <v>PartsSalaries &amp; Commission as % of Sales</v>
          </cell>
          <cell r="S1589"/>
          <cell r="T1589"/>
          <cell r="U1589"/>
        </row>
        <row r="1590">
          <cell r="I1590" t="str">
            <v>Salaries &amp; Commission as % of Sales</v>
          </cell>
          <cell r="O1590"/>
          <cell r="P1590" t="str">
            <v>430-7280</v>
          </cell>
          <cell r="Q1590" t="str">
            <v>Parts</v>
          </cell>
          <cell r="R1590" t="str">
            <v>PartsSalaries &amp; Commission as % of Sales</v>
          </cell>
          <cell r="S1590"/>
          <cell r="T1590"/>
          <cell r="U1590"/>
        </row>
        <row r="1591">
          <cell r="I1591" t="str">
            <v>Salaries &amp; Commission as % of Sales</v>
          </cell>
          <cell r="O1591"/>
          <cell r="P1591" t="str">
            <v>330-7280</v>
          </cell>
          <cell r="Q1591" t="str">
            <v>Parts</v>
          </cell>
          <cell r="R1591" t="str">
            <v>PartsSalaries &amp; Commission as % of Sales</v>
          </cell>
          <cell r="S1591"/>
          <cell r="T1591"/>
          <cell r="U1591"/>
        </row>
        <row r="1592">
          <cell r="I1592" t="str">
            <v>Salaries, Commission &amp; Leave as % of Sales</v>
          </cell>
          <cell r="O1592"/>
          <cell r="P1592" t="str">
            <v>240-7280</v>
          </cell>
          <cell r="Q1592" t="str">
            <v>Service</v>
          </cell>
          <cell r="R1592" t="str">
            <v>ServiceSalaries, Commission &amp; Leave as % of Sales</v>
          </cell>
          <cell r="S1592"/>
          <cell r="T1592"/>
          <cell r="U1592"/>
        </row>
        <row r="1593">
          <cell r="I1593" t="str">
            <v>Salaries, Commission &amp; Leave as % of Sales</v>
          </cell>
          <cell r="O1593"/>
          <cell r="P1593" t="str">
            <v>440-7280</v>
          </cell>
          <cell r="Q1593" t="str">
            <v>Service</v>
          </cell>
          <cell r="R1593" t="str">
            <v>ServiceSalaries, Commission &amp; Leave as % of Sales</v>
          </cell>
          <cell r="S1593"/>
          <cell r="T1593"/>
          <cell r="U1593"/>
        </row>
        <row r="1594">
          <cell r="I1594" t="str">
            <v>Salaries, Commission &amp; Leave as % of Sales</v>
          </cell>
          <cell r="O1594"/>
          <cell r="P1594" t="str">
            <v>340-7280</v>
          </cell>
          <cell r="Q1594" t="str">
            <v>Service</v>
          </cell>
          <cell r="R1594" t="str">
            <v>ServiceSalaries, Commission &amp; Leave as % of Sales</v>
          </cell>
          <cell r="S1594"/>
          <cell r="T1594"/>
          <cell r="U1594"/>
        </row>
        <row r="1595">
          <cell r="I1595" t="str">
            <v>Salaries, Commission &amp; Leave as % of Sales</v>
          </cell>
          <cell r="O1595"/>
          <cell r="P1595" t="str">
            <v>147-7280</v>
          </cell>
          <cell r="Q1595" t="str">
            <v>Service</v>
          </cell>
          <cell r="R1595" t="str">
            <v>ServiceSalaries, Commission &amp; Leave as % of Sales</v>
          </cell>
          <cell r="S1595"/>
          <cell r="T1595"/>
          <cell r="U1595"/>
        </row>
        <row r="1596">
          <cell r="I1596" t="str">
            <v xml:space="preserve">Staff Remuneration &amp; Benefits as % of Total Gross </v>
          </cell>
          <cell r="O1596"/>
          <cell r="P1596" t="str">
            <v>170-7280</v>
          </cell>
          <cell r="Q1596" t="str">
            <v>Admin &amp; Other</v>
          </cell>
          <cell r="R1596" t="str">
            <v xml:space="preserve">Admin &amp; OtherStaff Remuneration &amp; Benefits as % of Total Gross </v>
          </cell>
          <cell r="S1596"/>
          <cell r="T1596"/>
          <cell r="U1596"/>
        </row>
        <row r="1597">
          <cell r="I1597" t="str">
            <v>Commission per retail</v>
          </cell>
          <cell r="O1597"/>
          <cell r="P1597" t="str">
            <v>220-7280</v>
          </cell>
          <cell r="Q1597" t="str">
            <v>Used Vehicle</v>
          </cell>
          <cell r="R1597" t="str">
            <v>Used VehicleCommission per retail</v>
          </cell>
          <cell r="S1597"/>
          <cell r="T1597"/>
          <cell r="U1597"/>
        </row>
        <row r="1598">
          <cell r="I1598" t="str">
            <v>Commission per retail</v>
          </cell>
          <cell r="O1598"/>
          <cell r="P1598" t="str">
            <v>221-7280</v>
          </cell>
          <cell r="Q1598" t="str">
            <v>Used Vehicle</v>
          </cell>
          <cell r="R1598" t="str">
            <v>Used VehicleCommission per retail</v>
          </cell>
          <cell r="S1598"/>
          <cell r="T1598"/>
          <cell r="U1598"/>
        </row>
        <row r="1599">
          <cell r="I1599" t="str">
            <v>Commission per retail</v>
          </cell>
          <cell r="O1599"/>
          <cell r="P1599" t="str">
            <v>420-7280</v>
          </cell>
          <cell r="Q1599" t="str">
            <v>Used Vehicle</v>
          </cell>
          <cell r="R1599" t="str">
            <v>Used VehicleCommission per retail</v>
          </cell>
          <cell r="S1599"/>
          <cell r="T1599"/>
          <cell r="U1599"/>
        </row>
        <row r="1600">
          <cell r="I1600" t="str">
            <v>Commission per retail</v>
          </cell>
          <cell r="O1600"/>
          <cell r="P1600" t="str">
            <v>421-7280</v>
          </cell>
          <cell r="Q1600" t="str">
            <v>Used Vehicle</v>
          </cell>
          <cell r="R1600" t="str">
            <v>Used VehicleCommission per retail</v>
          </cell>
          <cell r="S1600"/>
          <cell r="T1600"/>
          <cell r="U1600"/>
        </row>
        <row r="1601">
          <cell r="I1601" t="str">
            <v>Commission per retail</v>
          </cell>
          <cell r="O1601"/>
          <cell r="P1601" t="str">
            <v>321-7280</v>
          </cell>
          <cell r="Q1601" t="str">
            <v>Used Vehicle</v>
          </cell>
          <cell r="R1601" t="str">
            <v>Used VehicleCommission per retail</v>
          </cell>
          <cell r="S1601"/>
          <cell r="T1601"/>
          <cell r="U1601"/>
        </row>
        <row r="1602">
          <cell r="I1602" t="str">
            <v>Commission per retail</v>
          </cell>
          <cell r="O1602"/>
          <cell r="P1602" t="str">
            <v>120-7280</v>
          </cell>
          <cell r="Q1602" t="str">
            <v>Used Vehicle</v>
          </cell>
          <cell r="R1602" t="str">
            <v>Used VehicleCommission per retail</v>
          </cell>
          <cell r="S1602"/>
          <cell r="T1602"/>
          <cell r="U1602"/>
        </row>
        <row r="1603">
          <cell r="I1603" t="str">
            <v>Commission per retail</v>
          </cell>
          <cell r="O1603"/>
          <cell r="P1603" t="str">
            <v>121-7280</v>
          </cell>
          <cell r="Q1603" t="str">
            <v>Used Vehicle</v>
          </cell>
          <cell r="R1603" t="str">
            <v>Used VehicleCommission per retail</v>
          </cell>
          <cell r="S1603"/>
          <cell r="T1603"/>
          <cell r="U1603"/>
        </row>
        <row r="1604">
          <cell r="I1604" t="str">
            <v xml:space="preserve">Staff Remuneration &amp; Benefits as % of Total Gross </v>
          </cell>
          <cell r="O1604"/>
          <cell r="P1604" t="str">
            <v>240-7290</v>
          </cell>
          <cell r="Q1604" t="str">
            <v>Admin &amp; Other</v>
          </cell>
          <cell r="R1604" t="str">
            <v xml:space="preserve">Admin &amp; OtherStaff Remuneration &amp; Benefits as % of Total Gross </v>
          </cell>
          <cell r="S1604"/>
          <cell r="T1604"/>
          <cell r="U1604"/>
        </row>
        <row r="1605">
          <cell r="I1605" t="str">
            <v>Other Overheads as % of Total Gross Profit</v>
          </cell>
          <cell r="O1605"/>
          <cell r="P1605" t="str">
            <v>150-7290</v>
          </cell>
          <cell r="Q1605" t="str">
            <v>LEX Admin &amp; Other</v>
          </cell>
          <cell r="R1605" t="str">
            <v>LEX Admin &amp; OtherOther Overheads as % of Total Gross Profit</v>
          </cell>
          <cell r="S1605"/>
          <cell r="T1605"/>
          <cell r="U1605"/>
        </row>
        <row r="1606">
          <cell r="I1606" t="str">
            <v xml:space="preserve">Staff Remuneration &amp; Benefits as % of Total Gross </v>
          </cell>
          <cell r="O1606"/>
          <cell r="P1606" t="str">
            <v>230-7290</v>
          </cell>
          <cell r="Q1606" t="str">
            <v>Admin &amp; Other</v>
          </cell>
          <cell r="R1606" t="str">
            <v xml:space="preserve">Admin &amp; OtherStaff Remuneration &amp; Benefits as % of Total Gross </v>
          </cell>
          <cell r="S1606"/>
          <cell r="T1606"/>
          <cell r="U1606"/>
        </row>
        <row r="1607">
          <cell r="I1607" t="str">
            <v xml:space="preserve">Staff Remuneration &amp; Benefits as % of Total Gross </v>
          </cell>
          <cell r="O1607"/>
          <cell r="P1607" t="str">
            <v>340-7290</v>
          </cell>
          <cell r="Q1607" t="str">
            <v>Admin &amp; Other</v>
          </cell>
          <cell r="R1607" t="str">
            <v xml:space="preserve">Admin &amp; OtherStaff Remuneration &amp; Benefits as % of Total Gross </v>
          </cell>
          <cell r="S1607"/>
          <cell r="T1607"/>
          <cell r="U1607"/>
        </row>
        <row r="1608">
          <cell r="I1608" t="str">
            <v>Other Overheads as % of Total Gross Profit</v>
          </cell>
          <cell r="O1608"/>
          <cell r="P1608" t="str">
            <v>190-7290</v>
          </cell>
          <cell r="Q1608" t="str">
            <v>Admin &amp; Other</v>
          </cell>
          <cell r="R1608" t="str">
            <v>Admin &amp; OtherOther Overheads as % of Total Gross Profit</v>
          </cell>
          <cell r="S1608"/>
          <cell r="T1608"/>
          <cell r="U1608"/>
        </row>
        <row r="1609">
          <cell r="I1609" t="str">
            <v xml:space="preserve">Staff Remuneration &amp; Benefits as % of Total Gross </v>
          </cell>
          <cell r="O1609"/>
          <cell r="P1609" t="str">
            <v>140-7290</v>
          </cell>
          <cell r="Q1609" t="str">
            <v>Admin &amp; Other</v>
          </cell>
          <cell r="R1609" t="str">
            <v xml:space="preserve">Admin &amp; OtherStaff Remuneration &amp; Benefits as % of Total Gross </v>
          </cell>
          <cell r="S1609"/>
          <cell r="T1609"/>
          <cell r="U1609"/>
        </row>
        <row r="1610">
          <cell r="I1610" t="str">
            <v>Other Overheads as % of Total Gross Profit</v>
          </cell>
          <cell r="O1610"/>
          <cell r="P1610" t="str">
            <v>142-7290</v>
          </cell>
          <cell r="Q1610" t="str">
            <v>LEX Admin &amp; Other</v>
          </cell>
          <cell r="R1610" t="str">
            <v>LEX Admin &amp; OtherOther Overheads as % of Total Gross Profit</v>
          </cell>
          <cell r="S1610"/>
          <cell r="T1610"/>
          <cell r="U1610"/>
        </row>
        <row r="1611">
          <cell r="I1611" t="str">
            <v xml:space="preserve">Staff Remuneration &amp; Benefits as % of Total Gross </v>
          </cell>
          <cell r="O1611"/>
          <cell r="P1611" t="str">
            <v>130-7290</v>
          </cell>
          <cell r="Q1611" t="str">
            <v>Admin &amp; Other</v>
          </cell>
          <cell r="R1611" t="str">
            <v xml:space="preserve">Admin &amp; OtherStaff Remuneration &amp; Benefits as % of Total Gross </v>
          </cell>
          <cell r="S1611"/>
          <cell r="T1611"/>
          <cell r="U1611"/>
        </row>
        <row r="1612">
          <cell r="I1612" t="str">
            <v xml:space="preserve">Staff Remuneration &amp; Benefits as % of Total Gross </v>
          </cell>
          <cell r="O1612"/>
          <cell r="P1612" t="str">
            <v>132-7290</v>
          </cell>
          <cell r="Q1612" t="str">
            <v>LEX Admin &amp; Other</v>
          </cell>
          <cell r="R1612" t="str">
            <v xml:space="preserve">LEX Admin &amp; OtherStaff Remuneration &amp; Benefits as % of Total Gross </v>
          </cell>
          <cell r="S1612"/>
          <cell r="T1612"/>
          <cell r="U1612"/>
        </row>
        <row r="1613">
          <cell r="I1613" t="str">
            <v xml:space="preserve">Staff Remuneration &amp; Benefits as % of Total Gross </v>
          </cell>
          <cell r="O1613"/>
          <cell r="P1613" t="str">
            <v>112-7290</v>
          </cell>
          <cell r="Q1613" t="str">
            <v>LEX Admin &amp; Other</v>
          </cell>
          <cell r="R1613" t="str">
            <v xml:space="preserve">LEX Admin &amp; OtherStaff Remuneration &amp; Benefits as % of Total Gross </v>
          </cell>
          <cell r="S1613"/>
          <cell r="T1613"/>
          <cell r="U1613"/>
        </row>
        <row r="1614">
          <cell r="I1614" t="str">
            <v xml:space="preserve">Staff Remuneration &amp; Benefits as % of Total Gross </v>
          </cell>
          <cell r="O1614"/>
          <cell r="P1614" t="str">
            <v>100-7290</v>
          </cell>
          <cell r="Q1614" t="str">
            <v>Admin &amp; Other</v>
          </cell>
          <cell r="R1614" t="str">
            <v xml:space="preserve">Admin &amp; OtherStaff Remuneration &amp; Benefits as % of Total Gross </v>
          </cell>
          <cell r="S1614"/>
          <cell r="T1614"/>
          <cell r="U1614"/>
        </row>
        <row r="1615">
          <cell r="I1615" t="str">
            <v xml:space="preserve">Staff Remuneration &amp; Benefits as % of Total Gross </v>
          </cell>
          <cell r="O1615"/>
          <cell r="P1615" t="str">
            <v>110-7290</v>
          </cell>
          <cell r="Q1615" t="str">
            <v>Admin &amp; Other</v>
          </cell>
          <cell r="R1615" t="str">
            <v xml:space="preserve">Admin &amp; OtherStaff Remuneration &amp; Benefits as % of Total Gross </v>
          </cell>
          <cell r="S1615"/>
          <cell r="T1615"/>
          <cell r="U1615"/>
        </row>
        <row r="1616">
          <cell r="I1616" t="str">
            <v xml:space="preserve">Staff Remuneration &amp; Benefits as % of Total Gross </v>
          </cell>
          <cell r="O1616"/>
          <cell r="P1616" t="str">
            <v>936-7290</v>
          </cell>
          <cell r="Q1616" t="str">
            <v>LEX Admin &amp; Other</v>
          </cell>
          <cell r="R1616" t="str">
            <v xml:space="preserve">LEX Admin &amp; OtherStaff Remuneration &amp; Benefits as % of Total Gross </v>
          </cell>
          <cell r="S1616"/>
          <cell r="T1616"/>
          <cell r="U1616"/>
        </row>
        <row r="1617">
          <cell r="I1617" t="str">
            <v xml:space="preserve">Staff Remuneration &amp; Benefits as % of Total Gross </v>
          </cell>
          <cell r="O1617"/>
          <cell r="P1617" t="str">
            <v>935-7290</v>
          </cell>
          <cell r="Q1617" t="str">
            <v>LEX Admin &amp; Other</v>
          </cell>
          <cell r="R1617" t="str">
            <v xml:space="preserve">LEX Admin &amp; OtherStaff Remuneration &amp; Benefits as % of Total Gross </v>
          </cell>
          <cell r="S1617"/>
          <cell r="T1617"/>
          <cell r="U1617"/>
        </row>
        <row r="1618">
          <cell r="I1618" t="str">
            <v xml:space="preserve">Staff Remuneration &amp; Benefits as % of Total Gross </v>
          </cell>
          <cell r="O1618"/>
          <cell r="P1618" t="str">
            <v>122-7290</v>
          </cell>
          <cell r="Q1618" t="str">
            <v>LEX Admin &amp; Other</v>
          </cell>
          <cell r="R1618" t="str">
            <v xml:space="preserve">LEX Admin &amp; OtherStaff Remuneration &amp; Benefits as % of Total Gross </v>
          </cell>
          <cell r="S1618"/>
          <cell r="T1618"/>
          <cell r="U1618"/>
        </row>
        <row r="1619">
          <cell r="I1619" t="str">
            <v xml:space="preserve">Staff Remuneration &amp; Benefits as % of Total Gross </v>
          </cell>
          <cell r="O1619"/>
          <cell r="P1619" t="str">
            <v>162-7290</v>
          </cell>
          <cell r="Q1619" t="str">
            <v>LEX Admin &amp; Other</v>
          </cell>
          <cell r="R1619" t="str">
            <v xml:space="preserve">LEX Admin &amp; OtherStaff Remuneration &amp; Benefits as % of Total Gross </v>
          </cell>
          <cell r="S1619"/>
          <cell r="T1619"/>
          <cell r="U1619"/>
        </row>
        <row r="1620">
          <cell r="I1620" t="str">
            <v xml:space="preserve">Staff Remuneration &amp; Benefits as % of Total Gross </v>
          </cell>
          <cell r="O1620"/>
          <cell r="P1620" t="str">
            <v>200-7290</v>
          </cell>
          <cell r="Q1620" t="str">
            <v>Admin &amp; Other</v>
          </cell>
          <cell r="R1620" t="str">
            <v xml:space="preserve">Admin &amp; OtherStaff Remuneration &amp; Benefits as % of Total Gross </v>
          </cell>
          <cell r="S1620"/>
          <cell r="T1620"/>
          <cell r="U1620"/>
        </row>
        <row r="1621">
          <cell r="I1621" t="str">
            <v xml:space="preserve">Staff Remuneration &amp; Benefits as % of Total Gross </v>
          </cell>
          <cell r="O1621"/>
          <cell r="P1621" t="str">
            <v>210-7290</v>
          </cell>
          <cell r="Q1621" t="str">
            <v>Admin &amp; Other</v>
          </cell>
          <cell r="R1621" t="str">
            <v xml:space="preserve">Admin &amp; OtherStaff Remuneration &amp; Benefits as % of Total Gross </v>
          </cell>
          <cell r="S1621"/>
          <cell r="T1621"/>
          <cell r="U1621"/>
        </row>
        <row r="1622">
          <cell r="I1622" t="str">
            <v xml:space="preserve">Staff Remuneration &amp; Benefits as % of Total Gross </v>
          </cell>
          <cell r="O1622"/>
          <cell r="P1622" t="str">
            <v>220-7290</v>
          </cell>
          <cell r="Q1622" t="str">
            <v>Admin &amp; Other</v>
          </cell>
          <cell r="R1622" t="str">
            <v xml:space="preserve">Admin &amp; OtherStaff Remuneration &amp; Benefits as % of Total Gross </v>
          </cell>
          <cell r="S1622"/>
          <cell r="T1622"/>
          <cell r="U1622"/>
        </row>
        <row r="1623">
          <cell r="I1623" t="str">
            <v xml:space="preserve">Staff Remuneration &amp; Benefits as % of Total Gross </v>
          </cell>
          <cell r="O1623"/>
          <cell r="P1623" t="str">
            <v>221-7290</v>
          </cell>
          <cell r="Q1623" t="str">
            <v>Admin &amp; Other</v>
          </cell>
          <cell r="R1623" t="str">
            <v xml:space="preserve">Admin &amp; OtherStaff Remuneration &amp; Benefits as % of Total Gross </v>
          </cell>
          <cell r="S1623"/>
          <cell r="T1623"/>
          <cell r="U1623"/>
        </row>
        <row r="1624">
          <cell r="I1624" t="str">
            <v xml:space="preserve">Staff Remuneration &amp; Benefits as % of Total Gross </v>
          </cell>
          <cell r="O1624"/>
          <cell r="P1624" t="str">
            <v>260-7290</v>
          </cell>
          <cell r="Q1624" t="str">
            <v>Admin &amp; Other</v>
          </cell>
          <cell r="R1624" t="str">
            <v xml:space="preserve">Admin &amp; OtherStaff Remuneration &amp; Benefits as % of Total Gross </v>
          </cell>
          <cell r="S1624"/>
          <cell r="T1624"/>
          <cell r="U1624"/>
        </row>
        <row r="1625">
          <cell r="I1625" t="str">
            <v xml:space="preserve">Staff Remuneration &amp; Benefits as % of Total Gross </v>
          </cell>
          <cell r="O1625"/>
          <cell r="P1625" t="str">
            <v>400-7290</v>
          </cell>
          <cell r="Q1625" t="str">
            <v>Admin &amp; Other</v>
          </cell>
          <cell r="R1625" t="str">
            <v xml:space="preserve">Admin &amp; OtherStaff Remuneration &amp; Benefits as % of Total Gross </v>
          </cell>
          <cell r="S1625"/>
          <cell r="T1625"/>
          <cell r="U1625"/>
        </row>
        <row r="1626">
          <cell r="I1626" t="str">
            <v xml:space="preserve">Staff Remuneration &amp; Benefits as % of Total Gross </v>
          </cell>
          <cell r="O1626"/>
          <cell r="P1626" t="str">
            <v>410-7290</v>
          </cell>
          <cell r="Q1626" t="str">
            <v>Admin &amp; Other</v>
          </cell>
          <cell r="R1626" t="str">
            <v xml:space="preserve">Admin &amp; OtherStaff Remuneration &amp; Benefits as % of Total Gross </v>
          </cell>
          <cell r="S1626"/>
          <cell r="T1626"/>
          <cell r="U1626"/>
        </row>
        <row r="1627">
          <cell r="I1627" t="str">
            <v xml:space="preserve">Staff Remuneration &amp; Benefits as % of Total Gross </v>
          </cell>
          <cell r="O1627"/>
          <cell r="P1627" t="str">
            <v>420-7290</v>
          </cell>
          <cell r="Q1627" t="str">
            <v>Admin &amp; Other</v>
          </cell>
          <cell r="R1627" t="str">
            <v xml:space="preserve">Admin &amp; OtherStaff Remuneration &amp; Benefits as % of Total Gross </v>
          </cell>
          <cell r="S1627"/>
          <cell r="T1627"/>
          <cell r="U1627"/>
        </row>
        <row r="1628">
          <cell r="I1628" t="str">
            <v xml:space="preserve">Staff Remuneration &amp; Benefits as % of Total Gross </v>
          </cell>
          <cell r="O1628"/>
          <cell r="P1628" t="str">
            <v>421-7290</v>
          </cell>
          <cell r="Q1628" t="str">
            <v>Admin &amp; Other</v>
          </cell>
          <cell r="R1628" t="str">
            <v xml:space="preserve">Admin &amp; OtherStaff Remuneration &amp; Benefits as % of Total Gross </v>
          </cell>
          <cell r="S1628"/>
          <cell r="T1628"/>
          <cell r="U1628"/>
        </row>
        <row r="1629">
          <cell r="I1629" t="str">
            <v xml:space="preserve">Staff Remuneration &amp; Benefits as % of Total Gross </v>
          </cell>
          <cell r="O1629"/>
          <cell r="P1629" t="str">
            <v>430-7290</v>
          </cell>
          <cell r="Q1629" t="str">
            <v>Admin &amp; Other</v>
          </cell>
          <cell r="R1629" t="str">
            <v xml:space="preserve">Admin &amp; OtherStaff Remuneration &amp; Benefits as % of Total Gross </v>
          </cell>
          <cell r="S1629"/>
          <cell r="T1629"/>
          <cell r="U1629"/>
        </row>
        <row r="1630">
          <cell r="I1630" t="str">
            <v xml:space="preserve">Staff Remuneration &amp; Benefits as % of Total Gross </v>
          </cell>
          <cell r="O1630"/>
          <cell r="P1630" t="str">
            <v>440-7290</v>
          </cell>
          <cell r="Q1630" t="str">
            <v>Admin &amp; Other</v>
          </cell>
          <cell r="R1630" t="str">
            <v xml:space="preserve">Admin &amp; OtherStaff Remuneration &amp; Benefits as % of Total Gross </v>
          </cell>
          <cell r="S1630"/>
          <cell r="T1630"/>
          <cell r="U1630"/>
        </row>
        <row r="1631">
          <cell r="I1631" t="str">
            <v xml:space="preserve">Staff Remuneration &amp; Benefits as % of Total Gross </v>
          </cell>
          <cell r="O1631"/>
          <cell r="P1631" t="str">
            <v>460-7290</v>
          </cell>
          <cell r="Q1631" t="str">
            <v>Admin &amp; Other</v>
          </cell>
          <cell r="R1631" t="str">
            <v xml:space="preserve">Admin &amp; OtherStaff Remuneration &amp; Benefits as % of Total Gross </v>
          </cell>
          <cell r="S1631"/>
          <cell r="T1631"/>
          <cell r="U1631"/>
        </row>
        <row r="1632">
          <cell r="I1632" t="str">
            <v xml:space="preserve">Staff Remuneration &amp; Benefits as % of Total Gross </v>
          </cell>
          <cell r="O1632"/>
          <cell r="P1632" t="str">
            <v>300-7290</v>
          </cell>
          <cell r="Q1632" t="str">
            <v>Admin &amp; Other</v>
          </cell>
          <cell r="R1632" t="str">
            <v xml:space="preserve">Admin &amp; OtherStaff Remuneration &amp; Benefits as % of Total Gross </v>
          </cell>
          <cell r="S1632"/>
          <cell r="T1632"/>
          <cell r="U1632"/>
        </row>
        <row r="1633">
          <cell r="I1633" t="str">
            <v xml:space="preserve">Staff Remuneration &amp; Benefits as % of Total Gross </v>
          </cell>
          <cell r="O1633"/>
          <cell r="P1633" t="str">
            <v>310-7290</v>
          </cell>
          <cell r="Q1633" t="str">
            <v>Admin &amp; Other</v>
          </cell>
          <cell r="R1633" t="str">
            <v xml:space="preserve">Admin &amp; OtherStaff Remuneration &amp; Benefits as % of Total Gross </v>
          </cell>
          <cell r="S1633"/>
          <cell r="T1633"/>
          <cell r="U1633"/>
        </row>
        <row r="1634">
          <cell r="I1634" t="str">
            <v xml:space="preserve">Staff Remuneration &amp; Benefits as % of Total Gross </v>
          </cell>
          <cell r="O1634"/>
          <cell r="P1634" t="str">
            <v>321-7290</v>
          </cell>
          <cell r="Q1634" t="str">
            <v>Admin &amp; Other</v>
          </cell>
          <cell r="R1634" t="str">
            <v xml:space="preserve">Admin &amp; OtherStaff Remuneration &amp; Benefits as % of Total Gross </v>
          </cell>
          <cell r="S1634"/>
          <cell r="T1634"/>
          <cell r="U1634"/>
        </row>
        <row r="1635">
          <cell r="I1635" t="str">
            <v xml:space="preserve">Staff Remuneration &amp; Benefits as % of Total Gross </v>
          </cell>
          <cell r="O1635"/>
          <cell r="P1635" t="str">
            <v>330-7290</v>
          </cell>
          <cell r="Q1635" t="str">
            <v>Admin &amp; Other</v>
          </cell>
          <cell r="R1635" t="str">
            <v xml:space="preserve">Admin &amp; OtherStaff Remuneration &amp; Benefits as % of Total Gross </v>
          </cell>
          <cell r="S1635"/>
          <cell r="T1635"/>
          <cell r="U1635"/>
        </row>
        <row r="1636">
          <cell r="I1636" t="str">
            <v xml:space="preserve">Staff Remuneration &amp; Benefits as % of Total Gross </v>
          </cell>
          <cell r="O1636"/>
          <cell r="P1636" t="str">
            <v>360-7290</v>
          </cell>
          <cell r="Q1636" t="str">
            <v>Admin &amp; Other</v>
          </cell>
          <cell r="R1636" t="str">
            <v xml:space="preserve">Admin &amp; OtherStaff Remuneration &amp; Benefits as % of Total Gross </v>
          </cell>
          <cell r="S1636"/>
          <cell r="T1636"/>
          <cell r="U1636"/>
        </row>
        <row r="1637">
          <cell r="I1637" t="str">
            <v xml:space="preserve">Staff Remuneration &amp; Benefits as % of Total Gross </v>
          </cell>
          <cell r="O1637"/>
          <cell r="P1637" t="str">
            <v>120-7290</v>
          </cell>
          <cell r="Q1637" t="str">
            <v>Admin &amp; Other</v>
          </cell>
          <cell r="R1637" t="str">
            <v xml:space="preserve">Admin &amp; OtherStaff Remuneration &amp; Benefits as % of Total Gross </v>
          </cell>
          <cell r="S1637"/>
          <cell r="T1637"/>
          <cell r="U1637"/>
        </row>
        <row r="1638">
          <cell r="I1638" t="str">
            <v xml:space="preserve">Staff Remuneration &amp; Benefits as % of Total Gross </v>
          </cell>
          <cell r="O1638"/>
          <cell r="P1638" t="str">
            <v>121-7290</v>
          </cell>
          <cell r="Q1638" t="str">
            <v>Admin &amp; Other</v>
          </cell>
          <cell r="R1638" t="str">
            <v xml:space="preserve">Admin &amp; OtherStaff Remuneration &amp; Benefits as % of Total Gross </v>
          </cell>
          <cell r="S1638"/>
          <cell r="T1638"/>
          <cell r="U1638"/>
        </row>
        <row r="1639">
          <cell r="I1639" t="str">
            <v xml:space="preserve">Staff Remuneration &amp; Benefits as % of Total Gross </v>
          </cell>
          <cell r="O1639"/>
          <cell r="P1639" t="str">
            <v>147-7290</v>
          </cell>
          <cell r="Q1639" t="str">
            <v>Admin &amp; Other</v>
          </cell>
          <cell r="R1639" t="str">
            <v xml:space="preserve">Admin &amp; OtherStaff Remuneration &amp; Benefits as % of Total Gross </v>
          </cell>
          <cell r="S1639"/>
          <cell r="T1639"/>
          <cell r="U1639"/>
        </row>
        <row r="1640">
          <cell r="I1640" t="str">
            <v xml:space="preserve">Staff Remuneration &amp; Benefits as % of Total Gross </v>
          </cell>
          <cell r="O1640"/>
          <cell r="P1640" t="str">
            <v>160-7290</v>
          </cell>
          <cell r="Q1640" t="str">
            <v>Admin &amp; Other</v>
          </cell>
          <cell r="R1640" t="str">
            <v xml:space="preserve">Admin &amp; OtherStaff Remuneration &amp; Benefits as % of Total Gross </v>
          </cell>
          <cell r="S1640"/>
          <cell r="T1640"/>
          <cell r="U1640"/>
        </row>
        <row r="1641">
          <cell r="I1641" t="str">
            <v xml:space="preserve">Staff Remuneration &amp; Benefits as % of Total Gross </v>
          </cell>
          <cell r="O1641"/>
          <cell r="P1641" t="str">
            <v>240-7295</v>
          </cell>
          <cell r="Q1641" t="str">
            <v>Admin &amp; Other</v>
          </cell>
          <cell r="R1641" t="str">
            <v xml:space="preserve">Admin &amp; OtherStaff Remuneration &amp; Benefits as % of Total Gross </v>
          </cell>
          <cell r="S1641"/>
          <cell r="T1641"/>
          <cell r="U1641"/>
        </row>
        <row r="1642">
          <cell r="I1642" t="str">
            <v xml:space="preserve">Staff Remuneration &amp; Benefits as % of Total Gross </v>
          </cell>
          <cell r="O1642"/>
          <cell r="P1642" t="str">
            <v>220-7295</v>
          </cell>
          <cell r="Q1642" t="str">
            <v>Admin &amp; Other</v>
          </cell>
          <cell r="R1642" t="str">
            <v xml:space="preserve">Admin &amp; OtherStaff Remuneration &amp; Benefits as % of Total Gross </v>
          </cell>
          <cell r="S1642"/>
          <cell r="T1642"/>
          <cell r="U1642"/>
        </row>
        <row r="1643">
          <cell r="I1643" t="str">
            <v xml:space="preserve">Staff Remuneration &amp; Benefits as % of Total Gross </v>
          </cell>
          <cell r="O1643"/>
          <cell r="P1643" t="str">
            <v>935-7295</v>
          </cell>
          <cell r="Q1643" t="str">
            <v>LEX Admin &amp; Other</v>
          </cell>
          <cell r="R1643" t="str">
            <v xml:space="preserve">LEX Admin &amp; OtherStaff Remuneration &amp; Benefits as % of Total Gross </v>
          </cell>
          <cell r="S1643"/>
          <cell r="T1643"/>
          <cell r="U1643"/>
        </row>
        <row r="1644">
          <cell r="I1644" t="str">
            <v xml:space="preserve">Staff Remuneration &amp; Benefits as % of Total Gross </v>
          </cell>
          <cell r="O1644"/>
          <cell r="P1644" t="str">
            <v>121-7295</v>
          </cell>
          <cell r="Q1644" t="str">
            <v>Admin &amp; Other</v>
          </cell>
          <cell r="R1644" t="str">
            <v xml:space="preserve">Admin &amp; OtherStaff Remuneration &amp; Benefits as % of Total Gross </v>
          </cell>
          <cell r="S1644"/>
          <cell r="T1644"/>
          <cell r="U1644"/>
        </row>
        <row r="1645">
          <cell r="I1645" t="str">
            <v xml:space="preserve">Staff Remuneration &amp; Benefits as % of Total Gross </v>
          </cell>
          <cell r="O1645"/>
          <cell r="P1645" t="str">
            <v>210-7295</v>
          </cell>
          <cell r="Q1645" t="str">
            <v>Admin &amp; Other</v>
          </cell>
          <cell r="R1645" t="str">
            <v xml:space="preserve">Admin &amp; OtherStaff Remuneration &amp; Benefits as % of Total Gross </v>
          </cell>
          <cell r="S1645"/>
          <cell r="T1645"/>
          <cell r="U1645"/>
        </row>
        <row r="1646">
          <cell r="I1646" t="str">
            <v xml:space="preserve">Staff Remuneration &amp; Benefits as % of Total Gross </v>
          </cell>
          <cell r="O1646"/>
          <cell r="P1646" t="str">
            <v>120-7295</v>
          </cell>
          <cell r="Q1646" t="str">
            <v>Admin &amp; Other</v>
          </cell>
          <cell r="R1646" t="str">
            <v xml:space="preserve">Admin &amp; OtherStaff Remuneration &amp; Benefits as % of Total Gross </v>
          </cell>
          <cell r="S1646"/>
          <cell r="T1646"/>
          <cell r="U1646"/>
        </row>
        <row r="1647">
          <cell r="I1647" t="str">
            <v xml:space="preserve">Staff Remuneration &amp; Benefits as % of Total Gross </v>
          </cell>
          <cell r="O1647"/>
          <cell r="P1647" t="str">
            <v>160-7295</v>
          </cell>
          <cell r="Q1647" t="str">
            <v>Admin &amp; Other</v>
          </cell>
          <cell r="R1647" t="str">
            <v xml:space="preserve">Admin &amp; OtherStaff Remuneration &amp; Benefits as % of Total Gross </v>
          </cell>
          <cell r="S1647"/>
          <cell r="T1647"/>
          <cell r="U1647"/>
        </row>
        <row r="1648">
          <cell r="I1648" t="str">
            <v xml:space="preserve">Staff Remuneration &amp; Benefits as % of Total Gross </v>
          </cell>
          <cell r="O1648"/>
          <cell r="P1648" t="str">
            <v>340-7295</v>
          </cell>
          <cell r="Q1648" t="str">
            <v>Admin &amp; Other</v>
          </cell>
          <cell r="R1648" t="str">
            <v xml:space="preserve">Admin &amp; OtherStaff Remuneration &amp; Benefits as % of Total Gross </v>
          </cell>
          <cell r="S1648"/>
          <cell r="T1648"/>
          <cell r="U1648"/>
        </row>
        <row r="1649">
          <cell r="I1649" t="str">
            <v xml:space="preserve">Staff Remuneration &amp; Benefits as % of Total Gross </v>
          </cell>
          <cell r="O1649"/>
          <cell r="P1649" t="str">
            <v>260-7295</v>
          </cell>
          <cell r="Q1649" t="str">
            <v>Admin &amp; Other</v>
          </cell>
          <cell r="R1649" t="str">
            <v xml:space="preserve">Admin &amp; OtherStaff Remuneration &amp; Benefits as % of Total Gross </v>
          </cell>
          <cell r="S1649"/>
          <cell r="T1649"/>
          <cell r="U1649"/>
        </row>
        <row r="1650">
          <cell r="I1650" t="str">
            <v xml:space="preserve">Staff Remuneration &amp; Benefits as % of Total Gross </v>
          </cell>
          <cell r="O1650"/>
          <cell r="P1650" t="str">
            <v>230-7295</v>
          </cell>
          <cell r="Q1650" t="str">
            <v>Admin &amp; Other</v>
          </cell>
          <cell r="R1650" t="str">
            <v xml:space="preserve">Admin &amp; OtherStaff Remuneration &amp; Benefits as % of Total Gross </v>
          </cell>
          <cell r="S1650"/>
          <cell r="T1650"/>
          <cell r="U1650"/>
        </row>
        <row r="1651">
          <cell r="I1651" t="str">
            <v xml:space="preserve">Staff Remuneration &amp; Benefits as % of Total Gross </v>
          </cell>
          <cell r="O1651"/>
          <cell r="P1651" t="str">
            <v>440-7295</v>
          </cell>
          <cell r="Q1651" t="str">
            <v>Admin &amp; Other</v>
          </cell>
          <cell r="R1651" t="str">
            <v xml:space="preserve">Admin &amp; OtherStaff Remuneration &amp; Benefits as % of Total Gross </v>
          </cell>
          <cell r="S1651"/>
          <cell r="T1651"/>
          <cell r="U1651"/>
        </row>
        <row r="1652">
          <cell r="I1652" t="str">
            <v xml:space="preserve">Staff Remuneration &amp; Benefits as % of Total Gross </v>
          </cell>
          <cell r="O1652"/>
          <cell r="P1652" t="str">
            <v>190-7295</v>
          </cell>
          <cell r="Q1652" t="str">
            <v>Admin &amp; Other</v>
          </cell>
          <cell r="R1652" t="str">
            <v xml:space="preserve">Admin &amp; OtherStaff Remuneration &amp; Benefits as % of Total Gross </v>
          </cell>
          <cell r="S1652"/>
          <cell r="T1652"/>
          <cell r="U1652"/>
        </row>
        <row r="1653">
          <cell r="I1653" t="str">
            <v xml:space="preserve">Staff Remuneration &amp; Benefits as % of Total Gross </v>
          </cell>
          <cell r="O1653"/>
          <cell r="P1653" t="str">
            <v>140-7295</v>
          </cell>
          <cell r="Q1653" t="str">
            <v>Admin &amp; Other</v>
          </cell>
          <cell r="R1653" t="str">
            <v xml:space="preserve">Admin &amp; OtherStaff Remuneration &amp; Benefits as % of Total Gross </v>
          </cell>
          <cell r="S1653"/>
          <cell r="T1653"/>
          <cell r="U1653"/>
        </row>
        <row r="1654">
          <cell r="I1654" t="str">
            <v xml:space="preserve">Staff Remuneration &amp; Benefits as % of Total Gross </v>
          </cell>
          <cell r="O1654"/>
          <cell r="P1654" t="str">
            <v>142-7295</v>
          </cell>
          <cell r="Q1654" t="str">
            <v>LEX Admin &amp; Other</v>
          </cell>
          <cell r="R1654" t="str">
            <v xml:space="preserve">LEX Admin &amp; OtherStaff Remuneration &amp; Benefits as % of Total Gross </v>
          </cell>
          <cell r="S1654"/>
          <cell r="T1654"/>
          <cell r="U1654"/>
        </row>
        <row r="1655">
          <cell r="I1655" t="str">
            <v xml:space="preserve">Staff Remuneration &amp; Benefits as % of Total Gross </v>
          </cell>
          <cell r="O1655"/>
          <cell r="P1655" t="str">
            <v>130-7295</v>
          </cell>
          <cell r="Q1655" t="str">
            <v>Admin &amp; Other</v>
          </cell>
          <cell r="R1655" t="str">
            <v xml:space="preserve">Admin &amp; OtherStaff Remuneration &amp; Benefits as % of Total Gross </v>
          </cell>
          <cell r="S1655"/>
          <cell r="T1655"/>
          <cell r="U1655"/>
        </row>
        <row r="1656">
          <cell r="I1656" t="str">
            <v xml:space="preserve">Staff Remuneration &amp; Benefits as % of Total Gross </v>
          </cell>
          <cell r="O1656"/>
          <cell r="P1656" t="str">
            <v>132-7295</v>
          </cell>
          <cell r="Q1656" t="str">
            <v>LEX Admin &amp; Other</v>
          </cell>
          <cell r="R1656" t="str">
            <v xml:space="preserve">LEX Admin &amp; OtherStaff Remuneration &amp; Benefits as % of Total Gross </v>
          </cell>
          <cell r="S1656"/>
          <cell r="T1656"/>
          <cell r="U1656"/>
        </row>
        <row r="1657">
          <cell r="I1657" t="str">
            <v xml:space="preserve">Staff Remuneration &amp; Benefits as % of Total Gross </v>
          </cell>
          <cell r="O1657"/>
          <cell r="P1657" t="str">
            <v>110-7295</v>
          </cell>
          <cell r="Q1657" t="str">
            <v>Admin &amp; Other</v>
          </cell>
          <cell r="R1657" t="str">
            <v xml:space="preserve">Admin &amp; OtherStaff Remuneration &amp; Benefits as % of Total Gross </v>
          </cell>
          <cell r="S1657"/>
          <cell r="T1657"/>
          <cell r="U1657"/>
        </row>
        <row r="1658">
          <cell r="I1658" t="str">
            <v xml:space="preserve">Staff Remuneration &amp; Benefits as % of Total Gross </v>
          </cell>
          <cell r="O1658"/>
          <cell r="P1658" t="str">
            <v>112-7295</v>
          </cell>
          <cell r="Q1658" t="str">
            <v>LEX Admin &amp; Other</v>
          </cell>
          <cell r="R1658" t="str">
            <v xml:space="preserve">LEX Admin &amp; OtherStaff Remuneration &amp; Benefits as % of Total Gross </v>
          </cell>
          <cell r="S1658"/>
          <cell r="T1658"/>
          <cell r="U1658"/>
        </row>
        <row r="1659">
          <cell r="I1659" t="str">
            <v xml:space="preserve">Staff Remuneration &amp; Benefits as % of Total Gross </v>
          </cell>
          <cell r="O1659"/>
          <cell r="P1659" t="str">
            <v>100-7295</v>
          </cell>
          <cell r="Q1659" t="str">
            <v>Admin &amp; Other</v>
          </cell>
          <cell r="R1659" t="str">
            <v xml:space="preserve">Admin &amp; OtherStaff Remuneration &amp; Benefits as % of Total Gross </v>
          </cell>
          <cell r="S1659"/>
          <cell r="T1659"/>
          <cell r="U1659"/>
        </row>
        <row r="1660">
          <cell r="I1660" t="str">
            <v xml:space="preserve">Staff Remuneration &amp; Benefits as % of Total Gross </v>
          </cell>
          <cell r="O1660"/>
          <cell r="P1660" t="str">
            <v>936-7295</v>
          </cell>
          <cell r="Q1660" t="str">
            <v>LEX Admin &amp; Other</v>
          </cell>
          <cell r="R1660" t="str">
            <v xml:space="preserve">LEX Admin &amp; OtherStaff Remuneration &amp; Benefits as % of Total Gross </v>
          </cell>
          <cell r="S1660"/>
          <cell r="T1660"/>
          <cell r="U1660"/>
        </row>
        <row r="1661">
          <cell r="I1661" t="str">
            <v xml:space="preserve">Staff Remuneration &amp; Benefits as % of Total Gross </v>
          </cell>
          <cell r="O1661"/>
          <cell r="P1661" t="str">
            <v>122-7295</v>
          </cell>
          <cell r="Q1661" t="str">
            <v>LEX Admin &amp; Other</v>
          </cell>
          <cell r="R1661" t="str">
            <v xml:space="preserve">LEX Admin &amp; OtherStaff Remuneration &amp; Benefits as % of Total Gross </v>
          </cell>
          <cell r="S1661"/>
          <cell r="T1661"/>
          <cell r="U1661"/>
        </row>
        <row r="1662">
          <cell r="I1662" t="str">
            <v xml:space="preserve">Staff Remuneration &amp; Benefits as % of Total Gross </v>
          </cell>
          <cell r="O1662"/>
          <cell r="P1662" t="str">
            <v>162-7295</v>
          </cell>
          <cell r="Q1662" t="str">
            <v>LEX Admin &amp; Other</v>
          </cell>
          <cell r="R1662" t="str">
            <v xml:space="preserve">LEX Admin &amp; OtherStaff Remuneration &amp; Benefits as % of Total Gross </v>
          </cell>
          <cell r="S1662"/>
          <cell r="T1662"/>
          <cell r="U1662"/>
        </row>
        <row r="1663">
          <cell r="I1663" t="str">
            <v xml:space="preserve">Staff Remuneration &amp; Benefits as % of Total Gross </v>
          </cell>
          <cell r="O1663"/>
          <cell r="P1663" t="str">
            <v>147-7295</v>
          </cell>
          <cell r="Q1663" t="str">
            <v>Admin &amp; Other</v>
          </cell>
          <cell r="R1663" t="str">
            <v xml:space="preserve">Admin &amp; OtherStaff Remuneration &amp; Benefits as % of Total Gross </v>
          </cell>
          <cell r="S1663"/>
          <cell r="T1663"/>
          <cell r="U1663"/>
        </row>
        <row r="1664">
          <cell r="I1664" t="str">
            <v xml:space="preserve">Staff Remuneration &amp; Benefits as % of Total Gross </v>
          </cell>
          <cell r="O1664"/>
          <cell r="P1664" t="str">
            <v>200-7295</v>
          </cell>
          <cell r="Q1664" t="str">
            <v>Admin &amp; Other</v>
          </cell>
          <cell r="R1664" t="str">
            <v xml:space="preserve">Admin &amp; OtherStaff Remuneration &amp; Benefits as % of Total Gross </v>
          </cell>
          <cell r="S1664"/>
          <cell r="T1664"/>
          <cell r="U1664"/>
        </row>
        <row r="1665">
          <cell r="I1665" t="str">
            <v xml:space="preserve">Staff Remuneration &amp; Benefits as % of Total Gross </v>
          </cell>
          <cell r="O1665"/>
          <cell r="P1665" t="str">
            <v>221-7295</v>
          </cell>
          <cell r="Q1665" t="str">
            <v>Admin &amp; Other</v>
          </cell>
          <cell r="R1665" t="str">
            <v xml:space="preserve">Admin &amp; OtherStaff Remuneration &amp; Benefits as % of Total Gross </v>
          </cell>
          <cell r="S1665"/>
          <cell r="T1665"/>
          <cell r="U1665"/>
        </row>
        <row r="1666">
          <cell r="I1666" t="str">
            <v xml:space="preserve">Staff Remuneration &amp; Benefits as % of Total Gross </v>
          </cell>
          <cell r="O1666"/>
          <cell r="P1666" t="str">
            <v>400-7295</v>
          </cell>
          <cell r="Q1666" t="str">
            <v>Admin &amp; Other</v>
          </cell>
          <cell r="R1666" t="str">
            <v xml:space="preserve">Admin &amp; OtherStaff Remuneration &amp; Benefits as % of Total Gross </v>
          </cell>
          <cell r="S1666"/>
          <cell r="T1666"/>
          <cell r="U1666"/>
        </row>
        <row r="1667">
          <cell r="I1667" t="str">
            <v xml:space="preserve">Staff Remuneration &amp; Benefits as % of Total Gross </v>
          </cell>
          <cell r="O1667"/>
          <cell r="P1667" t="str">
            <v>410-7295</v>
          </cell>
          <cell r="Q1667" t="str">
            <v>Admin &amp; Other</v>
          </cell>
          <cell r="R1667" t="str">
            <v xml:space="preserve">Admin &amp; OtherStaff Remuneration &amp; Benefits as % of Total Gross </v>
          </cell>
          <cell r="S1667"/>
          <cell r="T1667"/>
          <cell r="U1667"/>
        </row>
        <row r="1668">
          <cell r="I1668" t="str">
            <v xml:space="preserve">Staff Remuneration &amp; Benefits as % of Total Gross </v>
          </cell>
          <cell r="O1668"/>
          <cell r="P1668" t="str">
            <v>420-7295</v>
          </cell>
          <cell r="Q1668" t="str">
            <v>Admin &amp; Other</v>
          </cell>
          <cell r="R1668" t="str">
            <v xml:space="preserve">Admin &amp; OtherStaff Remuneration &amp; Benefits as % of Total Gross </v>
          </cell>
          <cell r="S1668"/>
          <cell r="T1668"/>
          <cell r="U1668"/>
        </row>
        <row r="1669">
          <cell r="I1669" t="str">
            <v xml:space="preserve">Staff Remuneration &amp; Benefits as % of Total Gross </v>
          </cell>
          <cell r="O1669"/>
          <cell r="P1669" t="str">
            <v>421-7295</v>
          </cell>
          <cell r="Q1669" t="str">
            <v>Admin &amp; Other</v>
          </cell>
          <cell r="R1669" t="str">
            <v xml:space="preserve">Admin &amp; OtherStaff Remuneration &amp; Benefits as % of Total Gross </v>
          </cell>
          <cell r="S1669"/>
          <cell r="T1669"/>
          <cell r="U1669"/>
        </row>
        <row r="1670">
          <cell r="I1670" t="str">
            <v xml:space="preserve">Staff Remuneration &amp; Benefits as % of Total Gross </v>
          </cell>
          <cell r="O1670"/>
          <cell r="P1670" t="str">
            <v>430-7295</v>
          </cell>
          <cell r="Q1670" t="str">
            <v>Admin &amp; Other</v>
          </cell>
          <cell r="R1670" t="str">
            <v xml:space="preserve">Admin &amp; OtherStaff Remuneration &amp; Benefits as % of Total Gross </v>
          </cell>
          <cell r="S1670"/>
          <cell r="T1670"/>
          <cell r="U1670"/>
        </row>
        <row r="1671">
          <cell r="I1671" t="str">
            <v xml:space="preserve">Staff Remuneration &amp; Benefits as % of Total Gross </v>
          </cell>
          <cell r="O1671"/>
          <cell r="P1671" t="str">
            <v>460-7295</v>
          </cell>
          <cell r="Q1671" t="str">
            <v>Admin &amp; Other</v>
          </cell>
          <cell r="R1671" t="str">
            <v xml:space="preserve">Admin &amp; OtherStaff Remuneration &amp; Benefits as % of Total Gross </v>
          </cell>
          <cell r="S1671"/>
          <cell r="T1671"/>
          <cell r="U1671"/>
        </row>
        <row r="1672">
          <cell r="I1672" t="str">
            <v xml:space="preserve">Staff Remuneration &amp; Benefits as % of Total Gross </v>
          </cell>
          <cell r="O1672"/>
          <cell r="P1672" t="str">
            <v>300-7295</v>
          </cell>
          <cell r="Q1672" t="str">
            <v>Admin &amp; Other</v>
          </cell>
          <cell r="R1672" t="str">
            <v xml:space="preserve">Admin &amp; OtherStaff Remuneration &amp; Benefits as % of Total Gross </v>
          </cell>
          <cell r="S1672"/>
          <cell r="T1672"/>
          <cell r="U1672"/>
        </row>
        <row r="1673">
          <cell r="I1673" t="str">
            <v xml:space="preserve">Staff Remuneration &amp; Benefits as % of Total Gross </v>
          </cell>
          <cell r="O1673"/>
          <cell r="P1673" t="str">
            <v>310-7295</v>
          </cell>
          <cell r="Q1673" t="str">
            <v>Admin &amp; Other</v>
          </cell>
          <cell r="R1673" t="str">
            <v xml:space="preserve">Admin &amp; OtherStaff Remuneration &amp; Benefits as % of Total Gross </v>
          </cell>
          <cell r="S1673"/>
          <cell r="T1673"/>
          <cell r="U1673"/>
        </row>
        <row r="1674">
          <cell r="I1674" t="str">
            <v xml:space="preserve">Staff Remuneration &amp; Benefits as % of Total Gross </v>
          </cell>
          <cell r="O1674"/>
          <cell r="P1674" t="str">
            <v>321-7295</v>
          </cell>
          <cell r="Q1674" t="str">
            <v>Admin &amp; Other</v>
          </cell>
          <cell r="R1674" t="str">
            <v xml:space="preserve">Admin &amp; OtherStaff Remuneration &amp; Benefits as % of Total Gross </v>
          </cell>
          <cell r="S1674"/>
          <cell r="T1674"/>
          <cell r="U1674"/>
        </row>
        <row r="1675">
          <cell r="I1675" t="str">
            <v xml:space="preserve">Staff Remuneration &amp; Benefits as % of Total Gross </v>
          </cell>
          <cell r="O1675"/>
          <cell r="P1675" t="str">
            <v>330-7295</v>
          </cell>
          <cell r="Q1675" t="str">
            <v>Admin &amp; Other</v>
          </cell>
          <cell r="R1675" t="str">
            <v xml:space="preserve">Admin &amp; OtherStaff Remuneration &amp; Benefits as % of Total Gross </v>
          </cell>
          <cell r="S1675"/>
          <cell r="T1675"/>
          <cell r="U1675"/>
        </row>
        <row r="1676">
          <cell r="I1676" t="str">
            <v xml:space="preserve">Staff Remuneration &amp; Benefits as % of Total Gross </v>
          </cell>
          <cell r="O1676"/>
          <cell r="P1676" t="str">
            <v>360-7295</v>
          </cell>
          <cell r="Q1676" t="str">
            <v>Admin &amp; Other</v>
          </cell>
          <cell r="R1676" t="str">
            <v xml:space="preserve">Admin &amp; OtherStaff Remuneration &amp; Benefits as % of Total Gross </v>
          </cell>
          <cell r="S1676"/>
          <cell r="T1676"/>
          <cell r="U1676"/>
        </row>
        <row r="1677">
          <cell r="I1677" t="str">
            <v>Other Overheads as % of Total Gross Profit</v>
          </cell>
          <cell r="O1677"/>
          <cell r="P1677" t="str">
            <v>122-7300</v>
          </cell>
          <cell r="Q1677" t="str">
            <v>LEX Admin &amp; Other</v>
          </cell>
          <cell r="R1677" t="str">
            <v>LEX Admin &amp; OtherOther Overheads as % of Total Gross Profit</v>
          </cell>
          <cell r="S1677"/>
          <cell r="T1677"/>
          <cell r="U1677"/>
        </row>
        <row r="1678">
          <cell r="I1678" t="str">
            <v>Other Overheads as % of Total Gross Profit</v>
          </cell>
          <cell r="O1678"/>
          <cell r="P1678" t="str">
            <v>190-7300</v>
          </cell>
          <cell r="Q1678" t="str">
            <v>Admin &amp; Other</v>
          </cell>
          <cell r="R1678" t="str">
            <v>Admin &amp; OtherOther Overheads as % of Total Gross Profit</v>
          </cell>
          <cell r="S1678"/>
          <cell r="T1678"/>
          <cell r="U1678"/>
        </row>
        <row r="1679">
          <cell r="I1679" t="str">
            <v>Other Overheads as % of Total Gross Profit</v>
          </cell>
          <cell r="O1679"/>
          <cell r="P1679" t="str">
            <v>140-7300</v>
          </cell>
          <cell r="Q1679" t="str">
            <v>Admin &amp; Other</v>
          </cell>
          <cell r="R1679" t="str">
            <v>Admin &amp; OtherOther Overheads as % of Total Gross Profit</v>
          </cell>
          <cell r="S1679"/>
          <cell r="T1679"/>
          <cell r="U1679"/>
        </row>
        <row r="1680">
          <cell r="I1680" t="str">
            <v>Other Overheads as % of Total Gross Profit</v>
          </cell>
          <cell r="O1680"/>
          <cell r="P1680" t="str">
            <v>142-7300</v>
          </cell>
          <cell r="Q1680" t="str">
            <v>LEX Admin &amp; Other</v>
          </cell>
          <cell r="R1680" t="str">
            <v>LEX Admin &amp; OtherOther Overheads as % of Total Gross Profit</v>
          </cell>
          <cell r="S1680"/>
          <cell r="T1680"/>
          <cell r="U1680"/>
        </row>
        <row r="1681">
          <cell r="I1681" t="str">
            <v>Other Overheads as % of Total Gross Profit</v>
          </cell>
          <cell r="O1681"/>
          <cell r="P1681" t="str">
            <v>132-7300</v>
          </cell>
          <cell r="Q1681" t="str">
            <v>LEX Admin &amp; Other</v>
          </cell>
          <cell r="R1681" t="str">
            <v>LEX Admin &amp; OtherOther Overheads as % of Total Gross Profit</v>
          </cell>
          <cell r="S1681"/>
          <cell r="T1681"/>
          <cell r="U1681"/>
        </row>
        <row r="1682">
          <cell r="I1682" t="str">
            <v>Other Overheads as % of Total Gross Profit</v>
          </cell>
          <cell r="O1682"/>
          <cell r="P1682" t="str">
            <v>130-7300</v>
          </cell>
          <cell r="Q1682" t="str">
            <v>Admin &amp; Other</v>
          </cell>
          <cell r="R1682" t="str">
            <v>Admin &amp; OtherOther Overheads as % of Total Gross Profit</v>
          </cell>
          <cell r="S1682"/>
          <cell r="T1682"/>
          <cell r="U1682"/>
        </row>
        <row r="1683">
          <cell r="I1683" t="str">
            <v>Other Overheads as % of Total Gross Profit</v>
          </cell>
          <cell r="O1683"/>
          <cell r="P1683" t="str">
            <v>112-7300</v>
          </cell>
          <cell r="Q1683" t="str">
            <v>LEX Admin &amp; Other</v>
          </cell>
          <cell r="R1683" t="str">
            <v>LEX Admin &amp; OtherOther Overheads as % of Total Gross Profit</v>
          </cell>
          <cell r="S1683"/>
          <cell r="T1683"/>
          <cell r="U1683"/>
        </row>
        <row r="1684">
          <cell r="I1684" t="str">
            <v>Other Overheads as % of Total Gross Profit</v>
          </cell>
          <cell r="O1684"/>
          <cell r="P1684" t="str">
            <v>110-7300</v>
          </cell>
          <cell r="Q1684" t="str">
            <v>Admin &amp; Other</v>
          </cell>
          <cell r="R1684" t="str">
            <v>Admin &amp; OtherOther Overheads as % of Total Gross Profit</v>
          </cell>
          <cell r="S1684"/>
          <cell r="T1684"/>
          <cell r="U1684"/>
        </row>
        <row r="1685">
          <cell r="I1685" t="str">
            <v>Other Overheads as % of Total Gross Profit</v>
          </cell>
          <cell r="O1685"/>
          <cell r="P1685" t="str">
            <v>100-7300</v>
          </cell>
          <cell r="Q1685" t="str">
            <v>Admin &amp; Other</v>
          </cell>
          <cell r="R1685" t="str">
            <v>Admin &amp; OtherOther Overheads as % of Total Gross Profit</v>
          </cell>
          <cell r="S1685"/>
          <cell r="T1685"/>
          <cell r="U1685"/>
        </row>
        <row r="1686">
          <cell r="I1686" t="str">
            <v>Other Overheads as % of Total Gross Profit</v>
          </cell>
          <cell r="O1686"/>
          <cell r="P1686" t="str">
            <v>162-7300</v>
          </cell>
          <cell r="Q1686" t="str">
            <v>LEX Admin &amp; Other</v>
          </cell>
          <cell r="R1686" t="str">
            <v>LEX Admin &amp; OtherOther Overheads as % of Total Gross Profit</v>
          </cell>
          <cell r="S1686"/>
          <cell r="T1686"/>
          <cell r="U1686"/>
        </row>
        <row r="1687">
          <cell r="I1687" t="str">
            <v>Other Overheads as % of Total Gross Profit</v>
          </cell>
          <cell r="O1687"/>
          <cell r="P1687" t="str">
            <v>210-7300</v>
          </cell>
          <cell r="Q1687" t="str">
            <v>Admin &amp; Other</v>
          </cell>
          <cell r="R1687" t="str">
            <v>Admin &amp; OtherOther Overheads as % of Total Gross Profit</v>
          </cell>
          <cell r="S1687"/>
          <cell r="T1687"/>
          <cell r="U1687"/>
        </row>
        <row r="1688">
          <cell r="I1688" t="str">
            <v>Other Overheads as % of Total Gross Profit</v>
          </cell>
          <cell r="O1688"/>
          <cell r="P1688" t="str">
            <v>220-7300</v>
          </cell>
          <cell r="Q1688" t="str">
            <v>Admin &amp; Other</v>
          </cell>
          <cell r="R1688" t="str">
            <v>Admin &amp; OtherOther Overheads as % of Total Gross Profit</v>
          </cell>
          <cell r="S1688"/>
          <cell r="T1688"/>
          <cell r="U1688"/>
        </row>
        <row r="1689">
          <cell r="I1689" t="str">
            <v>Other Overheads as % of Total Gross Profit</v>
          </cell>
          <cell r="O1689"/>
          <cell r="P1689" t="str">
            <v>120-7300</v>
          </cell>
          <cell r="Q1689" t="str">
            <v>Admin &amp; Other</v>
          </cell>
          <cell r="R1689" t="str">
            <v>Admin &amp; OtherOther Overheads as % of Total Gross Profit</v>
          </cell>
          <cell r="S1689"/>
          <cell r="T1689"/>
          <cell r="U1689"/>
        </row>
        <row r="1690">
          <cell r="I1690" t="str">
            <v>Other Overheads as % of Total Gross Profit</v>
          </cell>
          <cell r="O1690"/>
          <cell r="P1690" t="str">
            <v>240-7300</v>
          </cell>
          <cell r="Q1690" t="str">
            <v>Admin &amp; Other</v>
          </cell>
          <cell r="R1690" t="str">
            <v>Admin &amp; OtherOther Overheads as % of Total Gross Profit</v>
          </cell>
          <cell r="S1690"/>
          <cell r="T1690"/>
          <cell r="U1690"/>
        </row>
        <row r="1691">
          <cell r="I1691" t="str">
            <v>Other Overheads as % of Total Gross Profit</v>
          </cell>
          <cell r="O1691"/>
          <cell r="P1691" t="str">
            <v>121-7300</v>
          </cell>
          <cell r="Q1691" t="str">
            <v>Admin &amp; Other</v>
          </cell>
          <cell r="R1691" t="str">
            <v>Admin &amp; OtherOther Overheads as % of Total Gross Profit</v>
          </cell>
          <cell r="S1691"/>
          <cell r="T1691"/>
          <cell r="U1691"/>
        </row>
        <row r="1692">
          <cell r="I1692" t="str">
            <v>Other Overheads as % of Total Gross Profit</v>
          </cell>
          <cell r="O1692"/>
          <cell r="P1692" t="str">
            <v>340-7300</v>
          </cell>
          <cell r="Q1692" t="str">
            <v>Admin &amp; Other</v>
          </cell>
          <cell r="R1692" t="str">
            <v>Admin &amp; OtherOther Overheads as % of Total Gross Profit</v>
          </cell>
          <cell r="S1692"/>
          <cell r="T1692"/>
          <cell r="U1692"/>
        </row>
        <row r="1693">
          <cell r="I1693" t="str">
            <v>Other Overheads as % of Total Gross Profit</v>
          </cell>
          <cell r="O1693"/>
          <cell r="P1693" t="str">
            <v>440-7300</v>
          </cell>
          <cell r="Q1693" t="str">
            <v>Admin &amp; Other</v>
          </cell>
          <cell r="R1693" t="str">
            <v>Admin &amp; OtherOther Overheads as % of Total Gross Profit</v>
          </cell>
          <cell r="S1693"/>
          <cell r="T1693"/>
          <cell r="U1693"/>
        </row>
        <row r="1694">
          <cell r="I1694" t="str">
            <v>Other Overheads as % of Total Gross Profit</v>
          </cell>
          <cell r="O1694"/>
          <cell r="P1694" t="str">
            <v>200-7300</v>
          </cell>
          <cell r="Q1694" t="str">
            <v>Admin &amp; Other</v>
          </cell>
          <cell r="R1694" t="str">
            <v>Admin &amp; OtherOther Overheads as % of Total Gross Profit</v>
          </cell>
          <cell r="S1694"/>
          <cell r="T1694"/>
          <cell r="U1694"/>
        </row>
        <row r="1695">
          <cell r="I1695" t="str">
            <v>Other Overheads as % of Total Gross Profit</v>
          </cell>
          <cell r="O1695"/>
          <cell r="P1695" t="str">
            <v>221-7300</v>
          </cell>
          <cell r="Q1695" t="str">
            <v>Admin &amp; Other</v>
          </cell>
          <cell r="R1695" t="str">
            <v>Admin &amp; OtherOther Overheads as % of Total Gross Profit</v>
          </cell>
          <cell r="S1695"/>
          <cell r="T1695"/>
          <cell r="U1695"/>
        </row>
        <row r="1696">
          <cell r="I1696" t="str">
            <v>Other Overheads as % of Total Gross Profit</v>
          </cell>
          <cell r="O1696"/>
          <cell r="P1696" t="str">
            <v>230-7300</v>
          </cell>
          <cell r="Q1696" t="str">
            <v>Admin &amp; Other</v>
          </cell>
          <cell r="R1696" t="str">
            <v>Admin &amp; OtherOther Overheads as % of Total Gross Profit</v>
          </cell>
          <cell r="S1696"/>
          <cell r="T1696"/>
          <cell r="U1696"/>
        </row>
        <row r="1697">
          <cell r="I1697" t="str">
            <v>Other Overheads as % of Total Gross Profit</v>
          </cell>
          <cell r="O1697"/>
          <cell r="P1697" t="str">
            <v>260-7300</v>
          </cell>
          <cell r="Q1697" t="str">
            <v>Admin &amp; Other</v>
          </cell>
          <cell r="R1697" t="str">
            <v>Admin &amp; OtherOther Overheads as % of Total Gross Profit</v>
          </cell>
          <cell r="S1697"/>
          <cell r="T1697"/>
          <cell r="U1697"/>
        </row>
        <row r="1698">
          <cell r="I1698" t="str">
            <v>Other Overheads as % of Total Gross Profit</v>
          </cell>
          <cell r="O1698"/>
          <cell r="P1698" t="str">
            <v>400-7300</v>
          </cell>
          <cell r="Q1698" t="str">
            <v>Admin &amp; Other</v>
          </cell>
          <cell r="R1698" t="str">
            <v>Admin &amp; OtherOther Overheads as % of Total Gross Profit</v>
          </cell>
          <cell r="S1698"/>
          <cell r="T1698"/>
          <cell r="U1698"/>
        </row>
        <row r="1699">
          <cell r="I1699" t="str">
            <v>Other Overheads as % of Total Gross Profit</v>
          </cell>
          <cell r="O1699"/>
          <cell r="P1699" t="str">
            <v>410-7300</v>
          </cell>
          <cell r="Q1699" t="str">
            <v>Admin &amp; Other</v>
          </cell>
          <cell r="R1699" t="str">
            <v>Admin &amp; OtherOther Overheads as % of Total Gross Profit</v>
          </cell>
          <cell r="S1699"/>
          <cell r="T1699"/>
          <cell r="U1699"/>
        </row>
        <row r="1700">
          <cell r="I1700" t="str">
            <v>Other Overheads as % of Total Gross Profit</v>
          </cell>
          <cell r="O1700"/>
          <cell r="P1700" t="str">
            <v>420-7300</v>
          </cell>
          <cell r="Q1700" t="str">
            <v>Admin &amp; Other</v>
          </cell>
          <cell r="R1700" t="str">
            <v>Admin &amp; OtherOther Overheads as % of Total Gross Profit</v>
          </cell>
          <cell r="S1700"/>
          <cell r="T1700"/>
          <cell r="U1700"/>
        </row>
        <row r="1701">
          <cell r="I1701" t="str">
            <v>Other Overheads as % of Total Gross Profit</v>
          </cell>
          <cell r="O1701"/>
          <cell r="P1701" t="str">
            <v>421-7300</v>
          </cell>
          <cell r="Q1701" t="str">
            <v>Admin &amp; Other</v>
          </cell>
          <cell r="R1701" t="str">
            <v>Admin &amp; OtherOther Overheads as % of Total Gross Profit</v>
          </cell>
          <cell r="S1701"/>
          <cell r="T1701"/>
          <cell r="U1701"/>
        </row>
        <row r="1702">
          <cell r="I1702" t="str">
            <v>Other Overheads as % of Total Gross Profit</v>
          </cell>
          <cell r="O1702"/>
          <cell r="P1702" t="str">
            <v>430-7300</v>
          </cell>
          <cell r="Q1702" t="str">
            <v>Admin &amp; Other</v>
          </cell>
          <cell r="R1702" t="str">
            <v>Admin &amp; OtherOther Overheads as % of Total Gross Profit</v>
          </cell>
          <cell r="S1702"/>
          <cell r="T1702"/>
          <cell r="U1702"/>
        </row>
        <row r="1703">
          <cell r="I1703" t="str">
            <v>Other Overheads as % of Total Gross Profit</v>
          </cell>
          <cell r="O1703"/>
          <cell r="P1703" t="str">
            <v>460-7300</v>
          </cell>
          <cell r="Q1703" t="str">
            <v>Admin &amp; Other</v>
          </cell>
          <cell r="R1703" t="str">
            <v>Admin &amp; OtherOther Overheads as % of Total Gross Profit</v>
          </cell>
          <cell r="S1703"/>
          <cell r="T1703"/>
          <cell r="U1703"/>
        </row>
        <row r="1704">
          <cell r="I1704" t="str">
            <v>Other Overheads as % of Total Gross Profit</v>
          </cell>
          <cell r="O1704"/>
          <cell r="P1704" t="str">
            <v>300-7300</v>
          </cell>
          <cell r="Q1704" t="str">
            <v>Admin &amp; Other</v>
          </cell>
          <cell r="R1704" t="str">
            <v>Admin &amp; OtherOther Overheads as % of Total Gross Profit</v>
          </cell>
          <cell r="S1704"/>
          <cell r="T1704"/>
          <cell r="U1704"/>
        </row>
        <row r="1705">
          <cell r="I1705" t="str">
            <v>Other Overheads as % of Total Gross Profit</v>
          </cell>
          <cell r="O1705"/>
          <cell r="P1705" t="str">
            <v>310-7300</v>
          </cell>
          <cell r="Q1705" t="str">
            <v>Admin &amp; Other</v>
          </cell>
          <cell r="R1705" t="str">
            <v>Admin &amp; OtherOther Overheads as % of Total Gross Profit</v>
          </cell>
          <cell r="S1705"/>
          <cell r="T1705"/>
          <cell r="U1705"/>
        </row>
        <row r="1706">
          <cell r="I1706" t="str">
            <v>Other Overheads as % of Total Gross Profit</v>
          </cell>
          <cell r="O1706"/>
          <cell r="P1706" t="str">
            <v>320-7300</v>
          </cell>
          <cell r="Q1706" t="str">
            <v>Admin &amp; Other</v>
          </cell>
          <cell r="R1706" t="str">
            <v>Admin &amp; OtherOther Overheads as % of Total Gross Profit</v>
          </cell>
          <cell r="S1706"/>
          <cell r="T1706"/>
          <cell r="U1706"/>
        </row>
        <row r="1707">
          <cell r="I1707" t="str">
            <v>Other Overheads as % of Total Gross Profit</v>
          </cell>
          <cell r="O1707"/>
          <cell r="P1707" t="str">
            <v>321-7300</v>
          </cell>
          <cell r="Q1707" t="str">
            <v>Admin &amp; Other</v>
          </cell>
          <cell r="R1707" t="str">
            <v>Admin &amp; OtherOther Overheads as % of Total Gross Profit</v>
          </cell>
          <cell r="S1707"/>
          <cell r="T1707"/>
          <cell r="U1707"/>
        </row>
        <row r="1708">
          <cell r="I1708" t="str">
            <v>Other Overheads as % of Total Gross Profit</v>
          </cell>
          <cell r="O1708"/>
          <cell r="P1708" t="str">
            <v>330-7300</v>
          </cell>
          <cell r="Q1708" t="str">
            <v>Admin &amp; Other</v>
          </cell>
          <cell r="R1708" t="str">
            <v>Admin &amp; OtherOther Overheads as % of Total Gross Profit</v>
          </cell>
          <cell r="S1708"/>
          <cell r="T1708"/>
          <cell r="U1708"/>
        </row>
        <row r="1709">
          <cell r="I1709" t="str">
            <v>Other Overheads as % of Total Gross Profit</v>
          </cell>
          <cell r="O1709"/>
          <cell r="P1709" t="str">
            <v>360-7300</v>
          </cell>
          <cell r="Q1709" t="str">
            <v>Admin &amp; Other</v>
          </cell>
          <cell r="R1709" t="str">
            <v>Admin &amp; OtherOther Overheads as % of Total Gross Profit</v>
          </cell>
          <cell r="S1709"/>
          <cell r="T1709"/>
          <cell r="U1709"/>
        </row>
        <row r="1710">
          <cell r="I1710" t="str">
            <v>Other Overheads as % of Total Gross Profit</v>
          </cell>
          <cell r="O1710"/>
          <cell r="P1710" t="str">
            <v>160-7300</v>
          </cell>
          <cell r="Q1710" t="str">
            <v>Admin &amp; Other</v>
          </cell>
          <cell r="R1710" t="str">
            <v>Admin &amp; OtherOther Overheads as % of Total Gross Profit</v>
          </cell>
          <cell r="S1710"/>
          <cell r="T1710"/>
          <cell r="U1710"/>
        </row>
        <row r="1711">
          <cell r="I1711" t="str">
            <v>Other Overheads as % of Total Gross Profit</v>
          </cell>
          <cell r="O1711"/>
          <cell r="P1711" t="str">
            <v>170-7300</v>
          </cell>
          <cell r="Q1711" t="str">
            <v>Admin &amp; Other</v>
          </cell>
          <cell r="R1711" t="str">
            <v>Admin &amp; OtherOther Overheads as % of Total Gross Profit</v>
          </cell>
          <cell r="S1711"/>
          <cell r="T1711"/>
          <cell r="U1711"/>
        </row>
        <row r="1712">
          <cell r="I1712" t="str">
            <v>Other Overheads as % of Total Gross Profit</v>
          </cell>
          <cell r="O1712"/>
          <cell r="P1712" t="str">
            <v>147-7300</v>
          </cell>
          <cell r="Q1712" t="str">
            <v>Admin &amp; Other</v>
          </cell>
          <cell r="R1712" t="str">
            <v>Admin &amp; OtherOther Overheads as % of Total Gross Profit</v>
          </cell>
          <cell r="S1712"/>
          <cell r="T1712"/>
          <cell r="U1712"/>
        </row>
        <row r="1713">
          <cell r="I1713" t="str">
            <v>Other Overheads as % of Total Gross Profit</v>
          </cell>
          <cell r="O1713"/>
          <cell r="P1713" t="str">
            <v>936-7300</v>
          </cell>
          <cell r="Q1713" t="str">
            <v>LEX Admin &amp; Other</v>
          </cell>
          <cell r="R1713" t="str">
            <v>LEX Admin &amp; OtherOther Overheads as % of Total Gross Profit</v>
          </cell>
          <cell r="S1713"/>
          <cell r="T1713"/>
          <cell r="U1713"/>
        </row>
        <row r="1714">
          <cell r="I1714" t="str">
            <v>Other Overheads as % of Total Gross Profit</v>
          </cell>
          <cell r="O1714"/>
          <cell r="P1714" t="str">
            <v>935-7300</v>
          </cell>
          <cell r="Q1714" t="str">
            <v>LEX Admin &amp; Other</v>
          </cell>
          <cell r="R1714" t="str">
            <v>LEX Admin &amp; OtherOther Overheads as % of Total Gross Profit</v>
          </cell>
          <cell r="S1714"/>
          <cell r="T1714"/>
          <cell r="U1714"/>
        </row>
        <row r="1715">
          <cell r="I1715" t="str">
            <v>Other Overheads as % of Total Gross Profit</v>
          </cell>
          <cell r="O1715"/>
          <cell r="P1715" t="str">
            <v>240-7305</v>
          </cell>
          <cell r="Q1715" t="str">
            <v>Admin &amp; Other</v>
          </cell>
          <cell r="R1715" t="str">
            <v>Admin &amp; OtherOther Overheads as % of Total Gross Profit</v>
          </cell>
          <cell r="S1715"/>
          <cell r="T1715"/>
          <cell r="U1715"/>
        </row>
        <row r="1716">
          <cell r="I1716" t="str">
            <v>Other Overheads as % of Total Gross Profit</v>
          </cell>
          <cell r="O1716"/>
          <cell r="P1716" t="str">
            <v>230-7305</v>
          </cell>
          <cell r="Q1716" t="str">
            <v>Admin &amp; Other</v>
          </cell>
          <cell r="R1716" t="str">
            <v>Admin &amp; OtherOther Overheads as % of Total Gross Profit</v>
          </cell>
          <cell r="S1716"/>
          <cell r="T1716"/>
          <cell r="U1716"/>
        </row>
        <row r="1717">
          <cell r="I1717" t="str">
            <v>Other Overheads as % of Total Gross Profit</v>
          </cell>
          <cell r="O1717"/>
          <cell r="P1717" t="str">
            <v>340-7305</v>
          </cell>
          <cell r="Q1717" t="str">
            <v>Admin &amp; Other</v>
          </cell>
          <cell r="R1717" t="str">
            <v>Admin &amp; OtherOther Overheads as % of Total Gross Profit</v>
          </cell>
          <cell r="S1717"/>
          <cell r="T1717"/>
          <cell r="U1717"/>
        </row>
        <row r="1718">
          <cell r="I1718" t="str">
            <v>Other Overheads as % of Total Gross Profit</v>
          </cell>
          <cell r="O1718"/>
          <cell r="P1718" t="str">
            <v>936-7305</v>
          </cell>
          <cell r="Q1718" t="str">
            <v>LEX Admin &amp; Other</v>
          </cell>
          <cell r="R1718" t="str">
            <v>LEX Admin &amp; OtherOther Overheads as % of Total Gross Profit</v>
          </cell>
          <cell r="S1718"/>
          <cell r="T1718"/>
          <cell r="U1718"/>
        </row>
        <row r="1719">
          <cell r="I1719" t="str">
            <v>Other Overheads as % of Total Gross Profit</v>
          </cell>
          <cell r="O1719"/>
          <cell r="P1719" t="str">
            <v>935-7305</v>
          </cell>
          <cell r="Q1719" t="str">
            <v>LEX Admin &amp; Other</v>
          </cell>
          <cell r="R1719" t="str">
            <v>LEX Admin &amp; OtherOther Overheads as % of Total Gross Profit</v>
          </cell>
          <cell r="S1719"/>
          <cell r="T1719"/>
          <cell r="U1719"/>
        </row>
        <row r="1720">
          <cell r="I1720" t="str">
            <v>Other Overheads as % of Total Gross Profit</v>
          </cell>
          <cell r="O1720"/>
          <cell r="P1720" t="str">
            <v>190-7305</v>
          </cell>
          <cell r="Q1720" t="str">
            <v>Admin &amp; Other</v>
          </cell>
          <cell r="R1720" t="str">
            <v>Admin &amp; OtherOther Overheads as % of Total Gross Profit</v>
          </cell>
          <cell r="S1720"/>
          <cell r="T1720"/>
          <cell r="U1720"/>
        </row>
        <row r="1721">
          <cell r="I1721" t="str">
            <v>Other Overheads as % of Total Gross Profit</v>
          </cell>
          <cell r="O1721"/>
          <cell r="P1721" t="str">
            <v>140-7305</v>
          </cell>
          <cell r="Q1721" t="str">
            <v>Admin &amp; Other</v>
          </cell>
          <cell r="R1721" t="str">
            <v>Admin &amp; OtherOther Overheads as % of Total Gross Profit</v>
          </cell>
          <cell r="S1721"/>
          <cell r="T1721"/>
          <cell r="U1721"/>
        </row>
        <row r="1722">
          <cell r="I1722" t="str">
            <v>Other Overheads as % of Total Gross Profit</v>
          </cell>
          <cell r="O1722"/>
          <cell r="P1722" t="str">
            <v>142-7305</v>
          </cell>
          <cell r="Q1722" t="str">
            <v>LEX Admin &amp; Other</v>
          </cell>
          <cell r="R1722" t="str">
            <v>LEX Admin &amp; OtherOther Overheads as % of Total Gross Profit</v>
          </cell>
          <cell r="S1722"/>
          <cell r="T1722"/>
          <cell r="U1722"/>
        </row>
        <row r="1723">
          <cell r="I1723" t="str">
            <v>Other Overheads as % of Total Gross Profit</v>
          </cell>
          <cell r="O1723"/>
          <cell r="P1723" t="str">
            <v>130-7305</v>
          </cell>
          <cell r="Q1723" t="str">
            <v>Admin &amp; Other</v>
          </cell>
          <cell r="R1723" t="str">
            <v>Admin &amp; OtherOther Overheads as % of Total Gross Profit</v>
          </cell>
          <cell r="S1723"/>
          <cell r="T1723"/>
          <cell r="U1723"/>
        </row>
        <row r="1724">
          <cell r="I1724" t="str">
            <v>Other Overheads as % of Total Gross Profit</v>
          </cell>
          <cell r="O1724"/>
          <cell r="P1724" t="str">
            <v>132-7305</v>
          </cell>
          <cell r="Q1724" t="str">
            <v>LEX Admin &amp; Other</v>
          </cell>
          <cell r="R1724" t="str">
            <v>LEX Admin &amp; OtherOther Overheads as % of Total Gross Profit</v>
          </cell>
          <cell r="S1724"/>
          <cell r="T1724"/>
          <cell r="U1724"/>
        </row>
        <row r="1725">
          <cell r="I1725" t="str">
            <v>Other Overheads as % of Total Gross Profit</v>
          </cell>
          <cell r="O1725"/>
          <cell r="P1725" t="str">
            <v>112-7305</v>
          </cell>
          <cell r="Q1725" t="str">
            <v>LEX Admin &amp; Other</v>
          </cell>
          <cell r="R1725" t="str">
            <v>LEX Admin &amp; OtherOther Overheads as % of Total Gross Profit</v>
          </cell>
          <cell r="S1725"/>
          <cell r="T1725"/>
          <cell r="U1725"/>
        </row>
        <row r="1726">
          <cell r="I1726" t="str">
            <v>Other Overheads as % of Total Gross Profit</v>
          </cell>
          <cell r="O1726"/>
          <cell r="P1726" t="str">
            <v>100-7305</v>
          </cell>
          <cell r="Q1726" t="str">
            <v>Admin &amp; Other</v>
          </cell>
          <cell r="R1726" t="str">
            <v>Admin &amp; OtherOther Overheads as % of Total Gross Profit</v>
          </cell>
          <cell r="S1726"/>
          <cell r="T1726"/>
          <cell r="U1726"/>
        </row>
        <row r="1727">
          <cell r="I1727" t="str">
            <v>Other Overheads as % of Total Gross Profit</v>
          </cell>
          <cell r="O1727"/>
          <cell r="P1727" t="str">
            <v>110-7305</v>
          </cell>
          <cell r="Q1727" t="str">
            <v>Admin &amp; Other</v>
          </cell>
          <cell r="R1727" t="str">
            <v>Admin &amp; OtherOther Overheads as % of Total Gross Profit</v>
          </cell>
          <cell r="S1727"/>
          <cell r="T1727"/>
          <cell r="U1727"/>
        </row>
        <row r="1728">
          <cell r="I1728" t="str">
            <v>Other Overheads as % of Total Gross Profit</v>
          </cell>
          <cell r="O1728"/>
          <cell r="P1728" t="str">
            <v>122-7305</v>
          </cell>
          <cell r="Q1728" t="str">
            <v>LEX Admin &amp; Other</v>
          </cell>
          <cell r="R1728" t="str">
            <v>LEX Admin &amp; OtherOther Overheads as % of Total Gross Profit</v>
          </cell>
          <cell r="S1728"/>
          <cell r="T1728"/>
          <cell r="U1728"/>
        </row>
        <row r="1729">
          <cell r="I1729" t="str">
            <v>Other Overheads as % of Total Gross Profit</v>
          </cell>
          <cell r="O1729"/>
          <cell r="P1729" t="str">
            <v>162-7305</v>
          </cell>
          <cell r="Q1729" t="str">
            <v>LEX Admin &amp; Other</v>
          </cell>
          <cell r="R1729" t="str">
            <v>LEX Admin &amp; OtherOther Overheads as % of Total Gross Profit</v>
          </cell>
          <cell r="S1729"/>
          <cell r="T1729"/>
          <cell r="U1729"/>
        </row>
        <row r="1730">
          <cell r="I1730" t="str">
            <v>Other Overheads as % of Total Gross Profit</v>
          </cell>
          <cell r="O1730"/>
          <cell r="P1730" t="str">
            <v>120-7305</v>
          </cell>
          <cell r="Q1730" t="str">
            <v>Admin &amp; Other</v>
          </cell>
          <cell r="R1730" t="str">
            <v>Admin &amp; OtherOther Overheads as % of Total Gross Profit</v>
          </cell>
          <cell r="S1730"/>
          <cell r="T1730"/>
          <cell r="U1730"/>
        </row>
        <row r="1731">
          <cell r="I1731" t="str">
            <v>Other Overheads as % of Total Gross Profit</v>
          </cell>
          <cell r="O1731"/>
          <cell r="P1731" t="str">
            <v>200-7305</v>
          </cell>
          <cell r="Q1731" t="str">
            <v>Admin &amp; Other</v>
          </cell>
          <cell r="R1731" t="str">
            <v>Admin &amp; OtherOther Overheads as % of Total Gross Profit</v>
          </cell>
          <cell r="S1731"/>
          <cell r="T1731"/>
          <cell r="U1731"/>
        </row>
        <row r="1732">
          <cell r="I1732" t="str">
            <v>Other Overheads as % of Total Gross Profit</v>
          </cell>
          <cell r="O1732"/>
          <cell r="P1732" t="str">
            <v>210-7305</v>
          </cell>
          <cell r="Q1732" t="str">
            <v>Admin &amp; Other</v>
          </cell>
          <cell r="R1732" t="str">
            <v>Admin &amp; OtherOther Overheads as % of Total Gross Profit</v>
          </cell>
          <cell r="S1732"/>
          <cell r="T1732"/>
          <cell r="U1732"/>
        </row>
        <row r="1733">
          <cell r="I1733" t="str">
            <v>Other Overheads as % of Total Gross Profit</v>
          </cell>
          <cell r="O1733"/>
          <cell r="P1733" t="str">
            <v>220-7305</v>
          </cell>
          <cell r="Q1733" t="str">
            <v>Admin &amp; Other</v>
          </cell>
          <cell r="R1733" t="str">
            <v>Admin &amp; OtherOther Overheads as % of Total Gross Profit</v>
          </cell>
          <cell r="S1733"/>
          <cell r="T1733"/>
          <cell r="U1733"/>
        </row>
        <row r="1734">
          <cell r="I1734" t="str">
            <v>Other Overheads as % of Total Gross Profit</v>
          </cell>
          <cell r="O1734"/>
          <cell r="P1734" t="str">
            <v>221-7305</v>
          </cell>
          <cell r="Q1734" t="str">
            <v>Admin &amp; Other</v>
          </cell>
          <cell r="R1734" t="str">
            <v>Admin &amp; OtherOther Overheads as % of Total Gross Profit</v>
          </cell>
          <cell r="S1734"/>
          <cell r="T1734"/>
          <cell r="U1734"/>
        </row>
        <row r="1735">
          <cell r="I1735" t="str">
            <v>Other Overheads as % of Total Gross Profit</v>
          </cell>
          <cell r="O1735"/>
          <cell r="P1735" t="str">
            <v>260-7305</v>
          </cell>
          <cell r="Q1735" t="str">
            <v>Admin &amp; Other</v>
          </cell>
          <cell r="R1735" t="str">
            <v>Admin &amp; OtherOther Overheads as % of Total Gross Profit</v>
          </cell>
          <cell r="S1735"/>
          <cell r="T1735"/>
          <cell r="U1735"/>
        </row>
        <row r="1736">
          <cell r="I1736" t="str">
            <v>Other Overheads as % of Total Gross Profit</v>
          </cell>
          <cell r="O1736"/>
          <cell r="P1736" t="str">
            <v>400-7305</v>
          </cell>
          <cell r="Q1736" t="str">
            <v>Admin &amp; Other</v>
          </cell>
          <cell r="R1736" t="str">
            <v>Admin &amp; OtherOther Overheads as % of Total Gross Profit</v>
          </cell>
          <cell r="S1736"/>
          <cell r="T1736"/>
          <cell r="U1736"/>
        </row>
        <row r="1737">
          <cell r="I1737" t="str">
            <v>Other Overheads as % of Total Gross Profit</v>
          </cell>
          <cell r="O1737"/>
          <cell r="P1737" t="str">
            <v>410-7305</v>
          </cell>
          <cell r="Q1737" t="str">
            <v>Admin &amp; Other</v>
          </cell>
          <cell r="R1737" t="str">
            <v>Admin &amp; OtherOther Overheads as % of Total Gross Profit</v>
          </cell>
          <cell r="S1737"/>
          <cell r="T1737"/>
          <cell r="U1737"/>
        </row>
        <row r="1738">
          <cell r="I1738" t="str">
            <v>Other Overheads as % of Total Gross Profit</v>
          </cell>
          <cell r="O1738"/>
          <cell r="P1738" t="str">
            <v>420-7305</v>
          </cell>
          <cell r="Q1738" t="str">
            <v>Admin &amp; Other</v>
          </cell>
          <cell r="R1738" t="str">
            <v>Admin &amp; OtherOther Overheads as % of Total Gross Profit</v>
          </cell>
          <cell r="S1738"/>
          <cell r="T1738"/>
          <cell r="U1738"/>
        </row>
        <row r="1739">
          <cell r="I1739" t="str">
            <v>Other Overheads as % of Total Gross Profit</v>
          </cell>
          <cell r="O1739"/>
          <cell r="P1739" t="str">
            <v>421-7305</v>
          </cell>
          <cell r="Q1739" t="str">
            <v>Admin &amp; Other</v>
          </cell>
          <cell r="R1739" t="str">
            <v>Admin &amp; OtherOther Overheads as % of Total Gross Profit</v>
          </cell>
          <cell r="S1739"/>
          <cell r="T1739"/>
          <cell r="U1739"/>
        </row>
        <row r="1740">
          <cell r="I1740" t="str">
            <v>Other Overheads as % of Total Gross Profit</v>
          </cell>
          <cell r="O1740"/>
          <cell r="P1740" t="str">
            <v>430-7305</v>
          </cell>
          <cell r="Q1740" t="str">
            <v>Admin &amp; Other</v>
          </cell>
          <cell r="R1740" t="str">
            <v>Admin &amp; OtherOther Overheads as % of Total Gross Profit</v>
          </cell>
          <cell r="S1740"/>
          <cell r="T1740"/>
          <cell r="U1740"/>
        </row>
        <row r="1741">
          <cell r="I1741" t="str">
            <v>Other Overheads as % of Total Gross Profit</v>
          </cell>
          <cell r="O1741"/>
          <cell r="P1741" t="str">
            <v>440-7305</v>
          </cell>
          <cell r="Q1741" t="str">
            <v>Admin &amp; Other</v>
          </cell>
          <cell r="R1741" t="str">
            <v>Admin &amp; OtherOther Overheads as % of Total Gross Profit</v>
          </cell>
          <cell r="S1741"/>
          <cell r="T1741"/>
          <cell r="U1741"/>
        </row>
        <row r="1742">
          <cell r="I1742" t="str">
            <v>Other Overheads as % of Total Gross Profit</v>
          </cell>
          <cell r="O1742"/>
          <cell r="P1742" t="str">
            <v>460-7305</v>
          </cell>
          <cell r="Q1742" t="str">
            <v>Admin &amp; Other</v>
          </cell>
          <cell r="R1742" t="str">
            <v>Admin &amp; OtherOther Overheads as % of Total Gross Profit</v>
          </cell>
          <cell r="S1742"/>
          <cell r="T1742"/>
          <cell r="U1742"/>
        </row>
        <row r="1743">
          <cell r="I1743" t="str">
            <v>Other Overheads as % of Total Gross Profit</v>
          </cell>
          <cell r="O1743"/>
          <cell r="P1743" t="str">
            <v>300-7305</v>
          </cell>
          <cell r="Q1743" t="str">
            <v>Admin &amp; Other</v>
          </cell>
          <cell r="R1743" t="str">
            <v>Admin &amp; OtherOther Overheads as % of Total Gross Profit</v>
          </cell>
          <cell r="S1743"/>
          <cell r="T1743"/>
          <cell r="U1743"/>
        </row>
        <row r="1744">
          <cell r="I1744" t="str">
            <v>Other Overheads as % of Total Gross Profit</v>
          </cell>
          <cell r="O1744"/>
          <cell r="P1744" t="str">
            <v>310-7305</v>
          </cell>
          <cell r="Q1744" t="str">
            <v>Admin &amp; Other</v>
          </cell>
          <cell r="R1744" t="str">
            <v>Admin &amp; OtherOther Overheads as % of Total Gross Profit</v>
          </cell>
          <cell r="S1744"/>
          <cell r="T1744"/>
          <cell r="U1744"/>
        </row>
        <row r="1745">
          <cell r="I1745" t="str">
            <v>Other Overheads as % of Total Gross Profit</v>
          </cell>
          <cell r="O1745"/>
          <cell r="P1745" t="str">
            <v>321-7305</v>
          </cell>
          <cell r="Q1745" t="str">
            <v>Admin &amp; Other</v>
          </cell>
          <cell r="R1745" t="str">
            <v>Admin &amp; OtherOther Overheads as % of Total Gross Profit</v>
          </cell>
          <cell r="S1745"/>
          <cell r="T1745"/>
          <cell r="U1745"/>
        </row>
        <row r="1746">
          <cell r="I1746" t="str">
            <v>Other Overheads as % of Total Gross Profit</v>
          </cell>
          <cell r="O1746"/>
          <cell r="P1746" t="str">
            <v>330-7305</v>
          </cell>
          <cell r="Q1746" t="str">
            <v>Admin &amp; Other</v>
          </cell>
          <cell r="R1746" t="str">
            <v>Admin &amp; OtherOther Overheads as % of Total Gross Profit</v>
          </cell>
          <cell r="S1746"/>
          <cell r="T1746"/>
          <cell r="U1746"/>
        </row>
        <row r="1747">
          <cell r="I1747" t="str">
            <v>Other Overheads as % of Total Gross Profit</v>
          </cell>
          <cell r="O1747"/>
          <cell r="P1747" t="str">
            <v>360-7305</v>
          </cell>
          <cell r="Q1747" t="str">
            <v>Admin &amp; Other</v>
          </cell>
          <cell r="R1747" t="str">
            <v>Admin &amp; OtherOther Overheads as % of Total Gross Profit</v>
          </cell>
          <cell r="S1747"/>
          <cell r="T1747"/>
          <cell r="U1747"/>
        </row>
        <row r="1748">
          <cell r="I1748" t="str">
            <v>Other Overheads as % of Total Gross Profit</v>
          </cell>
          <cell r="O1748"/>
          <cell r="P1748" t="str">
            <v>121-7305</v>
          </cell>
          <cell r="Q1748" t="str">
            <v>Admin &amp; Other</v>
          </cell>
          <cell r="R1748" t="str">
            <v>Admin &amp; OtherOther Overheads as % of Total Gross Profit</v>
          </cell>
          <cell r="S1748"/>
          <cell r="T1748"/>
          <cell r="U1748"/>
        </row>
        <row r="1749">
          <cell r="I1749" t="str">
            <v>Other Overheads as % of Total Gross Profit</v>
          </cell>
          <cell r="O1749"/>
          <cell r="P1749" t="str">
            <v>160-7305</v>
          </cell>
          <cell r="Q1749" t="str">
            <v>Admin &amp; Other</v>
          </cell>
          <cell r="R1749" t="str">
            <v>Admin &amp; OtherOther Overheads as % of Total Gross Profit</v>
          </cell>
          <cell r="S1749"/>
          <cell r="T1749"/>
          <cell r="U1749"/>
        </row>
        <row r="1750">
          <cell r="I1750" t="str">
            <v>Other Overheads as % of Total Gross Profit</v>
          </cell>
          <cell r="O1750"/>
          <cell r="P1750" t="str">
            <v>170-7305</v>
          </cell>
          <cell r="Q1750" t="str">
            <v>Admin &amp; Other</v>
          </cell>
          <cell r="R1750" t="str">
            <v>Admin &amp; OtherOther Overheads as % of Total Gross Profit</v>
          </cell>
          <cell r="S1750"/>
          <cell r="T1750"/>
          <cell r="U1750"/>
        </row>
        <row r="1751">
          <cell r="I1751" t="str">
            <v>Other Overheads as % of Total Gross Profit</v>
          </cell>
          <cell r="O1751"/>
          <cell r="P1751" t="str">
            <v>147-7305</v>
          </cell>
          <cell r="Q1751" t="str">
            <v>Admin &amp; Other</v>
          </cell>
          <cell r="R1751" t="str">
            <v>Admin &amp; OtherOther Overheads as % of Total Gross Profit</v>
          </cell>
          <cell r="S1751"/>
          <cell r="T1751"/>
          <cell r="U1751"/>
        </row>
        <row r="1752">
          <cell r="I1752" t="str">
            <v xml:space="preserve">Staff Remuneration &amp; Benefits as % of Total Gross </v>
          </cell>
          <cell r="O1752"/>
          <cell r="P1752" t="str">
            <v>340-7310</v>
          </cell>
          <cell r="Q1752" t="str">
            <v>Admin &amp; Other</v>
          </cell>
          <cell r="R1752" t="str">
            <v xml:space="preserve">Admin &amp; OtherStaff Remuneration &amp; Benefits as % of Total Gross </v>
          </cell>
          <cell r="S1752"/>
          <cell r="T1752"/>
          <cell r="U1752"/>
        </row>
        <row r="1753">
          <cell r="I1753" t="str">
            <v xml:space="preserve">Staff Remuneration &amp; Benefits as % of Total Gross </v>
          </cell>
          <cell r="O1753"/>
          <cell r="P1753" t="str">
            <v>120-7310</v>
          </cell>
          <cell r="Q1753" t="str">
            <v>Admin &amp; Other</v>
          </cell>
          <cell r="R1753" t="str">
            <v xml:space="preserve">Admin &amp; OtherStaff Remuneration &amp; Benefits as % of Total Gross </v>
          </cell>
          <cell r="S1753"/>
          <cell r="T1753"/>
          <cell r="U1753"/>
        </row>
        <row r="1754">
          <cell r="I1754" t="str">
            <v xml:space="preserve">Staff Remuneration &amp; Benefits as % of Total Gross </v>
          </cell>
          <cell r="O1754"/>
          <cell r="P1754" t="str">
            <v>260-7310</v>
          </cell>
          <cell r="Q1754" t="str">
            <v>Admin &amp; Other</v>
          </cell>
          <cell r="R1754" t="str">
            <v xml:space="preserve">Admin &amp; OtherStaff Remuneration &amp; Benefits as % of Total Gross </v>
          </cell>
          <cell r="S1754"/>
          <cell r="T1754"/>
          <cell r="U1754"/>
        </row>
        <row r="1755">
          <cell r="I1755" t="str">
            <v xml:space="preserve">Staff Remuneration &amp; Benefits as % of Total Gross </v>
          </cell>
          <cell r="O1755"/>
          <cell r="P1755" t="str">
            <v>220-7310</v>
          </cell>
          <cell r="Q1755" t="str">
            <v>Admin &amp; Other</v>
          </cell>
          <cell r="R1755" t="str">
            <v xml:space="preserve">Admin &amp; OtherStaff Remuneration &amp; Benefits as % of Total Gross </v>
          </cell>
          <cell r="S1755"/>
          <cell r="T1755"/>
          <cell r="U1755"/>
        </row>
        <row r="1756">
          <cell r="I1756" t="str">
            <v xml:space="preserve">Staff Remuneration &amp; Benefits as % of Total Gross </v>
          </cell>
          <cell r="O1756"/>
          <cell r="P1756" t="str">
            <v>121-7310</v>
          </cell>
          <cell r="Q1756" t="str">
            <v>Admin &amp; Other</v>
          </cell>
          <cell r="R1756" t="str">
            <v xml:space="preserve">Admin &amp; OtherStaff Remuneration &amp; Benefits as % of Total Gross </v>
          </cell>
          <cell r="S1756"/>
          <cell r="T1756"/>
          <cell r="U1756"/>
        </row>
        <row r="1757">
          <cell r="I1757" t="str">
            <v xml:space="preserve">Staff Remuneration &amp; Benefits as % of Total Gross </v>
          </cell>
          <cell r="O1757"/>
          <cell r="P1757" t="str">
            <v>240-7310</v>
          </cell>
          <cell r="Q1757" t="str">
            <v>Admin &amp; Other</v>
          </cell>
          <cell r="R1757" t="str">
            <v xml:space="preserve">Admin &amp; OtherStaff Remuneration &amp; Benefits as % of Total Gross </v>
          </cell>
          <cell r="S1757"/>
          <cell r="T1757"/>
          <cell r="U1757"/>
        </row>
        <row r="1758">
          <cell r="I1758" t="str">
            <v xml:space="preserve">Staff Remuneration &amp; Benefits as % of Total Gross </v>
          </cell>
          <cell r="O1758"/>
          <cell r="P1758" t="str">
            <v>330-7310</v>
          </cell>
          <cell r="Q1758" t="str">
            <v>Admin &amp; Other</v>
          </cell>
          <cell r="R1758" t="str">
            <v xml:space="preserve">Admin &amp; OtherStaff Remuneration &amp; Benefits as % of Total Gross </v>
          </cell>
          <cell r="S1758"/>
          <cell r="T1758"/>
          <cell r="U1758"/>
        </row>
        <row r="1759">
          <cell r="I1759" t="str">
            <v xml:space="preserve">Staff Remuneration &amp; Benefits as % of Total Gross </v>
          </cell>
          <cell r="O1759"/>
          <cell r="P1759" t="str">
            <v>160-7310</v>
          </cell>
          <cell r="Q1759" t="str">
            <v>Admin &amp; Other</v>
          </cell>
          <cell r="R1759" t="str">
            <v xml:space="preserve">Admin &amp; OtherStaff Remuneration &amp; Benefits as % of Total Gross </v>
          </cell>
          <cell r="S1759"/>
          <cell r="T1759"/>
          <cell r="U1759"/>
        </row>
        <row r="1760">
          <cell r="I1760" t="str">
            <v xml:space="preserve">Staff Remuneration &amp; Benefits as % of Total Gross </v>
          </cell>
          <cell r="O1760"/>
          <cell r="P1760" t="str">
            <v>430-7310</v>
          </cell>
          <cell r="Q1760" t="str">
            <v>Admin &amp; Other</v>
          </cell>
          <cell r="R1760" t="str">
            <v xml:space="preserve">Admin &amp; OtherStaff Remuneration &amp; Benefits as % of Total Gross </v>
          </cell>
          <cell r="S1760"/>
          <cell r="T1760"/>
          <cell r="U1760"/>
        </row>
        <row r="1761">
          <cell r="I1761" t="str">
            <v xml:space="preserve">Staff Remuneration &amp; Benefits as % of Total Gross </v>
          </cell>
          <cell r="O1761"/>
          <cell r="P1761" t="str">
            <v>440-7310</v>
          </cell>
          <cell r="Q1761" t="str">
            <v>Admin &amp; Other</v>
          </cell>
          <cell r="R1761" t="str">
            <v xml:space="preserve">Admin &amp; OtherStaff Remuneration &amp; Benefits as % of Total Gross </v>
          </cell>
          <cell r="S1761"/>
          <cell r="T1761"/>
          <cell r="U1761"/>
        </row>
        <row r="1762">
          <cell r="I1762" t="str">
            <v xml:space="preserve">Staff Remuneration &amp; Benefits as % of Total Gross </v>
          </cell>
          <cell r="O1762"/>
          <cell r="P1762" t="str">
            <v>150-7310</v>
          </cell>
          <cell r="Q1762" t="str">
            <v>LEX Admin &amp; Other</v>
          </cell>
          <cell r="R1762" t="str">
            <v xml:space="preserve">LEX Admin &amp; OtherStaff Remuneration &amp; Benefits as % of Total Gross </v>
          </cell>
          <cell r="S1762"/>
          <cell r="T1762"/>
          <cell r="U1762"/>
        </row>
        <row r="1763">
          <cell r="I1763" t="str">
            <v xml:space="preserve">Staff Remuneration &amp; Benefits as % of Total Gross </v>
          </cell>
          <cell r="O1763"/>
          <cell r="P1763" t="str">
            <v>190-7310</v>
          </cell>
          <cell r="Q1763" t="str">
            <v>Admin &amp; Other</v>
          </cell>
          <cell r="R1763" t="str">
            <v xml:space="preserve">Admin &amp; OtherStaff Remuneration &amp; Benefits as % of Total Gross </v>
          </cell>
          <cell r="S1763"/>
          <cell r="T1763"/>
          <cell r="U1763"/>
        </row>
        <row r="1764">
          <cell r="I1764" t="str">
            <v xml:space="preserve">Staff Remuneration &amp; Benefits as % of Total Gross </v>
          </cell>
          <cell r="O1764"/>
          <cell r="P1764" t="str">
            <v>210-7310</v>
          </cell>
          <cell r="Q1764" t="str">
            <v>Admin &amp; Other</v>
          </cell>
          <cell r="R1764" t="str">
            <v xml:space="preserve">Admin &amp; OtherStaff Remuneration &amp; Benefits as % of Total Gross </v>
          </cell>
          <cell r="S1764"/>
          <cell r="T1764"/>
          <cell r="U1764"/>
        </row>
        <row r="1765">
          <cell r="I1765" t="str">
            <v xml:space="preserve">Staff Remuneration &amp; Benefits as % of Total Gross </v>
          </cell>
          <cell r="O1765"/>
          <cell r="P1765" t="str">
            <v>122-7310</v>
          </cell>
          <cell r="Q1765" t="str">
            <v>LEX Admin &amp; Other</v>
          </cell>
          <cell r="R1765" t="str">
            <v xml:space="preserve">LEX Admin &amp; OtherStaff Remuneration &amp; Benefits as % of Total Gross </v>
          </cell>
          <cell r="S1765"/>
          <cell r="T1765"/>
          <cell r="U1765"/>
        </row>
        <row r="1766">
          <cell r="I1766" t="str">
            <v xml:space="preserve">Staff Remuneration &amp; Benefits as % of Total Gross </v>
          </cell>
          <cell r="O1766"/>
          <cell r="P1766" t="str">
            <v>170-7310</v>
          </cell>
          <cell r="Q1766" t="str">
            <v>Admin &amp; Other</v>
          </cell>
          <cell r="R1766" t="str">
            <v xml:space="preserve">Admin &amp; OtherStaff Remuneration &amp; Benefits as % of Total Gross </v>
          </cell>
          <cell r="S1766"/>
          <cell r="T1766"/>
          <cell r="U1766"/>
        </row>
        <row r="1767">
          <cell r="I1767" t="str">
            <v xml:space="preserve">Staff Remuneration &amp; Benefits as % of Total Gross </v>
          </cell>
          <cell r="O1767"/>
          <cell r="P1767" t="str">
            <v>140-7310</v>
          </cell>
          <cell r="Q1767" t="str">
            <v>Admin &amp; Other</v>
          </cell>
          <cell r="R1767" t="str">
            <v xml:space="preserve">Admin &amp; OtherStaff Remuneration &amp; Benefits as % of Total Gross </v>
          </cell>
          <cell r="S1767"/>
          <cell r="T1767"/>
          <cell r="U1767"/>
        </row>
        <row r="1768">
          <cell r="I1768" t="str">
            <v xml:space="preserve">Staff Remuneration &amp; Benefits as % of Total Gross </v>
          </cell>
          <cell r="O1768"/>
          <cell r="P1768" t="str">
            <v>142-7310</v>
          </cell>
          <cell r="Q1768" t="str">
            <v>LEX Admin &amp; Other</v>
          </cell>
          <cell r="R1768" t="str">
            <v xml:space="preserve">LEX Admin &amp; OtherStaff Remuneration &amp; Benefits as % of Total Gross </v>
          </cell>
          <cell r="S1768"/>
          <cell r="T1768"/>
          <cell r="U1768"/>
        </row>
        <row r="1769">
          <cell r="I1769" t="str">
            <v xml:space="preserve">Staff Remuneration &amp; Benefits as % of Total Gross </v>
          </cell>
          <cell r="O1769"/>
          <cell r="P1769" t="str">
            <v>130-7310</v>
          </cell>
          <cell r="Q1769" t="str">
            <v>Admin &amp; Other</v>
          </cell>
          <cell r="R1769" t="str">
            <v xml:space="preserve">Admin &amp; OtherStaff Remuneration &amp; Benefits as % of Total Gross </v>
          </cell>
          <cell r="S1769"/>
          <cell r="T1769"/>
          <cell r="U1769"/>
        </row>
        <row r="1770">
          <cell r="I1770" t="str">
            <v xml:space="preserve">Staff Remuneration &amp; Benefits as % of Total Gross </v>
          </cell>
          <cell r="O1770"/>
          <cell r="P1770" t="str">
            <v>132-7310</v>
          </cell>
          <cell r="Q1770" t="str">
            <v>LEX Admin &amp; Other</v>
          </cell>
          <cell r="R1770" t="str">
            <v xml:space="preserve">LEX Admin &amp; OtherStaff Remuneration &amp; Benefits as % of Total Gross </v>
          </cell>
          <cell r="S1770"/>
          <cell r="T1770"/>
          <cell r="U1770"/>
        </row>
        <row r="1771">
          <cell r="I1771" t="str">
            <v xml:space="preserve">Staff Remuneration &amp; Benefits as % of Total Gross </v>
          </cell>
          <cell r="O1771"/>
          <cell r="P1771" t="str">
            <v>110-7310</v>
          </cell>
          <cell r="Q1771" t="str">
            <v>Admin &amp; Other</v>
          </cell>
          <cell r="R1771" t="str">
            <v xml:space="preserve">Admin &amp; OtherStaff Remuneration &amp; Benefits as % of Total Gross </v>
          </cell>
          <cell r="S1771"/>
          <cell r="T1771"/>
          <cell r="U1771"/>
        </row>
        <row r="1772">
          <cell r="I1772" t="str">
            <v xml:space="preserve">Staff Remuneration &amp; Benefits as % of Total Gross </v>
          </cell>
          <cell r="O1772"/>
          <cell r="P1772" t="str">
            <v>112-7310</v>
          </cell>
          <cell r="Q1772" t="str">
            <v>LEX Admin &amp; Other</v>
          </cell>
          <cell r="R1772" t="str">
            <v xml:space="preserve">LEX Admin &amp; OtherStaff Remuneration &amp; Benefits as % of Total Gross </v>
          </cell>
          <cell r="S1772"/>
          <cell r="T1772"/>
          <cell r="U1772"/>
        </row>
        <row r="1773">
          <cell r="I1773" t="str">
            <v xml:space="preserve">Staff Remuneration &amp; Benefits as % of Total Gross </v>
          </cell>
          <cell r="O1773"/>
          <cell r="P1773" t="str">
            <v>100-7310</v>
          </cell>
          <cell r="Q1773" t="str">
            <v>Admin &amp; Other</v>
          </cell>
          <cell r="R1773" t="str">
            <v xml:space="preserve">Admin &amp; OtherStaff Remuneration &amp; Benefits as % of Total Gross </v>
          </cell>
          <cell r="S1773"/>
          <cell r="T1773"/>
          <cell r="U1773"/>
        </row>
        <row r="1774">
          <cell r="I1774" t="str">
            <v xml:space="preserve">Staff Remuneration &amp; Benefits as % of Total Gross </v>
          </cell>
          <cell r="O1774"/>
          <cell r="P1774" t="str">
            <v>162-7310</v>
          </cell>
          <cell r="Q1774" t="str">
            <v>LEX Admin &amp; Other</v>
          </cell>
          <cell r="R1774" t="str">
            <v xml:space="preserve">LEX Admin &amp; OtherStaff Remuneration &amp; Benefits as % of Total Gross </v>
          </cell>
          <cell r="S1774"/>
          <cell r="T1774"/>
          <cell r="U1774"/>
        </row>
        <row r="1775">
          <cell r="I1775" t="str">
            <v xml:space="preserve">Staff Remuneration &amp; Benefits as % of Total Gross </v>
          </cell>
          <cell r="O1775"/>
          <cell r="P1775" t="str">
            <v>200-7310</v>
          </cell>
          <cell r="Q1775" t="str">
            <v>Admin &amp; Other</v>
          </cell>
          <cell r="R1775" t="str">
            <v xml:space="preserve">Admin &amp; OtherStaff Remuneration &amp; Benefits as % of Total Gross </v>
          </cell>
          <cell r="S1775"/>
          <cell r="T1775"/>
          <cell r="U1775"/>
        </row>
        <row r="1776">
          <cell r="I1776" t="str">
            <v xml:space="preserve">Staff Remuneration &amp; Benefits as % of Total Gross </v>
          </cell>
          <cell r="O1776"/>
          <cell r="P1776" t="str">
            <v>221-7310</v>
          </cell>
          <cell r="Q1776" t="str">
            <v>Admin &amp; Other</v>
          </cell>
          <cell r="R1776" t="str">
            <v xml:space="preserve">Admin &amp; OtherStaff Remuneration &amp; Benefits as % of Total Gross </v>
          </cell>
          <cell r="S1776"/>
          <cell r="T1776"/>
          <cell r="U1776"/>
        </row>
        <row r="1777">
          <cell r="I1777" t="str">
            <v xml:space="preserve">Staff Remuneration &amp; Benefits as % of Total Gross </v>
          </cell>
          <cell r="O1777"/>
          <cell r="P1777" t="str">
            <v>400-7310</v>
          </cell>
          <cell r="Q1777" t="str">
            <v>Admin &amp; Other</v>
          </cell>
          <cell r="R1777" t="str">
            <v xml:space="preserve">Admin &amp; OtherStaff Remuneration &amp; Benefits as % of Total Gross </v>
          </cell>
          <cell r="S1777"/>
          <cell r="T1777"/>
          <cell r="U1777"/>
        </row>
        <row r="1778">
          <cell r="I1778" t="str">
            <v xml:space="preserve">Staff Remuneration &amp; Benefits as % of Total Gross </v>
          </cell>
          <cell r="O1778"/>
          <cell r="P1778" t="str">
            <v>410-7310</v>
          </cell>
          <cell r="Q1778" t="str">
            <v>Admin &amp; Other</v>
          </cell>
          <cell r="R1778" t="str">
            <v xml:space="preserve">Admin &amp; OtherStaff Remuneration &amp; Benefits as % of Total Gross </v>
          </cell>
          <cell r="S1778"/>
          <cell r="T1778"/>
          <cell r="U1778"/>
        </row>
        <row r="1779">
          <cell r="I1779" t="str">
            <v xml:space="preserve">Staff Remuneration &amp; Benefits as % of Total Gross </v>
          </cell>
          <cell r="O1779"/>
          <cell r="P1779" t="str">
            <v>420-7310</v>
          </cell>
          <cell r="Q1779" t="str">
            <v>Admin &amp; Other</v>
          </cell>
          <cell r="R1779" t="str">
            <v xml:space="preserve">Admin &amp; OtherStaff Remuneration &amp; Benefits as % of Total Gross </v>
          </cell>
          <cell r="S1779"/>
          <cell r="T1779"/>
          <cell r="U1779"/>
        </row>
        <row r="1780">
          <cell r="I1780" t="str">
            <v xml:space="preserve">Staff Remuneration &amp; Benefits as % of Total Gross </v>
          </cell>
          <cell r="O1780"/>
          <cell r="P1780" t="str">
            <v>421-7310</v>
          </cell>
          <cell r="Q1780" t="str">
            <v>Admin &amp; Other</v>
          </cell>
          <cell r="R1780" t="str">
            <v xml:space="preserve">Admin &amp; OtherStaff Remuneration &amp; Benefits as % of Total Gross </v>
          </cell>
          <cell r="S1780"/>
          <cell r="T1780"/>
          <cell r="U1780"/>
        </row>
        <row r="1781">
          <cell r="I1781" t="str">
            <v xml:space="preserve">Staff Remuneration &amp; Benefits as % of Total Gross </v>
          </cell>
          <cell r="O1781"/>
          <cell r="P1781" t="str">
            <v>460-7310</v>
          </cell>
          <cell r="Q1781" t="str">
            <v>Admin &amp; Other</v>
          </cell>
          <cell r="R1781" t="str">
            <v xml:space="preserve">Admin &amp; OtherStaff Remuneration &amp; Benefits as % of Total Gross </v>
          </cell>
          <cell r="S1781"/>
          <cell r="T1781"/>
          <cell r="U1781"/>
        </row>
        <row r="1782">
          <cell r="I1782" t="str">
            <v xml:space="preserve">Staff Remuneration &amp; Benefits as % of Total Gross </v>
          </cell>
          <cell r="O1782"/>
          <cell r="P1782" t="str">
            <v>300-7310</v>
          </cell>
          <cell r="Q1782" t="str">
            <v>Admin &amp; Other</v>
          </cell>
          <cell r="R1782" t="str">
            <v xml:space="preserve">Admin &amp; OtherStaff Remuneration &amp; Benefits as % of Total Gross </v>
          </cell>
          <cell r="S1782"/>
          <cell r="T1782"/>
          <cell r="U1782"/>
        </row>
        <row r="1783">
          <cell r="I1783" t="str">
            <v xml:space="preserve">Staff Remuneration &amp; Benefits as % of Total Gross </v>
          </cell>
          <cell r="O1783"/>
          <cell r="P1783" t="str">
            <v>310-7310</v>
          </cell>
          <cell r="Q1783" t="str">
            <v>Admin &amp; Other</v>
          </cell>
          <cell r="R1783" t="str">
            <v xml:space="preserve">Admin &amp; OtherStaff Remuneration &amp; Benefits as % of Total Gross </v>
          </cell>
          <cell r="S1783"/>
          <cell r="T1783"/>
          <cell r="U1783"/>
        </row>
        <row r="1784">
          <cell r="I1784" t="str">
            <v xml:space="preserve">Staff Remuneration &amp; Benefits as % of Total Gross </v>
          </cell>
          <cell r="O1784"/>
          <cell r="P1784" t="str">
            <v>321-7310</v>
          </cell>
          <cell r="Q1784" t="str">
            <v>Admin &amp; Other</v>
          </cell>
          <cell r="R1784" t="str">
            <v xml:space="preserve">Admin &amp; OtherStaff Remuneration &amp; Benefits as % of Total Gross </v>
          </cell>
          <cell r="S1784"/>
          <cell r="T1784"/>
          <cell r="U1784"/>
        </row>
        <row r="1785">
          <cell r="I1785" t="str">
            <v xml:space="preserve">Staff Remuneration &amp; Benefits as % of Total Gross </v>
          </cell>
          <cell r="O1785"/>
          <cell r="P1785" t="str">
            <v>360-7310</v>
          </cell>
          <cell r="Q1785" t="str">
            <v>Admin &amp; Other</v>
          </cell>
          <cell r="R1785" t="str">
            <v xml:space="preserve">Admin &amp; OtherStaff Remuneration &amp; Benefits as % of Total Gross </v>
          </cell>
          <cell r="S1785"/>
          <cell r="T1785"/>
          <cell r="U1785"/>
        </row>
        <row r="1786">
          <cell r="I1786" t="str">
            <v xml:space="preserve">Staff Remuneration &amp; Benefits as % of Total Gross </v>
          </cell>
          <cell r="O1786"/>
          <cell r="P1786" t="str">
            <v>147-7310</v>
          </cell>
          <cell r="Q1786" t="str">
            <v>Admin &amp; Other</v>
          </cell>
          <cell r="R1786" t="str">
            <v xml:space="preserve">Admin &amp; OtherStaff Remuneration &amp; Benefits as % of Total Gross </v>
          </cell>
          <cell r="S1786"/>
          <cell r="T1786"/>
          <cell r="U1786"/>
        </row>
        <row r="1787">
          <cell r="I1787" t="str">
            <v xml:space="preserve">Staff Remuneration &amp; Benefits as % of Total Gross </v>
          </cell>
          <cell r="O1787"/>
          <cell r="P1787" t="str">
            <v>935-7310</v>
          </cell>
          <cell r="Q1787" t="str">
            <v>LEX Admin &amp; Other</v>
          </cell>
          <cell r="R1787" t="str">
            <v xml:space="preserve">LEX Admin &amp; OtherStaff Remuneration &amp; Benefits as % of Total Gross </v>
          </cell>
          <cell r="S1787"/>
          <cell r="T1787"/>
          <cell r="U1787"/>
        </row>
        <row r="1788">
          <cell r="I1788" t="str">
            <v xml:space="preserve">Staff Remuneration &amp; Benefits as % of Total Gross </v>
          </cell>
          <cell r="O1788"/>
          <cell r="P1788" t="str">
            <v>936-7310</v>
          </cell>
          <cell r="Q1788" t="str">
            <v>LEX Admin &amp; Other</v>
          </cell>
          <cell r="R1788" t="str">
            <v xml:space="preserve">LEX Admin &amp; OtherStaff Remuneration &amp; Benefits as % of Total Gross </v>
          </cell>
          <cell r="S1788"/>
          <cell r="T1788"/>
          <cell r="U1788"/>
        </row>
        <row r="1789">
          <cell r="I1789" t="str">
            <v xml:space="preserve">Staff Remuneration &amp; Benefits as % of Total Gross </v>
          </cell>
          <cell r="O1789"/>
          <cell r="P1789" t="str">
            <v>230-7310</v>
          </cell>
          <cell r="Q1789" t="str">
            <v>Admin &amp; Other</v>
          </cell>
          <cell r="R1789" t="str">
            <v xml:space="preserve">Admin &amp; OtherStaff Remuneration &amp; Benefits as % of Total Gross </v>
          </cell>
          <cell r="S1789"/>
          <cell r="T1789"/>
          <cell r="U1789"/>
        </row>
        <row r="1790">
          <cell r="I1790" t="str">
            <v>Other Semi-Fixed expenses per retail</v>
          </cell>
          <cell r="O1790"/>
          <cell r="P1790" t="str">
            <v>220-7330</v>
          </cell>
          <cell r="Q1790" t="str">
            <v>Used Vehicle</v>
          </cell>
          <cell r="R1790" t="str">
            <v>Used VehicleOther Semi-Fixed expenses per retail</v>
          </cell>
          <cell r="S1790"/>
          <cell r="T1790"/>
          <cell r="U1790"/>
        </row>
        <row r="1791">
          <cell r="I1791" t="str">
            <v>Other Expenses as % of Sales</v>
          </cell>
          <cell r="O1791"/>
          <cell r="P1791" t="str">
            <v>140-7330</v>
          </cell>
          <cell r="Q1791" t="str">
            <v>Service</v>
          </cell>
          <cell r="R1791" t="str">
            <v>ServiceOther Expenses as % of Sales</v>
          </cell>
          <cell r="S1791"/>
          <cell r="T1791"/>
          <cell r="U1791"/>
        </row>
        <row r="1792">
          <cell r="I1792" t="str">
            <v>Other Expenses as % of Sales</v>
          </cell>
          <cell r="O1792"/>
          <cell r="P1792" t="str">
            <v>142-7330</v>
          </cell>
          <cell r="Q1792" t="str">
            <v>Lex Service</v>
          </cell>
          <cell r="R1792" t="str">
            <v>Lex ServiceOther Expenses as % of Sales</v>
          </cell>
          <cell r="S1792"/>
          <cell r="T1792"/>
          <cell r="U1792"/>
        </row>
        <row r="1793">
          <cell r="I1793" t="str">
            <v>Other Expenses as % of Sales</v>
          </cell>
          <cell r="O1793"/>
          <cell r="P1793" t="str">
            <v>132-7330</v>
          </cell>
          <cell r="Q1793" t="str">
            <v>LEX Parts</v>
          </cell>
          <cell r="R1793" t="str">
            <v>LEX PartsOther Expenses as % of Sales</v>
          </cell>
          <cell r="S1793"/>
          <cell r="T1793"/>
          <cell r="U1793"/>
        </row>
        <row r="1794">
          <cell r="I1794" t="str">
            <v>Other Expenses as % of Sales</v>
          </cell>
          <cell r="O1794"/>
          <cell r="P1794" t="str">
            <v>130-7330</v>
          </cell>
          <cell r="Q1794" t="str">
            <v>Parts</v>
          </cell>
          <cell r="R1794" t="str">
            <v>PartsOther Expenses as % of Sales</v>
          </cell>
          <cell r="S1794"/>
          <cell r="T1794"/>
          <cell r="U1794"/>
        </row>
        <row r="1795">
          <cell r="I1795" t="str">
            <v>Other Semi-Fixed Expenses p.u</v>
          </cell>
          <cell r="O1795"/>
          <cell r="P1795" t="str">
            <v>300-7330</v>
          </cell>
          <cell r="Q1795" t="str">
            <v>New Vehicle</v>
          </cell>
          <cell r="R1795" t="str">
            <v>New VehicleOther Semi-Fixed Expenses p.u</v>
          </cell>
          <cell r="S1795"/>
          <cell r="T1795"/>
          <cell r="U1795"/>
        </row>
        <row r="1796">
          <cell r="I1796" t="str">
            <v>Other Variable expenses p.u.</v>
          </cell>
          <cell r="O1796"/>
          <cell r="P1796" t="str">
            <v>112-7331</v>
          </cell>
          <cell r="Q1796" t="str">
            <v>LEX New Vehicle</v>
          </cell>
          <cell r="R1796" t="str">
            <v>LEX New VehicleOther Variable expenses p.u.</v>
          </cell>
          <cell r="S1796"/>
          <cell r="T1796"/>
          <cell r="U1796"/>
        </row>
        <row r="1797">
          <cell r="I1797" t="str">
            <v>Other Semi-Fixed expenses per retail</v>
          </cell>
          <cell r="O1797"/>
          <cell r="P1797" t="str">
            <v>110-7330</v>
          </cell>
          <cell r="Q1797" t="str">
            <v>Used Vehicle</v>
          </cell>
          <cell r="R1797" t="str">
            <v>Used VehicleOther Semi-Fixed expenses per retail</v>
          </cell>
          <cell r="S1797"/>
          <cell r="T1797"/>
          <cell r="U1797"/>
        </row>
        <row r="1798">
          <cell r="I1798" t="str">
            <v>Other Expenses per vehicle retailed</v>
          </cell>
          <cell r="O1798"/>
          <cell r="P1798" t="str">
            <v>162-7330</v>
          </cell>
          <cell r="Q1798" t="str">
            <v>LEX F&amp;I</v>
          </cell>
          <cell r="R1798" t="str">
            <v>LEX F&amp;IOther Expenses per vehicle retailed</v>
          </cell>
          <cell r="S1798"/>
          <cell r="T1798"/>
          <cell r="U1798"/>
        </row>
        <row r="1799">
          <cell r="I1799" t="str">
            <v>Other Expenses per vehicle retailed</v>
          </cell>
          <cell r="O1799"/>
          <cell r="P1799" t="str">
            <v>260-7330</v>
          </cell>
          <cell r="Q1799" t="str">
            <v>F&amp;I</v>
          </cell>
          <cell r="R1799" t="str">
            <v>F&amp;IOther Expenses per vehicle retailed</v>
          </cell>
          <cell r="S1799"/>
          <cell r="T1799"/>
          <cell r="U1799"/>
        </row>
        <row r="1800">
          <cell r="I1800" t="str">
            <v>Other Expenses per vehicle retailed</v>
          </cell>
          <cell r="O1800"/>
          <cell r="P1800" t="str">
            <v>460-7330</v>
          </cell>
          <cell r="Q1800" t="str">
            <v>F&amp;I</v>
          </cell>
          <cell r="R1800" t="str">
            <v>F&amp;IOther Expenses per vehicle retailed</v>
          </cell>
          <cell r="S1800"/>
          <cell r="T1800"/>
          <cell r="U1800"/>
        </row>
        <row r="1801">
          <cell r="I1801" t="str">
            <v>Other Expenses per vehicle retailed</v>
          </cell>
          <cell r="O1801"/>
          <cell r="P1801" t="str">
            <v>360-7330</v>
          </cell>
          <cell r="Q1801" t="str">
            <v>F&amp;I</v>
          </cell>
          <cell r="R1801" t="str">
            <v>F&amp;IOther Expenses per vehicle retailed</v>
          </cell>
          <cell r="S1801"/>
          <cell r="T1801"/>
          <cell r="U1801"/>
        </row>
        <row r="1802">
          <cell r="I1802" t="str">
            <v>Other Expenses per vehicle retailed</v>
          </cell>
          <cell r="O1802"/>
          <cell r="P1802" t="str">
            <v>160-7330</v>
          </cell>
          <cell r="Q1802" t="str">
            <v>F&amp;I</v>
          </cell>
          <cell r="R1802" t="str">
            <v>F&amp;IOther Expenses per vehicle retailed</v>
          </cell>
          <cell r="S1802"/>
          <cell r="T1802"/>
          <cell r="U1802"/>
        </row>
        <row r="1803">
          <cell r="I1803" t="str">
            <v>Other Semi-Fixed expenses per retail</v>
          </cell>
          <cell r="O1803"/>
          <cell r="P1803" t="str">
            <v>122-7330</v>
          </cell>
          <cell r="Q1803" t="str">
            <v>LEX Used Vehicle</v>
          </cell>
          <cell r="R1803" t="str">
            <v>LEX Used VehicleOther Semi-Fixed expenses per retail</v>
          </cell>
          <cell r="S1803"/>
          <cell r="T1803"/>
          <cell r="U1803"/>
        </row>
        <row r="1804">
          <cell r="I1804" t="str">
            <v>Other Variable expenses p.u.</v>
          </cell>
          <cell r="O1804"/>
          <cell r="P1804" t="str">
            <v>100-7331</v>
          </cell>
          <cell r="Q1804" t="str">
            <v>New Vehicle</v>
          </cell>
          <cell r="R1804" t="str">
            <v>New VehicleOther Variable expenses p.u.</v>
          </cell>
          <cell r="S1804"/>
          <cell r="T1804"/>
          <cell r="U1804"/>
        </row>
        <row r="1805">
          <cell r="I1805" t="str">
            <v>Other Variable expenses p.u.</v>
          </cell>
          <cell r="O1805"/>
          <cell r="P1805" t="str">
            <v>200-7331</v>
          </cell>
          <cell r="Q1805" t="str">
            <v>New Vehicle</v>
          </cell>
          <cell r="R1805" t="str">
            <v>New VehicleOther Variable expenses p.u.</v>
          </cell>
          <cell r="S1805"/>
          <cell r="T1805"/>
          <cell r="U1805"/>
        </row>
        <row r="1806">
          <cell r="I1806" t="str">
            <v>Other Variable expenses p.u.</v>
          </cell>
          <cell r="O1806"/>
          <cell r="P1806" t="str">
            <v>400-7331</v>
          </cell>
          <cell r="Q1806" t="str">
            <v>New Vehicle</v>
          </cell>
          <cell r="R1806" t="str">
            <v>New VehicleOther Variable expenses p.u.</v>
          </cell>
          <cell r="S1806"/>
          <cell r="T1806"/>
          <cell r="U1806"/>
        </row>
        <row r="1807">
          <cell r="I1807" t="str">
            <v>Other Expenses as % of Sales</v>
          </cell>
          <cell r="O1807"/>
          <cell r="P1807" t="str">
            <v>936-7330</v>
          </cell>
          <cell r="Q1807" t="str">
            <v>Bridgestone</v>
          </cell>
          <cell r="R1807" t="str">
            <v>BridgestoneOther Expenses as % of Sales</v>
          </cell>
          <cell r="S1807"/>
          <cell r="T1807"/>
          <cell r="U1807"/>
        </row>
        <row r="1808">
          <cell r="I1808" t="str">
            <v>Other Expenses as % of Sales</v>
          </cell>
          <cell r="O1808"/>
          <cell r="P1808" t="str">
            <v>935-7330</v>
          </cell>
          <cell r="Q1808" t="str">
            <v>Bridgestone</v>
          </cell>
          <cell r="R1808" t="str">
            <v>BridgestoneOther Expenses as % of Sales</v>
          </cell>
          <cell r="S1808"/>
          <cell r="T1808"/>
          <cell r="U1808"/>
        </row>
        <row r="1809">
          <cell r="I1809" t="str">
            <v>Other Expenses as % of Sales</v>
          </cell>
          <cell r="O1809"/>
          <cell r="P1809" t="str">
            <v>230-7330</v>
          </cell>
          <cell r="Q1809" t="str">
            <v>Parts</v>
          </cell>
          <cell r="R1809" t="str">
            <v>PartsOther Expenses as % of Sales</v>
          </cell>
          <cell r="S1809"/>
          <cell r="T1809"/>
          <cell r="U1809"/>
        </row>
        <row r="1810">
          <cell r="I1810" t="str">
            <v>Other Expenses as % of Sales</v>
          </cell>
          <cell r="O1810"/>
          <cell r="P1810" t="str">
            <v>430-7330</v>
          </cell>
          <cell r="Q1810" t="str">
            <v>Parts</v>
          </cell>
          <cell r="R1810" t="str">
            <v>PartsOther Expenses as % of Sales</v>
          </cell>
          <cell r="S1810"/>
          <cell r="T1810"/>
          <cell r="U1810"/>
        </row>
        <row r="1811">
          <cell r="I1811" t="str">
            <v>Other Expenses as % of Sales</v>
          </cell>
          <cell r="O1811"/>
          <cell r="P1811" t="str">
            <v>330-7330</v>
          </cell>
          <cell r="Q1811" t="str">
            <v>Parts</v>
          </cell>
          <cell r="R1811" t="str">
            <v>PartsOther Expenses as % of Sales</v>
          </cell>
          <cell r="S1811"/>
          <cell r="T1811"/>
          <cell r="U1811"/>
        </row>
        <row r="1812">
          <cell r="I1812" t="str">
            <v>Other Expenses as % of Sales</v>
          </cell>
          <cell r="O1812"/>
          <cell r="P1812" t="str">
            <v>147-7330</v>
          </cell>
          <cell r="Q1812" t="str">
            <v>Service</v>
          </cell>
          <cell r="R1812" t="str">
            <v>ServiceOther Expenses as % of Sales</v>
          </cell>
          <cell r="S1812"/>
          <cell r="T1812"/>
          <cell r="U1812"/>
        </row>
        <row r="1813">
          <cell r="I1813" t="str">
            <v>Other Expenses as % of Sales</v>
          </cell>
          <cell r="O1813"/>
          <cell r="P1813" t="str">
            <v>240-7330</v>
          </cell>
          <cell r="Q1813" t="str">
            <v>Service</v>
          </cell>
          <cell r="R1813" t="str">
            <v>ServiceOther Expenses as % of Sales</v>
          </cell>
          <cell r="S1813"/>
          <cell r="T1813"/>
          <cell r="U1813"/>
        </row>
        <row r="1814">
          <cell r="I1814" t="str">
            <v>Other Expenses as % of Sales</v>
          </cell>
          <cell r="O1814"/>
          <cell r="P1814" t="str">
            <v>440-7330</v>
          </cell>
          <cell r="Q1814" t="str">
            <v>Service</v>
          </cell>
          <cell r="R1814" t="str">
            <v>ServiceOther Expenses as % of Sales</v>
          </cell>
          <cell r="S1814"/>
          <cell r="T1814"/>
          <cell r="U1814"/>
        </row>
        <row r="1815">
          <cell r="I1815" t="str">
            <v>Other Expenses as % of Sales</v>
          </cell>
          <cell r="O1815"/>
          <cell r="P1815" t="str">
            <v>340-7330</v>
          </cell>
          <cell r="Q1815" t="str">
            <v>Service</v>
          </cell>
          <cell r="R1815" t="str">
            <v>ServiceOther Expenses as % of Sales</v>
          </cell>
          <cell r="S1815"/>
          <cell r="T1815"/>
          <cell r="U1815"/>
        </row>
        <row r="1816">
          <cell r="I1816" t="str">
            <v>Other Semi-Fixed expenses per retail</v>
          </cell>
          <cell r="O1816"/>
          <cell r="P1816" t="str">
            <v>210-7330</v>
          </cell>
          <cell r="Q1816" t="str">
            <v>Used Vehicle</v>
          </cell>
          <cell r="R1816" t="str">
            <v>Used VehicleOther Semi-Fixed expenses per retail</v>
          </cell>
          <cell r="S1816"/>
          <cell r="T1816"/>
          <cell r="U1816"/>
        </row>
        <row r="1817">
          <cell r="I1817" t="str">
            <v>Other Semi-Fixed expenses per retail</v>
          </cell>
          <cell r="O1817"/>
          <cell r="P1817" t="str">
            <v>221-7330</v>
          </cell>
          <cell r="Q1817" t="str">
            <v>Used Vehicle</v>
          </cell>
          <cell r="R1817" t="str">
            <v>Used VehicleOther Semi-Fixed expenses per retail</v>
          </cell>
          <cell r="S1817"/>
          <cell r="T1817"/>
          <cell r="U1817"/>
        </row>
        <row r="1818">
          <cell r="I1818" t="str">
            <v>Other Semi-Fixed expenses per retail</v>
          </cell>
          <cell r="O1818"/>
          <cell r="P1818" t="str">
            <v>410-7330</v>
          </cell>
          <cell r="Q1818" t="str">
            <v>Used Vehicle</v>
          </cell>
          <cell r="R1818" t="str">
            <v>Used VehicleOther Semi-Fixed expenses per retail</v>
          </cell>
          <cell r="S1818"/>
          <cell r="T1818"/>
          <cell r="U1818"/>
        </row>
        <row r="1819">
          <cell r="I1819" t="str">
            <v>Other Semi-Fixed expenses per retail</v>
          </cell>
          <cell r="O1819"/>
          <cell r="P1819" t="str">
            <v>420-7330</v>
          </cell>
          <cell r="Q1819" t="str">
            <v>Used Vehicle</v>
          </cell>
          <cell r="R1819" t="str">
            <v>Used VehicleOther Semi-Fixed expenses per retail</v>
          </cell>
          <cell r="S1819"/>
          <cell r="T1819"/>
          <cell r="U1819"/>
        </row>
        <row r="1820">
          <cell r="I1820" t="str">
            <v>Other Semi-Fixed expenses per retail</v>
          </cell>
          <cell r="O1820"/>
          <cell r="P1820" t="str">
            <v>421-7330</v>
          </cell>
          <cell r="Q1820" t="str">
            <v>Used Vehicle</v>
          </cell>
          <cell r="R1820" t="str">
            <v>Used VehicleOther Semi-Fixed expenses per retail</v>
          </cell>
          <cell r="S1820"/>
          <cell r="T1820"/>
          <cell r="U1820"/>
        </row>
        <row r="1821">
          <cell r="I1821" t="str">
            <v>Other Semi-Fixed expenses per retail</v>
          </cell>
          <cell r="O1821"/>
          <cell r="P1821" t="str">
            <v>310-7330</v>
          </cell>
          <cell r="Q1821" t="str">
            <v>Used Vehicle</v>
          </cell>
          <cell r="R1821" t="str">
            <v>Used VehicleOther Semi-Fixed expenses per retail</v>
          </cell>
          <cell r="S1821"/>
          <cell r="T1821"/>
          <cell r="U1821"/>
        </row>
        <row r="1822">
          <cell r="I1822" t="str">
            <v>Other Semi-Fixed expenses per retail</v>
          </cell>
          <cell r="O1822"/>
          <cell r="P1822" t="str">
            <v>320-7330</v>
          </cell>
          <cell r="Q1822" t="str">
            <v>Used Vehicle</v>
          </cell>
          <cell r="R1822" t="str">
            <v>Used VehicleOther Semi-Fixed expenses per retail</v>
          </cell>
          <cell r="S1822"/>
          <cell r="T1822"/>
          <cell r="U1822"/>
        </row>
        <row r="1823">
          <cell r="I1823" t="str">
            <v>Other Semi-Fixed expenses per retail</v>
          </cell>
          <cell r="O1823"/>
          <cell r="P1823" t="str">
            <v>321-7330</v>
          </cell>
          <cell r="Q1823" t="str">
            <v>Used Vehicle</v>
          </cell>
          <cell r="R1823" t="str">
            <v>Used VehicleOther Semi-Fixed expenses per retail</v>
          </cell>
          <cell r="S1823"/>
          <cell r="T1823"/>
          <cell r="U1823"/>
        </row>
        <row r="1824">
          <cell r="I1824" t="str">
            <v>Other Semi-Fixed expenses per retail</v>
          </cell>
          <cell r="O1824"/>
          <cell r="P1824" t="str">
            <v>120-7330</v>
          </cell>
          <cell r="Q1824" t="str">
            <v>Used Vehicle</v>
          </cell>
          <cell r="R1824" t="str">
            <v>Used VehicleOther Semi-Fixed expenses per retail</v>
          </cell>
          <cell r="S1824"/>
          <cell r="T1824"/>
          <cell r="U1824"/>
        </row>
        <row r="1825">
          <cell r="I1825" t="str">
            <v>Other Semi-Fixed expenses per retail</v>
          </cell>
          <cell r="O1825"/>
          <cell r="P1825" t="str">
            <v>121-7330</v>
          </cell>
          <cell r="Q1825" t="str">
            <v>Used Vehicle</v>
          </cell>
          <cell r="R1825" t="str">
            <v>Used VehicleOther Semi-Fixed expenses per retail</v>
          </cell>
          <cell r="S1825"/>
          <cell r="T1825"/>
          <cell r="U1825"/>
        </row>
        <row r="1826">
          <cell r="I1826" t="str">
            <v>Other Expenses as % of Sales</v>
          </cell>
          <cell r="O1826"/>
          <cell r="P1826" t="str">
            <v>140-7331</v>
          </cell>
          <cell r="Q1826" t="str">
            <v>Service</v>
          </cell>
          <cell r="R1826" t="str">
            <v>ServiceOther Expenses as % of Sales</v>
          </cell>
          <cell r="S1826"/>
          <cell r="T1826"/>
          <cell r="U1826"/>
        </row>
        <row r="1827">
          <cell r="I1827" t="str">
            <v>Other Expenses as % of Sales</v>
          </cell>
          <cell r="O1827"/>
          <cell r="P1827" t="str">
            <v>142-7331</v>
          </cell>
          <cell r="Q1827" t="str">
            <v>Lex Service</v>
          </cell>
          <cell r="R1827" t="str">
            <v>Lex ServiceOther Expenses as % of Sales</v>
          </cell>
          <cell r="S1827"/>
          <cell r="T1827"/>
          <cell r="U1827"/>
        </row>
        <row r="1828">
          <cell r="I1828" t="str">
            <v>Other Expenses as % of Sales</v>
          </cell>
          <cell r="O1828"/>
          <cell r="P1828" t="str">
            <v>132-7331</v>
          </cell>
          <cell r="Q1828" t="str">
            <v>LEX Parts</v>
          </cell>
          <cell r="R1828" t="str">
            <v>LEX PartsOther Expenses as % of Sales</v>
          </cell>
          <cell r="S1828"/>
          <cell r="T1828"/>
          <cell r="U1828"/>
        </row>
        <row r="1829">
          <cell r="I1829" t="str">
            <v>Other Expenses as % of Sales</v>
          </cell>
          <cell r="O1829"/>
          <cell r="P1829" t="str">
            <v>130-7331</v>
          </cell>
          <cell r="Q1829" t="str">
            <v>Parts</v>
          </cell>
          <cell r="R1829" t="str">
            <v>PartsOther Expenses as % of Sales</v>
          </cell>
          <cell r="S1829"/>
          <cell r="T1829"/>
          <cell r="U1829"/>
        </row>
        <row r="1830">
          <cell r="I1830" t="str">
            <v>Other Variable expenses p.u.</v>
          </cell>
          <cell r="O1830"/>
          <cell r="P1830" t="str">
            <v>300-7331</v>
          </cell>
          <cell r="Q1830" t="str">
            <v>New Vehicle</v>
          </cell>
          <cell r="R1830" t="str">
            <v>New VehicleOther Variable expenses p.u.</v>
          </cell>
          <cell r="S1830"/>
          <cell r="T1830"/>
          <cell r="U1830"/>
        </row>
        <row r="1831">
          <cell r="I1831" t="str">
            <v>Demo Expenses (incl. interest) p.u.</v>
          </cell>
          <cell r="O1831"/>
          <cell r="P1831" t="str">
            <v>210-7332</v>
          </cell>
          <cell r="Q1831" t="str">
            <v>New Vehicle</v>
          </cell>
          <cell r="R1831" t="str">
            <v>New VehicleDemo Expenses (incl. interest) p.u.</v>
          </cell>
          <cell r="S1831"/>
          <cell r="T1831"/>
          <cell r="U1831"/>
        </row>
        <row r="1832">
          <cell r="I1832" t="str">
            <v>Other Variable expenses per retail</v>
          </cell>
          <cell r="O1832"/>
          <cell r="P1832" t="str">
            <v>110-7331</v>
          </cell>
          <cell r="Q1832" t="str">
            <v>Used Vehicle</v>
          </cell>
          <cell r="R1832" t="str">
            <v>Used VehicleOther Variable expenses per retail</v>
          </cell>
          <cell r="S1832"/>
          <cell r="T1832"/>
          <cell r="U1832"/>
        </row>
        <row r="1833">
          <cell r="I1833" t="str">
            <v>Other Expenses per vehicle retailed</v>
          </cell>
          <cell r="O1833"/>
          <cell r="P1833" t="str">
            <v>162-7331</v>
          </cell>
          <cell r="Q1833" t="str">
            <v>LEX F&amp;I</v>
          </cell>
          <cell r="R1833" t="str">
            <v>LEX F&amp;IOther Expenses per vehicle retailed</v>
          </cell>
          <cell r="S1833"/>
          <cell r="T1833"/>
          <cell r="U1833"/>
        </row>
        <row r="1834">
          <cell r="I1834" t="str">
            <v>Other Expenses per vehicle retailed</v>
          </cell>
          <cell r="O1834"/>
          <cell r="P1834" t="str">
            <v>260-7331</v>
          </cell>
          <cell r="Q1834" t="str">
            <v>F&amp;I</v>
          </cell>
          <cell r="R1834" t="str">
            <v>F&amp;IOther Expenses per vehicle retailed</v>
          </cell>
          <cell r="S1834"/>
          <cell r="T1834"/>
          <cell r="U1834"/>
        </row>
        <row r="1835">
          <cell r="I1835" t="str">
            <v>Other Expenses per vehicle retailed</v>
          </cell>
          <cell r="O1835"/>
          <cell r="P1835" t="str">
            <v>460-7331</v>
          </cell>
          <cell r="Q1835" t="str">
            <v>F&amp;I</v>
          </cell>
          <cell r="R1835" t="str">
            <v>F&amp;IOther Expenses per vehicle retailed</v>
          </cell>
          <cell r="S1835"/>
          <cell r="T1835"/>
          <cell r="U1835"/>
        </row>
        <row r="1836">
          <cell r="I1836" t="str">
            <v>Other Expenses per vehicle retailed</v>
          </cell>
          <cell r="O1836"/>
          <cell r="P1836" t="str">
            <v>360-7331</v>
          </cell>
          <cell r="Q1836" t="str">
            <v>F&amp;I</v>
          </cell>
          <cell r="R1836" t="str">
            <v>F&amp;IOther Expenses per vehicle retailed</v>
          </cell>
          <cell r="S1836"/>
          <cell r="T1836"/>
          <cell r="U1836"/>
        </row>
        <row r="1837">
          <cell r="I1837" t="str">
            <v>Other Expenses per vehicle retailed</v>
          </cell>
          <cell r="O1837"/>
          <cell r="P1837" t="str">
            <v>160-7331</v>
          </cell>
          <cell r="Q1837" t="str">
            <v>F&amp;I</v>
          </cell>
          <cell r="R1837" t="str">
            <v>F&amp;IOther Expenses per vehicle retailed</v>
          </cell>
          <cell r="S1837"/>
          <cell r="T1837"/>
          <cell r="U1837"/>
        </row>
        <row r="1838">
          <cell r="I1838" t="str">
            <v>Other Variable expenses per retail</v>
          </cell>
          <cell r="O1838"/>
          <cell r="P1838" t="str">
            <v>122-7331</v>
          </cell>
          <cell r="Q1838" t="str">
            <v>LEX Used Vehicle</v>
          </cell>
          <cell r="R1838" t="str">
            <v>LEX Used VehicleOther Variable expenses per retail</v>
          </cell>
          <cell r="S1838"/>
          <cell r="T1838"/>
          <cell r="U1838"/>
        </row>
        <row r="1839">
          <cell r="I1839" t="str">
            <v>Other Overheads as % of Total Gross Profit</v>
          </cell>
          <cell r="O1839"/>
          <cell r="P1839" t="str">
            <v>170-7331</v>
          </cell>
          <cell r="Q1839" t="str">
            <v>Admin &amp; Other</v>
          </cell>
          <cell r="R1839" t="str">
            <v>Admin &amp; OtherOther Overheads as % of Total Gross Profit</v>
          </cell>
          <cell r="S1839"/>
          <cell r="T1839"/>
          <cell r="U1839"/>
        </row>
        <row r="1840">
          <cell r="I1840" t="str">
            <v>Demo Expenses (incl. interest) p.u.</v>
          </cell>
          <cell r="O1840"/>
          <cell r="P1840" t="str">
            <v>112-7332</v>
          </cell>
          <cell r="Q1840" t="str">
            <v>LEX New Vehicle</v>
          </cell>
          <cell r="R1840" t="str">
            <v>LEX New VehicleDemo Expenses (incl. interest) p.u.</v>
          </cell>
          <cell r="S1840"/>
          <cell r="T1840"/>
          <cell r="U1840"/>
        </row>
        <row r="1841">
          <cell r="I1841" t="str">
            <v>Demo Expenses (incl. interest) p.u.</v>
          </cell>
          <cell r="O1841"/>
          <cell r="P1841" t="str">
            <v>110-7332</v>
          </cell>
          <cell r="Q1841" t="str">
            <v>New Vehicle</v>
          </cell>
          <cell r="R1841" t="str">
            <v>New VehicleDemo Expenses (incl. interest) p.u.</v>
          </cell>
          <cell r="S1841"/>
          <cell r="T1841"/>
          <cell r="U1841"/>
        </row>
        <row r="1842">
          <cell r="I1842" t="str">
            <v>Demo Expenses (incl. interest) p.u.</v>
          </cell>
          <cell r="O1842"/>
          <cell r="P1842" t="str">
            <v>100-7332</v>
          </cell>
          <cell r="Q1842" t="str">
            <v>New Vehicle</v>
          </cell>
          <cell r="R1842" t="str">
            <v>New VehicleDemo Expenses (incl. interest) p.u.</v>
          </cell>
          <cell r="S1842"/>
          <cell r="T1842"/>
          <cell r="U1842"/>
        </row>
        <row r="1843">
          <cell r="I1843" t="str">
            <v>Other Expenses as % of Sales</v>
          </cell>
          <cell r="O1843"/>
          <cell r="P1843" t="str">
            <v>936-7331</v>
          </cell>
          <cell r="Q1843" t="str">
            <v>Bridgestone</v>
          </cell>
          <cell r="R1843" t="str">
            <v>BridgestoneOther Expenses as % of Sales</v>
          </cell>
          <cell r="S1843"/>
          <cell r="T1843"/>
          <cell r="U1843"/>
        </row>
        <row r="1844">
          <cell r="I1844" t="str">
            <v>Other Expenses as % of Sales</v>
          </cell>
          <cell r="O1844"/>
          <cell r="P1844" t="str">
            <v>935-7331</v>
          </cell>
          <cell r="Q1844" t="str">
            <v>Bridgestone</v>
          </cell>
          <cell r="R1844" t="str">
            <v>BridgestoneOther Expenses as % of Sales</v>
          </cell>
          <cell r="S1844"/>
          <cell r="T1844"/>
          <cell r="U1844"/>
        </row>
        <row r="1845">
          <cell r="I1845" t="str">
            <v>Other Expenses as % of Sales</v>
          </cell>
          <cell r="O1845"/>
          <cell r="P1845" t="str">
            <v>230-7331</v>
          </cell>
          <cell r="Q1845" t="str">
            <v>Parts</v>
          </cell>
          <cell r="R1845" t="str">
            <v>PartsOther Expenses as % of Sales</v>
          </cell>
          <cell r="S1845"/>
          <cell r="T1845"/>
          <cell r="U1845"/>
        </row>
        <row r="1846">
          <cell r="I1846" t="str">
            <v>Other Expenses as % of Sales</v>
          </cell>
          <cell r="O1846"/>
          <cell r="P1846" t="str">
            <v>430-7331</v>
          </cell>
          <cell r="Q1846" t="str">
            <v>Parts</v>
          </cell>
          <cell r="R1846" t="str">
            <v>PartsOther Expenses as % of Sales</v>
          </cell>
          <cell r="S1846"/>
          <cell r="T1846"/>
          <cell r="U1846"/>
        </row>
        <row r="1847">
          <cell r="I1847" t="str">
            <v>Other Expenses as % of Sales</v>
          </cell>
          <cell r="O1847"/>
          <cell r="P1847" t="str">
            <v>330-7331</v>
          </cell>
          <cell r="Q1847" t="str">
            <v>Parts</v>
          </cell>
          <cell r="R1847" t="str">
            <v>PartsOther Expenses as % of Sales</v>
          </cell>
          <cell r="S1847"/>
          <cell r="T1847"/>
          <cell r="U1847"/>
        </row>
        <row r="1848">
          <cell r="I1848" t="str">
            <v>Other Expenses as % of Sales</v>
          </cell>
          <cell r="O1848"/>
          <cell r="P1848" t="str">
            <v>240-7331</v>
          </cell>
          <cell r="Q1848" t="str">
            <v>Service</v>
          </cell>
          <cell r="R1848" t="str">
            <v>ServiceOther Expenses as % of Sales</v>
          </cell>
          <cell r="S1848"/>
          <cell r="T1848"/>
          <cell r="U1848"/>
        </row>
        <row r="1849">
          <cell r="I1849" t="str">
            <v>Other Expenses as % of Sales</v>
          </cell>
          <cell r="O1849"/>
          <cell r="P1849" t="str">
            <v>440-7331</v>
          </cell>
          <cell r="Q1849" t="str">
            <v>Service</v>
          </cell>
          <cell r="R1849" t="str">
            <v>ServiceOther Expenses as % of Sales</v>
          </cell>
          <cell r="S1849"/>
          <cell r="T1849"/>
          <cell r="U1849"/>
        </row>
        <row r="1850">
          <cell r="I1850" t="str">
            <v>Other Expenses as % of Sales</v>
          </cell>
          <cell r="O1850"/>
          <cell r="P1850" t="str">
            <v>340-7331</v>
          </cell>
          <cell r="Q1850" t="str">
            <v>Service</v>
          </cell>
          <cell r="R1850" t="str">
            <v>ServiceOther Expenses as % of Sales</v>
          </cell>
          <cell r="S1850"/>
          <cell r="T1850"/>
          <cell r="U1850"/>
        </row>
        <row r="1851">
          <cell r="I1851" t="str">
            <v>Other Expenses as % of Sales</v>
          </cell>
          <cell r="O1851"/>
          <cell r="P1851" t="str">
            <v>147-7331</v>
          </cell>
          <cell r="Q1851" t="str">
            <v>Service</v>
          </cell>
          <cell r="R1851" t="str">
            <v>ServiceOther Expenses as % of Sales</v>
          </cell>
          <cell r="S1851"/>
          <cell r="T1851"/>
          <cell r="U1851"/>
        </row>
        <row r="1852">
          <cell r="I1852" t="str">
            <v>Other Variable expenses per retail</v>
          </cell>
          <cell r="O1852"/>
          <cell r="P1852" t="str">
            <v>210-7331</v>
          </cell>
          <cell r="Q1852" t="str">
            <v>Used Vehicle</v>
          </cell>
          <cell r="R1852" t="str">
            <v>Used VehicleOther Variable expenses per retail</v>
          </cell>
          <cell r="S1852"/>
          <cell r="T1852"/>
          <cell r="U1852"/>
        </row>
        <row r="1853">
          <cell r="I1853" t="str">
            <v>Other Variable expenses per retail</v>
          </cell>
          <cell r="O1853"/>
          <cell r="P1853" t="str">
            <v>220-7331</v>
          </cell>
          <cell r="Q1853" t="str">
            <v>Used Vehicle</v>
          </cell>
          <cell r="R1853" t="str">
            <v>Used VehicleOther Variable expenses per retail</v>
          </cell>
          <cell r="S1853"/>
          <cell r="T1853"/>
          <cell r="U1853"/>
        </row>
        <row r="1854">
          <cell r="I1854" t="str">
            <v>Other Variable expenses per retail</v>
          </cell>
          <cell r="O1854"/>
          <cell r="P1854" t="str">
            <v>221-7331</v>
          </cell>
          <cell r="Q1854" t="str">
            <v>Used Vehicle</v>
          </cell>
          <cell r="R1854" t="str">
            <v>Used VehicleOther Variable expenses per retail</v>
          </cell>
          <cell r="S1854"/>
          <cell r="T1854"/>
          <cell r="U1854"/>
        </row>
        <row r="1855">
          <cell r="I1855" t="str">
            <v>Other Variable expenses per retail</v>
          </cell>
          <cell r="O1855"/>
          <cell r="P1855" t="str">
            <v>410-7331</v>
          </cell>
          <cell r="Q1855" t="str">
            <v>Used Vehicle</v>
          </cell>
          <cell r="R1855" t="str">
            <v>Used VehicleOther Variable expenses per retail</v>
          </cell>
          <cell r="S1855"/>
          <cell r="T1855"/>
          <cell r="U1855"/>
        </row>
        <row r="1856">
          <cell r="I1856" t="str">
            <v>Other Variable expenses per retail</v>
          </cell>
          <cell r="O1856"/>
          <cell r="P1856" t="str">
            <v>420-7331</v>
          </cell>
          <cell r="Q1856" t="str">
            <v>Used Vehicle</v>
          </cell>
          <cell r="R1856" t="str">
            <v>Used VehicleOther Variable expenses per retail</v>
          </cell>
          <cell r="S1856"/>
          <cell r="T1856"/>
          <cell r="U1856"/>
        </row>
        <row r="1857">
          <cell r="I1857" t="str">
            <v>Other Variable expenses per retail</v>
          </cell>
          <cell r="O1857"/>
          <cell r="P1857" t="str">
            <v>421-7331</v>
          </cell>
          <cell r="Q1857" t="str">
            <v>Used Vehicle</v>
          </cell>
          <cell r="R1857" t="str">
            <v>Used VehicleOther Variable expenses per retail</v>
          </cell>
          <cell r="S1857"/>
          <cell r="T1857"/>
          <cell r="U1857"/>
        </row>
        <row r="1858">
          <cell r="I1858" t="str">
            <v>Other Variable expenses per retail</v>
          </cell>
          <cell r="O1858"/>
          <cell r="P1858" t="str">
            <v>310-7331</v>
          </cell>
          <cell r="Q1858" t="str">
            <v>Used Vehicle</v>
          </cell>
          <cell r="R1858" t="str">
            <v>Used VehicleOther Variable expenses per retail</v>
          </cell>
          <cell r="S1858"/>
          <cell r="T1858"/>
          <cell r="U1858"/>
        </row>
        <row r="1859">
          <cell r="I1859" t="str">
            <v>Other Variable expenses per retail</v>
          </cell>
          <cell r="O1859"/>
          <cell r="P1859" t="str">
            <v>321-7331</v>
          </cell>
          <cell r="Q1859" t="str">
            <v>Used Vehicle</v>
          </cell>
          <cell r="R1859" t="str">
            <v>Used VehicleOther Variable expenses per retail</v>
          </cell>
          <cell r="S1859"/>
          <cell r="T1859"/>
          <cell r="U1859"/>
        </row>
        <row r="1860">
          <cell r="I1860" t="str">
            <v>Other Variable expenses per retail</v>
          </cell>
          <cell r="O1860"/>
          <cell r="P1860" t="str">
            <v>121-7331</v>
          </cell>
          <cell r="Q1860" t="str">
            <v>Used Vehicle</v>
          </cell>
          <cell r="R1860" t="str">
            <v>Used VehicleOther Variable expenses per retail</v>
          </cell>
          <cell r="S1860"/>
          <cell r="T1860"/>
          <cell r="U1860"/>
        </row>
        <row r="1861">
          <cell r="I1861" t="str">
            <v>Other Semi-Fixed expenses per retail</v>
          </cell>
          <cell r="O1861"/>
          <cell r="P1861" t="str">
            <v>120-7332</v>
          </cell>
          <cell r="Q1861" t="str">
            <v>Used Vehicle</v>
          </cell>
          <cell r="R1861" t="str">
            <v>Used VehicleOther Semi-Fixed expenses per retail</v>
          </cell>
          <cell r="S1861"/>
          <cell r="T1861"/>
          <cell r="U1861"/>
        </row>
        <row r="1862">
          <cell r="I1862" t="str">
            <v>Other Semi-Fixed expenses per retail</v>
          </cell>
          <cell r="O1862"/>
          <cell r="P1862" t="str">
            <v>220-7332</v>
          </cell>
          <cell r="Q1862" t="str">
            <v>Used Vehicle</v>
          </cell>
          <cell r="R1862" t="str">
            <v>Used VehicleOther Semi-Fixed expenses per retail</v>
          </cell>
          <cell r="S1862"/>
          <cell r="T1862"/>
          <cell r="U1862"/>
        </row>
        <row r="1863">
          <cell r="I1863" t="str">
            <v>Other Expenses as % of Sales</v>
          </cell>
          <cell r="O1863"/>
          <cell r="P1863" t="str">
            <v>340-7332</v>
          </cell>
          <cell r="Q1863" t="str">
            <v>Service</v>
          </cell>
          <cell r="R1863" t="str">
            <v>ServiceOther Expenses as % of Sales</v>
          </cell>
          <cell r="S1863"/>
          <cell r="T1863"/>
          <cell r="U1863"/>
        </row>
        <row r="1864">
          <cell r="I1864" t="str">
            <v>Other Expenses as % of Sales</v>
          </cell>
          <cell r="O1864"/>
          <cell r="P1864" t="str">
            <v>240-7332</v>
          </cell>
          <cell r="Q1864" t="str">
            <v>Service</v>
          </cell>
          <cell r="R1864" t="str">
            <v>ServiceOther Expenses as % of Sales</v>
          </cell>
          <cell r="S1864"/>
          <cell r="T1864"/>
          <cell r="U1864"/>
        </row>
        <row r="1865">
          <cell r="I1865" t="str">
            <v>Other Variable expenses per retail</v>
          </cell>
          <cell r="O1865"/>
          <cell r="P1865" t="str">
            <v>122-7332</v>
          </cell>
          <cell r="Q1865" t="str">
            <v>LEX Used Vehicle</v>
          </cell>
          <cell r="R1865" t="str">
            <v>LEX Used VehicleOther Variable expenses per retail</v>
          </cell>
          <cell r="S1865"/>
          <cell r="T1865"/>
          <cell r="U1865"/>
        </row>
        <row r="1866">
          <cell r="I1866" t="str">
            <v>Other Expenses as % of Sales</v>
          </cell>
          <cell r="O1866"/>
          <cell r="P1866" t="str">
            <v>936-7332</v>
          </cell>
          <cell r="Q1866" t="str">
            <v>Bridgestone</v>
          </cell>
          <cell r="R1866" t="str">
            <v>BridgestoneOther Expenses as % of Sales</v>
          </cell>
          <cell r="S1866"/>
          <cell r="T1866"/>
          <cell r="U1866"/>
        </row>
        <row r="1867">
          <cell r="I1867" t="str">
            <v>Other Expenses as % of Sales</v>
          </cell>
          <cell r="O1867"/>
          <cell r="P1867" t="str">
            <v>230-7332</v>
          </cell>
          <cell r="Q1867" t="str">
            <v>Parts</v>
          </cell>
          <cell r="R1867" t="str">
            <v>PartsOther Expenses as % of Sales</v>
          </cell>
          <cell r="S1867"/>
          <cell r="T1867"/>
          <cell r="U1867"/>
        </row>
        <row r="1868">
          <cell r="I1868" t="str">
            <v>Other Expenses per vehicle retailed</v>
          </cell>
          <cell r="O1868"/>
          <cell r="P1868" t="str">
            <v>160-7332</v>
          </cell>
          <cell r="Q1868" t="str">
            <v>F&amp;I</v>
          </cell>
          <cell r="R1868" t="str">
            <v>F&amp;IOther Expenses per vehicle retailed</v>
          </cell>
          <cell r="S1868"/>
          <cell r="T1868"/>
          <cell r="U1868"/>
        </row>
        <row r="1869">
          <cell r="I1869" t="str">
            <v>Other Expenses per vehicle retailed</v>
          </cell>
          <cell r="O1869"/>
          <cell r="P1869" t="str">
            <v>260-7332</v>
          </cell>
          <cell r="Q1869" t="str">
            <v>F&amp;I</v>
          </cell>
          <cell r="R1869" t="str">
            <v>F&amp;IOther Expenses per vehicle retailed</v>
          </cell>
          <cell r="S1869"/>
          <cell r="T1869"/>
          <cell r="U1869"/>
        </row>
        <row r="1870">
          <cell r="I1870" t="str">
            <v>Other Expenses as % of Sales</v>
          </cell>
          <cell r="O1870"/>
          <cell r="P1870" t="str">
            <v>935-7332</v>
          </cell>
          <cell r="Q1870" t="str">
            <v>Bridgestone</v>
          </cell>
          <cell r="R1870" t="str">
            <v>BridgestoneOther Expenses as % of Sales</v>
          </cell>
          <cell r="S1870"/>
          <cell r="T1870"/>
          <cell r="U1870"/>
        </row>
        <row r="1871">
          <cell r="I1871" t="str">
            <v>Other Expenses as % of Sales</v>
          </cell>
          <cell r="O1871"/>
          <cell r="P1871" t="str">
            <v>330-7332</v>
          </cell>
          <cell r="Q1871" t="str">
            <v>Parts</v>
          </cell>
          <cell r="R1871" t="str">
            <v>PartsOther Expenses as % of Sales</v>
          </cell>
          <cell r="S1871"/>
          <cell r="T1871"/>
          <cell r="U1871"/>
        </row>
        <row r="1872">
          <cell r="I1872" t="str">
            <v>Other Expenses as % of Sales</v>
          </cell>
          <cell r="O1872"/>
          <cell r="P1872" t="str">
            <v>430-7332</v>
          </cell>
          <cell r="Q1872" t="str">
            <v>Parts</v>
          </cell>
          <cell r="R1872" t="str">
            <v>PartsOther Expenses as % of Sales</v>
          </cell>
          <cell r="S1872"/>
          <cell r="T1872"/>
          <cell r="U1872"/>
        </row>
        <row r="1873">
          <cell r="I1873" t="str">
            <v>Other Expenses as % of Sales</v>
          </cell>
          <cell r="O1873"/>
          <cell r="P1873" t="str">
            <v>440-7332</v>
          </cell>
          <cell r="Q1873" t="str">
            <v>Service</v>
          </cell>
          <cell r="R1873" t="str">
            <v>ServiceOther Expenses as % of Sales</v>
          </cell>
          <cell r="S1873"/>
          <cell r="T1873"/>
          <cell r="U1873"/>
        </row>
        <row r="1874">
          <cell r="I1874" t="str">
            <v>Other Expenses as % of Sales</v>
          </cell>
          <cell r="O1874"/>
          <cell r="P1874" t="str">
            <v>150-7332</v>
          </cell>
          <cell r="Q1874" t="str">
            <v>Retail Detailing</v>
          </cell>
          <cell r="R1874" t="str">
            <v>Retail DetailingOther Expenses as % of Sales</v>
          </cell>
          <cell r="S1874"/>
          <cell r="T1874"/>
          <cell r="U1874"/>
        </row>
        <row r="1875">
          <cell r="I1875" t="str">
            <v>Demo Expenses (incl. interest) p.u.</v>
          </cell>
          <cell r="O1875"/>
          <cell r="P1875" t="str">
            <v>200-7332</v>
          </cell>
          <cell r="Q1875" t="str">
            <v>New Vehicle</v>
          </cell>
          <cell r="R1875" t="str">
            <v>New VehicleDemo Expenses (incl. interest) p.u.</v>
          </cell>
          <cell r="S1875"/>
          <cell r="T1875"/>
          <cell r="U1875"/>
        </row>
        <row r="1876">
          <cell r="I1876" t="str">
            <v>Other Expenses as % of Sales</v>
          </cell>
          <cell r="O1876"/>
          <cell r="P1876" t="str">
            <v>140-7332</v>
          </cell>
          <cell r="Q1876" t="str">
            <v>Service</v>
          </cell>
          <cell r="R1876" t="str">
            <v>ServiceOther Expenses as % of Sales</v>
          </cell>
          <cell r="S1876"/>
          <cell r="T1876"/>
          <cell r="U1876"/>
        </row>
        <row r="1877">
          <cell r="I1877" t="str">
            <v>Other Expenses as % of Sales</v>
          </cell>
          <cell r="O1877"/>
          <cell r="P1877" t="str">
            <v>142-7332</v>
          </cell>
          <cell r="Q1877" t="str">
            <v>Lex Service</v>
          </cell>
          <cell r="R1877" t="str">
            <v>Lex ServiceOther Expenses as % of Sales</v>
          </cell>
          <cell r="S1877"/>
          <cell r="T1877"/>
          <cell r="U1877"/>
        </row>
        <row r="1878">
          <cell r="I1878" t="str">
            <v>Other Expenses as % of Sales</v>
          </cell>
          <cell r="O1878"/>
          <cell r="P1878" t="str">
            <v>130-7332</v>
          </cell>
          <cell r="Q1878" t="str">
            <v>Parts</v>
          </cell>
          <cell r="R1878" t="str">
            <v>PartsOther Expenses as % of Sales</v>
          </cell>
          <cell r="S1878"/>
          <cell r="T1878"/>
          <cell r="U1878"/>
        </row>
        <row r="1879">
          <cell r="I1879" t="str">
            <v>Other Expenses as % of Sales</v>
          </cell>
          <cell r="O1879"/>
          <cell r="P1879" t="str">
            <v>132-7332</v>
          </cell>
          <cell r="Q1879" t="str">
            <v>LEX Parts</v>
          </cell>
          <cell r="R1879" t="str">
            <v>LEX PartsOther Expenses as % of Sales</v>
          </cell>
          <cell r="S1879"/>
          <cell r="T1879"/>
          <cell r="U1879"/>
        </row>
        <row r="1880">
          <cell r="I1880" t="str">
            <v>Demo Expenses (incl. interest) p.u.</v>
          </cell>
          <cell r="O1880"/>
          <cell r="P1880" t="str">
            <v>400-7332</v>
          </cell>
          <cell r="Q1880" t="str">
            <v>New Vehicle</v>
          </cell>
          <cell r="R1880" t="str">
            <v>New VehicleDemo Expenses (incl. interest) p.u.</v>
          </cell>
          <cell r="S1880"/>
          <cell r="T1880"/>
          <cell r="U1880"/>
        </row>
        <row r="1881">
          <cell r="I1881" t="str">
            <v>Demo Expenses (incl. interest) p.u.</v>
          </cell>
          <cell r="O1881"/>
          <cell r="P1881" t="str">
            <v>410-7332</v>
          </cell>
          <cell r="Q1881" t="str">
            <v>New Vehicle</v>
          </cell>
          <cell r="R1881" t="str">
            <v>New VehicleDemo Expenses (incl. interest) p.u.</v>
          </cell>
          <cell r="S1881"/>
          <cell r="T1881"/>
          <cell r="U1881"/>
        </row>
        <row r="1882">
          <cell r="I1882" t="str">
            <v>Demo Expenses (incl. interest) p.u.</v>
          </cell>
          <cell r="O1882"/>
          <cell r="P1882" t="str">
            <v>300-7332</v>
          </cell>
          <cell r="Q1882" t="str">
            <v>New Vehicle</v>
          </cell>
          <cell r="R1882" t="str">
            <v>New VehicleDemo Expenses (incl. interest) p.u.</v>
          </cell>
          <cell r="S1882"/>
          <cell r="T1882"/>
          <cell r="U1882"/>
        </row>
        <row r="1883">
          <cell r="I1883" t="str">
            <v>Other Expenses per vehicle retailed</v>
          </cell>
          <cell r="O1883"/>
          <cell r="P1883" t="str">
            <v>162-7332</v>
          </cell>
          <cell r="Q1883" t="str">
            <v>LEX F&amp;I</v>
          </cell>
          <cell r="R1883" t="str">
            <v>LEX F&amp;IOther Expenses per vehicle retailed</v>
          </cell>
          <cell r="S1883"/>
          <cell r="T1883"/>
          <cell r="U1883"/>
        </row>
        <row r="1884">
          <cell r="I1884" t="str">
            <v>Other Expenses per vehicle retailed</v>
          </cell>
          <cell r="O1884"/>
          <cell r="P1884" t="str">
            <v>460-7332</v>
          </cell>
          <cell r="Q1884" t="str">
            <v>F&amp;I</v>
          </cell>
          <cell r="R1884" t="str">
            <v>F&amp;IOther Expenses per vehicle retailed</v>
          </cell>
          <cell r="S1884"/>
          <cell r="T1884"/>
          <cell r="U1884"/>
        </row>
        <row r="1885">
          <cell r="I1885" t="str">
            <v>Other Expenses per vehicle retailed</v>
          </cell>
          <cell r="O1885"/>
          <cell r="P1885" t="str">
            <v>360-7332</v>
          </cell>
          <cell r="Q1885" t="str">
            <v>F&amp;I</v>
          </cell>
          <cell r="R1885" t="str">
            <v>F&amp;IOther Expenses per vehicle retailed</v>
          </cell>
          <cell r="S1885"/>
          <cell r="T1885"/>
          <cell r="U1885"/>
        </row>
        <row r="1886">
          <cell r="I1886" t="str">
            <v>Demo Expenses (incl. interest) p.u.</v>
          </cell>
          <cell r="O1886"/>
          <cell r="P1886" t="str">
            <v>310-7332</v>
          </cell>
          <cell r="Q1886" t="str">
            <v>New Vehicle</v>
          </cell>
          <cell r="R1886" t="str">
            <v>New VehicleDemo Expenses (incl. interest) p.u.</v>
          </cell>
          <cell r="S1886"/>
          <cell r="T1886"/>
          <cell r="U1886"/>
        </row>
        <row r="1887">
          <cell r="I1887" t="str">
            <v>Other Semi-Fixed Expenses p.u</v>
          </cell>
          <cell r="O1887"/>
          <cell r="P1887" t="str">
            <v>110-7333</v>
          </cell>
          <cell r="Q1887" t="str">
            <v>New Vehicle</v>
          </cell>
          <cell r="R1887" t="str">
            <v>New VehicleOther Semi-Fixed Expenses p.u</v>
          </cell>
          <cell r="S1887"/>
          <cell r="T1887"/>
          <cell r="U1887"/>
        </row>
        <row r="1888">
          <cell r="I1888" t="str">
            <v>Demo Expenses (incl. interest) p.u.</v>
          </cell>
          <cell r="O1888"/>
          <cell r="P1888" t="str">
            <v>112-7333</v>
          </cell>
          <cell r="Q1888" t="str">
            <v>LEX New Vehicle</v>
          </cell>
          <cell r="R1888" t="str">
            <v>LEX New VehicleDemo Expenses (incl. interest) p.u.</v>
          </cell>
          <cell r="S1888"/>
          <cell r="T1888"/>
          <cell r="U1888"/>
        </row>
        <row r="1889">
          <cell r="I1889" t="str">
            <v>Demo Expenses (incl. interest) p.u.</v>
          </cell>
          <cell r="O1889"/>
          <cell r="P1889" t="str">
            <v>100-7333</v>
          </cell>
          <cell r="Q1889" t="str">
            <v>New Vehicle</v>
          </cell>
          <cell r="R1889" t="str">
            <v>New VehicleDemo Expenses (incl. interest) p.u.</v>
          </cell>
          <cell r="S1889"/>
          <cell r="T1889"/>
          <cell r="U1889"/>
        </row>
        <row r="1890">
          <cell r="I1890" t="str">
            <v>Demo Expenses (incl. interest) p.u.</v>
          </cell>
          <cell r="O1890"/>
          <cell r="P1890" t="str">
            <v>200-7333</v>
          </cell>
          <cell r="Q1890" t="str">
            <v>New Vehicle</v>
          </cell>
          <cell r="R1890" t="str">
            <v>New VehicleDemo Expenses (incl. interest) p.u.</v>
          </cell>
          <cell r="S1890"/>
          <cell r="T1890"/>
          <cell r="U1890"/>
        </row>
        <row r="1891">
          <cell r="I1891" t="str">
            <v>Other Expenses as % of Sales</v>
          </cell>
          <cell r="O1891"/>
          <cell r="P1891" t="str">
            <v>147-7332</v>
          </cell>
          <cell r="Q1891" t="str">
            <v>Service</v>
          </cell>
          <cell r="R1891" t="str">
            <v>ServiceOther Expenses as % of Sales</v>
          </cell>
          <cell r="S1891"/>
          <cell r="T1891"/>
          <cell r="U1891"/>
        </row>
        <row r="1892">
          <cell r="I1892" t="str">
            <v>Other Semi-Fixed expenses per retail</v>
          </cell>
          <cell r="O1892"/>
          <cell r="P1892" t="str">
            <v>221-7332</v>
          </cell>
          <cell r="Q1892" t="str">
            <v>Used Vehicle</v>
          </cell>
          <cell r="R1892" t="str">
            <v>Used VehicleOther Semi-Fixed expenses per retail</v>
          </cell>
          <cell r="S1892"/>
          <cell r="T1892"/>
          <cell r="U1892"/>
        </row>
        <row r="1893">
          <cell r="I1893" t="str">
            <v>Other Semi-Fixed expenses per retail</v>
          </cell>
          <cell r="O1893"/>
          <cell r="P1893" t="str">
            <v>420-7332</v>
          </cell>
          <cell r="Q1893" t="str">
            <v>Used Vehicle</v>
          </cell>
          <cell r="R1893" t="str">
            <v>Used VehicleOther Semi-Fixed expenses per retail</v>
          </cell>
          <cell r="S1893"/>
          <cell r="T1893"/>
          <cell r="U1893"/>
        </row>
        <row r="1894">
          <cell r="I1894" t="str">
            <v>Other Semi-Fixed expenses per retail</v>
          </cell>
          <cell r="O1894"/>
          <cell r="P1894" t="str">
            <v>421-7332</v>
          </cell>
          <cell r="Q1894" t="str">
            <v>Used Vehicle</v>
          </cell>
          <cell r="R1894" t="str">
            <v>Used VehicleOther Semi-Fixed expenses per retail</v>
          </cell>
          <cell r="S1894"/>
          <cell r="T1894"/>
          <cell r="U1894"/>
        </row>
        <row r="1895">
          <cell r="I1895" t="str">
            <v>Other Semi-Fixed expenses per retail</v>
          </cell>
          <cell r="O1895"/>
          <cell r="P1895" t="str">
            <v>321-7332</v>
          </cell>
          <cell r="Q1895" t="str">
            <v>Used Vehicle</v>
          </cell>
          <cell r="R1895" t="str">
            <v>Used VehicleOther Semi-Fixed expenses per retail</v>
          </cell>
          <cell r="S1895"/>
          <cell r="T1895"/>
          <cell r="U1895"/>
        </row>
        <row r="1896">
          <cell r="I1896" t="str">
            <v>Other Semi-Fixed expenses per retail</v>
          </cell>
          <cell r="O1896"/>
          <cell r="P1896" t="str">
            <v>121-7332</v>
          </cell>
          <cell r="Q1896" t="str">
            <v>Used Vehicle</v>
          </cell>
          <cell r="R1896" t="str">
            <v>Used VehicleOther Semi-Fixed expenses per retail</v>
          </cell>
          <cell r="S1896"/>
          <cell r="T1896"/>
          <cell r="U1896"/>
        </row>
        <row r="1897">
          <cell r="I1897" t="str">
            <v>Other Expenses as % of Sales</v>
          </cell>
          <cell r="O1897"/>
          <cell r="P1897" t="str">
            <v>440-7333</v>
          </cell>
          <cell r="Q1897" t="str">
            <v>Service</v>
          </cell>
          <cell r="R1897" t="str">
            <v>ServiceOther Expenses as % of Sales</v>
          </cell>
          <cell r="S1897"/>
          <cell r="T1897"/>
          <cell r="U1897"/>
        </row>
        <row r="1898">
          <cell r="I1898" t="str">
            <v>Other Expenses as % of Sales</v>
          </cell>
          <cell r="O1898"/>
          <cell r="P1898" t="str">
            <v>340-7333</v>
          </cell>
          <cell r="Q1898" t="str">
            <v>Service</v>
          </cell>
          <cell r="R1898" t="str">
            <v>ServiceOther Expenses as % of Sales</v>
          </cell>
          <cell r="S1898"/>
          <cell r="T1898"/>
          <cell r="U1898"/>
        </row>
        <row r="1899">
          <cell r="I1899" t="str">
            <v>Other Semi-Fixed expenses per retail</v>
          </cell>
          <cell r="O1899"/>
          <cell r="P1899" t="str">
            <v>122-7333</v>
          </cell>
          <cell r="Q1899" t="str">
            <v>LEX Used Vehicle</v>
          </cell>
          <cell r="R1899" t="str">
            <v>LEX Used VehicleOther Semi-Fixed expenses per retail</v>
          </cell>
          <cell r="S1899"/>
          <cell r="T1899"/>
          <cell r="U1899"/>
        </row>
        <row r="1900">
          <cell r="I1900" t="str">
            <v>Other Expenses as % of Sales</v>
          </cell>
          <cell r="O1900"/>
          <cell r="P1900" t="str">
            <v>935-7333</v>
          </cell>
          <cell r="Q1900" t="str">
            <v>Bridgestone</v>
          </cell>
          <cell r="R1900" t="str">
            <v>BridgestoneOther Expenses as % of Sales</v>
          </cell>
          <cell r="S1900"/>
          <cell r="T1900"/>
          <cell r="U1900"/>
        </row>
        <row r="1901">
          <cell r="I1901" t="str">
            <v>Other Overheads as % of Total Gross Profit</v>
          </cell>
          <cell r="O1901"/>
          <cell r="P1901" t="str">
            <v>190-7333</v>
          </cell>
          <cell r="Q1901" t="str">
            <v>Admin &amp; Other</v>
          </cell>
          <cell r="R1901" t="str">
            <v>Admin &amp; OtherOther Overheads as % of Total Gross Profit</v>
          </cell>
          <cell r="S1901"/>
          <cell r="T1901"/>
          <cell r="U1901"/>
        </row>
        <row r="1902">
          <cell r="I1902" t="str">
            <v>Other Expenses as % of Sales</v>
          </cell>
          <cell r="O1902"/>
          <cell r="P1902" t="str">
            <v>150-7333</v>
          </cell>
          <cell r="Q1902" t="str">
            <v>Retail Detailing</v>
          </cell>
          <cell r="R1902" t="str">
            <v>Retail DetailingOther Expenses as % of Sales</v>
          </cell>
          <cell r="S1902"/>
          <cell r="T1902"/>
          <cell r="U1902"/>
        </row>
        <row r="1903">
          <cell r="I1903" t="str">
            <v>Other Semi-Fixed expenses per retail</v>
          </cell>
          <cell r="O1903"/>
          <cell r="P1903" t="str">
            <v>121-7333</v>
          </cell>
          <cell r="Q1903" t="str">
            <v>Used Vehicle</v>
          </cell>
          <cell r="R1903" t="str">
            <v>Used VehicleOther Semi-Fixed expenses per retail</v>
          </cell>
          <cell r="S1903"/>
          <cell r="T1903"/>
          <cell r="U1903"/>
        </row>
        <row r="1904">
          <cell r="I1904" t="str">
            <v>Other Expenses per vehicle retailed</v>
          </cell>
          <cell r="O1904"/>
          <cell r="P1904" t="str">
            <v>160-7333</v>
          </cell>
          <cell r="Q1904" t="str">
            <v>F&amp;I</v>
          </cell>
          <cell r="R1904" t="str">
            <v>F&amp;IOther Expenses per vehicle retailed</v>
          </cell>
          <cell r="S1904"/>
          <cell r="T1904"/>
          <cell r="U1904"/>
        </row>
        <row r="1905">
          <cell r="I1905" t="str">
            <v>Other Expenses as % of Sales</v>
          </cell>
          <cell r="O1905"/>
          <cell r="P1905" t="str">
            <v>240-7333</v>
          </cell>
          <cell r="Q1905" t="str">
            <v>Service</v>
          </cell>
          <cell r="R1905" t="str">
            <v>ServiceOther Expenses as % of Sales</v>
          </cell>
          <cell r="S1905"/>
          <cell r="T1905"/>
          <cell r="U1905"/>
        </row>
        <row r="1906">
          <cell r="I1906" t="str">
            <v>Other Semi-Fixed expenses per retail</v>
          </cell>
          <cell r="O1906"/>
          <cell r="P1906" t="str">
            <v>220-7333</v>
          </cell>
          <cell r="Q1906" t="str">
            <v>Used Vehicle</v>
          </cell>
          <cell r="R1906" t="str">
            <v>Used VehicleOther Semi-Fixed expenses per retail</v>
          </cell>
          <cell r="S1906"/>
          <cell r="T1906"/>
          <cell r="U1906"/>
        </row>
        <row r="1907">
          <cell r="I1907" t="str">
            <v>Other Expenses as % of Sales</v>
          </cell>
          <cell r="O1907"/>
          <cell r="P1907" t="str">
            <v>140-7333</v>
          </cell>
          <cell r="Q1907" t="str">
            <v>Service</v>
          </cell>
          <cell r="R1907" t="str">
            <v>ServiceOther Expenses as % of Sales</v>
          </cell>
          <cell r="S1907"/>
          <cell r="T1907"/>
          <cell r="U1907"/>
        </row>
        <row r="1908">
          <cell r="I1908" t="str">
            <v>Other Expenses as % of Sales</v>
          </cell>
          <cell r="O1908"/>
          <cell r="P1908" t="str">
            <v>142-7333</v>
          </cell>
          <cell r="Q1908" t="str">
            <v>Lex Service</v>
          </cell>
          <cell r="R1908" t="str">
            <v>Lex ServiceOther Expenses as % of Sales</v>
          </cell>
          <cell r="S1908"/>
          <cell r="T1908"/>
          <cell r="U1908"/>
        </row>
        <row r="1909">
          <cell r="I1909" t="str">
            <v>Other Expenses as % of Sales</v>
          </cell>
          <cell r="O1909"/>
          <cell r="P1909" t="str">
            <v>132-7333</v>
          </cell>
          <cell r="Q1909" t="str">
            <v>LEX Parts</v>
          </cell>
          <cell r="R1909" t="str">
            <v>LEX PartsOther Expenses as % of Sales</v>
          </cell>
          <cell r="S1909"/>
          <cell r="T1909"/>
          <cell r="U1909"/>
        </row>
        <row r="1910">
          <cell r="I1910" t="str">
            <v>Other Expenses as % of Sales</v>
          </cell>
          <cell r="O1910"/>
          <cell r="P1910" t="str">
            <v>130-7333</v>
          </cell>
          <cell r="Q1910" t="str">
            <v>Parts</v>
          </cell>
          <cell r="R1910" t="str">
            <v>PartsOther Expenses as % of Sales</v>
          </cell>
          <cell r="S1910"/>
          <cell r="T1910"/>
          <cell r="U1910"/>
        </row>
        <row r="1911">
          <cell r="I1911" t="str">
            <v>Demo Expenses (incl. interest) p.u.</v>
          </cell>
          <cell r="O1911"/>
          <cell r="P1911" t="str">
            <v>400-7333</v>
          </cell>
          <cell r="Q1911" t="str">
            <v>New Vehicle</v>
          </cell>
          <cell r="R1911" t="str">
            <v>New VehicleDemo Expenses (incl. interest) p.u.</v>
          </cell>
          <cell r="S1911"/>
          <cell r="T1911"/>
          <cell r="U1911"/>
        </row>
        <row r="1912">
          <cell r="I1912" t="str">
            <v>Demo Expenses (incl. interest) p.u.</v>
          </cell>
          <cell r="O1912"/>
          <cell r="P1912" t="str">
            <v>300-7333</v>
          </cell>
          <cell r="Q1912" t="str">
            <v>New Vehicle</v>
          </cell>
          <cell r="R1912" t="str">
            <v>New VehicleDemo Expenses (incl. interest) p.u.</v>
          </cell>
          <cell r="S1912"/>
          <cell r="T1912"/>
          <cell r="U1912"/>
        </row>
        <row r="1913">
          <cell r="I1913" t="str">
            <v>Other Semi-Fixed Expenses p.u</v>
          </cell>
          <cell r="O1913"/>
          <cell r="P1913" t="str">
            <v>112-7370</v>
          </cell>
          <cell r="Q1913" t="str">
            <v>LEX New Vehicle</v>
          </cell>
          <cell r="R1913" t="str">
            <v>LEX New VehicleOther Semi-Fixed Expenses p.u</v>
          </cell>
          <cell r="S1913"/>
          <cell r="T1913"/>
          <cell r="U1913"/>
        </row>
        <row r="1914">
          <cell r="I1914" t="str">
            <v>Other Expenses per vehicle retailed</v>
          </cell>
          <cell r="O1914"/>
          <cell r="P1914" t="str">
            <v>162-7333</v>
          </cell>
          <cell r="Q1914" t="str">
            <v>LEX F&amp;I</v>
          </cell>
          <cell r="R1914" t="str">
            <v>LEX F&amp;IOther Expenses per vehicle retailed</v>
          </cell>
          <cell r="S1914"/>
          <cell r="T1914"/>
          <cell r="U1914"/>
        </row>
        <row r="1915">
          <cell r="I1915" t="str">
            <v>Other Expenses per vehicle retailed</v>
          </cell>
          <cell r="O1915"/>
          <cell r="P1915" t="str">
            <v>260-7333</v>
          </cell>
          <cell r="Q1915" t="str">
            <v>F&amp;I</v>
          </cell>
          <cell r="R1915" t="str">
            <v>F&amp;IOther Expenses per vehicle retailed</v>
          </cell>
          <cell r="S1915"/>
          <cell r="T1915"/>
          <cell r="U1915"/>
        </row>
        <row r="1916">
          <cell r="I1916" t="str">
            <v>Other Expenses per vehicle retailed</v>
          </cell>
          <cell r="O1916"/>
          <cell r="P1916" t="str">
            <v>460-7333</v>
          </cell>
          <cell r="Q1916" t="str">
            <v>F&amp;I</v>
          </cell>
          <cell r="R1916" t="str">
            <v>F&amp;IOther Expenses per vehicle retailed</v>
          </cell>
          <cell r="S1916"/>
          <cell r="T1916"/>
          <cell r="U1916"/>
        </row>
        <row r="1917">
          <cell r="I1917" t="str">
            <v>Other Expenses per vehicle retailed</v>
          </cell>
          <cell r="O1917"/>
          <cell r="P1917" t="str">
            <v>360-7333</v>
          </cell>
          <cell r="Q1917" t="str">
            <v>F&amp;I</v>
          </cell>
          <cell r="R1917" t="str">
            <v>F&amp;IOther Expenses per vehicle retailed</v>
          </cell>
          <cell r="S1917"/>
          <cell r="T1917"/>
          <cell r="U1917"/>
        </row>
        <row r="1918">
          <cell r="I1918" t="str">
            <v>Other Semi-Fixed Expenses p.u</v>
          </cell>
          <cell r="O1918"/>
          <cell r="P1918" t="str">
            <v>100-7370</v>
          </cell>
          <cell r="Q1918" t="str">
            <v>New Vehicle</v>
          </cell>
          <cell r="R1918" t="str">
            <v>New VehicleOther Semi-Fixed Expenses p.u</v>
          </cell>
          <cell r="S1918"/>
          <cell r="T1918"/>
          <cell r="U1918"/>
        </row>
        <row r="1919">
          <cell r="I1919" t="str">
            <v>Other Semi-Fixed Expenses p.u</v>
          </cell>
          <cell r="O1919"/>
          <cell r="P1919" t="str">
            <v>200-7370</v>
          </cell>
          <cell r="Q1919" t="str">
            <v>New Vehicle</v>
          </cell>
          <cell r="R1919" t="str">
            <v>New VehicleOther Semi-Fixed Expenses p.u</v>
          </cell>
          <cell r="S1919"/>
          <cell r="T1919"/>
          <cell r="U1919"/>
        </row>
        <row r="1920">
          <cell r="I1920" t="str">
            <v>Other Semi-Fixed Expenses p.u</v>
          </cell>
          <cell r="O1920"/>
          <cell r="P1920" t="str">
            <v>400-7370</v>
          </cell>
          <cell r="Q1920" t="str">
            <v>New Vehicle</v>
          </cell>
          <cell r="R1920" t="str">
            <v>New VehicleOther Semi-Fixed Expenses p.u</v>
          </cell>
          <cell r="S1920"/>
          <cell r="T1920"/>
          <cell r="U1920"/>
        </row>
        <row r="1921">
          <cell r="I1921" t="str">
            <v>Other Expenses as % of Sales</v>
          </cell>
          <cell r="O1921"/>
          <cell r="P1921" t="str">
            <v>936-7333</v>
          </cell>
          <cell r="Q1921" t="str">
            <v>Bridgestone</v>
          </cell>
          <cell r="R1921" t="str">
            <v>BridgestoneOther Expenses as % of Sales</v>
          </cell>
          <cell r="S1921"/>
          <cell r="T1921"/>
          <cell r="U1921"/>
        </row>
        <row r="1922">
          <cell r="I1922" t="str">
            <v>Other Expenses as % of Sales</v>
          </cell>
          <cell r="O1922"/>
          <cell r="P1922" t="str">
            <v>230-7333</v>
          </cell>
          <cell r="Q1922" t="str">
            <v>Parts</v>
          </cell>
          <cell r="R1922" t="str">
            <v>PartsOther Expenses as % of Sales</v>
          </cell>
          <cell r="S1922"/>
          <cell r="T1922"/>
          <cell r="U1922"/>
        </row>
        <row r="1923">
          <cell r="I1923" t="str">
            <v>Other Expenses as % of Sales</v>
          </cell>
          <cell r="O1923"/>
          <cell r="P1923" t="str">
            <v>430-7333</v>
          </cell>
          <cell r="Q1923" t="str">
            <v>Parts</v>
          </cell>
          <cell r="R1923" t="str">
            <v>PartsOther Expenses as % of Sales</v>
          </cell>
          <cell r="S1923"/>
          <cell r="T1923"/>
          <cell r="U1923"/>
        </row>
        <row r="1924">
          <cell r="I1924" t="str">
            <v>Other Expenses as % of Sales</v>
          </cell>
          <cell r="O1924"/>
          <cell r="P1924" t="str">
            <v>330-7333</v>
          </cell>
          <cell r="Q1924" t="str">
            <v>Parts</v>
          </cell>
          <cell r="R1924" t="str">
            <v>PartsOther Expenses as % of Sales</v>
          </cell>
          <cell r="S1924"/>
          <cell r="T1924"/>
          <cell r="U1924"/>
        </row>
        <row r="1925">
          <cell r="I1925" t="str">
            <v>R&amp;M and Cleaning as % of Total Gross Profit</v>
          </cell>
          <cell r="O1925"/>
          <cell r="P1925" t="str">
            <v>170-7333</v>
          </cell>
          <cell r="Q1925" t="str">
            <v>Admin &amp; Other</v>
          </cell>
          <cell r="R1925" t="str">
            <v>Admin &amp; OtherR&amp;M and Cleaning as % of Total Gross Profit</v>
          </cell>
          <cell r="S1925"/>
          <cell r="T1925"/>
          <cell r="U1925"/>
        </row>
        <row r="1926">
          <cell r="I1926" t="str">
            <v>Other Expenses as % of Sales</v>
          </cell>
          <cell r="O1926"/>
          <cell r="P1926" t="str">
            <v>147-7333</v>
          </cell>
          <cell r="Q1926" t="str">
            <v>Service</v>
          </cell>
          <cell r="R1926" t="str">
            <v>ServiceOther Expenses as % of Sales</v>
          </cell>
          <cell r="S1926"/>
          <cell r="T1926"/>
          <cell r="U1926"/>
        </row>
        <row r="1927">
          <cell r="I1927" t="str">
            <v>Other Semi-Fixed expenses per retail</v>
          </cell>
          <cell r="O1927"/>
          <cell r="P1927" t="str">
            <v>120-7333</v>
          </cell>
          <cell r="Q1927" t="str">
            <v>Used Vehicle</v>
          </cell>
          <cell r="R1927" t="str">
            <v>Used VehicleOther Semi-Fixed expenses per retail</v>
          </cell>
          <cell r="S1927"/>
          <cell r="T1927"/>
          <cell r="U1927"/>
        </row>
        <row r="1928">
          <cell r="I1928" t="str">
            <v>Other Semi-Fixed expenses per retail</v>
          </cell>
          <cell r="O1928"/>
          <cell r="P1928" t="str">
            <v>210-7333</v>
          </cell>
          <cell r="Q1928" t="str">
            <v>Used Vehicle</v>
          </cell>
          <cell r="R1928" t="str">
            <v>Used VehicleOther Semi-Fixed expenses per retail</v>
          </cell>
          <cell r="S1928"/>
          <cell r="T1928"/>
          <cell r="U1928"/>
        </row>
        <row r="1929">
          <cell r="I1929" t="str">
            <v>Other Semi-Fixed expenses per retail</v>
          </cell>
          <cell r="O1929"/>
          <cell r="P1929" t="str">
            <v>221-7333</v>
          </cell>
          <cell r="Q1929" t="str">
            <v>Used Vehicle</v>
          </cell>
          <cell r="R1929" t="str">
            <v>Used VehicleOther Semi-Fixed expenses per retail</v>
          </cell>
          <cell r="S1929"/>
          <cell r="T1929"/>
          <cell r="U1929"/>
        </row>
        <row r="1930">
          <cell r="I1930" t="str">
            <v>Other Semi-Fixed expenses per retail</v>
          </cell>
          <cell r="O1930"/>
          <cell r="P1930" t="str">
            <v>410-7333</v>
          </cell>
          <cell r="Q1930" t="str">
            <v>Used Vehicle</v>
          </cell>
          <cell r="R1930" t="str">
            <v>Used VehicleOther Semi-Fixed expenses per retail</v>
          </cell>
          <cell r="S1930"/>
          <cell r="T1930"/>
          <cell r="U1930"/>
        </row>
        <row r="1931">
          <cell r="I1931" t="str">
            <v>Other Semi-Fixed expenses per retail</v>
          </cell>
          <cell r="O1931"/>
          <cell r="P1931" t="str">
            <v>420-7333</v>
          </cell>
          <cell r="Q1931" t="str">
            <v>Used Vehicle</v>
          </cell>
          <cell r="R1931" t="str">
            <v>Used VehicleOther Semi-Fixed expenses per retail</v>
          </cell>
          <cell r="S1931"/>
          <cell r="T1931"/>
          <cell r="U1931"/>
        </row>
        <row r="1932">
          <cell r="I1932" t="str">
            <v>Other Semi-Fixed expenses per retail</v>
          </cell>
          <cell r="O1932"/>
          <cell r="P1932" t="str">
            <v>421-7333</v>
          </cell>
          <cell r="Q1932" t="str">
            <v>Used Vehicle</v>
          </cell>
          <cell r="R1932" t="str">
            <v>Used VehicleOther Semi-Fixed expenses per retail</v>
          </cell>
          <cell r="S1932"/>
          <cell r="T1932"/>
          <cell r="U1932"/>
        </row>
        <row r="1933">
          <cell r="I1933" t="str">
            <v>Other Semi-Fixed expenses per retail</v>
          </cell>
          <cell r="O1933"/>
          <cell r="P1933" t="str">
            <v>310-7333</v>
          </cell>
          <cell r="Q1933" t="str">
            <v>Used Vehicle</v>
          </cell>
          <cell r="R1933" t="str">
            <v>Used VehicleOther Semi-Fixed expenses per retail</v>
          </cell>
          <cell r="S1933"/>
          <cell r="T1933"/>
          <cell r="U1933"/>
        </row>
        <row r="1934">
          <cell r="I1934" t="str">
            <v>Other Semi-Fixed expenses per retail</v>
          </cell>
          <cell r="O1934"/>
          <cell r="P1934" t="str">
            <v>321-7333</v>
          </cell>
          <cell r="Q1934" t="str">
            <v>Used Vehicle</v>
          </cell>
          <cell r="R1934" t="str">
            <v>Used VehicleOther Semi-Fixed expenses per retail</v>
          </cell>
          <cell r="S1934"/>
          <cell r="T1934"/>
          <cell r="U1934"/>
        </row>
        <row r="1935">
          <cell r="I1935" t="str">
            <v xml:space="preserve">Staff Remuneration &amp; Benefits as % of Total Gross </v>
          </cell>
          <cell r="O1935"/>
          <cell r="P1935" t="str">
            <v>140-7340</v>
          </cell>
          <cell r="Q1935" t="str">
            <v>Admin &amp; Other</v>
          </cell>
          <cell r="R1935" t="str">
            <v xml:space="preserve">Admin &amp; OtherStaff Remuneration &amp; Benefits as % of Total Gross </v>
          </cell>
          <cell r="S1935"/>
          <cell r="T1935"/>
          <cell r="U1935"/>
        </row>
        <row r="1936">
          <cell r="I1936" t="str">
            <v xml:space="preserve">Staff Remuneration &amp; Benefits as % of Total Gross </v>
          </cell>
          <cell r="O1936"/>
          <cell r="P1936" t="str">
            <v>142-7340</v>
          </cell>
          <cell r="Q1936" t="str">
            <v>LEX Admin &amp; Other</v>
          </cell>
          <cell r="R1936" t="str">
            <v xml:space="preserve">LEX Admin &amp; OtherStaff Remuneration &amp; Benefits as % of Total Gross </v>
          </cell>
          <cell r="S1936"/>
          <cell r="T1936"/>
          <cell r="U1936"/>
        </row>
        <row r="1937">
          <cell r="I1937" t="str">
            <v xml:space="preserve">Staff Remuneration &amp; Benefits as % of Total Gross </v>
          </cell>
          <cell r="O1937"/>
          <cell r="P1937" t="str">
            <v>132-7340</v>
          </cell>
          <cell r="Q1937" t="str">
            <v>LEX Admin &amp; Other</v>
          </cell>
          <cell r="R1937" t="str">
            <v xml:space="preserve">LEX Admin &amp; OtherStaff Remuneration &amp; Benefits as % of Total Gross </v>
          </cell>
          <cell r="S1937"/>
          <cell r="T1937"/>
          <cell r="U1937"/>
        </row>
        <row r="1938">
          <cell r="I1938" t="str">
            <v xml:space="preserve">Staff Remuneration &amp; Benefits as % of Total Gross </v>
          </cell>
          <cell r="O1938"/>
          <cell r="P1938" t="str">
            <v>130-7340</v>
          </cell>
          <cell r="Q1938" t="str">
            <v>Admin &amp; Other</v>
          </cell>
          <cell r="R1938" t="str">
            <v xml:space="preserve">Admin &amp; OtherStaff Remuneration &amp; Benefits as % of Total Gross </v>
          </cell>
          <cell r="S1938"/>
          <cell r="T1938"/>
          <cell r="U1938"/>
        </row>
        <row r="1939">
          <cell r="I1939" t="str">
            <v xml:space="preserve">Staff Remuneration &amp; Benefits as % of Total Gross </v>
          </cell>
          <cell r="O1939"/>
          <cell r="P1939" t="str">
            <v>112-7340</v>
          </cell>
          <cell r="Q1939" t="str">
            <v>LEX Admin &amp; Other</v>
          </cell>
          <cell r="R1939" t="str">
            <v xml:space="preserve">LEX Admin &amp; OtherStaff Remuneration &amp; Benefits as % of Total Gross </v>
          </cell>
          <cell r="S1939"/>
          <cell r="T1939"/>
          <cell r="U1939"/>
        </row>
        <row r="1940">
          <cell r="I1940" t="str">
            <v xml:space="preserve">Staff Remuneration &amp; Benefits as % of Total Gross </v>
          </cell>
          <cell r="O1940"/>
          <cell r="P1940" t="str">
            <v>936-7340</v>
          </cell>
          <cell r="Q1940" t="str">
            <v>LEX Admin &amp; Other</v>
          </cell>
          <cell r="R1940" t="str">
            <v xml:space="preserve">LEX Admin &amp; OtherStaff Remuneration &amp; Benefits as % of Total Gross </v>
          </cell>
          <cell r="S1940"/>
          <cell r="T1940"/>
          <cell r="U1940"/>
        </row>
        <row r="1941">
          <cell r="I1941" t="str">
            <v xml:space="preserve">Staff Remuneration &amp; Benefits as % of Total Gross </v>
          </cell>
          <cell r="O1941"/>
          <cell r="P1941" t="str">
            <v>935-7340</v>
          </cell>
          <cell r="Q1941" t="str">
            <v>LEX Admin &amp; Other</v>
          </cell>
          <cell r="R1941" t="str">
            <v xml:space="preserve">LEX Admin &amp; OtherStaff Remuneration &amp; Benefits as % of Total Gross </v>
          </cell>
          <cell r="S1941"/>
          <cell r="T1941"/>
          <cell r="U1941"/>
        </row>
        <row r="1942">
          <cell r="I1942" t="str">
            <v xml:space="preserve">Staff Remuneration &amp; Benefits as % of Total Gross </v>
          </cell>
          <cell r="O1942"/>
          <cell r="P1942" t="str">
            <v>122-7340</v>
          </cell>
          <cell r="Q1942" t="str">
            <v>LEX Admin &amp; Other</v>
          </cell>
          <cell r="R1942" t="str">
            <v xml:space="preserve">LEX Admin &amp; OtherStaff Remuneration &amp; Benefits as % of Total Gross </v>
          </cell>
          <cell r="S1942"/>
          <cell r="T1942"/>
          <cell r="U1942"/>
        </row>
        <row r="1943">
          <cell r="I1943" t="str">
            <v xml:space="preserve">Staff Remuneration &amp; Benefits as % of Total Gross </v>
          </cell>
          <cell r="O1943"/>
          <cell r="P1943" t="str">
            <v>162-7340</v>
          </cell>
          <cell r="Q1943" t="str">
            <v>LEX Admin &amp; Other</v>
          </cell>
          <cell r="R1943" t="str">
            <v xml:space="preserve">LEX Admin &amp; OtherStaff Remuneration &amp; Benefits as % of Total Gross </v>
          </cell>
          <cell r="S1943"/>
          <cell r="T1943"/>
          <cell r="U1943"/>
        </row>
        <row r="1944">
          <cell r="I1944" t="str">
            <v xml:space="preserve">Staff Remuneration &amp; Benefits as % of Total Gross </v>
          </cell>
          <cell r="O1944"/>
          <cell r="P1944" t="str">
            <v>200-7340</v>
          </cell>
          <cell r="Q1944" t="str">
            <v>Admin &amp; Other</v>
          </cell>
          <cell r="R1944" t="str">
            <v xml:space="preserve">Admin &amp; OtherStaff Remuneration &amp; Benefits as % of Total Gross </v>
          </cell>
          <cell r="S1944"/>
          <cell r="T1944"/>
          <cell r="U1944"/>
        </row>
        <row r="1945">
          <cell r="I1945" t="str">
            <v xml:space="preserve">Staff Remuneration &amp; Benefits as % of Total Gross </v>
          </cell>
          <cell r="O1945"/>
          <cell r="P1945" t="str">
            <v>210-7340</v>
          </cell>
          <cell r="Q1945" t="str">
            <v>Admin &amp; Other</v>
          </cell>
          <cell r="R1945" t="str">
            <v xml:space="preserve">Admin &amp; OtherStaff Remuneration &amp; Benefits as % of Total Gross </v>
          </cell>
          <cell r="S1945"/>
          <cell r="T1945"/>
          <cell r="U1945"/>
        </row>
        <row r="1946">
          <cell r="I1946" t="str">
            <v xml:space="preserve">Staff Remuneration &amp; Benefits as % of Total Gross </v>
          </cell>
          <cell r="O1946"/>
          <cell r="P1946" t="str">
            <v>220-7340</v>
          </cell>
          <cell r="Q1946" t="str">
            <v>Admin &amp; Other</v>
          </cell>
          <cell r="R1946" t="str">
            <v xml:space="preserve">Admin &amp; OtherStaff Remuneration &amp; Benefits as % of Total Gross </v>
          </cell>
          <cell r="S1946"/>
          <cell r="T1946"/>
          <cell r="U1946"/>
        </row>
        <row r="1947">
          <cell r="I1947" t="str">
            <v xml:space="preserve">Staff Remuneration &amp; Benefits as % of Total Gross </v>
          </cell>
          <cell r="O1947"/>
          <cell r="P1947" t="str">
            <v>221-7340</v>
          </cell>
          <cell r="Q1947" t="str">
            <v>Admin &amp; Other</v>
          </cell>
          <cell r="R1947" t="str">
            <v xml:space="preserve">Admin &amp; OtherStaff Remuneration &amp; Benefits as % of Total Gross </v>
          </cell>
          <cell r="S1947"/>
          <cell r="T1947"/>
          <cell r="U1947"/>
        </row>
        <row r="1948">
          <cell r="I1948" t="str">
            <v xml:space="preserve">Staff Remuneration &amp; Benefits as % of Total Gross </v>
          </cell>
          <cell r="O1948"/>
          <cell r="P1948" t="str">
            <v>230-7340</v>
          </cell>
          <cell r="Q1948" t="str">
            <v>Admin &amp; Other</v>
          </cell>
          <cell r="R1948" t="str">
            <v xml:space="preserve">Admin &amp; OtherStaff Remuneration &amp; Benefits as % of Total Gross </v>
          </cell>
          <cell r="S1948"/>
          <cell r="T1948"/>
          <cell r="U1948"/>
        </row>
        <row r="1949">
          <cell r="I1949" t="str">
            <v xml:space="preserve">Staff Remuneration &amp; Benefits as % of Total Gross </v>
          </cell>
          <cell r="O1949"/>
          <cell r="P1949" t="str">
            <v>240-7340</v>
          </cell>
          <cell r="Q1949" t="str">
            <v>Admin &amp; Other</v>
          </cell>
          <cell r="R1949" t="str">
            <v xml:space="preserve">Admin &amp; OtherStaff Remuneration &amp; Benefits as % of Total Gross </v>
          </cell>
          <cell r="S1949"/>
          <cell r="T1949"/>
          <cell r="U1949"/>
        </row>
        <row r="1950">
          <cell r="I1950" t="str">
            <v xml:space="preserve">Staff Remuneration &amp; Benefits as % of Total Gross </v>
          </cell>
          <cell r="O1950"/>
          <cell r="P1950" t="str">
            <v>260-7340</v>
          </cell>
          <cell r="Q1950" t="str">
            <v>Admin &amp; Other</v>
          </cell>
          <cell r="R1950" t="str">
            <v xml:space="preserve">Admin &amp; OtherStaff Remuneration &amp; Benefits as % of Total Gross </v>
          </cell>
          <cell r="S1950"/>
          <cell r="T1950"/>
          <cell r="U1950"/>
        </row>
        <row r="1951">
          <cell r="I1951" t="str">
            <v xml:space="preserve">Staff Remuneration &amp; Benefits as % of Total Gross </v>
          </cell>
          <cell r="O1951"/>
          <cell r="P1951" t="str">
            <v>400-7340</v>
          </cell>
          <cell r="Q1951" t="str">
            <v>Admin &amp; Other</v>
          </cell>
          <cell r="R1951" t="str">
            <v xml:space="preserve">Admin &amp; OtherStaff Remuneration &amp; Benefits as % of Total Gross </v>
          </cell>
          <cell r="S1951"/>
          <cell r="T1951"/>
          <cell r="U1951"/>
        </row>
        <row r="1952">
          <cell r="I1952" t="str">
            <v xml:space="preserve">Staff Remuneration &amp; Benefits as % of Total Gross </v>
          </cell>
          <cell r="O1952"/>
          <cell r="P1952" t="str">
            <v>410-7340</v>
          </cell>
          <cell r="Q1952" t="str">
            <v>Admin &amp; Other</v>
          </cell>
          <cell r="R1952" t="str">
            <v xml:space="preserve">Admin &amp; OtherStaff Remuneration &amp; Benefits as % of Total Gross </v>
          </cell>
          <cell r="S1952"/>
          <cell r="T1952"/>
          <cell r="U1952"/>
        </row>
        <row r="1953">
          <cell r="I1953" t="str">
            <v xml:space="preserve">Staff Remuneration &amp; Benefits as % of Total Gross </v>
          </cell>
          <cell r="O1953"/>
          <cell r="P1953" t="str">
            <v>420-7340</v>
          </cell>
          <cell r="Q1953" t="str">
            <v>Admin &amp; Other</v>
          </cell>
          <cell r="R1953" t="str">
            <v xml:space="preserve">Admin &amp; OtherStaff Remuneration &amp; Benefits as % of Total Gross </v>
          </cell>
          <cell r="S1953"/>
          <cell r="T1953"/>
          <cell r="U1953"/>
        </row>
        <row r="1954">
          <cell r="I1954" t="str">
            <v xml:space="preserve">Staff Remuneration &amp; Benefits as % of Total Gross </v>
          </cell>
          <cell r="O1954"/>
          <cell r="P1954" t="str">
            <v>421-7340</v>
          </cell>
          <cell r="Q1954" t="str">
            <v>Admin &amp; Other</v>
          </cell>
          <cell r="R1954" t="str">
            <v xml:space="preserve">Admin &amp; OtherStaff Remuneration &amp; Benefits as % of Total Gross </v>
          </cell>
          <cell r="S1954"/>
          <cell r="T1954"/>
          <cell r="U1954"/>
        </row>
        <row r="1955">
          <cell r="I1955" t="str">
            <v xml:space="preserve">Staff Remuneration &amp; Benefits as % of Total Gross </v>
          </cell>
          <cell r="O1955"/>
          <cell r="P1955" t="str">
            <v>430-7340</v>
          </cell>
          <cell r="Q1955" t="str">
            <v>Admin &amp; Other</v>
          </cell>
          <cell r="R1955" t="str">
            <v xml:space="preserve">Admin &amp; OtherStaff Remuneration &amp; Benefits as % of Total Gross </v>
          </cell>
          <cell r="S1955"/>
          <cell r="T1955"/>
          <cell r="U1955"/>
        </row>
        <row r="1956">
          <cell r="I1956" t="str">
            <v xml:space="preserve">Staff Remuneration &amp; Benefits as % of Total Gross </v>
          </cell>
          <cell r="O1956"/>
          <cell r="P1956" t="str">
            <v>440-7340</v>
          </cell>
          <cell r="Q1956" t="str">
            <v>Admin &amp; Other</v>
          </cell>
          <cell r="R1956" t="str">
            <v xml:space="preserve">Admin &amp; OtherStaff Remuneration &amp; Benefits as % of Total Gross </v>
          </cell>
          <cell r="S1956"/>
          <cell r="T1956"/>
          <cell r="U1956"/>
        </row>
        <row r="1957">
          <cell r="I1957" t="str">
            <v xml:space="preserve">Staff Remuneration &amp; Benefits as % of Total Gross </v>
          </cell>
          <cell r="O1957"/>
          <cell r="P1957" t="str">
            <v>460-7340</v>
          </cell>
          <cell r="Q1957" t="str">
            <v>Admin &amp; Other</v>
          </cell>
          <cell r="R1957" t="str">
            <v xml:space="preserve">Admin &amp; OtherStaff Remuneration &amp; Benefits as % of Total Gross </v>
          </cell>
          <cell r="S1957"/>
          <cell r="T1957"/>
          <cell r="U1957"/>
        </row>
        <row r="1958">
          <cell r="I1958" t="str">
            <v xml:space="preserve">Staff Remuneration &amp; Benefits as % of Total Gross </v>
          </cell>
          <cell r="O1958"/>
          <cell r="P1958" t="str">
            <v>300-7340</v>
          </cell>
          <cell r="Q1958" t="str">
            <v>Admin &amp; Other</v>
          </cell>
          <cell r="R1958" t="str">
            <v xml:space="preserve">Admin &amp; OtherStaff Remuneration &amp; Benefits as % of Total Gross </v>
          </cell>
          <cell r="S1958"/>
          <cell r="T1958"/>
          <cell r="U1958"/>
        </row>
        <row r="1959">
          <cell r="I1959" t="str">
            <v xml:space="preserve">Staff Remuneration &amp; Benefits as % of Total Gross </v>
          </cell>
          <cell r="O1959"/>
          <cell r="P1959" t="str">
            <v>310-7340</v>
          </cell>
          <cell r="Q1959" t="str">
            <v>Admin &amp; Other</v>
          </cell>
          <cell r="R1959" t="str">
            <v xml:space="preserve">Admin &amp; OtherStaff Remuneration &amp; Benefits as % of Total Gross </v>
          </cell>
          <cell r="S1959"/>
          <cell r="T1959"/>
          <cell r="U1959"/>
        </row>
        <row r="1960">
          <cell r="I1960" t="str">
            <v xml:space="preserve">Staff Remuneration &amp; Benefits as % of Total Gross </v>
          </cell>
          <cell r="O1960"/>
          <cell r="P1960" t="str">
            <v>321-7340</v>
          </cell>
          <cell r="Q1960" t="str">
            <v>Admin &amp; Other</v>
          </cell>
          <cell r="R1960" t="str">
            <v xml:space="preserve">Admin &amp; OtherStaff Remuneration &amp; Benefits as % of Total Gross </v>
          </cell>
          <cell r="S1960"/>
          <cell r="T1960"/>
          <cell r="U1960"/>
        </row>
        <row r="1961">
          <cell r="I1961" t="str">
            <v xml:space="preserve">Staff Remuneration &amp; Benefits as % of Total Gross </v>
          </cell>
          <cell r="O1961"/>
          <cell r="P1961" t="str">
            <v>330-7340</v>
          </cell>
          <cell r="Q1961" t="str">
            <v>Admin &amp; Other</v>
          </cell>
          <cell r="R1961" t="str">
            <v xml:space="preserve">Admin &amp; OtherStaff Remuneration &amp; Benefits as % of Total Gross </v>
          </cell>
          <cell r="S1961"/>
          <cell r="T1961"/>
          <cell r="U1961"/>
        </row>
        <row r="1962">
          <cell r="I1962" t="str">
            <v xml:space="preserve">Staff Remuneration &amp; Benefits as % of Total Gross </v>
          </cell>
          <cell r="O1962"/>
          <cell r="P1962" t="str">
            <v>340-7340</v>
          </cell>
          <cell r="Q1962" t="str">
            <v>Admin &amp; Other</v>
          </cell>
          <cell r="R1962" t="str">
            <v xml:space="preserve">Admin &amp; OtherStaff Remuneration &amp; Benefits as % of Total Gross </v>
          </cell>
          <cell r="S1962"/>
          <cell r="T1962"/>
          <cell r="U1962"/>
        </row>
        <row r="1963">
          <cell r="I1963" t="str">
            <v xml:space="preserve">Staff Remuneration &amp; Benefits as % of Total Gross </v>
          </cell>
          <cell r="O1963"/>
          <cell r="P1963" t="str">
            <v>360-7340</v>
          </cell>
          <cell r="Q1963" t="str">
            <v>Admin &amp; Other</v>
          </cell>
          <cell r="R1963" t="str">
            <v xml:space="preserve">Admin &amp; OtherStaff Remuneration &amp; Benefits as % of Total Gross </v>
          </cell>
          <cell r="S1963"/>
          <cell r="T1963"/>
          <cell r="U1963"/>
        </row>
        <row r="1964">
          <cell r="I1964" t="str">
            <v xml:space="preserve">Staff Remuneration &amp; Benefits as % of Total Gross </v>
          </cell>
          <cell r="O1964"/>
          <cell r="P1964" t="str">
            <v>120-7340</v>
          </cell>
          <cell r="Q1964" t="str">
            <v>Admin &amp; Other</v>
          </cell>
          <cell r="R1964" t="str">
            <v xml:space="preserve">Admin &amp; OtherStaff Remuneration &amp; Benefits as % of Total Gross </v>
          </cell>
          <cell r="S1964"/>
          <cell r="T1964"/>
          <cell r="U1964"/>
        </row>
        <row r="1965">
          <cell r="I1965" t="str">
            <v xml:space="preserve">Staff Remuneration &amp; Benefits as % of Total Gross </v>
          </cell>
          <cell r="O1965"/>
          <cell r="P1965" t="str">
            <v>121-7340</v>
          </cell>
          <cell r="Q1965" t="str">
            <v>Admin &amp; Other</v>
          </cell>
          <cell r="R1965" t="str">
            <v xml:space="preserve">Admin &amp; OtherStaff Remuneration &amp; Benefits as % of Total Gross </v>
          </cell>
          <cell r="S1965"/>
          <cell r="T1965"/>
          <cell r="U1965"/>
        </row>
        <row r="1966">
          <cell r="I1966" t="str">
            <v xml:space="preserve">Staff Remuneration &amp; Benefits as % of Total Gross </v>
          </cell>
          <cell r="O1966"/>
          <cell r="P1966" t="str">
            <v>147-7340</v>
          </cell>
          <cell r="Q1966" t="str">
            <v>Admin &amp; Other</v>
          </cell>
          <cell r="R1966" t="str">
            <v xml:space="preserve">Admin &amp; OtherStaff Remuneration &amp; Benefits as % of Total Gross </v>
          </cell>
          <cell r="S1966"/>
          <cell r="T1966"/>
          <cell r="U1966"/>
        </row>
        <row r="1967">
          <cell r="I1967" t="str">
            <v xml:space="preserve">Staff Remuneration &amp; Benefits as % of Total Gross </v>
          </cell>
          <cell r="O1967"/>
          <cell r="P1967" t="str">
            <v>160-7340</v>
          </cell>
          <cell r="Q1967" t="str">
            <v>Admin &amp; Other</v>
          </cell>
          <cell r="R1967" t="str">
            <v xml:space="preserve">Admin &amp; OtherStaff Remuneration &amp; Benefits as % of Total Gross </v>
          </cell>
          <cell r="S1967"/>
          <cell r="T1967"/>
          <cell r="U1967"/>
        </row>
        <row r="1968">
          <cell r="I1968" t="str">
            <v xml:space="preserve">Staff Remuneration &amp; Benefits as % of Total Gross </v>
          </cell>
          <cell r="O1968"/>
          <cell r="P1968" t="str">
            <v>170-7340</v>
          </cell>
          <cell r="Q1968" t="str">
            <v>Admin &amp; Other</v>
          </cell>
          <cell r="R1968" t="str">
            <v xml:space="preserve">Admin &amp; OtherStaff Remuneration &amp; Benefits as % of Total Gross </v>
          </cell>
          <cell r="S1968"/>
          <cell r="T1968"/>
          <cell r="U1968"/>
        </row>
        <row r="1969">
          <cell r="I1969" t="str">
            <v>Other Overheads as % of Total Gross Profit</v>
          </cell>
          <cell r="O1969"/>
          <cell r="P1969" t="str">
            <v>120-7350</v>
          </cell>
          <cell r="Q1969" t="str">
            <v>Admin &amp; Other</v>
          </cell>
          <cell r="R1969" t="str">
            <v>Admin &amp; OtherOther Overheads as % of Total Gross Profit</v>
          </cell>
          <cell r="S1969"/>
          <cell r="T1969"/>
          <cell r="U1969"/>
        </row>
        <row r="1970">
          <cell r="I1970" t="str">
            <v>Other Overheads as % of Total Gross Profit</v>
          </cell>
          <cell r="O1970"/>
          <cell r="P1970" t="str">
            <v>230-7350</v>
          </cell>
          <cell r="Q1970" t="str">
            <v>Admin &amp; Other</v>
          </cell>
          <cell r="R1970" t="str">
            <v>Admin &amp; OtherOther Overheads as % of Total Gross Profit</v>
          </cell>
          <cell r="S1970"/>
          <cell r="T1970"/>
          <cell r="U1970"/>
        </row>
        <row r="1971">
          <cell r="I1971" t="str">
            <v>Other Overheads as % of Total Gross Profit</v>
          </cell>
          <cell r="O1971"/>
          <cell r="P1971" t="str">
            <v>340-7350</v>
          </cell>
          <cell r="Q1971" t="str">
            <v>Admin &amp; Other</v>
          </cell>
          <cell r="R1971" t="str">
            <v>Admin &amp; OtherOther Overheads as % of Total Gross Profit</v>
          </cell>
          <cell r="S1971"/>
          <cell r="T1971"/>
          <cell r="U1971"/>
        </row>
        <row r="1972">
          <cell r="I1972" t="str">
            <v>Other Overheads as % of Total Gross Profit</v>
          </cell>
          <cell r="O1972"/>
          <cell r="P1972" t="str">
            <v>210-7350</v>
          </cell>
          <cell r="Q1972" t="str">
            <v>Admin &amp; Other</v>
          </cell>
          <cell r="R1972" t="str">
            <v>Admin &amp; OtherOther Overheads as % of Total Gross Profit</v>
          </cell>
          <cell r="S1972"/>
          <cell r="T1972"/>
          <cell r="U1972"/>
        </row>
        <row r="1973">
          <cell r="I1973" t="str">
            <v>Other Overheads as % of Total Gross Profit</v>
          </cell>
          <cell r="O1973"/>
          <cell r="P1973" t="str">
            <v>240-7350</v>
          </cell>
          <cell r="Q1973" t="str">
            <v>Admin &amp; Other</v>
          </cell>
          <cell r="R1973" t="str">
            <v>Admin &amp; OtherOther Overheads as % of Total Gross Profit</v>
          </cell>
          <cell r="S1973"/>
          <cell r="T1973"/>
          <cell r="U1973"/>
        </row>
        <row r="1974">
          <cell r="I1974" t="str">
            <v>Other Overheads as % of Total Gross Profit</v>
          </cell>
          <cell r="O1974"/>
          <cell r="P1974" t="str">
            <v>220-7350</v>
          </cell>
          <cell r="Q1974" t="str">
            <v>Admin &amp; Other</v>
          </cell>
          <cell r="R1974" t="str">
            <v>Admin &amp; OtherOther Overheads as % of Total Gross Profit</v>
          </cell>
          <cell r="S1974"/>
          <cell r="T1974"/>
          <cell r="U1974"/>
        </row>
        <row r="1975">
          <cell r="I1975" t="str">
            <v>Other Overheads as % of Total Gross Profit</v>
          </cell>
          <cell r="O1975"/>
          <cell r="P1975" t="str">
            <v>936-7350</v>
          </cell>
          <cell r="Q1975" t="str">
            <v>LEX Admin &amp; Other</v>
          </cell>
          <cell r="R1975" t="str">
            <v>LEX Admin &amp; OtherOther Overheads as % of Total Gross Profit</v>
          </cell>
          <cell r="S1975"/>
          <cell r="T1975"/>
          <cell r="U1975"/>
        </row>
        <row r="1976">
          <cell r="I1976" t="str">
            <v>Other Overheads as % of Total Gross Profit</v>
          </cell>
          <cell r="O1976"/>
          <cell r="P1976" t="str">
            <v>160-7350</v>
          </cell>
          <cell r="Q1976" t="str">
            <v>Admin &amp; Other</v>
          </cell>
          <cell r="R1976" t="str">
            <v>Admin &amp; OtherOther Overheads as % of Total Gross Profit</v>
          </cell>
          <cell r="S1976"/>
          <cell r="T1976"/>
          <cell r="U1976"/>
        </row>
        <row r="1977">
          <cell r="I1977" t="str">
            <v>Other Overheads as % of Total Gross Profit</v>
          </cell>
          <cell r="O1977"/>
          <cell r="P1977" t="str">
            <v>935-7350</v>
          </cell>
          <cell r="Q1977" t="str">
            <v>LEX Admin &amp; Other</v>
          </cell>
          <cell r="R1977" t="str">
            <v>LEX Admin &amp; OtherOther Overheads as % of Total Gross Profit</v>
          </cell>
          <cell r="S1977"/>
          <cell r="T1977"/>
          <cell r="U1977"/>
        </row>
        <row r="1978">
          <cell r="I1978" t="str">
            <v>Other Overheads as % of Total Gross Profit</v>
          </cell>
          <cell r="O1978"/>
          <cell r="P1978" t="str">
            <v>190-7350</v>
          </cell>
          <cell r="Q1978" t="str">
            <v>Admin &amp; Other</v>
          </cell>
          <cell r="R1978" t="str">
            <v>Admin &amp; OtherOther Overheads as % of Total Gross Profit</v>
          </cell>
          <cell r="S1978"/>
          <cell r="T1978"/>
          <cell r="U1978"/>
        </row>
        <row r="1979">
          <cell r="I1979" t="str">
            <v>Other Overheads as % of Total Gross Profit</v>
          </cell>
          <cell r="O1979"/>
          <cell r="P1979" t="str">
            <v>430-7350</v>
          </cell>
          <cell r="Q1979" t="str">
            <v>Admin &amp; Other</v>
          </cell>
          <cell r="R1979" t="str">
            <v>Admin &amp; OtherOther Overheads as % of Total Gross Profit</v>
          </cell>
          <cell r="S1979"/>
          <cell r="T1979"/>
          <cell r="U1979"/>
        </row>
        <row r="1980">
          <cell r="I1980" t="str">
            <v>Other Overheads as % of Total Gross Profit</v>
          </cell>
          <cell r="O1980"/>
          <cell r="P1980" t="str">
            <v>440-7350</v>
          </cell>
          <cell r="Q1980" t="str">
            <v>Admin &amp; Other</v>
          </cell>
          <cell r="R1980" t="str">
            <v>Admin &amp; OtherOther Overheads as % of Total Gross Profit</v>
          </cell>
          <cell r="S1980"/>
          <cell r="T1980"/>
          <cell r="U1980"/>
        </row>
        <row r="1981">
          <cell r="I1981" t="str">
            <v>Other Overheads as % of Total Gross Profit</v>
          </cell>
          <cell r="O1981"/>
          <cell r="P1981" t="str">
            <v>150-7350</v>
          </cell>
          <cell r="Q1981" t="str">
            <v>LEX Admin &amp; Other</v>
          </cell>
          <cell r="R1981" t="str">
            <v>LEX Admin &amp; OtherOther Overheads as % of Total Gross Profit</v>
          </cell>
          <cell r="S1981"/>
          <cell r="T1981"/>
          <cell r="U1981"/>
        </row>
        <row r="1982">
          <cell r="I1982" t="str">
            <v>Other Overheads as % of Total Gross Profit</v>
          </cell>
          <cell r="O1982"/>
          <cell r="P1982" t="str">
            <v>140-7350</v>
          </cell>
          <cell r="Q1982" t="str">
            <v>Admin &amp; Other</v>
          </cell>
          <cell r="R1982" t="str">
            <v>Admin &amp; OtherOther Overheads as % of Total Gross Profit</v>
          </cell>
          <cell r="S1982"/>
          <cell r="T1982"/>
          <cell r="U1982"/>
        </row>
        <row r="1983">
          <cell r="I1983" t="str">
            <v>Other Overheads as % of Total Gross Profit</v>
          </cell>
          <cell r="O1983"/>
          <cell r="P1983" t="str">
            <v>142-7350</v>
          </cell>
          <cell r="Q1983" t="str">
            <v>LEX Admin &amp; Other</v>
          </cell>
          <cell r="R1983" t="str">
            <v>LEX Admin &amp; OtherOther Overheads as % of Total Gross Profit</v>
          </cell>
          <cell r="S1983"/>
          <cell r="T1983"/>
          <cell r="U1983"/>
        </row>
        <row r="1984">
          <cell r="I1984" t="str">
            <v>Other Overheads as % of Total Gross Profit</v>
          </cell>
          <cell r="O1984"/>
          <cell r="P1984" t="str">
            <v>130-7350</v>
          </cell>
          <cell r="Q1984" t="str">
            <v>Admin &amp; Other</v>
          </cell>
          <cell r="R1984" t="str">
            <v>Admin &amp; OtherOther Overheads as % of Total Gross Profit</v>
          </cell>
          <cell r="S1984"/>
          <cell r="T1984"/>
          <cell r="U1984"/>
        </row>
        <row r="1985">
          <cell r="I1985" t="str">
            <v>Other Overheads as % of Total Gross Profit</v>
          </cell>
          <cell r="O1985"/>
          <cell r="P1985" t="str">
            <v>132-7350</v>
          </cell>
          <cell r="Q1985" t="str">
            <v>LEX Admin &amp; Other</v>
          </cell>
          <cell r="R1985" t="str">
            <v>LEX Admin &amp; OtherOther Overheads as % of Total Gross Profit</v>
          </cell>
          <cell r="S1985"/>
          <cell r="T1985"/>
          <cell r="U1985"/>
        </row>
        <row r="1986">
          <cell r="I1986" t="str">
            <v>Other Overheads as % of Total Gross Profit</v>
          </cell>
          <cell r="O1986"/>
          <cell r="P1986" t="str">
            <v>110-7350</v>
          </cell>
          <cell r="Q1986" t="str">
            <v>Admin &amp; Other</v>
          </cell>
          <cell r="R1986" t="str">
            <v>Admin &amp; OtherOther Overheads as % of Total Gross Profit</v>
          </cell>
          <cell r="S1986"/>
          <cell r="T1986"/>
          <cell r="U1986"/>
        </row>
        <row r="1987">
          <cell r="I1987" t="str">
            <v>Other Overheads as % of Total Gross Profit</v>
          </cell>
          <cell r="O1987"/>
          <cell r="P1987" t="str">
            <v>112-7350</v>
          </cell>
          <cell r="Q1987" t="str">
            <v>LEX Admin &amp; Other</v>
          </cell>
          <cell r="R1987" t="str">
            <v>LEX Admin &amp; OtherOther Overheads as % of Total Gross Profit</v>
          </cell>
          <cell r="S1987"/>
          <cell r="T1987"/>
          <cell r="U1987"/>
        </row>
        <row r="1988">
          <cell r="I1988" t="str">
            <v>Other Overheads as % of Total Gross Profit</v>
          </cell>
          <cell r="O1988"/>
          <cell r="P1988" t="str">
            <v>100-7350</v>
          </cell>
          <cell r="Q1988" t="str">
            <v>Admin &amp; Other</v>
          </cell>
          <cell r="R1988" t="str">
            <v>Admin &amp; OtherOther Overheads as % of Total Gross Profit</v>
          </cell>
          <cell r="S1988"/>
          <cell r="T1988"/>
          <cell r="U1988"/>
        </row>
        <row r="1989">
          <cell r="I1989" t="str">
            <v>Other Overheads as % of Total Gross Profit</v>
          </cell>
          <cell r="O1989"/>
          <cell r="P1989" t="str">
            <v>122-7350</v>
          </cell>
          <cell r="Q1989" t="str">
            <v>LEX Admin &amp; Other</v>
          </cell>
          <cell r="R1989" t="str">
            <v>LEX Admin &amp; OtherOther Overheads as % of Total Gross Profit</v>
          </cell>
          <cell r="S1989"/>
          <cell r="T1989"/>
          <cell r="U1989"/>
        </row>
        <row r="1990">
          <cell r="I1990" t="str">
            <v>Other Overheads as % of Total Gross Profit</v>
          </cell>
          <cell r="O1990"/>
          <cell r="P1990" t="str">
            <v>162-7350</v>
          </cell>
          <cell r="Q1990" t="str">
            <v>LEX Admin &amp; Other</v>
          </cell>
          <cell r="R1990" t="str">
            <v>LEX Admin &amp; OtherOther Overheads as % of Total Gross Profit</v>
          </cell>
          <cell r="S1990"/>
          <cell r="T1990"/>
          <cell r="U1990"/>
        </row>
        <row r="1991">
          <cell r="I1991" t="str">
            <v>Other Overheads as % of Total Gross Profit</v>
          </cell>
          <cell r="O1991"/>
          <cell r="P1991" t="str">
            <v>121-7350</v>
          </cell>
          <cell r="Q1991" t="str">
            <v>Admin &amp; Other</v>
          </cell>
          <cell r="R1991" t="str">
            <v>Admin &amp; OtherOther Overheads as % of Total Gross Profit</v>
          </cell>
          <cell r="S1991"/>
          <cell r="T1991"/>
          <cell r="U1991"/>
        </row>
        <row r="1992">
          <cell r="I1992" t="str">
            <v>Other Overheads as % of Total Gross Profit</v>
          </cell>
          <cell r="O1992"/>
          <cell r="P1992" t="str">
            <v>330-7350</v>
          </cell>
          <cell r="Q1992" t="str">
            <v>Admin &amp; Other</v>
          </cell>
          <cell r="R1992" t="str">
            <v>Admin &amp; OtherOther Overheads as % of Total Gross Profit</v>
          </cell>
          <cell r="S1992"/>
          <cell r="T1992"/>
          <cell r="U1992"/>
        </row>
        <row r="1993">
          <cell r="I1993" t="str">
            <v>Other Overheads as % of Total Gross Profit</v>
          </cell>
          <cell r="O1993"/>
          <cell r="P1993" t="str">
            <v>260-7350</v>
          </cell>
          <cell r="Q1993" t="str">
            <v>Admin &amp; Other</v>
          </cell>
          <cell r="R1993" t="str">
            <v>Admin &amp; OtherOther Overheads as % of Total Gross Profit</v>
          </cell>
          <cell r="S1993"/>
          <cell r="T1993"/>
          <cell r="U1993"/>
        </row>
        <row r="1994">
          <cell r="I1994" t="str">
            <v>Other Overheads as % of Total Gross Profit</v>
          </cell>
          <cell r="O1994"/>
          <cell r="P1994" t="str">
            <v>147-7350</v>
          </cell>
          <cell r="Q1994" t="str">
            <v>Admin &amp; Other</v>
          </cell>
          <cell r="R1994" t="str">
            <v>Admin &amp; OtherOther Overheads as % of Total Gross Profit</v>
          </cell>
          <cell r="S1994"/>
          <cell r="T1994"/>
          <cell r="U1994"/>
        </row>
        <row r="1995">
          <cell r="I1995" t="str">
            <v>Other Overheads as % of Total Gross Profit</v>
          </cell>
          <cell r="O1995"/>
          <cell r="P1995" t="str">
            <v>200-7350</v>
          </cell>
          <cell r="Q1995" t="str">
            <v>Admin &amp; Other</v>
          </cell>
          <cell r="R1995" t="str">
            <v>Admin &amp; OtherOther Overheads as % of Total Gross Profit</v>
          </cell>
          <cell r="S1995"/>
          <cell r="T1995"/>
          <cell r="U1995"/>
        </row>
        <row r="1996">
          <cell r="I1996" t="str">
            <v>Other Overheads as % of Total Gross Profit</v>
          </cell>
          <cell r="O1996"/>
          <cell r="P1996" t="str">
            <v>221-7350</v>
          </cell>
          <cell r="Q1996" t="str">
            <v>Admin &amp; Other</v>
          </cell>
          <cell r="R1996" t="str">
            <v>Admin &amp; OtherOther Overheads as % of Total Gross Profit</v>
          </cell>
          <cell r="S1996"/>
          <cell r="T1996"/>
          <cell r="U1996"/>
        </row>
        <row r="1997">
          <cell r="I1997" t="str">
            <v>Other Overheads as % of Total Gross Profit</v>
          </cell>
          <cell r="O1997"/>
          <cell r="P1997" t="str">
            <v>400-7350</v>
          </cell>
          <cell r="Q1997" t="str">
            <v>Admin &amp; Other</v>
          </cell>
          <cell r="R1997" t="str">
            <v>Admin &amp; OtherOther Overheads as % of Total Gross Profit</v>
          </cell>
          <cell r="S1997"/>
          <cell r="T1997"/>
          <cell r="U1997"/>
        </row>
        <row r="1998">
          <cell r="I1998" t="str">
            <v>Other Overheads as % of Total Gross Profit</v>
          </cell>
          <cell r="O1998"/>
          <cell r="P1998" t="str">
            <v>410-7350</v>
          </cell>
          <cell r="Q1998" t="str">
            <v>Admin &amp; Other</v>
          </cell>
          <cell r="R1998" t="str">
            <v>Admin &amp; OtherOther Overheads as % of Total Gross Profit</v>
          </cell>
          <cell r="S1998"/>
          <cell r="T1998"/>
          <cell r="U1998"/>
        </row>
        <row r="1999">
          <cell r="I1999" t="str">
            <v>Other Overheads as % of Total Gross Profit</v>
          </cell>
          <cell r="O1999"/>
          <cell r="P1999" t="str">
            <v>420-7350</v>
          </cell>
          <cell r="Q1999" t="str">
            <v>Admin &amp; Other</v>
          </cell>
          <cell r="R1999" t="str">
            <v>Admin &amp; OtherOther Overheads as % of Total Gross Profit</v>
          </cell>
          <cell r="S1999"/>
          <cell r="T1999"/>
          <cell r="U1999"/>
        </row>
        <row r="2000">
          <cell r="I2000" t="str">
            <v>Other Overheads as % of Total Gross Profit</v>
          </cell>
          <cell r="O2000"/>
          <cell r="P2000" t="str">
            <v>421-7350</v>
          </cell>
          <cell r="Q2000" t="str">
            <v>Admin &amp; Other</v>
          </cell>
          <cell r="R2000" t="str">
            <v>Admin &amp; OtherOther Overheads as % of Total Gross Profit</v>
          </cell>
          <cell r="S2000"/>
          <cell r="T2000"/>
          <cell r="U2000"/>
        </row>
        <row r="2001">
          <cell r="I2001" t="str">
            <v>Other Overheads as % of Total Gross Profit</v>
          </cell>
          <cell r="O2001"/>
          <cell r="P2001" t="str">
            <v>460-7350</v>
          </cell>
          <cell r="Q2001" t="str">
            <v>Admin &amp; Other</v>
          </cell>
          <cell r="R2001" t="str">
            <v>Admin &amp; OtherOther Overheads as % of Total Gross Profit</v>
          </cell>
          <cell r="S2001"/>
          <cell r="T2001"/>
          <cell r="U2001"/>
        </row>
        <row r="2002">
          <cell r="I2002" t="str">
            <v>Other Overheads as % of Total Gross Profit</v>
          </cell>
          <cell r="O2002"/>
          <cell r="P2002" t="str">
            <v>300-7350</v>
          </cell>
          <cell r="Q2002" t="str">
            <v>Admin &amp; Other</v>
          </cell>
          <cell r="R2002" t="str">
            <v>Admin &amp; OtherOther Overheads as % of Total Gross Profit</v>
          </cell>
          <cell r="S2002"/>
          <cell r="T2002"/>
          <cell r="U2002"/>
        </row>
        <row r="2003">
          <cell r="I2003" t="str">
            <v>Other Overheads as % of Total Gross Profit</v>
          </cell>
          <cell r="O2003"/>
          <cell r="P2003" t="str">
            <v>310-7350</v>
          </cell>
          <cell r="Q2003" t="str">
            <v>Admin &amp; Other</v>
          </cell>
          <cell r="R2003" t="str">
            <v>Admin &amp; OtherOther Overheads as % of Total Gross Profit</v>
          </cell>
          <cell r="S2003"/>
          <cell r="T2003"/>
          <cell r="U2003"/>
        </row>
        <row r="2004">
          <cell r="I2004" t="str">
            <v>Other Overheads as % of Total Gross Profit</v>
          </cell>
          <cell r="O2004"/>
          <cell r="P2004" t="str">
            <v>321-7350</v>
          </cell>
          <cell r="Q2004" t="str">
            <v>Admin &amp; Other</v>
          </cell>
          <cell r="R2004" t="str">
            <v>Admin &amp; OtherOther Overheads as % of Total Gross Profit</v>
          </cell>
          <cell r="S2004"/>
          <cell r="T2004"/>
          <cell r="U2004"/>
        </row>
        <row r="2005">
          <cell r="I2005" t="str">
            <v>Other Overheads as % of Total Gross Profit</v>
          </cell>
          <cell r="O2005"/>
          <cell r="P2005" t="str">
            <v>360-7350</v>
          </cell>
          <cell r="Q2005" t="str">
            <v>Admin &amp; Other</v>
          </cell>
          <cell r="R2005" t="str">
            <v>Admin &amp; OtherOther Overheads as % of Total Gross Profit</v>
          </cell>
          <cell r="S2005"/>
          <cell r="T2005"/>
          <cell r="U2005"/>
        </row>
        <row r="2006">
          <cell r="I2006" t="str">
            <v>Other Expenses as % of Sales</v>
          </cell>
          <cell r="O2006"/>
          <cell r="P2006" t="str">
            <v>140-7370</v>
          </cell>
          <cell r="Q2006" t="str">
            <v>Service</v>
          </cell>
          <cell r="R2006" t="str">
            <v>ServiceOther Expenses as % of Sales</v>
          </cell>
          <cell r="S2006"/>
          <cell r="T2006"/>
          <cell r="U2006"/>
        </row>
        <row r="2007">
          <cell r="I2007" t="str">
            <v>Other Expenses as % of Sales</v>
          </cell>
          <cell r="O2007"/>
          <cell r="P2007" t="str">
            <v>142-7370</v>
          </cell>
          <cell r="Q2007" t="str">
            <v>Lex Service</v>
          </cell>
          <cell r="R2007" t="str">
            <v>Lex ServiceOther Expenses as % of Sales</v>
          </cell>
          <cell r="S2007"/>
          <cell r="T2007"/>
          <cell r="U2007"/>
        </row>
        <row r="2008">
          <cell r="I2008" t="str">
            <v>Other Expenses as % of Sales</v>
          </cell>
          <cell r="O2008"/>
          <cell r="P2008" t="str">
            <v>132-7370</v>
          </cell>
          <cell r="Q2008" t="str">
            <v>LEX Parts</v>
          </cell>
          <cell r="R2008" t="str">
            <v>LEX PartsOther Expenses as % of Sales</v>
          </cell>
          <cell r="S2008"/>
          <cell r="T2008"/>
          <cell r="U2008"/>
        </row>
        <row r="2009">
          <cell r="I2009" t="str">
            <v>Other Expenses as % of Sales</v>
          </cell>
          <cell r="O2009"/>
          <cell r="P2009" t="str">
            <v>130-7370</v>
          </cell>
          <cell r="Q2009" t="str">
            <v>Parts</v>
          </cell>
          <cell r="R2009" t="str">
            <v>PartsOther Expenses as % of Sales</v>
          </cell>
          <cell r="S2009"/>
          <cell r="T2009"/>
          <cell r="U2009"/>
        </row>
        <row r="2010">
          <cell r="I2010" t="str">
            <v>Other Semi-Fixed Expenses p.u</v>
          </cell>
          <cell r="O2010"/>
          <cell r="P2010" t="str">
            <v>300-7370</v>
          </cell>
          <cell r="Q2010" t="str">
            <v>New Vehicle</v>
          </cell>
          <cell r="R2010" t="str">
            <v>New VehicleOther Semi-Fixed Expenses p.u</v>
          </cell>
          <cell r="S2010"/>
          <cell r="T2010"/>
          <cell r="U2010"/>
        </row>
        <row r="2011">
          <cell r="I2011" t="str">
            <v>Other Semi-Fixed Expenses p.u</v>
          </cell>
          <cell r="O2011"/>
          <cell r="P2011" t="str">
            <v>112-7371</v>
          </cell>
          <cell r="Q2011" t="str">
            <v>LEX New Vehicle</v>
          </cell>
          <cell r="R2011" t="str">
            <v>LEX New VehicleOther Semi-Fixed Expenses p.u</v>
          </cell>
          <cell r="S2011"/>
          <cell r="T2011"/>
          <cell r="U2011"/>
        </row>
        <row r="2012">
          <cell r="I2012" t="str">
            <v>Other Semi-Fixed expenses per retail</v>
          </cell>
          <cell r="O2012"/>
          <cell r="P2012" t="str">
            <v>110-7370</v>
          </cell>
          <cell r="Q2012" t="str">
            <v>Used Vehicle</v>
          </cell>
          <cell r="R2012" t="str">
            <v>Used VehicleOther Semi-Fixed expenses per retail</v>
          </cell>
          <cell r="S2012"/>
          <cell r="T2012"/>
          <cell r="U2012"/>
        </row>
        <row r="2013">
          <cell r="I2013" t="str">
            <v>Other Expenses per vehicle retailed</v>
          </cell>
          <cell r="O2013"/>
          <cell r="P2013" t="str">
            <v>162-7370</v>
          </cell>
          <cell r="Q2013" t="str">
            <v>LEX F&amp;I</v>
          </cell>
          <cell r="R2013" t="str">
            <v>LEX F&amp;IOther Expenses per vehicle retailed</v>
          </cell>
          <cell r="S2013"/>
          <cell r="T2013"/>
          <cell r="U2013"/>
        </row>
        <row r="2014">
          <cell r="I2014" t="str">
            <v>Other Expenses per vehicle retailed</v>
          </cell>
          <cell r="O2014"/>
          <cell r="P2014" t="str">
            <v>260-7370</v>
          </cell>
          <cell r="Q2014" t="str">
            <v>F&amp;I</v>
          </cell>
          <cell r="R2014" t="str">
            <v>F&amp;IOther Expenses per vehicle retailed</v>
          </cell>
          <cell r="S2014"/>
          <cell r="T2014"/>
          <cell r="U2014"/>
        </row>
        <row r="2015">
          <cell r="I2015" t="str">
            <v>Other Expenses per vehicle retailed</v>
          </cell>
          <cell r="O2015"/>
          <cell r="P2015" t="str">
            <v>460-7370</v>
          </cell>
          <cell r="Q2015" t="str">
            <v>F&amp;I</v>
          </cell>
          <cell r="R2015" t="str">
            <v>F&amp;IOther Expenses per vehicle retailed</v>
          </cell>
          <cell r="S2015"/>
          <cell r="T2015"/>
          <cell r="U2015"/>
        </row>
        <row r="2016">
          <cell r="I2016" t="str">
            <v>Other Expenses per vehicle retailed</v>
          </cell>
          <cell r="O2016"/>
          <cell r="P2016" t="str">
            <v>360-7370</v>
          </cell>
          <cell r="Q2016" t="str">
            <v>F&amp;I</v>
          </cell>
          <cell r="R2016" t="str">
            <v>F&amp;IOther Expenses per vehicle retailed</v>
          </cell>
          <cell r="S2016"/>
          <cell r="T2016"/>
          <cell r="U2016"/>
        </row>
        <row r="2017">
          <cell r="I2017" t="str">
            <v>Other Expenses per vehicle retailed</v>
          </cell>
          <cell r="O2017"/>
          <cell r="P2017" t="str">
            <v>160-7370</v>
          </cell>
          <cell r="Q2017" t="str">
            <v>F&amp;I</v>
          </cell>
          <cell r="R2017" t="str">
            <v>F&amp;IOther Expenses per vehicle retailed</v>
          </cell>
          <cell r="S2017"/>
          <cell r="T2017"/>
          <cell r="U2017"/>
        </row>
        <row r="2018">
          <cell r="I2018" t="str">
            <v>Other Semi-Fixed expenses per retail</v>
          </cell>
          <cell r="O2018"/>
          <cell r="P2018" t="str">
            <v>122-7370</v>
          </cell>
          <cell r="Q2018" t="str">
            <v>LEX Used Vehicle</v>
          </cell>
          <cell r="R2018" t="str">
            <v>LEX Used VehicleOther Semi-Fixed expenses per retail</v>
          </cell>
          <cell r="S2018"/>
          <cell r="T2018"/>
          <cell r="U2018"/>
        </row>
        <row r="2019">
          <cell r="I2019" t="str">
            <v>Other Semi-Fixed Expenses p.u</v>
          </cell>
          <cell r="O2019"/>
          <cell r="P2019" t="str">
            <v>100-7371</v>
          </cell>
          <cell r="Q2019" t="str">
            <v>New Vehicle</v>
          </cell>
          <cell r="R2019" t="str">
            <v>New VehicleOther Semi-Fixed Expenses p.u</v>
          </cell>
          <cell r="S2019"/>
          <cell r="T2019"/>
          <cell r="U2019"/>
        </row>
        <row r="2020">
          <cell r="I2020" t="str">
            <v>Other Semi-Fixed Expenses p.u</v>
          </cell>
          <cell r="O2020"/>
          <cell r="P2020" t="str">
            <v>200-7371</v>
          </cell>
          <cell r="Q2020" t="str">
            <v>New Vehicle</v>
          </cell>
          <cell r="R2020" t="str">
            <v>New VehicleOther Semi-Fixed Expenses p.u</v>
          </cell>
          <cell r="S2020"/>
          <cell r="T2020"/>
          <cell r="U2020"/>
        </row>
        <row r="2021">
          <cell r="I2021" t="str">
            <v>Other Semi-Fixed Expenses p.u</v>
          </cell>
          <cell r="O2021"/>
          <cell r="P2021" t="str">
            <v>300-7371</v>
          </cell>
          <cell r="Q2021" t="str">
            <v>New Vehicle</v>
          </cell>
          <cell r="R2021" t="str">
            <v>New VehicleOther Semi-Fixed Expenses p.u</v>
          </cell>
          <cell r="S2021"/>
          <cell r="T2021"/>
          <cell r="U2021"/>
        </row>
        <row r="2022">
          <cell r="I2022" t="str">
            <v>Other Expenses as % of Sales</v>
          </cell>
          <cell r="O2022"/>
          <cell r="P2022" t="str">
            <v>936-7370</v>
          </cell>
          <cell r="Q2022" t="str">
            <v>Bridgestone</v>
          </cell>
          <cell r="R2022" t="str">
            <v>BridgestoneOther Expenses as % of Sales</v>
          </cell>
          <cell r="S2022"/>
          <cell r="T2022"/>
          <cell r="U2022"/>
        </row>
        <row r="2023">
          <cell r="I2023" t="str">
            <v>Other Expenses as % of Sales</v>
          </cell>
          <cell r="O2023"/>
          <cell r="P2023" t="str">
            <v>935-7370</v>
          </cell>
          <cell r="Q2023" t="str">
            <v>Bridgestone</v>
          </cell>
          <cell r="R2023" t="str">
            <v>BridgestoneOther Expenses as % of Sales</v>
          </cell>
          <cell r="S2023"/>
          <cell r="T2023"/>
          <cell r="U2023"/>
        </row>
        <row r="2024">
          <cell r="I2024" t="str">
            <v>Other Expenses as % of Sales</v>
          </cell>
          <cell r="O2024"/>
          <cell r="P2024" t="str">
            <v>230-7370</v>
          </cell>
          <cell r="Q2024" t="str">
            <v>Parts</v>
          </cell>
          <cell r="R2024" t="str">
            <v>PartsOther Expenses as % of Sales</v>
          </cell>
          <cell r="S2024"/>
          <cell r="T2024"/>
          <cell r="U2024"/>
        </row>
        <row r="2025">
          <cell r="I2025" t="str">
            <v>Other Expenses as % of Sales</v>
          </cell>
          <cell r="O2025"/>
          <cell r="P2025" t="str">
            <v>430-7370</v>
          </cell>
          <cell r="Q2025" t="str">
            <v>Parts</v>
          </cell>
          <cell r="R2025" t="str">
            <v>PartsOther Expenses as % of Sales</v>
          </cell>
          <cell r="S2025"/>
          <cell r="T2025"/>
          <cell r="U2025"/>
        </row>
        <row r="2026">
          <cell r="I2026" t="str">
            <v>Other Expenses as % of Sales</v>
          </cell>
          <cell r="O2026"/>
          <cell r="P2026" t="str">
            <v>330-7370</v>
          </cell>
          <cell r="Q2026" t="str">
            <v>Parts</v>
          </cell>
          <cell r="R2026" t="str">
            <v>PartsOther Expenses as % of Sales</v>
          </cell>
          <cell r="S2026"/>
          <cell r="T2026"/>
          <cell r="U2026"/>
        </row>
        <row r="2027">
          <cell r="I2027" t="str">
            <v>Other Expenses as % of Sales</v>
          </cell>
          <cell r="O2027"/>
          <cell r="P2027" t="str">
            <v>240-7370</v>
          </cell>
          <cell r="Q2027" t="str">
            <v>Service</v>
          </cell>
          <cell r="R2027" t="str">
            <v>ServiceOther Expenses as % of Sales</v>
          </cell>
          <cell r="S2027"/>
          <cell r="T2027"/>
          <cell r="U2027"/>
        </row>
        <row r="2028">
          <cell r="I2028" t="str">
            <v>Other Expenses as % of Sales</v>
          </cell>
          <cell r="O2028"/>
          <cell r="P2028" t="str">
            <v>440-7370</v>
          </cell>
          <cell r="Q2028" t="str">
            <v>Service</v>
          </cell>
          <cell r="R2028" t="str">
            <v>ServiceOther Expenses as % of Sales</v>
          </cell>
          <cell r="S2028"/>
          <cell r="T2028"/>
          <cell r="U2028"/>
        </row>
        <row r="2029">
          <cell r="I2029" t="str">
            <v>Other Expenses as % of Sales</v>
          </cell>
          <cell r="O2029"/>
          <cell r="P2029" t="str">
            <v>340-7370</v>
          </cell>
          <cell r="Q2029" t="str">
            <v>Service</v>
          </cell>
          <cell r="R2029" t="str">
            <v>ServiceOther Expenses as % of Sales</v>
          </cell>
          <cell r="S2029"/>
          <cell r="T2029"/>
          <cell r="U2029"/>
        </row>
        <row r="2030">
          <cell r="I2030" t="str">
            <v>Other Expenses as % of Sales</v>
          </cell>
          <cell r="O2030"/>
          <cell r="P2030" t="str">
            <v>147-7370</v>
          </cell>
          <cell r="Q2030" t="str">
            <v>Service</v>
          </cell>
          <cell r="R2030" t="str">
            <v>ServiceOther Expenses as % of Sales</v>
          </cell>
          <cell r="S2030"/>
          <cell r="T2030"/>
          <cell r="U2030"/>
        </row>
        <row r="2031">
          <cell r="I2031" t="str">
            <v>Other Semi-Fixed expenses per retail</v>
          </cell>
          <cell r="O2031"/>
          <cell r="P2031" t="str">
            <v>210-7370</v>
          </cell>
          <cell r="Q2031" t="str">
            <v>Used Vehicle</v>
          </cell>
          <cell r="R2031" t="str">
            <v>Used VehicleOther Semi-Fixed expenses per retail</v>
          </cell>
          <cell r="S2031"/>
          <cell r="T2031"/>
          <cell r="U2031"/>
        </row>
        <row r="2032">
          <cell r="I2032" t="str">
            <v>Other Semi-Fixed expenses per retail</v>
          </cell>
          <cell r="O2032"/>
          <cell r="P2032" t="str">
            <v>220-7370</v>
          </cell>
          <cell r="Q2032" t="str">
            <v>Used Vehicle</v>
          </cell>
          <cell r="R2032" t="str">
            <v>Used VehicleOther Semi-Fixed expenses per retail</v>
          </cell>
          <cell r="S2032"/>
          <cell r="T2032"/>
          <cell r="U2032"/>
        </row>
        <row r="2033">
          <cell r="I2033" t="str">
            <v>Other Semi-Fixed expenses per retail</v>
          </cell>
          <cell r="O2033"/>
          <cell r="P2033" t="str">
            <v>221-7370</v>
          </cell>
          <cell r="Q2033" t="str">
            <v>Used Vehicle</v>
          </cell>
          <cell r="R2033" t="str">
            <v>Used VehicleOther Semi-Fixed expenses per retail</v>
          </cell>
          <cell r="S2033"/>
          <cell r="T2033"/>
          <cell r="U2033"/>
        </row>
        <row r="2034">
          <cell r="I2034" t="str">
            <v>Other Semi-Fixed expenses per retail</v>
          </cell>
          <cell r="O2034"/>
          <cell r="P2034" t="str">
            <v>410-7370</v>
          </cell>
          <cell r="Q2034" t="str">
            <v>Used Vehicle</v>
          </cell>
          <cell r="R2034" t="str">
            <v>Used VehicleOther Semi-Fixed expenses per retail</v>
          </cell>
          <cell r="S2034"/>
          <cell r="T2034"/>
          <cell r="U2034"/>
        </row>
        <row r="2035">
          <cell r="I2035" t="str">
            <v>Other Semi-Fixed expenses per retail</v>
          </cell>
          <cell r="O2035"/>
          <cell r="P2035" t="str">
            <v>420-7370</v>
          </cell>
          <cell r="Q2035" t="str">
            <v>Used Vehicle</v>
          </cell>
          <cell r="R2035" t="str">
            <v>Used VehicleOther Semi-Fixed expenses per retail</v>
          </cell>
          <cell r="S2035"/>
          <cell r="T2035"/>
          <cell r="U2035"/>
        </row>
        <row r="2036">
          <cell r="I2036" t="str">
            <v>Other Semi-Fixed expenses per retail</v>
          </cell>
          <cell r="O2036"/>
          <cell r="P2036" t="str">
            <v>421-7370</v>
          </cell>
          <cell r="Q2036" t="str">
            <v>Used Vehicle</v>
          </cell>
          <cell r="R2036" t="str">
            <v>Used VehicleOther Semi-Fixed expenses per retail</v>
          </cell>
          <cell r="S2036"/>
          <cell r="T2036"/>
          <cell r="U2036"/>
        </row>
        <row r="2037">
          <cell r="I2037" t="str">
            <v>Other Semi-Fixed expenses per retail</v>
          </cell>
          <cell r="O2037"/>
          <cell r="P2037" t="str">
            <v>310-7370</v>
          </cell>
          <cell r="Q2037" t="str">
            <v>Used Vehicle</v>
          </cell>
          <cell r="R2037" t="str">
            <v>Used VehicleOther Semi-Fixed expenses per retail</v>
          </cell>
          <cell r="S2037"/>
          <cell r="T2037"/>
          <cell r="U2037"/>
        </row>
        <row r="2038">
          <cell r="I2038" t="str">
            <v>Other Semi-Fixed expenses per retail</v>
          </cell>
          <cell r="O2038"/>
          <cell r="P2038" t="str">
            <v>321-7370</v>
          </cell>
          <cell r="Q2038" t="str">
            <v>Used Vehicle</v>
          </cell>
          <cell r="R2038" t="str">
            <v>Used VehicleOther Semi-Fixed expenses per retail</v>
          </cell>
          <cell r="S2038"/>
          <cell r="T2038"/>
          <cell r="U2038"/>
        </row>
        <row r="2039">
          <cell r="I2039" t="str">
            <v>Other Semi-Fixed expenses per retail</v>
          </cell>
          <cell r="O2039"/>
          <cell r="P2039" t="str">
            <v>120-7370</v>
          </cell>
          <cell r="Q2039" t="str">
            <v>Used Vehicle</v>
          </cell>
          <cell r="R2039" t="str">
            <v>Used VehicleOther Semi-Fixed expenses per retail</v>
          </cell>
          <cell r="S2039"/>
          <cell r="T2039"/>
          <cell r="U2039"/>
        </row>
        <row r="2040">
          <cell r="I2040" t="str">
            <v>Other Semi-Fixed expenses per retail</v>
          </cell>
          <cell r="O2040"/>
          <cell r="P2040" t="str">
            <v>121-7370</v>
          </cell>
          <cell r="Q2040" t="str">
            <v>Used Vehicle</v>
          </cell>
          <cell r="R2040" t="str">
            <v>Used VehicleOther Semi-Fixed expenses per retail</v>
          </cell>
          <cell r="S2040"/>
          <cell r="T2040"/>
          <cell r="U2040"/>
        </row>
        <row r="2041">
          <cell r="I2041" t="str">
            <v>Other Expenses as % of Sales</v>
          </cell>
          <cell r="O2041"/>
          <cell r="P2041" t="str">
            <v>140-7371</v>
          </cell>
          <cell r="Q2041" t="str">
            <v>Service</v>
          </cell>
          <cell r="R2041" t="str">
            <v>ServiceOther Expenses as % of Sales</v>
          </cell>
          <cell r="S2041"/>
          <cell r="T2041"/>
          <cell r="U2041"/>
        </row>
        <row r="2042">
          <cell r="I2042" t="str">
            <v>Other Expenses as % of Sales</v>
          </cell>
          <cell r="O2042"/>
          <cell r="P2042" t="str">
            <v>142-7371</v>
          </cell>
          <cell r="Q2042" t="str">
            <v>Lex Service</v>
          </cell>
          <cell r="R2042" t="str">
            <v>Lex ServiceOther Expenses as % of Sales</v>
          </cell>
          <cell r="S2042"/>
          <cell r="T2042"/>
          <cell r="U2042"/>
        </row>
        <row r="2043">
          <cell r="I2043" t="str">
            <v>Other Expenses as % of Sales</v>
          </cell>
          <cell r="O2043"/>
          <cell r="P2043" t="str">
            <v>132-7371</v>
          </cell>
          <cell r="Q2043" t="str">
            <v>LEX Parts</v>
          </cell>
          <cell r="R2043" t="str">
            <v>LEX PartsOther Expenses as % of Sales</v>
          </cell>
          <cell r="S2043"/>
          <cell r="T2043"/>
          <cell r="U2043"/>
        </row>
        <row r="2044">
          <cell r="I2044" t="str">
            <v>Other Expenses as % of Sales</v>
          </cell>
          <cell r="O2044"/>
          <cell r="P2044" t="str">
            <v>130-7371</v>
          </cell>
          <cell r="Q2044" t="str">
            <v>Parts</v>
          </cell>
          <cell r="R2044" t="str">
            <v>PartsOther Expenses as % of Sales</v>
          </cell>
          <cell r="S2044"/>
          <cell r="T2044"/>
          <cell r="U2044"/>
        </row>
        <row r="2045">
          <cell r="I2045" t="str">
            <v>Advertising p.u.</v>
          </cell>
          <cell r="O2045"/>
          <cell r="P2045" t="str">
            <v>210-7385</v>
          </cell>
          <cell r="Q2045" t="str">
            <v>New Vehicle</v>
          </cell>
          <cell r="R2045" t="str">
            <v>New VehicleAdvertising p.u.</v>
          </cell>
          <cell r="S2045"/>
          <cell r="T2045"/>
          <cell r="U2045"/>
        </row>
        <row r="2046">
          <cell r="I2046" t="str">
            <v>Advertising p.u.</v>
          </cell>
          <cell r="O2046"/>
          <cell r="P2046" t="str">
            <v>100-7385</v>
          </cell>
          <cell r="Q2046" t="str">
            <v>New Vehicle</v>
          </cell>
          <cell r="R2046" t="str">
            <v>New VehicleAdvertising p.u.</v>
          </cell>
          <cell r="S2046"/>
          <cell r="T2046"/>
          <cell r="U2046"/>
        </row>
        <row r="2047">
          <cell r="I2047" t="str">
            <v>Other Semi-Fixed expenses per retail</v>
          </cell>
          <cell r="O2047"/>
          <cell r="P2047" t="str">
            <v>110-7371</v>
          </cell>
          <cell r="Q2047" t="str">
            <v>Used Vehicle</v>
          </cell>
          <cell r="R2047" t="str">
            <v>Used VehicleOther Semi-Fixed expenses per retail</v>
          </cell>
          <cell r="S2047"/>
          <cell r="T2047"/>
          <cell r="U2047"/>
        </row>
        <row r="2048">
          <cell r="I2048" t="str">
            <v>Other Expenses per vehicle retailed</v>
          </cell>
          <cell r="O2048"/>
          <cell r="P2048" t="str">
            <v>162-7371</v>
          </cell>
          <cell r="Q2048" t="str">
            <v>LEX F&amp;I</v>
          </cell>
          <cell r="R2048" t="str">
            <v>LEX F&amp;IOther Expenses per vehicle retailed</v>
          </cell>
          <cell r="S2048"/>
          <cell r="T2048"/>
          <cell r="U2048"/>
        </row>
        <row r="2049">
          <cell r="I2049" t="str">
            <v>Other Expenses per vehicle retailed</v>
          </cell>
          <cell r="O2049"/>
          <cell r="P2049" t="str">
            <v>260-7371</v>
          </cell>
          <cell r="Q2049" t="str">
            <v>F&amp;I</v>
          </cell>
          <cell r="R2049" t="str">
            <v>F&amp;IOther Expenses per vehicle retailed</v>
          </cell>
          <cell r="S2049"/>
          <cell r="T2049"/>
          <cell r="U2049"/>
        </row>
        <row r="2050">
          <cell r="I2050" t="str">
            <v>Other Expenses per vehicle retailed</v>
          </cell>
          <cell r="O2050"/>
          <cell r="P2050" t="str">
            <v>460-7371</v>
          </cell>
          <cell r="Q2050" t="str">
            <v>F&amp;I</v>
          </cell>
          <cell r="R2050" t="str">
            <v>F&amp;IOther Expenses per vehicle retailed</v>
          </cell>
          <cell r="S2050"/>
          <cell r="T2050"/>
          <cell r="U2050"/>
        </row>
        <row r="2051">
          <cell r="I2051" t="str">
            <v>Other Expenses per vehicle retailed</v>
          </cell>
          <cell r="O2051"/>
          <cell r="P2051" t="str">
            <v>360-7371</v>
          </cell>
          <cell r="Q2051" t="str">
            <v>F&amp;I</v>
          </cell>
          <cell r="R2051" t="str">
            <v>F&amp;IOther Expenses per vehicle retailed</v>
          </cell>
          <cell r="S2051"/>
          <cell r="T2051"/>
          <cell r="U2051"/>
        </row>
        <row r="2052">
          <cell r="I2052" t="str">
            <v>Other Expenses per vehicle retailed</v>
          </cell>
          <cell r="O2052"/>
          <cell r="P2052" t="str">
            <v>160-7371</v>
          </cell>
          <cell r="Q2052" t="str">
            <v>F&amp;I</v>
          </cell>
          <cell r="R2052" t="str">
            <v>F&amp;IOther Expenses per vehicle retailed</v>
          </cell>
          <cell r="S2052"/>
          <cell r="T2052"/>
          <cell r="U2052"/>
        </row>
        <row r="2053">
          <cell r="I2053" t="str">
            <v>Other Semi-Fixed expenses per retail</v>
          </cell>
          <cell r="O2053"/>
          <cell r="P2053" t="str">
            <v>122-7371</v>
          </cell>
          <cell r="Q2053" t="str">
            <v>LEX Used Vehicle</v>
          </cell>
          <cell r="R2053" t="str">
            <v>LEX Used VehicleOther Semi-Fixed expenses per retail</v>
          </cell>
          <cell r="S2053"/>
          <cell r="T2053"/>
          <cell r="U2053"/>
        </row>
        <row r="2054">
          <cell r="I2054" t="str">
            <v>Other Overheads as % of Total Gross Profit</v>
          </cell>
          <cell r="O2054"/>
          <cell r="P2054" t="str">
            <v>170-7371</v>
          </cell>
          <cell r="Q2054" t="str">
            <v>Admin &amp; Other</v>
          </cell>
          <cell r="R2054" t="str">
            <v>Admin &amp; OtherOther Overheads as % of Total Gross Profit</v>
          </cell>
          <cell r="S2054"/>
          <cell r="T2054"/>
          <cell r="U2054"/>
        </row>
        <row r="2055">
          <cell r="I2055" t="str">
            <v>Advertising p.u.</v>
          </cell>
          <cell r="O2055"/>
          <cell r="P2055" t="str">
            <v>112-7385</v>
          </cell>
          <cell r="Q2055" t="str">
            <v>LEX New Vehicle</v>
          </cell>
          <cell r="R2055" t="str">
            <v>LEX New VehicleAdvertising p.u.</v>
          </cell>
          <cell r="S2055"/>
          <cell r="T2055"/>
          <cell r="U2055"/>
        </row>
        <row r="2056">
          <cell r="I2056" t="str">
            <v>Advertising p.u.</v>
          </cell>
          <cell r="O2056"/>
          <cell r="P2056" t="str">
            <v>210-7390</v>
          </cell>
          <cell r="Q2056" t="str">
            <v>New Vehicle</v>
          </cell>
          <cell r="R2056" t="str">
            <v>New VehicleAdvertising p.u.</v>
          </cell>
          <cell r="S2056"/>
          <cell r="T2056"/>
          <cell r="U2056"/>
        </row>
        <row r="2057">
          <cell r="I2057" t="str">
            <v>Other Expenses as % of Sales</v>
          </cell>
          <cell r="O2057"/>
          <cell r="P2057" t="str">
            <v>936-7371</v>
          </cell>
          <cell r="Q2057" t="str">
            <v>Bridgestone</v>
          </cell>
          <cell r="R2057" t="str">
            <v>BridgestoneOther Expenses as % of Sales</v>
          </cell>
          <cell r="S2057"/>
          <cell r="T2057"/>
          <cell r="U2057"/>
        </row>
        <row r="2058">
          <cell r="I2058" t="str">
            <v>Other Expenses as % of Sales</v>
          </cell>
          <cell r="O2058"/>
          <cell r="P2058" t="str">
            <v>935-7371</v>
          </cell>
          <cell r="Q2058" t="str">
            <v>Bridgestone</v>
          </cell>
          <cell r="R2058" t="str">
            <v>BridgestoneOther Expenses as % of Sales</v>
          </cell>
          <cell r="S2058"/>
          <cell r="T2058"/>
          <cell r="U2058"/>
        </row>
        <row r="2059">
          <cell r="I2059" t="str">
            <v>Other Expenses as % of Sales</v>
          </cell>
          <cell r="O2059"/>
          <cell r="P2059" t="str">
            <v>230-7371</v>
          </cell>
          <cell r="Q2059" t="str">
            <v>Parts</v>
          </cell>
          <cell r="R2059" t="str">
            <v>PartsOther Expenses as % of Sales</v>
          </cell>
          <cell r="S2059"/>
          <cell r="T2059"/>
          <cell r="U2059"/>
        </row>
        <row r="2060">
          <cell r="I2060" t="str">
            <v>Other Expenses as % of Sales</v>
          </cell>
          <cell r="O2060"/>
          <cell r="P2060" t="str">
            <v>430-7371</v>
          </cell>
          <cell r="Q2060" t="str">
            <v>Parts</v>
          </cell>
          <cell r="R2060" t="str">
            <v>PartsOther Expenses as % of Sales</v>
          </cell>
          <cell r="S2060"/>
          <cell r="T2060"/>
          <cell r="U2060"/>
        </row>
        <row r="2061">
          <cell r="I2061" t="str">
            <v>Other Expenses as % of Sales</v>
          </cell>
          <cell r="O2061"/>
          <cell r="P2061" t="str">
            <v>330-7371</v>
          </cell>
          <cell r="Q2061" t="str">
            <v>Parts</v>
          </cell>
          <cell r="R2061" t="str">
            <v>PartsOther Expenses as % of Sales</v>
          </cell>
          <cell r="S2061"/>
          <cell r="T2061"/>
          <cell r="U2061"/>
        </row>
        <row r="2062">
          <cell r="I2062" t="str">
            <v>Other Expenses as % of Sales</v>
          </cell>
          <cell r="O2062"/>
          <cell r="P2062" t="str">
            <v>240-7371</v>
          </cell>
          <cell r="Q2062" t="str">
            <v>Service</v>
          </cell>
          <cell r="R2062" t="str">
            <v>ServiceOther Expenses as % of Sales</v>
          </cell>
          <cell r="S2062"/>
          <cell r="T2062"/>
          <cell r="U2062"/>
        </row>
        <row r="2063">
          <cell r="I2063" t="str">
            <v>Other Expenses as % of Sales</v>
          </cell>
          <cell r="O2063"/>
          <cell r="P2063" t="str">
            <v>440-7371</v>
          </cell>
          <cell r="Q2063" t="str">
            <v>Service</v>
          </cell>
          <cell r="R2063" t="str">
            <v>ServiceOther Expenses as % of Sales</v>
          </cell>
          <cell r="S2063"/>
          <cell r="T2063"/>
          <cell r="U2063"/>
        </row>
        <row r="2064">
          <cell r="I2064" t="str">
            <v>Other Expenses as % of Sales</v>
          </cell>
          <cell r="O2064"/>
          <cell r="P2064" t="str">
            <v>340-7371</v>
          </cell>
          <cell r="Q2064" t="str">
            <v>Service</v>
          </cell>
          <cell r="R2064" t="str">
            <v>ServiceOther Expenses as % of Sales</v>
          </cell>
          <cell r="S2064"/>
          <cell r="T2064"/>
          <cell r="U2064"/>
        </row>
        <row r="2065">
          <cell r="I2065" t="str">
            <v>Other Expenses as % of Sales</v>
          </cell>
          <cell r="O2065"/>
          <cell r="P2065" t="str">
            <v>147-7371</v>
          </cell>
          <cell r="Q2065" t="str">
            <v>Service</v>
          </cell>
          <cell r="R2065" t="str">
            <v>ServiceOther Expenses as % of Sales</v>
          </cell>
          <cell r="S2065"/>
          <cell r="T2065"/>
          <cell r="U2065"/>
        </row>
        <row r="2066">
          <cell r="I2066" t="str">
            <v>Other Semi-Fixed expenses per retail</v>
          </cell>
          <cell r="O2066"/>
          <cell r="P2066" t="str">
            <v>210-7371</v>
          </cell>
          <cell r="Q2066" t="str">
            <v>Used Vehicle</v>
          </cell>
          <cell r="R2066" t="str">
            <v>Used VehicleOther Semi-Fixed expenses per retail</v>
          </cell>
          <cell r="S2066"/>
          <cell r="T2066"/>
          <cell r="U2066"/>
        </row>
        <row r="2067">
          <cell r="I2067" t="str">
            <v>Other Semi-Fixed expenses per retail</v>
          </cell>
          <cell r="O2067"/>
          <cell r="P2067" t="str">
            <v>220-7371</v>
          </cell>
          <cell r="Q2067" t="str">
            <v>Used Vehicle</v>
          </cell>
          <cell r="R2067" t="str">
            <v>Used VehicleOther Semi-Fixed expenses per retail</v>
          </cell>
          <cell r="S2067"/>
          <cell r="T2067"/>
          <cell r="U2067"/>
        </row>
        <row r="2068">
          <cell r="I2068" t="str">
            <v>Other Semi-Fixed expenses per retail</v>
          </cell>
          <cell r="O2068"/>
          <cell r="P2068" t="str">
            <v>221-7371</v>
          </cell>
          <cell r="Q2068" t="str">
            <v>Used Vehicle</v>
          </cell>
          <cell r="R2068" t="str">
            <v>Used VehicleOther Semi-Fixed expenses per retail</v>
          </cell>
          <cell r="S2068"/>
          <cell r="T2068"/>
          <cell r="U2068"/>
        </row>
        <row r="2069">
          <cell r="I2069" t="str">
            <v>Other Semi-Fixed expenses per retail</v>
          </cell>
          <cell r="O2069"/>
          <cell r="P2069" t="str">
            <v>420-7371</v>
          </cell>
          <cell r="Q2069" t="str">
            <v>Used Vehicle</v>
          </cell>
          <cell r="R2069" t="str">
            <v>Used VehicleOther Semi-Fixed expenses per retail</v>
          </cell>
          <cell r="S2069"/>
          <cell r="T2069"/>
          <cell r="U2069"/>
        </row>
        <row r="2070">
          <cell r="I2070" t="str">
            <v>Other Semi-Fixed expenses per retail</v>
          </cell>
          <cell r="O2070"/>
          <cell r="P2070" t="str">
            <v>421-7371</v>
          </cell>
          <cell r="Q2070" t="str">
            <v>Used Vehicle</v>
          </cell>
          <cell r="R2070" t="str">
            <v>Used VehicleOther Semi-Fixed expenses per retail</v>
          </cell>
          <cell r="S2070"/>
          <cell r="T2070"/>
          <cell r="U2070"/>
        </row>
        <row r="2071">
          <cell r="I2071" t="str">
            <v>Other Semi-Fixed expenses per retail</v>
          </cell>
          <cell r="O2071"/>
          <cell r="P2071" t="str">
            <v>310-7371</v>
          </cell>
          <cell r="Q2071" t="str">
            <v>Used Vehicle</v>
          </cell>
          <cell r="R2071" t="str">
            <v>Used VehicleOther Semi-Fixed expenses per retail</v>
          </cell>
          <cell r="S2071"/>
          <cell r="T2071"/>
          <cell r="U2071"/>
        </row>
        <row r="2072">
          <cell r="I2072" t="str">
            <v>Other Semi-Fixed expenses per retail</v>
          </cell>
          <cell r="O2072"/>
          <cell r="P2072" t="str">
            <v>321-7371</v>
          </cell>
          <cell r="Q2072" t="str">
            <v>Used Vehicle</v>
          </cell>
          <cell r="R2072" t="str">
            <v>Used VehicleOther Semi-Fixed expenses per retail</v>
          </cell>
          <cell r="S2072"/>
          <cell r="T2072"/>
          <cell r="U2072"/>
        </row>
        <row r="2073">
          <cell r="I2073" t="str">
            <v>Other Semi-Fixed expenses per retail</v>
          </cell>
          <cell r="O2073"/>
          <cell r="P2073" t="str">
            <v>121-7371</v>
          </cell>
          <cell r="Q2073" t="str">
            <v>Used Vehicle</v>
          </cell>
          <cell r="R2073" t="str">
            <v>Used VehicleOther Semi-Fixed expenses per retail</v>
          </cell>
          <cell r="S2073"/>
          <cell r="T2073"/>
          <cell r="U2073"/>
        </row>
        <row r="2074">
          <cell r="I2074" t="str">
            <v>Other Overheads as % of Total Gross Profit</v>
          </cell>
          <cell r="O2074"/>
          <cell r="P2074" t="str">
            <v>140-7380</v>
          </cell>
          <cell r="Q2074" t="str">
            <v>Admin &amp; Other</v>
          </cell>
          <cell r="R2074" t="str">
            <v>Admin &amp; OtherOther Overheads as % of Total Gross Profit</v>
          </cell>
          <cell r="S2074"/>
          <cell r="T2074"/>
          <cell r="U2074"/>
        </row>
        <row r="2075">
          <cell r="I2075" t="str">
            <v>Other Overheads as % of Total Gross Profit</v>
          </cell>
          <cell r="O2075"/>
          <cell r="P2075" t="str">
            <v>142-7380</v>
          </cell>
          <cell r="Q2075" t="str">
            <v>LEX Admin &amp; Other</v>
          </cell>
          <cell r="R2075" t="str">
            <v>LEX Admin &amp; OtherOther Overheads as % of Total Gross Profit</v>
          </cell>
          <cell r="S2075"/>
          <cell r="T2075"/>
          <cell r="U2075"/>
        </row>
        <row r="2076">
          <cell r="I2076" t="str">
            <v>Other Overheads as % of Total Gross Profit</v>
          </cell>
          <cell r="O2076"/>
          <cell r="P2076" t="str">
            <v>132-7380</v>
          </cell>
          <cell r="Q2076" t="str">
            <v>LEX Admin &amp; Other</v>
          </cell>
          <cell r="R2076" t="str">
            <v>LEX Admin &amp; OtherOther Overheads as % of Total Gross Profit</v>
          </cell>
          <cell r="S2076"/>
          <cell r="T2076"/>
          <cell r="U2076"/>
        </row>
        <row r="2077">
          <cell r="I2077" t="str">
            <v>Other Overheads as % of Total Gross Profit</v>
          </cell>
          <cell r="O2077"/>
          <cell r="P2077" t="str">
            <v>130-7380</v>
          </cell>
          <cell r="Q2077" t="str">
            <v>Admin &amp; Other</v>
          </cell>
          <cell r="R2077" t="str">
            <v>Admin &amp; OtherOther Overheads as % of Total Gross Profit</v>
          </cell>
          <cell r="S2077"/>
          <cell r="T2077"/>
          <cell r="U2077"/>
        </row>
        <row r="2078">
          <cell r="I2078" t="str">
            <v>Other Overheads as % of Total Gross Profit</v>
          </cell>
          <cell r="O2078"/>
          <cell r="P2078" t="str">
            <v>112-7380</v>
          </cell>
          <cell r="Q2078" t="str">
            <v>LEX Admin &amp; Other</v>
          </cell>
          <cell r="R2078" t="str">
            <v>LEX Admin &amp; OtherOther Overheads as % of Total Gross Profit</v>
          </cell>
          <cell r="S2078"/>
          <cell r="T2078"/>
          <cell r="U2078"/>
        </row>
        <row r="2079">
          <cell r="I2079" t="str">
            <v>Other Overheads as % of Total Gross Profit</v>
          </cell>
          <cell r="O2079"/>
          <cell r="P2079" t="str">
            <v>100-7380</v>
          </cell>
          <cell r="Q2079" t="str">
            <v>Admin &amp; Other</v>
          </cell>
          <cell r="R2079" t="str">
            <v>Admin &amp; OtherOther Overheads as % of Total Gross Profit</v>
          </cell>
          <cell r="S2079"/>
          <cell r="T2079"/>
          <cell r="U2079"/>
        </row>
        <row r="2080">
          <cell r="I2080" t="str">
            <v>Other Overheads as % of Total Gross Profit</v>
          </cell>
          <cell r="O2080"/>
          <cell r="P2080" t="str">
            <v>110-7380</v>
          </cell>
          <cell r="Q2080" t="str">
            <v>Admin &amp; Other</v>
          </cell>
          <cell r="R2080" t="str">
            <v>Admin &amp; OtherOther Overheads as % of Total Gross Profit</v>
          </cell>
          <cell r="S2080"/>
          <cell r="T2080"/>
          <cell r="U2080"/>
        </row>
        <row r="2081">
          <cell r="I2081" t="str">
            <v>Other Overheads as % of Total Gross Profit</v>
          </cell>
          <cell r="O2081"/>
          <cell r="P2081" t="str">
            <v>936-7380</v>
          </cell>
          <cell r="Q2081" t="str">
            <v>LEX Admin &amp; Other</v>
          </cell>
          <cell r="R2081" t="str">
            <v>LEX Admin &amp; OtherOther Overheads as % of Total Gross Profit</v>
          </cell>
          <cell r="S2081"/>
          <cell r="T2081"/>
          <cell r="U2081"/>
        </row>
        <row r="2082">
          <cell r="I2082" t="str">
            <v>Other Overheads as % of Total Gross Profit</v>
          </cell>
          <cell r="O2082"/>
          <cell r="P2082" t="str">
            <v>935-7380</v>
          </cell>
          <cell r="Q2082" t="str">
            <v>LEX Admin &amp; Other</v>
          </cell>
          <cell r="R2082" t="str">
            <v>LEX Admin &amp; OtherOther Overheads as % of Total Gross Profit</v>
          </cell>
          <cell r="S2082"/>
          <cell r="T2082"/>
          <cell r="U2082"/>
        </row>
        <row r="2083">
          <cell r="I2083" t="str">
            <v>Other Overheads as % of Total Gross Profit</v>
          </cell>
          <cell r="O2083"/>
          <cell r="P2083" t="str">
            <v>122-7380</v>
          </cell>
          <cell r="Q2083" t="str">
            <v>LEX Admin &amp; Other</v>
          </cell>
          <cell r="R2083" t="str">
            <v>LEX Admin &amp; OtherOther Overheads as % of Total Gross Profit</v>
          </cell>
          <cell r="S2083"/>
          <cell r="T2083"/>
          <cell r="U2083"/>
        </row>
        <row r="2084">
          <cell r="I2084" t="str">
            <v>Other Overheads as % of Total Gross Profit</v>
          </cell>
          <cell r="O2084"/>
          <cell r="P2084" t="str">
            <v>230-7380</v>
          </cell>
          <cell r="Q2084" t="str">
            <v>Admin &amp; Other</v>
          </cell>
          <cell r="R2084" t="str">
            <v>Admin &amp; OtherOther Overheads as % of Total Gross Profit</v>
          </cell>
          <cell r="S2084"/>
          <cell r="T2084"/>
          <cell r="U2084"/>
        </row>
        <row r="2085">
          <cell r="I2085" t="str">
            <v>Other Overheads as % of Total Gross Profit</v>
          </cell>
          <cell r="O2085"/>
          <cell r="P2085" t="str">
            <v>240-7380</v>
          </cell>
          <cell r="Q2085" t="str">
            <v>Admin &amp; Other</v>
          </cell>
          <cell r="R2085" t="str">
            <v>Admin &amp; OtherOther Overheads as % of Total Gross Profit</v>
          </cell>
          <cell r="S2085"/>
          <cell r="T2085"/>
          <cell r="U2085"/>
        </row>
        <row r="2086">
          <cell r="I2086" t="str">
            <v>Other Overheads as % of Total Gross Profit</v>
          </cell>
          <cell r="O2086"/>
          <cell r="P2086" t="str">
            <v>430-7380</v>
          </cell>
          <cell r="Q2086" t="str">
            <v>Admin &amp; Other</v>
          </cell>
          <cell r="R2086" t="str">
            <v>Admin &amp; OtherOther Overheads as % of Total Gross Profit</v>
          </cell>
          <cell r="S2086"/>
          <cell r="T2086"/>
          <cell r="U2086"/>
        </row>
        <row r="2087">
          <cell r="I2087" t="str">
            <v>Other Overheads as % of Total Gross Profit</v>
          </cell>
          <cell r="O2087"/>
          <cell r="P2087" t="str">
            <v>440-7380</v>
          </cell>
          <cell r="Q2087" t="str">
            <v>Admin &amp; Other</v>
          </cell>
          <cell r="R2087" t="str">
            <v>Admin &amp; OtherOther Overheads as % of Total Gross Profit</v>
          </cell>
          <cell r="S2087"/>
          <cell r="T2087"/>
          <cell r="U2087"/>
        </row>
        <row r="2088">
          <cell r="I2088" t="str">
            <v>Other Overheads as % of Total Gross Profit</v>
          </cell>
          <cell r="O2088"/>
          <cell r="P2088" t="str">
            <v>460-7380</v>
          </cell>
          <cell r="Q2088" t="str">
            <v>Admin &amp; Other</v>
          </cell>
          <cell r="R2088" t="str">
            <v>Admin &amp; OtherOther Overheads as % of Total Gross Profit</v>
          </cell>
          <cell r="S2088"/>
          <cell r="T2088"/>
          <cell r="U2088"/>
        </row>
        <row r="2089">
          <cell r="I2089" t="str">
            <v>Other Overheads as % of Total Gross Profit</v>
          </cell>
          <cell r="O2089"/>
          <cell r="P2089" t="str">
            <v>330-7380</v>
          </cell>
          <cell r="Q2089" t="str">
            <v>Admin &amp; Other</v>
          </cell>
          <cell r="R2089" t="str">
            <v>Admin &amp; OtherOther Overheads as % of Total Gross Profit</v>
          </cell>
          <cell r="S2089"/>
          <cell r="T2089"/>
          <cell r="U2089"/>
        </row>
        <row r="2090">
          <cell r="I2090" t="str">
            <v>Other Overheads as % of Total Gross Profit</v>
          </cell>
          <cell r="O2090"/>
          <cell r="P2090" t="str">
            <v>340-7380</v>
          </cell>
          <cell r="Q2090" t="str">
            <v>Admin &amp; Other</v>
          </cell>
          <cell r="R2090" t="str">
            <v>Admin &amp; OtherOther Overheads as % of Total Gross Profit</v>
          </cell>
          <cell r="S2090"/>
          <cell r="T2090"/>
          <cell r="U2090"/>
        </row>
        <row r="2091">
          <cell r="I2091" t="str">
            <v>Other Overheads as % of Total Gross Profit</v>
          </cell>
          <cell r="O2091"/>
          <cell r="P2091" t="str">
            <v>120-7380</v>
          </cell>
          <cell r="Q2091" t="str">
            <v>Admin &amp; Other</v>
          </cell>
          <cell r="R2091" t="str">
            <v>Admin &amp; OtherOther Overheads as % of Total Gross Profit</v>
          </cell>
          <cell r="S2091"/>
          <cell r="T2091"/>
          <cell r="U2091"/>
        </row>
        <row r="2092">
          <cell r="I2092" t="str">
            <v>Other Overheads as % of Total Gross Profit</v>
          </cell>
          <cell r="O2092"/>
          <cell r="P2092" t="str">
            <v>121-7380</v>
          </cell>
          <cell r="Q2092" t="str">
            <v>Admin &amp; Other</v>
          </cell>
          <cell r="R2092" t="str">
            <v>Admin &amp; OtherOther Overheads as % of Total Gross Profit</v>
          </cell>
          <cell r="S2092"/>
          <cell r="T2092"/>
          <cell r="U2092"/>
        </row>
        <row r="2093">
          <cell r="I2093" t="str">
            <v>Other Overheads as % of Total Gross Profit</v>
          </cell>
          <cell r="O2093"/>
          <cell r="P2093" t="str">
            <v>147-7380</v>
          </cell>
          <cell r="Q2093" t="str">
            <v>Admin &amp; Other</v>
          </cell>
          <cell r="R2093" t="str">
            <v>Admin &amp; OtherOther Overheads as % of Total Gross Profit</v>
          </cell>
          <cell r="S2093"/>
          <cell r="T2093"/>
          <cell r="U2093"/>
        </row>
        <row r="2094">
          <cell r="I2094" t="str">
            <v>Advertising p.u.</v>
          </cell>
          <cell r="O2094"/>
          <cell r="P2094" t="str">
            <v>110-7390</v>
          </cell>
          <cell r="Q2094" t="str">
            <v>New Vehicle</v>
          </cell>
          <cell r="R2094" t="str">
            <v>New VehicleAdvertising p.u.</v>
          </cell>
          <cell r="S2094"/>
          <cell r="T2094"/>
          <cell r="U2094"/>
        </row>
        <row r="2095">
          <cell r="I2095" t="str">
            <v>Advertising per retail</v>
          </cell>
          <cell r="O2095"/>
          <cell r="P2095" t="str">
            <v>220-7385</v>
          </cell>
          <cell r="Q2095" t="str">
            <v>Used Vehicle</v>
          </cell>
          <cell r="R2095" t="str">
            <v>Used VehicleAdvertising per retail</v>
          </cell>
          <cell r="S2095"/>
          <cell r="T2095"/>
          <cell r="U2095"/>
        </row>
        <row r="2096">
          <cell r="I2096" t="str">
            <v>Advertising per retail</v>
          </cell>
          <cell r="O2096"/>
          <cell r="P2096" t="str">
            <v>120-7385</v>
          </cell>
          <cell r="Q2096" t="str">
            <v>Used Vehicle</v>
          </cell>
          <cell r="R2096" t="str">
            <v>Used VehicleAdvertising per retail</v>
          </cell>
          <cell r="S2096"/>
          <cell r="T2096"/>
          <cell r="U2096"/>
        </row>
        <row r="2097">
          <cell r="I2097" t="str">
            <v>Other Expenses per vehicle retailed</v>
          </cell>
          <cell r="O2097"/>
          <cell r="P2097" t="str">
            <v>160-7385</v>
          </cell>
          <cell r="Q2097" t="str">
            <v>F&amp;I</v>
          </cell>
          <cell r="R2097" t="str">
            <v>F&amp;IOther Expenses per vehicle retailed</v>
          </cell>
          <cell r="S2097"/>
          <cell r="T2097"/>
          <cell r="U2097"/>
        </row>
        <row r="2098">
          <cell r="I2098" t="str">
            <v>Other Expenses as % of Sales</v>
          </cell>
          <cell r="O2098"/>
          <cell r="P2098" t="str">
            <v>935-7385</v>
          </cell>
          <cell r="Q2098" t="str">
            <v>Bridgestone</v>
          </cell>
          <cell r="R2098" t="str">
            <v>BridgestoneOther Expenses as % of Sales</v>
          </cell>
          <cell r="S2098"/>
          <cell r="T2098"/>
          <cell r="U2098"/>
        </row>
        <row r="2099">
          <cell r="I2099" t="str">
            <v>Other Expenses as % of Sales</v>
          </cell>
          <cell r="O2099"/>
          <cell r="P2099" t="str">
            <v>140-7385</v>
          </cell>
          <cell r="Q2099" t="str">
            <v>Service</v>
          </cell>
          <cell r="R2099" t="str">
            <v>ServiceOther Expenses as % of Sales</v>
          </cell>
          <cell r="S2099"/>
          <cell r="T2099"/>
          <cell r="U2099"/>
        </row>
        <row r="2100">
          <cell r="I2100" t="str">
            <v>Other Expenses as % of Sales</v>
          </cell>
          <cell r="O2100"/>
          <cell r="P2100" t="str">
            <v>142-7385</v>
          </cell>
          <cell r="Q2100" t="str">
            <v>Lex Service</v>
          </cell>
          <cell r="R2100" t="str">
            <v>Lex ServiceOther Expenses as % of Sales</v>
          </cell>
          <cell r="S2100"/>
          <cell r="T2100"/>
          <cell r="U2100"/>
        </row>
        <row r="2101">
          <cell r="I2101" t="str">
            <v>Other Expenses as % of Sales</v>
          </cell>
          <cell r="O2101"/>
          <cell r="P2101" t="str">
            <v>130-7385</v>
          </cell>
          <cell r="Q2101" t="str">
            <v>Parts</v>
          </cell>
          <cell r="R2101" t="str">
            <v>PartsOther Expenses as % of Sales</v>
          </cell>
          <cell r="S2101"/>
          <cell r="T2101"/>
          <cell r="U2101"/>
        </row>
        <row r="2102">
          <cell r="I2102" t="str">
            <v>Advertising per retail</v>
          </cell>
          <cell r="O2102"/>
          <cell r="P2102" t="str">
            <v>110-7385</v>
          </cell>
          <cell r="Q2102" t="str">
            <v>Used Vehicle</v>
          </cell>
          <cell r="R2102" t="str">
            <v>Used VehicleAdvertising per retail</v>
          </cell>
          <cell r="S2102"/>
          <cell r="T2102"/>
          <cell r="U2102"/>
        </row>
        <row r="2103">
          <cell r="I2103" t="str">
            <v>Advertising p.u.</v>
          </cell>
          <cell r="O2103"/>
          <cell r="P2103" t="str">
            <v>112-7390</v>
          </cell>
          <cell r="Q2103" t="str">
            <v>LEX New Vehicle</v>
          </cell>
          <cell r="R2103" t="str">
            <v>LEX New VehicleAdvertising p.u.</v>
          </cell>
          <cell r="S2103"/>
          <cell r="T2103"/>
          <cell r="U2103"/>
        </row>
        <row r="2104">
          <cell r="I2104" t="str">
            <v>Advertising p.u.</v>
          </cell>
          <cell r="O2104"/>
          <cell r="P2104" t="str">
            <v>100-7390</v>
          </cell>
          <cell r="Q2104" t="str">
            <v>New Vehicle</v>
          </cell>
          <cell r="R2104" t="str">
            <v>New VehicleAdvertising p.u.</v>
          </cell>
          <cell r="S2104"/>
          <cell r="T2104"/>
          <cell r="U2104"/>
        </row>
        <row r="2105">
          <cell r="I2105" t="str">
            <v>Other Overheads as % of Total Gross Profit</v>
          </cell>
          <cell r="O2105"/>
          <cell r="P2105" t="str">
            <v>170-7385</v>
          </cell>
          <cell r="Q2105" t="str">
            <v>Admin &amp; Other</v>
          </cell>
          <cell r="R2105" t="str">
            <v>Admin &amp; OtherOther Overheads as % of Total Gross Profit</v>
          </cell>
          <cell r="S2105"/>
          <cell r="T2105"/>
          <cell r="U2105"/>
        </row>
        <row r="2106">
          <cell r="I2106" t="str">
            <v>Advertising per retail</v>
          </cell>
          <cell r="O2106"/>
          <cell r="P2106" t="str">
            <v>122-7385</v>
          </cell>
          <cell r="Q2106" t="str">
            <v>LEX Used Vehicle</v>
          </cell>
          <cell r="R2106" t="str">
            <v>LEX Used VehicleAdvertising per retail</v>
          </cell>
          <cell r="S2106"/>
          <cell r="T2106"/>
          <cell r="U2106"/>
        </row>
        <row r="2107">
          <cell r="I2107" t="str">
            <v>Other Expenses as % of Sales</v>
          </cell>
          <cell r="O2107"/>
          <cell r="P2107" t="str">
            <v>936-7385</v>
          </cell>
          <cell r="Q2107" t="str">
            <v>Bridgestone</v>
          </cell>
          <cell r="R2107" t="str">
            <v>BridgestoneOther Expenses as % of Sales</v>
          </cell>
          <cell r="S2107"/>
          <cell r="T2107"/>
          <cell r="U2107"/>
        </row>
        <row r="2108">
          <cell r="I2108" t="str">
            <v>Other Expenses as % of Sales</v>
          </cell>
          <cell r="O2108"/>
          <cell r="P2108" t="str">
            <v>230-7385</v>
          </cell>
          <cell r="Q2108" t="str">
            <v>Parts</v>
          </cell>
          <cell r="R2108" t="str">
            <v>PartsOther Expenses as % of Sales</v>
          </cell>
          <cell r="S2108"/>
          <cell r="T2108"/>
          <cell r="U2108"/>
        </row>
        <row r="2109">
          <cell r="I2109" t="str">
            <v>Other Expenses as % of Sales</v>
          </cell>
          <cell r="O2109"/>
          <cell r="P2109" t="str">
            <v>240-7385</v>
          </cell>
          <cell r="Q2109" t="str">
            <v>Service</v>
          </cell>
          <cell r="R2109" t="str">
            <v>ServiceOther Expenses as % of Sales</v>
          </cell>
          <cell r="S2109"/>
          <cell r="T2109"/>
          <cell r="U2109"/>
        </row>
        <row r="2110">
          <cell r="I2110" t="str">
            <v>Other Expenses as % of Sales</v>
          </cell>
          <cell r="O2110"/>
          <cell r="P2110" t="str">
            <v>340-7385</v>
          </cell>
          <cell r="Q2110" t="str">
            <v>Service</v>
          </cell>
          <cell r="R2110" t="str">
            <v>ServiceOther Expenses as % of Sales</v>
          </cell>
          <cell r="S2110"/>
          <cell r="T2110"/>
          <cell r="U2110"/>
        </row>
        <row r="2111">
          <cell r="I2111" t="str">
            <v>Other Expenses as % of Sales</v>
          </cell>
          <cell r="O2111"/>
          <cell r="P2111" t="str">
            <v>440-7385</v>
          </cell>
          <cell r="Q2111" t="str">
            <v>Service</v>
          </cell>
          <cell r="R2111" t="str">
            <v>ServiceOther Expenses as % of Sales</v>
          </cell>
          <cell r="S2111"/>
          <cell r="T2111"/>
          <cell r="U2111"/>
        </row>
        <row r="2112">
          <cell r="I2112" t="str">
            <v>Other Expenses as % of Sales</v>
          </cell>
          <cell r="O2112"/>
          <cell r="P2112" t="str">
            <v>147-7385</v>
          </cell>
          <cell r="Q2112" t="str">
            <v>Service</v>
          </cell>
          <cell r="R2112" t="str">
            <v>ServiceOther Expenses as % of Sales</v>
          </cell>
          <cell r="S2112"/>
          <cell r="T2112"/>
          <cell r="U2112"/>
        </row>
        <row r="2113">
          <cell r="I2113" t="str">
            <v>Advertising per retail</v>
          </cell>
          <cell r="O2113"/>
          <cell r="P2113" t="str">
            <v>121-7385</v>
          </cell>
          <cell r="Q2113" t="str">
            <v>Used Vehicle</v>
          </cell>
          <cell r="R2113" t="str">
            <v>Used VehicleAdvertising per retail</v>
          </cell>
          <cell r="S2113"/>
          <cell r="T2113"/>
          <cell r="U2113"/>
        </row>
        <row r="2114">
          <cell r="I2114" t="str">
            <v>Advertising per retail</v>
          </cell>
          <cell r="O2114"/>
          <cell r="P2114" t="str">
            <v>120-7390</v>
          </cell>
          <cell r="Q2114" t="str">
            <v>Used Vehicle</v>
          </cell>
          <cell r="R2114" t="str">
            <v>Used VehicleAdvertising per retail</v>
          </cell>
          <cell r="S2114"/>
          <cell r="T2114"/>
          <cell r="U2114"/>
        </row>
        <row r="2115">
          <cell r="I2115" t="str">
            <v>Advertising per retail</v>
          </cell>
          <cell r="O2115"/>
          <cell r="P2115" t="str">
            <v>220-7390</v>
          </cell>
          <cell r="Q2115" t="str">
            <v>Used Vehicle</v>
          </cell>
          <cell r="R2115" t="str">
            <v>Used VehicleAdvertising per retail</v>
          </cell>
          <cell r="S2115"/>
          <cell r="T2115"/>
          <cell r="U2115"/>
        </row>
        <row r="2116">
          <cell r="I2116" t="str">
            <v>Advertising p.u.</v>
          </cell>
          <cell r="O2116"/>
          <cell r="P2116" t="str">
            <v>200-7390</v>
          </cell>
          <cell r="Q2116" t="str">
            <v>New Vehicle</v>
          </cell>
          <cell r="R2116" t="str">
            <v>New VehicleAdvertising p.u.</v>
          </cell>
          <cell r="S2116"/>
          <cell r="T2116"/>
          <cell r="U2116"/>
        </row>
        <row r="2117">
          <cell r="I2117" t="str">
            <v>Other Expenses as % of Sales</v>
          </cell>
          <cell r="O2117"/>
          <cell r="P2117" t="str">
            <v>340-7390</v>
          </cell>
          <cell r="Q2117" t="str">
            <v>Service</v>
          </cell>
          <cell r="R2117" t="str">
            <v>ServiceOther Expenses as % of Sales</v>
          </cell>
          <cell r="S2117"/>
          <cell r="T2117"/>
          <cell r="U2117"/>
        </row>
        <row r="2118">
          <cell r="I2118" t="str">
            <v>Other Expenses as % of Sales</v>
          </cell>
          <cell r="O2118"/>
          <cell r="P2118" t="str">
            <v>230-7390</v>
          </cell>
          <cell r="Q2118" t="str">
            <v>Parts</v>
          </cell>
          <cell r="R2118" t="str">
            <v>PartsOther Expenses as % of Sales</v>
          </cell>
          <cell r="S2118"/>
          <cell r="T2118"/>
          <cell r="U2118"/>
        </row>
        <row r="2119">
          <cell r="I2119" t="str">
            <v>Other Expenses as % of Sales</v>
          </cell>
          <cell r="O2119"/>
          <cell r="P2119" t="str">
            <v>240-7390</v>
          </cell>
          <cell r="Q2119" t="str">
            <v>Service</v>
          </cell>
          <cell r="R2119" t="str">
            <v>ServiceOther Expenses as % of Sales</v>
          </cell>
          <cell r="S2119"/>
          <cell r="T2119"/>
          <cell r="U2119"/>
        </row>
        <row r="2120">
          <cell r="I2120" t="str">
            <v>Other Expenses as % of Sales</v>
          </cell>
          <cell r="O2120"/>
          <cell r="P2120" t="str">
            <v>430-7390</v>
          </cell>
          <cell r="Q2120" t="str">
            <v>Parts</v>
          </cell>
          <cell r="R2120" t="str">
            <v>PartsOther Expenses as % of Sales</v>
          </cell>
          <cell r="S2120"/>
          <cell r="T2120"/>
          <cell r="U2120"/>
        </row>
        <row r="2121">
          <cell r="I2121" t="str">
            <v>Other Expenses as % of Sales</v>
          </cell>
          <cell r="O2121"/>
          <cell r="P2121" t="str">
            <v>440-7390</v>
          </cell>
          <cell r="Q2121" t="str">
            <v>Service</v>
          </cell>
          <cell r="R2121" t="str">
            <v>ServiceOther Expenses as % of Sales</v>
          </cell>
          <cell r="S2121"/>
          <cell r="T2121"/>
          <cell r="U2121"/>
        </row>
        <row r="2122">
          <cell r="I2122" t="str">
            <v>Other Expenses as % of Sales</v>
          </cell>
          <cell r="O2122"/>
          <cell r="P2122" t="str">
            <v>936-7390</v>
          </cell>
          <cell r="Q2122" t="str">
            <v>Bridgestone</v>
          </cell>
          <cell r="R2122" t="str">
            <v>BridgestoneOther Expenses as % of Sales</v>
          </cell>
          <cell r="S2122"/>
          <cell r="T2122"/>
          <cell r="U2122"/>
        </row>
        <row r="2123">
          <cell r="I2123" t="str">
            <v>Other Expenses as % of Sales</v>
          </cell>
          <cell r="O2123"/>
          <cell r="P2123" t="str">
            <v>935-7390</v>
          </cell>
          <cell r="Q2123" t="str">
            <v>Bridgestone</v>
          </cell>
          <cell r="R2123" t="str">
            <v>BridgestoneOther Expenses as % of Sales</v>
          </cell>
          <cell r="S2123"/>
          <cell r="T2123"/>
          <cell r="U2123"/>
        </row>
        <row r="2124">
          <cell r="I2124" t="str">
            <v>Other Expenses per vehicle retailed</v>
          </cell>
          <cell r="O2124"/>
          <cell r="P2124" t="str">
            <v>160-7390</v>
          </cell>
          <cell r="Q2124" t="str">
            <v>F&amp;I</v>
          </cell>
          <cell r="R2124" t="str">
            <v>F&amp;IOther Expenses per vehicle retailed</v>
          </cell>
          <cell r="S2124"/>
          <cell r="T2124"/>
          <cell r="U2124"/>
        </row>
        <row r="2125">
          <cell r="I2125" t="str">
            <v>Other Expenses as % of Sales</v>
          </cell>
          <cell r="O2125"/>
          <cell r="P2125" t="str">
            <v>140-7390</v>
          </cell>
          <cell r="Q2125" t="str">
            <v>Service</v>
          </cell>
          <cell r="R2125" t="str">
            <v>ServiceOther Expenses as % of Sales</v>
          </cell>
          <cell r="S2125"/>
          <cell r="T2125"/>
          <cell r="U2125"/>
        </row>
        <row r="2126">
          <cell r="I2126" t="str">
            <v>Other Expenses as % of Sales</v>
          </cell>
          <cell r="O2126"/>
          <cell r="P2126" t="str">
            <v>142-7390</v>
          </cell>
          <cell r="Q2126" t="str">
            <v>Lex Service</v>
          </cell>
          <cell r="R2126" t="str">
            <v>Lex ServiceOther Expenses as % of Sales</v>
          </cell>
          <cell r="S2126"/>
          <cell r="T2126"/>
          <cell r="U2126"/>
        </row>
        <row r="2127">
          <cell r="I2127" t="str">
            <v>Other Expenses as % of Sales</v>
          </cell>
          <cell r="O2127"/>
          <cell r="P2127" t="str">
            <v>130-7390</v>
          </cell>
          <cell r="Q2127" t="str">
            <v>Parts</v>
          </cell>
          <cell r="R2127" t="str">
            <v>PartsOther Expenses as % of Sales</v>
          </cell>
          <cell r="S2127"/>
          <cell r="T2127"/>
          <cell r="U2127"/>
        </row>
        <row r="2128">
          <cell r="I2128" t="str">
            <v>Other Expenses as % of Sales</v>
          </cell>
          <cell r="O2128"/>
          <cell r="P2128" t="str">
            <v>132-7390</v>
          </cell>
          <cell r="Q2128" t="str">
            <v>LEX Parts</v>
          </cell>
          <cell r="R2128" t="str">
            <v>LEX PartsOther Expenses as % of Sales</v>
          </cell>
          <cell r="S2128"/>
          <cell r="T2128"/>
          <cell r="U2128"/>
        </row>
        <row r="2129">
          <cell r="I2129" t="str">
            <v>Other Semi-Fixed Expenses p.u</v>
          </cell>
          <cell r="O2129"/>
          <cell r="P2129" t="str">
            <v>200-7457</v>
          </cell>
          <cell r="Q2129" t="str">
            <v>New Vehicle</v>
          </cell>
          <cell r="R2129" t="str">
            <v>New VehicleOther Semi-Fixed Expenses p.u</v>
          </cell>
          <cell r="S2129"/>
          <cell r="T2129"/>
          <cell r="U2129"/>
        </row>
        <row r="2130">
          <cell r="I2130" t="str">
            <v>Other Semi-Fixed Expenses p.u</v>
          </cell>
          <cell r="O2130"/>
          <cell r="P2130" t="str">
            <v>400-7457</v>
          </cell>
          <cell r="Q2130" t="str">
            <v>New Vehicle</v>
          </cell>
          <cell r="R2130" t="str">
            <v>New VehicleOther Semi-Fixed Expenses p.u</v>
          </cell>
          <cell r="S2130"/>
          <cell r="T2130"/>
          <cell r="U2130"/>
        </row>
        <row r="2131">
          <cell r="I2131" t="str">
            <v>Other Semi-Fixed Expenses p.u</v>
          </cell>
          <cell r="O2131"/>
          <cell r="P2131" t="str">
            <v>300-7457</v>
          </cell>
          <cell r="Q2131" t="str">
            <v>New Vehicle</v>
          </cell>
          <cell r="R2131" t="str">
            <v>New VehicleOther Semi-Fixed Expenses p.u</v>
          </cell>
          <cell r="S2131"/>
          <cell r="T2131"/>
          <cell r="U2131"/>
        </row>
        <row r="2132">
          <cell r="I2132" t="str">
            <v>Other Expenses per vehicle retailed</v>
          </cell>
          <cell r="O2132"/>
          <cell r="P2132" t="str">
            <v>260-7390</v>
          </cell>
          <cell r="Q2132" t="str">
            <v>F&amp;I</v>
          </cell>
          <cell r="R2132" t="str">
            <v>F&amp;IOther Expenses per vehicle retailed</v>
          </cell>
          <cell r="S2132"/>
          <cell r="T2132"/>
          <cell r="U2132"/>
        </row>
        <row r="2133">
          <cell r="I2133" t="str">
            <v>Other Expenses per vehicle retailed</v>
          </cell>
          <cell r="O2133"/>
          <cell r="P2133" t="str">
            <v>460-7390</v>
          </cell>
          <cell r="Q2133" t="str">
            <v>F&amp;I</v>
          </cell>
          <cell r="R2133" t="str">
            <v>F&amp;IOther Expenses per vehicle retailed</v>
          </cell>
          <cell r="S2133"/>
          <cell r="T2133"/>
          <cell r="U2133"/>
        </row>
        <row r="2134">
          <cell r="I2134" t="str">
            <v>Other Semi-Fixed Expenses p.u</v>
          </cell>
          <cell r="O2134"/>
          <cell r="P2134" t="str">
            <v>110-7457</v>
          </cell>
          <cell r="Q2134" t="str">
            <v>New Vehicle</v>
          </cell>
          <cell r="R2134" t="str">
            <v>New VehicleOther Semi-Fixed Expenses p.u</v>
          </cell>
          <cell r="S2134"/>
          <cell r="T2134"/>
          <cell r="U2134"/>
        </row>
        <row r="2135">
          <cell r="I2135" t="str">
            <v>Other Expenses as % of Sales</v>
          </cell>
          <cell r="O2135"/>
          <cell r="P2135" t="str">
            <v>147-7390</v>
          </cell>
          <cell r="Q2135" t="str">
            <v>Service</v>
          </cell>
          <cell r="R2135" t="str">
            <v>ServiceOther Expenses as % of Sales</v>
          </cell>
          <cell r="S2135"/>
          <cell r="T2135"/>
          <cell r="U2135"/>
        </row>
        <row r="2136">
          <cell r="I2136" t="str">
            <v>Advertising per retail</v>
          </cell>
          <cell r="O2136"/>
          <cell r="P2136" t="str">
            <v>121-7390</v>
          </cell>
          <cell r="Q2136" t="str">
            <v>Used Vehicle</v>
          </cell>
          <cell r="R2136" t="str">
            <v>Used VehicleAdvertising per retail</v>
          </cell>
          <cell r="S2136"/>
          <cell r="T2136"/>
          <cell r="U2136"/>
        </row>
        <row r="2137">
          <cell r="I2137" t="str">
            <v>Other Expenses as % of Sales</v>
          </cell>
          <cell r="O2137"/>
          <cell r="P2137" t="str">
            <v>240-7410</v>
          </cell>
          <cell r="Q2137" t="str">
            <v>Service</v>
          </cell>
          <cell r="R2137" t="str">
            <v>ServiceOther Expenses as % of Sales</v>
          </cell>
          <cell r="S2137"/>
          <cell r="T2137"/>
          <cell r="U2137"/>
        </row>
        <row r="2138">
          <cell r="I2138" t="str">
            <v>Other Expenses as % of Sales</v>
          </cell>
          <cell r="O2138"/>
          <cell r="P2138" t="str">
            <v>440-7410</v>
          </cell>
          <cell r="Q2138" t="str">
            <v>Service</v>
          </cell>
          <cell r="R2138" t="str">
            <v>ServiceOther Expenses as % of Sales</v>
          </cell>
          <cell r="S2138"/>
          <cell r="T2138"/>
          <cell r="U2138"/>
        </row>
        <row r="2139">
          <cell r="I2139" t="str">
            <v>Other Expenses as % of Sales</v>
          </cell>
          <cell r="O2139"/>
          <cell r="P2139" t="str">
            <v>340-7410</v>
          </cell>
          <cell r="Q2139" t="str">
            <v>Service</v>
          </cell>
          <cell r="R2139" t="str">
            <v>ServiceOther Expenses as % of Sales</v>
          </cell>
          <cell r="S2139"/>
          <cell r="T2139"/>
          <cell r="U2139"/>
        </row>
        <row r="2140">
          <cell r="I2140" t="str">
            <v>Other Expenses as % of Sales</v>
          </cell>
          <cell r="O2140"/>
          <cell r="P2140" t="str">
            <v>230-7410</v>
          </cell>
          <cell r="Q2140" t="str">
            <v>Parts</v>
          </cell>
          <cell r="R2140" t="str">
            <v>PartsOther Expenses as % of Sales</v>
          </cell>
          <cell r="S2140"/>
          <cell r="T2140"/>
          <cell r="U2140"/>
        </row>
        <row r="2141">
          <cell r="I2141" t="str">
            <v>Other Expenses as % of Sales</v>
          </cell>
          <cell r="O2141"/>
          <cell r="P2141" t="str">
            <v>140-7410</v>
          </cell>
          <cell r="Q2141" t="str">
            <v>Service</v>
          </cell>
          <cell r="R2141" t="str">
            <v>ServiceOther Expenses as % of Sales</v>
          </cell>
          <cell r="S2141"/>
          <cell r="T2141"/>
          <cell r="U2141"/>
        </row>
        <row r="2142">
          <cell r="I2142" t="str">
            <v>Other Expenses as % of Sales</v>
          </cell>
          <cell r="O2142"/>
          <cell r="P2142" t="str">
            <v>142-7410</v>
          </cell>
          <cell r="Q2142" t="str">
            <v>Lex Service</v>
          </cell>
          <cell r="R2142" t="str">
            <v>Lex ServiceOther Expenses as % of Sales</v>
          </cell>
          <cell r="S2142"/>
          <cell r="T2142"/>
          <cell r="U2142"/>
        </row>
        <row r="2143">
          <cell r="I2143" t="str">
            <v>Other Expenses as % of Sales</v>
          </cell>
          <cell r="O2143"/>
          <cell r="P2143" t="str">
            <v>130-7410</v>
          </cell>
          <cell r="Q2143" t="str">
            <v>Parts</v>
          </cell>
          <cell r="R2143" t="str">
            <v>PartsOther Expenses as % of Sales</v>
          </cell>
          <cell r="S2143"/>
          <cell r="T2143"/>
          <cell r="U2143"/>
        </row>
        <row r="2144">
          <cell r="I2144" t="str">
            <v>Other Expenses as % of Sales</v>
          </cell>
          <cell r="O2144"/>
          <cell r="P2144" t="str">
            <v>132-7410</v>
          </cell>
          <cell r="Q2144" t="str">
            <v>LEX Parts</v>
          </cell>
          <cell r="R2144" t="str">
            <v>LEX PartsOther Expenses as % of Sales</v>
          </cell>
          <cell r="S2144"/>
          <cell r="T2144"/>
          <cell r="U2144"/>
        </row>
        <row r="2145">
          <cell r="I2145" t="str">
            <v>Other Expenses per vehicle retailed</v>
          </cell>
          <cell r="O2145"/>
          <cell r="P2145" t="str">
            <v>460-7410</v>
          </cell>
          <cell r="Q2145" t="str">
            <v>F&amp;I</v>
          </cell>
          <cell r="R2145" t="str">
            <v>F&amp;IOther Expenses per vehicle retailed</v>
          </cell>
          <cell r="S2145"/>
          <cell r="T2145"/>
          <cell r="U2145"/>
        </row>
        <row r="2146">
          <cell r="I2146" t="str">
            <v>Other Expenses as % of Sales</v>
          </cell>
          <cell r="O2146"/>
          <cell r="P2146" t="str">
            <v>936-7410</v>
          </cell>
          <cell r="Q2146" t="str">
            <v>Bridgestone</v>
          </cell>
          <cell r="R2146" t="str">
            <v>BridgestoneOther Expenses as % of Sales</v>
          </cell>
          <cell r="S2146"/>
          <cell r="T2146"/>
          <cell r="U2146"/>
        </row>
        <row r="2147">
          <cell r="I2147" t="str">
            <v>Other Expenses as % of Sales</v>
          </cell>
          <cell r="O2147"/>
          <cell r="P2147" t="str">
            <v>935-7410</v>
          </cell>
          <cell r="Q2147" t="str">
            <v>Bridgestone</v>
          </cell>
          <cell r="R2147" t="str">
            <v>BridgestoneOther Expenses as % of Sales</v>
          </cell>
          <cell r="S2147"/>
          <cell r="T2147"/>
          <cell r="U2147"/>
        </row>
        <row r="2148">
          <cell r="I2148" t="str">
            <v>Other Expenses as % of Sales</v>
          </cell>
          <cell r="O2148"/>
          <cell r="P2148" t="str">
            <v>430-7410</v>
          </cell>
          <cell r="Q2148" t="str">
            <v>Parts</v>
          </cell>
          <cell r="R2148" t="str">
            <v>PartsOther Expenses as % of Sales</v>
          </cell>
          <cell r="S2148"/>
          <cell r="T2148"/>
          <cell r="U2148"/>
        </row>
        <row r="2149">
          <cell r="I2149" t="str">
            <v>Other Expenses as % of Sales</v>
          </cell>
          <cell r="O2149"/>
          <cell r="P2149" t="str">
            <v>330-7410</v>
          </cell>
          <cell r="Q2149" t="str">
            <v>Parts</v>
          </cell>
          <cell r="R2149" t="str">
            <v>PartsOther Expenses as % of Sales</v>
          </cell>
          <cell r="S2149"/>
          <cell r="T2149"/>
          <cell r="U2149"/>
        </row>
        <row r="2150">
          <cell r="I2150" t="str">
            <v>Other Expenses as % of Sales</v>
          </cell>
          <cell r="O2150"/>
          <cell r="P2150" t="str">
            <v>147-7410</v>
          </cell>
          <cell r="Q2150" t="str">
            <v>Service</v>
          </cell>
          <cell r="R2150" t="str">
            <v>ServiceOther Expenses as % of Sales</v>
          </cell>
          <cell r="S2150"/>
          <cell r="T2150"/>
          <cell r="U2150"/>
        </row>
        <row r="2151">
          <cell r="I2151" t="str">
            <v>Data Processing as % of Total Gross Profit</v>
          </cell>
          <cell r="O2151"/>
          <cell r="P2151" t="str">
            <v>120-7430</v>
          </cell>
          <cell r="Q2151" t="str">
            <v>Admin &amp; Other</v>
          </cell>
          <cell r="R2151" t="str">
            <v>Admin &amp; OtherData Processing as % of Total Gross Profit</v>
          </cell>
          <cell r="S2151"/>
          <cell r="T2151"/>
          <cell r="U2151"/>
        </row>
        <row r="2152">
          <cell r="I2152" t="str">
            <v>Data Processing as % of Total Gross Profit</v>
          </cell>
          <cell r="O2152"/>
          <cell r="P2152" t="str">
            <v>162-7430</v>
          </cell>
          <cell r="Q2152" t="str">
            <v>LEX Admin &amp; Other</v>
          </cell>
          <cell r="R2152" t="str">
            <v>LEX Admin &amp; OtherData Processing as % of Total Gross Profit</v>
          </cell>
          <cell r="S2152"/>
          <cell r="T2152"/>
          <cell r="U2152"/>
        </row>
        <row r="2153">
          <cell r="I2153" t="str">
            <v>Data Processing as % of Total Gross Profit</v>
          </cell>
          <cell r="O2153"/>
          <cell r="P2153" t="str">
            <v>935-7430</v>
          </cell>
          <cell r="Q2153" t="str">
            <v>LEX Admin &amp; Other</v>
          </cell>
          <cell r="R2153" t="str">
            <v>LEX Admin &amp; OtherData Processing as % of Total Gross Profit</v>
          </cell>
          <cell r="S2153"/>
          <cell r="T2153"/>
          <cell r="U2153"/>
        </row>
        <row r="2154">
          <cell r="I2154" t="str">
            <v>Data Processing as % of Total Gross Profit</v>
          </cell>
          <cell r="O2154"/>
          <cell r="P2154" t="str">
            <v>210-7430</v>
          </cell>
          <cell r="Q2154" t="str">
            <v>Admin &amp; Other</v>
          </cell>
          <cell r="R2154" t="str">
            <v>Admin &amp; OtherData Processing as % of Total Gross Profit</v>
          </cell>
          <cell r="S2154"/>
          <cell r="T2154"/>
          <cell r="U2154"/>
        </row>
        <row r="2155">
          <cell r="I2155" t="str">
            <v>Data Processing as % of Total Gross Profit</v>
          </cell>
          <cell r="O2155"/>
          <cell r="P2155" t="str">
            <v>220-7430</v>
          </cell>
          <cell r="Q2155" t="str">
            <v>Admin &amp; Other</v>
          </cell>
          <cell r="R2155" t="str">
            <v>Admin &amp; OtherData Processing as % of Total Gross Profit</v>
          </cell>
          <cell r="S2155"/>
          <cell r="T2155"/>
          <cell r="U2155"/>
        </row>
        <row r="2156">
          <cell r="I2156" t="str">
            <v>Data Processing as % of Total Gross Profit</v>
          </cell>
          <cell r="O2156"/>
          <cell r="P2156" t="str">
            <v>340-7430</v>
          </cell>
          <cell r="Q2156" t="str">
            <v>Admin &amp; Other</v>
          </cell>
          <cell r="R2156" t="str">
            <v>Admin &amp; OtherData Processing as % of Total Gross Profit</v>
          </cell>
          <cell r="S2156"/>
          <cell r="T2156"/>
          <cell r="U2156"/>
        </row>
        <row r="2157">
          <cell r="I2157" t="str">
            <v>Data Processing as % of Total Gross Profit</v>
          </cell>
          <cell r="O2157"/>
          <cell r="P2157" t="str">
            <v>260-7430</v>
          </cell>
          <cell r="Q2157" t="str">
            <v>Admin &amp; Other</v>
          </cell>
          <cell r="R2157" t="str">
            <v>Admin &amp; OtherData Processing as % of Total Gross Profit</v>
          </cell>
          <cell r="S2157"/>
          <cell r="T2157"/>
          <cell r="U2157"/>
        </row>
        <row r="2158">
          <cell r="I2158" t="str">
            <v>Data Processing as % of Total Gross Profit</v>
          </cell>
          <cell r="O2158"/>
          <cell r="P2158" t="str">
            <v>240-7430</v>
          </cell>
          <cell r="Q2158" t="str">
            <v>Admin &amp; Other</v>
          </cell>
          <cell r="R2158" t="str">
            <v>Admin &amp; OtherData Processing as % of Total Gross Profit</v>
          </cell>
          <cell r="S2158"/>
          <cell r="T2158"/>
          <cell r="U2158"/>
        </row>
        <row r="2159">
          <cell r="I2159" t="str">
            <v>Data Processing as % of Total Gross Profit</v>
          </cell>
          <cell r="O2159"/>
          <cell r="P2159" t="str">
            <v>230-7430</v>
          </cell>
          <cell r="Q2159" t="str">
            <v>Admin &amp; Other</v>
          </cell>
          <cell r="R2159" t="str">
            <v>Admin &amp; OtherData Processing as % of Total Gross Profit</v>
          </cell>
          <cell r="S2159"/>
          <cell r="T2159"/>
          <cell r="U2159"/>
        </row>
        <row r="2160">
          <cell r="I2160" t="str">
            <v>Data Processing as % of Total Gross Profit</v>
          </cell>
          <cell r="O2160"/>
          <cell r="P2160" t="str">
            <v>160-7430</v>
          </cell>
          <cell r="Q2160" t="str">
            <v>Admin &amp; Other</v>
          </cell>
          <cell r="R2160" t="str">
            <v>Admin &amp; OtherData Processing as % of Total Gross Profit</v>
          </cell>
          <cell r="S2160"/>
          <cell r="T2160"/>
          <cell r="U2160"/>
        </row>
        <row r="2161">
          <cell r="I2161" t="str">
            <v>Data Processing as % of Total Gross Profit</v>
          </cell>
          <cell r="O2161"/>
          <cell r="P2161" t="str">
            <v>440-7430</v>
          </cell>
          <cell r="Q2161" t="str">
            <v>Admin &amp; Other</v>
          </cell>
          <cell r="R2161" t="str">
            <v>Admin &amp; OtherData Processing as % of Total Gross Profit</v>
          </cell>
          <cell r="S2161"/>
          <cell r="T2161"/>
          <cell r="U2161"/>
        </row>
        <row r="2162">
          <cell r="I2162" t="str">
            <v>Data Processing as % of Total Gross Profit</v>
          </cell>
          <cell r="O2162"/>
          <cell r="P2162" t="str">
            <v>190-7430</v>
          </cell>
          <cell r="Q2162" t="str">
            <v>Admin &amp; Other</v>
          </cell>
          <cell r="R2162" t="str">
            <v>Admin &amp; OtherData Processing as % of Total Gross Profit</v>
          </cell>
          <cell r="S2162"/>
          <cell r="T2162"/>
          <cell r="U2162"/>
        </row>
        <row r="2163">
          <cell r="I2163" t="str">
            <v>Data Processing as % of Total Gross Profit</v>
          </cell>
          <cell r="O2163"/>
          <cell r="P2163" t="str">
            <v>936-7430</v>
          </cell>
          <cell r="Q2163" t="str">
            <v>LEX Admin &amp; Other</v>
          </cell>
          <cell r="R2163" t="str">
            <v>LEX Admin &amp; OtherData Processing as % of Total Gross Profit</v>
          </cell>
          <cell r="S2163"/>
          <cell r="T2163"/>
          <cell r="U2163"/>
        </row>
        <row r="2164">
          <cell r="I2164" t="str">
            <v>Data Processing as % of Total Gross Profit</v>
          </cell>
          <cell r="O2164"/>
          <cell r="P2164" t="str">
            <v>430-7430</v>
          </cell>
          <cell r="Q2164" t="str">
            <v>Admin &amp; Other</v>
          </cell>
          <cell r="R2164" t="str">
            <v>Admin &amp; OtherData Processing as % of Total Gross Profit</v>
          </cell>
          <cell r="S2164"/>
          <cell r="T2164"/>
          <cell r="U2164"/>
        </row>
        <row r="2165">
          <cell r="I2165" t="str">
            <v>Data Processing as % of Total Gross Profit</v>
          </cell>
          <cell r="O2165"/>
          <cell r="P2165" t="str">
            <v>150-7430</v>
          </cell>
          <cell r="Q2165" t="str">
            <v>LEX Admin &amp; Other</v>
          </cell>
          <cell r="R2165" t="str">
            <v>LEX Admin &amp; OtherData Processing as % of Total Gross Profit</v>
          </cell>
          <cell r="S2165"/>
          <cell r="T2165"/>
          <cell r="U2165"/>
        </row>
        <row r="2166">
          <cell r="I2166" t="str">
            <v>Data Processing as % of Total Gross Profit</v>
          </cell>
          <cell r="O2166"/>
          <cell r="P2166" t="str">
            <v>121-7430</v>
          </cell>
          <cell r="Q2166" t="str">
            <v>Admin &amp; Other</v>
          </cell>
          <cell r="R2166" t="str">
            <v>Admin &amp; OtherData Processing as % of Total Gross Profit</v>
          </cell>
          <cell r="S2166"/>
          <cell r="T2166"/>
          <cell r="U2166"/>
        </row>
        <row r="2167">
          <cell r="I2167" t="str">
            <v>Data Processing as % of Total Gross Profit</v>
          </cell>
          <cell r="O2167"/>
          <cell r="P2167" t="str">
            <v>330-7430</v>
          </cell>
          <cell r="Q2167" t="str">
            <v>Admin &amp; Other</v>
          </cell>
          <cell r="R2167" t="str">
            <v>Admin &amp; OtherData Processing as % of Total Gross Profit</v>
          </cell>
          <cell r="S2167"/>
          <cell r="T2167"/>
          <cell r="U2167"/>
        </row>
        <row r="2168">
          <cell r="I2168" t="str">
            <v>Data Processing as % of Total Gross Profit</v>
          </cell>
          <cell r="O2168"/>
          <cell r="P2168" t="str">
            <v>140-7430</v>
          </cell>
          <cell r="Q2168" t="str">
            <v>Admin &amp; Other</v>
          </cell>
          <cell r="R2168" t="str">
            <v>Admin &amp; OtherData Processing as % of Total Gross Profit</v>
          </cell>
          <cell r="S2168"/>
          <cell r="T2168"/>
          <cell r="U2168"/>
        </row>
        <row r="2169">
          <cell r="I2169" t="str">
            <v>Data Processing as % of Total Gross Profit</v>
          </cell>
          <cell r="O2169"/>
          <cell r="P2169" t="str">
            <v>142-7430</v>
          </cell>
          <cell r="Q2169" t="str">
            <v>LEX Admin &amp; Other</v>
          </cell>
          <cell r="R2169" t="str">
            <v>LEX Admin &amp; OtherData Processing as % of Total Gross Profit</v>
          </cell>
          <cell r="S2169"/>
          <cell r="T2169"/>
          <cell r="U2169"/>
        </row>
        <row r="2170">
          <cell r="I2170" t="str">
            <v>Data Processing as % of Total Gross Profit</v>
          </cell>
          <cell r="O2170"/>
          <cell r="P2170" t="str">
            <v>130-7430</v>
          </cell>
          <cell r="Q2170" t="str">
            <v>Admin &amp; Other</v>
          </cell>
          <cell r="R2170" t="str">
            <v>Admin &amp; OtherData Processing as % of Total Gross Profit</v>
          </cell>
          <cell r="S2170"/>
          <cell r="T2170"/>
          <cell r="U2170"/>
        </row>
        <row r="2171">
          <cell r="I2171" t="str">
            <v>Data Processing as % of Total Gross Profit</v>
          </cell>
          <cell r="O2171"/>
          <cell r="P2171" t="str">
            <v>132-7430</v>
          </cell>
          <cell r="Q2171" t="str">
            <v>LEX Admin &amp; Other</v>
          </cell>
          <cell r="R2171" t="str">
            <v>LEX Admin &amp; OtherData Processing as % of Total Gross Profit</v>
          </cell>
          <cell r="S2171"/>
          <cell r="T2171"/>
          <cell r="U2171"/>
        </row>
        <row r="2172">
          <cell r="I2172" t="str">
            <v>Data Processing as % of Total Gross Profit</v>
          </cell>
          <cell r="O2172"/>
          <cell r="P2172" t="str">
            <v>110-7430</v>
          </cell>
          <cell r="Q2172" t="str">
            <v>Admin &amp; Other</v>
          </cell>
          <cell r="R2172" t="str">
            <v>Admin &amp; OtherData Processing as % of Total Gross Profit</v>
          </cell>
          <cell r="S2172"/>
          <cell r="T2172"/>
          <cell r="U2172"/>
        </row>
        <row r="2173">
          <cell r="I2173" t="str">
            <v>Data Processing as % of Total Gross Profit</v>
          </cell>
          <cell r="O2173"/>
          <cell r="P2173" t="str">
            <v>112-7430</v>
          </cell>
          <cell r="Q2173" t="str">
            <v>LEX Admin &amp; Other</v>
          </cell>
          <cell r="R2173" t="str">
            <v>LEX Admin &amp; OtherData Processing as % of Total Gross Profit</v>
          </cell>
          <cell r="S2173"/>
          <cell r="T2173"/>
          <cell r="U2173"/>
        </row>
        <row r="2174">
          <cell r="I2174" t="str">
            <v>Data Processing as % of Total Gross Profit</v>
          </cell>
          <cell r="O2174"/>
          <cell r="P2174" t="str">
            <v>100-7430</v>
          </cell>
          <cell r="Q2174" t="str">
            <v>Admin &amp; Other</v>
          </cell>
          <cell r="R2174" t="str">
            <v>Admin &amp; OtherData Processing as % of Total Gross Profit</v>
          </cell>
          <cell r="S2174"/>
          <cell r="T2174"/>
          <cell r="U2174"/>
        </row>
        <row r="2175">
          <cell r="I2175" t="str">
            <v>Data Processing as % of Total Gross Profit</v>
          </cell>
          <cell r="O2175"/>
          <cell r="P2175" t="str">
            <v>122-7430</v>
          </cell>
          <cell r="Q2175" t="str">
            <v>LEX Admin &amp; Other</v>
          </cell>
          <cell r="R2175" t="str">
            <v>LEX Admin &amp; OtherData Processing as % of Total Gross Profit</v>
          </cell>
          <cell r="S2175"/>
          <cell r="T2175"/>
          <cell r="U2175"/>
        </row>
        <row r="2176">
          <cell r="I2176" t="str">
            <v>Data Processing as % of Total Gross Profit</v>
          </cell>
          <cell r="O2176"/>
          <cell r="P2176" t="str">
            <v>147-7430</v>
          </cell>
          <cell r="Q2176" t="str">
            <v>Admin &amp; Other</v>
          </cell>
          <cell r="R2176" t="str">
            <v>Admin &amp; OtherData Processing as % of Total Gross Profit</v>
          </cell>
          <cell r="S2176"/>
          <cell r="T2176"/>
          <cell r="U2176"/>
        </row>
        <row r="2177">
          <cell r="I2177" t="str">
            <v>Data Processing as % of Total Gross Profit</v>
          </cell>
          <cell r="O2177"/>
          <cell r="P2177" t="str">
            <v>200-7430</v>
          </cell>
          <cell r="Q2177" t="str">
            <v>Admin &amp; Other</v>
          </cell>
          <cell r="R2177" t="str">
            <v>Admin &amp; OtherData Processing as % of Total Gross Profit</v>
          </cell>
          <cell r="S2177"/>
          <cell r="T2177"/>
          <cell r="U2177"/>
        </row>
        <row r="2178">
          <cell r="I2178" t="str">
            <v>Data Processing as % of Total Gross Profit</v>
          </cell>
          <cell r="O2178"/>
          <cell r="P2178" t="str">
            <v>221-7430</v>
          </cell>
          <cell r="Q2178" t="str">
            <v>Admin &amp; Other</v>
          </cell>
          <cell r="R2178" t="str">
            <v>Admin &amp; OtherData Processing as % of Total Gross Profit</v>
          </cell>
          <cell r="S2178"/>
          <cell r="T2178"/>
          <cell r="U2178"/>
        </row>
        <row r="2179">
          <cell r="I2179" t="str">
            <v>Data Processing as % of Total Gross Profit</v>
          </cell>
          <cell r="O2179"/>
          <cell r="P2179" t="str">
            <v>400-7430</v>
          </cell>
          <cell r="Q2179" t="str">
            <v>Admin &amp; Other</v>
          </cell>
          <cell r="R2179" t="str">
            <v>Admin &amp; OtherData Processing as % of Total Gross Profit</v>
          </cell>
          <cell r="S2179"/>
          <cell r="T2179"/>
          <cell r="U2179"/>
        </row>
        <row r="2180">
          <cell r="I2180" t="str">
            <v>Data Processing as % of Total Gross Profit</v>
          </cell>
          <cell r="O2180"/>
          <cell r="P2180" t="str">
            <v>410-7430</v>
          </cell>
          <cell r="Q2180" t="str">
            <v>Admin &amp; Other</v>
          </cell>
          <cell r="R2180" t="str">
            <v>Admin &amp; OtherData Processing as % of Total Gross Profit</v>
          </cell>
          <cell r="S2180"/>
          <cell r="T2180"/>
          <cell r="U2180"/>
        </row>
        <row r="2181">
          <cell r="I2181" t="str">
            <v>Data Processing as % of Total Gross Profit</v>
          </cell>
          <cell r="O2181"/>
          <cell r="P2181" t="str">
            <v>420-7430</v>
          </cell>
          <cell r="Q2181" t="str">
            <v>Admin &amp; Other</v>
          </cell>
          <cell r="R2181" t="str">
            <v>Admin &amp; OtherData Processing as % of Total Gross Profit</v>
          </cell>
          <cell r="S2181"/>
          <cell r="T2181"/>
          <cell r="U2181"/>
        </row>
        <row r="2182">
          <cell r="I2182" t="str">
            <v>Data Processing as % of Total Gross Profit</v>
          </cell>
          <cell r="O2182"/>
          <cell r="P2182" t="str">
            <v>421-7430</v>
          </cell>
          <cell r="Q2182" t="str">
            <v>Admin &amp; Other</v>
          </cell>
          <cell r="R2182" t="str">
            <v>Admin &amp; OtherData Processing as % of Total Gross Profit</v>
          </cell>
          <cell r="S2182"/>
          <cell r="T2182"/>
          <cell r="U2182"/>
        </row>
        <row r="2183">
          <cell r="I2183" t="str">
            <v>Data Processing as % of Total Gross Profit</v>
          </cell>
          <cell r="O2183"/>
          <cell r="P2183" t="str">
            <v>460-7430</v>
          </cell>
          <cell r="Q2183" t="str">
            <v>Admin &amp; Other</v>
          </cell>
          <cell r="R2183" t="str">
            <v>Admin &amp; OtherData Processing as % of Total Gross Profit</v>
          </cell>
          <cell r="S2183"/>
          <cell r="T2183"/>
          <cell r="U2183"/>
        </row>
        <row r="2184">
          <cell r="I2184" t="str">
            <v>Data Processing as % of Total Gross Profit</v>
          </cell>
          <cell r="O2184"/>
          <cell r="P2184" t="str">
            <v>300-7430</v>
          </cell>
          <cell r="Q2184" t="str">
            <v>Admin &amp; Other</v>
          </cell>
          <cell r="R2184" t="str">
            <v>Admin &amp; OtherData Processing as % of Total Gross Profit</v>
          </cell>
          <cell r="S2184"/>
          <cell r="T2184"/>
          <cell r="U2184"/>
        </row>
        <row r="2185">
          <cell r="I2185" t="str">
            <v>Data Processing as % of Total Gross Profit</v>
          </cell>
          <cell r="O2185"/>
          <cell r="P2185" t="str">
            <v>310-7430</v>
          </cell>
          <cell r="Q2185" t="str">
            <v>Admin &amp; Other</v>
          </cell>
          <cell r="R2185" t="str">
            <v>Admin &amp; OtherData Processing as % of Total Gross Profit</v>
          </cell>
          <cell r="S2185"/>
          <cell r="T2185"/>
          <cell r="U2185"/>
        </row>
        <row r="2186">
          <cell r="I2186" t="str">
            <v>Data Processing as % of Total Gross Profit</v>
          </cell>
          <cell r="O2186"/>
          <cell r="P2186" t="str">
            <v>321-7430</v>
          </cell>
          <cell r="Q2186" t="str">
            <v>Admin &amp; Other</v>
          </cell>
          <cell r="R2186" t="str">
            <v>Admin &amp; OtherData Processing as % of Total Gross Profit</v>
          </cell>
          <cell r="S2186"/>
          <cell r="T2186"/>
          <cell r="U2186"/>
        </row>
        <row r="2187">
          <cell r="I2187" t="str">
            <v>Data Processing as % of Total Gross Profit</v>
          </cell>
          <cell r="O2187"/>
          <cell r="P2187" t="str">
            <v>360-7430</v>
          </cell>
          <cell r="Q2187" t="str">
            <v>Admin &amp; Other</v>
          </cell>
          <cell r="R2187" t="str">
            <v>Admin &amp; OtherData Processing as % of Total Gross Profit</v>
          </cell>
          <cell r="S2187"/>
          <cell r="T2187"/>
          <cell r="U2187"/>
        </row>
        <row r="2188">
          <cell r="I2188" t="str">
            <v>Data Processing as % of Total Gross Profit</v>
          </cell>
          <cell r="O2188"/>
          <cell r="P2188" t="str">
            <v>140-7450</v>
          </cell>
          <cell r="Q2188" t="str">
            <v>Admin &amp; Other</v>
          </cell>
          <cell r="R2188" t="str">
            <v>Admin &amp; OtherData Processing as % of Total Gross Profit</v>
          </cell>
          <cell r="S2188"/>
          <cell r="T2188"/>
          <cell r="U2188"/>
        </row>
        <row r="2189">
          <cell r="I2189" t="str">
            <v>Data Processing as % of Total Gross Profit</v>
          </cell>
          <cell r="O2189"/>
          <cell r="P2189" t="str">
            <v>142-7450</v>
          </cell>
          <cell r="Q2189" t="str">
            <v>LEX Admin &amp; Other</v>
          </cell>
          <cell r="R2189" t="str">
            <v>LEX Admin &amp; OtherData Processing as % of Total Gross Profit</v>
          </cell>
          <cell r="S2189"/>
          <cell r="T2189"/>
          <cell r="U2189"/>
        </row>
        <row r="2190">
          <cell r="I2190" t="str">
            <v>Data Processing as % of Total Gross Profit</v>
          </cell>
          <cell r="O2190"/>
          <cell r="P2190" t="str">
            <v>132-7450</v>
          </cell>
          <cell r="Q2190" t="str">
            <v>LEX Admin &amp; Other</v>
          </cell>
          <cell r="R2190" t="str">
            <v>LEX Admin &amp; OtherData Processing as % of Total Gross Profit</v>
          </cell>
          <cell r="S2190"/>
          <cell r="T2190"/>
          <cell r="U2190"/>
        </row>
        <row r="2191">
          <cell r="I2191" t="str">
            <v>Data Processing as % of Total Gross Profit</v>
          </cell>
          <cell r="O2191"/>
          <cell r="P2191" t="str">
            <v>130-7450</v>
          </cell>
          <cell r="Q2191" t="str">
            <v>Admin &amp; Other</v>
          </cell>
          <cell r="R2191" t="str">
            <v>Admin &amp; OtherData Processing as % of Total Gross Profit</v>
          </cell>
          <cell r="S2191"/>
          <cell r="T2191"/>
          <cell r="U2191"/>
        </row>
        <row r="2192">
          <cell r="I2192" t="str">
            <v>Data Processing as % of Total Gross Profit</v>
          </cell>
          <cell r="O2192"/>
          <cell r="P2192" t="str">
            <v>112-7450</v>
          </cell>
          <cell r="Q2192" t="str">
            <v>LEX Admin &amp; Other</v>
          </cell>
          <cell r="R2192" t="str">
            <v>LEX Admin &amp; OtherData Processing as % of Total Gross Profit</v>
          </cell>
          <cell r="S2192"/>
          <cell r="T2192"/>
          <cell r="U2192"/>
        </row>
        <row r="2193">
          <cell r="I2193" t="str">
            <v>Data Processing as % of Total Gross Profit</v>
          </cell>
          <cell r="O2193"/>
          <cell r="P2193" t="str">
            <v>100-7450</v>
          </cell>
          <cell r="Q2193" t="str">
            <v>Admin &amp; Other</v>
          </cell>
          <cell r="R2193" t="str">
            <v>Admin &amp; OtherData Processing as % of Total Gross Profit</v>
          </cell>
          <cell r="S2193"/>
          <cell r="T2193"/>
          <cell r="U2193"/>
        </row>
        <row r="2194">
          <cell r="I2194" t="str">
            <v>Data Processing as % of Total Gross Profit</v>
          </cell>
          <cell r="O2194"/>
          <cell r="P2194" t="str">
            <v>122-7450</v>
          </cell>
          <cell r="Q2194" t="str">
            <v>LEX Admin &amp; Other</v>
          </cell>
          <cell r="R2194" t="str">
            <v>LEX Admin &amp; OtherData Processing as % of Total Gross Profit</v>
          </cell>
          <cell r="S2194"/>
          <cell r="T2194"/>
          <cell r="U2194"/>
        </row>
        <row r="2195">
          <cell r="I2195" t="str">
            <v>Data Processing as % of Total Gross Profit</v>
          </cell>
          <cell r="O2195"/>
          <cell r="P2195" t="str">
            <v>162-7450</v>
          </cell>
          <cell r="Q2195" t="str">
            <v>LEX Admin &amp; Other</v>
          </cell>
          <cell r="R2195" t="str">
            <v>LEX Admin &amp; OtherData Processing as % of Total Gross Profit</v>
          </cell>
          <cell r="S2195"/>
          <cell r="T2195"/>
          <cell r="U2195"/>
        </row>
        <row r="2196">
          <cell r="I2196" t="str">
            <v>Data Processing as % of Total Gross Profit</v>
          </cell>
          <cell r="O2196"/>
          <cell r="P2196" t="str">
            <v>200-7450</v>
          </cell>
          <cell r="Q2196" t="str">
            <v>Admin &amp; Other</v>
          </cell>
          <cell r="R2196" t="str">
            <v>Admin &amp; OtherData Processing as % of Total Gross Profit</v>
          </cell>
          <cell r="S2196"/>
          <cell r="T2196"/>
          <cell r="U2196"/>
        </row>
        <row r="2197">
          <cell r="I2197" t="str">
            <v>Data Processing as % of Total Gross Profit</v>
          </cell>
          <cell r="O2197"/>
          <cell r="P2197" t="str">
            <v>210-7450</v>
          </cell>
          <cell r="Q2197" t="str">
            <v>Admin &amp; Other</v>
          </cell>
          <cell r="R2197" t="str">
            <v>Admin &amp; OtherData Processing as % of Total Gross Profit</v>
          </cell>
          <cell r="S2197"/>
          <cell r="T2197"/>
          <cell r="U2197"/>
        </row>
        <row r="2198">
          <cell r="I2198" t="str">
            <v>Data Processing as % of Total Gross Profit</v>
          </cell>
          <cell r="O2198"/>
          <cell r="P2198" t="str">
            <v>220-7450</v>
          </cell>
          <cell r="Q2198" t="str">
            <v>Admin &amp; Other</v>
          </cell>
          <cell r="R2198" t="str">
            <v>Admin &amp; OtherData Processing as % of Total Gross Profit</v>
          </cell>
          <cell r="S2198"/>
          <cell r="T2198"/>
          <cell r="U2198"/>
        </row>
        <row r="2199">
          <cell r="I2199" t="str">
            <v>Data Processing as % of Total Gross Profit</v>
          </cell>
          <cell r="O2199"/>
          <cell r="P2199" t="str">
            <v>221-7450</v>
          </cell>
          <cell r="Q2199" t="str">
            <v>Admin &amp; Other</v>
          </cell>
          <cell r="R2199" t="str">
            <v>Admin &amp; OtherData Processing as % of Total Gross Profit</v>
          </cell>
          <cell r="S2199"/>
          <cell r="T2199"/>
          <cell r="U2199"/>
        </row>
        <row r="2200">
          <cell r="I2200" t="str">
            <v>Data Processing as % of Total Gross Profit</v>
          </cell>
          <cell r="O2200"/>
          <cell r="P2200" t="str">
            <v>230-7450</v>
          </cell>
          <cell r="Q2200" t="str">
            <v>Admin &amp; Other</v>
          </cell>
          <cell r="R2200" t="str">
            <v>Admin &amp; OtherData Processing as % of Total Gross Profit</v>
          </cell>
          <cell r="S2200"/>
          <cell r="T2200"/>
          <cell r="U2200"/>
        </row>
        <row r="2201">
          <cell r="I2201" t="str">
            <v>Data Processing as % of Total Gross Profit</v>
          </cell>
          <cell r="O2201"/>
          <cell r="P2201" t="str">
            <v>240-7450</v>
          </cell>
          <cell r="Q2201" t="str">
            <v>Admin &amp; Other</v>
          </cell>
          <cell r="R2201" t="str">
            <v>Admin &amp; OtherData Processing as % of Total Gross Profit</v>
          </cell>
          <cell r="S2201"/>
          <cell r="T2201"/>
          <cell r="U2201"/>
        </row>
        <row r="2202">
          <cell r="I2202" t="str">
            <v>Data Processing as % of Total Gross Profit</v>
          </cell>
          <cell r="O2202"/>
          <cell r="P2202" t="str">
            <v>260-7450</v>
          </cell>
          <cell r="Q2202" t="str">
            <v>Admin &amp; Other</v>
          </cell>
          <cell r="R2202" t="str">
            <v>Admin &amp; OtherData Processing as % of Total Gross Profit</v>
          </cell>
          <cell r="S2202"/>
          <cell r="T2202"/>
          <cell r="U2202"/>
        </row>
        <row r="2203">
          <cell r="I2203" t="str">
            <v>Data Processing as % of Total Gross Profit</v>
          </cell>
          <cell r="O2203"/>
          <cell r="P2203" t="str">
            <v>400-7450</v>
          </cell>
          <cell r="Q2203" t="str">
            <v>Admin &amp; Other</v>
          </cell>
          <cell r="R2203" t="str">
            <v>Admin &amp; OtherData Processing as % of Total Gross Profit</v>
          </cell>
          <cell r="S2203"/>
          <cell r="T2203"/>
          <cell r="U2203"/>
        </row>
        <row r="2204">
          <cell r="I2204" t="str">
            <v>Data Processing as % of Total Gross Profit</v>
          </cell>
          <cell r="O2204"/>
          <cell r="P2204" t="str">
            <v>410-7450</v>
          </cell>
          <cell r="Q2204" t="str">
            <v>Admin &amp; Other</v>
          </cell>
          <cell r="R2204" t="str">
            <v>Admin &amp; OtherData Processing as % of Total Gross Profit</v>
          </cell>
          <cell r="S2204"/>
          <cell r="T2204"/>
          <cell r="U2204"/>
        </row>
        <row r="2205">
          <cell r="I2205" t="str">
            <v>Data Processing as % of Total Gross Profit</v>
          </cell>
          <cell r="O2205"/>
          <cell r="P2205" t="str">
            <v>420-7450</v>
          </cell>
          <cell r="Q2205" t="str">
            <v>Admin &amp; Other</v>
          </cell>
          <cell r="R2205" t="str">
            <v>Admin &amp; OtherData Processing as % of Total Gross Profit</v>
          </cell>
          <cell r="S2205"/>
          <cell r="T2205"/>
          <cell r="U2205"/>
        </row>
        <row r="2206">
          <cell r="I2206" t="str">
            <v>Data Processing as % of Total Gross Profit</v>
          </cell>
          <cell r="O2206"/>
          <cell r="P2206" t="str">
            <v>421-7450</v>
          </cell>
          <cell r="Q2206" t="str">
            <v>Admin &amp; Other</v>
          </cell>
          <cell r="R2206" t="str">
            <v>Admin &amp; OtherData Processing as % of Total Gross Profit</v>
          </cell>
          <cell r="S2206"/>
          <cell r="T2206"/>
          <cell r="U2206"/>
        </row>
        <row r="2207">
          <cell r="I2207" t="str">
            <v>Data Processing as % of Total Gross Profit</v>
          </cell>
          <cell r="O2207"/>
          <cell r="P2207" t="str">
            <v>430-7450</v>
          </cell>
          <cell r="Q2207" t="str">
            <v>Admin &amp; Other</v>
          </cell>
          <cell r="R2207" t="str">
            <v>Admin &amp; OtherData Processing as % of Total Gross Profit</v>
          </cell>
          <cell r="S2207"/>
          <cell r="T2207"/>
          <cell r="U2207"/>
        </row>
        <row r="2208">
          <cell r="I2208" t="str">
            <v>Data Processing as % of Total Gross Profit</v>
          </cell>
          <cell r="O2208"/>
          <cell r="P2208" t="str">
            <v>440-7450</v>
          </cell>
          <cell r="Q2208" t="str">
            <v>Admin &amp; Other</v>
          </cell>
          <cell r="R2208" t="str">
            <v>Admin &amp; OtherData Processing as % of Total Gross Profit</v>
          </cell>
          <cell r="S2208"/>
          <cell r="T2208"/>
          <cell r="U2208"/>
        </row>
        <row r="2209">
          <cell r="I2209" t="str">
            <v>Data Processing as % of Total Gross Profit</v>
          </cell>
          <cell r="O2209"/>
          <cell r="P2209" t="str">
            <v>460-7450</v>
          </cell>
          <cell r="Q2209" t="str">
            <v>Admin &amp; Other</v>
          </cell>
          <cell r="R2209" t="str">
            <v>Admin &amp; OtherData Processing as % of Total Gross Profit</v>
          </cell>
          <cell r="S2209"/>
          <cell r="T2209"/>
          <cell r="U2209"/>
        </row>
        <row r="2210">
          <cell r="I2210" t="str">
            <v>Data Processing as % of Total Gross Profit</v>
          </cell>
          <cell r="O2210"/>
          <cell r="P2210" t="str">
            <v>300-7450</v>
          </cell>
          <cell r="Q2210" t="str">
            <v>Admin &amp; Other</v>
          </cell>
          <cell r="R2210" t="str">
            <v>Admin &amp; OtherData Processing as % of Total Gross Profit</v>
          </cell>
          <cell r="S2210"/>
          <cell r="T2210"/>
          <cell r="U2210"/>
        </row>
        <row r="2211">
          <cell r="I2211" t="str">
            <v>Data Processing as % of Total Gross Profit</v>
          </cell>
          <cell r="O2211"/>
          <cell r="P2211" t="str">
            <v>310-7450</v>
          </cell>
          <cell r="Q2211" t="str">
            <v>Admin &amp; Other</v>
          </cell>
          <cell r="R2211" t="str">
            <v>Admin &amp; OtherData Processing as % of Total Gross Profit</v>
          </cell>
          <cell r="S2211"/>
          <cell r="T2211"/>
          <cell r="U2211"/>
        </row>
        <row r="2212">
          <cell r="I2212" t="str">
            <v>Data Processing as % of Total Gross Profit</v>
          </cell>
          <cell r="O2212"/>
          <cell r="P2212" t="str">
            <v>321-7450</v>
          </cell>
          <cell r="Q2212" t="str">
            <v>Admin &amp; Other</v>
          </cell>
          <cell r="R2212" t="str">
            <v>Admin &amp; OtherData Processing as % of Total Gross Profit</v>
          </cell>
          <cell r="S2212"/>
          <cell r="T2212"/>
          <cell r="U2212"/>
        </row>
        <row r="2213">
          <cell r="I2213" t="str">
            <v>Data Processing as % of Total Gross Profit</v>
          </cell>
          <cell r="O2213"/>
          <cell r="P2213" t="str">
            <v>330-7450</v>
          </cell>
          <cell r="Q2213" t="str">
            <v>Admin &amp; Other</v>
          </cell>
          <cell r="R2213" t="str">
            <v>Admin &amp; OtherData Processing as % of Total Gross Profit</v>
          </cell>
          <cell r="S2213"/>
          <cell r="T2213"/>
          <cell r="U2213"/>
        </row>
        <row r="2214">
          <cell r="I2214" t="str">
            <v>Data Processing as % of Total Gross Profit</v>
          </cell>
          <cell r="O2214"/>
          <cell r="P2214" t="str">
            <v>340-7450</v>
          </cell>
          <cell r="Q2214" t="str">
            <v>Admin &amp; Other</v>
          </cell>
          <cell r="R2214" t="str">
            <v>Admin &amp; OtherData Processing as % of Total Gross Profit</v>
          </cell>
          <cell r="S2214"/>
          <cell r="T2214"/>
          <cell r="U2214"/>
        </row>
        <row r="2215">
          <cell r="I2215" t="str">
            <v>Data Processing as % of Total Gross Profit</v>
          </cell>
          <cell r="O2215"/>
          <cell r="P2215" t="str">
            <v>360-7450</v>
          </cell>
          <cell r="Q2215" t="str">
            <v>Admin &amp; Other</v>
          </cell>
          <cell r="R2215" t="str">
            <v>Admin &amp; OtherData Processing as % of Total Gross Profit</v>
          </cell>
          <cell r="S2215"/>
          <cell r="T2215"/>
          <cell r="U2215"/>
        </row>
        <row r="2216">
          <cell r="I2216" t="str">
            <v>Data Processing as % of Total Gross Profit</v>
          </cell>
          <cell r="O2216"/>
          <cell r="P2216" t="str">
            <v>110-7450</v>
          </cell>
          <cell r="Q2216" t="str">
            <v>Admin &amp; Other</v>
          </cell>
          <cell r="R2216" t="str">
            <v>Admin &amp; OtherData Processing as % of Total Gross Profit</v>
          </cell>
          <cell r="S2216"/>
          <cell r="T2216"/>
          <cell r="U2216"/>
        </row>
        <row r="2217">
          <cell r="I2217" t="str">
            <v>Data Processing as % of Total Gross Profit</v>
          </cell>
          <cell r="O2217"/>
          <cell r="P2217" t="str">
            <v>120-7450</v>
          </cell>
          <cell r="Q2217" t="str">
            <v>Admin &amp; Other</v>
          </cell>
          <cell r="R2217" t="str">
            <v>Admin &amp; OtherData Processing as % of Total Gross Profit</v>
          </cell>
          <cell r="S2217"/>
          <cell r="T2217"/>
          <cell r="U2217"/>
        </row>
        <row r="2218">
          <cell r="I2218" t="str">
            <v>Data Processing as % of Total Gross Profit</v>
          </cell>
          <cell r="O2218"/>
          <cell r="P2218" t="str">
            <v>121-7450</v>
          </cell>
          <cell r="Q2218" t="str">
            <v>Admin &amp; Other</v>
          </cell>
          <cell r="R2218" t="str">
            <v>Admin &amp; OtherData Processing as % of Total Gross Profit</v>
          </cell>
          <cell r="S2218"/>
          <cell r="T2218"/>
          <cell r="U2218"/>
        </row>
        <row r="2219">
          <cell r="I2219" t="str">
            <v>Data Processing as % of Total Gross Profit</v>
          </cell>
          <cell r="O2219"/>
          <cell r="P2219" t="str">
            <v>147-7450</v>
          </cell>
          <cell r="Q2219" t="str">
            <v>Admin &amp; Other</v>
          </cell>
          <cell r="R2219" t="str">
            <v>Admin &amp; OtherData Processing as % of Total Gross Profit</v>
          </cell>
          <cell r="S2219"/>
          <cell r="T2219"/>
          <cell r="U2219"/>
        </row>
        <row r="2220">
          <cell r="I2220" t="str">
            <v>Data Processing as % of Total Gross Profit</v>
          </cell>
          <cell r="O2220"/>
          <cell r="P2220" t="str">
            <v>160-7450</v>
          </cell>
          <cell r="Q2220" t="str">
            <v>Admin &amp; Other</v>
          </cell>
          <cell r="R2220" t="str">
            <v>Admin &amp; OtherData Processing as % of Total Gross Profit</v>
          </cell>
          <cell r="S2220"/>
          <cell r="T2220"/>
          <cell r="U2220"/>
        </row>
        <row r="2221">
          <cell r="I2221" t="str">
            <v>Data Processing as % of Total Gross Profit</v>
          </cell>
          <cell r="O2221"/>
          <cell r="P2221" t="str">
            <v>936-7450</v>
          </cell>
          <cell r="Q2221" t="str">
            <v>LEX Admin &amp; Other</v>
          </cell>
          <cell r="R2221" t="str">
            <v>LEX Admin &amp; OtherData Processing as % of Total Gross Profit</v>
          </cell>
          <cell r="S2221"/>
          <cell r="T2221"/>
          <cell r="U2221"/>
        </row>
        <row r="2222">
          <cell r="I2222" t="str">
            <v>Data Processing as % of Total Gross Profit</v>
          </cell>
          <cell r="O2222"/>
          <cell r="P2222" t="str">
            <v>935-7450</v>
          </cell>
          <cell r="Q2222" t="str">
            <v>LEX Admin &amp; Other</v>
          </cell>
          <cell r="R2222" t="str">
            <v>LEX Admin &amp; OtherData Processing as % of Total Gross Profit</v>
          </cell>
          <cell r="S2222"/>
          <cell r="T2222"/>
          <cell r="U2222"/>
        </row>
        <row r="2223">
          <cell r="I2223" t="str">
            <v>Retail Gross Profit % of  Sales</v>
          </cell>
          <cell r="O2223"/>
          <cell r="P2223" t="str">
            <v>140-7451</v>
          </cell>
          <cell r="Q2223" t="str">
            <v>Service</v>
          </cell>
          <cell r="R2223" t="str">
            <v>ServiceRetail Gross Profit % of  Sales</v>
          </cell>
          <cell r="S2223"/>
          <cell r="T2223"/>
          <cell r="U2223"/>
        </row>
        <row r="2224">
          <cell r="I2224" t="str">
            <v>Other Overheads as % of Total Gross Profit</v>
          </cell>
          <cell r="O2224"/>
          <cell r="P2224" t="str">
            <v>170-7451</v>
          </cell>
          <cell r="Q2224" t="str">
            <v>Admin &amp; Other</v>
          </cell>
          <cell r="R2224" t="str">
            <v>Admin &amp; OtherOther Overheads as % of Total Gross Profit</v>
          </cell>
          <cell r="S2224"/>
          <cell r="T2224"/>
          <cell r="U2224"/>
        </row>
        <row r="2225">
          <cell r="I2225" t="str">
            <v>Retail Gross Profit % of  Sales</v>
          </cell>
          <cell r="O2225"/>
          <cell r="P2225" t="str">
            <v>147-7451</v>
          </cell>
          <cell r="Q2225" t="str">
            <v>Service</v>
          </cell>
          <cell r="R2225" t="str">
            <v>ServiceRetail Gross Profit % of  Sales</v>
          </cell>
          <cell r="S2225"/>
          <cell r="T2225"/>
          <cell r="U2225"/>
        </row>
        <row r="2226">
          <cell r="I2226" t="str">
            <v>Professional Fees as % of Total Gross Profit</v>
          </cell>
          <cell r="O2226"/>
          <cell r="P2226" t="str">
            <v>120-7452</v>
          </cell>
          <cell r="Q2226" t="str">
            <v>Admin &amp; Other</v>
          </cell>
          <cell r="R2226" t="str">
            <v>Admin &amp; OtherProfessional Fees as % of Total Gross Profit</v>
          </cell>
          <cell r="S2226"/>
          <cell r="T2226"/>
          <cell r="U2226"/>
        </row>
        <row r="2227">
          <cell r="I2227" t="str">
            <v>Professional Fees as % of Total Gross Profit</v>
          </cell>
          <cell r="O2227"/>
          <cell r="P2227" t="str">
            <v>190-7452</v>
          </cell>
          <cell r="Q2227" t="str">
            <v>Admin &amp; Other</v>
          </cell>
          <cell r="R2227" t="str">
            <v>Admin &amp; OtherProfessional Fees as % of Total Gross Profit</v>
          </cell>
          <cell r="S2227"/>
          <cell r="T2227"/>
          <cell r="U2227"/>
        </row>
        <row r="2228">
          <cell r="I2228" t="str">
            <v>Professional Fees as % of Total Gross Profit</v>
          </cell>
          <cell r="O2228"/>
          <cell r="P2228" t="str">
            <v>230-7452</v>
          </cell>
          <cell r="Q2228" t="str">
            <v>Admin &amp; Other</v>
          </cell>
          <cell r="R2228" t="str">
            <v>Admin &amp; OtherProfessional Fees as % of Total Gross Profit</v>
          </cell>
          <cell r="S2228"/>
          <cell r="T2228"/>
          <cell r="U2228"/>
        </row>
        <row r="2229">
          <cell r="I2229" t="str">
            <v>Professional Fees as % of Total Gross Profit</v>
          </cell>
          <cell r="O2229"/>
          <cell r="P2229" t="str">
            <v>210-7452</v>
          </cell>
          <cell r="Q2229" t="str">
            <v>Admin &amp; Other</v>
          </cell>
          <cell r="R2229" t="str">
            <v>Admin &amp; OtherProfessional Fees as % of Total Gross Profit</v>
          </cell>
          <cell r="S2229"/>
          <cell r="T2229"/>
          <cell r="U2229"/>
        </row>
        <row r="2230">
          <cell r="I2230" t="str">
            <v>Professional Fees as % of Total Gross Profit</v>
          </cell>
          <cell r="O2230"/>
          <cell r="P2230" t="str">
            <v>160-7452</v>
          </cell>
          <cell r="Q2230" t="str">
            <v>Admin &amp; Other</v>
          </cell>
          <cell r="R2230" t="str">
            <v>Admin &amp; OtherProfessional Fees as % of Total Gross Profit</v>
          </cell>
          <cell r="S2230"/>
          <cell r="T2230"/>
          <cell r="U2230"/>
        </row>
        <row r="2231">
          <cell r="I2231" t="str">
            <v>Professional Fees as % of Total Gross Profit</v>
          </cell>
          <cell r="O2231"/>
          <cell r="P2231" t="str">
            <v>240-7452</v>
          </cell>
          <cell r="Q2231" t="str">
            <v>Admin &amp; Other</v>
          </cell>
          <cell r="R2231" t="str">
            <v>Admin &amp; OtherProfessional Fees as % of Total Gross Profit</v>
          </cell>
          <cell r="S2231"/>
          <cell r="T2231"/>
          <cell r="U2231"/>
        </row>
        <row r="2232">
          <cell r="I2232" t="str">
            <v>Professional Fees as % of Total Gross Profit</v>
          </cell>
          <cell r="O2232"/>
          <cell r="P2232" t="str">
            <v>220-7452</v>
          </cell>
          <cell r="Q2232" t="str">
            <v>Admin &amp; Other</v>
          </cell>
          <cell r="R2232" t="str">
            <v>Admin &amp; OtherProfessional Fees as % of Total Gross Profit</v>
          </cell>
          <cell r="S2232"/>
          <cell r="T2232"/>
          <cell r="U2232"/>
        </row>
        <row r="2233">
          <cell r="I2233" t="str">
            <v>Professional Fees as % of Total Gross Profit</v>
          </cell>
          <cell r="O2233"/>
          <cell r="P2233" t="str">
            <v>340-7452</v>
          </cell>
          <cell r="Q2233" t="str">
            <v>Admin &amp; Other</v>
          </cell>
          <cell r="R2233" t="str">
            <v>Admin &amp; OtherProfessional Fees as % of Total Gross Profit</v>
          </cell>
          <cell r="S2233"/>
          <cell r="T2233"/>
          <cell r="U2233"/>
        </row>
        <row r="2234">
          <cell r="I2234" t="str">
            <v>Professional Fees as % of Total Gross Profit</v>
          </cell>
          <cell r="O2234"/>
          <cell r="P2234" t="str">
            <v>936-7452</v>
          </cell>
          <cell r="Q2234" t="str">
            <v>LEX Admin &amp; Other</v>
          </cell>
          <cell r="R2234" t="str">
            <v>LEX Admin &amp; OtherProfessional Fees as % of Total Gross Profit</v>
          </cell>
          <cell r="S2234"/>
          <cell r="T2234"/>
          <cell r="U2234"/>
        </row>
        <row r="2235">
          <cell r="I2235" t="str">
            <v>Professional Fees as % of Total Gross Profit</v>
          </cell>
          <cell r="O2235"/>
          <cell r="P2235" t="str">
            <v>935-7452</v>
          </cell>
          <cell r="Q2235" t="str">
            <v>LEX Admin &amp; Other</v>
          </cell>
          <cell r="R2235" t="str">
            <v>LEX Admin &amp; OtherProfessional Fees as % of Total Gross Profit</v>
          </cell>
          <cell r="S2235"/>
          <cell r="T2235"/>
          <cell r="U2235"/>
        </row>
        <row r="2236">
          <cell r="I2236" t="str">
            <v>Professional Fees as % of Total Gross Profit</v>
          </cell>
          <cell r="O2236"/>
          <cell r="P2236" t="str">
            <v>140-7452</v>
          </cell>
          <cell r="Q2236" t="str">
            <v>Admin &amp; Other</v>
          </cell>
          <cell r="R2236" t="str">
            <v>Admin &amp; OtherProfessional Fees as % of Total Gross Profit</v>
          </cell>
          <cell r="S2236"/>
          <cell r="T2236"/>
          <cell r="U2236"/>
        </row>
        <row r="2237">
          <cell r="I2237" t="str">
            <v>Professional Fees as % of Total Gross Profit</v>
          </cell>
          <cell r="O2237"/>
          <cell r="P2237" t="str">
            <v>142-7452</v>
          </cell>
          <cell r="Q2237" t="str">
            <v>LEX Admin &amp; Other</v>
          </cell>
          <cell r="R2237" t="str">
            <v>LEX Admin &amp; OtherProfessional Fees as % of Total Gross Profit</v>
          </cell>
          <cell r="S2237"/>
          <cell r="T2237"/>
          <cell r="U2237"/>
        </row>
        <row r="2238">
          <cell r="I2238" t="str">
            <v>Professional Fees as % of Total Gross Profit</v>
          </cell>
          <cell r="O2238"/>
          <cell r="P2238" t="str">
            <v>130-7452</v>
          </cell>
          <cell r="Q2238" t="str">
            <v>Admin &amp; Other</v>
          </cell>
          <cell r="R2238" t="str">
            <v>Admin &amp; OtherProfessional Fees as % of Total Gross Profit</v>
          </cell>
          <cell r="S2238"/>
          <cell r="T2238"/>
          <cell r="U2238"/>
        </row>
        <row r="2239">
          <cell r="I2239" t="str">
            <v>Professional Fees as % of Total Gross Profit</v>
          </cell>
          <cell r="O2239"/>
          <cell r="P2239" t="str">
            <v>132-7452</v>
          </cell>
          <cell r="Q2239" t="str">
            <v>LEX Admin &amp; Other</v>
          </cell>
          <cell r="R2239" t="str">
            <v>LEX Admin &amp; OtherProfessional Fees as % of Total Gross Profit</v>
          </cell>
          <cell r="S2239"/>
          <cell r="T2239"/>
          <cell r="U2239"/>
        </row>
        <row r="2240">
          <cell r="I2240" t="str">
            <v>Professional Fees as % of Total Gross Profit</v>
          </cell>
          <cell r="O2240"/>
          <cell r="P2240" t="str">
            <v>110-7452</v>
          </cell>
          <cell r="Q2240" t="str">
            <v>Admin &amp; Other</v>
          </cell>
          <cell r="R2240" t="str">
            <v>Admin &amp; OtherProfessional Fees as % of Total Gross Profit</v>
          </cell>
          <cell r="S2240"/>
          <cell r="T2240"/>
          <cell r="U2240"/>
        </row>
        <row r="2241">
          <cell r="I2241" t="str">
            <v>Professional Fees as % of Total Gross Profit</v>
          </cell>
          <cell r="O2241"/>
          <cell r="P2241" t="str">
            <v>162-7452</v>
          </cell>
          <cell r="Q2241" t="str">
            <v>LEX Admin &amp; Other</v>
          </cell>
          <cell r="R2241" t="str">
            <v>LEX Admin &amp; OtherProfessional Fees as % of Total Gross Profit</v>
          </cell>
          <cell r="S2241"/>
          <cell r="T2241"/>
          <cell r="U2241"/>
        </row>
        <row r="2242">
          <cell r="I2242" t="str">
            <v>Professional Fees as % of Total Gross Profit</v>
          </cell>
          <cell r="O2242"/>
          <cell r="P2242" t="str">
            <v>122-7452</v>
          </cell>
          <cell r="Q2242" t="str">
            <v>LEX Admin &amp; Other</v>
          </cell>
          <cell r="R2242" t="str">
            <v>LEX Admin &amp; OtherProfessional Fees as % of Total Gross Profit</v>
          </cell>
          <cell r="S2242"/>
          <cell r="T2242"/>
          <cell r="U2242"/>
        </row>
        <row r="2243">
          <cell r="I2243" t="str">
            <v>Professional Fees as % of Total Gross Profit</v>
          </cell>
          <cell r="O2243"/>
          <cell r="P2243" t="str">
            <v>260-7452</v>
          </cell>
          <cell r="Q2243" t="str">
            <v>Admin &amp; Other</v>
          </cell>
          <cell r="R2243" t="str">
            <v>Admin &amp; OtherProfessional Fees as % of Total Gross Profit</v>
          </cell>
          <cell r="S2243"/>
          <cell r="T2243"/>
          <cell r="U2243"/>
        </row>
        <row r="2244">
          <cell r="I2244" t="str">
            <v>Professional Fees as % of Total Gross Profit</v>
          </cell>
          <cell r="O2244"/>
          <cell r="P2244" t="str">
            <v>121-7452</v>
          </cell>
          <cell r="Q2244" t="str">
            <v>Admin &amp; Other</v>
          </cell>
          <cell r="R2244" t="str">
            <v>Admin &amp; OtherProfessional Fees as % of Total Gross Profit</v>
          </cell>
          <cell r="S2244"/>
          <cell r="T2244"/>
          <cell r="U2244"/>
        </row>
        <row r="2245">
          <cell r="I2245" t="str">
            <v>Professional Fees as % of Total Gross Profit</v>
          </cell>
          <cell r="O2245"/>
          <cell r="P2245" t="str">
            <v>200-7452</v>
          </cell>
          <cell r="Q2245" t="str">
            <v>Admin &amp; Other</v>
          </cell>
          <cell r="R2245" t="str">
            <v>Admin &amp; OtherProfessional Fees as % of Total Gross Profit</v>
          </cell>
          <cell r="S2245"/>
          <cell r="T2245"/>
          <cell r="U2245"/>
        </row>
        <row r="2246">
          <cell r="I2246" t="str">
            <v>Professional Fees as % of Total Gross Profit</v>
          </cell>
          <cell r="O2246"/>
          <cell r="P2246" t="str">
            <v>221-7452</v>
          </cell>
          <cell r="Q2246" t="str">
            <v>Admin &amp; Other</v>
          </cell>
          <cell r="R2246" t="str">
            <v>Admin &amp; OtherProfessional Fees as % of Total Gross Profit</v>
          </cell>
          <cell r="S2246"/>
          <cell r="T2246"/>
          <cell r="U2246"/>
        </row>
        <row r="2247">
          <cell r="I2247" t="str">
            <v>Professional Fees as % of Total Gross Profit</v>
          </cell>
          <cell r="O2247"/>
          <cell r="P2247" t="str">
            <v>400-7452</v>
          </cell>
          <cell r="Q2247" t="str">
            <v>Admin &amp; Other</v>
          </cell>
          <cell r="R2247" t="str">
            <v>Admin &amp; OtherProfessional Fees as % of Total Gross Profit</v>
          </cell>
          <cell r="S2247"/>
          <cell r="T2247"/>
          <cell r="U2247"/>
        </row>
        <row r="2248">
          <cell r="I2248" t="str">
            <v>Professional Fees as % of Total Gross Profit</v>
          </cell>
          <cell r="O2248"/>
          <cell r="P2248" t="str">
            <v>410-7452</v>
          </cell>
          <cell r="Q2248" t="str">
            <v>Admin &amp; Other</v>
          </cell>
          <cell r="R2248" t="str">
            <v>Admin &amp; OtherProfessional Fees as % of Total Gross Profit</v>
          </cell>
          <cell r="S2248"/>
          <cell r="T2248"/>
          <cell r="U2248"/>
        </row>
        <row r="2249">
          <cell r="I2249" t="str">
            <v>Professional Fees as % of Total Gross Profit</v>
          </cell>
          <cell r="O2249"/>
          <cell r="P2249" t="str">
            <v>420-7452</v>
          </cell>
          <cell r="Q2249" t="str">
            <v>Admin &amp; Other</v>
          </cell>
          <cell r="R2249" t="str">
            <v>Admin &amp; OtherProfessional Fees as % of Total Gross Profit</v>
          </cell>
          <cell r="S2249"/>
          <cell r="T2249"/>
          <cell r="U2249"/>
        </row>
        <row r="2250">
          <cell r="I2250" t="str">
            <v>Professional Fees as % of Total Gross Profit</v>
          </cell>
          <cell r="O2250"/>
          <cell r="P2250" t="str">
            <v>421-7452</v>
          </cell>
          <cell r="Q2250" t="str">
            <v>Admin &amp; Other</v>
          </cell>
          <cell r="R2250" t="str">
            <v>Admin &amp; OtherProfessional Fees as % of Total Gross Profit</v>
          </cell>
          <cell r="S2250"/>
          <cell r="T2250"/>
          <cell r="U2250"/>
        </row>
        <row r="2251">
          <cell r="I2251" t="str">
            <v>Professional Fees as % of Total Gross Profit</v>
          </cell>
          <cell r="O2251"/>
          <cell r="P2251" t="str">
            <v>430-7452</v>
          </cell>
          <cell r="Q2251" t="str">
            <v>Admin &amp; Other</v>
          </cell>
          <cell r="R2251" t="str">
            <v>Admin &amp; OtherProfessional Fees as % of Total Gross Profit</v>
          </cell>
          <cell r="S2251"/>
          <cell r="T2251"/>
          <cell r="U2251"/>
        </row>
        <row r="2252">
          <cell r="I2252" t="str">
            <v>Professional Fees as % of Total Gross Profit</v>
          </cell>
          <cell r="O2252"/>
          <cell r="P2252" t="str">
            <v>460-7452</v>
          </cell>
          <cell r="Q2252" t="str">
            <v>Admin &amp; Other</v>
          </cell>
          <cell r="R2252" t="str">
            <v>Admin &amp; OtherProfessional Fees as % of Total Gross Profit</v>
          </cell>
          <cell r="S2252"/>
          <cell r="T2252"/>
          <cell r="U2252"/>
        </row>
        <row r="2253">
          <cell r="I2253" t="str">
            <v>Professional Fees as % of Total Gross Profit</v>
          </cell>
          <cell r="O2253"/>
          <cell r="P2253" t="str">
            <v>300-7452</v>
          </cell>
          <cell r="Q2253" t="str">
            <v>Admin &amp; Other</v>
          </cell>
          <cell r="R2253" t="str">
            <v>Admin &amp; OtherProfessional Fees as % of Total Gross Profit</v>
          </cell>
          <cell r="S2253"/>
          <cell r="T2253"/>
          <cell r="U2253"/>
        </row>
        <row r="2254">
          <cell r="I2254" t="str">
            <v>Professional Fees as % of Total Gross Profit</v>
          </cell>
          <cell r="O2254"/>
          <cell r="P2254" t="str">
            <v>310-7452</v>
          </cell>
          <cell r="Q2254" t="str">
            <v>Admin &amp; Other</v>
          </cell>
          <cell r="R2254" t="str">
            <v>Admin &amp; OtherProfessional Fees as % of Total Gross Profit</v>
          </cell>
          <cell r="S2254"/>
          <cell r="T2254"/>
          <cell r="U2254"/>
        </row>
        <row r="2255">
          <cell r="I2255" t="str">
            <v>Professional Fees as % of Total Gross Profit</v>
          </cell>
          <cell r="O2255"/>
          <cell r="P2255" t="str">
            <v>321-7452</v>
          </cell>
          <cell r="Q2255" t="str">
            <v>Admin &amp; Other</v>
          </cell>
          <cell r="R2255" t="str">
            <v>Admin &amp; OtherProfessional Fees as % of Total Gross Profit</v>
          </cell>
          <cell r="S2255"/>
          <cell r="T2255"/>
          <cell r="U2255"/>
        </row>
        <row r="2256">
          <cell r="I2256" t="str">
            <v>Professional Fees as % of Total Gross Profit</v>
          </cell>
          <cell r="O2256"/>
          <cell r="P2256" t="str">
            <v>330-7452</v>
          </cell>
          <cell r="Q2256" t="str">
            <v>Admin &amp; Other</v>
          </cell>
          <cell r="R2256" t="str">
            <v>Admin &amp; OtherProfessional Fees as % of Total Gross Profit</v>
          </cell>
          <cell r="S2256"/>
          <cell r="T2256"/>
          <cell r="U2256"/>
        </row>
        <row r="2257">
          <cell r="I2257" t="str">
            <v>Professional Fees as % of Total Gross Profit</v>
          </cell>
          <cell r="O2257"/>
          <cell r="P2257" t="str">
            <v>360-7452</v>
          </cell>
          <cell r="Q2257" t="str">
            <v>Admin &amp; Other</v>
          </cell>
          <cell r="R2257" t="str">
            <v>Admin &amp; OtherProfessional Fees as % of Total Gross Profit</v>
          </cell>
          <cell r="S2257"/>
          <cell r="T2257"/>
          <cell r="U2257"/>
        </row>
        <row r="2258">
          <cell r="I2258" t="str">
            <v>Professional Fees as % of Total Gross Profit</v>
          </cell>
          <cell r="O2258"/>
          <cell r="P2258" t="str">
            <v>112-7452</v>
          </cell>
          <cell r="Q2258" t="str">
            <v>LEX Admin &amp; Other</v>
          </cell>
          <cell r="R2258" t="str">
            <v>LEX Admin &amp; OtherProfessional Fees as % of Total Gross Profit</v>
          </cell>
          <cell r="S2258"/>
          <cell r="T2258"/>
          <cell r="U2258"/>
        </row>
        <row r="2259">
          <cell r="I2259" t="str">
            <v>Professional Fees as % of Total Gross Profit</v>
          </cell>
          <cell r="O2259"/>
          <cell r="P2259" t="str">
            <v>170-7452</v>
          </cell>
          <cell r="Q2259" t="str">
            <v>Admin &amp; Other</v>
          </cell>
          <cell r="R2259" t="str">
            <v>Admin &amp; OtherProfessional Fees as % of Total Gross Profit</v>
          </cell>
          <cell r="S2259"/>
          <cell r="T2259"/>
          <cell r="U2259"/>
        </row>
        <row r="2260">
          <cell r="I2260" t="str">
            <v>Professional Fees as % of Total Gross Profit</v>
          </cell>
          <cell r="O2260"/>
          <cell r="P2260" t="str">
            <v>440-7452</v>
          </cell>
          <cell r="Q2260" t="str">
            <v>Admin &amp; Other</v>
          </cell>
          <cell r="R2260" t="str">
            <v>Admin &amp; OtherProfessional Fees as % of Total Gross Profit</v>
          </cell>
          <cell r="S2260"/>
          <cell r="T2260"/>
          <cell r="U2260"/>
        </row>
        <row r="2261">
          <cell r="I2261" t="str">
            <v>Professional Fees as % of Total Gross Profit</v>
          </cell>
          <cell r="O2261"/>
          <cell r="P2261" t="str">
            <v>147-7452</v>
          </cell>
          <cell r="Q2261" t="str">
            <v>Admin &amp; Other</v>
          </cell>
          <cell r="R2261" t="str">
            <v>Admin &amp; OtherProfessional Fees as % of Total Gross Profit</v>
          </cell>
          <cell r="S2261"/>
          <cell r="T2261"/>
          <cell r="U2261"/>
        </row>
        <row r="2262">
          <cell r="I2262" t="str">
            <v>Professional Fees as % of Total Gross Profit</v>
          </cell>
          <cell r="O2262"/>
          <cell r="P2262" t="str">
            <v>100-7452</v>
          </cell>
          <cell r="Q2262" t="str">
            <v>Admin &amp; Other</v>
          </cell>
          <cell r="R2262" t="str">
            <v>Admin &amp; OtherProfessional Fees as % of Total Gross Profit</v>
          </cell>
          <cell r="S2262"/>
          <cell r="T2262"/>
          <cell r="U2262"/>
        </row>
        <row r="2263">
          <cell r="I2263" t="str">
            <v>Other Overheads as % of Total Gross Profit</v>
          </cell>
          <cell r="O2263"/>
          <cell r="P2263" t="str">
            <v>240-7453</v>
          </cell>
          <cell r="Q2263" t="str">
            <v>Admin &amp; Other</v>
          </cell>
          <cell r="R2263" t="str">
            <v>Admin &amp; OtherOther Overheads as % of Total Gross Profit</v>
          </cell>
          <cell r="S2263"/>
          <cell r="T2263"/>
          <cell r="U2263"/>
        </row>
        <row r="2264">
          <cell r="I2264" t="str">
            <v>Other Overheads as % of Total Gross Profit</v>
          </cell>
          <cell r="O2264"/>
          <cell r="P2264" t="str">
            <v>190-7453</v>
          </cell>
          <cell r="Q2264" t="str">
            <v>Admin &amp; Other</v>
          </cell>
          <cell r="R2264" t="str">
            <v>Admin &amp; OtherOther Overheads as % of Total Gross Profit</v>
          </cell>
          <cell r="S2264"/>
          <cell r="T2264"/>
          <cell r="U2264"/>
        </row>
        <row r="2265">
          <cell r="I2265" t="str">
            <v>Other Overheads as % of Total Gross Profit</v>
          </cell>
          <cell r="O2265"/>
          <cell r="P2265" t="str">
            <v>935-7453</v>
          </cell>
          <cell r="Q2265" t="str">
            <v>LEX Admin &amp; Other</v>
          </cell>
          <cell r="R2265" t="str">
            <v>LEX Admin &amp; OtherOther Overheads as % of Total Gross Profit</v>
          </cell>
          <cell r="S2265"/>
          <cell r="T2265"/>
          <cell r="U2265"/>
        </row>
        <row r="2266">
          <cell r="I2266" t="str">
            <v>Other Overheads as % of Total Gross Profit</v>
          </cell>
          <cell r="O2266"/>
          <cell r="P2266" t="str">
            <v>440-7453</v>
          </cell>
          <cell r="Q2266" t="str">
            <v>Admin &amp; Other</v>
          </cell>
          <cell r="R2266" t="str">
            <v>Admin &amp; OtherOther Overheads as % of Total Gross Profit</v>
          </cell>
          <cell r="S2266"/>
          <cell r="T2266"/>
          <cell r="U2266"/>
        </row>
        <row r="2267">
          <cell r="I2267" t="str">
            <v>Other Overheads as % of Total Gross Profit</v>
          </cell>
          <cell r="O2267"/>
          <cell r="P2267" t="str">
            <v>150-7453</v>
          </cell>
          <cell r="Q2267" t="str">
            <v>LEX Admin &amp; Other</v>
          </cell>
          <cell r="R2267" t="str">
            <v>LEX Admin &amp; OtherOther Overheads as % of Total Gross Profit</v>
          </cell>
          <cell r="S2267"/>
          <cell r="T2267"/>
          <cell r="U2267"/>
        </row>
        <row r="2268">
          <cell r="I2268" t="str">
            <v>Other Overheads as % of Total Gross Profit</v>
          </cell>
          <cell r="O2268"/>
          <cell r="P2268" t="str">
            <v>120-7453</v>
          </cell>
          <cell r="Q2268" t="str">
            <v>Admin &amp; Other</v>
          </cell>
          <cell r="R2268" t="str">
            <v>Admin &amp; OtherOther Overheads as % of Total Gross Profit</v>
          </cell>
          <cell r="S2268"/>
          <cell r="T2268"/>
          <cell r="U2268"/>
        </row>
        <row r="2269">
          <cell r="I2269" t="str">
            <v>Other Overheads as % of Total Gross Profit</v>
          </cell>
          <cell r="O2269"/>
          <cell r="P2269" t="str">
            <v>220-7453</v>
          </cell>
          <cell r="Q2269" t="str">
            <v>Admin &amp; Other</v>
          </cell>
          <cell r="R2269" t="str">
            <v>Admin &amp; OtherOther Overheads as % of Total Gross Profit</v>
          </cell>
          <cell r="S2269"/>
          <cell r="T2269"/>
          <cell r="U2269"/>
        </row>
        <row r="2270">
          <cell r="I2270" t="str">
            <v>Other Overheads as % of Total Gross Profit</v>
          </cell>
          <cell r="O2270"/>
          <cell r="P2270" t="str">
            <v>210-7453</v>
          </cell>
          <cell r="Q2270" t="str">
            <v>Admin &amp; Other</v>
          </cell>
          <cell r="R2270" t="str">
            <v>Admin &amp; OtherOther Overheads as % of Total Gross Profit</v>
          </cell>
          <cell r="S2270"/>
          <cell r="T2270"/>
          <cell r="U2270"/>
        </row>
        <row r="2271">
          <cell r="I2271" t="str">
            <v>Other Overheads as % of Total Gross Profit</v>
          </cell>
          <cell r="O2271"/>
          <cell r="P2271" t="str">
            <v>430-7453</v>
          </cell>
          <cell r="Q2271" t="str">
            <v>Admin &amp; Other</v>
          </cell>
          <cell r="R2271" t="str">
            <v>Admin &amp; OtherOther Overheads as % of Total Gross Profit</v>
          </cell>
          <cell r="S2271"/>
          <cell r="T2271"/>
          <cell r="U2271"/>
        </row>
        <row r="2272">
          <cell r="I2272" t="str">
            <v>Other Overheads as % of Total Gross Profit</v>
          </cell>
          <cell r="O2272"/>
          <cell r="P2272" t="str">
            <v>340-7453</v>
          </cell>
          <cell r="Q2272" t="str">
            <v>Admin &amp; Other</v>
          </cell>
          <cell r="R2272" t="str">
            <v>Admin &amp; OtherOther Overheads as % of Total Gross Profit</v>
          </cell>
          <cell r="S2272"/>
          <cell r="T2272"/>
          <cell r="U2272"/>
        </row>
        <row r="2273">
          <cell r="I2273" t="str">
            <v>Other Overheads as % of Total Gross Profit</v>
          </cell>
          <cell r="O2273"/>
          <cell r="P2273" t="str">
            <v>330-7453</v>
          </cell>
          <cell r="Q2273" t="str">
            <v>Admin &amp; Other</v>
          </cell>
          <cell r="R2273" t="str">
            <v>Admin &amp; OtherOther Overheads as % of Total Gross Profit</v>
          </cell>
          <cell r="S2273"/>
          <cell r="T2273"/>
          <cell r="U2273"/>
        </row>
        <row r="2274">
          <cell r="I2274" t="str">
            <v>Other Overheads as % of Total Gross Profit</v>
          </cell>
          <cell r="O2274"/>
          <cell r="P2274" t="str">
            <v>230-7453</v>
          </cell>
          <cell r="Q2274" t="str">
            <v>Admin &amp; Other</v>
          </cell>
          <cell r="R2274" t="str">
            <v>Admin &amp; OtherOther Overheads as % of Total Gross Profit</v>
          </cell>
          <cell r="S2274"/>
          <cell r="T2274"/>
          <cell r="U2274"/>
        </row>
        <row r="2275">
          <cell r="I2275" t="str">
            <v>Other Overheads as % of Total Gross Profit</v>
          </cell>
          <cell r="O2275"/>
          <cell r="P2275" t="str">
            <v>160-7453</v>
          </cell>
          <cell r="Q2275" t="str">
            <v>Admin &amp; Other</v>
          </cell>
          <cell r="R2275" t="str">
            <v>Admin &amp; OtherOther Overheads as % of Total Gross Profit</v>
          </cell>
          <cell r="S2275"/>
          <cell r="T2275"/>
          <cell r="U2275"/>
        </row>
        <row r="2276">
          <cell r="I2276" t="str">
            <v>Other Overheads as % of Total Gross Profit</v>
          </cell>
          <cell r="O2276"/>
          <cell r="P2276" t="str">
            <v>140-7453</v>
          </cell>
          <cell r="Q2276" t="str">
            <v>Admin &amp; Other</v>
          </cell>
          <cell r="R2276" t="str">
            <v>Admin &amp; OtherOther Overheads as % of Total Gross Profit</v>
          </cell>
          <cell r="S2276"/>
          <cell r="T2276"/>
          <cell r="U2276"/>
        </row>
        <row r="2277">
          <cell r="I2277" t="str">
            <v>Other Overheads as % of Total Gross Profit</v>
          </cell>
          <cell r="O2277"/>
          <cell r="P2277" t="str">
            <v>142-7453</v>
          </cell>
          <cell r="Q2277" t="str">
            <v>LEX Admin &amp; Other</v>
          </cell>
          <cell r="R2277" t="str">
            <v>LEX Admin &amp; OtherOther Overheads as % of Total Gross Profit</v>
          </cell>
          <cell r="S2277"/>
          <cell r="T2277"/>
          <cell r="U2277"/>
        </row>
        <row r="2278">
          <cell r="I2278" t="str">
            <v>Other Overheads as % of Total Gross Profit</v>
          </cell>
          <cell r="O2278"/>
          <cell r="P2278" t="str">
            <v>130-7453</v>
          </cell>
          <cell r="Q2278" t="str">
            <v>Admin &amp; Other</v>
          </cell>
          <cell r="R2278" t="str">
            <v>Admin &amp; OtherOther Overheads as % of Total Gross Profit</v>
          </cell>
          <cell r="S2278"/>
          <cell r="T2278"/>
          <cell r="U2278"/>
        </row>
        <row r="2279">
          <cell r="I2279" t="str">
            <v>Other Overheads as % of Total Gross Profit</v>
          </cell>
          <cell r="O2279"/>
          <cell r="P2279" t="str">
            <v>132-7453</v>
          </cell>
          <cell r="Q2279" t="str">
            <v>LEX Admin &amp; Other</v>
          </cell>
          <cell r="R2279" t="str">
            <v>LEX Admin &amp; OtherOther Overheads as % of Total Gross Profit</v>
          </cell>
          <cell r="S2279"/>
          <cell r="T2279"/>
          <cell r="U2279"/>
        </row>
        <row r="2280">
          <cell r="I2280" t="str">
            <v>Other Overheads as % of Total Gross Profit</v>
          </cell>
          <cell r="O2280"/>
          <cell r="P2280" t="str">
            <v>162-7453</v>
          </cell>
          <cell r="Q2280" t="str">
            <v>LEX Admin &amp; Other</v>
          </cell>
          <cell r="R2280" t="str">
            <v>LEX Admin &amp; OtherOther Overheads as % of Total Gross Profit</v>
          </cell>
          <cell r="S2280"/>
          <cell r="T2280"/>
          <cell r="U2280"/>
        </row>
        <row r="2281">
          <cell r="I2281" t="str">
            <v>Other Overheads as % of Total Gross Profit</v>
          </cell>
          <cell r="O2281"/>
          <cell r="P2281" t="str">
            <v>122-7453</v>
          </cell>
          <cell r="Q2281" t="str">
            <v>LEX Admin &amp; Other</v>
          </cell>
          <cell r="R2281" t="str">
            <v>LEX Admin &amp; OtherOther Overheads as % of Total Gross Profit</v>
          </cell>
          <cell r="S2281"/>
          <cell r="T2281"/>
          <cell r="U2281"/>
        </row>
        <row r="2282">
          <cell r="I2282" t="str">
            <v>Other Overheads as % of Total Gross Profit</v>
          </cell>
          <cell r="O2282"/>
          <cell r="P2282" t="str">
            <v>147-7453</v>
          </cell>
          <cell r="Q2282" t="str">
            <v>Admin &amp; Other</v>
          </cell>
          <cell r="R2282" t="str">
            <v>Admin &amp; OtherOther Overheads as % of Total Gross Profit</v>
          </cell>
          <cell r="S2282"/>
          <cell r="T2282"/>
          <cell r="U2282"/>
        </row>
        <row r="2283">
          <cell r="I2283" t="str">
            <v>Other Overheads as % of Total Gross Profit</v>
          </cell>
          <cell r="O2283"/>
          <cell r="P2283" t="str">
            <v>121-7453</v>
          </cell>
          <cell r="Q2283" t="str">
            <v>Admin &amp; Other</v>
          </cell>
          <cell r="R2283" t="str">
            <v>Admin &amp; OtherOther Overheads as % of Total Gross Profit</v>
          </cell>
          <cell r="S2283"/>
          <cell r="T2283"/>
          <cell r="U2283"/>
        </row>
        <row r="2284">
          <cell r="I2284" t="str">
            <v>Other Overheads as % of Total Gross Profit</v>
          </cell>
          <cell r="O2284"/>
          <cell r="P2284" t="str">
            <v>260-7453</v>
          </cell>
          <cell r="Q2284" t="str">
            <v>Admin &amp; Other</v>
          </cell>
          <cell r="R2284" t="str">
            <v>Admin &amp; OtherOther Overheads as % of Total Gross Profit</v>
          </cell>
          <cell r="S2284"/>
          <cell r="T2284"/>
          <cell r="U2284"/>
        </row>
        <row r="2285">
          <cell r="I2285" t="str">
            <v>Other Overheads as % of Total Gross Profit</v>
          </cell>
          <cell r="O2285"/>
          <cell r="P2285" t="str">
            <v>200-7453</v>
          </cell>
          <cell r="Q2285" t="str">
            <v>Admin &amp; Other</v>
          </cell>
          <cell r="R2285" t="str">
            <v>Admin &amp; OtherOther Overheads as % of Total Gross Profit</v>
          </cell>
          <cell r="S2285"/>
          <cell r="T2285"/>
          <cell r="U2285"/>
        </row>
        <row r="2286">
          <cell r="I2286" t="str">
            <v>Other Overheads as % of Total Gross Profit</v>
          </cell>
          <cell r="O2286"/>
          <cell r="P2286" t="str">
            <v>221-7453</v>
          </cell>
          <cell r="Q2286" t="str">
            <v>Admin &amp; Other</v>
          </cell>
          <cell r="R2286" t="str">
            <v>Admin &amp; OtherOther Overheads as % of Total Gross Profit</v>
          </cell>
          <cell r="S2286"/>
          <cell r="T2286"/>
          <cell r="U2286"/>
        </row>
        <row r="2287">
          <cell r="I2287" t="str">
            <v>Other Overheads as % of Total Gross Profit</v>
          </cell>
          <cell r="O2287"/>
          <cell r="P2287" t="str">
            <v>400-7453</v>
          </cell>
          <cell r="Q2287" t="str">
            <v>Admin &amp; Other</v>
          </cell>
          <cell r="R2287" t="str">
            <v>Admin &amp; OtherOther Overheads as % of Total Gross Profit</v>
          </cell>
          <cell r="S2287"/>
          <cell r="T2287"/>
          <cell r="U2287"/>
        </row>
        <row r="2288">
          <cell r="I2288" t="str">
            <v>Other Overheads as % of Total Gross Profit</v>
          </cell>
          <cell r="O2288"/>
          <cell r="P2288" t="str">
            <v>410-7453</v>
          </cell>
          <cell r="Q2288" t="str">
            <v>Admin &amp; Other</v>
          </cell>
          <cell r="R2288" t="str">
            <v>Admin &amp; OtherOther Overheads as % of Total Gross Profit</v>
          </cell>
          <cell r="S2288"/>
          <cell r="T2288"/>
          <cell r="U2288"/>
        </row>
        <row r="2289">
          <cell r="I2289" t="str">
            <v>Other Overheads as % of Total Gross Profit</v>
          </cell>
          <cell r="O2289"/>
          <cell r="P2289" t="str">
            <v>420-7453</v>
          </cell>
          <cell r="Q2289" t="str">
            <v>Admin &amp; Other</v>
          </cell>
          <cell r="R2289" t="str">
            <v>Admin &amp; OtherOther Overheads as % of Total Gross Profit</v>
          </cell>
          <cell r="S2289"/>
          <cell r="T2289"/>
          <cell r="U2289"/>
        </row>
        <row r="2290">
          <cell r="I2290" t="str">
            <v>Other Overheads as % of Total Gross Profit</v>
          </cell>
          <cell r="O2290"/>
          <cell r="P2290" t="str">
            <v>421-7453</v>
          </cell>
          <cell r="Q2290" t="str">
            <v>Admin &amp; Other</v>
          </cell>
          <cell r="R2290" t="str">
            <v>Admin &amp; OtherOther Overheads as % of Total Gross Profit</v>
          </cell>
          <cell r="S2290"/>
          <cell r="T2290"/>
          <cell r="U2290"/>
        </row>
        <row r="2291">
          <cell r="I2291" t="str">
            <v>Other Overheads as % of Total Gross Profit</v>
          </cell>
          <cell r="O2291"/>
          <cell r="P2291" t="str">
            <v>460-7453</v>
          </cell>
          <cell r="Q2291" t="str">
            <v>Admin &amp; Other</v>
          </cell>
          <cell r="R2291" t="str">
            <v>Admin &amp; OtherOther Overheads as % of Total Gross Profit</v>
          </cell>
          <cell r="S2291"/>
          <cell r="T2291"/>
          <cell r="U2291"/>
        </row>
        <row r="2292">
          <cell r="I2292" t="str">
            <v>Other Overheads as % of Total Gross Profit</v>
          </cell>
          <cell r="O2292"/>
          <cell r="P2292" t="str">
            <v>300-7453</v>
          </cell>
          <cell r="Q2292" t="str">
            <v>Admin &amp; Other</v>
          </cell>
          <cell r="R2292" t="str">
            <v>Admin &amp; OtherOther Overheads as % of Total Gross Profit</v>
          </cell>
          <cell r="S2292"/>
          <cell r="T2292"/>
          <cell r="U2292"/>
        </row>
        <row r="2293">
          <cell r="I2293" t="str">
            <v>Other Overheads as % of Total Gross Profit</v>
          </cell>
          <cell r="O2293"/>
          <cell r="P2293" t="str">
            <v>310-7453</v>
          </cell>
          <cell r="Q2293" t="str">
            <v>Admin &amp; Other</v>
          </cell>
          <cell r="R2293" t="str">
            <v>Admin &amp; OtherOther Overheads as % of Total Gross Profit</v>
          </cell>
          <cell r="S2293"/>
          <cell r="T2293"/>
          <cell r="U2293"/>
        </row>
        <row r="2294">
          <cell r="I2294" t="str">
            <v>Other Overheads as % of Total Gross Profit</v>
          </cell>
          <cell r="O2294"/>
          <cell r="P2294" t="str">
            <v>321-7453</v>
          </cell>
          <cell r="Q2294" t="str">
            <v>Admin &amp; Other</v>
          </cell>
          <cell r="R2294" t="str">
            <v>Admin &amp; OtherOther Overheads as % of Total Gross Profit</v>
          </cell>
          <cell r="S2294"/>
          <cell r="T2294"/>
          <cell r="U2294"/>
        </row>
        <row r="2295">
          <cell r="I2295" t="str">
            <v>Other Overheads as % of Total Gross Profit</v>
          </cell>
          <cell r="O2295"/>
          <cell r="P2295" t="str">
            <v>360-7453</v>
          </cell>
          <cell r="Q2295" t="str">
            <v>Admin &amp; Other</v>
          </cell>
          <cell r="R2295" t="str">
            <v>Admin &amp; OtherOther Overheads as % of Total Gross Profit</v>
          </cell>
          <cell r="S2295"/>
          <cell r="T2295"/>
          <cell r="U2295"/>
        </row>
        <row r="2296">
          <cell r="I2296" t="str">
            <v>Other Overheads as % of Total Gross Profit</v>
          </cell>
          <cell r="O2296"/>
          <cell r="P2296" t="str">
            <v>936-7453</v>
          </cell>
          <cell r="Q2296" t="str">
            <v>LEX Admin &amp; Other</v>
          </cell>
          <cell r="R2296" t="str">
            <v>LEX Admin &amp; OtherOther Overheads as % of Total Gross Profit</v>
          </cell>
          <cell r="S2296"/>
          <cell r="T2296"/>
          <cell r="U2296"/>
        </row>
        <row r="2297">
          <cell r="I2297" t="str">
            <v>Other Overheads as % of Total Gross Profit</v>
          </cell>
          <cell r="O2297"/>
          <cell r="P2297" t="str">
            <v>170-7453</v>
          </cell>
          <cell r="Q2297" t="str">
            <v>Admin &amp; Other</v>
          </cell>
          <cell r="R2297" t="str">
            <v>Admin &amp; OtherOther Overheads as % of Total Gross Profit</v>
          </cell>
          <cell r="S2297"/>
          <cell r="T2297"/>
          <cell r="U2297"/>
        </row>
        <row r="2298">
          <cell r="I2298" t="str">
            <v>Other Overheads as % of Total Gross Profit</v>
          </cell>
          <cell r="O2298"/>
          <cell r="P2298" t="str">
            <v>110-7453</v>
          </cell>
          <cell r="Q2298" t="str">
            <v>Admin &amp; Other</v>
          </cell>
          <cell r="R2298" t="str">
            <v>Admin &amp; OtherOther Overheads as % of Total Gross Profit</v>
          </cell>
          <cell r="S2298"/>
          <cell r="T2298"/>
          <cell r="U2298"/>
        </row>
        <row r="2299">
          <cell r="I2299" t="str">
            <v>Other Overheads as % of Total Gross Profit</v>
          </cell>
          <cell r="O2299"/>
          <cell r="P2299" t="str">
            <v>112-7453</v>
          </cell>
          <cell r="Q2299" t="str">
            <v>LEX Admin &amp; Other</v>
          </cell>
          <cell r="R2299" t="str">
            <v>LEX Admin &amp; OtherOther Overheads as % of Total Gross Profit</v>
          </cell>
          <cell r="S2299"/>
          <cell r="T2299"/>
          <cell r="U2299"/>
        </row>
        <row r="2300">
          <cell r="I2300" t="str">
            <v>Other Overheads as % of Total Gross Profit</v>
          </cell>
          <cell r="O2300"/>
          <cell r="P2300" t="str">
            <v>100-7453</v>
          </cell>
          <cell r="Q2300" t="str">
            <v>Admin &amp; Other</v>
          </cell>
          <cell r="R2300" t="str">
            <v>Admin &amp; OtherOther Overheads as % of Total Gross Profit</v>
          </cell>
          <cell r="S2300"/>
          <cell r="T2300"/>
          <cell r="U2300"/>
        </row>
        <row r="2301">
          <cell r="I2301" t="str">
            <v>Other Overheads as % of Total Gross Profit</v>
          </cell>
          <cell r="O2301"/>
          <cell r="P2301" t="str">
            <v>190-7454</v>
          </cell>
          <cell r="Q2301" t="str">
            <v>Admin &amp; Other</v>
          </cell>
          <cell r="R2301" t="str">
            <v>Admin &amp; OtherOther Overheads as % of Total Gross Profit</v>
          </cell>
          <cell r="S2301"/>
          <cell r="T2301"/>
          <cell r="U2301"/>
        </row>
        <row r="2302">
          <cell r="I2302" t="str">
            <v>Other Overheads as % of Total Gross Profit</v>
          </cell>
          <cell r="O2302"/>
          <cell r="P2302" t="str">
            <v>120-7454</v>
          </cell>
          <cell r="Q2302" t="str">
            <v>Admin &amp; Other</v>
          </cell>
          <cell r="R2302" t="str">
            <v>Admin &amp; OtherOther Overheads as % of Total Gross Profit</v>
          </cell>
          <cell r="S2302"/>
          <cell r="T2302"/>
          <cell r="U2302"/>
        </row>
        <row r="2303">
          <cell r="I2303" t="str">
            <v>Other Overheads as % of Total Gross Profit</v>
          </cell>
          <cell r="O2303"/>
          <cell r="P2303" t="str">
            <v>340-7454</v>
          </cell>
          <cell r="Q2303" t="str">
            <v>Admin &amp; Other</v>
          </cell>
          <cell r="R2303" t="str">
            <v>Admin &amp; OtherOther Overheads as % of Total Gross Profit</v>
          </cell>
          <cell r="S2303"/>
          <cell r="T2303"/>
          <cell r="U2303"/>
        </row>
        <row r="2304">
          <cell r="I2304" t="str">
            <v>Other Overheads as % of Total Gross Profit</v>
          </cell>
          <cell r="O2304"/>
          <cell r="P2304" t="str">
            <v>140-7454</v>
          </cell>
          <cell r="Q2304" t="str">
            <v>Admin &amp; Other</v>
          </cell>
          <cell r="R2304" t="str">
            <v>Admin &amp; OtherOther Overheads as % of Total Gross Profit</v>
          </cell>
          <cell r="S2304"/>
          <cell r="T2304"/>
          <cell r="U2304"/>
        </row>
        <row r="2305">
          <cell r="I2305" t="str">
            <v>Other Overheads as % of Total Gross Profit</v>
          </cell>
          <cell r="O2305"/>
          <cell r="P2305" t="str">
            <v>142-7454</v>
          </cell>
          <cell r="Q2305" t="str">
            <v>Admin &amp; Other</v>
          </cell>
          <cell r="R2305" t="str">
            <v>Admin &amp; OtherOther Overheads as % of Total Gross Profit</v>
          </cell>
          <cell r="S2305"/>
          <cell r="T2305"/>
          <cell r="U2305"/>
        </row>
        <row r="2306">
          <cell r="I2306" t="str">
            <v>Other Overheads as % of Total Gross Profit</v>
          </cell>
          <cell r="O2306"/>
          <cell r="P2306" t="str">
            <v>132-7454</v>
          </cell>
          <cell r="Q2306" t="str">
            <v>LEX Admin &amp; Other</v>
          </cell>
          <cell r="R2306" t="str">
            <v>LEX Admin &amp; OtherOther Overheads as % of Total Gross Profit</v>
          </cell>
          <cell r="S2306"/>
          <cell r="T2306"/>
          <cell r="U2306"/>
        </row>
        <row r="2307">
          <cell r="I2307" t="str">
            <v>Other Overheads as % of Total Gross Profit</v>
          </cell>
          <cell r="O2307"/>
          <cell r="P2307" t="str">
            <v>130-7454</v>
          </cell>
          <cell r="Q2307" t="str">
            <v>Admin &amp; Other</v>
          </cell>
          <cell r="R2307" t="str">
            <v>Admin &amp; OtherOther Overheads as % of Total Gross Profit</v>
          </cell>
          <cell r="S2307"/>
          <cell r="T2307"/>
          <cell r="U2307"/>
        </row>
        <row r="2308">
          <cell r="I2308" t="str">
            <v>Other Overheads as % of Total Gross Profit</v>
          </cell>
          <cell r="O2308"/>
          <cell r="P2308" t="str">
            <v>122-7454</v>
          </cell>
          <cell r="Q2308" t="str">
            <v>LEX Admin &amp; Other</v>
          </cell>
          <cell r="R2308" t="str">
            <v>LEX Admin &amp; OtherOther Overheads as % of Total Gross Profit</v>
          </cell>
          <cell r="S2308"/>
          <cell r="T2308"/>
          <cell r="U2308"/>
        </row>
        <row r="2309">
          <cell r="I2309" t="str">
            <v>Other Overheads as % of Total Gross Profit</v>
          </cell>
          <cell r="O2309"/>
          <cell r="P2309" t="str">
            <v>162-7454</v>
          </cell>
          <cell r="Q2309" t="str">
            <v>LEX Admin &amp; Other</v>
          </cell>
          <cell r="R2309" t="str">
            <v>LEX Admin &amp; OtherOther Overheads as % of Total Gross Profit</v>
          </cell>
          <cell r="S2309"/>
          <cell r="T2309"/>
          <cell r="U2309"/>
        </row>
        <row r="2310">
          <cell r="I2310" t="str">
            <v>Other Overheads as % of Total Gross Profit</v>
          </cell>
          <cell r="O2310"/>
          <cell r="P2310" t="str">
            <v>150-7454</v>
          </cell>
          <cell r="Q2310" t="str">
            <v>LEX Admin &amp; Other</v>
          </cell>
          <cell r="R2310" t="str">
            <v>LEX Admin &amp; OtherOther Overheads as % of Total Gross Profit</v>
          </cell>
          <cell r="S2310"/>
          <cell r="T2310"/>
          <cell r="U2310"/>
        </row>
        <row r="2311">
          <cell r="I2311" t="str">
            <v>Other Overheads as % of Total Gross Profit</v>
          </cell>
          <cell r="O2311"/>
          <cell r="P2311" t="str">
            <v>240-7454</v>
          </cell>
          <cell r="Q2311" t="str">
            <v>Admin &amp; Other</v>
          </cell>
          <cell r="R2311" t="str">
            <v>Admin &amp; OtherOther Overheads as % of Total Gross Profit</v>
          </cell>
          <cell r="S2311"/>
          <cell r="T2311"/>
          <cell r="U2311"/>
        </row>
        <row r="2312">
          <cell r="I2312" t="str">
            <v>Other Overheads as % of Total Gross Profit</v>
          </cell>
          <cell r="O2312"/>
          <cell r="P2312" t="str">
            <v>147-7454</v>
          </cell>
          <cell r="Q2312" t="str">
            <v>Admin &amp; Other</v>
          </cell>
          <cell r="R2312" t="str">
            <v>Admin &amp; OtherOther Overheads as % of Total Gross Profit</v>
          </cell>
          <cell r="S2312"/>
          <cell r="T2312"/>
          <cell r="U2312"/>
        </row>
        <row r="2313">
          <cell r="I2313" t="str">
            <v>Other Overheads as % of Total Gross Profit</v>
          </cell>
          <cell r="O2313"/>
          <cell r="P2313" t="str">
            <v>121-7454</v>
          </cell>
          <cell r="Q2313" t="str">
            <v>Admin &amp; Other</v>
          </cell>
          <cell r="R2313" t="str">
            <v>Admin &amp; OtherOther Overheads as % of Total Gross Profit</v>
          </cell>
          <cell r="S2313"/>
          <cell r="T2313"/>
          <cell r="U2313"/>
        </row>
        <row r="2314">
          <cell r="I2314" t="str">
            <v>Other Overheads as % of Total Gross Profit</v>
          </cell>
          <cell r="O2314"/>
          <cell r="P2314" t="str">
            <v>160-7454</v>
          </cell>
          <cell r="Q2314" t="str">
            <v>Admin &amp; Other</v>
          </cell>
          <cell r="R2314" t="str">
            <v>Admin &amp; OtherOther Overheads as % of Total Gross Profit</v>
          </cell>
          <cell r="S2314"/>
          <cell r="T2314"/>
          <cell r="U2314"/>
        </row>
        <row r="2315">
          <cell r="I2315" t="str">
            <v>Other Overheads as % of Total Gross Profit</v>
          </cell>
          <cell r="O2315"/>
          <cell r="P2315" t="str">
            <v>230-7454</v>
          </cell>
          <cell r="Q2315" t="str">
            <v>Admin &amp; Other</v>
          </cell>
          <cell r="R2315" t="str">
            <v>Admin &amp; OtherOther Overheads as % of Total Gross Profit</v>
          </cell>
          <cell r="S2315"/>
          <cell r="T2315"/>
          <cell r="U2315"/>
        </row>
        <row r="2316">
          <cell r="I2316" t="str">
            <v>Other Overheads as % of Total Gross Profit</v>
          </cell>
          <cell r="O2316"/>
          <cell r="P2316" t="str">
            <v>210-7454</v>
          </cell>
          <cell r="Q2316" t="str">
            <v>Admin &amp; Other</v>
          </cell>
          <cell r="R2316" t="str">
            <v>Admin &amp; OtherOther Overheads as % of Total Gross Profit</v>
          </cell>
          <cell r="S2316"/>
          <cell r="T2316"/>
          <cell r="U2316"/>
        </row>
        <row r="2317">
          <cell r="I2317" t="str">
            <v>Other Overheads as % of Total Gross Profit</v>
          </cell>
          <cell r="O2317"/>
          <cell r="P2317" t="str">
            <v>220-7454</v>
          </cell>
          <cell r="Q2317" t="str">
            <v>Admin &amp; Other</v>
          </cell>
          <cell r="R2317" t="str">
            <v>Admin &amp; OtherOther Overheads as % of Total Gross Profit</v>
          </cell>
          <cell r="S2317"/>
          <cell r="T2317"/>
          <cell r="U2317"/>
        </row>
        <row r="2318">
          <cell r="I2318" t="str">
            <v>Other Overheads as % of Total Gross Profit</v>
          </cell>
          <cell r="O2318"/>
          <cell r="P2318" t="str">
            <v>330-7454</v>
          </cell>
          <cell r="Q2318" t="str">
            <v>Admin &amp; Other</v>
          </cell>
          <cell r="R2318" t="str">
            <v>Admin &amp; OtherOther Overheads as % of Total Gross Profit</v>
          </cell>
          <cell r="S2318"/>
          <cell r="T2318"/>
          <cell r="U2318"/>
        </row>
        <row r="2319">
          <cell r="I2319" t="str">
            <v>Other Overheads as % of Total Gross Profit</v>
          </cell>
          <cell r="O2319"/>
          <cell r="P2319" t="str">
            <v>200-7454</v>
          </cell>
          <cell r="Q2319" t="str">
            <v>Admin &amp; Other</v>
          </cell>
          <cell r="R2319" t="str">
            <v>Admin &amp; OtherOther Overheads as % of Total Gross Profit</v>
          </cell>
          <cell r="S2319"/>
          <cell r="T2319"/>
          <cell r="U2319"/>
        </row>
        <row r="2320">
          <cell r="I2320" t="str">
            <v>Other Overheads as % of Total Gross Profit</v>
          </cell>
          <cell r="O2320"/>
          <cell r="P2320" t="str">
            <v>221-7454</v>
          </cell>
          <cell r="Q2320" t="str">
            <v>Admin &amp; Other</v>
          </cell>
          <cell r="R2320" t="str">
            <v>Admin &amp; OtherOther Overheads as % of Total Gross Profit</v>
          </cell>
          <cell r="S2320"/>
          <cell r="T2320"/>
          <cell r="U2320"/>
        </row>
        <row r="2321">
          <cell r="I2321" t="str">
            <v>Other Overheads as % of Total Gross Profit</v>
          </cell>
          <cell r="O2321"/>
          <cell r="P2321" t="str">
            <v>260-7454</v>
          </cell>
          <cell r="Q2321" t="str">
            <v>Admin &amp; Other</v>
          </cell>
          <cell r="R2321" t="str">
            <v>Admin &amp; OtherOther Overheads as % of Total Gross Profit</v>
          </cell>
          <cell r="S2321"/>
          <cell r="T2321"/>
          <cell r="U2321"/>
        </row>
        <row r="2322">
          <cell r="I2322" t="str">
            <v>Other Overheads as % of Total Gross Profit</v>
          </cell>
          <cell r="O2322"/>
          <cell r="P2322" t="str">
            <v>400-7454</v>
          </cell>
          <cell r="Q2322" t="str">
            <v>Admin &amp; Other</v>
          </cell>
          <cell r="R2322" t="str">
            <v>Admin &amp; OtherOther Overheads as % of Total Gross Profit</v>
          </cell>
          <cell r="S2322"/>
          <cell r="T2322"/>
          <cell r="U2322"/>
        </row>
        <row r="2323">
          <cell r="I2323" t="str">
            <v>Other Overheads as % of Total Gross Profit</v>
          </cell>
          <cell r="O2323"/>
          <cell r="P2323" t="str">
            <v>410-7454</v>
          </cell>
          <cell r="Q2323" t="str">
            <v>Admin &amp; Other</v>
          </cell>
          <cell r="R2323" t="str">
            <v>Admin &amp; OtherOther Overheads as % of Total Gross Profit</v>
          </cell>
          <cell r="S2323"/>
          <cell r="T2323"/>
          <cell r="U2323"/>
        </row>
        <row r="2324">
          <cell r="I2324" t="str">
            <v>Other Overheads as % of Total Gross Profit</v>
          </cell>
          <cell r="O2324"/>
          <cell r="P2324" t="str">
            <v>420-7454</v>
          </cell>
          <cell r="Q2324" t="str">
            <v>Admin &amp; Other</v>
          </cell>
          <cell r="R2324" t="str">
            <v>Admin &amp; OtherOther Overheads as % of Total Gross Profit</v>
          </cell>
          <cell r="S2324"/>
          <cell r="T2324"/>
          <cell r="U2324"/>
        </row>
        <row r="2325">
          <cell r="I2325" t="str">
            <v>Other Overheads as % of Total Gross Profit</v>
          </cell>
          <cell r="O2325"/>
          <cell r="P2325" t="str">
            <v>421-7454</v>
          </cell>
          <cell r="Q2325" t="str">
            <v>Admin &amp; Other</v>
          </cell>
          <cell r="R2325" t="str">
            <v>Admin &amp; OtherOther Overheads as % of Total Gross Profit</v>
          </cell>
          <cell r="S2325"/>
          <cell r="T2325"/>
          <cell r="U2325"/>
        </row>
        <row r="2326">
          <cell r="I2326" t="str">
            <v>Other Overheads as % of Total Gross Profit</v>
          </cell>
          <cell r="O2326"/>
          <cell r="P2326" t="str">
            <v>430-7454</v>
          </cell>
          <cell r="Q2326" t="str">
            <v>Admin &amp; Other</v>
          </cell>
          <cell r="R2326" t="str">
            <v>Admin &amp; OtherOther Overheads as % of Total Gross Profit</v>
          </cell>
          <cell r="S2326"/>
          <cell r="T2326"/>
          <cell r="U2326"/>
        </row>
        <row r="2327">
          <cell r="I2327" t="str">
            <v>Other Overheads as % of Total Gross Profit</v>
          </cell>
          <cell r="O2327"/>
          <cell r="P2327" t="str">
            <v>440-7454</v>
          </cell>
          <cell r="Q2327" t="str">
            <v>Admin &amp; Other</v>
          </cell>
          <cell r="R2327" t="str">
            <v>Admin &amp; OtherOther Overheads as % of Total Gross Profit</v>
          </cell>
          <cell r="S2327"/>
          <cell r="T2327"/>
          <cell r="U2327"/>
        </row>
        <row r="2328">
          <cell r="I2328" t="str">
            <v>Other Overheads as % of Total Gross Profit</v>
          </cell>
          <cell r="O2328"/>
          <cell r="P2328" t="str">
            <v>460-7454</v>
          </cell>
          <cell r="Q2328" t="str">
            <v>Admin &amp; Other</v>
          </cell>
          <cell r="R2328" t="str">
            <v>Admin &amp; OtherOther Overheads as % of Total Gross Profit</v>
          </cell>
          <cell r="S2328"/>
          <cell r="T2328"/>
          <cell r="U2328"/>
        </row>
        <row r="2329">
          <cell r="I2329" t="str">
            <v>Other Overheads as % of Total Gross Profit</v>
          </cell>
          <cell r="O2329"/>
          <cell r="P2329" t="str">
            <v>300-7454</v>
          </cell>
          <cell r="Q2329" t="str">
            <v>Admin &amp; Other</v>
          </cell>
          <cell r="R2329" t="str">
            <v>Admin &amp; OtherOther Overheads as % of Total Gross Profit</v>
          </cell>
          <cell r="S2329"/>
          <cell r="T2329"/>
          <cell r="U2329"/>
        </row>
        <row r="2330">
          <cell r="I2330" t="str">
            <v>Other Overheads as % of Total Gross Profit</v>
          </cell>
          <cell r="O2330"/>
          <cell r="P2330" t="str">
            <v>310-7454</v>
          </cell>
          <cell r="Q2330" t="str">
            <v>Admin &amp; Other</v>
          </cell>
          <cell r="R2330" t="str">
            <v>Admin &amp; OtherOther Overheads as % of Total Gross Profit</v>
          </cell>
          <cell r="S2330"/>
          <cell r="T2330"/>
          <cell r="U2330"/>
        </row>
        <row r="2331">
          <cell r="I2331" t="str">
            <v>Other Overheads as % of Total Gross Profit</v>
          </cell>
          <cell r="O2331"/>
          <cell r="P2331" t="str">
            <v>321-7454</v>
          </cell>
          <cell r="Q2331" t="str">
            <v>Admin &amp; Other</v>
          </cell>
          <cell r="R2331" t="str">
            <v>Admin &amp; OtherOther Overheads as % of Total Gross Profit</v>
          </cell>
          <cell r="S2331"/>
          <cell r="T2331"/>
          <cell r="U2331"/>
        </row>
        <row r="2332">
          <cell r="I2332" t="str">
            <v>Other Overheads as % of Total Gross Profit</v>
          </cell>
          <cell r="O2332"/>
          <cell r="P2332" t="str">
            <v>360-7454</v>
          </cell>
          <cell r="Q2332" t="str">
            <v>Admin &amp; Other</v>
          </cell>
          <cell r="R2332" t="str">
            <v>Admin &amp; OtherOther Overheads as % of Total Gross Profit</v>
          </cell>
          <cell r="S2332"/>
          <cell r="T2332"/>
          <cell r="U2332"/>
        </row>
        <row r="2333">
          <cell r="I2333" t="str">
            <v>Other Overheads as % of Total Gross Profit</v>
          </cell>
          <cell r="O2333"/>
          <cell r="P2333" t="str">
            <v>170-7454</v>
          </cell>
          <cell r="Q2333" t="str">
            <v>Admin &amp; Other</v>
          </cell>
          <cell r="R2333" t="str">
            <v>Admin &amp; OtherOther Overheads as % of Total Gross Profit</v>
          </cell>
          <cell r="S2333"/>
          <cell r="T2333"/>
          <cell r="U2333"/>
        </row>
        <row r="2334">
          <cell r="I2334" t="str">
            <v>Other Overheads as % of Total Gross Profit</v>
          </cell>
          <cell r="O2334"/>
          <cell r="P2334" t="str">
            <v>936-7454</v>
          </cell>
          <cell r="Q2334" t="str">
            <v>LEX Admin &amp; Other</v>
          </cell>
          <cell r="R2334" t="str">
            <v>LEX Admin &amp; OtherOther Overheads as % of Total Gross Profit</v>
          </cell>
          <cell r="S2334"/>
          <cell r="T2334"/>
          <cell r="U2334"/>
        </row>
        <row r="2335">
          <cell r="I2335" t="str">
            <v>Other Overheads as % of Total Gross Profit</v>
          </cell>
          <cell r="O2335"/>
          <cell r="P2335" t="str">
            <v>935-7454</v>
          </cell>
          <cell r="Q2335" t="str">
            <v>LEX Admin &amp; Other</v>
          </cell>
          <cell r="R2335" t="str">
            <v>LEX Admin &amp; OtherOther Overheads as % of Total Gross Profit</v>
          </cell>
          <cell r="S2335"/>
          <cell r="T2335"/>
          <cell r="U2335"/>
        </row>
        <row r="2336">
          <cell r="I2336" t="str">
            <v>Other Overheads as % of Total Gross Profit</v>
          </cell>
          <cell r="O2336"/>
          <cell r="P2336" t="str">
            <v>112-7454</v>
          </cell>
          <cell r="Q2336" t="str">
            <v>LEX Admin &amp; Other</v>
          </cell>
          <cell r="R2336" t="str">
            <v>LEX Admin &amp; OtherOther Overheads as % of Total Gross Profit</v>
          </cell>
          <cell r="S2336"/>
          <cell r="T2336"/>
          <cell r="U2336"/>
        </row>
        <row r="2337">
          <cell r="I2337" t="str">
            <v>Other Overheads as % of Total Gross Profit</v>
          </cell>
          <cell r="O2337"/>
          <cell r="P2337" t="str">
            <v>110-7454</v>
          </cell>
          <cell r="Q2337" t="str">
            <v>Admin &amp; Other</v>
          </cell>
          <cell r="R2337" t="str">
            <v>Admin &amp; OtherOther Overheads as % of Total Gross Profit</v>
          </cell>
          <cell r="S2337"/>
          <cell r="T2337"/>
          <cell r="U2337"/>
        </row>
        <row r="2338">
          <cell r="I2338" t="str">
            <v>Other Overheads as % of Total Gross Profit</v>
          </cell>
          <cell r="O2338"/>
          <cell r="P2338" t="str">
            <v>100-7454</v>
          </cell>
          <cell r="Q2338" t="str">
            <v>Admin &amp; Other</v>
          </cell>
          <cell r="R2338" t="str">
            <v>Admin &amp; OtherOther Overheads as % of Total Gross Profit</v>
          </cell>
          <cell r="S2338"/>
          <cell r="T2338"/>
          <cell r="U2338"/>
        </row>
        <row r="2339">
          <cell r="I2339" t="str">
            <v>Other Overheads as % of Total Gross Profit</v>
          </cell>
          <cell r="O2339"/>
          <cell r="P2339" t="str">
            <v>140-7455</v>
          </cell>
          <cell r="Q2339" t="str">
            <v>Admin &amp; Other</v>
          </cell>
          <cell r="R2339" t="str">
            <v>Admin &amp; OtherOther Overheads as % of Total Gross Profit</v>
          </cell>
          <cell r="S2339"/>
          <cell r="T2339"/>
          <cell r="U2339"/>
        </row>
        <row r="2340">
          <cell r="I2340" t="str">
            <v>Other Overheads as % of Total Gross Profit</v>
          </cell>
          <cell r="O2340"/>
          <cell r="P2340" t="str">
            <v>142-7455</v>
          </cell>
          <cell r="Q2340" t="str">
            <v>LEX Admin &amp; Other</v>
          </cell>
          <cell r="R2340" t="str">
            <v>LEX Admin &amp; OtherOther Overheads as % of Total Gross Profit</v>
          </cell>
          <cell r="S2340"/>
          <cell r="T2340"/>
          <cell r="U2340"/>
        </row>
        <row r="2341">
          <cell r="I2341" t="str">
            <v>Other Overheads as % of Total Gross Profit</v>
          </cell>
          <cell r="O2341"/>
          <cell r="P2341" t="str">
            <v>130-7455</v>
          </cell>
          <cell r="Q2341" t="str">
            <v>Admin &amp; Other</v>
          </cell>
          <cell r="R2341" t="str">
            <v>Admin &amp; OtherOther Overheads as % of Total Gross Profit</v>
          </cell>
          <cell r="S2341"/>
          <cell r="T2341"/>
          <cell r="U2341"/>
        </row>
        <row r="2342">
          <cell r="I2342" t="str">
            <v>Other Overheads as % of Total Gross Profit</v>
          </cell>
          <cell r="O2342"/>
          <cell r="P2342" t="str">
            <v>132-7455</v>
          </cell>
          <cell r="Q2342" t="str">
            <v>LEX Admin &amp; Other</v>
          </cell>
          <cell r="R2342" t="str">
            <v>LEX Admin &amp; OtherOther Overheads as % of Total Gross Profit</v>
          </cell>
          <cell r="S2342"/>
          <cell r="T2342"/>
          <cell r="U2342"/>
        </row>
        <row r="2343">
          <cell r="I2343" t="str">
            <v>Other Overheads as % of Total Gross Profit</v>
          </cell>
          <cell r="O2343"/>
          <cell r="P2343" t="str">
            <v>122-7455</v>
          </cell>
          <cell r="Q2343" t="str">
            <v>LEX Admin &amp; Other</v>
          </cell>
          <cell r="R2343" t="str">
            <v>LEX Admin &amp; OtherOther Overheads as % of Total Gross Profit</v>
          </cell>
          <cell r="S2343"/>
          <cell r="T2343"/>
          <cell r="U2343"/>
        </row>
        <row r="2344">
          <cell r="I2344" t="str">
            <v>Other Overheads as % of Total Gross Profit</v>
          </cell>
          <cell r="O2344"/>
          <cell r="P2344" t="str">
            <v>162-7455</v>
          </cell>
          <cell r="Q2344" t="str">
            <v>LEX Admin &amp; Other</v>
          </cell>
          <cell r="R2344" t="str">
            <v>LEX Admin &amp; OtherOther Overheads as % of Total Gross Profit</v>
          </cell>
          <cell r="S2344"/>
          <cell r="T2344"/>
          <cell r="U2344"/>
        </row>
        <row r="2345">
          <cell r="I2345" t="str">
            <v>Other Overheads as % of Total Gross Profit</v>
          </cell>
          <cell r="O2345"/>
          <cell r="P2345" t="str">
            <v>230-7455</v>
          </cell>
          <cell r="Q2345" t="str">
            <v>Admin &amp; Other</v>
          </cell>
          <cell r="R2345" t="str">
            <v>Admin &amp; OtherOther Overheads as % of Total Gross Profit</v>
          </cell>
          <cell r="S2345"/>
          <cell r="T2345"/>
          <cell r="U2345"/>
        </row>
        <row r="2346">
          <cell r="I2346" t="str">
            <v>Other Overheads as % of Total Gross Profit</v>
          </cell>
          <cell r="O2346"/>
          <cell r="P2346" t="str">
            <v>200-7455</v>
          </cell>
          <cell r="Q2346" t="str">
            <v>Admin &amp; Other</v>
          </cell>
          <cell r="R2346" t="str">
            <v>Admin &amp; OtherOther Overheads as % of Total Gross Profit</v>
          </cell>
          <cell r="S2346"/>
          <cell r="T2346"/>
          <cell r="U2346"/>
        </row>
        <row r="2347">
          <cell r="I2347" t="str">
            <v>Other Overheads as % of Total Gross Profit</v>
          </cell>
          <cell r="O2347"/>
          <cell r="P2347" t="str">
            <v>210-7455</v>
          </cell>
          <cell r="Q2347" t="str">
            <v>Admin &amp; Other</v>
          </cell>
          <cell r="R2347" t="str">
            <v>Admin &amp; OtherOther Overheads as % of Total Gross Profit</v>
          </cell>
          <cell r="S2347"/>
          <cell r="T2347"/>
          <cell r="U2347"/>
        </row>
        <row r="2348">
          <cell r="I2348" t="str">
            <v>Other Overheads as % of Total Gross Profit</v>
          </cell>
          <cell r="O2348"/>
          <cell r="P2348" t="str">
            <v>220-7455</v>
          </cell>
          <cell r="Q2348" t="str">
            <v>Admin &amp; Other</v>
          </cell>
          <cell r="R2348" t="str">
            <v>Admin &amp; OtherOther Overheads as % of Total Gross Profit</v>
          </cell>
          <cell r="S2348"/>
          <cell r="T2348"/>
          <cell r="U2348"/>
        </row>
        <row r="2349">
          <cell r="I2349" t="str">
            <v>Other Overheads as % of Total Gross Profit</v>
          </cell>
          <cell r="O2349"/>
          <cell r="P2349" t="str">
            <v>221-7455</v>
          </cell>
          <cell r="Q2349" t="str">
            <v>Admin &amp; Other</v>
          </cell>
          <cell r="R2349" t="str">
            <v>Admin &amp; OtherOther Overheads as % of Total Gross Profit</v>
          </cell>
          <cell r="S2349"/>
          <cell r="T2349"/>
          <cell r="U2349"/>
        </row>
        <row r="2350">
          <cell r="I2350" t="str">
            <v>Other Overheads as % of Total Gross Profit</v>
          </cell>
          <cell r="O2350"/>
          <cell r="P2350" t="str">
            <v>240-7455</v>
          </cell>
          <cell r="Q2350" t="str">
            <v>Admin &amp; Other</v>
          </cell>
          <cell r="R2350" t="str">
            <v>Admin &amp; OtherOther Overheads as % of Total Gross Profit</v>
          </cell>
          <cell r="S2350"/>
          <cell r="T2350"/>
          <cell r="U2350"/>
        </row>
        <row r="2351">
          <cell r="I2351" t="str">
            <v>Other Overheads as % of Total Gross Profit</v>
          </cell>
          <cell r="O2351"/>
          <cell r="P2351" t="str">
            <v>260-7455</v>
          </cell>
          <cell r="Q2351" t="str">
            <v>Admin &amp; Other</v>
          </cell>
          <cell r="R2351" t="str">
            <v>Admin &amp; OtherOther Overheads as % of Total Gross Profit</v>
          </cell>
          <cell r="S2351"/>
          <cell r="T2351"/>
          <cell r="U2351"/>
        </row>
        <row r="2352">
          <cell r="I2352" t="str">
            <v>Other Overheads as % of Total Gross Profit</v>
          </cell>
          <cell r="O2352"/>
          <cell r="P2352" t="str">
            <v>400-7455</v>
          </cell>
          <cell r="Q2352" t="str">
            <v>Admin &amp; Other</v>
          </cell>
          <cell r="R2352" t="str">
            <v>Admin &amp; OtherOther Overheads as % of Total Gross Profit</v>
          </cell>
          <cell r="S2352"/>
          <cell r="T2352"/>
          <cell r="U2352"/>
        </row>
        <row r="2353">
          <cell r="I2353" t="str">
            <v>Other Overheads as % of Total Gross Profit</v>
          </cell>
          <cell r="O2353"/>
          <cell r="P2353" t="str">
            <v>410-7455</v>
          </cell>
          <cell r="Q2353" t="str">
            <v>Admin &amp; Other</v>
          </cell>
          <cell r="R2353" t="str">
            <v>Admin &amp; OtherOther Overheads as % of Total Gross Profit</v>
          </cell>
          <cell r="S2353"/>
          <cell r="T2353"/>
          <cell r="U2353"/>
        </row>
        <row r="2354">
          <cell r="I2354" t="str">
            <v>Other Overheads as % of Total Gross Profit</v>
          </cell>
          <cell r="O2354"/>
          <cell r="P2354" t="str">
            <v>420-7455</v>
          </cell>
          <cell r="Q2354" t="str">
            <v>Admin &amp; Other</v>
          </cell>
          <cell r="R2354" t="str">
            <v>Admin &amp; OtherOther Overheads as % of Total Gross Profit</v>
          </cell>
          <cell r="S2354"/>
          <cell r="T2354"/>
          <cell r="U2354"/>
        </row>
        <row r="2355">
          <cell r="I2355" t="str">
            <v>Other Overheads as % of Total Gross Profit</v>
          </cell>
          <cell r="O2355"/>
          <cell r="P2355" t="str">
            <v>421-7455</v>
          </cell>
          <cell r="Q2355" t="str">
            <v>Admin &amp; Other</v>
          </cell>
          <cell r="R2355" t="str">
            <v>Admin &amp; OtherOther Overheads as % of Total Gross Profit</v>
          </cell>
          <cell r="S2355"/>
          <cell r="T2355"/>
          <cell r="U2355"/>
        </row>
        <row r="2356">
          <cell r="I2356" t="str">
            <v>Other Overheads as % of Total Gross Profit</v>
          </cell>
          <cell r="O2356"/>
          <cell r="P2356" t="str">
            <v>430-7455</v>
          </cell>
          <cell r="Q2356" t="str">
            <v>Admin &amp; Other</v>
          </cell>
          <cell r="R2356" t="str">
            <v>Admin &amp; OtherOther Overheads as % of Total Gross Profit</v>
          </cell>
          <cell r="S2356"/>
          <cell r="T2356"/>
          <cell r="U2356"/>
        </row>
        <row r="2357">
          <cell r="I2357" t="str">
            <v>Other Overheads as % of Total Gross Profit</v>
          </cell>
          <cell r="O2357"/>
          <cell r="P2357" t="str">
            <v>440-7455</v>
          </cell>
          <cell r="Q2357" t="str">
            <v>Admin &amp; Other</v>
          </cell>
          <cell r="R2357" t="str">
            <v>Admin &amp; OtherOther Overheads as % of Total Gross Profit</v>
          </cell>
          <cell r="S2357"/>
          <cell r="T2357"/>
          <cell r="U2357"/>
        </row>
        <row r="2358">
          <cell r="I2358" t="str">
            <v>Other Overheads as % of Total Gross Profit</v>
          </cell>
          <cell r="O2358"/>
          <cell r="P2358" t="str">
            <v>460-7455</v>
          </cell>
          <cell r="Q2358" t="str">
            <v>Admin &amp; Other</v>
          </cell>
          <cell r="R2358" t="str">
            <v>Admin &amp; OtherOther Overheads as % of Total Gross Profit</v>
          </cell>
          <cell r="S2358"/>
          <cell r="T2358"/>
          <cell r="U2358"/>
        </row>
        <row r="2359">
          <cell r="I2359" t="str">
            <v>Other Overheads as % of Total Gross Profit</v>
          </cell>
          <cell r="O2359"/>
          <cell r="P2359" t="str">
            <v>300-7455</v>
          </cell>
          <cell r="Q2359" t="str">
            <v>Admin &amp; Other</v>
          </cell>
          <cell r="R2359" t="str">
            <v>Admin &amp; OtherOther Overheads as % of Total Gross Profit</v>
          </cell>
          <cell r="S2359"/>
          <cell r="T2359"/>
          <cell r="U2359"/>
        </row>
        <row r="2360">
          <cell r="I2360" t="str">
            <v>Other Overheads as % of Total Gross Profit</v>
          </cell>
          <cell r="O2360"/>
          <cell r="P2360" t="str">
            <v>310-7455</v>
          </cell>
          <cell r="Q2360" t="str">
            <v>Admin &amp; Other</v>
          </cell>
          <cell r="R2360" t="str">
            <v>Admin &amp; OtherOther Overheads as % of Total Gross Profit</v>
          </cell>
          <cell r="S2360"/>
          <cell r="T2360"/>
          <cell r="U2360"/>
        </row>
        <row r="2361">
          <cell r="I2361" t="str">
            <v>Other Overheads as % of Total Gross Profit</v>
          </cell>
          <cell r="O2361"/>
          <cell r="P2361" t="str">
            <v>321-7455</v>
          </cell>
          <cell r="Q2361" t="str">
            <v>Admin &amp; Other</v>
          </cell>
          <cell r="R2361" t="str">
            <v>Admin &amp; OtherOther Overheads as % of Total Gross Profit</v>
          </cell>
          <cell r="S2361"/>
          <cell r="T2361"/>
          <cell r="U2361"/>
        </row>
        <row r="2362">
          <cell r="I2362" t="str">
            <v>Other Overheads as % of Total Gross Profit</v>
          </cell>
          <cell r="O2362"/>
          <cell r="P2362" t="str">
            <v>330-7455</v>
          </cell>
          <cell r="Q2362" t="str">
            <v>Admin &amp; Other</v>
          </cell>
          <cell r="R2362" t="str">
            <v>Admin &amp; OtherOther Overheads as % of Total Gross Profit</v>
          </cell>
          <cell r="S2362"/>
          <cell r="T2362"/>
          <cell r="U2362"/>
        </row>
        <row r="2363">
          <cell r="I2363" t="str">
            <v>Other Overheads as % of Total Gross Profit</v>
          </cell>
          <cell r="O2363"/>
          <cell r="P2363" t="str">
            <v>340-7455</v>
          </cell>
          <cell r="Q2363" t="str">
            <v>Admin &amp; Other</v>
          </cell>
          <cell r="R2363" t="str">
            <v>Admin &amp; OtherOther Overheads as % of Total Gross Profit</v>
          </cell>
          <cell r="S2363"/>
          <cell r="T2363"/>
          <cell r="U2363"/>
        </row>
        <row r="2364">
          <cell r="I2364" t="str">
            <v>Other Overheads as % of Total Gross Profit</v>
          </cell>
          <cell r="O2364"/>
          <cell r="P2364" t="str">
            <v>360-7455</v>
          </cell>
          <cell r="Q2364" t="str">
            <v>Admin &amp; Other</v>
          </cell>
          <cell r="R2364" t="str">
            <v>Admin &amp; OtherOther Overheads as % of Total Gross Profit</v>
          </cell>
          <cell r="S2364"/>
          <cell r="T2364"/>
          <cell r="U2364"/>
        </row>
        <row r="2365">
          <cell r="I2365" t="str">
            <v>Other Overheads as % of Total Gross Profit</v>
          </cell>
          <cell r="O2365"/>
          <cell r="P2365" t="str">
            <v>120-7455</v>
          </cell>
          <cell r="Q2365" t="str">
            <v>Admin &amp; Other</v>
          </cell>
          <cell r="R2365" t="str">
            <v>Admin &amp; OtherOther Overheads as % of Total Gross Profit</v>
          </cell>
          <cell r="S2365"/>
          <cell r="T2365"/>
          <cell r="U2365"/>
        </row>
        <row r="2366">
          <cell r="I2366" t="str">
            <v>Other Overheads as % of Total Gross Profit</v>
          </cell>
          <cell r="O2366"/>
          <cell r="P2366" t="str">
            <v>121-7455</v>
          </cell>
          <cell r="Q2366" t="str">
            <v>Admin &amp; Other</v>
          </cell>
          <cell r="R2366" t="str">
            <v>Admin &amp; OtherOther Overheads as % of Total Gross Profit</v>
          </cell>
          <cell r="S2366"/>
          <cell r="T2366"/>
          <cell r="U2366"/>
        </row>
        <row r="2367">
          <cell r="I2367" t="str">
            <v>Other Overheads as % of Total Gross Profit</v>
          </cell>
          <cell r="O2367"/>
          <cell r="P2367" t="str">
            <v>147-7455</v>
          </cell>
          <cell r="Q2367" t="str">
            <v>Admin &amp; Other</v>
          </cell>
          <cell r="R2367" t="str">
            <v>Admin &amp; OtherOther Overheads as % of Total Gross Profit</v>
          </cell>
          <cell r="S2367"/>
          <cell r="T2367"/>
          <cell r="U2367"/>
        </row>
        <row r="2368">
          <cell r="I2368" t="str">
            <v>Other Overheads as % of Total Gross Profit</v>
          </cell>
          <cell r="O2368"/>
          <cell r="P2368" t="str">
            <v>160-7455</v>
          </cell>
          <cell r="Q2368" t="str">
            <v>Admin &amp; Other</v>
          </cell>
          <cell r="R2368" t="str">
            <v>Admin &amp; OtherOther Overheads as % of Total Gross Profit</v>
          </cell>
          <cell r="S2368"/>
          <cell r="T2368"/>
          <cell r="U2368"/>
        </row>
        <row r="2369">
          <cell r="I2369" t="str">
            <v>Other Overheads as % of Total Gross Profit</v>
          </cell>
          <cell r="O2369"/>
          <cell r="P2369" t="str">
            <v>170-7455</v>
          </cell>
          <cell r="Q2369" t="str">
            <v>Admin &amp; Other</v>
          </cell>
          <cell r="R2369" t="str">
            <v>Admin &amp; OtherOther Overheads as % of Total Gross Profit</v>
          </cell>
          <cell r="S2369"/>
          <cell r="T2369"/>
          <cell r="U2369"/>
        </row>
        <row r="2370">
          <cell r="I2370" t="str">
            <v>Other Overheads as % of Total Gross Profit</v>
          </cell>
          <cell r="O2370"/>
          <cell r="P2370" t="str">
            <v>936-7455</v>
          </cell>
          <cell r="Q2370" t="str">
            <v>LEX Admin &amp; Other</v>
          </cell>
          <cell r="R2370" t="str">
            <v>LEX Admin &amp; OtherOther Overheads as % of Total Gross Profit</v>
          </cell>
          <cell r="S2370"/>
          <cell r="T2370"/>
          <cell r="U2370"/>
        </row>
        <row r="2371">
          <cell r="I2371" t="str">
            <v>Other Overheads as % of Total Gross Profit</v>
          </cell>
          <cell r="O2371"/>
          <cell r="P2371" t="str">
            <v>935-7455</v>
          </cell>
          <cell r="Q2371" t="str">
            <v>LEX Admin &amp; Other</v>
          </cell>
          <cell r="R2371" t="str">
            <v>LEX Admin &amp; OtherOther Overheads as % of Total Gross Profit</v>
          </cell>
          <cell r="S2371"/>
          <cell r="T2371"/>
          <cell r="U2371"/>
        </row>
        <row r="2372">
          <cell r="I2372" t="str">
            <v>Other Overheads as % of Total Gross Profit</v>
          </cell>
          <cell r="O2372"/>
          <cell r="P2372" t="str">
            <v>112-7455</v>
          </cell>
          <cell r="Q2372" t="str">
            <v>LEX Admin &amp; Other</v>
          </cell>
          <cell r="R2372" t="str">
            <v>LEX Admin &amp; OtherOther Overheads as % of Total Gross Profit</v>
          </cell>
          <cell r="S2372"/>
          <cell r="T2372"/>
          <cell r="U2372"/>
        </row>
        <row r="2373">
          <cell r="I2373" t="str">
            <v>Professional Fees as % of Total Gross Profit</v>
          </cell>
          <cell r="O2373"/>
          <cell r="P2373" t="str">
            <v>240-7456</v>
          </cell>
          <cell r="Q2373" t="str">
            <v>Admin &amp; Other</v>
          </cell>
          <cell r="R2373" t="str">
            <v>Admin &amp; OtherProfessional Fees as % of Total Gross Profit</v>
          </cell>
          <cell r="S2373"/>
          <cell r="T2373"/>
          <cell r="U2373"/>
        </row>
        <row r="2374">
          <cell r="I2374" t="str">
            <v>Professional Fees as % of Total Gross Profit</v>
          </cell>
          <cell r="O2374"/>
          <cell r="P2374" t="str">
            <v>440-7456</v>
          </cell>
          <cell r="Q2374" t="str">
            <v>Admin &amp; Other</v>
          </cell>
          <cell r="R2374" t="str">
            <v>Admin &amp; OtherProfessional Fees as % of Total Gross Profit</v>
          </cell>
          <cell r="S2374"/>
          <cell r="T2374"/>
          <cell r="U2374"/>
        </row>
        <row r="2375">
          <cell r="I2375" t="str">
            <v>Professional Fees as % of Total Gross Profit</v>
          </cell>
          <cell r="O2375"/>
          <cell r="P2375" t="str">
            <v>340-7456</v>
          </cell>
          <cell r="Q2375" t="str">
            <v>Admin &amp; Other</v>
          </cell>
          <cell r="R2375" t="str">
            <v>Admin &amp; OtherProfessional Fees as % of Total Gross Profit</v>
          </cell>
          <cell r="S2375"/>
          <cell r="T2375"/>
          <cell r="U2375"/>
        </row>
        <row r="2376">
          <cell r="I2376" t="str">
            <v>Professional Fees as % of Total Gross Profit</v>
          </cell>
          <cell r="O2376"/>
          <cell r="P2376" t="str">
            <v>150-7456</v>
          </cell>
          <cell r="Q2376" t="str">
            <v>LEX Admin &amp; Other</v>
          </cell>
          <cell r="R2376" t="str">
            <v>LEX Admin &amp; OtherProfessional Fees as % of Total Gross Profit</v>
          </cell>
          <cell r="S2376"/>
          <cell r="T2376"/>
          <cell r="U2376"/>
        </row>
        <row r="2377">
          <cell r="I2377" t="str">
            <v>Professional Fees as % of Total Gross Profit</v>
          </cell>
          <cell r="O2377"/>
          <cell r="P2377" t="str">
            <v>935-7456</v>
          </cell>
          <cell r="Q2377" t="str">
            <v>LEX Admin &amp; Other</v>
          </cell>
          <cell r="R2377" t="str">
            <v>LEX Admin &amp; OtherProfessional Fees as % of Total Gross Profit</v>
          </cell>
          <cell r="S2377"/>
          <cell r="T2377"/>
          <cell r="U2377"/>
        </row>
        <row r="2378">
          <cell r="I2378" t="str">
            <v>Professional Fees as % of Total Gross Profit</v>
          </cell>
          <cell r="O2378"/>
          <cell r="P2378" t="str">
            <v>210-7456</v>
          </cell>
          <cell r="Q2378" t="str">
            <v>Admin &amp; Other</v>
          </cell>
          <cell r="R2378" t="str">
            <v>Admin &amp; OtherProfessional Fees as % of Total Gross Profit</v>
          </cell>
          <cell r="S2378"/>
          <cell r="T2378"/>
          <cell r="U2378"/>
        </row>
        <row r="2379">
          <cell r="I2379" t="str">
            <v>Professional Fees as % of Total Gross Profit</v>
          </cell>
          <cell r="O2379"/>
          <cell r="P2379" t="str">
            <v>220-7456</v>
          </cell>
          <cell r="Q2379" t="str">
            <v>Admin &amp; Other</v>
          </cell>
          <cell r="R2379" t="str">
            <v>Admin &amp; OtherProfessional Fees as % of Total Gross Profit</v>
          </cell>
          <cell r="S2379"/>
          <cell r="T2379"/>
          <cell r="U2379"/>
        </row>
        <row r="2380">
          <cell r="I2380" t="str">
            <v>Professional Fees as % of Total Gross Profit</v>
          </cell>
          <cell r="O2380"/>
          <cell r="P2380" t="str">
            <v>120-7456</v>
          </cell>
          <cell r="Q2380" t="str">
            <v>Admin &amp; Other</v>
          </cell>
          <cell r="R2380" t="str">
            <v>Admin &amp; OtherProfessional Fees as % of Total Gross Profit</v>
          </cell>
          <cell r="S2380"/>
          <cell r="T2380"/>
          <cell r="U2380"/>
        </row>
        <row r="2381">
          <cell r="I2381" t="str">
            <v>Professional Fees as % of Total Gross Profit</v>
          </cell>
          <cell r="O2381"/>
          <cell r="P2381" t="str">
            <v>230-7456</v>
          </cell>
          <cell r="Q2381" t="str">
            <v>Admin &amp; Other</v>
          </cell>
          <cell r="R2381" t="str">
            <v>Admin &amp; OtherProfessional Fees as % of Total Gross Profit</v>
          </cell>
          <cell r="S2381"/>
          <cell r="T2381"/>
          <cell r="U2381"/>
        </row>
        <row r="2382">
          <cell r="I2382" t="str">
            <v>Professional Fees as % of Total Gross Profit</v>
          </cell>
          <cell r="O2382"/>
          <cell r="P2382" t="str">
            <v>160-7456</v>
          </cell>
          <cell r="Q2382" t="str">
            <v>Admin &amp; Other</v>
          </cell>
          <cell r="R2382" t="str">
            <v>Admin &amp; OtherProfessional Fees as % of Total Gross Profit</v>
          </cell>
          <cell r="S2382"/>
          <cell r="T2382"/>
          <cell r="U2382"/>
        </row>
        <row r="2383">
          <cell r="I2383" t="str">
            <v>Professional Fees as % of Total Gross Profit</v>
          </cell>
          <cell r="O2383"/>
          <cell r="P2383" t="str">
            <v>260-7456</v>
          </cell>
          <cell r="Q2383" t="str">
            <v>Admin &amp; Other</v>
          </cell>
          <cell r="R2383" t="str">
            <v>Admin &amp; OtherProfessional Fees as % of Total Gross Profit</v>
          </cell>
          <cell r="S2383"/>
          <cell r="T2383"/>
          <cell r="U2383"/>
        </row>
        <row r="2384">
          <cell r="I2384" t="str">
            <v>Professional Fees as % of Total Gross Profit</v>
          </cell>
          <cell r="O2384"/>
          <cell r="P2384" t="str">
            <v>121-7456</v>
          </cell>
          <cell r="Q2384" t="str">
            <v>Admin &amp; Other</v>
          </cell>
          <cell r="R2384" t="str">
            <v>Admin &amp; OtherProfessional Fees as % of Total Gross Profit</v>
          </cell>
          <cell r="S2384"/>
          <cell r="T2384"/>
          <cell r="U2384"/>
        </row>
        <row r="2385">
          <cell r="I2385" t="str">
            <v>Professional Fees as % of Total Gross Profit</v>
          </cell>
          <cell r="O2385"/>
          <cell r="P2385" t="str">
            <v>936-7456</v>
          </cell>
          <cell r="Q2385" t="str">
            <v>LEX Admin &amp; Other</v>
          </cell>
          <cell r="R2385" t="str">
            <v>LEX Admin &amp; OtherProfessional Fees as % of Total Gross Profit</v>
          </cell>
          <cell r="S2385"/>
          <cell r="T2385"/>
          <cell r="U2385"/>
        </row>
        <row r="2386">
          <cell r="I2386" t="str">
            <v>Professional Fees as % of Total Gross Profit</v>
          </cell>
          <cell r="O2386"/>
          <cell r="P2386" t="str">
            <v>330-7456</v>
          </cell>
          <cell r="Q2386" t="str">
            <v>Admin &amp; Other</v>
          </cell>
          <cell r="R2386" t="str">
            <v>Admin &amp; OtherProfessional Fees as % of Total Gross Profit</v>
          </cell>
          <cell r="S2386"/>
          <cell r="T2386"/>
          <cell r="U2386"/>
        </row>
        <row r="2387">
          <cell r="I2387" t="str">
            <v>Professional Fees as % of Total Gross Profit</v>
          </cell>
          <cell r="O2387"/>
          <cell r="P2387" t="str">
            <v>430-7456</v>
          </cell>
          <cell r="Q2387" t="str">
            <v>Admin &amp; Other</v>
          </cell>
          <cell r="R2387" t="str">
            <v>Admin &amp; OtherProfessional Fees as % of Total Gross Profit</v>
          </cell>
          <cell r="S2387"/>
          <cell r="T2387"/>
          <cell r="U2387"/>
        </row>
        <row r="2388">
          <cell r="I2388" t="str">
            <v>Professional Fees as % of Total Gross Profit</v>
          </cell>
          <cell r="O2388"/>
          <cell r="P2388" t="str">
            <v>190-7456</v>
          </cell>
          <cell r="Q2388" t="str">
            <v>Admin &amp; Other</v>
          </cell>
          <cell r="R2388" t="str">
            <v>Admin &amp; OtherProfessional Fees as % of Total Gross Profit</v>
          </cell>
          <cell r="S2388"/>
          <cell r="T2388"/>
          <cell r="U2388"/>
        </row>
        <row r="2389">
          <cell r="I2389" t="str">
            <v>Professional Fees as % of Total Gross Profit</v>
          </cell>
          <cell r="O2389"/>
          <cell r="P2389" t="str">
            <v>140-7456</v>
          </cell>
          <cell r="Q2389" t="str">
            <v>Admin &amp; Other</v>
          </cell>
          <cell r="R2389" t="str">
            <v>Admin &amp; OtherProfessional Fees as % of Total Gross Profit</v>
          </cell>
          <cell r="S2389"/>
          <cell r="T2389"/>
          <cell r="U2389"/>
        </row>
        <row r="2390">
          <cell r="I2390" t="str">
            <v>Professional Fees as % of Total Gross Profit</v>
          </cell>
          <cell r="O2390"/>
          <cell r="P2390" t="str">
            <v>142-7456</v>
          </cell>
          <cell r="Q2390" t="str">
            <v>LEX Admin &amp; Other</v>
          </cell>
          <cell r="R2390" t="str">
            <v>LEX Admin &amp; OtherProfessional Fees as % of Total Gross Profit</v>
          </cell>
          <cell r="S2390"/>
          <cell r="T2390"/>
          <cell r="U2390"/>
        </row>
        <row r="2391">
          <cell r="I2391" t="str">
            <v>Professional Fees as % of Total Gross Profit</v>
          </cell>
          <cell r="O2391"/>
          <cell r="P2391" t="str">
            <v>130-7456</v>
          </cell>
          <cell r="Q2391" t="str">
            <v>Admin &amp; Other</v>
          </cell>
          <cell r="R2391" t="str">
            <v>Admin &amp; OtherProfessional Fees as % of Total Gross Profit</v>
          </cell>
          <cell r="S2391"/>
          <cell r="T2391"/>
          <cell r="U2391"/>
        </row>
        <row r="2392">
          <cell r="I2392" t="str">
            <v>Professional Fees as % of Total Gross Profit</v>
          </cell>
          <cell r="O2392"/>
          <cell r="P2392" t="str">
            <v>132-7456</v>
          </cell>
          <cell r="Q2392" t="str">
            <v>LEX Admin &amp; Other</v>
          </cell>
          <cell r="R2392" t="str">
            <v>LEX Admin &amp; OtherProfessional Fees as % of Total Gross Profit</v>
          </cell>
          <cell r="S2392"/>
          <cell r="T2392"/>
          <cell r="U2392"/>
        </row>
        <row r="2393">
          <cell r="I2393" t="str">
            <v>Professional Fees as % of Total Gross Profit</v>
          </cell>
          <cell r="O2393"/>
          <cell r="P2393" t="str">
            <v>122-7456</v>
          </cell>
          <cell r="Q2393" t="str">
            <v>LEX Admin &amp; Other</v>
          </cell>
          <cell r="R2393" t="str">
            <v>LEX Admin &amp; OtherProfessional Fees as % of Total Gross Profit</v>
          </cell>
          <cell r="S2393"/>
          <cell r="T2393"/>
          <cell r="U2393"/>
        </row>
        <row r="2394">
          <cell r="I2394" t="str">
            <v>Professional Fees as % of Total Gross Profit</v>
          </cell>
          <cell r="O2394"/>
          <cell r="P2394" t="str">
            <v>162-7456</v>
          </cell>
          <cell r="Q2394" t="str">
            <v>LEX Admin &amp; Other</v>
          </cell>
          <cell r="R2394" t="str">
            <v>LEX Admin &amp; OtherProfessional Fees as % of Total Gross Profit</v>
          </cell>
          <cell r="S2394"/>
          <cell r="T2394"/>
          <cell r="U2394"/>
        </row>
        <row r="2395">
          <cell r="I2395" t="str">
            <v>Professional Fees as % of Total Gross Profit</v>
          </cell>
          <cell r="O2395"/>
          <cell r="P2395" t="str">
            <v>147-7456</v>
          </cell>
          <cell r="Q2395" t="str">
            <v>Admin &amp; Other</v>
          </cell>
          <cell r="R2395" t="str">
            <v>Admin &amp; OtherProfessional Fees as % of Total Gross Profit</v>
          </cell>
          <cell r="S2395"/>
          <cell r="T2395"/>
          <cell r="U2395"/>
        </row>
        <row r="2396">
          <cell r="I2396" t="str">
            <v>Professional Fees as % of Total Gross Profit</v>
          </cell>
          <cell r="O2396"/>
          <cell r="P2396" t="str">
            <v>200-7456</v>
          </cell>
          <cell r="Q2396" t="str">
            <v>Admin &amp; Other</v>
          </cell>
          <cell r="R2396" t="str">
            <v>Admin &amp; OtherProfessional Fees as % of Total Gross Profit</v>
          </cell>
          <cell r="S2396"/>
          <cell r="T2396"/>
          <cell r="U2396"/>
        </row>
        <row r="2397">
          <cell r="I2397" t="str">
            <v>Professional Fees as % of Total Gross Profit</v>
          </cell>
          <cell r="O2397"/>
          <cell r="P2397" t="str">
            <v>221-7456</v>
          </cell>
          <cell r="Q2397" t="str">
            <v>Admin &amp; Other</v>
          </cell>
          <cell r="R2397" t="str">
            <v>Admin &amp; OtherProfessional Fees as % of Total Gross Profit</v>
          </cell>
          <cell r="S2397"/>
          <cell r="T2397"/>
          <cell r="U2397"/>
        </row>
        <row r="2398">
          <cell r="I2398" t="str">
            <v>Professional Fees as % of Total Gross Profit</v>
          </cell>
          <cell r="O2398"/>
          <cell r="P2398" t="str">
            <v>400-7456</v>
          </cell>
          <cell r="Q2398" t="str">
            <v>Admin &amp; Other</v>
          </cell>
          <cell r="R2398" t="str">
            <v>Admin &amp; OtherProfessional Fees as % of Total Gross Profit</v>
          </cell>
          <cell r="S2398"/>
          <cell r="T2398"/>
          <cell r="U2398"/>
        </row>
        <row r="2399">
          <cell r="I2399" t="str">
            <v>Professional Fees as % of Total Gross Profit</v>
          </cell>
          <cell r="O2399"/>
          <cell r="P2399" t="str">
            <v>410-7456</v>
          </cell>
          <cell r="Q2399" t="str">
            <v>Admin &amp; Other</v>
          </cell>
          <cell r="R2399" t="str">
            <v>Admin &amp; OtherProfessional Fees as % of Total Gross Profit</v>
          </cell>
          <cell r="S2399"/>
          <cell r="T2399"/>
          <cell r="U2399"/>
        </row>
        <row r="2400">
          <cell r="I2400" t="str">
            <v>Professional Fees as % of Total Gross Profit</v>
          </cell>
          <cell r="O2400"/>
          <cell r="P2400" t="str">
            <v>420-7456</v>
          </cell>
          <cell r="Q2400" t="str">
            <v>Admin &amp; Other</v>
          </cell>
          <cell r="R2400" t="str">
            <v>Admin &amp; OtherProfessional Fees as % of Total Gross Profit</v>
          </cell>
          <cell r="S2400"/>
          <cell r="T2400"/>
          <cell r="U2400"/>
        </row>
        <row r="2401">
          <cell r="I2401" t="str">
            <v>Professional Fees as % of Total Gross Profit</v>
          </cell>
          <cell r="O2401"/>
          <cell r="P2401" t="str">
            <v>421-7456</v>
          </cell>
          <cell r="Q2401" t="str">
            <v>Admin &amp; Other</v>
          </cell>
          <cell r="R2401" t="str">
            <v>Admin &amp; OtherProfessional Fees as % of Total Gross Profit</v>
          </cell>
          <cell r="S2401"/>
          <cell r="T2401"/>
          <cell r="U2401"/>
        </row>
        <row r="2402">
          <cell r="I2402" t="str">
            <v>Professional Fees as % of Total Gross Profit</v>
          </cell>
          <cell r="O2402"/>
          <cell r="P2402" t="str">
            <v>460-7456</v>
          </cell>
          <cell r="Q2402" t="str">
            <v>Admin &amp; Other</v>
          </cell>
          <cell r="R2402" t="str">
            <v>Admin &amp; OtherProfessional Fees as % of Total Gross Profit</v>
          </cell>
          <cell r="S2402"/>
          <cell r="T2402"/>
          <cell r="U2402"/>
        </row>
        <row r="2403">
          <cell r="I2403" t="str">
            <v>Professional Fees as % of Total Gross Profit</v>
          </cell>
          <cell r="O2403"/>
          <cell r="P2403" t="str">
            <v>300-7456</v>
          </cell>
          <cell r="Q2403" t="str">
            <v>Admin &amp; Other</v>
          </cell>
          <cell r="R2403" t="str">
            <v>Admin &amp; OtherProfessional Fees as % of Total Gross Profit</v>
          </cell>
          <cell r="S2403"/>
          <cell r="T2403"/>
          <cell r="U2403"/>
        </row>
        <row r="2404">
          <cell r="I2404" t="str">
            <v>Professional Fees as % of Total Gross Profit</v>
          </cell>
          <cell r="O2404"/>
          <cell r="P2404" t="str">
            <v>310-7456</v>
          </cell>
          <cell r="Q2404" t="str">
            <v>Admin &amp; Other</v>
          </cell>
          <cell r="R2404" t="str">
            <v>Admin &amp; OtherProfessional Fees as % of Total Gross Profit</v>
          </cell>
          <cell r="S2404"/>
          <cell r="T2404"/>
          <cell r="U2404"/>
        </row>
        <row r="2405">
          <cell r="I2405" t="str">
            <v>Professional Fees as % of Total Gross Profit</v>
          </cell>
          <cell r="O2405"/>
          <cell r="P2405" t="str">
            <v>321-7456</v>
          </cell>
          <cell r="Q2405" t="str">
            <v>Admin &amp; Other</v>
          </cell>
          <cell r="R2405" t="str">
            <v>Admin &amp; OtherProfessional Fees as % of Total Gross Profit</v>
          </cell>
          <cell r="S2405"/>
          <cell r="T2405"/>
          <cell r="U2405"/>
        </row>
        <row r="2406">
          <cell r="I2406" t="str">
            <v>Professional Fees as % of Total Gross Profit</v>
          </cell>
          <cell r="O2406"/>
          <cell r="P2406" t="str">
            <v>360-7456</v>
          </cell>
          <cell r="Q2406" t="str">
            <v>Admin &amp; Other</v>
          </cell>
          <cell r="R2406" t="str">
            <v>Admin &amp; OtherProfessional Fees as % of Total Gross Profit</v>
          </cell>
          <cell r="S2406"/>
          <cell r="T2406"/>
          <cell r="U2406"/>
        </row>
        <row r="2407">
          <cell r="I2407" t="str">
            <v>Professional Fees as % of Total Gross Profit</v>
          </cell>
          <cell r="O2407"/>
          <cell r="P2407" t="str">
            <v>170-7456</v>
          </cell>
          <cell r="Q2407" t="str">
            <v>Admin &amp; Other</v>
          </cell>
          <cell r="R2407" t="str">
            <v>Admin &amp; OtherProfessional Fees as % of Total Gross Profit</v>
          </cell>
          <cell r="S2407"/>
          <cell r="T2407"/>
          <cell r="U2407"/>
        </row>
        <row r="2408">
          <cell r="I2408" t="str">
            <v>Professional Fees as % of Total Gross Profit</v>
          </cell>
          <cell r="O2408"/>
          <cell r="P2408" t="str">
            <v>110-7456</v>
          </cell>
          <cell r="Q2408" t="str">
            <v>Admin &amp; Other</v>
          </cell>
          <cell r="R2408" t="str">
            <v>Admin &amp; OtherProfessional Fees as % of Total Gross Profit</v>
          </cell>
          <cell r="S2408"/>
          <cell r="T2408"/>
          <cell r="U2408"/>
        </row>
        <row r="2409">
          <cell r="I2409" t="str">
            <v>Professional Fees as % of Total Gross Profit</v>
          </cell>
          <cell r="O2409"/>
          <cell r="P2409" t="str">
            <v>112-7456</v>
          </cell>
          <cell r="Q2409" t="str">
            <v>LEX Admin &amp; Other</v>
          </cell>
          <cell r="R2409" t="str">
            <v>LEX Admin &amp; OtherProfessional Fees as % of Total Gross Profit</v>
          </cell>
          <cell r="S2409"/>
          <cell r="T2409"/>
          <cell r="U2409"/>
        </row>
        <row r="2410">
          <cell r="I2410" t="str">
            <v>Professional Fees as % of Total Gross Profit</v>
          </cell>
          <cell r="O2410"/>
          <cell r="P2410" t="str">
            <v>100-7456</v>
          </cell>
          <cell r="Q2410" t="str">
            <v>Admin &amp; Other</v>
          </cell>
          <cell r="R2410" t="str">
            <v>Admin &amp; OtherProfessional Fees as % of Total Gross Profit</v>
          </cell>
          <cell r="S2410"/>
          <cell r="T2410"/>
          <cell r="U2410"/>
        </row>
        <row r="2411">
          <cell r="I2411" t="str">
            <v>Other Overheads as % of Total Gross Profit</v>
          </cell>
          <cell r="O2411"/>
          <cell r="P2411" t="str">
            <v>190-7457</v>
          </cell>
          <cell r="Q2411" t="str">
            <v>Admin &amp; Other</v>
          </cell>
          <cell r="R2411" t="str">
            <v>Admin &amp; OtherOther Overheads as % of Total Gross Profit</v>
          </cell>
          <cell r="S2411"/>
          <cell r="T2411"/>
          <cell r="U2411"/>
        </row>
        <row r="2412">
          <cell r="I2412" t="str">
            <v>Other Semi-Fixed expenses per retail</v>
          </cell>
          <cell r="O2412"/>
          <cell r="P2412" t="str">
            <v>120-7457</v>
          </cell>
          <cell r="Q2412" t="str">
            <v>Used Vehicle</v>
          </cell>
          <cell r="R2412" t="str">
            <v>Used VehicleOther Semi-Fixed expenses per retail</v>
          </cell>
          <cell r="S2412"/>
          <cell r="T2412"/>
          <cell r="U2412"/>
        </row>
        <row r="2413">
          <cell r="I2413" t="str">
            <v>Other Semi-Fixed expenses per retail</v>
          </cell>
          <cell r="O2413"/>
          <cell r="P2413" t="str">
            <v>210-7457</v>
          </cell>
          <cell r="Q2413" t="str">
            <v>Used Vehicle</v>
          </cell>
          <cell r="R2413" t="str">
            <v>Used VehicleOther Semi-Fixed expenses per retail</v>
          </cell>
          <cell r="S2413"/>
          <cell r="T2413"/>
          <cell r="U2413"/>
        </row>
        <row r="2414">
          <cell r="I2414" t="str">
            <v>Other Semi-Fixed expenses per retail</v>
          </cell>
          <cell r="O2414"/>
          <cell r="P2414" t="str">
            <v>220-7457</v>
          </cell>
          <cell r="Q2414" t="str">
            <v>Used Vehicle</v>
          </cell>
          <cell r="R2414" t="str">
            <v>Used VehicleOther Semi-Fixed expenses per retail</v>
          </cell>
          <cell r="S2414"/>
          <cell r="T2414"/>
          <cell r="U2414"/>
        </row>
        <row r="2415">
          <cell r="I2415" t="str">
            <v>Other Expenses as % of Sales</v>
          </cell>
          <cell r="O2415"/>
          <cell r="P2415" t="str">
            <v>240-7457</v>
          </cell>
          <cell r="Q2415" t="str">
            <v>Service</v>
          </cell>
          <cell r="R2415" t="str">
            <v>ServiceOther Expenses as % of Sales</v>
          </cell>
          <cell r="S2415"/>
          <cell r="T2415"/>
          <cell r="U2415"/>
        </row>
        <row r="2416">
          <cell r="I2416" t="str">
            <v>Other Expenses per vehicle retailed</v>
          </cell>
          <cell r="O2416"/>
          <cell r="P2416" t="str">
            <v>160-7457</v>
          </cell>
          <cell r="Q2416" t="str">
            <v>F&amp;I</v>
          </cell>
          <cell r="R2416" t="str">
            <v>F&amp;IOther Expenses per vehicle retailed</v>
          </cell>
          <cell r="S2416"/>
          <cell r="T2416"/>
          <cell r="U2416"/>
        </row>
        <row r="2417">
          <cell r="I2417" t="str">
            <v>Other Expenses as % of Sales</v>
          </cell>
          <cell r="O2417"/>
          <cell r="P2417" t="str">
            <v>230-7457</v>
          </cell>
          <cell r="Q2417" t="str">
            <v>Parts</v>
          </cell>
          <cell r="R2417" t="str">
            <v>PartsOther Expenses as % of Sales</v>
          </cell>
          <cell r="S2417"/>
          <cell r="T2417"/>
          <cell r="U2417"/>
        </row>
        <row r="2418">
          <cell r="I2418" t="str">
            <v>Other Expenses as % of Sales</v>
          </cell>
          <cell r="O2418"/>
          <cell r="P2418" t="str">
            <v>440-7457</v>
          </cell>
          <cell r="Q2418" t="str">
            <v>Service</v>
          </cell>
          <cell r="R2418" t="str">
            <v>ServiceOther Expenses as % of Sales</v>
          </cell>
          <cell r="S2418"/>
          <cell r="T2418"/>
          <cell r="U2418"/>
        </row>
        <row r="2419">
          <cell r="I2419" t="str">
            <v>Other Expenses as % of Sales</v>
          </cell>
          <cell r="O2419"/>
          <cell r="P2419" t="str">
            <v>936-7457</v>
          </cell>
          <cell r="Q2419" t="str">
            <v>Bridgestone</v>
          </cell>
          <cell r="R2419" t="str">
            <v>BridgestoneOther Expenses as % of Sales</v>
          </cell>
          <cell r="S2419"/>
          <cell r="T2419"/>
          <cell r="U2419"/>
        </row>
        <row r="2420">
          <cell r="I2420" t="str">
            <v>Other Expenses as % of Sales</v>
          </cell>
          <cell r="O2420"/>
          <cell r="P2420" t="str">
            <v>340-7457</v>
          </cell>
          <cell r="Q2420" t="str">
            <v>Service</v>
          </cell>
          <cell r="R2420" t="str">
            <v>ServiceOther Expenses as % of Sales</v>
          </cell>
          <cell r="S2420"/>
          <cell r="T2420"/>
          <cell r="U2420"/>
        </row>
        <row r="2421">
          <cell r="I2421" t="str">
            <v>Other Expenses as % of Sales</v>
          </cell>
          <cell r="O2421"/>
          <cell r="P2421" t="str">
            <v>935-7457</v>
          </cell>
          <cell r="Q2421" t="str">
            <v>Bridgestone</v>
          </cell>
          <cell r="R2421" t="str">
            <v>BridgestoneOther Expenses as % of Sales</v>
          </cell>
          <cell r="S2421"/>
          <cell r="T2421"/>
          <cell r="U2421"/>
        </row>
        <row r="2422">
          <cell r="I2422" t="str">
            <v>Other Expenses as % of Sales</v>
          </cell>
          <cell r="O2422"/>
          <cell r="P2422" t="str">
            <v>430-7457</v>
          </cell>
          <cell r="Q2422" t="str">
            <v>Parts</v>
          </cell>
          <cell r="R2422" t="str">
            <v>PartsOther Expenses as % of Sales</v>
          </cell>
          <cell r="S2422"/>
          <cell r="T2422"/>
          <cell r="U2422"/>
        </row>
        <row r="2423">
          <cell r="I2423" t="str">
            <v>Other Expenses as % of Sales</v>
          </cell>
          <cell r="O2423"/>
          <cell r="P2423" t="str">
            <v>150-7457</v>
          </cell>
          <cell r="Q2423" t="str">
            <v>Retail Detailing</v>
          </cell>
          <cell r="R2423" t="str">
            <v>Retail DetailingOther Expenses as % of Sales</v>
          </cell>
          <cell r="S2423"/>
          <cell r="T2423"/>
          <cell r="U2423"/>
        </row>
        <row r="2424">
          <cell r="I2424" t="str">
            <v>Other Expenses as % of Sales</v>
          </cell>
          <cell r="O2424"/>
          <cell r="P2424" t="str">
            <v>140-7457</v>
          </cell>
          <cell r="Q2424" t="str">
            <v>Service</v>
          </cell>
          <cell r="R2424" t="str">
            <v>ServiceOther Expenses as % of Sales</v>
          </cell>
          <cell r="S2424"/>
          <cell r="T2424"/>
          <cell r="U2424"/>
        </row>
        <row r="2425">
          <cell r="I2425" t="str">
            <v>Other Expenses as % of Sales</v>
          </cell>
          <cell r="O2425"/>
          <cell r="P2425" t="str">
            <v>142-7457</v>
          </cell>
          <cell r="Q2425" t="str">
            <v>Lex Service</v>
          </cell>
          <cell r="R2425" t="str">
            <v>Lex ServiceOther Expenses as % of Sales</v>
          </cell>
          <cell r="S2425"/>
          <cell r="T2425"/>
          <cell r="U2425"/>
        </row>
        <row r="2426">
          <cell r="I2426" t="str">
            <v>Other Expenses as % of Sales</v>
          </cell>
          <cell r="O2426"/>
          <cell r="P2426" t="str">
            <v>130-7457</v>
          </cell>
          <cell r="Q2426" t="str">
            <v>Parts</v>
          </cell>
          <cell r="R2426" t="str">
            <v>PartsOther Expenses as % of Sales</v>
          </cell>
          <cell r="S2426"/>
          <cell r="T2426"/>
          <cell r="U2426"/>
        </row>
        <row r="2427">
          <cell r="I2427" t="str">
            <v>Other Expenses as % of Sales</v>
          </cell>
          <cell r="O2427"/>
          <cell r="P2427" t="str">
            <v>132-7457</v>
          </cell>
          <cell r="Q2427" t="str">
            <v>LEX Parts</v>
          </cell>
          <cell r="R2427" t="str">
            <v>LEX PartsOther Expenses as % of Sales</v>
          </cell>
          <cell r="S2427"/>
          <cell r="T2427"/>
          <cell r="U2427"/>
        </row>
        <row r="2428">
          <cell r="I2428" t="str">
            <v>Other Expenses per vehicle retailed</v>
          </cell>
          <cell r="O2428"/>
          <cell r="P2428" t="str">
            <v>162-7457</v>
          </cell>
          <cell r="Q2428" t="str">
            <v>LEX F&amp;I</v>
          </cell>
          <cell r="R2428" t="str">
            <v>LEX F&amp;IOther Expenses per vehicle retailed</v>
          </cell>
          <cell r="S2428"/>
          <cell r="T2428"/>
          <cell r="U2428"/>
        </row>
        <row r="2429">
          <cell r="I2429" t="str">
            <v>Other Expenses per vehicle retailed</v>
          </cell>
          <cell r="O2429"/>
          <cell r="P2429" t="str">
            <v>260-7457</v>
          </cell>
          <cell r="Q2429" t="str">
            <v>F&amp;I</v>
          </cell>
          <cell r="R2429" t="str">
            <v>F&amp;IOther Expenses per vehicle retailed</v>
          </cell>
          <cell r="S2429"/>
          <cell r="T2429"/>
          <cell r="U2429"/>
        </row>
        <row r="2430">
          <cell r="I2430" t="str">
            <v>Other Expenses per vehicle retailed</v>
          </cell>
          <cell r="O2430"/>
          <cell r="P2430" t="str">
            <v>460-7457</v>
          </cell>
          <cell r="Q2430" t="str">
            <v>F&amp;I</v>
          </cell>
          <cell r="R2430" t="str">
            <v>F&amp;IOther Expenses per vehicle retailed</v>
          </cell>
          <cell r="S2430"/>
          <cell r="T2430"/>
          <cell r="U2430"/>
        </row>
        <row r="2431">
          <cell r="I2431" t="str">
            <v>Other Expenses per vehicle retailed</v>
          </cell>
          <cell r="O2431"/>
          <cell r="P2431" t="str">
            <v>360-7457</v>
          </cell>
          <cell r="Q2431" t="str">
            <v>F&amp;I</v>
          </cell>
          <cell r="R2431" t="str">
            <v>F&amp;IOther Expenses per vehicle retailed</v>
          </cell>
          <cell r="S2431"/>
          <cell r="T2431"/>
          <cell r="U2431"/>
        </row>
        <row r="2432">
          <cell r="I2432" t="str">
            <v>Other Semi-Fixed expenses per retail</v>
          </cell>
          <cell r="O2432"/>
          <cell r="P2432" t="str">
            <v>122-7457</v>
          </cell>
          <cell r="Q2432" t="str">
            <v>LEX Used Vehicle</v>
          </cell>
          <cell r="R2432" t="str">
            <v>LEX Used VehicleOther Semi-Fixed expenses per retail</v>
          </cell>
          <cell r="S2432"/>
          <cell r="T2432"/>
          <cell r="U2432"/>
        </row>
        <row r="2433">
          <cell r="I2433" t="str">
            <v>Other Overheads as % of Total Gross Profit</v>
          </cell>
          <cell r="O2433"/>
          <cell r="P2433" t="str">
            <v>170-7457</v>
          </cell>
          <cell r="Q2433" t="str">
            <v>Admin &amp; Other</v>
          </cell>
          <cell r="R2433" t="str">
            <v>Admin &amp; OtherOther Overheads as % of Total Gross Profit</v>
          </cell>
          <cell r="S2433"/>
          <cell r="T2433"/>
          <cell r="U2433"/>
        </row>
        <row r="2434">
          <cell r="I2434" t="str">
            <v>Other Semi-Fixed Expenses p.u</v>
          </cell>
          <cell r="O2434"/>
          <cell r="P2434" t="str">
            <v>112-7457</v>
          </cell>
          <cell r="Q2434" t="str">
            <v>LEX New Vehicle</v>
          </cell>
          <cell r="R2434" t="str">
            <v>LEX New VehicleOther Semi-Fixed Expenses p.u</v>
          </cell>
          <cell r="S2434"/>
          <cell r="T2434"/>
          <cell r="U2434"/>
        </row>
        <row r="2435">
          <cell r="I2435" t="str">
            <v>Other Semi-Fixed Expenses p.u</v>
          </cell>
          <cell r="O2435"/>
          <cell r="P2435" t="str">
            <v>100-7457</v>
          </cell>
          <cell r="Q2435" t="str">
            <v>New Vehicle</v>
          </cell>
          <cell r="R2435" t="str">
            <v>New VehicleOther Semi-Fixed Expenses p.u</v>
          </cell>
          <cell r="S2435"/>
          <cell r="T2435"/>
          <cell r="U2435"/>
        </row>
        <row r="2436">
          <cell r="I2436" t="str">
            <v>Other Semi-Fixed Expenses p.u</v>
          </cell>
          <cell r="O2436"/>
          <cell r="P2436" t="str">
            <v>210-7550</v>
          </cell>
          <cell r="Q2436" t="str">
            <v>New Vehicle</v>
          </cell>
          <cell r="R2436" t="str">
            <v>New VehicleOther Semi-Fixed Expenses p.u</v>
          </cell>
          <cell r="S2436"/>
          <cell r="T2436"/>
          <cell r="U2436"/>
        </row>
        <row r="2437">
          <cell r="I2437" t="str">
            <v>Other Expenses as % of Sales</v>
          </cell>
          <cell r="O2437"/>
          <cell r="P2437" t="str">
            <v>330-7457</v>
          </cell>
          <cell r="Q2437" t="str">
            <v>Parts</v>
          </cell>
          <cell r="R2437" t="str">
            <v>PartsOther Expenses as % of Sales</v>
          </cell>
          <cell r="S2437"/>
          <cell r="T2437"/>
          <cell r="U2437"/>
        </row>
        <row r="2438">
          <cell r="I2438" t="str">
            <v>Other Expenses as % of Sales</v>
          </cell>
          <cell r="O2438"/>
          <cell r="P2438" t="str">
            <v>147-7457</v>
          </cell>
          <cell r="Q2438" t="str">
            <v>Service</v>
          </cell>
          <cell r="R2438" t="str">
            <v>ServiceOther Expenses as % of Sales</v>
          </cell>
          <cell r="S2438"/>
          <cell r="T2438"/>
          <cell r="U2438"/>
        </row>
        <row r="2439">
          <cell r="I2439" t="str">
            <v>Other Semi-Fixed expenses per retail</v>
          </cell>
          <cell r="O2439"/>
          <cell r="P2439" t="str">
            <v>121-7457</v>
          </cell>
          <cell r="Q2439" t="str">
            <v>Used Vehicle</v>
          </cell>
          <cell r="R2439" t="str">
            <v>Used VehicleOther Semi-Fixed expenses per retail</v>
          </cell>
          <cell r="S2439"/>
          <cell r="T2439"/>
          <cell r="U2439"/>
        </row>
        <row r="2440">
          <cell r="I2440" t="str">
            <v>Other Semi-Fixed expenses per retail</v>
          </cell>
          <cell r="O2440"/>
          <cell r="P2440" t="str">
            <v>221-7457</v>
          </cell>
          <cell r="Q2440" t="str">
            <v>Used Vehicle</v>
          </cell>
          <cell r="R2440" t="str">
            <v>Used VehicleOther Semi-Fixed expenses per retail</v>
          </cell>
          <cell r="S2440"/>
          <cell r="T2440"/>
          <cell r="U2440"/>
        </row>
        <row r="2441">
          <cell r="I2441" t="str">
            <v>Other Semi-Fixed expenses per retail</v>
          </cell>
          <cell r="O2441"/>
          <cell r="P2441" t="str">
            <v>410-7457</v>
          </cell>
          <cell r="Q2441" t="str">
            <v>Used Vehicle</v>
          </cell>
          <cell r="R2441" t="str">
            <v>Used VehicleOther Semi-Fixed expenses per retail</v>
          </cell>
          <cell r="S2441"/>
          <cell r="T2441"/>
          <cell r="U2441"/>
        </row>
        <row r="2442">
          <cell r="I2442" t="str">
            <v>Other Semi-Fixed expenses per retail</v>
          </cell>
          <cell r="O2442"/>
          <cell r="P2442" t="str">
            <v>420-7457</v>
          </cell>
          <cell r="Q2442" t="str">
            <v>Used Vehicle</v>
          </cell>
          <cell r="R2442" t="str">
            <v>Used VehicleOther Semi-Fixed expenses per retail</v>
          </cell>
          <cell r="S2442"/>
          <cell r="T2442"/>
          <cell r="U2442"/>
        </row>
        <row r="2443">
          <cell r="I2443" t="str">
            <v>Other Semi-Fixed expenses per retail</v>
          </cell>
          <cell r="O2443"/>
          <cell r="P2443" t="str">
            <v>421-7457</v>
          </cell>
          <cell r="Q2443" t="str">
            <v>Used Vehicle</v>
          </cell>
          <cell r="R2443" t="str">
            <v>Used VehicleOther Semi-Fixed expenses per retail</v>
          </cell>
          <cell r="S2443"/>
          <cell r="T2443"/>
          <cell r="U2443"/>
        </row>
        <row r="2444">
          <cell r="I2444" t="str">
            <v>Other Semi-Fixed expenses per retail</v>
          </cell>
          <cell r="O2444"/>
          <cell r="P2444" t="str">
            <v>310-7457</v>
          </cell>
          <cell r="Q2444" t="str">
            <v>Used Vehicle</v>
          </cell>
          <cell r="R2444" t="str">
            <v>Used VehicleOther Semi-Fixed expenses per retail</v>
          </cell>
          <cell r="S2444"/>
          <cell r="T2444"/>
          <cell r="U2444"/>
        </row>
        <row r="2445">
          <cell r="I2445" t="str">
            <v>Other Semi-Fixed expenses per retail</v>
          </cell>
          <cell r="O2445"/>
          <cell r="P2445" t="str">
            <v>321-7457</v>
          </cell>
          <cell r="Q2445" t="str">
            <v>Used Vehicle</v>
          </cell>
          <cell r="R2445" t="str">
            <v>Used VehicleOther Semi-Fixed expenses per retail</v>
          </cell>
          <cell r="S2445"/>
          <cell r="T2445"/>
          <cell r="U2445"/>
        </row>
        <row r="2446">
          <cell r="I2446" t="str">
            <v>Other Semi-Fixed Expenses p.u</v>
          </cell>
          <cell r="O2446"/>
          <cell r="P2446" t="str">
            <v>200-7550</v>
          </cell>
          <cell r="Q2446" t="str">
            <v>New Vehicle</v>
          </cell>
          <cell r="R2446" t="str">
            <v>New VehicleOther Semi-Fixed Expenses p.u</v>
          </cell>
          <cell r="S2446"/>
          <cell r="T2446"/>
          <cell r="U2446"/>
        </row>
        <row r="2447">
          <cell r="I2447" t="str">
            <v>Other Semi-Fixed Expenses p.u</v>
          </cell>
          <cell r="O2447"/>
          <cell r="P2447" t="str">
            <v>400-7550</v>
          </cell>
          <cell r="Q2447" t="str">
            <v>New Vehicle</v>
          </cell>
          <cell r="R2447" t="str">
            <v>New VehicleOther Semi-Fixed Expenses p.u</v>
          </cell>
          <cell r="S2447"/>
          <cell r="T2447"/>
          <cell r="U2447"/>
        </row>
        <row r="2448">
          <cell r="I2448" t="str">
            <v>Other Semi-Fixed Expenses p.u</v>
          </cell>
          <cell r="O2448"/>
          <cell r="P2448" t="str">
            <v>300-7550</v>
          </cell>
          <cell r="Q2448" t="str">
            <v>New Vehicle</v>
          </cell>
          <cell r="R2448" t="str">
            <v>New VehicleOther Semi-Fixed Expenses p.u</v>
          </cell>
          <cell r="S2448"/>
          <cell r="T2448"/>
          <cell r="U2448"/>
        </row>
        <row r="2449">
          <cell r="I2449" t="str">
            <v>Other Expenses as % of Sales</v>
          </cell>
          <cell r="O2449"/>
          <cell r="P2449" t="str">
            <v>440-7458</v>
          </cell>
          <cell r="Q2449" t="str">
            <v>Service</v>
          </cell>
          <cell r="R2449" t="str">
            <v>ServiceOther Expenses as % of Sales</v>
          </cell>
          <cell r="S2449"/>
          <cell r="T2449"/>
          <cell r="U2449"/>
        </row>
        <row r="2450">
          <cell r="I2450" t="str">
            <v>Other Expenses as % of Sales</v>
          </cell>
          <cell r="O2450"/>
          <cell r="P2450" t="str">
            <v>935-7458</v>
          </cell>
          <cell r="Q2450" t="str">
            <v>Bridgestone</v>
          </cell>
          <cell r="R2450" t="str">
            <v>BridgestoneOther Expenses as % of Sales</v>
          </cell>
          <cell r="S2450"/>
          <cell r="T2450"/>
          <cell r="U2450"/>
        </row>
        <row r="2451">
          <cell r="I2451" t="str">
            <v>Other Overheads as % of Total Gross Profit</v>
          </cell>
          <cell r="O2451"/>
          <cell r="P2451" t="str">
            <v>190-7458</v>
          </cell>
          <cell r="Q2451" t="str">
            <v>Admin &amp; Other</v>
          </cell>
          <cell r="R2451" t="str">
            <v>Admin &amp; OtherOther Overheads as % of Total Gross Profit</v>
          </cell>
          <cell r="S2451"/>
          <cell r="T2451"/>
          <cell r="U2451"/>
        </row>
        <row r="2452">
          <cell r="I2452" t="str">
            <v>Other Expenses as % of Sales</v>
          </cell>
          <cell r="O2452"/>
          <cell r="P2452" t="str">
            <v>150-7458</v>
          </cell>
          <cell r="Q2452" t="str">
            <v>Retail Detailing</v>
          </cell>
          <cell r="R2452" t="str">
            <v>Retail DetailingOther Expenses as % of Sales</v>
          </cell>
          <cell r="S2452"/>
          <cell r="T2452"/>
          <cell r="U2452"/>
        </row>
        <row r="2453">
          <cell r="I2453" t="str">
            <v>Other Expenses as % of Sales</v>
          </cell>
          <cell r="O2453"/>
          <cell r="P2453" t="str">
            <v>140-7458</v>
          </cell>
          <cell r="Q2453" t="str">
            <v>Service</v>
          </cell>
          <cell r="R2453" t="str">
            <v>ServiceOther Expenses as % of Sales</v>
          </cell>
          <cell r="S2453"/>
          <cell r="T2453"/>
          <cell r="U2453"/>
        </row>
        <row r="2454">
          <cell r="I2454" t="str">
            <v>Other Expenses as % of Sales</v>
          </cell>
          <cell r="O2454"/>
          <cell r="P2454" t="str">
            <v>142-7458</v>
          </cell>
          <cell r="Q2454" t="str">
            <v>Lex Service</v>
          </cell>
          <cell r="R2454" t="str">
            <v>Lex ServiceOther Expenses as % of Sales</v>
          </cell>
          <cell r="S2454"/>
          <cell r="T2454"/>
          <cell r="U2454"/>
        </row>
        <row r="2455">
          <cell r="I2455" t="str">
            <v>Other Expenses as % of Sales</v>
          </cell>
          <cell r="O2455"/>
          <cell r="P2455" t="str">
            <v>130-7458</v>
          </cell>
          <cell r="Q2455" t="str">
            <v>Parts</v>
          </cell>
          <cell r="R2455" t="str">
            <v>PartsOther Expenses as % of Sales</v>
          </cell>
          <cell r="S2455"/>
          <cell r="T2455"/>
          <cell r="U2455"/>
        </row>
        <row r="2456">
          <cell r="I2456" t="str">
            <v>Other Expenses per vehicle retailed</v>
          </cell>
          <cell r="O2456"/>
          <cell r="P2456" t="str">
            <v>260-7458</v>
          </cell>
          <cell r="Q2456" t="str">
            <v>F&amp;I</v>
          </cell>
          <cell r="R2456" t="str">
            <v>F&amp;IOther Expenses per vehicle retailed</v>
          </cell>
          <cell r="S2456"/>
          <cell r="T2456"/>
          <cell r="U2456"/>
        </row>
        <row r="2457">
          <cell r="I2457" t="str">
            <v>Other Expenses per vehicle retailed</v>
          </cell>
          <cell r="O2457"/>
          <cell r="P2457" t="str">
            <v>460-7458</v>
          </cell>
          <cell r="Q2457" t="str">
            <v>F&amp;I</v>
          </cell>
          <cell r="R2457" t="str">
            <v>F&amp;IOther Expenses per vehicle retailed</v>
          </cell>
          <cell r="S2457"/>
          <cell r="T2457"/>
          <cell r="U2457"/>
        </row>
        <row r="2458">
          <cell r="I2458" t="str">
            <v>Other Expenses per vehicle retailed</v>
          </cell>
          <cell r="O2458"/>
          <cell r="P2458" t="str">
            <v>360-7458</v>
          </cell>
          <cell r="Q2458" t="str">
            <v>F&amp;I</v>
          </cell>
          <cell r="R2458" t="str">
            <v>F&amp;IOther Expenses per vehicle retailed</v>
          </cell>
          <cell r="S2458"/>
          <cell r="T2458"/>
          <cell r="U2458"/>
        </row>
        <row r="2459">
          <cell r="I2459" t="str">
            <v>Other Overheads as % of Total Gross Profit</v>
          </cell>
          <cell r="O2459"/>
          <cell r="P2459" t="str">
            <v>120-7458</v>
          </cell>
          <cell r="Q2459" t="str">
            <v>Admin &amp; Other</v>
          </cell>
          <cell r="R2459" t="str">
            <v>Admin &amp; OtherOther Overheads as % of Total Gross Profit</v>
          </cell>
          <cell r="S2459"/>
          <cell r="T2459"/>
          <cell r="U2459"/>
        </row>
        <row r="2460">
          <cell r="I2460" t="str">
            <v>Other Overheads as % of Total Gross Profit</v>
          </cell>
          <cell r="O2460"/>
          <cell r="P2460" t="str">
            <v>400-7458</v>
          </cell>
          <cell r="Q2460" t="str">
            <v>Admin &amp; Other</v>
          </cell>
          <cell r="R2460" t="str">
            <v>Admin &amp; OtherOther Overheads as % of Total Gross Profit</v>
          </cell>
          <cell r="S2460"/>
          <cell r="T2460"/>
          <cell r="U2460"/>
        </row>
        <row r="2461">
          <cell r="I2461" t="str">
            <v>Other Overheads as % of Total Gross Profit</v>
          </cell>
          <cell r="O2461"/>
          <cell r="P2461" t="str">
            <v>410-7458</v>
          </cell>
          <cell r="Q2461" t="str">
            <v>Admin &amp; Other</v>
          </cell>
          <cell r="R2461" t="str">
            <v>Admin &amp; OtherOther Overheads as % of Total Gross Profit</v>
          </cell>
          <cell r="S2461"/>
          <cell r="T2461"/>
          <cell r="U2461"/>
        </row>
        <row r="2462">
          <cell r="I2462" t="str">
            <v>Other Overheads as % of Total Gross Profit</v>
          </cell>
          <cell r="O2462"/>
          <cell r="P2462" t="str">
            <v>300-7458</v>
          </cell>
          <cell r="Q2462" t="str">
            <v>Admin &amp; Other</v>
          </cell>
          <cell r="R2462" t="str">
            <v>Admin &amp; OtherOther Overheads as % of Total Gross Profit</v>
          </cell>
          <cell r="S2462"/>
          <cell r="T2462"/>
          <cell r="U2462"/>
        </row>
        <row r="2463">
          <cell r="I2463" t="str">
            <v>Other Overheads as % of Total Gross Profit</v>
          </cell>
          <cell r="O2463"/>
          <cell r="P2463" t="str">
            <v>310-7458</v>
          </cell>
          <cell r="Q2463" t="str">
            <v>Admin &amp; Other</v>
          </cell>
          <cell r="R2463" t="str">
            <v>Admin &amp; OtherOther Overheads as % of Total Gross Profit</v>
          </cell>
          <cell r="S2463"/>
          <cell r="T2463"/>
          <cell r="U2463"/>
        </row>
        <row r="2464">
          <cell r="I2464" t="str">
            <v>Other Overheads as % of Total Gross Profit</v>
          </cell>
          <cell r="O2464"/>
          <cell r="P2464" t="str">
            <v>170-7458</v>
          </cell>
          <cell r="Q2464" t="str">
            <v>Admin &amp; Other</v>
          </cell>
          <cell r="R2464" t="str">
            <v>Admin &amp; OtherOther Overheads as % of Total Gross Profit</v>
          </cell>
          <cell r="S2464"/>
          <cell r="T2464"/>
          <cell r="U2464"/>
        </row>
        <row r="2465">
          <cell r="I2465" t="str">
            <v>Other Expenses as % of Sales</v>
          </cell>
          <cell r="O2465"/>
          <cell r="P2465" t="str">
            <v>936-7458</v>
          </cell>
          <cell r="Q2465" t="str">
            <v>Bridgestone</v>
          </cell>
          <cell r="R2465" t="str">
            <v>BridgestoneOther Expenses as % of Sales</v>
          </cell>
          <cell r="S2465"/>
          <cell r="T2465"/>
          <cell r="U2465"/>
        </row>
        <row r="2466">
          <cell r="I2466" t="str">
            <v>Other Expenses as % of Sales</v>
          </cell>
          <cell r="O2466"/>
          <cell r="P2466" t="str">
            <v>230-7458</v>
          </cell>
          <cell r="Q2466" t="str">
            <v>Parts</v>
          </cell>
          <cell r="R2466" t="str">
            <v>PartsOther Expenses as % of Sales</v>
          </cell>
          <cell r="S2466"/>
          <cell r="T2466"/>
          <cell r="U2466"/>
        </row>
        <row r="2467">
          <cell r="I2467" t="str">
            <v>Other Expenses as % of Sales</v>
          </cell>
          <cell r="O2467"/>
          <cell r="P2467" t="str">
            <v>330-7458</v>
          </cell>
          <cell r="Q2467" t="str">
            <v>Parts</v>
          </cell>
          <cell r="R2467" t="str">
            <v>PartsOther Expenses as % of Sales</v>
          </cell>
          <cell r="S2467"/>
          <cell r="T2467"/>
          <cell r="U2467"/>
        </row>
        <row r="2468">
          <cell r="I2468" t="str">
            <v>Other Expenses as % of Sales</v>
          </cell>
          <cell r="O2468"/>
          <cell r="P2468" t="str">
            <v>147-7458</v>
          </cell>
          <cell r="Q2468" t="str">
            <v>Service</v>
          </cell>
          <cell r="R2468" t="str">
            <v>ServiceOther Expenses as % of Sales</v>
          </cell>
          <cell r="S2468"/>
          <cell r="T2468"/>
          <cell r="U2468"/>
        </row>
        <row r="2469">
          <cell r="I2469" t="str">
            <v>Other Expenses as % of Sales</v>
          </cell>
          <cell r="O2469"/>
          <cell r="P2469" t="str">
            <v>240-7458</v>
          </cell>
          <cell r="Q2469" t="str">
            <v>Service</v>
          </cell>
          <cell r="R2469" t="str">
            <v>ServiceOther Expenses as % of Sales</v>
          </cell>
          <cell r="S2469"/>
          <cell r="T2469"/>
          <cell r="U2469"/>
        </row>
        <row r="2470">
          <cell r="I2470" t="str">
            <v>Other Expenses as % of Sales</v>
          </cell>
          <cell r="O2470"/>
          <cell r="P2470" t="str">
            <v>340-7458</v>
          </cell>
          <cell r="Q2470" t="str">
            <v>Service</v>
          </cell>
          <cell r="R2470" t="str">
            <v>ServiceOther Expenses as % of Sales</v>
          </cell>
          <cell r="S2470"/>
          <cell r="T2470"/>
          <cell r="U2470"/>
        </row>
        <row r="2471">
          <cell r="I2471" t="str">
            <v>R&amp;M and Cleaning as % of Total Gross Profit</v>
          </cell>
          <cell r="O2471"/>
          <cell r="P2471" t="str">
            <v>430-7470</v>
          </cell>
          <cell r="Q2471" t="str">
            <v>Admin &amp; Other</v>
          </cell>
          <cell r="R2471" t="str">
            <v>Admin &amp; OtherR&amp;M and Cleaning as % of Total Gross Profit</v>
          </cell>
          <cell r="S2471"/>
          <cell r="T2471"/>
          <cell r="U2471"/>
        </row>
        <row r="2472">
          <cell r="I2472" t="str">
            <v>R&amp;M and Cleaning as % of Total Gross Profit</v>
          </cell>
          <cell r="O2472"/>
          <cell r="P2472" t="str">
            <v>440-7470</v>
          </cell>
          <cell r="Q2472" t="str">
            <v>Admin &amp; Other</v>
          </cell>
          <cell r="R2472" t="str">
            <v>Admin &amp; OtherR&amp;M and Cleaning as % of Total Gross Profit</v>
          </cell>
          <cell r="S2472"/>
          <cell r="T2472"/>
          <cell r="U2472"/>
        </row>
        <row r="2473">
          <cell r="I2473" t="str">
            <v>R&amp;M and Cleaning as % of Total Gross Profit</v>
          </cell>
          <cell r="O2473"/>
          <cell r="P2473" t="str">
            <v>120-7470</v>
          </cell>
          <cell r="Q2473" t="str">
            <v>Admin &amp; Other</v>
          </cell>
          <cell r="R2473" t="str">
            <v>Admin &amp; OtherR&amp;M and Cleaning as % of Total Gross Profit</v>
          </cell>
          <cell r="S2473"/>
          <cell r="T2473"/>
          <cell r="U2473"/>
        </row>
        <row r="2474">
          <cell r="I2474" t="str">
            <v>R&amp;M and Cleaning as % of Total Gross Profit</v>
          </cell>
          <cell r="O2474"/>
          <cell r="P2474" t="str">
            <v>936-7470</v>
          </cell>
          <cell r="Q2474" t="str">
            <v>LEX Admin &amp; Other</v>
          </cell>
          <cell r="R2474" t="str">
            <v>LEX Admin &amp; OtherR&amp;M and Cleaning as % of Total Gross Profit</v>
          </cell>
          <cell r="S2474"/>
          <cell r="T2474"/>
          <cell r="U2474"/>
        </row>
        <row r="2475">
          <cell r="I2475" t="str">
            <v>R&amp;M and Cleaning as % of Total Gross Profit</v>
          </cell>
          <cell r="O2475"/>
          <cell r="P2475" t="str">
            <v>240-7470</v>
          </cell>
          <cell r="Q2475" t="str">
            <v>Admin &amp; Other</v>
          </cell>
          <cell r="R2475" t="str">
            <v>Admin &amp; OtherR&amp;M and Cleaning as % of Total Gross Profit</v>
          </cell>
          <cell r="S2475"/>
          <cell r="T2475"/>
          <cell r="U2475"/>
        </row>
        <row r="2476">
          <cell r="I2476" t="str">
            <v>R&amp;M and Cleaning as % of Total Gross Profit</v>
          </cell>
          <cell r="O2476"/>
          <cell r="P2476" t="str">
            <v>230-7470</v>
          </cell>
          <cell r="Q2476" t="str">
            <v>Admin &amp; Other</v>
          </cell>
          <cell r="R2476" t="str">
            <v>Admin &amp; OtherR&amp;M and Cleaning as % of Total Gross Profit</v>
          </cell>
          <cell r="S2476"/>
          <cell r="T2476"/>
          <cell r="U2476"/>
        </row>
        <row r="2477">
          <cell r="I2477" t="str">
            <v>R&amp;M and Cleaning as % of Total Gross Profit</v>
          </cell>
          <cell r="O2477"/>
          <cell r="P2477" t="str">
            <v>220-7470</v>
          </cell>
          <cell r="Q2477" t="str">
            <v>Admin &amp; Other</v>
          </cell>
          <cell r="R2477" t="str">
            <v>Admin &amp; OtherR&amp;M and Cleaning as % of Total Gross Profit</v>
          </cell>
          <cell r="S2477"/>
          <cell r="T2477"/>
          <cell r="U2477"/>
        </row>
        <row r="2478">
          <cell r="I2478" t="str">
            <v>R&amp;M and Cleaning as % of Total Gross Profit</v>
          </cell>
          <cell r="O2478"/>
          <cell r="P2478" t="str">
            <v>210-7470</v>
          </cell>
          <cell r="Q2478" t="str">
            <v>Admin &amp; Other</v>
          </cell>
          <cell r="R2478" t="str">
            <v>Admin &amp; OtherR&amp;M and Cleaning as % of Total Gross Profit</v>
          </cell>
          <cell r="S2478"/>
          <cell r="T2478"/>
          <cell r="U2478"/>
        </row>
        <row r="2479">
          <cell r="I2479" t="str">
            <v>R&amp;M and Cleaning as % of Total Gross Profit</v>
          </cell>
          <cell r="O2479"/>
          <cell r="P2479" t="str">
            <v>340-7470</v>
          </cell>
          <cell r="Q2479" t="str">
            <v>Admin &amp; Other</v>
          </cell>
          <cell r="R2479" t="str">
            <v>Admin &amp; OtherR&amp;M and Cleaning as % of Total Gross Profit</v>
          </cell>
          <cell r="S2479"/>
          <cell r="T2479"/>
          <cell r="U2479"/>
        </row>
        <row r="2480">
          <cell r="I2480" t="str">
            <v>R&amp;M and Cleaning as % of Total Gross Profit</v>
          </cell>
          <cell r="O2480"/>
          <cell r="P2480" t="str">
            <v>330-7470</v>
          </cell>
          <cell r="Q2480" t="str">
            <v>Admin &amp; Other</v>
          </cell>
          <cell r="R2480" t="str">
            <v>Admin &amp; OtherR&amp;M and Cleaning as % of Total Gross Profit</v>
          </cell>
          <cell r="S2480"/>
          <cell r="T2480"/>
          <cell r="U2480"/>
        </row>
        <row r="2481">
          <cell r="I2481" t="str">
            <v>R&amp;M and Cleaning as % of Total Gross Profit</v>
          </cell>
          <cell r="O2481"/>
          <cell r="P2481" t="str">
            <v>160-7470</v>
          </cell>
          <cell r="Q2481" t="str">
            <v>Admin &amp; Other</v>
          </cell>
          <cell r="R2481" t="str">
            <v>Admin &amp; OtherR&amp;M and Cleaning as % of Total Gross Profit</v>
          </cell>
          <cell r="S2481"/>
          <cell r="T2481"/>
          <cell r="U2481"/>
        </row>
        <row r="2482">
          <cell r="I2482" t="str">
            <v>R&amp;M and Cleaning as % of Total Gross Profit</v>
          </cell>
          <cell r="O2482"/>
          <cell r="P2482" t="str">
            <v>935-7470</v>
          </cell>
          <cell r="Q2482" t="str">
            <v>LEX Admin &amp; Other</v>
          </cell>
          <cell r="R2482" t="str">
            <v>LEX Admin &amp; OtherR&amp;M and Cleaning as % of Total Gross Profit</v>
          </cell>
          <cell r="S2482"/>
          <cell r="T2482"/>
          <cell r="U2482"/>
        </row>
        <row r="2483">
          <cell r="I2483" t="str">
            <v>R&amp;M and Cleaning as % of Total Gross Profit</v>
          </cell>
          <cell r="O2483"/>
          <cell r="P2483" t="str">
            <v>190-7470</v>
          </cell>
          <cell r="Q2483" t="str">
            <v>Admin &amp; Other</v>
          </cell>
          <cell r="R2483" t="str">
            <v>Admin &amp; OtherR&amp;M and Cleaning as % of Total Gross Profit</v>
          </cell>
          <cell r="S2483"/>
          <cell r="T2483"/>
          <cell r="U2483"/>
        </row>
        <row r="2484">
          <cell r="I2484" t="str">
            <v>R&amp;M and Cleaning as % of Total Gross Profit</v>
          </cell>
          <cell r="O2484"/>
          <cell r="P2484" t="str">
            <v>150-7470</v>
          </cell>
          <cell r="Q2484" t="str">
            <v>LEX Admin &amp; Other</v>
          </cell>
          <cell r="R2484" t="str">
            <v>LEX Admin &amp; OtherR&amp;M and Cleaning as % of Total Gross Profit</v>
          </cell>
          <cell r="S2484"/>
          <cell r="T2484"/>
          <cell r="U2484"/>
        </row>
        <row r="2485">
          <cell r="I2485" t="str">
            <v>R&amp;M and Cleaning as % of Total Gross Profit</v>
          </cell>
          <cell r="O2485"/>
          <cell r="P2485" t="str">
            <v>140-7470</v>
          </cell>
          <cell r="Q2485" t="str">
            <v>Admin &amp; Other</v>
          </cell>
          <cell r="R2485" t="str">
            <v>Admin &amp; OtherR&amp;M and Cleaning as % of Total Gross Profit</v>
          </cell>
          <cell r="S2485"/>
          <cell r="T2485"/>
          <cell r="U2485"/>
        </row>
        <row r="2486">
          <cell r="I2486" t="str">
            <v>R&amp;M and Cleaning as % of Total Gross Profit</v>
          </cell>
          <cell r="O2486"/>
          <cell r="P2486" t="str">
            <v>142-7470</v>
          </cell>
          <cell r="Q2486" t="str">
            <v>LEX Admin &amp; Other</v>
          </cell>
          <cell r="R2486" t="str">
            <v>LEX Admin &amp; OtherR&amp;M and Cleaning as % of Total Gross Profit</v>
          </cell>
          <cell r="S2486"/>
          <cell r="T2486"/>
          <cell r="U2486"/>
        </row>
        <row r="2487">
          <cell r="I2487" t="str">
            <v>R&amp;M and Cleaning as % of Total Gross Profit</v>
          </cell>
          <cell r="O2487"/>
          <cell r="P2487" t="str">
            <v>130-7470</v>
          </cell>
          <cell r="Q2487" t="str">
            <v>Admin &amp; Other</v>
          </cell>
          <cell r="R2487" t="str">
            <v>Admin &amp; OtherR&amp;M and Cleaning as % of Total Gross Profit</v>
          </cell>
          <cell r="S2487"/>
          <cell r="T2487"/>
          <cell r="U2487"/>
        </row>
        <row r="2488">
          <cell r="I2488" t="str">
            <v>R&amp;M and Cleaning as % of Total Gross Profit</v>
          </cell>
          <cell r="O2488"/>
          <cell r="P2488" t="str">
            <v>132-7470</v>
          </cell>
          <cell r="Q2488" t="str">
            <v>LEX Admin &amp; Other</v>
          </cell>
          <cell r="R2488" t="str">
            <v>LEX Admin &amp; OtherR&amp;M and Cleaning as % of Total Gross Profit</v>
          </cell>
          <cell r="S2488"/>
          <cell r="T2488"/>
          <cell r="U2488"/>
        </row>
        <row r="2489">
          <cell r="I2489" t="str">
            <v>R&amp;M and Cleaning as % of Total Gross Profit</v>
          </cell>
          <cell r="O2489"/>
          <cell r="P2489" t="str">
            <v>122-7470</v>
          </cell>
          <cell r="Q2489" t="str">
            <v>LEX Admin &amp; Other</v>
          </cell>
          <cell r="R2489" t="str">
            <v>LEX Admin &amp; OtherR&amp;M and Cleaning as % of Total Gross Profit</v>
          </cell>
          <cell r="S2489"/>
          <cell r="T2489"/>
          <cell r="U2489"/>
        </row>
        <row r="2490">
          <cell r="I2490" t="str">
            <v>R&amp;M and Cleaning as % of Total Gross Profit</v>
          </cell>
          <cell r="O2490"/>
          <cell r="P2490" t="str">
            <v>162-7470</v>
          </cell>
          <cell r="Q2490" t="str">
            <v>LEX Admin &amp; Other</v>
          </cell>
          <cell r="R2490" t="str">
            <v>LEX Admin &amp; OtherR&amp;M and Cleaning as % of Total Gross Profit</v>
          </cell>
          <cell r="S2490"/>
          <cell r="T2490"/>
          <cell r="U2490"/>
        </row>
        <row r="2491">
          <cell r="I2491" t="str">
            <v>R&amp;M and Cleaning as % of Total Gross Profit</v>
          </cell>
          <cell r="O2491"/>
          <cell r="P2491" t="str">
            <v>121-7470</v>
          </cell>
          <cell r="Q2491" t="str">
            <v>Admin &amp; Other</v>
          </cell>
          <cell r="R2491" t="str">
            <v>Admin &amp; OtherR&amp;M and Cleaning as % of Total Gross Profit</v>
          </cell>
          <cell r="S2491"/>
          <cell r="T2491"/>
          <cell r="U2491"/>
        </row>
        <row r="2492">
          <cell r="I2492" t="str">
            <v>R&amp;M and Cleaning as % of Total Gross Profit</v>
          </cell>
          <cell r="O2492"/>
          <cell r="P2492" t="str">
            <v>200-7470</v>
          </cell>
          <cell r="Q2492" t="str">
            <v>Admin &amp; Other</v>
          </cell>
          <cell r="R2492" t="str">
            <v>Admin &amp; OtherR&amp;M and Cleaning as % of Total Gross Profit</v>
          </cell>
          <cell r="S2492"/>
          <cell r="T2492"/>
          <cell r="U2492"/>
        </row>
        <row r="2493">
          <cell r="I2493" t="str">
            <v>R&amp;M and Cleaning as % of Total Gross Profit</v>
          </cell>
          <cell r="O2493"/>
          <cell r="P2493" t="str">
            <v>221-7470</v>
          </cell>
          <cell r="Q2493" t="str">
            <v>Admin &amp; Other</v>
          </cell>
          <cell r="R2493" t="str">
            <v>Admin &amp; OtherR&amp;M and Cleaning as % of Total Gross Profit</v>
          </cell>
          <cell r="S2493"/>
          <cell r="T2493"/>
          <cell r="U2493"/>
        </row>
        <row r="2494">
          <cell r="I2494" t="str">
            <v>R&amp;M and Cleaning as % of Total Gross Profit</v>
          </cell>
          <cell r="O2494"/>
          <cell r="P2494" t="str">
            <v>260-7470</v>
          </cell>
          <cell r="Q2494" t="str">
            <v>Admin &amp; Other</v>
          </cell>
          <cell r="R2494" t="str">
            <v>Admin &amp; OtherR&amp;M and Cleaning as % of Total Gross Profit</v>
          </cell>
          <cell r="S2494"/>
          <cell r="T2494"/>
          <cell r="U2494"/>
        </row>
        <row r="2495">
          <cell r="I2495" t="str">
            <v>R&amp;M and Cleaning as % of Total Gross Profit</v>
          </cell>
          <cell r="O2495"/>
          <cell r="P2495" t="str">
            <v>400-7470</v>
          </cell>
          <cell r="Q2495" t="str">
            <v>Admin &amp; Other</v>
          </cell>
          <cell r="R2495" t="str">
            <v>Admin &amp; OtherR&amp;M and Cleaning as % of Total Gross Profit</v>
          </cell>
          <cell r="S2495"/>
          <cell r="T2495"/>
          <cell r="U2495"/>
        </row>
        <row r="2496">
          <cell r="I2496" t="str">
            <v>R&amp;M and Cleaning as % of Total Gross Profit</v>
          </cell>
          <cell r="O2496"/>
          <cell r="P2496" t="str">
            <v>410-7470</v>
          </cell>
          <cell r="Q2496" t="str">
            <v>Admin &amp; Other</v>
          </cell>
          <cell r="R2496" t="str">
            <v>Admin &amp; OtherR&amp;M and Cleaning as % of Total Gross Profit</v>
          </cell>
          <cell r="S2496"/>
          <cell r="T2496"/>
          <cell r="U2496"/>
        </row>
        <row r="2497">
          <cell r="I2497" t="str">
            <v>R&amp;M and Cleaning as % of Total Gross Profit</v>
          </cell>
          <cell r="O2497"/>
          <cell r="P2497" t="str">
            <v>420-7470</v>
          </cell>
          <cell r="Q2497" t="str">
            <v>Admin &amp; Other</v>
          </cell>
          <cell r="R2497" t="str">
            <v>Admin &amp; OtherR&amp;M and Cleaning as % of Total Gross Profit</v>
          </cell>
          <cell r="S2497"/>
          <cell r="T2497"/>
          <cell r="U2497"/>
        </row>
        <row r="2498">
          <cell r="I2498" t="str">
            <v>R&amp;M and Cleaning as % of Total Gross Profit</v>
          </cell>
          <cell r="O2498"/>
          <cell r="P2498" t="str">
            <v>421-7470</v>
          </cell>
          <cell r="Q2498" t="str">
            <v>Admin &amp; Other</v>
          </cell>
          <cell r="R2498" t="str">
            <v>Admin &amp; OtherR&amp;M and Cleaning as % of Total Gross Profit</v>
          </cell>
          <cell r="S2498"/>
          <cell r="T2498"/>
          <cell r="U2498"/>
        </row>
        <row r="2499">
          <cell r="I2499" t="str">
            <v>R&amp;M and Cleaning as % of Total Gross Profit</v>
          </cell>
          <cell r="O2499"/>
          <cell r="P2499" t="str">
            <v>460-7470</v>
          </cell>
          <cell r="Q2499" t="str">
            <v>Admin &amp; Other</v>
          </cell>
          <cell r="R2499" t="str">
            <v>Admin &amp; OtherR&amp;M and Cleaning as % of Total Gross Profit</v>
          </cell>
          <cell r="S2499"/>
          <cell r="T2499"/>
          <cell r="U2499"/>
        </row>
        <row r="2500">
          <cell r="I2500" t="str">
            <v>R&amp;M and Cleaning as % of Total Gross Profit</v>
          </cell>
          <cell r="O2500"/>
          <cell r="P2500" t="str">
            <v>300-7470</v>
          </cell>
          <cell r="Q2500" t="str">
            <v>Admin &amp; Other</v>
          </cell>
          <cell r="R2500" t="str">
            <v>Admin &amp; OtherR&amp;M and Cleaning as % of Total Gross Profit</v>
          </cell>
          <cell r="S2500"/>
          <cell r="T2500"/>
          <cell r="U2500"/>
        </row>
        <row r="2501">
          <cell r="I2501" t="str">
            <v>R&amp;M and Cleaning as % of Total Gross Profit</v>
          </cell>
          <cell r="O2501"/>
          <cell r="P2501" t="str">
            <v>310-7470</v>
          </cell>
          <cell r="Q2501" t="str">
            <v>Admin &amp; Other</v>
          </cell>
          <cell r="R2501" t="str">
            <v>Admin &amp; OtherR&amp;M and Cleaning as % of Total Gross Profit</v>
          </cell>
          <cell r="S2501"/>
          <cell r="T2501"/>
          <cell r="U2501"/>
        </row>
        <row r="2502">
          <cell r="I2502" t="str">
            <v>R&amp;M and Cleaning as % of Total Gross Profit</v>
          </cell>
          <cell r="O2502"/>
          <cell r="P2502" t="str">
            <v>321-7470</v>
          </cell>
          <cell r="Q2502" t="str">
            <v>Admin &amp; Other</v>
          </cell>
          <cell r="R2502" t="str">
            <v>Admin &amp; OtherR&amp;M and Cleaning as % of Total Gross Profit</v>
          </cell>
          <cell r="S2502"/>
          <cell r="T2502"/>
          <cell r="U2502"/>
        </row>
        <row r="2503">
          <cell r="I2503" t="str">
            <v>R&amp;M and Cleaning as % of Total Gross Profit</v>
          </cell>
          <cell r="O2503"/>
          <cell r="P2503" t="str">
            <v>360-7470</v>
          </cell>
          <cell r="Q2503" t="str">
            <v>Admin &amp; Other</v>
          </cell>
          <cell r="R2503" t="str">
            <v>Admin &amp; OtherR&amp;M and Cleaning as % of Total Gross Profit</v>
          </cell>
          <cell r="S2503"/>
          <cell r="T2503"/>
          <cell r="U2503"/>
        </row>
        <row r="2504">
          <cell r="I2504" t="str">
            <v>R&amp;M and Cleaning as % of Total Gross Profit</v>
          </cell>
          <cell r="O2504"/>
          <cell r="P2504" t="str">
            <v>147-7470</v>
          </cell>
          <cell r="Q2504" t="str">
            <v>Admin &amp; Other</v>
          </cell>
          <cell r="R2504" t="str">
            <v>Admin &amp; OtherR&amp;M and Cleaning as % of Total Gross Profit</v>
          </cell>
          <cell r="S2504"/>
          <cell r="T2504"/>
          <cell r="U2504"/>
        </row>
        <row r="2505">
          <cell r="I2505" t="str">
            <v>R&amp;M and Cleaning as % of Total Gross Profit</v>
          </cell>
          <cell r="O2505"/>
          <cell r="P2505" t="str">
            <v>110-7470</v>
          </cell>
          <cell r="Q2505" t="str">
            <v>Admin &amp; Other</v>
          </cell>
          <cell r="R2505" t="str">
            <v>Admin &amp; OtherR&amp;M and Cleaning as % of Total Gross Profit</v>
          </cell>
          <cell r="S2505"/>
          <cell r="T2505"/>
          <cell r="U2505"/>
        </row>
        <row r="2506">
          <cell r="I2506" t="str">
            <v>R&amp;M and Cleaning as % of Total Gross Profit</v>
          </cell>
          <cell r="O2506"/>
          <cell r="P2506" t="str">
            <v>112-7470</v>
          </cell>
          <cell r="Q2506" t="str">
            <v>LEX Admin &amp; Other</v>
          </cell>
          <cell r="R2506" t="str">
            <v>LEX Admin &amp; OtherR&amp;M and Cleaning as % of Total Gross Profit</v>
          </cell>
          <cell r="S2506"/>
          <cell r="T2506"/>
          <cell r="U2506"/>
        </row>
        <row r="2507">
          <cell r="I2507" t="str">
            <v>R&amp;M and Cleaning as % of Total Gross Profit</v>
          </cell>
          <cell r="O2507"/>
          <cell r="P2507" t="str">
            <v>100-7470</v>
          </cell>
          <cell r="Q2507" t="str">
            <v>Admin &amp; Other</v>
          </cell>
          <cell r="R2507" t="str">
            <v>Admin &amp; OtherR&amp;M and Cleaning as % of Total Gross Profit</v>
          </cell>
          <cell r="S2507"/>
          <cell r="T2507"/>
          <cell r="U2507"/>
        </row>
        <row r="2508">
          <cell r="I2508" t="str">
            <v>R&amp;M and Cleaning as % of Total Gross Profit</v>
          </cell>
          <cell r="O2508"/>
          <cell r="P2508" t="str">
            <v>240-7471</v>
          </cell>
          <cell r="Q2508" t="str">
            <v>Admin &amp; Other</v>
          </cell>
          <cell r="R2508" t="str">
            <v>Admin &amp; OtherR&amp;M and Cleaning as % of Total Gross Profit</v>
          </cell>
          <cell r="S2508"/>
          <cell r="T2508"/>
          <cell r="U2508"/>
        </row>
        <row r="2509">
          <cell r="I2509" t="str">
            <v>R&amp;M and Cleaning as % of Total Gross Profit</v>
          </cell>
          <cell r="O2509"/>
          <cell r="P2509" t="str">
            <v>440-7471</v>
          </cell>
          <cell r="Q2509" t="str">
            <v>Admin &amp; Other</v>
          </cell>
          <cell r="R2509" t="str">
            <v>Admin &amp; OtherR&amp;M and Cleaning as % of Total Gross Profit</v>
          </cell>
          <cell r="S2509"/>
          <cell r="T2509"/>
          <cell r="U2509"/>
        </row>
        <row r="2510">
          <cell r="I2510" t="str">
            <v>R&amp;M and Cleaning as % of Total Gross Profit</v>
          </cell>
          <cell r="O2510"/>
          <cell r="P2510" t="str">
            <v>340-7471</v>
          </cell>
          <cell r="Q2510" t="str">
            <v>Admin &amp; Other</v>
          </cell>
          <cell r="R2510" t="str">
            <v>Admin &amp; OtherR&amp;M and Cleaning as % of Total Gross Profit</v>
          </cell>
          <cell r="S2510"/>
          <cell r="T2510"/>
          <cell r="U2510"/>
        </row>
        <row r="2511">
          <cell r="I2511" t="str">
            <v>R&amp;M and Cleaning as % of Total Gross Profit</v>
          </cell>
          <cell r="O2511"/>
          <cell r="P2511" t="str">
            <v>190-7471</v>
          </cell>
          <cell r="Q2511" t="str">
            <v>Admin &amp; Other</v>
          </cell>
          <cell r="R2511" t="str">
            <v>Admin &amp; OtherR&amp;M and Cleaning as % of Total Gross Profit</v>
          </cell>
          <cell r="S2511"/>
          <cell r="T2511"/>
          <cell r="U2511"/>
        </row>
        <row r="2512">
          <cell r="I2512" t="str">
            <v>R&amp;M and Cleaning as % of Total Gross Profit</v>
          </cell>
          <cell r="O2512"/>
          <cell r="P2512" t="str">
            <v>140-7471</v>
          </cell>
          <cell r="Q2512" t="str">
            <v>Admin &amp; Other</v>
          </cell>
          <cell r="R2512" t="str">
            <v>Admin &amp; OtherR&amp;M and Cleaning as % of Total Gross Profit</v>
          </cell>
          <cell r="S2512"/>
          <cell r="T2512"/>
          <cell r="U2512"/>
        </row>
        <row r="2513">
          <cell r="I2513" t="str">
            <v>R&amp;M and Cleaning as % of Total Gross Profit</v>
          </cell>
          <cell r="O2513"/>
          <cell r="P2513" t="str">
            <v>142-7471</v>
          </cell>
          <cell r="Q2513" t="str">
            <v>LEX Admin &amp; Other</v>
          </cell>
          <cell r="R2513" t="str">
            <v>LEX Admin &amp; OtherR&amp;M and Cleaning as % of Total Gross Profit</v>
          </cell>
          <cell r="S2513"/>
          <cell r="T2513"/>
          <cell r="U2513"/>
        </row>
        <row r="2514">
          <cell r="I2514" t="str">
            <v>R&amp;M and Cleaning as % of Total Gross Profit</v>
          </cell>
          <cell r="O2514"/>
          <cell r="P2514" t="str">
            <v>132-7471</v>
          </cell>
          <cell r="Q2514" t="str">
            <v>LEX Admin &amp; Other</v>
          </cell>
          <cell r="R2514" t="str">
            <v>LEX Admin &amp; OtherR&amp;M and Cleaning as % of Total Gross Profit</v>
          </cell>
          <cell r="S2514"/>
          <cell r="T2514"/>
          <cell r="U2514"/>
        </row>
        <row r="2515">
          <cell r="I2515" t="str">
            <v>R&amp;M and Cleaning as % of Total Gross Profit</v>
          </cell>
          <cell r="O2515"/>
          <cell r="P2515" t="str">
            <v>130-7471</v>
          </cell>
          <cell r="Q2515" t="str">
            <v>Admin &amp; Other</v>
          </cell>
          <cell r="R2515" t="str">
            <v>Admin &amp; OtherR&amp;M and Cleaning as % of Total Gross Profit</v>
          </cell>
          <cell r="S2515"/>
          <cell r="T2515"/>
          <cell r="U2515"/>
        </row>
        <row r="2516">
          <cell r="I2516" t="str">
            <v>R&amp;M and Cleaning as % of Total Gross Profit</v>
          </cell>
          <cell r="O2516"/>
          <cell r="P2516" t="str">
            <v>122-7471</v>
          </cell>
          <cell r="Q2516" t="str">
            <v>LEX Admin &amp; Other</v>
          </cell>
          <cell r="R2516" t="str">
            <v>LEX Admin &amp; OtherR&amp;M and Cleaning as % of Total Gross Profit</v>
          </cell>
          <cell r="S2516"/>
          <cell r="T2516"/>
          <cell r="U2516"/>
        </row>
        <row r="2517">
          <cell r="I2517" t="str">
            <v>R&amp;M and Cleaning as % of Total Gross Profit</v>
          </cell>
          <cell r="O2517"/>
          <cell r="P2517" t="str">
            <v>162-7471</v>
          </cell>
          <cell r="Q2517" t="str">
            <v>LEX Admin &amp; Other</v>
          </cell>
          <cell r="R2517" t="str">
            <v>LEX Admin &amp; OtherR&amp;M and Cleaning as % of Total Gross Profit</v>
          </cell>
          <cell r="S2517"/>
          <cell r="T2517"/>
          <cell r="U2517"/>
        </row>
        <row r="2518">
          <cell r="I2518" t="str">
            <v>R&amp;M and Cleaning as % of Total Gross Profit</v>
          </cell>
          <cell r="O2518"/>
          <cell r="P2518" t="str">
            <v>147-7471</v>
          </cell>
          <cell r="Q2518" t="str">
            <v>Admin &amp; Other</v>
          </cell>
          <cell r="R2518" t="str">
            <v>Admin &amp; OtherR&amp;M and Cleaning as % of Total Gross Profit</v>
          </cell>
          <cell r="S2518"/>
          <cell r="T2518"/>
          <cell r="U2518"/>
        </row>
        <row r="2519">
          <cell r="I2519" t="str">
            <v>R&amp;M and Cleaning as % of Total Gross Profit</v>
          </cell>
          <cell r="O2519"/>
          <cell r="P2519" t="str">
            <v>200-7471</v>
          </cell>
          <cell r="Q2519" t="str">
            <v>Admin &amp; Other</v>
          </cell>
          <cell r="R2519" t="str">
            <v>Admin &amp; OtherR&amp;M and Cleaning as % of Total Gross Profit</v>
          </cell>
          <cell r="S2519"/>
          <cell r="T2519"/>
          <cell r="U2519"/>
        </row>
        <row r="2520">
          <cell r="I2520" t="str">
            <v>R&amp;M and Cleaning as % of Total Gross Profit</v>
          </cell>
          <cell r="O2520"/>
          <cell r="P2520" t="str">
            <v>210-7471</v>
          </cell>
          <cell r="Q2520" t="str">
            <v>Admin &amp; Other</v>
          </cell>
          <cell r="R2520" t="str">
            <v>Admin &amp; OtherR&amp;M and Cleaning as % of Total Gross Profit</v>
          </cell>
          <cell r="S2520"/>
          <cell r="T2520"/>
          <cell r="U2520"/>
        </row>
        <row r="2521">
          <cell r="I2521" t="str">
            <v>R&amp;M and Cleaning as % of Total Gross Profit</v>
          </cell>
          <cell r="O2521"/>
          <cell r="P2521" t="str">
            <v>220-7471</v>
          </cell>
          <cell r="Q2521" t="str">
            <v>Admin &amp; Other</v>
          </cell>
          <cell r="R2521" t="str">
            <v>Admin &amp; OtherR&amp;M and Cleaning as % of Total Gross Profit</v>
          </cell>
          <cell r="S2521"/>
          <cell r="T2521"/>
          <cell r="U2521"/>
        </row>
        <row r="2522">
          <cell r="I2522" t="str">
            <v>R&amp;M and Cleaning as % of Total Gross Profit</v>
          </cell>
          <cell r="O2522"/>
          <cell r="P2522" t="str">
            <v>221-7471</v>
          </cell>
          <cell r="Q2522" t="str">
            <v>Admin &amp; Other</v>
          </cell>
          <cell r="R2522" t="str">
            <v>Admin &amp; OtherR&amp;M and Cleaning as % of Total Gross Profit</v>
          </cell>
          <cell r="S2522"/>
          <cell r="T2522"/>
          <cell r="U2522"/>
        </row>
        <row r="2523">
          <cell r="I2523" t="str">
            <v>R&amp;M and Cleaning as % of Total Gross Profit</v>
          </cell>
          <cell r="O2523"/>
          <cell r="P2523" t="str">
            <v>230-7471</v>
          </cell>
          <cell r="Q2523" t="str">
            <v>Admin &amp; Other</v>
          </cell>
          <cell r="R2523" t="str">
            <v>Admin &amp; OtherR&amp;M and Cleaning as % of Total Gross Profit</v>
          </cell>
          <cell r="S2523"/>
          <cell r="T2523"/>
          <cell r="U2523"/>
        </row>
        <row r="2524">
          <cell r="I2524" t="str">
            <v>R&amp;M and Cleaning as % of Total Gross Profit</v>
          </cell>
          <cell r="O2524"/>
          <cell r="P2524" t="str">
            <v>260-7471</v>
          </cell>
          <cell r="Q2524" t="str">
            <v>Admin &amp; Other</v>
          </cell>
          <cell r="R2524" t="str">
            <v>Admin &amp; OtherR&amp;M and Cleaning as % of Total Gross Profit</v>
          </cell>
          <cell r="S2524"/>
          <cell r="T2524"/>
          <cell r="U2524"/>
        </row>
        <row r="2525">
          <cell r="I2525" t="str">
            <v>R&amp;M and Cleaning as % of Total Gross Profit</v>
          </cell>
          <cell r="O2525"/>
          <cell r="P2525" t="str">
            <v>400-7471</v>
          </cell>
          <cell r="Q2525" t="str">
            <v>Admin &amp; Other</v>
          </cell>
          <cell r="R2525" t="str">
            <v>Admin &amp; OtherR&amp;M and Cleaning as % of Total Gross Profit</v>
          </cell>
          <cell r="S2525"/>
          <cell r="T2525"/>
          <cell r="U2525"/>
        </row>
        <row r="2526">
          <cell r="I2526" t="str">
            <v>R&amp;M and Cleaning as % of Total Gross Profit</v>
          </cell>
          <cell r="O2526"/>
          <cell r="P2526" t="str">
            <v>410-7471</v>
          </cell>
          <cell r="Q2526" t="str">
            <v>Admin &amp; Other</v>
          </cell>
          <cell r="R2526" t="str">
            <v>Admin &amp; OtherR&amp;M and Cleaning as % of Total Gross Profit</v>
          </cell>
          <cell r="S2526"/>
          <cell r="T2526"/>
          <cell r="U2526"/>
        </row>
        <row r="2527">
          <cell r="I2527" t="str">
            <v>R&amp;M and Cleaning as % of Total Gross Profit</v>
          </cell>
          <cell r="O2527"/>
          <cell r="P2527" t="str">
            <v>420-7471</v>
          </cell>
          <cell r="Q2527" t="str">
            <v>Admin &amp; Other</v>
          </cell>
          <cell r="R2527" t="str">
            <v>Admin &amp; OtherR&amp;M and Cleaning as % of Total Gross Profit</v>
          </cell>
          <cell r="S2527"/>
          <cell r="T2527"/>
          <cell r="U2527"/>
        </row>
        <row r="2528">
          <cell r="I2528" t="str">
            <v>R&amp;M and Cleaning as % of Total Gross Profit</v>
          </cell>
          <cell r="O2528"/>
          <cell r="P2528" t="str">
            <v>421-7471</v>
          </cell>
          <cell r="Q2528" t="str">
            <v>Admin &amp; Other</v>
          </cell>
          <cell r="R2528" t="str">
            <v>Admin &amp; OtherR&amp;M and Cleaning as % of Total Gross Profit</v>
          </cell>
          <cell r="S2528"/>
          <cell r="T2528"/>
          <cell r="U2528"/>
        </row>
        <row r="2529">
          <cell r="I2529" t="str">
            <v>R&amp;M and Cleaning as % of Total Gross Profit</v>
          </cell>
          <cell r="O2529"/>
          <cell r="P2529" t="str">
            <v>430-7471</v>
          </cell>
          <cell r="Q2529" t="str">
            <v>Admin &amp; Other</v>
          </cell>
          <cell r="R2529" t="str">
            <v>Admin &amp; OtherR&amp;M and Cleaning as % of Total Gross Profit</v>
          </cell>
          <cell r="S2529"/>
          <cell r="T2529"/>
          <cell r="U2529"/>
        </row>
        <row r="2530">
          <cell r="I2530" t="str">
            <v>R&amp;M and Cleaning as % of Total Gross Profit</v>
          </cell>
          <cell r="O2530"/>
          <cell r="P2530" t="str">
            <v>460-7471</v>
          </cell>
          <cell r="Q2530" t="str">
            <v>Admin &amp; Other</v>
          </cell>
          <cell r="R2530" t="str">
            <v>Admin &amp; OtherR&amp;M and Cleaning as % of Total Gross Profit</v>
          </cell>
          <cell r="S2530"/>
          <cell r="T2530"/>
          <cell r="U2530"/>
        </row>
        <row r="2531">
          <cell r="I2531" t="str">
            <v>R&amp;M and Cleaning as % of Total Gross Profit</v>
          </cell>
          <cell r="O2531"/>
          <cell r="P2531" t="str">
            <v>300-7471</v>
          </cell>
          <cell r="Q2531" t="str">
            <v>Admin &amp; Other</v>
          </cell>
          <cell r="R2531" t="str">
            <v>Admin &amp; OtherR&amp;M and Cleaning as % of Total Gross Profit</v>
          </cell>
          <cell r="S2531"/>
          <cell r="T2531"/>
          <cell r="U2531"/>
        </row>
        <row r="2532">
          <cell r="I2532" t="str">
            <v>R&amp;M and Cleaning as % of Total Gross Profit</v>
          </cell>
          <cell r="O2532"/>
          <cell r="P2532" t="str">
            <v>310-7471</v>
          </cell>
          <cell r="Q2532" t="str">
            <v>Admin &amp; Other</v>
          </cell>
          <cell r="R2532" t="str">
            <v>Admin &amp; OtherR&amp;M and Cleaning as % of Total Gross Profit</v>
          </cell>
          <cell r="S2532"/>
          <cell r="T2532"/>
          <cell r="U2532"/>
        </row>
        <row r="2533">
          <cell r="I2533" t="str">
            <v>R&amp;M and Cleaning as % of Total Gross Profit</v>
          </cell>
          <cell r="O2533"/>
          <cell r="P2533" t="str">
            <v>320-7471</v>
          </cell>
          <cell r="Q2533" t="str">
            <v>Admin &amp; Other</v>
          </cell>
          <cell r="R2533" t="str">
            <v>Admin &amp; OtherR&amp;M and Cleaning as % of Total Gross Profit</v>
          </cell>
          <cell r="S2533"/>
          <cell r="T2533"/>
          <cell r="U2533"/>
        </row>
        <row r="2534">
          <cell r="I2534" t="str">
            <v>R&amp;M and Cleaning as % of Total Gross Profit</v>
          </cell>
          <cell r="O2534"/>
          <cell r="P2534" t="str">
            <v>321-7471</v>
          </cell>
          <cell r="Q2534" t="str">
            <v>Admin &amp; Other</v>
          </cell>
          <cell r="R2534" t="str">
            <v>Admin &amp; OtherR&amp;M and Cleaning as % of Total Gross Profit</v>
          </cell>
          <cell r="S2534"/>
          <cell r="T2534"/>
          <cell r="U2534"/>
        </row>
        <row r="2535">
          <cell r="I2535" t="str">
            <v>R&amp;M and Cleaning as % of Total Gross Profit</v>
          </cell>
          <cell r="O2535"/>
          <cell r="P2535" t="str">
            <v>330-7471</v>
          </cell>
          <cell r="Q2535" t="str">
            <v>Admin &amp; Other</v>
          </cell>
          <cell r="R2535" t="str">
            <v>Admin &amp; OtherR&amp;M and Cleaning as % of Total Gross Profit</v>
          </cell>
          <cell r="S2535"/>
          <cell r="T2535"/>
          <cell r="U2535"/>
        </row>
        <row r="2536">
          <cell r="I2536" t="str">
            <v>R&amp;M and Cleaning as % of Total Gross Profit</v>
          </cell>
          <cell r="O2536"/>
          <cell r="P2536" t="str">
            <v>360-7471</v>
          </cell>
          <cell r="Q2536" t="str">
            <v>Admin &amp; Other</v>
          </cell>
          <cell r="R2536" t="str">
            <v>Admin &amp; OtherR&amp;M and Cleaning as % of Total Gross Profit</v>
          </cell>
          <cell r="S2536"/>
          <cell r="T2536"/>
          <cell r="U2536"/>
        </row>
        <row r="2537">
          <cell r="I2537" t="str">
            <v>R&amp;M and Cleaning as % of Total Gross Profit</v>
          </cell>
          <cell r="O2537"/>
          <cell r="P2537" t="str">
            <v>120-7471</v>
          </cell>
          <cell r="Q2537" t="str">
            <v>Admin &amp; Other</v>
          </cell>
          <cell r="R2537" t="str">
            <v>Admin &amp; OtherR&amp;M and Cleaning as % of Total Gross Profit</v>
          </cell>
          <cell r="S2537"/>
          <cell r="T2537"/>
          <cell r="U2537"/>
        </row>
        <row r="2538">
          <cell r="I2538" t="str">
            <v>R&amp;M and Cleaning as % of Total Gross Profit</v>
          </cell>
          <cell r="O2538"/>
          <cell r="P2538" t="str">
            <v>121-7471</v>
          </cell>
          <cell r="Q2538" t="str">
            <v>Admin &amp; Other</v>
          </cell>
          <cell r="R2538" t="str">
            <v>Admin &amp; OtherR&amp;M and Cleaning as % of Total Gross Profit</v>
          </cell>
          <cell r="S2538"/>
          <cell r="T2538"/>
          <cell r="U2538"/>
        </row>
        <row r="2539">
          <cell r="I2539" t="str">
            <v>R&amp;M and Cleaning as % of Total Gross Profit</v>
          </cell>
          <cell r="O2539"/>
          <cell r="P2539" t="str">
            <v>160-7471</v>
          </cell>
          <cell r="Q2539" t="str">
            <v>Admin &amp; Other</v>
          </cell>
          <cell r="R2539" t="str">
            <v>Admin &amp; OtherR&amp;M and Cleaning as % of Total Gross Profit</v>
          </cell>
          <cell r="S2539"/>
          <cell r="T2539"/>
          <cell r="U2539"/>
        </row>
        <row r="2540">
          <cell r="I2540" t="str">
            <v>R&amp;M and Cleaning as % of Total Gross Profit</v>
          </cell>
          <cell r="O2540"/>
          <cell r="P2540" t="str">
            <v>936-7471</v>
          </cell>
          <cell r="Q2540" t="str">
            <v>LEX Admin &amp; Other</v>
          </cell>
          <cell r="R2540" t="str">
            <v>LEX Admin &amp; OtherR&amp;M and Cleaning as % of Total Gross Profit</v>
          </cell>
          <cell r="S2540"/>
          <cell r="T2540"/>
          <cell r="U2540"/>
        </row>
        <row r="2541">
          <cell r="I2541" t="str">
            <v>R&amp;M and Cleaning as % of Total Gross Profit</v>
          </cell>
          <cell r="O2541"/>
          <cell r="P2541" t="str">
            <v>935-7471</v>
          </cell>
          <cell r="Q2541" t="str">
            <v>LEX Admin &amp; Other</v>
          </cell>
          <cell r="R2541" t="str">
            <v>LEX Admin &amp; OtherR&amp;M and Cleaning as % of Total Gross Profit</v>
          </cell>
          <cell r="S2541"/>
          <cell r="T2541"/>
          <cell r="U2541"/>
        </row>
        <row r="2542">
          <cell r="I2542" t="str">
            <v>R&amp;M and Cleaning as % of Total Gross Profit</v>
          </cell>
          <cell r="O2542"/>
          <cell r="P2542" t="str">
            <v>112-7471</v>
          </cell>
          <cell r="Q2542" t="str">
            <v>LEX Admin &amp; Other</v>
          </cell>
          <cell r="R2542" t="str">
            <v>LEX Admin &amp; OtherR&amp;M and Cleaning as % of Total Gross Profit</v>
          </cell>
          <cell r="S2542"/>
          <cell r="T2542"/>
          <cell r="U2542"/>
        </row>
        <row r="2543">
          <cell r="I2543" t="str">
            <v>R&amp;M and Cleaning as % of Total Gross Profit</v>
          </cell>
          <cell r="O2543"/>
          <cell r="P2543" t="str">
            <v>110-7471</v>
          </cell>
          <cell r="Q2543" t="str">
            <v>Admin &amp; Other</v>
          </cell>
          <cell r="R2543" t="str">
            <v>Admin &amp; OtherR&amp;M and Cleaning as % of Total Gross Profit</v>
          </cell>
          <cell r="S2543"/>
          <cell r="T2543"/>
          <cell r="U2543"/>
        </row>
        <row r="2544">
          <cell r="I2544" t="str">
            <v>R&amp;M and Cleaning as % of Total Gross Profit</v>
          </cell>
          <cell r="O2544"/>
          <cell r="P2544" t="str">
            <v>100-7471</v>
          </cell>
          <cell r="Q2544" t="str">
            <v>Admin &amp; Other</v>
          </cell>
          <cell r="R2544" t="str">
            <v>Admin &amp; OtherR&amp;M and Cleaning as % of Total Gross Profit</v>
          </cell>
          <cell r="S2544"/>
          <cell r="T2544"/>
          <cell r="U2544"/>
        </row>
        <row r="2545">
          <cell r="I2545" t="str">
            <v>R&amp;M and Cleaning as % of Total Gross Profit</v>
          </cell>
          <cell r="O2545"/>
          <cell r="P2545" t="str">
            <v>240-7475</v>
          </cell>
          <cell r="Q2545" t="str">
            <v>Admin &amp; Other</v>
          </cell>
          <cell r="R2545" t="str">
            <v>Admin &amp; OtherR&amp;M and Cleaning as % of Total Gross Profit</v>
          </cell>
          <cell r="S2545"/>
          <cell r="T2545"/>
          <cell r="U2545"/>
        </row>
        <row r="2546">
          <cell r="I2546" t="str">
            <v>R&amp;M and Cleaning as % of Total Gross Profit</v>
          </cell>
          <cell r="O2546"/>
          <cell r="P2546" t="str">
            <v>210-7475</v>
          </cell>
          <cell r="Q2546" t="str">
            <v>Admin &amp; Other</v>
          </cell>
          <cell r="R2546" t="str">
            <v>Admin &amp; OtherR&amp;M and Cleaning as % of Total Gross Profit</v>
          </cell>
          <cell r="S2546"/>
          <cell r="T2546"/>
          <cell r="U2546"/>
        </row>
        <row r="2547">
          <cell r="I2547" t="str">
            <v>R&amp;M and Cleaning as % of Total Gross Profit</v>
          </cell>
          <cell r="O2547"/>
          <cell r="P2547" t="str">
            <v>220-7475</v>
          </cell>
          <cell r="Q2547" t="str">
            <v>Admin &amp; Other</v>
          </cell>
          <cell r="R2547" t="str">
            <v>Admin &amp; OtherR&amp;M and Cleaning as % of Total Gross Profit</v>
          </cell>
          <cell r="S2547"/>
          <cell r="T2547"/>
          <cell r="U2547"/>
        </row>
        <row r="2548">
          <cell r="I2548" t="str">
            <v>R&amp;M and Cleaning as % of Total Gross Profit</v>
          </cell>
          <cell r="O2548"/>
          <cell r="P2548" t="str">
            <v>230-7475</v>
          </cell>
          <cell r="Q2548" t="str">
            <v>Admin &amp; Other</v>
          </cell>
          <cell r="R2548" t="str">
            <v>Admin &amp; OtherR&amp;M and Cleaning as % of Total Gross Profit</v>
          </cell>
          <cell r="S2548"/>
          <cell r="T2548"/>
          <cell r="U2548"/>
        </row>
        <row r="2549">
          <cell r="I2549" t="str">
            <v>R&amp;M and Cleaning as % of Total Gross Profit</v>
          </cell>
          <cell r="O2549"/>
          <cell r="P2549" t="str">
            <v>430-7475</v>
          </cell>
          <cell r="Q2549" t="str">
            <v>Admin &amp; Other</v>
          </cell>
          <cell r="R2549" t="str">
            <v>Admin &amp; OtherR&amp;M and Cleaning as % of Total Gross Profit</v>
          </cell>
          <cell r="S2549"/>
          <cell r="T2549"/>
          <cell r="U2549"/>
        </row>
        <row r="2550">
          <cell r="I2550" t="str">
            <v>R&amp;M and Cleaning as % of Total Gross Profit</v>
          </cell>
          <cell r="O2550"/>
          <cell r="P2550" t="str">
            <v>120-7475</v>
          </cell>
          <cell r="Q2550" t="str">
            <v>Admin &amp; Other</v>
          </cell>
          <cell r="R2550" t="str">
            <v>Admin &amp; OtherR&amp;M and Cleaning as % of Total Gross Profit</v>
          </cell>
          <cell r="S2550"/>
          <cell r="T2550"/>
          <cell r="U2550"/>
        </row>
        <row r="2551">
          <cell r="I2551" t="str">
            <v>R&amp;M and Cleaning as % of Total Gross Profit</v>
          </cell>
          <cell r="O2551"/>
          <cell r="P2551" t="str">
            <v>440-7475</v>
          </cell>
          <cell r="Q2551" t="str">
            <v>Admin &amp; Other</v>
          </cell>
          <cell r="R2551" t="str">
            <v>Admin &amp; OtherR&amp;M and Cleaning as % of Total Gross Profit</v>
          </cell>
          <cell r="S2551"/>
          <cell r="T2551"/>
          <cell r="U2551"/>
        </row>
        <row r="2552">
          <cell r="I2552" t="str">
            <v>R&amp;M and Cleaning as % of Total Gross Profit</v>
          </cell>
          <cell r="O2552"/>
          <cell r="P2552" t="str">
            <v>160-7475</v>
          </cell>
          <cell r="Q2552" t="str">
            <v>Admin &amp; Other</v>
          </cell>
          <cell r="R2552" t="str">
            <v>Admin &amp; OtherR&amp;M and Cleaning as % of Total Gross Profit</v>
          </cell>
          <cell r="S2552"/>
          <cell r="T2552"/>
          <cell r="U2552"/>
        </row>
        <row r="2553">
          <cell r="I2553" t="str">
            <v>R&amp;M and Cleaning as % of Total Gross Profit</v>
          </cell>
          <cell r="O2553"/>
          <cell r="P2553" t="str">
            <v>935-7475</v>
          </cell>
          <cell r="Q2553" t="str">
            <v>LEX Admin &amp; Other</v>
          </cell>
          <cell r="R2553" t="str">
            <v>LEX Admin &amp; OtherR&amp;M and Cleaning as % of Total Gross Profit</v>
          </cell>
          <cell r="S2553"/>
          <cell r="T2553"/>
          <cell r="U2553"/>
        </row>
        <row r="2554">
          <cell r="I2554" t="str">
            <v>R&amp;M and Cleaning as % of Total Gross Profit</v>
          </cell>
          <cell r="O2554"/>
          <cell r="P2554" t="str">
            <v>190-7475</v>
          </cell>
          <cell r="Q2554" t="str">
            <v>Admin &amp; Other</v>
          </cell>
          <cell r="R2554" t="str">
            <v>Admin &amp; OtherR&amp;M and Cleaning as % of Total Gross Profit</v>
          </cell>
          <cell r="S2554"/>
          <cell r="T2554"/>
          <cell r="U2554"/>
        </row>
        <row r="2555">
          <cell r="I2555" t="str">
            <v>R&amp;M and Cleaning as % of Total Gross Profit</v>
          </cell>
          <cell r="O2555"/>
          <cell r="P2555" t="str">
            <v>140-7475</v>
          </cell>
          <cell r="Q2555" t="str">
            <v>Admin &amp; Other</v>
          </cell>
          <cell r="R2555" t="str">
            <v>Admin &amp; OtherR&amp;M and Cleaning as % of Total Gross Profit</v>
          </cell>
          <cell r="S2555"/>
          <cell r="T2555"/>
          <cell r="U2555"/>
        </row>
        <row r="2556">
          <cell r="I2556" t="str">
            <v>R&amp;M and Cleaning as % of Total Gross Profit</v>
          </cell>
          <cell r="O2556"/>
          <cell r="P2556" t="str">
            <v>142-7475</v>
          </cell>
          <cell r="Q2556" t="str">
            <v>LEX Admin &amp; Other</v>
          </cell>
          <cell r="R2556" t="str">
            <v>LEX Admin &amp; OtherR&amp;M and Cleaning as % of Total Gross Profit</v>
          </cell>
          <cell r="S2556"/>
          <cell r="T2556"/>
          <cell r="U2556"/>
        </row>
        <row r="2557">
          <cell r="I2557" t="str">
            <v>R&amp;M and Cleaning as % of Total Gross Profit</v>
          </cell>
          <cell r="O2557"/>
          <cell r="P2557" t="str">
            <v>130-7475</v>
          </cell>
          <cell r="Q2557" t="str">
            <v>Admin &amp; Other</v>
          </cell>
          <cell r="R2557" t="str">
            <v>Admin &amp; OtherR&amp;M and Cleaning as % of Total Gross Profit</v>
          </cell>
          <cell r="S2557"/>
          <cell r="T2557"/>
          <cell r="U2557"/>
        </row>
        <row r="2558">
          <cell r="I2558" t="str">
            <v>R&amp;M and Cleaning as % of Total Gross Profit</v>
          </cell>
          <cell r="O2558"/>
          <cell r="P2558" t="str">
            <v>132-7475</v>
          </cell>
          <cell r="Q2558" t="str">
            <v>LEX Admin &amp; Other</v>
          </cell>
          <cell r="R2558" t="str">
            <v>LEX Admin &amp; OtherR&amp;M and Cleaning as % of Total Gross Profit</v>
          </cell>
          <cell r="S2558"/>
          <cell r="T2558"/>
          <cell r="U2558"/>
        </row>
        <row r="2559">
          <cell r="I2559" t="str">
            <v>R&amp;M and Cleaning as % of Total Gross Profit</v>
          </cell>
          <cell r="O2559"/>
          <cell r="P2559" t="str">
            <v>122-7475</v>
          </cell>
          <cell r="Q2559" t="str">
            <v>LEX Admin &amp; Other</v>
          </cell>
          <cell r="R2559" t="str">
            <v>LEX Admin &amp; OtherR&amp;M and Cleaning as % of Total Gross Profit</v>
          </cell>
          <cell r="S2559"/>
          <cell r="T2559"/>
          <cell r="U2559"/>
        </row>
        <row r="2560">
          <cell r="I2560" t="str">
            <v>R&amp;M and Cleaning as % of Total Gross Profit</v>
          </cell>
          <cell r="O2560"/>
          <cell r="P2560" t="str">
            <v>162-7475</v>
          </cell>
          <cell r="Q2560" t="str">
            <v>LEX Admin &amp; Other</v>
          </cell>
          <cell r="R2560" t="str">
            <v>LEX Admin &amp; OtherR&amp;M and Cleaning as % of Total Gross Profit</v>
          </cell>
          <cell r="S2560"/>
          <cell r="T2560"/>
          <cell r="U2560"/>
        </row>
        <row r="2561">
          <cell r="I2561" t="str">
            <v>R&amp;M and Cleaning as % of Total Gross Profit</v>
          </cell>
          <cell r="O2561"/>
          <cell r="P2561" t="str">
            <v>340-7475</v>
          </cell>
          <cell r="Q2561" t="str">
            <v>Admin &amp; Other</v>
          </cell>
          <cell r="R2561" t="str">
            <v>Admin &amp; OtherR&amp;M and Cleaning as % of Total Gross Profit</v>
          </cell>
          <cell r="S2561"/>
          <cell r="T2561"/>
          <cell r="U2561"/>
        </row>
        <row r="2562">
          <cell r="I2562" t="str">
            <v>R&amp;M and Cleaning as % of Total Gross Profit</v>
          </cell>
          <cell r="O2562"/>
          <cell r="P2562" t="str">
            <v>121-7475</v>
          </cell>
          <cell r="Q2562" t="str">
            <v>Admin &amp; Other</v>
          </cell>
          <cell r="R2562" t="str">
            <v>Admin &amp; OtherR&amp;M and Cleaning as % of Total Gross Profit</v>
          </cell>
          <cell r="S2562"/>
          <cell r="T2562"/>
          <cell r="U2562"/>
        </row>
        <row r="2563">
          <cell r="I2563" t="str">
            <v>R&amp;M and Cleaning as % of Total Gross Profit</v>
          </cell>
          <cell r="O2563"/>
          <cell r="P2563" t="str">
            <v>147-7475</v>
          </cell>
          <cell r="Q2563" t="str">
            <v>Admin &amp; Other</v>
          </cell>
          <cell r="R2563" t="str">
            <v>Admin &amp; OtherR&amp;M and Cleaning as % of Total Gross Profit</v>
          </cell>
          <cell r="S2563"/>
          <cell r="T2563"/>
          <cell r="U2563"/>
        </row>
        <row r="2564">
          <cell r="I2564" t="str">
            <v>R&amp;M and Cleaning as % of Total Gross Profit</v>
          </cell>
          <cell r="O2564"/>
          <cell r="P2564" t="str">
            <v>200-7475</v>
          </cell>
          <cell r="Q2564" t="str">
            <v>Admin &amp; Other</v>
          </cell>
          <cell r="R2564" t="str">
            <v>Admin &amp; OtherR&amp;M and Cleaning as % of Total Gross Profit</v>
          </cell>
          <cell r="S2564"/>
          <cell r="T2564"/>
          <cell r="U2564"/>
        </row>
        <row r="2565">
          <cell r="I2565" t="str">
            <v>R&amp;M and Cleaning as % of Total Gross Profit</v>
          </cell>
          <cell r="O2565"/>
          <cell r="P2565" t="str">
            <v>221-7475</v>
          </cell>
          <cell r="Q2565" t="str">
            <v>Admin &amp; Other</v>
          </cell>
          <cell r="R2565" t="str">
            <v>Admin &amp; OtherR&amp;M and Cleaning as % of Total Gross Profit</v>
          </cell>
          <cell r="S2565"/>
          <cell r="T2565"/>
          <cell r="U2565"/>
        </row>
        <row r="2566">
          <cell r="I2566" t="str">
            <v>R&amp;M and Cleaning as % of Total Gross Profit</v>
          </cell>
          <cell r="O2566"/>
          <cell r="P2566" t="str">
            <v>260-7475</v>
          </cell>
          <cell r="Q2566" t="str">
            <v>Admin &amp; Other</v>
          </cell>
          <cell r="R2566" t="str">
            <v>Admin &amp; OtherR&amp;M and Cleaning as % of Total Gross Profit</v>
          </cell>
          <cell r="S2566"/>
          <cell r="T2566"/>
          <cell r="U2566"/>
        </row>
        <row r="2567">
          <cell r="I2567" t="str">
            <v>R&amp;M and Cleaning as % of Total Gross Profit</v>
          </cell>
          <cell r="O2567"/>
          <cell r="P2567" t="str">
            <v>400-7475</v>
          </cell>
          <cell r="Q2567" t="str">
            <v>Admin &amp; Other</v>
          </cell>
          <cell r="R2567" t="str">
            <v>Admin &amp; OtherR&amp;M and Cleaning as % of Total Gross Profit</v>
          </cell>
          <cell r="S2567"/>
          <cell r="T2567"/>
          <cell r="U2567"/>
        </row>
        <row r="2568">
          <cell r="I2568" t="str">
            <v>R&amp;M and Cleaning as % of Total Gross Profit</v>
          </cell>
          <cell r="O2568"/>
          <cell r="P2568" t="str">
            <v>410-7475</v>
          </cell>
          <cell r="Q2568" t="str">
            <v>Admin &amp; Other</v>
          </cell>
          <cell r="R2568" t="str">
            <v>Admin &amp; OtherR&amp;M and Cleaning as % of Total Gross Profit</v>
          </cell>
          <cell r="S2568"/>
          <cell r="T2568"/>
          <cell r="U2568"/>
        </row>
        <row r="2569">
          <cell r="I2569" t="str">
            <v>R&amp;M and Cleaning as % of Total Gross Profit</v>
          </cell>
          <cell r="O2569"/>
          <cell r="P2569" t="str">
            <v>420-7475</v>
          </cell>
          <cell r="Q2569" t="str">
            <v>Admin &amp; Other</v>
          </cell>
          <cell r="R2569" t="str">
            <v>Admin &amp; OtherR&amp;M and Cleaning as % of Total Gross Profit</v>
          </cell>
          <cell r="S2569"/>
          <cell r="T2569"/>
          <cell r="U2569"/>
        </row>
        <row r="2570">
          <cell r="I2570" t="str">
            <v>R&amp;M and Cleaning as % of Total Gross Profit</v>
          </cell>
          <cell r="O2570"/>
          <cell r="P2570" t="str">
            <v>421-7475</v>
          </cell>
          <cell r="Q2570" t="str">
            <v>Admin &amp; Other</v>
          </cell>
          <cell r="R2570" t="str">
            <v>Admin &amp; OtherR&amp;M and Cleaning as % of Total Gross Profit</v>
          </cell>
          <cell r="S2570"/>
          <cell r="T2570"/>
          <cell r="U2570"/>
        </row>
        <row r="2571">
          <cell r="I2571" t="str">
            <v>R&amp;M and Cleaning as % of Total Gross Profit</v>
          </cell>
          <cell r="O2571"/>
          <cell r="P2571" t="str">
            <v>460-7475</v>
          </cell>
          <cell r="Q2571" t="str">
            <v>Admin &amp; Other</v>
          </cell>
          <cell r="R2571" t="str">
            <v>Admin &amp; OtherR&amp;M and Cleaning as % of Total Gross Profit</v>
          </cell>
          <cell r="S2571"/>
          <cell r="T2571"/>
          <cell r="U2571"/>
        </row>
        <row r="2572">
          <cell r="I2572" t="str">
            <v>R&amp;M and Cleaning as % of Total Gross Profit</v>
          </cell>
          <cell r="O2572"/>
          <cell r="P2572" t="str">
            <v>300-7475</v>
          </cell>
          <cell r="Q2572" t="str">
            <v>Admin &amp; Other</v>
          </cell>
          <cell r="R2572" t="str">
            <v>Admin &amp; OtherR&amp;M and Cleaning as % of Total Gross Profit</v>
          </cell>
          <cell r="S2572"/>
          <cell r="T2572"/>
          <cell r="U2572"/>
        </row>
        <row r="2573">
          <cell r="I2573" t="str">
            <v>R&amp;M and Cleaning as % of Total Gross Profit</v>
          </cell>
          <cell r="O2573"/>
          <cell r="P2573" t="str">
            <v>310-7475</v>
          </cell>
          <cell r="Q2573" t="str">
            <v>Admin &amp; Other</v>
          </cell>
          <cell r="R2573" t="str">
            <v>Admin &amp; OtherR&amp;M and Cleaning as % of Total Gross Profit</v>
          </cell>
          <cell r="S2573"/>
          <cell r="T2573"/>
          <cell r="U2573"/>
        </row>
        <row r="2574">
          <cell r="I2574" t="str">
            <v>R&amp;M and Cleaning as % of Total Gross Profit</v>
          </cell>
          <cell r="O2574"/>
          <cell r="P2574" t="str">
            <v>321-7475</v>
          </cell>
          <cell r="Q2574" t="str">
            <v>Admin &amp; Other</v>
          </cell>
          <cell r="R2574" t="str">
            <v>Admin &amp; OtherR&amp;M and Cleaning as % of Total Gross Profit</v>
          </cell>
          <cell r="S2574"/>
          <cell r="T2574"/>
          <cell r="U2574"/>
        </row>
        <row r="2575">
          <cell r="I2575" t="str">
            <v>R&amp;M and Cleaning as % of Total Gross Profit</v>
          </cell>
          <cell r="O2575"/>
          <cell r="P2575" t="str">
            <v>330-7475</v>
          </cell>
          <cell r="Q2575" t="str">
            <v>Admin &amp; Other</v>
          </cell>
          <cell r="R2575" t="str">
            <v>Admin &amp; OtherR&amp;M and Cleaning as % of Total Gross Profit</v>
          </cell>
          <cell r="S2575"/>
          <cell r="T2575"/>
          <cell r="U2575"/>
        </row>
        <row r="2576">
          <cell r="I2576" t="str">
            <v>R&amp;M and Cleaning as % of Total Gross Profit</v>
          </cell>
          <cell r="O2576"/>
          <cell r="P2576" t="str">
            <v>360-7475</v>
          </cell>
          <cell r="Q2576" t="str">
            <v>Admin &amp; Other</v>
          </cell>
          <cell r="R2576" t="str">
            <v>Admin &amp; OtherR&amp;M and Cleaning as % of Total Gross Profit</v>
          </cell>
          <cell r="S2576"/>
          <cell r="T2576"/>
          <cell r="U2576"/>
        </row>
        <row r="2577">
          <cell r="I2577" t="str">
            <v>R&amp;M and Cleaning as % of Total Gross Profit</v>
          </cell>
          <cell r="O2577"/>
          <cell r="P2577" t="str">
            <v>936-7475</v>
          </cell>
          <cell r="Q2577" t="str">
            <v>LEX Admin &amp; Other</v>
          </cell>
          <cell r="R2577" t="str">
            <v>LEX Admin &amp; OtherR&amp;M and Cleaning as % of Total Gross Profit</v>
          </cell>
          <cell r="S2577"/>
          <cell r="T2577"/>
          <cell r="U2577"/>
        </row>
        <row r="2578">
          <cell r="I2578" t="str">
            <v>R&amp;M and Cleaning as % of Total Gross Profit</v>
          </cell>
          <cell r="O2578"/>
          <cell r="P2578" t="str">
            <v>110-7475</v>
          </cell>
          <cell r="Q2578" t="str">
            <v>Admin &amp; Other</v>
          </cell>
          <cell r="R2578" t="str">
            <v>Admin &amp; OtherR&amp;M and Cleaning as % of Total Gross Profit</v>
          </cell>
          <cell r="S2578"/>
          <cell r="T2578"/>
          <cell r="U2578"/>
        </row>
        <row r="2579">
          <cell r="I2579" t="str">
            <v>R&amp;M and Cleaning as % of Total Gross Profit</v>
          </cell>
          <cell r="O2579"/>
          <cell r="P2579" t="str">
            <v>112-7475</v>
          </cell>
          <cell r="Q2579" t="str">
            <v>LEX Admin &amp; Other</v>
          </cell>
          <cell r="R2579" t="str">
            <v>LEX Admin &amp; OtherR&amp;M and Cleaning as % of Total Gross Profit</v>
          </cell>
          <cell r="S2579"/>
          <cell r="T2579"/>
          <cell r="U2579"/>
        </row>
        <row r="2580">
          <cell r="I2580" t="str">
            <v>R&amp;M and Cleaning as % of Total Gross Profit</v>
          </cell>
          <cell r="O2580"/>
          <cell r="P2580" t="str">
            <v>100-7475</v>
          </cell>
          <cell r="Q2580" t="str">
            <v>Admin &amp; Other</v>
          </cell>
          <cell r="R2580" t="str">
            <v>Admin &amp; OtherR&amp;M and Cleaning as % of Total Gross Profit</v>
          </cell>
          <cell r="S2580"/>
          <cell r="T2580"/>
          <cell r="U2580"/>
        </row>
        <row r="2581">
          <cell r="I2581" t="str">
            <v>Professional Fees as % of Total Gross Profit</v>
          </cell>
          <cell r="O2581"/>
          <cell r="P2581" t="str">
            <v>140-7490</v>
          </cell>
          <cell r="Q2581" t="str">
            <v>Admin &amp; Other</v>
          </cell>
          <cell r="R2581" t="str">
            <v>Admin &amp; OtherProfessional Fees as % of Total Gross Profit</v>
          </cell>
          <cell r="S2581"/>
          <cell r="T2581"/>
          <cell r="U2581"/>
        </row>
        <row r="2582">
          <cell r="I2582" t="str">
            <v>Professional Fees as % of Total Gross Profit</v>
          </cell>
          <cell r="O2582"/>
          <cell r="P2582" t="str">
            <v>132-7490</v>
          </cell>
          <cell r="Q2582" t="str">
            <v>LEX Admin &amp; Other</v>
          </cell>
          <cell r="R2582" t="str">
            <v>LEX Admin &amp; OtherProfessional Fees as % of Total Gross Profit</v>
          </cell>
          <cell r="S2582"/>
          <cell r="T2582"/>
          <cell r="U2582"/>
        </row>
        <row r="2583">
          <cell r="I2583" t="str">
            <v>Professional Fees as % of Total Gross Profit</v>
          </cell>
          <cell r="O2583"/>
          <cell r="P2583" t="str">
            <v>130-7490</v>
          </cell>
          <cell r="Q2583" t="str">
            <v>Admin &amp; Other</v>
          </cell>
          <cell r="R2583" t="str">
            <v>Admin &amp; OtherProfessional Fees as % of Total Gross Profit</v>
          </cell>
          <cell r="S2583"/>
          <cell r="T2583"/>
          <cell r="U2583"/>
        </row>
        <row r="2584">
          <cell r="I2584" t="str">
            <v>Professional Fees as % of Total Gross Profit</v>
          </cell>
          <cell r="O2584"/>
          <cell r="P2584" t="str">
            <v>142-7490</v>
          </cell>
          <cell r="Q2584" t="str">
            <v>LEX Admin &amp; Other</v>
          </cell>
          <cell r="R2584" t="str">
            <v>LEX Admin &amp; OtherProfessional Fees as % of Total Gross Profit</v>
          </cell>
          <cell r="S2584"/>
          <cell r="T2584"/>
          <cell r="U2584"/>
        </row>
        <row r="2585">
          <cell r="I2585" t="str">
            <v>Professional Fees as % of Total Gross Profit</v>
          </cell>
          <cell r="O2585"/>
          <cell r="P2585" t="str">
            <v>936-7490</v>
          </cell>
          <cell r="Q2585" t="str">
            <v>LEX Admin &amp; Other</v>
          </cell>
          <cell r="R2585" t="str">
            <v>LEX Admin &amp; OtherProfessional Fees as % of Total Gross Profit</v>
          </cell>
          <cell r="S2585"/>
          <cell r="T2585"/>
          <cell r="U2585"/>
        </row>
        <row r="2586">
          <cell r="I2586" t="str">
            <v>Professional Fees as % of Total Gross Profit</v>
          </cell>
          <cell r="O2586"/>
          <cell r="P2586" t="str">
            <v>935-7490</v>
          </cell>
          <cell r="Q2586" t="str">
            <v>LEX Admin &amp; Other</v>
          </cell>
          <cell r="R2586" t="str">
            <v>LEX Admin &amp; OtherProfessional Fees as % of Total Gross Profit</v>
          </cell>
          <cell r="S2586"/>
          <cell r="T2586"/>
          <cell r="U2586"/>
        </row>
        <row r="2587">
          <cell r="I2587" t="str">
            <v>Professional Fees as % of Total Gross Profit</v>
          </cell>
          <cell r="O2587"/>
          <cell r="P2587" t="str">
            <v>122-7490</v>
          </cell>
          <cell r="Q2587" t="str">
            <v>LEX Admin &amp; Other</v>
          </cell>
          <cell r="R2587" t="str">
            <v>LEX Admin &amp; OtherProfessional Fees as % of Total Gross Profit</v>
          </cell>
          <cell r="S2587"/>
          <cell r="T2587"/>
          <cell r="U2587"/>
        </row>
        <row r="2588">
          <cell r="I2588" t="str">
            <v>Professional Fees as % of Total Gross Profit</v>
          </cell>
          <cell r="O2588"/>
          <cell r="P2588" t="str">
            <v>162-7490</v>
          </cell>
          <cell r="Q2588" t="str">
            <v>LEX Admin &amp; Other</v>
          </cell>
          <cell r="R2588" t="str">
            <v>LEX Admin &amp; OtherProfessional Fees as % of Total Gross Profit</v>
          </cell>
          <cell r="S2588"/>
          <cell r="T2588"/>
          <cell r="U2588"/>
        </row>
        <row r="2589">
          <cell r="I2589" t="str">
            <v>Professional Fees as % of Total Gross Profit</v>
          </cell>
          <cell r="O2589"/>
          <cell r="P2589" t="str">
            <v>200-7490</v>
          </cell>
          <cell r="Q2589" t="str">
            <v>Admin &amp; Other</v>
          </cell>
          <cell r="R2589" t="str">
            <v>Admin &amp; OtherProfessional Fees as % of Total Gross Profit</v>
          </cell>
          <cell r="S2589"/>
          <cell r="T2589"/>
          <cell r="U2589"/>
        </row>
        <row r="2590">
          <cell r="I2590" t="str">
            <v>Professional Fees as % of Total Gross Profit</v>
          </cell>
          <cell r="O2590"/>
          <cell r="P2590" t="str">
            <v>210-7490</v>
          </cell>
          <cell r="Q2590" t="str">
            <v>Admin &amp; Other</v>
          </cell>
          <cell r="R2590" t="str">
            <v>Admin &amp; OtherProfessional Fees as % of Total Gross Profit</v>
          </cell>
          <cell r="S2590"/>
          <cell r="T2590"/>
          <cell r="U2590"/>
        </row>
        <row r="2591">
          <cell r="I2591" t="str">
            <v>Professional Fees as % of Total Gross Profit</v>
          </cell>
          <cell r="O2591"/>
          <cell r="P2591" t="str">
            <v>220-7490</v>
          </cell>
          <cell r="Q2591" t="str">
            <v>Admin &amp; Other</v>
          </cell>
          <cell r="R2591" t="str">
            <v>Admin &amp; OtherProfessional Fees as % of Total Gross Profit</v>
          </cell>
          <cell r="S2591"/>
          <cell r="T2591"/>
          <cell r="U2591"/>
        </row>
        <row r="2592">
          <cell r="I2592" t="str">
            <v>Professional Fees as % of Total Gross Profit</v>
          </cell>
          <cell r="O2592"/>
          <cell r="P2592" t="str">
            <v>221-7490</v>
          </cell>
          <cell r="Q2592" t="str">
            <v>Admin &amp; Other</v>
          </cell>
          <cell r="R2592" t="str">
            <v>Admin &amp; OtherProfessional Fees as % of Total Gross Profit</v>
          </cell>
          <cell r="S2592"/>
          <cell r="T2592"/>
          <cell r="U2592"/>
        </row>
        <row r="2593">
          <cell r="I2593" t="str">
            <v>Professional Fees as % of Total Gross Profit</v>
          </cell>
          <cell r="O2593"/>
          <cell r="P2593" t="str">
            <v>230-7490</v>
          </cell>
          <cell r="Q2593" t="str">
            <v>Admin &amp; Other</v>
          </cell>
          <cell r="R2593" t="str">
            <v>Admin &amp; OtherProfessional Fees as % of Total Gross Profit</v>
          </cell>
          <cell r="S2593"/>
          <cell r="T2593"/>
          <cell r="U2593"/>
        </row>
        <row r="2594">
          <cell r="I2594" t="str">
            <v>Professional Fees as % of Total Gross Profit</v>
          </cell>
          <cell r="O2594"/>
          <cell r="P2594" t="str">
            <v>240-7490</v>
          </cell>
          <cell r="Q2594" t="str">
            <v>Admin &amp; Other</v>
          </cell>
          <cell r="R2594" t="str">
            <v>Admin &amp; OtherProfessional Fees as % of Total Gross Profit</v>
          </cell>
          <cell r="S2594"/>
          <cell r="T2594"/>
          <cell r="U2594"/>
        </row>
        <row r="2595">
          <cell r="I2595" t="str">
            <v>Professional Fees as % of Total Gross Profit</v>
          </cell>
          <cell r="O2595"/>
          <cell r="P2595" t="str">
            <v>260-7490</v>
          </cell>
          <cell r="Q2595" t="str">
            <v>Admin &amp; Other</v>
          </cell>
          <cell r="R2595" t="str">
            <v>Admin &amp; OtherProfessional Fees as % of Total Gross Profit</v>
          </cell>
          <cell r="S2595"/>
          <cell r="T2595"/>
          <cell r="U2595"/>
        </row>
        <row r="2596">
          <cell r="I2596" t="str">
            <v>Professional Fees as % of Total Gross Profit</v>
          </cell>
          <cell r="O2596"/>
          <cell r="P2596" t="str">
            <v>400-7490</v>
          </cell>
          <cell r="Q2596" t="str">
            <v>Admin &amp; Other</v>
          </cell>
          <cell r="R2596" t="str">
            <v>Admin &amp; OtherProfessional Fees as % of Total Gross Profit</v>
          </cell>
          <cell r="S2596"/>
          <cell r="T2596"/>
          <cell r="U2596"/>
        </row>
        <row r="2597">
          <cell r="I2597" t="str">
            <v>Professional Fees as % of Total Gross Profit</v>
          </cell>
          <cell r="O2597"/>
          <cell r="P2597" t="str">
            <v>410-7490</v>
          </cell>
          <cell r="Q2597" t="str">
            <v>Admin &amp; Other</v>
          </cell>
          <cell r="R2597" t="str">
            <v>Admin &amp; OtherProfessional Fees as % of Total Gross Profit</v>
          </cell>
          <cell r="S2597"/>
          <cell r="T2597"/>
          <cell r="U2597"/>
        </row>
        <row r="2598">
          <cell r="I2598" t="str">
            <v>Professional Fees as % of Total Gross Profit</v>
          </cell>
          <cell r="O2598"/>
          <cell r="P2598" t="str">
            <v>420-7490</v>
          </cell>
          <cell r="Q2598" t="str">
            <v>Admin &amp; Other</v>
          </cell>
          <cell r="R2598" t="str">
            <v>Admin &amp; OtherProfessional Fees as % of Total Gross Profit</v>
          </cell>
          <cell r="S2598"/>
          <cell r="T2598"/>
          <cell r="U2598"/>
        </row>
        <row r="2599">
          <cell r="I2599" t="str">
            <v>Professional Fees as % of Total Gross Profit</v>
          </cell>
          <cell r="O2599"/>
          <cell r="P2599" t="str">
            <v>421-7490</v>
          </cell>
          <cell r="Q2599" t="str">
            <v>Admin &amp; Other</v>
          </cell>
          <cell r="R2599" t="str">
            <v>Admin &amp; OtherProfessional Fees as % of Total Gross Profit</v>
          </cell>
          <cell r="S2599"/>
          <cell r="T2599"/>
          <cell r="U2599"/>
        </row>
        <row r="2600">
          <cell r="I2600" t="str">
            <v>Professional Fees as % of Total Gross Profit</v>
          </cell>
          <cell r="O2600"/>
          <cell r="P2600" t="str">
            <v>430-7490</v>
          </cell>
          <cell r="Q2600" t="str">
            <v>Admin &amp; Other</v>
          </cell>
          <cell r="R2600" t="str">
            <v>Admin &amp; OtherProfessional Fees as % of Total Gross Profit</v>
          </cell>
          <cell r="S2600"/>
          <cell r="T2600"/>
          <cell r="U2600"/>
        </row>
        <row r="2601">
          <cell r="I2601" t="str">
            <v>Professional Fees as % of Total Gross Profit</v>
          </cell>
          <cell r="O2601"/>
          <cell r="P2601" t="str">
            <v>440-7490</v>
          </cell>
          <cell r="Q2601" t="str">
            <v>Admin &amp; Other</v>
          </cell>
          <cell r="R2601" t="str">
            <v>Admin &amp; OtherProfessional Fees as % of Total Gross Profit</v>
          </cell>
          <cell r="S2601"/>
          <cell r="T2601"/>
          <cell r="U2601"/>
        </row>
        <row r="2602">
          <cell r="I2602" t="str">
            <v>Professional Fees as % of Total Gross Profit</v>
          </cell>
          <cell r="O2602"/>
          <cell r="P2602" t="str">
            <v>460-7490</v>
          </cell>
          <cell r="Q2602" t="str">
            <v>Admin &amp; Other</v>
          </cell>
          <cell r="R2602" t="str">
            <v>Admin &amp; OtherProfessional Fees as % of Total Gross Profit</v>
          </cell>
          <cell r="S2602"/>
          <cell r="T2602"/>
          <cell r="U2602"/>
        </row>
        <row r="2603">
          <cell r="I2603" t="str">
            <v>Professional Fees as % of Total Gross Profit</v>
          </cell>
          <cell r="O2603"/>
          <cell r="P2603" t="str">
            <v>300-7490</v>
          </cell>
          <cell r="Q2603" t="str">
            <v>Admin &amp; Other</v>
          </cell>
          <cell r="R2603" t="str">
            <v>Admin &amp; OtherProfessional Fees as % of Total Gross Profit</v>
          </cell>
          <cell r="S2603"/>
          <cell r="T2603"/>
          <cell r="U2603"/>
        </row>
        <row r="2604">
          <cell r="I2604" t="str">
            <v>Professional Fees as % of Total Gross Profit</v>
          </cell>
          <cell r="O2604"/>
          <cell r="P2604" t="str">
            <v>310-7490</v>
          </cell>
          <cell r="Q2604" t="str">
            <v>Admin &amp; Other</v>
          </cell>
          <cell r="R2604" t="str">
            <v>Admin &amp; OtherProfessional Fees as % of Total Gross Profit</v>
          </cell>
          <cell r="S2604"/>
          <cell r="T2604"/>
          <cell r="U2604"/>
        </row>
        <row r="2605">
          <cell r="I2605" t="str">
            <v>Professional Fees as % of Total Gross Profit</v>
          </cell>
          <cell r="O2605"/>
          <cell r="P2605" t="str">
            <v>321-7490</v>
          </cell>
          <cell r="Q2605" t="str">
            <v>Admin &amp; Other</v>
          </cell>
          <cell r="R2605" t="str">
            <v>Admin &amp; OtherProfessional Fees as % of Total Gross Profit</v>
          </cell>
          <cell r="S2605"/>
          <cell r="T2605"/>
          <cell r="U2605"/>
        </row>
        <row r="2606">
          <cell r="I2606" t="str">
            <v>Professional Fees as % of Total Gross Profit</v>
          </cell>
          <cell r="O2606"/>
          <cell r="P2606" t="str">
            <v>330-7490</v>
          </cell>
          <cell r="Q2606" t="str">
            <v>Admin &amp; Other</v>
          </cell>
          <cell r="R2606" t="str">
            <v>Admin &amp; OtherProfessional Fees as % of Total Gross Profit</v>
          </cell>
          <cell r="S2606"/>
          <cell r="T2606"/>
          <cell r="U2606"/>
        </row>
        <row r="2607">
          <cell r="I2607" t="str">
            <v>Professional Fees as % of Total Gross Profit</v>
          </cell>
          <cell r="O2607"/>
          <cell r="P2607" t="str">
            <v>340-7490</v>
          </cell>
          <cell r="Q2607" t="str">
            <v>Admin &amp; Other</v>
          </cell>
          <cell r="R2607" t="str">
            <v>Admin &amp; OtherProfessional Fees as % of Total Gross Profit</v>
          </cell>
          <cell r="S2607"/>
          <cell r="T2607"/>
          <cell r="U2607"/>
        </row>
        <row r="2608">
          <cell r="I2608" t="str">
            <v>Professional Fees as % of Total Gross Profit</v>
          </cell>
          <cell r="O2608"/>
          <cell r="P2608" t="str">
            <v>360-7490</v>
          </cell>
          <cell r="Q2608" t="str">
            <v>Admin &amp; Other</v>
          </cell>
          <cell r="R2608" t="str">
            <v>Admin &amp; OtherProfessional Fees as % of Total Gross Profit</v>
          </cell>
          <cell r="S2608"/>
          <cell r="T2608"/>
          <cell r="U2608"/>
        </row>
        <row r="2609">
          <cell r="I2609" t="str">
            <v>Professional Fees as % of Total Gross Profit</v>
          </cell>
          <cell r="O2609"/>
          <cell r="P2609" t="str">
            <v>120-7490</v>
          </cell>
          <cell r="Q2609" t="str">
            <v>Admin &amp; Other</v>
          </cell>
          <cell r="R2609" t="str">
            <v>Admin &amp; OtherProfessional Fees as % of Total Gross Profit</v>
          </cell>
          <cell r="S2609"/>
          <cell r="T2609"/>
          <cell r="U2609"/>
        </row>
        <row r="2610">
          <cell r="I2610" t="str">
            <v>Professional Fees as % of Total Gross Profit</v>
          </cell>
          <cell r="O2610"/>
          <cell r="P2610" t="str">
            <v>121-7490</v>
          </cell>
          <cell r="Q2610" t="str">
            <v>Admin &amp; Other</v>
          </cell>
          <cell r="R2610" t="str">
            <v>Admin &amp; OtherProfessional Fees as % of Total Gross Profit</v>
          </cell>
          <cell r="S2610"/>
          <cell r="T2610"/>
          <cell r="U2610"/>
        </row>
        <row r="2611">
          <cell r="I2611" t="str">
            <v>Professional Fees as % of Total Gross Profit</v>
          </cell>
          <cell r="O2611"/>
          <cell r="P2611" t="str">
            <v>147-7490</v>
          </cell>
          <cell r="Q2611" t="str">
            <v>Admin &amp; Other</v>
          </cell>
          <cell r="R2611" t="str">
            <v>Admin &amp; OtherProfessional Fees as % of Total Gross Profit</v>
          </cell>
          <cell r="S2611"/>
          <cell r="T2611"/>
          <cell r="U2611"/>
        </row>
        <row r="2612">
          <cell r="I2612" t="str">
            <v>Professional Fees as % of Total Gross Profit</v>
          </cell>
          <cell r="O2612"/>
          <cell r="P2612" t="str">
            <v>160-7490</v>
          </cell>
          <cell r="Q2612" t="str">
            <v>Admin &amp; Other</v>
          </cell>
          <cell r="R2612" t="str">
            <v>Admin &amp; OtherProfessional Fees as % of Total Gross Profit</v>
          </cell>
          <cell r="S2612"/>
          <cell r="T2612"/>
          <cell r="U2612"/>
        </row>
        <row r="2613">
          <cell r="I2613" t="str">
            <v>Professional Fees as % of Total Gross Profit</v>
          </cell>
          <cell r="O2613"/>
          <cell r="P2613" t="str">
            <v>112-7490</v>
          </cell>
          <cell r="Q2613" t="str">
            <v>LEX Admin &amp; Other</v>
          </cell>
          <cell r="R2613" t="str">
            <v>LEX Admin &amp; OtherProfessional Fees as % of Total Gross Profit</v>
          </cell>
          <cell r="S2613"/>
          <cell r="T2613"/>
          <cell r="U2613"/>
        </row>
        <row r="2614">
          <cell r="I2614" t="str">
            <v>Professional Fees as % of Total Gross Profit</v>
          </cell>
          <cell r="O2614"/>
          <cell r="P2614" t="str">
            <v>100-7490</v>
          </cell>
          <cell r="Q2614" t="str">
            <v>Admin &amp; Other</v>
          </cell>
          <cell r="R2614" t="str">
            <v>Admin &amp; OtherProfessional Fees as % of Total Gross Profit</v>
          </cell>
          <cell r="S2614"/>
          <cell r="T2614"/>
          <cell r="U2614"/>
        </row>
        <row r="2615">
          <cell r="I2615" t="str">
            <v>Professional Fees as % of Total Gross Profit</v>
          </cell>
          <cell r="O2615"/>
          <cell r="P2615" t="str">
            <v>110-7490</v>
          </cell>
          <cell r="Q2615" t="str">
            <v>Admin &amp; Other</v>
          </cell>
          <cell r="R2615" t="str">
            <v>Admin &amp; OtherProfessional Fees as % of Total Gross Profit</v>
          </cell>
          <cell r="S2615"/>
          <cell r="T2615"/>
          <cell r="U2615"/>
        </row>
        <row r="2616">
          <cell r="I2616" t="str">
            <v>R&amp;M and Cleaning as % of Total Gross Profit</v>
          </cell>
          <cell r="O2616"/>
          <cell r="P2616" t="str">
            <v>132-7495</v>
          </cell>
          <cell r="Q2616" t="str">
            <v>LEX Admin &amp; Other</v>
          </cell>
          <cell r="R2616" t="str">
            <v>LEX Admin &amp; OtherR&amp;M and Cleaning as % of Total Gross Profit</v>
          </cell>
          <cell r="S2616"/>
          <cell r="T2616"/>
          <cell r="U2616"/>
        </row>
        <row r="2617">
          <cell r="I2617" t="str">
            <v>R&amp;M and Cleaning as % of Total Gross Profit</v>
          </cell>
          <cell r="O2617"/>
          <cell r="P2617" t="str">
            <v>140-7495</v>
          </cell>
          <cell r="Q2617" t="str">
            <v>Admin &amp; Other</v>
          </cell>
          <cell r="R2617" t="str">
            <v>Admin &amp; OtherR&amp;M and Cleaning as % of Total Gross Profit</v>
          </cell>
          <cell r="S2617"/>
          <cell r="T2617"/>
          <cell r="U2617"/>
        </row>
        <row r="2618">
          <cell r="I2618" t="str">
            <v>R&amp;M and Cleaning as % of Total Gross Profit</v>
          </cell>
          <cell r="O2618"/>
          <cell r="P2618" t="str">
            <v>142-7495</v>
          </cell>
          <cell r="Q2618" t="str">
            <v>LEX Admin &amp; Other</v>
          </cell>
          <cell r="R2618" t="str">
            <v>LEX Admin &amp; OtherR&amp;M and Cleaning as % of Total Gross Profit</v>
          </cell>
          <cell r="S2618"/>
          <cell r="T2618"/>
          <cell r="U2618"/>
        </row>
        <row r="2619">
          <cell r="I2619" t="str">
            <v>R&amp;M and Cleaning as % of Total Gross Profit</v>
          </cell>
          <cell r="O2619"/>
          <cell r="P2619" t="str">
            <v>162-7495</v>
          </cell>
          <cell r="Q2619" t="str">
            <v>LEX Admin &amp; Other</v>
          </cell>
          <cell r="R2619" t="str">
            <v>LEX Admin &amp; OtherR&amp;M and Cleaning as % of Total Gross Profit</v>
          </cell>
          <cell r="S2619"/>
          <cell r="T2619"/>
          <cell r="U2619"/>
        </row>
        <row r="2620">
          <cell r="I2620" t="str">
            <v>R&amp;M and Cleaning as % of Total Gross Profit</v>
          </cell>
          <cell r="O2620"/>
          <cell r="P2620" t="str">
            <v>230-7495</v>
          </cell>
          <cell r="Q2620" t="str">
            <v>Admin &amp; Other</v>
          </cell>
          <cell r="R2620" t="str">
            <v>Admin &amp; OtherR&amp;M and Cleaning as % of Total Gross Profit</v>
          </cell>
          <cell r="S2620"/>
          <cell r="T2620"/>
          <cell r="U2620"/>
        </row>
        <row r="2621">
          <cell r="I2621" t="str">
            <v>R&amp;M and Cleaning as % of Total Gross Profit</v>
          </cell>
          <cell r="O2621"/>
          <cell r="P2621" t="str">
            <v>240-7495</v>
          </cell>
          <cell r="Q2621" t="str">
            <v>Admin &amp; Other</v>
          </cell>
          <cell r="R2621" t="str">
            <v>Admin &amp; OtherR&amp;M and Cleaning as % of Total Gross Profit</v>
          </cell>
          <cell r="S2621"/>
          <cell r="T2621"/>
          <cell r="U2621"/>
        </row>
        <row r="2622">
          <cell r="I2622" t="str">
            <v>R&amp;M and Cleaning as % of Total Gross Profit</v>
          </cell>
          <cell r="O2622"/>
          <cell r="P2622" t="str">
            <v>260-7495</v>
          </cell>
          <cell r="Q2622" t="str">
            <v>Admin &amp; Other</v>
          </cell>
          <cell r="R2622" t="str">
            <v>Admin &amp; OtherR&amp;M and Cleaning as % of Total Gross Profit</v>
          </cell>
          <cell r="S2622"/>
          <cell r="T2622"/>
          <cell r="U2622"/>
        </row>
        <row r="2623">
          <cell r="I2623" t="str">
            <v>R&amp;M and Cleaning as % of Total Gross Profit</v>
          </cell>
          <cell r="O2623"/>
          <cell r="P2623" t="str">
            <v>400-7495</v>
          </cell>
          <cell r="Q2623" t="str">
            <v>Admin &amp; Other</v>
          </cell>
          <cell r="R2623" t="str">
            <v>Admin &amp; OtherR&amp;M and Cleaning as % of Total Gross Profit</v>
          </cell>
          <cell r="S2623"/>
          <cell r="T2623"/>
          <cell r="U2623"/>
        </row>
        <row r="2624">
          <cell r="I2624" t="str">
            <v>R&amp;M and Cleaning as % of Total Gross Profit</v>
          </cell>
          <cell r="O2624"/>
          <cell r="P2624" t="str">
            <v>410-7495</v>
          </cell>
          <cell r="Q2624" t="str">
            <v>Admin &amp; Other</v>
          </cell>
          <cell r="R2624" t="str">
            <v>Admin &amp; OtherR&amp;M and Cleaning as % of Total Gross Profit</v>
          </cell>
          <cell r="S2624"/>
          <cell r="T2624"/>
          <cell r="U2624"/>
        </row>
        <row r="2625">
          <cell r="I2625" t="str">
            <v>R&amp;M and Cleaning as % of Total Gross Profit</v>
          </cell>
          <cell r="O2625"/>
          <cell r="P2625" t="str">
            <v>420-7495</v>
          </cell>
          <cell r="Q2625" t="str">
            <v>Admin &amp; Other</v>
          </cell>
          <cell r="R2625" t="str">
            <v>Admin &amp; OtherR&amp;M and Cleaning as % of Total Gross Profit</v>
          </cell>
          <cell r="S2625"/>
          <cell r="T2625"/>
          <cell r="U2625"/>
        </row>
        <row r="2626">
          <cell r="I2626" t="str">
            <v>R&amp;M and Cleaning as % of Total Gross Profit</v>
          </cell>
          <cell r="O2626"/>
          <cell r="P2626" t="str">
            <v>421-7495</v>
          </cell>
          <cell r="Q2626" t="str">
            <v>Admin &amp; Other</v>
          </cell>
          <cell r="R2626" t="str">
            <v>Admin &amp; OtherR&amp;M and Cleaning as % of Total Gross Profit</v>
          </cell>
          <cell r="S2626"/>
          <cell r="T2626"/>
          <cell r="U2626"/>
        </row>
        <row r="2627">
          <cell r="I2627" t="str">
            <v>R&amp;M and Cleaning as % of Total Gross Profit</v>
          </cell>
          <cell r="O2627"/>
          <cell r="P2627" t="str">
            <v>430-7495</v>
          </cell>
          <cell r="Q2627" t="str">
            <v>Admin &amp; Other</v>
          </cell>
          <cell r="R2627" t="str">
            <v>Admin &amp; OtherR&amp;M and Cleaning as % of Total Gross Profit</v>
          </cell>
          <cell r="S2627"/>
          <cell r="T2627"/>
          <cell r="U2627"/>
        </row>
        <row r="2628">
          <cell r="I2628" t="str">
            <v>R&amp;M and Cleaning as % of Total Gross Profit</v>
          </cell>
          <cell r="O2628"/>
          <cell r="P2628" t="str">
            <v>440-7495</v>
          </cell>
          <cell r="Q2628" t="str">
            <v>Admin &amp; Other</v>
          </cell>
          <cell r="R2628" t="str">
            <v>Admin &amp; OtherR&amp;M and Cleaning as % of Total Gross Profit</v>
          </cell>
          <cell r="S2628"/>
          <cell r="T2628"/>
          <cell r="U2628"/>
        </row>
        <row r="2629">
          <cell r="I2629" t="str">
            <v>R&amp;M and Cleaning as % of Total Gross Profit</v>
          </cell>
          <cell r="O2629"/>
          <cell r="P2629" t="str">
            <v>460-7495</v>
          </cell>
          <cell r="Q2629" t="str">
            <v>Admin &amp; Other</v>
          </cell>
          <cell r="R2629" t="str">
            <v>Admin &amp; OtherR&amp;M and Cleaning as % of Total Gross Profit</v>
          </cell>
          <cell r="S2629"/>
          <cell r="T2629"/>
          <cell r="U2629"/>
        </row>
        <row r="2630">
          <cell r="I2630" t="str">
            <v>R&amp;M and Cleaning as % of Total Gross Profit</v>
          </cell>
          <cell r="O2630"/>
          <cell r="P2630" t="str">
            <v>300-7495</v>
          </cell>
          <cell r="Q2630" t="str">
            <v>Admin &amp; Other</v>
          </cell>
          <cell r="R2630" t="str">
            <v>Admin &amp; OtherR&amp;M and Cleaning as % of Total Gross Profit</v>
          </cell>
          <cell r="S2630"/>
          <cell r="T2630"/>
          <cell r="U2630"/>
        </row>
        <row r="2631">
          <cell r="I2631" t="str">
            <v>R&amp;M and Cleaning as % of Total Gross Profit</v>
          </cell>
          <cell r="O2631"/>
          <cell r="P2631" t="str">
            <v>310-7495</v>
          </cell>
          <cell r="Q2631" t="str">
            <v>Admin &amp; Other</v>
          </cell>
          <cell r="R2631" t="str">
            <v>Admin &amp; OtherR&amp;M and Cleaning as % of Total Gross Profit</v>
          </cell>
          <cell r="S2631"/>
          <cell r="T2631"/>
          <cell r="U2631"/>
        </row>
        <row r="2632">
          <cell r="I2632" t="str">
            <v>R&amp;M and Cleaning as % of Total Gross Profit</v>
          </cell>
          <cell r="O2632"/>
          <cell r="P2632" t="str">
            <v>330-7495</v>
          </cell>
          <cell r="Q2632" t="str">
            <v>Admin &amp; Other</v>
          </cell>
          <cell r="R2632" t="str">
            <v>Admin &amp; OtherR&amp;M and Cleaning as % of Total Gross Profit</v>
          </cell>
          <cell r="S2632"/>
          <cell r="T2632"/>
          <cell r="U2632"/>
        </row>
        <row r="2633">
          <cell r="I2633" t="str">
            <v>R&amp;M and Cleaning as % of Total Gross Profit</v>
          </cell>
          <cell r="O2633"/>
          <cell r="P2633" t="str">
            <v>340-7495</v>
          </cell>
          <cell r="Q2633" t="str">
            <v>Admin &amp; Other</v>
          </cell>
          <cell r="R2633" t="str">
            <v>Admin &amp; OtherR&amp;M and Cleaning as % of Total Gross Profit</v>
          </cell>
          <cell r="S2633"/>
          <cell r="T2633"/>
          <cell r="U2633"/>
        </row>
        <row r="2634">
          <cell r="I2634" t="str">
            <v>R&amp;M and Cleaning as % of Total Gross Profit</v>
          </cell>
          <cell r="O2634"/>
          <cell r="P2634" t="str">
            <v>147-7495</v>
          </cell>
          <cell r="Q2634" t="str">
            <v>Admin &amp; Other</v>
          </cell>
          <cell r="R2634" t="str">
            <v>Admin &amp; OtherR&amp;M and Cleaning as % of Total Gross Profit</v>
          </cell>
          <cell r="S2634"/>
          <cell r="T2634"/>
          <cell r="U2634"/>
        </row>
        <row r="2635">
          <cell r="I2635" t="str">
            <v>R&amp;M and Cleaning as % of Total Gross Profit</v>
          </cell>
          <cell r="O2635"/>
          <cell r="P2635" t="str">
            <v>936-7495</v>
          </cell>
          <cell r="Q2635" t="str">
            <v>LEX Admin &amp; Other</v>
          </cell>
          <cell r="R2635" t="str">
            <v>LEX Admin &amp; OtherR&amp;M and Cleaning as % of Total Gross Profit</v>
          </cell>
          <cell r="S2635"/>
          <cell r="T2635"/>
          <cell r="U2635"/>
        </row>
        <row r="2636">
          <cell r="I2636" t="str">
            <v>R&amp;M and Cleaning as % of Total Gross Profit</v>
          </cell>
          <cell r="O2636"/>
          <cell r="P2636" t="str">
            <v>935-7495</v>
          </cell>
          <cell r="Q2636" t="str">
            <v>LEX Admin &amp; Other</v>
          </cell>
          <cell r="R2636" t="str">
            <v>LEX Admin &amp; OtherR&amp;M and Cleaning as % of Total Gross Profit</v>
          </cell>
          <cell r="S2636"/>
          <cell r="T2636"/>
          <cell r="U2636"/>
        </row>
        <row r="2637">
          <cell r="I2637" t="str">
            <v>Other Overheads as % of Total Gross Profit</v>
          </cell>
          <cell r="O2637"/>
          <cell r="P2637" t="str">
            <v>230-7510</v>
          </cell>
          <cell r="Q2637" t="str">
            <v>Admin &amp; Other</v>
          </cell>
          <cell r="R2637" t="str">
            <v>Admin &amp; OtherOther Overheads as % of Total Gross Profit</v>
          </cell>
          <cell r="S2637"/>
          <cell r="T2637"/>
          <cell r="U2637"/>
        </row>
        <row r="2638">
          <cell r="I2638" t="str">
            <v>Other Overheads as % of Total Gross Profit</v>
          </cell>
          <cell r="O2638"/>
          <cell r="P2638" t="str">
            <v>240-7510</v>
          </cell>
          <cell r="Q2638" t="str">
            <v>Admin &amp; Other</v>
          </cell>
          <cell r="R2638" t="str">
            <v>Admin &amp; OtherOther Overheads as % of Total Gross Profit</v>
          </cell>
          <cell r="S2638"/>
          <cell r="T2638"/>
          <cell r="U2638"/>
        </row>
        <row r="2639">
          <cell r="I2639" t="str">
            <v>Other Overheads as % of Total Gross Profit</v>
          </cell>
          <cell r="O2639"/>
          <cell r="P2639" t="str">
            <v>430-7510</v>
          </cell>
          <cell r="Q2639" t="str">
            <v>Admin &amp; Other</v>
          </cell>
          <cell r="R2639" t="str">
            <v>Admin &amp; OtherOther Overheads as % of Total Gross Profit</v>
          </cell>
          <cell r="S2639"/>
          <cell r="T2639"/>
          <cell r="U2639"/>
        </row>
        <row r="2640">
          <cell r="I2640" t="str">
            <v>Other Overheads as % of Total Gross Profit</v>
          </cell>
          <cell r="O2640"/>
          <cell r="P2640" t="str">
            <v>440-7510</v>
          </cell>
          <cell r="Q2640" t="str">
            <v>Admin &amp; Other</v>
          </cell>
          <cell r="R2640" t="str">
            <v>Admin &amp; OtherOther Overheads as % of Total Gross Profit</v>
          </cell>
          <cell r="S2640"/>
          <cell r="T2640"/>
          <cell r="U2640"/>
        </row>
        <row r="2641">
          <cell r="I2641" t="str">
            <v>Other Overheads as % of Total Gross Profit</v>
          </cell>
          <cell r="O2641"/>
          <cell r="P2641" t="str">
            <v>210-7510</v>
          </cell>
          <cell r="Q2641" t="str">
            <v>Admin &amp; Other</v>
          </cell>
          <cell r="R2641" t="str">
            <v>Admin &amp; OtherOther Overheads as % of Total Gross Profit</v>
          </cell>
          <cell r="S2641"/>
          <cell r="T2641"/>
          <cell r="U2641"/>
        </row>
        <row r="2642">
          <cell r="I2642" t="str">
            <v>Other Overheads as % of Total Gross Profit</v>
          </cell>
          <cell r="O2642"/>
          <cell r="P2642" t="str">
            <v>220-7510</v>
          </cell>
          <cell r="Q2642" t="str">
            <v>Admin &amp; Other</v>
          </cell>
          <cell r="R2642" t="str">
            <v>Admin &amp; OtherOther Overheads as % of Total Gross Profit</v>
          </cell>
          <cell r="S2642"/>
          <cell r="T2642"/>
          <cell r="U2642"/>
        </row>
        <row r="2643">
          <cell r="I2643" t="str">
            <v>Other Overheads as % of Total Gross Profit</v>
          </cell>
          <cell r="O2643"/>
          <cell r="P2643" t="str">
            <v>120-7510</v>
          </cell>
          <cell r="Q2643" t="str">
            <v>Admin &amp; Other</v>
          </cell>
          <cell r="R2643" t="str">
            <v>Admin &amp; OtherOther Overheads as % of Total Gross Profit</v>
          </cell>
          <cell r="S2643"/>
          <cell r="T2643"/>
          <cell r="U2643"/>
        </row>
        <row r="2644">
          <cell r="I2644" t="str">
            <v>Other Overheads as % of Total Gross Profit</v>
          </cell>
          <cell r="O2644"/>
          <cell r="P2644" t="str">
            <v>160-7510</v>
          </cell>
          <cell r="Q2644" t="str">
            <v>Admin &amp; Other</v>
          </cell>
          <cell r="R2644" t="str">
            <v>Admin &amp; OtherOther Overheads as % of Total Gross Profit</v>
          </cell>
          <cell r="S2644"/>
          <cell r="T2644"/>
          <cell r="U2644"/>
        </row>
        <row r="2645">
          <cell r="I2645" t="str">
            <v>Other Overheads as % of Total Gross Profit</v>
          </cell>
          <cell r="O2645"/>
          <cell r="P2645" t="str">
            <v>340-7510</v>
          </cell>
          <cell r="Q2645" t="str">
            <v>Admin &amp; Other</v>
          </cell>
          <cell r="R2645" t="str">
            <v>Admin &amp; OtherOther Overheads as % of Total Gross Profit</v>
          </cell>
          <cell r="S2645"/>
          <cell r="T2645"/>
          <cell r="U2645"/>
        </row>
        <row r="2646">
          <cell r="I2646" t="str">
            <v>Other Overheads as % of Total Gross Profit</v>
          </cell>
          <cell r="O2646"/>
          <cell r="P2646" t="str">
            <v>936-7510</v>
          </cell>
          <cell r="Q2646" t="str">
            <v>LEX Admin &amp; Other</v>
          </cell>
          <cell r="R2646" t="str">
            <v>LEX Admin &amp; OtherOther Overheads as % of Total Gross Profit</v>
          </cell>
          <cell r="S2646"/>
          <cell r="T2646"/>
          <cell r="U2646"/>
        </row>
        <row r="2647">
          <cell r="I2647" t="str">
            <v>Other Overheads as % of Total Gross Profit</v>
          </cell>
          <cell r="O2647"/>
          <cell r="P2647" t="str">
            <v>935-7510</v>
          </cell>
          <cell r="Q2647" t="str">
            <v>LEX Admin &amp; Other</v>
          </cell>
          <cell r="R2647" t="str">
            <v>LEX Admin &amp; OtherOther Overheads as % of Total Gross Profit</v>
          </cell>
          <cell r="S2647"/>
          <cell r="T2647"/>
          <cell r="U2647"/>
        </row>
        <row r="2648">
          <cell r="I2648" t="str">
            <v>Other Overheads as % of Total Gross Profit</v>
          </cell>
          <cell r="O2648"/>
          <cell r="P2648" t="str">
            <v>190-7510</v>
          </cell>
          <cell r="Q2648" t="str">
            <v>Admin &amp; Other</v>
          </cell>
          <cell r="R2648" t="str">
            <v>Admin &amp; OtherOther Overheads as % of Total Gross Profit</v>
          </cell>
          <cell r="S2648"/>
          <cell r="T2648"/>
          <cell r="U2648"/>
        </row>
        <row r="2649">
          <cell r="I2649" t="str">
            <v>Other Overheads as % of Total Gross Profit</v>
          </cell>
          <cell r="O2649"/>
          <cell r="P2649" t="str">
            <v>170-7510</v>
          </cell>
          <cell r="Q2649" t="str">
            <v>Admin &amp; Other</v>
          </cell>
          <cell r="R2649" t="str">
            <v>Admin &amp; OtherOther Overheads as % of Total Gross Profit</v>
          </cell>
          <cell r="S2649"/>
          <cell r="T2649"/>
          <cell r="U2649"/>
        </row>
        <row r="2650">
          <cell r="I2650" t="str">
            <v>Other Overheads as % of Total Gross Profit</v>
          </cell>
          <cell r="O2650"/>
          <cell r="P2650" t="str">
            <v>130-7510</v>
          </cell>
          <cell r="Q2650" t="str">
            <v>Admin &amp; Other</v>
          </cell>
          <cell r="R2650" t="str">
            <v>Admin &amp; OtherOther Overheads as % of Total Gross Profit</v>
          </cell>
          <cell r="S2650"/>
          <cell r="T2650"/>
          <cell r="U2650"/>
        </row>
        <row r="2651">
          <cell r="I2651" t="str">
            <v>Other Overheads as % of Total Gross Profit</v>
          </cell>
          <cell r="O2651"/>
          <cell r="P2651" t="str">
            <v>132-7510</v>
          </cell>
          <cell r="Q2651" t="str">
            <v>LEX Admin &amp; Other</v>
          </cell>
          <cell r="R2651" t="str">
            <v>LEX Admin &amp; OtherOther Overheads as % of Total Gross Profit</v>
          </cell>
          <cell r="S2651"/>
          <cell r="T2651"/>
          <cell r="U2651"/>
        </row>
        <row r="2652">
          <cell r="I2652" t="str">
            <v>Other Overheads as % of Total Gross Profit</v>
          </cell>
          <cell r="O2652"/>
          <cell r="P2652" t="str">
            <v>140-7510</v>
          </cell>
          <cell r="Q2652" t="str">
            <v>Admin &amp; Other</v>
          </cell>
          <cell r="R2652" t="str">
            <v>Admin &amp; OtherOther Overheads as % of Total Gross Profit</v>
          </cell>
          <cell r="S2652"/>
          <cell r="T2652"/>
          <cell r="U2652"/>
        </row>
        <row r="2653">
          <cell r="I2653" t="str">
            <v>Other Overheads as % of Total Gross Profit</v>
          </cell>
          <cell r="O2653"/>
          <cell r="P2653" t="str">
            <v>122-7510</v>
          </cell>
          <cell r="Q2653" t="str">
            <v>LEX Admin &amp; Other</v>
          </cell>
          <cell r="R2653" t="str">
            <v>LEX Admin &amp; OtherOther Overheads as % of Total Gross Profit</v>
          </cell>
          <cell r="S2653"/>
          <cell r="T2653"/>
          <cell r="U2653"/>
        </row>
        <row r="2654">
          <cell r="I2654" t="str">
            <v>Other Overheads as % of Total Gross Profit</v>
          </cell>
          <cell r="O2654"/>
          <cell r="P2654" t="str">
            <v>142-7510</v>
          </cell>
          <cell r="Q2654" t="str">
            <v>LEX Admin &amp; Other</v>
          </cell>
          <cell r="R2654" t="str">
            <v>LEX Admin &amp; OtherOther Overheads as % of Total Gross Profit</v>
          </cell>
          <cell r="S2654"/>
          <cell r="T2654"/>
          <cell r="U2654"/>
        </row>
        <row r="2655">
          <cell r="I2655" t="str">
            <v>Other Overheads as % of Total Gross Profit</v>
          </cell>
          <cell r="O2655"/>
          <cell r="P2655" t="str">
            <v>162-7510</v>
          </cell>
          <cell r="Q2655" t="str">
            <v>LEX Admin &amp; Other</v>
          </cell>
          <cell r="R2655" t="str">
            <v>LEX Admin &amp; OtherOther Overheads as % of Total Gross Profit</v>
          </cell>
          <cell r="S2655"/>
          <cell r="T2655"/>
          <cell r="U2655"/>
        </row>
        <row r="2656">
          <cell r="I2656" t="str">
            <v>Other Overheads as % of Total Gross Profit</v>
          </cell>
          <cell r="O2656"/>
          <cell r="P2656" t="str">
            <v>330-7510</v>
          </cell>
          <cell r="Q2656" t="str">
            <v>Admin &amp; Other</v>
          </cell>
          <cell r="R2656" t="str">
            <v>Admin &amp; OtherOther Overheads as % of Total Gross Profit</v>
          </cell>
          <cell r="S2656"/>
          <cell r="T2656"/>
          <cell r="U2656"/>
        </row>
        <row r="2657">
          <cell r="I2657" t="str">
            <v>Other Overheads as % of Total Gross Profit</v>
          </cell>
          <cell r="O2657"/>
          <cell r="P2657" t="str">
            <v>200-7510</v>
          </cell>
          <cell r="Q2657" t="str">
            <v>Admin &amp; Other</v>
          </cell>
          <cell r="R2657" t="str">
            <v>Admin &amp; OtherOther Overheads as % of Total Gross Profit</v>
          </cell>
          <cell r="S2657"/>
          <cell r="T2657"/>
          <cell r="U2657"/>
        </row>
        <row r="2658">
          <cell r="I2658" t="str">
            <v>Other Overheads as % of Total Gross Profit</v>
          </cell>
          <cell r="O2658"/>
          <cell r="P2658" t="str">
            <v>221-7510</v>
          </cell>
          <cell r="Q2658" t="str">
            <v>Admin &amp; Other</v>
          </cell>
          <cell r="R2658" t="str">
            <v>Admin &amp; OtherOther Overheads as % of Total Gross Profit</v>
          </cell>
          <cell r="S2658"/>
          <cell r="T2658"/>
          <cell r="U2658"/>
        </row>
        <row r="2659">
          <cell r="I2659" t="str">
            <v>Other Overheads as % of Total Gross Profit</v>
          </cell>
          <cell r="O2659"/>
          <cell r="P2659" t="str">
            <v>260-7510</v>
          </cell>
          <cell r="Q2659" t="str">
            <v>Admin &amp; Other</v>
          </cell>
          <cell r="R2659" t="str">
            <v>Admin &amp; OtherOther Overheads as % of Total Gross Profit</v>
          </cell>
          <cell r="S2659"/>
          <cell r="T2659"/>
          <cell r="U2659"/>
        </row>
        <row r="2660">
          <cell r="I2660" t="str">
            <v>Other Overheads as % of Total Gross Profit</v>
          </cell>
          <cell r="O2660"/>
          <cell r="P2660" t="str">
            <v>400-7510</v>
          </cell>
          <cell r="Q2660" t="str">
            <v>Admin &amp; Other</v>
          </cell>
          <cell r="R2660" t="str">
            <v>Admin &amp; OtherOther Overheads as % of Total Gross Profit</v>
          </cell>
          <cell r="S2660"/>
          <cell r="T2660"/>
          <cell r="U2660"/>
        </row>
        <row r="2661">
          <cell r="I2661" t="str">
            <v>Other Overheads as % of Total Gross Profit</v>
          </cell>
          <cell r="O2661"/>
          <cell r="P2661" t="str">
            <v>410-7510</v>
          </cell>
          <cell r="Q2661" t="str">
            <v>Admin &amp; Other</v>
          </cell>
          <cell r="R2661" t="str">
            <v>Admin &amp; OtherOther Overheads as % of Total Gross Profit</v>
          </cell>
          <cell r="S2661"/>
          <cell r="T2661"/>
          <cell r="U2661"/>
        </row>
        <row r="2662">
          <cell r="I2662" t="str">
            <v>Other Overheads as % of Total Gross Profit</v>
          </cell>
          <cell r="O2662"/>
          <cell r="P2662" t="str">
            <v>420-7510</v>
          </cell>
          <cell r="Q2662" t="str">
            <v>Admin &amp; Other</v>
          </cell>
          <cell r="R2662" t="str">
            <v>Admin &amp; OtherOther Overheads as % of Total Gross Profit</v>
          </cell>
          <cell r="S2662"/>
          <cell r="T2662"/>
          <cell r="U2662"/>
        </row>
        <row r="2663">
          <cell r="I2663" t="str">
            <v>Other Overheads as % of Total Gross Profit</v>
          </cell>
          <cell r="O2663"/>
          <cell r="P2663" t="str">
            <v>421-7510</v>
          </cell>
          <cell r="Q2663" t="str">
            <v>Admin &amp; Other</v>
          </cell>
          <cell r="R2663" t="str">
            <v>Admin &amp; OtherOther Overheads as % of Total Gross Profit</v>
          </cell>
          <cell r="S2663"/>
          <cell r="T2663"/>
          <cell r="U2663"/>
        </row>
        <row r="2664">
          <cell r="I2664" t="str">
            <v>Other Overheads as % of Total Gross Profit</v>
          </cell>
          <cell r="O2664"/>
          <cell r="P2664" t="str">
            <v>460-7510</v>
          </cell>
          <cell r="Q2664" t="str">
            <v>Admin &amp; Other</v>
          </cell>
          <cell r="R2664" t="str">
            <v>Admin &amp; OtherOther Overheads as % of Total Gross Profit</v>
          </cell>
          <cell r="S2664"/>
          <cell r="T2664"/>
          <cell r="U2664"/>
        </row>
        <row r="2665">
          <cell r="I2665" t="str">
            <v>Other Overheads as % of Total Gross Profit</v>
          </cell>
          <cell r="O2665"/>
          <cell r="P2665" t="str">
            <v>300-7510</v>
          </cell>
          <cell r="Q2665" t="str">
            <v>Admin &amp; Other</v>
          </cell>
          <cell r="R2665" t="str">
            <v>Admin &amp; OtherOther Overheads as % of Total Gross Profit</v>
          </cell>
          <cell r="S2665"/>
          <cell r="T2665"/>
          <cell r="U2665"/>
        </row>
        <row r="2666">
          <cell r="I2666" t="str">
            <v>Other Overheads as % of Total Gross Profit</v>
          </cell>
          <cell r="O2666"/>
          <cell r="P2666" t="str">
            <v>310-7510</v>
          </cell>
          <cell r="Q2666" t="str">
            <v>Admin &amp; Other</v>
          </cell>
          <cell r="R2666" t="str">
            <v>Admin &amp; OtherOther Overheads as % of Total Gross Profit</v>
          </cell>
          <cell r="S2666"/>
          <cell r="T2666"/>
          <cell r="U2666"/>
        </row>
        <row r="2667">
          <cell r="I2667" t="str">
            <v>Other Overheads as % of Total Gross Profit</v>
          </cell>
          <cell r="O2667"/>
          <cell r="P2667" t="str">
            <v>321-7510</v>
          </cell>
          <cell r="Q2667" t="str">
            <v>Admin &amp; Other</v>
          </cell>
          <cell r="R2667" t="str">
            <v>Admin &amp; OtherOther Overheads as % of Total Gross Profit</v>
          </cell>
          <cell r="S2667"/>
          <cell r="T2667"/>
          <cell r="U2667"/>
        </row>
        <row r="2668">
          <cell r="I2668" t="str">
            <v>Other Overheads as % of Total Gross Profit</v>
          </cell>
          <cell r="O2668"/>
          <cell r="P2668" t="str">
            <v>360-7510</v>
          </cell>
          <cell r="Q2668" t="str">
            <v>Admin &amp; Other</v>
          </cell>
          <cell r="R2668" t="str">
            <v>Admin &amp; OtherOther Overheads as % of Total Gross Profit</v>
          </cell>
          <cell r="S2668"/>
          <cell r="T2668"/>
          <cell r="U2668"/>
        </row>
        <row r="2669">
          <cell r="I2669" t="str">
            <v>Other Overheads as % of Total Gross Profit</v>
          </cell>
          <cell r="O2669"/>
          <cell r="P2669" t="str">
            <v>121-7510</v>
          </cell>
          <cell r="Q2669" t="str">
            <v>Admin &amp; Other</v>
          </cell>
          <cell r="R2669" t="str">
            <v>Admin &amp; OtherOther Overheads as % of Total Gross Profit</v>
          </cell>
          <cell r="S2669"/>
          <cell r="T2669"/>
          <cell r="U2669"/>
        </row>
        <row r="2670">
          <cell r="I2670" t="str">
            <v>Other Overheads as % of Total Gross Profit</v>
          </cell>
          <cell r="O2670"/>
          <cell r="P2670" t="str">
            <v>147-7510</v>
          </cell>
          <cell r="Q2670" t="str">
            <v>Admin &amp; Other</v>
          </cell>
          <cell r="R2670" t="str">
            <v>Admin &amp; OtherOther Overheads as % of Total Gross Profit</v>
          </cell>
          <cell r="S2670"/>
          <cell r="T2670"/>
          <cell r="U2670"/>
        </row>
        <row r="2671">
          <cell r="I2671" t="str">
            <v>Other Overheads as % of Total Gross Profit</v>
          </cell>
          <cell r="O2671"/>
          <cell r="P2671" t="str">
            <v>110-7510</v>
          </cell>
          <cell r="Q2671" t="str">
            <v>Admin &amp; Other</v>
          </cell>
          <cell r="R2671" t="str">
            <v>Admin &amp; OtherOther Overheads as % of Total Gross Profit</v>
          </cell>
          <cell r="S2671"/>
          <cell r="T2671"/>
          <cell r="U2671"/>
        </row>
        <row r="2672">
          <cell r="I2672" t="str">
            <v>Other Overheads as % of Total Gross Profit</v>
          </cell>
          <cell r="O2672"/>
          <cell r="P2672" t="str">
            <v>112-7510</v>
          </cell>
          <cell r="Q2672" t="str">
            <v>LEX Admin &amp; Other</v>
          </cell>
          <cell r="R2672" t="str">
            <v>LEX Admin &amp; OtherOther Overheads as % of Total Gross Profit</v>
          </cell>
          <cell r="S2672"/>
          <cell r="T2672"/>
          <cell r="U2672"/>
        </row>
        <row r="2673">
          <cell r="I2673" t="str">
            <v>Other Overheads as % of Total Gross Profit</v>
          </cell>
          <cell r="O2673"/>
          <cell r="P2673" t="str">
            <v>100-7510</v>
          </cell>
          <cell r="Q2673" t="str">
            <v>Admin &amp; Other</v>
          </cell>
          <cell r="R2673" t="str">
            <v>Admin &amp; OtherOther Overheads as % of Total Gross Profit</v>
          </cell>
          <cell r="S2673"/>
          <cell r="T2673"/>
          <cell r="U2673"/>
        </row>
        <row r="2674">
          <cell r="I2674" t="str">
            <v>Other Overheads as % of Total Gross Profit</v>
          </cell>
          <cell r="O2674"/>
          <cell r="P2674" t="str">
            <v>935-7520</v>
          </cell>
          <cell r="Q2674" t="str">
            <v>LEX Admin &amp; Other</v>
          </cell>
          <cell r="R2674" t="str">
            <v>LEX Admin &amp; OtherOther Overheads as % of Total Gross Profit</v>
          </cell>
          <cell r="S2674"/>
          <cell r="T2674"/>
          <cell r="U2674"/>
        </row>
        <row r="2675">
          <cell r="I2675" t="str">
            <v>Other Overheads as % of Total Gross Profit</v>
          </cell>
          <cell r="O2675"/>
          <cell r="P2675" t="str">
            <v>190-7520</v>
          </cell>
          <cell r="Q2675" t="str">
            <v>Admin &amp; Other</v>
          </cell>
          <cell r="R2675" t="str">
            <v>Admin &amp; OtherOther Overheads as % of Total Gross Profit</v>
          </cell>
          <cell r="S2675"/>
          <cell r="T2675"/>
          <cell r="U2675"/>
        </row>
        <row r="2676">
          <cell r="I2676" t="str">
            <v>Other Overheads as % of Total Gross Profit</v>
          </cell>
          <cell r="O2676"/>
          <cell r="P2676" t="str">
            <v>150-7520</v>
          </cell>
          <cell r="Q2676" t="str">
            <v>LEX Admin &amp; Other</v>
          </cell>
          <cell r="R2676" t="str">
            <v>LEX Admin &amp; OtherOther Overheads as % of Total Gross Profit</v>
          </cell>
          <cell r="S2676"/>
          <cell r="T2676"/>
          <cell r="U2676"/>
        </row>
        <row r="2677">
          <cell r="I2677" t="str">
            <v>Other Overheads as % of Total Gross Profit</v>
          </cell>
          <cell r="O2677"/>
          <cell r="P2677" t="str">
            <v>132-7520</v>
          </cell>
          <cell r="Q2677" t="str">
            <v>LEX Admin &amp; Other</v>
          </cell>
          <cell r="R2677" t="str">
            <v>LEX Admin &amp; OtherOther Overheads as % of Total Gross Profit</v>
          </cell>
          <cell r="S2677"/>
          <cell r="T2677"/>
          <cell r="U2677"/>
        </row>
        <row r="2678">
          <cell r="I2678" t="str">
            <v>Other Overheads as % of Total Gross Profit</v>
          </cell>
          <cell r="O2678"/>
          <cell r="P2678" t="str">
            <v>936-7520</v>
          </cell>
          <cell r="Q2678" t="str">
            <v>LEX Admin &amp; Other</v>
          </cell>
          <cell r="R2678" t="str">
            <v>LEX Admin &amp; OtherOther Overheads as % of Total Gross Profit</v>
          </cell>
          <cell r="S2678"/>
          <cell r="T2678"/>
          <cell r="U2678"/>
        </row>
        <row r="2679">
          <cell r="I2679" t="str">
            <v>Other Overheads as % of Total Gross Profit</v>
          </cell>
          <cell r="O2679"/>
          <cell r="P2679" t="str">
            <v>122-7520</v>
          </cell>
          <cell r="Q2679" t="str">
            <v>LEX Admin &amp; Other</v>
          </cell>
          <cell r="R2679" t="str">
            <v>LEX Admin &amp; OtherOther Overheads as % of Total Gross Profit</v>
          </cell>
          <cell r="S2679"/>
          <cell r="T2679"/>
          <cell r="U2679"/>
        </row>
        <row r="2680">
          <cell r="I2680" t="str">
            <v>Other Overheads as % of Total Gross Profit</v>
          </cell>
          <cell r="O2680"/>
          <cell r="P2680" t="str">
            <v>130-7520</v>
          </cell>
          <cell r="Q2680" t="str">
            <v>Admin &amp; Other</v>
          </cell>
          <cell r="R2680" t="str">
            <v>Admin &amp; OtherOther Overheads as % of Total Gross Profit</v>
          </cell>
          <cell r="S2680"/>
          <cell r="T2680"/>
          <cell r="U2680"/>
        </row>
        <row r="2681">
          <cell r="I2681" t="str">
            <v>Other Overheads as % of Total Gross Profit</v>
          </cell>
          <cell r="O2681"/>
          <cell r="P2681" t="str">
            <v>140-7520</v>
          </cell>
          <cell r="Q2681" t="str">
            <v>Admin &amp; Other</v>
          </cell>
          <cell r="R2681" t="str">
            <v>Admin &amp; OtherOther Overheads as % of Total Gross Profit</v>
          </cell>
          <cell r="S2681"/>
          <cell r="T2681"/>
          <cell r="U2681"/>
        </row>
        <row r="2682">
          <cell r="I2682" t="str">
            <v>Other Overheads as % of Total Gross Profit</v>
          </cell>
          <cell r="O2682"/>
          <cell r="P2682" t="str">
            <v>162-7520</v>
          </cell>
          <cell r="Q2682" t="str">
            <v>LEX Admin &amp; Other</v>
          </cell>
          <cell r="R2682" t="str">
            <v>LEX Admin &amp; OtherOther Overheads as % of Total Gross Profit</v>
          </cell>
          <cell r="S2682"/>
          <cell r="T2682"/>
          <cell r="U2682"/>
        </row>
        <row r="2683">
          <cell r="I2683" t="str">
            <v>Other Overheads as % of Total Gross Profit</v>
          </cell>
          <cell r="O2683"/>
          <cell r="P2683" t="str">
            <v>120-7520</v>
          </cell>
          <cell r="Q2683" t="str">
            <v>Admin &amp; Other</v>
          </cell>
          <cell r="R2683" t="str">
            <v>Admin &amp; OtherOther Overheads as % of Total Gross Profit</v>
          </cell>
          <cell r="S2683"/>
          <cell r="T2683"/>
          <cell r="U2683"/>
        </row>
        <row r="2684">
          <cell r="I2684" t="str">
            <v>Other Overheads as % of Total Gross Profit</v>
          </cell>
          <cell r="O2684"/>
          <cell r="P2684" t="str">
            <v>142-7520</v>
          </cell>
          <cell r="Q2684" t="str">
            <v>LEX Admin &amp; Other</v>
          </cell>
          <cell r="R2684" t="str">
            <v>LEX Admin &amp; OtherOther Overheads as % of Total Gross Profit</v>
          </cell>
          <cell r="S2684"/>
          <cell r="T2684"/>
          <cell r="U2684"/>
        </row>
        <row r="2685">
          <cell r="I2685" t="str">
            <v>Other Overheads as % of Total Gross Profit</v>
          </cell>
          <cell r="O2685"/>
          <cell r="P2685" t="str">
            <v>210-7520</v>
          </cell>
          <cell r="Q2685" t="str">
            <v>Admin &amp; Other</v>
          </cell>
          <cell r="R2685" t="str">
            <v>Admin &amp; OtherOther Overheads as % of Total Gross Profit</v>
          </cell>
          <cell r="S2685"/>
          <cell r="T2685"/>
          <cell r="U2685"/>
        </row>
        <row r="2686">
          <cell r="I2686" t="str">
            <v>Other Overheads as % of Total Gross Profit</v>
          </cell>
          <cell r="O2686"/>
          <cell r="P2686" t="str">
            <v>240-7520</v>
          </cell>
          <cell r="Q2686" t="str">
            <v>Admin &amp; Other</v>
          </cell>
          <cell r="R2686" t="str">
            <v>Admin &amp; OtherOther Overheads as % of Total Gross Profit</v>
          </cell>
          <cell r="S2686"/>
          <cell r="T2686"/>
          <cell r="U2686"/>
        </row>
        <row r="2687">
          <cell r="I2687" t="str">
            <v>Other Overheads as % of Total Gross Profit</v>
          </cell>
          <cell r="O2687"/>
          <cell r="P2687" t="str">
            <v>230-7520</v>
          </cell>
          <cell r="Q2687" t="str">
            <v>Admin &amp; Other</v>
          </cell>
          <cell r="R2687" t="str">
            <v>Admin &amp; OtherOther Overheads as % of Total Gross Profit</v>
          </cell>
          <cell r="S2687"/>
          <cell r="T2687"/>
          <cell r="U2687"/>
        </row>
        <row r="2688">
          <cell r="I2688" t="str">
            <v>Other Overheads as % of Total Gross Profit</v>
          </cell>
          <cell r="O2688"/>
          <cell r="P2688" t="str">
            <v>220-7520</v>
          </cell>
          <cell r="Q2688" t="str">
            <v>Admin &amp; Other</v>
          </cell>
          <cell r="R2688" t="str">
            <v>Admin &amp; OtherOther Overheads as % of Total Gross Profit</v>
          </cell>
          <cell r="S2688"/>
          <cell r="T2688"/>
          <cell r="U2688"/>
        </row>
        <row r="2689">
          <cell r="I2689" t="str">
            <v>Other Overheads as % of Total Gross Profit</v>
          </cell>
          <cell r="O2689"/>
          <cell r="P2689" t="str">
            <v>160-7520</v>
          </cell>
          <cell r="Q2689" t="str">
            <v>Admin &amp; Other</v>
          </cell>
          <cell r="R2689" t="str">
            <v>Admin &amp; OtherOther Overheads as % of Total Gross Profit</v>
          </cell>
          <cell r="S2689"/>
          <cell r="T2689"/>
          <cell r="U2689"/>
        </row>
        <row r="2690">
          <cell r="I2690" t="str">
            <v>Other Overheads as % of Total Gross Profit</v>
          </cell>
          <cell r="O2690"/>
          <cell r="P2690" t="str">
            <v>340-7520</v>
          </cell>
          <cell r="Q2690" t="str">
            <v>Admin &amp; Other</v>
          </cell>
          <cell r="R2690" t="str">
            <v>Admin &amp; OtherOther Overheads as % of Total Gross Profit</v>
          </cell>
          <cell r="S2690"/>
          <cell r="T2690"/>
          <cell r="U2690"/>
        </row>
        <row r="2691">
          <cell r="I2691" t="str">
            <v>Other Overheads as % of Total Gross Profit</v>
          </cell>
          <cell r="O2691"/>
          <cell r="P2691" t="str">
            <v>440-7520</v>
          </cell>
          <cell r="Q2691" t="str">
            <v>Admin &amp; Other</v>
          </cell>
          <cell r="R2691" t="str">
            <v>Admin &amp; OtherOther Overheads as % of Total Gross Profit</v>
          </cell>
          <cell r="S2691"/>
          <cell r="T2691"/>
          <cell r="U2691"/>
        </row>
        <row r="2692">
          <cell r="I2692" t="str">
            <v>Other Overheads as % of Total Gross Profit</v>
          </cell>
          <cell r="O2692"/>
          <cell r="P2692" t="str">
            <v>147-7520</v>
          </cell>
          <cell r="Q2692" t="str">
            <v>Admin &amp; Other</v>
          </cell>
          <cell r="R2692" t="str">
            <v>Admin &amp; OtherOther Overheads as % of Total Gross Profit</v>
          </cell>
          <cell r="S2692"/>
          <cell r="T2692"/>
          <cell r="U2692"/>
        </row>
        <row r="2693">
          <cell r="I2693" t="str">
            <v>Other Overheads as % of Total Gross Profit</v>
          </cell>
          <cell r="O2693"/>
          <cell r="P2693" t="str">
            <v>430-7520</v>
          </cell>
          <cell r="Q2693" t="str">
            <v>Admin &amp; Other</v>
          </cell>
          <cell r="R2693" t="str">
            <v>Admin &amp; OtherOther Overheads as % of Total Gross Profit</v>
          </cell>
          <cell r="S2693"/>
          <cell r="T2693"/>
          <cell r="U2693"/>
        </row>
        <row r="2694">
          <cell r="I2694" t="str">
            <v>Other Overheads as % of Total Gross Profit</v>
          </cell>
          <cell r="O2694"/>
          <cell r="P2694" t="str">
            <v>330-7520</v>
          </cell>
          <cell r="Q2694" t="str">
            <v>Admin &amp; Other</v>
          </cell>
          <cell r="R2694" t="str">
            <v>Admin &amp; OtherOther Overheads as % of Total Gross Profit</v>
          </cell>
          <cell r="S2694"/>
          <cell r="T2694"/>
          <cell r="U2694"/>
        </row>
        <row r="2695">
          <cell r="I2695" t="str">
            <v>Other Overheads as % of Total Gross Profit</v>
          </cell>
          <cell r="O2695"/>
          <cell r="P2695" t="str">
            <v>121-7520</v>
          </cell>
          <cell r="Q2695" t="str">
            <v>Admin &amp; Other</v>
          </cell>
          <cell r="R2695" t="str">
            <v>Admin &amp; OtherOther Overheads as % of Total Gross Profit</v>
          </cell>
          <cell r="S2695"/>
          <cell r="T2695"/>
          <cell r="U2695"/>
        </row>
        <row r="2696">
          <cell r="I2696" t="str">
            <v>Other Overheads as % of Total Gross Profit</v>
          </cell>
          <cell r="O2696"/>
          <cell r="P2696" t="str">
            <v>260-7520</v>
          </cell>
          <cell r="Q2696" t="str">
            <v>Admin &amp; Other</v>
          </cell>
          <cell r="R2696" t="str">
            <v>Admin &amp; OtherOther Overheads as % of Total Gross Profit</v>
          </cell>
          <cell r="S2696"/>
          <cell r="T2696"/>
          <cell r="U2696"/>
        </row>
        <row r="2697">
          <cell r="I2697" t="str">
            <v>Other Overheads as % of Total Gross Profit</v>
          </cell>
          <cell r="O2697"/>
          <cell r="P2697" t="str">
            <v>200-7520</v>
          </cell>
          <cell r="Q2697" t="str">
            <v>Admin &amp; Other</v>
          </cell>
          <cell r="R2697" t="str">
            <v>Admin &amp; OtherOther Overheads as % of Total Gross Profit</v>
          </cell>
          <cell r="S2697"/>
          <cell r="T2697"/>
          <cell r="U2697"/>
        </row>
        <row r="2698">
          <cell r="I2698" t="str">
            <v>Other Overheads as % of Total Gross Profit</v>
          </cell>
          <cell r="O2698"/>
          <cell r="P2698" t="str">
            <v>221-7520</v>
          </cell>
          <cell r="Q2698" t="str">
            <v>Admin &amp; Other</v>
          </cell>
          <cell r="R2698" t="str">
            <v>Admin &amp; OtherOther Overheads as % of Total Gross Profit</v>
          </cell>
          <cell r="S2698"/>
          <cell r="T2698"/>
          <cell r="U2698"/>
        </row>
        <row r="2699">
          <cell r="I2699" t="str">
            <v>Other Overheads as % of Total Gross Profit</v>
          </cell>
          <cell r="O2699"/>
          <cell r="P2699" t="str">
            <v>400-7520</v>
          </cell>
          <cell r="Q2699" t="str">
            <v>Admin &amp; Other</v>
          </cell>
          <cell r="R2699" t="str">
            <v>Admin &amp; OtherOther Overheads as % of Total Gross Profit</v>
          </cell>
          <cell r="S2699"/>
          <cell r="T2699"/>
          <cell r="U2699"/>
        </row>
        <row r="2700">
          <cell r="I2700" t="str">
            <v>Other Overheads as % of Total Gross Profit</v>
          </cell>
          <cell r="O2700"/>
          <cell r="P2700" t="str">
            <v>410-7520</v>
          </cell>
          <cell r="Q2700" t="str">
            <v>Admin &amp; Other</v>
          </cell>
          <cell r="R2700" t="str">
            <v>Admin &amp; OtherOther Overheads as % of Total Gross Profit</v>
          </cell>
          <cell r="S2700"/>
          <cell r="T2700"/>
          <cell r="U2700"/>
        </row>
        <row r="2701">
          <cell r="I2701" t="str">
            <v>Other Overheads as % of Total Gross Profit</v>
          </cell>
          <cell r="O2701"/>
          <cell r="P2701" t="str">
            <v>420-7520</v>
          </cell>
          <cell r="Q2701" t="str">
            <v>Admin &amp; Other</v>
          </cell>
          <cell r="R2701" t="str">
            <v>Admin &amp; OtherOther Overheads as % of Total Gross Profit</v>
          </cell>
          <cell r="S2701"/>
          <cell r="T2701"/>
          <cell r="U2701"/>
        </row>
        <row r="2702">
          <cell r="I2702" t="str">
            <v>Other Overheads as % of Total Gross Profit</v>
          </cell>
          <cell r="O2702"/>
          <cell r="P2702" t="str">
            <v>421-7520</v>
          </cell>
          <cell r="Q2702" t="str">
            <v>Admin &amp; Other</v>
          </cell>
          <cell r="R2702" t="str">
            <v>Admin &amp; OtherOther Overheads as % of Total Gross Profit</v>
          </cell>
          <cell r="S2702"/>
          <cell r="T2702"/>
          <cell r="U2702"/>
        </row>
        <row r="2703">
          <cell r="I2703" t="str">
            <v>Other Overheads as % of Total Gross Profit</v>
          </cell>
          <cell r="O2703"/>
          <cell r="P2703" t="str">
            <v>460-7520</v>
          </cell>
          <cell r="Q2703" t="str">
            <v>Admin &amp; Other</v>
          </cell>
          <cell r="R2703" t="str">
            <v>Admin &amp; OtherOther Overheads as % of Total Gross Profit</v>
          </cell>
          <cell r="S2703"/>
          <cell r="T2703"/>
          <cell r="U2703"/>
        </row>
        <row r="2704">
          <cell r="I2704" t="str">
            <v>Other Overheads as % of Total Gross Profit</v>
          </cell>
          <cell r="O2704"/>
          <cell r="P2704" t="str">
            <v>300-7520</v>
          </cell>
          <cell r="Q2704" t="str">
            <v>Admin &amp; Other</v>
          </cell>
          <cell r="R2704" t="str">
            <v>Admin &amp; OtherOther Overheads as % of Total Gross Profit</v>
          </cell>
          <cell r="S2704"/>
          <cell r="T2704"/>
          <cell r="U2704"/>
        </row>
        <row r="2705">
          <cell r="I2705" t="str">
            <v>Other Overheads as % of Total Gross Profit</v>
          </cell>
          <cell r="O2705"/>
          <cell r="P2705" t="str">
            <v>310-7520</v>
          </cell>
          <cell r="Q2705" t="str">
            <v>Admin &amp; Other</v>
          </cell>
          <cell r="R2705" t="str">
            <v>Admin &amp; OtherOther Overheads as % of Total Gross Profit</v>
          </cell>
          <cell r="S2705"/>
          <cell r="T2705"/>
          <cell r="U2705"/>
        </row>
        <row r="2706">
          <cell r="I2706" t="str">
            <v>Other Overheads as % of Total Gross Profit</v>
          </cell>
          <cell r="O2706"/>
          <cell r="P2706" t="str">
            <v>321-7520</v>
          </cell>
          <cell r="Q2706" t="str">
            <v>Admin &amp; Other</v>
          </cell>
          <cell r="R2706" t="str">
            <v>Admin &amp; OtherOther Overheads as % of Total Gross Profit</v>
          </cell>
          <cell r="S2706"/>
          <cell r="T2706"/>
          <cell r="U2706"/>
        </row>
        <row r="2707">
          <cell r="I2707" t="str">
            <v>Other Overheads as % of Total Gross Profit</v>
          </cell>
          <cell r="O2707"/>
          <cell r="P2707" t="str">
            <v>360-7520</v>
          </cell>
          <cell r="Q2707" t="str">
            <v>Admin &amp; Other</v>
          </cell>
          <cell r="R2707" t="str">
            <v>Admin &amp; OtherOther Overheads as % of Total Gross Profit</v>
          </cell>
          <cell r="S2707"/>
          <cell r="T2707"/>
          <cell r="U2707"/>
        </row>
        <row r="2708">
          <cell r="I2708" t="str">
            <v>Other Overheads as % of Total Gross Profit</v>
          </cell>
          <cell r="O2708"/>
          <cell r="P2708" t="str">
            <v>112-7520</v>
          </cell>
          <cell r="Q2708" t="str">
            <v>LEX Admin &amp; Other</v>
          </cell>
          <cell r="R2708" t="str">
            <v>LEX Admin &amp; OtherOther Overheads as % of Total Gross Profit</v>
          </cell>
          <cell r="S2708"/>
          <cell r="T2708"/>
          <cell r="U2708"/>
        </row>
        <row r="2709">
          <cell r="I2709" t="str">
            <v>Other Overheads as % of Total Gross Profit</v>
          </cell>
          <cell r="O2709"/>
          <cell r="P2709" t="str">
            <v>110-7520</v>
          </cell>
          <cell r="Q2709" t="str">
            <v>Admin &amp; Other</v>
          </cell>
          <cell r="R2709" t="str">
            <v>Admin &amp; OtherOther Overheads as % of Total Gross Profit</v>
          </cell>
          <cell r="S2709"/>
          <cell r="T2709"/>
          <cell r="U2709"/>
        </row>
        <row r="2710">
          <cell r="I2710" t="str">
            <v>Other Overheads as % of Total Gross Profit</v>
          </cell>
          <cell r="O2710"/>
          <cell r="P2710" t="str">
            <v>100-7520</v>
          </cell>
          <cell r="Q2710" t="str">
            <v>Admin &amp; Other</v>
          </cell>
          <cell r="R2710" t="str">
            <v>Admin &amp; OtherOther Overheads as % of Total Gross Profit</v>
          </cell>
          <cell r="S2710"/>
          <cell r="T2710"/>
          <cell r="U2710"/>
        </row>
        <row r="2711">
          <cell r="I2711" t="str">
            <v>Other Overheads as % of Total Gross Profit</v>
          </cell>
          <cell r="O2711"/>
          <cell r="P2711" t="str">
            <v>150-7530</v>
          </cell>
          <cell r="Q2711" t="str">
            <v>LEX Admin &amp; Other</v>
          </cell>
          <cell r="R2711" t="str">
            <v>LEX Admin &amp; OtherOther Overheads as % of Total Gross Profit</v>
          </cell>
          <cell r="S2711"/>
          <cell r="T2711"/>
          <cell r="U2711"/>
        </row>
        <row r="2712">
          <cell r="I2712" t="str">
            <v>Other Overheads as % of Total Gross Profit</v>
          </cell>
          <cell r="O2712"/>
          <cell r="P2712" t="str">
            <v>190-7530</v>
          </cell>
          <cell r="Q2712" t="str">
            <v>Admin &amp; Other</v>
          </cell>
          <cell r="R2712" t="str">
            <v>Admin &amp; OtherOther Overheads as % of Total Gross Profit</v>
          </cell>
          <cell r="S2712"/>
          <cell r="T2712"/>
          <cell r="U2712"/>
        </row>
        <row r="2713">
          <cell r="I2713" t="str">
            <v>Other Overheads as % of Total Gross Profit</v>
          </cell>
          <cell r="O2713"/>
          <cell r="P2713" t="str">
            <v>130-7530</v>
          </cell>
          <cell r="Q2713" t="str">
            <v>Admin &amp; Other</v>
          </cell>
          <cell r="R2713" t="str">
            <v>Admin &amp; OtherOther Overheads as % of Total Gross Profit</v>
          </cell>
          <cell r="S2713"/>
          <cell r="T2713"/>
          <cell r="U2713"/>
        </row>
        <row r="2714">
          <cell r="I2714" t="str">
            <v>Other Overheads as % of Total Gross Profit</v>
          </cell>
          <cell r="O2714"/>
          <cell r="P2714" t="str">
            <v>936-7530</v>
          </cell>
          <cell r="Q2714" t="str">
            <v>LEX Admin &amp; Other</v>
          </cell>
          <cell r="R2714" t="str">
            <v>LEX Admin &amp; OtherOther Overheads as % of Total Gross Profit</v>
          </cell>
          <cell r="S2714"/>
          <cell r="T2714"/>
          <cell r="U2714"/>
        </row>
        <row r="2715">
          <cell r="I2715" t="str">
            <v>Other Overheads as % of Total Gross Profit</v>
          </cell>
          <cell r="O2715"/>
          <cell r="P2715" t="str">
            <v>935-7530</v>
          </cell>
          <cell r="Q2715" t="str">
            <v>LEX Admin &amp; Other</v>
          </cell>
          <cell r="R2715" t="str">
            <v>LEX Admin &amp; OtherOther Overheads as % of Total Gross Profit</v>
          </cell>
          <cell r="S2715"/>
          <cell r="T2715"/>
          <cell r="U2715"/>
        </row>
        <row r="2716">
          <cell r="I2716" t="str">
            <v>Other Overheads as % of Total Gross Profit</v>
          </cell>
          <cell r="O2716"/>
          <cell r="P2716" t="str">
            <v>122-7530</v>
          </cell>
          <cell r="Q2716" t="str">
            <v>LEX Admin &amp; Other</v>
          </cell>
          <cell r="R2716" t="str">
            <v>LEX Admin &amp; OtherOther Overheads as % of Total Gross Profit</v>
          </cell>
          <cell r="S2716"/>
          <cell r="T2716"/>
          <cell r="U2716"/>
        </row>
        <row r="2717">
          <cell r="I2717" t="str">
            <v>Other Overheads as % of Total Gross Profit</v>
          </cell>
          <cell r="O2717"/>
          <cell r="P2717" t="str">
            <v>132-7530</v>
          </cell>
          <cell r="Q2717" t="str">
            <v>LEX Admin &amp; Other</v>
          </cell>
          <cell r="R2717" t="str">
            <v>LEX Admin &amp; OtherOther Overheads as % of Total Gross Profit</v>
          </cell>
          <cell r="S2717"/>
          <cell r="T2717"/>
          <cell r="U2717"/>
        </row>
        <row r="2718">
          <cell r="I2718" t="str">
            <v>Other Overheads as % of Total Gross Profit</v>
          </cell>
          <cell r="O2718"/>
          <cell r="P2718" t="str">
            <v>140-7530</v>
          </cell>
          <cell r="Q2718" t="str">
            <v>Admin &amp; Other</v>
          </cell>
          <cell r="R2718" t="str">
            <v>Admin &amp; OtherOther Overheads as % of Total Gross Profit</v>
          </cell>
          <cell r="S2718"/>
          <cell r="T2718"/>
          <cell r="U2718"/>
        </row>
        <row r="2719">
          <cell r="I2719" t="str">
            <v>Other Overheads as % of Total Gross Profit</v>
          </cell>
          <cell r="O2719"/>
          <cell r="P2719" t="str">
            <v>162-7530</v>
          </cell>
          <cell r="Q2719" t="str">
            <v>LEX Admin &amp; Other</v>
          </cell>
          <cell r="R2719" t="str">
            <v>LEX Admin &amp; OtherOther Overheads as % of Total Gross Profit</v>
          </cell>
          <cell r="S2719"/>
          <cell r="T2719"/>
          <cell r="U2719"/>
        </row>
        <row r="2720">
          <cell r="I2720" t="str">
            <v>Other Overheads as % of Total Gross Profit</v>
          </cell>
          <cell r="O2720"/>
          <cell r="P2720" t="str">
            <v>200-7530</v>
          </cell>
          <cell r="Q2720" t="str">
            <v>Admin &amp; Other</v>
          </cell>
          <cell r="R2720" t="str">
            <v>Admin &amp; OtherOther Overheads as % of Total Gross Profit</v>
          </cell>
          <cell r="S2720"/>
          <cell r="T2720"/>
          <cell r="U2720"/>
        </row>
        <row r="2721">
          <cell r="I2721" t="str">
            <v>Other Overheads as % of Total Gross Profit</v>
          </cell>
          <cell r="O2721"/>
          <cell r="P2721" t="str">
            <v>210-7530</v>
          </cell>
          <cell r="Q2721" t="str">
            <v>Admin &amp; Other</v>
          </cell>
          <cell r="R2721" t="str">
            <v>Admin &amp; OtherOther Overheads as % of Total Gross Profit</v>
          </cell>
          <cell r="S2721"/>
          <cell r="T2721"/>
          <cell r="U2721"/>
        </row>
        <row r="2722">
          <cell r="I2722" t="str">
            <v>Other Overheads as % of Total Gross Profit</v>
          </cell>
          <cell r="O2722"/>
          <cell r="P2722" t="str">
            <v>220-7530</v>
          </cell>
          <cell r="Q2722" t="str">
            <v>Admin &amp; Other</v>
          </cell>
          <cell r="R2722" t="str">
            <v>Admin &amp; OtherOther Overheads as % of Total Gross Profit</v>
          </cell>
          <cell r="S2722"/>
          <cell r="T2722"/>
          <cell r="U2722"/>
        </row>
        <row r="2723">
          <cell r="I2723" t="str">
            <v>Other Overheads as % of Total Gross Profit</v>
          </cell>
          <cell r="O2723"/>
          <cell r="P2723" t="str">
            <v>221-7530</v>
          </cell>
          <cell r="Q2723" t="str">
            <v>Admin &amp; Other</v>
          </cell>
          <cell r="R2723" t="str">
            <v>Admin &amp; OtherOther Overheads as % of Total Gross Profit</v>
          </cell>
          <cell r="S2723"/>
          <cell r="T2723"/>
          <cell r="U2723"/>
        </row>
        <row r="2724">
          <cell r="I2724" t="str">
            <v>Other Overheads as % of Total Gross Profit</v>
          </cell>
          <cell r="O2724"/>
          <cell r="P2724" t="str">
            <v>230-7530</v>
          </cell>
          <cell r="Q2724" t="str">
            <v>Admin &amp; Other</v>
          </cell>
          <cell r="R2724" t="str">
            <v>Admin &amp; OtherOther Overheads as % of Total Gross Profit</v>
          </cell>
          <cell r="S2724"/>
          <cell r="T2724"/>
          <cell r="U2724"/>
        </row>
        <row r="2725">
          <cell r="I2725" t="str">
            <v>Other Overheads as % of Total Gross Profit</v>
          </cell>
          <cell r="O2725"/>
          <cell r="P2725" t="str">
            <v>240-7530</v>
          </cell>
          <cell r="Q2725" t="str">
            <v>Admin &amp; Other</v>
          </cell>
          <cell r="R2725" t="str">
            <v>Admin &amp; OtherOther Overheads as % of Total Gross Profit</v>
          </cell>
          <cell r="S2725"/>
          <cell r="T2725"/>
          <cell r="U2725"/>
        </row>
        <row r="2726">
          <cell r="I2726" t="str">
            <v>Other Overheads as % of Total Gross Profit</v>
          </cell>
          <cell r="O2726"/>
          <cell r="P2726" t="str">
            <v>260-7530</v>
          </cell>
          <cell r="Q2726" t="str">
            <v>Admin &amp; Other</v>
          </cell>
          <cell r="R2726" t="str">
            <v>Admin &amp; OtherOther Overheads as % of Total Gross Profit</v>
          </cell>
          <cell r="S2726"/>
          <cell r="T2726"/>
          <cell r="U2726"/>
        </row>
        <row r="2727">
          <cell r="I2727" t="str">
            <v>Other Overheads as % of Total Gross Profit</v>
          </cell>
          <cell r="O2727"/>
          <cell r="P2727" t="str">
            <v>400-7530</v>
          </cell>
          <cell r="Q2727" t="str">
            <v>Admin &amp; Other</v>
          </cell>
          <cell r="R2727" t="str">
            <v>Admin &amp; OtherOther Overheads as % of Total Gross Profit</v>
          </cell>
          <cell r="S2727"/>
          <cell r="T2727"/>
          <cell r="U2727"/>
        </row>
        <row r="2728">
          <cell r="I2728" t="str">
            <v>Other Overheads as % of Total Gross Profit</v>
          </cell>
          <cell r="O2728"/>
          <cell r="P2728" t="str">
            <v>410-7530</v>
          </cell>
          <cell r="Q2728" t="str">
            <v>Admin &amp; Other</v>
          </cell>
          <cell r="R2728" t="str">
            <v>Admin &amp; OtherOther Overheads as % of Total Gross Profit</v>
          </cell>
          <cell r="S2728"/>
          <cell r="T2728"/>
          <cell r="U2728"/>
        </row>
        <row r="2729">
          <cell r="I2729" t="str">
            <v>Other Overheads as % of Total Gross Profit</v>
          </cell>
          <cell r="O2729"/>
          <cell r="P2729" t="str">
            <v>420-7530</v>
          </cell>
          <cell r="Q2729" t="str">
            <v>Admin &amp; Other</v>
          </cell>
          <cell r="R2729" t="str">
            <v>Admin &amp; OtherOther Overheads as % of Total Gross Profit</v>
          </cell>
          <cell r="S2729"/>
          <cell r="T2729"/>
          <cell r="U2729"/>
        </row>
        <row r="2730">
          <cell r="I2730" t="str">
            <v>Other Overheads as % of Total Gross Profit</v>
          </cell>
          <cell r="O2730"/>
          <cell r="P2730" t="str">
            <v>421-7530</v>
          </cell>
          <cell r="Q2730" t="str">
            <v>Admin &amp; Other</v>
          </cell>
          <cell r="R2730" t="str">
            <v>Admin &amp; OtherOther Overheads as % of Total Gross Profit</v>
          </cell>
          <cell r="S2730"/>
          <cell r="T2730"/>
          <cell r="U2730"/>
        </row>
        <row r="2731">
          <cell r="I2731" t="str">
            <v>Other Overheads as % of Total Gross Profit</v>
          </cell>
          <cell r="O2731"/>
          <cell r="P2731" t="str">
            <v>430-7530</v>
          </cell>
          <cell r="Q2731" t="str">
            <v>Admin &amp; Other</v>
          </cell>
          <cell r="R2731" t="str">
            <v>Admin &amp; OtherOther Overheads as % of Total Gross Profit</v>
          </cell>
          <cell r="S2731"/>
          <cell r="T2731"/>
          <cell r="U2731"/>
        </row>
        <row r="2732">
          <cell r="I2732" t="str">
            <v>Other Overheads as % of Total Gross Profit</v>
          </cell>
          <cell r="O2732"/>
          <cell r="P2732" t="str">
            <v>440-7530</v>
          </cell>
          <cell r="Q2732" t="str">
            <v>Admin &amp; Other</v>
          </cell>
          <cell r="R2732" t="str">
            <v>Admin &amp; OtherOther Overheads as % of Total Gross Profit</v>
          </cell>
          <cell r="S2732"/>
          <cell r="T2732"/>
          <cell r="U2732"/>
        </row>
        <row r="2733">
          <cell r="I2733" t="str">
            <v>Other Overheads as % of Total Gross Profit</v>
          </cell>
          <cell r="O2733"/>
          <cell r="P2733" t="str">
            <v>460-7530</v>
          </cell>
          <cell r="Q2733" t="str">
            <v>Admin &amp; Other</v>
          </cell>
          <cell r="R2733" t="str">
            <v>Admin &amp; OtherOther Overheads as % of Total Gross Profit</v>
          </cell>
          <cell r="S2733"/>
          <cell r="T2733"/>
          <cell r="U2733"/>
        </row>
        <row r="2734">
          <cell r="I2734" t="str">
            <v>Other Overheads as % of Total Gross Profit</v>
          </cell>
          <cell r="O2734"/>
          <cell r="P2734" t="str">
            <v>300-7530</v>
          </cell>
          <cell r="Q2734" t="str">
            <v>Admin &amp; Other</v>
          </cell>
          <cell r="R2734" t="str">
            <v>Admin &amp; OtherOther Overheads as % of Total Gross Profit</v>
          </cell>
          <cell r="S2734"/>
          <cell r="T2734"/>
          <cell r="U2734"/>
        </row>
        <row r="2735">
          <cell r="I2735" t="str">
            <v>Other Overheads as % of Total Gross Profit</v>
          </cell>
          <cell r="O2735"/>
          <cell r="P2735" t="str">
            <v>310-7530</v>
          </cell>
          <cell r="Q2735" t="str">
            <v>Admin &amp; Other</v>
          </cell>
          <cell r="R2735" t="str">
            <v>Admin &amp; OtherOther Overheads as % of Total Gross Profit</v>
          </cell>
          <cell r="S2735"/>
          <cell r="T2735"/>
          <cell r="U2735"/>
        </row>
        <row r="2736">
          <cell r="I2736" t="str">
            <v>Other Overheads as % of Total Gross Profit</v>
          </cell>
          <cell r="O2736"/>
          <cell r="P2736" t="str">
            <v>321-7530</v>
          </cell>
          <cell r="Q2736" t="str">
            <v>Admin &amp; Other</v>
          </cell>
          <cell r="R2736" t="str">
            <v>Admin &amp; OtherOther Overheads as % of Total Gross Profit</v>
          </cell>
          <cell r="S2736"/>
          <cell r="T2736"/>
          <cell r="U2736"/>
        </row>
        <row r="2737">
          <cell r="I2737" t="str">
            <v>Other Overheads as % of Total Gross Profit</v>
          </cell>
          <cell r="O2737"/>
          <cell r="P2737" t="str">
            <v>330-7530</v>
          </cell>
          <cell r="Q2737" t="str">
            <v>Admin &amp; Other</v>
          </cell>
          <cell r="R2737" t="str">
            <v>Admin &amp; OtherOther Overheads as % of Total Gross Profit</v>
          </cell>
          <cell r="S2737"/>
          <cell r="T2737"/>
          <cell r="U2737"/>
        </row>
        <row r="2738">
          <cell r="I2738" t="str">
            <v>Other Overheads as % of Total Gross Profit</v>
          </cell>
          <cell r="O2738"/>
          <cell r="P2738" t="str">
            <v>340-7530</v>
          </cell>
          <cell r="Q2738" t="str">
            <v>Admin &amp; Other</v>
          </cell>
          <cell r="R2738" t="str">
            <v>Admin &amp; OtherOther Overheads as % of Total Gross Profit</v>
          </cell>
          <cell r="S2738"/>
          <cell r="T2738"/>
          <cell r="U2738"/>
        </row>
        <row r="2739">
          <cell r="I2739" t="str">
            <v>Other Overheads as % of Total Gross Profit</v>
          </cell>
          <cell r="O2739"/>
          <cell r="P2739" t="str">
            <v>360-7530</v>
          </cell>
          <cell r="Q2739" t="str">
            <v>Admin &amp; Other</v>
          </cell>
          <cell r="R2739" t="str">
            <v>Admin &amp; OtherOther Overheads as % of Total Gross Profit</v>
          </cell>
          <cell r="S2739"/>
          <cell r="T2739"/>
          <cell r="U2739"/>
        </row>
        <row r="2740">
          <cell r="I2740" t="str">
            <v>Other Overheads as % of Total Gross Profit</v>
          </cell>
          <cell r="O2740"/>
          <cell r="P2740" t="str">
            <v>120-7530</v>
          </cell>
          <cell r="Q2740" t="str">
            <v>Admin &amp; Other</v>
          </cell>
          <cell r="R2740" t="str">
            <v>Admin &amp; OtherOther Overheads as % of Total Gross Profit</v>
          </cell>
          <cell r="S2740"/>
          <cell r="T2740"/>
          <cell r="U2740"/>
        </row>
        <row r="2741">
          <cell r="I2741" t="str">
            <v>Other Overheads as % of Total Gross Profit</v>
          </cell>
          <cell r="O2741"/>
          <cell r="P2741" t="str">
            <v>121-7530</v>
          </cell>
          <cell r="Q2741" t="str">
            <v>Admin &amp; Other</v>
          </cell>
          <cell r="R2741" t="str">
            <v>Admin &amp; OtherOther Overheads as % of Total Gross Profit</v>
          </cell>
          <cell r="S2741"/>
          <cell r="T2741"/>
          <cell r="U2741"/>
        </row>
        <row r="2742">
          <cell r="I2742" t="str">
            <v>Other Overheads as % of Total Gross Profit</v>
          </cell>
          <cell r="O2742"/>
          <cell r="P2742" t="str">
            <v>147-7530</v>
          </cell>
          <cell r="Q2742" t="str">
            <v>Admin &amp; Other</v>
          </cell>
          <cell r="R2742" t="str">
            <v>Admin &amp; OtherOther Overheads as % of Total Gross Profit</v>
          </cell>
          <cell r="S2742"/>
          <cell r="T2742"/>
          <cell r="U2742"/>
        </row>
        <row r="2743">
          <cell r="I2743" t="str">
            <v>Other Overheads as % of Total Gross Profit</v>
          </cell>
          <cell r="O2743"/>
          <cell r="P2743" t="str">
            <v>160-7530</v>
          </cell>
          <cell r="Q2743" t="str">
            <v>Admin &amp; Other</v>
          </cell>
          <cell r="R2743" t="str">
            <v>Admin &amp; OtherOther Overheads as % of Total Gross Profit</v>
          </cell>
          <cell r="S2743"/>
          <cell r="T2743"/>
          <cell r="U2743"/>
        </row>
        <row r="2744">
          <cell r="I2744" t="str">
            <v>Other Overheads as % of Total Gross Profit</v>
          </cell>
          <cell r="O2744"/>
          <cell r="P2744" t="str">
            <v>142-7530</v>
          </cell>
          <cell r="Q2744" t="str">
            <v>LEX Admin &amp; Other</v>
          </cell>
          <cell r="R2744" t="str">
            <v>LEX Admin &amp; OtherOther Overheads as % of Total Gross Profit</v>
          </cell>
          <cell r="S2744"/>
          <cell r="T2744"/>
          <cell r="U2744"/>
        </row>
        <row r="2745">
          <cell r="I2745" t="str">
            <v>Other Overheads as % of Total Gross Profit</v>
          </cell>
          <cell r="O2745"/>
          <cell r="P2745" t="str">
            <v>112-7530</v>
          </cell>
          <cell r="Q2745" t="str">
            <v>LEX Admin &amp; Other</v>
          </cell>
          <cell r="R2745" t="str">
            <v>LEX Admin &amp; OtherOther Overheads as % of Total Gross Profit</v>
          </cell>
          <cell r="S2745"/>
          <cell r="T2745"/>
          <cell r="U2745"/>
        </row>
        <row r="2746">
          <cell r="I2746" t="str">
            <v>Other Overheads as % of Total Gross Profit</v>
          </cell>
          <cell r="O2746"/>
          <cell r="P2746" t="str">
            <v>100-7530</v>
          </cell>
          <cell r="Q2746" t="str">
            <v>Admin &amp; Other</v>
          </cell>
          <cell r="R2746" t="str">
            <v>Admin &amp; OtherOther Overheads as % of Total Gross Profit</v>
          </cell>
          <cell r="S2746"/>
          <cell r="T2746"/>
          <cell r="U2746"/>
        </row>
        <row r="2747">
          <cell r="I2747" t="str">
            <v>Other Overheads as % of Total Gross Profit</v>
          </cell>
          <cell r="O2747"/>
          <cell r="P2747" t="str">
            <v>110-7530</v>
          </cell>
          <cell r="Q2747" t="str">
            <v>Admin &amp; Other</v>
          </cell>
          <cell r="R2747" t="str">
            <v>Admin &amp; OtherOther Overheads as % of Total Gross Profit</v>
          </cell>
          <cell r="S2747"/>
          <cell r="T2747"/>
          <cell r="U2747"/>
        </row>
        <row r="2748">
          <cell r="I2748" t="str">
            <v>Other Overheads as % of Total Gross Profit</v>
          </cell>
          <cell r="O2748"/>
          <cell r="P2748" t="str">
            <v>120-7535</v>
          </cell>
          <cell r="Q2748" t="str">
            <v>Admin &amp; Other</v>
          </cell>
          <cell r="R2748" t="str">
            <v>Admin &amp; OtherOther Overheads as % of Total Gross Profit</v>
          </cell>
          <cell r="S2748"/>
          <cell r="T2748"/>
          <cell r="U2748"/>
        </row>
        <row r="2749">
          <cell r="I2749" t="str">
            <v>Other Overheads as % of Total Gross Profit</v>
          </cell>
          <cell r="O2749"/>
          <cell r="P2749" t="str">
            <v>230-7535</v>
          </cell>
          <cell r="Q2749" t="str">
            <v>Admin &amp; Other</v>
          </cell>
          <cell r="R2749" t="str">
            <v>Admin &amp; OtherOther Overheads as % of Total Gross Profit</v>
          </cell>
          <cell r="S2749"/>
          <cell r="T2749"/>
          <cell r="U2749"/>
        </row>
        <row r="2750">
          <cell r="I2750" t="str">
            <v>Other Overheads as % of Total Gross Profit</v>
          </cell>
          <cell r="O2750"/>
          <cell r="P2750" t="str">
            <v>210-7535</v>
          </cell>
          <cell r="Q2750" t="str">
            <v>Admin &amp; Other</v>
          </cell>
          <cell r="R2750" t="str">
            <v>Admin &amp; OtherOther Overheads as % of Total Gross Profit</v>
          </cell>
          <cell r="S2750"/>
          <cell r="T2750"/>
          <cell r="U2750"/>
        </row>
        <row r="2751">
          <cell r="I2751" t="str">
            <v>Other Overheads as % of Total Gross Profit</v>
          </cell>
          <cell r="O2751"/>
          <cell r="P2751" t="str">
            <v>160-7535</v>
          </cell>
          <cell r="Q2751" t="str">
            <v>Admin &amp; Other</v>
          </cell>
          <cell r="R2751" t="str">
            <v>Admin &amp; OtherOther Overheads as % of Total Gross Profit</v>
          </cell>
          <cell r="S2751"/>
          <cell r="T2751"/>
          <cell r="U2751"/>
        </row>
        <row r="2752">
          <cell r="I2752" t="str">
            <v>Other Overheads as % of Total Gross Profit</v>
          </cell>
          <cell r="O2752"/>
          <cell r="P2752" t="str">
            <v>240-7535</v>
          </cell>
          <cell r="Q2752" t="str">
            <v>Admin &amp; Other</v>
          </cell>
          <cell r="R2752" t="str">
            <v>Admin &amp; OtherOther Overheads as % of Total Gross Profit</v>
          </cell>
          <cell r="S2752"/>
          <cell r="T2752"/>
          <cell r="U2752"/>
        </row>
        <row r="2753">
          <cell r="I2753" t="str">
            <v>Other Overheads as % of Total Gross Profit</v>
          </cell>
          <cell r="O2753"/>
          <cell r="P2753" t="str">
            <v>220-7535</v>
          </cell>
          <cell r="Q2753" t="str">
            <v>Admin &amp; Other</v>
          </cell>
          <cell r="R2753" t="str">
            <v>Admin &amp; OtherOther Overheads as % of Total Gross Profit</v>
          </cell>
          <cell r="S2753"/>
          <cell r="T2753"/>
          <cell r="U2753"/>
        </row>
        <row r="2754">
          <cell r="I2754" t="str">
            <v>Other Overheads as % of Total Gross Profit</v>
          </cell>
          <cell r="O2754"/>
          <cell r="P2754" t="str">
            <v>935-7535</v>
          </cell>
          <cell r="Q2754" t="str">
            <v>LEX Admin &amp; Other</v>
          </cell>
          <cell r="R2754" t="str">
            <v>LEX Admin &amp; OtherOther Overheads as % of Total Gross Profit</v>
          </cell>
          <cell r="S2754"/>
          <cell r="T2754"/>
          <cell r="U2754"/>
        </row>
        <row r="2755">
          <cell r="I2755" t="str">
            <v>Other Overheads as % of Total Gross Profit</v>
          </cell>
          <cell r="O2755"/>
          <cell r="P2755" t="str">
            <v>340-7535</v>
          </cell>
          <cell r="Q2755" t="str">
            <v>Admin &amp; Other</v>
          </cell>
          <cell r="R2755" t="str">
            <v>Admin &amp; OtherOther Overheads as % of Total Gross Profit</v>
          </cell>
          <cell r="S2755"/>
          <cell r="T2755"/>
          <cell r="U2755"/>
        </row>
        <row r="2756">
          <cell r="I2756" t="str">
            <v>Other Overheads as % of Total Gross Profit</v>
          </cell>
          <cell r="O2756"/>
          <cell r="P2756" t="str">
            <v>936-7535</v>
          </cell>
          <cell r="Q2756" t="str">
            <v>LEX Admin &amp; Other</v>
          </cell>
          <cell r="R2756" t="str">
            <v>LEX Admin &amp; OtherOther Overheads as % of Total Gross Profit</v>
          </cell>
          <cell r="S2756"/>
          <cell r="T2756"/>
          <cell r="U2756"/>
        </row>
        <row r="2757">
          <cell r="I2757" t="str">
            <v>Other Overheads as % of Total Gross Profit</v>
          </cell>
          <cell r="O2757"/>
          <cell r="P2757" t="str">
            <v>190-7535</v>
          </cell>
          <cell r="Q2757" t="str">
            <v>Admin &amp; Other</v>
          </cell>
          <cell r="R2757" t="str">
            <v>Admin &amp; OtherOther Overheads as % of Total Gross Profit</v>
          </cell>
          <cell r="S2757"/>
          <cell r="T2757"/>
          <cell r="U2757"/>
        </row>
        <row r="2758">
          <cell r="I2758" t="str">
            <v>Other Overheads as % of Total Gross Profit</v>
          </cell>
          <cell r="O2758"/>
          <cell r="P2758" t="str">
            <v>260-7535</v>
          </cell>
          <cell r="Q2758" t="str">
            <v>Admin &amp; Other</v>
          </cell>
          <cell r="R2758" t="str">
            <v>Admin &amp; OtherOther Overheads as % of Total Gross Profit</v>
          </cell>
          <cell r="S2758"/>
          <cell r="T2758"/>
          <cell r="U2758"/>
        </row>
        <row r="2759">
          <cell r="I2759" t="str">
            <v>Other Overheads as % of Total Gross Profit</v>
          </cell>
          <cell r="O2759"/>
          <cell r="P2759" t="str">
            <v>150-7535</v>
          </cell>
          <cell r="Q2759" t="str">
            <v>LEX Admin &amp; Other</v>
          </cell>
          <cell r="R2759" t="str">
            <v>LEX Admin &amp; OtherOther Overheads as % of Total Gross Profit</v>
          </cell>
          <cell r="S2759"/>
          <cell r="T2759"/>
          <cell r="U2759"/>
        </row>
        <row r="2760">
          <cell r="I2760" t="str">
            <v>Other Overheads as % of Total Gross Profit</v>
          </cell>
          <cell r="O2760"/>
          <cell r="P2760" t="str">
            <v>122-7535</v>
          </cell>
          <cell r="Q2760" t="str">
            <v>LEX Admin &amp; Other</v>
          </cell>
          <cell r="R2760" t="str">
            <v>LEX Admin &amp; OtherOther Overheads as % of Total Gross Profit</v>
          </cell>
          <cell r="S2760"/>
          <cell r="T2760"/>
          <cell r="U2760"/>
        </row>
        <row r="2761">
          <cell r="I2761" t="str">
            <v>Other Overheads as % of Total Gross Profit</v>
          </cell>
          <cell r="O2761"/>
          <cell r="P2761" t="str">
            <v>130-7535</v>
          </cell>
          <cell r="Q2761" t="str">
            <v>Admin &amp; Other</v>
          </cell>
          <cell r="R2761" t="str">
            <v>Admin &amp; OtherOther Overheads as % of Total Gross Profit</v>
          </cell>
          <cell r="S2761"/>
          <cell r="T2761"/>
          <cell r="U2761"/>
        </row>
        <row r="2762">
          <cell r="I2762" t="str">
            <v>Other Overheads as % of Total Gross Profit</v>
          </cell>
          <cell r="O2762"/>
          <cell r="P2762" t="str">
            <v>162-7535</v>
          </cell>
          <cell r="Q2762" t="str">
            <v>LEX Admin &amp; Other</v>
          </cell>
          <cell r="R2762" t="str">
            <v>LEX Admin &amp; OtherOther Overheads as % of Total Gross Profit</v>
          </cell>
          <cell r="S2762"/>
          <cell r="T2762"/>
          <cell r="U2762"/>
        </row>
        <row r="2763">
          <cell r="I2763" t="str">
            <v>Other Overheads as % of Total Gross Profit</v>
          </cell>
          <cell r="O2763"/>
          <cell r="P2763" t="str">
            <v>121-7535</v>
          </cell>
          <cell r="Q2763" t="str">
            <v>Admin &amp; Other</v>
          </cell>
          <cell r="R2763" t="str">
            <v>Admin &amp; OtherOther Overheads as % of Total Gross Profit</v>
          </cell>
          <cell r="S2763"/>
          <cell r="T2763"/>
          <cell r="U2763"/>
        </row>
        <row r="2764">
          <cell r="I2764" t="str">
            <v>Other Overheads as % of Total Gross Profit</v>
          </cell>
          <cell r="O2764"/>
          <cell r="P2764" t="str">
            <v>430-7535</v>
          </cell>
          <cell r="Q2764" t="str">
            <v>Admin &amp; Other</v>
          </cell>
          <cell r="R2764" t="str">
            <v>Admin &amp; OtherOther Overheads as % of Total Gross Profit</v>
          </cell>
          <cell r="S2764"/>
          <cell r="T2764"/>
          <cell r="U2764"/>
        </row>
        <row r="2765">
          <cell r="I2765" t="str">
            <v>Other Overheads as % of Total Gross Profit</v>
          </cell>
          <cell r="O2765"/>
          <cell r="P2765" t="str">
            <v>440-7535</v>
          </cell>
          <cell r="Q2765" t="str">
            <v>Admin &amp; Other</v>
          </cell>
          <cell r="R2765" t="str">
            <v>Admin &amp; OtherOther Overheads as % of Total Gross Profit</v>
          </cell>
          <cell r="S2765"/>
          <cell r="T2765"/>
          <cell r="U2765"/>
        </row>
        <row r="2766">
          <cell r="I2766" t="str">
            <v>Other Overheads as % of Total Gross Profit</v>
          </cell>
          <cell r="O2766"/>
          <cell r="P2766" t="str">
            <v>330-7535</v>
          </cell>
          <cell r="Q2766" t="str">
            <v>Admin &amp; Other</v>
          </cell>
          <cell r="R2766" t="str">
            <v>Admin &amp; OtherOther Overheads as % of Total Gross Profit</v>
          </cell>
          <cell r="S2766"/>
          <cell r="T2766"/>
          <cell r="U2766"/>
        </row>
        <row r="2767">
          <cell r="I2767" t="str">
            <v>Other Overheads as % of Total Gross Profit</v>
          </cell>
          <cell r="O2767"/>
          <cell r="P2767" t="str">
            <v>200-7535</v>
          </cell>
          <cell r="Q2767" t="str">
            <v>Admin &amp; Other</v>
          </cell>
          <cell r="R2767" t="str">
            <v>Admin &amp; OtherOther Overheads as % of Total Gross Profit</v>
          </cell>
          <cell r="S2767"/>
          <cell r="T2767"/>
          <cell r="U2767"/>
        </row>
        <row r="2768">
          <cell r="I2768" t="str">
            <v>Other Overheads as % of Total Gross Profit</v>
          </cell>
          <cell r="O2768"/>
          <cell r="P2768" t="str">
            <v>221-7535</v>
          </cell>
          <cell r="Q2768" t="str">
            <v>Admin &amp; Other</v>
          </cell>
          <cell r="R2768" t="str">
            <v>Admin &amp; OtherOther Overheads as % of Total Gross Profit</v>
          </cell>
          <cell r="S2768"/>
          <cell r="T2768"/>
          <cell r="U2768"/>
        </row>
        <row r="2769">
          <cell r="I2769" t="str">
            <v>Other Overheads as % of Total Gross Profit</v>
          </cell>
          <cell r="O2769"/>
          <cell r="P2769" t="str">
            <v>400-7535</v>
          </cell>
          <cell r="Q2769" t="str">
            <v>Admin &amp; Other</v>
          </cell>
          <cell r="R2769" t="str">
            <v>Admin &amp; OtherOther Overheads as % of Total Gross Profit</v>
          </cell>
          <cell r="S2769"/>
          <cell r="T2769"/>
          <cell r="U2769"/>
        </row>
        <row r="2770">
          <cell r="I2770" t="str">
            <v>Other Overheads as % of Total Gross Profit</v>
          </cell>
          <cell r="O2770"/>
          <cell r="P2770" t="str">
            <v>410-7535</v>
          </cell>
          <cell r="Q2770" t="str">
            <v>Admin &amp; Other</v>
          </cell>
          <cell r="R2770" t="str">
            <v>Admin &amp; OtherOther Overheads as % of Total Gross Profit</v>
          </cell>
          <cell r="S2770"/>
          <cell r="T2770"/>
          <cell r="U2770"/>
        </row>
        <row r="2771">
          <cell r="I2771" t="str">
            <v>Other Overheads as % of Total Gross Profit</v>
          </cell>
          <cell r="O2771"/>
          <cell r="P2771" t="str">
            <v>420-7535</v>
          </cell>
          <cell r="Q2771" t="str">
            <v>Admin &amp; Other</v>
          </cell>
          <cell r="R2771" t="str">
            <v>Admin &amp; OtherOther Overheads as % of Total Gross Profit</v>
          </cell>
          <cell r="S2771"/>
          <cell r="T2771"/>
          <cell r="U2771"/>
        </row>
        <row r="2772">
          <cell r="I2772" t="str">
            <v>Other Overheads as % of Total Gross Profit</v>
          </cell>
          <cell r="O2772"/>
          <cell r="P2772" t="str">
            <v>421-7535</v>
          </cell>
          <cell r="Q2772" t="str">
            <v>Admin &amp; Other</v>
          </cell>
          <cell r="R2772" t="str">
            <v>Admin &amp; OtherOther Overheads as % of Total Gross Profit</v>
          </cell>
          <cell r="S2772"/>
          <cell r="T2772"/>
          <cell r="U2772"/>
        </row>
        <row r="2773">
          <cell r="I2773" t="str">
            <v>Other Overheads as % of Total Gross Profit</v>
          </cell>
          <cell r="O2773"/>
          <cell r="P2773" t="str">
            <v>460-7535</v>
          </cell>
          <cell r="Q2773" t="str">
            <v>Admin &amp; Other</v>
          </cell>
          <cell r="R2773" t="str">
            <v>Admin &amp; OtherOther Overheads as % of Total Gross Profit</v>
          </cell>
          <cell r="S2773"/>
          <cell r="T2773"/>
          <cell r="U2773"/>
        </row>
        <row r="2774">
          <cell r="I2774" t="str">
            <v>Other Overheads as % of Total Gross Profit</v>
          </cell>
          <cell r="O2774"/>
          <cell r="P2774" t="str">
            <v>300-7535</v>
          </cell>
          <cell r="Q2774" t="str">
            <v>Admin &amp; Other</v>
          </cell>
          <cell r="R2774" t="str">
            <v>Admin &amp; OtherOther Overheads as % of Total Gross Profit</v>
          </cell>
          <cell r="S2774"/>
          <cell r="T2774"/>
          <cell r="U2774"/>
        </row>
        <row r="2775">
          <cell r="I2775" t="str">
            <v>Other Overheads as % of Total Gross Profit</v>
          </cell>
          <cell r="O2775"/>
          <cell r="P2775" t="str">
            <v>310-7535</v>
          </cell>
          <cell r="Q2775" t="str">
            <v>Admin &amp; Other</v>
          </cell>
          <cell r="R2775" t="str">
            <v>Admin &amp; OtherOther Overheads as % of Total Gross Profit</v>
          </cell>
          <cell r="S2775"/>
          <cell r="T2775"/>
          <cell r="U2775"/>
        </row>
        <row r="2776">
          <cell r="I2776" t="str">
            <v>Other Overheads as % of Total Gross Profit</v>
          </cell>
          <cell r="O2776"/>
          <cell r="P2776" t="str">
            <v>321-7535</v>
          </cell>
          <cell r="Q2776" t="str">
            <v>Admin &amp; Other</v>
          </cell>
          <cell r="R2776" t="str">
            <v>Admin &amp; OtherOther Overheads as % of Total Gross Profit</v>
          </cell>
          <cell r="S2776"/>
          <cell r="T2776"/>
          <cell r="U2776"/>
        </row>
        <row r="2777">
          <cell r="I2777" t="str">
            <v>Other Overheads as % of Total Gross Profit</v>
          </cell>
          <cell r="O2777"/>
          <cell r="P2777" t="str">
            <v>360-7535</v>
          </cell>
          <cell r="Q2777" t="str">
            <v>Admin &amp; Other</v>
          </cell>
          <cell r="R2777" t="str">
            <v>Admin &amp; OtherOther Overheads as % of Total Gross Profit</v>
          </cell>
          <cell r="S2777"/>
          <cell r="T2777"/>
          <cell r="U2777"/>
        </row>
        <row r="2778">
          <cell r="I2778" t="str">
            <v>Other Overheads as % of Total Gross Profit</v>
          </cell>
          <cell r="O2778"/>
          <cell r="P2778" t="str">
            <v>147-7535</v>
          </cell>
          <cell r="Q2778" t="str">
            <v>Admin &amp; Other</v>
          </cell>
          <cell r="R2778" t="str">
            <v>Admin &amp; OtherOther Overheads as % of Total Gross Profit</v>
          </cell>
          <cell r="S2778"/>
          <cell r="T2778"/>
          <cell r="U2778"/>
        </row>
        <row r="2779">
          <cell r="I2779" t="str">
            <v>Other Overheads as % of Total Gross Profit</v>
          </cell>
          <cell r="O2779"/>
          <cell r="P2779" t="str">
            <v>132-7535</v>
          </cell>
          <cell r="Q2779" t="str">
            <v>LEX Admin &amp; Other</v>
          </cell>
          <cell r="R2779" t="str">
            <v>LEX Admin &amp; OtherOther Overheads as % of Total Gross Profit</v>
          </cell>
          <cell r="S2779"/>
          <cell r="T2779"/>
          <cell r="U2779"/>
        </row>
        <row r="2780">
          <cell r="I2780" t="str">
            <v>Other Overheads as % of Total Gross Profit</v>
          </cell>
          <cell r="O2780"/>
          <cell r="P2780" t="str">
            <v>140-7535</v>
          </cell>
          <cell r="Q2780" t="str">
            <v>Admin &amp; Other</v>
          </cell>
          <cell r="R2780" t="str">
            <v>Admin &amp; OtherOther Overheads as % of Total Gross Profit</v>
          </cell>
          <cell r="S2780"/>
          <cell r="T2780"/>
          <cell r="U2780"/>
        </row>
        <row r="2781">
          <cell r="I2781" t="str">
            <v>Other Overheads as % of Total Gross Profit</v>
          </cell>
          <cell r="O2781"/>
          <cell r="P2781" t="str">
            <v>142-7535</v>
          </cell>
          <cell r="Q2781" t="str">
            <v>LEX Admin &amp; Other</v>
          </cell>
          <cell r="R2781" t="str">
            <v>LEX Admin &amp; OtherOther Overheads as % of Total Gross Profit</v>
          </cell>
          <cell r="S2781"/>
          <cell r="T2781"/>
          <cell r="U2781"/>
        </row>
        <row r="2782">
          <cell r="I2782" t="str">
            <v>Other Overheads as % of Total Gross Profit</v>
          </cell>
          <cell r="O2782"/>
          <cell r="P2782" t="str">
            <v>110-7535</v>
          </cell>
          <cell r="Q2782" t="str">
            <v>Admin &amp; Other</v>
          </cell>
          <cell r="R2782" t="str">
            <v>Admin &amp; OtherOther Overheads as % of Total Gross Profit</v>
          </cell>
          <cell r="S2782"/>
          <cell r="T2782"/>
          <cell r="U2782"/>
        </row>
        <row r="2783">
          <cell r="I2783" t="str">
            <v>Other Overheads as % of Total Gross Profit</v>
          </cell>
          <cell r="O2783"/>
          <cell r="P2783" t="str">
            <v>112-7535</v>
          </cell>
          <cell r="Q2783" t="str">
            <v>LEX Admin &amp; Other</v>
          </cell>
          <cell r="R2783" t="str">
            <v>LEX Admin &amp; OtherOther Overheads as % of Total Gross Profit</v>
          </cell>
          <cell r="S2783"/>
          <cell r="T2783"/>
          <cell r="U2783"/>
        </row>
        <row r="2784">
          <cell r="I2784" t="str">
            <v>Other Overheads as % of Total Gross Profit</v>
          </cell>
          <cell r="O2784"/>
          <cell r="P2784" t="str">
            <v>100-7535</v>
          </cell>
          <cell r="Q2784" t="str">
            <v>Admin &amp; Other</v>
          </cell>
          <cell r="R2784" t="str">
            <v>Admin &amp; OtherOther Overheads as % of Total Gross Profit</v>
          </cell>
          <cell r="S2784"/>
          <cell r="T2784"/>
          <cell r="U2784"/>
        </row>
        <row r="2785">
          <cell r="I2785" t="str">
            <v>Other Overheads as % of Total Gross Profit</v>
          </cell>
          <cell r="O2785"/>
          <cell r="P2785" t="str">
            <v>122-7540</v>
          </cell>
          <cell r="Q2785" t="str">
            <v>LEX Admin &amp; Other</v>
          </cell>
          <cell r="R2785" t="str">
            <v>LEX Admin &amp; OtherOther Overheads as % of Total Gross Profit</v>
          </cell>
          <cell r="S2785"/>
          <cell r="T2785"/>
          <cell r="U2785"/>
        </row>
        <row r="2786">
          <cell r="I2786" t="str">
            <v>Other Overheads as % of Total Gross Profit</v>
          </cell>
          <cell r="O2786"/>
          <cell r="P2786" t="str">
            <v>162-7540</v>
          </cell>
          <cell r="Q2786" t="str">
            <v>LEX Admin &amp; Other</v>
          </cell>
          <cell r="R2786" t="str">
            <v>LEX Admin &amp; OtherOther Overheads as % of Total Gross Profit</v>
          </cell>
          <cell r="S2786"/>
          <cell r="T2786"/>
          <cell r="U2786"/>
        </row>
        <row r="2787">
          <cell r="I2787" t="str">
            <v>Other Overheads as % of Total Gross Profit</v>
          </cell>
          <cell r="O2787"/>
          <cell r="P2787" t="str">
            <v>210-7540</v>
          </cell>
          <cell r="Q2787" t="str">
            <v>Admin &amp; Other</v>
          </cell>
          <cell r="R2787" t="str">
            <v>Admin &amp; OtherOther Overheads as % of Total Gross Profit</v>
          </cell>
          <cell r="S2787"/>
          <cell r="T2787"/>
          <cell r="U2787"/>
        </row>
        <row r="2788">
          <cell r="I2788" t="str">
            <v>Other Overheads as % of Total Gross Profit</v>
          </cell>
          <cell r="O2788"/>
          <cell r="P2788" t="str">
            <v>200-7540</v>
          </cell>
          <cell r="Q2788" t="str">
            <v>Admin &amp; Other</v>
          </cell>
          <cell r="R2788" t="str">
            <v>Admin &amp; OtherOther Overheads as % of Total Gross Profit</v>
          </cell>
          <cell r="S2788"/>
          <cell r="T2788"/>
          <cell r="U2788"/>
        </row>
        <row r="2789">
          <cell r="I2789" t="str">
            <v>Other Overheads as % of Total Gross Profit</v>
          </cell>
          <cell r="O2789"/>
          <cell r="P2789" t="str">
            <v>220-7540</v>
          </cell>
          <cell r="Q2789" t="str">
            <v>Admin &amp; Other</v>
          </cell>
          <cell r="R2789" t="str">
            <v>Admin &amp; OtherOther Overheads as % of Total Gross Profit</v>
          </cell>
          <cell r="S2789"/>
          <cell r="T2789"/>
          <cell r="U2789"/>
        </row>
        <row r="2790">
          <cell r="I2790" t="str">
            <v>Other Overheads as % of Total Gross Profit</v>
          </cell>
          <cell r="O2790"/>
          <cell r="P2790" t="str">
            <v>221-7540</v>
          </cell>
          <cell r="Q2790" t="str">
            <v>Admin &amp; Other</v>
          </cell>
          <cell r="R2790" t="str">
            <v>Admin &amp; OtherOther Overheads as % of Total Gross Profit</v>
          </cell>
          <cell r="S2790"/>
          <cell r="T2790"/>
          <cell r="U2790"/>
        </row>
        <row r="2791">
          <cell r="I2791" t="str">
            <v>Other Overheads as % of Total Gross Profit</v>
          </cell>
          <cell r="O2791"/>
          <cell r="P2791" t="str">
            <v>230-7540</v>
          </cell>
          <cell r="Q2791" t="str">
            <v>Admin &amp; Other</v>
          </cell>
          <cell r="R2791" t="str">
            <v>Admin &amp; OtherOther Overheads as % of Total Gross Profit</v>
          </cell>
          <cell r="S2791"/>
          <cell r="T2791"/>
          <cell r="U2791"/>
        </row>
        <row r="2792">
          <cell r="I2792" t="str">
            <v>Other Overheads as % of Total Gross Profit</v>
          </cell>
          <cell r="O2792"/>
          <cell r="P2792" t="str">
            <v>240-7540</v>
          </cell>
          <cell r="Q2792" t="str">
            <v>Admin &amp; Other</v>
          </cell>
          <cell r="R2792" t="str">
            <v>Admin &amp; OtherOther Overheads as % of Total Gross Profit</v>
          </cell>
          <cell r="S2792"/>
          <cell r="T2792"/>
          <cell r="U2792"/>
        </row>
        <row r="2793">
          <cell r="I2793" t="str">
            <v>Other Overheads as % of Total Gross Profit</v>
          </cell>
          <cell r="O2793"/>
          <cell r="P2793" t="str">
            <v>260-7540</v>
          </cell>
          <cell r="Q2793" t="str">
            <v>Admin &amp; Other</v>
          </cell>
          <cell r="R2793" t="str">
            <v>Admin &amp; OtherOther Overheads as % of Total Gross Profit</v>
          </cell>
          <cell r="S2793"/>
          <cell r="T2793"/>
          <cell r="U2793"/>
        </row>
        <row r="2794">
          <cell r="I2794" t="str">
            <v>Other Overheads as % of Total Gross Profit</v>
          </cell>
          <cell r="O2794"/>
          <cell r="P2794" t="str">
            <v>400-7540</v>
          </cell>
          <cell r="Q2794" t="str">
            <v>Admin &amp; Other</v>
          </cell>
          <cell r="R2794" t="str">
            <v>Admin &amp; OtherOther Overheads as % of Total Gross Profit</v>
          </cell>
          <cell r="S2794"/>
          <cell r="T2794"/>
          <cell r="U2794"/>
        </row>
        <row r="2795">
          <cell r="I2795" t="str">
            <v>Other Overheads as % of Total Gross Profit</v>
          </cell>
          <cell r="O2795"/>
          <cell r="P2795" t="str">
            <v>410-7540</v>
          </cell>
          <cell r="Q2795" t="str">
            <v>Admin &amp; Other</v>
          </cell>
          <cell r="R2795" t="str">
            <v>Admin &amp; OtherOther Overheads as % of Total Gross Profit</v>
          </cell>
          <cell r="S2795"/>
          <cell r="T2795"/>
          <cell r="U2795"/>
        </row>
        <row r="2796">
          <cell r="I2796" t="str">
            <v>Other Overheads as % of Total Gross Profit</v>
          </cell>
          <cell r="O2796"/>
          <cell r="P2796" t="str">
            <v>420-7540</v>
          </cell>
          <cell r="Q2796" t="str">
            <v>Admin &amp; Other</v>
          </cell>
          <cell r="R2796" t="str">
            <v>Admin &amp; OtherOther Overheads as % of Total Gross Profit</v>
          </cell>
          <cell r="S2796"/>
          <cell r="T2796"/>
          <cell r="U2796"/>
        </row>
        <row r="2797">
          <cell r="I2797" t="str">
            <v>Other Overheads as % of Total Gross Profit</v>
          </cell>
          <cell r="O2797"/>
          <cell r="P2797" t="str">
            <v>421-7540</v>
          </cell>
          <cell r="Q2797" t="str">
            <v>Admin &amp; Other</v>
          </cell>
          <cell r="R2797" t="str">
            <v>Admin &amp; OtherOther Overheads as % of Total Gross Profit</v>
          </cell>
          <cell r="S2797"/>
          <cell r="T2797"/>
          <cell r="U2797"/>
        </row>
        <row r="2798">
          <cell r="I2798" t="str">
            <v>Other Overheads as % of Total Gross Profit</v>
          </cell>
          <cell r="O2798"/>
          <cell r="P2798" t="str">
            <v>430-7540</v>
          </cell>
          <cell r="Q2798" t="str">
            <v>Admin &amp; Other</v>
          </cell>
          <cell r="R2798" t="str">
            <v>Admin &amp; OtherOther Overheads as % of Total Gross Profit</v>
          </cell>
          <cell r="S2798"/>
          <cell r="T2798"/>
          <cell r="U2798"/>
        </row>
        <row r="2799">
          <cell r="I2799" t="str">
            <v>Other Overheads as % of Total Gross Profit</v>
          </cell>
          <cell r="O2799"/>
          <cell r="P2799" t="str">
            <v>440-7540</v>
          </cell>
          <cell r="Q2799" t="str">
            <v>Admin &amp; Other</v>
          </cell>
          <cell r="R2799" t="str">
            <v>Admin &amp; OtherOther Overheads as % of Total Gross Profit</v>
          </cell>
          <cell r="S2799"/>
          <cell r="T2799"/>
          <cell r="U2799"/>
        </row>
        <row r="2800">
          <cell r="I2800" t="str">
            <v>Other Overheads as % of Total Gross Profit</v>
          </cell>
          <cell r="O2800"/>
          <cell r="P2800" t="str">
            <v>460-7540</v>
          </cell>
          <cell r="Q2800" t="str">
            <v>Admin &amp; Other</v>
          </cell>
          <cell r="R2800" t="str">
            <v>Admin &amp; OtherOther Overheads as % of Total Gross Profit</v>
          </cell>
          <cell r="S2800"/>
          <cell r="T2800"/>
          <cell r="U2800"/>
        </row>
        <row r="2801">
          <cell r="I2801" t="str">
            <v>Other Overheads as % of Total Gross Profit</v>
          </cell>
          <cell r="O2801"/>
          <cell r="P2801" t="str">
            <v>300-7540</v>
          </cell>
          <cell r="Q2801" t="str">
            <v>Admin &amp; Other</v>
          </cell>
          <cell r="R2801" t="str">
            <v>Admin &amp; OtherOther Overheads as % of Total Gross Profit</v>
          </cell>
          <cell r="S2801"/>
          <cell r="T2801"/>
          <cell r="U2801"/>
        </row>
        <row r="2802">
          <cell r="I2802" t="str">
            <v>Other Overheads as % of Total Gross Profit</v>
          </cell>
          <cell r="O2802"/>
          <cell r="P2802" t="str">
            <v>310-7540</v>
          </cell>
          <cell r="Q2802" t="str">
            <v>Admin &amp; Other</v>
          </cell>
          <cell r="R2802" t="str">
            <v>Admin &amp; OtherOther Overheads as % of Total Gross Profit</v>
          </cell>
          <cell r="S2802"/>
          <cell r="T2802"/>
          <cell r="U2802"/>
        </row>
        <row r="2803">
          <cell r="I2803" t="str">
            <v>Other Overheads as % of Total Gross Profit</v>
          </cell>
          <cell r="O2803"/>
          <cell r="P2803" t="str">
            <v>321-7540</v>
          </cell>
          <cell r="Q2803" t="str">
            <v>Admin &amp; Other</v>
          </cell>
          <cell r="R2803" t="str">
            <v>Admin &amp; OtherOther Overheads as % of Total Gross Profit</v>
          </cell>
          <cell r="S2803"/>
          <cell r="T2803"/>
          <cell r="U2803"/>
        </row>
        <row r="2804">
          <cell r="I2804" t="str">
            <v>Other Overheads as % of Total Gross Profit</v>
          </cell>
          <cell r="O2804"/>
          <cell r="P2804" t="str">
            <v>330-7540</v>
          </cell>
          <cell r="Q2804" t="str">
            <v>Admin &amp; Other</v>
          </cell>
          <cell r="R2804" t="str">
            <v>Admin &amp; OtherOther Overheads as % of Total Gross Profit</v>
          </cell>
          <cell r="S2804"/>
          <cell r="T2804"/>
          <cell r="U2804"/>
        </row>
        <row r="2805">
          <cell r="I2805" t="str">
            <v>Other Overheads as % of Total Gross Profit</v>
          </cell>
          <cell r="O2805"/>
          <cell r="P2805" t="str">
            <v>340-7540</v>
          </cell>
          <cell r="Q2805" t="str">
            <v>Admin &amp; Other</v>
          </cell>
          <cell r="R2805" t="str">
            <v>Admin &amp; OtherOther Overheads as % of Total Gross Profit</v>
          </cell>
          <cell r="S2805"/>
          <cell r="T2805"/>
          <cell r="U2805"/>
        </row>
        <row r="2806">
          <cell r="I2806" t="str">
            <v>Other Overheads as % of Total Gross Profit</v>
          </cell>
          <cell r="O2806"/>
          <cell r="P2806" t="str">
            <v>360-7540</v>
          </cell>
          <cell r="Q2806" t="str">
            <v>Admin &amp; Other</v>
          </cell>
          <cell r="R2806" t="str">
            <v>Admin &amp; OtherOther Overheads as % of Total Gross Profit</v>
          </cell>
          <cell r="S2806"/>
          <cell r="T2806"/>
          <cell r="U2806"/>
        </row>
        <row r="2807">
          <cell r="I2807" t="str">
            <v>Other Overheads as % of Total Gross Profit</v>
          </cell>
          <cell r="O2807"/>
          <cell r="P2807" t="str">
            <v>120-7540</v>
          </cell>
          <cell r="Q2807" t="str">
            <v>Admin &amp; Other</v>
          </cell>
          <cell r="R2807" t="str">
            <v>Admin &amp; OtherOther Overheads as % of Total Gross Profit</v>
          </cell>
          <cell r="S2807"/>
          <cell r="T2807"/>
          <cell r="U2807"/>
        </row>
        <row r="2808">
          <cell r="I2808" t="str">
            <v>Other Overheads as % of Total Gross Profit</v>
          </cell>
          <cell r="O2808"/>
          <cell r="P2808" t="str">
            <v>121-7540</v>
          </cell>
          <cell r="Q2808" t="str">
            <v>Admin &amp; Other</v>
          </cell>
          <cell r="R2808" t="str">
            <v>Admin &amp; OtherOther Overheads as % of Total Gross Profit</v>
          </cell>
          <cell r="S2808"/>
          <cell r="T2808"/>
          <cell r="U2808"/>
        </row>
        <row r="2809">
          <cell r="I2809" t="str">
            <v>Other Overheads as % of Total Gross Profit</v>
          </cell>
          <cell r="O2809"/>
          <cell r="P2809" t="str">
            <v>132-7540</v>
          </cell>
          <cell r="Q2809" t="str">
            <v>LEX Admin &amp; Other</v>
          </cell>
          <cell r="R2809" t="str">
            <v>LEX Admin &amp; OtherOther Overheads as % of Total Gross Profit</v>
          </cell>
          <cell r="S2809"/>
          <cell r="T2809"/>
          <cell r="U2809"/>
        </row>
        <row r="2810">
          <cell r="I2810" t="str">
            <v>Other Overheads as % of Total Gross Profit</v>
          </cell>
          <cell r="O2810"/>
          <cell r="P2810" t="str">
            <v>147-7540</v>
          </cell>
          <cell r="Q2810" t="str">
            <v>Admin &amp; Other</v>
          </cell>
          <cell r="R2810" t="str">
            <v>Admin &amp; OtherOther Overheads as % of Total Gross Profit</v>
          </cell>
          <cell r="S2810"/>
          <cell r="T2810"/>
          <cell r="U2810"/>
        </row>
        <row r="2811">
          <cell r="I2811" t="str">
            <v>Other Overheads as % of Total Gross Profit</v>
          </cell>
          <cell r="O2811"/>
          <cell r="P2811" t="str">
            <v>160-7540</v>
          </cell>
          <cell r="Q2811" t="str">
            <v>Admin &amp; Other</v>
          </cell>
          <cell r="R2811" t="str">
            <v>Admin &amp; OtherOther Overheads as % of Total Gross Profit</v>
          </cell>
          <cell r="S2811"/>
          <cell r="T2811"/>
          <cell r="U2811"/>
        </row>
        <row r="2812">
          <cell r="I2812" t="str">
            <v>Other Overheads as % of Total Gross Profit</v>
          </cell>
          <cell r="O2812"/>
          <cell r="P2812" t="str">
            <v>936-7540</v>
          </cell>
          <cell r="Q2812" t="str">
            <v>LEX Admin &amp; Other</v>
          </cell>
          <cell r="R2812" t="str">
            <v>LEX Admin &amp; OtherOther Overheads as % of Total Gross Profit</v>
          </cell>
          <cell r="S2812"/>
          <cell r="T2812"/>
          <cell r="U2812"/>
        </row>
        <row r="2813">
          <cell r="I2813" t="str">
            <v>Other Overheads as % of Total Gross Profit</v>
          </cell>
          <cell r="O2813"/>
          <cell r="P2813" t="str">
            <v>935-7540</v>
          </cell>
          <cell r="Q2813" t="str">
            <v>LEX Admin &amp; Other</v>
          </cell>
          <cell r="R2813" t="str">
            <v>LEX Admin &amp; OtherOther Overheads as % of Total Gross Profit</v>
          </cell>
          <cell r="S2813"/>
          <cell r="T2813"/>
          <cell r="U2813"/>
        </row>
        <row r="2814">
          <cell r="I2814" t="str">
            <v>Other Overheads as % of Total Gross Profit</v>
          </cell>
          <cell r="O2814"/>
          <cell r="P2814" t="str">
            <v>130-7540</v>
          </cell>
          <cell r="Q2814" t="str">
            <v>Admin &amp; Other</v>
          </cell>
          <cell r="R2814" t="str">
            <v>Admin &amp; OtherOther Overheads as % of Total Gross Profit</v>
          </cell>
          <cell r="S2814"/>
          <cell r="T2814"/>
          <cell r="U2814"/>
        </row>
        <row r="2815">
          <cell r="I2815" t="str">
            <v>Other Overheads as % of Total Gross Profit</v>
          </cell>
          <cell r="O2815"/>
          <cell r="P2815" t="str">
            <v>140-7540</v>
          </cell>
          <cell r="Q2815" t="str">
            <v>Admin &amp; Other</v>
          </cell>
          <cell r="R2815" t="str">
            <v>Admin &amp; OtherOther Overheads as % of Total Gross Profit</v>
          </cell>
          <cell r="S2815"/>
          <cell r="T2815"/>
          <cell r="U2815"/>
        </row>
        <row r="2816">
          <cell r="I2816" t="str">
            <v>Other Overheads as % of Total Gross Profit</v>
          </cell>
          <cell r="O2816"/>
          <cell r="P2816" t="str">
            <v>142-7540</v>
          </cell>
          <cell r="Q2816" t="str">
            <v>LEX Admin &amp; Other</v>
          </cell>
          <cell r="R2816" t="str">
            <v>LEX Admin &amp; OtherOther Overheads as % of Total Gross Profit</v>
          </cell>
          <cell r="S2816"/>
          <cell r="T2816"/>
          <cell r="U2816"/>
        </row>
        <row r="2817">
          <cell r="I2817" t="str">
            <v>Other Overheads as % of Total Gross Profit</v>
          </cell>
          <cell r="O2817"/>
          <cell r="P2817" t="str">
            <v>112-7540</v>
          </cell>
          <cell r="Q2817" t="str">
            <v>LEX Admin &amp; Other</v>
          </cell>
          <cell r="R2817" t="str">
            <v>LEX Admin &amp; OtherOther Overheads as % of Total Gross Profit</v>
          </cell>
          <cell r="S2817"/>
          <cell r="T2817"/>
          <cell r="U2817"/>
        </row>
        <row r="2818">
          <cell r="I2818" t="str">
            <v>Other Overheads as % of Total Gross Profit</v>
          </cell>
          <cell r="O2818"/>
          <cell r="P2818" t="str">
            <v>110-7540</v>
          </cell>
          <cell r="Q2818" t="str">
            <v>Admin &amp; Other</v>
          </cell>
          <cell r="R2818" t="str">
            <v>Admin &amp; OtherOther Overheads as % of Total Gross Profit</v>
          </cell>
          <cell r="S2818"/>
          <cell r="T2818"/>
          <cell r="U2818"/>
        </row>
        <row r="2819">
          <cell r="I2819" t="str">
            <v>Other Overheads as % of Total Gross Profit</v>
          </cell>
          <cell r="O2819"/>
          <cell r="P2819" t="str">
            <v>100-7540</v>
          </cell>
          <cell r="Q2819" t="str">
            <v>Admin &amp; Other</v>
          </cell>
          <cell r="R2819" t="str">
            <v>Admin &amp; OtherOther Overheads as % of Total Gross Profit</v>
          </cell>
          <cell r="S2819"/>
          <cell r="T2819"/>
          <cell r="U2819"/>
        </row>
        <row r="2820">
          <cell r="I2820" t="str">
            <v>Other Expenses as % of Sales</v>
          </cell>
          <cell r="O2820"/>
          <cell r="P2820" t="str">
            <v>340-7550</v>
          </cell>
          <cell r="Q2820" t="str">
            <v>Service</v>
          </cell>
          <cell r="R2820" t="str">
            <v>ServiceOther Expenses as % of Sales</v>
          </cell>
          <cell r="S2820"/>
          <cell r="T2820"/>
          <cell r="U2820"/>
        </row>
        <row r="2821">
          <cell r="I2821" t="str">
            <v>Other Expenses as % of Sales</v>
          </cell>
          <cell r="O2821"/>
          <cell r="P2821" t="str">
            <v>440-7550</v>
          </cell>
          <cell r="Q2821" t="str">
            <v>Service</v>
          </cell>
          <cell r="R2821" t="str">
            <v>ServiceOther Expenses as % of Sales</v>
          </cell>
          <cell r="S2821"/>
          <cell r="T2821"/>
          <cell r="U2821"/>
        </row>
        <row r="2822">
          <cell r="I2822" t="str">
            <v>Other Expenses as % of Sales</v>
          </cell>
          <cell r="O2822"/>
          <cell r="P2822" t="str">
            <v>240-7550</v>
          </cell>
          <cell r="Q2822" t="str">
            <v>Service</v>
          </cell>
          <cell r="R2822" t="str">
            <v>ServiceOther Expenses as % of Sales</v>
          </cell>
          <cell r="S2822"/>
          <cell r="T2822"/>
          <cell r="U2822"/>
        </row>
        <row r="2823">
          <cell r="I2823" t="str">
            <v>Other Semi-Fixed expenses per retail</v>
          </cell>
          <cell r="O2823"/>
          <cell r="P2823" t="str">
            <v>220-7550</v>
          </cell>
          <cell r="Q2823" t="str">
            <v>Used Vehicle</v>
          </cell>
          <cell r="R2823" t="str">
            <v>Used VehicleOther Semi-Fixed expenses per retail</v>
          </cell>
          <cell r="S2823"/>
          <cell r="T2823"/>
          <cell r="U2823"/>
        </row>
        <row r="2824">
          <cell r="I2824" t="str">
            <v>Other Semi-Fixed Expenses p.u</v>
          </cell>
          <cell r="O2824"/>
          <cell r="P2824" t="str">
            <v>112-7550</v>
          </cell>
          <cell r="Q2824" t="str">
            <v>LEX New Vehicle</v>
          </cell>
          <cell r="R2824" t="str">
            <v>LEX New VehicleOther Semi-Fixed Expenses p.u</v>
          </cell>
          <cell r="S2824"/>
          <cell r="T2824"/>
          <cell r="U2824"/>
        </row>
        <row r="2825">
          <cell r="I2825" t="str">
            <v>Other Expenses as % of Sales</v>
          </cell>
          <cell r="O2825"/>
          <cell r="P2825" t="str">
            <v>230-7550</v>
          </cell>
          <cell r="Q2825" t="str">
            <v>Parts</v>
          </cell>
          <cell r="R2825" t="str">
            <v>PartsOther Expenses as % of Sales</v>
          </cell>
          <cell r="S2825"/>
          <cell r="T2825"/>
          <cell r="U2825"/>
        </row>
        <row r="2826">
          <cell r="I2826" t="str">
            <v>Other Semi-Fixed expenses per retail</v>
          </cell>
          <cell r="O2826"/>
          <cell r="P2826" t="str">
            <v>120-7550</v>
          </cell>
          <cell r="Q2826" t="str">
            <v>Used Vehicle</v>
          </cell>
          <cell r="R2826" t="str">
            <v>Used VehicleOther Semi-Fixed expenses per retail</v>
          </cell>
          <cell r="S2826"/>
          <cell r="T2826"/>
          <cell r="U2826"/>
        </row>
        <row r="2827">
          <cell r="I2827" t="str">
            <v>Other Expenses as % of Sales</v>
          </cell>
          <cell r="O2827"/>
          <cell r="P2827" t="str">
            <v>430-7550</v>
          </cell>
          <cell r="Q2827" t="str">
            <v>Parts</v>
          </cell>
          <cell r="R2827" t="str">
            <v>PartsOther Expenses as % of Sales</v>
          </cell>
          <cell r="S2827"/>
          <cell r="T2827"/>
          <cell r="U2827"/>
        </row>
        <row r="2828">
          <cell r="I2828" t="str">
            <v>Other Expenses as % of Sales</v>
          </cell>
          <cell r="O2828"/>
          <cell r="P2828" t="str">
            <v>330-7550</v>
          </cell>
          <cell r="Q2828" t="str">
            <v>Parts</v>
          </cell>
          <cell r="R2828" t="str">
            <v>PartsOther Expenses as % of Sales</v>
          </cell>
          <cell r="S2828"/>
          <cell r="T2828"/>
          <cell r="U2828"/>
        </row>
        <row r="2829">
          <cell r="I2829" t="str">
            <v>Salaries &amp; Commission per vehicle retailed</v>
          </cell>
          <cell r="O2829"/>
          <cell r="P2829" t="str">
            <v>162-7550</v>
          </cell>
          <cell r="Q2829" t="str">
            <v>LEX F&amp;I</v>
          </cell>
          <cell r="R2829" t="str">
            <v>LEX F&amp;ISalaries &amp; Commission per vehicle retailed</v>
          </cell>
          <cell r="S2829"/>
          <cell r="T2829"/>
          <cell r="U2829"/>
        </row>
        <row r="2830">
          <cell r="I2830" t="str">
            <v>Other Expenses per vehicle retailed</v>
          </cell>
          <cell r="O2830"/>
          <cell r="P2830" t="str">
            <v>160-7550</v>
          </cell>
          <cell r="Q2830" t="str">
            <v>F&amp;I</v>
          </cell>
          <cell r="R2830" t="str">
            <v>F&amp;IOther Expenses per vehicle retailed</v>
          </cell>
          <cell r="S2830"/>
          <cell r="T2830"/>
          <cell r="U2830"/>
        </row>
        <row r="2831">
          <cell r="I2831" t="str">
            <v>Other Expenses per vehicle retailed</v>
          </cell>
          <cell r="O2831"/>
          <cell r="P2831" t="str">
            <v>260-7550</v>
          </cell>
          <cell r="Q2831" t="str">
            <v>F&amp;I</v>
          </cell>
          <cell r="R2831" t="str">
            <v>F&amp;IOther Expenses per vehicle retailed</v>
          </cell>
          <cell r="S2831"/>
          <cell r="T2831"/>
          <cell r="U2831"/>
        </row>
        <row r="2832">
          <cell r="I2832" t="str">
            <v>Other Expenses per vehicle retailed</v>
          </cell>
          <cell r="O2832"/>
          <cell r="P2832" t="str">
            <v>460-7550</v>
          </cell>
          <cell r="Q2832" t="str">
            <v>F&amp;I</v>
          </cell>
          <cell r="R2832" t="str">
            <v>F&amp;IOther Expenses per vehicle retailed</v>
          </cell>
          <cell r="S2832"/>
          <cell r="T2832"/>
          <cell r="U2832"/>
        </row>
        <row r="2833">
          <cell r="I2833" t="str">
            <v>Other Expenses per vehicle retailed</v>
          </cell>
          <cell r="O2833"/>
          <cell r="P2833" t="str">
            <v>360-7550</v>
          </cell>
          <cell r="Q2833" t="str">
            <v>F&amp;I</v>
          </cell>
          <cell r="R2833" t="str">
            <v>F&amp;IOther Expenses per vehicle retailed</v>
          </cell>
          <cell r="S2833"/>
          <cell r="T2833"/>
          <cell r="U2833"/>
        </row>
        <row r="2834">
          <cell r="I2834" t="str">
            <v>Other Semi-Fixed Expenses p.u</v>
          </cell>
          <cell r="O2834"/>
          <cell r="P2834" t="str">
            <v>110-7550</v>
          </cell>
          <cell r="Q2834" t="str">
            <v>New Vehicle</v>
          </cell>
          <cell r="R2834" t="str">
            <v>New VehicleOther Semi-Fixed Expenses p.u</v>
          </cell>
          <cell r="S2834"/>
          <cell r="T2834"/>
          <cell r="U2834"/>
        </row>
        <row r="2835">
          <cell r="I2835" t="str">
            <v>Other Semi-Fixed Expenses p.u</v>
          </cell>
          <cell r="O2835"/>
          <cell r="P2835" t="str">
            <v>100-7550</v>
          </cell>
          <cell r="Q2835" t="str">
            <v>New Vehicle</v>
          </cell>
          <cell r="R2835" t="str">
            <v>New VehicleOther Semi-Fixed Expenses p.u</v>
          </cell>
          <cell r="S2835"/>
          <cell r="T2835"/>
          <cell r="U2835"/>
        </row>
        <row r="2836">
          <cell r="I2836" t="str">
            <v>Other Variable expenses p.u.</v>
          </cell>
          <cell r="O2836"/>
          <cell r="P2836" t="str">
            <v>200-7590</v>
          </cell>
          <cell r="Q2836" t="str">
            <v>New Vehicle</v>
          </cell>
          <cell r="R2836" t="str">
            <v>New VehicleOther Variable expenses p.u.</v>
          </cell>
          <cell r="S2836"/>
          <cell r="T2836"/>
          <cell r="U2836"/>
        </row>
        <row r="2837">
          <cell r="I2837" t="str">
            <v>Other Expenses as % of Sales</v>
          </cell>
          <cell r="O2837"/>
          <cell r="P2837" t="str">
            <v>936-7550</v>
          </cell>
          <cell r="Q2837" t="str">
            <v>Bridgestone</v>
          </cell>
          <cell r="R2837" t="str">
            <v>BridgestoneOther Expenses as % of Sales</v>
          </cell>
          <cell r="S2837"/>
          <cell r="T2837"/>
          <cell r="U2837"/>
        </row>
        <row r="2838">
          <cell r="I2838" t="str">
            <v>Other Expenses as % of Sales</v>
          </cell>
          <cell r="O2838"/>
          <cell r="P2838" t="str">
            <v>935-7550</v>
          </cell>
          <cell r="Q2838" t="str">
            <v>Bridgestone</v>
          </cell>
          <cell r="R2838" t="str">
            <v>BridgestoneOther Expenses as % of Sales</v>
          </cell>
          <cell r="S2838"/>
          <cell r="T2838"/>
          <cell r="U2838"/>
        </row>
        <row r="2839">
          <cell r="I2839" t="str">
            <v>Other Expenses as % of Sales</v>
          </cell>
          <cell r="O2839"/>
          <cell r="P2839" t="str">
            <v>147-7550</v>
          </cell>
          <cell r="Q2839" t="str">
            <v>Service</v>
          </cell>
          <cell r="R2839" t="str">
            <v>ServiceOther Expenses as % of Sales</v>
          </cell>
          <cell r="S2839"/>
          <cell r="T2839"/>
          <cell r="U2839"/>
        </row>
        <row r="2840">
          <cell r="I2840" t="str">
            <v>Other Expenses as % of Sales</v>
          </cell>
          <cell r="O2840"/>
          <cell r="P2840" t="str">
            <v>150-7550</v>
          </cell>
          <cell r="Q2840" t="str">
            <v>Retail Detailing</v>
          </cell>
          <cell r="R2840" t="str">
            <v>Retail DetailingOther Expenses as % of Sales</v>
          </cell>
          <cell r="S2840"/>
          <cell r="T2840"/>
          <cell r="U2840"/>
        </row>
        <row r="2841">
          <cell r="I2841" t="str">
            <v>Other Semi-Fixed expenses per retail</v>
          </cell>
          <cell r="O2841"/>
          <cell r="P2841" t="str">
            <v>121-7550</v>
          </cell>
          <cell r="Q2841" t="str">
            <v>Used Vehicle</v>
          </cell>
          <cell r="R2841" t="str">
            <v>Used VehicleOther Semi-Fixed expenses per retail</v>
          </cell>
          <cell r="S2841"/>
          <cell r="T2841"/>
          <cell r="U2841"/>
        </row>
        <row r="2842">
          <cell r="I2842" t="str">
            <v>Other Semi-Fixed expenses per retail</v>
          </cell>
          <cell r="O2842"/>
          <cell r="P2842" t="str">
            <v>221-7550</v>
          </cell>
          <cell r="Q2842" t="str">
            <v>Used Vehicle</v>
          </cell>
          <cell r="R2842" t="str">
            <v>Used VehicleOther Semi-Fixed expenses per retail</v>
          </cell>
          <cell r="S2842"/>
          <cell r="T2842"/>
          <cell r="U2842"/>
        </row>
        <row r="2843">
          <cell r="I2843" t="str">
            <v>Other Semi-Fixed expenses per retail</v>
          </cell>
          <cell r="O2843"/>
          <cell r="P2843" t="str">
            <v>410-7550</v>
          </cell>
          <cell r="Q2843" t="str">
            <v>Used Vehicle</v>
          </cell>
          <cell r="R2843" t="str">
            <v>Used VehicleOther Semi-Fixed expenses per retail</v>
          </cell>
          <cell r="S2843"/>
          <cell r="T2843"/>
          <cell r="U2843"/>
        </row>
        <row r="2844">
          <cell r="I2844" t="str">
            <v>Other Semi-Fixed expenses per retail</v>
          </cell>
          <cell r="O2844"/>
          <cell r="P2844" t="str">
            <v>420-7550</v>
          </cell>
          <cell r="Q2844" t="str">
            <v>Used Vehicle</v>
          </cell>
          <cell r="R2844" t="str">
            <v>Used VehicleOther Semi-Fixed expenses per retail</v>
          </cell>
          <cell r="S2844"/>
          <cell r="T2844"/>
          <cell r="U2844"/>
        </row>
        <row r="2845">
          <cell r="I2845" t="str">
            <v>Other Semi-Fixed expenses per retail</v>
          </cell>
          <cell r="O2845"/>
          <cell r="P2845" t="str">
            <v>421-7550</v>
          </cell>
          <cell r="Q2845" t="str">
            <v>Used Vehicle</v>
          </cell>
          <cell r="R2845" t="str">
            <v>Used VehicleOther Semi-Fixed expenses per retail</v>
          </cell>
          <cell r="S2845"/>
          <cell r="T2845"/>
          <cell r="U2845"/>
        </row>
        <row r="2846">
          <cell r="I2846" t="str">
            <v>Other Semi-Fixed expenses per retail</v>
          </cell>
          <cell r="O2846"/>
          <cell r="P2846" t="str">
            <v>310-7550</v>
          </cell>
          <cell r="Q2846" t="str">
            <v>Used Vehicle</v>
          </cell>
          <cell r="R2846" t="str">
            <v>Used VehicleOther Semi-Fixed expenses per retail</v>
          </cell>
          <cell r="S2846"/>
          <cell r="T2846"/>
          <cell r="U2846"/>
        </row>
        <row r="2847">
          <cell r="I2847" t="str">
            <v>Other Semi-Fixed expenses per retail</v>
          </cell>
          <cell r="O2847"/>
          <cell r="P2847" t="str">
            <v>321-7550</v>
          </cell>
          <cell r="Q2847" t="str">
            <v>Used Vehicle</v>
          </cell>
          <cell r="R2847" t="str">
            <v>Used VehicleOther Semi-Fixed expenses per retail</v>
          </cell>
          <cell r="S2847"/>
          <cell r="T2847"/>
          <cell r="U2847"/>
        </row>
        <row r="2848">
          <cell r="I2848" t="str">
            <v>Other Semi-Fixed expenses per retail</v>
          </cell>
          <cell r="O2848"/>
          <cell r="P2848" t="str">
            <v>122-7550</v>
          </cell>
          <cell r="Q2848" t="str">
            <v>LEX Used Vehicle</v>
          </cell>
          <cell r="R2848" t="str">
            <v>LEX Used VehicleOther Semi-Fixed expenses per retail</v>
          </cell>
          <cell r="S2848"/>
          <cell r="T2848"/>
          <cell r="U2848"/>
        </row>
        <row r="2849">
          <cell r="I2849" t="str">
            <v>Other Expenses as % of Sales</v>
          </cell>
          <cell r="O2849"/>
          <cell r="P2849" t="str">
            <v>130-7550</v>
          </cell>
          <cell r="Q2849" t="str">
            <v>Parts</v>
          </cell>
          <cell r="R2849" t="str">
            <v>PartsOther Expenses as % of Sales</v>
          </cell>
          <cell r="S2849"/>
          <cell r="T2849"/>
          <cell r="U2849"/>
        </row>
        <row r="2850">
          <cell r="I2850" t="str">
            <v>Other Expenses as % of Sales</v>
          </cell>
          <cell r="O2850"/>
          <cell r="P2850" t="str">
            <v>132-7550</v>
          </cell>
          <cell r="Q2850" t="str">
            <v>LEX Parts</v>
          </cell>
          <cell r="R2850" t="str">
            <v>LEX PartsOther Expenses as % of Sales</v>
          </cell>
          <cell r="S2850"/>
          <cell r="T2850"/>
          <cell r="U2850"/>
        </row>
        <row r="2851">
          <cell r="I2851" t="str">
            <v>Other Expenses as % of Sales</v>
          </cell>
          <cell r="O2851"/>
          <cell r="P2851" t="str">
            <v>140-7550</v>
          </cell>
          <cell r="Q2851" t="str">
            <v>Service</v>
          </cell>
          <cell r="R2851" t="str">
            <v>ServiceOther Expenses as % of Sales</v>
          </cell>
          <cell r="S2851"/>
          <cell r="T2851"/>
          <cell r="U2851"/>
        </row>
        <row r="2852">
          <cell r="I2852" t="str">
            <v>Other Expenses as % of Sales</v>
          </cell>
          <cell r="O2852"/>
          <cell r="P2852" t="str">
            <v>142-7550</v>
          </cell>
          <cell r="Q2852" t="str">
            <v>Lex Service</v>
          </cell>
          <cell r="R2852" t="str">
            <v>Lex ServiceOther Expenses as % of Sales</v>
          </cell>
          <cell r="S2852"/>
          <cell r="T2852"/>
          <cell r="U2852"/>
        </row>
        <row r="2853">
          <cell r="I2853" t="str">
            <v>Other Variable expenses p.u.</v>
          </cell>
          <cell r="O2853"/>
          <cell r="P2853" t="str">
            <v>112-7590</v>
          </cell>
          <cell r="Q2853" t="str">
            <v>LEX New Vehicle</v>
          </cell>
          <cell r="R2853" t="str">
            <v>LEX New VehicleOther Variable expenses p.u.</v>
          </cell>
          <cell r="S2853"/>
          <cell r="T2853"/>
          <cell r="U2853"/>
        </row>
        <row r="2854">
          <cell r="I2854" t="str">
            <v>Other Variable expenses p.u.</v>
          </cell>
          <cell r="O2854"/>
          <cell r="P2854" t="str">
            <v>100-7590</v>
          </cell>
          <cell r="Q2854" t="str">
            <v>New Vehicle</v>
          </cell>
          <cell r="R2854" t="str">
            <v>New VehicleOther Variable expenses p.u.</v>
          </cell>
          <cell r="S2854"/>
          <cell r="T2854"/>
          <cell r="U2854"/>
        </row>
        <row r="2855">
          <cell r="I2855" t="str">
            <v>Other Variable expenses p.u.</v>
          </cell>
          <cell r="O2855"/>
          <cell r="P2855" t="str">
            <v>200-7591</v>
          </cell>
          <cell r="Q2855" t="str">
            <v>New Vehicle</v>
          </cell>
          <cell r="R2855" t="str">
            <v>New VehicleOther Variable expenses p.u.</v>
          </cell>
          <cell r="S2855"/>
          <cell r="T2855"/>
          <cell r="U2855"/>
        </row>
        <row r="2856">
          <cell r="I2856" t="str">
            <v>Other Expenses as % of Sales</v>
          </cell>
          <cell r="O2856"/>
          <cell r="P2856" t="str">
            <v>440-7570</v>
          </cell>
          <cell r="Q2856" t="str">
            <v>Service</v>
          </cell>
          <cell r="R2856" t="str">
            <v>ServiceOther Expenses as % of Sales</v>
          </cell>
          <cell r="S2856"/>
          <cell r="T2856"/>
          <cell r="U2856"/>
        </row>
        <row r="2857">
          <cell r="I2857" t="str">
            <v>R&amp;M and Cleaning as % of Total Gross Profit</v>
          </cell>
          <cell r="O2857"/>
          <cell r="P2857" t="str">
            <v>210-7570</v>
          </cell>
          <cell r="Q2857" t="str">
            <v>Admin &amp; Other</v>
          </cell>
          <cell r="R2857" t="str">
            <v>Admin &amp; OtherR&amp;M and Cleaning as % of Total Gross Profit</v>
          </cell>
          <cell r="S2857"/>
          <cell r="T2857"/>
          <cell r="U2857"/>
        </row>
        <row r="2858">
          <cell r="I2858" t="str">
            <v>Other Overheads as % of Total Gross Profit</v>
          </cell>
          <cell r="O2858"/>
          <cell r="P2858" t="str">
            <v>220-7570</v>
          </cell>
          <cell r="Q2858" t="str">
            <v>Admin &amp; Other</v>
          </cell>
          <cell r="R2858" t="str">
            <v>Admin &amp; OtherOther Overheads as % of Total Gross Profit</v>
          </cell>
          <cell r="S2858"/>
          <cell r="T2858"/>
          <cell r="U2858"/>
        </row>
        <row r="2859">
          <cell r="I2859" t="str">
            <v>Other Expenses as % of Sales</v>
          </cell>
          <cell r="O2859"/>
          <cell r="P2859" t="str">
            <v>240-7570</v>
          </cell>
          <cell r="Q2859" t="str">
            <v>Service</v>
          </cell>
          <cell r="R2859" t="str">
            <v>ServiceOther Expenses as % of Sales</v>
          </cell>
          <cell r="S2859"/>
          <cell r="T2859"/>
          <cell r="U2859"/>
        </row>
        <row r="2860">
          <cell r="I2860" t="str">
            <v>Other Expenses as % of Sales</v>
          </cell>
          <cell r="O2860"/>
          <cell r="P2860" t="str">
            <v>150-7570</v>
          </cell>
          <cell r="Q2860" t="str">
            <v>Retail Detailing</v>
          </cell>
          <cell r="R2860" t="str">
            <v>Retail DetailingOther Expenses as % of Sales</v>
          </cell>
          <cell r="S2860"/>
          <cell r="T2860"/>
          <cell r="U2860"/>
        </row>
        <row r="2861">
          <cell r="I2861" t="str">
            <v>Other Overheads as % of Total Gross Profit</v>
          </cell>
          <cell r="O2861"/>
          <cell r="P2861" t="str">
            <v>120-7570</v>
          </cell>
          <cell r="Q2861" t="str">
            <v>Admin &amp; Other</v>
          </cell>
          <cell r="R2861" t="str">
            <v>Admin &amp; OtherOther Overheads as % of Total Gross Profit</v>
          </cell>
          <cell r="S2861"/>
          <cell r="T2861"/>
          <cell r="U2861"/>
        </row>
        <row r="2862">
          <cell r="I2862" t="str">
            <v>Other Overheads as % of Total Gross Profit</v>
          </cell>
          <cell r="O2862"/>
          <cell r="P2862" t="str">
            <v>121-7570</v>
          </cell>
          <cell r="Q2862" t="str">
            <v>Admin &amp; Other</v>
          </cell>
          <cell r="R2862" t="str">
            <v>Admin &amp; OtherOther Overheads as % of Total Gross Profit</v>
          </cell>
          <cell r="S2862"/>
          <cell r="T2862"/>
          <cell r="U2862"/>
        </row>
        <row r="2863">
          <cell r="I2863" t="str">
            <v>Other Overheads as % of Total Gross Profit</v>
          </cell>
          <cell r="O2863"/>
          <cell r="P2863" t="str">
            <v>420-7570</v>
          </cell>
          <cell r="Q2863" t="str">
            <v>Admin &amp; Other</v>
          </cell>
          <cell r="R2863" t="str">
            <v>Admin &amp; OtherOther Overheads as % of Total Gross Profit</v>
          </cell>
          <cell r="S2863"/>
          <cell r="T2863"/>
          <cell r="U2863"/>
        </row>
        <row r="2864">
          <cell r="I2864" t="str">
            <v>Other Expenses as % of Sales</v>
          </cell>
          <cell r="O2864"/>
          <cell r="P2864" t="str">
            <v>936-7570</v>
          </cell>
          <cell r="Q2864" t="str">
            <v>Bridgestone</v>
          </cell>
          <cell r="R2864" t="str">
            <v>BridgestoneOther Expenses as % of Sales</v>
          </cell>
          <cell r="S2864"/>
          <cell r="T2864"/>
          <cell r="U2864"/>
        </row>
        <row r="2865">
          <cell r="I2865" t="str">
            <v>Other Expenses as % of Sales</v>
          </cell>
          <cell r="O2865"/>
          <cell r="P2865" t="str">
            <v>935-7570</v>
          </cell>
          <cell r="Q2865" t="str">
            <v>Bridgestone</v>
          </cell>
          <cell r="R2865" t="str">
            <v>BridgestoneOther Expenses as % of Sales</v>
          </cell>
          <cell r="S2865"/>
          <cell r="T2865"/>
          <cell r="U2865"/>
        </row>
        <row r="2866">
          <cell r="I2866" t="str">
            <v>R&amp;M and Cleaning as % of Total Gross Profit</v>
          </cell>
          <cell r="O2866"/>
          <cell r="P2866" t="str">
            <v>122-7570</v>
          </cell>
          <cell r="Q2866" t="str">
            <v>LEX Admin &amp; Other</v>
          </cell>
          <cell r="R2866" t="str">
            <v>LEX Admin &amp; OtherR&amp;M and Cleaning as % of Total Gross Profit</v>
          </cell>
          <cell r="S2866"/>
          <cell r="T2866"/>
          <cell r="U2866"/>
        </row>
        <row r="2867">
          <cell r="I2867" t="str">
            <v>R&amp;M and Cleaning as % of Total Gross Profit</v>
          </cell>
          <cell r="O2867"/>
          <cell r="P2867" t="str">
            <v>162-7570</v>
          </cell>
          <cell r="Q2867" t="str">
            <v>LEX Admin &amp; Other</v>
          </cell>
          <cell r="R2867" t="str">
            <v>LEX Admin &amp; OtherR&amp;M and Cleaning as % of Total Gross Profit</v>
          </cell>
          <cell r="S2867"/>
          <cell r="T2867"/>
          <cell r="U2867"/>
        </row>
        <row r="2868">
          <cell r="I2868" t="str">
            <v>R&amp;M and Cleaning as % of Total Gross Profit</v>
          </cell>
          <cell r="O2868"/>
          <cell r="P2868" t="str">
            <v>430-7570</v>
          </cell>
          <cell r="Q2868" t="str">
            <v>Admin &amp; Other</v>
          </cell>
          <cell r="R2868" t="str">
            <v>Admin &amp; OtherR&amp;M and Cleaning as % of Total Gross Profit</v>
          </cell>
          <cell r="S2868"/>
          <cell r="T2868"/>
          <cell r="U2868"/>
        </row>
        <row r="2869">
          <cell r="I2869" t="str">
            <v>R&amp;M and Cleaning as % of Total Gross Profit</v>
          </cell>
          <cell r="O2869"/>
          <cell r="P2869" t="str">
            <v>230-7570</v>
          </cell>
          <cell r="Q2869" t="str">
            <v>Admin &amp; Other</v>
          </cell>
          <cell r="R2869" t="str">
            <v>Admin &amp; OtherR&amp;M and Cleaning as % of Total Gross Profit</v>
          </cell>
          <cell r="S2869"/>
          <cell r="T2869"/>
          <cell r="U2869"/>
        </row>
        <row r="2870">
          <cell r="I2870" t="str">
            <v>R&amp;M and Cleaning as % of Total Gross Profit</v>
          </cell>
          <cell r="O2870"/>
          <cell r="P2870" t="str">
            <v>200-7570</v>
          </cell>
          <cell r="Q2870" t="str">
            <v>Admin &amp; Other</v>
          </cell>
          <cell r="R2870" t="str">
            <v>Admin &amp; OtherR&amp;M and Cleaning as % of Total Gross Profit</v>
          </cell>
          <cell r="S2870"/>
          <cell r="T2870"/>
          <cell r="U2870"/>
        </row>
        <row r="2871">
          <cell r="I2871" t="str">
            <v>R&amp;M and Cleaning as % of Total Gross Profit</v>
          </cell>
          <cell r="O2871"/>
          <cell r="P2871" t="str">
            <v>221-7570</v>
          </cell>
          <cell r="Q2871" t="str">
            <v>Admin &amp; Other</v>
          </cell>
          <cell r="R2871" t="str">
            <v>Admin &amp; OtherR&amp;M and Cleaning as % of Total Gross Profit</v>
          </cell>
          <cell r="S2871"/>
          <cell r="T2871"/>
          <cell r="U2871"/>
        </row>
        <row r="2872">
          <cell r="I2872" t="str">
            <v>R&amp;M and Cleaning as % of Total Gross Profit</v>
          </cell>
          <cell r="O2872"/>
          <cell r="P2872" t="str">
            <v>260-7570</v>
          </cell>
          <cell r="Q2872" t="str">
            <v>Admin &amp; Other</v>
          </cell>
          <cell r="R2872" t="str">
            <v>Admin &amp; OtherR&amp;M and Cleaning as % of Total Gross Profit</v>
          </cell>
          <cell r="S2872"/>
          <cell r="T2872"/>
          <cell r="U2872"/>
        </row>
        <row r="2873">
          <cell r="I2873" t="str">
            <v>R&amp;M and Cleaning as % of Total Gross Profit</v>
          </cell>
          <cell r="O2873"/>
          <cell r="P2873" t="str">
            <v>400-7570</v>
          </cell>
          <cell r="Q2873" t="str">
            <v>Admin &amp; Other</v>
          </cell>
          <cell r="R2873" t="str">
            <v>Admin &amp; OtherR&amp;M and Cleaning as % of Total Gross Profit</v>
          </cell>
          <cell r="S2873"/>
          <cell r="T2873"/>
          <cell r="U2873"/>
        </row>
        <row r="2874">
          <cell r="I2874" t="str">
            <v>R&amp;M and Cleaning as % of Total Gross Profit</v>
          </cell>
          <cell r="O2874"/>
          <cell r="P2874" t="str">
            <v>410-7570</v>
          </cell>
          <cell r="Q2874" t="str">
            <v>Admin &amp; Other</v>
          </cell>
          <cell r="R2874" t="str">
            <v>Admin &amp; OtherR&amp;M and Cleaning as % of Total Gross Profit</v>
          </cell>
          <cell r="S2874"/>
          <cell r="T2874"/>
          <cell r="U2874"/>
        </row>
        <row r="2875">
          <cell r="I2875" t="str">
            <v>R&amp;M and Cleaning as % of Total Gross Profit</v>
          </cell>
          <cell r="O2875"/>
          <cell r="P2875" t="str">
            <v>421-7570</v>
          </cell>
          <cell r="Q2875" t="str">
            <v>Admin &amp; Other</v>
          </cell>
          <cell r="R2875" t="str">
            <v>Admin &amp; OtherR&amp;M and Cleaning as % of Total Gross Profit</v>
          </cell>
          <cell r="S2875"/>
          <cell r="T2875"/>
          <cell r="U2875"/>
        </row>
        <row r="2876">
          <cell r="I2876" t="str">
            <v>R&amp;M and Cleaning as % of Total Gross Profit</v>
          </cell>
          <cell r="O2876"/>
          <cell r="P2876" t="str">
            <v>460-7570</v>
          </cell>
          <cell r="Q2876" t="str">
            <v>Admin &amp; Other</v>
          </cell>
          <cell r="R2876" t="str">
            <v>Admin &amp; OtherR&amp;M and Cleaning as % of Total Gross Profit</v>
          </cell>
          <cell r="S2876"/>
          <cell r="T2876"/>
          <cell r="U2876"/>
        </row>
        <row r="2877">
          <cell r="I2877" t="str">
            <v>R&amp;M and Cleaning as % of Total Gross Profit</v>
          </cell>
          <cell r="O2877"/>
          <cell r="P2877" t="str">
            <v>300-7570</v>
          </cell>
          <cell r="Q2877" t="str">
            <v>Admin &amp; Other</v>
          </cell>
          <cell r="R2877" t="str">
            <v>Admin &amp; OtherR&amp;M and Cleaning as % of Total Gross Profit</v>
          </cell>
          <cell r="S2877"/>
          <cell r="T2877"/>
          <cell r="U2877"/>
        </row>
        <row r="2878">
          <cell r="I2878" t="str">
            <v>R&amp;M and Cleaning as % of Total Gross Profit</v>
          </cell>
          <cell r="O2878"/>
          <cell r="P2878" t="str">
            <v>310-7570</v>
          </cell>
          <cell r="Q2878" t="str">
            <v>Admin &amp; Other</v>
          </cell>
          <cell r="R2878" t="str">
            <v>Admin &amp; OtherR&amp;M and Cleaning as % of Total Gross Profit</v>
          </cell>
          <cell r="S2878"/>
          <cell r="T2878"/>
          <cell r="U2878"/>
        </row>
        <row r="2879">
          <cell r="I2879" t="str">
            <v>R&amp;M and Cleaning as % of Total Gross Profit</v>
          </cell>
          <cell r="O2879"/>
          <cell r="P2879" t="str">
            <v>321-7570</v>
          </cell>
          <cell r="Q2879" t="str">
            <v>Admin &amp; Other</v>
          </cell>
          <cell r="R2879" t="str">
            <v>Admin &amp; OtherR&amp;M and Cleaning as % of Total Gross Profit</v>
          </cell>
          <cell r="S2879"/>
          <cell r="T2879"/>
          <cell r="U2879"/>
        </row>
        <row r="2880">
          <cell r="I2880" t="str">
            <v>R&amp;M and Cleaning as % of Total Gross Profit</v>
          </cell>
          <cell r="O2880"/>
          <cell r="P2880" t="str">
            <v>330-7570</v>
          </cell>
          <cell r="Q2880" t="str">
            <v>Admin &amp; Other</v>
          </cell>
          <cell r="R2880" t="str">
            <v>Admin &amp; OtherR&amp;M and Cleaning as % of Total Gross Profit</v>
          </cell>
          <cell r="S2880"/>
          <cell r="T2880"/>
          <cell r="U2880"/>
        </row>
        <row r="2881">
          <cell r="I2881" t="str">
            <v>R&amp;M and Cleaning as % of Total Gross Profit</v>
          </cell>
          <cell r="O2881"/>
          <cell r="P2881" t="str">
            <v>160-7570</v>
          </cell>
          <cell r="Q2881" t="str">
            <v>Admin &amp; Other</v>
          </cell>
          <cell r="R2881" t="str">
            <v>Admin &amp; OtherR&amp;M and Cleaning as % of Total Gross Profit</v>
          </cell>
          <cell r="S2881"/>
          <cell r="T2881"/>
          <cell r="U2881"/>
        </row>
        <row r="2882">
          <cell r="I2882" t="str">
            <v>Other Expenses as % of Sales</v>
          </cell>
          <cell r="O2882"/>
          <cell r="P2882" t="str">
            <v>340-7570</v>
          </cell>
          <cell r="Q2882" t="str">
            <v>Service</v>
          </cell>
          <cell r="R2882" t="str">
            <v>ServiceOther Expenses as % of Sales</v>
          </cell>
          <cell r="S2882"/>
          <cell r="T2882"/>
          <cell r="U2882"/>
        </row>
        <row r="2883">
          <cell r="I2883" t="str">
            <v>Other Expenses as % of Sales</v>
          </cell>
          <cell r="O2883"/>
          <cell r="P2883" t="str">
            <v>147-7570</v>
          </cell>
          <cell r="Q2883" t="str">
            <v>Service</v>
          </cell>
          <cell r="R2883" t="str">
            <v>ServiceOther Expenses as % of Sales</v>
          </cell>
          <cell r="S2883"/>
          <cell r="T2883"/>
          <cell r="U2883"/>
        </row>
        <row r="2884">
          <cell r="I2884" t="str">
            <v>R&amp;M and Cleaning as % of Total Gross Profit</v>
          </cell>
          <cell r="O2884"/>
          <cell r="P2884" t="str">
            <v>132-7570</v>
          </cell>
          <cell r="Q2884" t="str">
            <v>LEX Admin &amp; Other</v>
          </cell>
          <cell r="R2884" t="str">
            <v>LEX Admin &amp; OtherR&amp;M and Cleaning as % of Total Gross Profit</v>
          </cell>
          <cell r="S2884"/>
          <cell r="T2884"/>
          <cell r="U2884"/>
        </row>
        <row r="2885">
          <cell r="I2885" t="str">
            <v>R&amp;M and Cleaning as % of Total Gross Profit</v>
          </cell>
          <cell r="O2885"/>
          <cell r="P2885" t="str">
            <v>130-7570</v>
          </cell>
          <cell r="Q2885" t="str">
            <v>Admin &amp; Other</v>
          </cell>
          <cell r="R2885" t="str">
            <v>Admin &amp; OtherR&amp;M and Cleaning as % of Total Gross Profit</v>
          </cell>
          <cell r="S2885"/>
          <cell r="T2885"/>
          <cell r="U2885"/>
        </row>
        <row r="2886">
          <cell r="I2886" t="str">
            <v>Other Expenses as % of Sales</v>
          </cell>
          <cell r="O2886"/>
          <cell r="P2886" t="str">
            <v>140-7570</v>
          </cell>
          <cell r="Q2886" t="str">
            <v>Service</v>
          </cell>
          <cell r="R2886" t="str">
            <v>ServiceOther Expenses as % of Sales</v>
          </cell>
          <cell r="S2886"/>
          <cell r="T2886"/>
          <cell r="U2886"/>
        </row>
        <row r="2887">
          <cell r="I2887" t="str">
            <v>Other Expenses as % of Sales</v>
          </cell>
          <cell r="O2887"/>
          <cell r="P2887" t="str">
            <v>142-7570</v>
          </cell>
          <cell r="Q2887" t="str">
            <v>Lex Service</v>
          </cell>
          <cell r="R2887" t="str">
            <v>Lex ServiceOther Expenses as % of Sales</v>
          </cell>
          <cell r="S2887"/>
          <cell r="T2887"/>
          <cell r="U2887"/>
        </row>
        <row r="2888">
          <cell r="I2888" t="str">
            <v>R&amp;M and Cleaning as % of Total Gross Profit</v>
          </cell>
          <cell r="O2888"/>
          <cell r="P2888" t="str">
            <v>112-7570</v>
          </cell>
          <cell r="Q2888" t="str">
            <v>LEX Admin &amp; Other</v>
          </cell>
          <cell r="R2888" t="str">
            <v>LEX Admin &amp; OtherR&amp;M and Cleaning as % of Total Gross Profit</v>
          </cell>
          <cell r="S2888"/>
          <cell r="T2888"/>
          <cell r="U2888"/>
        </row>
        <row r="2889">
          <cell r="I2889" t="str">
            <v>R&amp;M and Cleaning as % of Total Gross Profit</v>
          </cell>
          <cell r="O2889"/>
          <cell r="P2889" t="str">
            <v>110-7570</v>
          </cell>
          <cell r="Q2889" t="str">
            <v>Admin &amp; Other</v>
          </cell>
          <cell r="R2889" t="str">
            <v>Admin &amp; OtherR&amp;M and Cleaning as % of Total Gross Profit</v>
          </cell>
          <cell r="S2889"/>
          <cell r="T2889"/>
          <cell r="U2889"/>
        </row>
        <row r="2890">
          <cell r="I2890" t="str">
            <v>R&amp;M and Cleaning as % of Total Gross Profit</v>
          </cell>
          <cell r="O2890"/>
          <cell r="P2890" t="str">
            <v>100-7570</v>
          </cell>
          <cell r="Q2890" t="str">
            <v>Admin &amp; Other</v>
          </cell>
          <cell r="R2890" t="str">
            <v>Admin &amp; OtherR&amp;M and Cleaning as % of Total Gross Profit</v>
          </cell>
          <cell r="S2890"/>
          <cell r="T2890"/>
          <cell r="U2890"/>
        </row>
        <row r="2891">
          <cell r="I2891" t="str">
            <v>Other Expenses as % of Sales</v>
          </cell>
          <cell r="O2891"/>
          <cell r="P2891" t="str">
            <v>935-7590</v>
          </cell>
          <cell r="Q2891" t="str">
            <v>Bridgestone</v>
          </cell>
          <cell r="R2891" t="str">
            <v>BridgestoneOther Expenses as % of Sales</v>
          </cell>
          <cell r="S2891"/>
          <cell r="T2891"/>
          <cell r="U2891"/>
        </row>
        <row r="2892">
          <cell r="I2892" t="str">
            <v>Other Expenses per vehicle retailed</v>
          </cell>
          <cell r="O2892"/>
          <cell r="P2892" t="str">
            <v>162-7590</v>
          </cell>
          <cell r="Q2892" t="str">
            <v>LEX F&amp;I</v>
          </cell>
          <cell r="R2892" t="str">
            <v>LEX F&amp;IOther Expenses per vehicle retailed</v>
          </cell>
          <cell r="S2892"/>
          <cell r="T2892"/>
          <cell r="U2892"/>
        </row>
        <row r="2893">
          <cell r="I2893" t="str">
            <v>Other Variable expenses per retail</v>
          </cell>
          <cell r="O2893"/>
          <cell r="P2893" t="str">
            <v>122-7590</v>
          </cell>
          <cell r="Q2893" t="str">
            <v>LEX Used Vehicle</v>
          </cell>
          <cell r="R2893" t="str">
            <v>LEX Used VehicleOther Variable expenses per retail</v>
          </cell>
          <cell r="S2893"/>
          <cell r="T2893"/>
          <cell r="U2893"/>
        </row>
        <row r="2894">
          <cell r="I2894" t="str">
            <v>Other Variable expenses p.u.</v>
          </cell>
          <cell r="O2894"/>
          <cell r="P2894" t="str">
            <v>112-7591</v>
          </cell>
          <cell r="Q2894" t="str">
            <v>LEX New Vehicle</v>
          </cell>
          <cell r="R2894" t="str">
            <v>LEX New VehicleOther Variable expenses p.u.</v>
          </cell>
          <cell r="S2894"/>
          <cell r="T2894"/>
          <cell r="U2894"/>
        </row>
        <row r="2895">
          <cell r="I2895" t="str">
            <v>Other Expenses as % of Sales</v>
          </cell>
          <cell r="O2895"/>
          <cell r="P2895" t="str">
            <v>936-7590</v>
          </cell>
          <cell r="Q2895" t="str">
            <v>Bridgestone</v>
          </cell>
          <cell r="R2895" t="str">
            <v>BridgestoneOther Expenses as % of Sales</v>
          </cell>
          <cell r="S2895"/>
          <cell r="T2895"/>
          <cell r="U2895"/>
        </row>
        <row r="2896">
          <cell r="I2896" t="str">
            <v>Other Expenses as % of Sales</v>
          </cell>
          <cell r="O2896"/>
          <cell r="P2896" t="str">
            <v>240-7590</v>
          </cell>
          <cell r="Q2896" t="str">
            <v>Service</v>
          </cell>
          <cell r="R2896" t="str">
            <v>ServiceOther Expenses as % of Sales</v>
          </cell>
          <cell r="S2896"/>
          <cell r="T2896"/>
          <cell r="U2896"/>
        </row>
        <row r="2897">
          <cell r="I2897" t="str">
            <v>Other Expenses as % of Sales</v>
          </cell>
          <cell r="O2897"/>
          <cell r="P2897" t="str">
            <v>440-7590</v>
          </cell>
          <cell r="Q2897" t="str">
            <v>Service</v>
          </cell>
          <cell r="R2897" t="str">
            <v>ServiceOther Expenses as % of Sales</v>
          </cell>
          <cell r="S2897"/>
          <cell r="T2897"/>
          <cell r="U2897"/>
        </row>
        <row r="2898">
          <cell r="I2898" t="str">
            <v>Other Expenses as % of Sales</v>
          </cell>
          <cell r="O2898"/>
          <cell r="P2898" t="str">
            <v>140-7590</v>
          </cell>
          <cell r="Q2898" t="str">
            <v>Service</v>
          </cell>
          <cell r="R2898" t="str">
            <v>ServiceOther Expenses as % of Sales</v>
          </cell>
          <cell r="S2898"/>
          <cell r="T2898"/>
          <cell r="U2898"/>
        </row>
        <row r="2899">
          <cell r="I2899" t="str">
            <v>Other Expenses as % of Sales</v>
          </cell>
          <cell r="O2899"/>
          <cell r="P2899" t="str">
            <v>147-7590</v>
          </cell>
          <cell r="Q2899" t="str">
            <v>Service</v>
          </cell>
          <cell r="R2899" t="str">
            <v>ServiceOther Expenses as % of Sales</v>
          </cell>
          <cell r="S2899"/>
          <cell r="T2899"/>
          <cell r="U2899"/>
        </row>
        <row r="2900">
          <cell r="I2900" t="str">
            <v>Other Variable expenses per retail</v>
          </cell>
          <cell r="O2900"/>
          <cell r="P2900" t="str">
            <v>210-7590</v>
          </cell>
          <cell r="Q2900" t="str">
            <v>Used Vehicle</v>
          </cell>
          <cell r="R2900" t="str">
            <v>Used VehicleOther Variable expenses per retail</v>
          </cell>
          <cell r="S2900"/>
          <cell r="T2900"/>
          <cell r="U2900"/>
        </row>
        <row r="2901">
          <cell r="I2901" t="str">
            <v>Other Variable expenses per retail</v>
          </cell>
          <cell r="O2901"/>
          <cell r="P2901" t="str">
            <v>220-7590</v>
          </cell>
          <cell r="Q2901" t="str">
            <v>Used Vehicle</v>
          </cell>
          <cell r="R2901" t="str">
            <v>Used VehicleOther Variable expenses per retail</v>
          </cell>
          <cell r="S2901"/>
          <cell r="T2901"/>
          <cell r="U2901"/>
        </row>
        <row r="2902">
          <cell r="I2902" t="str">
            <v>Other Variable expenses per retail</v>
          </cell>
          <cell r="O2902"/>
          <cell r="P2902" t="str">
            <v>120-7590</v>
          </cell>
          <cell r="Q2902" t="str">
            <v>Used Vehicle</v>
          </cell>
          <cell r="R2902" t="str">
            <v>Used VehicleOther Variable expenses per retail</v>
          </cell>
          <cell r="S2902"/>
          <cell r="T2902"/>
          <cell r="U2902"/>
        </row>
        <row r="2903">
          <cell r="I2903" t="str">
            <v>Other Variable expenses per retail</v>
          </cell>
          <cell r="O2903"/>
          <cell r="P2903" t="str">
            <v>121-7590</v>
          </cell>
          <cell r="Q2903" t="str">
            <v>Used Vehicle</v>
          </cell>
          <cell r="R2903" t="str">
            <v>Used VehicleOther Variable expenses per retail</v>
          </cell>
          <cell r="S2903"/>
          <cell r="T2903"/>
          <cell r="U2903"/>
        </row>
        <row r="2904">
          <cell r="I2904" t="str">
            <v>Trade Sales Gross Profit % of Sales</v>
          </cell>
          <cell r="O2904"/>
          <cell r="P2904" t="str">
            <v>132-7590</v>
          </cell>
          <cell r="Q2904" t="str">
            <v>LEX Parts</v>
          </cell>
          <cell r="R2904" t="str">
            <v>LEX PartsTrade Sales Gross Profit % of Sales</v>
          </cell>
          <cell r="S2904"/>
          <cell r="T2904"/>
          <cell r="U2904"/>
        </row>
        <row r="2905">
          <cell r="I2905" t="str">
            <v>Trade Sales Gross Profit % of Sales</v>
          </cell>
          <cell r="O2905"/>
          <cell r="P2905" t="str">
            <v>130-7590</v>
          </cell>
          <cell r="Q2905" t="str">
            <v>Parts</v>
          </cell>
          <cell r="R2905" t="str">
            <v>PartsTrade Sales Gross Profit % of Sales</v>
          </cell>
          <cell r="S2905"/>
          <cell r="T2905"/>
          <cell r="U2905"/>
        </row>
        <row r="2906">
          <cell r="I2906" t="str">
            <v>Other Expenses as % of Sales</v>
          </cell>
          <cell r="O2906"/>
          <cell r="P2906" t="str">
            <v>142-7590</v>
          </cell>
          <cell r="Q2906" t="str">
            <v>Lex Service</v>
          </cell>
          <cell r="R2906" t="str">
            <v>Lex ServiceOther Expenses as % of Sales</v>
          </cell>
          <cell r="S2906"/>
          <cell r="T2906"/>
          <cell r="U2906"/>
        </row>
        <row r="2907">
          <cell r="I2907" t="str">
            <v>Other Variable expenses p.u.</v>
          </cell>
          <cell r="O2907"/>
          <cell r="P2907" t="str">
            <v>400-7592</v>
          </cell>
          <cell r="Q2907" t="str">
            <v>New Vehicle</v>
          </cell>
          <cell r="R2907" t="str">
            <v>New VehicleOther Variable expenses p.u.</v>
          </cell>
          <cell r="S2907"/>
          <cell r="T2907"/>
          <cell r="U2907"/>
        </row>
        <row r="2908">
          <cell r="I2908" t="str">
            <v>Demo Expenses (incl. interest) p.u.</v>
          </cell>
          <cell r="O2908"/>
          <cell r="P2908" t="str">
            <v>210-7630</v>
          </cell>
          <cell r="Q2908" t="str">
            <v>New Vehicle</v>
          </cell>
          <cell r="R2908" t="str">
            <v>New VehicleDemo Expenses (incl. interest) p.u.</v>
          </cell>
          <cell r="S2908"/>
          <cell r="T2908"/>
          <cell r="U2908"/>
        </row>
        <row r="2909">
          <cell r="I2909" t="str">
            <v>Other Variable expenses per retail</v>
          </cell>
          <cell r="O2909"/>
          <cell r="P2909" t="str">
            <v>110-7590</v>
          </cell>
          <cell r="Q2909" t="str">
            <v>Used Vehicle</v>
          </cell>
          <cell r="R2909" t="str">
            <v>Used VehicleOther Variable expenses per retail</v>
          </cell>
          <cell r="S2909"/>
          <cell r="T2909"/>
          <cell r="U2909"/>
        </row>
        <row r="2910">
          <cell r="I2910" t="str">
            <v>Trade Sales Gross Profit % of Sales</v>
          </cell>
          <cell r="O2910"/>
          <cell r="P2910" t="str">
            <v>430-7590</v>
          </cell>
          <cell r="Q2910" t="str">
            <v>Parts</v>
          </cell>
          <cell r="R2910" t="str">
            <v>PartsTrade Sales Gross Profit % of Sales</v>
          </cell>
          <cell r="S2910"/>
          <cell r="T2910"/>
          <cell r="U2910"/>
        </row>
        <row r="2911">
          <cell r="I2911" t="str">
            <v>Trade Sales Gross Profit % of Sales</v>
          </cell>
          <cell r="O2911"/>
          <cell r="P2911" t="str">
            <v>330-7590</v>
          </cell>
          <cell r="Q2911" t="str">
            <v>Parts</v>
          </cell>
          <cell r="R2911" t="str">
            <v>PartsTrade Sales Gross Profit % of Sales</v>
          </cell>
          <cell r="S2911"/>
          <cell r="T2911"/>
          <cell r="U2911"/>
        </row>
        <row r="2912">
          <cell r="I2912" t="str">
            <v>Trade Sales Gross Profit % of Sales</v>
          </cell>
          <cell r="O2912"/>
          <cell r="P2912" t="str">
            <v>230-7590</v>
          </cell>
          <cell r="Q2912" t="str">
            <v>Parts</v>
          </cell>
          <cell r="R2912" t="str">
            <v>PartsTrade Sales Gross Profit % of Sales</v>
          </cell>
          <cell r="S2912"/>
          <cell r="T2912"/>
          <cell r="U2912"/>
        </row>
        <row r="2913">
          <cell r="I2913" t="str">
            <v>Other Variable expenses per retail</v>
          </cell>
          <cell r="O2913"/>
          <cell r="P2913" t="str">
            <v>122-7591</v>
          </cell>
          <cell r="Q2913" t="str">
            <v>LEX Used Vehicle</v>
          </cell>
          <cell r="R2913" t="str">
            <v>LEX Used VehicleOther Variable expenses per retail</v>
          </cell>
          <cell r="S2913"/>
          <cell r="T2913"/>
          <cell r="U2913"/>
        </row>
        <row r="2914">
          <cell r="I2914" t="str">
            <v>Demo Expenses (incl. interest) p.u.</v>
          </cell>
          <cell r="O2914"/>
          <cell r="P2914" t="str">
            <v>200-7630</v>
          </cell>
          <cell r="Q2914" t="str">
            <v>New Vehicle</v>
          </cell>
          <cell r="R2914" t="str">
            <v>New VehicleDemo Expenses (incl. interest) p.u.</v>
          </cell>
          <cell r="S2914"/>
          <cell r="T2914"/>
          <cell r="U2914"/>
        </row>
        <row r="2915">
          <cell r="I2915" t="str">
            <v>Other Overheads as % of Total Gross Profit</v>
          </cell>
          <cell r="O2915"/>
          <cell r="P2915" t="str">
            <v>170-7591</v>
          </cell>
          <cell r="Q2915" t="str">
            <v>Admin &amp; Other</v>
          </cell>
          <cell r="R2915" t="str">
            <v>Admin &amp; OtherOther Overheads as % of Total Gross Profit</v>
          </cell>
          <cell r="S2915"/>
          <cell r="T2915"/>
          <cell r="U2915"/>
        </row>
        <row r="2916">
          <cell r="I2916" t="str">
            <v>Trade Sales Gross Profit % of Sales</v>
          </cell>
          <cell r="O2916"/>
          <cell r="P2916" t="str">
            <v>230-7591</v>
          </cell>
          <cell r="Q2916" t="str">
            <v>Parts</v>
          </cell>
          <cell r="R2916" t="str">
            <v>PartsTrade Sales Gross Profit % of Sales</v>
          </cell>
          <cell r="S2916"/>
          <cell r="T2916"/>
          <cell r="U2916"/>
        </row>
        <row r="2917">
          <cell r="I2917" t="str">
            <v>Trade Sales Gross Profit % of Sales</v>
          </cell>
          <cell r="O2917"/>
          <cell r="P2917" t="str">
            <v>430-7591</v>
          </cell>
          <cell r="Q2917" t="str">
            <v>Parts</v>
          </cell>
          <cell r="R2917" t="str">
            <v>PartsTrade Sales Gross Profit % of Sales</v>
          </cell>
          <cell r="S2917"/>
          <cell r="T2917"/>
          <cell r="U2917"/>
        </row>
        <row r="2918">
          <cell r="I2918" t="str">
            <v>Trade Sales Gross Profit % of Sales</v>
          </cell>
          <cell r="O2918"/>
          <cell r="P2918" t="str">
            <v>330-7591</v>
          </cell>
          <cell r="Q2918" t="str">
            <v>Parts</v>
          </cell>
          <cell r="R2918" t="str">
            <v>PartsTrade Sales Gross Profit % of Sales</v>
          </cell>
          <cell r="S2918"/>
          <cell r="T2918"/>
          <cell r="U2918"/>
        </row>
        <row r="2919">
          <cell r="I2919" t="str">
            <v>Other Expenses as % of Sales</v>
          </cell>
          <cell r="O2919"/>
          <cell r="P2919" t="str">
            <v>147-7591</v>
          </cell>
          <cell r="Q2919" t="str">
            <v>Service</v>
          </cell>
          <cell r="R2919" t="str">
            <v>ServiceOther Expenses as % of Sales</v>
          </cell>
          <cell r="S2919"/>
          <cell r="T2919"/>
          <cell r="U2919"/>
        </row>
        <row r="2920">
          <cell r="I2920" t="str">
            <v>Other Variable expenses per retail</v>
          </cell>
          <cell r="O2920"/>
          <cell r="P2920" t="str">
            <v>210-7591</v>
          </cell>
          <cell r="Q2920" t="str">
            <v>Used Vehicle</v>
          </cell>
          <cell r="R2920" t="str">
            <v>Used VehicleOther Variable expenses per retail</v>
          </cell>
          <cell r="S2920"/>
          <cell r="T2920"/>
          <cell r="U2920"/>
        </row>
        <row r="2921">
          <cell r="I2921" t="str">
            <v>Other Variable expenses per retail</v>
          </cell>
          <cell r="O2921"/>
          <cell r="P2921" t="str">
            <v>220-7591</v>
          </cell>
          <cell r="Q2921" t="str">
            <v>Used Vehicle</v>
          </cell>
          <cell r="R2921" t="str">
            <v>Used VehicleOther Variable expenses per retail</v>
          </cell>
          <cell r="S2921"/>
          <cell r="T2921"/>
          <cell r="U2921"/>
        </row>
        <row r="2922">
          <cell r="I2922" t="str">
            <v>Trade Sales Gross Profit % of Sales</v>
          </cell>
          <cell r="O2922"/>
          <cell r="P2922" t="str">
            <v>132-7591</v>
          </cell>
          <cell r="Q2922" t="str">
            <v>LEX Parts</v>
          </cell>
          <cell r="R2922" t="str">
            <v>LEX PartsTrade Sales Gross Profit % of Sales</v>
          </cell>
          <cell r="S2922"/>
          <cell r="T2922"/>
          <cell r="U2922"/>
        </row>
        <row r="2923">
          <cell r="I2923" t="str">
            <v>Trade Sales Gross Profit % of Sales</v>
          </cell>
          <cell r="O2923"/>
          <cell r="P2923" t="str">
            <v>130-7591</v>
          </cell>
          <cell r="Q2923" t="str">
            <v>Parts</v>
          </cell>
          <cell r="R2923" t="str">
            <v>PartsTrade Sales Gross Profit % of Sales</v>
          </cell>
          <cell r="S2923"/>
          <cell r="T2923"/>
          <cell r="U2923"/>
        </row>
        <row r="2924">
          <cell r="I2924" t="str">
            <v>Demo Expenses (incl. interest) p.u.</v>
          </cell>
          <cell r="O2924"/>
          <cell r="P2924" t="str">
            <v>400-7630</v>
          </cell>
          <cell r="Q2924" t="str">
            <v>New Vehicle</v>
          </cell>
          <cell r="R2924" t="str">
            <v>New VehicleDemo Expenses (incl. interest) p.u.</v>
          </cell>
          <cell r="S2924"/>
          <cell r="T2924"/>
          <cell r="U2924"/>
        </row>
        <row r="2925">
          <cell r="I2925" t="str">
            <v>Trade Sales Gross Profit % of Sales</v>
          </cell>
          <cell r="O2925"/>
          <cell r="P2925" t="str">
            <v>230-7592</v>
          </cell>
          <cell r="Q2925" t="str">
            <v>Parts</v>
          </cell>
          <cell r="R2925" t="str">
            <v>PartsTrade Sales Gross Profit % of Sales</v>
          </cell>
          <cell r="S2925"/>
          <cell r="T2925"/>
          <cell r="U2925"/>
        </row>
        <row r="2926">
          <cell r="I2926" t="str">
            <v>Trade Sales Gross Profit % of Sales</v>
          </cell>
          <cell r="O2926"/>
          <cell r="P2926" t="str">
            <v>330-7592</v>
          </cell>
          <cell r="Q2926" t="str">
            <v>Parts</v>
          </cell>
          <cell r="R2926" t="str">
            <v>PartsTrade Sales Gross Profit % of Sales</v>
          </cell>
          <cell r="S2926"/>
          <cell r="T2926"/>
          <cell r="U2926"/>
        </row>
        <row r="2927">
          <cell r="I2927" t="str">
            <v>Trade Sales Gross Profit % of Sales</v>
          </cell>
          <cell r="O2927"/>
          <cell r="P2927" t="str">
            <v>430-7592</v>
          </cell>
          <cell r="Q2927" t="str">
            <v>Parts</v>
          </cell>
          <cell r="R2927" t="str">
            <v>PartsTrade Sales Gross Profit % of Sales</v>
          </cell>
          <cell r="S2927"/>
          <cell r="T2927"/>
          <cell r="U2927"/>
        </row>
        <row r="2928">
          <cell r="I2928" t="str">
            <v>Other Overheads as % of Total Gross Profit</v>
          </cell>
          <cell r="O2928"/>
          <cell r="P2928" t="str">
            <v>170-7592</v>
          </cell>
          <cell r="Q2928" t="str">
            <v>Admin &amp; Other</v>
          </cell>
          <cell r="R2928" t="str">
            <v>Admin &amp; OtherOther Overheads as % of Total Gross Profit</v>
          </cell>
          <cell r="S2928"/>
          <cell r="T2928"/>
          <cell r="U2928"/>
        </row>
        <row r="2929">
          <cell r="I2929" t="str">
            <v>Demo Expenses (incl. interest) p.u.</v>
          </cell>
          <cell r="O2929"/>
          <cell r="P2929" t="str">
            <v>410-7630</v>
          </cell>
          <cell r="Q2929" t="str">
            <v>New Vehicle</v>
          </cell>
          <cell r="R2929" t="str">
            <v>New VehicleDemo Expenses (incl. interest) p.u.</v>
          </cell>
          <cell r="S2929"/>
          <cell r="T2929"/>
          <cell r="U2929"/>
        </row>
        <row r="2930">
          <cell r="I2930" t="str">
            <v>Other Expenses as % of Sales</v>
          </cell>
          <cell r="O2930"/>
          <cell r="P2930" t="str">
            <v>147-7592</v>
          </cell>
          <cell r="Q2930" t="str">
            <v>Service</v>
          </cell>
          <cell r="R2930" t="str">
            <v>ServiceOther Expenses as % of Sales</v>
          </cell>
          <cell r="S2930"/>
          <cell r="T2930"/>
          <cell r="U2930"/>
        </row>
        <row r="2931">
          <cell r="I2931" t="str">
            <v>Other Semi-Fixed expenses per retail</v>
          </cell>
          <cell r="O2931"/>
          <cell r="P2931" t="str">
            <v>220-7592</v>
          </cell>
          <cell r="Q2931" t="str">
            <v>Used Vehicle</v>
          </cell>
          <cell r="R2931" t="str">
            <v>Used VehicleOther Semi-Fixed expenses per retail</v>
          </cell>
          <cell r="S2931"/>
          <cell r="T2931"/>
          <cell r="U2931"/>
        </row>
        <row r="2932">
          <cell r="I2932" t="str">
            <v>Other Semi-Fixed expenses per retail</v>
          </cell>
          <cell r="O2932"/>
          <cell r="P2932" t="str">
            <v>410-7592</v>
          </cell>
          <cell r="Q2932" t="str">
            <v>Used Vehicle</v>
          </cell>
          <cell r="R2932" t="str">
            <v>Used VehicleOther Semi-Fixed expenses per retail</v>
          </cell>
          <cell r="S2932"/>
          <cell r="T2932"/>
          <cell r="U2932"/>
        </row>
        <row r="2933">
          <cell r="I2933" t="str">
            <v>Trade Sales Gross Profit % of Sales</v>
          </cell>
          <cell r="O2933"/>
          <cell r="P2933" t="str">
            <v>130-7592</v>
          </cell>
          <cell r="Q2933" t="str">
            <v>Parts</v>
          </cell>
          <cell r="R2933" t="str">
            <v>PartsTrade Sales Gross Profit % of Sales</v>
          </cell>
          <cell r="S2933"/>
          <cell r="T2933"/>
          <cell r="U2933"/>
        </row>
        <row r="2934">
          <cell r="I2934" t="str">
            <v>Trade Sales Gross Profit % of Sales</v>
          </cell>
          <cell r="O2934"/>
          <cell r="P2934" t="str">
            <v>132-7592</v>
          </cell>
          <cell r="Q2934" t="str">
            <v>LEX Parts</v>
          </cell>
          <cell r="R2934" t="str">
            <v>LEX PartsTrade Sales Gross Profit % of Sales</v>
          </cell>
          <cell r="S2934"/>
          <cell r="T2934"/>
          <cell r="U2934"/>
        </row>
        <row r="2935">
          <cell r="I2935" t="str">
            <v>interest &amp; Bank Charges as % of Total Gross Profit</v>
          </cell>
          <cell r="O2935"/>
          <cell r="P2935" t="str">
            <v>190-7610</v>
          </cell>
          <cell r="Q2935" t="str">
            <v>Admin &amp; Other</v>
          </cell>
          <cell r="R2935" t="str">
            <v>Admin &amp; Otherinterest &amp; Bank Charges as % of Total Gross Profit</v>
          </cell>
          <cell r="S2935"/>
          <cell r="T2935"/>
          <cell r="U2935"/>
        </row>
        <row r="2936">
          <cell r="I2936" t="str">
            <v>interest &amp; Bank Charges as % of Total Gross Profit</v>
          </cell>
          <cell r="O2936"/>
          <cell r="P2936" t="str">
            <v>162-7610</v>
          </cell>
          <cell r="Q2936" t="str">
            <v>LEX Admin &amp; Other</v>
          </cell>
          <cell r="R2936" t="str">
            <v>LEX Admin &amp; Otherinterest &amp; Bank Charges as % of Total Gross Profit</v>
          </cell>
          <cell r="S2936"/>
          <cell r="T2936"/>
          <cell r="U2936"/>
        </row>
        <row r="2937">
          <cell r="I2937" t="str">
            <v>interest &amp; Bank Charges as % of Total Gross Profit</v>
          </cell>
          <cell r="O2937"/>
          <cell r="P2937" t="str">
            <v>170-7610</v>
          </cell>
          <cell r="Q2937" t="str">
            <v>Admin &amp; Other</v>
          </cell>
          <cell r="R2937" t="str">
            <v>Admin &amp; Otherinterest &amp; Bank Charges as % of Total Gross Profit</v>
          </cell>
          <cell r="S2937"/>
          <cell r="T2937"/>
          <cell r="U2937"/>
        </row>
        <row r="2938">
          <cell r="I2938" t="str">
            <v>interest &amp; Bank Charges as % of Total Gross Profit</v>
          </cell>
          <cell r="O2938"/>
          <cell r="P2938" t="str">
            <v>200-7610</v>
          </cell>
          <cell r="Q2938" t="str">
            <v>Admin &amp; Other</v>
          </cell>
          <cell r="R2938" t="str">
            <v>Admin &amp; Otherinterest &amp; Bank Charges as % of Total Gross Profit</v>
          </cell>
          <cell r="S2938"/>
          <cell r="T2938"/>
          <cell r="U2938"/>
        </row>
        <row r="2939">
          <cell r="I2939" t="str">
            <v>interest &amp; Bank Charges as % of Total Gross Profit</v>
          </cell>
          <cell r="O2939"/>
          <cell r="P2939" t="str">
            <v>221-7610</v>
          </cell>
          <cell r="Q2939" t="str">
            <v>Admin &amp; Other</v>
          </cell>
          <cell r="R2939" t="str">
            <v>Admin &amp; Otherinterest &amp; Bank Charges as % of Total Gross Profit</v>
          </cell>
          <cell r="S2939"/>
          <cell r="T2939"/>
          <cell r="U2939"/>
        </row>
        <row r="2940">
          <cell r="I2940" t="str">
            <v>interest &amp; Bank Charges as % of Total Gross Profit</v>
          </cell>
          <cell r="O2940"/>
          <cell r="P2940" t="str">
            <v>400-7610</v>
          </cell>
          <cell r="Q2940" t="str">
            <v>Admin &amp; Other</v>
          </cell>
          <cell r="R2940" t="str">
            <v>Admin &amp; Otherinterest &amp; Bank Charges as % of Total Gross Profit</v>
          </cell>
          <cell r="S2940"/>
          <cell r="T2940"/>
          <cell r="U2940"/>
        </row>
        <row r="2941">
          <cell r="I2941" t="str">
            <v>interest &amp; Bank Charges as % of Total Gross Profit</v>
          </cell>
          <cell r="O2941"/>
          <cell r="P2941" t="str">
            <v>410-7610</v>
          </cell>
          <cell r="Q2941" t="str">
            <v>Admin &amp; Other</v>
          </cell>
          <cell r="R2941" t="str">
            <v>Admin &amp; Otherinterest &amp; Bank Charges as % of Total Gross Profit</v>
          </cell>
          <cell r="S2941"/>
          <cell r="T2941"/>
          <cell r="U2941"/>
        </row>
        <row r="2942">
          <cell r="I2942" t="str">
            <v>interest &amp; Bank Charges as % of Total Gross Profit</v>
          </cell>
          <cell r="O2942"/>
          <cell r="P2942" t="str">
            <v>420-7610</v>
          </cell>
          <cell r="Q2942" t="str">
            <v>Admin &amp; Other</v>
          </cell>
          <cell r="R2942" t="str">
            <v>Admin &amp; Otherinterest &amp; Bank Charges as % of Total Gross Profit</v>
          </cell>
          <cell r="S2942"/>
          <cell r="T2942"/>
          <cell r="U2942"/>
        </row>
        <row r="2943">
          <cell r="I2943" t="str">
            <v>interest &amp; Bank Charges as % of Total Gross Profit</v>
          </cell>
          <cell r="O2943"/>
          <cell r="P2943" t="str">
            <v>421-7610</v>
          </cell>
          <cell r="Q2943" t="str">
            <v>Admin &amp; Other</v>
          </cell>
          <cell r="R2943" t="str">
            <v>Admin &amp; Otherinterest &amp; Bank Charges as % of Total Gross Profit</v>
          </cell>
          <cell r="S2943"/>
          <cell r="T2943"/>
          <cell r="U2943"/>
        </row>
        <row r="2944">
          <cell r="I2944" t="str">
            <v>interest &amp; Bank Charges as % of Total Gross Profit</v>
          </cell>
          <cell r="O2944"/>
          <cell r="P2944" t="str">
            <v>460-7610</v>
          </cell>
          <cell r="Q2944" t="str">
            <v>Admin &amp; Other</v>
          </cell>
          <cell r="R2944" t="str">
            <v>Admin &amp; Otherinterest &amp; Bank Charges as % of Total Gross Profit</v>
          </cell>
          <cell r="S2944"/>
          <cell r="T2944"/>
          <cell r="U2944"/>
        </row>
        <row r="2945">
          <cell r="I2945" t="str">
            <v>interest &amp; Bank Charges as % of Total Gross Profit</v>
          </cell>
          <cell r="O2945"/>
          <cell r="P2945" t="str">
            <v>300-7610</v>
          </cell>
          <cell r="Q2945" t="str">
            <v>Admin &amp; Other</v>
          </cell>
          <cell r="R2945" t="str">
            <v>Admin &amp; Otherinterest &amp; Bank Charges as % of Total Gross Profit</v>
          </cell>
          <cell r="S2945"/>
          <cell r="T2945"/>
          <cell r="U2945"/>
        </row>
        <row r="2946">
          <cell r="I2946" t="str">
            <v>interest &amp; Bank Charges as % of Total Gross Profit</v>
          </cell>
          <cell r="O2946"/>
          <cell r="P2946" t="str">
            <v>310-7610</v>
          </cell>
          <cell r="Q2946" t="str">
            <v>Admin &amp; Other</v>
          </cell>
          <cell r="R2946" t="str">
            <v>Admin &amp; Otherinterest &amp; Bank Charges as % of Total Gross Profit</v>
          </cell>
          <cell r="S2946"/>
          <cell r="T2946"/>
          <cell r="U2946"/>
        </row>
        <row r="2947">
          <cell r="I2947" t="str">
            <v>interest &amp; Bank Charges as % of Total Gross Profit</v>
          </cell>
          <cell r="O2947"/>
          <cell r="P2947" t="str">
            <v>321-7610</v>
          </cell>
          <cell r="Q2947" t="str">
            <v>Admin &amp; Other</v>
          </cell>
          <cell r="R2947" t="str">
            <v>Admin &amp; Otherinterest &amp; Bank Charges as % of Total Gross Profit</v>
          </cell>
          <cell r="S2947"/>
          <cell r="T2947"/>
          <cell r="U2947"/>
        </row>
        <row r="2948">
          <cell r="I2948" t="str">
            <v>interest &amp; Bank Charges as % of Total Gross Profit</v>
          </cell>
          <cell r="O2948"/>
          <cell r="P2948" t="str">
            <v>360-7610</v>
          </cell>
          <cell r="Q2948" t="str">
            <v>Admin &amp; Other</v>
          </cell>
          <cell r="R2948" t="str">
            <v>Admin &amp; Otherinterest &amp; Bank Charges as % of Total Gross Profit</v>
          </cell>
          <cell r="S2948"/>
          <cell r="T2948"/>
          <cell r="U2948"/>
        </row>
        <row r="2949">
          <cell r="I2949" t="str">
            <v>interest &amp; Bank Charges as % of Total Gross Profit</v>
          </cell>
          <cell r="O2949"/>
          <cell r="P2949" t="str">
            <v>160-7610</v>
          </cell>
          <cell r="Q2949" t="str">
            <v>Admin &amp; Other</v>
          </cell>
          <cell r="R2949" t="str">
            <v>Admin &amp; Otherinterest &amp; Bank Charges as % of Total Gross Profit</v>
          </cell>
          <cell r="S2949"/>
          <cell r="T2949"/>
          <cell r="U2949"/>
        </row>
        <row r="2950">
          <cell r="I2950" t="str">
            <v>interest &amp; Bank Charges as % of Total Gross Profit</v>
          </cell>
          <cell r="O2950"/>
          <cell r="P2950" t="str">
            <v>120-7610</v>
          </cell>
          <cell r="Q2950" t="str">
            <v>Admin &amp; Other</v>
          </cell>
          <cell r="R2950" t="str">
            <v>Admin &amp; Otherinterest &amp; Bank Charges as % of Total Gross Profit</v>
          </cell>
          <cell r="S2950"/>
          <cell r="T2950"/>
          <cell r="U2950"/>
        </row>
        <row r="2951">
          <cell r="I2951" t="str">
            <v>interest &amp; Bank Charges as % of Total Gross Profit</v>
          </cell>
          <cell r="O2951"/>
          <cell r="P2951" t="str">
            <v>121-7610</v>
          </cell>
          <cell r="Q2951" t="str">
            <v>Admin &amp; Other</v>
          </cell>
          <cell r="R2951" t="str">
            <v>Admin &amp; Otherinterest &amp; Bank Charges as % of Total Gross Profit</v>
          </cell>
          <cell r="S2951"/>
          <cell r="T2951"/>
          <cell r="U2951"/>
        </row>
        <row r="2952">
          <cell r="I2952" t="str">
            <v>interest &amp; Bank Charges as % of Total Gross Profit</v>
          </cell>
          <cell r="O2952"/>
          <cell r="P2952" t="str">
            <v>147-7610</v>
          </cell>
          <cell r="Q2952" t="str">
            <v>Admin &amp; Other</v>
          </cell>
          <cell r="R2952" t="str">
            <v>Admin &amp; Otherinterest &amp; Bank Charges as % of Total Gross Profit</v>
          </cell>
          <cell r="S2952"/>
          <cell r="T2952"/>
          <cell r="U2952"/>
        </row>
        <row r="2953">
          <cell r="I2953" t="str">
            <v>interest &amp; Bank Charges as % of Total Gross Profit</v>
          </cell>
          <cell r="O2953"/>
          <cell r="P2953" t="str">
            <v>140-7610</v>
          </cell>
          <cell r="Q2953" t="str">
            <v>Admin &amp; Other</v>
          </cell>
          <cell r="R2953" t="str">
            <v>Admin &amp; Otherinterest &amp; Bank Charges as % of Total Gross Profit</v>
          </cell>
          <cell r="S2953"/>
          <cell r="T2953"/>
          <cell r="U2953"/>
        </row>
        <row r="2954">
          <cell r="I2954" t="str">
            <v>interest &amp; Bank Charges as % of Total Gross Profit</v>
          </cell>
          <cell r="O2954"/>
          <cell r="P2954" t="str">
            <v>142-7610</v>
          </cell>
          <cell r="Q2954" t="str">
            <v>LEX Admin &amp; Other</v>
          </cell>
          <cell r="R2954" t="str">
            <v>LEX Admin &amp; Otherinterest &amp; Bank Charges as % of Total Gross Profit</v>
          </cell>
          <cell r="S2954"/>
          <cell r="T2954"/>
          <cell r="U2954"/>
        </row>
        <row r="2955">
          <cell r="I2955" t="str">
            <v>interest &amp; Bank Charges as % of Total Gross Profit</v>
          </cell>
          <cell r="O2955"/>
          <cell r="P2955" t="str">
            <v>132-7610</v>
          </cell>
          <cell r="Q2955" t="str">
            <v>LEX Admin &amp; Other</v>
          </cell>
          <cell r="R2955" t="str">
            <v>LEX Admin &amp; Otherinterest &amp; Bank Charges as % of Total Gross Profit</v>
          </cell>
          <cell r="S2955"/>
          <cell r="T2955"/>
          <cell r="U2955"/>
        </row>
        <row r="2956">
          <cell r="I2956" t="str">
            <v>interest &amp; Bank Charges as % of Total Gross Profit</v>
          </cell>
          <cell r="O2956"/>
          <cell r="P2956" t="str">
            <v>130-7610</v>
          </cell>
          <cell r="Q2956" t="str">
            <v>Admin &amp; Other</v>
          </cell>
          <cell r="R2956" t="str">
            <v>Admin &amp; Otherinterest &amp; Bank Charges as % of Total Gross Profit</v>
          </cell>
          <cell r="S2956"/>
          <cell r="T2956"/>
          <cell r="U2956"/>
        </row>
        <row r="2957">
          <cell r="I2957" t="str">
            <v>interest &amp; Bank Charges as % of Total Gross Profit</v>
          </cell>
          <cell r="O2957"/>
          <cell r="P2957" t="str">
            <v>100-7610</v>
          </cell>
          <cell r="Q2957" t="str">
            <v>Admin &amp; Other</v>
          </cell>
          <cell r="R2957" t="str">
            <v>Admin &amp; Otherinterest &amp; Bank Charges as % of Total Gross Profit</v>
          </cell>
          <cell r="S2957"/>
          <cell r="T2957"/>
          <cell r="U2957"/>
        </row>
        <row r="2958">
          <cell r="I2958" t="str">
            <v>interest &amp; Bank Charges as % of Total Gross Profit</v>
          </cell>
          <cell r="O2958"/>
          <cell r="P2958" t="str">
            <v>110-7610</v>
          </cell>
          <cell r="Q2958" t="str">
            <v>Admin &amp; Other</v>
          </cell>
          <cell r="R2958" t="str">
            <v>Admin &amp; Otherinterest &amp; Bank Charges as % of Total Gross Profit</v>
          </cell>
          <cell r="S2958"/>
          <cell r="T2958"/>
          <cell r="U2958"/>
        </row>
        <row r="2959">
          <cell r="I2959" t="str">
            <v>interest &amp; Bank Charges as % of Total Gross Profit</v>
          </cell>
          <cell r="O2959"/>
          <cell r="P2959" t="str">
            <v>112-7610</v>
          </cell>
          <cell r="Q2959" t="str">
            <v>LEX Admin &amp; Other</v>
          </cell>
          <cell r="R2959" t="str">
            <v>LEX Admin &amp; Otherinterest &amp; Bank Charges as % of Total Gross Profit</v>
          </cell>
          <cell r="S2959"/>
          <cell r="T2959"/>
          <cell r="U2959"/>
        </row>
        <row r="2960">
          <cell r="I2960" t="str">
            <v>interest &amp; Bank Charges as % of Total Gross Profit</v>
          </cell>
          <cell r="O2960"/>
          <cell r="P2960" t="str">
            <v>430-7610</v>
          </cell>
          <cell r="Q2960" t="str">
            <v>Admin &amp; Other</v>
          </cell>
          <cell r="R2960" t="str">
            <v>Admin &amp; Otherinterest &amp; Bank Charges as % of Total Gross Profit</v>
          </cell>
          <cell r="S2960"/>
          <cell r="T2960"/>
          <cell r="U2960"/>
        </row>
        <row r="2961">
          <cell r="I2961" t="str">
            <v>interest &amp; Bank Charges as % of Total Gross Profit</v>
          </cell>
          <cell r="O2961"/>
          <cell r="P2961" t="str">
            <v>150-7610</v>
          </cell>
          <cell r="Q2961" t="str">
            <v>LEX Admin &amp; Other</v>
          </cell>
          <cell r="R2961" t="str">
            <v>LEX Admin &amp; Otherinterest &amp; Bank Charges as % of Total Gross Profit</v>
          </cell>
          <cell r="S2961"/>
          <cell r="T2961"/>
          <cell r="U2961"/>
        </row>
        <row r="2962">
          <cell r="I2962" t="str">
            <v>interest &amp; Bank Charges as % of Total Gross Profit</v>
          </cell>
          <cell r="O2962"/>
          <cell r="P2962" t="str">
            <v>330-7610</v>
          </cell>
          <cell r="Q2962" t="str">
            <v>Admin &amp; Other</v>
          </cell>
          <cell r="R2962" t="str">
            <v>Admin &amp; Otherinterest &amp; Bank Charges as % of Total Gross Profit</v>
          </cell>
          <cell r="S2962"/>
          <cell r="T2962"/>
          <cell r="U2962"/>
        </row>
        <row r="2963">
          <cell r="I2963" t="str">
            <v>interest &amp; Bank Charges as % of Total Gross Profit</v>
          </cell>
          <cell r="O2963"/>
          <cell r="P2963" t="str">
            <v>210-7610</v>
          </cell>
          <cell r="Q2963" t="str">
            <v>Admin &amp; Other</v>
          </cell>
          <cell r="R2963" t="str">
            <v>Admin &amp; Otherinterest &amp; Bank Charges as % of Total Gross Profit</v>
          </cell>
          <cell r="S2963"/>
          <cell r="T2963"/>
          <cell r="U2963"/>
        </row>
        <row r="2964">
          <cell r="I2964" t="str">
            <v>interest &amp; Bank Charges as % of Total Gross Profit</v>
          </cell>
          <cell r="O2964"/>
          <cell r="P2964" t="str">
            <v>935-7610</v>
          </cell>
          <cell r="Q2964" t="str">
            <v>LEX Admin &amp; Other</v>
          </cell>
          <cell r="R2964" t="str">
            <v>LEX Admin &amp; Otherinterest &amp; Bank Charges as % of Total Gross Profit</v>
          </cell>
          <cell r="S2964"/>
          <cell r="T2964"/>
          <cell r="U2964"/>
        </row>
        <row r="2965">
          <cell r="I2965" t="str">
            <v>interest &amp; Bank Charges as % of Total Gross Profit</v>
          </cell>
          <cell r="O2965"/>
          <cell r="P2965" t="str">
            <v>240-7610</v>
          </cell>
          <cell r="Q2965" t="str">
            <v>Admin &amp; Other</v>
          </cell>
          <cell r="R2965" t="str">
            <v>Admin &amp; Otherinterest &amp; Bank Charges as % of Total Gross Profit</v>
          </cell>
          <cell r="S2965"/>
          <cell r="T2965"/>
          <cell r="U2965"/>
        </row>
        <row r="2966">
          <cell r="I2966" t="str">
            <v>interest &amp; Bank Charges as % of Total Gross Profit</v>
          </cell>
          <cell r="O2966"/>
          <cell r="P2966" t="str">
            <v>230-7610</v>
          </cell>
          <cell r="Q2966" t="str">
            <v>Admin &amp; Other</v>
          </cell>
          <cell r="R2966" t="str">
            <v>Admin &amp; Otherinterest &amp; Bank Charges as % of Total Gross Profit</v>
          </cell>
          <cell r="S2966"/>
          <cell r="T2966"/>
          <cell r="U2966"/>
        </row>
        <row r="2967">
          <cell r="I2967" t="str">
            <v>interest &amp; Bank Charges as % of Total Gross Profit</v>
          </cell>
          <cell r="O2967"/>
          <cell r="P2967" t="str">
            <v>936-7610</v>
          </cell>
          <cell r="Q2967" t="str">
            <v>LEX Admin &amp; Other</v>
          </cell>
          <cell r="R2967" t="str">
            <v>LEX Admin &amp; Otherinterest &amp; Bank Charges as % of Total Gross Profit</v>
          </cell>
          <cell r="S2967"/>
          <cell r="T2967"/>
          <cell r="U2967"/>
        </row>
        <row r="2968">
          <cell r="I2968" t="str">
            <v>interest &amp; Bank Charges as % of Total Gross Profit</v>
          </cell>
          <cell r="O2968"/>
          <cell r="P2968" t="str">
            <v>220-7610</v>
          </cell>
          <cell r="Q2968" t="str">
            <v>Admin &amp; Other</v>
          </cell>
          <cell r="R2968" t="str">
            <v>Admin &amp; Otherinterest &amp; Bank Charges as % of Total Gross Profit</v>
          </cell>
          <cell r="S2968"/>
          <cell r="T2968"/>
          <cell r="U2968"/>
        </row>
        <row r="2969">
          <cell r="I2969" t="str">
            <v>interest &amp; Bank Charges as % of Total Gross Profit</v>
          </cell>
          <cell r="O2969"/>
          <cell r="P2969" t="str">
            <v>340-7610</v>
          </cell>
          <cell r="Q2969" t="str">
            <v>Admin &amp; Other</v>
          </cell>
          <cell r="R2969" t="str">
            <v>Admin &amp; Otherinterest &amp; Bank Charges as % of Total Gross Profit</v>
          </cell>
          <cell r="S2969"/>
          <cell r="T2969"/>
          <cell r="U2969"/>
        </row>
        <row r="2970">
          <cell r="I2970" t="str">
            <v>interest &amp; Bank Charges as % of Total Gross Profit</v>
          </cell>
          <cell r="O2970"/>
          <cell r="P2970" t="str">
            <v>440-7610</v>
          </cell>
          <cell r="Q2970" t="str">
            <v>Admin &amp; Other</v>
          </cell>
          <cell r="R2970" t="str">
            <v>Admin &amp; Otherinterest &amp; Bank Charges as % of Total Gross Profit</v>
          </cell>
          <cell r="S2970"/>
          <cell r="T2970"/>
          <cell r="U2970"/>
        </row>
        <row r="2971">
          <cell r="I2971" t="str">
            <v>interest &amp; Bank Charges as % of Total Gross Profit</v>
          </cell>
          <cell r="O2971"/>
          <cell r="P2971" t="str">
            <v>122-7610</v>
          </cell>
          <cell r="Q2971" t="str">
            <v>LEX Admin &amp; Other</v>
          </cell>
          <cell r="R2971" t="str">
            <v>LEX Admin &amp; Otherinterest &amp; Bank Charges as % of Total Gross Profit</v>
          </cell>
          <cell r="S2971"/>
          <cell r="T2971"/>
          <cell r="U2971"/>
        </row>
        <row r="2972">
          <cell r="I2972" t="str">
            <v>Floorplan interest per retail</v>
          </cell>
          <cell r="O2972"/>
          <cell r="P2972" t="str">
            <v>120-7630</v>
          </cell>
          <cell r="Q2972" t="str">
            <v>Used Vehicle</v>
          </cell>
          <cell r="R2972" t="str">
            <v>Used VehicleFloorplan interest per retail</v>
          </cell>
          <cell r="S2972"/>
          <cell r="T2972"/>
          <cell r="U2972"/>
        </row>
        <row r="2973">
          <cell r="I2973" t="str">
            <v>Demo Expenses (incl. interest) p.u.</v>
          </cell>
          <cell r="O2973"/>
          <cell r="P2973" t="str">
            <v>300-7630</v>
          </cell>
          <cell r="Q2973" t="str">
            <v>New Vehicle</v>
          </cell>
          <cell r="R2973" t="str">
            <v>New VehicleDemo Expenses (incl. interest) p.u.</v>
          </cell>
          <cell r="S2973"/>
          <cell r="T2973"/>
          <cell r="U2973"/>
        </row>
        <row r="2974">
          <cell r="I2974" t="str">
            <v>interest &amp; Bank Charges as % of Total Gross Profit</v>
          </cell>
          <cell r="O2974"/>
          <cell r="P2974" t="str">
            <v>122-7630</v>
          </cell>
          <cell r="Q2974" t="str">
            <v>LEX Admin &amp; Other</v>
          </cell>
          <cell r="R2974" t="str">
            <v>LEX Admin &amp; Otherinterest &amp; Bank Charges as % of Total Gross Profit</v>
          </cell>
          <cell r="S2974"/>
          <cell r="T2974"/>
          <cell r="U2974"/>
        </row>
        <row r="2975">
          <cell r="I2975" t="str">
            <v>Floorplan interest per retail</v>
          </cell>
          <cell r="O2975"/>
          <cell r="P2975" t="str">
            <v>220-7630</v>
          </cell>
          <cell r="Q2975" t="str">
            <v>Used Vehicle</v>
          </cell>
          <cell r="R2975" t="str">
            <v>Used VehicleFloorplan interest per retail</v>
          </cell>
          <cell r="S2975"/>
          <cell r="T2975"/>
          <cell r="U2975"/>
        </row>
        <row r="2976">
          <cell r="I2976" t="str">
            <v>Floorplan interest per retail</v>
          </cell>
          <cell r="O2976"/>
          <cell r="P2976" t="str">
            <v>121-7630</v>
          </cell>
          <cell r="Q2976" t="str">
            <v>Used Vehicle</v>
          </cell>
          <cell r="R2976" t="str">
            <v>Used VehicleFloorplan interest per retail</v>
          </cell>
          <cell r="S2976"/>
          <cell r="T2976"/>
          <cell r="U2976"/>
        </row>
        <row r="2977">
          <cell r="I2977" t="str">
            <v>interest &amp; Bank Charges as % of Total Gross Profit</v>
          </cell>
          <cell r="O2977"/>
          <cell r="P2977" t="str">
            <v>230-7630</v>
          </cell>
          <cell r="Q2977" t="str">
            <v>Admin &amp; Other</v>
          </cell>
          <cell r="R2977" t="str">
            <v>Admin &amp; Otherinterest &amp; Bank Charges as % of Total Gross Profit</v>
          </cell>
          <cell r="S2977"/>
          <cell r="T2977"/>
          <cell r="U2977"/>
        </row>
        <row r="2978">
          <cell r="I2978" t="str">
            <v>interest &amp; Bank Charges as % of Total Gross Profit</v>
          </cell>
          <cell r="O2978"/>
          <cell r="P2978" t="str">
            <v>440-7630</v>
          </cell>
          <cell r="Q2978" t="str">
            <v>Admin &amp; Other</v>
          </cell>
          <cell r="R2978" t="str">
            <v>Admin &amp; Otherinterest &amp; Bank Charges as % of Total Gross Profit</v>
          </cell>
          <cell r="S2978"/>
          <cell r="T2978"/>
          <cell r="U2978"/>
        </row>
        <row r="2979">
          <cell r="I2979" t="str">
            <v>interest &amp; Bank Charges as % of Total Gross Profit</v>
          </cell>
          <cell r="O2979"/>
          <cell r="P2979" t="str">
            <v>240-7630</v>
          </cell>
          <cell r="Q2979" t="str">
            <v>Admin &amp; Other</v>
          </cell>
          <cell r="R2979" t="str">
            <v>Admin &amp; Otherinterest &amp; Bank Charges as % of Total Gross Profit</v>
          </cell>
          <cell r="S2979"/>
          <cell r="T2979"/>
          <cell r="U2979"/>
        </row>
        <row r="2980">
          <cell r="I2980" t="str">
            <v>interest &amp; Bank Charges as % of Total Gross Profit</v>
          </cell>
          <cell r="O2980"/>
          <cell r="P2980" t="str">
            <v>340-7630</v>
          </cell>
          <cell r="Q2980" t="str">
            <v>Admin &amp; Other</v>
          </cell>
          <cell r="R2980" t="str">
            <v>Admin &amp; Otherinterest &amp; Bank Charges as % of Total Gross Profit</v>
          </cell>
          <cell r="S2980"/>
          <cell r="T2980"/>
          <cell r="U2980"/>
        </row>
        <row r="2981">
          <cell r="I2981" t="str">
            <v>interest &amp; Bank Charges as % of Total Gross Profit</v>
          </cell>
          <cell r="O2981"/>
          <cell r="P2981" t="str">
            <v>935-7630</v>
          </cell>
          <cell r="Q2981" t="str">
            <v>LEX Admin &amp; Other</v>
          </cell>
          <cell r="R2981" t="str">
            <v>LEX Admin &amp; Otherinterest &amp; Bank Charges as % of Total Gross Profit</v>
          </cell>
          <cell r="S2981"/>
          <cell r="T2981"/>
          <cell r="U2981"/>
        </row>
        <row r="2982">
          <cell r="I2982" t="str">
            <v>interest &amp; Bank Charges as % of Total Gross Profit</v>
          </cell>
          <cell r="O2982"/>
          <cell r="P2982" t="str">
            <v>190-7630</v>
          </cell>
          <cell r="Q2982" t="str">
            <v>Admin &amp; Other</v>
          </cell>
          <cell r="R2982" t="str">
            <v>Admin &amp; Otherinterest &amp; Bank Charges as % of Total Gross Profit</v>
          </cell>
          <cell r="S2982"/>
          <cell r="T2982"/>
          <cell r="U2982"/>
        </row>
        <row r="2983">
          <cell r="I2983" t="str">
            <v>interest &amp; Bank Charges as % of Total Gross Profit</v>
          </cell>
          <cell r="O2983"/>
          <cell r="P2983" t="str">
            <v>162-7630</v>
          </cell>
          <cell r="Q2983" t="str">
            <v>LEX Admin &amp; Other</v>
          </cell>
          <cell r="R2983" t="str">
            <v>LEX Admin &amp; Otherinterest &amp; Bank Charges as % of Total Gross Profit</v>
          </cell>
          <cell r="S2983"/>
          <cell r="T2983"/>
          <cell r="U2983"/>
        </row>
        <row r="2984">
          <cell r="I2984" t="str">
            <v>interest &amp; Bank Charges as % of Total Gross Profit</v>
          </cell>
          <cell r="O2984"/>
          <cell r="P2984" t="str">
            <v>221-7630</v>
          </cell>
          <cell r="Q2984" t="str">
            <v>Admin &amp; Other</v>
          </cell>
          <cell r="R2984" t="str">
            <v>Admin &amp; Otherinterest &amp; Bank Charges as % of Total Gross Profit</v>
          </cell>
          <cell r="S2984"/>
          <cell r="T2984"/>
          <cell r="U2984"/>
        </row>
        <row r="2985">
          <cell r="I2985" t="str">
            <v>interest &amp; Bank Charges as % of Total Gross Profit</v>
          </cell>
          <cell r="O2985"/>
          <cell r="P2985" t="str">
            <v>260-7630</v>
          </cell>
          <cell r="Q2985" t="str">
            <v>Admin &amp; Other</v>
          </cell>
          <cell r="R2985" t="str">
            <v>Admin &amp; Otherinterest &amp; Bank Charges as % of Total Gross Profit</v>
          </cell>
          <cell r="S2985"/>
          <cell r="T2985"/>
          <cell r="U2985"/>
        </row>
        <row r="2986">
          <cell r="I2986" t="str">
            <v>interest &amp; Bank Charges as % of Total Gross Profit</v>
          </cell>
          <cell r="O2986"/>
          <cell r="P2986" t="str">
            <v>421-7630</v>
          </cell>
          <cell r="Q2986" t="str">
            <v>Admin &amp; Other</v>
          </cell>
          <cell r="R2986" t="str">
            <v>Admin &amp; Otherinterest &amp; Bank Charges as % of Total Gross Profit</v>
          </cell>
          <cell r="S2986"/>
          <cell r="T2986"/>
          <cell r="U2986"/>
        </row>
        <row r="2987">
          <cell r="I2987" t="str">
            <v>interest &amp; Bank Charges as % of Total Gross Profit</v>
          </cell>
          <cell r="O2987"/>
          <cell r="P2987" t="str">
            <v>430-7630</v>
          </cell>
          <cell r="Q2987" t="str">
            <v>Admin &amp; Other</v>
          </cell>
          <cell r="R2987" t="str">
            <v>Admin &amp; Otherinterest &amp; Bank Charges as % of Total Gross Profit</v>
          </cell>
          <cell r="S2987"/>
          <cell r="T2987"/>
          <cell r="U2987"/>
        </row>
        <row r="2988">
          <cell r="I2988" t="str">
            <v>interest &amp; Bank Charges as % of Total Gross Profit</v>
          </cell>
          <cell r="O2988"/>
          <cell r="P2988" t="str">
            <v>460-7630</v>
          </cell>
          <cell r="Q2988" t="str">
            <v>Admin &amp; Other</v>
          </cell>
          <cell r="R2988" t="str">
            <v>Admin &amp; Otherinterest &amp; Bank Charges as % of Total Gross Profit</v>
          </cell>
          <cell r="S2988"/>
          <cell r="T2988"/>
          <cell r="U2988"/>
        </row>
        <row r="2989">
          <cell r="I2989" t="str">
            <v>interest &amp; Bank Charges as % of Total Gross Profit</v>
          </cell>
          <cell r="O2989"/>
          <cell r="P2989" t="str">
            <v>321-7630</v>
          </cell>
          <cell r="Q2989" t="str">
            <v>Admin &amp; Other</v>
          </cell>
          <cell r="R2989" t="str">
            <v>Admin &amp; Otherinterest &amp; Bank Charges as % of Total Gross Profit</v>
          </cell>
          <cell r="S2989"/>
          <cell r="T2989"/>
          <cell r="U2989"/>
        </row>
        <row r="2990">
          <cell r="I2990" t="str">
            <v>interest &amp; Bank Charges as % of Total Gross Profit</v>
          </cell>
          <cell r="O2990"/>
          <cell r="P2990" t="str">
            <v>330-7630</v>
          </cell>
          <cell r="Q2990" t="str">
            <v>Admin &amp; Other</v>
          </cell>
          <cell r="R2990" t="str">
            <v>Admin &amp; Otherinterest &amp; Bank Charges as % of Total Gross Profit</v>
          </cell>
          <cell r="S2990"/>
          <cell r="T2990"/>
          <cell r="U2990"/>
        </row>
        <row r="2991">
          <cell r="I2991" t="str">
            <v>interest &amp; Bank Charges as % of Total Gross Profit</v>
          </cell>
          <cell r="O2991"/>
          <cell r="P2991" t="str">
            <v>360-7630</v>
          </cell>
          <cell r="Q2991" t="str">
            <v>Admin &amp; Other</v>
          </cell>
          <cell r="R2991" t="str">
            <v>Admin &amp; Otherinterest &amp; Bank Charges as % of Total Gross Profit</v>
          </cell>
          <cell r="S2991"/>
          <cell r="T2991"/>
          <cell r="U2991"/>
        </row>
        <row r="2992">
          <cell r="I2992" t="str">
            <v>interest &amp; Bank Charges as % of Total Gross Profit</v>
          </cell>
          <cell r="O2992"/>
          <cell r="P2992" t="str">
            <v>160-7630</v>
          </cell>
          <cell r="Q2992" t="str">
            <v>Admin &amp; Other</v>
          </cell>
          <cell r="R2992" t="str">
            <v>Admin &amp; Otherinterest &amp; Bank Charges as % of Total Gross Profit</v>
          </cell>
          <cell r="S2992"/>
          <cell r="T2992"/>
          <cell r="U2992"/>
        </row>
        <row r="2993">
          <cell r="I2993" t="str">
            <v>interest &amp; Bank Charges as % of Total Gross Profit</v>
          </cell>
          <cell r="O2993"/>
          <cell r="P2993" t="str">
            <v>147-7630</v>
          </cell>
          <cell r="Q2993" t="str">
            <v>Admin &amp; Other</v>
          </cell>
          <cell r="R2993" t="str">
            <v>Admin &amp; Otherinterest &amp; Bank Charges as % of Total Gross Profit</v>
          </cell>
          <cell r="S2993"/>
          <cell r="T2993"/>
          <cell r="U2993"/>
        </row>
        <row r="2994">
          <cell r="I2994" t="str">
            <v>Demo Expenses (incl. interest) p.u.</v>
          </cell>
          <cell r="O2994"/>
          <cell r="P2994" t="str">
            <v>310-7630</v>
          </cell>
          <cell r="Q2994" t="str">
            <v>New Vehicle</v>
          </cell>
          <cell r="R2994" t="str">
            <v>New VehicleDemo Expenses (incl. interest) p.u.</v>
          </cell>
          <cell r="S2994"/>
          <cell r="T2994"/>
          <cell r="U2994"/>
        </row>
        <row r="2995">
          <cell r="I2995" t="str">
            <v>Demo Expenses (incl. interest) p.u.</v>
          </cell>
          <cell r="O2995"/>
          <cell r="P2995" t="str">
            <v>110-7630</v>
          </cell>
          <cell r="Q2995" t="str">
            <v>New Vehicle</v>
          </cell>
          <cell r="R2995" t="str">
            <v>New VehicleDemo Expenses (incl. interest) p.u.</v>
          </cell>
          <cell r="S2995"/>
          <cell r="T2995"/>
          <cell r="U2995"/>
        </row>
        <row r="2996">
          <cell r="I2996" t="str">
            <v>Demo Expenses (incl. interest) p.u.</v>
          </cell>
          <cell r="O2996"/>
          <cell r="P2996" t="str">
            <v>100-7630</v>
          </cell>
          <cell r="Q2996" t="str">
            <v>New Vehicle</v>
          </cell>
          <cell r="R2996" t="str">
            <v>New VehicleDemo Expenses (incl. interest) p.u.</v>
          </cell>
          <cell r="S2996"/>
          <cell r="T2996"/>
          <cell r="U2996"/>
        </row>
        <row r="2997">
          <cell r="I2997" t="str">
            <v>Other Semi-Fixed Expenses p.u</v>
          </cell>
          <cell r="O2997"/>
          <cell r="P2997" t="str">
            <v>200-7650</v>
          </cell>
          <cell r="Q2997" t="str">
            <v>New Vehicle</v>
          </cell>
          <cell r="R2997" t="str">
            <v>New VehicleOther Semi-Fixed Expenses p.u</v>
          </cell>
          <cell r="S2997"/>
          <cell r="T2997"/>
          <cell r="U2997"/>
        </row>
        <row r="2998">
          <cell r="I2998" t="str">
            <v>Other Semi-Fixed Expenses p.u</v>
          </cell>
          <cell r="O2998"/>
          <cell r="P2998" t="str">
            <v>400-7650</v>
          </cell>
          <cell r="Q2998" t="str">
            <v>New Vehicle</v>
          </cell>
          <cell r="R2998" t="str">
            <v>New VehicleOther Semi-Fixed Expenses p.u</v>
          </cell>
          <cell r="S2998"/>
          <cell r="T2998"/>
          <cell r="U2998"/>
        </row>
        <row r="2999">
          <cell r="I2999" t="str">
            <v>interest &amp; Bank Charges as % of Total Gross Profit</v>
          </cell>
          <cell r="O2999"/>
          <cell r="P2999" t="str">
            <v>936-7630</v>
          </cell>
          <cell r="Q2999" t="str">
            <v>LEX Admin &amp; Other</v>
          </cell>
          <cell r="R2999" t="str">
            <v>LEX Admin &amp; Otherinterest &amp; Bank Charges as % of Total Gross Profit</v>
          </cell>
          <cell r="S2999"/>
          <cell r="T2999"/>
          <cell r="U2999"/>
        </row>
        <row r="3000">
          <cell r="I3000" t="str">
            <v>Floorplan interest per retail</v>
          </cell>
          <cell r="O3000"/>
          <cell r="P3000" t="str">
            <v>420-7630</v>
          </cell>
          <cell r="Q3000" t="str">
            <v>Used Vehicle</v>
          </cell>
          <cell r="R3000" t="str">
            <v>Used VehicleFloorplan interest per retail</v>
          </cell>
          <cell r="S3000"/>
          <cell r="T3000"/>
          <cell r="U3000"/>
        </row>
        <row r="3001">
          <cell r="I3001" t="str">
            <v>Floorplan interest per retail</v>
          </cell>
          <cell r="O3001"/>
          <cell r="P3001" t="str">
            <v>320-7630</v>
          </cell>
          <cell r="Q3001" t="str">
            <v>Used Vehicle</v>
          </cell>
          <cell r="R3001" t="str">
            <v>Used VehicleFloorplan interest per retail</v>
          </cell>
          <cell r="S3001"/>
          <cell r="T3001"/>
          <cell r="U3001"/>
        </row>
        <row r="3002">
          <cell r="I3002" t="str">
            <v>interest &amp; Bank Charges as % of Total Gross Profit</v>
          </cell>
          <cell r="O3002"/>
          <cell r="P3002" t="str">
            <v>140-7630</v>
          </cell>
          <cell r="Q3002" t="str">
            <v>Admin &amp; Other</v>
          </cell>
          <cell r="R3002" t="str">
            <v>Admin &amp; Otherinterest &amp; Bank Charges as % of Total Gross Profit</v>
          </cell>
          <cell r="S3002"/>
          <cell r="T3002"/>
          <cell r="U3002"/>
        </row>
        <row r="3003">
          <cell r="I3003" t="str">
            <v>interest &amp; Bank Charges as % of Total Gross Profit</v>
          </cell>
          <cell r="O3003"/>
          <cell r="P3003" t="str">
            <v>142-7630</v>
          </cell>
          <cell r="Q3003" t="str">
            <v>LEX Admin &amp; Other</v>
          </cell>
          <cell r="R3003" t="str">
            <v>LEX Admin &amp; Otherinterest &amp; Bank Charges as % of Total Gross Profit</v>
          </cell>
          <cell r="S3003"/>
          <cell r="T3003"/>
          <cell r="U3003"/>
        </row>
        <row r="3004">
          <cell r="I3004" t="str">
            <v>interest &amp; Bank Charges as % of Total Gross Profit</v>
          </cell>
          <cell r="O3004"/>
          <cell r="P3004" t="str">
            <v>130-7630</v>
          </cell>
          <cell r="Q3004" t="str">
            <v>Admin &amp; Other</v>
          </cell>
          <cell r="R3004" t="str">
            <v>Admin &amp; Otherinterest &amp; Bank Charges as % of Total Gross Profit</v>
          </cell>
          <cell r="S3004"/>
          <cell r="T3004"/>
          <cell r="U3004"/>
        </row>
        <row r="3005">
          <cell r="I3005" t="str">
            <v>interest &amp; Bank Charges as % of Total Gross Profit</v>
          </cell>
          <cell r="O3005"/>
          <cell r="P3005" t="str">
            <v>132-7630</v>
          </cell>
          <cell r="Q3005" t="str">
            <v>LEX Admin &amp; Other</v>
          </cell>
          <cell r="R3005" t="str">
            <v>LEX Admin &amp; Otherinterest &amp; Bank Charges as % of Total Gross Profit</v>
          </cell>
          <cell r="S3005"/>
          <cell r="T3005"/>
          <cell r="U3005"/>
        </row>
        <row r="3006">
          <cell r="I3006" t="str">
            <v>Other Semi-Fixed Expenses p.u</v>
          </cell>
          <cell r="O3006"/>
          <cell r="P3006" t="str">
            <v>300-7650</v>
          </cell>
          <cell r="Q3006" t="str">
            <v>New Vehicle</v>
          </cell>
          <cell r="R3006" t="str">
            <v>New VehicleOther Semi-Fixed Expenses p.u</v>
          </cell>
          <cell r="S3006"/>
          <cell r="T3006"/>
          <cell r="U3006"/>
        </row>
        <row r="3007">
          <cell r="I3007" t="str">
            <v>interest &amp; Bank Charges as % of Total Gross Profit</v>
          </cell>
          <cell r="O3007"/>
          <cell r="P3007" t="str">
            <v>112-7630</v>
          </cell>
          <cell r="Q3007" t="str">
            <v>LEX Admin &amp; Other</v>
          </cell>
          <cell r="R3007" t="str">
            <v>LEX Admin &amp; Otherinterest &amp; Bank Charges as % of Total Gross Profit</v>
          </cell>
          <cell r="S3007"/>
          <cell r="T3007"/>
          <cell r="U3007"/>
        </row>
        <row r="3008">
          <cell r="I3008" t="str">
            <v>Other Semi-Fixed Expenses p.u</v>
          </cell>
          <cell r="O3008"/>
          <cell r="P3008" t="str">
            <v>112-7650</v>
          </cell>
          <cell r="Q3008" t="str">
            <v>LEX New Vehicle</v>
          </cell>
          <cell r="R3008" t="str">
            <v>LEX New VehicleOther Semi-Fixed Expenses p.u</v>
          </cell>
          <cell r="S3008"/>
          <cell r="T3008"/>
          <cell r="U3008"/>
        </row>
        <row r="3009">
          <cell r="I3009" t="str">
            <v>Other Expenses per vehicle retailed</v>
          </cell>
          <cell r="O3009"/>
          <cell r="P3009" t="str">
            <v>162-7650</v>
          </cell>
          <cell r="Q3009" t="str">
            <v>LEX F&amp;I</v>
          </cell>
          <cell r="R3009" t="str">
            <v>LEX F&amp;IOther Expenses per vehicle retailed</v>
          </cell>
          <cell r="S3009"/>
          <cell r="T3009"/>
          <cell r="U3009"/>
        </row>
        <row r="3010">
          <cell r="I3010" t="str">
            <v>Other Expenses per vehicle retailed</v>
          </cell>
          <cell r="O3010"/>
          <cell r="P3010" t="str">
            <v>260-7650</v>
          </cell>
          <cell r="Q3010" t="str">
            <v>F&amp;I</v>
          </cell>
          <cell r="R3010" t="str">
            <v>F&amp;IOther Expenses per vehicle retailed</v>
          </cell>
          <cell r="S3010"/>
          <cell r="T3010"/>
          <cell r="U3010"/>
        </row>
        <row r="3011">
          <cell r="I3011" t="str">
            <v>Other Expenses per vehicle retailed</v>
          </cell>
          <cell r="O3011"/>
          <cell r="P3011" t="str">
            <v>460-7650</v>
          </cell>
          <cell r="Q3011" t="str">
            <v>F&amp;I</v>
          </cell>
          <cell r="R3011" t="str">
            <v>F&amp;IOther Expenses per vehicle retailed</v>
          </cell>
          <cell r="S3011"/>
          <cell r="T3011"/>
          <cell r="U3011"/>
        </row>
        <row r="3012">
          <cell r="I3012" t="str">
            <v>Other Expenses per vehicle retailed</v>
          </cell>
          <cell r="O3012"/>
          <cell r="P3012" t="str">
            <v>360-7650</v>
          </cell>
          <cell r="Q3012" t="str">
            <v>F&amp;I</v>
          </cell>
          <cell r="R3012" t="str">
            <v>F&amp;IOther Expenses per vehicle retailed</v>
          </cell>
          <cell r="S3012"/>
          <cell r="T3012"/>
          <cell r="U3012"/>
        </row>
        <row r="3013">
          <cell r="I3013" t="str">
            <v>Other Expenses per vehicle retailed</v>
          </cell>
          <cell r="O3013"/>
          <cell r="P3013" t="str">
            <v>160-7650</v>
          </cell>
          <cell r="Q3013" t="str">
            <v>F&amp;I</v>
          </cell>
          <cell r="R3013" t="str">
            <v>F&amp;IOther Expenses per vehicle retailed</v>
          </cell>
          <cell r="S3013"/>
          <cell r="T3013"/>
          <cell r="U3013"/>
        </row>
        <row r="3014">
          <cell r="I3014" t="str">
            <v>Other Semi-Fixed expenses per retail</v>
          </cell>
          <cell r="O3014"/>
          <cell r="P3014" t="str">
            <v>122-7650</v>
          </cell>
          <cell r="Q3014" t="str">
            <v>LEX Used Vehicle</v>
          </cell>
          <cell r="R3014" t="str">
            <v>LEX Used VehicleOther Semi-Fixed expenses per retail</v>
          </cell>
          <cell r="S3014"/>
          <cell r="T3014"/>
          <cell r="U3014"/>
        </row>
        <row r="3015">
          <cell r="I3015" t="str">
            <v>Other Semi-Fixed Expenses p.u</v>
          </cell>
          <cell r="O3015"/>
          <cell r="P3015" t="str">
            <v>100-7650</v>
          </cell>
          <cell r="Q3015" t="str">
            <v>New Vehicle</v>
          </cell>
          <cell r="R3015" t="str">
            <v>New VehicleOther Semi-Fixed Expenses p.u</v>
          </cell>
          <cell r="S3015"/>
          <cell r="T3015"/>
          <cell r="U3015"/>
        </row>
        <row r="3016">
          <cell r="I3016" t="str">
            <v>Advertising p.u.</v>
          </cell>
          <cell r="O3016"/>
          <cell r="P3016" t="str">
            <v>200-7910</v>
          </cell>
          <cell r="Q3016" t="str">
            <v>New Vehicle</v>
          </cell>
          <cell r="R3016" t="str">
            <v>New VehicleAdvertising p.u.</v>
          </cell>
          <cell r="S3016"/>
          <cell r="T3016"/>
          <cell r="U3016"/>
        </row>
        <row r="3017">
          <cell r="I3017" t="str">
            <v>Advertising p.u.</v>
          </cell>
          <cell r="O3017"/>
          <cell r="P3017" t="str">
            <v>400-7910</v>
          </cell>
          <cell r="Q3017" t="str">
            <v>New Vehicle</v>
          </cell>
          <cell r="R3017" t="str">
            <v>New VehicleAdvertising p.u.</v>
          </cell>
          <cell r="S3017"/>
          <cell r="T3017"/>
          <cell r="U3017"/>
        </row>
        <row r="3018">
          <cell r="I3018" t="str">
            <v>Other Expenses as % of Sales</v>
          </cell>
          <cell r="O3018"/>
          <cell r="P3018" t="str">
            <v>936-7650</v>
          </cell>
          <cell r="Q3018" t="str">
            <v>Bridgestone</v>
          </cell>
          <cell r="R3018" t="str">
            <v>BridgestoneOther Expenses as % of Sales</v>
          </cell>
          <cell r="S3018"/>
          <cell r="T3018"/>
          <cell r="U3018"/>
        </row>
        <row r="3019">
          <cell r="I3019" t="str">
            <v>Other Expenses as % of Sales</v>
          </cell>
          <cell r="O3019"/>
          <cell r="P3019" t="str">
            <v>935-7650</v>
          </cell>
          <cell r="Q3019" t="str">
            <v>Bridgestone</v>
          </cell>
          <cell r="R3019" t="str">
            <v>BridgestoneOther Expenses as % of Sales</v>
          </cell>
          <cell r="S3019"/>
          <cell r="T3019"/>
          <cell r="U3019"/>
        </row>
        <row r="3020">
          <cell r="I3020" t="str">
            <v>Other Expenses as % of Sales</v>
          </cell>
          <cell r="O3020"/>
          <cell r="P3020" t="str">
            <v>230-7650</v>
          </cell>
          <cell r="Q3020" t="str">
            <v>Parts</v>
          </cell>
          <cell r="R3020" t="str">
            <v>PartsOther Expenses as % of Sales</v>
          </cell>
          <cell r="S3020"/>
          <cell r="T3020"/>
          <cell r="U3020"/>
        </row>
        <row r="3021">
          <cell r="I3021" t="str">
            <v>Other Expenses as % of Sales</v>
          </cell>
          <cell r="O3021"/>
          <cell r="P3021" t="str">
            <v>430-7650</v>
          </cell>
          <cell r="Q3021" t="str">
            <v>Parts</v>
          </cell>
          <cell r="R3021" t="str">
            <v>PartsOther Expenses as % of Sales</v>
          </cell>
          <cell r="S3021"/>
          <cell r="T3021"/>
          <cell r="U3021"/>
        </row>
        <row r="3022">
          <cell r="I3022" t="str">
            <v>Other Expenses as % of Sales</v>
          </cell>
          <cell r="O3022"/>
          <cell r="P3022" t="str">
            <v>330-7650</v>
          </cell>
          <cell r="Q3022" t="str">
            <v>Parts</v>
          </cell>
          <cell r="R3022" t="str">
            <v>PartsOther Expenses as % of Sales</v>
          </cell>
          <cell r="S3022"/>
          <cell r="T3022"/>
          <cell r="U3022"/>
        </row>
        <row r="3023">
          <cell r="I3023" t="str">
            <v>Other Expenses as % of Sales</v>
          </cell>
          <cell r="O3023"/>
          <cell r="P3023" t="str">
            <v>240-7650</v>
          </cell>
          <cell r="Q3023" t="str">
            <v>Service</v>
          </cell>
          <cell r="R3023" t="str">
            <v>ServiceOther Expenses as % of Sales</v>
          </cell>
          <cell r="S3023"/>
          <cell r="T3023"/>
          <cell r="U3023"/>
        </row>
        <row r="3024">
          <cell r="I3024" t="str">
            <v>Other Expenses as % of Sales</v>
          </cell>
          <cell r="O3024"/>
          <cell r="P3024" t="str">
            <v>440-7650</v>
          </cell>
          <cell r="Q3024" t="str">
            <v>Service</v>
          </cell>
          <cell r="R3024" t="str">
            <v>ServiceOther Expenses as % of Sales</v>
          </cell>
          <cell r="S3024"/>
          <cell r="T3024"/>
          <cell r="U3024"/>
        </row>
        <row r="3025">
          <cell r="I3025" t="str">
            <v>Other Expenses as % of Sales</v>
          </cell>
          <cell r="O3025"/>
          <cell r="P3025" t="str">
            <v>340-7650</v>
          </cell>
          <cell r="Q3025" t="str">
            <v>Service</v>
          </cell>
          <cell r="R3025" t="str">
            <v>ServiceOther Expenses as % of Sales</v>
          </cell>
          <cell r="S3025"/>
          <cell r="T3025"/>
          <cell r="U3025"/>
        </row>
        <row r="3026">
          <cell r="I3026" t="str">
            <v>Other Expenses as % of Sales</v>
          </cell>
          <cell r="O3026"/>
          <cell r="P3026" t="str">
            <v>147-7650</v>
          </cell>
          <cell r="Q3026" t="str">
            <v>Service</v>
          </cell>
          <cell r="R3026" t="str">
            <v>ServiceOther Expenses as % of Sales</v>
          </cell>
          <cell r="S3026"/>
          <cell r="T3026"/>
          <cell r="U3026"/>
        </row>
        <row r="3027">
          <cell r="I3027" t="str">
            <v>Other Semi-Fixed expenses per retail</v>
          </cell>
          <cell r="O3027"/>
          <cell r="P3027" t="str">
            <v>210-7650</v>
          </cell>
          <cell r="Q3027" t="str">
            <v>Used Vehicle</v>
          </cell>
          <cell r="R3027" t="str">
            <v>Used VehicleOther Semi-Fixed expenses per retail</v>
          </cell>
          <cell r="S3027"/>
          <cell r="T3027"/>
          <cell r="U3027"/>
        </row>
        <row r="3028">
          <cell r="I3028" t="str">
            <v>Other Semi-Fixed expenses per retail</v>
          </cell>
          <cell r="O3028"/>
          <cell r="P3028" t="str">
            <v>220-7650</v>
          </cell>
          <cell r="Q3028" t="str">
            <v>Used Vehicle</v>
          </cell>
          <cell r="R3028" t="str">
            <v>Used VehicleOther Semi-Fixed expenses per retail</v>
          </cell>
          <cell r="S3028"/>
          <cell r="T3028"/>
          <cell r="U3028"/>
        </row>
        <row r="3029">
          <cell r="I3029" t="str">
            <v>Other Semi-Fixed expenses per retail</v>
          </cell>
          <cell r="O3029"/>
          <cell r="P3029" t="str">
            <v>221-7650</v>
          </cell>
          <cell r="Q3029" t="str">
            <v>Used Vehicle</v>
          </cell>
          <cell r="R3029" t="str">
            <v>Used VehicleOther Semi-Fixed expenses per retail</v>
          </cell>
          <cell r="S3029"/>
          <cell r="T3029"/>
          <cell r="U3029"/>
        </row>
        <row r="3030">
          <cell r="I3030" t="str">
            <v>Other Semi-Fixed expenses per retail</v>
          </cell>
          <cell r="O3030"/>
          <cell r="P3030" t="str">
            <v>410-7650</v>
          </cell>
          <cell r="Q3030" t="str">
            <v>Used Vehicle</v>
          </cell>
          <cell r="R3030" t="str">
            <v>Used VehicleOther Semi-Fixed expenses per retail</v>
          </cell>
          <cell r="S3030"/>
          <cell r="T3030"/>
          <cell r="U3030"/>
        </row>
        <row r="3031">
          <cell r="I3031" t="str">
            <v>Other Semi-Fixed expenses per retail</v>
          </cell>
          <cell r="O3031"/>
          <cell r="P3031" t="str">
            <v>420-7650</v>
          </cell>
          <cell r="Q3031" t="str">
            <v>Used Vehicle</v>
          </cell>
          <cell r="R3031" t="str">
            <v>Used VehicleOther Semi-Fixed expenses per retail</v>
          </cell>
          <cell r="S3031"/>
          <cell r="T3031"/>
          <cell r="U3031"/>
        </row>
        <row r="3032">
          <cell r="I3032" t="str">
            <v>Other Semi-Fixed expenses per retail</v>
          </cell>
          <cell r="O3032"/>
          <cell r="P3032" t="str">
            <v>421-7650</v>
          </cell>
          <cell r="Q3032" t="str">
            <v>Used Vehicle</v>
          </cell>
          <cell r="R3032" t="str">
            <v>Used VehicleOther Semi-Fixed expenses per retail</v>
          </cell>
          <cell r="S3032"/>
          <cell r="T3032"/>
          <cell r="U3032"/>
        </row>
        <row r="3033">
          <cell r="I3033" t="str">
            <v>Other Semi-Fixed expenses per retail</v>
          </cell>
          <cell r="O3033"/>
          <cell r="P3033" t="str">
            <v>310-7650</v>
          </cell>
          <cell r="Q3033" t="str">
            <v>Used Vehicle</v>
          </cell>
          <cell r="R3033" t="str">
            <v>Used VehicleOther Semi-Fixed expenses per retail</v>
          </cell>
          <cell r="S3033"/>
          <cell r="T3033"/>
          <cell r="U3033"/>
        </row>
        <row r="3034">
          <cell r="I3034" t="str">
            <v>Other Semi-Fixed expenses per retail</v>
          </cell>
          <cell r="O3034"/>
          <cell r="P3034" t="str">
            <v>321-7650</v>
          </cell>
          <cell r="Q3034" t="str">
            <v>Used Vehicle</v>
          </cell>
          <cell r="R3034" t="str">
            <v>Used VehicleOther Semi-Fixed expenses per retail</v>
          </cell>
          <cell r="S3034"/>
          <cell r="T3034"/>
          <cell r="U3034"/>
        </row>
        <row r="3035">
          <cell r="I3035" t="str">
            <v>Other Semi-Fixed expenses per retail</v>
          </cell>
          <cell r="O3035"/>
          <cell r="P3035" t="str">
            <v>120-7650</v>
          </cell>
          <cell r="Q3035" t="str">
            <v>Used Vehicle</v>
          </cell>
          <cell r="R3035" t="str">
            <v>Used VehicleOther Semi-Fixed expenses per retail</v>
          </cell>
          <cell r="S3035"/>
          <cell r="T3035"/>
          <cell r="U3035"/>
        </row>
        <row r="3036">
          <cell r="I3036" t="str">
            <v>Other Semi-Fixed expenses per retail</v>
          </cell>
          <cell r="O3036"/>
          <cell r="P3036" t="str">
            <v>121-7650</v>
          </cell>
          <cell r="Q3036" t="str">
            <v>Used Vehicle</v>
          </cell>
          <cell r="R3036" t="str">
            <v>Used VehicleOther Semi-Fixed expenses per retail</v>
          </cell>
          <cell r="S3036"/>
          <cell r="T3036"/>
          <cell r="U3036"/>
        </row>
        <row r="3037">
          <cell r="I3037" t="str">
            <v>Other Expenses as % of Sales</v>
          </cell>
          <cell r="O3037"/>
          <cell r="P3037" t="str">
            <v>140-7650</v>
          </cell>
          <cell r="Q3037" t="str">
            <v>Service</v>
          </cell>
          <cell r="R3037" t="str">
            <v>ServiceOther Expenses as % of Sales</v>
          </cell>
          <cell r="S3037"/>
          <cell r="T3037"/>
          <cell r="U3037"/>
        </row>
        <row r="3038">
          <cell r="I3038" t="str">
            <v>Other Expenses as % of Sales</v>
          </cell>
          <cell r="O3038"/>
          <cell r="P3038" t="str">
            <v>142-7650</v>
          </cell>
          <cell r="Q3038" t="str">
            <v>Lex Service</v>
          </cell>
          <cell r="R3038" t="str">
            <v>Lex ServiceOther Expenses as % of Sales</v>
          </cell>
          <cell r="S3038"/>
          <cell r="T3038"/>
          <cell r="U3038"/>
        </row>
        <row r="3039">
          <cell r="I3039" t="str">
            <v>Other Expenses as % of Sales</v>
          </cell>
          <cell r="O3039"/>
          <cell r="P3039" t="str">
            <v>132-7650</v>
          </cell>
          <cell r="Q3039" t="str">
            <v>LEX Admin &amp; Other</v>
          </cell>
          <cell r="R3039" t="str">
            <v>LEX Admin &amp; OtherOther Expenses as % of Sales</v>
          </cell>
          <cell r="S3039"/>
          <cell r="T3039"/>
          <cell r="U3039"/>
        </row>
        <row r="3040">
          <cell r="I3040" t="str">
            <v>Other Expenses as % of Sales</v>
          </cell>
          <cell r="O3040"/>
          <cell r="P3040" t="str">
            <v>130-7650</v>
          </cell>
          <cell r="Q3040" t="str">
            <v>Parts</v>
          </cell>
          <cell r="R3040" t="str">
            <v>PartsOther Expenses as % of Sales</v>
          </cell>
          <cell r="S3040"/>
          <cell r="T3040"/>
          <cell r="U3040"/>
        </row>
        <row r="3041">
          <cell r="I3041" t="str">
            <v>Advertising p.u.</v>
          </cell>
          <cell r="O3041"/>
          <cell r="P3041" t="str">
            <v>300-7910</v>
          </cell>
          <cell r="Q3041" t="str">
            <v>New Vehicle</v>
          </cell>
          <cell r="R3041" t="str">
            <v>New VehicleAdvertising p.u.</v>
          </cell>
          <cell r="S3041"/>
          <cell r="T3041"/>
          <cell r="U3041"/>
        </row>
        <row r="3042">
          <cell r="I3042" t="str">
            <v>Advertising p.u.</v>
          </cell>
          <cell r="O3042"/>
          <cell r="P3042" t="str">
            <v>112-7910</v>
          </cell>
          <cell r="Q3042" t="str">
            <v>LEX New Vehicle</v>
          </cell>
          <cell r="R3042" t="str">
            <v>LEX New VehicleAdvertising p.u.</v>
          </cell>
          <cell r="S3042"/>
          <cell r="T3042"/>
          <cell r="U3042"/>
        </row>
        <row r="3043">
          <cell r="I3043" t="str">
            <v>Other Semi-Fixed expenses per retail</v>
          </cell>
          <cell r="O3043"/>
          <cell r="P3043" t="str">
            <v>110-7650</v>
          </cell>
          <cell r="Q3043" t="str">
            <v>Used Vehicle</v>
          </cell>
          <cell r="R3043" t="str">
            <v>Used VehicleOther Semi-Fixed expenses per retail</v>
          </cell>
          <cell r="S3043"/>
          <cell r="T3043"/>
          <cell r="U3043"/>
        </row>
        <row r="3044">
          <cell r="I3044" t="str">
            <v>Rent &amp; Rates as % of Total Gross Profit</v>
          </cell>
          <cell r="O3044"/>
          <cell r="P3044" t="str">
            <v>120-7690</v>
          </cell>
          <cell r="Q3044" t="str">
            <v>Admin &amp; Other</v>
          </cell>
          <cell r="R3044" t="str">
            <v>Admin &amp; OtherRent &amp; Rates as % of Total Gross Profit</v>
          </cell>
          <cell r="S3044"/>
          <cell r="T3044"/>
          <cell r="U3044"/>
        </row>
        <row r="3045">
          <cell r="I3045" t="str">
            <v>Rent &amp; Rates as % of Total Gross Profit</v>
          </cell>
          <cell r="O3045"/>
          <cell r="P3045" t="str">
            <v>210-7690</v>
          </cell>
          <cell r="Q3045" t="str">
            <v>Admin &amp; Other</v>
          </cell>
          <cell r="R3045" t="str">
            <v>Admin &amp; OtherRent &amp; Rates as % of Total Gross Profit</v>
          </cell>
          <cell r="S3045"/>
          <cell r="T3045"/>
          <cell r="U3045"/>
        </row>
        <row r="3046">
          <cell r="I3046" t="str">
            <v>Rent &amp; Rates as % of Total Gross Profit</v>
          </cell>
          <cell r="O3046"/>
          <cell r="P3046" t="str">
            <v>440-7690</v>
          </cell>
          <cell r="Q3046" t="str">
            <v>Admin &amp; Other</v>
          </cell>
          <cell r="R3046" t="str">
            <v>Admin &amp; OtherRent &amp; Rates as % of Total Gross Profit</v>
          </cell>
          <cell r="S3046"/>
          <cell r="T3046"/>
          <cell r="U3046"/>
        </row>
        <row r="3047">
          <cell r="I3047" t="str">
            <v>Rent &amp; Rates as % of Total Gross Profit</v>
          </cell>
          <cell r="O3047"/>
          <cell r="P3047" t="str">
            <v>220-7690</v>
          </cell>
          <cell r="Q3047" t="str">
            <v>Admin &amp; Other</v>
          </cell>
          <cell r="R3047" t="str">
            <v>Admin &amp; OtherRent &amp; Rates as % of Total Gross Profit</v>
          </cell>
          <cell r="S3047"/>
          <cell r="T3047"/>
          <cell r="U3047"/>
        </row>
        <row r="3048">
          <cell r="I3048" t="str">
            <v>Rent &amp; Rates as % of Total Gross Profit</v>
          </cell>
          <cell r="O3048"/>
          <cell r="P3048" t="str">
            <v>340-7690</v>
          </cell>
          <cell r="Q3048" t="str">
            <v>Admin &amp; Other</v>
          </cell>
          <cell r="R3048" t="str">
            <v>Admin &amp; OtherRent &amp; Rates as % of Total Gross Profit</v>
          </cell>
          <cell r="S3048"/>
          <cell r="T3048"/>
          <cell r="U3048"/>
        </row>
        <row r="3049">
          <cell r="I3049" t="str">
            <v>Rent &amp; Rates as % of Total Gross Profit</v>
          </cell>
          <cell r="O3049"/>
          <cell r="P3049" t="str">
            <v>122-7690</v>
          </cell>
          <cell r="Q3049" t="str">
            <v>LEX Admin &amp; Other</v>
          </cell>
          <cell r="R3049" t="str">
            <v>LEX Admin &amp; OtherRent &amp; Rates as % of Total Gross Profit</v>
          </cell>
          <cell r="S3049"/>
          <cell r="T3049"/>
          <cell r="U3049"/>
        </row>
        <row r="3050">
          <cell r="I3050" t="str">
            <v>Rent &amp; Rates as % of Total Gross Profit</v>
          </cell>
          <cell r="O3050"/>
          <cell r="P3050" t="str">
            <v>150-7690</v>
          </cell>
          <cell r="Q3050" t="str">
            <v>LEX Admin &amp; Other</v>
          </cell>
          <cell r="R3050" t="str">
            <v>LEX Admin &amp; OtherRent &amp; Rates as % of Total Gross Profit</v>
          </cell>
          <cell r="S3050"/>
          <cell r="T3050"/>
          <cell r="U3050"/>
        </row>
        <row r="3051">
          <cell r="I3051" t="str">
            <v>Rent &amp; Rates as % of Total Gross Profit</v>
          </cell>
          <cell r="O3051"/>
          <cell r="P3051" t="str">
            <v>935-7690</v>
          </cell>
          <cell r="Q3051" t="str">
            <v>LEX Admin &amp; Other</v>
          </cell>
          <cell r="R3051" t="str">
            <v>LEX Admin &amp; OtherRent &amp; Rates as % of Total Gross Profit</v>
          </cell>
          <cell r="S3051"/>
          <cell r="T3051"/>
          <cell r="U3051"/>
        </row>
        <row r="3052">
          <cell r="I3052" t="str">
            <v>Rent &amp; Rates as % of Total Gross Profit</v>
          </cell>
          <cell r="O3052"/>
          <cell r="P3052" t="str">
            <v>240-7690</v>
          </cell>
          <cell r="Q3052" t="str">
            <v>Admin &amp; Other</v>
          </cell>
          <cell r="R3052" t="str">
            <v>Admin &amp; OtherRent &amp; Rates as % of Total Gross Profit</v>
          </cell>
          <cell r="S3052"/>
          <cell r="T3052"/>
          <cell r="U3052"/>
        </row>
        <row r="3053">
          <cell r="I3053" t="str">
            <v>Rent &amp; Rates as % of Total Gross Profit</v>
          </cell>
          <cell r="O3053"/>
          <cell r="P3053" t="str">
            <v>936-7690</v>
          </cell>
          <cell r="Q3053" t="str">
            <v>LEX Admin &amp; Other</v>
          </cell>
          <cell r="R3053" t="str">
            <v>LEX Admin &amp; OtherRent &amp; Rates as % of Total Gross Profit</v>
          </cell>
          <cell r="S3053"/>
          <cell r="T3053"/>
          <cell r="U3053"/>
        </row>
        <row r="3054">
          <cell r="I3054" t="str">
            <v>Rent &amp; Rates as % of Total Gross Profit</v>
          </cell>
          <cell r="O3054"/>
          <cell r="P3054" t="str">
            <v>230-7690</v>
          </cell>
          <cell r="Q3054" t="str">
            <v>Admin &amp; Other</v>
          </cell>
          <cell r="R3054" t="str">
            <v>Admin &amp; OtherRent &amp; Rates as % of Total Gross Profit</v>
          </cell>
          <cell r="S3054"/>
          <cell r="T3054"/>
          <cell r="U3054"/>
        </row>
        <row r="3055">
          <cell r="I3055" t="str">
            <v>Rent &amp; Rates as % of Total Gross Profit</v>
          </cell>
          <cell r="O3055"/>
          <cell r="P3055" t="str">
            <v>430-7690</v>
          </cell>
          <cell r="Q3055" t="str">
            <v>Admin &amp; Other</v>
          </cell>
          <cell r="R3055" t="str">
            <v>Admin &amp; OtherRent &amp; Rates as % of Total Gross Profit</v>
          </cell>
          <cell r="S3055"/>
          <cell r="T3055"/>
          <cell r="U3055"/>
        </row>
        <row r="3056">
          <cell r="I3056" t="str">
            <v>Rent &amp; Rates as % of Total Gross Profit</v>
          </cell>
          <cell r="O3056"/>
          <cell r="P3056" t="str">
            <v>260-7690</v>
          </cell>
          <cell r="Q3056" t="str">
            <v>Admin &amp; Other</v>
          </cell>
          <cell r="R3056" t="str">
            <v>Admin &amp; OtherRent &amp; Rates as % of Total Gross Profit</v>
          </cell>
          <cell r="S3056"/>
          <cell r="T3056"/>
          <cell r="U3056"/>
        </row>
        <row r="3057">
          <cell r="I3057" t="str">
            <v>Rent &amp; Rates as % of Total Gross Profit</v>
          </cell>
          <cell r="O3057"/>
          <cell r="P3057" t="str">
            <v>330-7690</v>
          </cell>
          <cell r="Q3057" t="str">
            <v>Admin &amp; Other</v>
          </cell>
          <cell r="R3057" t="str">
            <v>Admin &amp; OtherRent &amp; Rates as % of Total Gross Profit</v>
          </cell>
          <cell r="S3057"/>
          <cell r="T3057"/>
          <cell r="U3057"/>
        </row>
        <row r="3058">
          <cell r="I3058" t="str">
            <v>Rent &amp; Rates as % of Total Gross Profit</v>
          </cell>
          <cell r="O3058"/>
          <cell r="P3058" t="str">
            <v>190-7690</v>
          </cell>
          <cell r="Q3058" t="str">
            <v>Admin &amp; Other</v>
          </cell>
          <cell r="R3058" t="str">
            <v>Admin &amp; OtherRent &amp; Rates as % of Total Gross Profit</v>
          </cell>
          <cell r="S3058"/>
          <cell r="T3058"/>
          <cell r="U3058"/>
        </row>
        <row r="3059">
          <cell r="I3059" t="str">
            <v>Rent &amp; Rates as % of Total Gross Profit</v>
          </cell>
          <cell r="O3059"/>
          <cell r="P3059" t="str">
            <v>162-7690</v>
          </cell>
          <cell r="Q3059" t="str">
            <v>LEX Admin &amp; Other</v>
          </cell>
          <cell r="R3059" t="str">
            <v>LEX Admin &amp; OtherRent &amp; Rates as % of Total Gross Profit</v>
          </cell>
          <cell r="S3059"/>
          <cell r="T3059"/>
          <cell r="U3059"/>
        </row>
        <row r="3060">
          <cell r="I3060" t="str">
            <v>Rent &amp; Rates as % of Total Gross Profit</v>
          </cell>
          <cell r="O3060"/>
          <cell r="P3060" t="str">
            <v>147-7690</v>
          </cell>
          <cell r="Q3060" t="str">
            <v>Admin &amp; Other</v>
          </cell>
          <cell r="R3060" t="str">
            <v>Admin &amp; OtherRent &amp; Rates as % of Total Gross Profit</v>
          </cell>
          <cell r="S3060"/>
          <cell r="T3060"/>
          <cell r="U3060"/>
        </row>
        <row r="3061">
          <cell r="I3061" t="str">
            <v>Rent &amp; Rates as % of Total Gross Profit</v>
          </cell>
          <cell r="O3061"/>
          <cell r="P3061" t="str">
            <v>121-7690</v>
          </cell>
          <cell r="Q3061" t="str">
            <v>Admin &amp; Other</v>
          </cell>
          <cell r="R3061" t="str">
            <v>Admin &amp; OtherRent &amp; Rates as % of Total Gross Profit</v>
          </cell>
          <cell r="S3061"/>
          <cell r="T3061"/>
          <cell r="U3061"/>
        </row>
        <row r="3062">
          <cell r="I3062" t="str">
            <v>Rent &amp; Rates as % of Total Gross Profit</v>
          </cell>
          <cell r="O3062"/>
          <cell r="P3062" t="str">
            <v>200-7690</v>
          </cell>
          <cell r="Q3062" t="str">
            <v>Admin &amp; Other</v>
          </cell>
          <cell r="R3062" t="str">
            <v>Admin &amp; OtherRent &amp; Rates as % of Total Gross Profit</v>
          </cell>
          <cell r="S3062"/>
          <cell r="T3062"/>
          <cell r="U3062"/>
        </row>
        <row r="3063">
          <cell r="I3063" t="str">
            <v>Rent &amp; Rates as % of Total Gross Profit</v>
          </cell>
          <cell r="O3063"/>
          <cell r="P3063" t="str">
            <v>221-7690</v>
          </cell>
          <cell r="Q3063" t="str">
            <v>Admin &amp; Other</v>
          </cell>
          <cell r="R3063" t="str">
            <v>Admin &amp; OtherRent &amp; Rates as % of Total Gross Profit</v>
          </cell>
          <cell r="S3063"/>
          <cell r="T3063"/>
          <cell r="U3063"/>
        </row>
        <row r="3064">
          <cell r="I3064" t="str">
            <v>Rent &amp; Rates as % of Total Gross Profit</v>
          </cell>
          <cell r="O3064"/>
          <cell r="P3064" t="str">
            <v>400-7690</v>
          </cell>
          <cell r="Q3064" t="str">
            <v>Admin &amp; Other</v>
          </cell>
          <cell r="R3064" t="str">
            <v>Admin &amp; OtherRent &amp; Rates as % of Total Gross Profit</v>
          </cell>
          <cell r="S3064"/>
          <cell r="T3064"/>
          <cell r="U3064"/>
        </row>
        <row r="3065">
          <cell r="I3065" t="str">
            <v>Rent &amp; Rates as % of Total Gross Profit</v>
          </cell>
          <cell r="O3065"/>
          <cell r="P3065" t="str">
            <v>410-7690</v>
          </cell>
          <cell r="Q3065" t="str">
            <v>Admin &amp; Other</v>
          </cell>
          <cell r="R3065" t="str">
            <v>Admin &amp; OtherRent &amp; Rates as % of Total Gross Profit</v>
          </cell>
          <cell r="S3065"/>
          <cell r="T3065"/>
          <cell r="U3065"/>
        </row>
        <row r="3066">
          <cell r="I3066" t="str">
            <v>Rent &amp; Rates as % of Total Gross Profit</v>
          </cell>
          <cell r="O3066"/>
          <cell r="P3066" t="str">
            <v>420-7690</v>
          </cell>
          <cell r="Q3066" t="str">
            <v>Admin &amp; Other</v>
          </cell>
          <cell r="R3066" t="str">
            <v>Admin &amp; OtherRent &amp; Rates as % of Total Gross Profit</v>
          </cell>
          <cell r="S3066"/>
          <cell r="T3066"/>
          <cell r="U3066"/>
        </row>
        <row r="3067">
          <cell r="I3067" t="str">
            <v>Rent &amp; Rates as % of Total Gross Profit</v>
          </cell>
          <cell r="O3067"/>
          <cell r="P3067" t="str">
            <v>421-7690</v>
          </cell>
          <cell r="Q3067" t="str">
            <v>Admin &amp; Other</v>
          </cell>
          <cell r="R3067" t="str">
            <v>Admin &amp; OtherRent &amp; Rates as % of Total Gross Profit</v>
          </cell>
          <cell r="S3067"/>
          <cell r="T3067"/>
          <cell r="U3067"/>
        </row>
        <row r="3068">
          <cell r="I3068" t="str">
            <v>Rent &amp; Rates as % of Total Gross Profit</v>
          </cell>
          <cell r="O3068"/>
          <cell r="P3068" t="str">
            <v>460-7690</v>
          </cell>
          <cell r="Q3068" t="str">
            <v>Admin &amp; Other</v>
          </cell>
          <cell r="R3068" t="str">
            <v>Admin &amp; OtherRent &amp; Rates as % of Total Gross Profit</v>
          </cell>
          <cell r="S3068"/>
          <cell r="T3068"/>
          <cell r="U3068"/>
        </row>
        <row r="3069">
          <cell r="I3069" t="str">
            <v>Rent &amp; Rates as % of Total Gross Profit</v>
          </cell>
          <cell r="O3069"/>
          <cell r="P3069" t="str">
            <v>300-7690</v>
          </cell>
          <cell r="Q3069" t="str">
            <v>Admin &amp; Other</v>
          </cell>
          <cell r="R3069" t="str">
            <v>Admin &amp; OtherRent &amp; Rates as % of Total Gross Profit</v>
          </cell>
          <cell r="S3069"/>
          <cell r="T3069"/>
          <cell r="U3069"/>
        </row>
        <row r="3070">
          <cell r="I3070" t="str">
            <v>Rent &amp; Rates as % of Total Gross Profit</v>
          </cell>
          <cell r="O3070"/>
          <cell r="P3070" t="str">
            <v>310-7690</v>
          </cell>
          <cell r="Q3070" t="str">
            <v>Admin &amp; Other</v>
          </cell>
          <cell r="R3070" t="str">
            <v>Admin &amp; OtherRent &amp; Rates as % of Total Gross Profit</v>
          </cell>
          <cell r="S3070"/>
          <cell r="T3070"/>
          <cell r="U3070"/>
        </row>
        <row r="3071">
          <cell r="I3071" t="str">
            <v>Rent &amp; Rates as % of Total Gross Profit</v>
          </cell>
          <cell r="O3071"/>
          <cell r="P3071" t="str">
            <v>321-7690</v>
          </cell>
          <cell r="Q3071" t="str">
            <v>Admin &amp; Other</v>
          </cell>
          <cell r="R3071" t="str">
            <v>Admin &amp; OtherRent &amp; Rates as % of Total Gross Profit</v>
          </cell>
          <cell r="S3071"/>
          <cell r="T3071"/>
          <cell r="U3071"/>
        </row>
        <row r="3072">
          <cell r="I3072" t="str">
            <v>Rent &amp; Rates as % of Total Gross Profit</v>
          </cell>
          <cell r="O3072"/>
          <cell r="P3072" t="str">
            <v>360-7690</v>
          </cell>
          <cell r="Q3072" t="str">
            <v>Admin &amp; Other</v>
          </cell>
          <cell r="R3072" t="str">
            <v>Admin &amp; OtherRent &amp; Rates as % of Total Gross Profit</v>
          </cell>
          <cell r="S3072"/>
          <cell r="T3072"/>
          <cell r="U3072"/>
        </row>
        <row r="3073">
          <cell r="I3073" t="str">
            <v>Rent &amp; Rates as % of Total Gross Profit</v>
          </cell>
          <cell r="O3073"/>
          <cell r="P3073" t="str">
            <v>160-7690</v>
          </cell>
          <cell r="Q3073" t="str">
            <v>Admin &amp; Other</v>
          </cell>
          <cell r="R3073" t="str">
            <v>Admin &amp; OtherRent &amp; Rates as % of Total Gross Profit</v>
          </cell>
          <cell r="S3073"/>
          <cell r="T3073"/>
          <cell r="U3073"/>
        </row>
        <row r="3074">
          <cell r="I3074" t="str">
            <v>Rent &amp; Rates as % of Total Gross Profit</v>
          </cell>
          <cell r="O3074"/>
          <cell r="P3074" t="str">
            <v>140-7690</v>
          </cell>
          <cell r="Q3074" t="str">
            <v>Admin &amp; Other</v>
          </cell>
          <cell r="R3074" t="str">
            <v>Admin &amp; OtherRent &amp; Rates as % of Total Gross Profit</v>
          </cell>
          <cell r="S3074"/>
          <cell r="T3074"/>
          <cell r="U3074"/>
        </row>
        <row r="3075">
          <cell r="I3075" t="str">
            <v>Rent &amp; Rates as % of Total Gross Profit</v>
          </cell>
          <cell r="O3075"/>
          <cell r="P3075" t="str">
            <v>142-7690</v>
          </cell>
          <cell r="Q3075" t="str">
            <v>LEX Admin &amp; Other</v>
          </cell>
          <cell r="R3075" t="str">
            <v>LEX Admin &amp; OtherRent &amp; Rates as % of Total Gross Profit</v>
          </cell>
          <cell r="S3075"/>
          <cell r="T3075"/>
          <cell r="U3075"/>
        </row>
        <row r="3076">
          <cell r="I3076" t="str">
            <v>Rent &amp; Rates as % of Total Gross Profit</v>
          </cell>
          <cell r="O3076"/>
          <cell r="P3076" t="str">
            <v>130-7690</v>
          </cell>
          <cell r="Q3076" t="str">
            <v>Admin &amp; Other</v>
          </cell>
          <cell r="R3076" t="str">
            <v>Admin &amp; OtherRent &amp; Rates as % of Total Gross Profit</v>
          </cell>
          <cell r="S3076"/>
          <cell r="T3076"/>
          <cell r="U3076"/>
        </row>
        <row r="3077">
          <cell r="I3077" t="str">
            <v>Rent &amp; Rates as % of Total Gross Profit</v>
          </cell>
          <cell r="O3077"/>
          <cell r="P3077" t="str">
            <v>132-7690</v>
          </cell>
          <cell r="Q3077" t="str">
            <v>LEX Admin &amp; Other</v>
          </cell>
          <cell r="R3077" t="str">
            <v>LEX Admin &amp; OtherRent &amp; Rates as % of Total Gross Profit</v>
          </cell>
          <cell r="S3077"/>
          <cell r="T3077"/>
          <cell r="U3077"/>
        </row>
        <row r="3078">
          <cell r="I3078" t="str">
            <v>Rent &amp; Rates as % of Total Gross Profit</v>
          </cell>
          <cell r="O3078"/>
          <cell r="P3078" t="str">
            <v>110-7690</v>
          </cell>
          <cell r="Q3078" t="str">
            <v>Admin &amp; Other</v>
          </cell>
          <cell r="R3078" t="str">
            <v>Admin &amp; OtherRent &amp; Rates as % of Total Gross Profit</v>
          </cell>
          <cell r="S3078"/>
          <cell r="T3078"/>
          <cell r="U3078"/>
        </row>
        <row r="3079">
          <cell r="I3079" t="str">
            <v>Rent &amp; Rates as % of Total Gross Profit</v>
          </cell>
          <cell r="O3079"/>
          <cell r="P3079" t="str">
            <v>112-7690</v>
          </cell>
          <cell r="Q3079" t="str">
            <v>LEX Admin &amp; Other</v>
          </cell>
          <cell r="R3079" t="str">
            <v>LEX Admin &amp; OtherRent &amp; Rates as % of Total Gross Profit</v>
          </cell>
          <cell r="S3079"/>
          <cell r="T3079"/>
          <cell r="U3079"/>
        </row>
        <row r="3080">
          <cell r="I3080" t="str">
            <v>Rent &amp; Rates as % of Total Gross Profit</v>
          </cell>
          <cell r="O3080"/>
          <cell r="P3080" t="str">
            <v>100-7690</v>
          </cell>
          <cell r="Q3080" t="str">
            <v>Admin &amp; Other</v>
          </cell>
          <cell r="R3080" t="str">
            <v>Admin &amp; OtherRent &amp; Rates as % of Total Gross Profit</v>
          </cell>
          <cell r="S3080"/>
          <cell r="T3080"/>
          <cell r="U3080"/>
        </row>
        <row r="3081">
          <cell r="I3081" t="str">
            <v>Other Overheads as % of Total Gross Profit</v>
          </cell>
          <cell r="O3081"/>
          <cell r="P3081" t="str">
            <v>200-7695</v>
          </cell>
          <cell r="Q3081" t="str">
            <v>Admin &amp; Other</v>
          </cell>
          <cell r="R3081" t="str">
            <v>Admin &amp; OtherOther Overheads as % of Total Gross Profit</v>
          </cell>
          <cell r="S3081"/>
          <cell r="T3081"/>
          <cell r="U3081"/>
        </row>
        <row r="3082">
          <cell r="I3082" t="str">
            <v>Other Overheads as % of Total Gross Profit</v>
          </cell>
          <cell r="O3082"/>
          <cell r="P3082" t="str">
            <v>210-7695</v>
          </cell>
          <cell r="Q3082" t="str">
            <v>Admin &amp; Other</v>
          </cell>
          <cell r="R3082" t="str">
            <v>Admin &amp; OtherOther Overheads as % of Total Gross Profit</v>
          </cell>
          <cell r="S3082"/>
          <cell r="T3082"/>
          <cell r="U3082"/>
        </row>
        <row r="3083">
          <cell r="I3083" t="str">
            <v>Other Overheads as % of Total Gross Profit</v>
          </cell>
          <cell r="O3083"/>
          <cell r="P3083" t="str">
            <v>120-7695</v>
          </cell>
          <cell r="Q3083" t="str">
            <v>Admin &amp; Other</v>
          </cell>
          <cell r="R3083" t="str">
            <v>Admin &amp; OtherOther Overheads as % of Total Gross Profit</v>
          </cell>
          <cell r="S3083"/>
          <cell r="T3083"/>
          <cell r="U3083"/>
        </row>
        <row r="3084">
          <cell r="I3084" t="str">
            <v>Other Overheads as % of Total Gross Profit</v>
          </cell>
          <cell r="O3084"/>
          <cell r="P3084" t="str">
            <v>147-7695</v>
          </cell>
          <cell r="Q3084" t="str">
            <v>Admin &amp; Other</v>
          </cell>
          <cell r="R3084" t="str">
            <v>Admin &amp; OtherOther Overheads as % of Total Gross Profit</v>
          </cell>
          <cell r="S3084"/>
          <cell r="T3084"/>
          <cell r="U3084"/>
        </row>
        <row r="3085">
          <cell r="I3085" t="str">
            <v>Other Overheads as % of Total Gross Profit</v>
          </cell>
          <cell r="O3085"/>
          <cell r="P3085" t="str">
            <v>160-7695</v>
          </cell>
          <cell r="Q3085" t="str">
            <v>Admin &amp; Other</v>
          </cell>
          <cell r="R3085" t="str">
            <v>Admin &amp; OtherOther Overheads as % of Total Gross Profit</v>
          </cell>
          <cell r="S3085"/>
          <cell r="T3085"/>
          <cell r="U3085"/>
        </row>
        <row r="3086">
          <cell r="I3086" t="str">
            <v>Other Overheads as % of Total Gross Profit</v>
          </cell>
          <cell r="O3086"/>
          <cell r="P3086" t="str">
            <v>140-7695</v>
          </cell>
          <cell r="Q3086" t="str">
            <v>Admin &amp; Other</v>
          </cell>
          <cell r="R3086" t="str">
            <v>Admin &amp; OtherOther Overheads as % of Total Gross Profit</v>
          </cell>
          <cell r="S3086"/>
          <cell r="T3086"/>
          <cell r="U3086"/>
        </row>
        <row r="3087">
          <cell r="I3087" t="str">
            <v>Other Overheads as % of Total Gross Profit</v>
          </cell>
          <cell r="O3087"/>
          <cell r="P3087" t="str">
            <v>142-7695</v>
          </cell>
          <cell r="Q3087" t="str">
            <v>LEX Admin &amp; Other</v>
          </cell>
          <cell r="R3087" t="str">
            <v>LEX Admin &amp; OtherOther Overheads as % of Total Gross Profit</v>
          </cell>
          <cell r="S3087"/>
          <cell r="T3087"/>
          <cell r="U3087"/>
        </row>
        <row r="3088">
          <cell r="I3088" t="str">
            <v>Other Overheads as % of Total Gross Profit</v>
          </cell>
          <cell r="O3088"/>
          <cell r="P3088" t="str">
            <v>130-7695</v>
          </cell>
          <cell r="Q3088" t="str">
            <v>Admin &amp; Other</v>
          </cell>
          <cell r="R3088" t="str">
            <v>Admin &amp; OtherOther Overheads as % of Total Gross Profit</v>
          </cell>
          <cell r="S3088"/>
          <cell r="T3088"/>
          <cell r="U3088"/>
        </row>
        <row r="3089">
          <cell r="I3089" t="str">
            <v>Other Overheads as % of Total Gross Profit</v>
          </cell>
          <cell r="O3089"/>
          <cell r="P3089" t="str">
            <v>112-7695</v>
          </cell>
          <cell r="Q3089" t="str">
            <v>LEX Admin &amp; Other</v>
          </cell>
          <cell r="R3089" t="str">
            <v>LEX Admin &amp; OtherOther Overheads as % of Total Gross Profit</v>
          </cell>
          <cell r="S3089"/>
          <cell r="T3089"/>
          <cell r="U3089"/>
        </row>
        <row r="3090">
          <cell r="I3090" t="str">
            <v>Other Overheads as % of Total Gross Profit</v>
          </cell>
          <cell r="O3090"/>
          <cell r="P3090" t="str">
            <v>100-7695</v>
          </cell>
          <cell r="Q3090" t="str">
            <v>Admin &amp; Other</v>
          </cell>
          <cell r="R3090" t="str">
            <v>Admin &amp; OtherOther Overheads as % of Total Gross Profit</v>
          </cell>
          <cell r="S3090"/>
          <cell r="T3090"/>
          <cell r="U3090"/>
        </row>
        <row r="3091">
          <cell r="I3091" t="str">
            <v>Other Overheads as % of Total Gross Profit</v>
          </cell>
          <cell r="O3091"/>
          <cell r="P3091" t="str">
            <v>110-7695</v>
          </cell>
          <cell r="Q3091" t="str">
            <v>Admin &amp; Other</v>
          </cell>
          <cell r="R3091" t="str">
            <v>Admin &amp; OtherOther Overheads as % of Total Gross Profit</v>
          </cell>
          <cell r="S3091"/>
          <cell r="T3091"/>
          <cell r="U3091"/>
        </row>
        <row r="3092">
          <cell r="I3092" t="str">
            <v>interest &amp; Bank Charges as % of Total Gross Profit</v>
          </cell>
          <cell r="O3092"/>
          <cell r="P3092" t="str">
            <v>147-7710</v>
          </cell>
          <cell r="Q3092" t="str">
            <v>Admin &amp; Other</v>
          </cell>
          <cell r="R3092" t="str">
            <v>Admin &amp; Otherinterest &amp; Bank Charges as % of Total Gross Profit</v>
          </cell>
          <cell r="S3092"/>
          <cell r="T3092"/>
          <cell r="U3092"/>
        </row>
        <row r="3093">
          <cell r="I3093" t="str">
            <v>interest &amp; Bank Charges as % of Total Gross Profit</v>
          </cell>
          <cell r="O3093"/>
          <cell r="P3093" t="str">
            <v>170-7710</v>
          </cell>
          <cell r="Q3093" t="str">
            <v>Admin &amp; Other</v>
          </cell>
          <cell r="R3093" t="str">
            <v>Admin &amp; Otherinterest &amp; Bank Charges as % of Total Gross Profit</v>
          </cell>
          <cell r="S3093"/>
          <cell r="T3093"/>
          <cell r="U3093"/>
        </row>
        <row r="3094">
          <cell r="I3094" t="str">
            <v>interest &amp; Bank Charges as % of Total Gross Profit</v>
          </cell>
          <cell r="O3094"/>
          <cell r="P3094" t="str">
            <v>147-7720</v>
          </cell>
          <cell r="Q3094" t="str">
            <v>Admin &amp; Other</v>
          </cell>
          <cell r="R3094" t="str">
            <v>Admin &amp; Otherinterest &amp; Bank Charges as % of Total Gross Profit</v>
          </cell>
          <cell r="S3094"/>
          <cell r="T3094"/>
          <cell r="U3094"/>
        </row>
        <row r="3095">
          <cell r="I3095" t="str">
            <v>interest &amp; Bank Charges as % of Total Gross Profit</v>
          </cell>
          <cell r="O3095"/>
          <cell r="P3095" t="str">
            <v>170-7720</v>
          </cell>
          <cell r="Q3095" t="str">
            <v>Admin &amp; Other</v>
          </cell>
          <cell r="R3095" t="str">
            <v>Admin &amp; Otherinterest &amp; Bank Charges as % of Total Gross Profit</v>
          </cell>
          <cell r="S3095"/>
          <cell r="T3095"/>
          <cell r="U3095"/>
        </row>
        <row r="3096">
          <cell r="I3096" t="str">
            <v>Other Overheads as % of Total Gross Profit</v>
          </cell>
          <cell r="O3096"/>
          <cell r="P3096" t="str">
            <v>170-7730</v>
          </cell>
          <cell r="Q3096" t="str">
            <v>Admin &amp; Other</v>
          </cell>
          <cell r="R3096" t="str">
            <v>Admin &amp; OtherOther Overheads as % of Total Gross Profit</v>
          </cell>
          <cell r="S3096"/>
          <cell r="T3096"/>
          <cell r="U3096"/>
        </row>
        <row r="3097">
          <cell r="I3097" t="str">
            <v>Other Expenses as % of Sales</v>
          </cell>
          <cell r="O3097"/>
          <cell r="P3097" t="str">
            <v>147-7730</v>
          </cell>
          <cell r="Q3097" t="str">
            <v>Service</v>
          </cell>
          <cell r="R3097" t="str">
            <v>ServiceOther Expenses as % of Sales</v>
          </cell>
          <cell r="S3097"/>
          <cell r="T3097"/>
          <cell r="U3097"/>
        </row>
        <row r="3098">
          <cell r="I3098" t="str">
            <v>R&amp;M and Cleaning as % of Total Gross Profit</v>
          </cell>
          <cell r="O3098"/>
          <cell r="P3098" t="str">
            <v>190-7750</v>
          </cell>
          <cell r="Q3098" t="str">
            <v>Admin &amp; Other</v>
          </cell>
          <cell r="R3098" t="str">
            <v>Admin &amp; OtherR&amp;M and Cleaning as % of Total Gross Profit</v>
          </cell>
          <cell r="S3098"/>
          <cell r="T3098"/>
          <cell r="U3098"/>
        </row>
        <row r="3099">
          <cell r="I3099" t="str">
            <v>R&amp;M and Cleaning as % of Total Gross Profit</v>
          </cell>
          <cell r="O3099"/>
          <cell r="P3099" t="str">
            <v>936-7750</v>
          </cell>
          <cell r="Q3099" t="str">
            <v>LEX Admin &amp; Other</v>
          </cell>
          <cell r="R3099" t="str">
            <v>LEX Admin &amp; OtherR&amp;M and Cleaning as % of Total Gross Profit</v>
          </cell>
          <cell r="S3099"/>
          <cell r="T3099"/>
          <cell r="U3099"/>
        </row>
        <row r="3100">
          <cell r="I3100" t="str">
            <v>R&amp;M and Cleaning as % of Total Gross Profit</v>
          </cell>
          <cell r="O3100"/>
          <cell r="P3100" t="str">
            <v>340-7750</v>
          </cell>
          <cell r="Q3100" t="str">
            <v>Admin &amp; Other</v>
          </cell>
          <cell r="R3100" t="str">
            <v>Admin &amp; OtherR&amp;M and Cleaning as % of Total Gross Profit</v>
          </cell>
          <cell r="S3100"/>
          <cell r="T3100"/>
          <cell r="U3100"/>
        </row>
        <row r="3101">
          <cell r="I3101" t="str">
            <v>R&amp;M and Cleaning as % of Total Gross Profit</v>
          </cell>
          <cell r="O3101"/>
          <cell r="P3101" t="str">
            <v>330-7750</v>
          </cell>
          <cell r="Q3101" t="str">
            <v>Admin &amp; Other</v>
          </cell>
          <cell r="R3101" t="str">
            <v>Admin &amp; OtherR&amp;M and Cleaning as % of Total Gross Profit</v>
          </cell>
          <cell r="S3101"/>
          <cell r="T3101"/>
          <cell r="U3101"/>
        </row>
        <row r="3102">
          <cell r="I3102" t="str">
            <v>R&amp;M and Cleaning as % of Total Gross Profit</v>
          </cell>
          <cell r="O3102"/>
          <cell r="P3102" t="str">
            <v>935-7750</v>
          </cell>
          <cell r="Q3102" t="str">
            <v>LEX Admin &amp; Other</v>
          </cell>
          <cell r="R3102" t="str">
            <v>LEX Admin &amp; OtherR&amp;M and Cleaning as % of Total Gross Profit</v>
          </cell>
          <cell r="S3102"/>
          <cell r="T3102"/>
          <cell r="U3102"/>
        </row>
        <row r="3103">
          <cell r="I3103" t="str">
            <v>R&amp;M and Cleaning as % of Total Gross Profit</v>
          </cell>
          <cell r="O3103"/>
          <cell r="P3103" t="str">
            <v>120-7750</v>
          </cell>
          <cell r="Q3103" t="str">
            <v>Admin &amp; Other</v>
          </cell>
          <cell r="R3103" t="str">
            <v>Admin &amp; OtherR&amp;M and Cleaning as % of Total Gross Profit</v>
          </cell>
          <cell r="S3103"/>
          <cell r="T3103"/>
          <cell r="U3103"/>
        </row>
        <row r="3104">
          <cell r="I3104" t="str">
            <v>R&amp;M and Cleaning as % of Total Gross Profit</v>
          </cell>
          <cell r="O3104"/>
          <cell r="P3104" t="str">
            <v>240-7750</v>
          </cell>
          <cell r="Q3104" t="str">
            <v>Admin &amp; Other</v>
          </cell>
          <cell r="R3104" t="str">
            <v>Admin &amp; OtherR&amp;M and Cleaning as % of Total Gross Profit</v>
          </cell>
          <cell r="S3104"/>
          <cell r="T3104"/>
          <cell r="U3104"/>
        </row>
        <row r="3105">
          <cell r="I3105" t="str">
            <v>R&amp;M and Cleaning as % of Total Gross Profit</v>
          </cell>
          <cell r="O3105"/>
          <cell r="P3105" t="str">
            <v>210-7750</v>
          </cell>
          <cell r="Q3105" t="str">
            <v>Admin &amp; Other</v>
          </cell>
          <cell r="R3105" t="str">
            <v>Admin &amp; OtherR&amp;M and Cleaning as % of Total Gross Profit</v>
          </cell>
          <cell r="S3105"/>
          <cell r="T3105"/>
          <cell r="U3105"/>
        </row>
        <row r="3106">
          <cell r="I3106" t="str">
            <v>R&amp;M and Cleaning as % of Total Gross Profit</v>
          </cell>
          <cell r="O3106"/>
          <cell r="P3106" t="str">
            <v>230-7750</v>
          </cell>
          <cell r="Q3106" t="str">
            <v>Admin &amp; Other</v>
          </cell>
          <cell r="R3106" t="str">
            <v>Admin &amp; OtherR&amp;M and Cleaning as % of Total Gross Profit</v>
          </cell>
          <cell r="S3106"/>
          <cell r="T3106"/>
          <cell r="U3106"/>
        </row>
        <row r="3107">
          <cell r="I3107" t="str">
            <v>R&amp;M and Cleaning as % of Total Gross Profit</v>
          </cell>
          <cell r="O3107"/>
          <cell r="P3107" t="str">
            <v>220-7750</v>
          </cell>
          <cell r="Q3107" t="str">
            <v>Admin &amp; Other</v>
          </cell>
          <cell r="R3107" t="str">
            <v>Admin &amp; OtherR&amp;M and Cleaning as % of Total Gross Profit</v>
          </cell>
          <cell r="S3107"/>
          <cell r="T3107"/>
          <cell r="U3107"/>
        </row>
        <row r="3108">
          <cell r="I3108" t="str">
            <v>R&amp;M and Cleaning as % of Total Gross Profit</v>
          </cell>
          <cell r="O3108"/>
          <cell r="P3108" t="str">
            <v>440-7750</v>
          </cell>
          <cell r="Q3108" t="str">
            <v>Admin &amp; Other</v>
          </cell>
          <cell r="R3108" t="str">
            <v>Admin &amp; OtherR&amp;M and Cleaning as % of Total Gross Profit</v>
          </cell>
          <cell r="S3108"/>
          <cell r="T3108"/>
          <cell r="U3108"/>
        </row>
        <row r="3109">
          <cell r="I3109" t="str">
            <v>R&amp;M and Cleaning as % of Total Gross Profit</v>
          </cell>
          <cell r="O3109"/>
          <cell r="P3109" t="str">
            <v>430-7750</v>
          </cell>
          <cell r="Q3109" t="str">
            <v>Admin &amp; Other</v>
          </cell>
          <cell r="R3109" t="str">
            <v>Admin &amp; OtherR&amp;M and Cleaning as % of Total Gross Profit</v>
          </cell>
          <cell r="S3109"/>
          <cell r="T3109"/>
          <cell r="U3109"/>
        </row>
        <row r="3110">
          <cell r="I3110" t="str">
            <v>R&amp;M and Cleaning as % of Total Gross Profit</v>
          </cell>
          <cell r="O3110"/>
          <cell r="P3110" t="str">
            <v>160-7750</v>
          </cell>
          <cell r="Q3110" t="str">
            <v>Admin &amp; Other</v>
          </cell>
          <cell r="R3110" t="str">
            <v>Admin &amp; OtherR&amp;M and Cleaning as % of Total Gross Profit</v>
          </cell>
          <cell r="S3110"/>
          <cell r="T3110"/>
          <cell r="U3110"/>
        </row>
        <row r="3111">
          <cell r="I3111" t="str">
            <v>R&amp;M and Cleaning as % of Total Gross Profit</v>
          </cell>
          <cell r="O3111"/>
          <cell r="P3111" t="str">
            <v>150-7750</v>
          </cell>
          <cell r="Q3111" t="str">
            <v>LEX Admin &amp; Other</v>
          </cell>
          <cell r="R3111" t="str">
            <v>LEX Admin &amp; OtherR&amp;M and Cleaning as % of Total Gross Profit</v>
          </cell>
          <cell r="S3111"/>
          <cell r="T3111"/>
          <cell r="U3111"/>
        </row>
        <row r="3112">
          <cell r="I3112" t="str">
            <v>R&amp;M and Cleaning as % of Total Gross Profit</v>
          </cell>
          <cell r="O3112"/>
          <cell r="P3112" t="str">
            <v>122-7750</v>
          </cell>
          <cell r="Q3112" t="str">
            <v>LEX Admin &amp; Other</v>
          </cell>
          <cell r="R3112" t="str">
            <v>LEX Admin &amp; OtherR&amp;M and Cleaning as % of Total Gross Profit</v>
          </cell>
          <cell r="S3112"/>
          <cell r="T3112"/>
          <cell r="U3112"/>
        </row>
        <row r="3113">
          <cell r="I3113" t="str">
            <v>R&amp;M and Cleaning as % of Total Gross Profit</v>
          </cell>
          <cell r="O3113"/>
          <cell r="P3113" t="str">
            <v>162-7750</v>
          </cell>
          <cell r="Q3113" t="str">
            <v>LEX Admin &amp; Other</v>
          </cell>
          <cell r="R3113" t="str">
            <v>LEX Admin &amp; OtherR&amp;M and Cleaning as % of Total Gross Profit</v>
          </cell>
          <cell r="S3113"/>
          <cell r="T3113"/>
          <cell r="U3113"/>
        </row>
        <row r="3114">
          <cell r="I3114" t="str">
            <v>R&amp;M and Cleaning as % of Total Gross Profit</v>
          </cell>
          <cell r="O3114"/>
          <cell r="P3114" t="str">
            <v>121-7750</v>
          </cell>
          <cell r="Q3114" t="str">
            <v>Admin &amp; Other</v>
          </cell>
          <cell r="R3114" t="str">
            <v>Admin &amp; OtherR&amp;M and Cleaning as % of Total Gross Profit</v>
          </cell>
          <cell r="S3114"/>
          <cell r="T3114"/>
          <cell r="U3114"/>
        </row>
        <row r="3115">
          <cell r="I3115" t="str">
            <v>R&amp;M and Cleaning as % of Total Gross Profit</v>
          </cell>
          <cell r="O3115"/>
          <cell r="P3115" t="str">
            <v>260-7750</v>
          </cell>
          <cell r="Q3115" t="str">
            <v>Admin &amp; Other</v>
          </cell>
          <cell r="R3115" t="str">
            <v>Admin &amp; OtherR&amp;M and Cleaning as % of Total Gross Profit</v>
          </cell>
          <cell r="S3115"/>
          <cell r="T3115"/>
          <cell r="U3115"/>
        </row>
        <row r="3116">
          <cell r="I3116" t="str">
            <v>R&amp;M and Cleaning as % of Total Gross Profit</v>
          </cell>
          <cell r="O3116"/>
          <cell r="P3116" t="str">
            <v>200-7750</v>
          </cell>
          <cell r="Q3116" t="str">
            <v>Admin &amp; Other</v>
          </cell>
          <cell r="R3116" t="str">
            <v>Admin &amp; OtherR&amp;M and Cleaning as % of Total Gross Profit</v>
          </cell>
          <cell r="S3116"/>
          <cell r="T3116"/>
          <cell r="U3116"/>
        </row>
        <row r="3117">
          <cell r="I3117" t="str">
            <v>R&amp;M and Cleaning as % of Total Gross Profit</v>
          </cell>
          <cell r="O3117"/>
          <cell r="P3117" t="str">
            <v>221-7750</v>
          </cell>
          <cell r="Q3117" t="str">
            <v>Admin &amp; Other</v>
          </cell>
          <cell r="R3117" t="str">
            <v>Admin &amp; OtherR&amp;M and Cleaning as % of Total Gross Profit</v>
          </cell>
          <cell r="S3117"/>
          <cell r="T3117"/>
          <cell r="U3117"/>
        </row>
        <row r="3118">
          <cell r="I3118" t="str">
            <v>R&amp;M and Cleaning as % of Total Gross Profit</v>
          </cell>
          <cell r="O3118"/>
          <cell r="P3118" t="str">
            <v>400-7750</v>
          </cell>
          <cell r="Q3118" t="str">
            <v>Admin &amp; Other</v>
          </cell>
          <cell r="R3118" t="str">
            <v>Admin &amp; OtherR&amp;M and Cleaning as % of Total Gross Profit</v>
          </cell>
          <cell r="S3118"/>
          <cell r="T3118"/>
          <cell r="U3118"/>
        </row>
        <row r="3119">
          <cell r="I3119" t="str">
            <v>R&amp;M and Cleaning as % of Total Gross Profit</v>
          </cell>
          <cell r="O3119"/>
          <cell r="P3119" t="str">
            <v>410-7750</v>
          </cell>
          <cell r="Q3119" t="str">
            <v>Admin &amp; Other</v>
          </cell>
          <cell r="R3119" t="str">
            <v>Admin &amp; OtherR&amp;M and Cleaning as % of Total Gross Profit</v>
          </cell>
          <cell r="S3119"/>
          <cell r="T3119"/>
          <cell r="U3119"/>
        </row>
        <row r="3120">
          <cell r="I3120" t="str">
            <v>R&amp;M and Cleaning as % of Total Gross Profit</v>
          </cell>
          <cell r="O3120"/>
          <cell r="P3120" t="str">
            <v>420-7750</v>
          </cell>
          <cell r="Q3120" t="str">
            <v>Admin &amp; Other</v>
          </cell>
          <cell r="R3120" t="str">
            <v>Admin &amp; OtherR&amp;M and Cleaning as % of Total Gross Profit</v>
          </cell>
          <cell r="S3120"/>
          <cell r="T3120"/>
          <cell r="U3120"/>
        </row>
        <row r="3121">
          <cell r="I3121" t="str">
            <v>R&amp;M and Cleaning as % of Total Gross Profit</v>
          </cell>
          <cell r="O3121"/>
          <cell r="P3121" t="str">
            <v>421-7750</v>
          </cell>
          <cell r="Q3121" t="str">
            <v>Admin &amp; Other</v>
          </cell>
          <cell r="R3121" t="str">
            <v>Admin &amp; OtherR&amp;M and Cleaning as % of Total Gross Profit</v>
          </cell>
          <cell r="S3121"/>
          <cell r="T3121"/>
          <cell r="U3121"/>
        </row>
        <row r="3122">
          <cell r="I3122" t="str">
            <v>R&amp;M and Cleaning as % of Total Gross Profit</v>
          </cell>
          <cell r="O3122"/>
          <cell r="P3122" t="str">
            <v>460-7750</v>
          </cell>
          <cell r="Q3122" t="str">
            <v>Admin &amp; Other</v>
          </cell>
          <cell r="R3122" t="str">
            <v>Admin &amp; OtherR&amp;M and Cleaning as % of Total Gross Profit</v>
          </cell>
          <cell r="S3122"/>
          <cell r="T3122"/>
          <cell r="U3122"/>
        </row>
        <row r="3123">
          <cell r="I3123" t="str">
            <v>R&amp;M and Cleaning as % of Total Gross Profit</v>
          </cell>
          <cell r="O3123"/>
          <cell r="P3123" t="str">
            <v>300-7750</v>
          </cell>
          <cell r="Q3123" t="str">
            <v>Admin &amp; Other</v>
          </cell>
          <cell r="R3123" t="str">
            <v>Admin &amp; OtherR&amp;M and Cleaning as % of Total Gross Profit</v>
          </cell>
          <cell r="S3123"/>
          <cell r="T3123"/>
          <cell r="U3123"/>
        </row>
        <row r="3124">
          <cell r="I3124" t="str">
            <v>R&amp;M and Cleaning as % of Total Gross Profit</v>
          </cell>
          <cell r="O3124"/>
          <cell r="P3124" t="str">
            <v>310-7750</v>
          </cell>
          <cell r="Q3124" t="str">
            <v>Admin &amp; Other</v>
          </cell>
          <cell r="R3124" t="str">
            <v>Admin &amp; OtherR&amp;M and Cleaning as % of Total Gross Profit</v>
          </cell>
          <cell r="S3124"/>
          <cell r="T3124"/>
          <cell r="U3124"/>
        </row>
        <row r="3125">
          <cell r="I3125" t="str">
            <v>R&amp;M and Cleaning as % of Total Gross Profit</v>
          </cell>
          <cell r="O3125"/>
          <cell r="P3125" t="str">
            <v>321-7750</v>
          </cell>
          <cell r="Q3125" t="str">
            <v>Admin &amp; Other</v>
          </cell>
          <cell r="R3125" t="str">
            <v>Admin &amp; OtherR&amp;M and Cleaning as % of Total Gross Profit</v>
          </cell>
          <cell r="S3125"/>
          <cell r="T3125"/>
          <cell r="U3125"/>
        </row>
        <row r="3126">
          <cell r="I3126" t="str">
            <v>R&amp;M and Cleaning as % of Total Gross Profit</v>
          </cell>
          <cell r="O3126"/>
          <cell r="P3126" t="str">
            <v>360-7750</v>
          </cell>
          <cell r="Q3126" t="str">
            <v>Admin &amp; Other</v>
          </cell>
          <cell r="R3126" t="str">
            <v>Admin &amp; OtherR&amp;M and Cleaning as % of Total Gross Profit</v>
          </cell>
          <cell r="S3126"/>
          <cell r="T3126"/>
          <cell r="U3126"/>
        </row>
        <row r="3127">
          <cell r="I3127" t="str">
            <v>R&amp;M and Cleaning as % of Total Gross Profit</v>
          </cell>
          <cell r="O3127"/>
          <cell r="P3127" t="str">
            <v>147-7750</v>
          </cell>
          <cell r="Q3127" t="str">
            <v>Admin &amp; Other</v>
          </cell>
          <cell r="R3127" t="str">
            <v>Admin &amp; OtherR&amp;M and Cleaning as % of Total Gross Profit</v>
          </cell>
          <cell r="S3127"/>
          <cell r="T3127"/>
          <cell r="U3127"/>
        </row>
        <row r="3128">
          <cell r="I3128" t="str">
            <v>R&amp;M and Cleaning as % of Total Gross Profit</v>
          </cell>
          <cell r="O3128"/>
          <cell r="P3128" t="str">
            <v>140-7750</v>
          </cell>
          <cell r="Q3128" t="str">
            <v>Admin &amp; Other</v>
          </cell>
          <cell r="R3128" t="str">
            <v>Admin &amp; OtherR&amp;M and Cleaning as % of Total Gross Profit</v>
          </cell>
          <cell r="S3128"/>
          <cell r="T3128"/>
          <cell r="U3128"/>
        </row>
        <row r="3129">
          <cell r="I3129" t="str">
            <v>R&amp;M and Cleaning as % of Total Gross Profit</v>
          </cell>
          <cell r="O3129"/>
          <cell r="P3129" t="str">
            <v>142-7750</v>
          </cell>
          <cell r="Q3129" t="str">
            <v>LEX Admin &amp; Other</v>
          </cell>
          <cell r="R3129" t="str">
            <v>LEX Admin &amp; OtherR&amp;M and Cleaning as % of Total Gross Profit</v>
          </cell>
          <cell r="S3129"/>
          <cell r="T3129"/>
          <cell r="U3129"/>
        </row>
        <row r="3130">
          <cell r="I3130" t="str">
            <v>R&amp;M and Cleaning as % of Total Gross Profit</v>
          </cell>
          <cell r="O3130"/>
          <cell r="P3130" t="str">
            <v>130-7750</v>
          </cell>
          <cell r="Q3130" t="str">
            <v>Admin &amp; Other</v>
          </cell>
          <cell r="R3130" t="str">
            <v>Admin &amp; OtherR&amp;M and Cleaning as % of Total Gross Profit</v>
          </cell>
          <cell r="S3130"/>
          <cell r="T3130"/>
          <cell r="U3130"/>
        </row>
        <row r="3131">
          <cell r="I3131" t="str">
            <v>R&amp;M and Cleaning as % of Total Gross Profit</v>
          </cell>
          <cell r="O3131"/>
          <cell r="P3131" t="str">
            <v>132-7750</v>
          </cell>
          <cell r="Q3131" t="str">
            <v>LEX Admin &amp; Other</v>
          </cell>
          <cell r="R3131" t="str">
            <v>LEX Admin &amp; OtherR&amp;M and Cleaning as % of Total Gross Profit</v>
          </cell>
          <cell r="S3131"/>
          <cell r="T3131"/>
          <cell r="U3131"/>
        </row>
        <row r="3132">
          <cell r="I3132" t="str">
            <v>R&amp;M and Cleaning as % of Total Gross Profit</v>
          </cell>
          <cell r="O3132"/>
          <cell r="P3132" t="str">
            <v>110-7750</v>
          </cell>
          <cell r="Q3132" t="str">
            <v>Admin &amp; Other</v>
          </cell>
          <cell r="R3132" t="str">
            <v>Admin &amp; OtherR&amp;M and Cleaning as % of Total Gross Profit</v>
          </cell>
          <cell r="S3132"/>
          <cell r="T3132"/>
          <cell r="U3132"/>
        </row>
        <row r="3133">
          <cell r="I3133" t="str">
            <v>R&amp;M and Cleaning as % of Total Gross Profit</v>
          </cell>
          <cell r="O3133"/>
          <cell r="P3133" t="str">
            <v>112-7750</v>
          </cell>
          <cell r="Q3133" t="str">
            <v>LEX Admin &amp; Other</v>
          </cell>
          <cell r="R3133" t="str">
            <v>LEX Admin &amp; OtherR&amp;M and Cleaning as % of Total Gross Profit</v>
          </cell>
          <cell r="S3133"/>
          <cell r="T3133"/>
          <cell r="U3133"/>
        </row>
        <row r="3134">
          <cell r="I3134" t="str">
            <v>R&amp;M and Cleaning as % of Total Gross Profit</v>
          </cell>
          <cell r="O3134"/>
          <cell r="P3134" t="str">
            <v>100-7750</v>
          </cell>
          <cell r="Q3134" t="str">
            <v>Admin &amp; Other</v>
          </cell>
          <cell r="R3134" t="str">
            <v>Admin &amp; OtherR&amp;M and Cleaning as % of Total Gross Profit</v>
          </cell>
          <cell r="S3134"/>
          <cell r="T3134"/>
          <cell r="U3134"/>
        </row>
        <row r="3135">
          <cell r="I3135" t="str">
            <v>Other Overheads as % of Total Gross Profit</v>
          </cell>
          <cell r="O3135"/>
          <cell r="P3135" t="str">
            <v>221-7755</v>
          </cell>
          <cell r="Q3135" t="str">
            <v>Admin &amp; Other</v>
          </cell>
          <cell r="R3135" t="str">
            <v>Admin &amp; OtherOther Overheads as % of Total Gross Profit</v>
          </cell>
          <cell r="S3135"/>
          <cell r="T3135"/>
          <cell r="U3135"/>
        </row>
        <row r="3136">
          <cell r="I3136" t="str">
            <v>Other Overheads as % of Total Gross Profit</v>
          </cell>
          <cell r="O3136"/>
          <cell r="P3136" t="str">
            <v>240-7755</v>
          </cell>
          <cell r="Q3136" t="str">
            <v>Admin &amp; Other</v>
          </cell>
          <cell r="R3136" t="str">
            <v>Admin &amp; OtherOther Overheads as % of Total Gross Profit</v>
          </cell>
          <cell r="S3136"/>
          <cell r="T3136"/>
          <cell r="U3136"/>
        </row>
        <row r="3137">
          <cell r="I3137" t="str">
            <v>Other Overheads as % of Total Gross Profit</v>
          </cell>
          <cell r="O3137"/>
          <cell r="P3137" t="str">
            <v>421-7755</v>
          </cell>
          <cell r="Q3137" t="str">
            <v>Admin &amp; Other</v>
          </cell>
          <cell r="R3137" t="str">
            <v>Admin &amp; OtherOther Overheads as % of Total Gross Profit</v>
          </cell>
          <cell r="S3137"/>
          <cell r="T3137"/>
          <cell r="U3137"/>
        </row>
        <row r="3138">
          <cell r="I3138" t="str">
            <v>Other Overheads as % of Total Gross Profit</v>
          </cell>
          <cell r="O3138"/>
          <cell r="P3138" t="str">
            <v>147-7755</v>
          </cell>
          <cell r="Q3138" t="str">
            <v>Admin &amp; Other</v>
          </cell>
          <cell r="R3138" t="str">
            <v>Admin &amp; OtherOther Overheads as % of Total Gross Profit</v>
          </cell>
          <cell r="S3138"/>
          <cell r="T3138"/>
          <cell r="U3138"/>
        </row>
        <row r="3139">
          <cell r="I3139" t="str">
            <v>Other Overheads as % of Total Gross Profit</v>
          </cell>
          <cell r="O3139"/>
          <cell r="P3139" t="str">
            <v>140-7755</v>
          </cell>
          <cell r="Q3139" t="str">
            <v>Admin &amp; Other</v>
          </cell>
          <cell r="R3139" t="str">
            <v>Admin &amp; OtherOther Overheads as % of Total Gross Profit</v>
          </cell>
          <cell r="S3139"/>
          <cell r="T3139"/>
          <cell r="U3139"/>
        </row>
        <row r="3140">
          <cell r="I3140" t="str">
            <v>Other Overheads as % of Total Gross Profit</v>
          </cell>
          <cell r="O3140"/>
          <cell r="P3140" t="str">
            <v>142-7755</v>
          </cell>
          <cell r="Q3140" t="str">
            <v>LEX Admin &amp; Other</v>
          </cell>
          <cell r="R3140" t="str">
            <v>LEX Admin &amp; OtherOther Overheads as % of Total Gross Profit</v>
          </cell>
          <cell r="S3140"/>
          <cell r="T3140"/>
          <cell r="U3140"/>
        </row>
        <row r="3141">
          <cell r="I3141" t="str">
            <v>Rent &amp; Rates as % of Total Gross Profit</v>
          </cell>
          <cell r="O3141"/>
          <cell r="P3141" t="str">
            <v>210-7760</v>
          </cell>
          <cell r="Q3141" t="str">
            <v>Admin &amp; Other</v>
          </cell>
          <cell r="R3141" t="str">
            <v>Admin &amp; OtherRent &amp; Rates as % of Total Gross Profit</v>
          </cell>
          <cell r="S3141"/>
          <cell r="T3141"/>
          <cell r="U3141"/>
        </row>
        <row r="3142">
          <cell r="I3142" t="str">
            <v>Rent &amp; Rates as % of Total Gross Profit</v>
          </cell>
          <cell r="O3142"/>
          <cell r="P3142" t="str">
            <v>120-7760</v>
          </cell>
          <cell r="Q3142" t="str">
            <v>Admin &amp; Other</v>
          </cell>
          <cell r="R3142" t="str">
            <v>Admin &amp; OtherRent &amp; Rates as % of Total Gross Profit</v>
          </cell>
          <cell r="S3142"/>
          <cell r="T3142"/>
          <cell r="U3142"/>
        </row>
        <row r="3143">
          <cell r="I3143" t="str">
            <v>Rent &amp; Rates as % of Total Gross Profit</v>
          </cell>
          <cell r="O3143"/>
          <cell r="P3143" t="str">
            <v>440-7760</v>
          </cell>
          <cell r="Q3143" t="str">
            <v>Admin &amp; Other</v>
          </cell>
          <cell r="R3143" t="str">
            <v>Admin &amp; OtherRent &amp; Rates as % of Total Gross Profit</v>
          </cell>
          <cell r="S3143"/>
          <cell r="T3143"/>
          <cell r="U3143"/>
        </row>
        <row r="3144">
          <cell r="I3144" t="str">
            <v>Rent &amp; Rates as % of Total Gross Profit</v>
          </cell>
          <cell r="O3144"/>
          <cell r="P3144" t="str">
            <v>220-7760</v>
          </cell>
          <cell r="Q3144" t="str">
            <v>Admin &amp; Other</v>
          </cell>
          <cell r="R3144" t="str">
            <v>Admin &amp; OtherRent &amp; Rates as % of Total Gross Profit</v>
          </cell>
          <cell r="S3144"/>
          <cell r="T3144"/>
          <cell r="U3144"/>
        </row>
        <row r="3145">
          <cell r="I3145" t="str">
            <v>Rent &amp; Rates as % of Total Gross Profit</v>
          </cell>
          <cell r="O3145"/>
          <cell r="P3145" t="str">
            <v>340-7760</v>
          </cell>
          <cell r="Q3145" t="str">
            <v>Admin &amp; Other</v>
          </cell>
          <cell r="R3145" t="str">
            <v>Admin &amp; OtherRent &amp; Rates as % of Total Gross Profit</v>
          </cell>
          <cell r="S3145"/>
          <cell r="T3145"/>
          <cell r="U3145"/>
        </row>
        <row r="3146">
          <cell r="I3146" t="str">
            <v>Rent &amp; Rates as % of Total Gross Profit</v>
          </cell>
          <cell r="O3146"/>
          <cell r="P3146" t="str">
            <v>150-7760</v>
          </cell>
          <cell r="Q3146" t="str">
            <v>LEX Admin &amp; Other</v>
          </cell>
          <cell r="R3146" t="str">
            <v>LEX Admin &amp; OtherRent &amp; Rates as % of Total Gross Profit</v>
          </cell>
          <cell r="S3146"/>
          <cell r="T3146"/>
          <cell r="U3146"/>
        </row>
        <row r="3147">
          <cell r="I3147" t="str">
            <v>Rent &amp; Rates as % of Total Gross Profit</v>
          </cell>
          <cell r="O3147"/>
          <cell r="P3147" t="str">
            <v>240-7760</v>
          </cell>
          <cell r="Q3147" t="str">
            <v>Admin &amp; Other</v>
          </cell>
          <cell r="R3147" t="str">
            <v>Admin &amp; OtherRent &amp; Rates as % of Total Gross Profit</v>
          </cell>
          <cell r="S3147"/>
          <cell r="T3147"/>
          <cell r="U3147"/>
        </row>
        <row r="3148">
          <cell r="I3148" t="str">
            <v>Rent &amp; Rates as % of Total Gross Profit</v>
          </cell>
          <cell r="O3148"/>
          <cell r="P3148" t="str">
            <v>936-7760</v>
          </cell>
          <cell r="Q3148" t="str">
            <v>LEX Admin &amp; Other</v>
          </cell>
          <cell r="R3148" t="str">
            <v>LEX Admin &amp; OtherRent &amp; Rates as % of Total Gross Profit</v>
          </cell>
          <cell r="S3148"/>
          <cell r="T3148"/>
          <cell r="U3148"/>
        </row>
        <row r="3149">
          <cell r="I3149" t="str">
            <v>Rent &amp; Rates as % of Total Gross Profit</v>
          </cell>
          <cell r="O3149"/>
          <cell r="P3149" t="str">
            <v>935-7760</v>
          </cell>
          <cell r="Q3149" t="str">
            <v>LEX Admin &amp; Other</v>
          </cell>
          <cell r="R3149" t="str">
            <v>LEX Admin &amp; OtherRent &amp; Rates as % of Total Gross Profit</v>
          </cell>
          <cell r="S3149"/>
          <cell r="T3149"/>
          <cell r="U3149"/>
        </row>
        <row r="3150">
          <cell r="I3150" t="str">
            <v>Rent &amp; Rates as % of Total Gross Profit</v>
          </cell>
          <cell r="O3150"/>
          <cell r="P3150" t="str">
            <v>230-7760</v>
          </cell>
          <cell r="Q3150" t="str">
            <v>Admin &amp; Other</v>
          </cell>
          <cell r="R3150" t="str">
            <v>Admin &amp; OtherRent &amp; Rates as % of Total Gross Profit</v>
          </cell>
          <cell r="S3150"/>
          <cell r="T3150"/>
          <cell r="U3150"/>
        </row>
        <row r="3151">
          <cell r="I3151" t="str">
            <v>Rent &amp; Rates as % of Total Gross Profit</v>
          </cell>
          <cell r="O3151"/>
          <cell r="P3151" t="str">
            <v>430-7760</v>
          </cell>
          <cell r="Q3151" t="str">
            <v>Admin &amp; Other</v>
          </cell>
          <cell r="R3151" t="str">
            <v>Admin &amp; OtherRent &amp; Rates as % of Total Gross Profit</v>
          </cell>
          <cell r="S3151"/>
          <cell r="T3151"/>
          <cell r="U3151"/>
        </row>
        <row r="3152">
          <cell r="I3152" t="str">
            <v>Rent &amp; Rates as % of Total Gross Profit</v>
          </cell>
          <cell r="O3152"/>
          <cell r="P3152" t="str">
            <v>260-7760</v>
          </cell>
          <cell r="Q3152" t="str">
            <v>Admin &amp; Other</v>
          </cell>
          <cell r="R3152" t="str">
            <v>Admin &amp; OtherRent &amp; Rates as % of Total Gross Profit</v>
          </cell>
          <cell r="S3152"/>
          <cell r="T3152"/>
          <cell r="U3152"/>
        </row>
        <row r="3153">
          <cell r="I3153" t="str">
            <v>Rent &amp; Rates as % of Total Gross Profit</v>
          </cell>
          <cell r="O3153"/>
          <cell r="P3153" t="str">
            <v>330-7760</v>
          </cell>
          <cell r="Q3153" t="str">
            <v>Admin &amp; Other</v>
          </cell>
          <cell r="R3153" t="str">
            <v>Admin &amp; OtherRent &amp; Rates as % of Total Gross Profit</v>
          </cell>
          <cell r="S3153"/>
          <cell r="T3153"/>
          <cell r="U3153"/>
        </row>
        <row r="3154">
          <cell r="I3154" t="str">
            <v>Rent &amp; Rates as % of Total Gross Profit</v>
          </cell>
          <cell r="O3154"/>
          <cell r="P3154" t="str">
            <v>190-7760</v>
          </cell>
          <cell r="Q3154" t="str">
            <v>Admin &amp; Other</v>
          </cell>
          <cell r="R3154" t="str">
            <v>Admin &amp; OtherRent &amp; Rates as % of Total Gross Profit</v>
          </cell>
          <cell r="S3154"/>
          <cell r="T3154"/>
          <cell r="U3154"/>
        </row>
        <row r="3155">
          <cell r="I3155" t="str">
            <v>Rent &amp; Rates as % of Total Gross Profit</v>
          </cell>
          <cell r="O3155"/>
          <cell r="P3155" t="str">
            <v>122-7760</v>
          </cell>
          <cell r="Q3155" t="str">
            <v>LEX Admin &amp; Other</v>
          </cell>
          <cell r="R3155" t="str">
            <v>LEX Admin &amp; OtherRent &amp; Rates as % of Total Gross Profit</v>
          </cell>
          <cell r="S3155"/>
          <cell r="T3155"/>
          <cell r="U3155"/>
        </row>
        <row r="3156">
          <cell r="I3156" t="str">
            <v>Rent &amp; Rates as % of Total Gross Profit</v>
          </cell>
          <cell r="O3156"/>
          <cell r="P3156" t="str">
            <v>162-7760</v>
          </cell>
          <cell r="Q3156" t="str">
            <v>LEX Admin &amp; Other</v>
          </cell>
          <cell r="R3156" t="str">
            <v>LEX Admin &amp; OtherRent &amp; Rates as % of Total Gross Profit</v>
          </cell>
          <cell r="S3156"/>
          <cell r="T3156"/>
          <cell r="U3156"/>
        </row>
        <row r="3157">
          <cell r="I3157" t="str">
            <v>Rent &amp; Rates as % of Total Gross Profit</v>
          </cell>
          <cell r="O3157"/>
          <cell r="P3157" t="str">
            <v>121-7760</v>
          </cell>
          <cell r="Q3157" t="str">
            <v>Admin &amp; Other</v>
          </cell>
          <cell r="R3157" t="str">
            <v>Admin &amp; OtherRent &amp; Rates as % of Total Gross Profit</v>
          </cell>
          <cell r="S3157"/>
          <cell r="T3157"/>
          <cell r="U3157"/>
        </row>
        <row r="3158">
          <cell r="I3158" t="str">
            <v>Rent &amp; Rates as % of Total Gross Profit</v>
          </cell>
          <cell r="O3158"/>
          <cell r="P3158" t="str">
            <v>160-7760</v>
          </cell>
          <cell r="Q3158" t="str">
            <v>Admin &amp; Other</v>
          </cell>
          <cell r="R3158" t="str">
            <v>Admin &amp; OtherRent &amp; Rates as % of Total Gross Profit</v>
          </cell>
          <cell r="S3158"/>
          <cell r="T3158"/>
          <cell r="U3158"/>
        </row>
        <row r="3159">
          <cell r="I3159" t="str">
            <v>Rent &amp; Rates as % of Total Gross Profit</v>
          </cell>
          <cell r="O3159"/>
          <cell r="P3159" t="str">
            <v>200-7760</v>
          </cell>
          <cell r="Q3159" t="str">
            <v>Admin &amp; Other</v>
          </cell>
          <cell r="R3159" t="str">
            <v>Admin &amp; OtherRent &amp; Rates as % of Total Gross Profit</v>
          </cell>
          <cell r="S3159"/>
          <cell r="T3159"/>
          <cell r="U3159"/>
        </row>
        <row r="3160">
          <cell r="I3160" t="str">
            <v>Rent &amp; Rates as % of Total Gross Profit</v>
          </cell>
          <cell r="O3160"/>
          <cell r="P3160" t="str">
            <v>221-7760</v>
          </cell>
          <cell r="Q3160" t="str">
            <v>Admin &amp; Other</v>
          </cell>
          <cell r="R3160" t="str">
            <v>Admin &amp; OtherRent &amp; Rates as % of Total Gross Profit</v>
          </cell>
          <cell r="S3160"/>
          <cell r="T3160"/>
          <cell r="U3160"/>
        </row>
        <row r="3161">
          <cell r="I3161" t="str">
            <v>Rent &amp; Rates as % of Total Gross Profit</v>
          </cell>
          <cell r="O3161"/>
          <cell r="P3161" t="str">
            <v>400-7760</v>
          </cell>
          <cell r="Q3161" t="str">
            <v>Admin &amp; Other</v>
          </cell>
          <cell r="R3161" t="str">
            <v>Admin &amp; OtherRent &amp; Rates as % of Total Gross Profit</v>
          </cell>
          <cell r="S3161"/>
          <cell r="T3161"/>
          <cell r="U3161"/>
        </row>
        <row r="3162">
          <cell r="I3162" t="str">
            <v>Rent &amp; Rates as % of Total Gross Profit</v>
          </cell>
          <cell r="O3162"/>
          <cell r="P3162" t="str">
            <v>410-7760</v>
          </cell>
          <cell r="Q3162" t="str">
            <v>Admin &amp; Other</v>
          </cell>
          <cell r="R3162" t="str">
            <v>Admin &amp; OtherRent &amp; Rates as % of Total Gross Profit</v>
          </cell>
          <cell r="S3162"/>
          <cell r="T3162"/>
          <cell r="U3162"/>
        </row>
        <row r="3163">
          <cell r="I3163" t="str">
            <v>Rent &amp; Rates as % of Total Gross Profit</v>
          </cell>
          <cell r="O3163"/>
          <cell r="P3163" t="str">
            <v>420-7760</v>
          </cell>
          <cell r="Q3163" t="str">
            <v>Admin &amp; Other</v>
          </cell>
          <cell r="R3163" t="str">
            <v>Admin &amp; OtherRent &amp; Rates as % of Total Gross Profit</v>
          </cell>
          <cell r="S3163"/>
          <cell r="T3163"/>
          <cell r="U3163"/>
        </row>
        <row r="3164">
          <cell r="I3164" t="str">
            <v>Rent &amp; Rates as % of Total Gross Profit</v>
          </cell>
          <cell r="O3164"/>
          <cell r="P3164" t="str">
            <v>421-7760</v>
          </cell>
          <cell r="Q3164" t="str">
            <v>Admin &amp; Other</v>
          </cell>
          <cell r="R3164" t="str">
            <v>Admin &amp; OtherRent &amp; Rates as % of Total Gross Profit</v>
          </cell>
          <cell r="S3164"/>
          <cell r="T3164"/>
          <cell r="U3164"/>
        </row>
        <row r="3165">
          <cell r="I3165" t="str">
            <v>Rent &amp; Rates as % of Total Gross Profit</v>
          </cell>
          <cell r="O3165"/>
          <cell r="P3165" t="str">
            <v>460-7760</v>
          </cell>
          <cell r="Q3165" t="str">
            <v>Admin &amp; Other</v>
          </cell>
          <cell r="R3165" t="str">
            <v>Admin &amp; OtherRent &amp; Rates as % of Total Gross Profit</v>
          </cell>
          <cell r="S3165"/>
          <cell r="T3165"/>
          <cell r="U3165"/>
        </row>
        <row r="3166">
          <cell r="I3166" t="str">
            <v>Rent &amp; Rates as % of Total Gross Profit</v>
          </cell>
          <cell r="O3166"/>
          <cell r="P3166" t="str">
            <v>300-7760</v>
          </cell>
          <cell r="Q3166" t="str">
            <v>Admin &amp; Other</v>
          </cell>
          <cell r="R3166" t="str">
            <v>Admin &amp; OtherRent &amp; Rates as % of Total Gross Profit</v>
          </cell>
          <cell r="S3166"/>
          <cell r="T3166"/>
          <cell r="U3166"/>
        </row>
        <row r="3167">
          <cell r="I3167" t="str">
            <v>Rent &amp; Rates as % of Total Gross Profit</v>
          </cell>
          <cell r="O3167"/>
          <cell r="P3167" t="str">
            <v>310-7760</v>
          </cell>
          <cell r="Q3167" t="str">
            <v>Admin &amp; Other</v>
          </cell>
          <cell r="R3167" t="str">
            <v>Admin &amp; OtherRent &amp; Rates as % of Total Gross Profit</v>
          </cell>
          <cell r="S3167"/>
          <cell r="T3167"/>
          <cell r="U3167"/>
        </row>
        <row r="3168">
          <cell r="I3168" t="str">
            <v>Rent &amp; Rates as % of Total Gross Profit</v>
          </cell>
          <cell r="O3168"/>
          <cell r="P3168" t="str">
            <v>321-7760</v>
          </cell>
          <cell r="Q3168" t="str">
            <v>Admin &amp; Other</v>
          </cell>
          <cell r="R3168" t="str">
            <v>Admin &amp; OtherRent &amp; Rates as % of Total Gross Profit</v>
          </cell>
          <cell r="S3168"/>
          <cell r="T3168"/>
          <cell r="U3168"/>
        </row>
        <row r="3169">
          <cell r="I3169" t="str">
            <v>Rent &amp; Rates as % of Total Gross Profit</v>
          </cell>
          <cell r="O3169"/>
          <cell r="P3169" t="str">
            <v>360-7760</v>
          </cell>
          <cell r="Q3169" t="str">
            <v>Admin &amp; Other</v>
          </cell>
          <cell r="R3169" t="str">
            <v>Admin &amp; OtherRent &amp; Rates as % of Total Gross Profit</v>
          </cell>
          <cell r="S3169"/>
          <cell r="T3169"/>
          <cell r="U3169"/>
        </row>
        <row r="3170">
          <cell r="I3170" t="str">
            <v>Rent &amp; Rates as % of Total Gross Profit</v>
          </cell>
          <cell r="O3170"/>
          <cell r="P3170" t="str">
            <v>147-7760</v>
          </cell>
          <cell r="Q3170" t="str">
            <v>Admin &amp; Other</v>
          </cell>
          <cell r="R3170" t="str">
            <v>Admin &amp; OtherRent &amp; Rates as % of Total Gross Profit</v>
          </cell>
          <cell r="S3170"/>
          <cell r="T3170"/>
          <cell r="U3170"/>
        </row>
        <row r="3171">
          <cell r="I3171" t="str">
            <v>Rent &amp; Rates as % of Total Gross Profit</v>
          </cell>
          <cell r="O3171"/>
          <cell r="P3171" t="str">
            <v>130-7760</v>
          </cell>
          <cell r="Q3171" t="str">
            <v>Admin &amp; Other</v>
          </cell>
          <cell r="R3171" t="str">
            <v>Admin &amp; OtherRent &amp; Rates as % of Total Gross Profit</v>
          </cell>
          <cell r="S3171"/>
          <cell r="T3171"/>
          <cell r="U3171"/>
        </row>
        <row r="3172">
          <cell r="I3172" t="str">
            <v>Rent &amp; Rates as % of Total Gross Profit</v>
          </cell>
          <cell r="O3172"/>
          <cell r="P3172" t="str">
            <v>132-7760</v>
          </cell>
          <cell r="Q3172" t="str">
            <v>LEX Admin &amp; Other</v>
          </cell>
          <cell r="R3172" t="str">
            <v>LEX Admin &amp; OtherRent &amp; Rates as % of Total Gross Profit</v>
          </cell>
          <cell r="S3172"/>
          <cell r="T3172"/>
          <cell r="U3172"/>
        </row>
        <row r="3173">
          <cell r="I3173" t="str">
            <v>Rent &amp; Rates as % of Total Gross Profit</v>
          </cell>
          <cell r="O3173"/>
          <cell r="P3173" t="str">
            <v>140-7760</v>
          </cell>
          <cell r="Q3173" t="str">
            <v>Admin &amp; Other</v>
          </cell>
          <cell r="R3173" t="str">
            <v>Admin &amp; OtherRent &amp; Rates as % of Total Gross Profit</v>
          </cell>
          <cell r="S3173"/>
          <cell r="T3173"/>
          <cell r="U3173"/>
        </row>
        <row r="3174">
          <cell r="I3174" t="str">
            <v>Rent &amp; Rates as % of Total Gross Profit</v>
          </cell>
          <cell r="O3174"/>
          <cell r="P3174" t="str">
            <v>142-7760</v>
          </cell>
          <cell r="Q3174" t="str">
            <v>LEX Admin &amp; Other</v>
          </cell>
          <cell r="R3174" t="str">
            <v>LEX Admin &amp; OtherRent &amp; Rates as % of Total Gross Profit</v>
          </cell>
          <cell r="S3174"/>
          <cell r="T3174"/>
          <cell r="U3174"/>
        </row>
        <row r="3175">
          <cell r="I3175" t="str">
            <v>Rent &amp; Rates as % of Total Gross Profit</v>
          </cell>
          <cell r="O3175"/>
          <cell r="P3175" t="str">
            <v>112-7760</v>
          </cell>
          <cell r="Q3175" t="str">
            <v>LEX Admin &amp; Other</v>
          </cell>
          <cell r="R3175" t="str">
            <v>LEX Admin &amp; OtherRent &amp; Rates as % of Total Gross Profit</v>
          </cell>
          <cell r="S3175"/>
          <cell r="T3175"/>
          <cell r="U3175"/>
        </row>
        <row r="3176">
          <cell r="I3176" t="str">
            <v>Rent &amp; Rates as % of Total Gross Profit</v>
          </cell>
          <cell r="O3176"/>
          <cell r="P3176" t="str">
            <v>110-7760</v>
          </cell>
          <cell r="Q3176" t="str">
            <v>Admin &amp; Other</v>
          </cell>
          <cell r="R3176" t="str">
            <v>Admin &amp; OtherRent &amp; Rates as % of Total Gross Profit</v>
          </cell>
          <cell r="S3176"/>
          <cell r="T3176"/>
          <cell r="U3176"/>
        </row>
        <row r="3177">
          <cell r="I3177" t="str">
            <v>Rent &amp; Rates as % of Total Gross Profit</v>
          </cell>
          <cell r="O3177"/>
          <cell r="P3177" t="str">
            <v>100-7760</v>
          </cell>
          <cell r="Q3177" t="str">
            <v>Admin &amp; Other</v>
          </cell>
          <cell r="R3177" t="str">
            <v>Admin &amp; OtherRent &amp; Rates as % of Total Gross Profit</v>
          </cell>
          <cell r="S3177"/>
          <cell r="T3177"/>
          <cell r="U3177"/>
        </row>
        <row r="3178">
          <cell r="I3178" t="str">
            <v>Insurance as % of Total Gross Profit</v>
          </cell>
          <cell r="O3178"/>
          <cell r="P3178" t="str">
            <v>122-7780</v>
          </cell>
          <cell r="Q3178" t="str">
            <v>LEX Admin &amp; Other</v>
          </cell>
          <cell r="R3178" t="str">
            <v>LEX Admin &amp; OtherInsurance as % of Total Gross Profit</v>
          </cell>
          <cell r="S3178"/>
          <cell r="T3178"/>
          <cell r="U3178"/>
        </row>
        <row r="3179">
          <cell r="I3179" t="str">
            <v>Insurance as % of Total Gross Profit</v>
          </cell>
          <cell r="O3179"/>
          <cell r="P3179" t="str">
            <v>162-7780</v>
          </cell>
          <cell r="Q3179" t="str">
            <v>LEX Admin &amp; Other</v>
          </cell>
          <cell r="R3179" t="str">
            <v>LEX Admin &amp; OtherInsurance as % of Total Gross Profit</v>
          </cell>
          <cell r="S3179"/>
          <cell r="T3179"/>
          <cell r="U3179"/>
        </row>
        <row r="3180">
          <cell r="I3180" t="str">
            <v>Insurance as % of Total Gross Profit</v>
          </cell>
          <cell r="O3180"/>
          <cell r="P3180" t="str">
            <v>200-7780</v>
          </cell>
          <cell r="Q3180" t="str">
            <v>Admin &amp; Other</v>
          </cell>
          <cell r="R3180" t="str">
            <v>Admin &amp; OtherInsurance as % of Total Gross Profit</v>
          </cell>
          <cell r="S3180"/>
          <cell r="T3180"/>
          <cell r="U3180"/>
        </row>
        <row r="3181">
          <cell r="I3181" t="str">
            <v>Insurance as % of Total Gross Profit</v>
          </cell>
          <cell r="O3181"/>
          <cell r="P3181" t="str">
            <v>210-7780</v>
          </cell>
          <cell r="Q3181" t="str">
            <v>Admin &amp; Other</v>
          </cell>
          <cell r="R3181" t="str">
            <v>Admin &amp; OtherInsurance as % of Total Gross Profit</v>
          </cell>
          <cell r="S3181"/>
          <cell r="T3181"/>
          <cell r="U3181"/>
        </row>
        <row r="3182">
          <cell r="I3182" t="str">
            <v>Insurance as % of Total Gross Profit</v>
          </cell>
          <cell r="O3182"/>
          <cell r="P3182" t="str">
            <v>220-7780</v>
          </cell>
          <cell r="Q3182" t="str">
            <v>Admin &amp; Other</v>
          </cell>
          <cell r="R3182" t="str">
            <v>Admin &amp; OtherInsurance as % of Total Gross Profit</v>
          </cell>
          <cell r="S3182"/>
          <cell r="T3182"/>
          <cell r="U3182"/>
        </row>
        <row r="3183">
          <cell r="I3183" t="str">
            <v>Insurance as % of Total Gross Profit</v>
          </cell>
          <cell r="O3183"/>
          <cell r="P3183" t="str">
            <v>221-7780</v>
          </cell>
          <cell r="Q3183" t="str">
            <v>Admin &amp; Other</v>
          </cell>
          <cell r="R3183" t="str">
            <v>Admin &amp; OtherInsurance as % of Total Gross Profit</v>
          </cell>
          <cell r="S3183"/>
          <cell r="T3183"/>
          <cell r="U3183"/>
        </row>
        <row r="3184">
          <cell r="I3184" t="str">
            <v>Insurance as % of Total Gross Profit</v>
          </cell>
          <cell r="O3184"/>
          <cell r="P3184" t="str">
            <v>230-7780</v>
          </cell>
          <cell r="Q3184" t="str">
            <v>Admin &amp; Other</v>
          </cell>
          <cell r="R3184" t="str">
            <v>Admin &amp; OtherInsurance as % of Total Gross Profit</v>
          </cell>
          <cell r="S3184"/>
          <cell r="T3184"/>
          <cell r="U3184"/>
        </row>
        <row r="3185">
          <cell r="I3185" t="str">
            <v>Insurance as % of Total Gross Profit</v>
          </cell>
          <cell r="O3185"/>
          <cell r="P3185" t="str">
            <v>240-7780</v>
          </cell>
          <cell r="Q3185" t="str">
            <v>Admin &amp; Other</v>
          </cell>
          <cell r="R3185" t="str">
            <v>Admin &amp; OtherInsurance as % of Total Gross Profit</v>
          </cell>
          <cell r="S3185"/>
          <cell r="T3185"/>
          <cell r="U3185"/>
        </row>
        <row r="3186">
          <cell r="I3186" t="str">
            <v>Insurance as % of Total Gross Profit</v>
          </cell>
          <cell r="O3186"/>
          <cell r="P3186" t="str">
            <v>260-7780</v>
          </cell>
          <cell r="Q3186" t="str">
            <v>Admin &amp; Other</v>
          </cell>
          <cell r="R3186" t="str">
            <v>Admin &amp; OtherInsurance as % of Total Gross Profit</v>
          </cell>
          <cell r="S3186"/>
          <cell r="T3186"/>
          <cell r="U3186"/>
        </row>
        <row r="3187">
          <cell r="I3187" t="str">
            <v>Insurance as % of Total Gross Profit</v>
          </cell>
          <cell r="O3187"/>
          <cell r="P3187" t="str">
            <v>400-7780</v>
          </cell>
          <cell r="Q3187" t="str">
            <v>Admin &amp; Other</v>
          </cell>
          <cell r="R3187" t="str">
            <v>Admin &amp; OtherInsurance as % of Total Gross Profit</v>
          </cell>
          <cell r="S3187"/>
          <cell r="T3187"/>
          <cell r="U3187"/>
        </row>
        <row r="3188">
          <cell r="I3188" t="str">
            <v>Insurance as % of Total Gross Profit</v>
          </cell>
          <cell r="O3188"/>
          <cell r="P3188" t="str">
            <v>410-7780</v>
          </cell>
          <cell r="Q3188" t="str">
            <v>Admin &amp; Other</v>
          </cell>
          <cell r="R3188" t="str">
            <v>Admin &amp; OtherInsurance as % of Total Gross Profit</v>
          </cell>
          <cell r="S3188"/>
          <cell r="T3188"/>
          <cell r="U3188"/>
        </row>
        <row r="3189">
          <cell r="I3189" t="str">
            <v>Insurance as % of Total Gross Profit</v>
          </cell>
          <cell r="O3189"/>
          <cell r="P3189" t="str">
            <v>420-7780</v>
          </cell>
          <cell r="Q3189" t="str">
            <v>Admin &amp; Other</v>
          </cell>
          <cell r="R3189" t="str">
            <v>Admin &amp; OtherInsurance as % of Total Gross Profit</v>
          </cell>
          <cell r="S3189"/>
          <cell r="T3189"/>
          <cell r="U3189"/>
        </row>
        <row r="3190">
          <cell r="I3190" t="str">
            <v>Insurance as % of Total Gross Profit</v>
          </cell>
          <cell r="O3190"/>
          <cell r="P3190" t="str">
            <v>421-7780</v>
          </cell>
          <cell r="Q3190" t="str">
            <v>Admin &amp; Other</v>
          </cell>
          <cell r="R3190" t="str">
            <v>Admin &amp; OtherInsurance as % of Total Gross Profit</v>
          </cell>
          <cell r="S3190"/>
          <cell r="T3190"/>
          <cell r="U3190"/>
        </row>
        <row r="3191">
          <cell r="I3191" t="str">
            <v>Insurance as % of Total Gross Profit</v>
          </cell>
          <cell r="O3191"/>
          <cell r="P3191" t="str">
            <v>430-7780</v>
          </cell>
          <cell r="Q3191" t="str">
            <v>Admin &amp; Other</v>
          </cell>
          <cell r="R3191" t="str">
            <v>Admin &amp; OtherInsurance as % of Total Gross Profit</v>
          </cell>
          <cell r="S3191"/>
          <cell r="T3191"/>
          <cell r="U3191"/>
        </row>
        <row r="3192">
          <cell r="I3192" t="str">
            <v>Insurance as % of Total Gross Profit</v>
          </cell>
          <cell r="O3192"/>
          <cell r="P3192" t="str">
            <v>440-7780</v>
          </cell>
          <cell r="Q3192" t="str">
            <v>Admin &amp; Other</v>
          </cell>
          <cell r="R3192" t="str">
            <v>Admin &amp; OtherInsurance as % of Total Gross Profit</v>
          </cell>
          <cell r="S3192"/>
          <cell r="T3192"/>
          <cell r="U3192"/>
        </row>
        <row r="3193">
          <cell r="I3193" t="str">
            <v>Insurance as % of Total Gross Profit</v>
          </cell>
          <cell r="O3193"/>
          <cell r="P3193" t="str">
            <v>460-7780</v>
          </cell>
          <cell r="Q3193" t="str">
            <v>Admin &amp; Other</v>
          </cell>
          <cell r="R3193" t="str">
            <v>Admin &amp; OtherInsurance as % of Total Gross Profit</v>
          </cell>
          <cell r="S3193"/>
          <cell r="T3193"/>
          <cell r="U3193"/>
        </row>
        <row r="3194">
          <cell r="I3194" t="str">
            <v>Insurance as % of Total Gross Profit</v>
          </cell>
          <cell r="O3194"/>
          <cell r="P3194" t="str">
            <v>300-7780</v>
          </cell>
          <cell r="Q3194" t="str">
            <v>Admin &amp; Other</v>
          </cell>
          <cell r="R3194" t="str">
            <v>Admin &amp; OtherInsurance as % of Total Gross Profit</v>
          </cell>
          <cell r="S3194"/>
          <cell r="T3194"/>
          <cell r="U3194"/>
        </row>
        <row r="3195">
          <cell r="I3195" t="str">
            <v>Insurance as % of Total Gross Profit</v>
          </cell>
          <cell r="O3195"/>
          <cell r="P3195" t="str">
            <v>310-7780</v>
          </cell>
          <cell r="Q3195" t="str">
            <v>Admin &amp; Other</v>
          </cell>
          <cell r="R3195" t="str">
            <v>Admin &amp; OtherInsurance as % of Total Gross Profit</v>
          </cell>
          <cell r="S3195"/>
          <cell r="T3195"/>
          <cell r="U3195"/>
        </row>
        <row r="3196">
          <cell r="I3196" t="str">
            <v>Insurance as % of Total Gross Profit</v>
          </cell>
          <cell r="O3196"/>
          <cell r="P3196" t="str">
            <v>321-7780</v>
          </cell>
          <cell r="Q3196" t="str">
            <v>Admin &amp; Other</v>
          </cell>
          <cell r="R3196" t="str">
            <v>Admin &amp; OtherInsurance as % of Total Gross Profit</v>
          </cell>
          <cell r="S3196"/>
          <cell r="T3196"/>
          <cell r="U3196"/>
        </row>
        <row r="3197">
          <cell r="I3197" t="str">
            <v>Insurance as % of Total Gross Profit</v>
          </cell>
          <cell r="O3197"/>
          <cell r="P3197" t="str">
            <v>330-7780</v>
          </cell>
          <cell r="Q3197" t="str">
            <v>Admin &amp; Other</v>
          </cell>
          <cell r="R3197" t="str">
            <v>Admin &amp; OtherInsurance as % of Total Gross Profit</v>
          </cell>
          <cell r="S3197"/>
          <cell r="T3197"/>
          <cell r="U3197"/>
        </row>
        <row r="3198">
          <cell r="I3198" t="str">
            <v>Insurance as % of Total Gross Profit</v>
          </cell>
          <cell r="O3198"/>
          <cell r="P3198" t="str">
            <v>340-7780</v>
          </cell>
          <cell r="Q3198" t="str">
            <v>Admin &amp; Other</v>
          </cell>
          <cell r="R3198" t="str">
            <v>Admin &amp; OtherInsurance as % of Total Gross Profit</v>
          </cell>
          <cell r="S3198"/>
          <cell r="T3198"/>
          <cell r="U3198"/>
        </row>
        <row r="3199">
          <cell r="I3199" t="str">
            <v>Insurance as % of Total Gross Profit</v>
          </cell>
          <cell r="O3199"/>
          <cell r="P3199" t="str">
            <v>360-7780</v>
          </cell>
          <cell r="Q3199" t="str">
            <v>Admin &amp; Other</v>
          </cell>
          <cell r="R3199" t="str">
            <v>Admin &amp; OtherInsurance as % of Total Gross Profit</v>
          </cell>
          <cell r="S3199"/>
          <cell r="T3199"/>
          <cell r="U3199"/>
        </row>
        <row r="3200">
          <cell r="I3200" t="str">
            <v>Insurance as % of Total Gross Profit</v>
          </cell>
          <cell r="O3200"/>
          <cell r="P3200" t="str">
            <v>121-7780</v>
          </cell>
          <cell r="Q3200" t="str">
            <v>Admin &amp; Other</v>
          </cell>
          <cell r="R3200" t="str">
            <v>Admin &amp; OtherInsurance as % of Total Gross Profit</v>
          </cell>
          <cell r="S3200"/>
          <cell r="T3200"/>
          <cell r="U3200"/>
        </row>
        <row r="3201">
          <cell r="I3201" t="str">
            <v>Insurance as % of Total Gross Profit</v>
          </cell>
          <cell r="O3201"/>
          <cell r="P3201" t="str">
            <v>147-7780</v>
          </cell>
          <cell r="Q3201" t="str">
            <v>Admin &amp; Other</v>
          </cell>
          <cell r="R3201" t="str">
            <v>Admin &amp; OtherInsurance as % of Total Gross Profit</v>
          </cell>
          <cell r="S3201"/>
          <cell r="T3201"/>
          <cell r="U3201"/>
        </row>
        <row r="3202">
          <cell r="I3202" t="str">
            <v>Insurance as % of Total Gross Profit</v>
          </cell>
          <cell r="O3202"/>
          <cell r="P3202" t="str">
            <v>160-7780</v>
          </cell>
          <cell r="Q3202" t="str">
            <v>Admin &amp; Other</v>
          </cell>
          <cell r="R3202" t="str">
            <v>Admin &amp; OtherInsurance as % of Total Gross Profit</v>
          </cell>
          <cell r="S3202"/>
          <cell r="T3202"/>
          <cell r="U3202"/>
        </row>
        <row r="3203">
          <cell r="I3203" t="str">
            <v>Insurance as % of Total Gross Profit</v>
          </cell>
          <cell r="O3203"/>
          <cell r="P3203" t="str">
            <v>170-7780</v>
          </cell>
          <cell r="Q3203" t="str">
            <v>Admin &amp; Other</v>
          </cell>
          <cell r="R3203" t="str">
            <v>Admin &amp; OtherInsurance as % of Total Gross Profit</v>
          </cell>
          <cell r="S3203"/>
          <cell r="T3203"/>
          <cell r="U3203"/>
        </row>
        <row r="3204">
          <cell r="I3204" t="str">
            <v>Insurance as % of Total Gross Profit</v>
          </cell>
          <cell r="O3204"/>
          <cell r="P3204" t="str">
            <v>936-7780</v>
          </cell>
          <cell r="Q3204" t="str">
            <v>LEX Admin &amp; Other</v>
          </cell>
          <cell r="R3204" t="str">
            <v>LEX Admin &amp; OtherInsurance as % of Total Gross Profit</v>
          </cell>
          <cell r="S3204"/>
          <cell r="T3204"/>
          <cell r="U3204"/>
        </row>
        <row r="3205">
          <cell r="I3205" t="str">
            <v>Insurance as % of Total Gross Profit</v>
          </cell>
          <cell r="O3205"/>
          <cell r="P3205" t="str">
            <v>935-7780</v>
          </cell>
          <cell r="Q3205" t="str">
            <v>LEX Admin &amp; Other</v>
          </cell>
          <cell r="R3205" t="str">
            <v>LEX Admin &amp; OtherInsurance as % of Total Gross Profit</v>
          </cell>
          <cell r="S3205"/>
          <cell r="T3205"/>
          <cell r="U3205"/>
        </row>
        <row r="3206">
          <cell r="I3206" t="str">
            <v>Insurance as % of Total Gross Profit</v>
          </cell>
          <cell r="O3206"/>
          <cell r="P3206" t="str">
            <v>132-7780</v>
          </cell>
          <cell r="Q3206" t="str">
            <v>LEX Admin &amp; Other</v>
          </cell>
          <cell r="R3206" t="str">
            <v>LEX Admin &amp; OtherInsurance as % of Total Gross Profit</v>
          </cell>
          <cell r="S3206"/>
          <cell r="T3206"/>
          <cell r="U3206"/>
        </row>
        <row r="3207">
          <cell r="I3207" t="str">
            <v>Insurance as % of Total Gross Profit</v>
          </cell>
          <cell r="O3207"/>
          <cell r="P3207" t="str">
            <v>130-7780</v>
          </cell>
          <cell r="Q3207" t="str">
            <v>Admin &amp; Other</v>
          </cell>
          <cell r="R3207" t="str">
            <v>Admin &amp; OtherInsurance as % of Total Gross Profit</v>
          </cell>
          <cell r="S3207"/>
          <cell r="T3207"/>
          <cell r="U3207"/>
        </row>
        <row r="3208">
          <cell r="I3208" t="str">
            <v>Insurance as % of Total Gross Profit</v>
          </cell>
          <cell r="O3208"/>
          <cell r="P3208" t="str">
            <v>140-7780</v>
          </cell>
          <cell r="Q3208" t="str">
            <v>Admin &amp; Other</v>
          </cell>
          <cell r="R3208" t="str">
            <v>Admin &amp; OtherInsurance as % of Total Gross Profit</v>
          </cell>
          <cell r="S3208"/>
          <cell r="T3208"/>
          <cell r="U3208"/>
        </row>
        <row r="3209">
          <cell r="I3209" t="str">
            <v>Insurance as % of Total Gross Profit</v>
          </cell>
          <cell r="O3209"/>
          <cell r="P3209" t="str">
            <v>142-7780</v>
          </cell>
          <cell r="Q3209" t="str">
            <v>LEX Admin &amp; Other</v>
          </cell>
          <cell r="R3209" t="str">
            <v>LEX Admin &amp; OtherInsurance as % of Total Gross Profit</v>
          </cell>
          <cell r="S3209"/>
          <cell r="T3209"/>
          <cell r="U3209"/>
        </row>
        <row r="3210">
          <cell r="I3210" t="str">
            <v>Insurance as % of Total Gross Profit</v>
          </cell>
          <cell r="O3210"/>
          <cell r="P3210" t="str">
            <v>100-7780</v>
          </cell>
          <cell r="Q3210" t="str">
            <v>Admin &amp; Other</v>
          </cell>
          <cell r="R3210" t="str">
            <v>Admin &amp; OtherInsurance as % of Total Gross Profit</v>
          </cell>
          <cell r="S3210"/>
          <cell r="T3210"/>
          <cell r="U3210"/>
        </row>
        <row r="3211">
          <cell r="I3211" t="str">
            <v>Insurance as % of Total Gross Profit</v>
          </cell>
          <cell r="O3211"/>
          <cell r="P3211" t="str">
            <v>110-7780</v>
          </cell>
          <cell r="Q3211" t="str">
            <v>Admin &amp; Other</v>
          </cell>
          <cell r="R3211" t="str">
            <v>Admin &amp; OtherInsurance as % of Total Gross Profit</v>
          </cell>
          <cell r="S3211"/>
          <cell r="T3211"/>
          <cell r="U3211"/>
        </row>
        <row r="3212">
          <cell r="I3212" t="str">
            <v>Depreciation as % of Total Gross Profit</v>
          </cell>
          <cell r="O3212"/>
          <cell r="P3212" t="str">
            <v>440-7790</v>
          </cell>
          <cell r="Q3212" t="str">
            <v>Admin &amp; Other</v>
          </cell>
          <cell r="R3212" t="str">
            <v>Admin &amp; OtherDepreciation as % of Total Gross Profit</v>
          </cell>
          <cell r="S3212"/>
          <cell r="T3212"/>
          <cell r="U3212"/>
        </row>
        <row r="3213">
          <cell r="I3213" t="str">
            <v>Depreciation as % of Total Gross Profit</v>
          </cell>
          <cell r="O3213"/>
          <cell r="P3213" t="str">
            <v>935-7790</v>
          </cell>
          <cell r="Q3213" t="str">
            <v>LEX Admin &amp; Other</v>
          </cell>
          <cell r="R3213" t="str">
            <v>LEX Admin &amp; OtherDepreciation as % of Total Gross Profit</v>
          </cell>
          <cell r="S3213"/>
          <cell r="T3213"/>
          <cell r="U3213"/>
        </row>
        <row r="3214">
          <cell r="I3214" t="str">
            <v>Depreciation as % of Total Gross Profit</v>
          </cell>
          <cell r="O3214"/>
          <cell r="P3214" t="str">
            <v>240-7790</v>
          </cell>
          <cell r="Q3214" t="str">
            <v>Admin &amp; Other</v>
          </cell>
          <cell r="R3214" t="str">
            <v>Admin &amp; OtherDepreciation as % of Total Gross Profit</v>
          </cell>
          <cell r="S3214"/>
          <cell r="T3214"/>
          <cell r="U3214"/>
        </row>
        <row r="3215">
          <cell r="I3215" t="str">
            <v>Depreciation as % of Total Gross Profit</v>
          </cell>
          <cell r="O3215"/>
          <cell r="P3215" t="str">
            <v>120-7790</v>
          </cell>
          <cell r="Q3215" t="str">
            <v>Admin &amp; Other</v>
          </cell>
          <cell r="R3215" t="str">
            <v>Admin &amp; OtherDepreciation as % of Total Gross Profit</v>
          </cell>
          <cell r="S3215"/>
          <cell r="T3215"/>
          <cell r="U3215"/>
        </row>
        <row r="3216">
          <cell r="I3216" t="str">
            <v>Depreciation as % of Total Gross Profit</v>
          </cell>
          <cell r="O3216"/>
          <cell r="P3216" t="str">
            <v>340-7790</v>
          </cell>
          <cell r="Q3216" t="str">
            <v>Admin &amp; Other</v>
          </cell>
          <cell r="R3216" t="str">
            <v>Admin &amp; OtherDepreciation as % of Total Gross Profit</v>
          </cell>
          <cell r="S3216"/>
          <cell r="T3216"/>
          <cell r="U3216"/>
        </row>
        <row r="3217">
          <cell r="I3217" t="str">
            <v>Depreciation as % of Total Gross Profit</v>
          </cell>
          <cell r="O3217"/>
          <cell r="P3217" t="str">
            <v>430-7790</v>
          </cell>
          <cell r="Q3217" t="str">
            <v>Admin &amp; Other</v>
          </cell>
          <cell r="R3217" t="str">
            <v>Admin &amp; OtherDepreciation as % of Total Gross Profit</v>
          </cell>
          <cell r="S3217"/>
          <cell r="T3217"/>
          <cell r="U3217"/>
        </row>
        <row r="3218">
          <cell r="I3218" t="str">
            <v>Depreciation as % of Total Gross Profit</v>
          </cell>
          <cell r="O3218"/>
          <cell r="P3218" t="str">
            <v>121-7790</v>
          </cell>
          <cell r="Q3218" t="str">
            <v>Admin &amp; Other</v>
          </cell>
          <cell r="R3218" t="str">
            <v>Admin &amp; OtherDepreciation as % of Total Gross Profit</v>
          </cell>
          <cell r="S3218"/>
          <cell r="T3218"/>
          <cell r="U3218"/>
        </row>
        <row r="3219">
          <cell r="I3219" t="str">
            <v>Depreciation as % of Total Gross Profit</v>
          </cell>
          <cell r="O3219"/>
          <cell r="P3219" t="str">
            <v>210-7790</v>
          </cell>
          <cell r="Q3219" t="str">
            <v>Admin &amp; Other</v>
          </cell>
          <cell r="R3219" t="str">
            <v>Admin &amp; OtherDepreciation as % of Total Gross Profit</v>
          </cell>
          <cell r="S3219"/>
          <cell r="T3219"/>
          <cell r="U3219"/>
        </row>
        <row r="3220">
          <cell r="I3220" t="str">
            <v>Depreciation as % of Total Gross Profit</v>
          </cell>
          <cell r="O3220"/>
          <cell r="P3220" t="str">
            <v>220-7790</v>
          </cell>
          <cell r="Q3220" t="str">
            <v>Admin &amp; Other</v>
          </cell>
          <cell r="R3220" t="str">
            <v>Admin &amp; OtherDepreciation as % of Total Gross Profit</v>
          </cell>
          <cell r="S3220"/>
          <cell r="T3220"/>
          <cell r="U3220"/>
        </row>
        <row r="3221">
          <cell r="I3221" t="str">
            <v>Depreciation as % of Total Gross Profit</v>
          </cell>
          <cell r="O3221"/>
          <cell r="P3221" t="str">
            <v>230-7790</v>
          </cell>
          <cell r="Q3221" t="str">
            <v>Admin &amp; Other</v>
          </cell>
          <cell r="R3221" t="str">
            <v>Admin &amp; OtherDepreciation as % of Total Gross Profit</v>
          </cell>
          <cell r="S3221"/>
          <cell r="T3221"/>
          <cell r="U3221"/>
        </row>
        <row r="3222">
          <cell r="I3222" t="str">
            <v>Depreciation as % of Total Gross Profit</v>
          </cell>
          <cell r="O3222"/>
          <cell r="P3222" t="str">
            <v>936-7790</v>
          </cell>
          <cell r="Q3222" t="str">
            <v>LEX Admin &amp; Other</v>
          </cell>
          <cell r="R3222" t="str">
            <v>LEX Admin &amp; OtherDepreciation as % of Total Gross Profit</v>
          </cell>
          <cell r="S3222"/>
          <cell r="T3222"/>
          <cell r="U3222"/>
        </row>
        <row r="3223">
          <cell r="I3223" t="str">
            <v>Depreciation as % of Total Gross Profit</v>
          </cell>
          <cell r="O3223"/>
          <cell r="P3223" t="str">
            <v>330-7790</v>
          </cell>
          <cell r="Q3223" t="str">
            <v>Admin &amp; Other</v>
          </cell>
          <cell r="R3223" t="str">
            <v>Admin &amp; OtherDepreciation as % of Total Gross Profit</v>
          </cell>
          <cell r="S3223"/>
          <cell r="T3223"/>
          <cell r="U3223"/>
        </row>
        <row r="3224">
          <cell r="I3224" t="str">
            <v>Depreciation as % of Total Gross Profit</v>
          </cell>
          <cell r="O3224"/>
          <cell r="P3224" t="str">
            <v>190-7790</v>
          </cell>
          <cell r="Q3224" t="str">
            <v>Admin &amp; Other</v>
          </cell>
          <cell r="R3224" t="str">
            <v>Admin &amp; OtherDepreciation as % of Total Gross Profit</v>
          </cell>
          <cell r="S3224"/>
          <cell r="T3224"/>
          <cell r="U3224"/>
        </row>
        <row r="3225">
          <cell r="I3225" t="str">
            <v>Depreciation as % of Total Gross Profit</v>
          </cell>
          <cell r="O3225"/>
          <cell r="P3225" t="str">
            <v>122-7790</v>
          </cell>
          <cell r="Q3225" t="str">
            <v>LEX Admin &amp; Other</v>
          </cell>
          <cell r="R3225" t="str">
            <v>LEX Admin &amp; OtherDepreciation as % of Total Gross Profit</v>
          </cell>
          <cell r="S3225"/>
          <cell r="T3225"/>
          <cell r="U3225"/>
        </row>
        <row r="3226">
          <cell r="I3226" t="str">
            <v>Depreciation as % of Total Gross Profit</v>
          </cell>
          <cell r="O3226"/>
          <cell r="P3226" t="str">
            <v>162-7790</v>
          </cell>
          <cell r="Q3226" t="str">
            <v>LEX Admin &amp; Other</v>
          </cell>
          <cell r="R3226" t="str">
            <v>LEX Admin &amp; OtherDepreciation as % of Total Gross Profit</v>
          </cell>
          <cell r="S3226"/>
          <cell r="T3226"/>
          <cell r="U3226"/>
        </row>
        <row r="3227">
          <cell r="I3227" t="str">
            <v>Depreciation as % of Total Gross Profit</v>
          </cell>
          <cell r="O3227"/>
          <cell r="P3227" t="str">
            <v>200-7790</v>
          </cell>
          <cell r="Q3227" t="str">
            <v>Admin &amp; Other</v>
          </cell>
          <cell r="R3227" t="str">
            <v>Admin &amp; OtherDepreciation as % of Total Gross Profit</v>
          </cell>
          <cell r="S3227"/>
          <cell r="T3227"/>
          <cell r="U3227"/>
        </row>
        <row r="3228">
          <cell r="I3228" t="str">
            <v>Depreciation as % of Total Gross Profit</v>
          </cell>
          <cell r="O3228"/>
          <cell r="P3228" t="str">
            <v>221-7790</v>
          </cell>
          <cell r="Q3228" t="str">
            <v>Admin &amp; Other</v>
          </cell>
          <cell r="R3228" t="str">
            <v>Admin &amp; OtherDepreciation as % of Total Gross Profit</v>
          </cell>
          <cell r="S3228"/>
          <cell r="T3228"/>
          <cell r="U3228"/>
        </row>
        <row r="3229">
          <cell r="I3229" t="str">
            <v>Depreciation as % of Total Gross Profit</v>
          </cell>
          <cell r="O3229"/>
          <cell r="P3229" t="str">
            <v>260-7790</v>
          </cell>
          <cell r="Q3229" t="str">
            <v>Admin &amp; Other</v>
          </cell>
          <cell r="R3229" t="str">
            <v>Admin &amp; OtherDepreciation as % of Total Gross Profit</v>
          </cell>
          <cell r="S3229"/>
          <cell r="T3229"/>
          <cell r="U3229"/>
        </row>
        <row r="3230">
          <cell r="I3230" t="str">
            <v>Depreciation as % of Total Gross Profit</v>
          </cell>
          <cell r="O3230"/>
          <cell r="P3230" t="str">
            <v>400-7790</v>
          </cell>
          <cell r="Q3230" t="str">
            <v>Admin &amp; Other</v>
          </cell>
          <cell r="R3230" t="str">
            <v>Admin &amp; OtherDepreciation as % of Total Gross Profit</v>
          </cell>
          <cell r="S3230"/>
          <cell r="T3230"/>
          <cell r="U3230"/>
        </row>
        <row r="3231">
          <cell r="I3231" t="str">
            <v>Depreciation as % of Total Gross Profit</v>
          </cell>
          <cell r="O3231"/>
          <cell r="P3231" t="str">
            <v>410-7790</v>
          </cell>
          <cell r="Q3231" t="str">
            <v>Admin &amp; Other</v>
          </cell>
          <cell r="R3231" t="str">
            <v>Admin &amp; OtherDepreciation as % of Total Gross Profit</v>
          </cell>
          <cell r="S3231"/>
          <cell r="T3231"/>
          <cell r="U3231"/>
        </row>
        <row r="3232">
          <cell r="I3232" t="str">
            <v>Depreciation as % of Total Gross Profit</v>
          </cell>
          <cell r="O3232"/>
          <cell r="P3232" t="str">
            <v>420-7790</v>
          </cell>
          <cell r="Q3232" t="str">
            <v>Admin &amp; Other</v>
          </cell>
          <cell r="R3232" t="str">
            <v>Admin &amp; OtherDepreciation as % of Total Gross Profit</v>
          </cell>
          <cell r="S3232"/>
          <cell r="T3232"/>
          <cell r="U3232"/>
        </row>
        <row r="3233">
          <cell r="I3233" t="str">
            <v>Depreciation as % of Total Gross Profit</v>
          </cell>
          <cell r="O3233"/>
          <cell r="P3233" t="str">
            <v>421-7790</v>
          </cell>
          <cell r="Q3233" t="str">
            <v>Admin &amp; Other</v>
          </cell>
          <cell r="R3233" t="str">
            <v>Admin &amp; OtherDepreciation as % of Total Gross Profit</v>
          </cell>
          <cell r="S3233"/>
          <cell r="T3233"/>
          <cell r="U3233"/>
        </row>
        <row r="3234">
          <cell r="I3234" t="str">
            <v>Depreciation as % of Total Gross Profit</v>
          </cell>
          <cell r="O3234"/>
          <cell r="P3234" t="str">
            <v>460-7790</v>
          </cell>
          <cell r="Q3234" t="str">
            <v>Admin &amp; Other</v>
          </cell>
          <cell r="R3234" t="str">
            <v>Admin &amp; OtherDepreciation as % of Total Gross Profit</v>
          </cell>
          <cell r="S3234"/>
          <cell r="T3234"/>
          <cell r="U3234"/>
        </row>
        <row r="3235">
          <cell r="I3235" t="str">
            <v>Depreciation as % of Total Gross Profit</v>
          </cell>
          <cell r="O3235"/>
          <cell r="P3235" t="str">
            <v>300-7790</v>
          </cell>
          <cell r="Q3235" t="str">
            <v>Admin &amp; Other</v>
          </cell>
          <cell r="R3235" t="str">
            <v>Admin &amp; OtherDepreciation as % of Total Gross Profit</v>
          </cell>
          <cell r="S3235"/>
          <cell r="T3235"/>
          <cell r="U3235"/>
        </row>
        <row r="3236">
          <cell r="I3236" t="str">
            <v>Depreciation as % of Total Gross Profit</v>
          </cell>
          <cell r="O3236"/>
          <cell r="P3236" t="str">
            <v>310-7790</v>
          </cell>
          <cell r="Q3236" t="str">
            <v>Admin &amp; Other</v>
          </cell>
          <cell r="R3236" t="str">
            <v>Admin &amp; OtherDepreciation as % of Total Gross Profit</v>
          </cell>
          <cell r="S3236"/>
          <cell r="T3236"/>
          <cell r="U3236"/>
        </row>
        <row r="3237">
          <cell r="I3237" t="str">
            <v>Depreciation as % of Total Gross Profit</v>
          </cell>
          <cell r="O3237"/>
          <cell r="P3237" t="str">
            <v>321-7790</v>
          </cell>
          <cell r="Q3237" t="str">
            <v>Admin &amp; Other</v>
          </cell>
          <cell r="R3237" t="str">
            <v>Admin &amp; OtherDepreciation as % of Total Gross Profit</v>
          </cell>
          <cell r="S3237"/>
          <cell r="T3237"/>
          <cell r="U3237"/>
        </row>
        <row r="3238">
          <cell r="I3238" t="str">
            <v>Depreciation as % of Total Gross Profit</v>
          </cell>
          <cell r="O3238"/>
          <cell r="P3238" t="str">
            <v>360-7790</v>
          </cell>
          <cell r="Q3238" t="str">
            <v>Admin &amp; Other</v>
          </cell>
          <cell r="R3238" t="str">
            <v>Admin &amp; OtherDepreciation as % of Total Gross Profit</v>
          </cell>
          <cell r="S3238"/>
          <cell r="T3238"/>
          <cell r="U3238"/>
        </row>
        <row r="3239">
          <cell r="I3239" t="str">
            <v>Depreciation as % of Total Gross Profit</v>
          </cell>
          <cell r="O3239"/>
          <cell r="P3239" t="str">
            <v>160-7790</v>
          </cell>
          <cell r="Q3239" t="str">
            <v>Admin &amp; Other</v>
          </cell>
          <cell r="R3239" t="str">
            <v>Admin &amp; OtherDepreciation as % of Total Gross Profit</v>
          </cell>
          <cell r="S3239"/>
          <cell r="T3239"/>
          <cell r="U3239"/>
        </row>
        <row r="3240">
          <cell r="I3240" t="str">
            <v>Depreciation as % of Total Gross Profit</v>
          </cell>
          <cell r="O3240"/>
          <cell r="P3240" t="str">
            <v>147-7790</v>
          </cell>
          <cell r="Q3240" t="str">
            <v>Admin &amp; Other</v>
          </cell>
          <cell r="R3240" t="str">
            <v>Admin &amp; OtherDepreciation as % of Total Gross Profit</v>
          </cell>
          <cell r="S3240"/>
          <cell r="T3240"/>
          <cell r="U3240"/>
        </row>
        <row r="3241">
          <cell r="I3241" t="str">
            <v>Depreciation as % of Total Gross Profit</v>
          </cell>
          <cell r="O3241"/>
          <cell r="P3241" t="str">
            <v>130-7790</v>
          </cell>
          <cell r="Q3241" t="str">
            <v>Admin &amp; Other</v>
          </cell>
          <cell r="R3241" t="str">
            <v>Admin &amp; OtherDepreciation as % of Total Gross Profit</v>
          </cell>
          <cell r="S3241"/>
          <cell r="T3241"/>
          <cell r="U3241"/>
        </row>
        <row r="3242">
          <cell r="I3242" t="str">
            <v>Depreciation as % of Total Gross Profit</v>
          </cell>
          <cell r="O3242"/>
          <cell r="P3242" t="str">
            <v>132-7790</v>
          </cell>
          <cell r="Q3242" t="str">
            <v>LEX Admin &amp; Other</v>
          </cell>
          <cell r="R3242" t="str">
            <v>LEX Admin &amp; OtherDepreciation as % of Total Gross Profit</v>
          </cell>
          <cell r="S3242"/>
          <cell r="T3242"/>
          <cell r="U3242"/>
        </row>
        <row r="3243">
          <cell r="I3243" t="str">
            <v>Depreciation as % of Total Gross Profit</v>
          </cell>
          <cell r="O3243"/>
          <cell r="P3243" t="str">
            <v>140-7790</v>
          </cell>
          <cell r="Q3243" t="str">
            <v>Admin &amp; Other</v>
          </cell>
          <cell r="R3243" t="str">
            <v>Admin &amp; OtherDepreciation as % of Total Gross Profit</v>
          </cell>
          <cell r="S3243"/>
          <cell r="T3243"/>
          <cell r="U3243"/>
        </row>
        <row r="3244">
          <cell r="I3244" t="str">
            <v>Depreciation as % of Total Gross Profit</v>
          </cell>
          <cell r="O3244"/>
          <cell r="P3244" t="str">
            <v>142-7790</v>
          </cell>
          <cell r="Q3244" t="str">
            <v>LEX Admin &amp; Other</v>
          </cell>
          <cell r="R3244" t="str">
            <v>LEX Admin &amp; OtherDepreciation as % of Total Gross Profit</v>
          </cell>
          <cell r="S3244"/>
          <cell r="T3244"/>
          <cell r="U3244"/>
        </row>
        <row r="3245">
          <cell r="I3245" t="str">
            <v>Depreciation as % of Total Gross Profit</v>
          </cell>
          <cell r="O3245"/>
          <cell r="P3245" t="str">
            <v>112-7790</v>
          </cell>
          <cell r="Q3245" t="str">
            <v>LEX Admin &amp; Other</v>
          </cell>
          <cell r="R3245" t="str">
            <v>LEX Admin &amp; OtherDepreciation as % of Total Gross Profit</v>
          </cell>
          <cell r="S3245"/>
          <cell r="T3245"/>
          <cell r="U3245"/>
        </row>
        <row r="3246">
          <cell r="I3246" t="str">
            <v>Depreciation as % of Total Gross Profit</v>
          </cell>
          <cell r="O3246"/>
          <cell r="P3246" t="str">
            <v>110-7790</v>
          </cell>
          <cell r="Q3246" t="str">
            <v>Admin &amp; Other</v>
          </cell>
          <cell r="R3246" t="str">
            <v>Admin &amp; OtherDepreciation as % of Total Gross Profit</v>
          </cell>
          <cell r="S3246"/>
          <cell r="T3246"/>
          <cell r="U3246"/>
        </row>
        <row r="3247">
          <cell r="I3247" t="str">
            <v>Depreciation as % of Total Gross Profit</v>
          </cell>
          <cell r="O3247"/>
          <cell r="P3247" t="str">
            <v>100-7790</v>
          </cell>
          <cell r="Q3247" t="str">
            <v>Admin &amp; Other</v>
          </cell>
          <cell r="R3247" t="str">
            <v>Admin &amp; OtherDepreciation as % of Total Gross Profit</v>
          </cell>
          <cell r="S3247"/>
          <cell r="T3247"/>
          <cell r="U3247"/>
        </row>
        <row r="3248">
          <cell r="I3248" t="str">
            <v>Depreciation as % of Total Gross Profit</v>
          </cell>
          <cell r="O3248"/>
          <cell r="P3248" t="str">
            <v>190-7795</v>
          </cell>
          <cell r="Q3248" t="str">
            <v>Admin &amp; Other</v>
          </cell>
          <cell r="R3248" t="str">
            <v>Admin &amp; OtherDepreciation as % of Total Gross Profit</v>
          </cell>
          <cell r="S3248"/>
          <cell r="T3248"/>
          <cell r="U3248"/>
        </row>
        <row r="3249">
          <cell r="I3249" t="str">
            <v>Depreciation as % of Total Gross Profit</v>
          </cell>
          <cell r="O3249"/>
          <cell r="P3249" t="str">
            <v>150-7795</v>
          </cell>
          <cell r="Q3249" t="str">
            <v>LEX Admin &amp; Other</v>
          </cell>
          <cell r="R3249" t="str">
            <v>LEX Admin &amp; OtherDepreciation as % of Total Gross Profit</v>
          </cell>
          <cell r="S3249"/>
          <cell r="T3249"/>
          <cell r="U3249"/>
        </row>
        <row r="3250">
          <cell r="I3250" t="str">
            <v>Depreciation as % of Total Gross Profit</v>
          </cell>
          <cell r="O3250"/>
          <cell r="P3250" t="str">
            <v>440-7795</v>
          </cell>
          <cell r="Q3250" t="str">
            <v>Admin &amp; Other</v>
          </cell>
          <cell r="R3250" t="str">
            <v>Admin &amp; OtherDepreciation as % of Total Gross Profit</v>
          </cell>
          <cell r="S3250"/>
          <cell r="T3250"/>
          <cell r="U3250"/>
        </row>
        <row r="3251">
          <cell r="I3251" t="str">
            <v>Depreciation as % of Total Gross Profit</v>
          </cell>
          <cell r="O3251"/>
          <cell r="P3251" t="str">
            <v>430-7795</v>
          </cell>
          <cell r="Q3251" t="str">
            <v>Admin &amp; Other</v>
          </cell>
          <cell r="R3251" t="str">
            <v>Admin &amp; OtherDepreciation as % of Total Gross Profit</v>
          </cell>
          <cell r="S3251"/>
          <cell r="T3251"/>
          <cell r="U3251"/>
        </row>
        <row r="3252">
          <cell r="I3252" t="str">
            <v>Depreciation as % of Total Gross Profit</v>
          </cell>
          <cell r="O3252"/>
          <cell r="P3252" t="str">
            <v>240-7795</v>
          </cell>
          <cell r="Q3252" t="str">
            <v>Admin &amp; Other</v>
          </cell>
          <cell r="R3252" t="str">
            <v>Admin &amp; OtherDepreciation as % of Total Gross Profit</v>
          </cell>
          <cell r="S3252"/>
          <cell r="T3252"/>
          <cell r="U3252"/>
        </row>
        <row r="3253">
          <cell r="I3253" t="str">
            <v>Depreciation as % of Total Gross Profit</v>
          </cell>
          <cell r="O3253"/>
          <cell r="P3253" t="str">
            <v>210-7795</v>
          </cell>
          <cell r="Q3253" t="str">
            <v>Admin &amp; Other</v>
          </cell>
          <cell r="R3253" t="str">
            <v>Admin &amp; OtherDepreciation as % of Total Gross Profit</v>
          </cell>
          <cell r="S3253"/>
          <cell r="T3253"/>
          <cell r="U3253"/>
        </row>
        <row r="3254">
          <cell r="I3254" t="str">
            <v>Depreciation as % of Total Gross Profit</v>
          </cell>
          <cell r="O3254"/>
          <cell r="P3254" t="str">
            <v>220-7795</v>
          </cell>
          <cell r="Q3254" t="str">
            <v>Admin &amp; Other</v>
          </cell>
          <cell r="R3254" t="str">
            <v>Admin &amp; OtherDepreciation as % of Total Gross Profit</v>
          </cell>
          <cell r="S3254"/>
          <cell r="T3254"/>
          <cell r="U3254"/>
        </row>
        <row r="3255">
          <cell r="I3255" t="str">
            <v>Depreciation as % of Total Gross Profit</v>
          </cell>
          <cell r="O3255"/>
          <cell r="P3255" t="str">
            <v>230-7795</v>
          </cell>
          <cell r="Q3255" t="str">
            <v>Admin &amp; Other</v>
          </cell>
          <cell r="R3255" t="str">
            <v>Admin &amp; OtherDepreciation as % of Total Gross Profit</v>
          </cell>
          <cell r="S3255"/>
          <cell r="T3255"/>
          <cell r="U3255"/>
        </row>
        <row r="3256">
          <cell r="I3256" t="str">
            <v>Depreciation as % of Total Gross Profit</v>
          </cell>
          <cell r="O3256"/>
          <cell r="P3256" t="str">
            <v>260-7795</v>
          </cell>
          <cell r="Q3256" t="str">
            <v>Admin &amp; Other</v>
          </cell>
          <cell r="R3256" t="str">
            <v>Admin &amp; OtherDepreciation as % of Total Gross Profit</v>
          </cell>
          <cell r="S3256"/>
          <cell r="T3256"/>
          <cell r="U3256"/>
        </row>
        <row r="3257">
          <cell r="I3257" t="str">
            <v>Depreciation as % of Total Gross Profit</v>
          </cell>
          <cell r="O3257"/>
          <cell r="P3257" t="str">
            <v>410-7795</v>
          </cell>
          <cell r="Q3257" t="str">
            <v>Admin &amp; Other</v>
          </cell>
          <cell r="R3257" t="str">
            <v>Admin &amp; OtherDepreciation as % of Total Gross Profit</v>
          </cell>
          <cell r="S3257"/>
          <cell r="T3257"/>
          <cell r="U3257"/>
        </row>
        <row r="3258">
          <cell r="I3258" t="str">
            <v>Depreciation as % of Total Gross Profit</v>
          </cell>
          <cell r="O3258"/>
          <cell r="P3258" t="str">
            <v>420-7795</v>
          </cell>
          <cell r="Q3258" t="str">
            <v>Admin &amp; Other</v>
          </cell>
          <cell r="R3258" t="str">
            <v>Admin &amp; OtherDepreciation as % of Total Gross Profit</v>
          </cell>
          <cell r="S3258"/>
          <cell r="T3258"/>
          <cell r="U3258"/>
        </row>
        <row r="3259">
          <cell r="I3259" t="str">
            <v>Depreciation as % of Total Gross Profit</v>
          </cell>
          <cell r="O3259"/>
          <cell r="P3259" t="str">
            <v>340-7795</v>
          </cell>
          <cell r="Q3259" t="str">
            <v>Admin &amp; Other</v>
          </cell>
          <cell r="R3259" t="str">
            <v>Admin &amp; OtherDepreciation as % of Total Gross Profit</v>
          </cell>
          <cell r="S3259"/>
          <cell r="T3259"/>
          <cell r="U3259"/>
        </row>
        <row r="3260">
          <cell r="I3260" t="str">
            <v>Depreciation as % of Total Gross Profit</v>
          </cell>
          <cell r="O3260"/>
          <cell r="P3260" t="str">
            <v>121-7795</v>
          </cell>
          <cell r="Q3260" t="str">
            <v>Admin &amp; Other</v>
          </cell>
          <cell r="R3260" t="str">
            <v>Admin &amp; OtherDepreciation as % of Total Gross Profit</v>
          </cell>
          <cell r="S3260"/>
          <cell r="T3260"/>
          <cell r="U3260"/>
        </row>
        <row r="3261">
          <cell r="I3261" t="str">
            <v>Depreciation as % of Total Gross Profit</v>
          </cell>
          <cell r="O3261"/>
          <cell r="P3261" t="str">
            <v>147-7795</v>
          </cell>
          <cell r="Q3261" t="str">
            <v>Admin &amp; Other</v>
          </cell>
          <cell r="R3261" t="str">
            <v>Admin &amp; OtherDepreciation as % of Total Gross Profit</v>
          </cell>
          <cell r="S3261"/>
          <cell r="T3261"/>
          <cell r="U3261"/>
        </row>
        <row r="3262">
          <cell r="I3262" t="str">
            <v>Depreciation as % of Total Gross Profit</v>
          </cell>
          <cell r="O3262"/>
          <cell r="P3262" t="str">
            <v>160-7795</v>
          </cell>
          <cell r="Q3262" t="str">
            <v>Admin &amp; Other</v>
          </cell>
          <cell r="R3262" t="str">
            <v>Admin &amp; OtherDepreciation as % of Total Gross Profit</v>
          </cell>
          <cell r="S3262"/>
          <cell r="T3262"/>
          <cell r="U3262"/>
        </row>
        <row r="3263">
          <cell r="I3263" t="str">
            <v>Depreciation as % of Total Gross Profit</v>
          </cell>
          <cell r="O3263"/>
          <cell r="P3263" t="str">
            <v>120-7795</v>
          </cell>
          <cell r="Q3263" t="str">
            <v>Admin &amp; Other</v>
          </cell>
          <cell r="R3263" t="str">
            <v>Admin &amp; OtherDepreciation as % of Total Gross Profit</v>
          </cell>
          <cell r="S3263"/>
          <cell r="T3263"/>
          <cell r="U3263"/>
        </row>
        <row r="3264">
          <cell r="I3264" t="str">
            <v>Other Overheads as % of Total Gross Profit</v>
          </cell>
          <cell r="O3264"/>
          <cell r="P3264" t="str">
            <v>170-7795</v>
          </cell>
          <cell r="Q3264" t="str">
            <v>Admin &amp; Other</v>
          </cell>
          <cell r="R3264" t="str">
            <v>Admin &amp; OtherOther Overheads as % of Total Gross Profit</v>
          </cell>
          <cell r="S3264"/>
          <cell r="T3264"/>
          <cell r="U3264"/>
        </row>
        <row r="3265">
          <cell r="I3265" t="str">
            <v>Depreciation as % of Total Gross Profit</v>
          </cell>
          <cell r="O3265"/>
          <cell r="P3265" t="str">
            <v>936-7795</v>
          </cell>
          <cell r="Q3265" t="str">
            <v>LEX Admin &amp; Other</v>
          </cell>
          <cell r="R3265" t="str">
            <v>LEX Admin &amp; OtherDepreciation as % of Total Gross Profit</v>
          </cell>
          <cell r="S3265"/>
          <cell r="T3265"/>
          <cell r="U3265"/>
        </row>
        <row r="3266">
          <cell r="I3266" t="str">
            <v>Depreciation as % of Total Gross Profit</v>
          </cell>
          <cell r="O3266"/>
          <cell r="P3266" t="str">
            <v>935-7795</v>
          </cell>
          <cell r="Q3266" t="str">
            <v>LEX Admin &amp; Other</v>
          </cell>
          <cell r="R3266" t="str">
            <v>LEX Admin &amp; OtherDepreciation as % of Total Gross Profit</v>
          </cell>
          <cell r="S3266"/>
          <cell r="T3266"/>
          <cell r="U3266"/>
        </row>
        <row r="3267">
          <cell r="I3267" t="str">
            <v>Depreciation as % of Total Gross Profit</v>
          </cell>
          <cell r="O3267"/>
          <cell r="P3267" t="str">
            <v>130-7795</v>
          </cell>
          <cell r="Q3267" t="str">
            <v>Admin &amp; Other</v>
          </cell>
          <cell r="R3267" t="str">
            <v>Admin &amp; OtherDepreciation as % of Total Gross Profit</v>
          </cell>
          <cell r="S3267"/>
          <cell r="T3267"/>
          <cell r="U3267"/>
        </row>
        <row r="3268">
          <cell r="I3268" t="str">
            <v>Depreciation as % of Total Gross Profit</v>
          </cell>
          <cell r="O3268"/>
          <cell r="P3268" t="str">
            <v>140-7795</v>
          </cell>
          <cell r="Q3268" t="str">
            <v>Admin &amp; Other</v>
          </cell>
          <cell r="R3268" t="str">
            <v>Admin &amp; OtherDepreciation as % of Total Gross Profit</v>
          </cell>
          <cell r="S3268"/>
          <cell r="T3268"/>
          <cell r="U3268"/>
        </row>
        <row r="3269">
          <cell r="I3269" t="str">
            <v>Depreciation as % of Total Gross Profit</v>
          </cell>
          <cell r="O3269"/>
          <cell r="P3269" t="str">
            <v>142-7795</v>
          </cell>
          <cell r="Q3269" t="str">
            <v>LEX Admin &amp; Other</v>
          </cell>
          <cell r="R3269" t="str">
            <v>LEX Admin &amp; OtherDepreciation as % of Total Gross Profit</v>
          </cell>
          <cell r="S3269"/>
          <cell r="T3269"/>
          <cell r="U3269"/>
        </row>
        <row r="3270">
          <cell r="I3270" t="str">
            <v>Depreciation as % of Total Gross Profit</v>
          </cell>
          <cell r="O3270"/>
          <cell r="P3270" t="str">
            <v>112-7795</v>
          </cell>
          <cell r="Q3270" t="str">
            <v>LEX Admin &amp; Other</v>
          </cell>
          <cell r="R3270" t="str">
            <v>LEX Admin &amp; OtherDepreciation as % of Total Gross Profit</v>
          </cell>
          <cell r="S3270"/>
          <cell r="T3270"/>
          <cell r="U3270"/>
        </row>
        <row r="3271">
          <cell r="I3271" t="str">
            <v>Depreciation as % of Total Gross Profit</v>
          </cell>
          <cell r="O3271"/>
          <cell r="P3271" t="str">
            <v>110-7795</v>
          </cell>
          <cell r="Q3271" t="str">
            <v>Admin &amp; Other</v>
          </cell>
          <cell r="R3271" t="str">
            <v>Admin &amp; OtherDepreciation as % of Total Gross Profit</v>
          </cell>
          <cell r="S3271"/>
          <cell r="T3271"/>
          <cell r="U3271"/>
        </row>
        <row r="3272">
          <cell r="I3272" t="str">
            <v>Other Overheads as % of Total Gross Profit</v>
          </cell>
          <cell r="O3272"/>
          <cell r="P3272" t="str">
            <v>120-7820</v>
          </cell>
          <cell r="Q3272" t="str">
            <v>Admin &amp; Other</v>
          </cell>
          <cell r="R3272" t="str">
            <v>Admin &amp; OtherOther Overheads as % of Total Gross Profit</v>
          </cell>
          <cell r="S3272"/>
          <cell r="T3272"/>
          <cell r="U3272"/>
        </row>
        <row r="3273">
          <cell r="I3273" t="str">
            <v>Other Overheads as % of Total Gross Profit</v>
          </cell>
          <cell r="O3273"/>
          <cell r="P3273" t="str">
            <v>340-7820</v>
          </cell>
          <cell r="Q3273" t="str">
            <v>Admin &amp; Other</v>
          </cell>
          <cell r="R3273" t="str">
            <v>Admin &amp; OtherOther Overheads as % of Total Gross Profit</v>
          </cell>
          <cell r="S3273"/>
          <cell r="T3273"/>
          <cell r="U3273"/>
        </row>
        <row r="3274">
          <cell r="I3274" t="str">
            <v>Other Overheads as % of Total Gross Profit</v>
          </cell>
          <cell r="O3274"/>
          <cell r="P3274" t="str">
            <v>240-7820</v>
          </cell>
          <cell r="Q3274" t="str">
            <v>Admin &amp; Other</v>
          </cell>
          <cell r="R3274" t="str">
            <v>Admin &amp; OtherOther Overheads as % of Total Gross Profit</v>
          </cell>
          <cell r="S3274"/>
          <cell r="T3274"/>
          <cell r="U3274"/>
        </row>
        <row r="3275">
          <cell r="I3275" t="str">
            <v>Other Overheads as % of Total Gross Profit</v>
          </cell>
          <cell r="O3275"/>
          <cell r="P3275" t="str">
            <v>936-7820</v>
          </cell>
          <cell r="Q3275" t="str">
            <v>LEX Admin &amp; Other</v>
          </cell>
          <cell r="R3275" t="str">
            <v>LEX Admin &amp; OtherOther Overheads as % of Total Gross Profit</v>
          </cell>
          <cell r="S3275"/>
          <cell r="T3275"/>
          <cell r="U3275"/>
        </row>
        <row r="3276">
          <cell r="I3276" t="str">
            <v>Other Overheads as % of Total Gross Profit</v>
          </cell>
          <cell r="O3276"/>
          <cell r="P3276" t="str">
            <v>220-7820</v>
          </cell>
          <cell r="Q3276" t="str">
            <v>Admin &amp; Other</v>
          </cell>
          <cell r="R3276" t="str">
            <v>Admin &amp; OtherOther Overheads as % of Total Gross Profit</v>
          </cell>
          <cell r="S3276"/>
          <cell r="T3276"/>
          <cell r="U3276"/>
        </row>
        <row r="3277">
          <cell r="I3277" t="str">
            <v>Other Overheads as % of Total Gross Profit</v>
          </cell>
          <cell r="O3277"/>
          <cell r="P3277" t="str">
            <v>150-7820</v>
          </cell>
          <cell r="Q3277" t="str">
            <v>LEX Admin &amp; Other</v>
          </cell>
          <cell r="R3277" t="str">
            <v>LEX Admin &amp; OtherOther Overheads as % of Total Gross Profit</v>
          </cell>
          <cell r="S3277"/>
          <cell r="T3277"/>
          <cell r="U3277"/>
        </row>
        <row r="3278">
          <cell r="I3278" t="str">
            <v>Other Overheads as % of Total Gross Profit</v>
          </cell>
          <cell r="O3278"/>
          <cell r="P3278" t="str">
            <v>210-7820</v>
          </cell>
          <cell r="Q3278" t="str">
            <v>Admin &amp; Other</v>
          </cell>
          <cell r="R3278" t="str">
            <v>Admin &amp; OtherOther Overheads as % of Total Gross Profit</v>
          </cell>
          <cell r="S3278"/>
          <cell r="T3278"/>
          <cell r="U3278"/>
        </row>
        <row r="3279">
          <cell r="I3279" t="str">
            <v>Other Overheads as % of Total Gross Profit</v>
          </cell>
          <cell r="O3279"/>
          <cell r="P3279" t="str">
            <v>230-7820</v>
          </cell>
          <cell r="Q3279" t="str">
            <v>Admin &amp; Other</v>
          </cell>
          <cell r="R3279" t="str">
            <v>Admin &amp; OtherOther Overheads as % of Total Gross Profit</v>
          </cell>
          <cell r="S3279"/>
          <cell r="T3279"/>
          <cell r="U3279"/>
        </row>
        <row r="3280">
          <cell r="I3280" t="str">
            <v>Other Overheads as % of Total Gross Profit</v>
          </cell>
          <cell r="O3280"/>
          <cell r="P3280" t="str">
            <v>160-7820</v>
          </cell>
          <cell r="Q3280" t="str">
            <v>Admin &amp; Other</v>
          </cell>
          <cell r="R3280" t="str">
            <v>Admin &amp; OtherOther Overheads as % of Total Gross Profit</v>
          </cell>
          <cell r="S3280"/>
          <cell r="T3280"/>
          <cell r="U3280"/>
        </row>
        <row r="3281">
          <cell r="I3281" t="str">
            <v>Other Overheads as % of Total Gross Profit</v>
          </cell>
          <cell r="O3281"/>
          <cell r="P3281" t="str">
            <v>430-7820</v>
          </cell>
          <cell r="Q3281" t="str">
            <v>Admin &amp; Other</v>
          </cell>
          <cell r="R3281" t="str">
            <v>Admin &amp; OtherOther Overheads as % of Total Gross Profit</v>
          </cell>
          <cell r="S3281"/>
          <cell r="T3281"/>
          <cell r="U3281"/>
        </row>
        <row r="3282">
          <cell r="I3282" t="str">
            <v>Other Overheads as % of Total Gross Profit</v>
          </cell>
          <cell r="O3282"/>
          <cell r="P3282" t="str">
            <v>440-7820</v>
          </cell>
          <cell r="Q3282" t="str">
            <v>Admin &amp; Other</v>
          </cell>
          <cell r="R3282" t="str">
            <v>Admin &amp; OtherOther Overheads as % of Total Gross Profit</v>
          </cell>
          <cell r="S3282"/>
          <cell r="T3282"/>
          <cell r="U3282"/>
        </row>
        <row r="3283">
          <cell r="I3283" t="str">
            <v>Other Overheads as % of Total Gross Profit</v>
          </cell>
          <cell r="O3283"/>
          <cell r="P3283" t="str">
            <v>935-7820</v>
          </cell>
          <cell r="Q3283" t="str">
            <v>LEX Admin &amp; Other</v>
          </cell>
          <cell r="R3283" t="str">
            <v>LEX Admin &amp; OtherOther Overheads as % of Total Gross Profit</v>
          </cell>
          <cell r="S3283"/>
          <cell r="T3283"/>
          <cell r="U3283"/>
        </row>
        <row r="3284">
          <cell r="I3284" t="str">
            <v>Other Overheads as % of Total Gross Profit</v>
          </cell>
          <cell r="O3284"/>
          <cell r="P3284" t="str">
            <v>122-7820</v>
          </cell>
          <cell r="Q3284" t="str">
            <v>LEX Admin &amp; Other</v>
          </cell>
          <cell r="R3284" t="str">
            <v>LEX Admin &amp; OtherOther Overheads as % of Total Gross Profit</v>
          </cell>
          <cell r="S3284"/>
          <cell r="T3284"/>
          <cell r="U3284"/>
        </row>
        <row r="3285">
          <cell r="I3285" t="str">
            <v>Other Overheads as % of Total Gross Profit</v>
          </cell>
          <cell r="O3285"/>
          <cell r="P3285" t="str">
            <v>162-7820</v>
          </cell>
          <cell r="Q3285" t="str">
            <v>LEX Admin &amp; Other</v>
          </cell>
          <cell r="R3285" t="str">
            <v>LEX Admin &amp; OtherOther Overheads as % of Total Gross Profit</v>
          </cell>
          <cell r="S3285"/>
          <cell r="T3285"/>
          <cell r="U3285"/>
        </row>
        <row r="3286">
          <cell r="I3286" t="str">
            <v>Other Overheads as % of Total Gross Profit</v>
          </cell>
          <cell r="O3286"/>
          <cell r="P3286" t="str">
            <v>190-7820</v>
          </cell>
          <cell r="Q3286" t="str">
            <v>Admin &amp; Other</v>
          </cell>
          <cell r="R3286" t="str">
            <v>Admin &amp; OtherOther Overheads as % of Total Gross Profit</v>
          </cell>
          <cell r="S3286"/>
          <cell r="T3286"/>
          <cell r="U3286"/>
        </row>
        <row r="3287">
          <cell r="I3287" t="str">
            <v>Other Overheads as % of Total Gross Profit</v>
          </cell>
          <cell r="O3287"/>
          <cell r="P3287" t="str">
            <v>121-7820</v>
          </cell>
          <cell r="Q3287" t="str">
            <v>Admin &amp; Other</v>
          </cell>
          <cell r="R3287" t="str">
            <v>Admin &amp; OtherOther Overheads as % of Total Gross Profit</v>
          </cell>
          <cell r="S3287"/>
          <cell r="T3287"/>
          <cell r="U3287"/>
        </row>
        <row r="3288">
          <cell r="I3288" t="str">
            <v>Other Overheads as % of Total Gross Profit</v>
          </cell>
          <cell r="O3288"/>
          <cell r="P3288" t="str">
            <v>200-7820</v>
          </cell>
          <cell r="Q3288" t="str">
            <v>Admin &amp; Other</v>
          </cell>
          <cell r="R3288" t="str">
            <v>Admin &amp; OtherOther Overheads as % of Total Gross Profit</v>
          </cell>
          <cell r="S3288"/>
          <cell r="T3288"/>
          <cell r="U3288"/>
        </row>
        <row r="3289">
          <cell r="I3289" t="str">
            <v>Other Overheads as % of Total Gross Profit</v>
          </cell>
          <cell r="O3289"/>
          <cell r="P3289" t="str">
            <v>221-7820</v>
          </cell>
          <cell r="Q3289" t="str">
            <v>Admin &amp; Other</v>
          </cell>
          <cell r="R3289" t="str">
            <v>Admin &amp; OtherOther Overheads as % of Total Gross Profit</v>
          </cell>
          <cell r="S3289"/>
          <cell r="T3289"/>
          <cell r="U3289"/>
        </row>
        <row r="3290">
          <cell r="I3290" t="str">
            <v>Other Overheads as % of Total Gross Profit</v>
          </cell>
          <cell r="O3290"/>
          <cell r="P3290" t="str">
            <v>260-7820</v>
          </cell>
          <cell r="Q3290" t="str">
            <v>Admin &amp; Other</v>
          </cell>
          <cell r="R3290" t="str">
            <v>Admin &amp; OtherOther Overheads as % of Total Gross Profit</v>
          </cell>
          <cell r="S3290"/>
          <cell r="T3290"/>
          <cell r="U3290"/>
        </row>
        <row r="3291">
          <cell r="I3291" t="str">
            <v>Other Overheads as % of Total Gross Profit</v>
          </cell>
          <cell r="O3291"/>
          <cell r="P3291" t="str">
            <v>400-7820</v>
          </cell>
          <cell r="Q3291" t="str">
            <v>Admin &amp; Other</v>
          </cell>
          <cell r="R3291" t="str">
            <v>Admin &amp; OtherOther Overheads as % of Total Gross Profit</v>
          </cell>
          <cell r="S3291"/>
          <cell r="T3291"/>
          <cell r="U3291"/>
        </row>
        <row r="3292">
          <cell r="I3292" t="str">
            <v>Other Overheads as % of Total Gross Profit</v>
          </cell>
          <cell r="O3292"/>
          <cell r="P3292" t="str">
            <v>410-7820</v>
          </cell>
          <cell r="Q3292" t="str">
            <v>Admin &amp; Other</v>
          </cell>
          <cell r="R3292" t="str">
            <v>Admin &amp; OtherOther Overheads as % of Total Gross Profit</v>
          </cell>
          <cell r="S3292"/>
          <cell r="T3292"/>
          <cell r="U3292"/>
        </row>
        <row r="3293">
          <cell r="I3293" t="str">
            <v>Other Overheads as % of Total Gross Profit</v>
          </cell>
          <cell r="O3293"/>
          <cell r="P3293" t="str">
            <v>420-7820</v>
          </cell>
          <cell r="Q3293" t="str">
            <v>Admin &amp; Other</v>
          </cell>
          <cell r="R3293" t="str">
            <v>Admin &amp; OtherOther Overheads as % of Total Gross Profit</v>
          </cell>
          <cell r="S3293"/>
          <cell r="T3293"/>
          <cell r="U3293"/>
        </row>
        <row r="3294">
          <cell r="I3294" t="str">
            <v>Other Overheads as % of Total Gross Profit</v>
          </cell>
          <cell r="O3294"/>
          <cell r="P3294" t="str">
            <v>421-7820</v>
          </cell>
          <cell r="Q3294" t="str">
            <v>Admin &amp; Other</v>
          </cell>
          <cell r="R3294" t="str">
            <v>Admin &amp; OtherOther Overheads as % of Total Gross Profit</v>
          </cell>
          <cell r="S3294"/>
          <cell r="T3294"/>
          <cell r="U3294"/>
        </row>
        <row r="3295">
          <cell r="I3295" t="str">
            <v>Other Overheads as % of Total Gross Profit</v>
          </cell>
          <cell r="O3295"/>
          <cell r="P3295" t="str">
            <v>460-7820</v>
          </cell>
          <cell r="Q3295" t="str">
            <v>Admin &amp; Other</v>
          </cell>
          <cell r="R3295" t="str">
            <v>Admin &amp; OtherOther Overheads as % of Total Gross Profit</v>
          </cell>
          <cell r="S3295"/>
          <cell r="T3295"/>
          <cell r="U3295"/>
        </row>
        <row r="3296">
          <cell r="I3296" t="str">
            <v>Other Overheads as % of Total Gross Profit</v>
          </cell>
          <cell r="O3296"/>
          <cell r="P3296" t="str">
            <v>300-7820</v>
          </cell>
          <cell r="Q3296" t="str">
            <v>Admin &amp; Other</v>
          </cell>
          <cell r="R3296" t="str">
            <v>Admin &amp; OtherOther Overheads as % of Total Gross Profit</v>
          </cell>
          <cell r="S3296"/>
          <cell r="T3296"/>
          <cell r="U3296"/>
        </row>
        <row r="3297">
          <cell r="I3297" t="str">
            <v>Other Overheads as % of Total Gross Profit</v>
          </cell>
          <cell r="O3297"/>
          <cell r="P3297" t="str">
            <v>310-7820</v>
          </cell>
          <cell r="Q3297" t="str">
            <v>Admin &amp; Other</v>
          </cell>
          <cell r="R3297" t="str">
            <v>Admin &amp; OtherOther Overheads as % of Total Gross Profit</v>
          </cell>
          <cell r="S3297"/>
          <cell r="T3297"/>
          <cell r="U3297"/>
        </row>
        <row r="3298">
          <cell r="I3298" t="str">
            <v>Other Overheads as % of Total Gross Profit</v>
          </cell>
          <cell r="O3298"/>
          <cell r="P3298" t="str">
            <v>321-7820</v>
          </cell>
          <cell r="Q3298" t="str">
            <v>Admin &amp; Other</v>
          </cell>
          <cell r="R3298" t="str">
            <v>Admin &amp; OtherOther Overheads as % of Total Gross Profit</v>
          </cell>
          <cell r="S3298"/>
          <cell r="T3298"/>
          <cell r="U3298"/>
        </row>
        <row r="3299">
          <cell r="I3299" t="str">
            <v>Other Overheads as % of Total Gross Profit</v>
          </cell>
          <cell r="O3299"/>
          <cell r="P3299" t="str">
            <v>330-7820</v>
          </cell>
          <cell r="Q3299" t="str">
            <v>Admin &amp; Other</v>
          </cell>
          <cell r="R3299" t="str">
            <v>Admin &amp; OtherOther Overheads as % of Total Gross Profit</v>
          </cell>
          <cell r="S3299"/>
          <cell r="T3299"/>
          <cell r="U3299"/>
        </row>
        <row r="3300">
          <cell r="I3300" t="str">
            <v>Other Overheads as % of Total Gross Profit</v>
          </cell>
          <cell r="O3300"/>
          <cell r="P3300" t="str">
            <v>360-7820</v>
          </cell>
          <cell r="Q3300" t="str">
            <v>Admin &amp; Other</v>
          </cell>
          <cell r="R3300" t="str">
            <v>Admin &amp; OtherOther Overheads as % of Total Gross Profit</v>
          </cell>
          <cell r="S3300"/>
          <cell r="T3300"/>
          <cell r="U3300"/>
        </row>
        <row r="3301">
          <cell r="I3301" t="str">
            <v>Other Overheads as % of Total Gross Profit</v>
          </cell>
          <cell r="O3301"/>
          <cell r="P3301" t="str">
            <v>147-7820</v>
          </cell>
          <cell r="Q3301" t="str">
            <v>Admin &amp; Other</v>
          </cell>
          <cell r="R3301" t="str">
            <v>Admin &amp; OtherOther Overheads as % of Total Gross Profit</v>
          </cell>
          <cell r="S3301"/>
          <cell r="T3301"/>
          <cell r="U3301"/>
        </row>
        <row r="3302">
          <cell r="I3302" t="str">
            <v>Other Overheads as % of Total Gross Profit</v>
          </cell>
          <cell r="O3302"/>
          <cell r="P3302" t="str">
            <v>130-7820</v>
          </cell>
          <cell r="Q3302" t="str">
            <v>Admin &amp; Other</v>
          </cell>
          <cell r="R3302" t="str">
            <v>Admin &amp; OtherOther Overheads as % of Total Gross Profit</v>
          </cell>
          <cell r="S3302"/>
          <cell r="T3302"/>
          <cell r="U3302"/>
        </row>
        <row r="3303">
          <cell r="I3303" t="str">
            <v>Other Overheads as % of Total Gross Profit</v>
          </cell>
          <cell r="O3303"/>
          <cell r="P3303" t="str">
            <v>132-7820</v>
          </cell>
          <cell r="Q3303" t="str">
            <v>LEX Admin &amp; Other</v>
          </cell>
          <cell r="R3303" t="str">
            <v>LEX Admin &amp; OtherOther Overheads as % of Total Gross Profit</v>
          </cell>
          <cell r="S3303"/>
          <cell r="T3303"/>
          <cell r="U3303"/>
        </row>
        <row r="3304">
          <cell r="I3304" t="str">
            <v>Other Overheads as % of Total Gross Profit</v>
          </cell>
          <cell r="O3304"/>
          <cell r="P3304" t="str">
            <v>140-7820</v>
          </cell>
          <cell r="Q3304" t="str">
            <v>Admin &amp; Other</v>
          </cell>
          <cell r="R3304" t="str">
            <v>Admin &amp; OtherOther Overheads as % of Total Gross Profit</v>
          </cell>
          <cell r="S3304"/>
          <cell r="T3304"/>
          <cell r="U3304"/>
        </row>
        <row r="3305">
          <cell r="I3305" t="str">
            <v>Other Overheads as % of Total Gross Profit</v>
          </cell>
          <cell r="O3305"/>
          <cell r="P3305" t="str">
            <v>142-7820</v>
          </cell>
          <cell r="Q3305" t="str">
            <v>LEX Admin &amp; Other</v>
          </cell>
          <cell r="R3305" t="str">
            <v>LEX Admin &amp; OtherOther Overheads as % of Total Gross Profit</v>
          </cell>
          <cell r="S3305"/>
          <cell r="T3305"/>
          <cell r="U3305"/>
        </row>
        <row r="3306">
          <cell r="I3306" t="str">
            <v>Other Overheads as % of Total Gross Profit</v>
          </cell>
          <cell r="O3306"/>
          <cell r="P3306" t="str">
            <v>112-7820</v>
          </cell>
          <cell r="Q3306" t="str">
            <v>LEX Admin &amp; Other</v>
          </cell>
          <cell r="R3306" t="str">
            <v>LEX Admin &amp; OtherOther Overheads as % of Total Gross Profit</v>
          </cell>
          <cell r="S3306"/>
          <cell r="T3306"/>
          <cell r="U3306"/>
        </row>
        <row r="3307">
          <cell r="I3307" t="str">
            <v>Other Overheads as % of Total Gross Profit</v>
          </cell>
          <cell r="O3307"/>
          <cell r="P3307" t="str">
            <v>110-7820</v>
          </cell>
          <cell r="Q3307" t="str">
            <v>Admin &amp; Other</v>
          </cell>
          <cell r="R3307" t="str">
            <v>Admin &amp; OtherOther Overheads as % of Total Gross Profit</v>
          </cell>
          <cell r="S3307"/>
          <cell r="T3307"/>
          <cell r="U3307"/>
        </row>
        <row r="3308">
          <cell r="I3308" t="str">
            <v>Other Overheads as % of Total Gross Profit</v>
          </cell>
          <cell r="O3308"/>
          <cell r="P3308" t="str">
            <v>100-7820</v>
          </cell>
          <cell r="Q3308" t="str">
            <v>Admin &amp; Other</v>
          </cell>
          <cell r="R3308" t="str">
            <v>Admin &amp; OtherOther Overheads as % of Total Gross Profit</v>
          </cell>
          <cell r="S3308"/>
          <cell r="T3308"/>
          <cell r="U3308"/>
        </row>
        <row r="3309">
          <cell r="I3309" t="str">
            <v>Insurance as % of Total Gross Profit</v>
          </cell>
          <cell r="O3309"/>
          <cell r="P3309" t="str">
            <v>120-7840</v>
          </cell>
          <cell r="Q3309" t="str">
            <v>Admin &amp; Other</v>
          </cell>
          <cell r="R3309" t="str">
            <v>Admin &amp; OtherInsurance as % of Total Gross Profit</v>
          </cell>
          <cell r="S3309"/>
          <cell r="T3309"/>
          <cell r="U3309"/>
        </row>
        <row r="3310">
          <cell r="I3310" t="str">
            <v>Insurance as % of Total Gross Profit</v>
          </cell>
          <cell r="O3310"/>
          <cell r="P3310" t="str">
            <v>210-7840</v>
          </cell>
          <cell r="Q3310" t="str">
            <v>Admin &amp; Other</v>
          </cell>
          <cell r="R3310" t="str">
            <v>Admin &amp; OtherInsurance as % of Total Gross Profit</v>
          </cell>
          <cell r="S3310"/>
          <cell r="T3310"/>
          <cell r="U3310"/>
        </row>
        <row r="3311">
          <cell r="I3311" t="str">
            <v>Insurance as % of Total Gross Profit</v>
          </cell>
          <cell r="O3311"/>
          <cell r="P3311" t="str">
            <v>220-7840</v>
          </cell>
          <cell r="Q3311" t="str">
            <v>Admin &amp; Other</v>
          </cell>
          <cell r="R3311" t="str">
            <v>Admin &amp; OtherInsurance as % of Total Gross Profit</v>
          </cell>
          <cell r="S3311"/>
          <cell r="T3311"/>
          <cell r="U3311"/>
        </row>
        <row r="3312">
          <cell r="I3312" t="str">
            <v>Insurance as % of Total Gross Profit</v>
          </cell>
          <cell r="O3312"/>
          <cell r="P3312" t="str">
            <v>936-7840</v>
          </cell>
          <cell r="Q3312" t="str">
            <v>LEX Admin &amp; Other</v>
          </cell>
          <cell r="R3312" t="str">
            <v>LEX Admin &amp; OtherInsurance as % of Total Gross Profit</v>
          </cell>
          <cell r="S3312"/>
          <cell r="T3312"/>
          <cell r="U3312"/>
        </row>
        <row r="3313">
          <cell r="I3313" t="str">
            <v>Insurance as % of Total Gross Profit</v>
          </cell>
          <cell r="O3313"/>
          <cell r="P3313" t="str">
            <v>340-7840</v>
          </cell>
          <cell r="Q3313" t="str">
            <v>Admin &amp; Other</v>
          </cell>
          <cell r="R3313" t="str">
            <v>Admin &amp; OtherInsurance as % of Total Gross Profit</v>
          </cell>
          <cell r="S3313"/>
          <cell r="T3313"/>
          <cell r="U3313"/>
        </row>
        <row r="3314">
          <cell r="I3314" t="str">
            <v>Insurance as % of Total Gross Profit</v>
          </cell>
          <cell r="O3314"/>
          <cell r="P3314" t="str">
            <v>240-7840</v>
          </cell>
          <cell r="Q3314" t="str">
            <v>Admin &amp; Other</v>
          </cell>
          <cell r="R3314" t="str">
            <v>Admin &amp; OtherInsurance as % of Total Gross Profit</v>
          </cell>
          <cell r="S3314"/>
          <cell r="T3314"/>
          <cell r="U3314"/>
        </row>
        <row r="3315">
          <cell r="I3315" t="str">
            <v>Insurance as % of Total Gross Profit</v>
          </cell>
          <cell r="O3315"/>
          <cell r="P3315" t="str">
            <v>230-7840</v>
          </cell>
          <cell r="Q3315" t="str">
            <v>Admin &amp; Other</v>
          </cell>
          <cell r="R3315" t="str">
            <v>Admin &amp; OtherInsurance as % of Total Gross Profit</v>
          </cell>
          <cell r="S3315"/>
          <cell r="T3315"/>
          <cell r="U3315"/>
        </row>
        <row r="3316">
          <cell r="I3316" t="str">
            <v>Insurance as % of Total Gross Profit</v>
          </cell>
          <cell r="O3316"/>
          <cell r="P3316" t="str">
            <v>121-7840</v>
          </cell>
          <cell r="Q3316" t="str">
            <v>Admin &amp; Other</v>
          </cell>
          <cell r="R3316" t="str">
            <v>Admin &amp; OtherInsurance as % of Total Gross Profit</v>
          </cell>
          <cell r="S3316"/>
          <cell r="T3316"/>
          <cell r="U3316"/>
        </row>
        <row r="3317">
          <cell r="I3317" t="str">
            <v>Insurance as % of Total Gross Profit</v>
          </cell>
          <cell r="O3317"/>
          <cell r="P3317" t="str">
            <v>160-7840</v>
          </cell>
          <cell r="Q3317" t="str">
            <v>Admin &amp; Other</v>
          </cell>
          <cell r="R3317" t="str">
            <v>Admin &amp; OtherInsurance as % of Total Gross Profit</v>
          </cell>
          <cell r="S3317"/>
          <cell r="T3317"/>
          <cell r="U3317"/>
        </row>
        <row r="3318">
          <cell r="I3318" t="str">
            <v>Insurance as % of Total Gross Profit</v>
          </cell>
          <cell r="O3318"/>
          <cell r="P3318" t="str">
            <v>260-7840</v>
          </cell>
          <cell r="Q3318" t="str">
            <v>Admin &amp; Other</v>
          </cell>
          <cell r="R3318" t="str">
            <v>Admin &amp; OtherInsurance as % of Total Gross Profit</v>
          </cell>
          <cell r="S3318"/>
          <cell r="T3318"/>
          <cell r="U3318"/>
        </row>
        <row r="3319">
          <cell r="I3319" t="str">
            <v>Insurance as % of Total Gross Profit</v>
          </cell>
          <cell r="O3319"/>
          <cell r="P3319" t="str">
            <v>935-7840</v>
          </cell>
          <cell r="Q3319" t="str">
            <v>LEX Admin &amp; Other</v>
          </cell>
          <cell r="R3319" t="str">
            <v>LEX Admin &amp; OtherInsurance as % of Total Gross Profit</v>
          </cell>
          <cell r="S3319"/>
          <cell r="T3319"/>
          <cell r="U3319"/>
        </row>
        <row r="3320">
          <cell r="I3320" t="str">
            <v>Insurance as % of Total Gross Profit</v>
          </cell>
          <cell r="O3320"/>
          <cell r="P3320" t="str">
            <v>150-7840</v>
          </cell>
          <cell r="Q3320" t="str">
            <v>LEX Admin &amp; Other</v>
          </cell>
          <cell r="R3320" t="str">
            <v>LEX Admin &amp; OtherInsurance as % of Total Gross Profit</v>
          </cell>
          <cell r="S3320"/>
          <cell r="T3320"/>
          <cell r="U3320"/>
        </row>
        <row r="3321">
          <cell r="I3321" t="str">
            <v>Insurance as % of Total Gross Profit</v>
          </cell>
          <cell r="O3321"/>
          <cell r="P3321" t="str">
            <v>190-7840</v>
          </cell>
          <cell r="Q3321" t="str">
            <v>Admin &amp; Other</v>
          </cell>
          <cell r="R3321" t="str">
            <v>Admin &amp; OtherInsurance as % of Total Gross Profit</v>
          </cell>
          <cell r="S3321"/>
          <cell r="T3321"/>
          <cell r="U3321"/>
        </row>
        <row r="3322">
          <cell r="I3322" t="str">
            <v>Insurance as % of Total Gross Profit</v>
          </cell>
          <cell r="O3322"/>
          <cell r="P3322" t="str">
            <v>122-7840</v>
          </cell>
          <cell r="Q3322" t="str">
            <v>LEX Admin &amp; Other</v>
          </cell>
          <cell r="R3322" t="str">
            <v>LEX Admin &amp; OtherInsurance as % of Total Gross Profit</v>
          </cell>
          <cell r="S3322"/>
          <cell r="T3322"/>
          <cell r="U3322"/>
        </row>
        <row r="3323">
          <cell r="I3323" t="str">
            <v>Insurance as % of Total Gross Profit</v>
          </cell>
          <cell r="O3323"/>
          <cell r="P3323" t="str">
            <v>162-7840</v>
          </cell>
          <cell r="Q3323" t="str">
            <v>LEX Admin &amp; Other</v>
          </cell>
          <cell r="R3323" t="str">
            <v>LEX Admin &amp; OtherInsurance as % of Total Gross Profit</v>
          </cell>
          <cell r="S3323"/>
          <cell r="T3323"/>
          <cell r="U3323"/>
        </row>
        <row r="3324">
          <cell r="I3324" t="str">
            <v>Insurance as % of Total Gross Profit</v>
          </cell>
          <cell r="O3324"/>
          <cell r="P3324" t="str">
            <v>200-7840</v>
          </cell>
          <cell r="Q3324" t="str">
            <v>Admin &amp; Other</v>
          </cell>
          <cell r="R3324" t="str">
            <v>Admin &amp; OtherInsurance as % of Total Gross Profit</v>
          </cell>
          <cell r="S3324"/>
          <cell r="T3324"/>
          <cell r="U3324"/>
        </row>
        <row r="3325">
          <cell r="I3325" t="str">
            <v>Insurance as % of Total Gross Profit</v>
          </cell>
          <cell r="O3325"/>
          <cell r="P3325" t="str">
            <v>221-7840</v>
          </cell>
          <cell r="Q3325" t="str">
            <v>Admin &amp; Other</v>
          </cell>
          <cell r="R3325" t="str">
            <v>Admin &amp; OtherInsurance as % of Total Gross Profit</v>
          </cell>
          <cell r="S3325"/>
          <cell r="T3325"/>
          <cell r="U3325"/>
        </row>
        <row r="3326">
          <cell r="I3326" t="str">
            <v>Insurance as % of Total Gross Profit</v>
          </cell>
          <cell r="O3326"/>
          <cell r="P3326" t="str">
            <v>400-7840</v>
          </cell>
          <cell r="Q3326" t="str">
            <v>Admin &amp; Other</v>
          </cell>
          <cell r="R3326" t="str">
            <v>Admin &amp; OtherInsurance as % of Total Gross Profit</v>
          </cell>
          <cell r="S3326"/>
          <cell r="T3326"/>
          <cell r="U3326"/>
        </row>
        <row r="3327">
          <cell r="I3327" t="str">
            <v>Insurance as % of Total Gross Profit</v>
          </cell>
          <cell r="O3327"/>
          <cell r="P3327" t="str">
            <v>410-7840</v>
          </cell>
          <cell r="Q3327" t="str">
            <v>Admin &amp; Other</v>
          </cell>
          <cell r="R3327" t="str">
            <v>Admin &amp; OtherInsurance as % of Total Gross Profit</v>
          </cell>
          <cell r="S3327"/>
          <cell r="T3327"/>
          <cell r="U3327"/>
        </row>
        <row r="3328">
          <cell r="I3328" t="str">
            <v>Insurance as % of Total Gross Profit</v>
          </cell>
          <cell r="O3328"/>
          <cell r="P3328" t="str">
            <v>420-7840</v>
          </cell>
          <cell r="Q3328" t="str">
            <v>Admin &amp; Other</v>
          </cell>
          <cell r="R3328" t="str">
            <v>Admin &amp; OtherInsurance as % of Total Gross Profit</v>
          </cell>
          <cell r="S3328"/>
          <cell r="T3328"/>
          <cell r="U3328"/>
        </row>
        <row r="3329">
          <cell r="I3329" t="str">
            <v>Insurance as % of Total Gross Profit</v>
          </cell>
          <cell r="O3329"/>
          <cell r="P3329" t="str">
            <v>421-7840</v>
          </cell>
          <cell r="Q3329" t="str">
            <v>Admin &amp; Other</v>
          </cell>
          <cell r="R3329" t="str">
            <v>Admin &amp; OtherInsurance as % of Total Gross Profit</v>
          </cell>
          <cell r="S3329"/>
          <cell r="T3329"/>
          <cell r="U3329"/>
        </row>
        <row r="3330">
          <cell r="I3330" t="str">
            <v>Insurance as % of Total Gross Profit</v>
          </cell>
          <cell r="O3330"/>
          <cell r="P3330" t="str">
            <v>460-7840</v>
          </cell>
          <cell r="Q3330" t="str">
            <v>Admin &amp; Other</v>
          </cell>
          <cell r="R3330" t="str">
            <v>Admin &amp; OtherInsurance as % of Total Gross Profit</v>
          </cell>
          <cell r="S3330"/>
          <cell r="T3330"/>
          <cell r="U3330"/>
        </row>
        <row r="3331">
          <cell r="I3331" t="str">
            <v>Insurance as % of Total Gross Profit</v>
          </cell>
          <cell r="O3331"/>
          <cell r="P3331" t="str">
            <v>300-7840</v>
          </cell>
          <cell r="Q3331" t="str">
            <v>Admin &amp; Other</v>
          </cell>
          <cell r="R3331" t="str">
            <v>Admin &amp; OtherInsurance as % of Total Gross Profit</v>
          </cell>
          <cell r="S3331"/>
          <cell r="T3331"/>
          <cell r="U3331"/>
        </row>
        <row r="3332">
          <cell r="I3332" t="str">
            <v>Insurance as % of Total Gross Profit</v>
          </cell>
          <cell r="O3332"/>
          <cell r="P3332" t="str">
            <v>310-7840</v>
          </cell>
          <cell r="Q3332" t="str">
            <v>Admin &amp; Other</v>
          </cell>
          <cell r="R3332" t="str">
            <v>Admin &amp; OtherInsurance as % of Total Gross Profit</v>
          </cell>
          <cell r="S3332"/>
          <cell r="T3332"/>
          <cell r="U3332"/>
        </row>
        <row r="3333">
          <cell r="I3333" t="str">
            <v>Insurance as % of Total Gross Profit</v>
          </cell>
          <cell r="O3333"/>
          <cell r="P3333" t="str">
            <v>321-7840</v>
          </cell>
          <cell r="Q3333" t="str">
            <v>Admin &amp; Other</v>
          </cell>
          <cell r="R3333" t="str">
            <v>Admin &amp; OtherInsurance as % of Total Gross Profit</v>
          </cell>
          <cell r="S3333"/>
          <cell r="T3333"/>
          <cell r="U3333"/>
        </row>
        <row r="3334">
          <cell r="I3334" t="str">
            <v>Insurance as % of Total Gross Profit</v>
          </cell>
          <cell r="O3334"/>
          <cell r="P3334" t="str">
            <v>360-7840</v>
          </cell>
          <cell r="Q3334" t="str">
            <v>Admin &amp; Other</v>
          </cell>
          <cell r="R3334" t="str">
            <v>Admin &amp; OtherInsurance as % of Total Gross Profit</v>
          </cell>
          <cell r="S3334"/>
          <cell r="T3334"/>
          <cell r="U3334"/>
        </row>
        <row r="3335">
          <cell r="I3335" t="str">
            <v>Insurance as % of Total Gross Profit</v>
          </cell>
          <cell r="O3335"/>
          <cell r="P3335" t="str">
            <v>147-7840</v>
          </cell>
          <cell r="Q3335" t="str">
            <v>Admin &amp; Other</v>
          </cell>
          <cell r="R3335" t="str">
            <v>Admin &amp; OtherInsurance as % of Total Gross Profit</v>
          </cell>
          <cell r="S3335"/>
          <cell r="T3335"/>
          <cell r="U3335"/>
        </row>
        <row r="3336">
          <cell r="I3336" t="str">
            <v>Insurance as % of Total Gross Profit</v>
          </cell>
          <cell r="O3336"/>
          <cell r="P3336" t="str">
            <v>130-7840</v>
          </cell>
          <cell r="Q3336" t="str">
            <v>Admin &amp; Other</v>
          </cell>
          <cell r="R3336" t="str">
            <v>Admin &amp; OtherInsurance as % of Total Gross Profit</v>
          </cell>
          <cell r="S3336"/>
          <cell r="T3336"/>
          <cell r="U3336"/>
        </row>
        <row r="3337">
          <cell r="I3337" t="str">
            <v>Insurance as % of Total Gross Profit</v>
          </cell>
          <cell r="O3337"/>
          <cell r="P3337" t="str">
            <v>132-7840</v>
          </cell>
          <cell r="Q3337" t="str">
            <v>LEX Admin &amp; Other</v>
          </cell>
          <cell r="R3337" t="str">
            <v>LEX Admin &amp; OtherInsurance as % of Total Gross Profit</v>
          </cell>
          <cell r="S3337"/>
          <cell r="T3337"/>
          <cell r="U3337"/>
        </row>
        <row r="3338">
          <cell r="I3338" t="str">
            <v>Insurance as % of Total Gross Profit</v>
          </cell>
          <cell r="O3338"/>
          <cell r="P3338" t="str">
            <v>140-7840</v>
          </cell>
          <cell r="Q3338" t="str">
            <v>Admin &amp; Other</v>
          </cell>
          <cell r="R3338" t="str">
            <v>Admin &amp; OtherInsurance as % of Total Gross Profit</v>
          </cell>
          <cell r="S3338"/>
          <cell r="T3338"/>
          <cell r="U3338"/>
        </row>
        <row r="3339">
          <cell r="I3339" t="str">
            <v>Insurance as % of Total Gross Profit</v>
          </cell>
          <cell r="O3339"/>
          <cell r="P3339" t="str">
            <v>142-7840</v>
          </cell>
          <cell r="Q3339" t="str">
            <v>LEX Admin &amp; Other</v>
          </cell>
          <cell r="R3339" t="str">
            <v>LEX Admin &amp; OtherInsurance as % of Total Gross Profit</v>
          </cell>
          <cell r="S3339"/>
          <cell r="T3339"/>
          <cell r="U3339"/>
        </row>
        <row r="3340">
          <cell r="I3340" t="str">
            <v>Insurance as % of Total Gross Profit</v>
          </cell>
          <cell r="O3340"/>
          <cell r="P3340" t="str">
            <v>110-7840</v>
          </cell>
          <cell r="Q3340" t="str">
            <v>Admin &amp; Other</v>
          </cell>
          <cell r="R3340" t="str">
            <v>Admin &amp; OtherInsurance as % of Total Gross Profit</v>
          </cell>
          <cell r="S3340"/>
          <cell r="T3340"/>
          <cell r="U3340"/>
        </row>
        <row r="3341">
          <cell r="I3341" t="str">
            <v>Insurance as % of Total Gross Profit</v>
          </cell>
          <cell r="O3341"/>
          <cell r="P3341" t="str">
            <v>112-7840</v>
          </cell>
          <cell r="Q3341" t="str">
            <v>LEX Admin &amp; Other</v>
          </cell>
          <cell r="R3341" t="str">
            <v>LEX Admin &amp; OtherInsurance as % of Total Gross Profit</v>
          </cell>
          <cell r="S3341"/>
          <cell r="T3341"/>
          <cell r="U3341"/>
        </row>
        <row r="3342">
          <cell r="I3342" t="str">
            <v>Insurance as % of Total Gross Profit</v>
          </cell>
          <cell r="O3342"/>
          <cell r="P3342" t="str">
            <v>100-7840</v>
          </cell>
          <cell r="Q3342" t="str">
            <v>Admin &amp; Other</v>
          </cell>
          <cell r="R3342" t="str">
            <v>Admin &amp; OtherInsurance as % of Total Gross Profit</v>
          </cell>
          <cell r="S3342"/>
          <cell r="T3342"/>
          <cell r="U3342"/>
        </row>
        <row r="3343">
          <cell r="I3343" t="str">
            <v>Insurance as % of Total Gross Profit</v>
          </cell>
          <cell r="O3343"/>
          <cell r="P3343" t="str">
            <v>430-7840</v>
          </cell>
          <cell r="Q3343" t="str">
            <v>Admin &amp; Other</v>
          </cell>
          <cell r="R3343" t="str">
            <v>Admin &amp; OtherInsurance as % of Total Gross Profit</v>
          </cell>
          <cell r="S3343"/>
          <cell r="T3343"/>
          <cell r="U3343"/>
        </row>
        <row r="3344">
          <cell r="I3344" t="str">
            <v>Insurance as % of Total Gross Profit</v>
          </cell>
          <cell r="O3344"/>
          <cell r="P3344" t="str">
            <v>330-7840</v>
          </cell>
          <cell r="Q3344" t="str">
            <v>Admin &amp; Other</v>
          </cell>
          <cell r="R3344" t="str">
            <v>Admin &amp; OtherInsurance as % of Total Gross Profit</v>
          </cell>
          <cell r="S3344"/>
          <cell r="T3344"/>
          <cell r="U3344"/>
        </row>
        <row r="3345">
          <cell r="I3345" t="str">
            <v>Insurance as % of Total Gross Profit</v>
          </cell>
          <cell r="O3345"/>
          <cell r="P3345" t="str">
            <v>440-7840</v>
          </cell>
          <cell r="Q3345" t="str">
            <v>Admin &amp; Other</v>
          </cell>
          <cell r="R3345" t="str">
            <v>Admin &amp; OtherInsurance as % of Total Gross Profit</v>
          </cell>
          <cell r="S3345"/>
          <cell r="T3345"/>
          <cell r="U3345"/>
        </row>
        <row r="3346">
          <cell r="I3346" t="str">
            <v>Insurance as % of Total Gross Profit</v>
          </cell>
          <cell r="O3346"/>
          <cell r="P3346" t="str">
            <v>190-7845</v>
          </cell>
          <cell r="Q3346" t="str">
            <v>Admin &amp; Other</v>
          </cell>
          <cell r="R3346" t="str">
            <v>Admin &amp; OtherInsurance as % of Total Gross Profit</v>
          </cell>
          <cell r="S3346"/>
          <cell r="T3346"/>
          <cell r="U3346"/>
        </row>
        <row r="3347">
          <cell r="I3347" t="str">
            <v>Insurance as % of Total Gross Profit</v>
          </cell>
          <cell r="O3347"/>
          <cell r="P3347" t="str">
            <v>122-7845</v>
          </cell>
          <cell r="Q3347" t="str">
            <v>LEX Admin &amp; Other</v>
          </cell>
          <cell r="R3347" t="str">
            <v>LEX Admin &amp; OtherInsurance as % of Total Gross Profit</v>
          </cell>
          <cell r="S3347"/>
          <cell r="T3347"/>
          <cell r="U3347"/>
        </row>
        <row r="3348">
          <cell r="I3348" t="str">
            <v>Insurance as % of Total Gross Profit</v>
          </cell>
          <cell r="O3348"/>
          <cell r="P3348" t="str">
            <v>162-7845</v>
          </cell>
          <cell r="Q3348" t="str">
            <v>LEX Admin &amp; Other</v>
          </cell>
          <cell r="R3348" t="str">
            <v>LEX Admin &amp; OtherInsurance as % of Total Gross Profit</v>
          </cell>
          <cell r="S3348"/>
          <cell r="T3348"/>
          <cell r="U3348"/>
        </row>
        <row r="3349">
          <cell r="I3349" t="str">
            <v>Insurance as % of Total Gross Profit</v>
          </cell>
          <cell r="O3349"/>
          <cell r="P3349" t="str">
            <v>210-7845</v>
          </cell>
          <cell r="Q3349" t="str">
            <v>Admin &amp; Other</v>
          </cell>
          <cell r="R3349" t="str">
            <v>Admin &amp; OtherInsurance as % of Total Gross Profit</v>
          </cell>
          <cell r="S3349"/>
          <cell r="T3349"/>
          <cell r="U3349"/>
        </row>
        <row r="3350">
          <cell r="I3350" t="str">
            <v>Insurance as % of Total Gross Profit</v>
          </cell>
          <cell r="O3350"/>
          <cell r="P3350" t="str">
            <v>120-7845</v>
          </cell>
          <cell r="Q3350" t="str">
            <v>Admin &amp; Other</v>
          </cell>
          <cell r="R3350" t="str">
            <v>Admin &amp; OtherInsurance as % of Total Gross Profit</v>
          </cell>
          <cell r="S3350"/>
          <cell r="T3350"/>
          <cell r="U3350"/>
        </row>
        <row r="3351">
          <cell r="I3351" t="str">
            <v>Insurance as % of Total Gross Profit</v>
          </cell>
          <cell r="O3351"/>
          <cell r="P3351" t="str">
            <v>220-7845</v>
          </cell>
          <cell r="Q3351" t="str">
            <v>Admin &amp; Other</v>
          </cell>
          <cell r="R3351" t="str">
            <v>Admin &amp; OtherInsurance as % of Total Gross Profit</v>
          </cell>
          <cell r="S3351"/>
          <cell r="T3351"/>
          <cell r="U3351"/>
        </row>
        <row r="3352">
          <cell r="I3352" t="str">
            <v>Insurance as % of Total Gross Profit</v>
          </cell>
          <cell r="O3352"/>
          <cell r="P3352" t="str">
            <v>230-7845</v>
          </cell>
          <cell r="Q3352" t="str">
            <v>Admin &amp; Other</v>
          </cell>
          <cell r="R3352" t="str">
            <v>Admin &amp; OtherInsurance as % of Total Gross Profit</v>
          </cell>
          <cell r="S3352"/>
          <cell r="T3352"/>
          <cell r="U3352"/>
        </row>
        <row r="3353">
          <cell r="I3353" t="str">
            <v>Insurance as % of Total Gross Profit</v>
          </cell>
          <cell r="O3353"/>
          <cell r="P3353" t="str">
            <v>121-7845</v>
          </cell>
          <cell r="Q3353" t="str">
            <v>Admin &amp; Other</v>
          </cell>
          <cell r="R3353" t="str">
            <v>Admin &amp; OtherInsurance as % of Total Gross Profit</v>
          </cell>
          <cell r="S3353"/>
          <cell r="T3353"/>
          <cell r="U3353"/>
        </row>
        <row r="3354">
          <cell r="I3354" t="str">
            <v>Insurance as % of Total Gross Profit</v>
          </cell>
          <cell r="O3354"/>
          <cell r="P3354" t="str">
            <v>147-7845</v>
          </cell>
          <cell r="Q3354" t="str">
            <v>Admin &amp; Other</v>
          </cell>
          <cell r="R3354" t="str">
            <v>Admin &amp; OtherInsurance as % of Total Gross Profit</v>
          </cell>
          <cell r="S3354"/>
          <cell r="T3354"/>
          <cell r="U3354"/>
        </row>
        <row r="3355">
          <cell r="I3355" t="str">
            <v>Insurance as % of Total Gross Profit</v>
          </cell>
          <cell r="O3355"/>
          <cell r="P3355" t="str">
            <v>340-7845</v>
          </cell>
          <cell r="Q3355" t="str">
            <v>Admin &amp; Other</v>
          </cell>
          <cell r="R3355" t="str">
            <v>Admin &amp; OtherInsurance as % of Total Gross Profit</v>
          </cell>
          <cell r="S3355"/>
          <cell r="T3355"/>
          <cell r="U3355"/>
        </row>
        <row r="3356">
          <cell r="I3356" t="str">
            <v>Insurance as % of Total Gross Profit</v>
          </cell>
          <cell r="O3356"/>
          <cell r="P3356" t="str">
            <v>200-7845</v>
          </cell>
          <cell r="Q3356" t="str">
            <v>Admin &amp; Other</v>
          </cell>
          <cell r="R3356" t="str">
            <v>Admin &amp; OtherInsurance as % of Total Gross Profit</v>
          </cell>
          <cell r="S3356"/>
          <cell r="T3356"/>
          <cell r="U3356"/>
        </row>
        <row r="3357">
          <cell r="I3357" t="str">
            <v>Insurance as % of Total Gross Profit</v>
          </cell>
          <cell r="O3357"/>
          <cell r="P3357" t="str">
            <v>221-7845</v>
          </cell>
          <cell r="Q3357" t="str">
            <v>Admin &amp; Other</v>
          </cell>
          <cell r="R3357" t="str">
            <v>Admin &amp; OtherInsurance as % of Total Gross Profit</v>
          </cell>
          <cell r="S3357"/>
          <cell r="T3357"/>
          <cell r="U3357"/>
        </row>
        <row r="3358">
          <cell r="I3358" t="str">
            <v>Insurance as % of Total Gross Profit</v>
          </cell>
          <cell r="O3358"/>
          <cell r="P3358" t="str">
            <v>260-7845</v>
          </cell>
          <cell r="Q3358" t="str">
            <v>Admin &amp; Other</v>
          </cell>
          <cell r="R3358" t="str">
            <v>Admin &amp; OtherInsurance as % of Total Gross Profit</v>
          </cell>
          <cell r="S3358"/>
          <cell r="T3358"/>
          <cell r="U3358"/>
        </row>
        <row r="3359">
          <cell r="I3359" t="str">
            <v>Insurance as % of Total Gross Profit</v>
          </cell>
          <cell r="O3359"/>
          <cell r="P3359" t="str">
            <v>400-7845</v>
          </cell>
          <cell r="Q3359" t="str">
            <v>Admin &amp; Other</v>
          </cell>
          <cell r="R3359" t="str">
            <v>Admin &amp; OtherInsurance as % of Total Gross Profit</v>
          </cell>
          <cell r="S3359"/>
          <cell r="T3359"/>
          <cell r="U3359"/>
        </row>
        <row r="3360">
          <cell r="I3360" t="str">
            <v>Insurance as % of Total Gross Profit</v>
          </cell>
          <cell r="O3360"/>
          <cell r="P3360" t="str">
            <v>410-7845</v>
          </cell>
          <cell r="Q3360" t="str">
            <v>Admin &amp; Other</v>
          </cell>
          <cell r="R3360" t="str">
            <v>Admin &amp; OtherInsurance as % of Total Gross Profit</v>
          </cell>
          <cell r="S3360"/>
          <cell r="T3360"/>
          <cell r="U3360"/>
        </row>
        <row r="3361">
          <cell r="I3361" t="str">
            <v>Insurance as % of Total Gross Profit</v>
          </cell>
          <cell r="O3361"/>
          <cell r="P3361" t="str">
            <v>420-7845</v>
          </cell>
          <cell r="Q3361" t="str">
            <v>Admin &amp; Other</v>
          </cell>
          <cell r="R3361" t="str">
            <v>Admin &amp; OtherInsurance as % of Total Gross Profit</v>
          </cell>
          <cell r="S3361"/>
          <cell r="T3361"/>
          <cell r="U3361"/>
        </row>
        <row r="3362">
          <cell r="I3362" t="str">
            <v>Insurance as % of Total Gross Profit</v>
          </cell>
          <cell r="O3362"/>
          <cell r="P3362" t="str">
            <v>421-7845</v>
          </cell>
          <cell r="Q3362" t="str">
            <v>Admin &amp; Other</v>
          </cell>
          <cell r="R3362" t="str">
            <v>Admin &amp; OtherInsurance as % of Total Gross Profit</v>
          </cell>
          <cell r="S3362"/>
          <cell r="T3362"/>
          <cell r="U3362"/>
        </row>
        <row r="3363">
          <cell r="I3363" t="str">
            <v>Insurance as % of Total Gross Profit</v>
          </cell>
          <cell r="O3363"/>
          <cell r="P3363" t="str">
            <v>430-7845</v>
          </cell>
          <cell r="Q3363" t="str">
            <v>Admin &amp; Other</v>
          </cell>
          <cell r="R3363" t="str">
            <v>Admin &amp; OtherInsurance as % of Total Gross Profit</v>
          </cell>
          <cell r="S3363"/>
          <cell r="T3363"/>
          <cell r="U3363"/>
        </row>
        <row r="3364">
          <cell r="I3364" t="str">
            <v>Insurance as % of Total Gross Profit</v>
          </cell>
          <cell r="O3364"/>
          <cell r="P3364" t="str">
            <v>440-7845</v>
          </cell>
          <cell r="Q3364" t="str">
            <v>Admin &amp; Other</v>
          </cell>
          <cell r="R3364" t="str">
            <v>Admin &amp; OtherInsurance as % of Total Gross Profit</v>
          </cell>
          <cell r="S3364"/>
          <cell r="T3364"/>
          <cell r="U3364"/>
        </row>
        <row r="3365">
          <cell r="I3365" t="str">
            <v>Insurance as % of Total Gross Profit</v>
          </cell>
          <cell r="O3365"/>
          <cell r="P3365" t="str">
            <v>460-7845</v>
          </cell>
          <cell r="Q3365" t="str">
            <v>Admin &amp; Other</v>
          </cell>
          <cell r="R3365" t="str">
            <v>Admin &amp; OtherInsurance as % of Total Gross Profit</v>
          </cell>
          <cell r="S3365"/>
          <cell r="T3365"/>
          <cell r="U3365"/>
        </row>
        <row r="3366">
          <cell r="I3366" t="str">
            <v>Insurance as % of Total Gross Profit</v>
          </cell>
          <cell r="O3366"/>
          <cell r="P3366" t="str">
            <v>300-7845</v>
          </cell>
          <cell r="Q3366" t="str">
            <v>Admin &amp; Other</v>
          </cell>
          <cell r="R3366" t="str">
            <v>Admin &amp; OtherInsurance as % of Total Gross Profit</v>
          </cell>
          <cell r="S3366"/>
          <cell r="T3366"/>
          <cell r="U3366"/>
        </row>
        <row r="3367">
          <cell r="I3367" t="str">
            <v>Insurance as % of Total Gross Profit</v>
          </cell>
          <cell r="O3367"/>
          <cell r="P3367" t="str">
            <v>310-7845</v>
          </cell>
          <cell r="Q3367" t="str">
            <v>Admin &amp; Other</v>
          </cell>
          <cell r="R3367" t="str">
            <v>Admin &amp; OtherInsurance as % of Total Gross Profit</v>
          </cell>
          <cell r="S3367"/>
          <cell r="T3367"/>
          <cell r="U3367"/>
        </row>
        <row r="3368">
          <cell r="I3368" t="str">
            <v>Insurance as % of Total Gross Profit</v>
          </cell>
          <cell r="O3368"/>
          <cell r="P3368" t="str">
            <v>321-7845</v>
          </cell>
          <cell r="Q3368" t="str">
            <v>Admin &amp; Other</v>
          </cell>
          <cell r="R3368" t="str">
            <v>Admin &amp; OtherInsurance as % of Total Gross Profit</v>
          </cell>
          <cell r="S3368"/>
          <cell r="T3368"/>
          <cell r="U3368"/>
        </row>
        <row r="3369">
          <cell r="I3369" t="str">
            <v>Insurance as % of Total Gross Profit</v>
          </cell>
          <cell r="O3369"/>
          <cell r="P3369" t="str">
            <v>330-7845</v>
          </cell>
          <cell r="Q3369" t="str">
            <v>Admin &amp; Other</v>
          </cell>
          <cell r="R3369" t="str">
            <v>Admin &amp; OtherInsurance as % of Total Gross Profit</v>
          </cell>
          <cell r="S3369"/>
          <cell r="T3369"/>
          <cell r="U3369"/>
        </row>
        <row r="3370">
          <cell r="I3370" t="str">
            <v>Insurance as % of Total Gross Profit</v>
          </cell>
          <cell r="O3370"/>
          <cell r="P3370" t="str">
            <v>360-7845</v>
          </cell>
          <cell r="Q3370" t="str">
            <v>Admin &amp; Other</v>
          </cell>
          <cell r="R3370" t="str">
            <v>Admin &amp; OtherInsurance as % of Total Gross Profit</v>
          </cell>
          <cell r="S3370"/>
          <cell r="T3370"/>
          <cell r="U3370"/>
        </row>
        <row r="3371">
          <cell r="I3371" t="str">
            <v>Insurance as % of Total Gross Profit</v>
          </cell>
          <cell r="O3371"/>
          <cell r="P3371" t="str">
            <v>160-7845</v>
          </cell>
          <cell r="Q3371" t="str">
            <v>Admin &amp; Other</v>
          </cell>
          <cell r="R3371" t="str">
            <v>Admin &amp; OtherInsurance as % of Total Gross Profit</v>
          </cell>
          <cell r="S3371"/>
          <cell r="T3371"/>
          <cell r="U3371"/>
        </row>
        <row r="3372">
          <cell r="I3372" t="str">
            <v>Insurance as % of Total Gross Profit</v>
          </cell>
          <cell r="O3372"/>
          <cell r="P3372" t="str">
            <v>240-7845</v>
          </cell>
          <cell r="Q3372" t="str">
            <v>Admin &amp; Other</v>
          </cell>
          <cell r="R3372" t="str">
            <v>Admin &amp; OtherInsurance as % of Total Gross Profit</v>
          </cell>
          <cell r="S3372"/>
          <cell r="T3372"/>
          <cell r="U3372"/>
        </row>
        <row r="3373">
          <cell r="I3373" t="str">
            <v>Insurance as % of Total Gross Profit</v>
          </cell>
          <cell r="O3373"/>
          <cell r="P3373" t="str">
            <v>936-7845</v>
          </cell>
          <cell r="Q3373" t="str">
            <v>LEX Admin &amp; Other</v>
          </cell>
          <cell r="R3373" t="str">
            <v>LEX Admin &amp; OtherInsurance as % of Total Gross Profit</v>
          </cell>
          <cell r="S3373"/>
          <cell r="T3373"/>
          <cell r="U3373"/>
        </row>
        <row r="3374">
          <cell r="I3374" t="str">
            <v>Insurance as % of Total Gross Profit</v>
          </cell>
          <cell r="O3374"/>
          <cell r="P3374" t="str">
            <v>935-7845</v>
          </cell>
          <cell r="Q3374" t="str">
            <v>LEX Admin &amp; Other</v>
          </cell>
          <cell r="R3374" t="str">
            <v>LEX Admin &amp; OtherInsurance as % of Total Gross Profit</v>
          </cell>
          <cell r="S3374"/>
          <cell r="T3374"/>
          <cell r="U3374"/>
        </row>
        <row r="3375">
          <cell r="I3375" t="str">
            <v>Insurance as % of Total Gross Profit</v>
          </cell>
          <cell r="O3375"/>
          <cell r="P3375" t="str">
            <v>132-7845</v>
          </cell>
          <cell r="Q3375" t="str">
            <v>LEX Admin &amp; Other</v>
          </cell>
          <cell r="R3375" t="str">
            <v>LEX Admin &amp; OtherInsurance as % of Total Gross Profit</v>
          </cell>
          <cell r="S3375"/>
          <cell r="T3375"/>
          <cell r="U3375"/>
        </row>
        <row r="3376">
          <cell r="I3376" t="str">
            <v>Insurance as % of Total Gross Profit</v>
          </cell>
          <cell r="O3376"/>
          <cell r="P3376" t="str">
            <v>130-7845</v>
          </cell>
          <cell r="Q3376" t="str">
            <v>Admin &amp; Other</v>
          </cell>
          <cell r="R3376" t="str">
            <v>Admin &amp; OtherInsurance as % of Total Gross Profit</v>
          </cell>
          <cell r="S3376"/>
          <cell r="T3376"/>
          <cell r="U3376"/>
        </row>
        <row r="3377">
          <cell r="I3377" t="str">
            <v>Insurance as % of Total Gross Profit</v>
          </cell>
          <cell r="O3377"/>
          <cell r="P3377" t="str">
            <v>140-7845</v>
          </cell>
          <cell r="Q3377" t="str">
            <v>Admin &amp; Other</v>
          </cell>
          <cell r="R3377" t="str">
            <v>Admin &amp; OtherInsurance as % of Total Gross Profit</v>
          </cell>
          <cell r="S3377"/>
          <cell r="T3377"/>
          <cell r="U3377"/>
        </row>
        <row r="3378">
          <cell r="I3378" t="str">
            <v>Insurance as % of Total Gross Profit</v>
          </cell>
          <cell r="O3378"/>
          <cell r="P3378" t="str">
            <v>142-7845</v>
          </cell>
          <cell r="Q3378" t="str">
            <v>LEX Admin &amp; Other</v>
          </cell>
          <cell r="R3378" t="str">
            <v>LEX Admin &amp; OtherInsurance as % of Total Gross Profit</v>
          </cell>
          <cell r="S3378"/>
          <cell r="T3378"/>
          <cell r="U3378"/>
        </row>
        <row r="3379">
          <cell r="I3379" t="str">
            <v>Insurance as % of Total Gross Profit</v>
          </cell>
          <cell r="O3379"/>
          <cell r="P3379" t="str">
            <v>112-7845</v>
          </cell>
          <cell r="Q3379" t="str">
            <v>LEX Admin &amp; Other</v>
          </cell>
          <cell r="R3379" t="str">
            <v>LEX Admin &amp; OtherInsurance as % of Total Gross Profit</v>
          </cell>
          <cell r="S3379"/>
          <cell r="T3379"/>
          <cell r="U3379"/>
        </row>
        <row r="3380">
          <cell r="I3380" t="str">
            <v>Insurance as % of Total Gross Profit</v>
          </cell>
          <cell r="O3380"/>
          <cell r="P3380" t="str">
            <v>110-7845</v>
          </cell>
          <cell r="Q3380" t="str">
            <v>Admin &amp; Other</v>
          </cell>
          <cell r="R3380" t="str">
            <v>Admin &amp; OtherInsurance as % of Total Gross Profit</v>
          </cell>
          <cell r="S3380"/>
          <cell r="T3380"/>
          <cell r="U3380"/>
        </row>
        <row r="3381">
          <cell r="I3381" t="str">
            <v>Insurance as % of Total Gross Profit</v>
          </cell>
          <cell r="O3381"/>
          <cell r="P3381" t="str">
            <v>100-7845</v>
          </cell>
          <cell r="Q3381" t="str">
            <v>Admin &amp; Other</v>
          </cell>
          <cell r="R3381" t="str">
            <v>Admin &amp; OtherInsurance as % of Total Gross Profit</v>
          </cell>
          <cell r="S3381"/>
          <cell r="T3381"/>
          <cell r="U3381"/>
        </row>
        <row r="3382">
          <cell r="I3382" t="str">
            <v>Other Overheads as % of Total Gross Profit</v>
          </cell>
          <cell r="O3382"/>
          <cell r="P3382" t="str">
            <v>240-7860</v>
          </cell>
          <cell r="Q3382" t="str">
            <v>Admin &amp; Other</v>
          </cell>
          <cell r="R3382" t="str">
            <v>Admin &amp; OtherOther Overheads as % of Total Gross Profit</v>
          </cell>
          <cell r="S3382"/>
          <cell r="T3382"/>
          <cell r="U3382"/>
        </row>
        <row r="3383">
          <cell r="I3383" t="str">
            <v>Other Overheads as % of Total Gross Profit</v>
          </cell>
          <cell r="O3383"/>
          <cell r="P3383" t="str">
            <v>340-7860</v>
          </cell>
          <cell r="Q3383" t="str">
            <v>Admin &amp; Other</v>
          </cell>
          <cell r="R3383" t="str">
            <v>Admin &amp; OtherOther Overheads as % of Total Gross Profit</v>
          </cell>
          <cell r="S3383"/>
          <cell r="T3383"/>
          <cell r="U3383"/>
        </row>
        <row r="3384">
          <cell r="I3384" t="str">
            <v>Other Overheads as % of Total Gross Profit</v>
          </cell>
          <cell r="O3384"/>
          <cell r="P3384" t="str">
            <v>440-7860</v>
          </cell>
          <cell r="Q3384" t="str">
            <v>Admin &amp; Other</v>
          </cell>
          <cell r="R3384" t="str">
            <v>Admin &amp; OtherOther Overheads as % of Total Gross Profit</v>
          </cell>
          <cell r="S3384"/>
          <cell r="T3384"/>
          <cell r="U3384"/>
        </row>
        <row r="3385">
          <cell r="I3385" t="str">
            <v>Other Overheads as % of Total Gross Profit</v>
          </cell>
          <cell r="O3385"/>
          <cell r="P3385" t="str">
            <v>935-7860</v>
          </cell>
          <cell r="Q3385" t="str">
            <v>LEX Admin &amp; Other</v>
          </cell>
          <cell r="R3385" t="str">
            <v>LEX Admin &amp; OtherOther Overheads as % of Total Gross Profit</v>
          </cell>
          <cell r="S3385"/>
          <cell r="T3385"/>
          <cell r="U3385"/>
        </row>
        <row r="3386">
          <cell r="I3386" t="str">
            <v>Other Overheads as % of Total Gross Profit</v>
          </cell>
          <cell r="O3386"/>
          <cell r="P3386" t="str">
            <v>122-7860</v>
          </cell>
          <cell r="Q3386" t="str">
            <v>LEX Admin &amp; Other</v>
          </cell>
          <cell r="R3386" t="str">
            <v>LEX Admin &amp; OtherOther Overheads as % of Total Gross Profit</v>
          </cell>
          <cell r="S3386"/>
          <cell r="T3386"/>
          <cell r="U3386"/>
        </row>
        <row r="3387">
          <cell r="I3387" t="str">
            <v>Other Overheads as % of Total Gross Profit</v>
          </cell>
          <cell r="O3387"/>
          <cell r="P3387" t="str">
            <v>162-7860</v>
          </cell>
          <cell r="Q3387" t="str">
            <v>LEX Admin &amp; Other</v>
          </cell>
          <cell r="R3387" t="str">
            <v>LEX Admin &amp; OtherOther Overheads as % of Total Gross Profit</v>
          </cell>
          <cell r="S3387"/>
          <cell r="T3387"/>
          <cell r="U3387"/>
        </row>
        <row r="3388">
          <cell r="I3388" t="str">
            <v>Other Overheads as % of Total Gross Profit</v>
          </cell>
          <cell r="O3388"/>
          <cell r="P3388" t="str">
            <v>120-7860</v>
          </cell>
          <cell r="Q3388" t="str">
            <v>Admin &amp; Other</v>
          </cell>
          <cell r="R3388" t="str">
            <v>Admin &amp; OtherOther Overheads as % of Total Gross Profit</v>
          </cell>
          <cell r="S3388"/>
          <cell r="T3388"/>
          <cell r="U3388"/>
        </row>
        <row r="3389">
          <cell r="I3389" t="str">
            <v>Other Overheads as % of Total Gross Profit</v>
          </cell>
          <cell r="O3389"/>
          <cell r="P3389" t="str">
            <v>121-7860</v>
          </cell>
          <cell r="Q3389" t="str">
            <v>Admin &amp; Other</v>
          </cell>
          <cell r="R3389" t="str">
            <v>Admin &amp; OtherOther Overheads as % of Total Gross Profit</v>
          </cell>
          <cell r="S3389"/>
          <cell r="T3389"/>
          <cell r="U3389"/>
        </row>
        <row r="3390">
          <cell r="I3390" t="str">
            <v>Other Overheads as % of Total Gross Profit</v>
          </cell>
          <cell r="O3390"/>
          <cell r="P3390" t="str">
            <v>210-7860</v>
          </cell>
          <cell r="Q3390" t="str">
            <v>Admin &amp; Other</v>
          </cell>
          <cell r="R3390" t="str">
            <v>Admin &amp; OtherOther Overheads as % of Total Gross Profit</v>
          </cell>
          <cell r="S3390"/>
          <cell r="T3390"/>
          <cell r="U3390"/>
        </row>
        <row r="3391">
          <cell r="I3391" t="str">
            <v>Other Overheads as % of Total Gross Profit</v>
          </cell>
          <cell r="O3391"/>
          <cell r="P3391" t="str">
            <v>220-7860</v>
          </cell>
          <cell r="Q3391" t="str">
            <v>Admin &amp; Other</v>
          </cell>
          <cell r="R3391" t="str">
            <v>Admin &amp; OtherOther Overheads as % of Total Gross Profit</v>
          </cell>
          <cell r="S3391"/>
          <cell r="T3391"/>
          <cell r="U3391"/>
        </row>
        <row r="3392">
          <cell r="I3392" t="str">
            <v>Other Overheads as % of Total Gross Profit</v>
          </cell>
          <cell r="O3392"/>
          <cell r="P3392" t="str">
            <v>230-7860</v>
          </cell>
          <cell r="Q3392" t="str">
            <v>Admin &amp; Other</v>
          </cell>
          <cell r="R3392" t="str">
            <v>Admin &amp; OtherOther Overheads as % of Total Gross Profit</v>
          </cell>
          <cell r="S3392"/>
          <cell r="T3392"/>
          <cell r="U3392"/>
        </row>
        <row r="3393">
          <cell r="I3393" t="str">
            <v>Other Overheads as % of Total Gross Profit</v>
          </cell>
          <cell r="O3393"/>
          <cell r="P3393" t="str">
            <v>160-7860</v>
          </cell>
          <cell r="Q3393" t="str">
            <v>Admin &amp; Other</v>
          </cell>
          <cell r="R3393" t="str">
            <v>Admin &amp; OtherOther Overheads as % of Total Gross Profit</v>
          </cell>
          <cell r="S3393"/>
          <cell r="T3393"/>
          <cell r="U3393"/>
        </row>
        <row r="3394">
          <cell r="I3394" t="str">
            <v>Other Overheads as % of Total Gross Profit</v>
          </cell>
          <cell r="O3394"/>
          <cell r="P3394" t="str">
            <v>200-7860</v>
          </cell>
          <cell r="Q3394" t="str">
            <v>Admin &amp; Other</v>
          </cell>
          <cell r="R3394" t="str">
            <v>Admin &amp; OtherOther Overheads as % of Total Gross Profit</v>
          </cell>
          <cell r="S3394"/>
          <cell r="T3394"/>
          <cell r="U3394"/>
        </row>
        <row r="3395">
          <cell r="I3395" t="str">
            <v>Other Overheads as % of Total Gross Profit</v>
          </cell>
          <cell r="O3395"/>
          <cell r="P3395" t="str">
            <v>221-7860</v>
          </cell>
          <cell r="Q3395" t="str">
            <v>Admin &amp; Other</v>
          </cell>
          <cell r="R3395" t="str">
            <v>Admin &amp; OtherOther Overheads as % of Total Gross Profit</v>
          </cell>
          <cell r="S3395"/>
          <cell r="T3395"/>
          <cell r="U3395"/>
        </row>
        <row r="3396">
          <cell r="I3396" t="str">
            <v>Other Overheads as % of Total Gross Profit</v>
          </cell>
          <cell r="O3396"/>
          <cell r="P3396" t="str">
            <v>260-7860</v>
          </cell>
          <cell r="Q3396" t="str">
            <v>Admin &amp; Other</v>
          </cell>
          <cell r="R3396" t="str">
            <v>Admin &amp; OtherOther Overheads as % of Total Gross Profit</v>
          </cell>
          <cell r="S3396"/>
          <cell r="T3396"/>
          <cell r="U3396"/>
        </row>
        <row r="3397">
          <cell r="I3397" t="str">
            <v>Other Overheads as % of Total Gross Profit</v>
          </cell>
          <cell r="O3397"/>
          <cell r="P3397" t="str">
            <v>400-7860</v>
          </cell>
          <cell r="Q3397" t="str">
            <v>Admin &amp; Other</v>
          </cell>
          <cell r="R3397" t="str">
            <v>Admin &amp; OtherOther Overheads as % of Total Gross Profit</v>
          </cell>
          <cell r="S3397"/>
          <cell r="T3397"/>
          <cell r="U3397"/>
        </row>
        <row r="3398">
          <cell r="I3398" t="str">
            <v>Other Overheads as % of Total Gross Profit</v>
          </cell>
          <cell r="O3398"/>
          <cell r="P3398" t="str">
            <v>410-7860</v>
          </cell>
          <cell r="Q3398" t="str">
            <v>Admin &amp; Other</v>
          </cell>
          <cell r="R3398" t="str">
            <v>Admin &amp; OtherOther Overheads as % of Total Gross Profit</v>
          </cell>
          <cell r="S3398"/>
          <cell r="T3398"/>
          <cell r="U3398"/>
        </row>
        <row r="3399">
          <cell r="I3399" t="str">
            <v>Other Overheads as % of Total Gross Profit</v>
          </cell>
          <cell r="O3399"/>
          <cell r="P3399" t="str">
            <v>420-7860</v>
          </cell>
          <cell r="Q3399" t="str">
            <v>Admin &amp; Other</v>
          </cell>
          <cell r="R3399" t="str">
            <v>Admin &amp; OtherOther Overheads as % of Total Gross Profit</v>
          </cell>
          <cell r="S3399"/>
          <cell r="T3399"/>
          <cell r="U3399"/>
        </row>
        <row r="3400">
          <cell r="I3400" t="str">
            <v>Other Overheads as % of Total Gross Profit</v>
          </cell>
          <cell r="O3400"/>
          <cell r="P3400" t="str">
            <v>421-7860</v>
          </cell>
          <cell r="Q3400" t="str">
            <v>Admin &amp; Other</v>
          </cell>
          <cell r="R3400" t="str">
            <v>Admin &amp; OtherOther Overheads as % of Total Gross Profit</v>
          </cell>
          <cell r="S3400"/>
          <cell r="T3400"/>
          <cell r="U3400"/>
        </row>
        <row r="3401">
          <cell r="I3401" t="str">
            <v>Other Overheads as % of Total Gross Profit</v>
          </cell>
          <cell r="O3401"/>
          <cell r="P3401" t="str">
            <v>430-7860</v>
          </cell>
          <cell r="Q3401" t="str">
            <v>Admin &amp; Other</v>
          </cell>
          <cell r="R3401" t="str">
            <v>Admin &amp; OtherOther Overheads as % of Total Gross Profit</v>
          </cell>
          <cell r="S3401"/>
          <cell r="T3401"/>
          <cell r="U3401"/>
        </row>
        <row r="3402">
          <cell r="I3402" t="str">
            <v>Other Overheads as % of Total Gross Profit</v>
          </cell>
          <cell r="O3402"/>
          <cell r="P3402" t="str">
            <v>460-7860</v>
          </cell>
          <cell r="Q3402" t="str">
            <v>Admin &amp; Other</v>
          </cell>
          <cell r="R3402" t="str">
            <v>Admin &amp; OtherOther Overheads as % of Total Gross Profit</v>
          </cell>
          <cell r="S3402"/>
          <cell r="T3402"/>
          <cell r="U3402"/>
        </row>
        <row r="3403">
          <cell r="I3403" t="str">
            <v>Other Overheads as % of Total Gross Profit</v>
          </cell>
          <cell r="O3403"/>
          <cell r="P3403" t="str">
            <v>300-7860</v>
          </cell>
          <cell r="Q3403" t="str">
            <v>Admin &amp; Other</v>
          </cell>
          <cell r="R3403" t="str">
            <v>Admin &amp; OtherOther Overheads as % of Total Gross Profit</v>
          </cell>
          <cell r="S3403"/>
          <cell r="T3403"/>
          <cell r="U3403"/>
        </row>
        <row r="3404">
          <cell r="I3404" t="str">
            <v>Other Overheads as % of Total Gross Profit</v>
          </cell>
          <cell r="O3404"/>
          <cell r="P3404" t="str">
            <v>310-7860</v>
          </cell>
          <cell r="Q3404" t="str">
            <v>Admin &amp; Other</v>
          </cell>
          <cell r="R3404" t="str">
            <v>Admin &amp; OtherOther Overheads as % of Total Gross Profit</v>
          </cell>
          <cell r="S3404"/>
          <cell r="T3404"/>
          <cell r="U3404"/>
        </row>
        <row r="3405">
          <cell r="I3405" t="str">
            <v>Other Overheads as % of Total Gross Profit</v>
          </cell>
          <cell r="O3405"/>
          <cell r="P3405" t="str">
            <v>320-7860</v>
          </cell>
          <cell r="Q3405" t="str">
            <v>Admin &amp; Other</v>
          </cell>
          <cell r="R3405" t="str">
            <v>Admin &amp; OtherOther Overheads as % of Total Gross Profit</v>
          </cell>
          <cell r="S3405"/>
          <cell r="T3405"/>
          <cell r="U3405"/>
        </row>
        <row r="3406">
          <cell r="I3406" t="str">
            <v>Other Overheads as % of Total Gross Profit</v>
          </cell>
          <cell r="O3406"/>
          <cell r="P3406" t="str">
            <v>321-7860</v>
          </cell>
          <cell r="Q3406" t="str">
            <v>Admin &amp; Other</v>
          </cell>
          <cell r="R3406" t="str">
            <v>Admin &amp; OtherOther Overheads as % of Total Gross Profit</v>
          </cell>
          <cell r="S3406"/>
          <cell r="T3406"/>
          <cell r="U3406"/>
        </row>
        <row r="3407">
          <cell r="I3407" t="str">
            <v>Other Overheads as % of Total Gross Profit</v>
          </cell>
          <cell r="O3407"/>
          <cell r="P3407" t="str">
            <v>330-7860</v>
          </cell>
          <cell r="Q3407" t="str">
            <v>Admin &amp; Other</v>
          </cell>
          <cell r="R3407" t="str">
            <v>Admin &amp; OtherOther Overheads as % of Total Gross Profit</v>
          </cell>
          <cell r="S3407"/>
          <cell r="T3407"/>
          <cell r="U3407"/>
        </row>
        <row r="3408">
          <cell r="I3408" t="str">
            <v>Other Overheads as % of Total Gross Profit</v>
          </cell>
          <cell r="O3408"/>
          <cell r="P3408" t="str">
            <v>360-7860</v>
          </cell>
          <cell r="Q3408" t="str">
            <v>Admin &amp; Other</v>
          </cell>
          <cell r="R3408" t="str">
            <v>Admin &amp; OtherOther Overheads as % of Total Gross Profit</v>
          </cell>
          <cell r="S3408"/>
          <cell r="T3408"/>
          <cell r="U3408"/>
        </row>
        <row r="3409">
          <cell r="I3409" t="str">
            <v>Other Overheads as % of Total Gross Profit</v>
          </cell>
          <cell r="O3409"/>
          <cell r="P3409" t="str">
            <v>147-7860</v>
          </cell>
          <cell r="Q3409" t="str">
            <v>Admin &amp; Other</v>
          </cell>
          <cell r="R3409" t="str">
            <v>Admin &amp; OtherOther Overheads as % of Total Gross Profit</v>
          </cell>
          <cell r="S3409"/>
          <cell r="T3409"/>
          <cell r="U3409"/>
        </row>
        <row r="3410">
          <cell r="I3410" t="str">
            <v>Other Overheads as % of Total Gross Profit</v>
          </cell>
          <cell r="O3410"/>
          <cell r="P3410" t="str">
            <v>936-7860</v>
          </cell>
          <cell r="Q3410" t="str">
            <v>LEX Admin &amp; Other</v>
          </cell>
          <cell r="R3410" t="str">
            <v>LEX Admin &amp; OtherOther Overheads as % of Total Gross Profit</v>
          </cell>
          <cell r="S3410"/>
          <cell r="T3410"/>
          <cell r="U3410"/>
        </row>
        <row r="3411">
          <cell r="I3411" t="str">
            <v>Other Overheads as % of Total Gross Profit</v>
          </cell>
          <cell r="O3411"/>
          <cell r="P3411" t="str">
            <v>132-7860</v>
          </cell>
          <cell r="Q3411" t="str">
            <v>LEX Admin &amp; Other</v>
          </cell>
          <cell r="R3411" t="str">
            <v>LEX Admin &amp; OtherOther Overheads as % of Total Gross Profit</v>
          </cell>
          <cell r="S3411"/>
          <cell r="T3411"/>
          <cell r="U3411"/>
        </row>
        <row r="3412">
          <cell r="I3412" t="str">
            <v>Other Overheads as % of Total Gross Profit</v>
          </cell>
          <cell r="O3412"/>
          <cell r="P3412" t="str">
            <v>130-7860</v>
          </cell>
          <cell r="Q3412" t="str">
            <v>Admin &amp; Other</v>
          </cell>
          <cell r="R3412" t="str">
            <v>Admin &amp; OtherOther Overheads as % of Total Gross Profit</v>
          </cell>
          <cell r="S3412"/>
          <cell r="T3412"/>
          <cell r="U3412"/>
        </row>
        <row r="3413">
          <cell r="I3413" t="str">
            <v>Other Overheads as % of Total Gross Profit</v>
          </cell>
          <cell r="O3413"/>
          <cell r="P3413" t="str">
            <v>140-7860</v>
          </cell>
          <cell r="Q3413" t="str">
            <v>Admin &amp; Other</v>
          </cell>
          <cell r="R3413" t="str">
            <v>Admin &amp; OtherOther Overheads as % of Total Gross Profit</v>
          </cell>
          <cell r="S3413"/>
          <cell r="T3413"/>
          <cell r="U3413"/>
        </row>
        <row r="3414">
          <cell r="I3414" t="str">
            <v>Other Overheads as % of Total Gross Profit</v>
          </cell>
          <cell r="O3414"/>
          <cell r="P3414" t="str">
            <v>142-7860</v>
          </cell>
          <cell r="Q3414" t="str">
            <v>LEX Admin &amp; Other</v>
          </cell>
          <cell r="R3414" t="str">
            <v>LEX Admin &amp; OtherOther Overheads as % of Total Gross Profit</v>
          </cell>
          <cell r="S3414"/>
          <cell r="T3414"/>
          <cell r="U3414"/>
        </row>
        <row r="3415">
          <cell r="I3415" t="str">
            <v>Other Overheads as % of Total Gross Profit</v>
          </cell>
          <cell r="O3415"/>
          <cell r="P3415" t="str">
            <v>112-7860</v>
          </cell>
          <cell r="Q3415" t="str">
            <v>LEX Admin &amp; Other</v>
          </cell>
          <cell r="R3415" t="str">
            <v>LEX Admin &amp; OtherOther Overheads as % of Total Gross Profit</v>
          </cell>
          <cell r="S3415"/>
          <cell r="T3415"/>
          <cell r="U3415"/>
        </row>
        <row r="3416">
          <cell r="I3416" t="str">
            <v>Other Overheads as % of Total Gross Profit</v>
          </cell>
          <cell r="O3416"/>
          <cell r="P3416" t="str">
            <v>110-7860</v>
          </cell>
          <cell r="Q3416" t="str">
            <v>Admin &amp; Other</v>
          </cell>
          <cell r="R3416" t="str">
            <v>Admin &amp; OtherOther Overheads as % of Total Gross Profit</v>
          </cell>
          <cell r="S3416"/>
          <cell r="T3416"/>
          <cell r="U3416"/>
        </row>
        <row r="3417">
          <cell r="I3417" t="str">
            <v>Other Overheads as % of Total Gross Profit</v>
          </cell>
          <cell r="O3417"/>
          <cell r="P3417" t="str">
            <v>100-7860</v>
          </cell>
          <cell r="Q3417" t="str">
            <v>Admin &amp; Other</v>
          </cell>
          <cell r="R3417" t="str">
            <v>Admin &amp; OtherOther Overheads as % of Total Gross Profit</v>
          </cell>
          <cell r="S3417"/>
          <cell r="T3417"/>
          <cell r="U3417"/>
        </row>
        <row r="3418">
          <cell r="I3418" t="str">
            <v>Depreciation as % of Total Gross Profit</v>
          </cell>
          <cell r="O3418"/>
          <cell r="P3418" t="str">
            <v>122-7880</v>
          </cell>
          <cell r="Q3418" t="str">
            <v>LEX Admin &amp; Other</v>
          </cell>
          <cell r="R3418" t="str">
            <v>LEX Admin &amp; OtherDepreciation as % of Total Gross Profit</v>
          </cell>
          <cell r="S3418"/>
          <cell r="T3418"/>
          <cell r="U3418"/>
        </row>
        <row r="3419">
          <cell r="I3419" t="str">
            <v>Depreciation as % of Total Gross Profit</v>
          </cell>
          <cell r="O3419"/>
          <cell r="P3419" t="str">
            <v>162-7880</v>
          </cell>
          <cell r="Q3419" t="str">
            <v>LEX Admin &amp; Other</v>
          </cell>
          <cell r="R3419" t="str">
            <v>LEX Admin &amp; OtherDepreciation as % of Total Gross Profit</v>
          </cell>
          <cell r="S3419"/>
          <cell r="T3419"/>
          <cell r="U3419"/>
        </row>
        <row r="3420">
          <cell r="I3420" t="str">
            <v>Depreciation as % of Total Gross Profit</v>
          </cell>
          <cell r="O3420"/>
          <cell r="P3420" t="str">
            <v>200-7880</v>
          </cell>
          <cell r="Q3420" t="str">
            <v>Admin &amp; Other</v>
          </cell>
          <cell r="R3420" t="str">
            <v>Admin &amp; OtherDepreciation as % of Total Gross Profit</v>
          </cell>
          <cell r="S3420"/>
          <cell r="T3420"/>
          <cell r="U3420"/>
        </row>
        <row r="3421">
          <cell r="I3421" t="str">
            <v>Depreciation as % of Total Gross Profit</v>
          </cell>
          <cell r="O3421"/>
          <cell r="P3421" t="str">
            <v>210-7880</v>
          </cell>
          <cell r="Q3421" t="str">
            <v>Admin &amp; Other</v>
          </cell>
          <cell r="R3421" t="str">
            <v>Admin &amp; OtherDepreciation as % of Total Gross Profit</v>
          </cell>
          <cell r="S3421"/>
          <cell r="T3421"/>
          <cell r="U3421"/>
        </row>
        <row r="3422">
          <cell r="I3422" t="str">
            <v>Depreciation as % of Total Gross Profit</v>
          </cell>
          <cell r="O3422"/>
          <cell r="P3422" t="str">
            <v>220-7880</v>
          </cell>
          <cell r="Q3422" t="str">
            <v>Admin &amp; Other</v>
          </cell>
          <cell r="R3422" t="str">
            <v>Admin &amp; OtherDepreciation as % of Total Gross Profit</v>
          </cell>
          <cell r="S3422"/>
          <cell r="T3422"/>
          <cell r="U3422"/>
        </row>
        <row r="3423">
          <cell r="I3423" t="str">
            <v>Depreciation as % of Total Gross Profit</v>
          </cell>
          <cell r="O3423"/>
          <cell r="P3423" t="str">
            <v>221-7880</v>
          </cell>
          <cell r="Q3423" t="str">
            <v>Admin &amp; Other</v>
          </cell>
          <cell r="R3423" t="str">
            <v>Admin &amp; OtherDepreciation as % of Total Gross Profit</v>
          </cell>
          <cell r="S3423"/>
          <cell r="T3423"/>
          <cell r="U3423"/>
        </row>
        <row r="3424">
          <cell r="I3424" t="str">
            <v>Depreciation as % of Total Gross Profit</v>
          </cell>
          <cell r="O3424"/>
          <cell r="P3424" t="str">
            <v>230-7880</v>
          </cell>
          <cell r="Q3424" t="str">
            <v>Admin &amp; Other</v>
          </cell>
          <cell r="R3424" t="str">
            <v>Admin &amp; OtherDepreciation as % of Total Gross Profit</v>
          </cell>
          <cell r="S3424"/>
          <cell r="T3424"/>
          <cell r="U3424"/>
        </row>
        <row r="3425">
          <cell r="I3425" t="str">
            <v>Depreciation as % of Total Gross Profit</v>
          </cell>
          <cell r="O3425"/>
          <cell r="P3425" t="str">
            <v>240-7880</v>
          </cell>
          <cell r="Q3425" t="str">
            <v>Admin &amp; Other</v>
          </cell>
          <cell r="R3425" t="str">
            <v>Admin &amp; OtherDepreciation as % of Total Gross Profit</v>
          </cell>
          <cell r="S3425"/>
          <cell r="T3425"/>
          <cell r="U3425"/>
        </row>
        <row r="3426">
          <cell r="I3426" t="str">
            <v>Depreciation as % of Total Gross Profit</v>
          </cell>
          <cell r="O3426"/>
          <cell r="P3426" t="str">
            <v>260-7880</v>
          </cell>
          <cell r="Q3426" t="str">
            <v>Admin &amp; Other</v>
          </cell>
          <cell r="R3426" t="str">
            <v>Admin &amp; OtherDepreciation as % of Total Gross Profit</v>
          </cell>
          <cell r="S3426"/>
          <cell r="T3426"/>
          <cell r="U3426"/>
        </row>
        <row r="3427">
          <cell r="I3427" t="str">
            <v>Depreciation as % of Total Gross Profit</v>
          </cell>
          <cell r="O3427"/>
          <cell r="P3427" t="str">
            <v>400-7880</v>
          </cell>
          <cell r="Q3427" t="str">
            <v>Admin &amp; Other</v>
          </cell>
          <cell r="R3427" t="str">
            <v>Admin &amp; OtherDepreciation as % of Total Gross Profit</v>
          </cell>
          <cell r="S3427"/>
          <cell r="T3427"/>
          <cell r="U3427"/>
        </row>
        <row r="3428">
          <cell r="I3428" t="str">
            <v>Depreciation as % of Total Gross Profit</v>
          </cell>
          <cell r="O3428"/>
          <cell r="P3428" t="str">
            <v>410-7880</v>
          </cell>
          <cell r="Q3428" t="str">
            <v>Admin &amp; Other</v>
          </cell>
          <cell r="R3428" t="str">
            <v>Admin &amp; OtherDepreciation as % of Total Gross Profit</v>
          </cell>
          <cell r="S3428"/>
          <cell r="T3428"/>
          <cell r="U3428"/>
        </row>
        <row r="3429">
          <cell r="I3429" t="str">
            <v>Depreciation as % of Total Gross Profit</v>
          </cell>
          <cell r="O3429"/>
          <cell r="P3429" t="str">
            <v>420-7880</v>
          </cell>
          <cell r="Q3429" t="str">
            <v>Admin &amp; Other</v>
          </cell>
          <cell r="R3429" t="str">
            <v>Admin &amp; OtherDepreciation as % of Total Gross Profit</v>
          </cell>
          <cell r="S3429"/>
          <cell r="T3429"/>
          <cell r="U3429"/>
        </row>
        <row r="3430">
          <cell r="I3430" t="str">
            <v>Depreciation as % of Total Gross Profit</v>
          </cell>
          <cell r="O3430"/>
          <cell r="P3430" t="str">
            <v>421-7880</v>
          </cell>
          <cell r="Q3430" t="str">
            <v>Admin &amp; Other</v>
          </cell>
          <cell r="R3430" t="str">
            <v>Admin &amp; OtherDepreciation as % of Total Gross Profit</v>
          </cell>
          <cell r="S3430"/>
          <cell r="T3430"/>
          <cell r="U3430"/>
        </row>
        <row r="3431">
          <cell r="I3431" t="str">
            <v>Depreciation as % of Total Gross Profit</v>
          </cell>
          <cell r="O3431"/>
          <cell r="P3431" t="str">
            <v>430-7880</v>
          </cell>
          <cell r="Q3431" t="str">
            <v>Admin &amp; Other</v>
          </cell>
          <cell r="R3431" t="str">
            <v>Admin &amp; OtherDepreciation as % of Total Gross Profit</v>
          </cell>
          <cell r="S3431"/>
          <cell r="T3431"/>
          <cell r="U3431"/>
        </row>
        <row r="3432">
          <cell r="I3432" t="str">
            <v>Depreciation as % of Total Gross Profit</v>
          </cell>
          <cell r="O3432"/>
          <cell r="P3432" t="str">
            <v>440-7880</v>
          </cell>
          <cell r="Q3432" t="str">
            <v>Admin &amp; Other</v>
          </cell>
          <cell r="R3432" t="str">
            <v>Admin &amp; OtherDepreciation as % of Total Gross Profit</v>
          </cell>
          <cell r="S3432"/>
          <cell r="T3432"/>
          <cell r="U3432"/>
        </row>
        <row r="3433">
          <cell r="I3433" t="str">
            <v>Depreciation as % of Total Gross Profit</v>
          </cell>
          <cell r="O3433"/>
          <cell r="P3433" t="str">
            <v>460-7880</v>
          </cell>
          <cell r="Q3433" t="str">
            <v>Admin &amp; Other</v>
          </cell>
          <cell r="R3433" t="str">
            <v>Admin &amp; OtherDepreciation as % of Total Gross Profit</v>
          </cell>
          <cell r="S3433"/>
          <cell r="T3433"/>
          <cell r="U3433"/>
        </row>
        <row r="3434">
          <cell r="I3434" t="str">
            <v>Depreciation as % of Total Gross Profit</v>
          </cell>
          <cell r="O3434"/>
          <cell r="P3434" t="str">
            <v>300-7880</v>
          </cell>
          <cell r="Q3434" t="str">
            <v>Admin &amp; Other</v>
          </cell>
          <cell r="R3434" t="str">
            <v>Admin &amp; OtherDepreciation as % of Total Gross Profit</v>
          </cell>
          <cell r="S3434"/>
          <cell r="T3434"/>
          <cell r="U3434"/>
        </row>
        <row r="3435">
          <cell r="I3435" t="str">
            <v>Depreciation as % of Total Gross Profit</v>
          </cell>
          <cell r="O3435"/>
          <cell r="P3435" t="str">
            <v>310-7880</v>
          </cell>
          <cell r="Q3435" t="str">
            <v>Admin &amp; Other</v>
          </cell>
          <cell r="R3435" t="str">
            <v>Admin &amp; OtherDepreciation as % of Total Gross Profit</v>
          </cell>
          <cell r="S3435"/>
          <cell r="T3435"/>
          <cell r="U3435"/>
        </row>
        <row r="3436">
          <cell r="I3436" t="str">
            <v>Depreciation as % of Total Gross Profit</v>
          </cell>
          <cell r="O3436"/>
          <cell r="P3436" t="str">
            <v>321-7880</v>
          </cell>
          <cell r="Q3436" t="str">
            <v>Admin &amp; Other</v>
          </cell>
          <cell r="R3436" t="str">
            <v>Admin &amp; OtherDepreciation as % of Total Gross Profit</v>
          </cell>
          <cell r="S3436"/>
          <cell r="T3436"/>
          <cell r="U3436"/>
        </row>
        <row r="3437">
          <cell r="I3437" t="str">
            <v>Depreciation as % of Total Gross Profit</v>
          </cell>
          <cell r="O3437"/>
          <cell r="P3437" t="str">
            <v>330-7880</v>
          </cell>
          <cell r="Q3437" t="str">
            <v>Admin &amp; Other</v>
          </cell>
          <cell r="R3437" t="str">
            <v>Admin &amp; OtherDepreciation as % of Total Gross Profit</v>
          </cell>
          <cell r="S3437"/>
          <cell r="T3437"/>
          <cell r="U3437"/>
        </row>
        <row r="3438">
          <cell r="I3438" t="str">
            <v>Depreciation as % of Total Gross Profit</v>
          </cell>
          <cell r="O3438"/>
          <cell r="P3438" t="str">
            <v>340-7880</v>
          </cell>
          <cell r="Q3438" t="str">
            <v>Admin &amp; Other</v>
          </cell>
          <cell r="R3438" t="str">
            <v>Admin &amp; OtherDepreciation as % of Total Gross Profit</v>
          </cell>
          <cell r="S3438"/>
          <cell r="T3438"/>
          <cell r="U3438"/>
        </row>
        <row r="3439">
          <cell r="I3439" t="str">
            <v>Depreciation as % of Total Gross Profit</v>
          </cell>
          <cell r="O3439"/>
          <cell r="P3439" t="str">
            <v>360-7880</v>
          </cell>
          <cell r="Q3439" t="str">
            <v>Admin &amp; Other</v>
          </cell>
          <cell r="R3439" t="str">
            <v>Admin &amp; OtherDepreciation as % of Total Gross Profit</v>
          </cell>
          <cell r="S3439"/>
          <cell r="T3439"/>
          <cell r="U3439"/>
        </row>
        <row r="3440">
          <cell r="I3440" t="str">
            <v>Depreciation as % of Total Gross Profit</v>
          </cell>
          <cell r="O3440"/>
          <cell r="P3440" t="str">
            <v>120-7880</v>
          </cell>
          <cell r="Q3440" t="str">
            <v>Admin &amp; Other</v>
          </cell>
          <cell r="R3440" t="str">
            <v>Admin &amp; OtherDepreciation as % of Total Gross Profit</v>
          </cell>
          <cell r="S3440"/>
          <cell r="T3440"/>
          <cell r="U3440"/>
        </row>
        <row r="3441">
          <cell r="I3441" t="str">
            <v>Depreciation as % of Total Gross Profit</v>
          </cell>
          <cell r="O3441"/>
          <cell r="P3441" t="str">
            <v>121-7880</v>
          </cell>
          <cell r="Q3441" t="str">
            <v>Admin &amp; Other</v>
          </cell>
          <cell r="R3441" t="str">
            <v>Admin &amp; OtherDepreciation as % of Total Gross Profit</v>
          </cell>
          <cell r="S3441"/>
          <cell r="T3441"/>
          <cell r="U3441"/>
        </row>
        <row r="3442">
          <cell r="I3442" t="str">
            <v>Depreciation as % of Total Gross Profit</v>
          </cell>
          <cell r="O3442"/>
          <cell r="P3442" t="str">
            <v>147-7880</v>
          </cell>
          <cell r="Q3442" t="str">
            <v>Admin &amp; Other</v>
          </cell>
          <cell r="R3442" t="str">
            <v>Admin &amp; OtherDepreciation as % of Total Gross Profit</v>
          </cell>
          <cell r="S3442"/>
          <cell r="T3442"/>
          <cell r="U3442"/>
        </row>
        <row r="3443">
          <cell r="I3443" t="str">
            <v>Depreciation as % of Total Gross Profit</v>
          </cell>
          <cell r="O3443"/>
          <cell r="P3443" t="str">
            <v>160-7880</v>
          </cell>
          <cell r="Q3443" t="str">
            <v>Admin &amp; Other</v>
          </cell>
          <cell r="R3443" t="str">
            <v>Admin &amp; OtherDepreciation as % of Total Gross Profit</v>
          </cell>
          <cell r="S3443"/>
          <cell r="T3443"/>
          <cell r="U3443"/>
        </row>
        <row r="3444">
          <cell r="I3444" t="str">
            <v>Depreciation as % of Total Gross Profit</v>
          </cell>
          <cell r="O3444"/>
          <cell r="P3444" t="str">
            <v>170-7880</v>
          </cell>
          <cell r="Q3444" t="str">
            <v>Admin &amp; Other</v>
          </cell>
          <cell r="R3444" t="str">
            <v>Admin &amp; OtherDepreciation as % of Total Gross Profit</v>
          </cell>
          <cell r="S3444"/>
          <cell r="T3444"/>
          <cell r="U3444"/>
        </row>
        <row r="3445">
          <cell r="I3445" t="str">
            <v>Depreciation as % of Total Gross Profit</v>
          </cell>
          <cell r="O3445"/>
          <cell r="P3445" t="str">
            <v>936-7880</v>
          </cell>
          <cell r="Q3445" t="str">
            <v>LEX Admin &amp; Other</v>
          </cell>
          <cell r="R3445" t="str">
            <v>LEX Admin &amp; OtherDepreciation as % of Total Gross Profit</v>
          </cell>
          <cell r="S3445"/>
          <cell r="T3445"/>
          <cell r="U3445"/>
        </row>
        <row r="3446">
          <cell r="I3446" t="str">
            <v>Depreciation as % of Total Gross Profit</v>
          </cell>
          <cell r="O3446"/>
          <cell r="P3446" t="str">
            <v>935-7880</v>
          </cell>
          <cell r="Q3446" t="str">
            <v>LEX Admin &amp; Other</v>
          </cell>
          <cell r="R3446" t="str">
            <v>LEX Admin &amp; OtherDepreciation as % of Total Gross Profit</v>
          </cell>
          <cell r="S3446"/>
          <cell r="T3446"/>
          <cell r="U3446"/>
        </row>
        <row r="3447">
          <cell r="I3447" t="str">
            <v>Depreciation as % of Total Gross Profit</v>
          </cell>
          <cell r="O3447"/>
          <cell r="P3447" t="str">
            <v>132-7880</v>
          </cell>
          <cell r="Q3447" t="str">
            <v>LEX Admin &amp; Other</v>
          </cell>
          <cell r="R3447" t="str">
            <v>LEX Admin &amp; OtherDepreciation as % of Total Gross Profit</v>
          </cell>
          <cell r="S3447"/>
          <cell r="T3447"/>
          <cell r="U3447"/>
        </row>
        <row r="3448">
          <cell r="I3448" t="str">
            <v>Depreciation as % of Total Gross Profit</v>
          </cell>
          <cell r="O3448"/>
          <cell r="P3448" t="str">
            <v>130-7880</v>
          </cell>
          <cell r="Q3448" t="str">
            <v>Admin &amp; Other</v>
          </cell>
          <cell r="R3448" t="str">
            <v>Admin &amp; OtherDepreciation as % of Total Gross Profit</v>
          </cell>
          <cell r="S3448"/>
          <cell r="T3448"/>
          <cell r="U3448"/>
        </row>
        <row r="3449">
          <cell r="I3449" t="str">
            <v>Depreciation as % of Total Gross Profit</v>
          </cell>
          <cell r="O3449"/>
          <cell r="P3449" t="str">
            <v>140-7880</v>
          </cell>
          <cell r="Q3449" t="str">
            <v>Admin &amp; Other</v>
          </cell>
          <cell r="R3449" t="str">
            <v>Admin &amp; OtherDepreciation as % of Total Gross Profit</v>
          </cell>
          <cell r="S3449"/>
          <cell r="T3449"/>
          <cell r="U3449"/>
        </row>
        <row r="3450">
          <cell r="I3450" t="str">
            <v>Depreciation as % of Total Gross Profit</v>
          </cell>
          <cell r="O3450"/>
          <cell r="P3450" t="str">
            <v>142-7880</v>
          </cell>
          <cell r="Q3450" t="str">
            <v>LEX Admin &amp; Other</v>
          </cell>
          <cell r="R3450" t="str">
            <v>LEX Admin &amp; OtherDepreciation as % of Total Gross Profit</v>
          </cell>
          <cell r="S3450"/>
          <cell r="T3450"/>
          <cell r="U3450"/>
        </row>
        <row r="3451">
          <cell r="I3451" t="str">
            <v>Depreciation as % of Total Gross Profit</v>
          </cell>
          <cell r="O3451"/>
          <cell r="P3451" t="str">
            <v>112-7880</v>
          </cell>
          <cell r="Q3451" t="str">
            <v>LEX Admin &amp; Other</v>
          </cell>
          <cell r="R3451" t="str">
            <v>LEX Admin &amp; OtherDepreciation as % of Total Gross Profit</v>
          </cell>
          <cell r="S3451"/>
          <cell r="T3451"/>
          <cell r="U3451"/>
        </row>
        <row r="3452">
          <cell r="I3452" t="str">
            <v>Depreciation as % of Total Gross Profit</v>
          </cell>
          <cell r="O3452"/>
          <cell r="P3452" t="str">
            <v>100-7880</v>
          </cell>
          <cell r="Q3452" t="str">
            <v>Admin &amp; Other</v>
          </cell>
          <cell r="R3452" t="str">
            <v>Admin &amp; OtherDepreciation as % of Total Gross Profit</v>
          </cell>
          <cell r="S3452"/>
          <cell r="T3452"/>
          <cell r="U3452"/>
        </row>
        <row r="3453">
          <cell r="I3453" t="str">
            <v>Depreciation as % of Total Gross Profit</v>
          </cell>
          <cell r="O3453"/>
          <cell r="P3453" t="str">
            <v>110-7880</v>
          </cell>
          <cell r="Q3453" t="str">
            <v>Admin &amp; Other</v>
          </cell>
          <cell r="R3453" t="str">
            <v>Admin &amp; OtherDepreciation as % of Total Gross Profit</v>
          </cell>
          <cell r="S3453"/>
          <cell r="T3453"/>
          <cell r="U3453"/>
        </row>
        <row r="3454">
          <cell r="I3454" t="str">
            <v>Professional Fees as % of Total Gross Profit</v>
          </cell>
          <cell r="O3454"/>
          <cell r="P3454" t="str">
            <v>936-7900</v>
          </cell>
          <cell r="Q3454" t="str">
            <v>LEX Admin &amp; Other</v>
          </cell>
          <cell r="R3454" t="str">
            <v>LEX Admin &amp; OtherProfessional Fees as % of Total Gross Profit</v>
          </cell>
          <cell r="S3454"/>
          <cell r="T3454"/>
          <cell r="U3454"/>
        </row>
        <row r="3455">
          <cell r="I3455" t="str">
            <v>Professional Fees as % of Total Gross Profit</v>
          </cell>
          <cell r="O3455"/>
          <cell r="P3455" t="str">
            <v>935-7900</v>
          </cell>
          <cell r="Q3455" t="str">
            <v>LEX Admin &amp; Other</v>
          </cell>
          <cell r="R3455" t="str">
            <v>LEX Admin &amp; OtherProfessional Fees as % of Total Gross Profit</v>
          </cell>
          <cell r="S3455"/>
          <cell r="T3455"/>
          <cell r="U3455"/>
        </row>
        <row r="3456">
          <cell r="I3456" t="str">
            <v>Professional Fees as % of Total Gross Profit</v>
          </cell>
          <cell r="O3456"/>
          <cell r="P3456" t="str">
            <v>122-7900</v>
          </cell>
          <cell r="Q3456" t="str">
            <v>LEX Admin &amp; Other</v>
          </cell>
          <cell r="R3456" t="str">
            <v>LEX Admin &amp; OtherProfessional Fees as % of Total Gross Profit</v>
          </cell>
          <cell r="S3456"/>
          <cell r="T3456"/>
          <cell r="U3456"/>
        </row>
        <row r="3457">
          <cell r="I3457" t="str">
            <v>Professional Fees as % of Total Gross Profit</v>
          </cell>
          <cell r="O3457"/>
          <cell r="P3457" t="str">
            <v>162-7900</v>
          </cell>
          <cell r="Q3457" t="str">
            <v>LEX Admin &amp; Other</v>
          </cell>
          <cell r="R3457" t="str">
            <v>LEX Admin &amp; OtherProfessional Fees as % of Total Gross Profit</v>
          </cell>
          <cell r="S3457"/>
          <cell r="T3457"/>
          <cell r="U3457"/>
        </row>
        <row r="3458">
          <cell r="I3458" t="str">
            <v>Professional Fees as % of Total Gross Profit</v>
          </cell>
          <cell r="O3458"/>
          <cell r="P3458" t="str">
            <v>200-7900</v>
          </cell>
          <cell r="Q3458" t="str">
            <v>Admin &amp; Other</v>
          </cell>
          <cell r="R3458" t="str">
            <v>Admin &amp; OtherProfessional Fees as % of Total Gross Profit</v>
          </cell>
          <cell r="S3458"/>
          <cell r="T3458"/>
          <cell r="U3458"/>
        </row>
        <row r="3459">
          <cell r="I3459" t="str">
            <v>Professional Fees as % of Total Gross Profit</v>
          </cell>
          <cell r="O3459"/>
          <cell r="P3459" t="str">
            <v>210-7900</v>
          </cell>
          <cell r="Q3459" t="str">
            <v>Admin &amp; Other</v>
          </cell>
          <cell r="R3459" t="str">
            <v>Admin &amp; OtherProfessional Fees as % of Total Gross Profit</v>
          </cell>
          <cell r="S3459"/>
          <cell r="T3459"/>
          <cell r="U3459"/>
        </row>
        <row r="3460">
          <cell r="I3460" t="str">
            <v>Professional Fees as % of Total Gross Profit</v>
          </cell>
          <cell r="O3460"/>
          <cell r="P3460" t="str">
            <v>220-7900</v>
          </cell>
          <cell r="Q3460" t="str">
            <v>Admin &amp; Other</v>
          </cell>
          <cell r="R3460" t="str">
            <v>Admin &amp; OtherProfessional Fees as % of Total Gross Profit</v>
          </cell>
          <cell r="S3460"/>
          <cell r="T3460"/>
          <cell r="U3460"/>
        </row>
        <row r="3461">
          <cell r="I3461" t="str">
            <v>Professional Fees as % of Total Gross Profit</v>
          </cell>
          <cell r="O3461"/>
          <cell r="P3461" t="str">
            <v>221-7900</v>
          </cell>
          <cell r="Q3461" t="str">
            <v>Admin &amp; Other</v>
          </cell>
          <cell r="R3461" t="str">
            <v>Admin &amp; OtherProfessional Fees as % of Total Gross Profit</v>
          </cell>
          <cell r="S3461"/>
          <cell r="T3461"/>
          <cell r="U3461"/>
        </row>
        <row r="3462">
          <cell r="I3462" t="str">
            <v>Professional Fees as % of Total Gross Profit</v>
          </cell>
          <cell r="O3462"/>
          <cell r="P3462" t="str">
            <v>230-7900</v>
          </cell>
          <cell r="Q3462" t="str">
            <v>Admin &amp; Other</v>
          </cell>
          <cell r="R3462" t="str">
            <v>Admin &amp; OtherProfessional Fees as % of Total Gross Profit</v>
          </cell>
          <cell r="S3462"/>
          <cell r="T3462"/>
          <cell r="U3462"/>
        </row>
        <row r="3463">
          <cell r="I3463" t="str">
            <v>Professional Fees as % of Total Gross Profit</v>
          </cell>
          <cell r="O3463"/>
          <cell r="P3463" t="str">
            <v>240-7900</v>
          </cell>
          <cell r="Q3463" t="str">
            <v>Admin &amp; Other</v>
          </cell>
          <cell r="R3463" t="str">
            <v>Admin &amp; OtherProfessional Fees as % of Total Gross Profit</v>
          </cell>
          <cell r="S3463"/>
          <cell r="T3463"/>
          <cell r="U3463"/>
        </row>
        <row r="3464">
          <cell r="I3464" t="str">
            <v>Professional Fees as % of Total Gross Profit</v>
          </cell>
          <cell r="O3464"/>
          <cell r="P3464" t="str">
            <v>260-7900</v>
          </cell>
          <cell r="Q3464" t="str">
            <v>Admin &amp; Other</v>
          </cell>
          <cell r="R3464" t="str">
            <v>Admin &amp; OtherProfessional Fees as % of Total Gross Profit</v>
          </cell>
          <cell r="S3464"/>
          <cell r="T3464"/>
          <cell r="U3464"/>
        </row>
        <row r="3465">
          <cell r="I3465" t="str">
            <v>Professional Fees as % of Total Gross Profit</v>
          </cell>
          <cell r="O3465"/>
          <cell r="P3465" t="str">
            <v>400-7900</v>
          </cell>
          <cell r="Q3465" t="str">
            <v>Admin &amp; Other</v>
          </cell>
          <cell r="R3465" t="str">
            <v>Admin &amp; OtherProfessional Fees as % of Total Gross Profit</v>
          </cell>
          <cell r="S3465"/>
          <cell r="T3465"/>
          <cell r="U3465"/>
        </row>
        <row r="3466">
          <cell r="I3466" t="str">
            <v>Professional Fees as % of Total Gross Profit</v>
          </cell>
          <cell r="O3466"/>
          <cell r="P3466" t="str">
            <v>410-7900</v>
          </cell>
          <cell r="Q3466" t="str">
            <v>Admin &amp; Other</v>
          </cell>
          <cell r="R3466" t="str">
            <v>Admin &amp; OtherProfessional Fees as % of Total Gross Profit</v>
          </cell>
          <cell r="S3466"/>
          <cell r="T3466"/>
          <cell r="U3466"/>
        </row>
        <row r="3467">
          <cell r="I3467" t="str">
            <v>Professional Fees as % of Total Gross Profit</v>
          </cell>
          <cell r="O3467"/>
          <cell r="P3467" t="str">
            <v>420-7900</v>
          </cell>
          <cell r="Q3467" t="str">
            <v>Admin &amp; Other</v>
          </cell>
          <cell r="R3467" t="str">
            <v>Admin &amp; OtherProfessional Fees as % of Total Gross Profit</v>
          </cell>
          <cell r="S3467"/>
          <cell r="T3467"/>
          <cell r="U3467"/>
        </row>
        <row r="3468">
          <cell r="I3468" t="str">
            <v>Professional Fees as % of Total Gross Profit</v>
          </cell>
          <cell r="O3468"/>
          <cell r="P3468" t="str">
            <v>421-7900</v>
          </cell>
          <cell r="Q3468" t="str">
            <v>Admin &amp; Other</v>
          </cell>
          <cell r="R3468" t="str">
            <v>Admin &amp; OtherProfessional Fees as % of Total Gross Profit</v>
          </cell>
          <cell r="S3468"/>
          <cell r="T3468"/>
          <cell r="U3468"/>
        </row>
        <row r="3469">
          <cell r="I3469" t="str">
            <v>Professional Fees as % of Total Gross Profit</v>
          </cell>
          <cell r="O3469"/>
          <cell r="P3469" t="str">
            <v>430-7900</v>
          </cell>
          <cell r="Q3469" t="str">
            <v>Admin &amp; Other</v>
          </cell>
          <cell r="R3469" t="str">
            <v>Admin &amp; OtherProfessional Fees as % of Total Gross Profit</v>
          </cell>
          <cell r="S3469"/>
          <cell r="T3469"/>
          <cell r="U3469"/>
        </row>
        <row r="3470">
          <cell r="I3470" t="str">
            <v>Professional Fees as % of Total Gross Profit</v>
          </cell>
          <cell r="O3470"/>
          <cell r="P3470" t="str">
            <v>440-7900</v>
          </cell>
          <cell r="Q3470" t="str">
            <v>Admin &amp; Other</v>
          </cell>
          <cell r="R3470" t="str">
            <v>Admin &amp; OtherProfessional Fees as % of Total Gross Profit</v>
          </cell>
          <cell r="S3470"/>
          <cell r="T3470"/>
          <cell r="U3470"/>
        </row>
        <row r="3471">
          <cell r="I3471" t="str">
            <v>Professional Fees as % of Total Gross Profit</v>
          </cell>
          <cell r="O3471"/>
          <cell r="P3471" t="str">
            <v>460-7900</v>
          </cell>
          <cell r="Q3471" t="str">
            <v>Admin &amp; Other</v>
          </cell>
          <cell r="R3471" t="str">
            <v>Admin &amp; OtherProfessional Fees as % of Total Gross Profit</v>
          </cell>
          <cell r="S3471"/>
          <cell r="T3471"/>
          <cell r="U3471"/>
        </row>
        <row r="3472">
          <cell r="I3472" t="str">
            <v>Professional Fees as % of Total Gross Profit</v>
          </cell>
          <cell r="O3472"/>
          <cell r="P3472" t="str">
            <v>300-7900</v>
          </cell>
          <cell r="Q3472" t="str">
            <v>Admin &amp; Other</v>
          </cell>
          <cell r="R3472" t="str">
            <v>Admin &amp; OtherProfessional Fees as % of Total Gross Profit</v>
          </cell>
          <cell r="S3472"/>
          <cell r="T3472"/>
          <cell r="U3472"/>
        </row>
        <row r="3473">
          <cell r="I3473" t="str">
            <v>Professional Fees as % of Total Gross Profit</v>
          </cell>
          <cell r="O3473"/>
          <cell r="P3473" t="str">
            <v>310-7900</v>
          </cell>
          <cell r="Q3473" t="str">
            <v>Admin &amp; Other</v>
          </cell>
          <cell r="R3473" t="str">
            <v>Admin &amp; OtherProfessional Fees as % of Total Gross Profit</v>
          </cell>
          <cell r="S3473"/>
          <cell r="T3473"/>
          <cell r="U3473"/>
        </row>
        <row r="3474">
          <cell r="I3474" t="str">
            <v>Professional Fees as % of Total Gross Profit</v>
          </cell>
          <cell r="O3474"/>
          <cell r="P3474" t="str">
            <v>321-7900</v>
          </cell>
          <cell r="Q3474" t="str">
            <v>Admin &amp; Other</v>
          </cell>
          <cell r="R3474" t="str">
            <v>Admin &amp; OtherProfessional Fees as % of Total Gross Profit</v>
          </cell>
          <cell r="S3474"/>
          <cell r="T3474"/>
          <cell r="U3474"/>
        </row>
        <row r="3475">
          <cell r="I3475" t="str">
            <v>Professional Fees as % of Total Gross Profit</v>
          </cell>
          <cell r="O3475"/>
          <cell r="P3475" t="str">
            <v>330-7900</v>
          </cell>
          <cell r="Q3475" t="str">
            <v>Admin &amp; Other</v>
          </cell>
          <cell r="R3475" t="str">
            <v>Admin &amp; OtherProfessional Fees as % of Total Gross Profit</v>
          </cell>
          <cell r="S3475"/>
          <cell r="T3475"/>
          <cell r="U3475"/>
        </row>
        <row r="3476">
          <cell r="I3476" t="str">
            <v>Professional Fees as % of Total Gross Profit</v>
          </cell>
          <cell r="O3476"/>
          <cell r="P3476" t="str">
            <v>340-7900</v>
          </cell>
          <cell r="Q3476" t="str">
            <v>Admin &amp; Other</v>
          </cell>
          <cell r="R3476" t="str">
            <v>Admin &amp; OtherProfessional Fees as % of Total Gross Profit</v>
          </cell>
          <cell r="S3476"/>
          <cell r="T3476"/>
          <cell r="U3476"/>
        </row>
        <row r="3477">
          <cell r="I3477" t="str">
            <v>Professional Fees as % of Total Gross Profit</v>
          </cell>
          <cell r="O3477"/>
          <cell r="P3477" t="str">
            <v>360-7900</v>
          </cell>
          <cell r="Q3477" t="str">
            <v>Admin &amp; Other</v>
          </cell>
          <cell r="R3477" t="str">
            <v>Admin &amp; OtherProfessional Fees as % of Total Gross Profit</v>
          </cell>
          <cell r="S3477"/>
          <cell r="T3477"/>
          <cell r="U3477"/>
        </row>
        <row r="3478">
          <cell r="I3478" t="str">
            <v>Professional Fees as % of Total Gross Profit</v>
          </cell>
          <cell r="O3478"/>
          <cell r="P3478" t="str">
            <v>120-7900</v>
          </cell>
          <cell r="Q3478" t="str">
            <v>Admin &amp; Other</v>
          </cell>
          <cell r="R3478" t="str">
            <v>Admin &amp; OtherProfessional Fees as % of Total Gross Profit</v>
          </cell>
          <cell r="S3478"/>
          <cell r="T3478"/>
          <cell r="U3478"/>
        </row>
        <row r="3479">
          <cell r="I3479" t="str">
            <v>Professional Fees as % of Total Gross Profit</v>
          </cell>
          <cell r="O3479"/>
          <cell r="P3479" t="str">
            <v>121-7900</v>
          </cell>
          <cell r="Q3479" t="str">
            <v>Admin &amp; Other</v>
          </cell>
          <cell r="R3479" t="str">
            <v>Admin &amp; OtherProfessional Fees as % of Total Gross Profit</v>
          </cell>
          <cell r="S3479"/>
          <cell r="T3479"/>
          <cell r="U3479"/>
        </row>
        <row r="3480">
          <cell r="I3480" t="str">
            <v>Professional Fees as % of Total Gross Profit</v>
          </cell>
          <cell r="O3480"/>
          <cell r="P3480" t="str">
            <v>147-7900</v>
          </cell>
          <cell r="Q3480" t="str">
            <v>Admin &amp; Other</v>
          </cell>
          <cell r="R3480" t="str">
            <v>Admin &amp; OtherProfessional Fees as % of Total Gross Profit</v>
          </cell>
          <cell r="S3480"/>
          <cell r="T3480"/>
          <cell r="U3480"/>
        </row>
        <row r="3481">
          <cell r="I3481" t="str">
            <v>Professional Fees as % of Total Gross Profit</v>
          </cell>
          <cell r="O3481"/>
          <cell r="P3481" t="str">
            <v>160-7900</v>
          </cell>
          <cell r="Q3481" t="str">
            <v>Admin &amp; Other</v>
          </cell>
          <cell r="R3481" t="str">
            <v>Admin &amp; OtherProfessional Fees as % of Total Gross Profit</v>
          </cell>
          <cell r="S3481"/>
          <cell r="T3481"/>
          <cell r="U3481"/>
        </row>
        <row r="3482">
          <cell r="I3482" t="str">
            <v>Professional Fees as % of Total Gross Profit</v>
          </cell>
          <cell r="O3482"/>
          <cell r="P3482" t="str">
            <v>170-7900</v>
          </cell>
          <cell r="Q3482" t="str">
            <v>Admin &amp; Other</v>
          </cell>
          <cell r="R3482" t="str">
            <v>Admin &amp; OtherProfessional Fees as % of Total Gross Profit</v>
          </cell>
          <cell r="S3482"/>
          <cell r="T3482"/>
          <cell r="U3482"/>
        </row>
        <row r="3483">
          <cell r="I3483" t="str">
            <v>Professional Fees as % of Total Gross Profit</v>
          </cell>
          <cell r="O3483"/>
          <cell r="P3483" t="str">
            <v>150-7900</v>
          </cell>
          <cell r="Q3483" t="str">
            <v>LEX Admin &amp; Other</v>
          </cell>
          <cell r="R3483" t="str">
            <v>LEX Admin &amp; OtherProfessional Fees as % of Total Gross Profit</v>
          </cell>
          <cell r="S3483"/>
          <cell r="T3483"/>
          <cell r="U3483"/>
        </row>
        <row r="3484">
          <cell r="I3484" t="str">
            <v>Professional Fees as % of Total Gross Profit</v>
          </cell>
          <cell r="O3484"/>
          <cell r="P3484" t="str">
            <v>132-7900</v>
          </cell>
          <cell r="Q3484" t="str">
            <v>LEX Admin &amp; Other</v>
          </cell>
          <cell r="R3484" t="str">
            <v>LEX Admin &amp; OtherProfessional Fees as % of Total Gross Profit</v>
          </cell>
          <cell r="S3484"/>
          <cell r="T3484"/>
          <cell r="U3484"/>
        </row>
        <row r="3485">
          <cell r="I3485" t="str">
            <v>Professional Fees as % of Total Gross Profit</v>
          </cell>
          <cell r="O3485"/>
          <cell r="P3485" t="str">
            <v>130-7900</v>
          </cell>
          <cell r="Q3485" t="str">
            <v>Admin &amp; Other</v>
          </cell>
          <cell r="R3485" t="str">
            <v>Admin &amp; OtherProfessional Fees as % of Total Gross Profit</v>
          </cell>
          <cell r="S3485"/>
          <cell r="T3485"/>
          <cell r="U3485"/>
        </row>
        <row r="3486">
          <cell r="I3486" t="str">
            <v>Professional Fees as % of Total Gross Profit</v>
          </cell>
          <cell r="O3486"/>
          <cell r="P3486" t="str">
            <v>140-7900</v>
          </cell>
          <cell r="Q3486" t="str">
            <v>Admin &amp; Other</v>
          </cell>
          <cell r="R3486" t="str">
            <v>Admin &amp; OtherProfessional Fees as % of Total Gross Profit</v>
          </cell>
          <cell r="S3486"/>
          <cell r="T3486"/>
          <cell r="U3486"/>
        </row>
        <row r="3487">
          <cell r="I3487" t="str">
            <v>Professional Fees as % of Total Gross Profit</v>
          </cell>
          <cell r="O3487"/>
          <cell r="P3487" t="str">
            <v>142-7900</v>
          </cell>
          <cell r="Q3487" t="str">
            <v>LEX Admin &amp; Other</v>
          </cell>
          <cell r="R3487" t="str">
            <v>LEX Admin &amp; OtherProfessional Fees as % of Total Gross Profit</v>
          </cell>
          <cell r="S3487"/>
          <cell r="T3487"/>
          <cell r="U3487"/>
        </row>
        <row r="3488">
          <cell r="I3488" t="str">
            <v>Professional Fees as % of Total Gross Profit</v>
          </cell>
          <cell r="O3488"/>
          <cell r="P3488" t="str">
            <v>112-7900</v>
          </cell>
          <cell r="Q3488" t="str">
            <v>LEX Admin &amp; Other</v>
          </cell>
          <cell r="R3488" t="str">
            <v>LEX Admin &amp; OtherProfessional Fees as % of Total Gross Profit</v>
          </cell>
          <cell r="S3488"/>
          <cell r="T3488"/>
          <cell r="U3488"/>
        </row>
        <row r="3489">
          <cell r="I3489" t="str">
            <v>Professional Fees as % of Total Gross Profit</v>
          </cell>
          <cell r="O3489"/>
          <cell r="P3489" t="str">
            <v>100-7900</v>
          </cell>
          <cell r="Q3489" t="str">
            <v>Admin &amp; Other</v>
          </cell>
          <cell r="R3489" t="str">
            <v>Admin &amp; OtherProfessional Fees as % of Total Gross Profit</v>
          </cell>
          <cell r="S3489"/>
          <cell r="T3489"/>
          <cell r="U3489"/>
        </row>
        <row r="3490">
          <cell r="I3490" t="str">
            <v>Professional Fees as % of Total Gross Profit</v>
          </cell>
          <cell r="O3490"/>
          <cell r="P3490" t="str">
            <v>110-7900</v>
          </cell>
          <cell r="Q3490" t="str">
            <v>Admin &amp; Other</v>
          </cell>
          <cell r="R3490" t="str">
            <v>Admin &amp; OtherProfessional Fees as % of Total Gross Profit</v>
          </cell>
          <cell r="S3490"/>
          <cell r="T3490"/>
          <cell r="U3490"/>
        </row>
        <row r="3491">
          <cell r="I3491" t="str">
            <v>Professional Fees as % of Total Gross Profit</v>
          </cell>
          <cell r="O3491"/>
          <cell r="P3491" t="str">
            <v>100-7905</v>
          </cell>
          <cell r="Q3491" t="str">
            <v>Admin &amp; Other</v>
          </cell>
          <cell r="R3491" t="str">
            <v>Admin &amp; OtherProfessional Fees as % of Total Gross Profit</v>
          </cell>
          <cell r="S3491"/>
          <cell r="T3491"/>
          <cell r="U3491"/>
        </row>
        <row r="3492">
          <cell r="I3492" t="str">
            <v>Professional Fees as % of Total Gross Profit</v>
          </cell>
          <cell r="O3492"/>
          <cell r="P3492" t="str">
            <v>110-7905</v>
          </cell>
          <cell r="Q3492" t="str">
            <v>Admin &amp; Other</v>
          </cell>
          <cell r="R3492" t="str">
            <v>Admin &amp; OtherProfessional Fees as % of Total Gross Profit</v>
          </cell>
          <cell r="S3492"/>
          <cell r="T3492"/>
          <cell r="U3492"/>
        </row>
        <row r="3493">
          <cell r="I3493" t="str">
            <v>Professional Fees as % of Total Gross Profit</v>
          </cell>
          <cell r="O3493"/>
          <cell r="P3493" t="str">
            <v>112-7905</v>
          </cell>
          <cell r="Q3493" t="str">
            <v>LEX Admin &amp; Other</v>
          </cell>
          <cell r="R3493" t="str">
            <v>LEX Admin &amp; OtherProfessional Fees as % of Total Gross Profit</v>
          </cell>
          <cell r="S3493"/>
          <cell r="T3493"/>
          <cell r="U3493"/>
        </row>
        <row r="3494">
          <cell r="I3494" t="str">
            <v>Professional Fees as % of Total Gross Profit</v>
          </cell>
          <cell r="O3494"/>
          <cell r="P3494" t="str">
            <v>120-7905</v>
          </cell>
          <cell r="Q3494" t="str">
            <v>Admin &amp; Other</v>
          </cell>
          <cell r="R3494" t="str">
            <v>Admin &amp; OtherProfessional Fees as % of Total Gross Profit</v>
          </cell>
          <cell r="S3494"/>
          <cell r="T3494"/>
          <cell r="U3494"/>
        </row>
        <row r="3495">
          <cell r="I3495" t="str">
            <v>Professional Fees as % of Total Gross Profit</v>
          </cell>
          <cell r="O3495"/>
          <cell r="P3495" t="str">
            <v>121-7905</v>
          </cell>
          <cell r="Q3495" t="str">
            <v>Admin &amp; Other</v>
          </cell>
          <cell r="R3495" t="str">
            <v>Admin &amp; OtherProfessional Fees as % of Total Gross Profit</v>
          </cell>
          <cell r="S3495"/>
          <cell r="T3495"/>
          <cell r="U3495"/>
        </row>
        <row r="3496">
          <cell r="I3496" t="str">
            <v>Professional Fees as % of Total Gross Profit</v>
          </cell>
          <cell r="O3496"/>
          <cell r="P3496" t="str">
            <v>122-7905</v>
          </cell>
          <cell r="Q3496" t="str">
            <v>LEX Admin &amp; Other</v>
          </cell>
          <cell r="R3496" t="str">
            <v>LEX Admin &amp; OtherProfessional Fees as % of Total Gross Profit</v>
          </cell>
          <cell r="S3496"/>
          <cell r="T3496"/>
          <cell r="U3496"/>
        </row>
        <row r="3497">
          <cell r="I3497" t="str">
            <v>Professional Fees as % of Total Gross Profit</v>
          </cell>
          <cell r="O3497"/>
          <cell r="P3497" t="str">
            <v>130-7905</v>
          </cell>
          <cell r="Q3497" t="str">
            <v>Admin &amp; Other</v>
          </cell>
          <cell r="R3497" t="str">
            <v>Admin &amp; OtherProfessional Fees as % of Total Gross Profit</v>
          </cell>
          <cell r="S3497"/>
          <cell r="T3497"/>
          <cell r="U3497"/>
        </row>
        <row r="3498">
          <cell r="I3498" t="str">
            <v>Professional Fees as % of Total Gross Profit</v>
          </cell>
          <cell r="O3498"/>
          <cell r="P3498" t="str">
            <v>132-7905</v>
          </cell>
          <cell r="Q3498" t="str">
            <v>LEX Admin &amp; Other</v>
          </cell>
          <cell r="R3498" t="str">
            <v>LEX Admin &amp; OtherProfessional Fees as % of Total Gross Profit</v>
          </cell>
          <cell r="S3498"/>
          <cell r="T3498"/>
          <cell r="U3498"/>
        </row>
        <row r="3499">
          <cell r="I3499" t="str">
            <v>Professional Fees as % of Total Gross Profit</v>
          </cell>
          <cell r="O3499"/>
          <cell r="P3499" t="str">
            <v>140-7905</v>
          </cell>
          <cell r="Q3499" t="str">
            <v>Admin &amp; Other</v>
          </cell>
          <cell r="R3499" t="str">
            <v>Admin &amp; OtherProfessional Fees as % of Total Gross Profit</v>
          </cell>
          <cell r="S3499"/>
          <cell r="T3499"/>
          <cell r="U3499"/>
        </row>
        <row r="3500">
          <cell r="I3500" t="str">
            <v>Professional Fees as % of Total Gross Profit</v>
          </cell>
          <cell r="O3500"/>
          <cell r="P3500" t="str">
            <v>142-7905</v>
          </cell>
          <cell r="Q3500" t="str">
            <v>LEX Admin &amp; Other</v>
          </cell>
          <cell r="R3500" t="str">
            <v>LEX Admin &amp; OtherProfessional Fees as % of Total Gross Profit</v>
          </cell>
          <cell r="S3500"/>
          <cell r="T3500"/>
          <cell r="U3500"/>
        </row>
        <row r="3501">
          <cell r="I3501" t="str">
            <v>Professional Fees as % of Total Gross Profit</v>
          </cell>
          <cell r="O3501"/>
          <cell r="P3501" t="str">
            <v>147-7905</v>
          </cell>
          <cell r="Q3501" t="str">
            <v>Admin &amp; Other</v>
          </cell>
          <cell r="R3501" t="str">
            <v>Admin &amp; OtherProfessional Fees as % of Total Gross Profit</v>
          </cell>
          <cell r="S3501"/>
          <cell r="T3501"/>
          <cell r="U3501"/>
        </row>
        <row r="3502">
          <cell r="I3502" t="str">
            <v>Professional Fees as % of Total Gross Profit</v>
          </cell>
          <cell r="O3502"/>
          <cell r="P3502" t="str">
            <v>150-7905</v>
          </cell>
          <cell r="Q3502" t="str">
            <v>LEX Admin &amp; Other</v>
          </cell>
          <cell r="R3502" t="str">
            <v>LEX Admin &amp; OtherProfessional Fees as % of Total Gross Profit</v>
          </cell>
          <cell r="S3502"/>
          <cell r="T3502"/>
          <cell r="U3502"/>
        </row>
        <row r="3503">
          <cell r="I3503" t="str">
            <v>Professional Fees as % of Total Gross Profit</v>
          </cell>
          <cell r="O3503"/>
          <cell r="P3503" t="str">
            <v>160-7905</v>
          </cell>
          <cell r="Q3503" t="str">
            <v>Admin &amp; Other</v>
          </cell>
          <cell r="R3503" t="str">
            <v>Admin &amp; OtherProfessional Fees as % of Total Gross Profit</v>
          </cell>
          <cell r="S3503"/>
          <cell r="T3503"/>
          <cell r="U3503"/>
        </row>
        <row r="3504">
          <cell r="I3504" t="str">
            <v>Professional Fees as % of Total Gross Profit</v>
          </cell>
          <cell r="O3504"/>
          <cell r="P3504" t="str">
            <v>162-7905</v>
          </cell>
          <cell r="Q3504" t="str">
            <v>LEX Admin &amp; Other</v>
          </cell>
          <cell r="R3504" t="str">
            <v>LEX Admin &amp; OtherProfessional Fees as % of Total Gross Profit</v>
          </cell>
          <cell r="S3504"/>
          <cell r="T3504"/>
          <cell r="U3504"/>
        </row>
        <row r="3505">
          <cell r="I3505" t="str">
            <v>Professional Fees as % of Total Gross Profit</v>
          </cell>
          <cell r="O3505"/>
          <cell r="P3505" t="str">
            <v>190-7905</v>
          </cell>
          <cell r="Q3505" t="str">
            <v>Admin &amp; Other</v>
          </cell>
          <cell r="R3505" t="str">
            <v>Admin &amp; OtherProfessional Fees as % of Total Gross Profit</v>
          </cell>
          <cell r="S3505"/>
          <cell r="T3505"/>
          <cell r="U3505"/>
        </row>
        <row r="3506">
          <cell r="I3506" t="str">
            <v>Professional Fees as % of Total Gross Profit</v>
          </cell>
          <cell r="O3506"/>
          <cell r="P3506" t="str">
            <v>200-7905</v>
          </cell>
          <cell r="Q3506" t="str">
            <v>Admin &amp; Other</v>
          </cell>
          <cell r="R3506" t="str">
            <v>Admin &amp; OtherProfessional Fees as % of Total Gross Profit</v>
          </cell>
          <cell r="S3506"/>
          <cell r="T3506"/>
          <cell r="U3506"/>
        </row>
        <row r="3507">
          <cell r="I3507" t="str">
            <v>Professional Fees as % of Total Gross Profit</v>
          </cell>
          <cell r="O3507"/>
          <cell r="P3507" t="str">
            <v>210-7905</v>
          </cell>
          <cell r="Q3507" t="str">
            <v>Admin &amp; Other</v>
          </cell>
          <cell r="R3507" t="str">
            <v>Admin &amp; OtherProfessional Fees as % of Total Gross Profit</v>
          </cell>
          <cell r="S3507"/>
          <cell r="T3507"/>
          <cell r="U3507"/>
        </row>
        <row r="3508">
          <cell r="I3508" t="str">
            <v>Professional Fees as % of Total Gross Profit</v>
          </cell>
          <cell r="O3508"/>
          <cell r="P3508" t="str">
            <v>220-7905</v>
          </cell>
          <cell r="Q3508" t="str">
            <v>Admin &amp; Other</v>
          </cell>
          <cell r="R3508" t="str">
            <v>Admin &amp; OtherProfessional Fees as % of Total Gross Profit</v>
          </cell>
          <cell r="S3508"/>
          <cell r="T3508"/>
          <cell r="U3508"/>
        </row>
        <row r="3509">
          <cell r="I3509" t="str">
            <v>Professional Fees as % of Total Gross Profit</v>
          </cell>
          <cell r="O3509"/>
          <cell r="P3509" t="str">
            <v>221-7905</v>
          </cell>
          <cell r="Q3509" t="str">
            <v>Admin &amp; Other</v>
          </cell>
          <cell r="R3509" t="str">
            <v>Admin &amp; OtherProfessional Fees as % of Total Gross Profit</v>
          </cell>
          <cell r="S3509"/>
          <cell r="T3509"/>
          <cell r="U3509"/>
        </row>
        <row r="3510">
          <cell r="I3510" t="str">
            <v>Professional Fees as % of Total Gross Profit</v>
          </cell>
          <cell r="O3510"/>
          <cell r="P3510" t="str">
            <v>230-7905</v>
          </cell>
          <cell r="Q3510" t="str">
            <v>Admin &amp; Other</v>
          </cell>
          <cell r="R3510" t="str">
            <v>Admin &amp; OtherProfessional Fees as % of Total Gross Profit</v>
          </cell>
          <cell r="S3510"/>
          <cell r="T3510"/>
          <cell r="U3510"/>
        </row>
        <row r="3511">
          <cell r="I3511" t="str">
            <v>Professional Fees as % of Total Gross Profit</v>
          </cell>
          <cell r="O3511"/>
          <cell r="P3511" t="str">
            <v>240-7905</v>
          </cell>
          <cell r="Q3511" t="str">
            <v>Admin &amp; Other</v>
          </cell>
          <cell r="R3511" t="str">
            <v>Admin &amp; OtherProfessional Fees as % of Total Gross Profit</v>
          </cell>
          <cell r="S3511"/>
          <cell r="T3511"/>
          <cell r="U3511"/>
        </row>
        <row r="3512">
          <cell r="I3512" t="str">
            <v>Professional Fees as % of Total Gross Profit</v>
          </cell>
          <cell r="O3512"/>
          <cell r="P3512" t="str">
            <v>260-7905</v>
          </cell>
          <cell r="Q3512" t="str">
            <v>Admin &amp; Other</v>
          </cell>
          <cell r="R3512" t="str">
            <v>Admin &amp; OtherProfessional Fees as % of Total Gross Profit</v>
          </cell>
          <cell r="S3512"/>
          <cell r="T3512"/>
          <cell r="U3512"/>
        </row>
        <row r="3513">
          <cell r="I3513" t="str">
            <v>Professional Fees as % of Total Gross Profit</v>
          </cell>
          <cell r="O3513"/>
          <cell r="P3513" t="str">
            <v>300-7905</v>
          </cell>
          <cell r="Q3513" t="str">
            <v>Admin &amp; Other</v>
          </cell>
          <cell r="R3513" t="str">
            <v>Admin &amp; OtherProfessional Fees as % of Total Gross Profit</v>
          </cell>
          <cell r="S3513"/>
          <cell r="T3513"/>
          <cell r="U3513"/>
        </row>
        <row r="3514">
          <cell r="I3514" t="str">
            <v>Professional Fees as % of Total Gross Profit</v>
          </cell>
          <cell r="O3514"/>
          <cell r="P3514" t="str">
            <v>310-7905</v>
          </cell>
          <cell r="Q3514" t="str">
            <v>Admin &amp; Other</v>
          </cell>
          <cell r="R3514" t="str">
            <v>Admin &amp; OtherProfessional Fees as % of Total Gross Profit</v>
          </cell>
          <cell r="S3514"/>
          <cell r="T3514"/>
          <cell r="U3514"/>
        </row>
        <row r="3515">
          <cell r="I3515" t="str">
            <v>Professional Fees as % of Total Gross Profit</v>
          </cell>
          <cell r="O3515"/>
          <cell r="P3515" t="str">
            <v>321-7905</v>
          </cell>
          <cell r="Q3515" t="str">
            <v>Admin &amp; Other</v>
          </cell>
          <cell r="R3515" t="str">
            <v>Admin &amp; OtherProfessional Fees as % of Total Gross Profit</v>
          </cell>
          <cell r="S3515"/>
          <cell r="T3515"/>
          <cell r="U3515"/>
        </row>
        <row r="3516">
          <cell r="I3516" t="str">
            <v>Professional Fees as % of Total Gross Profit</v>
          </cell>
          <cell r="O3516"/>
          <cell r="P3516" t="str">
            <v>330-7905</v>
          </cell>
          <cell r="Q3516" t="str">
            <v>Admin &amp; Other</v>
          </cell>
          <cell r="R3516" t="str">
            <v>Admin &amp; OtherProfessional Fees as % of Total Gross Profit</v>
          </cell>
          <cell r="S3516"/>
          <cell r="T3516"/>
          <cell r="U3516"/>
        </row>
        <row r="3517">
          <cell r="I3517" t="str">
            <v>Professional Fees as % of Total Gross Profit</v>
          </cell>
          <cell r="O3517"/>
          <cell r="P3517" t="str">
            <v>340-7905</v>
          </cell>
          <cell r="Q3517" t="str">
            <v>Admin &amp; Other</v>
          </cell>
          <cell r="R3517" t="str">
            <v>Admin &amp; OtherProfessional Fees as % of Total Gross Profit</v>
          </cell>
          <cell r="S3517"/>
          <cell r="T3517"/>
          <cell r="U3517"/>
        </row>
        <row r="3518">
          <cell r="I3518" t="str">
            <v>Professional Fees as % of Total Gross Profit</v>
          </cell>
          <cell r="O3518"/>
          <cell r="P3518" t="str">
            <v>360-7905</v>
          </cell>
          <cell r="Q3518" t="str">
            <v>Admin &amp; Other</v>
          </cell>
          <cell r="R3518" t="str">
            <v>Admin &amp; OtherProfessional Fees as % of Total Gross Profit</v>
          </cell>
          <cell r="S3518"/>
          <cell r="T3518"/>
          <cell r="U3518"/>
        </row>
        <row r="3519">
          <cell r="I3519" t="str">
            <v>Professional Fees as % of Total Gross Profit</v>
          </cell>
          <cell r="O3519"/>
          <cell r="P3519" t="str">
            <v>400-7905</v>
          </cell>
          <cell r="Q3519" t="str">
            <v>Admin &amp; Other</v>
          </cell>
          <cell r="R3519" t="str">
            <v>Admin &amp; OtherProfessional Fees as % of Total Gross Profit</v>
          </cell>
          <cell r="S3519"/>
          <cell r="T3519"/>
          <cell r="U3519"/>
        </row>
        <row r="3520">
          <cell r="I3520" t="str">
            <v>Professional Fees as % of Total Gross Profit</v>
          </cell>
          <cell r="O3520"/>
          <cell r="P3520" t="str">
            <v>410-7905</v>
          </cell>
          <cell r="Q3520" t="str">
            <v>Admin &amp; Other</v>
          </cell>
          <cell r="R3520" t="str">
            <v>Admin &amp; OtherProfessional Fees as % of Total Gross Profit</v>
          </cell>
          <cell r="S3520"/>
          <cell r="T3520"/>
          <cell r="U3520"/>
        </row>
        <row r="3521">
          <cell r="I3521" t="str">
            <v>Professional Fees as % of Total Gross Profit</v>
          </cell>
          <cell r="O3521"/>
          <cell r="P3521" t="str">
            <v>420-7905</v>
          </cell>
          <cell r="Q3521" t="str">
            <v>Admin &amp; Other</v>
          </cell>
          <cell r="R3521" t="str">
            <v>Admin &amp; OtherProfessional Fees as % of Total Gross Profit</v>
          </cell>
          <cell r="S3521"/>
          <cell r="T3521"/>
          <cell r="U3521"/>
        </row>
        <row r="3522">
          <cell r="I3522" t="str">
            <v>Professional Fees as % of Total Gross Profit</v>
          </cell>
          <cell r="O3522"/>
          <cell r="P3522" t="str">
            <v>421-7905</v>
          </cell>
          <cell r="Q3522" t="str">
            <v>Admin &amp; Other</v>
          </cell>
          <cell r="R3522" t="str">
            <v>Admin &amp; OtherProfessional Fees as % of Total Gross Profit</v>
          </cell>
          <cell r="S3522"/>
          <cell r="T3522"/>
          <cell r="U3522"/>
        </row>
        <row r="3523">
          <cell r="I3523" t="str">
            <v>Professional Fees as % of Total Gross Profit</v>
          </cell>
          <cell r="O3523"/>
          <cell r="P3523" t="str">
            <v>430-7905</v>
          </cell>
          <cell r="Q3523" t="str">
            <v>Admin &amp; Other</v>
          </cell>
          <cell r="R3523" t="str">
            <v>Admin &amp; OtherProfessional Fees as % of Total Gross Profit</v>
          </cell>
          <cell r="S3523"/>
          <cell r="T3523"/>
          <cell r="U3523"/>
        </row>
        <row r="3524">
          <cell r="I3524" t="str">
            <v>Professional Fees as % of Total Gross Profit</v>
          </cell>
          <cell r="O3524"/>
          <cell r="P3524" t="str">
            <v>440-7905</v>
          </cell>
          <cell r="Q3524" t="str">
            <v>Admin &amp; Other</v>
          </cell>
          <cell r="R3524" t="str">
            <v>Admin &amp; OtherProfessional Fees as % of Total Gross Profit</v>
          </cell>
          <cell r="S3524"/>
          <cell r="T3524"/>
          <cell r="U3524"/>
        </row>
        <row r="3525">
          <cell r="I3525" t="str">
            <v>Professional Fees as % of Total Gross Profit</v>
          </cell>
          <cell r="O3525"/>
          <cell r="P3525" t="str">
            <v>460-7905</v>
          </cell>
          <cell r="Q3525" t="str">
            <v>Admin &amp; Other</v>
          </cell>
          <cell r="R3525" t="str">
            <v>Admin &amp; OtherProfessional Fees as % of Total Gross Profit</v>
          </cell>
          <cell r="S3525"/>
          <cell r="T3525"/>
          <cell r="U3525"/>
        </row>
        <row r="3526">
          <cell r="I3526" t="str">
            <v>Professional Fees as % of Total Gross Profit</v>
          </cell>
          <cell r="O3526"/>
          <cell r="P3526" t="str">
            <v>935-7905</v>
          </cell>
          <cell r="Q3526" t="str">
            <v>LEX Admin &amp; Other</v>
          </cell>
          <cell r="R3526" t="str">
            <v>LEX Admin &amp; OtherProfessional Fees as % of Total Gross Profit</v>
          </cell>
          <cell r="S3526"/>
          <cell r="T3526"/>
          <cell r="U3526"/>
        </row>
        <row r="3527">
          <cell r="I3527" t="str">
            <v>Professional Fees as % of Total Gross Profit</v>
          </cell>
          <cell r="O3527"/>
          <cell r="P3527" t="str">
            <v>936-7905</v>
          </cell>
          <cell r="Q3527" t="str">
            <v>LEX Admin &amp; Other</v>
          </cell>
          <cell r="R3527" t="str">
            <v>LEX Admin &amp; OtherProfessional Fees as % of Total Gross Profit</v>
          </cell>
          <cell r="S3527"/>
          <cell r="T3527"/>
          <cell r="U3527"/>
        </row>
        <row r="3528">
          <cell r="I3528" t="str">
            <v>Other Expenses as % of Sales</v>
          </cell>
          <cell r="O3528"/>
          <cell r="P3528" t="str">
            <v>240-7910</v>
          </cell>
          <cell r="Q3528" t="str">
            <v>Service</v>
          </cell>
          <cell r="R3528" t="str">
            <v>ServiceOther Expenses as % of Sales</v>
          </cell>
          <cell r="S3528"/>
          <cell r="T3528"/>
          <cell r="U3528"/>
        </row>
        <row r="3529">
          <cell r="I3529" t="str">
            <v>Advertising per retail</v>
          </cell>
          <cell r="O3529"/>
          <cell r="P3529" t="str">
            <v>120-7910</v>
          </cell>
          <cell r="Q3529" t="str">
            <v>Used Vehicle</v>
          </cell>
          <cell r="R3529" t="str">
            <v>Used VehicleAdvertising per retail</v>
          </cell>
          <cell r="S3529"/>
          <cell r="T3529"/>
          <cell r="U3529"/>
        </row>
        <row r="3530">
          <cell r="I3530" t="str">
            <v>Advertising per retail</v>
          </cell>
          <cell r="O3530"/>
          <cell r="P3530" t="str">
            <v>210-7910</v>
          </cell>
          <cell r="Q3530" t="str">
            <v>Used Vehicle</v>
          </cell>
          <cell r="R3530" t="str">
            <v>Used VehicleAdvertising per retail</v>
          </cell>
          <cell r="S3530"/>
          <cell r="T3530"/>
          <cell r="U3530"/>
        </row>
        <row r="3531">
          <cell r="I3531" t="str">
            <v>Other Expenses per vehicle retailed</v>
          </cell>
          <cell r="O3531"/>
          <cell r="P3531" t="str">
            <v>160-7910</v>
          </cell>
          <cell r="Q3531" t="str">
            <v>F&amp;I</v>
          </cell>
          <cell r="R3531" t="str">
            <v>F&amp;IOther Expenses per vehicle retailed</v>
          </cell>
          <cell r="S3531"/>
          <cell r="T3531"/>
          <cell r="U3531"/>
        </row>
        <row r="3532">
          <cell r="I3532" t="str">
            <v>Other Expenses as % of Sales</v>
          </cell>
          <cell r="O3532"/>
          <cell r="P3532" t="str">
            <v>230-7910</v>
          </cell>
          <cell r="Q3532" t="str">
            <v>Parts</v>
          </cell>
          <cell r="R3532" t="str">
            <v>PartsOther Expenses as % of Sales</v>
          </cell>
          <cell r="S3532"/>
          <cell r="T3532"/>
          <cell r="U3532"/>
        </row>
        <row r="3533">
          <cell r="I3533" t="str">
            <v>Advertising per retail</v>
          </cell>
          <cell r="O3533"/>
          <cell r="P3533" t="str">
            <v>220-7910</v>
          </cell>
          <cell r="Q3533" t="str">
            <v>Used Vehicle</v>
          </cell>
          <cell r="R3533" t="str">
            <v>Used VehicleAdvertising per retail</v>
          </cell>
          <cell r="S3533"/>
          <cell r="T3533"/>
          <cell r="U3533"/>
        </row>
        <row r="3534">
          <cell r="I3534" t="str">
            <v>Other Expenses as % of Sales</v>
          </cell>
          <cell r="O3534"/>
          <cell r="P3534" t="str">
            <v>340-7910</v>
          </cell>
          <cell r="Q3534" t="str">
            <v>Service</v>
          </cell>
          <cell r="R3534" t="str">
            <v>ServiceOther Expenses as % of Sales</v>
          </cell>
          <cell r="S3534"/>
          <cell r="T3534"/>
          <cell r="U3534"/>
        </row>
        <row r="3535">
          <cell r="I3535" t="str">
            <v>Other Expenses as % of Sales</v>
          </cell>
          <cell r="O3535"/>
          <cell r="P3535" t="str">
            <v>936-7910</v>
          </cell>
          <cell r="Q3535" t="str">
            <v>Bridgestone</v>
          </cell>
          <cell r="R3535" t="str">
            <v>BridgestoneOther Expenses as % of Sales</v>
          </cell>
          <cell r="S3535"/>
          <cell r="T3535"/>
          <cell r="U3535"/>
        </row>
        <row r="3536">
          <cell r="I3536" t="str">
            <v>Other Expenses as % of Sales</v>
          </cell>
          <cell r="O3536"/>
          <cell r="P3536" t="str">
            <v>935-7910</v>
          </cell>
          <cell r="Q3536" t="str">
            <v>Bridgestone</v>
          </cell>
          <cell r="R3536" t="str">
            <v>BridgestoneOther Expenses as % of Sales</v>
          </cell>
          <cell r="S3536"/>
          <cell r="T3536"/>
          <cell r="U3536"/>
        </row>
        <row r="3537">
          <cell r="I3537" t="str">
            <v>Other Overheads as % of Total Gross Profit</v>
          </cell>
          <cell r="O3537"/>
          <cell r="P3537" t="str">
            <v>190-7910</v>
          </cell>
          <cell r="Q3537" t="str">
            <v>Admin &amp; Other</v>
          </cell>
          <cell r="R3537" t="str">
            <v>Admin &amp; OtherOther Overheads as % of Total Gross Profit</v>
          </cell>
          <cell r="S3537"/>
          <cell r="T3537"/>
          <cell r="U3537"/>
        </row>
        <row r="3538">
          <cell r="I3538" t="str">
            <v>Other Expenses per vehicle retailed</v>
          </cell>
          <cell r="O3538"/>
          <cell r="P3538" t="str">
            <v>162-7910</v>
          </cell>
          <cell r="Q3538" t="str">
            <v>LEX F&amp;I</v>
          </cell>
          <cell r="R3538" t="str">
            <v>LEX F&amp;IOther Expenses per vehicle retailed</v>
          </cell>
          <cell r="S3538"/>
          <cell r="T3538"/>
          <cell r="U3538"/>
        </row>
        <row r="3539">
          <cell r="I3539" t="str">
            <v>Other Expenses per vehicle retailed</v>
          </cell>
          <cell r="O3539"/>
          <cell r="P3539" t="str">
            <v>260-7910</v>
          </cell>
          <cell r="Q3539" t="str">
            <v>F&amp;I</v>
          </cell>
          <cell r="R3539" t="str">
            <v>F&amp;IOther Expenses per vehicle retailed</v>
          </cell>
          <cell r="S3539"/>
          <cell r="T3539"/>
          <cell r="U3539"/>
        </row>
        <row r="3540">
          <cell r="I3540" t="str">
            <v>Other Expenses per vehicle retailed</v>
          </cell>
          <cell r="O3540"/>
          <cell r="P3540" t="str">
            <v>460-7910</v>
          </cell>
          <cell r="Q3540" t="str">
            <v>F&amp;I</v>
          </cell>
          <cell r="R3540" t="str">
            <v>F&amp;IOther Expenses per vehicle retailed</v>
          </cell>
          <cell r="S3540"/>
          <cell r="T3540"/>
          <cell r="U3540"/>
        </row>
        <row r="3541">
          <cell r="I3541" t="str">
            <v>Other Expenses per vehicle retailed</v>
          </cell>
          <cell r="O3541"/>
          <cell r="P3541" t="str">
            <v>360-7910</v>
          </cell>
          <cell r="Q3541" t="str">
            <v>F&amp;I</v>
          </cell>
          <cell r="R3541" t="str">
            <v>F&amp;IOther Expenses per vehicle retailed</v>
          </cell>
          <cell r="S3541"/>
          <cell r="T3541"/>
          <cell r="U3541"/>
        </row>
        <row r="3542">
          <cell r="I3542" t="str">
            <v>Advertising per retail</v>
          </cell>
          <cell r="O3542"/>
          <cell r="P3542" t="str">
            <v>122-7910</v>
          </cell>
          <cell r="Q3542" t="str">
            <v>LEX Used Vehicle</v>
          </cell>
          <cell r="R3542" t="str">
            <v>LEX Used VehicleAdvertising per retail</v>
          </cell>
          <cell r="S3542"/>
          <cell r="T3542"/>
          <cell r="U3542"/>
        </row>
        <row r="3543">
          <cell r="I3543" t="str">
            <v>Advertising p.u.</v>
          </cell>
          <cell r="O3543"/>
          <cell r="P3543" t="str">
            <v>100-7910</v>
          </cell>
          <cell r="Q3543" t="str">
            <v>New Vehicle</v>
          </cell>
          <cell r="R3543" t="str">
            <v>New VehicleAdvertising p.u.</v>
          </cell>
          <cell r="S3543"/>
          <cell r="T3543"/>
          <cell r="U3543"/>
        </row>
        <row r="3544">
          <cell r="I3544" t="str">
            <v>Other Income per NV unit</v>
          </cell>
          <cell r="O3544"/>
          <cell r="P3544" t="str">
            <v>200-8500</v>
          </cell>
          <cell r="Q3544" t="str">
            <v>New Vehicle</v>
          </cell>
          <cell r="R3544" t="str">
            <v>New VehicleOther Income per NV unit</v>
          </cell>
          <cell r="S3544"/>
          <cell r="T3544"/>
          <cell r="U3544"/>
        </row>
        <row r="3545">
          <cell r="I3545" t="str">
            <v>Other Income per NV unit</v>
          </cell>
          <cell r="O3545"/>
          <cell r="P3545" t="str">
            <v>210-8500</v>
          </cell>
          <cell r="Q3545" t="str">
            <v>New Vehicle</v>
          </cell>
          <cell r="R3545" t="str">
            <v>New VehicleOther Income per NV unit</v>
          </cell>
          <cell r="S3545"/>
          <cell r="T3545"/>
          <cell r="U3545"/>
        </row>
        <row r="3546">
          <cell r="I3546" t="str">
            <v>Other Expenses as % of Sales</v>
          </cell>
          <cell r="O3546"/>
          <cell r="P3546" t="str">
            <v>430-7910</v>
          </cell>
          <cell r="Q3546" t="str">
            <v>Parts</v>
          </cell>
          <cell r="R3546" t="str">
            <v>PartsOther Expenses as % of Sales</v>
          </cell>
          <cell r="S3546"/>
          <cell r="T3546"/>
          <cell r="U3546"/>
        </row>
        <row r="3547">
          <cell r="I3547" t="str">
            <v>Other Expenses as % of Sales</v>
          </cell>
          <cell r="O3547"/>
          <cell r="P3547" t="str">
            <v>330-7910</v>
          </cell>
          <cell r="Q3547" t="str">
            <v>Parts</v>
          </cell>
          <cell r="R3547" t="str">
            <v>PartsOther Expenses as % of Sales</v>
          </cell>
          <cell r="S3547"/>
          <cell r="T3547"/>
          <cell r="U3547"/>
        </row>
        <row r="3548">
          <cell r="I3548" t="str">
            <v>Other Expenses as % of Sales</v>
          </cell>
          <cell r="O3548"/>
          <cell r="P3548" t="str">
            <v>440-7910</v>
          </cell>
          <cell r="Q3548" t="str">
            <v>Service</v>
          </cell>
          <cell r="R3548" t="str">
            <v>ServiceOther Expenses as % of Sales</v>
          </cell>
          <cell r="S3548"/>
          <cell r="T3548"/>
          <cell r="U3548"/>
        </row>
        <row r="3549">
          <cell r="I3549" t="str">
            <v>Other Expenses as % of Sales</v>
          </cell>
          <cell r="O3549"/>
          <cell r="P3549" t="str">
            <v>147-7910</v>
          </cell>
          <cell r="Q3549" t="str">
            <v>Service</v>
          </cell>
          <cell r="R3549" t="str">
            <v>ServiceOther Expenses as % of Sales</v>
          </cell>
          <cell r="S3549"/>
          <cell r="T3549"/>
          <cell r="U3549"/>
        </row>
        <row r="3550">
          <cell r="I3550" t="str">
            <v>Advertising per retail</v>
          </cell>
          <cell r="O3550"/>
          <cell r="P3550" t="str">
            <v>221-7910</v>
          </cell>
          <cell r="Q3550" t="str">
            <v>Used Vehicle</v>
          </cell>
          <cell r="R3550" t="str">
            <v>Used VehicleAdvertising per retail</v>
          </cell>
          <cell r="S3550"/>
          <cell r="T3550"/>
          <cell r="U3550"/>
        </row>
        <row r="3551">
          <cell r="I3551" t="str">
            <v>Advertising per retail</v>
          </cell>
          <cell r="O3551"/>
          <cell r="P3551" t="str">
            <v>410-7910</v>
          </cell>
          <cell r="Q3551" t="str">
            <v>Used Vehicle</v>
          </cell>
          <cell r="R3551" t="str">
            <v>Used VehicleAdvertising per retail</v>
          </cell>
          <cell r="S3551"/>
          <cell r="T3551"/>
          <cell r="U3551"/>
        </row>
        <row r="3552">
          <cell r="I3552" t="str">
            <v>Advertising per retail</v>
          </cell>
          <cell r="O3552"/>
          <cell r="P3552" t="str">
            <v>420-7910</v>
          </cell>
          <cell r="Q3552" t="str">
            <v>Used Vehicle</v>
          </cell>
          <cell r="R3552" t="str">
            <v>Used VehicleAdvertising per retail</v>
          </cell>
          <cell r="S3552"/>
          <cell r="T3552"/>
          <cell r="U3552"/>
        </row>
        <row r="3553">
          <cell r="I3553" t="str">
            <v>Advertising per retail</v>
          </cell>
          <cell r="O3553"/>
          <cell r="P3553" t="str">
            <v>421-7910</v>
          </cell>
          <cell r="Q3553" t="str">
            <v>Used Vehicle</v>
          </cell>
          <cell r="R3553" t="str">
            <v>Used VehicleAdvertising per retail</v>
          </cell>
          <cell r="S3553"/>
          <cell r="T3553"/>
          <cell r="U3553"/>
        </row>
        <row r="3554">
          <cell r="I3554" t="str">
            <v>Advertising per retail</v>
          </cell>
          <cell r="O3554"/>
          <cell r="P3554" t="str">
            <v>310-7910</v>
          </cell>
          <cell r="Q3554" t="str">
            <v>Used Vehicle</v>
          </cell>
          <cell r="R3554" t="str">
            <v>Used VehicleAdvertising per retail</v>
          </cell>
          <cell r="S3554"/>
          <cell r="T3554"/>
          <cell r="U3554"/>
        </row>
        <row r="3555">
          <cell r="I3555" t="str">
            <v>Advertising per retail</v>
          </cell>
          <cell r="O3555"/>
          <cell r="P3555" t="str">
            <v>321-7910</v>
          </cell>
          <cell r="Q3555" t="str">
            <v>Used Vehicle</v>
          </cell>
          <cell r="R3555" t="str">
            <v>Used VehicleAdvertising per retail</v>
          </cell>
          <cell r="S3555"/>
          <cell r="T3555"/>
          <cell r="U3555"/>
        </row>
        <row r="3556">
          <cell r="I3556" t="str">
            <v>Advertising per retail</v>
          </cell>
          <cell r="O3556"/>
          <cell r="P3556" t="str">
            <v>121-7910</v>
          </cell>
          <cell r="Q3556" t="str">
            <v>Used Vehicle</v>
          </cell>
          <cell r="R3556" t="str">
            <v>Used VehicleAdvertising per retail</v>
          </cell>
          <cell r="S3556"/>
          <cell r="T3556"/>
          <cell r="U3556"/>
        </row>
        <row r="3557">
          <cell r="I3557" t="str">
            <v>Other Expenses as % of Sales</v>
          </cell>
          <cell r="O3557"/>
          <cell r="P3557" t="str">
            <v>130-7910</v>
          </cell>
          <cell r="Q3557" t="str">
            <v>Parts</v>
          </cell>
          <cell r="R3557" t="str">
            <v>PartsOther Expenses as % of Sales</v>
          </cell>
          <cell r="S3557"/>
          <cell r="T3557"/>
          <cell r="U3557"/>
        </row>
        <row r="3558">
          <cell r="I3558" t="str">
            <v>Other Expenses as % of Sales</v>
          </cell>
          <cell r="O3558"/>
          <cell r="P3558" t="str">
            <v>132-7910</v>
          </cell>
          <cell r="Q3558" t="str">
            <v>LEX Parts</v>
          </cell>
          <cell r="R3558" t="str">
            <v>LEX PartsOther Expenses as % of Sales</v>
          </cell>
          <cell r="S3558"/>
          <cell r="T3558"/>
          <cell r="U3558"/>
        </row>
        <row r="3559">
          <cell r="I3559" t="str">
            <v>Other Expenses as % of Sales</v>
          </cell>
          <cell r="O3559"/>
          <cell r="P3559" t="str">
            <v>140-7910</v>
          </cell>
          <cell r="Q3559" t="str">
            <v>Service</v>
          </cell>
          <cell r="R3559" t="str">
            <v>ServiceOther Expenses as % of Sales</v>
          </cell>
          <cell r="S3559"/>
          <cell r="T3559"/>
          <cell r="U3559"/>
        </row>
        <row r="3560">
          <cell r="I3560" t="str">
            <v>Other Expenses as % of Sales</v>
          </cell>
          <cell r="O3560"/>
          <cell r="P3560" t="str">
            <v>142-7910</v>
          </cell>
          <cell r="Q3560" t="str">
            <v>Lex Service</v>
          </cell>
          <cell r="R3560" t="str">
            <v>Lex ServiceOther Expenses as % of Sales</v>
          </cell>
          <cell r="S3560"/>
          <cell r="T3560"/>
          <cell r="U3560"/>
        </row>
        <row r="3561">
          <cell r="I3561" t="str">
            <v>Advertising per retail</v>
          </cell>
          <cell r="O3561"/>
          <cell r="P3561" t="str">
            <v>110-7910</v>
          </cell>
          <cell r="Q3561" t="str">
            <v>Used Vehicle</v>
          </cell>
          <cell r="R3561" t="str">
            <v>Used VehicleAdvertising per retail</v>
          </cell>
          <cell r="S3561"/>
          <cell r="T3561"/>
          <cell r="U3561"/>
        </row>
        <row r="3562">
          <cell r="I3562" t="str">
            <v>Other Income per NV unit</v>
          </cell>
          <cell r="O3562"/>
          <cell r="P3562" t="str">
            <v>400-8500</v>
          </cell>
          <cell r="Q3562" t="str">
            <v>New Vehicle</v>
          </cell>
          <cell r="R3562" t="str">
            <v>New VehicleOther Income per NV unit</v>
          </cell>
          <cell r="S3562"/>
          <cell r="T3562"/>
          <cell r="U3562"/>
        </row>
        <row r="3563">
          <cell r="I3563" t="str">
            <v>Other Income per NV unit</v>
          </cell>
          <cell r="O3563"/>
          <cell r="P3563" t="str">
            <v>410-8500</v>
          </cell>
          <cell r="Q3563" t="str">
            <v>New Vehicle</v>
          </cell>
          <cell r="R3563" t="str">
            <v>New VehicleOther Income per NV unit</v>
          </cell>
          <cell r="S3563"/>
          <cell r="T3563"/>
          <cell r="U3563"/>
        </row>
        <row r="3564">
          <cell r="I3564" t="str">
            <v>Other Overheads as % of Total Gross Profit</v>
          </cell>
          <cell r="O3564"/>
          <cell r="P3564" t="str">
            <v>936-7970</v>
          </cell>
          <cell r="Q3564" t="str">
            <v>LEX Admin &amp; Other</v>
          </cell>
          <cell r="R3564" t="str">
            <v>LEX Admin &amp; OtherOther Overheads as % of Total Gross Profit</v>
          </cell>
          <cell r="S3564"/>
          <cell r="T3564"/>
          <cell r="U3564"/>
        </row>
        <row r="3565">
          <cell r="I3565" t="str">
            <v>Other Overheads as % of Total Gross Profit</v>
          </cell>
          <cell r="O3565"/>
          <cell r="P3565" t="str">
            <v>935-7970</v>
          </cell>
          <cell r="Q3565" t="str">
            <v>LEX Admin &amp; Other</v>
          </cell>
          <cell r="R3565" t="str">
            <v>LEX Admin &amp; OtherOther Overheads as % of Total Gross Profit</v>
          </cell>
          <cell r="S3565"/>
          <cell r="T3565"/>
          <cell r="U3565"/>
        </row>
        <row r="3566">
          <cell r="I3566" t="str">
            <v xml:space="preserve">Staff Remuneration &amp; Benefits as % of Total Gross </v>
          </cell>
          <cell r="O3566"/>
          <cell r="P3566" t="str">
            <v>936-7975</v>
          </cell>
          <cell r="Q3566" t="str">
            <v>LEX Admin &amp; Other</v>
          </cell>
          <cell r="R3566" t="str">
            <v xml:space="preserve">LEX Admin &amp; OtherStaff Remuneration &amp; Benefits as % of Total Gross </v>
          </cell>
          <cell r="S3566"/>
          <cell r="T3566"/>
          <cell r="U3566"/>
        </row>
        <row r="3567">
          <cell r="I3567" t="str">
            <v xml:space="preserve">Staff Remuneration &amp; Benefits as % of Total Gross </v>
          </cell>
          <cell r="O3567"/>
          <cell r="P3567" t="str">
            <v>935-7975</v>
          </cell>
          <cell r="Q3567" t="str">
            <v>LEX Admin &amp; Other</v>
          </cell>
          <cell r="R3567" t="str">
            <v xml:space="preserve">LEX Admin &amp; OtherStaff Remuneration &amp; Benefits as % of Total Gross </v>
          </cell>
          <cell r="S3567"/>
          <cell r="T3567"/>
          <cell r="U3567"/>
        </row>
        <row r="3568">
          <cell r="I3568" t="str">
            <v xml:space="preserve">Staff Remuneration &amp; Benefits as % of Total Gross </v>
          </cell>
          <cell r="O3568"/>
          <cell r="P3568" t="str">
            <v>122-7975</v>
          </cell>
          <cell r="Q3568" t="str">
            <v>LEX Admin &amp; Other</v>
          </cell>
          <cell r="R3568" t="str">
            <v xml:space="preserve">LEX Admin &amp; OtherStaff Remuneration &amp; Benefits as % of Total Gross </v>
          </cell>
          <cell r="S3568"/>
          <cell r="T3568"/>
          <cell r="U3568"/>
        </row>
        <row r="3569">
          <cell r="I3569" t="str">
            <v xml:space="preserve">Staff Remuneration &amp; Benefits as % of Total Gross </v>
          </cell>
          <cell r="O3569"/>
          <cell r="P3569" t="str">
            <v>162-7975</v>
          </cell>
          <cell r="Q3569" t="str">
            <v>LEX Admin &amp; Other</v>
          </cell>
          <cell r="R3569" t="str">
            <v xml:space="preserve">LEX Admin &amp; OtherStaff Remuneration &amp; Benefits as % of Total Gross </v>
          </cell>
          <cell r="S3569"/>
          <cell r="T3569"/>
          <cell r="U3569"/>
        </row>
        <row r="3570">
          <cell r="I3570" t="str">
            <v xml:space="preserve">Staff Remuneration &amp; Benefits as % of Total Gross </v>
          </cell>
          <cell r="O3570"/>
          <cell r="P3570" t="str">
            <v>200-7975</v>
          </cell>
          <cell r="Q3570" t="str">
            <v>Admin &amp; Other</v>
          </cell>
          <cell r="R3570" t="str">
            <v xml:space="preserve">Admin &amp; OtherStaff Remuneration &amp; Benefits as % of Total Gross </v>
          </cell>
          <cell r="S3570"/>
          <cell r="T3570"/>
          <cell r="U3570"/>
        </row>
        <row r="3571">
          <cell r="I3571" t="str">
            <v xml:space="preserve">Staff Remuneration &amp; Benefits as % of Total Gross </v>
          </cell>
          <cell r="O3571"/>
          <cell r="P3571" t="str">
            <v>210-7975</v>
          </cell>
          <cell r="Q3571" t="str">
            <v>Admin &amp; Other</v>
          </cell>
          <cell r="R3571" t="str">
            <v xml:space="preserve">Admin &amp; OtherStaff Remuneration &amp; Benefits as % of Total Gross </v>
          </cell>
          <cell r="S3571"/>
          <cell r="T3571"/>
          <cell r="U3571"/>
        </row>
        <row r="3572">
          <cell r="I3572" t="str">
            <v xml:space="preserve">Staff Remuneration &amp; Benefits as % of Total Gross </v>
          </cell>
          <cell r="O3572"/>
          <cell r="P3572" t="str">
            <v>220-7975</v>
          </cell>
          <cell r="Q3572" t="str">
            <v>Admin &amp; Other</v>
          </cell>
          <cell r="R3572" t="str">
            <v xml:space="preserve">Admin &amp; OtherStaff Remuneration &amp; Benefits as % of Total Gross </v>
          </cell>
          <cell r="S3572"/>
          <cell r="T3572"/>
          <cell r="U3572"/>
        </row>
        <row r="3573">
          <cell r="I3573" t="str">
            <v xml:space="preserve">Staff Remuneration &amp; Benefits as % of Total Gross </v>
          </cell>
          <cell r="O3573"/>
          <cell r="P3573" t="str">
            <v>221-7975</v>
          </cell>
          <cell r="Q3573" t="str">
            <v>Admin &amp; Other</v>
          </cell>
          <cell r="R3573" t="str">
            <v xml:space="preserve">Admin &amp; OtherStaff Remuneration &amp; Benefits as % of Total Gross </v>
          </cell>
          <cell r="S3573"/>
          <cell r="T3573"/>
          <cell r="U3573"/>
        </row>
        <row r="3574">
          <cell r="I3574" t="str">
            <v xml:space="preserve">Staff Remuneration &amp; Benefits as % of Total Gross </v>
          </cell>
          <cell r="O3574"/>
          <cell r="P3574" t="str">
            <v>230-7975</v>
          </cell>
          <cell r="Q3574" t="str">
            <v>Admin &amp; Other</v>
          </cell>
          <cell r="R3574" t="str">
            <v xml:space="preserve">Admin &amp; OtherStaff Remuneration &amp; Benefits as % of Total Gross </v>
          </cell>
          <cell r="S3574"/>
          <cell r="T3574"/>
          <cell r="U3574"/>
        </row>
        <row r="3575">
          <cell r="I3575" t="str">
            <v xml:space="preserve">Staff Remuneration &amp; Benefits as % of Total Gross </v>
          </cell>
          <cell r="O3575"/>
          <cell r="P3575" t="str">
            <v>240-7975</v>
          </cell>
          <cell r="Q3575" t="str">
            <v>Admin &amp; Other</v>
          </cell>
          <cell r="R3575" t="str">
            <v xml:space="preserve">Admin &amp; OtherStaff Remuneration &amp; Benefits as % of Total Gross </v>
          </cell>
          <cell r="S3575"/>
          <cell r="T3575"/>
          <cell r="U3575"/>
        </row>
        <row r="3576">
          <cell r="I3576" t="str">
            <v xml:space="preserve">Staff Remuneration &amp; Benefits as % of Total Gross </v>
          </cell>
          <cell r="O3576"/>
          <cell r="P3576" t="str">
            <v>260-7975</v>
          </cell>
          <cell r="Q3576" t="str">
            <v>Admin &amp; Other</v>
          </cell>
          <cell r="R3576" t="str">
            <v xml:space="preserve">Admin &amp; OtherStaff Remuneration &amp; Benefits as % of Total Gross </v>
          </cell>
          <cell r="S3576"/>
          <cell r="T3576"/>
          <cell r="U3576"/>
        </row>
        <row r="3577">
          <cell r="I3577" t="str">
            <v xml:space="preserve">Staff Remuneration &amp; Benefits as % of Total Gross </v>
          </cell>
          <cell r="O3577"/>
          <cell r="P3577" t="str">
            <v>400-7975</v>
          </cell>
          <cell r="Q3577" t="str">
            <v>Admin &amp; Other</v>
          </cell>
          <cell r="R3577" t="str">
            <v xml:space="preserve">Admin &amp; OtherStaff Remuneration &amp; Benefits as % of Total Gross </v>
          </cell>
          <cell r="S3577"/>
          <cell r="T3577"/>
          <cell r="U3577"/>
        </row>
        <row r="3578">
          <cell r="I3578" t="str">
            <v xml:space="preserve">Staff Remuneration &amp; Benefits as % of Total Gross </v>
          </cell>
          <cell r="O3578"/>
          <cell r="P3578" t="str">
            <v>410-7975</v>
          </cell>
          <cell r="Q3578" t="str">
            <v>Admin &amp; Other</v>
          </cell>
          <cell r="R3578" t="str">
            <v xml:space="preserve">Admin &amp; OtherStaff Remuneration &amp; Benefits as % of Total Gross </v>
          </cell>
          <cell r="S3578"/>
          <cell r="T3578"/>
          <cell r="U3578"/>
        </row>
        <row r="3579">
          <cell r="I3579" t="str">
            <v xml:space="preserve">Staff Remuneration &amp; Benefits as % of Total Gross </v>
          </cell>
          <cell r="O3579"/>
          <cell r="P3579" t="str">
            <v>420-7975</v>
          </cell>
          <cell r="Q3579" t="str">
            <v>Admin &amp; Other</v>
          </cell>
          <cell r="R3579" t="str">
            <v xml:space="preserve">Admin &amp; OtherStaff Remuneration &amp; Benefits as % of Total Gross </v>
          </cell>
          <cell r="S3579"/>
          <cell r="T3579"/>
          <cell r="U3579"/>
        </row>
        <row r="3580">
          <cell r="I3580" t="str">
            <v xml:space="preserve">Staff Remuneration &amp; Benefits as % of Total Gross </v>
          </cell>
          <cell r="O3580"/>
          <cell r="P3580" t="str">
            <v>421-7975</v>
          </cell>
          <cell r="Q3580" t="str">
            <v>Admin &amp; Other</v>
          </cell>
          <cell r="R3580" t="str">
            <v xml:space="preserve">Admin &amp; OtherStaff Remuneration &amp; Benefits as % of Total Gross </v>
          </cell>
          <cell r="S3580"/>
          <cell r="T3580"/>
          <cell r="U3580"/>
        </row>
        <row r="3581">
          <cell r="I3581" t="str">
            <v xml:space="preserve">Staff Remuneration &amp; Benefits as % of Total Gross </v>
          </cell>
          <cell r="O3581"/>
          <cell r="P3581" t="str">
            <v>430-7975</v>
          </cell>
          <cell r="Q3581" t="str">
            <v>Admin &amp; Other</v>
          </cell>
          <cell r="R3581" t="str">
            <v xml:space="preserve">Admin &amp; OtherStaff Remuneration &amp; Benefits as % of Total Gross </v>
          </cell>
          <cell r="S3581"/>
          <cell r="T3581"/>
          <cell r="U3581"/>
        </row>
        <row r="3582">
          <cell r="I3582" t="str">
            <v xml:space="preserve">Staff Remuneration &amp; Benefits as % of Total Gross </v>
          </cell>
          <cell r="O3582"/>
          <cell r="P3582" t="str">
            <v>440-7975</v>
          </cell>
          <cell r="Q3582" t="str">
            <v>Admin &amp; Other</v>
          </cell>
          <cell r="R3582" t="str">
            <v xml:space="preserve">Admin &amp; OtherStaff Remuneration &amp; Benefits as % of Total Gross </v>
          </cell>
          <cell r="S3582"/>
          <cell r="T3582"/>
          <cell r="U3582"/>
        </row>
        <row r="3583">
          <cell r="I3583" t="str">
            <v xml:space="preserve">Staff Remuneration &amp; Benefits as % of Total Gross </v>
          </cell>
          <cell r="O3583"/>
          <cell r="P3583" t="str">
            <v>460-7975</v>
          </cell>
          <cell r="Q3583" t="str">
            <v>Admin &amp; Other</v>
          </cell>
          <cell r="R3583" t="str">
            <v xml:space="preserve">Admin &amp; OtherStaff Remuneration &amp; Benefits as % of Total Gross </v>
          </cell>
          <cell r="S3583"/>
          <cell r="T3583"/>
          <cell r="U3583"/>
        </row>
        <row r="3584">
          <cell r="I3584" t="str">
            <v xml:space="preserve">Staff Remuneration &amp; Benefits as % of Total Gross </v>
          </cell>
          <cell r="O3584"/>
          <cell r="P3584" t="str">
            <v>300-7975</v>
          </cell>
          <cell r="Q3584" t="str">
            <v>Admin &amp; Other</v>
          </cell>
          <cell r="R3584" t="str">
            <v xml:space="preserve">Admin &amp; OtherStaff Remuneration &amp; Benefits as % of Total Gross </v>
          </cell>
          <cell r="S3584"/>
          <cell r="T3584"/>
          <cell r="U3584"/>
        </row>
        <row r="3585">
          <cell r="I3585" t="str">
            <v xml:space="preserve">Staff Remuneration &amp; Benefits as % of Total Gross </v>
          </cell>
          <cell r="O3585"/>
          <cell r="P3585" t="str">
            <v>310-7975</v>
          </cell>
          <cell r="Q3585" t="str">
            <v>Admin &amp; Other</v>
          </cell>
          <cell r="R3585" t="str">
            <v xml:space="preserve">Admin &amp; OtherStaff Remuneration &amp; Benefits as % of Total Gross </v>
          </cell>
          <cell r="S3585"/>
          <cell r="T3585"/>
          <cell r="U3585"/>
        </row>
        <row r="3586">
          <cell r="I3586" t="str">
            <v xml:space="preserve">Staff Remuneration &amp; Benefits as % of Total Gross </v>
          </cell>
          <cell r="O3586"/>
          <cell r="P3586" t="str">
            <v>321-7975</v>
          </cell>
          <cell r="Q3586" t="str">
            <v>Admin &amp; Other</v>
          </cell>
          <cell r="R3586" t="str">
            <v xml:space="preserve">Admin &amp; OtherStaff Remuneration &amp; Benefits as % of Total Gross </v>
          </cell>
          <cell r="S3586"/>
          <cell r="T3586"/>
          <cell r="U3586"/>
        </row>
        <row r="3587">
          <cell r="I3587" t="str">
            <v xml:space="preserve">Staff Remuneration &amp; Benefits as % of Total Gross </v>
          </cell>
          <cell r="O3587"/>
          <cell r="P3587" t="str">
            <v>330-7975</v>
          </cell>
          <cell r="Q3587" t="str">
            <v>Admin &amp; Other</v>
          </cell>
          <cell r="R3587" t="str">
            <v xml:space="preserve">Admin &amp; OtherStaff Remuneration &amp; Benefits as % of Total Gross </v>
          </cell>
          <cell r="S3587"/>
          <cell r="T3587"/>
          <cell r="U3587"/>
        </row>
        <row r="3588">
          <cell r="I3588" t="str">
            <v xml:space="preserve">Staff Remuneration &amp; Benefits as % of Total Gross </v>
          </cell>
          <cell r="O3588"/>
          <cell r="P3588" t="str">
            <v>340-7975</v>
          </cell>
          <cell r="Q3588" t="str">
            <v>Admin &amp; Other</v>
          </cell>
          <cell r="R3588" t="str">
            <v xml:space="preserve">Admin &amp; OtherStaff Remuneration &amp; Benefits as % of Total Gross </v>
          </cell>
          <cell r="S3588"/>
          <cell r="T3588"/>
          <cell r="U3588"/>
        </row>
        <row r="3589">
          <cell r="I3589" t="str">
            <v xml:space="preserve">Staff Remuneration &amp; Benefits as % of Total Gross </v>
          </cell>
          <cell r="O3589"/>
          <cell r="P3589" t="str">
            <v>360-7975</v>
          </cell>
          <cell r="Q3589" t="str">
            <v>Admin &amp; Other</v>
          </cell>
          <cell r="R3589" t="str">
            <v xml:space="preserve">Admin &amp; OtherStaff Remuneration &amp; Benefits as % of Total Gross </v>
          </cell>
          <cell r="S3589"/>
          <cell r="T3589"/>
          <cell r="U3589"/>
        </row>
        <row r="3590">
          <cell r="I3590" t="str">
            <v xml:space="preserve">Staff Remuneration &amp; Benefits as % of Total Gross </v>
          </cell>
          <cell r="O3590"/>
          <cell r="P3590" t="str">
            <v>120-7975</v>
          </cell>
          <cell r="Q3590" t="str">
            <v>Admin &amp; Other</v>
          </cell>
          <cell r="R3590" t="str">
            <v xml:space="preserve">Admin &amp; OtherStaff Remuneration &amp; Benefits as % of Total Gross </v>
          </cell>
          <cell r="S3590"/>
          <cell r="T3590"/>
          <cell r="U3590"/>
        </row>
        <row r="3591">
          <cell r="I3591" t="str">
            <v xml:space="preserve">Staff Remuneration &amp; Benefits as % of Total Gross </v>
          </cell>
          <cell r="O3591"/>
          <cell r="P3591" t="str">
            <v>121-7975</v>
          </cell>
          <cell r="Q3591" t="str">
            <v>Admin &amp; Other</v>
          </cell>
          <cell r="R3591" t="str">
            <v xml:space="preserve">Admin &amp; OtherStaff Remuneration &amp; Benefits as % of Total Gross </v>
          </cell>
          <cell r="S3591"/>
          <cell r="T3591"/>
          <cell r="U3591"/>
        </row>
        <row r="3592">
          <cell r="I3592" t="str">
            <v xml:space="preserve">Staff Remuneration &amp; Benefits as % of Total Gross </v>
          </cell>
          <cell r="O3592"/>
          <cell r="P3592" t="str">
            <v>147-7975</v>
          </cell>
          <cell r="Q3592" t="str">
            <v>Admin &amp; Other</v>
          </cell>
          <cell r="R3592" t="str">
            <v xml:space="preserve">Admin &amp; OtherStaff Remuneration &amp; Benefits as % of Total Gross </v>
          </cell>
          <cell r="S3592"/>
          <cell r="T3592"/>
          <cell r="U3592"/>
        </row>
        <row r="3593">
          <cell r="I3593" t="str">
            <v xml:space="preserve">Staff Remuneration &amp; Benefits as % of Total Gross </v>
          </cell>
          <cell r="O3593"/>
          <cell r="P3593" t="str">
            <v>160-7975</v>
          </cell>
          <cell r="Q3593" t="str">
            <v>Admin &amp; Other</v>
          </cell>
          <cell r="R3593" t="str">
            <v xml:space="preserve">Admin &amp; OtherStaff Remuneration &amp; Benefits as % of Total Gross </v>
          </cell>
          <cell r="S3593"/>
          <cell r="T3593"/>
          <cell r="U3593"/>
        </row>
        <row r="3594">
          <cell r="I3594" t="str">
            <v xml:space="preserve">Staff Remuneration &amp; Benefits as % of Total Gross </v>
          </cell>
          <cell r="O3594"/>
          <cell r="P3594" t="str">
            <v>170-7975</v>
          </cell>
          <cell r="Q3594" t="str">
            <v>Admin &amp; Other</v>
          </cell>
          <cell r="R3594" t="str">
            <v xml:space="preserve">Admin &amp; OtherStaff Remuneration &amp; Benefits as % of Total Gross </v>
          </cell>
          <cell r="S3594"/>
          <cell r="T3594"/>
          <cell r="U3594"/>
        </row>
        <row r="3595">
          <cell r="I3595" t="str">
            <v xml:space="preserve">Staff Remuneration &amp; Benefits as % of Total Gross </v>
          </cell>
          <cell r="O3595"/>
          <cell r="P3595" t="str">
            <v>130-7975</v>
          </cell>
          <cell r="Q3595" t="str">
            <v>Admin &amp; Other</v>
          </cell>
          <cell r="R3595" t="str">
            <v xml:space="preserve">Admin &amp; OtherStaff Remuneration &amp; Benefits as % of Total Gross </v>
          </cell>
          <cell r="S3595"/>
          <cell r="T3595"/>
          <cell r="U3595"/>
        </row>
        <row r="3596">
          <cell r="I3596" t="str">
            <v xml:space="preserve">Staff Remuneration &amp; Benefits as % of Total Gross </v>
          </cell>
          <cell r="O3596"/>
          <cell r="P3596" t="str">
            <v>140-7975</v>
          </cell>
          <cell r="Q3596" t="str">
            <v>Admin &amp; Other</v>
          </cell>
          <cell r="R3596" t="str">
            <v xml:space="preserve">Admin &amp; OtherStaff Remuneration &amp; Benefits as % of Total Gross </v>
          </cell>
          <cell r="S3596"/>
          <cell r="T3596"/>
          <cell r="U3596"/>
        </row>
        <row r="3597">
          <cell r="I3597" t="str">
            <v xml:space="preserve">Staff Remuneration &amp; Benefits as % of Total Gross </v>
          </cell>
          <cell r="O3597"/>
          <cell r="P3597" t="str">
            <v>142-7975</v>
          </cell>
          <cell r="Q3597" t="str">
            <v>LEX Admin &amp; Other</v>
          </cell>
          <cell r="R3597" t="str">
            <v xml:space="preserve">LEX Admin &amp; OtherStaff Remuneration &amp; Benefits as % of Total Gross </v>
          </cell>
          <cell r="S3597"/>
          <cell r="T3597"/>
          <cell r="U3597"/>
        </row>
        <row r="3598">
          <cell r="I3598" t="str">
            <v xml:space="preserve">Staff Remuneration &amp; Benefits as % of Total Gross </v>
          </cell>
          <cell r="O3598"/>
          <cell r="P3598" t="str">
            <v>112-7975</v>
          </cell>
          <cell r="Q3598" t="str">
            <v>LEX Admin &amp; Other</v>
          </cell>
          <cell r="R3598" t="str">
            <v xml:space="preserve">LEX Admin &amp; OtherStaff Remuneration &amp; Benefits as % of Total Gross </v>
          </cell>
          <cell r="S3598"/>
          <cell r="T3598"/>
          <cell r="U3598"/>
        </row>
        <row r="3599">
          <cell r="I3599" t="str">
            <v xml:space="preserve">Staff Remuneration &amp; Benefits as % of Total Gross </v>
          </cell>
          <cell r="O3599"/>
          <cell r="P3599" t="str">
            <v>100-7975</v>
          </cell>
          <cell r="Q3599" t="str">
            <v>Admin &amp; Other</v>
          </cell>
          <cell r="R3599" t="str">
            <v xml:space="preserve">Admin &amp; OtherStaff Remuneration &amp; Benefits as % of Total Gross </v>
          </cell>
          <cell r="S3599"/>
          <cell r="T3599"/>
          <cell r="U3599"/>
        </row>
        <row r="3600">
          <cell r="I3600" t="str">
            <v xml:space="preserve">Staff Remuneration &amp; Benefits as % of Total Gross </v>
          </cell>
          <cell r="O3600"/>
          <cell r="P3600" t="str">
            <v>110-7975</v>
          </cell>
          <cell r="Q3600" t="str">
            <v>Admin &amp; Other</v>
          </cell>
          <cell r="R3600" t="str">
            <v xml:space="preserve">Admin &amp; OtherStaff Remuneration &amp; Benefits as % of Total Gross </v>
          </cell>
          <cell r="S3600"/>
          <cell r="T3600"/>
          <cell r="U3600"/>
        </row>
        <row r="3601">
          <cell r="I3601" t="str">
            <v>Floorplan interest per retail</v>
          </cell>
          <cell r="O3601"/>
          <cell r="P3601" t="str">
            <v>122-8500</v>
          </cell>
          <cell r="Q3601" t="str">
            <v>LEX Used Vehicle</v>
          </cell>
          <cell r="R3601" t="str">
            <v>LEX Used VehicleFloorplan interest per retail</v>
          </cell>
          <cell r="S3601"/>
          <cell r="T3601"/>
          <cell r="U3601"/>
        </row>
        <row r="3602">
          <cell r="I3602" t="str">
            <v>Other Income per NV unit</v>
          </cell>
          <cell r="O3602"/>
          <cell r="P3602" t="str">
            <v>300-8500</v>
          </cell>
          <cell r="Q3602" t="str">
            <v>New Vehicle</v>
          </cell>
          <cell r="R3602" t="str">
            <v>New VehicleOther Income per NV unit</v>
          </cell>
          <cell r="S3602"/>
          <cell r="T3602"/>
          <cell r="U3602"/>
        </row>
        <row r="3603">
          <cell r="I3603" t="str">
            <v>Other Income per NV unit</v>
          </cell>
          <cell r="O3603"/>
          <cell r="P3603" t="str">
            <v>310-8500</v>
          </cell>
          <cell r="Q3603" t="str">
            <v>New Vehicle</v>
          </cell>
          <cell r="R3603" t="str">
            <v>New VehicleOther Income per NV unit</v>
          </cell>
          <cell r="S3603"/>
          <cell r="T3603"/>
          <cell r="U3603"/>
        </row>
        <row r="3604">
          <cell r="I3604" t="str">
            <v>Other Income per NV unit</v>
          </cell>
          <cell r="O3604"/>
          <cell r="P3604" t="str">
            <v>100-8500</v>
          </cell>
          <cell r="Q3604" t="str">
            <v>New Vehicle</v>
          </cell>
          <cell r="R3604" t="str">
            <v>New VehicleOther Income per NV unit</v>
          </cell>
          <cell r="S3604"/>
          <cell r="T3604"/>
          <cell r="U3604"/>
        </row>
        <row r="3605">
          <cell r="I3605" t="str">
            <v>Other Income per NV unit</v>
          </cell>
          <cell r="O3605"/>
          <cell r="P3605" t="str">
            <v>110-8500</v>
          </cell>
          <cell r="Q3605" t="str">
            <v>New Vehicle</v>
          </cell>
          <cell r="R3605" t="str">
            <v>New VehicleOther Income per NV unit</v>
          </cell>
          <cell r="S3605"/>
          <cell r="T3605"/>
          <cell r="U3605"/>
        </row>
        <row r="3606">
          <cell r="I3606" t="str">
            <v>Other Income per NV unit</v>
          </cell>
          <cell r="O3606"/>
          <cell r="P3606" t="str">
            <v>112-8500</v>
          </cell>
          <cell r="Q3606" t="str">
            <v>LEX New Vehicle</v>
          </cell>
          <cell r="R3606" t="str">
            <v>LEX New VehicleOther Income per NV unit</v>
          </cell>
          <cell r="S3606"/>
          <cell r="T3606"/>
          <cell r="U3606"/>
        </row>
        <row r="3607">
          <cell r="I3607" t="str">
            <v>Other Income per NV unit</v>
          </cell>
          <cell r="O3607"/>
          <cell r="P3607" t="str">
            <v>200-8540</v>
          </cell>
          <cell r="Q3607" t="str">
            <v>New Vehicle</v>
          </cell>
          <cell r="R3607" t="str">
            <v>New VehicleOther Income per NV unit</v>
          </cell>
          <cell r="S3607"/>
          <cell r="T3607"/>
          <cell r="U3607"/>
        </row>
        <row r="3608">
          <cell r="I3608" t="str">
            <v>F&amp;I Other Income per vehicle retailed</v>
          </cell>
          <cell r="O3608"/>
          <cell r="P3608" t="str">
            <v>162-8500</v>
          </cell>
          <cell r="Q3608" t="str">
            <v>LEX F&amp;I</v>
          </cell>
          <cell r="R3608" t="str">
            <v>LEX F&amp;IF&amp;I Other Income per vehicle retailed</v>
          </cell>
          <cell r="S3608"/>
          <cell r="T3608"/>
          <cell r="U3608"/>
        </row>
        <row r="3609">
          <cell r="I3609" t="str">
            <v>F&amp;I Other Income per vehicle retailed</v>
          </cell>
          <cell r="O3609"/>
          <cell r="P3609" t="str">
            <v>260-8500</v>
          </cell>
          <cell r="Q3609" t="str">
            <v>F&amp;I</v>
          </cell>
          <cell r="R3609" t="str">
            <v>F&amp;IF&amp;I Other Income per vehicle retailed</v>
          </cell>
          <cell r="S3609"/>
          <cell r="T3609"/>
          <cell r="U3609"/>
        </row>
        <row r="3610">
          <cell r="I3610" t="str">
            <v>F&amp;I Other Income per vehicle retailed</v>
          </cell>
          <cell r="O3610"/>
          <cell r="P3610" t="str">
            <v>460-8500</v>
          </cell>
          <cell r="Q3610" t="str">
            <v>F&amp;I</v>
          </cell>
          <cell r="R3610" t="str">
            <v>F&amp;IF&amp;I Other Income per vehicle retailed</v>
          </cell>
          <cell r="S3610"/>
          <cell r="T3610"/>
          <cell r="U3610"/>
        </row>
        <row r="3611">
          <cell r="I3611" t="str">
            <v>F&amp;I Other Income per vehicle retailed</v>
          </cell>
          <cell r="O3611"/>
          <cell r="P3611" t="str">
            <v>360-8500</v>
          </cell>
          <cell r="Q3611" t="str">
            <v>F&amp;I</v>
          </cell>
          <cell r="R3611" t="str">
            <v>F&amp;IF&amp;I Other Income per vehicle retailed</v>
          </cell>
          <cell r="S3611"/>
          <cell r="T3611"/>
          <cell r="U3611"/>
        </row>
        <row r="3612">
          <cell r="I3612" t="str">
            <v>F&amp;I Other Income per vehicle retailed</v>
          </cell>
          <cell r="O3612"/>
          <cell r="P3612" t="str">
            <v>160-8500</v>
          </cell>
          <cell r="Q3612" t="str">
            <v>F&amp;I</v>
          </cell>
          <cell r="R3612" t="str">
            <v>F&amp;IF&amp;I Other Income per vehicle retailed</v>
          </cell>
          <cell r="S3612"/>
          <cell r="T3612"/>
          <cell r="U3612"/>
        </row>
        <row r="3613">
          <cell r="I3613" t="str">
            <v>Other Overheads as % of Total Gross Profit</v>
          </cell>
          <cell r="O3613"/>
          <cell r="P3613" t="str">
            <v>936-8500</v>
          </cell>
          <cell r="Q3613" t="str">
            <v>LEX Admin &amp; Other</v>
          </cell>
          <cell r="R3613" t="str">
            <v>LEX Admin &amp; OtherOther Overheads as % of Total Gross Profit</v>
          </cell>
          <cell r="S3613"/>
          <cell r="T3613"/>
          <cell r="U3613"/>
        </row>
        <row r="3614">
          <cell r="I3614" t="str">
            <v>Other Overheads as % of Total Gross Profit</v>
          </cell>
          <cell r="O3614"/>
          <cell r="P3614" t="str">
            <v>935-8500</v>
          </cell>
          <cell r="Q3614" t="str">
            <v>LEX Admin &amp; Other</v>
          </cell>
          <cell r="R3614" t="str">
            <v>LEX Admin &amp; OtherOther Overheads as % of Total Gross Profit</v>
          </cell>
          <cell r="S3614"/>
          <cell r="T3614"/>
          <cell r="U3614"/>
        </row>
        <row r="3615">
          <cell r="I3615" t="str">
            <v>Other Overheads as % of Total Gross Profit</v>
          </cell>
          <cell r="O3615"/>
          <cell r="P3615" t="str">
            <v>230-8500</v>
          </cell>
          <cell r="Q3615" t="str">
            <v>Admin &amp; Other</v>
          </cell>
          <cell r="R3615" t="str">
            <v>Admin &amp; OtherOther Overheads as % of Total Gross Profit</v>
          </cell>
          <cell r="S3615"/>
          <cell r="T3615"/>
          <cell r="U3615"/>
        </row>
        <row r="3616">
          <cell r="I3616" t="str">
            <v>Other Overheads as % of Total Gross Profit</v>
          </cell>
          <cell r="O3616"/>
          <cell r="P3616" t="str">
            <v>240-8500</v>
          </cell>
          <cell r="Q3616" t="str">
            <v>Admin &amp; Other</v>
          </cell>
          <cell r="R3616" t="str">
            <v>Admin &amp; OtherOther Overheads as % of Total Gross Profit</v>
          </cell>
          <cell r="S3616"/>
          <cell r="T3616"/>
          <cell r="U3616"/>
        </row>
        <row r="3617">
          <cell r="I3617" t="str">
            <v>Other Overheads as % of Total Gross Profit</v>
          </cell>
          <cell r="O3617"/>
          <cell r="P3617" t="str">
            <v>430-8500</v>
          </cell>
          <cell r="Q3617" t="str">
            <v>Admin &amp; Other</v>
          </cell>
          <cell r="R3617" t="str">
            <v>Admin &amp; OtherOther Overheads as % of Total Gross Profit</v>
          </cell>
          <cell r="S3617"/>
          <cell r="T3617"/>
          <cell r="U3617"/>
        </row>
        <row r="3618">
          <cell r="I3618" t="str">
            <v>Other Overheads as % of Total Gross Profit</v>
          </cell>
          <cell r="O3618"/>
          <cell r="P3618" t="str">
            <v>440-8500</v>
          </cell>
          <cell r="Q3618" t="str">
            <v>Admin &amp; Other</v>
          </cell>
          <cell r="R3618" t="str">
            <v>Admin &amp; OtherOther Overheads as % of Total Gross Profit</v>
          </cell>
          <cell r="S3618"/>
          <cell r="T3618"/>
          <cell r="U3618"/>
        </row>
        <row r="3619">
          <cell r="I3619" t="str">
            <v>Other Overheads as % of Total Gross Profit</v>
          </cell>
          <cell r="O3619"/>
          <cell r="P3619" t="str">
            <v>330-8500</v>
          </cell>
          <cell r="Q3619" t="str">
            <v>Admin &amp; Other</v>
          </cell>
          <cell r="R3619" t="str">
            <v>Admin &amp; OtherOther Overheads as % of Total Gross Profit</v>
          </cell>
          <cell r="S3619"/>
          <cell r="T3619"/>
          <cell r="U3619"/>
        </row>
        <row r="3620">
          <cell r="I3620" t="str">
            <v>Other Overheads as % of Total Gross Profit</v>
          </cell>
          <cell r="O3620"/>
          <cell r="P3620" t="str">
            <v>340-8500</v>
          </cell>
          <cell r="Q3620" t="str">
            <v>Admin &amp; Other</v>
          </cell>
          <cell r="R3620" t="str">
            <v>Admin &amp; OtherOther Overheads as % of Total Gross Profit</v>
          </cell>
          <cell r="S3620"/>
          <cell r="T3620"/>
          <cell r="U3620"/>
        </row>
        <row r="3621">
          <cell r="I3621" t="str">
            <v>Other Overheads as % of Total Gross Profit</v>
          </cell>
          <cell r="O3621"/>
          <cell r="P3621" t="str">
            <v>147-8500</v>
          </cell>
          <cell r="Q3621" t="str">
            <v>Admin &amp; Other</v>
          </cell>
          <cell r="R3621" t="str">
            <v>Admin &amp; OtherOther Overheads as % of Total Gross Profit</v>
          </cell>
          <cell r="S3621"/>
          <cell r="T3621"/>
          <cell r="U3621"/>
        </row>
        <row r="3622">
          <cell r="I3622" t="str">
            <v>Other Overheads as % of Total Gross Profit</v>
          </cell>
          <cell r="O3622"/>
          <cell r="P3622" t="str">
            <v>170-8500</v>
          </cell>
          <cell r="Q3622" t="str">
            <v>Admin &amp; Other</v>
          </cell>
          <cell r="R3622" t="str">
            <v>Admin &amp; OtherOther Overheads as % of Total Gross Profit</v>
          </cell>
          <cell r="S3622"/>
          <cell r="T3622"/>
          <cell r="U3622"/>
        </row>
        <row r="3623">
          <cell r="I3623" t="str">
            <v>Floorplan interest per retail</v>
          </cell>
          <cell r="O3623"/>
          <cell r="P3623" t="str">
            <v>220-8500</v>
          </cell>
          <cell r="Q3623" t="str">
            <v>Used Vehicle</v>
          </cell>
          <cell r="R3623" t="str">
            <v>Used VehicleFloorplan interest per retail</v>
          </cell>
          <cell r="S3623"/>
          <cell r="T3623"/>
          <cell r="U3623"/>
        </row>
        <row r="3624">
          <cell r="I3624" t="str">
            <v>Floorplan interest per retail</v>
          </cell>
          <cell r="O3624"/>
          <cell r="P3624" t="str">
            <v>221-8500</v>
          </cell>
          <cell r="Q3624" t="str">
            <v>Used Vehicle</v>
          </cell>
          <cell r="R3624" t="str">
            <v>Used VehicleFloorplan interest per retail</v>
          </cell>
          <cell r="S3624"/>
          <cell r="T3624"/>
          <cell r="U3624"/>
        </row>
        <row r="3625">
          <cell r="I3625" t="str">
            <v>Floorplan interest per retail</v>
          </cell>
          <cell r="O3625"/>
          <cell r="P3625" t="str">
            <v>420-8500</v>
          </cell>
          <cell r="Q3625" t="str">
            <v>Used Vehicle</v>
          </cell>
          <cell r="R3625" t="str">
            <v>Used VehicleFloorplan interest per retail</v>
          </cell>
          <cell r="S3625"/>
          <cell r="T3625"/>
          <cell r="U3625"/>
        </row>
        <row r="3626">
          <cell r="I3626" t="str">
            <v>Floorplan interest per retail</v>
          </cell>
          <cell r="O3626"/>
          <cell r="P3626" t="str">
            <v>421-8500</v>
          </cell>
          <cell r="Q3626" t="str">
            <v>Used Vehicle</v>
          </cell>
          <cell r="R3626" t="str">
            <v>Used VehicleFloorplan interest per retail</v>
          </cell>
          <cell r="S3626"/>
          <cell r="T3626"/>
          <cell r="U3626"/>
        </row>
        <row r="3627">
          <cell r="I3627" t="str">
            <v>Floorplan interest per retail</v>
          </cell>
          <cell r="O3627"/>
          <cell r="P3627" t="str">
            <v>321-8500</v>
          </cell>
          <cell r="Q3627" t="str">
            <v>Used Vehicle</v>
          </cell>
          <cell r="R3627" t="str">
            <v>Used VehicleFloorplan interest per retail</v>
          </cell>
          <cell r="S3627"/>
          <cell r="T3627"/>
          <cell r="U3627"/>
        </row>
        <row r="3628">
          <cell r="I3628" t="str">
            <v>Floorplan interest per retail</v>
          </cell>
          <cell r="O3628"/>
          <cell r="P3628" t="str">
            <v>120-8500</v>
          </cell>
          <cell r="Q3628" t="str">
            <v>Used Vehicle</v>
          </cell>
          <cell r="R3628" t="str">
            <v>Used VehicleFloorplan interest per retail</v>
          </cell>
          <cell r="S3628"/>
          <cell r="T3628"/>
          <cell r="U3628"/>
        </row>
        <row r="3629">
          <cell r="I3629" t="str">
            <v>Floorplan interest per retail</v>
          </cell>
          <cell r="O3629"/>
          <cell r="P3629" t="str">
            <v>121-8500</v>
          </cell>
          <cell r="Q3629" t="str">
            <v>Used Vehicle</v>
          </cell>
          <cell r="R3629" t="str">
            <v>Used VehicleFloorplan interest per retail</v>
          </cell>
          <cell r="S3629"/>
          <cell r="T3629"/>
          <cell r="U3629"/>
        </row>
        <row r="3630">
          <cell r="I3630" t="str">
            <v>Other Overheads as % of Total Gross Profit</v>
          </cell>
          <cell r="O3630"/>
          <cell r="P3630" t="str">
            <v>132-8500</v>
          </cell>
          <cell r="Q3630" t="str">
            <v>LEX Admin &amp; Other</v>
          </cell>
          <cell r="R3630" t="str">
            <v>LEX Admin &amp; OtherOther Overheads as % of Total Gross Profit</v>
          </cell>
          <cell r="S3630"/>
          <cell r="T3630"/>
          <cell r="U3630"/>
        </row>
        <row r="3631">
          <cell r="I3631" t="str">
            <v>Other Overheads as % of Total Gross Profit</v>
          </cell>
          <cell r="O3631"/>
          <cell r="P3631" t="str">
            <v>140-8500</v>
          </cell>
          <cell r="Q3631" t="str">
            <v>Admin &amp; Other</v>
          </cell>
          <cell r="R3631" t="str">
            <v>Admin &amp; OtherOther Overheads as % of Total Gross Profit</v>
          </cell>
          <cell r="S3631"/>
          <cell r="T3631"/>
          <cell r="U3631"/>
        </row>
        <row r="3632">
          <cell r="I3632" t="str">
            <v>interest &amp; Bank Charges as % of Total Gross Profit</v>
          </cell>
          <cell r="O3632"/>
          <cell r="P3632" t="str">
            <v>142-8500</v>
          </cell>
          <cell r="Q3632" t="str">
            <v>LEX Admin &amp; Other</v>
          </cell>
          <cell r="R3632" t="str">
            <v>LEX Admin &amp; Otherinterest &amp; Bank Charges as % of Total Gross Profit</v>
          </cell>
          <cell r="S3632"/>
          <cell r="T3632"/>
          <cell r="U3632"/>
        </row>
        <row r="3633">
          <cell r="I3633" t="str">
            <v>Other Overheads as % of Total Gross Profit</v>
          </cell>
          <cell r="O3633"/>
          <cell r="P3633" t="str">
            <v>130-8500</v>
          </cell>
          <cell r="Q3633" t="str">
            <v>Admin &amp; Other</v>
          </cell>
          <cell r="R3633" t="str">
            <v>Admin &amp; OtherOther Overheads as % of Total Gross Profit</v>
          </cell>
          <cell r="S3633"/>
          <cell r="T3633"/>
          <cell r="U3633"/>
        </row>
        <row r="3634">
          <cell r="I3634" t="str">
            <v>Other Income per NV unit</v>
          </cell>
          <cell r="O3634"/>
          <cell r="P3634" t="str">
            <v>400-8540</v>
          </cell>
          <cell r="Q3634" t="str">
            <v>New Vehicle</v>
          </cell>
          <cell r="R3634" t="str">
            <v>New VehicleOther Income per NV unit</v>
          </cell>
          <cell r="S3634"/>
          <cell r="T3634"/>
          <cell r="U3634"/>
        </row>
        <row r="3635">
          <cell r="I3635" t="str">
            <v>Other Income per NV unit</v>
          </cell>
          <cell r="O3635"/>
          <cell r="P3635" t="str">
            <v>300-8540</v>
          </cell>
          <cell r="Q3635" t="str">
            <v>New Vehicle</v>
          </cell>
          <cell r="R3635" t="str">
            <v>New VehicleOther Income per NV unit</v>
          </cell>
          <cell r="S3635"/>
          <cell r="T3635"/>
          <cell r="U3635"/>
        </row>
        <row r="3636">
          <cell r="I3636" t="str">
            <v>Other Income per NV unit</v>
          </cell>
          <cell r="O3636"/>
          <cell r="P3636" t="str">
            <v>100-8540</v>
          </cell>
          <cell r="Q3636" t="str">
            <v>New Vehicle</v>
          </cell>
          <cell r="R3636" t="str">
            <v>New VehicleOther Income per NV unit</v>
          </cell>
          <cell r="S3636"/>
          <cell r="T3636"/>
          <cell r="U3636"/>
        </row>
        <row r="3637">
          <cell r="I3637" t="str">
            <v>Other Overheads as % of Total Gross Profit</v>
          </cell>
          <cell r="O3637"/>
          <cell r="P3637" t="str">
            <v>122-8520</v>
          </cell>
          <cell r="Q3637" t="str">
            <v>LEX Admin &amp; Other</v>
          </cell>
          <cell r="R3637" t="str">
            <v>LEX Admin &amp; OtherOther Overheads as % of Total Gross Profit</v>
          </cell>
          <cell r="S3637"/>
          <cell r="T3637"/>
          <cell r="U3637"/>
        </row>
        <row r="3638">
          <cell r="I3638" t="str">
            <v>Other Overheads as % of Total Gross Profit</v>
          </cell>
          <cell r="O3638"/>
          <cell r="P3638" t="str">
            <v>162-8520</v>
          </cell>
          <cell r="Q3638" t="str">
            <v>LEX Admin &amp; Other</v>
          </cell>
          <cell r="R3638" t="str">
            <v>LEX Admin &amp; OtherOther Overheads as % of Total Gross Profit</v>
          </cell>
          <cell r="S3638"/>
          <cell r="T3638"/>
          <cell r="U3638"/>
        </row>
        <row r="3639">
          <cell r="I3639" t="str">
            <v>Other Overheads as % of Total Gross Profit</v>
          </cell>
          <cell r="O3639"/>
          <cell r="P3639" t="str">
            <v>200-8520</v>
          </cell>
          <cell r="Q3639" t="str">
            <v>Admin &amp; Other</v>
          </cell>
          <cell r="R3639" t="str">
            <v>Admin &amp; OtherOther Overheads as % of Total Gross Profit</v>
          </cell>
          <cell r="S3639"/>
          <cell r="T3639"/>
          <cell r="U3639"/>
        </row>
        <row r="3640">
          <cell r="I3640" t="str">
            <v>Other Overheads as % of Total Gross Profit</v>
          </cell>
          <cell r="O3640"/>
          <cell r="P3640" t="str">
            <v>210-8520</v>
          </cell>
          <cell r="Q3640" t="str">
            <v>Admin &amp; Other</v>
          </cell>
          <cell r="R3640" t="str">
            <v>Admin &amp; OtherOther Overheads as % of Total Gross Profit</v>
          </cell>
          <cell r="S3640"/>
          <cell r="T3640"/>
          <cell r="U3640"/>
        </row>
        <row r="3641">
          <cell r="I3641" t="str">
            <v>Other Overheads as % of Total Gross Profit</v>
          </cell>
          <cell r="O3641"/>
          <cell r="P3641" t="str">
            <v>220-8520</v>
          </cell>
          <cell r="Q3641" t="str">
            <v>Admin &amp; Other</v>
          </cell>
          <cell r="R3641" t="str">
            <v>Admin &amp; OtherOther Overheads as % of Total Gross Profit</v>
          </cell>
          <cell r="S3641"/>
          <cell r="T3641"/>
          <cell r="U3641"/>
        </row>
        <row r="3642">
          <cell r="I3642" t="str">
            <v>Other Overheads as % of Total Gross Profit</v>
          </cell>
          <cell r="O3642"/>
          <cell r="P3642" t="str">
            <v>221-8520</v>
          </cell>
          <cell r="Q3642" t="str">
            <v>Admin &amp; Other</v>
          </cell>
          <cell r="R3642" t="str">
            <v>Admin &amp; OtherOther Overheads as % of Total Gross Profit</v>
          </cell>
          <cell r="S3642"/>
          <cell r="T3642"/>
          <cell r="U3642"/>
        </row>
        <row r="3643">
          <cell r="I3643" t="str">
            <v>Other Overheads as % of Total Gross Profit</v>
          </cell>
          <cell r="O3643"/>
          <cell r="P3643" t="str">
            <v>230-8520</v>
          </cell>
          <cell r="Q3643" t="str">
            <v>Admin &amp; Other</v>
          </cell>
          <cell r="R3643" t="str">
            <v>Admin &amp; OtherOther Overheads as % of Total Gross Profit</v>
          </cell>
          <cell r="S3643"/>
          <cell r="T3643"/>
          <cell r="U3643"/>
        </row>
        <row r="3644">
          <cell r="I3644" t="str">
            <v>Other Overheads as % of Total Gross Profit</v>
          </cell>
          <cell r="O3644"/>
          <cell r="P3644" t="str">
            <v>240-8520</v>
          </cell>
          <cell r="Q3644" t="str">
            <v>Admin &amp; Other</v>
          </cell>
          <cell r="R3644" t="str">
            <v>Admin &amp; OtherOther Overheads as % of Total Gross Profit</v>
          </cell>
          <cell r="S3644"/>
          <cell r="T3644"/>
          <cell r="U3644"/>
        </row>
        <row r="3645">
          <cell r="I3645" t="str">
            <v>Other Overheads as % of Total Gross Profit</v>
          </cell>
          <cell r="O3645"/>
          <cell r="P3645" t="str">
            <v>260-8520</v>
          </cell>
          <cell r="Q3645" t="str">
            <v>Admin &amp; Other</v>
          </cell>
          <cell r="R3645" t="str">
            <v>Admin &amp; OtherOther Overheads as % of Total Gross Profit</v>
          </cell>
          <cell r="S3645"/>
          <cell r="T3645"/>
          <cell r="U3645"/>
        </row>
        <row r="3646">
          <cell r="I3646" t="str">
            <v>Other Overheads as % of Total Gross Profit</v>
          </cell>
          <cell r="O3646"/>
          <cell r="P3646" t="str">
            <v>400-8520</v>
          </cell>
          <cell r="Q3646" t="str">
            <v>Admin &amp; Other</v>
          </cell>
          <cell r="R3646" t="str">
            <v>Admin &amp; OtherOther Overheads as % of Total Gross Profit</v>
          </cell>
          <cell r="S3646"/>
          <cell r="T3646"/>
          <cell r="U3646"/>
        </row>
        <row r="3647">
          <cell r="I3647" t="str">
            <v>Other Overheads as % of Total Gross Profit</v>
          </cell>
          <cell r="O3647"/>
          <cell r="P3647" t="str">
            <v>410-8520</v>
          </cell>
          <cell r="Q3647" t="str">
            <v>Admin &amp; Other</v>
          </cell>
          <cell r="R3647" t="str">
            <v>Admin &amp; OtherOther Overheads as % of Total Gross Profit</v>
          </cell>
          <cell r="S3647"/>
          <cell r="T3647"/>
          <cell r="U3647"/>
        </row>
        <row r="3648">
          <cell r="I3648" t="str">
            <v>Other Overheads as % of Total Gross Profit</v>
          </cell>
          <cell r="O3648"/>
          <cell r="P3648" t="str">
            <v>420-8520</v>
          </cell>
          <cell r="Q3648" t="str">
            <v>Admin &amp; Other</v>
          </cell>
          <cell r="R3648" t="str">
            <v>Admin &amp; OtherOther Overheads as % of Total Gross Profit</v>
          </cell>
          <cell r="S3648"/>
          <cell r="T3648"/>
          <cell r="U3648"/>
        </row>
        <row r="3649">
          <cell r="I3649" t="str">
            <v>Other Overheads as % of Total Gross Profit</v>
          </cell>
          <cell r="O3649"/>
          <cell r="P3649" t="str">
            <v>421-8520</v>
          </cell>
          <cell r="Q3649" t="str">
            <v>Admin &amp; Other</v>
          </cell>
          <cell r="R3649" t="str">
            <v>Admin &amp; OtherOther Overheads as % of Total Gross Profit</v>
          </cell>
          <cell r="S3649"/>
          <cell r="T3649"/>
          <cell r="U3649"/>
        </row>
        <row r="3650">
          <cell r="I3650" t="str">
            <v>Other Overheads as % of Total Gross Profit</v>
          </cell>
          <cell r="O3650"/>
          <cell r="P3650" t="str">
            <v>430-8520</v>
          </cell>
          <cell r="Q3650" t="str">
            <v>Admin &amp; Other</v>
          </cell>
          <cell r="R3650" t="str">
            <v>Admin &amp; OtherOther Overheads as % of Total Gross Profit</v>
          </cell>
          <cell r="S3650"/>
          <cell r="T3650"/>
          <cell r="U3650"/>
        </row>
        <row r="3651">
          <cell r="I3651" t="str">
            <v>Other Overheads as % of Total Gross Profit</v>
          </cell>
          <cell r="O3651"/>
          <cell r="P3651" t="str">
            <v>440-8520</v>
          </cell>
          <cell r="Q3651" t="str">
            <v>Admin &amp; Other</v>
          </cell>
          <cell r="R3651" t="str">
            <v>Admin &amp; OtherOther Overheads as % of Total Gross Profit</v>
          </cell>
          <cell r="S3651"/>
          <cell r="T3651"/>
          <cell r="U3651"/>
        </row>
        <row r="3652">
          <cell r="I3652" t="str">
            <v>Other Overheads as % of Total Gross Profit</v>
          </cell>
          <cell r="O3652"/>
          <cell r="P3652" t="str">
            <v>460-8520</v>
          </cell>
          <cell r="Q3652" t="str">
            <v>Admin &amp; Other</v>
          </cell>
          <cell r="R3652" t="str">
            <v>Admin &amp; OtherOther Overheads as % of Total Gross Profit</v>
          </cell>
          <cell r="S3652"/>
          <cell r="T3652"/>
          <cell r="U3652"/>
        </row>
        <row r="3653">
          <cell r="I3653" t="str">
            <v>Other Overheads as % of Total Gross Profit</v>
          </cell>
          <cell r="O3653"/>
          <cell r="P3653" t="str">
            <v>300-8520</v>
          </cell>
          <cell r="Q3653" t="str">
            <v>Admin &amp; Other</v>
          </cell>
          <cell r="R3653" t="str">
            <v>Admin &amp; OtherOther Overheads as % of Total Gross Profit</v>
          </cell>
          <cell r="S3653"/>
          <cell r="T3653"/>
          <cell r="U3653"/>
        </row>
        <row r="3654">
          <cell r="I3654" t="str">
            <v>Other Overheads as % of Total Gross Profit</v>
          </cell>
          <cell r="O3654"/>
          <cell r="P3654" t="str">
            <v>310-8520</v>
          </cell>
          <cell r="Q3654" t="str">
            <v>Admin &amp; Other</v>
          </cell>
          <cell r="R3654" t="str">
            <v>Admin &amp; OtherOther Overheads as % of Total Gross Profit</v>
          </cell>
          <cell r="S3654"/>
          <cell r="T3654"/>
          <cell r="U3654"/>
        </row>
        <row r="3655">
          <cell r="I3655" t="str">
            <v>Other Overheads as % of Total Gross Profit</v>
          </cell>
          <cell r="O3655"/>
          <cell r="P3655" t="str">
            <v>321-8520</v>
          </cell>
          <cell r="Q3655" t="str">
            <v>Admin &amp; Other</v>
          </cell>
          <cell r="R3655" t="str">
            <v>Admin &amp; OtherOther Overheads as % of Total Gross Profit</v>
          </cell>
          <cell r="S3655"/>
          <cell r="T3655"/>
          <cell r="U3655"/>
        </row>
        <row r="3656">
          <cell r="I3656" t="str">
            <v>Other Overheads as % of Total Gross Profit</v>
          </cell>
          <cell r="O3656"/>
          <cell r="P3656" t="str">
            <v>330-8520</v>
          </cell>
          <cell r="Q3656" t="str">
            <v>Admin &amp; Other</v>
          </cell>
          <cell r="R3656" t="str">
            <v>Admin &amp; OtherOther Overheads as % of Total Gross Profit</v>
          </cell>
          <cell r="S3656"/>
          <cell r="T3656"/>
          <cell r="U3656"/>
        </row>
        <row r="3657">
          <cell r="I3657" t="str">
            <v>Other Overheads as % of Total Gross Profit</v>
          </cell>
          <cell r="O3657"/>
          <cell r="P3657" t="str">
            <v>340-8520</v>
          </cell>
          <cell r="Q3657" t="str">
            <v>Admin &amp; Other</v>
          </cell>
          <cell r="R3657" t="str">
            <v>Admin &amp; OtherOther Overheads as % of Total Gross Profit</v>
          </cell>
          <cell r="S3657"/>
          <cell r="T3657"/>
          <cell r="U3657"/>
        </row>
        <row r="3658">
          <cell r="I3658" t="str">
            <v>Other Overheads as % of Total Gross Profit</v>
          </cell>
          <cell r="O3658"/>
          <cell r="P3658" t="str">
            <v>360-8520</v>
          </cell>
          <cell r="Q3658" t="str">
            <v>Admin &amp; Other</v>
          </cell>
          <cell r="R3658" t="str">
            <v>Admin &amp; OtherOther Overheads as % of Total Gross Profit</v>
          </cell>
          <cell r="S3658"/>
          <cell r="T3658"/>
          <cell r="U3658"/>
        </row>
        <row r="3659">
          <cell r="I3659" t="str">
            <v>Other Overheads as % of Total Gross Profit</v>
          </cell>
          <cell r="O3659"/>
          <cell r="P3659" t="str">
            <v>120-8520</v>
          </cell>
          <cell r="Q3659" t="str">
            <v>Admin &amp; Other</v>
          </cell>
          <cell r="R3659" t="str">
            <v>Admin &amp; OtherOther Overheads as % of Total Gross Profit</v>
          </cell>
          <cell r="S3659"/>
          <cell r="T3659"/>
          <cell r="U3659"/>
        </row>
        <row r="3660">
          <cell r="I3660" t="str">
            <v>Other Overheads as % of Total Gross Profit</v>
          </cell>
          <cell r="O3660"/>
          <cell r="P3660" t="str">
            <v>121-8520</v>
          </cell>
          <cell r="Q3660" t="str">
            <v>Admin &amp; Other</v>
          </cell>
          <cell r="R3660" t="str">
            <v>Admin &amp; OtherOther Overheads as % of Total Gross Profit</v>
          </cell>
          <cell r="S3660"/>
          <cell r="T3660"/>
          <cell r="U3660"/>
        </row>
        <row r="3661">
          <cell r="I3661" t="str">
            <v>Other Overheads as % of Total Gross Profit</v>
          </cell>
          <cell r="O3661"/>
          <cell r="P3661" t="str">
            <v>147-8520</v>
          </cell>
          <cell r="Q3661" t="str">
            <v>Admin &amp; Other</v>
          </cell>
          <cell r="R3661" t="str">
            <v>Admin &amp; OtherOther Overheads as % of Total Gross Profit</v>
          </cell>
          <cell r="S3661"/>
          <cell r="T3661"/>
          <cell r="U3661"/>
        </row>
        <row r="3662">
          <cell r="I3662" t="str">
            <v>Other Overheads as % of Total Gross Profit</v>
          </cell>
          <cell r="O3662"/>
          <cell r="P3662" t="str">
            <v>160-8520</v>
          </cell>
          <cell r="Q3662" t="str">
            <v>Admin &amp; Other</v>
          </cell>
          <cell r="R3662" t="str">
            <v>Admin &amp; OtherOther Overheads as % of Total Gross Profit</v>
          </cell>
          <cell r="S3662"/>
          <cell r="T3662"/>
          <cell r="U3662"/>
        </row>
        <row r="3663">
          <cell r="I3663" t="str">
            <v>Other Overheads as % of Total Gross Profit</v>
          </cell>
          <cell r="O3663"/>
          <cell r="P3663" t="str">
            <v>170-8520</v>
          </cell>
          <cell r="Q3663" t="str">
            <v>Admin &amp; Other</v>
          </cell>
          <cell r="R3663" t="str">
            <v>Admin &amp; OtherOther Overheads as % of Total Gross Profit</v>
          </cell>
          <cell r="S3663"/>
          <cell r="T3663"/>
          <cell r="U3663"/>
        </row>
        <row r="3664">
          <cell r="I3664" t="str">
            <v>Other Overheads as % of Total Gross Profit</v>
          </cell>
          <cell r="O3664"/>
          <cell r="P3664" t="str">
            <v>936-8520</v>
          </cell>
          <cell r="Q3664" t="str">
            <v>LEX Admin &amp; Other</v>
          </cell>
          <cell r="R3664" t="str">
            <v>LEX Admin &amp; OtherOther Overheads as % of Total Gross Profit</v>
          </cell>
          <cell r="S3664"/>
          <cell r="T3664"/>
          <cell r="U3664"/>
        </row>
        <row r="3665">
          <cell r="I3665" t="str">
            <v>Other Overheads as % of Total Gross Profit</v>
          </cell>
          <cell r="O3665"/>
          <cell r="P3665" t="str">
            <v>935-8520</v>
          </cell>
          <cell r="Q3665" t="str">
            <v>LEX Admin &amp; Other</v>
          </cell>
          <cell r="R3665" t="str">
            <v>LEX Admin &amp; OtherOther Overheads as % of Total Gross Profit</v>
          </cell>
          <cell r="S3665"/>
          <cell r="T3665"/>
          <cell r="U3665"/>
        </row>
        <row r="3666">
          <cell r="I3666" t="str">
            <v>Other Overheads as % of Total Gross Profit</v>
          </cell>
          <cell r="O3666"/>
          <cell r="P3666" t="str">
            <v>140-8520</v>
          </cell>
          <cell r="Q3666" t="str">
            <v>Admin &amp; Other</v>
          </cell>
          <cell r="R3666" t="str">
            <v>Admin &amp; OtherOther Overheads as % of Total Gross Profit</v>
          </cell>
          <cell r="S3666"/>
          <cell r="T3666"/>
          <cell r="U3666"/>
        </row>
        <row r="3667">
          <cell r="I3667" t="str">
            <v>Other Overheads as % of Total Gross Profit</v>
          </cell>
          <cell r="O3667"/>
          <cell r="P3667" t="str">
            <v>142-8520</v>
          </cell>
          <cell r="Q3667" t="str">
            <v>LEX Admin &amp; Other</v>
          </cell>
          <cell r="R3667" t="str">
            <v>LEX Admin &amp; OtherOther Overheads as % of Total Gross Profit</v>
          </cell>
          <cell r="S3667"/>
          <cell r="T3667"/>
          <cell r="U3667"/>
        </row>
        <row r="3668">
          <cell r="I3668" t="str">
            <v>Other Overheads as % of Total Gross Profit</v>
          </cell>
          <cell r="O3668"/>
          <cell r="P3668" t="str">
            <v>132-8520</v>
          </cell>
          <cell r="Q3668" t="str">
            <v>LEX Admin &amp; Other</v>
          </cell>
          <cell r="R3668" t="str">
            <v>LEX Admin &amp; OtherOther Overheads as % of Total Gross Profit</v>
          </cell>
          <cell r="S3668"/>
          <cell r="T3668"/>
          <cell r="U3668"/>
        </row>
        <row r="3669">
          <cell r="I3669" t="str">
            <v>Other Overheads as % of Total Gross Profit</v>
          </cell>
          <cell r="O3669"/>
          <cell r="P3669" t="str">
            <v>112-8520</v>
          </cell>
          <cell r="Q3669" t="str">
            <v>LEX Admin &amp; Other</v>
          </cell>
          <cell r="R3669" t="str">
            <v>LEX Admin &amp; OtherOther Overheads as % of Total Gross Profit</v>
          </cell>
          <cell r="S3669"/>
          <cell r="T3669"/>
          <cell r="U3669"/>
        </row>
        <row r="3670">
          <cell r="I3670" t="str">
            <v>Other Overheads as % of Total Gross Profit</v>
          </cell>
          <cell r="O3670"/>
          <cell r="P3670" t="str">
            <v>100-8520</v>
          </cell>
          <cell r="Q3670" t="str">
            <v>Admin &amp; Other</v>
          </cell>
          <cell r="R3670" t="str">
            <v>Admin &amp; OtherOther Overheads as % of Total Gross Profit</v>
          </cell>
          <cell r="S3670"/>
          <cell r="T3670"/>
          <cell r="U3670"/>
        </row>
        <row r="3671">
          <cell r="I3671" t="str">
            <v>Other Overheads as % of Total Gross Profit</v>
          </cell>
          <cell r="O3671"/>
          <cell r="P3671" t="str">
            <v>130-8520</v>
          </cell>
          <cell r="Q3671" t="str">
            <v>Admin &amp; Other</v>
          </cell>
          <cell r="R3671" t="str">
            <v>Admin &amp; OtherOther Overheads as % of Total Gross Profit</v>
          </cell>
          <cell r="S3671"/>
          <cell r="T3671"/>
          <cell r="U3671"/>
        </row>
        <row r="3672">
          <cell r="I3672" t="str">
            <v>Other Overheads as % of Total Gross Profit</v>
          </cell>
          <cell r="O3672"/>
          <cell r="P3672" t="str">
            <v>110-8520</v>
          </cell>
          <cell r="Q3672" t="str">
            <v>Admin &amp; Other</v>
          </cell>
          <cell r="R3672" t="str">
            <v>Admin &amp; OtherOther Overheads as % of Total Gross Profit</v>
          </cell>
          <cell r="S3672"/>
          <cell r="T3672"/>
          <cell r="U3672"/>
        </row>
        <row r="3673">
          <cell r="I3673" t="str">
            <v>Miscellaneous % of Total Sales</v>
          </cell>
          <cell r="O3673"/>
          <cell r="P3673" t="str">
            <v>440-8540</v>
          </cell>
          <cell r="Q3673" t="str">
            <v>Service</v>
          </cell>
          <cell r="R3673" t="str">
            <v>ServiceMiscellaneous % of Total Sales</v>
          </cell>
          <cell r="S3673"/>
          <cell r="T3673"/>
          <cell r="U3673"/>
        </row>
        <row r="3674">
          <cell r="I3674" t="str">
            <v>Other Income per NV unit</v>
          </cell>
          <cell r="O3674"/>
          <cell r="P3674" t="str">
            <v>112-8540</v>
          </cell>
          <cell r="Q3674" t="str">
            <v>LEX New Vehicle</v>
          </cell>
          <cell r="R3674" t="str">
            <v>LEX New VehicleOther Income per NV unit</v>
          </cell>
          <cell r="S3674"/>
          <cell r="T3674"/>
          <cell r="U3674"/>
        </row>
        <row r="3675">
          <cell r="I3675" t="str">
            <v>Other Income per NV unit</v>
          </cell>
          <cell r="O3675"/>
          <cell r="P3675" t="str">
            <v>100-3002R</v>
          </cell>
          <cell r="Q3675" t="str">
            <v>New Vehicle</v>
          </cell>
          <cell r="R3675" t="str">
            <v>New VehicleOther Income per NV unit</v>
          </cell>
          <cell r="S3675"/>
          <cell r="T3675"/>
          <cell r="U3675"/>
        </row>
        <row r="3676">
          <cell r="I3676" t="str">
            <v>Other Income per NV unit</v>
          </cell>
          <cell r="O3676"/>
          <cell r="P3676" t="str">
            <v>400-3002R</v>
          </cell>
          <cell r="Q3676" t="str">
            <v>New Vehicle</v>
          </cell>
          <cell r="R3676" t="str">
            <v>New VehicleOther Income per NV unit</v>
          </cell>
          <cell r="S3676"/>
          <cell r="T3676"/>
          <cell r="U3676"/>
        </row>
        <row r="3677">
          <cell r="I3677" t="str">
            <v>F&amp;I Other Income per vehicle retailed</v>
          </cell>
          <cell r="O3677"/>
          <cell r="P3677" t="str">
            <v>162-8540</v>
          </cell>
          <cell r="Q3677" t="str">
            <v>LEX F&amp;I</v>
          </cell>
          <cell r="R3677" t="str">
            <v>LEX F&amp;IF&amp;I Other Income per vehicle retailed</v>
          </cell>
          <cell r="S3677"/>
          <cell r="T3677"/>
          <cell r="U3677"/>
        </row>
        <row r="3678">
          <cell r="I3678" t="str">
            <v>F&amp;I Other Income per vehicle retailed</v>
          </cell>
          <cell r="O3678"/>
          <cell r="P3678" t="str">
            <v>160-8540</v>
          </cell>
          <cell r="Q3678" t="str">
            <v>F&amp;I</v>
          </cell>
          <cell r="R3678" t="str">
            <v>F&amp;IF&amp;I Other Income per vehicle retailed</v>
          </cell>
          <cell r="S3678"/>
          <cell r="T3678"/>
          <cell r="U3678"/>
        </row>
        <row r="3679">
          <cell r="I3679" t="str">
            <v>F&amp;I Other Income per vehicle retailed</v>
          </cell>
          <cell r="O3679"/>
          <cell r="P3679" t="str">
            <v>260-8540</v>
          </cell>
          <cell r="Q3679" t="str">
            <v>F&amp;I</v>
          </cell>
          <cell r="R3679" t="str">
            <v>F&amp;IF&amp;I Other Income per vehicle retailed</v>
          </cell>
          <cell r="S3679"/>
          <cell r="T3679"/>
          <cell r="U3679"/>
        </row>
        <row r="3680">
          <cell r="I3680" t="str">
            <v>F&amp;I Other Income per vehicle retailed</v>
          </cell>
          <cell r="O3680"/>
          <cell r="P3680" t="str">
            <v>460-8540</v>
          </cell>
          <cell r="Q3680" t="str">
            <v>F&amp;I</v>
          </cell>
          <cell r="R3680" t="str">
            <v>F&amp;IF&amp;I Other Income per vehicle retailed</v>
          </cell>
          <cell r="S3680"/>
          <cell r="T3680"/>
          <cell r="U3680"/>
        </row>
        <row r="3681">
          <cell r="I3681" t="str">
            <v>F&amp;I Other Income per vehicle retailed</v>
          </cell>
          <cell r="O3681"/>
          <cell r="P3681" t="str">
            <v>360-8540</v>
          </cell>
          <cell r="Q3681" t="str">
            <v>F&amp;I</v>
          </cell>
          <cell r="R3681" t="str">
            <v>F&amp;IF&amp;I Other Income per vehicle retailed</v>
          </cell>
          <cell r="S3681"/>
          <cell r="T3681"/>
          <cell r="U3681"/>
        </row>
        <row r="3682">
          <cell r="I3682" t="str">
            <v>Miscellaneous % of Total Sales</v>
          </cell>
          <cell r="O3682"/>
          <cell r="P3682" t="str">
            <v>936-8540</v>
          </cell>
          <cell r="Q3682" t="str">
            <v>Bridgestone</v>
          </cell>
          <cell r="R3682" t="str">
            <v>BridgestoneMiscellaneous % of Total Sales</v>
          </cell>
          <cell r="S3682"/>
          <cell r="T3682"/>
          <cell r="U3682"/>
        </row>
        <row r="3683">
          <cell r="I3683" t="str">
            <v>Miscellaneous % of Total Sales</v>
          </cell>
          <cell r="O3683"/>
          <cell r="P3683" t="str">
            <v>935-8540</v>
          </cell>
          <cell r="Q3683" t="str">
            <v>Bridgestone</v>
          </cell>
          <cell r="R3683" t="str">
            <v>BridgestoneMiscellaneous % of Total Sales</v>
          </cell>
          <cell r="S3683"/>
          <cell r="T3683"/>
          <cell r="U3683"/>
        </row>
        <row r="3684">
          <cell r="I3684" t="str">
            <v>Other UV income</v>
          </cell>
          <cell r="O3684"/>
          <cell r="P3684" t="str">
            <v>122-8540</v>
          </cell>
          <cell r="Q3684" t="str">
            <v>LEX Used Vehicle</v>
          </cell>
          <cell r="R3684" t="str">
            <v>LEX Used VehicleOther UV income</v>
          </cell>
          <cell r="S3684"/>
          <cell r="T3684"/>
          <cell r="U3684"/>
        </row>
        <row r="3685">
          <cell r="I3685" t="str">
            <v>Miscellaneous % of Total Sales</v>
          </cell>
          <cell r="O3685"/>
          <cell r="P3685" t="str">
            <v>147-8540</v>
          </cell>
          <cell r="Q3685" t="str">
            <v>Service</v>
          </cell>
          <cell r="R3685" t="str">
            <v>ServiceMiscellaneous % of Total Sales</v>
          </cell>
          <cell r="S3685"/>
          <cell r="T3685"/>
          <cell r="U3685"/>
        </row>
        <row r="3686">
          <cell r="I3686" t="str">
            <v>Other Sales %  Sales</v>
          </cell>
          <cell r="O3686"/>
          <cell r="P3686" t="str">
            <v>430-8540</v>
          </cell>
          <cell r="Q3686" t="str">
            <v>Parts</v>
          </cell>
          <cell r="R3686" t="str">
            <v>PartsOther Sales %  Sales</v>
          </cell>
          <cell r="S3686"/>
          <cell r="T3686"/>
          <cell r="U3686"/>
        </row>
        <row r="3687">
          <cell r="I3687" t="str">
            <v>Other Sales %  Sales</v>
          </cell>
          <cell r="O3687"/>
          <cell r="P3687" t="str">
            <v>330-8540</v>
          </cell>
          <cell r="Q3687" t="str">
            <v>Parts</v>
          </cell>
          <cell r="R3687" t="str">
            <v>PartsOther Sales %  Sales</v>
          </cell>
          <cell r="S3687"/>
          <cell r="T3687"/>
          <cell r="U3687"/>
        </row>
        <row r="3688">
          <cell r="I3688" t="str">
            <v>Other Sales %  Sales</v>
          </cell>
          <cell r="O3688"/>
          <cell r="P3688" t="str">
            <v>230-8540</v>
          </cell>
          <cell r="Q3688" t="str">
            <v>Parts</v>
          </cell>
          <cell r="R3688" t="str">
            <v>PartsOther Sales %  Sales</v>
          </cell>
          <cell r="S3688"/>
          <cell r="T3688"/>
          <cell r="U3688"/>
        </row>
        <row r="3689">
          <cell r="I3689" t="str">
            <v>Miscellaneous % of Total Sales</v>
          </cell>
          <cell r="O3689"/>
          <cell r="P3689" t="str">
            <v>340-8540</v>
          </cell>
          <cell r="Q3689" t="str">
            <v>Service</v>
          </cell>
          <cell r="R3689" t="str">
            <v>ServiceMiscellaneous % of Total Sales</v>
          </cell>
          <cell r="S3689"/>
          <cell r="T3689"/>
          <cell r="U3689"/>
        </row>
        <row r="3690">
          <cell r="I3690" t="str">
            <v>Miscellaneous % of Total Sales</v>
          </cell>
          <cell r="O3690"/>
          <cell r="P3690" t="str">
            <v>240-8540</v>
          </cell>
          <cell r="Q3690" t="str">
            <v>Service</v>
          </cell>
          <cell r="R3690" t="str">
            <v>ServiceMiscellaneous % of Total Sales</v>
          </cell>
          <cell r="S3690"/>
          <cell r="T3690"/>
          <cell r="U3690"/>
        </row>
        <row r="3691">
          <cell r="I3691" t="str">
            <v>Other UV income</v>
          </cell>
          <cell r="O3691"/>
          <cell r="P3691" t="str">
            <v>210-8540</v>
          </cell>
          <cell r="Q3691" t="str">
            <v>Used Vehicle</v>
          </cell>
          <cell r="R3691" t="str">
            <v>Used VehicleOther UV income</v>
          </cell>
          <cell r="S3691"/>
          <cell r="T3691"/>
          <cell r="U3691"/>
        </row>
        <row r="3692">
          <cell r="I3692" t="str">
            <v>Other UV income</v>
          </cell>
          <cell r="O3692"/>
          <cell r="P3692" t="str">
            <v>220-8540</v>
          </cell>
          <cell r="Q3692" t="str">
            <v>Used Vehicle</v>
          </cell>
          <cell r="R3692" t="str">
            <v>Used VehicleOther UV income</v>
          </cell>
          <cell r="S3692"/>
          <cell r="T3692"/>
          <cell r="U3692"/>
        </row>
        <row r="3693">
          <cell r="I3693" t="str">
            <v>Other UV income</v>
          </cell>
          <cell r="O3693"/>
          <cell r="P3693" t="str">
            <v>221-8540</v>
          </cell>
          <cell r="Q3693" t="str">
            <v>Used Vehicle</v>
          </cell>
          <cell r="R3693" t="str">
            <v>Used VehicleOther UV income</v>
          </cell>
          <cell r="S3693"/>
          <cell r="T3693"/>
          <cell r="U3693"/>
        </row>
        <row r="3694">
          <cell r="I3694" t="str">
            <v>Other UV income</v>
          </cell>
          <cell r="O3694"/>
          <cell r="P3694" t="str">
            <v>410-8540</v>
          </cell>
          <cell r="Q3694" t="str">
            <v>Used Vehicle</v>
          </cell>
          <cell r="R3694" t="str">
            <v>Used VehicleOther UV income</v>
          </cell>
          <cell r="S3694"/>
          <cell r="T3694"/>
          <cell r="U3694"/>
        </row>
        <row r="3695">
          <cell r="I3695" t="str">
            <v>Other UV income</v>
          </cell>
          <cell r="O3695"/>
          <cell r="P3695" t="str">
            <v>420-8540</v>
          </cell>
          <cell r="Q3695" t="str">
            <v>Used Vehicle</v>
          </cell>
          <cell r="R3695" t="str">
            <v>Used VehicleOther UV income</v>
          </cell>
          <cell r="S3695"/>
          <cell r="T3695"/>
          <cell r="U3695"/>
        </row>
        <row r="3696">
          <cell r="I3696" t="str">
            <v>Other UV income</v>
          </cell>
          <cell r="O3696"/>
          <cell r="P3696" t="str">
            <v>421-8540</v>
          </cell>
          <cell r="Q3696" t="str">
            <v>Used Vehicle</v>
          </cell>
          <cell r="R3696" t="str">
            <v>Used VehicleOther UV income</v>
          </cell>
          <cell r="S3696"/>
          <cell r="T3696"/>
          <cell r="U3696"/>
        </row>
        <row r="3697">
          <cell r="I3697" t="str">
            <v>Other UV income</v>
          </cell>
          <cell r="O3697"/>
          <cell r="P3697" t="str">
            <v>310-8540</v>
          </cell>
          <cell r="Q3697" t="str">
            <v>Used Vehicle</v>
          </cell>
          <cell r="R3697" t="str">
            <v>Used VehicleOther UV income</v>
          </cell>
          <cell r="S3697"/>
          <cell r="T3697"/>
          <cell r="U3697"/>
        </row>
        <row r="3698">
          <cell r="I3698" t="str">
            <v>Other UV income</v>
          </cell>
          <cell r="O3698"/>
          <cell r="P3698" t="str">
            <v>321-8540</v>
          </cell>
          <cell r="Q3698" t="str">
            <v>Used Vehicle</v>
          </cell>
          <cell r="R3698" t="str">
            <v>Used VehicleOther UV income</v>
          </cell>
          <cell r="S3698"/>
          <cell r="T3698"/>
          <cell r="U3698"/>
        </row>
        <row r="3699">
          <cell r="I3699" t="str">
            <v>Other UV income</v>
          </cell>
          <cell r="O3699"/>
          <cell r="P3699" t="str">
            <v>120-8540</v>
          </cell>
          <cell r="Q3699" t="str">
            <v>Used Vehicle</v>
          </cell>
          <cell r="R3699" t="str">
            <v>Used VehicleOther UV income</v>
          </cell>
          <cell r="S3699"/>
          <cell r="T3699"/>
          <cell r="U3699"/>
        </row>
        <row r="3700">
          <cell r="I3700" t="str">
            <v>Other UV income</v>
          </cell>
          <cell r="O3700"/>
          <cell r="P3700" t="str">
            <v>121-8540</v>
          </cell>
          <cell r="Q3700" t="str">
            <v>Used Vehicle</v>
          </cell>
          <cell r="R3700" t="str">
            <v>Used VehicleOther UV income</v>
          </cell>
          <cell r="S3700"/>
          <cell r="T3700"/>
          <cell r="U3700"/>
        </row>
        <row r="3701">
          <cell r="I3701" t="str">
            <v>Miscellaneous % of Total Sales</v>
          </cell>
          <cell r="O3701"/>
          <cell r="P3701" t="str">
            <v>140-8540</v>
          </cell>
          <cell r="Q3701" t="str">
            <v>Service</v>
          </cell>
          <cell r="R3701" t="str">
            <v>ServiceMiscellaneous % of Total Sales</v>
          </cell>
          <cell r="S3701"/>
          <cell r="T3701"/>
          <cell r="U3701"/>
        </row>
        <row r="3702">
          <cell r="I3702" t="str">
            <v>Miscellaneous % of Total Sales</v>
          </cell>
          <cell r="O3702"/>
          <cell r="P3702" t="str">
            <v>142-8540</v>
          </cell>
          <cell r="Q3702" t="str">
            <v>Lex Service</v>
          </cell>
          <cell r="R3702" t="str">
            <v>Lex ServiceMiscellaneous % of Total Sales</v>
          </cell>
          <cell r="S3702"/>
          <cell r="T3702"/>
          <cell r="U3702"/>
        </row>
        <row r="3703">
          <cell r="I3703" t="str">
            <v>Other Sales %  Sales</v>
          </cell>
          <cell r="O3703"/>
          <cell r="P3703" t="str">
            <v>132-8540</v>
          </cell>
          <cell r="Q3703" t="str">
            <v>LEX Parts</v>
          </cell>
          <cell r="R3703" t="str">
            <v>LEX PartsOther Sales %  Sales</v>
          </cell>
          <cell r="S3703"/>
          <cell r="T3703"/>
          <cell r="U3703"/>
        </row>
        <row r="3704">
          <cell r="I3704" t="str">
            <v>Other Sales %  Sales</v>
          </cell>
          <cell r="O3704"/>
          <cell r="P3704" t="str">
            <v>130-8540</v>
          </cell>
          <cell r="Q3704" t="str">
            <v>Parts</v>
          </cell>
          <cell r="R3704" t="str">
            <v>PartsOther Sales %  Sales</v>
          </cell>
          <cell r="S3704"/>
          <cell r="T3704"/>
          <cell r="U3704"/>
        </row>
        <row r="3705">
          <cell r="I3705" t="str">
            <v>Other Income per NV unit</v>
          </cell>
          <cell r="O3705"/>
          <cell r="P3705" t="str">
            <v>300-3002R</v>
          </cell>
          <cell r="Q3705" t="str">
            <v>New Vehicle</v>
          </cell>
          <cell r="R3705" t="str">
            <v>New VehicleOther Income per NV unit</v>
          </cell>
          <cell r="S3705"/>
          <cell r="T3705"/>
          <cell r="U3705"/>
        </row>
        <row r="3706">
          <cell r="I3706" t="str">
            <v>Other Income per NV unit</v>
          </cell>
          <cell r="O3706"/>
          <cell r="P3706" t="str">
            <v>200-3002R</v>
          </cell>
          <cell r="Q3706" t="str">
            <v>New Vehicle</v>
          </cell>
          <cell r="R3706" t="str">
            <v>New VehicleOther Income per NV unit</v>
          </cell>
          <cell r="S3706"/>
          <cell r="T3706"/>
          <cell r="U3706"/>
        </row>
        <row r="3707">
          <cell r="I3707" t="str">
            <v>Other UV income</v>
          </cell>
          <cell r="O3707"/>
          <cell r="P3707" t="str">
            <v>110-8540</v>
          </cell>
          <cell r="Q3707" t="str">
            <v>Used Vehicle</v>
          </cell>
          <cell r="R3707" t="str">
            <v>Used VehicleOther UV income</v>
          </cell>
          <cell r="S3707"/>
          <cell r="T3707"/>
          <cell r="U3707"/>
        </row>
        <row r="3708">
          <cell r="I3708" t="str">
            <v>F&amp;I Other Income per vehicle retailed</v>
          </cell>
          <cell r="O3708"/>
          <cell r="P3708" t="str">
            <v>162-8545</v>
          </cell>
          <cell r="Q3708" t="str">
            <v>LEX F&amp;I</v>
          </cell>
          <cell r="R3708" t="str">
            <v>LEX F&amp;IF&amp;I Other Income per vehicle retailed</v>
          </cell>
          <cell r="S3708"/>
          <cell r="T3708"/>
          <cell r="U3708"/>
        </row>
        <row r="3709">
          <cell r="I3709" t="str">
            <v>F&amp;I Other Income per vehicle retailed</v>
          </cell>
          <cell r="O3709"/>
          <cell r="P3709" t="str">
            <v>260-8545</v>
          </cell>
          <cell r="Q3709" t="str">
            <v>F&amp;I</v>
          </cell>
          <cell r="R3709" t="str">
            <v>F&amp;IF&amp;I Other Income per vehicle retailed</v>
          </cell>
          <cell r="S3709"/>
          <cell r="T3709"/>
          <cell r="U3709"/>
        </row>
        <row r="3710">
          <cell r="I3710" t="str">
            <v>F&amp;I Other Income per vehicle retailed</v>
          </cell>
          <cell r="O3710"/>
          <cell r="P3710" t="str">
            <v>460-8545</v>
          </cell>
          <cell r="Q3710" t="str">
            <v>F&amp;I</v>
          </cell>
          <cell r="R3710" t="str">
            <v>F&amp;IF&amp;I Other Income per vehicle retailed</v>
          </cell>
          <cell r="S3710"/>
          <cell r="T3710"/>
          <cell r="U3710"/>
        </row>
        <row r="3711">
          <cell r="I3711" t="str">
            <v>F&amp;I Other Income per vehicle retailed</v>
          </cell>
          <cell r="O3711"/>
          <cell r="P3711" t="str">
            <v>360-8545</v>
          </cell>
          <cell r="Q3711" t="str">
            <v>F&amp;I</v>
          </cell>
          <cell r="R3711" t="str">
            <v>F&amp;IF&amp;I Other Income per vehicle retailed</v>
          </cell>
          <cell r="S3711"/>
          <cell r="T3711"/>
          <cell r="U3711"/>
        </row>
        <row r="3712">
          <cell r="I3712" t="str">
            <v>F&amp;I Other Income per vehicle retailed</v>
          </cell>
          <cell r="O3712"/>
          <cell r="P3712" t="str">
            <v>147-8545</v>
          </cell>
          <cell r="Q3712" t="str">
            <v>F&amp;I</v>
          </cell>
          <cell r="R3712" t="str">
            <v>F&amp;IF&amp;I Other Income per vehicle retailed</v>
          </cell>
          <cell r="S3712"/>
          <cell r="T3712"/>
          <cell r="U3712"/>
        </row>
        <row r="3713">
          <cell r="I3713" t="str">
            <v>F&amp;I Other Income per vehicle retailed</v>
          </cell>
          <cell r="O3713"/>
          <cell r="P3713" t="str">
            <v>160-8545</v>
          </cell>
          <cell r="Q3713" t="str">
            <v>F&amp;I</v>
          </cell>
          <cell r="R3713" t="str">
            <v>F&amp;IF&amp;I Other Income per vehicle retailed</v>
          </cell>
          <cell r="S3713"/>
          <cell r="T3713"/>
          <cell r="U3713"/>
        </row>
        <row r="3714">
          <cell r="I3714" t="str">
            <v>Other Overheads as % of Total Gross Profit</v>
          </cell>
          <cell r="O3714"/>
          <cell r="P3714" t="str">
            <v>200-8570</v>
          </cell>
          <cell r="Q3714" t="str">
            <v>Admin &amp; Other</v>
          </cell>
          <cell r="R3714" t="str">
            <v>Admin &amp; OtherOther Overheads as % of Total Gross Profit</v>
          </cell>
          <cell r="S3714"/>
          <cell r="T3714"/>
          <cell r="U3714"/>
        </row>
        <row r="3715">
          <cell r="I3715" t="str">
            <v>Other Overheads as % of Total Gross Profit</v>
          </cell>
          <cell r="O3715"/>
          <cell r="P3715" t="str">
            <v>210-8570</v>
          </cell>
          <cell r="Q3715" t="str">
            <v>Admin &amp; Other</v>
          </cell>
          <cell r="R3715" t="str">
            <v>Admin &amp; OtherOther Overheads as % of Total Gross Profit</v>
          </cell>
          <cell r="S3715"/>
          <cell r="T3715"/>
          <cell r="U3715"/>
        </row>
        <row r="3716">
          <cell r="I3716" t="str">
            <v>Other Overheads as % of Total Gross Profit</v>
          </cell>
          <cell r="O3716"/>
          <cell r="P3716" t="str">
            <v>221-8570</v>
          </cell>
          <cell r="Q3716" t="str">
            <v>Admin &amp; Other</v>
          </cell>
          <cell r="R3716" t="str">
            <v>Admin &amp; OtherOther Overheads as % of Total Gross Profit</v>
          </cell>
          <cell r="S3716"/>
          <cell r="T3716"/>
          <cell r="U3716"/>
        </row>
        <row r="3717">
          <cell r="I3717" t="str">
            <v>Other Overheads as % of Total Gross Profit</v>
          </cell>
          <cell r="O3717"/>
          <cell r="P3717" t="str">
            <v>260-8570</v>
          </cell>
          <cell r="Q3717" t="str">
            <v>Admin &amp; Other</v>
          </cell>
          <cell r="R3717" t="str">
            <v>Admin &amp; OtherOther Overheads as % of Total Gross Profit</v>
          </cell>
          <cell r="S3717"/>
          <cell r="T3717"/>
          <cell r="U3717"/>
        </row>
        <row r="3718">
          <cell r="I3718" t="str">
            <v>Other Overheads as % of Total Gross Profit</v>
          </cell>
          <cell r="O3718"/>
          <cell r="P3718" t="str">
            <v>400-8570</v>
          </cell>
          <cell r="Q3718" t="str">
            <v>Admin &amp; Other</v>
          </cell>
          <cell r="R3718" t="str">
            <v>Admin &amp; OtherOther Overheads as % of Total Gross Profit</v>
          </cell>
          <cell r="S3718"/>
          <cell r="T3718"/>
          <cell r="U3718"/>
        </row>
        <row r="3719">
          <cell r="I3719" t="str">
            <v>Other Overheads as % of Total Gross Profit</v>
          </cell>
          <cell r="O3719"/>
          <cell r="P3719" t="str">
            <v>410-8570</v>
          </cell>
          <cell r="Q3719" t="str">
            <v>Admin &amp; Other</v>
          </cell>
          <cell r="R3719" t="str">
            <v>Admin &amp; OtherOther Overheads as % of Total Gross Profit</v>
          </cell>
          <cell r="S3719"/>
          <cell r="T3719"/>
          <cell r="U3719"/>
        </row>
        <row r="3720">
          <cell r="I3720" t="str">
            <v>Other Overheads as % of Total Gross Profit</v>
          </cell>
          <cell r="O3720"/>
          <cell r="P3720" t="str">
            <v>420-8570</v>
          </cell>
          <cell r="Q3720" t="str">
            <v>Admin &amp; Other</v>
          </cell>
          <cell r="R3720" t="str">
            <v>Admin &amp; OtherOther Overheads as % of Total Gross Profit</v>
          </cell>
          <cell r="S3720"/>
          <cell r="T3720"/>
          <cell r="U3720"/>
        </row>
        <row r="3721">
          <cell r="I3721" t="str">
            <v>Other Overheads as % of Total Gross Profit</v>
          </cell>
          <cell r="O3721"/>
          <cell r="P3721" t="str">
            <v>421-8570</v>
          </cell>
          <cell r="Q3721" t="str">
            <v>Admin &amp; Other</v>
          </cell>
          <cell r="R3721" t="str">
            <v>Admin &amp; OtherOther Overheads as % of Total Gross Profit</v>
          </cell>
          <cell r="S3721"/>
          <cell r="T3721"/>
          <cell r="U3721"/>
        </row>
        <row r="3722">
          <cell r="I3722" t="str">
            <v>Other Overheads as % of Total Gross Profit</v>
          </cell>
          <cell r="O3722"/>
          <cell r="P3722" t="str">
            <v>460-8570</v>
          </cell>
          <cell r="Q3722" t="str">
            <v>Admin &amp; Other</v>
          </cell>
          <cell r="R3722" t="str">
            <v>Admin &amp; OtherOther Overheads as % of Total Gross Profit</v>
          </cell>
          <cell r="S3722"/>
          <cell r="T3722"/>
          <cell r="U3722"/>
        </row>
        <row r="3723">
          <cell r="I3723" t="str">
            <v>Other Overheads as % of Total Gross Profit</v>
          </cell>
          <cell r="O3723"/>
          <cell r="P3723" t="str">
            <v>300-8570</v>
          </cell>
          <cell r="Q3723" t="str">
            <v>Admin &amp; Other</v>
          </cell>
          <cell r="R3723" t="str">
            <v>Admin &amp; OtherOther Overheads as % of Total Gross Profit</v>
          </cell>
          <cell r="S3723"/>
          <cell r="T3723"/>
          <cell r="U3723"/>
        </row>
        <row r="3724">
          <cell r="I3724" t="str">
            <v>Other Overheads as % of Total Gross Profit</v>
          </cell>
          <cell r="O3724"/>
          <cell r="P3724" t="str">
            <v>310-8570</v>
          </cell>
          <cell r="Q3724" t="str">
            <v>Admin &amp; Other</v>
          </cell>
          <cell r="R3724" t="str">
            <v>Admin &amp; OtherOther Overheads as % of Total Gross Profit</v>
          </cell>
          <cell r="S3724"/>
          <cell r="T3724"/>
          <cell r="U3724"/>
        </row>
        <row r="3725">
          <cell r="I3725" t="str">
            <v>Other Overheads as % of Total Gross Profit</v>
          </cell>
          <cell r="O3725"/>
          <cell r="P3725" t="str">
            <v>321-8570</v>
          </cell>
          <cell r="Q3725" t="str">
            <v>Admin &amp; Other</v>
          </cell>
          <cell r="R3725" t="str">
            <v>Admin &amp; OtherOther Overheads as % of Total Gross Profit</v>
          </cell>
          <cell r="S3725"/>
          <cell r="T3725"/>
          <cell r="U3725"/>
        </row>
        <row r="3726">
          <cell r="I3726" t="str">
            <v>Other Overheads as % of Total Gross Profit</v>
          </cell>
          <cell r="O3726"/>
          <cell r="P3726" t="str">
            <v>360-8570</v>
          </cell>
          <cell r="Q3726" t="str">
            <v>Admin &amp; Other</v>
          </cell>
          <cell r="R3726" t="str">
            <v>Admin &amp; OtherOther Overheads as % of Total Gross Profit</v>
          </cell>
          <cell r="S3726"/>
          <cell r="T3726"/>
          <cell r="U3726"/>
        </row>
        <row r="3727">
          <cell r="I3727" t="str">
            <v>Other Overheads as % of Total Gross Profit</v>
          </cell>
          <cell r="O3727"/>
          <cell r="P3727" t="str">
            <v>121-8570</v>
          </cell>
          <cell r="Q3727" t="str">
            <v>Admin &amp; Other</v>
          </cell>
          <cell r="R3727" t="str">
            <v>Admin &amp; OtherOther Overheads as % of Total Gross Profit</v>
          </cell>
          <cell r="S3727"/>
          <cell r="T3727"/>
          <cell r="U3727"/>
        </row>
        <row r="3728">
          <cell r="I3728" t="str">
            <v>Other Overheads as % of Total Gross Profit</v>
          </cell>
          <cell r="O3728"/>
          <cell r="P3728" t="str">
            <v>160-8570</v>
          </cell>
          <cell r="Q3728" t="str">
            <v>Admin &amp; Other</v>
          </cell>
          <cell r="R3728" t="str">
            <v>Admin &amp; OtherOther Overheads as % of Total Gross Profit</v>
          </cell>
          <cell r="S3728"/>
          <cell r="T3728"/>
          <cell r="U3728"/>
        </row>
        <row r="3729">
          <cell r="I3729" t="str">
            <v>Other Overheads as % of Total Gross Profit</v>
          </cell>
          <cell r="O3729"/>
          <cell r="P3729" t="str">
            <v>162-8570</v>
          </cell>
          <cell r="Q3729" t="str">
            <v>LEX Admin &amp; Other</v>
          </cell>
          <cell r="R3729" t="str">
            <v>LEX Admin &amp; OtherOther Overheads as % of Total Gross Profit</v>
          </cell>
          <cell r="S3729"/>
          <cell r="T3729"/>
          <cell r="U3729"/>
        </row>
        <row r="3730">
          <cell r="I3730" t="str">
            <v>Other Overheads as % of Total Gross Profit</v>
          </cell>
          <cell r="O3730"/>
          <cell r="P3730" t="str">
            <v>122-8570</v>
          </cell>
          <cell r="Q3730" t="str">
            <v>LEX Admin &amp; Other</v>
          </cell>
          <cell r="R3730" t="str">
            <v>LEX Admin &amp; OtherOther Overheads as % of Total Gross Profit</v>
          </cell>
          <cell r="S3730"/>
          <cell r="T3730"/>
          <cell r="U3730"/>
        </row>
        <row r="3731">
          <cell r="I3731" t="str">
            <v>Other Overheads as % of Total Gross Profit</v>
          </cell>
          <cell r="O3731"/>
          <cell r="P3731" t="str">
            <v>936-8570</v>
          </cell>
          <cell r="Q3731" t="str">
            <v>LEX Admin &amp; Other</v>
          </cell>
          <cell r="R3731" t="str">
            <v>LEX Admin &amp; OtherOther Overheads as % of Total Gross Profit</v>
          </cell>
          <cell r="S3731"/>
          <cell r="T3731"/>
          <cell r="U3731"/>
        </row>
        <row r="3732">
          <cell r="I3732" t="str">
            <v>Other Overheads as % of Total Gross Profit</v>
          </cell>
          <cell r="O3732"/>
          <cell r="P3732" t="str">
            <v>935-8570</v>
          </cell>
          <cell r="Q3732" t="str">
            <v>LEX Admin &amp; Other</v>
          </cell>
          <cell r="R3732" t="str">
            <v>LEX Admin &amp; OtherOther Overheads as % of Total Gross Profit</v>
          </cell>
          <cell r="S3732"/>
          <cell r="T3732"/>
          <cell r="U3732"/>
        </row>
        <row r="3733">
          <cell r="I3733" t="str">
            <v>Other Overheads as % of Total Gross Profit</v>
          </cell>
          <cell r="O3733"/>
          <cell r="P3733" t="str">
            <v>230-8570</v>
          </cell>
          <cell r="Q3733" t="str">
            <v>Admin &amp; Other</v>
          </cell>
          <cell r="R3733" t="str">
            <v>Admin &amp; OtherOther Overheads as % of Total Gross Profit</v>
          </cell>
          <cell r="S3733"/>
          <cell r="T3733"/>
          <cell r="U3733"/>
        </row>
        <row r="3734">
          <cell r="I3734" t="str">
            <v>Other Overheads as % of Total Gross Profit</v>
          </cell>
          <cell r="O3734"/>
          <cell r="P3734" t="str">
            <v>430-8570</v>
          </cell>
          <cell r="Q3734" t="str">
            <v>Admin &amp; Other</v>
          </cell>
          <cell r="R3734" t="str">
            <v>Admin &amp; OtherOther Overheads as % of Total Gross Profit</v>
          </cell>
          <cell r="S3734"/>
          <cell r="T3734"/>
          <cell r="U3734"/>
        </row>
        <row r="3735">
          <cell r="I3735" t="str">
            <v>Other Overheads as % of Total Gross Profit</v>
          </cell>
          <cell r="O3735"/>
          <cell r="P3735" t="str">
            <v>440-8570</v>
          </cell>
          <cell r="Q3735" t="str">
            <v>Admin &amp; Other</v>
          </cell>
          <cell r="R3735" t="str">
            <v>Admin &amp; OtherOther Overheads as % of Total Gross Profit</v>
          </cell>
          <cell r="S3735"/>
          <cell r="T3735"/>
          <cell r="U3735"/>
        </row>
        <row r="3736">
          <cell r="I3736" t="str">
            <v>Other Overheads as % of Total Gross Profit</v>
          </cell>
          <cell r="O3736"/>
          <cell r="P3736" t="str">
            <v>330-8570</v>
          </cell>
          <cell r="Q3736" t="str">
            <v>Admin &amp; Other</v>
          </cell>
          <cell r="R3736" t="str">
            <v>Admin &amp; OtherOther Overheads as % of Total Gross Profit</v>
          </cell>
          <cell r="S3736"/>
          <cell r="T3736"/>
          <cell r="U3736"/>
        </row>
        <row r="3737">
          <cell r="I3737" t="str">
            <v>Other Overheads as % of Total Gross Profit</v>
          </cell>
          <cell r="O3737"/>
          <cell r="P3737" t="str">
            <v>340-8570</v>
          </cell>
          <cell r="Q3737" t="str">
            <v>Admin &amp; Other</v>
          </cell>
          <cell r="R3737" t="str">
            <v>Admin &amp; OtherOther Overheads as % of Total Gross Profit</v>
          </cell>
          <cell r="S3737"/>
          <cell r="T3737"/>
          <cell r="U3737"/>
        </row>
        <row r="3738">
          <cell r="I3738" t="str">
            <v>Other Overheads as % of Total Gross Profit</v>
          </cell>
          <cell r="O3738"/>
          <cell r="P3738" t="str">
            <v>147-8570</v>
          </cell>
          <cell r="Q3738" t="str">
            <v>Admin &amp; Other</v>
          </cell>
          <cell r="R3738" t="str">
            <v>Admin &amp; OtherOther Overheads as % of Total Gross Profit</v>
          </cell>
          <cell r="S3738"/>
          <cell r="T3738"/>
          <cell r="U3738"/>
        </row>
        <row r="3739">
          <cell r="I3739" t="str">
            <v>Other Overheads as % of Total Gross Profit</v>
          </cell>
          <cell r="O3739"/>
          <cell r="P3739" t="str">
            <v>140-8570</v>
          </cell>
          <cell r="Q3739" t="str">
            <v>Admin &amp; Other</v>
          </cell>
          <cell r="R3739" t="str">
            <v>Admin &amp; OtherOther Overheads as % of Total Gross Profit</v>
          </cell>
          <cell r="S3739"/>
          <cell r="T3739"/>
          <cell r="U3739"/>
        </row>
        <row r="3740">
          <cell r="I3740" t="str">
            <v>Other Overheads as % of Total Gross Profit</v>
          </cell>
          <cell r="O3740"/>
          <cell r="P3740" t="str">
            <v>142-8570</v>
          </cell>
          <cell r="Q3740" t="str">
            <v>LEX Admin &amp; Other</v>
          </cell>
          <cell r="R3740" t="str">
            <v>LEX Admin &amp; OtherOther Overheads as % of Total Gross Profit</v>
          </cell>
          <cell r="S3740"/>
          <cell r="T3740"/>
          <cell r="U3740"/>
        </row>
        <row r="3741">
          <cell r="I3741" t="str">
            <v>Other Overheads as % of Total Gross Profit</v>
          </cell>
          <cell r="O3741"/>
          <cell r="P3741" t="str">
            <v>132-8570</v>
          </cell>
          <cell r="Q3741" t="str">
            <v>LEX Admin &amp; Other</v>
          </cell>
          <cell r="R3741" t="str">
            <v>LEX Admin &amp; OtherOther Overheads as % of Total Gross Profit</v>
          </cell>
          <cell r="S3741"/>
          <cell r="T3741"/>
          <cell r="U3741"/>
        </row>
        <row r="3742">
          <cell r="I3742" t="str">
            <v>Other Overheads as % of Total Gross Profit</v>
          </cell>
          <cell r="O3742"/>
          <cell r="P3742" t="str">
            <v>100-8570</v>
          </cell>
          <cell r="Q3742" t="str">
            <v>Admin &amp; Other</v>
          </cell>
          <cell r="R3742" t="str">
            <v>Admin &amp; OtherOther Overheads as % of Total Gross Profit</v>
          </cell>
          <cell r="S3742"/>
          <cell r="T3742"/>
          <cell r="U3742"/>
        </row>
        <row r="3743">
          <cell r="I3743" t="str">
            <v>Other Overheads as % of Total Gross Profit</v>
          </cell>
          <cell r="O3743"/>
          <cell r="P3743" t="str">
            <v>130-8570</v>
          </cell>
          <cell r="Q3743" t="str">
            <v>Admin &amp; Other</v>
          </cell>
          <cell r="R3743" t="str">
            <v>Admin &amp; OtherOther Overheads as % of Total Gross Profit</v>
          </cell>
          <cell r="S3743"/>
          <cell r="T3743"/>
          <cell r="U3743"/>
        </row>
        <row r="3744">
          <cell r="I3744" t="str">
            <v>Other Overheads as % of Total Gross Profit</v>
          </cell>
          <cell r="O3744"/>
          <cell r="P3744" t="str">
            <v>110-8570</v>
          </cell>
          <cell r="Q3744" t="str">
            <v>Admin &amp; Other</v>
          </cell>
          <cell r="R3744" t="str">
            <v>Admin &amp; OtherOther Overheads as % of Total Gross Profit</v>
          </cell>
          <cell r="S3744"/>
          <cell r="T3744"/>
          <cell r="U3744"/>
        </row>
        <row r="3745">
          <cell r="I3745" t="str">
            <v>Other Overheads as % of Total Gross Profit</v>
          </cell>
          <cell r="O3745"/>
          <cell r="P3745" t="str">
            <v>112-8570</v>
          </cell>
          <cell r="Q3745" t="str">
            <v>LEX Admin &amp; Other</v>
          </cell>
          <cell r="R3745" t="str">
            <v>LEX Admin &amp; OtherOther Overheads as % of Total Gross Profit</v>
          </cell>
          <cell r="S3745"/>
          <cell r="T3745"/>
          <cell r="U3745"/>
        </row>
        <row r="3746">
          <cell r="I3746" t="str">
            <v>Other Overheads as % of Total Gross Profit</v>
          </cell>
          <cell r="O3746"/>
          <cell r="P3746" t="str">
            <v>122-8800</v>
          </cell>
          <cell r="Q3746" t="str">
            <v>LEX Admin &amp; Other</v>
          </cell>
          <cell r="R3746" t="str">
            <v>LEX Admin &amp; OtherOther Overheads as % of Total Gross Profit</v>
          </cell>
          <cell r="S3746"/>
          <cell r="T3746"/>
          <cell r="U3746"/>
        </row>
        <row r="3747">
          <cell r="I3747" t="str">
            <v>Other Overheads as % of Total Gross Profit</v>
          </cell>
          <cell r="O3747"/>
          <cell r="P3747" t="str">
            <v>162-8800</v>
          </cell>
          <cell r="Q3747" t="str">
            <v>LEX Admin &amp; Other</v>
          </cell>
          <cell r="R3747" t="str">
            <v>LEX Admin &amp; OtherOther Overheads as % of Total Gross Profit</v>
          </cell>
          <cell r="S3747"/>
          <cell r="T3747"/>
          <cell r="U3747"/>
        </row>
        <row r="3748">
          <cell r="I3748" t="str">
            <v>Other Overheads as % of Total Gross Profit</v>
          </cell>
          <cell r="O3748"/>
          <cell r="P3748" t="str">
            <v>200-8800</v>
          </cell>
          <cell r="Q3748" t="str">
            <v>Admin &amp; Other</v>
          </cell>
          <cell r="R3748" t="str">
            <v>Admin &amp; OtherOther Overheads as % of Total Gross Profit</v>
          </cell>
          <cell r="S3748"/>
          <cell r="T3748"/>
          <cell r="U3748"/>
        </row>
        <row r="3749">
          <cell r="I3749" t="str">
            <v>Other Overheads as % of Total Gross Profit</v>
          </cell>
          <cell r="O3749"/>
          <cell r="P3749" t="str">
            <v>210-8800</v>
          </cell>
          <cell r="Q3749" t="str">
            <v>Admin &amp; Other</v>
          </cell>
          <cell r="R3749" t="str">
            <v>Admin &amp; OtherOther Overheads as % of Total Gross Profit</v>
          </cell>
          <cell r="S3749"/>
          <cell r="T3749"/>
          <cell r="U3749"/>
        </row>
        <row r="3750">
          <cell r="I3750" t="str">
            <v>Other Overheads as % of Total Gross Profit</v>
          </cell>
          <cell r="O3750"/>
          <cell r="P3750" t="str">
            <v>220-8800</v>
          </cell>
          <cell r="Q3750" t="str">
            <v>Admin &amp; Other</v>
          </cell>
          <cell r="R3750" t="str">
            <v>Admin &amp; OtherOther Overheads as % of Total Gross Profit</v>
          </cell>
          <cell r="S3750"/>
          <cell r="T3750"/>
          <cell r="U3750"/>
        </row>
        <row r="3751">
          <cell r="I3751" t="str">
            <v>Other Overheads as % of Total Gross Profit</v>
          </cell>
          <cell r="O3751"/>
          <cell r="P3751" t="str">
            <v>221-8800</v>
          </cell>
          <cell r="Q3751" t="str">
            <v>Admin &amp; Other</v>
          </cell>
          <cell r="R3751" t="str">
            <v>Admin &amp; OtherOther Overheads as % of Total Gross Profit</v>
          </cell>
          <cell r="S3751"/>
          <cell r="T3751"/>
          <cell r="U3751"/>
        </row>
        <row r="3752">
          <cell r="I3752" t="str">
            <v>Other Overheads as % of Total Gross Profit</v>
          </cell>
          <cell r="O3752"/>
          <cell r="P3752" t="str">
            <v>230-8800</v>
          </cell>
          <cell r="Q3752" t="str">
            <v>Admin &amp; Other</v>
          </cell>
          <cell r="R3752" t="str">
            <v>Admin &amp; OtherOther Overheads as % of Total Gross Profit</v>
          </cell>
          <cell r="S3752"/>
          <cell r="T3752"/>
          <cell r="U3752"/>
        </row>
        <row r="3753">
          <cell r="I3753" t="str">
            <v>Other Overheads as % of Total Gross Profit</v>
          </cell>
          <cell r="O3753"/>
          <cell r="P3753" t="str">
            <v>240-8800</v>
          </cell>
          <cell r="Q3753" t="str">
            <v>Admin &amp; Other</v>
          </cell>
          <cell r="R3753" t="str">
            <v>Admin &amp; OtherOther Overheads as % of Total Gross Profit</v>
          </cell>
          <cell r="S3753"/>
          <cell r="T3753"/>
          <cell r="U3753"/>
        </row>
        <row r="3754">
          <cell r="I3754" t="str">
            <v>Other Overheads as % of Total Gross Profit</v>
          </cell>
          <cell r="O3754"/>
          <cell r="P3754" t="str">
            <v>260-8800</v>
          </cell>
          <cell r="Q3754" t="str">
            <v>Admin &amp; Other</v>
          </cell>
          <cell r="R3754" t="str">
            <v>Admin &amp; OtherOther Overheads as % of Total Gross Profit</v>
          </cell>
          <cell r="S3754"/>
          <cell r="T3754"/>
          <cell r="U3754"/>
        </row>
        <row r="3755">
          <cell r="I3755" t="str">
            <v>Other Overheads as % of Total Gross Profit</v>
          </cell>
          <cell r="O3755"/>
          <cell r="P3755" t="str">
            <v>400-8800</v>
          </cell>
          <cell r="Q3755" t="str">
            <v>Admin &amp; Other</v>
          </cell>
          <cell r="R3755" t="str">
            <v>Admin &amp; OtherOther Overheads as % of Total Gross Profit</v>
          </cell>
          <cell r="S3755"/>
          <cell r="T3755"/>
          <cell r="U3755"/>
        </row>
        <row r="3756">
          <cell r="I3756" t="str">
            <v>Other Overheads as % of Total Gross Profit</v>
          </cell>
          <cell r="O3756"/>
          <cell r="P3756" t="str">
            <v>410-8800</v>
          </cell>
          <cell r="Q3756" t="str">
            <v>Admin &amp; Other</v>
          </cell>
          <cell r="R3756" t="str">
            <v>Admin &amp; OtherOther Overheads as % of Total Gross Profit</v>
          </cell>
          <cell r="S3756"/>
          <cell r="T3756"/>
          <cell r="U3756"/>
        </row>
        <row r="3757">
          <cell r="I3757" t="str">
            <v>Other Overheads as % of Total Gross Profit</v>
          </cell>
          <cell r="O3757"/>
          <cell r="P3757" t="str">
            <v>420-8800</v>
          </cell>
          <cell r="Q3757" t="str">
            <v>Admin &amp; Other</v>
          </cell>
          <cell r="R3757" t="str">
            <v>Admin &amp; OtherOther Overheads as % of Total Gross Profit</v>
          </cell>
          <cell r="S3757"/>
          <cell r="T3757"/>
          <cell r="U3757"/>
        </row>
        <row r="3758">
          <cell r="I3758" t="str">
            <v>Other Overheads as % of Total Gross Profit</v>
          </cell>
          <cell r="O3758"/>
          <cell r="P3758" t="str">
            <v>421-8800</v>
          </cell>
          <cell r="Q3758" t="str">
            <v>Admin &amp; Other</v>
          </cell>
          <cell r="R3758" t="str">
            <v>Admin &amp; OtherOther Overheads as % of Total Gross Profit</v>
          </cell>
          <cell r="S3758"/>
          <cell r="T3758"/>
          <cell r="U3758"/>
        </row>
        <row r="3759">
          <cell r="I3759" t="str">
            <v>Other Overheads as % of Total Gross Profit</v>
          </cell>
          <cell r="O3759"/>
          <cell r="P3759" t="str">
            <v>430-8800</v>
          </cell>
          <cell r="Q3759" t="str">
            <v>Admin &amp; Other</v>
          </cell>
          <cell r="R3759" t="str">
            <v>Admin &amp; OtherOther Overheads as % of Total Gross Profit</v>
          </cell>
          <cell r="S3759"/>
          <cell r="T3759"/>
          <cell r="U3759"/>
        </row>
        <row r="3760">
          <cell r="I3760" t="str">
            <v>Other Overheads as % of Total Gross Profit</v>
          </cell>
          <cell r="O3760"/>
          <cell r="P3760" t="str">
            <v>440-8800</v>
          </cell>
          <cell r="Q3760" t="str">
            <v>Admin &amp; Other</v>
          </cell>
          <cell r="R3760" t="str">
            <v>Admin &amp; OtherOther Overheads as % of Total Gross Profit</v>
          </cell>
          <cell r="S3760"/>
          <cell r="T3760"/>
          <cell r="U3760"/>
        </row>
        <row r="3761">
          <cell r="I3761" t="str">
            <v>Other Overheads as % of Total Gross Profit</v>
          </cell>
          <cell r="O3761"/>
          <cell r="P3761" t="str">
            <v>460-8800</v>
          </cell>
          <cell r="Q3761" t="str">
            <v>Admin &amp; Other</v>
          </cell>
          <cell r="R3761" t="str">
            <v>Admin &amp; OtherOther Overheads as % of Total Gross Profit</v>
          </cell>
          <cell r="S3761"/>
          <cell r="T3761"/>
          <cell r="U3761"/>
        </row>
        <row r="3762">
          <cell r="I3762" t="str">
            <v>Other Overheads as % of Total Gross Profit</v>
          </cell>
          <cell r="O3762"/>
          <cell r="P3762" t="str">
            <v>300-8800</v>
          </cell>
          <cell r="Q3762" t="str">
            <v>Admin &amp; Other</v>
          </cell>
          <cell r="R3762" t="str">
            <v>Admin &amp; OtherOther Overheads as % of Total Gross Profit</v>
          </cell>
          <cell r="S3762"/>
          <cell r="T3762"/>
          <cell r="U3762"/>
        </row>
        <row r="3763">
          <cell r="I3763" t="str">
            <v>Other Overheads as % of Total Gross Profit</v>
          </cell>
          <cell r="O3763"/>
          <cell r="P3763" t="str">
            <v>310-8800</v>
          </cell>
          <cell r="Q3763" t="str">
            <v>Admin &amp; Other</v>
          </cell>
          <cell r="R3763" t="str">
            <v>Admin &amp; OtherOther Overheads as % of Total Gross Profit</v>
          </cell>
          <cell r="S3763"/>
          <cell r="T3763"/>
          <cell r="U3763"/>
        </row>
        <row r="3764">
          <cell r="I3764" t="str">
            <v>Other Overheads as % of Total Gross Profit</v>
          </cell>
          <cell r="O3764"/>
          <cell r="P3764" t="str">
            <v>321-8800</v>
          </cell>
          <cell r="Q3764" t="str">
            <v>Admin &amp; Other</v>
          </cell>
          <cell r="R3764" t="str">
            <v>Admin &amp; OtherOther Overheads as % of Total Gross Profit</v>
          </cell>
          <cell r="S3764"/>
          <cell r="T3764"/>
          <cell r="U3764"/>
        </row>
        <row r="3765">
          <cell r="I3765" t="str">
            <v>Other Overheads as % of Total Gross Profit</v>
          </cell>
          <cell r="O3765"/>
          <cell r="P3765" t="str">
            <v>330-8800</v>
          </cell>
          <cell r="Q3765" t="str">
            <v>Admin &amp; Other</v>
          </cell>
          <cell r="R3765" t="str">
            <v>Admin &amp; OtherOther Overheads as % of Total Gross Profit</v>
          </cell>
          <cell r="S3765"/>
          <cell r="T3765"/>
          <cell r="U3765"/>
        </row>
        <row r="3766">
          <cell r="I3766" t="str">
            <v>Other Overheads as % of Total Gross Profit</v>
          </cell>
          <cell r="O3766"/>
          <cell r="P3766" t="str">
            <v>340-8800</v>
          </cell>
          <cell r="Q3766" t="str">
            <v>Admin &amp; Other</v>
          </cell>
          <cell r="R3766" t="str">
            <v>Admin &amp; OtherOther Overheads as % of Total Gross Profit</v>
          </cell>
          <cell r="S3766"/>
          <cell r="T3766"/>
          <cell r="U3766"/>
        </row>
        <row r="3767">
          <cell r="I3767" t="str">
            <v>Other Overheads as % of Total Gross Profit</v>
          </cell>
          <cell r="O3767"/>
          <cell r="P3767" t="str">
            <v>360-8800</v>
          </cell>
          <cell r="Q3767" t="str">
            <v>Admin &amp; Other</v>
          </cell>
          <cell r="R3767" t="str">
            <v>Admin &amp; OtherOther Overheads as % of Total Gross Profit</v>
          </cell>
          <cell r="S3767"/>
          <cell r="T3767"/>
          <cell r="U3767"/>
        </row>
        <row r="3768">
          <cell r="I3768" t="str">
            <v>Other Overheads as % of Total Gross Profit</v>
          </cell>
          <cell r="O3768"/>
          <cell r="P3768" t="str">
            <v>120-8800</v>
          </cell>
          <cell r="Q3768" t="str">
            <v>Admin &amp; Other</v>
          </cell>
          <cell r="R3768" t="str">
            <v>Admin &amp; OtherOther Overheads as % of Total Gross Profit</v>
          </cell>
          <cell r="S3768"/>
          <cell r="T3768"/>
          <cell r="U3768"/>
        </row>
        <row r="3769">
          <cell r="I3769" t="str">
            <v>Other Overheads as % of Total Gross Profit</v>
          </cell>
          <cell r="O3769"/>
          <cell r="P3769" t="str">
            <v>121-8800</v>
          </cell>
          <cell r="Q3769" t="str">
            <v>Admin &amp; Other</v>
          </cell>
          <cell r="R3769" t="str">
            <v>Admin &amp; OtherOther Overheads as % of Total Gross Profit</v>
          </cell>
          <cell r="S3769"/>
          <cell r="T3769"/>
          <cell r="U3769"/>
        </row>
        <row r="3770">
          <cell r="I3770" t="str">
            <v>Other Overheads as % of Total Gross Profit</v>
          </cell>
          <cell r="O3770"/>
          <cell r="P3770" t="str">
            <v>147-8800</v>
          </cell>
          <cell r="Q3770" t="str">
            <v>Admin &amp; Other</v>
          </cell>
          <cell r="R3770" t="str">
            <v>Admin &amp; OtherOther Overheads as % of Total Gross Profit</v>
          </cell>
          <cell r="S3770"/>
          <cell r="T3770"/>
          <cell r="U3770"/>
        </row>
        <row r="3771">
          <cell r="I3771" t="str">
            <v>Other Overheads as % of Total Gross Profit</v>
          </cell>
          <cell r="O3771"/>
          <cell r="P3771" t="str">
            <v>160-8800</v>
          </cell>
          <cell r="Q3771" t="str">
            <v>Admin &amp; Other</v>
          </cell>
          <cell r="R3771" t="str">
            <v>Admin &amp; OtherOther Overheads as % of Total Gross Profit</v>
          </cell>
          <cell r="S3771"/>
          <cell r="T3771"/>
          <cell r="U3771"/>
        </row>
        <row r="3772">
          <cell r="I3772" t="str">
            <v>Other Overheads as % of Total Gross Profit</v>
          </cell>
          <cell r="O3772"/>
          <cell r="P3772" t="str">
            <v>936-8800</v>
          </cell>
          <cell r="Q3772" t="str">
            <v>LEX Admin &amp; Other</v>
          </cell>
          <cell r="R3772" t="str">
            <v>LEX Admin &amp; OtherOther Overheads as % of Total Gross Profit</v>
          </cell>
          <cell r="S3772"/>
          <cell r="T3772"/>
          <cell r="U3772"/>
        </row>
        <row r="3773">
          <cell r="I3773" t="str">
            <v>Other Overheads as % of Total Gross Profit</v>
          </cell>
          <cell r="O3773"/>
          <cell r="P3773" t="str">
            <v>935-8800</v>
          </cell>
          <cell r="Q3773" t="str">
            <v>LEX Admin &amp; Other</v>
          </cell>
          <cell r="R3773" t="str">
            <v>LEX Admin &amp; OtherOther Overheads as % of Total Gross Profit</v>
          </cell>
          <cell r="S3773"/>
          <cell r="T3773"/>
          <cell r="U3773"/>
        </row>
        <row r="3774">
          <cell r="I3774" t="str">
            <v>Other Overheads as % of Total Gross Profit</v>
          </cell>
          <cell r="O3774"/>
          <cell r="P3774" t="str">
            <v>140-8800</v>
          </cell>
          <cell r="Q3774" t="str">
            <v>Admin &amp; Other</v>
          </cell>
          <cell r="R3774" t="str">
            <v>Admin &amp; OtherOther Overheads as % of Total Gross Profit</v>
          </cell>
          <cell r="S3774"/>
          <cell r="T3774"/>
          <cell r="U3774"/>
        </row>
        <row r="3775">
          <cell r="I3775" t="str">
            <v>Other Overheads as % of Total Gross Profit</v>
          </cell>
          <cell r="O3775"/>
          <cell r="P3775" t="str">
            <v>142-8800</v>
          </cell>
          <cell r="Q3775" t="str">
            <v>LEX Admin &amp; Other</v>
          </cell>
          <cell r="R3775" t="str">
            <v>LEX Admin &amp; OtherOther Overheads as % of Total Gross Profit</v>
          </cell>
          <cell r="S3775"/>
          <cell r="T3775"/>
          <cell r="U3775"/>
        </row>
        <row r="3776">
          <cell r="I3776" t="str">
            <v>Other Overheads as % of Total Gross Profit</v>
          </cell>
          <cell r="O3776"/>
          <cell r="P3776" t="str">
            <v>132-8800</v>
          </cell>
          <cell r="Q3776" t="str">
            <v>LEX Admin &amp; Other</v>
          </cell>
          <cell r="R3776" t="str">
            <v>LEX Admin &amp; OtherOther Overheads as % of Total Gross Profit</v>
          </cell>
          <cell r="S3776"/>
          <cell r="T3776"/>
          <cell r="U3776"/>
        </row>
        <row r="3777">
          <cell r="I3777" t="str">
            <v>Other Overheads as % of Total Gross Profit</v>
          </cell>
          <cell r="O3777"/>
          <cell r="P3777" t="str">
            <v>130-8800</v>
          </cell>
          <cell r="Q3777" t="str">
            <v>Admin &amp; Other</v>
          </cell>
          <cell r="R3777" t="str">
            <v>Admin &amp; OtherOther Overheads as % of Total Gross Profit</v>
          </cell>
          <cell r="S3777"/>
          <cell r="T3777"/>
          <cell r="U3777"/>
        </row>
        <row r="3778">
          <cell r="I3778" t="str">
            <v>Other Overheads as % of Total Gross Profit</v>
          </cell>
          <cell r="O3778"/>
          <cell r="P3778" t="str">
            <v>112-8800</v>
          </cell>
          <cell r="Q3778" t="str">
            <v>LEX Admin &amp; Other</v>
          </cell>
          <cell r="R3778" t="str">
            <v>LEX Admin &amp; OtherOther Overheads as % of Total Gross Profit</v>
          </cell>
        </row>
        <row r="3779">
          <cell r="I3779" t="str">
            <v>Other Overheads as % of Total Gross Profit</v>
          </cell>
          <cell r="O3779"/>
          <cell r="P3779" t="str">
            <v>100-8800</v>
          </cell>
          <cell r="Q3779" t="str">
            <v>Admin &amp; Other</v>
          </cell>
          <cell r="R3779" t="str">
            <v>Admin &amp; OtherOther Overheads as % of Total Gross Profit</v>
          </cell>
        </row>
        <row r="3780">
          <cell r="I3780" t="str">
            <v>Other Overheads as % of Total Gross Profit</v>
          </cell>
          <cell r="O3780"/>
          <cell r="P3780" t="str">
            <v>110-8800</v>
          </cell>
          <cell r="Q3780" t="str">
            <v>Admin &amp; Other</v>
          </cell>
          <cell r="R3780" t="str">
            <v>Admin &amp; OtherOther Overheads as % of Total Gross Profit</v>
          </cell>
        </row>
        <row r="3781">
          <cell r="I3781" t="str">
            <v>Depreciation as % of Total Gross Profit</v>
          </cell>
          <cell r="O3781"/>
          <cell r="P3781" t="str">
            <v>122-8805</v>
          </cell>
          <cell r="Q3781" t="str">
            <v>LEX Admin &amp; Other</v>
          </cell>
          <cell r="R3781" t="str">
            <v>LEX Admin &amp; OtherDepreciation as % of Total Gross Profit</v>
          </cell>
          <cell r="S3781"/>
          <cell r="T3781"/>
          <cell r="U3781"/>
        </row>
        <row r="3782">
          <cell r="I3782" t="str">
            <v>Depreciation as % of Total Gross Profit</v>
          </cell>
          <cell r="O3782"/>
          <cell r="P3782" t="str">
            <v>162-8805</v>
          </cell>
          <cell r="Q3782" t="str">
            <v>LEX Admin &amp; Other</v>
          </cell>
          <cell r="R3782" t="str">
            <v>LEX Admin &amp; OtherDepreciation as % of Total Gross Profit</v>
          </cell>
          <cell r="S3782"/>
          <cell r="T3782"/>
          <cell r="U3782"/>
        </row>
        <row r="3783">
          <cell r="I3783" t="str">
            <v>Depreciation as % of Total Gross Profit</v>
          </cell>
          <cell r="O3783"/>
          <cell r="P3783" t="str">
            <v>200-8805</v>
          </cell>
          <cell r="Q3783" t="str">
            <v>Admin &amp; Other</v>
          </cell>
          <cell r="R3783" t="str">
            <v>Admin &amp; OtherDepreciation as % of Total Gross Profit</v>
          </cell>
          <cell r="S3783"/>
          <cell r="T3783"/>
          <cell r="U3783"/>
        </row>
        <row r="3784">
          <cell r="I3784" t="str">
            <v>Depreciation as % of Total Gross Profit</v>
          </cell>
          <cell r="O3784"/>
          <cell r="P3784" t="str">
            <v>210-8805</v>
          </cell>
          <cell r="Q3784" t="str">
            <v>Admin &amp; Other</v>
          </cell>
          <cell r="R3784" t="str">
            <v>Admin &amp; OtherDepreciation as % of Total Gross Profit</v>
          </cell>
          <cell r="S3784"/>
          <cell r="T3784"/>
          <cell r="U3784"/>
        </row>
        <row r="3785">
          <cell r="I3785" t="str">
            <v>Depreciation as % of Total Gross Profit</v>
          </cell>
          <cell r="O3785"/>
          <cell r="P3785" t="str">
            <v>220-8805</v>
          </cell>
          <cell r="Q3785" t="str">
            <v>Admin &amp; Other</v>
          </cell>
          <cell r="R3785" t="str">
            <v>Admin &amp; OtherDepreciation as % of Total Gross Profit</v>
          </cell>
          <cell r="S3785"/>
          <cell r="T3785"/>
          <cell r="U3785"/>
        </row>
        <row r="3786">
          <cell r="I3786" t="str">
            <v>Depreciation as % of Total Gross Profit</v>
          </cell>
          <cell r="O3786"/>
          <cell r="P3786" t="str">
            <v>221-8805</v>
          </cell>
          <cell r="Q3786" t="str">
            <v>Admin &amp; Other</v>
          </cell>
          <cell r="R3786" t="str">
            <v>Admin &amp; OtherDepreciation as % of Total Gross Profit</v>
          </cell>
          <cell r="S3786"/>
          <cell r="T3786"/>
          <cell r="U3786"/>
        </row>
        <row r="3787">
          <cell r="I3787" t="str">
            <v>Depreciation as % of Total Gross Profit</v>
          </cell>
          <cell r="O3787"/>
          <cell r="P3787" t="str">
            <v>230-8805</v>
          </cell>
          <cell r="Q3787" t="str">
            <v>Admin &amp; Other</v>
          </cell>
          <cell r="R3787" t="str">
            <v>Admin &amp; OtherDepreciation as % of Total Gross Profit</v>
          </cell>
          <cell r="S3787"/>
          <cell r="T3787"/>
          <cell r="U3787"/>
        </row>
        <row r="3788">
          <cell r="I3788" t="str">
            <v>Depreciation as % of Total Gross Profit</v>
          </cell>
          <cell r="O3788"/>
          <cell r="P3788" t="str">
            <v>240-8805</v>
          </cell>
          <cell r="Q3788" t="str">
            <v>Admin &amp; Other</v>
          </cell>
          <cell r="R3788" t="str">
            <v>Admin &amp; OtherDepreciation as % of Total Gross Profit</v>
          </cell>
          <cell r="S3788"/>
          <cell r="T3788"/>
          <cell r="U3788"/>
        </row>
        <row r="3789">
          <cell r="I3789" t="str">
            <v>Depreciation as % of Total Gross Profit</v>
          </cell>
          <cell r="O3789"/>
          <cell r="P3789" t="str">
            <v>260-8805</v>
          </cell>
          <cell r="Q3789" t="str">
            <v>Admin &amp; Other</v>
          </cell>
          <cell r="R3789" t="str">
            <v>Admin &amp; OtherDepreciation as % of Total Gross Profit</v>
          </cell>
          <cell r="S3789"/>
          <cell r="T3789"/>
          <cell r="U3789"/>
        </row>
        <row r="3790">
          <cell r="I3790" t="str">
            <v>Depreciation as % of Total Gross Profit</v>
          </cell>
          <cell r="O3790"/>
          <cell r="P3790" t="str">
            <v>400-8805</v>
          </cell>
          <cell r="Q3790" t="str">
            <v>Admin &amp; Other</v>
          </cell>
          <cell r="R3790" t="str">
            <v>Admin &amp; OtherDepreciation as % of Total Gross Profit</v>
          </cell>
          <cell r="S3790"/>
          <cell r="T3790"/>
          <cell r="U3790"/>
        </row>
        <row r="3791">
          <cell r="I3791" t="str">
            <v>Depreciation as % of Total Gross Profit</v>
          </cell>
          <cell r="O3791"/>
          <cell r="P3791" t="str">
            <v>410-8805</v>
          </cell>
          <cell r="Q3791" t="str">
            <v>Admin &amp; Other</v>
          </cell>
          <cell r="R3791" t="str">
            <v>Admin &amp; OtherDepreciation as % of Total Gross Profit</v>
          </cell>
          <cell r="S3791"/>
          <cell r="T3791"/>
          <cell r="U3791"/>
        </row>
        <row r="3792">
          <cell r="I3792" t="str">
            <v>Depreciation as % of Total Gross Profit</v>
          </cell>
          <cell r="O3792"/>
          <cell r="P3792" t="str">
            <v>420-8805</v>
          </cell>
          <cell r="Q3792" t="str">
            <v>Admin &amp; Other</v>
          </cell>
          <cell r="R3792" t="str">
            <v>Admin &amp; OtherDepreciation as % of Total Gross Profit</v>
          </cell>
          <cell r="S3792"/>
          <cell r="T3792"/>
          <cell r="U3792"/>
        </row>
        <row r="3793">
          <cell r="I3793" t="str">
            <v>Depreciation as % of Total Gross Profit</v>
          </cell>
          <cell r="O3793"/>
          <cell r="P3793" t="str">
            <v>421-8805</v>
          </cell>
          <cell r="Q3793" t="str">
            <v>Admin &amp; Other</v>
          </cell>
          <cell r="R3793" t="str">
            <v>Admin &amp; OtherDepreciation as % of Total Gross Profit</v>
          </cell>
          <cell r="S3793"/>
          <cell r="T3793"/>
          <cell r="U3793"/>
        </row>
        <row r="3794">
          <cell r="I3794" t="str">
            <v>Depreciation as % of Total Gross Profit</v>
          </cell>
          <cell r="O3794"/>
          <cell r="P3794" t="str">
            <v>430-8805</v>
          </cell>
          <cell r="Q3794" t="str">
            <v>Admin &amp; Other</v>
          </cell>
          <cell r="R3794" t="str">
            <v>Admin &amp; OtherDepreciation as % of Total Gross Profit</v>
          </cell>
          <cell r="S3794"/>
          <cell r="T3794"/>
          <cell r="U3794"/>
        </row>
        <row r="3795">
          <cell r="I3795" t="str">
            <v>Depreciation as % of Total Gross Profit</v>
          </cell>
          <cell r="O3795"/>
          <cell r="P3795" t="str">
            <v>440-8805</v>
          </cell>
          <cell r="Q3795" t="str">
            <v>Admin &amp; Other</v>
          </cell>
          <cell r="R3795" t="str">
            <v>Admin &amp; OtherDepreciation as % of Total Gross Profit</v>
          </cell>
          <cell r="S3795"/>
          <cell r="T3795"/>
          <cell r="U3795"/>
        </row>
        <row r="3796">
          <cell r="I3796" t="str">
            <v>Depreciation as % of Total Gross Profit</v>
          </cell>
          <cell r="O3796"/>
          <cell r="P3796" t="str">
            <v>460-8805</v>
          </cell>
          <cell r="Q3796" t="str">
            <v>Admin &amp; Other</v>
          </cell>
          <cell r="R3796" t="str">
            <v>Admin &amp; OtherDepreciation as % of Total Gross Profit</v>
          </cell>
          <cell r="S3796"/>
          <cell r="T3796"/>
          <cell r="U3796"/>
        </row>
        <row r="3797">
          <cell r="I3797" t="str">
            <v>Depreciation as % of Total Gross Profit</v>
          </cell>
          <cell r="O3797"/>
          <cell r="P3797" t="str">
            <v>300-8805</v>
          </cell>
          <cell r="Q3797" t="str">
            <v>Admin &amp; Other</v>
          </cell>
          <cell r="R3797" t="str">
            <v>Admin &amp; OtherDepreciation as % of Total Gross Profit</v>
          </cell>
          <cell r="S3797"/>
          <cell r="T3797"/>
          <cell r="U3797"/>
        </row>
        <row r="3798">
          <cell r="I3798" t="str">
            <v>Depreciation as % of Total Gross Profit</v>
          </cell>
          <cell r="O3798"/>
          <cell r="P3798" t="str">
            <v>310-8805</v>
          </cell>
          <cell r="Q3798" t="str">
            <v>Admin &amp; Other</v>
          </cell>
          <cell r="R3798" t="str">
            <v>Admin &amp; OtherDepreciation as % of Total Gross Profit</v>
          </cell>
          <cell r="S3798"/>
          <cell r="T3798"/>
          <cell r="U3798"/>
        </row>
        <row r="3799">
          <cell r="I3799" t="str">
            <v>Depreciation as % of Total Gross Profit</v>
          </cell>
          <cell r="O3799"/>
          <cell r="P3799" t="str">
            <v>321-8805</v>
          </cell>
          <cell r="Q3799" t="str">
            <v>Admin &amp; Other</v>
          </cell>
          <cell r="R3799" t="str">
            <v>Admin &amp; OtherDepreciation as % of Total Gross Profit</v>
          </cell>
          <cell r="S3799"/>
          <cell r="T3799"/>
          <cell r="U3799"/>
        </row>
        <row r="3800">
          <cell r="I3800" t="str">
            <v>Depreciation as % of Total Gross Profit</v>
          </cell>
          <cell r="O3800"/>
          <cell r="P3800" t="str">
            <v>330-8805</v>
          </cell>
          <cell r="Q3800" t="str">
            <v>Admin &amp; Other</v>
          </cell>
          <cell r="R3800" t="str">
            <v>Admin &amp; OtherDepreciation as % of Total Gross Profit</v>
          </cell>
          <cell r="S3800"/>
          <cell r="T3800"/>
          <cell r="U3800"/>
        </row>
        <row r="3801">
          <cell r="I3801" t="str">
            <v>Depreciation as % of Total Gross Profit</v>
          </cell>
          <cell r="O3801"/>
          <cell r="P3801" t="str">
            <v>340-8805</v>
          </cell>
          <cell r="Q3801" t="str">
            <v>Admin &amp; Other</v>
          </cell>
          <cell r="R3801" t="str">
            <v>Admin &amp; OtherDepreciation as % of Total Gross Profit</v>
          </cell>
          <cell r="S3801"/>
          <cell r="T3801"/>
          <cell r="U3801"/>
        </row>
        <row r="3802">
          <cell r="I3802" t="str">
            <v>Depreciation as % of Total Gross Profit</v>
          </cell>
          <cell r="O3802"/>
          <cell r="P3802" t="str">
            <v>360-8805</v>
          </cell>
          <cell r="Q3802" t="str">
            <v>Admin &amp; Other</v>
          </cell>
          <cell r="R3802" t="str">
            <v>Admin &amp; OtherDepreciation as % of Total Gross Profit</v>
          </cell>
          <cell r="S3802"/>
          <cell r="T3802"/>
          <cell r="U3802"/>
        </row>
        <row r="3803">
          <cell r="I3803" t="str">
            <v>Depreciation as % of Total Gross Profit</v>
          </cell>
          <cell r="O3803"/>
          <cell r="P3803" t="str">
            <v>120-8805</v>
          </cell>
          <cell r="Q3803" t="str">
            <v>Admin &amp; Other</v>
          </cell>
          <cell r="R3803" t="str">
            <v>Admin &amp; OtherDepreciation as % of Total Gross Profit</v>
          </cell>
          <cell r="S3803"/>
          <cell r="T3803"/>
          <cell r="U3803"/>
        </row>
        <row r="3804">
          <cell r="I3804" t="str">
            <v>Depreciation as % of Total Gross Profit</v>
          </cell>
          <cell r="O3804"/>
          <cell r="P3804" t="str">
            <v>121-8805</v>
          </cell>
          <cell r="Q3804" t="str">
            <v>Admin &amp; Other</v>
          </cell>
          <cell r="R3804" t="str">
            <v>Admin &amp; OtherDepreciation as % of Total Gross Profit</v>
          </cell>
          <cell r="S3804"/>
          <cell r="T3804"/>
          <cell r="U3804"/>
        </row>
        <row r="3805">
          <cell r="I3805" t="str">
            <v>Depreciation as % of Total Gross Profit</v>
          </cell>
          <cell r="O3805"/>
          <cell r="P3805" t="str">
            <v>147-8805</v>
          </cell>
          <cell r="Q3805" t="str">
            <v>Admin &amp; Other</v>
          </cell>
          <cell r="R3805" t="str">
            <v>Admin &amp; OtherDepreciation as % of Total Gross Profit</v>
          </cell>
          <cell r="S3805"/>
          <cell r="T3805"/>
          <cell r="U3805"/>
        </row>
        <row r="3806">
          <cell r="I3806" t="str">
            <v>Depreciation as % of Total Gross Profit</v>
          </cell>
          <cell r="O3806"/>
          <cell r="P3806" t="str">
            <v>160-8805</v>
          </cell>
          <cell r="Q3806" t="str">
            <v>Admin &amp; Other</v>
          </cell>
          <cell r="R3806" t="str">
            <v>Admin &amp; OtherDepreciation as % of Total Gross Profit</v>
          </cell>
          <cell r="S3806"/>
          <cell r="T3806"/>
          <cell r="U3806"/>
        </row>
        <row r="3807">
          <cell r="I3807" t="str">
            <v>Depreciation as % of Total Gross Profit</v>
          </cell>
          <cell r="O3807"/>
          <cell r="P3807" t="str">
            <v>936-8805</v>
          </cell>
          <cell r="Q3807" t="str">
            <v>LEX Admin &amp; Other</v>
          </cell>
          <cell r="R3807" t="str">
            <v>LEX Admin &amp; OtherDepreciation as % of Total Gross Profit</v>
          </cell>
          <cell r="S3807"/>
          <cell r="T3807"/>
          <cell r="U3807"/>
        </row>
        <row r="3808">
          <cell r="I3808" t="str">
            <v>Depreciation as % of Total Gross Profit</v>
          </cell>
          <cell r="O3808"/>
          <cell r="P3808" t="str">
            <v>935-8805</v>
          </cell>
          <cell r="Q3808" t="str">
            <v>LEX Admin &amp; Other</v>
          </cell>
          <cell r="R3808" t="str">
            <v>LEX Admin &amp; OtherDepreciation as % of Total Gross Profit</v>
          </cell>
          <cell r="S3808"/>
          <cell r="T3808"/>
          <cell r="U3808"/>
        </row>
        <row r="3809">
          <cell r="I3809" t="str">
            <v>Depreciation as % of Total Gross Profit</v>
          </cell>
          <cell r="O3809"/>
          <cell r="P3809" t="str">
            <v>140-8805</v>
          </cell>
          <cell r="Q3809" t="str">
            <v>Admin &amp; Other</v>
          </cell>
          <cell r="R3809" t="str">
            <v>Admin &amp; OtherDepreciation as % of Total Gross Profit</v>
          </cell>
          <cell r="S3809"/>
          <cell r="T3809"/>
          <cell r="U3809"/>
        </row>
        <row r="3810">
          <cell r="I3810" t="str">
            <v>Depreciation as % of Total Gross Profit</v>
          </cell>
          <cell r="O3810"/>
          <cell r="P3810" t="str">
            <v>142-8805</v>
          </cell>
          <cell r="Q3810" t="str">
            <v>LEX Admin &amp; Other</v>
          </cell>
          <cell r="R3810" t="str">
            <v>LEX Admin &amp; OtherDepreciation as % of Total Gross Profit</v>
          </cell>
          <cell r="S3810"/>
          <cell r="T3810"/>
          <cell r="U3810"/>
        </row>
        <row r="3811">
          <cell r="I3811" t="str">
            <v>Depreciation as % of Total Gross Profit</v>
          </cell>
          <cell r="O3811"/>
          <cell r="P3811" t="str">
            <v>132-8805</v>
          </cell>
          <cell r="Q3811" t="str">
            <v>LEX Admin &amp; Other</v>
          </cell>
          <cell r="R3811" t="str">
            <v>LEX Admin &amp; OtherDepreciation as % of Total Gross Profit</v>
          </cell>
          <cell r="S3811"/>
          <cell r="T3811"/>
          <cell r="U3811"/>
        </row>
        <row r="3812">
          <cell r="I3812" t="str">
            <v>Depreciation as % of Total Gross Profit</v>
          </cell>
          <cell r="O3812"/>
          <cell r="P3812" t="str">
            <v>130-8805</v>
          </cell>
          <cell r="Q3812" t="str">
            <v>Admin &amp; Other</v>
          </cell>
          <cell r="R3812" t="str">
            <v>Admin &amp; OtherDepreciation as % of Total Gross Profit</v>
          </cell>
          <cell r="S3812"/>
          <cell r="T3812"/>
          <cell r="U3812"/>
        </row>
        <row r="3813">
          <cell r="I3813" t="str">
            <v>Depreciation as % of Total Gross Profit</v>
          </cell>
          <cell r="O3813"/>
          <cell r="P3813" t="str">
            <v>112-8805</v>
          </cell>
          <cell r="Q3813" t="str">
            <v>LEX Admin &amp; Other</v>
          </cell>
          <cell r="R3813" t="str">
            <v>LEX Admin &amp; OtherDepreciation as % of Total Gross Profit</v>
          </cell>
        </row>
        <row r="3814">
          <cell r="I3814" t="str">
            <v>Depreciation as % of Total Gross Profit</v>
          </cell>
          <cell r="O3814"/>
          <cell r="P3814" t="str">
            <v>100-8805</v>
          </cell>
          <cell r="Q3814" t="str">
            <v>Admin &amp; Other</v>
          </cell>
          <cell r="R3814" t="str">
            <v>Admin &amp; OtherDepreciation as % of Total Gross Profit</v>
          </cell>
        </row>
        <row r="3815">
          <cell r="I3815" t="str">
            <v>Depreciation as % of Total Gross Profit</v>
          </cell>
          <cell r="O3815"/>
          <cell r="P3815" t="str">
            <v>110-8805</v>
          </cell>
          <cell r="Q3815" t="str">
            <v>Admin &amp; Other</v>
          </cell>
          <cell r="R3815" t="str">
            <v>Admin &amp; OtherDepreciation as % of Total Gross Profit</v>
          </cell>
        </row>
        <row r="3816">
          <cell r="I3816" t="str">
            <v>Depreciation as % of Total Gross Profit</v>
          </cell>
          <cell r="O3816"/>
          <cell r="P3816" t="str">
            <v>200-8820</v>
          </cell>
          <cell r="Q3816" t="str">
            <v>Admin &amp; Other</v>
          </cell>
          <cell r="R3816" t="str">
            <v>Admin &amp; OtherDepreciation as % of Total Gross Profit</v>
          </cell>
          <cell r="S3816"/>
          <cell r="T3816"/>
          <cell r="U3816"/>
        </row>
        <row r="3817">
          <cell r="I3817" t="str">
            <v>Depreciation as % of Total Gross Profit</v>
          </cell>
          <cell r="O3817"/>
          <cell r="P3817" t="str">
            <v>210-8820</v>
          </cell>
          <cell r="Q3817" t="str">
            <v>Admin &amp; Other</v>
          </cell>
          <cell r="R3817" t="str">
            <v>Admin &amp; OtherDepreciation as % of Total Gross Profit</v>
          </cell>
          <cell r="S3817"/>
          <cell r="T3817"/>
          <cell r="U3817"/>
        </row>
        <row r="3818">
          <cell r="I3818" t="str">
            <v>Depreciation as % of Total Gross Profit</v>
          </cell>
          <cell r="O3818"/>
          <cell r="P3818" t="str">
            <v>240-8820</v>
          </cell>
          <cell r="Q3818" t="str">
            <v>Admin &amp; Other</v>
          </cell>
          <cell r="R3818" t="str">
            <v>Admin &amp; OtherDepreciation as % of Total Gross Profit</v>
          </cell>
          <cell r="S3818"/>
          <cell r="T3818"/>
          <cell r="U3818"/>
        </row>
        <row r="3819">
          <cell r="I3819" t="str">
            <v>Depreciation as % of Total Gross Profit</v>
          </cell>
          <cell r="O3819"/>
          <cell r="P3819" t="str">
            <v>260-8820</v>
          </cell>
          <cell r="Q3819" t="str">
            <v>Admin &amp; Other</v>
          </cell>
          <cell r="R3819" t="str">
            <v>Admin &amp; OtherDepreciation as % of Total Gross Profit</v>
          </cell>
          <cell r="S3819"/>
          <cell r="T3819"/>
          <cell r="U3819"/>
        </row>
        <row r="3820">
          <cell r="I3820" t="str">
            <v>Depreciation as % of Total Gross Profit</v>
          </cell>
          <cell r="O3820"/>
          <cell r="P3820" t="str">
            <v>400-8820</v>
          </cell>
          <cell r="Q3820" t="str">
            <v>Admin &amp; Other</v>
          </cell>
          <cell r="R3820" t="str">
            <v>Admin &amp; OtherDepreciation as % of Total Gross Profit</v>
          </cell>
          <cell r="S3820"/>
          <cell r="T3820"/>
          <cell r="U3820"/>
        </row>
        <row r="3821">
          <cell r="I3821" t="str">
            <v>Depreciation as % of Total Gross Profit</v>
          </cell>
          <cell r="O3821"/>
          <cell r="P3821" t="str">
            <v>410-8820</v>
          </cell>
          <cell r="Q3821" t="str">
            <v>Admin &amp; Other</v>
          </cell>
          <cell r="R3821" t="str">
            <v>Admin &amp; OtherDepreciation as % of Total Gross Profit</v>
          </cell>
          <cell r="S3821"/>
          <cell r="T3821"/>
          <cell r="U3821"/>
        </row>
        <row r="3822">
          <cell r="I3822" t="str">
            <v>Depreciation as % of Total Gross Profit</v>
          </cell>
          <cell r="O3822"/>
          <cell r="P3822" t="str">
            <v>440-8820</v>
          </cell>
          <cell r="Q3822" t="str">
            <v>Admin &amp; Other</v>
          </cell>
          <cell r="R3822" t="str">
            <v>Admin &amp; OtherDepreciation as % of Total Gross Profit</v>
          </cell>
          <cell r="S3822"/>
          <cell r="T3822"/>
          <cell r="U3822"/>
        </row>
        <row r="3823">
          <cell r="I3823" t="str">
            <v>Depreciation as % of Total Gross Profit</v>
          </cell>
          <cell r="O3823"/>
          <cell r="P3823" t="str">
            <v>460-8820</v>
          </cell>
          <cell r="Q3823" t="str">
            <v>Admin &amp; Other</v>
          </cell>
          <cell r="R3823" t="str">
            <v>Admin &amp; OtherDepreciation as % of Total Gross Profit</v>
          </cell>
          <cell r="S3823"/>
          <cell r="T3823"/>
          <cell r="U3823"/>
        </row>
        <row r="3824">
          <cell r="I3824" t="str">
            <v>Depreciation as % of Total Gross Profit</v>
          </cell>
          <cell r="O3824"/>
          <cell r="P3824" t="str">
            <v>300-8820</v>
          </cell>
          <cell r="Q3824" t="str">
            <v>Admin &amp; Other</v>
          </cell>
          <cell r="R3824" t="str">
            <v>Admin &amp; OtherDepreciation as % of Total Gross Profit</v>
          </cell>
          <cell r="S3824"/>
          <cell r="T3824"/>
          <cell r="U3824"/>
        </row>
        <row r="3825">
          <cell r="I3825" t="str">
            <v>Depreciation as % of Total Gross Profit</v>
          </cell>
          <cell r="O3825"/>
          <cell r="P3825" t="str">
            <v>310-8820</v>
          </cell>
          <cell r="Q3825" t="str">
            <v>Admin &amp; Other</v>
          </cell>
          <cell r="R3825" t="str">
            <v>Admin &amp; OtherDepreciation as % of Total Gross Profit</v>
          </cell>
          <cell r="S3825"/>
          <cell r="T3825"/>
          <cell r="U3825"/>
        </row>
        <row r="3826">
          <cell r="I3826" t="str">
            <v>Depreciation as % of Total Gross Profit</v>
          </cell>
          <cell r="O3826"/>
          <cell r="P3826" t="str">
            <v>340-8820</v>
          </cell>
          <cell r="Q3826" t="str">
            <v>Admin &amp; Other</v>
          </cell>
          <cell r="R3826" t="str">
            <v>Admin &amp; OtherDepreciation as % of Total Gross Profit</v>
          </cell>
          <cell r="S3826"/>
          <cell r="T3826"/>
          <cell r="U3826"/>
        </row>
        <row r="3827">
          <cell r="I3827" t="str">
            <v>Depreciation as % of Total Gross Profit</v>
          </cell>
          <cell r="O3827"/>
          <cell r="P3827" t="str">
            <v>360-8820</v>
          </cell>
          <cell r="Q3827" t="str">
            <v>Admin &amp; Other</v>
          </cell>
          <cell r="R3827" t="str">
            <v>Admin &amp; OtherDepreciation as % of Total Gross Profit</v>
          </cell>
          <cell r="S3827"/>
          <cell r="T3827"/>
          <cell r="U3827"/>
        </row>
        <row r="3828">
          <cell r="I3828" t="str">
            <v>Depreciation as % of Total Gross Profit</v>
          </cell>
          <cell r="O3828"/>
          <cell r="P3828" t="str">
            <v>147-8820</v>
          </cell>
          <cell r="Q3828" t="str">
            <v>Admin &amp; Other</v>
          </cell>
          <cell r="R3828" t="str">
            <v>Admin &amp; OtherDepreciation as % of Total Gross Profit</v>
          </cell>
          <cell r="S3828"/>
          <cell r="T3828"/>
          <cell r="U3828"/>
        </row>
        <row r="3829">
          <cell r="I3829" t="str">
            <v>Depreciation as % of Total Gross Profit</v>
          </cell>
          <cell r="O3829"/>
          <cell r="P3829" t="str">
            <v>160-8820</v>
          </cell>
          <cell r="Q3829" t="str">
            <v>Admin &amp; Other</v>
          </cell>
          <cell r="R3829" t="str">
            <v>Admin &amp; OtherDepreciation as % of Total Gross Profit</v>
          </cell>
          <cell r="S3829"/>
          <cell r="T3829"/>
          <cell r="U3829"/>
        </row>
        <row r="3830">
          <cell r="I3830" t="str">
            <v>Other Overheads as % of Total Gross Profit</v>
          </cell>
          <cell r="O3830"/>
          <cell r="P3830" t="str">
            <v>220-8820</v>
          </cell>
          <cell r="Q3830" t="str">
            <v>Admin &amp; Other</v>
          </cell>
          <cell r="R3830" t="str">
            <v>Admin &amp; OtherOther Overheads as % of Total Gross Profit</v>
          </cell>
          <cell r="S3830"/>
          <cell r="T3830"/>
          <cell r="U3830"/>
        </row>
        <row r="3831">
          <cell r="I3831" t="str">
            <v>Other Overheads as % of Total Gross Profit</v>
          </cell>
          <cell r="O3831"/>
          <cell r="P3831" t="str">
            <v>221-8820</v>
          </cell>
          <cell r="Q3831" t="str">
            <v>Admin &amp; Other</v>
          </cell>
          <cell r="R3831" t="str">
            <v>Admin &amp; OtherOther Overheads as % of Total Gross Profit</v>
          </cell>
          <cell r="S3831"/>
          <cell r="T3831"/>
          <cell r="U3831"/>
        </row>
        <row r="3832">
          <cell r="I3832" t="str">
            <v>Other Overheads as % of Total Gross Profit</v>
          </cell>
          <cell r="O3832"/>
          <cell r="P3832" t="str">
            <v>420-8820</v>
          </cell>
          <cell r="Q3832" t="str">
            <v>Admin &amp; Other</v>
          </cell>
          <cell r="R3832" t="str">
            <v>Admin &amp; OtherOther Overheads as % of Total Gross Profit</v>
          </cell>
          <cell r="S3832"/>
          <cell r="T3832"/>
          <cell r="U3832"/>
        </row>
        <row r="3833">
          <cell r="I3833" t="str">
            <v>Other Overheads as % of Total Gross Profit</v>
          </cell>
          <cell r="O3833"/>
          <cell r="P3833" t="str">
            <v>421-8820</v>
          </cell>
          <cell r="Q3833" t="str">
            <v>Admin &amp; Other</v>
          </cell>
          <cell r="R3833" t="str">
            <v>Admin &amp; OtherOther Overheads as % of Total Gross Profit</v>
          </cell>
          <cell r="S3833"/>
          <cell r="T3833"/>
          <cell r="U3833"/>
        </row>
        <row r="3834">
          <cell r="I3834" t="str">
            <v>Other Overheads as % of Total Gross Profit</v>
          </cell>
          <cell r="O3834"/>
          <cell r="P3834" t="str">
            <v>321-8820</v>
          </cell>
          <cell r="Q3834" t="str">
            <v>Admin &amp; Other</v>
          </cell>
          <cell r="R3834" t="str">
            <v>Admin &amp; OtherOther Overheads as % of Total Gross Profit</v>
          </cell>
          <cell r="S3834"/>
          <cell r="T3834"/>
          <cell r="U3834"/>
        </row>
        <row r="3835">
          <cell r="I3835" t="str">
            <v>Other Overheads as % of Total Gross Profit</v>
          </cell>
          <cell r="O3835"/>
          <cell r="P3835" t="str">
            <v>120-8820</v>
          </cell>
          <cell r="Q3835" t="str">
            <v>Admin &amp; Other</v>
          </cell>
          <cell r="R3835" t="str">
            <v>Admin &amp; OtherOther Overheads as % of Total Gross Profit</v>
          </cell>
          <cell r="S3835"/>
          <cell r="T3835"/>
          <cell r="U3835"/>
        </row>
        <row r="3836">
          <cell r="I3836" t="str">
            <v>Other Overheads as % of Total Gross Profit</v>
          </cell>
          <cell r="O3836"/>
          <cell r="P3836" t="str">
            <v>121-8820</v>
          </cell>
          <cell r="Q3836" t="str">
            <v>Admin &amp; Other</v>
          </cell>
          <cell r="R3836" t="str">
            <v>Admin &amp; OtherOther Overheads as % of Total Gross Profit</v>
          </cell>
          <cell r="S3836"/>
          <cell r="T3836"/>
          <cell r="U3836"/>
        </row>
        <row r="3837">
          <cell r="I3837" t="str">
            <v>Other Overheads as % of Total Gross Profit</v>
          </cell>
          <cell r="O3837"/>
          <cell r="P3837" t="str">
            <v>936-8820</v>
          </cell>
          <cell r="Q3837" t="str">
            <v>LEX Admin &amp; Other</v>
          </cell>
          <cell r="R3837" t="str">
            <v>LEX Admin &amp; OtherOther Overheads as % of Total Gross Profit</v>
          </cell>
          <cell r="S3837"/>
          <cell r="T3837"/>
          <cell r="U3837"/>
        </row>
        <row r="3838">
          <cell r="I3838" t="str">
            <v>Other Overheads as % of Total Gross Profit</v>
          </cell>
          <cell r="O3838"/>
          <cell r="P3838" t="str">
            <v>935-8820</v>
          </cell>
          <cell r="Q3838" t="str">
            <v>LEX Admin &amp; Other</v>
          </cell>
          <cell r="R3838" t="str">
            <v>LEX Admin &amp; OtherOther Overheads as % of Total Gross Profit</v>
          </cell>
          <cell r="S3838"/>
          <cell r="T3838"/>
          <cell r="U3838"/>
        </row>
        <row r="3839">
          <cell r="I3839" t="str">
            <v>Other Overheads as % of Total Gross Profit</v>
          </cell>
          <cell r="O3839"/>
          <cell r="P3839" t="str">
            <v>122-8820</v>
          </cell>
          <cell r="Q3839" t="str">
            <v>LEX Admin &amp; Other</v>
          </cell>
          <cell r="R3839" t="str">
            <v>LEX Admin &amp; OtherOther Overheads as % of Total Gross Profit</v>
          </cell>
          <cell r="S3839"/>
          <cell r="T3839"/>
          <cell r="U3839"/>
        </row>
        <row r="3840">
          <cell r="I3840" t="str">
            <v>Other Overheads as % of Total Gross Profit</v>
          </cell>
          <cell r="O3840"/>
          <cell r="P3840" t="str">
            <v>162-8820</v>
          </cell>
          <cell r="Q3840" t="str">
            <v>LEX Admin &amp; Other</v>
          </cell>
          <cell r="R3840" t="str">
            <v>LEX Admin &amp; OtherOther Overheads as % of Total Gross Profit</v>
          </cell>
          <cell r="S3840"/>
          <cell r="T3840"/>
          <cell r="U3840"/>
        </row>
        <row r="3841">
          <cell r="I3841" t="str">
            <v>Other Overheads as % of Total Gross Profit</v>
          </cell>
          <cell r="O3841"/>
          <cell r="P3841" t="str">
            <v>230-8820</v>
          </cell>
          <cell r="Q3841" t="str">
            <v>Admin &amp; Other</v>
          </cell>
          <cell r="R3841" t="str">
            <v>Admin &amp; OtherOther Overheads as % of Total Gross Profit</v>
          </cell>
          <cell r="S3841"/>
          <cell r="T3841"/>
          <cell r="U3841"/>
        </row>
        <row r="3842">
          <cell r="I3842" t="str">
            <v>Other Overheads as % of Total Gross Profit</v>
          </cell>
          <cell r="O3842"/>
          <cell r="P3842" t="str">
            <v>430-8820</v>
          </cell>
          <cell r="Q3842" t="str">
            <v>Admin &amp; Other</v>
          </cell>
          <cell r="R3842" t="str">
            <v>Admin &amp; OtherOther Overheads as % of Total Gross Profit</v>
          </cell>
          <cell r="S3842"/>
          <cell r="T3842"/>
          <cell r="U3842"/>
        </row>
        <row r="3843">
          <cell r="I3843" t="str">
            <v>Other Overheads as % of Total Gross Profit</v>
          </cell>
          <cell r="O3843"/>
          <cell r="P3843" t="str">
            <v>330-8820</v>
          </cell>
          <cell r="Q3843" t="str">
            <v>Admin &amp; Other</v>
          </cell>
          <cell r="R3843" t="str">
            <v>Admin &amp; OtherOther Overheads as % of Total Gross Profit</v>
          </cell>
          <cell r="S3843"/>
          <cell r="T3843"/>
          <cell r="U3843"/>
        </row>
        <row r="3844">
          <cell r="I3844" t="str">
            <v>Other Overheads as % of Total Gross Profit</v>
          </cell>
          <cell r="O3844"/>
          <cell r="P3844" t="str">
            <v>140-8820</v>
          </cell>
          <cell r="Q3844" t="str">
            <v>Admin &amp; Other</v>
          </cell>
          <cell r="R3844" t="str">
            <v>Admin &amp; OtherOther Overheads as % of Total Gross Profit</v>
          </cell>
          <cell r="S3844"/>
          <cell r="T3844"/>
          <cell r="U3844"/>
        </row>
        <row r="3845">
          <cell r="I3845" t="str">
            <v>Other Overheads as % of Total Gross Profit</v>
          </cell>
          <cell r="O3845"/>
          <cell r="P3845" t="str">
            <v>132-8820</v>
          </cell>
          <cell r="Q3845" t="str">
            <v>LEX Admin &amp; Other</v>
          </cell>
          <cell r="R3845" t="str">
            <v>LEX Admin &amp; OtherOther Overheads as % of Total Gross Profit</v>
          </cell>
          <cell r="S3845"/>
          <cell r="T3845"/>
          <cell r="U3845"/>
        </row>
        <row r="3846">
          <cell r="I3846" t="str">
            <v>Other Overheads as % of Total Gross Profit</v>
          </cell>
          <cell r="O3846"/>
          <cell r="P3846" t="str">
            <v>130-8820</v>
          </cell>
          <cell r="Q3846" t="str">
            <v>Admin &amp; Other</v>
          </cell>
          <cell r="R3846" t="str">
            <v>Admin &amp; OtherOther Overheads as % of Total Gross Profit</v>
          </cell>
          <cell r="S3846"/>
          <cell r="T3846"/>
          <cell r="U3846"/>
        </row>
        <row r="3847">
          <cell r="I3847" t="str">
            <v>Other Overheads as % of Total Gross Profit</v>
          </cell>
          <cell r="O3847"/>
          <cell r="P3847" t="str">
            <v>100-8820</v>
          </cell>
          <cell r="Q3847" t="str">
            <v>Admin &amp; Other</v>
          </cell>
          <cell r="R3847" t="str">
            <v>Admin &amp; OtherOther Overheads as % of Total Gross Profit</v>
          </cell>
        </row>
        <row r="3848">
          <cell r="I3848" t="str">
            <v>Other Overheads as % of Total Gross Profit</v>
          </cell>
          <cell r="O3848"/>
          <cell r="P3848" t="str">
            <v>110-8820</v>
          </cell>
          <cell r="Q3848" t="str">
            <v>Admin &amp; Other</v>
          </cell>
          <cell r="R3848" t="str">
            <v>Admin &amp; OtherOther Overheads as % of Total Gross Profit</v>
          </cell>
        </row>
        <row r="3849">
          <cell r="I3849" t="str">
            <v>Other Overheads as % of Total Gross Profit</v>
          </cell>
          <cell r="O3849"/>
          <cell r="P3849" t="str">
            <v>112-8820</v>
          </cell>
          <cell r="Q3849" t="str">
            <v>LEX Admin &amp; Other</v>
          </cell>
          <cell r="R3849" t="str">
            <v>LEX Admin &amp; OtherOther Overheads as % of Total Gross Profit</v>
          </cell>
        </row>
        <row r="3850">
          <cell r="I3850" t="str">
            <v>Other Overheads as % of Total Gross Profit</v>
          </cell>
          <cell r="O3850"/>
          <cell r="P3850" t="str">
            <v>147-8840</v>
          </cell>
          <cell r="Q3850" t="str">
            <v>Admin &amp; Other</v>
          </cell>
          <cell r="R3850" t="str">
            <v>Admin &amp; OtherOther Overheads as % of Total Gross Profit</v>
          </cell>
          <cell r="S3850"/>
          <cell r="T3850"/>
          <cell r="U3850"/>
        </row>
        <row r="3851">
          <cell r="I3851" t="str">
            <v>Ex NV demonstrators gross profit p.u.</v>
          </cell>
          <cell r="O3851"/>
          <cell r="P3851" t="str">
            <v>110-3002R</v>
          </cell>
          <cell r="Q3851" t="str">
            <v>Used Vehicle</v>
          </cell>
          <cell r="R3851" t="str">
            <v>Used VehicleEx NV demonstrators gross profit p.u.</v>
          </cell>
          <cell r="S3851"/>
          <cell r="T3851"/>
          <cell r="U3851"/>
        </row>
        <row r="3852">
          <cell r="I3852" t="str">
            <v>Other Income per NV unit</v>
          </cell>
          <cell r="O3852"/>
          <cell r="P3852" t="str">
            <v>100-3002RD</v>
          </cell>
          <cell r="Q3852" t="str">
            <v>New Vehicle</v>
          </cell>
          <cell r="R3852" t="str">
            <v>New VehicleOther Income per NV unit</v>
          </cell>
          <cell r="S3852"/>
          <cell r="T3852"/>
          <cell r="U3852"/>
        </row>
        <row r="3853">
          <cell r="I3853" t="str">
            <v>Ex NV demonstrators gross profit p.u.</v>
          </cell>
          <cell r="O3853"/>
          <cell r="P3853" t="str">
            <v>410-3002R</v>
          </cell>
          <cell r="Q3853" t="str">
            <v>Used Vehicle</v>
          </cell>
          <cell r="R3853" t="str">
            <v>Used VehicleEx NV demonstrators gross profit p.u.</v>
          </cell>
          <cell r="S3853"/>
          <cell r="T3853"/>
          <cell r="U3853"/>
        </row>
        <row r="3854">
          <cell r="I3854" t="str">
            <v>Ex NV demonstrators gross profit p.u.</v>
          </cell>
          <cell r="O3854"/>
          <cell r="P3854" t="str">
            <v>310-3002R</v>
          </cell>
          <cell r="Q3854" t="str">
            <v>Used Vehicle</v>
          </cell>
          <cell r="R3854" t="str">
            <v>Used VehicleEx NV demonstrators gross profit p.u.</v>
          </cell>
          <cell r="S3854"/>
          <cell r="T3854"/>
          <cell r="U3854"/>
        </row>
        <row r="3855">
          <cell r="I3855" t="str">
            <v>Ex NV demonstrators gross profit p.u.</v>
          </cell>
          <cell r="O3855"/>
          <cell r="P3855" t="str">
            <v>210-3002R</v>
          </cell>
          <cell r="Q3855" t="str">
            <v>Used Vehicle</v>
          </cell>
          <cell r="R3855" t="str">
            <v>Used VehicleEx NV demonstrators gross profit p.u.</v>
          </cell>
          <cell r="S3855"/>
          <cell r="T3855"/>
          <cell r="U3855"/>
        </row>
        <row r="3856">
          <cell r="I3856" t="str">
            <v>Other Income per NV unit</v>
          </cell>
          <cell r="O3856"/>
          <cell r="P3856" t="str">
            <v>200-3002RD</v>
          </cell>
          <cell r="Q3856" t="str">
            <v>New Vehicle</v>
          </cell>
          <cell r="R3856" t="str">
            <v>New VehicleOther Income per NV unit</v>
          </cell>
          <cell r="S3856"/>
          <cell r="T3856"/>
          <cell r="U3856"/>
        </row>
        <row r="3857">
          <cell r="I3857" t="str">
            <v>Other Income per NV unit</v>
          </cell>
          <cell r="O3857"/>
          <cell r="P3857" t="str">
            <v>400-3002RD</v>
          </cell>
          <cell r="Q3857" t="str">
            <v>New Vehicle</v>
          </cell>
          <cell r="R3857" t="str">
            <v>New VehicleOther Income per NV unit</v>
          </cell>
          <cell r="S3857"/>
          <cell r="T3857"/>
          <cell r="U3857"/>
        </row>
        <row r="3858">
          <cell r="I3858" t="str">
            <v>Other Income per NV unit</v>
          </cell>
          <cell r="O3858"/>
          <cell r="P3858" t="str">
            <v>300-3002RD</v>
          </cell>
          <cell r="Q3858" t="str">
            <v>New Vehicle</v>
          </cell>
          <cell r="R3858" t="str">
            <v>New VehicleOther Income per NV unit</v>
          </cell>
          <cell r="S3858"/>
          <cell r="T3858"/>
          <cell r="U3858"/>
        </row>
        <row r="3859">
          <cell r="I3859" t="str">
            <v>Ex NV demonstrators gross profit p.u.</v>
          </cell>
          <cell r="O3859"/>
          <cell r="P3859" t="str">
            <v>110-3002RD</v>
          </cell>
          <cell r="Q3859" t="str">
            <v>Used Vehicle</v>
          </cell>
          <cell r="R3859" t="str">
            <v>Used VehicleEx NV demonstrators gross profit p.u.</v>
          </cell>
          <cell r="S3859"/>
          <cell r="T3859"/>
          <cell r="U3859"/>
        </row>
        <row r="3860">
          <cell r="I3860" t="str">
            <v>Other Income per NV unit</v>
          </cell>
          <cell r="O3860"/>
          <cell r="P3860" t="str">
            <v>100-3004R</v>
          </cell>
          <cell r="Q3860" t="str">
            <v>New Vehicle</v>
          </cell>
          <cell r="R3860" t="str">
            <v>New VehicleOther Income per NV unit</v>
          </cell>
          <cell r="S3860" t="str">
            <v>April</v>
          </cell>
          <cell r="T3860"/>
          <cell r="U3860"/>
        </row>
        <row r="3861">
          <cell r="I3861" t="str">
            <v>Ex NV demonstrators gross profit p.u.</v>
          </cell>
          <cell r="O3861"/>
          <cell r="P3861" t="str">
            <v>210-3002RD</v>
          </cell>
          <cell r="Q3861" t="str">
            <v>Used Vehicle</v>
          </cell>
          <cell r="R3861" t="str">
            <v>Used VehicleEx NV demonstrators gross profit p.u.</v>
          </cell>
          <cell r="S3861"/>
          <cell r="T3861"/>
          <cell r="U3861"/>
        </row>
        <row r="3862">
          <cell r="I3862" t="str">
            <v>Ex NV demonstrators gross profit p.u.</v>
          </cell>
          <cell r="O3862"/>
          <cell r="P3862" t="str">
            <v>410-3002RD</v>
          </cell>
          <cell r="Q3862" t="str">
            <v>Used Vehicle</v>
          </cell>
          <cell r="R3862" t="str">
            <v>Used VehicleEx NV demonstrators gross profit p.u.</v>
          </cell>
          <cell r="S3862"/>
          <cell r="T3862"/>
          <cell r="U3862"/>
        </row>
        <row r="3863">
          <cell r="I3863" t="str">
            <v>Ex NV demonstrators gross profit p.u.</v>
          </cell>
          <cell r="O3863"/>
          <cell r="P3863" t="str">
            <v>310-3002RD</v>
          </cell>
          <cell r="Q3863" t="str">
            <v>Used Vehicle</v>
          </cell>
          <cell r="R3863" t="str">
            <v>Used VehicleEx NV demonstrators gross profit p.u.</v>
          </cell>
          <cell r="S3863"/>
          <cell r="T3863"/>
          <cell r="U3863"/>
        </row>
        <row r="3864">
          <cell r="I3864" t="str">
            <v>Other Income per NV unit</v>
          </cell>
          <cell r="O3864"/>
          <cell r="P3864" t="str">
            <v>400-3004R</v>
          </cell>
          <cell r="Q3864" t="str">
            <v>New Vehicle</v>
          </cell>
          <cell r="R3864" t="str">
            <v>New VehicleOther Income per NV unit</v>
          </cell>
          <cell r="S3864"/>
          <cell r="T3864"/>
          <cell r="U3864"/>
        </row>
        <row r="3865">
          <cell r="I3865" t="str">
            <v>Other Income per NV unit</v>
          </cell>
          <cell r="O3865"/>
          <cell r="P3865" t="str">
            <v>300-3004R</v>
          </cell>
          <cell r="Q3865" t="str">
            <v>New Vehicle</v>
          </cell>
          <cell r="R3865" t="str">
            <v>New VehicleOther Income per NV unit</v>
          </cell>
          <cell r="S3865"/>
          <cell r="T3865"/>
          <cell r="U3865"/>
        </row>
        <row r="3866">
          <cell r="I3866" t="str">
            <v>Other Income per NV unit</v>
          </cell>
          <cell r="O3866"/>
          <cell r="P3866" t="str">
            <v>200-3004R</v>
          </cell>
          <cell r="Q3866" t="str">
            <v>New Vehicle</v>
          </cell>
          <cell r="R3866" t="str">
            <v>New VehicleOther Income per NV unit</v>
          </cell>
          <cell r="S3866"/>
          <cell r="T3866"/>
          <cell r="U3866"/>
        </row>
        <row r="3867">
          <cell r="I3867" t="str">
            <v>Ex NV demonstrators gross profit p.u.</v>
          </cell>
          <cell r="O3867"/>
          <cell r="P3867" t="str">
            <v>110-3004R</v>
          </cell>
          <cell r="Q3867" t="str">
            <v>Used Vehicle</v>
          </cell>
          <cell r="R3867" t="str">
            <v>Used VehicleEx NV demonstrators gross profit p.u.</v>
          </cell>
          <cell r="S3867"/>
        </row>
        <row r="3868">
          <cell r="I3868" t="str">
            <v>Other Income per NV unit</v>
          </cell>
          <cell r="O3868"/>
          <cell r="P3868" t="str">
            <v>100-3004RD</v>
          </cell>
          <cell r="Q3868" t="str">
            <v>New Vehicle</v>
          </cell>
          <cell r="R3868" t="str">
            <v>New VehicleOther Income per NV unit</v>
          </cell>
          <cell r="S3868"/>
          <cell r="T3868">
            <v>4</v>
          </cell>
          <cell r="U3868">
            <v>5</v>
          </cell>
        </row>
        <row r="3869">
          <cell r="I3869" t="str">
            <v>Ex NV demonstrators gross profit p.u.</v>
          </cell>
          <cell r="O3869"/>
          <cell r="P3869" t="str">
            <v>410-3004R</v>
          </cell>
          <cell r="Q3869" t="str">
            <v>Used Vehicle</v>
          </cell>
          <cell r="R3869" t="str">
            <v>Used VehicleEx NV demonstrators gross profit p.u.</v>
          </cell>
          <cell r="S3869"/>
          <cell r="T3869"/>
          <cell r="U3869"/>
        </row>
        <row r="3870">
          <cell r="I3870" t="str">
            <v>Ex NV demonstrators gross profit p.u.</v>
          </cell>
          <cell r="O3870"/>
          <cell r="P3870" t="str">
            <v>310-3004R</v>
          </cell>
          <cell r="Q3870" t="str">
            <v>Used Vehicle</v>
          </cell>
          <cell r="R3870" t="str">
            <v>Used VehicleEx NV demonstrators gross profit p.u.</v>
          </cell>
          <cell r="S3870"/>
          <cell r="T3870"/>
          <cell r="U3870"/>
        </row>
        <row r="3871">
          <cell r="I3871" t="str">
            <v>Ex NV demonstrators gross profit p.u.</v>
          </cell>
          <cell r="O3871"/>
          <cell r="P3871" t="str">
            <v>210-3004R</v>
          </cell>
          <cell r="Q3871" t="str">
            <v>Used Vehicle</v>
          </cell>
          <cell r="R3871" t="str">
            <v>Used VehicleEx NV demonstrators gross profit p.u.</v>
          </cell>
          <cell r="S3871"/>
          <cell r="T3871"/>
          <cell r="U3871"/>
        </row>
        <row r="3872">
          <cell r="I3872" t="str">
            <v>Other Income per NV unit</v>
          </cell>
          <cell r="O3872"/>
          <cell r="P3872" t="str">
            <v>200-3004RD</v>
          </cell>
          <cell r="Q3872" t="str">
            <v>New Vehicle</v>
          </cell>
          <cell r="R3872" t="str">
            <v>New VehicleOther Income per NV unit</v>
          </cell>
          <cell r="S3872"/>
          <cell r="T3872"/>
          <cell r="U3872"/>
        </row>
        <row r="3873">
          <cell r="I3873" t="str">
            <v>Other Income per NV unit</v>
          </cell>
          <cell r="O3873"/>
          <cell r="P3873" t="str">
            <v>400-3004RD</v>
          </cell>
          <cell r="Q3873" t="str">
            <v>New Vehicle</v>
          </cell>
          <cell r="R3873" t="str">
            <v>New VehicleOther Income per NV unit</v>
          </cell>
          <cell r="S3873"/>
          <cell r="T3873"/>
          <cell r="U3873"/>
        </row>
        <row r="3874">
          <cell r="I3874" t="str">
            <v>Other Income per NV unit</v>
          </cell>
          <cell r="O3874"/>
          <cell r="P3874" t="str">
            <v>300-3004RD</v>
          </cell>
          <cell r="Q3874" t="str">
            <v>New Vehicle</v>
          </cell>
          <cell r="R3874" t="str">
            <v>New VehicleOther Income per NV unit</v>
          </cell>
          <cell r="S3874"/>
          <cell r="T3874"/>
          <cell r="U3874"/>
        </row>
        <row r="3875">
          <cell r="I3875" t="str">
            <v>Ex NV demonstrators gross profit p.u.</v>
          </cell>
          <cell r="O3875"/>
          <cell r="P3875" t="str">
            <v>110-3004RD</v>
          </cell>
          <cell r="Q3875" t="str">
            <v>Used Vehicle</v>
          </cell>
          <cell r="R3875" t="str">
            <v>Used VehicleEx NV demonstrators gross profit p.u.</v>
          </cell>
          <cell r="S3875"/>
          <cell r="T3875"/>
          <cell r="U3875"/>
        </row>
        <row r="3876">
          <cell r="I3876" t="str">
            <v>Other Income per NV unit</v>
          </cell>
          <cell r="O3876"/>
          <cell r="P3876" t="str">
            <v>100-3006R</v>
          </cell>
          <cell r="Q3876" t="str">
            <v>New Vehicle</v>
          </cell>
          <cell r="R3876" t="str">
            <v>New VehicleOther Income per NV unit</v>
          </cell>
          <cell r="S3876"/>
          <cell r="T3876"/>
          <cell r="U3876"/>
        </row>
        <row r="3877">
          <cell r="I3877" t="str">
            <v>Ex NV demonstrators gross profit p.u.</v>
          </cell>
          <cell r="O3877"/>
          <cell r="P3877" t="str">
            <v>210-3004RD</v>
          </cell>
          <cell r="Q3877" t="str">
            <v>Used Vehicle</v>
          </cell>
          <cell r="R3877" t="str">
            <v>Used VehicleEx NV demonstrators gross profit p.u.</v>
          </cell>
          <cell r="S3877"/>
          <cell r="T3877"/>
          <cell r="U3877"/>
        </row>
        <row r="3878">
          <cell r="I3878" t="str">
            <v>Ex NV demonstrators gross profit p.u.</v>
          </cell>
          <cell r="O3878"/>
          <cell r="P3878" t="str">
            <v>410-3004RD</v>
          </cell>
          <cell r="Q3878" t="str">
            <v>Used Vehicle</v>
          </cell>
          <cell r="R3878" t="str">
            <v>Used VehicleEx NV demonstrators gross profit p.u.</v>
          </cell>
          <cell r="S3878"/>
          <cell r="T3878"/>
          <cell r="U3878"/>
        </row>
        <row r="3879">
          <cell r="I3879" t="str">
            <v>Ex NV demonstrators gross profit p.u.</v>
          </cell>
          <cell r="O3879"/>
          <cell r="P3879" t="str">
            <v>310-3004RD</v>
          </cell>
          <cell r="Q3879" t="str">
            <v>Used Vehicle</v>
          </cell>
          <cell r="R3879" t="str">
            <v>Used VehicleEx NV demonstrators gross profit p.u.</v>
          </cell>
          <cell r="S3879"/>
          <cell r="T3879"/>
          <cell r="U3879"/>
        </row>
        <row r="3880">
          <cell r="I3880" t="str">
            <v>Other Income per NV unit</v>
          </cell>
          <cell r="O3880"/>
          <cell r="P3880" t="str">
            <v>200-3006R</v>
          </cell>
          <cell r="Q3880" t="str">
            <v>New Vehicle</v>
          </cell>
          <cell r="R3880" t="str">
            <v>New VehicleOther Income per NV unit</v>
          </cell>
          <cell r="S3880"/>
          <cell r="T3880"/>
          <cell r="U3880"/>
        </row>
        <row r="3881">
          <cell r="I3881" t="str">
            <v>Other Income per NV unit</v>
          </cell>
          <cell r="O3881"/>
          <cell r="P3881" t="str">
            <v>400-3006R</v>
          </cell>
          <cell r="Q3881" t="str">
            <v>New Vehicle</v>
          </cell>
          <cell r="R3881" t="str">
            <v>New VehicleOther Income per NV unit</v>
          </cell>
          <cell r="S3881"/>
          <cell r="T3881"/>
          <cell r="U3881"/>
        </row>
        <row r="3882">
          <cell r="I3882" t="str">
            <v>Other Income per NV unit</v>
          </cell>
          <cell r="O3882"/>
          <cell r="P3882" t="str">
            <v>300-3006R</v>
          </cell>
          <cell r="Q3882" t="str">
            <v>New Vehicle</v>
          </cell>
          <cell r="R3882" t="str">
            <v>New VehicleOther Income per NV unit</v>
          </cell>
          <cell r="S3882"/>
          <cell r="T3882"/>
          <cell r="U3882"/>
        </row>
        <row r="3883">
          <cell r="I3883" t="str">
            <v>Ex NV demonstrators gross profit p.u.</v>
          </cell>
          <cell r="O3883"/>
          <cell r="P3883" t="str">
            <v>110-3006R</v>
          </cell>
          <cell r="Q3883" t="str">
            <v>Used Vehicle</v>
          </cell>
          <cell r="R3883" t="str">
            <v>Used VehicleEx NV demonstrators gross profit p.u.</v>
          </cell>
          <cell r="S3883"/>
          <cell r="T3883"/>
          <cell r="U3883"/>
        </row>
        <row r="3884">
          <cell r="I3884" t="str">
            <v>Other Income per NV unit</v>
          </cell>
          <cell r="O3884"/>
          <cell r="P3884" t="str">
            <v>100-3006RD</v>
          </cell>
          <cell r="Q3884" t="str">
            <v>New Vehicle</v>
          </cell>
          <cell r="R3884" t="str">
            <v>New VehicleOther Income per NV unit</v>
          </cell>
          <cell r="S3884"/>
          <cell r="T3884"/>
          <cell r="U3884"/>
        </row>
        <row r="3885">
          <cell r="I3885" t="str">
            <v>Ex NV demonstrators gross profit p.u.</v>
          </cell>
          <cell r="O3885"/>
          <cell r="P3885" t="str">
            <v>410-3006R</v>
          </cell>
          <cell r="Q3885" t="str">
            <v>Used Vehicle</v>
          </cell>
          <cell r="R3885" t="str">
            <v>Used VehicleEx NV demonstrators gross profit p.u.</v>
          </cell>
          <cell r="S3885"/>
          <cell r="T3885"/>
          <cell r="U3885"/>
        </row>
        <row r="3886">
          <cell r="I3886" t="str">
            <v>Ex NV demonstrators gross profit p.u.</v>
          </cell>
          <cell r="O3886"/>
          <cell r="P3886" t="str">
            <v>310-3006R</v>
          </cell>
          <cell r="Q3886" t="str">
            <v>Used Vehicle</v>
          </cell>
          <cell r="R3886" t="str">
            <v>Used VehicleEx NV demonstrators gross profit p.u.</v>
          </cell>
          <cell r="S3886"/>
          <cell r="T3886"/>
          <cell r="U3886"/>
        </row>
        <row r="3887">
          <cell r="I3887" t="str">
            <v>Ex NV demonstrators gross profit p.u.</v>
          </cell>
          <cell r="O3887"/>
          <cell r="P3887" t="str">
            <v>210-3006R</v>
          </cell>
          <cell r="Q3887" t="str">
            <v>Used Vehicle</v>
          </cell>
          <cell r="R3887" t="str">
            <v>Used VehicleEx NV demonstrators gross profit p.u.</v>
          </cell>
          <cell r="S3887"/>
          <cell r="T3887"/>
          <cell r="U3887"/>
        </row>
        <row r="3888">
          <cell r="I3888" t="str">
            <v>Other Income per NV unit</v>
          </cell>
          <cell r="O3888"/>
          <cell r="P3888" t="str">
            <v>200-3006RD</v>
          </cell>
          <cell r="Q3888" t="str">
            <v>New Vehicle</v>
          </cell>
          <cell r="R3888" t="str">
            <v>New VehicleOther Income per NV unit</v>
          </cell>
          <cell r="S3888"/>
          <cell r="T3888"/>
          <cell r="U3888"/>
        </row>
        <row r="3889">
          <cell r="I3889" t="str">
            <v>Other Income per NV unit</v>
          </cell>
          <cell r="O3889"/>
          <cell r="P3889" t="str">
            <v>400-3006RD</v>
          </cell>
          <cell r="Q3889" t="str">
            <v>New Vehicle</v>
          </cell>
          <cell r="R3889" t="str">
            <v>New VehicleOther Income per NV unit</v>
          </cell>
          <cell r="S3889"/>
          <cell r="T3889"/>
          <cell r="U3889"/>
        </row>
        <row r="3890">
          <cell r="I3890" t="str">
            <v>Other Income per NV unit</v>
          </cell>
          <cell r="O3890"/>
          <cell r="P3890" t="str">
            <v>300-3006RD</v>
          </cell>
          <cell r="Q3890" t="str">
            <v>New Vehicle</v>
          </cell>
          <cell r="R3890" t="str">
            <v>New VehicleOther Income per NV unit</v>
          </cell>
          <cell r="S3890"/>
          <cell r="T3890"/>
          <cell r="U3890"/>
        </row>
        <row r="3891">
          <cell r="I3891" t="str">
            <v>Ex NV demonstrators gross profit p.u.</v>
          </cell>
          <cell r="O3891"/>
          <cell r="P3891" t="str">
            <v>110-3006RD</v>
          </cell>
          <cell r="Q3891" t="str">
            <v>Used Vehicle</v>
          </cell>
          <cell r="R3891" t="str">
            <v>Used VehicleEx NV demonstrators gross profit p.u.</v>
          </cell>
          <cell r="S3891"/>
          <cell r="T3891"/>
          <cell r="U3891"/>
        </row>
        <row r="3892">
          <cell r="I3892" t="str">
            <v>Other Income per NV unit</v>
          </cell>
          <cell r="O3892"/>
          <cell r="P3892" t="str">
            <v>100-3007R</v>
          </cell>
          <cell r="Q3892" t="str">
            <v>New Vehicle</v>
          </cell>
          <cell r="R3892" t="str">
            <v>New VehicleOther Income per NV unit</v>
          </cell>
          <cell r="S3892"/>
          <cell r="T3892"/>
          <cell r="U3892"/>
        </row>
        <row r="3893">
          <cell r="I3893" t="str">
            <v>Ex NV demonstrators gross profit p.u.</v>
          </cell>
          <cell r="O3893"/>
          <cell r="P3893" t="str">
            <v>210-3006RD</v>
          </cell>
          <cell r="Q3893" t="str">
            <v>Used Vehicle</v>
          </cell>
          <cell r="R3893" t="str">
            <v>Used VehicleEx NV demonstrators gross profit p.u.</v>
          </cell>
          <cell r="S3893"/>
          <cell r="T3893"/>
          <cell r="U3893"/>
        </row>
        <row r="3894">
          <cell r="I3894" t="str">
            <v>Ex NV demonstrators gross profit p.u.</v>
          </cell>
          <cell r="O3894"/>
          <cell r="P3894" t="str">
            <v>410-3006RD</v>
          </cell>
          <cell r="Q3894" t="str">
            <v>Used Vehicle</v>
          </cell>
          <cell r="R3894" t="str">
            <v>Used VehicleEx NV demonstrators gross profit p.u.</v>
          </cell>
          <cell r="S3894"/>
          <cell r="T3894"/>
          <cell r="U3894"/>
        </row>
        <row r="3895">
          <cell r="I3895" t="str">
            <v>Ex NV demonstrators gross profit p.u.</v>
          </cell>
          <cell r="O3895"/>
          <cell r="P3895" t="str">
            <v>310-3006RD</v>
          </cell>
          <cell r="Q3895" t="str">
            <v>Used Vehicle</v>
          </cell>
          <cell r="R3895" t="str">
            <v>Used VehicleEx NV demonstrators gross profit p.u.</v>
          </cell>
          <cell r="S3895"/>
          <cell r="T3895"/>
          <cell r="U3895"/>
        </row>
        <row r="3896">
          <cell r="I3896" t="str">
            <v>Other Income per NV unit</v>
          </cell>
          <cell r="O3896"/>
          <cell r="P3896" t="str">
            <v>200-3007R</v>
          </cell>
          <cell r="Q3896" t="str">
            <v>New Vehicle</v>
          </cell>
          <cell r="R3896" t="str">
            <v>New VehicleOther Income per NV unit</v>
          </cell>
          <cell r="S3896"/>
          <cell r="T3896"/>
          <cell r="U3896"/>
        </row>
        <row r="3897">
          <cell r="I3897" t="str">
            <v>Other Income per NV unit</v>
          </cell>
          <cell r="O3897"/>
          <cell r="P3897" t="str">
            <v>400-3007R</v>
          </cell>
          <cell r="Q3897" t="str">
            <v>New Vehicle</v>
          </cell>
          <cell r="R3897" t="str">
            <v>New VehicleOther Income per NV unit</v>
          </cell>
          <cell r="S3897"/>
          <cell r="T3897"/>
          <cell r="U3897"/>
        </row>
        <row r="3898">
          <cell r="I3898" t="str">
            <v>Other Income per NV unit</v>
          </cell>
          <cell r="O3898"/>
          <cell r="P3898" t="str">
            <v>300-3007R</v>
          </cell>
          <cell r="Q3898" t="str">
            <v>New Vehicle</v>
          </cell>
          <cell r="R3898" t="str">
            <v>New VehicleOther Income per NV unit</v>
          </cell>
          <cell r="S3898"/>
          <cell r="T3898"/>
          <cell r="U3898"/>
        </row>
        <row r="3899">
          <cell r="I3899" t="str">
            <v>Ex NV demonstrators gross profit p.u.</v>
          </cell>
          <cell r="O3899"/>
          <cell r="P3899" t="str">
            <v>110-3007R</v>
          </cell>
          <cell r="Q3899" t="str">
            <v>Used Vehicle</v>
          </cell>
          <cell r="R3899" t="str">
            <v>Used VehicleEx NV demonstrators gross profit p.u.</v>
          </cell>
          <cell r="S3899"/>
          <cell r="T3899"/>
          <cell r="U3899"/>
        </row>
        <row r="3900">
          <cell r="I3900" t="str">
            <v>Other Income per NV unit</v>
          </cell>
          <cell r="O3900"/>
          <cell r="P3900" t="str">
            <v>100-3007RD</v>
          </cell>
          <cell r="Q3900" t="str">
            <v>New Vehicle</v>
          </cell>
          <cell r="R3900" t="str">
            <v>New VehicleOther Income per NV unit</v>
          </cell>
          <cell r="S3900"/>
          <cell r="T3900"/>
          <cell r="U3900"/>
        </row>
        <row r="3901">
          <cell r="I3901" t="str">
            <v>Ex NV demonstrators gross profit p.u.</v>
          </cell>
          <cell r="O3901"/>
          <cell r="P3901" t="str">
            <v>410-3007R</v>
          </cell>
          <cell r="Q3901" t="str">
            <v>Used Vehicle</v>
          </cell>
          <cell r="R3901" t="str">
            <v>Used VehicleEx NV demonstrators gross profit p.u.</v>
          </cell>
          <cell r="S3901"/>
          <cell r="T3901"/>
          <cell r="U3901"/>
        </row>
        <row r="3902">
          <cell r="I3902" t="str">
            <v>Ex NV demonstrators gross profit p.u.</v>
          </cell>
          <cell r="O3902"/>
          <cell r="P3902" t="str">
            <v>310-3007R</v>
          </cell>
          <cell r="Q3902" t="str">
            <v>Used Vehicle</v>
          </cell>
          <cell r="R3902" t="str">
            <v>Used VehicleEx NV demonstrators gross profit p.u.</v>
          </cell>
          <cell r="S3902"/>
          <cell r="T3902"/>
          <cell r="U3902"/>
        </row>
        <row r="3903">
          <cell r="I3903" t="str">
            <v>Ex NV demonstrators gross profit p.u.</v>
          </cell>
          <cell r="O3903"/>
          <cell r="P3903" t="str">
            <v>210-3007R</v>
          </cell>
          <cell r="Q3903" t="str">
            <v>Used Vehicle</v>
          </cell>
          <cell r="R3903" t="str">
            <v>Used VehicleEx NV demonstrators gross profit p.u.</v>
          </cell>
          <cell r="S3903"/>
          <cell r="T3903"/>
          <cell r="U3903"/>
        </row>
        <row r="3904">
          <cell r="I3904" t="str">
            <v>Other Income per NV unit</v>
          </cell>
          <cell r="O3904"/>
          <cell r="P3904" t="str">
            <v>200-3007RD</v>
          </cell>
          <cell r="Q3904" t="str">
            <v>New Vehicle</v>
          </cell>
          <cell r="R3904" t="str">
            <v>New VehicleOther Income per NV unit</v>
          </cell>
          <cell r="S3904"/>
          <cell r="T3904"/>
          <cell r="U3904"/>
        </row>
        <row r="3905">
          <cell r="I3905" t="str">
            <v>Other Income per NV unit</v>
          </cell>
          <cell r="O3905"/>
          <cell r="P3905" t="str">
            <v>400-3007RD</v>
          </cell>
          <cell r="Q3905" t="str">
            <v>New Vehicle</v>
          </cell>
          <cell r="R3905" t="str">
            <v>New VehicleOther Income per NV unit</v>
          </cell>
          <cell r="S3905"/>
          <cell r="T3905"/>
          <cell r="U3905"/>
        </row>
        <row r="3906">
          <cell r="I3906" t="str">
            <v>Other Income per NV unit</v>
          </cell>
          <cell r="O3906"/>
          <cell r="P3906" t="str">
            <v>300-3007RD</v>
          </cell>
          <cell r="Q3906" t="str">
            <v>New Vehicle</v>
          </cell>
          <cell r="R3906" t="str">
            <v>New VehicleOther Income per NV unit</v>
          </cell>
          <cell r="S3906"/>
          <cell r="T3906"/>
          <cell r="U3906"/>
        </row>
        <row r="3907">
          <cell r="I3907" t="str">
            <v>Ex NV demonstrators gross profit p.u.</v>
          </cell>
          <cell r="O3907"/>
          <cell r="P3907" t="str">
            <v>110-3007RD</v>
          </cell>
          <cell r="Q3907" t="str">
            <v>Used Vehicle</v>
          </cell>
          <cell r="R3907" t="str">
            <v>Used VehicleEx NV demonstrators gross profit p.u.</v>
          </cell>
          <cell r="S3907"/>
          <cell r="T3907"/>
          <cell r="U3907"/>
        </row>
        <row r="3908">
          <cell r="I3908" t="str">
            <v>Other Income per NV unit</v>
          </cell>
          <cell r="O3908"/>
          <cell r="P3908" t="str">
            <v>100-3008R</v>
          </cell>
          <cell r="Q3908" t="str">
            <v>New Vehicle</v>
          </cell>
          <cell r="R3908" t="str">
            <v>New VehicleOther Income per NV unit</v>
          </cell>
          <cell r="S3908"/>
          <cell r="T3908"/>
          <cell r="U3908"/>
        </row>
        <row r="3909">
          <cell r="I3909" t="str">
            <v>Ex NV demonstrators gross profit p.u.</v>
          </cell>
          <cell r="O3909"/>
          <cell r="P3909" t="str">
            <v>210-3007RD</v>
          </cell>
          <cell r="Q3909" t="str">
            <v>Used Vehicle</v>
          </cell>
          <cell r="R3909" t="str">
            <v>Used VehicleEx NV demonstrators gross profit p.u.</v>
          </cell>
          <cell r="S3909"/>
          <cell r="T3909"/>
          <cell r="U3909"/>
        </row>
        <row r="3910">
          <cell r="I3910" t="str">
            <v>Ex NV demonstrators gross profit p.u.</v>
          </cell>
          <cell r="O3910"/>
          <cell r="P3910" t="str">
            <v>410-3007RD</v>
          </cell>
          <cell r="Q3910" t="str">
            <v>Used Vehicle</v>
          </cell>
          <cell r="R3910" t="str">
            <v>Used VehicleEx NV demonstrators gross profit p.u.</v>
          </cell>
          <cell r="S3910"/>
          <cell r="T3910"/>
          <cell r="U3910"/>
        </row>
        <row r="3911">
          <cell r="I3911" t="str">
            <v>Ex NV demonstrators gross profit p.u.</v>
          </cell>
          <cell r="O3911"/>
          <cell r="P3911" t="str">
            <v>310-3007RD</v>
          </cell>
          <cell r="Q3911" t="str">
            <v>Used Vehicle</v>
          </cell>
          <cell r="R3911" t="str">
            <v>Used VehicleEx NV demonstrators gross profit p.u.</v>
          </cell>
          <cell r="S3911"/>
          <cell r="T3911"/>
          <cell r="U3911"/>
        </row>
        <row r="3912">
          <cell r="I3912" t="str">
            <v>Other Income per NV unit</v>
          </cell>
          <cell r="O3912"/>
          <cell r="P3912" t="str">
            <v>200-3008R</v>
          </cell>
          <cell r="Q3912" t="str">
            <v>New Vehicle</v>
          </cell>
          <cell r="R3912" t="str">
            <v>New VehicleOther Income per NV unit</v>
          </cell>
          <cell r="S3912"/>
          <cell r="T3912"/>
          <cell r="U3912"/>
        </row>
        <row r="3913">
          <cell r="I3913" t="str">
            <v>Other Income per NV unit</v>
          </cell>
          <cell r="O3913"/>
          <cell r="P3913" t="str">
            <v>400-3008R</v>
          </cell>
          <cell r="Q3913" t="str">
            <v>New Vehicle</v>
          </cell>
          <cell r="R3913" t="str">
            <v>New VehicleOther Income per NV unit</v>
          </cell>
          <cell r="S3913"/>
          <cell r="T3913"/>
          <cell r="U3913"/>
        </row>
        <row r="3914">
          <cell r="I3914" t="str">
            <v>Other Income per NV unit</v>
          </cell>
          <cell r="O3914"/>
          <cell r="P3914" t="str">
            <v>300-3008R</v>
          </cell>
          <cell r="Q3914" t="str">
            <v>New Vehicle</v>
          </cell>
          <cell r="R3914" t="str">
            <v>New VehicleOther Income per NV unit</v>
          </cell>
          <cell r="S3914"/>
          <cell r="T3914"/>
          <cell r="U3914"/>
        </row>
        <row r="3915">
          <cell r="I3915" t="str">
            <v>Ex NV demonstrators gross profit p.u.</v>
          </cell>
          <cell r="O3915"/>
          <cell r="P3915" t="str">
            <v>110-3008R</v>
          </cell>
          <cell r="Q3915" t="str">
            <v>Used Vehicle</v>
          </cell>
          <cell r="R3915" t="str">
            <v>Used VehicleEx NV demonstrators gross profit p.u.</v>
          </cell>
          <cell r="S3915"/>
          <cell r="T3915"/>
          <cell r="U3915"/>
        </row>
        <row r="3916">
          <cell r="I3916" t="str">
            <v>Other Income per NV unit</v>
          </cell>
          <cell r="O3916"/>
          <cell r="P3916" t="str">
            <v>100-3008RD</v>
          </cell>
          <cell r="Q3916" t="str">
            <v>New Vehicle</v>
          </cell>
          <cell r="R3916" t="str">
            <v>New VehicleOther Income per NV unit</v>
          </cell>
          <cell r="S3916"/>
          <cell r="T3916"/>
          <cell r="U3916"/>
        </row>
        <row r="3917">
          <cell r="I3917" t="str">
            <v>Ex NV demonstrators gross profit p.u.</v>
          </cell>
          <cell r="O3917"/>
          <cell r="P3917" t="str">
            <v>410-3008R</v>
          </cell>
          <cell r="Q3917" t="str">
            <v>Used Vehicle</v>
          </cell>
          <cell r="R3917" t="str">
            <v>Used VehicleEx NV demonstrators gross profit p.u.</v>
          </cell>
          <cell r="S3917"/>
          <cell r="T3917"/>
          <cell r="U3917"/>
        </row>
        <row r="3918">
          <cell r="I3918" t="str">
            <v>Ex NV demonstrators gross profit p.u.</v>
          </cell>
          <cell r="O3918"/>
          <cell r="P3918" t="str">
            <v>310-3008R</v>
          </cell>
          <cell r="Q3918" t="str">
            <v>Used Vehicle</v>
          </cell>
          <cell r="R3918" t="str">
            <v>Used VehicleEx NV demonstrators gross profit p.u.</v>
          </cell>
          <cell r="S3918"/>
          <cell r="T3918"/>
          <cell r="U3918"/>
        </row>
        <row r="3919">
          <cell r="I3919" t="str">
            <v>Ex NV demonstrators gross profit p.u.</v>
          </cell>
          <cell r="O3919"/>
          <cell r="P3919" t="str">
            <v>210-3008R</v>
          </cell>
          <cell r="Q3919" t="str">
            <v>Used Vehicle</v>
          </cell>
          <cell r="R3919" t="str">
            <v>Used VehicleEx NV demonstrators gross profit p.u.</v>
          </cell>
          <cell r="S3919"/>
          <cell r="T3919"/>
          <cell r="U3919"/>
        </row>
        <row r="3920">
          <cell r="I3920" t="str">
            <v>Other Income per NV unit</v>
          </cell>
          <cell r="O3920"/>
          <cell r="P3920" t="str">
            <v>200-3008RD</v>
          </cell>
          <cell r="Q3920" t="str">
            <v>New Vehicle</v>
          </cell>
          <cell r="R3920" t="str">
            <v>New VehicleOther Income per NV unit</v>
          </cell>
          <cell r="S3920"/>
          <cell r="T3920"/>
          <cell r="U3920"/>
        </row>
        <row r="3921">
          <cell r="I3921" t="str">
            <v>Other Income per NV unit</v>
          </cell>
          <cell r="O3921"/>
          <cell r="P3921" t="str">
            <v>400-3008RD</v>
          </cell>
          <cell r="Q3921" t="str">
            <v>New Vehicle</v>
          </cell>
          <cell r="R3921" t="str">
            <v>New VehicleOther Income per NV unit</v>
          </cell>
          <cell r="S3921"/>
          <cell r="T3921"/>
          <cell r="U3921"/>
        </row>
        <row r="3922">
          <cell r="I3922" t="str">
            <v>Other Income per NV unit</v>
          </cell>
          <cell r="O3922"/>
          <cell r="P3922" t="str">
            <v>300-3008RD</v>
          </cell>
          <cell r="Q3922" t="str">
            <v>New Vehicle</v>
          </cell>
          <cell r="R3922" t="str">
            <v>New VehicleOther Income per NV unit</v>
          </cell>
          <cell r="S3922"/>
          <cell r="T3922"/>
          <cell r="U3922"/>
        </row>
        <row r="3923">
          <cell r="I3923" t="str">
            <v>Ex NV demonstrators gross profit p.u.</v>
          </cell>
          <cell r="O3923"/>
          <cell r="P3923" t="str">
            <v>110-3008RD</v>
          </cell>
          <cell r="Q3923" t="str">
            <v>Used Vehicle</v>
          </cell>
          <cell r="R3923" t="str">
            <v>Used VehicleEx NV demonstrators gross profit p.u.</v>
          </cell>
          <cell r="S3923"/>
          <cell r="T3923"/>
          <cell r="U3923"/>
        </row>
        <row r="3924">
          <cell r="I3924" t="str">
            <v>Other Income per NV unit</v>
          </cell>
          <cell r="O3924"/>
          <cell r="P3924" t="str">
            <v>100-3009R</v>
          </cell>
          <cell r="Q3924" t="str">
            <v>New Vehicle</v>
          </cell>
          <cell r="R3924" t="str">
            <v>New VehicleOther Income per NV unit</v>
          </cell>
          <cell r="S3924"/>
          <cell r="T3924"/>
          <cell r="U3924"/>
        </row>
        <row r="3925">
          <cell r="I3925" t="str">
            <v>Ex NV demonstrators gross profit p.u.</v>
          </cell>
          <cell r="O3925"/>
          <cell r="P3925" t="str">
            <v>210-3008RD</v>
          </cell>
          <cell r="Q3925" t="str">
            <v>Used Vehicle</v>
          </cell>
          <cell r="R3925" t="str">
            <v>Used VehicleEx NV demonstrators gross profit p.u.</v>
          </cell>
          <cell r="S3925"/>
          <cell r="T3925"/>
          <cell r="U3925"/>
        </row>
        <row r="3926">
          <cell r="I3926" t="str">
            <v>Ex NV demonstrators gross profit p.u.</v>
          </cell>
          <cell r="O3926"/>
          <cell r="P3926" t="str">
            <v>410-3008RD</v>
          </cell>
          <cell r="Q3926" t="str">
            <v>Used Vehicle</v>
          </cell>
          <cell r="R3926" t="str">
            <v>Used VehicleEx NV demonstrators gross profit p.u.</v>
          </cell>
          <cell r="S3926"/>
          <cell r="T3926"/>
          <cell r="U3926"/>
        </row>
        <row r="3927">
          <cell r="I3927" t="str">
            <v>Ex NV demonstrators gross profit p.u.</v>
          </cell>
          <cell r="O3927"/>
          <cell r="P3927" t="str">
            <v>310-3008RD</v>
          </cell>
          <cell r="Q3927" t="str">
            <v>Used Vehicle</v>
          </cell>
          <cell r="R3927" t="str">
            <v>Used VehicleEx NV demonstrators gross profit p.u.</v>
          </cell>
          <cell r="S3927"/>
          <cell r="T3927"/>
          <cell r="U3927"/>
        </row>
        <row r="3928">
          <cell r="I3928" t="str">
            <v>Other Income per NV unit</v>
          </cell>
          <cell r="O3928"/>
          <cell r="P3928" t="str">
            <v>200-3009R</v>
          </cell>
          <cell r="Q3928" t="str">
            <v>New Vehicle</v>
          </cell>
          <cell r="R3928" t="str">
            <v>New VehicleOther Income per NV unit</v>
          </cell>
          <cell r="S3928"/>
          <cell r="T3928"/>
          <cell r="U3928"/>
        </row>
        <row r="3929">
          <cell r="I3929" t="str">
            <v>Other Income per NV unit</v>
          </cell>
          <cell r="O3929"/>
          <cell r="P3929" t="str">
            <v>400-3009R</v>
          </cell>
          <cell r="Q3929" t="str">
            <v>New Vehicle</v>
          </cell>
          <cell r="R3929" t="str">
            <v>New VehicleOther Income per NV unit</v>
          </cell>
          <cell r="S3929"/>
          <cell r="T3929"/>
          <cell r="U3929"/>
        </row>
        <row r="3930">
          <cell r="I3930" t="str">
            <v>Other Income per NV unit</v>
          </cell>
          <cell r="O3930"/>
          <cell r="P3930" t="str">
            <v>300-3009R</v>
          </cell>
          <cell r="Q3930" t="str">
            <v>New Vehicle</v>
          </cell>
          <cell r="R3930" t="str">
            <v>New VehicleOther Income per NV unit</v>
          </cell>
          <cell r="S3930"/>
          <cell r="T3930"/>
          <cell r="U3930"/>
        </row>
        <row r="3931">
          <cell r="I3931" t="str">
            <v>Ex NV demonstrators gross profit p.u.</v>
          </cell>
          <cell r="O3931"/>
          <cell r="P3931" t="str">
            <v>110-3009R</v>
          </cell>
          <cell r="Q3931" t="str">
            <v>Used Vehicle</v>
          </cell>
          <cell r="R3931" t="str">
            <v>Used VehicleEx NV demonstrators gross profit p.u.</v>
          </cell>
          <cell r="S3931"/>
          <cell r="T3931"/>
          <cell r="U3931"/>
        </row>
        <row r="3932">
          <cell r="I3932" t="str">
            <v>Other Income per NV unit</v>
          </cell>
          <cell r="O3932"/>
          <cell r="P3932" t="str">
            <v>100-3009RD</v>
          </cell>
          <cell r="Q3932" t="str">
            <v>New Vehicle</v>
          </cell>
          <cell r="R3932" t="str">
            <v>New VehicleOther Income per NV unit</v>
          </cell>
          <cell r="S3932"/>
          <cell r="T3932"/>
          <cell r="U3932"/>
        </row>
        <row r="3933">
          <cell r="I3933" t="str">
            <v>Ex NV demonstrators gross profit p.u.</v>
          </cell>
          <cell r="O3933"/>
          <cell r="P3933" t="str">
            <v>210-3009R</v>
          </cell>
          <cell r="Q3933" t="str">
            <v>Used Vehicle</v>
          </cell>
          <cell r="R3933" t="str">
            <v>Used VehicleEx NV demonstrators gross profit p.u.</v>
          </cell>
          <cell r="S3933"/>
          <cell r="T3933"/>
          <cell r="U3933"/>
        </row>
        <row r="3934">
          <cell r="I3934" t="str">
            <v>Ex NV demonstrators gross profit p.u.</v>
          </cell>
          <cell r="O3934"/>
          <cell r="P3934" t="str">
            <v>410-3009R</v>
          </cell>
          <cell r="Q3934" t="str">
            <v>Used Vehicle</v>
          </cell>
          <cell r="R3934" t="str">
            <v>Used VehicleEx NV demonstrators gross profit p.u.</v>
          </cell>
          <cell r="S3934"/>
          <cell r="T3934"/>
          <cell r="U3934"/>
        </row>
        <row r="3935">
          <cell r="I3935" t="str">
            <v>Ex NV demonstrators gross profit p.u.</v>
          </cell>
          <cell r="O3935"/>
          <cell r="P3935" t="str">
            <v>310-3009R</v>
          </cell>
          <cell r="Q3935" t="str">
            <v>Used Vehicle</v>
          </cell>
          <cell r="R3935" t="str">
            <v>Used VehicleEx NV demonstrators gross profit p.u.</v>
          </cell>
          <cell r="S3935"/>
          <cell r="T3935"/>
          <cell r="U3935"/>
        </row>
        <row r="3936">
          <cell r="I3936" t="str">
            <v>Other Income per NV unit</v>
          </cell>
          <cell r="O3936"/>
          <cell r="P3936" t="str">
            <v>200-3009RD</v>
          </cell>
          <cell r="Q3936" t="str">
            <v>New Vehicle</v>
          </cell>
          <cell r="R3936" t="str">
            <v>New VehicleOther Income per NV unit</v>
          </cell>
          <cell r="S3936"/>
          <cell r="T3936"/>
          <cell r="U3936"/>
        </row>
        <row r="3937">
          <cell r="I3937" t="str">
            <v>Other Income per NV unit</v>
          </cell>
          <cell r="O3937"/>
          <cell r="P3937" t="str">
            <v>400-3009RD</v>
          </cell>
          <cell r="Q3937" t="str">
            <v>New Vehicle</v>
          </cell>
          <cell r="R3937" t="str">
            <v>New VehicleOther Income per NV unit</v>
          </cell>
          <cell r="S3937"/>
          <cell r="T3937"/>
          <cell r="U3937"/>
        </row>
        <row r="3938">
          <cell r="I3938" t="str">
            <v>Other Income per NV unit</v>
          </cell>
          <cell r="O3938"/>
          <cell r="P3938" t="str">
            <v>300-3009RD</v>
          </cell>
          <cell r="Q3938" t="str">
            <v>New Vehicle</v>
          </cell>
          <cell r="R3938" t="str">
            <v>New VehicleOther Income per NV unit</v>
          </cell>
          <cell r="S3938"/>
          <cell r="T3938"/>
          <cell r="U3938"/>
        </row>
        <row r="3939">
          <cell r="I3939" t="str">
            <v>Ex NV demonstrators gross profit p.u.</v>
          </cell>
          <cell r="O3939"/>
          <cell r="P3939" t="str">
            <v>110-3009RD</v>
          </cell>
          <cell r="Q3939" t="str">
            <v>Used Vehicle</v>
          </cell>
          <cell r="R3939" t="str">
            <v>Used VehicleEx NV demonstrators gross profit p.u.</v>
          </cell>
          <cell r="S3939"/>
          <cell r="T3939"/>
          <cell r="U3939"/>
        </row>
        <row r="3940">
          <cell r="I3940" t="str">
            <v>Other Income per NV unit</v>
          </cell>
          <cell r="O3940"/>
          <cell r="P3940" t="str">
            <v>100-3010R</v>
          </cell>
          <cell r="Q3940" t="str">
            <v>New Vehicle</v>
          </cell>
          <cell r="R3940" t="str">
            <v>New VehicleOther Income per NV unit</v>
          </cell>
          <cell r="S3940"/>
          <cell r="T3940"/>
          <cell r="U3940"/>
        </row>
        <row r="3941">
          <cell r="I3941" t="str">
            <v>Ex NV demonstrators gross profit p.u.</v>
          </cell>
          <cell r="O3941"/>
          <cell r="P3941" t="str">
            <v>210-3009RD</v>
          </cell>
          <cell r="Q3941" t="str">
            <v>Used Vehicle</v>
          </cell>
          <cell r="R3941" t="str">
            <v>Used VehicleEx NV demonstrators gross profit p.u.</v>
          </cell>
          <cell r="S3941"/>
          <cell r="T3941"/>
          <cell r="U3941"/>
        </row>
        <row r="3942">
          <cell r="I3942" t="str">
            <v>Ex NV demonstrators gross profit p.u.</v>
          </cell>
          <cell r="O3942"/>
          <cell r="P3942" t="str">
            <v>410-3009RD</v>
          </cell>
          <cell r="Q3942" t="str">
            <v>Used Vehicle</v>
          </cell>
          <cell r="R3942" t="str">
            <v>Used VehicleEx NV demonstrators gross profit p.u.</v>
          </cell>
          <cell r="S3942"/>
          <cell r="T3942"/>
          <cell r="U3942"/>
        </row>
        <row r="3943">
          <cell r="I3943" t="str">
            <v>Ex NV demonstrators gross profit p.u.</v>
          </cell>
          <cell r="O3943"/>
          <cell r="P3943" t="str">
            <v>310-3009RD</v>
          </cell>
          <cell r="Q3943" t="str">
            <v>Used Vehicle</v>
          </cell>
          <cell r="R3943" t="str">
            <v>Used VehicleEx NV demonstrators gross profit p.u.</v>
          </cell>
          <cell r="S3943"/>
          <cell r="T3943"/>
          <cell r="U3943"/>
        </row>
        <row r="3944">
          <cell r="I3944" t="str">
            <v>Other Income per NV unit</v>
          </cell>
          <cell r="O3944"/>
          <cell r="P3944" t="str">
            <v>400-3010R</v>
          </cell>
          <cell r="Q3944" t="str">
            <v>New Vehicle</v>
          </cell>
          <cell r="R3944" t="str">
            <v>New VehicleOther Income per NV unit</v>
          </cell>
          <cell r="S3944"/>
          <cell r="T3944"/>
          <cell r="U3944"/>
        </row>
        <row r="3945">
          <cell r="I3945" t="str">
            <v>Other Income per NV unit</v>
          </cell>
          <cell r="O3945"/>
          <cell r="P3945" t="str">
            <v>300-3010R</v>
          </cell>
          <cell r="Q3945" t="str">
            <v>New Vehicle</v>
          </cell>
          <cell r="R3945" t="str">
            <v>New VehicleOther Income per NV unit</v>
          </cell>
          <cell r="S3945"/>
          <cell r="T3945"/>
          <cell r="U3945"/>
        </row>
        <row r="3946">
          <cell r="I3946" t="str">
            <v>Other Income per NV unit</v>
          </cell>
          <cell r="O3946"/>
          <cell r="P3946" t="str">
            <v>200-3010R</v>
          </cell>
          <cell r="Q3946" t="str">
            <v>New Vehicle</v>
          </cell>
          <cell r="R3946" t="str">
            <v>New VehicleOther Income per NV unit</v>
          </cell>
          <cell r="S3946"/>
          <cell r="T3946"/>
          <cell r="U3946"/>
        </row>
        <row r="3947">
          <cell r="I3947" t="str">
            <v>Ex NV demonstrators gross profit p.u.</v>
          </cell>
          <cell r="O3947"/>
          <cell r="P3947" t="str">
            <v>110-3010R</v>
          </cell>
          <cell r="Q3947" t="str">
            <v>Used Vehicle</v>
          </cell>
          <cell r="R3947" t="str">
            <v>Used VehicleEx NV demonstrators gross profit p.u.</v>
          </cell>
          <cell r="S3947"/>
          <cell r="T3947"/>
          <cell r="U3947"/>
        </row>
        <row r="3948">
          <cell r="I3948" t="str">
            <v>Other Income per NV unit</v>
          </cell>
          <cell r="O3948"/>
          <cell r="P3948" t="str">
            <v>100-3010RD</v>
          </cell>
          <cell r="Q3948" t="str">
            <v>New Vehicle</v>
          </cell>
          <cell r="R3948" t="str">
            <v>New VehicleOther Income per NV unit</v>
          </cell>
          <cell r="S3948"/>
          <cell r="T3948"/>
          <cell r="U3948"/>
        </row>
        <row r="3949">
          <cell r="I3949" t="str">
            <v>Ex NV demonstrators gross profit p.u.</v>
          </cell>
          <cell r="O3949"/>
          <cell r="P3949" t="str">
            <v>210-3010R</v>
          </cell>
          <cell r="Q3949" t="str">
            <v>Used Vehicle</v>
          </cell>
          <cell r="R3949" t="str">
            <v>Used VehicleEx NV demonstrators gross profit p.u.</v>
          </cell>
          <cell r="S3949"/>
          <cell r="T3949"/>
          <cell r="U3949"/>
        </row>
        <row r="3950">
          <cell r="I3950" t="str">
            <v>Ex NV demonstrators gross profit p.u.</v>
          </cell>
          <cell r="O3950"/>
          <cell r="P3950" t="str">
            <v>410-3010R</v>
          </cell>
          <cell r="Q3950" t="str">
            <v>Used Vehicle</v>
          </cell>
          <cell r="R3950" t="str">
            <v>Used VehicleEx NV demonstrators gross profit p.u.</v>
          </cell>
          <cell r="S3950"/>
          <cell r="T3950"/>
          <cell r="U3950"/>
        </row>
        <row r="3951">
          <cell r="I3951" t="str">
            <v>Ex NV demonstrators gross profit p.u.</v>
          </cell>
          <cell r="O3951"/>
          <cell r="P3951" t="str">
            <v>310-3010R</v>
          </cell>
          <cell r="Q3951" t="str">
            <v>Used Vehicle</v>
          </cell>
          <cell r="R3951" t="str">
            <v>Used VehicleEx NV demonstrators gross profit p.u.</v>
          </cell>
          <cell r="S3951"/>
          <cell r="T3951"/>
          <cell r="U3951"/>
        </row>
        <row r="3952">
          <cell r="I3952" t="str">
            <v>Other Income per NV unit</v>
          </cell>
          <cell r="O3952"/>
          <cell r="P3952" t="str">
            <v>200-3010RD</v>
          </cell>
          <cell r="Q3952" t="str">
            <v>New Vehicle</v>
          </cell>
          <cell r="R3952" t="str">
            <v>New VehicleOther Income per NV unit</v>
          </cell>
          <cell r="S3952"/>
          <cell r="T3952"/>
          <cell r="U3952"/>
        </row>
        <row r="3953">
          <cell r="I3953" t="str">
            <v>Other Income per NV unit</v>
          </cell>
          <cell r="O3953"/>
          <cell r="P3953" t="str">
            <v>400-3010RD</v>
          </cell>
          <cell r="Q3953" t="str">
            <v>New Vehicle</v>
          </cell>
          <cell r="R3953" t="str">
            <v>New VehicleOther Income per NV unit</v>
          </cell>
          <cell r="S3953"/>
          <cell r="T3953"/>
          <cell r="U3953"/>
        </row>
        <row r="3954">
          <cell r="I3954" t="str">
            <v>Other Income per NV unit</v>
          </cell>
          <cell r="O3954"/>
          <cell r="P3954" t="str">
            <v>300-3010RD</v>
          </cell>
          <cell r="Q3954" t="str">
            <v>New Vehicle</v>
          </cell>
          <cell r="R3954" t="str">
            <v>New VehicleOther Income per NV unit</v>
          </cell>
          <cell r="S3954"/>
          <cell r="T3954"/>
          <cell r="U3954"/>
        </row>
        <row r="3955">
          <cell r="I3955" t="str">
            <v>Ex NV demonstrators gross profit p.u.</v>
          </cell>
          <cell r="O3955"/>
          <cell r="P3955" t="str">
            <v>110-3010RD</v>
          </cell>
          <cell r="Q3955" t="str">
            <v>Used Vehicle</v>
          </cell>
          <cell r="R3955" t="str">
            <v>Used VehicleEx NV demonstrators gross profit p.u.</v>
          </cell>
          <cell r="S3955"/>
          <cell r="T3955"/>
          <cell r="U3955"/>
        </row>
        <row r="3956">
          <cell r="I3956" t="str">
            <v>Other Income per NV unit</v>
          </cell>
          <cell r="O3956"/>
          <cell r="P3956" t="str">
            <v>100-3011R</v>
          </cell>
          <cell r="Q3956" t="str">
            <v>New Vehicle</v>
          </cell>
          <cell r="R3956" t="str">
            <v>New VehicleOther Income per NV unit</v>
          </cell>
          <cell r="S3956"/>
          <cell r="T3956"/>
          <cell r="U3956"/>
        </row>
        <row r="3957">
          <cell r="I3957" t="str">
            <v>Ex NV demonstrators gross profit p.u.</v>
          </cell>
          <cell r="O3957"/>
          <cell r="P3957" t="str">
            <v>210-3010RD</v>
          </cell>
          <cell r="Q3957" t="str">
            <v>Used Vehicle</v>
          </cell>
          <cell r="R3957" t="str">
            <v>Used VehicleEx NV demonstrators gross profit p.u.</v>
          </cell>
          <cell r="S3957"/>
          <cell r="T3957"/>
          <cell r="U3957"/>
        </row>
        <row r="3958">
          <cell r="I3958" t="str">
            <v>Ex NV demonstrators gross profit p.u.</v>
          </cell>
          <cell r="O3958"/>
          <cell r="P3958" t="str">
            <v>410-3010RD</v>
          </cell>
          <cell r="Q3958" t="str">
            <v>Used Vehicle</v>
          </cell>
          <cell r="R3958" t="str">
            <v>Used VehicleEx NV demonstrators gross profit p.u.</v>
          </cell>
          <cell r="S3958"/>
          <cell r="T3958"/>
          <cell r="U3958"/>
        </row>
        <row r="3959">
          <cell r="I3959" t="str">
            <v>Ex NV demonstrators gross profit p.u.</v>
          </cell>
          <cell r="O3959"/>
          <cell r="P3959" t="str">
            <v>310-3010RD</v>
          </cell>
          <cell r="Q3959" t="str">
            <v>Used Vehicle</v>
          </cell>
          <cell r="R3959" t="str">
            <v>Used VehicleEx NV demonstrators gross profit p.u.</v>
          </cell>
          <cell r="S3959"/>
          <cell r="T3959"/>
          <cell r="U3959"/>
        </row>
        <row r="3960">
          <cell r="I3960" t="str">
            <v>Other Income per NV unit</v>
          </cell>
          <cell r="O3960"/>
          <cell r="P3960" t="str">
            <v>200-3011R</v>
          </cell>
          <cell r="Q3960" t="str">
            <v>New Vehicle</v>
          </cell>
          <cell r="R3960" t="str">
            <v>New VehicleOther Income per NV unit</v>
          </cell>
          <cell r="S3960"/>
          <cell r="T3960"/>
          <cell r="U3960"/>
        </row>
        <row r="3961">
          <cell r="I3961" t="str">
            <v>Other Income per NV unit</v>
          </cell>
          <cell r="O3961"/>
          <cell r="P3961" t="str">
            <v>400-3011R</v>
          </cell>
          <cell r="Q3961" t="str">
            <v>New Vehicle</v>
          </cell>
          <cell r="R3961" t="str">
            <v>New VehicleOther Income per NV unit</v>
          </cell>
          <cell r="S3961"/>
          <cell r="T3961"/>
          <cell r="U3961"/>
        </row>
        <row r="3962">
          <cell r="I3962" t="str">
            <v>Other Income per NV unit</v>
          </cell>
          <cell r="O3962"/>
          <cell r="P3962" t="str">
            <v>300-3011R</v>
          </cell>
          <cell r="Q3962" t="str">
            <v>New Vehicle</v>
          </cell>
          <cell r="R3962" t="str">
            <v>New VehicleOther Income per NV unit</v>
          </cell>
          <cell r="S3962"/>
          <cell r="T3962"/>
          <cell r="U3962"/>
        </row>
        <row r="3963">
          <cell r="I3963" t="str">
            <v>Ex NV demonstrators gross profit p.u.</v>
          </cell>
          <cell r="O3963"/>
          <cell r="P3963" t="str">
            <v>110-3011R</v>
          </cell>
          <cell r="Q3963" t="str">
            <v>Used Vehicle</v>
          </cell>
          <cell r="R3963" t="str">
            <v>Used VehicleEx NV demonstrators gross profit p.u.</v>
          </cell>
          <cell r="S3963"/>
          <cell r="T3963"/>
          <cell r="U3963"/>
        </row>
        <row r="3964">
          <cell r="I3964" t="str">
            <v>Other Income per NV unit</v>
          </cell>
          <cell r="O3964"/>
          <cell r="P3964" t="str">
            <v>100-3011RD</v>
          </cell>
          <cell r="Q3964" t="str">
            <v>New Vehicle</v>
          </cell>
          <cell r="R3964" t="str">
            <v>New VehicleOther Income per NV unit</v>
          </cell>
          <cell r="S3964"/>
          <cell r="T3964"/>
          <cell r="U3964"/>
        </row>
        <row r="3965">
          <cell r="I3965" t="str">
            <v>Ex NV demonstrators gross profit p.u.</v>
          </cell>
          <cell r="O3965"/>
          <cell r="P3965" t="str">
            <v>410-3011R</v>
          </cell>
          <cell r="Q3965" t="str">
            <v>Used Vehicle</v>
          </cell>
          <cell r="R3965" t="str">
            <v>Used VehicleEx NV demonstrators gross profit p.u.</v>
          </cell>
          <cell r="S3965"/>
          <cell r="T3965"/>
          <cell r="U3965"/>
        </row>
        <row r="3966">
          <cell r="I3966" t="str">
            <v>Ex NV demonstrators gross profit p.u.</v>
          </cell>
          <cell r="O3966"/>
          <cell r="P3966" t="str">
            <v>310-3011R</v>
          </cell>
          <cell r="Q3966" t="str">
            <v>Used Vehicle</v>
          </cell>
          <cell r="R3966" t="str">
            <v>Used VehicleEx NV demonstrators gross profit p.u.</v>
          </cell>
          <cell r="S3966"/>
          <cell r="T3966"/>
          <cell r="U3966"/>
        </row>
        <row r="3967">
          <cell r="I3967" t="str">
            <v>Ex NV demonstrators gross profit p.u.</v>
          </cell>
          <cell r="O3967"/>
          <cell r="P3967" t="str">
            <v>210-3011R</v>
          </cell>
          <cell r="Q3967" t="str">
            <v>Used Vehicle</v>
          </cell>
          <cell r="R3967" t="str">
            <v>Used VehicleEx NV demonstrators gross profit p.u.</v>
          </cell>
          <cell r="S3967"/>
          <cell r="T3967"/>
          <cell r="U3967"/>
        </row>
        <row r="3968">
          <cell r="I3968" t="str">
            <v>Other Income per NV unit</v>
          </cell>
          <cell r="O3968"/>
          <cell r="P3968" t="str">
            <v>200-3011RD</v>
          </cell>
          <cell r="Q3968" t="str">
            <v>New Vehicle</v>
          </cell>
          <cell r="R3968" t="str">
            <v>New VehicleOther Income per NV unit</v>
          </cell>
          <cell r="S3968"/>
          <cell r="T3968"/>
          <cell r="U3968"/>
        </row>
        <row r="3969">
          <cell r="I3969" t="str">
            <v>Other Income per NV unit</v>
          </cell>
          <cell r="O3969"/>
          <cell r="P3969" t="str">
            <v>400-3011RD</v>
          </cell>
          <cell r="Q3969" t="str">
            <v>New Vehicle</v>
          </cell>
          <cell r="R3969" t="str">
            <v>New VehicleOther Income per NV unit</v>
          </cell>
          <cell r="S3969"/>
          <cell r="T3969"/>
          <cell r="U3969"/>
        </row>
        <row r="3970">
          <cell r="I3970" t="str">
            <v>Other Income per NV unit</v>
          </cell>
          <cell r="O3970"/>
          <cell r="P3970" t="str">
            <v>300-3011RD</v>
          </cell>
          <cell r="Q3970" t="str">
            <v>New Vehicle</v>
          </cell>
          <cell r="R3970" t="str">
            <v>New VehicleOther Income per NV unit</v>
          </cell>
          <cell r="S3970"/>
          <cell r="T3970"/>
          <cell r="U3970"/>
        </row>
        <row r="3971">
          <cell r="I3971" t="str">
            <v>Ex NV demonstrators gross profit p.u.</v>
          </cell>
          <cell r="O3971"/>
          <cell r="P3971" t="str">
            <v>110-3011RD</v>
          </cell>
          <cell r="Q3971" t="str">
            <v>Used Vehicle</v>
          </cell>
          <cell r="R3971" t="str">
            <v>Used VehicleEx NV demonstrators gross profit p.u.</v>
          </cell>
          <cell r="S3971"/>
          <cell r="T3971"/>
          <cell r="U3971"/>
        </row>
        <row r="3972">
          <cell r="I3972" t="str">
            <v>Other Income per NV unit</v>
          </cell>
          <cell r="O3972"/>
          <cell r="P3972" t="str">
            <v>100-3021R</v>
          </cell>
          <cell r="Q3972" t="str">
            <v>New Vehicle</v>
          </cell>
          <cell r="R3972" t="str">
            <v>New VehicleOther Income per NV unit</v>
          </cell>
          <cell r="S3972"/>
          <cell r="T3972"/>
          <cell r="U3972"/>
        </row>
        <row r="3973">
          <cell r="I3973" t="str">
            <v>Ex NV demonstrators gross profit p.u.</v>
          </cell>
          <cell r="O3973"/>
          <cell r="P3973" t="str">
            <v>210-3011RD</v>
          </cell>
          <cell r="Q3973" t="str">
            <v>Used Vehicle</v>
          </cell>
          <cell r="R3973" t="str">
            <v>Used VehicleEx NV demonstrators gross profit p.u.</v>
          </cell>
          <cell r="S3973"/>
          <cell r="T3973"/>
          <cell r="U3973"/>
        </row>
        <row r="3974">
          <cell r="I3974" t="str">
            <v>Ex NV demonstrators gross profit p.u.</v>
          </cell>
          <cell r="O3974"/>
          <cell r="P3974" t="str">
            <v>410-3011RD</v>
          </cell>
          <cell r="Q3974" t="str">
            <v>Used Vehicle</v>
          </cell>
          <cell r="R3974" t="str">
            <v>Used VehicleEx NV demonstrators gross profit p.u.</v>
          </cell>
          <cell r="S3974"/>
          <cell r="T3974"/>
          <cell r="U3974"/>
        </row>
        <row r="3975">
          <cell r="I3975" t="str">
            <v>Ex NV demonstrators gross profit p.u.</v>
          </cell>
          <cell r="O3975"/>
          <cell r="P3975" t="str">
            <v>310-3011RD</v>
          </cell>
          <cell r="Q3975" t="str">
            <v>Used Vehicle</v>
          </cell>
          <cell r="R3975" t="str">
            <v>Used VehicleEx NV demonstrators gross profit p.u.</v>
          </cell>
          <cell r="S3975"/>
          <cell r="T3975"/>
          <cell r="U3975"/>
        </row>
        <row r="3976">
          <cell r="I3976" t="str">
            <v>Other Income per NV unit</v>
          </cell>
          <cell r="O3976"/>
          <cell r="P3976" t="str">
            <v>200-3021R</v>
          </cell>
          <cell r="Q3976" t="str">
            <v>New Vehicle</v>
          </cell>
          <cell r="R3976" t="str">
            <v>New VehicleOther Income per NV unit</v>
          </cell>
          <cell r="S3976"/>
          <cell r="T3976"/>
          <cell r="U3976"/>
        </row>
        <row r="3977">
          <cell r="I3977" t="str">
            <v>Other Income per NV unit</v>
          </cell>
          <cell r="O3977"/>
          <cell r="P3977" t="str">
            <v>400-3021R</v>
          </cell>
          <cell r="Q3977" t="str">
            <v>New Vehicle</v>
          </cell>
          <cell r="R3977" t="str">
            <v>New VehicleOther Income per NV unit</v>
          </cell>
          <cell r="S3977"/>
          <cell r="T3977"/>
          <cell r="U3977"/>
        </row>
        <row r="3978">
          <cell r="I3978" t="str">
            <v>Other Income per NV unit</v>
          </cell>
          <cell r="O3978"/>
          <cell r="P3978" t="str">
            <v>300-3021R</v>
          </cell>
          <cell r="Q3978" t="str">
            <v>New Vehicle</v>
          </cell>
          <cell r="R3978" t="str">
            <v>New VehicleOther Income per NV unit</v>
          </cell>
          <cell r="S3978"/>
          <cell r="T3978"/>
          <cell r="U3978"/>
        </row>
        <row r="3979">
          <cell r="I3979" t="str">
            <v>Ex NV demonstrators gross profit p.u.</v>
          </cell>
          <cell r="O3979"/>
          <cell r="P3979" t="str">
            <v>110-3021R</v>
          </cell>
          <cell r="Q3979" t="str">
            <v>Used Vehicle</v>
          </cell>
          <cell r="R3979" t="str">
            <v>Used VehicleEx NV demonstrators gross profit p.u.</v>
          </cell>
          <cell r="S3979"/>
          <cell r="T3979"/>
          <cell r="U3979"/>
        </row>
        <row r="3980">
          <cell r="I3980" t="str">
            <v>Other Income per NV unit</v>
          </cell>
          <cell r="O3980"/>
          <cell r="P3980" t="str">
            <v>100-3021RD</v>
          </cell>
          <cell r="Q3980" t="str">
            <v>New Vehicle</v>
          </cell>
          <cell r="R3980" t="str">
            <v>New VehicleOther Income per NV unit</v>
          </cell>
          <cell r="S3980"/>
          <cell r="T3980"/>
          <cell r="U3980"/>
        </row>
        <row r="3981">
          <cell r="I3981" t="str">
            <v>Ex NV demonstrators gross profit p.u.</v>
          </cell>
          <cell r="O3981"/>
          <cell r="P3981" t="str">
            <v>210-3021R</v>
          </cell>
          <cell r="Q3981" t="str">
            <v>Used Vehicle</v>
          </cell>
          <cell r="R3981" t="str">
            <v>Used VehicleEx NV demonstrators gross profit p.u.</v>
          </cell>
          <cell r="S3981"/>
          <cell r="T3981"/>
          <cell r="U3981"/>
        </row>
        <row r="3982">
          <cell r="I3982" t="str">
            <v>Ex NV demonstrators gross profit p.u.</v>
          </cell>
          <cell r="O3982"/>
          <cell r="P3982" t="str">
            <v>410-3021R</v>
          </cell>
          <cell r="Q3982" t="str">
            <v>Used Vehicle</v>
          </cell>
          <cell r="R3982" t="str">
            <v>Used VehicleEx NV demonstrators gross profit p.u.</v>
          </cell>
          <cell r="S3982"/>
          <cell r="T3982"/>
          <cell r="U3982"/>
        </row>
        <row r="3983">
          <cell r="I3983" t="str">
            <v>Ex NV demonstrators gross profit p.u.</v>
          </cell>
          <cell r="O3983"/>
          <cell r="P3983" t="str">
            <v>310-3021R</v>
          </cell>
          <cell r="Q3983" t="str">
            <v>Used Vehicle</v>
          </cell>
          <cell r="R3983" t="str">
            <v>Used VehicleEx NV demonstrators gross profit p.u.</v>
          </cell>
          <cell r="S3983"/>
          <cell r="T3983"/>
          <cell r="U3983"/>
        </row>
        <row r="3984">
          <cell r="I3984" t="str">
            <v>Other Income per NV unit</v>
          </cell>
          <cell r="O3984"/>
          <cell r="P3984" t="str">
            <v>200-3021RD</v>
          </cell>
          <cell r="Q3984" t="str">
            <v>New Vehicle</v>
          </cell>
          <cell r="R3984" t="str">
            <v>New VehicleOther Income per NV unit</v>
          </cell>
          <cell r="S3984"/>
          <cell r="T3984"/>
          <cell r="U3984"/>
        </row>
        <row r="3985">
          <cell r="I3985" t="str">
            <v>Other Income per NV unit</v>
          </cell>
          <cell r="O3985"/>
          <cell r="P3985" t="str">
            <v>400-3021RD</v>
          </cell>
          <cell r="Q3985" t="str">
            <v>New Vehicle</v>
          </cell>
          <cell r="R3985" t="str">
            <v>New VehicleOther Income per NV unit</v>
          </cell>
          <cell r="S3985"/>
          <cell r="T3985"/>
          <cell r="U3985"/>
        </row>
        <row r="3986">
          <cell r="I3986" t="str">
            <v>Other Income per NV unit</v>
          </cell>
          <cell r="O3986"/>
          <cell r="P3986" t="str">
            <v>300-3021RD</v>
          </cell>
          <cell r="Q3986" t="str">
            <v>New Vehicle</v>
          </cell>
          <cell r="R3986" t="str">
            <v>New VehicleOther Income per NV unit</v>
          </cell>
          <cell r="S3986"/>
          <cell r="T3986"/>
          <cell r="U3986"/>
        </row>
        <row r="3987">
          <cell r="I3987" t="str">
            <v>Ex NV demonstrators gross profit p.u.</v>
          </cell>
          <cell r="O3987"/>
          <cell r="P3987" t="str">
            <v>110-3021RD</v>
          </cell>
          <cell r="Q3987" t="str">
            <v>Used Vehicle</v>
          </cell>
          <cell r="R3987" t="str">
            <v>Used VehicleEx NV demonstrators gross profit p.u.</v>
          </cell>
          <cell r="S3987"/>
          <cell r="T3987"/>
          <cell r="U3987"/>
        </row>
        <row r="3988">
          <cell r="I3988" t="str">
            <v>Other Income per NV unit</v>
          </cell>
          <cell r="O3988"/>
          <cell r="P3988" t="str">
            <v>100-3023R</v>
          </cell>
          <cell r="Q3988" t="str">
            <v>New Vehicle</v>
          </cell>
          <cell r="R3988" t="str">
            <v>New VehicleOther Income per NV unit</v>
          </cell>
          <cell r="S3988"/>
          <cell r="T3988"/>
          <cell r="U3988"/>
        </row>
        <row r="3989">
          <cell r="I3989" t="str">
            <v>Ex NV demonstrators gross profit p.u.</v>
          </cell>
          <cell r="O3989"/>
          <cell r="P3989" t="str">
            <v>210-3021RD</v>
          </cell>
          <cell r="Q3989" t="str">
            <v>Used Vehicle</v>
          </cell>
          <cell r="R3989" t="str">
            <v>Used VehicleEx NV demonstrators gross profit p.u.</v>
          </cell>
          <cell r="S3989"/>
          <cell r="T3989"/>
          <cell r="U3989"/>
        </row>
        <row r="3990">
          <cell r="I3990" t="str">
            <v>Ex NV demonstrators gross profit p.u.</v>
          </cell>
          <cell r="O3990"/>
          <cell r="P3990" t="str">
            <v>410-3021RD</v>
          </cell>
          <cell r="Q3990" t="str">
            <v>Used Vehicle</v>
          </cell>
          <cell r="R3990" t="str">
            <v>Used VehicleEx NV demonstrators gross profit p.u.</v>
          </cell>
          <cell r="S3990"/>
          <cell r="T3990"/>
          <cell r="U3990"/>
        </row>
        <row r="3991">
          <cell r="I3991" t="str">
            <v>Ex NV demonstrators gross profit p.u.</v>
          </cell>
          <cell r="O3991"/>
          <cell r="P3991" t="str">
            <v>310-3021RD</v>
          </cell>
          <cell r="Q3991" t="str">
            <v>Used Vehicle</v>
          </cell>
          <cell r="R3991" t="str">
            <v>Used VehicleEx NV demonstrators gross profit p.u.</v>
          </cell>
          <cell r="S3991"/>
          <cell r="T3991"/>
          <cell r="U3991"/>
        </row>
        <row r="3992">
          <cell r="I3992" t="str">
            <v>Other Income per NV unit</v>
          </cell>
          <cell r="O3992"/>
          <cell r="P3992" t="str">
            <v>200-3023R</v>
          </cell>
          <cell r="Q3992" t="str">
            <v>New Vehicle</v>
          </cell>
          <cell r="R3992" t="str">
            <v>New VehicleOther Income per NV unit</v>
          </cell>
          <cell r="S3992"/>
          <cell r="T3992"/>
          <cell r="U3992"/>
        </row>
        <row r="3993">
          <cell r="I3993" t="str">
            <v>Other Income per NV unit</v>
          </cell>
          <cell r="O3993"/>
          <cell r="P3993" t="str">
            <v>400-3023R</v>
          </cell>
          <cell r="Q3993" t="str">
            <v>New Vehicle</v>
          </cell>
          <cell r="R3993" t="str">
            <v>New VehicleOther Income per NV unit</v>
          </cell>
          <cell r="S3993"/>
          <cell r="T3993"/>
          <cell r="U3993"/>
        </row>
        <row r="3994">
          <cell r="I3994" t="str">
            <v>Other Income per NV unit</v>
          </cell>
          <cell r="O3994"/>
          <cell r="P3994" t="str">
            <v>300-3023R</v>
          </cell>
          <cell r="Q3994" t="str">
            <v>New Vehicle</v>
          </cell>
          <cell r="R3994" t="str">
            <v>New VehicleOther Income per NV unit</v>
          </cell>
          <cell r="S3994"/>
          <cell r="T3994"/>
          <cell r="U3994"/>
        </row>
        <row r="3995">
          <cell r="I3995" t="str">
            <v>Ex NV demonstrators gross profit p.u.</v>
          </cell>
          <cell r="O3995"/>
          <cell r="P3995" t="str">
            <v>110-3023R</v>
          </cell>
          <cell r="Q3995" t="str">
            <v>Used Vehicle</v>
          </cell>
          <cell r="R3995" t="str">
            <v>Used VehicleEx NV demonstrators gross profit p.u.</v>
          </cell>
          <cell r="S3995"/>
          <cell r="T3995"/>
          <cell r="U3995"/>
        </row>
        <row r="3996">
          <cell r="I3996" t="str">
            <v>Other Income per NV unit</v>
          </cell>
          <cell r="O3996"/>
          <cell r="P3996" t="str">
            <v>100-3023RD</v>
          </cell>
          <cell r="Q3996" t="str">
            <v>New Vehicle</v>
          </cell>
          <cell r="R3996" t="str">
            <v>New VehicleOther Income per NV unit</v>
          </cell>
          <cell r="S3996"/>
          <cell r="T3996"/>
          <cell r="U3996"/>
        </row>
        <row r="3997">
          <cell r="I3997" t="str">
            <v>Ex NV demonstrators gross profit p.u.</v>
          </cell>
          <cell r="O3997"/>
          <cell r="P3997" t="str">
            <v>210-3023R</v>
          </cell>
          <cell r="Q3997" t="str">
            <v>Used Vehicle</v>
          </cell>
          <cell r="R3997" t="str">
            <v>Used VehicleEx NV demonstrators gross profit p.u.</v>
          </cell>
          <cell r="S3997"/>
          <cell r="T3997"/>
          <cell r="U3997"/>
        </row>
        <row r="3998">
          <cell r="I3998" t="str">
            <v>Ex NV demonstrators gross profit p.u.</v>
          </cell>
          <cell r="O3998"/>
          <cell r="P3998" t="str">
            <v>410-3023R</v>
          </cell>
          <cell r="Q3998" t="str">
            <v>Used Vehicle</v>
          </cell>
          <cell r="R3998" t="str">
            <v>Used VehicleEx NV demonstrators gross profit p.u.</v>
          </cell>
          <cell r="S3998"/>
          <cell r="T3998"/>
          <cell r="U3998"/>
        </row>
        <row r="3999">
          <cell r="I3999" t="str">
            <v>Ex NV demonstrators gross profit p.u.</v>
          </cell>
          <cell r="O3999"/>
          <cell r="P3999" t="str">
            <v>310-3023R</v>
          </cell>
          <cell r="Q3999" t="str">
            <v>Used Vehicle</v>
          </cell>
          <cell r="R3999" t="str">
            <v>Used VehicleEx NV demonstrators gross profit p.u.</v>
          </cell>
          <cell r="S3999"/>
          <cell r="T3999"/>
          <cell r="U3999"/>
        </row>
        <row r="4000">
          <cell r="I4000" t="str">
            <v>Other Income per NV unit</v>
          </cell>
          <cell r="O4000"/>
          <cell r="P4000" t="str">
            <v>200-3023RD</v>
          </cell>
          <cell r="Q4000" t="str">
            <v>New Vehicle</v>
          </cell>
          <cell r="R4000" t="str">
            <v>New VehicleOther Income per NV unit</v>
          </cell>
          <cell r="S4000"/>
          <cell r="T4000"/>
          <cell r="U4000"/>
        </row>
        <row r="4001">
          <cell r="I4001" t="str">
            <v>Other Income per NV unit</v>
          </cell>
          <cell r="O4001"/>
          <cell r="P4001" t="str">
            <v>400-3023RD</v>
          </cell>
          <cell r="Q4001" t="str">
            <v>New Vehicle</v>
          </cell>
          <cell r="R4001" t="str">
            <v>New VehicleOther Income per NV unit</v>
          </cell>
          <cell r="S4001"/>
          <cell r="T4001"/>
          <cell r="U4001"/>
        </row>
        <row r="4002">
          <cell r="I4002" t="str">
            <v>Other Income per NV unit</v>
          </cell>
          <cell r="O4002"/>
          <cell r="P4002" t="str">
            <v>300-3023RD</v>
          </cell>
          <cell r="Q4002" t="str">
            <v>New Vehicle</v>
          </cell>
          <cell r="R4002" t="str">
            <v>New VehicleOther Income per NV unit</v>
          </cell>
          <cell r="S4002"/>
          <cell r="T4002"/>
          <cell r="U4002"/>
        </row>
        <row r="4003">
          <cell r="I4003" t="str">
            <v>Ex NV demonstrators gross profit p.u.</v>
          </cell>
          <cell r="O4003"/>
          <cell r="P4003" t="str">
            <v>110-3023RD</v>
          </cell>
          <cell r="Q4003" t="str">
            <v>Used Vehicle</v>
          </cell>
          <cell r="R4003" t="str">
            <v>Used VehicleEx NV demonstrators gross profit p.u.</v>
          </cell>
          <cell r="S4003"/>
          <cell r="T4003"/>
          <cell r="U4003"/>
        </row>
        <row r="4004">
          <cell r="I4004" t="str">
            <v>Other Income per NV unit</v>
          </cell>
          <cell r="O4004"/>
          <cell r="P4004" t="str">
            <v>100-3024R</v>
          </cell>
          <cell r="Q4004" t="str">
            <v>New Vehicle</v>
          </cell>
          <cell r="R4004" t="str">
            <v>New VehicleOther Income per NV unit</v>
          </cell>
          <cell r="S4004"/>
          <cell r="T4004"/>
          <cell r="U4004"/>
        </row>
        <row r="4005">
          <cell r="I4005" t="str">
            <v>Ex NV demonstrators gross profit p.u.</v>
          </cell>
          <cell r="O4005"/>
          <cell r="P4005" t="str">
            <v>210-3023RD</v>
          </cell>
          <cell r="Q4005" t="str">
            <v>Used Vehicle</v>
          </cell>
          <cell r="R4005" t="str">
            <v>Used VehicleEx NV demonstrators gross profit p.u.</v>
          </cell>
          <cell r="S4005"/>
          <cell r="T4005"/>
          <cell r="U4005"/>
        </row>
        <row r="4006">
          <cell r="I4006" t="str">
            <v>Ex NV demonstrators gross profit p.u.</v>
          </cell>
          <cell r="O4006"/>
          <cell r="P4006" t="str">
            <v>410-3023RD</v>
          </cell>
          <cell r="Q4006" t="str">
            <v>Used Vehicle</v>
          </cell>
          <cell r="R4006" t="str">
            <v>Used VehicleEx NV demonstrators gross profit p.u.</v>
          </cell>
          <cell r="S4006"/>
          <cell r="T4006"/>
          <cell r="U4006"/>
        </row>
        <row r="4007">
          <cell r="I4007" t="str">
            <v>Ex NV demonstrators gross profit p.u.</v>
          </cell>
          <cell r="O4007"/>
          <cell r="P4007" t="str">
            <v>310-3023RD</v>
          </cell>
          <cell r="Q4007" t="str">
            <v>Used Vehicle</v>
          </cell>
          <cell r="R4007" t="str">
            <v>Used VehicleEx NV demonstrators gross profit p.u.</v>
          </cell>
          <cell r="S4007"/>
          <cell r="T4007"/>
          <cell r="U4007"/>
        </row>
        <row r="4008">
          <cell r="I4008" t="str">
            <v>Other Income per NV unit</v>
          </cell>
          <cell r="O4008"/>
          <cell r="P4008" t="str">
            <v>200-3024R</v>
          </cell>
          <cell r="Q4008" t="str">
            <v>New Vehicle</v>
          </cell>
          <cell r="R4008" t="str">
            <v>New VehicleOther Income per NV unit</v>
          </cell>
          <cell r="S4008"/>
          <cell r="T4008"/>
          <cell r="U4008"/>
        </row>
        <row r="4009">
          <cell r="I4009" t="str">
            <v>Other Income per NV unit</v>
          </cell>
          <cell r="O4009"/>
          <cell r="P4009" t="str">
            <v>400-3024R</v>
          </cell>
          <cell r="Q4009" t="str">
            <v>New Vehicle</v>
          </cell>
          <cell r="R4009" t="str">
            <v>New VehicleOther Income per NV unit</v>
          </cell>
          <cell r="S4009"/>
          <cell r="T4009"/>
          <cell r="U4009"/>
        </row>
        <row r="4010">
          <cell r="I4010" t="str">
            <v>Other Income per NV unit</v>
          </cell>
          <cell r="O4010"/>
          <cell r="P4010" t="str">
            <v>300-3024R</v>
          </cell>
          <cell r="Q4010" t="str">
            <v>New Vehicle</v>
          </cell>
          <cell r="R4010" t="str">
            <v>New VehicleOther Income per NV unit</v>
          </cell>
          <cell r="S4010"/>
          <cell r="T4010"/>
          <cell r="U4010"/>
        </row>
        <row r="4011">
          <cell r="I4011" t="str">
            <v>Ex NV demonstrators gross profit p.u.</v>
          </cell>
          <cell r="O4011"/>
          <cell r="P4011" t="str">
            <v>110-3024R</v>
          </cell>
          <cell r="Q4011" t="str">
            <v>Used Vehicle</v>
          </cell>
          <cell r="R4011" t="str">
            <v>Used VehicleEx NV demonstrators gross profit p.u.</v>
          </cell>
          <cell r="S4011"/>
          <cell r="T4011"/>
          <cell r="U4011"/>
        </row>
        <row r="4012">
          <cell r="I4012" t="str">
            <v>Other Income per NV unit</v>
          </cell>
          <cell r="O4012"/>
          <cell r="P4012" t="str">
            <v>100-3024RD</v>
          </cell>
          <cell r="Q4012" t="str">
            <v>New Vehicle</v>
          </cell>
          <cell r="R4012" t="str">
            <v>New VehicleOther Income per NV unit</v>
          </cell>
          <cell r="S4012"/>
          <cell r="T4012"/>
          <cell r="U4012"/>
        </row>
        <row r="4013">
          <cell r="I4013" t="str">
            <v>Ex NV demonstrators gross profit p.u.</v>
          </cell>
          <cell r="O4013"/>
          <cell r="P4013" t="str">
            <v>210-3024R</v>
          </cell>
          <cell r="Q4013" t="str">
            <v>Used Vehicle</v>
          </cell>
          <cell r="R4013" t="str">
            <v>Used VehicleEx NV demonstrators gross profit p.u.</v>
          </cell>
          <cell r="S4013"/>
          <cell r="T4013"/>
          <cell r="U4013"/>
        </row>
        <row r="4014">
          <cell r="I4014" t="str">
            <v>Ex NV demonstrators gross profit p.u.</v>
          </cell>
          <cell r="O4014"/>
          <cell r="P4014" t="str">
            <v>410-3024R</v>
          </cell>
          <cell r="Q4014" t="str">
            <v>Used Vehicle</v>
          </cell>
          <cell r="R4014" t="str">
            <v>Used VehicleEx NV demonstrators gross profit p.u.</v>
          </cell>
          <cell r="S4014"/>
          <cell r="T4014"/>
          <cell r="U4014"/>
        </row>
        <row r="4015">
          <cell r="I4015" t="str">
            <v>Ex NV demonstrators gross profit p.u.</v>
          </cell>
          <cell r="O4015"/>
          <cell r="P4015" t="str">
            <v>310-3024R</v>
          </cell>
          <cell r="Q4015" t="str">
            <v>Used Vehicle</v>
          </cell>
          <cell r="R4015" t="str">
            <v>Used VehicleEx NV demonstrators gross profit p.u.</v>
          </cell>
          <cell r="S4015"/>
          <cell r="T4015"/>
          <cell r="U4015"/>
        </row>
        <row r="4016">
          <cell r="I4016" t="str">
            <v>Other Income per NV unit</v>
          </cell>
          <cell r="O4016"/>
          <cell r="P4016" t="str">
            <v>200-3024RD</v>
          </cell>
          <cell r="Q4016" t="str">
            <v>New Vehicle</v>
          </cell>
          <cell r="R4016" t="str">
            <v>New VehicleOther Income per NV unit</v>
          </cell>
          <cell r="S4016"/>
          <cell r="T4016"/>
          <cell r="U4016"/>
        </row>
        <row r="4017">
          <cell r="I4017" t="str">
            <v>Other Income per NV unit</v>
          </cell>
          <cell r="O4017"/>
          <cell r="P4017" t="str">
            <v>400-3024RD</v>
          </cell>
          <cell r="Q4017" t="str">
            <v>New Vehicle</v>
          </cell>
          <cell r="R4017" t="str">
            <v>New VehicleOther Income per NV unit</v>
          </cell>
          <cell r="S4017"/>
          <cell r="T4017"/>
          <cell r="U4017"/>
        </row>
        <row r="4018">
          <cell r="I4018" t="str">
            <v>Other Income per NV unit</v>
          </cell>
          <cell r="O4018"/>
          <cell r="P4018" t="str">
            <v>300-3024RD</v>
          </cell>
          <cell r="Q4018" t="str">
            <v>New Vehicle</v>
          </cell>
          <cell r="R4018" t="str">
            <v>New VehicleOther Income per NV unit</v>
          </cell>
          <cell r="S4018"/>
          <cell r="T4018"/>
          <cell r="U4018"/>
        </row>
        <row r="4019">
          <cell r="I4019" t="str">
            <v>Ex NV demonstrators gross profit p.u.</v>
          </cell>
          <cell r="O4019"/>
          <cell r="P4019" t="str">
            <v>110-3024RD</v>
          </cell>
          <cell r="Q4019" t="str">
            <v>Used Vehicle</v>
          </cell>
          <cell r="R4019" t="str">
            <v>Used VehicleEx NV demonstrators gross profit p.u.</v>
          </cell>
          <cell r="S4019"/>
          <cell r="T4019"/>
          <cell r="U4019"/>
        </row>
        <row r="4020">
          <cell r="I4020" t="str">
            <v>Other Income per NV unit</v>
          </cell>
          <cell r="O4020"/>
          <cell r="P4020" t="str">
            <v>100-3037R</v>
          </cell>
          <cell r="Q4020" t="str">
            <v>New Vehicle</v>
          </cell>
          <cell r="R4020" t="str">
            <v>New VehicleOther Income per NV unit</v>
          </cell>
          <cell r="S4020"/>
          <cell r="T4020"/>
          <cell r="U4020"/>
        </row>
        <row r="4021">
          <cell r="I4021" t="str">
            <v>Ex NV demonstrators gross profit p.u.</v>
          </cell>
          <cell r="O4021"/>
          <cell r="P4021" t="str">
            <v>210-3024RD</v>
          </cell>
          <cell r="Q4021" t="str">
            <v>Used Vehicle</v>
          </cell>
          <cell r="R4021" t="str">
            <v>Used VehicleEx NV demonstrators gross profit p.u.</v>
          </cell>
          <cell r="S4021"/>
          <cell r="T4021"/>
          <cell r="U4021"/>
        </row>
        <row r="4022">
          <cell r="I4022" t="str">
            <v>Ex NV demonstrators gross profit p.u.</v>
          </cell>
          <cell r="O4022"/>
          <cell r="P4022" t="str">
            <v>410-3024RD</v>
          </cell>
          <cell r="Q4022" t="str">
            <v>Used Vehicle</v>
          </cell>
          <cell r="R4022" t="str">
            <v>Used VehicleEx NV demonstrators gross profit p.u.</v>
          </cell>
          <cell r="S4022"/>
          <cell r="T4022"/>
          <cell r="U4022"/>
        </row>
        <row r="4023">
          <cell r="I4023" t="str">
            <v>Ex NV demonstrators gross profit p.u.</v>
          </cell>
          <cell r="O4023"/>
          <cell r="P4023" t="str">
            <v>310-3024RD</v>
          </cell>
          <cell r="Q4023" t="str">
            <v>Used Vehicle</v>
          </cell>
          <cell r="R4023" t="str">
            <v>Used VehicleEx NV demonstrators gross profit p.u.</v>
          </cell>
          <cell r="S4023"/>
          <cell r="T4023"/>
          <cell r="U4023"/>
        </row>
        <row r="4024">
          <cell r="I4024" t="str">
            <v>Other Income per NV unit</v>
          </cell>
          <cell r="O4024"/>
          <cell r="P4024" t="str">
            <v>200-3037R</v>
          </cell>
          <cell r="Q4024" t="str">
            <v>New Vehicle</v>
          </cell>
          <cell r="R4024" t="str">
            <v>New VehicleOther Income per NV unit</v>
          </cell>
          <cell r="S4024"/>
          <cell r="T4024"/>
          <cell r="U4024"/>
        </row>
        <row r="4025">
          <cell r="I4025" t="str">
            <v>Other Income per NV unit</v>
          </cell>
          <cell r="O4025"/>
          <cell r="P4025" t="str">
            <v>400-3037R</v>
          </cell>
          <cell r="Q4025" t="str">
            <v>New Vehicle</v>
          </cell>
          <cell r="R4025" t="str">
            <v>New VehicleOther Income per NV unit</v>
          </cell>
          <cell r="S4025"/>
          <cell r="T4025"/>
          <cell r="U4025"/>
        </row>
        <row r="4026">
          <cell r="I4026" t="str">
            <v>Other Income per NV unit</v>
          </cell>
          <cell r="O4026"/>
          <cell r="P4026" t="str">
            <v>300-3037R</v>
          </cell>
          <cell r="Q4026" t="str">
            <v>New Vehicle</v>
          </cell>
          <cell r="R4026" t="str">
            <v>New VehicleOther Income per NV unit</v>
          </cell>
          <cell r="S4026"/>
          <cell r="T4026"/>
          <cell r="U4026"/>
        </row>
        <row r="4027">
          <cell r="I4027" t="str">
            <v>Ex NV demonstrators gross profit p.u.</v>
          </cell>
          <cell r="O4027"/>
          <cell r="P4027" t="str">
            <v>110-3037R</v>
          </cell>
          <cell r="Q4027" t="str">
            <v>Used Vehicle</v>
          </cell>
          <cell r="R4027" t="str">
            <v>Used VehicleEx NV demonstrators gross profit p.u.</v>
          </cell>
          <cell r="S4027"/>
          <cell r="T4027"/>
          <cell r="U4027"/>
        </row>
        <row r="4028">
          <cell r="I4028" t="str">
            <v>Other Income per NV unit</v>
          </cell>
          <cell r="O4028"/>
          <cell r="P4028" t="str">
            <v>100-3037RD</v>
          </cell>
          <cell r="Q4028" t="str">
            <v>New Vehicle</v>
          </cell>
          <cell r="R4028" t="str">
            <v>New VehicleOther Income per NV unit</v>
          </cell>
          <cell r="S4028"/>
          <cell r="T4028"/>
          <cell r="U4028"/>
        </row>
        <row r="4029">
          <cell r="I4029" t="str">
            <v>Ex NV demonstrators gross profit p.u.</v>
          </cell>
          <cell r="O4029"/>
          <cell r="P4029" t="str">
            <v>210-3037R</v>
          </cell>
          <cell r="Q4029" t="str">
            <v>Used Vehicle</v>
          </cell>
          <cell r="R4029" t="str">
            <v>Used VehicleEx NV demonstrators gross profit p.u.</v>
          </cell>
          <cell r="S4029"/>
          <cell r="T4029"/>
          <cell r="U4029"/>
        </row>
        <row r="4030">
          <cell r="I4030" t="str">
            <v>Ex NV demonstrators gross profit p.u.</v>
          </cell>
          <cell r="O4030"/>
          <cell r="P4030" t="str">
            <v>410-3037R</v>
          </cell>
          <cell r="Q4030" t="str">
            <v>Used Vehicle</v>
          </cell>
          <cell r="R4030" t="str">
            <v>Used VehicleEx NV demonstrators gross profit p.u.</v>
          </cell>
          <cell r="S4030"/>
          <cell r="T4030"/>
          <cell r="U4030"/>
        </row>
        <row r="4031">
          <cell r="I4031" t="str">
            <v>Ex NV demonstrators gross profit p.u.</v>
          </cell>
          <cell r="O4031"/>
          <cell r="P4031" t="str">
            <v>310-3037R</v>
          </cell>
          <cell r="Q4031" t="str">
            <v>Used Vehicle</v>
          </cell>
          <cell r="R4031" t="str">
            <v>Used VehicleEx NV demonstrators gross profit p.u.</v>
          </cell>
          <cell r="S4031"/>
          <cell r="T4031"/>
          <cell r="U4031"/>
        </row>
        <row r="4032">
          <cell r="I4032" t="str">
            <v>Other Income per NV unit</v>
          </cell>
          <cell r="O4032"/>
          <cell r="P4032" t="str">
            <v>200-3037RD</v>
          </cell>
          <cell r="Q4032" t="str">
            <v>New Vehicle</v>
          </cell>
          <cell r="R4032" t="str">
            <v>New VehicleOther Income per NV unit</v>
          </cell>
          <cell r="S4032"/>
          <cell r="T4032"/>
          <cell r="U4032"/>
        </row>
        <row r="4033">
          <cell r="I4033" t="str">
            <v>Other Income per NV unit</v>
          </cell>
          <cell r="O4033"/>
          <cell r="P4033" t="str">
            <v>400-3037RD</v>
          </cell>
          <cell r="Q4033" t="str">
            <v>New Vehicle</v>
          </cell>
          <cell r="R4033" t="str">
            <v>New VehicleOther Income per NV unit</v>
          </cell>
          <cell r="S4033"/>
          <cell r="T4033"/>
          <cell r="U4033"/>
        </row>
        <row r="4034">
          <cell r="I4034" t="str">
            <v>Other Income per NV unit</v>
          </cell>
          <cell r="O4034"/>
          <cell r="P4034" t="str">
            <v>300-3037RD</v>
          </cell>
          <cell r="Q4034" t="str">
            <v>New Vehicle</v>
          </cell>
          <cell r="R4034" t="str">
            <v>New VehicleOther Income per NV unit</v>
          </cell>
          <cell r="S4034"/>
          <cell r="T4034"/>
          <cell r="U4034"/>
        </row>
        <row r="4035">
          <cell r="I4035" t="str">
            <v>Ex NV demonstrators gross profit p.u.</v>
          </cell>
          <cell r="O4035"/>
          <cell r="P4035" t="str">
            <v>110-3037RD</v>
          </cell>
          <cell r="Q4035" t="str">
            <v>Used Vehicle</v>
          </cell>
          <cell r="R4035" t="str">
            <v>Used VehicleEx NV demonstrators gross profit p.u.</v>
          </cell>
          <cell r="S4035"/>
          <cell r="T4035"/>
          <cell r="U4035"/>
        </row>
        <row r="4036">
          <cell r="I4036" t="str">
            <v>Retail Gross p.u.</v>
          </cell>
          <cell r="O4036"/>
          <cell r="P4036" t="str">
            <v>112-3038R</v>
          </cell>
          <cell r="Q4036" t="str">
            <v>LEX New Vehicle</v>
          </cell>
          <cell r="R4036" t="str">
            <v>LEX New VehicleRetail Gross p.u.</v>
          </cell>
          <cell r="S4036"/>
          <cell r="T4036"/>
          <cell r="U4036"/>
        </row>
        <row r="4037">
          <cell r="I4037" t="str">
            <v>Ex NV demonstrators gross profit p.u.</v>
          </cell>
          <cell r="O4037"/>
          <cell r="P4037" t="str">
            <v>210-3037RD</v>
          </cell>
          <cell r="Q4037" t="str">
            <v>Used Vehicle</v>
          </cell>
          <cell r="R4037" t="str">
            <v>Used VehicleEx NV demonstrators gross profit p.u.</v>
          </cell>
          <cell r="S4037"/>
          <cell r="T4037"/>
          <cell r="U4037"/>
        </row>
        <row r="4038">
          <cell r="I4038" t="str">
            <v>Ex NV demonstrators gross profit p.u.</v>
          </cell>
          <cell r="O4038"/>
          <cell r="P4038" t="str">
            <v>410-3037RD</v>
          </cell>
          <cell r="Q4038" t="str">
            <v>Used Vehicle</v>
          </cell>
          <cell r="R4038" t="str">
            <v>Used VehicleEx NV demonstrators gross profit p.u.</v>
          </cell>
          <cell r="S4038"/>
          <cell r="T4038"/>
          <cell r="U4038"/>
        </row>
        <row r="4039">
          <cell r="I4039" t="str">
            <v>Ex NV demonstrators gross profit p.u.</v>
          </cell>
          <cell r="O4039"/>
          <cell r="P4039" t="str">
            <v>310-3037RD</v>
          </cell>
          <cell r="Q4039" t="str">
            <v>Used Vehicle</v>
          </cell>
          <cell r="R4039" t="str">
            <v>Used VehicleEx NV demonstrators gross profit p.u.</v>
          </cell>
          <cell r="S4039"/>
          <cell r="T4039"/>
          <cell r="U4039"/>
        </row>
        <row r="4040">
          <cell r="I4040" t="str">
            <v>Retail Gross p.u.</v>
          </cell>
          <cell r="O4040"/>
          <cell r="P4040" t="str">
            <v>112-3038RD</v>
          </cell>
          <cell r="Q4040" t="str">
            <v>LEX New Vehicle</v>
          </cell>
          <cell r="R4040" t="str">
            <v>LEX New VehicleRetail Gross p.u.</v>
          </cell>
          <cell r="S4040"/>
          <cell r="T4040"/>
          <cell r="U4040"/>
        </row>
        <row r="4041">
          <cell r="I4041" t="str">
            <v>Retail Gross p.u.</v>
          </cell>
          <cell r="O4041"/>
          <cell r="P4041" t="str">
            <v>112-3039R</v>
          </cell>
          <cell r="Q4041" t="str">
            <v>LEX New Vehicle</v>
          </cell>
          <cell r="R4041" t="str">
            <v>LEX New VehicleRetail Gross p.u.</v>
          </cell>
          <cell r="S4041"/>
          <cell r="T4041"/>
          <cell r="U4041"/>
        </row>
        <row r="4042">
          <cell r="I4042" t="str">
            <v>Retail Gross p.u.</v>
          </cell>
          <cell r="O4042"/>
          <cell r="P4042" t="str">
            <v>112-3039RD</v>
          </cell>
          <cell r="Q4042" t="str">
            <v>LEX New Vehicle</v>
          </cell>
          <cell r="R4042" t="str">
            <v>LEX New VehicleRetail Gross p.u.</v>
          </cell>
          <cell r="S4042"/>
          <cell r="T4042"/>
          <cell r="U4042"/>
        </row>
        <row r="4043">
          <cell r="I4043" t="str">
            <v>Retail Gross p.u.</v>
          </cell>
          <cell r="O4043"/>
          <cell r="P4043" t="str">
            <v>112-3040R</v>
          </cell>
          <cell r="Q4043" t="str">
            <v>LEX New Vehicle</v>
          </cell>
          <cell r="R4043" t="str">
            <v>LEX New VehicleRetail Gross p.u.</v>
          </cell>
          <cell r="S4043"/>
          <cell r="T4043"/>
          <cell r="U4043"/>
        </row>
        <row r="4044">
          <cell r="I4044" t="str">
            <v>Retail Gross p.u.</v>
          </cell>
          <cell r="O4044"/>
          <cell r="P4044" t="str">
            <v>112-3040RD</v>
          </cell>
          <cell r="Q4044" t="str">
            <v>LEX New Vehicle</v>
          </cell>
          <cell r="R4044" t="str">
            <v>LEX New VehicleRetail Gross p.u.</v>
          </cell>
          <cell r="S4044"/>
          <cell r="T4044"/>
          <cell r="U4044"/>
        </row>
        <row r="4045">
          <cell r="I4045" t="str">
            <v>Retail Gross p.u.</v>
          </cell>
          <cell r="O4045"/>
          <cell r="P4045" t="str">
            <v>112-3041R</v>
          </cell>
          <cell r="Q4045" t="str">
            <v>LEX New Vehicle</v>
          </cell>
          <cell r="R4045" t="str">
            <v>LEX New VehicleRetail Gross p.u.</v>
          </cell>
          <cell r="S4045"/>
          <cell r="T4045"/>
          <cell r="U4045"/>
        </row>
        <row r="4046">
          <cell r="I4046" t="str">
            <v>Retail Gross p.u.</v>
          </cell>
          <cell r="O4046"/>
          <cell r="P4046" t="str">
            <v>112-3041RD</v>
          </cell>
          <cell r="Q4046" t="str">
            <v>LEX New Vehicle</v>
          </cell>
          <cell r="R4046" t="str">
            <v>LEX New VehicleRetail Gross p.u.</v>
          </cell>
          <cell r="S4046"/>
          <cell r="T4046"/>
          <cell r="U4046"/>
        </row>
        <row r="4047">
          <cell r="I4047" t="str">
            <v>Retail Gross p.u.</v>
          </cell>
          <cell r="O4047"/>
          <cell r="P4047" t="str">
            <v>112-3042R</v>
          </cell>
          <cell r="Q4047" t="str">
            <v>LEX New Vehicle</v>
          </cell>
          <cell r="R4047" t="str">
            <v>LEX New VehicleRetail Gross p.u.</v>
          </cell>
          <cell r="S4047"/>
          <cell r="T4047"/>
          <cell r="U4047"/>
        </row>
        <row r="4048">
          <cell r="I4048" t="str">
            <v>Retail Gross p.u.</v>
          </cell>
          <cell r="O4048"/>
          <cell r="P4048" t="str">
            <v>112-3042RD</v>
          </cell>
          <cell r="Q4048" t="str">
            <v>LEX New Vehicle</v>
          </cell>
          <cell r="R4048" t="str">
            <v>LEX New VehicleRetail Gross p.u.</v>
          </cell>
          <cell r="S4048"/>
          <cell r="T4048"/>
          <cell r="U4048"/>
        </row>
        <row r="4049">
          <cell r="I4049" t="str">
            <v>Retail Gross p.u.</v>
          </cell>
          <cell r="O4049"/>
          <cell r="P4049" t="str">
            <v>112-3043R</v>
          </cell>
          <cell r="Q4049" t="str">
            <v>LEX New Vehicle</v>
          </cell>
          <cell r="R4049" t="str">
            <v>LEX New VehicleRetail Gross p.u.</v>
          </cell>
          <cell r="S4049"/>
          <cell r="T4049"/>
          <cell r="U4049"/>
        </row>
        <row r="4050">
          <cell r="I4050" t="str">
            <v>Retail Gross p.u.</v>
          </cell>
          <cell r="O4050"/>
          <cell r="P4050" t="str">
            <v>112-3043RD</v>
          </cell>
          <cell r="Q4050" t="str">
            <v>LEX New Vehicle</v>
          </cell>
          <cell r="R4050" t="str">
            <v>LEX New VehicleRetail Gross p.u.</v>
          </cell>
          <cell r="S4050"/>
          <cell r="T4050"/>
          <cell r="U4050"/>
        </row>
        <row r="4051">
          <cell r="I4051" t="str">
            <v>Retail Gross p.u.</v>
          </cell>
          <cell r="O4051"/>
          <cell r="P4051" t="str">
            <v>112-3044R</v>
          </cell>
          <cell r="Q4051" t="str">
            <v>LEX New Vehicle</v>
          </cell>
          <cell r="R4051" t="str">
            <v>LEX New VehicleRetail Gross p.u.</v>
          </cell>
          <cell r="S4051"/>
          <cell r="T4051"/>
          <cell r="U4051"/>
        </row>
        <row r="4052">
          <cell r="I4052" t="str">
            <v>Retail Gross p.u.</v>
          </cell>
          <cell r="O4052"/>
          <cell r="P4052" t="str">
            <v>112-3044RD</v>
          </cell>
          <cell r="Q4052" t="str">
            <v>LEX New Vehicle</v>
          </cell>
          <cell r="R4052" t="str">
            <v>LEX New VehicleRetail Gross p.u.</v>
          </cell>
          <cell r="S4052"/>
          <cell r="T4052"/>
          <cell r="U4052"/>
        </row>
        <row r="4053">
          <cell r="I4053" t="str">
            <v>Retail Gross p.u.</v>
          </cell>
          <cell r="O4053"/>
          <cell r="P4053" t="str">
            <v>112-3045R</v>
          </cell>
          <cell r="Q4053" t="str">
            <v>LEX New Vehicle</v>
          </cell>
          <cell r="R4053" t="str">
            <v>LEX New VehicleRetail Gross p.u.</v>
          </cell>
          <cell r="S4053"/>
          <cell r="T4053"/>
          <cell r="U4053"/>
        </row>
        <row r="4054">
          <cell r="I4054" t="str">
            <v>Retail Gross p.u.</v>
          </cell>
          <cell r="O4054"/>
          <cell r="P4054" t="str">
            <v>112-3045RD</v>
          </cell>
          <cell r="Q4054" t="str">
            <v>LEX New Vehicle</v>
          </cell>
          <cell r="R4054" t="str">
            <v>LEX New VehicleRetail Gross p.u.</v>
          </cell>
          <cell r="S4054"/>
          <cell r="T4054"/>
          <cell r="U4054"/>
        </row>
        <row r="4055">
          <cell r="I4055" t="str">
            <v>Retail Gross p.u.</v>
          </cell>
          <cell r="O4055"/>
          <cell r="P4055" t="str">
            <v>112-3046R</v>
          </cell>
          <cell r="Q4055" t="str">
            <v>LEX New Vehicle</v>
          </cell>
          <cell r="R4055" t="str">
            <v>LEX New VehicleRetail Gross p.u.</v>
          </cell>
          <cell r="S4055"/>
          <cell r="T4055"/>
          <cell r="U4055"/>
        </row>
        <row r="4056">
          <cell r="I4056" t="str">
            <v>Retail Gross p.u.</v>
          </cell>
          <cell r="O4056"/>
          <cell r="P4056" t="str">
            <v>112-3046RD</v>
          </cell>
          <cell r="Q4056" t="str">
            <v>LEX New Vehicle</v>
          </cell>
          <cell r="R4056" t="str">
            <v>LEX New VehicleRetail Gross p.u.</v>
          </cell>
          <cell r="S4056"/>
          <cell r="T4056"/>
          <cell r="U4056"/>
        </row>
        <row r="4057">
          <cell r="I4057" t="str">
            <v>Retail Gross p.u.</v>
          </cell>
          <cell r="O4057"/>
          <cell r="P4057" t="str">
            <v>112-3047R</v>
          </cell>
          <cell r="Q4057" t="str">
            <v>LEX New Vehicle</v>
          </cell>
          <cell r="R4057" t="str">
            <v>LEX New VehicleRetail Gross p.u.</v>
          </cell>
          <cell r="S4057"/>
          <cell r="T4057"/>
          <cell r="U4057"/>
        </row>
        <row r="4058">
          <cell r="I4058" t="str">
            <v>Retail Gross p.u.</v>
          </cell>
          <cell r="O4058"/>
          <cell r="P4058" t="str">
            <v>112-3047RD</v>
          </cell>
          <cell r="Q4058" t="str">
            <v>LEX New Vehicle</v>
          </cell>
          <cell r="R4058" t="str">
            <v>LEX New VehicleRetail Gross p.u.</v>
          </cell>
          <cell r="S4058"/>
          <cell r="T4058"/>
          <cell r="U4058"/>
        </row>
        <row r="4059">
          <cell r="I4059" t="str">
            <v>Retail Gross p.u.</v>
          </cell>
          <cell r="O4059"/>
          <cell r="P4059" t="str">
            <v>112-3048R</v>
          </cell>
          <cell r="Q4059" t="str">
            <v>LEX New Vehicle</v>
          </cell>
          <cell r="R4059" t="str">
            <v>LEX New VehicleRetail Gross p.u.</v>
          </cell>
          <cell r="S4059"/>
          <cell r="T4059"/>
          <cell r="U4059"/>
        </row>
        <row r="4060">
          <cell r="I4060" t="str">
            <v>Retail Gross p.u.</v>
          </cell>
          <cell r="O4060"/>
          <cell r="P4060" t="str">
            <v>112-3048RD</v>
          </cell>
          <cell r="Q4060" t="str">
            <v>LEX New Vehicle</v>
          </cell>
          <cell r="R4060" t="str">
            <v>LEX New VehicleRetail Gross p.u.</v>
          </cell>
          <cell r="S4060"/>
          <cell r="T4060"/>
          <cell r="U4060"/>
        </row>
        <row r="4061">
          <cell r="I4061" t="str">
            <v>Retail Gross p.u.</v>
          </cell>
          <cell r="O4061"/>
          <cell r="P4061" t="str">
            <v>112-3049R</v>
          </cell>
          <cell r="Q4061" t="str">
            <v>LEX New Vehicle</v>
          </cell>
          <cell r="R4061" t="str">
            <v>LEX New VehicleRetail Gross p.u.</v>
          </cell>
          <cell r="S4061"/>
          <cell r="T4061"/>
          <cell r="U4061"/>
        </row>
        <row r="4062">
          <cell r="I4062" t="str">
            <v>Retail Gross p.u.</v>
          </cell>
          <cell r="O4062"/>
          <cell r="P4062" t="str">
            <v>112-3049RD</v>
          </cell>
          <cell r="Q4062" t="str">
            <v>LEX New Vehicle</v>
          </cell>
          <cell r="R4062" t="str">
            <v>LEX New VehicleRetail Gross p.u.</v>
          </cell>
          <cell r="S4062"/>
          <cell r="T4062"/>
          <cell r="U4062"/>
        </row>
        <row r="4063">
          <cell r="I4063" t="str">
            <v>Retail Gross p.u.</v>
          </cell>
          <cell r="O4063"/>
          <cell r="P4063" t="str">
            <v>112-3050R</v>
          </cell>
          <cell r="Q4063" t="str">
            <v>LEX New Vehicle</v>
          </cell>
          <cell r="R4063" t="str">
            <v>LEX New VehicleRetail Gross p.u.</v>
          </cell>
          <cell r="S4063"/>
          <cell r="T4063"/>
          <cell r="U4063"/>
        </row>
        <row r="4064">
          <cell r="I4064" t="str">
            <v>Retail Gross p.u.</v>
          </cell>
          <cell r="O4064"/>
          <cell r="P4064" t="str">
            <v>112-3050RD</v>
          </cell>
          <cell r="Q4064" t="str">
            <v>LEX New Vehicle</v>
          </cell>
          <cell r="R4064" t="str">
            <v>LEX New VehicleRetail Gross p.u.</v>
          </cell>
          <cell r="S4064"/>
          <cell r="T4064"/>
          <cell r="U4064"/>
        </row>
        <row r="4065">
          <cell r="I4065" t="str">
            <v>Retail Gross p.u.</v>
          </cell>
          <cell r="O4065"/>
          <cell r="P4065" t="str">
            <v>112-3051R</v>
          </cell>
          <cell r="Q4065" t="str">
            <v>LEX New Vehicle</v>
          </cell>
          <cell r="R4065" t="str">
            <v>LEX New VehicleRetail Gross p.u.</v>
          </cell>
          <cell r="S4065"/>
          <cell r="T4065"/>
          <cell r="U4065"/>
        </row>
        <row r="4066">
          <cell r="I4066" t="str">
            <v>Retail Gross p.u.</v>
          </cell>
          <cell r="O4066"/>
          <cell r="P4066" t="str">
            <v>112-3051RD</v>
          </cell>
          <cell r="Q4066" t="str">
            <v>LEX New Vehicle</v>
          </cell>
          <cell r="R4066" t="str">
            <v>LEX New VehicleRetail Gross p.u.</v>
          </cell>
          <cell r="S4066"/>
          <cell r="T4066"/>
          <cell r="U4066"/>
        </row>
        <row r="4067">
          <cell r="I4067" t="str">
            <v>Retail Gross p.u.</v>
          </cell>
          <cell r="O4067"/>
          <cell r="P4067" t="str">
            <v>112-3052R</v>
          </cell>
          <cell r="Q4067" t="str">
            <v>LEX New Vehicle</v>
          </cell>
          <cell r="R4067" t="str">
            <v>LEX New VehicleRetail Gross p.u.</v>
          </cell>
          <cell r="S4067"/>
          <cell r="T4067"/>
          <cell r="U4067"/>
        </row>
        <row r="4068">
          <cell r="I4068" t="str">
            <v>Retail Gross p.u.</v>
          </cell>
          <cell r="O4068"/>
          <cell r="P4068" t="str">
            <v>112-3052RD</v>
          </cell>
          <cell r="Q4068" t="str">
            <v>LEX New Vehicle</v>
          </cell>
          <cell r="R4068" t="str">
            <v>LEX New VehicleRetail Gross p.u.</v>
          </cell>
          <cell r="S4068"/>
          <cell r="T4068"/>
          <cell r="U4068"/>
        </row>
        <row r="4069">
          <cell r="I4069" t="str">
            <v>Retail Gross p.u.</v>
          </cell>
          <cell r="O4069"/>
          <cell r="P4069" t="str">
            <v>112-3053R</v>
          </cell>
          <cell r="Q4069" t="str">
            <v>LEX New Vehicle</v>
          </cell>
          <cell r="R4069" t="str">
            <v>LEX New VehicleRetail Gross p.u.</v>
          </cell>
          <cell r="S4069"/>
          <cell r="T4069"/>
          <cell r="U4069"/>
        </row>
        <row r="4070">
          <cell r="I4070" t="str">
            <v>Retail Gross p.u.</v>
          </cell>
          <cell r="O4070"/>
          <cell r="P4070" t="str">
            <v>112-3053RD</v>
          </cell>
          <cell r="Q4070" t="str">
            <v>LEX New Vehicle</v>
          </cell>
          <cell r="R4070" t="str">
            <v>LEX New VehicleRetail Gross p.u.</v>
          </cell>
          <cell r="S4070"/>
          <cell r="T4070"/>
          <cell r="U4070"/>
        </row>
        <row r="4071">
          <cell r="I4071" t="str">
            <v>Retail Gross p.u.</v>
          </cell>
          <cell r="O4071"/>
          <cell r="P4071" t="str">
            <v>112-3054R</v>
          </cell>
          <cell r="Q4071" t="str">
            <v>LEX New Vehicle</v>
          </cell>
          <cell r="R4071" t="str">
            <v>LEX New VehicleRetail Gross p.u.</v>
          </cell>
          <cell r="S4071"/>
          <cell r="T4071"/>
          <cell r="U4071"/>
        </row>
        <row r="4072">
          <cell r="I4072" t="str">
            <v>Retail Gross p.u.</v>
          </cell>
          <cell r="O4072"/>
          <cell r="P4072" t="str">
            <v>112-3054RD</v>
          </cell>
          <cell r="Q4072" t="str">
            <v>LEX New Vehicle</v>
          </cell>
          <cell r="R4072" t="str">
            <v>LEX New VehicleRetail Gross p.u.</v>
          </cell>
          <cell r="S4072"/>
          <cell r="T4072"/>
          <cell r="U4072"/>
        </row>
        <row r="4073">
          <cell r="I4073" t="str">
            <v>Retail Gross p.u.</v>
          </cell>
          <cell r="O4073"/>
          <cell r="P4073" t="str">
            <v>112-3055R</v>
          </cell>
          <cell r="Q4073" t="str">
            <v>LEX New Vehicle</v>
          </cell>
          <cell r="R4073" t="str">
            <v>LEX New VehicleRetail Gross p.u.</v>
          </cell>
          <cell r="S4073"/>
          <cell r="T4073"/>
          <cell r="U4073"/>
        </row>
        <row r="4074">
          <cell r="I4074" t="str">
            <v>Retail Gross p.u.</v>
          </cell>
          <cell r="O4074"/>
          <cell r="P4074" t="str">
            <v>112-3055RD</v>
          </cell>
          <cell r="Q4074" t="str">
            <v>LEX New Vehicle</v>
          </cell>
          <cell r="R4074" t="str">
            <v>LEX New VehicleRetail Gross p.u.</v>
          </cell>
          <cell r="S4074"/>
          <cell r="T4074"/>
          <cell r="U4074"/>
        </row>
        <row r="4075">
          <cell r="I4075" t="str">
            <v>Retail Gross p.u.</v>
          </cell>
          <cell r="O4075"/>
          <cell r="P4075" t="str">
            <v>112-3056R</v>
          </cell>
          <cell r="Q4075" t="str">
            <v>LEX New Vehicle</v>
          </cell>
          <cell r="R4075" t="str">
            <v>LEX New VehicleRetail Gross p.u.</v>
          </cell>
          <cell r="S4075"/>
          <cell r="T4075"/>
          <cell r="U4075"/>
        </row>
        <row r="4076">
          <cell r="I4076" t="str">
            <v>Retail Gross p.u.</v>
          </cell>
          <cell r="O4076"/>
          <cell r="P4076" t="str">
            <v>112-3056RD</v>
          </cell>
          <cell r="Q4076" t="str">
            <v>LEX New Vehicle</v>
          </cell>
          <cell r="R4076" t="str">
            <v>LEX New VehicleRetail Gross p.u.</v>
          </cell>
          <cell r="S4076"/>
          <cell r="T4076"/>
          <cell r="U4076"/>
        </row>
        <row r="4077">
          <cell r="I4077" t="str">
            <v>Retail Gross p.u.</v>
          </cell>
          <cell r="O4077"/>
          <cell r="P4077" t="str">
            <v>112-3057R</v>
          </cell>
          <cell r="Q4077" t="str">
            <v>LEX New Vehicle</v>
          </cell>
          <cell r="R4077" t="str">
            <v>LEX New VehicleRetail Gross p.u.</v>
          </cell>
          <cell r="S4077"/>
          <cell r="T4077"/>
          <cell r="U4077"/>
        </row>
        <row r="4078">
          <cell r="I4078" t="str">
            <v>Retail Gross p.u.</v>
          </cell>
          <cell r="O4078"/>
          <cell r="P4078" t="str">
            <v>112-3057RD</v>
          </cell>
          <cell r="Q4078" t="str">
            <v>LEX New Vehicle</v>
          </cell>
          <cell r="R4078" t="str">
            <v>LEX New VehicleRetail Gross p.u.</v>
          </cell>
          <cell r="S4078"/>
          <cell r="T4078"/>
          <cell r="U4078"/>
        </row>
        <row r="4079">
          <cell r="I4079" t="str">
            <v>Retail Gross p.u.</v>
          </cell>
          <cell r="O4079"/>
          <cell r="P4079" t="str">
            <v>112-3058R</v>
          </cell>
          <cell r="Q4079" t="str">
            <v>LEX New Vehicle</v>
          </cell>
          <cell r="R4079" t="str">
            <v>LEX New VehicleRetail Gross p.u.</v>
          </cell>
          <cell r="S4079"/>
          <cell r="T4079"/>
          <cell r="U4079"/>
        </row>
        <row r="4080">
          <cell r="I4080" t="str">
            <v>Retail Gross p.u.</v>
          </cell>
          <cell r="O4080"/>
          <cell r="P4080" t="str">
            <v>112-3058RD</v>
          </cell>
          <cell r="Q4080" t="str">
            <v>LEX New Vehicle</v>
          </cell>
          <cell r="R4080" t="str">
            <v>LEX New VehicleRetail Gross p.u.</v>
          </cell>
          <cell r="S4080"/>
          <cell r="T4080"/>
          <cell r="U4080"/>
        </row>
        <row r="4081">
          <cell r="I4081" t="str">
            <v>Retail Gross p.u.</v>
          </cell>
          <cell r="O4081"/>
          <cell r="P4081" t="str">
            <v>112-3059R</v>
          </cell>
          <cell r="Q4081" t="str">
            <v>LEX New Vehicle</v>
          </cell>
          <cell r="R4081" t="str">
            <v>LEX New VehicleRetail Gross p.u.</v>
          </cell>
          <cell r="S4081"/>
          <cell r="T4081"/>
          <cell r="U4081"/>
        </row>
        <row r="4082">
          <cell r="I4082" t="str">
            <v>Retail Gross p.u.</v>
          </cell>
          <cell r="O4082"/>
          <cell r="P4082" t="str">
            <v>112-3059RD</v>
          </cell>
          <cell r="Q4082" t="str">
            <v>LEX New Vehicle</v>
          </cell>
          <cell r="R4082" t="str">
            <v>LEX New VehicleRetail Gross p.u.</v>
          </cell>
          <cell r="S4082"/>
          <cell r="T4082"/>
          <cell r="U4082"/>
        </row>
        <row r="4083">
          <cell r="I4083" t="str">
            <v>Retail Gross p.u.</v>
          </cell>
          <cell r="O4083"/>
          <cell r="P4083" t="str">
            <v>112-3061R</v>
          </cell>
          <cell r="Q4083" t="str">
            <v>LEX New Vehicle</v>
          </cell>
          <cell r="R4083" t="str">
            <v>LEX New VehicleRetail Gross p.u.</v>
          </cell>
          <cell r="S4083"/>
          <cell r="T4083"/>
          <cell r="U4083"/>
        </row>
        <row r="4084">
          <cell r="I4084" t="str">
            <v>Retail Gross p.u.</v>
          </cell>
          <cell r="O4084"/>
          <cell r="P4084" t="str">
            <v>112-3061RD</v>
          </cell>
          <cell r="Q4084" t="str">
            <v>LEX New Vehicle</v>
          </cell>
          <cell r="R4084" t="str">
            <v>LEX New VehicleRetail Gross p.u.</v>
          </cell>
          <cell r="S4084"/>
          <cell r="T4084"/>
          <cell r="U4084"/>
        </row>
        <row r="4085">
          <cell r="I4085" t="str">
            <v>Retail Gross p.u.</v>
          </cell>
          <cell r="O4085"/>
          <cell r="P4085" t="str">
            <v>112-3062R</v>
          </cell>
          <cell r="Q4085" t="str">
            <v>LEX New Vehicle</v>
          </cell>
          <cell r="R4085" t="str">
            <v>LEX New VehicleRetail Gross p.u.</v>
          </cell>
          <cell r="S4085"/>
          <cell r="T4085"/>
          <cell r="U4085"/>
        </row>
        <row r="4086">
          <cell r="I4086" t="str">
            <v>Retail Gross p.u.</v>
          </cell>
          <cell r="O4086"/>
          <cell r="P4086" t="str">
            <v>112-3062RD</v>
          </cell>
          <cell r="Q4086" t="str">
            <v>LEX New Vehicle</v>
          </cell>
          <cell r="R4086" t="str">
            <v>LEX New VehicleRetail Gross p.u.</v>
          </cell>
          <cell r="S4086"/>
          <cell r="T4086"/>
          <cell r="U4086"/>
        </row>
        <row r="4087">
          <cell r="I4087" t="str">
            <v>Retail Gross p.u.</v>
          </cell>
          <cell r="O4087"/>
          <cell r="P4087" t="str">
            <v>112-3063R</v>
          </cell>
          <cell r="Q4087" t="str">
            <v>LEX New Vehicle</v>
          </cell>
          <cell r="R4087" t="str">
            <v>LEX New VehicleRetail Gross p.u.</v>
          </cell>
          <cell r="S4087"/>
          <cell r="T4087"/>
          <cell r="U4087"/>
        </row>
        <row r="4088">
          <cell r="I4088" t="str">
            <v>Retail Gross p.u.</v>
          </cell>
          <cell r="O4088"/>
          <cell r="P4088" t="str">
            <v>112-3063RD</v>
          </cell>
          <cell r="Q4088" t="str">
            <v>LEX New Vehicle</v>
          </cell>
          <cell r="R4088" t="str">
            <v>LEX New VehicleRetail Gross p.u.</v>
          </cell>
          <cell r="S4088"/>
          <cell r="T4088"/>
          <cell r="U4088"/>
        </row>
        <row r="4089">
          <cell r="I4089" t="str">
            <v>Retail Gross p.u.</v>
          </cell>
          <cell r="O4089"/>
          <cell r="P4089" t="str">
            <v>112-3064R</v>
          </cell>
          <cell r="Q4089" t="str">
            <v>LEX New Vehicle</v>
          </cell>
          <cell r="R4089" t="str">
            <v>LEX New VehicleRetail Gross p.u.</v>
          </cell>
          <cell r="S4089"/>
          <cell r="T4089"/>
          <cell r="U4089"/>
        </row>
        <row r="4090">
          <cell r="I4090" t="str">
            <v>Retail Gross p.u.</v>
          </cell>
          <cell r="O4090"/>
          <cell r="P4090" t="str">
            <v>112-3064RD</v>
          </cell>
          <cell r="Q4090" t="str">
            <v>LEX New Vehicle</v>
          </cell>
          <cell r="R4090" t="str">
            <v>LEX New VehicleRetail Gross p.u.</v>
          </cell>
          <cell r="S4090"/>
          <cell r="T4090"/>
          <cell r="U4090"/>
        </row>
        <row r="4091">
          <cell r="I4091" t="str">
            <v>Retail Gross p.u.</v>
          </cell>
          <cell r="O4091"/>
          <cell r="P4091" t="str">
            <v>112-3069R</v>
          </cell>
          <cell r="Q4091" t="str">
            <v>LEX New Vehicle</v>
          </cell>
          <cell r="R4091" t="str">
            <v>LEX New VehicleRetail Gross p.u.</v>
          </cell>
          <cell r="S4091"/>
          <cell r="T4091"/>
          <cell r="U4091"/>
        </row>
        <row r="4092">
          <cell r="I4092" t="str">
            <v>Retail Gross p.u.</v>
          </cell>
          <cell r="O4092"/>
          <cell r="P4092" t="str">
            <v>112-3069RD</v>
          </cell>
          <cell r="Q4092" t="str">
            <v>LEX New Vehicle</v>
          </cell>
          <cell r="R4092" t="str">
            <v>LEX New VehicleRetail Gross p.u.</v>
          </cell>
          <cell r="S4092"/>
          <cell r="T4092"/>
          <cell r="U4092"/>
        </row>
        <row r="4093">
          <cell r="I4093" t="str">
            <v>Retail Gross p.u.</v>
          </cell>
          <cell r="O4093"/>
          <cell r="P4093" t="str">
            <v>112-3070R</v>
          </cell>
          <cell r="Q4093" t="str">
            <v>LEX New Vehicle</v>
          </cell>
          <cell r="R4093" t="str">
            <v>LEX New VehicleRetail Gross p.u.</v>
          </cell>
          <cell r="S4093"/>
          <cell r="T4093"/>
          <cell r="U4093"/>
        </row>
        <row r="4094">
          <cell r="I4094" t="str">
            <v>Retail Gross p.u.</v>
          </cell>
          <cell r="O4094"/>
          <cell r="P4094" t="str">
            <v>112-3070RD</v>
          </cell>
          <cell r="Q4094" t="str">
            <v>LEX New Vehicle</v>
          </cell>
          <cell r="R4094" t="str">
            <v>LEX New VehicleRetail Gross p.u.</v>
          </cell>
          <cell r="S4094"/>
          <cell r="T4094"/>
          <cell r="U4094"/>
        </row>
        <row r="4095">
          <cell r="I4095" t="str">
            <v>Retail Gross p.u.</v>
          </cell>
          <cell r="O4095"/>
          <cell r="P4095" t="str">
            <v>112-3071R</v>
          </cell>
          <cell r="Q4095" t="str">
            <v>LEX New Vehicle</v>
          </cell>
          <cell r="R4095" t="str">
            <v>LEX New VehicleRetail Gross p.u.</v>
          </cell>
          <cell r="S4095"/>
          <cell r="T4095"/>
          <cell r="U4095"/>
        </row>
        <row r="4096">
          <cell r="I4096" t="str">
            <v>Retail Gross p.u.</v>
          </cell>
          <cell r="O4096"/>
          <cell r="P4096" t="str">
            <v>112-3071RD</v>
          </cell>
          <cell r="Q4096" t="str">
            <v>LEX New Vehicle</v>
          </cell>
          <cell r="R4096" t="str">
            <v>LEX New VehicleRetail Gross p.u.</v>
          </cell>
          <cell r="S4096"/>
          <cell r="T4096"/>
          <cell r="U4096"/>
        </row>
        <row r="4097">
          <cell r="I4097" t="str">
            <v>Retail Gross p.u.</v>
          </cell>
          <cell r="O4097"/>
          <cell r="P4097" t="str">
            <v>112-3074R</v>
          </cell>
          <cell r="Q4097" t="str">
            <v>LEX New Vehicle</v>
          </cell>
          <cell r="R4097" t="str">
            <v>LEX New VehicleRetail Gross p.u.</v>
          </cell>
          <cell r="S4097"/>
          <cell r="T4097"/>
          <cell r="U4097"/>
        </row>
        <row r="4098">
          <cell r="I4098" t="str">
            <v>Retail Gross p.u.</v>
          </cell>
          <cell r="O4098"/>
          <cell r="P4098" t="str">
            <v>112-3074RD</v>
          </cell>
          <cell r="Q4098" t="str">
            <v>LEX New Vehicle</v>
          </cell>
          <cell r="R4098" t="str">
            <v>LEX New VehicleRetail Gross p.u.</v>
          </cell>
          <cell r="S4098"/>
          <cell r="T4098"/>
          <cell r="U4098"/>
        </row>
        <row r="4099">
          <cell r="I4099" t="str">
            <v>Other Income per NV unit</v>
          </cell>
          <cell r="O4099"/>
          <cell r="P4099" t="str">
            <v>100-3075R</v>
          </cell>
          <cell r="Q4099" t="str">
            <v>New Vehicle</v>
          </cell>
          <cell r="R4099" t="str">
            <v>New VehicleOther Income per NV unit</v>
          </cell>
          <cell r="S4099"/>
          <cell r="T4099"/>
          <cell r="U4099"/>
        </row>
        <row r="4100">
          <cell r="I4100" t="str">
            <v>Other Income per NV unit</v>
          </cell>
          <cell r="O4100"/>
          <cell r="P4100" t="str">
            <v>400-3075R</v>
          </cell>
          <cell r="Q4100" t="str">
            <v>New Vehicle</v>
          </cell>
          <cell r="R4100" t="str">
            <v>New VehicleOther Income per NV unit</v>
          </cell>
          <cell r="S4100"/>
          <cell r="T4100"/>
          <cell r="U4100"/>
        </row>
        <row r="4101">
          <cell r="I4101" t="str">
            <v>Other Income per NV unit</v>
          </cell>
          <cell r="O4101"/>
          <cell r="P4101" t="str">
            <v>300-3075R</v>
          </cell>
          <cell r="Q4101" t="str">
            <v>New Vehicle</v>
          </cell>
          <cell r="R4101" t="str">
            <v>New VehicleOther Income per NV unit</v>
          </cell>
          <cell r="S4101"/>
          <cell r="T4101"/>
          <cell r="U4101"/>
        </row>
        <row r="4102">
          <cell r="I4102" t="str">
            <v>Other Income per NV unit</v>
          </cell>
          <cell r="O4102"/>
          <cell r="P4102" t="str">
            <v>200-3075R</v>
          </cell>
          <cell r="Q4102" t="str">
            <v>New Vehicle</v>
          </cell>
          <cell r="R4102" t="str">
            <v>New VehicleOther Income per NV unit</v>
          </cell>
          <cell r="S4102"/>
          <cell r="T4102"/>
          <cell r="U4102"/>
        </row>
        <row r="4103">
          <cell r="I4103" t="str">
            <v>Ex NV demonstrators gross profit p.u.</v>
          </cell>
          <cell r="O4103"/>
          <cell r="P4103" t="str">
            <v>110-3075R</v>
          </cell>
          <cell r="Q4103" t="str">
            <v>Used Vehicle</v>
          </cell>
          <cell r="R4103" t="str">
            <v>Used VehicleEx NV demonstrators gross profit p.u.</v>
          </cell>
          <cell r="S4103"/>
          <cell r="T4103"/>
          <cell r="U4103"/>
        </row>
        <row r="4104">
          <cell r="I4104" t="str">
            <v>Other Income per NV unit</v>
          </cell>
          <cell r="O4104"/>
          <cell r="P4104" t="str">
            <v>100-3075RD</v>
          </cell>
          <cell r="Q4104" t="str">
            <v>New Vehicle</v>
          </cell>
          <cell r="R4104" t="str">
            <v>New VehicleOther Income per NV unit</v>
          </cell>
          <cell r="S4104"/>
          <cell r="T4104"/>
          <cell r="U4104"/>
        </row>
        <row r="4105">
          <cell r="I4105" t="str">
            <v>Ex NV demonstrators gross profit p.u.</v>
          </cell>
          <cell r="O4105"/>
          <cell r="P4105" t="str">
            <v>210-3075R</v>
          </cell>
          <cell r="Q4105" t="str">
            <v>Used Vehicle</v>
          </cell>
          <cell r="R4105" t="str">
            <v>Used VehicleEx NV demonstrators gross profit p.u.</v>
          </cell>
          <cell r="S4105"/>
          <cell r="T4105"/>
          <cell r="U4105"/>
        </row>
        <row r="4106">
          <cell r="I4106" t="str">
            <v>Ex NV demonstrators gross profit p.u.</v>
          </cell>
          <cell r="O4106"/>
          <cell r="P4106" t="str">
            <v>410-3075R</v>
          </cell>
          <cell r="Q4106" t="str">
            <v>Used Vehicle</v>
          </cell>
          <cell r="R4106" t="str">
            <v>Used VehicleEx NV demonstrators gross profit p.u.</v>
          </cell>
          <cell r="S4106"/>
          <cell r="T4106"/>
          <cell r="U4106"/>
        </row>
        <row r="4107">
          <cell r="I4107" t="str">
            <v>Ex NV demonstrators gross profit p.u.</v>
          </cell>
          <cell r="O4107"/>
          <cell r="P4107" t="str">
            <v>310-3075R</v>
          </cell>
          <cell r="Q4107" t="str">
            <v>Used Vehicle</v>
          </cell>
          <cell r="R4107" t="str">
            <v>Used VehicleEx NV demonstrators gross profit p.u.</v>
          </cell>
          <cell r="S4107"/>
          <cell r="T4107"/>
          <cell r="U4107"/>
        </row>
        <row r="4108">
          <cell r="I4108" t="str">
            <v>Other Income per NV unit</v>
          </cell>
          <cell r="O4108"/>
          <cell r="P4108" t="str">
            <v>200-3075RD</v>
          </cell>
          <cell r="Q4108" t="str">
            <v>New Vehicle</v>
          </cell>
          <cell r="R4108" t="str">
            <v>New VehicleOther Income per NV unit</v>
          </cell>
          <cell r="S4108"/>
          <cell r="T4108"/>
          <cell r="U4108"/>
        </row>
        <row r="4109">
          <cell r="I4109" t="str">
            <v>Other Income per NV unit</v>
          </cell>
          <cell r="O4109"/>
          <cell r="P4109" t="str">
            <v>400-3075RD</v>
          </cell>
          <cell r="Q4109" t="str">
            <v>New Vehicle</v>
          </cell>
          <cell r="R4109" t="str">
            <v>New VehicleOther Income per NV unit</v>
          </cell>
          <cell r="S4109"/>
          <cell r="T4109"/>
          <cell r="U4109"/>
        </row>
        <row r="4110">
          <cell r="I4110" t="str">
            <v>Other Overheads as % of Total Gross Profit</v>
          </cell>
          <cell r="O4110"/>
          <cell r="P4110" t="str">
            <v>170-3075R</v>
          </cell>
          <cell r="Q4110" t="str">
            <v>Admin &amp; Other</v>
          </cell>
          <cell r="R4110" t="str">
            <v>Admin &amp; OtherOther Overheads as % of Total Gross Profit</v>
          </cell>
          <cell r="S4110"/>
          <cell r="T4110"/>
          <cell r="U4110"/>
        </row>
        <row r="4111">
          <cell r="I4111" t="str">
            <v>Other Income per NV unit</v>
          </cell>
          <cell r="O4111"/>
          <cell r="P4111" t="str">
            <v>300-3075RD</v>
          </cell>
          <cell r="Q4111" t="str">
            <v>New Vehicle</v>
          </cell>
          <cell r="R4111" t="str">
            <v>New VehicleOther Income per NV unit</v>
          </cell>
          <cell r="S4111"/>
          <cell r="T4111"/>
          <cell r="U4111"/>
        </row>
        <row r="4112">
          <cell r="I4112" t="str">
            <v>Ex NV demonstrators gross profit p.u.</v>
          </cell>
          <cell r="O4112"/>
          <cell r="P4112" t="str">
            <v>110-3075RD</v>
          </cell>
          <cell r="Q4112" t="str">
            <v>Used Vehicle</v>
          </cell>
          <cell r="R4112" t="str">
            <v>Used VehicleEx NV demonstrators gross profit p.u.</v>
          </cell>
          <cell r="S4112"/>
          <cell r="T4112"/>
          <cell r="U4112"/>
        </row>
        <row r="4113">
          <cell r="I4113" t="str">
            <v>Other Income per NV unit</v>
          </cell>
          <cell r="O4113"/>
          <cell r="P4113" t="str">
            <v>100-3076R</v>
          </cell>
          <cell r="Q4113" t="str">
            <v>New Vehicle</v>
          </cell>
          <cell r="R4113" t="str">
            <v>New VehicleOther Income per NV unit</v>
          </cell>
          <cell r="S4113"/>
          <cell r="T4113"/>
          <cell r="U4113"/>
        </row>
        <row r="4114">
          <cell r="I4114" t="str">
            <v>Ex NV demonstrators gross profit p.u.</v>
          </cell>
          <cell r="O4114"/>
          <cell r="P4114" t="str">
            <v>210-3075RD</v>
          </cell>
          <cell r="Q4114" t="str">
            <v>Used Vehicle</v>
          </cell>
          <cell r="R4114" t="str">
            <v>Used VehicleEx NV demonstrators gross profit p.u.</v>
          </cell>
          <cell r="S4114"/>
          <cell r="T4114"/>
          <cell r="U4114"/>
        </row>
        <row r="4115">
          <cell r="I4115" t="str">
            <v>Ex NV demonstrators gross profit p.u.</v>
          </cell>
          <cell r="O4115"/>
          <cell r="P4115" t="str">
            <v>410-3075RD</v>
          </cell>
          <cell r="Q4115" t="str">
            <v>Used Vehicle</v>
          </cell>
          <cell r="R4115" t="str">
            <v>Used VehicleEx NV demonstrators gross profit p.u.</v>
          </cell>
          <cell r="S4115"/>
          <cell r="T4115"/>
          <cell r="U4115"/>
        </row>
        <row r="4116">
          <cell r="I4116" t="str">
            <v>Ex NV demonstrators gross profit p.u.</v>
          </cell>
          <cell r="O4116"/>
          <cell r="P4116" t="str">
            <v>310-3075RD</v>
          </cell>
          <cell r="Q4116" t="str">
            <v>Used Vehicle</v>
          </cell>
          <cell r="R4116" t="str">
            <v>Used VehicleEx NV demonstrators gross profit p.u.</v>
          </cell>
          <cell r="S4116"/>
          <cell r="T4116"/>
          <cell r="U4116"/>
        </row>
        <row r="4117">
          <cell r="I4117" t="str">
            <v>Other Income per NV unit</v>
          </cell>
          <cell r="O4117"/>
          <cell r="P4117" t="str">
            <v>400-3076R</v>
          </cell>
          <cell r="Q4117" t="str">
            <v>New Vehicle</v>
          </cell>
          <cell r="R4117" t="str">
            <v>New VehicleOther Income per NV unit</v>
          </cell>
          <cell r="S4117"/>
          <cell r="T4117"/>
          <cell r="U4117"/>
        </row>
        <row r="4118">
          <cell r="I4118" t="str">
            <v>Other Income per NV unit</v>
          </cell>
          <cell r="O4118"/>
          <cell r="P4118" t="str">
            <v>300-3076R</v>
          </cell>
          <cell r="Q4118" t="str">
            <v>New Vehicle</v>
          </cell>
          <cell r="R4118" t="str">
            <v>New VehicleOther Income per NV unit</v>
          </cell>
          <cell r="S4118"/>
          <cell r="T4118"/>
          <cell r="U4118"/>
        </row>
        <row r="4119">
          <cell r="I4119" t="str">
            <v>Other Income per NV unit</v>
          </cell>
          <cell r="O4119"/>
          <cell r="P4119" t="str">
            <v>200-3076R</v>
          </cell>
          <cell r="Q4119" t="str">
            <v>New Vehicle</v>
          </cell>
          <cell r="R4119" t="str">
            <v>New VehicleOther Income per NV unit</v>
          </cell>
          <cell r="S4119"/>
          <cell r="T4119"/>
          <cell r="U4119"/>
        </row>
        <row r="4120">
          <cell r="I4120" t="str">
            <v>Other Overheads as % of Total Gross Profit</v>
          </cell>
          <cell r="O4120"/>
          <cell r="P4120" t="str">
            <v>170-3075RD</v>
          </cell>
          <cell r="Q4120" t="str">
            <v>Admin &amp; Other</v>
          </cell>
          <cell r="R4120" t="str">
            <v>Admin &amp; OtherOther Overheads as % of Total Gross Profit</v>
          </cell>
          <cell r="S4120"/>
          <cell r="T4120"/>
          <cell r="U4120"/>
        </row>
        <row r="4121">
          <cell r="I4121" t="str">
            <v>Other Income per NV unit</v>
          </cell>
          <cell r="O4121"/>
          <cell r="P4121" t="str">
            <v>100-3076RD</v>
          </cell>
          <cell r="Q4121" t="str">
            <v>New Vehicle</v>
          </cell>
          <cell r="R4121" t="str">
            <v>New VehicleOther Income per NV unit</v>
          </cell>
          <cell r="S4121"/>
          <cell r="T4121"/>
          <cell r="U4121"/>
        </row>
        <row r="4122">
          <cell r="I4122" t="str">
            <v>Ex NV demonstrators gross profit p.u.</v>
          </cell>
          <cell r="O4122"/>
          <cell r="P4122" t="str">
            <v>110-3076R</v>
          </cell>
          <cell r="Q4122" t="str">
            <v>Used Vehicle</v>
          </cell>
          <cell r="R4122" t="str">
            <v>Used VehicleEx NV demonstrators gross profit p.u.</v>
          </cell>
          <cell r="S4122"/>
          <cell r="T4122"/>
          <cell r="U4122"/>
        </row>
        <row r="4123">
          <cell r="I4123" t="str">
            <v>Ex NV demonstrators gross profit p.u.</v>
          </cell>
          <cell r="O4123"/>
          <cell r="P4123" t="str">
            <v>210-3076R</v>
          </cell>
          <cell r="Q4123" t="str">
            <v>Used Vehicle</v>
          </cell>
          <cell r="R4123" t="str">
            <v>Used VehicleEx NV demonstrators gross profit p.u.</v>
          </cell>
          <cell r="S4123"/>
          <cell r="T4123"/>
          <cell r="U4123"/>
        </row>
        <row r="4124">
          <cell r="I4124" t="str">
            <v>Ex NV demonstrators gross profit p.u.</v>
          </cell>
          <cell r="O4124"/>
          <cell r="P4124" t="str">
            <v>410-3076R</v>
          </cell>
          <cell r="Q4124" t="str">
            <v>Used Vehicle</v>
          </cell>
          <cell r="R4124" t="str">
            <v>Used VehicleEx NV demonstrators gross profit p.u.</v>
          </cell>
          <cell r="S4124"/>
          <cell r="T4124"/>
          <cell r="U4124"/>
        </row>
        <row r="4125">
          <cell r="I4125" t="str">
            <v>Ex NV demonstrators gross profit p.u.</v>
          </cell>
          <cell r="O4125"/>
          <cell r="P4125" t="str">
            <v>310-3076R</v>
          </cell>
          <cell r="Q4125" t="str">
            <v>Used Vehicle</v>
          </cell>
          <cell r="R4125" t="str">
            <v>Used VehicleEx NV demonstrators gross profit p.u.</v>
          </cell>
          <cell r="S4125"/>
          <cell r="T4125"/>
          <cell r="U4125"/>
        </row>
        <row r="4126">
          <cell r="I4126" t="str">
            <v>Other Income per NV unit</v>
          </cell>
          <cell r="O4126"/>
          <cell r="P4126" t="str">
            <v>200-3076RD</v>
          </cell>
          <cell r="Q4126" t="str">
            <v>New Vehicle</v>
          </cell>
          <cell r="R4126" t="str">
            <v>New VehicleOther Income per NV unit</v>
          </cell>
          <cell r="S4126"/>
          <cell r="T4126"/>
          <cell r="U4126"/>
        </row>
        <row r="4127">
          <cell r="I4127" t="str">
            <v>Other Income per NV unit</v>
          </cell>
          <cell r="O4127"/>
          <cell r="P4127" t="str">
            <v>400-3076RD</v>
          </cell>
          <cell r="Q4127" t="str">
            <v>New Vehicle</v>
          </cell>
          <cell r="R4127" t="str">
            <v>New VehicleOther Income per NV unit</v>
          </cell>
          <cell r="S4127"/>
          <cell r="T4127"/>
          <cell r="U4127"/>
        </row>
        <row r="4128">
          <cell r="I4128" t="str">
            <v>Other Overheads as % of Total Gross Profit</v>
          </cell>
          <cell r="O4128"/>
          <cell r="P4128" t="str">
            <v>170-3076R</v>
          </cell>
          <cell r="Q4128" t="str">
            <v>Admin &amp; Other</v>
          </cell>
          <cell r="R4128" t="str">
            <v>Admin &amp; OtherOther Overheads as % of Total Gross Profit</v>
          </cell>
          <cell r="S4128"/>
          <cell r="T4128"/>
          <cell r="U4128"/>
        </row>
        <row r="4129">
          <cell r="I4129" t="str">
            <v>Other Income per NV unit</v>
          </cell>
          <cell r="O4129"/>
          <cell r="P4129" t="str">
            <v>300-3076RD</v>
          </cell>
          <cell r="Q4129" t="str">
            <v>New Vehicle</v>
          </cell>
          <cell r="R4129" t="str">
            <v>New VehicleOther Income per NV unit</v>
          </cell>
          <cell r="S4129"/>
          <cell r="T4129"/>
          <cell r="U4129"/>
        </row>
        <row r="4130">
          <cell r="I4130" t="str">
            <v>Ex NV demonstrators gross profit p.u.</v>
          </cell>
          <cell r="O4130"/>
          <cell r="P4130" t="str">
            <v>110-3076RD</v>
          </cell>
          <cell r="Q4130" t="str">
            <v>Used Vehicle</v>
          </cell>
          <cell r="R4130" t="str">
            <v>Used VehicleEx NV demonstrators gross profit p.u.</v>
          </cell>
          <cell r="S4130"/>
          <cell r="T4130"/>
          <cell r="U4130"/>
        </row>
        <row r="4131">
          <cell r="I4131" t="str">
            <v>Other Income per NV unit</v>
          </cell>
          <cell r="O4131"/>
          <cell r="P4131" t="str">
            <v>100-3077R</v>
          </cell>
          <cell r="Q4131" t="str">
            <v>New Vehicle</v>
          </cell>
          <cell r="R4131" t="str">
            <v>New VehicleOther Income per NV unit</v>
          </cell>
          <cell r="S4131"/>
          <cell r="T4131"/>
          <cell r="U4131"/>
        </row>
        <row r="4132">
          <cell r="I4132" t="str">
            <v>Ex NV demonstrators gross profit p.u.</v>
          </cell>
          <cell r="O4132"/>
          <cell r="P4132" t="str">
            <v>210-3076RD</v>
          </cell>
          <cell r="Q4132" t="str">
            <v>Used Vehicle</v>
          </cell>
          <cell r="R4132" t="str">
            <v>Used VehicleEx NV demonstrators gross profit p.u.</v>
          </cell>
          <cell r="S4132"/>
          <cell r="T4132"/>
          <cell r="U4132"/>
        </row>
        <row r="4133">
          <cell r="I4133" t="str">
            <v>Ex NV demonstrators gross profit p.u.</v>
          </cell>
          <cell r="O4133"/>
          <cell r="P4133" t="str">
            <v>410-3076RD</v>
          </cell>
          <cell r="Q4133" t="str">
            <v>Used Vehicle</v>
          </cell>
          <cell r="R4133" t="str">
            <v>Used VehicleEx NV demonstrators gross profit p.u.</v>
          </cell>
          <cell r="S4133"/>
          <cell r="T4133"/>
          <cell r="U4133"/>
        </row>
        <row r="4134">
          <cell r="I4134" t="str">
            <v>Ex NV demonstrators gross profit p.u.</v>
          </cell>
          <cell r="O4134"/>
          <cell r="P4134" t="str">
            <v>310-3076RD</v>
          </cell>
          <cell r="Q4134" t="str">
            <v>Used Vehicle</v>
          </cell>
          <cell r="R4134" t="str">
            <v>Used VehicleEx NV demonstrators gross profit p.u.</v>
          </cell>
          <cell r="S4134"/>
          <cell r="T4134"/>
          <cell r="U4134"/>
        </row>
        <row r="4135">
          <cell r="I4135" t="str">
            <v>Other Income per NV unit</v>
          </cell>
          <cell r="O4135"/>
          <cell r="P4135" t="str">
            <v>200-3077R</v>
          </cell>
          <cell r="Q4135" t="str">
            <v>New Vehicle</v>
          </cell>
          <cell r="R4135" t="str">
            <v>New VehicleOther Income per NV unit</v>
          </cell>
          <cell r="S4135"/>
          <cell r="T4135"/>
          <cell r="U4135"/>
        </row>
        <row r="4136">
          <cell r="I4136" t="str">
            <v>Other Income per NV unit</v>
          </cell>
          <cell r="O4136"/>
          <cell r="P4136" t="str">
            <v>400-3077R</v>
          </cell>
          <cell r="Q4136" t="str">
            <v>New Vehicle</v>
          </cell>
          <cell r="R4136" t="str">
            <v>New VehicleOther Income per NV unit</v>
          </cell>
          <cell r="S4136"/>
          <cell r="T4136"/>
          <cell r="U4136"/>
        </row>
        <row r="4137">
          <cell r="I4137" t="str">
            <v>Other Income per NV unit</v>
          </cell>
          <cell r="O4137"/>
          <cell r="P4137" t="str">
            <v>300-3077R</v>
          </cell>
          <cell r="Q4137" t="str">
            <v>New Vehicle</v>
          </cell>
          <cell r="R4137" t="str">
            <v>New VehicleOther Income per NV unit</v>
          </cell>
          <cell r="S4137"/>
          <cell r="T4137"/>
          <cell r="U4137"/>
        </row>
        <row r="4138">
          <cell r="I4138" t="str">
            <v>Other Overheads as % of Total Gross Profit</v>
          </cell>
          <cell r="O4138"/>
          <cell r="P4138" t="str">
            <v>170-3076RD</v>
          </cell>
          <cell r="Q4138" t="str">
            <v>Admin &amp; Other</v>
          </cell>
          <cell r="R4138" t="str">
            <v>Admin &amp; OtherOther Overheads as % of Total Gross Profit</v>
          </cell>
          <cell r="S4138"/>
          <cell r="T4138"/>
          <cell r="U4138"/>
        </row>
        <row r="4139">
          <cell r="I4139" t="str">
            <v>Ex NV demonstrators gross profit p.u.</v>
          </cell>
          <cell r="O4139"/>
          <cell r="P4139" t="str">
            <v>110-3077R</v>
          </cell>
          <cell r="Q4139" t="str">
            <v>Used Vehicle</v>
          </cell>
          <cell r="R4139" t="str">
            <v>Used VehicleEx NV demonstrators gross profit p.u.</v>
          </cell>
          <cell r="S4139"/>
          <cell r="T4139"/>
          <cell r="U4139"/>
        </row>
        <row r="4140">
          <cell r="I4140" t="str">
            <v>Other Income per NV unit</v>
          </cell>
          <cell r="O4140"/>
          <cell r="P4140" t="str">
            <v>100-3077RD</v>
          </cell>
          <cell r="Q4140" t="str">
            <v>New Vehicle</v>
          </cell>
          <cell r="R4140" t="str">
            <v>New VehicleOther Income per NV unit</v>
          </cell>
          <cell r="S4140"/>
          <cell r="T4140"/>
          <cell r="U4140"/>
        </row>
        <row r="4141">
          <cell r="I4141" t="str">
            <v>Ex NV demonstrators gross profit p.u.</v>
          </cell>
          <cell r="O4141"/>
          <cell r="P4141" t="str">
            <v>210-3077R</v>
          </cell>
          <cell r="Q4141" t="str">
            <v>Used Vehicle</v>
          </cell>
          <cell r="R4141" t="str">
            <v>Used VehicleEx NV demonstrators gross profit p.u.</v>
          </cell>
          <cell r="S4141"/>
          <cell r="T4141"/>
          <cell r="U4141"/>
        </row>
        <row r="4142">
          <cell r="I4142" t="str">
            <v>Ex NV demonstrators gross profit p.u.</v>
          </cell>
          <cell r="O4142"/>
          <cell r="P4142" t="str">
            <v>410-3077R</v>
          </cell>
          <cell r="Q4142" t="str">
            <v>Used Vehicle</v>
          </cell>
          <cell r="R4142" t="str">
            <v>Used VehicleEx NV demonstrators gross profit p.u.</v>
          </cell>
          <cell r="S4142"/>
          <cell r="T4142"/>
          <cell r="U4142"/>
        </row>
        <row r="4143">
          <cell r="I4143" t="str">
            <v>Ex NV demonstrators gross profit p.u.</v>
          </cell>
          <cell r="O4143"/>
          <cell r="P4143" t="str">
            <v>310-3077R</v>
          </cell>
          <cell r="Q4143" t="str">
            <v>Used Vehicle</v>
          </cell>
          <cell r="R4143" t="str">
            <v>Used VehicleEx NV demonstrators gross profit p.u.</v>
          </cell>
          <cell r="S4143"/>
          <cell r="T4143"/>
          <cell r="U4143"/>
        </row>
        <row r="4144">
          <cell r="I4144" t="str">
            <v>Other Income per NV unit</v>
          </cell>
          <cell r="O4144"/>
          <cell r="P4144" t="str">
            <v>200-3077RD</v>
          </cell>
          <cell r="Q4144" t="str">
            <v>New Vehicle</v>
          </cell>
          <cell r="R4144" t="str">
            <v>New VehicleOther Income per NV unit</v>
          </cell>
          <cell r="S4144"/>
          <cell r="T4144"/>
          <cell r="U4144"/>
        </row>
        <row r="4145">
          <cell r="I4145" t="str">
            <v>Other Income per NV unit</v>
          </cell>
          <cell r="O4145"/>
          <cell r="P4145" t="str">
            <v>400-3077RD</v>
          </cell>
          <cell r="Q4145" t="str">
            <v>New Vehicle</v>
          </cell>
          <cell r="R4145" t="str">
            <v>New VehicleOther Income per NV unit</v>
          </cell>
          <cell r="S4145"/>
          <cell r="T4145"/>
          <cell r="U4145"/>
        </row>
        <row r="4146">
          <cell r="I4146" t="str">
            <v>Other Income per NV unit</v>
          </cell>
          <cell r="O4146"/>
          <cell r="P4146" t="str">
            <v>300-3077RD</v>
          </cell>
          <cell r="Q4146" t="str">
            <v>New Vehicle</v>
          </cell>
          <cell r="R4146" t="str">
            <v>New VehicleOther Income per NV unit</v>
          </cell>
          <cell r="S4146"/>
          <cell r="T4146"/>
          <cell r="U4146"/>
        </row>
        <row r="4147">
          <cell r="I4147" t="str">
            <v>Other Overheads as % of Total Gross Profit</v>
          </cell>
          <cell r="O4147"/>
          <cell r="P4147" t="str">
            <v>170-3077R</v>
          </cell>
          <cell r="Q4147" t="str">
            <v>Admin &amp; Other</v>
          </cell>
          <cell r="R4147" t="str">
            <v>Admin &amp; OtherOther Overheads as % of Total Gross Profit</v>
          </cell>
          <cell r="S4147"/>
          <cell r="T4147"/>
          <cell r="U4147"/>
        </row>
        <row r="4148">
          <cell r="I4148" t="str">
            <v>Ex NV demonstrators gross profit p.u.</v>
          </cell>
          <cell r="O4148"/>
          <cell r="P4148" t="str">
            <v>110-3077RD</v>
          </cell>
          <cell r="Q4148" t="str">
            <v>Used Vehicle</v>
          </cell>
          <cell r="R4148" t="str">
            <v>Used VehicleEx NV demonstrators gross profit p.u.</v>
          </cell>
          <cell r="S4148"/>
          <cell r="T4148"/>
          <cell r="U4148"/>
        </row>
        <row r="4149">
          <cell r="I4149" t="str">
            <v>Other Income per NV unit</v>
          </cell>
          <cell r="O4149"/>
          <cell r="P4149" t="str">
            <v>100-3078R</v>
          </cell>
          <cell r="Q4149" t="str">
            <v>New Vehicle</v>
          </cell>
          <cell r="R4149" t="str">
            <v>New VehicleOther Income per NV unit</v>
          </cell>
          <cell r="S4149"/>
          <cell r="T4149"/>
          <cell r="U4149"/>
        </row>
        <row r="4150">
          <cell r="I4150" t="str">
            <v>Ex NV demonstrators gross profit p.u.</v>
          </cell>
          <cell r="O4150"/>
          <cell r="P4150" t="str">
            <v>210-3077RD</v>
          </cell>
          <cell r="Q4150" t="str">
            <v>Used Vehicle</v>
          </cell>
          <cell r="R4150" t="str">
            <v>Used VehicleEx NV demonstrators gross profit p.u.</v>
          </cell>
          <cell r="S4150"/>
          <cell r="T4150"/>
          <cell r="U4150"/>
        </row>
        <row r="4151">
          <cell r="I4151" t="str">
            <v>Ex NV demonstrators gross profit p.u.</v>
          </cell>
          <cell r="O4151"/>
          <cell r="P4151" t="str">
            <v>410-3077RD</v>
          </cell>
          <cell r="Q4151" t="str">
            <v>Used Vehicle</v>
          </cell>
          <cell r="R4151" t="str">
            <v>Used VehicleEx NV demonstrators gross profit p.u.</v>
          </cell>
          <cell r="S4151"/>
          <cell r="T4151"/>
          <cell r="U4151"/>
        </row>
        <row r="4152">
          <cell r="I4152" t="str">
            <v>Ex NV demonstrators gross profit p.u.</v>
          </cell>
          <cell r="O4152"/>
          <cell r="P4152" t="str">
            <v>310-3077RD</v>
          </cell>
          <cell r="Q4152" t="str">
            <v>Used Vehicle</v>
          </cell>
          <cell r="R4152" t="str">
            <v>Used VehicleEx NV demonstrators gross profit p.u.</v>
          </cell>
          <cell r="S4152"/>
          <cell r="T4152"/>
          <cell r="U4152"/>
        </row>
        <row r="4153">
          <cell r="I4153" t="str">
            <v>Other Income per NV unit</v>
          </cell>
          <cell r="O4153"/>
          <cell r="P4153" t="str">
            <v>200-3078R</v>
          </cell>
          <cell r="Q4153" t="str">
            <v>New Vehicle</v>
          </cell>
          <cell r="R4153" t="str">
            <v>New VehicleOther Income per NV unit</v>
          </cell>
          <cell r="S4153"/>
          <cell r="T4153"/>
          <cell r="U4153"/>
        </row>
        <row r="4154">
          <cell r="I4154" t="str">
            <v>Other Income per NV unit</v>
          </cell>
          <cell r="O4154"/>
          <cell r="P4154" t="str">
            <v>400-3078R</v>
          </cell>
          <cell r="Q4154" t="str">
            <v>New Vehicle</v>
          </cell>
          <cell r="R4154" t="str">
            <v>New VehicleOther Income per NV unit</v>
          </cell>
          <cell r="S4154"/>
          <cell r="T4154"/>
          <cell r="U4154"/>
        </row>
        <row r="4155">
          <cell r="I4155" t="str">
            <v>Other Income per NV unit</v>
          </cell>
          <cell r="O4155"/>
          <cell r="P4155" t="str">
            <v>300-3078R</v>
          </cell>
          <cell r="Q4155" t="str">
            <v>New Vehicle</v>
          </cell>
          <cell r="R4155" t="str">
            <v>New VehicleOther Income per NV unit</v>
          </cell>
          <cell r="S4155"/>
          <cell r="T4155"/>
          <cell r="U4155"/>
        </row>
        <row r="4156">
          <cell r="I4156" t="str">
            <v>Other Overheads as % of Total Gross Profit</v>
          </cell>
          <cell r="O4156"/>
          <cell r="P4156" t="str">
            <v>170-3077RD</v>
          </cell>
          <cell r="Q4156" t="str">
            <v>Admin &amp; Other</v>
          </cell>
          <cell r="R4156" t="str">
            <v>Admin &amp; OtherOther Overheads as % of Total Gross Profit</v>
          </cell>
          <cell r="S4156"/>
          <cell r="T4156"/>
          <cell r="U4156"/>
        </row>
        <row r="4157">
          <cell r="I4157" t="str">
            <v>Ex NV demonstrators gross profit p.u.</v>
          </cell>
          <cell r="O4157"/>
          <cell r="P4157" t="str">
            <v>110-3078R</v>
          </cell>
          <cell r="Q4157" t="str">
            <v>Used Vehicle</v>
          </cell>
          <cell r="R4157" t="str">
            <v>Used VehicleEx NV demonstrators gross profit p.u.</v>
          </cell>
          <cell r="S4157"/>
          <cell r="T4157"/>
          <cell r="U4157"/>
        </row>
        <row r="4158">
          <cell r="I4158" t="str">
            <v>Other Income per NV unit</v>
          </cell>
          <cell r="O4158"/>
          <cell r="P4158" t="str">
            <v>100-3080R</v>
          </cell>
          <cell r="Q4158" t="str">
            <v>New Vehicle</v>
          </cell>
          <cell r="R4158" t="str">
            <v>New VehicleOther Income per NV unit</v>
          </cell>
          <cell r="S4158"/>
          <cell r="T4158"/>
          <cell r="U4158"/>
        </row>
        <row r="4159">
          <cell r="I4159" t="str">
            <v>Ex NV demonstrators gross profit p.u.</v>
          </cell>
          <cell r="O4159"/>
          <cell r="P4159" t="str">
            <v>210-3078R</v>
          </cell>
          <cell r="Q4159" t="str">
            <v>Used Vehicle</v>
          </cell>
          <cell r="R4159" t="str">
            <v>Used VehicleEx NV demonstrators gross profit p.u.</v>
          </cell>
          <cell r="S4159"/>
          <cell r="T4159"/>
          <cell r="U4159"/>
        </row>
        <row r="4160">
          <cell r="I4160" t="str">
            <v>Ex NV demonstrators gross profit p.u.</v>
          </cell>
          <cell r="O4160"/>
          <cell r="P4160" t="str">
            <v>410-3078R</v>
          </cell>
          <cell r="Q4160" t="str">
            <v>Used Vehicle</v>
          </cell>
          <cell r="R4160" t="str">
            <v>Used VehicleEx NV demonstrators gross profit p.u.</v>
          </cell>
          <cell r="S4160"/>
          <cell r="T4160"/>
          <cell r="U4160"/>
        </row>
        <row r="4161">
          <cell r="I4161" t="str">
            <v>Ex NV demonstrators gross profit p.u.</v>
          </cell>
          <cell r="O4161"/>
          <cell r="P4161" t="str">
            <v>310-3078R</v>
          </cell>
          <cell r="Q4161" t="str">
            <v>Used Vehicle</v>
          </cell>
          <cell r="R4161" t="str">
            <v>Used VehicleEx NV demonstrators gross profit p.u.</v>
          </cell>
          <cell r="S4161"/>
          <cell r="T4161"/>
          <cell r="U4161"/>
        </row>
        <row r="4162">
          <cell r="I4162" t="str">
            <v>Other Income per NV unit</v>
          </cell>
          <cell r="O4162"/>
          <cell r="P4162" t="str">
            <v>400-3080R</v>
          </cell>
          <cell r="Q4162" t="str">
            <v>New Vehicle</v>
          </cell>
          <cell r="R4162" t="str">
            <v>New VehicleOther Income per NV unit</v>
          </cell>
          <cell r="S4162"/>
          <cell r="T4162"/>
          <cell r="U4162"/>
        </row>
        <row r="4163">
          <cell r="I4163" t="str">
            <v>Other Income per NV unit</v>
          </cell>
          <cell r="O4163"/>
          <cell r="P4163" t="str">
            <v>300-3080R</v>
          </cell>
          <cell r="Q4163" t="str">
            <v>New Vehicle</v>
          </cell>
          <cell r="R4163" t="str">
            <v>New VehicleOther Income per NV unit</v>
          </cell>
          <cell r="S4163"/>
          <cell r="T4163"/>
          <cell r="U4163"/>
        </row>
        <row r="4164">
          <cell r="I4164" t="str">
            <v>Other Income per NV unit</v>
          </cell>
          <cell r="O4164"/>
          <cell r="P4164" t="str">
            <v>200-3080R</v>
          </cell>
          <cell r="Q4164" t="str">
            <v>New Vehicle</v>
          </cell>
          <cell r="R4164" t="str">
            <v>New VehicleOther Income per NV unit</v>
          </cell>
          <cell r="S4164"/>
          <cell r="T4164"/>
          <cell r="U4164"/>
        </row>
        <row r="4165">
          <cell r="I4165" t="str">
            <v>Other Overheads as % of Total Gross Profit</v>
          </cell>
          <cell r="O4165"/>
          <cell r="P4165" t="str">
            <v>170-3078R</v>
          </cell>
          <cell r="Q4165" t="str">
            <v>Admin &amp; Other</v>
          </cell>
          <cell r="R4165" t="str">
            <v>Admin &amp; OtherOther Overheads as % of Total Gross Profit</v>
          </cell>
          <cell r="S4165"/>
          <cell r="T4165"/>
          <cell r="U4165"/>
        </row>
        <row r="4166">
          <cell r="I4166" t="str">
            <v>Ex NV demonstrators gross profit p.u.</v>
          </cell>
          <cell r="O4166"/>
          <cell r="P4166" t="str">
            <v>100-3078RD</v>
          </cell>
          <cell r="Q4166" t="str">
            <v>Used Vehicle</v>
          </cell>
          <cell r="R4166" t="str">
            <v>Used VehicleEx NV demonstrators gross profit p.u.</v>
          </cell>
          <cell r="S4166"/>
          <cell r="T4166"/>
          <cell r="U4166"/>
        </row>
        <row r="4167">
          <cell r="I4167" t="str">
            <v>Ex NV demonstrators gross profit p.u.</v>
          </cell>
          <cell r="O4167"/>
          <cell r="P4167" t="str">
            <v>110-3078RD</v>
          </cell>
          <cell r="Q4167" t="str">
            <v>Used Vehicle</v>
          </cell>
          <cell r="R4167" t="str">
            <v>Used VehicleEx NV demonstrators gross profit p.u.</v>
          </cell>
          <cell r="S4167"/>
          <cell r="T4167"/>
          <cell r="U4167"/>
        </row>
        <row r="4168">
          <cell r="I4168" t="str">
            <v>Ex NV demonstrators gross profit p.u.</v>
          </cell>
          <cell r="O4168"/>
          <cell r="P4168" t="str">
            <v>200-3078RD</v>
          </cell>
          <cell r="Q4168" t="str">
            <v>Used Vehicle</v>
          </cell>
          <cell r="R4168" t="str">
            <v>Used VehicleEx NV demonstrators gross profit p.u.</v>
          </cell>
          <cell r="S4168"/>
          <cell r="T4168"/>
          <cell r="U4168"/>
        </row>
        <row r="4169">
          <cell r="I4169" t="str">
            <v>Ex NV demonstrators gross profit p.u.</v>
          </cell>
          <cell r="O4169"/>
          <cell r="P4169" t="str">
            <v>210-3078RD</v>
          </cell>
          <cell r="Q4169" t="str">
            <v>Used Vehicle</v>
          </cell>
          <cell r="R4169" t="str">
            <v>Used VehicleEx NV demonstrators gross profit p.u.</v>
          </cell>
          <cell r="S4169"/>
          <cell r="T4169"/>
          <cell r="U4169"/>
        </row>
        <row r="4170">
          <cell r="I4170" t="str">
            <v>Ex NV demonstrators gross profit p.u.</v>
          </cell>
          <cell r="O4170"/>
          <cell r="P4170" t="str">
            <v>400-3078RD</v>
          </cell>
          <cell r="Q4170" t="str">
            <v>Used Vehicle</v>
          </cell>
          <cell r="R4170" t="str">
            <v>Used VehicleEx NV demonstrators gross profit p.u.</v>
          </cell>
          <cell r="S4170"/>
          <cell r="T4170"/>
          <cell r="U4170"/>
        </row>
        <row r="4171">
          <cell r="I4171" t="str">
            <v>Ex NV demonstrators gross profit p.u.</v>
          </cell>
          <cell r="O4171"/>
          <cell r="P4171" t="str">
            <v>410-3078RD</v>
          </cell>
          <cell r="Q4171" t="str">
            <v>Used Vehicle</v>
          </cell>
          <cell r="R4171" t="str">
            <v>Used VehicleEx NV demonstrators gross profit p.u.</v>
          </cell>
          <cell r="S4171"/>
          <cell r="T4171"/>
          <cell r="U4171"/>
        </row>
        <row r="4172">
          <cell r="I4172" t="str">
            <v>Ex NV demonstrators gross profit p.u.</v>
          </cell>
          <cell r="O4172"/>
          <cell r="P4172" t="str">
            <v>300-3078RD</v>
          </cell>
          <cell r="Q4172" t="str">
            <v>Used Vehicle</v>
          </cell>
          <cell r="R4172" t="str">
            <v>Used VehicleEx NV demonstrators gross profit p.u.</v>
          </cell>
          <cell r="S4172"/>
          <cell r="T4172"/>
          <cell r="U4172"/>
        </row>
        <row r="4173">
          <cell r="I4173" t="str">
            <v>Ex NV demonstrators gross profit p.u.</v>
          </cell>
          <cell r="O4173"/>
          <cell r="P4173" t="str">
            <v>310-3078RD</v>
          </cell>
          <cell r="Q4173" t="str">
            <v>Used Vehicle</v>
          </cell>
          <cell r="R4173" t="str">
            <v>Used VehicleEx NV demonstrators gross profit p.u.</v>
          </cell>
          <cell r="S4173"/>
          <cell r="T4173"/>
          <cell r="U4173"/>
        </row>
        <row r="4174">
          <cell r="I4174" t="str">
            <v>Other Income per NV unit</v>
          </cell>
          <cell r="O4174"/>
          <cell r="P4174" t="str">
            <v>100-3080RD</v>
          </cell>
          <cell r="Q4174" t="str">
            <v>New Vehicle</v>
          </cell>
          <cell r="R4174" t="str">
            <v>New VehicleOther Income per NV unit</v>
          </cell>
          <cell r="S4174"/>
          <cell r="T4174"/>
          <cell r="U4174"/>
        </row>
        <row r="4175">
          <cell r="I4175" t="str">
            <v>Ex NV demonstrators gross profit p.u.</v>
          </cell>
          <cell r="O4175"/>
          <cell r="P4175" t="str">
            <v>110-3080R</v>
          </cell>
          <cell r="Q4175" t="str">
            <v>Used Vehicle</v>
          </cell>
          <cell r="R4175" t="str">
            <v>Used VehicleEx NV demonstrators gross profit p.u.</v>
          </cell>
          <cell r="S4175"/>
          <cell r="T4175"/>
          <cell r="U4175"/>
        </row>
        <row r="4176">
          <cell r="I4176" t="str">
            <v>Ex NV demonstrators gross profit p.u.</v>
          </cell>
          <cell r="O4176"/>
          <cell r="P4176" t="str">
            <v>410-3080R</v>
          </cell>
          <cell r="Q4176" t="str">
            <v>Used Vehicle</v>
          </cell>
          <cell r="R4176" t="str">
            <v>Used VehicleEx NV demonstrators gross profit p.u.</v>
          </cell>
          <cell r="S4176"/>
          <cell r="T4176"/>
          <cell r="U4176"/>
        </row>
        <row r="4177">
          <cell r="I4177" t="str">
            <v>Ex NV demonstrators gross profit p.u.</v>
          </cell>
          <cell r="O4177"/>
          <cell r="P4177" t="str">
            <v>310-3080R</v>
          </cell>
          <cell r="Q4177" t="str">
            <v>Used Vehicle</v>
          </cell>
          <cell r="R4177" t="str">
            <v>Used VehicleEx NV demonstrators gross profit p.u.</v>
          </cell>
          <cell r="S4177"/>
          <cell r="T4177"/>
          <cell r="U4177"/>
        </row>
        <row r="4178">
          <cell r="I4178" t="str">
            <v>Ex NV demonstrators gross profit p.u.</v>
          </cell>
          <cell r="O4178"/>
          <cell r="P4178" t="str">
            <v>210-3080R</v>
          </cell>
          <cell r="Q4178" t="str">
            <v>Used Vehicle</v>
          </cell>
          <cell r="R4178" t="str">
            <v>Used VehicleEx NV demonstrators gross profit p.u.</v>
          </cell>
          <cell r="S4178"/>
          <cell r="T4178"/>
          <cell r="U4178"/>
        </row>
        <row r="4179">
          <cell r="I4179" t="str">
            <v>Other Income per NV unit</v>
          </cell>
          <cell r="O4179"/>
          <cell r="P4179" t="str">
            <v>200-3080RD</v>
          </cell>
          <cell r="Q4179" t="str">
            <v>New Vehicle</v>
          </cell>
          <cell r="R4179" t="str">
            <v>New VehicleOther Income per NV unit</v>
          </cell>
          <cell r="S4179"/>
          <cell r="T4179"/>
          <cell r="U4179"/>
        </row>
        <row r="4180">
          <cell r="I4180" t="str">
            <v>Other Income per NV unit</v>
          </cell>
          <cell r="O4180"/>
          <cell r="P4180" t="str">
            <v>400-3080RD</v>
          </cell>
          <cell r="Q4180" t="str">
            <v>New Vehicle</v>
          </cell>
          <cell r="R4180" t="str">
            <v>New VehicleOther Income per NV unit</v>
          </cell>
          <cell r="S4180"/>
          <cell r="T4180"/>
          <cell r="U4180"/>
        </row>
        <row r="4181">
          <cell r="I4181" t="str">
            <v>Other Income per NV unit</v>
          </cell>
          <cell r="O4181"/>
          <cell r="P4181" t="str">
            <v>300-3080RD</v>
          </cell>
          <cell r="Q4181" t="str">
            <v>New Vehicle</v>
          </cell>
          <cell r="R4181" t="str">
            <v>New VehicleOther Income per NV unit</v>
          </cell>
          <cell r="S4181"/>
          <cell r="T4181"/>
          <cell r="U4181"/>
        </row>
        <row r="4182">
          <cell r="I4182" t="str">
            <v>Ex NV demonstrators gross profit p.u.</v>
          </cell>
          <cell r="O4182"/>
          <cell r="P4182" t="str">
            <v>110-3080RD</v>
          </cell>
          <cell r="Q4182" t="str">
            <v>Used Vehicle</v>
          </cell>
          <cell r="R4182" t="str">
            <v>Used VehicleEx NV demonstrators gross profit p.u.</v>
          </cell>
          <cell r="S4182"/>
          <cell r="T4182"/>
          <cell r="U4182"/>
        </row>
        <row r="4183">
          <cell r="I4183" t="str">
            <v>Retail Gross p.u.</v>
          </cell>
          <cell r="O4183"/>
          <cell r="P4183" t="str">
            <v>112-3082R</v>
          </cell>
          <cell r="Q4183" t="str">
            <v>LEX New Vehicle</v>
          </cell>
          <cell r="R4183" t="str">
            <v>LEX New VehicleRetail Gross p.u.</v>
          </cell>
          <cell r="S4183"/>
          <cell r="T4183"/>
          <cell r="U4183"/>
        </row>
        <row r="4184">
          <cell r="I4184" t="str">
            <v>Ex NV demonstrators gross profit p.u.</v>
          </cell>
          <cell r="O4184"/>
          <cell r="P4184" t="str">
            <v>210-3080RD</v>
          </cell>
          <cell r="Q4184" t="str">
            <v>Used Vehicle</v>
          </cell>
          <cell r="R4184" t="str">
            <v>Used VehicleEx NV demonstrators gross profit p.u.</v>
          </cell>
          <cell r="S4184"/>
          <cell r="T4184"/>
          <cell r="U4184"/>
        </row>
        <row r="4185">
          <cell r="I4185" t="str">
            <v>Ex NV demonstrators gross profit p.u.</v>
          </cell>
          <cell r="O4185"/>
          <cell r="P4185" t="str">
            <v>410-3080RD</v>
          </cell>
          <cell r="Q4185" t="str">
            <v>Used Vehicle</v>
          </cell>
          <cell r="R4185" t="str">
            <v>Used VehicleEx NV demonstrators gross profit p.u.</v>
          </cell>
          <cell r="S4185"/>
          <cell r="T4185"/>
          <cell r="U4185"/>
        </row>
        <row r="4186">
          <cell r="I4186" t="str">
            <v>Ex NV demonstrators gross profit p.u.</v>
          </cell>
          <cell r="O4186"/>
          <cell r="P4186" t="str">
            <v>310-3080RD</v>
          </cell>
          <cell r="Q4186" t="str">
            <v>Used Vehicle</v>
          </cell>
          <cell r="R4186" t="str">
            <v>Used VehicleEx NV demonstrators gross profit p.u.</v>
          </cell>
          <cell r="S4186"/>
          <cell r="T4186"/>
          <cell r="U4186"/>
        </row>
        <row r="4187">
          <cell r="I4187" t="str">
            <v>Retail Gross p.u.</v>
          </cell>
          <cell r="O4187"/>
          <cell r="P4187" t="str">
            <v>112-3082rd</v>
          </cell>
          <cell r="Q4187" t="str">
            <v>LEX New Vehicle</v>
          </cell>
          <cell r="R4187" t="str">
            <v>LEX New VehicleRetail Gross p.u.</v>
          </cell>
          <cell r="S4187"/>
          <cell r="T4187"/>
          <cell r="U4187"/>
        </row>
        <row r="4188">
          <cell r="I4188" t="str">
            <v>Other Income per NV unit</v>
          </cell>
          <cell r="O4188"/>
          <cell r="P4188" t="str">
            <v>100-3083R</v>
          </cell>
          <cell r="Q4188" t="str">
            <v>New Vehicle</v>
          </cell>
          <cell r="R4188" t="str">
            <v>New VehicleOther Income per NV unit</v>
          </cell>
          <cell r="S4188"/>
          <cell r="T4188"/>
          <cell r="U4188"/>
        </row>
        <row r="4189">
          <cell r="I4189" t="str">
            <v>Other Income per NV unit</v>
          </cell>
          <cell r="O4189"/>
          <cell r="P4189" t="str">
            <v>400-3083R</v>
          </cell>
          <cell r="Q4189" t="str">
            <v>New Vehicle</v>
          </cell>
          <cell r="R4189" t="str">
            <v>New VehicleOther Income per NV unit</v>
          </cell>
          <cell r="S4189"/>
          <cell r="T4189"/>
          <cell r="U4189"/>
        </row>
        <row r="4190">
          <cell r="I4190" t="str">
            <v>Other Income per NV unit</v>
          </cell>
          <cell r="O4190"/>
          <cell r="P4190" t="str">
            <v>300-3083R</v>
          </cell>
          <cell r="Q4190" t="str">
            <v>New Vehicle</v>
          </cell>
          <cell r="R4190" t="str">
            <v>New VehicleOther Income per NV unit</v>
          </cell>
          <cell r="S4190"/>
          <cell r="T4190"/>
          <cell r="U4190"/>
        </row>
        <row r="4191">
          <cell r="I4191" t="str">
            <v>Other Income per NV unit</v>
          </cell>
          <cell r="O4191"/>
          <cell r="P4191" t="str">
            <v>200-3083R</v>
          </cell>
          <cell r="Q4191" t="str">
            <v>New Vehicle</v>
          </cell>
          <cell r="R4191" t="str">
            <v>New VehicleOther Income per NV unit</v>
          </cell>
          <cell r="S4191"/>
          <cell r="T4191"/>
          <cell r="U4191"/>
        </row>
        <row r="4192">
          <cell r="I4192" t="str">
            <v>Ex NV demonstrators gross profit p.u.</v>
          </cell>
          <cell r="O4192"/>
          <cell r="P4192" t="str">
            <v>110-3083R</v>
          </cell>
          <cell r="Q4192" t="str">
            <v>Used Vehicle</v>
          </cell>
          <cell r="R4192" t="str">
            <v>Used VehicleEx NV demonstrators gross profit p.u.</v>
          </cell>
          <cell r="S4192"/>
          <cell r="T4192"/>
          <cell r="U4192"/>
        </row>
        <row r="4193">
          <cell r="I4193" t="str">
            <v>Other Income per NV unit</v>
          </cell>
          <cell r="O4193"/>
          <cell r="P4193" t="str">
            <v>100-3083RD</v>
          </cell>
          <cell r="Q4193" t="str">
            <v>New Vehicle</v>
          </cell>
          <cell r="R4193" t="str">
            <v>New VehicleOther Income per NV unit</v>
          </cell>
          <cell r="S4193"/>
          <cell r="T4193"/>
          <cell r="U4193"/>
        </row>
        <row r="4194">
          <cell r="I4194" t="str">
            <v>Ex NV demonstrators gross profit p.u.</v>
          </cell>
          <cell r="O4194"/>
          <cell r="P4194" t="str">
            <v>410-3083R</v>
          </cell>
          <cell r="Q4194" t="str">
            <v>Used Vehicle</v>
          </cell>
          <cell r="R4194" t="str">
            <v>Used VehicleEx NV demonstrators gross profit p.u.</v>
          </cell>
          <cell r="S4194"/>
          <cell r="T4194"/>
          <cell r="U4194"/>
        </row>
        <row r="4195">
          <cell r="I4195" t="str">
            <v>Ex NV demonstrators gross profit p.u.</v>
          </cell>
          <cell r="O4195"/>
          <cell r="P4195" t="str">
            <v>310-3083R</v>
          </cell>
          <cell r="Q4195" t="str">
            <v>Used Vehicle</v>
          </cell>
          <cell r="R4195" t="str">
            <v>Used VehicleEx NV demonstrators gross profit p.u.</v>
          </cell>
          <cell r="S4195"/>
          <cell r="T4195"/>
          <cell r="U4195"/>
        </row>
        <row r="4196">
          <cell r="I4196" t="str">
            <v>Ex NV demonstrators gross profit p.u.</v>
          </cell>
          <cell r="O4196"/>
          <cell r="P4196" t="str">
            <v>210-3083R</v>
          </cell>
          <cell r="Q4196" t="str">
            <v>Used Vehicle</v>
          </cell>
          <cell r="R4196" t="str">
            <v>Used VehicleEx NV demonstrators gross profit p.u.</v>
          </cell>
          <cell r="S4196"/>
          <cell r="T4196"/>
          <cell r="U4196"/>
        </row>
        <row r="4197">
          <cell r="I4197" t="str">
            <v>Other Income per NV unit</v>
          </cell>
          <cell r="O4197"/>
          <cell r="P4197" t="str">
            <v>200-3083RD</v>
          </cell>
          <cell r="Q4197" t="str">
            <v>New Vehicle</v>
          </cell>
          <cell r="R4197" t="str">
            <v>New VehicleOther Income per NV unit</v>
          </cell>
          <cell r="S4197"/>
          <cell r="T4197"/>
          <cell r="U4197"/>
        </row>
        <row r="4198">
          <cell r="I4198" t="str">
            <v>Other Income per NV unit</v>
          </cell>
          <cell r="O4198"/>
          <cell r="P4198" t="str">
            <v>400-3083RD</v>
          </cell>
          <cell r="Q4198" t="str">
            <v>New Vehicle</v>
          </cell>
          <cell r="R4198" t="str">
            <v>New VehicleOther Income per NV unit</v>
          </cell>
          <cell r="S4198"/>
          <cell r="T4198"/>
          <cell r="U4198"/>
        </row>
        <row r="4199">
          <cell r="I4199" t="str">
            <v>Other Income per NV unit</v>
          </cell>
          <cell r="O4199"/>
          <cell r="P4199" t="str">
            <v>300-3083RD</v>
          </cell>
          <cell r="Q4199" t="str">
            <v>New Vehicle</v>
          </cell>
          <cell r="R4199" t="str">
            <v>New VehicleOther Income per NV unit</v>
          </cell>
          <cell r="S4199"/>
          <cell r="T4199"/>
          <cell r="U4199"/>
        </row>
        <row r="4200">
          <cell r="I4200" t="str">
            <v>Ex NV demonstrators gross profit p.u.</v>
          </cell>
          <cell r="O4200"/>
          <cell r="P4200" t="str">
            <v>110-3083RD</v>
          </cell>
          <cell r="Q4200" t="str">
            <v>Used Vehicle</v>
          </cell>
          <cell r="R4200" t="str">
            <v>Used VehicleEx NV demonstrators gross profit p.u.</v>
          </cell>
          <cell r="S4200"/>
          <cell r="T4200"/>
          <cell r="U4200"/>
        </row>
        <row r="4201">
          <cell r="I4201" t="str">
            <v>Other Income per NV unit</v>
          </cell>
          <cell r="O4201"/>
          <cell r="P4201" t="str">
            <v>100-3085R</v>
          </cell>
          <cell r="Q4201" t="str">
            <v>New Vehicle</v>
          </cell>
          <cell r="R4201" t="str">
            <v>New VehicleOther Income per NV unit</v>
          </cell>
          <cell r="S4201"/>
          <cell r="T4201"/>
          <cell r="U4201"/>
        </row>
        <row r="4202">
          <cell r="I4202" t="str">
            <v>Ex NV demonstrators gross profit p.u.</v>
          </cell>
          <cell r="O4202"/>
          <cell r="P4202" t="str">
            <v>210-3083RD</v>
          </cell>
          <cell r="Q4202" t="str">
            <v>Used Vehicle</v>
          </cell>
          <cell r="R4202" t="str">
            <v>Used VehicleEx NV demonstrators gross profit p.u.</v>
          </cell>
          <cell r="S4202"/>
          <cell r="T4202"/>
          <cell r="U4202"/>
        </row>
        <row r="4203">
          <cell r="I4203" t="str">
            <v>Ex NV demonstrators gross profit p.u.</v>
          </cell>
          <cell r="O4203"/>
          <cell r="P4203" t="str">
            <v>410-3083RD</v>
          </cell>
          <cell r="Q4203" t="str">
            <v>Used Vehicle</v>
          </cell>
          <cell r="R4203" t="str">
            <v>Used VehicleEx NV demonstrators gross profit p.u.</v>
          </cell>
          <cell r="S4203"/>
          <cell r="T4203"/>
          <cell r="U4203"/>
        </row>
        <row r="4204">
          <cell r="I4204" t="str">
            <v>Ex NV demonstrators gross profit p.u.</v>
          </cell>
          <cell r="O4204"/>
          <cell r="P4204" t="str">
            <v>310-3083RD</v>
          </cell>
          <cell r="Q4204" t="str">
            <v>Used Vehicle</v>
          </cell>
          <cell r="R4204" t="str">
            <v>Used VehicleEx NV demonstrators gross profit p.u.</v>
          </cell>
          <cell r="S4204"/>
          <cell r="T4204"/>
          <cell r="U4204"/>
        </row>
        <row r="4205">
          <cell r="I4205" t="str">
            <v>Other Income per NV unit</v>
          </cell>
          <cell r="O4205"/>
          <cell r="P4205" t="str">
            <v>400-3085R</v>
          </cell>
          <cell r="Q4205" t="str">
            <v>New Vehicle</v>
          </cell>
          <cell r="R4205" t="str">
            <v>New VehicleOther Income per NV unit</v>
          </cell>
          <cell r="S4205"/>
          <cell r="T4205"/>
          <cell r="U4205"/>
        </row>
        <row r="4206">
          <cell r="I4206" t="str">
            <v>Other Income per NV unit</v>
          </cell>
          <cell r="O4206"/>
          <cell r="P4206" t="str">
            <v>300-3085R</v>
          </cell>
          <cell r="Q4206" t="str">
            <v>New Vehicle</v>
          </cell>
          <cell r="R4206" t="str">
            <v>New VehicleOther Income per NV unit</v>
          </cell>
          <cell r="S4206"/>
          <cell r="T4206"/>
          <cell r="U4206"/>
        </row>
        <row r="4207">
          <cell r="I4207" t="str">
            <v>Other Income per NV unit</v>
          </cell>
          <cell r="O4207"/>
          <cell r="P4207" t="str">
            <v>200-3085R</v>
          </cell>
          <cell r="Q4207" t="str">
            <v>New Vehicle</v>
          </cell>
          <cell r="R4207" t="str">
            <v>New VehicleOther Income per NV unit</v>
          </cell>
          <cell r="S4207"/>
          <cell r="T4207"/>
          <cell r="U4207"/>
        </row>
        <row r="4208">
          <cell r="I4208" t="str">
            <v>Ex NV demonstrators gross profit p.u.</v>
          </cell>
          <cell r="O4208"/>
          <cell r="P4208" t="str">
            <v>110-3085R</v>
          </cell>
          <cell r="Q4208" t="str">
            <v>Used Vehicle</v>
          </cell>
          <cell r="R4208" t="str">
            <v>Used VehicleEx NV demonstrators gross profit p.u.</v>
          </cell>
          <cell r="S4208"/>
          <cell r="T4208"/>
          <cell r="U4208"/>
        </row>
        <row r="4209">
          <cell r="I4209" t="str">
            <v>Other Income per NV unit</v>
          </cell>
          <cell r="O4209"/>
          <cell r="P4209" t="str">
            <v>100-3085RD</v>
          </cell>
          <cell r="Q4209" t="str">
            <v>New Vehicle</v>
          </cell>
          <cell r="R4209" t="str">
            <v>New VehicleOther Income per NV unit</v>
          </cell>
          <cell r="S4209"/>
          <cell r="T4209"/>
          <cell r="U4209"/>
        </row>
        <row r="4210">
          <cell r="I4210" t="str">
            <v>Ex NV demonstrators gross profit p.u.</v>
          </cell>
          <cell r="O4210"/>
          <cell r="P4210" t="str">
            <v>410-3085R</v>
          </cell>
          <cell r="Q4210" t="str">
            <v>Used Vehicle</v>
          </cell>
          <cell r="R4210" t="str">
            <v>Used VehicleEx NV demonstrators gross profit p.u.</v>
          </cell>
          <cell r="S4210"/>
          <cell r="T4210"/>
          <cell r="U4210"/>
        </row>
        <row r="4211">
          <cell r="I4211" t="str">
            <v>Ex NV demonstrators gross profit p.u.</v>
          </cell>
          <cell r="O4211"/>
          <cell r="P4211" t="str">
            <v>310-3085R</v>
          </cell>
          <cell r="Q4211" t="str">
            <v>Used Vehicle</v>
          </cell>
          <cell r="R4211" t="str">
            <v>Used VehicleEx NV demonstrators gross profit p.u.</v>
          </cell>
          <cell r="S4211"/>
          <cell r="T4211"/>
          <cell r="U4211"/>
        </row>
        <row r="4212">
          <cell r="I4212" t="str">
            <v>Other Income per NV unit</v>
          </cell>
          <cell r="O4212"/>
          <cell r="P4212" t="str">
            <v>200-3085RD</v>
          </cell>
          <cell r="Q4212" t="str">
            <v>New Vehicle</v>
          </cell>
          <cell r="R4212" t="str">
            <v>New VehicleOther Income per NV unit</v>
          </cell>
          <cell r="S4212"/>
          <cell r="T4212"/>
          <cell r="U4212"/>
        </row>
        <row r="4213">
          <cell r="I4213" t="str">
            <v>Other Income per NV unit</v>
          </cell>
          <cell r="O4213"/>
          <cell r="P4213" t="str">
            <v>400-3085RD</v>
          </cell>
          <cell r="Q4213" t="str">
            <v>New Vehicle</v>
          </cell>
          <cell r="R4213" t="str">
            <v>New VehicleOther Income per NV unit</v>
          </cell>
          <cell r="S4213"/>
          <cell r="T4213"/>
          <cell r="U4213"/>
        </row>
        <row r="4214">
          <cell r="I4214" t="str">
            <v>Other Income per NV unit</v>
          </cell>
          <cell r="O4214"/>
          <cell r="P4214" t="str">
            <v>300-3085RD</v>
          </cell>
          <cell r="Q4214" t="str">
            <v>New Vehicle</v>
          </cell>
          <cell r="R4214" t="str">
            <v>New VehicleOther Income per NV unit</v>
          </cell>
          <cell r="S4214"/>
          <cell r="T4214"/>
          <cell r="U4214"/>
        </row>
        <row r="4215">
          <cell r="I4215" t="str">
            <v>Ex NV demonstrators gross profit p.u.</v>
          </cell>
          <cell r="O4215"/>
          <cell r="P4215" t="str">
            <v>210-3085R</v>
          </cell>
          <cell r="Q4215" t="str">
            <v>Used Vehicle</v>
          </cell>
          <cell r="R4215" t="str">
            <v>Used VehicleEx NV demonstrators gross profit p.u.</v>
          </cell>
          <cell r="S4215"/>
          <cell r="T4215"/>
          <cell r="U4215"/>
        </row>
        <row r="4216">
          <cell r="I4216" t="str">
            <v>Ex NV demonstrators gross profit p.u.</v>
          </cell>
          <cell r="O4216"/>
          <cell r="P4216" t="str">
            <v>110-3085RD</v>
          </cell>
          <cell r="Q4216" t="str">
            <v>Used Vehicle</v>
          </cell>
          <cell r="R4216" t="str">
            <v>Used VehicleEx NV demonstrators gross profit p.u.</v>
          </cell>
          <cell r="S4216"/>
          <cell r="T4216"/>
          <cell r="U4216"/>
        </row>
        <row r="4217">
          <cell r="I4217" t="str">
            <v>Other Income per NV unit</v>
          </cell>
          <cell r="O4217"/>
          <cell r="P4217" t="str">
            <v>100-3087R</v>
          </cell>
          <cell r="Q4217" t="str">
            <v>New Vehicle</v>
          </cell>
          <cell r="R4217" t="str">
            <v>New VehicleOther Income per NV unit</v>
          </cell>
          <cell r="S4217"/>
          <cell r="T4217"/>
          <cell r="U4217"/>
        </row>
        <row r="4218">
          <cell r="I4218" t="str">
            <v>Ex NV demonstrators gross profit p.u.</v>
          </cell>
          <cell r="O4218"/>
          <cell r="P4218" t="str">
            <v>210-3085RD</v>
          </cell>
          <cell r="Q4218" t="str">
            <v>Used Vehicle</v>
          </cell>
          <cell r="R4218" t="str">
            <v>Used VehicleEx NV demonstrators gross profit p.u.</v>
          </cell>
          <cell r="S4218"/>
          <cell r="T4218"/>
          <cell r="U4218"/>
        </row>
        <row r="4219">
          <cell r="I4219" t="str">
            <v>Ex NV demonstrators gross profit p.u.</v>
          </cell>
          <cell r="O4219"/>
          <cell r="P4219" t="str">
            <v>410-3085RD</v>
          </cell>
          <cell r="Q4219" t="str">
            <v>Used Vehicle</v>
          </cell>
          <cell r="R4219" t="str">
            <v>Used VehicleEx NV demonstrators gross profit p.u.</v>
          </cell>
          <cell r="S4219"/>
          <cell r="T4219"/>
          <cell r="U4219"/>
        </row>
        <row r="4220">
          <cell r="I4220" t="str">
            <v>Ex NV demonstrators gross profit p.u.</v>
          </cell>
          <cell r="O4220"/>
          <cell r="P4220" t="str">
            <v>310-3085RD</v>
          </cell>
          <cell r="Q4220" t="str">
            <v>Used Vehicle</v>
          </cell>
          <cell r="R4220" t="str">
            <v>Used VehicleEx NV demonstrators gross profit p.u.</v>
          </cell>
          <cell r="S4220"/>
          <cell r="T4220"/>
          <cell r="U4220"/>
        </row>
        <row r="4221">
          <cell r="I4221" t="str">
            <v>Other Income per NV unit</v>
          </cell>
          <cell r="O4221"/>
          <cell r="P4221" t="str">
            <v>400-3087R</v>
          </cell>
          <cell r="Q4221" t="str">
            <v>New Vehicle</v>
          </cell>
          <cell r="R4221" t="str">
            <v>New VehicleOther Income per NV unit</v>
          </cell>
          <cell r="S4221"/>
          <cell r="T4221"/>
          <cell r="U4221"/>
        </row>
        <row r="4222">
          <cell r="I4222" t="str">
            <v>Other Income per NV unit</v>
          </cell>
          <cell r="O4222"/>
          <cell r="P4222" t="str">
            <v>300-3087R</v>
          </cell>
          <cell r="Q4222" t="str">
            <v>New Vehicle</v>
          </cell>
          <cell r="R4222" t="str">
            <v>New VehicleOther Income per NV unit</v>
          </cell>
          <cell r="S4222"/>
          <cell r="T4222"/>
          <cell r="U4222"/>
        </row>
        <row r="4223">
          <cell r="I4223" t="str">
            <v>Other Income per NV unit</v>
          </cell>
          <cell r="O4223"/>
          <cell r="P4223" t="str">
            <v>200-3087R</v>
          </cell>
          <cell r="Q4223" t="str">
            <v>New Vehicle</v>
          </cell>
          <cell r="R4223" t="str">
            <v>New VehicleOther Income per NV unit</v>
          </cell>
          <cell r="S4223"/>
          <cell r="T4223"/>
          <cell r="U4223"/>
        </row>
        <row r="4224">
          <cell r="I4224" t="str">
            <v>Ex NV demonstrators gross profit p.u.</v>
          </cell>
          <cell r="O4224"/>
          <cell r="P4224" t="str">
            <v>110-3087R</v>
          </cell>
          <cell r="Q4224" t="str">
            <v>Used Vehicle</v>
          </cell>
          <cell r="R4224" t="str">
            <v>Used VehicleEx NV demonstrators gross profit p.u.</v>
          </cell>
          <cell r="S4224"/>
          <cell r="T4224"/>
          <cell r="U4224"/>
        </row>
        <row r="4225">
          <cell r="I4225" t="str">
            <v>Other Income per NV unit</v>
          </cell>
          <cell r="O4225"/>
          <cell r="P4225" t="str">
            <v>100-3087RD</v>
          </cell>
          <cell r="Q4225" t="str">
            <v>New Vehicle</v>
          </cell>
          <cell r="R4225" t="str">
            <v>New VehicleOther Income per NV unit</v>
          </cell>
          <cell r="S4225"/>
          <cell r="T4225"/>
          <cell r="U4225"/>
        </row>
        <row r="4226">
          <cell r="I4226" t="str">
            <v>Ex NV demonstrators gross profit p.u.</v>
          </cell>
          <cell r="O4226"/>
          <cell r="P4226" t="str">
            <v>410-3087R</v>
          </cell>
          <cell r="Q4226" t="str">
            <v>Used Vehicle</v>
          </cell>
          <cell r="R4226" t="str">
            <v>Used VehicleEx NV demonstrators gross profit p.u.</v>
          </cell>
          <cell r="S4226"/>
          <cell r="T4226"/>
          <cell r="U4226"/>
        </row>
        <row r="4227">
          <cell r="I4227" t="str">
            <v>Ex NV demonstrators gross profit p.u.</v>
          </cell>
          <cell r="O4227"/>
          <cell r="P4227" t="str">
            <v>310-3087R</v>
          </cell>
          <cell r="Q4227" t="str">
            <v>Used Vehicle</v>
          </cell>
          <cell r="R4227" t="str">
            <v>Used VehicleEx NV demonstrators gross profit p.u.</v>
          </cell>
          <cell r="S4227"/>
          <cell r="T4227"/>
          <cell r="U4227"/>
        </row>
        <row r="4228">
          <cell r="I4228" t="str">
            <v>Ex NV demonstrators gross profit p.u.</v>
          </cell>
          <cell r="O4228"/>
          <cell r="P4228" t="str">
            <v>210-3087R</v>
          </cell>
          <cell r="Q4228" t="str">
            <v>Used Vehicle</v>
          </cell>
          <cell r="R4228" t="str">
            <v>Used VehicleEx NV demonstrators gross profit p.u.</v>
          </cell>
          <cell r="S4228"/>
          <cell r="T4228"/>
          <cell r="U4228"/>
        </row>
        <row r="4229">
          <cell r="I4229" t="str">
            <v>Other Income per NV unit</v>
          </cell>
          <cell r="O4229"/>
          <cell r="P4229" t="str">
            <v>200-3087RD</v>
          </cell>
          <cell r="Q4229" t="str">
            <v>New Vehicle</v>
          </cell>
          <cell r="R4229" t="str">
            <v>New VehicleOther Income per NV unit</v>
          </cell>
          <cell r="S4229"/>
          <cell r="T4229"/>
          <cell r="U4229"/>
        </row>
        <row r="4230">
          <cell r="I4230" t="str">
            <v>Other Income per NV unit</v>
          </cell>
          <cell r="O4230"/>
          <cell r="P4230" t="str">
            <v>400-3087RD</v>
          </cell>
          <cell r="Q4230" t="str">
            <v>New Vehicle</v>
          </cell>
          <cell r="R4230" t="str">
            <v>New VehicleOther Income per NV unit</v>
          </cell>
          <cell r="S4230"/>
          <cell r="T4230"/>
          <cell r="U4230"/>
        </row>
        <row r="4231">
          <cell r="I4231" t="str">
            <v>Other Income per NV unit</v>
          </cell>
          <cell r="O4231"/>
          <cell r="P4231" t="str">
            <v>300-3087RD</v>
          </cell>
          <cell r="Q4231" t="str">
            <v>New Vehicle</v>
          </cell>
          <cell r="R4231" t="str">
            <v>New VehicleOther Income per NV unit</v>
          </cell>
          <cell r="S4231"/>
          <cell r="T4231"/>
          <cell r="U4231"/>
        </row>
        <row r="4232">
          <cell r="I4232" t="str">
            <v>Ex NV demonstrators gross profit p.u.</v>
          </cell>
          <cell r="O4232"/>
          <cell r="P4232" t="str">
            <v>110-3087RD</v>
          </cell>
          <cell r="Q4232" t="str">
            <v>Used Vehicle</v>
          </cell>
          <cell r="R4232" t="str">
            <v>Used VehicleEx NV demonstrators gross profit p.u.</v>
          </cell>
          <cell r="S4232"/>
          <cell r="T4232"/>
          <cell r="U4232"/>
        </row>
        <row r="4233">
          <cell r="I4233" t="str">
            <v>Other Income per NV unit</v>
          </cell>
          <cell r="O4233"/>
          <cell r="P4233" t="str">
            <v>100-3088R</v>
          </cell>
          <cell r="Q4233" t="str">
            <v>New Vehicle</v>
          </cell>
          <cell r="R4233" t="str">
            <v>New VehicleOther Income per NV unit</v>
          </cell>
          <cell r="S4233"/>
          <cell r="T4233"/>
          <cell r="U4233"/>
        </row>
        <row r="4234">
          <cell r="I4234" t="str">
            <v>Ex NV demonstrators gross profit p.u.</v>
          </cell>
          <cell r="O4234"/>
          <cell r="P4234" t="str">
            <v>210-3087RD</v>
          </cell>
          <cell r="Q4234" t="str">
            <v>Used Vehicle</v>
          </cell>
          <cell r="R4234" t="str">
            <v>Used VehicleEx NV demonstrators gross profit p.u.</v>
          </cell>
          <cell r="S4234"/>
          <cell r="T4234"/>
          <cell r="U4234"/>
        </row>
        <row r="4235">
          <cell r="I4235" t="str">
            <v>Ex NV demonstrators gross profit p.u.</v>
          </cell>
          <cell r="O4235"/>
          <cell r="P4235" t="str">
            <v>410-3087RD</v>
          </cell>
          <cell r="Q4235" t="str">
            <v>Used Vehicle</v>
          </cell>
          <cell r="R4235" t="str">
            <v>Used VehicleEx NV demonstrators gross profit p.u.</v>
          </cell>
          <cell r="S4235"/>
          <cell r="T4235"/>
          <cell r="U4235"/>
        </row>
        <row r="4236">
          <cell r="I4236" t="str">
            <v>Ex NV demonstrators gross profit p.u.</v>
          </cell>
          <cell r="O4236"/>
          <cell r="P4236" t="str">
            <v>310-3087RD</v>
          </cell>
          <cell r="Q4236" t="str">
            <v>Used Vehicle</v>
          </cell>
          <cell r="R4236" t="str">
            <v>Used VehicleEx NV demonstrators gross profit p.u.</v>
          </cell>
          <cell r="S4236"/>
          <cell r="T4236"/>
          <cell r="U4236"/>
        </row>
        <row r="4237">
          <cell r="I4237" t="str">
            <v>Other Income per NV unit</v>
          </cell>
          <cell r="O4237"/>
          <cell r="P4237" t="str">
            <v>400-3088R</v>
          </cell>
          <cell r="Q4237" t="str">
            <v>New Vehicle</v>
          </cell>
          <cell r="R4237" t="str">
            <v>New VehicleOther Income per NV unit</v>
          </cell>
          <cell r="S4237"/>
          <cell r="T4237"/>
          <cell r="U4237"/>
        </row>
        <row r="4238">
          <cell r="I4238" t="str">
            <v>Other Income per NV unit</v>
          </cell>
          <cell r="O4238"/>
          <cell r="P4238" t="str">
            <v>300-3088R</v>
          </cell>
          <cell r="Q4238" t="str">
            <v>New Vehicle</v>
          </cell>
          <cell r="R4238" t="str">
            <v>New VehicleOther Income per NV unit</v>
          </cell>
          <cell r="S4238"/>
          <cell r="T4238"/>
          <cell r="U4238"/>
        </row>
        <row r="4239">
          <cell r="I4239" t="str">
            <v>Other Income per NV unit</v>
          </cell>
          <cell r="O4239"/>
          <cell r="P4239" t="str">
            <v>200-3088R</v>
          </cell>
          <cell r="Q4239" t="str">
            <v>New Vehicle</v>
          </cell>
          <cell r="R4239" t="str">
            <v>New VehicleOther Income per NV unit</v>
          </cell>
          <cell r="S4239"/>
          <cell r="T4239"/>
          <cell r="U4239"/>
        </row>
        <row r="4240">
          <cell r="I4240" t="str">
            <v>Ex NV demonstrators gross profit p.u.</v>
          </cell>
          <cell r="O4240"/>
          <cell r="P4240" t="str">
            <v>110-3088R</v>
          </cell>
          <cell r="Q4240" t="str">
            <v>Used Vehicle</v>
          </cell>
          <cell r="R4240" t="str">
            <v>Used VehicleEx NV demonstrators gross profit p.u.</v>
          </cell>
          <cell r="S4240"/>
          <cell r="T4240"/>
          <cell r="U4240"/>
        </row>
        <row r="4241">
          <cell r="I4241" t="str">
            <v>Other Income per NV unit</v>
          </cell>
          <cell r="O4241"/>
          <cell r="P4241" t="str">
            <v>100-3088RD</v>
          </cell>
          <cell r="Q4241" t="str">
            <v>New Vehicle</v>
          </cell>
          <cell r="R4241" t="str">
            <v>New VehicleOther Income per NV unit</v>
          </cell>
          <cell r="S4241"/>
          <cell r="T4241"/>
          <cell r="U4241"/>
        </row>
        <row r="4242">
          <cell r="I4242" t="str">
            <v>Ex NV demonstrators gross profit p.u.</v>
          </cell>
          <cell r="O4242"/>
          <cell r="P4242" t="str">
            <v>410-3088R</v>
          </cell>
          <cell r="Q4242" t="str">
            <v>Used Vehicle</v>
          </cell>
          <cell r="R4242" t="str">
            <v>Used VehicleEx NV demonstrators gross profit p.u.</v>
          </cell>
          <cell r="S4242"/>
          <cell r="T4242"/>
          <cell r="U4242"/>
        </row>
        <row r="4243">
          <cell r="I4243" t="str">
            <v>Ex NV demonstrators gross profit p.u.</v>
          </cell>
          <cell r="O4243"/>
          <cell r="P4243" t="str">
            <v>310-3088R</v>
          </cell>
          <cell r="Q4243" t="str">
            <v>Used Vehicle</v>
          </cell>
          <cell r="R4243" t="str">
            <v>Used VehicleEx NV demonstrators gross profit p.u.</v>
          </cell>
          <cell r="S4243"/>
          <cell r="T4243"/>
          <cell r="U4243"/>
        </row>
        <row r="4244">
          <cell r="I4244" t="str">
            <v>Other Income per NV unit</v>
          </cell>
          <cell r="O4244"/>
          <cell r="P4244" t="str">
            <v>200-3088RD</v>
          </cell>
          <cell r="Q4244" t="str">
            <v>New Vehicle</v>
          </cell>
          <cell r="R4244" t="str">
            <v>New VehicleOther Income per NV unit</v>
          </cell>
          <cell r="S4244"/>
          <cell r="T4244"/>
          <cell r="U4244"/>
        </row>
        <row r="4245">
          <cell r="I4245" t="str">
            <v>Other Income per NV unit</v>
          </cell>
          <cell r="O4245"/>
          <cell r="P4245" t="str">
            <v>400-3088RD</v>
          </cell>
          <cell r="Q4245" t="str">
            <v>New Vehicle</v>
          </cell>
          <cell r="R4245" t="str">
            <v>New VehicleOther Income per NV unit</v>
          </cell>
          <cell r="S4245"/>
          <cell r="T4245"/>
          <cell r="U4245"/>
        </row>
        <row r="4246">
          <cell r="I4246" t="str">
            <v>Other Income per NV unit</v>
          </cell>
          <cell r="O4246"/>
          <cell r="P4246" t="str">
            <v>300-3088RD</v>
          </cell>
          <cell r="Q4246" t="str">
            <v>New Vehicle</v>
          </cell>
          <cell r="R4246" t="str">
            <v>New VehicleOther Income per NV unit</v>
          </cell>
          <cell r="S4246"/>
          <cell r="T4246"/>
          <cell r="U4246"/>
        </row>
        <row r="4247">
          <cell r="I4247" t="str">
            <v>Ex NV demonstrators gross profit p.u.</v>
          </cell>
          <cell r="O4247"/>
          <cell r="P4247" t="str">
            <v>210-3088R</v>
          </cell>
          <cell r="Q4247" t="str">
            <v>Used Vehicle</v>
          </cell>
          <cell r="R4247" t="str">
            <v>Used VehicleEx NV demonstrators gross profit p.u.</v>
          </cell>
          <cell r="S4247"/>
          <cell r="T4247"/>
          <cell r="U4247"/>
        </row>
        <row r="4248">
          <cell r="I4248" t="str">
            <v>Ex NV demonstrators gross profit p.u.</v>
          </cell>
          <cell r="O4248"/>
          <cell r="P4248" t="str">
            <v>110-3088RD</v>
          </cell>
          <cell r="Q4248" t="str">
            <v>Used Vehicle</v>
          </cell>
          <cell r="R4248" t="str">
            <v>Used VehicleEx NV demonstrators gross profit p.u.</v>
          </cell>
          <cell r="S4248"/>
          <cell r="T4248"/>
          <cell r="U4248"/>
        </row>
        <row r="4249">
          <cell r="I4249" t="str">
            <v>Other Income per NV unit</v>
          </cell>
          <cell r="O4249"/>
          <cell r="P4249" t="str">
            <v>100-3090R</v>
          </cell>
          <cell r="Q4249" t="str">
            <v>New Vehicle</v>
          </cell>
          <cell r="R4249" t="str">
            <v>New VehicleOther Income per NV unit</v>
          </cell>
          <cell r="S4249"/>
          <cell r="T4249"/>
          <cell r="U4249"/>
        </row>
        <row r="4250">
          <cell r="I4250" t="str">
            <v>Ex NV demonstrators gross profit p.u.</v>
          </cell>
          <cell r="O4250"/>
          <cell r="P4250" t="str">
            <v>210-3088RD</v>
          </cell>
          <cell r="Q4250" t="str">
            <v>Used Vehicle</v>
          </cell>
          <cell r="R4250" t="str">
            <v>Used VehicleEx NV demonstrators gross profit p.u.</v>
          </cell>
          <cell r="S4250"/>
          <cell r="T4250"/>
          <cell r="U4250"/>
        </row>
        <row r="4251">
          <cell r="I4251" t="str">
            <v>Ex NV demonstrators gross profit p.u.</v>
          </cell>
          <cell r="O4251"/>
          <cell r="P4251" t="str">
            <v>410-3088RD</v>
          </cell>
          <cell r="Q4251" t="str">
            <v>Used Vehicle</v>
          </cell>
          <cell r="R4251" t="str">
            <v>Used VehicleEx NV demonstrators gross profit p.u.</v>
          </cell>
          <cell r="S4251"/>
          <cell r="T4251"/>
          <cell r="U4251"/>
        </row>
        <row r="4252">
          <cell r="I4252" t="str">
            <v>Ex NV demonstrators gross profit p.u.</v>
          </cell>
          <cell r="O4252"/>
          <cell r="P4252" t="str">
            <v>310-3088RD</v>
          </cell>
          <cell r="Q4252" t="str">
            <v>Used Vehicle</v>
          </cell>
          <cell r="R4252" t="str">
            <v>Used VehicleEx NV demonstrators gross profit p.u.</v>
          </cell>
          <cell r="S4252"/>
          <cell r="T4252"/>
          <cell r="U4252"/>
        </row>
        <row r="4253">
          <cell r="I4253" t="str">
            <v>Other Income per NV unit</v>
          </cell>
          <cell r="O4253"/>
          <cell r="P4253" t="str">
            <v>400-3090R</v>
          </cell>
          <cell r="Q4253" t="str">
            <v>New Vehicle</v>
          </cell>
          <cell r="R4253" t="str">
            <v>New VehicleOther Income per NV unit</v>
          </cell>
          <cell r="S4253"/>
          <cell r="T4253"/>
          <cell r="U4253"/>
        </row>
        <row r="4254">
          <cell r="I4254" t="str">
            <v>Other Income per NV unit</v>
          </cell>
          <cell r="O4254"/>
          <cell r="P4254" t="str">
            <v>300-3090R</v>
          </cell>
          <cell r="Q4254" t="str">
            <v>New Vehicle</v>
          </cell>
          <cell r="R4254" t="str">
            <v>New VehicleOther Income per NV unit</v>
          </cell>
          <cell r="S4254"/>
          <cell r="T4254"/>
          <cell r="U4254"/>
        </row>
        <row r="4255">
          <cell r="I4255" t="str">
            <v>Other Income per NV unit</v>
          </cell>
          <cell r="O4255"/>
          <cell r="P4255" t="str">
            <v>200-3090R</v>
          </cell>
          <cell r="Q4255" t="str">
            <v>New Vehicle</v>
          </cell>
          <cell r="R4255" t="str">
            <v>New VehicleOther Income per NV unit</v>
          </cell>
          <cell r="S4255"/>
          <cell r="T4255"/>
          <cell r="U4255"/>
        </row>
        <row r="4256">
          <cell r="I4256" t="str">
            <v>Ex NV demonstrators gross profit p.u.</v>
          </cell>
          <cell r="O4256"/>
          <cell r="P4256" t="str">
            <v>110-3090R</v>
          </cell>
          <cell r="Q4256" t="str">
            <v>Used Vehicle</v>
          </cell>
          <cell r="R4256" t="str">
            <v>Used VehicleEx NV demonstrators gross profit p.u.</v>
          </cell>
          <cell r="S4256"/>
          <cell r="T4256"/>
          <cell r="U4256"/>
        </row>
        <row r="4257">
          <cell r="I4257" t="str">
            <v>Other Income per NV unit</v>
          </cell>
          <cell r="O4257"/>
          <cell r="P4257" t="str">
            <v>100-3090RD</v>
          </cell>
          <cell r="Q4257" t="str">
            <v>New Vehicle</v>
          </cell>
          <cell r="R4257" t="str">
            <v>New VehicleOther Income per NV unit</v>
          </cell>
          <cell r="S4257"/>
          <cell r="T4257"/>
          <cell r="U4257"/>
        </row>
        <row r="4258">
          <cell r="I4258" t="str">
            <v>Ex NV demonstrators gross profit p.u.</v>
          </cell>
          <cell r="O4258"/>
          <cell r="P4258" t="str">
            <v>410-3090R</v>
          </cell>
          <cell r="Q4258" t="str">
            <v>Used Vehicle</v>
          </cell>
          <cell r="R4258" t="str">
            <v>Used VehicleEx NV demonstrators gross profit p.u.</v>
          </cell>
          <cell r="S4258"/>
          <cell r="T4258"/>
          <cell r="U4258"/>
        </row>
        <row r="4259">
          <cell r="I4259" t="str">
            <v>Ex NV demonstrators gross profit p.u.</v>
          </cell>
          <cell r="O4259"/>
          <cell r="P4259" t="str">
            <v>310-3090R</v>
          </cell>
          <cell r="Q4259" t="str">
            <v>Used Vehicle</v>
          </cell>
          <cell r="R4259" t="str">
            <v>Used VehicleEx NV demonstrators gross profit p.u.</v>
          </cell>
          <cell r="S4259"/>
          <cell r="T4259"/>
          <cell r="U4259"/>
        </row>
        <row r="4260">
          <cell r="I4260" t="str">
            <v>Ex NV demonstrators gross profit p.u.</v>
          </cell>
          <cell r="O4260"/>
          <cell r="P4260" t="str">
            <v>210-3090R</v>
          </cell>
          <cell r="Q4260" t="str">
            <v>Used Vehicle</v>
          </cell>
          <cell r="R4260" t="str">
            <v>Used VehicleEx NV demonstrators gross profit p.u.</v>
          </cell>
          <cell r="S4260"/>
          <cell r="T4260"/>
          <cell r="U4260"/>
        </row>
        <row r="4261">
          <cell r="I4261" t="str">
            <v>Other Income per NV unit</v>
          </cell>
          <cell r="O4261"/>
          <cell r="P4261" t="str">
            <v>200-3090RD</v>
          </cell>
          <cell r="Q4261" t="str">
            <v>New Vehicle</v>
          </cell>
          <cell r="R4261" t="str">
            <v>New VehicleOther Income per NV unit</v>
          </cell>
          <cell r="S4261"/>
          <cell r="T4261"/>
          <cell r="U4261"/>
        </row>
        <row r="4262">
          <cell r="I4262" t="str">
            <v>Other Income per NV unit</v>
          </cell>
          <cell r="O4262"/>
          <cell r="P4262" t="str">
            <v>400-3090RD</v>
          </cell>
          <cell r="Q4262" t="str">
            <v>New Vehicle</v>
          </cell>
          <cell r="R4262" t="str">
            <v>New VehicleOther Income per NV unit</v>
          </cell>
          <cell r="S4262"/>
          <cell r="T4262"/>
          <cell r="U4262"/>
        </row>
        <row r="4263">
          <cell r="I4263" t="str">
            <v>Other Income per NV unit</v>
          </cell>
          <cell r="O4263"/>
          <cell r="P4263" t="str">
            <v>300-3090RD</v>
          </cell>
          <cell r="Q4263" t="str">
            <v>New Vehicle</v>
          </cell>
          <cell r="R4263" t="str">
            <v>New VehicleOther Income per NV unit</v>
          </cell>
          <cell r="S4263"/>
          <cell r="T4263"/>
          <cell r="U4263"/>
        </row>
        <row r="4264">
          <cell r="I4264" t="str">
            <v>Ex NV demonstrators gross profit p.u.</v>
          </cell>
          <cell r="O4264"/>
          <cell r="P4264" t="str">
            <v>110-3090RD</v>
          </cell>
          <cell r="Q4264" t="str">
            <v>Used Vehicle</v>
          </cell>
          <cell r="R4264" t="str">
            <v>Used VehicleEx NV demonstrators gross profit p.u.</v>
          </cell>
          <cell r="S4264"/>
          <cell r="T4264"/>
          <cell r="U4264"/>
        </row>
        <row r="4265">
          <cell r="I4265" t="str">
            <v>Other Income per NV unit</v>
          </cell>
          <cell r="O4265"/>
          <cell r="P4265" t="str">
            <v>100-3095R</v>
          </cell>
          <cell r="Q4265" t="str">
            <v>New Vehicle</v>
          </cell>
          <cell r="R4265" t="str">
            <v>New VehicleOther Income per NV unit</v>
          </cell>
          <cell r="S4265"/>
          <cell r="T4265"/>
          <cell r="U4265"/>
        </row>
        <row r="4266">
          <cell r="I4266" t="str">
            <v>Ex NV demonstrators gross profit p.u.</v>
          </cell>
          <cell r="O4266"/>
          <cell r="P4266" t="str">
            <v>210-3090RD</v>
          </cell>
          <cell r="Q4266" t="str">
            <v>Used Vehicle</v>
          </cell>
          <cell r="R4266" t="str">
            <v>Used VehicleEx NV demonstrators gross profit p.u.</v>
          </cell>
          <cell r="S4266"/>
          <cell r="T4266"/>
          <cell r="U4266"/>
        </row>
        <row r="4267">
          <cell r="I4267" t="str">
            <v>Ex NV demonstrators gross profit p.u.</v>
          </cell>
          <cell r="O4267"/>
          <cell r="P4267" t="str">
            <v>410-3090RD</v>
          </cell>
          <cell r="Q4267" t="str">
            <v>Used Vehicle</v>
          </cell>
          <cell r="R4267" t="str">
            <v>Used VehicleEx NV demonstrators gross profit p.u.</v>
          </cell>
          <cell r="S4267"/>
          <cell r="T4267"/>
          <cell r="U4267"/>
        </row>
        <row r="4268">
          <cell r="I4268" t="str">
            <v>Ex NV demonstrators gross profit p.u.</v>
          </cell>
          <cell r="O4268"/>
          <cell r="P4268" t="str">
            <v>310-3090RD</v>
          </cell>
          <cell r="Q4268" t="str">
            <v>Used Vehicle</v>
          </cell>
          <cell r="R4268" t="str">
            <v>Used VehicleEx NV demonstrators gross profit p.u.</v>
          </cell>
          <cell r="S4268"/>
          <cell r="T4268"/>
          <cell r="U4268"/>
        </row>
        <row r="4269">
          <cell r="I4269" t="str">
            <v>Other Income per NV unit</v>
          </cell>
          <cell r="O4269"/>
          <cell r="P4269" t="str">
            <v>400-3095R</v>
          </cell>
          <cell r="Q4269" t="str">
            <v>New Vehicle</v>
          </cell>
          <cell r="R4269" t="str">
            <v>New VehicleOther Income per NV unit</v>
          </cell>
          <cell r="S4269"/>
          <cell r="T4269"/>
          <cell r="U4269"/>
        </row>
        <row r="4270">
          <cell r="I4270" t="str">
            <v>Other Income per NV unit</v>
          </cell>
          <cell r="O4270"/>
          <cell r="P4270" t="str">
            <v>300-3095R</v>
          </cell>
          <cell r="Q4270" t="str">
            <v>New Vehicle</v>
          </cell>
          <cell r="R4270" t="str">
            <v>New VehicleOther Income per NV unit</v>
          </cell>
          <cell r="S4270"/>
          <cell r="T4270"/>
          <cell r="U4270"/>
        </row>
        <row r="4271">
          <cell r="I4271" t="str">
            <v>Other Income per NV unit</v>
          </cell>
          <cell r="O4271"/>
          <cell r="P4271" t="str">
            <v>200-3095R</v>
          </cell>
          <cell r="Q4271" t="str">
            <v>New Vehicle</v>
          </cell>
          <cell r="R4271" t="str">
            <v>New VehicleOther Income per NV unit</v>
          </cell>
          <cell r="S4271"/>
          <cell r="T4271"/>
          <cell r="U4271"/>
        </row>
        <row r="4272">
          <cell r="I4272" t="str">
            <v>Ex NV demonstrators gross profit p.u.</v>
          </cell>
          <cell r="O4272"/>
          <cell r="P4272" t="str">
            <v>110-3095R</v>
          </cell>
          <cell r="Q4272" t="str">
            <v>Used Vehicle</v>
          </cell>
          <cell r="R4272" t="str">
            <v>Used VehicleEx NV demonstrators gross profit p.u.</v>
          </cell>
          <cell r="S4272"/>
          <cell r="T4272"/>
          <cell r="U4272"/>
        </row>
        <row r="4273">
          <cell r="I4273" t="str">
            <v>Other Income per NV unit</v>
          </cell>
          <cell r="O4273"/>
          <cell r="P4273" t="str">
            <v>100-3095RD</v>
          </cell>
          <cell r="Q4273" t="str">
            <v>New Vehicle</v>
          </cell>
          <cell r="R4273" t="str">
            <v>New VehicleOther Income per NV unit</v>
          </cell>
          <cell r="S4273"/>
          <cell r="T4273"/>
          <cell r="U4273"/>
        </row>
        <row r="4274">
          <cell r="I4274" t="str">
            <v>Ex NV demonstrators gross profit p.u.</v>
          </cell>
          <cell r="O4274"/>
          <cell r="P4274" t="str">
            <v>410-3095R</v>
          </cell>
          <cell r="Q4274" t="str">
            <v>Used Vehicle</v>
          </cell>
          <cell r="R4274" t="str">
            <v>Used VehicleEx NV demonstrators gross profit p.u.</v>
          </cell>
          <cell r="S4274"/>
          <cell r="T4274"/>
          <cell r="U4274"/>
        </row>
        <row r="4275">
          <cell r="I4275" t="str">
            <v>Ex NV demonstrators gross profit p.u.</v>
          </cell>
          <cell r="O4275"/>
          <cell r="P4275" t="str">
            <v>310-3095R</v>
          </cell>
          <cell r="Q4275" t="str">
            <v>Used Vehicle</v>
          </cell>
          <cell r="R4275" t="str">
            <v>Used VehicleEx NV demonstrators gross profit p.u.</v>
          </cell>
          <cell r="S4275"/>
          <cell r="T4275"/>
          <cell r="U4275"/>
        </row>
        <row r="4276">
          <cell r="I4276" t="str">
            <v>Ex NV demonstrators gross profit p.u.</v>
          </cell>
          <cell r="O4276"/>
          <cell r="P4276" t="str">
            <v>210-3095R</v>
          </cell>
          <cell r="Q4276" t="str">
            <v>Used Vehicle</v>
          </cell>
          <cell r="R4276" t="str">
            <v>Used VehicleEx NV demonstrators gross profit p.u.</v>
          </cell>
          <cell r="S4276"/>
          <cell r="T4276"/>
          <cell r="U4276"/>
        </row>
        <row r="4277">
          <cell r="I4277" t="str">
            <v>Other Income per NV unit</v>
          </cell>
          <cell r="O4277"/>
          <cell r="P4277" t="str">
            <v>200-3095RD</v>
          </cell>
          <cell r="Q4277" t="str">
            <v>New Vehicle</v>
          </cell>
          <cell r="R4277" t="str">
            <v>New VehicleOther Income per NV unit</v>
          </cell>
          <cell r="S4277"/>
          <cell r="T4277"/>
          <cell r="U4277"/>
        </row>
        <row r="4278">
          <cell r="I4278" t="str">
            <v>Other Income per NV unit</v>
          </cell>
          <cell r="O4278"/>
          <cell r="P4278" t="str">
            <v>400-3095RD</v>
          </cell>
          <cell r="Q4278" t="str">
            <v>New Vehicle</v>
          </cell>
          <cell r="R4278" t="str">
            <v>New VehicleOther Income per NV unit</v>
          </cell>
          <cell r="S4278"/>
          <cell r="T4278"/>
          <cell r="U4278"/>
        </row>
        <row r="4279">
          <cell r="I4279" t="str">
            <v>Other Income per NV unit</v>
          </cell>
          <cell r="O4279"/>
          <cell r="P4279" t="str">
            <v>300-3095RD</v>
          </cell>
          <cell r="Q4279" t="str">
            <v>New Vehicle</v>
          </cell>
          <cell r="R4279" t="str">
            <v>New VehicleOther Income per NV unit</v>
          </cell>
          <cell r="S4279"/>
          <cell r="T4279"/>
          <cell r="U4279"/>
        </row>
        <row r="4280">
          <cell r="I4280" t="str">
            <v>Ex NV demonstrators gross profit p.u.</v>
          </cell>
          <cell r="O4280"/>
          <cell r="P4280" t="str">
            <v>110-3095RD</v>
          </cell>
          <cell r="Q4280" t="str">
            <v>Used Vehicle</v>
          </cell>
          <cell r="R4280" t="str">
            <v>Used VehicleEx NV demonstrators gross profit p.u.</v>
          </cell>
          <cell r="S4280"/>
          <cell r="T4280"/>
          <cell r="U4280"/>
        </row>
        <row r="4281">
          <cell r="I4281" t="str">
            <v>Other Income per NV unit</v>
          </cell>
          <cell r="O4281"/>
          <cell r="P4281" t="str">
            <v>100-3105R</v>
          </cell>
          <cell r="Q4281" t="str">
            <v>New Vehicle</v>
          </cell>
          <cell r="R4281" t="str">
            <v>New VehicleOther Income per NV unit</v>
          </cell>
          <cell r="S4281"/>
          <cell r="T4281"/>
          <cell r="U4281"/>
        </row>
        <row r="4282">
          <cell r="I4282" t="str">
            <v>Ex NV demonstrators gross profit p.u.</v>
          </cell>
          <cell r="O4282"/>
          <cell r="P4282" t="str">
            <v>210-3095RD</v>
          </cell>
          <cell r="Q4282" t="str">
            <v>Used Vehicle</v>
          </cell>
          <cell r="R4282" t="str">
            <v>Used VehicleEx NV demonstrators gross profit p.u.</v>
          </cell>
          <cell r="S4282"/>
          <cell r="T4282"/>
          <cell r="U4282"/>
        </row>
        <row r="4283">
          <cell r="I4283" t="str">
            <v>Ex NV demonstrators gross profit p.u.</v>
          </cell>
          <cell r="O4283"/>
          <cell r="P4283" t="str">
            <v>410-3095RD</v>
          </cell>
          <cell r="Q4283" t="str">
            <v>Used Vehicle</v>
          </cell>
          <cell r="R4283" t="str">
            <v>Used VehicleEx NV demonstrators gross profit p.u.</v>
          </cell>
          <cell r="S4283"/>
          <cell r="T4283"/>
          <cell r="U4283"/>
        </row>
        <row r="4284">
          <cell r="I4284" t="str">
            <v>Ex NV demonstrators gross profit p.u.</v>
          </cell>
          <cell r="O4284"/>
          <cell r="P4284" t="str">
            <v>310-3095RD</v>
          </cell>
          <cell r="Q4284" t="str">
            <v>Used Vehicle</v>
          </cell>
          <cell r="R4284" t="str">
            <v>Used VehicleEx NV demonstrators gross profit p.u.</v>
          </cell>
          <cell r="S4284"/>
          <cell r="T4284"/>
          <cell r="U4284"/>
        </row>
        <row r="4285">
          <cell r="I4285" t="str">
            <v>Other Income per NV unit</v>
          </cell>
          <cell r="O4285"/>
          <cell r="P4285" t="str">
            <v>400-3105R</v>
          </cell>
          <cell r="Q4285" t="str">
            <v>New Vehicle</v>
          </cell>
          <cell r="R4285" t="str">
            <v>New VehicleOther Income per NV unit</v>
          </cell>
          <cell r="S4285"/>
          <cell r="T4285"/>
          <cell r="U4285"/>
        </row>
        <row r="4286">
          <cell r="I4286" t="str">
            <v>Other Income per NV unit</v>
          </cell>
          <cell r="O4286"/>
          <cell r="P4286" t="str">
            <v>300-3105R</v>
          </cell>
          <cell r="Q4286" t="str">
            <v>New Vehicle</v>
          </cell>
          <cell r="R4286" t="str">
            <v>New VehicleOther Income per NV unit</v>
          </cell>
          <cell r="S4286"/>
          <cell r="T4286"/>
          <cell r="U4286"/>
        </row>
        <row r="4287">
          <cell r="I4287" t="str">
            <v>Other Income per NV unit</v>
          </cell>
          <cell r="O4287"/>
          <cell r="P4287" t="str">
            <v>200-3105R</v>
          </cell>
          <cell r="Q4287" t="str">
            <v>New Vehicle</v>
          </cell>
          <cell r="R4287" t="str">
            <v>New VehicleOther Income per NV unit</v>
          </cell>
          <cell r="S4287"/>
          <cell r="T4287"/>
          <cell r="U4287"/>
        </row>
        <row r="4288">
          <cell r="I4288" t="str">
            <v>Ex NV demonstrators gross profit p.u.</v>
          </cell>
          <cell r="O4288"/>
          <cell r="P4288" t="str">
            <v>110-3105R</v>
          </cell>
          <cell r="Q4288" t="str">
            <v>Used Vehicle</v>
          </cell>
          <cell r="R4288" t="str">
            <v>Used VehicleEx NV demonstrators gross profit p.u.</v>
          </cell>
          <cell r="S4288"/>
          <cell r="T4288"/>
          <cell r="U4288"/>
        </row>
        <row r="4289">
          <cell r="I4289" t="str">
            <v>Other Income per NV unit</v>
          </cell>
          <cell r="O4289"/>
          <cell r="P4289" t="str">
            <v>100-3105RD</v>
          </cell>
          <cell r="Q4289" t="str">
            <v>New Vehicle</v>
          </cell>
          <cell r="R4289" t="str">
            <v>New VehicleOther Income per NV unit</v>
          </cell>
          <cell r="S4289"/>
          <cell r="T4289"/>
          <cell r="U4289"/>
        </row>
        <row r="4290">
          <cell r="I4290" t="str">
            <v>Ex NV demonstrators gross profit p.u.</v>
          </cell>
          <cell r="O4290"/>
          <cell r="P4290" t="str">
            <v>410-3105R</v>
          </cell>
          <cell r="Q4290" t="str">
            <v>Used Vehicle</v>
          </cell>
          <cell r="R4290" t="str">
            <v>Used VehicleEx NV demonstrators gross profit p.u.</v>
          </cell>
          <cell r="S4290"/>
          <cell r="T4290"/>
          <cell r="U4290"/>
        </row>
        <row r="4291">
          <cell r="I4291" t="str">
            <v>Ex NV demonstrators gross profit p.u.</v>
          </cell>
          <cell r="O4291"/>
          <cell r="P4291" t="str">
            <v>310-3105R</v>
          </cell>
          <cell r="Q4291" t="str">
            <v>Used Vehicle</v>
          </cell>
          <cell r="R4291" t="str">
            <v>Used VehicleEx NV demonstrators gross profit p.u.</v>
          </cell>
          <cell r="S4291"/>
          <cell r="T4291"/>
          <cell r="U4291"/>
        </row>
        <row r="4292">
          <cell r="I4292" t="str">
            <v>Other Income per NV unit</v>
          </cell>
          <cell r="O4292"/>
          <cell r="P4292" t="str">
            <v>200-3105RD</v>
          </cell>
          <cell r="Q4292" t="str">
            <v>New Vehicle</v>
          </cell>
          <cell r="R4292" t="str">
            <v>New VehicleOther Income per NV unit</v>
          </cell>
          <cell r="S4292"/>
          <cell r="T4292"/>
          <cell r="U4292"/>
        </row>
        <row r="4293">
          <cell r="I4293" t="str">
            <v>Other Income per NV unit</v>
          </cell>
          <cell r="O4293"/>
          <cell r="P4293" t="str">
            <v>400-3105RD</v>
          </cell>
          <cell r="Q4293" t="str">
            <v>New Vehicle</v>
          </cell>
          <cell r="R4293" t="str">
            <v>New VehicleOther Income per NV unit</v>
          </cell>
          <cell r="S4293"/>
          <cell r="T4293"/>
          <cell r="U4293"/>
        </row>
        <row r="4294">
          <cell r="I4294" t="str">
            <v>Other Income per NV unit</v>
          </cell>
          <cell r="O4294"/>
          <cell r="P4294" t="str">
            <v>300-3105RD</v>
          </cell>
          <cell r="Q4294" t="str">
            <v>New Vehicle</v>
          </cell>
          <cell r="R4294" t="str">
            <v>New VehicleOther Income per NV unit</v>
          </cell>
          <cell r="S4294"/>
          <cell r="T4294"/>
          <cell r="U4294"/>
        </row>
        <row r="4295">
          <cell r="I4295" t="str">
            <v>Ex NV demonstrators gross profit p.u.</v>
          </cell>
          <cell r="O4295"/>
          <cell r="P4295" t="str">
            <v>210-3105R</v>
          </cell>
          <cell r="Q4295" t="str">
            <v>Used Vehicle</v>
          </cell>
          <cell r="R4295" t="str">
            <v>Used VehicleEx NV demonstrators gross profit p.u.</v>
          </cell>
          <cell r="S4295"/>
          <cell r="T4295"/>
          <cell r="U4295"/>
        </row>
        <row r="4296">
          <cell r="I4296" t="str">
            <v>Ex NV demonstrators gross profit p.u.</v>
          </cell>
          <cell r="O4296"/>
          <cell r="P4296" t="str">
            <v>110-3105RD</v>
          </cell>
          <cell r="Q4296" t="str">
            <v>Used Vehicle</v>
          </cell>
          <cell r="R4296" t="str">
            <v>Used VehicleEx NV demonstrators gross profit p.u.</v>
          </cell>
          <cell r="S4296"/>
          <cell r="T4296"/>
          <cell r="U4296"/>
        </row>
        <row r="4297">
          <cell r="I4297" t="str">
            <v>Other Income per NV unit</v>
          </cell>
          <cell r="O4297"/>
          <cell r="P4297" t="str">
            <v>100-3110R</v>
          </cell>
          <cell r="Q4297" t="str">
            <v>New Vehicle</v>
          </cell>
          <cell r="R4297" t="str">
            <v>New VehicleOther Income per NV unit</v>
          </cell>
          <cell r="S4297"/>
          <cell r="T4297"/>
          <cell r="U4297"/>
        </row>
        <row r="4298">
          <cell r="I4298" t="str">
            <v>Ex NV demonstrators gross profit p.u.</v>
          </cell>
          <cell r="O4298"/>
          <cell r="P4298" t="str">
            <v>210-3105RD</v>
          </cell>
          <cell r="Q4298" t="str">
            <v>Used Vehicle</v>
          </cell>
          <cell r="R4298" t="str">
            <v>Used VehicleEx NV demonstrators gross profit p.u.</v>
          </cell>
          <cell r="S4298"/>
          <cell r="T4298"/>
          <cell r="U4298"/>
        </row>
        <row r="4299">
          <cell r="I4299" t="str">
            <v>Ex NV demonstrators gross profit p.u.</v>
          </cell>
          <cell r="O4299"/>
          <cell r="P4299" t="str">
            <v>410-3105RD</v>
          </cell>
          <cell r="Q4299" t="str">
            <v>Used Vehicle</v>
          </cell>
          <cell r="R4299" t="str">
            <v>Used VehicleEx NV demonstrators gross profit p.u.</v>
          </cell>
          <cell r="S4299"/>
          <cell r="T4299"/>
          <cell r="U4299"/>
        </row>
        <row r="4300">
          <cell r="I4300" t="str">
            <v>Ex NV demonstrators gross profit p.u.</v>
          </cell>
          <cell r="O4300"/>
          <cell r="P4300" t="str">
            <v>310-3105RD</v>
          </cell>
          <cell r="Q4300" t="str">
            <v>Used Vehicle</v>
          </cell>
          <cell r="R4300" t="str">
            <v>Used VehicleEx NV demonstrators gross profit p.u.</v>
          </cell>
          <cell r="S4300"/>
          <cell r="T4300"/>
          <cell r="U4300"/>
        </row>
        <row r="4301">
          <cell r="I4301" t="str">
            <v>Other Income per NV unit</v>
          </cell>
          <cell r="O4301"/>
          <cell r="P4301" t="str">
            <v>200-3110R</v>
          </cell>
          <cell r="Q4301" t="str">
            <v>New Vehicle</v>
          </cell>
          <cell r="R4301" t="str">
            <v>New VehicleOther Income per NV unit</v>
          </cell>
          <cell r="S4301"/>
          <cell r="T4301"/>
          <cell r="U4301"/>
        </row>
        <row r="4302">
          <cell r="I4302" t="str">
            <v>Other Income per NV unit</v>
          </cell>
          <cell r="O4302"/>
          <cell r="P4302" t="str">
            <v>400-3110R</v>
          </cell>
          <cell r="Q4302" t="str">
            <v>New Vehicle</v>
          </cell>
          <cell r="R4302" t="str">
            <v>New VehicleOther Income per NV unit</v>
          </cell>
          <cell r="S4302"/>
          <cell r="T4302"/>
          <cell r="U4302"/>
        </row>
        <row r="4303">
          <cell r="I4303" t="str">
            <v>Other Income per NV unit</v>
          </cell>
          <cell r="O4303"/>
          <cell r="P4303" t="str">
            <v>300-3110R</v>
          </cell>
          <cell r="Q4303" t="str">
            <v>New Vehicle</v>
          </cell>
          <cell r="R4303" t="str">
            <v>New VehicleOther Income per NV unit</v>
          </cell>
          <cell r="S4303"/>
          <cell r="T4303"/>
          <cell r="U4303"/>
        </row>
        <row r="4304">
          <cell r="I4304" t="str">
            <v>Ex NV demonstrators gross profit p.u.</v>
          </cell>
          <cell r="O4304"/>
          <cell r="P4304" t="str">
            <v>110-3110R</v>
          </cell>
          <cell r="Q4304" t="str">
            <v>Used Vehicle</v>
          </cell>
          <cell r="R4304" t="str">
            <v>Used VehicleEx NV demonstrators gross profit p.u.</v>
          </cell>
          <cell r="S4304"/>
          <cell r="T4304"/>
          <cell r="U4304"/>
        </row>
        <row r="4305">
          <cell r="I4305" t="str">
            <v>Other Income per NV unit</v>
          </cell>
          <cell r="O4305"/>
          <cell r="P4305" t="str">
            <v>100-3110RD</v>
          </cell>
          <cell r="Q4305" t="str">
            <v>New Vehicle</v>
          </cell>
          <cell r="R4305" t="str">
            <v>New VehicleOther Income per NV unit</v>
          </cell>
          <cell r="S4305"/>
          <cell r="T4305"/>
          <cell r="U4305"/>
        </row>
        <row r="4306">
          <cell r="I4306" t="str">
            <v>Ex NV demonstrators gross profit p.u.</v>
          </cell>
          <cell r="O4306"/>
          <cell r="P4306" t="str">
            <v>210-3110R</v>
          </cell>
          <cell r="Q4306" t="str">
            <v>Used Vehicle</v>
          </cell>
          <cell r="R4306" t="str">
            <v>Used VehicleEx NV demonstrators gross profit p.u.</v>
          </cell>
          <cell r="S4306"/>
          <cell r="T4306"/>
          <cell r="U4306"/>
        </row>
        <row r="4307">
          <cell r="I4307" t="str">
            <v>Ex NV demonstrators gross profit p.u.</v>
          </cell>
          <cell r="O4307"/>
          <cell r="P4307" t="str">
            <v>410-3110R</v>
          </cell>
          <cell r="Q4307" t="str">
            <v>Used Vehicle</v>
          </cell>
          <cell r="R4307" t="str">
            <v>Used VehicleEx NV demonstrators gross profit p.u.</v>
          </cell>
          <cell r="S4307"/>
          <cell r="T4307"/>
          <cell r="U4307"/>
        </row>
        <row r="4308">
          <cell r="I4308" t="str">
            <v>Ex NV demonstrators gross profit p.u.</v>
          </cell>
          <cell r="O4308"/>
          <cell r="P4308" t="str">
            <v>310-3110R</v>
          </cell>
          <cell r="Q4308" t="str">
            <v>Used Vehicle</v>
          </cell>
          <cell r="R4308" t="str">
            <v>Used VehicleEx NV demonstrators gross profit p.u.</v>
          </cell>
          <cell r="S4308"/>
          <cell r="T4308"/>
          <cell r="U4308"/>
        </row>
        <row r="4309">
          <cell r="I4309" t="str">
            <v>Other Income per NV unit</v>
          </cell>
          <cell r="O4309"/>
          <cell r="P4309" t="str">
            <v>200-3110RD</v>
          </cell>
          <cell r="Q4309" t="str">
            <v>New Vehicle</v>
          </cell>
          <cell r="R4309" t="str">
            <v>New VehicleOther Income per NV unit</v>
          </cell>
          <cell r="S4309"/>
          <cell r="T4309"/>
          <cell r="U4309"/>
        </row>
        <row r="4310">
          <cell r="I4310" t="str">
            <v>Other Income per NV unit</v>
          </cell>
          <cell r="O4310"/>
          <cell r="P4310" t="str">
            <v>400-3110RD</v>
          </cell>
          <cell r="Q4310" t="str">
            <v>New Vehicle</v>
          </cell>
          <cell r="R4310" t="str">
            <v>New VehicleOther Income per NV unit</v>
          </cell>
          <cell r="S4310"/>
          <cell r="T4310"/>
          <cell r="U4310"/>
        </row>
        <row r="4311">
          <cell r="I4311" t="str">
            <v>Other Income per NV unit</v>
          </cell>
          <cell r="O4311"/>
          <cell r="P4311" t="str">
            <v>300-3110RD</v>
          </cell>
          <cell r="Q4311" t="str">
            <v>New Vehicle</v>
          </cell>
          <cell r="R4311" t="str">
            <v>New VehicleOther Income per NV unit</v>
          </cell>
          <cell r="S4311"/>
          <cell r="T4311"/>
          <cell r="U4311"/>
        </row>
        <row r="4312">
          <cell r="I4312" t="str">
            <v>Ex NV demonstrators gross profit p.u.</v>
          </cell>
          <cell r="O4312"/>
          <cell r="P4312" t="str">
            <v>110-3110RD</v>
          </cell>
          <cell r="Q4312" t="str">
            <v>Used Vehicle</v>
          </cell>
          <cell r="R4312" t="str">
            <v>Used VehicleEx NV demonstrators gross profit p.u.</v>
          </cell>
          <cell r="S4312"/>
          <cell r="T4312"/>
          <cell r="U4312"/>
        </row>
        <row r="4313">
          <cell r="I4313" t="str">
            <v>Other Income per NV unit</v>
          </cell>
          <cell r="O4313"/>
          <cell r="P4313" t="str">
            <v>100-3115R</v>
          </cell>
          <cell r="Q4313" t="str">
            <v>New Vehicle</v>
          </cell>
          <cell r="R4313" t="str">
            <v>New VehicleOther Income per NV unit</v>
          </cell>
          <cell r="S4313"/>
          <cell r="T4313"/>
          <cell r="U4313"/>
        </row>
        <row r="4314">
          <cell r="I4314" t="str">
            <v>Ex NV demonstrators gross profit p.u.</v>
          </cell>
          <cell r="O4314"/>
          <cell r="P4314" t="str">
            <v>210-3110RD</v>
          </cell>
          <cell r="Q4314" t="str">
            <v>Used Vehicle</v>
          </cell>
          <cell r="R4314" t="str">
            <v>Used VehicleEx NV demonstrators gross profit p.u.</v>
          </cell>
          <cell r="S4314"/>
          <cell r="T4314"/>
          <cell r="U4314"/>
        </row>
        <row r="4315">
          <cell r="I4315" t="str">
            <v>Ex NV demonstrators gross profit p.u.</v>
          </cell>
          <cell r="O4315"/>
          <cell r="P4315" t="str">
            <v>410-3110RD</v>
          </cell>
          <cell r="Q4315" t="str">
            <v>Used Vehicle</v>
          </cell>
          <cell r="R4315" t="str">
            <v>Used VehicleEx NV demonstrators gross profit p.u.</v>
          </cell>
          <cell r="S4315"/>
          <cell r="T4315"/>
          <cell r="U4315"/>
        </row>
        <row r="4316">
          <cell r="I4316" t="str">
            <v>Ex NV demonstrators gross profit p.u.</v>
          </cell>
          <cell r="O4316"/>
          <cell r="P4316" t="str">
            <v>310-3110RD</v>
          </cell>
          <cell r="Q4316" t="str">
            <v>Used Vehicle</v>
          </cell>
          <cell r="R4316" t="str">
            <v>Used VehicleEx NV demonstrators gross profit p.u.</v>
          </cell>
          <cell r="S4316"/>
          <cell r="T4316"/>
          <cell r="U4316"/>
        </row>
        <row r="4317">
          <cell r="I4317" t="str">
            <v>Other Income per NV unit</v>
          </cell>
          <cell r="O4317"/>
          <cell r="P4317" t="str">
            <v>200-3115R</v>
          </cell>
          <cell r="Q4317" t="str">
            <v>New Vehicle</v>
          </cell>
          <cell r="R4317" t="str">
            <v>New VehicleOther Income per NV unit</v>
          </cell>
          <cell r="S4317"/>
          <cell r="T4317"/>
          <cell r="U4317"/>
        </row>
        <row r="4318">
          <cell r="I4318" t="str">
            <v>Other Income per NV unit</v>
          </cell>
          <cell r="O4318"/>
          <cell r="P4318" t="str">
            <v>400-3115R</v>
          </cell>
          <cell r="Q4318" t="str">
            <v>New Vehicle</v>
          </cell>
          <cell r="R4318" t="str">
            <v>New VehicleOther Income per NV unit</v>
          </cell>
          <cell r="S4318"/>
          <cell r="T4318"/>
          <cell r="U4318"/>
        </row>
        <row r="4319">
          <cell r="I4319" t="str">
            <v>Other Income per NV unit</v>
          </cell>
          <cell r="O4319"/>
          <cell r="P4319" t="str">
            <v>300-3115R</v>
          </cell>
          <cell r="Q4319" t="str">
            <v>New Vehicle</v>
          </cell>
          <cell r="R4319" t="str">
            <v>New VehicleOther Income per NV unit</v>
          </cell>
          <cell r="S4319"/>
          <cell r="T4319"/>
          <cell r="U4319"/>
        </row>
        <row r="4320">
          <cell r="I4320" t="str">
            <v>Ex NV demonstrators gross profit p.u.</v>
          </cell>
          <cell r="O4320"/>
          <cell r="P4320" t="str">
            <v>110-3115R</v>
          </cell>
          <cell r="Q4320" t="str">
            <v>Used Vehicle</v>
          </cell>
          <cell r="R4320" t="str">
            <v>Used VehicleEx NV demonstrators gross profit p.u.</v>
          </cell>
          <cell r="S4320"/>
          <cell r="T4320"/>
          <cell r="U4320"/>
        </row>
        <row r="4321">
          <cell r="I4321" t="str">
            <v>Other Income per NV unit</v>
          </cell>
          <cell r="O4321"/>
          <cell r="P4321" t="str">
            <v>100-3115RD</v>
          </cell>
          <cell r="Q4321" t="str">
            <v>New Vehicle</v>
          </cell>
          <cell r="R4321" t="str">
            <v>New VehicleOther Income per NV unit</v>
          </cell>
          <cell r="S4321"/>
          <cell r="T4321"/>
          <cell r="U4321"/>
        </row>
        <row r="4322">
          <cell r="I4322" t="str">
            <v>Ex NV demonstrators gross profit p.u.</v>
          </cell>
          <cell r="O4322"/>
          <cell r="P4322" t="str">
            <v>210-3115R</v>
          </cell>
          <cell r="Q4322" t="str">
            <v>Used Vehicle</v>
          </cell>
          <cell r="R4322" t="str">
            <v>Used VehicleEx NV demonstrators gross profit p.u.</v>
          </cell>
          <cell r="S4322"/>
          <cell r="T4322"/>
          <cell r="U4322"/>
        </row>
        <row r="4323">
          <cell r="I4323" t="str">
            <v>Ex NV demonstrators gross profit p.u.</v>
          </cell>
          <cell r="O4323"/>
          <cell r="P4323" t="str">
            <v>410-3115R</v>
          </cell>
          <cell r="Q4323" t="str">
            <v>Used Vehicle</v>
          </cell>
          <cell r="R4323" t="str">
            <v>Used VehicleEx NV demonstrators gross profit p.u.</v>
          </cell>
          <cell r="S4323"/>
          <cell r="T4323"/>
          <cell r="U4323"/>
        </row>
        <row r="4324">
          <cell r="I4324" t="str">
            <v>Ex NV demonstrators gross profit p.u.</v>
          </cell>
          <cell r="O4324"/>
          <cell r="P4324" t="str">
            <v>310-3115R</v>
          </cell>
          <cell r="Q4324" t="str">
            <v>Used Vehicle</v>
          </cell>
          <cell r="R4324" t="str">
            <v>Used VehicleEx NV demonstrators gross profit p.u.</v>
          </cell>
          <cell r="S4324"/>
          <cell r="T4324"/>
          <cell r="U4324"/>
        </row>
        <row r="4325">
          <cell r="I4325" t="str">
            <v>Other Income per NV unit</v>
          </cell>
          <cell r="O4325"/>
          <cell r="P4325" t="str">
            <v>200-3115RD</v>
          </cell>
          <cell r="Q4325" t="str">
            <v>New Vehicle</v>
          </cell>
          <cell r="R4325" t="str">
            <v>New VehicleOther Income per NV unit</v>
          </cell>
          <cell r="S4325"/>
          <cell r="T4325"/>
          <cell r="U4325"/>
        </row>
        <row r="4326">
          <cell r="I4326" t="str">
            <v>Other Income per NV unit</v>
          </cell>
          <cell r="O4326"/>
          <cell r="P4326" t="str">
            <v>400-3115RD</v>
          </cell>
          <cell r="Q4326" t="str">
            <v>New Vehicle</v>
          </cell>
          <cell r="R4326" t="str">
            <v>New VehicleOther Income per NV unit</v>
          </cell>
          <cell r="S4326"/>
          <cell r="T4326"/>
          <cell r="U4326"/>
        </row>
        <row r="4327">
          <cell r="I4327" t="str">
            <v>Other Income per NV unit</v>
          </cell>
          <cell r="O4327"/>
          <cell r="P4327" t="str">
            <v>300-3115RD</v>
          </cell>
          <cell r="Q4327" t="str">
            <v>New Vehicle</v>
          </cell>
          <cell r="R4327" t="str">
            <v>New VehicleOther Income per NV unit</v>
          </cell>
          <cell r="S4327"/>
          <cell r="T4327"/>
          <cell r="U4327"/>
        </row>
        <row r="4328">
          <cell r="I4328" t="str">
            <v>Ex NV demonstrators gross profit p.u.</v>
          </cell>
          <cell r="O4328"/>
          <cell r="P4328" t="str">
            <v>110-3115RD</v>
          </cell>
          <cell r="Q4328" t="str">
            <v>Used Vehicle</v>
          </cell>
          <cell r="R4328" t="str">
            <v>Used VehicleEx NV demonstrators gross profit p.u.</v>
          </cell>
          <cell r="S4328"/>
          <cell r="T4328"/>
          <cell r="U4328"/>
        </row>
        <row r="4329">
          <cell r="I4329" t="str">
            <v>Other Income per NV unit</v>
          </cell>
          <cell r="O4329"/>
          <cell r="P4329" t="str">
            <v>100-3125D</v>
          </cell>
          <cell r="Q4329" t="str">
            <v>New Vehicle</v>
          </cell>
          <cell r="R4329" t="str">
            <v>New VehicleOther Income per NV unit</v>
          </cell>
          <cell r="S4329"/>
          <cell r="T4329"/>
          <cell r="U4329"/>
        </row>
        <row r="4330">
          <cell r="I4330" t="str">
            <v>Ex NV demonstrators gross profit p.u.</v>
          </cell>
          <cell r="O4330"/>
          <cell r="P4330" t="str">
            <v>210-3115RD</v>
          </cell>
          <cell r="Q4330" t="str">
            <v>Used Vehicle</v>
          </cell>
          <cell r="R4330" t="str">
            <v>Used VehicleEx NV demonstrators gross profit p.u.</v>
          </cell>
          <cell r="S4330"/>
          <cell r="T4330"/>
          <cell r="U4330"/>
        </row>
        <row r="4331">
          <cell r="I4331" t="str">
            <v>Ex NV demonstrators gross profit p.u.</v>
          </cell>
          <cell r="O4331"/>
          <cell r="P4331" t="str">
            <v>410-3115RD</v>
          </cell>
          <cell r="Q4331" t="str">
            <v>Used Vehicle</v>
          </cell>
          <cell r="R4331" t="str">
            <v>Used VehicleEx NV demonstrators gross profit p.u.</v>
          </cell>
          <cell r="S4331"/>
          <cell r="T4331"/>
          <cell r="U4331"/>
        </row>
        <row r="4332">
          <cell r="I4332" t="str">
            <v>Ex NV demonstrators gross profit p.u.</v>
          </cell>
          <cell r="O4332"/>
          <cell r="P4332" t="str">
            <v>310-3115RD</v>
          </cell>
          <cell r="Q4332" t="str">
            <v>Used Vehicle</v>
          </cell>
          <cell r="R4332" t="str">
            <v>Used VehicleEx NV demonstrators gross profit p.u.</v>
          </cell>
          <cell r="S4332"/>
          <cell r="T4332"/>
          <cell r="U4332"/>
        </row>
        <row r="4333">
          <cell r="I4333" t="str">
            <v>Other Income per NV unit</v>
          </cell>
          <cell r="O4333"/>
          <cell r="P4333" t="str">
            <v>200-3125D</v>
          </cell>
          <cell r="Q4333" t="str">
            <v>New Vehicle</v>
          </cell>
          <cell r="R4333" t="str">
            <v>New VehicleOther Income per NV unit</v>
          </cell>
          <cell r="S4333"/>
          <cell r="T4333"/>
          <cell r="U4333"/>
        </row>
        <row r="4334">
          <cell r="I4334" t="str">
            <v>Other Income per NV unit</v>
          </cell>
          <cell r="O4334"/>
          <cell r="P4334" t="str">
            <v>400-3125D</v>
          </cell>
          <cell r="Q4334" t="str">
            <v>New Vehicle</v>
          </cell>
          <cell r="R4334" t="str">
            <v>New VehicleOther Income per NV unit</v>
          </cell>
          <cell r="S4334"/>
          <cell r="T4334"/>
          <cell r="U4334"/>
        </row>
        <row r="4335">
          <cell r="I4335" t="str">
            <v>Other Income per NV unit</v>
          </cell>
          <cell r="O4335"/>
          <cell r="P4335" t="str">
            <v>300-3125D</v>
          </cell>
          <cell r="Q4335" t="str">
            <v>New Vehicle</v>
          </cell>
          <cell r="R4335" t="str">
            <v>New VehicleOther Income per NV unit</v>
          </cell>
          <cell r="S4335"/>
          <cell r="T4335"/>
          <cell r="U4335"/>
        </row>
        <row r="4336">
          <cell r="I4336" t="str">
            <v>Ex NV demonstrators gross profit p.u.</v>
          </cell>
          <cell r="O4336"/>
          <cell r="P4336" t="str">
            <v>110-3125D</v>
          </cell>
          <cell r="Q4336" t="str">
            <v>Used Vehicle</v>
          </cell>
          <cell r="R4336" t="str">
            <v>Used VehicleEx NV demonstrators gross profit p.u.</v>
          </cell>
          <cell r="S4336"/>
          <cell r="T4336"/>
          <cell r="U4336"/>
        </row>
        <row r="4337">
          <cell r="I4337" t="str">
            <v>Other Income per NV unit</v>
          </cell>
          <cell r="O4337"/>
          <cell r="P4337" t="str">
            <v>100-3125R</v>
          </cell>
          <cell r="Q4337" t="str">
            <v>New Vehicle</v>
          </cell>
          <cell r="R4337" t="str">
            <v>New VehicleOther Income per NV unit</v>
          </cell>
          <cell r="S4337"/>
          <cell r="T4337"/>
          <cell r="U4337"/>
        </row>
        <row r="4338">
          <cell r="I4338" t="str">
            <v>Ex NV demonstrators gross profit p.u.</v>
          </cell>
          <cell r="O4338"/>
          <cell r="P4338" t="str">
            <v>210-3125D</v>
          </cell>
          <cell r="Q4338" t="str">
            <v>Used Vehicle</v>
          </cell>
          <cell r="R4338" t="str">
            <v>Used VehicleEx NV demonstrators gross profit p.u.</v>
          </cell>
          <cell r="S4338"/>
          <cell r="T4338"/>
          <cell r="U4338"/>
        </row>
        <row r="4339">
          <cell r="I4339" t="str">
            <v>Ex NV demonstrators gross profit p.u.</v>
          </cell>
          <cell r="O4339"/>
          <cell r="P4339" t="str">
            <v>410-3125D</v>
          </cell>
          <cell r="Q4339" t="str">
            <v>Used Vehicle</v>
          </cell>
          <cell r="R4339" t="str">
            <v>Used VehicleEx NV demonstrators gross profit p.u.</v>
          </cell>
          <cell r="S4339"/>
          <cell r="T4339"/>
          <cell r="U4339"/>
        </row>
        <row r="4340">
          <cell r="I4340" t="str">
            <v>Ex NV demonstrators gross profit p.u.</v>
          </cell>
          <cell r="O4340"/>
          <cell r="P4340" t="str">
            <v>310-3125D</v>
          </cell>
          <cell r="Q4340" t="str">
            <v>Used Vehicle</v>
          </cell>
          <cell r="R4340" t="str">
            <v>Used VehicleEx NV demonstrators gross profit p.u.</v>
          </cell>
          <cell r="S4340"/>
          <cell r="T4340"/>
          <cell r="U4340"/>
        </row>
        <row r="4341">
          <cell r="I4341" t="str">
            <v>Other Income per NV unit</v>
          </cell>
          <cell r="O4341"/>
          <cell r="P4341" t="str">
            <v>200-3125R</v>
          </cell>
          <cell r="Q4341" t="str">
            <v>New Vehicle</v>
          </cell>
          <cell r="R4341" t="str">
            <v>New VehicleOther Income per NV unit</v>
          </cell>
          <cell r="S4341"/>
          <cell r="T4341"/>
          <cell r="U4341"/>
        </row>
        <row r="4342">
          <cell r="I4342" t="str">
            <v>Other Income per NV unit</v>
          </cell>
          <cell r="O4342"/>
          <cell r="P4342" t="str">
            <v>400-3125R</v>
          </cell>
          <cell r="Q4342" t="str">
            <v>New Vehicle</v>
          </cell>
          <cell r="R4342" t="str">
            <v>New VehicleOther Income per NV unit</v>
          </cell>
          <cell r="S4342"/>
          <cell r="T4342"/>
          <cell r="U4342"/>
        </row>
        <row r="4343">
          <cell r="I4343" t="str">
            <v>Other Income per NV unit</v>
          </cell>
          <cell r="O4343"/>
          <cell r="P4343" t="str">
            <v>300-3125R</v>
          </cell>
          <cell r="Q4343" t="str">
            <v>New Vehicle</v>
          </cell>
          <cell r="R4343" t="str">
            <v>New VehicleOther Income per NV unit</v>
          </cell>
          <cell r="S4343"/>
          <cell r="T4343"/>
          <cell r="U4343"/>
        </row>
        <row r="4344">
          <cell r="I4344" t="str">
            <v>Ex NV demonstrators gross profit p.u.</v>
          </cell>
          <cell r="O4344"/>
          <cell r="P4344" t="str">
            <v>110-3125R</v>
          </cell>
          <cell r="Q4344" t="str">
            <v>Used Vehicle</v>
          </cell>
          <cell r="R4344" t="str">
            <v>Used VehicleEx NV demonstrators gross profit p.u.</v>
          </cell>
          <cell r="S4344"/>
          <cell r="T4344"/>
          <cell r="U4344"/>
        </row>
        <row r="4345">
          <cell r="I4345" t="str">
            <v>Retail Gross p.u.</v>
          </cell>
          <cell r="O4345"/>
          <cell r="P4345" t="str">
            <v>112-3144R</v>
          </cell>
          <cell r="Q4345" t="str">
            <v>LEX New Vehicle</v>
          </cell>
          <cell r="R4345" t="str">
            <v>LEX New VehicleRetail Gross p.u.</v>
          </cell>
          <cell r="S4345"/>
          <cell r="T4345"/>
          <cell r="U4345"/>
        </row>
        <row r="4346">
          <cell r="I4346" t="str">
            <v>Ex NV demonstrators gross profit p.u.</v>
          </cell>
          <cell r="O4346"/>
          <cell r="P4346" t="str">
            <v>210-3125R</v>
          </cell>
          <cell r="Q4346" t="str">
            <v>Used Vehicle</v>
          </cell>
          <cell r="R4346" t="str">
            <v>Used VehicleEx NV demonstrators gross profit p.u.</v>
          </cell>
          <cell r="S4346"/>
          <cell r="T4346"/>
          <cell r="U4346"/>
        </row>
        <row r="4347">
          <cell r="I4347" t="str">
            <v>Ex NV demonstrators gross profit p.u.</v>
          </cell>
          <cell r="O4347"/>
          <cell r="P4347" t="str">
            <v>410-3125R</v>
          </cell>
          <cell r="Q4347" t="str">
            <v>Used Vehicle</v>
          </cell>
          <cell r="R4347" t="str">
            <v>Used VehicleEx NV demonstrators gross profit p.u.</v>
          </cell>
          <cell r="S4347"/>
          <cell r="T4347"/>
          <cell r="U4347"/>
        </row>
        <row r="4348">
          <cell r="I4348" t="str">
            <v>Ex NV demonstrators gross profit p.u.</v>
          </cell>
          <cell r="O4348"/>
          <cell r="P4348" t="str">
            <v>310-3125R</v>
          </cell>
          <cell r="Q4348" t="str">
            <v>Used Vehicle</v>
          </cell>
          <cell r="R4348" t="str">
            <v>Used VehicleEx NV demonstrators gross profit p.u.</v>
          </cell>
          <cell r="S4348"/>
          <cell r="T4348"/>
          <cell r="U4348"/>
        </row>
        <row r="4349">
          <cell r="I4349" t="str">
            <v>Other Income per NV unit</v>
          </cell>
          <cell r="O4349"/>
          <cell r="P4349" t="str">
            <v>200-4002R</v>
          </cell>
          <cell r="Q4349" t="str">
            <v>New Vehicle</v>
          </cell>
          <cell r="R4349" t="str">
            <v>New VehicleOther Income per NV unit</v>
          </cell>
          <cell r="S4349"/>
          <cell r="T4349"/>
          <cell r="U4349"/>
        </row>
        <row r="4350">
          <cell r="I4350" t="str">
            <v>Other Income per NV unit</v>
          </cell>
          <cell r="O4350"/>
          <cell r="P4350" t="str">
            <v>100-4002R</v>
          </cell>
          <cell r="Q4350" t="str">
            <v>New Vehicle</v>
          </cell>
          <cell r="R4350" t="str">
            <v>New VehicleOther Income per NV unit</v>
          </cell>
          <cell r="S4350"/>
          <cell r="T4350"/>
          <cell r="U4350"/>
        </row>
        <row r="4351">
          <cell r="I4351" t="str">
            <v>Other Income per NV unit</v>
          </cell>
          <cell r="O4351"/>
          <cell r="P4351" t="str">
            <v>400-4002R</v>
          </cell>
          <cell r="Q4351" t="str">
            <v>New Vehicle</v>
          </cell>
          <cell r="R4351" t="str">
            <v>New VehicleOther Income per NV unit</v>
          </cell>
          <cell r="S4351"/>
          <cell r="T4351"/>
          <cell r="U4351"/>
        </row>
        <row r="4352">
          <cell r="I4352" t="str">
            <v>Other Income per NV unit</v>
          </cell>
          <cell r="O4352"/>
          <cell r="P4352" t="str">
            <v>300-4002R</v>
          </cell>
          <cell r="Q4352" t="str">
            <v>New Vehicle</v>
          </cell>
          <cell r="R4352" t="str">
            <v>New VehicleOther Income per NV unit</v>
          </cell>
          <cell r="S4352"/>
          <cell r="T4352"/>
          <cell r="U4352"/>
        </row>
        <row r="4353">
          <cell r="I4353" t="str">
            <v>Finance Income per vehicle retailed</v>
          </cell>
          <cell r="O4353"/>
          <cell r="P4353" t="str">
            <v>460-3165R</v>
          </cell>
          <cell r="Q4353" t="str">
            <v>F&amp;I</v>
          </cell>
          <cell r="R4353" t="str">
            <v>F&amp;IFinance Income per vehicle retailed</v>
          </cell>
          <cell r="S4353"/>
          <cell r="T4353"/>
          <cell r="U4353"/>
        </row>
        <row r="4354">
          <cell r="I4354" t="str">
            <v>Finance Income per vehicle retailed</v>
          </cell>
          <cell r="O4354"/>
          <cell r="P4354" t="str">
            <v>360-3165R</v>
          </cell>
          <cell r="Q4354" t="str">
            <v>F&amp;I</v>
          </cell>
          <cell r="R4354" t="str">
            <v>F&amp;IFinance Income per vehicle retailed</v>
          </cell>
          <cell r="S4354"/>
          <cell r="T4354"/>
          <cell r="U4354"/>
        </row>
        <row r="4355">
          <cell r="I4355" t="str">
            <v>Finance Income per vehicle retailed</v>
          </cell>
          <cell r="O4355"/>
          <cell r="P4355" t="str">
            <v>160-3165R</v>
          </cell>
          <cell r="Q4355" t="str">
            <v>F&amp;I</v>
          </cell>
          <cell r="R4355" t="str">
            <v>F&amp;IFinance Income per vehicle retailed</v>
          </cell>
          <cell r="S4355"/>
          <cell r="T4355"/>
          <cell r="U4355"/>
        </row>
        <row r="4356">
          <cell r="I4356" t="str">
            <v>Finance Income per vehicle retailed</v>
          </cell>
          <cell r="O4356"/>
          <cell r="P4356" t="str">
            <v>162-3165R</v>
          </cell>
          <cell r="Q4356" t="str">
            <v>LEX F&amp;I</v>
          </cell>
          <cell r="R4356" t="str">
            <v>LEX F&amp;IFinance Income per vehicle retailed</v>
          </cell>
          <cell r="S4356"/>
          <cell r="T4356"/>
          <cell r="U4356"/>
        </row>
        <row r="4357">
          <cell r="I4357" t="str">
            <v>Finance Income per vehicle retailed</v>
          </cell>
          <cell r="O4357"/>
          <cell r="P4357" t="str">
            <v>260-3165R</v>
          </cell>
          <cell r="Q4357" t="str">
            <v>F&amp;I</v>
          </cell>
          <cell r="R4357" t="str">
            <v>F&amp;IFinance Income per vehicle retailed</v>
          </cell>
          <cell r="S4357"/>
          <cell r="T4357"/>
          <cell r="U4357"/>
        </row>
        <row r="4358">
          <cell r="I4358" t="str">
            <v>Finance Income per vehicle retailed</v>
          </cell>
          <cell r="O4358"/>
          <cell r="P4358" t="str">
            <v>162-3170R</v>
          </cell>
          <cell r="Q4358" t="str">
            <v>LEX F&amp;I</v>
          </cell>
          <cell r="R4358" t="str">
            <v>LEX F&amp;IFinance Income per vehicle retailed</v>
          </cell>
          <cell r="S4358"/>
          <cell r="T4358"/>
          <cell r="U4358"/>
        </row>
        <row r="4359">
          <cell r="I4359" t="str">
            <v>Finance Income per vehicle retailed</v>
          </cell>
          <cell r="O4359"/>
          <cell r="P4359" t="str">
            <v>260-3170R</v>
          </cell>
          <cell r="Q4359" t="str">
            <v>F&amp;I</v>
          </cell>
          <cell r="R4359" t="str">
            <v>F&amp;IFinance Income per vehicle retailed</v>
          </cell>
          <cell r="S4359"/>
          <cell r="T4359"/>
          <cell r="U4359"/>
        </row>
        <row r="4360">
          <cell r="I4360" t="str">
            <v>Finance Income per vehicle retailed</v>
          </cell>
          <cell r="O4360"/>
          <cell r="P4360" t="str">
            <v>460-3170R</v>
          </cell>
          <cell r="Q4360" t="str">
            <v>F&amp;I</v>
          </cell>
          <cell r="R4360" t="str">
            <v>F&amp;IFinance Income per vehicle retailed</v>
          </cell>
          <cell r="S4360"/>
          <cell r="T4360"/>
          <cell r="U4360"/>
        </row>
        <row r="4361">
          <cell r="I4361" t="str">
            <v>Finance Income per vehicle retailed</v>
          </cell>
          <cell r="O4361"/>
          <cell r="P4361" t="str">
            <v>360-3170R</v>
          </cell>
          <cell r="Q4361" t="str">
            <v>F&amp;I</v>
          </cell>
          <cell r="R4361" t="str">
            <v>F&amp;IFinance Income per vehicle retailed</v>
          </cell>
          <cell r="S4361"/>
          <cell r="T4361"/>
          <cell r="U4361"/>
        </row>
        <row r="4362">
          <cell r="I4362" t="str">
            <v>Finance Income per vehicle retailed</v>
          </cell>
          <cell r="O4362"/>
          <cell r="P4362" t="str">
            <v>160-3170R</v>
          </cell>
          <cell r="Q4362" t="str">
            <v>F&amp;I</v>
          </cell>
          <cell r="R4362" t="str">
            <v>F&amp;IFinance Income per vehicle retailed</v>
          </cell>
          <cell r="S4362"/>
          <cell r="T4362"/>
          <cell r="U4362"/>
        </row>
        <row r="4363">
          <cell r="I4363" t="str">
            <v>Insurance Income per vehicle retailed</v>
          </cell>
          <cell r="O4363"/>
          <cell r="P4363" t="str">
            <v>460-3175R</v>
          </cell>
          <cell r="Q4363" t="str">
            <v>F&amp;I</v>
          </cell>
          <cell r="R4363" t="str">
            <v>F&amp;IInsurance Income per vehicle retailed</v>
          </cell>
          <cell r="S4363"/>
          <cell r="T4363"/>
          <cell r="U4363"/>
        </row>
        <row r="4364">
          <cell r="I4364" t="str">
            <v>Insurance Income per vehicle retailed</v>
          </cell>
          <cell r="O4364"/>
          <cell r="P4364" t="str">
            <v>360-3175R</v>
          </cell>
          <cell r="Q4364" t="str">
            <v>F&amp;I</v>
          </cell>
          <cell r="R4364" t="str">
            <v>F&amp;IInsurance Income per vehicle retailed</v>
          </cell>
          <cell r="S4364"/>
          <cell r="T4364"/>
          <cell r="U4364"/>
        </row>
        <row r="4365">
          <cell r="I4365" t="str">
            <v>Insurance Income per vehicle retailed</v>
          </cell>
          <cell r="O4365"/>
          <cell r="P4365" t="str">
            <v>170-3175R</v>
          </cell>
          <cell r="Q4365" t="str">
            <v>F&amp;I</v>
          </cell>
          <cell r="R4365" t="str">
            <v>F&amp;IInsurance Income per vehicle retailed</v>
          </cell>
          <cell r="S4365"/>
          <cell r="T4365"/>
          <cell r="U4365"/>
        </row>
        <row r="4366">
          <cell r="I4366" t="str">
            <v>Insurance Income per vehicle retailed</v>
          </cell>
          <cell r="O4366"/>
          <cell r="P4366" t="str">
            <v>162-3175R</v>
          </cell>
          <cell r="Q4366" t="str">
            <v>LEX F&amp;I</v>
          </cell>
          <cell r="R4366" t="str">
            <v>LEX F&amp;IInsurance Income per vehicle retailed</v>
          </cell>
          <cell r="S4366"/>
          <cell r="T4366"/>
          <cell r="U4366"/>
        </row>
        <row r="4367">
          <cell r="I4367" t="str">
            <v>Insurance Income per vehicle retailed</v>
          </cell>
          <cell r="O4367"/>
          <cell r="P4367" t="str">
            <v>260-3175R</v>
          </cell>
          <cell r="Q4367" t="str">
            <v>F&amp;I</v>
          </cell>
          <cell r="R4367" t="str">
            <v>F&amp;IInsurance Income per vehicle retailed</v>
          </cell>
          <cell r="S4367"/>
          <cell r="T4367"/>
          <cell r="U4367"/>
        </row>
        <row r="4368">
          <cell r="I4368" t="str">
            <v>Insurance Income per vehicle retailed</v>
          </cell>
          <cell r="O4368"/>
          <cell r="P4368" t="str">
            <v>160-3175R</v>
          </cell>
          <cell r="Q4368" t="str">
            <v>F&amp;I</v>
          </cell>
          <cell r="R4368" t="str">
            <v>F&amp;IInsurance Income per vehicle retailed</v>
          </cell>
          <cell r="S4368"/>
          <cell r="T4368"/>
          <cell r="U4368"/>
        </row>
        <row r="4369">
          <cell r="I4369" t="str">
            <v>Insurance Income per vehicle retailed</v>
          </cell>
          <cell r="O4369"/>
          <cell r="P4369" t="str">
            <v>162-3176R</v>
          </cell>
          <cell r="Q4369" t="str">
            <v>LEX F&amp;I</v>
          </cell>
          <cell r="R4369" t="str">
            <v>LEX F&amp;IInsurance Income per vehicle retailed</v>
          </cell>
          <cell r="S4369"/>
          <cell r="T4369"/>
          <cell r="U4369"/>
        </row>
        <row r="4370">
          <cell r="I4370" t="str">
            <v>Insurance Income per vehicle retailed</v>
          </cell>
          <cell r="O4370"/>
          <cell r="P4370" t="str">
            <v>260-3176R</v>
          </cell>
          <cell r="Q4370" t="str">
            <v>F&amp;I</v>
          </cell>
          <cell r="R4370" t="str">
            <v>F&amp;IInsurance Income per vehicle retailed</v>
          </cell>
          <cell r="S4370"/>
          <cell r="T4370"/>
          <cell r="U4370"/>
        </row>
        <row r="4371">
          <cell r="I4371" t="str">
            <v>Insurance Income per vehicle retailed</v>
          </cell>
          <cell r="O4371"/>
          <cell r="P4371" t="str">
            <v>460-3176R</v>
          </cell>
          <cell r="Q4371" t="str">
            <v>F&amp;I</v>
          </cell>
          <cell r="R4371" t="str">
            <v>F&amp;IInsurance Income per vehicle retailed</v>
          </cell>
          <cell r="S4371"/>
          <cell r="T4371"/>
          <cell r="U4371"/>
        </row>
        <row r="4372">
          <cell r="I4372" t="str">
            <v>Insurance Income per vehicle retailed</v>
          </cell>
          <cell r="O4372"/>
          <cell r="P4372" t="str">
            <v>360-3176R</v>
          </cell>
          <cell r="Q4372" t="str">
            <v>F&amp;I</v>
          </cell>
          <cell r="R4372" t="str">
            <v>F&amp;IInsurance Income per vehicle retailed</v>
          </cell>
          <cell r="S4372"/>
          <cell r="T4372"/>
          <cell r="U4372"/>
        </row>
        <row r="4373">
          <cell r="I4373" t="str">
            <v>Insurance Income per vehicle retailed</v>
          </cell>
          <cell r="O4373"/>
          <cell r="P4373" t="str">
            <v>160-3176R</v>
          </cell>
          <cell r="Q4373" t="str">
            <v>F&amp;I</v>
          </cell>
          <cell r="R4373" t="str">
            <v>F&amp;IInsurance Income per vehicle retailed</v>
          </cell>
          <cell r="S4373"/>
          <cell r="T4373"/>
          <cell r="U4373"/>
        </row>
        <row r="4374">
          <cell r="I4374" t="str">
            <v>Insurance Income per vehicle retailed</v>
          </cell>
          <cell r="O4374"/>
          <cell r="P4374" t="str">
            <v>170-3176R</v>
          </cell>
          <cell r="Q4374" t="str">
            <v>F&amp;I</v>
          </cell>
          <cell r="R4374" t="str">
            <v>F&amp;IInsurance Income per vehicle retailed</v>
          </cell>
          <cell r="S4374"/>
          <cell r="T4374"/>
          <cell r="U4374"/>
        </row>
        <row r="4375">
          <cell r="I4375" t="str">
            <v>Toyota Care Income per vehicle retailed</v>
          </cell>
          <cell r="O4375"/>
          <cell r="P4375" t="str">
            <v>162-3180R</v>
          </cell>
          <cell r="Q4375" t="str">
            <v>LEX F&amp;I</v>
          </cell>
          <cell r="R4375" t="str">
            <v>LEX F&amp;IToyota Care Income per vehicle retailed</v>
          </cell>
          <cell r="S4375"/>
          <cell r="T4375"/>
          <cell r="U4375"/>
        </row>
        <row r="4376">
          <cell r="I4376" t="str">
            <v>Toyota Care Income per vehicle retailed</v>
          </cell>
          <cell r="O4376"/>
          <cell r="P4376" t="str">
            <v>460-3180R</v>
          </cell>
          <cell r="Q4376" t="str">
            <v>F&amp;I</v>
          </cell>
          <cell r="R4376" t="str">
            <v>F&amp;IToyota Care Income per vehicle retailed</v>
          </cell>
          <cell r="S4376"/>
          <cell r="T4376"/>
          <cell r="U4376"/>
        </row>
        <row r="4377">
          <cell r="I4377" t="str">
            <v>Toyota Care Income per vehicle retailed</v>
          </cell>
          <cell r="O4377"/>
          <cell r="P4377" t="str">
            <v>360-3180R</v>
          </cell>
          <cell r="Q4377" t="str">
            <v>F&amp;I</v>
          </cell>
          <cell r="R4377" t="str">
            <v>F&amp;IToyota Care Income per vehicle retailed</v>
          </cell>
          <cell r="S4377"/>
          <cell r="T4377"/>
          <cell r="U4377"/>
        </row>
        <row r="4378">
          <cell r="I4378" t="str">
            <v>Toyota Care Income per vehicle retailed</v>
          </cell>
          <cell r="O4378"/>
          <cell r="P4378" t="str">
            <v>170-3180R</v>
          </cell>
          <cell r="Q4378" t="str">
            <v>F&amp;I</v>
          </cell>
          <cell r="R4378" t="str">
            <v>F&amp;IToyota Care Income per vehicle retailed</v>
          </cell>
          <cell r="S4378"/>
          <cell r="T4378"/>
          <cell r="U4378"/>
        </row>
        <row r="4379">
          <cell r="I4379" t="str">
            <v>Toyota Care Income per vehicle retailed</v>
          </cell>
          <cell r="O4379"/>
          <cell r="P4379" t="str">
            <v>260-3180R</v>
          </cell>
          <cell r="Q4379" t="str">
            <v>F&amp;I</v>
          </cell>
          <cell r="R4379" t="str">
            <v>F&amp;IToyota Care Income per vehicle retailed</v>
          </cell>
          <cell r="S4379"/>
          <cell r="T4379"/>
          <cell r="U4379"/>
        </row>
        <row r="4380">
          <cell r="I4380" t="str">
            <v>Toyota Care Income per vehicle retailed</v>
          </cell>
          <cell r="O4380"/>
          <cell r="P4380" t="str">
            <v>160-3180R</v>
          </cell>
          <cell r="Q4380" t="str">
            <v>F&amp;I</v>
          </cell>
          <cell r="R4380" t="str">
            <v>F&amp;IToyota Care Income per vehicle retailed</v>
          </cell>
          <cell r="S4380"/>
          <cell r="T4380"/>
          <cell r="U4380"/>
        </row>
        <row r="4381">
          <cell r="I4381" t="str">
            <v>Toyota Care Income per vehicle retailed</v>
          </cell>
          <cell r="O4381"/>
          <cell r="P4381" t="str">
            <v>162-3185R</v>
          </cell>
          <cell r="Q4381" t="str">
            <v>LEX F&amp;I</v>
          </cell>
          <cell r="R4381" t="str">
            <v>LEX F&amp;IToyota Care Income per vehicle retailed</v>
          </cell>
          <cell r="S4381"/>
          <cell r="T4381"/>
          <cell r="U4381"/>
        </row>
        <row r="4382">
          <cell r="I4382" t="str">
            <v>Toyota Care Income per vehicle retailed</v>
          </cell>
          <cell r="O4382"/>
          <cell r="P4382" t="str">
            <v>260-3185R</v>
          </cell>
          <cell r="Q4382" t="str">
            <v>F&amp;I</v>
          </cell>
          <cell r="R4382" t="str">
            <v>F&amp;IToyota Care Income per vehicle retailed</v>
          </cell>
          <cell r="S4382"/>
          <cell r="T4382"/>
          <cell r="U4382"/>
        </row>
        <row r="4383">
          <cell r="I4383" t="str">
            <v>Toyota Care Income per vehicle retailed</v>
          </cell>
          <cell r="O4383"/>
          <cell r="P4383" t="str">
            <v>460-3185R</v>
          </cell>
          <cell r="Q4383" t="str">
            <v>F&amp;I</v>
          </cell>
          <cell r="R4383" t="str">
            <v>F&amp;IToyota Care Income per vehicle retailed</v>
          </cell>
          <cell r="S4383"/>
          <cell r="T4383"/>
          <cell r="U4383"/>
        </row>
        <row r="4384">
          <cell r="I4384" t="str">
            <v>Toyota Care Income per vehicle retailed</v>
          </cell>
          <cell r="O4384"/>
          <cell r="P4384" t="str">
            <v>360-3185R</v>
          </cell>
          <cell r="Q4384" t="str">
            <v>F&amp;I</v>
          </cell>
          <cell r="R4384" t="str">
            <v>F&amp;IToyota Care Income per vehicle retailed</v>
          </cell>
          <cell r="S4384"/>
          <cell r="T4384"/>
          <cell r="U4384"/>
        </row>
        <row r="4385">
          <cell r="I4385" t="str">
            <v>Toyota Care Income per vehicle retailed</v>
          </cell>
          <cell r="O4385"/>
          <cell r="P4385" t="str">
            <v>160-3185R</v>
          </cell>
          <cell r="Q4385" t="str">
            <v>F&amp;I</v>
          </cell>
          <cell r="R4385" t="str">
            <v>F&amp;IToyota Care Income per vehicle retailed</v>
          </cell>
          <cell r="S4385"/>
          <cell r="T4385"/>
          <cell r="U4385"/>
        </row>
        <row r="4386">
          <cell r="I4386" t="str">
            <v>Toyota Care Income per vehicle retailed</v>
          </cell>
          <cell r="O4386"/>
          <cell r="P4386" t="str">
            <v>170-3185R</v>
          </cell>
          <cell r="Q4386" t="str">
            <v>F&amp;I</v>
          </cell>
          <cell r="R4386" t="str">
            <v>F&amp;IToyota Care Income per vehicle retailed</v>
          </cell>
          <cell r="S4386"/>
          <cell r="T4386"/>
          <cell r="U4386"/>
        </row>
        <row r="4387">
          <cell r="I4387" t="str">
            <v>Other Overheads as % of Total Gross Profit</v>
          </cell>
          <cell r="O4387"/>
          <cell r="P4387" t="str">
            <v>170-3400L</v>
          </cell>
          <cell r="Q4387" t="str">
            <v>Admin &amp; Other</v>
          </cell>
          <cell r="R4387" t="str">
            <v>Admin &amp; OtherOther Overheads as % of Total Gross Profit</v>
          </cell>
          <cell r="S4387"/>
          <cell r="T4387"/>
          <cell r="U4387"/>
        </row>
        <row r="4388">
          <cell r="I4388" t="str">
            <v>Miscellaneous % of Total Sales</v>
          </cell>
          <cell r="O4388"/>
          <cell r="P4388" t="str">
            <v>440-3400L</v>
          </cell>
          <cell r="Q4388" t="str">
            <v>Service</v>
          </cell>
          <cell r="R4388" t="str">
            <v>ServiceMiscellaneous % of Total Sales</v>
          </cell>
          <cell r="S4388"/>
          <cell r="T4388"/>
          <cell r="U4388"/>
        </row>
        <row r="4389">
          <cell r="I4389" t="str">
            <v>Miscellaneous % of Total Sales</v>
          </cell>
          <cell r="O4389"/>
          <cell r="P4389" t="str">
            <v>147-3400L</v>
          </cell>
          <cell r="Q4389" t="str">
            <v>Service</v>
          </cell>
          <cell r="R4389" t="str">
            <v>ServiceMiscellaneous % of Total Sales</v>
          </cell>
          <cell r="S4389"/>
          <cell r="T4389"/>
          <cell r="U4389"/>
        </row>
        <row r="4390">
          <cell r="I4390" t="str">
            <v>Other Overheads as % of Total Gross Profit</v>
          </cell>
          <cell r="O4390"/>
          <cell r="P4390" t="str">
            <v>170-3400P</v>
          </cell>
          <cell r="Q4390" t="str">
            <v>Admin &amp; Other</v>
          </cell>
          <cell r="R4390" t="str">
            <v>Admin &amp; OtherOther Overheads as % of Total Gross Profit</v>
          </cell>
          <cell r="S4390"/>
          <cell r="T4390"/>
          <cell r="U4390"/>
        </row>
        <row r="4391">
          <cell r="I4391" t="str">
            <v>Miscellaneous % of Total Sales</v>
          </cell>
          <cell r="O4391"/>
          <cell r="P4391" t="str">
            <v>440-3400P</v>
          </cell>
          <cell r="Q4391" t="str">
            <v>Service</v>
          </cell>
          <cell r="R4391" t="str">
            <v>ServiceMiscellaneous % of Total Sales</v>
          </cell>
          <cell r="S4391"/>
          <cell r="T4391"/>
          <cell r="U4391"/>
        </row>
        <row r="4392">
          <cell r="I4392" t="str">
            <v>Miscellaneous % of Total Sales</v>
          </cell>
          <cell r="O4392"/>
          <cell r="P4392" t="str">
            <v>147-3400P</v>
          </cell>
          <cell r="Q4392" t="str">
            <v>Service</v>
          </cell>
          <cell r="R4392" t="str">
            <v>ServiceMiscellaneous % of Total Sales</v>
          </cell>
          <cell r="S4392"/>
          <cell r="T4392"/>
          <cell r="U4392"/>
        </row>
        <row r="4393">
          <cell r="I4393" t="str">
            <v>Other Income per NV unit</v>
          </cell>
          <cell r="O4393"/>
          <cell r="P4393" t="str">
            <v>100-4002RR</v>
          </cell>
          <cell r="Q4393" t="str">
            <v>New Vehicle</v>
          </cell>
          <cell r="R4393" t="str">
            <v>New VehicleOther Income per NV unit</v>
          </cell>
          <cell r="S4393"/>
          <cell r="T4393"/>
          <cell r="U4393"/>
        </row>
        <row r="4394">
          <cell r="I4394" t="str">
            <v>Other Income per NV unit</v>
          </cell>
          <cell r="O4394"/>
          <cell r="P4394" t="str">
            <v>200-4002RR</v>
          </cell>
          <cell r="Q4394" t="str">
            <v>New Vehicle</v>
          </cell>
          <cell r="R4394" t="str">
            <v>New VehicleOther Income per NV unit</v>
          </cell>
          <cell r="S4394"/>
          <cell r="T4394"/>
          <cell r="U4394"/>
        </row>
        <row r="4395">
          <cell r="I4395" t="str">
            <v>Ex NV demonstrators gross profit p.u.</v>
          </cell>
          <cell r="O4395"/>
          <cell r="P4395" t="str">
            <v>110-4002R</v>
          </cell>
          <cell r="Q4395" t="str">
            <v>Used Vehicle</v>
          </cell>
          <cell r="R4395" t="str">
            <v>Used VehicleEx NV demonstrators gross profit p.u.</v>
          </cell>
          <cell r="S4395"/>
          <cell r="T4395"/>
          <cell r="U4395"/>
        </row>
        <row r="4396">
          <cell r="I4396" t="str">
            <v>Ex NV demonstrators gross profit p.u.</v>
          </cell>
          <cell r="O4396"/>
          <cell r="P4396" t="str">
            <v>210-4002R</v>
          </cell>
          <cell r="Q4396" t="str">
            <v>Used Vehicle</v>
          </cell>
          <cell r="R4396" t="str">
            <v>Used VehicleEx NV demonstrators gross profit p.u.</v>
          </cell>
          <cell r="S4396"/>
          <cell r="T4396"/>
          <cell r="U4396"/>
        </row>
        <row r="4397">
          <cell r="I4397" t="str">
            <v>Ex NV demonstrators gross profit p.u.</v>
          </cell>
          <cell r="O4397"/>
          <cell r="P4397" t="str">
            <v>410-4002R</v>
          </cell>
          <cell r="Q4397" t="str">
            <v>Used Vehicle</v>
          </cell>
          <cell r="R4397" t="str">
            <v>Used VehicleEx NV demonstrators gross profit p.u.</v>
          </cell>
          <cell r="S4397"/>
          <cell r="T4397"/>
          <cell r="U4397"/>
        </row>
        <row r="4398">
          <cell r="I4398" t="str">
            <v>Ex NV demonstrators gross profit p.u.</v>
          </cell>
          <cell r="O4398"/>
          <cell r="P4398" t="str">
            <v>310-4002R</v>
          </cell>
          <cell r="Q4398" t="str">
            <v>Used Vehicle</v>
          </cell>
          <cell r="R4398" t="str">
            <v>Used VehicleEx NV demonstrators gross profit p.u.</v>
          </cell>
          <cell r="S4398"/>
          <cell r="T4398"/>
          <cell r="U4398"/>
        </row>
        <row r="4399">
          <cell r="I4399" t="str">
            <v>Other Income per NV unit</v>
          </cell>
          <cell r="O4399"/>
          <cell r="P4399" t="str">
            <v>400-4002RR</v>
          </cell>
          <cell r="Q4399" t="str">
            <v>New Vehicle</v>
          </cell>
          <cell r="R4399" t="str">
            <v>New VehicleOther Income per NV unit</v>
          </cell>
          <cell r="S4399"/>
          <cell r="T4399"/>
          <cell r="U4399"/>
        </row>
        <row r="4400">
          <cell r="I4400" t="str">
            <v>Other Income per NV unit</v>
          </cell>
          <cell r="O4400"/>
          <cell r="P4400" t="str">
            <v>300-4002RR</v>
          </cell>
          <cell r="Q4400" t="str">
            <v>New Vehicle</v>
          </cell>
          <cell r="R4400" t="str">
            <v>New VehicleOther Income per NV unit</v>
          </cell>
          <cell r="S4400"/>
          <cell r="T4400"/>
          <cell r="U4400"/>
        </row>
        <row r="4401">
          <cell r="I4401" t="str">
            <v>Ex NV demonstrators gross profit p.u.</v>
          </cell>
          <cell r="O4401"/>
          <cell r="P4401" t="str">
            <v>110-4002RR</v>
          </cell>
          <cell r="Q4401" t="str">
            <v>Used Vehicle</v>
          </cell>
          <cell r="R4401" t="str">
            <v>Used VehicleEx NV demonstrators gross profit p.u.</v>
          </cell>
          <cell r="S4401"/>
          <cell r="T4401"/>
          <cell r="U4401"/>
        </row>
        <row r="4402">
          <cell r="I4402" t="str">
            <v>Other Income per NV unit</v>
          </cell>
          <cell r="O4402"/>
          <cell r="P4402" t="str">
            <v>200-4004R</v>
          </cell>
          <cell r="Q4402" t="str">
            <v>New Vehicle</v>
          </cell>
          <cell r="R4402" t="str">
            <v>New VehicleOther Income per NV unit</v>
          </cell>
          <cell r="S4402"/>
          <cell r="T4402"/>
          <cell r="U4402"/>
        </row>
        <row r="4403">
          <cell r="I4403" t="str">
            <v>Ex NV demonstrators gross profit p.u.</v>
          </cell>
          <cell r="O4403"/>
          <cell r="P4403" t="str">
            <v>410-4002RR</v>
          </cell>
          <cell r="Q4403" t="str">
            <v>Used Vehicle</v>
          </cell>
          <cell r="R4403" t="str">
            <v>Used VehicleEx NV demonstrators gross profit p.u.</v>
          </cell>
          <cell r="S4403"/>
          <cell r="T4403"/>
          <cell r="U4403"/>
        </row>
        <row r="4404">
          <cell r="I4404" t="str">
            <v>Ex NV demonstrators gross profit p.u.</v>
          </cell>
          <cell r="O4404"/>
          <cell r="P4404" t="str">
            <v>310-4002RR</v>
          </cell>
          <cell r="Q4404" t="str">
            <v>Used Vehicle</v>
          </cell>
          <cell r="R4404" t="str">
            <v>Used VehicleEx NV demonstrators gross profit p.u.</v>
          </cell>
          <cell r="S4404"/>
          <cell r="T4404"/>
          <cell r="U4404"/>
        </row>
        <row r="4405">
          <cell r="I4405" t="str">
            <v>Ex NV demonstrators gross profit p.u.</v>
          </cell>
          <cell r="O4405"/>
          <cell r="P4405" t="str">
            <v>210-4002RR</v>
          </cell>
          <cell r="Q4405" t="str">
            <v>Used Vehicle</v>
          </cell>
          <cell r="R4405" t="str">
            <v>Used VehicleEx NV demonstrators gross profit p.u.</v>
          </cell>
          <cell r="S4405"/>
          <cell r="T4405"/>
          <cell r="U4405"/>
        </row>
        <row r="4406">
          <cell r="I4406" t="str">
            <v>Other Income per NV unit</v>
          </cell>
          <cell r="O4406"/>
          <cell r="P4406" t="str">
            <v>100-4004R</v>
          </cell>
          <cell r="Q4406" t="str">
            <v>New Vehicle</v>
          </cell>
          <cell r="R4406" t="str">
            <v>New VehicleOther Income per NV unit</v>
          </cell>
          <cell r="S4406"/>
          <cell r="T4406"/>
          <cell r="U4406"/>
        </row>
        <row r="4407">
          <cell r="I4407" t="str">
            <v>Other Income per NV unit</v>
          </cell>
          <cell r="O4407"/>
          <cell r="P4407" t="str">
            <v>400-4004R</v>
          </cell>
          <cell r="Q4407" t="str">
            <v>New Vehicle</v>
          </cell>
          <cell r="R4407" t="str">
            <v>New VehicleOther Income per NV unit</v>
          </cell>
          <cell r="S4407"/>
          <cell r="T4407"/>
          <cell r="U4407"/>
        </row>
        <row r="4408">
          <cell r="I4408" t="str">
            <v>Other Income per NV unit</v>
          </cell>
          <cell r="O4408"/>
          <cell r="P4408" t="str">
            <v>300-4004R</v>
          </cell>
          <cell r="Q4408" t="str">
            <v>New Vehicle</v>
          </cell>
          <cell r="R4408" t="str">
            <v>New VehicleOther Income per NV unit</v>
          </cell>
          <cell r="S4408"/>
          <cell r="T4408"/>
          <cell r="U4408"/>
        </row>
        <row r="4409">
          <cell r="I4409" t="str">
            <v>Other Income per NV unit</v>
          </cell>
          <cell r="O4409"/>
          <cell r="P4409" t="str">
            <v>100-4004RR</v>
          </cell>
          <cell r="Q4409" t="str">
            <v>New Vehicle</v>
          </cell>
          <cell r="R4409" t="str">
            <v>New VehicleOther Income per NV unit</v>
          </cell>
          <cell r="S4409"/>
          <cell r="T4409"/>
          <cell r="U4409"/>
        </row>
        <row r="4410">
          <cell r="I4410" t="str">
            <v>Other Income per NV unit</v>
          </cell>
          <cell r="O4410"/>
          <cell r="P4410" t="str">
            <v>200-4004RR</v>
          </cell>
          <cell r="Q4410" t="str">
            <v>New Vehicle</v>
          </cell>
          <cell r="R4410" t="str">
            <v>New VehicleOther Income per NV unit</v>
          </cell>
          <cell r="S4410"/>
          <cell r="T4410"/>
          <cell r="U4410"/>
        </row>
        <row r="4411">
          <cell r="I4411" t="str">
            <v>Ex NV demonstrators gross profit p.u.</v>
          </cell>
          <cell r="O4411"/>
          <cell r="P4411" t="str">
            <v>110-4004R</v>
          </cell>
          <cell r="Q4411" t="str">
            <v>Used Vehicle</v>
          </cell>
          <cell r="R4411" t="str">
            <v>Used VehicleEx NV demonstrators gross profit p.u.</v>
          </cell>
          <cell r="S4411"/>
          <cell r="T4411"/>
          <cell r="U4411"/>
        </row>
        <row r="4412">
          <cell r="I4412" t="str">
            <v>Ex NV demonstrators gross profit p.u.</v>
          </cell>
          <cell r="O4412"/>
          <cell r="P4412" t="str">
            <v>210-4004R</v>
          </cell>
          <cell r="Q4412" t="str">
            <v>Used Vehicle</v>
          </cell>
          <cell r="R4412" t="str">
            <v>Used VehicleEx NV demonstrators gross profit p.u.</v>
          </cell>
          <cell r="S4412"/>
          <cell r="T4412"/>
          <cell r="U4412"/>
        </row>
        <row r="4413">
          <cell r="I4413" t="str">
            <v>Ex NV demonstrators gross profit p.u.</v>
          </cell>
          <cell r="O4413"/>
          <cell r="P4413" t="str">
            <v>410-4004R</v>
          </cell>
          <cell r="Q4413" t="str">
            <v>Used Vehicle</v>
          </cell>
          <cell r="R4413" t="str">
            <v>Used VehicleEx NV demonstrators gross profit p.u.</v>
          </cell>
          <cell r="S4413"/>
          <cell r="T4413"/>
          <cell r="U4413"/>
        </row>
        <row r="4414">
          <cell r="I4414" t="str">
            <v>Ex NV demonstrators gross profit p.u.</v>
          </cell>
          <cell r="O4414"/>
          <cell r="P4414" t="str">
            <v>310-4004R</v>
          </cell>
          <cell r="Q4414" t="str">
            <v>Used Vehicle</v>
          </cell>
          <cell r="R4414" t="str">
            <v>Used VehicleEx NV demonstrators gross profit p.u.</v>
          </cell>
          <cell r="S4414"/>
          <cell r="T4414"/>
          <cell r="U4414"/>
        </row>
        <row r="4415">
          <cell r="I4415" t="str">
            <v>Other Income per NV unit</v>
          </cell>
          <cell r="O4415"/>
          <cell r="P4415" t="str">
            <v>400-4004RR</v>
          </cell>
          <cell r="Q4415" t="str">
            <v>New Vehicle</v>
          </cell>
          <cell r="R4415" t="str">
            <v>New VehicleOther Income per NV unit</v>
          </cell>
          <cell r="S4415"/>
          <cell r="T4415"/>
          <cell r="U4415"/>
        </row>
        <row r="4416">
          <cell r="I4416" t="str">
            <v>Other Income per NV unit</v>
          </cell>
          <cell r="O4416"/>
          <cell r="P4416" t="str">
            <v>300-4004RR</v>
          </cell>
          <cell r="Q4416" t="str">
            <v>New Vehicle</v>
          </cell>
          <cell r="R4416" t="str">
            <v>New VehicleOther Income per NV unit</v>
          </cell>
          <cell r="S4416"/>
          <cell r="T4416"/>
          <cell r="U4416"/>
        </row>
        <row r="4417">
          <cell r="I4417" t="str">
            <v>Ex NV demonstrators gross profit p.u.</v>
          </cell>
          <cell r="O4417"/>
          <cell r="P4417" t="str">
            <v>110-4004RR</v>
          </cell>
          <cell r="Q4417" t="str">
            <v>Used Vehicle</v>
          </cell>
          <cell r="R4417" t="str">
            <v>Used VehicleEx NV demonstrators gross profit p.u.</v>
          </cell>
          <cell r="S4417"/>
          <cell r="T4417"/>
          <cell r="U4417"/>
        </row>
        <row r="4418">
          <cell r="I4418" t="str">
            <v>Other Income per NV unit</v>
          </cell>
          <cell r="O4418"/>
          <cell r="P4418" t="str">
            <v>100-4006R</v>
          </cell>
          <cell r="Q4418" t="str">
            <v>New Vehicle</v>
          </cell>
          <cell r="R4418" t="str">
            <v>New VehicleOther Income per NV unit</v>
          </cell>
          <cell r="S4418"/>
          <cell r="T4418"/>
          <cell r="U4418"/>
        </row>
        <row r="4419">
          <cell r="I4419" t="str">
            <v>Ex NV demonstrators gross profit p.u.</v>
          </cell>
          <cell r="O4419"/>
          <cell r="P4419" t="str">
            <v>410-4004RR</v>
          </cell>
          <cell r="Q4419" t="str">
            <v>Used Vehicle</v>
          </cell>
          <cell r="R4419" t="str">
            <v>Used VehicleEx NV demonstrators gross profit p.u.</v>
          </cell>
          <cell r="S4419"/>
          <cell r="T4419"/>
          <cell r="U4419"/>
        </row>
        <row r="4420">
          <cell r="I4420" t="str">
            <v>Ex NV demonstrators gross profit p.u.</v>
          </cell>
          <cell r="O4420"/>
          <cell r="P4420" t="str">
            <v>310-4004RR</v>
          </cell>
          <cell r="Q4420" t="str">
            <v>Used Vehicle</v>
          </cell>
          <cell r="R4420" t="str">
            <v>Used VehicleEx NV demonstrators gross profit p.u.</v>
          </cell>
          <cell r="S4420"/>
          <cell r="T4420"/>
          <cell r="U4420"/>
        </row>
        <row r="4421">
          <cell r="I4421" t="str">
            <v>Ex NV demonstrators gross profit p.u.</v>
          </cell>
          <cell r="O4421"/>
          <cell r="P4421" t="str">
            <v>210-4004RR</v>
          </cell>
          <cell r="Q4421" t="str">
            <v>Used Vehicle</v>
          </cell>
          <cell r="R4421" t="str">
            <v>Used VehicleEx NV demonstrators gross profit p.u.</v>
          </cell>
          <cell r="S4421"/>
          <cell r="T4421"/>
          <cell r="U4421"/>
        </row>
        <row r="4422">
          <cell r="I4422" t="str">
            <v>Other Income per NV unit</v>
          </cell>
          <cell r="O4422"/>
          <cell r="P4422" t="str">
            <v>200-4006R</v>
          </cell>
          <cell r="Q4422" t="str">
            <v>New Vehicle</v>
          </cell>
          <cell r="R4422" t="str">
            <v>New VehicleOther Income per NV unit</v>
          </cell>
          <cell r="S4422"/>
          <cell r="T4422"/>
          <cell r="U4422"/>
        </row>
        <row r="4423">
          <cell r="I4423" t="str">
            <v>Other Income per NV unit</v>
          </cell>
          <cell r="O4423"/>
          <cell r="P4423" t="str">
            <v>400-4006R</v>
          </cell>
          <cell r="Q4423" t="str">
            <v>New Vehicle</v>
          </cell>
          <cell r="R4423" t="str">
            <v>New VehicleOther Income per NV unit</v>
          </cell>
          <cell r="S4423"/>
          <cell r="T4423"/>
          <cell r="U4423"/>
        </row>
        <row r="4424">
          <cell r="I4424" t="str">
            <v>Other Income per NV unit</v>
          </cell>
          <cell r="O4424"/>
          <cell r="P4424" t="str">
            <v>300-4006R</v>
          </cell>
          <cell r="Q4424" t="str">
            <v>New Vehicle</v>
          </cell>
          <cell r="R4424" t="str">
            <v>New VehicleOther Income per NV unit</v>
          </cell>
          <cell r="S4424"/>
          <cell r="T4424"/>
          <cell r="U4424"/>
        </row>
        <row r="4425">
          <cell r="I4425" t="str">
            <v>Ex NV demonstrators gross profit p.u.</v>
          </cell>
          <cell r="O4425"/>
          <cell r="P4425" t="str">
            <v>110-4006R</v>
          </cell>
          <cell r="Q4425" t="str">
            <v>Used Vehicle</v>
          </cell>
          <cell r="R4425" t="str">
            <v>Used VehicleEx NV demonstrators gross profit p.u.</v>
          </cell>
          <cell r="S4425"/>
          <cell r="T4425"/>
          <cell r="U4425"/>
        </row>
        <row r="4426">
          <cell r="I4426" t="str">
            <v>Other Income per NV unit</v>
          </cell>
          <cell r="O4426"/>
          <cell r="P4426" t="str">
            <v>100-4006RR</v>
          </cell>
          <cell r="Q4426" t="str">
            <v>New Vehicle</v>
          </cell>
          <cell r="R4426" t="str">
            <v>New VehicleOther Income per NV unit</v>
          </cell>
          <cell r="S4426"/>
          <cell r="T4426"/>
          <cell r="U4426"/>
        </row>
        <row r="4427">
          <cell r="I4427" t="str">
            <v>Ex NV demonstrators gross profit p.u.</v>
          </cell>
          <cell r="O4427"/>
          <cell r="P4427" t="str">
            <v>210-4006R</v>
          </cell>
          <cell r="Q4427" t="str">
            <v>Used Vehicle</v>
          </cell>
          <cell r="R4427" t="str">
            <v>Used VehicleEx NV demonstrators gross profit p.u.</v>
          </cell>
          <cell r="S4427"/>
          <cell r="T4427"/>
          <cell r="U4427"/>
        </row>
        <row r="4428">
          <cell r="I4428" t="str">
            <v>Ex NV demonstrators gross profit p.u.</v>
          </cell>
          <cell r="O4428"/>
          <cell r="P4428" t="str">
            <v>410-4006R</v>
          </cell>
          <cell r="Q4428" t="str">
            <v>Used Vehicle</v>
          </cell>
          <cell r="R4428" t="str">
            <v>Used VehicleEx NV demonstrators gross profit p.u.</v>
          </cell>
          <cell r="S4428"/>
          <cell r="T4428"/>
          <cell r="U4428"/>
        </row>
        <row r="4429">
          <cell r="I4429" t="str">
            <v>Ex NV demonstrators gross profit p.u.</v>
          </cell>
          <cell r="O4429"/>
          <cell r="P4429" t="str">
            <v>310-4006R</v>
          </cell>
          <cell r="Q4429" t="str">
            <v>Used Vehicle</v>
          </cell>
          <cell r="R4429" t="str">
            <v>Used VehicleEx NV demonstrators gross profit p.u.</v>
          </cell>
          <cell r="S4429"/>
          <cell r="T4429"/>
          <cell r="U4429"/>
        </row>
        <row r="4430">
          <cell r="I4430" t="str">
            <v>Other Income per NV unit</v>
          </cell>
          <cell r="O4430"/>
          <cell r="P4430" t="str">
            <v>200-4006RR</v>
          </cell>
          <cell r="Q4430" t="str">
            <v>New Vehicle</v>
          </cell>
          <cell r="R4430" t="str">
            <v>New VehicleOther Income per NV unit</v>
          </cell>
          <cell r="S4430"/>
          <cell r="T4430"/>
          <cell r="U4430"/>
        </row>
        <row r="4431">
          <cell r="I4431" t="str">
            <v>Other Income per NV unit</v>
          </cell>
          <cell r="O4431"/>
          <cell r="P4431" t="str">
            <v>400-4006RR</v>
          </cell>
          <cell r="Q4431" t="str">
            <v>New Vehicle</v>
          </cell>
          <cell r="R4431" t="str">
            <v>New VehicleOther Income per NV unit</v>
          </cell>
          <cell r="S4431"/>
          <cell r="T4431"/>
          <cell r="U4431"/>
        </row>
        <row r="4432">
          <cell r="I4432" t="str">
            <v>Other Income per NV unit</v>
          </cell>
          <cell r="O4432"/>
          <cell r="P4432" t="str">
            <v>300-4006RR</v>
          </cell>
          <cell r="Q4432" t="str">
            <v>New Vehicle</v>
          </cell>
          <cell r="R4432" t="str">
            <v>New VehicleOther Income per NV unit</v>
          </cell>
          <cell r="S4432"/>
          <cell r="T4432"/>
          <cell r="U4432"/>
        </row>
        <row r="4433">
          <cell r="I4433" t="str">
            <v>Ex NV demonstrators gross profit p.u.</v>
          </cell>
          <cell r="O4433"/>
          <cell r="P4433" t="str">
            <v>110-4006RR</v>
          </cell>
          <cell r="Q4433" t="str">
            <v>Used Vehicle</v>
          </cell>
          <cell r="R4433" t="str">
            <v>Used VehicleEx NV demonstrators gross profit p.u.</v>
          </cell>
          <cell r="S4433"/>
          <cell r="T4433"/>
          <cell r="U4433"/>
        </row>
        <row r="4434">
          <cell r="I4434" t="str">
            <v>Other Income per NV unit</v>
          </cell>
          <cell r="O4434"/>
          <cell r="P4434" t="str">
            <v>100-4007R</v>
          </cell>
          <cell r="Q4434" t="str">
            <v>New Vehicle</v>
          </cell>
          <cell r="R4434" t="str">
            <v>New VehicleOther Income per NV unit</v>
          </cell>
          <cell r="S4434"/>
          <cell r="T4434"/>
          <cell r="U4434"/>
        </row>
        <row r="4435">
          <cell r="I4435" t="str">
            <v>Ex NV demonstrators gross profit p.u.</v>
          </cell>
          <cell r="O4435"/>
          <cell r="P4435" t="str">
            <v>410-4006RR</v>
          </cell>
          <cell r="Q4435" t="str">
            <v>Used Vehicle</v>
          </cell>
          <cell r="R4435" t="str">
            <v>Used VehicleEx NV demonstrators gross profit p.u.</v>
          </cell>
          <cell r="S4435"/>
          <cell r="T4435"/>
          <cell r="U4435"/>
        </row>
        <row r="4436">
          <cell r="I4436" t="str">
            <v>Ex NV demonstrators gross profit p.u.</v>
          </cell>
          <cell r="O4436"/>
          <cell r="P4436" t="str">
            <v>310-4006RR</v>
          </cell>
          <cell r="Q4436" t="str">
            <v>Used Vehicle</v>
          </cell>
          <cell r="R4436" t="str">
            <v>Used VehicleEx NV demonstrators gross profit p.u.</v>
          </cell>
          <cell r="S4436"/>
          <cell r="T4436"/>
          <cell r="U4436"/>
        </row>
        <row r="4437">
          <cell r="I4437" t="str">
            <v>Ex NV demonstrators gross profit p.u.</v>
          </cell>
          <cell r="O4437"/>
          <cell r="P4437" t="str">
            <v>210-4006RR</v>
          </cell>
          <cell r="Q4437" t="str">
            <v>Used Vehicle</v>
          </cell>
          <cell r="R4437" t="str">
            <v>Used VehicleEx NV demonstrators gross profit p.u.</v>
          </cell>
          <cell r="S4437"/>
          <cell r="T4437"/>
          <cell r="U4437"/>
        </row>
        <row r="4438">
          <cell r="I4438" t="str">
            <v>Other Income per NV unit</v>
          </cell>
          <cell r="O4438"/>
          <cell r="P4438" t="str">
            <v>200-4007R</v>
          </cell>
          <cell r="Q4438" t="str">
            <v>New Vehicle</v>
          </cell>
          <cell r="R4438" t="str">
            <v>New VehicleOther Income per NV unit</v>
          </cell>
          <cell r="S4438"/>
          <cell r="T4438"/>
          <cell r="U4438"/>
        </row>
        <row r="4439">
          <cell r="I4439" t="str">
            <v>Other Income per NV unit</v>
          </cell>
          <cell r="O4439"/>
          <cell r="P4439" t="str">
            <v>400-4007R</v>
          </cell>
          <cell r="Q4439" t="str">
            <v>New Vehicle</v>
          </cell>
          <cell r="R4439" t="str">
            <v>New VehicleOther Income per NV unit</v>
          </cell>
          <cell r="S4439"/>
          <cell r="T4439"/>
          <cell r="U4439"/>
        </row>
        <row r="4440">
          <cell r="I4440" t="str">
            <v>Other Income per NV unit</v>
          </cell>
          <cell r="O4440"/>
          <cell r="P4440" t="str">
            <v>300-4007R</v>
          </cell>
          <cell r="Q4440" t="str">
            <v>New Vehicle</v>
          </cell>
          <cell r="R4440" t="str">
            <v>New VehicleOther Income per NV unit</v>
          </cell>
          <cell r="S4440"/>
          <cell r="T4440"/>
          <cell r="U4440"/>
        </row>
        <row r="4441">
          <cell r="I4441" t="str">
            <v>Ex NV demonstrators gross profit p.u.</v>
          </cell>
          <cell r="O4441"/>
          <cell r="P4441" t="str">
            <v>110-4007R</v>
          </cell>
          <cell r="Q4441" t="str">
            <v>Used Vehicle</v>
          </cell>
          <cell r="R4441" t="str">
            <v>Used VehicleEx NV demonstrators gross profit p.u.</v>
          </cell>
          <cell r="S4441"/>
          <cell r="T4441"/>
          <cell r="U4441"/>
        </row>
        <row r="4442">
          <cell r="I4442" t="str">
            <v>Other Income per NV unit</v>
          </cell>
          <cell r="O4442"/>
          <cell r="P4442" t="str">
            <v>100-4007RR</v>
          </cell>
          <cell r="Q4442" t="str">
            <v>New Vehicle</v>
          </cell>
          <cell r="R4442" t="str">
            <v>New VehicleOther Income per NV unit</v>
          </cell>
          <cell r="S4442"/>
          <cell r="T4442"/>
          <cell r="U4442"/>
        </row>
        <row r="4443">
          <cell r="I4443" t="str">
            <v>Ex NV demonstrators gross profit p.u.</v>
          </cell>
          <cell r="O4443"/>
          <cell r="P4443" t="str">
            <v>210-4007R</v>
          </cell>
          <cell r="Q4443" t="str">
            <v>Used Vehicle</v>
          </cell>
          <cell r="R4443" t="str">
            <v>Used VehicleEx NV demonstrators gross profit p.u.</v>
          </cell>
          <cell r="S4443"/>
          <cell r="T4443"/>
          <cell r="U4443"/>
        </row>
        <row r="4444">
          <cell r="I4444" t="str">
            <v>Ex NV demonstrators gross profit p.u.</v>
          </cell>
          <cell r="O4444"/>
          <cell r="P4444" t="str">
            <v>410-4007R</v>
          </cell>
          <cell r="Q4444" t="str">
            <v>Used Vehicle</v>
          </cell>
          <cell r="R4444" t="str">
            <v>Used VehicleEx NV demonstrators gross profit p.u.</v>
          </cell>
          <cell r="S4444"/>
          <cell r="T4444"/>
          <cell r="U4444"/>
        </row>
        <row r="4445">
          <cell r="I4445" t="str">
            <v>Ex NV demonstrators gross profit p.u.</v>
          </cell>
          <cell r="O4445"/>
          <cell r="P4445" t="str">
            <v>310-4007R</v>
          </cell>
          <cell r="Q4445" t="str">
            <v>Used Vehicle</v>
          </cell>
          <cell r="R4445" t="str">
            <v>Used VehicleEx NV demonstrators gross profit p.u.</v>
          </cell>
          <cell r="S4445"/>
          <cell r="T4445"/>
          <cell r="U4445"/>
        </row>
        <row r="4446">
          <cell r="I4446" t="str">
            <v>Other Income per NV unit</v>
          </cell>
          <cell r="O4446"/>
          <cell r="P4446" t="str">
            <v>200-4007RR</v>
          </cell>
          <cell r="Q4446" t="str">
            <v>New Vehicle</v>
          </cell>
          <cell r="R4446" t="str">
            <v>New VehicleOther Income per NV unit</v>
          </cell>
          <cell r="S4446"/>
          <cell r="T4446"/>
          <cell r="U4446"/>
        </row>
        <row r="4447">
          <cell r="I4447" t="str">
            <v>Other Income per NV unit</v>
          </cell>
          <cell r="O4447"/>
          <cell r="P4447" t="str">
            <v>400-4007RR</v>
          </cell>
          <cell r="Q4447" t="str">
            <v>New Vehicle</v>
          </cell>
          <cell r="R4447" t="str">
            <v>New VehicleOther Income per NV unit</v>
          </cell>
          <cell r="S4447"/>
          <cell r="T4447"/>
          <cell r="U4447"/>
        </row>
        <row r="4448">
          <cell r="I4448" t="str">
            <v>Other Income per NV unit</v>
          </cell>
          <cell r="O4448"/>
          <cell r="P4448" t="str">
            <v>300-4007RR</v>
          </cell>
          <cell r="Q4448" t="str">
            <v>New Vehicle</v>
          </cell>
          <cell r="R4448" t="str">
            <v>New VehicleOther Income per NV unit</v>
          </cell>
          <cell r="S4448"/>
          <cell r="T4448"/>
          <cell r="U4448"/>
        </row>
        <row r="4449">
          <cell r="I4449" t="str">
            <v>Ex NV demonstrators gross profit p.u.</v>
          </cell>
          <cell r="O4449"/>
          <cell r="P4449" t="str">
            <v>110-4007RR</v>
          </cell>
          <cell r="Q4449" t="str">
            <v>Used Vehicle</v>
          </cell>
          <cell r="R4449" t="str">
            <v>Used VehicleEx NV demonstrators gross profit p.u.</v>
          </cell>
          <cell r="S4449"/>
          <cell r="T4449"/>
          <cell r="U4449"/>
        </row>
        <row r="4450">
          <cell r="I4450" t="str">
            <v>Other Income per NV unit</v>
          </cell>
          <cell r="O4450"/>
          <cell r="P4450" t="str">
            <v>100-4008R</v>
          </cell>
          <cell r="Q4450" t="str">
            <v>New Vehicle</v>
          </cell>
          <cell r="R4450" t="str">
            <v>New VehicleOther Income per NV unit</v>
          </cell>
          <cell r="S4450"/>
          <cell r="T4450"/>
          <cell r="U4450"/>
        </row>
        <row r="4451">
          <cell r="I4451" t="str">
            <v>Ex NV demonstrators gross profit p.u.</v>
          </cell>
          <cell r="O4451"/>
          <cell r="P4451" t="str">
            <v>410-4007RR</v>
          </cell>
          <cell r="Q4451" t="str">
            <v>Used Vehicle</v>
          </cell>
          <cell r="R4451" t="str">
            <v>Used VehicleEx NV demonstrators gross profit p.u.</v>
          </cell>
          <cell r="S4451"/>
          <cell r="T4451"/>
          <cell r="U4451"/>
        </row>
        <row r="4452">
          <cell r="I4452" t="str">
            <v>Ex NV demonstrators gross profit p.u.</v>
          </cell>
          <cell r="O4452"/>
          <cell r="P4452" t="str">
            <v>310-4007RR</v>
          </cell>
          <cell r="Q4452" t="str">
            <v>Used Vehicle</v>
          </cell>
          <cell r="R4452" t="str">
            <v>Used VehicleEx NV demonstrators gross profit p.u.</v>
          </cell>
          <cell r="S4452"/>
          <cell r="T4452"/>
          <cell r="U4452"/>
        </row>
        <row r="4453">
          <cell r="I4453" t="str">
            <v>Ex NV demonstrators gross profit p.u.</v>
          </cell>
          <cell r="O4453"/>
          <cell r="P4453" t="str">
            <v>210-4007RR</v>
          </cell>
          <cell r="Q4453" t="str">
            <v>Used Vehicle</v>
          </cell>
          <cell r="R4453" t="str">
            <v>Used VehicleEx NV demonstrators gross profit p.u.</v>
          </cell>
          <cell r="S4453"/>
          <cell r="T4453"/>
          <cell r="U4453"/>
        </row>
        <row r="4454">
          <cell r="I4454" t="str">
            <v>Other Income per NV unit</v>
          </cell>
          <cell r="O4454"/>
          <cell r="P4454" t="str">
            <v>200-4008R</v>
          </cell>
          <cell r="Q4454" t="str">
            <v>New Vehicle</v>
          </cell>
          <cell r="R4454" t="str">
            <v>New VehicleOther Income per NV unit</v>
          </cell>
          <cell r="S4454"/>
          <cell r="T4454"/>
          <cell r="U4454"/>
        </row>
        <row r="4455">
          <cell r="I4455" t="str">
            <v>Other Income per NV unit</v>
          </cell>
          <cell r="O4455"/>
          <cell r="P4455" t="str">
            <v>400-4008R</v>
          </cell>
          <cell r="Q4455" t="str">
            <v>New Vehicle</v>
          </cell>
          <cell r="R4455" t="str">
            <v>New VehicleOther Income per NV unit</v>
          </cell>
          <cell r="S4455"/>
          <cell r="T4455"/>
          <cell r="U4455"/>
        </row>
        <row r="4456">
          <cell r="I4456" t="str">
            <v>Other Income per NV unit</v>
          </cell>
          <cell r="O4456"/>
          <cell r="P4456" t="str">
            <v>300-4008R</v>
          </cell>
          <cell r="Q4456" t="str">
            <v>New Vehicle</v>
          </cell>
          <cell r="R4456" t="str">
            <v>New VehicleOther Income per NV unit</v>
          </cell>
          <cell r="S4456"/>
          <cell r="T4456"/>
          <cell r="U4456"/>
        </row>
        <row r="4457">
          <cell r="I4457" t="str">
            <v>Ex NV demonstrators gross profit p.u.</v>
          </cell>
          <cell r="O4457"/>
          <cell r="P4457" t="str">
            <v>110-4008R</v>
          </cell>
          <cell r="Q4457" t="str">
            <v>Used Vehicle</v>
          </cell>
          <cell r="R4457" t="str">
            <v>Used VehicleEx NV demonstrators gross profit p.u.</v>
          </cell>
          <cell r="S4457"/>
          <cell r="T4457"/>
          <cell r="U4457"/>
        </row>
        <row r="4458">
          <cell r="I4458" t="str">
            <v>Other Income per NV unit</v>
          </cell>
          <cell r="O4458"/>
          <cell r="P4458" t="str">
            <v>100-4008RR</v>
          </cell>
          <cell r="Q4458" t="str">
            <v>New Vehicle</v>
          </cell>
          <cell r="R4458" t="str">
            <v>New VehicleOther Income per NV unit</v>
          </cell>
          <cell r="S4458"/>
          <cell r="T4458"/>
          <cell r="U4458"/>
        </row>
        <row r="4459">
          <cell r="I4459" t="str">
            <v>Ex NV demonstrators gross profit p.u.</v>
          </cell>
          <cell r="O4459"/>
          <cell r="P4459" t="str">
            <v>210-4008R</v>
          </cell>
          <cell r="Q4459" t="str">
            <v>Used Vehicle</v>
          </cell>
          <cell r="R4459" t="str">
            <v>Used VehicleEx NV demonstrators gross profit p.u.</v>
          </cell>
          <cell r="S4459"/>
          <cell r="T4459"/>
          <cell r="U4459"/>
        </row>
        <row r="4460">
          <cell r="I4460" t="str">
            <v>Ex NV demonstrators gross profit p.u.</v>
          </cell>
          <cell r="O4460"/>
          <cell r="P4460" t="str">
            <v>410-4008R</v>
          </cell>
          <cell r="Q4460" t="str">
            <v>Used Vehicle</v>
          </cell>
          <cell r="R4460" t="str">
            <v>Used VehicleEx NV demonstrators gross profit p.u.</v>
          </cell>
          <cell r="S4460"/>
          <cell r="T4460"/>
          <cell r="U4460"/>
        </row>
        <row r="4461">
          <cell r="I4461" t="str">
            <v>Ex NV demonstrators gross profit p.u.</v>
          </cell>
          <cell r="O4461"/>
          <cell r="P4461" t="str">
            <v>310-4008R</v>
          </cell>
          <cell r="Q4461" t="str">
            <v>Used Vehicle</v>
          </cell>
          <cell r="R4461" t="str">
            <v>Used VehicleEx NV demonstrators gross profit p.u.</v>
          </cell>
          <cell r="S4461"/>
          <cell r="T4461"/>
          <cell r="U4461"/>
        </row>
        <row r="4462">
          <cell r="I4462" t="str">
            <v>Other Income per NV unit</v>
          </cell>
          <cell r="O4462"/>
          <cell r="P4462" t="str">
            <v>200-4008RR</v>
          </cell>
          <cell r="Q4462" t="str">
            <v>New Vehicle</v>
          </cell>
          <cell r="R4462" t="str">
            <v>New VehicleOther Income per NV unit</v>
          </cell>
          <cell r="S4462"/>
          <cell r="T4462"/>
          <cell r="U4462"/>
        </row>
        <row r="4463">
          <cell r="I4463" t="str">
            <v>Other Income per NV unit</v>
          </cell>
          <cell r="O4463"/>
          <cell r="P4463" t="str">
            <v>400-4008RR</v>
          </cell>
          <cell r="Q4463" t="str">
            <v>New Vehicle</v>
          </cell>
          <cell r="R4463" t="str">
            <v>New VehicleOther Income per NV unit</v>
          </cell>
          <cell r="S4463"/>
          <cell r="T4463"/>
          <cell r="U4463"/>
        </row>
        <row r="4464">
          <cell r="I4464" t="str">
            <v>Other Income per NV unit</v>
          </cell>
          <cell r="O4464"/>
          <cell r="P4464" t="str">
            <v>300-4008RR</v>
          </cell>
          <cell r="Q4464" t="str">
            <v>New Vehicle</v>
          </cell>
          <cell r="R4464" t="str">
            <v>New VehicleOther Income per NV unit</v>
          </cell>
          <cell r="S4464"/>
          <cell r="T4464"/>
          <cell r="U4464"/>
        </row>
        <row r="4465">
          <cell r="I4465" t="str">
            <v>Ex NV demonstrators gross profit p.u.</v>
          </cell>
          <cell r="O4465"/>
          <cell r="P4465" t="str">
            <v>110-4008RR</v>
          </cell>
          <cell r="Q4465" t="str">
            <v>Used Vehicle</v>
          </cell>
          <cell r="R4465" t="str">
            <v>Used VehicleEx NV demonstrators gross profit p.u.</v>
          </cell>
          <cell r="S4465"/>
          <cell r="T4465"/>
          <cell r="U4465"/>
        </row>
        <row r="4466">
          <cell r="I4466" t="str">
            <v>Other Income per NV unit</v>
          </cell>
          <cell r="O4466"/>
          <cell r="P4466" t="str">
            <v>100-4009R</v>
          </cell>
          <cell r="Q4466" t="str">
            <v>New Vehicle</v>
          </cell>
          <cell r="R4466" t="str">
            <v>New VehicleOther Income per NV unit</v>
          </cell>
          <cell r="S4466"/>
          <cell r="T4466"/>
          <cell r="U4466"/>
        </row>
        <row r="4467">
          <cell r="I4467" t="str">
            <v>Ex NV demonstrators gross profit p.u.</v>
          </cell>
          <cell r="O4467"/>
          <cell r="P4467" t="str">
            <v>410-4008RR</v>
          </cell>
          <cell r="Q4467" t="str">
            <v>Used Vehicle</v>
          </cell>
          <cell r="R4467" t="str">
            <v>Used VehicleEx NV demonstrators gross profit p.u.</v>
          </cell>
          <cell r="S4467"/>
          <cell r="T4467"/>
          <cell r="U4467"/>
        </row>
        <row r="4468">
          <cell r="I4468" t="str">
            <v>Ex NV demonstrators gross profit p.u.</v>
          </cell>
          <cell r="O4468"/>
          <cell r="P4468" t="str">
            <v>310-4008RR</v>
          </cell>
          <cell r="Q4468" t="str">
            <v>Used Vehicle</v>
          </cell>
          <cell r="R4468" t="str">
            <v>Used VehicleEx NV demonstrators gross profit p.u.</v>
          </cell>
          <cell r="S4468"/>
          <cell r="T4468"/>
          <cell r="U4468"/>
        </row>
        <row r="4469">
          <cell r="I4469" t="str">
            <v>Ex NV demonstrators gross profit p.u.</v>
          </cell>
          <cell r="O4469"/>
          <cell r="P4469" t="str">
            <v>210-4008RR</v>
          </cell>
          <cell r="Q4469" t="str">
            <v>Used Vehicle</v>
          </cell>
          <cell r="R4469" t="str">
            <v>Used VehicleEx NV demonstrators gross profit p.u.</v>
          </cell>
          <cell r="S4469"/>
          <cell r="T4469"/>
          <cell r="U4469"/>
        </row>
        <row r="4470">
          <cell r="I4470" t="str">
            <v>Other Income per NV unit</v>
          </cell>
          <cell r="O4470"/>
          <cell r="P4470" t="str">
            <v>200-4009R</v>
          </cell>
          <cell r="Q4470" t="str">
            <v>New Vehicle</v>
          </cell>
          <cell r="R4470" t="str">
            <v>New VehicleOther Income per NV unit</v>
          </cell>
          <cell r="S4470"/>
          <cell r="T4470"/>
          <cell r="U4470"/>
        </row>
        <row r="4471">
          <cell r="I4471" t="str">
            <v>Other Income per NV unit</v>
          </cell>
          <cell r="O4471"/>
          <cell r="P4471" t="str">
            <v>400-4009R</v>
          </cell>
          <cell r="Q4471" t="str">
            <v>New Vehicle</v>
          </cell>
          <cell r="R4471" t="str">
            <v>New VehicleOther Income per NV unit</v>
          </cell>
          <cell r="S4471"/>
          <cell r="T4471"/>
          <cell r="U4471"/>
        </row>
        <row r="4472">
          <cell r="I4472" t="str">
            <v>Other Income per NV unit</v>
          </cell>
          <cell r="O4472"/>
          <cell r="P4472" t="str">
            <v>300-4009R</v>
          </cell>
          <cell r="Q4472" t="str">
            <v>New Vehicle</v>
          </cell>
          <cell r="R4472" t="str">
            <v>New VehicleOther Income per NV unit</v>
          </cell>
          <cell r="S4472"/>
          <cell r="T4472"/>
          <cell r="U4472"/>
        </row>
        <row r="4473">
          <cell r="I4473" t="str">
            <v>Ex NV demonstrators gross profit p.u.</v>
          </cell>
          <cell r="O4473"/>
          <cell r="P4473" t="str">
            <v>110-4009R</v>
          </cell>
          <cell r="Q4473" t="str">
            <v>Used Vehicle</v>
          </cell>
          <cell r="R4473" t="str">
            <v>Used VehicleEx NV demonstrators gross profit p.u.</v>
          </cell>
          <cell r="S4473"/>
          <cell r="T4473"/>
          <cell r="U4473"/>
        </row>
        <row r="4474">
          <cell r="I4474" t="str">
            <v>Other Income per NV unit</v>
          </cell>
          <cell r="O4474"/>
          <cell r="P4474" t="str">
            <v>100-4009RR</v>
          </cell>
          <cell r="Q4474" t="str">
            <v>New Vehicle</v>
          </cell>
          <cell r="R4474" t="str">
            <v>New VehicleOther Income per NV unit</v>
          </cell>
          <cell r="S4474"/>
          <cell r="T4474"/>
          <cell r="U4474"/>
        </row>
        <row r="4475">
          <cell r="I4475" t="str">
            <v>Ex NV demonstrators gross profit p.u.</v>
          </cell>
          <cell r="O4475"/>
          <cell r="P4475" t="str">
            <v>210-4009R</v>
          </cell>
          <cell r="Q4475" t="str">
            <v>Used Vehicle</v>
          </cell>
          <cell r="R4475" t="str">
            <v>Used VehicleEx NV demonstrators gross profit p.u.</v>
          </cell>
          <cell r="S4475"/>
          <cell r="T4475"/>
          <cell r="U4475"/>
        </row>
        <row r="4476">
          <cell r="I4476" t="str">
            <v>Ex NV demonstrators gross profit p.u.</v>
          </cell>
          <cell r="O4476"/>
          <cell r="P4476" t="str">
            <v>410-4009R</v>
          </cell>
          <cell r="Q4476" t="str">
            <v>Used Vehicle</v>
          </cell>
          <cell r="R4476" t="str">
            <v>Used VehicleEx NV demonstrators gross profit p.u.</v>
          </cell>
          <cell r="S4476"/>
          <cell r="T4476"/>
          <cell r="U4476"/>
        </row>
        <row r="4477">
          <cell r="I4477" t="str">
            <v>Ex NV demonstrators gross profit p.u.</v>
          </cell>
          <cell r="O4477"/>
          <cell r="P4477" t="str">
            <v>310-4009R</v>
          </cell>
          <cell r="Q4477" t="str">
            <v>Used Vehicle</v>
          </cell>
          <cell r="R4477" t="str">
            <v>Used VehicleEx NV demonstrators gross profit p.u.</v>
          </cell>
          <cell r="S4477"/>
          <cell r="T4477"/>
          <cell r="U4477"/>
        </row>
        <row r="4478">
          <cell r="I4478" t="str">
            <v>Other Income per NV unit</v>
          </cell>
          <cell r="O4478"/>
          <cell r="P4478" t="str">
            <v>200-4009RR</v>
          </cell>
          <cell r="Q4478" t="str">
            <v>New Vehicle</v>
          </cell>
          <cell r="R4478" t="str">
            <v>New VehicleOther Income per NV unit</v>
          </cell>
          <cell r="S4478"/>
          <cell r="T4478"/>
          <cell r="U4478"/>
        </row>
        <row r="4479">
          <cell r="I4479" t="str">
            <v>Other Income per NV unit</v>
          </cell>
          <cell r="O4479"/>
          <cell r="P4479" t="str">
            <v>400-4009RR</v>
          </cell>
          <cell r="Q4479" t="str">
            <v>New Vehicle</v>
          </cell>
          <cell r="R4479" t="str">
            <v>New VehicleOther Income per NV unit</v>
          </cell>
          <cell r="S4479"/>
          <cell r="T4479"/>
          <cell r="U4479"/>
        </row>
        <row r="4480">
          <cell r="I4480" t="str">
            <v>Other Income per NV unit</v>
          </cell>
          <cell r="O4480"/>
          <cell r="P4480" t="str">
            <v>300-4009RR</v>
          </cell>
          <cell r="Q4480" t="str">
            <v>New Vehicle</v>
          </cell>
          <cell r="R4480" t="str">
            <v>New VehicleOther Income per NV unit</v>
          </cell>
          <cell r="S4480"/>
          <cell r="T4480"/>
          <cell r="U4480"/>
        </row>
        <row r="4481">
          <cell r="I4481" t="str">
            <v>Ex NV demonstrators gross profit p.u.</v>
          </cell>
          <cell r="O4481"/>
          <cell r="P4481" t="str">
            <v>110-4009RR</v>
          </cell>
          <cell r="Q4481" t="str">
            <v>Used Vehicle</v>
          </cell>
          <cell r="R4481" t="str">
            <v>Used VehicleEx NV demonstrators gross profit p.u.</v>
          </cell>
          <cell r="S4481"/>
          <cell r="T4481"/>
          <cell r="U4481"/>
        </row>
        <row r="4482">
          <cell r="I4482" t="str">
            <v>Other Income per NV unit</v>
          </cell>
          <cell r="O4482"/>
          <cell r="P4482" t="str">
            <v>100-4010R</v>
          </cell>
          <cell r="Q4482" t="str">
            <v>New Vehicle</v>
          </cell>
          <cell r="R4482" t="str">
            <v>New VehicleOther Income per NV unit</v>
          </cell>
          <cell r="S4482"/>
          <cell r="T4482"/>
          <cell r="U4482"/>
        </row>
        <row r="4483">
          <cell r="I4483" t="str">
            <v>Ex NV demonstrators gross profit p.u.</v>
          </cell>
          <cell r="O4483"/>
          <cell r="P4483" t="str">
            <v>210-4009RR</v>
          </cell>
          <cell r="Q4483" t="str">
            <v>Used Vehicle</v>
          </cell>
          <cell r="R4483" t="str">
            <v>Used VehicleEx NV demonstrators gross profit p.u.</v>
          </cell>
          <cell r="S4483"/>
          <cell r="T4483"/>
          <cell r="U4483"/>
        </row>
        <row r="4484">
          <cell r="I4484" t="str">
            <v>Ex NV demonstrators gross profit p.u.</v>
          </cell>
          <cell r="O4484"/>
          <cell r="P4484" t="str">
            <v>410-4009RR</v>
          </cell>
          <cell r="Q4484" t="str">
            <v>Used Vehicle</v>
          </cell>
          <cell r="R4484" t="str">
            <v>Used VehicleEx NV demonstrators gross profit p.u.</v>
          </cell>
          <cell r="S4484"/>
          <cell r="T4484"/>
          <cell r="U4484"/>
        </row>
        <row r="4485">
          <cell r="I4485" t="str">
            <v>Ex NV demonstrators gross profit p.u.</v>
          </cell>
          <cell r="O4485"/>
          <cell r="P4485" t="str">
            <v>310-4009RR</v>
          </cell>
          <cell r="Q4485" t="str">
            <v>Used Vehicle</v>
          </cell>
          <cell r="R4485" t="str">
            <v>Used VehicleEx NV demonstrators gross profit p.u.</v>
          </cell>
          <cell r="S4485"/>
          <cell r="T4485"/>
          <cell r="U4485"/>
        </row>
        <row r="4486">
          <cell r="I4486" t="str">
            <v>Other Income per NV unit</v>
          </cell>
          <cell r="O4486"/>
          <cell r="P4486" t="str">
            <v>200-4010R</v>
          </cell>
          <cell r="Q4486" t="str">
            <v>New Vehicle</v>
          </cell>
          <cell r="R4486" t="str">
            <v>New VehicleOther Income per NV unit</v>
          </cell>
          <cell r="S4486"/>
          <cell r="T4486"/>
          <cell r="U4486"/>
        </row>
        <row r="4487">
          <cell r="I4487" t="str">
            <v>Other Income per NV unit</v>
          </cell>
          <cell r="O4487"/>
          <cell r="P4487" t="str">
            <v>400-4010R</v>
          </cell>
          <cell r="Q4487" t="str">
            <v>New Vehicle</v>
          </cell>
          <cell r="R4487" t="str">
            <v>New VehicleOther Income per NV unit</v>
          </cell>
          <cell r="S4487"/>
          <cell r="T4487"/>
          <cell r="U4487"/>
        </row>
        <row r="4488">
          <cell r="I4488" t="str">
            <v>Other Income per NV unit</v>
          </cell>
          <cell r="O4488"/>
          <cell r="P4488" t="str">
            <v>300-4010R</v>
          </cell>
          <cell r="Q4488" t="str">
            <v>New Vehicle</v>
          </cell>
          <cell r="R4488" t="str">
            <v>New VehicleOther Income per NV unit</v>
          </cell>
          <cell r="S4488"/>
          <cell r="T4488"/>
          <cell r="U4488"/>
        </row>
        <row r="4489">
          <cell r="I4489" t="str">
            <v>Other Income per NV unit</v>
          </cell>
          <cell r="O4489"/>
          <cell r="P4489" t="str">
            <v>100-4010RR</v>
          </cell>
          <cell r="Q4489" t="str">
            <v>New Vehicle</v>
          </cell>
          <cell r="R4489" t="str">
            <v>New VehicleOther Income per NV unit</v>
          </cell>
          <cell r="S4489"/>
          <cell r="T4489"/>
          <cell r="U4489"/>
        </row>
        <row r="4490">
          <cell r="I4490" t="str">
            <v>Ex NV demonstrators gross profit p.u.</v>
          </cell>
          <cell r="O4490"/>
          <cell r="P4490" t="str">
            <v>110-4010R</v>
          </cell>
          <cell r="Q4490" t="str">
            <v>Used Vehicle</v>
          </cell>
          <cell r="R4490" t="str">
            <v>Used VehicleEx NV demonstrators gross profit p.u.</v>
          </cell>
          <cell r="S4490"/>
          <cell r="T4490"/>
          <cell r="U4490"/>
        </row>
        <row r="4491">
          <cell r="I4491" t="str">
            <v>Ex NV demonstrators gross profit p.u.</v>
          </cell>
          <cell r="O4491"/>
          <cell r="P4491" t="str">
            <v>210-4010R</v>
          </cell>
          <cell r="Q4491" t="str">
            <v>Used Vehicle</v>
          </cell>
          <cell r="R4491" t="str">
            <v>Used VehicleEx NV demonstrators gross profit p.u.</v>
          </cell>
          <cell r="S4491"/>
          <cell r="T4491"/>
          <cell r="U4491"/>
        </row>
        <row r="4492">
          <cell r="I4492" t="str">
            <v>Ex NV demonstrators gross profit p.u.</v>
          </cell>
          <cell r="O4492"/>
          <cell r="P4492" t="str">
            <v>410-4010R</v>
          </cell>
          <cell r="Q4492" t="str">
            <v>Used Vehicle</v>
          </cell>
          <cell r="R4492" t="str">
            <v>Used VehicleEx NV demonstrators gross profit p.u.</v>
          </cell>
          <cell r="S4492"/>
          <cell r="T4492"/>
          <cell r="U4492"/>
        </row>
        <row r="4493">
          <cell r="I4493" t="str">
            <v>Ex NV demonstrators gross profit p.u.</v>
          </cell>
          <cell r="O4493"/>
          <cell r="P4493" t="str">
            <v>310-4010R</v>
          </cell>
          <cell r="Q4493" t="str">
            <v>Used Vehicle</v>
          </cell>
          <cell r="R4493" t="str">
            <v>Used VehicleEx NV demonstrators gross profit p.u.</v>
          </cell>
          <cell r="S4493"/>
          <cell r="T4493"/>
          <cell r="U4493"/>
        </row>
        <row r="4494">
          <cell r="I4494" t="str">
            <v>Other Income per NV unit</v>
          </cell>
          <cell r="O4494"/>
          <cell r="P4494" t="str">
            <v>200-4010RR</v>
          </cell>
          <cell r="Q4494" t="str">
            <v>New Vehicle</v>
          </cell>
          <cell r="R4494" t="str">
            <v>New VehicleOther Income per NV unit</v>
          </cell>
          <cell r="S4494"/>
          <cell r="T4494"/>
          <cell r="U4494"/>
        </row>
        <row r="4495">
          <cell r="I4495" t="str">
            <v>Other Income per NV unit</v>
          </cell>
          <cell r="O4495"/>
          <cell r="P4495" t="str">
            <v>400-4010RR</v>
          </cell>
          <cell r="Q4495" t="str">
            <v>New Vehicle</v>
          </cell>
          <cell r="R4495" t="str">
            <v>New VehicleOther Income per NV unit</v>
          </cell>
          <cell r="S4495"/>
          <cell r="T4495"/>
          <cell r="U4495"/>
        </row>
        <row r="4496">
          <cell r="I4496" t="str">
            <v>Other Income per NV unit</v>
          </cell>
          <cell r="O4496"/>
          <cell r="P4496" t="str">
            <v>300-4010RR</v>
          </cell>
          <cell r="Q4496" t="str">
            <v>New Vehicle</v>
          </cell>
          <cell r="R4496" t="str">
            <v>New VehicleOther Income per NV unit</v>
          </cell>
          <cell r="S4496"/>
          <cell r="T4496"/>
          <cell r="U4496"/>
        </row>
        <row r="4497">
          <cell r="I4497" t="str">
            <v>Ex NV demonstrators gross profit p.u.</v>
          </cell>
          <cell r="O4497"/>
          <cell r="P4497" t="str">
            <v>110-4010RR</v>
          </cell>
          <cell r="Q4497" t="str">
            <v>Used Vehicle</v>
          </cell>
          <cell r="R4497" t="str">
            <v>Used VehicleEx NV demonstrators gross profit p.u.</v>
          </cell>
          <cell r="S4497"/>
          <cell r="T4497"/>
          <cell r="U4497"/>
        </row>
        <row r="4498">
          <cell r="I4498" t="str">
            <v>Other Income per NV unit</v>
          </cell>
          <cell r="O4498"/>
          <cell r="P4498" t="str">
            <v>100-4011R</v>
          </cell>
          <cell r="Q4498" t="str">
            <v>New Vehicle</v>
          </cell>
          <cell r="R4498" t="str">
            <v>New VehicleOther Income per NV unit</v>
          </cell>
          <cell r="S4498"/>
          <cell r="T4498"/>
          <cell r="U4498"/>
        </row>
        <row r="4499">
          <cell r="I4499" t="str">
            <v>Ex NV demonstrators gross profit p.u.</v>
          </cell>
          <cell r="O4499"/>
          <cell r="P4499" t="str">
            <v>210-4010RR</v>
          </cell>
          <cell r="Q4499" t="str">
            <v>Used Vehicle</v>
          </cell>
          <cell r="R4499" t="str">
            <v>Used VehicleEx NV demonstrators gross profit p.u.</v>
          </cell>
          <cell r="S4499"/>
          <cell r="T4499"/>
          <cell r="U4499"/>
        </row>
        <row r="4500">
          <cell r="I4500" t="str">
            <v>Ex NV demonstrators gross profit p.u.</v>
          </cell>
          <cell r="O4500"/>
          <cell r="P4500" t="str">
            <v>410-4010RR</v>
          </cell>
          <cell r="Q4500" t="str">
            <v>Used Vehicle</v>
          </cell>
          <cell r="R4500" t="str">
            <v>Used VehicleEx NV demonstrators gross profit p.u.</v>
          </cell>
          <cell r="S4500"/>
          <cell r="T4500"/>
          <cell r="U4500"/>
        </row>
        <row r="4501">
          <cell r="I4501" t="str">
            <v>Ex NV demonstrators gross profit p.u.</v>
          </cell>
          <cell r="O4501"/>
          <cell r="P4501" t="str">
            <v>310-4010RR</v>
          </cell>
          <cell r="Q4501" t="str">
            <v>Used Vehicle</v>
          </cell>
          <cell r="R4501" t="str">
            <v>Used VehicleEx NV demonstrators gross profit p.u.</v>
          </cell>
          <cell r="S4501"/>
          <cell r="T4501"/>
          <cell r="U4501"/>
        </row>
        <row r="4502">
          <cell r="I4502" t="str">
            <v>Other Income per NV unit</v>
          </cell>
          <cell r="O4502"/>
          <cell r="P4502" t="str">
            <v>200-4011R</v>
          </cell>
          <cell r="Q4502" t="str">
            <v>New Vehicle</v>
          </cell>
          <cell r="R4502" t="str">
            <v>New VehicleOther Income per NV unit</v>
          </cell>
          <cell r="S4502"/>
          <cell r="T4502"/>
          <cell r="U4502"/>
        </row>
        <row r="4503">
          <cell r="I4503" t="str">
            <v>Other Income per NV unit</v>
          </cell>
          <cell r="O4503"/>
          <cell r="P4503" t="str">
            <v>400-4011R</v>
          </cell>
          <cell r="Q4503" t="str">
            <v>New Vehicle</v>
          </cell>
          <cell r="R4503" t="str">
            <v>New VehicleOther Income per NV unit</v>
          </cell>
          <cell r="S4503"/>
          <cell r="T4503"/>
          <cell r="U4503"/>
        </row>
        <row r="4504">
          <cell r="I4504" t="str">
            <v>Other Income per NV unit</v>
          </cell>
          <cell r="O4504"/>
          <cell r="P4504" t="str">
            <v>300-4011R</v>
          </cell>
          <cell r="Q4504" t="str">
            <v>New Vehicle</v>
          </cell>
          <cell r="R4504" t="str">
            <v>New VehicleOther Income per NV unit</v>
          </cell>
          <cell r="S4504"/>
          <cell r="T4504"/>
          <cell r="U4504"/>
        </row>
        <row r="4505">
          <cell r="I4505" t="str">
            <v>Ex NV demonstrators gross profit p.u.</v>
          </cell>
          <cell r="O4505"/>
          <cell r="P4505" t="str">
            <v>110-4011R</v>
          </cell>
          <cell r="Q4505" t="str">
            <v>Used Vehicle</v>
          </cell>
          <cell r="R4505" t="str">
            <v>Used VehicleEx NV demonstrators gross profit p.u.</v>
          </cell>
          <cell r="S4505"/>
          <cell r="T4505"/>
          <cell r="U4505"/>
        </row>
        <row r="4506">
          <cell r="I4506" t="str">
            <v>Other Income per NV unit</v>
          </cell>
          <cell r="O4506"/>
          <cell r="P4506" t="str">
            <v>100-4011RR</v>
          </cell>
          <cell r="Q4506" t="str">
            <v>New Vehicle</v>
          </cell>
          <cell r="R4506" t="str">
            <v>New VehicleOther Income per NV unit</v>
          </cell>
          <cell r="S4506"/>
          <cell r="T4506"/>
          <cell r="U4506"/>
        </row>
        <row r="4507">
          <cell r="I4507" t="str">
            <v>Ex NV demonstrators gross profit p.u.</v>
          </cell>
          <cell r="O4507"/>
          <cell r="P4507" t="str">
            <v>210-4011R</v>
          </cell>
          <cell r="Q4507" t="str">
            <v>Used Vehicle</v>
          </cell>
          <cell r="R4507" t="str">
            <v>Used VehicleEx NV demonstrators gross profit p.u.</v>
          </cell>
          <cell r="S4507"/>
          <cell r="T4507"/>
          <cell r="U4507"/>
        </row>
        <row r="4508">
          <cell r="I4508" t="str">
            <v>Ex NV demonstrators gross profit p.u.</v>
          </cell>
          <cell r="O4508"/>
          <cell r="P4508" t="str">
            <v>410-4011R</v>
          </cell>
          <cell r="Q4508" t="str">
            <v>Used Vehicle</v>
          </cell>
          <cell r="R4508" t="str">
            <v>Used VehicleEx NV demonstrators gross profit p.u.</v>
          </cell>
          <cell r="S4508"/>
          <cell r="T4508"/>
          <cell r="U4508"/>
        </row>
        <row r="4509">
          <cell r="I4509" t="str">
            <v>Ex NV demonstrators gross profit p.u.</v>
          </cell>
          <cell r="O4509"/>
          <cell r="P4509" t="str">
            <v>310-4011R</v>
          </cell>
          <cell r="Q4509" t="str">
            <v>Used Vehicle</v>
          </cell>
          <cell r="R4509" t="str">
            <v>Used VehicleEx NV demonstrators gross profit p.u.</v>
          </cell>
          <cell r="S4509"/>
          <cell r="T4509"/>
          <cell r="U4509"/>
        </row>
        <row r="4510">
          <cell r="I4510" t="str">
            <v>Other Income per NV unit</v>
          </cell>
          <cell r="O4510"/>
          <cell r="P4510" t="str">
            <v>200-4011RR</v>
          </cell>
          <cell r="Q4510" t="str">
            <v>New Vehicle</v>
          </cell>
          <cell r="R4510" t="str">
            <v>New VehicleOther Income per NV unit</v>
          </cell>
          <cell r="S4510"/>
          <cell r="T4510"/>
          <cell r="U4510"/>
        </row>
        <row r="4511">
          <cell r="I4511" t="str">
            <v>Other Income per NV unit</v>
          </cell>
          <cell r="O4511"/>
          <cell r="P4511" t="str">
            <v>400-4011RR</v>
          </cell>
          <cell r="Q4511" t="str">
            <v>New Vehicle</v>
          </cell>
          <cell r="R4511" t="str">
            <v>New VehicleOther Income per NV unit</v>
          </cell>
          <cell r="S4511"/>
          <cell r="T4511"/>
          <cell r="U4511"/>
        </row>
        <row r="4512">
          <cell r="I4512" t="str">
            <v>Other Income per NV unit</v>
          </cell>
          <cell r="O4512"/>
          <cell r="P4512" t="str">
            <v>300-4011RR</v>
          </cell>
          <cell r="Q4512" t="str">
            <v>New Vehicle</v>
          </cell>
          <cell r="R4512" t="str">
            <v>New VehicleOther Income per NV unit</v>
          </cell>
          <cell r="S4512"/>
          <cell r="T4512"/>
          <cell r="U4512"/>
        </row>
        <row r="4513">
          <cell r="I4513" t="str">
            <v>Ex NV demonstrators gross profit p.u.</v>
          </cell>
          <cell r="O4513"/>
          <cell r="P4513" t="str">
            <v>110-4011RR</v>
          </cell>
          <cell r="Q4513" t="str">
            <v>Used Vehicle</v>
          </cell>
          <cell r="R4513" t="str">
            <v>Used VehicleEx NV demonstrators gross profit p.u.</v>
          </cell>
          <cell r="S4513"/>
          <cell r="T4513"/>
          <cell r="U4513"/>
        </row>
        <row r="4514">
          <cell r="I4514" t="str">
            <v>Other Income per NV unit</v>
          </cell>
          <cell r="O4514"/>
          <cell r="P4514" t="str">
            <v>100-4021R</v>
          </cell>
          <cell r="Q4514" t="str">
            <v>New Vehicle</v>
          </cell>
          <cell r="R4514" t="str">
            <v>New VehicleOther Income per NV unit</v>
          </cell>
          <cell r="S4514"/>
          <cell r="T4514"/>
          <cell r="U4514"/>
        </row>
        <row r="4515">
          <cell r="I4515" t="str">
            <v>Ex NV demonstrators gross profit p.u.</v>
          </cell>
          <cell r="O4515"/>
          <cell r="P4515" t="str">
            <v>410-4011RR</v>
          </cell>
          <cell r="Q4515" t="str">
            <v>Used Vehicle</v>
          </cell>
          <cell r="R4515" t="str">
            <v>Used VehicleEx NV demonstrators gross profit p.u.</v>
          </cell>
          <cell r="S4515"/>
          <cell r="T4515"/>
          <cell r="U4515"/>
        </row>
        <row r="4516">
          <cell r="I4516" t="str">
            <v>Ex NV demonstrators gross profit p.u.</v>
          </cell>
          <cell r="O4516"/>
          <cell r="P4516" t="str">
            <v>310-4011RR</v>
          </cell>
          <cell r="Q4516" t="str">
            <v>Used Vehicle</v>
          </cell>
          <cell r="R4516" t="str">
            <v>Used VehicleEx NV demonstrators gross profit p.u.</v>
          </cell>
          <cell r="S4516"/>
          <cell r="T4516"/>
          <cell r="U4516"/>
        </row>
        <row r="4517">
          <cell r="I4517" t="str">
            <v>Ex NV demonstrators gross profit p.u.</v>
          </cell>
          <cell r="O4517"/>
          <cell r="P4517" t="str">
            <v>210-4011RR</v>
          </cell>
          <cell r="Q4517" t="str">
            <v>Used Vehicle</v>
          </cell>
          <cell r="R4517" t="str">
            <v>Used VehicleEx NV demonstrators gross profit p.u.</v>
          </cell>
          <cell r="S4517"/>
          <cell r="T4517"/>
          <cell r="U4517"/>
        </row>
        <row r="4518">
          <cell r="I4518" t="str">
            <v>Other Income per NV unit</v>
          </cell>
          <cell r="O4518"/>
          <cell r="P4518" t="str">
            <v>200-4021R</v>
          </cell>
          <cell r="Q4518" t="str">
            <v>New Vehicle</v>
          </cell>
          <cell r="R4518" t="str">
            <v>New VehicleOther Income per NV unit</v>
          </cell>
          <cell r="S4518"/>
          <cell r="T4518"/>
          <cell r="U4518"/>
        </row>
        <row r="4519">
          <cell r="I4519" t="str">
            <v>Other Income per NV unit</v>
          </cell>
          <cell r="O4519"/>
          <cell r="P4519" t="str">
            <v>400-4021R</v>
          </cell>
          <cell r="Q4519" t="str">
            <v>New Vehicle</v>
          </cell>
          <cell r="R4519" t="str">
            <v>New VehicleOther Income per NV unit</v>
          </cell>
          <cell r="S4519"/>
          <cell r="T4519"/>
          <cell r="U4519"/>
        </row>
        <row r="4520">
          <cell r="I4520" t="str">
            <v>Other Income per NV unit</v>
          </cell>
          <cell r="O4520"/>
          <cell r="P4520" t="str">
            <v>300-4021R</v>
          </cell>
          <cell r="Q4520" t="str">
            <v>New Vehicle</v>
          </cell>
          <cell r="R4520" t="str">
            <v>New VehicleOther Income per NV unit</v>
          </cell>
          <cell r="S4520"/>
          <cell r="T4520"/>
          <cell r="U4520"/>
        </row>
        <row r="4521">
          <cell r="I4521" t="str">
            <v>Ex NV demonstrators gross profit p.u.</v>
          </cell>
          <cell r="O4521"/>
          <cell r="P4521" t="str">
            <v>110-4021R</v>
          </cell>
          <cell r="Q4521" t="str">
            <v>Used Vehicle</v>
          </cell>
          <cell r="R4521" t="str">
            <v>Used VehicleEx NV demonstrators gross profit p.u.</v>
          </cell>
          <cell r="S4521"/>
          <cell r="T4521"/>
          <cell r="U4521"/>
        </row>
        <row r="4522">
          <cell r="I4522" t="str">
            <v>Other Income per NV unit</v>
          </cell>
          <cell r="O4522"/>
          <cell r="P4522" t="str">
            <v>100-4021RR</v>
          </cell>
          <cell r="Q4522" t="str">
            <v>New Vehicle</v>
          </cell>
          <cell r="R4522" t="str">
            <v>New VehicleOther Income per NV unit</v>
          </cell>
          <cell r="S4522"/>
          <cell r="T4522"/>
          <cell r="U4522"/>
        </row>
        <row r="4523">
          <cell r="I4523" t="str">
            <v>Ex NV demonstrators gross profit p.u.</v>
          </cell>
          <cell r="O4523"/>
          <cell r="P4523" t="str">
            <v>210-4021R</v>
          </cell>
          <cell r="Q4523" t="str">
            <v>Used Vehicle</v>
          </cell>
          <cell r="R4523" t="str">
            <v>Used VehicleEx NV demonstrators gross profit p.u.</v>
          </cell>
          <cell r="S4523"/>
          <cell r="T4523"/>
          <cell r="U4523"/>
        </row>
        <row r="4524">
          <cell r="I4524" t="str">
            <v>Ex NV demonstrators gross profit p.u.</v>
          </cell>
          <cell r="O4524"/>
          <cell r="P4524" t="str">
            <v>410-4021R</v>
          </cell>
          <cell r="Q4524" t="str">
            <v>Used Vehicle</v>
          </cell>
          <cell r="R4524" t="str">
            <v>Used VehicleEx NV demonstrators gross profit p.u.</v>
          </cell>
          <cell r="S4524"/>
          <cell r="T4524"/>
          <cell r="U4524"/>
        </row>
        <row r="4525">
          <cell r="I4525" t="str">
            <v>Ex NV demonstrators gross profit p.u.</v>
          </cell>
          <cell r="O4525"/>
          <cell r="P4525" t="str">
            <v>310-4021R</v>
          </cell>
          <cell r="Q4525" t="str">
            <v>Used Vehicle</v>
          </cell>
          <cell r="R4525" t="str">
            <v>Used VehicleEx NV demonstrators gross profit p.u.</v>
          </cell>
          <cell r="S4525"/>
          <cell r="T4525"/>
          <cell r="U4525"/>
        </row>
        <row r="4526">
          <cell r="I4526" t="str">
            <v>Other Income per NV unit</v>
          </cell>
          <cell r="O4526"/>
          <cell r="P4526" t="str">
            <v>200-4021RR</v>
          </cell>
          <cell r="Q4526" t="str">
            <v>New Vehicle</v>
          </cell>
          <cell r="R4526" t="str">
            <v>New VehicleOther Income per NV unit</v>
          </cell>
          <cell r="S4526"/>
          <cell r="T4526"/>
          <cell r="U4526"/>
        </row>
        <row r="4527">
          <cell r="I4527" t="str">
            <v>Other Income per NV unit</v>
          </cell>
          <cell r="O4527"/>
          <cell r="P4527" t="str">
            <v>400-4021RR</v>
          </cell>
          <cell r="Q4527" t="str">
            <v>New Vehicle</v>
          </cell>
          <cell r="R4527" t="str">
            <v>New VehicleOther Income per NV unit</v>
          </cell>
          <cell r="S4527"/>
          <cell r="T4527"/>
          <cell r="U4527"/>
        </row>
        <row r="4528">
          <cell r="I4528" t="str">
            <v>Other Income per NV unit</v>
          </cell>
          <cell r="O4528"/>
          <cell r="P4528" t="str">
            <v>300-4021RR</v>
          </cell>
          <cell r="Q4528" t="str">
            <v>New Vehicle</v>
          </cell>
          <cell r="R4528" t="str">
            <v>New VehicleOther Income per NV unit</v>
          </cell>
          <cell r="S4528"/>
          <cell r="T4528"/>
          <cell r="U4528"/>
        </row>
        <row r="4529">
          <cell r="I4529" t="str">
            <v>Ex NV demonstrators gross profit p.u.</v>
          </cell>
          <cell r="O4529"/>
          <cell r="P4529" t="str">
            <v>110-4021RR</v>
          </cell>
          <cell r="Q4529" t="str">
            <v>Used Vehicle</v>
          </cell>
          <cell r="R4529" t="str">
            <v>Used VehicleEx NV demonstrators gross profit p.u.</v>
          </cell>
          <cell r="S4529"/>
          <cell r="T4529"/>
          <cell r="U4529"/>
        </row>
        <row r="4530">
          <cell r="I4530" t="str">
            <v>Other Income per NV unit</v>
          </cell>
          <cell r="O4530"/>
          <cell r="P4530" t="str">
            <v>100-4023R</v>
          </cell>
          <cell r="Q4530" t="str">
            <v>New Vehicle</v>
          </cell>
          <cell r="R4530" t="str">
            <v>New VehicleOther Income per NV unit</v>
          </cell>
          <cell r="S4530"/>
          <cell r="T4530"/>
          <cell r="U4530"/>
        </row>
        <row r="4531">
          <cell r="I4531" t="str">
            <v>Ex NV demonstrators gross profit p.u.</v>
          </cell>
          <cell r="O4531"/>
          <cell r="P4531" t="str">
            <v>210-4021RR</v>
          </cell>
          <cell r="Q4531" t="str">
            <v>Used Vehicle</v>
          </cell>
          <cell r="R4531" t="str">
            <v>Used VehicleEx NV demonstrators gross profit p.u.</v>
          </cell>
          <cell r="S4531"/>
          <cell r="T4531"/>
          <cell r="U4531"/>
        </row>
        <row r="4532">
          <cell r="I4532" t="str">
            <v>Ex NV demonstrators gross profit p.u.</v>
          </cell>
          <cell r="O4532"/>
          <cell r="P4532" t="str">
            <v>410-4021RR</v>
          </cell>
          <cell r="Q4532" t="str">
            <v>Used Vehicle</v>
          </cell>
          <cell r="R4532" t="str">
            <v>Used VehicleEx NV demonstrators gross profit p.u.</v>
          </cell>
          <cell r="S4532"/>
          <cell r="T4532"/>
          <cell r="U4532"/>
        </row>
        <row r="4533">
          <cell r="I4533" t="str">
            <v>Ex NV demonstrators gross profit p.u.</v>
          </cell>
          <cell r="O4533"/>
          <cell r="P4533" t="str">
            <v>310-4021RR</v>
          </cell>
          <cell r="Q4533" t="str">
            <v>Used Vehicle</v>
          </cell>
          <cell r="R4533" t="str">
            <v>Used VehicleEx NV demonstrators gross profit p.u.</v>
          </cell>
          <cell r="S4533"/>
          <cell r="T4533"/>
          <cell r="U4533"/>
        </row>
        <row r="4534">
          <cell r="I4534" t="str">
            <v>Other Income per NV unit</v>
          </cell>
          <cell r="O4534"/>
          <cell r="P4534" t="str">
            <v>200-4023R</v>
          </cell>
          <cell r="Q4534" t="str">
            <v>New Vehicle</v>
          </cell>
          <cell r="R4534" t="str">
            <v>New VehicleOther Income per NV unit</v>
          </cell>
          <cell r="S4534"/>
          <cell r="T4534"/>
          <cell r="U4534"/>
        </row>
        <row r="4535">
          <cell r="I4535" t="str">
            <v>Other Income per NV unit</v>
          </cell>
          <cell r="O4535"/>
          <cell r="P4535" t="str">
            <v>400-4023R</v>
          </cell>
          <cell r="Q4535" t="str">
            <v>New Vehicle</v>
          </cell>
          <cell r="R4535" t="str">
            <v>New VehicleOther Income per NV unit</v>
          </cell>
          <cell r="S4535"/>
          <cell r="T4535"/>
          <cell r="U4535"/>
        </row>
        <row r="4536">
          <cell r="I4536" t="str">
            <v>Other Income per NV unit</v>
          </cell>
          <cell r="O4536"/>
          <cell r="P4536" t="str">
            <v>300-4023R</v>
          </cell>
          <cell r="Q4536" t="str">
            <v>New Vehicle</v>
          </cell>
          <cell r="R4536" t="str">
            <v>New VehicleOther Income per NV unit</v>
          </cell>
          <cell r="S4536"/>
          <cell r="T4536"/>
          <cell r="U4536"/>
        </row>
        <row r="4537">
          <cell r="I4537" t="str">
            <v>Ex NV demonstrators gross profit p.u.</v>
          </cell>
          <cell r="O4537"/>
          <cell r="P4537" t="str">
            <v>110-4023R</v>
          </cell>
          <cell r="Q4537" t="str">
            <v>Used Vehicle</v>
          </cell>
          <cell r="R4537" t="str">
            <v>Used VehicleEx NV demonstrators gross profit p.u.</v>
          </cell>
          <cell r="S4537"/>
          <cell r="T4537"/>
          <cell r="U4537"/>
        </row>
        <row r="4538">
          <cell r="I4538" t="str">
            <v>Other Income per NV unit</v>
          </cell>
          <cell r="O4538"/>
          <cell r="P4538" t="str">
            <v>100-4023RR</v>
          </cell>
          <cell r="Q4538" t="str">
            <v>New Vehicle</v>
          </cell>
          <cell r="R4538" t="str">
            <v>New VehicleOther Income per NV unit</v>
          </cell>
          <cell r="S4538"/>
          <cell r="T4538"/>
          <cell r="U4538"/>
        </row>
        <row r="4539">
          <cell r="I4539" t="str">
            <v>Ex NV demonstrators gross profit p.u.</v>
          </cell>
          <cell r="O4539"/>
          <cell r="P4539" t="str">
            <v>210-4023R</v>
          </cell>
          <cell r="Q4539" t="str">
            <v>Used Vehicle</v>
          </cell>
          <cell r="R4539" t="str">
            <v>Used VehicleEx NV demonstrators gross profit p.u.</v>
          </cell>
          <cell r="S4539"/>
          <cell r="T4539"/>
          <cell r="U4539"/>
        </row>
        <row r="4540">
          <cell r="I4540" t="str">
            <v>Ex NV demonstrators gross profit p.u.</v>
          </cell>
          <cell r="O4540"/>
          <cell r="P4540" t="str">
            <v>410-4023R</v>
          </cell>
          <cell r="Q4540" t="str">
            <v>Used Vehicle</v>
          </cell>
          <cell r="R4540" t="str">
            <v>Used VehicleEx NV demonstrators gross profit p.u.</v>
          </cell>
          <cell r="S4540"/>
          <cell r="T4540"/>
          <cell r="U4540"/>
        </row>
        <row r="4541">
          <cell r="I4541" t="str">
            <v>Ex NV demonstrators gross profit p.u.</v>
          </cell>
          <cell r="O4541"/>
          <cell r="P4541" t="str">
            <v>310-4023R</v>
          </cell>
          <cell r="Q4541" t="str">
            <v>Used Vehicle</v>
          </cell>
          <cell r="R4541" t="str">
            <v>Used VehicleEx NV demonstrators gross profit p.u.</v>
          </cell>
          <cell r="S4541"/>
          <cell r="T4541"/>
          <cell r="U4541"/>
        </row>
        <row r="4542">
          <cell r="I4542" t="str">
            <v>Other Income per NV unit</v>
          </cell>
          <cell r="O4542"/>
          <cell r="P4542" t="str">
            <v>200-4023RR</v>
          </cell>
          <cell r="Q4542" t="str">
            <v>New Vehicle</v>
          </cell>
          <cell r="R4542" t="str">
            <v>New VehicleOther Income per NV unit</v>
          </cell>
          <cell r="S4542"/>
          <cell r="T4542"/>
          <cell r="U4542"/>
        </row>
        <row r="4543">
          <cell r="I4543" t="str">
            <v>Other Income per NV unit</v>
          </cell>
          <cell r="O4543"/>
          <cell r="P4543" t="str">
            <v>400-4023RR</v>
          </cell>
          <cell r="Q4543" t="str">
            <v>New Vehicle</v>
          </cell>
          <cell r="R4543" t="str">
            <v>New VehicleOther Income per NV unit</v>
          </cell>
          <cell r="S4543"/>
          <cell r="T4543"/>
          <cell r="U4543"/>
        </row>
        <row r="4544">
          <cell r="I4544" t="str">
            <v>Other Income per NV unit</v>
          </cell>
          <cell r="O4544"/>
          <cell r="P4544" t="str">
            <v>300-4023RR</v>
          </cell>
          <cell r="Q4544" t="str">
            <v>New Vehicle</v>
          </cell>
          <cell r="R4544" t="str">
            <v>New VehicleOther Income per NV unit</v>
          </cell>
          <cell r="S4544"/>
          <cell r="T4544"/>
          <cell r="U4544"/>
        </row>
        <row r="4545">
          <cell r="I4545" t="str">
            <v>Ex NV demonstrators gross profit p.u.</v>
          </cell>
          <cell r="O4545"/>
          <cell r="P4545" t="str">
            <v>110-4023RR</v>
          </cell>
          <cell r="Q4545" t="str">
            <v>Used Vehicle</v>
          </cell>
          <cell r="R4545" t="str">
            <v>Used VehicleEx NV demonstrators gross profit p.u.</v>
          </cell>
          <cell r="S4545"/>
          <cell r="T4545"/>
          <cell r="U4545"/>
        </row>
        <row r="4546">
          <cell r="I4546" t="str">
            <v>Other Income per NV unit</v>
          </cell>
          <cell r="O4546"/>
          <cell r="P4546" t="str">
            <v>100-4024R</v>
          </cell>
          <cell r="Q4546" t="str">
            <v>New Vehicle</v>
          </cell>
          <cell r="R4546" t="str">
            <v>New VehicleOther Income per NV unit</v>
          </cell>
          <cell r="S4546"/>
          <cell r="T4546"/>
          <cell r="U4546"/>
        </row>
        <row r="4547">
          <cell r="I4547" t="str">
            <v>Ex NV demonstrators gross profit p.u.</v>
          </cell>
          <cell r="O4547"/>
          <cell r="P4547" t="str">
            <v>210-4023RR</v>
          </cell>
          <cell r="Q4547" t="str">
            <v>Used Vehicle</v>
          </cell>
          <cell r="R4547" t="str">
            <v>Used VehicleEx NV demonstrators gross profit p.u.</v>
          </cell>
          <cell r="S4547"/>
          <cell r="T4547"/>
          <cell r="U4547"/>
        </row>
        <row r="4548">
          <cell r="I4548" t="str">
            <v>Ex NV demonstrators gross profit p.u.</v>
          </cell>
          <cell r="O4548"/>
          <cell r="P4548" t="str">
            <v>410-4023RR</v>
          </cell>
          <cell r="Q4548" t="str">
            <v>Used Vehicle</v>
          </cell>
          <cell r="R4548" t="str">
            <v>Used VehicleEx NV demonstrators gross profit p.u.</v>
          </cell>
          <cell r="S4548"/>
          <cell r="T4548"/>
          <cell r="U4548"/>
        </row>
        <row r="4549">
          <cell r="I4549" t="str">
            <v>Ex NV demonstrators gross profit p.u.</v>
          </cell>
          <cell r="O4549"/>
          <cell r="P4549" t="str">
            <v>310-4023RR</v>
          </cell>
          <cell r="Q4549" t="str">
            <v>Used Vehicle</v>
          </cell>
          <cell r="R4549" t="str">
            <v>Used VehicleEx NV demonstrators gross profit p.u.</v>
          </cell>
          <cell r="S4549"/>
          <cell r="T4549"/>
          <cell r="U4549"/>
        </row>
        <row r="4550">
          <cell r="I4550" t="str">
            <v>Other Income per NV unit</v>
          </cell>
          <cell r="O4550"/>
          <cell r="P4550" t="str">
            <v>200-4024R</v>
          </cell>
          <cell r="Q4550" t="str">
            <v>New Vehicle</v>
          </cell>
          <cell r="R4550" t="str">
            <v>New VehicleOther Income per NV unit</v>
          </cell>
          <cell r="S4550"/>
          <cell r="T4550"/>
          <cell r="U4550"/>
        </row>
        <row r="4551">
          <cell r="I4551" t="str">
            <v>Other Income per NV unit</v>
          </cell>
          <cell r="O4551"/>
          <cell r="P4551" t="str">
            <v>400-4024R</v>
          </cell>
          <cell r="Q4551" t="str">
            <v>New Vehicle</v>
          </cell>
          <cell r="R4551" t="str">
            <v>New VehicleOther Income per NV unit</v>
          </cell>
          <cell r="S4551"/>
          <cell r="T4551"/>
          <cell r="U4551"/>
        </row>
        <row r="4552">
          <cell r="I4552" t="str">
            <v>Other Income per NV unit</v>
          </cell>
          <cell r="O4552"/>
          <cell r="P4552" t="str">
            <v>300-4024R</v>
          </cell>
          <cell r="Q4552" t="str">
            <v>New Vehicle</v>
          </cell>
          <cell r="R4552" t="str">
            <v>New VehicleOther Income per NV unit</v>
          </cell>
          <cell r="S4552"/>
          <cell r="T4552"/>
          <cell r="U4552"/>
        </row>
        <row r="4553">
          <cell r="I4553" t="str">
            <v>Ex NV demonstrators gross profit p.u.</v>
          </cell>
          <cell r="O4553"/>
          <cell r="P4553" t="str">
            <v>110-4024R</v>
          </cell>
          <cell r="Q4553" t="str">
            <v>Used Vehicle</v>
          </cell>
          <cell r="R4553" t="str">
            <v>Used VehicleEx NV demonstrators gross profit p.u.</v>
          </cell>
          <cell r="S4553"/>
          <cell r="T4553"/>
          <cell r="U4553"/>
        </row>
        <row r="4554">
          <cell r="I4554" t="str">
            <v>Other Income per NV unit</v>
          </cell>
          <cell r="O4554"/>
          <cell r="P4554" t="str">
            <v>100-4024RR</v>
          </cell>
          <cell r="Q4554" t="str">
            <v>New Vehicle</v>
          </cell>
          <cell r="R4554" t="str">
            <v>New VehicleOther Income per NV unit</v>
          </cell>
          <cell r="S4554"/>
          <cell r="T4554"/>
          <cell r="U4554"/>
        </row>
        <row r="4555">
          <cell r="I4555" t="str">
            <v>Ex NV demonstrators gross profit p.u.</v>
          </cell>
          <cell r="O4555"/>
          <cell r="P4555" t="str">
            <v>210-4024R</v>
          </cell>
          <cell r="Q4555" t="str">
            <v>Used Vehicle</v>
          </cell>
          <cell r="R4555" t="str">
            <v>Used VehicleEx NV demonstrators gross profit p.u.</v>
          </cell>
          <cell r="S4555"/>
          <cell r="T4555"/>
          <cell r="U4555"/>
        </row>
        <row r="4556">
          <cell r="I4556" t="str">
            <v>Ex NV demonstrators gross profit p.u.</v>
          </cell>
          <cell r="O4556"/>
          <cell r="P4556" t="str">
            <v>410-4024R</v>
          </cell>
          <cell r="Q4556" t="str">
            <v>Used Vehicle</v>
          </cell>
          <cell r="R4556" t="str">
            <v>Used VehicleEx NV demonstrators gross profit p.u.</v>
          </cell>
          <cell r="S4556"/>
          <cell r="T4556"/>
          <cell r="U4556"/>
        </row>
        <row r="4557">
          <cell r="I4557" t="str">
            <v>Ex NV demonstrators gross profit p.u.</v>
          </cell>
          <cell r="O4557"/>
          <cell r="P4557" t="str">
            <v>310-4024R</v>
          </cell>
          <cell r="Q4557" t="str">
            <v>Used Vehicle</v>
          </cell>
          <cell r="R4557" t="str">
            <v>Used VehicleEx NV demonstrators gross profit p.u.</v>
          </cell>
          <cell r="S4557"/>
          <cell r="T4557"/>
          <cell r="U4557"/>
        </row>
        <row r="4558">
          <cell r="I4558" t="str">
            <v>Other Income per NV unit</v>
          </cell>
          <cell r="O4558"/>
          <cell r="P4558" t="str">
            <v>200-4024RR</v>
          </cell>
          <cell r="Q4558" t="str">
            <v>New Vehicle</v>
          </cell>
          <cell r="R4558" t="str">
            <v>New VehicleOther Income per NV unit</v>
          </cell>
          <cell r="S4558"/>
          <cell r="T4558"/>
          <cell r="U4558"/>
        </row>
        <row r="4559">
          <cell r="I4559" t="str">
            <v>Other Income per NV unit</v>
          </cell>
          <cell r="O4559"/>
          <cell r="P4559" t="str">
            <v>400-4024RR</v>
          </cell>
          <cell r="Q4559" t="str">
            <v>New Vehicle</v>
          </cell>
          <cell r="R4559" t="str">
            <v>New VehicleOther Income per NV unit</v>
          </cell>
          <cell r="S4559"/>
          <cell r="T4559"/>
          <cell r="U4559"/>
        </row>
        <row r="4560">
          <cell r="I4560" t="str">
            <v>Other Income per NV unit</v>
          </cell>
          <cell r="O4560"/>
          <cell r="P4560" t="str">
            <v>300-4024RR</v>
          </cell>
          <cell r="Q4560" t="str">
            <v>New Vehicle</v>
          </cell>
          <cell r="R4560" t="str">
            <v>New VehicleOther Income per NV unit</v>
          </cell>
          <cell r="S4560"/>
          <cell r="T4560"/>
          <cell r="U4560"/>
        </row>
        <row r="4561">
          <cell r="I4561" t="str">
            <v>Ex NV demonstrators gross profit p.u.</v>
          </cell>
          <cell r="O4561"/>
          <cell r="P4561" t="str">
            <v>110-4024RR</v>
          </cell>
          <cell r="Q4561" t="str">
            <v>Used Vehicle</v>
          </cell>
          <cell r="R4561" t="str">
            <v>Used VehicleEx NV demonstrators gross profit p.u.</v>
          </cell>
          <cell r="S4561"/>
          <cell r="T4561"/>
          <cell r="U4561"/>
        </row>
        <row r="4562">
          <cell r="I4562" t="str">
            <v>Other Income per NV unit</v>
          </cell>
          <cell r="O4562"/>
          <cell r="P4562" t="str">
            <v>100-4037R</v>
          </cell>
          <cell r="Q4562" t="str">
            <v>New Vehicle</v>
          </cell>
          <cell r="R4562" t="str">
            <v>New VehicleOther Income per NV unit</v>
          </cell>
          <cell r="S4562"/>
          <cell r="T4562"/>
          <cell r="U4562"/>
        </row>
        <row r="4563">
          <cell r="I4563" t="str">
            <v>Ex NV demonstrators gross profit p.u.</v>
          </cell>
          <cell r="O4563"/>
          <cell r="P4563" t="str">
            <v>210-4024RR</v>
          </cell>
          <cell r="Q4563" t="str">
            <v>Used Vehicle</v>
          </cell>
          <cell r="R4563" t="str">
            <v>Used VehicleEx NV demonstrators gross profit p.u.</v>
          </cell>
          <cell r="S4563"/>
          <cell r="T4563"/>
          <cell r="U4563"/>
        </row>
        <row r="4564">
          <cell r="I4564" t="str">
            <v>Ex NV demonstrators gross profit p.u.</v>
          </cell>
          <cell r="O4564"/>
          <cell r="P4564" t="str">
            <v>410-4024RR</v>
          </cell>
          <cell r="Q4564" t="str">
            <v>Used Vehicle</v>
          </cell>
          <cell r="R4564" t="str">
            <v>Used VehicleEx NV demonstrators gross profit p.u.</v>
          </cell>
          <cell r="S4564"/>
          <cell r="T4564"/>
          <cell r="U4564"/>
        </row>
        <row r="4565">
          <cell r="I4565" t="str">
            <v>Ex NV demonstrators gross profit p.u.</v>
          </cell>
          <cell r="O4565"/>
          <cell r="P4565" t="str">
            <v>310-4024RR</v>
          </cell>
          <cell r="Q4565" t="str">
            <v>Used Vehicle</v>
          </cell>
          <cell r="R4565" t="str">
            <v>Used VehicleEx NV demonstrators gross profit p.u.</v>
          </cell>
          <cell r="S4565"/>
          <cell r="T4565"/>
          <cell r="U4565"/>
        </row>
        <row r="4566">
          <cell r="I4566" t="str">
            <v>Other Income per NV unit</v>
          </cell>
          <cell r="O4566"/>
          <cell r="P4566" t="str">
            <v>200-4037R</v>
          </cell>
          <cell r="Q4566" t="str">
            <v>New Vehicle</v>
          </cell>
          <cell r="R4566" t="str">
            <v>New VehicleOther Income per NV unit</v>
          </cell>
          <cell r="S4566"/>
          <cell r="T4566"/>
          <cell r="U4566"/>
        </row>
        <row r="4567">
          <cell r="I4567" t="str">
            <v>Other Income per NV unit</v>
          </cell>
          <cell r="O4567"/>
          <cell r="P4567" t="str">
            <v>400-4037R</v>
          </cell>
          <cell r="Q4567" t="str">
            <v>New Vehicle</v>
          </cell>
          <cell r="R4567" t="str">
            <v>New VehicleOther Income per NV unit</v>
          </cell>
          <cell r="S4567"/>
          <cell r="T4567"/>
          <cell r="U4567"/>
        </row>
        <row r="4568">
          <cell r="I4568" t="str">
            <v>Other Income per NV unit</v>
          </cell>
          <cell r="O4568"/>
          <cell r="P4568" t="str">
            <v>300-4037R</v>
          </cell>
          <cell r="Q4568" t="str">
            <v>New Vehicle</v>
          </cell>
          <cell r="R4568" t="str">
            <v>New VehicleOther Income per NV unit</v>
          </cell>
          <cell r="S4568"/>
          <cell r="T4568"/>
          <cell r="U4568"/>
        </row>
        <row r="4569">
          <cell r="I4569" t="str">
            <v>Ex NV demonstrators gross profit p.u.</v>
          </cell>
          <cell r="O4569"/>
          <cell r="P4569" t="str">
            <v>110-4037R</v>
          </cell>
          <cell r="Q4569" t="str">
            <v>Used Vehicle</v>
          </cell>
          <cell r="R4569" t="str">
            <v>Used VehicleEx NV demonstrators gross profit p.u.</v>
          </cell>
          <cell r="S4569"/>
          <cell r="T4569"/>
          <cell r="U4569"/>
        </row>
        <row r="4570">
          <cell r="I4570" t="str">
            <v>Other Income per NV unit</v>
          </cell>
          <cell r="O4570"/>
          <cell r="P4570" t="str">
            <v>100-4037RR</v>
          </cell>
          <cell r="Q4570" t="str">
            <v>New Vehicle</v>
          </cell>
          <cell r="R4570" t="str">
            <v>New VehicleOther Income per NV unit</v>
          </cell>
          <cell r="S4570"/>
          <cell r="T4570"/>
          <cell r="U4570"/>
        </row>
        <row r="4571">
          <cell r="I4571" t="str">
            <v>Ex NV demonstrators gross profit p.u.</v>
          </cell>
          <cell r="O4571"/>
          <cell r="P4571" t="str">
            <v>210-4037R</v>
          </cell>
          <cell r="Q4571" t="str">
            <v>Used Vehicle</v>
          </cell>
          <cell r="R4571" t="str">
            <v>Used VehicleEx NV demonstrators gross profit p.u.</v>
          </cell>
          <cell r="S4571"/>
          <cell r="T4571"/>
          <cell r="U4571"/>
        </row>
        <row r="4572">
          <cell r="I4572" t="str">
            <v>Ex NV demonstrators gross profit p.u.</v>
          </cell>
          <cell r="O4572"/>
          <cell r="P4572" t="str">
            <v>410-4037R</v>
          </cell>
          <cell r="Q4572" t="str">
            <v>Used Vehicle</v>
          </cell>
          <cell r="R4572" t="str">
            <v>Used VehicleEx NV demonstrators gross profit p.u.</v>
          </cell>
          <cell r="S4572"/>
          <cell r="T4572"/>
          <cell r="U4572"/>
        </row>
        <row r="4573">
          <cell r="I4573" t="str">
            <v>Ex NV demonstrators gross profit p.u.</v>
          </cell>
          <cell r="O4573"/>
          <cell r="P4573" t="str">
            <v>310-4037R</v>
          </cell>
          <cell r="Q4573" t="str">
            <v>Used Vehicle</v>
          </cell>
          <cell r="R4573" t="str">
            <v>Used VehicleEx NV demonstrators gross profit p.u.</v>
          </cell>
          <cell r="S4573"/>
          <cell r="T4573"/>
          <cell r="U4573"/>
        </row>
        <row r="4574">
          <cell r="I4574" t="str">
            <v>Other Income per NV unit</v>
          </cell>
          <cell r="O4574"/>
          <cell r="P4574" t="str">
            <v>200-4037RR</v>
          </cell>
          <cell r="Q4574" t="str">
            <v>New Vehicle</v>
          </cell>
          <cell r="R4574" t="str">
            <v>New VehicleOther Income per NV unit</v>
          </cell>
          <cell r="S4574"/>
          <cell r="T4574"/>
          <cell r="U4574"/>
        </row>
        <row r="4575">
          <cell r="I4575" t="str">
            <v>Other Income per NV unit</v>
          </cell>
          <cell r="O4575"/>
          <cell r="P4575" t="str">
            <v>400-4037RR</v>
          </cell>
          <cell r="Q4575" t="str">
            <v>New Vehicle</v>
          </cell>
          <cell r="R4575" t="str">
            <v>New VehicleOther Income per NV unit</v>
          </cell>
          <cell r="S4575"/>
          <cell r="T4575"/>
          <cell r="U4575"/>
        </row>
        <row r="4576">
          <cell r="I4576" t="str">
            <v>Other Income per NV unit</v>
          </cell>
          <cell r="O4576"/>
          <cell r="P4576" t="str">
            <v>300-4037RR</v>
          </cell>
          <cell r="Q4576" t="str">
            <v>New Vehicle</v>
          </cell>
          <cell r="R4576" t="str">
            <v>New VehicleOther Income per NV unit</v>
          </cell>
          <cell r="S4576"/>
          <cell r="T4576"/>
          <cell r="U4576"/>
        </row>
        <row r="4577">
          <cell r="I4577" t="str">
            <v>Ex NV demonstrators gross profit p.u.</v>
          </cell>
          <cell r="O4577"/>
          <cell r="P4577" t="str">
            <v>110-4037RR</v>
          </cell>
          <cell r="Q4577" t="str">
            <v>Used Vehicle</v>
          </cell>
          <cell r="R4577" t="str">
            <v>Used VehicleEx NV demonstrators gross profit p.u.</v>
          </cell>
          <cell r="S4577"/>
          <cell r="T4577"/>
          <cell r="U4577"/>
        </row>
        <row r="4578">
          <cell r="I4578" t="str">
            <v>Retail Gross p.u.</v>
          </cell>
          <cell r="O4578"/>
          <cell r="P4578" t="str">
            <v>112-4038R</v>
          </cell>
          <cell r="Q4578" t="str">
            <v>LEX New Vehicle</v>
          </cell>
          <cell r="R4578" t="str">
            <v>LEX New VehicleRetail Gross p.u.</v>
          </cell>
          <cell r="S4578"/>
          <cell r="T4578"/>
          <cell r="U4578"/>
        </row>
        <row r="4579">
          <cell r="I4579" t="str">
            <v>Ex NV demonstrators gross profit p.u.</v>
          </cell>
          <cell r="O4579"/>
          <cell r="P4579" t="str">
            <v>210-4037RR</v>
          </cell>
          <cell r="Q4579" t="str">
            <v>Used Vehicle</v>
          </cell>
          <cell r="R4579" t="str">
            <v>Used VehicleEx NV demonstrators gross profit p.u.</v>
          </cell>
          <cell r="S4579"/>
          <cell r="T4579"/>
          <cell r="U4579"/>
        </row>
        <row r="4580">
          <cell r="I4580" t="str">
            <v>Ex NV demonstrators gross profit p.u.</v>
          </cell>
          <cell r="O4580"/>
          <cell r="P4580" t="str">
            <v>410-4037RR</v>
          </cell>
          <cell r="Q4580" t="str">
            <v>Used Vehicle</v>
          </cell>
          <cell r="R4580" t="str">
            <v>Used VehicleEx NV demonstrators gross profit p.u.</v>
          </cell>
          <cell r="S4580"/>
          <cell r="T4580"/>
          <cell r="U4580"/>
        </row>
        <row r="4581">
          <cell r="I4581" t="str">
            <v>Ex NV demonstrators gross profit p.u.</v>
          </cell>
          <cell r="O4581"/>
          <cell r="P4581" t="str">
            <v>310-4037RR</v>
          </cell>
          <cell r="Q4581" t="str">
            <v>Used Vehicle</v>
          </cell>
          <cell r="R4581" t="str">
            <v>Used VehicleEx NV demonstrators gross profit p.u.</v>
          </cell>
          <cell r="S4581"/>
          <cell r="T4581"/>
          <cell r="U4581"/>
        </row>
        <row r="4582">
          <cell r="I4582" t="str">
            <v>Retail Gross p.u.</v>
          </cell>
          <cell r="O4582"/>
          <cell r="P4582" t="str">
            <v>112-4038RR</v>
          </cell>
          <cell r="Q4582" t="str">
            <v>LEX New Vehicle</v>
          </cell>
          <cell r="R4582" t="str">
            <v>LEX New VehicleRetail Gross p.u.</v>
          </cell>
          <cell r="S4582"/>
          <cell r="T4582"/>
          <cell r="U4582"/>
        </row>
        <row r="4583">
          <cell r="I4583" t="str">
            <v>Retail Gross p.u.</v>
          </cell>
          <cell r="O4583"/>
          <cell r="P4583" t="str">
            <v>112-4039R</v>
          </cell>
          <cell r="Q4583" t="str">
            <v>LEX New Vehicle</v>
          </cell>
          <cell r="R4583" t="str">
            <v>LEX New VehicleRetail Gross p.u.</v>
          </cell>
          <cell r="S4583"/>
          <cell r="T4583"/>
          <cell r="U4583"/>
        </row>
        <row r="4584">
          <cell r="I4584" t="str">
            <v>Retail Gross p.u.</v>
          </cell>
          <cell r="O4584"/>
          <cell r="P4584" t="str">
            <v>112-4039RR</v>
          </cell>
          <cell r="Q4584" t="str">
            <v>LEX New Vehicle</v>
          </cell>
          <cell r="R4584" t="str">
            <v>LEX New VehicleRetail Gross p.u.</v>
          </cell>
          <cell r="S4584"/>
          <cell r="T4584"/>
          <cell r="U4584"/>
        </row>
        <row r="4585">
          <cell r="I4585" t="str">
            <v>Retail Gross p.u.</v>
          </cell>
          <cell r="O4585"/>
          <cell r="P4585" t="str">
            <v>112-4040R</v>
          </cell>
          <cell r="Q4585" t="str">
            <v>LEX New Vehicle</v>
          </cell>
          <cell r="R4585" t="str">
            <v>LEX New VehicleRetail Gross p.u.</v>
          </cell>
          <cell r="S4585"/>
          <cell r="T4585"/>
          <cell r="U4585"/>
        </row>
        <row r="4586">
          <cell r="I4586" t="str">
            <v>Retail Gross p.u.</v>
          </cell>
          <cell r="O4586"/>
          <cell r="P4586" t="str">
            <v>112-4040RR</v>
          </cell>
          <cell r="Q4586" t="str">
            <v>LEX New Vehicle</v>
          </cell>
          <cell r="R4586" t="str">
            <v>LEX New VehicleRetail Gross p.u.</v>
          </cell>
          <cell r="S4586"/>
          <cell r="T4586"/>
          <cell r="U4586"/>
        </row>
        <row r="4587">
          <cell r="I4587" t="str">
            <v>Retail Gross p.u.</v>
          </cell>
          <cell r="O4587"/>
          <cell r="P4587" t="str">
            <v>112-4041R</v>
          </cell>
          <cell r="Q4587" t="str">
            <v>LEX New Vehicle</v>
          </cell>
          <cell r="R4587" t="str">
            <v>LEX New VehicleRetail Gross p.u.</v>
          </cell>
          <cell r="S4587"/>
          <cell r="T4587"/>
          <cell r="U4587"/>
        </row>
        <row r="4588">
          <cell r="I4588" t="str">
            <v>Retail Gross p.u.</v>
          </cell>
          <cell r="O4588"/>
          <cell r="P4588" t="str">
            <v>112-4041RR</v>
          </cell>
          <cell r="Q4588" t="str">
            <v>LEX New Vehicle</v>
          </cell>
          <cell r="R4588" t="str">
            <v>LEX New VehicleRetail Gross p.u.</v>
          </cell>
          <cell r="S4588"/>
          <cell r="T4588"/>
          <cell r="U4588"/>
        </row>
        <row r="4589">
          <cell r="I4589" t="str">
            <v>Retail Gross p.u.</v>
          </cell>
          <cell r="O4589"/>
          <cell r="P4589" t="str">
            <v>112-4042R</v>
          </cell>
          <cell r="Q4589" t="str">
            <v>LEX New Vehicle</v>
          </cell>
          <cell r="R4589" t="str">
            <v>LEX New VehicleRetail Gross p.u.</v>
          </cell>
          <cell r="S4589"/>
          <cell r="T4589"/>
          <cell r="U4589"/>
        </row>
        <row r="4590">
          <cell r="I4590" t="str">
            <v>Retail Gross p.u.</v>
          </cell>
          <cell r="O4590"/>
          <cell r="P4590" t="str">
            <v>112-4042RR</v>
          </cell>
          <cell r="Q4590" t="str">
            <v>LEX New Vehicle</v>
          </cell>
          <cell r="R4590" t="str">
            <v>LEX New VehicleRetail Gross p.u.</v>
          </cell>
          <cell r="S4590"/>
          <cell r="T4590"/>
          <cell r="U4590"/>
        </row>
        <row r="4591">
          <cell r="I4591" t="str">
            <v>Retail Gross p.u.</v>
          </cell>
          <cell r="O4591"/>
          <cell r="P4591" t="str">
            <v>112-4043R</v>
          </cell>
          <cell r="Q4591" t="str">
            <v>LEX New Vehicle</v>
          </cell>
          <cell r="R4591" t="str">
            <v>LEX New VehicleRetail Gross p.u.</v>
          </cell>
          <cell r="S4591"/>
          <cell r="T4591"/>
          <cell r="U4591"/>
        </row>
        <row r="4592">
          <cell r="I4592" t="str">
            <v>Retail Gross p.u.</v>
          </cell>
          <cell r="O4592"/>
          <cell r="P4592" t="str">
            <v>112-4043RR</v>
          </cell>
          <cell r="Q4592" t="str">
            <v>LEX New Vehicle</v>
          </cell>
          <cell r="R4592" t="str">
            <v>LEX New VehicleRetail Gross p.u.</v>
          </cell>
          <cell r="S4592"/>
          <cell r="T4592"/>
          <cell r="U4592"/>
        </row>
        <row r="4593">
          <cell r="I4593" t="str">
            <v>Retail Gross p.u.</v>
          </cell>
          <cell r="O4593"/>
          <cell r="P4593" t="str">
            <v>112-4044R</v>
          </cell>
          <cell r="Q4593" t="str">
            <v>LEX New Vehicle</v>
          </cell>
          <cell r="R4593" t="str">
            <v>LEX New VehicleRetail Gross p.u.</v>
          </cell>
          <cell r="S4593"/>
          <cell r="T4593"/>
          <cell r="U4593"/>
        </row>
        <row r="4594">
          <cell r="I4594" t="str">
            <v>Retail Gross p.u.</v>
          </cell>
          <cell r="O4594"/>
          <cell r="P4594" t="str">
            <v>112-4044RR</v>
          </cell>
          <cell r="Q4594" t="str">
            <v>LEX New Vehicle</v>
          </cell>
          <cell r="R4594" t="str">
            <v>LEX New VehicleRetail Gross p.u.</v>
          </cell>
          <cell r="S4594"/>
          <cell r="T4594"/>
          <cell r="U4594"/>
        </row>
        <row r="4595">
          <cell r="I4595" t="str">
            <v>Retail Gross p.u.</v>
          </cell>
          <cell r="O4595"/>
          <cell r="P4595" t="str">
            <v>112-4045R</v>
          </cell>
          <cell r="Q4595" t="str">
            <v>LEX New Vehicle</v>
          </cell>
          <cell r="R4595" t="str">
            <v>LEX New VehicleRetail Gross p.u.</v>
          </cell>
          <cell r="S4595"/>
          <cell r="T4595"/>
          <cell r="U4595"/>
        </row>
        <row r="4596">
          <cell r="I4596" t="str">
            <v>Retail Gross p.u.</v>
          </cell>
          <cell r="O4596"/>
          <cell r="P4596" t="str">
            <v>112-4045RR</v>
          </cell>
          <cell r="Q4596" t="str">
            <v>LEX New Vehicle</v>
          </cell>
          <cell r="R4596" t="str">
            <v>LEX New VehicleRetail Gross p.u.</v>
          </cell>
          <cell r="S4596"/>
          <cell r="T4596"/>
          <cell r="U4596"/>
        </row>
        <row r="4597">
          <cell r="I4597" t="str">
            <v>Retail Gross p.u.</v>
          </cell>
          <cell r="O4597"/>
          <cell r="P4597" t="str">
            <v>112-4046R</v>
          </cell>
          <cell r="Q4597" t="str">
            <v>LEX New Vehicle</v>
          </cell>
          <cell r="R4597" t="str">
            <v>LEX New VehicleRetail Gross p.u.</v>
          </cell>
          <cell r="S4597"/>
          <cell r="T4597"/>
          <cell r="U4597"/>
        </row>
        <row r="4598">
          <cell r="I4598" t="str">
            <v>Retail Gross p.u.</v>
          </cell>
          <cell r="O4598"/>
          <cell r="P4598" t="str">
            <v>112-4046RR</v>
          </cell>
          <cell r="Q4598" t="str">
            <v>LEX New Vehicle</v>
          </cell>
          <cell r="R4598" t="str">
            <v>LEX New VehicleRetail Gross p.u.</v>
          </cell>
          <cell r="S4598"/>
          <cell r="T4598"/>
          <cell r="U4598"/>
        </row>
        <row r="4599">
          <cell r="I4599" t="str">
            <v>Retail Gross p.u.</v>
          </cell>
          <cell r="O4599"/>
          <cell r="P4599" t="str">
            <v>112-4047R</v>
          </cell>
          <cell r="Q4599" t="str">
            <v>LEX New Vehicle</v>
          </cell>
          <cell r="R4599" t="str">
            <v>LEX New VehicleRetail Gross p.u.</v>
          </cell>
          <cell r="S4599"/>
          <cell r="T4599"/>
          <cell r="U4599"/>
        </row>
        <row r="4600">
          <cell r="I4600" t="str">
            <v>Retail Gross p.u.</v>
          </cell>
          <cell r="O4600"/>
          <cell r="P4600" t="str">
            <v>112-4047RR</v>
          </cell>
          <cell r="Q4600" t="str">
            <v>LEX New Vehicle</v>
          </cell>
          <cell r="R4600" t="str">
            <v>LEX New VehicleRetail Gross p.u.</v>
          </cell>
          <cell r="S4600"/>
          <cell r="T4600"/>
          <cell r="U4600"/>
        </row>
        <row r="4601">
          <cell r="I4601" t="str">
            <v>Retail Gross p.u.</v>
          </cell>
          <cell r="O4601"/>
          <cell r="P4601" t="str">
            <v>112-4048R</v>
          </cell>
          <cell r="Q4601" t="str">
            <v>LEX New Vehicle</v>
          </cell>
          <cell r="R4601" t="str">
            <v>LEX New VehicleRetail Gross p.u.</v>
          </cell>
          <cell r="S4601"/>
          <cell r="T4601"/>
          <cell r="U4601"/>
        </row>
        <row r="4602">
          <cell r="I4602" t="str">
            <v>Retail Gross p.u.</v>
          </cell>
          <cell r="O4602"/>
          <cell r="P4602" t="str">
            <v>112-4048RR</v>
          </cell>
          <cell r="Q4602" t="str">
            <v>LEX New Vehicle</v>
          </cell>
          <cell r="R4602" t="str">
            <v>LEX New VehicleRetail Gross p.u.</v>
          </cell>
          <cell r="S4602"/>
          <cell r="T4602"/>
          <cell r="U4602"/>
        </row>
        <row r="4603">
          <cell r="I4603" t="str">
            <v>Retail Gross p.u.</v>
          </cell>
          <cell r="O4603"/>
          <cell r="P4603" t="str">
            <v>112-4049R</v>
          </cell>
          <cell r="Q4603" t="str">
            <v>LEX New Vehicle</v>
          </cell>
          <cell r="R4603" t="str">
            <v>LEX New VehicleRetail Gross p.u.</v>
          </cell>
          <cell r="S4603"/>
          <cell r="T4603"/>
          <cell r="U4603"/>
        </row>
        <row r="4604">
          <cell r="I4604" t="str">
            <v>Retail Gross p.u.</v>
          </cell>
          <cell r="O4604"/>
          <cell r="P4604" t="str">
            <v>112-4049RR</v>
          </cell>
          <cell r="Q4604" t="str">
            <v>LEX New Vehicle</v>
          </cell>
          <cell r="R4604" t="str">
            <v>LEX New VehicleRetail Gross p.u.</v>
          </cell>
          <cell r="S4604"/>
          <cell r="T4604"/>
          <cell r="U4604"/>
        </row>
        <row r="4605">
          <cell r="I4605" t="str">
            <v>Retail Gross p.u.</v>
          </cell>
          <cell r="O4605"/>
          <cell r="P4605" t="str">
            <v>112-4050R</v>
          </cell>
          <cell r="Q4605" t="str">
            <v>LEX New Vehicle</v>
          </cell>
          <cell r="R4605" t="str">
            <v>LEX New VehicleRetail Gross p.u.</v>
          </cell>
          <cell r="S4605"/>
          <cell r="T4605"/>
          <cell r="U4605"/>
        </row>
        <row r="4606">
          <cell r="I4606" t="str">
            <v>Retail Gross p.u.</v>
          </cell>
          <cell r="O4606"/>
          <cell r="P4606" t="str">
            <v>112-4050RR</v>
          </cell>
          <cell r="Q4606" t="str">
            <v>LEX New Vehicle</v>
          </cell>
          <cell r="R4606" t="str">
            <v>LEX New VehicleRetail Gross p.u.</v>
          </cell>
          <cell r="S4606"/>
          <cell r="T4606"/>
          <cell r="U4606"/>
        </row>
        <row r="4607">
          <cell r="I4607" t="str">
            <v>Retail Gross p.u.</v>
          </cell>
          <cell r="O4607"/>
          <cell r="P4607" t="str">
            <v>112-4051R</v>
          </cell>
          <cell r="Q4607" t="str">
            <v>LEX New Vehicle</v>
          </cell>
          <cell r="R4607" t="str">
            <v>LEX New VehicleRetail Gross p.u.</v>
          </cell>
          <cell r="S4607"/>
          <cell r="T4607"/>
          <cell r="U4607"/>
        </row>
        <row r="4608">
          <cell r="I4608" t="str">
            <v>Retail Gross p.u.</v>
          </cell>
          <cell r="O4608"/>
          <cell r="P4608" t="str">
            <v>112-4051RR</v>
          </cell>
          <cell r="Q4608" t="str">
            <v>LEX New Vehicle</v>
          </cell>
          <cell r="R4608" t="str">
            <v>LEX New VehicleRetail Gross p.u.</v>
          </cell>
          <cell r="S4608"/>
          <cell r="T4608"/>
          <cell r="U4608"/>
        </row>
        <row r="4609">
          <cell r="I4609" t="str">
            <v>Retail Gross p.u.</v>
          </cell>
          <cell r="O4609"/>
          <cell r="P4609" t="str">
            <v>112-4052R</v>
          </cell>
          <cell r="Q4609" t="str">
            <v>LEX New Vehicle</v>
          </cell>
          <cell r="R4609" t="str">
            <v>LEX New VehicleRetail Gross p.u.</v>
          </cell>
          <cell r="S4609"/>
          <cell r="T4609"/>
          <cell r="U4609"/>
        </row>
        <row r="4610">
          <cell r="I4610" t="str">
            <v>Retail Gross p.u.</v>
          </cell>
          <cell r="O4610"/>
          <cell r="P4610" t="str">
            <v>112-4052RR</v>
          </cell>
          <cell r="Q4610" t="str">
            <v>LEX New Vehicle</v>
          </cell>
          <cell r="R4610" t="str">
            <v>LEX New VehicleRetail Gross p.u.</v>
          </cell>
          <cell r="S4610"/>
          <cell r="T4610"/>
          <cell r="U4610"/>
        </row>
        <row r="4611">
          <cell r="I4611" t="str">
            <v>Retail Gross p.u.</v>
          </cell>
          <cell r="O4611"/>
          <cell r="P4611" t="str">
            <v>112-4053R</v>
          </cell>
          <cell r="Q4611" t="str">
            <v>LEX New Vehicle</v>
          </cell>
          <cell r="R4611" t="str">
            <v>LEX New VehicleRetail Gross p.u.</v>
          </cell>
          <cell r="S4611"/>
          <cell r="T4611"/>
          <cell r="U4611"/>
        </row>
        <row r="4612">
          <cell r="I4612" t="str">
            <v>Retail Gross p.u.</v>
          </cell>
          <cell r="O4612"/>
          <cell r="P4612" t="str">
            <v>112-4053RR</v>
          </cell>
          <cell r="Q4612" t="str">
            <v>LEX New Vehicle</v>
          </cell>
          <cell r="R4612" t="str">
            <v>LEX New VehicleRetail Gross p.u.</v>
          </cell>
          <cell r="S4612"/>
          <cell r="T4612"/>
          <cell r="U4612"/>
        </row>
        <row r="4613">
          <cell r="I4613" t="str">
            <v>Retail Gross p.u.</v>
          </cell>
          <cell r="O4613"/>
          <cell r="P4613" t="str">
            <v>112-4054R</v>
          </cell>
          <cell r="Q4613" t="str">
            <v>LEX New Vehicle</v>
          </cell>
          <cell r="R4613" t="str">
            <v>LEX New VehicleRetail Gross p.u.</v>
          </cell>
          <cell r="S4613"/>
          <cell r="T4613"/>
          <cell r="U4613"/>
        </row>
        <row r="4614">
          <cell r="I4614" t="str">
            <v>Retail Gross p.u.</v>
          </cell>
          <cell r="O4614"/>
          <cell r="P4614" t="str">
            <v>112-4054RR</v>
          </cell>
          <cell r="Q4614" t="str">
            <v>LEX New Vehicle</v>
          </cell>
          <cell r="R4614" t="str">
            <v>LEX New VehicleRetail Gross p.u.</v>
          </cell>
          <cell r="S4614"/>
          <cell r="T4614"/>
          <cell r="U4614"/>
        </row>
        <row r="4615">
          <cell r="I4615" t="str">
            <v>Retail Gross p.u.</v>
          </cell>
          <cell r="O4615"/>
          <cell r="P4615" t="str">
            <v>112-4055R</v>
          </cell>
          <cell r="Q4615" t="str">
            <v>LEX New Vehicle</v>
          </cell>
          <cell r="R4615" t="str">
            <v>LEX New VehicleRetail Gross p.u.</v>
          </cell>
          <cell r="S4615"/>
          <cell r="T4615"/>
          <cell r="U4615"/>
        </row>
        <row r="4616">
          <cell r="I4616" t="str">
            <v>Retail Gross p.u.</v>
          </cell>
          <cell r="O4616"/>
          <cell r="P4616" t="str">
            <v>112-4055RR</v>
          </cell>
          <cell r="Q4616" t="str">
            <v>LEX New Vehicle</v>
          </cell>
          <cell r="R4616" t="str">
            <v>LEX New VehicleRetail Gross p.u.</v>
          </cell>
          <cell r="S4616"/>
          <cell r="T4616"/>
          <cell r="U4616"/>
        </row>
        <row r="4617">
          <cell r="I4617" t="str">
            <v>Retail Gross p.u.</v>
          </cell>
          <cell r="O4617"/>
          <cell r="P4617" t="str">
            <v>112-4056R</v>
          </cell>
          <cell r="Q4617" t="str">
            <v>LEX New Vehicle</v>
          </cell>
          <cell r="R4617" t="str">
            <v>LEX New VehicleRetail Gross p.u.</v>
          </cell>
          <cell r="S4617"/>
          <cell r="T4617"/>
          <cell r="U4617"/>
        </row>
        <row r="4618">
          <cell r="I4618" t="str">
            <v>Retail Gross p.u.</v>
          </cell>
          <cell r="O4618"/>
          <cell r="P4618" t="str">
            <v>112-4056RR</v>
          </cell>
          <cell r="Q4618" t="str">
            <v>LEX New Vehicle</v>
          </cell>
          <cell r="R4618" t="str">
            <v>LEX New VehicleRetail Gross p.u.</v>
          </cell>
          <cell r="S4618"/>
          <cell r="T4618"/>
          <cell r="U4618"/>
        </row>
        <row r="4619">
          <cell r="I4619" t="str">
            <v>Retail Gross p.u.</v>
          </cell>
          <cell r="O4619"/>
          <cell r="P4619" t="str">
            <v>112-4057R</v>
          </cell>
          <cell r="Q4619" t="str">
            <v>LEX New Vehicle</v>
          </cell>
          <cell r="R4619" t="str">
            <v>LEX New VehicleRetail Gross p.u.</v>
          </cell>
          <cell r="S4619"/>
          <cell r="T4619"/>
          <cell r="U4619"/>
        </row>
        <row r="4620">
          <cell r="I4620" t="str">
            <v>Retail Gross p.u.</v>
          </cell>
          <cell r="O4620"/>
          <cell r="P4620" t="str">
            <v>112-4057RR</v>
          </cell>
          <cell r="Q4620" t="str">
            <v>LEX New Vehicle</v>
          </cell>
          <cell r="R4620" t="str">
            <v>LEX New VehicleRetail Gross p.u.</v>
          </cell>
          <cell r="S4620"/>
          <cell r="T4620"/>
          <cell r="U4620"/>
        </row>
        <row r="4621">
          <cell r="I4621" t="str">
            <v>Retail Gross p.u.</v>
          </cell>
          <cell r="O4621"/>
          <cell r="P4621" t="str">
            <v>112-4058R</v>
          </cell>
          <cell r="Q4621" t="str">
            <v>LEX New Vehicle</v>
          </cell>
          <cell r="R4621" t="str">
            <v>LEX New VehicleRetail Gross p.u.</v>
          </cell>
          <cell r="S4621"/>
          <cell r="T4621"/>
          <cell r="U4621"/>
        </row>
        <row r="4622">
          <cell r="I4622" t="str">
            <v>Retail Gross p.u.</v>
          </cell>
          <cell r="O4622"/>
          <cell r="P4622" t="str">
            <v>112-4058RR</v>
          </cell>
          <cell r="Q4622" t="str">
            <v>LEX New Vehicle</v>
          </cell>
          <cell r="R4622" t="str">
            <v>LEX New VehicleRetail Gross p.u.</v>
          </cell>
          <cell r="S4622"/>
          <cell r="T4622"/>
          <cell r="U4622"/>
        </row>
        <row r="4623">
          <cell r="I4623" t="str">
            <v>Retail Gross p.u.</v>
          </cell>
          <cell r="O4623"/>
          <cell r="P4623" t="str">
            <v>112-4059R</v>
          </cell>
          <cell r="Q4623" t="str">
            <v>LEX New Vehicle</v>
          </cell>
          <cell r="R4623" t="str">
            <v>LEX New VehicleRetail Gross p.u.</v>
          </cell>
          <cell r="S4623"/>
          <cell r="T4623"/>
          <cell r="U4623"/>
        </row>
        <row r="4624">
          <cell r="I4624" t="str">
            <v>Retail Gross p.u.</v>
          </cell>
          <cell r="O4624"/>
          <cell r="P4624" t="str">
            <v>112-4059RR</v>
          </cell>
          <cell r="Q4624" t="str">
            <v>LEX New Vehicle</v>
          </cell>
          <cell r="R4624" t="str">
            <v>LEX New VehicleRetail Gross p.u.</v>
          </cell>
          <cell r="S4624"/>
          <cell r="T4624"/>
          <cell r="U4624"/>
        </row>
        <row r="4625">
          <cell r="I4625" t="str">
            <v>Retail Gross p.u.</v>
          </cell>
          <cell r="O4625"/>
          <cell r="P4625" t="str">
            <v>112-4061R</v>
          </cell>
          <cell r="Q4625" t="str">
            <v>LEX New Vehicle</v>
          </cell>
          <cell r="R4625" t="str">
            <v>LEX New VehicleRetail Gross p.u.</v>
          </cell>
          <cell r="S4625"/>
          <cell r="T4625"/>
          <cell r="U4625"/>
        </row>
        <row r="4626">
          <cell r="I4626" t="str">
            <v>Retail Gross p.u.</v>
          </cell>
          <cell r="O4626"/>
          <cell r="P4626" t="str">
            <v>112-4061RR</v>
          </cell>
          <cell r="Q4626" t="str">
            <v>LEX New Vehicle</v>
          </cell>
          <cell r="R4626" t="str">
            <v>LEX New VehicleRetail Gross p.u.</v>
          </cell>
          <cell r="S4626"/>
          <cell r="T4626"/>
          <cell r="U4626"/>
        </row>
        <row r="4627">
          <cell r="I4627" t="str">
            <v>Retail Gross p.u.</v>
          </cell>
          <cell r="O4627"/>
          <cell r="P4627" t="str">
            <v>112-4062R</v>
          </cell>
          <cell r="Q4627" t="str">
            <v>LEX New Vehicle</v>
          </cell>
          <cell r="R4627" t="str">
            <v>LEX New VehicleRetail Gross p.u.</v>
          </cell>
          <cell r="S4627"/>
          <cell r="T4627"/>
          <cell r="U4627"/>
        </row>
        <row r="4628">
          <cell r="I4628" t="str">
            <v>Retail Gross p.u.</v>
          </cell>
          <cell r="O4628"/>
          <cell r="P4628" t="str">
            <v>112-4062RR</v>
          </cell>
          <cell r="Q4628" t="str">
            <v>LEX New Vehicle</v>
          </cell>
          <cell r="R4628" t="str">
            <v>LEX New VehicleRetail Gross p.u.</v>
          </cell>
          <cell r="S4628"/>
          <cell r="T4628"/>
          <cell r="U4628"/>
        </row>
        <row r="4629">
          <cell r="I4629" t="str">
            <v>Retail Gross p.u.</v>
          </cell>
          <cell r="O4629"/>
          <cell r="P4629" t="str">
            <v>112-4063R</v>
          </cell>
          <cell r="Q4629" t="str">
            <v>LEX New Vehicle</v>
          </cell>
          <cell r="R4629" t="str">
            <v>LEX New VehicleRetail Gross p.u.</v>
          </cell>
          <cell r="S4629"/>
          <cell r="T4629"/>
          <cell r="U4629"/>
        </row>
        <row r="4630">
          <cell r="I4630" t="str">
            <v>Retail Gross p.u.</v>
          </cell>
          <cell r="O4630"/>
          <cell r="P4630" t="str">
            <v>112-4063RR</v>
          </cell>
          <cell r="Q4630" t="str">
            <v>LEX New Vehicle</v>
          </cell>
          <cell r="R4630" t="str">
            <v>LEX New VehicleRetail Gross p.u.</v>
          </cell>
          <cell r="S4630"/>
          <cell r="T4630"/>
          <cell r="U4630"/>
        </row>
        <row r="4631">
          <cell r="I4631" t="str">
            <v>Retail Gross p.u.</v>
          </cell>
          <cell r="O4631"/>
          <cell r="P4631" t="str">
            <v>112-4064R</v>
          </cell>
          <cell r="Q4631" t="str">
            <v>LEX New Vehicle</v>
          </cell>
          <cell r="R4631" t="str">
            <v>LEX New VehicleRetail Gross p.u.</v>
          </cell>
          <cell r="S4631"/>
          <cell r="T4631"/>
          <cell r="U4631"/>
        </row>
        <row r="4632">
          <cell r="I4632" t="str">
            <v>Retail Gross p.u.</v>
          </cell>
          <cell r="O4632"/>
          <cell r="P4632" t="str">
            <v>112-4064RR</v>
          </cell>
          <cell r="Q4632" t="str">
            <v>LEX New Vehicle</v>
          </cell>
          <cell r="R4632" t="str">
            <v>LEX New VehicleRetail Gross p.u.</v>
          </cell>
          <cell r="S4632"/>
          <cell r="T4632"/>
          <cell r="U4632"/>
        </row>
        <row r="4633">
          <cell r="I4633" t="str">
            <v>Retail Gross p.u.</v>
          </cell>
          <cell r="O4633"/>
          <cell r="P4633" t="str">
            <v>112-4069R</v>
          </cell>
          <cell r="Q4633" t="str">
            <v>LEX New Vehicle</v>
          </cell>
          <cell r="R4633" t="str">
            <v>LEX New VehicleRetail Gross p.u.</v>
          </cell>
          <cell r="S4633"/>
          <cell r="T4633"/>
          <cell r="U4633"/>
        </row>
        <row r="4634">
          <cell r="I4634" t="str">
            <v>Retail Gross p.u.</v>
          </cell>
          <cell r="O4634"/>
          <cell r="P4634" t="str">
            <v>112-4069RR</v>
          </cell>
          <cell r="Q4634" t="str">
            <v>LEX New Vehicle</v>
          </cell>
          <cell r="R4634" t="str">
            <v>LEX New VehicleRetail Gross p.u.</v>
          </cell>
          <cell r="S4634"/>
          <cell r="T4634"/>
          <cell r="U4634"/>
        </row>
        <row r="4635">
          <cell r="I4635" t="str">
            <v>Retail Gross p.u.</v>
          </cell>
          <cell r="O4635"/>
          <cell r="P4635" t="str">
            <v>112-4070R</v>
          </cell>
          <cell r="Q4635" t="str">
            <v>LEX New Vehicle</v>
          </cell>
          <cell r="R4635" t="str">
            <v>LEX New VehicleRetail Gross p.u.</v>
          </cell>
          <cell r="S4635"/>
          <cell r="T4635"/>
          <cell r="U4635"/>
        </row>
        <row r="4636">
          <cell r="I4636" t="str">
            <v>Retail Gross p.u.</v>
          </cell>
          <cell r="O4636"/>
          <cell r="P4636" t="str">
            <v>112-4070RR</v>
          </cell>
          <cell r="Q4636" t="str">
            <v>LEX New Vehicle</v>
          </cell>
          <cell r="R4636" t="str">
            <v>LEX New VehicleRetail Gross p.u.</v>
          </cell>
          <cell r="S4636"/>
          <cell r="T4636"/>
          <cell r="U4636"/>
        </row>
        <row r="4637">
          <cell r="I4637" t="str">
            <v>Retail Gross p.u.</v>
          </cell>
          <cell r="O4637"/>
          <cell r="P4637" t="str">
            <v>112-4071R</v>
          </cell>
          <cell r="Q4637" t="str">
            <v>LEX New Vehicle</v>
          </cell>
          <cell r="R4637" t="str">
            <v>LEX New VehicleRetail Gross p.u.</v>
          </cell>
          <cell r="S4637"/>
          <cell r="T4637"/>
          <cell r="U4637"/>
        </row>
        <row r="4638">
          <cell r="I4638" t="str">
            <v>Retail Gross p.u.</v>
          </cell>
          <cell r="O4638"/>
          <cell r="P4638" t="str">
            <v>112-4071RR</v>
          </cell>
          <cell r="Q4638" t="str">
            <v>LEX New Vehicle</v>
          </cell>
          <cell r="R4638" t="str">
            <v>LEX New VehicleRetail Gross p.u.</v>
          </cell>
          <cell r="S4638"/>
          <cell r="T4638"/>
          <cell r="U4638"/>
        </row>
        <row r="4639">
          <cell r="I4639" t="str">
            <v>Retail Gross p.u.</v>
          </cell>
          <cell r="O4639"/>
          <cell r="P4639" t="str">
            <v>112-4074R</v>
          </cell>
          <cell r="Q4639" t="str">
            <v>LEX New Vehicle</v>
          </cell>
          <cell r="R4639" t="str">
            <v>LEX New VehicleRetail Gross p.u.</v>
          </cell>
          <cell r="S4639"/>
          <cell r="T4639"/>
          <cell r="U4639"/>
        </row>
        <row r="4640">
          <cell r="I4640" t="str">
            <v>Retail Gross p.u.</v>
          </cell>
          <cell r="O4640"/>
          <cell r="P4640" t="str">
            <v>112-4074RR</v>
          </cell>
          <cell r="Q4640" t="str">
            <v>LEX New Vehicle</v>
          </cell>
          <cell r="R4640" t="str">
            <v>LEX New VehicleRetail Gross p.u.</v>
          </cell>
          <cell r="S4640"/>
          <cell r="T4640"/>
          <cell r="U4640"/>
        </row>
        <row r="4641">
          <cell r="I4641" t="str">
            <v>Other Income per NV unit</v>
          </cell>
          <cell r="O4641"/>
          <cell r="P4641" t="str">
            <v>200-4075R</v>
          </cell>
          <cell r="Q4641" t="str">
            <v>New Vehicle</v>
          </cell>
          <cell r="R4641" t="str">
            <v>New VehicleOther Income per NV unit</v>
          </cell>
          <cell r="S4641"/>
          <cell r="T4641"/>
          <cell r="U4641"/>
        </row>
        <row r="4642">
          <cell r="I4642" t="str">
            <v>Other Income per NV unit</v>
          </cell>
          <cell r="O4642"/>
          <cell r="P4642" t="str">
            <v>100-4075R</v>
          </cell>
          <cell r="Q4642" t="str">
            <v>New Vehicle</v>
          </cell>
          <cell r="R4642" t="str">
            <v>New VehicleOther Income per NV unit</v>
          </cell>
          <cell r="S4642"/>
          <cell r="T4642"/>
          <cell r="U4642"/>
        </row>
        <row r="4643">
          <cell r="I4643" t="str">
            <v>Other Income per NV unit</v>
          </cell>
          <cell r="O4643"/>
          <cell r="P4643" t="str">
            <v>400-4075R</v>
          </cell>
          <cell r="Q4643" t="str">
            <v>New Vehicle</v>
          </cell>
          <cell r="R4643" t="str">
            <v>New VehicleOther Income per NV unit</v>
          </cell>
          <cell r="S4643"/>
          <cell r="T4643"/>
          <cell r="U4643"/>
        </row>
        <row r="4644">
          <cell r="I4644" t="str">
            <v>Other Income per NV unit</v>
          </cell>
          <cell r="O4644"/>
          <cell r="P4644" t="str">
            <v>300-4075R</v>
          </cell>
          <cell r="Q4644" t="str">
            <v>New Vehicle</v>
          </cell>
          <cell r="R4644" t="str">
            <v>New VehicleOther Income per NV unit</v>
          </cell>
          <cell r="S4644"/>
          <cell r="T4644"/>
          <cell r="U4644"/>
        </row>
        <row r="4645">
          <cell r="I4645" t="str">
            <v>Other Income per NV unit</v>
          </cell>
          <cell r="O4645"/>
          <cell r="P4645" t="str">
            <v>100-4075RR</v>
          </cell>
          <cell r="Q4645" t="str">
            <v>New Vehicle</v>
          </cell>
          <cell r="R4645" t="str">
            <v>New VehicleOther Income per NV unit</v>
          </cell>
          <cell r="S4645"/>
          <cell r="T4645"/>
          <cell r="U4645"/>
        </row>
        <row r="4646">
          <cell r="I4646" t="str">
            <v>Other Income per NV unit</v>
          </cell>
          <cell r="O4646"/>
          <cell r="P4646" t="str">
            <v>200-4075RR</v>
          </cell>
          <cell r="Q4646" t="str">
            <v>New Vehicle</v>
          </cell>
          <cell r="R4646" t="str">
            <v>New VehicleOther Income per NV unit</v>
          </cell>
          <cell r="S4646"/>
          <cell r="T4646"/>
          <cell r="U4646"/>
        </row>
        <row r="4647">
          <cell r="I4647" t="str">
            <v>Ex NV demonstrators gross profit p.u.</v>
          </cell>
          <cell r="O4647"/>
          <cell r="P4647" t="str">
            <v>110-4075R</v>
          </cell>
          <cell r="Q4647" t="str">
            <v>Used Vehicle</v>
          </cell>
          <cell r="R4647" t="str">
            <v>Used VehicleEx NV demonstrators gross profit p.u.</v>
          </cell>
          <cell r="S4647"/>
          <cell r="T4647"/>
          <cell r="U4647"/>
        </row>
        <row r="4648">
          <cell r="I4648" t="str">
            <v>Ex NV demonstrators gross profit p.u.</v>
          </cell>
          <cell r="O4648"/>
          <cell r="P4648" t="str">
            <v>210-4075R</v>
          </cell>
          <cell r="Q4648" t="str">
            <v>Used Vehicle</v>
          </cell>
          <cell r="R4648" t="str">
            <v>Used VehicleEx NV demonstrators gross profit p.u.</v>
          </cell>
          <cell r="S4648"/>
          <cell r="T4648"/>
          <cell r="U4648"/>
        </row>
        <row r="4649">
          <cell r="I4649" t="str">
            <v>Ex NV demonstrators gross profit p.u.</v>
          </cell>
          <cell r="O4649"/>
          <cell r="P4649" t="str">
            <v>410-4075R</v>
          </cell>
          <cell r="Q4649" t="str">
            <v>Used Vehicle</v>
          </cell>
          <cell r="R4649" t="str">
            <v>Used VehicleEx NV demonstrators gross profit p.u.</v>
          </cell>
          <cell r="S4649"/>
          <cell r="T4649"/>
          <cell r="U4649"/>
        </row>
        <row r="4650">
          <cell r="I4650" t="str">
            <v>Ex NV demonstrators gross profit p.u.</v>
          </cell>
          <cell r="O4650"/>
          <cell r="P4650" t="str">
            <v>310-4075R</v>
          </cell>
          <cell r="Q4650" t="str">
            <v>Used Vehicle</v>
          </cell>
          <cell r="R4650" t="str">
            <v>Used VehicleEx NV demonstrators gross profit p.u.</v>
          </cell>
          <cell r="S4650"/>
          <cell r="T4650"/>
          <cell r="U4650"/>
        </row>
        <row r="4651">
          <cell r="I4651" t="str">
            <v>Other Income per NV unit</v>
          </cell>
          <cell r="O4651"/>
          <cell r="P4651" t="str">
            <v>400-4075RR</v>
          </cell>
          <cell r="Q4651" t="str">
            <v>New Vehicle</v>
          </cell>
          <cell r="R4651" t="str">
            <v>New VehicleOther Income per NV unit</v>
          </cell>
          <cell r="S4651"/>
          <cell r="T4651"/>
          <cell r="U4651"/>
        </row>
        <row r="4652">
          <cell r="I4652" t="str">
            <v>Other Income per NV unit</v>
          </cell>
          <cell r="O4652"/>
          <cell r="P4652" t="str">
            <v>300-4075RR</v>
          </cell>
          <cell r="Q4652" t="str">
            <v>New Vehicle</v>
          </cell>
          <cell r="R4652" t="str">
            <v>New VehicleOther Income per NV unit</v>
          </cell>
          <cell r="S4652"/>
          <cell r="T4652"/>
          <cell r="U4652"/>
        </row>
        <row r="4653">
          <cell r="I4653" t="str">
            <v>Ex NV demonstrators gross profit p.u.</v>
          </cell>
          <cell r="O4653"/>
          <cell r="P4653" t="str">
            <v>110-4075RR</v>
          </cell>
          <cell r="Q4653" t="str">
            <v>Used Vehicle</v>
          </cell>
          <cell r="R4653" t="str">
            <v>Used VehicleEx NV demonstrators gross profit p.u.</v>
          </cell>
          <cell r="S4653"/>
          <cell r="T4653"/>
          <cell r="U4653"/>
        </row>
        <row r="4654">
          <cell r="I4654" t="str">
            <v>Other Income per NV unit</v>
          </cell>
          <cell r="O4654"/>
          <cell r="P4654" t="str">
            <v>200-4076R</v>
          </cell>
          <cell r="Q4654" t="str">
            <v>New Vehicle</v>
          </cell>
          <cell r="R4654" t="str">
            <v>New VehicleOther Income per NV unit</v>
          </cell>
          <cell r="S4654"/>
          <cell r="T4654"/>
          <cell r="U4654"/>
        </row>
        <row r="4655">
          <cell r="I4655" t="str">
            <v>Ex NV demonstrators gross profit p.u.</v>
          </cell>
          <cell r="O4655"/>
          <cell r="P4655" t="str">
            <v>210-4075RR</v>
          </cell>
          <cell r="Q4655" t="str">
            <v>Used Vehicle</v>
          </cell>
          <cell r="R4655" t="str">
            <v>Used VehicleEx NV demonstrators gross profit p.u.</v>
          </cell>
          <cell r="S4655"/>
          <cell r="T4655"/>
          <cell r="U4655"/>
        </row>
        <row r="4656">
          <cell r="I4656" t="str">
            <v>Ex NV demonstrators gross profit p.u.</v>
          </cell>
          <cell r="O4656"/>
          <cell r="P4656" t="str">
            <v>410-4075RR</v>
          </cell>
          <cell r="Q4656" t="str">
            <v>Used Vehicle</v>
          </cell>
          <cell r="R4656" t="str">
            <v>Used VehicleEx NV demonstrators gross profit p.u.</v>
          </cell>
          <cell r="S4656"/>
          <cell r="T4656"/>
          <cell r="U4656"/>
        </row>
        <row r="4657">
          <cell r="I4657" t="str">
            <v>Ex NV demonstrators gross profit p.u.</v>
          </cell>
          <cell r="O4657"/>
          <cell r="P4657" t="str">
            <v>310-4075RR</v>
          </cell>
          <cell r="Q4657" t="str">
            <v>Used Vehicle</v>
          </cell>
          <cell r="R4657" t="str">
            <v>Used VehicleEx NV demonstrators gross profit p.u.</v>
          </cell>
          <cell r="S4657"/>
          <cell r="T4657"/>
          <cell r="U4657"/>
        </row>
        <row r="4658">
          <cell r="I4658" t="str">
            <v>Other Income per NV unit</v>
          </cell>
          <cell r="O4658"/>
          <cell r="P4658" t="str">
            <v>100-4076R</v>
          </cell>
          <cell r="Q4658" t="str">
            <v>New Vehicle</v>
          </cell>
          <cell r="R4658" t="str">
            <v>New VehicleOther Income per NV unit</v>
          </cell>
          <cell r="S4658"/>
          <cell r="T4658"/>
          <cell r="U4658"/>
        </row>
        <row r="4659">
          <cell r="I4659" t="str">
            <v>Other Income per NV unit</v>
          </cell>
          <cell r="O4659"/>
          <cell r="P4659" t="str">
            <v>400-4076R</v>
          </cell>
          <cell r="Q4659" t="str">
            <v>New Vehicle</v>
          </cell>
          <cell r="R4659" t="str">
            <v>New VehicleOther Income per NV unit</v>
          </cell>
          <cell r="S4659"/>
          <cell r="T4659"/>
          <cell r="U4659"/>
        </row>
        <row r="4660">
          <cell r="I4660" t="str">
            <v>Other Income per NV unit</v>
          </cell>
          <cell r="O4660"/>
          <cell r="P4660" t="str">
            <v>300-4076R</v>
          </cell>
          <cell r="Q4660" t="str">
            <v>New Vehicle</v>
          </cell>
          <cell r="R4660" t="str">
            <v>New VehicleOther Income per NV unit</v>
          </cell>
          <cell r="S4660"/>
          <cell r="T4660"/>
          <cell r="U4660"/>
        </row>
        <row r="4661">
          <cell r="I4661" t="str">
            <v>Other Income per NV unit</v>
          </cell>
          <cell r="O4661"/>
          <cell r="P4661" t="str">
            <v>100-4076RR</v>
          </cell>
          <cell r="Q4661" t="str">
            <v>New Vehicle</v>
          </cell>
          <cell r="R4661" t="str">
            <v>New VehicleOther Income per NV unit</v>
          </cell>
          <cell r="S4661"/>
          <cell r="T4661"/>
          <cell r="U4661"/>
        </row>
        <row r="4662">
          <cell r="I4662" t="str">
            <v>Ex NV demonstrators gross profit p.u.</v>
          </cell>
          <cell r="O4662"/>
          <cell r="P4662" t="str">
            <v>110-4076R</v>
          </cell>
          <cell r="Q4662" t="str">
            <v>Used Vehicle</v>
          </cell>
          <cell r="R4662" t="str">
            <v>Used VehicleEx NV demonstrators gross profit p.u.</v>
          </cell>
          <cell r="S4662"/>
          <cell r="T4662"/>
          <cell r="U4662"/>
        </row>
        <row r="4663">
          <cell r="I4663" t="str">
            <v>Other Income per NV unit</v>
          </cell>
          <cell r="O4663"/>
          <cell r="P4663" t="str">
            <v>200-4076RR</v>
          </cell>
          <cell r="Q4663" t="str">
            <v>New Vehicle</v>
          </cell>
          <cell r="R4663" t="str">
            <v>New VehicleOther Income per NV unit</v>
          </cell>
          <cell r="S4663"/>
          <cell r="T4663"/>
          <cell r="U4663"/>
        </row>
        <row r="4664">
          <cell r="I4664" t="str">
            <v>Ex NV demonstrators gross profit p.u.</v>
          </cell>
          <cell r="O4664"/>
          <cell r="P4664" t="str">
            <v>210-4076R</v>
          </cell>
          <cell r="Q4664" t="str">
            <v>Used Vehicle</v>
          </cell>
          <cell r="R4664" t="str">
            <v>Used VehicleEx NV demonstrators gross profit p.u.</v>
          </cell>
          <cell r="S4664"/>
          <cell r="T4664"/>
          <cell r="U4664"/>
        </row>
        <row r="4665">
          <cell r="I4665" t="str">
            <v>Ex NV demonstrators gross profit p.u.</v>
          </cell>
          <cell r="O4665"/>
          <cell r="P4665" t="str">
            <v>410-4076R</v>
          </cell>
          <cell r="Q4665" t="str">
            <v>Used Vehicle</v>
          </cell>
          <cell r="R4665" t="str">
            <v>Used VehicleEx NV demonstrators gross profit p.u.</v>
          </cell>
          <cell r="S4665"/>
          <cell r="T4665"/>
          <cell r="U4665"/>
        </row>
        <row r="4666">
          <cell r="I4666" t="str">
            <v>Ex NV demonstrators gross profit p.u.</v>
          </cell>
          <cell r="O4666"/>
          <cell r="P4666" t="str">
            <v>310-4076R</v>
          </cell>
          <cell r="Q4666" t="str">
            <v>Used Vehicle</v>
          </cell>
          <cell r="R4666" t="str">
            <v>Used VehicleEx NV demonstrators gross profit p.u.</v>
          </cell>
          <cell r="S4666"/>
          <cell r="T4666"/>
          <cell r="U4666"/>
        </row>
        <row r="4667">
          <cell r="I4667" t="str">
            <v>Other Income per NV unit</v>
          </cell>
          <cell r="O4667"/>
          <cell r="P4667" t="str">
            <v>400-4076RR</v>
          </cell>
          <cell r="Q4667" t="str">
            <v>New Vehicle</v>
          </cell>
          <cell r="R4667" t="str">
            <v>New VehicleOther Income per NV unit</v>
          </cell>
          <cell r="S4667"/>
          <cell r="T4667"/>
          <cell r="U4667"/>
        </row>
        <row r="4668">
          <cell r="I4668" t="str">
            <v>Other Income per NV unit</v>
          </cell>
          <cell r="O4668"/>
          <cell r="P4668" t="str">
            <v>300-4076RR</v>
          </cell>
          <cell r="Q4668" t="str">
            <v>New Vehicle</v>
          </cell>
          <cell r="R4668" t="str">
            <v>New VehicleOther Income per NV unit</v>
          </cell>
          <cell r="S4668"/>
          <cell r="T4668"/>
          <cell r="U4668"/>
        </row>
        <row r="4669">
          <cell r="I4669" t="str">
            <v>Ex NV demonstrators gross profit p.u.</v>
          </cell>
          <cell r="O4669"/>
          <cell r="P4669" t="str">
            <v>110-4076RR</v>
          </cell>
          <cell r="Q4669" t="str">
            <v>Used Vehicle</v>
          </cell>
          <cell r="R4669" t="str">
            <v>Used VehicleEx NV demonstrators gross profit p.u.</v>
          </cell>
          <cell r="S4669"/>
          <cell r="T4669"/>
          <cell r="U4669"/>
        </row>
        <row r="4670">
          <cell r="I4670" t="str">
            <v>Other Income per NV unit</v>
          </cell>
          <cell r="O4670"/>
          <cell r="P4670" t="str">
            <v>100-4077R</v>
          </cell>
          <cell r="Q4670" t="str">
            <v>New Vehicle</v>
          </cell>
          <cell r="R4670" t="str">
            <v>New VehicleOther Income per NV unit</v>
          </cell>
          <cell r="S4670"/>
          <cell r="T4670"/>
          <cell r="U4670"/>
        </row>
        <row r="4671">
          <cell r="I4671" t="str">
            <v>Ex NV demonstrators gross profit p.u.</v>
          </cell>
          <cell r="O4671"/>
          <cell r="P4671" t="str">
            <v>210-4076RR</v>
          </cell>
          <cell r="Q4671" t="str">
            <v>Used Vehicle</v>
          </cell>
          <cell r="R4671" t="str">
            <v>Used VehicleEx NV demonstrators gross profit p.u.</v>
          </cell>
          <cell r="S4671"/>
          <cell r="T4671"/>
          <cell r="U4671"/>
        </row>
        <row r="4672">
          <cell r="I4672" t="str">
            <v>Ex NV demonstrators gross profit p.u.</v>
          </cell>
          <cell r="O4672"/>
          <cell r="P4672" t="str">
            <v>410-4076RR</v>
          </cell>
          <cell r="Q4672" t="str">
            <v>Used Vehicle</v>
          </cell>
          <cell r="R4672" t="str">
            <v>Used VehicleEx NV demonstrators gross profit p.u.</v>
          </cell>
          <cell r="S4672"/>
          <cell r="T4672"/>
          <cell r="U4672"/>
        </row>
        <row r="4673">
          <cell r="I4673" t="str">
            <v>Ex NV demonstrators gross profit p.u.</v>
          </cell>
          <cell r="O4673"/>
          <cell r="P4673" t="str">
            <v>310-4076RR</v>
          </cell>
          <cell r="Q4673" t="str">
            <v>Used Vehicle</v>
          </cell>
          <cell r="R4673" t="str">
            <v>Used VehicleEx NV demonstrators gross profit p.u.</v>
          </cell>
          <cell r="S4673"/>
          <cell r="T4673"/>
          <cell r="U4673"/>
        </row>
        <row r="4674">
          <cell r="I4674" t="str">
            <v>Other Income per NV unit</v>
          </cell>
          <cell r="O4674"/>
          <cell r="P4674" t="str">
            <v>200-4077R</v>
          </cell>
          <cell r="Q4674" t="str">
            <v>New Vehicle</v>
          </cell>
          <cell r="R4674" t="str">
            <v>New VehicleOther Income per NV unit</v>
          </cell>
          <cell r="S4674"/>
          <cell r="T4674"/>
          <cell r="U4674"/>
        </row>
        <row r="4675">
          <cell r="I4675" t="str">
            <v>Other Income per NV unit</v>
          </cell>
          <cell r="O4675"/>
          <cell r="P4675" t="str">
            <v>400-4077R</v>
          </cell>
          <cell r="Q4675" t="str">
            <v>New Vehicle</v>
          </cell>
          <cell r="R4675" t="str">
            <v>New VehicleOther Income per NV unit</v>
          </cell>
          <cell r="S4675"/>
          <cell r="T4675"/>
          <cell r="U4675"/>
        </row>
        <row r="4676">
          <cell r="I4676" t="str">
            <v>Other Income per NV unit</v>
          </cell>
          <cell r="O4676"/>
          <cell r="P4676" t="str">
            <v>300-4077R</v>
          </cell>
          <cell r="Q4676" t="str">
            <v>New Vehicle</v>
          </cell>
          <cell r="R4676" t="str">
            <v>New VehicleOther Income per NV unit</v>
          </cell>
          <cell r="S4676"/>
          <cell r="T4676"/>
          <cell r="U4676"/>
        </row>
        <row r="4677">
          <cell r="I4677" t="str">
            <v>Ex NV demonstrators gross profit p.u.</v>
          </cell>
          <cell r="O4677"/>
          <cell r="P4677" t="str">
            <v>110-4077R</v>
          </cell>
          <cell r="Q4677" t="str">
            <v>Used Vehicle</v>
          </cell>
          <cell r="R4677" t="str">
            <v>Used VehicleEx NV demonstrators gross profit p.u.</v>
          </cell>
          <cell r="S4677"/>
          <cell r="T4677"/>
          <cell r="U4677"/>
        </row>
        <row r="4678">
          <cell r="I4678" t="str">
            <v>Other Income per NV unit</v>
          </cell>
          <cell r="O4678"/>
          <cell r="P4678" t="str">
            <v>100-4077RR</v>
          </cell>
          <cell r="Q4678" t="str">
            <v>New Vehicle</v>
          </cell>
          <cell r="R4678" t="str">
            <v>New VehicleOther Income per NV unit</v>
          </cell>
          <cell r="S4678"/>
          <cell r="T4678"/>
          <cell r="U4678"/>
        </row>
        <row r="4679">
          <cell r="I4679" t="str">
            <v>Ex NV demonstrators gross profit p.u.</v>
          </cell>
          <cell r="O4679"/>
          <cell r="P4679" t="str">
            <v>210-4077R</v>
          </cell>
          <cell r="Q4679" t="str">
            <v>Used Vehicle</v>
          </cell>
          <cell r="R4679" t="str">
            <v>Used VehicleEx NV demonstrators gross profit p.u.</v>
          </cell>
          <cell r="S4679"/>
          <cell r="T4679"/>
          <cell r="U4679"/>
        </row>
        <row r="4680">
          <cell r="I4680" t="str">
            <v>Ex NV demonstrators gross profit p.u.</v>
          </cell>
          <cell r="O4680"/>
          <cell r="P4680" t="str">
            <v>410-4077R</v>
          </cell>
          <cell r="Q4680" t="str">
            <v>Used Vehicle</v>
          </cell>
          <cell r="R4680" t="str">
            <v>Used VehicleEx NV demonstrators gross profit p.u.</v>
          </cell>
          <cell r="S4680"/>
          <cell r="T4680"/>
          <cell r="U4680"/>
        </row>
        <row r="4681">
          <cell r="I4681" t="str">
            <v>Ex NV demonstrators gross profit p.u.</v>
          </cell>
          <cell r="O4681"/>
          <cell r="P4681" t="str">
            <v>310-4077R</v>
          </cell>
          <cell r="Q4681" t="str">
            <v>Used Vehicle</v>
          </cell>
          <cell r="R4681" t="str">
            <v>Used VehicleEx NV demonstrators gross profit p.u.</v>
          </cell>
          <cell r="S4681"/>
          <cell r="T4681"/>
          <cell r="U4681"/>
        </row>
        <row r="4682">
          <cell r="I4682" t="str">
            <v>Other Income per NV unit</v>
          </cell>
          <cell r="O4682"/>
          <cell r="P4682" t="str">
            <v>200-4077RR</v>
          </cell>
          <cell r="Q4682" t="str">
            <v>New Vehicle</v>
          </cell>
          <cell r="R4682" t="str">
            <v>New VehicleOther Income per NV unit</v>
          </cell>
          <cell r="S4682"/>
          <cell r="T4682"/>
          <cell r="U4682"/>
        </row>
        <row r="4683">
          <cell r="I4683" t="str">
            <v>Other Income per NV unit</v>
          </cell>
          <cell r="O4683"/>
          <cell r="P4683" t="str">
            <v>400-4077RR</v>
          </cell>
          <cell r="Q4683" t="str">
            <v>New Vehicle</v>
          </cell>
          <cell r="R4683" t="str">
            <v>New VehicleOther Income per NV unit</v>
          </cell>
          <cell r="S4683"/>
          <cell r="T4683"/>
          <cell r="U4683"/>
        </row>
        <row r="4684">
          <cell r="I4684" t="str">
            <v>Other Income per NV unit</v>
          </cell>
          <cell r="O4684"/>
          <cell r="P4684" t="str">
            <v>300-4077RR</v>
          </cell>
          <cell r="Q4684" t="str">
            <v>New Vehicle</v>
          </cell>
          <cell r="R4684" t="str">
            <v>New VehicleOther Income per NV unit</v>
          </cell>
          <cell r="S4684"/>
          <cell r="T4684"/>
          <cell r="U4684"/>
        </row>
        <row r="4685">
          <cell r="I4685" t="str">
            <v>Ex NV demonstrators gross profit p.u.</v>
          </cell>
          <cell r="O4685"/>
          <cell r="P4685" t="str">
            <v>110-4077RR</v>
          </cell>
          <cell r="Q4685" t="str">
            <v>Used Vehicle</v>
          </cell>
          <cell r="R4685" t="str">
            <v>Used VehicleEx NV demonstrators gross profit p.u.</v>
          </cell>
          <cell r="S4685"/>
          <cell r="T4685"/>
          <cell r="U4685"/>
        </row>
        <row r="4686">
          <cell r="I4686" t="str">
            <v>Other Income per NV unit</v>
          </cell>
          <cell r="O4686"/>
          <cell r="P4686" t="str">
            <v>100-4078R</v>
          </cell>
          <cell r="Q4686" t="str">
            <v>New Vehicle</v>
          </cell>
          <cell r="R4686" t="str">
            <v>New VehicleOther Income per NV unit</v>
          </cell>
          <cell r="S4686"/>
          <cell r="T4686"/>
          <cell r="U4686"/>
        </row>
        <row r="4687">
          <cell r="I4687" t="str">
            <v>Ex NV demonstrators gross profit p.u.</v>
          </cell>
          <cell r="O4687"/>
          <cell r="P4687" t="str">
            <v>210-4077RR</v>
          </cell>
          <cell r="Q4687" t="str">
            <v>Used Vehicle</v>
          </cell>
          <cell r="R4687" t="str">
            <v>Used VehicleEx NV demonstrators gross profit p.u.</v>
          </cell>
          <cell r="S4687"/>
          <cell r="T4687"/>
          <cell r="U4687"/>
        </row>
        <row r="4688">
          <cell r="I4688" t="str">
            <v>Ex NV demonstrators gross profit p.u.</v>
          </cell>
          <cell r="O4688"/>
          <cell r="P4688" t="str">
            <v>410-4077RR</v>
          </cell>
          <cell r="Q4688" t="str">
            <v>Used Vehicle</v>
          </cell>
          <cell r="R4688" t="str">
            <v>Used VehicleEx NV demonstrators gross profit p.u.</v>
          </cell>
          <cell r="S4688"/>
          <cell r="T4688"/>
          <cell r="U4688"/>
        </row>
        <row r="4689">
          <cell r="I4689" t="str">
            <v>Ex NV demonstrators gross profit p.u.</v>
          </cell>
          <cell r="O4689"/>
          <cell r="P4689" t="str">
            <v>310-4077RR</v>
          </cell>
          <cell r="Q4689" t="str">
            <v>Used Vehicle</v>
          </cell>
          <cell r="R4689" t="str">
            <v>Used VehicleEx NV demonstrators gross profit p.u.</v>
          </cell>
          <cell r="S4689"/>
          <cell r="T4689"/>
          <cell r="U4689"/>
        </row>
        <row r="4690">
          <cell r="I4690" t="str">
            <v>Other Income per NV unit</v>
          </cell>
          <cell r="O4690"/>
          <cell r="P4690" t="str">
            <v>200-4078R</v>
          </cell>
          <cell r="Q4690" t="str">
            <v>New Vehicle</v>
          </cell>
          <cell r="R4690" t="str">
            <v>New VehicleOther Income per NV unit</v>
          </cell>
          <cell r="S4690"/>
          <cell r="T4690"/>
          <cell r="U4690"/>
        </row>
        <row r="4691">
          <cell r="I4691" t="str">
            <v>Other Income per NV unit</v>
          </cell>
          <cell r="O4691"/>
          <cell r="P4691" t="str">
            <v>400-4078R</v>
          </cell>
          <cell r="Q4691" t="str">
            <v>New Vehicle</v>
          </cell>
          <cell r="R4691" t="str">
            <v>New VehicleOther Income per NV unit</v>
          </cell>
          <cell r="S4691"/>
          <cell r="T4691"/>
          <cell r="U4691"/>
        </row>
        <row r="4692">
          <cell r="I4692" t="str">
            <v>Other Income per NV unit</v>
          </cell>
          <cell r="O4692"/>
          <cell r="P4692" t="str">
            <v>300-4078R</v>
          </cell>
          <cell r="Q4692" t="str">
            <v>New Vehicle</v>
          </cell>
          <cell r="R4692" t="str">
            <v>New VehicleOther Income per NV unit</v>
          </cell>
          <cell r="S4692"/>
          <cell r="T4692"/>
          <cell r="U4692"/>
        </row>
        <row r="4693">
          <cell r="I4693" t="str">
            <v>Ex NV demonstrators gross profit p.u.</v>
          </cell>
          <cell r="O4693"/>
          <cell r="P4693" t="str">
            <v>110-4078R</v>
          </cell>
          <cell r="Q4693" t="str">
            <v>Used Vehicle</v>
          </cell>
          <cell r="R4693" t="str">
            <v>Used VehicleEx NV demonstrators gross profit p.u.</v>
          </cell>
          <cell r="S4693"/>
          <cell r="T4693"/>
          <cell r="U4693"/>
        </row>
        <row r="4694">
          <cell r="I4694" t="str">
            <v>Other Income per NV unit</v>
          </cell>
          <cell r="O4694"/>
          <cell r="P4694" t="str">
            <v>100-4080R</v>
          </cell>
          <cell r="Q4694" t="str">
            <v>New Vehicle</v>
          </cell>
          <cell r="R4694" t="str">
            <v>New VehicleOther Income per NV unit</v>
          </cell>
          <cell r="S4694"/>
          <cell r="T4694"/>
          <cell r="U4694"/>
        </row>
        <row r="4695">
          <cell r="I4695" t="str">
            <v>Ex NV demonstrators gross profit p.u.</v>
          </cell>
          <cell r="O4695"/>
          <cell r="P4695" t="str">
            <v>210-4078R</v>
          </cell>
          <cell r="Q4695" t="str">
            <v>Used Vehicle</v>
          </cell>
          <cell r="R4695" t="str">
            <v>Used VehicleEx NV demonstrators gross profit p.u.</v>
          </cell>
          <cell r="S4695"/>
          <cell r="T4695"/>
          <cell r="U4695"/>
        </row>
        <row r="4696">
          <cell r="I4696" t="str">
            <v>Ex NV demonstrators gross profit p.u.</v>
          </cell>
          <cell r="O4696"/>
          <cell r="P4696" t="str">
            <v>410-4078R</v>
          </cell>
          <cell r="Q4696" t="str">
            <v>Used Vehicle</v>
          </cell>
          <cell r="R4696" t="str">
            <v>Used VehicleEx NV demonstrators gross profit p.u.</v>
          </cell>
          <cell r="S4696"/>
          <cell r="T4696"/>
          <cell r="U4696"/>
        </row>
        <row r="4697">
          <cell r="I4697" t="str">
            <v>Ex NV demonstrators gross profit p.u.</v>
          </cell>
          <cell r="O4697"/>
          <cell r="P4697" t="str">
            <v>310-4078R</v>
          </cell>
          <cell r="Q4697" t="str">
            <v>Used Vehicle</v>
          </cell>
          <cell r="R4697" t="str">
            <v>Used VehicleEx NV demonstrators gross profit p.u.</v>
          </cell>
          <cell r="S4697"/>
          <cell r="T4697"/>
          <cell r="U4697"/>
        </row>
        <row r="4698">
          <cell r="I4698" t="str">
            <v>Other Income per NV unit</v>
          </cell>
          <cell r="O4698"/>
          <cell r="P4698" t="str">
            <v>200-4080R</v>
          </cell>
          <cell r="Q4698" t="str">
            <v>New Vehicle</v>
          </cell>
          <cell r="R4698" t="str">
            <v>New VehicleOther Income per NV unit</v>
          </cell>
          <cell r="S4698"/>
          <cell r="T4698"/>
          <cell r="U4698"/>
        </row>
        <row r="4699">
          <cell r="I4699" t="str">
            <v>Other Income per NV unit</v>
          </cell>
          <cell r="O4699"/>
          <cell r="P4699" t="str">
            <v>400-4080R</v>
          </cell>
          <cell r="Q4699" t="str">
            <v>New Vehicle</v>
          </cell>
          <cell r="R4699" t="str">
            <v>New VehicleOther Income per NV unit</v>
          </cell>
          <cell r="S4699"/>
          <cell r="T4699"/>
          <cell r="U4699"/>
        </row>
        <row r="4700">
          <cell r="I4700" t="str">
            <v>Other Income per NV unit</v>
          </cell>
          <cell r="O4700"/>
          <cell r="P4700" t="str">
            <v>300-4080R</v>
          </cell>
          <cell r="Q4700" t="str">
            <v>New Vehicle</v>
          </cell>
          <cell r="R4700" t="str">
            <v>New VehicleOther Income per NV unit</v>
          </cell>
          <cell r="S4700"/>
          <cell r="T4700"/>
          <cell r="U4700"/>
        </row>
        <row r="4701">
          <cell r="I4701" t="str">
            <v>Ex NV demonstrators gross profit p.u.</v>
          </cell>
          <cell r="O4701"/>
          <cell r="P4701" t="str">
            <v>100-4078RR</v>
          </cell>
          <cell r="Q4701" t="str">
            <v>Used Vehicle</v>
          </cell>
          <cell r="R4701" t="str">
            <v>Used VehicleEx NV demonstrators gross profit p.u.</v>
          </cell>
          <cell r="S4701"/>
          <cell r="T4701"/>
          <cell r="U4701"/>
        </row>
        <row r="4702">
          <cell r="I4702" t="str">
            <v>Ex NV demonstrators gross profit p.u.</v>
          </cell>
          <cell r="O4702"/>
          <cell r="P4702" t="str">
            <v>110-4078RR</v>
          </cell>
          <cell r="Q4702" t="str">
            <v>Used Vehicle</v>
          </cell>
          <cell r="R4702" t="str">
            <v>Used VehicleEx NV demonstrators gross profit p.u.</v>
          </cell>
          <cell r="S4702"/>
          <cell r="T4702"/>
          <cell r="U4702"/>
        </row>
        <row r="4703">
          <cell r="I4703" t="str">
            <v>Ex NV demonstrators gross profit p.u.</v>
          </cell>
          <cell r="O4703"/>
          <cell r="P4703" t="str">
            <v>200-4078RR</v>
          </cell>
          <cell r="Q4703" t="str">
            <v>Used Vehicle</v>
          </cell>
          <cell r="R4703" t="str">
            <v>Used VehicleEx NV demonstrators gross profit p.u.</v>
          </cell>
          <cell r="S4703"/>
          <cell r="T4703"/>
          <cell r="U4703"/>
        </row>
        <row r="4704">
          <cell r="I4704" t="str">
            <v>Ex NV demonstrators gross profit p.u.</v>
          </cell>
          <cell r="O4704"/>
          <cell r="P4704" t="str">
            <v>210-4078RR</v>
          </cell>
          <cell r="Q4704" t="str">
            <v>Used Vehicle</v>
          </cell>
          <cell r="R4704" t="str">
            <v>Used VehicleEx NV demonstrators gross profit p.u.</v>
          </cell>
          <cell r="S4704"/>
          <cell r="T4704"/>
          <cell r="U4704"/>
        </row>
        <row r="4705">
          <cell r="I4705" t="str">
            <v>Ex NV demonstrators gross profit p.u.</v>
          </cell>
          <cell r="O4705"/>
          <cell r="P4705" t="str">
            <v>400-4078RR</v>
          </cell>
          <cell r="Q4705" t="str">
            <v>Used Vehicle</v>
          </cell>
          <cell r="R4705" t="str">
            <v>Used VehicleEx NV demonstrators gross profit p.u.</v>
          </cell>
          <cell r="S4705"/>
          <cell r="T4705"/>
          <cell r="U4705"/>
        </row>
        <row r="4706">
          <cell r="I4706" t="str">
            <v>Ex NV demonstrators gross profit p.u.</v>
          </cell>
          <cell r="O4706"/>
          <cell r="P4706" t="str">
            <v>410-4078RR</v>
          </cell>
          <cell r="Q4706" t="str">
            <v>Used Vehicle</v>
          </cell>
          <cell r="R4706" t="str">
            <v>Used VehicleEx NV demonstrators gross profit p.u.</v>
          </cell>
          <cell r="S4706"/>
          <cell r="T4706"/>
          <cell r="U4706"/>
        </row>
        <row r="4707">
          <cell r="I4707" t="str">
            <v>Ex NV demonstrators gross profit p.u.</v>
          </cell>
          <cell r="O4707"/>
          <cell r="P4707" t="str">
            <v>300-4078RR</v>
          </cell>
          <cell r="Q4707" t="str">
            <v>Used Vehicle</v>
          </cell>
          <cell r="R4707" t="str">
            <v>Used VehicleEx NV demonstrators gross profit p.u.</v>
          </cell>
          <cell r="S4707"/>
          <cell r="T4707"/>
          <cell r="U4707"/>
        </row>
        <row r="4708">
          <cell r="I4708" t="str">
            <v>Ex NV demonstrators gross profit p.u.</v>
          </cell>
          <cell r="O4708"/>
          <cell r="P4708" t="str">
            <v>310-4078RR</v>
          </cell>
          <cell r="Q4708" t="str">
            <v>Used Vehicle</v>
          </cell>
          <cell r="R4708" t="str">
            <v>Used VehicleEx NV demonstrators gross profit p.u.</v>
          </cell>
          <cell r="S4708"/>
          <cell r="T4708"/>
          <cell r="U4708"/>
        </row>
        <row r="4709">
          <cell r="I4709" t="str">
            <v>Ex NV demonstrators gross profit p.u.</v>
          </cell>
          <cell r="O4709"/>
          <cell r="P4709" t="str">
            <v>110-4080R</v>
          </cell>
          <cell r="Q4709" t="str">
            <v>Used Vehicle</v>
          </cell>
          <cell r="R4709" t="str">
            <v>Used VehicleEx NV demonstrators gross profit p.u.</v>
          </cell>
          <cell r="S4709"/>
          <cell r="T4709"/>
          <cell r="U4709"/>
        </row>
        <row r="4710">
          <cell r="I4710" t="str">
            <v>Other Income per NV unit</v>
          </cell>
          <cell r="O4710"/>
          <cell r="P4710" t="str">
            <v>100-4080RR</v>
          </cell>
          <cell r="Q4710" t="str">
            <v>New Vehicle</v>
          </cell>
          <cell r="R4710" t="str">
            <v>New VehicleOther Income per NV unit</v>
          </cell>
          <cell r="S4710"/>
          <cell r="T4710"/>
          <cell r="U4710"/>
        </row>
        <row r="4711">
          <cell r="I4711" t="str">
            <v>Ex NV demonstrators gross profit p.u.</v>
          </cell>
          <cell r="O4711"/>
          <cell r="P4711" t="str">
            <v>210-4080R</v>
          </cell>
          <cell r="Q4711" t="str">
            <v>Used Vehicle</v>
          </cell>
          <cell r="R4711" t="str">
            <v>Used VehicleEx NV demonstrators gross profit p.u.</v>
          </cell>
          <cell r="S4711"/>
          <cell r="T4711"/>
          <cell r="U4711"/>
        </row>
        <row r="4712">
          <cell r="I4712" t="str">
            <v>Ex NV demonstrators gross profit p.u.</v>
          </cell>
          <cell r="O4712"/>
          <cell r="P4712" t="str">
            <v>410-4080R</v>
          </cell>
          <cell r="Q4712" t="str">
            <v>Used Vehicle</v>
          </cell>
          <cell r="R4712" t="str">
            <v>Used VehicleEx NV demonstrators gross profit p.u.</v>
          </cell>
          <cell r="S4712"/>
          <cell r="T4712"/>
          <cell r="U4712"/>
        </row>
        <row r="4713">
          <cell r="I4713" t="str">
            <v>Ex NV demonstrators gross profit p.u.</v>
          </cell>
          <cell r="O4713"/>
          <cell r="P4713" t="str">
            <v>310-4080R</v>
          </cell>
          <cell r="Q4713" t="str">
            <v>Used Vehicle</v>
          </cell>
          <cell r="R4713" t="str">
            <v>Used VehicleEx NV demonstrators gross profit p.u.</v>
          </cell>
          <cell r="S4713"/>
          <cell r="T4713"/>
          <cell r="U4713"/>
        </row>
        <row r="4714">
          <cell r="I4714" t="str">
            <v>Other Income per NV unit</v>
          </cell>
          <cell r="O4714"/>
          <cell r="P4714" t="str">
            <v>200-4080RR</v>
          </cell>
          <cell r="Q4714" t="str">
            <v>New Vehicle</v>
          </cell>
          <cell r="R4714" t="str">
            <v>New VehicleOther Income per NV unit</v>
          </cell>
          <cell r="S4714"/>
          <cell r="T4714"/>
          <cell r="U4714"/>
        </row>
        <row r="4715">
          <cell r="I4715" t="str">
            <v>Other Income per NV unit</v>
          </cell>
          <cell r="O4715"/>
          <cell r="P4715" t="str">
            <v>400-4080RR</v>
          </cell>
          <cell r="Q4715" t="str">
            <v>New Vehicle</v>
          </cell>
          <cell r="R4715" t="str">
            <v>New VehicleOther Income per NV unit</v>
          </cell>
          <cell r="S4715"/>
          <cell r="T4715"/>
          <cell r="U4715"/>
        </row>
        <row r="4716">
          <cell r="I4716" t="str">
            <v>Other Income per NV unit</v>
          </cell>
          <cell r="O4716"/>
          <cell r="P4716" t="str">
            <v>300-4080RR</v>
          </cell>
          <cell r="Q4716" t="str">
            <v>New Vehicle</v>
          </cell>
          <cell r="R4716" t="str">
            <v>New VehicleOther Income per NV unit</v>
          </cell>
          <cell r="S4716"/>
          <cell r="T4716"/>
          <cell r="U4716"/>
        </row>
        <row r="4717">
          <cell r="I4717" t="str">
            <v>Retail Gross p.u.</v>
          </cell>
          <cell r="O4717"/>
          <cell r="P4717" t="str">
            <v>112-4082r</v>
          </cell>
          <cell r="Q4717" t="str">
            <v>LEX New Vehicle</v>
          </cell>
          <cell r="R4717" t="str">
            <v>LEX New VehicleRetail Gross p.u.</v>
          </cell>
          <cell r="S4717"/>
          <cell r="T4717"/>
          <cell r="U4717"/>
        </row>
        <row r="4718">
          <cell r="I4718" t="str">
            <v>Ex NV demonstrators gross profit p.u.</v>
          </cell>
          <cell r="O4718"/>
          <cell r="P4718" t="str">
            <v>110-4080RR</v>
          </cell>
          <cell r="Q4718" t="str">
            <v>Used Vehicle</v>
          </cell>
          <cell r="R4718" t="str">
            <v>Used VehicleEx NV demonstrators gross profit p.u.</v>
          </cell>
          <cell r="S4718"/>
          <cell r="T4718"/>
          <cell r="U4718"/>
        </row>
        <row r="4719">
          <cell r="I4719" t="str">
            <v>Ex NV demonstrators gross profit p.u.</v>
          </cell>
          <cell r="O4719"/>
          <cell r="P4719" t="str">
            <v>410-4080RR</v>
          </cell>
          <cell r="Q4719" t="str">
            <v>Used Vehicle</v>
          </cell>
          <cell r="R4719" t="str">
            <v>Used VehicleEx NV demonstrators gross profit p.u.</v>
          </cell>
          <cell r="S4719"/>
          <cell r="T4719"/>
          <cell r="U4719"/>
        </row>
        <row r="4720">
          <cell r="I4720" t="str">
            <v>Ex NV demonstrators gross profit p.u.</v>
          </cell>
          <cell r="O4720"/>
          <cell r="P4720" t="str">
            <v>310-4080RR</v>
          </cell>
          <cell r="Q4720" t="str">
            <v>Used Vehicle</v>
          </cell>
          <cell r="R4720" t="str">
            <v>Used VehicleEx NV demonstrators gross profit p.u.</v>
          </cell>
          <cell r="S4720"/>
          <cell r="T4720"/>
          <cell r="U4720"/>
        </row>
        <row r="4721">
          <cell r="I4721" t="str">
            <v>Ex NV demonstrators gross profit p.u.</v>
          </cell>
          <cell r="O4721"/>
          <cell r="P4721" t="str">
            <v>210-4080RR</v>
          </cell>
          <cell r="Q4721" t="str">
            <v>Used Vehicle</v>
          </cell>
          <cell r="R4721" t="str">
            <v>Used VehicleEx NV demonstrators gross profit p.u.</v>
          </cell>
          <cell r="S4721"/>
          <cell r="T4721"/>
          <cell r="U4721"/>
        </row>
        <row r="4722">
          <cell r="I4722" t="str">
            <v>Retail Gross p.u.</v>
          </cell>
          <cell r="O4722"/>
          <cell r="P4722" t="str">
            <v>112-4082RR</v>
          </cell>
          <cell r="Q4722" t="str">
            <v>LEX New Vehicle</v>
          </cell>
          <cell r="R4722" t="str">
            <v>LEX New VehicleRetail Gross p.u.</v>
          </cell>
          <cell r="S4722"/>
          <cell r="T4722"/>
          <cell r="U4722"/>
        </row>
        <row r="4723">
          <cell r="I4723" t="str">
            <v>Other Income per NV unit</v>
          </cell>
          <cell r="O4723"/>
          <cell r="P4723" t="str">
            <v>200-4083R</v>
          </cell>
          <cell r="Q4723" t="str">
            <v>New Vehicle</v>
          </cell>
          <cell r="R4723" t="str">
            <v>New VehicleOther Income per NV unit</v>
          </cell>
          <cell r="S4723"/>
          <cell r="T4723"/>
          <cell r="U4723"/>
        </row>
        <row r="4724">
          <cell r="I4724" t="str">
            <v>Other Income per NV unit</v>
          </cell>
          <cell r="O4724"/>
          <cell r="P4724" t="str">
            <v>100-4083R</v>
          </cell>
          <cell r="Q4724" t="str">
            <v>New Vehicle</v>
          </cell>
          <cell r="R4724" t="str">
            <v>New VehicleOther Income per NV unit</v>
          </cell>
          <cell r="S4724"/>
          <cell r="T4724"/>
          <cell r="U4724"/>
        </row>
        <row r="4725">
          <cell r="I4725" t="str">
            <v>Other Income per NV unit</v>
          </cell>
          <cell r="O4725"/>
          <cell r="P4725" t="str">
            <v>400-4083R</v>
          </cell>
          <cell r="Q4725" t="str">
            <v>New Vehicle</v>
          </cell>
          <cell r="R4725" t="str">
            <v>New VehicleOther Income per NV unit</v>
          </cell>
          <cell r="S4725"/>
          <cell r="T4725"/>
          <cell r="U4725"/>
        </row>
        <row r="4726">
          <cell r="I4726" t="str">
            <v>Other Income per NV unit</v>
          </cell>
          <cell r="O4726"/>
          <cell r="P4726" t="str">
            <v>300-4083R</v>
          </cell>
          <cell r="Q4726" t="str">
            <v>New Vehicle</v>
          </cell>
          <cell r="R4726" t="str">
            <v>New VehicleOther Income per NV unit</v>
          </cell>
          <cell r="S4726"/>
          <cell r="T4726"/>
          <cell r="U4726"/>
        </row>
        <row r="4727">
          <cell r="I4727" t="str">
            <v>Other Income per NV unit</v>
          </cell>
          <cell r="O4727"/>
          <cell r="P4727" t="str">
            <v>100-4083RR</v>
          </cell>
          <cell r="Q4727" t="str">
            <v>New Vehicle</v>
          </cell>
          <cell r="R4727" t="str">
            <v>New VehicleOther Income per NV unit</v>
          </cell>
          <cell r="S4727"/>
          <cell r="T4727"/>
          <cell r="U4727"/>
        </row>
        <row r="4728">
          <cell r="I4728" t="str">
            <v>Other Income per NV unit</v>
          </cell>
          <cell r="O4728"/>
          <cell r="P4728" t="str">
            <v>200-4083RR</v>
          </cell>
          <cell r="Q4728" t="str">
            <v>New Vehicle</v>
          </cell>
          <cell r="R4728" t="str">
            <v>New VehicleOther Income per NV unit</v>
          </cell>
          <cell r="S4728"/>
          <cell r="T4728"/>
          <cell r="U4728"/>
        </row>
        <row r="4729">
          <cell r="I4729" t="str">
            <v>Ex NV demonstrators gross profit p.u.</v>
          </cell>
          <cell r="O4729"/>
          <cell r="P4729" t="str">
            <v>110-4083R</v>
          </cell>
          <cell r="Q4729" t="str">
            <v>Used Vehicle</v>
          </cell>
          <cell r="R4729" t="str">
            <v>Used VehicleEx NV demonstrators gross profit p.u.</v>
          </cell>
          <cell r="S4729"/>
          <cell r="T4729"/>
          <cell r="U4729"/>
        </row>
        <row r="4730">
          <cell r="I4730" t="str">
            <v>Ex NV demonstrators gross profit p.u.</v>
          </cell>
          <cell r="O4730"/>
          <cell r="P4730" t="str">
            <v>210-4083R</v>
          </cell>
          <cell r="Q4730" t="str">
            <v>Used Vehicle</v>
          </cell>
          <cell r="R4730" t="str">
            <v>Used VehicleEx NV demonstrators gross profit p.u.</v>
          </cell>
          <cell r="S4730"/>
          <cell r="T4730"/>
          <cell r="U4730"/>
        </row>
        <row r="4731">
          <cell r="I4731" t="str">
            <v>Ex NV demonstrators gross profit p.u.</v>
          </cell>
          <cell r="O4731"/>
          <cell r="P4731" t="str">
            <v>410-4083R</v>
          </cell>
          <cell r="Q4731" t="str">
            <v>Used Vehicle</v>
          </cell>
          <cell r="R4731" t="str">
            <v>Used VehicleEx NV demonstrators gross profit p.u.</v>
          </cell>
          <cell r="S4731"/>
          <cell r="T4731"/>
          <cell r="U4731"/>
        </row>
        <row r="4732">
          <cell r="I4732" t="str">
            <v>Ex NV demonstrators gross profit p.u.</v>
          </cell>
          <cell r="O4732"/>
          <cell r="P4732" t="str">
            <v>310-4083R</v>
          </cell>
          <cell r="Q4732" t="str">
            <v>Used Vehicle</v>
          </cell>
          <cell r="R4732" t="str">
            <v>Used VehicleEx NV demonstrators gross profit p.u.</v>
          </cell>
          <cell r="S4732"/>
          <cell r="T4732"/>
          <cell r="U4732"/>
        </row>
        <row r="4733">
          <cell r="I4733" t="str">
            <v>Other Income per NV unit</v>
          </cell>
          <cell r="O4733"/>
          <cell r="P4733" t="str">
            <v>400-4083RR</v>
          </cell>
          <cell r="Q4733" t="str">
            <v>New Vehicle</v>
          </cell>
          <cell r="R4733" t="str">
            <v>New VehicleOther Income per NV unit</v>
          </cell>
          <cell r="S4733"/>
          <cell r="T4733"/>
          <cell r="U4733"/>
        </row>
        <row r="4734">
          <cell r="I4734" t="str">
            <v>Other Income per NV unit</v>
          </cell>
          <cell r="O4734"/>
          <cell r="P4734" t="str">
            <v>300-4083RR</v>
          </cell>
          <cell r="Q4734" t="str">
            <v>New Vehicle</v>
          </cell>
          <cell r="R4734" t="str">
            <v>New VehicleOther Income per NV unit</v>
          </cell>
          <cell r="S4734"/>
          <cell r="T4734"/>
          <cell r="U4734"/>
        </row>
        <row r="4735">
          <cell r="I4735" t="str">
            <v>Ex NV demonstrators gross profit p.u.</v>
          </cell>
          <cell r="O4735"/>
          <cell r="P4735" t="str">
            <v>110-4083RR</v>
          </cell>
          <cell r="Q4735" t="str">
            <v>Used Vehicle</v>
          </cell>
          <cell r="R4735" t="str">
            <v>Used VehicleEx NV demonstrators gross profit p.u.</v>
          </cell>
          <cell r="S4735"/>
          <cell r="T4735"/>
          <cell r="U4735"/>
        </row>
        <row r="4736">
          <cell r="I4736" t="str">
            <v>Other Income per NV unit</v>
          </cell>
          <cell r="O4736"/>
          <cell r="P4736" t="str">
            <v>200-4085R</v>
          </cell>
          <cell r="Q4736" t="str">
            <v>New Vehicle</v>
          </cell>
          <cell r="R4736" t="str">
            <v>New VehicleOther Income per NV unit</v>
          </cell>
          <cell r="S4736"/>
          <cell r="T4736"/>
          <cell r="U4736"/>
        </row>
        <row r="4737">
          <cell r="I4737" t="str">
            <v>Ex NV demonstrators gross profit p.u.</v>
          </cell>
          <cell r="O4737"/>
          <cell r="P4737" t="str">
            <v>410-4083RR</v>
          </cell>
          <cell r="Q4737" t="str">
            <v>Used Vehicle</v>
          </cell>
          <cell r="R4737" t="str">
            <v>Used VehicleEx NV demonstrators gross profit p.u.</v>
          </cell>
          <cell r="S4737"/>
          <cell r="T4737"/>
          <cell r="U4737"/>
        </row>
        <row r="4738">
          <cell r="I4738" t="str">
            <v>Ex NV demonstrators gross profit p.u.</v>
          </cell>
          <cell r="O4738"/>
          <cell r="P4738" t="str">
            <v>310-4083RR</v>
          </cell>
          <cell r="Q4738" t="str">
            <v>Used Vehicle</v>
          </cell>
          <cell r="R4738" t="str">
            <v>Used VehicleEx NV demonstrators gross profit p.u.</v>
          </cell>
          <cell r="S4738"/>
          <cell r="T4738"/>
          <cell r="U4738"/>
        </row>
        <row r="4739">
          <cell r="I4739" t="str">
            <v>Ex NV demonstrators gross profit p.u.</v>
          </cell>
          <cell r="O4739"/>
          <cell r="P4739" t="str">
            <v>210-4083RR</v>
          </cell>
          <cell r="Q4739" t="str">
            <v>Used Vehicle</v>
          </cell>
          <cell r="R4739" t="str">
            <v>Used VehicleEx NV demonstrators gross profit p.u.</v>
          </cell>
          <cell r="S4739"/>
          <cell r="T4739"/>
          <cell r="U4739"/>
        </row>
        <row r="4740">
          <cell r="I4740" t="str">
            <v>Other Income per NV unit</v>
          </cell>
          <cell r="O4740"/>
          <cell r="P4740" t="str">
            <v>100-4085R</v>
          </cell>
          <cell r="Q4740" t="str">
            <v>New Vehicle</v>
          </cell>
          <cell r="R4740" t="str">
            <v>New VehicleOther Income per NV unit</v>
          </cell>
          <cell r="S4740"/>
          <cell r="T4740"/>
          <cell r="U4740"/>
        </row>
        <row r="4741">
          <cell r="I4741" t="str">
            <v>Other Income per NV unit</v>
          </cell>
          <cell r="O4741"/>
          <cell r="P4741" t="str">
            <v>400-4085R</v>
          </cell>
          <cell r="Q4741" t="str">
            <v>New Vehicle</v>
          </cell>
          <cell r="R4741" t="str">
            <v>New VehicleOther Income per NV unit</v>
          </cell>
          <cell r="S4741"/>
          <cell r="T4741"/>
          <cell r="U4741"/>
        </row>
        <row r="4742">
          <cell r="I4742" t="str">
            <v>Other Income per NV unit</v>
          </cell>
          <cell r="O4742"/>
          <cell r="P4742" t="str">
            <v>300-4085R</v>
          </cell>
          <cell r="Q4742" t="str">
            <v>New Vehicle</v>
          </cell>
          <cell r="R4742" t="str">
            <v>New VehicleOther Income per NV unit</v>
          </cell>
          <cell r="S4742"/>
          <cell r="T4742"/>
          <cell r="U4742"/>
        </row>
        <row r="4743">
          <cell r="I4743" t="str">
            <v>Ex NV demonstrators gross profit p.u.</v>
          </cell>
          <cell r="O4743"/>
          <cell r="P4743" t="str">
            <v>210-4085R</v>
          </cell>
          <cell r="Q4743" t="str">
            <v>Used Vehicle</v>
          </cell>
          <cell r="R4743" t="str">
            <v>Used VehicleEx NV demonstrators gross profit p.u.</v>
          </cell>
          <cell r="S4743"/>
          <cell r="T4743"/>
          <cell r="U4743"/>
        </row>
        <row r="4744">
          <cell r="I4744" t="str">
            <v>Other Income per NV unit</v>
          </cell>
          <cell r="O4744"/>
          <cell r="P4744" t="str">
            <v>100-4085RR</v>
          </cell>
          <cell r="Q4744" t="str">
            <v>New Vehicle</v>
          </cell>
          <cell r="R4744" t="str">
            <v>New VehicleOther Income per NV unit</v>
          </cell>
          <cell r="S4744"/>
          <cell r="T4744"/>
          <cell r="U4744"/>
        </row>
        <row r="4745">
          <cell r="I4745" t="str">
            <v>Other Income per NV unit</v>
          </cell>
          <cell r="O4745"/>
          <cell r="P4745" t="str">
            <v>200-4085RR</v>
          </cell>
          <cell r="Q4745" t="str">
            <v>New Vehicle</v>
          </cell>
          <cell r="R4745" t="str">
            <v>New VehicleOther Income per NV unit</v>
          </cell>
          <cell r="S4745"/>
          <cell r="T4745"/>
          <cell r="U4745"/>
        </row>
        <row r="4746">
          <cell r="I4746" t="str">
            <v>Ex NV demonstrators gross profit p.u.</v>
          </cell>
          <cell r="O4746"/>
          <cell r="P4746" t="str">
            <v>110-4085R</v>
          </cell>
          <cell r="Q4746" t="str">
            <v>Used Vehicle</v>
          </cell>
          <cell r="R4746" t="str">
            <v>Used VehicleEx NV demonstrators gross profit p.u.</v>
          </cell>
          <cell r="S4746"/>
          <cell r="T4746"/>
          <cell r="U4746"/>
        </row>
        <row r="4747">
          <cell r="I4747" t="str">
            <v>Ex NV demonstrators gross profit p.u.</v>
          </cell>
          <cell r="O4747"/>
          <cell r="P4747" t="str">
            <v>410-4085R</v>
          </cell>
          <cell r="Q4747" t="str">
            <v>Used Vehicle</v>
          </cell>
          <cell r="R4747" t="str">
            <v>Used VehicleEx NV demonstrators gross profit p.u.</v>
          </cell>
          <cell r="S4747"/>
          <cell r="T4747"/>
          <cell r="U4747"/>
        </row>
        <row r="4748">
          <cell r="I4748" t="str">
            <v>Ex NV demonstrators gross profit p.u.</v>
          </cell>
          <cell r="O4748"/>
          <cell r="P4748" t="str">
            <v>310-4085R</v>
          </cell>
          <cell r="Q4748" t="str">
            <v>Used Vehicle</v>
          </cell>
          <cell r="R4748" t="str">
            <v>Used VehicleEx NV demonstrators gross profit p.u.</v>
          </cell>
          <cell r="S4748"/>
          <cell r="T4748"/>
          <cell r="U4748"/>
        </row>
        <row r="4749">
          <cell r="I4749" t="str">
            <v>Other Income per NV unit</v>
          </cell>
          <cell r="O4749"/>
          <cell r="P4749" t="str">
            <v>400-4085RR</v>
          </cell>
          <cell r="Q4749" t="str">
            <v>New Vehicle</v>
          </cell>
          <cell r="R4749" t="str">
            <v>New VehicleOther Income per NV unit</v>
          </cell>
          <cell r="S4749"/>
          <cell r="T4749"/>
          <cell r="U4749"/>
        </row>
        <row r="4750">
          <cell r="I4750" t="str">
            <v>Other Income per NV unit</v>
          </cell>
          <cell r="O4750"/>
          <cell r="P4750" t="str">
            <v>300-4085RR</v>
          </cell>
          <cell r="Q4750" t="str">
            <v>New Vehicle</v>
          </cell>
          <cell r="R4750" t="str">
            <v>New VehicleOther Income per NV unit</v>
          </cell>
          <cell r="S4750"/>
          <cell r="T4750"/>
          <cell r="U4750"/>
        </row>
        <row r="4751">
          <cell r="I4751" t="str">
            <v>Ex NV demonstrators gross profit p.u.</v>
          </cell>
          <cell r="O4751"/>
          <cell r="P4751" t="str">
            <v>110-4085RR</v>
          </cell>
          <cell r="Q4751" t="str">
            <v>Used Vehicle</v>
          </cell>
          <cell r="R4751" t="str">
            <v>Used VehicleEx NV demonstrators gross profit p.u.</v>
          </cell>
          <cell r="S4751"/>
          <cell r="T4751"/>
          <cell r="U4751"/>
        </row>
        <row r="4752">
          <cell r="I4752" t="str">
            <v>Other Income per NV unit</v>
          </cell>
          <cell r="O4752"/>
          <cell r="P4752" t="str">
            <v>200-4087R</v>
          </cell>
          <cell r="Q4752" t="str">
            <v>New Vehicle</v>
          </cell>
          <cell r="R4752" t="str">
            <v>New VehicleOther Income per NV unit</v>
          </cell>
          <cell r="S4752"/>
          <cell r="T4752"/>
          <cell r="U4752"/>
        </row>
        <row r="4753">
          <cell r="I4753" t="str">
            <v>Ex NV demonstrators gross profit p.u.</v>
          </cell>
          <cell r="O4753"/>
          <cell r="P4753" t="str">
            <v>410-4085RR</v>
          </cell>
          <cell r="Q4753" t="str">
            <v>Used Vehicle</v>
          </cell>
          <cell r="R4753" t="str">
            <v>Used VehicleEx NV demonstrators gross profit p.u.</v>
          </cell>
          <cell r="S4753"/>
          <cell r="T4753"/>
          <cell r="U4753"/>
        </row>
        <row r="4754">
          <cell r="I4754" t="str">
            <v>Ex NV demonstrators gross profit p.u.</v>
          </cell>
          <cell r="O4754"/>
          <cell r="P4754" t="str">
            <v>310-4085RR</v>
          </cell>
          <cell r="Q4754" t="str">
            <v>Used Vehicle</v>
          </cell>
          <cell r="R4754" t="str">
            <v>Used VehicleEx NV demonstrators gross profit p.u.</v>
          </cell>
          <cell r="S4754"/>
          <cell r="T4754"/>
          <cell r="U4754"/>
        </row>
        <row r="4755">
          <cell r="I4755" t="str">
            <v>Other Income per NV unit</v>
          </cell>
          <cell r="O4755"/>
          <cell r="P4755" t="str">
            <v>100-4087R</v>
          </cell>
          <cell r="Q4755" t="str">
            <v>New Vehicle</v>
          </cell>
          <cell r="R4755" t="str">
            <v>New VehicleOther Income per NV unit</v>
          </cell>
          <cell r="S4755"/>
          <cell r="T4755"/>
          <cell r="U4755"/>
        </row>
        <row r="4756">
          <cell r="I4756" t="str">
            <v>Other Income per NV unit</v>
          </cell>
          <cell r="O4756"/>
          <cell r="P4756" t="str">
            <v>400-4087R</v>
          </cell>
          <cell r="Q4756" t="str">
            <v>New Vehicle</v>
          </cell>
          <cell r="R4756" t="str">
            <v>New VehicleOther Income per NV unit</v>
          </cell>
          <cell r="S4756"/>
          <cell r="T4756"/>
          <cell r="U4756"/>
        </row>
        <row r="4757">
          <cell r="I4757" t="str">
            <v>Other Income per NV unit</v>
          </cell>
          <cell r="O4757"/>
          <cell r="P4757" t="str">
            <v>300-4087R</v>
          </cell>
          <cell r="Q4757" t="str">
            <v>New Vehicle</v>
          </cell>
          <cell r="R4757" t="str">
            <v>New VehicleOther Income per NV unit</v>
          </cell>
          <cell r="S4757"/>
          <cell r="T4757"/>
          <cell r="U4757"/>
        </row>
        <row r="4758">
          <cell r="I4758" t="str">
            <v>Ex NV demonstrators gross profit p.u.</v>
          </cell>
          <cell r="O4758"/>
          <cell r="P4758" t="str">
            <v>210-4085RR</v>
          </cell>
          <cell r="Q4758" t="str">
            <v>Used Vehicle</v>
          </cell>
          <cell r="R4758" t="str">
            <v>Used VehicleEx NV demonstrators gross profit p.u.</v>
          </cell>
          <cell r="S4758"/>
          <cell r="T4758"/>
          <cell r="U4758"/>
        </row>
        <row r="4759">
          <cell r="I4759" t="str">
            <v>Other Income per NV unit</v>
          </cell>
          <cell r="O4759"/>
          <cell r="P4759" t="str">
            <v>100-4087RR</v>
          </cell>
          <cell r="Q4759" t="str">
            <v>New Vehicle</v>
          </cell>
          <cell r="R4759" t="str">
            <v>New VehicleOther Income per NV unit</v>
          </cell>
          <cell r="S4759"/>
          <cell r="T4759"/>
          <cell r="U4759"/>
        </row>
        <row r="4760">
          <cell r="I4760" t="str">
            <v>Other Income per NV unit</v>
          </cell>
          <cell r="O4760"/>
          <cell r="P4760" t="str">
            <v>200-4087RR</v>
          </cell>
          <cell r="Q4760" t="str">
            <v>New Vehicle</v>
          </cell>
          <cell r="R4760" t="str">
            <v>New VehicleOther Income per NV unit</v>
          </cell>
          <cell r="S4760"/>
          <cell r="T4760"/>
          <cell r="U4760"/>
        </row>
        <row r="4761">
          <cell r="I4761" t="str">
            <v>Ex NV demonstrators gross profit p.u.</v>
          </cell>
          <cell r="O4761"/>
          <cell r="P4761" t="str">
            <v>110-4087R</v>
          </cell>
          <cell r="Q4761" t="str">
            <v>Used Vehicle</v>
          </cell>
          <cell r="R4761" t="str">
            <v>Used VehicleEx NV demonstrators gross profit p.u.</v>
          </cell>
          <cell r="S4761"/>
          <cell r="T4761"/>
          <cell r="U4761"/>
        </row>
        <row r="4762">
          <cell r="I4762" t="str">
            <v>Ex NV demonstrators gross profit p.u.</v>
          </cell>
          <cell r="O4762"/>
          <cell r="P4762" t="str">
            <v>210-4087R</v>
          </cell>
          <cell r="Q4762" t="str">
            <v>Used Vehicle</v>
          </cell>
          <cell r="R4762" t="str">
            <v>Used VehicleEx NV demonstrators gross profit p.u.</v>
          </cell>
          <cell r="S4762"/>
          <cell r="T4762"/>
          <cell r="U4762"/>
        </row>
        <row r="4763">
          <cell r="I4763" t="str">
            <v>Ex NV demonstrators gross profit p.u.</v>
          </cell>
          <cell r="O4763"/>
          <cell r="P4763" t="str">
            <v>410-4087R</v>
          </cell>
          <cell r="Q4763" t="str">
            <v>Used Vehicle</v>
          </cell>
          <cell r="R4763" t="str">
            <v>Used VehicleEx NV demonstrators gross profit p.u.</v>
          </cell>
          <cell r="S4763"/>
          <cell r="T4763"/>
          <cell r="U4763"/>
        </row>
        <row r="4764">
          <cell r="I4764" t="str">
            <v>Ex NV demonstrators gross profit p.u.</v>
          </cell>
          <cell r="O4764"/>
          <cell r="P4764" t="str">
            <v>310-4087R</v>
          </cell>
          <cell r="Q4764" t="str">
            <v>Used Vehicle</v>
          </cell>
          <cell r="R4764" t="str">
            <v>Used VehicleEx NV demonstrators gross profit p.u.</v>
          </cell>
          <cell r="S4764"/>
          <cell r="T4764"/>
          <cell r="U4764"/>
        </row>
        <row r="4765">
          <cell r="I4765" t="str">
            <v>Other Income per NV unit</v>
          </cell>
          <cell r="O4765"/>
          <cell r="P4765" t="str">
            <v>400-4087RR</v>
          </cell>
          <cell r="Q4765" t="str">
            <v>New Vehicle</v>
          </cell>
          <cell r="R4765" t="str">
            <v>New VehicleOther Income per NV unit</v>
          </cell>
          <cell r="S4765"/>
          <cell r="T4765"/>
          <cell r="U4765"/>
        </row>
        <row r="4766">
          <cell r="I4766" t="str">
            <v>Other Income per NV unit</v>
          </cell>
          <cell r="O4766"/>
          <cell r="P4766" t="str">
            <v>300-4087RR</v>
          </cell>
          <cell r="Q4766" t="str">
            <v>New Vehicle</v>
          </cell>
          <cell r="R4766" t="str">
            <v>New VehicleOther Income per NV unit</v>
          </cell>
          <cell r="S4766"/>
          <cell r="T4766"/>
          <cell r="U4766"/>
        </row>
        <row r="4767">
          <cell r="I4767" t="str">
            <v>Ex NV demonstrators gross profit p.u.</v>
          </cell>
          <cell r="O4767"/>
          <cell r="P4767" t="str">
            <v>110-4087RR</v>
          </cell>
          <cell r="Q4767" t="str">
            <v>Used Vehicle</v>
          </cell>
          <cell r="R4767" t="str">
            <v>Used VehicleEx NV demonstrators gross profit p.u.</v>
          </cell>
          <cell r="S4767"/>
          <cell r="T4767"/>
          <cell r="U4767"/>
        </row>
        <row r="4768">
          <cell r="I4768" t="str">
            <v>Other Income per NV unit</v>
          </cell>
          <cell r="O4768"/>
          <cell r="P4768" t="str">
            <v>100-4088R</v>
          </cell>
          <cell r="Q4768" t="str">
            <v>New Vehicle</v>
          </cell>
          <cell r="R4768" t="str">
            <v>New VehicleOther Income per NV unit</v>
          </cell>
          <cell r="S4768"/>
          <cell r="T4768"/>
          <cell r="U4768"/>
        </row>
        <row r="4769">
          <cell r="I4769" t="str">
            <v>Ex NV demonstrators gross profit p.u.</v>
          </cell>
          <cell r="O4769"/>
          <cell r="P4769" t="str">
            <v>410-4087RR</v>
          </cell>
          <cell r="Q4769" t="str">
            <v>Used Vehicle</v>
          </cell>
          <cell r="R4769" t="str">
            <v>Used VehicleEx NV demonstrators gross profit p.u.</v>
          </cell>
          <cell r="S4769"/>
          <cell r="T4769"/>
          <cell r="U4769"/>
        </row>
        <row r="4770">
          <cell r="I4770" t="str">
            <v>Ex NV demonstrators gross profit p.u.</v>
          </cell>
          <cell r="O4770"/>
          <cell r="P4770" t="str">
            <v>310-4087RR</v>
          </cell>
          <cell r="Q4770" t="str">
            <v>Used Vehicle</v>
          </cell>
          <cell r="R4770" t="str">
            <v>Used VehicleEx NV demonstrators gross profit p.u.</v>
          </cell>
          <cell r="S4770"/>
          <cell r="T4770"/>
          <cell r="U4770"/>
        </row>
        <row r="4771">
          <cell r="I4771" t="str">
            <v>Ex NV demonstrators gross profit p.u.</v>
          </cell>
          <cell r="O4771"/>
          <cell r="P4771" t="str">
            <v>210-4087RR</v>
          </cell>
          <cell r="Q4771" t="str">
            <v>Used Vehicle</v>
          </cell>
          <cell r="R4771" t="str">
            <v>Used VehicleEx NV demonstrators gross profit p.u.</v>
          </cell>
          <cell r="S4771"/>
          <cell r="T4771"/>
          <cell r="U4771"/>
        </row>
        <row r="4772">
          <cell r="I4772" t="str">
            <v>Other Income per NV unit</v>
          </cell>
          <cell r="O4772"/>
          <cell r="P4772" t="str">
            <v>200-4088R</v>
          </cell>
          <cell r="Q4772" t="str">
            <v>New Vehicle</v>
          </cell>
          <cell r="R4772" t="str">
            <v>New VehicleOther Income per NV unit</v>
          </cell>
          <cell r="S4772"/>
          <cell r="T4772"/>
          <cell r="U4772"/>
        </row>
        <row r="4773">
          <cell r="I4773" t="str">
            <v>Other Income per NV unit</v>
          </cell>
          <cell r="O4773"/>
          <cell r="P4773" t="str">
            <v>400-4088R</v>
          </cell>
          <cell r="Q4773" t="str">
            <v>New Vehicle</v>
          </cell>
          <cell r="R4773" t="str">
            <v>New VehicleOther Income per NV unit</v>
          </cell>
          <cell r="S4773"/>
          <cell r="T4773"/>
          <cell r="U4773"/>
        </row>
        <row r="4774">
          <cell r="I4774" t="str">
            <v>Other Income per NV unit</v>
          </cell>
          <cell r="O4774"/>
          <cell r="P4774" t="str">
            <v>300-4088R</v>
          </cell>
          <cell r="Q4774" t="str">
            <v>New Vehicle</v>
          </cell>
          <cell r="R4774" t="str">
            <v>New VehicleOther Income per NV unit</v>
          </cell>
          <cell r="S4774"/>
          <cell r="T4774"/>
          <cell r="U4774"/>
        </row>
        <row r="4775">
          <cell r="I4775" t="str">
            <v>Ex NV demonstrators gross profit p.u.</v>
          </cell>
          <cell r="O4775"/>
          <cell r="P4775" t="str">
            <v>210-4088R</v>
          </cell>
          <cell r="Q4775" t="str">
            <v>Used Vehicle</v>
          </cell>
          <cell r="R4775" t="str">
            <v>Used VehicleEx NV demonstrators gross profit p.u.</v>
          </cell>
          <cell r="S4775" t="str">
            <v>August</v>
          </cell>
          <cell r="T4775">
            <v>8</v>
          </cell>
          <cell r="U4775">
            <v>9</v>
          </cell>
        </row>
        <row r="4776">
          <cell r="I4776" t="str">
            <v>Ex NV demonstrators gross profit p.u.</v>
          </cell>
          <cell r="O4776"/>
          <cell r="P4776" t="str">
            <v>110-4088R</v>
          </cell>
          <cell r="Q4776" t="str">
            <v>Used Vehicle</v>
          </cell>
          <cell r="R4776" t="str">
            <v>Used VehicleEx NV demonstrators gross profit p.u.</v>
          </cell>
          <cell r="S4776"/>
          <cell r="T4776"/>
          <cell r="U4776"/>
        </row>
        <row r="4777">
          <cell r="I4777" t="str">
            <v>Other Income per NV unit</v>
          </cell>
          <cell r="O4777"/>
          <cell r="P4777" t="str">
            <v>100-4088RR</v>
          </cell>
          <cell r="Q4777" t="str">
            <v>New Vehicle</v>
          </cell>
          <cell r="R4777" t="str">
            <v>New VehicleOther Income per NV unit</v>
          </cell>
          <cell r="S4777"/>
          <cell r="T4777"/>
          <cell r="U4777"/>
        </row>
        <row r="4778">
          <cell r="I4778" t="str">
            <v>Ex NV demonstrators gross profit p.u.</v>
          </cell>
          <cell r="O4778"/>
          <cell r="P4778" t="str">
            <v>410-4088R</v>
          </cell>
          <cell r="Q4778" t="str">
            <v>Used Vehicle</v>
          </cell>
          <cell r="R4778" t="str">
            <v>Used VehicleEx NV demonstrators gross profit p.u.</v>
          </cell>
          <cell r="S4778"/>
          <cell r="T4778"/>
          <cell r="U4778"/>
        </row>
        <row r="4779">
          <cell r="I4779" t="str">
            <v>Ex NV demonstrators gross profit p.u.</v>
          </cell>
          <cell r="O4779"/>
          <cell r="P4779" t="str">
            <v>310-4088R</v>
          </cell>
          <cell r="Q4779" t="str">
            <v>Used Vehicle</v>
          </cell>
          <cell r="R4779" t="str">
            <v>Used VehicleEx NV demonstrators gross profit p.u.</v>
          </cell>
          <cell r="S4779"/>
          <cell r="T4779"/>
          <cell r="U4779"/>
        </row>
        <row r="4780">
          <cell r="I4780" t="str">
            <v>Other Income per NV unit</v>
          </cell>
          <cell r="O4780"/>
          <cell r="P4780" t="str">
            <v>200-4088RR</v>
          </cell>
          <cell r="Q4780" t="str">
            <v>New Vehicle</v>
          </cell>
          <cell r="R4780" t="str">
            <v>New VehicleOther Income per NV unit</v>
          </cell>
          <cell r="S4780"/>
          <cell r="T4780"/>
          <cell r="U4780"/>
        </row>
        <row r="4781">
          <cell r="I4781" t="str">
            <v>Other Income per NV unit</v>
          </cell>
          <cell r="O4781"/>
          <cell r="P4781" t="str">
            <v>400-4088RR</v>
          </cell>
          <cell r="Q4781" t="str">
            <v>New Vehicle</v>
          </cell>
          <cell r="R4781" t="str">
            <v>New VehicleOther Income per NV unit</v>
          </cell>
          <cell r="S4781"/>
          <cell r="T4781"/>
          <cell r="U4781"/>
        </row>
        <row r="4782">
          <cell r="I4782" t="str">
            <v>Other Income per NV unit</v>
          </cell>
          <cell r="O4782"/>
          <cell r="P4782" t="str">
            <v>300-4088RR</v>
          </cell>
          <cell r="Q4782" t="str">
            <v>New Vehicle</v>
          </cell>
          <cell r="R4782" t="str">
            <v>New VehicleOther Income per NV unit</v>
          </cell>
          <cell r="S4782"/>
          <cell r="T4782"/>
          <cell r="U4782"/>
        </row>
        <row r="4783">
          <cell r="I4783" t="str">
            <v>Ex NV demonstrators gross profit p.u.</v>
          </cell>
          <cell r="O4783"/>
          <cell r="P4783" t="str">
            <v>110-4088RR</v>
          </cell>
          <cell r="Q4783" t="str">
            <v>Used Vehicle</v>
          </cell>
          <cell r="R4783" t="str">
            <v>Used VehicleEx NV demonstrators gross profit p.u.</v>
          </cell>
          <cell r="S4783"/>
          <cell r="T4783"/>
          <cell r="U4783"/>
        </row>
        <row r="4784">
          <cell r="I4784" t="str">
            <v>Other Income per NV unit</v>
          </cell>
          <cell r="O4784"/>
          <cell r="P4784" t="str">
            <v>200-4090R</v>
          </cell>
          <cell r="Q4784" t="str">
            <v>New Vehicle</v>
          </cell>
          <cell r="R4784" t="str">
            <v>New VehicleOther Income per NV unit</v>
          </cell>
          <cell r="S4784"/>
          <cell r="T4784"/>
          <cell r="U4784"/>
        </row>
        <row r="4785">
          <cell r="I4785" t="str">
            <v>Ex NV demonstrators gross profit p.u.</v>
          </cell>
          <cell r="O4785"/>
          <cell r="P4785" t="str">
            <v>410-4088RR</v>
          </cell>
          <cell r="Q4785" t="str">
            <v>Used Vehicle</v>
          </cell>
          <cell r="R4785" t="str">
            <v>Used VehicleEx NV demonstrators gross profit p.u.</v>
          </cell>
          <cell r="S4785"/>
          <cell r="T4785"/>
          <cell r="U4785"/>
        </row>
        <row r="4786">
          <cell r="I4786" t="str">
            <v>Ex NV demonstrators gross profit p.u.</v>
          </cell>
          <cell r="O4786"/>
          <cell r="P4786" t="str">
            <v>310-4088RR</v>
          </cell>
          <cell r="Q4786" t="str">
            <v>Used Vehicle</v>
          </cell>
          <cell r="R4786" t="str">
            <v>Used VehicleEx NV demonstrators gross profit p.u.</v>
          </cell>
          <cell r="S4786"/>
          <cell r="T4786"/>
          <cell r="U4786"/>
        </row>
        <row r="4787">
          <cell r="I4787" t="str">
            <v>Other Income per NV unit</v>
          </cell>
          <cell r="O4787"/>
          <cell r="P4787" t="str">
            <v>100-4090R</v>
          </cell>
          <cell r="Q4787" t="str">
            <v>New Vehicle</v>
          </cell>
          <cell r="R4787" t="str">
            <v>New VehicleOther Income per NV unit</v>
          </cell>
          <cell r="S4787"/>
          <cell r="T4787"/>
          <cell r="U4787"/>
        </row>
        <row r="4788">
          <cell r="I4788" t="str">
            <v>Other Income per NV unit</v>
          </cell>
          <cell r="O4788"/>
          <cell r="P4788" t="str">
            <v>400-4090R</v>
          </cell>
          <cell r="Q4788" t="str">
            <v>New Vehicle</v>
          </cell>
          <cell r="R4788" t="str">
            <v>New VehicleOther Income per NV unit</v>
          </cell>
          <cell r="S4788"/>
          <cell r="T4788"/>
          <cell r="U4788"/>
        </row>
        <row r="4789">
          <cell r="I4789" t="str">
            <v>Other Income per NV unit</v>
          </cell>
          <cell r="O4789"/>
          <cell r="P4789" t="str">
            <v>300-4090R</v>
          </cell>
          <cell r="Q4789" t="str">
            <v>New Vehicle</v>
          </cell>
          <cell r="R4789" t="str">
            <v>New VehicleOther Income per NV unit</v>
          </cell>
          <cell r="S4789"/>
          <cell r="T4789"/>
          <cell r="U4789"/>
        </row>
        <row r="4790">
          <cell r="I4790" t="str">
            <v>Ex NV demonstrators gross profit p.u.</v>
          </cell>
          <cell r="O4790"/>
          <cell r="P4790" t="str">
            <v>210-4088RR</v>
          </cell>
          <cell r="Q4790" t="str">
            <v>Used Vehicle</v>
          </cell>
          <cell r="R4790" t="str">
            <v>Used VehicleEx NV demonstrators gross profit p.u.</v>
          </cell>
          <cell r="S4790"/>
          <cell r="T4790"/>
          <cell r="U4790"/>
        </row>
        <row r="4791">
          <cell r="I4791" t="str">
            <v>Other Income per NV unit</v>
          </cell>
          <cell r="O4791"/>
          <cell r="P4791" t="str">
            <v>100-4090RR</v>
          </cell>
          <cell r="Q4791" t="str">
            <v>New Vehicle</v>
          </cell>
          <cell r="R4791" t="str">
            <v>New VehicleOther Income per NV unit</v>
          </cell>
          <cell r="S4791"/>
          <cell r="T4791"/>
          <cell r="U4791"/>
        </row>
        <row r="4792">
          <cell r="I4792" t="str">
            <v>Other Income per NV unit</v>
          </cell>
          <cell r="O4792"/>
          <cell r="P4792" t="str">
            <v>200-4090RR</v>
          </cell>
          <cell r="Q4792" t="str">
            <v>New Vehicle</v>
          </cell>
          <cell r="R4792" t="str">
            <v>New VehicleOther Income per NV unit</v>
          </cell>
          <cell r="S4792"/>
          <cell r="T4792"/>
          <cell r="U4792"/>
        </row>
        <row r="4793">
          <cell r="I4793" t="str">
            <v>Ex NV demonstrators gross profit p.u.</v>
          </cell>
          <cell r="O4793"/>
          <cell r="P4793" t="str">
            <v>110-4090R</v>
          </cell>
          <cell r="Q4793" t="str">
            <v>Used Vehicle</v>
          </cell>
          <cell r="R4793" t="str">
            <v>Used VehicleEx NV demonstrators gross profit p.u.</v>
          </cell>
          <cell r="S4793"/>
          <cell r="T4793"/>
          <cell r="U4793"/>
        </row>
        <row r="4794">
          <cell r="I4794" t="str">
            <v>Ex NV demonstrators gross profit p.u.</v>
          </cell>
          <cell r="O4794"/>
          <cell r="P4794" t="str">
            <v>210-4090R</v>
          </cell>
          <cell r="Q4794" t="str">
            <v>Used Vehicle</v>
          </cell>
          <cell r="R4794" t="str">
            <v>Used VehicleEx NV demonstrators gross profit p.u.</v>
          </cell>
          <cell r="S4794"/>
          <cell r="T4794"/>
          <cell r="U4794"/>
        </row>
        <row r="4795">
          <cell r="I4795" t="str">
            <v>Ex NV demonstrators gross profit p.u.</v>
          </cell>
          <cell r="O4795"/>
          <cell r="P4795" t="str">
            <v>410-4090R</v>
          </cell>
          <cell r="Q4795" t="str">
            <v>Used Vehicle</v>
          </cell>
          <cell r="R4795" t="str">
            <v>Used VehicleEx NV demonstrators gross profit p.u.</v>
          </cell>
          <cell r="S4795"/>
          <cell r="T4795"/>
          <cell r="U4795"/>
        </row>
        <row r="4796">
          <cell r="I4796" t="str">
            <v>Ex NV demonstrators gross profit p.u.</v>
          </cell>
          <cell r="O4796"/>
          <cell r="P4796" t="str">
            <v>310-4090R</v>
          </cell>
          <cell r="Q4796" t="str">
            <v>Used Vehicle</v>
          </cell>
          <cell r="R4796" t="str">
            <v>Used VehicleEx NV demonstrators gross profit p.u.</v>
          </cell>
          <cell r="S4796"/>
          <cell r="T4796"/>
          <cell r="U4796"/>
        </row>
        <row r="4797">
          <cell r="I4797" t="str">
            <v>Other Income per NV unit</v>
          </cell>
          <cell r="O4797"/>
          <cell r="P4797" t="str">
            <v>400-4090RR</v>
          </cell>
          <cell r="Q4797" t="str">
            <v>New Vehicle</v>
          </cell>
          <cell r="R4797" t="str">
            <v>New VehicleOther Income per NV unit</v>
          </cell>
          <cell r="S4797"/>
          <cell r="T4797"/>
          <cell r="U4797"/>
        </row>
        <row r="4798">
          <cell r="I4798" t="str">
            <v>Other Income per NV unit</v>
          </cell>
          <cell r="O4798"/>
          <cell r="P4798" t="str">
            <v>300-4090RR</v>
          </cell>
          <cell r="Q4798" t="str">
            <v>New Vehicle</v>
          </cell>
          <cell r="R4798" t="str">
            <v>New VehicleOther Income per NV unit</v>
          </cell>
          <cell r="S4798"/>
          <cell r="T4798"/>
          <cell r="U4798"/>
        </row>
        <row r="4799">
          <cell r="I4799" t="str">
            <v>Ex NV demonstrators gross profit p.u.</v>
          </cell>
          <cell r="O4799"/>
          <cell r="P4799" t="str">
            <v>110-4090RR</v>
          </cell>
          <cell r="Q4799" t="str">
            <v>Used Vehicle</v>
          </cell>
          <cell r="R4799" t="str">
            <v>Used VehicleEx NV demonstrators gross profit p.u.</v>
          </cell>
          <cell r="S4799"/>
          <cell r="T4799"/>
          <cell r="U4799"/>
        </row>
        <row r="4800">
          <cell r="I4800" t="str">
            <v>Other Income per NV unit</v>
          </cell>
          <cell r="O4800"/>
          <cell r="P4800" t="str">
            <v>200-4095R</v>
          </cell>
          <cell r="Q4800" t="str">
            <v>New Vehicle</v>
          </cell>
          <cell r="R4800" t="str">
            <v>New VehicleOther Income per NV unit</v>
          </cell>
          <cell r="S4800"/>
          <cell r="T4800"/>
          <cell r="U4800"/>
        </row>
        <row r="4801">
          <cell r="I4801" t="str">
            <v>Ex NV demonstrators gross profit p.u.</v>
          </cell>
          <cell r="O4801"/>
          <cell r="P4801" t="str">
            <v>210-4090RR</v>
          </cell>
          <cell r="Q4801" t="str">
            <v>Used Vehicle</v>
          </cell>
          <cell r="R4801" t="str">
            <v>Used VehicleEx NV demonstrators gross profit p.u.</v>
          </cell>
          <cell r="S4801"/>
          <cell r="T4801"/>
          <cell r="U4801"/>
        </row>
        <row r="4802">
          <cell r="I4802" t="str">
            <v>Ex NV demonstrators gross profit p.u.</v>
          </cell>
          <cell r="O4802"/>
          <cell r="P4802" t="str">
            <v>410-4090RR</v>
          </cell>
          <cell r="Q4802" t="str">
            <v>Used Vehicle</v>
          </cell>
          <cell r="R4802" t="str">
            <v>Used VehicleEx NV demonstrators gross profit p.u.</v>
          </cell>
          <cell r="S4802"/>
          <cell r="T4802"/>
          <cell r="U4802"/>
        </row>
        <row r="4803">
          <cell r="I4803" t="str">
            <v>Ex NV demonstrators gross profit p.u.</v>
          </cell>
          <cell r="O4803"/>
          <cell r="P4803" t="str">
            <v>310-4090RR</v>
          </cell>
          <cell r="Q4803" t="str">
            <v>Used Vehicle</v>
          </cell>
          <cell r="R4803" t="str">
            <v>Used VehicleEx NV demonstrators gross profit p.u.</v>
          </cell>
          <cell r="S4803"/>
          <cell r="T4803"/>
          <cell r="U4803"/>
        </row>
        <row r="4804">
          <cell r="I4804" t="str">
            <v>Other Income per NV unit</v>
          </cell>
          <cell r="O4804"/>
          <cell r="P4804" t="str">
            <v>100-4095R</v>
          </cell>
          <cell r="Q4804" t="str">
            <v>New Vehicle</v>
          </cell>
          <cell r="R4804" t="str">
            <v>New VehicleOther Income per NV unit</v>
          </cell>
          <cell r="S4804"/>
          <cell r="T4804"/>
          <cell r="U4804"/>
        </row>
        <row r="4805">
          <cell r="I4805" t="str">
            <v>Other Income per NV unit</v>
          </cell>
          <cell r="O4805"/>
          <cell r="P4805" t="str">
            <v>400-4095R</v>
          </cell>
          <cell r="Q4805" t="str">
            <v>New Vehicle</v>
          </cell>
          <cell r="R4805" t="str">
            <v>New VehicleOther Income per NV unit</v>
          </cell>
          <cell r="S4805"/>
          <cell r="T4805"/>
          <cell r="U4805"/>
        </row>
        <row r="4806">
          <cell r="I4806" t="str">
            <v>Other Income per NV unit</v>
          </cell>
          <cell r="O4806"/>
          <cell r="P4806" t="str">
            <v>300-4095R</v>
          </cell>
          <cell r="Q4806" t="str">
            <v>New Vehicle</v>
          </cell>
          <cell r="R4806" t="str">
            <v>New VehicleOther Income per NV unit</v>
          </cell>
          <cell r="S4806"/>
          <cell r="T4806"/>
          <cell r="U4806"/>
        </row>
        <row r="4807">
          <cell r="I4807" t="str">
            <v>Other Income per NV unit</v>
          </cell>
          <cell r="O4807"/>
          <cell r="P4807" t="str">
            <v>100-4095RR</v>
          </cell>
          <cell r="Q4807" t="str">
            <v>New Vehicle</v>
          </cell>
          <cell r="R4807" t="str">
            <v>New VehicleOther Income per NV unit</v>
          </cell>
          <cell r="S4807"/>
          <cell r="T4807"/>
          <cell r="U4807"/>
        </row>
        <row r="4808">
          <cell r="I4808" t="str">
            <v>Other Income per NV unit</v>
          </cell>
          <cell r="O4808"/>
          <cell r="P4808" t="str">
            <v>200-4095RR</v>
          </cell>
          <cell r="Q4808" t="str">
            <v>New Vehicle</v>
          </cell>
          <cell r="R4808" t="str">
            <v>New VehicleOther Income per NV unit</v>
          </cell>
          <cell r="S4808"/>
          <cell r="T4808"/>
          <cell r="U4808"/>
        </row>
        <row r="4809">
          <cell r="I4809" t="str">
            <v>Ex NV demonstrators gross profit p.u.</v>
          </cell>
          <cell r="O4809"/>
          <cell r="P4809" t="str">
            <v>110-4095R</v>
          </cell>
          <cell r="Q4809" t="str">
            <v>Used Vehicle</v>
          </cell>
          <cell r="R4809" t="str">
            <v>Used VehicleEx NV demonstrators gross profit p.u.</v>
          </cell>
          <cell r="S4809"/>
          <cell r="T4809"/>
          <cell r="U4809"/>
        </row>
        <row r="4810">
          <cell r="I4810" t="str">
            <v>Ex NV demonstrators gross profit p.u.</v>
          </cell>
          <cell r="O4810"/>
          <cell r="P4810" t="str">
            <v>210-4095R</v>
          </cell>
          <cell r="Q4810" t="str">
            <v>Used Vehicle</v>
          </cell>
          <cell r="R4810" t="str">
            <v>Used VehicleEx NV demonstrators gross profit p.u.</v>
          </cell>
          <cell r="S4810"/>
          <cell r="T4810"/>
          <cell r="U4810"/>
        </row>
        <row r="4811">
          <cell r="I4811" t="str">
            <v>Ex NV demonstrators gross profit p.u.</v>
          </cell>
          <cell r="O4811"/>
          <cell r="P4811" t="str">
            <v>410-4095R</v>
          </cell>
          <cell r="Q4811" t="str">
            <v>Used Vehicle</v>
          </cell>
          <cell r="R4811" t="str">
            <v>Used VehicleEx NV demonstrators gross profit p.u.</v>
          </cell>
          <cell r="S4811"/>
          <cell r="T4811"/>
          <cell r="U4811"/>
        </row>
        <row r="4812">
          <cell r="I4812" t="str">
            <v>Ex NV demonstrators gross profit p.u.</v>
          </cell>
          <cell r="O4812"/>
          <cell r="P4812" t="str">
            <v>310-4095R</v>
          </cell>
          <cell r="Q4812" t="str">
            <v>Used Vehicle</v>
          </cell>
          <cell r="R4812" t="str">
            <v>Used VehicleEx NV demonstrators gross profit p.u.</v>
          </cell>
          <cell r="S4812"/>
          <cell r="T4812"/>
          <cell r="U4812"/>
        </row>
        <row r="4813">
          <cell r="I4813" t="str">
            <v>Other Income per NV unit</v>
          </cell>
          <cell r="O4813"/>
          <cell r="P4813" t="str">
            <v>400-4095RR</v>
          </cell>
          <cell r="Q4813" t="str">
            <v>New Vehicle</v>
          </cell>
          <cell r="R4813" t="str">
            <v>New VehicleOther Income per NV unit</v>
          </cell>
          <cell r="S4813"/>
          <cell r="T4813"/>
          <cell r="U4813"/>
        </row>
        <row r="4814">
          <cell r="I4814" t="str">
            <v>Other Income per NV unit</v>
          </cell>
          <cell r="O4814"/>
          <cell r="P4814" t="str">
            <v>300-4095RR</v>
          </cell>
          <cell r="Q4814" t="str">
            <v>New Vehicle</v>
          </cell>
          <cell r="R4814" t="str">
            <v>New VehicleOther Income per NV unit</v>
          </cell>
          <cell r="S4814"/>
          <cell r="T4814"/>
          <cell r="U4814"/>
        </row>
        <row r="4815">
          <cell r="I4815" t="str">
            <v>Ex NV demonstrators gross profit p.u.</v>
          </cell>
          <cell r="O4815"/>
          <cell r="P4815" t="str">
            <v>110-4095RR</v>
          </cell>
          <cell r="Q4815" t="str">
            <v>Used Vehicle</v>
          </cell>
          <cell r="R4815" t="str">
            <v>Used VehicleEx NV demonstrators gross profit p.u.</v>
          </cell>
          <cell r="S4815"/>
          <cell r="T4815"/>
          <cell r="U4815"/>
        </row>
        <row r="4816">
          <cell r="I4816" t="str">
            <v>Other Income per NV unit</v>
          </cell>
          <cell r="O4816"/>
          <cell r="P4816" t="str">
            <v>200-4105R</v>
          </cell>
          <cell r="Q4816" t="str">
            <v>New Vehicle</v>
          </cell>
          <cell r="R4816" t="str">
            <v>New VehicleOther Income per NV unit</v>
          </cell>
          <cell r="S4816"/>
          <cell r="T4816"/>
          <cell r="U4816"/>
        </row>
        <row r="4817">
          <cell r="I4817" t="str">
            <v>Ex NV demonstrators gross profit p.u.</v>
          </cell>
          <cell r="O4817"/>
          <cell r="P4817" t="str">
            <v>210-4095RR</v>
          </cell>
          <cell r="Q4817" t="str">
            <v>Used Vehicle</v>
          </cell>
          <cell r="R4817" t="str">
            <v>Used VehicleEx NV demonstrators gross profit p.u.</v>
          </cell>
          <cell r="S4817"/>
          <cell r="T4817"/>
          <cell r="U4817"/>
        </row>
        <row r="4818">
          <cell r="I4818" t="str">
            <v>Ex NV demonstrators gross profit p.u.</v>
          </cell>
          <cell r="O4818"/>
          <cell r="P4818" t="str">
            <v>410-4095RR</v>
          </cell>
          <cell r="Q4818" t="str">
            <v>Used Vehicle</v>
          </cell>
          <cell r="R4818" t="str">
            <v>Used VehicleEx NV demonstrators gross profit p.u.</v>
          </cell>
          <cell r="S4818"/>
          <cell r="T4818"/>
          <cell r="U4818"/>
        </row>
        <row r="4819">
          <cell r="I4819" t="str">
            <v>Ex NV demonstrators gross profit p.u.</v>
          </cell>
          <cell r="O4819"/>
          <cell r="P4819" t="str">
            <v>310-4095RR</v>
          </cell>
          <cell r="Q4819" t="str">
            <v>Used Vehicle</v>
          </cell>
          <cell r="R4819" t="str">
            <v>Used VehicleEx NV demonstrators gross profit p.u.</v>
          </cell>
          <cell r="S4819"/>
          <cell r="T4819"/>
          <cell r="U4819"/>
        </row>
        <row r="4820">
          <cell r="I4820" t="str">
            <v>Other Income per NV unit</v>
          </cell>
          <cell r="O4820"/>
          <cell r="P4820" t="str">
            <v>100-4105R</v>
          </cell>
          <cell r="Q4820" t="str">
            <v>New Vehicle</v>
          </cell>
          <cell r="R4820" t="str">
            <v>New VehicleOther Income per NV unit</v>
          </cell>
          <cell r="S4820"/>
          <cell r="T4820"/>
          <cell r="U4820"/>
        </row>
        <row r="4821">
          <cell r="I4821" t="str">
            <v>Other Income per NV unit</v>
          </cell>
          <cell r="O4821"/>
          <cell r="P4821" t="str">
            <v>400-4105R</v>
          </cell>
          <cell r="Q4821" t="str">
            <v>New Vehicle</v>
          </cell>
          <cell r="R4821" t="str">
            <v>New VehicleOther Income per NV unit</v>
          </cell>
          <cell r="S4821"/>
          <cell r="T4821"/>
          <cell r="U4821"/>
        </row>
        <row r="4822">
          <cell r="I4822" t="str">
            <v>Other Income per NV unit</v>
          </cell>
          <cell r="O4822"/>
          <cell r="P4822" t="str">
            <v>300-4105R</v>
          </cell>
          <cell r="Q4822" t="str">
            <v>New Vehicle</v>
          </cell>
          <cell r="R4822" t="str">
            <v>New VehicleOther Income per NV unit</v>
          </cell>
          <cell r="S4822"/>
          <cell r="T4822"/>
          <cell r="U4822"/>
        </row>
        <row r="4823">
          <cell r="I4823" t="str">
            <v>Ex NV demonstrators gross profit p.u.</v>
          </cell>
          <cell r="O4823"/>
          <cell r="P4823" t="str">
            <v>210-4105R</v>
          </cell>
          <cell r="Q4823" t="str">
            <v>Used Vehicle</v>
          </cell>
          <cell r="R4823" t="str">
            <v>Used VehicleEx NV demonstrators gross profit p.u.</v>
          </cell>
          <cell r="S4823" t="str">
            <v>November</v>
          </cell>
          <cell r="T4823">
            <v>11</v>
          </cell>
          <cell r="U4823">
            <v>12</v>
          </cell>
        </row>
        <row r="4824">
          <cell r="I4824" t="str">
            <v>Other Income per NV unit</v>
          </cell>
          <cell r="O4824"/>
          <cell r="P4824" t="str">
            <v>100-4105RR</v>
          </cell>
          <cell r="Q4824" t="str">
            <v>New Vehicle</v>
          </cell>
          <cell r="R4824" t="str">
            <v>New VehicleOther Income per NV unit</v>
          </cell>
          <cell r="S4824"/>
          <cell r="T4824"/>
          <cell r="U4824"/>
        </row>
        <row r="4825">
          <cell r="I4825" t="str">
            <v>Other Income per NV unit</v>
          </cell>
          <cell r="O4825"/>
          <cell r="P4825" t="str">
            <v>200-4105RR</v>
          </cell>
          <cell r="Q4825" t="str">
            <v>New Vehicle</v>
          </cell>
          <cell r="R4825" t="str">
            <v>New VehicleOther Income per NV unit</v>
          </cell>
          <cell r="S4825"/>
          <cell r="T4825"/>
          <cell r="U4825"/>
        </row>
        <row r="4826">
          <cell r="I4826" t="str">
            <v>Ex NV demonstrators gross profit p.u.</v>
          </cell>
          <cell r="O4826"/>
          <cell r="P4826" t="str">
            <v>110-4105R</v>
          </cell>
          <cell r="Q4826" t="str">
            <v>Used Vehicle</v>
          </cell>
          <cell r="R4826" t="str">
            <v>Used VehicleEx NV demonstrators gross profit p.u.</v>
          </cell>
          <cell r="S4826"/>
          <cell r="T4826"/>
          <cell r="U4826"/>
        </row>
        <row r="4827">
          <cell r="I4827" t="str">
            <v>Ex NV demonstrators gross profit p.u.</v>
          </cell>
          <cell r="O4827"/>
          <cell r="P4827" t="str">
            <v>410-4105R</v>
          </cell>
          <cell r="Q4827" t="str">
            <v>Used Vehicle</v>
          </cell>
          <cell r="R4827" t="str">
            <v>Used VehicleEx NV demonstrators gross profit p.u.</v>
          </cell>
          <cell r="S4827"/>
          <cell r="T4827"/>
          <cell r="U4827"/>
        </row>
        <row r="4828">
          <cell r="I4828" t="str">
            <v>Ex NV demonstrators gross profit p.u.</v>
          </cell>
          <cell r="O4828"/>
          <cell r="P4828" t="str">
            <v>310-4105R</v>
          </cell>
          <cell r="Q4828" t="str">
            <v>Used Vehicle</v>
          </cell>
          <cell r="R4828" t="str">
            <v>Used VehicleEx NV demonstrators gross profit p.u.</v>
          </cell>
          <cell r="S4828"/>
          <cell r="T4828"/>
          <cell r="U4828"/>
        </row>
        <row r="4829">
          <cell r="I4829" t="str">
            <v>Other Income per NV unit</v>
          </cell>
          <cell r="O4829"/>
          <cell r="P4829" t="str">
            <v>400-4105RR</v>
          </cell>
          <cell r="Q4829" t="str">
            <v>New Vehicle</v>
          </cell>
          <cell r="R4829" t="str">
            <v>New VehicleOther Income per NV unit</v>
          </cell>
          <cell r="S4829"/>
          <cell r="T4829"/>
          <cell r="U4829"/>
        </row>
        <row r="4830">
          <cell r="I4830" t="str">
            <v>Other Income per NV unit</v>
          </cell>
          <cell r="O4830"/>
          <cell r="P4830" t="str">
            <v>300-4105RR</v>
          </cell>
          <cell r="Q4830" t="str">
            <v>New Vehicle</v>
          </cell>
          <cell r="R4830" t="str">
            <v>New VehicleOther Income per NV unit</v>
          </cell>
          <cell r="S4830"/>
          <cell r="T4830"/>
          <cell r="U4830"/>
        </row>
        <row r="4831">
          <cell r="I4831" t="str">
            <v>Other Income per NV unit</v>
          </cell>
          <cell r="O4831"/>
          <cell r="P4831" t="str">
            <v>100-4110R</v>
          </cell>
          <cell r="Q4831" t="str">
            <v>New Vehicle</v>
          </cell>
          <cell r="R4831" t="str">
            <v>New VehicleOther Income per NV unit</v>
          </cell>
          <cell r="S4831"/>
          <cell r="T4831"/>
          <cell r="U4831"/>
        </row>
        <row r="4832">
          <cell r="I4832" t="str">
            <v>Ex NV demonstrators gross profit p.u.</v>
          </cell>
          <cell r="O4832"/>
          <cell r="P4832" t="str">
            <v>110-4105RR</v>
          </cell>
          <cell r="Q4832" t="str">
            <v>Used Vehicle</v>
          </cell>
          <cell r="R4832" t="str">
            <v>Used VehicleEx NV demonstrators gross profit p.u.</v>
          </cell>
          <cell r="S4832"/>
          <cell r="T4832"/>
          <cell r="U4832"/>
        </row>
        <row r="4833">
          <cell r="I4833" t="str">
            <v>Ex NV demonstrators gross profit p.u.</v>
          </cell>
          <cell r="O4833"/>
          <cell r="P4833" t="str">
            <v>210-4105RR</v>
          </cell>
          <cell r="Q4833" t="str">
            <v>Used Vehicle</v>
          </cell>
          <cell r="R4833" t="str">
            <v>Used VehicleEx NV demonstrators gross profit p.u.</v>
          </cell>
          <cell r="S4833"/>
          <cell r="T4833"/>
          <cell r="U4833"/>
        </row>
        <row r="4834">
          <cell r="I4834" t="str">
            <v>Ex NV demonstrators gross profit p.u.</v>
          </cell>
          <cell r="O4834"/>
          <cell r="P4834" t="str">
            <v>410-4105RR</v>
          </cell>
          <cell r="Q4834" t="str">
            <v>Used Vehicle</v>
          </cell>
          <cell r="R4834" t="str">
            <v>Used VehicleEx NV demonstrators gross profit p.u.</v>
          </cell>
          <cell r="S4834"/>
          <cell r="T4834"/>
          <cell r="U4834"/>
        </row>
        <row r="4835">
          <cell r="I4835" t="str">
            <v>Ex NV demonstrators gross profit p.u.</v>
          </cell>
          <cell r="O4835"/>
          <cell r="P4835" t="str">
            <v>310-4105RR</v>
          </cell>
          <cell r="Q4835" t="str">
            <v>Used Vehicle</v>
          </cell>
          <cell r="R4835" t="str">
            <v>Used VehicleEx NV demonstrators gross profit p.u.</v>
          </cell>
          <cell r="S4835"/>
          <cell r="T4835"/>
          <cell r="U4835"/>
        </row>
        <row r="4836">
          <cell r="I4836" t="str">
            <v>Other Income per NV unit</v>
          </cell>
          <cell r="O4836"/>
          <cell r="P4836" t="str">
            <v>200-4110R</v>
          </cell>
          <cell r="Q4836" t="str">
            <v>New Vehicle</v>
          </cell>
          <cell r="R4836" t="str">
            <v>New VehicleOther Income per NV unit</v>
          </cell>
          <cell r="S4836"/>
          <cell r="T4836"/>
          <cell r="U4836"/>
        </row>
        <row r="4837">
          <cell r="I4837" t="str">
            <v>Other Income per NV unit</v>
          </cell>
          <cell r="O4837"/>
          <cell r="P4837" t="str">
            <v>400-4110R</v>
          </cell>
          <cell r="Q4837" t="str">
            <v>New Vehicle</v>
          </cell>
          <cell r="R4837" t="str">
            <v>New VehicleOther Income per NV unit</v>
          </cell>
          <cell r="S4837"/>
          <cell r="T4837"/>
          <cell r="U4837"/>
        </row>
        <row r="4838">
          <cell r="I4838" t="str">
            <v>Other Income per NV unit</v>
          </cell>
          <cell r="O4838"/>
          <cell r="P4838" t="str">
            <v>300-4110R</v>
          </cell>
          <cell r="Q4838" t="str">
            <v>New Vehicle</v>
          </cell>
          <cell r="R4838" t="str">
            <v>New VehicleOther Income per NV unit</v>
          </cell>
          <cell r="S4838"/>
          <cell r="T4838"/>
          <cell r="U4838"/>
        </row>
        <row r="4839">
          <cell r="I4839" t="str">
            <v>Ex NV demonstrators gross profit p.u.</v>
          </cell>
          <cell r="O4839"/>
          <cell r="P4839" t="str">
            <v>110-4110R</v>
          </cell>
          <cell r="Q4839" t="str">
            <v>Used Vehicle</v>
          </cell>
          <cell r="R4839" t="str">
            <v>Used VehicleEx NV demonstrators gross profit p.u.</v>
          </cell>
          <cell r="S4839"/>
          <cell r="T4839"/>
          <cell r="U4839"/>
        </row>
        <row r="4840">
          <cell r="I4840" t="str">
            <v>Other Income per NV unit</v>
          </cell>
          <cell r="O4840"/>
          <cell r="P4840" t="str">
            <v>100-4110RR</v>
          </cell>
          <cell r="Q4840" t="str">
            <v>New Vehicle</v>
          </cell>
          <cell r="R4840" t="str">
            <v>New VehicleOther Income per NV unit</v>
          </cell>
          <cell r="S4840"/>
          <cell r="T4840"/>
          <cell r="U4840"/>
        </row>
        <row r="4841">
          <cell r="I4841" t="str">
            <v>Ex NV demonstrators gross profit p.u.</v>
          </cell>
          <cell r="O4841"/>
          <cell r="P4841" t="str">
            <v>210-4110R</v>
          </cell>
          <cell r="Q4841" t="str">
            <v>Used Vehicle</v>
          </cell>
          <cell r="R4841" t="str">
            <v>Used VehicleEx NV demonstrators gross profit p.u.</v>
          </cell>
          <cell r="S4841"/>
          <cell r="T4841"/>
          <cell r="U4841"/>
        </row>
        <row r="4842">
          <cell r="I4842" t="str">
            <v>Ex NV demonstrators gross profit p.u.</v>
          </cell>
          <cell r="O4842"/>
          <cell r="P4842" t="str">
            <v>410-4110R</v>
          </cell>
          <cell r="Q4842" t="str">
            <v>Used Vehicle</v>
          </cell>
          <cell r="R4842" t="str">
            <v>Used VehicleEx NV demonstrators gross profit p.u.</v>
          </cell>
          <cell r="S4842"/>
          <cell r="T4842"/>
          <cell r="U4842"/>
        </row>
        <row r="4843">
          <cell r="I4843" t="str">
            <v>Ex NV demonstrators gross profit p.u.</v>
          </cell>
          <cell r="O4843"/>
          <cell r="P4843" t="str">
            <v>310-4110R</v>
          </cell>
          <cell r="Q4843" t="str">
            <v>Used Vehicle</v>
          </cell>
          <cell r="R4843" t="str">
            <v>Used VehicleEx NV demonstrators gross profit p.u.</v>
          </cell>
          <cell r="S4843"/>
          <cell r="T4843"/>
          <cell r="U4843"/>
        </row>
        <row r="4844">
          <cell r="I4844" t="str">
            <v>Other Income per NV unit</v>
          </cell>
          <cell r="O4844"/>
          <cell r="P4844" t="str">
            <v>200-4110RR</v>
          </cell>
          <cell r="Q4844" t="str">
            <v>New Vehicle</v>
          </cell>
          <cell r="R4844" t="str">
            <v>New VehicleOther Income per NV unit</v>
          </cell>
          <cell r="S4844"/>
          <cell r="T4844"/>
          <cell r="U4844"/>
        </row>
        <row r="4845">
          <cell r="I4845" t="str">
            <v>Other Income per NV unit</v>
          </cell>
          <cell r="O4845"/>
          <cell r="P4845" t="str">
            <v>400-4110RR</v>
          </cell>
          <cell r="Q4845" t="str">
            <v>New Vehicle</v>
          </cell>
          <cell r="R4845" t="str">
            <v>New VehicleOther Income per NV unit</v>
          </cell>
          <cell r="S4845"/>
          <cell r="T4845"/>
          <cell r="U4845"/>
        </row>
        <row r="4846">
          <cell r="I4846" t="str">
            <v>Other Income per NV unit</v>
          </cell>
          <cell r="O4846"/>
          <cell r="P4846" t="str">
            <v>300-4110RR</v>
          </cell>
          <cell r="Q4846" t="str">
            <v>New Vehicle</v>
          </cell>
          <cell r="R4846" t="str">
            <v>New VehicleOther Income per NV unit</v>
          </cell>
          <cell r="S4846"/>
          <cell r="T4846"/>
          <cell r="U4846"/>
        </row>
        <row r="4847">
          <cell r="I4847" t="str">
            <v>Ex NV demonstrators gross profit p.u.</v>
          </cell>
          <cell r="O4847"/>
          <cell r="P4847" t="str">
            <v>110-4110RR</v>
          </cell>
          <cell r="Q4847" t="str">
            <v>Used Vehicle</v>
          </cell>
          <cell r="R4847" t="str">
            <v>Used VehicleEx NV demonstrators gross profit p.u.</v>
          </cell>
          <cell r="S4847"/>
          <cell r="T4847"/>
          <cell r="U4847"/>
        </row>
        <row r="4848">
          <cell r="I4848" t="str">
            <v>Other Income per NV unit</v>
          </cell>
          <cell r="O4848"/>
          <cell r="P4848" t="str">
            <v>100-4115R</v>
          </cell>
          <cell r="Q4848" t="str">
            <v>New Vehicle</v>
          </cell>
          <cell r="R4848" t="str">
            <v>New VehicleOther Income per NV unit</v>
          </cell>
          <cell r="S4848"/>
          <cell r="T4848"/>
          <cell r="U4848"/>
        </row>
        <row r="4849">
          <cell r="I4849" t="str">
            <v>Ex NV demonstrators gross profit p.u.</v>
          </cell>
          <cell r="O4849"/>
          <cell r="P4849" t="str">
            <v>210-4110RR</v>
          </cell>
          <cell r="Q4849" t="str">
            <v>Used Vehicle</v>
          </cell>
          <cell r="R4849" t="str">
            <v>Used VehicleEx NV demonstrators gross profit p.u.</v>
          </cell>
          <cell r="S4849"/>
          <cell r="T4849"/>
          <cell r="U4849"/>
        </row>
        <row r="4850">
          <cell r="I4850" t="str">
            <v>Ex NV demonstrators gross profit p.u.</v>
          </cell>
          <cell r="O4850"/>
          <cell r="P4850" t="str">
            <v>410-4110RR</v>
          </cell>
          <cell r="Q4850" t="str">
            <v>Used Vehicle</v>
          </cell>
          <cell r="R4850" t="str">
            <v>Used VehicleEx NV demonstrators gross profit p.u.</v>
          </cell>
          <cell r="S4850"/>
          <cell r="T4850"/>
          <cell r="U4850"/>
        </row>
        <row r="4851">
          <cell r="I4851" t="str">
            <v>Ex NV demonstrators gross profit p.u.</v>
          </cell>
          <cell r="O4851"/>
          <cell r="P4851" t="str">
            <v>310-4110RR</v>
          </cell>
          <cell r="Q4851" t="str">
            <v>Used Vehicle</v>
          </cell>
          <cell r="R4851" t="str">
            <v>Used VehicleEx NV demonstrators gross profit p.u.</v>
          </cell>
          <cell r="S4851"/>
          <cell r="T4851"/>
          <cell r="U4851"/>
        </row>
        <row r="4852">
          <cell r="I4852" t="str">
            <v>Other Income per NV unit</v>
          </cell>
          <cell r="O4852"/>
          <cell r="P4852" t="str">
            <v>200-4115R</v>
          </cell>
          <cell r="Q4852" t="str">
            <v>New Vehicle</v>
          </cell>
          <cell r="R4852" t="str">
            <v>New VehicleOther Income per NV unit</v>
          </cell>
          <cell r="S4852"/>
          <cell r="T4852"/>
          <cell r="U4852"/>
        </row>
        <row r="4853">
          <cell r="I4853" t="str">
            <v>Other Income per NV unit</v>
          </cell>
          <cell r="O4853"/>
          <cell r="P4853" t="str">
            <v>400-4115R</v>
          </cell>
          <cell r="Q4853" t="str">
            <v>New Vehicle</v>
          </cell>
          <cell r="R4853" t="str">
            <v>New VehicleOther Income per NV unit</v>
          </cell>
          <cell r="S4853"/>
          <cell r="T4853"/>
          <cell r="U4853"/>
        </row>
        <row r="4854">
          <cell r="I4854" t="str">
            <v>Other Income per NV unit</v>
          </cell>
          <cell r="O4854"/>
          <cell r="P4854" t="str">
            <v>300-4115R</v>
          </cell>
          <cell r="Q4854" t="str">
            <v>New Vehicle</v>
          </cell>
          <cell r="R4854" t="str">
            <v>New VehicleOther Income per NV unit</v>
          </cell>
          <cell r="S4854"/>
          <cell r="T4854"/>
          <cell r="U4854"/>
        </row>
        <row r="4855">
          <cell r="I4855" t="str">
            <v>Ex NV demonstrators gross profit p.u.</v>
          </cell>
          <cell r="O4855"/>
          <cell r="P4855" t="str">
            <v>110-4115R</v>
          </cell>
          <cell r="Q4855" t="str">
            <v>Used Vehicle</v>
          </cell>
          <cell r="R4855" t="str">
            <v>Used VehicleEx NV demonstrators gross profit p.u.</v>
          </cell>
          <cell r="S4855"/>
          <cell r="T4855"/>
          <cell r="U4855"/>
        </row>
        <row r="4856">
          <cell r="I4856" t="str">
            <v>Other Income per NV unit</v>
          </cell>
          <cell r="O4856"/>
          <cell r="P4856" t="str">
            <v>100-4115RR</v>
          </cell>
          <cell r="Q4856" t="str">
            <v>New Vehicle</v>
          </cell>
          <cell r="R4856" t="str">
            <v>New VehicleOther Income per NV unit</v>
          </cell>
          <cell r="S4856"/>
          <cell r="T4856"/>
          <cell r="U4856"/>
        </row>
        <row r="4857">
          <cell r="I4857" t="str">
            <v>Ex NV demonstrators gross profit p.u.</v>
          </cell>
          <cell r="O4857"/>
          <cell r="P4857" t="str">
            <v>210-4115R</v>
          </cell>
          <cell r="Q4857" t="str">
            <v>Used Vehicle</v>
          </cell>
          <cell r="R4857" t="str">
            <v>Used VehicleEx NV demonstrators gross profit p.u.</v>
          </cell>
          <cell r="S4857"/>
          <cell r="T4857"/>
          <cell r="U4857"/>
        </row>
        <row r="4858">
          <cell r="I4858" t="str">
            <v>Ex NV demonstrators gross profit p.u.</v>
          </cell>
          <cell r="O4858"/>
          <cell r="P4858" t="str">
            <v>410-4115R</v>
          </cell>
          <cell r="Q4858" t="str">
            <v>Used Vehicle</v>
          </cell>
          <cell r="R4858" t="str">
            <v>Used VehicleEx NV demonstrators gross profit p.u.</v>
          </cell>
          <cell r="S4858"/>
          <cell r="T4858"/>
          <cell r="U4858"/>
        </row>
        <row r="4859">
          <cell r="I4859" t="str">
            <v>Ex NV demonstrators gross profit p.u.</v>
          </cell>
          <cell r="O4859"/>
          <cell r="P4859" t="str">
            <v>310-4115R</v>
          </cell>
          <cell r="Q4859" t="str">
            <v>Used Vehicle</v>
          </cell>
          <cell r="R4859" t="str">
            <v>Used VehicleEx NV demonstrators gross profit p.u.</v>
          </cell>
          <cell r="S4859"/>
          <cell r="T4859"/>
          <cell r="U4859"/>
        </row>
        <row r="4860">
          <cell r="I4860" t="str">
            <v>Other Income per NV unit</v>
          </cell>
          <cell r="O4860"/>
          <cell r="P4860" t="str">
            <v>200-4115RR</v>
          </cell>
          <cell r="Q4860" t="str">
            <v>New Vehicle</v>
          </cell>
          <cell r="R4860" t="str">
            <v>New VehicleOther Income per NV unit</v>
          </cell>
          <cell r="S4860"/>
          <cell r="T4860"/>
          <cell r="U4860"/>
        </row>
        <row r="4861">
          <cell r="I4861" t="str">
            <v>Other Income per NV unit</v>
          </cell>
          <cell r="O4861"/>
          <cell r="P4861" t="str">
            <v>400-4115RR</v>
          </cell>
          <cell r="Q4861" t="str">
            <v>New Vehicle</v>
          </cell>
          <cell r="R4861" t="str">
            <v>New VehicleOther Income per NV unit</v>
          </cell>
          <cell r="S4861"/>
          <cell r="T4861"/>
          <cell r="U4861"/>
        </row>
        <row r="4862">
          <cell r="I4862" t="str">
            <v>Other Income per NV unit</v>
          </cell>
          <cell r="O4862"/>
          <cell r="P4862" t="str">
            <v>300-4115RR</v>
          </cell>
          <cell r="Q4862" t="str">
            <v>New Vehicle</v>
          </cell>
          <cell r="R4862" t="str">
            <v>New VehicleOther Income per NV unit</v>
          </cell>
          <cell r="S4862"/>
          <cell r="T4862"/>
          <cell r="U4862"/>
        </row>
        <row r="4863">
          <cell r="I4863" t="str">
            <v>Ex NV demonstrators gross profit p.u.</v>
          </cell>
          <cell r="O4863"/>
          <cell r="P4863" t="str">
            <v>110-4115RR</v>
          </cell>
          <cell r="Q4863" t="str">
            <v>Used Vehicle</v>
          </cell>
          <cell r="R4863" t="str">
            <v>Used VehicleEx NV demonstrators gross profit p.u.</v>
          </cell>
          <cell r="S4863"/>
          <cell r="T4863"/>
          <cell r="U4863"/>
        </row>
        <row r="4864">
          <cell r="I4864" t="str">
            <v>Other Income per NV unit</v>
          </cell>
          <cell r="O4864"/>
          <cell r="P4864" t="str">
            <v>100-4125R</v>
          </cell>
          <cell r="Q4864" t="str">
            <v>New Vehicle</v>
          </cell>
          <cell r="R4864" t="str">
            <v>New VehicleOther Income per NV unit</v>
          </cell>
          <cell r="S4864"/>
          <cell r="T4864"/>
          <cell r="U4864"/>
        </row>
        <row r="4865">
          <cell r="I4865" t="str">
            <v>Ex NV demonstrators gross profit p.u.</v>
          </cell>
          <cell r="O4865"/>
          <cell r="P4865" t="str">
            <v>210-4115RR</v>
          </cell>
          <cell r="Q4865" t="str">
            <v>Used Vehicle</v>
          </cell>
          <cell r="R4865" t="str">
            <v>Used VehicleEx NV demonstrators gross profit p.u.</v>
          </cell>
          <cell r="S4865"/>
          <cell r="T4865"/>
          <cell r="U4865"/>
        </row>
        <row r="4866">
          <cell r="I4866" t="str">
            <v>Ex NV demonstrators gross profit p.u.</v>
          </cell>
          <cell r="O4866"/>
          <cell r="P4866" t="str">
            <v>410-4115RR</v>
          </cell>
          <cell r="Q4866" t="str">
            <v>Used Vehicle</v>
          </cell>
          <cell r="R4866" t="str">
            <v>Used VehicleEx NV demonstrators gross profit p.u.</v>
          </cell>
          <cell r="S4866"/>
          <cell r="T4866"/>
          <cell r="U4866"/>
        </row>
        <row r="4867">
          <cell r="I4867" t="str">
            <v>Ex NV demonstrators gross profit p.u.</v>
          </cell>
          <cell r="O4867"/>
          <cell r="P4867" t="str">
            <v>310-4115RR</v>
          </cell>
          <cell r="Q4867" t="str">
            <v>Used Vehicle</v>
          </cell>
          <cell r="R4867" t="str">
            <v>Used VehicleEx NV demonstrators gross profit p.u.</v>
          </cell>
          <cell r="S4867"/>
          <cell r="T4867"/>
          <cell r="U4867"/>
        </row>
        <row r="4868">
          <cell r="I4868" t="str">
            <v>Other Income per NV unit</v>
          </cell>
          <cell r="O4868"/>
          <cell r="P4868" t="str">
            <v>200-4125R</v>
          </cell>
          <cell r="Q4868" t="str">
            <v>New Vehicle</v>
          </cell>
          <cell r="R4868" t="str">
            <v>New VehicleOther Income per NV unit</v>
          </cell>
          <cell r="S4868"/>
          <cell r="T4868"/>
          <cell r="U4868"/>
        </row>
        <row r="4869">
          <cell r="I4869" t="str">
            <v>Other Income per NV unit</v>
          </cell>
          <cell r="O4869"/>
          <cell r="P4869" t="str">
            <v>400-4125R</v>
          </cell>
          <cell r="Q4869" t="str">
            <v>New Vehicle</v>
          </cell>
          <cell r="R4869" t="str">
            <v>New VehicleOther Income per NV unit</v>
          </cell>
          <cell r="S4869"/>
          <cell r="T4869"/>
          <cell r="U4869"/>
        </row>
        <row r="4870">
          <cell r="I4870" t="str">
            <v>Other Income per NV unit</v>
          </cell>
          <cell r="O4870"/>
          <cell r="P4870" t="str">
            <v>300-4125R</v>
          </cell>
          <cell r="Q4870" t="str">
            <v>New Vehicle</v>
          </cell>
          <cell r="R4870" t="str">
            <v>New VehicleOther Income per NV unit</v>
          </cell>
          <cell r="S4870"/>
          <cell r="T4870"/>
          <cell r="U4870"/>
        </row>
        <row r="4871">
          <cell r="I4871" t="str">
            <v>Ex NV demonstrators gross profit p.u.</v>
          </cell>
          <cell r="O4871"/>
          <cell r="P4871" t="str">
            <v>110-4125R</v>
          </cell>
          <cell r="Q4871" t="str">
            <v>Used Vehicle</v>
          </cell>
          <cell r="R4871" t="str">
            <v>Used VehicleEx NV demonstrators gross profit p.u.</v>
          </cell>
          <cell r="S4871"/>
          <cell r="T4871"/>
          <cell r="U4871"/>
        </row>
        <row r="4872">
          <cell r="I4872" t="str">
            <v>Other Income per NV unit</v>
          </cell>
          <cell r="O4872"/>
          <cell r="P4872" t="str">
            <v>100-4125T</v>
          </cell>
          <cell r="Q4872" t="str">
            <v>New Vehicle</v>
          </cell>
          <cell r="R4872" t="str">
            <v>New VehicleOther Income per NV unit</v>
          </cell>
          <cell r="S4872"/>
          <cell r="T4872"/>
          <cell r="U4872"/>
        </row>
        <row r="4873">
          <cell r="I4873" t="str">
            <v>Ex NV demonstrators gross profit p.u.</v>
          </cell>
          <cell r="O4873"/>
          <cell r="P4873" t="str">
            <v>210-4125R</v>
          </cell>
          <cell r="Q4873" t="str">
            <v>Used Vehicle</v>
          </cell>
          <cell r="R4873" t="str">
            <v>Used VehicleEx NV demonstrators gross profit p.u.</v>
          </cell>
          <cell r="S4873"/>
          <cell r="T4873"/>
          <cell r="U4873"/>
        </row>
        <row r="4874">
          <cell r="I4874" t="str">
            <v>Ex NV demonstrators gross profit p.u.</v>
          </cell>
          <cell r="O4874"/>
          <cell r="P4874" t="str">
            <v>410-4125R</v>
          </cell>
          <cell r="Q4874" t="str">
            <v>Used Vehicle</v>
          </cell>
          <cell r="R4874" t="str">
            <v>Used VehicleEx NV demonstrators gross profit p.u.</v>
          </cell>
          <cell r="S4874"/>
          <cell r="T4874"/>
          <cell r="U4874"/>
        </row>
        <row r="4875">
          <cell r="I4875" t="str">
            <v>Ex NV demonstrators gross profit p.u.</v>
          </cell>
          <cell r="O4875"/>
          <cell r="P4875" t="str">
            <v>310-4125R</v>
          </cell>
          <cell r="Q4875" t="str">
            <v>Used Vehicle</v>
          </cell>
          <cell r="R4875" t="str">
            <v>Used VehicleEx NV demonstrators gross profit p.u.</v>
          </cell>
          <cell r="S4875"/>
          <cell r="T4875"/>
          <cell r="U4875"/>
        </row>
        <row r="4876">
          <cell r="I4876" t="str">
            <v>Retail Gross p.u.</v>
          </cell>
          <cell r="O4876"/>
          <cell r="P4876" t="str">
            <v>200-4125T</v>
          </cell>
          <cell r="Q4876" t="str">
            <v>New Vehicle</v>
          </cell>
          <cell r="R4876" t="str">
            <v>New VehicleRetail Gross p.u.</v>
          </cell>
          <cell r="S4876"/>
          <cell r="T4876"/>
          <cell r="U4876"/>
        </row>
        <row r="4877">
          <cell r="I4877" t="str">
            <v>Retail Gross p.u.</v>
          </cell>
          <cell r="O4877"/>
          <cell r="P4877" t="str">
            <v>400-4125T</v>
          </cell>
          <cell r="Q4877" t="str">
            <v>New Vehicle</v>
          </cell>
          <cell r="R4877" t="str">
            <v>New VehicleRetail Gross p.u.</v>
          </cell>
          <cell r="S4877"/>
          <cell r="T4877"/>
          <cell r="U4877"/>
        </row>
        <row r="4878">
          <cell r="I4878" t="str">
            <v>Retail Gross p.u.</v>
          </cell>
          <cell r="O4878"/>
          <cell r="P4878" t="str">
            <v>300-4125T</v>
          </cell>
          <cell r="Q4878" t="str">
            <v>New Vehicle</v>
          </cell>
          <cell r="R4878" t="str">
            <v>New VehicleRetail Gross p.u.</v>
          </cell>
          <cell r="S4878"/>
          <cell r="T4878"/>
          <cell r="U4878"/>
        </row>
        <row r="4879">
          <cell r="I4879" t="str">
            <v>Ex NV demonstrators gross profit p.u.</v>
          </cell>
          <cell r="O4879"/>
          <cell r="P4879" t="str">
            <v>110-4125RR</v>
          </cell>
          <cell r="Q4879" t="str">
            <v>Used Vehicle</v>
          </cell>
          <cell r="R4879" t="str">
            <v>Used VehicleEx NV demonstrators gross profit p.u.</v>
          </cell>
          <cell r="S4879"/>
          <cell r="T4879"/>
          <cell r="U4879"/>
        </row>
        <row r="4880">
          <cell r="I4880" t="str">
            <v>Ex NV demonstrators gross profit p.u.</v>
          </cell>
          <cell r="O4880"/>
          <cell r="P4880" t="str">
            <v>210-4125RR</v>
          </cell>
          <cell r="Q4880" t="str">
            <v>Used Vehicle</v>
          </cell>
          <cell r="R4880" t="str">
            <v>Used VehicleEx NV demonstrators gross profit p.u.</v>
          </cell>
          <cell r="S4880"/>
          <cell r="T4880"/>
          <cell r="U4880"/>
        </row>
        <row r="4881">
          <cell r="I4881" t="str">
            <v>Ex NV demonstrators gross profit p.u.</v>
          </cell>
          <cell r="O4881"/>
          <cell r="P4881" t="str">
            <v>410-4125RR</v>
          </cell>
          <cell r="Q4881" t="str">
            <v>Used Vehicle</v>
          </cell>
          <cell r="R4881" t="str">
            <v>Used VehicleEx NV demonstrators gross profit p.u.</v>
          </cell>
          <cell r="S4881"/>
          <cell r="T4881"/>
          <cell r="U4881"/>
        </row>
        <row r="4882">
          <cell r="I4882" t="str">
            <v>Ex NV demonstrators gross profit p.u.</v>
          </cell>
          <cell r="O4882"/>
          <cell r="P4882" t="str">
            <v>310-4125RR</v>
          </cell>
          <cell r="Q4882" t="str">
            <v>Used Vehicle</v>
          </cell>
          <cell r="R4882" t="str">
            <v>Used VehicleEx NV demonstrators gross profit p.u.</v>
          </cell>
          <cell r="S4882"/>
          <cell r="T4882"/>
          <cell r="U4882"/>
        </row>
        <row r="4883">
          <cell r="I4883" t="str">
            <v>Ex NV demonstrators gross profit p.u.</v>
          </cell>
          <cell r="O4883"/>
          <cell r="P4883" t="str">
            <v>110-4125T</v>
          </cell>
          <cell r="Q4883" t="str">
            <v>Used Vehicle</v>
          </cell>
          <cell r="R4883" t="str">
            <v>Used VehicleEx NV demonstrators gross profit p.u.</v>
          </cell>
          <cell r="S4883"/>
          <cell r="T4883"/>
          <cell r="U4883"/>
        </row>
        <row r="4884">
          <cell r="I4884" t="str">
            <v>Retail Gross p.u.</v>
          </cell>
          <cell r="O4884"/>
          <cell r="P4884" t="str">
            <v>112-4144R</v>
          </cell>
          <cell r="Q4884" t="str">
            <v>LEX New Vehicle</v>
          </cell>
          <cell r="R4884" t="str">
            <v>LEX New VehicleRetail Gross p.u.</v>
          </cell>
          <cell r="S4884"/>
          <cell r="T4884"/>
          <cell r="U4884"/>
        </row>
        <row r="4885">
          <cell r="I4885" t="str">
            <v>Ex NV demonstrators gross profit p.u.</v>
          </cell>
          <cell r="O4885"/>
          <cell r="P4885" t="str">
            <v>210-4125T</v>
          </cell>
          <cell r="Q4885" t="str">
            <v>Used Vehicle</v>
          </cell>
          <cell r="R4885" t="str">
            <v>Used VehicleEx NV demonstrators gross profit p.u.</v>
          </cell>
          <cell r="S4885"/>
          <cell r="T4885"/>
          <cell r="U4885"/>
        </row>
        <row r="4886">
          <cell r="I4886" t="str">
            <v>Ex NV demonstrators gross profit p.u.</v>
          </cell>
          <cell r="O4886"/>
          <cell r="P4886" t="str">
            <v>410-4125T</v>
          </cell>
          <cell r="Q4886" t="str">
            <v>Used Vehicle</v>
          </cell>
          <cell r="R4886" t="str">
            <v>Used VehicleEx NV demonstrators gross profit p.u.</v>
          </cell>
          <cell r="S4886"/>
          <cell r="T4886"/>
          <cell r="U4886"/>
        </row>
        <row r="4887">
          <cell r="I4887" t="str">
            <v>Ex NV demonstrators gross profit p.u.</v>
          </cell>
          <cell r="O4887"/>
          <cell r="P4887" t="str">
            <v>310-4125T</v>
          </cell>
          <cell r="Q4887" t="str">
            <v>Used Vehicle</v>
          </cell>
          <cell r="R4887" t="str">
            <v>Used VehicleEx NV demonstrators gross profit p.u.</v>
          </cell>
          <cell r="S4887"/>
          <cell r="T4887"/>
          <cell r="U4887"/>
        </row>
        <row r="4888">
          <cell r="I4888" t="str">
            <v>Retail Gross p.u.</v>
          </cell>
          <cell r="O4888"/>
          <cell r="P4888" t="str">
            <v>112-4144RR</v>
          </cell>
          <cell r="Q4888" t="str">
            <v>LEX New Vehicle</v>
          </cell>
          <cell r="R4888" t="str">
            <v>LEX New VehicleRetail Gross p.u.</v>
          </cell>
          <cell r="S4888"/>
          <cell r="T4888"/>
          <cell r="U4888"/>
        </row>
        <row r="4889">
          <cell r="I4889" t="str">
            <v>Demo Expenses (incl. interest) p.u.</v>
          </cell>
          <cell r="O4889"/>
          <cell r="P4889" t="str">
            <v>112-7100D</v>
          </cell>
          <cell r="Q4889" t="str">
            <v>LEX New Vehicle</v>
          </cell>
          <cell r="R4889" t="str">
            <v>LEX New VehicleDemo Expenses (incl. interest) p.u.</v>
          </cell>
          <cell r="S4889"/>
          <cell r="T4889"/>
          <cell r="U4889"/>
        </row>
        <row r="4890">
          <cell r="I4890" t="str">
            <v>Demo Expenses (incl. interest) p.u.</v>
          </cell>
          <cell r="O4890"/>
          <cell r="P4890" t="str">
            <v>100-7100D</v>
          </cell>
          <cell r="Q4890" t="str">
            <v>New Vehicle</v>
          </cell>
          <cell r="R4890" t="str">
            <v>New VehicleDemo Expenses (incl. interest) p.u.</v>
          </cell>
          <cell r="S4890"/>
          <cell r="T4890"/>
          <cell r="U4890"/>
        </row>
        <row r="4891">
          <cell r="I4891" t="str">
            <v>Demo Expenses (incl. interest) p.u.</v>
          </cell>
          <cell r="O4891"/>
          <cell r="P4891" t="str">
            <v>110-7100D</v>
          </cell>
          <cell r="Q4891" t="str">
            <v>New Vehicle</v>
          </cell>
          <cell r="R4891" t="str">
            <v>New VehicleDemo Expenses (incl. interest) p.u.</v>
          </cell>
          <cell r="S4891"/>
          <cell r="T4891"/>
          <cell r="U4891"/>
        </row>
        <row r="4892">
          <cell r="I4892" t="str">
            <v>Demo Expenses (incl. interest) p.u.</v>
          </cell>
          <cell r="O4892"/>
          <cell r="P4892" t="str">
            <v>170-7100D</v>
          </cell>
          <cell r="Q4892" t="str">
            <v>New Vehicle</v>
          </cell>
          <cell r="R4892" t="str">
            <v>New VehicleDemo Expenses (incl. interest) p.u.</v>
          </cell>
          <cell r="S4892"/>
          <cell r="T4892"/>
          <cell r="U4892"/>
        </row>
        <row r="4893">
          <cell r="I4893" t="str">
            <v>Toyota Care Income per vehicle retailed</v>
          </cell>
          <cell r="O4893"/>
          <cell r="P4893" t="str">
            <v>160-4180R</v>
          </cell>
          <cell r="Q4893" t="str">
            <v>F&amp;I</v>
          </cell>
          <cell r="R4893" t="str">
            <v>F&amp;IToyota Care Income per vehicle retailed</v>
          </cell>
          <cell r="S4893"/>
          <cell r="T4893"/>
          <cell r="U4893"/>
        </row>
        <row r="4894">
          <cell r="I4894" t="str">
            <v>Toyota Care Income per vehicle retailed</v>
          </cell>
          <cell r="O4894"/>
          <cell r="P4894" t="str">
            <v>260-4180R</v>
          </cell>
          <cell r="Q4894" t="str">
            <v>F&amp;I</v>
          </cell>
          <cell r="R4894" t="str">
            <v>F&amp;IToyota Care Income per vehicle retailed</v>
          </cell>
          <cell r="S4894"/>
          <cell r="T4894"/>
          <cell r="U4894"/>
        </row>
        <row r="4895">
          <cell r="I4895" t="str">
            <v>Miscellaneous Gross Profit % of Sales</v>
          </cell>
          <cell r="O4895"/>
          <cell r="P4895" t="str">
            <v>440-4400L</v>
          </cell>
          <cell r="Q4895" t="str">
            <v>Service</v>
          </cell>
          <cell r="R4895" t="str">
            <v>ServiceMiscellaneous Gross Profit % of Sales</v>
          </cell>
          <cell r="S4895"/>
          <cell r="T4895"/>
          <cell r="U4895"/>
        </row>
        <row r="4896">
          <cell r="I4896" t="str">
            <v>Miscellaneous Gross Profit % of Sales</v>
          </cell>
          <cell r="O4896"/>
          <cell r="P4896" t="str">
            <v>147-4400L</v>
          </cell>
          <cell r="Q4896" t="str">
            <v>Service</v>
          </cell>
          <cell r="R4896" t="str">
            <v>ServiceMiscellaneous Gross Profit % of Sales</v>
          </cell>
          <cell r="S4896"/>
          <cell r="T4896"/>
          <cell r="U4896"/>
        </row>
        <row r="4897">
          <cell r="I4897" t="str">
            <v>Miscellaneous Gross Profit % of Sales</v>
          </cell>
          <cell r="O4897"/>
          <cell r="P4897" t="str">
            <v>440-4400P</v>
          </cell>
          <cell r="Q4897" t="str">
            <v>Service</v>
          </cell>
          <cell r="R4897" t="str">
            <v>ServiceMiscellaneous Gross Profit % of Sales</v>
          </cell>
          <cell r="S4897"/>
          <cell r="T4897"/>
          <cell r="U4897"/>
        </row>
        <row r="4898">
          <cell r="I4898" t="str">
            <v>Miscellaneous Gross Profit % of Sales</v>
          </cell>
          <cell r="O4898"/>
          <cell r="P4898" t="str">
            <v>147-4400P</v>
          </cell>
          <cell r="Q4898" t="str">
            <v>Service</v>
          </cell>
          <cell r="R4898" t="str">
            <v>ServiceMiscellaneous Gross Profit % of Sales</v>
          </cell>
          <cell r="S4898"/>
          <cell r="T4898"/>
          <cell r="U4898"/>
        </row>
        <row r="4899">
          <cell r="I4899" t="str">
            <v>Demo Expenses (incl. interest) p.u.</v>
          </cell>
          <cell r="O4899"/>
          <cell r="P4899" t="str">
            <v>112-7100V</v>
          </cell>
          <cell r="Q4899" t="str">
            <v>LEX New Vehicle</v>
          </cell>
          <cell r="R4899" t="str">
            <v>LEX New VehicleDemo Expenses (incl. interest) p.u.</v>
          </cell>
          <cell r="S4899"/>
          <cell r="T4899"/>
          <cell r="U4899"/>
        </row>
        <row r="4900">
          <cell r="I4900" t="str">
            <v>Demo Expenses (incl. interest) p.u.</v>
          </cell>
          <cell r="O4900"/>
          <cell r="P4900" t="str">
            <v>100-7100V</v>
          </cell>
          <cell r="Q4900" t="str">
            <v>New Vehicle</v>
          </cell>
          <cell r="R4900" t="str">
            <v>New VehicleDemo Expenses (incl. interest) p.u.</v>
          </cell>
          <cell r="S4900"/>
          <cell r="T4900"/>
          <cell r="U4900"/>
        </row>
        <row r="4901">
          <cell r="I4901" t="str">
            <v>Commission p.u.</v>
          </cell>
          <cell r="O4901"/>
          <cell r="P4901" t="str">
            <v>200-7020</v>
          </cell>
          <cell r="Q4901" t="str">
            <v>New Vehicle</v>
          </cell>
          <cell r="R4901" t="str">
            <v>New VehicleCommission p.u.</v>
          </cell>
          <cell r="S4901"/>
          <cell r="T4901"/>
          <cell r="U4901"/>
        </row>
        <row r="4902">
          <cell r="I4902" t="str">
            <v>Other Sales Gross Profit % of Sales</v>
          </cell>
          <cell r="O4902"/>
          <cell r="P4902" t="str">
            <v>132-7100D</v>
          </cell>
          <cell r="Q4902" t="str">
            <v>LEX Parts</v>
          </cell>
          <cell r="R4902" t="str">
            <v>LEX PartsOther Sales Gross Profit % of Sales</v>
          </cell>
          <cell r="S4902"/>
          <cell r="T4902"/>
          <cell r="U4902"/>
        </row>
        <row r="4903">
          <cell r="I4903" t="str">
            <v>Other Semi-Fixed expenses per retail</v>
          </cell>
          <cell r="O4903"/>
          <cell r="P4903" t="str">
            <v>122-7100D</v>
          </cell>
          <cell r="Q4903" t="str">
            <v>LEX Used Vehicle</v>
          </cell>
          <cell r="R4903" t="str">
            <v>LEX Used VehicleOther Semi-Fixed expenses per retail</v>
          </cell>
          <cell r="S4903"/>
          <cell r="T4903"/>
          <cell r="U4903"/>
        </row>
        <row r="4904">
          <cell r="I4904" t="str">
            <v>Advertising p.u.</v>
          </cell>
          <cell r="O4904"/>
          <cell r="P4904" t="str">
            <v>200-7080</v>
          </cell>
          <cell r="Q4904" t="str">
            <v>New Vehicle</v>
          </cell>
          <cell r="R4904" t="str">
            <v>New VehicleAdvertising p.u.</v>
          </cell>
          <cell r="S4904"/>
          <cell r="T4904"/>
          <cell r="U4904"/>
        </row>
        <row r="4905">
          <cell r="I4905" t="str">
            <v>Other Expenses as % of Sales</v>
          </cell>
          <cell r="O4905"/>
          <cell r="P4905" t="str">
            <v>147-7100D</v>
          </cell>
          <cell r="Q4905" t="str">
            <v>Service</v>
          </cell>
          <cell r="R4905" t="str">
            <v>ServiceOther Expenses as % of Sales</v>
          </cell>
          <cell r="S4905"/>
          <cell r="T4905"/>
          <cell r="U4905"/>
        </row>
        <row r="4906">
          <cell r="I4906" t="str">
            <v>Other Semi-Fixed expenses per retail</v>
          </cell>
          <cell r="O4906"/>
          <cell r="P4906" t="str">
            <v>120-7100D</v>
          </cell>
          <cell r="Q4906" t="str">
            <v>Used Vehicle</v>
          </cell>
          <cell r="R4906" t="str">
            <v>Used VehicleOther Semi-Fixed expenses per retail</v>
          </cell>
          <cell r="S4906"/>
          <cell r="T4906"/>
          <cell r="U4906"/>
        </row>
        <row r="4907">
          <cell r="I4907" t="str">
            <v>Other Semi-Fixed expenses per retail</v>
          </cell>
          <cell r="O4907"/>
          <cell r="P4907" t="str">
            <v>121-7100D</v>
          </cell>
          <cell r="Q4907" t="str">
            <v>Used Vehicle</v>
          </cell>
          <cell r="R4907" t="str">
            <v>Used VehicleOther Semi-Fixed expenses per retail</v>
          </cell>
          <cell r="S4907"/>
          <cell r="T4907"/>
          <cell r="U4907"/>
        </row>
        <row r="4908">
          <cell r="I4908" t="str">
            <v>Other Expenses as % of Sales</v>
          </cell>
          <cell r="O4908"/>
          <cell r="P4908" t="str">
            <v>140-7100D</v>
          </cell>
          <cell r="Q4908" t="str">
            <v>Service</v>
          </cell>
          <cell r="R4908" t="str">
            <v>ServiceOther Expenses as % of Sales</v>
          </cell>
          <cell r="S4908"/>
          <cell r="T4908"/>
          <cell r="U4908"/>
        </row>
        <row r="4909">
          <cell r="I4909" t="str">
            <v>Other Expenses as % of Sales</v>
          </cell>
          <cell r="O4909"/>
          <cell r="P4909" t="str">
            <v>142-7100D</v>
          </cell>
          <cell r="Q4909" t="str">
            <v>Lex Service</v>
          </cell>
          <cell r="R4909" t="str">
            <v>Lex ServiceOther Expenses as % of Sales</v>
          </cell>
          <cell r="S4909"/>
          <cell r="T4909"/>
          <cell r="U4909"/>
        </row>
        <row r="4910">
          <cell r="I4910" t="str">
            <v>Commission p.u.</v>
          </cell>
          <cell r="O4910"/>
          <cell r="P4910" t="str">
            <v>100-7020</v>
          </cell>
          <cell r="Q4910" t="str">
            <v>New Vehicle</v>
          </cell>
          <cell r="R4910" t="str">
            <v>New VehicleCommission p.u.</v>
          </cell>
          <cell r="S4910"/>
          <cell r="T4910"/>
          <cell r="U4910"/>
        </row>
        <row r="4911">
          <cell r="I4911" t="str">
            <v>Advertising p.u.</v>
          </cell>
          <cell r="O4911"/>
          <cell r="P4911" t="str">
            <v>100-7080</v>
          </cell>
          <cell r="Q4911" t="str">
            <v>New Vehicle</v>
          </cell>
          <cell r="R4911" t="str">
            <v>New VehicleAdvertising p.u.</v>
          </cell>
          <cell r="S4911"/>
          <cell r="T4911"/>
          <cell r="U4911"/>
        </row>
        <row r="4912">
          <cell r="I4912" t="str">
            <v>Other Semi-Fixed expenses per retail</v>
          </cell>
          <cell r="O4912"/>
          <cell r="P4912" t="str">
            <v>110-7100V</v>
          </cell>
          <cell r="Q4912" t="str">
            <v>Used Vehicle</v>
          </cell>
          <cell r="R4912" t="str">
            <v>Used VehicleOther Semi-Fixed expenses per retail</v>
          </cell>
          <cell r="S4912"/>
          <cell r="T4912"/>
          <cell r="U4912"/>
        </row>
        <row r="4913">
          <cell r="I4913" t="str">
            <v>Other Sales Gross Profit % of Sales</v>
          </cell>
          <cell r="O4913"/>
          <cell r="P4913" t="str">
            <v>132-7100V</v>
          </cell>
          <cell r="Q4913" t="str">
            <v>LEX Parts</v>
          </cell>
          <cell r="R4913" t="str">
            <v>LEX PartsOther Sales Gross Profit % of Sales</v>
          </cell>
          <cell r="S4913"/>
          <cell r="T4913"/>
          <cell r="U4913"/>
        </row>
        <row r="4914">
          <cell r="I4914" t="str">
            <v>Other Semi-Fixed expenses per retail</v>
          </cell>
          <cell r="O4914"/>
          <cell r="P4914" t="str">
            <v>122-7100V</v>
          </cell>
          <cell r="Q4914" t="str">
            <v>LEX Used Vehicle</v>
          </cell>
          <cell r="R4914" t="str">
            <v>LEX Used VehicleOther Semi-Fixed expenses per retail</v>
          </cell>
          <cell r="S4914"/>
          <cell r="T4914"/>
          <cell r="U4914"/>
        </row>
        <row r="4915">
          <cell r="I4915" t="str">
            <v>Other Overheads as % of Total Gross Profit</v>
          </cell>
          <cell r="O4915"/>
          <cell r="P4915" t="str">
            <v>170-7100V</v>
          </cell>
          <cell r="Q4915" t="str">
            <v>Admin &amp; Other</v>
          </cell>
          <cell r="R4915" t="str">
            <v>Admin &amp; OtherOther Overheads as % of Total Gross Profit</v>
          </cell>
          <cell r="S4915"/>
          <cell r="T4915"/>
          <cell r="U4915"/>
        </row>
        <row r="4916">
          <cell r="I4916" t="str">
            <v>Other Expenses as % of Sales</v>
          </cell>
          <cell r="O4916"/>
          <cell r="P4916" t="str">
            <v>147-7100V</v>
          </cell>
          <cell r="Q4916" t="str">
            <v>Service</v>
          </cell>
          <cell r="R4916" t="str">
            <v>ServiceOther Expenses as % of Sales</v>
          </cell>
          <cell r="S4916"/>
          <cell r="T4916"/>
          <cell r="U4916"/>
        </row>
        <row r="4917">
          <cell r="I4917" t="str">
            <v>Other Semi-Fixed expenses per retail</v>
          </cell>
          <cell r="O4917"/>
          <cell r="P4917" t="str">
            <v>120-7100V</v>
          </cell>
          <cell r="Q4917" t="str">
            <v>Used Vehicle</v>
          </cell>
          <cell r="R4917" t="str">
            <v>Used VehicleOther Semi-Fixed expenses per retail</v>
          </cell>
          <cell r="S4917"/>
          <cell r="T4917"/>
          <cell r="U4917"/>
        </row>
        <row r="4918">
          <cell r="I4918" t="str">
            <v>Other Semi-Fixed expenses per retail</v>
          </cell>
          <cell r="O4918"/>
          <cell r="P4918" t="str">
            <v>121-7100V</v>
          </cell>
          <cell r="Q4918" t="str">
            <v>Used Vehicle</v>
          </cell>
          <cell r="R4918" t="str">
            <v>Used VehicleOther Semi-Fixed expenses per retail</v>
          </cell>
          <cell r="S4918"/>
          <cell r="T4918"/>
          <cell r="U4918"/>
        </row>
        <row r="4919">
          <cell r="I4919" t="str">
            <v>Other Expenses as % of Sales</v>
          </cell>
          <cell r="O4919"/>
          <cell r="P4919" t="str">
            <v>140-7100V</v>
          </cell>
          <cell r="Q4919" t="str">
            <v>Service</v>
          </cell>
          <cell r="R4919" t="str">
            <v>ServiceOther Expenses as % of Sales</v>
          </cell>
          <cell r="S4919"/>
          <cell r="T4919"/>
          <cell r="U4919"/>
        </row>
        <row r="4920">
          <cell r="I4920" t="str">
            <v>Other Overheads as % of Total Gross Profit</v>
          </cell>
          <cell r="O4920"/>
          <cell r="P4920" t="str">
            <v>147-7510E</v>
          </cell>
          <cell r="Q4920" t="str">
            <v>Admin &amp; Other</v>
          </cell>
          <cell r="R4920" t="str">
            <v>Admin &amp; OtherOther Overheads as % of Total Gross Profit</v>
          </cell>
          <cell r="S4920"/>
          <cell r="T4920"/>
          <cell r="U4920"/>
        </row>
        <row r="4921">
          <cell r="I4921" t="str">
            <v>Other Overheads as % of Total Gross Profit</v>
          </cell>
          <cell r="O4921"/>
          <cell r="P4921" t="str">
            <v>170-7510E</v>
          </cell>
          <cell r="Q4921" t="str">
            <v>Admin &amp; Other</v>
          </cell>
          <cell r="R4921" t="str">
            <v>Admin &amp; OtherOther Overheads as % of Total Gross Profit</v>
          </cell>
          <cell r="S4921"/>
          <cell r="T4921"/>
          <cell r="U4921"/>
        </row>
        <row r="4922">
          <cell r="I4922" t="str">
            <v>Other Overheads as % of Total Gross Profit</v>
          </cell>
          <cell r="O4922"/>
          <cell r="P4922" t="str">
            <v>147-7510T</v>
          </cell>
          <cell r="Q4922" t="str">
            <v>Admin &amp; Other</v>
          </cell>
          <cell r="R4922" t="str">
            <v>Admin &amp; OtherOther Overheads as % of Total Gross Profit</v>
          </cell>
          <cell r="S4922"/>
          <cell r="T4922"/>
          <cell r="U4922"/>
        </row>
        <row r="4923">
          <cell r="I4923" t="str">
            <v>Other Overheads as % of Total Gross Profit</v>
          </cell>
          <cell r="O4923"/>
          <cell r="P4923" t="str">
            <v>170-7510T</v>
          </cell>
          <cell r="Q4923" t="str">
            <v>Admin &amp; Other</v>
          </cell>
          <cell r="R4923" t="str">
            <v>Admin &amp; OtherOther Overheads as % of Total Gross Profit</v>
          </cell>
          <cell r="S4923"/>
          <cell r="T4923"/>
          <cell r="U4923"/>
        </row>
        <row r="4924">
          <cell r="I4924" t="str">
            <v>Other Overheads as % of Total Gross Profit</v>
          </cell>
          <cell r="O4924"/>
          <cell r="P4924" t="str">
            <v>147-7520E</v>
          </cell>
          <cell r="Q4924" t="str">
            <v>Admin &amp; Other</v>
          </cell>
          <cell r="R4924" t="str">
            <v>Admin &amp; OtherOther Overheads as % of Total Gross Profit</v>
          </cell>
          <cell r="S4924"/>
          <cell r="T4924"/>
          <cell r="U4924"/>
        </row>
        <row r="4925">
          <cell r="I4925" t="str">
            <v>Other Overheads as % of Total Gross Profit</v>
          </cell>
          <cell r="O4925"/>
          <cell r="P4925" t="str">
            <v>170-7520E</v>
          </cell>
          <cell r="Q4925" t="str">
            <v>Admin &amp; Other</v>
          </cell>
          <cell r="R4925" t="str">
            <v>Admin &amp; OtherOther Overheads as % of Total Gross Profit</v>
          </cell>
          <cell r="S4925"/>
          <cell r="T4925"/>
          <cell r="U4925"/>
        </row>
        <row r="4926">
          <cell r="I4926" t="str">
            <v>Other Overheads as % of Total Gross Profit</v>
          </cell>
          <cell r="O4926"/>
          <cell r="P4926" t="str">
            <v>147-7520T</v>
          </cell>
          <cell r="Q4926" t="str">
            <v>Admin &amp; Other</v>
          </cell>
          <cell r="R4926" t="str">
            <v>Admin &amp; OtherOther Overheads as % of Total Gross Profit</v>
          </cell>
          <cell r="S4926"/>
          <cell r="T4926"/>
          <cell r="U4926"/>
        </row>
        <row r="4927">
          <cell r="I4927" t="str">
            <v>Other Overheads as % of Total Gross Profit</v>
          </cell>
          <cell r="O4927"/>
          <cell r="P4927" t="str">
            <v>170-7520T</v>
          </cell>
          <cell r="Q4927" t="str">
            <v>Admin &amp; Other</v>
          </cell>
          <cell r="R4927" t="str">
            <v>Admin &amp; OtherOther Overheads as % of Total Gross Profit</v>
          </cell>
          <cell r="S4927"/>
          <cell r="T4927"/>
          <cell r="U4927"/>
        </row>
        <row r="4928">
          <cell r="I4928" t="str">
            <v>Other Expenses as % of Sales</v>
          </cell>
          <cell r="O4928"/>
          <cell r="P4928" t="str">
            <v>936-7570M</v>
          </cell>
          <cell r="Q4928" t="str">
            <v>Bridgestone</v>
          </cell>
          <cell r="R4928" t="str">
            <v>BridgestoneOther Expenses as % of Sales</v>
          </cell>
          <cell r="S4928"/>
          <cell r="T4928"/>
          <cell r="U4928"/>
        </row>
        <row r="4929">
          <cell r="I4929" t="str">
            <v>Other Expenses as % of Sales</v>
          </cell>
          <cell r="O4929"/>
          <cell r="P4929" t="str">
            <v>935-7570M</v>
          </cell>
          <cell r="Q4929" t="str">
            <v>Bridgestone</v>
          </cell>
          <cell r="R4929" t="str">
            <v>BridgestoneOther Expenses as % of Sales</v>
          </cell>
          <cell r="S4929"/>
          <cell r="T4929"/>
          <cell r="U4929"/>
        </row>
        <row r="4930">
          <cell r="I4930" t="str">
            <v>R&amp;M and Cleaning as % of Total Gross Profit</v>
          </cell>
          <cell r="O4930"/>
          <cell r="P4930" t="str">
            <v>122-7570M</v>
          </cell>
          <cell r="Q4930" t="str">
            <v>LEX Admin &amp; Other</v>
          </cell>
          <cell r="R4930" t="str">
            <v>LEX Admin &amp; OtherR&amp;M and Cleaning as % of Total Gross Profit</v>
          </cell>
          <cell r="S4930"/>
          <cell r="T4930"/>
          <cell r="U4930"/>
        </row>
        <row r="4931">
          <cell r="I4931" t="str">
            <v>R&amp;M and Cleaning as % of Total Gross Profit</v>
          </cell>
          <cell r="O4931"/>
          <cell r="P4931" t="str">
            <v>162-7570M</v>
          </cell>
          <cell r="Q4931" t="str">
            <v>LEX Admin &amp; Other</v>
          </cell>
          <cell r="R4931" t="str">
            <v>LEX Admin &amp; OtherR&amp;M and Cleaning as % of Total Gross Profit</v>
          </cell>
          <cell r="S4931"/>
          <cell r="T4931"/>
          <cell r="U4931"/>
        </row>
        <row r="4932">
          <cell r="I4932" t="str">
            <v>R&amp;M and Cleaning as % of Total Gross Profit</v>
          </cell>
          <cell r="O4932"/>
          <cell r="P4932" t="str">
            <v>200-7570M</v>
          </cell>
          <cell r="Q4932" t="str">
            <v>Admin &amp; Other</v>
          </cell>
          <cell r="R4932" t="str">
            <v>Admin &amp; OtherR&amp;M and Cleaning as % of Total Gross Profit</v>
          </cell>
          <cell r="S4932"/>
          <cell r="T4932"/>
          <cell r="U4932"/>
        </row>
        <row r="4933">
          <cell r="I4933" t="str">
            <v>R&amp;M and Cleaning as % of Total Gross Profit</v>
          </cell>
          <cell r="O4933"/>
          <cell r="P4933" t="str">
            <v>210-7570M</v>
          </cell>
          <cell r="Q4933" t="str">
            <v>Admin &amp; Other</v>
          </cell>
          <cell r="R4933" t="str">
            <v>Admin &amp; OtherR&amp;M and Cleaning as % of Total Gross Profit</v>
          </cell>
          <cell r="S4933"/>
          <cell r="T4933"/>
          <cell r="U4933"/>
        </row>
        <row r="4934">
          <cell r="I4934" t="str">
            <v>R&amp;M and Cleaning as % of Total Gross Profit</v>
          </cell>
          <cell r="O4934"/>
          <cell r="P4934" t="str">
            <v>220-7570M</v>
          </cell>
          <cell r="Q4934" t="str">
            <v>Admin &amp; Other</v>
          </cell>
          <cell r="R4934" t="str">
            <v>Admin &amp; OtherR&amp;M and Cleaning as % of Total Gross Profit</v>
          </cell>
          <cell r="S4934"/>
          <cell r="T4934"/>
          <cell r="U4934"/>
        </row>
        <row r="4935">
          <cell r="I4935" t="str">
            <v>R&amp;M and Cleaning as % of Total Gross Profit</v>
          </cell>
          <cell r="O4935"/>
          <cell r="P4935" t="str">
            <v>221-7570M</v>
          </cell>
          <cell r="Q4935" t="str">
            <v>Admin &amp; Other</v>
          </cell>
          <cell r="R4935" t="str">
            <v>Admin &amp; OtherR&amp;M and Cleaning as % of Total Gross Profit</v>
          </cell>
          <cell r="S4935"/>
          <cell r="T4935"/>
          <cell r="U4935"/>
        </row>
        <row r="4936">
          <cell r="I4936" t="str">
            <v>R&amp;M and Cleaning as % of Total Gross Profit</v>
          </cell>
          <cell r="O4936"/>
          <cell r="P4936" t="str">
            <v>230-7570M</v>
          </cell>
          <cell r="Q4936" t="str">
            <v>Admin &amp; Other</v>
          </cell>
          <cell r="R4936" t="str">
            <v>Admin &amp; OtherR&amp;M and Cleaning as % of Total Gross Profit</v>
          </cell>
          <cell r="S4936"/>
          <cell r="T4936"/>
          <cell r="U4936"/>
        </row>
        <row r="4937">
          <cell r="I4937" t="str">
            <v>R&amp;M and Cleaning as % of Total Gross Profit</v>
          </cell>
          <cell r="O4937"/>
          <cell r="P4937" t="str">
            <v>260-7570M</v>
          </cell>
          <cell r="Q4937" t="str">
            <v>Admin &amp; Other</v>
          </cell>
          <cell r="R4937" t="str">
            <v>Admin &amp; OtherR&amp;M and Cleaning as % of Total Gross Profit</v>
          </cell>
          <cell r="S4937"/>
          <cell r="T4937"/>
          <cell r="U4937"/>
        </row>
        <row r="4938">
          <cell r="I4938" t="str">
            <v>R&amp;M and Cleaning as % of Total Gross Profit</v>
          </cell>
          <cell r="O4938"/>
          <cell r="P4938" t="str">
            <v>400-7570M</v>
          </cell>
          <cell r="Q4938" t="str">
            <v>Admin &amp; Other</v>
          </cell>
          <cell r="R4938" t="str">
            <v>Admin &amp; OtherR&amp;M and Cleaning as % of Total Gross Profit</v>
          </cell>
          <cell r="S4938"/>
          <cell r="T4938"/>
          <cell r="U4938"/>
        </row>
        <row r="4939">
          <cell r="I4939" t="str">
            <v>R&amp;M and Cleaning as % of Total Gross Profit</v>
          </cell>
          <cell r="O4939"/>
          <cell r="P4939" t="str">
            <v>410-7570M</v>
          </cell>
          <cell r="Q4939" t="str">
            <v>Admin &amp; Other</v>
          </cell>
          <cell r="R4939" t="str">
            <v>Admin &amp; OtherR&amp;M and Cleaning as % of Total Gross Profit</v>
          </cell>
          <cell r="S4939"/>
          <cell r="T4939"/>
          <cell r="U4939"/>
        </row>
        <row r="4940">
          <cell r="I4940" t="str">
            <v>R&amp;M and Cleaning as % of Total Gross Profit</v>
          </cell>
          <cell r="O4940"/>
          <cell r="P4940" t="str">
            <v>420-7570M</v>
          </cell>
          <cell r="Q4940" t="str">
            <v>Admin &amp; Other</v>
          </cell>
          <cell r="R4940" t="str">
            <v>Admin &amp; OtherR&amp;M and Cleaning as % of Total Gross Profit</v>
          </cell>
          <cell r="S4940"/>
          <cell r="T4940"/>
          <cell r="U4940"/>
        </row>
        <row r="4941">
          <cell r="I4941" t="str">
            <v>R&amp;M and Cleaning as % of Total Gross Profit</v>
          </cell>
          <cell r="O4941"/>
          <cell r="P4941" t="str">
            <v>421-7570M</v>
          </cell>
          <cell r="Q4941" t="str">
            <v>Admin &amp; Other</v>
          </cell>
          <cell r="R4941" t="str">
            <v>Admin &amp; OtherR&amp;M and Cleaning as % of Total Gross Profit</v>
          </cell>
          <cell r="S4941"/>
          <cell r="T4941"/>
          <cell r="U4941"/>
        </row>
        <row r="4942">
          <cell r="I4942" t="str">
            <v>R&amp;M and Cleaning as % of Total Gross Profit</v>
          </cell>
          <cell r="O4942"/>
          <cell r="P4942" t="str">
            <v>430-7570M</v>
          </cell>
          <cell r="Q4942" t="str">
            <v>Admin &amp; Other</v>
          </cell>
          <cell r="R4942" t="str">
            <v>Admin &amp; OtherR&amp;M and Cleaning as % of Total Gross Profit</v>
          </cell>
          <cell r="S4942"/>
          <cell r="T4942"/>
          <cell r="U4942"/>
        </row>
        <row r="4943">
          <cell r="I4943" t="str">
            <v>R&amp;M and Cleaning as % of Total Gross Profit</v>
          </cell>
          <cell r="O4943"/>
          <cell r="P4943" t="str">
            <v>460-7570M</v>
          </cell>
          <cell r="Q4943" t="str">
            <v>Admin &amp; Other</v>
          </cell>
          <cell r="R4943" t="str">
            <v>Admin &amp; OtherR&amp;M and Cleaning as % of Total Gross Profit</v>
          </cell>
          <cell r="S4943"/>
          <cell r="T4943"/>
          <cell r="U4943"/>
        </row>
        <row r="4944">
          <cell r="I4944" t="str">
            <v>R&amp;M and Cleaning as % of Total Gross Profit</v>
          </cell>
          <cell r="O4944"/>
          <cell r="P4944" t="str">
            <v>300-7570M</v>
          </cell>
          <cell r="Q4944" t="str">
            <v>Admin &amp; Other</v>
          </cell>
          <cell r="R4944" t="str">
            <v>Admin &amp; OtherR&amp;M and Cleaning as % of Total Gross Profit</v>
          </cell>
          <cell r="S4944"/>
          <cell r="T4944"/>
          <cell r="U4944"/>
        </row>
        <row r="4945">
          <cell r="I4945" t="str">
            <v>R&amp;M and Cleaning as % of Total Gross Profit</v>
          </cell>
          <cell r="O4945"/>
          <cell r="P4945" t="str">
            <v>310-7570M</v>
          </cell>
          <cell r="Q4945" t="str">
            <v>Admin &amp; Other</v>
          </cell>
          <cell r="R4945" t="str">
            <v>Admin &amp; OtherR&amp;M and Cleaning as % of Total Gross Profit</v>
          </cell>
          <cell r="S4945"/>
          <cell r="T4945"/>
          <cell r="U4945"/>
        </row>
        <row r="4946">
          <cell r="I4946" t="str">
            <v>R&amp;M and Cleaning as % of Total Gross Profit</v>
          </cell>
          <cell r="O4946"/>
          <cell r="P4946" t="str">
            <v>321-7570M</v>
          </cell>
          <cell r="Q4946" t="str">
            <v>Admin &amp; Other</v>
          </cell>
          <cell r="R4946" t="str">
            <v>Admin &amp; OtherR&amp;M and Cleaning as % of Total Gross Profit</v>
          </cell>
          <cell r="S4946"/>
          <cell r="T4946"/>
          <cell r="U4946"/>
        </row>
        <row r="4947">
          <cell r="I4947" t="str">
            <v>R&amp;M and Cleaning as % of Total Gross Profit</v>
          </cell>
          <cell r="O4947"/>
          <cell r="P4947" t="str">
            <v>330-7570M</v>
          </cell>
          <cell r="Q4947" t="str">
            <v>Admin &amp; Other</v>
          </cell>
          <cell r="R4947" t="str">
            <v>Admin &amp; OtherR&amp;M and Cleaning as % of Total Gross Profit</v>
          </cell>
          <cell r="S4947"/>
          <cell r="T4947"/>
          <cell r="U4947"/>
        </row>
        <row r="4948">
          <cell r="I4948" t="str">
            <v>R&amp;M and Cleaning as % of Total Gross Profit</v>
          </cell>
          <cell r="O4948"/>
          <cell r="P4948" t="str">
            <v>360-7570M</v>
          </cell>
          <cell r="Q4948" t="str">
            <v>Admin &amp; Other</v>
          </cell>
          <cell r="R4948" t="str">
            <v>Admin &amp; OtherR&amp;M and Cleaning as % of Total Gross Profit</v>
          </cell>
          <cell r="S4948"/>
          <cell r="T4948"/>
          <cell r="U4948"/>
        </row>
        <row r="4949">
          <cell r="I4949" t="str">
            <v>R&amp;M and Cleaning as % of Total Gross Profit</v>
          </cell>
          <cell r="O4949"/>
          <cell r="P4949" t="str">
            <v>120-7570M</v>
          </cell>
          <cell r="Q4949" t="str">
            <v>Admin &amp; Other</v>
          </cell>
          <cell r="R4949" t="str">
            <v>Admin &amp; OtherR&amp;M and Cleaning as % of Total Gross Profit</v>
          </cell>
          <cell r="S4949"/>
          <cell r="T4949"/>
          <cell r="U4949"/>
        </row>
        <row r="4950">
          <cell r="I4950" t="str">
            <v>R&amp;M and Cleaning as % of Total Gross Profit</v>
          </cell>
          <cell r="O4950"/>
          <cell r="P4950" t="str">
            <v>121-7570M</v>
          </cell>
          <cell r="Q4950" t="str">
            <v>Admin &amp; Other</v>
          </cell>
          <cell r="R4950" t="str">
            <v>Admin &amp; OtherR&amp;M and Cleaning as % of Total Gross Profit</v>
          </cell>
          <cell r="S4950"/>
          <cell r="T4950"/>
          <cell r="U4950"/>
        </row>
        <row r="4951">
          <cell r="I4951" t="str">
            <v>R&amp;M and Cleaning as % of Total Gross Profit</v>
          </cell>
          <cell r="O4951"/>
          <cell r="P4951" t="str">
            <v>160-7570M</v>
          </cell>
          <cell r="Q4951" t="str">
            <v>Admin &amp; Other</v>
          </cell>
          <cell r="R4951" t="str">
            <v>Admin &amp; OtherR&amp;M and Cleaning as % of Total Gross Profit</v>
          </cell>
          <cell r="S4951"/>
          <cell r="T4951"/>
          <cell r="U4951"/>
        </row>
        <row r="4952">
          <cell r="I4952" t="str">
            <v>R&amp;M and Cleaning as % of Total Gross Profit</v>
          </cell>
          <cell r="O4952"/>
          <cell r="P4952" t="str">
            <v>170-7570M</v>
          </cell>
          <cell r="Q4952" t="str">
            <v>Admin &amp; Other</v>
          </cell>
          <cell r="R4952" t="str">
            <v>Admin &amp; OtherR&amp;M and Cleaning as % of Total Gross Profit</v>
          </cell>
          <cell r="S4952"/>
          <cell r="T4952"/>
          <cell r="U4952"/>
        </row>
        <row r="4953">
          <cell r="I4953" t="str">
            <v>Other Expenses as % of Sales</v>
          </cell>
          <cell r="O4953"/>
          <cell r="P4953" t="str">
            <v>240-7570M</v>
          </cell>
          <cell r="Q4953" t="str">
            <v>Service</v>
          </cell>
          <cell r="R4953" t="str">
            <v>ServiceOther Expenses as % of Sales</v>
          </cell>
          <cell r="S4953"/>
          <cell r="T4953"/>
          <cell r="U4953"/>
        </row>
        <row r="4954">
          <cell r="I4954" t="str">
            <v>Other Expenses as % of Sales</v>
          </cell>
          <cell r="O4954"/>
          <cell r="P4954" t="str">
            <v>440-7570M</v>
          </cell>
          <cell r="Q4954" t="str">
            <v>Service</v>
          </cell>
          <cell r="R4954" t="str">
            <v>ServiceOther Expenses as % of Sales</v>
          </cell>
          <cell r="S4954"/>
          <cell r="T4954"/>
          <cell r="U4954"/>
        </row>
        <row r="4955">
          <cell r="I4955" t="str">
            <v>Other Expenses as % of Sales</v>
          </cell>
          <cell r="O4955"/>
          <cell r="P4955" t="str">
            <v>340-7570M</v>
          </cell>
          <cell r="Q4955" t="str">
            <v>Service</v>
          </cell>
          <cell r="R4955" t="str">
            <v>ServiceOther Expenses as % of Sales</v>
          </cell>
          <cell r="S4955"/>
          <cell r="T4955"/>
          <cell r="U4955"/>
        </row>
        <row r="4956">
          <cell r="I4956" t="str">
            <v>Other Expenses as % of Sales</v>
          </cell>
          <cell r="O4956"/>
          <cell r="P4956" t="str">
            <v>147-7570M</v>
          </cell>
          <cell r="Q4956" t="str">
            <v>Service</v>
          </cell>
          <cell r="R4956" t="str">
            <v>ServiceOther Expenses as % of Sales</v>
          </cell>
          <cell r="S4956"/>
          <cell r="T4956"/>
          <cell r="U4956"/>
        </row>
        <row r="4957">
          <cell r="I4957" t="str">
            <v>R&amp;M and Cleaning as % of Total Gross Profit</v>
          </cell>
          <cell r="O4957"/>
          <cell r="P4957" t="str">
            <v>132-7570M</v>
          </cell>
          <cell r="Q4957" t="str">
            <v>LEX Admin &amp; Other</v>
          </cell>
          <cell r="R4957" t="str">
            <v>LEX Admin &amp; OtherR&amp;M and Cleaning as % of Total Gross Profit</v>
          </cell>
          <cell r="S4957"/>
          <cell r="T4957"/>
          <cell r="U4957"/>
        </row>
        <row r="4958">
          <cell r="I4958" t="str">
            <v>R&amp;M and Cleaning as % of Total Gross Profit</v>
          </cell>
          <cell r="O4958"/>
          <cell r="P4958" t="str">
            <v>130-7570M</v>
          </cell>
          <cell r="Q4958" t="str">
            <v>Admin &amp; Other</v>
          </cell>
          <cell r="R4958" t="str">
            <v>Admin &amp; OtherR&amp;M and Cleaning as % of Total Gross Profit</v>
          </cell>
          <cell r="S4958"/>
          <cell r="T4958"/>
          <cell r="U4958"/>
        </row>
        <row r="4959">
          <cell r="I4959" t="str">
            <v>R&amp;M and Cleaning as % of Total Gross Profit</v>
          </cell>
          <cell r="O4959"/>
          <cell r="P4959" t="str">
            <v>112-7570M</v>
          </cell>
          <cell r="Q4959" t="str">
            <v>LEX Admin &amp; Other</v>
          </cell>
          <cell r="R4959" t="str">
            <v>LEX Admin &amp; OtherR&amp;M and Cleaning as % of Total Gross Profit</v>
          </cell>
          <cell r="S4959"/>
          <cell r="T4959"/>
          <cell r="U4959"/>
        </row>
        <row r="4960">
          <cell r="I4960" t="str">
            <v>R&amp;M and Cleaning as % of Total Gross Profit</v>
          </cell>
          <cell r="O4960"/>
          <cell r="P4960" t="str">
            <v>100-7570M</v>
          </cell>
          <cell r="Q4960" t="str">
            <v>Admin &amp; Other</v>
          </cell>
          <cell r="R4960" t="str">
            <v>Admin &amp; OtherR&amp;M and Cleaning as % of Total Gross Profit</v>
          </cell>
          <cell r="S4960"/>
          <cell r="T4960"/>
          <cell r="U4960"/>
        </row>
        <row r="4961">
          <cell r="I4961" t="str">
            <v>R&amp;M and Cleaning as % of Total Gross Profit</v>
          </cell>
          <cell r="O4961"/>
          <cell r="P4961" t="str">
            <v>110-7570M</v>
          </cell>
          <cell r="Q4961" t="str">
            <v>Admin &amp; Other</v>
          </cell>
          <cell r="R4961" t="str">
            <v>Admin &amp; OtherR&amp;M and Cleaning as % of Total Gross Profit</v>
          </cell>
          <cell r="S4961"/>
          <cell r="T4961"/>
          <cell r="U4961"/>
        </row>
        <row r="4962">
          <cell r="I4962" t="str">
            <v>Other Expenses as % of Sales</v>
          </cell>
          <cell r="O4962"/>
          <cell r="P4962" t="str">
            <v>140-7570M</v>
          </cell>
          <cell r="Q4962" t="str">
            <v>Service</v>
          </cell>
          <cell r="R4962" t="str">
            <v>ServiceOther Expenses as % of Sales</v>
          </cell>
          <cell r="S4962"/>
          <cell r="T4962"/>
          <cell r="U4962"/>
        </row>
        <row r="4963">
          <cell r="I4963" t="str">
            <v>Other Expenses as % of Sales</v>
          </cell>
          <cell r="O4963"/>
          <cell r="P4963" t="str">
            <v>142-7570M</v>
          </cell>
          <cell r="Q4963" t="str">
            <v>Lex Service</v>
          </cell>
          <cell r="R4963" t="str">
            <v>Lex ServiceOther Expenses as % of Sales</v>
          </cell>
          <cell r="S4963"/>
          <cell r="T4963"/>
          <cell r="U4963"/>
        </row>
        <row r="4964">
          <cell r="I4964" t="str">
            <v>Other Expenses as % of Sales</v>
          </cell>
          <cell r="O4964"/>
          <cell r="P4964" t="str">
            <v>440-7570R</v>
          </cell>
          <cell r="Q4964" t="str">
            <v>Service</v>
          </cell>
          <cell r="R4964" t="str">
            <v>ServiceOther Expenses as % of Sales</v>
          </cell>
          <cell r="S4964"/>
          <cell r="T4964"/>
          <cell r="U4964"/>
        </row>
        <row r="4965">
          <cell r="I4965" t="str">
            <v>Other Overheads as % of Total Gross Profit</v>
          </cell>
          <cell r="O4965"/>
          <cell r="P4965" t="str">
            <v>430-7570R</v>
          </cell>
          <cell r="Q4965" t="str">
            <v>Admin &amp; Other</v>
          </cell>
          <cell r="R4965" t="str">
            <v>Admin &amp; OtherOther Overheads as % of Total Gross Profit</v>
          </cell>
          <cell r="S4965"/>
          <cell r="T4965"/>
          <cell r="U4965"/>
        </row>
        <row r="4966">
          <cell r="I4966" t="str">
            <v>Other Expenses as % of Sales</v>
          </cell>
          <cell r="O4966"/>
          <cell r="P4966" t="str">
            <v>340-7570R</v>
          </cell>
          <cell r="Q4966" t="str">
            <v>Service</v>
          </cell>
          <cell r="R4966" t="str">
            <v>ServiceOther Expenses as % of Sales</v>
          </cell>
          <cell r="S4966"/>
          <cell r="T4966"/>
          <cell r="U4966"/>
        </row>
        <row r="4967">
          <cell r="I4967" t="str">
            <v>Other Expenses as % of Sales</v>
          </cell>
          <cell r="O4967"/>
          <cell r="P4967" t="str">
            <v>240-7570R</v>
          </cell>
          <cell r="Q4967" t="str">
            <v>Service</v>
          </cell>
          <cell r="R4967" t="str">
            <v>ServiceOther Expenses as % of Sales</v>
          </cell>
          <cell r="S4967"/>
          <cell r="T4967"/>
          <cell r="U4967"/>
        </row>
        <row r="4968">
          <cell r="I4968" t="str">
            <v>Other Expenses as % of Sales</v>
          </cell>
          <cell r="O4968"/>
          <cell r="P4968" t="str">
            <v>935-7570R</v>
          </cell>
          <cell r="Q4968" t="str">
            <v>Bridgestone</v>
          </cell>
          <cell r="R4968" t="str">
            <v>BridgestoneOther Expenses as % of Sales</v>
          </cell>
          <cell r="S4968"/>
          <cell r="T4968"/>
          <cell r="U4968"/>
        </row>
        <row r="4969">
          <cell r="I4969" t="str">
            <v>Other Overheads as % of Total Gross Profit</v>
          </cell>
          <cell r="O4969"/>
          <cell r="P4969" t="str">
            <v>120-7570R</v>
          </cell>
          <cell r="Q4969" t="str">
            <v>Admin &amp; Other</v>
          </cell>
          <cell r="R4969" t="str">
            <v>Admin &amp; OtherOther Overheads as % of Total Gross Profit</v>
          </cell>
          <cell r="S4969"/>
          <cell r="T4969"/>
          <cell r="U4969"/>
        </row>
        <row r="4970">
          <cell r="I4970" t="str">
            <v>Other Overheads as % of Total Gross Profit</v>
          </cell>
          <cell r="O4970"/>
          <cell r="P4970" t="str">
            <v>210-7570R</v>
          </cell>
          <cell r="Q4970" t="str">
            <v>Admin &amp; Other</v>
          </cell>
          <cell r="R4970" t="str">
            <v>Admin &amp; OtherOther Overheads as % of Total Gross Profit</v>
          </cell>
          <cell r="S4970"/>
          <cell r="T4970"/>
          <cell r="U4970"/>
        </row>
        <row r="4971">
          <cell r="I4971" t="str">
            <v>Other Overheads as % of Total Gross Profit</v>
          </cell>
          <cell r="O4971"/>
          <cell r="P4971" t="str">
            <v>230-7570R</v>
          </cell>
          <cell r="Q4971" t="str">
            <v>Admin &amp; Other</v>
          </cell>
          <cell r="R4971" t="str">
            <v>Admin &amp; OtherOther Overheads as % of Total Gross Profit</v>
          </cell>
          <cell r="S4971"/>
          <cell r="T4971"/>
          <cell r="U4971"/>
        </row>
        <row r="4972">
          <cell r="I4972" t="str">
            <v>Other Overheads as % of Total Gross Profit</v>
          </cell>
          <cell r="O4972"/>
          <cell r="P4972" t="str">
            <v>220-7570R</v>
          </cell>
          <cell r="Q4972" t="str">
            <v>Admin &amp; Other</v>
          </cell>
          <cell r="R4972" t="str">
            <v>Admin &amp; OtherOther Overheads as % of Total Gross Profit</v>
          </cell>
          <cell r="S4972"/>
          <cell r="T4972"/>
          <cell r="U4972"/>
        </row>
        <row r="4973">
          <cell r="I4973" t="str">
            <v>Other Overheads as % of Total Gross Profit</v>
          </cell>
          <cell r="O4973"/>
          <cell r="P4973" t="str">
            <v>190-7570R</v>
          </cell>
          <cell r="Q4973" t="str">
            <v>Admin &amp; Other</v>
          </cell>
          <cell r="R4973" t="str">
            <v>Admin &amp; OtherOther Overheads as % of Total Gross Profit</v>
          </cell>
          <cell r="S4973"/>
          <cell r="T4973"/>
          <cell r="U4973"/>
        </row>
        <row r="4974">
          <cell r="I4974" t="str">
            <v>Other Overheads as % of Total Gross Profit</v>
          </cell>
          <cell r="O4974"/>
          <cell r="P4974" t="str">
            <v>122-7570R</v>
          </cell>
          <cell r="Q4974" t="str">
            <v>LEX Admin &amp; Other</v>
          </cell>
          <cell r="R4974" t="str">
            <v>LEX Admin &amp; OtherOther Overheads as % of Total Gross Profit</v>
          </cell>
          <cell r="S4974"/>
          <cell r="T4974"/>
          <cell r="U4974"/>
        </row>
        <row r="4975">
          <cell r="I4975" t="str">
            <v>Other Overheads as % of Total Gross Profit</v>
          </cell>
          <cell r="O4975"/>
          <cell r="P4975" t="str">
            <v>162-7570R</v>
          </cell>
          <cell r="Q4975" t="str">
            <v>LEX Admin &amp; Other</v>
          </cell>
          <cell r="R4975" t="str">
            <v>LEX Admin &amp; OtherOther Overheads as % of Total Gross Profit</v>
          </cell>
          <cell r="S4975"/>
          <cell r="T4975"/>
          <cell r="U4975"/>
        </row>
        <row r="4976">
          <cell r="I4976" t="str">
            <v>Other Overheads as % of Total Gross Profit</v>
          </cell>
          <cell r="O4976"/>
          <cell r="P4976" t="str">
            <v>330-7570R</v>
          </cell>
          <cell r="Q4976" t="str">
            <v>Admin &amp; Other</v>
          </cell>
          <cell r="R4976" t="str">
            <v>Admin &amp; OtherOther Overheads as % of Total Gross Profit</v>
          </cell>
          <cell r="S4976"/>
          <cell r="T4976"/>
          <cell r="U4976"/>
        </row>
        <row r="4977">
          <cell r="I4977" t="str">
            <v>Other Overheads as % of Total Gross Profit</v>
          </cell>
          <cell r="O4977"/>
          <cell r="P4977" t="str">
            <v>121-7570R</v>
          </cell>
          <cell r="Q4977" t="str">
            <v>Admin &amp; Other</v>
          </cell>
          <cell r="R4977" t="str">
            <v>Admin &amp; OtherOther Overheads as % of Total Gross Profit</v>
          </cell>
          <cell r="S4977"/>
          <cell r="T4977"/>
          <cell r="U4977"/>
        </row>
        <row r="4978">
          <cell r="I4978" t="str">
            <v>Other Overheads as % of Total Gross Profit</v>
          </cell>
          <cell r="O4978"/>
          <cell r="P4978" t="str">
            <v>160-7570R</v>
          </cell>
          <cell r="Q4978" t="str">
            <v>Admin &amp; Other</v>
          </cell>
          <cell r="R4978" t="str">
            <v>Admin &amp; OtherOther Overheads as % of Total Gross Profit</v>
          </cell>
          <cell r="S4978"/>
          <cell r="T4978"/>
          <cell r="U4978"/>
        </row>
        <row r="4979">
          <cell r="I4979" t="str">
            <v>Other Overheads as % of Total Gross Profit</v>
          </cell>
          <cell r="O4979"/>
          <cell r="P4979" t="str">
            <v>200-7570R</v>
          </cell>
          <cell r="Q4979" t="str">
            <v>Admin &amp; Other</v>
          </cell>
          <cell r="R4979" t="str">
            <v>Admin &amp; OtherOther Overheads as % of Total Gross Profit</v>
          </cell>
          <cell r="S4979"/>
          <cell r="T4979"/>
          <cell r="U4979"/>
        </row>
        <row r="4980">
          <cell r="I4980" t="str">
            <v>Other Overheads as % of Total Gross Profit</v>
          </cell>
          <cell r="O4980"/>
          <cell r="P4980" t="str">
            <v>221-7570R</v>
          </cell>
          <cell r="Q4980" t="str">
            <v>Admin &amp; Other</v>
          </cell>
          <cell r="R4980" t="str">
            <v>Admin &amp; OtherOther Overheads as % of Total Gross Profit</v>
          </cell>
          <cell r="S4980"/>
          <cell r="T4980"/>
          <cell r="U4980"/>
        </row>
        <row r="4981">
          <cell r="I4981" t="str">
            <v>Other Overheads as % of Total Gross Profit</v>
          </cell>
          <cell r="O4981"/>
          <cell r="P4981" t="str">
            <v>260-7570R</v>
          </cell>
          <cell r="Q4981" t="str">
            <v>Admin &amp; Other</v>
          </cell>
          <cell r="R4981" t="str">
            <v>Admin &amp; OtherOther Overheads as % of Total Gross Profit</v>
          </cell>
          <cell r="S4981"/>
          <cell r="T4981"/>
          <cell r="U4981"/>
        </row>
        <row r="4982">
          <cell r="I4982" t="str">
            <v>Other Overheads as % of Total Gross Profit</v>
          </cell>
          <cell r="O4982"/>
          <cell r="P4982" t="str">
            <v>400-7570R</v>
          </cell>
          <cell r="Q4982" t="str">
            <v>Admin &amp; Other</v>
          </cell>
          <cell r="R4982" t="str">
            <v>Admin &amp; OtherOther Overheads as % of Total Gross Profit</v>
          </cell>
          <cell r="S4982"/>
          <cell r="T4982"/>
          <cell r="U4982"/>
        </row>
        <row r="4983">
          <cell r="I4983" t="str">
            <v>Other Overheads as % of Total Gross Profit</v>
          </cell>
          <cell r="O4983"/>
          <cell r="P4983" t="str">
            <v>410-7570R</v>
          </cell>
          <cell r="Q4983" t="str">
            <v>Admin &amp; Other</v>
          </cell>
          <cell r="R4983" t="str">
            <v>Admin &amp; OtherOther Overheads as % of Total Gross Profit</v>
          </cell>
          <cell r="S4983"/>
          <cell r="T4983"/>
          <cell r="U4983"/>
        </row>
        <row r="4984">
          <cell r="I4984" t="str">
            <v>Other Overheads as % of Total Gross Profit</v>
          </cell>
          <cell r="O4984"/>
          <cell r="P4984" t="str">
            <v>420-7570R</v>
          </cell>
          <cell r="Q4984" t="str">
            <v>Admin &amp; Other</v>
          </cell>
          <cell r="R4984" t="str">
            <v>Admin &amp; OtherOther Overheads as % of Total Gross Profit</v>
          </cell>
          <cell r="S4984"/>
          <cell r="T4984"/>
          <cell r="U4984"/>
        </row>
        <row r="4985">
          <cell r="I4985" t="str">
            <v>Other Overheads as % of Total Gross Profit</v>
          </cell>
          <cell r="O4985"/>
          <cell r="P4985" t="str">
            <v>421-7570R</v>
          </cell>
          <cell r="Q4985" t="str">
            <v>Admin &amp; Other</v>
          </cell>
          <cell r="R4985" t="str">
            <v>Admin &amp; OtherOther Overheads as % of Total Gross Profit</v>
          </cell>
          <cell r="S4985"/>
          <cell r="T4985"/>
          <cell r="U4985"/>
        </row>
        <row r="4986">
          <cell r="I4986" t="str">
            <v>Other Overheads as % of Total Gross Profit</v>
          </cell>
          <cell r="O4986"/>
          <cell r="P4986" t="str">
            <v>460-7570R</v>
          </cell>
          <cell r="Q4986" t="str">
            <v>Admin &amp; Other</v>
          </cell>
          <cell r="R4986" t="str">
            <v>Admin &amp; OtherOther Overheads as % of Total Gross Profit</v>
          </cell>
          <cell r="S4986"/>
          <cell r="T4986"/>
          <cell r="U4986"/>
        </row>
        <row r="4987">
          <cell r="I4987" t="str">
            <v>Other Overheads as % of Total Gross Profit</v>
          </cell>
          <cell r="O4987"/>
          <cell r="P4987" t="str">
            <v>300-7570R</v>
          </cell>
          <cell r="Q4987" t="str">
            <v>Admin &amp; Other</v>
          </cell>
          <cell r="R4987" t="str">
            <v>Admin &amp; OtherOther Overheads as % of Total Gross Profit</v>
          </cell>
          <cell r="S4987"/>
          <cell r="T4987"/>
          <cell r="U4987"/>
        </row>
        <row r="4988">
          <cell r="I4988" t="str">
            <v>Other Overheads as % of Total Gross Profit</v>
          </cell>
          <cell r="O4988"/>
          <cell r="P4988" t="str">
            <v>310-7570R</v>
          </cell>
          <cell r="Q4988" t="str">
            <v>Admin &amp; Other</v>
          </cell>
          <cell r="R4988" t="str">
            <v>Admin &amp; OtherOther Overheads as % of Total Gross Profit</v>
          </cell>
          <cell r="S4988"/>
          <cell r="T4988"/>
          <cell r="U4988"/>
        </row>
        <row r="4989">
          <cell r="I4989" t="str">
            <v>Other Overheads as % of Total Gross Profit</v>
          </cell>
          <cell r="O4989"/>
          <cell r="P4989" t="str">
            <v>321-7570R</v>
          </cell>
          <cell r="Q4989" t="str">
            <v>Admin &amp; Other</v>
          </cell>
          <cell r="R4989" t="str">
            <v>Admin &amp; OtherOther Overheads as % of Total Gross Profit</v>
          </cell>
          <cell r="S4989"/>
          <cell r="T4989"/>
          <cell r="U4989"/>
        </row>
        <row r="4990">
          <cell r="I4990" t="str">
            <v>Other Expenses as % of Sales</v>
          </cell>
          <cell r="O4990"/>
          <cell r="P4990" t="str">
            <v>936-7570R</v>
          </cell>
          <cell r="Q4990" t="str">
            <v>Bridgestone</v>
          </cell>
          <cell r="R4990" t="str">
            <v>BridgestoneOther Expenses as % of Sales</v>
          </cell>
          <cell r="S4990"/>
          <cell r="T4990"/>
          <cell r="U4990"/>
        </row>
        <row r="4991">
          <cell r="I4991" t="str">
            <v>Other Expenses as % of Sales</v>
          </cell>
          <cell r="O4991"/>
          <cell r="P4991" t="str">
            <v>147-7570R</v>
          </cell>
          <cell r="Q4991" t="str">
            <v>Service</v>
          </cell>
          <cell r="R4991" t="str">
            <v>ServiceOther Expenses as % of Sales</v>
          </cell>
          <cell r="S4991"/>
          <cell r="T4991"/>
          <cell r="U4991"/>
        </row>
        <row r="4992">
          <cell r="I4992" t="str">
            <v>R&amp;M and Cleaning as % of Total Gross Profit</v>
          </cell>
          <cell r="O4992"/>
          <cell r="P4992" t="str">
            <v>132-7570R</v>
          </cell>
          <cell r="Q4992" t="str">
            <v>LEX Admin &amp; Other</v>
          </cell>
          <cell r="R4992" t="str">
            <v>LEX Admin &amp; OtherR&amp;M and Cleaning as % of Total Gross Profit</v>
          </cell>
          <cell r="S4992"/>
          <cell r="T4992"/>
          <cell r="U4992"/>
        </row>
        <row r="4993">
          <cell r="I4993" t="str">
            <v>Other Overheads as % of Total Gross Profit</v>
          </cell>
          <cell r="O4993"/>
          <cell r="P4993" t="str">
            <v>130-7570R</v>
          </cell>
          <cell r="Q4993" t="str">
            <v>Admin &amp; Other</v>
          </cell>
          <cell r="R4993" t="str">
            <v>Admin &amp; OtherOther Overheads as % of Total Gross Profit</v>
          </cell>
          <cell r="S4993"/>
          <cell r="T4993"/>
          <cell r="U4993"/>
        </row>
        <row r="4994">
          <cell r="I4994" t="str">
            <v>Other Overheads as % of Total Gross Profit</v>
          </cell>
          <cell r="O4994"/>
          <cell r="P4994" t="str">
            <v>112-7570R</v>
          </cell>
          <cell r="Q4994" t="str">
            <v>LEX Admin &amp; Other</v>
          </cell>
          <cell r="R4994" t="str">
            <v>LEX Admin &amp; OtherOther Overheads as % of Total Gross Profit</v>
          </cell>
          <cell r="S4994"/>
          <cell r="T4994"/>
          <cell r="U4994"/>
        </row>
        <row r="4995">
          <cell r="I4995" t="str">
            <v>Other Overheads as % of Total Gross Profit</v>
          </cell>
          <cell r="O4995"/>
          <cell r="P4995" t="str">
            <v>110-7570R</v>
          </cell>
          <cell r="Q4995" t="str">
            <v>Admin &amp; Other</v>
          </cell>
          <cell r="R4995" t="str">
            <v>Admin &amp; OtherOther Overheads as % of Total Gross Profit</v>
          </cell>
          <cell r="S4995"/>
          <cell r="T4995"/>
          <cell r="U4995"/>
        </row>
        <row r="4996">
          <cell r="I4996" t="str">
            <v>Other Overheads as % of Total Gross Profit</v>
          </cell>
          <cell r="O4996"/>
          <cell r="P4996" t="str">
            <v>100-7570R</v>
          </cell>
          <cell r="Q4996" t="str">
            <v>Admin &amp; Other</v>
          </cell>
          <cell r="R4996" t="str">
            <v>Admin &amp; OtherOther Overheads as % of Total Gross Profit</v>
          </cell>
          <cell r="S4996"/>
          <cell r="T4996"/>
          <cell r="U4996"/>
        </row>
        <row r="4997">
          <cell r="I4997" t="str">
            <v>Other Expenses as % of Sales</v>
          </cell>
          <cell r="O4997"/>
          <cell r="P4997" t="str">
            <v>140-7570R</v>
          </cell>
          <cell r="Q4997" t="str">
            <v>Service</v>
          </cell>
          <cell r="R4997" t="str">
            <v>ServiceOther Expenses as % of Sales</v>
          </cell>
          <cell r="S4997"/>
          <cell r="T4997"/>
          <cell r="U4997"/>
        </row>
        <row r="4998">
          <cell r="I4998" t="str">
            <v>Other Expenses as % of Sales</v>
          </cell>
          <cell r="O4998"/>
          <cell r="P4998" t="str">
            <v>142-7570R</v>
          </cell>
          <cell r="Q4998" t="str">
            <v>Lex Service</v>
          </cell>
          <cell r="R4998" t="str">
            <v>Lex ServiceOther Expenses as % of Sales</v>
          </cell>
          <cell r="S4998"/>
          <cell r="T4998"/>
          <cell r="U4998"/>
        </row>
        <row r="4999">
          <cell r="I4999" t="str">
            <v>Other Overheads as % of Total Gross Profit</v>
          </cell>
          <cell r="O4999"/>
          <cell r="P4999" t="str">
            <v>190-7332</v>
          </cell>
          <cell r="Q4999" t="str">
            <v>Admin &amp; Other</v>
          </cell>
          <cell r="R4999" t="str">
            <v>Admin &amp; OtherOther Overheads as % of Total Gross Profit</v>
          </cell>
          <cell r="S4999"/>
        </row>
        <row r="5000">
          <cell r="I5000" t="str">
            <v>Ex NV demonstrators gross profit p.u.</v>
          </cell>
          <cell r="O5000"/>
          <cell r="P5000" t="str">
            <v>110-4020R</v>
          </cell>
          <cell r="Q5000" t="str">
            <v>Used Vehicle</v>
          </cell>
          <cell r="R5000" t="str">
            <v>Used VehicleEx NV demonstrators gross profit p.u.</v>
          </cell>
        </row>
        <row r="5001">
          <cell r="I5001" t="str">
            <v>Other Overheads as % of Total Gross Profit</v>
          </cell>
          <cell r="O5001"/>
          <cell r="P5001" t="str">
            <v>190-7570</v>
          </cell>
          <cell r="Q5001" t="str">
            <v>Admin &amp; Other</v>
          </cell>
          <cell r="R5001" t="str">
            <v>Admin &amp; OtherOther Overheads as % of Total Gross Profit</v>
          </cell>
        </row>
      </sheetData>
      <sheetData sheetId="9"/>
      <sheetData sheetId="10"/>
      <sheetData sheetId="11">
        <row r="9">
          <cell r="B9">
            <v>0</v>
          </cell>
        </row>
      </sheetData>
      <sheetData sheetId="12">
        <row r="6">
          <cell r="B6">
            <v>51</v>
          </cell>
        </row>
      </sheetData>
      <sheetData sheetId="13">
        <row r="6">
          <cell r="B6">
            <v>36</v>
          </cell>
        </row>
      </sheetData>
      <sheetData sheetId="14">
        <row r="18">
          <cell r="B18">
            <v>1834.6412096774186</v>
          </cell>
        </row>
      </sheetData>
      <sheetData sheetId="15">
        <row r="6">
          <cell r="B6">
            <v>14</v>
          </cell>
        </row>
      </sheetData>
      <sheetData sheetId="16">
        <row r="6">
          <cell r="B6">
            <v>6</v>
          </cell>
        </row>
      </sheetData>
      <sheetData sheetId="17">
        <row r="17">
          <cell r="B17">
            <v>257.2810426540284</v>
          </cell>
        </row>
      </sheetData>
      <sheetData sheetId="18">
        <row r="11">
          <cell r="B11">
            <v>0</v>
          </cell>
        </row>
      </sheetData>
      <sheetData sheetId="19">
        <row r="11">
          <cell r="B11">
            <v>0</v>
          </cell>
        </row>
      </sheetData>
      <sheetData sheetId="20"/>
      <sheetData sheetId="21">
        <row r="13">
          <cell r="B13">
            <v>780498.1</v>
          </cell>
        </row>
      </sheetData>
      <sheetData sheetId="22">
        <row r="13">
          <cell r="B13">
            <v>424470.97</v>
          </cell>
        </row>
      </sheetData>
      <sheetData sheetId="23">
        <row r="13">
          <cell r="B13">
            <v>154177.17000000001</v>
          </cell>
        </row>
      </sheetData>
      <sheetData sheetId="24">
        <row r="13">
          <cell r="B13">
            <v>256932.01</v>
          </cell>
        </row>
      </sheetData>
      <sheetData sheetId="25"/>
      <sheetData sheetId="26">
        <row r="9">
          <cell r="B9">
            <v>261383.41000000003</v>
          </cell>
        </row>
      </sheetData>
      <sheetData sheetId="27"/>
      <sheetData sheetId="28">
        <row r="9">
          <cell r="B9">
            <v>131936.49</v>
          </cell>
        </row>
      </sheetData>
      <sheetData sheetId="29">
        <row r="9">
          <cell r="B9">
            <v>83108.87</v>
          </cell>
        </row>
      </sheetData>
      <sheetData sheetId="30">
        <row r="9">
          <cell r="B9">
            <v>125870.77</v>
          </cell>
        </row>
      </sheetData>
      <sheetData sheetId="31">
        <row r="6">
          <cell r="B6">
            <v>551693.85999999929</v>
          </cell>
        </row>
      </sheetData>
      <sheetData sheetId="32"/>
      <sheetData sheetId="33">
        <row r="6">
          <cell r="B6">
            <v>27</v>
          </cell>
        </row>
      </sheetData>
      <sheetData sheetId="34">
        <row r="7">
          <cell r="B7">
            <v>11</v>
          </cell>
        </row>
      </sheetData>
      <sheetData sheetId="35">
        <row r="12">
          <cell r="B12">
            <v>0</v>
          </cell>
        </row>
      </sheetData>
      <sheetData sheetId="36">
        <row r="13">
          <cell r="B13">
            <v>34512.33</v>
          </cell>
        </row>
      </sheetData>
      <sheetData sheetId="37">
        <row r="9">
          <cell r="B9">
            <v>70588.42</v>
          </cell>
        </row>
      </sheetData>
      <sheetData sheetId="38">
        <row r="8">
          <cell r="B8">
            <v>0.44963313730827981</v>
          </cell>
        </row>
      </sheetData>
      <sheetData sheetId="39"/>
      <sheetData sheetId="40">
        <row r="13">
          <cell r="B13">
            <v>131102.97999999998</v>
          </cell>
        </row>
      </sheetData>
      <sheetData sheetId="41">
        <row r="13">
          <cell r="B13">
            <v>70718.94</v>
          </cell>
        </row>
      </sheetData>
      <sheetData sheetId="42">
        <row r="6">
          <cell r="B6">
            <v>206020.68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D28" sqref="D28"/>
    </sheetView>
    <sheetView workbookViewId="1"/>
    <sheetView workbookViewId="2"/>
  </sheetViews>
  <sheetFormatPr defaultRowHeight="15" x14ac:dyDescent="0.25"/>
  <cols>
    <col min="1" max="1" width="28.5703125" bestFit="1" customWidth="1"/>
  </cols>
  <sheetData>
    <row r="1" spans="1:2" x14ac:dyDescent="0.25">
      <c r="A1" s="1" t="s">
        <v>0</v>
      </c>
    </row>
    <row r="3" spans="1:2" x14ac:dyDescent="0.25">
      <c r="A3" s="2" t="s">
        <v>1</v>
      </c>
    </row>
    <row r="4" spans="1:2" x14ac:dyDescent="0.25">
      <c r="B4" t="s">
        <v>8</v>
      </c>
    </row>
    <row r="5" spans="1:2" x14ac:dyDescent="0.25">
      <c r="B5" t="s">
        <v>2</v>
      </c>
    </row>
    <row r="7" spans="1:2" x14ac:dyDescent="0.25">
      <c r="A7" s="2"/>
    </row>
    <row r="8" spans="1:2" x14ac:dyDescent="0.25">
      <c r="A8" t="s">
        <v>3</v>
      </c>
    </row>
    <row r="9" spans="1:2" x14ac:dyDescent="0.25">
      <c r="A9" t="s">
        <v>4</v>
      </c>
    </row>
    <row r="10" spans="1:2" x14ac:dyDescent="0.25">
      <c r="A10" t="s">
        <v>5</v>
      </c>
    </row>
    <row r="11" spans="1:2" x14ac:dyDescent="0.25">
      <c r="A11" s="2" t="s">
        <v>6</v>
      </c>
    </row>
    <row r="13" spans="1:2" x14ac:dyDescent="0.25">
      <c r="A13" s="3" t="s">
        <v>7</v>
      </c>
    </row>
    <row r="14" spans="1:2" x14ac:dyDescent="0.25">
      <c r="A14" s="4">
        <v>45413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DF88-F4B3-43BA-992D-72717EB66AA8}">
  <dimension ref="A1:N25"/>
  <sheetViews>
    <sheetView workbookViewId="0">
      <selection activeCell="G32" sqref="G32"/>
    </sheetView>
    <sheetView workbookViewId="1"/>
    <sheetView workbookViewId="2"/>
  </sheetViews>
  <sheetFormatPr defaultRowHeight="15" x14ac:dyDescent="0.25"/>
  <cols>
    <col min="1" max="1" width="24" bestFit="1" customWidth="1"/>
    <col min="2" max="6" width="9.5703125" bestFit="1" customWidth="1"/>
    <col min="7" max="7" width="10.140625" bestFit="1" customWidth="1"/>
    <col min="8" max="12" width="9.5703125" bestFit="1" customWidth="1"/>
    <col min="13" max="14" width="10.140625" bestFit="1" customWidth="1"/>
  </cols>
  <sheetData>
    <row r="1" spans="1:14" ht="15.75" x14ac:dyDescent="0.25">
      <c r="A1" s="5" t="s">
        <v>9</v>
      </c>
      <c r="B1" s="6">
        <v>45383</v>
      </c>
      <c r="C1" s="6">
        <v>45413</v>
      </c>
      <c r="D1" s="6">
        <v>45444</v>
      </c>
      <c r="E1" s="6">
        <v>45474</v>
      </c>
      <c r="F1" s="6">
        <v>45505</v>
      </c>
      <c r="G1" s="6">
        <v>45536</v>
      </c>
      <c r="H1" s="6">
        <v>45566</v>
      </c>
      <c r="I1" s="6">
        <v>45597</v>
      </c>
      <c r="J1" s="6">
        <v>45627</v>
      </c>
      <c r="K1" s="6">
        <v>45658</v>
      </c>
      <c r="L1" s="6">
        <v>45689</v>
      </c>
      <c r="M1" s="6">
        <v>45717</v>
      </c>
      <c r="N1" s="6" t="s">
        <v>10</v>
      </c>
    </row>
    <row r="2" spans="1:14" x14ac:dyDescent="0.25">
      <c r="A2" s="7"/>
      <c r="B2" s="6" t="s">
        <v>11</v>
      </c>
      <c r="C2" s="6" t="s">
        <v>11</v>
      </c>
      <c r="D2" s="6" t="s">
        <v>11</v>
      </c>
      <c r="E2" s="6" t="s">
        <v>11</v>
      </c>
      <c r="F2" s="6" t="s">
        <v>11</v>
      </c>
      <c r="G2" s="6" t="s">
        <v>11</v>
      </c>
      <c r="H2" s="6" t="s">
        <v>11</v>
      </c>
      <c r="I2" s="6" t="s">
        <v>11</v>
      </c>
      <c r="J2" s="6" t="s">
        <v>11</v>
      </c>
      <c r="K2" s="6" t="s">
        <v>11</v>
      </c>
      <c r="L2" s="6" t="s">
        <v>11</v>
      </c>
      <c r="M2" s="6" t="s">
        <v>11</v>
      </c>
      <c r="N2" s="6"/>
    </row>
    <row r="4" spans="1:14" x14ac:dyDescent="0.25">
      <c r="A4" t="s">
        <v>12</v>
      </c>
      <c r="B4" s="8">
        <f>'[1]Overall '!Y$44</f>
        <v>185192.20058150971</v>
      </c>
      <c r="C4" s="8">
        <f>'[1]Overall '!Z$44</f>
        <v>185192.20058150971</v>
      </c>
      <c r="D4" s="8">
        <f>'[1]Overall '!AA$44</f>
        <v>249259.42058150971</v>
      </c>
      <c r="E4" s="8">
        <f>'[1]Overall '!AB$44</f>
        <v>185192.20058150971</v>
      </c>
      <c r="F4" s="8">
        <f>'[1]Overall '!AC$44</f>
        <v>185192.20058150971</v>
      </c>
      <c r="G4" s="8">
        <f>'[1]Overall '!AD$44</f>
        <v>249259.42058150971</v>
      </c>
      <c r="H4" s="8">
        <f>'[1]Overall '!AE$44</f>
        <v>185192.20058150971</v>
      </c>
      <c r="I4" s="8">
        <f>'[1]Overall '!AF$44</f>
        <v>185192.20058150971</v>
      </c>
      <c r="J4" s="8">
        <f>'[1]Overall '!AG$44</f>
        <v>249259.42058150971</v>
      </c>
      <c r="K4" s="8">
        <f>'[1]Overall '!AH$44</f>
        <v>167549.20058150971</v>
      </c>
      <c r="L4" s="8">
        <f>'[1]Overall '!AI$44</f>
        <v>167549.20058150971</v>
      </c>
      <c r="M4" s="8">
        <f>'[1]Overall '!AJ$44</f>
        <v>271086.21558150969</v>
      </c>
      <c r="N4" s="8">
        <f>SUM(B4:M4)</f>
        <v>2465116.0819781162</v>
      </c>
    </row>
    <row r="5" spans="1:14" x14ac:dyDescent="0.25">
      <c r="A5" t="s">
        <v>13</v>
      </c>
      <c r="B5" s="8">
        <f>'[1]Overall '!Y$45</f>
        <v>39062.231929228961</v>
      </c>
      <c r="C5" s="8">
        <f>'[1]Overall '!Z$45</f>
        <v>39062.231929228961</v>
      </c>
      <c r="D5" s="8">
        <f>'[1]Overall '!AA$45</f>
        <v>60417.971929228966</v>
      </c>
      <c r="E5" s="8">
        <f>'[1]Overall '!AB$45</f>
        <v>39062.231929228961</v>
      </c>
      <c r="F5" s="8">
        <f>'[1]Overall '!AC$45</f>
        <v>39062.231929228961</v>
      </c>
      <c r="G5" s="8">
        <f>'[1]Overall '!AD$45</f>
        <v>60417.971929228966</v>
      </c>
      <c r="H5" s="8">
        <f>'[1]Overall '!AE$45</f>
        <v>39062.231929228961</v>
      </c>
      <c r="I5" s="8">
        <f>'[1]Overall '!AF$45</f>
        <v>39062.231929228961</v>
      </c>
      <c r="J5" s="8">
        <f>'[1]Overall '!AG$45</f>
        <v>60417.971929228966</v>
      </c>
      <c r="K5" s="8">
        <f>'[1]Overall '!AH$45</f>
        <v>39062.231929228961</v>
      </c>
      <c r="L5" s="8">
        <f>'[1]Overall '!AI$45</f>
        <v>39062.231929228961</v>
      </c>
      <c r="M5" s="8">
        <f>'[1]Overall '!AJ$45</f>
        <v>60163.736929228966</v>
      </c>
      <c r="N5" s="8">
        <f t="shared" ref="N5:N14" si="0">SUM(B5:M5)</f>
        <v>553915.50815074774</v>
      </c>
    </row>
    <row r="6" spans="1:14" x14ac:dyDescent="0.25">
      <c r="A6" t="s">
        <v>14</v>
      </c>
      <c r="B6" s="8">
        <f>'[1]Overall '!Y$46</f>
        <v>23114.837553085861</v>
      </c>
      <c r="C6" s="8">
        <f>'[1]Overall '!Z$46</f>
        <v>23114.837553085861</v>
      </c>
      <c r="D6" s="8">
        <f>'[1]Overall '!AA$46</f>
        <v>58814.837553085868</v>
      </c>
      <c r="E6" s="8">
        <f>'[1]Overall '!AB$46</f>
        <v>23114.837553085861</v>
      </c>
      <c r="F6" s="8">
        <f>'[1]Overall '!AC$46</f>
        <v>23114.837553085861</v>
      </c>
      <c r="G6" s="8">
        <f>'[1]Overall '!AD$46</f>
        <v>58814.837553085868</v>
      </c>
      <c r="H6" s="8">
        <f>'[1]Overall '!AE$46</f>
        <v>23114.837553085861</v>
      </c>
      <c r="I6" s="8">
        <f>'[1]Overall '!AF$46</f>
        <v>23114.837553085861</v>
      </c>
      <c r="J6" s="8">
        <f>'[1]Overall '!AG$46</f>
        <v>58814.837553085868</v>
      </c>
      <c r="K6" s="8">
        <f>'[1]Overall '!AH$46</f>
        <v>21409.934324170201</v>
      </c>
      <c r="L6" s="8">
        <f>'[1]Overall '!AI$46</f>
        <v>21409.934324170201</v>
      </c>
      <c r="M6" s="8">
        <f>'[1]Overall '!AJ$46</f>
        <v>60947.192396459366</v>
      </c>
      <c r="N6" s="8">
        <f t="shared" si="0"/>
        <v>418900.59902257257</v>
      </c>
    </row>
    <row r="7" spans="1:14" x14ac:dyDescent="0.25">
      <c r="A7" t="s">
        <v>4</v>
      </c>
      <c r="B7" s="8">
        <f>'[1]Overall '!Y$47</f>
        <v>692.01260301354523</v>
      </c>
      <c r="C7" s="8">
        <f>'[1]Overall '!Z$47</f>
        <v>1469.9874894494187</v>
      </c>
      <c r="D7" s="8">
        <f>'[1]Overall '!AA$47</f>
        <v>21723.025159795608</v>
      </c>
      <c r="E7" s="8">
        <f>'[1]Overall '!AB$47</f>
        <v>1469.9874894494187</v>
      </c>
      <c r="F7" s="8">
        <f>'[1]Overall '!AC$47</f>
        <v>1340.3250083767725</v>
      </c>
      <c r="G7" s="8">
        <f>'[1]Overall '!AD$47</f>
        <v>22371.337565158836</v>
      </c>
      <c r="H7" s="8">
        <f>'[1]Overall '!AE$47</f>
        <v>1210.6625273041273</v>
      </c>
      <c r="I7" s="8">
        <f>'[1]Overall '!AF$47</f>
        <v>1081.0000462314829</v>
      </c>
      <c r="J7" s="8">
        <f>'[1]Overall '!AG$47</f>
        <v>22112.012603013547</v>
      </c>
      <c r="K7" s="8">
        <f>'[1]Overall '!AH$47</f>
        <v>692.01260301354523</v>
      </c>
      <c r="L7" s="8">
        <f>'[1]Overall '!AI$47</f>
        <v>432.68764086825286</v>
      </c>
      <c r="M7" s="8">
        <f>'[1]Overall '!AJ$47</f>
        <v>22246.000046231482</v>
      </c>
      <c r="N7" s="8">
        <f t="shared" si="0"/>
        <v>96841.050781906044</v>
      </c>
    </row>
    <row r="8" spans="1:14" x14ac:dyDescent="0.25">
      <c r="A8" t="s">
        <v>15</v>
      </c>
      <c r="B8" s="8">
        <f>'[1]Overall '!Y$48</f>
        <v>26960.958439412963</v>
      </c>
      <c r="C8" s="8">
        <f>'[1]Overall '!Z$48</f>
        <v>35797.689373107954</v>
      </c>
      <c r="D8" s="8">
        <f>'[1]Overall '!AA$48</f>
        <v>22542.592972565464</v>
      </c>
      <c r="E8" s="8">
        <f>'[1]Overall '!AB$48</f>
        <v>35797.689373107954</v>
      </c>
      <c r="F8" s="8">
        <f>'[1]Overall '!AC$48</f>
        <v>34324.9008841588</v>
      </c>
      <c r="G8" s="8">
        <f>'[1]Overall '!AD$48</f>
        <v>29906.535417311294</v>
      </c>
      <c r="H8" s="8">
        <f>'[1]Overall '!AE$48</f>
        <v>32852.112395209617</v>
      </c>
      <c r="I8" s="8">
        <f>'[1]Overall '!AF$48</f>
        <v>31379.323906260477</v>
      </c>
      <c r="J8" s="8">
        <f>'[1]Overall '!AG$48</f>
        <v>26960.958439412963</v>
      </c>
      <c r="K8" s="8">
        <f>'[1]Overall '!AH$48</f>
        <v>26960.958439412963</v>
      </c>
      <c r="L8" s="8">
        <f>'[1]Overall '!AI$48</f>
        <v>24015.381461514633</v>
      </c>
      <c r="M8" s="8">
        <f>'[1]Overall '!AJ$48</f>
        <v>31379.323906260477</v>
      </c>
      <c r="N8" s="8">
        <f t="shared" si="0"/>
        <v>358878.42500773555</v>
      </c>
    </row>
    <row r="9" spans="1:14" x14ac:dyDescent="0.25">
      <c r="A9" s="16" t="s">
        <v>25</v>
      </c>
      <c r="B9" s="8">
        <f>'[1]Overall '!Y$49</f>
        <v>22159.767376400225</v>
      </c>
      <c r="C9" s="8">
        <f>'[1]Overall '!Z$49</f>
        <v>37105.124492724644</v>
      </c>
      <c r="D9" s="8">
        <f>'[1]Overall '!AA$49</f>
        <v>33847.688650681186</v>
      </c>
      <c r="E9" s="8">
        <f>'[1]Overall '!AB$49</f>
        <v>41358.036227588062</v>
      </c>
      <c r="F9" s="8">
        <f>'[1]Overall '!AC$49</f>
        <v>53742.219784764675</v>
      </c>
      <c r="G9" s="8">
        <f>'[1]Overall '!AD$49</f>
        <v>54107.846730303674</v>
      </c>
      <c r="H9" s="8">
        <f>'[1]Overall '!AE$49</f>
        <v>54578.448500389481</v>
      </c>
      <c r="I9" s="8">
        <f>'[1]Overall '!AF$49</f>
        <v>64020.120689163145</v>
      </c>
      <c r="J9" s="8">
        <f>'[1]Overall '!AG$49</f>
        <v>54909.083837746177</v>
      </c>
      <c r="K9" s="8">
        <f>'[1]Overall '!AH$49</f>
        <v>51704.135407976137</v>
      </c>
      <c r="L9" s="8">
        <f>'[1]Overall '!AI$49</f>
        <v>37978.129756906623</v>
      </c>
      <c r="M9" s="8">
        <f>'[1]Overall '!AJ$49</f>
        <v>65221.976350326906</v>
      </c>
      <c r="N9" s="8">
        <f t="shared" si="0"/>
        <v>570732.5778049709</v>
      </c>
    </row>
    <row r="10" spans="1:14" x14ac:dyDescent="0.25">
      <c r="A10" s="16" t="s">
        <v>26</v>
      </c>
      <c r="B10" s="8">
        <f>'[1]Overall '!Y$50</f>
        <v>-3005.8703471897315</v>
      </c>
      <c r="C10" s="8">
        <f>'[1]Overall '!Z$50</f>
        <v>-3005.8703471897315</v>
      </c>
      <c r="D10" s="8">
        <f>'[1]Overall '!AA$50</f>
        <v>-3005.8703471897315</v>
      </c>
      <c r="E10" s="8">
        <f>'[1]Overall '!AB$50</f>
        <v>-3005.8703471897315</v>
      </c>
      <c r="F10" s="8">
        <f>'[1]Overall '!AC$50</f>
        <v>-3005.8703471897315</v>
      </c>
      <c r="G10" s="8">
        <f>'[1]Overall '!AD$50</f>
        <v>-3005.8703471897315</v>
      </c>
      <c r="H10" s="8">
        <f>'[1]Overall '!AE$50</f>
        <v>-3005.8703471897315</v>
      </c>
      <c r="I10" s="8">
        <f>'[1]Overall '!AF$50</f>
        <v>-3005.8703471897315</v>
      </c>
      <c r="J10" s="8">
        <f>'[1]Overall '!AG$50</f>
        <v>-3005.8703471897315</v>
      </c>
      <c r="K10" s="8">
        <f>'[1]Overall '!AH$50</f>
        <v>-3005.8703471897315</v>
      </c>
      <c r="L10" s="8">
        <f>'[1]Overall '!AI$50</f>
        <v>-3005.8703471897315</v>
      </c>
      <c r="M10" s="8">
        <f>'[1]Overall '!AJ$50</f>
        <v>-3005.8703471897315</v>
      </c>
      <c r="N10" s="8">
        <f t="shared" si="0"/>
        <v>-36070.444166276779</v>
      </c>
    </row>
    <row r="11" spans="1:14" x14ac:dyDescent="0.25">
      <c r="A11" s="10" t="s">
        <v>16</v>
      </c>
      <c r="B11" s="11">
        <f t="shared" ref="B11:D11" si="1">SUM(B4:B10)</f>
        <v>294176.13813546154</v>
      </c>
      <c r="C11" s="11">
        <f t="shared" si="1"/>
        <v>318736.20107191685</v>
      </c>
      <c r="D11" s="11">
        <f t="shared" si="1"/>
        <v>443599.66649967706</v>
      </c>
      <c r="E11" s="11">
        <f>SUM(E4:E10)</f>
        <v>322989.11280678026</v>
      </c>
      <c r="F11" s="11">
        <f t="shared" ref="F11:M11" si="2">SUM(F4:F10)</f>
        <v>333770.8453939351</v>
      </c>
      <c r="G11" s="11">
        <f t="shared" si="2"/>
        <v>471872.07942940865</v>
      </c>
      <c r="H11" s="11">
        <f t="shared" si="2"/>
        <v>333004.62313953805</v>
      </c>
      <c r="I11" s="11">
        <f t="shared" si="2"/>
        <v>340843.84435828996</v>
      </c>
      <c r="J11" s="11">
        <f t="shared" si="2"/>
        <v>469468.41459680756</v>
      </c>
      <c r="K11" s="11">
        <f t="shared" si="2"/>
        <v>304372.60293812177</v>
      </c>
      <c r="L11" s="11">
        <f t="shared" si="2"/>
        <v>287441.69534700864</v>
      </c>
      <c r="M11" s="11">
        <f t="shared" si="2"/>
        <v>508038.57486282714</v>
      </c>
      <c r="N11" s="11">
        <f t="shared" si="0"/>
        <v>4428313.7985797729</v>
      </c>
    </row>
    <row r="12" spans="1:14" x14ac:dyDescent="0.25">
      <c r="A12" t="s">
        <v>17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12">
        <f t="shared" si="0"/>
        <v>0</v>
      </c>
    </row>
    <row r="13" spans="1:14" x14ac:dyDescent="0.25">
      <c r="A13" t="s">
        <v>18</v>
      </c>
      <c r="B13" s="9">
        <f>-'[1]Overall '!Y$52</f>
        <v>198915.12452138335</v>
      </c>
      <c r="C13" s="9">
        <f>-'[1]Overall '!Z$52</f>
        <v>196326.53511548741</v>
      </c>
      <c r="D13" s="9">
        <f>-'[1]Overall '!AA$52</f>
        <v>193327.41505438602</v>
      </c>
      <c r="E13" s="9">
        <f>-'[1]Overall '!AB$52</f>
        <v>194231.29748219447</v>
      </c>
      <c r="F13" s="9">
        <f>-'[1]Overall '!AC$52</f>
        <v>195553.71700607982</v>
      </c>
      <c r="G13" s="9">
        <f>-'[1]Overall '!AD$52</f>
        <v>196345.09215967884</v>
      </c>
      <c r="H13" s="9">
        <f>-'[1]Overall '!AE$52</f>
        <v>199265.28565356304</v>
      </c>
      <c r="I13" s="9">
        <f>-'[1]Overall '!AF$52</f>
        <v>196524.55789019007</v>
      </c>
      <c r="J13" s="9">
        <f>-'[1]Overall '!AG$52</f>
        <v>193665.09189193745</v>
      </c>
      <c r="K13" s="9">
        <f>-'[1]Overall '!AH$52</f>
        <v>198881.74357588988</v>
      </c>
      <c r="L13" s="9">
        <f>-'[1]Overall '!AI$52</f>
        <v>199503.24155091945</v>
      </c>
      <c r="M13" s="9">
        <f>-'[1]Overall '!AJ$52</f>
        <v>196397.03654173171</v>
      </c>
      <c r="N13" s="9">
        <f t="shared" si="0"/>
        <v>2358936.1384434411</v>
      </c>
    </row>
    <row r="14" spans="1:14" ht="15.75" thickBot="1" x14ac:dyDescent="0.3">
      <c r="A14" s="10" t="s">
        <v>19</v>
      </c>
      <c r="B14" s="13">
        <f t="shared" ref="B14:D14" si="3">+B11-B13</f>
        <v>95261.013614078198</v>
      </c>
      <c r="C14" s="13">
        <f t="shared" si="3"/>
        <v>122409.66595642944</v>
      </c>
      <c r="D14" s="13">
        <f t="shared" si="3"/>
        <v>250272.25144529104</v>
      </c>
      <c r="E14" s="13">
        <f>+E11-E13</f>
        <v>128757.8153245858</v>
      </c>
      <c r="F14" s="13">
        <f>+F11-F13</f>
        <v>138217.12838785528</v>
      </c>
      <c r="G14" s="13">
        <f t="shared" ref="G14:J14" si="4">+G11-G13</f>
        <v>275526.98726972984</v>
      </c>
      <c r="H14" s="13">
        <f t="shared" si="4"/>
        <v>133739.337485975</v>
      </c>
      <c r="I14" s="13">
        <f t="shared" si="4"/>
        <v>144319.28646809989</v>
      </c>
      <c r="J14" s="13">
        <f t="shared" si="4"/>
        <v>275803.32270487014</v>
      </c>
      <c r="K14" s="13">
        <f>+K11+K12-K13</f>
        <v>105490.85936223189</v>
      </c>
      <c r="L14" s="13">
        <f t="shared" ref="L14:M14" si="5">+L11+L12-L13</f>
        <v>87938.45379608919</v>
      </c>
      <c r="M14" s="13">
        <f t="shared" si="5"/>
        <v>311641.5383210954</v>
      </c>
      <c r="N14" s="13">
        <f t="shared" si="0"/>
        <v>2069377.6601363309</v>
      </c>
    </row>
    <row r="15" spans="1:14" ht="15.75" thickTop="1" x14ac:dyDescent="0.25"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x14ac:dyDescent="0.25">
      <c r="B16" s="14"/>
      <c r="C16" s="14"/>
      <c r="D16" s="14"/>
      <c r="E16" s="14"/>
      <c r="F16" s="14"/>
      <c r="G16" s="8"/>
      <c r="H16" s="8"/>
      <c r="I16" s="8"/>
      <c r="J16" s="8"/>
      <c r="K16" s="8"/>
      <c r="L16" s="8"/>
      <c r="M16" s="8"/>
      <c r="N16" s="14"/>
    </row>
    <row r="17" spans="1:14" x14ac:dyDescent="0.25">
      <c r="A17" t="s">
        <v>20</v>
      </c>
      <c r="B17" s="8">
        <f>'[1]Overall '!Y26</f>
        <v>266000</v>
      </c>
      <c r="C17" s="8">
        <f>'[1]Overall '!Z26</f>
        <v>266000</v>
      </c>
      <c r="D17" s="8">
        <f>'[1]Overall '!AA26</f>
        <v>330260</v>
      </c>
      <c r="E17" s="8">
        <f>'[1]Overall '!AB26</f>
        <v>266000</v>
      </c>
      <c r="F17" s="8">
        <f>'[1]Overall '!AC26</f>
        <v>266000</v>
      </c>
      <c r="G17" s="8">
        <f>'[1]Overall '!AD26</f>
        <v>330260</v>
      </c>
      <c r="H17" s="8">
        <f>'[1]Overall '!AE26</f>
        <v>266000</v>
      </c>
      <c r="I17" s="8">
        <f>'[1]Overall '!AF26</f>
        <v>266000</v>
      </c>
      <c r="J17" s="8">
        <f>'[1]Overall '!AG26</f>
        <v>330260</v>
      </c>
      <c r="K17" s="8">
        <f>'[1]Overall '!AH26</f>
        <v>247000</v>
      </c>
      <c r="L17" s="8">
        <f>'[1]Overall '!AI26</f>
        <v>247000</v>
      </c>
      <c r="M17" s="8">
        <f>'[1]Overall '!AJ26</f>
        <v>357995</v>
      </c>
      <c r="N17" s="8">
        <f>SUM(B17:M17)</f>
        <v>3438775</v>
      </c>
    </row>
    <row r="18" spans="1:14" x14ac:dyDescent="0.25">
      <c r="A18" t="s">
        <v>21</v>
      </c>
      <c r="B18" s="8">
        <f>'[1]Overall '!Y27</f>
        <v>65000</v>
      </c>
      <c r="C18" s="8">
        <f>'[1]Overall '!Z27</f>
        <v>65000</v>
      </c>
      <c r="D18" s="8">
        <f>'[1]Overall '!AA27</f>
        <v>86420</v>
      </c>
      <c r="E18" s="8">
        <f>'[1]Overall '!AB27</f>
        <v>65000</v>
      </c>
      <c r="F18" s="8">
        <f>'[1]Overall '!AC27</f>
        <v>65000</v>
      </c>
      <c r="G18" s="8">
        <f>'[1]Overall '!AD27</f>
        <v>86420</v>
      </c>
      <c r="H18" s="8">
        <f>'[1]Overall '!AE27</f>
        <v>65000</v>
      </c>
      <c r="I18" s="8">
        <f>'[1]Overall '!AF27</f>
        <v>65000</v>
      </c>
      <c r="J18" s="8">
        <f>'[1]Overall '!AG27</f>
        <v>86420</v>
      </c>
      <c r="K18" s="8">
        <f>'[1]Overall '!AH27</f>
        <v>65000</v>
      </c>
      <c r="L18" s="8">
        <f>'[1]Overall '!AI27</f>
        <v>65000</v>
      </c>
      <c r="M18" s="8">
        <f>'[1]Overall '!AJ27</f>
        <v>86165</v>
      </c>
      <c r="N18" s="8">
        <f t="shared" ref="N18:N23" si="6">SUM(B18:M18)</f>
        <v>865425</v>
      </c>
    </row>
    <row r="19" spans="1:14" x14ac:dyDescent="0.25">
      <c r="A19" t="s">
        <v>22</v>
      </c>
      <c r="B19" s="8">
        <f>'[1]Overall '!Y28</f>
        <v>34950.51619277108</v>
      </c>
      <c r="C19" s="8">
        <f>'[1]Overall '!Z28</f>
        <v>34950.51619277108</v>
      </c>
      <c r="D19" s="8">
        <f>'[1]Overall '!AA28</f>
        <v>70650.516192771087</v>
      </c>
      <c r="E19" s="8">
        <f>'[1]Overall '!AB28</f>
        <v>34950.51619277108</v>
      </c>
      <c r="F19" s="8">
        <f>'[1]Overall '!AC28</f>
        <v>34950.51619277108</v>
      </c>
      <c r="G19" s="8">
        <f>'[1]Overall '!AD28</f>
        <v>70650.516192771087</v>
      </c>
      <c r="H19" s="8">
        <f>'[1]Overall '!AE28</f>
        <v>34950.51619277108</v>
      </c>
      <c r="I19" s="8">
        <f>'[1]Overall '!AF28</f>
        <v>34950.51619277108</v>
      </c>
      <c r="J19" s="8">
        <f>'[1]Overall '!AG28</f>
        <v>70650.516192771087</v>
      </c>
      <c r="K19" s="8">
        <f>'[1]Overall '!AH28</f>
        <v>33245.612963855419</v>
      </c>
      <c r="L19" s="8">
        <f>'[1]Overall '!AI28</f>
        <v>33245.612963855419</v>
      </c>
      <c r="M19" s="8">
        <f>'[1]Overall '!AJ28</f>
        <v>72782.871036144585</v>
      </c>
      <c r="N19" s="8">
        <f t="shared" si="6"/>
        <v>560928.74269879528</v>
      </c>
    </row>
    <row r="20" spans="1:14" x14ac:dyDescent="0.25">
      <c r="A20" t="s">
        <v>23</v>
      </c>
      <c r="B20" s="8">
        <f>'[1]Overall '!Y29</f>
        <v>5705.1491671964086</v>
      </c>
      <c r="C20" s="8">
        <f>'[1]Overall '!Z29</f>
        <v>6483.1240536322821</v>
      </c>
      <c r="D20" s="8">
        <f>'[1]Overall '!AA29</f>
        <v>26736.161723978472</v>
      </c>
      <c r="E20" s="8">
        <f>'[1]Overall '!AB29</f>
        <v>6483.1240536322821</v>
      </c>
      <c r="F20" s="8">
        <f>'[1]Overall '!AC29</f>
        <v>6353.4615725596359</v>
      </c>
      <c r="G20" s="8">
        <f>'[1]Overall '!AD29</f>
        <v>27384.474129341699</v>
      </c>
      <c r="H20" s="8">
        <f>'[1]Overall '!AE29</f>
        <v>6223.7990914869906</v>
      </c>
      <c r="I20" s="8">
        <f>'[1]Overall '!AF29</f>
        <v>6094.1366104143463</v>
      </c>
      <c r="J20" s="8">
        <f>'[1]Overall '!AG29</f>
        <v>27125.14916719641</v>
      </c>
      <c r="K20" s="8">
        <f>'[1]Overall '!AH29</f>
        <v>5705.1491671964086</v>
      </c>
      <c r="L20" s="8">
        <f>'[1]Overall '!AI29</f>
        <v>5445.8242050511162</v>
      </c>
      <c r="M20" s="8">
        <f>'[1]Overall '!AJ29</f>
        <v>27259.136610414345</v>
      </c>
      <c r="N20" s="8">
        <f t="shared" si="6"/>
        <v>156998.6895521004</v>
      </c>
    </row>
    <row r="21" spans="1:14" x14ac:dyDescent="0.25">
      <c r="A21" t="s">
        <v>24</v>
      </c>
      <c r="B21" s="8">
        <f>'[1]Overall '!Y30</f>
        <v>64802.693513763319</v>
      </c>
      <c r="C21" s="8">
        <f>'[1]Overall '!Z30</f>
        <v>73639.42444745831</v>
      </c>
      <c r="D21" s="8">
        <f>'[1]Overall '!AA30</f>
        <v>60384.32804691582</v>
      </c>
      <c r="E21" s="8">
        <f>'[1]Overall '!AB30</f>
        <v>73639.42444745831</v>
      </c>
      <c r="F21" s="8">
        <f>'[1]Overall '!AC30</f>
        <v>72166.635958509156</v>
      </c>
      <c r="G21" s="8">
        <f>'[1]Overall '!AD30</f>
        <v>67748.270491661649</v>
      </c>
      <c r="H21" s="8">
        <f>'[1]Overall '!AE30</f>
        <v>70693.847469559973</v>
      </c>
      <c r="I21" s="8">
        <f>'[1]Overall '!AF30</f>
        <v>69221.058980610833</v>
      </c>
      <c r="J21" s="8">
        <f>'[1]Overall '!AG30</f>
        <v>64802.693513763319</v>
      </c>
      <c r="K21" s="8">
        <f>'[1]Overall '!AH30</f>
        <v>64802.693513763319</v>
      </c>
      <c r="L21" s="8">
        <f>'[1]Overall '!AI30</f>
        <v>61857.116535864989</v>
      </c>
      <c r="M21" s="8">
        <f>'[1]Overall '!AJ30</f>
        <v>69221.058980610833</v>
      </c>
      <c r="N21" s="8">
        <f t="shared" si="6"/>
        <v>812979.24589993991</v>
      </c>
    </row>
    <row r="22" spans="1:14" x14ac:dyDescent="0.25">
      <c r="A22" s="16" t="s">
        <v>27</v>
      </c>
      <c r="B22" s="8">
        <f>'[1]Overall '!Y31</f>
        <v>67968.757580634148</v>
      </c>
      <c r="C22" s="8">
        <f>'[1]Overall '!Z31</f>
        <v>82914.114696958568</v>
      </c>
      <c r="D22" s="8">
        <f>'[1]Overall '!AA31</f>
        <v>79656.67885491511</v>
      </c>
      <c r="E22" s="8">
        <f>'[1]Overall '!AB31</f>
        <v>87167.026431821985</v>
      </c>
      <c r="F22" s="8">
        <f>'[1]Overall '!AC31</f>
        <v>99551.209988998598</v>
      </c>
      <c r="G22" s="8">
        <f>'[1]Overall '!AD31</f>
        <v>99916.836934537598</v>
      </c>
      <c r="H22" s="8">
        <f>'[1]Overall '!AE31</f>
        <v>100387.4387046234</v>
      </c>
      <c r="I22" s="8">
        <f>'[1]Overall '!AF31</f>
        <v>109829.11089339707</v>
      </c>
      <c r="J22" s="8">
        <f>'[1]Overall '!AG31</f>
        <v>100718.0740419801</v>
      </c>
      <c r="K22" s="8">
        <f>'[1]Overall '!AH31</f>
        <v>97513.12561221006</v>
      </c>
      <c r="L22" s="8">
        <f>'[1]Overall '!AI31</f>
        <v>83787.119961140546</v>
      </c>
      <c r="M22" s="8">
        <f>'[1]Overall '!AJ31</f>
        <v>111030.96655456083</v>
      </c>
      <c r="N22" s="8">
        <f t="shared" si="6"/>
        <v>1120440.4602557779</v>
      </c>
    </row>
    <row r="23" spans="1:14" x14ac:dyDescent="0.25">
      <c r="A23" s="16" t="s">
        <v>28</v>
      </c>
      <c r="B23" s="8">
        <f>'[1]Overall '!Y32</f>
        <v>43654.492856658413</v>
      </c>
      <c r="C23" s="8">
        <f>'[1]Overall '!Z32</f>
        <v>43654.492856658413</v>
      </c>
      <c r="D23" s="8">
        <f>'[1]Overall '!AA32</f>
        <v>43654.492856658413</v>
      </c>
      <c r="E23" s="8">
        <f>'[1]Overall '!AB32</f>
        <v>43654.492856658413</v>
      </c>
      <c r="F23" s="8">
        <f>'[1]Overall '!AC32</f>
        <v>43654.492856658413</v>
      </c>
      <c r="G23" s="8">
        <f>'[1]Overall '!AD32</f>
        <v>43654.492856658413</v>
      </c>
      <c r="H23" s="8">
        <f>'[1]Overall '!AE32</f>
        <v>43654.492856658413</v>
      </c>
      <c r="I23" s="8">
        <f>'[1]Overall '!AF32</f>
        <v>43654.492856658413</v>
      </c>
      <c r="J23" s="8">
        <f>'[1]Overall '!AG32</f>
        <v>43654.492856658413</v>
      </c>
      <c r="K23" s="8">
        <f>'[1]Overall '!AH32</f>
        <v>43654.492856658413</v>
      </c>
      <c r="L23" s="8">
        <f>'[1]Overall '!AI32</f>
        <v>43654.492856658413</v>
      </c>
      <c r="M23" s="8">
        <f>'[1]Overall '!AJ32</f>
        <v>43654.492856658413</v>
      </c>
      <c r="N23" s="8">
        <f t="shared" si="6"/>
        <v>523853.91427990096</v>
      </c>
    </row>
    <row r="24" spans="1:14" ht="15.75" thickBot="1" x14ac:dyDescent="0.3">
      <c r="B24" s="15">
        <f>SUM(B17:B23)</f>
        <v>548081.60931102338</v>
      </c>
      <c r="C24" s="15">
        <f t="shared" ref="C24:M24" si="7">SUM(C17:C23)</f>
        <v>572641.67224747862</v>
      </c>
      <c r="D24" s="15">
        <f t="shared" si="7"/>
        <v>697762.17767523893</v>
      </c>
      <c r="E24" s="15">
        <f t="shared" si="7"/>
        <v>576894.58398234204</v>
      </c>
      <c r="F24" s="15">
        <f t="shared" si="7"/>
        <v>587676.31656949688</v>
      </c>
      <c r="G24" s="15">
        <f t="shared" si="7"/>
        <v>726034.59060497046</v>
      </c>
      <c r="H24" s="15">
        <f t="shared" si="7"/>
        <v>586910.09431509988</v>
      </c>
      <c r="I24" s="15">
        <f t="shared" si="7"/>
        <v>594749.31553385186</v>
      </c>
      <c r="J24" s="15">
        <f t="shared" si="7"/>
        <v>723630.92577236937</v>
      </c>
      <c r="K24" s="15">
        <f t="shared" si="7"/>
        <v>556921.07411368366</v>
      </c>
      <c r="L24" s="15">
        <f t="shared" si="7"/>
        <v>539990.16652257054</v>
      </c>
      <c r="M24" s="15">
        <f t="shared" si="7"/>
        <v>768108.52603838895</v>
      </c>
      <c r="N24" s="15">
        <f>SUM(N17:N23)</f>
        <v>7479401.0526865143</v>
      </c>
    </row>
    <row r="25" spans="1:1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A1483-51CF-460D-A326-8602617EC132}">
  <dimension ref="A1:R1"/>
  <sheetViews>
    <sheetView workbookViewId="0">
      <selection activeCell="O4" sqref="O4"/>
    </sheetView>
    <sheetView workbookViewId="1"/>
    <sheetView workbookViewId="2"/>
  </sheetViews>
  <sheetFormatPr defaultRowHeight="15" x14ac:dyDescent="0.25"/>
  <cols>
    <col min="1" max="1" width="6.5703125" bestFit="1" customWidth="1"/>
    <col min="2" max="2" width="10.7109375" bestFit="1" customWidth="1"/>
    <col min="3" max="3" width="8.7109375" bestFit="1" customWidth="1"/>
    <col min="4" max="4" width="12.85546875" bestFit="1" customWidth="1"/>
    <col min="5" max="6" width="10" bestFit="1" customWidth="1"/>
    <col min="7" max="7" width="11" bestFit="1" customWidth="1"/>
    <col min="8" max="8" width="10" bestFit="1" customWidth="1"/>
    <col min="9" max="9" width="6" bestFit="1" customWidth="1"/>
    <col min="11" max="11" width="8.5703125" bestFit="1" customWidth="1"/>
    <col min="12" max="12" width="5.5703125" bestFit="1" customWidth="1"/>
    <col min="13" max="13" width="10.140625" bestFit="1" customWidth="1"/>
    <col min="14" max="14" width="4.140625" bestFit="1" customWidth="1"/>
    <col min="16" max="16" width="17.85546875" bestFit="1" customWidth="1"/>
    <col min="17" max="17" width="17.42578125" bestFit="1" customWidth="1"/>
    <col min="18" max="18" width="12.5703125" bestFit="1" customWidth="1"/>
  </cols>
  <sheetData>
    <row r="1" spans="1:18" s="237" customFormat="1" ht="11.25" x14ac:dyDescent="0.2">
      <c r="A1" s="233" t="s">
        <v>102</v>
      </c>
      <c r="B1" s="234" t="s">
        <v>1324</v>
      </c>
      <c r="C1" s="234" t="s">
        <v>29</v>
      </c>
      <c r="D1" s="234" t="s">
        <v>1325</v>
      </c>
      <c r="E1" s="234" t="s">
        <v>1326</v>
      </c>
      <c r="F1" s="235" t="s">
        <v>1327</v>
      </c>
      <c r="G1" s="235" t="s">
        <v>1328</v>
      </c>
      <c r="H1" s="235" t="s">
        <v>1329</v>
      </c>
      <c r="I1" s="234" t="s">
        <v>1330</v>
      </c>
      <c r="J1" s="235" t="s">
        <v>1331</v>
      </c>
      <c r="K1" s="236" t="s">
        <v>1332</v>
      </c>
      <c r="L1" s="237" t="s">
        <v>1333</v>
      </c>
      <c r="M1" s="237" t="s">
        <v>1334</v>
      </c>
      <c r="N1" s="237" t="s">
        <v>1335</v>
      </c>
      <c r="O1" s="237" t="s">
        <v>1336</v>
      </c>
      <c r="P1" s="237" t="s">
        <v>96</v>
      </c>
      <c r="Q1" s="237" t="s">
        <v>98</v>
      </c>
      <c r="R1" s="237" t="s">
        <v>1337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009D-4EB7-4450-AD8A-91FF87ECC241}">
  <sheetPr>
    <tabColor rgb="FFFFFF00"/>
  </sheetPr>
  <dimension ref="A1:S78"/>
  <sheetViews>
    <sheetView topLeftCell="A37" workbookViewId="0">
      <selection activeCell="S59" sqref="S59:S67"/>
    </sheetView>
    <sheetView tabSelected="1" topLeftCell="A37" workbookViewId="1">
      <selection activeCell="F28" sqref="F28"/>
    </sheetView>
    <sheetView workbookViewId="2"/>
  </sheetViews>
  <sheetFormatPr defaultRowHeight="15" x14ac:dyDescent="0.25"/>
  <cols>
    <col min="3" max="3" width="10.85546875" bestFit="1" customWidth="1"/>
    <col min="4" max="5" width="11.85546875" bestFit="1" customWidth="1"/>
    <col min="6" max="6" width="10.85546875" bestFit="1" customWidth="1"/>
    <col min="7" max="14" width="11.85546875" bestFit="1" customWidth="1"/>
    <col min="15" max="15" width="11.42578125" bestFit="1" customWidth="1"/>
    <col min="16" max="16" width="23.5703125" bestFit="1" customWidth="1"/>
    <col min="19" max="19" width="11.42578125" bestFit="1" customWidth="1"/>
  </cols>
  <sheetData>
    <row r="1" spans="1:19" s="17" customFormat="1" ht="11.25" x14ac:dyDescent="0.2">
      <c r="A1" s="17" t="s">
        <v>29</v>
      </c>
      <c r="B1" s="18" t="s">
        <v>30</v>
      </c>
      <c r="C1" s="19">
        <v>45383</v>
      </c>
      <c r="D1" s="19">
        <v>45413</v>
      </c>
      <c r="E1" s="19">
        <v>45444</v>
      </c>
      <c r="F1" s="19">
        <v>45474</v>
      </c>
      <c r="G1" s="19">
        <v>45505</v>
      </c>
      <c r="H1" s="19">
        <v>45536</v>
      </c>
      <c r="I1" s="19">
        <v>45566</v>
      </c>
      <c r="J1" s="19">
        <v>45597</v>
      </c>
      <c r="K1" s="19">
        <v>45627</v>
      </c>
      <c r="L1" s="19">
        <v>45658</v>
      </c>
      <c r="M1" s="19">
        <v>45689</v>
      </c>
      <c r="N1" s="19">
        <v>45717</v>
      </c>
    </row>
    <row r="2" spans="1:19" x14ac:dyDescent="0.25">
      <c r="A2" s="20">
        <v>112</v>
      </c>
      <c r="B2" s="21" t="s">
        <v>31</v>
      </c>
      <c r="C2">
        <f>'[1]LEX - New Vehicles'!E$23</f>
        <v>28</v>
      </c>
      <c r="D2">
        <f>'[1]LEX - New Vehicles'!F$23</f>
        <v>28</v>
      </c>
      <c r="E2">
        <f>'[1]LEX - New Vehicles'!G$23</f>
        <v>28</v>
      </c>
      <c r="F2">
        <f>'[1]LEX - New Vehicles'!H$23</f>
        <v>28</v>
      </c>
      <c r="G2">
        <f>'[1]LEX - New Vehicles'!I$23</f>
        <v>28</v>
      </c>
      <c r="H2">
        <f>'[1]LEX - New Vehicles'!J$23</f>
        <v>28</v>
      </c>
      <c r="I2">
        <f>'[1]LEX - New Vehicles'!K$23</f>
        <v>28</v>
      </c>
      <c r="J2">
        <f>'[1]LEX - New Vehicles'!L$23</f>
        <v>28</v>
      </c>
      <c r="K2">
        <f>'[1]LEX - New Vehicles'!M$23</f>
        <v>28</v>
      </c>
      <c r="L2">
        <f>'[1]LEX - New Vehicles'!N$23</f>
        <v>26</v>
      </c>
      <c r="M2">
        <f>'[1]LEX - New Vehicles'!O$23</f>
        <v>26</v>
      </c>
      <c r="N2">
        <f>'[1]LEX - New Vehicles'!P$23</f>
        <v>31</v>
      </c>
      <c r="O2" s="20" t="s">
        <v>37</v>
      </c>
      <c r="P2" s="20" t="s">
        <v>38</v>
      </c>
      <c r="Q2" s="20" t="str">
        <f>+IF(RIGHT(B2,1)="#","#","")</f>
        <v>#</v>
      </c>
      <c r="S2" t="str">
        <f>+A2&amp;"-"&amp;B2</f>
        <v>112-6142#</v>
      </c>
    </row>
    <row r="3" spans="1:19" x14ac:dyDescent="0.25">
      <c r="A3" s="20">
        <v>112</v>
      </c>
      <c r="B3" s="21" t="s">
        <v>32</v>
      </c>
      <c r="C3">
        <f>'[1]LEX - New Vehicles'!E$24</f>
        <v>4</v>
      </c>
      <c r="D3">
        <f>'[1]LEX - New Vehicles'!F$24</f>
        <v>4</v>
      </c>
      <c r="E3">
        <f>'[1]LEX - New Vehicles'!G$24</f>
        <v>4</v>
      </c>
      <c r="F3">
        <f>'[1]LEX - New Vehicles'!H$24</f>
        <v>4</v>
      </c>
      <c r="G3">
        <f>'[1]LEX - New Vehicles'!I$24</f>
        <v>4</v>
      </c>
      <c r="H3">
        <f>'[1]LEX - New Vehicles'!J$24</f>
        <v>4</v>
      </c>
      <c r="I3">
        <f>'[1]LEX - New Vehicles'!K$24</f>
        <v>4</v>
      </c>
      <c r="J3">
        <f>'[1]LEX - New Vehicles'!L$24</f>
        <v>4</v>
      </c>
      <c r="K3">
        <f>'[1]LEX - New Vehicles'!M$24</f>
        <v>4</v>
      </c>
      <c r="L3">
        <f>'[1]LEX - New Vehicles'!N$24</f>
        <v>4</v>
      </c>
      <c r="M3">
        <f>'[1]LEX - New Vehicles'!O$24</f>
        <v>4</v>
      </c>
      <c r="N3">
        <f>'[1]LEX - New Vehicles'!P$24</f>
        <v>4</v>
      </c>
      <c r="O3" s="20" t="s">
        <v>37</v>
      </c>
      <c r="P3" s="20" t="s">
        <v>39</v>
      </c>
      <c r="Q3" s="20" t="str">
        <f t="shared" ref="Q3:Q68" si="0">+IF(RIGHT(B3,1)="#","#","")</f>
        <v>#</v>
      </c>
      <c r="S3" t="str">
        <f t="shared" ref="S3:S68" si="1">+A3&amp;"-"&amp;B3</f>
        <v>112-9285M#</v>
      </c>
    </row>
    <row r="4" spans="1:19" x14ac:dyDescent="0.25">
      <c r="A4" s="20">
        <v>112</v>
      </c>
      <c r="B4" s="21" t="s">
        <v>33</v>
      </c>
      <c r="C4" s="23">
        <f>-'[1]LEX - New Vehicles'!E$27*'[1]LEX - New Vehicles'!E$23</f>
        <v>-266000</v>
      </c>
      <c r="D4" s="23">
        <f>-'[1]LEX - New Vehicles'!F$27*'[1]LEX - New Vehicles'!F$23</f>
        <v>-266000</v>
      </c>
      <c r="E4" s="23">
        <f>-'[1]LEX - New Vehicles'!G$27*'[1]LEX - New Vehicles'!G$23</f>
        <v>-266000</v>
      </c>
      <c r="F4" s="23">
        <f>-'[1]LEX - New Vehicles'!H$27*'[1]LEX - New Vehicles'!H$23</f>
        <v>-266000</v>
      </c>
      <c r="G4" s="23">
        <f>-'[1]LEX - New Vehicles'!I$27*'[1]LEX - New Vehicles'!I$23</f>
        <v>-266000</v>
      </c>
      <c r="H4" s="23">
        <f>-'[1]LEX - New Vehicles'!J$27*'[1]LEX - New Vehicles'!J$23</f>
        <v>-266000</v>
      </c>
      <c r="I4" s="23">
        <f>-'[1]LEX - New Vehicles'!K$27*'[1]LEX - New Vehicles'!K$23</f>
        <v>-266000</v>
      </c>
      <c r="J4" s="23">
        <f>-'[1]LEX - New Vehicles'!L$27*'[1]LEX - New Vehicles'!L$23</f>
        <v>-266000</v>
      </c>
      <c r="K4" s="23">
        <f>-'[1]LEX - New Vehicles'!M$27*'[1]LEX - New Vehicles'!M$23</f>
        <v>-266000</v>
      </c>
      <c r="L4" s="23">
        <f>-'[1]LEX - New Vehicles'!N$27*'[1]LEX - New Vehicles'!N$23</f>
        <v>-247000</v>
      </c>
      <c r="M4" s="23">
        <f>-'[1]LEX - New Vehicles'!O$27*'[1]LEX - New Vehicles'!O$23</f>
        <v>-247000</v>
      </c>
      <c r="N4" s="23">
        <f>-'[1]LEX - New Vehicles'!P$27*'[1]LEX - New Vehicles'!P$23</f>
        <v>-294500</v>
      </c>
      <c r="O4" s="20" t="s">
        <v>37</v>
      </c>
      <c r="P4" s="20" t="s">
        <v>40</v>
      </c>
      <c r="Q4" s="20" t="str">
        <f t="shared" si="0"/>
        <v/>
      </c>
      <c r="S4" t="str">
        <f t="shared" si="1"/>
        <v>112-3050R</v>
      </c>
    </row>
    <row r="5" spans="1:19" x14ac:dyDescent="0.25">
      <c r="A5" s="20">
        <v>112</v>
      </c>
      <c r="B5" s="21">
        <v>7020</v>
      </c>
      <c r="C5" s="24">
        <f>'[1]LEX - New Vehicles'!E$23*'[1]LEX - New Vehicles'!E$29</f>
        <v>26015.724525464873</v>
      </c>
      <c r="D5" s="24">
        <f>'[1]LEX - New Vehicles'!F$23*'[1]LEX - New Vehicles'!F$29</f>
        <v>26015.724525464873</v>
      </c>
      <c r="E5" s="24">
        <f>'[1]LEX - New Vehicles'!G$23*'[1]LEX - New Vehicles'!G$29</f>
        <v>26208.504525464872</v>
      </c>
      <c r="F5" s="24">
        <f>'[1]LEX - New Vehicles'!H$23*'[1]LEX - New Vehicles'!H$29</f>
        <v>26015.724525464873</v>
      </c>
      <c r="G5" s="24">
        <f>'[1]LEX - New Vehicles'!I$23*'[1]LEX - New Vehicles'!I$29</f>
        <v>26015.724525464873</v>
      </c>
      <c r="H5" s="24">
        <f>'[1]LEX - New Vehicles'!J$23*'[1]LEX - New Vehicles'!J$29</f>
        <v>26208.504525464872</v>
      </c>
      <c r="I5" s="24">
        <f>'[1]LEX - New Vehicles'!K$23*'[1]LEX - New Vehicles'!K$29</f>
        <v>26015.724525464873</v>
      </c>
      <c r="J5" s="24">
        <f>'[1]LEX - New Vehicles'!L$23*'[1]LEX - New Vehicles'!L$29</f>
        <v>26015.724525464873</v>
      </c>
      <c r="K5" s="24">
        <f>'[1]LEX - New Vehicles'!M$23*'[1]LEX - New Vehicles'!M$29</f>
        <v>26208.504525464872</v>
      </c>
      <c r="L5" s="24">
        <f>'[1]LEX - New Vehicles'!N$23*'[1]LEX - New Vehicles'!N$29</f>
        <v>24658.724525464873</v>
      </c>
      <c r="M5" s="24">
        <f>'[1]LEX - New Vehicles'!O$23*'[1]LEX - New Vehicles'!O$29</f>
        <v>24658.724525464873</v>
      </c>
      <c r="N5" s="24">
        <f>'[1]LEX - New Vehicles'!P$23*'[1]LEX - New Vehicles'!P$29</f>
        <v>32116.709525464878</v>
      </c>
      <c r="O5" s="20" t="s">
        <v>37</v>
      </c>
      <c r="P5" s="20" t="s">
        <v>41</v>
      </c>
      <c r="Q5" s="20" t="str">
        <f t="shared" si="0"/>
        <v/>
      </c>
      <c r="S5" t="str">
        <f t="shared" si="1"/>
        <v>112-7020</v>
      </c>
    </row>
    <row r="6" spans="1:19" x14ac:dyDescent="0.25">
      <c r="A6" s="20">
        <v>112</v>
      </c>
      <c r="B6" s="22">
        <v>7080</v>
      </c>
      <c r="C6" s="24">
        <f>'[1]LEX - New Vehicles'!E$23*'[1]LEX - New Vehicles'!E$30</f>
        <v>54792.074893025419</v>
      </c>
      <c r="D6" s="24">
        <f>'[1]LEX - New Vehicles'!F$23*'[1]LEX - New Vehicles'!F$30</f>
        <v>54792.074893025419</v>
      </c>
      <c r="E6" s="24">
        <f>'[1]LEX - New Vehicles'!G$23*'[1]LEX - New Vehicles'!G$30</f>
        <v>54792.074893025419</v>
      </c>
      <c r="F6" s="24">
        <f>'[1]LEX - New Vehicles'!H$23*'[1]LEX - New Vehicles'!H$30</f>
        <v>54792.074893025419</v>
      </c>
      <c r="G6" s="24">
        <f>'[1]LEX - New Vehicles'!I$23*'[1]LEX - New Vehicles'!I$30</f>
        <v>54792.074893025419</v>
      </c>
      <c r="H6" s="24">
        <f>'[1]LEX - New Vehicles'!J$23*'[1]LEX - New Vehicles'!J$30</f>
        <v>54792.074893025419</v>
      </c>
      <c r="I6" s="24">
        <f>'[1]LEX - New Vehicles'!K$23*'[1]LEX - New Vehicles'!K$30</f>
        <v>54792.074893025419</v>
      </c>
      <c r="J6" s="24">
        <f>'[1]LEX - New Vehicles'!L$23*'[1]LEX - New Vehicles'!L$30</f>
        <v>54792.074893025419</v>
      </c>
      <c r="K6" s="24">
        <f>'[1]LEX - New Vehicles'!M$23*'[1]LEX - New Vehicles'!M$30</f>
        <v>54792.074893025419</v>
      </c>
      <c r="L6" s="24">
        <f>'[1]LEX - New Vehicles'!N$23*'[1]LEX - New Vehicles'!N$30</f>
        <v>54792.074893025419</v>
      </c>
      <c r="M6" s="24">
        <f>'[1]LEX - New Vehicles'!O$23*'[1]LEX - New Vehicles'!O$30</f>
        <v>54792.074893025419</v>
      </c>
      <c r="N6" s="24">
        <f>'[1]LEX - New Vehicles'!P$23*'[1]LEX - New Vehicles'!P$30</f>
        <v>54792.074893025419</v>
      </c>
      <c r="O6" s="20" t="s">
        <v>37</v>
      </c>
      <c r="P6" s="20" t="s">
        <v>42</v>
      </c>
      <c r="Q6" s="20" t="str">
        <f t="shared" si="0"/>
        <v/>
      </c>
      <c r="S6" t="str">
        <f t="shared" si="1"/>
        <v>112-7080</v>
      </c>
    </row>
    <row r="7" spans="1:19" x14ac:dyDescent="0.25">
      <c r="A7" s="20">
        <v>112</v>
      </c>
      <c r="B7" s="22">
        <v>3248</v>
      </c>
      <c r="C7" s="23">
        <f>-'[1]LEX - New Vehicles'!E$23*'[1]LEX - New Vehicles'!E$28</f>
        <v>0</v>
      </c>
      <c r="D7" s="23">
        <f>-'[1]LEX - New Vehicles'!F$23*'[1]LEX - New Vehicles'!F$28</f>
        <v>0</v>
      </c>
      <c r="E7" s="23">
        <f>-'[1]LEX - New Vehicles'!G$23*'[1]LEX - New Vehicles'!G$28</f>
        <v>-64260</v>
      </c>
      <c r="F7" s="23">
        <f>-'[1]LEX - New Vehicles'!H$23*'[1]LEX - New Vehicles'!H$28</f>
        <v>0</v>
      </c>
      <c r="G7" s="23">
        <f>-'[1]LEX - New Vehicles'!I$23*'[1]LEX - New Vehicles'!I$28</f>
        <v>0</v>
      </c>
      <c r="H7" s="23">
        <f>-'[1]LEX - New Vehicles'!J$23*'[1]LEX - New Vehicles'!J$28</f>
        <v>-64260</v>
      </c>
      <c r="I7" s="23">
        <f>-'[1]LEX - New Vehicles'!K$23*'[1]LEX - New Vehicles'!K$28</f>
        <v>0</v>
      </c>
      <c r="J7" s="23">
        <f>-'[1]LEX - New Vehicles'!L$23*'[1]LEX - New Vehicles'!L$28</f>
        <v>0</v>
      </c>
      <c r="K7" s="23">
        <f>-'[1]LEX - New Vehicles'!M$23*'[1]LEX - New Vehicles'!M$28</f>
        <v>-64260</v>
      </c>
      <c r="L7" s="23">
        <f>-'[1]LEX - New Vehicles'!N$23*'[1]LEX - New Vehicles'!N$28</f>
        <v>0</v>
      </c>
      <c r="M7" s="23">
        <f>-'[1]LEX - New Vehicles'!O$23*'[1]LEX - New Vehicles'!O$28</f>
        <v>0</v>
      </c>
      <c r="N7" s="23">
        <f>-'[1]LEX - New Vehicles'!P$23*'[1]LEX - New Vehicles'!P$28</f>
        <v>-63494.999999999993</v>
      </c>
      <c r="O7" s="20" t="s">
        <v>43</v>
      </c>
      <c r="P7" s="20" t="s">
        <v>44</v>
      </c>
      <c r="Q7" s="20" t="str">
        <f t="shared" si="0"/>
        <v/>
      </c>
      <c r="S7" t="str">
        <f t="shared" si="1"/>
        <v>112-3248</v>
      </c>
    </row>
    <row r="8" spans="1:19" x14ac:dyDescent="0.25">
      <c r="A8" s="20">
        <v>122</v>
      </c>
      <c r="B8" s="22" t="s">
        <v>34</v>
      </c>
      <c r="C8">
        <f>'[1]LEX - Used Vehicles'!E$25</f>
        <v>13</v>
      </c>
      <c r="D8">
        <f>'[1]LEX - Used Vehicles'!F$25</f>
        <v>13</v>
      </c>
      <c r="E8">
        <f>'[1]LEX - Used Vehicles'!G$25</f>
        <v>13</v>
      </c>
      <c r="F8">
        <f>'[1]LEX - Used Vehicles'!H$25</f>
        <v>13</v>
      </c>
      <c r="G8">
        <f>'[1]LEX - Used Vehicles'!I$25</f>
        <v>13</v>
      </c>
      <c r="H8">
        <f>'[1]LEX - Used Vehicles'!J$25</f>
        <v>13</v>
      </c>
      <c r="I8">
        <f>'[1]LEX - Used Vehicles'!K$25</f>
        <v>13</v>
      </c>
      <c r="J8">
        <f>'[1]LEX - Used Vehicles'!L$25</f>
        <v>13</v>
      </c>
      <c r="K8">
        <f>'[1]LEX - Used Vehicles'!M$25</f>
        <v>13</v>
      </c>
      <c r="L8">
        <f>'[1]LEX - Used Vehicles'!N$25</f>
        <v>13</v>
      </c>
      <c r="M8">
        <f>'[1]LEX - Used Vehicles'!O$25</f>
        <v>13</v>
      </c>
      <c r="N8">
        <f>'[1]LEX - Used Vehicles'!P$25</f>
        <v>13</v>
      </c>
      <c r="O8" s="20" t="s">
        <v>45</v>
      </c>
      <c r="P8" s="20" t="s">
        <v>46</v>
      </c>
      <c r="Q8" s="20" t="str">
        <f t="shared" si="0"/>
        <v>#</v>
      </c>
      <c r="S8" t="str">
        <f t="shared" si="1"/>
        <v>122-6209#</v>
      </c>
    </row>
    <row r="9" spans="1:19" x14ac:dyDescent="0.25">
      <c r="A9" s="20">
        <v>122</v>
      </c>
      <c r="B9" s="22" t="s">
        <v>1152</v>
      </c>
      <c r="C9">
        <f>'[1]LEX - Used Vehicles'!E$26</f>
        <v>4</v>
      </c>
      <c r="D9">
        <f>'[1]LEX - Used Vehicles'!F$26</f>
        <v>4</v>
      </c>
      <c r="E9">
        <f>'[1]LEX - Used Vehicles'!G$26</f>
        <v>4</v>
      </c>
      <c r="F9">
        <f>'[1]LEX - Used Vehicles'!H$26</f>
        <v>4</v>
      </c>
      <c r="G9">
        <f>'[1]LEX - Used Vehicles'!I$26</f>
        <v>4</v>
      </c>
      <c r="H9">
        <f>'[1]LEX - Used Vehicles'!J$26</f>
        <v>4</v>
      </c>
      <c r="I9">
        <f>'[1]LEX - Used Vehicles'!K$26</f>
        <v>4</v>
      </c>
      <c r="J9">
        <f>'[1]LEX - Used Vehicles'!L$26</f>
        <v>4</v>
      </c>
      <c r="K9">
        <f>'[1]LEX - Used Vehicles'!M$26</f>
        <v>4</v>
      </c>
      <c r="L9">
        <f>'[1]LEX - Used Vehicles'!N$26</f>
        <v>4</v>
      </c>
      <c r="M9">
        <f>'[1]LEX - Used Vehicles'!O$26</f>
        <v>4</v>
      </c>
      <c r="N9">
        <f>'[1]LEX - Used Vehicles'!P$26</f>
        <v>4</v>
      </c>
      <c r="O9" s="20" t="s">
        <v>45</v>
      </c>
      <c r="P9" s="20" t="s">
        <v>47</v>
      </c>
      <c r="Q9" s="20" t="str">
        <f t="shared" si="0"/>
        <v>#</v>
      </c>
      <c r="S9" t="str">
        <f t="shared" si="1"/>
        <v>122-3209#</v>
      </c>
    </row>
    <row r="10" spans="1:19" x14ac:dyDescent="0.25">
      <c r="A10" s="20">
        <v>122</v>
      </c>
      <c r="B10" s="22">
        <v>4209</v>
      </c>
      <c r="C10" s="23">
        <f>-'[1]LEX - Used Vehicles'!E$25*'[1]LEX - Used Vehicles'!E$29</f>
        <v>-65000</v>
      </c>
      <c r="D10" s="23">
        <f>-'[1]LEX - Used Vehicles'!F$25*'[1]LEX - Used Vehicles'!F$29</f>
        <v>-65000</v>
      </c>
      <c r="E10" s="23">
        <f>-'[1]LEX - Used Vehicles'!G$25*'[1]LEX - Used Vehicles'!G$29</f>
        <v>-65000</v>
      </c>
      <c r="F10" s="23">
        <f>-'[1]LEX - Used Vehicles'!H$25*'[1]LEX - Used Vehicles'!H$29</f>
        <v>-65000</v>
      </c>
      <c r="G10" s="23">
        <f>-'[1]LEX - Used Vehicles'!I$25*'[1]LEX - Used Vehicles'!I$29</f>
        <v>-65000</v>
      </c>
      <c r="H10" s="23">
        <f>-'[1]LEX - Used Vehicles'!J$25*'[1]LEX - Used Vehicles'!J$29</f>
        <v>-65000</v>
      </c>
      <c r="I10" s="23">
        <f>-'[1]LEX - Used Vehicles'!K$25*'[1]LEX - Used Vehicles'!K$29</f>
        <v>-65000</v>
      </c>
      <c r="J10" s="23">
        <f>-'[1]LEX - Used Vehicles'!L$25*'[1]LEX - Used Vehicles'!L$29</f>
        <v>-65000</v>
      </c>
      <c r="K10" s="23">
        <f>-'[1]LEX - Used Vehicles'!M$25*'[1]LEX - Used Vehicles'!M$29</f>
        <v>-65000</v>
      </c>
      <c r="L10" s="23">
        <f>-'[1]LEX - Used Vehicles'!N$25*'[1]LEX - Used Vehicles'!N$29</f>
        <v>-65000</v>
      </c>
      <c r="M10" s="23">
        <f>-'[1]LEX - Used Vehicles'!O$25*'[1]LEX - Used Vehicles'!O$29</f>
        <v>-65000</v>
      </c>
      <c r="N10" s="23">
        <f>-'[1]LEX - Used Vehicles'!P$25*'[1]LEX - Used Vehicles'!P$29</f>
        <v>-65000</v>
      </c>
      <c r="O10" s="20" t="s">
        <v>45</v>
      </c>
      <c r="P10" s="20" t="s">
        <v>48</v>
      </c>
      <c r="Q10" s="20" t="str">
        <f t="shared" si="0"/>
        <v/>
      </c>
      <c r="S10" t="str">
        <f t="shared" si="1"/>
        <v>122-4209</v>
      </c>
    </row>
    <row r="11" spans="1:19" x14ac:dyDescent="0.25">
      <c r="A11" s="20">
        <v>122</v>
      </c>
      <c r="B11" s="22">
        <v>3248</v>
      </c>
      <c r="C11" s="23">
        <f>-'[1]LEX - Used Vehicles'!E$25*'[1]LEX - Used Vehicles'!E$30</f>
        <v>0</v>
      </c>
      <c r="D11" s="23">
        <f>-'[1]LEX - Used Vehicles'!F$25*'[1]LEX - Used Vehicles'!F$30</f>
        <v>0</v>
      </c>
      <c r="E11" s="23">
        <f>-'[1]LEX - Used Vehicles'!G$25*'[1]LEX - Used Vehicles'!G$30</f>
        <v>-21420</v>
      </c>
      <c r="F11" s="23">
        <f>-'[1]LEX - Used Vehicles'!H$25*'[1]LEX - Used Vehicles'!H$30</f>
        <v>0</v>
      </c>
      <c r="G11" s="23">
        <f>-'[1]LEX - Used Vehicles'!I$25*'[1]LEX - Used Vehicles'!I$30</f>
        <v>0</v>
      </c>
      <c r="H11" s="23">
        <f>-'[1]LEX - Used Vehicles'!J$25*'[1]LEX - Used Vehicles'!J$30</f>
        <v>-21420</v>
      </c>
      <c r="I11" s="23">
        <f>-'[1]LEX - Used Vehicles'!K$25*'[1]LEX - Used Vehicles'!K$30</f>
        <v>0</v>
      </c>
      <c r="J11" s="23">
        <f>-'[1]LEX - Used Vehicles'!L$25*'[1]LEX - Used Vehicles'!L$30</f>
        <v>0</v>
      </c>
      <c r="K11" s="23">
        <f>-'[1]LEX - Used Vehicles'!M$25*'[1]LEX - Used Vehicles'!M$30</f>
        <v>-21420</v>
      </c>
      <c r="L11" s="23">
        <f>-'[1]LEX - Used Vehicles'!N$25*'[1]LEX - Used Vehicles'!N$30</f>
        <v>0</v>
      </c>
      <c r="M11" s="23">
        <f>-'[1]LEX - Used Vehicles'!O$25*'[1]LEX - Used Vehicles'!O$30</f>
        <v>0</v>
      </c>
      <c r="N11" s="23">
        <f>-'[1]LEX - Used Vehicles'!P$25*'[1]LEX - Used Vehicles'!P$30</f>
        <v>-21165</v>
      </c>
      <c r="O11" s="20" t="s">
        <v>43</v>
      </c>
      <c r="P11" s="20" t="s">
        <v>49</v>
      </c>
      <c r="Q11" s="20" t="str">
        <f t="shared" si="0"/>
        <v/>
      </c>
      <c r="S11" t="str">
        <f t="shared" si="1"/>
        <v>122-3248</v>
      </c>
    </row>
    <row r="12" spans="1:19" x14ac:dyDescent="0.25">
      <c r="A12" s="20">
        <v>122</v>
      </c>
      <c r="B12" s="22">
        <v>7020</v>
      </c>
      <c r="C12" s="24">
        <f>'[1]LEX - Used Vehicles'!E$25*'[1]LEX - Used Vehicles'!E$32</f>
        <v>9276.070580448355</v>
      </c>
      <c r="D12" s="24">
        <f>'[1]LEX - Used Vehicles'!F$25*'[1]LEX - Used Vehicles'!F$32</f>
        <v>9276.070580448355</v>
      </c>
      <c r="E12" s="24">
        <f>'[1]LEX - Used Vehicles'!G$25*'[1]LEX - Used Vehicles'!G$32</f>
        <v>9340.3305804483552</v>
      </c>
      <c r="F12" s="24">
        <f>'[1]LEX - Used Vehicles'!H$25*'[1]LEX - Used Vehicles'!H$32</f>
        <v>9276.070580448355</v>
      </c>
      <c r="G12" s="24">
        <f>'[1]LEX - Used Vehicles'!I$25*'[1]LEX - Used Vehicles'!I$32</f>
        <v>9276.070580448355</v>
      </c>
      <c r="H12" s="24">
        <f>'[1]LEX - Used Vehicles'!J$25*'[1]LEX - Used Vehicles'!J$32</f>
        <v>9340.3305804483552</v>
      </c>
      <c r="I12" s="24">
        <f>'[1]LEX - Used Vehicles'!K$25*'[1]LEX - Used Vehicles'!K$32</f>
        <v>9276.070580448355</v>
      </c>
      <c r="J12" s="24">
        <f>'[1]LEX - Used Vehicles'!L$25*'[1]LEX - Used Vehicles'!L$32</f>
        <v>9276.070580448355</v>
      </c>
      <c r="K12" s="24">
        <f>'[1]LEX - Used Vehicles'!M$25*'[1]LEX - Used Vehicles'!M$32</f>
        <v>9340.3305804483552</v>
      </c>
      <c r="L12" s="24">
        <f>'[1]LEX - Used Vehicles'!N$25*'[1]LEX - Used Vehicles'!N$32</f>
        <v>9276.070580448355</v>
      </c>
      <c r="M12" s="24">
        <f>'[1]LEX - Used Vehicles'!O$25*'[1]LEX - Used Vehicles'!O$32</f>
        <v>9276.070580448355</v>
      </c>
      <c r="N12" s="24">
        <f>'[1]LEX - Used Vehicles'!P$25*'[1]LEX - Used Vehicles'!P$32</f>
        <v>9339.5655804483558</v>
      </c>
      <c r="O12" s="20" t="s">
        <v>45</v>
      </c>
      <c r="P12" s="20" t="s">
        <v>41</v>
      </c>
      <c r="Q12" s="20" t="str">
        <f t="shared" si="0"/>
        <v/>
      </c>
      <c r="S12" t="str">
        <f t="shared" si="1"/>
        <v>122-7020</v>
      </c>
    </row>
    <row r="13" spans="1:19" x14ac:dyDescent="0.25">
      <c r="A13" s="20">
        <v>122</v>
      </c>
      <c r="B13" s="22">
        <v>7080</v>
      </c>
      <c r="C13" s="24">
        <f>'[1]LEX - Used Vehicles'!E$25*'[1]LEX - Used Vehicles'!E$33</f>
        <v>16661.69749032268</v>
      </c>
      <c r="D13" s="24">
        <f>'[1]LEX - Used Vehicles'!F$25*'[1]LEX - Used Vehicles'!F$33</f>
        <v>16661.69749032268</v>
      </c>
      <c r="E13" s="24">
        <f>'[1]LEX - Used Vehicles'!G$25*'[1]LEX - Used Vehicles'!G$33</f>
        <v>16661.69749032268</v>
      </c>
      <c r="F13" s="24">
        <f>'[1]LEX - Used Vehicles'!H$25*'[1]LEX - Used Vehicles'!H$33</f>
        <v>16661.69749032268</v>
      </c>
      <c r="G13" s="24">
        <f>'[1]LEX - Used Vehicles'!I$25*'[1]LEX - Used Vehicles'!I$33</f>
        <v>16661.69749032268</v>
      </c>
      <c r="H13" s="24">
        <f>'[1]LEX - Used Vehicles'!J$25*'[1]LEX - Used Vehicles'!J$33</f>
        <v>16661.69749032268</v>
      </c>
      <c r="I13" s="24">
        <f>'[1]LEX - Used Vehicles'!K$25*'[1]LEX - Used Vehicles'!K$33</f>
        <v>16661.69749032268</v>
      </c>
      <c r="J13" s="24">
        <f>'[1]LEX - Used Vehicles'!L$25*'[1]LEX - Used Vehicles'!L$33</f>
        <v>16661.69749032268</v>
      </c>
      <c r="K13" s="24">
        <f>'[1]LEX - Used Vehicles'!M$25*'[1]LEX - Used Vehicles'!M$33</f>
        <v>16661.69749032268</v>
      </c>
      <c r="L13" s="24">
        <f>'[1]LEX - Used Vehicles'!N$25*'[1]LEX - Used Vehicles'!N$33</f>
        <v>16661.69749032268</v>
      </c>
      <c r="M13" s="24">
        <f>'[1]LEX - Used Vehicles'!O$25*'[1]LEX - Used Vehicles'!O$33</f>
        <v>16661.69749032268</v>
      </c>
      <c r="N13" s="24">
        <f>'[1]LEX - Used Vehicles'!P$25*'[1]LEX - Used Vehicles'!P$33</f>
        <v>16661.69749032268</v>
      </c>
      <c r="O13" s="20" t="s">
        <v>45</v>
      </c>
      <c r="P13" s="20" t="s">
        <v>42</v>
      </c>
      <c r="Q13" s="20" t="str">
        <f t="shared" si="0"/>
        <v/>
      </c>
      <c r="S13" t="str">
        <f t="shared" si="1"/>
        <v>122-7080</v>
      </c>
    </row>
    <row r="14" spans="1:19" x14ac:dyDescent="0.25">
      <c r="A14" s="20">
        <v>162</v>
      </c>
      <c r="B14" s="21" t="s">
        <v>35</v>
      </c>
      <c r="C14" s="24">
        <f>-'[1]LEX - F&amp;I'!E$20*'[1]LEX - F&amp;I'!E$22</f>
        <v>-34950.51619277108</v>
      </c>
      <c r="D14" s="24">
        <f>-'[1]LEX - F&amp;I'!F$20*'[1]LEX - F&amp;I'!F$22</f>
        <v>-34950.51619277108</v>
      </c>
      <c r="E14" s="24">
        <f>-'[1]LEX - F&amp;I'!G$20*'[1]LEX - F&amp;I'!G$22</f>
        <v>-34950.51619277108</v>
      </c>
      <c r="F14" s="24">
        <f>-'[1]LEX - F&amp;I'!H$20*'[1]LEX - F&amp;I'!H$22</f>
        <v>-34950.51619277108</v>
      </c>
      <c r="G14" s="24">
        <f>-'[1]LEX - F&amp;I'!I$20*'[1]LEX - F&amp;I'!I$22</f>
        <v>-34950.51619277108</v>
      </c>
      <c r="H14" s="24">
        <f>-'[1]LEX - F&amp;I'!J$20*'[1]LEX - F&amp;I'!J$22</f>
        <v>-34950.51619277108</v>
      </c>
      <c r="I14" s="24">
        <f>-'[1]LEX - F&amp;I'!K$20*'[1]LEX - F&amp;I'!K$22</f>
        <v>-34950.51619277108</v>
      </c>
      <c r="J14" s="24">
        <f>-'[1]LEX - F&amp;I'!L$20*'[1]LEX - F&amp;I'!L$22</f>
        <v>-34950.51619277108</v>
      </c>
      <c r="K14" s="24">
        <f>-'[1]LEX - F&amp;I'!M$20*'[1]LEX - F&amp;I'!M$22</f>
        <v>-34950.51619277108</v>
      </c>
      <c r="L14" s="24">
        <f>-'[1]LEX - F&amp;I'!N$20*'[1]LEX - F&amp;I'!N$22</f>
        <v>-33245.612963855419</v>
      </c>
      <c r="M14" s="24">
        <f>-'[1]LEX - F&amp;I'!O$20*'[1]LEX - F&amp;I'!O$22</f>
        <v>-33245.612963855419</v>
      </c>
      <c r="N14" s="24">
        <f>-'[1]LEX - F&amp;I'!P$20*'[1]LEX - F&amp;I'!P$22</f>
        <v>-37507.871036144577</v>
      </c>
      <c r="O14" s="20" t="s">
        <v>50</v>
      </c>
      <c r="P14" s="20" t="s">
        <v>51</v>
      </c>
      <c r="Q14" s="20" t="str">
        <f t="shared" si="0"/>
        <v/>
      </c>
      <c r="S14" t="str">
        <f t="shared" si="1"/>
        <v>162-3165R</v>
      </c>
    </row>
    <row r="15" spans="1:19" x14ac:dyDescent="0.25">
      <c r="A15" s="20">
        <v>162</v>
      </c>
      <c r="B15" s="22">
        <v>7020</v>
      </c>
      <c r="C15" s="24">
        <f>'[1]LEX - F&amp;I'!E$20*'[1]LEX - F&amp;I'!E$25</f>
        <v>11835.678639685219</v>
      </c>
      <c r="D15" s="24">
        <f>'[1]LEX - F&amp;I'!F$20*'[1]LEX - F&amp;I'!F$25</f>
        <v>11835.678639685219</v>
      </c>
      <c r="E15" s="24">
        <f>'[1]LEX - F&amp;I'!G$20*'[1]LEX - F&amp;I'!G$25</f>
        <v>11835.678639685219</v>
      </c>
      <c r="F15" s="24">
        <f>'[1]LEX - F&amp;I'!H$20*'[1]LEX - F&amp;I'!H$25</f>
        <v>11835.678639685219</v>
      </c>
      <c r="G15" s="24">
        <f>'[1]LEX - F&amp;I'!I$20*'[1]LEX - F&amp;I'!I$25</f>
        <v>11835.678639685219</v>
      </c>
      <c r="H15" s="24">
        <f>'[1]LEX - F&amp;I'!J$20*'[1]LEX - F&amp;I'!J$25</f>
        <v>11835.678639685219</v>
      </c>
      <c r="I15" s="24">
        <f>'[1]LEX - F&amp;I'!K$20*'[1]LEX - F&amp;I'!K$25</f>
        <v>11835.678639685219</v>
      </c>
      <c r="J15" s="24">
        <f>'[1]LEX - F&amp;I'!L$20*'[1]LEX - F&amp;I'!L$25</f>
        <v>11835.678639685219</v>
      </c>
      <c r="K15" s="24">
        <f>'[1]LEX - F&amp;I'!M$20*'[1]LEX - F&amp;I'!M$25</f>
        <v>11835.678639685219</v>
      </c>
      <c r="L15" s="24">
        <f>'[1]LEX - F&amp;I'!N$20*'[1]LEX - F&amp;I'!N$25</f>
        <v>11835.67863968522</v>
      </c>
      <c r="M15" s="24">
        <f>'[1]LEX - F&amp;I'!O$20*'[1]LEX - F&amp;I'!O$25</f>
        <v>11835.67863968522</v>
      </c>
      <c r="N15" s="24">
        <f>'[1]LEX - F&amp;I'!P$20*'[1]LEX - F&amp;I'!P$25</f>
        <v>11835.678639685217</v>
      </c>
      <c r="O15" s="20" t="s">
        <v>50</v>
      </c>
      <c r="P15" s="20" t="s">
        <v>41</v>
      </c>
      <c r="Q15" s="20" t="str">
        <f t="shared" si="0"/>
        <v/>
      </c>
      <c r="S15" t="str">
        <f t="shared" si="1"/>
        <v>162-7020</v>
      </c>
    </row>
    <row r="16" spans="1:19" x14ac:dyDescent="0.25">
      <c r="A16" s="20">
        <v>162</v>
      </c>
      <c r="B16" s="21">
        <v>3248</v>
      </c>
      <c r="C16" s="23">
        <f>-'[1]LEX - F&amp;I'!E$20*'[1]LEX - F&amp;I'!E$23</f>
        <v>0</v>
      </c>
      <c r="D16" s="23">
        <f>-'[1]LEX - F&amp;I'!F$20*'[1]LEX - F&amp;I'!F$23</f>
        <v>0</v>
      </c>
      <c r="E16" s="23">
        <f>-'[1]LEX - F&amp;I'!G$20*'[1]LEX - F&amp;I'!G$23</f>
        <v>-35700</v>
      </c>
      <c r="F16" s="23">
        <f>-'[1]LEX - F&amp;I'!H$20*'[1]LEX - F&amp;I'!H$23</f>
        <v>0</v>
      </c>
      <c r="G16" s="23">
        <f>-'[1]LEX - F&amp;I'!I$20*'[1]LEX - F&amp;I'!I$23</f>
        <v>0</v>
      </c>
      <c r="H16" s="23">
        <f>-'[1]LEX - F&amp;I'!J$20*'[1]LEX - F&amp;I'!J$23</f>
        <v>-35700</v>
      </c>
      <c r="I16" s="23">
        <f>-'[1]LEX - F&amp;I'!K$20*'[1]LEX - F&amp;I'!K$23</f>
        <v>0</v>
      </c>
      <c r="J16" s="23">
        <f>-'[1]LEX - F&amp;I'!L$20*'[1]LEX - F&amp;I'!L$23</f>
        <v>0</v>
      </c>
      <c r="K16" s="23">
        <f>-'[1]LEX - F&amp;I'!M$20*'[1]LEX - F&amp;I'!M$23</f>
        <v>-35700</v>
      </c>
      <c r="L16" s="23">
        <f>-'[1]LEX - F&amp;I'!N$20*'[1]LEX - F&amp;I'!N$23</f>
        <v>0</v>
      </c>
      <c r="M16" s="23">
        <f>-'[1]LEX - F&amp;I'!O$20*'[1]LEX - F&amp;I'!O$23</f>
        <v>0</v>
      </c>
      <c r="N16" s="23">
        <f>-'[1]LEX - F&amp;I'!P$20*'[1]LEX - F&amp;I'!P$23</f>
        <v>-35275</v>
      </c>
      <c r="O16" s="20" t="s">
        <v>43</v>
      </c>
      <c r="P16" s="20" t="s">
        <v>14</v>
      </c>
      <c r="Q16" s="20" t="str">
        <f t="shared" si="0"/>
        <v/>
      </c>
      <c r="S16" t="str">
        <f t="shared" si="1"/>
        <v>162-3248</v>
      </c>
    </row>
    <row r="17" spans="1:19" x14ac:dyDescent="0.25">
      <c r="A17" s="20">
        <v>132</v>
      </c>
      <c r="B17" s="22">
        <v>3475</v>
      </c>
      <c r="C17" s="24">
        <f>-'[1]LEX - Parts'!E$17*$Q17</f>
        <v>-8107.2822097826083</v>
      </c>
      <c r="D17" s="24">
        <f>-'[1]LEX - Parts'!F$17*$Q17</f>
        <v>-9212.8206929347834</v>
      </c>
      <c r="E17" s="24">
        <f>-'[1]LEX - Parts'!G$17*$Q17</f>
        <v>-7554.5129682065217</v>
      </c>
      <c r="F17" s="24">
        <f>-'[1]LEX - Parts'!H$17*$Q17</f>
        <v>-9212.8206929347834</v>
      </c>
      <c r="G17" s="24">
        <f>-'[1]LEX - Parts'!I$17*$Q17</f>
        <v>-9028.5642790760867</v>
      </c>
      <c r="H17" s="24">
        <f>-'[1]LEX - Parts'!J$17*$Q17</f>
        <v>-8475.7950375</v>
      </c>
      <c r="I17" s="24">
        <f>-'[1]LEX - Parts'!K$17*$Q17</f>
        <v>-8844.3078652173899</v>
      </c>
      <c r="J17" s="24">
        <f>-'[1]LEX - Parts'!L$17*$Q17</f>
        <v>-8660.0514513586968</v>
      </c>
      <c r="K17" s="24">
        <f>-'[1]LEX - Parts'!M$17*$Q17</f>
        <v>-8107.2822097826083</v>
      </c>
      <c r="L17" s="24">
        <f>-'[1]LEX - Parts'!N$17*$Q17</f>
        <v>-8107.2822097826083</v>
      </c>
      <c r="M17" s="24">
        <f>-'[1]LEX - Parts'!O$17*$Q17</f>
        <v>-7738.7693820652166</v>
      </c>
      <c r="N17" s="24">
        <f>-'[1]LEX - Parts'!P$17*$Q17</f>
        <v>-8660.0514513586968</v>
      </c>
      <c r="O17" s="181" t="s">
        <v>52</v>
      </c>
      <c r="P17" s="20" t="s">
        <v>53</v>
      </c>
      <c r="Q17" s="25">
        <v>0.3</v>
      </c>
      <c r="S17" t="str">
        <f t="shared" si="1"/>
        <v>132-3475</v>
      </c>
    </row>
    <row r="18" spans="1:19" x14ac:dyDescent="0.25">
      <c r="A18" s="20">
        <v>132</v>
      </c>
      <c r="B18" s="22">
        <v>3500</v>
      </c>
      <c r="C18" s="24">
        <f>-'[1]LEX - Parts'!E$17*$Q18</f>
        <v>-13512.137016304348</v>
      </c>
      <c r="D18" s="24">
        <f>-'[1]LEX - Parts'!F$17*$Q18</f>
        <v>-15354.701154891305</v>
      </c>
      <c r="E18" s="24">
        <f>-'[1]LEX - Parts'!G$17*$Q18</f>
        <v>-12590.85494701087</v>
      </c>
      <c r="F18" s="24">
        <f>-'[1]LEX - Parts'!H$17*$Q18</f>
        <v>-15354.701154891305</v>
      </c>
      <c r="G18" s="24">
        <f>-'[1]LEX - Parts'!I$17*$Q18</f>
        <v>-15047.607131793478</v>
      </c>
      <c r="H18" s="24">
        <f>-'[1]LEX - Parts'!J$17*$Q18</f>
        <v>-14126.3250625</v>
      </c>
      <c r="I18" s="24">
        <f>-'[1]LEX - Parts'!K$17*$Q18</f>
        <v>-14740.513108695652</v>
      </c>
      <c r="J18" s="24">
        <f>-'[1]LEX - Parts'!L$17*$Q18</f>
        <v>-14433.419085597829</v>
      </c>
      <c r="K18" s="24">
        <f>-'[1]LEX - Parts'!M$17*$Q18</f>
        <v>-13512.137016304348</v>
      </c>
      <c r="L18" s="24">
        <f>-'[1]LEX - Parts'!N$17*$Q18</f>
        <v>-13512.137016304348</v>
      </c>
      <c r="M18" s="24">
        <f>-'[1]LEX - Parts'!O$17*$Q18</f>
        <v>-12897.948970108695</v>
      </c>
      <c r="N18" s="24">
        <f>-'[1]LEX - Parts'!P$17*$Q18</f>
        <v>-14433.419085597829</v>
      </c>
      <c r="O18" s="181" t="s">
        <v>52</v>
      </c>
      <c r="P18" s="20" t="s">
        <v>54</v>
      </c>
      <c r="Q18" s="25">
        <v>0.5</v>
      </c>
      <c r="S18" t="str">
        <f t="shared" si="1"/>
        <v>132-3500</v>
      </c>
    </row>
    <row r="19" spans="1:19" x14ac:dyDescent="0.25">
      <c r="A19" s="20">
        <v>132</v>
      </c>
      <c r="B19" s="22">
        <v>3505</v>
      </c>
      <c r="C19" s="24">
        <f>-'[1]LEX - Parts'!E$17*$Q19</f>
        <v>-5404.8548065217401</v>
      </c>
      <c r="D19" s="24">
        <f>-'[1]LEX - Parts'!F$17*$Q19</f>
        <v>-6141.8804619565226</v>
      </c>
      <c r="E19" s="24">
        <f>-'[1]LEX - Parts'!G$17*$Q19</f>
        <v>-5036.3419788043484</v>
      </c>
      <c r="F19" s="24">
        <f>-'[1]LEX - Parts'!H$17*$Q19</f>
        <v>-6141.8804619565226</v>
      </c>
      <c r="G19" s="24">
        <f>-'[1]LEX - Parts'!I$17*$Q19</f>
        <v>-6019.0428527173917</v>
      </c>
      <c r="H19" s="24">
        <f>-'[1]LEX - Parts'!J$17*$Q19</f>
        <v>-5650.530025</v>
      </c>
      <c r="I19" s="24">
        <f>-'[1]LEX - Parts'!K$17*$Q19</f>
        <v>-5896.2052434782609</v>
      </c>
      <c r="J19" s="24">
        <f>-'[1]LEX - Parts'!L$17*$Q19</f>
        <v>-5773.3676342391318</v>
      </c>
      <c r="K19" s="24">
        <f>-'[1]LEX - Parts'!M$17*$Q19</f>
        <v>-5404.8548065217401</v>
      </c>
      <c r="L19" s="24">
        <f>-'[1]LEX - Parts'!N$17*$Q19</f>
        <v>-5404.8548065217401</v>
      </c>
      <c r="M19" s="24">
        <f>-'[1]LEX - Parts'!O$17*$Q19</f>
        <v>-5159.1795880434784</v>
      </c>
      <c r="N19" s="24">
        <f>-'[1]LEX - Parts'!P$17*$Q19</f>
        <v>-5773.3676342391318</v>
      </c>
      <c r="O19" s="181" t="s">
        <v>52</v>
      </c>
      <c r="P19" s="20" t="s">
        <v>55</v>
      </c>
      <c r="Q19" s="25">
        <v>0.2</v>
      </c>
      <c r="S19" t="str">
        <f t="shared" si="1"/>
        <v>132-3505</v>
      </c>
    </row>
    <row r="20" spans="1:19" x14ac:dyDescent="0.25">
      <c r="A20" s="20">
        <v>132</v>
      </c>
      <c r="B20" s="22">
        <v>4475</v>
      </c>
      <c r="C20" s="24">
        <f>-('[1]LEX - Parts'!E$22-'[1]LEX - Parts'!E$17)*$Q20</f>
        <v>6395.7374596236868</v>
      </c>
      <c r="D20" s="24">
        <f>-('[1]LEX - Parts'!F$22-'[1]LEX - Parts'!F$17)*$Q20</f>
        <v>7267.8834768450979</v>
      </c>
      <c r="E20" s="24">
        <f>-('[1]LEX - Parts'!G$22-'[1]LEX - Parts'!G$17)*$Q20</f>
        <v>5959.66445101298</v>
      </c>
      <c r="F20" s="24">
        <f>-('[1]LEX - Parts'!H$22-'[1]LEX - Parts'!H$17)*$Q20</f>
        <v>7267.8834768450979</v>
      </c>
      <c r="G20" s="24">
        <f>-('[1]LEX - Parts'!I$22-'[1]LEX - Parts'!I$17)*$Q20</f>
        <v>7122.5258073081968</v>
      </c>
      <c r="H20" s="24">
        <f>-('[1]LEX - Parts'!J$22-'[1]LEX - Parts'!J$17)*$Q20</f>
        <v>6686.4527986974899</v>
      </c>
      <c r="I20" s="24">
        <f>-('[1]LEX - Parts'!K$22-'[1]LEX - Parts'!K$17)*$Q20</f>
        <v>6977.168137771293</v>
      </c>
      <c r="J20" s="24">
        <f>-('[1]LEX - Parts'!L$22-'[1]LEX - Parts'!L$17)*$Q20</f>
        <v>6831.8104682343937</v>
      </c>
      <c r="K20" s="24">
        <f>-('[1]LEX - Parts'!M$22-'[1]LEX - Parts'!M$17)*$Q20</f>
        <v>6395.7374596236868</v>
      </c>
      <c r="L20" s="24">
        <f>-('[1]LEX - Parts'!N$22-'[1]LEX - Parts'!N$17)*$Q20</f>
        <v>6395.7374596236868</v>
      </c>
      <c r="M20" s="24">
        <f>-('[1]LEX - Parts'!O$22-'[1]LEX - Parts'!O$17)*$Q20</f>
        <v>6105.0221205498829</v>
      </c>
      <c r="N20" s="24">
        <f>-('[1]LEX - Parts'!P$22-'[1]LEX - Parts'!P$17)*$Q20</f>
        <v>6831.8104682343937</v>
      </c>
      <c r="O20" s="181" t="s">
        <v>52</v>
      </c>
      <c r="P20" s="20" t="s">
        <v>56</v>
      </c>
      <c r="Q20" s="25">
        <v>0.3</v>
      </c>
      <c r="S20" t="str">
        <f t="shared" si="1"/>
        <v>132-4475</v>
      </c>
    </row>
    <row r="21" spans="1:19" x14ac:dyDescent="0.25">
      <c r="A21" s="20">
        <v>132</v>
      </c>
      <c r="B21" s="22">
        <v>4500</v>
      </c>
      <c r="C21" s="24">
        <f>-('[1]LEX - Parts'!E$22-'[1]LEX - Parts'!E$17)*$Q21</f>
        <v>10659.562432706145</v>
      </c>
      <c r="D21" s="24">
        <f>-('[1]LEX - Parts'!F$22-'[1]LEX - Parts'!F$17)*$Q21</f>
        <v>12113.139128075163</v>
      </c>
      <c r="E21" s="24">
        <f>-('[1]LEX - Parts'!G$22-'[1]LEX - Parts'!G$17)*$Q21</f>
        <v>9932.7740850216342</v>
      </c>
      <c r="F21" s="24">
        <f>-('[1]LEX - Parts'!H$22-'[1]LEX - Parts'!H$17)*$Q21</f>
        <v>12113.139128075163</v>
      </c>
      <c r="G21" s="24">
        <f>-('[1]LEX - Parts'!I$22-'[1]LEX - Parts'!I$17)*$Q21</f>
        <v>11870.876345513661</v>
      </c>
      <c r="H21" s="24">
        <f>-('[1]LEX - Parts'!J$22-'[1]LEX - Parts'!J$17)*$Q21</f>
        <v>11144.08799782915</v>
      </c>
      <c r="I21" s="24">
        <f>-('[1]LEX - Parts'!K$22-'[1]LEX - Parts'!K$17)*$Q21</f>
        <v>11628.613562952156</v>
      </c>
      <c r="J21" s="24">
        <f>-('[1]LEX - Parts'!L$22-'[1]LEX - Parts'!L$17)*$Q21</f>
        <v>11386.350780390656</v>
      </c>
      <c r="K21" s="24">
        <f>-('[1]LEX - Parts'!M$22-'[1]LEX - Parts'!M$17)*$Q21</f>
        <v>10659.562432706145</v>
      </c>
      <c r="L21" s="24">
        <f>-('[1]LEX - Parts'!N$22-'[1]LEX - Parts'!N$17)*$Q21</f>
        <v>10659.562432706145</v>
      </c>
      <c r="M21" s="24">
        <f>-('[1]LEX - Parts'!O$22-'[1]LEX - Parts'!O$17)*$Q21</f>
        <v>10175.036867583138</v>
      </c>
      <c r="N21" s="24">
        <f>-('[1]LEX - Parts'!P$22-'[1]LEX - Parts'!P$17)*$Q21</f>
        <v>11386.350780390656</v>
      </c>
      <c r="O21" s="181" t="s">
        <v>52</v>
      </c>
      <c r="P21" s="20" t="s">
        <v>57</v>
      </c>
      <c r="Q21" s="25">
        <v>0.5</v>
      </c>
      <c r="S21" t="str">
        <f t="shared" si="1"/>
        <v>132-4500</v>
      </c>
    </row>
    <row r="22" spans="1:19" x14ac:dyDescent="0.25">
      <c r="A22" s="20">
        <v>132</v>
      </c>
      <c r="B22" s="22">
        <v>4505</v>
      </c>
      <c r="C22" s="24">
        <f>-('[1]LEX - Parts'!E$22-'[1]LEX - Parts'!E$17)*$Q22</f>
        <v>4263.8249730824582</v>
      </c>
      <c r="D22" s="24">
        <f>-('[1]LEX - Parts'!F$22-'[1]LEX - Parts'!F$17)*$Q22</f>
        <v>4845.2556512300653</v>
      </c>
      <c r="E22" s="24">
        <f>-('[1]LEX - Parts'!G$22-'[1]LEX - Parts'!G$17)*$Q22</f>
        <v>3973.1096340086538</v>
      </c>
      <c r="F22" s="24">
        <f>-('[1]LEX - Parts'!H$22-'[1]LEX - Parts'!H$17)*$Q22</f>
        <v>4845.2556512300653</v>
      </c>
      <c r="G22" s="24">
        <f>-('[1]LEX - Parts'!I$22-'[1]LEX - Parts'!I$17)*$Q22</f>
        <v>4748.3505382054645</v>
      </c>
      <c r="H22" s="24">
        <f>-('[1]LEX - Parts'!J$22-'[1]LEX - Parts'!J$17)*$Q22</f>
        <v>4457.6351991316606</v>
      </c>
      <c r="I22" s="24">
        <f>-('[1]LEX - Parts'!K$22-'[1]LEX - Parts'!K$17)*$Q22</f>
        <v>4651.4454251808629</v>
      </c>
      <c r="J22" s="24">
        <f>-('[1]LEX - Parts'!L$22-'[1]LEX - Parts'!L$17)*$Q22</f>
        <v>4554.5403121562622</v>
      </c>
      <c r="K22" s="24">
        <f>-('[1]LEX - Parts'!M$22-'[1]LEX - Parts'!M$17)*$Q22</f>
        <v>4263.8249730824582</v>
      </c>
      <c r="L22" s="24">
        <f>-('[1]LEX - Parts'!N$22-'[1]LEX - Parts'!N$17)*$Q22</f>
        <v>4263.8249730824582</v>
      </c>
      <c r="M22" s="24">
        <f>-('[1]LEX - Parts'!O$22-'[1]LEX - Parts'!O$17)*$Q22</f>
        <v>4070.0147470332554</v>
      </c>
      <c r="N22" s="24">
        <f>-('[1]LEX - Parts'!P$22-'[1]LEX - Parts'!P$17)*$Q22</f>
        <v>4554.5403121562622</v>
      </c>
      <c r="O22" s="181" t="s">
        <v>52</v>
      </c>
      <c r="P22" s="20" t="s">
        <v>58</v>
      </c>
      <c r="Q22" s="25">
        <v>0.2</v>
      </c>
      <c r="S22" t="str">
        <f t="shared" si="1"/>
        <v>132-4505</v>
      </c>
    </row>
    <row r="23" spans="1:19" x14ac:dyDescent="0.25">
      <c r="A23" s="20">
        <v>132</v>
      </c>
      <c r="B23" s="21">
        <v>7190</v>
      </c>
      <c r="C23" s="24">
        <f>'[1]LEX - Parts'!E$23</f>
        <v>5013.1365641828634</v>
      </c>
      <c r="D23" s="24">
        <f>'[1]LEX - Parts'!F$23</f>
        <v>5013.1365641828634</v>
      </c>
      <c r="E23" s="24">
        <f>'[1]LEX - Parts'!G$23</f>
        <v>5013.1365641828634</v>
      </c>
      <c r="F23" s="24">
        <f>'[1]LEX - Parts'!H$23</f>
        <v>5013.1365641828634</v>
      </c>
      <c r="G23" s="24">
        <f>'[1]LEX - Parts'!I$23</f>
        <v>5013.1365641828634</v>
      </c>
      <c r="H23" s="24">
        <f>'[1]LEX - Parts'!J$23</f>
        <v>5013.1365641828634</v>
      </c>
      <c r="I23" s="24">
        <f>'[1]LEX - Parts'!K$23</f>
        <v>5013.1365641828634</v>
      </c>
      <c r="J23" s="24">
        <f>'[1]LEX - Parts'!L$23</f>
        <v>5013.1365641828634</v>
      </c>
      <c r="K23" s="24">
        <f>'[1]LEX - Parts'!M$23</f>
        <v>5013.1365641828634</v>
      </c>
      <c r="L23" s="24">
        <f>'[1]LEX - Parts'!N$23</f>
        <v>5013.1365641828634</v>
      </c>
      <c r="M23" s="24">
        <f>'[1]LEX - Parts'!O$23</f>
        <v>5013.1365641828634</v>
      </c>
      <c r="N23" s="24">
        <f>'[1]LEX - Parts'!P$23</f>
        <v>5013.1365641828634</v>
      </c>
      <c r="O23" s="181" t="s">
        <v>52</v>
      </c>
      <c r="P23" s="20" t="s">
        <v>41</v>
      </c>
      <c r="Q23" s="25"/>
      <c r="S23" t="str">
        <f>+A23&amp;"-"&amp;B23</f>
        <v>132-7190</v>
      </c>
    </row>
    <row r="24" spans="1:19" x14ac:dyDescent="0.25">
      <c r="A24" s="20">
        <v>132</v>
      </c>
      <c r="B24" s="21">
        <v>3248</v>
      </c>
      <c r="C24" s="23">
        <f>-'[1]LEX - Parts'!E$21</f>
        <v>0</v>
      </c>
      <c r="D24" s="23">
        <f>-'[1]LEX - Parts'!F$21</f>
        <v>0</v>
      </c>
      <c r="E24" s="23">
        <f>-'[1]LEX - Parts'!G$21</f>
        <v>-21420</v>
      </c>
      <c r="F24" s="23">
        <f>-'[1]LEX - Parts'!H$21</f>
        <v>0</v>
      </c>
      <c r="G24" s="23">
        <f>-'[1]LEX - Parts'!I$21</f>
        <v>0</v>
      </c>
      <c r="H24" s="23">
        <f>-'[1]LEX - Parts'!J$21</f>
        <v>-21420</v>
      </c>
      <c r="I24" s="23">
        <f>-'[1]LEX - Parts'!K$21</f>
        <v>0</v>
      </c>
      <c r="J24" s="23">
        <f>-'[1]LEX - Parts'!L$21</f>
        <v>0</v>
      </c>
      <c r="K24" s="23">
        <f>-'[1]LEX - Parts'!M$21</f>
        <v>-21420</v>
      </c>
      <c r="L24" s="23">
        <f>-'[1]LEX - Parts'!N$21</f>
        <v>0</v>
      </c>
      <c r="M24" s="23">
        <f>-'[1]LEX - Parts'!O$21</f>
        <v>0</v>
      </c>
      <c r="N24" s="23">
        <f>-'[1]LEX - Parts'!P$21</f>
        <v>-21165</v>
      </c>
      <c r="O24" s="20" t="s">
        <v>43</v>
      </c>
      <c r="P24" s="20" t="s">
        <v>59</v>
      </c>
      <c r="Q24" s="20" t="str">
        <f t="shared" si="0"/>
        <v/>
      </c>
      <c r="S24" t="str">
        <f t="shared" si="1"/>
        <v>132-3248</v>
      </c>
    </row>
    <row r="25" spans="1:19" x14ac:dyDescent="0.25">
      <c r="A25" s="20">
        <v>142</v>
      </c>
      <c r="B25" s="21" t="s">
        <v>36</v>
      </c>
      <c r="C25">
        <f>'[1]LEX - Service'!E$27</f>
        <v>2.5</v>
      </c>
      <c r="D25">
        <f>'[1]LEX - Service'!F$27</f>
        <v>3</v>
      </c>
      <c r="E25">
        <f>'[1]LEX - Service'!G$27</f>
        <v>3</v>
      </c>
      <c r="F25">
        <f>'[1]LEX - Service'!H$27</f>
        <v>3</v>
      </c>
      <c r="G25">
        <f>'[1]LEX - Service'!I$27</f>
        <v>3</v>
      </c>
      <c r="H25">
        <f>'[1]LEX - Service'!J$27</f>
        <v>3</v>
      </c>
      <c r="I25">
        <f>'[1]LEX - Service'!K$27</f>
        <v>3</v>
      </c>
      <c r="J25">
        <f>'[1]LEX - Service'!L$27</f>
        <v>3</v>
      </c>
      <c r="K25">
        <f>'[1]LEX - Service'!M$27</f>
        <v>3</v>
      </c>
      <c r="L25">
        <f>'[1]LEX - Service'!N$27</f>
        <v>3</v>
      </c>
      <c r="M25">
        <f>'[1]LEX - Service'!O$27</f>
        <v>3</v>
      </c>
      <c r="N25">
        <f>'[1]LEX - Service'!P$27</f>
        <v>3</v>
      </c>
      <c r="O25" s="20" t="s">
        <v>60</v>
      </c>
      <c r="P25" s="20" t="s">
        <v>61</v>
      </c>
      <c r="Q25" s="20" t="str">
        <f t="shared" si="0"/>
        <v>#</v>
      </c>
      <c r="S25" t="str">
        <f t="shared" si="1"/>
        <v>142-9360M#</v>
      </c>
    </row>
    <row r="26" spans="1:19" x14ac:dyDescent="0.25">
      <c r="A26" s="20">
        <v>142</v>
      </c>
      <c r="B26" s="21">
        <v>3300</v>
      </c>
      <c r="C26" s="24">
        <f>-'[1]LEX - Service'!E$24*$Q26</f>
        <v>-26518.558052608696</v>
      </c>
      <c r="D26" s="24">
        <f>-'[1]LEX - Service'!F$24*$Q26</f>
        <v>-30134.72505978261</v>
      </c>
      <c r="E26" s="24">
        <f>-'[1]LEX - Service'!G$24*$Q26</f>
        <v>-24710.474549021739</v>
      </c>
      <c r="F26" s="24">
        <f>-'[1]LEX - Service'!H$24*$Q26</f>
        <v>-30134.72505978261</v>
      </c>
      <c r="G26" s="24">
        <f>-'[1]LEX - Service'!I$24*$Q26</f>
        <v>-29532.030558586961</v>
      </c>
      <c r="H26" s="24">
        <f>-'[1]LEX - Service'!J$24*$Q26</f>
        <v>-27723.947055000004</v>
      </c>
      <c r="I26" s="24">
        <f>-'[1]LEX - Service'!K$24*$Q26</f>
        <v>-28929.336057391309</v>
      </c>
      <c r="J26" s="24">
        <f>-'[1]LEX - Service'!L$24*$Q26</f>
        <v>-28326.64155619566</v>
      </c>
      <c r="K26" s="24">
        <f>-'[1]LEX - Service'!M$24*$Q26</f>
        <v>-26518.558052608696</v>
      </c>
      <c r="L26" s="24">
        <f>-'[1]LEX - Service'!N$24*$Q26</f>
        <v>-26518.558052608696</v>
      </c>
      <c r="M26" s="24">
        <f>-'[1]LEX - Service'!O$24*$Q26</f>
        <v>-25313.169050217395</v>
      </c>
      <c r="N26" s="24">
        <f>-'[1]LEX - Service'!P$24*$Q26</f>
        <v>-28326.64155619566</v>
      </c>
      <c r="O26" s="20" t="s">
        <v>60</v>
      </c>
      <c r="P26" s="20" t="s">
        <v>62</v>
      </c>
      <c r="Q26" s="25">
        <v>0.34</v>
      </c>
      <c r="S26" t="str">
        <f t="shared" si="1"/>
        <v>142-3300</v>
      </c>
    </row>
    <row r="27" spans="1:19" x14ac:dyDescent="0.25">
      <c r="A27" s="20">
        <v>142</v>
      </c>
      <c r="B27" s="21">
        <v>3320</v>
      </c>
      <c r="C27" s="24">
        <f>-'[1]LEX - Service'!E$24*$Q27</f>
        <v>-30418.346001521739</v>
      </c>
      <c r="D27" s="24">
        <f>-'[1]LEX - Service'!F$24*$Q27</f>
        <v>-34566.302274456524</v>
      </c>
      <c r="E27" s="24">
        <f>-'[1]LEX - Service'!G$24*$Q27</f>
        <v>-28344.367865054348</v>
      </c>
      <c r="F27" s="24">
        <f>-'[1]LEX - Service'!H$24*$Q27</f>
        <v>-34566.302274456524</v>
      </c>
      <c r="G27" s="24">
        <f>-'[1]LEX - Service'!I$24*$Q27</f>
        <v>-33874.976228967396</v>
      </c>
      <c r="H27" s="24">
        <f>-'[1]LEX - Service'!J$24*$Q27</f>
        <v>-31800.998092500005</v>
      </c>
      <c r="I27" s="24">
        <f>-'[1]LEX - Service'!K$24*$Q27</f>
        <v>-33183.650183478261</v>
      </c>
      <c r="J27" s="24">
        <f>-'[1]LEX - Service'!L$24*$Q27</f>
        <v>-32492.324137989137</v>
      </c>
      <c r="K27" s="24">
        <f>-'[1]LEX - Service'!M$24*$Q27</f>
        <v>-30418.346001521739</v>
      </c>
      <c r="L27" s="24">
        <f>-'[1]LEX - Service'!N$24*$Q27</f>
        <v>-30418.346001521739</v>
      </c>
      <c r="M27" s="24">
        <f>-'[1]LEX - Service'!O$24*$Q27</f>
        <v>-29035.693910543483</v>
      </c>
      <c r="N27" s="24">
        <f>-'[1]LEX - Service'!P$24*$Q27</f>
        <v>-32492.324137989137</v>
      </c>
      <c r="O27" s="20" t="s">
        <v>60</v>
      </c>
      <c r="P27" s="20" t="s">
        <v>63</v>
      </c>
      <c r="Q27" s="25">
        <v>0.39</v>
      </c>
      <c r="S27" t="str">
        <f t="shared" si="1"/>
        <v>142-3320</v>
      </c>
    </row>
    <row r="28" spans="1:19" x14ac:dyDescent="0.25">
      <c r="A28" s="20">
        <v>142</v>
      </c>
      <c r="B28" s="21">
        <v>3340</v>
      </c>
      <c r="C28" s="24">
        <f>-'[1]LEX - Service'!E$24*$Q28</f>
        <v>-21058.854924130435</v>
      </c>
      <c r="D28" s="24">
        <f>-'[1]LEX - Service'!F$24*$Q28</f>
        <v>-23930.516959239132</v>
      </c>
      <c r="E28" s="24">
        <f>-'[1]LEX - Service'!G$24*$Q28</f>
        <v>-19623.023906576087</v>
      </c>
      <c r="F28" s="24">
        <f>-'[1]LEX - Service'!H$24*$Q28</f>
        <v>-23930.516959239132</v>
      </c>
      <c r="G28" s="24">
        <f>-'[1]LEX - Service'!I$24*$Q28</f>
        <v>-23451.906620054353</v>
      </c>
      <c r="H28" s="24">
        <f>-'[1]LEX - Service'!J$24*$Q28</f>
        <v>-22016.075602500005</v>
      </c>
      <c r="I28" s="24">
        <f>-'[1]LEX - Service'!K$24*$Q28</f>
        <v>-22973.296280869567</v>
      </c>
      <c r="J28" s="24">
        <f>-'[1]LEX - Service'!L$24*$Q28</f>
        <v>-22494.685941684787</v>
      </c>
      <c r="K28" s="24">
        <f>-'[1]LEX - Service'!M$24*$Q28</f>
        <v>-21058.854924130435</v>
      </c>
      <c r="L28" s="24">
        <f>-'[1]LEX - Service'!N$24*$Q28</f>
        <v>-21058.854924130435</v>
      </c>
      <c r="M28" s="24">
        <f>-'[1]LEX - Service'!O$24*$Q28</f>
        <v>-20101.634245760873</v>
      </c>
      <c r="N28" s="24">
        <f>-'[1]LEX - Service'!P$24*$Q28</f>
        <v>-22494.685941684787</v>
      </c>
      <c r="O28" s="20" t="s">
        <v>60</v>
      </c>
      <c r="P28" s="20" t="s">
        <v>64</v>
      </c>
      <c r="Q28" s="25">
        <v>0.27</v>
      </c>
      <c r="S28" t="str">
        <f t="shared" si="1"/>
        <v>142-3340</v>
      </c>
    </row>
    <row r="29" spans="1:19" x14ac:dyDescent="0.25">
      <c r="A29" s="20">
        <v>142</v>
      </c>
      <c r="B29" s="21">
        <v>4300</v>
      </c>
      <c r="C29" s="24">
        <f>-('[1]LEX - Service'!E$34-'[1]LEX - Service'!E$24)*$Q26</f>
        <v>8751.1241573608695</v>
      </c>
      <c r="D29" s="24">
        <f>-('[1]LEX - Service'!F$34-'[1]LEX - Service'!F$24)*$Q26</f>
        <v>9944.4592697282606</v>
      </c>
      <c r="E29" s="24">
        <f>-('[1]LEX - Service'!G$34-'[1]LEX - Service'!G$24)*$Q26</f>
        <v>8154.4566011771731</v>
      </c>
      <c r="F29" s="24">
        <f>-('[1]LEX - Service'!H$34-'[1]LEX - Service'!H$24)*$Q26</f>
        <v>9944.4592697282606</v>
      </c>
      <c r="G29" s="24">
        <f>-('[1]LEX - Service'!I$34-'[1]LEX - Service'!I$24)*$Q26</f>
        <v>9745.5700843336963</v>
      </c>
      <c r="H29" s="24">
        <f>-('[1]LEX - Service'!J$34-'[1]LEX - Service'!J$24)*$Q26</f>
        <v>9148.9025281499999</v>
      </c>
      <c r="I29" s="24">
        <f>-('[1]LEX - Service'!K$34-'[1]LEX - Service'!K$24)*$Q26</f>
        <v>9546.680898939132</v>
      </c>
      <c r="J29" s="24">
        <f>-('[1]LEX - Service'!L$34-'[1]LEX - Service'!L$24)*$Q26</f>
        <v>9347.7917135445659</v>
      </c>
      <c r="K29" s="24">
        <f>-('[1]LEX - Service'!M$34-'[1]LEX - Service'!M$24)*$Q26</f>
        <v>8751.1241573608695</v>
      </c>
      <c r="L29" s="24">
        <f>-('[1]LEX - Service'!N$34-'[1]LEX - Service'!N$24)*$Q26</f>
        <v>8751.1241573608695</v>
      </c>
      <c r="M29" s="24">
        <f>-('[1]LEX - Service'!O$34-'[1]LEX - Service'!O$24)*$Q26</f>
        <v>8353.3457865717392</v>
      </c>
      <c r="N29" s="24">
        <f>-('[1]LEX - Service'!P$34-'[1]LEX - Service'!P$24)*$Q26</f>
        <v>9347.7917135445659</v>
      </c>
      <c r="O29" s="20" t="s">
        <v>60</v>
      </c>
      <c r="P29" s="20" t="s">
        <v>65</v>
      </c>
      <c r="Q29" s="25"/>
      <c r="S29" t="str">
        <f t="shared" si="1"/>
        <v>142-4300</v>
      </c>
    </row>
    <row r="30" spans="1:19" x14ac:dyDescent="0.25">
      <c r="A30" s="20">
        <v>142</v>
      </c>
      <c r="B30" s="21">
        <v>4320</v>
      </c>
      <c r="C30" s="24">
        <f>-('[1]LEX - Service'!E$34-'[1]LEX - Service'!E$24)*$Q27</f>
        <v>10038.054180502173</v>
      </c>
      <c r="D30" s="24">
        <f>-('[1]LEX - Service'!F$34-'[1]LEX - Service'!F$24)*$Q27</f>
        <v>11406.87975057065</v>
      </c>
      <c r="E30" s="24">
        <f>-('[1]LEX - Service'!G$34-'[1]LEX - Service'!G$24)*$Q27</f>
        <v>9353.6413954679338</v>
      </c>
      <c r="F30" s="24">
        <f>-('[1]LEX - Service'!H$34-'[1]LEX - Service'!H$24)*$Q27</f>
        <v>11406.87975057065</v>
      </c>
      <c r="G30" s="24">
        <f>-('[1]LEX - Service'!I$34-'[1]LEX - Service'!I$24)*$Q27</f>
        <v>11178.742155559241</v>
      </c>
      <c r="H30" s="24">
        <f>-('[1]LEX - Service'!J$34-'[1]LEX - Service'!J$24)*$Q27</f>
        <v>10494.329370525</v>
      </c>
      <c r="I30" s="24">
        <f>-('[1]LEX - Service'!K$34-'[1]LEX - Service'!K$24)*$Q27</f>
        <v>10950.604560547827</v>
      </c>
      <c r="J30" s="24">
        <f>-('[1]LEX - Service'!L$34-'[1]LEX - Service'!L$24)*$Q27</f>
        <v>10722.466965536414</v>
      </c>
      <c r="K30" s="24">
        <f>-('[1]LEX - Service'!M$34-'[1]LEX - Service'!M$24)*$Q27</f>
        <v>10038.054180502173</v>
      </c>
      <c r="L30" s="24">
        <f>-('[1]LEX - Service'!N$34-'[1]LEX - Service'!N$24)*$Q27</f>
        <v>10038.054180502173</v>
      </c>
      <c r="M30" s="24">
        <f>-('[1]LEX - Service'!O$34-'[1]LEX - Service'!O$24)*$Q27</f>
        <v>9581.7789904793462</v>
      </c>
      <c r="N30" s="24">
        <f>-('[1]LEX - Service'!P$34-'[1]LEX - Service'!P$24)*$Q27</f>
        <v>10722.466965536414</v>
      </c>
      <c r="O30" s="20" t="s">
        <v>60</v>
      </c>
      <c r="P30" s="20" t="s">
        <v>66</v>
      </c>
      <c r="Q30" s="25"/>
      <c r="S30" t="str">
        <f t="shared" si="1"/>
        <v>142-4320</v>
      </c>
    </row>
    <row r="31" spans="1:19" x14ac:dyDescent="0.25">
      <c r="A31" s="20">
        <v>142</v>
      </c>
      <c r="B31" s="21">
        <v>4340</v>
      </c>
      <c r="C31" s="24">
        <f>-('[1]LEX - Service'!E$34-'[1]LEX - Service'!E$24)*$Q28</f>
        <v>6949.4221249630436</v>
      </c>
      <c r="D31" s="24">
        <f>-('[1]LEX - Service'!F$34-'[1]LEX - Service'!F$24)*$Q28</f>
        <v>7897.0705965489124</v>
      </c>
      <c r="E31" s="24">
        <f>-('[1]LEX - Service'!G$34-'[1]LEX - Service'!G$24)*$Q28</f>
        <v>6475.5978891701079</v>
      </c>
      <c r="F31" s="24">
        <f>-('[1]LEX - Service'!H$34-'[1]LEX - Service'!H$24)*$Q28</f>
        <v>7897.0705965489124</v>
      </c>
      <c r="G31" s="24">
        <f>-('[1]LEX - Service'!I$34-'[1]LEX - Service'!I$24)*$Q28</f>
        <v>7739.1291846179356</v>
      </c>
      <c r="H31" s="24">
        <f>-('[1]LEX - Service'!J$34-'[1]LEX - Service'!J$24)*$Q28</f>
        <v>7265.3049488250008</v>
      </c>
      <c r="I31" s="24">
        <f>-('[1]LEX - Service'!K$34-'[1]LEX - Service'!K$24)*$Q28</f>
        <v>7581.187772686957</v>
      </c>
      <c r="J31" s="24">
        <f>-('[1]LEX - Service'!L$34-'[1]LEX - Service'!L$24)*$Q28</f>
        <v>7423.2463607559785</v>
      </c>
      <c r="K31" s="24">
        <f>-('[1]LEX - Service'!M$34-'[1]LEX - Service'!M$24)*$Q28</f>
        <v>6949.4221249630436</v>
      </c>
      <c r="L31" s="24">
        <f>-('[1]LEX - Service'!N$34-'[1]LEX - Service'!N$24)*$Q28</f>
        <v>6949.4221249630436</v>
      </c>
      <c r="M31" s="24">
        <f>-('[1]LEX - Service'!O$34-'[1]LEX - Service'!O$24)*$Q28</f>
        <v>6633.5393011010865</v>
      </c>
      <c r="N31" s="24">
        <f>-('[1]LEX - Service'!P$34-'[1]LEX - Service'!P$24)*$Q28</f>
        <v>7423.2463607559785</v>
      </c>
      <c r="O31" s="20" t="s">
        <v>60</v>
      </c>
      <c r="P31" s="20" t="s">
        <v>67</v>
      </c>
      <c r="Q31" s="25"/>
      <c r="S31" t="str">
        <f t="shared" si="1"/>
        <v>142-4340</v>
      </c>
    </row>
    <row r="32" spans="1:19" x14ac:dyDescent="0.25">
      <c r="A32" s="20">
        <v>142</v>
      </c>
      <c r="B32" s="22">
        <v>3390</v>
      </c>
      <c r="C32" s="24">
        <f>-'[1]LEX - Service'!E$25*$Q32</f>
        <v>-28763.755756521739</v>
      </c>
      <c r="D32" s="24">
        <f>-'[1]LEX - Service'!F$25*$Q32</f>
        <v>-32686.086086956508</v>
      </c>
      <c r="E32" s="24">
        <f>-'[1]LEX - Service'!G$25*$Q32</f>
        <v>-26802.590591304343</v>
      </c>
      <c r="F32" s="24">
        <f>-'[1]LEX - Service'!H$25*$Q32</f>
        <v>-32686.086086956508</v>
      </c>
      <c r="G32" s="24">
        <f>-'[1]LEX - Service'!I$25*$Q32</f>
        <v>-32032.364365217392</v>
      </c>
      <c r="H32" s="24">
        <f>-'[1]LEX - Service'!J$25*$Q32</f>
        <v>-30071.199199999988</v>
      </c>
      <c r="I32" s="24">
        <f>-'[1]LEX - Service'!K$25*$Q32</f>
        <v>-31378.642643478248</v>
      </c>
      <c r="J32" s="24">
        <f>-'[1]LEX - Service'!L$25*$Q32</f>
        <v>-30724.920921739133</v>
      </c>
      <c r="K32" s="24">
        <f>-'[1]LEX - Service'!M$25*$Q32</f>
        <v>-28763.755756521739</v>
      </c>
      <c r="L32" s="24">
        <f>-'[1]LEX - Service'!N$25*$Q32</f>
        <v>-28763.755756521739</v>
      </c>
      <c r="M32" s="24">
        <f>-'[1]LEX - Service'!O$25*$Q32</f>
        <v>-27456.312313043469</v>
      </c>
      <c r="N32" s="24">
        <f>-'[1]LEX - Service'!P$25*$Q32</f>
        <v>-30724.920921739133</v>
      </c>
      <c r="O32" s="20" t="s">
        <v>60</v>
      </c>
      <c r="P32" s="20" t="s">
        <v>68</v>
      </c>
      <c r="Q32" s="25">
        <v>0.8</v>
      </c>
      <c r="S32" t="str">
        <f t="shared" si="1"/>
        <v>142-3390</v>
      </c>
    </row>
    <row r="33" spans="1:19" x14ac:dyDescent="0.25">
      <c r="A33" s="20">
        <v>142</v>
      </c>
      <c r="B33" s="22">
        <v>4390</v>
      </c>
      <c r="C33" s="24">
        <f>-('[1]LEX - Service'!E$35-'[1]LEX - Service'!E$25)*$Q32</f>
        <v>18727.327757858911</v>
      </c>
      <c r="D33" s="24">
        <f>-('[1]LEX - Service'!F$35-'[1]LEX - Service'!F$25)*$Q32</f>
        <v>21281.054270294211</v>
      </c>
      <c r="E33" s="24">
        <f>-('[1]LEX - Service'!G$35-'[1]LEX - Service'!G$25)*$Q32</f>
        <v>17450.464501641254</v>
      </c>
      <c r="F33" s="24">
        <f>-('[1]LEX - Service'!H$35-'[1]LEX - Service'!H$25)*$Q32</f>
        <v>21281.054270294211</v>
      </c>
      <c r="G33" s="24">
        <f>-('[1]LEX - Service'!I$35-'[1]LEX - Service'!I$25)*$Q32</f>
        <v>20855.433184888338</v>
      </c>
      <c r="H33" s="24">
        <f>-('[1]LEX - Service'!J$35-'[1]LEX - Service'!J$25)*$Q32</f>
        <v>19578.569928670673</v>
      </c>
      <c r="I33" s="24">
        <f>-('[1]LEX - Service'!K$35-'[1]LEX - Service'!K$25)*$Q32</f>
        <v>20429.812099482442</v>
      </c>
      <c r="J33" s="24">
        <f>-('[1]LEX - Service'!L$35-'[1]LEX - Service'!L$25)*$Q32</f>
        <v>20004.191014076569</v>
      </c>
      <c r="K33" s="24">
        <f>-('[1]LEX - Service'!M$35-'[1]LEX - Service'!M$25)*$Q32</f>
        <v>18727.327757858911</v>
      </c>
      <c r="L33" s="24">
        <f>-('[1]LEX - Service'!N$35-'[1]LEX - Service'!N$25)*$Q32</f>
        <v>18727.327757858911</v>
      </c>
      <c r="M33" s="24">
        <f>-('[1]LEX - Service'!O$35-'[1]LEX - Service'!O$25)*$Q32</f>
        <v>17876.085587047139</v>
      </c>
      <c r="N33" s="24">
        <f>-('[1]LEX - Service'!P$35-'[1]LEX - Service'!P$25)*$Q32</f>
        <v>20004.191014076569</v>
      </c>
      <c r="O33" s="20" t="s">
        <v>60</v>
      </c>
      <c r="P33" s="20" t="s">
        <v>69</v>
      </c>
      <c r="Q33" s="20"/>
      <c r="S33" t="str">
        <f t="shared" si="1"/>
        <v>142-4390</v>
      </c>
    </row>
    <row r="34" spans="1:19" x14ac:dyDescent="0.25">
      <c r="A34" s="20">
        <v>142</v>
      </c>
      <c r="B34" s="21">
        <v>3430</v>
      </c>
      <c r="C34" s="24">
        <f>-'[1]LEX - Service'!E$25*$Q34</f>
        <v>-7190.9389391304348</v>
      </c>
      <c r="D34" s="24">
        <f>-'[1]LEX - Service'!F$25*$Q34</f>
        <v>-8171.5215217391269</v>
      </c>
      <c r="E34" s="24">
        <f>-'[1]LEX - Service'!G$25*$Q34</f>
        <v>-6700.6476478260856</v>
      </c>
      <c r="F34" s="24">
        <f>-'[1]LEX - Service'!H$25*$Q34</f>
        <v>-8171.5215217391269</v>
      </c>
      <c r="G34" s="24">
        <f>-'[1]LEX - Service'!I$25*$Q34</f>
        <v>-8008.0910913043481</v>
      </c>
      <c r="H34" s="24">
        <f>-'[1]LEX - Service'!J$25*$Q34</f>
        <v>-7517.799799999997</v>
      </c>
      <c r="I34" s="24">
        <f>-'[1]LEX - Service'!K$25*$Q34</f>
        <v>-7844.660660869562</v>
      </c>
      <c r="J34" s="24">
        <f>-'[1]LEX - Service'!L$25*$Q34</f>
        <v>-7681.2302304347832</v>
      </c>
      <c r="K34" s="24">
        <f>-'[1]LEX - Service'!M$25*$Q34</f>
        <v>-7190.9389391304348</v>
      </c>
      <c r="L34" s="24">
        <f>-'[1]LEX - Service'!N$25*$Q34</f>
        <v>-7190.9389391304348</v>
      </c>
      <c r="M34" s="24">
        <f>-'[1]LEX - Service'!O$25*$Q34</f>
        <v>-6864.0780782608672</v>
      </c>
      <c r="N34" s="24">
        <f>-'[1]LEX - Service'!P$25*$Q34</f>
        <v>-7681.2302304347832</v>
      </c>
      <c r="O34" s="20" t="s">
        <v>60</v>
      </c>
      <c r="P34" s="20" t="s">
        <v>70</v>
      </c>
      <c r="Q34" s="25">
        <v>0.2</v>
      </c>
      <c r="S34" t="str">
        <f t="shared" si="1"/>
        <v>142-3430</v>
      </c>
    </row>
    <row r="35" spans="1:19" x14ac:dyDescent="0.25">
      <c r="A35" s="20">
        <v>142</v>
      </c>
      <c r="B35" s="21">
        <v>4430</v>
      </c>
      <c r="C35" s="24">
        <f>-('[1]LEX - Service'!E$35-'[1]LEX - Service'!E$25)*$Q34</f>
        <v>4681.8319394647278</v>
      </c>
      <c r="D35" s="24">
        <f>-('[1]LEX - Service'!F$35-'[1]LEX - Service'!F$25)*$Q34</f>
        <v>5320.2635675735528</v>
      </c>
      <c r="E35" s="24">
        <f>-('[1]LEX - Service'!G$35-'[1]LEX - Service'!G$25)*$Q34</f>
        <v>4362.6161254103135</v>
      </c>
      <c r="F35" s="24">
        <f>-('[1]LEX - Service'!H$35-'[1]LEX - Service'!H$25)*$Q34</f>
        <v>5320.2635675735528</v>
      </c>
      <c r="G35" s="24">
        <f>-('[1]LEX - Service'!I$35-'[1]LEX - Service'!I$25)*$Q34</f>
        <v>5213.8582962220844</v>
      </c>
      <c r="H35" s="24">
        <f>-('[1]LEX - Service'!J$35-'[1]LEX - Service'!J$25)*$Q34</f>
        <v>4894.6424821676683</v>
      </c>
      <c r="I35" s="24">
        <f>-('[1]LEX - Service'!K$35-'[1]LEX - Service'!K$25)*$Q34</f>
        <v>5107.4530248706105</v>
      </c>
      <c r="J35" s="24">
        <f>-('[1]LEX - Service'!L$35-'[1]LEX - Service'!L$25)*$Q34</f>
        <v>5001.0477535191421</v>
      </c>
      <c r="K35" s="24">
        <f>-('[1]LEX - Service'!M$35-'[1]LEX - Service'!M$25)*$Q34</f>
        <v>4681.8319394647278</v>
      </c>
      <c r="L35" s="24">
        <f>-('[1]LEX - Service'!N$35-'[1]LEX - Service'!N$25)*$Q34</f>
        <v>4681.8319394647278</v>
      </c>
      <c r="M35" s="24">
        <f>-('[1]LEX - Service'!O$35-'[1]LEX - Service'!O$25)*$Q34</f>
        <v>4469.0213967617847</v>
      </c>
      <c r="N35" s="24">
        <f>-('[1]LEX - Service'!P$35-'[1]LEX - Service'!P$25)*$Q34</f>
        <v>5001.0477535191421</v>
      </c>
      <c r="O35" s="20" t="s">
        <v>60</v>
      </c>
      <c r="P35" s="20" t="s">
        <v>71</v>
      </c>
      <c r="Q35" s="20"/>
      <c r="S35" t="str">
        <f t="shared" si="1"/>
        <v>142-4430</v>
      </c>
    </row>
    <row r="36" spans="1:19" x14ac:dyDescent="0.25">
      <c r="A36" s="20">
        <v>142</v>
      </c>
      <c r="B36" s="21">
        <v>7020</v>
      </c>
      <c r="C36" s="23">
        <f>'[1]LEX - Service'!E$37*$Q36</f>
        <v>30273.388059480287</v>
      </c>
      <c r="D36" s="23">
        <f>'[1]LEX - Service'!F$37*$Q36</f>
        <v>30273.388059480287</v>
      </c>
      <c r="E36" s="23">
        <f>'[1]LEX - Service'!G$37*$Q36</f>
        <v>30273.388059480287</v>
      </c>
      <c r="F36" s="23">
        <f>'[1]LEX - Service'!H$37*$Q36</f>
        <v>30273.388059480287</v>
      </c>
      <c r="G36" s="23">
        <f>'[1]LEX - Service'!I$37*$Q36</f>
        <v>30273.388059480287</v>
      </c>
      <c r="H36" s="23">
        <f>'[1]LEX - Service'!J$37*$Q36</f>
        <v>30273.388059480287</v>
      </c>
      <c r="I36" s="23">
        <f>'[1]LEX - Service'!K$37*$Q36</f>
        <v>30273.388059480287</v>
      </c>
      <c r="J36" s="23">
        <f>'[1]LEX - Service'!L$37*$Q36</f>
        <v>30273.388059480287</v>
      </c>
      <c r="K36" s="23">
        <f>'[1]LEX - Service'!M$37*$Q36</f>
        <v>30273.388059480287</v>
      </c>
      <c r="L36" s="23">
        <f>'[1]LEX - Service'!N$37*$Q36</f>
        <v>30273.388059480287</v>
      </c>
      <c r="M36" s="23">
        <f>'[1]LEX - Service'!O$37*$Q36</f>
        <v>30273.388059480287</v>
      </c>
      <c r="N36" s="23">
        <f>'[1]LEX - Service'!P$37*$Q36</f>
        <v>30273.388059480287</v>
      </c>
      <c r="O36" s="20" t="s">
        <v>60</v>
      </c>
      <c r="P36" s="20" t="s">
        <v>41</v>
      </c>
      <c r="Q36" s="25">
        <v>0.8</v>
      </c>
      <c r="S36" t="str">
        <f t="shared" si="1"/>
        <v>142-7020</v>
      </c>
    </row>
    <row r="37" spans="1:19" x14ac:dyDescent="0.25">
      <c r="A37" s="20">
        <v>142</v>
      </c>
      <c r="B37" s="21">
        <v>7060</v>
      </c>
      <c r="C37" s="23">
        <f>'[1]LEX - Service'!E$37*$Q37</f>
        <v>7568.3470148700717</v>
      </c>
      <c r="D37" s="23">
        <f>'[1]LEX - Service'!F$37*$Q37</f>
        <v>7568.3470148700717</v>
      </c>
      <c r="E37" s="23">
        <f>'[1]LEX - Service'!G$37*$Q37</f>
        <v>7568.3470148700717</v>
      </c>
      <c r="F37" s="23">
        <f>'[1]LEX - Service'!H$37*$Q37</f>
        <v>7568.3470148700717</v>
      </c>
      <c r="G37" s="23">
        <f>'[1]LEX - Service'!I$37*$Q37</f>
        <v>7568.3470148700717</v>
      </c>
      <c r="H37" s="23">
        <f>'[1]LEX - Service'!J$37*$Q37</f>
        <v>7568.3470148700717</v>
      </c>
      <c r="I37" s="23">
        <f>'[1]LEX - Service'!K$37*$Q37</f>
        <v>7568.3470148700717</v>
      </c>
      <c r="J37" s="23">
        <f>'[1]LEX - Service'!L$37*$Q37</f>
        <v>7568.3470148700717</v>
      </c>
      <c r="K37" s="23">
        <f>'[1]LEX - Service'!M$37*$Q37</f>
        <v>7568.3470148700717</v>
      </c>
      <c r="L37" s="23">
        <f>'[1]LEX - Service'!N$37*$Q37</f>
        <v>7568.3470148700717</v>
      </c>
      <c r="M37" s="23">
        <f>'[1]LEX - Service'!O$37*$Q37</f>
        <v>7568.3470148700717</v>
      </c>
      <c r="N37" s="23">
        <f>'[1]LEX - Service'!P$37*$Q37</f>
        <v>7568.3470148700717</v>
      </c>
      <c r="O37" s="20" t="s">
        <v>60</v>
      </c>
      <c r="P37" s="20" t="s">
        <v>72</v>
      </c>
      <c r="Q37" s="25">
        <v>0.2</v>
      </c>
      <c r="S37" t="str">
        <f t="shared" si="1"/>
        <v>142-7060</v>
      </c>
    </row>
    <row r="38" spans="1:19" x14ac:dyDescent="0.25">
      <c r="A38" s="20">
        <v>142</v>
      </c>
      <c r="B38" s="22">
        <v>3248</v>
      </c>
      <c r="C38">
        <f>0</f>
        <v>0</v>
      </c>
      <c r="D38">
        <f>0</f>
        <v>0</v>
      </c>
      <c r="E38">
        <f>0</f>
        <v>0</v>
      </c>
      <c r="F38">
        <f>0</f>
        <v>0</v>
      </c>
      <c r="G38">
        <f>0</f>
        <v>0</v>
      </c>
      <c r="H38">
        <f>0</f>
        <v>0</v>
      </c>
      <c r="I38">
        <f>0</f>
        <v>0</v>
      </c>
      <c r="J38">
        <f>0</f>
        <v>0</v>
      </c>
      <c r="K38">
        <f>0</f>
        <v>0</v>
      </c>
      <c r="L38">
        <f>0</f>
        <v>0</v>
      </c>
      <c r="M38">
        <f>0</f>
        <v>0</v>
      </c>
      <c r="N38">
        <f>0</f>
        <v>0</v>
      </c>
      <c r="O38" s="20" t="s">
        <v>43</v>
      </c>
      <c r="P38" s="20" t="s">
        <v>73</v>
      </c>
      <c r="Q38" s="20"/>
      <c r="S38" t="str">
        <f t="shared" si="1"/>
        <v>142-3248</v>
      </c>
    </row>
    <row r="39" spans="1:19" x14ac:dyDescent="0.25">
      <c r="A39" s="20">
        <v>150</v>
      </c>
      <c r="B39" s="21" t="s">
        <v>36</v>
      </c>
      <c r="C39" s="26">
        <f>'[1]Retail Detailing'!E$21</f>
        <v>7</v>
      </c>
      <c r="D39" s="26">
        <f>'[1]Retail Detailing'!F$21</f>
        <v>7</v>
      </c>
      <c r="E39" s="26">
        <f>'[1]Retail Detailing'!G$21</f>
        <v>7</v>
      </c>
      <c r="F39" s="26">
        <f>'[1]Retail Detailing'!H$21</f>
        <v>7</v>
      </c>
      <c r="G39" s="26">
        <f>'[1]Retail Detailing'!I$21</f>
        <v>7</v>
      </c>
      <c r="H39" s="26">
        <f>'[1]Retail Detailing'!J$21</f>
        <v>7</v>
      </c>
      <c r="I39" s="26">
        <f>'[1]Retail Detailing'!K$21</f>
        <v>7</v>
      </c>
      <c r="J39" s="26">
        <f>'[1]Retail Detailing'!L$21</f>
        <v>7</v>
      </c>
      <c r="K39" s="26">
        <f>'[1]Retail Detailing'!M$21</f>
        <v>7</v>
      </c>
      <c r="L39" s="26">
        <f>'[1]Retail Detailing'!N$21</f>
        <v>7</v>
      </c>
      <c r="M39" s="26">
        <f>'[1]Retail Detailing'!O$21</f>
        <v>7</v>
      </c>
      <c r="N39" s="26">
        <f>'[1]Retail Detailing'!P$21</f>
        <v>7</v>
      </c>
      <c r="O39" s="20" t="s">
        <v>26</v>
      </c>
      <c r="P39" s="20" t="s">
        <v>61</v>
      </c>
      <c r="Q39" s="20" t="str">
        <f>+IF(RIGHT(B39,1)="#","#","")</f>
        <v>#</v>
      </c>
      <c r="S39" t="str">
        <f t="shared" si="1"/>
        <v>150-9360M#</v>
      </c>
    </row>
    <row r="40" spans="1:19" x14ac:dyDescent="0.25">
      <c r="A40" s="20">
        <v>150</v>
      </c>
      <c r="B40" s="21">
        <v>3300</v>
      </c>
      <c r="C40" s="23">
        <f>-'[1]Retail Detailing'!E$19*'[1]Retail Detailing'!E$25</f>
        <v>-17551.900551669507</v>
      </c>
      <c r="D40" s="23">
        <f>-'[1]Retail Detailing'!F$19*'[1]Retail Detailing'!F$25</f>
        <v>-17551.900551669507</v>
      </c>
      <c r="E40" s="23">
        <f>-'[1]Retail Detailing'!G$19*'[1]Retail Detailing'!G$25</f>
        <v>-17551.900551669507</v>
      </c>
      <c r="F40" s="23">
        <f>-'[1]Retail Detailing'!H$19*'[1]Retail Detailing'!H$25</f>
        <v>-17551.900551669507</v>
      </c>
      <c r="G40" s="23">
        <f>-'[1]Retail Detailing'!I$19*'[1]Retail Detailing'!I$25</f>
        <v>-17551.900551669507</v>
      </c>
      <c r="H40" s="23">
        <f>-'[1]Retail Detailing'!J$19*'[1]Retail Detailing'!J$25</f>
        <v>-17551.900551669507</v>
      </c>
      <c r="I40" s="23">
        <f>-'[1]Retail Detailing'!K$19*'[1]Retail Detailing'!K$25</f>
        <v>-17551.900551669507</v>
      </c>
      <c r="J40" s="23">
        <f>-'[1]Retail Detailing'!L$19*'[1]Retail Detailing'!L$25</f>
        <v>-17551.900551669507</v>
      </c>
      <c r="K40" s="23">
        <f>-'[1]Retail Detailing'!M$19*'[1]Retail Detailing'!M$25</f>
        <v>-17551.900551669507</v>
      </c>
      <c r="L40" s="23">
        <f>-'[1]Retail Detailing'!N$19*'[1]Retail Detailing'!N$25</f>
        <v>-17551.900551669507</v>
      </c>
      <c r="M40" s="23">
        <f>-'[1]Retail Detailing'!O$19*'[1]Retail Detailing'!O$25</f>
        <v>-17551.900551669507</v>
      </c>
      <c r="N40" s="23">
        <f>-'[1]Retail Detailing'!P$19*'[1]Retail Detailing'!P$25</f>
        <v>-17551.900551669507</v>
      </c>
      <c r="O40" s="20" t="s">
        <v>26</v>
      </c>
      <c r="P40" s="20" t="s">
        <v>62</v>
      </c>
      <c r="Q40" s="20"/>
      <c r="S40" t="str">
        <f t="shared" si="1"/>
        <v>150-3300</v>
      </c>
    </row>
    <row r="41" spans="1:19" x14ac:dyDescent="0.25">
      <c r="A41" s="20">
        <v>150</v>
      </c>
      <c r="B41" s="21">
        <v>3340</v>
      </c>
      <c r="C41" s="23">
        <f>-'[1]Retail Detailing'!E$20*'[1]Retail Detailing'!E$25</f>
        <v>-26102.592304988906</v>
      </c>
      <c r="D41" s="23">
        <f>-'[1]Retail Detailing'!F$20*'[1]Retail Detailing'!F$25</f>
        <v>-26102.592304988906</v>
      </c>
      <c r="E41" s="23">
        <f>-'[1]Retail Detailing'!G$20*'[1]Retail Detailing'!G$25</f>
        <v>-26102.592304988906</v>
      </c>
      <c r="F41" s="23">
        <f>-'[1]Retail Detailing'!H$20*'[1]Retail Detailing'!H$25</f>
        <v>-26102.592304988906</v>
      </c>
      <c r="G41" s="23">
        <f>-'[1]Retail Detailing'!I$20*'[1]Retail Detailing'!I$25</f>
        <v>-26102.592304988906</v>
      </c>
      <c r="H41" s="23">
        <f>-'[1]Retail Detailing'!J$20*'[1]Retail Detailing'!J$25</f>
        <v>-26102.592304988906</v>
      </c>
      <c r="I41" s="23">
        <f>-'[1]Retail Detailing'!K$20*'[1]Retail Detailing'!K$25</f>
        <v>-26102.592304988906</v>
      </c>
      <c r="J41" s="23">
        <f>-'[1]Retail Detailing'!L$20*'[1]Retail Detailing'!L$25</f>
        <v>-26102.592304988906</v>
      </c>
      <c r="K41" s="23">
        <f>-'[1]Retail Detailing'!M$20*'[1]Retail Detailing'!M$25</f>
        <v>-26102.592304988906</v>
      </c>
      <c r="L41" s="23">
        <f>-'[1]Retail Detailing'!N$20*'[1]Retail Detailing'!N$25</f>
        <v>-26102.592304988906</v>
      </c>
      <c r="M41" s="23">
        <f>-'[1]Retail Detailing'!O$20*'[1]Retail Detailing'!O$25</f>
        <v>-26102.592304988906</v>
      </c>
      <c r="N41" s="23">
        <f>-'[1]Retail Detailing'!P$20*'[1]Retail Detailing'!P$25</f>
        <v>-26102.592304988906</v>
      </c>
      <c r="O41" s="20" t="s">
        <v>26</v>
      </c>
      <c r="P41" s="20" t="s">
        <v>64</v>
      </c>
      <c r="Q41" s="20"/>
      <c r="S41" t="str">
        <f t="shared" si="1"/>
        <v>150-3340</v>
      </c>
    </row>
    <row r="42" spans="1:19" x14ac:dyDescent="0.25">
      <c r="A42" s="20">
        <v>150</v>
      </c>
      <c r="B42" s="21">
        <v>7020</v>
      </c>
      <c r="C42" s="24">
        <f>'[1]Retail Detailing'!E$27*$Q42</f>
        <v>45727.155939771183</v>
      </c>
      <c r="D42" s="24">
        <f>'[1]Retail Detailing'!F$27*$Q42</f>
        <v>45727.155939771183</v>
      </c>
      <c r="E42" s="24">
        <f>'[1]Retail Detailing'!G$27*$Q42</f>
        <v>45727.155939771183</v>
      </c>
      <c r="F42" s="24">
        <f>'[1]Retail Detailing'!H$27*$Q42</f>
        <v>45727.155939771183</v>
      </c>
      <c r="G42" s="24">
        <f>'[1]Retail Detailing'!I$27*$Q42</f>
        <v>45727.155939771183</v>
      </c>
      <c r="H42" s="24">
        <f>'[1]Retail Detailing'!J$27*$Q42</f>
        <v>45727.155939771183</v>
      </c>
      <c r="I42" s="24">
        <f>'[1]Retail Detailing'!K$27*$Q42</f>
        <v>45727.155939771183</v>
      </c>
      <c r="J42" s="24">
        <f>'[1]Retail Detailing'!L$27*$Q42</f>
        <v>45727.155939771183</v>
      </c>
      <c r="K42" s="24">
        <f>'[1]Retail Detailing'!M$27*$Q42</f>
        <v>45727.155939771183</v>
      </c>
      <c r="L42" s="24">
        <f>'[1]Retail Detailing'!N$27*$Q42</f>
        <v>45727.155939771183</v>
      </c>
      <c r="M42" s="24">
        <f>'[1]Retail Detailing'!O$27*$Q42</f>
        <v>45727.155939771183</v>
      </c>
      <c r="N42" s="24">
        <f>'[1]Retail Detailing'!P$27*$Q42</f>
        <v>45727.155939771183</v>
      </c>
      <c r="O42" s="20" t="s">
        <v>26</v>
      </c>
      <c r="P42" s="20" t="s">
        <v>41</v>
      </c>
      <c r="Q42" s="25">
        <v>0.98</v>
      </c>
      <c r="S42" t="str">
        <f t="shared" si="1"/>
        <v>150-7020</v>
      </c>
    </row>
    <row r="43" spans="1:19" x14ac:dyDescent="0.25">
      <c r="A43" s="20">
        <v>150</v>
      </c>
      <c r="B43" s="21">
        <v>7550</v>
      </c>
      <c r="C43" s="24">
        <f>'[1]Retail Detailing'!E$27*$Q43</f>
        <v>933.20726407696293</v>
      </c>
      <c r="D43" s="24">
        <f>'[1]Retail Detailing'!F$27*$Q43</f>
        <v>933.20726407696293</v>
      </c>
      <c r="E43" s="24">
        <f>'[1]Retail Detailing'!G$27*$Q43</f>
        <v>933.20726407696293</v>
      </c>
      <c r="F43" s="24">
        <f>'[1]Retail Detailing'!H$27*$Q43</f>
        <v>933.20726407696293</v>
      </c>
      <c r="G43" s="24">
        <f>'[1]Retail Detailing'!I$27*$Q43</f>
        <v>933.20726407696293</v>
      </c>
      <c r="H43" s="24">
        <f>'[1]Retail Detailing'!J$27*$Q43</f>
        <v>933.20726407696293</v>
      </c>
      <c r="I43" s="24">
        <f>'[1]Retail Detailing'!K$27*$Q43</f>
        <v>933.20726407696293</v>
      </c>
      <c r="J43" s="24">
        <f>'[1]Retail Detailing'!L$27*$Q43</f>
        <v>933.20726407696293</v>
      </c>
      <c r="K43" s="24">
        <f>'[1]Retail Detailing'!M$27*$Q43</f>
        <v>933.20726407696293</v>
      </c>
      <c r="L43" s="24">
        <f>'[1]Retail Detailing'!N$27*$Q43</f>
        <v>933.20726407696293</v>
      </c>
      <c r="M43" s="24">
        <f>'[1]Retail Detailing'!O$27*$Q43</f>
        <v>933.20726407696293</v>
      </c>
      <c r="N43" s="24">
        <f>'[1]Retail Detailing'!P$27*$Q43</f>
        <v>933.20726407696293</v>
      </c>
      <c r="O43" s="20" t="s">
        <v>26</v>
      </c>
      <c r="P43" s="20" t="s">
        <v>74</v>
      </c>
      <c r="Q43" s="25">
        <v>0.02</v>
      </c>
      <c r="S43" t="str">
        <f t="shared" si="1"/>
        <v>150-7550</v>
      </c>
    </row>
    <row r="44" spans="1:19" x14ac:dyDescent="0.25">
      <c r="A44" s="20">
        <v>935</v>
      </c>
      <c r="B44" s="21"/>
      <c r="C44" s="26">
        <f>'[1]Bridgestone 935'!E$21</f>
        <v>4</v>
      </c>
      <c r="D44" s="26">
        <f>'[1]Bridgestone 935'!F$21</f>
        <v>4</v>
      </c>
      <c r="E44" s="26">
        <f>'[1]Bridgestone 935'!G$21</f>
        <v>4</v>
      </c>
      <c r="F44" s="26">
        <f>'[1]Bridgestone 935'!H$21</f>
        <v>5</v>
      </c>
      <c r="G44" s="26">
        <f>'[1]Bridgestone 935'!I$21</f>
        <v>5</v>
      </c>
      <c r="H44" s="26">
        <f>'[1]Bridgestone 935'!J$21</f>
        <v>5</v>
      </c>
      <c r="I44" s="26">
        <f>'[1]Bridgestone 935'!K$21</f>
        <v>5</v>
      </c>
      <c r="J44" s="26">
        <f>'[1]Bridgestone 935'!L$21</f>
        <v>5</v>
      </c>
      <c r="K44" s="26">
        <f>'[1]Bridgestone 935'!M$21</f>
        <v>5</v>
      </c>
      <c r="L44" s="26">
        <f>'[1]Bridgestone 935'!N$21</f>
        <v>5</v>
      </c>
      <c r="M44" s="26">
        <f>'[1]Bridgestone 935'!O$21</f>
        <v>5</v>
      </c>
      <c r="N44" s="26">
        <f>'[1]Bridgestone 935'!P$21</f>
        <v>5</v>
      </c>
      <c r="O44" s="20" t="s">
        <v>25</v>
      </c>
      <c r="P44" s="20" t="s">
        <v>1305</v>
      </c>
      <c r="Q44" s="25"/>
      <c r="S44" t="str">
        <f t="shared" si="1"/>
        <v>935-</v>
      </c>
    </row>
    <row r="45" spans="1:19" x14ac:dyDescent="0.25">
      <c r="A45" s="20">
        <v>935</v>
      </c>
      <c r="B45" s="22">
        <v>3465</v>
      </c>
      <c r="C45" s="24">
        <f>-'[1]Bridgestone 935'!E$18*$Q45</f>
        <v>-97500</v>
      </c>
      <c r="D45" s="24">
        <f>-'[1]Bridgestone 935'!F$18*$Q45</f>
        <v>-120000</v>
      </c>
      <c r="E45" s="24">
        <f>-'[1]Bridgestone 935'!G$18*$Q45</f>
        <v>-116250</v>
      </c>
      <c r="F45" s="24">
        <f>-'[1]Bridgestone 935'!H$18*$Q45</f>
        <v>-99000</v>
      </c>
      <c r="G45" s="24">
        <f>-'[1]Bridgestone 935'!I$18*$Q45</f>
        <v>-123750</v>
      </c>
      <c r="H45" s="24">
        <f>-'[1]Bridgestone 935'!J$18*$Q45</f>
        <v>-126000</v>
      </c>
      <c r="I45" s="24">
        <f>-'[1]Bridgestone 935'!K$18*$Q45</f>
        <v>-123750</v>
      </c>
      <c r="J45" s="24">
        <f>-'[1]Bridgestone 935'!L$18*$Q45</f>
        <v>-131250</v>
      </c>
      <c r="K45" s="24">
        <f>-'[1]Bridgestone 935'!M$18*$Q45</f>
        <v>-127500</v>
      </c>
      <c r="L45" s="24">
        <f>-'[1]Bridgestone 935'!N$18*$Q45</f>
        <v>-121500</v>
      </c>
      <c r="M45" s="24">
        <f>-'[1]Bridgestone 935'!O$18*$Q45</f>
        <v>-100500</v>
      </c>
      <c r="N45" s="24">
        <f>-'[1]Bridgestone 935'!P$18*$Q45</f>
        <v>-133500</v>
      </c>
      <c r="O45" s="20" t="s">
        <v>25</v>
      </c>
      <c r="P45" s="20" t="s">
        <v>75</v>
      </c>
      <c r="Q45" s="25">
        <v>0.75</v>
      </c>
      <c r="S45" t="str">
        <f t="shared" si="1"/>
        <v>935-3465</v>
      </c>
    </row>
    <row r="46" spans="1:19" x14ac:dyDescent="0.25">
      <c r="A46" s="20">
        <v>935</v>
      </c>
      <c r="B46" s="22">
        <v>3466</v>
      </c>
      <c r="C46" s="24">
        <f>-'[1]Bridgestone 935'!E$18*$Q46</f>
        <v>-13000</v>
      </c>
      <c r="D46" s="24">
        <f>-'[1]Bridgestone 935'!F$18*$Q46</f>
        <v>-16000</v>
      </c>
      <c r="E46" s="24">
        <f>-'[1]Bridgestone 935'!G$18*$Q46</f>
        <v>-15500</v>
      </c>
      <c r="F46" s="24">
        <f>-'[1]Bridgestone 935'!H$18*$Q46</f>
        <v>-13200</v>
      </c>
      <c r="G46" s="24">
        <f>-'[1]Bridgestone 935'!I$18*$Q46</f>
        <v>-16500</v>
      </c>
      <c r="H46" s="24">
        <f>-'[1]Bridgestone 935'!J$18*$Q46</f>
        <v>-16800</v>
      </c>
      <c r="I46" s="24">
        <f>-'[1]Bridgestone 935'!K$18*$Q46</f>
        <v>-16500</v>
      </c>
      <c r="J46" s="24">
        <f>-'[1]Bridgestone 935'!L$18*$Q46</f>
        <v>-17500</v>
      </c>
      <c r="K46" s="24">
        <f>-'[1]Bridgestone 935'!M$18*$Q46</f>
        <v>-17000</v>
      </c>
      <c r="L46" s="24">
        <f>-'[1]Bridgestone 935'!N$18*$Q46</f>
        <v>-16200</v>
      </c>
      <c r="M46" s="24">
        <f>-'[1]Bridgestone 935'!O$18*$Q46</f>
        <v>-13400</v>
      </c>
      <c r="N46" s="24">
        <f>-'[1]Bridgestone 935'!P$18*$Q46</f>
        <v>-17800</v>
      </c>
      <c r="O46" s="20" t="s">
        <v>25</v>
      </c>
      <c r="P46" s="20" t="s">
        <v>76</v>
      </c>
      <c r="Q46" s="25">
        <v>0.1</v>
      </c>
      <c r="S46" t="str">
        <f t="shared" si="1"/>
        <v>935-3466</v>
      </c>
    </row>
    <row r="47" spans="1:19" x14ac:dyDescent="0.25">
      <c r="A47" s="20">
        <v>935</v>
      </c>
      <c r="B47" s="22">
        <v>3505</v>
      </c>
      <c r="C47" s="24">
        <f>-'[1]Bridgestone 935'!E$18*$Q47</f>
        <v>-19500</v>
      </c>
      <c r="D47" s="24">
        <f>-'[1]Bridgestone 935'!F$18*$Q47</f>
        <v>-24000</v>
      </c>
      <c r="E47" s="24">
        <f>-'[1]Bridgestone 935'!G$18*$Q47</f>
        <v>-23250</v>
      </c>
      <c r="F47" s="24">
        <f>-'[1]Bridgestone 935'!H$18*$Q47</f>
        <v>-19800</v>
      </c>
      <c r="G47" s="24">
        <f>-'[1]Bridgestone 935'!I$18*$Q47</f>
        <v>-24750</v>
      </c>
      <c r="H47" s="24">
        <f>-'[1]Bridgestone 935'!J$18*$Q47</f>
        <v>-25200</v>
      </c>
      <c r="I47" s="24">
        <f>-'[1]Bridgestone 935'!K$18*$Q47</f>
        <v>-24750</v>
      </c>
      <c r="J47" s="24">
        <f>-'[1]Bridgestone 935'!L$18*$Q47</f>
        <v>-26250</v>
      </c>
      <c r="K47" s="24">
        <f>-'[1]Bridgestone 935'!M$18*$Q47</f>
        <v>-25500</v>
      </c>
      <c r="L47" s="24">
        <f>-'[1]Bridgestone 935'!N$18*$Q47</f>
        <v>-24300</v>
      </c>
      <c r="M47" s="24">
        <f>-'[1]Bridgestone 935'!O$18*$Q47</f>
        <v>-20100</v>
      </c>
      <c r="N47" s="24">
        <f>-'[1]Bridgestone 935'!P$18*$Q47</f>
        <v>-26700</v>
      </c>
      <c r="O47" s="20" t="s">
        <v>25</v>
      </c>
      <c r="P47" s="20" t="s">
        <v>55</v>
      </c>
      <c r="Q47" s="25">
        <v>0.15</v>
      </c>
      <c r="S47" t="str">
        <f t="shared" si="1"/>
        <v>935-3505</v>
      </c>
    </row>
    <row r="48" spans="1:19" x14ac:dyDescent="0.25">
      <c r="A48" s="20">
        <v>935</v>
      </c>
      <c r="B48" s="22">
        <v>4465</v>
      </c>
      <c r="C48" s="24">
        <f>-('[1]Bridgestone 935'!E$24-'[1]Bridgestone 935'!E$18)*$Q45</f>
        <v>58439.691012177609</v>
      </c>
      <c r="D48" s="24">
        <f>-('[1]Bridgestone 935'!F$24-'[1]Bridgestone 935'!F$18)*$Q45</f>
        <v>71925.773553449355</v>
      </c>
      <c r="E48" s="24">
        <f>-('[1]Bridgestone 935'!G$24-'[1]Bridgestone 935'!G$18)*$Q45</f>
        <v>69678.093129904068</v>
      </c>
      <c r="F48" s="24">
        <f>-('[1]Bridgestone 935'!H$24-'[1]Bridgestone 935'!H$18)*$Q45</f>
        <v>59338.763181595721</v>
      </c>
      <c r="G48" s="24">
        <f>-('[1]Bridgestone 935'!I$24-'[1]Bridgestone 935'!I$18)*$Q45</f>
        <v>74173.453976994657</v>
      </c>
      <c r="H48" s="24">
        <f>-('[1]Bridgestone 935'!J$24-'[1]Bridgestone 935'!J$18)*$Q45</f>
        <v>75522.062231121818</v>
      </c>
      <c r="I48" s="24">
        <f>-('[1]Bridgestone 935'!K$24-'[1]Bridgestone 935'!K$18)*$Q45</f>
        <v>74173.453976994657</v>
      </c>
      <c r="J48" s="24">
        <f>-('[1]Bridgestone 935'!L$24-'[1]Bridgestone 935'!L$18)*$Q45</f>
        <v>78668.814824085246</v>
      </c>
      <c r="K48" s="24">
        <f>-('[1]Bridgestone 935'!M$24-'[1]Bridgestone 935'!M$18)*$Q45</f>
        <v>76421.134400539944</v>
      </c>
      <c r="L48" s="24">
        <f>-('[1]Bridgestone 935'!N$24-'[1]Bridgestone 935'!N$18)*$Q45</f>
        <v>72824.845722867482</v>
      </c>
      <c r="M48" s="24">
        <f>-('[1]Bridgestone 935'!O$24-'[1]Bridgestone 935'!O$18)*$Q45</f>
        <v>60237.835351013833</v>
      </c>
      <c r="N48" s="24">
        <f>-('[1]Bridgestone 935'!P$24-'[1]Bridgestone 935'!P$18)*$Q45</f>
        <v>80017.423078212421</v>
      </c>
      <c r="O48" s="20" t="s">
        <v>25</v>
      </c>
      <c r="P48" s="20" t="s">
        <v>77</v>
      </c>
      <c r="Q48" s="20"/>
      <c r="S48" t="str">
        <f t="shared" si="1"/>
        <v>935-4465</v>
      </c>
    </row>
    <row r="49" spans="1:19" x14ac:dyDescent="0.25">
      <c r="A49" s="20">
        <v>935</v>
      </c>
      <c r="B49" s="22">
        <v>4466</v>
      </c>
      <c r="C49" s="24">
        <f>-('[1]Bridgestone 935'!E$24-'[1]Bridgestone 935'!E$18)*$Q46</f>
        <v>7791.9588016236812</v>
      </c>
      <c r="D49" s="24">
        <f>-('[1]Bridgestone 935'!F$24-'[1]Bridgestone 935'!F$18)*$Q46</f>
        <v>9590.1031404599144</v>
      </c>
      <c r="E49" s="24">
        <f>-('[1]Bridgestone 935'!G$24-'[1]Bridgestone 935'!G$18)*$Q46</f>
        <v>9290.4124173205437</v>
      </c>
      <c r="F49" s="24">
        <f>-('[1]Bridgestone 935'!H$24-'[1]Bridgestone 935'!H$18)*$Q46</f>
        <v>7911.83509087943</v>
      </c>
      <c r="G49" s="24">
        <f>-('[1]Bridgestone 935'!I$24-'[1]Bridgestone 935'!I$18)*$Q46</f>
        <v>9889.7938635992887</v>
      </c>
      <c r="H49" s="24">
        <f>-('[1]Bridgestone 935'!J$24-'[1]Bridgestone 935'!J$18)*$Q46</f>
        <v>10069.608297482911</v>
      </c>
      <c r="I49" s="24">
        <f>-('[1]Bridgestone 935'!K$24-'[1]Bridgestone 935'!K$18)*$Q46</f>
        <v>9889.7938635992887</v>
      </c>
      <c r="J49" s="24">
        <f>-('[1]Bridgestone 935'!L$24-'[1]Bridgestone 935'!L$18)*$Q46</f>
        <v>10489.175309878032</v>
      </c>
      <c r="K49" s="24">
        <f>-('[1]Bridgestone 935'!M$24-'[1]Bridgestone 935'!M$18)*$Q46</f>
        <v>10189.484586738661</v>
      </c>
      <c r="L49" s="24">
        <f>-('[1]Bridgestone 935'!N$24-'[1]Bridgestone 935'!N$18)*$Q46</f>
        <v>9709.9794297156641</v>
      </c>
      <c r="M49" s="24">
        <f>-('[1]Bridgestone 935'!O$24-'[1]Bridgestone 935'!O$18)*$Q46</f>
        <v>8031.7113801351779</v>
      </c>
      <c r="N49" s="24">
        <f>-('[1]Bridgestone 935'!P$24-'[1]Bridgestone 935'!P$18)*$Q46</f>
        <v>10668.989743761656</v>
      </c>
      <c r="O49" s="20" t="s">
        <v>25</v>
      </c>
      <c r="P49" s="20" t="s">
        <v>78</v>
      </c>
      <c r="Q49" s="20"/>
      <c r="S49" t="str">
        <f t="shared" si="1"/>
        <v>935-4466</v>
      </c>
    </row>
    <row r="50" spans="1:19" x14ac:dyDescent="0.25">
      <c r="A50" s="20">
        <v>935</v>
      </c>
      <c r="B50" s="22">
        <v>4505</v>
      </c>
      <c r="C50" s="24">
        <f>-('[1]Bridgestone 935'!E$24-'[1]Bridgestone 935'!E$18)*$Q47</f>
        <v>11687.938202435522</v>
      </c>
      <c r="D50" s="24">
        <f>-('[1]Bridgestone 935'!F$24-'[1]Bridgestone 935'!F$18)*$Q47</f>
        <v>14385.154710689871</v>
      </c>
      <c r="E50" s="24">
        <f>-('[1]Bridgestone 935'!G$24-'[1]Bridgestone 935'!G$18)*$Q47</f>
        <v>13935.618625980815</v>
      </c>
      <c r="F50" s="24">
        <f>-('[1]Bridgestone 935'!H$24-'[1]Bridgestone 935'!H$18)*$Q47</f>
        <v>11867.752636319145</v>
      </c>
      <c r="G50" s="24">
        <f>-('[1]Bridgestone 935'!I$24-'[1]Bridgestone 935'!I$18)*$Q47</f>
        <v>14834.69079539893</v>
      </c>
      <c r="H50" s="24">
        <f>-('[1]Bridgestone 935'!J$24-'[1]Bridgestone 935'!J$18)*$Q47</f>
        <v>15104.412446224364</v>
      </c>
      <c r="I50" s="24">
        <f>-('[1]Bridgestone 935'!K$24-'[1]Bridgestone 935'!K$18)*$Q47</f>
        <v>14834.69079539893</v>
      </c>
      <c r="J50" s="24">
        <f>-('[1]Bridgestone 935'!L$24-'[1]Bridgestone 935'!L$18)*$Q47</f>
        <v>15733.762964817048</v>
      </c>
      <c r="K50" s="24">
        <f>-('[1]Bridgestone 935'!M$24-'[1]Bridgestone 935'!M$18)*$Q47</f>
        <v>15284.226880107988</v>
      </c>
      <c r="L50" s="24">
        <f>-('[1]Bridgestone 935'!N$24-'[1]Bridgestone 935'!N$18)*$Q47</f>
        <v>14564.969144573495</v>
      </c>
      <c r="M50" s="24">
        <f>-('[1]Bridgestone 935'!O$24-'[1]Bridgestone 935'!O$18)*$Q47</f>
        <v>12047.567070202766</v>
      </c>
      <c r="N50" s="24">
        <f>-('[1]Bridgestone 935'!P$24-'[1]Bridgestone 935'!P$18)*$Q47</f>
        <v>16003.484615642483</v>
      </c>
      <c r="O50" s="20" t="s">
        <v>25</v>
      </c>
      <c r="P50" s="20" t="s">
        <v>58</v>
      </c>
      <c r="Q50" s="20"/>
      <c r="S50" t="str">
        <f t="shared" si="1"/>
        <v>935-4505</v>
      </c>
    </row>
    <row r="51" spans="1:19" x14ac:dyDescent="0.25">
      <c r="A51" s="20">
        <v>935</v>
      </c>
      <c r="B51" s="22">
        <v>7020</v>
      </c>
      <c r="C51" s="23">
        <f>'[1]Bridgestone 935'!E$25</f>
        <v>36532.241496137554</v>
      </c>
      <c r="D51" s="23">
        <f>'[1]Bridgestone 935'!F$25</f>
        <v>36532.241496137554</v>
      </c>
      <c r="E51" s="23">
        <f>'[1]Bridgestone 935'!G$25</f>
        <v>36532.241496137554</v>
      </c>
      <c r="F51" s="23">
        <f>'[1]Bridgestone 935'!H$25</f>
        <v>36532.241496137554</v>
      </c>
      <c r="G51" s="23">
        <f>'[1]Bridgestone 935'!I$25</f>
        <v>36532.241496137554</v>
      </c>
      <c r="H51" s="23">
        <f>'[1]Bridgestone 935'!J$25</f>
        <v>36532.241496137554</v>
      </c>
      <c r="I51" s="23">
        <f>'[1]Bridgestone 935'!K$25</f>
        <v>36532.241496137554</v>
      </c>
      <c r="J51" s="23">
        <f>'[1]Bridgestone 935'!L$25</f>
        <v>36532.241496137554</v>
      </c>
      <c r="K51" s="23">
        <f>'[1]Bridgestone 935'!M$25</f>
        <v>36532.241496137554</v>
      </c>
      <c r="L51" s="23">
        <f>'[1]Bridgestone 935'!N$25</f>
        <v>36532.241496137554</v>
      </c>
      <c r="M51" s="23">
        <f>'[1]Bridgestone 935'!O$25</f>
        <v>36532.241496137554</v>
      </c>
      <c r="N51" s="23">
        <f>'[1]Bridgestone 935'!P$25</f>
        <v>36532.241496137554</v>
      </c>
      <c r="O51" s="20" t="s">
        <v>25</v>
      </c>
      <c r="P51" s="20" t="s">
        <v>41</v>
      </c>
      <c r="Q51" s="20"/>
      <c r="S51" t="str">
        <f t="shared" si="1"/>
        <v>935-7020</v>
      </c>
    </row>
    <row r="52" spans="1:19" x14ac:dyDescent="0.25">
      <c r="A52" s="20">
        <v>936</v>
      </c>
      <c r="B52" s="22"/>
      <c r="C52" s="26">
        <f>'[1]Bridgestone 936'!E$21</f>
        <v>1</v>
      </c>
      <c r="D52" s="26">
        <f>'[1]Bridgestone 936'!F$21</f>
        <v>1</v>
      </c>
      <c r="E52" s="26">
        <f>'[1]Bridgestone 936'!G$21</f>
        <v>1</v>
      </c>
      <c r="F52" s="26">
        <f>'[1]Bridgestone 936'!H$21</f>
        <v>2</v>
      </c>
      <c r="G52" s="26">
        <f>'[1]Bridgestone 936'!I$21</f>
        <v>2</v>
      </c>
      <c r="H52" s="26">
        <f>'[1]Bridgestone 936'!J$21</f>
        <v>2</v>
      </c>
      <c r="I52" s="26">
        <f>'[1]Bridgestone 936'!K$21</f>
        <v>2</v>
      </c>
      <c r="J52" s="26">
        <f>'[1]Bridgestone 936'!L$21</f>
        <v>2.5</v>
      </c>
      <c r="K52" s="26">
        <f>'[1]Bridgestone 936'!M$21</f>
        <v>2.5</v>
      </c>
      <c r="L52" s="26">
        <f>'[1]Bridgestone 936'!N$21</f>
        <v>2.5</v>
      </c>
      <c r="M52" s="26">
        <f>'[1]Bridgestone 936'!O$21</f>
        <v>2.5</v>
      </c>
      <c r="N52" s="26">
        <f>'[1]Bridgestone 936'!P$21</f>
        <v>2.5</v>
      </c>
      <c r="O52" s="20" t="s">
        <v>25</v>
      </c>
      <c r="P52" s="20" t="s">
        <v>1305</v>
      </c>
      <c r="Q52" s="20"/>
      <c r="S52" t="s">
        <v>1316</v>
      </c>
    </row>
    <row r="53" spans="1:19" x14ac:dyDescent="0.25">
      <c r="A53" s="20">
        <v>936</v>
      </c>
      <c r="B53" s="22">
        <v>3465</v>
      </c>
      <c r="C53" s="23">
        <f>-'[1]Bridgestone 936'!E$18*$Q53</f>
        <v>-28500</v>
      </c>
      <c r="D53" s="23">
        <f>-'[1]Bridgestone 936'!F$18*$Q53</f>
        <v>-33750</v>
      </c>
      <c r="E53" s="23">
        <f>-'[1]Bridgestone 936'!G$18*$Q53</f>
        <v>-31500</v>
      </c>
      <c r="F53" s="23">
        <f>-'[1]Bridgestone 936'!H$18*$Q53</f>
        <v>-61500</v>
      </c>
      <c r="G53" s="23">
        <f>-'[1]Bridgestone 936'!I$18*$Q53</f>
        <v>-60000</v>
      </c>
      <c r="H53" s="23">
        <f>-'[1]Bridgestone 936'!J$18*$Q53</f>
        <v>-58500</v>
      </c>
      <c r="I53" s="23">
        <f>-'[1]Bridgestone 936'!K$18*$Q53</f>
        <v>-61500</v>
      </c>
      <c r="J53" s="23">
        <f>-'[1]Bridgestone 936'!L$18*$Q53</f>
        <v>-71250</v>
      </c>
      <c r="K53" s="23">
        <f>-'[1]Bridgestone 936'!M$18*$Q53</f>
        <v>-58500</v>
      </c>
      <c r="L53" s="23">
        <f>-'[1]Bridgestone 936'!N$18*$Q53</f>
        <v>-58500</v>
      </c>
      <c r="M53" s="23">
        <f>-'[1]Bridgestone 936'!O$18*$Q53</f>
        <v>-54000</v>
      </c>
      <c r="N53" s="23">
        <f>-'[1]Bridgestone 936'!P$18*$Q53</f>
        <v>-71250</v>
      </c>
      <c r="O53" s="20" t="s">
        <v>25</v>
      </c>
      <c r="P53" s="20" t="s">
        <v>75</v>
      </c>
      <c r="Q53" s="25">
        <v>0.75</v>
      </c>
      <c r="S53" t="str">
        <f t="shared" si="1"/>
        <v>936-3465</v>
      </c>
    </row>
    <row r="54" spans="1:19" x14ac:dyDescent="0.25">
      <c r="A54" s="20">
        <v>936</v>
      </c>
      <c r="B54" s="22">
        <v>3466</v>
      </c>
      <c r="C54" s="23">
        <f>-'[1]Bridgestone 936'!E$18*$Q54</f>
        <v>-3800</v>
      </c>
      <c r="D54" s="23">
        <f>-'[1]Bridgestone 936'!F$18*$Q54</f>
        <v>-4500</v>
      </c>
      <c r="E54" s="23">
        <f>-'[1]Bridgestone 936'!G$18*$Q54</f>
        <v>-4200</v>
      </c>
      <c r="F54" s="23">
        <f>-'[1]Bridgestone 936'!H$18*$Q54</f>
        <v>-8200</v>
      </c>
      <c r="G54" s="23">
        <f>-'[1]Bridgestone 936'!I$18*$Q54</f>
        <v>-8000</v>
      </c>
      <c r="H54" s="23">
        <f>-'[1]Bridgestone 936'!J$18*$Q54</f>
        <v>-7800</v>
      </c>
      <c r="I54" s="23">
        <f>-'[1]Bridgestone 936'!K$18*$Q54</f>
        <v>-8200</v>
      </c>
      <c r="J54" s="23">
        <f>-'[1]Bridgestone 936'!L$18*$Q54</f>
        <v>-9500</v>
      </c>
      <c r="K54" s="23">
        <f>-'[1]Bridgestone 936'!M$18*$Q54</f>
        <v>-7800</v>
      </c>
      <c r="L54" s="23">
        <f>-'[1]Bridgestone 936'!N$18*$Q54</f>
        <v>-7800</v>
      </c>
      <c r="M54" s="23">
        <f>-'[1]Bridgestone 936'!O$18*$Q54</f>
        <v>-7200</v>
      </c>
      <c r="N54" s="23">
        <f>-'[1]Bridgestone 936'!P$18*$Q54</f>
        <v>-9500</v>
      </c>
      <c r="O54" s="20" t="s">
        <v>25</v>
      </c>
      <c r="P54" s="20" t="s">
        <v>76</v>
      </c>
      <c r="Q54" s="25">
        <v>0.1</v>
      </c>
      <c r="S54" t="str">
        <f t="shared" si="1"/>
        <v>936-3466</v>
      </c>
    </row>
    <row r="55" spans="1:19" x14ac:dyDescent="0.25">
      <c r="A55" s="20">
        <v>936</v>
      </c>
      <c r="B55" s="22">
        <v>3505</v>
      </c>
      <c r="C55" s="23">
        <f>-'[1]Bridgestone 936'!E$18*$Q55</f>
        <v>-5700</v>
      </c>
      <c r="D55" s="23">
        <f>-'[1]Bridgestone 936'!F$18*$Q55</f>
        <v>-6750</v>
      </c>
      <c r="E55" s="23">
        <f>-'[1]Bridgestone 936'!G$18*$Q55</f>
        <v>-6300</v>
      </c>
      <c r="F55" s="23">
        <f>-'[1]Bridgestone 936'!H$18*$Q55</f>
        <v>-12300</v>
      </c>
      <c r="G55" s="23">
        <f>-'[1]Bridgestone 936'!I$18*$Q55</f>
        <v>-12000</v>
      </c>
      <c r="H55" s="23">
        <f>-'[1]Bridgestone 936'!J$18*$Q55</f>
        <v>-11700</v>
      </c>
      <c r="I55" s="23">
        <f>-'[1]Bridgestone 936'!K$18*$Q55</f>
        <v>-12300</v>
      </c>
      <c r="J55" s="23">
        <f>-'[1]Bridgestone 936'!L$18*$Q55</f>
        <v>-14250</v>
      </c>
      <c r="K55" s="23">
        <f>-'[1]Bridgestone 936'!M$18*$Q55</f>
        <v>-11700</v>
      </c>
      <c r="L55" s="23">
        <f>-'[1]Bridgestone 936'!N$18*$Q55</f>
        <v>-11700</v>
      </c>
      <c r="M55" s="23">
        <f>-'[1]Bridgestone 936'!O$18*$Q55</f>
        <v>-10800</v>
      </c>
      <c r="N55" s="23">
        <f>-'[1]Bridgestone 936'!P$18*$Q55</f>
        <v>-14250</v>
      </c>
      <c r="O55" s="20" t="s">
        <v>25</v>
      </c>
      <c r="P55" s="20" t="s">
        <v>55</v>
      </c>
      <c r="Q55" s="25">
        <v>0.15</v>
      </c>
      <c r="S55" t="str">
        <f t="shared" si="1"/>
        <v>936-3505</v>
      </c>
    </row>
    <row r="56" spans="1:19" x14ac:dyDescent="0.25">
      <c r="A56" s="20">
        <v>936</v>
      </c>
      <c r="B56" s="22">
        <v>4465</v>
      </c>
      <c r="C56" s="23">
        <f>-('[1]Bridgestone 936'!E$24-'[1]Bridgestone 936'!E$18)*$Q53</f>
        <v>16583.740802346787</v>
      </c>
      <c r="D56" s="23">
        <f>-('[1]Bridgestone 936'!F$24-'[1]Bridgestone 936'!F$18)*$Q53</f>
        <v>19638.640423831719</v>
      </c>
      <c r="E56" s="23">
        <f>-('[1]Bridgestone 936'!G$24-'[1]Bridgestone 936'!G$18)*$Q53</f>
        <v>18329.397728909604</v>
      </c>
      <c r="F56" s="23">
        <f>-('[1]Bridgestone 936'!H$24-'[1]Bridgestone 936'!H$18)*$Q53</f>
        <v>35785.966994537797</v>
      </c>
      <c r="G56" s="23">
        <f>-('[1]Bridgestone 936'!I$24-'[1]Bridgestone 936'!I$18)*$Q53</f>
        <v>34913.138531256387</v>
      </c>
      <c r="H56" s="23">
        <f>-('[1]Bridgestone 936'!J$24-'[1]Bridgestone 936'!J$18)*$Q53</f>
        <v>34040.310067974977</v>
      </c>
      <c r="I56" s="23">
        <f>-('[1]Bridgestone 936'!K$24-'[1]Bridgestone 936'!K$18)*$Q53</f>
        <v>35785.966994537797</v>
      </c>
      <c r="J56" s="23">
        <f>-('[1]Bridgestone 936'!L$24-'[1]Bridgestone 936'!L$18)*$Q53</f>
        <v>41459.35200586696</v>
      </c>
      <c r="K56" s="23">
        <f>-('[1]Bridgestone 936'!M$24-'[1]Bridgestone 936'!M$18)*$Q53</f>
        <v>34040.310067974977</v>
      </c>
      <c r="L56" s="23">
        <f>-('[1]Bridgestone 936'!N$24-'[1]Bridgestone 936'!N$18)*$Q53</f>
        <v>34040.310067974977</v>
      </c>
      <c r="M56" s="23">
        <f>-('[1]Bridgestone 936'!O$24-'[1]Bridgestone 936'!O$18)*$Q53</f>
        <v>31421.824678130746</v>
      </c>
      <c r="N56" s="23">
        <f>-('[1]Bridgestone 936'!P$24-'[1]Bridgestone 936'!P$18)*$Q53</f>
        <v>41459.35200586696</v>
      </c>
      <c r="O56" s="20" t="s">
        <v>25</v>
      </c>
      <c r="P56" s="20" t="s">
        <v>77</v>
      </c>
      <c r="Q56" s="20" t="str">
        <f t="shared" si="0"/>
        <v/>
      </c>
      <c r="S56" t="str">
        <f t="shared" si="1"/>
        <v>936-4465</v>
      </c>
    </row>
    <row r="57" spans="1:19" x14ac:dyDescent="0.25">
      <c r="A57" s="20">
        <v>936</v>
      </c>
      <c r="B57" s="22">
        <v>4466</v>
      </c>
      <c r="C57" s="23">
        <f>-('[1]Bridgestone 936'!E$24-'[1]Bridgestone 936'!E$18)*$Q54</f>
        <v>2211.1654403129046</v>
      </c>
      <c r="D57" s="23">
        <f>-('[1]Bridgestone 936'!F$24-'[1]Bridgestone 936'!F$18)*$Q54</f>
        <v>2618.4853898442293</v>
      </c>
      <c r="E57" s="23">
        <f>-('[1]Bridgestone 936'!G$24-'[1]Bridgestone 936'!G$18)*$Q54</f>
        <v>2443.9196971879473</v>
      </c>
      <c r="F57" s="23">
        <f>-('[1]Bridgestone 936'!H$24-'[1]Bridgestone 936'!H$18)*$Q54</f>
        <v>4771.4622659383731</v>
      </c>
      <c r="G57" s="23">
        <f>-('[1]Bridgestone 936'!I$24-'[1]Bridgestone 936'!I$18)*$Q54</f>
        <v>4655.0851375008524</v>
      </c>
      <c r="H57" s="23">
        <f>-('[1]Bridgestone 936'!J$24-'[1]Bridgestone 936'!J$18)*$Q54</f>
        <v>4538.7080090633308</v>
      </c>
      <c r="I57" s="23">
        <f>-('[1]Bridgestone 936'!K$24-'[1]Bridgestone 936'!K$18)*$Q54</f>
        <v>4771.4622659383731</v>
      </c>
      <c r="J57" s="23">
        <f>-('[1]Bridgestone 936'!L$24-'[1]Bridgestone 936'!L$18)*$Q54</f>
        <v>5527.9136007822617</v>
      </c>
      <c r="K57" s="23">
        <f>-('[1]Bridgestone 936'!M$24-'[1]Bridgestone 936'!M$18)*$Q54</f>
        <v>4538.7080090633308</v>
      </c>
      <c r="L57" s="23">
        <f>-('[1]Bridgestone 936'!N$24-'[1]Bridgestone 936'!N$18)*$Q54</f>
        <v>4538.7080090633308</v>
      </c>
      <c r="M57" s="23">
        <f>-('[1]Bridgestone 936'!O$24-'[1]Bridgestone 936'!O$18)*$Q54</f>
        <v>4189.576623750766</v>
      </c>
      <c r="N57" s="23">
        <f>-('[1]Bridgestone 936'!P$24-'[1]Bridgestone 936'!P$18)*$Q54</f>
        <v>5527.9136007822617</v>
      </c>
      <c r="O57" s="20" t="s">
        <v>25</v>
      </c>
      <c r="P57" s="20" t="s">
        <v>78</v>
      </c>
      <c r="Q57" s="20" t="str">
        <f t="shared" si="0"/>
        <v/>
      </c>
      <c r="S57" t="str">
        <f t="shared" si="1"/>
        <v>936-4466</v>
      </c>
    </row>
    <row r="58" spans="1:19" x14ac:dyDescent="0.25">
      <c r="A58" s="20">
        <v>936</v>
      </c>
      <c r="B58" s="22">
        <v>4505</v>
      </c>
      <c r="C58" s="23">
        <f>-('[1]Bridgestone 936'!E$24-'[1]Bridgestone 936'!E$18)*$Q55</f>
        <v>3316.7481604693571</v>
      </c>
      <c r="D58" s="23">
        <f>-('[1]Bridgestone 936'!F$24-'[1]Bridgestone 936'!F$18)*$Q55</f>
        <v>3927.7280847663437</v>
      </c>
      <c r="E58" s="23">
        <f>-('[1]Bridgestone 936'!G$24-'[1]Bridgestone 936'!G$18)*$Q55</f>
        <v>3665.8795457819206</v>
      </c>
      <c r="F58" s="23">
        <f>-('[1]Bridgestone 936'!H$24-'[1]Bridgestone 936'!H$18)*$Q55</f>
        <v>7157.1933989075587</v>
      </c>
      <c r="G58" s="23">
        <f>-('[1]Bridgestone 936'!I$24-'[1]Bridgestone 936'!I$18)*$Q55</f>
        <v>6982.6277062512772</v>
      </c>
      <c r="H58" s="23">
        <f>-('[1]Bridgestone 936'!J$24-'[1]Bridgestone 936'!J$18)*$Q55</f>
        <v>6808.0620135949948</v>
      </c>
      <c r="I58" s="23">
        <f>-('[1]Bridgestone 936'!K$24-'[1]Bridgestone 936'!K$18)*$Q55</f>
        <v>7157.1933989075587</v>
      </c>
      <c r="J58" s="23">
        <f>-('[1]Bridgestone 936'!L$24-'[1]Bridgestone 936'!L$18)*$Q55</f>
        <v>8291.8704011733917</v>
      </c>
      <c r="K58" s="23">
        <f>-('[1]Bridgestone 936'!M$24-'[1]Bridgestone 936'!M$18)*$Q55</f>
        <v>6808.0620135949948</v>
      </c>
      <c r="L58" s="23">
        <f>-('[1]Bridgestone 936'!N$24-'[1]Bridgestone 936'!N$18)*$Q55</f>
        <v>6808.0620135949948</v>
      </c>
      <c r="M58" s="23">
        <f>-('[1]Bridgestone 936'!O$24-'[1]Bridgestone 936'!O$18)*$Q55</f>
        <v>6284.3649356261494</v>
      </c>
      <c r="N58" s="23">
        <f>-('[1]Bridgestone 936'!P$24-'[1]Bridgestone 936'!P$18)*$Q55</f>
        <v>8291.8704011733917</v>
      </c>
      <c r="O58" s="20" t="s">
        <v>25</v>
      </c>
      <c r="P58" s="20" t="s">
        <v>58</v>
      </c>
      <c r="Q58" s="20" t="str">
        <f t="shared" si="0"/>
        <v/>
      </c>
      <c r="S58" t="str">
        <f t="shared" si="1"/>
        <v>936-4505</v>
      </c>
    </row>
    <row r="59" spans="1:19" x14ac:dyDescent="0.25">
      <c r="A59" s="20">
        <v>936</v>
      </c>
      <c r="B59" s="22">
        <v>7020</v>
      </c>
      <c r="C59" s="23">
        <f>'[1]Bridgestone 936'!E$25</f>
        <v>9276.7487080963729</v>
      </c>
      <c r="D59" s="23">
        <f>'[1]Bridgestone 936'!F$25</f>
        <v>9276.7487080963729</v>
      </c>
      <c r="E59" s="23">
        <f>'[1]Bridgestone 936'!G$25</f>
        <v>9276.7487080963729</v>
      </c>
      <c r="F59" s="23">
        <f>'[1]Bridgestone 936'!H$25</f>
        <v>9276.7487080963729</v>
      </c>
      <c r="G59" s="23">
        <f>'[1]Bridgestone 936'!I$25</f>
        <v>9276.7487080963729</v>
      </c>
      <c r="H59" s="23">
        <f>'[1]Bridgestone 936'!J$25</f>
        <v>9276.7487080963729</v>
      </c>
      <c r="I59" s="23">
        <f>'[1]Bridgestone 936'!K$25</f>
        <v>9276.7487080963729</v>
      </c>
      <c r="J59" s="23">
        <f>'[1]Bridgestone 936'!L$25</f>
        <v>9276.7487080963729</v>
      </c>
      <c r="K59" s="23">
        <f>'[1]Bridgestone 936'!M$25</f>
        <v>9276.7487080963729</v>
      </c>
      <c r="L59" s="23">
        <f>'[1]Bridgestone 936'!N$25</f>
        <v>9276.7487080963729</v>
      </c>
      <c r="M59" s="23">
        <f>'[1]Bridgestone 936'!O$25</f>
        <v>9276.7487080963729</v>
      </c>
      <c r="N59" s="23">
        <f>'[1]Bridgestone 936'!P$25</f>
        <v>9276.7487080963729</v>
      </c>
      <c r="O59" s="20" t="s">
        <v>25</v>
      </c>
      <c r="P59" s="20" t="s">
        <v>41</v>
      </c>
      <c r="Q59" s="20" t="str">
        <f t="shared" si="0"/>
        <v/>
      </c>
      <c r="S59" t="str">
        <f t="shared" si="1"/>
        <v>936-7020</v>
      </c>
    </row>
    <row r="60" spans="1:19" x14ac:dyDescent="0.25">
      <c r="A60" s="20">
        <v>112</v>
      </c>
      <c r="B60" s="21">
        <v>7180</v>
      </c>
      <c r="C60" s="23">
        <f>'[2]Summary - Overhead Expenses'!V$6</f>
        <v>59574.461449275354</v>
      </c>
      <c r="D60" s="23">
        <f>'[2]Summary - Overhead Expenses'!W$6</f>
        <v>59574.461449275354</v>
      </c>
      <c r="E60" s="23">
        <f>'[2]Summary - Overhead Expenses'!X$6</f>
        <v>59574.461449275354</v>
      </c>
      <c r="F60" s="23">
        <f>'[2]Summary - Overhead Expenses'!Y$6</f>
        <v>59574.461449275354</v>
      </c>
      <c r="G60" s="23">
        <f>'[2]Summary - Overhead Expenses'!Z$6</f>
        <v>59574.461449275354</v>
      </c>
      <c r="H60" s="23">
        <f>'[2]Summary - Overhead Expenses'!AA$6</f>
        <v>59574.461449275354</v>
      </c>
      <c r="I60" s="23">
        <f>'[2]Summary - Overhead Expenses'!AB$6</f>
        <v>59574.461449275354</v>
      </c>
      <c r="J60" s="23">
        <f>'[2]Summary - Overhead Expenses'!AC$6</f>
        <v>59574.461449275354</v>
      </c>
      <c r="K60" s="23">
        <f>'[2]Summary - Overhead Expenses'!AD$6</f>
        <v>59574.461449275354</v>
      </c>
      <c r="L60" s="23">
        <f>'[2]Summary - Overhead Expenses'!AE$6</f>
        <v>59574.461449275354</v>
      </c>
      <c r="M60" s="23">
        <f>'[2]Summary - Overhead Expenses'!AF$6</f>
        <v>59574.461449275354</v>
      </c>
      <c r="N60" s="23">
        <f>'[2]Summary - Overhead Expenses'!AG$6</f>
        <v>59574.461449275354</v>
      </c>
      <c r="O60" s="20" t="s">
        <v>79</v>
      </c>
      <c r="P60" s="20" t="s">
        <v>80</v>
      </c>
      <c r="Q60" s="20" t="str">
        <f t="shared" si="0"/>
        <v/>
      </c>
      <c r="S60" t="str">
        <f t="shared" si="1"/>
        <v>112-7180</v>
      </c>
    </row>
    <row r="61" spans="1:19" x14ac:dyDescent="0.25">
      <c r="A61" s="20">
        <v>112</v>
      </c>
      <c r="B61" s="21">
        <v>7690</v>
      </c>
      <c r="C61" s="23">
        <f>'[2]Summary - Overhead Expenses'!V$56</f>
        <v>50277.243913043472</v>
      </c>
      <c r="D61" s="23">
        <f>'[2]Summary - Overhead Expenses'!W$56</f>
        <v>50277.243913043472</v>
      </c>
      <c r="E61" s="23">
        <f>'[2]Summary - Overhead Expenses'!X$56</f>
        <v>50277.243913043472</v>
      </c>
      <c r="F61" s="23">
        <f>'[2]Summary - Overhead Expenses'!Y$56</f>
        <v>50277.243913043472</v>
      </c>
      <c r="G61" s="23">
        <f>'[2]Summary - Overhead Expenses'!Z$56</f>
        <v>50277.243913043472</v>
      </c>
      <c r="H61" s="23">
        <f>'[2]Summary - Overhead Expenses'!AA$56</f>
        <v>50277.243913043472</v>
      </c>
      <c r="I61" s="23">
        <f>'[2]Summary - Overhead Expenses'!AB$56</f>
        <v>50277.243913043472</v>
      </c>
      <c r="J61" s="23">
        <f>'[2]Summary - Overhead Expenses'!AC$56</f>
        <v>50277.243913043472</v>
      </c>
      <c r="K61" s="23">
        <f>'[2]Summary - Overhead Expenses'!AD$56</f>
        <v>50277.243913043472</v>
      </c>
      <c r="L61" s="23">
        <f>'[2]Summary - Overhead Expenses'!AE$56</f>
        <v>50277.243913043472</v>
      </c>
      <c r="M61" s="23">
        <f>'[2]Summary - Overhead Expenses'!AF$56</f>
        <v>50277.243913043472</v>
      </c>
      <c r="N61" s="23">
        <f>'[2]Summary - Overhead Expenses'!AG$56</f>
        <v>50277.243913043472</v>
      </c>
      <c r="O61" s="20" t="s">
        <v>79</v>
      </c>
      <c r="P61" s="20" t="s">
        <v>81</v>
      </c>
      <c r="Q61" s="20" t="str">
        <f t="shared" si="0"/>
        <v/>
      </c>
      <c r="S61" t="str">
        <f t="shared" si="1"/>
        <v>112-7690</v>
      </c>
    </row>
    <row r="62" spans="1:19" x14ac:dyDescent="0.25">
      <c r="A62" s="20">
        <v>112</v>
      </c>
      <c r="B62" s="21">
        <v>7790</v>
      </c>
      <c r="C62" s="23">
        <f>'[2]Summary - Overhead Expenses'!V$62</f>
        <v>20533.727272727272</v>
      </c>
      <c r="D62" s="23">
        <f>'[2]Summary - Overhead Expenses'!W$62</f>
        <v>20533.727272727272</v>
      </c>
      <c r="E62" s="23">
        <f>'[2]Summary - Overhead Expenses'!X$62</f>
        <v>20533.727272727272</v>
      </c>
      <c r="F62" s="23">
        <f>'[2]Summary - Overhead Expenses'!Y$62</f>
        <v>20533.727272727272</v>
      </c>
      <c r="G62" s="23">
        <f>'[2]Summary - Overhead Expenses'!Z$62</f>
        <v>20533.727272727272</v>
      </c>
      <c r="H62" s="23">
        <f>'[2]Summary - Overhead Expenses'!AA$62</f>
        <v>20533.727272727272</v>
      </c>
      <c r="I62" s="23">
        <f>'[2]Summary - Overhead Expenses'!AB$62</f>
        <v>20533.727272727272</v>
      </c>
      <c r="J62" s="23">
        <f>'[2]Summary - Overhead Expenses'!AC$62</f>
        <v>20533.727272727272</v>
      </c>
      <c r="K62" s="23">
        <f>'[2]Summary - Overhead Expenses'!AD$62</f>
        <v>20533.727272727272</v>
      </c>
      <c r="L62" s="23">
        <f>'[2]Summary - Overhead Expenses'!AE$62</f>
        <v>20533.727272727272</v>
      </c>
      <c r="M62" s="23">
        <f>'[2]Summary - Overhead Expenses'!AF$62</f>
        <v>20533.727272727272</v>
      </c>
      <c r="N62" s="23">
        <f>'[2]Summary - Overhead Expenses'!AG$62</f>
        <v>20533.727272727272</v>
      </c>
      <c r="O62" s="20" t="s">
        <v>79</v>
      </c>
      <c r="P62" s="20" t="s">
        <v>82</v>
      </c>
      <c r="Q62" s="20" t="str">
        <f t="shared" si="0"/>
        <v/>
      </c>
      <c r="S62" t="str">
        <f t="shared" si="1"/>
        <v>112-7790</v>
      </c>
    </row>
    <row r="63" spans="1:19" x14ac:dyDescent="0.25">
      <c r="A63" s="20">
        <v>112</v>
      </c>
      <c r="B63" s="21">
        <v>7610</v>
      </c>
      <c r="C63" s="23">
        <f>'[2]Summary - Overhead Expenses'!V$52</f>
        <v>-1454.3345454545454</v>
      </c>
      <c r="D63" s="23">
        <f>'[2]Summary - Overhead Expenses'!W$52</f>
        <v>-1454.3345454545454</v>
      </c>
      <c r="E63" s="23">
        <f>'[2]Summary - Overhead Expenses'!X$52</f>
        <v>-1454.3345454545454</v>
      </c>
      <c r="F63" s="23">
        <f>'[2]Summary - Overhead Expenses'!Y$52</f>
        <v>-1454.3345454545454</v>
      </c>
      <c r="G63" s="23">
        <f>'[2]Summary - Overhead Expenses'!Z$52</f>
        <v>-1454.3345454545454</v>
      </c>
      <c r="H63" s="23">
        <f>'[2]Summary - Overhead Expenses'!AA$52</f>
        <v>-1454.3345454545454</v>
      </c>
      <c r="I63" s="23">
        <f>'[2]Summary - Overhead Expenses'!AB$52</f>
        <v>-1454.3345454545454</v>
      </c>
      <c r="J63" s="23">
        <f>'[2]Summary - Overhead Expenses'!AC$52</f>
        <v>-1454.3345454545454</v>
      </c>
      <c r="K63" s="23">
        <f>'[2]Summary - Overhead Expenses'!AD$52</f>
        <v>-1454.3345454545454</v>
      </c>
      <c r="L63" s="23">
        <f>'[2]Summary - Overhead Expenses'!AE$52</f>
        <v>-1454.3345454545454</v>
      </c>
      <c r="M63" s="23">
        <f>'[2]Summary - Overhead Expenses'!AF$52</f>
        <v>-1454.3345454545454</v>
      </c>
      <c r="N63" s="23">
        <f>'[2]Summary - Overhead Expenses'!AG$52</f>
        <v>-1454.3345454545454</v>
      </c>
      <c r="O63" s="20" t="s">
        <v>79</v>
      </c>
      <c r="P63" s="20" t="s">
        <v>83</v>
      </c>
      <c r="Q63" s="20" t="str">
        <f t="shared" si="0"/>
        <v/>
      </c>
      <c r="S63" t="str">
        <f t="shared" si="1"/>
        <v>112-7610</v>
      </c>
    </row>
    <row r="64" spans="1:19" x14ac:dyDescent="0.25">
      <c r="A64" s="20">
        <v>112</v>
      </c>
      <c r="B64" s="21">
        <v>7840</v>
      </c>
      <c r="C64" s="23">
        <f>'[2]Summary - Overhead Expenses'!V$68</f>
        <v>4666.666666666667</v>
      </c>
      <c r="D64" s="23">
        <f>'[2]Summary - Overhead Expenses'!W$68</f>
        <v>4666.666666666667</v>
      </c>
      <c r="E64" s="23">
        <f>'[2]Summary - Overhead Expenses'!X$68</f>
        <v>4666.666666666667</v>
      </c>
      <c r="F64" s="23">
        <f>'[2]Summary - Overhead Expenses'!Y$68</f>
        <v>4666.666666666667</v>
      </c>
      <c r="G64" s="23">
        <f>'[2]Summary - Overhead Expenses'!Z$68</f>
        <v>4666.666666666667</v>
      </c>
      <c r="H64" s="23">
        <f>'[2]Summary - Overhead Expenses'!AA$68</f>
        <v>4666.666666666667</v>
      </c>
      <c r="I64" s="23">
        <f>'[2]Summary - Overhead Expenses'!AB$68</f>
        <v>4666.666666666667</v>
      </c>
      <c r="J64" s="23">
        <f>'[2]Summary - Overhead Expenses'!AC$68</f>
        <v>4666.666666666667</v>
      </c>
      <c r="K64" s="23">
        <f>'[2]Summary - Overhead Expenses'!AD$68</f>
        <v>4666.666666666667</v>
      </c>
      <c r="L64" s="23">
        <f>'[2]Summary - Overhead Expenses'!AE$68</f>
        <v>4666.666666666667</v>
      </c>
      <c r="M64" s="23">
        <f>'[2]Summary - Overhead Expenses'!AF$68</f>
        <v>4666.666666666667</v>
      </c>
      <c r="N64" s="23">
        <f>'[2]Summary - Overhead Expenses'!AG$68</f>
        <v>4666.666666666667</v>
      </c>
      <c r="O64" s="20" t="s">
        <v>79</v>
      </c>
      <c r="P64" s="20" t="s">
        <v>84</v>
      </c>
      <c r="Q64" s="20" t="str">
        <f t="shared" si="0"/>
        <v/>
      </c>
      <c r="S64" t="str">
        <f t="shared" si="1"/>
        <v>112-7840</v>
      </c>
    </row>
    <row r="65" spans="1:19" x14ac:dyDescent="0.25">
      <c r="A65" s="20">
        <v>112</v>
      </c>
      <c r="B65" s="21">
        <v>7430</v>
      </c>
      <c r="C65" s="23">
        <f>'[2]Summary - Overhead Expenses'!V$24</f>
        <v>6228</v>
      </c>
      <c r="D65" s="23">
        <f>'[2]Summary - Overhead Expenses'!W$24</f>
        <v>6228</v>
      </c>
      <c r="E65" s="23">
        <f>'[2]Summary - Overhead Expenses'!X$24</f>
        <v>6228</v>
      </c>
      <c r="F65" s="23">
        <f>'[2]Summary - Overhead Expenses'!Y$24</f>
        <v>6228</v>
      </c>
      <c r="G65" s="23">
        <f>'[2]Summary - Overhead Expenses'!Z$24</f>
        <v>6228</v>
      </c>
      <c r="H65" s="23">
        <f>'[2]Summary - Overhead Expenses'!AA$24</f>
        <v>6228</v>
      </c>
      <c r="I65" s="23">
        <f>'[2]Summary - Overhead Expenses'!AB$24</f>
        <v>6228</v>
      </c>
      <c r="J65" s="23">
        <f>'[2]Summary - Overhead Expenses'!AC$24</f>
        <v>6228</v>
      </c>
      <c r="K65" s="23">
        <f>'[2]Summary - Overhead Expenses'!AD$24</f>
        <v>6228</v>
      </c>
      <c r="L65" s="23">
        <f>'[2]Summary - Overhead Expenses'!AE$24</f>
        <v>6228</v>
      </c>
      <c r="M65" s="23">
        <f>'[2]Summary - Overhead Expenses'!AF$24</f>
        <v>6228</v>
      </c>
      <c r="N65" s="23">
        <f>'[2]Summary - Overhead Expenses'!AG$24</f>
        <v>6228</v>
      </c>
      <c r="O65" s="20" t="s">
        <v>79</v>
      </c>
      <c r="P65" s="20" t="s">
        <v>85</v>
      </c>
      <c r="Q65" s="20" t="str">
        <f t="shared" si="0"/>
        <v/>
      </c>
      <c r="S65" t="str">
        <f t="shared" si="1"/>
        <v>112-7430</v>
      </c>
    </row>
    <row r="66" spans="1:19" x14ac:dyDescent="0.25">
      <c r="A66" s="20">
        <v>112</v>
      </c>
      <c r="B66" s="21">
        <v>7570</v>
      </c>
      <c r="C66" s="23">
        <f>'[2]Summary - Overhead Expenses'!V$50</f>
        <v>63.557272727272725</v>
      </c>
      <c r="D66" s="23">
        <f>'[2]Summary - Overhead Expenses'!W$50</f>
        <v>63.557272727272725</v>
      </c>
      <c r="E66" s="23">
        <f>'[2]Summary - Overhead Expenses'!X$50</f>
        <v>63.557272727272725</v>
      </c>
      <c r="F66" s="23">
        <f>'[2]Summary - Overhead Expenses'!Y$50</f>
        <v>63.557272727272725</v>
      </c>
      <c r="G66" s="23">
        <f>'[2]Summary - Overhead Expenses'!Z$50</f>
        <v>63.557272727272725</v>
      </c>
      <c r="H66" s="23">
        <f>'[2]Summary - Overhead Expenses'!AA$50</f>
        <v>63.557272727272725</v>
      </c>
      <c r="I66" s="23">
        <f>'[2]Summary - Overhead Expenses'!AB$50</f>
        <v>63.557272727272725</v>
      </c>
      <c r="J66" s="23">
        <f>'[2]Summary - Overhead Expenses'!AC$50</f>
        <v>63.557272727272725</v>
      </c>
      <c r="K66" s="23">
        <f>'[2]Summary - Overhead Expenses'!AD$50</f>
        <v>63.557272727272725</v>
      </c>
      <c r="L66" s="23">
        <f>'[2]Summary - Overhead Expenses'!AE$50</f>
        <v>63.557272727272725</v>
      </c>
      <c r="M66" s="23">
        <f>'[2]Summary - Overhead Expenses'!AF$50</f>
        <v>63.557272727272725</v>
      </c>
      <c r="N66" s="23">
        <f>'[2]Summary - Overhead Expenses'!AG$50</f>
        <v>63.557272727272725</v>
      </c>
      <c r="O66" s="20" t="s">
        <v>79</v>
      </c>
      <c r="P66" s="20" t="s">
        <v>86</v>
      </c>
      <c r="Q66" s="20" t="str">
        <f t="shared" si="0"/>
        <v/>
      </c>
      <c r="S66" t="str">
        <f t="shared" si="1"/>
        <v>112-7570</v>
      </c>
    </row>
    <row r="67" spans="1:19" x14ac:dyDescent="0.25">
      <c r="A67" s="20">
        <v>112</v>
      </c>
      <c r="B67" s="21">
        <v>7452</v>
      </c>
      <c r="C67" s="23">
        <f>'[2]Summary - Overhead Expenses'!V$26</f>
        <v>1200</v>
      </c>
      <c r="D67" s="23">
        <f>'[2]Summary - Overhead Expenses'!W$26</f>
        <v>1200</v>
      </c>
      <c r="E67" s="23">
        <f>'[2]Summary - Overhead Expenses'!X$26</f>
        <v>1200</v>
      </c>
      <c r="F67" s="23">
        <f>'[2]Summary - Overhead Expenses'!Y$26</f>
        <v>1200</v>
      </c>
      <c r="G67" s="23">
        <f>'[2]Summary - Overhead Expenses'!Z$26</f>
        <v>1200</v>
      </c>
      <c r="H67" s="23">
        <f>'[2]Summary - Overhead Expenses'!AA$26</f>
        <v>1200</v>
      </c>
      <c r="I67" s="23">
        <f>'[2]Summary - Overhead Expenses'!AB$26</f>
        <v>1200</v>
      </c>
      <c r="J67" s="23">
        <f>'[2]Summary - Overhead Expenses'!AC$26</f>
        <v>1200</v>
      </c>
      <c r="K67" s="23">
        <f>'[2]Summary - Overhead Expenses'!AD$26</f>
        <v>1200</v>
      </c>
      <c r="L67" s="23">
        <f>'[2]Summary - Overhead Expenses'!AE$26</f>
        <v>1200</v>
      </c>
      <c r="M67" s="23">
        <f>'[2]Summary - Overhead Expenses'!AF$26</f>
        <v>1200</v>
      </c>
      <c r="N67" s="23">
        <f>'[2]Summary - Overhead Expenses'!AG$26</f>
        <v>1200</v>
      </c>
      <c r="O67" s="20" t="s">
        <v>79</v>
      </c>
      <c r="P67" s="20" t="s">
        <v>87</v>
      </c>
      <c r="Q67" s="20" t="str">
        <f t="shared" si="0"/>
        <v/>
      </c>
      <c r="S67" t="str">
        <f t="shared" si="1"/>
        <v>112-7452</v>
      </c>
    </row>
    <row r="68" spans="1:19" x14ac:dyDescent="0.25">
      <c r="A68" s="20">
        <v>112</v>
      </c>
      <c r="B68" s="21">
        <v>7520</v>
      </c>
      <c r="C68" s="23">
        <f>SUMIFS('[2]Summary - Overhead Expenses'!V:V,'[2]Summary - Overhead Expenses'!$C:$C,'[2]Summary - Overhead Expenses'!$C$6)-SUM(C60:C67)</f>
        <v>57825.802492397837</v>
      </c>
      <c r="D68" s="23">
        <f>SUMIFS('[2]Summary - Overhead Expenses'!W:W,'[2]Summary - Overhead Expenses'!$C:$C,'[2]Summary - Overhead Expenses'!$C$6)-SUM(D60:D67)</f>
        <v>55237.213086501899</v>
      </c>
      <c r="E68" s="23">
        <f>SUMIFS('[2]Summary - Overhead Expenses'!X:X,'[2]Summary - Overhead Expenses'!$C:$C,'[2]Summary - Overhead Expenses'!$C$6)-SUM(E60:E67)</f>
        <v>52238.093025400507</v>
      </c>
      <c r="F68" s="23">
        <f>SUMIFS('[2]Summary - Overhead Expenses'!Y:Y,'[2]Summary - Overhead Expenses'!$C:$C,'[2]Summary - Overhead Expenses'!$C$6)-SUM(F60:F67)</f>
        <v>53141.975453208957</v>
      </c>
      <c r="G68" s="23">
        <f>SUMIFS('[2]Summary - Overhead Expenses'!Z:Z,'[2]Summary - Overhead Expenses'!$C:$C,'[2]Summary - Overhead Expenses'!$C$6)-SUM(G60:G67)</f>
        <v>54464.394977094315</v>
      </c>
      <c r="H68" s="23">
        <f>SUMIFS('[2]Summary - Overhead Expenses'!AA:AA,'[2]Summary - Overhead Expenses'!$C:$C,'[2]Summary - Overhead Expenses'!$C$6)-SUM(H60:H67)</f>
        <v>55255.77013069333</v>
      </c>
      <c r="I68" s="23">
        <f>SUMIFS('[2]Summary - Overhead Expenses'!AB:AB,'[2]Summary - Overhead Expenses'!$C:$C,'[2]Summary - Overhead Expenses'!$C$6)-SUM(I60:I67)</f>
        <v>58175.963624577533</v>
      </c>
      <c r="J68" s="23">
        <f>SUMIFS('[2]Summary - Overhead Expenses'!AC:AC,'[2]Summary - Overhead Expenses'!$C:$C,'[2]Summary - Overhead Expenses'!$C$6)-SUM(J60:J67)</f>
        <v>55435.235861204565</v>
      </c>
      <c r="K68" s="23">
        <f>SUMIFS('[2]Summary - Overhead Expenses'!AD:AD,'[2]Summary - Overhead Expenses'!$C:$C,'[2]Summary - Overhead Expenses'!$C$6)-SUM(K60:K67)</f>
        <v>52575.769862951944</v>
      </c>
      <c r="L68" s="23">
        <f>SUMIFS('[2]Summary - Overhead Expenses'!AE:AE,'[2]Summary - Overhead Expenses'!$C:$C,'[2]Summary - Overhead Expenses'!$C$6)-SUM(L60:L67)</f>
        <v>57792.42154690437</v>
      </c>
      <c r="M68" s="23">
        <f>SUMIFS('[2]Summary - Overhead Expenses'!AF:AF,'[2]Summary - Overhead Expenses'!$C:$C,'[2]Summary - Overhead Expenses'!$C$6)-SUM(M60:M67)</f>
        <v>58413.919521933945</v>
      </c>
      <c r="N68" s="23">
        <f>SUMIFS('[2]Summary - Overhead Expenses'!AG:AG,'[2]Summary - Overhead Expenses'!$C:$C,'[2]Summary - Overhead Expenses'!$C$6)-SUM(N60:N67)</f>
        <v>55307.714512746199</v>
      </c>
      <c r="O68" s="20" t="s">
        <v>79</v>
      </c>
      <c r="P68" s="20" t="s">
        <v>88</v>
      </c>
      <c r="Q68" s="20" t="str">
        <f t="shared" si="0"/>
        <v/>
      </c>
      <c r="S68" t="str">
        <f t="shared" si="1"/>
        <v>112-7520</v>
      </c>
    </row>
    <row r="71" spans="1:19" x14ac:dyDescent="0.25">
      <c r="C71" s="23"/>
    </row>
    <row r="72" spans="1:19" x14ac:dyDescent="0.25">
      <c r="C72" s="23"/>
    </row>
    <row r="73" spans="1:19" x14ac:dyDescent="0.25">
      <c r="C73" s="23"/>
    </row>
    <row r="74" spans="1:19" x14ac:dyDescent="0.25">
      <c r="C74" s="23"/>
    </row>
    <row r="75" spans="1:19" x14ac:dyDescent="0.25">
      <c r="C75" s="23"/>
    </row>
    <row r="76" spans="1:19" x14ac:dyDescent="0.25">
      <c r="C76" s="23"/>
    </row>
    <row r="77" spans="1:19" x14ac:dyDescent="0.25">
      <c r="C77" s="23"/>
    </row>
    <row r="78" spans="1:19" x14ac:dyDescent="0.25">
      <c r="C78" s="23"/>
    </row>
  </sheetData>
  <autoFilter ref="A1:S1" xr:uid="{52E9009D-4EB7-4450-AD8A-91FF87ECC24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6E363-EAB4-4447-A7A7-8F9BC06C11BF}">
  <sheetPr>
    <tabColor rgb="FFFFFF00"/>
  </sheetPr>
  <dimension ref="A1:AQ5040"/>
  <sheetViews>
    <sheetView topLeftCell="I1" workbookViewId="0">
      <selection activeCell="P16" sqref="P16"/>
    </sheetView>
    <sheetView topLeftCell="W1" workbookViewId="1">
      <selection activeCell="X1" sqref="X1"/>
    </sheetView>
    <sheetView tabSelected="1" topLeftCell="H1" workbookViewId="2"/>
  </sheetViews>
  <sheetFormatPr defaultColWidth="9.140625" defaultRowHeight="15" x14ac:dyDescent="0.25"/>
  <cols>
    <col min="1" max="1" width="9.7109375" style="27" bestFit="1" customWidth="1"/>
    <col min="2" max="2" width="7" style="27" customWidth="1"/>
    <col min="3" max="3" width="9.140625" style="27"/>
    <col min="4" max="4" width="11.42578125" style="27" customWidth="1"/>
    <col min="5" max="5" width="6.28515625" style="27" customWidth="1"/>
    <col min="6" max="6" width="9.140625" style="27"/>
    <col min="7" max="7" width="47.7109375" style="27" bestFit="1" customWidth="1"/>
    <col min="8" max="8" width="22.140625" style="27" customWidth="1"/>
    <col min="9" max="11" width="39.85546875" style="27" customWidth="1"/>
    <col min="12" max="37" width="13.7109375" style="27" customWidth="1"/>
    <col min="38" max="38" width="12.28515625" style="27" customWidth="1"/>
    <col min="39" max="39" width="22.140625" style="27" customWidth="1"/>
    <col min="40" max="40" width="39.85546875" style="27" customWidth="1"/>
    <col min="41" max="41" width="13.7109375" style="27" customWidth="1"/>
    <col min="42" max="16384" width="9.140625" style="27"/>
  </cols>
  <sheetData>
    <row r="1" spans="1:43" x14ac:dyDescent="0.25">
      <c r="J1" s="28"/>
      <c r="L1" s="28">
        <f>SUM(L3:L5009)</f>
        <v>0</v>
      </c>
      <c r="M1" s="28">
        <f t="shared" ref="M1:AK1" si="0">SUM(M3:M5009)</f>
        <v>0</v>
      </c>
      <c r="N1" s="28">
        <f t="shared" si="0"/>
        <v>0</v>
      </c>
      <c r="O1" s="28">
        <f t="shared" si="0"/>
        <v>0</v>
      </c>
      <c r="P1" s="28">
        <f t="shared" si="0"/>
        <v>0</v>
      </c>
      <c r="Q1" s="28">
        <f t="shared" si="0"/>
        <v>0</v>
      </c>
      <c r="R1" s="28">
        <f t="shared" si="0"/>
        <v>0</v>
      </c>
      <c r="S1" s="28">
        <f t="shared" si="0"/>
        <v>0</v>
      </c>
      <c r="T1" s="28">
        <f t="shared" si="0"/>
        <v>0</v>
      </c>
      <c r="U1" s="28">
        <f t="shared" si="0"/>
        <v>0</v>
      </c>
      <c r="V1" s="28">
        <f t="shared" si="0"/>
        <v>0</v>
      </c>
      <c r="W1" s="28">
        <f t="shared" si="0"/>
        <v>0</v>
      </c>
      <c r="X1" s="28">
        <f t="shared" si="0"/>
        <v>0</v>
      </c>
      <c r="Y1" s="28">
        <f t="shared" si="0"/>
        <v>-95261.013614078256</v>
      </c>
      <c r="Z1" s="28">
        <f t="shared" si="0"/>
        <v>-122409.66595642947</v>
      </c>
      <c r="AA1" s="28">
        <f t="shared" si="0"/>
        <v>-250272.25144529113</v>
      </c>
      <c r="AB1" s="28">
        <f t="shared" si="0"/>
        <v>-128757.8153245858</v>
      </c>
      <c r="AC1" s="28">
        <f t="shared" si="0"/>
        <v>-138217.12838785519</v>
      </c>
      <c r="AD1" s="28">
        <f t="shared" si="0"/>
        <v>-275526.98726972984</v>
      </c>
      <c r="AE1" s="28">
        <f t="shared" si="0"/>
        <v>-133739.337485975</v>
      </c>
      <c r="AF1" s="28">
        <f t="shared" si="0"/>
        <v>-144319.28646809986</v>
      </c>
      <c r="AG1" s="28">
        <f t="shared" si="0"/>
        <v>-275803.32270487002</v>
      </c>
      <c r="AH1" s="28">
        <f t="shared" si="0"/>
        <v>-105490.85936223197</v>
      </c>
      <c r="AI1" s="28">
        <f t="shared" si="0"/>
        <v>-87938.453796089219</v>
      </c>
      <c r="AJ1" s="28">
        <f t="shared" si="0"/>
        <v>-311641.53832109552</v>
      </c>
      <c r="AK1" s="28">
        <f t="shared" si="0"/>
        <v>0</v>
      </c>
      <c r="AN1" s="28"/>
      <c r="AO1" s="28"/>
      <c r="AP1" s="28"/>
      <c r="AQ1" s="28"/>
    </row>
    <row r="2" spans="1:43" s="33" customFormat="1" ht="60" x14ac:dyDescent="0.2">
      <c r="A2" s="29" t="s">
        <v>89</v>
      </c>
      <c r="B2" s="29" t="s">
        <v>90</v>
      </c>
      <c r="C2" s="29" t="s">
        <v>91</v>
      </c>
      <c r="D2" s="29" t="s">
        <v>92</v>
      </c>
      <c r="E2" s="29" t="s">
        <v>93</v>
      </c>
      <c r="F2" s="29" t="s">
        <v>94</v>
      </c>
      <c r="G2" s="29" t="s">
        <v>95</v>
      </c>
      <c r="H2" s="30" t="s">
        <v>96</v>
      </c>
      <c r="I2" s="30" t="s">
        <v>97</v>
      </c>
      <c r="J2" s="30" t="s">
        <v>98</v>
      </c>
      <c r="K2" s="30" t="s">
        <v>99</v>
      </c>
      <c r="L2" s="31">
        <v>45383</v>
      </c>
      <c r="M2" s="31">
        <v>45413</v>
      </c>
      <c r="N2" s="31">
        <v>45444</v>
      </c>
      <c r="O2" s="31">
        <v>45474</v>
      </c>
      <c r="P2" s="31">
        <v>45505</v>
      </c>
      <c r="Q2" s="31">
        <v>45536</v>
      </c>
      <c r="R2" s="31">
        <v>45566</v>
      </c>
      <c r="S2" s="31">
        <v>45597</v>
      </c>
      <c r="T2" s="31">
        <v>45627</v>
      </c>
      <c r="U2" s="31">
        <v>45658</v>
      </c>
      <c r="V2" s="31">
        <v>45689</v>
      </c>
      <c r="W2" s="31">
        <v>45717</v>
      </c>
      <c r="X2" s="32" t="s">
        <v>100</v>
      </c>
      <c r="Y2" s="31">
        <v>45383</v>
      </c>
      <c r="Z2" s="31">
        <v>45413</v>
      </c>
      <c r="AA2" s="31">
        <v>45444</v>
      </c>
      <c r="AB2" s="31">
        <v>45474</v>
      </c>
      <c r="AC2" s="31">
        <v>45505</v>
      </c>
      <c r="AD2" s="31">
        <v>45536</v>
      </c>
      <c r="AE2" s="31">
        <v>45566</v>
      </c>
      <c r="AF2" s="31">
        <v>45597</v>
      </c>
      <c r="AG2" s="31">
        <v>45627</v>
      </c>
      <c r="AH2" s="31">
        <v>45658</v>
      </c>
      <c r="AI2" s="31">
        <v>45689</v>
      </c>
      <c r="AJ2" s="31">
        <v>45717</v>
      </c>
      <c r="AK2" s="32" t="s">
        <v>101</v>
      </c>
      <c r="AL2" s="32" t="s">
        <v>102</v>
      </c>
      <c r="AM2" s="30" t="s">
        <v>96</v>
      </c>
      <c r="AN2" s="30" t="s">
        <v>98</v>
      </c>
      <c r="AO2" s="32"/>
      <c r="AP2" s="32"/>
      <c r="AQ2" s="32"/>
    </row>
    <row r="3" spans="1:43" x14ac:dyDescent="0.25">
      <c r="A3" s="27" t="s">
        <v>103</v>
      </c>
      <c r="B3" s="27" t="s">
        <v>104</v>
      </c>
      <c r="C3" s="27" t="s">
        <v>104</v>
      </c>
      <c r="D3" s="27" t="s">
        <v>105</v>
      </c>
      <c r="E3" s="27" t="s">
        <v>106</v>
      </c>
      <c r="F3" s="27" t="s">
        <v>107</v>
      </c>
      <c r="G3" s="27" t="s">
        <v>108</v>
      </c>
      <c r="H3" s="34" t="s">
        <v>109</v>
      </c>
      <c r="I3" s="34" t="s">
        <v>110</v>
      </c>
      <c r="J3" s="34" t="str">
        <f t="shared" ref="J3:J66" si="1">+H3&amp;I3</f>
        <v>OverallOther Income</v>
      </c>
      <c r="K3" s="34" t="str">
        <f t="shared" ref="K3:K66" si="2">+E3&amp;G3</f>
        <v>112Bad Debts - Lexus</v>
      </c>
      <c r="L3" s="28">
        <f>+SUMIF('TB 4-24'!M:M,$AL3,'TB 4-24'!G:G)</f>
        <v>0</v>
      </c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>
        <f>+SUMIF('Input Sheet'!$S:$S,$AL3,'Input Sheet'!C:C)</f>
        <v>0</v>
      </c>
      <c r="Z3" s="28">
        <f>+SUMIF('Input Sheet'!$S:$S,$AL3,'Input Sheet'!D:D)</f>
        <v>0</v>
      </c>
      <c r="AA3" s="28">
        <f>+SUMIF('Input Sheet'!$S:$S,$AL3,'Input Sheet'!E:E)</f>
        <v>0</v>
      </c>
      <c r="AB3" s="28">
        <f>+SUMIF('Input Sheet'!$S:$S,$AL3,'Input Sheet'!F:F)</f>
        <v>0</v>
      </c>
      <c r="AC3" s="28">
        <f>+SUMIF('Input Sheet'!$S:$S,$AL3,'Input Sheet'!G:G)</f>
        <v>0</v>
      </c>
      <c r="AD3" s="28">
        <f>+SUMIF('Input Sheet'!$S:$S,$AL3,'Input Sheet'!H:H)</f>
        <v>0</v>
      </c>
      <c r="AE3" s="28">
        <f>+SUMIF('Input Sheet'!$S:$S,$AL3,'Input Sheet'!I:I)</f>
        <v>0</v>
      </c>
      <c r="AF3" s="28">
        <f>+SUMIF('Input Sheet'!$S:$S,$AL3,'Input Sheet'!J:J)</f>
        <v>0</v>
      </c>
      <c r="AG3" s="28">
        <f>+SUMIF('Input Sheet'!$S:$S,$AL3,'Input Sheet'!K:K)</f>
        <v>0</v>
      </c>
      <c r="AH3" s="28">
        <f>+SUMIF('Input Sheet'!$S:$S,$AL3,'Input Sheet'!L:L)</f>
        <v>0</v>
      </c>
      <c r="AI3" s="28">
        <f>+SUMIF('Input Sheet'!$S:$S,$AL3,'Input Sheet'!M:M)</f>
        <v>0</v>
      </c>
      <c r="AJ3" s="28">
        <f>+SUMIF('Input Sheet'!$S:$S,$AL3,'Input Sheet'!N:N)</f>
        <v>0</v>
      </c>
      <c r="AK3" s="28"/>
      <c r="AL3" s="27" t="str">
        <f t="shared" ref="AL3:AL66" si="3">+E3&amp;"-"&amp;D3</f>
        <v>112-7305</v>
      </c>
      <c r="AM3" s="34" t="str">
        <f>H3</f>
        <v>Overall</v>
      </c>
      <c r="AN3" s="34" t="str">
        <f>J3</f>
        <v>OverallOther Income</v>
      </c>
      <c r="AO3" s="35"/>
      <c r="AP3" s="35"/>
      <c r="AQ3" s="35"/>
    </row>
    <row r="4" spans="1:43" x14ac:dyDescent="0.25">
      <c r="A4" s="27" t="s">
        <v>103</v>
      </c>
      <c r="B4" s="27" t="s">
        <v>104</v>
      </c>
      <c r="C4" s="27" t="s">
        <v>104</v>
      </c>
      <c r="D4" s="27" t="s">
        <v>111</v>
      </c>
      <c r="E4" s="27" t="s">
        <v>106</v>
      </c>
      <c r="F4" s="27" t="s">
        <v>112</v>
      </c>
      <c r="G4" s="27" t="s">
        <v>113</v>
      </c>
      <c r="H4" s="34" t="s">
        <v>109</v>
      </c>
      <c r="I4" s="34" t="s">
        <v>110</v>
      </c>
      <c r="J4" s="34" t="str">
        <f t="shared" si="1"/>
        <v>OverallOther Income</v>
      </c>
      <c r="K4" s="34" t="str">
        <f t="shared" si="2"/>
        <v>112New Vehicle Other Income - Toyota</v>
      </c>
      <c r="L4" s="28">
        <f>+SUMIF('TB 4-24'!M:M,$AL4,'TB 4-24'!G:G)</f>
        <v>0</v>
      </c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>
        <f>+SUMIF('Input Sheet'!$S:$S,$AL4,'Input Sheet'!C:C)</f>
        <v>0</v>
      </c>
      <c r="Z4" s="28">
        <f>+SUMIF('Input Sheet'!$S:$S,$AL4,'Input Sheet'!D:D)</f>
        <v>0</v>
      </c>
      <c r="AA4" s="28">
        <f>+SUMIF('Input Sheet'!$S:$S,$AL4,'Input Sheet'!E:E)</f>
        <v>0</v>
      </c>
      <c r="AB4" s="28">
        <f>+SUMIF('Input Sheet'!$S:$S,$AL4,'Input Sheet'!F:F)</f>
        <v>0</v>
      </c>
      <c r="AC4" s="28">
        <f>+SUMIF('Input Sheet'!$S:$S,$AL4,'Input Sheet'!G:G)</f>
        <v>0</v>
      </c>
      <c r="AD4" s="28">
        <f>+SUMIF('Input Sheet'!$S:$S,$AL4,'Input Sheet'!H:H)</f>
        <v>0</v>
      </c>
      <c r="AE4" s="28">
        <f>+SUMIF('Input Sheet'!$S:$S,$AL4,'Input Sheet'!I:I)</f>
        <v>0</v>
      </c>
      <c r="AF4" s="28">
        <f>+SUMIF('Input Sheet'!$S:$S,$AL4,'Input Sheet'!J:J)</f>
        <v>0</v>
      </c>
      <c r="AG4" s="28">
        <f>+SUMIF('Input Sheet'!$S:$S,$AL4,'Input Sheet'!K:K)</f>
        <v>0</v>
      </c>
      <c r="AH4" s="28">
        <f>+SUMIF('Input Sheet'!$S:$S,$AL4,'Input Sheet'!L:L)</f>
        <v>0</v>
      </c>
      <c r="AI4" s="28">
        <f>+SUMIF('Input Sheet'!$S:$S,$AL4,'Input Sheet'!M:M)</f>
        <v>0</v>
      </c>
      <c r="AJ4" s="28">
        <f>+SUMIF('Input Sheet'!$S:$S,$AL4,'Input Sheet'!N:N)</f>
        <v>0</v>
      </c>
      <c r="AK4" s="28"/>
      <c r="AL4" s="27" t="str">
        <f t="shared" si="3"/>
        <v>112-3145</v>
      </c>
      <c r="AM4" s="34" t="str">
        <f t="shared" ref="AM4:AM67" si="4">H4</f>
        <v>Overall</v>
      </c>
      <c r="AN4" s="34" t="str">
        <f t="shared" ref="AN4:AN67" si="5">J4</f>
        <v>OverallOther Income</v>
      </c>
      <c r="AO4" s="35"/>
      <c r="AP4" s="35"/>
      <c r="AQ4" s="35"/>
    </row>
    <row r="5" spans="1:43" x14ac:dyDescent="0.25">
      <c r="A5" s="27" t="s">
        <v>103</v>
      </c>
      <c r="B5" s="27" t="s">
        <v>104</v>
      </c>
      <c r="C5" s="27" t="s">
        <v>104</v>
      </c>
      <c r="D5" s="27" t="s">
        <v>105</v>
      </c>
      <c r="E5" s="27" t="s">
        <v>114</v>
      </c>
      <c r="F5" s="27" t="s">
        <v>107</v>
      </c>
      <c r="G5" s="27" t="s">
        <v>108</v>
      </c>
      <c r="H5" s="34" t="s">
        <v>109</v>
      </c>
      <c r="I5" s="34" t="s">
        <v>110</v>
      </c>
      <c r="J5" s="34" t="str">
        <f t="shared" si="1"/>
        <v>OverallOther Income</v>
      </c>
      <c r="K5" s="34" t="str">
        <f t="shared" si="2"/>
        <v>122Bad Debts - Lexus</v>
      </c>
      <c r="L5" s="28">
        <f>+SUMIF('TB 4-24'!M:M,$AL5,'TB 4-24'!G:G)</f>
        <v>0</v>
      </c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>
        <f>+SUMIF('Input Sheet'!$S:$S,$AL5,'Input Sheet'!C:C)</f>
        <v>0</v>
      </c>
      <c r="Z5" s="28">
        <f>+SUMIF('Input Sheet'!$S:$S,$AL5,'Input Sheet'!D:D)</f>
        <v>0</v>
      </c>
      <c r="AA5" s="28">
        <f>+SUMIF('Input Sheet'!$S:$S,$AL5,'Input Sheet'!E:E)</f>
        <v>0</v>
      </c>
      <c r="AB5" s="28">
        <f>+SUMIF('Input Sheet'!$S:$S,$AL5,'Input Sheet'!F:F)</f>
        <v>0</v>
      </c>
      <c r="AC5" s="28">
        <f>+SUMIF('Input Sheet'!$S:$S,$AL5,'Input Sheet'!G:G)</f>
        <v>0</v>
      </c>
      <c r="AD5" s="28">
        <f>+SUMIF('Input Sheet'!$S:$S,$AL5,'Input Sheet'!H:H)</f>
        <v>0</v>
      </c>
      <c r="AE5" s="28">
        <f>+SUMIF('Input Sheet'!$S:$S,$AL5,'Input Sheet'!I:I)</f>
        <v>0</v>
      </c>
      <c r="AF5" s="28">
        <f>+SUMIF('Input Sheet'!$S:$S,$AL5,'Input Sheet'!J:J)</f>
        <v>0</v>
      </c>
      <c r="AG5" s="28">
        <f>+SUMIF('Input Sheet'!$S:$S,$AL5,'Input Sheet'!K:K)</f>
        <v>0</v>
      </c>
      <c r="AH5" s="28">
        <f>+SUMIF('Input Sheet'!$S:$S,$AL5,'Input Sheet'!L:L)</f>
        <v>0</v>
      </c>
      <c r="AI5" s="28">
        <f>+SUMIF('Input Sheet'!$S:$S,$AL5,'Input Sheet'!M:M)</f>
        <v>0</v>
      </c>
      <c r="AJ5" s="28">
        <f>+SUMIF('Input Sheet'!$S:$S,$AL5,'Input Sheet'!N:N)</f>
        <v>0</v>
      </c>
      <c r="AK5" s="28"/>
      <c r="AL5" s="27" t="str">
        <f t="shared" si="3"/>
        <v>122-7305</v>
      </c>
      <c r="AM5" s="34" t="str">
        <f t="shared" si="4"/>
        <v>Overall</v>
      </c>
      <c r="AN5" s="34" t="str">
        <f t="shared" si="5"/>
        <v>OverallOther Income</v>
      </c>
      <c r="AO5" s="35"/>
      <c r="AP5" s="35"/>
      <c r="AQ5" s="35"/>
    </row>
    <row r="6" spans="1:43" x14ac:dyDescent="0.25">
      <c r="A6" s="27" t="s">
        <v>103</v>
      </c>
      <c r="B6" s="27" t="s">
        <v>104</v>
      </c>
      <c r="C6" s="27" t="s">
        <v>104</v>
      </c>
      <c r="D6" s="27" t="s">
        <v>105</v>
      </c>
      <c r="E6" s="27" t="s">
        <v>115</v>
      </c>
      <c r="F6" s="27" t="s">
        <v>107</v>
      </c>
      <c r="G6" s="27" t="s">
        <v>108</v>
      </c>
      <c r="H6" s="34" t="s">
        <v>109</v>
      </c>
      <c r="I6" s="34" t="s">
        <v>110</v>
      </c>
      <c r="J6" s="34" t="str">
        <f t="shared" si="1"/>
        <v>OverallOther Income</v>
      </c>
      <c r="K6" s="34" t="str">
        <f t="shared" si="2"/>
        <v>132Bad Debts - Lexus</v>
      </c>
      <c r="L6" s="28">
        <f>+SUMIF('TB 4-24'!M:M,$AL6,'TB 4-24'!G:G)</f>
        <v>0</v>
      </c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>
        <f>+SUMIF('Input Sheet'!$S:$S,$AL6,'Input Sheet'!C:C)</f>
        <v>0</v>
      </c>
      <c r="Z6" s="28">
        <f>+SUMIF('Input Sheet'!$S:$S,$AL6,'Input Sheet'!D:D)</f>
        <v>0</v>
      </c>
      <c r="AA6" s="28">
        <f>+SUMIF('Input Sheet'!$S:$S,$AL6,'Input Sheet'!E:E)</f>
        <v>0</v>
      </c>
      <c r="AB6" s="28">
        <f>+SUMIF('Input Sheet'!$S:$S,$AL6,'Input Sheet'!F:F)</f>
        <v>0</v>
      </c>
      <c r="AC6" s="28">
        <f>+SUMIF('Input Sheet'!$S:$S,$AL6,'Input Sheet'!G:G)</f>
        <v>0</v>
      </c>
      <c r="AD6" s="28">
        <f>+SUMIF('Input Sheet'!$S:$S,$AL6,'Input Sheet'!H:H)</f>
        <v>0</v>
      </c>
      <c r="AE6" s="28">
        <f>+SUMIF('Input Sheet'!$S:$S,$AL6,'Input Sheet'!I:I)</f>
        <v>0</v>
      </c>
      <c r="AF6" s="28">
        <f>+SUMIF('Input Sheet'!$S:$S,$AL6,'Input Sheet'!J:J)</f>
        <v>0</v>
      </c>
      <c r="AG6" s="28">
        <f>+SUMIF('Input Sheet'!$S:$S,$AL6,'Input Sheet'!K:K)</f>
        <v>0</v>
      </c>
      <c r="AH6" s="28">
        <f>+SUMIF('Input Sheet'!$S:$S,$AL6,'Input Sheet'!L:L)</f>
        <v>0</v>
      </c>
      <c r="AI6" s="28">
        <f>+SUMIF('Input Sheet'!$S:$S,$AL6,'Input Sheet'!M:M)</f>
        <v>0</v>
      </c>
      <c r="AJ6" s="28">
        <f>+SUMIF('Input Sheet'!$S:$S,$AL6,'Input Sheet'!N:N)</f>
        <v>0</v>
      </c>
      <c r="AK6" s="28"/>
      <c r="AL6" s="27" t="str">
        <f t="shared" si="3"/>
        <v>132-7305</v>
      </c>
      <c r="AM6" s="34" t="str">
        <f t="shared" si="4"/>
        <v>Overall</v>
      </c>
      <c r="AN6" s="34" t="str">
        <f t="shared" si="5"/>
        <v>OverallOther Income</v>
      </c>
      <c r="AO6" s="35"/>
      <c r="AP6" s="35"/>
      <c r="AQ6" s="35"/>
    </row>
    <row r="7" spans="1:43" x14ac:dyDescent="0.25">
      <c r="A7" s="27" t="s">
        <v>103</v>
      </c>
      <c r="B7" s="27" t="s">
        <v>104</v>
      </c>
      <c r="C7" s="27" t="s">
        <v>104</v>
      </c>
      <c r="D7" s="27" t="s">
        <v>105</v>
      </c>
      <c r="E7" s="27" t="s">
        <v>116</v>
      </c>
      <c r="F7" s="27" t="s">
        <v>107</v>
      </c>
      <c r="G7" s="27" t="s">
        <v>108</v>
      </c>
      <c r="H7" s="34" t="s">
        <v>109</v>
      </c>
      <c r="I7" s="34" t="s">
        <v>110</v>
      </c>
      <c r="J7" s="34" t="str">
        <f t="shared" si="1"/>
        <v>OverallOther Income</v>
      </c>
      <c r="K7" s="34" t="str">
        <f t="shared" si="2"/>
        <v>142Bad Debts - Lexus</v>
      </c>
      <c r="L7" s="28">
        <f>+SUMIF('TB 4-24'!M:M,$AL7,'TB 4-24'!G:G)</f>
        <v>0</v>
      </c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>
        <f>+SUMIF('Input Sheet'!$S:$S,$AL7,'Input Sheet'!C:C)</f>
        <v>0</v>
      </c>
      <c r="Z7" s="28">
        <f>+SUMIF('Input Sheet'!$S:$S,$AL7,'Input Sheet'!D:D)</f>
        <v>0</v>
      </c>
      <c r="AA7" s="28">
        <f>+SUMIF('Input Sheet'!$S:$S,$AL7,'Input Sheet'!E:E)</f>
        <v>0</v>
      </c>
      <c r="AB7" s="28">
        <f>+SUMIF('Input Sheet'!$S:$S,$AL7,'Input Sheet'!F:F)</f>
        <v>0</v>
      </c>
      <c r="AC7" s="28">
        <f>+SUMIF('Input Sheet'!$S:$S,$AL7,'Input Sheet'!G:G)</f>
        <v>0</v>
      </c>
      <c r="AD7" s="28">
        <f>+SUMIF('Input Sheet'!$S:$S,$AL7,'Input Sheet'!H:H)</f>
        <v>0</v>
      </c>
      <c r="AE7" s="28">
        <f>+SUMIF('Input Sheet'!$S:$S,$AL7,'Input Sheet'!I:I)</f>
        <v>0</v>
      </c>
      <c r="AF7" s="28">
        <f>+SUMIF('Input Sheet'!$S:$S,$AL7,'Input Sheet'!J:J)</f>
        <v>0</v>
      </c>
      <c r="AG7" s="28">
        <f>+SUMIF('Input Sheet'!$S:$S,$AL7,'Input Sheet'!K:K)</f>
        <v>0</v>
      </c>
      <c r="AH7" s="28">
        <f>+SUMIF('Input Sheet'!$S:$S,$AL7,'Input Sheet'!L:L)</f>
        <v>0</v>
      </c>
      <c r="AI7" s="28">
        <f>+SUMIF('Input Sheet'!$S:$S,$AL7,'Input Sheet'!M:M)</f>
        <v>0</v>
      </c>
      <c r="AJ7" s="28">
        <f>+SUMIF('Input Sheet'!$S:$S,$AL7,'Input Sheet'!N:N)</f>
        <v>0</v>
      </c>
      <c r="AK7" s="28"/>
      <c r="AL7" s="27" t="str">
        <f t="shared" si="3"/>
        <v>142-7305</v>
      </c>
      <c r="AM7" s="34" t="str">
        <f t="shared" si="4"/>
        <v>Overall</v>
      </c>
      <c r="AN7" s="34" t="str">
        <f t="shared" si="5"/>
        <v>OverallOther Income</v>
      </c>
      <c r="AO7" s="35"/>
      <c r="AP7" s="35"/>
      <c r="AQ7" s="35"/>
    </row>
    <row r="8" spans="1:43" x14ac:dyDescent="0.25">
      <c r="A8" s="27" t="s">
        <v>103</v>
      </c>
      <c r="B8" s="27" t="s">
        <v>104</v>
      </c>
      <c r="C8" s="27" t="s">
        <v>104</v>
      </c>
      <c r="D8" s="27" t="s">
        <v>105</v>
      </c>
      <c r="E8" s="27" t="s">
        <v>117</v>
      </c>
      <c r="F8" s="27" t="s">
        <v>107</v>
      </c>
      <c r="G8" s="27" t="s">
        <v>108</v>
      </c>
      <c r="H8" s="34" t="s">
        <v>109</v>
      </c>
      <c r="I8" s="34" t="s">
        <v>110</v>
      </c>
      <c r="J8" s="34" t="str">
        <f t="shared" si="1"/>
        <v>OverallOther Income</v>
      </c>
      <c r="K8" s="34" t="str">
        <f t="shared" si="2"/>
        <v>162Bad Debts - Lexus</v>
      </c>
      <c r="L8" s="28">
        <f>+SUMIF('TB 4-24'!M:M,$AL8,'TB 4-24'!G:G)</f>
        <v>0</v>
      </c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>
        <f>+SUMIF('Input Sheet'!$S:$S,$AL8,'Input Sheet'!C:C)</f>
        <v>0</v>
      </c>
      <c r="Z8" s="28">
        <f>+SUMIF('Input Sheet'!$S:$S,$AL8,'Input Sheet'!D:D)</f>
        <v>0</v>
      </c>
      <c r="AA8" s="28">
        <f>+SUMIF('Input Sheet'!$S:$S,$AL8,'Input Sheet'!E:E)</f>
        <v>0</v>
      </c>
      <c r="AB8" s="28">
        <f>+SUMIF('Input Sheet'!$S:$S,$AL8,'Input Sheet'!F:F)</f>
        <v>0</v>
      </c>
      <c r="AC8" s="28">
        <f>+SUMIF('Input Sheet'!$S:$S,$AL8,'Input Sheet'!G:G)</f>
        <v>0</v>
      </c>
      <c r="AD8" s="28">
        <f>+SUMIF('Input Sheet'!$S:$S,$AL8,'Input Sheet'!H:H)</f>
        <v>0</v>
      </c>
      <c r="AE8" s="28">
        <f>+SUMIF('Input Sheet'!$S:$S,$AL8,'Input Sheet'!I:I)</f>
        <v>0</v>
      </c>
      <c r="AF8" s="28">
        <f>+SUMIF('Input Sheet'!$S:$S,$AL8,'Input Sheet'!J:J)</f>
        <v>0</v>
      </c>
      <c r="AG8" s="28">
        <f>+SUMIF('Input Sheet'!$S:$S,$AL8,'Input Sheet'!K:K)</f>
        <v>0</v>
      </c>
      <c r="AH8" s="28">
        <f>+SUMIF('Input Sheet'!$S:$S,$AL8,'Input Sheet'!L:L)</f>
        <v>0</v>
      </c>
      <c r="AI8" s="28">
        <f>+SUMIF('Input Sheet'!$S:$S,$AL8,'Input Sheet'!M:M)</f>
        <v>0</v>
      </c>
      <c r="AJ8" s="28">
        <f>+SUMIF('Input Sheet'!$S:$S,$AL8,'Input Sheet'!N:N)</f>
        <v>0</v>
      </c>
      <c r="AK8" s="28"/>
      <c r="AL8" s="27" t="str">
        <f t="shared" si="3"/>
        <v>162-7305</v>
      </c>
      <c r="AM8" s="34" t="str">
        <f t="shared" si="4"/>
        <v>Overall</v>
      </c>
      <c r="AN8" s="34" t="str">
        <f t="shared" si="5"/>
        <v>OverallOther Income</v>
      </c>
      <c r="AO8" s="35"/>
      <c r="AP8" s="35"/>
      <c r="AQ8" s="35"/>
    </row>
    <row r="9" spans="1:43" x14ac:dyDescent="0.25">
      <c r="A9" s="27" t="s">
        <v>103</v>
      </c>
      <c r="B9" s="27" t="s">
        <v>104</v>
      </c>
      <c r="C9" s="27" t="s">
        <v>104</v>
      </c>
      <c r="D9" s="27" t="s">
        <v>118</v>
      </c>
      <c r="E9" s="27" t="s">
        <v>116</v>
      </c>
      <c r="F9" s="27" t="s">
        <v>107</v>
      </c>
      <c r="G9" s="27" t="s">
        <v>108</v>
      </c>
      <c r="H9" s="34" t="s">
        <v>109</v>
      </c>
      <c r="I9" s="34" t="s">
        <v>110</v>
      </c>
      <c r="J9" s="34" t="str">
        <f t="shared" si="1"/>
        <v>OverallOther Income</v>
      </c>
      <c r="K9" s="34" t="str">
        <f t="shared" si="2"/>
        <v>142Bad Debts - Lexus</v>
      </c>
      <c r="L9" s="28">
        <f>+SUMIF('TB 4-24'!M:M,$AL9,'TB 4-24'!G:G)</f>
        <v>0</v>
      </c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>
        <f>+SUMIF('Input Sheet'!$S:$S,$AL9,'Input Sheet'!C:C)</f>
        <v>0</v>
      </c>
      <c r="Z9" s="28">
        <f>+SUMIF('Input Sheet'!$S:$S,$AL9,'Input Sheet'!D:D)</f>
        <v>0</v>
      </c>
      <c r="AA9" s="28">
        <f>+SUMIF('Input Sheet'!$S:$S,$AL9,'Input Sheet'!E:E)</f>
        <v>0</v>
      </c>
      <c r="AB9" s="28">
        <f>+SUMIF('Input Sheet'!$S:$S,$AL9,'Input Sheet'!F:F)</f>
        <v>0</v>
      </c>
      <c r="AC9" s="28">
        <f>+SUMIF('Input Sheet'!$S:$S,$AL9,'Input Sheet'!G:G)</f>
        <v>0</v>
      </c>
      <c r="AD9" s="28">
        <f>+SUMIF('Input Sheet'!$S:$S,$AL9,'Input Sheet'!H:H)</f>
        <v>0</v>
      </c>
      <c r="AE9" s="28">
        <f>+SUMIF('Input Sheet'!$S:$S,$AL9,'Input Sheet'!I:I)</f>
        <v>0</v>
      </c>
      <c r="AF9" s="28">
        <f>+SUMIF('Input Sheet'!$S:$S,$AL9,'Input Sheet'!J:J)</f>
        <v>0</v>
      </c>
      <c r="AG9" s="28">
        <f>+SUMIF('Input Sheet'!$S:$S,$AL9,'Input Sheet'!K:K)</f>
        <v>0</v>
      </c>
      <c r="AH9" s="28">
        <f>+SUMIF('Input Sheet'!$S:$S,$AL9,'Input Sheet'!L:L)</f>
        <v>0</v>
      </c>
      <c r="AI9" s="28">
        <f>+SUMIF('Input Sheet'!$S:$S,$AL9,'Input Sheet'!M:M)</f>
        <v>0</v>
      </c>
      <c r="AJ9" s="28">
        <f>+SUMIF('Input Sheet'!$S:$S,$AL9,'Input Sheet'!N:N)</f>
        <v>0</v>
      </c>
      <c r="AK9" s="28"/>
      <c r="AL9" s="27" t="str">
        <f t="shared" si="3"/>
        <v>142-7310</v>
      </c>
      <c r="AM9" s="34" t="str">
        <f t="shared" si="4"/>
        <v>Overall</v>
      </c>
      <c r="AN9" s="34" t="str">
        <f t="shared" si="5"/>
        <v>OverallOther Income</v>
      </c>
      <c r="AO9" s="35"/>
      <c r="AP9" s="35"/>
      <c r="AQ9" s="35"/>
    </row>
    <row r="10" spans="1:43" x14ac:dyDescent="0.25">
      <c r="A10" s="27" t="s">
        <v>103</v>
      </c>
      <c r="B10" s="27" t="s">
        <v>104</v>
      </c>
      <c r="C10" s="27" t="s">
        <v>104</v>
      </c>
      <c r="D10" s="27" t="s">
        <v>119</v>
      </c>
      <c r="E10" s="27" t="s">
        <v>106</v>
      </c>
      <c r="F10" s="27" t="s">
        <v>107</v>
      </c>
      <c r="G10" s="27" t="s">
        <v>108</v>
      </c>
      <c r="H10" s="34" t="s">
        <v>109</v>
      </c>
      <c r="I10" s="34" t="s">
        <v>110</v>
      </c>
      <c r="J10" s="34" t="str">
        <f t="shared" si="1"/>
        <v>OverallOther Income</v>
      </c>
      <c r="K10" s="34" t="str">
        <f t="shared" si="2"/>
        <v>112Bad Debts - Lexus</v>
      </c>
      <c r="L10" s="28">
        <f>+SUMIF('TB 4-24'!M:M,$AL10,'TB 4-24'!G:G)</f>
        <v>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>
        <f>+SUMIF('Input Sheet'!$S:$S,$AL10,'Input Sheet'!C:C)</f>
        <v>0</v>
      </c>
      <c r="Z10" s="28">
        <f>+SUMIF('Input Sheet'!$S:$S,$AL10,'Input Sheet'!D:D)</f>
        <v>0</v>
      </c>
      <c r="AA10" s="28">
        <f>+SUMIF('Input Sheet'!$S:$S,$AL10,'Input Sheet'!E:E)</f>
        <v>0</v>
      </c>
      <c r="AB10" s="28">
        <f>+SUMIF('Input Sheet'!$S:$S,$AL10,'Input Sheet'!F:F)</f>
        <v>0</v>
      </c>
      <c r="AC10" s="28">
        <f>+SUMIF('Input Sheet'!$S:$S,$AL10,'Input Sheet'!G:G)</f>
        <v>0</v>
      </c>
      <c r="AD10" s="28">
        <f>+SUMIF('Input Sheet'!$S:$S,$AL10,'Input Sheet'!H:H)</f>
        <v>0</v>
      </c>
      <c r="AE10" s="28">
        <f>+SUMIF('Input Sheet'!$S:$S,$AL10,'Input Sheet'!I:I)</f>
        <v>0</v>
      </c>
      <c r="AF10" s="28">
        <f>+SUMIF('Input Sheet'!$S:$S,$AL10,'Input Sheet'!J:J)</f>
        <v>0</v>
      </c>
      <c r="AG10" s="28">
        <f>+SUMIF('Input Sheet'!$S:$S,$AL10,'Input Sheet'!K:K)</f>
        <v>0</v>
      </c>
      <c r="AH10" s="28">
        <f>+SUMIF('Input Sheet'!$S:$S,$AL10,'Input Sheet'!L:L)</f>
        <v>0</v>
      </c>
      <c r="AI10" s="28">
        <f>+SUMIF('Input Sheet'!$S:$S,$AL10,'Input Sheet'!M:M)</f>
        <v>0</v>
      </c>
      <c r="AJ10" s="28">
        <f>+SUMIF('Input Sheet'!$S:$S,$AL10,'Input Sheet'!N:N)</f>
        <v>0</v>
      </c>
      <c r="AK10" s="28"/>
      <c r="AL10" s="27" t="str">
        <f t="shared" si="3"/>
        <v>112-7455</v>
      </c>
      <c r="AM10" s="34" t="str">
        <f t="shared" si="4"/>
        <v>Overall</v>
      </c>
      <c r="AN10" s="34" t="str">
        <f t="shared" si="5"/>
        <v>OverallOther Income</v>
      </c>
      <c r="AO10" s="35"/>
      <c r="AP10" s="35"/>
      <c r="AQ10" s="35"/>
    </row>
    <row r="11" spans="1:43" x14ac:dyDescent="0.25">
      <c r="A11" s="27" t="s">
        <v>103</v>
      </c>
      <c r="B11" s="27" t="s">
        <v>104</v>
      </c>
      <c r="C11" s="27" t="s">
        <v>104</v>
      </c>
      <c r="D11" s="27" t="s">
        <v>119</v>
      </c>
      <c r="E11" s="27" t="s">
        <v>114</v>
      </c>
      <c r="F11" s="27" t="s">
        <v>107</v>
      </c>
      <c r="G11" s="27" t="s">
        <v>108</v>
      </c>
      <c r="H11" s="34" t="s">
        <v>109</v>
      </c>
      <c r="I11" s="34" t="s">
        <v>110</v>
      </c>
      <c r="J11" s="34" t="str">
        <f t="shared" si="1"/>
        <v>OverallOther Income</v>
      </c>
      <c r="K11" s="34" t="str">
        <f t="shared" si="2"/>
        <v>122Bad Debts - Lexus</v>
      </c>
      <c r="L11" s="28">
        <f>+SUMIF('TB 4-24'!M:M,$AL11,'TB 4-24'!G:G)</f>
        <v>0</v>
      </c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>
        <f>+SUMIF('Input Sheet'!$S:$S,$AL11,'Input Sheet'!C:C)</f>
        <v>0</v>
      </c>
      <c r="Z11" s="28">
        <f>+SUMIF('Input Sheet'!$S:$S,$AL11,'Input Sheet'!D:D)</f>
        <v>0</v>
      </c>
      <c r="AA11" s="28">
        <f>+SUMIF('Input Sheet'!$S:$S,$AL11,'Input Sheet'!E:E)</f>
        <v>0</v>
      </c>
      <c r="AB11" s="28">
        <f>+SUMIF('Input Sheet'!$S:$S,$AL11,'Input Sheet'!F:F)</f>
        <v>0</v>
      </c>
      <c r="AC11" s="28">
        <f>+SUMIF('Input Sheet'!$S:$S,$AL11,'Input Sheet'!G:G)</f>
        <v>0</v>
      </c>
      <c r="AD11" s="28">
        <f>+SUMIF('Input Sheet'!$S:$S,$AL11,'Input Sheet'!H:H)</f>
        <v>0</v>
      </c>
      <c r="AE11" s="28">
        <f>+SUMIF('Input Sheet'!$S:$S,$AL11,'Input Sheet'!I:I)</f>
        <v>0</v>
      </c>
      <c r="AF11" s="28">
        <f>+SUMIF('Input Sheet'!$S:$S,$AL11,'Input Sheet'!J:J)</f>
        <v>0</v>
      </c>
      <c r="AG11" s="28">
        <f>+SUMIF('Input Sheet'!$S:$S,$AL11,'Input Sheet'!K:K)</f>
        <v>0</v>
      </c>
      <c r="AH11" s="28">
        <f>+SUMIF('Input Sheet'!$S:$S,$AL11,'Input Sheet'!L:L)</f>
        <v>0</v>
      </c>
      <c r="AI11" s="28">
        <f>+SUMIF('Input Sheet'!$S:$S,$AL11,'Input Sheet'!M:M)</f>
        <v>0</v>
      </c>
      <c r="AJ11" s="28">
        <f>+SUMIF('Input Sheet'!$S:$S,$AL11,'Input Sheet'!N:N)</f>
        <v>0</v>
      </c>
      <c r="AK11" s="28"/>
      <c r="AL11" s="27" t="str">
        <f t="shared" si="3"/>
        <v>122-7455</v>
      </c>
      <c r="AM11" s="34" t="str">
        <f t="shared" si="4"/>
        <v>Overall</v>
      </c>
      <c r="AN11" s="34" t="str">
        <f t="shared" si="5"/>
        <v>OverallOther Income</v>
      </c>
      <c r="AO11" s="35"/>
      <c r="AP11" s="35"/>
      <c r="AQ11" s="35"/>
    </row>
    <row r="12" spans="1:43" x14ac:dyDescent="0.25">
      <c r="A12" s="27" t="s">
        <v>103</v>
      </c>
      <c r="B12" s="27" t="s">
        <v>104</v>
      </c>
      <c r="C12" s="27" t="s">
        <v>104</v>
      </c>
      <c r="D12" s="27" t="s">
        <v>119</v>
      </c>
      <c r="E12" s="27" t="s">
        <v>115</v>
      </c>
      <c r="F12" s="27" t="s">
        <v>107</v>
      </c>
      <c r="G12" s="27" t="s">
        <v>108</v>
      </c>
      <c r="H12" s="34" t="s">
        <v>109</v>
      </c>
      <c r="I12" s="34" t="s">
        <v>110</v>
      </c>
      <c r="J12" s="34" t="str">
        <f t="shared" si="1"/>
        <v>OverallOther Income</v>
      </c>
      <c r="K12" s="34" t="str">
        <f t="shared" si="2"/>
        <v>132Bad Debts - Lexus</v>
      </c>
      <c r="L12" s="28">
        <f>+SUMIF('TB 4-24'!M:M,$AL12,'TB 4-24'!G:G)</f>
        <v>0</v>
      </c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>
        <f>+SUMIF('Input Sheet'!$S:$S,$AL12,'Input Sheet'!C:C)</f>
        <v>0</v>
      </c>
      <c r="Z12" s="28">
        <f>+SUMIF('Input Sheet'!$S:$S,$AL12,'Input Sheet'!D:D)</f>
        <v>0</v>
      </c>
      <c r="AA12" s="28">
        <f>+SUMIF('Input Sheet'!$S:$S,$AL12,'Input Sheet'!E:E)</f>
        <v>0</v>
      </c>
      <c r="AB12" s="28">
        <f>+SUMIF('Input Sheet'!$S:$S,$AL12,'Input Sheet'!F:F)</f>
        <v>0</v>
      </c>
      <c r="AC12" s="28">
        <f>+SUMIF('Input Sheet'!$S:$S,$AL12,'Input Sheet'!G:G)</f>
        <v>0</v>
      </c>
      <c r="AD12" s="28">
        <f>+SUMIF('Input Sheet'!$S:$S,$AL12,'Input Sheet'!H:H)</f>
        <v>0</v>
      </c>
      <c r="AE12" s="28">
        <f>+SUMIF('Input Sheet'!$S:$S,$AL12,'Input Sheet'!I:I)</f>
        <v>0</v>
      </c>
      <c r="AF12" s="28">
        <f>+SUMIF('Input Sheet'!$S:$S,$AL12,'Input Sheet'!J:J)</f>
        <v>0</v>
      </c>
      <c r="AG12" s="28">
        <f>+SUMIF('Input Sheet'!$S:$S,$AL12,'Input Sheet'!K:K)</f>
        <v>0</v>
      </c>
      <c r="AH12" s="28">
        <f>+SUMIF('Input Sheet'!$S:$S,$AL12,'Input Sheet'!L:L)</f>
        <v>0</v>
      </c>
      <c r="AI12" s="28">
        <f>+SUMIF('Input Sheet'!$S:$S,$AL12,'Input Sheet'!M:M)</f>
        <v>0</v>
      </c>
      <c r="AJ12" s="28">
        <f>+SUMIF('Input Sheet'!$S:$S,$AL12,'Input Sheet'!N:N)</f>
        <v>0</v>
      </c>
      <c r="AK12" s="28"/>
      <c r="AL12" s="27" t="str">
        <f t="shared" si="3"/>
        <v>132-7455</v>
      </c>
      <c r="AM12" s="34" t="str">
        <f t="shared" si="4"/>
        <v>Overall</v>
      </c>
      <c r="AN12" s="34" t="str">
        <f t="shared" si="5"/>
        <v>OverallOther Income</v>
      </c>
      <c r="AO12" s="35"/>
      <c r="AP12" s="35"/>
      <c r="AQ12" s="35"/>
    </row>
    <row r="13" spans="1:43" x14ac:dyDescent="0.25">
      <c r="A13" s="27" t="s">
        <v>103</v>
      </c>
      <c r="B13" s="27" t="s">
        <v>104</v>
      </c>
      <c r="C13" s="27" t="s">
        <v>104</v>
      </c>
      <c r="D13" s="27" t="s">
        <v>119</v>
      </c>
      <c r="E13" s="27" t="s">
        <v>116</v>
      </c>
      <c r="F13" s="27" t="s">
        <v>107</v>
      </c>
      <c r="G13" s="27" t="s">
        <v>108</v>
      </c>
      <c r="H13" s="34" t="s">
        <v>109</v>
      </c>
      <c r="I13" s="34" t="s">
        <v>110</v>
      </c>
      <c r="J13" s="34" t="str">
        <f t="shared" si="1"/>
        <v>OverallOther Income</v>
      </c>
      <c r="K13" s="34" t="str">
        <f t="shared" si="2"/>
        <v>142Bad Debts - Lexus</v>
      </c>
      <c r="L13" s="28">
        <f>+SUMIF('TB 4-24'!M:M,$AL13,'TB 4-24'!G:G)</f>
        <v>0</v>
      </c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>
        <f>+SUMIF('Input Sheet'!$S:$S,$AL13,'Input Sheet'!C:C)</f>
        <v>0</v>
      </c>
      <c r="Z13" s="28">
        <f>+SUMIF('Input Sheet'!$S:$S,$AL13,'Input Sheet'!D:D)</f>
        <v>0</v>
      </c>
      <c r="AA13" s="28">
        <f>+SUMIF('Input Sheet'!$S:$S,$AL13,'Input Sheet'!E:E)</f>
        <v>0</v>
      </c>
      <c r="AB13" s="28">
        <f>+SUMIF('Input Sheet'!$S:$S,$AL13,'Input Sheet'!F:F)</f>
        <v>0</v>
      </c>
      <c r="AC13" s="28">
        <f>+SUMIF('Input Sheet'!$S:$S,$AL13,'Input Sheet'!G:G)</f>
        <v>0</v>
      </c>
      <c r="AD13" s="28">
        <f>+SUMIF('Input Sheet'!$S:$S,$AL13,'Input Sheet'!H:H)</f>
        <v>0</v>
      </c>
      <c r="AE13" s="28">
        <f>+SUMIF('Input Sheet'!$S:$S,$AL13,'Input Sheet'!I:I)</f>
        <v>0</v>
      </c>
      <c r="AF13" s="28">
        <f>+SUMIF('Input Sheet'!$S:$S,$AL13,'Input Sheet'!J:J)</f>
        <v>0</v>
      </c>
      <c r="AG13" s="28">
        <f>+SUMIF('Input Sheet'!$S:$S,$AL13,'Input Sheet'!K:K)</f>
        <v>0</v>
      </c>
      <c r="AH13" s="28">
        <f>+SUMIF('Input Sheet'!$S:$S,$AL13,'Input Sheet'!L:L)</f>
        <v>0</v>
      </c>
      <c r="AI13" s="28">
        <f>+SUMIF('Input Sheet'!$S:$S,$AL13,'Input Sheet'!M:M)</f>
        <v>0</v>
      </c>
      <c r="AJ13" s="28">
        <f>+SUMIF('Input Sheet'!$S:$S,$AL13,'Input Sheet'!N:N)</f>
        <v>0</v>
      </c>
      <c r="AK13" s="28"/>
      <c r="AL13" s="27" t="str">
        <f t="shared" si="3"/>
        <v>142-7455</v>
      </c>
      <c r="AM13" s="34" t="str">
        <f t="shared" si="4"/>
        <v>Overall</v>
      </c>
      <c r="AN13" s="34" t="str">
        <f t="shared" si="5"/>
        <v>OverallOther Income</v>
      </c>
      <c r="AO13" s="35"/>
      <c r="AP13" s="35"/>
      <c r="AQ13" s="35"/>
    </row>
    <row r="14" spans="1:43" x14ac:dyDescent="0.25">
      <c r="A14" s="27" t="s">
        <v>103</v>
      </c>
      <c r="B14" s="27" t="s">
        <v>104</v>
      </c>
      <c r="C14" s="27" t="s">
        <v>104</v>
      </c>
      <c r="D14" s="27" t="s">
        <v>119</v>
      </c>
      <c r="E14" s="27" t="s">
        <v>117</v>
      </c>
      <c r="F14" s="27" t="s">
        <v>107</v>
      </c>
      <c r="G14" s="27" t="s">
        <v>108</v>
      </c>
      <c r="H14" s="34" t="s">
        <v>109</v>
      </c>
      <c r="I14" s="34" t="s">
        <v>110</v>
      </c>
      <c r="J14" s="34" t="str">
        <f t="shared" si="1"/>
        <v>OverallOther Income</v>
      </c>
      <c r="K14" s="34" t="str">
        <f t="shared" si="2"/>
        <v>162Bad Debts - Lexus</v>
      </c>
      <c r="L14" s="28">
        <f>+SUMIF('TB 4-24'!M:M,$AL14,'TB 4-24'!G:G)</f>
        <v>0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>
        <f>+SUMIF('Input Sheet'!$S:$S,$AL14,'Input Sheet'!C:C)</f>
        <v>0</v>
      </c>
      <c r="Z14" s="28">
        <f>+SUMIF('Input Sheet'!$S:$S,$AL14,'Input Sheet'!D:D)</f>
        <v>0</v>
      </c>
      <c r="AA14" s="28">
        <f>+SUMIF('Input Sheet'!$S:$S,$AL14,'Input Sheet'!E:E)</f>
        <v>0</v>
      </c>
      <c r="AB14" s="28">
        <f>+SUMIF('Input Sheet'!$S:$S,$AL14,'Input Sheet'!F:F)</f>
        <v>0</v>
      </c>
      <c r="AC14" s="28">
        <f>+SUMIF('Input Sheet'!$S:$S,$AL14,'Input Sheet'!G:G)</f>
        <v>0</v>
      </c>
      <c r="AD14" s="28">
        <f>+SUMIF('Input Sheet'!$S:$S,$AL14,'Input Sheet'!H:H)</f>
        <v>0</v>
      </c>
      <c r="AE14" s="28">
        <f>+SUMIF('Input Sheet'!$S:$S,$AL14,'Input Sheet'!I:I)</f>
        <v>0</v>
      </c>
      <c r="AF14" s="28">
        <f>+SUMIF('Input Sheet'!$S:$S,$AL14,'Input Sheet'!J:J)</f>
        <v>0</v>
      </c>
      <c r="AG14" s="28">
        <f>+SUMIF('Input Sheet'!$S:$S,$AL14,'Input Sheet'!K:K)</f>
        <v>0</v>
      </c>
      <c r="AH14" s="28">
        <f>+SUMIF('Input Sheet'!$S:$S,$AL14,'Input Sheet'!L:L)</f>
        <v>0</v>
      </c>
      <c r="AI14" s="28">
        <f>+SUMIF('Input Sheet'!$S:$S,$AL14,'Input Sheet'!M:M)</f>
        <v>0</v>
      </c>
      <c r="AJ14" s="28">
        <f>+SUMIF('Input Sheet'!$S:$S,$AL14,'Input Sheet'!N:N)</f>
        <v>0</v>
      </c>
      <c r="AK14" s="28"/>
      <c r="AL14" s="27" t="str">
        <f t="shared" si="3"/>
        <v>162-7455</v>
      </c>
      <c r="AM14" s="34" t="str">
        <f t="shared" si="4"/>
        <v>Overall</v>
      </c>
      <c r="AN14" s="34" t="str">
        <f t="shared" si="5"/>
        <v>OverallOther Income</v>
      </c>
      <c r="AO14" s="35"/>
      <c r="AP14" s="35"/>
      <c r="AQ14" s="35"/>
    </row>
    <row r="15" spans="1:43" x14ac:dyDescent="0.25">
      <c r="A15" s="27" t="s">
        <v>103</v>
      </c>
      <c r="B15" s="27" t="s">
        <v>104</v>
      </c>
      <c r="C15" s="27" t="s">
        <v>104</v>
      </c>
      <c r="D15" s="27" t="s">
        <v>120</v>
      </c>
      <c r="E15" s="27" t="s">
        <v>106</v>
      </c>
      <c r="F15" s="27" t="s">
        <v>107</v>
      </c>
      <c r="G15" s="27" t="s">
        <v>108</v>
      </c>
      <c r="H15" s="34" t="s">
        <v>109</v>
      </c>
      <c r="I15" s="34" t="s">
        <v>110</v>
      </c>
      <c r="J15" s="34" t="str">
        <f t="shared" si="1"/>
        <v>OverallOther Income</v>
      </c>
      <c r="K15" s="34" t="str">
        <f t="shared" si="2"/>
        <v>112Bad Debts - Lexus</v>
      </c>
      <c r="L15" s="28">
        <f>+SUMIF('TB 4-24'!M:M,$AL15,'TB 4-24'!G:G)</f>
        <v>0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>
        <f>+SUMIF('Input Sheet'!$S:$S,$AL15,'Input Sheet'!C:C)</f>
        <v>0</v>
      </c>
      <c r="Z15" s="28">
        <f>+SUMIF('Input Sheet'!$S:$S,$AL15,'Input Sheet'!D:D)</f>
        <v>0</v>
      </c>
      <c r="AA15" s="28">
        <f>+SUMIF('Input Sheet'!$S:$S,$AL15,'Input Sheet'!E:E)</f>
        <v>0</v>
      </c>
      <c r="AB15" s="28">
        <f>+SUMIF('Input Sheet'!$S:$S,$AL15,'Input Sheet'!F:F)</f>
        <v>0</v>
      </c>
      <c r="AC15" s="28">
        <f>+SUMIF('Input Sheet'!$S:$S,$AL15,'Input Sheet'!G:G)</f>
        <v>0</v>
      </c>
      <c r="AD15" s="28">
        <f>+SUMIF('Input Sheet'!$S:$S,$AL15,'Input Sheet'!H:H)</f>
        <v>0</v>
      </c>
      <c r="AE15" s="28">
        <f>+SUMIF('Input Sheet'!$S:$S,$AL15,'Input Sheet'!I:I)</f>
        <v>0</v>
      </c>
      <c r="AF15" s="28">
        <f>+SUMIF('Input Sheet'!$S:$S,$AL15,'Input Sheet'!J:J)</f>
        <v>0</v>
      </c>
      <c r="AG15" s="28">
        <f>+SUMIF('Input Sheet'!$S:$S,$AL15,'Input Sheet'!K:K)</f>
        <v>0</v>
      </c>
      <c r="AH15" s="28">
        <f>+SUMIF('Input Sheet'!$S:$S,$AL15,'Input Sheet'!L:L)</f>
        <v>0</v>
      </c>
      <c r="AI15" s="28">
        <f>+SUMIF('Input Sheet'!$S:$S,$AL15,'Input Sheet'!M:M)</f>
        <v>0</v>
      </c>
      <c r="AJ15" s="28">
        <f>+SUMIF('Input Sheet'!$S:$S,$AL15,'Input Sheet'!N:N)</f>
        <v>0</v>
      </c>
      <c r="AK15" s="28"/>
      <c r="AL15" s="27" t="str">
        <f t="shared" si="3"/>
        <v>112-8520</v>
      </c>
      <c r="AM15" s="34" t="str">
        <f t="shared" si="4"/>
        <v>Overall</v>
      </c>
      <c r="AN15" s="34" t="str">
        <f t="shared" si="5"/>
        <v>OverallOther Income</v>
      </c>
      <c r="AO15" s="35"/>
      <c r="AP15" s="35"/>
      <c r="AQ15" s="35"/>
    </row>
    <row r="16" spans="1:43" x14ac:dyDescent="0.25">
      <c r="A16" s="27" t="s">
        <v>103</v>
      </c>
      <c r="B16" s="27" t="s">
        <v>104</v>
      </c>
      <c r="C16" s="27" t="s">
        <v>104</v>
      </c>
      <c r="D16" s="27" t="s">
        <v>120</v>
      </c>
      <c r="E16" s="27" t="s">
        <v>114</v>
      </c>
      <c r="F16" s="27" t="s">
        <v>107</v>
      </c>
      <c r="G16" s="27" t="s">
        <v>108</v>
      </c>
      <c r="H16" s="34" t="s">
        <v>109</v>
      </c>
      <c r="I16" s="34" t="s">
        <v>110</v>
      </c>
      <c r="J16" s="34" t="str">
        <f t="shared" si="1"/>
        <v>OverallOther Income</v>
      </c>
      <c r="K16" s="34" t="str">
        <f t="shared" si="2"/>
        <v>122Bad Debts - Lexus</v>
      </c>
      <c r="L16" s="28">
        <f>+SUMIF('TB 4-24'!M:M,$AL16,'TB 4-24'!G:G)</f>
        <v>0</v>
      </c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>
        <f>+SUMIF('Input Sheet'!$S:$S,$AL16,'Input Sheet'!C:C)</f>
        <v>0</v>
      </c>
      <c r="Z16" s="28">
        <f>+SUMIF('Input Sheet'!$S:$S,$AL16,'Input Sheet'!D:D)</f>
        <v>0</v>
      </c>
      <c r="AA16" s="28">
        <f>+SUMIF('Input Sheet'!$S:$S,$AL16,'Input Sheet'!E:E)</f>
        <v>0</v>
      </c>
      <c r="AB16" s="28">
        <f>+SUMIF('Input Sheet'!$S:$S,$AL16,'Input Sheet'!F:F)</f>
        <v>0</v>
      </c>
      <c r="AC16" s="28">
        <f>+SUMIF('Input Sheet'!$S:$S,$AL16,'Input Sheet'!G:G)</f>
        <v>0</v>
      </c>
      <c r="AD16" s="28">
        <f>+SUMIF('Input Sheet'!$S:$S,$AL16,'Input Sheet'!H:H)</f>
        <v>0</v>
      </c>
      <c r="AE16" s="28">
        <f>+SUMIF('Input Sheet'!$S:$S,$AL16,'Input Sheet'!I:I)</f>
        <v>0</v>
      </c>
      <c r="AF16" s="28">
        <f>+SUMIF('Input Sheet'!$S:$S,$AL16,'Input Sheet'!J:J)</f>
        <v>0</v>
      </c>
      <c r="AG16" s="28">
        <f>+SUMIF('Input Sheet'!$S:$S,$AL16,'Input Sheet'!K:K)</f>
        <v>0</v>
      </c>
      <c r="AH16" s="28">
        <f>+SUMIF('Input Sheet'!$S:$S,$AL16,'Input Sheet'!L:L)</f>
        <v>0</v>
      </c>
      <c r="AI16" s="28">
        <f>+SUMIF('Input Sheet'!$S:$S,$AL16,'Input Sheet'!M:M)</f>
        <v>0</v>
      </c>
      <c r="AJ16" s="28">
        <f>+SUMIF('Input Sheet'!$S:$S,$AL16,'Input Sheet'!N:N)</f>
        <v>0</v>
      </c>
      <c r="AK16" s="28"/>
      <c r="AL16" s="27" t="str">
        <f t="shared" si="3"/>
        <v>122-8520</v>
      </c>
      <c r="AM16" s="34" t="str">
        <f t="shared" si="4"/>
        <v>Overall</v>
      </c>
      <c r="AN16" s="34" t="str">
        <f t="shared" si="5"/>
        <v>OverallOther Income</v>
      </c>
      <c r="AO16" s="35"/>
      <c r="AP16" s="35"/>
      <c r="AQ16" s="35"/>
    </row>
    <row r="17" spans="1:43" x14ac:dyDescent="0.25">
      <c r="A17" s="27" t="s">
        <v>103</v>
      </c>
      <c r="B17" s="27" t="s">
        <v>104</v>
      </c>
      <c r="C17" s="27" t="s">
        <v>104</v>
      </c>
      <c r="D17" s="27" t="s">
        <v>120</v>
      </c>
      <c r="E17" s="27" t="s">
        <v>115</v>
      </c>
      <c r="F17" s="27" t="s">
        <v>107</v>
      </c>
      <c r="G17" s="27" t="s">
        <v>108</v>
      </c>
      <c r="H17" s="34" t="s">
        <v>109</v>
      </c>
      <c r="I17" s="34" t="s">
        <v>110</v>
      </c>
      <c r="J17" s="34" t="str">
        <f t="shared" si="1"/>
        <v>OverallOther Income</v>
      </c>
      <c r="K17" s="34" t="str">
        <f t="shared" si="2"/>
        <v>132Bad Debts - Lexus</v>
      </c>
      <c r="L17" s="28">
        <f>+SUMIF('TB 4-24'!M:M,$AL17,'TB 4-24'!G:G)</f>
        <v>0</v>
      </c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>
        <f>+SUMIF('Input Sheet'!$S:$S,$AL17,'Input Sheet'!C:C)</f>
        <v>0</v>
      </c>
      <c r="Z17" s="28">
        <f>+SUMIF('Input Sheet'!$S:$S,$AL17,'Input Sheet'!D:D)</f>
        <v>0</v>
      </c>
      <c r="AA17" s="28">
        <f>+SUMIF('Input Sheet'!$S:$S,$AL17,'Input Sheet'!E:E)</f>
        <v>0</v>
      </c>
      <c r="AB17" s="28">
        <f>+SUMIF('Input Sheet'!$S:$S,$AL17,'Input Sheet'!F:F)</f>
        <v>0</v>
      </c>
      <c r="AC17" s="28">
        <f>+SUMIF('Input Sheet'!$S:$S,$AL17,'Input Sheet'!G:G)</f>
        <v>0</v>
      </c>
      <c r="AD17" s="28">
        <f>+SUMIF('Input Sheet'!$S:$S,$AL17,'Input Sheet'!H:H)</f>
        <v>0</v>
      </c>
      <c r="AE17" s="28">
        <f>+SUMIF('Input Sheet'!$S:$S,$AL17,'Input Sheet'!I:I)</f>
        <v>0</v>
      </c>
      <c r="AF17" s="28">
        <f>+SUMIF('Input Sheet'!$S:$S,$AL17,'Input Sheet'!J:J)</f>
        <v>0</v>
      </c>
      <c r="AG17" s="28">
        <f>+SUMIF('Input Sheet'!$S:$S,$AL17,'Input Sheet'!K:K)</f>
        <v>0</v>
      </c>
      <c r="AH17" s="28">
        <f>+SUMIF('Input Sheet'!$S:$S,$AL17,'Input Sheet'!L:L)</f>
        <v>0</v>
      </c>
      <c r="AI17" s="28">
        <f>+SUMIF('Input Sheet'!$S:$S,$AL17,'Input Sheet'!M:M)</f>
        <v>0</v>
      </c>
      <c r="AJ17" s="28">
        <f>+SUMIF('Input Sheet'!$S:$S,$AL17,'Input Sheet'!N:N)</f>
        <v>0</v>
      </c>
      <c r="AK17" s="28"/>
      <c r="AL17" s="27" t="str">
        <f t="shared" si="3"/>
        <v>132-8520</v>
      </c>
      <c r="AM17" s="34" t="str">
        <f t="shared" si="4"/>
        <v>Overall</v>
      </c>
      <c r="AN17" s="34" t="str">
        <f t="shared" si="5"/>
        <v>OverallOther Income</v>
      </c>
      <c r="AO17" s="35"/>
      <c r="AP17" s="35"/>
      <c r="AQ17" s="35"/>
    </row>
    <row r="18" spans="1:43" x14ac:dyDescent="0.25">
      <c r="A18" s="27" t="s">
        <v>103</v>
      </c>
      <c r="B18" s="27" t="s">
        <v>104</v>
      </c>
      <c r="C18" s="27" t="s">
        <v>104</v>
      </c>
      <c r="D18" s="27" t="s">
        <v>120</v>
      </c>
      <c r="E18" s="27" t="s">
        <v>116</v>
      </c>
      <c r="F18" s="27" t="s">
        <v>107</v>
      </c>
      <c r="G18" s="27" t="s">
        <v>108</v>
      </c>
      <c r="H18" s="34" t="s">
        <v>109</v>
      </c>
      <c r="I18" s="34" t="s">
        <v>110</v>
      </c>
      <c r="J18" s="34" t="str">
        <f t="shared" si="1"/>
        <v>OverallOther Income</v>
      </c>
      <c r="K18" s="34" t="str">
        <f t="shared" si="2"/>
        <v>142Bad Debts - Lexus</v>
      </c>
      <c r="L18" s="28">
        <f>+SUMIF('TB 4-24'!M:M,$AL18,'TB 4-24'!G:G)</f>
        <v>0</v>
      </c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>
        <f>+SUMIF('Input Sheet'!$S:$S,$AL18,'Input Sheet'!C:C)</f>
        <v>0</v>
      </c>
      <c r="Z18" s="28">
        <f>+SUMIF('Input Sheet'!$S:$S,$AL18,'Input Sheet'!D:D)</f>
        <v>0</v>
      </c>
      <c r="AA18" s="28">
        <f>+SUMIF('Input Sheet'!$S:$S,$AL18,'Input Sheet'!E:E)</f>
        <v>0</v>
      </c>
      <c r="AB18" s="28">
        <f>+SUMIF('Input Sheet'!$S:$S,$AL18,'Input Sheet'!F:F)</f>
        <v>0</v>
      </c>
      <c r="AC18" s="28">
        <f>+SUMIF('Input Sheet'!$S:$S,$AL18,'Input Sheet'!G:G)</f>
        <v>0</v>
      </c>
      <c r="AD18" s="28">
        <f>+SUMIF('Input Sheet'!$S:$S,$AL18,'Input Sheet'!H:H)</f>
        <v>0</v>
      </c>
      <c r="AE18" s="28">
        <f>+SUMIF('Input Sheet'!$S:$S,$AL18,'Input Sheet'!I:I)</f>
        <v>0</v>
      </c>
      <c r="AF18" s="28">
        <f>+SUMIF('Input Sheet'!$S:$S,$AL18,'Input Sheet'!J:J)</f>
        <v>0</v>
      </c>
      <c r="AG18" s="28">
        <f>+SUMIF('Input Sheet'!$S:$S,$AL18,'Input Sheet'!K:K)</f>
        <v>0</v>
      </c>
      <c r="AH18" s="28">
        <f>+SUMIF('Input Sheet'!$S:$S,$AL18,'Input Sheet'!L:L)</f>
        <v>0</v>
      </c>
      <c r="AI18" s="28">
        <f>+SUMIF('Input Sheet'!$S:$S,$AL18,'Input Sheet'!M:M)</f>
        <v>0</v>
      </c>
      <c r="AJ18" s="28">
        <f>+SUMIF('Input Sheet'!$S:$S,$AL18,'Input Sheet'!N:N)</f>
        <v>0</v>
      </c>
      <c r="AK18" s="28"/>
      <c r="AL18" s="27" t="str">
        <f t="shared" si="3"/>
        <v>142-8520</v>
      </c>
      <c r="AM18" s="34" t="str">
        <f t="shared" si="4"/>
        <v>Overall</v>
      </c>
      <c r="AN18" s="34" t="str">
        <f t="shared" si="5"/>
        <v>OverallOther Income</v>
      </c>
      <c r="AO18" s="35"/>
      <c r="AP18" s="35"/>
      <c r="AQ18" s="35"/>
    </row>
    <row r="19" spans="1:43" x14ac:dyDescent="0.25">
      <c r="A19" s="27" t="s">
        <v>103</v>
      </c>
      <c r="B19" s="27" t="s">
        <v>104</v>
      </c>
      <c r="C19" s="27" t="s">
        <v>104</v>
      </c>
      <c r="D19" s="27" t="s">
        <v>120</v>
      </c>
      <c r="E19" s="27" t="s">
        <v>117</v>
      </c>
      <c r="F19" s="27" t="s">
        <v>107</v>
      </c>
      <c r="G19" s="27" t="s">
        <v>108</v>
      </c>
      <c r="H19" s="34" t="s">
        <v>109</v>
      </c>
      <c r="I19" s="34" t="s">
        <v>110</v>
      </c>
      <c r="J19" s="34" t="str">
        <f t="shared" si="1"/>
        <v>OverallOther Income</v>
      </c>
      <c r="K19" s="34" t="str">
        <f t="shared" si="2"/>
        <v>162Bad Debts - Lexus</v>
      </c>
      <c r="L19" s="28">
        <f>+SUMIF('TB 4-24'!M:M,$AL19,'TB 4-24'!G:G)</f>
        <v>0</v>
      </c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>
        <f>+SUMIF('Input Sheet'!$S:$S,$AL19,'Input Sheet'!C:C)</f>
        <v>0</v>
      </c>
      <c r="Z19" s="28">
        <f>+SUMIF('Input Sheet'!$S:$S,$AL19,'Input Sheet'!D:D)</f>
        <v>0</v>
      </c>
      <c r="AA19" s="28">
        <f>+SUMIF('Input Sheet'!$S:$S,$AL19,'Input Sheet'!E:E)</f>
        <v>0</v>
      </c>
      <c r="AB19" s="28">
        <f>+SUMIF('Input Sheet'!$S:$S,$AL19,'Input Sheet'!F:F)</f>
        <v>0</v>
      </c>
      <c r="AC19" s="28">
        <f>+SUMIF('Input Sheet'!$S:$S,$AL19,'Input Sheet'!G:G)</f>
        <v>0</v>
      </c>
      <c r="AD19" s="28">
        <f>+SUMIF('Input Sheet'!$S:$S,$AL19,'Input Sheet'!H:H)</f>
        <v>0</v>
      </c>
      <c r="AE19" s="28">
        <f>+SUMIF('Input Sheet'!$S:$S,$AL19,'Input Sheet'!I:I)</f>
        <v>0</v>
      </c>
      <c r="AF19" s="28">
        <f>+SUMIF('Input Sheet'!$S:$S,$AL19,'Input Sheet'!J:J)</f>
        <v>0</v>
      </c>
      <c r="AG19" s="28">
        <f>+SUMIF('Input Sheet'!$S:$S,$AL19,'Input Sheet'!K:K)</f>
        <v>0</v>
      </c>
      <c r="AH19" s="28">
        <f>+SUMIF('Input Sheet'!$S:$S,$AL19,'Input Sheet'!L:L)</f>
        <v>0</v>
      </c>
      <c r="AI19" s="28">
        <f>+SUMIF('Input Sheet'!$S:$S,$AL19,'Input Sheet'!M:M)</f>
        <v>0</v>
      </c>
      <c r="AJ19" s="28">
        <f>+SUMIF('Input Sheet'!$S:$S,$AL19,'Input Sheet'!N:N)</f>
        <v>0</v>
      </c>
      <c r="AK19" s="28"/>
      <c r="AL19" s="27" t="str">
        <f t="shared" si="3"/>
        <v>162-8520</v>
      </c>
      <c r="AM19" s="34" t="str">
        <f t="shared" si="4"/>
        <v>Overall</v>
      </c>
      <c r="AN19" s="34" t="str">
        <f t="shared" si="5"/>
        <v>OverallOther Income</v>
      </c>
      <c r="AO19" s="35"/>
      <c r="AP19" s="35"/>
      <c r="AQ19" s="35"/>
    </row>
    <row r="20" spans="1:43" x14ac:dyDescent="0.25">
      <c r="A20" s="27" t="s">
        <v>103</v>
      </c>
      <c r="B20" s="27" t="s">
        <v>104</v>
      </c>
      <c r="C20" s="27" t="s">
        <v>104</v>
      </c>
      <c r="D20" s="27" t="s">
        <v>121</v>
      </c>
      <c r="E20" s="27" t="s">
        <v>106</v>
      </c>
      <c r="F20" s="27" t="s">
        <v>107</v>
      </c>
      <c r="G20" s="27" t="s">
        <v>108</v>
      </c>
      <c r="H20" s="34" t="s">
        <v>109</v>
      </c>
      <c r="I20" s="34" t="s">
        <v>110</v>
      </c>
      <c r="J20" s="34" t="str">
        <f t="shared" si="1"/>
        <v>OverallOther Income</v>
      </c>
      <c r="K20" s="34" t="str">
        <f t="shared" si="2"/>
        <v>112Bad Debts - Lexus</v>
      </c>
      <c r="L20" s="28">
        <f>+SUMIF('TB 4-24'!M:M,$AL20,'TB 4-24'!G:G)</f>
        <v>0</v>
      </c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>
        <f>+SUMIF('Input Sheet'!$S:$S,$AL20,'Input Sheet'!C:C)</f>
        <v>0</v>
      </c>
      <c r="Z20" s="28">
        <f>+SUMIF('Input Sheet'!$S:$S,$AL20,'Input Sheet'!D:D)</f>
        <v>0</v>
      </c>
      <c r="AA20" s="28">
        <f>+SUMIF('Input Sheet'!$S:$S,$AL20,'Input Sheet'!E:E)</f>
        <v>0</v>
      </c>
      <c r="AB20" s="28">
        <f>+SUMIF('Input Sheet'!$S:$S,$AL20,'Input Sheet'!F:F)</f>
        <v>0</v>
      </c>
      <c r="AC20" s="28">
        <f>+SUMIF('Input Sheet'!$S:$S,$AL20,'Input Sheet'!G:G)</f>
        <v>0</v>
      </c>
      <c r="AD20" s="28">
        <f>+SUMIF('Input Sheet'!$S:$S,$AL20,'Input Sheet'!H:H)</f>
        <v>0</v>
      </c>
      <c r="AE20" s="28">
        <f>+SUMIF('Input Sheet'!$S:$S,$AL20,'Input Sheet'!I:I)</f>
        <v>0</v>
      </c>
      <c r="AF20" s="28">
        <f>+SUMIF('Input Sheet'!$S:$S,$AL20,'Input Sheet'!J:J)</f>
        <v>0</v>
      </c>
      <c r="AG20" s="28">
        <f>+SUMIF('Input Sheet'!$S:$S,$AL20,'Input Sheet'!K:K)</f>
        <v>0</v>
      </c>
      <c r="AH20" s="28">
        <f>+SUMIF('Input Sheet'!$S:$S,$AL20,'Input Sheet'!L:L)</f>
        <v>0</v>
      </c>
      <c r="AI20" s="28">
        <f>+SUMIF('Input Sheet'!$S:$S,$AL20,'Input Sheet'!M:M)</f>
        <v>0</v>
      </c>
      <c r="AJ20" s="28">
        <f>+SUMIF('Input Sheet'!$S:$S,$AL20,'Input Sheet'!N:N)</f>
        <v>0</v>
      </c>
      <c r="AK20" s="28"/>
      <c r="AL20" s="27" t="str">
        <f t="shared" si="3"/>
        <v>112-8800</v>
      </c>
      <c r="AM20" s="34" t="str">
        <f t="shared" si="4"/>
        <v>Overall</v>
      </c>
      <c r="AN20" s="34" t="str">
        <f t="shared" si="5"/>
        <v>OverallOther Income</v>
      </c>
      <c r="AO20" s="35"/>
      <c r="AP20" s="35"/>
      <c r="AQ20" s="35"/>
    </row>
    <row r="21" spans="1:43" x14ac:dyDescent="0.25">
      <c r="A21" s="27" t="s">
        <v>103</v>
      </c>
      <c r="B21" s="27" t="s">
        <v>104</v>
      </c>
      <c r="C21" s="27" t="s">
        <v>104</v>
      </c>
      <c r="D21" s="27" t="s">
        <v>121</v>
      </c>
      <c r="E21" s="27" t="s">
        <v>114</v>
      </c>
      <c r="F21" s="27" t="s">
        <v>107</v>
      </c>
      <c r="G21" s="27" t="s">
        <v>108</v>
      </c>
      <c r="H21" s="34" t="s">
        <v>109</v>
      </c>
      <c r="I21" s="34" t="s">
        <v>110</v>
      </c>
      <c r="J21" s="34" t="str">
        <f t="shared" si="1"/>
        <v>OverallOther Income</v>
      </c>
      <c r="K21" s="34" t="str">
        <f t="shared" si="2"/>
        <v>122Bad Debts - Lexus</v>
      </c>
      <c r="L21" s="28">
        <f>+SUMIF('TB 4-24'!M:M,$AL21,'TB 4-24'!G:G)</f>
        <v>0</v>
      </c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>
        <f>+SUMIF('Input Sheet'!$S:$S,$AL21,'Input Sheet'!C:C)</f>
        <v>0</v>
      </c>
      <c r="Z21" s="28">
        <f>+SUMIF('Input Sheet'!$S:$S,$AL21,'Input Sheet'!D:D)</f>
        <v>0</v>
      </c>
      <c r="AA21" s="28">
        <f>+SUMIF('Input Sheet'!$S:$S,$AL21,'Input Sheet'!E:E)</f>
        <v>0</v>
      </c>
      <c r="AB21" s="28">
        <f>+SUMIF('Input Sheet'!$S:$S,$AL21,'Input Sheet'!F:F)</f>
        <v>0</v>
      </c>
      <c r="AC21" s="28">
        <f>+SUMIF('Input Sheet'!$S:$S,$AL21,'Input Sheet'!G:G)</f>
        <v>0</v>
      </c>
      <c r="AD21" s="28">
        <f>+SUMIF('Input Sheet'!$S:$S,$AL21,'Input Sheet'!H:H)</f>
        <v>0</v>
      </c>
      <c r="AE21" s="28">
        <f>+SUMIF('Input Sheet'!$S:$S,$AL21,'Input Sheet'!I:I)</f>
        <v>0</v>
      </c>
      <c r="AF21" s="28">
        <f>+SUMIF('Input Sheet'!$S:$S,$AL21,'Input Sheet'!J:J)</f>
        <v>0</v>
      </c>
      <c r="AG21" s="28">
        <f>+SUMIF('Input Sheet'!$S:$S,$AL21,'Input Sheet'!K:K)</f>
        <v>0</v>
      </c>
      <c r="AH21" s="28">
        <f>+SUMIF('Input Sheet'!$S:$S,$AL21,'Input Sheet'!L:L)</f>
        <v>0</v>
      </c>
      <c r="AI21" s="28">
        <f>+SUMIF('Input Sheet'!$S:$S,$AL21,'Input Sheet'!M:M)</f>
        <v>0</v>
      </c>
      <c r="AJ21" s="28">
        <f>+SUMIF('Input Sheet'!$S:$S,$AL21,'Input Sheet'!N:N)</f>
        <v>0</v>
      </c>
      <c r="AK21" s="28"/>
      <c r="AL21" s="27" t="str">
        <f t="shared" si="3"/>
        <v>122-8800</v>
      </c>
      <c r="AM21" s="34" t="str">
        <f t="shared" si="4"/>
        <v>Overall</v>
      </c>
      <c r="AN21" s="34" t="str">
        <f t="shared" si="5"/>
        <v>OverallOther Income</v>
      </c>
      <c r="AO21" s="35"/>
    </row>
    <row r="22" spans="1:43" x14ac:dyDescent="0.25">
      <c r="A22" s="27" t="s">
        <v>103</v>
      </c>
      <c r="B22" s="27" t="s">
        <v>104</v>
      </c>
      <c r="C22" s="27" t="s">
        <v>104</v>
      </c>
      <c r="D22" s="27" t="s">
        <v>121</v>
      </c>
      <c r="E22" s="27" t="s">
        <v>115</v>
      </c>
      <c r="F22" s="27" t="s">
        <v>107</v>
      </c>
      <c r="G22" s="27" t="s">
        <v>108</v>
      </c>
      <c r="H22" s="34" t="s">
        <v>109</v>
      </c>
      <c r="I22" s="34" t="s">
        <v>110</v>
      </c>
      <c r="J22" s="34" t="str">
        <f t="shared" si="1"/>
        <v>OverallOther Income</v>
      </c>
      <c r="K22" s="34" t="str">
        <f t="shared" si="2"/>
        <v>132Bad Debts - Lexus</v>
      </c>
      <c r="L22" s="28">
        <f>+SUMIF('TB 4-24'!M:M,$AL22,'TB 4-24'!G:G)</f>
        <v>0</v>
      </c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>
        <f>+SUMIF('Input Sheet'!$S:$S,$AL22,'Input Sheet'!C:C)</f>
        <v>0</v>
      </c>
      <c r="Z22" s="28">
        <f>+SUMIF('Input Sheet'!$S:$S,$AL22,'Input Sheet'!D:D)</f>
        <v>0</v>
      </c>
      <c r="AA22" s="28">
        <f>+SUMIF('Input Sheet'!$S:$S,$AL22,'Input Sheet'!E:E)</f>
        <v>0</v>
      </c>
      <c r="AB22" s="28">
        <f>+SUMIF('Input Sheet'!$S:$S,$AL22,'Input Sheet'!F:F)</f>
        <v>0</v>
      </c>
      <c r="AC22" s="28">
        <f>+SUMIF('Input Sheet'!$S:$S,$AL22,'Input Sheet'!G:G)</f>
        <v>0</v>
      </c>
      <c r="AD22" s="28">
        <f>+SUMIF('Input Sheet'!$S:$S,$AL22,'Input Sheet'!H:H)</f>
        <v>0</v>
      </c>
      <c r="AE22" s="28">
        <f>+SUMIF('Input Sheet'!$S:$S,$AL22,'Input Sheet'!I:I)</f>
        <v>0</v>
      </c>
      <c r="AF22" s="28">
        <f>+SUMIF('Input Sheet'!$S:$S,$AL22,'Input Sheet'!J:J)</f>
        <v>0</v>
      </c>
      <c r="AG22" s="28">
        <f>+SUMIF('Input Sheet'!$S:$S,$AL22,'Input Sheet'!K:K)</f>
        <v>0</v>
      </c>
      <c r="AH22" s="28">
        <f>+SUMIF('Input Sheet'!$S:$S,$AL22,'Input Sheet'!L:L)</f>
        <v>0</v>
      </c>
      <c r="AI22" s="28">
        <f>+SUMIF('Input Sheet'!$S:$S,$AL22,'Input Sheet'!M:M)</f>
        <v>0</v>
      </c>
      <c r="AJ22" s="28">
        <f>+SUMIF('Input Sheet'!$S:$S,$AL22,'Input Sheet'!N:N)</f>
        <v>0</v>
      </c>
      <c r="AK22" s="28"/>
      <c r="AL22" s="27" t="str">
        <f t="shared" si="3"/>
        <v>132-8800</v>
      </c>
      <c r="AM22" s="34" t="str">
        <f t="shared" si="4"/>
        <v>Overall</v>
      </c>
      <c r="AN22" s="34" t="str">
        <f t="shared" si="5"/>
        <v>OverallOther Income</v>
      </c>
      <c r="AO22" s="35"/>
    </row>
    <row r="23" spans="1:43" x14ac:dyDescent="0.25">
      <c r="A23" s="27" t="s">
        <v>103</v>
      </c>
      <c r="B23" s="27" t="s">
        <v>104</v>
      </c>
      <c r="C23" s="27" t="s">
        <v>104</v>
      </c>
      <c r="D23" s="27" t="s">
        <v>121</v>
      </c>
      <c r="E23" s="27" t="s">
        <v>116</v>
      </c>
      <c r="F23" s="27" t="s">
        <v>107</v>
      </c>
      <c r="G23" s="27" t="s">
        <v>108</v>
      </c>
      <c r="H23" s="34" t="s">
        <v>109</v>
      </c>
      <c r="I23" s="34" t="s">
        <v>110</v>
      </c>
      <c r="J23" s="34" t="str">
        <f t="shared" si="1"/>
        <v>OverallOther Income</v>
      </c>
      <c r="K23" s="34" t="str">
        <f t="shared" si="2"/>
        <v>142Bad Debts - Lexus</v>
      </c>
      <c r="L23" s="28">
        <f>+SUMIF('TB 4-24'!M:M,$AL23,'TB 4-24'!G:G)</f>
        <v>0</v>
      </c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>
        <f>+SUMIF('Input Sheet'!$S:$S,$AL23,'Input Sheet'!C:C)</f>
        <v>0</v>
      </c>
      <c r="Z23" s="28">
        <f>+SUMIF('Input Sheet'!$S:$S,$AL23,'Input Sheet'!D:D)</f>
        <v>0</v>
      </c>
      <c r="AA23" s="28">
        <f>+SUMIF('Input Sheet'!$S:$S,$AL23,'Input Sheet'!E:E)</f>
        <v>0</v>
      </c>
      <c r="AB23" s="28">
        <f>+SUMIF('Input Sheet'!$S:$S,$AL23,'Input Sheet'!F:F)</f>
        <v>0</v>
      </c>
      <c r="AC23" s="28">
        <f>+SUMIF('Input Sheet'!$S:$S,$AL23,'Input Sheet'!G:G)</f>
        <v>0</v>
      </c>
      <c r="AD23" s="28">
        <f>+SUMIF('Input Sheet'!$S:$S,$AL23,'Input Sheet'!H:H)</f>
        <v>0</v>
      </c>
      <c r="AE23" s="28">
        <f>+SUMIF('Input Sheet'!$S:$S,$AL23,'Input Sheet'!I:I)</f>
        <v>0</v>
      </c>
      <c r="AF23" s="28">
        <f>+SUMIF('Input Sheet'!$S:$S,$AL23,'Input Sheet'!J:J)</f>
        <v>0</v>
      </c>
      <c r="AG23" s="28">
        <f>+SUMIF('Input Sheet'!$S:$S,$AL23,'Input Sheet'!K:K)</f>
        <v>0</v>
      </c>
      <c r="AH23" s="28">
        <f>+SUMIF('Input Sheet'!$S:$S,$AL23,'Input Sheet'!L:L)</f>
        <v>0</v>
      </c>
      <c r="AI23" s="28">
        <f>+SUMIF('Input Sheet'!$S:$S,$AL23,'Input Sheet'!M:M)</f>
        <v>0</v>
      </c>
      <c r="AJ23" s="28">
        <f>+SUMIF('Input Sheet'!$S:$S,$AL23,'Input Sheet'!N:N)</f>
        <v>0</v>
      </c>
      <c r="AK23" s="28"/>
      <c r="AL23" s="27" t="str">
        <f t="shared" si="3"/>
        <v>142-8800</v>
      </c>
      <c r="AM23" s="34" t="str">
        <f t="shared" si="4"/>
        <v>Overall</v>
      </c>
      <c r="AN23" s="34" t="str">
        <f t="shared" si="5"/>
        <v>OverallOther Income</v>
      </c>
      <c r="AO23" s="35" t="s">
        <v>122</v>
      </c>
      <c r="AP23" s="35">
        <v>12</v>
      </c>
      <c r="AQ23" s="35">
        <v>1</v>
      </c>
    </row>
    <row r="24" spans="1:43" x14ac:dyDescent="0.25">
      <c r="A24" s="27" t="s">
        <v>103</v>
      </c>
      <c r="B24" s="27" t="s">
        <v>104</v>
      </c>
      <c r="C24" s="27" t="s">
        <v>104</v>
      </c>
      <c r="D24" s="27" t="s">
        <v>121</v>
      </c>
      <c r="E24" s="27" t="s">
        <v>117</v>
      </c>
      <c r="F24" s="27" t="s">
        <v>107</v>
      </c>
      <c r="G24" s="27" t="s">
        <v>108</v>
      </c>
      <c r="H24" s="34" t="s">
        <v>109</v>
      </c>
      <c r="I24" s="34" t="s">
        <v>110</v>
      </c>
      <c r="J24" s="34" t="str">
        <f t="shared" si="1"/>
        <v>OverallOther Income</v>
      </c>
      <c r="K24" s="34" t="str">
        <f t="shared" si="2"/>
        <v>162Bad Debts - Lexus</v>
      </c>
      <c r="L24" s="28">
        <f>+SUMIF('TB 4-24'!M:M,$AL24,'TB 4-24'!G:G)</f>
        <v>0</v>
      </c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>
        <f>+SUMIF('Input Sheet'!$S:$S,$AL24,'Input Sheet'!C:C)</f>
        <v>0</v>
      </c>
      <c r="Z24" s="28">
        <f>+SUMIF('Input Sheet'!$S:$S,$AL24,'Input Sheet'!D:D)</f>
        <v>0</v>
      </c>
      <c r="AA24" s="28">
        <f>+SUMIF('Input Sheet'!$S:$S,$AL24,'Input Sheet'!E:E)</f>
        <v>0</v>
      </c>
      <c r="AB24" s="28">
        <f>+SUMIF('Input Sheet'!$S:$S,$AL24,'Input Sheet'!F:F)</f>
        <v>0</v>
      </c>
      <c r="AC24" s="28">
        <f>+SUMIF('Input Sheet'!$S:$S,$AL24,'Input Sheet'!G:G)</f>
        <v>0</v>
      </c>
      <c r="AD24" s="28">
        <f>+SUMIF('Input Sheet'!$S:$S,$AL24,'Input Sheet'!H:H)</f>
        <v>0</v>
      </c>
      <c r="AE24" s="28">
        <f>+SUMIF('Input Sheet'!$S:$S,$AL24,'Input Sheet'!I:I)</f>
        <v>0</v>
      </c>
      <c r="AF24" s="28">
        <f>+SUMIF('Input Sheet'!$S:$S,$AL24,'Input Sheet'!J:J)</f>
        <v>0</v>
      </c>
      <c r="AG24" s="28">
        <f>+SUMIF('Input Sheet'!$S:$S,$AL24,'Input Sheet'!K:K)</f>
        <v>0</v>
      </c>
      <c r="AH24" s="28">
        <f>+SUMIF('Input Sheet'!$S:$S,$AL24,'Input Sheet'!L:L)</f>
        <v>0</v>
      </c>
      <c r="AI24" s="28">
        <f>+SUMIF('Input Sheet'!$S:$S,$AL24,'Input Sheet'!M:M)</f>
        <v>0</v>
      </c>
      <c r="AJ24" s="28">
        <f>+SUMIF('Input Sheet'!$S:$S,$AL24,'Input Sheet'!N:N)</f>
        <v>0</v>
      </c>
      <c r="AK24" s="28"/>
      <c r="AL24" s="27" t="str">
        <f t="shared" si="3"/>
        <v>162-8800</v>
      </c>
      <c r="AM24" s="34" t="str">
        <f t="shared" si="4"/>
        <v>Overall</v>
      </c>
      <c r="AN24" s="34" t="str">
        <f t="shared" si="5"/>
        <v>OverallOther Income</v>
      </c>
      <c r="AO24" s="35" t="s">
        <v>123</v>
      </c>
      <c r="AP24" s="35">
        <v>1</v>
      </c>
      <c r="AQ24" s="35">
        <v>2</v>
      </c>
    </row>
    <row r="25" spans="1:43" x14ac:dyDescent="0.25">
      <c r="A25" s="27" t="s">
        <v>103</v>
      </c>
      <c r="B25" s="27" t="s">
        <v>104</v>
      </c>
      <c r="C25" s="27" t="s">
        <v>104</v>
      </c>
      <c r="D25" s="27" t="s">
        <v>124</v>
      </c>
      <c r="E25" s="27" t="s">
        <v>106</v>
      </c>
      <c r="F25" s="27" t="s">
        <v>125</v>
      </c>
      <c r="G25" s="27" t="s">
        <v>126</v>
      </c>
      <c r="H25" s="34" t="s">
        <v>109</v>
      </c>
      <c r="I25" s="34" t="s">
        <v>110</v>
      </c>
      <c r="J25" s="34" t="str">
        <f t="shared" si="1"/>
        <v>OverallOther Income</v>
      </c>
      <c r="K25" s="34" t="str">
        <f t="shared" si="2"/>
        <v>112Staff Benefits (Superannuation, FBT, ACC) - Lexus</v>
      </c>
      <c r="L25" s="28">
        <f>+SUMIF('TB 4-24'!M:M,$AL25,'TB 4-24'!G:G)</f>
        <v>0</v>
      </c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>
        <f>+SUMIF('Input Sheet'!$S:$S,$AL25,'Input Sheet'!C:C)</f>
        <v>0</v>
      </c>
      <c r="Z25" s="28">
        <f>+SUMIF('Input Sheet'!$S:$S,$AL25,'Input Sheet'!D:D)</f>
        <v>0</v>
      </c>
      <c r="AA25" s="28">
        <f>+SUMIF('Input Sheet'!$S:$S,$AL25,'Input Sheet'!E:E)</f>
        <v>0</v>
      </c>
      <c r="AB25" s="28">
        <f>+SUMIF('Input Sheet'!$S:$S,$AL25,'Input Sheet'!F:F)</f>
        <v>0</v>
      </c>
      <c r="AC25" s="28">
        <f>+SUMIF('Input Sheet'!$S:$S,$AL25,'Input Sheet'!G:G)</f>
        <v>0</v>
      </c>
      <c r="AD25" s="28">
        <f>+SUMIF('Input Sheet'!$S:$S,$AL25,'Input Sheet'!H:H)</f>
        <v>0</v>
      </c>
      <c r="AE25" s="28">
        <f>+SUMIF('Input Sheet'!$S:$S,$AL25,'Input Sheet'!I:I)</f>
        <v>0</v>
      </c>
      <c r="AF25" s="28">
        <f>+SUMIF('Input Sheet'!$S:$S,$AL25,'Input Sheet'!J:J)</f>
        <v>0</v>
      </c>
      <c r="AG25" s="28">
        <f>+SUMIF('Input Sheet'!$S:$S,$AL25,'Input Sheet'!K:K)</f>
        <v>0</v>
      </c>
      <c r="AH25" s="28">
        <f>+SUMIF('Input Sheet'!$S:$S,$AL25,'Input Sheet'!L:L)</f>
        <v>0</v>
      </c>
      <c r="AI25" s="28">
        <f>+SUMIF('Input Sheet'!$S:$S,$AL25,'Input Sheet'!M:M)</f>
        <v>0</v>
      </c>
      <c r="AJ25" s="28">
        <f>+SUMIF('Input Sheet'!$S:$S,$AL25,'Input Sheet'!N:N)</f>
        <v>0</v>
      </c>
      <c r="AK25" s="28"/>
      <c r="AL25" s="27" t="str">
        <f t="shared" si="3"/>
        <v>112-7240</v>
      </c>
      <c r="AM25" s="34" t="str">
        <f t="shared" si="4"/>
        <v>Overall</v>
      </c>
      <c r="AN25" s="34" t="str">
        <f t="shared" si="5"/>
        <v>OverallOther Income</v>
      </c>
      <c r="AO25" s="35" t="s">
        <v>127</v>
      </c>
      <c r="AP25" s="35">
        <v>2</v>
      </c>
      <c r="AQ25" s="35">
        <v>3</v>
      </c>
    </row>
    <row r="26" spans="1:43" x14ac:dyDescent="0.25">
      <c r="A26" s="27" t="s">
        <v>103</v>
      </c>
      <c r="B26" s="27" t="s">
        <v>104</v>
      </c>
      <c r="C26" s="27" t="s">
        <v>104</v>
      </c>
      <c r="D26" s="27" t="s">
        <v>124</v>
      </c>
      <c r="E26" s="27" t="s">
        <v>116</v>
      </c>
      <c r="F26" s="27" t="s">
        <v>125</v>
      </c>
      <c r="G26" s="27" t="s">
        <v>126</v>
      </c>
      <c r="H26" s="34" t="s">
        <v>109</v>
      </c>
      <c r="I26" s="34" t="s">
        <v>110</v>
      </c>
      <c r="J26" s="34" t="str">
        <f t="shared" si="1"/>
        <v>OverallOther Income</v>
      </c>
      <c r="K26" s="34" t="str">
        <f t="shared" si="2"/>
        <v>142Staff Benefits (Superannuation, FBT, ACC) - Lexus</v>
      </c>
      <c r="L26" s="28">
        <f>+SUMIF('TB 4-24'!M:M,$AL26,'TB 4-24'!G:G)</f>
        <v>0</v>
      </c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>
        <f>+SUMIF('Input Sheet'!$S:$S,$AL26,'Input Sheet'!C:C)</f>
        <v>0</v>
      </c>
      <c r="Z26" s="28">
        <f>+SUMIF('Input Sheet'!$S:$S,$AL26,'Input Sheet'!D:D)</f>
        <v>0</v>
      </c>
      <c r="AA26" s="28">
        <f>+SUMIF('Input Sheet'!$S:$S,$AL26,'Input Sheet'!E:E)</f>
        <v>0</v>
      </c>
      <c r="AB26" s="28">
        <f>+SUMIF('Input Sheet'!$S:$S,$AL26,'Input Sheet'!F:F)</f>
        <v>0</v>
      </c>
      <c r="AC26" s="28">
        <f>+SUMIF('Input Sheet'!$S:$S,$AL26,'Input Sheet'!G:G)</f>
        <v>0</v>
      </c>
      <c r="AD26" s="28">
        <f>+SUMIF('Input Sheet'!$S:$S,$AL26,'Input Sheet'!H:H)</f>
        <v>0</v>
      </c>
      <c r="AE26" s="28">
        <f>+SUMIF('Input Sheet'!$S:$S,$AL26,'Input Sheet'!I:I)</f>
        <v>0</v>
      </c>
      <c r="AF26" s="28">
        <f>+SUMIF('Input Sheet'!$S:$S,$AL26,'Input Sheet'!J:J)</f>
        <v>0</v>
      </c>
      <c r="AG26" s="28">
        <f>+SUMIF('Input Sheet'!$S:$S,$AL26,'Input Sheet'!K:K)</f>
        <v>0</v>
      </c>
      <c r="AH26" s="28">
        <f>+SUMIF('Input Sheet'!$S:$S,$AL26,'Input Sheet'!L:L)</f>
        <v>0</v>
      </c>
      <c r="AI26" s="28">
        <f>+SUMIF('Input Sheet'!$S:$S,$AL26,'Input Sheet'!M:M)</f>
        <v>0</v>
      </c>
      <c r="AJ26" s="28">
        <f>+SUMIF('Input Sheet'!$S:$S,$AL26,'Input Sheet'!N:N)</f>
        <v>0</v>
      </c>
      <c r="AK26" s="28"/>
      <c r="AL26" s="27" t="str">
        <f t="shared" si="3"/>
        <v>142-7240</v>
      </c>
      <c r="AM26" s="34" t="str">
        <f t="shared" si="4"/>
        <v>Overall</v>
      </c>
      <c r="AN26" s="34" t="str">
        <f t="shared" si="5"/>
        <v>OverallOther Income</v>
      </c>
      <c r="AO26" s="35" t="s">
        <v>128</v>
      </c>
      <c r="AP26" s="35">
        <v>3</v>
      </c>
      <c r="AQ26" s="35">
        <v>4</v>
      </c>
    </row>
    <row r="27" spans="1:43" x14ac:dyDescent="0.25">
      <c r="A27" s="27" t="s">
        <v>103</v>
      </c>
      <c r="B27" s="27" t="s">
        <v>104</v>
      </c>
      <c r="C27" s="27" t="s">
        <v>104</v>
      </c>
      <c r="D27" s="27" t="s">
        <v>124</v>
      </c>
      <c r="E27" s="27" t="s">
        <v>114</v>
      </c>
      <c r="F27" s="27" t="s">
        <v>125</v>
      </c>
      <c r="G27" s="27" t="s">
        <v>126</v>
      </c>
      <c r="H27" s="34" t="s">
        <v>109</v>
      </c>
      <c r="I27" s="34" t="s">
        <v>110</v>
      </c>
      <c r="J27" s="34" t="str">
        <f t="shared" si="1"/>
        <v>OverallOther Income</v>
      </c>
      <c r="K27" s="34" t="str">
        <f t="shared" si="2"/>
        <v>122Staff Benefits (Superannuation, FBT, ACC) - Lexus</v>
      </c>
      <c r="L27" s="28">
        <f>+SUMIF('TB 4-24'!M:M,$AL27,'TB 4-24'!G:G)</f>
        <v>0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>
        <f>+SUMIF('Input Sheet'!$S:$S,$AL27,'Input Sheet'!C:C)</f>
        <v>0</v>
      </c>
      <c r="Z27" s="28">
        <f>+SUMIF('Input Sheet'!$S:$S,$AL27,'Input Sheet'!D:D)</f>
        <v>0</v>
      </c>
      <c r="AA27" s="28">
        <f>+SUMIF('Input Sheet'!$S:$S,$AL27,'Input Sheet'!E:E)</f>
        <v>0</v>
      </c>
      <c r="AB27" s="28">
        <f>+SUMIF('Input Sheet'!$S:$S,$AL27,'Input Sheet'!F:F)</f>
        <v>0</v>
      </c>
      <c r="AC27" s="28">
        <f>+SUMIF('Input Sheet'!$S:$S,$AL27,'Input Sheet'!G:G)</f>
        <v>0</v>
      </c>
      <c r="AD27" s="28">
        <f>+SUMIF('Input Sheet'!$S:$S,$AL27,'Input Sheet'!H:H)</f>
        <v>0</v>
      </c>
      <c r="AE27" s="28">
        <f>+SUMIF('Input Sheet'!$S:$S,$AL27,'Input Sheet'!I:I)</f>
        <v>0</v>
      </c>
      <c r="AF27" s="28">
        <f>+SUMIF('Input Sheet'!$S:$S,$AL27,'Input Sheet'!J:J)</f>
        <v>0</v>
      </c>
      <c r="AG27" s="28">
        <f>+SUMIF('Input Sheet'!$S:$S,$AL27,'Input Sheet'!K:K)</f>
        <v>0</v>
      </c>
      <c r="AH27" s="28">
        <f>+SUMIF('Input Sheet'!$S:$S,$AL27,'Input Sheet'!L:L)</f>
        <v>0</v>
      </c>
      <c r="AI27" s="28">
        <f>+SUMIF('Input Sheet'!$S:$S,$AL27,'Input Sheet'!M:M)</f>
        <v>0</v>
      </c>
      <c r="AJ27" s="28">
        <f>+SUMIF('Input Sheet'!$S:$S,$AL27,'Input Sheet'!N:N)</f>
        <v>0</v>
      </c>
      <c r="AK27" s="28"/>
      <c r="AL27" s="27" t="str">
        <f t="shared" si="3"/>
        <v>122-7240</v>
      </c>
      <c r="AM27" s="34" t="str">
        <f t="shared" si="4"/>
        <v>Overall</v>
      </c>
      <c r="AN27" s="34" t="str">
        <f t="shared" si="5"/>
        <v>OverallOther Income</v>
      </c>
      <c r="AO27" s="35" t="s">
        <v>129</v>
      </c>
      <c r="AP27" s="35">
        <v>4</v>
      </c>
      <c r="AQ27" s="35">
        <v>5</v>
      </c>
    </row>
    <row r="28" spans="1:43" x14ac:dyDescent="0.25">
      <c r="A28" s="27" t="s">
        <v>103</v>
      </c>
      <c r="B28" s="27" t="s">
        <v>104</v>
      </c>
      <c r="C28" s="27" t="s">
        <v>104</v>
      </c>
      <c r="D28" s="27" t="s">
        <v>124</v>
      </c>
      <c r="E28" s="27" t="s">
        <v>115</v>
      </c>
      <c r="F28" s="27" t="s">
        <v>125</v>
      </c>
      <c r="G28" s="27" t="s">
        <v>126</v>
      </c>
      <c r="H28" s="34" t="s">
        <v>109</v>
      </c>
      <c r="I28" s="34" t="s">
        <v>110</v>
      </c>
      <c r="J28" s="34" t="str">
        <f t="shared" si="1"/>
        <v>OverallOther Income</v>
      </c>
      <c r="K28" s="34" t="str">
        <f t="shared" si="2"/>
        <v>132Staff Benefits (Superannuation, FBT, ACC) - Lexus</v>
      </c>
      <c r="L28" s="28">
        <f>+SUMIF('TB 4-24'!M:M,$AL28,'TB 4-24'!G:G)</f>
        <v>0</v>
      </c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>
        <f>+SUMIF('Input Sheet'!$S:$S,$AL28,'Input Sheet'!C:C)</f>
        <v>0</v>
      </c>
      <c r="Z28" s="28">
        <f>+SUMIF('Input Sheet'!$S:$S,$AL28,'Input Sheet'!D:D)</f>
        <v>0</v>
      </c>
      <c r="AA28" s="28">
        <f>+SUMIF('Input Sheet'!$S:$S,$AL28,'Input Sheet'!E:E)</f>
        <v>0</v>
      </c>
      <c r="AB28" s="28">
        <f>+SUMIF('Input Sheet'!$S:$S,$AL28,'Input Sheet'!F:F)</f>
        <v>0</v>
      </c>
      <c r="AC28" s="28">
        <f>+SUMIF('Input Sheet'!$S:$S,$AL28,'Input Sheet'!G:G)</f>
        <v>0</v>
      </c>
      <c r="AD28" s="28">
        <f>+SUMIF('Input Sheet'!$S:$S,$AL28,'Input Sheet'!H:H)</f>
        <v>0</v>
      </c>
      <c r="AE28" s="28">
        <f>+SUMIF('Input Sheet'!$S:$S,$AL28,'Input Sheet'!I:I)</f>
        <v>0</v>
      </c>
      <c r="AF28" s="28">
        <f>+SUMIF('Input Sheet'!$S:$S,$AL28,'Input Sheet'!J:J)</f>
        <v>0</v>
      </c>
      <c r="AG28" s="28">
        <f>+SUMIF('Input Sheet'!$S:$S,$AL28,'Input Sheet'!K:K)</f>
        <v>0</v>
      </c>
      <c r="AH28" s="28">
        <f>+SUMIF('Input Sheet'!$S:$S,$AL28,'Input Sheet'!L:L)</f>
        <v>0</v>
      </c>
      <c r="AI28" s="28">
        <f>+SUMIF('Input Sheet'!$S:$S,$AL28,'Input Sheet'!M:M)</f>
        <v>0</v>
      </c>
      <c r="AJ28" s="28">
        <f>+SUMIF('Input Sheet'!$S:$S,$AL28,'Input Sheet'!N:N)</f>
        <v>0</v>
      </c>
      <c r="AK28" s="28"/>
      <c r="AL28" s="27" t="str">
        <f t="shared" si="3"/>
        <v>132-7240</v>
      </c>
      <c r="AM28" s="34" t="str">
        <f t="shared" si="4"/>
        <v>Overall</v>
      </c>
      <c r="AN28" s="34" t="str">
        <f t="shared" si="5"/>
        <v>OverallOther Income</v>
      </c>
      <c r="AO28" s="35" t="s">
        <v>130</v>
      </c>
      <c r="AP28" s="35">
        <v>5</v>
      </c>
      <c r="AQ28" s="35">
        <v>6</v>
      </c>
    </row>
    <row r="29" spans="1:43" x14ac:dyDescent="0.25">
      <c r="A29" s="27" t="s">
        <v>103</v>
      </c>
      <c r="B29" s="27" t="s">
        <v>104</v>
      </c>
      <c r="C29" s="27" t="s">
        <v>104</v>
      </c>
      <c r="D29" s="27" t="s">
        <v>124</v>
      </c>
      <c r="E29" s="27" t="s">
        <v>117</v>
      </c>
      <c r="F29" s="27" t="s">
        <v>125</v>
      </c>
      <c r="G29" s="27" t="s">
        <v>126</v>
      </c>
      <c r="H29" s="34" t="s">
        <v>109</v>
      </c>
      <c r="I29" s="34" t="s">
        <v>110</v>
      </c>
      <c r="J29" s="34" t="str">
        <f t="shared" si="1"/>
        <v>OverallOther Income</v>
      </c>
      <c r="K29" s="34" t="str">
        <f t="shared" si="2"/>
        <v>162Staff Benefits (Superannuation, FBT, ACC) - Lexus</v>
      </c>
      <c r="L29" s="28">
        <f>+SUMIF('TB 4-24'!M:M,$AL29,'TB 4-24'!G:G)</f>
        <v>0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>
        <f>+SUMIF('Input Sheet'!$S:$S,$AL29,'Input Sheet'!C:C)</f>
        <v>0</v>
      </c>
      <c r="Z29" s="28">
        <f>+SUMIF('Input Sheet'!$S:$S,$AL29,'Input Sheet'!D:D)</f>
        <v>0</v>
      </c>
      <c r="AA29" s="28">
        <f>+SUMIF('Input Sheet'!$S:$S,$AL29,'Input Sheet'!E:E)</f>
        <v>0</v>
      </c>
      <c r="AB29" s="28">
        <f>+SUMIF('Input Sheet'!$S:$S,$AL29,'Input Sheet'!F:F)</f>
        <v>0</v>
      </c>
      <c r="AC29" s="28">
        <f>+SUMIF('Input Sheet'!$S:$S,$AL29,'Input Sheet'!G:G)</f>
        <v>0</v>
      </c>
      <c r="AD29" s="28">
        <f>+SUMIF('Input Sheet'!$S:$S,$AL29,'Input Sheet'!H:H)</f>
        <v>0</v>
      </c>
      <c r="AE29" s="28">
        <f>+SUMIF('Input Sheet'!$S:$S,$AL29,'Input Sheet'!I:I)</f>
        <v>0</v>
      </c>
      <c r="AF29" s="28">
        <f>+SUMIF('Input Sheet'!$S:$S,$AL29,'Input Sheet'!J:J)</f>
        <v>0</v>
      </c>
      <c r="AG29" s="28">
        <f>+SUMIF('Input Sheet'!$S:$S,$AL29,'Input Sheet'!K:K)</f>
        <v>0</v>
      </c>
      <c r="AH29" s="28">
        <f>+SUMIF('Input Sheet'!$S:$S,$AL29,'Input Sheet'!L:L)</f>
        <v>0</v>
      </c>
      <c r="AI29" s="28">
        <f>+SUMIF('Input Sheet'!$S:$S,$AL29,'Input Sheet'!M:M)</f>
        <v>0</v>
      </c>
      <c r="AJ29" s="28">
        <f>+SUMIF('Input Sheet'!$S:$S,$AL29,'Input Sheet'!N:N)</f>
        <v>0</v>
      </c>
      <c r="AK29" s="28"/>
      <c r="AL29" s="27" t="str">
        <f t="shared" si="3"/>
        <v>162-7240</v>
      </c>
      <c r="AM29" s="34" t="str">
        <f t="shared" si="4"/>
        <v>Overall</v>
      </c>
      <c r="AN29" s="34" t="str">
        <f t="shared" si="5"/>
        <v>OverallOther Income</v>
      </c>
      <c r="AO29" s="35" t="s">
        <v>131</v>
      </c>
      <c r="AP29" s="35">
        <v>6</v>
      </c>
      <c r="AQ29" s="35">
        <v>7</v>
      </c>
    </row>
    <row r="30" spans="1:43" x14ac:dyDescent="0.25">
      <c r="A30" s="27" t="s">
        <v>103</v>
      </c>
      <c r="B30" s="27" t="s">
        <v>104</v>
      </c>
      <c r="C30" s="27" t="s">
        <v>104</v>
      </c>
      <c r="D30" s="27" t="s">
        <v>132</v>
      </c>
      <c r="E30" s="27" t="s">
        <v>106</v>
      </c>
      <c r="F30" s="27" t="s">
        <v>125</v>
      </c>
      <c r="G30" s="27" t="s">
        <v>126</v>
      </c>
      <c r="H30" s="34" t="s">
        <v>109</v>
      </c>
      <c r="I30" s="34" t="s">
        <v>110</v>
      </c>
      <c r="J30" s="34" t="str">
        <f t="shared" si="1"/>
        <v>OverallOther Income</v>
      </c>
      <c r="K30" s="34" t="str">
        <f t="shared" si="2"/>
        <v>112Staff Benefits (Superannuation, FBT, ACC) - Lexus</v>
      </c>
      <c r="L30" s="28">
        <f>+SUMIF('TB 4-24'!M:M,$AL30,'TB 4-24'!G:G)</f>
        <v>0</v>
      </c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>
        <f>+SUMIF('Input Sheet'!$S:$S,$AL30,'Input Sheet'!C:C)</f>
        <v>0</v>
      </c>
      <c r="Z30" s="28">
        <f>+SUMIF('Input Sheet'!$S:$S,$AL30,'Input Sheet'!D:D)</f>
        <v>0</v>
      </c>
      <c r="AA30" s="28">
        <f>+SUMIF('Input Sheet'!$S:$S,$AL30,'Input Sheet'!E:E)</f>
        <v>0</v>
      </c>
      <c r="AB30" s="28">
        <f>+SUMIF('Input Sheet'!$S:$S,$AL30,'Input Sheet'!F:F)</f>
        <v>0</v>
      </c>
      <c r="AC30" s="28">
        <f>+SUMIF('Input Sheet'!$S:$S,$AL30,'Input Sheet'!G:G)</f>
        <v>0</v>
      </c>
      <c r="AD30" s="28">
        <f>+SUMIF('Input Sheet'!$S:$S,$AL30,'Input Sheet'!H:H)</f>
        <v>0</v>
      </c>
      <c r="AE30" s="28">
        <f>+SUMIF('Input Sheet'!$S:$S,$AL30,'Input Sheet'!I:I)</f>
        <v>0</v>
      </c>
      <c r="AF30" s="28">
        <f>+SUMIF('Input Sheet'!$S:$S,$AL30,'Input Sheet'!J:J)</f>
        <v>0</v>
      </c>
      <c r="AG30" s="28">
        <f>+SUMIF('Input Sheet'!$S:$S,$AL30,'Input Sheet'!K:K)</f>
        <v>0</v>
      </c>
      <c r="AH30" s="28">
        <f>+SUMIF('Input Sheet'!$S:$S,$AL30,'Input Sheet'!L:L)</f>
        <v>0</v>
      </c>
      <c r="AI30" s="28">
        <f>+SUMIF('Input Sheet'!$S:$S,$AL30,'Input Sheet'!M:M)</f>
        <v>0</v>
      </c>
      <c r="AJ30" s="28">
        <f>+SUMIF('Input Sheet'!$S:$S,$AL30,'Input Sheet'!N:N)</f>
        <v>0</v>
      </c>
      <c r="AK30" s="28"/>
      <c r="AL30" s="27" t="str">
        <f t="shared" si="3"/>
        <v>112-7260</v>
      </c>
      <c r="AM30" s="34" t="str">
        <f t="shared" si="4"/>
        <v>Overall</v>
      </c>
      <c r="AN30" s="34" t="str">
        <f t="shared" si="5"/>
        <v>OverallOther Income</v>
      </c>
      <c r="AO30" s="35" t="s">
        <v>133</v>
      </c>
      <c r="AP30" s="35">
        <v>7</v>
      </c>
      <c r="AQ30" s="35">
        <v>8</v>
      </c>
    </row>
    <row r="31" spans="1:43" x14ac:dyDescent="0.25">
      <c r="A31" s="27" t="s">
        <v>103</v>
      </c>
      <c r="B31" s="27" t="s">
        <v>104</v>
      </c>
      <c r="C31" s="27" t="s">
        <v>104</v>
      </c>
      <c r="D31" s="27" t="s">
        <v>132</v>
      </c>
      <c r="E31" s="27" t="s">
        <v>114</v>
      </c>
      <c r="F31" s="27" t="s">
        <v>125</v>
      </c>
      <c r="G31" s="27" t="s">
        <v>126</v>
      </c>
      <c r="H31" s="34" t="s">
        <v>109</v>
      </c>
      <c r="I31" s="34" t="s">
        <v>110</v>
      </c>
      <c r="J31" s="34" t="str">
        <f t="shared" si="1"/>
        <v>OverallOther Income</v>
      </c>
      <c r="K31" s="34" t="str">
        <f t="shared" si="2"/>
        <v>122Staff Benefits (Superannuation, FBT, ACC) - Lexus</v>
      </c>
      <c r="L31" s="28">
        <f>+SUMIF('TB 4-24'!M:M,$AL31,'TB 4-24'!G:G)</f>
        <v>0</v>
      </c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>
        <f>+SUMIF('Input Sheet'!$S:$S,$AL31,'Input Sheet'!C:C)</f>
        <v>0</v>
      </c>
      <c r="Z31" s="28">
        <f>+SUMIF('Input Sheet'!$S:$S,$AL31,'Input Sheet'!D:D)</f>
        <v>0</v>
      </c>
      <c r="AA31" s="28">
        <f>+SUMIF('Input Sheet'!$S:$S,$AL31,'Input Sheet'!E:E)</f>
        <v>0</v>
      </c>
      <c r="AB31" s="28">
        <f>+SUMIF('Input Sheet'!$S:$S,$AL31,'Input Sheet'!F:F)</f>
        <v>0</v>
      </c>
      <c r="AC31" s="28">
        <f>+SUMIF('Input Sheet'!$S:$S,$AL31,'Input Sheet'!G:G)</f>
        <v>0</v>
      </c>
      <c r="AD31" s="28">
        <f>+SUMIF('Input Sheet'!$S:$S,$AL31,'Input Sheet'!H:H)</f>
        <v>0</v>
      </c>
      <c r="AE31" s="28">
        <f>+SUMIF('Input Sheet'!$S:$S,$AL31,'Input Sheet'!I:I)</f>
        <v>0</v>
      </c>
      <c r="AF31" s="28">
        <f>+SUMIF('Input Sheet'!$S:$S,$AL31,'Input Sheet'!J:J)</f>
        <v>0</v>
      </c>
      <c r="AG31" s="28">
        <f>+SUMIF('Input Sheet'!$S:$S,$AL31,'Input Sheet'!K:K)</f>
        <v>0</v>
      </c>
      <c r="AH31" s="28">
        <f>+SUMIF('Input Sheet'!$S:$S,$AL31,'Input Sheet'!L:L)</f>
        <v>0</v>
      </c>
      <c r="AI31" s="28">
        <f>+SUMIF('Input Sheet'!$S:$S,$AL31,'Input Sheet'!M:M)</f>
        <v>0</v>
      </c>
      <c r="AJ31" s="28">
        <f>+SUMIF('Input Sheet'!$S:$S,$AL31,'Input Sheet'!N:N)</f>
        <v>0</v>
      </c>
      <c r="AK31" s="28"/>
      <c r="AL31" s="27" t="str">
        <f t="shared" si="3"/>
        <v>122-7260</v>
      </c>
      <c r="AM31" s="34" t="str">
        <f t="shared" si="4"/>
        <v>Overall</v>
      </c>
      <c r="AN31" s="34" t="str">
        <f t="shared" si="5"/>
        <v>OverallOther Income</v>
      </c>
      <c r="AO31" s="35" t="s">
        <v>134</v>
      </c>
      <c r="AP31" s="35">
        <v>8</v>
      </c>
      <c r="AQ31" s="35">
        <v>9</v>
      </c>
    </row>
    <row r="32" spans="1:43" x14ac:dyDescent="0.25">
      <c r="A32" s="27" t="s">
        <v>103</v>
      </c>
      <c r="B32" s="27" t="s">
        <v>104</v>
      </c>
      <c r="C32" s="27" t="s">
        <v>104</v>
      </c>
      <c r="D32" s="27" t="s">
        <v>132</v>
      </c>
      <c r="E32" s="27" t="s">
        <v>115</v>
      </c>
      <c r="F32" s="27" t="s">
        <v>125</v>
      </c>
      <c r="G32" s="27" t="s">
        <v>126</v>
      </c>
      <c r="H32" s="34" t="s">
        <v>109</v>
      </c>
      <c r="I32" s="34" t="s">
        <v>110</v>
      </c>
      <c r="J32" s="34" t="str">
        <f t="shared" si="1"/>
        <v>OverallOther Income</v>
      </c>
      <c r="K32" s="34" t="str">
        <f t="shared" si="2"/>
        <v>132Staff Benefits (Superannuation, FBT, ACC) - Lexus</v>
      </c>
      <c r="L32" s="28">
        <f>+SUMIF('TB 4-24'!M:M,$AL32,'TB 4-24'!G:G)</f>
        <v>0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>
        <f>+SUMIF('Input Sheet'!$S:$S,$AL32,'Input Sheet'!C:C)</f>
        <v>0</v>
      </c>
      <c r="Z32" s="28">
        <f>+SUMIF('Input Sheet'!$S:$S,$AL32,'Input Sheet'!D:D)</f>
        <v>0</v>
      </c>
      <c r="AA32" s="28">
        <f>+SUMIF('Input Sheet'!$S:$S,$AL32,'Input Sheet'!E:E)</f>
        <v>0</v>
      </c>
      <c r="AB32" s="28">
        <f>+SUMIF('Input Sheet'!$S:$S,$AL32,'Input Sheet'!F:F)</f>
        <v>0</v>
      </c>
      <c r="AC32" s="28">
        <f>+SUMIF('Input Sheet'!$S:$S,$AL32,'Input Sheet'!G:G)</f>
        <v>0</v>
      </c>
      <c r="AD32" s="28">
        <f>+SUMIF('Input Sheet'!$S:$S,$AL32,'Input Sheet'!H:H)</f>
        <v>0</v>
      </c>
      <c r="AE32" s="28">
        <f>+SUMIF('Input Sheet'!$S:$S,$AL32,'Input Sheet'!I:I)</f>
        <v>0</v>
      </c>
      <c r="AF32" s="28">
        <f>+SUMIF('Input Sheet'!$S:$S,$AL32,'Input Sheet'!J:J)</f>
        <v>0</v>
      </c>
      <c r="AG32" s="28">
        <f>+SUMIF('Input Sheet'!$S:$S,$AL32,'Input Sheet'!K:K)</f>
        <v>0</v>
      </c>
      <c r="AH32" s="28">
        <f>+SUMIF('Input Sheet'!$S:$S,$AL32,'Input Sheet'!L:L)</f>
        <v>0</v>
      </c>
      <c r="AI32" s="28">
        <f>+SUMIF('Input Sheet'!$S:$S,$AL32,'Input Sheet'!M:M)</f>
        <v>0</v>
      </c>
      <c r="AJ32" s="28">
        <f>+SUMIF('Input Sheet'!$S:$S,$AL32,'Input Sheet'!N:N)</f>
        <v>0</v>
      </c>
      <c r="AK32" s="28"/>
      <c r="AL32" s="27" t="str">
        <f t="shared" si="3"/>
        <v>132-7260</v>
      </c>
      <c r="AM32" s="34" t="str">
        <f t="shared" si="4"/>
        <v>Overall</v>
      </c>
      <c r="AN32" s="34" t="str">
        <f t="shared" si="5"/>
        <v>OverallOther Income</v>
      </c>
      <c r="AO32" s="35" t="s">
        <v>135</v>
      </c>
      <c r="AP32" s="35">
        <v>9</v>
      </c>
      <c r="AQ32" s="35">
        <v>10</v>
      </c>
    </row>
    <row r="33" spans="1:43" x14ac:dyDescent="0.25">
      <c r="A33" s="27" t="s">
        <v>103</v>
      </c>
      <c r="B33" s="27" t="s">
        <v>104</v>
      </c>
      <c r="C33" s="27" t="s">
        <v>104</v>
      </c>
      <c r="D33" s="27" t="s">
        <v>132</v>
      </c>
      <c r="E33" s="27" t="s">
        <v>117</v>
      </c>
      <c r="F33" s="27" t="s">
        <v>125</v>
      </c>
      <c r="G33" s="27" t="s">
        <v>126</v>
      </c>
      <c r="H33" s="34" t="s">
        <v>109</v>
      </c>
      <c r="I33" s="34" t="s">
        <v>110</v>
      </c>
      <c r="J33" s="34" t="str">
        <f t="shared" si="1"/>
        <v>OverallOther Income</v>
      </c>
      <c r="K33" s="34" t="str">
        <f t="shared" si="2"/>
        <v>162Staff Benefits (Superannuation, FBT, ACC) - Lexus</v>
      </c>
      <c r="L33" s="28">
        <f>+SUMIF('TB 4-24'!M:M,$AL33,'TB 4-24'!G:G)</f>
        <v>0</v>
      </c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>
        <f>+SUMIF('Input Sheet'!$S:$S,$AL33,'Input Sheet'!C:C)</f>
        <v>0</v>
      </c>
      <c r="Z33" s="28">
        <f>+SUMIF('Input Sheet'!$S:$S,$AL33,'Input Sheet'!D:D)</f>
        <v>0</v>
      </c>
      <c r="AA33" s="28">
        <f>+SUMIF('Input Sheet'!$S:$S,$AL33,'Input Sheet'!E:E)</f>
        <v>0</v>
      </c>
      <c r="AB33" s="28">
        <f>+SUMIF('Input Sheet'!$S:$S,$AL33,'Input Sheet'!F:F)</f>
        <v>0</v>
      </c>
      <c r="AC33" s="28">
        <f>+SUMIF('Input Sheet'!$S:$S,$AL33,'Input Sheet'!G:G)</f>
        <v>0</v>
      </c>
      <c r="AD33" s="28">
        <f>+SUMIF('Input Sheet'!$S:$S,$AL33,'Input Sheet'!H:H)</f>
        <v>0</v>
      </c>
      <c r="AE33" s="28">
        <f>+SUMIF('Input Sheet'!$S:$S,$AL33,'Input Sheet'!I:I)</f>
        <v>0</v>
      </c>
      <c r="AF33" s="28">
        <f>+SUMIF('Input Sheet'!$S:$S,$AL33,'Input Sheet'!J:J)</f>
        <v>0</v>
      </c>
      <c r="AG33" s="28">
        <f>+SUMIF('Input Sheet'!$S:$S,$AL33,'Input Sheet'!K:K)</f>
        <v>0</v>
      </c>
      <c r="AH33" s="28">
        <f>+SUMIF('Input Sheet'!$S:$S,$AL33,'Input Sheet'!L:L)</f>
        <v>0</v>
      </c>
      <c r="AI33" s="28">
        <f>+SUMIF('Input Sheet'!$S:$S,$AL33,'Input Sheet'!M:M)</f>
        <v>0</v>
      </c>
      <c r="AJ33" s="28">
        <f>+SUMIF('Input Sheet'!$S:$S,$AL33,'Input Sheet'!N:N)</f>
        <v>0</v>
      </c>
      <c r="AK33" s="28"/>
      <c r="AL33" s="27" t="str">
        <f t="shared" si="3"/>
        <v>162-7260</v>
      </c>
      <c r="AM33" s="34" t="str">
        <f t="shared" si="4"/>
        <v>Overall</v>
      </c>
      <c r="AN33" s="34" t="str">
        <f t="shared" si="5"/>
        <v>OverallOther Income</v>
      </c>
      <c r="AO33" s="35" t="s">
        <v>136</v>
      </c>
      <c r="AP33" s="35">
        <v>10</v>
      </c>
      <c r="AQ33" s="35">
        <v>11</v>
      </c>
    </row>
    <row r="34" spans="1:43" x14ac:dyDescent="0.25">
      <c r="A34" s="27" t="s">
        <v>103</v>
      </c>
      <c r="B34" s="27" t="s">
        <v>104</v>
      </c>
      <c r="C34" s="27" t="s">
        <v>104</v>
      </c>
      <c r="D34" s="27" t="s">
        <v>137</v>
      </c>
      <c r="E34" s="27" t="s">
        <v>106</v>
      </c>
      <c r="F34" s="27" t="s">
        <v>125</v>
      </c>
      <c r="G34" s="27" t="s">
        <v>126</v>
      </c>
      <c r="H34" s="34" t="s">
        <v>109</v>
      </c>
      <c r="I34" s="34" t="s">
        <v>110</v>
      </c>
      <c r="J34" s="34" t="str">
        <f t="shared" si="1"/>
        <v>OverallOther Income</v>
      </c>
      <c r="K34" s="34" t="str">
        <f t="shared" si="2"/>
        <v>112Staff Benefits (Superannuation, FBT, ACC) - Lexus</v>
      </c>
      <c r="L34" s="28">
        <f>+SUMIF('TB 4-24'!M:M,$AL34,'TB 4-24'!G:G)</f>
        <v>0</v>
      </c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>
        <f>+SUMIF('Input Sheet'!$S:$S,$AL34,'Input Sheet'!C:C)</f>
        <v>0</v>
      </c>
      <c r="Z34" s="28">
        <f>+SUMIF('Input Sheet'!$S:$S,$AL34,'Input Sheet'!D:D)</f>
        <v>0</v>
      </c>
      <c r="AA34" s="28">
        <f>+SUMIF('Input Sheet'!$S:$S,$AL34,'Input Sheet'!E:E)</f>
        <v>0</v>
      </c>
      <c r="AB34" s="28">
        <f>+SUMIF('Input Sheet'!$S:$S,$AL34,'Input Sheet'!F:F)</f>
        <v>0</v>
      </c>
      <c r="AC34" s="28">
        <f>+SUMIF('Input Sheet'!$S:$S,$AL34,'Input Sheet'!G:G)</f>
        <v>0</v>
      </c>
      <c r="AD34" s="28">
        <f>+SUMIF('Input Sheet'!$S:$S,$AL34,'Input Sheet'!H:H)</f>
        <v>0</v>
      </c>
      <c r="AE34" s="28">
        <f>+SUMIF('Input Sheet'!$S:$S,$AL34,'Input Sheet'!I:I)</f>
        <v>0</v>
      </c>
      <c r="AF34" s="28">
        <f>+SUMIF('Input Sheet'!$S:$S,$AL34,'Input Sheet'!J:J)</f>
        <v>0</v>
      </c>
      <c r="AG34" s="28">
        <f>+SUMIF('Input Sheet'!$S:$S,$AL34,'Input Sheet'!K:K)</f>
        <v>0</v>
      </c>
      <c r="AH34" s="28">
        <f>+SUMIF('Input Sheet'!$S:$S,$AL34,'Input Sheet'!L:L)</f>
        <v>0</v>
      </c>
      <c r="AI34" s="28">
        <f>+SUMIF('Input Sheet'!$S:$S,$AL34,'Input Sheet'!M:M)</f>
        <v>0</v>
      </c>
      <c r="AJ34" s="28">
        <f>+SUMIF('Input Sheet'!$S:$S,$AL34,'Input Sheet'!N:N)</f>
        <v>0</v>
      </c>
      <c r="AK34" s="28"/>
      <c r="AL34" s="27" t="str">
        <f t="shared" si="3"/>
        <v>112-7270</v>
      </c>
      <c r="AM34" s="34" t="str">
        <f t="shared" si="4"/>
        <v>Overall</v>
      </c>
      <c r="AN34" s="34" t="str">
        <f t="shared" si="5"/>
        <v>OverallOther Income</v>
      </c>
      <c r="AO34" s="35" t="s">
        <v>138</v>
      </c>
      <c r="AP34" s="35">
        <v>11</v>
      </c>
      <c r="AQ34" s="35">
        <v>12</v>
      </c>
    </row>
    <row r="35" spans="1:43" x14ac:dyDescent="0.25">
      <c r="A35" s="27" t="s">
        <v>103</v>
      </c>
      <c r="B35" s="27" t="s">
        <v>104</v>
      </c>
      <c r="C35" s="27" t="s">
        <v>104</v>
      </c>
      <c r="D35" s="27" t="s">
        <v>137</v>
      </c>
      <c r="E35" s="27" t="s">
        <v>114</v>
      </c>
      <c r="F35" s="27" t="s">
        <v>125</v>
      </c>
      <c r="G35" s="27" t="s">
        <v>126</v>
      </c>
      <c r="H35" s="34" t="s">
        <v>109</v>
      </c>
      <c r="I35" s="34" t="s">
        <v>110</v>
      </c>
      <c r="J35" s="34" t="str">
        <f t="shared" si="1"/>
        <v>OverallOther Income</v>
      </c>
      <c r="K35" s="34" t="str">
        <f t="shared" si="2"/>
        <v>122Staff Benefits (Superannuation, FBT, ACC) - Lexus</v>
      </c>
      <c r="L35" s="28">
        <f>+SUMIF('TB 4-24'!M:M,$AL35,'TB 4-24'!G:G)</f>
        <v>0</v>
      </c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>
        <f>+SUMIF('Input Sheet'!$S:$S,$AL35,'Input Sheet'!C:C)</f>
        <v>0</v>
      </c>
      <c r="Z35" s="28">
        <f>+SUMIF('Input Sheet'!$S:$S,$AL35,'Input Sheet'!D:D)</f>
        <v>0</v>
      </c>
      <c r="AA35" s="28">
        <f>+SUMIF('Input Sheet'!$S:$S,$AL35,'Input Sheet'!E:E)</f>
        <v>0</v>
      </c>
      <c r="AB35" s="28">
        <f>+SUMIF('Input Sheet'!$S:$S,$AL35,'Input Sheet'!F:F)</f>
        <v>0</v>
      </c>
      <c r="AC35" s="28">
        <f>+SUMIF('Input Sheet'!$S:$S,$AL35,'Input Sheet'!G:G)</f>
        <v>0</v>
      </c>
      <c r="AD35" s="28">
        <f>+SUMIF('Input Sheet'!$S:$S,$AL35,'Input Sheet'!H:H)</f>
        <v>0</v>
      </c>
      <c r="AE35" s="28">
        <f>+SUMIF('Input Sheet'!$S:$S,$AL35,'Input Sheet'!I:I)</f>
        <v>0</v>
      </c>
      <c r="AF35" s="28">
        <f>+SUMIF('Input Sheet'!$S:$S,$AL35,'Input Sheet'!J:J)</f>
        <v>0</v>
      </c>
      <c r="AG35" s="28">
        <f>+SUMIF('Input Sheet'!$S:$S,$AL35,'Input Sheet'!K:K)</f>
        <v>0</v>
      </c>
      <c r="AH35" s="28">
        <f>+SUMIF('Input Sheet'!$S:$S,$AL35,'Input Sheet'!L:L)</f>
        <v>0</v>
      </c>
      <c r="AI35" s="28">
        <f>+SUMIF('Input Sheet'!$S:$S,$AL35,'Input Sheet'!M:M)</f>
        <v>0</v>
      </c>
      <c r="AJ35" s="28">
        <f>+SUMIF('Input Sheet'!$S:$S,$AL35,'Input Sheet'!N:N)</f>
        <v>0</v>
      </c>
      <c r="AK35" s="28"/>
      <c r="AL35" s="27" t="str">
        <f t="shared" si="3"/>
        <v>122-7270</v>
      </c>
      <c r="AM35" s="34" t="str">
        <f t="shared" si="4"/>
        <v>Overall</v>
      </c>
      <c r="AN35" s="34" t="str">
        <f t="shared" si="5"/>
        <v>OverallOther Income</v>
      </c>
      <c r="AO35" s="35"/>
      <c r="AP35" s="35"/>
      <c r="AQ35" s="35"/>
    </row>
    <row r="36" spans="1:43" x14ac:dyDescent="0.25">
      <c r="A36" s="27" t="s">
        <v>103</v>
      </c>
      <c r="B36" s="27" t="s">
        <v>104</v>
      </c>
      <c r="C36" s="27" t="s">
        <v>104</v>
      </c>
      <c r="D36" s="27" t="s">
        <v>137</v>
      </c>
      <c r="E36" s="27" t="s">
        <v>115</v>
      </c>
      <c r="F36" s="27" t="s">
        <v>125</v>
      </c>
      <c r="G36" s="27" t="s">
        <v>126</v>
      </c>
      <c r="H36" s="34" t="s">
        <v>109</v>
      </c>
      <c r="I36" s="34" t="s">
        <v>110</v>
      </c>
      <c r="J36" s="34" t="str">
        <f t="shared" si="1"/>
        <v>OverallOther Income</v>
      </c>
      <c r="K36" s="34" t="str">
        <f t="shared" si="2"/>
        <v>132Staff Benefits (Superannuation, FBT, ACC) - Lexus</v>
      </c>
      <c r="L36" s="28">
        <f>+SUMIF('TB 4-24'!M:M,$AL36,'TB 4-24'!G:G)</f>
        <v>0</v>
      </c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>
        <f>+SUMIF('Input Sheet'!$S:$S,$AL36,'Input Sheet'!C:C)</f>
        <v>0</v>
      </c>
      <c r="Z36" s="28">
        <f>+SUMIF('Input Sheet'!$S:$S,$AL36,'Input Sheet'!D:D)</f>
        <v>0</v>
      </c>
      <c r="AA36" s="28">
        <f>+SUMIF('Input Sheet'!$S:$S,$AL36,'Input Sheet'!E:E)</f>
        <v>0</v>
      </c>
      <c r="AB36" s="28">
        <f>+SUMIF('Input Sheet'!$S:$S,$AL36,'Input Sheet'!F:F)</f>
        <v>0</v>
      </c>
      <c r="AC36" s="28">
        <f>+SUMIF('Input Sheet'!$S:$S,$AL36,'Input Sheet'!G:G)</f>
        <v>0</v>
      </c>
      <c r="AD36" s="28">
        <f>+SUMIF('Input Sheet'!$S:$S,$AL36,'Input Sheet'!H:H)</f>
        <v>0</v>
      </c>
      <c r="AE36" s="28">
        <f>+SUMIF('Input Sheet'!$S:$S,$AL36,'Input Sheet'!I:I)</f>
        <v>0</v>
      </c>
      <c r="AF36" s="28">
        <f>+SUMIF('Input Sheet'!$S:$S,$AL36,'Input Sheet'!J:J)</f>
        <v>0</v>
      </c>
      <c r="AG36" s="28">
        <f>+SUMIF('Input Sheet'!$S:$S,$AL36,'Input Sheet'!K:K)</f>
        <v>0</v>
      </c>
      <c r="AH36" s="28">
        <f>+SUMIF('Input Sheet'!$S:$S,$AL36,'Input Sheet'!L:L)</f>
        <v>0</v>
      </c>
      <c r="AI36" s="28">
        <f>+SUMIF('Input Sheet'!$S:$S,$AL36,'Input Sheet'!M:M)</f>
        <v>0</v>
      </c>
      <c r="AJ36" s="28">
        <f>+SUMIF('Input Sheet'!$S:$S,$AL36,'Input Sheet'!N:N)</f>
        <v>0</v>
      </c>
      <c r="AK36" s="28"/>
      <c r="AL36" s="27" t="str">
        <f t="shared" si="3"/>
        <v>132-7270</v>
      </c>
      <c r="AM36" s="34" t="str">
        <f t="shared" si="4"/>
        <v>Overall</v>
      </c>
      <c r="AN36" s="34" t="str">
        <f t="shared" si="5"/>
        <v>OverallOther Income</v>
      </c>
      <c r="AO36" s="35"/>
      <c r="AP36" s="35"/>
      <c r="AQ36" s="35"/>
    </row>
    <row r="37" spans="1:43" x14ac:dyDescent="0.25">
      <c r="A37" s="27" t="s">
        <v>103</v>
      </c>
      <c r="B37" s="27" t="s">
        <v>104</v>
      </c>
      <c r="C37" s="27" t="s">
        <v>104</v>
      </c>
      <c r="D37" s="27" t="s">
        <v>137</v>
      </c>
      <c r="E37" s="27" t="s">
        <v>117</v>
      </c>
      <c r="F37" s="27" t="s">
        <v>125</v>
      </c>
      <c r="G37" s="27" t="s">
        <v>126</v>
      </c>
      <c r="H37" s="34" t="s">
        <v>109</v>
      </c>
      <c r="I37" s="34" t="s">
        <v>110</v>
      </c>
      <c r="J37" s="34" t="str">
        <f t="shared" si="1"/>
        <v>OverallOther Income</v>
      </c>
      <c r="K37" s="34" t="str">
        <f t="shared" si="2"/>
        <v>162Staff Benefits (Superannuation, FBT, ACC) - Lexus</v>
      </c>
      <c r="L37" s="28">
        <f>+SUMIF('TB 4-24'!M:M,$AL37,'TB 4-24'!G:G)</f>
        <v>0</v>
      </c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>
        <f>+SUMIF('Input Sheet'!$S:$S,$AL37,'Input Sheet'!C:C)</f>
        <v>0</v>
      </c>
      <c r="Z37" s="28">
        <f>+SUMIF('Input Sheet'!$S:$S,$AL37,'Input Sheet'!D:D)</f>
        <v>0</v>
      </c>
      <c r="AA37" s="28">
        <f>+SUMIF('Input Sheet'!$S:$S,$AL37,'Input Sheet'!E:E)</f>
        <v>0</v>
      </c>
      <c r="AB37" s="28">
        <f>+SUMIF('Input Sheet'!$S:$S,$AL37,'Input Sheet'!F:F)</f>
        <v>0</v>
      </c>
      <c r="AC37" s="28">
        <f>+SUMIF('Input Sheet'!$S:$S,$AL37,'Input Sheet'!G:G)</f>
        <v>0</v>
      </c>
      <c r="AD37" s="28">
        <f>+SUMIF('Input Sheet'!$S:$S,$AL37,'Input Sheet'!H:H)</f>
        <v>0</v>
      </c>
      <c r="AE37" s="28">
        <f>+SUMIF('Input Sheet'!$S:$S,$AL37,'Input Sheet'!I:I)</f>
        <v>0</v>
      </c>
      <c r="AF37" s="28">
        <f>+SUMIF('Input Sheet'!$S:$S,$AL37,'Input Sheet'!J:J)</f>
        <v>0</v>
      </c>
      <c r="AG37" s="28">
        <f>+SUMIF('Input Sheet'!$S:$S,$AL37,'Input Sheet'!K:K)</f>
        <v>0</v>
      </c>
      <c r="AH37" s="28">
        <f>+SUMIF('Input Sheet'!$S:$S,$AL37,'Input Sheet'!L:L)</f>
        <v>0</v>
      </c>
      <c r="AI37" s="28">
        <f>+SUMIF('Input Sheet'!$S:$S,$AL37,'Input Sheet'!M:M)</f>
        <v>0</v>
      </c>
      <c r="AJ37" s="28">
        <f>+SUMIF('Input Sheet'!$S:$S,$AL37,'Input Sheet'!N:N)</f>
        <v>0</v>
      </c>
      <c r="AK37" s="28"/>
      <c r="AL37" s="27" t="str">
        <f t="shared" si="3"/>
        <v>162-7270</v>
      </c>
      <c r="AM37" s="34" t="str">
        <f t="shared" si="4"/>
        <v>Overall</v>
      </c>
      <c r="AN37" s="34" t="str">
        <f t="shared" si="5"/>
        <v>OverallOther Income</v>
      </c>
      <c r="AO37" s="35"/>
      <c r="AP37" s="35"/>
      <c r="AQ37" s="35"/>
    </row>
    <row r="38" spans="1:43" x14ac:dyDescent="0.25">
      <c r="A38" s="27" t="s">
        <v>103</v>
      </c>
      <c r="B38" s="27" t="s">
        <v>104</v>
      </c>
      <c r="C38" s="27" t="s">
        <v>104</v>
      </c>
      <c r="D38" s="27" t="s">
        <v>139</v>
      </c>
      <c r="E38" s="27" t="s">
        <v>106</v>
      </c>
      <c r="F38" s="27" t="s">
        <v>125</v>
      </c>
      <c r="G38" s="27" t="s">
        <v>126</v>
      </c>
      <c r="H38" s="34" t="s">
        <v>109</v>
      </c>
      <c r="I38" s="34" t="s">
        <v>110</v>
      </c>
      <c r="J38" s="34" t="str">
        <f t="shared" si="1"/>
        <v>OverallOther Income</v>
      </c>
      <c r="K38" s="34" t="str">
        <f t="shared" si="2"/>
        <v>112Staff Benefits (Superannuation, FBT, ACC) - Lexus</v>
      </c>
      <c r="L38" s="28">
        <f>+SUMIF('TB 4-24'!M:M,$AL38,'TB 4-24'!G:G)</f>
        <v>0</v>
      </c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>
        <f>+SUMIF('Input Sheet'!$S:$S,$AL38,'Input Sheet'!C:C)</f>
        <v>0</v>
      </c>
      <c r="Z38" s="28">
        <f>+SUMIF('Input Sheet'!$S:$S,$AL38,'Input Sheet'!D:D)</f>
        <v>0</v>
      </c>
      <c r="AA38" s="28">
        <f>+SUMIF('Input Sheet'!$S:$S,$AL38,'Input Sheet'!E:E)</f>
        <v>0</v>
      </c>
      <c r="AB38" s="28">
        <f>+SUMIF('Input Sheet'!$S:$S,$AL38,'Input Sheet'!F:F)</f>
        <v>0</v>
      </c>
      <c r="AC38" s="28">
        <f>+SUMIF('Input Sheet'!$S:$S,$AL38,'Input Sheet'!G:G)</f>
        <v>0</v>
      </c>
      <c r="AD38" s="28">
        <f>+SUMIF('Input Sheet'!$S:$S,$AL38,'Input Sheet'!H:H)</f>
        <v>0</v>
      </c>
      <c r="AE38" s="28">
        <f>+SUMIF('Input Sheet'!$S:$S,$AL38,'Input Sheet'!I:I)</f>
        <v>0</v>
      </c>
      <c r="AF38" s="28">
        <f>+SUMIF('Input Sheet'!$S:$S,$AL38,'Input Sheet'!J:J)</f>
        <v>0</v>
      </c>
      <c r="AG38" s="28">
        <f>+SUMIF('Input Sheet'!$S:$S,$AL38,'Input Sheet'!K:K)</f>
        <v>0</v>
      </c>
      <c r="AH38" s="28">
        <f>+SUMIF('Input Sheet'!$S:$S,$AL38,'Input Sheet'!L:L)</f>
        <v>0</v>
      </c>
      <c r="AI38" s="28">
        <f>+SUMIF('Input Sheet'!$S:$S,$AL38,'Input Sheet'!M:M)</f>
        <v>0</v>
      </c>
      <c r="AJ38" s="28">
        <f>+SUMIF('Input Sheet'!$S:$S,$AL38,'Input Sheet'!N:N)</f>
        <v>0</v>
      </c>
      <c r="AK38" s="28"/>
      <c r="AL38" s="27" t="str">
        <f t="shared" si="3"/>
        <v>112-7290</v>
      </c>
      <c r="AM38" s="34" t="str">
        <f t="shared" si="4"/>
        <v>Overall</v>
      </c>
      <c r="AN38" s="34" t="str">
        <f t="shared" si="5"/>
        <v>OverallOther Income</v>
      </c>
      <c r="AO38" s="35"/>
      <c r="AP38" s="35"/>
      <c r="AQ38" s="35"/>
    </row>
    <row r="39" spans="1:43" x14ac:dyDescent="0.25">
      <c r="A39" s="27" t="s">
        <v>103</v>
      </c>
      <c r="B39" s="27" t="s">
        <v>104</v>
      </c>
      <c r="C39" s="27" t="s">
        <v>104</v>
      </c>
      <c r="D39" s="27" t="s">
        <v>139</v>
      </c>
      <c r="E39" s="27" t="s">
        <v>114</v>
      </c>
      <c r="F39" s="27" t="s">
        <v>125</v>
      </c>
      <c r="G39" s="27" t="s">
        <v>126</v>
      </c>
      <c r="H39" s="34" t="s">
        <v>109</v>
      </c>
      <c r="I39" s="34" t="s">
        <v>110</v>
      </c>
      <c r="J39" s="34" t="str">
        <f t="shared" si="1"/>
        <v>OverallOther Income</v>
      </c>
      <c r="K39" s="34" t="str">
        <f t="shared" si="2"/>
        <v>122Staff Benefits (Superannuation, FBT, ACC) - Lexus</v>
      </c>
      <c r="L39" s="28">
        <f>+SUMIF('TB 4-24'!M:M,$AL39,'TB 4-24'!G:G)</f>
        <v>0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>
        <f>+SUMIF('Input Sheet'!$S:$S,$AL39,'Input Sheet'!C:C)</f>
        <v>0</v>
      </c>
      <c r="Z39" s="28">
        <f>+SUMIF('Input Sheet'!$S:$S,$AL39,'Input Sheet'!D:D)</f>
        <v>0</v>
      </c>
      <c r="AA39" s="28">
        <f>+SUMIF('Input Sheet'!$S:$S,$AL39,'Input Sheet'!E:E)</f>
        <v>0</v>
      </c>
      <c r="AB39" s="28">
        <f>+SUMIF('Input Sheet'!$S:$S,$AL39,'Input Sheet'!F:F)</f>
        <v>0</v>
      </c>
      <c r="AC39" s="28">
        <f>+SUMIF('Input Sheet'!$S:$S,$AL39,'Input Sheet'!G:G)</f>
        <v>0</v>
      </c>
      <c r="AD39" s="28">
        <f>+SUMIF('Input Sheet'!$S:$S,$AL39,'Input Sheet'!H:H)</f>
        <v>0</v>
      </c>
      <c r="AE39" s="28">
        <f>+SUMIF('Input Sheet'!$S:$S,$AL39,'Input Sheet'!I:I)</f>
        <v>0</v>
      </c>
      <c r="AF39" s="28">
        <f>+SUMIF('Input Sheet'!$S:$S,$AL39,'Input Sheet'!J:J)</f>
        <v>0</v>
      </c>
      <c r="AG39" s="28">
        <f>+SUMIF('Input Sheet'!$S:$S,$AL39,'Input Sheet'!K:K)</f>
        <v>0</v>
      </c>
      <c r="AH39" s="28">
        <f>+SUMIF('Input Sheet'!$S:$S,$AL39,'Input Sheet'!L:L)</f>
        <v>0</v>
      </c>
      <c r="AI39" s="28">
        <f>+SUMIF('Input Sheet'!$S:$S,$AL39,'Input Sheet'!M:M)</f>
        <v>0</v>
      </c>
      <c r="AJ39" s="28">
        <f>+SUMIF('Input Sheet'!$S:$S,$AL39,'Input Sheet'!N:N)</f>
        <v>0</v>
      </c>
      <c r="AK39" s="28"/>
      <c r="AL39" s="27" t="str">
        <f t="shared" si="3"/>
        <v>122-7290</v>
      </c>
      <c r="AM39" s="34" t="str">
        <f t="shared" si="4"/>
        <v>Overall</v>
      </c>
      <c r="AN39" s="34" t="str">
        <f t="shared" si="5"/>
        <v>OverallOther Income</v>
      </c>
      <c r="AO39" s="35"/>
      <c r="AP39" s="35"/>
      <c r="AQ39" s="35"/>
    </row>
    <row r="40" spans="1:43" x14ac:dyDescent="0.25">
      <c r="A40" s="27" t="s">
        <v>103</v>
      </c>
      <c r="B40" s="27" t="s">
        <v>104</v>
      </c>
      <c r="C40" s="27" t="s">
        <v>104</v>
      </c>
      <c r="D40" s="27" t="s">
        <v>139</v>
      </c>
      <c r="E40" s="27" t="s">
        <v>115</v>
      </c>
      <c r="F40" s="27" t="s">
        <v>125</v>
      </c>
      <c r="G40" s="27" t="s">
        <v>126</v>
      </c>
      <c r="H40" s="34" t="s">
        <v>109</v>
      </c>
      <c r="I40" s="34" t="s">
        <v>110</v>
      </c>
      <c r="J40" s="34" t="str">
        <f t="shared" si="1"/>
        <v>OverallOther Income</v>
      </c>
      <c r="K40" s="34" t="str">
        <f t="shared" si="2"/>
        <v>132Staff Benefits (Superannuation, FBT, ACC) - Lexus</v>
      </c>
      <c r="L40" s="28">
        <f>+SUMIF('TB 4-24'!M:M,$AL40,'TB 4-24'!G:G)</f>
        <v>0</v>
      </c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>
        <f>+SUMIF('Input Sheet'!$S:$S,$AL40,'Input Sheet'!C:C)</f>
        <v>0</v>
      </c>
      <c r="Z40" s="28">
        <f>+SUMIF('Input Sheet'!$S:$S,$AL40,'Input Sheet'!D:D)</f>
        <v>0</v>
      </c>
      <c r="AA40" s="28">
        <f>+SUMIF('Input Sheet'!$S:$S,$AL40,'Input Sheet'!E:E)</f>
        <v>0</v>
      </c>
      <c r="AB40" s="28">
        <f>+SUMIF('Input Sheet'!$S:$S,$AL40,'Input Sheet'!F:F)</f>
        <v>0</v>
      </c>
      <c r="AC40" s="28">
        <f>+SUMIF('Input Sheet'!$S:$S,$AL40,'Input Sheet'!G:G)</f>
        <v>0</v>
      </c>
      <c r="AD40" s="28">
        <f>+SUMIF('Input Sheet'!$S:$S,$AL40,'Input Sheet'!H:H)</f>
        <v>0</v>
      </c>
      <c r="AE40" s="28">
        <f>+SUMIF('Input Sheet'!$S:$S,$AL40,'Input Sheet'!I:I)</f>
        <v>0</v>
      </c>
      <c r="AF40" s="28">
        <f>+SUMIF('Input Sheet'!$S:$S,$AL40,'Input Sheet'!J:J)</f>
        <v>0</v>
      </c>
      <c r="AG40" s="28">
        <f>+SUMIF('Input Sheet'!$S:$S,$AL40,'Input Sheet'!K:K)</f>
        <v>0</v>
      </c>
      <c r="AH40" s="28">
        <f>+SUMIF('Input Sheet'!$S:$S,$AL40,'Input Sheet'!L:L)</f>
        <v>0</v>
      </c>
      <c r="AI40" s="28">
        <f>+SUMIF('Input Sheet'!$S:$S,$AL40,'Input Sheet'!M:M)</f>
        <v>0</v>
      </c>
      <c r="AJ40" s="28">
        <f>+SUMIF('Input Sheet'!$S:$S,$AL40,'Input Sheet'!N:N)</f>
        <v>0</v>
      </c>
      <c r="AK40" s="28"/>
      <c r="AL40" s="27" t="str">
        <f t="shared" si="3"/>
        <v>132-7290</v>
      </c>
      <c r="AM40" s="34" t="str">
        <f t="shared" si="4"/>
        <v>Overall</v>
      </c>
      <c r="AN40" s="34" t="str">
        <f t="shared" si="5"/>
        <v>OverallOther Income</v>
      </c>
      <c r="AO40" s="35"/>
      <c r="AP40" s="35"/>
      <c r="AQ40" s="35"/>
    </row>
    <row r="41" spans="1:43" x14ac:dyDescent="0.25">
      <c r="A41" s="27" t="s">
        <v>103</v>
      </c>
      <c r="B41" s="27" t="s">
        <v>104</v>
      </c>
      <c r="C41" s="27" t="s">
        <v>104</v>
      </c>
      <c r="D41" s="27" t="s">
        <v>139</v>
      </c>
      <c r="E41" s="27" t="s">
        <v>117</v>
      </c>
      <c r="F41" s="27" t="s">
        <v>125</v>
      </c>
      <c r="G41" s="27" t="s">
        <v>126</v>
      </c>
      <c r="H41" s="34" t="s">
        <v>109</v>
      </c>
      <c r="I41" s="34" t="s">
        <v>110</v>
      </c>
      <c r="J41" s="34" t="str">
        <f t="shared" si="1"/>
        <v>OverallOther Income</v>
      </c>
      <c r="K41" s="34" t="str">
        <f t="shared" si="2"/>
        <v>162Staff Benefits (Superannuation, FBT, ACC) - Lexus</v>
      </c>
      <c r="L41" s="28">
        <f>+SUMIF('TB 4-24'!M:M,$AL41,'TB 4-24'!G:G)</f>
        <v>0</v>
      </c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>
        <f>+SUMIF('Input Sheet'!$S:$S,$AL41,'Input Sheet'!C:C)</f>
        <v>0</v>
      </c>
      <c r="Z41" s="28">
        <f>+SUMIF('Input Sheet'!$S:$S,$AL41,'Input Sheet'!D:D)</f>
        <v>0</v>
      </c>
      <c r="AA41" s="28">
        <f>+SUMIF('Input Sheet'!$S:$S,$AL41,'Input Sheet'!E:E)</f>
        <v>0</v>
      </c>
      <c r="AB41" s="28">
        <f>+SUMIF('Input Sheet'!$S:$S,$AL41,'Input Sheet'!F:F)</f>
        <v>0</v>
      </c>
      <c r="AC41" s="28">
        <f>+SUMIF('Input Sheet'!$S:$S,$AL41,'Input Sheet'!G:G)</f>
        <v>0</v>
      </c>
      <c r="AD41" s="28">
        <f>+SUMIF('Input Sheet'!$S:$S,$AL41,'Input Sheet'!H:H)</f>
        <v>0</v>
      </c>
      <c r="AE41" s="28">
        <f>+SUMIF('Input Sheet'!$S:$S,$AL41,'Input Sheet'!I:I)</f>
        <v>0</v>
      </c>
      <c r="AF41" s="28">
        <f>+SUMIF('Input Sheet'!$S:$S,$AL41,'Input Sheet'!J:J)</f>
        <v>0</v>
      </c>
      <c r="AG41" s="28">
        <f>+SUMIF('Input Sheet'!$S:$S,$AL41,'Input Sheet'!K:K)</f>
        <v>0</v>
      </c>
      <c r="AH41" s="28">
        <f>+SUMIF('Input Sheet'!$S:$S,$AL41,'Input Sheet'!L:L)</f>
        <v>0</v>
      </c>
      <c r="AI41" s="28">
        <f>+SUMIF('Input Sheet'!$S:$S,$AL41,'Input Sheet'!M:M)</f>
        <v>0</v>
      </c>
      <c r="AJ41" s="28">
        <f>+SUMIF('Input Sheet'!$S:$S,$AL41,'Input Sheet'!N:N)</f>
        <v>0</v>
      </c>
      <c r="AK41" s="28"/>
      <c r="AL41" s="27" t="str">
        <f t="shared" si="3"/>
        <v>162-7290</v>
      </c>
      <c r="AM41" s="34" t="str">
        <f t="shared" si="4"/>
        <v>Overall</v>
      </c>
      <c r="AN41" s="34" t="str">
        <f t="shared" si="5"/>
        <v>OverallOther Income</v>
      </c>
      <c r="AO41" s="35"/>
      <c r="AP41" s="35"/>
      <c r="AQ41" s="35"/>
    </row>
    <row r="42" spans="1:43" x14ac:dyDescent="0.25">
      <c r="A42" s="27" t="s">
        <v>103</v>
      </c>
      <c r="B42" s="27" t="s">
        <v>104</v>
      </c>
      <c r="C42" s="27" t="s">
        <v>104</v>
      </c>
      <c r="D42" s="27" t="s">
        <v>140</v>
      </c>
      <c r="E42" s="27" t="s">
        <v>106</v>
      </c>
      <c r="F42" s="27" t="s">
        <v>125</v>
      </c>
      <c r="G42" s="27" t="s">
        <v>126</v>
      </c>
      <c r="H42" s="34" t="s">
        <v>109</v>
      </c>
      <c r="I42" s="34" t="s">
        <v>110</v>
      </c>
      <c r="J42" s="34" t="str">
        <f t="shared" si="1"/>
        <v>OverallOther Income</v>
      </c>
      <c r="K42" s="34" t="str">
        <f t="shared" si="2"/>
        <v>112Staff Benefits (Superannuation, FBT, ACC) - Lexus</v>
      </c>
      <c r="L42" s="28">
        <f>+SUMIF('TB 4-24'!M:M,$AL42,'TB 4-24'!G:G)</f>
        <v>0</v>
      </c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>
        <f>+SUMIF('Input Sheet'!$S:$S,$AL42,'Input Sheet'!C:C)</f>
        <v>0</v>
      </c>
      <c r="Z42" s="28">
        <f>+SUMIF('Input Sheet'!$S:$S,$AL42,'Input Sheet'!D:D)</f>
        <v>0</v>
      </c>
      <c r="AA42" s="28">
        <f>+SUMIF('Input Sheet'!$S:$S,$AL42,'Input Sheet'!E:E)</f>
        <v>0</v>
      </c>
      <c r="AB42" s="28">
        <f>+SUMIF('Input Sheet'!$S:$S,$AL42,'Input Sheet'!F:F)</f>
        <v>0</v>
      </c>
      <c r="AC42" s="28">
        <f>+SUMIF('Input Sheet'!$S:$S,$AL42,'Input Sheet'!G:G)</f>
        <v>0</v>
      </c>
      <c r="AD42" s="28">
        <f>+SUMIF('Input Sheet'!$S:$S,$AL42,'Input Sheet'!H:H)</f>
        <v>0</v>
      </c>
      <c r="AE42" s="28">
        <f>+SUMIF('Input Sheet'!$S:$S,$AL42,'Input Sheet'!I:I)</f>
        <v>0</v>
      </c>
      <c r="AF42" s="28">
        <f>+SUMIF('Input Sheet'!$S:$S,$AL42,'Input Sheet'!J:J)</f>
        <v>0</v>
      </c>
      <c r="AG42" s="28">
        <f>+SUMIF('Input Sheet'!$S:$S,$AL42,'Input Sheet'!K:K)</f>
        <v>0</v>
      </c>
      <c r="AH42" s="28">
        <f>+SUMIF('Input Sheet'!$S:$S,$AL42,'Input Sheet'!L:L)</f>
        <v>0</v>
      </c>
      <c r="AI42" s="28">
        <f>+SUMIF('Input Sheet'!$S:$S,$AL42,'Input Sheet'!M:M)</f>
        <v>0</v>
      </c>
      <c r="AJ42" s="28">
        <f>+SUMIF('Input Sheet'!$S:$S,$AL42,'Input Sheet'!N:N)</f>
        <v>0</v>
      </c>
      <c r="AK42" s="28"/>
      <c r="AL42" s="27" t="str">
        <f t="shared" si="3"/>
        <v>112-7295</v>
      </c>
      <c r="AM42" s="34" t="str">
        <f t="shared" si="4"/>
        <v>Overall</v>
      </c>
      <c r="AN42" s="34" t="str">
        <f t="shared" si="5"/>
        <v>OverallOther Income</v>
      </c>
      <c r="AO42" s="35"/>
      <c r="AP42" s="35"/>
      <c r="AQ42" s="35"/>
    </row>
    <row r="43" spans="1:43" x14ac:dyDescent="0.25">
      <c r="A43" s="27" t="s">
        <v>103</v>
      </c>
      <c r="B43" s="27" t="s">
        <v>104</v>
      </c>
      <c r="C43" s="27" t="s">
        <v>104</v>
      </c>
      <c r="D43" s="27" t="s">
        <v>140</v>
      </c>
      <c r="E43" s="27" t="s">
        <v>114</v>
      </c>
      <c r="F43" s="27" t="s">
        <v>125</v>
      </c>
      <c r="G43" s="27" t="s">
        <v>126</v>
      </c>
      <c r="H43" s="34" t="s">
        <v>109</v>
      </c>
      <c r="I43" s="34" t="s">
        <v>110</v>
      </c>
      <c r="J43" s="34" t="str">
        <f t="shared" si="1"/>
        <v>OverallOther Income</v>
      </c>
      <c r="K43" s="34" t="str">
        <f t="shared" si="2"/>
        <v>122Staff Benefits (Superannuation, FBT, ACC) - Lexus</v>
      </c>
      <c r="L43" s="28">
        <f>+SUMIF('TB 4-24'!M:M,$AL43,'TB 4-24'!G:G)</f>
        <v>0</v>
      </c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>
        <f>+SUMIF('Input Sheet'!$S:$S,$AL43,'Input Sheet'!C:C)</f>
        <v>0</v>
      </c>
      <c r="Z43" s="28">
        <f>+SUMIF('Input Sheet'!$S:$S,$AL43,'Input Sheet'!D:D)</f>
        <v>0</v>
      </c>
      <c r="AA43" s="28">
        <f>+SUMIF('Input Sheet'!$S:$S,$AL43,'Input Sheet'!E:E)</f>
        <v>0</v>
      </c>
      <c r="AB43" s="28">
        <f>+SUMIF('Input Sheet'!$S:$S,$AL43,'Input Sheet'!F:F)</f>
        <v>0</v>
      </c>
      <c r="AC43" s="28">
        <f>+SUMIF('Input Sheet'!$S:$S,$AL43,'Input Sheet'!G:G)</f>
        <v>0</v>
      </c>
      <c r="AD43" s="28">
        <f>+SUMIF('Input Sheet'!$S:$S,$AL43,'Input Sheet'!H:H)</f>
        <v>0</v>
      </c>
      <c r="AE43" s="28">
        <f>+SUMIF('Input Sheet'!$S:$S,$AL43,'Input Sheet'!I:I)</f>
        <v>0</v>
      </c>
      <c r="AF43" s="28">
        <f>+SUMIF('Input Sheet'!$S:$S,$AL43,'Input Sheet'!J:J)</f>
        <v>0</v>
      </c>
      <c r="AG43" s="28">
        <f>+SUMIF('Input Sheet'!$S:$S,$AL43,'Input Sheet'!K:K)</f>
        <v>0</v>
      </c>
      <c r="AH43" s="28">
        <f>+SUMIF('Input Sheet'!$S:$S,$AL43,'Input Sheet'!L:L)</f>
        <v>0</v>
      </c>
      <c r="AI43" s="28">
        <f>+SUMIF('Input Sheet'!$S:$S,$AL43,'Input Sheet'!M:M)</f>
        <v>0</v>
      </c>
      <c r="AJ43" s="28">
        <f>+SUMIF('Input Sheet'!$S:$S,$AL43,'Input Sheet'!N:N)</f>
        <v>0</v>
      </c>
      <c r="AK43" s="28"/>
      <c r="AL43" s="27" t="str">
        <f t="shared" si="3"/>
        <v>122-7295</v>
      </c>
      <c r="AM43" s="34" t="str">
        <f t="shared" si="4"/>
        <v>Overall</v>
      </c>
      <c r="AN43" s="34" t="str">
        <f t="shared" si="5"/>
        <v>OverallOther Income</v>
      </c>
      <c r="AO43" s="35"/>
      <c r="AP43" s="35"/>
      <c r="AQ43" s="35"/>
    </row>
    <row r="44" spans="1:43" x14ac:dyDescent="0.25">
      <c r="A44" s="27" t="s">
        <v>103</v>
      </c>
      <c r="B44" s="27" t="s">
        <v>104</v>
      </c>
      <c r="C44" s="27" t="s">
        <v>104</v>
      </c>
      <c r="D44" s="27" t="s">
        <v>140</v>
      </c>
      <c r="E44" s="27" t="s">
        <v>115</v>
      </c>
      <c r="F44" s="27" t="s">
        <v>125</v>
      </c>
      <c r="G44" s="27" t="s">
        <v>126</v>
      </c>
      <c r="H44" s="34" t="s">
        <v>109</v>
      </c>
      <c r="I44" s="34" t="s">
        <v>110</v>
      </c>
      <c r="J44" s="34" t="str">
        <f t="shared" si="1"/>
        <v>OverallOther Income</v>
      </c>
      <c r="K44" s="34" t="str">
        <f t="shared" si="2"/>
        <v>132Staff Benefits (Superannuation, FBT, ACC) - Lexus</v>
      </c>
      <c r="L44" s="28">
        <f>+SUMIF('TB 4-24'!M:M,$AL44,'TB 4-24'!G:G)</f>
        <v>0</v>
      </c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>
        <f>+SUMIF('Input Sheet'!$S:$S,$AL44,'Input Sheet'!C:C)</f>
        <v>0</v>
      </c>
      <c r="Z44" s="28">
        <f>+SUMIF('Input Sheet'!$S:$S,$AL44,'Input Sheet'!D:D)</f>
        <v>0</v>
      </c>
      <c r="AA44" s="28">
        <f>+SUMIF('Input Sheet'!$S:$S,$AL44,'Input Sheet'!E:E)</f>
        <v>0</v>
      </c>
      <c r="AB44" s="28">
        <f>+SUMIF('Input Sheet'!$S:$S,$AL44,'Input Sheet'!F:F)</f>
        <v>0</v>
      </c>
      <c r="AC44" s="28">
        <f>+SUMIF('Input Sheet'!$S:$S,$AL44,'Input Sheet'!G:G)</f>
        <v>0</v>
      </c>
      <c r="AD44" s="28">
        <f>+SUMIF('Input Sheet'!$S:$S,$AL44,'Input Sheet'!H:H)</f>
        <v>0</v>
      </c>
      <c r="AE44" s="28">
        <f>+SUMIF('Input Sheet'!$S:$S,$AL44,'Input Sheet'!I:I)</f>
        <v>0</v>
      </c>
      <c r="AF44" s="28">
        <f>+SUMIF('Input Sheet'!$S:$S,$AL44,'Input Sheet'!J:J)</f>
        <v>0</v>
      </c>
      <c r="AG44" s="28">
        <f>+SUMIF('Input Sheet'!$S:$S,$AL44,'Input Sheet'!K:K)</f>
        <v>0</v>
      </c>
      <c r="AH44" s="28">
        <f>+SUMIF('Input Sheet'!$S:$S,$AL44,'Input Sheet'!L:L)</f>
        <v>0</v>
      </c>
      <c r="AI44" s="28">
        <f>+SUMIF('Input Sheet'!$S:$S,$AL44,'Input Sheet'!M:M)</f>
        <v>0</v>
      </c>
      <c r="AJ44" s="28">
        <f>+SUMIF('Input Sheet'!$S:$S,$AL44,'Input Sheet'!N:N)</f>
        <v>0</v>
      </c>
      <c r="AK44" s="28"/>
      <c r="AL44" s="27" t="str">
        <f t="shared" si="3"/>
        <v>132-7295</v>
      </c>
      <c r="AM44" s="34" t="str">
        <f t="shared" si="4"/>
        <v>Overall</v>
      </c>
      <c r="AN44" s="34" t="str">
        <f t="shared" si="5"/>
        <v>OverallOther Income</v>
      </c>
      <c r="AO44" s="35"/>
      <c r="AP44" s="35"/>
      <c r="AQ44" s="35"/>
    </row>
    <row r="45" spans="1:43" x14ac:dyDescent="0.25">
      <c r="A45" s="27" t="s">
        <v>103</v>
      </c>
      <c r="B45" s="27" t="s">
        <v>104</v>
      </c>
      <c r="C45" s="27" t="s">
        <v>104</v>
      </c>
      <c r="D45" s="27" t="s">
        <v>140</v>
      </c>
      <c r="E45" s="27" t="s">
        <v>116</v>
      </c>
      <c r="F45" s="27" t="s">
        <v>125</v>
      </c>
      <c r="G45" s="27" t="s">
        <v>126</v>
      </c>
      <c r="H45" s="34" t="s">
        <v>109</v>
      </c>
      <c r="I45" s="34" t="s">
        <v>110</v>
      </c>
      <c r="J45" s="34" t="str">
        <f t="shared" si="1"/>
        <v>OverallOther Income</v>
      </c>
      <c r="K45" s="34" t="str">
        <f t="shared" si="2"/>
        <v>142Staff Benefits (Superannuation, FBT, ACC) - Lexus</v>
      </c>
      <c r="L45" s="28">
        <f>+SUMIF('TB 4-24'!M:M,$AL45,'TB 4-24'!G:G)</f>
        <v>0</v>
      </c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>
        <f>+SUMIF('Input Sheet'!$S:$S,$AL45,'Input Sheet'!C:C)</f>
        <v>0</v>
      </c>
      <c r="Z45" s="28">
        <f>+SUMIF('Input Sheet'!$S:$S,$AL45,'Input Sheet'!D:D)</f>
        <v>0</v>
      </c>
      <c r="AA45" s="28">
        <f>+SUMIF('Input Sheet'!$S:$S,$AL45,'Input Sheet'!E:E)</f>
        <v>0</v>
      </c>
      <c r="AB45" s="28">
        <f>+SUMIF('Input Sheet'!$S:$S,$AL45,'Input Sheet'!F:F)</f>
        <v>0</v>
      </c>
      <c r="AC45" s="28">
        <f>+SUMIF('Input Sheet'!$S:$S,$AL45,'Input Sheet'!G:G)</f>
        <v>0</v>
      </c>
      <c r="AD45" s="28">
        <f>+SUMIF('Input Sheet'!$S:$S,$AL45,'Input Sheet'!H:H)</f>
        <v>0</v>
      </c>
      <c r="AE45" s="28">
        <f>+SUMIF('Input Sheet'!$S:$S,$AL45,'Input Sheet'!I:I)</f>
        <v>0</v>
      </c>
      <c r="AF45" s="28">
        <f>+SUMIF('Input Sheet'!$S:$S,$AL45,'Input Sheet'!J:J)</f>
        <v>0</v>
      </c>
      <c r="AG45" s="28">
        <f>+SUMIF('Input Sheet'!$S:$S,$AL45,'Input Sheet'!K:K)</f>
        <v>0</v>
      </c>
      <c r="AH45" s="28">
        <f>+SUMIF('Input Sheet'!$S:$S,$AL45,'Input Sheet'!L:L)</f>
        <v>0</v>
      </c>
      <c r="AI45" s="28">
        <f>+SUMIF('Input Sheet'!$S:$S,$AL45,'Input Sheet'!M:M)</f>
        <v>0</v>
      </c>
      <c r="AJ45" s="28">
        <f>+SUMIF('Input Sheet'!$S:$S,$AL45,'Input Sheet'!N:N)</f>
        <v>0</v>
      </c>
      <c r="AK45" s="28"/>
      <c r="AL45" s="27" t="str">
        <f t="shared" si="3"/>
        <v>142-7295</v>
      </c>
      <c r="AM45" s="34" t="str">
        <f t="shared" si="4"/>
        <v>Overall</v>
      </c>
      <c r="AN45" s="34" t="str">
        <f t="shared" si="5"/>
        <v>OverallOther Income</v>
      </c>
      <c r="AO45" s="35"/>
      <c r="AP45" s="35"/>
      <c r="AQ45" s="35"/>
    </row>
    <row r="46" spans="1:43" x14ac:dyDescent="0.25">
      <c r="A46" s="27" t="s">
        <v>103</v>
      </c>
      <c r="B46" s="27" t="s">
        <v>104</v>
      </c>
      <c r="C46" s="27" t="s">
        <v>104</v>
      </c>
      <c r="D46" s="27" t="s">
        <v>140</v>
      </c>
      <c r="E46" s="27" t="s">
        <v>117</v>
      </c>
      <c r="F46" s="27" t="s">
        <v>125</v>
      </c>
      <c r="G46" s="27" t="s">
        <v>126</v>
      </c>
      <c r="H46" s="34" t="s">
        <v>109</v>
      </c>
      <c r="I46" s="34" t="s">
        <v>110</v>
      </c>
      <c r="J46" s="34" t="str">
        <f t="shared" si="1"/>
        <v>OverallOther Income</v>
      </c>
      <c r="K46" s="34" t="str">
        <f t="shared" si="2"/>
        <v>162Staff Benefits (Superannuation, FBT, ACC) - Lexus</v>
      </c>
      <c r="L46" s="28">
        <f>+SUMIF('TB 4-24'!M:M,$AL46,'TB 4-24'!G:G)</f>
        <v>0</v>
      </c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>
        <f>+SUMIF('Input Sheet'!$S:$S,$AL46,'Input Sheet'!C:C)</f>
        <v>0</v>
      </c>
      <c r="Z46" s="28">
        <f>+SUMIF('Input Sheet'!$S:$S,$AL46,'Input Sheet'!D:D)</f>
        <v>0</v>
      </c>
      <c r="AA46" s="28">
        <f>+SUMIF('Input Sheet'!$S:$S,$AL46,'Input Sheet'!E:E)</f>
        <v>0</v>
      </c>
      <c r="AB46" s="28">
        <f>+SUMIF('Input Sheet'!$S:$S,$AL46,'Input Sheet'!F:F)</f>
        <v>0</v>
      </c>
      <c r="AC46" s="28">
        <f>+SUMIF('Input Sheet'!$S:$S,$AL46,'Input Sheet'!G:G)</f>
        <v>0</v>
      </c>
      <c r="AD46" s="28">
        <f>+SUMIF('Input Sheet'!$S:$S,$AL46,'Input Sheet'!H:H)</f>
        <v>0</v>
      </c>
      <c r="AE46" s="28">
        <f>+SUMIF('Input Sheet'!$S:$S,$AL46,'Input Sheet'!I:I)</f>
        <v>0</v>
      </c>
      <c r="AF46" s="28">
        <f>+SUMIF('Input Sheet'!$S:$S,$AL46,'Input Sheet'!J:J)</f>
        <v>0</v>
      </c>
      <c r="AG46" s="28">
        <f>+SUMIF('Input Sheet'!$S:$S,$AL46,'Input Sheet'!K:K)</f>
        <v>0</v>
      </c>
      <c r="AH46" s="28">
        <f>+SUMIF('Input Sheet'!$S:$S,$AL46,'Input Sheet'!L:L)</f>
        <v>0</v>
      </c>
      <c r="AI46" s="28">
        <f>+SUMIF('Input Sheet'!$S:$S,$AL46,'Input Sheet'!M:M)</f>
        <v>0</v>
      </c>
      <c r="AJ46" s="28">
        <f>+SUMIF('Input Sheet'!$S:$S,$AL46,'Input Sheet'!N:N)</f>
        <v>0</v>
      </c>
      <c r="AK46" s="28"/>
      <c r="AL46" s="27" t="str">
        <f t="shared" si="3"/>
        <v>162-7295</v>
      </c>
      <c r="AM46" s="34" t="str">
        <f t="shared" si="4"/>
        <v>Overall</v>
      </c>
      <c r="AN46" s="34" t="str">
        <f t="shared" si="5"/>
        <v>OverallOther Income</v>
      </c>
      <c r="AO46" s="35"/>
      <c r="AP46" s="35"/>
      <c r="AQ46" s="35"/>
    </row>
    <row r="47" spans="1:43" x14ac:dyDescent="0.25">
      <c r="A47" s="27" t="s">
        <v>103</v>
      </c>
      <c r="B47" s="27" t="s">
        <v>104</v>
      </c>
      <c r="C47" s="27" t="s">
        <v>104</v>
      </c>
      <c r="D47" s="27" t="s">
        <v>118</v>
      </c>
      <c r="E47" s="27" t="s">
        <v>106</v>
      </c>
      <c r="F47" s="27" t="s">
        <v>125</v>
      </c>
      <c r="G47" s="27" t="s">
        <v>126</v>
      </c>
      <c r="H47" s="34" t="s">
        <v>109</v>
      </c>
      <c r="I47" s="34" t="s">
        <v>110</v>
      </c>
      <c r="J47" s="34" t="str">
        <f t="shared" si="1"/>
        <v>OverallOther Income</v>
      </c>
      <c r="K47" s="34" t="str">
        <f t="shared" si="2"/>
        <v>112Staff Benefits (Superannuation, FBT, ACC) - Lexus</v>
      </c>
      <c r="L47" s="28">
        <f>+SUMIF('TB 4-24'!M:M,$AL47,'TB 4-24'!G:G)</f>
        <v>0</v>
      </c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>
        <f>+SUMIF('Input Sheet'!$S:$S,$AL47,'Input Sheet'!C:C)</f>
        <v>0</v>
      </c>
      <c r="Z47" s="28">
        <f>+SUMIF('Input Sheet'!$S:$S,$AL47,'Input Sheet'!D:D)</f>
        <v>0</v>
      </c>
      <c r="AA47" s="28">
        <f>+SUMIF('Input Sheet'!$S:$S,$AL47,'Input Sheet'!E:E)</f>
        <v>0</v>
      </c>
      <c r="AB47" s="28">
        <f>+SUMIF('Input Sheet'!$S:$S,$AL47,'Input Sheet'!F:F)</f>
        <v>0</v>
      </c>
      <c r="AC47" s="28">
        <f>+SUMIF('Input Sheet'!$S:$S,$AL47,'Input Sheet'!G:G)</f>
        <v>0</v>
      </c>
      <c r="AD47" s="28">
        <f>+SUMIF('Input Sheet'!$S:$S,$AL47,'Input Sheet'!H:H)</f>
        <v>0</v>
      </c>
      <c r="AE47" s="28">
        <f>+SUMIF('Input Sheet'!$S:$S,$AL47,'Input Sheet'!I:I)</f>
        <v>0</v>
      </c>
      <c r="AF47" s="28">
        <f>+SUMIF('Input Sheet'!$S:$S,$AL47,'Input Sheet'!J:J)</f>
        <v>0</v>
      </c>
      <c r="AG47" s="28">
        <f>+SUMIF('Input Sheet'!$S:$S,$AL47,'Input Sheet'!K:K)</f>
        <v>0</v>
      </c>
      <c r="AH47" s="28">
        <f>+SUMIF('Input Sheet'!$S:$S,$AL47,'Input Sheet'!L:L)</f>
        <v>0</v>
      </c>
      <c r="AI47" s="28">
        <f>+SUMIF('Input Sheet'!$S:$S,$AL47,'Input Sheet'!M:M)</f>
        <v>0</v>
      </c>
      <c r="AJ47" s="28">
        <f>+SUMIF('Input Sheet'!$S:$S,$AL47,'Input Sheet'!N:N)</f>
        <v>0</v>
      </c>
      <c r="AK47" s="28"/>
      <c r="AL47" s="27" t="str">
        <f t="shared" si="3"/>
        <v>112-7310</v>
      </c>
      <c r="AM47" s="34" t="str">
        <f t="shared" si="4"/>
        <v>Overall</v>
      </c>
      <c r="AN47" s="34" t="str">
        <f t="shared" si="5"/>
        <v>OverallOther Income</v>
      </c>
      <c r="AO47" s="35"/>
      <c r="AP47" s="35"/>
      <c r="AQ47" s="35"/>
    </row>
    <row r="48" spans="1:43" x14ac:dyDescent="0.25">
      <c r="A48" s="27" t="s">
        <v>103</v>
      </c>
      <c r="B48" s="27" t="s">
        <v>104</v>
      </c>
      <c r="C48" s="27" t="s">
        <v>104</v>
      </c>
      <c r="D48" s="27" t="s">
        <v>118</v>
      </c>
      <c r="E48" s="27" t="s">
        <v>114</v>
      </c>
      <c r="F48" s="27" t="s">
        <v>125</v>
      </c>
      <c r="G48" s="27" t="s">
        <v>126</v>
      </c>
      <c r="H48" s="34" t="s">
        <v>109</v>
      </c>
      <c r="I48" s="34" t="s">
        <v>110</v>
      </c>
      <c r="J48" s="34" t="str">
        <f t="shared" si="1"/>
        <v>OverallOther Income</v>
      </c>
      <c r="K48" s="34" t="str">
        <f t="shared" si="2"/>
        <v>122Staff Benefits (Superannuation, FBT, ACC) - Lexus</v>
      </c>
      <c r="L48" s="28">
        <f>+SUMIF('TB 4-24'!M:M,$AL48,'TB 4-24'!G:G)</f>
        <v>0</v>
      </c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>
        <f>+SUMIF('Input Sheet'!$S:$S,$AL48,'Input Sheet'!C:C)</f>
        <v>0</v>
      </c>
      <c r="Z48" s="28">
        <f>+SUMIF('Input Sheet'!$S:$S,$AL48,'Input Sheet'!D:D)</f>
        <v>0</v>
      </c>
      <c r="AA48" s="28">
        <f>+SUMIF('Input Sheet'!$S:$S,$AL48,'Input Sheet'!E:E)</f>
        <v>0</v>
      </c>
      <c r="AB48" s="28">
        <f>+SUMIF('Input Sheet'!$S:$S,$AL48,'Input Sheet'!F:F)</f>
        <v>0</v>
      </c>
      <c r="AC48" s="28">
        <f>+SUMIF('Input Sheet'!$S:$S,$AL48,'Input Sheet'!G:G)</f>
        <v>0</v>
      </c>
      <c r="AD48" s="28">
        <f>+SUMIF('Input Sheet'!$S:$S,$AL48,'Input Sheet'!H:H)</f>
        <v>0</v>
      </c>
      <c r="AE48" s="28">
        <f>+SUMIF('Input Sheet'!$S:$S,$AL48,'Input Sheet'!I:I)</f>
        <v>0</v>
      </c>
      <c r="AF48" s="28">
        <f>+SUMIF('Input Sheet'!$S:$S,$AL48,'Input Sheet'!J:J)</f>
        <v>0</v>
      </c>
      <c r="AG48" s="28">
        <f>+SUMIF('Input Sheet'!$S:$S,$AL48,'Input Sheet'!K:K)</f>
        <v>0</v>
      </c>
      <c r="AH48" s="28">
        <f>+SUMIF('Input Sheet'!$S:$S,$AL48,'Input Sheet'!L:L)</f>
        <v>0</v>
      </c>
      <c r="AI48" s="28">
        <f>+SUMIF('Input Sheet'!$S:$S,$AL48,'Input Sheet'!M:M)</f>
        <v>0</v>
      </c>
      <c r="AJ48" s="28">
        <f>+SUMIF('Input Sheet'!$S:$S,$AL48,'Input Sheet'!N:N)</f>
        <v>0</v>
      </c>
      <c r="AK48" s="28"/>
      <c r="AL48" s="27" t="str">
        <f t="shared" si="3"/>
        <v>122-7310</v>
      </c>
      <c r="AM48" s="34" t="str">
        <f t="shared" si="4"/>
        <v>Overall</v>
      </c>
      <c r="AN48" s="34" t="str">
        <f t="shared" si="5"/>
        <v>OverallOther Income</v>
      </c>
      <c r="AO48" s="35"/>
      <c r="AP48" s="35"/>
      <c r="AQ48" s="35"/>
    </row>
    <row r="49" spans="1:43" x14ac:dyDescent="0.25">
      <c r="A49" s="27" t="s">
        <v>103</v>
      </c>
      <c r="B49" s="27" t="s">
        <v>104</v>
      </c>
      <c r="C49" s="27" t="s">
        <v>104</v>
      </c>
      <c r="D49" s="27" t="s">
        <v>118</v>
      </c>
      <c r="E49" s="27" t="s">
        <v>115</v>
      </c>
      <c r="F49" s="27" t="s">
        <v>125</v>
      </c>
      <c r="G49" s="27" t="s">
        <v>126</v>
      </c>
      <c r="H49" s="34" t="s">
        <v>109</v>
      </c>
      <c r="I49" s="34" t="s">
        <v>110</v>
      </c>
      <c r="J49" s="34" t="str">
        <f t="shared" si="1"/>
        <v>OverallOther Income</v>
      </c>
      <c r="K49" s="34" t="str">
        <f t="shared" si="2"/>
        <v>132Staff Benefits (Superannuation, FBT, ACC) - Lexus</v>
      </c>
      <c r="L49" s="28">
        <f>+SUMIF('TB 4-24'!M:M,$AL49,'TB 4-24'!G:G)</f>
        <v>0</v>
      </c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>
        <f>+SUMIF('Input Sheet'!$S:$S,$AL49,'Input Sheet'!C:C)</f>
        <v>0</v>
      </c>
      <c r="Z49" s="28">
        <f>+SUMIF('Input Sheet'!$S:$S,$AL49,'Input Sheet'!D:D)</f>
        <v>0</v>
      </c>
      <c r="AA49" s="28">
        <f>+SUMIF('Input Sheet'!$S:$S,$AL49,'Input Sheet'!E:E)</f>
        <v>0</v>
      </c>
      <c r="AB49" s="28">
        <f>+SUMIF('Input Sheet'!$S:$S,$AL49,'Input Sheet'!F:F)</f>
        <v>0</v>
      </c>
      <c r="AC49" s="28">
        <f>+SUMIF('Input Sheet'!$S:$S,$AL49,'Input Sheet'!G:G)</f>
        <v>0</v>
      </c>
      <c r="AD49" s="28">
        <f>+SUMIF('Input Sheet'!$S:$S,$AL49,'Input Sheet'!H:H)</f>
        <v>0</v>
      </c>
      <c r="AE49" s="28">
        <f>+SUMIF('Input Sheet'!$S:$S,$AL49,'Input Sheet'!I:I)</f>
        <v>0</v>
      </c>
      <c r="AF49" s="28">
        <f>+SUMIF('Input Sheet'!$S:$S,$AL49,'Input Sheet'!J:J)</f>
        <v>0</v>
      </c>
      <c r="AG49" s="28">
        <f>+SUMIF('Input Sheet'!$S:$S,$AL49,'Input Sheet'!K:K)</f>
        <v>0</v>
      </c>
      <c r="AH49" s="28">
        <f>+SUMIF('Input Sheet'!$S:$S,$AL49,'Input Sheet'!L:L)</f>
        <v>0</v>
      </c>
      <c r="AI49" s="28">
        <f>+SUMIF('Input Sheet'!$S:$S,$AL49,'Input Sheet'!M:M)</f>
        <v>0</v>
      </c>
      <c r="AJ49" s="28">
        <f>+SUMIF('Input Sheet'!$S:$S,$AL49,'Input Sheet'!N:N)</f>
        <v>0</v>
      </c>
      <c r="AK49" s="28"/>
      <c r="AL49" s="27" t="str">
        <f t="shared" si="3"/>
        <v>132-7310</v>
      </c>
      <c r="AM49" s="34" t="str">
        <f t="shared" si="4"/>
        <v>Overall</v>
      </c>
      <c r="AN49" s="34" t="str">
        <f t="shared" si="5"/>
        <v>OverallOther Income</v>
      </c>
      <c r="AO49" s="35"/>
      <c r="AP49" s="35"/>
      <c r="AQ49" s="35"/>
    </row>
    <row r="50" spans="1:43" x14ac:dyDescent="0.25">
      <c r="A50" s="27" t="s">
        <v>103</v>
      </c>
      <c r="B50" s="27" t="s">
        <v>104</v>
      </c>
      <c r="C50" s="27" t="s">
        <v>104</v>
      </c>
      <c r="D50" s="27" t="s">
        <v>118</v>
      </c>
      <c r="E50" s="27" t="s">
        <v>117</v>
      </c>
      <c r="F50" s="27" t="s">
        <v>125</v>
      </c>
      <c r="G50" s="27" t="s">
        <v>126</v>
      </c>
      <c r="H50" s="34" t="s">
        <v>109</v>
      </c>
      <c r="I50" s="34" t="s">
        <v>110</v>
      </c>
      <c r="J50" s="34" t="str">
        <f t="shared" si="1"/>
        <v>OverallOther Income</v>
      </c>
      <c r="K50" s="34" t="str">
        <f t="shared" si="2"/>
        <v>162Staff Benefits (Superannuation, FBT, ACC) - Lexus</v>
      </c>
      <c r="L50" s="28">
        <f>+SUMIF('TB 4-24'!M:M,$AL50,'TB 4-24'!G:G)</f>
        <v>0</v>
      </c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>
        <f>+SUMIF('Input Sheet'!$S:$S,$AL50,'Input Sheet'!C:C)</f>
        <v>0</v>
      </c>
      <c r="Z50" s="28">
        <f>+SUMIF('Input Sheet'!$S:$S,$AL50,'Input Sheet'!D:D)</f>
        <v>0</v>
      </c>
      <c r="AA50" s="28">
        <f>+SUMIF('Input Sheet'!$S:$S,$AL50,'Input Sheet'!E:E)</f>
        <v>0</v>
      </c>
      <c r="AB50" s="28">
        <f>+SUMIF('Input Sheet'!$S:$S,$AL50,'Input Sheet'!F:F)</f>
        <v>0</v>
      </c>
      <c r="AC50" s="28">
        <f>+SUMIF('Input Sheet'!$S:$S,$AL50,'Input Sheet'!G:G)</f>
        <v>0</v>
      </c>
      <c r="AD50" s="28">
        <f>+SUMIF('Input Sheet'!$S:$S,$AL50,'Input Sheet'!H:H)</f>
        <v>0</v>
      </c>
      <c r="AE50" s="28">
        <f>+SUMIF('Input Sheet'!$S:$S,$AL50,'Input Sheet'!I:I)</f>
        <v>0</v>
      </c>
      <c r="AF50" s="28">
        <f>+SUMIF('Input Sheet'!$S:$S,$AL50,'Input Sheet'!J:J)</f>
        <v>0</v>
      </c>
      <c r="AG50" s="28">
        <f>+SUMIF('Input Sheet'!$S:$S,$AL50,'Input Sheet'!K:K)</f>
        <v>0</v>
      </c>
      <c r="AH50" s="28">
        <f>+SUMIF('Input Sheet'!$S:$S,$AL50,'Input Sheet'!L:L)</f>
        <v>0</v>
      </c>
      <c r="AI50" s="28">
        <f>+SUMIF('Input Sheet'!$S:$S,$AL50,'Input Sheet'!M:M)</f>
        <v>0</v>
      </c>
      <c r="AJ50" s="28">
        <f>+SUMIF('Input Sheet'!$S:$S,$AL50,'Input Sheet'!N:N)</f>
        <v>0</v>
      </c>
      <c r="AK50" s="28"/>
      <c r="AL50" s="27" t="str">
        <f t="shared" si="3"/>
        <v>162-7310</v>
      </c>
      <c r="AM50" s="34" t="str">
        <f t="shared" si="4"/>
        <v>Overall</v>
      </c>
      <c r="AN50" s="34" t="str">
        <f t="shared" si="5"/>
        <v>OverallOther Income</v>
      </c>
      <c r="AO50" s="35"/>
      <c r="AP50" s="35"/>
      <c r="AQ50" s="35"/>
    </row>
    <row r="51" spans="1:43" x14ac:dyDescent="0.25">
      <c r="A51" s="27" t="s">
        <v>103</v>
      </c>
      <c r="B51" s="27" t="s">
        <v>104</v>
      </c>
      <c r="C51" s="27" t="s">
        <v>104</v>
      </c>
      <c r="D51" s="27" t="s">
        <v>141</v>
      </c>
      <c r="E51" s="27" t="s">
        <v>106</v>
      </c>
      <c r="F51" s="27" t="s">
        <v>125</v>
      </c>
      <c r="G51" s="27" t="s">
        <v>126</v>
      </c>
      <c r="H51" s="34" t="s">
        <v>109</v>
      </c>
      <c r="I51" s="34" t="s">
        <v>110</v>
      </c>
      <c r="J51" s="34" t="str">
        <f t="shared" si="1"/>
        <v>OverallOther Income</v>
      </c>
      <c r="K51" s="34" t="str">
        <f t="shared" si="2"/>
        <v>112Staff Benefits (Superannuation, FBT, ACC) - Lexus</v>
      </c>
      <c r="L51" s="28">
        <f>+SUMIF('TB 4-24'!M:M,$AL51,'TB 4-24'!G:G)</f>
        <v>0</v>
      </c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>
        <f>+SUMIF('Input Sheet'!$S:$S,$AL51,'Input Sheet'!C:C)</f>
        <v>0</v>
      </c>
      <c r="Z51" s="28">
        <f>+SUMIF('Input Sheet'!$S:$S,$AL51,'Input Sheet'!D:D)</f>
        <v>0</v>
      </c>
      <c r="AA51" s="28">
        <f>+SUMIF('Input Sheet'!$S:$S,$AL51,'Input Sheet'!E:E)</f>
        <v>0</v>
      </c>
      <c r="AB51" s="28">
        <f>+SUMIF('Input Sheet'!$S:$S,$AL51,'Input Sheet'!F:F)</f>
        <v>0</v>
      </c>
      <c r="AC51" s="28">
        <f>+SUMIF('Input Sheet'!$S:$S,$AL51,'Input Sheet'!G:G)</f>
        <v>0</v>
      </c>
      <c r="AD51" s="28">
        <f>+SUMIF('Input Sheet'!$S:$S,$AL51,'Input Sheet'!H:H)</f>
        <v>0</v>
      </c>
      <c r="AE51" s="28">
        <f>+SUMIF('Input Sheet'!$S:$S,$AL51,'Input Sheet'!I:I)</f>
        <v>0</v>
      </c>
      <c r="AF51" s="28">
        <f>+SUMIF('Input Sheet'!$S:$S,$AL51,'Input Sheet'!J:J)</f>
        <v>0</v>
      </c>
      <c r="AG51" s="28">
        <f>+SUMIF('Input Sheet'!$S:$S,$AL51,'Input Sheet'!K:K)</f>
        <v>0</v>
      </c>
      <c r="AH51" s="28">
        <f>+SUMIF('Input Sheet'!$S:$S,$AL51,'Input Sheet'!L:L)</f>
        <v>0</v>
      </c>
      <c r="AI51" s="28">
        <f>+SUMIF('Input Sheet'!$S:$S,$AL51,'Input Sheet'!M:M)</f>
        <v>0</v>
      </c>
      <c r="AJ51" s="28">
        <f>+SUMIF('Input Sheet'!$S:$S,$AL51,'Input Sheet'!N:N)</f>
        <v>0</v>
      </c>
      <c r="AK51" s="28"/>
      <c r="AL51" s="27" t="str">
        <f t="shared" si="3"/>
        <v>112-7340</v>
      </c>
      <c r="AM51" s="34" t="str">
        <f t="shared" si="4"/>
        <v>Overall</v>
      </c>
      <c r="AN51" s="34" t="str">
        <f t="shared" si="5"/>
        <v>OverallOther Income</v>
      </c>
      <c r="AO51" s="35"/>
      <c r="AP51" s="35"/>
      <c r="AQ51" s="35"/>
    </row>
    <row r="52" spans="1:43" x14ac:dyDescent="0.25">
      <c r="A52" s="27" t="s">
        <v>103</v>
      </c>
      <c r="B52" s="27" t="s">
        <v>104</v>
      </c>
      <c r="C52" s="27" t="s">
        <v>104</v>
      </c>
      <c r="D52" s="27" t="s">
        <v>141</v>
      </c>
      <c r="E52" s="27" t="s">
        <v>114</v>
      </c>
      <c r="F52" s="27" t="s">
        <v>125</v>
      </c>
      <c r="G52" s="27" t="s">
        <v>126</v>
      </c>
      <c r="H52" s="34" t="s">
        <v>109</v>
      </c>
      <c r="I52" s="34" t="s">
        <v>110</v>
      </c>
      <c r="J52" s="34" t="str">
        <f t="shared" si="1"/>
        <v>OverallOther Income</v>
      </c>
      <c r="K52" s="34" t="str">
        <f t="shared" si="2"/>
        <v>122Staff Benefits (Superannuation, FBT, ACC) - Lexus</v>
      </c>
      <c r="L52" s="28">
        <f>+SUMIF('TB 4-24'!M:M,$AL52,'TB 4-24'!G:G)</f>
        <v>0</v>
      </c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>
        <f>+SUMIF('Input Sheet'!$S:$S,$AL52,'Input Sheet'!C:C)</f>
        <v>0</v>
      </c>
      <c r="Z52" s="28">
        <f>+SUMIF('Input Sheet'!$S:$S,$AL52,'Input Sheet'!D:D)</f>
        <v>0</v>
      </c>
      <c r="AA52" s="28">
        <f>+SUMIF('Input Sheet'!$S:$S,$AL52,'Input Sheet'!E:E)</f>
        <v>0</v>
      </c>
      <c r="AB52" s="28">
        <f>+SUMIF('Input Sheet'!$S:$S,$AL52,'Input Sheet'!F:F)</f>
        <v>0</v>
      </c>
      <c r="AC52" s="28">
        <f>+SUMIF('Input Sheet'!$S:$S,$AL52,'Input Sheet'!G:G)</f>
        <v>0</v>
      </c>
      <c r="AD52" s="28">
        <f>+SUMIF('Input Sheet'!$S:$S,$AL52,'Input Sheet'!H:H)</f>
        <v>0</v>
      </c>
      <c r="AE52" s="28">
        <f>+SUMIF('Input Sheet'!$S:$S,$AL52,'Input Sheet'!I:I)</f>
        <v>0</v>
      </c>
      <c r="AF52" s="28">
        <f>+SUMIF('Input Sheet'!$S:$S,$AL52,'Input Sheet'!J:J)</f>
        <v>0</v>
      </c>
      <c r="AG52" s="28">
        <f>+SUMIF('Input Sheet'!$S:$S,$AL52,'Input Sheet'!K:K)</f>
        <v>0</v>
      </c>
      <c r="AH52" s="28">
        <f>+SUMIF('Input Sheet'!$S:$S,$AL52,'Input Sheet'!L:L)</f>
        <v>0</v>
      </c>
      <c r="AI52" s="28">
        <f>+SUMIF('Input Sheet'!$S:$S,$AL52,'Input Sheet'!M:M)</f>
        <v>0</v>
      </c>
      <c r="AJ52" s="28">
        <f>+SUMIF('Input Sheet'!$S:$S,$AL52,'Input Sheet'!N:N)</f>
        <v>0</v>
      </c>
      <c r="AK52" s="28"/>
      <c r="AL52" s="27" t="str">
        <f t="shared" si="3"/>
        <v>122-7340</v>
      </c>
      <c r="AM52" s="34" t="str">
        <f t="shared" si="4"/>
        <v>Overall</v>
      </c>
      <c r="AN52" s="34" t="str">
        <f t="shared" si="5"/>
        <v>OverallOther Income</v>
      </c>
      <c r="AO52" s="35"/>
      <c r="AP52" s="35"/>
      <c r="AQ52" s="35"/>
    </row>
    <row r="53" spans="1:43" x14ac:dyDescent="0.25">
      <c r="A53" s="27" t="s">
        <v>103</v>
      </c>
      <c r="B53" s="27" t="s">
        <v>104</v>
      </c>
      <c r="C53" s="27" t="s">
        <v>104</v>
      </c>
      <c r="D53" s="27" t="s">
        <v>141</v>
      </c>
      <c r="E53" s="27" t="s">
        <v>115</v>
      </c>
      <c r="F53" s="27" t="s">
        <v>125</v>
      </c>
      <c r="G53" s="27" t="s">
        <v>126</v>
      </c>
      <c r="H53" s="34" t="s">
        <v>109</v>
      </c>
      <c r="I53" s="34" t="s">
        <v>110</v>
      </c>
      <c r="J53" s="34" t="str">
        <f t="shared" si="1"/>
        <v>OverallOther Income</v>
      </c>
      <c r="K53" s="34" t="str">
        <f t="shared" si="2"/>
        <v>132Staff Benefits (Superannuation, FBT, ACC) - Lexus</v>
      </c>
      <c r="L53" s="28">
        <f>+SUMIF('TB 4-24'!M:M,$AL53,'TB 4-24'!G:G)</f>
        <v>0</v>
      </c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>
        <f>+SUMIF('Input Sheet'!$S:$S,$AL53,'Input Sheet'!C:C)</f>
        <v>0</v>
      </c>
      <c r="Z53" s="28">
        <f>+SUMIF('Input Sheet'!$S:$S,$AL53,'Input Sheet'!D:D)</f>
        <v>0</v>
      </c>
      <c r="AA53" s="28">
        <f>+SUMIF('Input Sheet'!$S:$S,$AL53,'Input Sheet'!E:E)</f>
        <v>0</v>
      </c>
      <c r="AB53" s="28">
        <f>+SUMIF('Input Sheet'!$S:$S,$AL53,'Input Sheet'!F:F)</f>
        <v>0</v>
      </c>
      <c r="AC53" s="28">
        <f>+SUMIF('Input Sheet'!$S:$S,$AL53,'Input Sheet'!G:G)</f>
        <v>0</v>
      </c>
      <c r="AD53" s="28">
        <f>+SUMIF('Input Sheet'!$S:$S,$AL53,'Input Sheet'!H:H)</f>
        <v>0</v>
      </c>
      <c r="AE53" s="28">
        <f>+SUMIF('Input Sheet'!$S:$S,$AL53,'Input Sheet'!I:I)</f>
        <v>0</v>
      </c>
      <c r="AF53" s="28">
        <f>+SUMIF('Input Sheet'!$S:$S,$AL53,'Input Sheet'!J:J)</f>
        <v>0</v>
      </c>
      <c r="AG53" s="28">
        <f>+SUMIF('Input Sheet'!$S:$S,$AL53,'Input Sheet'!K:K)</f>
        <v>0</v>
      </c>
      <c r="AH53" s="28">
        <f>+SUMIF('Input Sheet'!$S:$S,$AL53,'Input Sheet'!L:L)</f>
        <v>0</v>
      </c>
      <c r="AI53" s="28">
        <f>+SUMIF('Input Sheet'!$S:$S,$AL53,'Input Sheet'!M:M)</f>
        <v>0</v>
      </c>
      <c r="AJ53" s="28">
        <f>+SUMIF('Input Sheet'!$S:$S,$AL53,'Input Sheet'!N:N)</f>
        <v>0</v>
      </c>
      <c r="AK53" s="28"/>
      <c r="AL53" s="27" t="str">
        <f t="shared" si="3"/>
        <v>132-7340</v>
      </c>
      <c r="AM53" s="34" t="str">
        <f t="shared" si="4"/>
        <v>Overall</v>
      </c>
      <c r="AN53" s="34" t="str">
        <f t="shared" si="5"/>
        <v>OverallOther Income</v>
      </c>
      <c r="AO53" s="35"/>
      <c r="AP53" s="35"/>
      <c r="AQ53" s="35"/>
    </row>
    <row r="54" spans="1:43" x14ac:dyDescent="0.25">
      <c r="A54" s="27" t="s">
        <v>103</v>
      </c>
      <c r="B54" s="27" t="s">
        <v>104</v>
      </c>
      <c r="C54" s="27" t="s">
        <v>104</v>
      </c>
      <c r="D54" s="27" t="s">
        <v>141</v>
      </c>
      <c r="E54" s="27" t="s">
        <v>116</v>
      </c>
      <c r="F54" s="27" t="s">
        <v>125</v>
      </c>
      <c r="G54" s="27" t="s">
        <v>126</v>
      </c>
      <c r="H54" s="34" t="s">
        <v>109</v>
      </c>
      <c r="I54" s="34" t="s">
        <v>110</v>
      </c>
      <c r="J54" s="34" t="str">
        <f t="shared" si="1"/>
        <v>OverallOther Income</v>
      </c>
      <c r="K54" s="34" t="str">
        <f t="shared" si="2"/>
        <v>142Staff Benefits (Superannuation, FBT, ACC) - Lexus</v>
      </c>
      <c r="L54" s="28">
        <f>+SUMIF('TB 4-24'!M:M,$AL54,'TB 4-24'!G:G)</f>
        <v>0</v>
      </c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>
        <f>+SUMIF('Input Sheet'!$S:$S,$AL54,'Input Sheet'!C:C)</f>
        <v>0</v>
      </c>
      <c r="Z54" s="28">
        <f>+SUMIF('Input Sheet'!$S:$S,$AL54,'Input Sheet'!D:D)</f>
        <v>0</v>
      </c>
      <c r="AA54" s="28">
        <f>+SUMIF('Input Sheet'!$S:$S,$AL54,'Input Sheet'!E:E)</f>
        <v>0</v>
      </c>
      <c r="AB54" s="28">
        <f>+SUMIF('Input Sheet'!$S:$S,$AL54,'Input Sheet'!F:F)</f>
        <v>0</v>
      </c>
      <c r="AC54" s="28">
        <f>+SUMIF('Input Sheet'!$S:$S,$AL54,'Input Sheet'!G:G)</f>
        <v>0</v>
      </c>
      <c r="AD54" s="28">
        <f>+SUMIF('Input Sheet'!$S:$S,$AL54,'Input Sheet'!H:H)</f>
        <v>0</v>
      </c>
      <c r="AE54" s="28">
        <f>+SUMIF('Input Sheet'!$S:$S,$AL54,'Input Sheet'!I:I)</f>
        <v>0</v>
      </c>
      <c r="AF54" s="28">
        <f>+SUMIF('Input Sheet'!$S:$S,$AL54,'Input Sheet'!J:J)</f>
        <v>0</v>
      </c>
      <c r="AG54" s="28">
        <f>+SUMIF('Input Sheet'!$S:$S,$AL54,'Input Sheet'!K:K)</f>
        <v>0</v>
      </c>
      <c r="AH54" s="28">
        <f>+SUMIF('Input Sheet'!$S:$S,$AL54,'Input Sheet'!L:L)</f>
        <v>0</v>
      </c>
      <c r="AI54" s="28">
        <f>+SUMIF('Input Sheet'!$S:$S,$AL54,'Input Sheet'!M:M)</f>
        <v>0</v>
      </c>
      <c r="AJ54" s="28">
        <f>+SUMIF('Input Sheet'!$S:$S,$AL54,'Input Sheet'!N:N)</f>
        <v>0</v>
      </c>
      <c r="AK54" s="28"/>
      <c r="AL54" s="27" t="str">
        <f t="shared" si="3"/>
        <v>142-7340</v>
      </c>
      <c r="AM54" s="34" t="str">
        <f t="shared" si="4"/>
        <v>Overall</v>
      </c>
      <c r="AN54" s="34" t="str">
        <f t="shared" si="5"/>
        <v>OverallOther Income</v>
      </c>
      <c r="AO54" s="35"/>
      <c r="AP54" s="35"/>
      <c r="AQ54" s="35"/>
    </row>
    <row r="55" spans="1:43" x14ac:dyDescent="0.25">
      <c r="A55" s="27" t="s">
        <v>103</v>
      </c>
      <c r="B55" s="27" t="s">
        <v>104</v>
      </c>
      <c r="C55" s="27" t="s">
        <v>104</v>
      </c>
      <c r="D55" s="27" t="s">
        <v>141</v>
      </c>
      <c r="E55" s="27" t="s">
        <v>117</v>
      </c>
      <c r="F55" s="27" t="s">
        <v>125</v>
      </c>
      <c r="G55" s="27" t="s">
        <v>126</v>
      </c>
      <c r="H55" s="34" t="s">
        <v>109</v>
      </c>
      <c r="I55" s="34" t="s">
        <v>110</v>
      </c>
      <c r="J55" s="34" t="str">
        <f t="shared" si="1"/>
        <v>OverallOther Income</v>
      </c>
      <c r="K55" s="34" t="str">
        <f t="shared" si="2"/>
        <v>162Staff Benefits (Superannuation, FBT, ACC) - Lexus</v>
      </c>
      <c r="L55" s="28">
        <f>+SUMIF('TB 4-24'!M:M,$AL55,'TB 4-24'!G:G)</f>
        <v>0</v>
      </c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>
        <f>+SUMIF('Input Sheet'!$S:$S,$AL55,'Input Sheet'!C:C)</f>
        <v>0</v>
      </c>
      <c r="Z55" s="28">
        <f>+SUMIF('Input Sheet'!$S:$S,$AL55,'Input Sheet'!D:D)</f>
        <v>0</v>
      </c>
      <c r="AA55" s="28">
        <f>+SUMIF('Input Sheet'!$S:$S,$AL55,'Input Sheet'!E:E)</f>
        <v>0</v>
      </c>
      <c r="AB55" s="28">
        <f>+SUMIF('Input Sheet'!$S:$S,$AL55,'Input Sheet'!F:F)</f>
        <v>0</v>
      </c>
      <c r="AC55" s="28">
        <f>+SUMIF('Input Sheet'!$S:$S,$AL55,'Input Sheet'!G:G)</f>
        <v>0</v>
      </c>
      <c r="AD55" s="28">
        <f>+SUMIF('Input Sheet'!$S:$S,$AL55,'Input Sheet'!H:H)</f>
        <v>0</v>
      </c>
      <c r="AE55" s="28">
        <f>+SUMIF('Input Sheet'!$S:$S,$AL55,'Input Sheet'!I:I)</f>
        <v>0</v>
      </c>
      <c r="AF55" s="28">
        <f>+SUMIF('Input Sheet'!$S:$S,$AL55,'Input Sheet'!J:J)</f>
        <v>0</v>
      </c>
      <c r="AG55" s="28">
        <f>+SUMIF('Input Sheet'!$S:$S,$AL55,'Input Sheet'!K:K)</f>
        <v>0</v>
      </c>
      <c r="AH55" s="28">
        <f>+SUMIF('Input Sheet'!$S:$S,$AL55,'Input Sheet'!L:L)</f>
        <v>0</v>
      </c>
      <c r="AI55" s="28">
        <f>+SUMIF('Input Sheet'!$S:$S,$AL55,'Input Sheet'!M:M)</f>
        <v>0</v>
      </c>
      <c r="AJ55" s="28">
        <f>+SUMIF('Input Sheet'!$S:$S,$AL55,'Input Sheet'!N:N)</f>
        <v>0</v>
      </c>
      <c r="AK55" s="28"/>
      <c r="AL55" s="27" t="str">
        <f t="shared" si="3"/>
        <v>162-7340</v>
      </c>
      <c r="AM55" s="34" t="str">
        <f t="shared" si="4"/>
        <v>Overall</v>
      </c>
      <c r="AN55" s="34" t="str">
        <f t="shared" si="5"/>
        <v>OverallOther Income</v>
      </c>
      <c r="AO55" s="35"/>
      <c r="AP55" s="35"/>
      <c r="AQ55" s="35"/>
    </row>
    <row r="56" spans="1:43" x14ac:dyDescent="0.25">
      <c r="A56" s="27" t="s">
        <v>103</v>
      </c>
      <c r="B56" s="27" t="s">
        <v>104</v>
      </c>
      <c r="C56" s="27" t="s">
        <v>104</v>
      </c>
      <c r="D56" s="27" t="s">
        <v>142</v>
      </c>
      <c r="E56" s="27" t="s">
        <v>106</v>
      </c>
      <c r="F56" s="27" t="s">
        <v>125</v>
      </c>
      <c r="G56" s="27" t="s">
        <v>126</v>
      </c>
      <c r="H56" s="34" t="s">
        <v>109</v>
      </c>
      <c r="I56" s="34" t="s">
        <v>110</v>
      </c>
      <c r="J56" s="34" t="str">
        <f t="shared" si="1"/>
        <v>OverallOther Income</v>
      </c>
      <c r="K56" s="34" t="str">
        <f t="shared" si="2"/>
        <v>112Staff Benefits (Superannuation, FBT, ACC) - Lexus</v>
      </c>
      <c r="L56" s="28">
        <f>+SUMIF('TB 4-24'!M:M,$AL56,'TB 4-24'!G:G)</f>
        <v>0</v>
      </c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>
        <f>+SUMIF('Input Sheet'!$S:$S,$AL56,'Input Sheet'!C:C)</f>
        <v>0</v>
      </c>
      <c r="Z56" s="28">
        <f>+SUMIF('Input Sheet'!$S:$S,$AL56,'Input Sheet'!D:D)</f>
        <v>0</v>
      </c>
      <c r="AA56" s="28">
        <f>+SUMIF('Input Sheet'!$S:$S,$AL56,'Input Sheet'!E:E)</f>
        <v>0</v>
      </c>
      <c r="AB56" s="28">
        <f>+SUMIF('Input Sheet'!$S:$S,$AL56,'Input Sheet'!F:F)</f>
        <v>0</v>
      </c>
      <c r="AC56" s="28">
        <f>+SUMIF('Input Sheet'!$S:$S,$AL56,'Input Sheet'!G:G)</f>
        <v>0</v>
      </c>
      <c r="AD56" s="28">
        <f>+SUMIF('Input Sheet'!$S:$S,$AL56,'Input Sheet'!H:H)</f>
        <v>0</v>
      </c>
      <c r="AE56" s="28">
        <f>+SUMIF('Input Sheet'!$S:$S,$AL56,'Input Sheet'!I:I)</f>
        <v>0</v>
      </c>
      <c r="AF56" s="28">
        <f>+SUMIF('Input Sheet'!$S:$S,$AL56,'Input Sheet'!J:J)</f>
        <v>0</v>
      </c>
      <c r="AG56" s="28">
        <f>+SUMIF('Input Sheet'!$S:$S,$AL56,'Input Sheet'!K:K)</f>
        <v>0</v>
      </c>
      <c r="AH56" s="28">
        <f>+SUMIF('Input Sheet'!$S:$S,$AL56,'Input Sheet'!L:L)</f>
        <v>0</v>
      </c>
      <c r="AI56" s="28">
        <f>+SUMIF('Input Sheet'!$S:$S,$AL56,'Input Sheet'!M:M)</f>
        <v>0</v>
      </c>
      <c r="AJ56" s="28">
        <f>+SUMIF('Input Sheet'!$S:$S,$AL56,'Input Sheet'!N:N)</f>
        <v>0</v>
      </c>
      <c r="AK56" s="28"/>
      <c r="AL56" s="27" t="str">
        <f t="shared" si="3"/>
        <v>112-7975</v>
      </c>
      <c r="AM56" s="34" t="str">
        <f t="shared" si="4"/>
        <v>Overall</v>
      </c>
      <c r="AN56" s="34" t="str">
        <f t="shared" si="5"/>
        <v>OverallOther Income</v>
      </c>
      <c r="AO56" s="35"/>
      <c r="AP56" s="35"/>
      <c r="AQ56" s="35"/>
    </row>
    <row r="57" spans="1:43" x14ac:dyDescent="0.25">
      <c r="A57" s="27" t="s">
        <v>103</v>
      </c>
      <c r="B57" s="27" t="s">
        <v>104</v>
      </c>
      <c r="C57" s="27" t="s">
        <v>104</v>
      </c>
      <c r="D57" s="27" t="s">
        <v>142</v>
      </c>
      <c r="E57" s="27" t="s">
        <v>114</v>
      </c>
      <c r="F57" s="27" t="s">
        <v>125</v>
      </c>
      <c r="G57" s="27" t="s">
        <v>126</v>
      </c>
      <c r="H57" s="34" t="s">
        <v>109</v>
      </c>
      <c r="I57" s="34" t="s">
        <v>110</v>
      </c>
      <c r="J57" s="34" t="str">
        <f t="shared" si="1"/>
        <v>OverallOther Income</v>
      </c>
      <c r="K57" s="34" t="str">
        <f t="shared" si="2"/>
        <v>122Staff Benefits (Superannuation, FBT, ACC) - Lexus</v>
      </c>
      <c r="L57" s="28">
        <f>+SUMIF('TB 4-24'!M:M,$AL57,'TB 4-24'!G:G)</f>
        <v>0</v>
      </c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>
        <f>+SUMIF('Input Sheet'!$S:$S,$AL57,'Input Sheet'!C:C)</f>
        <v>0</v>
      </c>
      <c r="Z57" s="28">
        <f>+SUMIF('Input Sheet'!$S:$S,$AL57,'Input Sheet'!D:D)</f>
        <v>0</v>
      </c>
      <c r="AA57" s="28">
        <f>+SUMIF('Input Sheet'!$S:$S,$AL57,'Input Sheet'!E:E)</f>
        <v>0</v>
      </c>
      <c r="AB57" s="28">
        <f>+SUMIF('Input Sheet'!$S:$S,$AL57,'Input Sheet'!F:F)</f>
        <v>0</v>
      </c>
      <c r="AC57" s="28">
        <f>+SUMIF('Input Sheet'!$S:$S,$AL57,'Input Sheet'!G:G)</f>
        <v>0</v>
      </c>
      <c r="AD57" s="28">
        <f>+SUMIF('Input Sheet'!$S:$S,$AL57,'Input Sheet'!H:H)</f>
        <v>0</v>
      </c>
      <c r="AE57" s="28">
        <f>+SUMIF('Input Sheet'!$S:$S,$AL57,'Input Sheet'!I:I)</f>
        <v>0</v>
      </c>
      <c r="AF57" s="28">
        <f>+SUMIF('Input Sheet'!$S:$S,$AL57,'Input Sheet'!J:J)</f>
        <v>0</v>
      </c>
      <c r="AG57" s="28">
        <f>+SUMIF('Input Sheet'!$S:$S,$AL57,'Input Sheet'!K:K)</f>
        <v>0</v>
      </c>
      <c r="AH57" s="28">
        <f>+SUMIF('Input Sheet'!$S:$S,$AL57,'Input Sheet'!L:L)</f>
        <v>0</v>
      </c>
      <c r="AI57" s="28">
        <f>+SUMIF('Input Sheet'!$S:$S,$AL57,'Input Sheet'!M:M)</f>
        <v>0</v>
      </c>
      <c r="AJ57" s="28">
        <f>+SUMIF('Input Sheet'!$S:$S,$AL57,'Input Sheet'!N:N)</f>
        <v>0</v>
      </c>
      <c r="AK57" s="28"/>
      <c r="AL57" s="27" t="str">
        <f t="shared" si="3"/>
        <v>122-7975</v>
      </c>
      <c r="AM57" s="34" t="str">
        <f t="shared" si="4"/>
        <v>Overall</v>
      </c>
      <c r="AN57" s="34" t="str">
        <f t="shared" si="5"/>
        <v>OverallOther Income</v>
      </c>
      <c r="AO57" s="35"/>
      <c r="AP57" s="35"/>
      <c r="AQ57" s="35"/>
    </row>
    <row r="58" spans="1:43" x14ac:dyDescent="0.25">
      <c r="A58" s="27" t="s">
        <v>103</v>
      </c>
      <c r="B58" s="27" t="s">
        <v>104</v>
      </c>
      <c r="C58" s="27" t="s">
        <v>104</v>
      </c>
      <c r="D58" s="27" t="s">
        <v>142</v>
      </c>
      <c r="E58" s="27" t="s">
        <v>116</v>
      </c>
      <c r="F58" s="27" t="s">
        <v>125</v>
      </c>
      <c r="G58" s="27" t="s">
        <v>126</v>
      </c>
      <c r="H58" s="34" t="s">
        <v>109</v>
      </c>
      <c r="I58" s="34" t="s">
        <v>110</v>
      </c>
      <c r="J58" s="34" t="str">
        <f t="shared" si="1"/>
        <v>OverallOther Income</v>
      </c>
      <c r="K58" s="34" t="str">
        <f t="shared" si="2"/>
        <v>142Staff Benefits (Superannuation, FBT, ACC) - Lexus</v>
      </c>
      <c r="L58" s="28">
        <f>+SUMIF('TB 4-24'!M:M,$AL58,'TB 4-24'!G:G)</f>
        <v>0</v>
      </c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>
        <f>+SUMIF('Input Sheet'!$S:$S,$AL58,'Input Sheet'!C:C)</f>
        <v>0</v>
      </c>
      <c r="Z58" s="28">
        <f>+SUMIF('Input Sheet'!$S:$S,$AL58,'Input Sheet'!D:D)</f>
        <v>0</v>
      </c>
      <c r="AA58" s="28">
        <f>+SUMIF('Input Sheet'!$S:$S,$AL58,'Input Sheet'!E:E)</f>
        <v>0</v>
      </c>
      <c r="AB58" s="28">
        <f>+SUMIF('Input Sheet'!$S:$S,$AL58,'Input Sheet'!F:F)</f>
        <v>0</v>
      </c>
      <c r="AC58" s="28">
        <f>+SUMIF('Input Sheet'!$S:$S,$AL58,'Input Sheet'!G:G)</f>
        <v>0</v>
      </c>
      <c r="AD58" s="28">
        <f>+SUMIF('Input Sheet'!$S:$S,$AL58,'Input Sheet'!H:H)</f>
        <v>0</v>
      </c>
      <c r="AE58" s="28">
        <f>+SUMIF('Input Sheet'!$S:$S,$AL58,'Input Sheet'!I:I)</f>
        <v>0</v>
      </c>
      <c r="AF58" s="28">
        <f>+SUMIF('Input Sheet'!$S:$S,$AL58,'Input Sheet'!J:J)</f>
        <v>0</v>
      </c>
      <c r="AG58" s="28">
        <f>+SUMIF('Input Sheet'!$S:$S,$AL58,'Input Sheet'!K:K)</f>
        <v>0</v>
      </c>
      <c r="AH58" s="28">
        <f>+SUMIF('Input Sheet'!$S:$S,$AL58,'Input Sheet'!L:L)</f>
        <v>0</v>
      </c>
      <c r="AI58" s="28">
        <f>+SUMIF('Input Sheet'!$S:$S,$AL58,'Input Sheet'!M:M)</f>
        <v>0</v>
      </c>
      <c r="AJ58" s="28">
        <f>+SUMIF('Input Sheet'!$S:$S,$AL58,'Input Sheet'!N:N)</f>
        <v>0</v>
      </c>
      <c r="AK58" s="28"/>
      <c r="AL58" s="27" t="str">
        <f t="shared" si="3"/>
        <v>142-7975</v>
      </c>
      <c r="AM58" s="34" t="str">
        <f t="shared" si="4"/>
        <v>Overall</v>
      </c>
      <c r="AN58" s="34" t="str">
        <f t="shared" si="5"/>
        <v>OverallOther Income</v>
      </c>
      <c r="AO58" s="35"/>
      <c r="AP58" s="35"/>
      <c r="AQ58" s="35"/>
    </row>
    <row r="59" spans="1:43" x14ac:dyDescent="0.25">
      <c r="A59" s="27" t="s">
        <v>103</v>
      </c>
      <c r="B59" s="27" t="s">
        <v>104</v>
      </c>
      <c r="C59" s="27" t="s">
        <v>104</v>
      </c>
      <c r="D59" s="27" t="s">
        <v>142</v>
      </c>
      <c r="E59" s="27" t="s">
        <v>117</v>
      </c>
      <c r="F59" s="27" t="s">
        <v>125</v>
      </c>
      <c r="G59" s="27" t="s">
        <v>126</v>
      </c>
      <c r="H59" s="34" t="s">
        <v>109</v>
      </c>
      <c r="I59" s="34" t="s">
        <v>110</v>
      </c>
      <c r="J59" s="34" t="str">
        <f t="shared" si="1"/>
        <v>OverallOther Income</v>
      </c>
      <c r="K59" s="34" t="str">
        <f t="shared" si="2"/>
        <v>162Staff Benefits (Superannuation, FBT, ACC) - Lexus</v>
      </c>
      <c r="L59" s="28">
        <f>+SUMIF('TB 4-24'!M:M,$AL59,'TB 4-24'!G:G)</f>
        <v>0</v>
      </c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>
        <f>+SUMIF('Input Sheet'!$S:$S,$AL59,'Input Sheet'!C:C)</f>
        <v>0</v>
      </c>
      <c r="Z59" s="28">
        <f>+SUMIF('Input Sheet'!$S:$S,$AL59,'Input Sheet'!D:D)</f>
        <v>0</v>
      </c>
      <c r="AA59" s="28">
        <f>+SUMIF('Input Sheet'!$S:$S,$AL59,'Input Sheet'!E:E)</f>
        <v>0</v>
      </c>
      <c r="AB59" s="28">
        <f>+SUMIF('Input Sheet'!$S:$S,$AL59,'Input Sheet'!F:F)</f>
        <v>0</v>
      </c>
      <c r="AC59" s="28">
        <f>+SUMIF('Input Sheet'!$S:$S,$AL59,'Input Sheet'!G:G)</f>
        <v>0</v>
      </c>
      <c r="AD59" s="28">
        <f>+SUMIF('Input Sheet'!$S:$S,$AL59,'Input Sheet'!H:H)</f>
        <v>0</v>
      </c>
      <c r="AE59" s="28">
        <f>+SUMIF('Input Sheet'!$S:$S,$AL59,'Input Sheet'!I:I)</f>
        <v>0</v>
      </c>
      <c r="AF59" s="28">
        <f>+SUMIF('Input Sheet'!$S:$S,$AL59,'Input Sheet'!J:J)</f>
        <v>0</v>
      </c>
      <c r="AG59" s="28">
        <f>+SUMIF('Input Sheet'!$S:$S,$AL59,'Input Sheet'!K:K)</f>
        <v>0</v>
      </c>
      <c r="AH59" s="28">
        <f>+SUMIF('Input Sheet'!$S:$S,$AL59,'Input Sheet'!L:L)</f>
        <v>0</v>
      </c>
      <c r="AI59" s="28">
        <f>+SUMIF('Input Sheet'!$S:$S,$AL59,'Input Sheet'!M:M)</f>
        <v>0</v>
      </c>
      <c r="AJ59" s="28">
        <f>+SUMIF('Input Sheet'!$S:$S,$AL59,'Input Sheet'!N:N)</f>
        <v>0</v>
      </c>
      <c r="AK59" s="28"/>
      <c r="AL59" s="27" t="str">
        <f t="shared" si="3"/>
        <v>162-7975</v>
      </c>
      <c r="AM59" s="34" t="str">
        <f t="shared" si="4"/>
        <v>Overall</v>
      </c>
      <c r="AN59" s="34" t="str">
        <f t="shared" si="5"/>
        <v>OverallOther Income</v>
      </c>
      <c r="AO59" s="35"/>
      <c r="AP59" s="35"/>
      <c r="AQ59" s="35"/>
    </row>
    <row r="60" spans="1:43" x14ac:dyDescent="0.25">
      <c r="A60" s="27" t="s">
        <v>103</v>
      </c>
      <c r="B60" s="27" t="s">
        <v>104</v>
      </c>
      <c r="C60" s="27" t="s">
        <v>104</v>
      </c>
      <c r="D60" s="27" t="s">
        <v>143</v>
      </c>
      <c r="E60" s="27" t="s">
        <v>106</v>
      </c>
      <c r="F60" s="27" t="s">
        <v>144</v>
      </c>
      <c r="G60" s="27" t="s">
        <v>145</v>
      </c>
      <c r="H60" s="34" t="s">
        <v>109</v>
      </c>
      <c r="I60" s="34" t="s">
        <v>110</v>
      </c>
      <c r="J60" s="34" t="str">
        <f t="shared" si="1"/>
        <v>OverallOther Income</v>
      </c>
      <c r="K60" s="34" t="str">
        <f t="shared" si="2"/>
        <v>112Data Processing - Lexus</v>
      </c>
      <c r="L60" s="28">
        <f>+SUMIF('TB 4-24'!M:M,$AL60,'TB 4-24'!G:G)</f>
        <v>0</v>
      </c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>
        <f>+SUMIF('Input Sheet'!$S:$S,$AL60,'Input Sheet'!C:C)</f>
        <v>6228</v>
      </c>
      <c r="Z60" s="28">
        <f>+SUMIF('Input Sheet'!$S:$S,$AL60,'Input Sheet'!D:D)</f>
        <v>6228</v>
      </c>
      <c r="AA60" s="28">
        <f>+SUMIF('Input Sheet'!$S:$S,$AL60,'Input Sheet'!E:E)</f>
        <v>6228</v>
      </c>
      <c r="AB60" s="28">
        <f>+SUMIF('Input Sheet'!$S:$S,$AL60,'Input Sheet'!F:F)</f>
        <v>6228</v>
      </c>
      <c r="AC60" s="28">
        <f>+SUMIF('Input Sheet'!$S:$S,$AL60,'Input Sheet'!G:G)</f>
        <v>6228</v>
      </c>
      <c r="AD60" s="28">
        <f>+SUMIF('Input Sheet'!$S:$S,$AL60,'Input Sheet'!H:H)</f>
        <v>6228</v>
      </c>
      <c r="AE60" s="28">
        <f>+SUMIF('Input Sheet'!$S:$S,$AL60,'Input Sheet'!I:I)</f>
        <v>6228</v>
      </c>
      <c r="AF60" s="28">
        <f>+SUMIF('Input Sheet'!$S:$S,$AL60,'Input Sheet'!J:J)</f>
        <v>6228</v>
      </c>
      <c r="AG60" s="28">
        <f>+SUMIF('Input Sheet'!$S:$S,$AL60,'Input Sheet'!K:K)</f>
        <v>6228</v>
      </c>
      <c r="AH60" s="28">
        <f>+SUMIF('Input Sheet'!$S:$S,$AL60,'Input Sheet'!L:L)</f>
        <v>6228</v>
      </c>
      <c r="AI60" s="28">
        <f>+SUMIF('Input Sheet'!$S:$S,$AL60,'Input Sheet'!M:M)</f>
        <v>6228</v>
      </c>
      <c r="AJ60" s="28">
        <f>+SUMIF('Input Sheet'!$S:$S,$AL60,'Input Sheet'!N:N)</f>
        <v>6228</v>
      </c>
      <c r="AK60" s="28"/>
      <c r="AL60" s="27" t="str">
        <f t="shared" si="3"/>
        <v>112-7430</v>
      </c>
      <c r="AM60" s="34" t="str">
        <f t="shared" si="4"/>
        <v>Overall</v>
      </c>
      <c r="AN60" s="34" t="str">
        <f t="shared" si="5"/>
        <v>OverallOther Income</v>
      </c>
      <c r="AO60" s="35"/>
      <c r="AP60" s="35"/>
      <c r="AQ60" s="35"/>
    </row>
    <row r="61" spans="1:43" x14ac:dyDescent="0.25">
      <c r="A61" s="27" t="s">
        <v>103</v>
      </c>
      <c r="B61" s="27" t="s">
        <v>104</v>
      </c>
      <c r="C61" s="27" t="s">
        <v>104</v>
      </c>
      <c r="D61" s="27" t="s">
        <v>143</v>
      </c>
      <c r="E61" s="27" t="s">
        <v>117</v>
      </c>
      <c r="F61" s="27" t="s">
        <v>144</v>
      </c>
      <c r="G61" s="27" t="s">
        <v>145</v>
      </c>
      <c r="H61" s="34" t="s">
        <v>109</v>
      </c>
      <c r="I61" s="34" t="s">
        <v>110</v>
      </c>
      <c r="J61" s="34" t="str">
        <f t="shared" si="1"/>
        <v>OverallOther Income</v>
      </c>
      <c r="K61" s="34" t="str">
        <f t="shared" si="2"/>
        <v>162Data Processing - Lexus</v>
      </c>
      <c r="L61" s="28">
        <f>+SUMIF('TB 4-24'!M:M,$AL61,'TB 4-24'!G:G)</f>
        <v>0</v>
      </c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>
        <f>+SUMIF('Input Sheet'!$S:$S,$AL61,'Input Sheet'!C:C)</f>
        <v>0</v>
      </c>
      <c r="Z61" s="28">
        <f>+SUMIF('Input Sheet'!$S:$S,$AL61,'Input Sheet'!D:D)</f>
        <v>0</v>
      </c>
      <c r="AA61" s="28">
        <f>+SUMIF('Input Sheet'!$S:$S,$AL61,'Input Sheet'!E:E)</f>
        <v>0</v>
      </c>
      <c r="AB61" s="28">
        <f>+SUMIF('Input Sheet'!$S:$S,$AL61,'Input Sheet'!F:F)</f>
        <v>0</v>
      </c>
      <c r="AC61" s="28">
        <f>+SUMIF('Input Sheet'!$S:$S,$AL61,'Input Sheet'!G:G)</f>
        <v>0</v>
      </c>
      <c r="AD61" s="28">
        <f>+SUMIF('Input Sheet'!$S:$S,$AL61,'Input Sheet'!H:H)</f>
        <v>0</v>
      </c>
      <c r="AE61" s="28">
        <f>+SUMIF('Input Sheet'!$S:$S,$AL61,'Input Sheet'!I:I)</f>
        <v>0</v>
      </c>
      <c r="AF61" s="28">
        <f>+SUMIF('Input Sheet'!$S:$S,$AL61,'Input Sheet'!J:J)</f>
        <v>0</v>
      </c>
      <c r="AG61" s="28">
        <f>+SUMIF('Input Sheet'!$S:$S,$AL61,'Input Sheet'!K:K)</f>
        <v>0</v>
      </c>
      <c r="AH61" s="28">
        <f>+SUMIF('Input Sheet'!$S:$S,$AL61,'Input Sheet'!L:L)</f>
        <v>0</v>
      </c>
      <c r="AI61" s="28">
        <f>+SUMIF('Input Sheet'!$S:$S,$AL61,'Input Sheet'!M:M)</f>
        <v>0</v>
      </c>
      <c r="AJ61" s="28">
        <f>+SUMIF('Input Sheet'!$S:$S,$AL61,'Input Sheet'!N:N)</f>
        <v>0</v>
      </c>
      <c r="AK61" s="28"/>
      <c r="AL61" s="27" t="str">
        <f t="shared" si="3"/>
        <v>162-7430</v>
      </c>
      <c r="AM61" s="34" t="str">
        <f t="shared" si="4"/>
        <v>Overall</v>
      </c>
      <c r="AN61" s="34" t="str">
        <f t="shared" si="5"/>
        <v>OverallOther Income</v>
      </c>
      <c r="AO61" s="35"/>
      <c r="AP61" s="35"/>
      <c r="AQ61" s="35"/>
    </row>
    <row r="62" spans="1:43" x14ac:dyDescent="0.25">
      <c r="A62" s="27" t="s">
        <v>103</v>
      </c>
      <c r="B62" s="27" t="s">
        <v>104</v>
      </c>
      <c r="C62" s="27" t="s">
        <v>104</v>
      </c>
      <c r="D62" s="27" t="s">
        <v>143</v>
      </c>
      <c r="E62" s="27" t="s">
        <v>114</v>
      </c>
      <c r="F62" s="27" t="s">
        <v>144</v>
      </c>
      <c r="G62" s="27" t="s">
        <v>145</v>
      </c>
      <c r="H62" s="34" t="s">
        <v>109</v>
      </c>
      <c r="I62" s="34" t="s">
        <v>110</v>
      </c>
      <c r="J62" s="34" t="str">
        <f t="shared" si="1"/>
        <v>OverallOther Income</v>
      </c>
      <c r="K62" s="34" t="str">
        <f t="shared" si="2"/>
        <v>122Data Processing - Lexus</v>
      </c>
      <c r="L62" s="28">
        <f>+SUMIF('TB 4-24'!M:M,$AL62,'TB 4-24'!G:G)</f>
        <v>0</v>
      </c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>
        <f>+SUMIF('Input Sheet'!$S:$S,$AL62,'Input Sheet'!C:C)</f>
        <v>0</v>
      </c>
      <c r="Z62" s="28">
        <f>+SUMIF('Input Sheet'!$S:$S,$AL62,'Input Sheet'!D:D)</f>
        <v>0</v>
      </c>
      <c r="AA62" s="28">
        <f>+SUMIF('Input Sheet'!$S:$S,$AL62,'Input Sheet'!E:E)</f>
        <v>0</v>
      </c>
      <c r="AB62" s="28">
        <f>+SUMIF('Input Sheet'!$S:$S,$AL62,'Input Sheet'!F:F)</f>
        <v>0</v>
      </c>
      <c r="AC62" s="28">
        <f>+SUMIF('Input Sheet'!$S:$S,$AL62,'Input Sheet'!G:G)</f>
        <v>0</v>
      </c>
      <c r="AD62" s="28">
        <f>+SUMIF('Input Sheet'!$S:$S,$AL62,'Input Sheet'!H:H)</f>
        <v>0</v>
      </c>
      <c r="AE62" s="28">
        <f>+SUMIF('Input Sheet'!$S:$S,$AL62,'Input Sheet'!I:I)</f>
        <v>0</v>
      </c>
      <c r="AF62" s="28">
        <f>+SUMIF('Input Sheet'!$S:$S,$AL62,'Input Sheet'!J:J)</f>
        <v>0</v>
      </c>
      <c r="AG62" s="28">
        <f>+SUMIF('Input Sheet'!$S:$S,$AL62,'Input Sheet'!K:K)</f>
        <v>0</v>
      </c>
      <c r="AH62" s="28">
        <f>+SUMIF('Input Sheet'!$S:$S,$AL62,'Input Sheet'!L:L)</f>
        <v>0</v>
      </c>
      <c r="AI62" s="28">
        <f>+SUMIF('Input Sheet'!$S:$S,$AL62,'Input Sheet'!M:M)</f>
        <v>0</v>
      </c>
      <c r="AJ62" s="28">
        <f>+SUMIF('Input Sheet'!$S:$S,$AL62,'Input Sheet'!N:N)</f>
        <v>0</v>
      </c>
      <c r="AK62" s="28"/>
      <c r="AL62" s="27" t="str">
        <f t="shared" si="3"/>
        <v>122-7430</v>
      </c>
      <c r="AM62" s="34" t="str">
        <f t="shared" si="4"/>
        <v>Overall</v>
      </c>
      <c r="AN62" s="34" t="str">
        <f t="shared" si="5"/>
        <v>OverallOther Income</v>
      </c>
      <c r="AO62" s="35"/>
      <c r="AP62" s="35"/>
      <c r="AQ62" s="35"/>
    </row>
    <row r="63" spans="1:43" x14ac:dyDescent="0.25">
      <c r="A63" s="27" t="s">
        <v>103</v>
      </c>
      <c r="B63" s="27" t="s">
        <v>104</v>
      </c>
      <c r="C63" s="27" t="s">
        <v>104</v>
      </c>
      <c r="D63" s="27" t="s">
        <v>143</v>
      </c>
      <c r="E63" s="27" t="s">
        <v>115</v>
      </c>
      <c r="F63" s="27" t="s">
        <v>144</v>
      </c>
      <c r="G63" s="27" t="s">
        <v>145</v>
      </c>
      <c r="H63" s="34" t="s">
        <v>109</v>
      </c>
      <c r="I63" s="34" t="s">
        <v>110</v>
      </c>
      <c r="J63" s="34" t="str">
        <f t="shared" si="1"/>
        <v>OverallOther Income</v>
      </c>
      <c r="K63" s="34" t="str">
        <f t="shared" si="2"/>
        <v>132Data Processing - Lexus</v>
      </c>
      <c r="L63" s="28">
        <f>+SUMIF('TB 4-24'!M:M,$AL63,'TB 4-24'!G:G)</f>
        <v>0</v>
      </c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>
        <f>+SUMIF('Input Sheet'!$S:$S,$AL63,'Input Sheet'!C:C)</f>
        <v>0</v>
      </c>
      <c r="Z63" s="28">
        <f>+SUMIF('Input Sheet'!$S:$S,$AL63,'Input Sheet'!D:D)</f>
        <v>0</v>
      </c>
      <c r="AA63" s="28">
        <f>+SUMIF('Input Sheet'!$S:$S,$AL63,'Input Sheet'!E:E)</f>
        <v>0</v>
      </c>
      <c r="AB63" s="28">
        <f>+SUMIF('Input Sheet'!$S:$S,$AL63,'Input Sheet'!F:F)</f>
        <v>0</v>
      </c>
      <c r="AC63" s="28">
        <f>+SUMIF('Input Sheet'!$S:$S,$AL63,'Input Sheet'!G:G)</f>
        <v>0</v>
      </c>
      <c r="AD63" s="28">
        <f>+SUMIF('Input Sheet'!$S:$S,$AL63,'Input Sheet'!H:H)</f>
        <v>0</v>
      </c>
      <c r="AE63" s="28">
        <f>+SUMIF('Input Sheet'!$S:$S,$AL63,'Input Sheet'!I:I)</f>
        <v>0</v>
      </c>
      <c r="AF63" s="28">
        <f>+SUMIF('Input Sheet'!$S:$S,$AL63,'Input Sheet'!J:J)</f>
        <v>0</v>
      </c>
      <c r="AG63" s="28">
        <f>+SUMIF('Input Sheet'!$S:$S,$AL63,'Input Sheet'!K:K)</f>
        <v>0</v>
      </c>
      <c r="AH63" s="28">
        <f>+SUMIF('Input Sheet'!$S:$S,$AL63,'Input Sheet'!L:L)</f>
        <v>0</v>
      </c>
      <c r="AI63" s="28">
        <f>+SUMIF('Input Sheet'!$S:$S,$AL63,'Input Sheet'!M:M)</f>
        <v>0</v>
      </c>
      <c r="AJ63" s="28">
        <f>+SUMIF('Input Sheet'!$S:$S,$AL63,'Input Sheet'!N:N)</f>
        <v>0</v>
      </c>
      <c r="AK63" s="28"/>
      <c r="AL63" s="27" t="str">
        <f t="shared" si="3"/>
        <v>132-7430</v>
      </c>
      <c r="AM63" s="34" t="str">
        <f t="shared" si="4"/>
        <v>Overall</v>
      </c>
      <c r="AN63" s="34" t="str">
        <f t="shared" si="5"/>
        <v>OverallOther Income</v>
      </c>
      <c r="AO63" s="35"/>
      <c r="AP63" s="35"/>
      <c r="AQ63" s="35"/>
    </row>
    <row r="64" spans="1:43" x14ac:dyDescent="0.25">
      <c r="A64" s="27" t="s">
        <v>103</v>
      </c>
      <c r="B64" s="27" t="s">
        <v>104</v>
      </c>
      <c r="C64" s="27" t="s">
        <v>104</v>
      </c>
      <c r="D64" s="27" t="s">
        <v>143</v>
      </c>
      <c r="E64" s="27" t="s">
        <v>116</v>
      </c>
      <c r="F64" s="27" t="s">
        <v>144</v>
      </c>
      <c r="G64" s="27" t="s">
        <v>145</v>
      </c>
      <c r="H64" s="34" t="s">
        <v>109</v>
      </c>
      <c r="I64" s="34" t="s">
        <v>110</v>
      </c>
      <c r="J64" s="34" t="str">
        <f t="shared" si="1"/>
        <v>OverallOther Income</v>
      </c>
      <c r="K64" s="34" t="str">
        <f t="shared" si="2"/>
        <v>142Data Processing - Lexus</v>
      </c>
      <c r="L64" s="28">
        <f>+SUMIF('TB 4-24'!M:M,$AL64,'TB 4-24'!G:G)</f>
        <v>0</v>
      </c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>
        <f>+SUMIF('Input Sheet'!$S:$S,$AL64,'Input Sheet'!C:C)</f>
        <v>0</v>
      </c>
      <c r="Z64" s="28">
        <f>+SUMIF('Input Sheet'!$S:$S,$AL64,'Input Sheet'!D:D)</f>
        <v>0</v>
      </c>
      <c r="AA64" s="28">
        <f>+SUMIF('Input Sheet'!$S:$S,$AL64,'Input Sheet'!E:E)</f>
        <v>0</v>
      </c>
      <c r="AB64" s="28">
        <f>+SUMIF('Input Sheet'!$S:$S,$AL64,'Input Sheet'!F:F)</f>
        <v>0</v>
      </c>
      <c r="AC64" s="28">
        <f>+SUMIF('Input Sheet'!$S:$S,$AL64,'Input Sheet'!G:G)</f>
        <v>0</v>
      </c>
      <c r="AD64" s="28">
        <f>+SUMIF('Input Sheet'!$S:$S,$AL64,'Input Sheet'!H:H)</f>
        <v>0</v>
      </c>
      <c r="AE64" s="28">
        <f>+SUMIF('Input Sheet'!$S:$S,$AL64,'Input Sheet'!I:I)</f>
        <v>0</v>
      </c>
      <c r="AF64" s="28">
        <f>+SUMIF('Input Sheet'!$S:$S,$AL64,'Input Sheet'!J:J)</f>
        <v>0</v>
      </c>
      <c r="AG64" s="28">
        <f>+SUMIF('Input Sheet'!$S:$S,$AL64,'Input Sheet'!K:K)</f>
        <v>0</v>
      </c>
      <c r="AH64" s="28">
        <f>+SUMIF('Input Sheet'!$S:$S,$AL64,'Input Sheet'!L:L)</f>
        <v>0</v>
      </c>
      <c r="AI64" s="28">
        <f>+SUMIF('Input Sheet'!$S:$S,$AL64,'Input Sheet'!M:M)</f>
        <v>0</v>
      </c>
      <c r="AJ64" s="28">
        <f>+SUMIF('Input Sheet'!$S:$S,$AL64,'Input Sheet'!N:N)</f>
        <v>0</v>
      </c>
      <c r="AK64" s="28"/>
      <c r="AL64" s="27" t="str">
        <f t="shared" si="3"/>
        <v>142-7430</v>
      </c>
      <c r="AM64" s="34" t="str">
        <f t="shared" si="4"/>
        <v>Overall</v>
      </c>
      <c r="AN64" s="34" t="str">
        <f t="shared" si="5"/>
        <v>OverallOther Income</v>
      </c>
      <c r="AO64" s="35"/>
      <c r="AP64" s="35"/>
      <c r="AQ64" s="35"/>
    </row>
    <row r="65" spans="1:43" x14ac:dyDescent="0.25">
      <c r="A65" s="27" t="s">
        <v>103</v>
      </c>
      <c r="B65" s="27" t="s">
        <v>104</v>
      </c>
      <c r="C65" s="27" t="s">
        <v>104</v>
      </c>
      <c r="D65" s="27" t="s">
        <v>146</v>
      </c>
      <c r="E65" s="27" t="s">
        <v>106</v>
      </c>
      <c r="F65" s="27" t="s">
        <v>144</v>
      </c>
      <c r="G65" s="27" t="s">
        <v>145</v>
      </c>
      <c r="H65" s="34" t="s">
        <v>109</v>
      </c>
      <c r="I65" s="34" t="s">
        <v>110</v>
      </c>
      <c r="J65" s="34" t="str">
        <f t="shared" si="1"/>
        <v>OverallOther Income</v>
      </c>
      <c r="K65" s="34" t="str">
        <f t="shared" si="2"/>
        <v>112Data Processing - Lexus</v>
      </c>
      <c r="L65" s="28">
        <f>+SUMIF('TB 4-24'!M:M,$AL65,'TB 4-24'!G:G)</f>
        <v>0</v>
      </c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>
        <f>+SUMIF('Input Sheet'!$S:$S,$AL65,'Input Sheet'!C:C)</f>
        <v>0</v>
      </c>
      <c r="Z65" s="28">
        <f>+SUMIF('Input Sheet'!$S:$S,$AL65,'Input Sheet'!D:D)</f>
        <v>0</v>
      </c>
      <c r="AA65" s="28">
        <f>+SUMIF('Input Sheet'!$S:$S,$AL65,'Input Sheet'!E:E)</f>
        <v>0</v>
      </c>
      <c r="AB65" s="28">
        <f>+SUMIF('Input Sheet'!$S:$S,$AL65,'Input Sheet'!F:F)</f>
        <v>0</v>
      </c>
      <c r="AC65" s="28">
        <f>+SUMIF('Input Sheet'!$S:$S,$AL65,'Input Sheet'!G:G)</f>
        <v>0</v>
      </c>
      <c r="AD65" s="28">
        <f>+SUMIF('Input Sheet'!$S:$S,$AL65,'Input Sheet'!H:H)</f>
        <v>0</v>
      </c>
      <c r="AE65" s="28">
        <f>+SUMIF('Input Sheet'!$S:$S,$AL65,'Input Sheet'!I:I)</f>
        <v>0</v>
      </c>
      <c r="AF65" s="28">
        <f>+SUMIF('Input Sheet'!$S:$S,$AL65,'Input Sheet'!J:J)</f>
        <v>0</v>
      </c>
      <c r="AG65" s="28">
        <f>+SUMIF('Input Sheet'!$S:$S,$AL65,'Input Sheet'!K:K)</f>
        <v>0</v>
      </c>
      <c r="AH65" s="28">
        <f>+SUMIF('Input Sheet'!$S:$S,$AL65,'Input Sheet'!L:L)</f>
        <v>0</v>
      </c>
      <c r="AI65" s="28">
        <f>+SUMIF('Input Sheet'!$S:$S,$AL65,'Input Sheet'!M:M)</f>
        <v>0</v>
      </c>
      <c r="AJ65" s="28">
        <f>+SUMIF('Input Sheet'!$S:$S,$AL65,'Input Sheet'!N:N)</f>
        <v>0</v>
      </c>
      <c r="AK65" s="28"/>
      <c r="AL65" s="27" t="str">
        <f t="shared" si="3"/>
        <v>112-7450</v>
      </c>
      <c r="AM65" s="34" t="str">
        <f t="shared" si="4"/>
        <v>Overall</v>
      </c>
      <c r="AN65" s="34" t="str">
        <f t="shared" si="5"/>
        <v>OverallOther Income</v>
      </c>
      <c r="AO65" s="35"/>
      <c r="AP65" s="35"/>
      <c r="AQ65" s="35"/>
    </row>
    <row r="66" spans="1:43" x14ac:dyDescent="0.25">
      <c r="A66" s="27" t="s">
        <v>103</v>
      </c>
      <c r="B66" s="27" t="s">
        <v>104</v>
      </c>
      <c r="C66" s="27" t="s">
        <v>104</v>
      </c>
      <c r="D66" s="27" t="s">
        <v>146</v>
      </c>
      <c r="E66" s="27" t="s">
        <v>114</v>
      </c>
      <c r="F66" s="27" t="s">
        <v>144</v>
      </c>
      <c r="G66" s="27" t="s">
        <v>145</v>
      </c>
      <c r="H66" s="34" t="s">
        <v>109</v>
      </c>
      <c r="I66" s="34" t="s">
        <v>110</v>
      </c>
      <c r="J66" s="34" t="str">
        <f t="shared" si="1"/>
        <v>OverallOther Income</v>
      </c>
      <c r="K66" s="34" t="str">
        <f t="shared" si="2"/>
        <v>122Data Processing - Lexus</v>
      </c>
      <c r="L66" s="28">
        <f>+SUMIF('TB 4-24'!M:M,$AL66,'TB 4-24'!G:G)</f>
        <v>0</v>
      </c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>
        <f>+SUMIF('Input Sheet'!$S:$S,$AL66,'Input Sheet'!C:C)</f>
        <v>0</v>
      </c>
      <c r="Z66" s="28">
        <f>+SUMIF('Input Sheet'!$S:$S,$AL66,'Input Sheet'!D:D)</f>
        <v>0</v>
      </c>
      <c r="AA66" s="28">
        <f>+SUMIF('Input Sheet'!$S:$S,$AL66,'Input Sheet'!E:E)</f>
        <v>0</v>
      </c>
      <c r="AB66" s="28">
        <f>+SUMIF('Input Sheet'!$S:$S,$AL66,'Input Sheet'!F:F)</f>
        <v>0</v>
      </c>
      <c r="AC66" s="28">
        <f>+SUMIF('Input Sheet'!$S:$S,$AL66,'Input Sheet'!G:G)</f>
        <v>0</v>
      </c>
      <c r="AD66" s="28">
        <f>+SUMIF('Input Sheet'!$S:$S,$AL66,'Input Sheet'!H:H)</f>
        <v>0</v>
      </c>
      <c r="AE66" s="28">
        <f>+SUMIF('Input Sheet'!$S:$S,$AL66,'Input Sheet'!I:I)</f>
        <v>0</v>
      </c>
      <c r="AF66" s="28">
        <f>+SUMIF('Input Sheet'!$S:$S,$AL66,'Input Sheet'!J:J)</f>
        <v>0</v>
      </c>
      <c r="AG66" s="28">
        <f>+SUMIF('Input Sheet'!$S:$S,$AL66,'Input Sheet'!K:K)</f>
        <v>0</v>
      </c>
      <c r="AH66" s="28">
        <f>+SUMIF('Input Sheet'!$S:$S,$AL66,'Input Sheet'!L:L)</f>
        <v>0</v>
      </c>
      <c r="AI66" s="28">
        <f>+SUMIF('Input Sheet'!$S:$S,$AL66,'Input Sheet'!M:M)</f>
        <v>0</v>
      </c>
      <c r="AJ66" s="28">
        <f>+SUMIF('Input Sheet'!$S:$S,$AL66,'Input Sheet'!N:N)</f>
        <v>0</v>
      </c>
      <c r="AK66" s="28"/>
      <c r="AL66" s="27" t="str">
        <f t="shared" si="3"/>
        <v>122-7450</v>
      </c>
      <c r="AM66" s="34" t="str">
        <f t="shared" si="4"/>
        <v>Overall</v>
      </c>
      <c r="AN66" s="34" t="str">
        <f t="shared" si="5"/>
        <v>OverallOther Income</v>
      </c>
      <c r="AO66" s="35"/>
      <c r="AP66" s="35"/>
      <c r="AQ66" s="35"/>
    </row>
    <row r="67" spans="1:43" x14ac:dyDescent="0.25">
      <c r="A67" s="27" t="s">
        <v>103</v>
      </c>
      <c r="B67" s="27" t="s">
        <v>104</v>
      </c>
      <c r="C67" s="27" t="s">
        <v>104</v>
      </c>
      <c r="D67" s="27" t="s">
        <v>146</v>
      </c>
      <c r="E67" s="27" t="s">
        <v>115</v>
      </c>
      <c r="F67" s="27" t="s">
        <v>144</v>
      </c>
      <c r="G67" s="27" t="s">
        <v>145</v>
      </c>
      <c r="H67" s="34" t="s">
        <v>109</v>
      </c>
      <c r="I67" s="34" t="s">
        <v>110</v>
      </c>
      <c r="J67" s="34" t="str">
        <f t="shared" ref="J67:J130" si="6">+H67&amp;I67</f>
        <v>OverallOther Income</v>
      </c>
      <c r="K67" s="34" t="str">
        <f t="shared" ref="K67:K130" si="7">+E67&amp;G67</f>
        <v>132Data Processing - Lexus</v>
      </c>
      <c r="L67" s="28">
        <f>+SUMIF('TB 4-24'!M:M,$AL67,'TB 4-24'!G:G)</f>
        <v>0</v>
      </c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>
        <f>+SUMIF('Input Sheet'!$S:$S,$AL67,'Input Sheet'!C:C)</f>
        <v>0</v>
      </c>
      <c r="Z67" s="28">
        <f>+SUMIF('Input Sheet'!$S:$S,$AL67,'Input Sheet'!D:D)</f>
        <v>0</v>
      </c>
      <c r="AA67" s="28">
        <f>+SUMIF('Input Sheet'!$S:$S,$AL67,'Input Sheet'!E:E)</f>
        <v>0</v>
      </c>
      <c r="AB67" s="28">
        <f>+SUMIF('Input Sheet'!$S:$S,$AL67,'Input Sheet'!F:F)</f>
        <v>0</v>
      </c>
      <c r="AC67" s="28">
        <f>+SUMIF('Input Sheet'!$S:$S,$AL67,'Input Sheet'!G:G)</f>
        <v>0</v>
      </c>
      <c r="AD67" s="28">
        <f>+SUMIF('Input Sheet'!$S:$S,$AL67,'Input Sheet'!H:H)</f>
        <v>0</v>
      </c>
      <c r="AE67" s="28">
        <f>+SUMIF('Input Sheet'!$S:$S,$AL67,'Input Sheet'!I:I)</f>
        <v>0</v>
      </c>
      <c r="AF67" s="28">
        <f>+SUMIF('Input Sheet'!$S:$S,$AL67,'Input Sheet'!J:J)</f>
        <v>0</v>
      </c>
      <c r="AG67" s="28">
        <f>+SUMIF('Input Sheet'!$S:$S,$AL67,'Input Sheet'!K:K)</f>
        <v>0</v>
      </c>
      <c r="AH67" s="28">
        <f>+SUMIF('Input Sheet'!$S:$S,$AL67,'Input Sheet'!L:L)</f>
        <v>0</v>
      </c>
      <c r="AI67" s="28">
        <f>+SUMIF('Input Sheet'!$S:$S,$AL67,'Input Sheet'!M:M)</f>
        <v>0</v>
      </c>
      <c r="AJ67" s="28">
        <f>+SUMIF('Input Sheet'!$S:$S,$AL67,'Input Sheet'!N:N)</f>
        <v>0</v>
      </c>
      <c r="AK67" s="28"/>
      <c r="AL67" s="27" t="str">
        <f t="shared" ref="AL67:AL130" si="8">+E67&amp;"-"&amp;D67</f>
        <v>132-7450</v>
      </c>
      <c r="AM67" s="34" t="str">
        <f t="shared" si="4"/>
        <v>Overall</v>
      </c>
      <c r="AN67" s="34" t="str">
        <f t="shared" si="5"/>
        <v>OverallOther Income</v>
      </c>
      <c r="AO67" s="35"/>
      <c r="AP67" s="35"/>
      <c r="AQ67" s="35"/>
    </row>
    <row r="68" spans="1:43" x14ac:dyDescent="0.25">
      <c r="A68" s="27" t="s">
        <v>103</v>
      </c>
      <c r="B68" s="27" t="s">
        <v>104</v>
      </c>
      <c r="C68" s="27" t="s">
        <v>104</v>
      </c>
      <c r="D68" s="27" t="s">
        <v>146</v>
      </c>
      <c r="E68" s="27" t="s">
        <v>116</v>
      </c>
      <c r="F68" s="27" t="s">
        <v>144</v>
      </c>
      <c r="G68" s="27" t="s">
        <v>145</v>
      </c>
      <c r="H68" s="34" t="s">
        <v>109</v>
      </c>
      <c r="I68" s="34" t="s">
        <v>110</v>
      </c>
      <c r="J68" s="34" t="str">
        <f t="shared" si="6"/>
        <v>OverallOther Income</v>
      </c>
      <c r="K68" s="34" t="str">
        <f t="shared" si="7"/>
        <v>142Data Processing - Lexus</v>
      </c>
      <c r="L68" s="28">
        <f>+SUMIF('TB 4-24'!M:M,$AL68,'TB 4-24'!G:G)</f>
        <v>0</v>
      </c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>
        <f>+SUMIF('Input Sheet'!$S:$S,$AL68,'Input Sheet'!C:C)</f>
        <v>0</v>
      </c>
      <c r="Z68" s="28">
        <f>+SUMIF('Input Sheet'!$S:$S,$AL68,'Input Sheet'!D:D)</f>
        <v>0</v>
      </c>
      <c r="AA68" s="28">
        <f>+SUMIF('Input Sheet'!$S:$S,$AL68,'Input Sheet'!E:E)</f>
        <v>0</v>
      </c>
      <c r="AB68" s="28">
        <f>+SUMIF('Input Sheet'!$S:$S,$AL68,'Input Sheet'!F:F)</f>
        <v>0</v>
      </c>
      <c r="AC68" s="28">
        <f>+SUMIF('Input Sheet'!$S:$S,$AL68,'Input Sheet'!G:G)</f>
        <v>0</v>
      </c>
      <c r="AD68" s="28">
        <f>+SUMIF('Input Sheet'!$S:$S,$AL68,'Input Sheet'!H:H)</f>
        <v>0</v>
      </c>
      <c r="AE68" s="28">
        <f>+SUMIF('Input Sheet'!$S:$S,$AL68,'Input Sheet'!I:I)</f>
        <v>0</v>
      </c>
      <c r="AF68" s="28">
        <f>+SUMIF('Input Sheet'!$S:$S,$AL68,'Input Sheet'!J:J)</f>
        <v>0</v>
      </c>
      <c r="AG68" s="28">
        <f>+SUMIF('Input Sheet'!$S:$S,$AL68,'Input Sheet'!K:K)</f>
        <v>0</v>
      </c>
      <c r="AH68" s="28">
        <f>+SUMIF('Input Sheet'!$S:$S,$AL68,'Input Sheet'!L:L)</f>
        <v>0</v>
      </c>
      <c r="AI68" s="28">
        <f>+SUMIF('Input Sheet'!$S:$S,$AL68,'Input Sheet'!M:M)</f>
        <v>0</v>
      </c>
      <c r="AJ68" s="28">
        <f>+SUMIF('Input Sheet'!$S:$S,$AL68,'Input Sheet'!N:N)</f>
        <v>0</v>
      </c>
      <c r="AK68" s="28"/>
      <c r="AL68" s="27" t="str">
        <f t="shared" si="8"/>
        <v>142-7450</v>
      </c>
      <c r="AM68" s="34" t="str">
        <f t="shared" ref="AM68:AM131" si="9">H68</f>
        <v>Overall</v>
      </c>
      <c r="AN68" s="34" t="str">
        <f t="shared" ref="AN68:AN131" si="10">J68</f>
        <v>OverallOther Income</v>
      </c>
      <c r="AO68" s="35"/>
      <c r="AP68" s="35"/>
      <c r="AQ68" s="35"/>
    </row>
    <row r="69" spans="1:43" x14ac:dyDescent="0.25">
      <c r="A69" s="27" t="s">
        <v>103</v>
      </c>
      <c r="B69" s="27" t="s">
        <v>104</v>
      </c>
      <c r="C69" s="27" t="s">
        <v>104</v>
      </c>
      <c r="D69" s="27" t="s">
        <v>146</v>
      </c>
      <c r="E69" s="27" t="s">
        <v>117</v>
      </c>
      <c r="F69" s="27" t="s">
        <v>144</v>
      </c>
      <c r="G69" s="27" t="s">
        <v>145</v>
      </c>
      <c r="H69" s="34" t="s">
        <v>109</v>
      </c>
      <c r="I69" s="34" t="s">
        <v>110</v>
      </c>
      <c r="J69" s="34" t="str">
        <f t="shared" si="6"/>
        <v>OverallOther Income</v>
      </c>
      <c r="K69" s="34" t="str">
        <f t="shared" si="7"/>
        <v>162Data Processing - Lexus</v>
      </c>
      <c r="L69" s="28">
        <f>+SUMIF('TB 4-24'!M:M,$AL69,'TB 4-24'!G:G)</f>
        <v>0</v>
      </c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>
        <f>+SUMIF('Input Sheet'!$S:$S,$AL69,'Input Sheet'!C:C)</f>
        <v>0</v>
      </c>
      <c r="Z69" s="28">
        <f>+SUMIF('Input Sheet'!$S:$S,$AL69,'Input Sheet'!D:D)</f>
        <v>0</v>
      </c>
      <c r="AA69" s="28">
        <f>+SUMIF('Input Sheet'!$S:$S,$AL69,'Input Sheet'!E:E)</f>
        <v>0</v>
      </c>
      <c r="AB69" s="28">
        <f>+SUMIF('Input Sheet'!$S:$S,$AL69,'Input Sheet'!F:F)</f>
        <v>0</v>
      </c>
      <c r="AC69" s="28">
        <f>+SUMIF('Input Sheet'!$S:$S,$AL69,'Input Sheet'!G:G)</f>
        <v>0</v>
      </c>
      <c r="AD69" s="28">
        <f>+SUMIF('Input Sheet'!$S:$S,$AL69,'Input Sheet'!H:H)</f>
        <v>0</v>
      </c>
      <c r="AE69" s="28">
        <f>+SUMIF('Input Sheet'!$S:$S,$AL69,'Input Sheet'!I:I)</f>
        <v>0</v>
      </c>
      <c r="AF69" s="28">
        <f>+SUMIF('Input Sheet'!$S:$S,$AL69,'Input Sheet'!J:J)</f>
        <v>0</v>
      </c>
      <c r="AG69" s="28">
        <f>+SUMIF('Input Sheet'!$S:$S,$AL69,'Input Sheet'!K:K)</f>
        <v>0</v>
      </c>
      <c r="AH69" s="28">
        <f>+SUMIF('Input Sheet'!$S:$S,$AL69,'Input Sheet'!L:L)</f>
        <v>0</v>
      </c>
      <c r="AI69" s="28">
        <f>+SUMIF('Input Sheet'!$S:$S,$AL69,'Input Sheet'!M:M)</f>
        <v>0</v>
      </c>
      <c r="AJ69" s="28">
        <f>+SUMIF('Input Sheet'!$S:$S,$AL69,'Input Sheet'!N:N)</f>
        <v>0</v>
      </c>
      <c r="AK69" s="28"/>
      <c r="AL69" s="27" t="str">
        <f t="shared" si="8"/>
        <v>162-7450</v>
      </c>
      <c r="AM69" s="34" t="str">
        <f t="shared" si="9"/>
        <v>Overall</v>
      </c>
      <c r="AN69" s="34" t="str">
        <f t="shared" si="10"/>
        <v>OverallOther Income</v>
      </c>
      <c r="AO69" s="35"/>
      <c r="AP69" s="35"/>
      <c r="AQ69" s="35"/>
    </row>
    <row r="70" spans="1:43" x14ac:dyDescent="0.25">
      <c r="A70" s="27" t="s">
        <v>103</v>
      </c>
      <c r="B70" s="27" t="s">
        <v>104</v>
      </c>
      <c r="C70" s="27" t="s">
        <v>104</v>
      </c>
      <c r="D70" s="27" t="s">
        <v>147</v>
      </c>
      <c r="E70" s="27" t="s">
        <v>106</v>
      </c>
      <c r="F70" s="27" t="s">
        <v>148</v>
      </c>
      <c r="G70" s="27" t="s">
        <v>149</v>
      </c>
      <c r="H70" s="34" t="s">
        <v>109</v>
      </c>
      <c r="I70" s="34" t="s">
        <v>110</v>
      </c>
      <c r="J70" s="34" t="str">
        <f t="shared" si="6"/>
        <v>OverallOther Income</v>
      </c>
      <c r="K70" s="34" t="str">
        <f t="shared" si="7"/>
        <v>112Depreciation - Lexus</v>
      </c>
      <c r="L70" s="28">
        <f>+SUMIF('TB 4-24'!M:M,$AL70,'TB 4-24'!G:G)</f>
        <v>0</v>
      </c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>
        <f>+SUMIF('Input Sheet'!$S:$S,$AL70,'Input Sheet'!C:C)</f>
        <v>20533.727272727272</v>
      </c>
      <c r="Z70" s="28">
        <f>+SUMIF('Input Sheet'!$S:$S,$AL70,'Input Sheet'!D:D)</f>
        <v>20533.727272727272</v>
      </c>
      <c r="AA70" s="28">
        <f>+SUMIF('Input Sheet'!$S:$S,$AL70,'Input Sheet'!E:E)</f>
        <v>20533.727272727272</v>
      </c>
      <c r="AB70" s="28">
        <f>+SUMIF('Input Sheet'!$S:$S,$AL70,'Input Sheet'!F:F)</f>
        <v>20533.727272727272</v>
      </c>
      <c r="AC70" s="28">
        <f>+SUMIF('Input Sheet'!$S:$S,$AL70,'Input Sheet'!G:G)</f>
        <v>20533.727272727272</v>
      </c>
      <c r="AD70" s="28">
        <f>+SUMIF('Input Sheet'!$S:$S,$AL70,'Input Sheet'!H:H)</f>
        <v>20533.727272727272</v>
      </c>
      <c r="AE70" s="28">
        <f>+SUMIF('Input Sheet'!$S:$S,$AL70,'Input Sheet'!I:I)</f>
        <v>20533.727272727272</v>
      </c>
      <c r="AF70" s="28">
        <f>+SUMIF('Input Sheet'!$S:$S,$AL70,'Input Sheet'!J:J)</f>
        <v>20533.727272727272</v>
      </c>
      <c r="AG70" s="28">
        <f>+SUMIF('Input Sheet'!$S:$S,$AL70,'Input Sheet'!K:K)</f>
        <v>20533.727272727272</v>
      </c>
      <c r="AH70" s="28">
        <f>+SUMIF('Input Sheet'!$S:$S,$AL70,'Input Sheet'!L:L)</f>
        <v>20533.727272727272</v>
      </c>
      <c r="AI70" s="28">
        <f>+SUMIF('Input Sheet'!$S:$S,$AL70,'Input Sheet'!M:M)</f>
        <v>20533.727272727272</v>
      </c>
      <c r="AJ70" s="28">
        <f>+SUMIF('Input Sheet'!$S:$S,$AL70,'Input Sheet'!N:N)</f>
        <v>20533.727272727272</v>
      </c>
      <c r="AK70" s="28"/>
      <c r="AL70" s="27" t="str">
        <f t="shared" si="8"/>
        <v>112-7790</v>
      </c>
      <c r="AM70" s="34" t="str">
        <f t="shared" si="9"/>
        <v>Overall</v>
      </c>
      <c r="AN70" s="34" t="str">
        <f t="shared" si="10"/>
        <v>OverallOther Income</v>
      </c>
      <c r="AO70" s="35"/>
      <c r="AP70" s="35"/>
      <c r="AQ70" s="35"/>
    </row>
    <row r="71" spans="1:43" x14ac:dyDescent="0.25">
      <c r="A71" s="27" t="s">
        <v>103</v>
      </c>
      <c r="B71" s="27" t="s">
        <v>104</v>
      </c>
      <c r="C71" s="27" t="s">
        <v>104</v>
      </c>
      <c r="D71" s="27" t="s">
        <v>147</v>
      </c>
      <c r="E71" s="27" t="s">
        <v>114</v>
      </c>
      <c r="F71" s="27" t="s">
        <v>148</v>
      </c>
      <c r="G71" s="27" t="s">
        <v>149</v>
      </c>
      <c r="H71" s="34" t="s">
        <v>109</v>
      </c>
      <c r="I71" s="34" t="s">
        <v>110</v>
      </c>
      <c r="J71" s="34" t="str">
        <f t="shared" si="6"/>
        <v>OverallOther Income</v>
      </c>
      <c r="K71" s="34" t="str">
        <f t="shared" si="7"/>
        <v>122Depreciation - Lexus</v>
      </c>
      <c r="L71" s="28">
        <f>+SUMIF('TB 4-24'!M:M,$AL71,'TB 4-24'!G:G)</f>
        <v>0</v>
      </c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>
        <f>+SUMIF('Input Sheet'!$S:$S,$AL71,'Input Sheet'!C:C)</f>
        <v>0</v>
      </c>
      <c r="Z71" s="28">
        <f>+SUMIF('Input Sheet'!$S:$S,$AL71,'Input Sheet'!D:D)</f>
        <v>0</v>
      </c>
      <c r="AA71" s="28">
        <f>+SUMIF('Input Sheet'!$S:$S,$AL71,'Input Sheet'!E:E)</f>
        <v>0</v>
      </c>
      <c r="AB71" s="28">
        <f>+SUMIF('Input Sheet'!$S:$S,$AL71,'Input Sheet'!F:F)</f>
        <v>0</v>
      </c>
      <c r="AC71" s="28">
        <f>+SUMIF('Input Sheet'!$S:$S,$AL71,'Input Sheet'!G:G)</f>
        <v>0</v>
      </c>
      <c r="AD71" s="28">
        <f>+SUMIF('Input Sheet'!$S:$S,$AL71,'Input Sheet'!H:H)</f>
        <v>0</v>
      </c>
      <c r="AE71" s="28">
        <f>+SUMIF('Input Sheet'!$S:$S,$AL71,'Input Sheet'!I:I)</f>
        <v>0</v>
      </c>
      <c r="AF71" s="28">
        <f>+SUMIF('Input Sheet'!$S:$S,$AL71,'Input Sheet'!J:J)</f>
        <v>0</v>
      </c>
      <c r="AG71" s="28">
        <f>+SUMIF('Input Sheet'!$S:$S,$AL71,'Input Sheet'!K:K)</f>
        <v>0</v>
      </c>
      <c r="AH71" s="28">
        <f>+SUMIF('Input Sheet'!$S:$S,$AL71,'Input Sheet'!L:L)</f>
        <v>0</v>
      </c>
      <c r="AI71" s="28">
        <f>+SUMIF('Input Sheet'!$S:$S,$AL71,'Input Sheet'!M:M)</f>
        <v>0</v>
      </c>
      <c r="AJ71" s="28">
        <f>+SUMIF('Input Sheet'!$S:$S,$AL71,'Input Sheet'!N:N)</f>
        <v>0</v>
      </c>
      <c r="AK71" s="28"/>
      <c r="AL71" s="27" t="str">
        <f t="shared" si="8"/>
        <v>122-7790</v>
      </c>
      <c r="AM71" s="34" t="str">
        <f t="shared" si="9"/>
        <v>Overall</v>
      </c>
      <c r="AN71" s="34" t="str">
        <f t="shared" si="10"/>
        <v>OverallOther Income</v>
      </c>
      <c r="AO71" s="35"/>
      <c r="AP71" s="35"/>
      <c r="AQ71" s="35"/>
    </row>
    <row r="72" spans="1:43" x14ac:dyDescent="0.25">
      <c r="A72" s="27" t="s">
        <v>103</v>
      </c>
      <c r="B72" s="27" t="s">
        <v>104</v>
      </c>
      <c r="C72" s="27" t="s">
        <v>104</v>
      </c>
      <c r="D72" s="27" t="s">
        <v>147</v>
      </c>
      <c r="E72" s="27" t="s">
        <v>115</v>
      </c>
      <c r="F72" s="27" t="s">
        <v>148</v>
      </c>
      <c r="G72" s="27" t="s">
        <v>149</v>
      </c>
      <c r="H72" s="34" t="s">
        <v>109</v>
      </c>
      <c r="I72" s="34" t="s">
        <v>110</v>
      </c>
      <c r="J72" s="34" t="str">
        <f t="shared" si="6"/>
        <v>OverallOther Income</v>
      </c>
      <c r="K72" s="34" t="str">
        <f t="shared" si="7"/>
        <v>132Depreciation - Lexus</v>
      </c>
      <c r="L72" s="28">
        <f>+SUMIF('TB 4-24'!M:M,$AL72,'TB 4-24'!G:G)</f>
        <v>0</v>
      </c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>
        <f>+SUMIF('Input Sheet'!$S:$S,$AL72,'Input Sheet'!C:C)</f>
        <v>0</v>
      </c>
      <c r="Z72" s="28">
        <f>+SUMIF('Input Sheet'!$S:$S,$AL72,'Input Sheet'!D:D)</f>
        <v>0</v>
      </c>
      <c r="AA72" s="28">
        <f>+SUMIF('Input Sheet'!$S:$S,$AL72,'Input Sheet'!E:E)</f>
        <v>0</v>
      </c>
      <c r="AB72" s="28">
        <f>+SUMIF('Input Sheet'!$S:$S,$AL72,'Input Sheet'!F:F)</f>
        <v>0</v>
      </c>
      <c r="AC72" s="28">
        <f>+SUMIF('Input Sheet'!$S:$S,$AL72,'Input Sheet'!G:G)</f>
        <v>0</v>
      </c>
      <c r="AD72" s="28">
        <f>+SUMIF('Input Sheet'!$S:$S,$AL72,'Input Sheet'!H:H)</f>
        <v>0</v>
      </c>
      <c r="AE72" s="28">
        <f>+SUMIF('Input Sheet'!$S:$S,$AL72,'Input Sheet'!I:I)</f>
        <v>0</v>
      </c>
      <c r="AF72" s="28">
        <f>+SUMIF('Input Sheet'!$S:$S,$AL72,'Input Sheet'!J:J)</f>
        <v>0</v>
      </c>
      <c r="AG72" s="28">
        <f>+SUMIF('Input Sheet'!$S:$S,$AL72,'Input Sheet'!K:K)</f>
        <v>0</v>
      </c>
      <c r="AH72" s="28">
        <f>+SUMIF('Input Sheet'!$S:$S,$AL72,'Input Sheet'!L:L)</f>
        <v>0</v>
      </c>
      <c r="AI72" s="28">
        <f>+SUMIF('Input Sheet'!$S:$S,$AL72,'Input Sheet'!M:M)</f>
        <v>0</v>
      </c>
      <c r="AJ72" s="28">
        <f>+SUMIF('Input Sheet'!$S:$S,$AL72,'Input Sheet'!N:N)</f>
        <v>0</v>
      </c>
      <c r="AK72" s="28"/>
      <c r="AL72" s="27" t="str">
        <f t="shared" si="8"/>
        <v>132-7790</v>
      </c>
      <c r="AM72" s="34" t="str">
        <f t="shared" si="9"/>
        <v>Overall</v>
      </c>
      <c r="AN72" s="34" t="str">
        <f t="shared" si="10"/>
        <v>OverallOther Income</v>
      </c>
      <c r="AO72" s="35"/>
      <c r="AP72" s="35"/>
      <c r="AQ72" s="35"/>
    </row>
    <row r="73" spans="1:43" x14ac:dyDescent="0.25">
      <c r="A73" s="27" t="s">
        <v>103</v>
      </c>
      <c r="B73" s="27" t="s">
        <v>104</v>
      </c>
      <c r="C73" s="27" t="s">
        <v>104</v>
      </c>
      <c r="D73" s="27" t="s">
        <v>147</v>
      </c>
      <c r="E73" s="27" t="s">
        <v>116</v>
      </c>
      <c r="F73" s="27" t="s">
        <v>148</v>
      </c>
      <c r="G73" s="27" t="s">
        <v>149</v>
      </c>
      <c r="H73" s="34" t="s">
        <v>109</v>
      </c>
      <c r="I73" s="34" t="s">
        <v>110</v>
      </c>
      <c r="J73" s="34" t="str">
        <f t="shared" si="6"/>
        <v>OverallOther Income</v>
      </c>
      <c r="K73" s="34" t="str">
        <f t="shared" si="7"/>
        <v>142Depreciation - Lexus</v>
      </c>
      <c r="L73" s="28">
        <f>+SUMIF('TB 4-24'!M:M,$AL73,'TB 4-24'!G:G)</f>
        <v>0</v>
      </c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>
        <f>+SUMIF('Input Sheet'!$S:$S,$AL73,'Input Sheet'!C:C)</f>
        <v>0</v>
      </c>
      <c r="Z73" s="28">
        <f>+SUMIF('Input Sheet'!$S:$S,$AL73,'Input Sheet'!D:D)</f>
        <v>0</v>
      </c>
      <c r="AA73" s="28">
        <f>+SUMIF('Input Sheet'!$S:$S,$AL73,'Input Sheet'!E:E)</f>
        <v>0</v>
      </c>
      <c r="AB73" s="28">
        <f>+SUMIF('Input Sheet'!$S:$S,$AL73,'Input Sheet'!F:F)</f>
        <v>0</v>
      </c>
      <c r="AC73" s="28">
        <f>+SUMIF('Input Sheet'!$S:$S,$AL73,'Input Sheet'!G:G)</f>
        <v>0</v>
      </c>
      <c r="AD73" s="28">
        <f>+SUMIF('Input Sheet'!$S:$S,$AL73,'Input Sheet'!H:H)</f>
        <v>0</v>
      </c>
      <c r="AE73" s="28">
        <f>+SUMIF('Input Sheet'!$S:$S,$AL73,'Input Sheet'!I:I)</f>
        <v>0</v>
      </c>
      <c r="AF73" s="28">
        <f>+SUMIF('Input Sheet'!$S:$S,$AL73,'Input Sheet'!J:J)</f>
        <v>0</v>
      </c>
      <c r="AG73" s="28">
        <f>+SUMIF('Input Sheet'!$S:$S,$AL73,'Input Sheet'!K:K)</f>
        <v>0</v>
      </c>
      <c r="AH73" s="28">
        <f>+SUMIF('Input Sheet'!$S:$S,$AL73,'Input Sheet'!L:L)</f>
        <v>0</v>
      </c>
      <c r="AI73" s="28">
        <f>+SUMIF('Input Sheet'!$S:$S,$AL73,'Input Sheet'!M:M)</f>
        <v>0</v>
      </c>
      <c r="AJ73" s="28">
        <f>+SUMIF('Input Sheet'!$S:$S,$AL73,'Input Sheet'!N:N)</f>
        <v>0</v>
      </c>
      <c r="AK73" s="28"/>
      <c r="AL73" s="27" t="str">
        <f t="shared" si="8"/>
        <v>142-7790</v>
      </c>
      <c r="AM73" s="34" t="str">
        <f t="shared" si="9"/>
        <v>Overall</v>
      </c>
      <c r="AN73" s="34" t="str">
        <f t="shared" si="10"/>
        <v>OverallOther Income</v>
      </c>
      <c r="AO73" s="35"/>
      <c r="AP73" s="35"/>
      <c r="AQ73" s="35"/>
    </row>
    <row r="74" spans="1:43" x14ac:dyDescent="0.25">
      <c r="A74" s="27" t="s">
        <v>103</v>
      </c>
      <c r="B74" s="27" t="s">
        <v>104</v>
      </c>
      <c r="C74" s="27" t="s">
        <v>104</v>
      </c>
      <c r="D74" s="27" t="s">
        <v>147</v>
      </c>
      <c r="E74" s="27" t="s">
        <v>117</v>
      </c>
      <c r="F74" s="27" t="s">
        <v>148</v>
      </c>
      <c r="G74" s="27" t="s">
        <v>149</v>
      </c>
      <c r="H74" s="34" t="s">
        <v>109</v>
      </c>
      <c r="I74" s="34" t="s">
        <v>110</v>
      </c>
      <c r="J74" s="34" t="str">
        <f t="shared" si="6"/>
        <v>OverallOther Income</v>
      </c>
      <c r="K74" s="34" t="str">
        <f t="shared" si="7"/>
        <v>162Depreciation - Lexus</v>
      </c>
      <c r="L74" s="28">
        <f>+SUMIF('TB 4-24'!M:M,$AL74,'TB 4-24'!G:G)</f>
        <v>0</v>
      </c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>
        <f>+SUMIF('Input Sheet'!$S:$S,$AL74,'Input Sheet'!C:C)</f>
        <v>0</v>
      </c>
      <c r="Z74" s="28">
        <f>+SUMIF('Input Sheet'!$S:$S,$AL74,'Input Sheet'!D:D)</f>
        <v>0</v>
      </c>
      <c r="AA74" s="28">
        <f>+SUMIF('Input Sheet'!$S:$S,$AL74,'Input Sheet'!E:E)</f>
        <v>0</v>
      </c>
      <c r="AB74" s="28">
        <f>+SUMIF('Input Sheet'!$S:$S,$AL74,'Input Sheet'!F:F)</f>
        <v>0</v>
      </c>
      <c r="AC74" s="28">
        <f>+SUMIF('Input Sheet'!$S:$S,$AL74,'Input Sheet'!G:G)</f>
        <v>0</v>
      </c>
      <c r="AD74" s="28">
        <f>+SUMIF('Input Sheet'!$S:$S,$AL74,'Input Sheet'!H:H)</f>
        <v>0</v>
      </c>
      <c r="AE74" s="28">
        <f>+SUMIF('Input Sheet'!$S:$S,$AL74,'Input Sheet'!I:I)</f>
        <v>0</v>
      </c>
      <c r="AF74" s="28">
        <f>+SUMIF('Input Sheet'!$S:$S,$AL74,'Input Sheet'!J:J)</f>
        <v>0</v>
      </c>
      <c r="AG74" s="28">
        <f>+SUMIF('Input Sheet'!$S:$S,$AL74,'Input Sheet'!K:K)</f>
        <v>0</v>
      </c>
      <c r="AH74" s="28">
        <f>+SUMIF('Input Sheet'!$S:$S,$AL74,'Input Sheet'!L:L)</f>
        <v>0</v>
      </c>
      <c r="AI74" s="28">
        <f>+SUMIF('Input Sheet'!$S:$S,$AL74,'Input Sheet'!M:M)</f>
        <v>0</v>
      </c>
      <c r="AJ74" s="28">
        <f>+SUMIF('Input Sheet'!$S:$S,$AL74,'Input Sheet'!N:N)</f>
        <v>0</v>
      </c>
      <c r="AK74" s="28"/>
      <c r="AL74" s="27" t="str">
        <f t="shared" si="8"/>
        <v>162-7790</v>
      </c>
      <c r="AM74" s="34" t="str">
        <f t="shared" si="9"/>
        <v>Overall</v>
      </c>
      <c r="AN74" s="34" t="str">
        <f t="shared" si="10"/>
        <v>OverallOther Income</v>
      </c>
      <c r="AO74" s="35"/>
      <c r="AP74" s="35"/>
      <c r="AQ74" s="35"/>
    </row>
    <row r="75" spans="1:43" x14ac:dyDescent="0.25">
      <c r="A75" s="27" t="s">
        <v>103</v>
      </c>
      <c r="B75" s="27" t="s">
        <v>104</v>
      </c>
      <c r="C75" s="27" t="s">
        <v>104</v>
      </c>
      <c r="D75" s="27" t="s">
        <v>150</v>
      </c>
      <c r="E75" s="27" t="s">
        <v>106</v>
      </c>
      <c r="F75" s="27" t="s">
        <v>148</v>
      </c>
      <c r="G75" s="27" t="s">
        <v>149</v>
      </c>
      <c r="H75" s="34" t="s">
        <v>109</v>
      </c>
      <c r="I75" s="34" t="s">
        <v>110</v>
      </c>
      <c r="J75" s="34" t="str">
        <f t="shared" si="6"/>
        <v>OverallOther Income</v>
      </c>
      <c r="K75" s="34" t="str">
        <f t="shared" si="7"/>
        <v>112Depreciation - Lexus</v>
      </c>
      <c r="L75" s="28">
        <f>+SUMIF('TB 4-24'!M:M,$AL75,'TB 4-24'!G:G)</f>
        <v>0</v>
      </c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>
        <f>+SUMIF('Input Sheet'!$S:$S,$AL75,'Input Sheet'!C:C)</f>
        <v>0</v>
      </c>
      <c r="Z75" s="28">
        <f>+SUMIF('Input Sheet'!$S:$S,$AL75,'Input Sheet'!D:D)</f>
        <v>0</v>
      </c>
      <c r="AA75" s="28">
        <f>+SUMIF('Input Sheet'!$S:$S,$AL75,'Input Sheet'!E:E)</f>
        <v>0</v>
      </c>
      <c r="AB75" s="28">
        <f>+SUMIF('Input Sheet'!$S:$S,$AL75,'Input Sheet'!F:F)</f>
        <v>0</v>
      </c>
      <c r="AC75" s="28">
        <f>+SUMIF('Input Sheet'!$S:$S,$AL75,'Input Sheet'!G:G)</f>
        <v>0</v>
      </c>
      <c r="AD75" s="28">
        <f>+SUMIF('Input Sheet'!$S:$S,$AL75,'Input Sheet'!H:H)</f>
        <v>0</v>
      </c>
      <c r="AE75" s="28">
        <f>+SUMIF('Input Sheet'!$S:$S,$AL75,'Input Sheet'!I:I)</f>
        <v>0</v>
      </c>
      <c r="AF75" s="28">
        <f>+SUMIF('Input Sheet'!$S:$S,$AL75,'Input Sheet'!J:J)</f>
        <v>0</v>
      </c>
      <c r="AG75" s="28">
        <f>+SUMIF('Input Sheet'!$S:$S,$AL75,'Input Sheet'!K:K)</f>
        <v>0</v>
      </c>
      <c r="AH75" s="28">
        <f>+SUMIF('Input Sheet'!$S:$S,$AL75,'Input Sheet'!L:L)</f>
        <v>0</v>
      </c>
      <c r="AI75" s="28">
        <f>+SUMIF('Input Sheet'!$S:$S,$AL75,'Input Sheet'!M:M)</f>
        <v>0</v>
      </c>
      <c r="AJ75" s="28">
        <f>+SUMIF('Input Sheet'!$S:$S,$AL75,'Input Sheet'!N:N)</f>
        <v>0</v>
      </c>
      <c r="AK75" s="28"/>
      <c r="AL75" s="27" t="str">
        <f t="shared" si="8"/>
        <v>112-7795</v>
      </c>
      <c r="AM75" s="34" t="str">
        <f t="shared" si="9"/>
        <v>Overall</v>
      </c>
      <c r="AN75" s="34" t="str">
        <f t="shared" si="10"/>
        <v>OverallOther Income</v>
      </c>
      <c r="AO75" s="35"/>
      <c r="AP75" s="35"/>
      <c r="AQ75" s="35"/>
    </row>
    <row r="76" spans="1:43" x14ac:dyDescent="0.25">
      <c r="A76" s="27" t="s">
        <v>103</v>
      </c>
      <c r="B76" s="27" t="s">
        <v>104</v>
      </c>
      <c r="C76" s="27" t="s">
        <v>104</v>
      </c>
      <c r="D76" s="27" t="s">
        <v>151</v>
      </c>
      <c r="E76" s="27" t="s">
        <v>106</v>
      </c>
      <c r="F76" s="27" t="s">
        <v>148</v>
      </c>
      <c r="G76" s="27" t="s">
        <v>149</v>
      </c>
      <c r="H76" s="34" t="s">
        <v>109</v>
      </c>
      <c r="I76" s="34" t="s">
        <v>110</v>
      </c>
      <c r="J76" s="34" t="str">
        <f t="shared" si="6"/>
        <v>OverallOther Income</v>
      </c>
      <c r="K76" s="34" t="str">
        <f t="shared" si="7"/>
        <v>112Depreciation - Lexus</v>
      </c>
      <c r="L76" s="28">
        <f>+SUMIF('TB 4-24'!M:M,$AL76,'TB 4-24'!G:G)</f>
        <v>0</v>
      </c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>
        <f>+SUMIF('Input Sheet'!$S:$S,$AL76,'Input Sheet'!C:C)</f>
        <v>0</v>
      </c>
      <c r="Z76" s="28">
        <f>+SUMIF('Input Sheet'!$S:$S,$AL76,'Input Sheet'!D:D)</f>
        <v>0</v>
      </c>
      <c r="AA76" s="28">
        <f>+SUMIF('Input Sheet'!$S:$S,$AL76,'Input Sheet'!E:E)</f>
        <v>0</v>
      </c>
      <c r="AB76" s="28">
        <f>+SUMIF('Input Sheet'!$S:$S,$AL76,'Input Sheet'!F:F)</f>
        <v>0</v>
      </c>
      <c r="AC76" s="28">
        <f>+SUMIF('Input Sheet'!$S:$S,$AL76,'Input Sheet'!G:G)</f>
        <v>0</v>
      </c>
      <c r="AD76" s="28">
        <f>+SUMIF('Input Sheet'!$S:$S,$AL76,'Input Sheet'!H:H)</f>
        <v>0</v>
      </c>
      <c r="AE76" s="28">
        <f>+SUMIF('Input Sheet'!$S:$S,$AL76,'Input Sheet'!I:I)</f>
        <v>0</v>
      </c>
      <c r="AF76" s="28">
        <f>+SUMIF('Input Sheet'!$S:$S,$AL76,'Input Sheet'!J:J)</f>
        <v>0</v>
      </c>
      <c r="AG76" s="28">
        <f>+SUMIF('Input Sheet'!$S:$S,$AL76,'Input Sheet'!K:K)</f>
        <v>0</v>
      </c>
      <c r="AH76" s="28">
        <f>+SUMIF('Input Sheet'!$S:$S,$AL76,'Input Sheet'!L:L)</f>
        <v>0</v>
      </c>
      <c r="AI76" s="28">
        <f>+SUMIF('Input Sheet'!$S:$S,$AL76,'Input Sheet'!M:M)</f>
        <v>0</v>
      </c>
      <c r="AJ76" s="28">
        <f>+SUMIF('Input Sheet'!$S:$S,$AL76,'Input Sheet'!N:N)</f>
        <v>0</v>
      </c>
      <c r="AK76" s="28"/>
      <c r="AL76" s="27" t="str">
        <f t="shared" si="8"/>
        <v>112-7880</v>
      </c>
      <c r="AM76" s="34" t="str">
        <f t="shared" si="9"/>
        <v>Overall</v>
      </c>
      <c r="AN76" s="34" t="str">
        <f t="shared" si="10"/>
        <v>OverallOther Income</v>
      </c>
      <c r="AO76" s="35"/>
      <c r="AP76" s="35"/>
      <c r="AQ76" s="35"/>
    </row>
    <row r="77" spans="1:43" x14ac:dyDescent="0.25">
      <c r="A77" s="27" t="s">
        <v>103</v>
      </c>
      <c r="B77" s="27" t="s">
        <v>104</v>
      </c>
      <c r="C77" s="27" t="s">
        <v>104</v>
      </c>
      <c r="D77" s="27" t="s">
        <v>151</v>
      </c>
      <c r="E77" s="27" t="s">
        <v>114</v>
      </c>
      <c r="F77" s="27" t="s">
        <v>148</v>
      </c>
      <c r="G77" s="27" t="s">
        <v>149</v>
      </c>
      <c r="H77" s="34" t="s">
        <v>109</v>
      </c>
      <c r="I77" s="34" t="s">
        <v>110</v>
      </c>
      <c r="J77" s="34" t="str">
        <f t="shared" si="6"/>
        <v>OverallOther Income</v>
      </c>
      <c r="K77" s="34" t="str">
        <f t="shared" si="7"/>
        <v>122Depreciation - Lexus</v>
      </c>
      <c r="L77" s="28">
        <f>+SUMIF('TB 4-24'!M:M,$AL77,'TB 4-24'!G:G)</f>
        <v>0</v>
      </c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>
        <f>+SUMIF('Input Sheet'!$S:$S,$AL77,'Input Sheet'!C:C)</f>
        <v>0</v>
      </c>
      <c r="Z77" s="28">
        <f>+SUMIF('Input Sheet'!$S:$S,$AL77,'Input Sheet'!D:D)</f>
        <v>0</v>
      </c>
      <c r="AA77" s="28">
        <f>+SUMIF('Input Sheet'!$S:$S,$AL77,'Input Sheet'!E:E)</f>
        <v>0</v>
      </c>
      <c r="AB77" s="28">
        <f>+SUMIF('Input Sheet'!$S:$S,$AL77,'Input Sheet'!F:F)</f>
        <v>0</v>
      </c>
      <c r="AC77" s="28">
        <f>+SUMIF('Input Sheet'!$S:$S,$AL77,'Input Sheet'!G:G)</f>
        <v>0</v>
      </c>
      <c r="AD77" s="28">
        <f>+SUMIF('Input Sheet'!$S:$S,$AL77,'Input Sheet'!H:H)</f>
        <v>0</v>
      </c>
      <c r="AE77" s="28">
        <f>+SUMIF('Input Sheet'!$S:$S,$AL77,'Input Sheet'!I:I)</f>
        <v>0</v>
      </c>
      <c r="AF77" s="28">
        <f>+SUMIF('Input Sheet'!$S:$S,$AL77,'Input Sheet'!J:J)</f>
        <v>0</v>
      </c>
      <c r="AG77" s="28">
        <f>+SUMIF('Input Sheet'!$S:$S,$AL77,'Input Sheet'!K:K)</f>
        <v>0</v>
      </c>
      <c r="AH77" s="28">
        <f>+SUMIF('Input Sheet'!$S:$S,$AL77,'Input Sheet'!L:L)</f>
        <v>0</v>
      </c>
      <c r="AI77" s="28">
        <f>+SUMIF('Input Sheet'!$S:$S,$AL77,'Input Sheet'!M:M)</f>
        <v>0</v>
      </c>
      <c r="AJ77" s="28">
        <f>+SUMIF('Input Sheet'!$S:$S,$AL77,'Input Sheet'!N:N)</f>
        <v>0</v>
      </c>
      <c r="AK77" s="28"/>
      <c r="AL77" s="27" t="str">
        <f t="shared" si="8"/>
        <v>122-7880</v>
      </c>
      <c r="AM77" s="34" t="str">
        <f t="shared" si="9"/>
        <v>Overall</v>
      </c>
      <c r="AN77" s="34" t="str">
        <f t="shared" si="10"/>
        <v>OverallOther Income</v>
      </c>
      <c r="AO77" s="35"/>
      <c r="AP77" s="35"/>
      <c r="AQ77" s="35"/>
    </row>
    <row r="78" spans="1:43" x14ac:dyDescent="0.25">
      <c r="A78" s="27" t="s">
        <v>103</v>
      </c>
      <c r="B78" s="27" t="s">
        <v>104</v>
      </c>
      <c r="C78" s="27" t="s">
        <v>104</v>
      </c>
      <c r="D78" s="27" t="s">
        <v>151</v>
      </c>
      <c r="E78" s="27" t="s">
        <v>115</v>
      </c>
      <c r="F78" s="27" t="s">
        <v>148</v>
      </c>
      <c r="G78" s="27" t="s">
        <v>149</v>
      </c>
      <c r="H78" s="34" t="s">
        <v>109</v>
      </c>
      <c r="I78" s="34" t="s">
        <v>110</v>
      </c>
      <c r="J78" s="34" t="str">
        <f t="shared" si="6"/>
        <v>OverallOther Income</v>
      </c>
      <c r="K78" s="34" t="str">
        <f t="shared" si="7"/>
        <v>132Depreciation - Lexus</v>
      </c>
      <c r="L78" s="28">
        <f>+SUMIF('TB 4-24'!M:M,$AL78,'TB 4-24'!G:G)</f>
        <v>0</v>
      </c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>
        <f>+SUMIF('Input Sheet'!$S:$S,$AL78,'Input Sheet'!C:C)</f>
        <v>0</v>
      </c>
      <c r="Z78" s="28">
        <f>+SUMIF('Input Sheet'!$S:$S,$AL78,'Input Sheet'!D:D)</f>
        <v>0</v>
      </c>
      <c r="AA78" s="28">
        <f>+SUMIF('Input Sheet'!$S:$S,$AL78,'Input Sheet'!E:E)</f>
        <v>0</v>
      </c>
      <c r="AB78" s="28">
        <f>+SUMIF('Input Sheet'!$S:$S,$AL78,'Input Sheet'!F:F)</f>
        <v>0</v>
      </c>
      <c r="AC78" s="28">
        <f>+SUMIF('Input Sheet'!$S:$S,$AL78,'Input Sheet'!G:G)</f>
        <v>0</v>
      </c>
      <c r="AD78" s="28">
        <f>+SUMIF('Input Sheet'!$S:$S,$AL78,'Input Sheet'!H:H)</f>
        <v>0</v>
      </c>
      <c r="AE78" s="28">
        <f>+SUMIF('Input Sheet'!$S:$S,$AL78,'Input Sheet'!I:I)</f>
        <v>0</v>
      </c>
      <c r="AF78" s="28">
        <f>+SUMIF('Input Sheet'!$S:$S,$AL78,'Input Sheet'!J:J)</f>
        <v>0</v>
      </c>
      <c r="AG78" s="28">
        <f>+SUMIF('Input Sheet'!$S:$S,$AL78,'Input Sheet'!K:K)</f>
        <v>0</v>
      </c>
      <c r="AH78" s="28">
        <f>+SUMIF('Input Sheet'!$S:$S,$AL78,'Input Sheet'!L:L)</f>
        <v>0</v>
      </c>
      <c r="AI78" s="28">
        <f>+SUMIF('Input Sheet'!$S:$S,$AL78,'Input Sheet'!M:M)</f>
        <v>0</v>
      </c>
      <c r="AJ78" s="28">
        <f>+SUMIF('Input Sheet'!$S:$S,$AL78,'Input Sheet'!N:N)</f>
        <v>0</v>
      </c>
      <c r="AK78" s="28"/>
      <c r="AL78" s="27" t="str">
        <f t="shared" si="8"/>
        <v>132-7880</v>
      </c>
      <c r="AM78" s="34" t="str">
        <f t="shared" si="9"/>
        <v>Overall</v>
      </c>
      <c r="AN78" s="34" t="str">
        <f t="shared" si="10"/>
        <v>OverallOther Income</v>
      </c>
      <c r="AO78" s="35"/>
      <c r="AP78" s="35"/>
      <c r="AQ78" s="35"/>
    </row>
    <row r="79" spans="1:43" x14ac:dyDescent="0.25">
      <c r="A79" s="27" t="s">
        <v>103</v>
      </c>
      <c r="B79" s="27" t="s">
        <v>104</v>
      </c>
      <c r="C79" s="27" t="s">
        <v>104</v>
      </c>
      <c r="D79" s="27" t="s">
        <v>151</v>
      </c>
      <c r="E79" s="27" t="s">
        <v>116</v>
      </c>
      <c r="F79" s="27" t="s">
        <v>148</v>
      </c>
      <c r="G79" s="27" t="s">
        <v>149</v>
      </c>
      <c r="H79" s="34" t="s">
        <v>109</v>
      </c>
      <c r="I79" s="34" t="s">
        <v>110</v>
      </c>
      <c r="J79" s="34" t="str">
        <f t="shared" si="6"/>
        <v>OverallOther Income</v>
      </c>
      <c r="K79" s="34" t="str">
        <f t="shared" si="7"/>
        <v>142Depreciation - Lexus</v>
      </c>
      <c r="L79" s="28">
        <f>+SUMIF('TB 4-24'!M:M,$AL79,'TB 4-24'!G:G)</f>
        <v>0</v>
      </c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>
        <f>+SUMIF('Input Sheet'!$S:$S,$AL79,'Input Sheet'!C:C)</f>
        <v>0</v>
      </c>
      <c r="Z79" s="28">
        <f>+SUMIF('Input Sheet'!$S:$S,$AL79,'Input Sheet'!D:D)</f>
        <v>0</v>
      </c>
      <c r="AA79" s="28">
        <f>+SUMIF('Input Sheet'!$S:$S,$AL79,'Input Sheet'!E:E)</f>
        <v>0</v>
      </c>
      <c r="AB79" s="28">
        <f>+SUMIF('Input Sheet'!$S:$S,$AL79,'Input Sheet'!F:F)</f>
        <v>0</v>
      </c>
      <c r="AC79" s="28">
        <f>+SUMIF('Input Sheet'!$S:$S,$AL79,'Input Sheet'!G:G)</f>
        <v>0</v>
      </c>
      <c r="AD79" s="28">
        <f>+SUMIF('Input Sheet'!$S:$S,$AL79,'Input Sheet'!H:H)</f>
        <v>0</v>
      </c>
      <c r="AE79" s="28">
        <f>+SUMIF('Input Sheet'!$S:$S,$AL79,'Input Sheet'!I:I)</f>
        <v>0</v>
      </c>
      <c r="AF79" s="28">
        <f>+SUMIF('Input Sheet'!$S:$S,$AL79,'Input Sheet'!J:J)</f>
        <v>0</v>
      </c>
      <c r="AG79" s="28">
        <f>+SUMIF('Input Sheet'!$S:$S,$AL79,'Input Sheet'!K:K)</f>
        <v>0</v>
      </c>
      <c r="AH79" s="28">
        <f>+SUMIF('Input Sheet'!$S:$S,$AL79,'Input Sheet'!L:L)</f>
        <v>0</v>
      </c>
      <c r="AI79" s="28">
        <f>+SUMIF('Input Sheet'!$S:$S,$AL79,'Input Sheet'!M:M)</f>
        <v>0</v>
      </c>
      <c r="AJ79" s="28">
        <f>+SUMIF('Input Sheet'!$S:$S,$AL79,'Input Sheet'!N:N)</f>
        <v>0</v>
      </c>
      <c r="AK79" s="28"/>
      <c r="AL79" s="27" t="str">
        <f t="shared" si="8"/>
        <v>142-7880</v>
      </c>
      <c r="AM79" s="34" t="str">
        <f t="shared" si="9"/>
        <v>Overall</v>
      </c>
      <c r="AN79" s="34" t="str">
        <f t="shared" si="10"/>
        <v>OverallOther Income</v>
      </c>
      <c r="AO79" s="35"/>
      <c r="AP79" s="35"/>
      <c r="AQ79" s="35"/>
    </row>
    <row r="80" spans="1:43" x14ac:dyDescent="0.25">
      <c r="A80" s="27" t="s">
        <v>103</v>
      </c>
      <c r="B80" s="27" t="s">
        <v>104</v>
      </c>
      <c r="C80" s="27" t="s">
        <v>104</v>
      </c>
      <c r="D80" s="27" t="s">
        <v>151</v>
      </c>
      <c r="E80" s="27" t="s">
        <v>117</v>
      </c>
      <c r="F80" s="27" t="s">
        <v>148</v>
      </c>
      <c r="G80" s="27" t="s">
        <v>149</v>
      </c>
      <c r="H80" s="34" t="s">
        <v>109</v>
      </c>
      <c r="I80" s="34" t="s">
        <v>110</v>
      </c>
      <c r="J80" s="34" t="str">
        <f t="shared" si="6"/>
        <v>OverallOther Income</v>
      </c>
      <c r="K80" s="34" t="str">
        <f t="shared" si="7"/>
        <v>162Depreciation - Lexus</v>
      </c>
      <c r="L80" s="28">
        <f>+SUMIF('TB 4-24'!M:M,$AL80,'TB 4-24'!G:G)</f>
        <v>0</v>
      </c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>
        <f>+SUMIF('Input Sheet'!$S:$S,$AL80,'Input Sheet'!C:C)</f>
        <v>0</v>
      </c>
      <c r="Z80" s="28">
        <f>+SUMIF('Input Sheet'!$S:$S,$AL80,'Input Sheet'!D:D)</f>
        <v>0</v>
      </c>
      <c r="AA80" s="28">
        <f>+SUMIF('Input Sheet'!$S:$S,$AL80,'Input Sheet'!E:E)</f>
        <v>0</v>
      </c>
      <c r="AB80" s="28">
        <f>+SUMIF('Input Sheet'!$S:$S,$AL80,'Input Sheet'!F:F)</f>
        <v>0</v>
      </c>
      <c r="AC80" s="28">
        <f>+SUMIF('Input Sheet'!$S:$S,$AL80,'Input Sheet'!G:G)</f>
        <v>0</v>
      </c>
      <c r="AD80" s="28">
        <f>+SUMIF('Input Sheet'!$S:$S,$AL80,'Input Sheet'!H:H)</f>
        <v>0</v>
      </c>
      <c r="AE80" s="28">
        <f>+SUMIF('Input Sheet'!$S:$S,$AL80,'Input Sheet'!I:I)</f>
        <v>0</v>
      </c>
      <c r="AF80" s="28">
        <f>+SUMIF('Input Sheet'!$S:$S,$AL80,'Input Sheet'!J:J)</f>
        <v>0</v>
      </c>
      <c r="AG80" s="28">
        <f>+SUMIF('Input Sheet'!$S:$S,$AL80,'Input Sheet'!K:K)</f>
        <v>0</v>
      </c>
      <c r="AH80" s="28">
        <f>+SUMIF('Input Sheet'!$S:$S,$AL80,'Input Sheet'!L:L)</f>
        <v>0</v>
      </c>
      <c r="AI80" s="28">
        <f>+SUMIF('Input Sheet'!$S:$S,$AL80,'Input Sheet'!M:M)</f>
        <v>0</v>
      </c>
      <c r="AJ80" s="28">
        <f>+SUMIF('Input Sheet'!$S:$S,$AL80,'Input Sheet'!N:N)</f>
        <v>0</v>
      </c>
      <c r="AK80" s="28"/>
      <c r="AL80" s="27" t="str">
        <f t="shared" si="8"/>
        <v>162-7880</v>
      </c>
      <c r="AM80" s="34" t="str">
        <f t="shared" si="9"/>
        <v>Overall</v>
      </c>
      <c r="AN80" s="34" t="str">
        <f t="shared" si="10"/>
        <v>OverallOther Income</v>
      </c>
      <c r="AO80" s="35"/>
      <c r="AP80" s="35"/>
      <c r="AQ80" s="35"/>
    </row>
    <row r="81" spans="1:43" x14ac:dyDescent="0.25">
      <c r="A81" s="27" t="s">
        <v>103</v>
      </c>
      <c r="B81" s="27" t="s">
        <v>104</v>
      </c>
      <c r="C81" s="27" t="s">
        <v>104</v>
      </c>
      <c r="D81" s="27" t="s">
        <v>152</v>
      </c>
      <c r="E81" s="27" t="s">
        <v>106</v>
      </c>
      <c r="F81" s="27" t="s">
        <v>148</v>
      </c>
      <c r="G81" s="27" t="s">
        <v>149</v>
      </c>
      <c r="H81" s="34" t="s">
        <v>109</v>
      </c>
      <c r="I81" s="34" t="s">
        <v>110</v>
      </c>
      <c r="J81" s="34" t="str">
        <f t="shared" si="6"/>
        <v>OverallOther Income</v>
      </c>
      <c r="K81" s="34" t="str">
        <f t="shared" si="7"/>
        <v>112Depreciation - Lexus</v>
      </c>
      <c r="L81" s="28">
        <f>+SUMIF('TB 4-24'!M:M,$AL81,'TB 4-24'!G:G)</f>
        <v>0</v>
      </c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>
        <f>+SUMIF('Input Sheet'!$S:$S,$AL81,'Input Sheet'!C:C)</f>
        <v>0</v>
      </c>
      <c r="Z81" s="28">
        <f>+SUMIF('Input Sheet'!$S:$S,$AL81,'Input Sheet'!D:D)</f>
        <v>0</v>
      </c>
      <c r="AA81" s="28">
        <f>+SUMIF('Input Sheet'!$S:$S,$AL81,'Input Sheet'!E:E)</f>
        <v>0</v>
      </c>
      <c r="AB81" s="28">
        <f>+SUMIF('Input Sheet'!$S:$S,$AL81,'Input Sheet'!F:F)</f>
        <v>0</v>
      </c>
      <c r="AC81" s="28">
        <f>+SUMIF('Input Sheet'!$S:$S,$AL81,'Input Sheet'!G:G)</f>
        <v>0</v>
      </c>
      <c r="AD81" s="28">
        <f>+SUMIF('Input Sheet'!$S:$S,$AL81,'Input Sheet'!H:H)</f>
        <v>0</v>
      </c>
      <c r="AE81" s="28">
        <f>+SUMIF('Input Sheet'!$S:$S,$AL81,'Input Sheet'!I:I)</f>
        <v>0</v>
      </c>
      <c r="AF81" s="28">
        <f>+SUMIF('Input Sheet'!$S:$S,$AL81,'Input Sheet'!J:J)</f>
        <v>0</v>
      </c>
      <c r="AG81" s="28">
        <f>+SUMIF('Input Sheet'!$S:$S,$AL81,'Input Sheet'!K:K)</f>
        <v>0</v>
      </c>
      <c r="AH81" s="28">
        <f>+SUMIF('Input Sheet'!$S:$S,$AL81,'Input Sheet'!L:L)</f>
        <v>0</v>
      </c>
      <c r="AI81" s="28">
        <f>+SUMIF('Input Sheet'!$S:$S,$AL81,'Input Sheet'!M:M)</f>
        <v>0</v>
      </c>
      <c r="AJ81" s="28">
        <f>+SUMIF('Input Sheet'!$S:$S,$AL81,'Input Sheet'!N:N)</f>
        <v>0</v>
      </c>
      <c r="AK81" s="28"/>
      <c r="AL81" s="27" t="str">
        <f t="shared" si="8"/>
        <v>112-8805</v>
      </c>
      <c r="AM81" s="34" t="str">
        <f t="shared" si="9"/>
        <v>Overall</v>
      </c>
      <c r="AN81" s="34" t="str">
        <f t="shared" si="10"/>
        <v>OverallOther Income</v>
      </c>
      <c r="AO81" s="35"/>
      <c r="AP81" s="35"/>
      <c r="AQ81" s="35"/>
    </row>
    <row r="82" spans="1:43" x14ac:dyDescent="0.25">
      <c r="A82" s="27" t="s">
        <v>103</v>
      </c>
      <c r="B82" s="27" t="s">
        <v>104</v>
      </c>
      <c r="C82" s="27" t="s">
        <v>104</v>
      </c>
      <c r="D82" s="27" t="s">
        <v>152</v>
      </c>
      <c r="E82" s="27" t="s">
        <v>114</v>
      </c>
      <c r="F82" s="27" t="s">
        <v>148</v>
      </c>
      <c r="G82" s="27" t="s">
        <v>149</v>
      </c>
      <c r="H82" s="34" t="s">
        <v>109</v>
      </c>
      <c r="I82" s="34" t="s">
        <v>110</v>
      </c>
      <c r="J82" s="34" t="str">
        <f t="shared" si="6"/>
        <v>OverallOther Income</v>
      </c>
      <c r="K82" s="34" t="str">
        <f t="shared" si="7"/>
        <v>122Depreciation - Lexus</v>
      </c>
      <c r="L82" s="28">
        <f>+SUMIF('TB 4-24'!M:M,$AL82,'TB 4-24'!G:G)</f>
        <v>0</v>
      </c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>
        <f>+SUMIF('Input Sheet'!$S:$S,$AL82,'Input Sheet'!C:C)</f>
        <v>0</v>
      </c>
      <c r="Z82" s="28">
        <f>+SUMIF('Input Sheet'!$S:$S,$AL82,'Input Sheet'!D:D)</f>
        <v>0</v>
      </c>
      <c r="AA82" s="28">
        <f>+SUMIF('Input Sheet'!$S:$S,$AL82,'Input Sheet'!E:E)</f>
        <v>0</v>
      </c>
      <c r="AB82" s="28">
        <f>+SUMIF('Input Sheet'!$S:$S,$AL82,'Input Sheet'!F:F)</f>
        <v>0</v>
      </c>
      <c r="AC82" s="28">
        <f>+SUMIF('Input Sheet'!$S:$S,$AL82,'Input Sheet'!G:G)</f>
        <v>0</v>
      </c>
      <c r="AD82" s="28">
        <f>+SUMIF('Input Sheet'!$S:$S,$AL82,'Input Sheet'!H:H)</f>
        <v>0</v>
      </c>
      <c r="AE82" s="28">
        <f>+SUMIF('Input Sheet'!$S:$S,$AL82,'Input Sheet'!I:I)</f>
        <v>0</v>
      </c>
      <c r="AF82" s="28">
        <f>+SUMIF('Input Sheet'!$S:$S,$AL82,'Input Sheet'!J:J)</f>
        <v>0</v>
      </c>
      <c r="AG82" s="28">
        <f>+SUMIF('Input Sheet'!$S:$S,$AL82,'Input Sheet'!K:K)</f>
        <v>0</v>
      </c>
      <c r="AH82" s="28">
        <f>+SUMIF('Input Sheet'!$S:$S,$AL82,'Input Sheet'!L:L)</f>
        <v>0</v>
      </c>
      <c r="AI82" s="28">
        <f>+SUMIF('Input Sheet'!$S:$S,$AL82,'Input Sheet'!M:M)</f>
        <v>0</v>
      </c>
      <c r="AJ82" s="28">
        <f>+SUMIF('Input Sheet'!$S:$S,$AL82,'Input Sheet'!N:N)</f>
        <v>0</v>
      </c>
      <c r="AK82" s="28"/>
      <c r="AL82" s="27" t="str">
        <f t="shared" si="8"/>
        <v>122-8805</v>
      </c>
      <c r="AM82" s="34" t="str">
        <f t="shared" si="9"/>
        <v>Overall</v>
      </c>
      <c r="AN82" s="34" t="str">
        <f t="shared" si="10"/>
        <v>OverallOther Income</v>
      </c>
      <c r="AO82" s="35"/>
      <c r="AP82" s="35"/>
      <c r="AQ82" s="35"/>
    </row>
    <row r="83" spans="1:43" x14ac:dyDescent="0.25">
      <c r="A83" s="27" t="s">
        <v>103</v>
      </c>
      <c r="B83" s="27" t="s">
        <v>104</v>
      </c>
      <c r="C83" s="27" t="s">
        <v>104</v>
      </c>
      <c r="D83" s="27" t="s">
        <v>152</v>
      </c>
      <c r="E83" s="27" t="s">
        <v>115</v>
      </c>
      <c r="F83" s="27" t="s">
        <v>148</v>
      </c>
      <c r="G83" s="27" t="s">
        <v>149</v>
      </c>
      <c r="H83" s="34" t="s">
        <v>109</v>
      </c>
      <c r="I83" s="34" t="s">
        <v>110</v>
      </c>
      <c r="J83" s="34" t="str">
        <f t="shared" si="6"/>
        <v>OverallOther Income</v>
      </c>
      <c r="K83" s="34" t="str">
        <f t="shared" si="7"/>
        <v>132Depreciation - Lexus</v>
      </c>
      <c r="L83" s="28">
        <f>+SUMIF('TB 4-24'!M:M,$AL83,'TB 4-24'!G:G)</f>
        <v>0</v>
      </c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>
        <f>+SUMIF('Input Sheet'!$S:$S,$AL83,'Input Sheet'!C:C)</f>
        <v>0</v>
      </c>
      <c r="Z83" s="28">
        <f>+SUMIF('Input Sheet'!$S:$S,$AL83,'Input Sheet'!D:D)</f>
        <v>0</v>
      </c>
      <c r="AA83" s="28">
        <f>+SUMIF('Input Sheet'!$S:$S,$AL83,'Input Sheet'!E:E)</f>
        <v>0</v>
      </c>
      <c r="AB83" s="28">
        <f>+SUMIF('Input Sheet'!$S:$S,$AL83,'Input Sheet'!F:F)</f>
        <v>0</v>
      </c>
      <c r="AC83" s="28">
        <f>+SUMIF('Input Sheet'!$S:$S,$AL83,'Input Sheet'!G:G)</f>
        <v>0</v>
      </c>
      <c r="AD83" s="28">
        <f>+SUMIF('Input Sheet'!$S:$S,$AL83,'Input Sheet'!H:H)</f>
        <v>0</v>
      </c>
      <c r="AE83" s="28">
        <f>+SUMIF('Input Sheet'!$S:$S,$AL83,'Input Sheet'!I:I)</f>
        <v>0</v>
      </c>
      <c r="AF83" s="28">
        <f>+SUMIF('Input Sheet'!$S:$S,$AL83,'Input Sheet'!J:J)</f>
        <v>0</v>
      </c>
      <c r="AG83" s="28">
        <f>+SUMIF('Input Sheet'!$S:$S,$AL83,'Input Sheet'!K:K)</f>
        <v>0</v>
      </c>
      <c r="AH83" s="28">
        <f>+SUMIF('Input Sheet'!$S:$S,$AL83,'Input Sheet'!L:L)</f>
        <v>0</v>
      </c>
      <c r="AI83" s="28">
        <f>+SUMIF('Input Sheet'!$S:$S,$AL83,'Input Sheet'!M:M)</f>
        <v>0</v>
      </c>
      <c r="AJ83" s="28">
        <f>+SUMIF('Input Sheet'!$S:$S,$AL83,'Input Sheet'!N:N)</f>
        <v>0</v>
      </c>
      <c r="AK83" s="28"/>
      <c r="AL83" s="27" t="str">
        <f t="shared" si="8"/>
        <v>132-8805</v>
      </c>
      <c r="AM83" s="34" t="str">
        <f t="shared" si="9"/>
        <v>Overall</v>
      </c>
      <c r="AN83" s="34" t="str">
        <f t="shared" si="10"/>
        <v>OverallOther Income</v>
      </c>
      <c r="AO83" s="35"/>
      <c r="AP83" s="35"/>
      <c r="AQ83" s="35"/>
    </row>
    <row r="84" spans="1:43" x14ac:dyDescent="0.25">
      <c r="A84" s="27" t="s">
        <v>103</v>
      </c>
      <c r="B84" s="27" t="s">
        <v>104</v>
      </c>
      <c r="C84" s="27" t="s">
        <v>104</v>
      </c>
      <c r="D84" s="27" t="s">
        <v>152</v>
      </c>
      <c r="E84" s="27" t="s">
        <v>116</v>
      </c>
      <c r="F84" s="27" t="s">
        <v>148</v>
      </c>
      <c r="G84" s="27" t="s">
        <v>149</v>
      </c>
      <c r="H84" s="34" t="s">
        <v>109</v>
      </c>
      <c r="I84" s="34" t="s">
        <v>110</v>
      </c>
      <c r="J84" s="34" t="str">
        <f t="shared" si="6"/>
        <v>OverallOther Income</v>
      </c>
      <c r="K84" s="34" t="str">
        <f t="shared" si="7"/>
        <v>142Depreciation - Lexus</v>
      </c>
      <c r="L84" s="28">
        <f>+SUMIF('TB 4-24'!M:M,$AL84,'TB 4-24'!G:G)</f>
        <v>0</v>
      </c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>
        <f>+SUMIF('Input Sheet'!$S:$S,$AL84,'Input Sheet'!C:C)</f>
        <v>0</v>
      </c>
      <c r="Z84" s="28">
        <f>+SUMIF('Input Sheet'!$S:$S,$AL84,'Input Sheet'!D:D)</f>
        <v>0</v>
      </c>
      <c r="AA84" s="28">
        <f>+SUMIF('Input Sheet'!$S:$S,$AL84,'Input Sheet'!E:E)</f>
        <v>0</v>
      </c>
      <c r="AB84" s="28">
        <f>+SUMIF('Input Sheet'!$S:$S,$AL84,'Input Sheet'!F:F)</f>
        <v>0</v>
      </c>
      <c r="AC84" s="28">
        <f>+SUMIF('Input Sheet'!$S:$S,$AL84,'Input Sheet'!G:G)</f>
        <v>0</v>
      </c>
      <c r="AD84" s="28">
        <f>+SUMIF('Input Sheet'!$S:$S,$AL84,'Input Sheet'!H:H)</f>
        <v>0</v>
      </c>
      <c r="AE84" s="28">
        <f>+SUMIF('Input Sheet'!$S:$S,$AL84,'Input Sheet'!I:I)</f>
        <v>0</v>
      </c>
      <c r="AF84" s="28">
        <f>+SUMIF('Input Sheet'!$S:$S,$AL84,'Input Sheet'!J:J)</f>
        <v>0</v>
      </c>
      <c r="AG84" s="28">
        <f>+SUMIF('Input Sheet'!$S:$S,$AL84,'Input Sheet'!K:K)</f>
        <v>0</v>
      </c>
      <c r="AH84" s="28">
        <f>+SUMIF('Input Sheet'!$S:$S,$AL84,'Input Sheet'!L:L)</f>
        <v>0</v>
      </c>
      <c r="AI84" s="28">
        <f>+SUMIF('Input Sheet'!$S:$S,$AL84,'Input Sheet'!M:M)</f>
        <v>0</v>
      </c>
      <c r="AJ84" s="28">
        <f>+SUMIF('Input Sheet'!$S:$S,$AL84,'Input Sheet'!N:N)</f>
        <v>0</v>
      </c>
      <c r="AK84" s="28"/>
      <c r="AL84" s="27" t="str">
        <f t="shared" si="8"/>
        <v>142-8805</v>
      </c>
      <c r="AM84" s="34" t="str">
        <f t="shared" si="9"/>
        <v>Overall</v>
      </c>
      <c r="AN84" s="34" t="str">
        <f t="shared" si="10"/>
        <v>OverallOther Income</v>
      </c>
      <c r="AO84" s="35"/>
      <c r="AP84" s="35"/>
      <c r="AQ84" s="35"/>
    </row>
    <row r="85" spans="1:43" x14ac:dyDescent="0.25">
      <c r="A85" s="27" t="s">
        <v>103</v>
      </c>
      <c r="B85" s="27" t="s">
        <v>104</v>
      </c>
      <c r="C85" s="27" t="s">
        <v>104</v>
      </c>
      <c r="D85" s="27" t="s">
        <v>152</v>
      </c>
      <c r="E85" s="27" t="s">
        <v>117</v>
      </c>
      <c r="F85" s="27" t="s">
        <v>148</v>
      </c>
      <c r="G85" s="27" t="s">
        <v>149</v>
      </c>
      <c r="H85" s="34" t="s">
        <v>109</v>
      </c>
      <c r="I85" s="34" t="s">
        <v>110</v>
      </c>
      <c r="J85" s="34" t="str">
        <f t="shared" si="6"/>
        <v>OverallOther Income</v>
      </c>
      <c r="K85" s="34" t="str">
        <f t="shared" si="7"/>
        <v>162Depreciation - Lexus</v>
      </c>
      <c r="L85" s="28">
        <f>+SUMIF('TB 4-24'!M:M,$AL85,'TB 4-24'!G:G)</f>
        <v>0</v>
      </c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>
        <f>+SUMIF('Input Sheet'!$S:$S,$AL85,'Input Sheet'!C:C)</f>
        <v>0</v>
      </c>
      <c r="Z85" s="28">
        <f>+SUMIF('Input Sheet'!$S:$S,$AL85,'Input Sheet'!D:D)</f>
        <v>0</v>
      </c>
      <c r="AA85" s="28">
        <f>+SUMIF('Input Sheet'!$S:$S,$AL85,'Input Sheet'!E:E)</f>
        <v>0</v>
      </c>
      <c r="AB85" s="28">
        <f>+SUMIF('Input Sheet'!$S:$S,$AL85,'Input Sheet'!F:F)</f>
        <v>0</v>
      </c>
      <c r="AC85" s="28">
        <f>+SUMIF('Input Sheet'!$S:$S,$AL85,'Input Sheet'!G:G)</f>
        <v>0</v>
      </c>
      <c r="AD85" s="28">
        <f>+SUMIF('Input Sheet'!$S:$S,$AL85,'Input Sheet'!H:H)</f>
        <v>0</v>
      </c>
      <c r="AE85" s="28">
        <f>+SUMIF('Input Sheet'!$S:$S,$AL85,'Input Sheet'!I:I)</f>
        <v>0</v>
      </c>
      <c r="AF85" s="28">
        <f>+SUMIF('Input Sheet'!$S:$S,$AL85,'Input Sheet'!J:J)</f>
        <v>0</v>
      </c>
      <c r="AG85" s="28">
        <f>+SUMIF('Input Sheet'!$S:$S,$AL85,'Input Sheet'!K:K)</f>
        <v>0</v>
      </c>
      <c r="AH85" s="28">
        <f>+SUMIF('Input Sheet'!$S:$S,$AL85,'Input Sheet'!L:L)</f>
        <v>0</v>
      </c>
      <c r="AI85" s="28">
        <f>+SUMIF('Input Sheet'!$S:$S,$AL85,'Input Sheet'!M:M)</f>
        <v>0</v>
      </c>
      <c r="AJ85" s="28">
        <f>+SUMIF('Input Sheet'!$S:$S,$AL85,'Input Sheet'!N:N)</f>
        <v>0</v>
      </c>
      <c r="AK85" s="28"/>
      <c r="AL85" s="27" t="str">
        <f t="shared" si="8"/>
        <v>162-8805</v>
      </c>
      <c r="AM85" s="34" t="str">
        <f t="shared" si="9"/>
        <v>Overall</v>
      </c>
      <c r="AN85" s="34" t="str">
        <f t="shared" si="10"/>
        <v>OverallOther Income</v>
      </c>
      <c r="AO85" s="35"/>
      <c r="AP85" s="35"/>
      <c r="AQ85" s="35"/>
    </row>
    <row r="86" spans="1:43" x14ac:dyDescent="0.25">
      <c r="A86" s="27" t="s">
        <v>103</v>
      </c>
      <c r="B86" s="27" t="s">
        <v>104</v>
      </c>
      <c r="C86" s="27" t="s">
        <v>104</v>
      </c>
      <c r="D86" s="27" t="s">
        <v>153</v>
      </c>
      <c r="E86" s="27" t="s">
        <v>106</v>
      </c>
      <c r="F86" s="27" t="s">
        <v>154</v>
      </c>
      <c r="G86" s="27" t="s">
        <v>155</v>
      </c>
      <c r="H86" s="34" t="s">
        <v>109</v>
      </c>
      <c r="I86" s="34" t="s">
        <v>110</v>
      </c>
      <c r="J86" s="34" t="str">
        <f t="shared" si="6"/>
        <v>OverallOther Income</v>
      </c>
      <c r="K86" s="34" t="str">
        <f t="shared" si="7"/>
        <v>112Heat/Light/Power - Lexus</v>
      </c>
      <c r="L86" s="28">
        <f>+SUMIF('TB 4-24'!M:M,$AL86,'TB 4-24'!G:G)</f>
        <v>0</v>
      </c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>
        <f>+SUMIF('Input Sheet'!$S:$S,$AL86,'Input Sheet'!C:C)</f>
        <v>0</v>
      </c>
      <c r="Z86" s="28">
        <f>+SUMIF('Input Sheet'!$S:$S,$AL86,'Input Sheet'!D:D)</f>
        <v>0</v>
      </c>
      <c r="AA86" s="28">
        <f>+SUMIF('Input Sheet'!$S:$S,$AL86,'Input Sheet'!E:E)</f>
        <v>0</v>
      </c>
      <c r="AB86" s="28">
        <f>+SUMIF('Input Sheet'!$S:$S,$AL86,'Input Sheet'!F:F)</f>
        <v>0</v>
      </c>
      <c r="AC86" s="28">
        <f>+SUMIF('Input Sheet'!$S:$S,$AL86,'Input Sheet'!G:G)</f>
        <v>0</v>
      </c>
      <c r="AD86" s="28">
        <f>+SUMIF('Input Sheet'!$S:$S,$AL86,'Input Sheet'!H:H)</f>
        <v>0</v>
      </c>
      <c r="AE86" s="28">
        <f>+SUMIF('Input Sheet'!$S:$S,$AL86,'Input Sheet'!I:I)</f>
        <v>0</v>
      </c>
      <c r="AF86" s="28">
        <f>+SUMIF('Input Sheet'!$S:$S,$AL86,'Input Sheet'!J:J)</f>
        <v>0</v>
      </c>
      <c r="AG86" s="28">
        <f>+SUMIF('Input Sheet'!$S:$S,$AL86,'Input Sheet'!K:K)</f>
        <v>0</v>
      </c>
      <c r="AH86" s="28">
        <f>+SUMIF('Input Sheet'!$S:$S,$AL86,'Input Sheet'!L:L)</f>
        <v>0</v>
      </c>
      <c r="AI86" s="28">
        <f>+SUMIF('Input Sheet'!$S:$S,$AL86,'Input Sheet'!M:M)</f>
        <v>0</v>
      </c>
      <c r="AJ86" s="28">
        <f>+SUMIF('Input Sheet'!$S:$S,$AL86,'Input Sheet'!N:N)</f>
        <v>0</v>
      </c>
      <c r="AK86" s="28"/>
      <c r="AL86" s="27" t="str">
        <f t="shared" si="8"/>
        <v>112-7820</v>
      </c>
      <c r="AM86" s="34" t="str">
        <f t="shared" si="9"/>
        <v>Overall</v>
      </c>
      <c r="AN86" s="34" t="str">
        <f t="shared" si="10"/>
        <v>OverallOther Income</v>
      </c>
      <c r="AO86" s="35"/>
      <c r="AP86" s="35"/>
      <c r="AQ86" s="35"/>
    </row>
    <row r="87" spans="1:43" x14ac:dyDescent="0.25">
      <c r="A87" s="27" t="s">
        <v>103</v>
      </c>
      <c r="B87" s="27" t="s">
        <v>104</v>
      </c>
      <c r="C87" s="27" t="s">
        <v>104</v>
      </c>
      <c r="D87" s="27" t="s">
        <v>153</v>
      </c>
      <c r="E87" s="27" t="s">
        <v>114</v>
      </c>
      <c r="F87" s="27" t="s">
        <v>154</v>
      </c>
      <c r="G87" s="27" t="s">
        <v>155</v>
      </c>
      <c r="H87" s="34" t="s">
        <v>109</v>
      </c>
      <c r="I87" s="34" t="s">
        <v>110</v>
      </c>
      <c r="J87" s="34" t="str">
        <f t="shared" si="6"/>
        <v>OverallOther Income</v>
      </c>
      <c r="K87" s="34" t="str">
        <f t="shared" si="7"/>
        <v>122Heat/Light/Power - Lexus</v>
      </c>
      <c r="L87" s="28">
        <f>+SUMIF('TB 4-24'!M:M,$AL87,'TB 4-24'!G:G)</f>
        <v>0</v>
      </c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>
        <f>+SUMIF('Input Sheet'!$S:$S,$AL87,'Input Sheet'!C:C)</f>
        <v>0</v>
      </c>
      <c r="Z87" s="28">
        <f>+SUMIF('Input Sheet'!$S:$S,$AL87,'Input Sheet'!D:D)</f>
        <v>0</v>
      </c>
      <c r="AA87" s="28">
        <f>+SUMIF('Input Sheet'!$S:$S,$AL87,'Input Sheet'!E:E)</f>
        <v>0</v>
      </c>
      <c r="AB87" s="28">
        <f>+SUMIF('Input Sheet'!$S:$S,$AL87,'Input Sheet'!F:F)</f>
        <v>0</v>
      </c>
      <c r="AC87" s="28">
        <f>+SUMIF('Input Sheet'!$S:$S,$AL87,'Input Sheet'!G:G)</f>
        <v>0</v>
      </c>
      <c r="AD87" s="28">
        <f>+SUMIF('Input Sheet'!$S:$S,$AL87,'Input Sheet'!H:H)</f>
        <v>0</v>
      </c>
      <c r="AE87" s="28">
        <f>+SUMIF('Input Sheet'!$S:$S,$AL87,'Input Sheet'!I:I)</f>
        <v>0</v>
      </c>
      <c r="AF87" s="28">
        <f>+SUMIF('Input Sheet'!$S:$S,$AL87,'Input Sheet'!J:J)</f>
        <v>0</v>
      </c>
      <c r="AG87" s="28">
        <f>+SUMIF('Input Sheet'!$S:$S,$AL87,'Input Sheet'!K:K)</f>
        <v>0</v>
      </c>
      <c r="AH87" s="28">
        <f>+SUMIF('Input Sheet'!$S:$S,$AL87,'Input Sheet'!L:L)</f>
        <v>0</v>
      </c>
      <c r="AI87" s="28">
        <f>+SUMIF('Input Sheet'!$S:$S,$AL87,'Input Sheet'!M:M)</f>
        <v>0</v>
      </c>
      <c r="AJ87" s="28">
        <f>+SUMIF('Input Sheet'!$S:$S,$AL87,'Input Sheet'!N:N)</f>
        <v>0</v>
      </c>
      <c r="AK87" s="28"/>
      <c r="AL87" s="27" t="str">
        <f t="shared" si="8"/>
        <v>122-7820</v>
      </c>
      <c r="AM87" s="34" t="str">
        <f t="shared" si="9"/>
        <v>Overall</v>
      </c>
      <c r="AN87" s="34" t="str">
        <f t="shared" si="10"/>
        <v>OverallOther Income</v>
      </c>
      <c r="AO87" s="35"/>
      <c r="AP87" s="35"/>
      <c r="AQ87" s="35"/>
    </row>
    <row r="88" spans="1:43" x14ac:dyDescent="0.25">
      <c r="A88" s="27" t="s">
        <v>103</v>
      </c>
      <c r="B88" s="27" t="s">
        <v>104</v>
      </c>
      <c r="C88" s="27" t="s">
        <v>104</v>
      </c>
      <c r="D88" s="27" t="s">
        <v>153</v>
      </c>
      <c r="E88" s="27" t="s">
        <v>115</v>
      </c>
      <c r="F88" s="27" t="s">
        <v>154</v>
      </c>
      <c r="G88" s="27" t="s">
        <v>155</v>
      </c>
      <c r="H88" s="34" t="s">
        <v>109</v>
      </c>
      <c r="I88" s="34" t="s">
        <v>110</v>
      </c>
      <c r="J88" s="34" t="str">
        <f t="shared" si="6"/>
        <v>OverallOther Income</v>
      </c>
      <c r="K88" s="34" t="str">
        <f t="shared" si="7"/>
        <v>132Heat/Light/Power - Lexus</v>
      </c>
      <c r="L88" s="28">
        <f>+SUMIF('TB 4-24'!M:M,$AL88,'TB 4-24'!G:G)</f>
        <v>0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>
        <f>+SUMIF('Input Sheet'!$S:$S,$AL88,'Input Sheet'!C:C)</f>
        <v>0</v>
      </c>
      <c r="Z88" s="28">
        <f>+SUMIF('Input Sheet'!$S:$S,$AL88,'Input Sheet'!D:D)</f>
        <v>0</v>
      </c>
      <c r="AA88" s="28">
        <f>+SUMIF('Input Sheet'!$S:$S,$AL88,'Input Sheet'!E:E)</f>
        <v>0</v>
      </c>
      <c r="AB88" s="28">
        <f>+SUMIF('Input Sheet'!$S:$S,$AL88,'Input Sheet'!F:F)</f>
        <v>0</v>
      </c>
      <c r="AC88" s="28">
        <f>+SUMIF('Input Sheet'!$S:$S,$AL88,'Input Sheet'!G:G)</f>
        <v>0</v>
      </c>
      <c r="AD88" s="28">
        <f>+SUMIF('Input Sheet'!$S:$S,$AL88,'Input Sheet'!H:H)</f>
        <v>0</v>
      </c>
      <c r="AE88" s="28">
        <f>+SUMIF('Input Sheet'!$S:$S,$AL88,'Input Sheet'!I:I)</f>
        <v>0</v>
      </c>
      <c r="AF88" s="28">
        <f>+SUMIF('Input Sheet'!$S:$S,$AL88,'Input Sheet'!J:J)</f>
        <v>0</v>
      </c>
      <c r="AG88" s="28">
        <f>+SUMIF('Input Sheet'!$S:$S,$AL88,'Input Sheet'!K:K)</f>
        <v>0</v>
      </c>
      <c r="AH88" s="28">
        <f>+SUMIF('Input Sheet'!$S:$S,$AL88,'Input Sheet'!L:L)</f>
        <v>0</v>
      </c>
      <c r="AI88" s="28">
        <f>+SUMIF('Input Sheet'!$S:$S,$AL88,'Input Sheet'!M:M)</f>
        <v>0</v>
      </c>
      <c r="AJ88" s="28">
        <f>+SUMIF('Input Sheet'!$S:$S,$AL88,'Input Sheet'!N:N)</f>
        <v>0</v>
      </c>
      <c r="AK88" s="28"/>
      <c r="AL88" s="27" t="str">
        <f t="shared" si="8"/>
        <v>132-7820</v>
      </c>
      <c r="AM88" s="34" t="str">
        <f t="shared" si="9"/>
        <v>Overall</v>
      </c>
      <c r="AN88" s="34" t="str">
        <f t="shared" si="10"/>
        <v>OverallOther Income</v>
      </c>
      <c r="AO88" s="35"/>
      <c r="AP88" s="35"/>
      <c r="AQ88" s="35"/>
    </row>
    <row r="89" spans="1:43" x14ac:dyDescent="0.25">
      <c r="A89" s="27" t="s">
        <v>103</v>
      </c>
      <c r="B89" s="27" t="s">
        <v>104</v>
      </c>
      <c r="C89" s="27" t="s">
        <v>104</v>
      </c>
      <c r="D89" s="27" t="s">
        <v>153</v>
      </c>
      <c r="E89" s="27" t="s">
        <v>117</v>
      </c>
      <c r="F89" s="27" t="s">
        <v>154</v>
      </c>
      <c r="G89" s="27" t="s">
        <v>155</v>
      </c>
      <c r="H89" s="34" t="s">
        <v>109</v>
      </c>
      <c r="I89" s="34" t="s">
        <v>110</v>
      </c>
      <c r="J89" s="34" t="str">
        <f t="shared" si="6"/>
        <v>OverallOther Income</v>
      </c>
      <c r="K89" s="34" t="str">
        <f t="shared" si="7"/>
        <v>162Heat/Light/Power - Lexus</v>
      </c>
      <c r="L89" s="28">
        <f>+SUMIF('TB 4-24'!M:M,$AL89,'TB 4-24'!G:G)</f>
        <v>0</v>
      </c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>
        <f>+SUMIF('Input Sheet'!$S:$S,$AL89,'Input Sheet'!C:C)</f>
        <v>0</v>
      </c>
      <c r="Z89" s="28">
        <f>+SUMIF('Input Sheet'!$S:$S,$AL89,'Input Sheet'!D:D)</f>
        <v>0</v>
      </c>
      <c r="AA89" s="28">
        <f>+SUMIF('Input Sheet'!$S:$S,$AL89,'Input Sheet'!E:E)</f>
        <v>0</v>
      </c>
      <c r="AB89" s="28">
        <f>+SUMIF('Input Sheet'!$S:$S,$AL89,'Input Sheet'!F:F)</f>
        <v>0</v>
      </c>
      <c r="AC89" s="28">
        <f>+SUMIF('Input Sheet'!$S:$S,$AL89,'Input Sheet'!G:G)</f>
        <v>0</v>
      </c>
      <c r="AD89" s="28">
        <f>+SUMIF('Input Sheet'!$S:$S,$AL89,'Input Sheet'!H:H)</f>
        <v>0</v>
      </c>
      <c r="AE89" s="28">
        <f>+SUMIF('Input Sheet'!$S:$S,$AL89,'Input Sheet'!I:I)</f>
        <v>0</v>
      </c>
      <c r="AF89" s="28">
        <f>+SUMIF('Input Sheet'!$S:$S,$AL89,'Input Sheet'!J:J)</f>
        <v>0</v>
      </c>
      <c r="AG89" s="28">
        <f>+SUMIF('Input Sheet'!$S:$S,$AL89,'Input Sheet'!K:K)</f>
        <v>0</v>
      </c>
      <c r="AH89" s="28">
        <f>+SUMIF('Input Sheet'!$S:$S,$AL89,'Input Sheet'!L:L)</f>
        <v>0</v>
      </c>
      <c r="AI89" s="28">
        <f>+SUMIF('Input Sheet'!$S:$S,$AL89,'Input Sheet'!M:M)</f>
        <v>0</v>
      </c>
      <c r="AJ89" s="28">
        <f>+SUMIF('Input Sheet'!$S:$S,$AL89,'Input Sheet'!N:N)</f>
        <v>0</v>
      </c>
      <c r="AK89" s="28"/>
      <c r="AL89" s="27" t="str">
        <f t="shared" si="8"/>
        <v>162-7820</v>
      </c>
      <c r="AM89" s="34" t="str">
        <f t="shared" si="9"/>
        <v>Overall</v>
      </c>
      <c r="AN89" s="34" t="str">
        <f t="shared" si="10"/>
        <v>OverallOther Income</v>
      </c>
      <c r="AO89" s="35"/>
      <c r="AP89" s="35"/>
      <c r="AQ89" s="35"/>
    </row>
    <row r="90" spans="1:43" x14ac:dyDescent="0.25">
      <c r="A90" s="27" t="s">
        <v>103</v>
      </c>
      <c r="B90" s="27" t="s">
        <v>104</v>
      </c>
      <c r="C90" s="27" t="s">
        <v>104</v>
      </c>
      <c r="D90" s="27" t="s">
        <v>153</v>
      </c>
      <c r="E90" s="27" t="s">
        <v>116</v>
      </c>
      <c r="F90" s="27" t="s">
        <v>154</v>
      </c>
      <c r="G90" s="27" t="s">
        <v>155</v>
      </c>
      <c r="H90" s="34" t="s">
        <v>109</v>
      </c>
      <c r="I90" s="34" t="s">
        <v>110</v>
      </c>
      <c r="J90" s="34" t="str">
        <f t="shared" si="6"/>
        <v>OverallOther Income</v>
      </c>
      <c r="K90" s="34" t="str">
        <f t="shared" si="7"/>
        <v>142Heat/Light/Power - Lexus</v>
      </c>
      <c r="L90" s="28">
        <f>+SUMIF('TB 4-24'!M:M,$AL90,'TB 4-24'!G:G)</f>
        <v>0</v>
      </c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>
        <f>+SUMIF('Input Sheet'!$S:$S,$AL90,'Input Sheet'!C:C)</f>
        <v>0</v>
      </c>
      <c r="Z90" s="28">
        <f>+SUMIF('Input Sheet'!$S:$S,$AL90,'Input Sheet'!D:D)</f>
        <v>0</v>
      </c>
      <c r="AA90" s="28">
        <f>+SUMIF('Input Sheet'!$S:$S,$AL90,'Input Sheet'!E:E)</f>
        <v>0</v>
      </c>
      <c r="AB90" s="28">
        <f>+SUMIF('Input Sheet'!$S:$S,$AL90,'Input Sheet'!F:F)</f>
        <v>0</v>
      </c>
      <c r="AC90" s="28">
        <f>+SUMIF('Input Sheet'!$S:$S,$AL90,'Input Sheet'!G:G)</f>
        <v>0</v>
      </c>
      <c r="AD90" s="28">
        <f>+SUMIF('Input Sheet'!$S:$S,$AL90,'Input Sheet'!H:H)</f>
        <v>0</v>
      </c>
      <c r="AE90" s="28">
        <f>+SUMIF('Input Sheet'!$S:$S,$AL90,'Input Sheet'!I:I)</f>
        <v>0</v>
      </c>
      <c r="AF90" s="28">
        <f>+SUMIF('Input Sheet'!$S:$S,$AL90,'Input Sheet'!J:J)</f>
        <v>0</v>
      </c>
      <c r="AG90" s="28">
        <f>+SUMIF('Input Sheet'!$S:$S,$AL90,'Input Sheet'!K:K)</f>
        <v>0</v>
      </c>
      <c r="AH90" s="28">
        <f>+SUMIF('Input Sheet'!$S:$S,$AL90,'Input Sheet'!L:L)</f>
        <v>0</v>
      </c>
      <c r="AI90" s="28">
        <f>+SUMIF('Input Sheet'!$S:$S,$AL90,'Input Sheet'!M:M)</f>
        <v>0</v>
      </c>
      <c r="AJ90" s="28">
        <f>+SUMIF('Input Sheet'!$S:$S,$AL90,'Input Sheet'!N:N)</f>
        <v>0</v>
      </c>
      <c r="AK90" s="28"/>
      <c r="AL90" s="27" t="str">
        <f t="shared" si="8"/>
        <v>142-7820</v>
      </c>
      <c r="AM90" s="34" t="str">
        <f t="shared" si="9"/>
        <v>Overall</v>
      </c>
      <c r="AN90" s="34" t="str">
        <f t="shared" si="10"/>
        <v>OverallOther Income</v>
      </c>
      <c r="AO90" s="35"/>
      <c r="AP90" s="35"/>
      <c r="AQ90" s="35"/>
    </row>
    <row r="91" spans="1:43" x14ac:dyDescent="0.25">
      <c r="A91" s="27" t="s">
        <v>103</v>
      </c>
      <c r="B91" s="27" t="s">
        <v>104</v>
      </c>
      <c r="C91" s="27" t="s">
        <v>104</v>
      </c>
      <c r="D91" s="27" t="s">
        <v>156</v>
      </c>
      <c r="E91" s="27" t="s">
        <v>106</v>
      </c>
      <c r="F91" s="27" t="s">
        <v>157</v>
      </c>
      <c r="G91" s="27" t="s">
        <v>158</v>
      </c>
      <c r="H91" s="34" t="s">
        <v>109</v>
      </c>
      <c r="I91" s="34" t="s">
        <v>110</v>
      </c>
      <c r="J91" s="34" t="str">
        <f t="shared" si="6"/>
        <v>OverallOther Income</v>
      </c>
      <c r="K91" s="34" t="str">
        <f t="shared" si="7"/>
        <v>112Environmental &amp; Health &amp; Safety expenses - Lexus</v>
      </c>
      <c r="L91" s="28">
        <f>+SUMIF('TB 4-24'!M:M,$AL91,'TB 4-24'!G:G)</f>
        <v>0</v>
      </c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>
        <f>+SUMIF('Input Sheet'!$S:$S,$AL91,'Input Sheet'!C:C)</f>
        <v>0</v>
      </c>
      <c r="Z91" s="28">
        <f>+SUMIF('Input Sheet'!$S:$S,$AL91,'Input Sheet'!D:D)</f>
        <v>0</v>
      </c>
      <c r="AA91" s="28">
        <f>+SUMIF('Input Sheet'!$S:$S,$AL91,'Input Sheet'!E:E)</f>
        <v>0</v>
      </c>
      <c r="AB91" s="28">
        <f>+SUMIF('Input Sheet'!$S:$S,$AL91,'Input Sheet'!F:F)</f>
        <v>0</v>
      </c>
      <c r="AC91" s="28">
        <f>+SUMIF('Input Sheet'!$S:$S,$AL91,'Input Sheet'!G:G)</f>
        <v>0</v>
      </c>
      <c r="AD91" s="28">
        <f>+SUMIF('Input Sheet'!$S:$S,$AL91,'Input Sheet'!H:H)</f>
        <v>0</v>
      </c>
      <c r="AE91" s="28">
        <f>+SUMIF('Input Sheet'!$S:$S,$AL91,'Input Sheet'!I:I)</f>
        <v>0</v>
      </c>
      <c r="AF91" s="28">
        <f>+SUMIF('Input Sheet'!$S:$S,$AL91,'Input Sheet'!J:J)</f>
        <v>0</v>
      </c>
      <c r="AG91" s="28">
        <f>+SUMIF('Input Sheet'!$S:$S,$AL91,'Input Sheet'!K:K)</f>
        <v>0</v>
      </c>
      <c r="AH91" s="28">
        <f>+SUMIF('Input Sheet'!$S:$S,$AL91,'Input Sheet'!L:L)</f>
        <v>0</v>
      </c>
      <c r="AI91" s="28">
        <f>+SUMIF('Input Sheet'!$S:$S,$AL91,'Input Sheet'!M:M)</f>
        <v>0</v>
      </c>
      <c r="AJ91" s="28">
        <f>+SUMIF('Input Sheet'!$S:$S,$AL91,'Input Sheet'!N:N)</f>
        <v>0</v>
      </c>
      <c r="AK91" s="28"/>
      <c r="AL91" s="27" t="str">
        <f t="shared" si="8"/>
        <v>112-7453</v>
      </c>
      <c r="AM91" s="34" t="str">
        <f t="shared" si="9"/>
        <v>Overall</v>
      </c>
      <c r="AN91" s="34" t="str">
        <f t="shared" si="10"/>
        <v>OverallOther Income</v>
      </c>
      <c r="AO91" s="35"/>
      <c r="AP91" s="35"/>
      <c r="AQ91" s="35"/>
    </row>
    <row r="92" spans="1:43" x14ac:dyDescent="0.25">
      <c r="A92" s="27" t="s">
        <v>103</v>
      </c>
      <c r="B92" s="27" t="s">
        <v>104</v>
      </c>
      <c r="C92" s="27" t="s">
        <v>104</v>
      </c>
      <c r="D92" s="27" t="s">
        <v>156</v>
      </c>
      <c r="E92" s="27" t="s">
        <v>117</v>
      </c>
      <c r="F92" s="27" t="s">
        <v>157</v>
      </c>
      <c r="G92" s="27" t="s">
        <v>158</v>
      </c>
      <c r="H92" s="34" t="s">
        <v>109</v>
      </c>
      <c r="I92" s="34" t="s">
        <v>110</v>
      </c>
      <c r="J92" s="34" t="str">
        <f t="shared" si="6"/>
        <v>OverallOther Income</v>
      </c>
      <c r="K92" s="34" t="str">
        <f t="shared" si="7"/>
        <v>162Environmental &amp; Health &amp; Safety expenses - Lexus</v>
      </c>
      <c r="L92" s="28">
        <f>+SUMIF('TB 4-24'!M:M,$AL92,'TB 4-24'!G:G)</f>
        <v>0</v>
      </c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>
        <f>+SUMIF('Input Sheet'!$S:$S,$AL92,'Input Sheet'!C:C)</f>
        <v>0</v>
      </c>
      <c r="Z92" s="28">
        <f>+SUMIF('Input Sheet'!$S:$S,$AL92,'Input Sheet'!D:D)</f>
        <v>0</v>
      </c>
      <c r="AA92" s="28">
        <f>+SUMIF('Input Sheet'!$S:$S,$AL92,'Input Sheet'!E:E)</f>
        <v>0</v>
      </c>
      <c r="AB92" s="28">
        <f>+SUMIF('Input Sheet'!$S:$S,$AL92,'Input Sheet'!F:F)</f>
        <v>0</v>
      </c>
      <c r="AC92" s="28">
        <f>+SUMIF('Input Sheet'!$S:$S,$AL92,'Input Sheet'!G:G)</f>
        <v>0</v>
      </c>
      <c r="AD92" s="28">
        <f>+SUMIF('Input Sheet'!$S:$S,$AL92,'Input Sheet'!H:H)</f>
        <v>0</v>
      </c>
      <c r="AE92" s="28">
        <f>+SUMIF('Input Sheet'!$S:$S,$AL92,'Input Sheet'!I:I)</f>
        <v>0</v>
      </c>
      <c r="AF92" s="28">
        <f>+SUMIF('Input Sheet'!$S:$S,$AL92,'Input Sheet'!J:J)</f>
        <v>0</v>
      </c>
      <c r="AG92" s="28">
        <f>+SUMIF('Input Sheet'!$S:$S,$AL92,'Input Sheet'!K:K)</f>
        <v>0</v>
      </c>
      <c r="AH92" s="28">
        <f>+SUMIF('Input Sheet'!$S:$S,$AL92,'Input Sheet'!L:L)</f>
        <v>0</v>
      </c>
      <c r="AI92" s="28">
        <f>+SUMIF('Input Sheet'!$S:$S,$AL92,'Input Sheet'!M:M)</f>
        <v>0</v>
      </c>
      <c r="AJ92" s="28">
        <f>+SUMIF('Input Sheet'!$S:$S,$AL92,'Input Sheet'!N:N)</f>
        <v>0</v>
      </c>
      <c r="AK92" s="28"/>
      <c r="AL92" s="27" t="str">
        <f t="shared" si="8"/>
        <v>162-7453</v>
      </c>
      <c r="AM92" s="34" t="str">
        <f t="shared" si="9"/>
        <v>Overall</v>
      </c>
      <c r="AN92" s="34" t="str">
        <f t="shared" si="10"/>
        <v>OverallOther Income</v>
      </c>
      <c r="AO92" s="35"/>
      <c r="AP92" s="35"/>
      <c r="AQ92" s="35"/>
    </row>
    <row r="93" spans="1:43" x14ac:dyDescent="0.25">
      <c r="A93" s="27" t="s">
        <v>103</v>
      </c>
      <c r="B93" s="27" t="s">
        <v>104</v>
      </c>
      <c r="C93" s="27" t="s">
        <v>104</v>
      </c>
      <c r="D93" s="27" t="s">
        <v>156</v>
      </c>
      <c r="E93" s="27" t="s">
        <v>114</v>
      </c>
      <c r="F93" s="27" t="s">
        <v>157</v>
      </c>
      <c r="G93" s="27" t="s">
        <v>158</v>
      </c>
      <c r="H93" s="34" t="s">
        <v>109</v>
      </c>
      <c r="I93" s="34" t="s">
        <v>110</v>
      </c>
      <c r="J93" s="34" t="str">
        <f t="shared" si="6"/>
        <v>OverallOther Income</v>
      </c>
      <c r="K93" s="34" t="str">
        <f t="shared" si="7"/>
        <v>122Environmental &amp; Health &amp; Safety expenses - Lexus</v>
      </c>
      <c r="L93" s="28">
        <f>+SUMIF('TB 4-24'!M:M,$AL93,'TB 4-24'!G:G)</f>
        <v>0</v>
      </c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>
        <f>+SUMIF('Input Sheet'!$S:$S,$AL93,'Input Sheet'!C:C)</f>
        <v>0</v>
      </c>
      <c r="Z93" s="28">
        <f>+SUMIF('Input Sheet'!$S:$S,$AL93,'Input Sheet'!D:D)</f>
        <v>0</v>
      </c>
      <c r="AA93" s="28">
        <f>+SUMIF('Input Sheet'!$S:$S,$AL93,'Input Sheet'!E:E)</f>
        <v>0</v>
      </c>
      <c r="AB93" s="28">
        <f>+SUMIF('Input Sheet'!$S:$S,$AL93,'Input Sheet'!F:F)</f>
        <v>0</v>
      </c>
      <c r="AC93" s="28">
        <f>+SUMIF('Input Sheet'!$S:$S,$AL93,'Input Sheet'!G:G)</f>
        <v>0</v>
      </c>
      <c r="AD93" s="28">
        <f>+SUMIF('Input Sheet'!$S:$S,$AL93,'Input Sheet'!H:H)</f>
        <v>0</v>
      </c>
      <c r="AE93" s="28">
        <f>+SUMIF('Input Sheet'!$S:$S,$AL93,'Input Sheet'!I:I)</f>
        <v>0</v>
      </c>
      <c r="AF93" s="28">
        <f>+SUMIF('Input Sheet'!$S:$S,$AL93,'Input Sheet'!J:J)</f>
        <v>0</v>
      </c>
      <c r="AG93" s="28">
        <f>+SUMIF('Input Sheet'!$S:$S,$AL93,'Input Sheet'!K:K)</f>
        <v>0</v>
      </c>
      <c r="AH93" s="28">
        <f>+SUMIF('Input Sheet'!$S:$S,$AL93,'Input Sheet'!L:L)</f>
        <v>0</v>
      </c>
      <c r="AI93" s="28">
        <f>+SUMIF('Input Sheet'!$S:$S,$AL93,'Input Sheet'!M:M)</f>
        <v>0</v>
      </c>
      <c r="AJ93" s="28">
        <f>+SUMIF('Input Sheet'!$S:$S,$AL93,'Input Sheet'!N:N)</f>
        <v>0</v>
      </c>
      <c r="AK93" s="28"/>
      <c r="AL93" s="27" t="str">
        <f t="shared" si="8"/>
        <v>122-7453</v>
      </c>
      <c r="AM93" s="34" t="str">
        <f t="shared" si="9"/>
        <v>Overall</v>
      </c>
      <c r="AN93" s="34" t="str">
        <f t="shared" si="10"/>
        <v>OverallOther Income</v>
      </c>
      <c r="AO93" s="35"/>
      <c r="AP93" s="35"/>
      <c r="AQ93" s="35"/>
    </row>
    <row r="94" spans="1:43" x14ac:dyDescent="0.25">
      <c r="A94" s="27" t="s">
        <v>103</v>
      </c>
      <c r="B94" s="27" t="s">
        <v>104</v>
      </c>
      <c r="C94" s="27" t="s">
        <v>104</v>
      </c>
      <c r="D94" s="27" t="s">
        <v>156</v>
      </c>
      <c r="E94" s="27" t="s">
        <v>115</v>
      </c>
      <c r="F94" s="27" t="s">
        <v>157</v>
      </c>
      <c r="G94" s="27" t="s">
        <v>158</v>
      </c>
      <c r="H94" s="34" t="s">
        <v>109</v>
      </c>
      <c r="I94" s="34" t="s">
        <v>110</v>
      </c>
      <c r="J94" s="34" t="str">
        <f t="shared" si="6"/>
        <v>OverallOther Income</v>
      </c>
      <c r="K94" s="34" t="str">
        <f t="shared" si="7"/>
        <v>132Environmental &amp; Health &amp; Safety expenses - Lexus</v>
      </c>
      <c r="L94" s="28">
        <f>+SUMIF('TB 4-24'!M:M,$AL94,'TB 4-24'!G:G)</f>
        <v>0</v>
      </c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>
        <f>+SUMIF('Input Sheet'!$S:$S,$AL94,'Input Sheet'!C:C)</f>
        <v>0</v>
      </c>
      <c r="Z94" s="28">
        <f>+SUMIF('Input Sheet'!$S:$S,$AL94,'Input Sheet'!D:D)</f>
        <v>0</v>
      </c>
      <c r="AA94" s="28">
        <f>+SUMIF('Input Sheet'!$S:$S,$AL94,'Input Sheet'!E:E)</f>
        <v>0</v>
      </c>
      <c r="AB94" s="28">
        <f>+SUMIF('Input Sheet'!$S:$S,$AL94,'Input Sheet'!F:F)</f>
        <v>0</v>
      </c>
      <c r="AC94" s="28">
        <f>+SUMIF('Input Sheet'!$S:$S,$AL94,'Input Sheet'!G:G)</f>
        <v>0</v>
      </c>
      <c r="AD94" s="28">
        <f>+SUMIF('Input Sheet'!$S:$S,$AL94,'Input Sheet'!H:H)</f>
        <v>0</v>
      </c>
      <c r="AE94" s="28">
        <f>+SUMIF('Input Sheet'!$S:$S,$AL94,'Input Sheet'!I:I)</f>
        <v>0</v>
      </c>
      <c r="AF94" s="28">
        <f>+SUMIF('Input Sheet'!$S:$S,$AL94,'Input Sheet'!J:J)</f>
        <v>0</v>
      </c>
      <c r="AG94" s="28">
        <f>+SUMIF('Input Sheet'!$S:$S,$AL94,'Input Sheet'!K:K)</f>
        <v>0</v>
      </c>
      <c r="AH94" s="28">
        <f>+SUMIF('Input Sheet'!$S:$S,$AL94,'Input Sheet'!L:L)</f>
        <v>0</v>
      </c>
      <c r="AI94" s="28">
        <f>+SUMIF('Input Sheet'!$S:$S,$AL94,'Input Sheet'!M:M)</f>
        <v>0</v>
      </c>
      <c r="AJ94" s="28">
        <f>+SUMIF('Input Sheet'!$S:$S,$AL94,'Input Sheet'!N:N)</f>
        <v>0</v>
      </c>
      <c r="AK94" s="28"/>
      <c r="AL94" s="27" t="str">
        <f t="shared" si="8"/>
        <v>132-7453</v>
      </c>
      <c r="AM94" s="34" t="str">
        <f t="shared" si="9"/>
        <v>Overall</v>
      </c>
      <c r="AN94" s="34" t="str">
        <f t="shared" si="10"/>
        <v>OverallOther Income</v>
      </c>
      <c r="AO94" s="35"/>
      <c r="AP94" s="35"/>
      <c r="AQ94" s="35"/>
    </row>
    <row r="95" spans="1:43" x14ac:dyDescent="0.25">
      <c r="A95" s="27" t="s">
        <v>103</v>
      </c>
      <c r="B95" s="27" t="s">
        <v>104</v>
      </c>
      <c r="C95" s="27" t="s">
        <v>104</v>
      </c>
      <c r="D95" s="27" t="s">
        <v>156</v>
      </c>
      <c r="E95" s="27" t="s">
        <v>116</v>
      </c>
      <c r="F95" s="27" t="s">
        <v>157</v>
      </c>
      <c r="G95" s="27" t="s">
        <v>158</v>
      </c>
      <c r="H95" s="34" t="s">
        <v>109</v>
      </c>
      <c r="I95" s="34" t="s">
        <v>110</v>
      </c>
      <c r="J95" s="34" t="str">
        <f t="shared" si="6"/>
        <v>OverallOther Income</v>
      </c>
      <c r="K95" s="34" t="str">
        <f t="shared" si="7"/>
        <v>142Environmental &amp; Health &amp; Safety expenses - Lexus</v>
      </c>
      <c r="L95" s="28">
        <f>+SUMIF('TB 4-24'!M:M,$AL95,'TB 4-24'!G:G)</f>
        <v>0</v>
      </c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>
        <f>+SUMIF('Input Sheet'!$S:$S,$AL95,'Input Sheet'!C:C)</f>
        <v>0</v>
      </c>
      <c r="Z95" s="28">
        <f>+SUMIF('Input Sheet'!$S:$S,$AL95,'Input Sheet'!D:D)</f>
        <v>0</v>
      </c>
      <c r="AA95" s="28">
        <f>+SUMIF('Input Sheet'!$S:$S,$AL95,'Input Sheet'!E:E)</f>
        <v>0</v>
      </c>
      <c r="AB95" s="28">
        <f>+SUMIF('Input Sheet'!$S:$S,$AL95,'Input Sheet'!F:F)</f>
        <v>0</v>
      </c>
      <c r="AC95" s="28">
        <f>+SUMIF('Input Sheet'!$S:$S,$AL95,'Input Sheet'!G:G)</f>
        <v>0</v>
      </c>
      <c r="AD95" s="28">
        <f>+SUMIF('Input Sheet'!$S:$S,$AL95,'Input Sheet'!H:H)</f>
        <v>0</v>
      </c>
      <c r="AE95" s="28">
        <f>+SUMIF('Input Sheet'!$S:$S,$AL95,'Input Sheet'!I:I)</f>
        <v>0</v>
      </c>
      <c r="AF95" s="28">
        <f>+SUMIF('Input Sheet'!$S:$S,$AL95,'Input Sheet'!J:J)</f>
        <v>0</v>
      </c>
      <c r="AG95" s="28">
        <f>+SUMIF('Input Sheet'!$S:$S,$AL95,'Input Sheet'!K:K)</f>
        <v>0</v>
      </c>
      <c r="AH95" s="28">
        <f>+SUMIF('Input Sheet'!$S:$S,$AL95,'Input Sheet'!L:L)</f>
        <v>0</v>
      </c>
      <c r="AI95" s="28">
        <f>+SUMIF('Input Sheet'!$S:$S,$AL95,'Input Sheet'!M:M)</f>
        <v>0</v>
      </c>
      <c r="AJ95" s="28">
        <f>+SUMIF('Input Sheet'!$S:$S,$AL95,'Input Sheet'!N:N)</f>
        <v>0</v>
      </c>
      <c r="AK95" s="28"/>
      <c r="AL95" s="27" t="str">
        <f t="shared" si="8"/>
        <v>142-7453</v>
      </c>
      <c r="AM95" s="34" t="str">
        <f t="shared" si="9"/>
        <v>Overall</v>
      </c>
      <c r="AN95" s="34" t="str">
        <f t="shared" si="10"/>
        <v>OverallOther Income</v>
      </c>
      <c r="AO95" s="35"/>
      <c r="AP95" s="35"/>
      <c r="AQ95" s="35"/>
    </row>
    <row r="96" spans="1:43" x14ac:dyDescent="0.25">
      <c r="A96" s="27" t="s">
        <v>103</v>
      </c>
      <c r="B96" s="27" t="s">
        <v>104</v>
      </c>
      <c r="C96" s="27" t="s">
        <v>104</v>
      </c>
      <c r="D96" s="27" t="s">
        <v>159</v>
      </c>
      <c r="E96" s="27" t="s">
        <v>116</v>
      </c>
      <c r="F96" s="27" t="s">
        <v>157</v>
      </c>
      <c r="G96" s="27" t="s">
        <v>158</v>
      </c>
      <c r="H96" s="34" t="s">
        <v>109</v>
      </c>
      <c r="I96" s="34" t="s">
        <v>110</v>
      </c>
      <c r="J96" s="34" t="str">
        <f t="shared" si="6"/>
        <v>OverallOther Income</v>
      </c>
      <c r="K96" s="34" t="str">
        <f t="shared" si="7"/>
        <v>142Environmental &amp; Health &amp; Safety expenses - Lexus</v>
      </c>
      <c r="L96" s="28">
        <f>+SUMIF('TB 4-24'!M:M,$AL96,'TB 4-24'!G:G)</f>
        <v>0</v>
      </c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>
        <f>+SUMIF('Input Sheet'!$S:$S,$AL96,'Input Sheet'!C:C)</f>
        <v>0</v>
      </c>
      <c r="Z96" s="28">
        <f>+SUMIF('Input Sheet'!$S:$S,$AL96,'Input Sheet'!D:D)</f>
        <v>0</v>
      </c>
      <c r="AA96" s="28">
        <f>+SUMIF('Input Sheet'!$S:$S,$AL96,'Input Sheet'!E:E)</f>
        <v>0</v>
      </c>
      <c r="AB96" s="28">
        <f>+SUMIF('Input Sheet'!$S:$S,$AL96,'Input Sheet'!F:F)</f>
        <v>0</v>
      </c>
      <c r="AC96" s="28">
        <f>+SUMIF('Input Sheet'!$S:$S,$AL96,'Input Sheet'!G:G)</f>
        <v>0</v>
      </c>
      <c r="AD96" s="28">
        <f>+SUMIF('Input Sheet'!$S:$S,$AL96,'Input Sheet'!H:H)</f>
        <v>0</v>
      </c>
      <c r="AE96" s="28">
        <f>+SUMIF('Input Sheet'!$S:$S,$AL96,'Input Sheet'!I:I)</f>
        <v>0</v>
      </c>
      <c r="AF96" s="28">
        <f>+SUMIF('Input Sheet'!$S:$S,$AL96,'Input Sheet'!J:J)</f>
        <v>0</v>
      </c>
      <c r="AG96" s="28">
        <f>+SUMIF('Input Sheet'!$S:$S,$AL96,'Input Sheet'!K:K)</f>
        <v>0</v>
      </c>
      <c r="AH96" s="28">
        <f>+SUMIF('Input Sheet'!$S:$S,$AL96,'Input Sheet'!L:L)</f>
        <v>0</v>
      </c>
      <c r="AI96" s="28">
        <f>+SUMIF('Input Sheet'!$S:$S,$AL96,'Input Sheet'!M:M)</f>
        <v>0</v>
      </c>
      <c r="AJ96" s="28">
        <f>+SUMIF('Input Sheet'!$S:$S,$AL96,'Input Sheet'!N:N)</f>
        <v>0</v>
      </c>
      <c r="AK96" s="28"/>
      <c r="AL96" s="27" t="str">
        <f t="shared" si="8"/>
        <v>142-7755</v>
      </c>
      <c r="AM96" s="34" t="str">
        <f t="shared" si="9"/>
        <v>Overall</v>
      </c>
      <c r="AN96" s="34" t="str">
        <f t="shared" si="10"/>
        <v>OverallOther Income</v>
      </c>
      <c r="AO96" s="35"/>
      <c r="AP96" s="35"/>
      <c r="AQ96" s="35"/>
    </row>
    <row r="97" spans="1:43" x14ac:dyDescent="0.25">
      <c r="A97" s="27" t="s">
        <v>103</v>
      </c>
      <c r="B97" s="27" t="s">
        <v>104</v>
      </c>
      <c r="C97" s="27" t="s">
        <v>104</v>
      </c>
      <c r="D97" s="27" t="s">
        <v>160</v>
      </c>
      <c r="E97" s="27" t="s">
        <v>114</v>
      </c>
      <c r="F97" s="27" t="s">
        <v>161</v>
      </c>
      <c r="G97" s="27" t="s">
        <v>162</v>
      </c>
      <c r="H97" s="34" t="s">
        <v>109</v>
      </c>
      <c r="I97" s="34" t="s">
        <v>110</v>
      </c>
      <c r="J97" s="34" t="str">
        <f t="shared" si="6"/>
        <v>OverallOther Income</v>
      </c>
      <c r="K97" s="34" t="str">
        <f t="shared" si="7"/>
        <v>122Insurance expense - Lexus</v>
      </c>
      <c r="L97" s="28">
        <f>+SUMIF('TB 4-24'!M:M,$AL97,'TB 4-24'!G:G)</f>
        <v>0</v>
      </c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>
        <f>+SUMIF('Input Sheet'!$S:$S,$AL97,'Input Sheet'!C:C)</f>
        <v>0</v>
      </c>
      <c r="Z97" s="28">
        <f>+SUMIF('Input Sheet'!$S:$S,$AL97,'Input Sheet'!D:D)</f>
        <v>0</v>
      </c>
      <c r="AA97" s="28">
        <f>+SUMIF('Input Sheet'!$S:$S,$AL97,'Input Sheet'!E:E)</f>
        <v>0</v>
      </c>
      <c r="AB97" s="28">
        <f>+SUMIF('Input Sheet'!$S:$S,$AL97,'Input Sheet'!F:F)</f>
        <v>0</v>
      </c>
      <c r="AC97" s="28">
        <f>+SUMIF('Input Sheet'!$S:$S,$AL97,'Input Sheet'!G:G)</f>
        <v>0</v>
      </c>
      <c r="AD97" s="28">
        <f>+SUMIF('Input Sheet'!$S:$S,$AL97,'Input Sheet'!H:H)</f>
        <v>0</v>
      </c>
      <c r="AE97" s="28">
        <f>+SUMIF('Input Sheet'!$S:$S,$AL97,'Input Sheet'!I:I)</f>
        <v>0</v>
      </c>
      <c r="AF97" s="28">
        <f>+SUMIF('Input Sheet'!$S:$S,$AL97,'Input Sheet'!J:J)</f>
        <v>0</v>
      </c>
      <c r="AG97" s="28">
        <f>+SUMIF('Input Sheet'!$S:$S,$AL97,'Input Sheet'!K:K)</f>
        <v>0</v>
      </c>
      <c r="AH97" s="28">
        <f>+SUMIF('Input Sheet'!$S:$S,$AL97,'Input Sheet'!L:L)</f>
        <v>0</v>
      </c>
      <c r="AI97" s="28">
        <f>+SUMIF('Input Sheet'!$S:$S,$AL97,'Input Sheet'!M:M)</f>
        <v>0</v>
      </c>
      <c r="AJ97" s="28">
        <f>+SUMIF('Input Sheet'!$S:$S,$AL97,'Input Sheet'!N:N)</f>
        <v>0</v>
      </c>
      <c r="AK97" s="28"/>
      <c r="AL97" s="27" t="str">
        <f t="shared" si="8"/>
        <v>122-7780</v>
      </c>
      <c r="AM97" s="34" t="str">
        <f t="shared" si="9"/>
        <v>Overall</v>
      </c>
      <c r="AN97" s="34" t="str">
        <f t="shared" si="10"/>
        <v>OverallOther Income</v>
      </c>
      <c r="AO97" s="35"/>
      <c r="AP97" s="35"/>
      <c r="AQ97" s="35"/>
    </row>
    <row r="98" spans="1:43" x14ac:dyDescent="0.25">
      <c r="A98" s="27" t="s">
        <v>103</v>
      </c>
      <c r="B98" s="27" t="s">
        <v>104</v>
      </c>
      <c r="C98" s="27" t="s">
        <v>104</v>
      </c>
      <c r="D98" s="27" t="s">
        <v>160</v>
      </c>
      <c r="E98" s="27" t="s">
        <v>115</v>
      </c>
      <c r="F98" s="27" t="s">
        <v>161</v>
      </c>
      <c r="G98" s="27" t="s">
        <v>162</v>
      </c>
      <c r="H98" s="34" t="s">
        <v>109</v>
      </c>
      <c r="I98" s="34" t="s">
        <v>110</v>
      </c>
      <c r="J98" s="34" t="str">
        <f t="shared" si="6"/>
        <v>OverallOther Income</v>
      </c>
      <c r="K98" s="34" t="str">
        <f t="shared" si="7"/>
        <v>132Insurance expense - Lexus</v>
      </c>
      <c r="L98" s="28">
        <f>+SUMIF('TB 4-24'!M:M,$AL98,'TB 4-24'!G:G)</f>
        <v>0</v>
      </c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>
        <f>+SUMIF('Input Sheet'!$S:$S,$AL98,'Input Sheet'!C:C)</f>
        <v>0</v>
      </c>
      <c r="Z98" s="28">
        <f>+SUMIF('Input Sheet'!$S:$S,$AL98,'Input Sheet'!D:D)</f>
        <v>0</v>
      </c>
      <c r="AA98" s="28">
        <f>+SUMIF('Input Sheet'!$S:$S,$AL98,'Input Sheet'!E:E)</f>
        <v>0</v>
      </c>
      <c r="AB98" s="28">
        <f>+SUMIF('Input Sheet'!$S:$S,$AL98,'Input Sheet'!F:F)</f>
        <v>0</v>
      </c>
      <c r="AC98" s="28">
        <f>+SUMIF('Input Sheet'!$S:$S,$AL98,'Input Sheet'!G:G)</f>
        <v>0</v>
      </c>
      <c r="AD98" s="28">
        <f>+SUMIF('Input Sheet'!$S:$S,$AL98,'Input Sheet'!H:H)</f>
        <v>0</v>
      </c>
      <c r="AE98" s="28">
        <f>+SUMIF('Input Sheet'!$S:$S,$AL98,'Input Sheet'!I:I)</f>
        <v>0</v>
      </c>
      <c r="AF98" s="28">
        <f>+SUMIF('Input Sheet'!$S:$S,$AL98,'Input Sheet'!J:J)</f>
        <v>0</v>
      </c>
      <c r="AG98" s="28">
        <f>+SUMIF('Input Sheet'!$S:$S,$AL98,'Input Sheet'!K:K)</f>
        <v>0</v>
      </c>
      <c r="AH98" s="28">
        <f>+SUMIF('Input Sheet'!$S:$S,$AL98,'Input Sheet'!L:L)</f>
        <v>0</v>
      </c>
      <c r="AI98" s="28">
        <f>+SUMIF('Input Sheet'!$S:$S,$AL98,'Input Sheet'!M:M)</f>
        <v>0</v>
      </c>
      <c r="AJ98" s="28">
        <f>+SUMIF('Input Sheet'!$S:$S,$AL98,'Input Sheet'!N:N)</f>
        <v>0</v>
      </c>
      <c r="AK98" s="28"/>
      <c r="AL98" s="27" t="str">
        <f t="shared" si="8"/>
        <v>132-7780</v>
      </c>
      <c r="AM98" s="34" t="str">
        <f t="shared" si="9"/>
        <v>Overall</v>
      </c>
      <c r="AN98" s="34" t="str">
        <f t="shared" si="10"/>
        <v>OverallOther Income</v>
      </c>
      <c r="AO98" s="35"/>
      <c r="AP98" s="35"/>
      <c r="AQ98" s="35"/>
    </row>
    <row r="99" spans="1:43" x14ac:dyDescent="0.25">
      <c r="A99" s="27" t="s">
        <v>103</v>
      </c>
      <c r="B99" s="27" t="s">
        <v>104</v>
      </c>
      <c r="C99" s="27" t="s">
        <v>104</v>
      </c>
      <c r="D99" s="27" t="s">
        <v>160</v>
      </c>
      <c r="E99" s="27" t="s">
        <v>116</v>
      </c>
      <c r="F99" s="27" t="s">
        <v>161</v>
      </c>
      <c r="G99" s="27" t="s">
        <v>162</v>
      </c>
      <c r="H99" s="34" t="s">
        <v>109</v>
      </c>
      <c r="I99" s="34" t="s">
        <v>110</v>
      </c>
      <c r="J99" s="34" t="str">
        <f t="shared" si="6"/>
        <v>OverallOther Income</v>
      </c>
      <c r="K99" s="34" t="str">
        <f t="shared" si="7"/>
        <v>142Insurance expense - Lexus</v>
      </c>
      <c r="L99" s="28">
        <f>+SUMIF('TB 4-24'!M:M,$AL99,'TB 4-24'!G:G)</f>
        <v>0</v>
      </c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>
        <f>+SUMIF('Input Sheet'!$S:$S,$AL99,'Input Sheet'!C:C)</f>
        <v>0</v>
      </c>
      <c r="Z99" s="28">
        <f>+SUMIF('Input Sheet'!$S:$S,$AL99,'Input Sheet'!D:D)</f>
        <v>0</v>
      </c>
      <c r="AA99" s="28">
        <f>+SUMIF('Input Sheet'!$S:$S,$AL99,'Input Sheet'!E:E)</f>
        <v>0</v>
      </c>
      <c r="AB99" s="28">
        <f>+SUMIF('Input Sheet'!$S:$S,$AL99,'Input Sheet'!F:F)</f>
        <v>0</v>
      </c>
      <c r="AC99" s="28">
        <f>+SUMIF('Input Sheet'!$S:$S,$AL99,'Input Sheet'!G:G)</f>
        <v>0</v>
      </c>
      <c r="AD99" s="28">
        <f>+SUMIF('Input Sheet'!$S:$S,$AL99,'Input Sheet'!H:H)</f>
        <v>0</v>
      </c>
      <c r="AE99" s="28">
        <f>+SUMIF('Input Sheet'!$S:$S,$AL99,'Input Sheet'!I:I)</f>
        <v>0</v>
      </c>
      <c r="AF99" s="28">
        <f>+SUMIF('Input Sheet'!$S:$S,$AL99,'Input Sheet'!J:J)</f>
        <v>0</v>
      </c>
      <c r="AG99" s="28">
        <f>+SUMIF('Input Sheet'!$S:$S,$AL99,'Input Sheet'!K:K)</f>
        <v>0</v>
      </c>
      <c r="AH99" s="28">
        <f>+SUMIF('Input Sheet'!$S:$S,$AL99,'Input Sheet'!L:L)</f>
        <v>0</v>
      </c>
      <c r="AI99" s="28">
        <f>+SUMIF('Input Sheet'!$S:$S,$AL99,'Input Sheet'!M:M)</f>
        <v>0</v>
      </c>
      <c r="AJ99" s="28">
        <f>+SUMIF('Input Sheet'!$S:$S,$AL99,'Input Sheet'!N:N)</f>
        <v>0</v>
      </c>
      <c r="AK99" s="28"/>
      <c r="AL99" s="27" t="str">
        <f t="shared" si="8"/>
        <v>142-7780</v>
      </c>
      <c r="AM99" s="34" t="str">
        <f t="shared" si="9"/>
        <v>Overall</v>
      </c>
      <c r="AN99" s="34" t="str">
        <f t="shared" si="10"/>
        <v>OverallOther Income</v>
      </c>
      <c r="AO99" s="35"/>
      <c r="AP99" s="35"/>
      <c r="AQ99" s="35"/>
    </row>
    <row r="100" spans="1:43" x14ac:dyDescent="0.25">
      <c r="A100" s="27" t="s">
        <v>103</v>
      </c>
      <c r="B100" s="27" t="s">
        <v>104</v>
      </c>
      <c r="C100" s="27" t="s">
        <v>104</v>
      </c>
      <c r="D100" s="27" t="s">
        <v>160</v>
      </c>
      <c r="E100" s="27" t="s">
        <v>117</v>
      </c>
      <c r="F100" s="27" t="s">
        <v>161</v>
      </c>
      <c r="G100" s="27" t="s">
        <v>162</v>
      </c>
      <c r="H100" s="34" t="s">
        <v>109</v>
      </c>
      <c r="I100" s="34" t="s">
        <v>110</v>
      </c>
      <c r="J100" s="34" t="str">
        <f t="shared" si="6"/>
        <v>OverallOther Income</v>
      </c>
      <c r="K100" s="34" t="str">
        <f t="shared" si="7"/>
        <v>162Insurance expense - Lexus</v>
      </c>
      <c r="L100" s="28">
        <f>+SUMIF('TB 4-24'!M:M,$AL100,'TB 4-24'!G:G)</f>
        <v>0</v>
      </c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>
        <f>+SUMIF('Input Sheet'!$S:$S,$AL100,'Input Sheet'!C:C)</f>
        <v>0</v>
      </c>
      <c r="Z100" s="28">
        <f>+SUMIF('Input Sheet'!$S:$S,$AL100,'Input Sheet'!D:D)</f>
        <v>0</v>
      </c>
      <c r="AA100" s="28">
        <f>+SUMIF('Input Sheet'!$S:$S,$AL100,'Input Sheet'!E:E)</f>
        <v>0</v>
      </c>
      <c r="AB100" s="28">
        <f>+SUMIF('Input Sheet'!$S:$S,$AL100,'Input Sheet'!F:F)</f>
        <v>0</v>
      </c>
      <c r="AC100" s="28">
        <f>+SUMIF('Input Sheet'!$S:$S,$AL100,'Input Sheet'!G:G)</f>
        <v>0</v>
      </c>
      <c r="AD100" s="28">
        <f>+SUMIF('Input Sheet'!$S:$S,$AL100,'Input Sheet'!H:H)</f>
        <v>0</v>
      </c>
      <c r="AE100" s="28">
        <f>+SUMIF('Input Sheet'!$S:$S,$AL100,'Input Sheet'!I:I)</f>
        <v>0</v>
      </c>
      <c r="AF100" s="28">
        <f>+SUMIF('Input Sheet'!$S:$S,$AL100,'Input Sheet'!J:J)</f>
        <v>0</v>
      </c>
      <c r="AG100" s="28">
        <f>+SUMIF('Input Sheet'!$S:$S,$AL100,'Input Sheet'!K:K)</f>
        <v>0</v>
      </c>
      <c r="AH100" s="28">
        <f>+SUMIF('Input Sheet'!$S:$S,$AL100,'Input Sheet'!L:L)</f>
        <v>0</v>
      </c>
      <c r="AI100" s="28">
        <f>+SUMIF('Input Sheet'!$S:$S,$AL100,'Input Sheet'!M:M)</f>
        <v>0</v>
      </c>
      <c r="AJ100" s="28">
        <f>+SUMIF('Input Sheet'!$S:$S,$AL100,'Input Sheet'!N:N)</f>
        <v>0</v>
      </c>
      <c r="AK100" s="28"/>
      <c r="AL100" s="27" t="str">
        <f t="shared" si="8"/>
        <v>162-7780</v>
      </c>
      <c r="AM100" s="34" t="str">
        <f t="shared" si="9"/>
        <v>Overall</v>
      </c>
      <c r="AN100" s="34" t="str">
        <f t="shared" si="10"/>
        <v>OverallOther Income</v>
      </c>
      <c r="AO100" s="35"/>
      <c r="AP100" s="35"/>
      <c r="AQ100" s="35"/>
    </row>
    <row r="101" spans="1:43" x14ac:dyDescent="0.25">
      <c r="A101" s="27" t="s">
        <v>103</v>
      </c>
      <c r="B101" s="27" t="s">
        <v>104</v>
      </c>
      <c r="C101" s="27" t="s">
        <v>104</v>
      </c>
      <c r="D101" s="27" t="s">
        <v>163</v>
      </c>
      <c r="E101" s="27" t="s">
        <v>106</v>
      </c>
      <c r="F101" s="27" t="s">
        <v>161</v>
      </c>
      <c r="G101" s="27" t="s">
        <v>162</v>
      </c>
      <c r="H101" s="34" t="s">
        <v>109</v>
      </c>
      <c r="I101" s="34" t="s">
        <v>110</v>
      </c>
      <c r="J101" s="34" t="str">
        <f t="shared" si="6"/>
        <v>OverallOther Income</v>
      </c>
      <c r="K101" s="34" t="str">
        <f t="shared" si="7"/>
        <v>112Insurance expense - Lexus</v>
      </c>
      <c r="L101" s="28">
        <f>+SUMIF('TB 4-24'!M:M,$AL101,'TB 4-24'!G:G)</f>
        <v>0</v>
      </c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>
        <f>+SUMIF('Input Sheet'!$S:$S,$AL101,'Input Sheet'!C:C)</f>
        <v>4666.666666666667</v>
      </c>
      <c r="Z101" s="28">
        <f>+SUMIF('Input Sheet'!$S:$S,$AL101,'Input Sheet'!D:D)</f>
        <v>4666.666666666667</v>
      </c>
      <c r="AA101" s="28">
        <f>+SUMIF('Input Sheet'!$S:$S,$AL101,'Input Sheet'!E:E)</f>
        <v>4666.666666666667</v>
      </c>
      <c r="AB101" s="28">
        <f>+SUMIF('Input Sheet'!$S:$S,$AL101,'Input Sheet'!F:F)</f>
        <v>4666.666666666667</v>
      </c>
      <c r="AC101" s="28">
        <f>+SUMIF('Input Sheet'!$S:$S,$AL101,'Input Sheet'!G:G)</f>
        <v>4666.666666666667</v>
      </c>
      <c r="AD101" s="28">
        <f>+SUMIF('Input Sheet'!$S:$S,$AL101,'Input Sheet'!H:H)</f>
        <v>4666.666666666667</v>
      </c>
      <c r="AE101" s="28">
        <f>+SUMIF('Input Sheet'!$S:$S,$AL101,'Input Sheet'!I:I)</f>
        <v>4666.666666666667</v>
      </c>
      <c r="AF101" s="28">
        <f>+SUMIF('Input Sheet'!$S:$S,$AL101,'Input Sheet'!J:J)</f>
        <v>4666.666666666667</v>
      </c>
      <c r="AG101" s="28">
        <f>+SUMIF('Input Sheet'!$S:$S,$AL101,'Input Sheet'!K:K)</f>
        <v>4666.666666666667</v>
      </c>
      <c r="AH101" s="28">
        <f>+SUMIF('Input Sheet'!$S:$S,$AL101,'Input Sheet'!L:L)</f>
        <v>4666.666666666667</v>
      </c>
      <c r="AI101" s="28">
        <f>+SUMIF('Input Sheet'!$S:$S,$AL101,'Input Sheet'!M:M)</f>
        <v>4666.666666666667</v>
      </c>
      <c r="AJ101" s="28">
        <f>+SUMIF('Input Sheet'!$S:$S,$AL101,'Input Sheet'!N:N)</f>
        <v>4666.666666666667</v>
      </c>
      <c r="AK101" s="28"/>
      <c r="AL101" s="27" t="str">
        <f t="shared" si="8"/>
        <v>112-7840</v>
      </c>
      <c r="AM101" s="34" t="str">
        <f t="shared" si="9"/>
        <v>Overall</v>
      </c>
      <c r="AN101" s="34" t="str">
        <f t="shared" si="10"/>
        <v>OverallOther Income</v>
      </c>
      <c r="AO101" s="35"/>
      <c r="AP101" s="35"/>
      <c r="AQ101" s="35"/>
    </row>
    <row r="102" spans="1:43" x14ac:dyDescent="0.25">
      <c r="A102" s="27" t="s">
        <v>103</v>
      </c>
      <c r="B102" s="27" t="s">
        <v>104</v>
      </c>
      <c r="C102" s="27" t="s">
        <v>104</v>
      </c>
      <c r="D102" s="27" t="s">
        <v>163</v>
      </c>
      <c r="E102" s="27" t="s">
        <v>116</v>
      </c>
      <c r="F102" s="27" t="s">
        <v>161</v>
      </c>
      <c r="G102" s="27" t="s">
        <v>162</v>
      </c>
      <c r="H102" s="34" t="s">
        <v>109</v>
      </c>
      <c r="I102" s="34" t="s">
        <v>110</v>
      </c>
      <c r="J102" s="34" t="str">
        <f t="shared" si="6"/>
        <v>OverallOther Income</v>
      </c>
      <c r="K102" s="34" t="str">
        <f t="shared" si="7"/>
        <v>142Insurance expense - Lexus</v>
      </c>
      <c r="L102" s="28">
        <f>+SUMIF('TB 4-24'!M:M,$AL102,'TB 4-24'!G:G)</f>
        <v>0</v>
      </c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>
        <f>+SUMIF('Input Sheet'!$S:$S,$AL102,'Input Sheet'!C:C)</f>
        <v>0</v>
      </c>
      <c r="Z102" s="28">
        <f>+SUMIF('Input Sheet'!$S:$S,$AL102,'Input Sheet'!D:D)</f>
        <v>0</v>
      </c>
      <c r="AA102" s="28">
        <f>+SUMIF('Input Sheet'!$S:$S,$AL102,'Input Sheet'!E:E)</f>
        <v>0</v>
      </c>
      <c r="AB102" s="28">
        <f>+SUMIF('Input Sheet'!$S:$S,$AL102,'Input Sheet'!F:F)</f>
        <v>0</v>
      </c>
      <c r="AC102" s="28">
        <f>+SUMIF('Input Sheet'!$S:$S,$AL102,'Input Sheet'!G:G)</f>
        <v>0</v>
      </c>
      <c r="AD102" s="28">
        <f>+SUMIF('Input Sheet'!$S:$S,$AL102,'Input Sheet'!H:H)</f>
        <v>0</v>
      </c>
      <c r="AE102" s="28">
        <f>+SUMIF('Input Sheet'!$S:$S,$AL102,'Input Sheet'!I:I)</f>
        <v>0</v>
      </c>
      <c r="AF102" s="28">
        <f>+SUMIF('Input Sheet'!$S:$S,$AL102,'Input Sheet'!J:J)</f>
        <v>0</v>
      </c>
      <c r="AG102" s="28">
        <f>+SUMIF('Input Sheet'!$S:$S,$AL102,'Input Sheet'!K:K)</f>
        <v>0</v>
      </c>
      <c r="AH102" s="28">
        <f>+SUMIF('Input Sheet'!$S:$S,$AL102,'Input Sheet'!L:L)</f>
        <v>0</v>
      </c>
      <c r="AI102" s="28">
        <f>+SUMIF('Input Sheet'!$S:$S,$AL102,'Input Sheet'!M:M)</f>
        <v>0</v>
      </c>
      <c r="AJ102" s="28">
        <f>+SUMIF('Input Sheet'!$S:$S,$AL102,'Input Sheet'!N:N)</f>
        <v>0</v>
      </c>
      <c r="AK102" s="28"/>
      <c r="AL102" s="27" t="str">
        <f t="shared" si="8"/>
        <v>142-7840</v>
      </c>
      <c r="AM102" s="34" t="str">
        <f t="shared" si="9"/>
        <v>Overall</v>
      </c>
      <c r="AN102" s="34" t="str">
        <f t="shared" si="10"/>
        <v>OverallOther Income</v>
      </c>
      <c r="AO102" s="35"/>
      <c r="AP102" s="35"/>
      <c r="AQ102" s="35"/>
    </row>
    <row r="103" spans="1:43" x14ac:dyDescent="0.25">
      <c r="A103" s="27" t="s">
        <v>103</v>
      </c>
      <c r="B103" s="27" t="s">
        <v>104</v>
      </c>
      <c r="C103" s="27" t="s">
        <v>104</v>
      </c>
      <c r="D103" s="27" t="s">
        <v>163</v>
      </c>
      <c r="E103" s="27" t="s">
        <v>114</v>
      </c>
      <c r="F103" s="27" t="s">
        <v>161</v>
      </c>
      <c r="G103" s="27" t="s">
        <v>162</v>
      </c>
      <c r="H103" s="34" t="s">
        <v>109</v>
      </c>
      <c r="I103" s="34" t="s">
        <v>110</v>
      </c>
      <c r="J103" s="34" t="str">
        <f t="shared" si="6"/>
        <v>OverallOther Income</v>
      </c>
      <c r="K103" s="34" t="str">
        <f t="shared" si="7"/>
        <v>122Insurance expense - Lexus</v>
      </c>
      <c r="L103" s="28">
        <f>+SUMIF('TB 4-24'!M:M,$AL103,'TB 4-24'!G:G)</f>
        <v>0</v>
      </c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>
        <f>+SUMIF('Input Sheet'!$S:$S,$AL103,'Input Sheet'!C:C)</f>
        <v>0</v>
      </c>
      <c r="Z103" s="28">
        <f>+SUMIF('Input Sheet'!$S:$S,$AL103,'Input Sheet'!D:D)</f>
        <v>0</v>
      </c>
      <c r="AA103" s="28">
        <f>+SUMIF('Input Sheet'!$S:$S,$AL103,'Input Sheet'!E:E)</f>
        <v>0</v>
      </c>
      <c r="AB103" s="28">
        <f>+SUMIF('Input Sheet'!$S:$S,$AL103,'Input Sheet'!F:F)</f>
        <v>0</v>
      </c>
      <c r="AC103" s="28">
        <f>+SUMIF('Input Sheet'!$S:$S,$AL103,'Input Sheet'!G:G)</f>
        <v>0</v>
      </c>
      <c r="AD103" s="28">
        <f>+SUMIF('Input Sheet'!$S:$S,$AL103,'Input Sheet'!H:H)</f>
        <v>0</v>
      </c>
      <c r="AE103" s="28">
        <f>+SUMIF('Input Sheet'!$S:$S,$AL103,'Input Sheet'!I:I)</f>
        <v>0</v>
      </c>
      <c r="AF103" s="28">
        <f>+SUMIF('Input Sheet'!$S:$S,$AL103,'Input Sheet'!J:J)</f>
        <v>0</v>
      </c>
      <c r="AG103" s="28">
        <f>+SUMIF('Input Sheet'!$S:$S,$AL103,'Input Sheet'!K:K)</f>
        <v>0</v>
      </c>
      <c r="AH103" s="28">
        <f>+SUMIF('Input Sheet'!$S:$S,$AL103,'Input Sheet'!L:L)</f>
        <v>0</v>
      </c>
      <c r="AI103" s="28">
        <f>+SUMIF('Input Sheet'!$S:$S,$AL103,'Input Sheet'!M:M)</f>
        <v>0</v>
      </c>
      <c r="AJ103" s="28">
        <f>+SUMIF('Input Sheet'!$S:$S,$AL103,'Input Sheet'!N:N)</f>
        <v>0</v>
      </c>
      <c r="AK103" s="28"/>
      <c r="AL103" s="27" t="str">
        <f t="shared" si="8"/>
        <v>122-7840</v>
      </c>
      <c r="AM103" s="34" t="str">
        <f t="shared" si="9"/>
        <v>Overall</v>
      </c>
      <c r="AN103" s="34" t="str">
        <f t="shared" si="10"/>
        <v>OverallOther Income</v>
      </c>
      <c r="AO103" s="35"/>
      <c r="AP103" s="35"/>
      <c r="AQ103" s="35"/>
    </row>
    <row r="104" spans="1:43" x14ac:dyDescent="0.25">
      <c r="A104" s="27" t="s">
        <v>103</v>
      </c>
      <c r="B104" s="27" t="s">
        <v>104</v>
      </c>
      <c r="C104" s="27" t="s">
        <v>104</v>
      </c>
      <c r="D104" s="27" t="s">
        <v>163</v>
      </c>
      <c r="E104" s="27" t="s">
        <v>115</v>
      </c>
      <c r="F104" s="27" t="s">
        <v>161</v>
      </c>
      <c r="G104" s="27" t="s">
        <v>162</v>
      </c>
      <c r="H104" s="34" t="s">
        <v>109</v>
      </c>
      <c r="I104" s="34" t="s">
        <v>110</v>
      </c>
      <c r="J104" s="34" t="str">
        <f t="shared" si="6"/>
        <v>OverallOther Income</v>
      </c>
      <c r="K104" s="34" t="str">
        <f t="shared" si="7"/>
        <v>132Insurance expense - Lexus</v>
      </c>
      <c r="L104" s="28">
        <f>+SUMIF('TB 4-24'!M:M,$AL104,'TB 4-24'!G:G)</f>
        <v>0</v>
      </c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>
        <f>+SUMIF('Input Sheet'!$S:$S,$AL104,'Input Sheet'!C:C)</f>
        <v>0</v>
      </c>
      <c r="Z104" s="28">
        <f>+SUMIF('Input Sheet'!$S:$S,$AL104,'Input Sheet'!D:D)</f>
        <v>0</v>
      </c>
      <c r="AA104" s="28">
        <f>+SUMIF('Input Sheet'!$S:$S,$AL104,'Input Sheet'!E:E)</f>
        <v>0</v>
      </c>
      <c r="AB104" s="28">
        <f>+SUMIF('Input Sheet'!$S:$S,$AL104,'Input Sheet'!F:F)</f>
        <v>0</v>
      </c>
      <c r="AC104" s="28">
        <f>+SUMIF('Input Sheet'!$S:$S,$AL104,'Input Sheet'!G:G)</f>
        <v>0</v>
      </c>
      <c r="AD104" s="28">
        <f>+SUMIF('Input Sheet'!$S:$S,$AL104,'Input Sheet'!H:H)</f>
        <v>0</v>
      </c>
      <c r="AE104" s="28">
        <f>+SUMIF('Input Sheet'!$S:$S,$AL104,'Input Sheet'!I:I)</f>
        <v>0</v>
      </c>
      <c r="AF104" s="28">
        <f>+SUMIF('Input Sheet'!$S:$S,$AL104,'Input Sheet'!J:J)</f>
        <v>0</v>
      </c>
      <c r="AG104" s="28">
        <f>+SUMIF('Input Sheet'!$S:$S,$AL104,'Input Sheet'!K:K)</f>
        <v>0</v>
      </c>
      <c r="AH104" s="28">
        <f>+SUMIF('Input Sheet'!$S:$S,$AL104,'Input Sheet'!L:L)</f>
        <v>0</v>
      </c>
      <c r="AI104" s="28">
        <f>+SUMIF('Input Sheet'!$S:$S,$AL104,'Input Sheet'!M:M)</f>
        <v>0</v>
      </c>
      <c r="AJ104" s="28">
        <f>+SUMIF('Input Sheet'!$S:$S,$AL104,'Input Sheet'!N:N)</f>
        <v>0</v>
      </c>
      <c r="AK104" s="28"/>
      <c r="AL104" s="27" t="str">
        <f t="shared" si="8"/>
        <v>132-7840</v>
      </c>
      <c r="AM104" s="34" t="str">
        <f t="shared" si="9"/>
        <v>Overall</v>
      </c>
      <c r="AN104" s="34" t="str">
        <f t="shared" si="10"/>
        <v>OverallOther Income</v>
      </c>
      <c r="AO104" s="35"/>
      <c r="AP104" s="35"/>
      <c r="AQ104" s="35"/>
    </row>
    <row r="105" spans="1:43" x14ac:dyDescent="0.25">
      <c r="A105" s="27" t="s">
        <v>103</v>
      </c>
      <c r="B105" s="27" t="s">
        <v>104</v>
      </c>
      <c r="C105" s="27" t="s">
        <v>104</v>
      </c>
      <c r="D105" s="27" t="s">
        <v>163</v>
      </c>
      <c r="E105" s="27" t="s">
        <v>117</v>
      </c>
      <c r="F105" s="27" t="s">
        <v>161</v>
      </c>
      <c r="G105" s="27" t="s">
        <v>162</v>
      </c>
      <c r="H105" s="34" t="s">
        <v>109</v>
      </c>
      <c r="I105" s="34" t="s">
        <v>110</v>
      </c>
      <c r="J105" s="34" t="str">
        <f t="shared" si="6"/>
        <v>OverallOther Income</v>
      </c>
      <c r="K105" s="34" t="str">
        <f t="shared" si="7"/>
        <v>162Insurance expense - Lexus</v>
      </c>
      <c r="L105" s="28">
        <f>+SUMIF('TB 4-24'!M:M,$AL105,'TB 4-24'!G:G)</f>
        <v>0</v>
      </c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>
        <f>+SUMIF('Input Sheet'!$S:$S,$AL105,'Input Sheet'!C:C)</f>
        <v>0</v>
      </c>
      <c r="Z105" s="28">
        <f>+SUMIF('Input Sheet'!$S:$S,$AL105,'Input Sheet'!D:D)</f>
        <v>0</v>
      </c>
      <c r="AA105" s="28">
        <f>+SUMIF('Input Sheet'!$S:$S,$AL105,'Input Sheet'!E:E)</f>
        <v>0</v>
      </c>
      <c r="AB105" s="28">
        <f>+SUMIF('Input Sheet'!$S:$S,$AL105,'Input Sheet'!F:F)</f>
        <v>0</v>
      </c>
      <c r="AC105" s="28">
        <f>+SUMIF('Input Sheet'!$S:$S,$AL105,'Input Sheet'!G:G)</f>
        <v>0</v>
      </c>
      <c r="AD105" s="28">
        <f>+SUMIF('Input Sheet'!$S:$S,$AL105,'Input Sheet'!H:H)</f>
        <v>0</v>
      </c>
      <c r="AE105" s="28">
        <f>+SUMIF('Input Sheet'!$S:$S,$AL105,'Input Sheet'!I:I)</f>
        <v>0</v>
      </c>
      <c r="AF105" s="28">
        <f>+SUMIF('Input Sheet'!$S:$S,$AL105,'Input Sheet'!J:J)</f>
        <v>0</v>
      </c>
      <c r="AG105" s="28">
        <f>+SUMIF('Input Sheet'!$S:$S,$AL105,'Input Sheet'!K:K)</f>
        <v>0</v>
      </c>
      <c r="AH105" s="28">
        <f>+SUMIF('Input Sheet'!$S:$S,$AL105,'Input Sheet'!L:L)</f>
        <v>0</v>
      </c>
      <c r="AI105" s="28">
        <f>+SUMIF('Input Sheet'!$S:$S,$AL105,'Input Sheet'!M:M)</f>
        <v>0</v>
      </c>
      <c r="AJ105" s="28">
        <f>+SUMIF('Input Sheet'!$S:$S,$AL105,'Input Sheet'!N:N)</f>
        <v>0</v>
      </c>
      <c r="AK105" s="28"/>
      <c r="AL105" s="27" t="str">
        <f t="shared" si="8"/>
        <v>162-7840</v>
      </c>
      <c r="AM105" s="34" t="str">
        <f t="shared" si="9"/>
        <v>Overall</v>
      </c>
      <c r="AN105" s="34" t="str">
        <f t="shared" si="10"/>
        <v>OverallOther Income</v>
      </c>
      <c r="AO105" s="35"/>
      <c r="AP105" s="35"/>
      <c r="AQ105" s="35"/>
    </row>
    <row r="106" spans="1:43" x14ac:dyDescent="0.25">
      <c r="A106" s="27" t="s">
        <v>103</v>
      </c>
      <c r="B106" s="27" t="s">
        <v>104</v>
      </c>
      <c r="C106" s="27" t="s">
        <v>104</v>
      </c>
      <c r="D106" s="27" t="s">
        <v>164</v>
      </c>
      <c r="E106" s="27" t="s">
        <v>106</v>
      </c>
      <c r="F106" s="27" t="s">
        <v>161</v>
      </c>
      <c r="G106" s="27" t="s">
        <v>162</v>
      </c>
      <c r="H106" s="34" t="s">
        <v>109</v>
      </c>
      <c r="I106" s="34" t="s">
        <v>110</v>
      </c>
      <c r="J106" s="34" t="str">
        <f t="shared" si="6"/>
        <v>OverallOther Income</v>
      </c>
      <c r="K106" s="34" t="str">
        <f t="shared" si="7"/>
        <v>112Insurance expense - Lexus</v>
      </c>
      <c r="L106" s="28">
        <f>+SUMIF('TB 4-24'!M:M,$AL106,'TB 4-24'!G:G)</f>
        <v>0</v>
      </c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>
        <f>+SUMIF('Input Sheet'!$S:$S,$AL106,'Input Sheet'!C:C)</f>
        <v>0</v>
      </c>
      <c r="Z106" s="28">
        <f>+SUMIF('Input Sheet'!$S:$S,$AL106,'Input Sheet'!D:D)</f>
        <v>0</v>
      </c>
      <c r="AA106" s="28">
        <f>+SUMIF('Input Sheet'!$S:$S,$AL106,'Input Sheet'!E:E)</f>
        <v>0</v>
      </c>
      <c r="AB106" s="28">
        <f>+SUMIF('Input Sheet'!$S:$S,$AL106,'Input Sheet'!F:F)</f>
        <v>0</v>
      </c>
      <c r="AC106" s="28">
        <f>+SUMIF('Input Sheet'!$S:$S,$AL106,'Input Sheet'!G:G)</f>
        <v>0</v>
      </c>
      <c r="AD106" s="28">
        <f>+SUMIF('Input Sheet'!$S:$S,$AL106,'Input Sheet'!H:H)</f>
        <v>0</v>
      </c>
      <c r="AE106" s="28">
        <f>+SUMIF('Input Sheet'!$S:$S,$AL106,'Input Sheet'!I:I)</f>
        <v>0</v>
      </c>
      <c r="AF106" s="28">
        <f>+SUMIF('Input Sheet'!$S:$S,$AL106,'Input Sheet'!J:J)</f>
        <v>0</v>
      </c>
      <c r="AG106" s="28">
        <f>+SUMIF('Input Sheet'!$S:$S,$AL106,'Input Sheet'!K:K)</f>
        <v>0</v>
      </c>
      <c r="AH106" s="28">
        <f>+SUMIF('Input Sheet'!$S:$S,$AL106,'Input Sheet'!L:L)</f>
        <v>0</v>
      </c>
      <c r="AI106" s="28">
        <f>+SUMIF('Input Sheet'!$S:$S,$AL106,'Input Sheet'!M:M)</f>
        <v>0</v>
      </c>
      <c r="AJ106" s="28">
        <f>+SUMIF('Input Sheet'!$S:$S,$AL106,'Input Sheet'!N:N)</f>
        <v>0</v>
      </c>
      <c r="AK106" s="28"/>
      <c r="AL106" s="27" t="str">
        <f t="shared" si="8"/>
        <v>112-7845</v>
      </c>
      <c r="AM106" s="34" t="str">
        <f t="shared" si="9"/>
        <v>Overall</v>
      </c>
      <c r="AN106" s="34" t="str">
        <f t="shared" si="10"/>
        <v>OverallOther Income</v>
      </c>
      <c r="AO106" s="35"/>
      <c r="AP106" s="35"/>
      <c r="AQ106" s="35"/>
    </row>
    <row r="107" spans="1:43" x14ac:dyDescent="0.25">
      <c r="A107" s="27" t="s">
        <v>103</v>
      </c>
      <c r="B107" s="27" t="s">
        <v>104</v>
      </c>
      <c r="C107" s="27" t="s">
        <v>104</v>
      </c>
      <c r="D107" s="27" t="s">
        <v>164</v>
      </c>
      <c r="E107" s="27" t="s">
        <v>116</v>
      </c>
      <c r="F107" s="27" t="s">
        <v>161</v>
      </c>
      <c r="G107" s="27" t="s">
        <v>162</v>
      </c>
      <c r="H107" s="34" t="s">
        <v>109</v>
      </c>
      <c r="I107" s="34" t="s">
        <v>110</v>
      </c>
      <c r="J107" s="34" t="str">
        <f t="shared" si="6"/>
        <v>OverallOther Income</v>
      </c>
      <c r="K107" s="34" t="str">
        <f t="shared" si="7"/>
        <v>142Insurance expense - Lexus</v>
      </c>
      <c r="L107" s="28">
        <f>+SUMIF('TB 4-24'!M:M,$AL107,'TB 4-24'!G:G)</f>
        <v>0</v>
      </c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>
        <f>+SUMIF('Input Sheet'!$S:$S,$AL107,'Input Sheet'!C:C)</f>
        <v>0</v>
      </c>
      <c r="Z107" s="28">
        <f>+SUMIF('Input Sheet'!$S:$S,$AL107,'Input Sheet'!D:D)</f>
        <v>0</v>
      </c>
      <c r="AA107" s="28">
        <f>+SUMIF('Input Sheet'!$S:$S,$AL107,'Input Sheet'!E:E)</f>
        <v>0</v>
      </c>
      <c r="AB107" s="28">
        <f>+SUMIF('Input Sheet'!$S:$S,$AL107,'Input Sheet'!F:F)</f>
        <v>0</v>
      </c>
      <c r="AC107" s="28">
        <f>+SUMIF('Input Sheet'!$S:$S,$AL107,'Input Sheet'!G:G)</f>
        <v>0</v>
      </c>
      <c r="AD107" s="28">
        <f>+SUMIF('Input Sheet'!$S:$S,$AL107,'Input Sheet'!H:H)</f>
        <v>0</v>
      </c>
      <c r="AE107" s="28">
        <f>+SUMIF('Input Sheet'!$S:$S,$AL107,'Input Sheet'!I:I)</f>
        <v>0</v>
      </c>
      <c r="AF107" s="28">
        <f>+SUMIF('Input Sheet'!$S:$S,$AL107,'Input Sheet'!J:J)</f>
        <v>0</v>
      </c>
      <c r="AG107" s="28">
        <f>+SUMIF('Input Sheet'!$S:$S,$AL107,'Input Sheet'!K:K)</f>
        <v>0</v>
      </c>
      <c r="AH107" s="28">
        <f>+SUMIF('Input Sheet'!$S:$S,$AL107,'Input Sheet'!L:L)</f>
        <v>0</v>
      </c>
      <c r="AI107" s="28">
        <f>+SUMIF('Input Sheet'!$S:$S,$AL107,'Input Sheet'!M:M)</f>
        <v>0</v>
      </c>
      <c r="AJ107" s="28">
        <f>+SUMIF('Input Sheet'!$S:$S,$AL107,'Input Sheet'!N:N)</f>
        <v>0</v>
      </c>
      <c r="AK107" s="28"/>
      <c r="AL107" s="27" t="str">
        <f t="shared" si="8"/>
        <v>142-7845</v>
      </c>
      <c r="AM107" s="34" t="str">
        <f t="shared" si="9"/>
        <v>Overall</v>
      </c>
      <c r="AN107" s="34" t="str">
        <f t="shared" si="10"/>
        <v>OverallOther Income</v>
      </c>
      <c r="AO107" s="35"/>
      <c r="AP107" s="35"/>
      <c r="AQ107" s="35"/>
    </row>
    <row r="108" spans="1:43" x14ac:dyDescent="0.25">
      <c r="A108" s="27" t="s">
        <v>103</v>
      </c>
      <c r="B108" s="27" t="s">
        <v>104</v>
      </c>
      <c r="C108" s="27" t="s">
        <v>104</v>
      </c>
      <c r="D108" s="27" t="s">
        <v>164</v>
      </c>
      <c r="E108" s="27" t="s">
        <v>114</v>
      </c>
      <c r="F108" s="27" t="s">
        <v>161</v>
      </c>
      <c r="G108" s="27" t="s">
        <v>162</v>
      </c>
      <c r="H108" s="34" t="s">
        <v>109</v>
      </c>
      <c r="I108" s="34" t="s">
        <v>110</v>
      </c>
      <c r="J108" s="34" t="str">
        <f t="shared" si="6"/>
        <v>OverallOther Income</v>
      </c>
      <c r="K108" s="34" t="str">
        <f t="shared" si="7"/>
        <v>122Insurance expense - Lexus</v>
      </c>
      <c r="L108" s="28">
        <f>+SUMIF('TB 4-24'!M:M,$AL108,'TB 4-24'!G:G)</f>
        <v>0</v>
      </c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>
        <f>+SUMIF('Input Sheet'!$S:$S,$AL108,'Input Sheet'!C:C)</f>
        <v>0</v>
      </c>
      <c r="Z108" s="28">
        <f>+SUMIF('Input Sheet'!$S:$S,$AL108,'Input Sheet'!D:D)</f>
        <v>0</v>
      </c>
      <c r="AA108" s="28">
        <f>+SUMIF('Input Sheet'!$S:$S,$AL108,'Input Sheet'!E:E)</f>
        <v>0</v>
      </c>
      <c r="AB108" s="28">
        <f>+SUMIF('Input Sheet'!$S:$S,$AL108,'Input Sheet'!F:F)</f>
        <v>0</v>
      </c>
      <c r="AC108" s="28">
        <f>+SUMIF('Input Sheet'!$S:$S,$AL108,'Input Sheet'!G:G)</f>
        <v>0</v>
      </c>
      <c r="AD108" s="28">
        <f>+SUMIF('Input Sheet'!$S:$S,$AL108,'Input Sheet'!H:H)</f>
        <v>0</v>
      </c>
      <c r="AE108" s="28">
        <f>+SUMIF('Input Sheet'!$S:$S,$AL108,'Input Sheet'!I:I)</f>
        <v>0</v>
      </c>
      <c r="AF108" s="28">
        <f>+SUMIF('Input Sheet'!$S:$S,$AL108,'Input Sheet'!J:J)</f>
        <v>0</v>
      </c>
      <c r="AG108" s="28">
        <f>+SUMIF('Input Sheet'!$S:$S,$AL108,'Input Sheet'!K:K)</f>
        <v>0</v>
      </c>
      <c r="AH108" s="28">
        <f>+SUMIF('Input Sheet'!$S:$S,$AL108,'Input Sheet'!L:L)</f>
        <v>0</v>
      </c>
      <c r="AI108" s="28">
        <f>+SUMIF('Input Sheet'!$S:$S,$AL108,'Input Sheet'!M:M)</f>
        <v>0</v>
      </c>
      <c r="AJ108" s="28">
        <f>+SUMIF('Input Sheet'!$S:$S,$AL108,'Input Sheet'!N:N)</f>
        <v>0</v>
      </c>
      <c r="AK108" s="28"/>
      <c r="AL108" s="27" t="str">
        <f t="shared" si="8"/>
        <v>122-7845</v>
      </c>
      <c r="AM108" s="34" t="str">
        <f t="shared" si="9"/>
        <v>Overall</v>
      </c>
      <c r="AN108" s="34" t="str">
        <f t="shared" si="10"/>
        <v>OverallOther Income</v>
      </c>
      <c r="AO108" s="35"/>
      <c r="AP108" s="35"/>
      <c r="AQ108" s="35"/>
    </row>
    <row r="109" spans="1:43" x14ac:dyDescent="0.25">
      <c r="A109" s="27" t="s">
        <v>103</v>
      </c>
      <c r="B109" s="27" t="s">
        <v>104</v>
      </c>
      <c r="C109" s="27" t="s">
        <v>104</v>
      </c>
      <c r="D109" s="27" t="s">
        <v>164</v>
      </c>
      <c r="E109" s="27" t="s">
        <v>115</v>
      </c>
      <c r="F109" s="27" t="s">
        <v>161</v>
      </c>
      <c r="G109" s="27" t="s">
        <v>162</v>
      </c>
      <c r="H109" s="34" t="s">
        <v>109</v>
      </c>
      <c r="I109" s="34" t="s">
        <v>110</v>
      </c>
      <c r="J109" s="34" t="str">
        <f t="shared" si="6"/>
        <v>OverallOther Income</v>
      </c>
      <c r="K109" s="34" t="str">
        <f t="shared" si="7"/>
        <v>132Insurance expense - Lexus</v>
      </c>
      <c r="L109" s="28">
        <f>+SUMIF('TB 4-24'!M:M,$AL109,'TB 4-24'!G:G)</f>
        <v>0</v>
      </c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>
        <f>+SUMIF('Input Sheet'!$S:$S,$AL109,'Input Sheet'!C:C)</f>
        <v>0</v>
      </c>
      <c r="Z109" s="28">
        <f>+SUMIF('Input Sheet'!$S:$S,$AL109,'Input Sheet'!D:D)</f>
        <v>0</v>
      </c>
      <c r="AA109" s="28">
        <f>+SUMIF('Input Sheet'!$S:$S,$AL109,'Input Sheet'!E:E)</f>
        <v>0</v>
      </c>
      <c r="AB109" s="28">
        <f>+SUMIF('Input Sheet'!$S:$S,$AL109,'Input Sheet'!F:F)</f>
        <v>0</v>
      </c>
      <c r="AC109" s="28">
        <f>+SUMIF('Input Sheet'!$S:$S,$AL109,'Input Sheet'!G:G)</f>
        <v>0</v>
      </c>
      <c r="AD109" s="28">
        <f>+SUMIF('Input Sheet'!$S:$S,$AL109,'Input Sheet'!H:H)</f>
        <v>0</v>
      </c>
      <c r="AE109" s="28">
        <f>+SUMIF('Input Sheet'!$S:$S,$AL109,'Input Sheet'!I:I)</f>
        <v>0</v>
      </c>
      <c r="AF109" s="28">
        <f>+SUMIF('Input Sheet'!$S:$S,$AL109,'Input Sheet'!J:J)</f>
        <v>0</v>
      </c>
      <c r="AG109" s="28">
        <f>+SUMIF('Input Sheet'!$S:$S,$AL109,'Input Sheet'!K:K)</f>
        <v>0</v>
      </c>
      <c r="AH109" s="28">
        <f>+SUMIF('Input Sheet'!$S:$S,$AL109,'Input Sheet'!L:L)</f>
        <v>0</v>
      </c>
      <c r="AI109" s="28">
        <f>+SUMIF('Input Sheet'!$S:$S,$AL109,'Input Sheet'!M:M)</f>
        <v>0</v>
      </c>
      <c r="AJ109" s="28">
        <f>+SUMIF('Input Sheet'!$S:$S,$AL109,'Input Sheet'!N:N)</f>
        <v>0</v>
      </c>
      <c r="AK109" s="28"/>
      <c r="AL109" s="27" t="str">
        <f t="shared" si="8"/>
        <v>132-7845</v>
      </c>
      <c r="AM109" s="34" t="str">
        <f t="shared" si="9"/>
        <v>Overall</v>
      </c>
      <c r="AN109" s="34" t="str">
        <f t="shared" si="10"/>
        <v>OverallOther Income</v>
      </c>
      <c r="AO109" s="35"/>
      <c r="AP109" s="35"/>
      <c r="AQ109" s="35"/>
    </row>
    <row r="110" spans="1:43" x14ac:dyDescent="0.25">
      <c r="A110" s="27" t="s">
        <v>103</v>
      </c>
      <c r="B110" s="27" t="s">
        <v>104</v>
      </c>
      <c r="C110" s="27" t="s">
        <v>104</v>
      </c>
      <c r="D110" s="27" t="s">
        <v>164</v>
      </c>
      <c r="E110" s="27" t="s">
        <v>117</v>
      </c>
      <c r="F110" s="27" t="s">
        <v>161</v>
      </c>
      <c r="G110" s="27" t="s">
        <v>162</v>
      </c>
      <c r="H110" s="34" t="s">
        <v>109</v>
      </c>
      <c r="I110" s="34" t="s">
        <v>110</v>
      </c>
      <c r="J110" s="34" t="str">
        <f t="shared" si="6"/>
        <v>OverallOther Income</v>
      </c>
      <c r="K110" s="34" t="str">
        <f t="shared" si="7"/>
        <v>162Insurance expense - Lexus</v>
      </c>
      <c r="L110" s="28">
        <f>+SUMIF('TB 4-24'!M:M,$AL110,'TB 4-24'!G:G)</f>
        <v>0</v>
      </c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>
        <f>+SUMIF('Input Sheet'!$S:$S,$AL110,'Input Sheet'!C:C)</f>
        <v>0</v>
      </c>
      <c r="Z110" s="28">
        <f>+SUMIF('Input Sheet'!$S:$S,$AL110,'Input Sheet'!D:D)</f>
        <v>0</v>
      </c>
      <c r="AA110" s="28">
        <f>+SUMIF('Input Sheet'!$S:$S,$AL110,'Input Sheet'!E:E)</f>
        <v>0</v>
      </c>
      <c r="AB110" s="28">
        <f>+SUMIF('Input Sheet'!$S:$S,$AL110,'Input Sheet'!F:F)</f>
        <v>0</v>
      </c>
      <c r="AC110" s="28">
        <f>+SUMIF('Input Sheet'!$S:$S,$AL110,'Input Sheet'!G:G)</f>
        <v>0</v>
      </c>
      <c r="AD110" s="28">
        <f>+SUMIF('Input Sheet'!$S:$S,$AL110,'Input Sheet'!H:H)</f>
        <v>0</v>
      </c>
      <c r="AE110" s="28">
        <f>+SUMIF('Input Sheet'!$S:$S,$AL110,'Input Sheet'!I:I)</f>
        <v>0</v>
      </c>
      <c r="AF110" s="28">
        <f>+SUMIF('Input Sheet'!$S:$S,$AL110,'Input Sheet'!J:J)</f>
        <v>0</v>
      </c>
      <c r="AG110" s="28">
        <f>+SUMIF('Input Sheet'!$S:$S,$AL110,'Input Sheet'!K:K)</f>
        <v>0</v>
      </c>
      <c r="AH110" s="28">
        <f>+SUMIF('Input Sheet'!$S:$S,$AL110,'Input Sheet'!L:L)</f>
        <v>0</v>
      </c>
      <c r="AI110" s="28">
        <f>+SUMIF('Input Sheet'!$S:$S,$AL110,'Input Sheet'!M:M)</f>
        <v>0</v>
      </c>
      <c r="AJ110" s="28">
        <f>+SUMIF('Input Sheet'!$S:$S,$AL110,'Input Sheet'!N:N)</f>
        <v>0</v>
      </c>
      <c r="AK110" s="28"/>
      <c r="AL110" s="27" t="str">
        <f t="shared" si="8"/>
        <v>162-7845</v>
      </c>
      <c r="AM110" s="34" t="str">
        <f t="shared" si="9"/>
        <v>Overall</v>
      </c>
      <c r="AN110" s="34" t="str">
        <f t="shared" si="10"/>
        <v>OverallOther Income</v>
      </c>
      <c r="AO110" s="35"/>
      <c r="AP110" s="35"/>
      <c r="AQ110" s="35"/>
    </row>
    <row r="111" spans="1:43" x14ac:dyDescent="0.25">
      <c r="A111" s="27" t="s">
        <v>103</v>
      </c>
      <c r="B111" s="27" t="s">
        <v>104</v>
      </c>
      <c r="C111" s="27" t="s">
        <v>104</v>
      </c>
      <c r="D111" s="27" t="s">
        <v>165</v>
      </c>
      <c r="E111" s="27" t="s">
        <v>117</v>
      </c>
      <c r="F111" s="27" t="s">
        <v>166</v>
      </c>
      <c r="G111" s="27" t="s">
        <v>167</v>
      </c>
      <c r="H111" s="34" t="s">
        <v>109</v>
      </c>
      <c r="I111" s="34" t="s">
        <v>110</v>
      </c>
      <c r="J111" s="34" t="str">
        <f t="shared" si="6"/>
        <v>OverallOther Income</v>
      </c>
      <c r="K111" s="34" t="str">
        <f t="shared" si="7"/>
        <v>162Interest &amp; Bank Charges - Lexus</v>
      </c>
      <c r="L111" s="28">
        <f>+SUMIF('TB 4-24'!M:M,$AL111,'TB 4-24'!G:G)</f>
        <v>0</v>
      </c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>
        <f>+SUMIF('Input Sheet'!$S:$S,$AL111,'Input Sheet'!C:C)</f>
        <v>0</v>
      </c>
      <c r="Z111" s="28">
        <f>+SUMIF('Input Sheet'!$S:$S,$AL111,'Input Sheet'!D:D)</f>
        <v>0</v>
      </c>
      <c r="AA111" s="28">
        <f>+SUMIF('Input Sheet'!$S:$S,$AL111,'Input Sheet'!E:E)</f>
        <v>0</v>
      </c>
      <c r="AB111" s="28">
        <f>+SUMIF('Input Sheet'!$S:$S,$AL111,'Input Sheet'!F:F)</f>
        <v>0</v>
      </c>
      <c r="AC111" s="28">
        <f>+SUMIF('Input Sheet'!$S:$S,$AL111,'Input Sheet'!G:G)</f>
        <v>0</v>
      </c>
      <c r="AD111" s="28">
        <f>+SUMIF('Input Sheet'!$S:$S,$AL111,'Input Sheet'!H:H)</f>
        <v>0</v>
      </c>
      <c r="AE111" s="28">
        <f>+SUMIF('Input Sheet'!$S:$S,$AL111,'Input Sheet'!I:I)</f>
        <v>0</v>
      </c>
      <c r="AF111" s="28">
        <f>+SUMIF('Input Sheet'!$S:$S,$AL111,'Input Sheet'!J:J)</f>
        <v>0</v>
      </c>
      <c r="AG111" s="28">
        <f>+SUMIF('Input Sheet'!$S:$S,$AL111,'Input Sheet'!K:K)</f>
        <v>0</v>
      </c>
      <c r="AH111" s="28">
        <f>+SUMIF('Input Sheet'!$S:$S,$AL111,'Input Sheet'!L:L)</f>
        <v>0</v>
      </c>
      <c r="AI111" s="28">
        <f>+SUMIF('Input Sheet'!$S:$S,$AL111,'Input Sheet'!M:M)</f>
        <v>0</v>
      </c>
      <c r="AJ111" s="28">
        <f>+SUMIF('Input Sheet'!$S:$S,$AL111,'Input Sheet'!N:N)</f>
        <v>0</v>
      </c>
      <c r="AK111" s="28"/>
      <c r="AL111" s="27" t="str">
        <f t="shared" si="8"/>
        <v>162-7120</v>
      </c>
      <c r="AM111" s="34" t="str">
        <f t="shared" si="9"/>
        <v>Overall</v>
      </c>
      <c r="AN111" s="34" t="str">
        <f t="shared" si="10"/>
        <v>OverallOther Income</v>
      </c>
      <c r="AO111" s="35"/>
      <c r="AP111" s="35"/>
      <c r="AQ111" s="35"/>
    </row>
    <row r="112" spans="1:43" x14ac:dyDescent="0.25">
      <c r="A112" s="27" t="s">
        <v>103</v>
      </c>
      <c r="B112" s="27" t="s">
        <v>104</v>
      </c>
      <c r="C112" s="27" t="s">
        <v>104</v>
      </c>
      <c r="D112" s="27" t="s">
        <v>168</v>
      </c>
      <c r="E112" s="27" t="s">
        <v>115</v>
      </c>
      <c r="F112" s="27" t="s">
        <v>166</v>
      </c>
      <c r="G112" s="27" t="s">
        <v>167</v>
      </c>
      <c r="H112" s="34" t="s">
        <v>109</v>
      </c>
      <c r="I112" s="34" t="s">
        <v>110</v>
      </c>
      <c r="J112" s="34" t="str">
        <f t="shared" si="6"/>
        <v>OverallOther Income</v>
      </c>
      <c r="K112" s="34" t="str">
        <f t="shared" si="7"/>
        <v>132Interest &amp; Bank Charges - Lexus</v>
      </c>
      <c r="L112" s="28">
        <f>+SUMIF('TB 4-24'!M:M,$AL112,'TB 4-24'!G:G)</f>
        <v>0</v>
      </c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>
        <f>+SUMIF('Input Sheet'!$S:$S,$AL112,'Input Sheet'!C:C)</f>
        <v>0</v>
      </c>
      <c r="Z112" s="28">
        <f>+SUMIF('Input Sheet'!$S:$S,$AL112,'Input Sheet'!D:D)</f>
        <v>0</v>
      </c>
      <c r="AA112" s="28">
        <f>+SUMIF('Input Sheet'!$S:$S,$AL112,'Input Sheet'!E:E)</f>
        <v>0</v>
      </c>
      <c r="AB112" s="28">
        <f>+SUMIF('Input Sheet'!$S:$S,$AL112,'Input Sheet'!F:F)</f>
        <v>0</v>
      </c>
      <c r="AC112" s="28">
        <f>+SUMIF('Input Sheet'!$S:$S,$AL112,'Input Sheet'!G:G)</f>
        <v>0</v>
      </c>
      <c r="AD112" s="28">
        <f>+SUMIF('Input Sheet'!$S:$S,$AL112,'Input Sheet'!H:H)</f>
        <v>0</v>
      </c>
      <c r="AE112" s="28">
        <f>+SUMIF('Input Sheet'!$S:$S,$AL112,'Input Sheet'!I:I)</f>
        <v>0</v>
      </c>
      <c r="AF112" s="28">
        <f>+SUMIF('Input Sheet'!$S:$S,$AL112,'Input Sheet'!J:J)</f>
        <v>0</v>
      </c>
      <c r="AG112" s="28">
        <f>+SUMIF('Input Sheet'!$S:$S,$AL112,'Input Sheet'!K:K)</f>
        <v>0</v>
      </c>
      <c r="AH112" s="28">
        <f>+SUMIF('Input Sheet'!$S:$S,$AL112,'Input Sheet'!L:L)</f>
        <v>0</v>
      </c>
      <c r="AI112" s="28">
        <f>+SUMIF('Input Sheet'!$S:$S,$AL112,'Input Sheet'!M:M)</f>
        <v>0</v>
      </c>
      <c r="AJ112" s="28">
        <f>+SUMIF('Input Sheet'!$S:$S,$AL112,'Input Sheet'!N:N)</f>
        <v>0</v>
      </c>
      <c r="AK112" s="28"/>
      <c r="AL112" s="27" t="str">
        <f t="shared" si="8"/>
        <v>132-7610</v>
      </c>
      <c r="AM112" s="34" t="str">
        <f t="shared" si="9"/>
        <v>Overall</v>
      </c>
      <c r="AN112" s="34" t="str">
        <f t="shared" si="10"/>
        <v>OverallOther Income</v>
      </c>
      <c r="AO112" s="35"/>
      <c r="AP112" s="35"/>
      <c r="AQ112" s="35"/>
    </row>
    <row r="113" spans="1:43" x14ac:dyDescent="0.25">
      <c r="A113" s="27" t="s">
        <v>103</v>
      </c>
      <c r="B113" s="27" t="s">
        <v>104</v>
      </c>
      <c r="C113" s="27" t="s">
        <v>104</v>
      </c>
      <c r="D113" s="27" t="s">
        <v>168</v>
      </c>
      <c r="E113" s="27" t="s">
        <v>116</v>
      </c>
      <c r="F113" s="27" t="s">
        <v>166</v>
      </c>
      <c r="G113" s="27" t="s">
        <v>167</v>
      </c>
      <c r="H113" s="34" t="s">
        <v>109</v>
      </c>
      <c r="I113" s="34" t="s">
        <v>110</v>
      </c>
      <c r="J113" s="34" t="str">
        <f t="shared" si="6"/>
        <v>OverallOther Income</v>
      </c>
      <c r="K113" s="34" t="str">
        <f t="shared" si="7"/>
        <v>142Interest &amp; Bank Charges - Lexus</v>
      </c>
      <c r="L113" s="28">
        <f>+SUMIF('TB 4-24'!M:M,$AL113,'TB 4-24'!G:G)</f>
        <v>0</v>
      </c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>
        <f>+SUMIF('Input Sheet'!$S:$S,$AL113,'Input Sheet'!C:C)</f>
        <v>0</v>
      </c>
      <c r="Z113" s="28">
        <f>+SUMIF('Input Sheet'!$S:$S,$AL113,'Input Sheet'!D:D)</f>
        <v>0</v>
      </c>
      <c r="AA113" s="28">
        <f>+SUMIF('Input Sheet'!$S:$S,$AL113,'Input Sheet'!E:E)</f>
        <v>0</v>
      </c>
      <c r="AB113" s="28">
        <f>+SUMIF('Input Sheet'!$S:$S,$AL113,'Input Sheet'!F:F)</f>
        <v>0</v>
      </c>
      <c r="AC113" s="28">
        <f>+SUMIF('Input Sheet'!$S:$S,$AL113,'Input Sheet'!G:G)</f>
        <v>0</v>
      </c>
      <c r="AD113" s="28">
        <f>+SUMIF('Input Sheet'!$S:$S,$AL113,'Input Sheet'!H:H)</f>
        <v>0</v>
      </c>
      <c r="AE113" s="28">
        <f>+SUMIF('Input Sheet'!$S:$S,$AL113,'Input Sheet'!I:I)</f>
        <v>0</v>
      </c>
      <c r="AF113" s="28">
        <f>+SUMIF('Input Sheet'!$S:$S,$AL113,'Input Sheet'!J:J)</f>
        <v>0</v>
      </c>
      <c r="AG113" s="28">
        <f>+SUMIF('Input Sheet'!$S:$S,$AL113,'Input Sheet'!K:K)</f>
        <v>0</v>
      </c>
      <c r="AH113" s="28">
        <f>+SUMIF('Input Sheet'!$S:$S,$AL113,'Input Sheet'!L:L)</f>
        <v>0</v>
      </c>
      <c r="AI113" s="28">
        <f>+SUMIF('Input Sheet'!$S:$S,$AL113,'Input Sheet'!M:M)</f>
        <v>0</v>
      </c>
      <c r="AJ113" s="28">
        <f>+SUMIF('Input Sheet'!$S:$S,$AL113,'Input Sheet'!N:N)</f>
        <v>0</v>
      </c>
      <c r="AK113" s="28"/>
      <c r="AL113" s="27" t="str">
        <f t="shared" si="8"/>
        <v>142-7610</v>
      </c>
      <c r="AM113" s="34" t="str">
        <f t="shared" si="9"/>
        <v>Overall</v>
      </c>
      <c r="AN113" s="34" t="str">
        <f t="shared" si="10"/>
        <v>OverallOther Income</v>
      </c>
      <c r="AO113" s="35"/>
      <c r="AP113" s="35"/>
      <c r="AQ113" s="35"/>
    </row>
    <row r="114" spans="1:43" x14ac:dyDescent="0.25">
      <c r="A114" s="27" t="s">
        <v>103</v>
      </c>
      <c r="B114" s="27" t="s">
        <v>104</v>
      </c>
      <c r="C114" s="27" t="s">
        <v>104</v>
      </c>
      <c r="D114" s="27" t="s">
        <v>168</v>
      </c>
      <c r="E114" s="27" t="s">
        <v>117</v>
      </c>
      <c r="F114" s="27" t="s">
        <v>166</v>
      </c>
      <c r="G114" s="27" t="s">
        <v>167</v>
      </c>
      <c r="H114" s="34" t="s">
        <v>109</v>
      </c>
      <c r="I114" s="34" t="s">
        <v>110</v>
      </c>
      <c r="J114" s="34" t="str">
        <f t="shared" si="6"/>
        <v>OverallOther Income</v>
      </c>
      <c r="K114" s="34" t="str">
        <f t="shared" si="7"/>
        <v>162Interest &amp; Bank Charges - Lexus</v>
      </c>
      <c r="L114" s="28">
        <f>+SUMIF('TB 4-24'!M:M,$AL114,'TB 4-24'!G:G)</f>
        <v>0</v>
      </c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>
        <f>+SUMIF('Input Sheet'!$S:$S,$AL114,'Input Sheet'!C:C)</f>
        <v>0</v>
      </c>
      <c r="Z114" s="28">
        <f>+SUMIF('Input Sheet'!$S:$S,$AL114,'Input Sheet'!D:D)</f>
        <v>0</v>
      </c>
      <c r="AA114" s="28">
        <f>+SUMIF('Input Sheet'!$S:$S,$AL114,'Input Sheet'!E:E)</f>
        <v>0</v>
      </c>
      <c r="AB114" s="28">
        <f>+SUMIF('Input Sheet'!$S:$S,$AL114,'Input Sheet'!F:F)</f>
        <v>0</v>
      </c>
      <c r="AC114" s="28">
        <f>+SUMIF('Input Sheet'!$S:$S,$AL114,'Input Sheet'!G:G)</f>
        <v>0</v>
      </c>
      <c r="AD114" s="28">
        <f>+SUMIF('Input Sheet'!$S:$S,$AL114,'Input Sheet'!H:H)</f>
        <v>0</v>
      </c>
      <c r="AE114" s="28">
        <f>+SUMIF('Input Sheet'!$S:$S,$AL114,'Input Sheet'!I:I)</f>
        <v>0</v>
      </c>
      <c r="AF114" s="28">
        <f>+SUMIF('Input Sheet'!$S:$S,$AL114,'Input Sheet'!J:J)</f>
        <v>0</v>
      </c>
      <c r="AG114" s="28">
        <f>+SUMIF('Input Sheet'!$S:$S,$AL114,'Input Sheet'!K:K)</f>
        <v>0</v>
      </c>
      <c r="AH114" s="28">
        <f>+SUMIF('Input Sheet'!$S:$S,$AL114,'Input Sheet'!L:L)</f>
        <v>0</v>
      </c>
      <c r="AI114" s="28">
        <f>+SUMIF('Input Sheet'!$S:$S,$AL114,'Input Sheet'!M:M)</f>
        <v>0</v>
      </c>
      <c r="AJ114" s="28">
        <f>+SUMIF('Input Sheet'!$S:$S,$AL114,'Input Sheet'!N:N)</f>
        <v>0</v>
      </c>
      <c r="AK114" s="28"/>
      <c r="AL114" s="27" t="str">
        <f t="shared" si="8"/>
        <v>162-7610</v>
      </c>
      <c r="AM114" s="34" t="str">
        <f t="shared" si="9"/>
        <v>Overall</v>
      </c>
      <c r="AN114" s="34" t="str">
        <f t="shared" si="10"/>
        <v>OverallOther Income</v>
      </c>
      <c r="AO114" s="35"/>
      <c r="AP114" s="35"/>
      <c r="AQ114" s="35"/>
    </row>
    <row r="115" spans="1:43" x14ac:dyDescent="0.25">
      <c r="A115" s="27" t="s">
        <v>103</v>
      </c>
      <c r="B115" s="27" t="s">
        <v>104</v>
      </c>
      <c r="C115" s="27" t="s">
        <v>104</v>
      </c>
      <c r="D115" s="27" t="s">
        <v>168</v>
      </c>
      <c r="E115" s="27" t="s">
        <v>106</v>
      </c>
      <c r="F115" s="27" t="s">
        <v>166</v>
      </c>
      <c r="G115" s="27" t="s">
        <v>167</v>
      </c>
      <c r="H115" s="34" t="s">
        <v>109</v>
      </c>
      <c r="I115" s="34" t="s">
        <v>110</v>
      </c>
      <c r="J115" s="34" t="str">
        <f t="shared" si="6"/>
        <v>OverallOther Income</v>
      </c>
      <c r="K115" s="34" t="str">
        <f t="shared" si="7"/>
        <v>112Interest &amp; Bank Charges - Lexus</v>
      </c>
      <c r="L115" s="28">
        <f>+SUMIF('TB 4-24'!M:M,$AL115,'TB 4-24'!G:G)</f>
        <v>0</v>
      </c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>
        <f>+SUMIF('Input Sheet'!$S:$S,$AL115,'Input Sheet'!C:C)</f>
        <v>-1454.3345454545454</v>
      </c>
      <c r="Z115" s="28">
        <f>+SUMIF('Input Sheet'!$S:$S,$AL115,'Input Sheet'!D:D)</f>
        <v>-1454.3345454545454</v>
      </c>
      <c r="AA115" s="28">
        <f>+SUMIF('Input Sheet'!$S:$S,$AL115,'Input Sheet'!E:E)</f>
        <v>-1454.3345454545454</v>
      </c>
      <c r="AB115" s="28">
        <f>+SUMIF('Input Sheet'!$S:$S,$AL115,'Input Sheet'!F:F)</f>
        <v>-1454.3345454545454</v>
      </c>
      <c r="AC115" s="28">
        <f>+SUMIF('Input Sheet'!$S:$S,$AL115,'Input Sheet'!G:G)</f>
        <v>-1454.3345454545454</v>
      </c>
      <c r="AD115" s="28">
        <f>+SUMIF('Input Sheet'!$S:$S,$AL115,'Input Sheet'!H:H)</f>
        <v>-1454.3345454545454</v>
      </c>
      <c r="AE115" s="28">
        <f>+SUMIF('Input Sheet'!$S:$S,$AL115,'Input Sheet'!I:I)</f>
        <v>-1454.3345454545454</v>
      </c>
      <c r="AF115" s="28">
        <f>+SUMIF('Input Sheet'!$S:$S,$AL115,'Input Sheet'!J:J)</f>
        <v>-1454.3345454545454</v>
      </c>
      <c r="AG115" s="28">
        <f>+SUMIF('Input Sheet'!$S:$S,$AL115,'Input Sheet'!K:K)</f>
        <v>-1454.3345454545454</v>
      </c>
      <c r="AH115" s="28">
        <f>+SUMIF('Input Sheet'!$S:$S,$AL115,'Input Sheet'!L:L)</f>
        <v>-1454.3345454545454</v>
      </c>
      <c r="AI115" s="28">
        <f>+SUMIF('Input Sheet'!$S:$S,$AL115,'Input Sheet'!M:M)</f>
        <v>-1454.3345454545454</v>
      </c>
      <c r="AJ115" s="28">
        <f>+SUMIF('Input Sheet'!$S:$S,$AL115,'Input Sheet'!N:N)</f>
        <v>-1454.3345454545454</v>
      </c>
      <c r="AK115" s="28"/>
      <c r="AL115" s="27" t="str">
        <f t="shared" si="8"/>
        <v>112-7610</v>
      </c>
      <c r="AM115" s="34" t="str">
        <f t="shared" si="9"/>
        <v>Overall</v>
      </c>
      <c r="AN115" s="34" t="str">
        <f t="shared" si="10"/>
        <v>OverallOther Income</v>
      </c>
      <c r="AO115" s="35"/>
      <c r="AP115" s="35"/>
      <c r="AQ115" s="35"/>
    </row>
    <row r="116" spans="1:43" x14ac:dyDescent="0.25">
      <c r="A116" s="27" t="s">
        <v>103</v>
      </c>
      <c r="B116" s="27" t="s">
        <v>104</v>
      </c>
      <c r="C116" s="27" t="s">
        <v>104</v>
      </c>
      <c r="D116" s="27" t="s">
        <v>168</v>
      </c>
      <c r="E116" s="27" t="s">
        <v>114</v>
      </c>
      <c r="F116" s="27" t="s">
        <v>166</v>
      </c>
      <c r="G116" s="27" t="s">
        <v>167</v>
      </c>
      <c r="H116" s="34" t="s">
        <v>109</v>
      </c>
      <c r="I116" s="34" t="s">
        <v>110</v>
      </c>
      <c r="J116" s="34" t="str">
        <f t="shared" si="6"/>
        <v>OverallOther Income</v>
      </c>
      <c r="K116" s="34" t="str">
        <f t="shared" si="7"/>
        <v>122Interest &amp; Bank Charges - Lexus</v>
      </c>
      <c r="L116" s="28">
        <f>+SUMIF('TB 4-24'!M:M,$AL116,'TB 4-24'!G:G)</f>
        <v>0</v>
      </c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>
        <f>+SUMIF('Input Sheet'!$S:$S,$AL116,'Input Sheet'!C:C)</f>
        <v>0</v>
      </c>
      <c r="Z116" s="28">
        <f>+SUMIF('Input Sheet'!$S:$S,$AL116,'Input Sheet'!D:D)</f>
        <v>0</v>
      </c>
      <c r="AA116" s="28">
        <f>+SUMIF('Input Sheet'!$S:$S,$AL116,'Input Sheet'!E:E)</f>
        <v>0</v>
      </c>
      <c r="AB116" s="28">
        <f>+SUMIF('Input Sheet'!$S:$S,$AL116,'Input Sheet'!F:F)</f>
        <v>0</v>
      </c>
      <c r="AC116" s="28">
        <f>+SUMIF('Input Sheet'!$S:$S,$AL116,'Input Sheet'!G:G)</f>
        <v>0</v>
      </c>
      <c r="AD116" s="28">
        <f>+SUMIF('Input Sheet'!$S:$S,$AL116,'Input Sheet'!H:H)</f>
        <v>0</v>
      </c>
      <c r="AE116" s="28">
        <f>+SUMIF('Input Sheet'!$S:$S,$AL116,'Input Sheet'!I:I)</f>
        <v>0</v>
      </c>
      <c r="AF116" s="28">
        <f>+SUMIF('Input Sheet'!$S:$S,$AL116,'Input Sheet'!J:J)</f>
        <v>0</v>
      </c>
      <c r="AG116" s="28">
        <f>+SUMIF('Input Sheet'!$S:$S,$AL116,'Input Sheet'!K:K)</f>
        <v>0</v>
      </c>
      <c r="AH116" s="28">
        <f>+SUMIF('Input Sheet'!$S:$S,$AL116,'Input Sheet'!L:L)</f>
        <v>0</v>
      </c>
      <c r="AI116" s="28">
        <f>+SUMIF('Input Sheet'!$S:$S,$AL116,'Input Sheet'!M:M)</f>
        <v>0</v>
      </c>
      <c r="AJ116" s="28">
        <f>+SUMIF('Input Sheet'!$S:$S,$AL116,'Input Sheet'!N:N)</f>
        <v>0</v>
      </c>
      <c r="AK116" s="28"/>
      <c r="AL116" s="27" t="str">
        <f t="shared" si="8"/>
        <v>122-7610</v>
      </c>
      <c r="AM116" s="34" t="str">
        <f t="shared" si="9"/>
        <v>Overall</v>
      </c>
      <c r="AN116" s="34" t="str">
        <f t="shared" si="10"/>
        <v>OverallOther Income</v>
      </c>
      <c r="AO116" s="35"/>
      <c r="AP116" s="35"/>
      <c r="AQ116" s="35"/>
    </row>
    <row r="117" spans="1:43" x14ac:dyDescent="0.25">
      <c r="A117" s="27" t="s">
        <v>103</v>
      </c>
      <c r="B117" s="27" t="s">
        <v>104</v>
      </c>
      <c r="C117" s="27" t="s">
        <v>104</v>
      </c>
      <c r="D117" s="27" t="s">
        <v>169</v>
      </c>
      <c r="E117" s="27" t="s">
        <v>106</v>
      </c>
      <c r="F117" s="27" t="s">
        <v>166</v>
      </c>
      <c r="G117" s="27" t="s">
        <v>167</v>
      </c>
      <c r="H117" s="34" t="s">
        <v>109</v>
      </c>
      <c r="I117" s="34" t="s">
        <v>110</v>
      </c>
      <c r="J117" s="34" t="str">
        <f t="shared" si="6"/>
        <v>OverallOther Income</v>
      </c>
      <c r="K117" s="34" t="str">
        <f t="shared" si="7"/>
        <v>112Interest &amp; Bank Charges - Lexus</v>
      </c>
      <c r="L117" s="28">
        <f>+SUMIF('TB 4-24'!M:M,$AL117,'TB 4-24'!G:G)</f>
        <v>0</v>
      </c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>
        <f>+SUMIF('Input Sheet'!$S:$S,$AL117,'Input Sheet'!C:C)</f>
        <v>0</v>
      </c>
      <c r="Z117" s="28">
        <f>+SUMIF('Input Sheet'!$S:$S,$AL117,'Input Sheet'!D:D)</f>
        <v>0</v>
      </c>
      <c r="AA117" s="28">
        <f>+SUMIF('Input Sheet'!$S:$S,$AL117,'Input Sheet'!E:E)</f>
        <v>0</v>
      </c>
      <c r="AB117" s="28">
        <f>+SUMIF('Input Sheet'!$S:$S,$AL117,'Input Sheet'!F:F)</f>
        <v>0</v>
      </c>
      <c r="AC117" s="28">
        <f>+SUMIF('Input Sheet'!$S:$S,$AL117,'Input Sheet'!G:G)</f>
        <v>0</v>
      </c>
      <c r="AD117" s="28">
        <f>+SUMIF('Input Sheet'!$S:$S,$AL117,'Input Sheet'!H:H)</f>
        <v>0</v>
      </c>
      <c r="AE117" s="28">
        <f>+SUMIF('Input Sheet'!$S:$S,$AL117,'Input Sheet'!I:I)</f>
        <v>0</v>
      </c>
      <c r="AF117" s="28">
        <f>+SUMIF('Input Sheet'!$S:$S,$AL117,'Input Sheet'!J:J)</f>
        <v>0</v>
      </c>
      <c r="AG117" s="28">
        <f>+SUMIF('Input Sheet'!$S:$S,$AL117,'Input Sheet'!K:K)</f>
        <v>0</v>
      </c>
      <c r="AH117" s="28">
        <f>+SUMIF('Input Sheet'!$S:$S,$AL117,'Input Sheet'!L:L)</f>
        <v>0</v>
      </c>
      <c r="AI117" s="28">
        <f>+SUMIF('Input Sheet'!$S:$S,$AL117,'Input Sheet'!M:M)</f>
        <v>0</v>
      </c>
      <c r="AJ117" s="28">
        <f>+SUMIF('Input Sheet'!$S:$S,$AL117,'Input Sheet'!N:N)</f>
        <v>0</v>
      </c>
      <c r="AK117" s="28"/>
      <c r="AL117" s="27" t="str">
        <f t="shared" si="8"/>
        <v>112-7630</v>
      </c>
      <c r="AM117" s="34" t="str">
        <f t="shared" si="9"/>
        <v>Overall</v>
      </c>
      <c r="AN117" s="34" t="str">
        <f t="shared" si="10"/>
        <v>OverallOther Income</v>
      </c>
      <c r="AO117" s="35"/>
      <c r="AP117" s="35"/>
      <c r="AQ117" s="35"/>
    </row>
    <row r="118" spans="1:43" x14ac:dyDescent="0.25">
      <c r="A118" s="27" t="s">
        <v>103</v>
      </c>
      <c r="B118" s="27" t="s">
        <v>104</v>
      </c>
      <c r="C118" s="27" t="s">
        <v>104</v>
      </c>
      <c r="D118" s="27" t="s">
        <v>169</v>
      </c>
      <c r="E118" s="27" t="s">
        <v>114</v>
      </c>
      <c r="F118" s="27" t="s">
        <v>166</v>
      </c>
      <c r="G118" s="27" t="s">
        <v>167</v>
      </c>
      <c r="H118" s="34" t="s">
        <v>109</v>
      </c>
      <c r="I118" s="34" t="s">
        <v>110</v>
      </c>
      <c r="J118" s="34" t="str">
        <f t="shared" si="6"/>
        <v>OverallOther Income</v>
      </c>
      <c r="K118" s="34" t="str">
        <f t="shared" si="7"/>
        <v>122Interest &amp; Bank Charges - Lexus</v>
      </c>
      <c r="L118" s="28">
        <f>+SUMIF('TB 4-24'!M:M,$AL118,'TB 4-24'!G:G)</f>
        <v>0</v>
      </c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>
        <f>+SUMIF('Input Sheet'!$S:$S,$AL118,'Input Sheet'!C:C)</f>
        <v>0</v>
      </c>
      <c r="Z118" s="28">
        <f>+SUMIF('Input Sheet'!$S:$S,$AL118,'Input Sheet'!D:D)</f>
        <v>0</v>
      </c>
      <c r="AA118" s="28">
        <f>+SUMIF('Input Sheet'!$S:$S,$AL118,'Input Sheet'!E:E)</f>
        <v>0</v>
      </c>
      <c r="AB118" s="28">
        <f>+SUMIF('Input Sheet'!$S:$S,$AL118,'Input Sheet'!F:F)</f>
        <v>0</v>
      </c>
      <c r="AC118" s="28">
        <f>+SUMIF('Input Sheet'!$S:$S,$AL118,'Input Sheet'!G:G)</f>
        <v>0</v>
      </c>
      <c r="AD118" s="28">
        <f>+SUMIF('Input Sheet'!$S:$S,$AL118,'Input Sheet'!H:H)</f>
        <v>0</v>
      </c>
      <c r="AE118" s="28">
        <f>+SUMIF('Input Sheet'!$S:$S,$AL118,'Input Sheet'!I:I)</f>
        <v>0</v>
      </c>
      <c r="AF118" s="28">
        <f>+SUMIF('Input Sheet'!$S:$S,$AL118,'Input Sheet'!J:J)</f>
        <v>0</v>
      </c>
      <c r="AG118" s="28">
        <f>+SUMIF('Input Sheet'!$S:$S,$AL118,'Input Sheet'!K:K)</f>
        <v>0</v>
      </c>
      <c r="AH118" s="28">
        <f>+SUMIF('Input Sheet'!$S:$S,$AL118,'Input Sheet'!L:L)</f>
        <v>0</v>
      </c>
      <c r="AI118" s="28">
        <f>+SUMIF('Input Sheet'!$S:$S,$AL118,'Input Sheet'!M:M)</f>
        <v>0</v>
      </c>
      <c r="AJ118" s="28">
        <f>+SUMIF('Input Sheet'!$S:$S,$AL118,'Input Sheet'!N:N)</f>
        <v>0</v>
      </c>
      <c r="AK118" s="28"/>
      <c r="AL118" s="27" t="str">
        <f t="shared" si="8"/>
        <v>122-7630</v>
      </c>
      <c r="AM118" s="34" t="str">
        <f t="shared" si="9"/>
        <v>Overall</v>
      </c>
      <c r="AN118" s="34" t="str">
        <f t="shared" si="10"/>
        <v>OverallOther Income</v>
      </c>
      <c r="AO118" s="35"/>
      <c r="AP118" s="35"/>
      <c r="AQ118" s="35"/>
    </row>
    <row r="119" spans="1:43" x14ac:dyDescent="0.25">
      <c r="A119" s="27" t="s">
        <v>103</v>
      </c>
      <c r="B119" s="27" t="s">
        <v>104</v>
      </c>
      <c r="C119" s="27" t="s">
        <v>104</v>
      </c>
      <c r="D119" s="27" t="s">
        <v>169</v>
      </c>
      <c r="E119" s="27" t="s">
        <v>115</v>
      </c>
      <c r="F119" s="27" t="s">
        <v>166</v>
      </c>
      <c r="G119" s="27" t="s">
        <v>167</v>
      </c>
      <c r="H119" s="34" t="s">
        <v>109</v>
      </c>
      <c r="I119" s="34" t="s">
        <v>110</v>
      </c>
      <c r="J119" s="34" t="str">
        <f t="shared" si="6"/>
        <v>OverallOther Income</v>
      </c>
      <c r="K119" s="34" t="str">
        <f t="shared" si="7"/>
        <v>132Interest &amp; Bank Charges - Lexus</v>
      </c>
      <c r="L119" s="28">
        <f>+SUMIF('TB 4-24'!M:M,$AL119,'TB 4-24'!G:G)</f>
        <v>0</v>
      </c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>
        <f>+SUMIF('Input Sheet'!$S:$S,$AL119,'Input Sheet'!C:C)</f>
        <v>0</v>
      </c>
      <c r="Z119" s="28">
        <f>+SUMIF('Input Sheet'!$S:$S,$AL119,'Input Sheet'!D:D)</f>
        <v>0</v>
      </c>
      <c r="AA119" s="28">
        <f>+SUMIF('Input Sheet'!$S:$S,$AL119,'Input Sheet'!E:E)</f>
        <v>0</v>
      </c>
      <c r="AB119" s="28">
        <f>+SUMIF('Input Sheet'!$S:$S,$AL119,'Input Sheet'!F:F)</f>
        <v>0</v>
      </c>
      <c r="AC119" s="28">
        <f>+SUMIF('Input Sheet'!$S:$S,$AL119,'Input Sheet'!G:G)</f>
        <v>0</v>
      </c>
      <c r="AD119" s="28">
        <f>+SUMIF('Input Sheet'!$S:$S,$AL119,'Input Sheet'!H:H)</f>
        <v>0</v>
      </c>
      <c r="AE119" s="28">
        <f>+SUMIF('Input Sheet'!$S:$S,$AL119,'Input Sheet'!I:I)</f>
        <v>0</v>
      </c>
      <c r="AF119" s="28">
        <f>+SUMIF('Input Sheet'!$S:$S,$AL119,'Input Sheet'!J:J)</f>
        <v>0</v>
      </c>
      <c r="AG119" s="28">
        <f>+SUMIF('Input Sheet'!$S:$S,$AL119,'Input Sheet'!K:K)</f>
        <v>0</v>
      </c>
      <c r="AH119" s="28">
        <f>+SUMIF('Input Sheet'!$S:$S,$AL119,'Input Sheet'!L:L)</f>
        <v>0</v>
      </c>
      <c r="AI119" s="28">
        <f>+SUMIF('Input Sheet'!$S:$S,$AL119,'Input Sheet'!M:M)</f>
        <v>0</v>
      </c>
      <c r="AJ119" s="28">
        <f>+SUMIF('Input Sheet'!$S:$S,$AL119,'Input Sheet'!N:N)</f>
        <v>0</v>
      </c>
      <c r="AK119" s="28"/>
      <c r="AL119" s="27" t="str">
        <f t="shared" si="8"/>
        <v>132-7630</v>
      </c>
      <c r="AM119" s="34" t="str">
        <f t="shared" si="9"/>
        <v>Overall</v>
      </c>
      <c r="AN119" s="34" t="str">
        <f t="shared" si="10"/>
        <v>OverallOther Income</v>
      </c>
      <c r="AO119" s="35"/>
      <c r="AP119" s="35"/>
      <c r="AQ119" s="35"/>
    </row>
    <row r="120" spans="1:43" x14ac:dyDescent="0.25">
      <c r="A120" s="27" t="s">
        <v>103</v>
      </c>
      <c r="B120" s="27" t="s">
        <v>104</v>
      </c>
      <c r="C120" s="27" t="s">
        <v>104</v>
      </c>
      <c r="D120" s="27" t="s">
        <v>169</v>
      </c>
      <c r="E120" s="27" t="s">
        <v>116</v>
      </c>
      <c r="F120" s="27" t="s">
        <v>166</v>
      </c>
      <c r="G120" s="27" t="s">
        <v>167</v>
      </c>
      <c r="H120" s="34" t="s">
        <v>109</v>
      </c>
      <c r="I120" s="34" t="s">
        <v>110</v>
      </c>
      <c r="J120" s="34" t="str">
        <f t="shared" si="6"/>
        <v>OverallOther Income</v>
      </c>
      <c r="K120" s="34" t="str">
        <f t="shared" si="7"/>
        <v>142Interest &amp; Bank Charges - Lexus</v>
      </c>
      <c r="L120" s="28">
        <f>+SUMIF('TB 4-24'!M:M,$AL120,'TB 4-24'!G:G)</f>
        <v>0</v>
      </c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>
        <f>+SUMIF('Input Sheet'!$S:$S,$AL120,'Input Sheet'!C:C)</f>
        <v>0</v>
      </c>
      <c r="Z120" s="28">
        <f>+SUMIF('Input Sheet'!$S:$S,$AL120,'Input Sheet'!D:D)</f>
        <v>0</v>
      </c>
      <c r="AA120" s="28">
        <f>+SUMIF('Input Sheet'!$S:$S,$AL120,'Input Sheet'!E:E)</f>
        <v>0</v>
      </c>
      <c r="AB120" s="28">
        <f>+SUMIF('Input Sheet'!$S:$S,$AL120,'Input Sheet'!F:F)</f>
        <v>0</v>
      </c>
      <c r="AC120" s="28">
        <f>+SUMIF('Input Sheet'!$S:$S,$AL120,'Input Sheet'!G:G)</f>
        <v>0</v>
      </c>
      <c r="AD120" s="28">
        <f>+SUMIF('Input Sheet'!$S:$S,$AL120,'Input Sheet'!H:H)</f>
        <v>0</v>
      </c>
      <c r="AE120" s="28">
        <f>+SUMIF('Input Sheet'!$S:$S,$AL120,'Input Sheet'!I:I)</f>
        <v>0</v>
      </c>
      <c r="AF120" s="28">
        <f>+SUMIF('Input Sheet'!$S:$S,$AL120,'Input Sheet'!J:J)</f>
        <v>0</v>
      </c>
      <c r="AG120" s="28">
        <f>+SUMIF('Input Sheet'!$S:$S,$AL120,'Input Sheet'!K:K)</f>
        <v>0</v>
      </c>
      <c r="AH120" s="28">
        <f>+SUMIF('Input Sheet'!$S:$S,$AL120,'Input Sheet'!L:L)</f>
        <v>0</v>
      </c>
      <c r="AI120" s="28">
        <f>+SUMIF('Input Sheet'!$S:$S,$AL120,'Input Sheet'!M:M)</f>
        <v>0</v>
      </c>
      <c r="AJ120" s="28">
        <f>+SUMIF('Input Sheet'!$S:$S,$AL120,'Input Sheet'!N:N)</f>
        <v>0</v>
      </c>
      <c r="AK120" s="28"/>
      <c r="AL120" s="27" t="str">
        <f t="shared" si="8"/>
        <v>142-7630</v>
      </c>
      <c r="AM120" s="34" t="str">
        <f t="shared" si="9"/>
        <v>Overall</v>
      </c>
      <c r="AN120" s="34" t="str">
        <f t="shared" si="10"/>
        <v>OverallOther Income</v>
      </c>
      <c r="AO120" s="35"/>
      <c r="AP120" s="35"/>
      <c r="AQ120" s="35"/>
    </row>
    <row r="121" spans="1:43" x14ac:dyDescent="0.25">
      <c r="A121" s="27" t="s">
        <v>103</v>
      </c>
      <c r="B121" s="27" t="s">
        <v>104</v>
      </c>
      <c r="C121" s="27" t="s">
        <v>104</v>
      </c>
      <c r="D121" s="27" t="s">
        <v>169</v>
      </c>
      <c r="E121" s="27" t="s">
        <v>117</v>
      </c>
      <c r="F121" s="27" t="s">
        <v>166</v>
      </c>
      <c r="G121" s="27" t="s">
        <v>167</v>
      </c>
      <c r="H121" s="34" t="s">
        <v>109</v>
      </c>
      <c r="I121" s="34" t="s">
        <v>110</v>
      </c>
      <c r="J121" s="34" t="str">
        <f t="shared" si="6"/>
        <v>OverallOther Income</v>
      </c>
      <c r="K121" s="34" t="str">
        <f t="shared" si="7"/>
        <v>162Interest &amp; Bank Charges - Lexus</v>
      </c>
      <c r="L121" s="28">
        <f>+SUMIF('TB 4-24'!M:M,$AL121,'TB 4-24'!G:G)</f>
        <v>0</v>
      </c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>
        <f>+SUMIF('Input Sheet'!$S:$S,$AL121,'Input Sheet'!C:C)</f>
        <v>0</v>
      </c>
      <c r="Z121" s="28">
        <f>+SUMIF('Input Sheet'!$S:$S,$AL121,'Input Sheet'!D:D)</f>
        <v>0</v>
      </c>
      <c r="AA121" s="28">
        <f>+SUMIF('Input Sheet'!$S:$S,$AL121,'Input Sheet'!E:E)</f>
        <v>0</v>
      </c>
      <c r="AB121" s="28">
        <f>+SUMIF('Input Sheet'!$S:$S,$AL121,'Input Sheet'!F:F)</f>
        <v>0</v>
      </c>
      <c r="AC121" s="28">
        <f>+SUMIF('Input Sheet'!$S:$S,$AL121,'Input Sheet'!G:G)</f>
        <v>0</v>
      </c>
      <c r="AD121" s="28">
        <f>+SUMIF('Input Sheet'!$S:$S,$AL121,'Input Sheet'!H:H)</f>
        <v>0</v>
      </c>
      <c r="AE121" s="28">
        <f>+SUMIF('Input Sheet'!$S:$S,$AL121,'Input Sheet'!I:I)</f>
        <v>0</v>
      </c>
      <c r="AF121" s="28">
        <f>+SUMIF('Input Sheet'!$S:$S,$AL121,'Input Sheet'!J:J)</f>
        <v>0</v>
      </c>
      <c r="AG121" s="28">
        <f>+SUMIF('Input Sheet'!$S:$S,$AL121,'Input Sheet'!K:K)</f>
        <v>0</v>
      </c>
      <c r="AH121" s="28">
        <f>+SUMIF('Input Sheet'!$S:$S,$AL121,'Input Sheet'!L:L)</f>
        <v>0</v>
      </c>
      <c r="AI121" s="28">
        <f>+SUMIF('Input Sheet'!$S:$S,$AL121,'Input Sheet'!M:M)</f>
        <v>0</v>
      </c>
      <c r="AJ121" s="28">
        <f>+SUMIF('Input Sheet'!$S:$S,$AL121,'Input Sheet'!N:N)</f>
        <v>0</v>
      </c>
      <c r="AK121" s="28"/>
      <c r="AL121" s="27" t="str">
        <f t="shared" si="8"/>
        <v>162-7630</v>
      </c>
      <c r="AM121" s="34" t="str">
        <f t="shared" si="9"/>
        <v>Overall</v>
      </c>
      <c r="AN121" s="34" t="str">
        <f t="shared" si="10"/>
        <v>OverallOther Income</v>
      </c>
      <c r="AO121" s="35"/>
      <c r="AP121" s="35"/>
      <c r="AQ121" s="35"/>
    </row>
    <row r="122" spans="1:43" x14ac:dyDescent="0.25">
      <c r="A122" s="27" t="s">
        <v>103</v>
      </c>
      <c r="B122" s="27" t="s">
        <v>104</v>
      </c>
      <c r="C122" s="27" t="s">
        <v>104</v>
      </c>
      <c r="D122" s="27" t="s">
        <v>170</v>
      </c>
      <c r="E122" s="27" t="s">
        <v>116</v>
      </c>
      <c r="F122" s="27" t="s">
        <v>166</v>
      </c>
      <c r="G122" s="27" t="s">
        <v>167</v>
      </c>
      <c r="H122" s="34" t="s">
        <v>109</v>
      </c>
      <c r="I122" s="34" t="s">
        <v>110</v>
      </c>
      <c r="J122" s="34" t="str">
        <f t="shared" si="6"/>
        <v>OverallOther Income</v>
      </c>
      <c r="K122" s="34" t="str">
        <f t="shared" si="7"/>
        <v>142Interest &amp; Bank Charges - Lexus</v>
      </c>
      <c r="L122" s="28">
        <f>+SUMIF('TB 4-24'!M:M,$AL122,'TB 4-24'!G:G)</f>
        <v>0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>
        <f>+SUMIF('Input Sheet'!$S:$S,$AL122,'Input Sheet'!C:C)</f>
        <v>0</v>
      </c>
      <c r="Z122" s="28">
        <f>+SUMIF('Input Sheet'!$S:$S,$AL122,'Input Sheet'!D:D)</f>
        <v>0</v>
      </c>
      <c r="AA122" s="28">
        <f>+SUMIF('Input Sheet'!$S:$S,$AL122,'Input Sheet'!E:E)</f>
        <v>0</v>
      </c>
      <c r="AB122" s="28">
        <f>+SUMIF('Input Sheet'!$S:$S,$AL122,'Input Sheet'!F:F)</f>
        <v>0</v>
      </c>
      <c r="AC122" s="28">
        <f>+SUMIF('Input Sheet'!$S:$S,$AL122,'Input Sheet'!G:G)</f>
        <v>0</v>
      </c>
      <c r="AD122" s="28">
        <f>+SUMIF('Input Sheet'!$S:$S,$AL122,'Input Sheet'!H:H)</f>
        <v>0</v>
      </c>
      <c r="AE122" s="28">
        <f>+SUMIF('Input Sheet'!$S:$S,$AL122,'Input Sheet'!I:I)</f>
        <v>0</v>
      </c>
      <c r="AF122" s="28">
        <f>+SUMIF('Input Sheet'!$S:$S,$AL122,'Input Sheet'!J:J)</f>
        <v>0</v>
      </c>
      <c r="AG122" s="28">
        <f>+SUMIF('Input Sheet'!$S:$S,$AL122,'Input Sheet'!K:K)</f>
        <v>0</v>
      </c>
      <c r="AH122" s="28">
        <f>+SUMIF('Input Sheet'!$S:$S,$AL122,'Input Sheet'!L:L)</f>
        <v>0</v>
      </c>
      <c r="AI122" s="28">
        <f>+SUMIF('Input Sheet'!$S:$S,$AL122,'Input Sheet'!M:M)</f>
        <v>0</v>
      </c>
      <c r="AJ122" s="28">
        <f>+SUMIF('Input Sheet'!$S:$S,$AL122,'Input Sheet'!N:N)</f>
        <v>0</v>
      </c>
      <c r="AK122" s="28"/>
      <c r="AL122" s="27" t="str">
        <f t="shared" si="8"/>
        <v>142-8500</v>
      </c>
      <c r="AM122" s="34" t="str">
        <f t="shared" si="9"/>
        <v>Overall</v>
      </c>
      <c r="AN122" s="34" t="str">
        <f t="shared" si="10"/>
        <v>OverallOther Income</v>
      </c>
      <c r="AO122" s="35"/>
      <c r="AP122" s="35"/>
      <c r="AQ122" s="35"/>
    </row>
    <row r="123" spans="1:43" x14ac:dyDescent="0.25">
      <c r="A123" s="27" t="s">
        <v>103</v>
      </c>
      <c r="B123" s="27" t="s">
        <v>104</v>
      </c>
      <c r="C123" s="27" t="s">
        <v>104</v>
      </c>
      <c r="D123" s="27" t="s">
        <v>171</v>
      </c>
      <c r="E123" s="27" t="s">
        <v>106</v>
      </c>
      <c r="F123" s="27" t="s">
        <v>172</v>
      </c>
      <c r="G123" s="27" t="s">
        <v>173</v>
      </c>
      <c r="H123" s="34" t="s">
        <v>109</v>
      </c>
      <c r="I123" s="34" t="s">
        <v>110</v>
      </c>
      <c r="J123" s="34" t="str">
        <f t="shared" si="6"/>
        <v>OverallOther Income</v>
      </c>
      <c r="K123" s="34" t="str">
        <f t="shared" si="7"/>
        <v>112Miscellaneous expenses - Lexus</v>
      </c>
      <c r="L123" s="28">
        <f>+SUMIF('TB 4-24'!M:M,$AL123,'TB 4-24'!G:G)</f>
        <v>0</v>
      </c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>
        <f>+SUMIF('Input Sheet'!$S:$S,$AL123,'Input Sheet'!C:C)</f>
        <v>0</v>
      </c>
      <c r="Z123" s="28">
        <f>+SUMIF('Input Sheet'!$S:$S,$AL123,'Input Sheet'!D:D)</f>
        <v>0</v>
      </c>
      <c r="AA123" s="28">
        <f>+SUMIF('Input Sheet'!$S:$S,$AL123,'Input Sheet'!E:E)</f>
        <v>0</v>
      </c>
      <c r="AB123" s="28">
        <f>+SUMIF('Input Sheet'!$S:$S,$AL123,'Input Sheet'!F:F)</f>
        <v>0</v>
      </c>
      <c r="AC123" s="28">
        <f>+SUMIF('Input Sheet'!$S:$S,$AL123,'Input Sheet'!G:G)</f>
        <v>0</v>
      </c>
      <c r="AD123" s="28">
        <f>+SUMIF('Input Sheet'!$S:$S,$AL123,'Input Sheet'!H:H)</f>
        <v>0</v>
      </c>
      <c r="AE123" s="28">
        <f>+SUMIF('Input Sheet'!$S:$S,$AL123,'Input Sheet'!I:I)</f>
        <v>0</v>
      </c>
      <c r="AF123" s="28">
        <f>+SUMIF('Input Sheet'!$S:$S,$AL123,'Input Sheet'!J:J)</f>
        <v>0</v>
      </c>
      <c r="AG123" s="28">
        <f>+SUMIF('Input Sheet'!$S:$S,$AL123,'Input Sheet'!K:K)</f>
        <v>0</v>
      </c>
      <c r="AH123" s="28">
        <f>+SUMIF('Input Sheet'!$S:$S,$AL123,'Input Sheet'!L:L)</f>
        <v>0</v>
      </c>
      <c r="AI123" s="28">
        <f>+SUMIF('Input Sheet'!$S:$S,$AL123,'Input Sheet'!M:M)</f>
        <v>0</v>
      </c>
      <c r="AJ123" s="28">
        <f>+SUMIF('Input Sheet'!$S:$S,$AL123,'Input Sheet'!N:N)</f>
        <v>0</v>
      </c>
      <c r="AK123" s="28"/>
      <c r="AL123" s="27" t="str">
        <f t="shared" si="8"/>
        <v>112-7300</v>
      </c>
      <c r="AM123" s="34" t="str">
        <f t="shared" si="9"/>
        <v>Overall</v>
      </c>
      <c r="AN123" s="34" t="str">
        <f t="shared" si="10"/>
        <v>OverallOther Income</v>
      </c>
      <c r="AO123" s="35"/>
      <c r="AP123" s="35"/>
      <c r="AQ123" s="35"/>
    </row>
    <row r="124" spans="1:43" x14ac:dyDescent="0.25">
      <c r="A124" s="27" t="s">
        <v>103</v>
      </c>
      <c r="B124" s="27" t="s">
        <v>104</v>
      </c>
      <c r="C124" s="27" t="s">
        <v>104</v>
      </c>
      <c r="D124" s="27" t="s">
        <v>171</v>
      </c>
      <c r="E124" s="27" t="s">
        <v>114</v>
      </c>
      <c r="F124" s="27" t="s">
        <v>172</v>
      </c>
      <c r="G124" s="27" t="s">
        <v>173</v>
      </c>
      <c r="H124" s="34" t="s">
        <v>109</v>
      </c>
      <c r="I124" s="34" t="s">
        <v>110</v>
      </c>
      <c r="J124" s="34" t="str">
        <f t="shared" si="6"/>
        <v>OverallOther Income</v>
      </c>
      <c r="K124" s="34" t="str">
        <f t="shared" si="7"/>
        <v>122Miscellaneous expenses - Lexus</v>
      </c>
      <c r="L124" s="28">
        <f>+SUMIF('TB 4-24'!M:M,$AL124,'TB 4-24'!G:G)</f>
        <v>0</v>
      </c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>
        <f>+SUMIF('Input Sheet'!$S:$S,$AL124,'Input Sheet'!C:C)</f>
        <v>0</v>
      </c>
      <c r="Z124" s="28">
        <f>+SUMIF('Input Sheet'!$S:$S,$AL124,'Input Sheet'!D:D)</f>
        <v>0</v>
      </c>
      <c r="AA124" s="28">
        <f>+SUMIF('Input Sheet'!$S:$S,$AL124,'Input Sheet'!E:E)</f>
        <v>0</v>
      </c>
      <c r="AB124" s="28">
        <f>+SUMIF('Input Sheet'!$S:$S,$AL124,'Input Sheet'!F:F)</f>
        <v>0</v>
      </c>
      <c r="AC124" s="28">
        <f>+SUMIF('Input Sheet'!$S:$S,$AL124,'Input Sheet'!G:G)</f>
        <v>0</v>
      </c>
      <c r="AD124" s="28">
        <f>+SUMIF('Input Sheet'!$S:$S,$AL124,'Input Sheet'!H:H)</f>
        <v>0</v>
      </c>
      <c r="AE124" s="28">
        <f>+SUMIF('Input Sheet'!$S:$S,$AL124,'Input Sheet'!I:I)</f>
        <v>0</v>
      </c>
      <c r="AF124" s="28">
        <f>+SUMIF('Input Sheet'!$S:$S,$AL124,'Input Sheet'!J:J)</f>
        <v>0</v>
      </c>
      <c r="AG124" s="28">
        <f>+SUMIF('Input Sheet'!$S:$S,$AL124,'Input Sheet'!K:K)</f>
        <v>0</v>
      </c>
      <c r="AH124" s="28">
        <f>+SUMIF('Input Sheet'!$S:$S,$AL124,'Input Sheet'!L:L)</f>
        <v>0</v>
      </c>
      <c r="AI124" s="28">
        <f>+SUMIF('Input Sheet'!$S:$S,$AL124,'Input Sheet'!M:M)</f>
        <v>0</v>
      </c>
      <c r="AJ124" s="28">
        <f>+SUMIF('Input Sheet'!$S:$S,$AL124,'Input Sheet'!N:N)</f>
        <v>0</v>
      </c>
      <c r="AK124" s="28"/>
      <c r="AL124" s="27" t="str">
        <f t="shared" si="8"/>
        <v>122-7300</v>
      </c>
      <c r="AM124" s="34" t="str">
        <f t="shared" si="9"/>
        <v>Overall</v>
      </c>
      <c r="AN124" s="34" t="str">
        <f t="shared" si="10"/>
        <v>OverallOther Income</v>
      </c>
      <c r="AO124" s="35"/>
      <c r="AP124" s="35"/>
      <c r="AQ124" s="35"/>
    </row>
    <row r="125" spans="1:43" x14ac:dyDescent="0.25">
      <c r="A125" s="27" t="s">
        <v>103</v>
      </c>
      <c r="B125" s="27" t="s">
        <v>104</v>
      </c>
      <c r="C125" s="27" t="s">
        <v>104</v>
      </c>
      <c r="D125" s="27" t="s">
        <v>171</v>
      </c>
      <c r="E125" s="27" t="s">
        <v>115</v>
      </c>
      <c r="F125" s="27" t="s">
        <v>172</v>
      </c>
      <c r="G125" s="27" t="s">
        <v>173</v>
      </c>
      <c r="H125" s="34" t="s">
        <v>109</v>
      </c>
      <c r="I125" s="34" t="s">
        <v>110</v>
      </c>
      <c r="J125" s="34" t="str">
        <f t="shared" si="6"/>
        <v>OverallOther Income</v>
      </c>
      <c r="K125" s="34" t="str">
        <f t="shared" si="7"/>
        <v>132Miscellaneous expenses - Lexus</v>
      </c>
      <c r="L125" s="28">
        <f>+SUMIF('TB 4-24'!M:M,$AL125,'TB 4-24'!G:G)</f>
        <v>0</v>
      </c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>
        <f>+SUMIF('Input Sheet'!$S:$S,$AL125,'Input Sheet'!C:C)</f>
        <v>0</v>
      </c>
      <c r="Z125" s="28">
        <f>+SUMIF('Input Sheet'!$S:$S,$AL125,'Input Sheet'!D:D)</f>
        <v>0</v>
      </c>
      <c r="AA125" s="28">
        <f>+SUMIF('Input Sheet'!$S:$S,$AL125,'Input Sheet'!E:E)</f>
        <v>0</v>
      </c>
      <c r="AB125" s="28">
        <f>+SUMIF('Input Sheet'!$S:$S,$AL125,'Input Sheet'!F:F)</f>
        <v>0</v>
      </c>
      <c r="AC125" s="28">
        <f>+SUMIF('Input Sheet'!$S:$S,$AL125,'Input Sheet'!G:G)</f>
        <v>0</v>
      </c>
      <c r="AD125" s="28">
        <f>+SUMIF('Input Sheet'!$S:$S,$AL125,'Input Sheet'!H:H)</f>
        <v>0</v>
      </c>
      <c r="AE125" s="28">
        <f>+SUMIF('Input Sheet'!$S:$S,$AL125,'Input Sheet'!I:I)</f>
        <v>0</v>
      </c>
      <c r="AF125" s="28">
        <f>+SUMIF('Input Sheet'!$S:$S,$AL125,'Input Sheet'!J:J)</f>
        <v>0</v>
      </c>
      <c r="AG125" s="28">
        <f>+SUMIF('Input Sheet'!$S:$S,$AL125,'Input Sheet'!K:K)</f>
        <v>0</v>
      </c>
      <c r="AH125" s="28">
        <f>+SUMIF('Input Sheet'!$S:$S,$AL125,'Input Sheet'!L:L)</f>
        <v>0</v>
      </c>
      <c r="AI125" s="28">
        <f>+SUMIF('Input Sheet'!$S:$S,$AL125,'Input Sheet'!M:M)</f>
        <v>0</v>
      </c>
      <c r="AJ125" s="28">
        <f>+SUMIF('Input Sheet'!$S:$S,$AL125,'Input Sheet'!N:N)</f>
        <v>0</v>
      </c>
      <c r="AK125" s="28"/>
      <c r="AL125" s="27" t="str">
        <f t="shared" si="8"/>
        <v>132-7300</v>
      </c>
      <c r="AM125" s="34" t="str">
        <f t="shared" si="9"/>
        <v>Overall</v>
      </c>
      <c r="AN125" s="34" t="str">
        <f t="shared" si="10"/>
        <v>OverallOther Income</v>
      </c>
      <c r="AO125" s="35"/>
      <c r="AP125" s="35"/>
      <c r="AQ125" s="35"/>
    </row>
    <row r="126" spans="1:43" x14ac:dyDescent="0.25">
      <c r="A126" s="27" t="s">
        <v>103</v>
      </c>
      <c r="B126" s="27" t="s">
        <v>104</v>
      </c>
      <c r="C126" s="27" t="s">
        <v>104</v>
      </c>
      <c r="D126" s="27" t="s">
        <v>171</v>
      </c>
      <c r="E126" s="27" t="s">
        <v>116</v>
      </c>
      <c r="F126" s="27" t="s">
        <v>172</v>
      </c>
      <c r="G126" s="27" t="s">
        <v>173</v>
      </c>
      <c r="H126" s="34" t="s">
        <v>109</v>
      </c>
      <c r="I126" s="34" t="s">
        <v>110</v>
      </c>
      <c r="J126" s="34" t="str">
        <f t="shared" si="6"/>
        <v>OverallOther Income</v>
      </c>
      <c r="K126" s="34" t="str">
        <f t="shared" si="7"/>
        <v>142Miscellaneous expenses - Lexus</v>
      </c>
      <c r="L126" s="28">
        <f>+SUMIF('TB 4-24'!M:M,$AL126,'TB 4-24'!G:G)</f>
        <v>0</v>
      </c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>
        <f>+SUMIF('Input Sheet'!$S:$S,$AL126,'Input Sheet'!C:C)</f>
        <v>0</v>
      </c>
      <c r="Z126" s="28">
        <f>+SUMIF('Input Sheet'!$S:$S,$AL126,'Input Sheet'!D:D)</f>
        <v>0</v>
      </c>
      <c r="AA126" s="28">
        <f>+SUMIF('Input Sheet'!$S:$S,$AL126,'Input Sheet'!E:E)</f>
        <v>0</v>
      </c>
      <c r="AB126" s="28">
        <f>+SUMIF('Input Sheet'!$S:$S,$AL126,'Input Sheet'!F:F)</f>
        <v>0</v>
      </c>
      <c r="AC126" s="28">
        <f>+SUMIF('Input Sheet'!$S:$S,$AL126,'Input Sheet'!G:G)</f>
        <v>0</v>
      </c>
      <c r="AD126" s="28">
        <f>+SUMIF('Input Sheet'!$S:$S,$AL126,'Input Sheet'!H:H)</f>
        <v>0</v>
      </c>
      <c r="AE126" s="28">
        <f>+SUMIF('Input Sheet'!$S:$S,$AL126,'Input Sheet'!I:I)</f>
        <v>0</v>
      </c>
      <c r="AF126" s="28">
        <f>+SUMIF('Input Sheet'!$S:$S,$AL126,'Input Sheet'!J:J)</f>
        <v>0</v>
      </c>
      <c r="AG126" s="28">
        <f>+SUMIF('Input Sheet'!$S:$S,$AL126,'Input Sheet'!K:K)</f>
        <v>0</v>
      </c>
      <c r="AH126" s="28">
        <f>+SUMIF('Input Sheet'!$S:$S,$AL126,'Input Sheet'!L:L)</f>
        <v>0</v>
      </c>
      <c r="AI126" s="28">
        <f>+SUMIF('Input Sheet'!$S:$S,$AL126,'Input Sheet'!M:M)</f>
        <v>0</v>
      </c>
      <c r="AJ126" s="28">
        <f>+SUMIF('Input Sheet'!$S:$S,$AL126,'Input Sheet'!N:N)</f>
        <v>0</v>
      </c>
      <c r="AK126" s="28"/>
      <c r="AL126" s="27" t="str">
        <f t="shared" si="8"/>
        <v>142-7300</v>
      </c>
      <c r="AM126" s="34" t="str">
        <f t="shared" si="9"/>
        <v>Overall</v>
      </c>
      <c r="AN126" s="34" t="str">
        <f t="shared" si="10"/>
        <v>OverallOther Income</v>
      </c>
      <c r="AO126" s="35"/>
      <c r="AP126" s="35"/>
      <c r="AQ126" s="35"/>
    </row>
    <row r="127" spans="1:43" x14ac:dyDescent="0.25">
      <c r="A127" s="27" t="s">
        <v>103</v>
      </c>
      <c r="B127" s="27" t="s">
        <v>104</v>
      </c>
      <c r="C127" s="27" t="s">
        <v>104</v>
      </c>
      <c r="D127" s="27" t="s">
        <v>171</v>
      </c>
      <c r="E127" s="27" t="s">
        <v>117</v>
      </c>
      <c r="F127" s="27" t="s">
        <v>172</v>
      </c>
      <c r="G127" s="27" t="s">
        <v>173</v>
      </c>
      <c r="H127" s="34" t="s">
        <v>109</v>
      </c>
      <c r="I127" s="34" t="s">
        <v>110</v>
      </c>
      <c r="J127" s="34" t="str">
        <f t="shared" si="6"/>
        <v>OverallOther Income</v>
      </c>
      <c r="K127" s="34" t="str">
        <f t="shared" si="7"/>
        <v>162Miscellaneous expenses - Lexus</v>
      </c>
      <c r="L127" s="28">
        <f>+SUMIF('TB 4-24'!M:M,$AL127,'TB 4-24'!G:G)</f>
        <v>0</v>
      </c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>
        <f>+SUMIF('Input Sheet'!$S:$S,$AL127,'Input Sheet'!C:C)</f>
        <v>0</v>
      </c>
      <c r="Z127" s="28">
        <f>+SUMIF('Input Sheet'!$S:$S,$AL127,'Input Sheet'!D:D)</f>
        <v>0</v>
      </c>
      <c r="AA127" s="28">
        <f>+SUMIF('Input Sheet'!$S:$S,$AL127,'Input Sheet'!E:E)</f>
        <v>0</v>
      </c>
      <c r="AB127" s="28">
        <f>+SUMIF('Input Sheet'!$S:$S,$AL127,'Input Sheet'!F:F)</f>
        <v>0</v>
      </c>
      <c r="AC127" s="28">
        <f>+SUMIF('Input Sheet'!$S:$S,$AL127,'Input Sheet'!G:G)</f>
        <v>0</v>
      </c>
      <c r="AD127" s="28">
        <f>+SUMIF('Input Sheet'!$S:$S,$AL127,'Input Sheet'!H:H)</f>
        <v>0</v>
      </c>
      <c r="AE127" s="28">
        <f>+SUMIF('Input Sheet'!$S:$S,$AL127,'Input Sheet'!I:I)</f>
        <v>0</v>
      </c>
      <c r="AF127" s="28">
        <f>+SUMIF('Input Sheet'!$S:$S,$AL127,'Input Sheet'!J:J)</f>
        <v>0</v>
      </c>
      <c r="AG127" s="28">
        <f>+SUMIF('Input Sheet'!$S:$S,$AL127,'Input Sheet'!K:K)</f>
        <v>0</v>
      </c>
      <c r="AH127" s="28">
        <f>+SUMIF('Input Sheet'!$S:$S,$AL127,'Input Sheet'!L:L)</f>
        <v>0</v>
      </c>
      <c r="AI127" s="28">
        <f>+SUMIF('Input Sheet'!$S:$S,$AL127,'Input Sheet'!M:M)</f>
        <v>0</v>
      </c>
      <c r="AJ127" s="28">
        <f>+SUMIF('Input Sheet'!$S:$S,$AL127,'Input Sheet'!N:N)</f>
        <v>0</v>
      </c>
      <c r="AK127" s="28"/>
      <c r="AL127" s="27" t="str">
        <f t="shared" si="8"/>
        <v>162-7300</v>
      </c>
      <c r="AM127" s="34" t="str">
        <f t="shared" si="9"/>
        <v>Overall</v>
      </c>
      <c r="AN127" s="34" t="str">
        <f t="shared" si="10"/>
        <v>OverallOther Income</v>
      </c>
      <c r="AO127" s="35"/>
      <c r="AP127" s="35"/>
      <c r="AQ127" s="35"/>
    </row>
    <row r="128" spans="1:43" x14ac:dyDescent="0.25">
      <c r="A128" s="27" t="s">
        <v>103</v>
      </c>
      <c r="B128" s="27" t="s">
        <v>104</v>
      </c>
      <c r="C128" s="27" t="s">
        <v>104</v>
      </c>
      <c r="D128" s="27" t="s">
        <v>174</v>
      </c>
      <c r="E128" s="27" t="s">
        <v>106</v>
      </c>
      <c r="F128" s="27" t="s">
        <v>172</v>
      </c>
      <c r="G128" s="27" t="s">
        <v>173</v>
      </c>
      <c r="H128" s="34" t="s">
        <v>109</v>
      </c>
      <c r="I128" s="34" t="s">
        <v>110</v>
      </c>
      <c r="J128" s="34" t="str">
        <f t="shared" si="6"/>
        <v>OverallOther Income</v>
      </c>
      <c r="K128" s="34" t="str">
        <f t="shared" si="7"/>
        <v>112Miscellaneous expenses - Lexus</v>
      </c>
      <c r="L128" s="28">
        <f>+SUMIF('TB 4-24'!M:M,$AL128,'TB 4-24'!G:G)</f>
        <v>0</v>
      </c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>
        <f>+SUMIF('Input Sheet'!$S:$S,$AL128,'Input Sheet'!C:C)</f>
        <v>0</v>
      </c>
      <c r="Z128" s="28">
        <f>+SUMIF('Input Sheet'!$S:$S,$AL128,'Input Sheet'!D:D)</f>
        <v>0</v>
      </c>
      <c r="AA128" s="28">
        <f>+SUMIF('Input Sheet'!$S:$S,$AL128,'Input Sheet'!E:E)</f>
        <v>0</v>
      </c>
      <c r="AB128" s="28">
        <f>+SUMIF('Input Sheet'!$S:$S,$AL128,'Input Sheet'!F:F)</f>
        <v>0</v>
      </c>
      <c r="AC128" s="28">
        <f>+SUMIF('Input Sheet'!$S:$S,$AL128,'Input Sheet'!G:G)</f>
        <v>0</v>
      </c>
      <c r="AD128" s="28">
        <f>+SUMIF('Input Sheet'!$S:$S,$AL128,'Input Sheet'!H:H)</f>
        <v>0</v>
      </c>
      <c r="AE128" s="28">
        <f>+SUMIF('Input Sheet'!$S:$S,$AL128,'Input Sheet'!I:I)</f>
        <v>0</v>
      </c>
      <c r="AF128" s="28">
        <f>+SUMIF('Input Sheet'!$S:$S,$AL128,'Input Sheet'!J:J)</f>
        <v>0</v>
      </c>
      <c r="AG128" s="28">
        <f>+SUMIF('Input Sheet'!$S:$S,$AL128,'Input Sheet'!K:K)</f>
        <v>0</v>
      </c>
      <c r="AH128" s="28">
        <f>+SUMIF('Input Sheet'!$S:$S,$AL128,'Input Sheet'!L:L)</f>
        <v>0</v>
      </c>
      <c r="AI128" s="28">
        <f>+SUMIF('Input Sheet'!$S:$S,$AL128,'Input Sheet'!M:M)</f>
        <v>0</v>
      </c>
      <c r="AJ128" s="28">
        <f>+SUMIF('Input Sheet'!$S:$S,$AL128,'Input Sheet'!N:N)</f>
        <v>0</v>
      </c>
      <c r="AK128" s="28"/>
      <c r="AL128" s="27" t="str">
        <f t="shared" si="8"/>
        <v>112-7454</v>
      </c>
      <c r="AM128" s="34" t="str">
        <f t="shared" si="9"/>
        <v>Overall</v>
      </c>
      <c r="AN128" s="34" t="str">
        <f t="shared" si="10"/>
        <v>OverallOther Income</v>
      </c>
      <c r="AO128" s="35"/>
      <c r="AP128" s="35"/>
      <c r="AQ128" s="35"/>
    </row>
    <row r="129" spans="1:43" x14ac:dyDescent="0.25">
      <c r="A129" s="27" t="s">
        <v>103</v>
      </c>
      <c r="B129" s="27" t="s">
        <v>104</v>
      </c>
      <c r="C129" s="27" t="s">
        <v>104</v>
      </c>
      <c r="D129" s="27" t="s">
        <v>174</v>
      </c>
      <c r="E129" s="27" t="s">
        <v>114</v>
      </c>
      <c r="F129" s="27" t="s">
        <v>172</v>
      </c>
      <c r="G129" s="27" t="s">
        <v>173</v>
      </c>
      <c r="H129" s="34" t="s">
        <v>109</v>
      </c>
      <c r="I129" s="34" t="s">
        <v>110</v>
      </c>
      <c r="J129" s="34" t="str">
        <f t="shared" si="6"/>
        <v>OverallOther Income</v>
      </c>
      <c r="K129" s="34" t="str">
        <f t="shared" si="7"/>
        <v>122Miscellaneous expenses - Lexus</v>
      </c>
      <c r="L129" s="28">
        <f>+SUMIF('TB 4-24'!M:M,$AL129,'TB 4-24'!G:G)</f>
        <v>0</v>
      </c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>
        <f>+SUMIF('Input Sheet'!$S:$S,$AL129,'Input Sheet'!C:C)</f>
        <v>0</v>
      </c>
      <c r="Z129" s="28">
        <f>+SUMIF('Input Sheet'!$S:$S,$AL129,'Input Sheet'!D:D)</f>
        <v>0</v>
      </c>
      <c r="AA129" s="28">
        <f>+SUMIF('Input Sheet'!$S:$S,$AL129,'Input Sheet'!E:E)</f>
        <v>0</v>
      </c>
      <c r="AB129" s="28">
        <f>+SUMIF('Input Sheet'!$S:$S,$AL129,'Input Sheet'!F:F)</f>
        <v>0</v>
      </c>
      <c r="AC129" s="28">
        <f>+SUMIF('Input Sheet'!$S:$S,$AL129,'Input Sheet'!G:G)</f>
        <v>0</v>
      </c>
      <c r="AD129" s="28">
        <f>+SUMIF('Input Sheet'!$S:$S,$AL129,'Input Sheet'!H:H)</f>
        <v>0</v>
      </c>
      <c r="AE129" s="28">
        <f>+SUMIF('Input Sheet'!$S:$S,$AL129,'Input Sheet'!I:I)</f>
        <v>0</v>
      </c>
      <c r="AF129" s="28">
        <f>+SUMIF('Input Sheet'!$S:$S,$AL129,'Input Sheet'!J:J)</f>
        <v>0</v>
      </c>
      <c r="AG129" s="28">
        <f>+SUMIF('Input Sheet'!$S:$S,$AL129,'Input Sheet'!K:K)</f>
        <v>0</v>
      </c>
      <c r="AH129" s="28">
        <f>+SUMIF('Input Sheet'!$S:$S,$AL129,'Input Sheet'!L:L)</f>
        <v>0</v>
      </c>
      <c r="AI129" s="28">
        <f>+SUMIF('Input Sheet'!$S:$S,$AL129,'Input Sheet'!M:M)</f>
        <v>0</v>
      </c>
      <c r="AJ129" s="28">
        <f>+SUMIF('Input Sheet'!$S:$S,$AL129,'Input Sheet'!N:N)</f>
        <v>0</v>
      </c>
      <c r="AK129" s="28"/>
      <c r="AL129" s="27" t="str">
        <f t="shared" si="8"/>
        <v>122-7454</v>
      </c>
      <c r="AM129" s="34" t="str">
        <f t="shared" si="9"/>
        <v>Overall</v>
      </c>
      <c r="AN129" s="34" t="str">
        <f t="shared" si="10"/>
        <v>OverallOther Income</v>
      </c>
      <c r="AO129" s="35"/>
      <c r="AP129" s="35"/>
      <c r="AQ129" s="35"/>
    </row>
    <row r="130" spans="1:43" x14ac:dyDescent="0.25">
      <c r="A130" s="27" t="s">
        <v>103</v>
      </c>
      <c r="B130" s="27" t="s">
        <v>104</v>
      </c>
      <c r="C130" s="27" t="s">
        <v>104</v>
      </c>
      <c r="D130" s="27" t="s">
        <v>174</v>
      </c>
      <c r="E130" s="27" t="s">
        <v>115</v>
      </c>
      <c r="F130" s="27" t="s">
        <v>172</v>
      </c>
      <c r="G130" s="27" t="s">
        <v>173</v>
      </c>
      <c r="H130" s="34" t="s">
        <v>109</v>
      </c>
      <c r="I130" s="34" t="s">
        <v>110</v>
      </c>
      <c r="J130" s="34" t="str">
        <f t="shared" si="6"/>
        <v>OverallOther Income</v>
      </c>
      <c r="K130" s="34" t="str">
        <f t="shared" si="7"/>
        <v>132Miscellaneous expenses - Lexus</v>
      </c>
      <c r="L130" s="28">
        <f>+SUMIF('TB 4-24'!M:M,$AL130,'TB 4-24'!G:G)</f>
        <v>0</v>
      </c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>
        <f>+SUMIF('Input Sheet'!$S:$S,$AL130,'Input Sheet'!C:C)</f>
        <v>0</v>
      </c>
      <c r="Z130" s="28">
        <f>+SUMIF('Input Sheet'!$S:$S,$AL130,'Input Sheet'!D:D)</f>
        <v>0</v>
      </c>
      <c r="AA130" s="28">
        <f>+SUMIF('Input Sheet'!$S:$S,$AL130,'Input Sheet'!E:E)</f>
        <v>0</v>
      </c>
      <c r="AB130" s="28">
        <f>+SUMIF('Input Sheet'!$S:$S,$AL130,'Input Sheet'!F:F)</f>
        <v>0</v>
      </c>
      <c r="AC130" s="28">
        <f>+SUMIF('Input Sheet'!$S:$S,$AL130,'Input Sheet'!G:G)</f>
        <v>0</v>
      </c>
      <c r="AD130" s="28">
        <f>+SUMIF('Input Sheet'!$S:$S,$AL130,'Input Sheet'!H:H)</f>
        <v>0</v>
      </c>
      <c r="AE130" s="28">
        <f>+SUMIF('Input Sheet'!$S:$S,$AL130,'Input Sheet'!I:I)</f>
        <v>0</v>
      </c>
      <c r="AF130" s="28">
        <f>+SUMIF('Input Sheet'!$S:$S,$AL130,'Input Sheet'!J:J)</f>
        <v>0</v>
      </c>
      <c r="AG130" s="28">
        <f>+SUMIF('Input Sheet'!$S:$S,$AL130,'Input Sheet'!K:K)</f>
        <v>0</v>
      </c>
      <c r="AH130" s="28">
        <f>+SUMIF('Input Sheet'!$S:$S,$AL130,'Input Sheet'!L:L)</f>
        <v>0</v>
      </c>
      <c r="AI130" s="28">
        <f>+SUMIF('Input Sheet'!$S:$S,$AL130,'Input Sheet'!M:M)</f>
        <v>0</v>
      </c>
      <c r="AJ130" s="28">
        <f>+SUMIF('Input Sheet'!$S:$S,$AL130,'Input Sheet'!N:N)</f>
        <v>0</v>
      </c>
      <c r="AK130" s="28"/>
      <c r="AL130" s="27" t="str">
        <f t="shared" si="8"/>
        <v>132-7454</v>
      </c>
      <c r="AM130" s="34" t="str">
        <f t="shared" si="9"/>
        <v>Overall</v>
      </c>
      <c r="AN130" s="34" t="str">
        <f t="shared" si="10"/>
        <v>OverallOther Income</v>
      </c>
      <c r="AO130" s="35"/>
      <c r="AP130" s="35"/>
      <c r="AQ130" s="35"/>
    </row>
    <row r="131" spans="1:43" x14ac:dyDescent="0.25">
      <c r="A131" s="27" t="s">
        <v>103</v>
      </c>
      <c r="B131" s="27" t="s">
        <v>104</v>
      </c>
      <c r="C131" s="27" t="s">
        <v>104</v>
      </c>
      <c r="D131" s="27" t="s">
        <v>174</v>
      </c>
      <c r="E131" s="27" t="s">
        <v>117</v>
      </c>
      <c r="F131" s="27" t="s">
        <v>172</v>
      </c>
      <c r="G131" s="27" t="s">
        <v>173</v>
      </c>
      <c r="H131" s="34" t="s">
        <v>109</v>
      </c>
      <c r="I131" s="34" t="s">
        <v>110</v>
      </c>
      <c r="J131" s="34" t="str">
        <f t="shared" ref="J131:J194" si="11">+H131&amp;I131</f>
        <v>OverallOther Income</v>
      </c>
      <c r="K131" s="34" t="str">
        <f t="shared" ref="K131:K194" si="12">+E131&amp;G131</f>
        <v>162Miscellaneous expenses - Lexus</v>
      </c>
      <c r="L131" s="28">
        <f>+SUMIF('TB 4-24'!M:M,$AL131,'TB 4-24'!G:G)</f>
        <v>0</v>
      </c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>
        <f>+SUMIF('Input Sheet'!$S:$S,$AL131,'Input Sheet'!C:C)</f>
        <v>0</v>
      </c>
      <c r="Z131" s="28">
        <f>+SUMIF('Input Sheet'!$S:$S,$AL131,'Input Sheet'!D:D)</f>
        <v>0</v>
      </c>
      <c r="AA131" s="28">
        <f>+SUMIF('Input Sheet'!$S:$S,$AL131,'Input Sheet'!E:E)</f>
        <v>0</v>
      </c>
      <c r="AB131" s="28">
        <f>+SUMIF('Input Sheet'!$S:$S,$AL131,'Input Sheet'!F:F)</f>
        <v>0</v>
      </c>
      <c r="AC131" s="28">
        <f>+SUMIF('Input Sheet'!$S:$S,$AL131,'Input Sheet'!G:G)</f>
        <v>0</v>
      </c>
      <c r="AD131" s="28">
        <f>+SUMIF('Input Sheet'!$S:$S,$AL131,'Input Sheet'!H:H)</f>
        <v>0</v>
      </c>
      <c r="AE131" s="28">
        <f>+SUMIF('Input Sheet'!$S:$S,$AL131,'Input Sheet'!I:I)</f>
        <v>0</v>
      </c>
      <c r="AF131" s="28">
        <f>+SUMIF('Input Sheet'!$S:$S,$AL131,'Input Sheet'!J:J)</f>
        <v>0</v>
      </c>
      <c r="AG131" s="28">
        <f>+SUMIF('Input Sheet'!$S:$S,$AL131,'Input Sheet'!K:K)</f>
        <v>0</v>
      </c>
      <c r="AH131" s="28">
        <f>+SUMIF('Input Sheet'!$S:$S,$AL131,'Input Sheet'!L:L)</f>
        <v>0</v>
      </c>
      <c r="AI131" s="28">
        <f>+SUMIF('Input Sheet'!$S:$S,$AL131,'Input Sheet'!M:M)</f>
        <v>0</v>
      </c>
      <c r="AJ131" s="28">
        <f>+SUMIF('Input Sheet'!$S:$S,$AL131,'Input Sheet'!N:N)</f>
        <v>0</v>
      </c>
      <c r="AK131" s="28"/>
      <c r="AL131" s="27" t="str">
        <f t="shared" ref="AL131:AL194" si="13">+E131&amp;"-"&amp;D131</f>
        <v>162-7454</v>
      </c>
      <c r="AM131" s="34" t="str">
        <f t="shared" si="9"/>
        <v>Overall</v>
      </c>
      <c r="AN131" s="34" t="str">
        <f t="shared" si="10"/>
        <v>OverallOther Income</v>
      </c>
      <c r="AO131" s="35"/>
      <c r="AP131" s="35"/>
      <c r="AQ131" s="35"/>
    </row>
    <row r="132" spans="1:43" x14ac:dyDescent="0.25">
      <c r="A132" s="27" t="s">
        <v>103</v>
      </c>
      <c r="B132" s="27" t="s">
        <v>104</v>
      </c>
      <c r="C132" s="27" t="s">
        <v>104</v>
      </c>
      <c r="D132" s="27" t="s">
        <v>175</v>
      </c>
      <c r="E132" s="27" t="s">
        <v>106</v>
      </c>
      <c r="F132" s="27" t="s">
        <v>172</v>
      </c>
      <c r="G132" s="27" t="s">
        <v>173</v>
      </c>
      <c r="H132" s="34" t="s">
        <v>109</v>
      </c>
      <c r="I132" s="34" t="s">
        <v>110</v>
      </c>
      <c r="J132" s="34" t="str">
        <f t="shared" si="11"/>
        <v>OverallOther Income</v>
      </c>
      <c r="K132" s="34" t="str">
        <f t="shared" si="12"/>
        <v>112Miscellaneous expenses - Lexus</v>
      </c>
      <c r="L132" s="28">
        <f>+SUMIF('TB 4-24'!M:M,$AL132,'TB 4-24'!G:G)</f>
        <v>0</v>
      </c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>
        <f>+SUMIF('Input Sheet'!$S:$S,$AL132,'Input Sheet'!C:C)</f>
        <v>0</v>
      </c>
      <c r="Z132" s="28">
        <f>+SUMIF('Input Sheet'!$S:$S,$AL132,'Input Sheet'!D:D)</f>
        <v>0</v>
      </c>
      <c r="AA132" s="28">
        <f>+SUMIF('Input Sheet'!$S:$S,$AL132,'Input Sheet'!E:E)</f>
        <v>0</v>
      </c>
      <c r="AB132" s="28">
        <f>+SUMIF('Input Sheet'!$S:$S,$AL132,'Input Sheet'!F:F)</f>
        <v>0</v>
      </c>
      <c r="AC132" s="28">
        <f>+SUMIF('Input Sheet'!$S:$S,$AL132,'Input Sheet'!G:G)</f>
        <v>0</v>
      </c>
      <c r="AD132" s="28">
        <f>+SUMIF('Input Sheet'!$S:$S,$AL132,'Input Sheet'!H:H)</f>
        <v>0</v>
      </c>
      <c r="AE132" s="28">
        <f>+SUMIF('Input Sheet'!$S:$S,$AL132,'Input Sheet'!I:I)</f>
        <v>0</v>
      </c>
      <c r="AF132" s="28">
        <f>+SUMIF('Input Sheet'!$S:$S,$AL132,'Input Sheet'!J:J)</f>
        <v>0</v>
      </c>
      <c r="AG132" s="28">
        <f>+SUMIF('Input Sheet'!$S:$S,$AL132,'Input Sheet'!K:K)</f>
        <v>0</v>
      </c>
      <c r="AH132" s="28">
        <f>+SUMIF('Input Sheet'!$S:$S,$AL132,'Input Sheet'!L:L)</f>
        <v>0</v>
      </c>
      <c r="AI132" s="28">
        <f>+SUMIF('Input Sheet'!$S:$S,$AL132,'Input Sheet'!M:M)</f>
        <v>0</v>
      </c>
      <c r="AJ132" s="28">
        <f>+SUMIF('Input Sheet'!$S:$S,$AL132,'Input Sheet'!N:N)</f>
        <v>0</v>
      </c>
      <c r="AK132" s="28"/>
      <c r="AL132" s="27" t="str">
        <f t="shared" si="13"/>
        <v>112-7457</v>
      </c>
      <c r="AM132" s="34" t="str">
        <f t="shared" ref="AM132:AM195" si="14">H132</f>
        <v>Overall</v>
      </c>
      <c r="AN132" s="34" t="str">
        <f t="shared" ref="AN132:AN195" si="15">J132</f>
        <v>OverallOther Income</v>
      </c>
      <c r="AO132" s="35"/>
      <c r="AP132" s="35"/>
      <c r="AQ132" s="35"/>
    </row>
    <row r="133" spans="1:43" x14ac:dyDescent="0.25">
      <c r="A133" s="27" t="s">
        <v>103</v>
      </c>
      <c r="B133" s="27" t="s">
        <v>104</v>
      </c>
      <c r="C133" s="27" t="s">
        <v>104</v>
      </c>
      <c r="D133" s="27" t="s">
        <v>175</v>
      </c>
      <c r="E133" s="27" t="s">
        <v>116</v>
      </c>
      <c r="F133" s="27" t="s">
        <v>172</v>
      </c>
      <c r="G133" s="27" t="s">
        <v>173</v>
      </c>
      <c r="H133" s="34" t="s">
        <v>109</v>
      </c>
      <c r="I133" s="34" t="s">
        <v>110</v>
      </c>
      <c r="J133" s="34" t="str">
        <f t="shared" si="11"/>
        <v>OverallOther Income</v>
      </c>
      <c r="K133" s="34" t="str">
        <f t="shared" si="12"/>
        <v>142Miscellaneous expenses - Lexus</v>
      </c>
      <c r="L133" s="28">
        <f>+SUMIF('TB 4-24'!M:M,$AL133,'TB 4-24'!G:G)</f>
        <v>0</v>
      </c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>
        <f>+SUMIF('Input Sheet'!$S:$S,$AL133,'Input Sheet'!C:C)</f>
        <v>0</v>
      </c>
      <c r="Z133" s="28">
        <f>+SUMIF('Input Sheet'!$S:$S,$AL133,'Input Sheet'!D:D)</f>
        <v>0</v>
      </c>
      <c r="AA133" s="28">
        <f>+SUMIF('Input Sheet'!$S:$S,$AL133,'Input Sheet'!E:E)</f>
        <v>0</v>
      </c>
      <c r="AB133" s="28">
        <f>+SUMIF('Input Sheet'!$S:$S,$AL133,'Input Sheet'!F:F)</f>
        <v>0</v>
      </c>
      <c r="AC133" s="28">
        <f>+SUMIF('Input Sheet'!$S:$S,$AL133,'Input Sheet'!G:G)</f>
        <v>0</v>
      </c>
      <c r="AD133" s="28">
        <f>+SUMIF('Input Sheet'!$S:$S,$AL133,'Input Sheet'!H:H)</f>
        <v>0</v>
      </c>
      <c r="AE133" s="28">
        <f>+SUMIF('Input Sheet'!$S:$S,$AL133,'Input Sheet'!I:I)</f>
        <v>0</v>
      </c>
      <c r="AF133" s="28">
        <f>+SUMIF('Input Sheet'!$S:$S,$AL133,'Input Sheet'!J:J)</f>
        <v>0</v>
      </c>
      <c r="AG133" s="28">
        <f>+SUMIF('Input Sheet'!$S:$S,$AL133,'Input Sheet'!K:K)</f>
        <v>0</v>
      </c>
      <c r="AH133" s="28">
        <f>+SUMIF('Input Sheet'!$S:$S,$AL133,'Input Sheet'!L:L)</f>
        <v>0</v>
      </c>
      <c r="AI133" s="28">
        <f>+SUMIF('Input Sheet'!$S:$S,$AL133,'Input Sheet'!M:M)</f>
        <v>0</v>
      </c>
      <c r="AJ133" s="28">
        <f>+SUMIF('Input Sheet'!$S:$S,$AL133,'Input Sheet'!N:N)</f>
        <v>0</v>
      </c>
      <c r="AK133" s="28"/>
      <c r="AL133" s="27" t="str">
        <f t="shared" si="13"/>
        <v>142-7457</v>
      </c>
      <c r="AM133" s="34" t="str">
        <f t="shared" si="14"/>
        <v>Overall</v>
      </c>
      <c r="AN133" s="34" t="str">
        <f t="shared" si="15"/>
        <v>OverallOther Income</v>
      </c>
      <c r="AO133" s="35"/>
      <c r="AP133" s="35"/>
      <c r="AQ133" s="35"/>
    </row>
    <row r="134" spans="1:43" x14ac:dyDescent="0.25">
      <c r="A134" s="27" t="s">
        <v>103</v>
      </c>
      <c r="B134" s="27" t="s">
        <v>104</v>
      </c>
      <c r="C134" s="27" t="s">
        <v>104</v>
      </c>
      <c r="D134" s="27" t="s">
        <v>176</v>
      </c>
      <c r="E134" s="27" t="s">
        <v>106</v>
      </c>
      <c r="F134" s="27" t="s">
        <v>172</v>
      </c>
      <c r="G134" s="27" t="s">
        <v>173</v>
      </c>
      <c r="H134" s="34" t="s">
        <v>109</v>
      </c>
      <c r="I134" s="34" t="s">
        <v>110</v>
      </c>
      <c r="J134" s="34" t="str">
        <f t="shared" si="11"/>
        <v>OverallOther Income</v>
      </c>
      <c r="K134" s="34" t="str">
        <f t="shared" si="12"/>
        <v>112Miscellaneous expenses - Lexus</v>
      </c>
      <c r="L134" s="28">
        <f>+SUMIF('TB 4-24'!M:M,$AL134,'TB 4-24'!G:G)</f>
        <v>0</v>
      </c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>
        <f>+SUMIF('Input Sheet'!$S:$S,$AL134,'Input Sheet'!C:C)</f>
        <v>0</v>
      </c>
      <c r="Z134" s="28">
        <f>+SUMIF('Input Sheet'!$S:$S,$AL134,'Input Sheet'!D:D)</f>
        <v>0</v>
      </c>
      <c r="AA134" s="28">
        <f>+SUMIF('Input Sheet'!$S:$S,$AL134,'Input Sheet'!E:E)</f>
        <v>0</v>
      </c>
      <c r="AB134" s="28">
        <f>+SUMIF('Input Sheet'!$S:$S,$AL134,'Input Sheet'!F:F)</f>
        <v>0</v>
      </c>
      <c r="AC134" s="28">
        <f>+SUMIF('Input Sheet'!$S:$S,$AL134,'Input Sheet'!G:G)</f>
        <v>0</v>
      </c>
      <c r="AD134" s="28">
        <f>+SUMIF('Input Sheet'!$S:$S,$AL134,'Input Sheet'!H:H)</f>
        <v>0</v>
      </c>
      <c r="AE134" s="28">
        <f>+SUMIF('Input Sheet'!$S:$S,$AL134,'Input Sheet'!I:I)</f>
        <v>0</v>
      </c>
      <c r="AF134" s="28">
        <f>+SUMIF('Input Sheet'!$S:$S,$AL134,'Input Sheet'!J:J)</f>
        <v>0</v>
      </c>
      <c r="AG134" s="28">
        <f>+SUMIF('Input Sheet'!$S:$S,$AL134,'Input Sheet'!K:K)</f>
        <v>0</v>
      </c>
      <c r="AH134" s="28">
        <f>+SUMIF('Input Sheet'!$S:$S,$AL134,'Input Sheet'!L:L)</f>
        <v>0</v>
      </c>
      <c r="AI134" s="28">
        <f>+SUMIF('Input Sheet'!$S:$S,$AL134,'Input Sheet'!M:M)</f>
        <v>0</v>
      </c>
      <c r="AJ134" s="28">
        <f>+SUMIF('Input Sheet'!$S:$S,$AL134,'Input Sheet'!N:N)</f>
        <v>0</v>
      </c>
      <c r="AK134" s="28"/>
      <c r="AL134" s="27" t="str">
        <f t="shared" si="13"/>
        <v>112-7570R</v>
      </c>
      <c r="AM134" s="34" t="str">
        <f t="shared" si="14"/>
        <v>Overall</v>
      </c>
      <c r="AN134" s="34" t="str">
        <f t="shared" si="15"/>
        <v>OverallOther Income</v>
      </c>
      <c r="AO134" s="35"/>
      <c r="AP134" s="35"/>
      <c r="AQ134" s="35"/>
    </row>
    <row r="135" spans="1:43" x14ac:dyDescent="0.25">
      <c r="A135" s="27" t="s">
        <v>103</v>
      </c>
      <c r="B135" s="27" t="s">
        <v>104</v>
      </c>
      <c r="C135" s="27" t="s">
        <v>104</v>
      </c>
      <c r="D135" s="27" t="s">
        <v>176</v>
      </c>
      <c r="E135" s="27" t="s">
        <v>114</v>
      </c>
      <c r="F135" s="27" t="s">
        <v>172</v>
      </c>
      <c r="G135" s="27" t="s">
        <v>173</v>
      </c>
      <c r="H135" s="34" t="s">
        <v>109</v>
      </c>
      <c r="I135" s="34" t="s">
        <v>110</v>
      </c>
      <c r="J135" s="34" t="str">
        <f t="shared" si="11"/>
        <v>OverallOther Income</v>
      </c>
      <c r="K135" s="34" t="str">
        <f t="shared" si="12"/>
        <v>122Miscellaneous expenses - Lexus</v>
      </c>
      <c r="L135" s="28">
        <f>+SUMIF('TB 4-24'!M:M,$AL135,'TB 4-24'!G:G)</f>
        <v>0</v>
      </c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>
        <f>+SUMIF('Input Sheet'!$S:$S,$AL135,'Input Sheet'!C:C)</f>
        <v>0</v>
      </c>
      <c r="Z135" s="28">
        <f>+SUMIF('Input Sheet'!$S:$S,$AL135,'Input Sheet'!D:D)</f>
        <v>0</v>
      </c>
      <c r="AA135" s="28">
        <f>+SUMIF('Input Sheet'!$S:$S,$AL135,'Input Sheet'!E:E)</f>
        <v>0</v>
      </c>
      <c r="AB135" s="28">
        <f>+SUMIF('Input Sheet'!$S:$S,$AL135,'Input Sheet'!F:F)</f>
        <v>0</v>
      </c>
      <c r="AC135" s="28">
        <f>+SUMIF('Input Sheet'!$S:$S,$AL135,'Input Sheet'!G:G)</f>
        <v>0</v>
      </c>
      <c r="AD135" s="28">
        <f>+SUMIF('Input Sheet'!$S:$S,$AL135,'Input Sheet'!H:H)</f>
        <v>0</v>
      </c>
      <c r="AE135" s="28">
        <f>+SUMIF('Input Sheet'!$S:$S,$AL135,'Input Sheet'!I:I)</f>
        <v>0</v>
      </c>
      <c r="AF135" s="28">
        <f>+SUMIF('Input Sheet'!$S:$S,$AL135,'Input Sheet'!J:J)</f>
        <v>0</v>
      </c>
      <c r="AG135" s="28">
        <f>+SUMIF('Input Sheet'!$S:$S,$AL135,'Input Sheet'!K:K)</f>
        <v>0</v>
      </c>
      <c r="AH135" s="28">
        <f>+SUMIF('Input Sheet'!$S:$S,$AL135,'Input Sheet'!L:L)</f>
        <v>0</v>
      </c>
      <c r="AI135" s="28">
        <f>+SUMIF('Input Sheet'!$S:$S,$AL135,'Input Sheet'!M:M)</f>
        <v>0</v>
      </c>
      <c r="AJ135" s="28">
        <f>+SUMIF('Input Sheet'!$S:$S,$AL135,'Input Sheet'!N:N)</f>
        <v>0</v>
      </c>
      <c r="AK135" s="28"/>
      <c r="AL135" s="27" t="str">
        <f t="shared" si="13"/>
        <v>122-7570R</v>
      </c>
      <c r="AM135" s="34" t="str">
        <f t="shared" si="14"/>
        <v>Overall</v>
      </c>
      <c r="AN135" s="34" t="str">
        <f t="shared" si="15"/>
        <v>OverallOther Income</v>
      </c>
      <c r="AO135" s="35"/>
      <c r="AP135" s="35"/>
      <c r="AQ135" s="35"/>
    </row>
    <row r="136" spans="1:43" x14ac:dyDescent="0.25">
      <c r="A136" s="27" t="s">
        <v>103</v>
      </c>
      <c r="B136" s="27" t="s">
        <v>104</v>
      </c>
      <c r="C136" s="27" t="s">
        <v>104</v>
      </c>
      <c r="D136" s="27" t="s">
        <v>176</v>
      </c>
      <c r="E136" s="27" t="s">
        <v>115</v>
      </c>
      <c r="F136" s="27" t="s">
        <v>172</v>
      </c>
      <c r="G136" s="27" t="s">
        <v>173</v>
      </c>
      <c r="H136" s="34" t="s">
        <v>109</v>
      </c>
      <c r="I136" s="34" t="s">
        <v>110</v>
      </c>
      <c r="J136" s="34" t="str">
        <f t="shared" si="11"/>
        <v>OverallOther Income</v>
      </c>
      <c r="K136" s="34" t="str">
        <f t="shared" si="12"/>
        <v>132Miscellaneous expenses - Lexus</v>
      </c>
      <c r="L136" s="28">
        <f>+SUMIF('TB 4-24'!M:M,$AL136,'TB 4-24'!G:G)</f>
        <v>0</v>
      </c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>
        <f>+SUMIF('Input Sheet'!$S:$S,$AL136,'Input Sheet'!C:C)</f>
        <v>0</v>
      </c>
      <c r="Z136" s="28">
        <f>+SUMIF('Input Sheet'!$S:$S,$AL136,'Input Sheet'!D:D)</f>
        <v>0</v>
      </c>
      <c r="AA136" s="28">
        <f>+SUMIF('Input Sheet'!$S:$S,$AL136,'Input Sheet'!E:E)</f>
        <v>0</v>
      </c>
      <c r="AB136" s="28">
        <f>+SUMIF('Input Sheet'!$S:$S,$AL136,'Input Sheet'!F:F)</f>
        <v>0</v>
      </c>
      <c r="AC136" s="28">
        <f>+SUMIF('Input Sheet'!$S:$S,$AL136,'Input Sheet'!G:G)</f>
        <v>0</v>
      </c>
      <c r="AD136" s="28">
        <f>+SUMIF('Input Sheet'!$S:$S,$AL136,'Input Sheet'!H:H)</f>
        <v>0</v>
      </c>
      <c r="AE136" s="28">
        <f>+SUMIF('Input Sheet'!$S:$S,$AL136,'Input Sheet'!I:I)</f>
        <v>0</v>
      </c>
      <c r="AF136" s="28">
        <f>+SUMIF('Input Sheet'!$S:$S,$AL136,'Input Sheet'!J:J)</f>
        <v>0</v>
      </c>
      <c r="AG136" s="28">
        <f>+SUMIF('Input Sheet'!$S:$S,$AL136,'Input Sheet'!K:K)</f>
        <v>0</v>
      </c>
      <c r="AH136" s="28">
        <f>+SUMIF('Input Sheet'!$S:$S,$AL136,'Input Sheet'!L:L)</f>
        <v>0</v>
      </c>
      <c r="AI136" s="28">
        <f>+SUMIF('Input Sheet'!$S:$S,$AL136,'Input Sheet'!M:M)</f>
        <v>0</v>
      </c>
      <c r="AJ136" s="28">
        <f>+SUMIF('Input Sheet'!$S:$S,$AL136,'Input Sheet'!N:N)</f>
        <v>0</v>
      </c>
      <c r="AK136" s="28"/>
      <c r="AL136" s="27" t="str">
        <f t="shared" si="13"/>
        <v>132-7570R</v>
      </c>
      <c r="AM136" s="34" t="str">
        <f t="shared" si="14"/>
        <v>Overall</v>
      </c>
      <c r="AN136" s="34" t="str">
        <f t="shared" si="15"/>
        <v>OverallOther Income</v>
      </c>
      <c r="AO136" s="35"/>
      <c r="AP136" s="35"/>
      <c r="AQ136" s="35"/>
    </row>
    <row r="137" spans="1:43" x14ac:dyDescent="0.25">
      <c r="A137" s="27" t="s">
        <v>103</v>
      </c>
      <c r="B137" s="27" t="s">
        <v>104</v>
      </c>
      <c r="C137" s="27" t="s">
        <v>104</v>
      </c>
      <c r="D137" s="27" t="s">
        <v>176</v>
      </c>
      <c r="E137" s="27" t="s">
        <v>117</v>
      </c>
      <c r="F137" s="27" t="s">
        <v>172</v>
      </c>
      <c r="G137" s="27" t="s">
        <v>173</v>
      </c>
      <c r="H137" s="34" t="s">
        <v>109</v>
      </c>
      <c r="I137" s="34" t="s">
        <v>110</v>
      </c>
      <c r="J137" s="34" t="str">
        <f t="shared" si="11"/>
        <v>OverallOther Income</v>
      </c>
      <c r="K137" s="34" t="str">
        <f t="shared" si="12"/>
        <v>162Miscellaneous expenses - Lexus</v>
      </c>
      <c r="L137" s="28">
        <f>+SUMIF('TB 4-24'!M:M,$AL137,'TB 4-24'!G:G)</f>
        <v>0</v>
      </c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>
        <f>+SUMIF('Input Sheet'!$S:$S,$AL137,'Input Sheet'!C:C)</f>
        <v>0</v>
      </c>
      <c r="Z137" s="28">
        <f>+SUMIF('Input Sheet'!$S:$S,$AL137,'Input Sheet'!D:D)</f>
        <v>0</v>
      </c>
      <c r="AA137" s="28">
        <f>+SUMIF('Input Sheet'!$S:$S,$AL137,'Input Sheet'!E:E)</f>
        <v>0</v>
      </c>
      <c r="AB137" s="28">
        <f>+SUMIF('Input Sheet'!$S:$S,$AL137,'Input Sheet'!F:F)</f>
        <v>0</v>
      </c>
      <c r="AC137" s="28">
        <f>+SUMIF('Input Sheet'!$S:$S,$AL137,'Input Sheet'!G:G)</f>
        <v>0</v>
      </c>
      <c r="AD137" s="28">
        <f>+SUMIF('Input Sheet'!$S:$S,$AL137,'Input Sheet'!H:H)</f>
        <v>0</v>
      </c>
      <c r="AE137" s="28">
        <f>+SUMIF('Input Sheet'!$S:$S,$AL137,'Input Sheet'!I:I)</f>
        <v>0</v>
      </c>
      <c r="AF137" s="28">
        <f>+SUMIF('Input Sheet'!$S:$S,$AL137,'Input Sheet'!J:J)</f>
        <v>0</v>
      </c>
      <c r="AG137" s="28">
        <f>+SUMIF('Input Sheet'!$S:$S,$AL137,'Input Sheet'!K:K)</f>
        <v>0</v>
      </c>
      <c r="AH137" s="28">
        <f>+SUMIF('Input Sheet'!$S:$S,$AL137,'Input Sheet'!L:L)</f>
        <v>0</v>
      </c>
      <c r="AI137" s="28">
        <f>+SUMIF('Input Sheet'!$S:$S,$AL137,'Input Sheet'!M:M)</f>
        <v>0</v>
      </c>
      <c r="AJ137" s="28">
        <f>+SUMIF('Input Sheet'!$S:$S,$AL137,'Input Sheet'!N:N)</f>
        <v>0</v>
      </c>
      <c r="AK137" s="28"/>
      <c r="AL137" s="27" t="str">
        <f t="shared" si="13"/>
        <v>162-7570R</v>
      </c>
      <c r="AM137" s="34" t="str">
        <f t="shared" si="14"/>
        <v>Overall</v>
      </c>
      <c r="AN137" s="34" t="str">
        <f t="shared" si="15"/>
        <v>OverallOther Income</v>
      </c>
      <c r="AO137" s="35"/>
      <c r="AP137" s="35"/>
      <c r="AQ137" s="35"/>
    </row>
    <row r="138" spans="1:43" x14ac:dyDescent="0.25">
      <c r="A138" s="27" t="s">
        <v>103</v>
      </c>
      <c r="B138" s="27" t="s">
        <v>104</v>
      </c>
      <c r="C138" s="27" t="s">
        <v>104</v>
      </c>
      <c r="D138" s="27" t="s">
        <v>177</v>
      </c>
      <c r="E138" s="27" t="s">
        <v>106</v>
      </c>
      <c r="F138" s="27" t="s">
        <v>172</v>
      </c>
      <c r="G138" s="27" t="s">
        <v>173</v>
      </c>
      <c r="H138" s="34" t="s">
        <v>109</v>
      </c>
      <c r="I138" s="34" t="s">
        <v>110</v>
      </c>
      <c r="J138" s="34" t="str">
        <f t="shared" si="11"/>
        <v>OverallOther Income</v>
      </c>
      <c r="K138" s="34" t="str">
        <f t="shared" si="12"/>
        <v>112Miscellaneous expenses - Lexus</v>
      </c>
      <c r="L138" s="28">
        <f>+SUMIF('TB 4-24'!M:M,$AL138,'TB 4-24'!G:G)</f>
        <v>0</v>
      </c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>
        <f>+SUMIF('Input Sheet'!$S:$S,$AL138,'Input Sheet'!C:C)</f>
        <v>0</v>
      </c>
      <c r="Z138" s="28">
        <f>+SUMIF('Input Sheet'!$S:$S,$AL138,'Input Sheet'!D:D)</f>
        <v>0</v>
      </c>
      <c r="AA138" s="28">
        <f>+SUMIF('Input Sheet'!$S:$S,$AL138,'Input Sheet'!E:E)</f>
        <v>0</v>
      </c>
      <c r="AB138" s="28">
        <f>+SUMIF('Input Sheet'!$S:$S,$AL138,'Input Sheet'!F:F)</f>
        <v>0</v>
      </c>
      <c r="AC138" s="28">
        <f>+SUMIF('Input Sheet'!$S:$S,$AL138,'Input Sheet'!G:G)</f>
        <v>0</v>
      </c>
      <c r="AD138" s="28">
        <f>+SUMIF('Input Sheet'!$S:$S,$AL138,'Input Sheet'!H:H)</f>
        <v>0</v>
      </c>
      <c r="AE138" s="28">
        <f>+SUMIF('Input Sheet'!$S:$S,$AL138,'Input Sheet'!I:I)</f>
        <v>0</v>
      </c>
      <c r="AF138" s="28">
        <f>+SUMIF('Input Sheet'!$S:$S,$AL138,'Input Sheet'!J:J)</f>
        <v>0</v>
      </c>
      <c r="AG138" s="28">
        <f>+SUMIF('Input Sheet'!$S:$S,$AL138,'Input Sheet'!K:K)</f>
        <v>0</v>
      </c>
      <c r="AH138" s="28">
        <f>+SUMIF('Input Sheet'!$S:$S,$AL138,'Input Sheet'!L:L)</f>
        <v>0</v>
      </c>
      <c r="AI138" s="28">
        <f>+SUMIF('Input Sheet'!$S:$S,$AL138,'Input Sheet'!M:M)</f>
        <v>0</v>
      </c>
      <c r="AJ138" s="28">
        <f>+SUMIF('Input Sheet'!$S:$S,$AL138,'Input Sheet'!N:N)</f>
        <v>0</v>
      </c>
      <c r="AK138" s="28"/>
      <c r="AL138" s="27" t="str">
        <f t="shared" si="13"/>
        <v>112-7695</v>
      </c>
      <c r="AM138" s="34" t="str">
        <f t="shared" si="14"/>
        <v>Overall</v>
      </c>
      <c r="AN138" s="34" t="str">
        <f t="shared" si="15"/>
        <v>OverallOther Income</v>
      </c>
      <c r="AO138" s="35"/>
      <c r="AP138" s="35"/>
      <c r="AQ138" s="35"/>
    </row>
    <row r="139" spans="1:43" x14ac:dyDescent="0.25">
      <c r="A139" s="27" t="s">
        <v>103</v>
      </c>
      <c r="B139" s="27" t="s">
        <v>104</v>
      </c>
      <c r="C139" s="27" t="s">
        <v>104</v>
      </c>
      <c r="D139" s="27" t="s">
        <v>177</v>
      </c>
      <c r="E139" s="27" t="s">
        <v>116</v>
      </c>
      <c r="F139" s="27" t="s">
        <v>172</v>
      </c>
      <c r="G139" s="27" t="s">
        <v>173</v>
      </c>
      <c r="H139" s="34" t="s">
        <v>109</v>
      </c>
      <c r="I139" s="34" t="s">
        <v>110</v>
      </c>
      <c r="J139" s="34" t="str">
        <f t="shared" si="11"/>
        <v>OverallOther Income</v>
      </c>
      <c r="K139" s="34" t="str">
        <f t="shared" si="12"/>
        <v>142Miscellaneous expenses - Lexus</v>
      </c>
      <c r="L139" s="28">
        <f>+SUMIF('TB 4-24'!M:M,$AL139,'TB 4-24'!G:G)</f>
        <v>0</v>
      </c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>
        <f>+SUMIF('Input Sheet'!$S:$S,$AL139,'Input Sheet'!C:C)</f>
        <v>0</v>
      </c>
      <c r="Z139" s="28">
        <f>+SUMIF('Input Sheet'!$S:$S,$AL139,'Input Sheet'!D:D)</f>
        <v>0</v>
      </c>
      <c r="AA139" s="28">
        <f>+SUMIF('Input Sheet'!$S:$S,$AL139,'Input Sheet'!E:E)</f>
        <v>0</v>
      </c>
      <c r="AB139" s="28">
        <f>+SUMIF('Input Sheet'!$S:$S,$AL139,'Input Sheet'!F:F)</f>
        <v>0</v>
      </c>
      <c r="AC139" s="28">
        <f>+SUMIF('Input Sheet'!$S:$S,$AL139,'Input Sheet'!G:G)</f>
        <v>0</v>
      </c>
      <c r="AD139" s="28">
        <f>+SUMIF('Input Sheet'!$S:$S,$AL139,'Input Sheet'!H:H)</f>
        <v>0</v>
      </c>
      <c r="AE139" s="28">
        <f>+SUMIF('Input Sheet'!$S:$S,$AL139,'Input Sheet'!I:I)</f>
        <v>0</v>
      </c>
      <c r="AF139" s="28">
        <f>+SUMIF('Input Sheet'!$S:$S,$AL139,'Input Sheet'!J:J)</f>
        <v>0</v>
      </c>
      <c r="AG139" s="28">
        <f>+SUMIF('Input Sheet'!$S:$S,$AL139,'Input Sheet'!K:K)</f>
        <v>0</v>
      </c>
      <c r="AH139" s="28">
        <f>+SUMIF('Input Sheet'!$S:$S,$AL139,'Input Sheet'!L:L)</f>
        <v>0</v>
      </c>
      <c r="AI139" s="28">
        <f>+SUMIF('Input Sheet'!$S:$S,$AL139,'Input Sheet'!M:M)</f>
        <v>0</v>
      </c>
      <c r="AJ139" s="28">
        <f>+SUMIF('Input Sheet'!$S:$S,$AL139,'Input Sheet'!N:N)</f>
        <v>0</v>
      </c>
      <c r="AK139" s="28"/>
      <c r="AL139" s="27" t="str">
        <f t="shared" si="13"/>
        <v>142-7695</v>
      </c>
      <c r="AM139" s="34" t="str">
        <f t="shared" si="14"/>
        <v>Overall</v>
      </c>
      <c r="AN139" s="34" t="str">
        <f t="shared" si="15"/>
        <v>OverallOther Income</v>
      </c>
      <c r="AO139" s="35"/>
      <c r="AP139" s="35"/>
      <c r="AQ139" s="35"/>
    </row>
    <row r="140" spans="1:43" x14ac:dyDescent="0.25">
      <c r="A140" s="27" t="s">
        <v>103</v>
      </c>
      <c r="B140" s="27" t="s">
        <v>104</v>
      </c>
      <c r="C140" s="27" t="s">
        <v>104</v>
      </c>
      <c r="D140" s="27" t="s">
        <v>178</v>
      </c>
      <c r="E140" s="27" t="s">
        <v>106</v>
      </c>
      <c r="F140" s="27" t="s">
        <v>172</v>
      </c>
      <c r="G140" s="27" t="s">
        <v>173</v>
      </c>
      <c r="H140" s="34" t="s">
        <v>109</v>
      </c>
      <c r="I140" s="34" t="s">
        <v>110</v>
      </c>
      <c r="J140" s="34" t="str">
        <f t="shared" si="11"/>
        <v>OverallOther Income</v>
      </c>
      <c r="K140" s="34" t="str">
        <f t="shared" si="12"/>
        <v>112Miscellaneous expenses - Lexus</v>
      </c>
      <c r="L140" s="28">
        <f>+SUMIF('TB 4-24'!M:M,$AL140,'TB 4-24'!G:G)</f>
        <v>0</v>
      </c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>
        <f>+SUMIF('Input Sheet'!$S:$S,$AL140,'Input Sheet'!C:C)</f>
        <v>0</v>
      </c>
      <c r="Z140" s="28">
        <f>+SUMIF('Input Sheet'!$S:$S,$AL140,'Input Sheet'!D:D)</f>
        <v>0</v>
      </c>
      <c r="AA140" s="28">
        <f>+SUMIF('Input Sheet'!$S:$S,$AL140,'Input Sheet'!E:E)</f>
        <v>0</v>
      </c>
      <c r="AB140" s="28">
        <f>+SUMIF('Input Sheet'!$S:$S,$AL140,'Input Sheet'!F:F)</f>
        <v>0</v>
      </c>
      <c r="AC140" s="28">
        <f>+SUMIF('Input Sheet'!$S:$S,$AL140,'Input Sheet'!G:G)</f>
        <v>0</v>
      </c>
      <c r="AD140" s="28">
        <f>+SUMIF('Input Sheet'!$S:$S,$AL140,'Input Sheet'!H:H)</f>
        <v>0</v>
      </c>
      <c r="AE140" s="28">
        <f>+SUMIF('Input Sheet'!$S:$S,$AL140,'Input Sheet'!I:I)</f>
        <v>0</v>
      </c>
      <c r="AF140" s="28">
        <f>+SUMIF('Input Sheet'!$S:$S,$AL140,'Input Sheet'!J:J)</f>
        <v>0</v>
      </c>
      <c r="AG140" s="28">
        <f>+SUMIF('Input Sheet'!$S:$S,$AL140,'Input Sheet'!K:K)</f>
        <v>0</v>
      </c>
      <c r="AH140" s="28">
        <f>+SUMIF('Input Sheet'!$S:$S,$AL140,'Input Sheet'!L:L)</f>
        <v>0</v>
      </c>
      <c r="AI140" s="28">
        <f>+SUMIF('Input Sheet'!$S:$S,$AL140,'Input Sheet'!M:M)</f>
        <v>0</v>
      </c>
      <c r="AJ140" s="28">
        <f>+SUMIF('Input Sheet'!$S:$S,$AL140,'Input Sheet'!N:N)</f>
        <v>0</v>
      </c>
      <c r="AK140" s="28"/>
      <c r="AL140" s="27" t="str">
        <f t="shared" si="13"/>
        <v>112-7860</v>
      </c>
      <c r="AM140" s="34" t="str">
        <f t="shared" si="14"/>
        <v>Overall</v>
      </c>
      <c r="AN140" s="34" t="str">
        <f t="shared" si="15"/>
        <v>OverallOther Income</v>
      </c>
      <c r="AO140" s="35"/>
      <c r="AP140" s="35"/>
      <c r="AQ140" s="35"/>
    </row>
    <row r="141" spans="1:43" x14ac:dyDescent="0.25">
      <c r="A141" s="27" t="s">
        <v>103</v>
      </c>
      <c r="B141" s="27" t="s">
        <v>104</v>
      </c>
      <c r="C141" s="27" t="s">
        <v>104</v>
      </c>
      <c r="D141" s="27" t="s">
        <v>178</v>
      </c>
      <c r="E141" s="27" t="s">
        <v>114</v>
      </c>
      <c r="F141" s="27" t="s">
        <v>172</v>
      </c>
      <c r="G141" s="27" t="s">
        <v>173</v>
      </c>
      <c r="H141" s="34" t="s">
        <v>109</v>
      </c>
      <c r="I141" s="34" t="s">
        <v>110</v>
      </c>
      <c r="J141" s="34" t="str">
        <f t="shared" si="11"/>
        <v>OverallOther Income</v>
      </c>
      <c r="K141" s="34" t="str">
        <f t="shared" si="12"/>
        <v>122Miscellaneous expenses - Lexus</v>
      </c>
      <c r="L141" s="28">
        <f>+SUMIF('TB 4-24'!M:M,$AL141,'TB 4-24'!G:G)</f>
        <v>0</v>
      </c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>
        <f>+SUMIF('Input Sheet'!$S:$S,$AL141,'Input Sheet'!C:C)</f>
        <v>0</v>
      </c>
      <c r="Z141" s="28">
        <f>+SUMIF('Input Sheet'!$S:$S,$AL141,'Input Sheet'!D:D)</f>
        <v>0</v>
      </c>
      <c r="AA141" s="28">
        <f>+SUMIF('Input Sheet'!$S:$S,$AL141,'Input Sheet'!E:E)</f>
        <v>0</v>
      </c>
      <c r="AB141" s="28">
        <f>+SUMIF('Input Sheet'!$S:$S,$AL141,'Input Sheet'!F:F)</f>
        <v>0</v>
      </c>
      <c r="AC141" s="28">
        <f>+SUMIF('Input Sheet'!$S:$S,$AL141,'Input Sheet'!G:G)</f>
        <v>0</v>
      </c>
      <c r="AD141" s="28">
        <f>+SUMIF('Input Sheet'!$S:$S,$AL141,'Input Sheet'!H:H)</f>
        <v>0</v>
      </c>
      <c r="AE141" s="28">
        <f>+SUMIF('Input Sheet'!$S:$S,$AL141,'Input Sheet'!I:I)</f>
        <v>0</v>
      </c>
      <c r="AF141" s="28">
        <f>+SUMIF('Input Sheet'!$S:$S,$AL141,'Input Sheet'!J:J)</f>
        <v>0</v>
      </c>
      <c r="AG141" s="28">
        <f>+SUMIF('Input Sheet'!$S:$S,$AL141,'Input Sheet'!K:K)</f>
        <v>0</v>
      </c>
      <c r="AH141" s="28">
        <f>+SUMIF('Input Sheet'!$S:$S,$AL141,'Input Sheet'!L:L)</f>
        <v>0</v>
      </c>
      <c r="AI141" s="28">
        <f>+SUMIF('Input Sheet'!$S:$S,$AL141,'Input Sheet'!M:M)</f>
        <v>0</v>
      </c>
      <c r="AJ141" s="28">
        <f>+SUMIF('Input Sheet'!$S:$S,$AL141,'Input Sheet'!N:N)</f>
        <v>0</v>
      </c>
      <c r="AK141" s="28"/>
      <c r="AL141" s="27" t="str">
        <f t="shared" si="13"/>
        <v>122-7860</v>
      </c>
      <c r="AM141" s="34" t="str">
        <f t="shared" si="14"/>
        <v>Overall</v>
      </c>
      <c r="AN141" s="34" t="str">
        <f t="shared" si="15"/>
        <v>OverallOther Income</v>
      </c>
      <c r="AO141" s="35"/>
      <c r="AP141" s="35"/>
      <c r="AQ141" s="35"/>
    </row>
    <row r="142" spans="1:43" x14ac:dyDescent="0.25">
      <c r="A142" s="27" t="s">
        <v>103</v>
      </c>
      <c r="B142" s="27" t="s">
        <v>104</v>
      </c>
      <c r="C142" s="27" t="s">
        <v>104</v>
      </c>
      <c r="D142" s="27" t="s">
        <v>178</v>
      </c>
      <c r="E142" s="27" t="s">
        <v>115</v>
      </c>
      <c r="F142" s="27" t="s">
        <v>172</v>
      </c>
      <c r="G142" s="27" t="s">
        <v>173</v>
      </c>
      <c r="H142" s="34" t="s">
        <v>109</v>
      </c>
      <c r="I142" s="34" t="s">
        <v>110</v>
      </c>
      <c r="J142" s="34" t="str">
        <f t="shared" si="11"/>
        <v>OverallOther Income</v>
      </c>
      <c r="K142" s="34" t="str">
        <f t="shared" si="12"/>
        <v>132Miscellaneous expenses - Lexus</v>
      </c>
      <c r="L142" s="28">
        <f>+SUMIF('TB 4-24'!M:M,$AL142,'TB 4-24'!G:G)</f>
        <v>0</v>
      </c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>
        <f>+SUMIF('Input Sheet'!$S:$S,$AL142,'Input Sheet'!C:C)</f>
        <v>0</v>
      </c>
      <c r="Z142" s="28">
        <f>+SUMIF('Input Sheet'!$S:$S,$AL142,'Input Sheet'!D:D)</f>
        <v>0</v>
      </c>
      <c r="AA142" s="28">
        <f>+SUMIF('Input Sheet'!$S:$S,$AL142,'Input Sheet'!E:E)</f>
        <v>0</v>
      </c>
      <c r="AB142" s="28">
        <f>+SUMIF('Input Sheet'!$S:$S,$AL142,'Input Sheet'!F:F)</f>
        <v>0</v>
      </c>
      <c r="AC142" s="28">
        <f>+SUMIF('Input Sheet'!$S:$S,$AL142,'Input Sheet'!G:G)</f>
        <v>0</v>
      </c>
      <c r="AD142" s="28">
        <f>+SUMIF('Input Sheet'!$S:$S,$AL142,'Input Sheet'!H:H)</f>
        <v>0</v>
      </c>
      <c r="AE142" s="28">
        <f>+SUMIF('Input Sheet'!$S:$S,$AL142,'Input Sheet'!I:I)</f>
        <v>0</v>
      </c>
      <c r="AF142" s="28">
        <f>+SUMIF('Input Sheet'!$S:$S,$AL142,'Input Sheet'!J:J)</f>
        <v>0</v>
      </c>
      <c r="AG142" s="28">
        <f>+SUMIF('Input Sheet'!$S:$S,$AL142,'Input Sheet'!K:K)</f>
        <v>0</v>
      </c>
      <c r="AH142" s="28">
        <f>+SUMIF('Input Sheet'!$S:$S,$AL142,'Input Sheet'!L:L)</f>
        <v>0</v>
      </c>
      <c r="AI142" s="28">
        <f>+SUMIF('Input Sheet'!$S:$S,$AL142,'Input Sheet'!M:M)</f>
        <v>0</v>
      </c>
      <c r="AJ142" s="28">
        <f>+SUMIF('Input Sheet'!$S:$S,$AL142,'Input Sheet'!N:N)</f>
        <v>0</v>
      </c>
      <c r="AK142" s="28"/>
      <c r="AL142" s="27" t="str">
        <f t="shared" si="13"/>
        <v>132-7860</v>
      </c>
      <c r="AM142" s="34" t="str">
        <f t="shared" si="14"/>
        <v>Overall</v>
      </c>
      <c r="AN142" s="34" t="str">
        <f t="shared" si="15"/>
        <v>OverallOther Income</v>
      </c>
      <c r="AO142" s="35"/>
      <c r="AP142" s="35"/>
      <c r="AQ142" s="35"/>
    </row>
    <row r="143" spans="1:43" x14ac:dyDescent="0.25">
      <c r="A143" s="27" t="s">
        <v>103</v>
      </c>
      <c r="B143" s="27" t="s">
        <v>104</v>
      </c>
      <c r="C143" s="27" t="s">
        <v>104</v>
      </c>
      <c r="D143" s="27" t="s">
        <v>178</v>
      </c>
      <c r="E143" s="27" t="s">
        <v>116</v>
      </c>
      <c r="F143" s="27" t="s">
        <v>172</v>
      </c>
      <c r="G143" s="27" t="s">
        <v>173</v>
      </c>
      <c r="H143" s="34" t="s">
        <v>109</v>
      </c>
      <c r="I143" s="34" t="s">
        <v>110</v>
      </c>
      <c r="J143" s="34" t="str">
        <f t="shared" si="11"/>
        <v>OverallOther Income</v>
      </c>
      <c r="K143" s="34" t="str">
        <f t="shared" si="12"/>
        <v>142Miscellaneous expenses - Lexus</v>
      </c>
      <c r="L143" s="28">
        <f>+SUMIF('TB 4-24'!M:M,$AL143,'TB 4-24'!G:G)</f>
        <v>0</v>
      </c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>
        <f>+SUMIF('Input Sheet'!$S:$S,$AL143,'Input Sheet'!C:C)</f>
        <v>0</v>
      </c>
      <c r="Z143" s="28">
        <f>+SUMIF('Input Sheet'!$S:$S,$AL143,'Input Sheet'!D:D)</f>
        <v>0</v>
      </c>
      <c r="AA143" s="28">
        <f>+SUMIF('Input Sheet'!$S:$S,$AL143,'Input Sheet'!E:E)</f>
        <v>0</v>
      </c>
      <c r="AB143" s="28">
        <f>+SUMIF('Input Sheet'!$S:$S,$AL143,'Input Sheet'!F:F)</f>
        <v>0</v>
      </c>
      <c r="AC143" s="28">
        <f>+SUMIF('Input Sheet'!$S:$S,$AL143,'Input Sheet'!G:G)</f>
        <v>0</v>
      </c>
      <c r="AD143" s="28">
        <f>+SUMIF('Input Sheet'!$S:$S,$AL143,'Input Sheet'!H:H)</f>
        <v>0</v>
      </c>
      <c r="AE143" s="28">
        <f>+SUMIF('Input Sheet'!$S:$S,$AL143,'Input Sheet'!I:I)</f>
        <v>0</v>
      </c>
      <c r="AF143" s="28">
        <f>+SUMIF('Input Sheet'!$S:$S,$AL143,'Input Sheet'!J:J)</f>
        <v>0</v>
      </c>
      <c r="AG143" s="28">
        <f>+SUMIF('Input Sheet'!$S:$S,$AL143,'Input Sheet'!K:K)</f>
        <v>0</v>
      </c>
      <c r="AH143" s="28">
        <f>+SUMIF('Input Sheet'!$S:$S,$AL143,'Input Sheet'!L:L)</f>
        <v>0</v>
      </c>
      <c r="AI143" s="28">
        <f>+SUMIF('Input Sheet'!$S:$S,$AL143,'Input Sheet'!M:M)</f>
        <v>0</v>
      </c>
      <c r="AJ143" s="28">
        <f>+SUMIF('Input Sheet'!$S:$S,$AL143,'Input Sheet'!N:N)</f>
        <v>0</v>
      </c>
      <c r="AK143" s="28"/>
      <c r="AL143" s="27" t="str">
        <f t="shared" si="13"/>
        <v>142-7860</v>
      </c>
      <c r="AM143" s="34" t="str">
        <f t="shared" si="14"/>
        <v>Overall</v>
      </c>
      <c r="AN143" s="34" t="str">
        <f t="shared" si="15"/>
        <v>OverallOther Income</v>
      </c>
      <c r="AO143" s="35"/>
      <c r="AP143" s="35"/>
      <c r="AQ143" s="35"/>
    </row>
    <row r="144" spans="1:43" x14ac:dyDescent="0.25">
      <c r="A144" s="27" t="s">
        <v>103</v>
      </c>
      <c r="B144" s="27" t="s">
        <v>104</v>
      </c>
      <c r="C144" s="27" t="s">
        <v>104</v>
      </c>
      <c r="D144" s="27" t="s">
        <v>178</v>
      </c>
      <c r="E144" s="27" t="s">
        <v>117</v>
      </c>
      <c r="F144" s="27" t="s">
        <v>172</v>
      </c>
      <c r="G144" s="27" t="s">
        <v>173</v>
      </c>
      <c r="H144" s="34" t="s">
        <v>109</v>
      </c>
      <c r="I144" s="34" t="s">
        <v>110</v>
      </c>
      <c r="J144" s="34" t="str">
        <f t="shared" si="11"/>
        <v>OverallOther Income</v>
      </c>
      <c r="K144" s="34" t="str">
        <f t="shared" si="12"/>
        <v>162Miscellaneous expenses - Lexus</v>
      </c>
      <c r="L144" s="28">
        <f>+SUMIF('TB 4-24'!M:M,$AL144,'TB 4-24'!G:G)</f>
        <v>0</v>
      </c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>
        <f>+SUMIF('Input Sheet'!$S:$S,$AL144,'Input Sheet'!C:C)</f>
        <v>0</v>
      </c>
      <c r="Z144" s="28">
        <f>+SUMIF('Input Sheet'!$S:$S,$AL144,'Input Sheet'!D:D)</f>
        <v>0</v>
      </c>
      <c r="AA144" s="28">
        <f>+SUMIF('Input Sheet'!$S:$S,$AL144,'Input Sheet'!E:E)</f>
        <v>0</v>
      </c>
      <c r="AB144" s="28">
        <f>+SUMIF('Input Sheet'!$S:$S,$AL144,'Input Sheet'!F:F)</f>
        <v>0</v>
      </c>
      <c r="AC144" s="28">
        <f>+SUMIF('Input Sheet'!$S:$S,$AL144,'Input Sheet'!G:G)</f>
        <v>0</v>
      </c>
      <c r="AD144" s="28">
        <f>+SUMIF('Input Sheet'!$S:$S,$AL144,'Input Sheet'!H:H)</f>
        <v>0</v>
      </c>
      <c r="AE144" s="28">
        <f>+SUMIF('Input Sheet'!$S:$S,$AL144,'Input Sheet'!I:I)</f>
        <v>0</v>
      </c>
      <c r="AF144" s="28">
        <f>+SUMIF('Input Sheet'!$S:$S,$AL144,'Input Sheet'!J:J)</f>
        <v>0</v>
      </c>
      <c r="AG144" s="28">
        <f>+SUMIF('Input Sheet'!$S:$S,$AL144,'Input Sheet'!K:K)</f>
        <v>0</v>
      </c>
      <c r="AH144" s="28">
        <f>+SUMIF('Input Sheet'!$S:$S,$AL144,'Input Sheet'!L:L)</f>
        <v>0</v>
      </c>
      <c r="AI144" s="28">
        <f>+SUMIF('Input Sheet'!$S:$S,$AL144,'Input Sheet'!M:M)</f>
        <v>0</v>
      </c>
      <c r="AJ144" s="28">
        <f>+SUMIF('Input Sheet'!$S:$S,$AL144,'Input Sheet'!N:N)</f>
        <v>0</v>
      </c>
      <c r="AK144" s="28"/>
      <c r="AL144" s="27" t="str">
        <f t="shared" si="13"/>
        <v>162-7860</v>
      </c>
      <c r="AM144" s="34" t="str">
        <f t="shared" si="14"/>
        <v>Overall</v>
      </c>
      <c r="AN144" s="34" t="str">
        <f t="shared" si="15"/>
        <v>OverallOther Income</v>
      </c>
      <c r="AO144" s="35"/>
      <c r="AP144" s="35"/>
      <c r="AQ144" s="35"/>
    </row>
    <row r="145" spans="1:43" x14ac:dyDescent="0.25">
      <c r="A145" s="27" t="s">
        <v>103</v>
      </c>
      <c r="B145" s="27" t="s">
        <v>104</v>
      </c>
      <c r="C145" s="27" t="s">
        <v>104</v>
      </c>
      <c r="D145" s="27" t="s">
        <v>179</v>
      </c>
      <c r="E145" s="27" t="s">
        <v>106</v>
      </c>
      <c r="F145" s="27" t="s">
        <v>180</v>
      </c>
      <c r="G145" s="27" t="s">
        <v>181</v>
      </c>
      <c r="H145" s="34" t="s">
        <v>109</v>
      </c>
      <c r="I145" s="34" t="s">
        <v>110</v>
      </c>
      <c r="J145" s="34" t="str">
        <f t="shared" si="11"/>
        <v>OverallOther Income</v>
      </c>
      <c r="K145" s="34" t="str">
        <f t="shared" si="12"/>
        <v>112Office expenses (Stationery, postage) - Lexus</v>
      </c>
      <c r="L145" s="28">
        <f>+SUMIF('TB 4-24'!M:M,$AL145,'TB 4-24'!G:G)</f>
        <v>0</v>
      </c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>
        <f>+SUMIF('Input Sheet'!$S:$S,$AL145,'Input Sheet'!C:C)</f>
        <v>0</v>
      </c>
      <c r="Z145" s="28">
        <f>+SUMIF('Input Sheet'!$S:$S,$AL145,'Input Sheet'!D:D)</f>
        <v>0</v>
      </c>
      <c r="AA145" s="28">
        <f>+SUMIF('Input Sheet'!$S:$S,$AL145,'Input Sheet'!E:E)</f>
        <v>0</v>
      </c>
      <c r="AB145" s="28">
        <f>+SUMIF('Input Sheet'!$S:$S,$AL145,'Input Sheet'!F:F)</f>
        <v>0</v>
      </c>
      <c r="AC145" s="28">
        <f>+SUMIF('Input Sheet'!$S:$S,$AL145,'Input Sheet'!G:G)</f>
        <v>0</v>
      </c>
      <c r="AD145" s="28">
        <f>+SUMIF('Input Sheet'!$S:$S,$AL145,'Input Sheet'!H:H)</f>
        <v>0</v>
      </c>
      <c r="AE145" s="28">
        <f>+SUMIF('Input Sheet'!$S:$S,$AL145,'Input Sheet'!I:I)</f>
        <v>0</v>
      </c>
      <c r="AF145" s="28">
        <f>+SUMIF('Input Sheet'!$S:$S,$AL145,'Input Sheet'!J:J)</f>
        <v>0</v>
      </c>
      <c r="AG145" s="28">
        <f>+SUMIF('Input Sheet'!$S:$S,$AL145,'Input Sheet'!K:K)</f>
        <v>0</v>
      </c>
      <c r="AH145" s="28">
        <f>+SUMIF('Input Sheet'!$S:$S,$AL145,'Input Sheet'!L:L)</f>
        <v>0</v>
      </c>
      <c r="AI145" s="28">
        <f>+SUMIF('Input Sheet'!$S:$S,$AL145,'Input Sheet'!M:M)</f>
        <v>0</v>
      </c>
      <c r="AJ145" s="28">
        <f>+SUMIF('Input Sheet'!$S:$S,$AL145,'Input Sheet'!N:N)</f>
        <v>0</v>
      </c>
      <c r="AK145" s="28"/>
      <c r="AL145" s="27" t="str">
        <f t="shared" si="13"/>
        <v>112-7350</v>
      </c>
      <c r="AM145" s="34" t="str">
        <f t="shared" si="14"/>
        <v>Overall</v>
      </c>
      <c r="AN145" s="34" t="str">
        <f t="shared" si="15"/>
        <v>OverallOther Income</v>
      </c>
      <c r="AO145" s="35"/>
      <c r="AP145" s="35"/>
      <c r="AQ145" s="35"/>
    </row>
    <row r="146" spans="1:43" x14ac:dyDescent="0.25">
      <c r="A146" s="27" t="s">
        <v>103</v>
      </c>
      <c r="B146" s="27" t="s">
        <v>104</v>
      </c>
      <c r="C146" s="27" t="s">
        <v>104</v>
      </c>
      <c r="D146" s="27" t="s">
        <v>179</v>
      </c>
      <c r="E146" s="27" t="s">
        <v>114</v>
      </c>
      <c r="F146" s="27" t="s">
        <v>180</v>
      </c>
      <c r="G146" s="27" t="s">
        <v>181</v>
      </c>
      <c r="H146" s="34" t="s">
        <v>109</v>
      </c>
      <c r="I146" s="34" t="s">
        <v>110</v>
      </c>
      <c r="J146" s="34" t="str">
        <f t="shared" si="11"/>
        <v>OverallOther Income</v>
      </c>
      <c r="K146" s="34" t="str">
        <f t="shared" si="12"/>
        <v>122Office expenses (Stationery, postage) - Lexus</v>
      </c>
      <c r="L146" s="28">
        <f>+SUMIF('TB 4-24'!M:M,$AL146,'TB 4-24'!G:G)</f>
        <v>0</v>
      </c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>
        <f>+SUMIF('Input Sheet'!$S:$S,$AL146,'Input Sheet'!C:C)</f>
        <v>0</v>
      </c>
      <c r="Z146" s="28">
        <f>+SUMIF('Input Sheet'!$S:$S,$AL146,'Input Sheet'!D:D)</f>
        <v>0</v>
      </c>
      <c r="AA146" s="28">
        <f>+SUMIF('Input Sheet'!$S:$S,$AL146,'Input Sheet'!E:E)</f>
        <v>0</v>
      </c>
      <c r="AB146" s="28">
        <f>+SUMIF('Input Sheet'!$S:$S,$AL146,'Input Sheet'!F:F)</f>
        <v>0</v>
      </c>
      <c r="AC146" s="28">
        <f>+SUMIF('Input Sheet'!$S:$S,$AL146,'Input Sheet'!G:G)</f>
        <v>0</v>
      </c>
      <c r="AD146" s="28">
        <f>+SUMIF('Input Sheet'!$S:$S,$AL146,'Input Sheet'!H:H)</f>
        <v>0</v>
      </c>
      <c r="AE146" s="28">
        <f>+SUMIF('Input Sheet'!$S:$S,$AL146,'Input Sheet'!I:I)</f>
        <v>0</v>
      </c>
      <c r="AF146" s="28">
        <f>+SUMIF('Input Sheet'!$S:$S,$AL146,'Input Sheet'!J:J)</f>
        <v>0</v>
      </c>
      <c r="AG146" s="28">
        <f>+SUMIF('Input Sheet'!$S:$S,$AL146,'Input Sheet'!K:K)</f>
        <v>0</v>
      </c>
      <c r="AH146" s="28">
        <f>+SUMIF('Input Sheet'!$S:$S,$AL146,'Input Sheet'!L:L)</f>
        <v>0</v>
      </c>
      <c r="AI146" s="28">
        <f>+SUMIF('Input Sheet'!$S:$S,$AL146,'Input Sheet'!M:M)</f>
        <v>0</v>
      </c>
      <c r="AJ146" s="28">
        <f>+SUMIF('Input Sheet'!$S:$S,$AL146,'Input Sheet'!N:N)</f>
        <v>0</v>
      </c>
      <c r="AK146" s="28"/>
      <c r="AL146" s="27" t="str">
        <f t="shared" si="13"/>
        <v>122-7350</v>
      </c>
      <c r="AM146" s="34" t="str">
        <f t="shared" si="14"/>
        <v>Overall</v>
      </c>
      <c r="AN146" s="34" t="str">
        <f t="shared" si="15"/>
        <v>OverallOther Income</v>
      </c>
      <c r="AO146" s="35"/>
      <c r="AP146" s="35"/>
      <c r="AQ146" s="35"/>
    </row>
    <row r="147" spans="1:43" x14ac:dyDescent="0.25">
      <c r="A147" s="27" t="s">
        <v>103</v>
      </c>
      <c r="B147" s="27" t="s">
        <v>104</v>
      </c>
      <c r="C147" s="27" t="s">
        <v>104</v>
      </c>
      <c r="D147" s="27" t="s">
        <v>179</v>
      </c>
      <c r="E147" s="27" t="s">
        <v>115</v>
      </c>
      <c r="F147" s="27" t="s">
        <v>180</v>
      </c>
      <c r="G147" s="27" t="s">
        <v>181</v>
      </c>
      <c r="H147" s="34" t="s">
        <v>109</v>
      </c>
      <c r="I147" s="34" t="s">
        <v>110</v>
      </c>
      <c r="J147" s="34" t="str">
        <f t="shared" si="11"/>
        <v>OverallOther Income</v>
      </c>
      <c r="K147" s="34" t="str">
        <f t="shared" si="12"/>
        <v>132Office expenses (Stationery, postage) - Lexus</v>
      </c>
      <c r="L147" s="28">
        <f>+SUMIF('TB 4-24'!M:M,$AL147,'TB 4-24'!G:G)</f>
        <v>0</v>
      </c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>
        <f>+SUMIF('Input Sheet'!$S:$S,$AL147,'Input Sheet'!C:C)</f>
        <v>0</v>
      </c>
      <c r="Z147" s="28">
        <f>+SUMIF('Input Sheet'!$S:$S,$AL147,'Input Sheet'!D:D)</f>
        <v>0</v>
      </c>
      <c r="AA147" s="28">
        <f>+SUMIF('Input Sheet'!$S:$S,$AL147,'Input Sheet'!E:E)</f>
        <v>0</v>
      </c>
      <c r="AB147" s="28">
        <f>+SUMIF('Input Sheet'!$S:$S,$AL147,'Input Sheet'!F:F)</f>
        <v>0</v>
      </c>
      <c r="AC147" s="28">
        <f>+SUMIF('Input Sheet'!$S:$S,$AL147,'Input Sheet'!G:G)</f>
        <v>0</v>
      </c>
      <c r="AD147" s="28">
        <f>+SUMIF('Input Sheet'!$S:$S,$AL147,'Input Sheet'!H:H)</f>
        <v>0</v>
      </c>
      <c r="AE147" s="28">
        <f>+SUMIF('Input Sheet'!$S:$S,$AL147,'Input Sheet'!I:I)</f>
        <v>0</v>
      </c>
      <c r="AF147" s="28">
        <f>+SUMIF('Input Sheet'!$S:$S,$AL147,'Input Sheet'!J:J)</f>
        <v>0</v>
      </c>
      <c r="AG147" s="28">
        <f>+SUMIF('Input Sheet'!$S:$S,$AL147,'Input Sheet'!K:K)</f>
        <v>0</v>
      </c>
      <c r="AH147" s="28">
        <f>+SUMIF('Input Sheet'!$S:$S,$AL147,'Input Sheet'!L:L)</f>
        <v>0</v>
      </c>
      <c r="AI147" s="28">
        <f>+SUMIF('Input Sheet'!$S:$S,$AL147,'Input Sheet'!M:M)</f>
        <v>0</v>
      </c>
      <c r="AJ147" s="28">
        <f>+SUMIF('Input Sheet'!$S:$S,$AL147,'Input Sheet'!N:N)</f>
        <v>0</v>
      </c>
      <c r="AK147" s="28"/>
      <c r="AL147" s="27" t="str">
        <f t="shared" si="13"/>
        <v>132-7350</v>
      </c>
      <c r="AM147" s="34" t="str">
        <f t="shared" si="14"/>
        <v>Overall</v>
      </c>
      <c r="AN147" s="34" t="str">
        <f t="shared" si="15"/>
        <v>OverallOther Income</v>
      </c>
      <c r="AO147" s="35"/>
      <c r="AP147" s="35"/>
      <c r="AQ147" s="35"/>
    </row>
    <row r="148" spans="1:43" x14ac:dyDescent="0.25">
      <c r="A148" s="27" t="s">
        <v>103</v>
      </c>
      <c r="B148" s="27" t="s">
        <v>104</v>
      </c>
      <c r="C148" s="27" t="s">
        <v>104</v>
      </c>
      <c r="D148" s="27" t="s">
        <v>179</v>
      </c>
      <c r="E148" s="27" t="s">
        <v>116</v>
      </c>
      <c r="F148" s="27" t="s">
        <v>180</v>
      </c>
      <c r="G148" s="27" t="s">
        <v>181</v>
      </c>
      <c r="H148" s="34" t="s">
        <v>109</v>
      </c>
      <c r="I148" s="34" t="s">
        <v>110</v>
      </c>
      <c r="J148" s="34" t="str">
        <f t="shared" si="11"/>
        <v>OverallOther Income</v>
      </c>
      <c r="K148" s="34" t="str">
        <f t="shared" si="12"/>
        <v>142Office expenses (Stationery, postage) - Lexus</v>
      </c>
      <c r="L148" s="28">
        <f>+SUMIF('TB 4-24'!M:M,$AL148,'TB 4-24'!G:G)</f>
        <v>0</v>
      </c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>
        <f>+SUMIF('Input Sheet'!$S:$S,$AL148,'Input Sheet'!C:C)</f>
        <v>0</v>
      </c>
      <c r="Z148" s="28">
        <f>+SUMIF('Input Sheet'!$S:$S,$AL148,'Input Sheet'!D:D)</f>
        <v>0</v>
      </c>
      <c r="AA148" s="28">
        <f>+SUMIF('Input Sheet'!$S:$S,$AL148,'Input Sheet'!E:E)</f>
        <v>0</v>
      </c>
      <c r="AB148" s="28">
        <f>+SUMIF('Input Sheet'!$S:$S,$AL148,'Input Sheet'!F:F)</f>
        <v>0</v>
      </c>
      <c r="AC148" s="28">
        <f>+SUMIF('Input Sheet'!$S:$S,$AL148,'Input Sheet'!G:G)</f>
        <v>0</v>
      </c>
      <c r="AD148" s="28">
        <f>+SUMIF('Input Sheet'!$S:$S,$AL148,'Input Sheet'!H:H)</f>
        <v>0</v>
      </c>
      <c r="AE148" s="28">
        <f>+SUMIF('Input Sheet'!$S:$S,$AL148,'Input Sheet'!I:I)</f>
        <v>0</v>
      </c>
      <c r="AF148" s="28">
        <f>+SUMIF('Input Sheet'!$S:$S,$AL148,'Input Sheet'!J:J)</f>
        <v>0</v>
      </c>
      <c r="AG148" s="28">
        <f>+SUMIF('Input Sheet'!$S:$S,$AL148,'Input Sheet'!K:K)</f>
        <v>0</v>
      </c>
      <c r="AH148" s="28">
        <f>+SUMIF('Input Sheet'!$S:$S,$AL148,'Input Sheet'!L:L)</f>
        <v>0</v>
      </c>
      <c r="AI148" s="28">
        <f>+SUMIF('Input Sheet'!$S:$S,$AL148,'Input Sheet'!M:M)</f>
        <v>0</v>
      </c>
      <c r="AJ148" s="28">
        <f>+SUMIF('Input Sheet'!$S:$S,$AL148,'Input Sheet'!N:N)</f>
        <v>0</v>
      </c>
      <c r="AK148" s="28"/>
      <c r="AL148" s="27" t="str">
        <f t="shared" si="13"/>
        <v>142-7350</v>
      </c>
      <c r="AM148" s="34" t="str">
        <f t="shared" si="14"/>
        <v>Overall</v>
      </c>
      <c r="AN148" s="34" t="str">
        <f t="shared" si="15"/>
        <v>OverallOther Income</v>
      </c>
      <c r="AO148" s="35"/>
      <c r="AP148" s="35"/>
      <c r="AQ148" s="35"/>
    </row>
    <row r="149" spans="1:43" x14ac:dyDescent="0.25">
      <c r="A149" s="27" t="s">
        <v>103</v>
      </c>
      <c r="B149" s="27" t="s">
        <v>104</v>
      </c>
      <c r="C149" s="27" t="s">
        <v>104</v>
      </c>
      <c r="D149" s="27" t="s">
        <v>179</v>
      </c>
      <c r="E149" s="27" t="s">
        <v>117</v>
      </c>
      <c r="F149" s="27" t="s">
        <v>180</v>
      </c>
      <c r="G149" s="27" t="s">
        <v>181</v>
      </c>
      <c r="H149" s="34" t="s">
        <v>109</v>
      </c>
      <c r="I149" s="34" t="s">
        <v>110</v>
      </c>
      <c r="J149" s="34" t="str">
        <f t="shared" si="11"/>
        <v>OverallOther Income</v>
      </c>
      <c r="K149" s="34" t="str">
        <f t="shared" si="12"/>
        <v>162Office expenses (Stationery, postage) - Lexus</v>
      </c>
      <c r="L149" s="28">
        <f>+SUMIF('TB 4-24'!M:M,$AL149,'TB 4-24'!G:G)</f>
        <v>0</v>
      </c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>
        <f>+SUMIF('Input Sheet'!$S:$S,$AL149,'Input Sheet'!C:C)</f>
        <v>0</v>
      </c>
      <c r="Z149" s="28">
        <f>+SUMIF('Input Sheet'!$S:$S,$AL149,'Input Sheet'!D:D)</f>
        <v>0</v>
      </c>
      <c r="AA149" s="28">
        <f>+SUMIF('Input Sheet'!$S:$S,$AL149,'Input Sheet'!E:E)</f>
        <v>0</v>
      </c>
      <c r="AB149" s="28">
        <f>+SUMIF('Input Sheet'!$S:$S,$AL149,'Input Sheet'!F:F)</f>
        <v>0</v>
      </c>
      <c r="AC149" s="28">
        <f>+SUMIF('Input Sheet'!$S:$S,$AL149,'Input Sheet'!G:G)</f>
        <v>0</v>
      </c>
      <c r="AD149" s="28">
        <f>+SUMIF('Input Sheet'!$S:$S,$AL149,'Input Sheet'!H:H)</f>
        <v>0</v>
      </c>
      <c r="AE149" s="28">
        <f>+SUMIF('Input Sheet'!$S:$S,$AL149,'Input Sheet'!I:I)</f>
        <v>0</v>
      </c>
      <c r="AF149" s="28">
        <f>+SUMIF('Input Sheet'!$S:$S,$AL149,'Input Sheet'!J:J)</f>
        <v>0</v>
      </c>
      <c r="AG149" s="28">
        <f>+SUMIF('Input Sheet'!$S:$S,$AL149,'Input Sheet'!K:K)</f>
        <v>0</v>
      </c>
      <c r="AH149" s="28">
        <f>+SUMIF('Input Sheet'!$S:$S,$AL149,'Input Sheet'!L:L)</f>
        <v>0</v>
      </c>
      <c r="AI149" s="28">
        <f>+SUMIF('Input Sheet'!$S:$S,$AL149,'Input Sheet'!M:M)</f>
        <v>0</v>
      </c>
      <c r="AJ149" s="28">
        <f>+SUMIF('Input Sheet'!$S:$S,$AL149,'Input Sheet'!N:N)</f>
        <v>0</v>
      </c>
      <c r="AK149" s="28"/>
      <c r="AL149" s="27" t="str">
        <f t="shared" si="13"/>
        <v>162-7350</v>
      </c>
      <c r="AM149" s="34" t="str">
        <f t="shared" si="14"/>
        <v>Overall</v>
      </c>
      <c r="AN149" s="34" t="str">
        <f t="shared" si="15"/>
        <v>OverallOther Income</v>
      </c>
      <c r="AO149" s="35"/>
      <c r="AP149" s="35"/>
      <c r="AQ149" s="35"/>
    </row>
    <row r="150" spans="1:43" x14ac:dyDescent="0.25">
      <c r="A150" s="27" t="s">
        <v>103</v>
      </c>
      <c r="B150" s="27" t="s">
        <v>104</v>
      </c>
      <c r="C150" s="27" t="s">
        <v>104</v>
      </c>
      <c r="D150" s="27" t="s">
        <v>182</v>
      </c>
      <c r="E150" s="27" t="s">
        <v>106</v>
      </c>
      <c r="F150" s="27" t="s">
        <v>180</v>
      </c>
      <c r="G150" s="27" t="s">
        <v>181</v>
      </c>
      <c r="H150" s="34" t="s">
        <v>109</v>
      </c>
      <c r="I150" s="34" t="s">
        <v>110</v>
      </c>
      <c r="J150" s="34" t="str">
        <f t="shared" si="11"/>
        <v>OverallOther Income</v>
      </c>
      <c r="K150" s="34" t="str">
        <f t="shared" si="12"/>
        <v>112Office expenses (Stationery, postage) - Lexus</v>
      </c>
      <c r="L150" s="28">
        <f>+SUMIF('TB 4-24'!M:M,$AL150,'TB 4-24'!G:G)</f>
        <v>0</v>
      </c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>
        <f>+SUMIF('Input Sheet'!$S:$S,$AL150,'Input Sheet'!C:C)</f>
        <v>0</v>
      </c>
      <c r="Z150" s="28">
        <f>+SUMIF('Input Sheet'!$S:$S,$AL150,'Input Sheet'!D:D)</f>
        <v>0</v>
      </c>
      <c r="AA150" s="28">
        <f>+SUMIF('Input Sheet'!$S:$S,$AL150,'Input Sheet'!E:E)</f>
        <v>0</v>
      </c>
      <c r="AB150" s="28">
        <f>+SUMIF('Input Sheet'!$S:$S,$AL150,'Input Sheet'!F:F)</f>
        <v>0</v>
      </c>
      <c r="AC150" s="28">
        <f>+SUMIF('Input Sheet'!$S:$S,$AL150,'Input Sheet'!G:G)</f>
        <v>0</v>
      </c>
      <c r="AD150" s="28">
        <f>+SUMIF('Input Sheet'!$S:$S,$AL150,'Input Sheet'!H:H)</f>
        <v>0</v>
      </c>
      <c r="AE150" s="28">
        <f>+SUMIF('Input Sheet'!$S:$S,$AL150,'Input Sheet'!I:I)</f>
        <v>0</v>
      </c>
      <c r="AF150" s="28">
        <f>+SUMIF('Input Sheet'!$S:$S,$AL150,'Input Sheet'!J:J)</f>
        <v>0</v>
      </c>
      <c r="AG150" s="28">
        <f>+SUMIF('Input Sheet'!$S:$S,$AL150,'Input Sheet'!K:K)</f>
        <v>0</v>
      </c>
      <c r="AH150" s="28">
        <f>+SUMIF('Input Sheet'!$S:$S,$AL150,'Input Sheet'!L:L)</f>
        <v>0</v>
      </c>
      <c r="AI150" s="28">
        <f>+SUMIF('Input Sheet'!$S:$S,$AL150,'Input Sheet'!M:M)</f>
        <v>0</v>
      </c>
      <c r="AJ150" s="28">
        <f>+SUMIF('Input Sheet'!$S:$S,$AL150,'Input Sheet'!N:N)</f>
        <v>0</v>
      </c>
      <c r="AK150" s="28"/>
      <c r="AL150" s="27" t="str">
        <f t="shared" si="13"/>
        <v>112-7540</v>
      </c>
      <c r="AM150" s="34" t="str">
        <f t="shared" si="14"/>
        <v>Overall</v>
      </c>
      <c r="AN150" s="34" t="str">
        <f t="shared" si="15"/>
        <v>OverallOther Income</v>
      </c>
      <c r="AO150" s="35"/>
      <c r="AP150" s="35"/>
      <c r="AQ150" s="35"/>
    </row>
    <row r="151" spans="1:43" x14ac:dyDescent="0.25">
      <c r="A151" s="27" t="s">
        <v>103</v>
      </c>
      <c r="B151" s="27" t="s">
        <v>104</v>
      </c>
      <c r="C151" s="27" t="s">
        <v>104</v>
      </c>
      <c r="D151" s="27" t="s">
        <v>182</v>
      </c>
      <c r="E151" s="27" t="s">
        <v>114</v>
      </c>
      <c r="F151" s="27" t="s">
        <v>180</v>
      </c>
      <c r="G151" s="27" t="s">
        <v>181</v>
      </c>
      <c r="H151" s="34" t="s">
        <v>109</v>
      </c>
      <c r="I151" s="34" t="s">
        <v>110</v>
      </c>
      <c r="J151" s="34" t="str">
        <f t="shared" si="11"/>
        <v>OverallOther Income</v>
      </c>
      <c r="K151" s="34" t="str">
        <f t="shared" si="12"/>
        <v>122Office expenses (Stationery, postage) - Lexus</v>
      </c>
      <c r="L151" s="28">
        <f>+SUMIF('TB 4-24'!M:M,$AL151,'TB 4-24'!G:G)</f>
        <v>0</v>
      </c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>
        <f>+SUMIF('Input Sheet'!$S:$S,$AL151,'Input Sheet'!C:C)</f>
        <v>0</v>
      </c>
      <c r="Z151" s="28">
        <f>+SUMIF('Input Sheet'!$S:$S,$AL151,'Input Sheet'!D:D)</f>
        <v>0</v>
      </c>
      <c r="AA151" s="28">
        <f>+SUMIF('Input Sheet'!$S:$S,$AL151,'Input Sheet'!E:E)</f>
        <v>0</v>
      </c>
      <c r="AB151" s="28">
        <f>+SUMIF('Input Sheet'!$S:$S,$AL151,'Input Sheet'!F:F)</f>
        <v>0</v>
      </c>
      <c r="AC151" s="28">
        <f>+SUMIF('Input Sheet'!$S:$S,$AL151,'Input Sheet'!G:G)</f>
        <v>0</v>
      </c>
      <c r="AD151" s="28">
        <f>+SUMIF('Input Sheet'!$S:$S,$AL151,'Input Sheet'!H:H)</f>
        <v>0</v>
      </c>
      <c r="AE151" s="28">
        <f>+SUMIF('Input Sheet'!$S:$S,$AL151,'Input Sheet'!I:I)</f>
        <v>0</v>
      </c>
      <c r="AF151" s="28">
        <f>+SUMIF('Input Sheet'!$S:$S,$AL151,'Input Sheet'!J:J)</f>
        <v>0</v>
      </c>
      <c r="AG151" s="28">
        <f>+SUMIF('Input Sheet'!$S:$S,$AL151,'Input Sheet'!K:K)</f>
        <v>0</v>
      </c>
      <c r="AH151" s="28">
        <f>+SUMIF('Input Sheet'!$S:$S,$AL151,'Input Sheet'!L:L)</f>
        <v>0</v>
      </c>
      <c r="AI151" s="28">
        <f>+SUMIF('Input Sheet'!$S:$S,$AL151,'Input Sheet'!M:M)</f>
        <v>0</v>
      </c>
      <c r="AJ151" s="28">
        <f>+SUMIF('Input Sheet'!$S:$S,$AL151,'Input Sheet'!N:N)</f>
        <v>0</v>
      </c>
      <c r="AK151" s="28"/>
      <c r="AL151" s="27" t="str">
        <f t="shared" si="13"/>
        <v>122-7540</v>
      </c>
      <c r="AM151" s="34" t="str">
        <f t="shared" si="14"/>
        <v>Overall</v>
      </c>
      <c r="AN151" s="34" t="str">
        <f t="shared" si="15"/>
        <v>OverallOther Income</v>
      </c>
      <c r="AO151" s="35"/>
      <c r="AP151" s="35"/>
      <c r="AQ151" s="35"/>
    </row>
    <row r="152" spans="1:43" x14ac:dyDescent="0.25">
      <c r="A152" s="27" t="s">
        <v>103</v>
      </c>
      <c r="B152" s="27" t="s">
        <v>104</v>
      </c>
      <c r="C152" s="27" t="s">
        <v>104</v>
      </c>
      <c r="D152" s="27" t="s">
        <v>182</v>
      </c>
      <c r="E152" s="27" t="s">
        <v>115</v>
      </c>
      <c r="F152" s="27" t="s">
        <v>180</v>
      </c>
      <c r="G152" s="27" t="s">
        <v>181</v>
      </c>
      <c r="H152" s="34" t="s">
        <v>109</v>
      </c>
      <c r="I152" s="34" t="s">
        <v>110</v>
      </c>
      <c r="J152" s="34" t="str">
        <f t="shared" si="11"/>
        <v>OverallOther Income</v>
      </c>
      <c r="K152" s="34" t="str">
        <f t="shared" si="12"/>
        <v>132Office expenses (Stationery, postage) - Lexus</v>
      </c>
      <c r="L152" s="28">
        <f>+SUMIF('TB 4-24'!M:M,$AL152,'TB 4-24'!G:G)</f>
        <v>0</v>
      </c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>
        <f>+SUMIF('Input Sheet'!$S:$S,$AL152,'Input Sheet'!C:C)</f>
        <v>0</v>
      </c>
      <c r="Z152" s="28">
        <f>+SUMIF('Input Sheet'!$S:$S,$AL152,'Input Sheet'!D:D)</f>
        <v>0</v>
      </c>
      <c r="AA152" s="28">
        <f>+SUMIF('Input Sheet'!$S:$S,$AL152,'Input Sheet'!E:E)</f>
        <v>0</v>
      </c>
      <c r="AB152" s="28">
        <f>+SUMIF('Input Sheet'!$S:$S,$AL152,'Input Sheet'!F:F)</f>
        <v>0</v>
      </c>
      <c r="AC152" s="28">
        <f>+SUMIF('Input Sheet'!$S:$S,$AL152,'Input Sheet'!G:G)</f>
        <v>0</v>
      </c>
      <c r="AD152" s="28">
        <f>+SUMIF('Input Sheet'!$S:$S,$AL152,'Input Sheet'!H:H)</f>
        <v>0</v>
      </c>
      <c r="AE152" s="28">
        <f>+SUMIF('Input Sheet'!$S:$S,$AL152,'Input Sheet'!I:I)</f>
        <v>0</v>
      </c>
      <c r="AF152" s="28">
        <f>+SUMIF('Input Sheet'!$S:$S,$AL152,'Input Sheet'!J:J)</f>
        <v>0</v>
      </c>
      <c r="AG152" s="28">
        <f>+SUMIF('Input Sheet'!$S:$S,$AL152,'Input Sheet'!K:K)</f>
        <v>0</v>
      </c>
      <c r="AH152" s="28">
        <f>+SUMIF('Input Sheet'!$S:$S,$AL152,'Input Sheet'!L:L)</f>
        <v>0</v>
      </c>
      <c r="AI152" s="28">
        <f>+SUMIF('Input Sheet'!$S:$S,$AL152,'Input Sheet'!M:M)</f>
        <v>0</v>
      </c>
      <c r="AJ152" s="28">
        <f>+SUMIF('Input Sheet'!$S:$S,$AL152,'Input Sheet'!N:N)</f>
        <v>0</v>
      </c>
      <c r="AK152" s="28"/>
      <c r="AL152" s="27" t="str">
        <f t="shared" si="13"/>
        <v>132-7540</v>
      </c>
      <c r="AM152" s="34" t="str">
        <f t="shared" si="14"/>
        <v>Overall</v>
      </c>
      <c r="AN152" s="34" t="str">
        <f t="shared" si="15"/>
        <v>OverallOther Income</v>
      </c>
      <c r="AO152" s="35"/>
      <c r="AP152" s="35"/>
      <c r="AQ152" s="35"/>
    </row>
    <row r="153" spans="1:43" x14ac:dyDescent="0.25">
      <c r="A153" s="27" t="s">
        <v>103</v>
      </c>
      <c r="B153" s="27" t="s">
        <v>104</v>
      </c>
      <c r="C153" s="27" t="s">
        <v>104</v>
      </c>
      <c r="D153" s="27" t="s">
        <v>182</v>
      </c>
      <c r="E153" s="27" t="s">
        <v>116</v>
      </c>
      <c r="F153" s="27" t="s">
        <v>180</v>
      </c>
      <c r="G153" s="27" t="s">
        <v>181</v>
      </c>
      <c r="H153" s="34" t="s">
        <v>109</v>
      </c>
      <c r="I153" s="34" t="s">
        <v>110</v>
      </c>
      <c r="J153" s="34" t="str">
        <f t="shared" si="11"/>
        <v>OverallOther Income</v>
      </c>
      <c r="K153" s="34" t="str">
        <f t="shared" si="12"/>
        <v>142Office expenses (Stationery, postage) - Lexus</v>
      </c>
      <c r="L153" s="28">
        <f>+SUMIF('TB 4-24'!M:M,$AL153,'TB 4-24'!G:G)</f>
        <v>0</v>
      </c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>
        <f>+SUMIF('Input Sheet'!$S:$S,$AL153,'Input Sheet'!C:C)</f>
        <v>0</v>
      </c>
      <c r="Z153" s="28">
        <f>+SUMIF('Input Sheet'!$S:$S,$AL153,'Input Sheet'!D:D)</f>
        <v>0</v>
      </c>
      <c r="AA153" s="28">
        <f>+SUMIF('Input Sheet'!$S:$S,$AL153,'Input Sheet'!E:E)</f>
        <v>0</v>
      </c>
      <c r="AB153" s="28">
        <f>+SUMIF('Input Sheet'!$S:$S,$AL153,'Input Sheet'!F:F)</f>
        <v>0</v>
      </c>
      <c r="AC153" s="28">
        <f>+SUMIF('Input Sheet'!$S:$S,$AL153,'Input Sheet'!G:G)</f>
        <v>0</v>
      </c>
      <c r="AD153" s="28">
        <f>+SUMIF('Input Sheet'!$S:$S,$AL153,'Input Sheet'!H:H)</f>
        <v>0</v>
      </c>
      <c r="AE153" s="28">
        <f>+SUMIF('Input Sheet'!$S:$S,$AL153,'Input Sheet'!I:I)</f>
        <v>0</v>
      </c>
      <c r="AF153" s="28">
        <f>+SUMIF('Input Sheet'!$S:$S,$AL153,'Input Sheet'!J:J)</f>
        <v>0</v>
      </c>
      <c r="AG153" s="28">
        <f>+SUMIF('Input Sheet'!$S:$S,$AL153,'Input Sheet'!K:K)</f>
        <v>0</v>
      </c>
      <c r="AH153" s="28">
        <f>+SUMIF('Input Sheet'!$S:$S,$AL153,'Input Sheet'!L:L)</f>
        <v>0</v>
      </c>
      <c r="AI153" s="28">
        <f>+SUMIF('Input Sheet'!$S:$S,$AL153,'Input Sheet'!M:M)</f>
        <v>0</v>
      </c>
      <c r="AJ153" s="28">
        <f>+SUMIF('Input Sheet'!$S:$S,$AL153,'Input Sheet'!N:N)</f>
        <v>0</v>
      </c>
      <c r="AK153" s="28"/>
      <c r="AL153" s="27" t="str">
        <f t="shared" si="13"/>
        <v>142-7540</v>
      </c>
      <c r="AM153" s="34" t="str">
        <f t="shared" si="14"/>
        <v>Overall</v>
      </c>
      <c r="AN153" s="34" t="str">
        <f t="shared" si="15"/>
        <v>OverallOther Income</v>
      </c>
      <c r="AO153" s="35"/>
      <c r="AP153" s="35"/>
      <c r="AQ153" s="35"/>
    </row>
    <row r="154" spans="1:43" x14ac:dyDescent="0.25">
      <c r="A154" s="27" t="s">
        <v>103</v>
      </c>
      <c r="B154" s="27" t="s">
        <v>104</v>
      </c>
      <c r="C154" s="27" t="s">
        <v>104</v>
      </c>
      <c r="D154" s="27" t="s">
        <v>182</v>
      </c>
      <c r="E154" s="27" t="s">
        <v>117</v>
      </c>
      <c r="F154" s="27" t="s">
        <v>180</v>
      </c>
      <c r="G154" s="27" t="s">
        <v>181</v>
      </c>
      <c r="H154" s="34" t="s">
        <v>109</v>
      </c>
      <c r="I154" s="34" t="s">
        <v>110</v>
      </c>
      <c r="J154" s="34" t="str">
        <f t="shared" si="11"/>
        <v>OverallOther Income</v>
      </c>
      <c r="K154" s="34" t="str">
        <f t="shared" si="12"/>
        <v>162Office expenses (Stationery, postage) - Lexus</v>
      </c>
      <c r="L154" s="28">
        <f>+SUMIF('TB 4-24'!M:M,$AL154,'TB 4-24'!G:G)</f>
        <v>0</v>
      </c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>
        <f>+SUMIF('Input Sheet'!$S:$S,$AL154,'Input Sheet'!C:C)</f>
        <v>0</v>
      </c>
      <c r="Z154" s="28">
        <f>+SUMIF('Input Sheet'!$S:$S,$AL154,'Input Sheet'!D:D)</f>
        <v>0</v>
      </c>
      <c r="AA154" s="28">
        <f>+SUMIF('Input Sheet'!$S:$S,$AL154,'Input Sheet'!E:E)</f>
        <v>0</v>
      </c>
      <c r="AB154" s="28">
        <f>+SUMIF('Input Sheet'!$S:$S,$AL154,'Input Sheet'!F:F)</f>
        <v>0</v>
      </c>
      <c r="AC154" s="28">
        <f>+SUMIF('Input Sheet'!$S:$S,$AL154,'Input Sheet'!G:G)</f>
        <v>0</v>
      </c>
      <c r="AD154" s="28">
        <f>+SUMIF('Input Sheet'!$S:$S,$AL154,'Input Sheet'!H:H)</f>
        <v>0</v>
      </c>
      <c r="AE154" s="28">
        <f>+SUMIF('Input Sheet'!$S:$S,$AL154,'Input Sheet'!I:I)</f>
        <v>0</v>
      </c>
      <c r="AF154" s="28">
        <f>+SUMIF('Input Sheet'!$S:$S,$AL154,'Input Sheet'!J:J)</f>
        <v>0</v>
      </c>
      <c r="AG154" s="28">
        <f>+SUMIF('Input Sheet'!$S:$S,$AL154,'Input Sheet'!K:K)</f>
        <v>0</v>
      </c>
      <c r="AH154" s="28">
        <f>+SUMIF('Input Sheet'!$S:$S,$AL154,'Input Sheet'!L:L)</f>
        <v>0</v>
      </c>
      <c r="AI154" s="28">
        <f>+SUMIF('Input Sheet'!$S:$S,$AL154,'Input Sheet'!M:M)</f>
        <v>0</v>
      </c>
      <c r="AJ154" s="28">
        <f>+SUMIF('Input Sheet'!$S:$S,$AL154,'Input Sheet'!N:N)</f>
        <v>0</v>
      </c>
      <c r="AK154" s="28"/>
      <c r="AL154" s="27" t="str">
        <f t="shared" si="13"/>
        <v>162-7540</v>
      </c>
      <c r="AM154" s="34" t="str">
        <f t="shared" si="14"/>
        <v>Overall</v>
      </c>
      <c r="AN154" s="34" t="str">
        <f t="shared" si="15"/>
        <v>OverallOther Income</v>
      </c>
      <c r="AO154" s="35"/>
      <c r="AP154" s="35"/>
      <c r="AQ154" s="35"/>
    </row>
    <row r="155" spans="1:43" x14ac:dyDescent="0.25">
      <c r="A155" s="27" t="s">
        <v>103</v>
      </c>
      <c r="B155" s="27" t="s">
        <v>104</v>
      </c>
      <c r="C155" s="27" t="s">
        <v>104</v>
      </c>
      <c r="D155" s="27" t="s">
        <v>170</v>
      </c>
      <c r="E155" s="27" t="s">
        <v>115</v>
      </c>
      <c r="F155" s="27" t="s">
        <v>183</v>
      </c>
      <c r="G155" s="27" t="s">
        <v>184</v>
      </c>
      <c r="H155" s="34" t="s">
        <v>109</v>
      </c>
      <c r="I155" s="34" t="s">
        <v>110</v>
      </c>
      <c r="J155" s="34" t="str">
        <f t="shared" si="11"/>
        <v>OverallOther Income</v>
      </c>
      <c r="K155" s="34" t="str">
        <f t="shared" si="12"/>
        <v>132Other Income - Lexus</v>
      </c>
      <c r="L155" s="28">
        <f>+SUMIF('TB 4-24'!M:M,$AL155,'TB 4-24'!G:G)</f>
        <v>0</v>
      </c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>
        <f>+SUMIF('Input Sheet'!$S:$S,$AL155,'Input Sheet'!C:C)</f>
        <v>0</v>
      </c>
      <c r="Z155" s="28">
        <f>+SUMIF('Input Sheet'!$S:$S,$AL155,'Input Sheet'!D:D)</f>
        <v>0</v>
      </c>
      <c r="AA155" s="28">
        <f>+SUMIF('Input Sheet'!$S:$S,$AL155,'Input Sheet'!E:E)</f>
        <v>0</v>
      </c>
      <c r="AB155" s="28">
        <f>+SUMIF('Input Sheet'!$S:$S,$AL155,'Input Sheet'!F:F)</f>
        <v>0</v>
      </c>
      <c r="AC155" s="28">
        <f>+SUMIF('Input Sheet'!$S:$S,$AL155,'Input Sheet'!G:G)</f>
        <v>0</v>
      </c>
      <c r="AD155" s="28">
        <f>+SUMIF('Input Sheet'!$S:$S,$AL155,'Input Sheet'!H:H)</f>
        <v>0</v>
      </c>
      <c r="AE155" s="28">
        <f>+SUMIF('Input Sheet'!$S:$S,$AL155,'Input Sheet'!I:I)</f>
        <v>0</v>
      </c>
      <c r="AF155" s="28">
        <f>+SUMIF('Input Sheet'!$S:$S,$AL155,'Input Sheet'!J:J)</f>
        <v>0</v>
      </c>
      <c r="AG155" s="28">
        <f>+SUMIF('Input Sheet'!$S:$S,$AL155,'Input Sheet'!K:K)</f>
        <v>0</v>
      </c>
      <c r="AH155" s="28">
        <f>+SUMIF('Input Sheet'!$S:$S,$AL155,'Input Sheet'!L:L)</f>
        <v>0</v>
      </c>
      <c r="AI155" s="28">
        <f>+SUMIF('Input Sheet'!$S:$S,$AL155,'Input Sheet'!M:M)</f>
        <v>0</v>
      </c>
      <c r="AJ155" s="28">
        <f>+SUMIF('Input Sheet'!$S:$S,$AL155,'Input Sheet'!N:N)</f>
        <v>0</v>
      </c>
      <c r="AK155" s="28"/>
      <c r="AL155" s="27" t="str">
        <f t="shared" si="13"/>
        <v>132-8500</v>
      </c>
      <c r="AM155" s="34" t="str">
        <f t="shared" si="14"/>
        <v>Overall</v>
      </c>
      <c r="AN155" s="34" t="str">
        <f t="shared" si="15"/>
        <v>OverallOther Income</v>
      </c>
      <c r="AO155" s="35"/>
      <c r="AP155" s="35"/>
      <c r="AQ155" s="35"/>
    </row>
    <row r="156" spans="1:43" x14ac:dyDescent="0.25">
      <c r="A156" s="27" t="s">
        <v>103</v>
      </c>
      <c r="B156" s="27" t="s">
        <v>104</v>
      </c>
      <c r="C156" s="27" t="s">
        <v>104</v>
      </c>
      <c r="D156" s="27" t="s">
        <v>185</v>
      </c>
      <c r="E156" s="27" t="s">
        <v>106</v>
      </c>
      <c r="F156" s="27" t="s">
        <v>183</v>
      </c>
      <c r="G156" s="27" t="s">
        <v>184</v>
      </c>
      <c r="H156" s="34" t="s">
        <v>109</v>
      </c>
      <c r="I156" s="34" t="s">
        <v>110</v>
      </c>
      <c r="J156" s="34" t="str">
        <f t="shared" si="11"/>
        <v>OverallOther Income</v>
      </c>
      <c r="K156" s="34" t="str">
        <f t="shared" si="12"/>
        <v>112Other Income - Lexus</v>
      </c>
      <c r="L156" s="28">
        <f>+SUMIF('TB 4-24'!M:M,$AL156,'TB 4-24'!G:G)</f>
        <v>0</v>
      </c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>
        <f>+SUMIF('Input Sheet'!$S:$S,$AL156,'Input Sheet'!C:C)</f>
        <v>0</v>
      </c>
      <c r="Z156" s="28">
        <f>+SUMIF('Input Sheet'!$S:$S,$AL156,'Input Sheet'!D:D)</f>
        <v>0</v>
      </c>
      <c r="AA156" s="28">
        <f>+SUMIF('Input Sheet'!$S:$S,$AL156,'Input Sheet'!E:E)</f>
        <v>0</v>
      </c>
      <c r="AB156" s="28">
        <f>+SUMIF('Input Sheet'!$S:$S,$AL156,'Input Sheet'!F:F)</f>
        <v>0</v>
      </c>
      <c r="AC156" s="28">
        <f>+SUMIF('Input Sheet'!$S:$S,$AL156,'Input Sheet'!G:G)</f>
        <v>0</v>
      </c>
      <c r="AD156" s="28">
        <f>+SUMIF('Input Sheet'!$S:$S,$AL156,'Input Sheet'!H:H)</f>
        <v>0</v>
      </c>
      <c r="AE156" s="28">
        <f>+SUMIF('Input Sheet'!$S:$S,$AL156,'Input Sheet'!I:I)</f>
        <v>0</v>
      </c>
      <c r="AF156" s="28">
        <f>+SUMIF('Input Sheet'!$S:$S,$AL156,'Input Sheet'!J:J)</f>
        <v>0</v>
      </c>
      <c r="AG156" s="28">
        <f>+SUMIF('Input Sheet'!$S:$S,$AL156,'Input Sheet'!K:K)</f>
        <v>0</v>
      </c>
      <c r="AH156" s="28">
        <f>+SUMIF('Input Sheet'!$S:$S,$AL156,'Input Sheet'!L:L)</f>
        <v>0</v>
      </c>
      <c r="AI156" s="28">
        <f>+SUMIF('Input Sheet'!$S:$S,$AL156,'Input Sheet'!M:M)</f>
        <v>0</v>
      </c>
      <c r="AJ156" s="28">
        <f>+SUMIF('Input Sheet'!$S:$S,$AL156,'Input Sheet'!N:N)</f>
        <v>0</v>
      </c>
      <c r="AK156" s="28"/>
      <c r="AL156" s="27" t="str">
        <f t="shared" si="13"/>
        <v>112-8540</v>
      </c>
      <c r="AM156" s="34" t="str">
        <f t="shared" si="14"/>
        <v>Overall</v>
      </c>
      <c r="AN156" s="34" t="str">
        <f t="shared" si="15"/>
        <v>OverallOther Income</v>
      </c>
      <c r="AO156" s="35"/>
      <c r="AP156" s="35"/>
      <c r="AQ156" s="35"/>
    </row>
    <row r="157" spans="1:43" x14ac:dyDescent="0.25">
      <c r="A157" s="27" t="s">
        <v>103</v>
      </c>
      <c r="B157" s="27" t="s">
        <v>104</v>
      </c>
      <c r="C157" s="27" t="s">
        <v>104</v>
      </c>
      <c r="D157" s="27" t="s">
        <v>185</v>
      </c>
      <c r="E157" s="27" t="s">
        <v>114</v>
      </c>
      <c r="F157" s="27" t="s">
        <v>183</v>
      </c>
      <c r="G157" s="27" t="s">
        <v>184</v>
      </c>
      <c r="H157" s="34" t="s">
        <v>109</v>
      </c>
      <c r="I157" s="34" t="s">
        <v>110</v>
      </c>
      <c r="J157" s="34" t="str">
        <f t="shared" si="11"/>
        <v>OverallOther Income</v>
      </c>
      <c r="K157" s="34" t="str">
        <f t="shared" si="12"/>
        <v>122Other Income - Lexus</v>
      </c>
      <c r="L157" s="28">
        <f>+SUMIF('TB 4-24'!M:M,$AL157,'TB 4-24'!G:G)</f>
        <v>0</v>
      </c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>
        <f>+SUMIF('Input Sheet'!$S:$S,$AL157,'Input Sheet'!C:C)</f>
        <v>0</v>
      </c>
      <c r="Z157" s="28">
        <f>+SUMIF('Input Sheet'!$S:$S,$AL157,'Input Sheet'!D:D)</f>
        <v>0</v>
      </c>
      <c r="AA157" s="28">
        <f>+SUMIF('Input Sheet'!$S:$S,$AL157,'Input Sheet'!E:E)</f>
        <v>0</v>
      </c>
      <c r="AB157" s="28">
        <f>+SUMIF('Input Sheet'!$S:$S,$AL157,'Input Sheet'!F:F)</f>
        <v>0</v>
      </c>
      <c r="AC157" s="28">
        <f>+SUMIF('Input Sheet'!$S:$S,$AL157,'Input Sheet'!G:G)</f>
        <v>0</v>
      </c>
      <c r="AD157" s="28">
        <f>+SUMIF('Input Sheet'!$S:$S,$AL157,'Input Sheet'!H:H)</f>
        <v>0</v>
      </c>
      <c r="AE157" s="28">
        <f>+SUMIF('Input Sheet'!$S:$S,$AL157,'Input Sheet'!I:I)</f>
        <v>0</v>
      </c>
      <c r="AF157" s="28">
        <f>+SUMIF('Input Sheet'!$S:$S,$AL157,'Input Sheet'!J:J)</f>
        <v>0</v>
      </c>
      <c r="AG157" s="28">
        <f>+SUMIF('Input Sheet'!$S:$S,$AL157,'Input Sheet'!K:K)</f>
        <v>0</v>
      </c>
      <c r="AH157" s="28">
        <f>+SUMIF('Input Sheet'!$S:$S,$AL157,'Input Sheet'!L:L)</f>
        <v>0</v>
      </c>
      <c r="AI157" s="28">
        <f>+SUMIF('Input Sheet'!$S:$S,$AL157,'Input Sheet'!M:M)</f>
        <v>0</v>
      </c>
      <c r="AJ157" s="28">
        <f>+SUMIF('Input Sheet'!$S:$S,$AL157,'Input Sheet'!N:N)</f>
        <v>0</v>
      </c>
      <c r="AK157" s="28"/>
      <c r="AL157" s="27" t="str">
        <f t="shared" si="13"/>
        <v>122-8540</v>
      </c>
      <c r="AM157" s="34" t="str">
        <f t="shared" si="14"/>
        <v>Overall</v>
      </c>
      <c r="AN157" s="34" t="str">
        <f t="shared" si="15"/>
        <v>OverallOther Income</v>
      </c>
      <c r="AO157" s="35"/>
      <c r="AP157" s="35"/>
      <c r="AQ157" s="35"/>
    </row>
    <row r="158" spans="1:43" x14ac:dyDescent="0.25">
      <c r="A158" s="27" t="s">
        <v>103</v>
      </c>
      <c r="B158" s="27" t="s">
        <v>104</v>
      </c>
      <c r="C158" s="27" t="s">
        <v>104</v>
      </c>
      <c r="D158" s="27" t="s">
        <v>185</v>
      </c>
      <c r="E158" s="27" t="s">
        <v>116</v>
      </c>
      <c r="F158" s="27" t="s">
        <v>183</v>
      </c>
      <c r="G158" s="27" t="s">
        <v>184</v>
      </c>
      <c r="H158" s="34" t="s">
        <v>109</v>
      </c>
      <c r="I158" s="34" t="s">
        <v>110</v>
      </c>
      <c r="J158" s="34" t="str">
        <f t="shared" si="11"/>
        <v>OverallOther Income</v>
      </c>
      <c r="K158" s="34" t="str">
        <f t="shared" si="12"/>
        <v>142Other Income - Lexus</v>
      </c>
      <c r="L158" s="28">
        <f>+SUMIF('TB 4-24'!M:M,$AL158,'TB 4-24'!G:G)</f>
        <v>0</v>
      </c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>
        <f>+SUMIF('Input Sheet'!$S:$S,$AL158,'Input Sheet'!C:C)</f>
        <v>0</v>
      </c>
      <c r="Z158" s="28">
        <f>+SUMIF('Input Sheet'!$S:$S,$AL158,'Input Sheet'!D:D)</f>
        <v>0</v>
      </c>
      <c r="AA158" s="28">
        <f>+SUMIF('Input Sheet'!$S:$S,$AL158,'Input Sheet'!E:E)</f>
        <v>0</v>
      </c>
      <c r="AB158" s="28">
        <f>+SUMIF('Input Sheet'!$S:$S,$AL158,'Input Sheet'!F:F)</f>
        <v>0</v>
      </c>
      <c r="AC158" s="28">
        <f>+SUMIF('Input Sheet'!$S:$S,$AL158,'Input Sheet'!G:G)</f>
        <v>0</v>
      </c>
      <c r="AD158" s="28">
        <f>+SUMIF('Input Sheet'!$S:$S,$AL158,'Input Sheet'!H:H)</f>
        <v>0</v>
      </c>
      <c r="AE158" s="28">
        <f>+SUMIF('Input Sheet'!$S:$S,$AL158,'Input Sheet'!I:I)</f>
        <v>0</v>
      </c>
      <c r="AF158" s="28">
        <f>+SUMIF('Input Sheet'!$S:$S,$AL158,'Input Sheet'!J:J)</f>
        <v>0</v>
      </c>
      <c r="AG158" s="28">
        <f>+SUMIF('Input Sheet'!$S:$S,$AL158,'Input Sheet'!K:K)</f>
        <v>0</v>
      </c>
      <c r="AH158" s="28">
        <f>+SUMIF('Input Sheet'!$S:$S,$AL158,'Input Sheet'!L:L)</f>
        <v>0</v>
      </c>
      <c r="AI158" s="28">
        <f>+SUMIF('Input Sheet'!$S:$S,$AL158,'Input Sheet'!M:M)</f>
        <v>0</v>
      </c>
      <c r="AJ158" s="28">
        <f>+SUMIF('Input Sheet'!$S:$S,$AL158,'Input Sheet'!N:N)</f>
        <v>0</v>
      </c>
      <c r="AK158" s="28"/>
      <c r="AL158" s="27" t="str">
        <f t="shared" si="13"/>
        <v>142-8540</v>
      </c>
      <c r="AM158" s="34" t="str">
        <f t="shared" si="14"/>
        <v>Overall</v>
      </c>
      <c r="AN158" s="34" t="str">
        <f t="shared" si="15"/>
        <v>OverallOther Income</v>
      </c>
      <c r="AO158" s="35"/>
      <c r="AP158" s="35"/>
      <c r="AQ158" s="35"/>
    </row>
    <row r="159" spans="1:43" x14ac:dyDescent="0.25">
      <c r="A159" s="27" t="s">
        <v>103</v>
      </c>
      <c r="B159" s="27" t="s">
        <v>104</v>
      </c>
      <c r="C159" s="27" t="s">
        <v>104</v>
      </c>
      <c r="D159" s="27" t="s">
        <v>186</v>
      </c>
      <c r="E159" s="27" t="s">
        <v>116</v>
      </c>
      <c r="F159" s="27" t="s">
        <v>183</v>
      </c>
      <c r="G159" s="27" t="s">
        <v>184</v>
      </c>
      <c r="H159" s="34" t="s">
        <v>109</v>
      </c>
      <c r="I159" s="34" t="s">
        <v>110</v>
      </c>
      <c r="J159" s="34" t="str">
        <f t="shared" si="11"/>
        <v>OverallOther Income</v>
      </c>
      <c r="K159" s="34" t="str">
        <f t="shared" si="12"/>
        <v>142Other Income - Lexus</v>
      </c>
      <c r="L159" s="28">
        <f>+SUMIF('TB 4-24'!M:M,$AL159,'TB 4-24'!G:G)</f>
        <v>0</v>
      </c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>
        <f>+SUMIF('Input Sheet'!$S:$S,$AL159,'Input Sheet'!C:C)</f>
        <v>0</v>
      </c>
      <c r="Z159" s="28">
        <f>+SUMIF('Input Sheet'!$S:$S,$AL159,'Input Sheet'!D:D)</f>
        <v>0</v>
      </c>
      <c r="AA159" s="28">
        <f>+SUMIF('Input Sheet'!$S:$S,$AL159,'Input Sheet'!E:E)</f>
        <v>0</v>
      </c>
      <c r="AB159" s="28">
        <f>+SUMIF('Input Sheet'!$S:$S,$AL159,'Input Sheet'!F:F)</f>
        <v>0</v>
      </c>
      <c r="AC159" s="28">
        <f>+SUMIF('Input Sheet'!$S:$S,$AL159,'Input Sheet'!G:G)</f>
        <v>0</v>
      </c>
      <c r="AD159" s="28">
        <f>+SUMIF('Input Sheet'!$S:$S,$AL159,'Input Sheet'!H:H)</f>
        <v>0</v>
      </c>
      <c r="AE159" s="28">
        <f>+SUMIF('Input Sheet'!$S:$S,$AL159,'Input Sheet'!I:I)</f>
        <v>0</v>
      </c>
      <c r="AF159" s="28">
        <f>+SUMIF('Input Sheet'!$S:$S,$AL159,'Input Sheet'!J:J)</f>
        <v>0</v>
      </c>
      <c r="AG159" s="28">
        <f>+SUMIF('Input Sheet'!$S:$S,$AL159,'Input Sheet'!K:K)</f>
        <v>0</v>
      </c>
      <c r="AH159" s="28">
        <f>+SUMIF('Input Sheet'!$S:$S,$AL159,'Input Sheet'!L:L)</f>
        <v>0</v>
      </c>
      <c r="AI159" s="28">
        <f>+SUMIF('Input Sheet'!$S:$S,$AL159,'Input Sheet'!M:M)</f>
        <v>0</v>
      </c>
      <c r="AJ159" s="28">
        <f>+SUMIF('Input Sheet'!$S:$S,$AL159,'Input Sheet'!N:N)</f>
        <v>0</v>
      </c>
      <c r="AK159" s="28"/>
      <c r="AL159" s="27" t="str">
        <f t="shared" si="13"/>
        <v>142-8570</v>
      </c>
      <c r="AM159" s="34" t="str">
        <f t="shared" si="14"/>
        <v>Overall</v>
      </c>
      <c r="AN159" s="34" t="str">
        <f t="shared" si="15"/>
        <v>OverallOther Income</v>
      </c>
      <c r="AO159" s="35"/>
      <c r="AP159" s="35"/>
      <c r="AQ159" s="35"/>
    </row>
    <row r="160" spans="1:43" x14ac:dyDescent="0.25">
      <c r="A160" s="27" t="s">
        <v>103</v>
      </c>
      <c r="B160" s="27" t="s">
        <v>104</v>
      </c>
      <c r="C160" s="27" t="s">
        <v>104</v>
      </c>
      <c r="D160" s="27" t="s">
        <v>187</v>
      </c>
      <c r="E160" s="27" t="s">
        <v>106</v>
      </c>
      <c r="F160" s="27" t="s">
        <v>183</v>
      </c>
      <c r="G160" s="27" t="s">
        <v>184</v>
      </c>
      <c r="H160" s="34" t="s">
        <v>109</v>
      </c>
      <c r="I160" s="34" t="s">
        <v>110</v>
      </c>
      <c r="J160" s="34" t="str">
        <f t="shared" si="11"/>
        <v>OverallOther Income</v>
      </c>
      <c r="K160" s="34" t="str">
        <f t="shared" si="12"/>
        <v>112Other Income - Lexus</v>
      </c>
      <c r="L160" s="28">
        <f>+SUMIF('TB 4-24'!M:M,$AL160,'TB 4-24'!G:G)</f>
        <v>0</v>
      </c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>
        <f>+SUMIF('Input Sheet'!$S:$S,$AL160,'Input Sheet'!C:C)</f>
        <v>0</v>
      </c>
      <c r="Z160" s="28">
        <f>+SUMIF('Input Sheet'!$S:$S,$AL160,'Input Sheet'!D:D)</f>
        <v>0</v>
      </c>
      <c r="AA160" s="28">
        <f>+SUMIF('Input Sheet'!$S:$S,$AL160,'Input Sheet'!E:E)</f>
        <v>0</v>
      </c>
      <c r="AB160" s="28">
        <f>+SUMIF('Input Sheet'!$S:$S,$AL160,'Input Sheet'!F:F)</f>
        <v>0</v>
      </c>
      <c r="AC160" s="28">
        <f>+SUMIF('Input Sheet'!$S:$S,$AL160,'Input Sheet'!G:G)</f>
        <v>0</v>
      </c>
      <c r="AD160" s="28">
        <f>+SUMIF('Input Sheet'!$S:$S,$AL160,'Input Sheet'!H:H)</f>
        <v>0</v>
      </c>
      <c r="AE160" s="28">
        <f>+SUMIF('Input Sheet'!$S:$S,$AL160,'Input Sheet'!I:I)</f>
        <v>0</v>
      </c>
      <c r="AF160" s="28">
        <f>+SUMIF('Input Sheet'!$S:$S,$AL160,'Input Sheet'!J:J)</f>
        <v>0</v>
      </c>
      <c r="AG160" s="28">
        <f>+SUMIF('Input Sheet'!$S:$S,$AL160,'Input Sheet'!K:K)</f>
        <v>0</v>
      </c>
      <c r="AH160" s="28">
        <f>+SUMIF('Input Sheet'!$S:$S,$AL160,'Input Sheet'!L:L)</f>
        <v>0</v>
      </c>
      <c r="AI160" s="28">
        <f>+SUMIF('Input Sheet'!$S:$S,$AL160,'Input Sheet'!M:M)</f>
        <v>0</v>
      </c>
      <c r="AJ160" s="28">
        <f>+SUMIF('Input Sheet'!$S:$S,$AL160,'Input Sheet'!N:N)</f>
        <v>0</v>
      </c>
      <c r="AK160" s="28"/>
      <c r="AL160" s="27" t="str">
        <f t="shared" si="13"/>
        <v>112-8820</v>
      </c>
      <c r="AM160" s="34" t="str">
        <f t="shared" si="14"/>
        <v>Overall</v>
      </c>
      <c r="AN160" s="34" t="str">
        <f t="shared" si="15"/>
        <v>OverallOther Income</v>
      </c>
      <c r="AO160" s="35"/>
      <c r="AP160" s="35"/>
      <c r="AQ160" s="35"/>
    </row>
    <row r="161" spans="1:43" x14ac:dyDescent="0.25">
      <c r="A161" s="27" t="s">
        <v>103</v>
      </c>
      <c r="B161" s="27" t="s">
        <v>104</v>
      </c>
      <c r="C161" s="27" t="s">
        <v>104</v>
      </c>
      <c r="D161" s="27" t="s">
        <v>187</v>
      </c>
      <c r="E161" s="27" t="s">
        <v>114</v>
      </c>
      <c r="F161" s="27" t="s">
        <v>183</v>
      </c>
      <c r="G161" s="27" t="s">
        <v>184</v>
      </c>
      <c r="H161" s="34" t="s">
        <v>109</v>
      </c>
      <c r="I161" s="34" t="s">
        <v>110</v>
      </c>
      <c r="J161" s="34" t="str">
        <f t="shared" si="11"/>
        <v>OverallOther Income</v>
      </c>
      <c r="K161" s="34" t="str">
        <f t="shared" si="12"/>
        <v>122Other Income - Lexus</v>
      </c>
      <c r="L161" s="28">
        <f>+SUMIF('TB 4-24'!M:M,$AL161,'TB 4-24'!G:G)</f>
        <v>0</v>
      </c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>
        <f>+SUMIF('Input Sheet'!$S:$S,$AL161,'Input Sheet'!C:C)</f>
        <v>0</v>
      </c>
      <c r="Z161" s="28">
        <f>+SUMIF('Input Sheet'!$S:$S,$AL161,'Input Sheet'!D:D)</f>
        <v>0</v>
      </c>
      <c r="AA161" s="28">
        <f>+SUMIF('Input Sheet'!$S:$S,$AL161,'Input Sheet'!E:E)</f>
        <v>0</v>
      </c>
      <c r="AB161" s="28">
        <f>+SUMIF('Input Sheet'!$S:$S,$AL161,'Input Sheet'!F:F)</f>
        <v>0</v>
      </c>
      <c r="AC161" s="28">
        <f>+SUMIF('Input Sheet'!$S:$S,$AL161,'Input Sheet'!G:G)</f>
        <v>0</v>
      </c>
      <c r="AD161" s="28">
        <f>+SUMIF('Input Sheet'!$S:$S,$AL161,'Input Sheet'!H:H)</f>
        <v>0</v>
      </c>
      <c r="AE161" s="28">
        <f>+SUMIF('Input Sheet'!$S:$S,$AL161,'Input Sheet'!I:I)</f>
        <v>0</v>
      </c>
      <c r="AF161" s="28">
        <f>+SUMIF('Input Sheet'!$S:$S,$AL161,'Input Sheet'!J:J)</f>
        <v>0</v>
      </c>
      <c r="AG161" s="28">
        <f>+SUMIF('Input Sheet'!$S:$S,$AL161,'Input Sheet'!K:K)</f>
        <v>0</v>
      </c>
      <c r="AH161" s="28">
        <f>+SUMIF('Input Sheet'!$S:$S,$AL161,'Input Sheet'!L:L)</f>
        <v>0</v>
      </c>
      <c r="AI161" s="28">
        <f>+SUMIF('Input Sheet'!$S:$S,$AL161,'Input Sheet'!M:M)</f>
        <v>0</v>
      </c>
      <c r="AJ161" s="28">
        <f>+SUMIF('Input Sheet'!$S:$S,$AL161,'Input Sheet'!N:N)</f>
        <v>0</v>
      </c>
      <c r="AK161" s="28"/>
      <c r="AL161" s="27" t="str">
        <f t="shared" si="13"/>
        <v>122-8820</v>
      </c>
      <c r="AM161" s="34" t="str">
        <f t="shared" si="14"/>
        <v>Overall</v>
      </c>
      <c r="AN161" s="34" t="str">
        <f t="shared" si="15"/>
        <v>OverallOther Income</v>
      </c>
      <c r="AO161" s="35"/>
      <c r="AP161" s="35"/>
      <c r="AQ161" s="35"/>
    </row>
    <row r="162" spans="1:43" x14ac:dyDescent="0.25">
      <c r="A162" s="27" t="s">
        <v>103</v>
      </c>
      <c r="B162" s="27" t="s">
        <v>104</v>
      </c>
      <c r="C162" s="27" t="s">
        <v>104</v>
      </c>
      <c r="D162" s="27" t="s">
        <v>187</v>
      </c>
      <c r="E162" s="27" t="s">
        <v>115</v>
      </c>
      <c r="F162" s="27" t="s">
        <v>183</v>
      </c>
      <c r="G162" s="27" t="s">
        <v>184</v>
      </c>
      <c r="H162" s="34" t="s">
        <v>109</v>
      </c>
      <c r="I162" s="34" t="s">
        <v>110</v>
      </c>
      <c r="J162" s="34" t="str">
        <f t="shared" si="11"/>
        <v>OverallOther Income</v>
      </c>
      <c r="K162" s="34" t="str">
        <f t="shared" si="12"/>
        <v>132Other Income - Lexus</v>
      </c>
      <c r="L162" s="28">
        <f>+SUMIF('TB 4-24'!M:M,$AL162,'TB 4-24'!G:G)</f>
        <v>0</v>
      </c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>
        <f>+SUMIF('Input Sheet'!$S:$S,$AL162,'Input Sheet'!C:C)</f>
        <v>0</v>
      </c>
      <c r="Z162" s="28">
        <f>+SUMIF('Input Sheet'!$S:$S,$AL162,'Input Sheet'!D:D)</f>
        <v>0</v>
      </c>
      <c r="AA162" s="28">
        <f>+SUMIF('Input Sheet'!$S:$S,$AL162,'Input Sheet'!E:E)</f>
        <v>0</v>
      </c>
      <c r="AB162" s="28">
        <f>+SUMIF('Input Sheet'!$S:$S,$AL162,'Input Sheet'!F:F)</f>
        <v>0</v>
      </c>
      <c r="AC162" s="28">
        <f>+SUMIF('Input Sheet'!$S:$S,$AL162,'Input Sheet'!G:G)</f>
        <v>0</v>
      </c>
      <c r="AD162" s="28">
        <f>+SUMIF('Input Sheet'!$S:$S,$AL162,'Input Sheet'!H:H)</f>
        <v>0</v>
      </c>
      <c r="AE162" s="28">
        <f>+SUMIF('Input Sheet'!$S:$S,$AL162,'Input Sheet'!I:I)</f>
        <v>0</v>
      </c>
      <c r="AF162" s="28">
        <f>+SUMIF('Input Sheet'!$S:$S,$AL162,'Input Sheet'!J:J)</f>
        <v>0</v>
      </c>
      <c r="AG162" s="28">
        <f>+SUMIF('Input Sheet'!$S:$S,$AL162,'Input Sheet'!K:K)</f>
        <v>0</v>
      </c>
      <c r="AH162" s="28">
        <f>+SUMIF('Input Sheet'!$S:$S,$AL162,'Input Sheet'!L:L)</f>
        <v>0</v>
      </c>
      <c r="AI162" s="28">
        <f>+SUMIF('Input Sheet'!$S:$S,$AL162,'Input Sheet'!M:M)</f>
        <v>0</v>
      </c>
      <c r="AJ162" s="28">
        <f>+SUMIF('Input Sheet'!$S:$S,$AL162,'Input Sheet'!N:N)</f>
        <v>0</v>
      </c>
      <c r="AK162" s="28"/>
      <c r="AL162" s="27" t="str">
        <f t="shared" si="13"/>
        <v>132-8820</v>
      </c>
      <c r="AM162" s="34" t="str">
        <f t="shared" si="14"/>
        <v>Overall</v>
      </c>
      <c r="AN162" s="34" t="str">
        <f t="shared" si="15"/>
        <v>OverallOther Income</v>
      </c>
      <c r="AO162" s="35"/>
      <c r="AP162" s="35"/>
      <c r="AQ162" s="35"/>
    </row>
    <row r="163" spans="1:43" x14ac:dyDescent="0.25">
      <c r="A163" s="27" t="s">
        <v>103</v>
      </c>
      <c r="B163" s="27" t="s">
        <v>104</v>
      </c>
      <c r="C163" s="27" t="s">
        <v>104</v>
      </c>
      <c r="D163" s="27" t="s">
        <v>187</v>
      </c>
      <c r="E163" s="27" t="s">
        <v>117</v>
      </c>
      <c r="F163" s="27" t="s">
        <v>183</v>
      </c>
      <c r="G163" s="27" t="s">
        <v>184</v>
      </c>
      <c r="H163" s="34" t="s">
        <v>109</v>
      </c>
      <c r="I163" s="34" t="s">
        <v>110</v>
      </c>
      <c r="J163" s="34" t="str">
        <f t="shared" si="11"/>
        <v>OverallOther Income</v>
      </c>
      <c r="K163" s="34" t="str">
        <f t="shared" si="12"/>
        <v>162Other Income - Lexus</v>
      </c>
      <c r="L163" s="28">
        <f>+SUMIF('TB 4-24'!M:M,$AL163,'TB 4-24'!G:G)</f>
        <v>0</v>
      </c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>
        <f>+SUMIF('Input Sheet'!$S:$S,$AL163,'Input Sheet'!C:C)</f>
        <v>0</v>
      </c>
      <c r="Z163" s="28">
        <f>+SUMIF('Input Sheet'!$S:$S,$AL163,'Input Sheet'!D:D)</f>
        <v>0</v>
      </c>
      <c r="AA163" s="28">
        <f>+SUMIF('Input Sheet'!$S:$S,$AL163,'Input Sheet'!E:E)</f>
        <v>0</v>
      </c>
      <c r="AB163" s="28">
        <f>+SUMIF('Input Sheet'!$S:$S,$AL163,'Input Sheet'!F:F)</f>
        <v>0</v>
      </c>
      <c r="AC163" s="28">
        <f>+SUMIF('Input Sheet'!$S:$S,$AL163,'Input Sheet'!G:G)</f>
        <v>0</v>
      </c>
      <c r="AD163" s="28">
        <f>+SUMIF('Input Sheet'!$S:$S,$AL163,'Input Sheet'!H:H)</f>
        <v>0</v>
      </c>
      <c r="AE163" s="28">
        <f>+SUMIF('Input Sheet'!$S:$S,$AL163,'Input Sheet'!I:I)</f>
        <v>0</v>
      </c>
      <c r="AF163" s="28">
        <f>+SUMIF('Input Sheet'!$S:$S,$AL163,'Input Sheet'!J:J)</f>
        <v>0</v>
      </c>
      <c r="AG163" s="28">
        <f>+SUMIF('Input Sheet'!$S:$S,$AL163,'Input Sheet'!K:K)</f>
        <v>0</v>
      </c>
      <c r="AH163" s="28">
        <f>+SUMIF('Input Sheet'!$S:$S,$AL163,'Input Sheet'!L:L)</f>
        <v>0</v>
      </c>
      <c r="AI163" s="28">
        <f>+SUMIF('Input Sheet'!$S:$S,$AL163,'Input Sheet'!M:M)</f>
        <v>0</v>
      </c>
      <c r="AJ163" s="28">
        <f>+SUMIF('Input Sheet'!$S:$S,$AL163,'Input Sheet'!N:N)</f>
        <v>0</v>
      </c>
      <c r="AK163" s="28"/>
      <c r="AL163" s="27" t="str">
        <f t="shared" si="13"/>
        <v>162-8820</v>
      </c>
      <c r="AM163" s="34" t="str">
        <f t="shared" si="14"/>
        <v>Overall</v>
      </c>
      <c r="AN163" s="34" t="str">
        <f t="shared" si="15"/>
        <v>OverallOther Income</v>
      </c>
      <c r="AO163" s="35"/>
      <c r="AP163" s="35"/>
      <c r="AQ163" s="35"/>
    </row>
    <row r="164" spans="1:43" x14ac:dyDescent="0.25">
      <c r="A164" s="27" t="s">
        <v>103</v>
      </c>
      <c r="B164" s="27" t="s">
        <v>104</v>
      </c>
      <c r="C164" s="27" t="s">
        <v>104</v>
      </c>
      <c r="D164" s="27" t="s">
        <v>188</v>
      </c>
      <c r="E164" s="27" t="s">
        <v>106</v>
      </c>
      <c r="F164" s="27" t="s">
        <v>189</v>
      </c>
      <c r="G164" s="27" t="s">
        <v>190</v>
      </c>
      <c r="H164" s="34" t="s">
        <v>109</v>
      </c>
      <c r="I164" s="34" t="s">
        <v>110</v>
      </c>
      <c r="J164" s="34" t="str">
        <f t="shared" si="11"/>
        <v>OverallOther Income</v>
      </c>
      <c r="K164" s="34" t="str">
        <f t="shared" si="12"/>
        <v>112Phone &amp; Internet expenses - Lexus</v>
      </c>
      <c r="L164" s="28">
        <f>+SUMIF('TB 4-24'!M:M,$AL164,'TB 4-24'!G:G)</f>
        <v>0</v>
      </c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>
        <f>+SUMIF('Input Sheet'!$S:$S,$AL164,'Input Sheet'!C:C)</f>
        <v>0</v>
      </c>
      <c r="Z164" s="28">
        <f>+SUMIF('Input Sheet'!$S:$S,$AL164,'Input Sheet'!D:D)</f>
        <v>0</v>
      </c>
      <c r="AA164" s="28">
        <f>+SUMIF('Input Sheet'!$S:$S,$AL164,'Input Sheet'!E:E)</f>
        <v>0</v>
      </c>
      <c r="AB164" s="28">
        <f>+SUMIF('Input Sheet'!$S:$S,$AL164,'Input Sheet'!F:F)</f>
        <v>0</v>
      </c>
      <c r="AC164" s="28">
        <f>+SUMIF('Input Sheet'!$S:$S,$AL164,'Input Sheet'!G:G)</f>
        <v>0</v>
      </c>
      <c r="AD164" s="28">
        <f>+SUMIF('Input Sheet'!$S:$S,$AL164,'Input Sheet'!H:H)</f>
        <v>0</v>
      </c>
      <c r="AE164" s="28">
        <f>+SUMIF('Input Sheet'!$S:$S,$AL164,'Input Sheet'!I:I)</f>
        <v>0</v>
      </c>
      <c r="AF164" s="28">
        <f>+SUMIF('Input Sheet'!$S:$S,$AL164,'Input Sheet'!J:J)</f>
        <v>0</v>
      </c>
      <c r="AG164" s="28">
        <f>+SUMIF('Input Sheet'!$S:$S,$AL164,'Input Sheet'!K:K)</f>
        <v>0</v>
      </c>
      <c r="AH164" s="28">
        <f>+SUMIF('Input Sheet'!$S:$S,$AL164,'Input Sheet'!L:L)</f>
        <v>0</v>
      </c>
      <c r="AI164" s="28">
        <f>+SUMIF('Input Sheet'!$S:$S,$AL164,'Input Sheet'!M:M)</f>
        <v>0</v>
      </c>
      <c r="AJ164" s="28">
        <f>+SUMIF('Input Sheet'!$S:$S,$AL164,'Input Sheet'!N:N)</f>
        <v>0</v>
      </c>
      <c r="AK164" s="28"/>
      <c r="AL164" s="27" t="str">
        <f t="shared" si="13"/>
        <v>112-7530</v>
      </c>
      <c r="AM164" s="34" t="str">
        <f t="shared" si="14"/>
        <v>Overall</v>
      </c>
      <c r="AN164" s="34" t="str">
        <f t="shared" si="15"/>
        <v>OverallOther Income</v>
      </c>
      <c r="AO164" s="35"/>
      <c r="AP164" s="35"/>
      <c r="AQ164" s="35"/>
    </row>
    <row r="165" spans="1:43" x14ac:dyDescent="0.25">
      <c r="A165" s="27" t="s">
        <v>103</v>
      </c>
      <c r="B165" s="27" t="s">
        <v>104</v>
      </c>
      <c r="C165" s="27" t="s">
        <v>104</v>
      </c>
      <c r="D165" s="27" t="s">
        <v>188</v>
      </c>
      <c r="E165" s="27" t="s">
        <v>114</v>
      </c>
      <c r="F165" s="27" t="s">
        <v>189</v>
      </c>
      <c r="G165" s="27" t="s">
        <v>190</v>
      </c>
      <c r="H165" s="34" t="s">
        <v>109</v>
      </c>
      <c r="I165" s="34" t="s">
        <v>110</v>
      </c>
      <c r="J165" s="34" t="str">
        <f t="shared" si="11"/>
        <v>OverallOther Income</v>
      </c>
      <c r="K165" s="34" t="str">
        <f t="shared" si="12"/>
        <v>122Phone &amp; Internet expenses - Lexus</v>
      </c>
      <c r="L165" s="28">
        <f>+SUMIF('TB 4-24'!M:M,$AL165,'TB 4-24'!G:G)</f>
        <v>0</v>
      </c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>
        <f>+SUMIF('Input Sheet'!$S:$S,$AL165,'Input Sheet'!C:C)</f>
        <v>0</v>
      </c>
      <c r="Z165" s="28">
        <f>+SUMIF('Input Sheet'!$S:$S,$AL165,'Input Sheet'!D:D)</f>
        <v>0</v>
      </c>
      <c r="AA165" s="28">
        <f>+SUMIF('Input Sheet'!$S:$S,$AL165,'Input Sheet'!E:E)</f>
        <v>0</v>
      </c>
      <c r="AB165" s="28">
        <f>+SUMIF('Input Sheet'!$S:$S,$AL165,'Input Sheet'!F:F)</f>
        <v>0</v>
      </c>
      <c r="AC165" s="28">
        <f>+SUMIF('Input Sheet'!$S:$S,$AL165,'Input Sheet'!G:G)</f>
        <v>0</v>
      </c>
      <c r="AD165" s="28">
        <f>+SUMIF('Input Sheet'!$S:$S,$AL165,'Input Sheet'!H:H)</f>
        <v>0</v>
      </c>
      <c r="AE165" s="28">
        <f>+SUMIF('Input Sheet'!$S:$S,$AL165,'Input Sheet'!I:I)</f>
        <v>0</v>
      </c>
      <c r="AF165" s="28">
        <f>+SUMIF('Input Sheet'!$S:$S,$AL165,'Input Sheet'!J:J)</f>
        <v>0</v>
      </c>
      <c r="AG165" s="28">
        <f>+SUMIF('Input Sheet'!$S:$S,$AL165,'Input Sheet'!K:K)</f>
        <v>0</v>
      </c>
      <c r="AH165" s="28">
        <f>+SUMIF('Input Sheet'!$S:$S,$AL165,'Input Sheet'!L:L)</f>
        <v>0</v>
      </c>
      <c r="AI165" s="28">
        <f>+SUMIF('Input Sheet'!$S:$S,$AL165,'Input Sheet'!M:M)</f>
        <v>0</v>
      </c>
      <c r="AJ165" s="28">
        <f>+SUMIF('Input Sheet'!$S:$S,$AL165,'Input Sheet'!N:N)</f>
        <v>0</v>
      </c>
      <c r="AK165" s="28"/>
      <c r="AL165" s="27" t="str">
        <f t="shared" si="13"/>
        <v>122-7530</v>
      </c>
      <c r="AM165" s="34" t="str">
        <f t="shared" si="14"/>
        <v>Overall</v>
      </c>
      <c r="AN165" s="34" t="str">
        <f t="shared" si="15"/>
        <v>OverallOther Income</v>
      </c>
      <c r="AO165" s="35"/>
      <c r="AP165" s="35"/>
      <c r="AQ165" s="35"/>
    </row>
    <row r="166" spans="1:43" x14ac:dyDescent="0.25">
      <c r="A166" s="27" t="s">
        <v>103</v>
      </c>
      <c r="B166" s="27" t="s">
        <v>104</v>
      </c>
      <c r="C166" s="27" t="s">
        <v>104</v>
      </c>
      <c r="D166" s="27" t="s">
        <v>188</v>
      </c>
      <c r="E166" s="27" t="s">
        <v>115</v>
      </c>
      <c r="F166" s="27" t="s">
        <v>189</v>
      </c>
      <c r="G166" s="27" t="s">
        <v>190</v>
      </c>
      <c r="H166" s="34" t="s">
        <v>109</v>
      </c>
      <c r="I166" s="34" t="s">
        <v>110</v>
      </c>
      <c r="J166" s="34" t="str">
        <f t="shared" si="11"/>
        <v>OverallOther Income</v>
      </c>
      <c r="K166" s="34" t="str">
        <f t="shared" si="12"/>
        <v>132Phone &amp; Internet expenses - Lexus</v>
      </c>
      <c r="L166" s="28">
        <f>+SUMIF('TB 4-24'!M:M,$AL166,'TB 4-24'!G:G)</f>
        <v>0</v>
      </c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>
        <f>+SUMIF('Input Sheet'!$S:$S,$AL166,'Input Sheet'!C:C)</f>
        <v>0</v>
      </c>
      <c r="Z166" s="28">
        <f>+SUMIF('Input Sheet'!$S:$S,$AL166,'Input Sheet'!D:D)</f>
        <v>0</v>
      </c>
      <c r="AA166" s="28">
        <f>+SUMIF('Input Sheet'!$S:$S,$AL166,'Input Sheet'!E:E)</f>
        <v>0</v>
      </c>
      <c r="AB166" s="28">
        <f>+SUMIF('Input Sheet'!$S:$S,$AL166,'Input Sheet'!F:F)</f>
        <v>0</v>
      </c>
      <c r="AC166" s="28">
        <f>+SUMIF('Input Sheet'!$S:$S,$AL166,'Input Sheet'!G:G)</f>
        <v>0</v>
      </c>
      <c r="AD166" s="28">
        <f>+SUMIF('Input Sheet'!$S:$S,$AL166,'Input Sheet'!H:H)</f>
        <v>0</v>
      </c>
      <c r="AE166" s="28">
        <f>+SUMIF('Input Sheet'!$S:$S,$AL166,'Input Sheet'!I:I)</f>
        <v>0</v>
      </c>
      <c r="AF166" s="28">
        <f>+SUMIF('Input Sheet'!$S:$S,$AL166,'Input Sheet'!J:J)</f>
        <v>0</v>
      </c>
      <c r="AG166" s="28">
        <f>+SUMIF('Input Sheet'!$S:$S,$AL166,'Input Sheet'!K:K)</f>
        <v>0</v>
      </c>
      <c r="AH166" s="28">
        <f>+SUMIF('Input Sheet'!$S:$S,$AL166,'Input Sheet'!L:L)</f>
        <v>0</v>
      </c>
      <c r="AI166" s="28">
        <f>+SUMIF('Input Sheet'!$S:$S,$AL166,'Input Sheet'!M:M)</f>
        <v>0</v>
      </c>
      <c r="AJ166" s="28">
        <f>+SUMIF('Input Sheet'!$S:$S,$AL166,'Input Sheet'!N:N)</f>
        <v>0</v>
      </c>
      <c r="AK166" s="28"/>
      <c r="AL166" s="27" t="str">
        <f t="shared" si="13"/>
        <v>132-7530</v>
      </c>
      <c r="AM166" s="34" t="str">
        <f t="shared" si="14"/>
        <v>Overall</v>
      </c>
      <c r="AN166" s="34" t="str">
        <f t="shared" si="15"/>
        <v>OverallOther Income</v>
      </c>
      <c r="AO166" s="35"/>
      <c r="AP166" s="35"/>
      <c r="AQ166" s="35"/>
    </row>
    <row r="167" spans="1:43" x14ac:dyDescent="0.25">
      <c r="A167" s="27" t="s">
        <v>103</v>
      </c>
      <c r="B167" s="27" t="s">
        <v>104</v>
      </c>
      <c r="C167" s="27" t="s">
        <v>104</v>
      </c>
      <c r="D167" s="27" t="s">
        <v>188</v>
      </c>
      <c r="E167" s="27" t="s">
        <v>116</v>
      </c>
      <c r="F167" s="27" t="s">
        <v>189</v>
      </c>
      <c r="G167" s="27" t="s">
        <v>190</v>
      </c>
      <c r="H167" s="34" t="s">
        <v>109</v>
      </c>
      <c r="I167" s="34" t="s">
        <v>110</v>
      </c>
      <c r="J167" s="34" t="str">
        <f t="shared" si="11"/>
        <v>OverallOther Income</v>
      </c>
      <c r="K167" s="34" t="str">
        <f t="shared" si="12"/>
        <v>142Phone &amp; Internet expenses - Lexus</v>
      </c>
      <c r="L167" s="28">
        <f>+SUMIF('TB 4-24'!M:M,$AL167,'TB 4-24'!G:G)</f>
        <v>0</v>
      </c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>
        <f>+SUMIF('Input Sheet'!$S:$S,$AL167,'Input Sheet'!C:C)</f>
        <v>0</v>
      </c>
      <c r="Z167" s="28">
        <f>+SUMIF('Input Sheet'!$S:$S,$AL167,'Input Sheet'!D:D)</f>
        <v>0</v>
      </c>
      <c r="AA167" s="28">
        <f>+SUMIF('Input Sheet'!$S:$S,$AL167,'Input Sheet'!E:E)</f>
        <v>0</v>
      </c>
      <c r="AB167" s="28">
        <f>+SUMIF('Input Sheet'!$S:$S,$AL167,'Input Sheet'!F:F)</f>
        <v>0</v>
      </c>
      <c r="AC167" s="28">
        <f>+SUMIF('Input Sheet'!$S:$S,$AL167,'Input Sheet'!G:G)</f>
        <v>0</v>
      </c>
      <c r="AD167" s="28">
        <f>+SUMIF('Input Sheet'!$S:$S,$AL167,'Input Sheet'!H:H)</f>
        <v>0</v>
      </c>
      <c r="AE167" s="28">
        <f>+SUMIF('Input Sheet'!$S:$S,$AL167,'Input Sheet'!I:I)</f>
        <v>0</v>
      </c>
      <c r="AF167" s="28">
        <f>+SUMIF('Input Sheet'!$S:$S,$AL167,'Input Sheet'!J:J)</f>
        <v>0</v>
      </c>
      <c r="AG167" s="28">
        <f>+SUMIF('Input Sheet'!$S:$S,$AL167,'Input Sheet'!K:K)</f>
        <v>0</v>
      </c>
      <c r="AH167" s="28">
        <f>+SUMIF('Input Sheet'!$S:$S,$AL167,'Input Sheet'!L:L)</f>
        <v>0</v>
      </c>
      <c r="AI167" s="28">
        <f>+SUMIF('Input Sheet'!$S:$S,$AL167,'Input Sheet'!M:M)</f>
        <v>0</v>
      </c>
      <c r="AJ167" s="28">
        <f>+SUMIF('Input Sheet'!$S:$S,$AL167,'Input Sheet'!N:N)</f>
        <v>0</v>
      </c>
      <c r="AK167" s="28"/>
      <c r="AL167" s="27" t="str">
        <f t="shared" si="13"/>
        <v>142-7530</v>
      </c>
      <c r="AM167" s="34" t="str">
        <f t="shared" si="14"/>
        <v>Overall</v>
      </c>
      <c r="AN167" s="34" t="str">
        <f t="shared" si="15"/>
        <v>OverallOther Income</v>
      </c>
      <c r="AO167" s="35"/>
      <c r="AP167" s="35"/>
      <c r="AQ167" s="35"/>
    </row>
    <row r="168" spans="1:43" x14ac:dyDescent="0.25">
      <c r="A168" s="27" t="s">
        <v>103</v>
      </c>
      <c r="B168" s="27" t="s">
        <v>104</v>
      </c>
      <c r="C168" s="27" t="s">
        <v>104</v>
      </c>
      <c r="D168" s="27" t="s">
        <v>188</v>
      </c>
      <c r="E168" s="27" t="s">
        <v>117</v>
      </c>
      <c r="F168" s="27" t="s">
        <v>189</v>
      </c>
      <c r="G168" s="27" t="s">
        <v>190</v>
      </c>
      <c r="H168" s="34" t="s">
        <v>109</v>
      </c>
      <c r="I168" s="34" t="s">
        <v>110</v>
      </c>
      <c r="J168" s="34" t="str">
        <f t="shared" si="11"/>
        <v>OverallOther Income</v>
      </c>
      <c r="K168" s="34" t="str">
        <f t="shared" si="12"/>
        <v>162Phone &amp; Internet expenses - Lexus</v>
      </c>
      <c r="L168" s="28">
        <f>+SUMIF('TB 4-24'!M:M,$AL168,'TB 4-24'!G:G)</f>
        <v>0</v>
      </c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>
        <f>+SUMIF('Input Sheet'!$S:$S,$AL168,'Input Sheet'!C:C)</f>
        <v>0</v>
      </c>
      <c r="Z168" s="28">
        <f>+SUMIF('Input Sheet'!$S:$S,$AL168,'Input Sheet'!D:D)</f>
        <v>0</v>
      </c>
      <c r="AA168" s="28">
        <f>+SUMIF('Input Sheet'!$S:$S,$AL168,'Input Sheet'!E:E)</f>
        <v>0</v>
      </c>
      <c r="AB168" s="28">
        <f>+SUMIF('Input Sheet'!$S:$S,$AL168,'Input Sheet'!F:F)</f>
        <v>0</v>
      </c>
      <c r="AC168" s="28">
        <f>+SUMIF('Input Sheet'!$S:$S,$AL168,'Input Sheet'!G:G)</f>
        <v>0</v>
      </c>
      <c r="AD168" s="28">
        <f>+SUMIF('Input Sheet'!$S:$S,$AL168,'Input Sheet'!H:H)</f>
        <v>0</v>
      </c>
      <c r="AE168" s="28">
        <f>+SUMIF('Input Sheet'!$S:$S,$AL168,'Input Sheet'!I:I)</f>
        <v>0</v>
      </c>
      <c r="AF168" s="28">
        <f>+SUMIF('Input Sheet'!$S:$S,$AL168,'Input Sheet'!J:J)</f>
        <v>0</v>
      </c>
      <c r="AG168" s="28">
        <f>+SUMIF('Input Sheet'!$S:$S,$AL168,'Input Sheet'!K:K)</f>
        <v>0</v>
      </c>
      <c r="AH168" s="28">
        <f>+SUMIF('Input Sheet'!$S:$S,$AL168,'Input Sheet'!L:L)</f>
        <v>0</v>
      </c>
      <c r="AI168" s="28">
        <f>+SUMIF('Input Sheet'!$S:$S,$AL168,'Input Sheet'!M:M)</f>
        <v>0</v>
      </c>
      <c r="AJ168" s="28">
        <f>+SUMIF('Input Sheet'!$S:$S,$AL168,'Input Sheet'!N:N)</f>
        <v>0</v>
      </c>
      <c r="AK168" s="28"/>
      <c r="AL168" s="27" t="str">
        <f t="shared" si="13"/>
        <v>162-7530</v>
      </c>
      <c r="AM168" s="34" t="str">
        <f t="shared" si="14"/>
        <v>Overall</v>
      </c>
      <c r="AN168" s="34" t="str">
        <f t="shared" si="15"/>
        <v>OverallOther Income</v>
      </c>
      <c r="AO168" s="35"/>
      <c r="AP168" s="35"/>
      <c r="AQ168" s="35"/>
    </row>
    <row r="169" spans="1:43" x14ac:dyDescent="0.25">
      <c r="A169" s="27" t="s">
        <v>103</v>
      </c>
      <c r="B169" s="27" t="s">
        <v>104</v>
      </c>
      <c r="C169" s="27" t="s">
        <v>104</v>
      </c>
      <c r="D169" s="27" t="s">
        <v>191</v>
      </c>
      <c r="E169" s="27" t="s">
        <v>106</v>
      </c>
      <c r="F169" s="27" t="s">
        <v>189</v>
      </c>
      <c r="G169" s="27" t="s">
        <v>190</v>
      </c>
      <c r="H169" s="34" t="s">
        <v>109</v>
      </c>
      <c r="I169" s="34" t="s">
        <v>110</v>
      </c>
      <c r="J169" s="34" t="str">
        <f t="shared" si="11"/>
        <v>OverallOther Income</v>
      </c>
      <c r="K169" s="34" t="str">
        <f t="shared" si="12"/>
        <v>112Phone &amp; Internet expenses - Lexus</v>
      </c>
      <c r="L169" s="28">
        <f>+SUMIF('TB 4-24'!M:M,$AL169,'TB 4-24'!G:G)</f>
        <v>0</v>
      </c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>
        <f>+SUMIF('Input Sheet'!$S:$S,$AL169,'Input Sheet'!C:C)</f>
        <v>0</v>
      </c>
      <c r="Z169" s="28">
        <f>+SUMIF('Input Sheet'!$S:$S,$AL169,'Input Sheet'!D:D)</f>
        <v>0</v>
      </c>
      <c r="AA169" s="28">
        <f>+SUMIF('Input Sheet'!$S:$S,$AL169,'Input Sheet'!E:E)</f>
        <v>0</v>
      </c>
      <c r="AB169" s="28">
        <f>+SUMIF('Input Sheet'!$S:$S,$AL169,'Input Sheet'!F:F)</f>
        <v>0</v>
      </c>
      <c r="AC169" s="28">
        <f>+SUMIF('Input Sheet'!$S:$S,$AL169,'Input Sheet'!G:G)</f>
        <v>0</v>
      </c>
      <c r="AD169" s="28">
        <f>+SUMIF('Input Sheet'!$S:$S,$AL169,'Input Sheet'!H:H)</f>
        <v>0</v>
      </c>
      <c r="AE169" s="28">
        <f>+SUMIF('Input Sheet'!$S:$S,$AL169,'Input Sheet'!I:I)</f>
        <v>0</v>
      </c>
      <c r="AF169" s="28">
        <f>+SUMIF('Input Sheet'!$S:$S,$AL169,'Input Sheet'!J:J)</f>
        <v>0</v>
      </c>
      <c r="AG169" s="28">
        <f>+SUMIF('Input Sheet'!$S:$S,$AL169,'Input Sheet'!K:K)</f>
        <v>0</v>
      </c>
      <c r="AH169" s="28">
        <f>+SUMIF('Input Sheet'!$S:$S,$AL169,'Input Sheet'!L:L)</f>
        <v>0</v>
      </c>
      <c r="AI169" s="28">
        <f>+SUMIF('Input Sheet'!$S:$S,$AL169,'Input Sheet'!M:M)</f>
        <v>0</v>
      </c>
      <c r="AJ169" s="28">
        <f>+SUMIF('Input Sheet'!$S:$S,$AL169,'Input Sheet'!N:N)</f>
        <v>0</v>
      </c>
      <c r="AK169" s="28"/>
      <c r="AL169" s="27" t="str">
        <f t="shared" si="13"/>
        <v>112-7535</v>
      </c>
      <c r="AM169" s="34" t="str">
        <f t="shared" si="14"/>
        <v>Overall</v>
      </c>
      <c r="AN169" s="34" t="str">
        <f t="shared" si="15"/>
        <v>OverallOther Income</v>
      </c>
      <c r="AO169" s="35"/>
      <c r="AP169" s="35"/>
      <c r="AQ169" s="35"/>
    </row>
    <row r="170" spans="1:43" x14ac:dyDescent="0.25">
      <c r="A170" s="27" t="s">
        <v>103</v>
      </c>
      <c r="B170" s="27" t="s">
        <v>104</v>
      </c>
      <c r="C170" s="27" t="s">
        <v>104</v>
      </c>
      <c r="D170" s="27" t="s">
        <v>191</v>
      </c>
      <c r="E170" s="27" t="s">
        <v>116</v>
      </c>
      <c r="F170" s="27" t="s">
        <v>189</v>
      </c>
      <c r="G170" s="27" t="s">
        <v>190</v>
      </c>
      <c r="H170" s="34" t="s">
        <v>109</v>
      </c>
      <c r="I170" s="34" t="s">
        <v>110</v>
      </c>
      <c r="J170" s="34" t="str">
        <f t="shared" si="11"/>
        <v>OverallOther Income</v>
      </c>
      <c r="K170" s="34" t="str">
        <f t="shared" si="12"/>
        <v>142Phone &amp; Internet expenses - Lexus</v>
      </c>
      <c r="L170" s="28">
        <f>+SUMIF('TB 4-24'!M:M,$AL170,'TB 4-24'!G:G)</f>
        <v>0</v>
      </c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>
        <f>+SUMIF('Input Sheet'!$S:$S,$AL170,'Input Sheet'!C:C)</f>
        <v>0</v>
      </c>
      <c r="Z170" s="28">
        <f>+SUMIF('Input Sheet'!$S:$S,$AL170,'Input Sheet'!D:D)</f>
        <v>0</v>
      </c>
      <c r="AA170" s="28">
        <f>+SUMIF('Input Sheet'!$S:$S,$AL170,'Input Sheet'!E:E)</f>
        <v>0</v>
      </c>
      <c r="AB170" s="28">
        <f>+SUMIF('Input Sheet'!$S:$S,$AL170,'Input Sheet'!F:F)</f>
        <v>0</v>
      </c>
      <c r="AC170" s="28">
        <f>+SUMIF('Input Sheet'!$S:$S,$AL170,'Input Sheet'!G:G)</f>
        <v>0</v>
      </c>
      <c r="AD170" s="28">
        <f>+SUMIF('Input Sheet'!$S:$S,$AL170,'Input Sheet'!H:H)</f>
        <v>0</v>
      </c>
      <c r="AE170" s="28">
        <f>+SUMIF('Input Sheet'!$S:$S,$AL170,'Input Sheet'!I:I)</f>
        <v>0</v>
      </c>
      <c r="AF170" s="28">
        <f>+SUMIF('Input Sheet'!$S:$S,$AL170,'Input Sheet'!J:J)</f>
        <v>0</v>
      </c>
      <c r="AG170" s="28">
        <f>+SUMIF('Input Sheet'!$S:$S,$AL170,'Input Sheet'!K:K)</f>
        <v>0</v>
      </c>
      <c r="AH170" s="28">
        <f>+SUMIF('Input Sheet'!$S:$S,$AL170,'Input Sheet'!L:L)</f>
        <v>0</v>
      </c>
      <c r="AI170" s="28">
        <f>+SUMIF('Input Sheet'!$S:$S,$AL170,'Input Sheet'!M:M)</f>
        <v>0</v>
      </c>
      <c r="AJ170" s="28">
        <f>+SUMIF('Input Sheet'!$S:$S,$AL170,'Input Sheet'!N:N)</f>
        <v>0</v>
      </c>
      <c r="AK170" s="28"/>
      <c r="AL170" s="27" t="str">
        <f t="shared" si="13"/>
        <v>142-7535</v>
      </c>
      <c r="AM170" s="34" t="str">
        <f t="shared" si="14"/>
        <v>Overall</v>
      </c>
      <c r="AN170" s="34" t="str">
        <f t="shared" si="15"/>
        <v>OverallOther Income</v>
      </c>
      <c r="AO170" s="35"/>
      <c r="AP170" s="35"/>
      <c r="AQ170" s="35"/>
    </row>
    <row r="171" spans="1:43" x14ac:dyDescent="0.25">
      <c r="A171" s="27" t="s">
        <v>103</v>
      </c>
      <c r="B171" s="27" t="s">
        <v>104</v>
      </c>
      <c r="C171" s="27" t="s">
        <v>104</v>
      </c>
      <c r="D171" s="27" t="s">
        <v>191</v>
      </c>
      <c r="E171" s="27" t="s">
        <v>114</v>
      </c>
      <c r="F171" s="27" t="s">
        <v>189</v>
      </c>
      <c r="G171" s="27" t="s">
        <v>190</v>
      </c>
      <c r="H171" s="34" t="s">
        <v>109</v>
      </c>
      <c r="I171" s="34" t="s">
        <v>110</v>
      </c>
      <c r="J171" s="34" t="str">
        <f t="shared" si="11"/>
        <v>OverallOther Income</v>
      </c>
      <c r="K171" s="34" t="str">
        <f t="shared" si="12"/>
        <v>122Phone &amp; Internet expenses - Lexus</v>
      </c>
      <c r="L171" s="28">
        <f>+SUMIF('TB 4-24'!M:M,$AL171,'TB 4-24'!G:G)</f>
        <v>0</v>
      </c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>
        <f>+SUMIF('Input Sheet'!$S:$S,$AL171,'Input Sheet'!C:C)</f>
        <v>0</v>
      </c>
      <c r="Z171" s="28">
        <f>+SUMIF('Input Sheet'!$S:$S,$AL171,'Input Sheet'!D:D)</f>
        <v>0</v>
      </c>
      <c r="AA171" s="28">
        <f>+SUMIF('Input Sheet'!$S:$S,$AL171,'Input Sheet'!E:E)</f>
        <v>0</v>
      </c>
      <c r="AB171" s="28">
        <f>+SUMIF('Input Sheet'!$S:$S,$AL171,'Input Sheet'!F:F)</f>
        <v>0</v>
      </c>
      <c r="AC171" s="28">
        <f>+SUMIF('Input Sheet'!$S:$S,$AL171,'Input Sheet'!G:G)</f>
        <v>0</v>
      </c>
      <c r="AD171" s="28">
        <f>+SUMIF('Input Sheet'!$S:$S,$AL171,'Input Sheet'!H:H)</f>
        <v>0</v>
      </c>
      <c r="AE171" s="28">
        <f>+SUMIF('Input Sheet'!$S:$S,$AL171,'Input Sheet'!I:I)</f>
        <v>0</v>
      </c>
      <c r="AF171" s="28">
        <f>+SUMIF('Input Sheet'!$S:$S,$AL171,'Input Sheet'!J:J)</f>
        <v>0</v>
      </c>
      <c r="AG171" s="28">
        <f>+SUMIF('Input Sheet'!$S:$S,$AL171,'Input Sheet'!K:K)</f>
        <v>0</v>
      </c>
      <c r="AH171" s="28">
        <f>+SUMIF('Input Sheet'!$S:$S,$AL171,'Input Sheet'!L:L)</f>
        <v>0</v>
      </c>
      <c r="AI171" s="28">
        <f>+SUMIF('Input Sheet'!$S:$S,$AL171,'Input Sheet'!M:M)</f>
        <v>0</v>
      </c>
      <c r="AJ171" s="28">
        <f>+SUMIF('Input Sheet'!$S:$S,$AL171,'Input Sheet'!N:N)</f>
        <v>0</v>
      </c>
      <c r="AK171" s="28"/>
      <c r="AL171" s="27" t="str">
        <f t="shared" si="13"/>
        <v>122-7535</v>
      </c>
      <c r="AM171" s="34" t="str">
        <f t="shared" si="14"/>
        <v>Overall</v>
      </c>
      <c r="AN171" s="34" t="str">
        <f t="shared" si="15"/>
        <v>OverallOther Income</v>
      </c>
      <c r="AO171" s="35"/>
      <c r="AP171" s="35"/>
      <c r="AQ171" s="35"/>
    </row>
    <row r="172" spans="1:43" x14ac:dyDescent="0.25">
      <c r="A172" s="27" t="s">
        <v>103</v>
      </c>
      <c r="B172" s="27" t="s">
        <v>104</v>
      </c>
      <c r="C172" s="27" t="s">
        <v>104</v>
      </c>
      <c r="D172" s="27" t="s">
        <v>191</v>
      </c>
      <c r="E172" s="27" t="s">
        <v>115</v>
      </c>
      <c r="F172" s="27" t="s">
        <v>189</v>
      </c>
      <c r="G172" s="27" t="s">
        <v>190</v>
      </c>
      <c r="H172" s="34" t="s">
        <v>109</v>
      </c>
      <c r="I172" s="34" t="s">
        <v>110</v>
      </c>
      <c r="J172" s="34" t="str">
        <f t="shared" si="11"/>
        <v>OverallOther Income</v>
      </c>
      <c r="K172" s="34" t="str">
        <f t="shared" si="12"/>
        <v>132Phone &amp; Internet expenses - Lexus</v>
      </c>
      <c r="L172" s="28">
        <f>+SUMIF('TB 4-24'!M:M,$AL172,'TB 4-24'!G:G)</f>
        <v>0</v>
      </c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>
        <f>+SUMIF('Input Sheet'!$S:$S,$AL172,'Input Sheet'!C:C)</f>
        <v>0</v>
      </c>
      <c r="Z172" s="28">
        <f>+SUMIF('Input Sheet'!$S:$S,$AL172,'Input Sheet'!D:D)</f>
        <v>0</v>
      </c>
      <c r="AA172" s="28">
        <f>+SUMIF('Input Sheet'!$S:$S,$AL172,'Input Sheet'!E:E)</f>
        <v>0</v>
      </c>
      <c r="AB172" s="28">
        <f>+SUMIF('Input Sheet'!$S:$S,$AL172,'Input Sheet'!F:F)</f>
        <v>0</v>
      </c>
      <c r="AC172" s="28">
        <f>+SUMIF('Input Sheet'!$S:$S,$AL172,'Input Sheet'!G:G)</f>
        <v>0</v>
      </c>
      <c r="AD172" s="28">
        <f>+SUMIF('Input Sheet'!$S:$S,$AL172,'Input Sheet'!H:H)</f>
        <v>0</v>
      </c>
      <c r="AE172" s="28">
        <f>+SUMIF('Input Sheet'!$S:$S,$AL172,'Input Sheet'!I:I)</f>
        <v>0</v>
      </c>
      <c r="AF172" s="28">
        <f>+SUMIF('Input Sheet'!$S:$S,$AL172,'Input Sheet'!J:J)</f>
        <v>0</v>
      </c>
      <c r="AG172" s="28">
        <f>+SUMIF('Input Sheet'!$S:$S,$AL172,'Input Sheet'!K:K)</f>
        <v>0</v>
      </c>
      <c r="AH172" s="28">
        <f>+SUMIF('Input Sheet'!$S:$S,$AL172,'Input Sheet'!L:L)</f>
        <v>0</v>
      </c>
      <c r="AI172" s="28">
        <f>+SUMIF('Input Sheet'!$S:$S,$AL172,'Input Sheet'!M:M)</f>
        <v>0</v>
      </c>
      <c r="AJ172" s="28">
        <f>+SUMIF('Input Sheet'!$S:$S,$AL172,'Input Sheet'!N:N)</f>
        <v>0</v>
      </c>
      <c r="AK172" s="28"/>
      <c r="AL172" s="27" t="str">
        <f t="shared" si="13"/>
        <v>132-7535</v>
      </c>
      <c r="AM172" s="34" t="str">
        <f t="shared" si="14"/>
        <v>Overall</v>
      </c>
      <c r="AN172" s="34" t="str">
        <f t="shared" si="15"/>
        <v>OverallOther Income</v>
      </c>
      <c r="AO172" s="35"/>
      <c r="AP172" s="35"/>
      <c r="AQ172" s="35"/>
    </row>
    <row r="173" spans="1:43" x14ac:dyDescent="0.25">
      <c r="A173" s="27" t="s">
        <v>103</v>
      </c>
      <c r="B173" s="27" t="s">
        <v>104</v>
      </c>
      <c r="C173" s="27" t="s">
        <v>104</v>
      </c>
      <c r="D173" s="27" t="s">
        <v>191</v>
      </c>
      <c r="E173" s="27" t="s">
        <v>117</v>
      </c>
      <c r="F173" s="27" t="s">
        <v>189</v>
      </c>
      <c r="G173" s="27" t="s">
        <v>190</v>
      </c>
      <c r="H173" s="34" t="s">
        <v>109</v>
      </c>
      <c r="I173" s="34" t="s">
        <v>110</v>
      </c>
      <c r="J173" s="34" t="str">
        <f t="shared" si="11"/>
        <v>OverallOther Income</v>
      </c>
      <c r="K173" s="34" t="str">
        <f t="shared" si="12"/>
        <v>162Phone &amp; Internet expenses - Lexus</v>
      </c>
      <c r="L173" s="28">
        <f>+SUMIF('TB 4-24'!M:M,$AL173,'TB 4-24'!G:G)</f>
        <v>0</v>
      </c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>
        <f>+SUMIF('Input Sheet'!$S:$S,$AL173,'Input Sheet'!C:C)</f>
        <v>0</v>
      </c>
      <c r="Z173" s="28">
        <f>+SUMIF('Input Sheet'!$S:$S,$AL173,'Input Sheet'!D:D)</f>
        <v>0</v>
      </c>
      <c r="AA173" s="28">
        <f>+SUMIF('Input Sheet'!$S:$S,$AL173,'Input Sheet'!E:E)</f>
        <v>0</v>
      </c>
      <c r="AB173" s="28">
        <f>+SUMIF('Input Sheet'!$S:$S,$AL173,'Input Sheet'!F:F)</f>
        <v>0</v>
      </c>
      <c r="AC173" s="28">
        <f>+SUMIF('Input Sheet'!$S:$S,$AL173,'Input Sheet'!G:G)</f>
        <v>0</v>
      </c>
      <c r="AD173" s="28">
        <f>+SUMIF('Input Sheet'!$S:$S,$AL173,'Input Sheet'!H:H)</f>
        <v>0</v>
      </c>
      <c r="AE173" s="28">
        <f>+SUMIF('Input Sheet'!$S:$S,$AL173,'Input Sheet'!I:I)</f>
        <v>0</v>
      </c>
      <c r="AF173" s="28">
        <f>+SUMIF('Input Sheet'!$S:$S,$AL173,'Input Sheet'!J:J)</f>
        <v>0</v>
      </c>
      <c r="AG173" s="28">
        <f>+SUMIF('Input Sheet'!$S:$S,$AL173,'Input Sheet'!K:K)</f>
        <v>0</v>
      </c>
      <c r="AH173" s="28">
        <f>+SUMIF('Input Sheet'!$S:$S,$AL173,'Input Sheet'!L:L)</f>
        <v>0</v>
      </c>
      <c r="AI173" s="28">
        <f>+SUMIF('Input Sheet'!$S:$S,$AL173,'Input Sheet'!M:M)</f>
        <v>0</v>
      </c>
      <c r="AJ173" s="28">
        <f>+SUMIF('Input Sheet'!$S:$S,$AL173,'Input Sheet'!N:N)</f>
        <v>0</v>
      </c>
      <c r="AK173" s="28"/>
      <c r="AL173" s="27" t="str">
        <f t="shared" si="13"/>
        <v>162-7535</v>
      </c>
      <c r="AM173" s="34" t="str">
        <f t="shared" si="14"/>
        <v>Overall</v>
      </c>
      <c r="AN173" s="34" t="str">
        <f t="shared" si="15"/>
        <v>OverallOther Income</v>
      </c>
      <c r="AO173" s="35"/>
      <c r="AP173" s="35"/>
      <c r="AQ173" s="35"/>
    </row>
    <row r="174" spans="1:43" x14ac:dyDescent="0.25">
      <c r="A174" s="27" t="s">
        <v>103</v>
      </c>
      <c r="B174" s="27" t="s">
        <v>104</v>
      </c>
      <c r="C174" s="27" t="s">
        <v>104</v>
      </c>
      <c r="D174" s="27" t="s">
        <v>192</v>
      </c>
      <c r="E174" s="27" t="s">
        <v>106</v>
      </c>
      <c r="F174" s="27" t="s">
        <v>193</v>
      </c>
      <c r="G174" s="27" t="s">
        <v>194</v>
      </c>
      <c r="H174" s="34" t="s">
        <v>109</v>
      </c>
      <c r="I174" s="34" t="s">
        <v>110</v>
      </c>
      <c r="J174" s="34" t="str">
        <f t="shared" si="11"/>
        <v>OverallOther Income</v>
      </c>
      <c r="K174" s="34" t="str">
        <f t="shared" si="12"/>
        <v>112Professional Fees - Lexus</v>
      </c>
      <c r="L174" s="28">
        <f>+SUMIF('TB 4-24'!M:M,$AL174,'TB 4-24'!G:G)</f>
        <v>0</v>
      </c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>
        <f>+SUMIF('Input Sheet'!$S:$S,$AL174,'Input Sheet'!C:C)</f>
        <v>1200</v>
      </c>
      <c r="Z174" s="28">
        <f>+SUMIF('Input Sheet'!$S:$S,$AL174,'Input Sheet'!D:D)</f>
        <v>1200</v>
      </c>
      <c r="AA174" s="28">
        <f>+SUMIF('Input Sheet'!$S:$S,$AL174,'Input Sheet'!E:E)</f>
        <v>1200</v>
      </c>
      <c r="AB174" s="28">
        <f>+SUMIF('Input Sheet'!$S:$S,$AL174,'Input Sheet'!F:F)</f>
        <v>1200</v>
      </c>
      <c r="AC174" s="28">
        <f>+SUMIF('Input Sheet'!$S:$S,$AL174,'Input Sheet'!G:G)</f>
        <v>1200</v>
      </c>
      <c r="AD174" s="28">
        <f>+SUMIF('Input Sheet'!$S:$S,$AL174,'Input Sheet'!H:H)</f>
        <v>1200</v>
      </c>
      <c r="AE174" s="28">
        <f>+SUMIF('Input Sheet'!$S:$S,$AL174,'Input Sheet'!I:I)</f>
        <v>1200</v>
      </c>
      <c r="AF174" s="28">
        <f>+SUMIF('Input Sheet'!$S:$S,$AL174,'Input Sheet'!J:J)</f>
        <v>1200</v>
      </c>
      <c r="AG174" s="28">
        <f>+SUMIF('Input Sheet'!$S:$S,$AL174,'Input Sheet'!K:K)</f>
        <v>1200</v>
      </c>
      <c r="AH174" s="28">
        <f>+SUMIF('Input Sheet'!$S:$S,$AL174,'Input Sheet'!L:L)</f>
        <v>1200</v>
      </c>
      <c r="AI174" s="28">
        <f>+SUMIF('Input Sheet'!$S:$S,$AL174,'Input Sheet'!M:M)</f>
        <v>1200</v>
      </c>
      <c r="AJ174" s="28">
        <f>+SUMIF('Input Sheet'!$S:$S,$AL174,'Input Sheet'!N:N)</f>
        <v>1200</v>
      </c>
      <c r="AK174" s="28"/>
      <c r="AL174" s="27" t="str">
        <f t="shared" si="13"/>
        <v>112-7452</v>
      </c>
      <c r="AM174" s="34" t="str">
        <f t="shared" si="14"/>
        <v>Overall</v>
      </c>
      <c r="AN174" s="34" t="str">
        <f t="shared" si="15"/>
        <v>OverallOther Income</v>
      </c>
      <c r="AO174" s="35"/>
      <c r="AP174" s="35"/>
      <c r="AQ174" s="35"/>
    </row>
    <row r="175" spans="1:43" x14ac:dyDescent="0.25">
      <c r="A175" s="27" t="s">
        <v>103</v>
      </c>
      <c r="B175" s="27" t="s">
        <v>104</v>
      </c>
      <c r="C175" s="27" t="s">
        <v>104</v>
      </c>
      <c r="D175" s="27" t="s">
        <v>195</v>
      </c>
      <c r="E175" s="27" t="s">
        <v>106</v>
      </c>
      <c r="F175" s="27" t="s">
        <v>193</v>
      </c>
      <c r="G175" s="27" t="s">
        <v>194</v>
      </c>
      <c r="H175" s="34" t="s">
        <v>109</v>
      </c>
      <c r="I175" s="34" t="s">
        <v>110</v>
      </c>
      <c r="J175" s="34" t="str">
        <f t="shared" si="11"/>
        <v>OverallOther Income</v>
      </c>
      <c r="K175" s="34" t="str">
        <f t="shared" si="12"/>
        <v>112Professional Fees - Lexus</v>
      </c>
      <c r="L175" s="28">
        <f>+SUMIF('TB 4-24'!M:M,$AL175,'TB 4-24'!G:G)</f>
        <v>0</v>
      </c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>
        <f>+SUMIF('Input Sheet'!$S:$S,$AL175,'Input Sheet'!C:C)</f>
        <v>0</v>
      </c>
      <c r="Z175" s="28">
        <f>+SUMIF('Input Sheet'!$S:$S,$AL175,'Input Sheet'!D:D)</f>
        <v>0</v>
      </c>
      <c r="AA175" s="28">
        <f>+SUMIF('Input Sheet'!$S:$S,$AL175,'Input Sheet'!E:E)</f>
        <v>0</v>
      </c>
      <c r="AB175" s="28">
        <f>+SUMIF('Input Sheet'!$S:$S,$AL175,'Input Sheet'!F:F)</f>
        <v>0</v>
      </c>
      <c r="AC175" s="28">
        <f>+SUMIF('Input Sheet'!$S:$S,$AL175,'Input Sheet'!G:G)</f>
        <v>0</v>
      </c>
      <c r="AD175" s="28">
        <f>+SUMIF('Input Sheet'!$S:$S,$AL175,'Input Sheet'!H:H)</f>
        <v>0</v>
      </c>
      <c r="AE175" s="28">
        <f>+SUMIF('Input Sheet'!$S:$S,$AL175,'Input Sheet'!I:I)</f>
        <v>0</v>
      </c>
      <c r="AF175" s="28">
        <f>+SUMIF('Input Sheet'!$S:$S,$AL175,'Input Sheet'!J:J)</f>
        <v>0</v>
      </c>
      <c r="AG175" s="28">
        <f>+SUMIF('Input Sheet'!$S:$S,$AL175,'Input Sheet'!K:K)</f>
        <v>0</v>
      </c>
      <c r="AH175" s="28">
        <f>+SUMIF('Input Sheet'!$S:$S,$AL175,'Input Sheet'!L:L)</f>
        <v>0</v>
      </c>
      <c r="AI175" s="28">
        <f>+SUMIF('Input Sheet'!$S:$S,$AL175,'Input Sheet'!M:M)</f>
        <v>0</v>
      </c>
      <c r="AJ175" s="28">
        <f>+SUMIF('Input Sheet'!$S:$S,$AL175,'Input Sheet'!N:N)</f>
        <v>0</v>
      </c>
      <c r="AK175" s="28"/>
      <c r="AL175" s="27" t="str">
        <f t="shared" si="13"/>
        <v>112-7456</v>
      </c>
      <c r="AM175" s="34" t="str">
        <f t="shared" si="14"/>
        <v>Overall</v>
      </c>
      <c r="AN175" s="34" t="str">
        <f t="shared" si="15"/>
        <v>OverallOther Income</v>
      </c>
      <c r="AO175" s="35"/>
      <c r="AP175" s="35"/>
      <c r="AQ175" s="35"/>
    </row>
    <row r="176" spans="1:43" x14ac:dyDescent="0.25">
      <c r="A176" s="27" t="s">
        <v>103</v>
      </c>
      <c r="B176" s="27" t="s">
        <v>104</v>
      </c>
      <c r="C176" s="27" t="s">
        <v>104</v>
      </c>
      <c r="D176" s="27" t="s">
        <v>195</v>
      </c>
      <c r="E176" s="27" t="s">
        <v>114</v>
      </c>
      <c r="F176" s="27" t="s">
        <v>193</v>
      </c>
      <c r="G176" s="27" t="s">
        <v>194</v>
      </c>
      <c r="H176" s="34" t="s">
        <v>109</v>
      </c>
      <c r="I176" s="34" t="s">
        <v>110</v>
      </c>
      <c r="J176" s="34" t="str">
        <f t="shared" si="11"/>
        <v>OverallOther Income</v>
      </c>
      <c r="K176" s="34" t="str">
        <f t="shared" si="12"/>
        <v>122Professional Fees - Lexus</v>
      </c>
      <c r="L176" s="28">
        <f>+SUMIF('TB 4-24'!M:M,$AL176,'TB 4-24'!G:G)</f>
        <v>0</v>
      </c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>
        <f>+SUMIF('Input Sheet'!$S:$S,$AL176,'Input Sheet'!C:C)</f>
        <v>0</v>
      </c>
      <c r="Z176" s="28">
        <f>+SUMIF('Input Sheet'!$S:$S,$AL176,'Input Sheet'!D:D)</f>
        <v>0</v>
      </c>
      <c r="AA176" s="28">
        <f>+SUMIF('Input Sheet'!$S:$S,$AL176,'Input Sheet'!E:E)</f>
        <v>0</v>
      </c>
      <c r="AB176" s="28">
        <f>+SUMIF('Input Sheet'!$S:$S,$AL176,'Input Sheet'!F:F)</f>
        <v>0</v>
      </c>
      <c r="AC176" s="28">
        <f>+SUMIF('Input Sheet'!$S:$S,$AL176,'Input Sheet'!G:G)</f>
        <v>0</v>
      </c>
      <c r="AD176" s="28">
        <f>+SUMIF('Input Sheet'!$S:$S,$AL176,'Input Sheet'!H:H)</f>
        <v>0</v>
      </c>
      <c r="AE176" s="28">
        <f>+SUMIF('Input Sheet'!$S:$S,$AL176,'Input Sheet'!I:I)</f>
        <v>0</v>
      </c>
      <c r="AF176" s="28">
        <f>+SUMIF('Input Sheet'!$S:$S,$AL176,'Input Sheet'!J:J)</f>
        <v>0</v>
      </c>
      <c r="AG176" s="28">
        <f>+SUMIF('Input Sheet'!$S:$S,$AL176,'Input Sheet'!K:K)</f>
        <v>0</v>
      </c>
      <c r="AH176" s="28">
        <f>+SUMIF('Input Sheet'!$S:$S,$AL176,'Input Sheet'!L:L)</f>
        <v>0</v>
      </c>
      <c r="AI176" s="28">
        <f>+SUMIF('Input Sheet'!$S:$S,$AL176,'Input Sheet'!M:M)</f>
        <v>0</v>
      </c>
      <c r="AJ176" s="28">
        <f>+SUMIF('Input Sheet'!$S:$S,$AL176,'Input Sheet'!N:N)</f>
        <v>0</v>
      </c>
      <c r="AK176" s="28"/>
      <c r="AL176" s="27" t="str">
        <f t="shared" si="13"/>
        <v>122-7456</v>
      </c>
      <c r="AM176" s="34" t="str">
        <f t="shared" si="14"/>
        <v>Overall</v>
      </c>
      <c r="AN176" s="34" t="str">
        <f t="shared" si="15"/>
        <v>OverallOther Income</v>
      </c>
      <c r="AO176" s="35"/>
      <c r="AP176" s="35"/>
      <c r="AQ176" s="35"/>
    </row>
    <row r="177" spans="1:43" x14ac:dyDescent="0.25">
      <c r="A177" s="27" t="s">
        <v>103</v>
      </c>
      <c r="B177" s="27" t="s">
        <v>104</v>
      </c>
      <c r="C177" s="27" t="s">
        <v>104</v>
      </c>
      <c r="D177" s="27" t="s">
        <v>195</v>
      </c>
      <c r="E177" s="27" t="s">
        <v>115</v>
      </c>
      <c r="F177" s="27" t="s">
        <v>193</v>
      </c>
      <c r="G177" s="27" t="s">
        <v>194</v>
      </c>
      <c r="H177" s="34" t="s">
        <v>109</v>
      </c>
      <c r="I177" s="34" t="s">
        <v>110</v>
      </c>
      <c r="J177" s="34" t="str">
        <f t="shared" si="11"/>
        <v>OverallOther Income</v>
      </c>
      <c r="K177" s="34" t="str">
        <f t="shared" si="12"/>
        <v>132Professional Fees - Lexus</v>
      </c>
      <c r="L177" s="28">
        <f>+SUMIF('TB 4-24'!M:M,$AL177,'TB 4-24'!G:G)</f>
        <v>0</v>
      </c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>
        <f>+SUMIF('Input Sheet'!$S:$S,$AL177,'Input Sheet'!C:C)</f>
        <v>0</v>
      </c>
      <c r="Z177" s="28">
        <f>+SUMIF('Input Sheet'!$S:$S,$AL177,'Input Sheet'!D:D)</f>
        <v>0</v>
      </c>
      <c r="AA177" s="28">
        <f>+SUMIF('Input Sheet'!$S:$S,$AL177,'Input Sheet'!E:E)</f>
        <v>0</v>
      </c>
      <c r="AB177" s="28">
        <f>+SUMIF('Input Sheet'!$S:$S,$AL177,'Input Sheet'!F:F)</f>
        <v>0</v>
      </c>
      <c r="AC177" s="28">
        <f>+SUMIF('Input Sheet'!$S:$S,$AL177,'Input Sheet'!G:G)</f>
        <v>0</v>
      </c>
      <c r="AD177" s="28">
        <f>+SUMIF('Input Sheet'!$S:$S,$AL177,'Input Sheet'!H:H)</f>
        <v>0</v>
      </c>
      <c r="AE177" s="28">
        <f>+SUMIF('Input Sheet'!$S:$S,$AL177,'Input Sheet'!I:I)</f>
        <v>0</v>
      </c>
      <c r="AF177" s="28">
        <f>+SUMIF('Input Sheet'!$S:$S,$AL177,'Input Sheet'!J:J)</f>
        <v>0</v>
      </c>
      <c r="AG177" s="28">
        <f>+SUMIF('Input Sheet'!$S:$S,$AL177,'Input Sheet'!K:K)</f>
        <v>0</v>
      </c>
      <c r="AH177" s="28">
        <f>+SUMIF('Input Sheet'!$S:$S,$AL177,'Input Sheet'!L:L)</f>
        <v>0</v>
      </c>
      <c r="AI177" s="28">
        <f>+SUMIF('Input Sheet'!$S:$S,$AL177,'Input Sheet'!M:M)</f>
        <v>0</v>
      </c>
      <c r="AJ177" s="28">
        <f>+SUMIF('Input Sheet'!$S:$S,$AL177,'Input Sheet'!N:N)</f>
        <v>0</v>
      </c>
      <c r="AK177" s="28"/>
      <c r="AL177" s="27" t="str">
        <f t="shared" si="13"/>
        <v>132-7456</v>
      </c>
      <c r="AM177" s="34" t="str">
        <f t="shared" si="14"/>
        <v>Overall</v>
      </c>
      <c r="AN177" s="34" t="str">
        <f t="shared" si="15"/>
        <v>OverallOther Income</v>
      </c>
      <c r="AO177" s="35"/>
      <c r="AP177" s="35"/>
      <c r="AQ177" s="35"/>
    </row>
    <row r="178" spans="1:43" x14ac:dyDescent="0.25">
      <c r="A178" s="27" t="s">
        <v>103</v>
      </c>
      <c r="B178" s="27" t="s">
        <v>104</v>
      </c>
      <c r="C178" s="27" t="s">
        <v>104</v>
      </c>
      <c r="D178" s="27" t="s">
        <v>195</v>
      </c>
      <c r="E178" s="27" t="s">
        <v>117</v>
      </c>
      <c r="F178" s="27" t="s">
        <v>193</v>
      </c>
      <c r="G178" s="27" t="s">
        <v>194</v>
      </c>
      <c r="H178" s="34" t="s">
        <v>109</v>
      </c>
      <c r="I178" s="34" t="s">
        <v>110</v>
      </c>
      <c r="J178" s="34" t="str">
        <f t="shared" si="11"/>
        <v>OverallOther Income</v>
      </c>
      <c r="K178" s="34" t="str">
        <f t="shared" si="12"/>
        <v>162Professional Fees - Lexus</v>
      </c>
      <c r="L178" s="28">
        <f>+SUMIF('TB 4-24'!M:M,$AL178,'TB 4-24'!G:G)</f>
        <v>0</v>
      </c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>
        <f>+SUMIF('Input Sheet'!$S:$S,$AL178,'Input Sheet'!C:C)</f>
        <v>0</v>
      </c>
      <c r="Z178" s="28">
        <f>+SUMIF('Input Sheet'!$S:$S,$AL178,'Input Sheet'!D:D)</f>
        <v>0</v>
      </c>
      <c r="AA178" s="28">
        <f>+SUMIF('Input Sheet'!$S:$S,$AL178,'Input Sheet'!E:E)</f>
        <v>0</v>
      </c>
      <c r="AB178" s="28">
        <f>+SUMIF('Input Sheet'!$S:$S,$AL178,'Input Sheet'!F:F)</f>
        <v>0</v>
      </c>
      <c r="AC178" s="28">
        <f>+SUMIF('Input Sheet'!$S:$S,$AL178,'Input Sheet'!G:G)</f>
        <v>0</v>
      </c>
      <c r="AD178" s="28">
        <f>+SUMIF('Input Sheet'!$S:$S,$AL178,'Input Sheet'!H:H)</f>
        <v>0</v>
      </c>
      <c r="AE178" s="28">
        <f>+SUMIF('Input Sheet'!$S:$S,$AL178,'Input Sheet'!I:I)</f>
        <v>0</v>
      </c>
      <c r="AF178" s="28">
        <f>+SUMIF('Input Sheet'!$S:$S,$AL178,'Input Sheet'!J:J)</f>
        <v>0</v>
      </c>
      <c r="AG178" s="28">
        <f>+SUMIF('Input Sheet'!$S:$S,$AL178,'Input Sheet'!K:K)</f>
        <v>0</v>
      </c>
      <c r="AH178" s="28">
        <f>+SUMIF('Input Sheet'!$S:$S,$AL178,'Input Sheet'!L:L)</f>
        <v>0</v>
      </c>
      <c r="AI178" s="28">
        <f>+SUMIF('Input Sheet'!$S:$S,$AL178,'Input Sheet'!M:M)</f>
        <v>0</v>
      </c>
      <c r="AJ178" s="28">
        <f>+SUMIF('Input Sheet'!$S:$S,$AL178,'Input Sheet'!N:N)</f>
        <v>0</v>
      </c>
      <c r="AK178" s="28"/>
      <c r="AL178" s="27" t="str">
        <f t="shared" si="13"/>
        <v>162-7456</v>
      </c>
      <c r="AM178" s="34" t="str">
        <f t="shared" si="14"/>
        <v>Overall</v>
      </c>
      <c r="AN178" s="34" t="str">
        <f t="shared" si="15"/>
        <v>OverallOther Income</v>
      </c>
      <c r="AO178" s="35"/>
      <c r="AP178" s="35"/>
      <c r="AQ178" s="35"/>
    </row>
    <row r="179" spans="1:43" x14ac:dyDescent="0.25">
      <c r="A179" s="27" t="s">
        <v>103</v>
      </c>
      <c r="B179" s="27" t="s">
        <v>104</v>
      </c>
      <c r="C179" s="27" t="s">
        <v>104</v>
      </c>
      <c r="D179" s="27" t="s">
        <v>196</v>
      </c>
      <c r="E179" s="27" t="s">
        <v>106</v>
      </c>
      <c r="F179" s="27" t="s">
        <v>193</v>
      </c>
      <c r="G179" s="27" t="s">
        <v>194</v>
      </c>
      <c r="H179" s="34" t="s">
        <v>109</v>
      </c>
      <c r="I179" s="34" t="s">
        <v>110</v>
      </c>
      <c r="J179" s="34" t="str">
        <f t="shared" si="11"/>
        <v>OverallOther Income</v>
      </c>
      <c r="K179" s="34" t="str">
        <f t="shared" si="12"/>
        <v>112Professional Fees - Lexus</v>
      </c>
      <c r="L179" s="28">
        <f>+SUMIF('TB 4-24'!M:M,$AL179,'TB 4-24'!G:G)</f>
        <v>0</v>
      </c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>
        <f>+SUMIF('Input Sheet'!$S:$S,$AL179,'Input Sheet'!C:C)</f>
        <v>0</v>
      </c>
      <c r="Z179" s="28">
        <f>+SUMIF('Input Sheet'!$S:$S,$AL179,'Input Sheet'!D:D)</f>
        <v>0</v>
      </c>
      <c r="AA179" s="28">
        <f>+SUMIF('Input Sheet'!$S:$S,$AL179,'Input Sheet'!E:E)</f>
        <v>0</v>
      </c>
      <c r="AB179" s="28">
        <f>+SUMIF('Input Sheet'!$S:$S,$AL179,'Input Sheet'!F:F)</f>
        <v>0</v>
      </c>
      <c r="AC179" s="28">
        <f>+SUMIF('Input Sheet'!$S:$S,$AL179,'Input Sheet'!G:G)</f>
        <v>0</v>
      </c>
      <c r="AD179" s="28">
        <f>+SUMIF('Input Sheet'!$S:$S,$AL179,'Input Sheet'!H:H)</f>
        <v>0</v>
      </c>
      <c r="AE179" s="28">
        <f>+SUMIF('Input Sheet'!$S:$S,$AL179,'Input Sheet'!I:I)</f>
        <v>0</v>
      </c>
      <c r="AF179" s="28">
        <f>+SUMIF('Input Sheet'!$S:$S,$AL179,'Input Sheet'!J:J)</f>
        <v>0</v>
      </c>
      <c r="AG179" s="28">
        <f>+SUMIF('Input Sheet'!$S:$S,$AL179,'Input Sheet'!K:K)</f>
        <v>0</v>
      </c>
      <c r="AH179" s="28">
        <f>+SUMIF('Input Sheet'!$S:$S,$AL179,'Input Sheet'!L:L)</f>
        <v>0</v>
      </c>
      <c r="AI179" s="28">
        <f>+SUMIF('Input Sheet'!$S:$S,$AL179,'Input Sheet'!M:M)</f>
        <v>0</v>
      </c>
      <c r="AJ179" s="28">
        <f>+SUMIF('Input Sheet'!$S:$S,$AL179,'Input Sheet'!N:N)</f>
        <v>0</v>
      </c>
      <c r="AK179" s="28"/>
      <c r="AL179" s="27" t="str">
        <f t="shared" si="13"/>
        <v>112-7490</v>
      </c>
      <c r="AM179" s="34" t="str">
        <f t="shared" si="14"/>
        <v>Overall</v>
      </c>
      <c r="AN179" s="34" t="str">
        <f t="shared" si="15"/>
        <v>OverallOther Income</v>
      </c>
      <c r="AO179" s="35"/>
      <c r="AP179" s="35"/>
      <c r="AQ179" s="35"/>
    </row>
    <row r="180" spans="1:43" x14ac:dyDescent="0.25">
      <c r="A180" s="27" t="s">
        <v>103</v>
      </c>
      <c r="B180" s="27" t="s">
        <v>104</v>
      </c>
      <c r="C180" s="27" t="s">
        <v>104</v>
      </c>
      <c r="D180" s="27" t="s">
        <v>196</v>
      </c>
      <c r="E180" s="27" t="s">
        <v>114</v>
      </c>
      <c r="F180" s="27" t="s">
        <v>193</v>
      </c>
      <c r="G180" s="27" t="s">
        <v>194</v>
      </c>
      <c r="H180" s="34" t="s">
        <v>109</v>
      </c>
      <c r="I180" s="34" t="s">
        <v>110</v>
      </c>
      <c r="J180" s="34" t="str">
        <f t="shared" si="11"/>
        <v>OverallOther Income</v>
      </c>
      <c r="K180" s="34" t="str">
        <f t="shared" si="12"/>
        <v>122Professional Fees - Lexus</v>
      </c>
      <c r="L180" s="28">
        <f>+SUMIF('TB 4-24'!M:M,$AL180,'TB 4-24'!G:G)</f>
        <v>0</v>
      </c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>
        <f>+SUMIF('Input Sheet'!$S:$S,$AL180,'Input Sheet'!C:C)</f>
        <v>0</v>
      </c>
      <c r="Z180" s="28">
        <f>+SUMIF('Input Sheet'!$S:$S,$AL180,'Input Sheet'!D:D)</f>
        <v>0</v>
      </c>
      <c r="AA180" s="28">
        <f>+SUMIF('Input Sheet'!$S:$S,$AL180,'Input Sheet'!E:E)</f>
        <v>0</v>
      </c>
      <c r="AB180" s="28">
        <f>+SUMIF('Input Sheet'!$S:$S,$AL180,'Input Sheet'!F:F)</f>
        <v>0</v>
      </c>
      <c r="AC180" s="28">
        <f>+SUMIF('Input Sheet'!$S:$S,$AL180,'Input Sheet'!G:G)</f>
        <v>0</v>
      </c>
      <c r="AD180" s="28">
        <f>+SUMIF('Input Sheet'!$S:$S,$AL180,'Input Sheet'!H:H)</f>
        <v>0</v>
      </c>
      <c r="AE180" s="28">
        <f>+SUMIF('Input Sheet'!$S:$S,$AL180,'Input Sheet'!I:I)</f>
        <v>0</v>
      </c>
      <c r="AF180" s="28">
        <f>+SUMIF('Input Sheet'!$S:$S,$AL180,'Input Sheet'!J:J)</f>
        <v>0</v>
      </c>
      <c r="AG180" s="28">
        <f>+SUMIF('Input Sheet'!$S:$S,$AL180,'Input Sheet'!K:K)</f>
        <v>0</v>
      </c>
      <c r="AH180" s="28">
        <f>+SUMIF('Input Sheet'!$S:$S,$AL180,'Input Sheet'!L:L)</f>
        <v>0</v>
      </c>
      <c r="AI180" s="28">
        <f>+SUMIF('Input Sheet'!$S:$S,$AL180,'Input Sheet'!M:M)</f>
        <v>0</v>
      </c>
      <c r="AJ180" s="28">
        <f>+SUMIF('Input Sheet'!$S:$S,$AL180,'Input Sheet'!N:N)</f>
        <v>0</v>
      </c>
      <c r="AK180" s="28"/>
      <c r="AL180" s="27" t="str">
        <f t="shared" si="13"/>
        <v>122-7490</v>
      </c>
      <c r="AM180" s="34" t="str">
        <f t="shared" si="14"/>
        <v>Overall</v>
      </c>
      <c r="AN180" s="34" t="str">
        <f t="shared" si="15"/>
        <v>OverallOther Income</v>
      </c>
      <c r="AO180" s="35"/>
      <c r="AP180" s="35"/>
      <c r="AQ180" s="35"/>
    </row>
    <row r="181" spans="1:43" x14ac:dyDescent="0.25">
      <c r="A181" s="27" t="s">
        <v>103</v>
      </c>
      <c r="B181" s="27" t="s">
        <v>104</v>
      </c>
      <c r="C181" s="27" t="s">
        <v>104</v>
      </c>
      <c r="D181" s="27" t="s">
        <v>196</v>
      </c>
      <c r="E181" s="27" t="s">
        <v>115</v>
      </c>
      <c r="F181" s="27" t="s">
        <v>193</v>
      </c>
      <c r="G181" s="27" t="s">
        <v>194</v>
      </c>
      <c r="H181" s="34" t="s">
        <v>109</v>
      </c>
      <c r="I181" s="34" t="s">
        <v>110</v>
      </c>
      <c r="J181" s="34" t="str">
        <f t="shared" si="11"/>
        <v>OverallOther Income</v>
      </c>
      <c r="K181" s="34" t="str">
        <f t="shared" si="12"/>
        <v>132Professional Fees - Lexus</v>
      </c>
      <c r="L181" s="28">
        <f>+SUMIF('TB 4-24'!M:M,$AL181,'TB 4-24'!G:G)</f>
        <v>0</v>
      </c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>
        <f>+SUMIF('Input Sheet'!$S:$S,$AL181,'Input Sheet'!C:C)</f>
        <v>0</v>
      </c>
      <c r="Z181" s="28">
        <f>+SUMIF('Input Sheet'!$S:$S,$AL181,'Input Sheet'!D:D)</f>
        <v>0</v>
      </c>
      <c r="AA181" s="28">
        <f>+SUMIF('Input Sheet'!$S:$S,$AL181,'Input Sheet'!E:E)</f>
        <v>0</v>
      </c>
      <c r="AB181" s="28">
        <f>+SUMIF('Input Sheet'!$S:$S,$AL181,'Input Sheet'!F:F)</f>
        <v>0</v>
      </c>
      <c r="AC181" s="28">
        <f>+SUMIF('Input Sheet'!$S:$S,$AL181,'Input Sheet'!G:G)</f>
        <v>0</v>
      </c>
      <c r="AD181" s="28">
        <f>+SUMIF('Input Sheet'!$S:$S,$AL181,'Input Sheet'!H:H)</f>
        <v>0</v>
      </c>
      <c r="AE181" s="28">
        <f>+SUMIF('Input Sheet'!$S:$S,$AL181,'Input Sheet'!I:I)</f>
        <v>0</v>
      </c>
      <c r="AF181" s="28">
        <f>+SUMIF('Input Sheet'!$S:$S,$AL181,'Input Sheet'!J:J)</f>
        <v>0</v>
      </c>
      <c r="AG181" s="28">
        <f>+SUMIF('Input Sheet'!$S:$S,$AL181,'Input Sheet'!K:K)</f>
        <v>0</v>
      </c>
      <c r="AH181" s="28">
        <f>+SUMIF('Input Sheet'!$S:$S,$AL181,'Input Sheet'!L:L)</f>
        <v>0</v>
      </c>
      <c r="AI181" s="28">
        <f>+SUMIF('Input Sheet'!$S:$S,$AL181,'Input Sheet'!M:M)</f>
        <v>0</v>
      </c>
      <c r="AJ181" s="28">
        <f>+SUMIF('Input Sheet'!$S:$S,$AL181,'Input Sheet'!N:N)</f>
        <v>0</v>
      </c>
      <c r="AK181" s="28"/>
      <c r="AL181" s="27" t="str">
        <f t="shared" si="13"/>
        <v>132-7490</v>
      </c>
      <c r="AM181" s="34" t="str">
        <f t="shared" si="14"/>
        <v>Overall</v>
      </c>
      <c r="AN181" s="34" t="str">
        <f t="shared" si="15"/>
        <v>OverallOther Income</v>
      </c>
      <c r="AO181" s="35"/>
      <c r="AP181" s="35"/>
      <c r="AQ181" s="35"/>
    </row>
    <row r="182" spans="1:43" x14ac:dyDescent="0.25">
      <c r="A182" s="27" t="s">
        <v>103</v>
      </c>
      <c r="B182" s="27" t="s">
        <v>104</v>
      </c>
      <c r="C182" s="27" t="s">
        <v>104</v>
      </c>
      <c r="D182" s="27" t="s">
        <v>196</v>
      </c>
      <c r="E182" s="27" t="s">
        <v>116</v>
      </c>
      <c r="F182" s="27" t="s">
        <v>193</v>
      </c>
      <c r="G182" s="27" t="s">
        <v>194</v>
      </c>
      <c r="H182" s="34" t="s">
        <v>109</v>
      </c>
      <c r="I182" s="34" t="s">
        <v>110</v>
      </c>
      <c r="J182" s="34" t="str">
        <f t="shared" si="11"/>
        <v>OverallOther Income</v>
      </c>
      <c r="K182" s="34" t="str">
        <f t="shared" si="12"/>
        <v>142Professional Fees - Lexus</v>
      </c>
      <c r="L182" s="28">
        <f>+SUMIF('TB 4-24'!M:M,$AL182,'TB 4-24'!G:G)</f>
        <v>0</v>
      </c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>
        <f>+SUMIF('Input Sheet'!$S:$S,$AL182,'Input Sheet'!C:C)</f>
        <v>0</v>
      </c>
      <c r="Z182" s="28">
        <f>+SUMIF('Input Sheet'!$S:$S,$AL182,'Input Sheet'!D:D)</f>
        <v>0</v>
      </c>
      <c r="AA182" s="28">
        <f>+SUMIF('Input Sheet'!$S:$S,$AL182,'Input Sheet'!E:E)</f>
        <v>0</v>
      </c>
      <c r="AB182" s="28">
        <f>+SUMIF('Input Sheet'!$S:$S,$AL182,'Input Sheet'!F:F)</f>
        <v>0</v>
      </c>
      <c r="AC182" s="28">
        <f>+SUMIF('Input Sheet'!$S:$S,$AL182,'Input Sheet'!G:G)</f>
        <v>0</v>
      </c>
      <c r="AD182" s="28">
        <f>+SUMIF('Input Sheet'!$S:$S,$AL182,'Input Sheet'!H:H)</f>
        <v>0</v>
      </c>
      <c r="AE182" s="28">
        <f>+SUMIF('Input Sheet'!$S:$S,$AL182,'Input Sheet'!I:I)</f>
        <v>0</v>
      </c>
      <c r="AF182" s="28">
        <f>+SUMIF('Input Sheet'!$S:$S,$AL182,'Input Sheet'!J:J)</f>
        <v>0</v>
      </c>
      <c r="AG182" s="28">
        <f>+SUMIF('Input Sheet'!$S:$S,$AL182,'Input Sheet'!K:K)</f>
        <v>0</v>
      </c>
      <c r="AH182" s="28">
        <f>+SUMIF('Input Sheet'!$S:$S,$AL182,'Input Sheet'!L:L)</f>
        <v>0</v>
      </c>
      <c r="AI182" s="28">
        <f>+SUMIF('Input Sheet'!$S:$S,$AL182,'Input Sheet'!M:M)</f>
        <v>0</v>
      </c>
      <c r="AJ182" s="28">
        <f>+SUMIF('Input Sheet'!$S:$S,$AL182,'Input Sheet'!N:N)</f>
        <v>0</v>
      </c>
      <c r="AK182" s="28"/>
      <c r="AL182" s="27" t="str">
        <f t="shared" si="13"/>
        <v>142-7490</v>
      </c>
      <c r="AM182" s="34" t="str">
        <f t="shared" si="14"/>
        <v>Overall</v>
      </c>
      <c r="AN182" s="34" t="str">
        <f t="shared" si="15"/>
        <v>OverallOther Income</v>
      </c>
      <c r="AO182" s="35"/>
      <c r="AP182" s="35"/>
      <c r="AQ182" s="35"/>
    </row>
    <row r="183" spans="1:43" x14ac:dyDescent="0.25">
      <c r="A183" s="27" t="s">
        <v>103</v>
      </c>
      <c r="B183" s="27" t="s">
        <v>104</v>
      </c>
      <c r="C183" s="27" t="s">
        <v>104</v>
      </c>
      <c r="D183" s="27" t="s">
        <v>196</v>
      </c>
      <c r="E183" s="27" t="s">
        <v>117</v>
      </c>
      <c r="F183" s="27" t="s">
        <v>193</v>
      </c>
      <c r="G183" s="27" t="s">
        <v>194</v>
      </c>
      <c r="H183" s="34" t="s">
        <v>109</v>
      </c>
      <c r="I183" s="34" t="s">
        <v>110</v>
      </c>
      <c r="J183" s="34" t="str">
        <f t="shared" si="11"/>
        <v>OverallOther Income</v>
      </c>
      <c r="K183" s="34" t="str">
        <f t="shared" si="12"/>
        <v>162Professional Fees - Lexus</v>
      </c>
      <c r="L183" s="28">
        <f>+SUMIF('TB 4-24'!M:M,$AL183,'TB 4-24'!G:G)</f>
        <v>0</v>
      </c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>
        <f>+SUMIF('Input Sheet'!$S:$S,$AL183,'Input Sheet'!C:C)</f>
        <v>0</v>
      </c>
      <c r="Z183" s="28">
        <f>+SUMIF('Input Sheet'!$S:$S,$AL183,'Input Sheet'!D:D)</f>
        <v>0</v>
      </c>
      <c r="AA183" s="28">
        <f>+SUMIF('Input Sheet'!$S:$S,$AL183,'Input Sheet'!E:E)</f>
        <v>0</v>
      </c>
      <c r="AB183" s="28">
        <f>+SUMIF('Input Sheet'!$S:$S,$AL183,'Input Sheet'!F:F)</f>
        <v>0</v>
      </c>
      <c r="AC183" s="28">
        <f>+SUMIF('Input Sheet'!$S:$S,$AL183,'Input Sheet'!G:G)</f>
        <v>0</v>
      </c>
      <c r="AD183" s="28">
        <f>+SUMIF('Input Sheet'!$S:$S,$AL183,'Input Sheet'!H:H)</f>
        <v>0</v>
      </c>
      <c r="AE183" s="28">
        <f>+SUMIF('Input Sheet'!$S:$S,$AL183,'Input Sheet'!I:I)</f>
        <v>0</v>
      </c>
      <c r="AF183" s="28">
        <f>+SUMIF('Input Sheet'!$S:$S,$AL183,'Input Sheet'!J:J)</f>
        <v>0</v>
      </c>
      <c r="AG183" s="28">
        <f>+SUMIF('Input Sheet'!$S:$S,$AL183,'Input Sheet'!K:K)</f>
        <v>0</v>
      </c>
      <c r="AH183" s="28">
        <f>+SUMIF('Input Sheet'!$S:$S,$AL183,'Input Sheet'!L:L)</f>
        <v>0</v>
      </c>
      <c r="AI183" s="28">
        <f>+SUMIF('Input Sheet'!$S:$S,$AL183,'Input Sheet'!M:M)</f>
        <v>0</v>
      </c>
      <c r="AJ183" s="28">
        <f>+SUMIF('Input Sheet'!$S:$S,$AL183,'Input Sheet'!N:N)</f>
        <v>0</v>
      </c>
      <c r="AK183" s="28"/>
      <c r="AL183" s="27" t="str">
        <f t="shared" si="13"/>
        <v>162-7490</v>
      </c>
      <c r="AM183" s="34" t="str">
        <f t="shared" si="14"/>
        <v>Overall</v>
      </c>
      <c r="AN183" s="34" t="str">
        <f t="shared" si="15"/>
        <v>OverallOther Income</v>
      </c>
      <c r="AO183" s="35"/>
      <c r="AP183" s="35"/>
      <c r="AQ183" s="35"/>
    </row>
    <row r="184" spans="1:43" x14ac:dyDescent="0.25">
      <c r="A184" s="27" t="s">
        <v>103</v>
      </c>
      <c r="B184" s="27" t="s">
        <v>104</v>
      </c>
      <c r="C184" s="27" t="s">
        <v>104</v>
      </c>
      <c r="D184" s="27" t="s">
        <v>197</v>
      </c>
      <c r="E184" s="27" t="s">
        <v>106</v>
      </c>
      <c r="F184" s="27" t="s">
        <v>193</v>
      </c>
      <c r="G184" s="27" t="s">
        <v>194</v>
      </c>
      <c r="H184" s="34" t="s">
        <v>109</v>
      </c>
      <c r="I184" s="34" t="s">
        <v>110</v>
      </c>
      <c r="J184" s="34" t="str">
        <f t="shared" si="11"/>
        <v>OverallOther Income</v>
      </c>
      <c r="K184" s="34" t="str">
        <f t="shared" si="12"/>
        <v>112Professional Fees - Lexus</v>
      </c>
      <c r="L184" s="28">
        <f>+SUMIF('TB 4-24'!M:M,$AL184,'TB 4-24'!G:G)</f>
        <v>0</v>
      </c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>
        <f>+SUMIF('Input Sheet'!$S:$S,$AL184,'Input Sheet'!C:C)</f>
        <v>0</v>
      </c>
      <c r="Z184" s="28">
        <f>+SUMIF('Input Sheet'!$S:$S,$AL184,'Input Sheet'!D:D)</f>
        <v>0</v>
      </c>
      <c r="AA184" s="28">
        <f>+SUMIF('Input Sheet'!$S:$S,$AL184,'Input Sheet'!E:E)</f>
        <v>0</v>
      </c>
      <c r="AB184" s="28">
        <f>+SUMIF('Input Sheet'!$S:$S,$AL184,'Input Sheet'!F:F)</f>
        <v>0</v>
      </c>
      <c r="AC184" s="28">
        <f>+SUMIF('Input Sheet'!$S:$S,$AL184,'Input Sheet'!G:G)</f>
        <v>0</v>
      </c>
      <c r="AD184" s="28">
        <f>+SUMIF('Input Sheet'!$S:$S,$AL184,'Input Sheet'!H:H)</f>
        <v>0</v>
      </c>
      <c r="AE184" s="28">
        <f>+SUMIF('Input Sheet'!$S:$S,$AL184,'Input Sheet'!I:I)</f>
        <v>0</v>
      </c>
      <c r="AF184" s="28">
        <f>+SUMIF('Input Sheet'!$S:$S,$AL184,'Input Sheet'!J:J)</f>
        <v>0</v>
      </c>
      <c r="AG184" s="28">
        <f>+SUMIF('Input Sheet'!$S:$S,$AL184,'Input Sheet'!K:K)</f>
        <v>0</v>
      </c>
      <c r="AH184" s="28">
        <f>+SUMIF('Input Sheet'!$S:$S,$AL184,'Input Sheet'!L:L)</f>
        <v>0</v>
      </c>
      <c r="AI184" s="28">
        <f>+SUMIF('Input Sheet'!$S:$S,$AL184,'Input Sheet'!M:M)</f>
        <v>0</v>
      </c>
      <c r="AJ184" s="28">
        <f>+SUMIF('Input Sheet'!$S:$S,$AL184,'Input Sheet'!N:N)</f>
        <v>0</v>
      </c>
      <c r="AK184" s="28"/>
      <c r="AL184" s="27" t="str">
        <f t="shared" si="13"/>
        <v>112-7900</v>
      </c>
      <c r="AM184" s="34" t="str">
        <f t="shared" si="14"/>
        <v>Overall</v>
      </c>
      <c r="AN184" s="34" t="str">
        <f t="shared" si="15"/>
        <v>OverallOther Income</v>
      </c>
      <c r="AO184" s="35"/>
      <c r="AP184" s="35"/>
      <c r="AQ184" s="35"/>
    </row>
    <row r="185" spans="1:43" x14ac:dyDescent="0.25">
      <c r="A185" s="27" t="s">
        <v>103</v>
      </c>
      <c r="B185" s="27" t="s">
        <v>104</v>
      </c>
      <c r="C185" s="27" t="s">
        <v>104</v>
      </c>
      <c r="D185" s="27" t="s">
        <v>197</v>
      </c>
      <c r="E185" s="27" t="s">
        <v>114</v>
      </c>
      <c r="F185" s="27" t="s">
        <v>193</v>
      </c>
      <c r="G185" s="27" t="s">
        <v>194</v>
      </c>
      <c r="H185" s="34" t="s">
        <v>109</v>
      </c>
      <c r="I185" s="34" t="s">
        <v>110</v>
      </c>
      <c r="J185" s="34" t="str">
        <f t="shared" si="11"/>
        <v>OverallOther Income</v>
      </c>
      <c r="K185" s="34" t="str">
        <f t="shared" si="12"/>
        <v>122Professional Fees - Lexus</v>
      </c>
      <c r="L185" s="28">
        <f>+SUMIF('TB 4-24'!M:M,$AL185,'TB 4-24'!G:G)</f>
        <v>0</v>
      </c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>
        <f>+SUMIF('Input Sheet'!$S:$S,$AL185,'Input Sheet'!C:C)</f>
        <v>0</v>
      </c>
      <c r="Z185" s="28">
        <f>+SUMIF('Input Sheet'!$S:$S,$AL185,'Input Sheet'!D:D)</f>
        <v>0</v>
      </c>
      <c r="AA185" s="28">
        <f>+SUMIF('Input Sheet'!$S:$S,$AL185,'Input Sheet'!E:E)</f>
        <v>0</v>
      </c>
      <c r="AB185" s="28">
        <f>+SUMIF('Input Sheet'!$S:$S,$AL185,'Input Sheet'!F:F)</f>
        <v>0</v>
      </c>
      <c r="AC185" s="28">
        <f>+SUMIF('Input Sheet'!$S:$S,$AL185,'Input Sheet'!G:G)</f>
        <v>0</v>
      </c>
      <c r="AD185" s="28">
        <f>+SUMIF('Input Sheet'!$S:$S,$AL185,'Input Sheet'!H:H)</f>
        <v>0</v>
      </c>
      <c r="AE185" s="28">
        <f>+SUMIF('Input Sheet'!$S:$S,$AL185,'Input Sheet'!I:I)</f>
        <v>0</v>
      </c>
      <c r="AF185" s="28">
        <f>+SUMIF('Input Sheet'!$S:$S,$AL185,'Input Sheet'!J:J)</f>
        <v>0</v>
      </c>
      <c r="AG185" s="28">
        <f>+SUMIF('Input Sheet'!$S:$S,$AL185,'Input Sheet'!K:K)</f>
        <v>0</v>
      </c>
      <c r="AH185" s="28">
        <f>+SUMIF('Input Sheet'!$S:$S,$AL185,'Input Sheet'!L:L)</f>
        <v>0</v>
      </c>
      <c r="AI185" s="28">
        <f>+SUMIF('Input Sheet'!$S:$S,$AL185,'Input Sheet'!M:M)</f>
        <v>0</v>
      </c>
      <c r="AJ185" s="28">
        <f>+SUMIF('Input Sheet'!$S:$S,$AL185,'Input Sheet'!N:N)</f>
        <v>0</v>
      </c>
      <c r="AK185" s="28"/>
      <c r="AL185" s="27" t="str">
        <f t="shared" si="13"/>
        <v>122-7900</v>
      </c>
      <c r="AM185" s="34" t="str">
        <f t="shared" si="14"/>
        <v>Overall</v>
      </c>
      <c r="AN185" s="34" t="str">
        <f t="shared" si="15"/>
        <v>OverallOther Income</v>
      </c>
      <c r="AO185" s="35"/>
      <c r="AP185" s="35"/>
      <c r="AQ185" s="35"/>
    </row>
    <row r="186" spans="1:43" x14ac:dyDescent="0.25">
      <c r="A186" s="27" t="s">
        <v>103</v>
      </c>
      <c r="B186" s="27" t="s">
        <v>104</v>
      </c>
      <c r="C186" s="27" t="s">
        <v>104</v>
      </c>
      <c r="D186" s="27" t="s">
        <v>197</v>
      </c>
      <c r="E186" s="27" t="s">
        <v>115</v>
      </c>
      <c r="F186" s="27" t="s">
        <v>193</v>
      </c>
      <c r="G186" s="27" t="s">
        <v>194</v>
      </c>
      <c r="H186" s="34" t="s">
        <v>109</v>
      </c>
      <c r="I186" s="34" t="s">
        <v>110</v>
      </c>
      <c r="J186" s="34" t="str">
        <f t="shared" si="11"/>
        <v>OverallOther Income</v>
      </c>
      <c r="K186" s="34" t="str">
        <f t="shared" si="12"/>
        <v>132Professional Fees - Lexus</v>
      </c>
      <c r="L186" s="28">
        <f>+SUMIF('TB 4-24'!M:M,$AL186,'TB 4-24'!G:G)</f>
        <v>0</v>
      </c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>
        <f>+SUMIF('Input Sheet'!$S:$S,$AL186,'Input Sheet'!C:C)</f>
        <v>0</v>
      </c>
      <c r="Z186" s="28">
        <f>+SUMIF('Input Sheet'!$S:$S,$AL186,'Input Sheet'!D:D)</f>
        <v>0</v>
      </c>
      <c r="AA186" s="28">
        <f>+SUMIF('Input Sheet'!$S:$S,$AL186,'Input Sheet'!E:E)</f>
        <v>0</v>
      </c>
      <c r="AB186" s="28">
        <f>+SUMIF('Input Sheet'!$S:$S,$AL186,'Input Sheet'!F:F)</f>
        <v>0</v>
      </c>
      <c r="AC186" s="28">
        <f>+SUMIF('Input Sheet'!$S:$S,$AL186,'Input Sheet'!G:G)</f>
        <v>0</v>
      </c>
      <c r="AD186" s="28">
        <f>+SUMIF('Input Sheet'!$S:$S,$AL186,'Input Sheet'!H:H)</f>
        <v>0</v>
      </c>
      <c r="AE186" s="28">
        <f>+SUMIF('Input Sheet'!$S:$S,$AL186,'Input Sheet'!I:I)</f>
        <v>0</v>
      </c>
      <c r="AF186" s="28">
        <f>+SUMIF('Input Sheet'!$S:$S,$AL186,'Input Sheet'!J:J)</f>
        <v>0</v>
      </c>
      <c r="AG186" s="28">
        <f>+SUMIF('Input Sheet'!$S:$S,$AL186,'Input Sheet'!K:K)</f>
        <v>0</v>
      </c>
      <c r="AH186" s="28">
        <f>+SUMIF('Input Sheet'!$S:$S,$AL186,'Input Sheet'!L:L)</f>
        <v>0</v>
      </c>
      <c r="AI186" s="28">
        <f>+SUMIF('Input Sheet'!$S:$S,$AL186,'Input Sheet'!M:M)</f>
        <v>0</v>
      </c>
      <c r="AJ186" s="28">
        <f>+SUMIF('Input Sheet'!$S:$S,$AL186,'Input Sheet'!N:N)</f>
        <v>0</v>
      </c>
      <c r="AK186" s="28"/>
      <c r="AL186" s="27" t="str">
        <f t="shared" si="13"/>
        <v>132-7900</v>
      </c>
      <c r="AM186" s="34" t="str">
        <f t="shared" si="14"/>
        <v>Overall</v>
      </c>
      <c r="AN186" s="34" t="str">
        <f t="shared" si="15"/>
        <v>OverallOther Income</v>
      </c>
      <c r="AO186" s="35"/>
      <c r="AP186" s="35"/>
      <c r="AQ186" s="35"/>
    </row>
    <row r="187" spans="1:43" x14ac:dyDescent="0.25">
      <c r="A187" s="27" t="s">
        <v>103</v>
      </c>
      <c r="B187" s="27" t="s">
        <v>104</v>
      </c>
      <c r="C187" s="27" t="s">
        <v>104</v>
      </c>
      <c r="D187" s="27" t="s">
        <v>197</v>
      </c>
      <c r="E187" s="27" t="s">
        <v>116</v>
      </c>
      <c r="F187" s="27" t="s">
        <v>193</v>
      </c>
      <c r="G187" s="27" t="s">
        <v>194</v>
      </c>
      <c r="H187" s="34" t="s">
        <v>109</v>
      </c>
      <c r="I187" s="34" t="s">
        <v>110</v>
      </c>
      <c r="J187" s="34" t="str">
        <f t="shared" si="11"/>
        <v>OverallOther Income</v>
      </c>
      <c r="K187" s="34" t="str">
        <f t="shared" si="12"/>
        <v>142Professional Fees - Lexus</v>
      </c>
      <c r="L187" s="28">
        <f>+SUMIF('TB 4-24'!M:M,$AL187,'TB 4-24'!G:G)</f>
        <v>0</v>
      </c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>
        <f>+SUMIF('Input Sheet'!$S:$S,$AL187,'Input Sheet'!C:C)</f>
        <v>0</v>
      </c>
      <c r="Z187" s="28">
        <f>+SUMIF('Input Sheet'!$S:$S,$AL187,'Input Sheet'!D:D)</f>
        <v>0</v>
      </c>
      <c r="AA187" s="28">
        <f>+SUMIF('Input Sheet'!$S:$S,$AL187,'Input Sheet'!E:E)</f>
        <v>0</v>
      </c>
      <c r="AB187" s="28">
        <f>+SUMIF('Input Sheet'!$S:$S,$AL187,'Input Sheet'!F:F)</f>
        <v>0</v>
      </c>
      <c r="AC187" s="28">
        <f>+SUMIF('Input Sheet'!$S:$S,$AL187,'Input Sheet'!G:G)</f>
        <v>0</v>
      </c>
      <c r="AD187" s="28">
        <f>+SUMIF('Input Sheet'!$S:$S,$AL187,'Input Sheet'!H:H)</f>
        <v>0</v>
      </c>
      <c r="AE187" s="28">
        <f>+SUMIF('Input Sheet'!$S:$S,$AL187,'Input Sheet'!I:I)</f>
        <v>0</v>
      </c>
      <c r="AF187" s="28">
        <f>+SUMIF('Input Sheet'!$S:$S,$AL187,'Input Sheet'!J:J)</f>
        <v>0</v>
      </c>
      <c r="AG187" s="28">
        <f>+SUMIF('Input Sheet'!$S:$S,$AL187,'Input Sheet'!K:K)</f>
        <v>0</v>
      </c>
      <c r="AH187" s="28">
        <f>+SUMIF('Input Sheet'!$S:$S,$AL187,'Input Sheet'!L:L)</f>
        <v>0</v>
      </c>
      <c r="AI187" s="28">
        <f>+SUMIF('Input Sheet'!$S:$S,$AL187,'Input Sheet'!M:M)</f>
        <v>0</v>
      </c>
      <c r="AJ187" s="28">
        <f>+SUMIF('Input Sheet'!$S:$S,$AL187,'Input Sheet'!N:N)</f>
        <v>0</v>
      </c>
      <c r="AK187" s="28"/>
      <c r="AL187" s="27" t="str">
        <f t="shared" si="13"/>
        <v>142-7900</v>
      </c>
      <c r="AM187" s="34" t="str">
        <f t="shared" si="14"/>
        <v>Overall</v>
      </c>
      <c r="AN187" s="34" t="str">
        <f t="shared" si="15"/>
        <v>OverallOther Income</v>
      </c>
      <c r="AO187" s="35"/>
      <c r="AP187" s="35"/>
      <c r="AQ187" s="35"/>
    </row>
    <row r="188" spans="1:43" x14ac:dyDescent="0.25">
      <c r="A188" s="27" t="s">
        <v>103</v>
      </c>
      <c r="B188" s="27" t="s">
        <v>104</v>
      </c>
      <c r="C188" s="27" t="s">
        <v>104</v>
      </c>
      <c r="D188" s="27" t="s">
        <v>197</v>
      </c>
      <c r="E188" s="27" t="s">
        <v>117</v>
      </c>
      <c r="F188" s="27" t="s">
        <v>193</v>
      </c>
      <c r="G188" s="27" t="s">
        <v>194</v>
      </c>
      <c r="H188" s="34" t="s">
        <v>109</v>
      </c>
      <c r="I188" s="34" t="s">
        <v>110</v>
      </c>
      <c r="J188" s="34" t="str">
        <f t="shared" si="11"/>
        <v>OverallOther Income</v>
      </c>
      <c r="K188" s="34" t="str">
        <f t="shared" si="12"/>
        <v>162Professional Fees - Lexus</v>
      </c>
      <c r="L188" s="28">
        <f>+SUMIF('TB 4-24'!M:M,$AL188,'TB 4-24'!G:G)</f>
        <v>0</v>
      </c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>
        <f>+SUMIF('Input Sheet'!$S:$S,$AL188,'Input Sheet'!C:C)</f>
        <v>0</v>
      </c>
      <c r="Z188" s="28">
        <f>+SUMIF('Input Sheet'!$S:$S,$AL188,'Input Sheet'!D:D)</f>
        <v>0</v>
      </c>
      <c r="AA188" s="28">
        <f>+SUMIF('Input Sheet'!$S:$S,$AL188,'Input Sheet'!E:E)</f>
        <v>0</v>
      </c>
      <c r="AB188" s="28">
        <f>+SUMIF('Input Sheet'!$S:$S,$AL188,'Input Sheet'!F:F)</f>
        <v>0</v>
      </c>
      <c r="AC188" s="28">
        <f>+SUMIF('Input Sheet'!$S:$S,$AL188,'Input Sheet'!G:G)</f>
        <v>0</v>
      </c>
      <c r="AD188" s="28">
        <f>+SUMIF('Input Sheet'!$S:$S,$AL188,'Input Sheet'!H:H)</f>
        <v>0</v>
      </c>
      <c r="AE188" s="28">
        <f>+SUMIF('Input Sheet'!$S:$S,$AL188,'Input Sheet'!I:I)</f>
        <v>0</v>
      </c>
      <c r="AF188" s="28">
        <f>+SUMIF('Input Sheet'!$S:$S,$AL188,'Input Sheet'!J:J)</f>
        <v>0</v>
      </c>
      <c r="AG188" s="28">
        <f>+SUMIF('Input Sheet'!$S:$S,$AL188,'Input Sheet'!K:K)</f>
        <v>0</v>
      </c>
      <c r="AH188" s="28">
        <f>+SUMIF('Input Sheet'!$S:$S,$AL188,'Input Sheet'!L:L)</f>
        <v>0</v>
      </c>
      <c r="AI188" s="28">
        <f>+SUMIF('Input Sheet'!$S:$S,$AL188,'Input Sheet'!M:M)</f>
        <v>0</v>
      </c>
      <c r="AJ188" s="28">
        <f>+SUMIF('Input Sheet'!$S:$S,$AL188,'Input Sheet'!N:N)</f>
        <v>0</v>
      </c>
      <c r="AK188" s="28"/>
      <c r="AL188" s="27" t="str">
        <f t="shared" si="13"/>
        <v>162-7900</v>
      </c>
      <c r="AM188" s="34" t="str">
        <f t="shared" si="14"/>
        <v>Overall</v>
      </c>
      <c r="AN188" s="34" t="str">
        <f t="shared" si="15"/>
        <v>OverallOther Income</v>
      </c>
      <c r="AO188" s="35"/>
      <c r="AP188" s="35"/>
      <c r="AQ188" s="35"/>
    </row>
    <row r="189" spans="1:43" x14ac:dyDescent="0.25">
      <c r="A189" s="27" t="s">
        <v>103</v>
      </c>
      <c r="B189" s="27" t="s">
        <v>104</v>
      </c>
      <c r="C189" s="27" t="s">
        <v>104</v>
      </c>
      <c r="D189" s="27" t="s">
        <v>198</v>
      </c>
      <c r="E189" s="27" t="s">
        <v>106</v>
      </c>
      <c r="F189" s="27" t="s">
        <v>193</v>
      </c>
      <c r="G189" s="27" t="s">
        <v>194</v>
      </c>
      <c r="H189" s="34" t="s">
        <v>109</v>
      </c>
      <c r="I189" s="34" t="s">
        <v>110</v>
      </c>
      <c r="J189" s="34" t="str">
        <f t="shared" si="11"/>
        <v>OverallOther Income</v>
      </c>
      <c r="K189" s="34" t="str">
        <f t="shared" si="12"/>
        <v>112Professional Fees - Lexus</v>
      </c>
      <c r="L189" s="28">
        <f>+SUMIF('TB 4-24'!M:M,$AL189,'TB 4-24'!G:G)</f>
        <v>0</v>
      </c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>
        <f>+SUMIF('Input Sheet'!$S:$S,$AL189,'Input Sheet'!C:C)</f>
        <v>0</v>
      </c>
      <c r="Z189" s="28">
        <f>+SUMIF('Input Sheet'!$S:$S,$AL189,'Input Sheet'!D:D)</f>
        <v>0</v>
      </c>
      <c r="AA189" s="28">
        <f>+SUMIF('Input Sheet'!$S:$S,$AL189,'Input Sheet'!E:E)</f>
        <v>0</v>
      </c>
      <c r="AB189" s="28">
        <f>+SUMIF('Input Sheet'!$S:$S,$AL189,'Input Sheet'!F:F)</f>
        <v>0</v>
      </c>
      <c r="AC189" s="28">
        <f>+SUMIF('Input Sheet'!$S:$S,$AL189,'Input Sheet'!G:G)</f>
        <v>0</v>
      </c>
      <c r="AD189" s="28">
        <f>+SUMIF('Input Sheet'!$S:$S,$AL189,'Input Sheet'!H:H)</f>
        <v>0</v>
      </c>
      <c r="AE189" s="28">
        <f>+SUMIF('Input Sheet'!$S:$S,$AL189,'Input Sheet'!I:I)</f>
        <v>0</v>
      </c>
      <c r="AF189" s="28">
        <f>+SUMIF('Input Sheet'!$S:$S,$AL189,'Input Sheet'!J:J)</f>
        <v>0</v>
      </c>
      <c r="AG189" s="28">
        <f>+SUMIF('Input Sheet'!$S:$S,$AL189,'Input Sheet'!K:K)</f>
        <v>0</v>
      </c>
      <c r="AH189" s="28">
        <f>+SUMIF('Input Sheet'!$S:$S,$AL189,'Input Sheet'!L:L)</f>
        <v>0</v>
      </c>
      <c r="AI189" s="28">
        <f>+SUMIF('Input Sheet'!$S:$S,$AL189,'Input Sheet'!M:M)</f>
        <v>0</v>
      </c>
      <c r="AJ189" s="28">
        <f>+SUMIF('Input Sheet'!$S:$S,$AL189,'Input Sheet'!N:N)</f>
        <v>0</v>
      </c>
      <c r="AK189" s="28"/>
      <c r="AL189" s="27" t="str">
        <f t="shared" si="13"/>
        <v>112-7905</v>
      </c>
      <c r="AM189" s="34" t="str">
        <f t="shared" si="14"/>
        <v>Overall</v>
      </c>
      <c r="AN189" s="34" t="str">
        <f t="shared" si="15"/>
        <v>OverallOther Income</v>
      </c>
      <c r="AO189" s="35"/>
      <c r="AP189" s="35"/>
      <c r="AQ189" s="35"/>
    </row>
    <row r="190" spans="1:43" x14ac:dyDescent="0.25">
      <c r="A190" s="27" t="s">
        <v>103</v>
      </c>
      <c r="B190" s="27" t="s">
        <v>104</v>
      </c>
      <c r="C190" s="27" t="s">
        <v>104</v>
      </c>
      <c r="D190" s="27" t="s">
        <v>198</v>
      </c>
      <c r="E190" s="27" t="s">
        <v>114</v>
      </c>
      <c r="F190" s="27" t="s">
        <v>193</v>
      </c>
      <c r="G190" s="27" t="s">
        <v>194</v>
      </c>
      <c r="H190" s="34" t="s">
        <v>109</v>
      </c>
      <c r="I190" s="34" t="s">
        <v>110</v>
      </c>
      <c r="J190" s="34" t="str">
        <f t="shared" si="11"/>
        <v>OverallOther Income</v>
      </c>
      <c r="K190" s="34" t="str">
        <f t="shared" si="12"/>
        <v>122Professional Fees - Lexus</v>
      </c>
      <c r="L190" s="28">
        <f>+SUMIF('TB 4-24'!M:M,$AL190,'TB 4-24'!G:G)</f>
        <v>0</v>
      </c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>
        <f>+SUMIF('Input Sheet'!$S:$S,$AL190,'Input Sheet'!C:C)</f>
        <v>0</v>
      </c>
      <c r="Z190" s="28">
        <f>+SUMIF('Input Sheet'!$S:$S,$AL190,'Input Sheet'!D:D)</f>
        <v>0</v>
      </c>
      <c r="AA190" s="28">
        <f>+SUMIF('Input Sheet'!$S:$S,$AL190,'Input Sheet'!E:E)</f>
        <v>0</v>
      </c>
      <c r="AB190" s="28">
        <f>+SUMIF('Input Sheet'!$S:$S,$AL190,'Input Sheet'!F:F)</f>
        <v>0</v>
      </c>
      <c r="AC190" s="28">
        <f>+SUMIF('Input Sheet'!$S:$S,$AL190,'Input Sheet'!G:G)</f>
        <v>0</v>
      </c>
      <c r="AD190" s="28">
        <f>+SUMIF('Input Sheet'!$S:$S,$AL190,'Input Sheet'!H:H)</f>
        <v>0</v>
      </c>
      <c r="AE190" s="28">
        <f>+SUMIF('Input Sheet'!$S:$S,$AL190,'Input Sheet'!I:I)</f>
        <v>0</v>
      </c>
      <c r="AF190" s="28">
        <f>+SUMIF('Input Sheet'!$S:$S,$AL190,'Input Sheet'!J:J)</f>
        <v>0</v>
      </c>
      <c r="AG190" s="28">
        <f>+SUMIF('Input Sheet'!$S:$S,$AL190,'Input Sheet'!K:K)</f>
        <v>0</v>
      </c>
      <c r="AH190" s="28">
        <f>+SUMIF('Input Sheet'!$S:$S,$AL190,'Input Sheet'!L:L)</f>
        <v>0</v>
      </c>
      <c r="AI190" s="28">
        <f>+SUMIF('Input Sheet'!$S:$S,$AL190,'Input Sheet'!M:M)</f>
        <v>0</v>
      </c>
      <c r="AJ190" s="28">
        <f>+SUMIF('Input Sheet'!$S:$S,$AL190,'Input Sheet'!N:N)</f>
        <v>0</v>
      </c>
      <c r="AK190" s="28"/>
      <c r="AL190" s="27" t="str">
        <f t="shared" si="13"/>
        <v>122-7905</v>
      </c>
      <c r="AM190" s="34" t="str">
        <f t="shared" si="14"/>
        <v>Overall</v>
      </c>
      <c r="AN190" s="34" t="str">
        <f t="shared" si="15"/>
        <v>OverallOther Income</v>
      </c>
      <c r="AO190" s="35"/>
      <c r="AP190" s="35"/>
      <c r="AQ190" s="35"/>
    </row>
    <row r="191" spans="1:43" x14ac:dyDescent="0.25">
      <c r="A191" s="27" t="s">
        <v>103</v>
      </c>
      <c r="B191" s="27" t="s">
        <v>104</v>
      </c>
      <c r="C191" s="27" t="s">
        <v>104</v>
      </c>
      <c r="D191" s="27" t="s">
        <v>198</v>
      </c>
      <c r="E191" s="27" t="s">
        <v>115</v>
      </c>
      <c r="F191" s="27" t="s">
        <v>193</v>
      </c>
      <c r="G191" s="27" t="s">
        <v>194</v>
      </c>
      <c r="H191" s="34" t="s">
        <v>109</v>
      </c>
      <c r="I191" s="34" t="s">
        <v>110</v>
      </c>
      <c r="J191" s="34" t="str">
        <f t="shared" si="11"/>
        <v>OverallOther Income</v>
      </c>
      <c r="K191" s="34" t="str">
        <f t="shared" si="12"/>
        <v>132Professional Fees - Lexus</v>
      </c>
      <c r="L191" s="28">
        <f>+SUMIF('TB 4-24'!M:M,$AL191,'TB 4-24'!G:G)</f>
        <v>0</v>
      </c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>
        <f>+SUMIF('Input Sheet'!$S:$S,$AL191,'Input Sheet'!C:C)</f>
        <v>0</v>
      </c>
      <c r="Z191" s="28">
        <f>+SUMIF('Input Sheet'!$S:$S,$AL191,'Input Sheet'!D:D)</f>
        <v>0</v>
      </c>
      <c r="AA191" s="28">
        <f>+SUMIF('Input Sheet'!$S:$S,$AL191,'Input Sheet'!E:E)</f>
        <v>0</v>
      </c>
      <c r="AB191" s="28">
        <f>+SUMIF('Input Sheet'!$S:$S,$AL191,'Input Sheet'!F:F)</f>
        <v>0</v>
      </c>
      <c r="AC191" s="28">
        <f>+SUMIF('Input Sheet'!$S:$S,$AL191,'Input Sheet'!G:G)</f>
        <v>0</v>
      </c>
      <c r="AD191" s="28">
        <f>+SUMIF('Input Sheet'!$S:$S,$AL191,'Input Sheet'!H:H)</f>
        <v>0</v>
      </c>
      <c r="AE191" s="28">
        <f>+SUMIF('Input Sheet'!$S:$S,$AL191,'Input Sheet'!I:I)</f>
        <v>0</v>
      </c>
      <c r="AF191" s="28">
        <f>+SUMIF('Input Sheet'!$S:$S,$AL191,'Input Sheet'!J:J)</f>
        <v>0</v>
      </c>
      <c r="AG191" s="28">
        <f>+SUMIF('Input Sheet'!$S:$S,$AL191,'Input Sheet'!K:K)</f>
        <v>0</v>
      </c>
      <c r="AH191" s="28">
        <f>+SUMIF('Input Sheet'!$S:$S,$AL191,'Input Sheet'!L:L)</f>
        <v>0</v>
      </c>
      <c r="AI191" s="28">
        <f>+SUMIF('Input Sheet'!$S:$S,$AL191,'Input Sheet'!M:M)</f>
        <v>0</v>
      </c>
      <c r="AJ191" s="28">
        <f>+SUMIF('Input Sheet'!$S:$S,$AL191,'Input Sheet'!N:N)</f>
        <v>0</v>
      </c>
      <c r="AK191" s="28"/>
      <c r="AL191" s="27" t="str">
        <f t="shared" si="13"/>
        <v>132-7905</v>
      </c>
      <c r="AM191" s="34" t="str">
        <f t="shared" si="14"/>
        <v>Overall</v>
      </c>
      <c r="AN191" s="34" t="str">
        <f t="shared" si="15"/>
        <v>OverallOther Income</v>
      </c>
      <c r="AO191" s="35"/>
      <c r="AP191" s="35"/>
      <c r="AQ191" s="35"/>
    </row>
    <row r="192" spans="1:43" x14ac:dyDescent="0.25">
      <c r="A192" s="27" t="s">
        <v>103</v>
      </c>
      <c r="B192" s="27" t="s">
        <v>104</v>
      </c>
      <c r="C192" s="27" t="s">
        <v>104</v>
      </c>
      <c r="D192" s="27" t="s">
        <v>198</v>
      </c>
      <c r="E192" s="27" t="s">
        <v>116</v>
      </c>
      <c r="F192" s="27" t="s">
        <v>193</v>
      </c>
      <c r="G192" s="27" t="s">
        <v>194</v>
      </c>
      <c r="H192" s="34" t="s">
        <v>109</v>
      </c>
      <c r="I192" s="34" t="s">
        <v>110</v>
      </c>
      <c r="J192" s="34" t="str">
        <f t="shared" si="11"/>
        <v>OverallOther Income</v>
      </c>
      <c r="K192" s="34" t="str">
        <f t="shared" si="12"/>
        <v>142Professional Fees - Lexus</v>
      </c>
      <c r="L192" s="28">
        <f>+SUMIF('TB 4-24'!M:M,$AL192,'TB 4-24'!G:G)</f>
        <v>0</v>
      </c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>
        <f>+SUMIF('Input Sheet'!$S:$S,$AL192,'Input Sheet'!C:C)</f>
        <v>0</v>
      </c>
      <c r="Z192" s="28">
        <f>+SUMIF('Input Sheet'!$S:$S,$AL192,'Input Sheet'!D:D)</f>
        <v>0</v>
      </c>
      <c r="AA192" s="28">
        <f>+SUMIF('Input Sheet'!$S:$S,$AL192,'Input Sheet'!E:E)</f>
        <v>0</v>
      </c>
      <c r="AB192" s="28">
        <f>+SUMIF('Input Sheet'!$S:$S,$AL192,'Input Sheet'!F:F)</f>
        <v>0</v>
      </c>
      <c r="AC192" s="28">
        <f>+SUMIF('Input Sheet'!$S:$S,$AL192,'Input Sheet'!G:G)</f>
        <v>0</v>
      </c>
      <c r="AD192" s="28">
        <f>+SUMIF('Input Sheet'!$S:$S,$AL192,'Input Sheet'!H:H)</f>
        <v>0</v>
      </c>
      <c r="AE192" s="28">
        <f>+SUMIF('Input Sheet'!$S:$S,$AL192,'Input Sheet'!I:I)</f>
        <v>0</v>
      </c>
      <c r="AF192" s="28">
        <f>+SUMIF('Input Sheet'!$S:$S,$AL192,'Input Sheet'!J:J)</f>
        <v>0</v>
      </c>
      <c r="AG192" s="28">
        <f>+SUMIF('Input Sheet'!$S:$S,$AL192,'Input Sheet'!K:K)</f>
        <v>0</v>
      </c>
      <c r="AH192" s="28">
        <f>+SUMIF('Input Sheet'!$S:$S,$AL192,'Input Sheet'!L:L)</f>
        <v>0</v>
      </c>
      <c r="AI192" s="28">
        <f>+SUMIF('Input Sheet'!$S:$S,$AL192,'Input Sheet'!M:M)</f>
        <v>0</v>
      </c>
      <c r="AJ192" s="28">
        <f>+SUMIF('Input Sheet'!$S:$S,$AL192,'Input Sheet'!N:N)</f>
        <v>0</v>
      </c>
      <c r="AK192" s="28"/>
      <c r="AL192" s="27" t="str">
        <f t="shared" si="13"/>
        <v>142-7905</v>
      </c>
      <c r="AM192" s="34" t="str">
        <f t="shared" si="14"/>
        <v>Overall</v>
      </c>
      <c r="AN192" s="34" t="str">
        <f t="shared" si="15"/>
        <v>OverallOther Income</v>
      </c>
      <c r="AO192" s="35"/>
      <c r="AP192" s="35"/>
      <c r="AQ192" s="35"/>
    </row>
    <row r="193" spans="1:43" x14ac:dyDescent="0.25">
      <c r="A193" s="27" t="s">
        <v>103</v>
      </c>
      <c r="B193" s="27" t="s">
        <v>104</v>
      </c>
      <c r="C193" s="27" t="s">
        <v>104</v>
      </c>
      <c r="D193" s="27" t="s">
        <v>198</v>
      </c>
      <c r="E193" s="27" t="s">
        <v>117</v>
      </c>
      <c r="F193" s="27" t="s">
        <v>193</v>
      </c>
      <c r="G193" s="27" t="s">
        <v>194</v>
      </c>
      <c r="H193" s="34" t="s">
        <v>109</v>
      </c>
      <c r="I193" s="34" t="s">
        <v>110</v>
      </c>
      <c r="J193" s="34" t="str">
        <f t="shared" si="11"/>
        <v>OverallOther Income</v>
      </c>
      <c r="K193" s="34" t="str">
        <f t="shared" si="12"/>
        <v>162Professional Fees - Lexus</v>
      </c>
      <c r="L193" s="28">
        <f>+SUMIF('TB 4-24'!M:M,$AL193,'TB 4-24'!G:G)</f>
        <v>0</v>
      </c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>
        <f>+SUMIF('Input Sheet'!$S:$S,$AL193,'Input Sheet'!C:C)</f>
        <v>0</v>
      </c>
      <c r="Z193" s="28">
        <f>+SUMIF('Input Sheet'!$S:$S,$AL193,'Input Sheet'!D:D)</f>
        <v>0</v>
      </c>
      <c r="AA193" s="28">
        <f>+SUMIF('Input Sheet'!$S:$S,$AL193,'Input Sheet'!E:E)</f>
        <v>0</v>
      </c>
      <c r="AB193" s="28">
        <f>+SUMIF('Input Sheet'!$S:$S,$AL193,'Input Sheet'!F:F)</f>
        <v>0</v>
      </c>
      <c r="AC193" s="28">
        <f>+SUMIF('Input Sheet'!$S:$S,$AL193,'Input Sheet'!G:G)</f>
        <v>0</v>
      </c>
      <c r="AD193" s="28">
        <f>+SUMIF('Input Sheet'!$S:$S,$AL193,'Input Sheet'!H:H)</f>
        <v>0</v>
      </c>
      <c r="AE193" s="28">
        <f>+SUMIF('Input Sheet'!$S:$S,$AL193,'Input Sheet'!I:I)</f>
        <v>0</v>
      </c>
      <c r="AF193" s="28">
        <f>+SUMIF('Input Sheet'!$S:$S,$AL193,'Input Sheet'!J:J)</f>
        <v>0</v>
      </c>
      <c r="AG193" s="28">
        <f>+SUMIF('Input Sheet'!$S:$S,$AL193,'Input Sheet'!K:K)</f>
        <v>0</v>
      </c>
      <c r="AH193" s="28">
        <f>+SUMIF('Input Sheet'!$S:$S,$AL193,'Input Sheet'!L:L)</f>
        <v>0</v>
      </c>
      <c r="AI193" s="28">
        <f>+SUMIF('Input Sheet'!$S:$S,$AL193,'Input Sheet'!M:M)</f>
        <v>0</v>
      </c>
      <c r="AJ193" s="28">
        <f>+SUMIF('Input Sheet'!$S:$S,$AL193,'Input Sheet'!N:N)</f>
        <v>0</v>
      </c>
      <c r="AK193" s="28"/>
      <c r="AL193" s="27" t="str">
        <f t="shared" si="13"/>
        <v>162-7905</v>
      </c>
      <c r="AM193" s="34" t="str">
        <f t="shared" si="14"/>
        <v>Overall</v>
      </c>
      <c r="AN193" s="34" t="str">
        <f t="shared" si="15"/>
        <v>OverallOther Income</v>
      </c>
      <c r="AO193" s="35"/>
      <c r="AP193" s="35"/>
      <c r="AQ193" s="35"/>
    </row>
    <row r="194" spans="1:43" x14ac:dyDescent="0.25">
      <c r="A194" s="27" t="s">
        <v>103</v>
      </c>
      <c r="B194" s="27" t="s">
        <v>104</v>
      </c>
      <c r="C194" s="27" t="s">
        <v>104</v>
      </c>
      <c r="D194" s="27" t="s">
        <v>199</v>
      </c>
      <c r="E194" s="27" t="s">
        <v>106</v>
      </c>
      <c r="F194" s="27" t="s">
        <v>200</v>
      </c>
      <c r="G194" s="27" t="s">
        <v>201</v>
      </c>
      <c r="H194" s="34" t="s">
        <v>109</v>
      </c>
      <c r="I194" s="34" t="s">
        <v>110</v>
      </c>
      <c r="J194" s="34" t="str">
        <f t="shared" si="11"/>
        <v>OverallOther Income</v>
      </c>
      <c r="K194" s="34" t="str">
        <f t="shared" si="12"/>
        <v>112Rates - Lexus</v>
      </c>
      <c r="L194" s="28">
        <f>+SUMIF('TB 4-24'!M:M,$AL194,'TB 4-24'!G:G)</f>
        <v>0</v>
      </c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>
        <f>+SUMIF('Input Sheet'!$S:$S,$AL194,'Input Sheet'!C:C)</f>
        <v>0</v>
      </c>
      <c r="Z194" s="28">
        <f>+SUMIF('Input Sheet'!$S:$S,$AL194,'Input Sheet'!D:D)</f>
        <v>0</v>
      </c>
      <c r="AA194" s="28">
        <f>+SUMIF('Input Sheet'!$S:$S,$AL194,'Input Sheet'!E:E)</f>
        <v>0</v>
      </c>
      <c r="AB194" s="28">
        <f>+SUMIF('Input Sheet'!$S:$S,$AL194,'Input Sheet'!F:F)</f>
        <v>0</v>
      </c>
      <c r="AC194" s="28">
        <f>+SUMIF('Input Sheet'!$S:$S,$AL194,'Input Sheet'!G:G)</f>
        <v>0</v>
      </c>
      <c r="AD194" s="28">
        <f>+SUMIF('Input Sheet'!$S:$S,$AL194,'Input Sheet'!H:H)</f>
        <v>0</v>
      </c>
      <c r="AE194" s="28">
        <f>+SUMIF('Input Sheet'!$S:$S,$AL194,'Input Sheet'!I:I)</f>
        <v>0</v>
      </c>
      <c r="AF194" s="28">
        <f>+SUMIF('Input Sheet'!$S:$S,$AL194,'Input Sheet'!J:J)</f>
        <v>0</v>
      </c>
      <c r="AG194" s="28">
        <f>+SUMIF('Input Sheet'!$S:$S,$AL194,'Input Sheet'!K:K)</f>
        <v>0</v>
      </c>
      <c r="AH194" s="28">
        <f>+SUMIF('Input Sheet'!$S:$S,$AL194,'Input Sheet'!L:L)</f>
        <v>0</v>
      </c>
      <c r="AI194" s="28">
        <f>+SUMIF('Input Sheet'!$S:$S,$AL194,'Input Sheet'!M:M)</f>
        <v>0</v>
      </c>
      <c r="AJ194" s="28">
        <f>+SUMIF('Input Sheet'!$S:$S,$AL194,'Input Sheet'!N:N)</f>
        <v>0</v>
      </c>
      <c r="AK194" s="28"/>
      <c r="AL194" s="27" t="str">
        <f t="shared" si="13"/>
        <v>112-7760</v>
      </c>
      <c r="AM194" s="34" t="str">
        <f t="shared" si="14"/>
        <v>Overall</v>
      </c>
      <c r="AN194" s="34" t="str">
        <f t="shared" si="15"/>
        <v>OverallOther Income</v>
      </c>
      <c r="AO194" s="35"/>
      <c r="AP194" s="35"/>
      <c r="AQ194" s="35"/>
    </row>
    <row r="195" spans="1:43" x14ac:dyDescent="0.25">
      <c r="A195" s="27" t="s">
        <v>103</v>
      </c>
      <c r="B195" s="27" t="s">
        <v>104</v>
      </c>
      <c r="C195" s="27" t="s">
        <v>104</v>
      </c>
      <c r="D195" s="27" t="s">
        <v>199</v>
      </c>
      <c r="E195" s="27" t="s">
        <v>114</v>
      </c>
      <c r="F195" s="27" t="s">
        <v>200</v>
      </c>
      <c r="G195" s="27" t="s">
        <v>201</v>
      </c>
      <c r="H195" s="34" t="s">
        <v>109</v>
      </c>
      <c r="I195" s="34" t="s">
        <v>110</v>
      </c>
      <c r="J195" s="34" t="str">
        <f t="shared" ref="J195:J258" si="16">+H195&amp;I195</f>
        <v>OverallOther Income</v>
      </c>
      <c r="K195" s="34" t="str">
        <f t="shared" ref="K195:K258" si="17">+E195&amp;G195</f>
        <v>122Rates - Lexus</v>
      </c>
      <c r="L195" s="28">
        <f>+SUMIF('TB 4-24'!M:M,$AL195,'TB 4-24'!G:G)</f>
        <v>0</v>
      </c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>
        <f>+SUMIF('Input Sheet'!$S:$S,$AL195,'Input Sheet'!C:C)</f>
        <v>0</v>
      </c>
      <c r="Z195" s="28">
        <f>+SUMIF('Input Sheet'!$S:$S,$AL195,'Input Sheet'!D:D)</f>
        <v>0</v>
      </c>
      <c r="AA195" s="28">
        <f>+SUMIF('Input Sheet'!$S:$S,$AL195,'Input Sheet'!E:E)</f>
        <v>0</v>
      </c>
      <c r="AB195" s="28">
        <f>+SUMIF('Input Sheet'!$S:$S,$AL195,'Input Sheet'!F:F)</f>
        <v>0</v>
      </c>
      <c r="AC195" s="28">
        <f>+SUMIF('Input Sheet'!$S:$S,$AL195,'Input Sheet'!G:G)</f>
        <v>0</v>
      </c>
      <c r="AD195" s="28">
        <f>+SUMIF('Input Sheet'!$S:$S,$AL195,'Input Sheet'!H:H)</f>
        <v>0</v>
      </c>
      <c r="AE195" s="28">
        <f>+SUMIF('Input Sheet'!$S:$S,$AL195,'Input Sheet'!I:I)</f>
        <v>0</v>
      </c>
      <c r="AF195" s="28">
        <f>+SUMIF('Input Sheet'!$S:$S,$AL195,'Input Sheet'!J:J)</f>
        <v>0</v>
      </c>
      <c r="AG195" s="28">
        <f>+SUMIF('Input Sheet'!$S:$S,$AL195,'Input Sheet'!K:K)</f>
        <v>0</v>
      </c>
      <c r="AH195" s="28">
        <f>+SUMIF('Input Sheet'!$S:$S,$AL195,'Input Sheet'!L:L)</f>
        <v>0</v>
      </c>
      <c r="AI195" s="28">
        <f>+SUMIF('Input Sheet'!$S:$S,$AL195,'Input Sheet'!M:M)</f>
        <v>0</v>
      </c>
      <c r="AJ195" s="28">
        <f>+SUMIF('Input Sheet'!$S:$S,$AL195,'Input Sheet'!N:N)</f>
        <v>0</v>
      </c>
      <c r="AK195" s="28"/>
      <c r="AL195" s="27" t="str">
        <f t="shared" ref="AL195:AL258" si="18">+E195&amp;"-"&amp;D195</f>
        <v>122-7760</v>
      </c>
      <c r="AM195" s="34" t="str">
        <f t="shared" si="14"/>
        <v>Overall</v>
      </c>
      <c r="AN195" s="34" t="str">
        <f t="shared" si="15"/>
        <v>OverallOther Income</v>
      </c>
      <c r="AO195" s="35"/>
      <c r="AP195" s="35"/>
      <c r="AQ195" s="35"/>
    </row>
    <row r="196" spans="1:43" x14ac:dyDescent="0.25">
      <c r="A196" s="27" t="s">
        <v>103</v>
      </c>
      <c r="B196" s="27" t="s">
        <v>104</v>
      </c>
      <c r="C196" s="27" t="s">
        <v>104</v>
      </c>
      <c r="D196" s="27" t="s">
        <v>199</v>
      </c>
      <c r="E196" s="27" t="s">
        <v>115</v>
      </c>
      <c r="F196" s="27" t="s">
        <v>200</v>
      </c>
      <c r="G196" s="27" t="s">
        <v>201</v>
      </c>
      <c r="H196" s="34" t="s">
        <v>109</v>
      </c>
      <c r="I196" s="34" t="s">
        <v>110</v>
      </c>
      <c r="J196" s="34" t="str">
        <f t="shared" si="16"/>
        <v>OverallOther Income</v>
      </c>
      <c r="K196" s="34" t="str">
        <f t="shared" si="17"/>
        <v>132Rates - Lexus</v>
      </c>
      <c r="L196" s="28">
        <f>+SUMIF('TB 4-24'!M:M,$AL196,'TB 4-24'!G:G)</f>
        <v>0</v>
      </c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>
        <f>+SUMIF('Input Sheet'!$S:$S,$AL196,'Input Sheet'!C:C)</f>
        <v>0</v>
      </c>
      <c r="Z196" s="28">
        <f>+SUMIF('Input Sheet'!$S:$S,$AL196,'Input Sheet'!D:D)</f>
        <v>0</v>
      </c>
      <c r="AA196" s="28">
        <f>+SUMIF('Input Sheet'!$S:$S,$AL196,'Input Sheet'!E:E)</f>
        <v>0</v>
      </c>
      <c r="AB196" s="28">
        <f>+SUMIF('Input Sheet'!$S:$S,$AL196,'Input Sheet'!F:F)</f>
        <v>0</v>
      </c>
      <c r="AC196" s="28">
        <f>+SUMIF('Input Sheet'!$S:$S,$AL196,'Input Sheet'!G:G)</f>
        <v>0</v>
      </c>
      <c r="AD196" s="28">
        <f>+SUMIF('Input Sheet'!$S:$S,$AL196,'Input Sheet'!H:H)</f>
        <v>0</v>
      </c>
      <c r="AE196" s="28">
        <f>+SUMIF('Input Sheet'!$S:$S,$AL196,'Input Sheet'!I:I)</f>
        <v>0</v>
      </c>
      <c r="AF196" s="28">
        <f>+SUMIF('Input Sheet'!$S:$S,$AL196,'Input Sheet'!J:J)</f>
        <v>0</v>
      </c>
      <c r="AG196" s="28">
        <f>+SUMIF('Input Sheet'!$S:$S,$AL196,'Input Sheet'!K:K)</f>
        <v>0</v>
      </c>
      <c r="AH196" s="28">
        <f>+SUMIF('Input Sheet'!$S:$S,$AL196,'Input Sheet'!L:L)</f>
        <v>0</v>
      </c>
      <c r="AI196" s="28">
        <f>+SUMIF('Input Sheet'!$S:$S,$AL196,'Input Sheet'!M:M)</f>
        <v>0</v>
      </c>
      <c r="AJ196" s="28">
        <f>+SUMIF('Input Sheet'!$S:$S,$AL196,'Input Sheet'!N:N)</f>
        <v>0</v>
      </c>
      <c r="AK196" s="28"/>
      <c r="AL196" s="27" t="str">
        <f t="shared" si="18"/>
        <v>132-7760</v>
      </c>
      <c r="AM196" s="34" t="str">
        <f t="shared" ref="AM196:AM259" si="19">H196</f>
        <v>Overall</v>
      </c>
      <c r="AN196" s="34" t="str">
        <f t="shared" ref="AN196:AN259" si="20">J196</f>
        <v>OverallOther Income</v>
      </c>
      <c r="AO196" s="35"/>
      <c r="AP196" s="35"/>
      <c r="AQ196" s="35"/>
    </row>
    <row r="197" spans="1:43" x14ac:dyDescent="0.25">
      <c r="A197" s="27" t="s">
        <v>103</v>
      </c>
      <c r="B197" s="27" t="s">
        <v>104</v>
      </c>
      <c r="C197" s="27" t="s">
        <v>104</v>
      </c>
      <c r="D197" s="27" t="s">
        <v>199</v>
      </c>
      <c r="E197" s="27" t="s">
        <v>116</v>
      </c>
      <c r="F197" s="27" t="s">
        <v>200</v>
      </c>
      <c r="G197" s="27" t="s">
        <v>201</v>
      </c>
      <c r="H197" s="34" t="s">
        <v>109</v>
      </c>
      <c r="I197" s="34" t="s">
        <v>110</v>
      </c>
      <c r="J197" s="34" t="str">
        <f t="shared" si="16"/>
        <v>OverallOther Income</v>
      </c>
      <c r="K197" s="34" t="str">
        <f t="shared" si="17"/>
        <v>142Rates - Lexus</v>
      </c>
      <c r="L197" s="28">
        <f>+SUMIF('TB 4-24'!M:M,$AL197,'TB 4-24'!G:G)</f>
        <v>0</v>
      </c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>
        <f>+SUMIF('Input Sheet'!$S:$S,$AL197,'Input Sheet'!C:C)</f>
        <v>0</v>
      </c>
      <c r="Z197" s="28">
        <f>+SUMIF('Input Sheet'!$S:$S,$AL197,'Input Sheet'!D:D)</f>
        <v>0</v>
      </c>
      <c r="AA197" s="28">
        <f>+SUMIF('Input Sheet'!$S:$S,$AL197,'Input Sheet'!E:E)</f>
        <v>0</v>
      </c>
      <c r="AB197" s="28">
        <f>+SUMIF('Input Sheet'!$S:$S,$AL197,'Input Sheet'!F:F)</f>
        <v>0</v>
      </c>
      <c r="AC197" s="28">
        <f>+SUMIF('Input Sheet'!$S:$S,$AL197,'Input Sheet'!G:G)</f>
        <v>0</v>
      </c>
      <c r="AD197" s="28">
        <f>+SUMIF('Input Sheet'!$S:$S,$AL197,'Input Sheet'!H:H)</f>
        <v>0</v>
      </c>
      <c r="AE197" s="28">
        <f>+SUMIF('Input Sheet'!$S:$S,$AL197,'Input Sheet'!I:I)</f>
        <v>0</v>
      </c>
      <c r="AF197" s="28">
        <f>+SUMIF('Input Sheet'!$S:$S,$AL197,'Input Sheet'!J:J)</f>
        <v>0</v>
      </c>
      <c r="AG197" s="28">
        <f>+SUMIF('Input Sheet'!$S:$S,$AL197,'Input Sheet'!K:K)</f>
        <v>0</v>
      </c>
      <c r="AH197" s="28">
        <f>+SUMIF('Input Sheet'!$S:$S,$AL197,'Input Sheet'!L:L)</f>
        <v>0</v>
      </c>
      <c r="AI197" s="28">
        <f>+SUMIF('Input Sheet'!$S:$S,$AL197,'Input Sheet'!M:M)</f>
        <v>0</v>
      </c>
      <c r="AJ197" s="28">
        <f>+SUMIF('Input Sheet'!$S:$S,$AL197,'Input Sheet'!N:N)</f>
        <v>0</v>
      </c>
      <c r="AK197" s="28"/>
      <c r="AL197" s="27" t="str">
        <f t="shared" si="18"/>
        <v>142-7760</v>
      </c>
      <c r="AM197" s="34" t="str">
        <f t="shared" si="19"/>
        <v>Overall</v>
      </c>
      <c r="AN197" s="34" t="str">
        <f t="shared" si="20"/>
        <v>OverallOther Income</v>
      </c>
      <c r="AO197" s="35"/>
      <c r="AP197" s="35"/>
      <c r="AQ197" s="35"/>
    </row>
    <row r="198" spans="1:43" x14ac:dyDescent="0.25">
      <c r="A198" s="27" t="s">
        <v>103</v>
      </c>
      <c r="B198" s="27" t="s">
        <v>104</v>
      </c>
      <c r="C198" s="27" t="s">
        <v>104</v>
      </c>
      <c r="D198" s="27" t="s">
        <v>199</v>
      </c>
      <c r="E198" s="27" t="s">
        <v>117</v>
      </c>
      <c r="F198" s="27" t="s">
        <v>200</v>
      </c>
      <c r="G198" s="27" t="s">
        <v>201</v>
      </c>
      <c r="H198" s="34" t="s">
        <v>109</v>
      </c>
      <c r="I198" s="34" t="s">
        <v>110</v>
      </c>
      <c r="J198" s="34" t="str">
        <f t="shared" si="16"/>
        <v>OverallOther Income</v>
      </c>
      <c r="K198" s="34" t="str">
        <f t="shared" si="17"/>
        <v>162Rates - Lexus</v>
      </c>
      <c r="L198" s="28">
        <f>+SUMIF('TB 4-24'!M:M,$AL198,'TB 4-24'!G:G)</f>
        <v>0</v>
      </c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>
        <f>+SUMIF('Input Sheet'!$S:$S,$AL198,'Input Sheet'!C:C)</f>
        <v>0</v>
      </c>
      <c r="Z198" s="28">
        <f>+SUMIF('Input Sheet'!$S:$S,$AL198,'Input Sheet'!D:D)</f>
        <v>0</v>
      </c>
      <c r="AA198" s="28">
        <f>+SUMIF('Input Sheet'!$S:$S,$AL198,'Input Sheet'!E:E)</f>
        <v>0</v>
      </c>
      <c r="AB198" s="28">
        <f>+SUMIF('Input Sheet'!$S:$S,$AL198,'Input Sheet'!F:F)</f>
        <v>0</v>
      </c>
      <c r="AC198" s="28">
        <f>+SUMIF('Input Sheet'!$S:$S,$AL198,'Input Sheet'!G:G)</f>
        <v>0</v>
      </c>
      <c r="AD198" s="28">
        <f>+SUMIF('Input Sheet'!$S:$S,$AL198,'Input Sheet'!H:H)</f>
        <v>0</v>
      </c>
      <c r="AE198" s="28">
        <f>+SUMIF('Input Sheet'!$S:$S,$AL198,'Input Sheet'!I:I)</f>
        <v>0</v>
      </c>
      <c r="AF198" s="28">
        <f>+SUMIF('Input Sheet'!$S:$S,$AL198,'Input Sheet'!J:J)</f>
        <v>0</v>
      </c>
      <c r="AG198" s="28">
        <f>+SUMIF('Input Sheet'!$S:$S,$AL198,'Input Sheet'!K:K)</f>
        <v>0</v>
      </c>
      <c r="AH198" s="28">
        <f>+SUMIF('Input Sheet'!$S:$S,$AL198,'Input Sheet'!L:L)</f>
        <v>0</v>
      </c>
      <c r="AI198" s="28">
        <f>+SUMIF('Input Sheet'!$S:$S,$AL198,'Input Sheet'!M:M)</f>
        <v>0</v>
      </c>
      <c r="AJ198" s="28">
        <f>+SUMIF('Input Sheet'!$S:$S,$AL198,'Input Sheet'!N:N)</f>
        <v>0</v>
      </c>
      <c r="AK198" s="28"/>
      <c r="AL198" s="27" t="str">
        <f t="shared" si="18"/>
        <v>162-7760</v>
      </c>
      <c r="AM198" s="34" t="str">
        <f t="shared" si="19"/>
        <v>Overall</v>
      </c>
      <c r="AN198" s="34" t="str">
        <f t="shared" si="20"/>
        <v>OverallOther Income</v>
      </c>
      <c r="AO198" s="35"/>
      <c r="AP198" s="35"/>
      <c r="AQ198" s="35"/>
    </row>
    <row r="199" spans="1:43" x14ac:dyDescent="0.25">
      <c r="A199" s="27" t="s">
        <v>103</v>
      </c>
      <c r="B199" s="27" t="s">
        <v>104</v>
      </c>
      <c r="C199" s="27" t="s">
        <v>104</v>
      </c>
      <c r="D199" s="27" t="s">
        <v>202</v>
      </c>
      <c r="E199" s="27" t="s">
        <v>106</v>
      </c>
      <c r="F199" s="27" t="s">
        <v>203</v>
      </c>
      <c r="G199" s="27" t="s">
        <v>204</v>
      </c>
      <c r="H199" s="34" t="s">
        <v>109</v>
      </c>
      <c r="I199" s="34" t="s">
        <v>110</v>
      </c>
      <c r="J199" s="34" t="str">
        <f t="shared" si="16"/>
        <v>OverallOther Income</v>
      </c>
      <c r="K199" s="34" t="str">
        <f t="shared" si="17"/>
        <v>112Rent - Lexus</v>
      </c>
      <c r="L199" s="28">
        <f>+SUMIF('TB 4-24'!M:M,$AL199,'TB 4-24'!G:G)</f>
        <v>0</v>
      </c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>
        <f>+SUMIF('Input Sheet'!$S:$S,$AL199,'Input Sheet'!C:C)</f>
        <v>50277.243913043472</v>
      </c>
      <c r="Z199" s="28">
        <f>+SUMIF('Input Sheet'!$S:$S,$AL199,'Input Sheet'!D:D)</f>
        <v>50277.243913043472</v>
      </c>
      <c r="AA199" s="28">
        <f>+SUMIF('Input Sheet'!$S:$S,$AL199,'Input Sheet'!E:E)</f>
        <v>50277.243913043472</v>
      </c>
      <c r="AB199" s="28">
        <f>+SUMIF('Input Sheet'!$S:$S,$AL199,'Input Sheet'!F:F)</f>
        <v>50277.243913043472</v>
      </c>
      <c r="AC199" s="28">
        <f>+SUMIF('Input Sheet'!$S:$S,$AL199,'Input Sheet'!G:G)</f>
        <v>50277.243913043472</v>
      </c>
      <c r="AD199" s="28">
        <f>+SUMIF('Input Sheet'!$S:$S,$AL199,'Input Sheet'!H:H)</f>
        <v>50277.243913043472</v>
      </c>
      <c r="AE199" s="28">
        <f>+SUMIF('Input Sheet'!$S:$S,$AL199,'Input Sheet'!I:I)</f>
        <v>50277.243913043472</v>
      </c>
      <c r="AF199" s="28">
        <f>+SUMIF('Input Sheet'!$S:$S,$AL199,'Input Sheet'!J:J)</f>
        <v>50277.243913043472</v>
      </c>
      <c r="AG199" s="28">
        <f>+SUMIF('Input Sheet'!$S:$S,$AL199,'Input Sheet'!K:K)</f>
        <v>50277.243913043472</v>
      </c>
      <c r="AH199" s="28">
        <f>+SUMIF('Input Sheet'!$S:$S,$AL199,'Input Sheet'!L:L)</f>
        <v>50277.243913043472</v>
      </c>
      <c r="AI199" s="28">
        <f>+SUMIF('Input Sheet'!$S:$S,$AL199,'Input Sheet'!M:M)</f>
        <v>50277.243913043472</v>
      </c>
      <c r="AJ199" s="28">
        <f>+SUMIF('Input Sheet'!$S:$S,$AL199,'Input Sheet'!N:N)</f>
        <v>50277.243913043472</v>
      </c>
      <c r="AK199" s="28"/>
      <c r="AL199" s="27" t="str">
        <f t="shared" si="18"/>
        <v>112-7690</v>
      </c>
      <c r="AM199" s="34" t="str">
        <f t="shared" si="19"/>
        <v>Overall</v>
      </c>
      <c r="AN199" s="34" t="str">
        <f t="shared" si="20"/>
        <v>OverallOther Income</v>
      </c>
      <c r="AO199" s="35"/>
      <c r="AP199" s="35"/>
      <c r="AQ199" s="35"/>
    </row>
    <row r="200" spans="1:43" x14ac:dyDescent="0.25">
      <c r="A200" s="27" t="s">
        <v>103</v>
      </c>
      <c r="B200" s="27" t="s">
        <v>104</v>
      </c>
      <c r="C200" s="27" t="s">
        <v>104</v>
      </c>
      <c r="D200" s="27" t="s">
        <v>202</v>
      </c>
      <c r="E200" s="27" t="s">
        <v>116</v>
      </c>
      <c r="F200" s="27" t="s">
        <v>203</v>
      </c>
      <c r="G200" s="27" t="s">
        <v>204</v>
      </c>
      <c r="H200" s="34" t="s">
        <v>109</v>
      </c>
      <c r="I200" s="34" t="s">
        <v>110</v>
      </c>
      <c r="J200" s="34" t="str">
        <f t="shared" si="16"/>
        <v>OverallOther Income</v>
      </c>
      <c r="K200" s="34" t="str">
        <f t="shared" si="17"/>
        <v>142Rent - Lexus</v>
      </c>
      <c r="L200" s="28">
        <f>+SUMIF('TB 4-24'!M:M,$AL200,'TB 4-24'!G:G)</f>
        <v>0</v>
      </c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>
        <f>+SUMIF('Input Sheet'!$S:$S,$AL200,'Input Sheet'!C:C)</f>
        <v>0</v>
      </c>
      <c r="Z200" s="28">
        <f>+SUMIF('Input Sheet'!$S:$S,$AL200,'Input Sheet'!D:D)</f>
        <v>0</v>
      </c>
      <c r="AA200" s="28">
        <f>+SUMIF('Input Sheet'!$S:$S,$AL200,'Input Sheet'!E:E)</f>
        <v>0</v>
      </c>
      <c r="AB200" s="28">
        <f>+SUMIF('Input Sheet'!$S:$S,$AL200,'Input Sheet'!F:F)</f>
        <v>0</v>
      </c>
      <c r="AC200" s="28">
        <f>+SUMIF('Input Sheet'!$S:$S,$AL200,'Input Sheet'!G:G)</f>
        <v>0</v>
      </c>
      <c r="AD200" s="28">
        <f>+SUMIF('Input Sheet'!$S:$S,$AL200,'Input Sheet'!H:H)</f>
        <v>0</v>
      </c>
      <c r="AE200" s="28">
        <f>+SUMIF('Input Sheet'!$S:$S,$AL200,'Input Sheet'!I:I)</f>
        <v>0</v>
      </c>
      <c r="AF200" s="28">
        <f>+SUMIF('Input Sheet'!$S:$S,$AL200,'Input Sheet'!J:J)</f>
        <v>0</v>
      </c>
      <c r="AG200" s="28">
        <f>+SUMIF('Input Sheet'!$S:$S,$AL200,'Input Sheet'!K:K)</f>
        <v>0</v>
      </c>
      <c r="AH200" s="28">
        <f>+SUMIF('Input Sheet'!$S:$S,$AL200,'Input Sheet'!L:L)</f>
        <v>0</v>
      </c>
      <c r="AI200" s="28">
        <f>+SUMIF('Input Sheet'!$S:$S,$AL200,'Input Sheet'!M:M)</f>
        <v>0</v>
      </c>
      <c r="AJ200" s="28">
        <f>+SUMIF('Input Sheet'!$S:$S,$AL200,'Input Sheet'!N:N)</f>
        <v>0</v>
      </c>
      <c r="AK200" s="28"/>
      <c r="AL200" s="27" t="str">
        <f t="shared" si="18"/>
        <v>142-7690</v>
      </c>
      <c r="AM200" s="34" t="str">
        <f t="shared" si="19"/>
        <v>Overall</v>
      </c>
      <c r="AN200" s="34" t="str">
        <f t="shared" si="20"/>
        <v>OverallOther Income</v>
      </c>
      <c r="AO200" s="35"/>
      <c r="AP200" s="35"/>
      <c r="AQ200" s="35"/>
    </row>
    <row r="201" spans="1:43" x14ac:dyDescent="0.25">
      <c r="A201" s="27" t="s">
        <v>103</v>
      </c>
      <c r="B201" s="27" t="s">
        <v>104</v>
      </c>
      <c r="C201" s="27" t="s">
        <v>104</v>
      </c>
      <c r="D201" s="27" t="s">
        <v>202</v>
      </c>
      <c r="E201" s="27" t="s">
        <v>114</v>
      </c>
      <c r="F201" s="27" t="s">
        <v>203</v>
      </c>
      <c r="G201" s="27" t="s">
        <v>204</v>
      </c>
      <c r="H201" s="34" t="s">
        <v>109</v>
      </c>
      <c r="I201" s="34" t="s">
        <v>110</v>
      </c>
      <c r="J201" s="34" t="str">
        <f t="shared" si="16"/>
        <v>OverallOther Income</v>
      </c>
      <c r="K201" s="34" t="str">
        <f t="shared" si="17"/>
        <v>122Rent - Lexus</v>
      </c>
      <c r="L201" s="28">
        <f>+SUMIF('TB 4-24'!M:M,$AL201,'TB 4-24'!G:G)</f>
        <v>0</v>
      </c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>
        <f>+SUMIF('Input Sheet'!$S:$S,$AL201,'Input Sheet'!C:C)</f>
        <v>0</v>
      </c>
      <c r="Z201" s="28">
        <f>+SUMIF('Input Sheet'!$S:$S,$AL201,'Input Sheet'!D:D)</f>
        <v>0</v>
      </c>
      <c r="AA201" s="28">
        <f>+SUMIF('Input Sheet'!$S:$S,$AL201,'Input Sheet'!E:E)</f>
        <v>0</v>
      </c>
      <c r="AB201" s="28">
        <f>+SUMIF('Input Sheet'!$S:$S,$AL201,'Input Sheet'!F:F)</f>
        <v>0</v>
      </c>
      <c r="AC201" s="28">
        <f>+SUMIF('Input Sheet'!$S:$S,$AL201,'Input Sheet'!G:G)</f>
        <v>0</v>
      </c>
      <c r="AD201" s="28">
        <f>+SUMIF('Input Sheet'!$S:$S,$AL201,'Input Sheet'!H:H)</f>
        <v>0</v>
      </c>
      <c r="AE201" s="28">
        <f>+SUMIF('Input Sheet'!$S:$S,$AL201,'Input Sheet'!I:I)</f>
        <v>0</v>
      </c>
      <c r="AF201" s="28">
        <f>+SUMIF('Input Sheet'!$S:$S,$AL201,'Input Sheet'!J:J)</f>
        <v>0</v>
      </c>
      <c r="AG201" s="28">
        <f>+SUMIF('Input Sheet'!$S:$S,$AL201,'Input Sheet'!K:K)</f>
        <v>0</v>
      </c>
      <c r="AH201" s="28">
        <f>+SUMIF('Input Sheet'!$S:$S,$AL201,'Input Sheet'!L:L)</f>
        <v>0</v>
      </c>
      <c r="AI201" s="28">
        <f>+SUMIF('Input Sheet'!$S:$S,$AL201,'Input Sheet'!M:M)</f>
        <v>0</v>
      </c>
      <c r="AJ201" s="28">
        <f>+SUMIF('Input Sheet'!$S:$S,$AL201,'Input Sheet'!N:N)</f>
        <v>0</v>
      </c>
      <c r="AK201" s="28"/>
      <c r="AL201" s="27" t="str">
        <f t="shared" si="18"/>
        <v>122-7690</v>
      </c>
      <c r="AM201" s="34" t="str">
        <f t="shared" si="19"/>
        <v>Overall</v>
      </c>
      <c r="AN201" s="34" t="str">
        <f t="shared" si="20"/>
        <v>OverallOther Income</v>
      </c>
      <c r="AO201" s="35"/>
      <c r="AP201" s="35"/>
      <c r="AQ201" s="35"/>
    </row>
    <row r="202" spans="1:43" x14ac:dyDescent="0.25">
      <c r="A202" s="27" t="s">
        <v>103</v>
      </c>
      <c r="B202" s="27" t="s">
        <v>104</v>
      </c>
      <c r="C202" s="27" t="s">
        <v>104</v>
      </c>
      <c r="D202" s="27" t="s">
        <v>202</v>
      </c>
      <c r="E202" s="27" t="s">
        <v>115</v>
      </c>
      <c r="F202" s="27" t="s">
        <v>203</v>
      </c>
      <c r="G202" s="27" t="s">
        <v>204</v>
      </c>
      <c r="H202" s="34" t="s">
        <v>109</v>
      </c>
      <c r="I202" s="34" t="s">
        <v>110</v>
      </c>
      <c r="J202" s="34" t="str">
        <f t="shared" si="16"/>
        <v>OverallOther Income</v>
      </c>
      <c r="K202" s="34" t="str">
        <f t="shared" si="17"/>
        <v>132Rent - Lexus</v>
      </c>
      <c r="L202" s="28">
        <f>+SUMIF('TB 4-24'!M:M,$AL202,'TB 4-24'!G:G)</f>
        <v>0</v>
      </c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>
        <f>+SUMIF('Input Sheet'!$S:$S,$AL202,'Input Sheet'!C:C)</f>
        <v>0</v>
      </c>
      <c r="Z202" s="28">
        <f>+SUMIF('Input Sheet'!$S:$S,$AL202,'Input Sheet'!D:D)</f>
        <v>0</v>
      </c>
      <c r="AA202" s="28">
        <f>+SUMIF('Input Sheet'!$S:$S,$AL202,'Input Sheet'!E:E)</f>
        <v>0</v>
      </c>
      <c r="AB202" s="28">
        <f>+SUMIF('Input Sheet'!$S:$S,$AL202,'Input Sheet'!F:F)</f>
        <v>0</v>
      </c>
      <c r="AC202" s="28">
        <f>+SUMIF('Input Sheet'!$S:$S,$AL202,'Input Sheet'!G:G)</f>
        <v>0</v>
      </c>
      <c r="AD202" s="28">
        <f>+SUMIF('Input Sheet'!$S:$S,$AL202,'Input Sheet'!H:H)</f>
        <v>0</v>
      </c>
      <c r="AE202" s="28">
        <f>+SUMIF('Input Sheet'!$S:$S,$AL202,'Input Sheet'!I:I)</f>
        <v>0</v>
      </c>
      <c r="AF202" s="28">
        <f>+SUMIF('Input Sheet'!$S:$S,$AL202,'Input Sheet'!J:J)</f>
        <v>0</v>
      </c>
      <c r="AG202" s="28">
        <f>+SUMIF('Input Sheet'!$S:$S,$AL202,'Input Sheet'!K:K)</f>
        <v>0</v>
      </c>
      <c r="AH202" s="28">
        <f>+SUMIF('Input Sheet'!$S:$S,$AL202,'Input Sheet'!L:L)</f>
        <v>0</v>
      </c>
      <c r="AI202" s="28">
        <f>+SUMIF('Input Sheet'!$S:$S,$AL202,'Input Sheet'!M:M)</f>
        <v>0</v>
      </c>
      <c r="AJ202" s="28">
        <f>+SUMIF('Input Sheet'!$S:$S,$AL202,'Input Sheet'!N:N)</f>
        <v>0</v>
      </c>
      <c r="AK202" s="28"/>
      <c r="AL202" s="27" t="str">
        <f t="shared" si="18"/>
        <v>132-7690</v>
      </c>
      <c r="AM202" s="34" t="str">
        <f t="shared" si="19"/>
        <v>Overall</v>
      </c>
      <c r="AN202" s="34" t="str">
        <f t="shared" si="20"/>
        <v>OverallOther Income</v>
      </c>
      <c r="AO202" s="35"/>
      <c r="AP202" s="35"/>
      <c r="AQ202" s="35"/>
    </row>
    <row r="203" spans="1:43" x14ac:dyDescent="0.25">
      <c r="A203" s="27" t="s">
        <v>103</v>
      </c>
      <c r="B203" s="27" t="s">
        <v>104</v>
      </c>
      <c r="C203" s="27" t="s">
        <v>104</v>
      </c>
      <c r="D203" s="27" t="s">
        <v>202</v>
      </c>
      <c r="E203" s="27" t="s">
        <v>117</v>
      </c>
      <c r="F203" s="27" t="s">
        <v>203</v>
      </c>
      <c r="G203" s="27" t="s">
        <v>204</v>
      </c>
      <c r="H203" s="34" t="s">
        <v>109</v>
      </c>
      <c r="I203" s="34" t="s">
        <v>110</v>
      </c>
      <c r="J203" s="34" t="str">
        <f t="shared" si="16"/>
        <v>OverallOther Income</v>
      </c>
      <c r="K203" s="34" t="str">
        <f t="shared" si="17"/>
        <v>162Rent - Lexus</v>
      </c>
      <c r="L203" s="28">
        <f>+SUMIF('TB 4-24'!M:M,$AL203,'TB 4-24'!G:G)</f>
        <v>0</v>
      </c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>
        <f>+SUMIF('Input Sheet'!$S:$S,$AL203,'Input Sheet'!C:C)</f>
        <v>0</v>
      </c>
      <c r="Z203" s="28">
        <f>+SUMIF('Input Sheet'!$S:$S,$AL203,'Input Sheet'!D:D)</f>
        <v>0</v>
      </c>
      <c r="AA203" s="28">
        <f>+SUMIF('Input Sheet'!$S:$S,$AL203,'Input Sheet'!E:E)</f>
        <v>0</v>
      </c>
      <c r="AB203" s="28">
        <f>+SUMIF('Input Sheet'!$S:$S,$AL203,'Input Sheet'!F:F)</f>
        <v>0</v>
      </c>
      <c r="AC203" s="28">
        <f>+SUMIF('Input Sheet'!$S:$S,$AL203,'Input Sheet'!G:G)</f>
        <v>0</v>
      </c>
      <c r="AD203" s="28">
        <f>+SUMIF('Input Sheet'!$S:$S,$AL203,'Input Sheet'!H:H)</f>
        <v>0</v>
      </c>
      <c r="AE203" s="28">
        <f>+SUMIF('Input Sheet'!$S:$S,$AL203,'Input Sheet'!I:I)</f>
        <v>0</v>
      </c>
      <c r="AF203" s="28">
        <f>+SUMIF('Input Sheet'!$S:$S,$AL203,'Input Sheet'!J:J)</f>
        <v>0</v>
      </c>
      <c r="AG203" s="28">
        <f>+SUMIF('Input Sheet'!$S:$S,$AL203,'Input Sheet'!K:K)</f>
        <v>0</v>
      </c>
      <c r="AH203" s="28">
        <f>+SUMIF('Input Sheet'!$S:$S,$AL203,'Input Sheet'!L:L)</f>
        <v>0</v>
      </c>
      <c r="AI203" s="28">
        <f>+SUMIF('Input Sheet'!$S:$S,$AL203,'Input Sheet'!M:M)</f>
        <v>0</v>
      </c>
      <c r="AJ203" s="28">
        <f>+SUMIF('Input Sheet'!$S:$S,$AL203,'Input Sheet'!N:N)</f>
        <v>0</v>
      </c>
      <c r="AK203" s="28"/>
      <c r="AL203" s="27" t="str">
        <f t="shared" si="18"/>
        <v>162-7690</v>
      </c>
      <c r="AM203" s="34" t="str">
        <f t="shared" si="19"/>
        <v>Overall</v>
      </c>
      <c r="AN203" s="34" t="str">
        <f t="shared" si="20"/>
        <v>OverallOther Income</v>
      </c>
      <c r="AO203" s="35"/>
      <c r="AP203" s="35"/>
      <c r="AQ203" s="35"/>
    </row>
    <row r="204" spans="1:43" x14ac:dyDescent="0.25">
      <c r="A204" s="27" t="s">
        <v>103</v>
      </c>
      <c r="B204" s="27" t="s">
        <v>104</v>
      </c>
      <c r="C204" s="27" t="s">
        <v>104</v>
      </c>
      <c r="D204" s="27" t="s">
        <v>205</v>
      </c>
      <c r="E204" s="27" t="s">
        <v>116</v>
      </c>
      <c r="F204" s="27" t="s">
        <v>206</v>
      </c>
      <c r="G204" s="27" t="s">
        <v>207</v>
      </c>
      <c r="H204" s="34" t="s">
        <v>109</v>
      </c>
      <c r="I204" s="34" t="s">
        <v>110</v>
      </c>
      <c r="J204" s="34" t="str">
        <f t="shared" si="16"/>
        <v>OverallOther Income</v>
      </c>
      <c r="K204" s="34" t="str">
        <f t="shared" si="17"/>
        <v>142Repairs &amp; Maintenance - Lexus</v>
      </c>
      <c r="L204" s="28">
        <f>+SUMIF('TB 4-24'!M:M,$AL204,'TB 4-24'!G:G)</f>
        <v>0</v>
      </c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>
        <f>+SUMIF('Input Sheet'!$S:$S,$AL204,'Input Sheet'!C:C)</f>
        <v>0</v>
      </c>
      <c r="Z204" s="28">
        <f>+SUMIF('Input Sheet'!$S:$S,$AL204,'Input Sheet'!D:D)</f>
        <v>0</v>
      </c>
      <c r="AA204" s="28">
        <f>+SUMIF('Input Sheet'!$S:$S,$AL204,'Input Sheet'!E:E)</f>
        <v>0</v>
      </c>
      <c r="AB204" s="28">
        <f>+SUMIF('Input Sheet'!$S:$S,$AL204,'Input Sheet'!F:F)</f>
        <v>0</v>
      </c>
      <c r="AC204" s="28">
        <f>+SUMIF('Input Sheet'!$S:$S,$AL204,'Input Sheet'!G:G)</f>
        <v>0</v>
      </c>
      <c r="AD204" s="28">
        <f>+SUMIF('Input Sheet'!$S:$S,$AL204,'Input Sheet'!H:H)</f>
        <v>0</v>
      </c>
      <c r="AE204" s="28">
        <f>+SUMIF('Input Sheet'!$S:$S,$AL204,'Input Sheet'!I:I)</f>
        <v>0</v>
      </c>
      <c r="AF204" s="28">
        <f>+SUMIF('Input Sheet'!$S:$S,$AL204,'Input Sheet'!J:J)</f>
        <v>0</v>
      </c>
      <c r="AG204" s="28">
        <f>+SUMIF('Input Sheet'!$S:$S,$AL204,'Input Sheet'!K:K)</f>
        <v>0</v>
      </c>
      <c r="AH204" s="28">
        <f>+SUMIF('Input Sheet'!$S:$S,$AL204,'Input Sheet'!L:L)</f>
        <v>0</v>
      </c>
      <c r="AI204" s="28">
        <f>+SUMIF('Input Sheet'!$S:$S,$AL204,'Input Sheet'!M:M)</f>
        <v>0</v>
      </c>
      <c r="AJ204" s="28">
        <f>+SUMIF('Input Sheet'!$S:$S,$AL204,'Input Sheet'!N:N)</f>
        <v>0</v>
      </c>
      <c r="AK204" s="28"/>
      <c r="AL204" s="27" t="str">
        <f t="shared" si="18"/>
        <v>142-7570</v>
      </c>
      <c r="AM204" s="34" t="str">
        <f t="shared" si="19"/>
        <v>Overall</v>
      </c>
      <c r="AN204" s="34" t="str">
        <f t="shared" si="20"/>
        <v>OverallOther Income</v>
      </c>
      <c r="AO204" s="35"/>
      <c r="AP204" s="35"/>
      <c r="AQ204" s="35"/>
    </row>
    <row r="205" spans="1:43" x14ac:dyDescent="0.25">
      <c r="A205" s="27" t="s">
        <v>103</v>
      </c>
      <c r="B205" s="27" t="s">
        <v>104</v>
      </c>
      <c r="C205" s="27" t="s">
        <v>104</v>
      </c>
      <c r="D205" s="27" t="s">
        <v>205</v>
      </c>
      <c r="E205" s="27" t="s">
        <v>106</v>
      </c>
      <c r="F205" s="27" t="s">
        <v>206</v>
      </c>
      <c r="G205" s="27" t="s">
        <v>207</v>
      </c>
      <c r="H205" s="34" t="s">
        <v>109</v>
      </c>
      <c r="I205" s="34" t="s">
        <v>110</v>
      </c>
      <c r="J205" s="34" t="str">
        <f t="shared" si="16"/>
        <v>OverallOther Income</v>
      </c>
      <c r="K205" s="34" t="str">
        <f t="shared" si="17"/>
        <v>112Repairs &amp; Maintenance - Lexus</v>
      </c>
      <c r="L205" s="28">
        <f>+SUMIF('TB 4-24'!M:M,$AL205,'TB 4-24'!G:G)</f>
        <v>0</v>
      </c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>
        <f>+SUMIF('Input Sheet'!$S:$S,$AL205,'Input Sheet'!C:C)</f>
        <v>63.557272727272725</v>
      </c>
      <c r="Z205" s="28">
        <f>+SUMIF('Input Sheet'!$S:$S,$AL205,'Input Sheet'!D:D)</f>
        <v>63.557272727272725</v>
      </c>
      <c r="AA205" s="28">
        <f>+SUMIF('Input Sheet'!$S:$S,$AL205,'Input Sheet'!E:E)</f>
        <v>63.557272727272725</v>
      </c>
      <c r="AB205" s="28">
        <f>+SUMIF('Input Sheet'!$S:$S,$AL205,'Input Sheet'!F:F)</f>
        <v>63.557272727272725</v>
      </c>
      <c r="AC205" s="28">
        <f>+SUMIF('Input Sheet'!$S:$S,$AL205,'Input Sheet'!G:G)</f>
        <v>63.557272727272725</v>
      </c>
      <c r="AD205" s="28">
        <f>+SUMIF('Input Sheet'!$S:$S,$AL205,'Input Sheet'!H:H)</f>
        <v>63.557272727272725</v>
      </c>
      <c r="AE205" s="28">
        <f>+SUMIF('Input Sheet'!$S:$S,$AL205,'Input Sheet'!I:I)</f>
        <v>63.557272727272725</v>
      </c>
      <c r="AF205" s="28">
        <f>+SUMIF('Input Sheet'!$S:$S,$AL205,'Input Sheet'!J:J)</f>
        <v>63.557272727272725</v>
      </c>
      <c r="AG205" s="28">
        <f>+SUMIF('Input Sheet'!$S:$S,$AL205,'Input Sheet'!K:K)</f>
        <v>63.557272727272725</v>
      </c>
      <c r="AH205" s="28">
        <f>+SUMIF('Input Sheet'!$S:$S,$AL205,'Input Sheet'!L:L)</f>
        <v>63.557272727272725</v>
      </c>
      <c r="AI205" s="28">
        <f>+SUMIF('Input Sheet'!$S:$S,$AL205,'Input Sheet'!M:M)</f>
        <v>63.557272727272725</v>
      </c>
      <c r="AJ205" s="28">
        <f>+SUMIF('Input Sheet'!$S:$S,$AL205,'Input Sheet'!N:N)</f>
        <v>63.557272727272725</v>
      </c>
      <c r="AK205" s="28"/>
      <c r="AL205" s="27" t="str">
        <f t="shared" si="18"/>
        <v>112-7570</v>
      </c>
      <c r="AM205" s="34" t="str">
        <f t="shared" si="19"/>
        <v>Overall</v>
      </c>
      <c r="AN205" s="34" t="str">
        <f t="shared" si="20"/>
        <v>OverallOther Income</v>
      </c>
      <c r="AO205" s="35"/>
      <c r="AP205" s="35"/>
      <c r="AQ205" s="35"/>
    </row>
    <row r="206" spans="1:43" x14ac:dyDescent="0.25">
      <c r="A206" s="27" t="s">
        <v>103</v>
      </c>
      <c r="B206" s="27" t="s">
        <v>104</v>
      </c>
      <c r="C206" s="27" t="s">
        <v>104</v>
      </c>
      <c r="D206" s="27" t="s">
        <v>205</v>
      </c>
      <c r="E206" s="27" t="s">
        <v>114</v>
      </c>
      <c r="F206" s="27" t="s">
        <v>206</v>
      </c>
      <c r="G206" s="27" t="s">
        <v>207</v>
      </c>
      <c r="H206" s="34" t="s">
        <v>109</v>
      </c>
      <c r="I206" s="34" t="s">
        <v>110</v>
      </c>
      <c r="J206" s="34" t="str">
        <f t="shared" si="16"/>
        <v>OverallOther Income</v>
      </c>
      <c r="K206" s="34" t="str">
        <f t="shared" si="17"/>
        <v>122Repairs &amp; Maintenance - Lexus</v>
      </c>
      <c r="L206" s="28">
        <f>+SUMIF('TB 4-24'!M:M,$AL206,'TB 4-24'!G:G)</f>
        <v>0</v>
      </c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>
        <f>+SUMIF('Input Sheet'!$S:$S,$AL206,'Input Sheet'!C:C)</f>
        <v>0</v>
      </c>
      <c r="Z206" s="28">
        <f>+SUMIF('Input Sheet'!$S:$S,$AL206,'Input Sheet'!D:D)</f>
        <v>0</v>
      </c>
      <c r="AA206" s="28">
        <f>+SUMIF('Input Sheet'!$S:$S,$AL206,'Input Sheet'!E:E)</f>
        <v>0</v>
      </c>
      <c r="AB206" s="28">
        <f>+SUMIF('Input Sheet'!$S:$S,$AL206,'Input Sheet'!F:F)</f>
        <v>0</v>
      </c>
      <c r="AC206" s="28">
        <f>+SUMIF('Input Sheet'!$S:$S,$AL206,'Input Sheet'!G:G)</f>
        <v>0</v>
      </c>
      <c r="AD206" s="28">
        <f>+SUMIF('Input Sheet'!$S:$S,$AL206,'Input Sheet'!H:H)</f>
        <v>0</v>
      </c>
      <c r="AE206" s="28">
        <f>+SUMIF('Input Sheet'!$S:$S,$AL206,'Input Sheet'!I:I)</f>
        <v>0</v>
      </c>
      <c r="AF206" s="28">
        <f>+SUMIF('Input Sheet'!$S:$S,$AL206,'Input Sheet'!J:J)</f>
        <v>0</v>
      </c>
      <c r="AG206" s="28">
        <f>+SUMIF('Input Sheet'!$S:$S,$AL206,'Input Sheet'!K:K)</f>
        <v>0</v>
      </c>
      <c r="AH206" s="28">
        <f>+SUMIF('Input Sheet'!$S:$S,$AL206,'Input Sheet'!L:L)</f>
        <v>0</v>
      </c>
      <c r="AI206" s="28">
        <f>+SUMIF('Input Sheet'!$S:$S,$AL206,'Input Sheet'!M:M)</f>
        <v>0</v>
      </c>
      <c r="AJ206" s="28">
        <f>+SUMIF('Input Sheet'!$S:$S,$AL206,'Input Sheet'!N:N)</f>
        <v>0</v>
      </c>
      <c r="AK206" s="28"/>
      <c r="AL206" s="27" t="str">
        <f t="shared" si="18"/>
        <v>122-7570</v>
      </c>
      <c r="AM206" s="34" t="str">
        <f t="shared" si="19"/>
        <v>Overall</v>
      </c>
      <c r="AN206" s="34" t="str">
        <f t="shared" si="20"/>
        <v>OverallOther Income</v>
      </c>
      <c r="AO206" s="35"/>
      <c r="AP206" s="35"/>
      <c r="AQ206" s="35"/>
    </row>
    <row r="207" spans="1:43" x14ac:dyDescent="0.25">
      <c r="A207" s="27" t="s">
        <v>103</v>
      </c>
      <c r="B207" s="27" t="s">
        <v>104</v>
      </c>
      <c r="C207" s="27" t="s">
        <v>104</v>
      </c>
      <c r="D207" s="27" t="s">
        <v>205</v>
      </c>
      <c r="E207" s="27" t="s">
        <v>115</v>
      </c>
      <c r="F207" s="27" t="s">
        <v>206</v>
      </c>
      <c r="G207" s="27" t="s">
        <v>207</v>
      </c>
      <c r="H207" s="34" t="s">
        <v>109</v>
      </c>
      <c r="I207" s="34" t="s">
        <v>110</v>
      </c>
      <c r="J207" s="34" t="str">
        <f t="shared" si="16"/>
        <v>OverallOther Income</v>
      </c>
      <c r="K207" s="34" t="str">
        <f t="shared" si="17"/>
        <v>132Repairs &amp; Maintenance - Lexus</v>
      </c>
      <c r="L207" s="28">
        <f>+SUMIF('TB 4-24'!M:M,$AL207,'TB 4-24'!G:G)</f>
        <v>0</v>
      </c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>
        <f>+SUMIF('Input Sheet'!$S:$S,$AL207,'Input Sheet'!C:C)</f>
        <v>0</v>
      </c>
      <c r="Z207" s="28">
        <f>+SUMIF('Input Sheet'!$S:$S,$AL207,'Input Sheet'!D:D)</f>
        <v>0</v>
      </c>
      <c r="AA207" s="28">
        <f>+SUMIF('Input Sheet'!$S:$S,$AL207,'Input Sheet'!E:E)</f>
        <v>0</v>
      </c>
      <c r="AB207" s="28">
        <f>+SUMIF('Input Sheet'!$S:$S,$AL207,'Input Sheet'!F:F)</f>
        <v>0</v>
      </c>
      <c r="AC207" s="28">
        <f>+SUMIF('Input Sheet'!$S:$S,$AL207,'Input Sheet'!G:G)</f>
        <v>0</v>
      </c>
      <c r="AD207" s="28">
        <f>+SUMIF('Input Sheet'!$S:$S,$AL207,'Input Sheet'!H:H)</f>
        <v>0</v>
      </c>
      <c r="AE207" s="28">
        <f>+SUMIF('Input Sheet'!$S:$S,$AL207,'Input Sheet'!I:I)</f>
        <v>0</v>
      </c>
      <c r="AF207" s="28">
        <f>+SUMIF('Input Sheet'!$S:$S,$AL207,'Input Sheet'!J:J)</f>
        <v>0</v>
      </c>
      <c r="AG207" s="28">
        <f>+SUMIF('Input Sheet'!$S:$S,$AL207,'Input Sheet'!K:K)</f>
        <v>0</v>
      </c>
      <c r="AH207" s="28">
        <f>+SUMIF('Input Sheet'!$S:$S,$AL207,'Input Sheet'!L:L)</f>
        <v>0</v>
      </c>
      <c r="AI207" s="28">
        <f>+SUMIF('Input Sheet'!$S:$S,$AL207,'Input Sheet'!M:M)</f>
        <v>0</v>
      </c>
      <c r="AJ207" s="28">
        <f>+SUMIF('Input Sheet'!$S:$S,$AL207,'Input Sheet'!N:N)</f>
        <v>0</v>
      </c>
      <c r="AK207" s="28"/>
      <c r="AL207" s="27" t="str">
        <f t="shared" si="18"/>
        <v>132-7570</v>
      </c>
      <c r="AM207" s="34" t="str">
        <f t="shared" si="19"/>
        <v>Overall</v>
      </c>
      <c r="AN207" s="34" t="str">
        <f t="shared" si="20"/>
        <v>OverallOther Income</v>
      </c>
      <c r="AO207" s="35"/>
      <c r="AP207" s="35"/>
      <c r="AQ207" s="35"/>
    </row>
    <row r="208" spans="1:43" x14ac:dyDescent="0.25">
      <c r="A208" s="27" t="s">
        <v>103</v>
      </c>
      <c r="B208" s="27" t="s">
        <v>104</v>
      </c>
      <c r="C208" s="27" t="s">
        <v>104</v>
      </c>
      <c r="D208" s="27" t="s">
        <v>205</v>
      </c>
      <c r="E208" s="27" t="s">
        <v>117</v>
      </c>
      <c r="F208" s="27" t="s">
        <v>206</v>
      </c>
      <c r="G208" s="27" t="s">
        <v>207</v>
      </c>
      <c r="H208" s="34" t="s">
        <v>109</v>
      </c>
      <c r="I208" s="34" t="s">
        <v>110</v>
      </c>
      <c r="J208" s="34" t="str">
        <f t="shared" si="16"/>
        <v>OverallOther Income</v>
      </c>
      <c r="K208" s="34" t="str">
        <f t="shared" si="17"/>
        <v>162Repairs &amp; Maintenance - Lexus</v>
      </c>
      <c r="L208" s="28">
        <f>+SUMIF('TB 4-24'!M:M,$AL208,'TB 4-24'!G:G)</f>
        <v>0</v>
      </c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>
        <f>+SUMIF('Input Sheet'!$S:$S,$AL208,'Input Sheet'!C:C)</f>
        <v>0</v>
      </c>
      <c r="Z208" s="28">
        <f>+SUMIF('Input Sheet'!$S:$S,$AL208,'Input Sheet'!D:D)</f>
        <v>0</v>
      </c>
      <c r="AA208" s="28">
        <f>+SUMIF('Input Sheet'!$S:$S,$AL208,'Input Sheet'!E:E)</f>
        <v>0</v>
      </c>
      <c r="AB208" s="28">
        <f>+SUMIF('Input Sheet'!$S:$S,$AL208,'Input Sheet'!F:F)</f>
        <v>0</v>
      </c>
      <c r="AC208" s="28">
        <f>+SUMIF('Input Sheet'!$S:$S,$AL208,'Input Sheet'!G:G)</f>
        <v>0</v>
      </c>
      <c r="AD208" s="28">
        <f>+SUMIF('Input Sheet'!$S:$S,$AL208,'Input Sheet'!H:H)</f>
        <v>0</v>
      </c>
      <c r="AE208" s="28">
        <f>+SUMIF('Input Sheet'!$S:$S,$AL208,'Input Sheet'!I:I)</f>
        <v>0</v>
      </c>
      <c r="AF208" s="28">
        <f>+SUMIF('Input Sheet'!$S:$S,$AL208,'Input Sheet'!J:J)</f>
        <v>0</v>
      </c>
      <c r="AG208" s="28">
        <f>+SUMIF('Input Sheet'!$S:$S,$AL208,'Input Sheet'!K:K)</f>
        <v>0</v>
      </c>
      <c r="AH208" s="28">
        <f>+SUMIF('Input Sheet'!$S:$S,$AL208,'Input Sheet'!L:L)</f>
        <v>0</v>
      </c>
      <c r="AI208" s="28">
        <f>+SUMIF('Input Sheet'!$S:$S,$AL208,'Input Sheet'!M:M)</f>
        <v>0</v>
      </c>
      <c r="AJ208" s="28">
        <f>+SUMIF('Input Sheet'!$S:$S,$AL208,'Input Sheet'!N:N)</f>
        <v>0</v>
      </c>
      <c r="AK208" s="28"/>
      <c r="AL208" s="27" t="str">
        <f t="shared" si="18"/>
        <v>162-7570</v>
      </c>
      <c r="AM208" s="34" t="str">
        <f t="shared" si="19"/>
        <v>Overall</v>
      </c>
      <c r="AN208" s="34" t="str">
        <f t="shared" si="20"/>
        <v>OverallOther Income</v>
      </c>
      <c r="AO208" s="35"/>
      <c r="AP208" s="35"/>
      <c r="AQ208" s="35"/>
    </row>
    <row r="209" spans="1:43" x14ac:dyDescent="0.25">
      <c r="A209" s="27" t="s">
        <v>103</v>
      </c>
      <c r="B209" s="27" t="s">
        <v>104</v>
      </c>
      <c r="C209" s="27" t="s">
        <v>104</v>
      </c>
      <c r="D209" s="27" t="s">
        <v>208</v>
      </c>
      <c r="E209" s="27" t="s">
        <v>106</v>
      </c>
      <c r="F209" s="27" t="s">
        <v>206</v>
      </c>
      <c r="G209" s="27" t="s">
        <v>207</v>
      </c>
      <c r="H209" s="34" t="s">
        <v>109</v>
      </c>
      <c r="I209" s="34" t="s">
        <v>110</v>
      </c>
      <c r="J209" s="34" t="str">
        <f t="shared" si="16"/>
        <v>OverallOther Income</v>
      </c>
      <c r="K209" s="34" t="str">
        <f t="shared" si="17"/>
        <v>112Repairs &amp; Maintenance - Lexus</v>
      </c>
      <c r="L209" s="28">
        <f>+SUMIF('TB 4-24'!M:M,$AL209,'TB 4-24'!G:G)</f>
        <v>0</v>
      </c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>
        <f>+SUMIF('Input Sheet'!$S:$S,$AL209,'Input Sheet'!C:C)</f>
        <v>0</v>
      </c>
      <c r="Z209" s="28">
        <f>+SUMIF('Input Sheet'!$S:$S,$AL209,'Input Sheet'!D:D)</f>
        <v>0</v>
      </c>
      <c r="AA209" s="28">
        <f>+SUMIF('Input Sheet'!$S:$S,$AL209,'Input Sheet'!E:E)</f>
        <v>0</v>
      </c>
      <c r="AB209" s="28">
        <f>+SUMIF('Input Sheet'!$S:$S,$AL209,'Input Sheet'!F:F)</f>
        <v>0</v>
      </c>
      <c r="AC209" s="28">
        <f>+SUMIF('Input Sheet'!$S:$S,$AL209,'Input Sheet'!G:G)</f>
        <v>0</v>
      </c>
      <c r="AD209" s="28">
        <f>+SUMIF('Input Sheet'!$S:$S,$AL209,'Input Sheet'!H:H)</f>
        <v>0</v>
      </c>
      <c r="AE209" s="28">
        <f>+SUMIF('Input Sheet'!$S:$S,$AL209,'Input Sheet'!I:I)</f>
        <v>0</v>
      </c>
      <c r="AF209" s="28">
        <f>+SUMIF('Input Sheet'!$S:$S,$AL209,'Input Sheet'!J:J)</f>
        <v>0</v>
      </c>
      <c r="AG209" s="28">
        <f>+SUMIF('Input Sheet'!$S:$S,$AL209,'Input Sheet'!K:K)</f>
        <v>0</v>
      </c>
      <c r="AH209" s="28">
        <f>+SUMIF('Input Sheet'!$S:$S,$AL209,'Input Sheet'!L:L)</f>
        <v>0</v>
      </c>
      <c r="AI209" s="28">
        <f>+SUMIF('Input Sheet'!$S:$S,$AL209,'Input Sheet'!M:M)</f>
        <v>0</v>
      </c>
      <c r="AJ209" s="28">
        <f>+SUMIF('Input Sheet'!$S:$S,$AL209,'Input Sheet'!N:N)</f>
        <v>0</v>
      </c>
      <c r="AK209" s="28"/>
      <c r="AL209" s="27" t="str">
        <f t="shared" si="18"/>
        <v>112-7570M</v>
      </c>
      <c r="AM209" s="34" t="str">
        <f t="shared" si="19"/>
        <v>Overall</v>
      </c>
      <c r="AN209" s="34" t="str">
        <f t="shared" si="20"/>
        <v>OverallOther Income</v>
      </c>
      <c r="AO209" s="35"/>
      <c r="AP209" s="35"/>
      <c r="AQ209" s="35"/>
    </row>
    <row r="210" spans="1:43" x14ac:dyDescent="0.25">
      <c r="A210" s="27" t="s">
        <v>103</v>
      </c>
      <c r="B210" s="27" t="s">
        <v>104</v>
      </c>
      <c r="C210" s="27" t="s">
        <v>104</v>
      </c>
      <c r="D210" s="27" t="s">
        <v>208</v>
      </c>
      <c r="E210" s="27" t="s">
        <v>114</v>
      </c>
      <c r="F210" s="27" t="s">
        <v>206</v>
      </c>
      <c r="G210" s="27" t="s">
        <v>207</v>
      </c>
      <c r="H210" s="34" t="s">
        <v>109</v>
      </c>
      <c r="I210" s="34" t="s">
        <v>110</v>
      </c>
      <c r="J210" s="34" t="str">
        <f t="shared" si="16"/>
        <v>OverallOther Income</v>
      </c>
      <c r="K210" s="34" t="str">
        <f t="shared" si="17"/>
        <v>122Repairs &amp; Maintenance - Lexus</v>
      </c>
      <c r="L210" s="28">
        <f>+SUMIF('TB 4-24'!M:M,$AL210,'TB 4-24'!G:G)</f>
        <v>0</v>
      </c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>
        <f>+SUMIF('Input Sheet'!$S:$S,$AL210,'Input Sheet'!C:C)</f>
        <v>0</v>
      </c>
      <c r="Z210" s="28">
        <f>+SUMIF('Input Sheet'!$S:$S,$AL210,'Input Sheet'!D:D)</f>
        <v>0</v>
      </c>
      <c r="AA210" s="28">
        <f>+SUMIF('Input Sheet'!$S:$S,$AL210,'Input Sheet'!E:E)</f>
        <v>0</v>
      </c>
      <c r="AB210" s="28">
        <f>+SUMIF('Input Sheet'!$S:$S,$AL210,'Input Sheet'!F:F)</f>
        <v>0</v>
      </c>
      <c r="AC210" s="28">
        <f>+SUMIF('Input Sheet'!$S:$S,$AL210,'Input Sheet'!G:G)</f>
        <v>0</v>
      </c>
      <c r="AD210" s="28">
        <f>+SUMIF('Input Sheet'!$S:$S,$AL210,'Input Sheet'!H:H)</f>
        <v>0</v>
      </c>
      <c r="AE210" s="28">
        <f>+SUMIF('Input Sheet'!$S:$S,$AL210,'Input Sheet'!I:I)</f>
        <v>0</v>
      </c>
      <c r="AF210" s="28">
        <f>+SUMIF('Input Sheet'!$S:$S,$AL210,'Input Sheet'!J:J)</f>
        <v>0</v>
      </c>
      <c r="AG210" s="28">
        <f>+SUMIF('Input Sheet'!$S:$S,$AL210,'Input Sheet'!K:K)</f>
        <v>0</v>
      </c>
      <c r="AH210" s="28">
        <f>+SUMIF('Input Sheet'!$S:$S,$AL210,'Input Sheet'!L:L)</f>
        <v>0</v>
      </c>
      <c r="AI210" s="28">
        <f>+SUMIF('Input Sheet'!$S:$S,$AL210,'Input Sheet'!M:M)</f>
        <v>0</v>
      </c>
      <c r="AJ210" s="28">
        <f>+SUMIF('Input Sheet'!$S:$S,$AL210,'Input Sheet'!N:N)</f>
        <v>0</v>
      </c>
      <c r="AK210" s="28"/>
      <c r="AL210" s="27" t="str">
        <f t="shared" si="18"/>
        <v>122-7570M</v>
      </c>
      <c r="AM210" s="34" t="str">
        <f t="shared" si="19"/>
        <v>Overall</v>
      </c>
      <c r="AN210" s="34" t="str">
        <f t="shared" si="20"/>
        <v>OverallOther Income</v>
      </c>
      <c r="AO210" s="35"/>
      <c r="AP210" s="35"/>
      <c r="AQ210" s="35"/>
    </row>
    <row r="211" spans="1:43" x14ac:dyDescent="0.25">
      <c r="A211" s="27" t="s">
        <v>103</v>
      </c>
      <c r="B211" s="27" t="s">
        <v>104</v>
      </c>
      <c r="C211" s="27" t="s">
        <v>104</v>
      </c>
      <c r="D211" s="27" t="s">
        <v>208</v>
      </c>
      <c r="E211" s="27" t="s">
        <v>115</v>
      </c>
      <c r="F211" s="27" t="s">
        <v>206</v>
      </c>
      <c r="G211" s="27" t="s">
        <v>207</v>
      </c>
      <c r="H211" s="34" t="s">
        <v>109</v>
      </c>
      <c r="I211" s="34" t="s">
        <v>110</v>
      </c>
      <c r="J211" s="34" t="str">
        <f t="shared" si="16"/>
        <v>OverallOther Income</v>
      </c>
      <c r="K211" s="34" t="str">
        <f t="shared" si="17"/>
        <v>132Repairs &amp; Maintenance - Lexus</v>
      </c>
      <c r="L211" s="28">
        <f>+SUMIF('TB 4-24'!M:M,$AL211,'TB 4-24'!G:G)</f>
        <v>0</v>
      </c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>
        <f>+SUMIF('Input Sheet'!$S:$S,$AL211,'Input Sheet'!C:C)</f>
        <v>0</v>
      </c>
      <c r="Z211" s="28">
        <f>+SUMIF('Input Sheet'!$S:$S,$AL211,'Input Sheet'!D:D)</f>
        <v>0</v>
      </c>
      <c r="AA211" s="28">
        <f>+SUMIF('Input Sheet'!$S:$S,$AL211,'Input Sheet'!E:E)</f>
        <v>0</v>
      </c>
      <c r="AB211" s="28">
        <f>+SUMIF('Input Sheet'!$S:$S,$AL211,'Input Sheet'!F:F)</f>
        <v>0</v>
      </c>
      <c r="AC211" s="28">
        <f>+SUMIF('Input Sheet'!$S:$S,$AL211,'Input Sheet'!G:G)</f>
        <v>0</v>
      </c>
      <c r="AD211" s="28">
        <f>+SUMIF('Input Sheet'!$S:$S,$AL211,'Input Sheet'!H:H)</f>
        <v>0</v>
      </c>
      <c r="AE211" s="28">
        <f>+SUMIF('Input Sheet'!$S:$S,$AL211,'Input Sheet'!I:I)</f>
        <v>0</v>
      </c>
      <c r="AF211" s="28">
        <f>+SUMIF('Input Sheet'!$S:$S,$AL211,'Input Sheet'!J:J)</f>
        <v>0</v>
      </c>
      <c r="AG211" s="28">
        <f>+SUMIF('Input Sheet'!$S:$S,$AL211,'Input Sheet'!K:K)</f>
        <v>0</v>
      </c>
      <c r="AH211" s="28">
        <f>+SUMIF('Input Sheet'!$S:$S,$AL211,'Input Sheet'!L:L)</f>
        <v>0</v>
      </c>
      <c r="AI211" s="28">
        <f>+SUMIF('Input Sheet'!$S:$S,$AL211,'Input Sheet'!M:M)</f>
        <v>0</v>
      </c>
      <c r="AJ211" s="28">
        <f>+SUMIF('Input Sheet'!$S:$S,$AL211,'Input Sheet'!N:N)</f>
        <v>0</v>
      </c>
      <c r="AK211" s="28"/>
      <c r="AL211" s="27" t="str">
        <f t="shared" si="18"/>
        <v>132-7570M</v>
      </c>
      <c r="AM211" s="34" t="str">
        <f t="shared" si="19"/>
        <v>Overall</v>
      </c>
      <c r="AN211" s="34" t="str">
        <f t="shared" si="20"/>
        <v>OverallOther Income</v>
      </c>
      <c r="AO211" s="35"/>
      <c r="AP211" s="35"/>
      <c r="AQ211" s="35"/>
    </row>
    <row r="212" spans="1:43" x14ac:dyDescent="0.25">
      <c r="A212" s="27" t="s">
        <v>103</v>
      </c>
      <c r="B212" s="27" t="s">
        <v>104</v>
      </c>
      <c r="C212" s="27" t="s">
        <v>104</v>
      </c>
      <c r="D212" s="27" t="s">
        <v>208</v>
      </c>
      <c r="E212" s="27" t="s">
        <v>116</v>
      </c>
      <c r="F212" s="27" t="s">
        <v>206</v>
      </c>
      <c r="G212" s="27" t="s">
        <v>207</v>
      </c>
      <c r="H212" s="34" t="s">
        <v>109</v>
      </c>
      <c r="I212" s="34" t="s">
        <v>110</v>
      </c>
      <c r="J212" s="34" t="str">
        <f t="shared" si="16"/>
        <v>OverallOther Income</v>
      </c>
      <c r="K212" s="34" t="str">
        <f t="shared" si="17"/>
        <v>142Repairs &amp; Maintenance - Lexus</v>
      </c>
      <c r="L212" s="28">
        <f>+SUMIF('TB 4-24'!M:M,$AL212,'TB 4-24'!G:G)</f>
        <v>0</v>
      </c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>
        <f>+SUMIF('Input Sheet'!$S:$S,$AL212,'Input Sheet'!C:C)</f>
        <v>0</v>
      </c>
      <c r="Z212" s="28">
        <f>+SUMIF('Input Sheet'!$S:$S,$AL212,'Input Sheet'!D:D)</f>
        <v>0</v>
      </c>
      <c r="AA212" s="28">
        <f>+SUMIF('Input Sheet'!$S:$S,$AL212,'Input Sheet'!E:E)</f>
        <v>0</v>
      </c>
      <c r="AB212" s="28">
        <f>+SUMIF('Input Sheet'!$S:$S,$AL212,'Input Sheet'!F:F)</f>
        <v>0</v>
      </c>
      <c r="AC212" s="28">
        <f>+SUMIF('Input Sheet'!$S:$S,$AL212,'Input Sheet'!G:G)</f>
        <v>0</v>
      </c>
      <c r="AD212" s="28">
        <f>+SUMIF('Input Sheet'!$S:$S,$AL212,'Input Sheet'!H:H)</f>
        <v>0</v>
      </c>
      <c r="AE212" s="28">
        <f>+SUMIF('Input Sheet'!$S:$S,$AL212,'Input Sheet'!I:I)</f>
        <v>0</v>
      </c>
      <c r="AF212" s="28">
        <f>+SUMIF('Input Sheet'!$S:$S,$AL212,'Input Sheet'!J:J)</f>
        <v>0</v>
      </c>
      <c r="AG212" s="28">
        <f>+SUMIF('Input Sheet'!$S:$S,$AL212,'Input Sheet'!K:K)</f>
        <v>0</v>
      </c>
      <c r="AH212" s="28">
        <f>+SUMIF('Input Sheet'!$S:$S,$AL212,'Input Sheet'!L:L)</f>
        <v>0</v>
      </c>
      <c r="AI212" s="28">
        <f>+SUMIF('Input Sheet'!$S:$S,$AL212,'Input Sheet'!M:M)</f>
        <v>0</v>
      </c>
      <c r="AJ212" s="28">
        <f>+SUMIF('Input Sheet'!$S:$S,$AL212,'Input Sheet'!N:N)</f>
        <v>0</v>
      </c>
      <c r="AK212" s="28"/>
      <c r="AL212" s="27" t="str">
        <f t="shared" si="18"/>
        <v>142-7570M</v>
      </c>
      <c r="AM212" s="34" t="str">
        <f t="shared" si="19"/>
        <v>Overall</v>
      </c>
      <c r="AN212" s="34" t="str">
        <f t="shared" si="20"/>
        <v>OverallOther Income</v>
      </c>
      <c r="AO212" s="35"/>
      <c r="AP212" s="35"/>
      <c r="AQ212" s="35"/>
    </row>
    <row r="213" spans="1:43" x14ac:dyDescent="0.25">
      <c r="A213" s="27" t="s">
        <v>103</v>
      </c>
      <c r="B213" s="27" t="s">
        <v>104</v>
      </c>
      <c r="C213" s="27" t="s">
        <v>104</v>
      </c>
      <c r="D213" s="27" t="s">
        <v>208</v>
      </c>
      <c r="E213" s="27" t="s">
        <v>117</v>
      </c>
      <c r="F213" s="27" t="s">
        <v>206</v>
      </c>
      <c r="G213" s="27" t="s">
        <v>207</v>
      </c>
      <c r="H213" s="34" t="s">
        <v>109</v>
      </c>
      <c r="I213" s="34" t="s">
        <v>110</v>
      </c>
      <c r="J213" s="34" t="str">
        <f t="shared" si="16"/>
        <v>OverallOther Income</v>
      </c>
      <c r="K213" s="34" t="str">
        <f t="shared" si="17"/>
        <v>162Repairs &amp; Maintenance - Lexus</v>
      </c>
      <c r="L213" s="28">
        <f>+SUMIF('TB 4-24'!M:M,$AL213,'TB 4-24'!G:G)</f>
        <v>0</v>
      </c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>
        <f>+SUMIF('Input Sheet'!$S:$S,$AL213,'Input Sheet'!C:C)</f>
        <v>0</v>
      </c>
      <c r="Z213" s="28">
        <f>+SUMIF('Input Sheet'!$S:$S,$AL213,'Input Sheet'!D:D)</f>
        <v>0</v>
      </c>
      <c r="AA213" s="28">
        <f>+SUMIF('Input Sheet'!$S:$S,$AL213,'Input Sheet'!E:E)</f>
        <v>0</v>
      </c>
      <c r="AB213" s="28">
        <f>+SUMIF('Input Sheet'!$S:$S,$AL213,'Input Sheet'!F:F)</f>
        <v>0</v>
      </c>
      <c r="AC213" s="28">
        <f>+SUMIF('Input Sheet'!$S:$S,$AL213,'Input Sheet'!G:G)</f>
        <v>0</v>
      </c>
      <c r="AD213" s="28">
        <f>+SUMIF('Input Sheet'!$S:$S,$AL213,'Input Sheet'!H:H)</f>
        <v>0</v>
      </c>
      <c r="AE213" s="28">
        <f>+SUMIF('Input Sheet'!$S:$S,$AL213,'Input Sheet'!I:I)</f>
        <v>0</v>
      </c>
      <c r="AF213" s="28">
        <f>+SUMIF('Input Sheet'!$S:$S,$AL213,'Input Sheet'!J:J)</f>
        <v>0</v>
      </c>
      <c r="AG213" s="28">
        <f>+SUMIF('Input Sheet'!$S:$S,$AL213,'Input Sheet'!K:K)</f>
        <v>0</v>
      </c>
      <c r="AH213" s="28">
        <f>+SUMIF('Input Sheet'!$S:$S,$AL213,'Input Sheet'!L:L)</f>
        <v>0</v>
      </c>
      <c r="AI213" s="28">
        <f>+SUMIF('Input Sheet'!$S:$S,$AL213,'Input Sheet'!M:M)</f>
        <v>0</v>
      </c>
      <c r="AJ213" s="28">
        <f>+SUMIF('Input Sheet'!$S:$S,$AL213,'Input Sheet'!N:N)</f>
        <v>0</v>
      </c>
      <c r="AK213" s="28"/>
      <c r="AL213" s="27" t="str">
        <f t="shared" si="18"/>
        <v>162-7570M</v>
      </c>
      <c r="AM213" s="34" t="str">
        <f t="shared" si="19"/>
        <v>Overall</v>
      </c>
      <c r="AN213" s="34" t="str">
        <f t="shared" si="20"/>
        <v>OverallOther Income</v>
      </c>
      <c r="AO213" s="35"/>
      <c r="AP213" s="35"/>
      <c r="AQ213" s="35"/>
    </row>
    <row r="214" spans="1:43" x14ac:dyDescent="0.25">
      <c r="A214" s="27" t="s">
        <v>103</v>
      </c>
      <c r="B214" s="27" t="s">
        <v>104</v>
      </c>
      <c r="C214" s="27" t="s">
        <v>104</v>
      </c>
      <c r="D214" s="27" t="s">
        <v>209</v>
      </c>
      <c r="E214" s="27" t="s">
        <v>106</v>
      </c>
      <c r="F214" s="27" t="s">
        <v>206</v>
      </c>
      <c r="G214" s="27" t="s">
        <v>207</v>
      </c>
      <c r="H214" s="34" t="s">
        <v>109</v>
      </c>
      <c r="I214" s="34" t="s">
        <v>110</v>
      </c>
      <c r="J214" s="34" t="str">
        <f t="shared" si="16"/>
        <v>OverallOther Income</v>
      </c>
      <c r="K214" s="34" t="str">
        <f t="shared" si="17"/>
        <v>112Repairs &amp; Maintenance - Lexus</v>
      </c>
      <c r="L214" s="28">
        <f>+SUMIF('TB 4-24'!M:M,$AL214,'TB 4-24'!G:G)</f>
        <v>0</v>
      </c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>
        <f>+SUMIF('Input Sheet'!$S:$S,$AL214,'Input Sheet'!C:C)</f>
        <v>0</v>
      </c>
      <c r="Z214" s="28">
        <f>+SUMIF('Input Sheet'!$S:$S,$AL214,'Input Sheet'!D:D)</f>
        <v>0</v>
      </c>
      <c r="AA214" s="28">
        <f>+SUMIF('Input Sheet'!$S:$S,$AL214,'Input Sheet'!E:E)</f>
        <v>0</v>
      </c>
      <c r="AB214" s="28">
        <f>+SUMIF('Input Sheet'!$S:$S,$AL214,'Input Sheet'!F:F)</f>
        <v>0</v>
      </c>
      <c r="AC214" s="28">
        <f>+SUMIF('Input Sheet'!$S:$S,$AL214,'Input Sheet'!G:G)</f>
        <v>0</v>
      </c>
      <c r="AD214" s="28">
        <f>+SUMIF('Input Sheet'!$S:$S,$AL214,'Input Sheet'!H:H)</f>
        <v>0</v>
      </c>
      <c r="AE214" s="28">
        <f>+SUMIF('Input Sheet'!$S:$S,$AL214,'Input Sheet'!I:I)</f>
        <v>0</v>
      </c>
      <c r="AF214" s="28">
        <f>+SUMIF('Input Sheet'!$S:$S,$AL214,'Input Sheet'!J:J)</f>
        <v>0</v>
      </c>
      <c r="AG214" s="28">
        <f>+SUMIF('Input Sheet'!$S:$S,$AL214,'Input Sheet'!K:K)</f>
        <v>0</v>
      </c>
      <c r="AH214" s="28">
        <f>+SUMIF('Input Sheet'!$S:$S,$AL214,'Input Sheet'!L:L)</f>
        <v>0</v>
      </c>
      <c r="AI214" s="28">
        <f>+SUMIF('Input Sheet'!$S:$S,$AL214,'Input Sheet'!M:M)</f>
        <v>0</v>
      </c>
      <c r="AJ214" s="28">
        <f>+SUMIF('Input Sheet'!$S:$S,$AL214,'Input Sheet'!N:N)</f>
        <v>0</v>
      </c>
      <c r="AK214" s="28"/>
      <c r="AL214" s="27" t="str">
        <f t="shared" si="18"/>
        <v>112-7750</v>
      </c>
      <c r="AM214" s="34" t="str">
        <f t="shared" si="19"/>
        <v>Overall</v>
      </c>
      <c r="AN214" s="34" t="str">
        <f t="shared" si="20"/>
        <v>OverallOther Income</v>
      </c>
      <c r="AO214" s="35"/>
      <c r="AP214" s="35"/>
      <c r="AQ214" s="35"/>
    </row>
    <row r="215" spans="1:43" x14ac:dyDescent="0.25">
      <c r="A215" s="27" t="s">
        <v>103</v>
      </c>
      <c r="B215" s="27" t="s">
        <v>104</v>
      </c>
      <c r="C215" s="27" t="s">
        <v>104</v>
      </c>
      <c r="D215" s="27" t="s">
        <v>209</v>
      </c>
      <c r="E215" s="27" t="s">
        <v>114</v>
      </c>
      <c r="F215" s="27" t="s">
        <v>206</v>
      </c>
      <c r="G215" s="27" t="s">
        <v>207</v>
      </c>
      <c r="H215" s="34" t="s">
        <v>109</v>
      </c>
      <c r="I215" s="34" t="s">
        <v>110</v>
      </c>
      <c r="J215" s="34" t="str">
        <f t="shared" si="16"/>
        <v>OverallOther Income</v>
      </c>
      <c r="K215" s="34" t="str">
        <f t="shared" si="17"/>
        <v>122Repairs &amp; Maintenance - Lexus</v>
      </c>
      <c r="L215" s="28">
        <f>+SUMIF('TB 4-24'!M:M,$AL215,'TB 4-24'!G:G)</f>
        <v>0</v>
      </c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>
        <f>+SUMIF('Input Sheet'!$S:$S,$AL215,'Input Sheet'!C:C)</f>
        <v>0</v>
      </c>
      <c r="Z215" s="28">
        <f>+SUMIF('Input Sheet'!$S:$S,$AL215,'Input Sheet'!D:D)</f>
        <v>0</v>
      </c>
      <c r="AA215" s="28">
        <f>+SUMIF('Input Sheet'!$S:$S,$AL215,'Input Sheet'!E:E)</f>
        <v>0</v>
      </c>
      <c r="AB215" s="28">
        <f>+SUMIF('Input Sheet'!$S:$S,$AL215,'Input Sheet'!F:F)</f>
        <v>0</v>
      </c>
      <c r="AC215" s="28">
        <f>+SUMIF('Input Sheet'!$S:$S,$AL215,'Input Sheet'!G:G)</f>
        <v>0</v>
      </c>
      <c r="AD215" s="28">
        <f>+SUMIF('Input Sheet'!$S:$S,$AL215,'Input Sheet'!H:H)</f>
        <v>0</v>
      </c>
      <c r="AE215" s="28">
        <f>+SUMIF('Input Sheet'!$S:$S,$AL215,'Input Sheet'!I:I)</f>
        <v>0</v>
      </c>
      <c r="AF215" s="28">
        <f>+SUMIF('Input Sheet'!$S:$S,$AL215,'Input Sheet'!J:J)</f>
        <v>0</v>
      </c>
      <c r="AG215" s="28">
        <f>+SUMIF('Input Sheet'!$S:$S,$AL215,'Input Sheet'!K:K)</f>
        <v>0</v>
      </c>
      <c r="AH215" s="28">
        <f>+SUMIF('Input Sheet'!$S:$S,$AL215,'Input Sheet'!L:L)</f>
        <v>0</v>
      </c>
      <c r="AI215" s="28">
        <f>+SUMIF('Input Sheet'!$S:$S,$AL215,'Input Sheet'!M:M)</f>
        <v>0</v>
      </c>
      <c r="AJ215" s="28">
        <f>+SUMIF('Input Sheet'!$S:$S,$AL215,'Input Sheet'!N:N)</f>
        <v>0</v>
      </c>
      <c r="AK215" s="28"/>
      <c r="AL215" s="27" t="str">
        <f t="shared" si="18"/>
        <v>122-7750</v>
      </c>
      <c r="AM215" s="34" t="str">
        <f t="shared" si="19"/>
        <v>Overall</v>
      </c>
      <c r="AN215" s="34" t="str">
        <f t="shared" si="20"/>
        <v>OverallOther Income</v>
      </c>
      <c r="AO215" s="35"/>
      <c r="AP215" s="35"/>
      <c r="AQ215" s="35"/>
    </row>
    <row r="216" spans="1:43" x14ac:dyDescent="0.25">
      <c r="A216" s="27" t="s">
        <v>103</v>
      </c>
      <c r="B216" s="27" t="s">
        <v>104</v>
      </c>
      <c r="C216" s="27" t="s">
        <v>104</v>
      </c>
      <c r="D216" s="27" t="s">
        <v>209</v>
      </c>
      <c r="E216" s="27" t="s">
        <v>115</v>
      </c>
      <c r="F216" s="27" t="s">
        <v>206</v>
      </c>
      <c r="G216" s="27" t="s">
        <v>207</v>
      </c>
      <c r="H216" s="34" t="s">
        <v>109</v>
      </c>
      <c r="I216" s="34" t="s">
        <v>110</v>
      </c>
      <c r="J216" s="34" t="str">
        <f t="shared" si="16"/>
        <v>OverallOther Income</v>
      </c>
      <c r="K216" s="34" t="str">
        <f t="shared" si="17"/>
        <v>132Repairs &amp; Maintenance - Lexus</v>
      </c>
      <c r="L216" s="28">
        <f>+SUMIF('TB 4-24'!M:M,$AL216,'TB 4-24'!G:G)</f>
        <v>0</v>
      </c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>
        <f>+SUMIF('Input Sheet'!$S:$S,$AL216,'Input Sheet'!C:C)</f>
        <v>0</v>
      </c>
      <c r="Z216" s="28">
        <f>+SUMIF('Input Sheet'!$S:$S,$AL216,'Input Sheet'!D:D)</f>
        <v>0</v>
      </c>
      <c r="AA216" s="28">
        <f>+SUMIF('Input Sheet'!$S:$S,$AL216,'Input Sheet'!E:E)</f>
        <v>0</v>
      </c>
      <c r="AB216" s="28">
        <f>+SUMIF('Input Sheet'!$S:$S,$AL216,'Input Sheet'!F:F)</f>
        <v>0</v>
      </c>
      <c r="AC216" s="28">
        <f>+SUMIF('Input Sheet'!$S:$S,$AL216,'Input Sheet'!G:G)</f>
        <v>0</v>
      </c>
      <c r="AD216" s="28">
        <f>+SUMIF('Input Sheet'!$S:$S,$AL216,'Input Sheet'!H:H)</f>
        <v>0</v>
      </c>
      <c r="AE216" s="28">
        <f>+SUMIF('Input Sheet'!$S:$S,$AL216,'Input Sheet'!I:I)</f>
        <v>0</v>
      </c>
      <c r="AF216" s="28">
        <f>+SUMIF('Input Sheet'!$S:$S,$AL216,'Input Sheet'!J:J)</f>
        <v>0</v>
      </c>
      <c r="AG216" s="28">
        <f>+SUMIF('Input Sheet'!$S:$S,$AL216,'Input Sheet'!K:K)</f>
        <v>0</v>
      </c>
      <c r="AH216" s="28">
        <f>+SUMIF('Input Sheet'!$S:$S,$AL216,'Input Sheet'!L:L)</f>
        <v>0</v>
      </c>
      <c r="AI216" s="28">
        <f>+SUMIF('Input Sheet'!$S:$S,$AL216,'Input Sheet'!M:M)</f>
        <v>0</v>
      </c>
      <c r="AJ216" s="28">
        <f>+SUMIF('Input Sheet'!$S:$S,$AL216,'Input Sheet'!N:N)</f>
        <v>0</v>
      </c>
      <c r="AK216" s="28"/>
      <c r="AL216" s="27" t="str">
        <f t="shared" si="18"/>
        <v>132-7750</v>
      </c>
      <c r="AM216" s="34" t="str">
        <f t="shared" si="19"/>
        <v>Overall</v>
      </c>
      <c r="AN216" s="34" t="str">
        <f t="shared" si="20"/>
        <v>OverallOther Income</v>
      </c>
      <c r="AO216" s="35"/>
      <c r="AP216" s="35"/>
      <c r="AQ216" s="35"/>
    </row>
    <row r="217" spans="1:43" x14ac:dyDescent="0.25">
      <c r="A217" s="27" t="s">
        <v>103</v>
      </c>
      <c r="B217" s="27" t="s">
        <v>104</v>
      </c>
      <c r="C217" s="27" t="s">
        <v>104</v>
      </c>
      <c r="D217" s="27" t="s">
        <v>209</v>
      </c>
      <c r="E217" s="27" t="s">
        <v>116</v>
      </c>
      <c r="F217" s="27" t="s">
        <v>206</v>
      </c>
      <c r="G217" s="27" t="s">
        <v>207</v>
      </c>
      <c r="H217" s="34" t="s">
        <v>109</v>
      </c>
      <c r="I217" s="34" t="s">
        <v>110</v>
      </c>
      <c r="J217" s="34" t="str">
        <f t="shared" si="16"/>
        <v>OverallOther Income</v>
      </c>
      <c r="K217" s="34" t="str">
        <f t="shared" si="17"/>
        <v>142Repairs &amp; Maintenance - Lexus</v>
      </c>
      <c r="L217" s="28">
        <f>+SUMIF('TB 4-24'!M:M,$AL217,'TB 4-24'!G:G)</f>
        <v>0</v>
      </c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>
        <f>+SUMIF('Input Sheet'!$S:$S,$AL217,'Input Sheet'!C:C)</f>
        <v>0</v>
      </c>
      <c r="Z217" s="28">
        <f>+SUMIF('Input Sheet'!$S:$S,$AL217,'Input Sheet'!D:D)</f>
        <v>0</v>
      </c>
      <c r="AA217" s="28">
        <f>+SUMIF('Input Sheet'!$S:$S,$AL217,'Input Sheet'!E:E)</f>
        <v>0</v>
      </c>
      <c r="AB217" s="28">
        <f>+SUMIF('Input Sheet'!$S:$S,$AL217,'Input Sheet'!F:F)</f>
        <v>0</v>
      </c>
      <c r="AC217" s="28">
        <f>+SUMIF('Input Sheet'!$S:$S,$AL217,'Input Sheet'!G:G)</f>
        <v>0</v>
      </c>
      <c r="AD217" s="28">
        <f>+SUMIF('Input Sheet'!$S:$S,$AL217,'Input Sheet'!H:H)</f>
        <v>0</v>
      </c>
      <c r="AE217" s="28">
        <f>+SUMIF('Input Sheet'!$S:$S,$AL217,'Input Sheet'!I:I)</f>
        <v>0</v>
      </c>
      <c r="AF217" s="28">
        <f>+SUMIF('Input Sheet'!$S:$S,$AL217,'Input Sheet'!J:J)</f>
        <v>0</v>
      </c>
      <c r="AG217" s="28">
        <f>+SUMIF('Input Sheet'!$S:$S,$AL217,'Input Sheet'!K:K)</f>
        <v>0</v>
      </c>
      <c r="AH217" s="28">
        <f>+SUMIF('Input Sheet'!$S:$S,$AL217,'Input Sheet'!L:L)</f>
        <v>0</v>
      </c>
      <c r="AI217" s="28">
        <f>+SUMIF('Input Sheet'!$S:$S,$AL217,'Input Sheet'!M:M)</f>
        <v>0</v>
      </c>
      <c r="AJ217" s="28">
        <f>+SUMIF('Input Sheet'!$S:$S,$AL217,'Input Sheet'!N:N)</f>
        <v>0</v>
      </c>
      <c r="AK217" s="28"/>
      <c r="AL217" s="27" t="str">
        <f t="shared" si="18"/>
        <v>142-7750</v>
      </c>
      <c r="AM217" s="34" t="str">
        <f t="shared" si="19"/>
        <v>Overall</v>
      </c>
      <c r="AN217" s="34" t="str">
        <f t="shared" si="20"/>
        <v>OverallOther Income</v>
      </c>
      <c r="AO217" s="35"/>
      <c r="AP217" s="35"/>
      <c r="AQ217" s="35"/>
    </row>
    <row r="218" spans="1:43" x14ac:dyDescent="0.25">
      <c r="A218" s="27" t="s">
        <v>103</v>
      </c>
      <c r="B218" s="27" t="s">
        <v>104</v>
      </c>
      <c r="C218" s="27" t="s">
        <v>104</v>
      </c>
      <c r="D218" s="27" t="s">
        <v>209</v>
      </c>
      <c r="E218" s="27" t="s">
        <v>117</v>
      </c>
      <c r="F218" s="27" t="s">
        <v>206</v>
      </c>
      <c r="G218" s="27" t="s">
        <v>207</v>
      </c>
      <c r="H218" s="34" t="s">
        <v>109</v>
      </c>
      <c r="I218" s="34" t="s">
        <v>110</v>
      </c>
      <c r="J218" s="34" t="str">
        <f t="shared" si="16"/>
        <v>OverallOther Income</v>
      </c>
      <c r="K218" s="34" t="str">
        <f t="shared" si="17"/>
        <v>162Repairs &amp; Maintenance - Lexus</v>
      </c>
      <c r="L218" s="28">
        <f>+SUMIF('TB 4-24'!M:M,$AL218,'TB 4-24'!G:G)</f>
        <v>0</v>
      </c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>
        <f>+SUMIF('Input Sheet'!$S:$S,$AL218,'Input Sheet'!C:C)</f>
        <v>0</v>
      </c>
      <c r="Z218" s="28">
        <f>+SUMIF('Input Sheet'!$S:$S,$AL218,'Input Sheet'!D:D)</f>
        <v>0</v>
      </c>
      <c r="AA218" s="28">
        <f>+SUMIF('Input Sheet'!$S:$S,$AL218,'Input Sheet'!E:E)</f>
        <v>0</v>
      </c>
      <c r="AB218" s="28">
        <f>+SUMIF('Input Sheet'!$S:$S,$AL218,'Input Sheet'!F:F)</f>
        <v>0</v>
      </c>
      <c r="AC218" s="28">
        <f>+SUMIF('Input Sheet'!$S:$S,$AL218,'Input Sheet'!G:G)</f>
        <v>0</v>
      </c>
      <c r="AD218" s="28">
        <f>+SUMIF('Input Sheet'!$S:$S,$AL218,'Input Sheet'!H:H)</f>
        <v>0</v>
      </c>
      <c r="AE218" s="28">
        <f>+SUMIF('Input Sheet'!$S:$S,$AL218,'Input Sheet'!I:I)</f>
        <v>0</v>
      </c>
      <c r="AF218" s="28">
        <f>+SUMIF('Input Sheet'!$S:$S,$AL218,'Input Sheet'!J:J)</f>
        <v>0</v>
      </c>
      <c r="AG218" s="28">
        <f>+SUMIF('Input Sheet'!$S:$S,$AL218,'Input Sheet'!K:K)</f>
        <v>0</v>
      </c>
      <c r="AH218" s="28">
        <f>+SUMIF('Input Sheet'!$S:$S,$AL218,'Input Sheet'!L:L)</f>
        <v>0</v>
      </c>
      <c r="AI218" s="28">
        <f>+SUMIF('Input Sheet'!$S:$S,$AL218,'Input Sheet'!M:M)</f>
        <v>0</v>
      </c>
      <c r="AJ218" s="28">
        <f>+SUMIF('Input Sheet'!$S:$S,$AL218,'Input Sheet'!N:N)</f>
        <v>0</v>
      </c>
      <c r="AK218" s="28"/>
      <c r="AL218" s="27" t="str">
        <f t="shared" si="18"/>
        <v>162-7750</v>
      </c>
      <c r="AM218" s="34" t="str">
        <f t="shared" si="19"/>
        <v>Overall</v>
      </c>
      <c r="AN218" s="34" t="str">
        <f t="shared" si="20"/>
        <v>OverallOther Income</v>
      </c>
      <c r="AO218" s="35"/>
      <c r="AP218" s="35"/>
      <c r="AQ218" s="35"/>
    </row>
    <row r="219" spans="1:43" x14ac:dyDescent="0.25">
      <c r="A219" s="27" t="s">
        <v>103</v>
      </c>
      <c r="B219" s="27" t="s">
        <v>104</v>
      </c>
      <c r="C219" s="27" t="s">
        <v>104</v>
      </c>
      <c r="D219" s="27" t="s">
        <v>210</v>
      </c>
      <c r="E219" s="27" t="s">
        <v>106</v>
      </c>
      <c r="F219" s="27" t="s">
        <v>211</v>
      </c>
      <c r="G219" s="27" t="s">
        <v>212</v>
      </c>
      <c r="H219" s="34" t="s">
        <v>109</v>
      </c>
      <c r="I219" s="34" t="s">
        <v>110</v>
      </c>
      <c r="J219" s="34" t="str">
        <f t="shared" si="16"/>
        <v>OverallOther Income</v>
      </c>
      <c r="K219" s="34" t="str">
        <f t="shared" si="17"/>
        <v>112Admin Staff Salaries - Lexus</v>
      </c>
      <c r="L219" s="28">
        <f>+SUMIF('TB 4-24'!M:M,$AL219,'TB 4-24'!G:G)</f>
        <v>0</v>
      </c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>
        <f>+SUMIF('Input Sheet'!$S:$S,$AL219,'Input Sheet'!C:C)</f>
        <v>0</v>
      </c>
      <c r="Z219" s="28">
        <f>+SUMIF('Input Sheet'!$S:$S,$AL219,'Input Sheet'!D:D)</f>
        <v>0</v>
      </c>
      <c r="AA219" s="28">
        <f>+SUMIF('Input Sheet'!$S:$S,$AL219,'Input Sheet'!E:E)</f>
        <v>0</v>
      </c>
      <c r="AB219" s="28">
        <f>+SUMIF('Input Sheet'!$S:$S,$AL219,'Input Sheet'!F:F)</f>
        <v>0</v>
      </c>
      <c r="AC219" s="28">
        <f>+SUMIF('Input Sheet'!$S:$S,$AL219,'Input Sheet'!G:G)</f>
        <v>0</v>
      </c>
      <c r="AD219" s="28">
        <f>+SUMIF('Input Sheet'!$S:$S,$AL219,'Input Sheet'!H:H)</f>
        <v>0</v>
      </c>
      <c r="AE219" s="28">
        <f>+SUMIF('Input Sheet'!$S:$S,$AL219,'Input Sheet'!I:I)</f>
        <v>0</v>
      </c>
      <c r="AF219" s="28">
        <f>+SUMIF('Input Sheet'!$S:$S,$AL219,'Input Sheet'!J:J)</f>
        <v>0</v>
      </c>
      <c r="AG219" s="28">
        <f>+SUMIF('Input Sheet'!$S:$S,$AL219,'Input Sheet'!K:K)</f>
        <v>0</v>
      </c>
      <c r="AH219" s="28">
        <f>+SUMIF('Input Sheet'!$S:$S,$AL219,'Input Sheet'!L:L)</f>
        <v>0</v>
      </c>
      <c r="AI219" s="28">
        <f>+SUMIF('Input Sheet'!$S:$S,$AL219,'Input Sheet'!M:M)</f>
        <v>0</v>
      </c>
      <c r="AJ219" s="28">
        <f>+SUMIF('Input Sheet'!$S:$S,$AL219,'Input Sheet'!N:N)</f>
        <v>0</v>
      </c>
      <c r="AK219" s="28"/>
      <c r="AL219" s="27" t="str">
        <f t="shared" si="18"/>
        <v>112-7160</v>
      </c>
      <c r="AM219" s="34" t="str">
        <f t="shared" si="19"/>
        <v>Overall</v>
      </c>
      <c r="AN219" s="34" t="str">
        <f t="shared" si="20"/>
        <v>OverallOther Income</v>
      </c>
      <c r="AO219" s="35"/>
      <c r="AP219" s="35"/>
      <c r="AQ219" s="35"/>
    </row>
    <row r="220" spans="1:43" x14ac:dyDescent="0.25">
      <c r="A220" s="27" t="s">
        <v>103</v>
      </c>
      <c r="B220" s="27" t="s">
        <v>104</v>
      </c>
      <c r="C220" s="27" t="s">
        <v>104</v>
      </c>
      <c r="D220" s="27" t="s">
        <v>210</v>
      </c>
      <c r="E220" s="27" t="s">
        <v>114</v>
      </c>
      <c r="F220" s="27" t="s">
        <v>211</v>
      </c>
      <c r="G220" s="27" t="s">
        <v>212</v>
      </c>
      <c r="H220" s="34" t="s">
        <v>109</v>
      </c>
      <c r="I220" s="34" t="s">
        <v>110</v>
      </c>
      <c r="J220" s="34" t="str">
        <f t="shared" si="16"/>
        <v>OverallOther Income</v>
      </c>
      <c r="K220" s="34" t="str">
        <f t="shared" si="17"/>
        <v>122Admin Staff Salaries - Lexus</v>
      </c>
      <c r="L220" s="28">
        <f>+SUMIF('TB 4-24'!M:M,$AL220,'TB 4-24'!G:G)</f>
        <v>0</v>
      </c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>
        <f>+SUMIF('Input Sheet'!$S:$S,$AL220,'Input Sheet'!C:C)</f>
        <v>0</v>
      </c>
      <c r="Z220" s="28">
        <f>+SUMIF('Input Sheet'!$S:$S,$AL220,'Input Sheet'!D:D)</f>
        <v>0</v>
      </c>
      <c r="AA220" s="28">
        <f>+SUMIF('Input Sheet'!$S:$S,$AL220,'Input Sheet'!E:E)</f>
        <v>0</v>
      </c>
      <c r="AB220" s="28">
        <f>+SUMIF('Input Sheet'!$S:$S,$AL220,'Input Sheet'!F:F)</f>
        <v>0</v>
      </c>
      <c r="AC220" s="28">
        <f>+SUMIF('Input Sheet'!$S:$S,$AL220,'Input Sheet'!G:G)</f>
        <v>0</v>
      </c>
      <c r="AD220" s="28">
        <f>+SUMIF('Input Sheet'!$S:$S,$AL220,'Input Sheet'!H:H)</f>
        <v>0</v>
      </c>
      <c r="AE220" s="28">
        <f>+SUMIF('Input Sheet'!$S:$S,$AL220,'Input Sheet'!I:I)</f>
        <v>0</v>
      </c>
      <c r="AF220" s="28">
        <f>+SUMIF('Input Sheet'!$S:$S,$AL220,'Input Sheet'!J:J)</f>
        <v>0</v>
      </c>
      <c r="AG220" s="28">
        <f>+SUMIF('Input Sheet'!$S:$S,$AL220,'Input Sheet'!K:K)</f>
        <v>0</v>
      </c>
      <c r="AH220" s="28">
        <f>+SUMIF('Input Sheet'!$S:$S,$AL220,'Input Sheet'!L:L)</f>
        <v>0</v>
      </c>
      <c r="AI220" s="28">
        <f>+SUMIF('Input Sheet'!$S:$S,$AL220,'Input Sheet'!M:M)</f>
        <v>0</v>
      </c>
      <c r="AJ220" s="28">
        <f>+SUMIF('Input Sheet'!$S:$S,$AL220,'Input Sheet'!N:N)</f>
        <v>0</v>
      </c>
      <c r="AK220" s="28"/>
      <c r="AL220" s="27" t="str">
        <f t="shared" si="18"/>
        <v>122-7160</v>
      </c>
      <c r="AM220" s="34" t="str">
        <f t="shared" si="19"/>
        <v>Overall</v>
      </c>
      <c r="AN220" s="34" t="str">
        <f t="shared" si="20"/>
        <v>OverallOther Income</v>
      </c>
      <c r="AO220" s="35"/>
      <c r="AP220" s="35"/>
      <c r="AQ220" s="35"/>
    </row>
    <row r="221" spans="1:43" x14ac:dyDescent="0.25">
      <c r="A221" s="27" t="s">
        <v>103</v>
      </c>
      <c r="B221" s="27" t="s">
        <v>104</v>
      </c>
      <c r="C221" s="27" t="s">
        <v>104</v>
      </c>
      <c r="D221" s="27" t="s">
        <v>210</v>
      </c>
      <c r="E221" s="27" t="s">
        <v>117</v>
      </c>
      <c r="F221" s="27" t="s">
        <v>211</v>
      </c>
      <c r="G221" s="27" t="s">
        <v>212</v>
      </c>
      <c r="H221" s="34" t="s">
        <v>109</v>
      </c>
      <c r="I221" s="34" t="s">
        <v>110</v>
      </c>
      <c r="J221" s="34" t="str">
        <f t="shared" si="16"/>
        <v>OverallOther Income</v>
      </c>
      <c r="K221" s="34" t="str">
        <f t="shared" si="17"/>
        <v>162Admin Staff Salaries - Lexus</v>
      </c>
      <c r="L221" s="28">
        <f>+SUMIF('TB 4-24'!M:M,$AL221,'TB 4-24'!G:G)</f>
        <v>0</v>
      </c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>
        <f>+SUMIF('Input Sheet'!$S:$S,$AL221,'Input Sheet'!C:C)</f>
        <v>0</v>
      </c>
      <c r="Z221" s="28">
        <f>+SUMIF('Input Sheet'!$S:$S,$AL221,'Input Sheet'!D:D)</f>
        <v>0</v>
      </c>
      <c r="AA221" s="28">
        <f>+SUMIF('Input Sheet'!$S:$S,$AL221,'Input Sheet'!E:E)</f>
        <v>0</v>
      </c>
      <c r="AB221" s="28">
        <f>+SUMIF('Input Sheet'!$S:$S,$AL221,'Input Sheet'!F:F)</f>
        <v>0</v>
      </c>
      <c r="AC221" s="28">
        <f>+SUMIF('Input Sheet'!$S:$S,$AL221,'Input Sheet'!G:G)</f>
        <v>0</v>
      </c>
      <c r="AD221" s="28">
        <f>+SUMIF('Input Sheet'!$S:$S,$AL221,'Input Sheet'!H:H)</f>
        <v>0</v>
      </c>
      <c r="AE221" s="28">
        <f>+SUMIF('Input Sheet'!$S:$S,$AL221,'Input Sheet'!I:I)</f>
        <v>0</v>
      </c>
      <c r="AF221" s="28">
        <f>+SUMIF('Input Sheet'!$S:$S,$AL221,'Input Sheet'!J:J)</f>
        <v>0</v>
      </c>
      <c r="AG221" s="28">
        <f>+SUMIF('Input Sheet'!$S:$S,$AL221,'Input Sheet'!K:K)</f>
        <v>0</v>
      </c>
      <c r="AH221" s="28">
        <f>+SUMIF('Input Sheet'!$S:$S,$AL221,'Input Sheet'!L:L)</f>
        <v>0</v>
      </c>
      <c r="AI221" s="28">
        <f>+SUMIF('Input Sheet'!$S:$S,$AL221,'Input Sheet'!M:M)</f>
        <v>0</v>
      </c>
      <c r="AJ221" s="28">
        <f>+SUMIF('Input Sheet'!$S:$S,$AL221,'Input Sheet'!N:N)</f>
        <v>0</v>
      </c>
      <c r="AK221" s="28"/>
      <c r="AL221" s="27" t="str">
        <f t="shared" si="18"/>
        <v>162-7160</v>
      </c>
      <c r="AM221" s="34" t="str">
        <f t="shared" si="19"/>
        <v>Overall</v>
      </c>
      <c r="AN221" s="34" t="str">
        <f t="shared" si="20"/>
        <v>OverallOther Income</v>
      </c>
      <c r="AO221" s="35"/>
      <c r="AP221" s="35"/>
      <c r="AQ221" s="35"/>
    </row>
    <row r="222" spans="1:43" x14ac:dyDescent="0.25">
      <c r="A222" s="27" t="s">
        <v>103</v>
      </c>
      <c r="B222" s="27" t="s">
        <v>104</v>
      </c>
      <c r="C222" s="27" t="s">
        <v>104</v>
      </c>
      <c r="D222" s="27" t="s">
        <v>213</v>
      </c>
      <c r="E222" s="27" t="s">
        <v>106</v>
      </c>
      <c r="F222" s="27" t="s">
        <v>211</v>
      </c>
      <c r="G222" s="27" t="s">
        <v>212</v>
      </c>
      <c r="H222" s="34" t="s">
        <v>109</v>
      </c>
      <c r="I222" s="34" t="s">
        <v>110</v>
      </c>
      <c r="J222" s="34" t="str">
        <f t="shared" si="16"/>
        <v>OverallOther Income</v>
      </c>
      <c r="K222" s="34" t="str">
        <f t="shared" si="17"/>
        <v>112Admin Staff Salaries - Lexus</v>
      </c>
      <c r="L222" s="28">
        <f>+SUMIF('TB 4-24'!M:M,$AL222,'TB 4-24'!G:G)</f>
        <v>0</v>
      </c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>
        <f>+SUMIF('Input Sheet'!$S:$S,$AL222,'Input Sheet'!C:C)</f>
        <v>59574.461449275354</v>
      </c>
      <c r="Z222" s="28">
        <f>+SUMIF('Input Sheet'!$S:$S,$AL222,'Input Sheet'!D:D)</f>
        <v>59574.461449275354</v>
      </c>
      <c r="AA222" s="28">
        <f>+SUMIF('Input Sheet'!$S:$S,$AL222,'Input Sheet'!E:E)</f>
        <v>59574.461449275354</v>
      </c>
      <c r="AB222" s="28">
        <f>+SUMIF('Input Sheet'!$S:$S,$AL222,'Input Sheet'!F:F)</f>
        <v>59574.461449275354</v>
      </c>
      <c r="AC222" s="28">
        <f>+SUMIF('Input Sheet'!$S:$S,$AL222,'Input Sheet'!G:G)</f>
        <v>59574.461449275354</v>
      </c>
      <c r="AD222" s="28">
        <f>+SUMIF('Input Sheet'!$S:$S,$AL222,'Input Sheet'!H:H)</f>
        <v>59574.461449275354</v>
      </c>
      <c r="AE222" s="28">
        <f>+SUMIF('Input Sheet'!$S:$S,$AL222,'Input Sheet'!I:I)</f>
        <v>59574.461449275354</v>
      </c>
      <c r="AF222" s="28">
        <f>+SUMIF('Input Sheet'!$S:$S,$AL222,'Input Sheet'!J:J)</f>
        <v>59574.461449275354</v>
      </c>
      <c r="AG222" s="28">
        <f>+SUMIF('Input Sheet'!$S:$S,$AL222,'Input Sheet'!K:K)</f>
        <v>59574.461449275354</v>
      </c>
      <c r="AH222" s="28">
        <f>+SUMIF('Input Sheet'!$S:$S,$AL222,'Input Sheet'!L:L)</f>
        <v>59574.461449275354</v>
      </c>
      <c r="AI222" s="28">
        <f>+SUMIF('Input Sheet'!$S:$S,$AL222,'Input Sheet'!M:M)</f>
        <v>59574.461449275354</v>
      </c>
      <c r="AJ222" s="28">
        <f>+SUMIF('Input Sheet'!$S:$S,$AL222,'Input Sheet'!N:N)</f>
        <v>59574.461449275354</v>
      </c>
      <c r="AK222" s="28"/>
      <c r="AL222" s="27" t="str">
        <f t="shared" si="18"/>
        <v>112-7180</v>
      </c>
      <c r="AM222" s="34" t="str">
        <f t="shared" si="19"/>
        <v>Overall</v>
      </c>
      <c r="AN222" s="34" t="str">
        <f t="shared" si="20"/>
        <v>OverallOther Income</v>
      </c>
      <c r="AO222" s="35"/>
      <c r="AP222" s="35"/>
      <c r="AQ222" s="35"/>
    </row>
    <row r="223" spans="1:43" x14ac:dyDescent="0.25">
      <c r="A223" s="27" t="s">
        <v>103</v>
      </c>
      <c r="B223" s="27" t="s">
        <v>104</v>
      </c>
      <c r="C223" s="27" t="s">
        <v>104</v>
      </c>
      <c r="D223" s="27" t="s">
        <v>213</v>
      </c>
      <c r="E223" s="27" t="s">
        <v>116</v>
      </c>
      <c r="F223" s="27" t="s">
        <v>211</v>
      </c>
      <c r="G223" s="27" t="s">
        <v>212</v>
      </c>
      <c r="H223" s="34" t="s">
        <v>109</v>
      </c>
      <c r="I223" s="34" t="s">
        <v>110</v>
      </c>
      <c r="J223" s="34" t="str">
        <f t="shared" si="16"/>
        <v>OverallOther Income</v>
      </c>
      <c r="K223" s="34" t="str">
        <f t="shared" si="17"/>
        <v>142Admin Staff Salaries - Lexus</v>
      </c>
      <c r="L223" s="28">
        <f>+SUMIF('TB 4-24'!M:M,$AL223,'TB 4-24'!G:G)</f>
        <v>0</v>
      </c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>
        <f>+SUMIF('Input Sheet'!$S:$S,$AL223,'Input Sheet'!C:C)</f>
        <v>0</v>
      </c>
      <c r="Z223" s="28">
        <f>+SUMIF('Input Sheet'!$S:$S,$AL223,'Input Sheet'!D:D)</f>
        <v>0</v>
      </c>
      <c r="AA223" s="28">
        <f>+SUMIF('Input Sheet'!$S:$S,$AL223,'Input Sheet'!E:E)</f>
        <v>0</v>
      </c>
      <c r="AB223" s="28">
        <f>+SUMIF('Input Sheet'!$S:$S,$AL223,'Input Sheet'!F:F)</f>
        <v>0</v>
      </c>
      <c r="AC223" s="28">
        <f>+SUMIF('Input Sheet'!$S:$S,$AL223,'Input Sheet'!G:G)</f>
        <v>0</v>
      </c>
      <c r="AD223" s="28">
        <f>+SUMIF('Input Sheet'!$S:$S,$AL223,'Input Sheet'!H:H)</f>
        <v>0</v>
      </c>
      <c r="AE223" s="28">
        <f>+SUMIF('Input Sheet'!$S:$S,$AL223,'Input Sheet'!I:I)</f>
        <v>0</v>
      </c>
      <c r="AF223" s="28">
        <f>+SUMIF('Input Sheet'!$S:$S,$AL223,'Input Sheet'!J:J)</f>
        <v>0</v>
      </c>
      <c r="AG223" s="28">
        <f>+SUMIF('Input Sheet'!$S:$S,$AL223,'Input Sheet'!K:K)</f>
        <v>0</v>
      </c>
      <c r="AH223" s="28">
        <f>+SUMIF('Input Sheet'!$S:$S,$AL223,'Input Sheet'!L:L)</f>
        <v>0</v>
      </c>
      <c r="AI223" s="28">
        <f>+SUMIF('Input Sheet'!$S:$S,$AL223,'Input Sheet'!M:M)</f>
        <v>0</v>
      </c>
      <c r="AJ223" s="28">
        <f>+SUMIF('Input Sheet'!$S:$S,$AL223,'Input Sheet'!N:N)</f>
        <v>0</v>
      </c>
      <c r="AK223" s="28"/>
      <c r="AL223" s="27" t="str">
        <f t="shared" si="18"/>
        <v>142-7180</v>
      </c>
      <c r="AM223" s="34" t="str">
        <f t="shared" si="19"/>
        <v>Overall</v>
      </c>
      <c r="AN223" s="34" t="str">
        <f t="shared" si="20"/>
        <v>OverallOther Income</v>
      </c>
      <c r="AO223" s="35"/>
      <c r="AP223" s="35"/>
      <c r="AQ223" s="35"/>
    </row>
    <row r="224" spans="1:43" x14ac:dyDescent="0.25">
      <c r="A224" s="27" t="s">
        <v>103</v>
      </c>
      <c r="B224" s="27" t="s">
        <v>104</v>
      </c>
      <c r="C224" s="27" t="s">
        <v>104</v>
      </c>
      <c r="D224" s="27" t="s">
        <v>213</v>
      </c>
      <c r="E224" s="27" t="s">
        <v>114</v>
      </c>
      <c r="F224" s="27" t="s">
        <v>211</v>
      </c>
      <c r="G224" s="27" t="s">
        <v>212</v>
      </c>
      <c r="H224" s="34" t="s">
        <v>109</v>
      </c>
      <c r="I224" s="34" t="s">
        <v>110</v>
      </c>
      <c r="J224" s="34" t="str">
        <f t="shared" si="16"/>
        <v>OverallOther Income</v>
      </c>
      <c r="K224" s="34" t="str">
        <f t="shared" si="17"/>
        <v>122Admin Staff Salaries - Lexus</v>
      </c>
      <c r="L224" s="28">
        <f>+SUMIF('TB 4-24'!M:M,$AL224,'TB 4-24'!G:G)</f>
        <v>0</v>
      </c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>
        <f>+SUMIF('Input Sheet'!$S:$S,$AL224,'Input Sheet'!C:C)</f>
        <v>0</v>
      </c>
      <c r="Z224" s="28">
        <f>+SUMIF('Input Sheet'!$S:$S,$AL224,'Input Sheet'!D:D)</f>
        <v>0</v>
      </c>
      <c r="AA224" s="28">
        <f>+SUMIF('Input Sheet'!$S:$S,$AL224,'Input Sheet'!E:E)</f>
        <v>0</v>
      </c>
      <c r="AB224" s="28">
        <f>+SUMIF('Input Sheet'!$S:$S,$AL224,'Input Sheet'!F:F)</f>
        <v>0</v>
      </c>
      <c r="AC224" s="28">
        <f>+SUMIF('Input Sheet'!$S:$S,$AL224,'Input Sheet'!G:G)</f>
        <v>0</v>
      </c>
      <c r="AD224" s="28">
        <f>+SUMIF('Input Sheet'!$S:$S,$AL224,'Input Sheet'!H:H)</f>
        <v>0</v>
      </c>
      <c r="AE224" s="28">
        <f>+SUMIF('Input Sheet'!$S:$S,$AL224,'Input Sheet'!I:I)</f>
        <v>0</v>
      </c>
      <c r="AF224" s="28">
        <f>+SUMIF('Input Sheet'!$S:$S,$AL224,'Input Sheet'!J:J)</f>
        <v>0</v>
      </c>
      <c r="AG224" s="28">
        <f>+SUMIF('Input Sheet'!$S:$S,$AL224,'Input Sheet'!K:K)</f>
        <v>0</v>
      </c>
      <c r="AH224" s="28">
        <f>+SUMIF('Input Sheet'!$S:$S,$AL224,'Input Sheet'!L:L)</f>
        <v>0</v>
      </c>
      <c r="AI224" s="28">
        <f>+SUMIF('Input Sheet'!$S:$S,$AL224,'Input Sheet'!M:M)</f>
        <v>0</v>
      </c>
      <c r="AJ224" s="28">
        <f>+SUMIF('Input Sheet'!$S:$S,$AL224,'Input Sheet'!N:N)</f>
        <v>0</v>
      </c>
      <c r="AK224" s="28"/>
      <c r="AL224" s="27" t="str">
        <f t="shared" si="18"/>
        <v>122-7180</v>
      </c>
      <c r="AM224" s="34" t="str">
        <f t="shared" si="19"/>
        <v>Overall</v>
      </c>
      <c r="AN224" s="34" t="str">
        <f t="shared" si="20"/>
        <v>OverallOther Income</v>
      </c>
      <c r="AO224" s="35"/>
      <c r="AP224" s="35"/>
      <c r="AQ224" s="35"/>
    </row>
    <row r="225" spans="1:43" x14ac:dyDescent="0.25">
      <c r="A225" s="27" t="s">
        <v>103</v>
      </c>
      <c r="B225" s="27" t="s">
        <v>104</v>
      </c>
      <c r="C225" s="27" t="s">
        <v>104</v>
      </c>
      <c r="D225" s="27" t="s">
        <v>213</v>
      </c>
      <c r="E225" s="27" t="s">
        <v>115</v>
      </c>
      <c r="F225" s="27" t="s">
        <v>211</v>
      </c>
      <c r="G225" s="27" t="s">
        <v>212</v>
      </c>
      <c r="H225" s="34" t="s">
        <v>109</v>
      </c>
      <c r="I225" s="34" t="s">
        <v>110</v>
      </c>
      <c r="J225" s="34" t="str">
        <f t="shared" si="16"/>
        <v>OverallOther Income</v>
      </c>
      <c r="K225" s="34" t="str">
        <f t="shared" si="17"/>
        <v>132Admin Staff Salaries - Lexus</v>
      </c>
      <c r="L225" s="28">
        <f>+SUMIF('TB 4-24'!M:M,$AL225,'TB 4-24'!G:G)</f>
        <v>0</v>
      </c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>
        <f>+SUMIF('Input Sheet'!$S:$S,$AL225,'Input Sheet'!C:C)</f>
        <v>0</v>
      </c>
      <c r="Z225" s="28">
        <f>+SUMIF('Input Sheet'!$S:$S,$AL225,'Input Sheet'!D:D)</f>
        <v>0</v>
      </c>
      <c r="AA225" s="28">
        <f>+SUMIF('Input Sheet'!$S:$S,$AL225,'Input Sheet'!E:E)</f>
        <v>0</v>
      </c>
      <c r="AB225" s="28">
        <f>+SUMIF('Input Sheet'!$S:$S,$AL225,'Input Sheet'!F:F)</f>
        <v>0</v>
      </c>
      <c r="AC225" s="28">
        <f>+SUMIF('Input Sheet'!$S:$S,$AL225,'Input Sheet'!G:G)</f>
        <v>0</v>
      </c>
      <c r="AD225" s="28">
        <f>+SUMIF('Input Sheet'!$S:$S,$AL225,'Input Sheet'!H:H)</f>
        <v>0</v>
      </c>
      <c r="AE225" s="28">
        <f>+SUMIF('Input Sheet'!$S:$S,$AL225,'Input Sheet'!I:I)</f>
        <v>0</v>
      </c>
      <c r="AF225" s="28">
        <f>+SUMIF('Input Sheet'!$S:$S,$AL225,'Input Sheet'!J:J)</f>
        <v>0</v>
      </c>
      <c r="AG225" s="28">
        <f>+SUMIF('Input Sheet'!$S:$S,$AL225,'Input Sheet'!K:K)</f>
        <v>0</v>
      </c>
      <c r="AH225" s="28">
        <f>+SUMIF('Input Sheet'!$S:$S,$AL225,'Input Sheet'!L:L)</f>
        <v>0</v>
      </c>
      <c r="AI225" s="28">
        <f>+SUMIF('Input Sheet'!$S:$S,$AL225,'Input Sheet'!M:M)</f>
        <v>0</v>
      </c>
      <c r="AJ225" s="28">
        <f>+SUMIF('Input Sheet'!$S:$S,$AL225,'Input Sheet'!N:N)</f>
        <v>0</v>
      </c>
      <c r="AK225" s="28"/>
      <c r="AL225" s="27" t="str">
        <f t="shared" si="18"/>
        <v>132-7180</v>
      </c>
      <c r="AM225" s="34" t="str">
        <f t="shared" si="19"/>
        <v>Overall</v>
      </c>
      <c r="AN225" s="34" t="str">
        <f t="shared" si="20"/>
        <v>OverallOther Income</v>
      </c>
      <c r="AO225" s="35"/>
      <c r="AP225" s="35"/>
      <c r="AQ225" s="35"/>
    </row>
    <row r="226" spans="1:43" x14ac:dyDescent="0.25">
      <c r="A226" s="27" t="s">
        <v>103</v>
      </c>
      <c r="B226" s="27" t="s">
        <v>104</v>
      </c>
      <c r="C226" s="27" t="s">
        <v>104</v>
      </c>
      <c r="D226" s="27" t="s">
        <v>213</v>
      </c>
      <c r="E226" s="27" t="s">
        <v>117</v>
      </c>
      <c r="F226" s="27" t="s">
        <v>211</v>
      </c>
      <c r="G226" s="27" t="s">
        <v>212</v>
      </c>
      <c r="H226" s="34" t="s">
        <v>109</v>
      </c>
      <c r="I226" s="34" t="s">
        <v>110</v>
      </c>
      <c r="J226" s="34" t="str">
        <f t="shared" si="16"/>
        <v>OverallOther Income</v>
      </c>
      <c r="K226" s="34" t="str">
        <f t="shared" si="17"/>
        <v>162Admin Staff Salaries - Lexus</v>
      </c>
      <c r="L226" s="28">
        <f>+SUMIF('TB 4-24'!M:M,$AL226,'TB 4-24'!G:G)</f>
        <v>0</v>
      </c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>
        <f>+SUMIF('Input Sheet'!$S:$S,$AL226,'Input Sheet'!C:C)</f>
        <v>0</v>
      </c>
      <c r="Z226" s="28">
        <f>+SUMIF('Input Sheet'!$S:$S,$AL226,'Input Sheet'!D:D)</f>
        <v>0</v>
      </c>
      <c r="AA226" s="28">
        <f>+SUMIF('Input Sheet'!$S:$S,$AL226,'Input Sheet'!E:E)</f>
        <v>0</v>
      </c>
      <c r="AB226" s="28">
        <f>+SUMIF('Input Sheet'!$S:$S,$AL226,'Input Sheet'!F:F)</f>
        <v>0</v>
      </c>
      <c r="AC226" s="28">
        <f>+SUMIF('Input Sheet'!$S:$S,$AL226,'Input Sheet'!G:G)</f>
        <v>0</v>
      </c>
      <c r="AD226" s="28">
        <f>+SUMIF('Input Sheet'!$S:$S,$AL226,'Input Sheet'!H:H)</f>
        <v>0</v>
      </c>
      <c r="AE226" s="28">
        <f>+SUMIF('Input Sheet'!$S:$S,$AL226,'Input Sheet'!I:I)</f>
        <v>0</v>
      </c>
      <c r="AF226" s="28">
        <f>+SUMIF('Input Sheet'!$S:$S,$AL226,'Input Sheet'!J:J)</f>
        <v>0</v>
      </c>
      <c r="AG226" s="28">
        <f>+SUMIF('Input Sheet'!$S:$S,$AL226,'Input Sheet'!K:K)</f>
        <v>0</v>
      </c>
      <c r="AH226" s="28">
        <f>+SUMIF('Input Sheet'!$S:$S,$AL226,'Input Sheet'!L:L)</f>
        <v>0</v>
      </c>
      <c r="AI226" s="28">
        <f>+SUMIF('Input Sheet'!$S:$S,$AL226,'Input Sheet'!M:M)</f>
        <v>0</v>
      </c>
      <c r="AJ226" s="28">
        <f>+SUMIF('Input Sheet'!$S:$S,$AL226,'Input Sheet'!N:N)</f>
        <v>0</v>
      </c>
      <c r="AK226" s="28"/>
      <c r="AL226" s="27" t="str">
        <f t="shared" si="18"/>
        <v>162-7180</v>
      </c>
      <c r="AM226" s="34" t="str">
        <f t="shared" si="19"/>
        <v>Overall</v>
      </c>
      <c r="AN226" s="34" t="str">
        <f t="shared" si="20"/>
        <v>OverallOther Income</v>
      </c>
      <c r="AO226" s="35"/>
      <c r="AP226" s="35"/>
      <c r="AQ226" s="35"/>
    </row>
    <row r="227" spans="1:43" x14ac:dyDescent="0.25">
      <c r="A227" s="27" t="s">
        <v>103</v>
      </c>
      <c r="B227" s="27" t="s">
        <v>104</v>
      </c>
      <c r="C227" s="27" t="s">
        <v>104</v>
      </c>
      <c r="D227" s="27" t="s">
        <v>214</v>
      </c>
      <c r="E227" s="27" t="s">
        <v>106</v>
      </c>
      <c r="F227" s="27" t="s">
        <v>215</v>
      </c>
      <c r="G227" s="27" t="s">
        <v>216</v>
      </c>
      <c r="H227" s="34" t="s">
        <v>109</v>
      </c>
      <c r="I227" s="34" t="s">
        <v>110</v>
      </c>
      <c r="J227" s="34" t="str">
        <f t="shared" si="16"/>
        <v>OverallOther Income</v>
      </c>
      <c r="K227" s="34" t="str">
        <f t="shared" si="17"/>
        <v>112Cleaning &amp; Security - Lexus</v>
      </c>
      <c r="L227" s="28">
        <f>+SUMIF('TB 4-24'!M:M,$AL227,'TB 4-24'!G:G)</f>
        <v>0</v>
      </c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>
        <f>+SUMIF('Input Sheet'!$S:$S,$AL227,'Input Sheet'!C:C)</f>
        <v>0</v>
      </c>
      <c r="Z227" s="28">
        <f>+SUMIF('Input Sheet'!$S:$S,$AL227,'Input Sheet'!D:D)</f>
        <v>0</v>
      </c>
      <c r="AA227" s="28">
        <f>+SUMIF('Input Sheet'!$S:$S,$AL227,'Input Sheet'!E:E)</f>
        <v>0</v>
      </c>
      <c r="AB227" s="28">
        <f>+SUMIF('Input Sheet'!$S:$S,$AL227,'Input Sheet'!F:F)</f>
        <v>0</v>
      </c>
      <c r="AC227" s="28">
        <f>+SUMIF('Input Sheet'!$S:$S,$AL227,'Input Sheet'!G:G)</f>
        <v>0</v>
      </c>
      <c r="AD227" s="28">
        <f>+SUMIF('Input Sheet'!$S:$S,$AL227,'Input Sheet'!H:H)</f>
        <v>0</v>
      </c>
      <c r="AE227" s="28">
        <f>+SUMIF('Input Sheet'!$S:$S,$AL227,'Input Sheet'!I:I)</f>
        <v>0</v>
      </c>
      <c r="AF227" s="28">
        <f>+SUMIF('Input Sheet'!$S:$S,$AL227,'Input Sheet'!J:J)</f>
        <v>0</v>
      </c>
      <c r="AG227" s="28">
        <f>+SUMIF('Input Sheet'!$S:$S,$AL227,'Input Sheet'!K:K)</f>
        <v>0</v>
      </c>
      <c r="AH227" s="28">
        <f>+SUMIF('Input Sheet'!$S:$S,$AL227,'Input Sheet'!L:L)</f>
        <v>0</v>
      </c>
      <c r="AI227" s="28">
        <f>+SUMIF('Input Sheet'!$S:$S,$AL227,'Input Sheet'!M:M)</f>
        <v>0</v>
      </c>
      <c r="AJ227" s="28">
        <f>+SUMIF('Input Sheet'!$S:$S,$AL227,'Input Sheet'!N:N)</f>
        <v>0</v>
      </c>
      <c r="AK227" s="28"/>
      <c r="AL227" s="27" t="str">
        <f t="shared" si="18"/>
        <v>112-7470</v>
      </c>
      <c r="AM227" s="34" t="str">
        <f t="shared" si="19"/>
        <v>Overall</v>
      </c>
      <c r="AN227" s="34" t="str">
        <f t="shared" si="20"/>
        <v>OverallOther Income</v>
      </c>
      <c r="AO227" s="35"/>
      <c r="AP227" s="35"/>
      <c r="AQ227" s="35"/>
    </row>
    <row r="228" spans="1:43" x14ac:dyDescent="0.25">
      <c r="A228" s="27" t="s">
        <v>103</v>
      </c>
      <c r="B228" s="27" t="s">
        <v>104</v>
      </c>
      <c r="C228" s="27" t="s">
        <v>104</v>
      </c>
      <c r="D228" s="27" t="s">
        <v>214</v>
      </c>
      <c r="E228" s="27" t="s">
        <v>114</v>
      </c>
      <c r="F228" s="27" t="s">
        <v>215</v>
      </c>
      <c r="G228" s="27" t="s">
        <v>216</v>
      </c>
      <c r="H228" s="34" t="s">
        <v>109</v>
      </c>
      <c r="I228" s="34" t="s">
        <v>110</v>
      </c>
      <c r="J228" s="34" t="str">
        <f t="shared" si="16"/>
        <v>OverallOther Income</v>
      </c>
      <c r="K228" s="34" t="str">
        <f t="shared" si="17"/>
        <v>122Cleaning &amp; Security - Lexus</v>
      </c>
      <c r="L228" s="28">
        <f>+SUMIF('TB 4-24'!M:M,$AL228,'TB 4-24'!G:G)</f>
        <v>0</v>
      </c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>
        <f>+SUMIF('Input Sheet'!$S:$S,$AL228,'Input Sheet'!C:C)</f>
        <v>0</v>
      </c>
      <c r="Z228" s="28">
        <f>+SUMIF('Input Sheet'!$S:$S,$AL228,'Input Sheet'!D:D)</f>
        <v>0</v>
      </c>
      <c r="AA228" s="28">
        <f>+SUMIF('Input Sheet'!$S:$S,$AL228,'Input Sheet'!E:E)</f>
        <v>0</v>
      </c>
      <c r="AB228" s="28">
        <f>+SUMIF('Input Sheet'!$S:$S,$AL228,'Input Sheet'!F:F)</f>
        <v>0</v>
      </c>
      <c r="AC228" s="28">
        <f>+SUMIF('Input Sheet'!$S:$S,$AL228,'Input Sheet'!G:G)</f>
        <v>0</v>
      </c>
      <c r="AD228" s="28">
        <f>+SUMIF('Input Sheet'!$S:$S,$AL228,'Input Sheet'!H:H)</f>
        <v>0</v>
      </c>
      <c r="AE228" s="28">
        <f>+SUMIF('Input Sheet'!$S:$S,$AL228,'Input Sheet'!I:I)</f>
        <v>0</v>
      </c>
      <c r="AF228" s="28">
        <f>+SUMIF('Input Sheet'!$S:$S,$AL228,'Input Sheet'!J:J)</f>
        <v>0</v>
      </c>
      <c r="AG228" s="28">
        <f>+SUMIF('Input Sheet'!$S:$S,$AL228,'Input Sheet'!K:K)</f>
        <v>0</v>
      </c>
      <c r="AH228" s="28">
        <f>+SUMIF('Input Sheet'!$S:$S,$AL228,'Input Sheet'!L:L)</f>
        <v>0</v>
      </c>
      <c r="AI228" s="28">
        <f>+SUMIF('Input Sheet'!$S:$S,$AL228,'Input Sheet'!M:M)</f>
        <v>0</v>
      </c>
      <c r="AJ228" s="28">
        <f>+SUMIF('Input Sheet'!$S:$S,$AL228,'Input Sheet'!N:N)</f>
        <v>0</v>
      </c>
      <c r="AK228" s="28"/>
      <c r="AL228" s="27" t="str">
        <f t="shared" si="18"/>
        <v>122-7470</v>
      </c>
      <c r="AM228" s="34" t="str">
        <f t="shared" si="19"/>
        <v>Overall</v>
      </c>
      <c r="AN228" s="34" t="str">
        <f t="shared" si="20"/>
        <v>OverallOther Income</v>
      </c>
      <c r="AO228" s="35"/>
      <c r="AP228" s="35"/>
      <c r="AQ228" s="35"/>
    </row>
    <row r="229" spans="1:43" x14ac:dyDescent="0.25">
      <c r="A229" s="27" t="s">
        <v>103</v>
      </c>
      <c r="B229" s="27" t="s">
        <v>104</v>
      </c>
      <c r="C229" s="27" t="s">
        <v>104</v>
      </c>
      <c r="D229" s="27" t="s">
        <v>214</v>
      </c>
      <c r="E229" s="27" t="s">
        <v>115</v>
      </c>
      <c r="F229" s="27" t="s">
        <v>215</v>
      </c>
      <c r="G229" s="27" t="s">
        <v>216</v>
      </c>
      <c r="H229" s="34" t="s">
        <v>109</v>
      </c>
      <c r="I229" s="34" t="s">
        <v>110</v>
      </c>
      <c r="J229" s="34" t="str">
        <f t="shared" si="16"/>
        <v>OverallOther Income</v>
      </c>
      <c r="K229" s="34" t="str">
        <f t="shared" si="17"/>
        <v>132Cleaning &amp; Security - Lexus</v>
      </c>
      <c r="L229" s="28">
        <f>+SUMIF('TB 4-24'!M:M,$AL229,'TB 4-24'!G:G)</f>
        <v>0</v>
      </c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>
        <f>+SUMIF('Input Sheet'!$S:$S,$AL229,'Input Sheet'!C:C)</f>
        <v>0</v>
      </c>
      <c r="Z229" s="28">
        <f>+SUMIF('Input Sheet'!$S:$S,$AL229,'Input Sheet'!D:D)</f>
        <v>0</v>
      </c>
      <c r="AA229" s="28">
        <f>+SUMIF('Input Sheet'!$S:$S,$AL229,'Input Sheet'!E:E)</f>
        <v>0</v>
      </c>
      <c r="AB229" s="28">
        <f>+SUMIF('Input Sheet'!$S:$S,$AL229,'Input Sheet'!F:F)</f>
        <v>0</v>
      </c>
      <c r="AC229" s="28">
        <f>+SUMIF('Input Sheet'!$S:$S,$AL229,'Input Sheet'!G:G)</f>
        <v>0</v>
      </c>
      <c r="AD229" s="28">
        <f>+SUMIF('Input Sheet'!$S:$S,$AL229,'Input Sheet'!H:H)</f>
        <v>0</v>
      </c>
      <c r="AE229" s="28">
        <f>+SUMIF('Input Sheet'!$S:$S,$AL229,'Input Sheet'!I:I)</f>
        <v>0</v>
      </c>
      <c r="AF229" s="28">
        <f>+SUMIF('Input Sheet'!$S:$S,$AL229,'Input Sheet'!J:J)</f>
        <v>0</v>
      </c>
      <c r="AG229" s="28">
        <f>+SUMIF('Input Sheet'!$S:$S,$AL229,'Input Sheet'!K:K)</f>
        <v>0</v>
      </c>
      <c r="AH229" s="28">
        <f>+SUMIF('Input Sheet'!$S:$S,$AL229,'Input Sheet'!L:L)</f>
        <v>0</v>
      </c>
      <c r="AI229" s="28">
        <f>+SUMIF('Input Sheet'!$S:$S,$AL229,'Input Sheet'!M:M)</f>
        <v>0</v>
      </c>
      <c r="AJ229" s="28">
        <f>+SUMIF('Input Sheet'!$S:$S,$AL229,'Input Sheet'!N:N)</f>
        <v>0</v>
      </c>
      <c r="AK229" s="28"/>
      <c r="AL229" s="27" t="str">
        <f t="shared" si="18"/>
        <v>132-7470</v>
      </c>
      <c r="AM229" s="34" t="str">
        <f t="shared" si="19"/>
        <v>Overall</v>
      </c>
      <c r="AN229" s="34" t="str">
        <f t="shared" si="20"/>
        <v>OverallOther Income</v>
      </c>
      <c r="AO229" s="35"/>
      <c r="AP229" s="35"/>
      <c r="AQ229" s="35"/>
    </row>
    <row r="230" spans="1:43" x14ac:dyDescent="0.25">
      <c r="A230" s="27" t="s">
        <v>103</v>
      </c>
      <c r="B230" s="27" t="s">
        <v>104</v>
      </c>
      <c r="C230" s="27" t="s">
        <v>104</v>
      </c>
      <c r="D230" s="27" t="s">
        <v>214</v>
      </c>
      <c r="E230" s="27" t="s">
        <v>116</v>
      </c>
      <c r="F230" s="27" t="s">
        <v>215</v>
      </c>
      <c r="G230" s="27" t="s">
        <v>216</v>
      </c>
      <c r="H230" s="34" t="s">
        <v>109</v>
      </c>
      <c r="I230" s="34" t="s">
        <v>110</v>
      </c>
      <c r="J230" s="34" t="str">
        <f t="shared" si="16"/>
        <v>OverallOther Income</v>
      </c>
      <c r="K230" s="34" t="str">
        <f t="shared" si="17"/>
        <v>142Cleaning &amp; Security - Lexus</v>
      </c>
      <c r="L230" s="28">
        <f>+SUMIF('TB 4-24'!M:M,$AL230,'TB 4-24'!G:G)</f>
        <v>0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>
        <f>+SUMIF('Input Sheet'!$S:$S,$AL230,'Input Sheet'!C:C)</f>
        <v>0</v>
      </c>
      <c r="Z230" s="28">
        <f>+SUMIF('Input Sheet'!$S:$S,$AL230,'Input Sheet'!D:D)</f>
        <v>0</v>
      </c>
      <c r="AA230" s="28">
        <f>+SUMIF('Input Sheet'!$S:$S,$AL230,'Input Sheet'!E:E)</f>
        <v>0</v>
      </c>
      <c r="AB230" s="28">
        <f>+SUMIF('Input Sheet'!$S:$S,$AL230,'Input Sheet'!F:F)</f>
        <v>0</v>
      </c>
      <c r="AC230" s="28">
        <f>+SUMIF('Input Sheet'!$S:$S,$AL230,'Input Sheet'!G:G)</f>
        <v>0</v>
      </c>
      <c r="AD230" s="28">
        <f>+SUMIF('Input Sheet'!$S:$S,$AL230,'Input Sheet'!H:H)</f>
        <v>0</v>
      </c>
      <c r="AE230" s="28">
        <f>+SUMIF('Input Sheet'!$S:$S,$AL230,'Input Sheet'!I:I)</f>
        <v>0</v>
      </c>
      <c r="AF230" s="28">
        <f>+SUMIF('Input Sheet'!$S:$S,$AL230,'Input Sheet'!J:J)</f>
        <v>0</v>
      </c>
      <c r="AG230" s="28">
        <f>+SUMIF('Input Sheet'!$S:$S,$AL230,'Input Sheet'!K:K)</f>
        <v>0</v>
      </c>
      <c r="AH230" s="28">
        <f>+SUMIF('Input Sheet'!$S:$S,$AL230,'Input Sheet'!L:L)</f>
        <v>0</v>
      </c>
      <c r="AI230" s="28">
        <f>+SUMIF('Input Sheet'!$S:$S,$AL230,'Input Sheet'!M:M)</f>
        <v>0</v>
      </c>
      <c r="AJ230" s="28">
        <f>+SUMIF('Input Sheet'!$S:$S,$AL230,'Input Sheet'!N:N)</f>
        <v>0</v>
      </c>
      <c r="AK230" s="28"/>
      <c r="AL230" s="27" t="str">
        <f t="shared" si="18"/>
        <v>142-7470</v>
      </c>
      <c r="AM230" s="34" t="str">
        <f t="shared" si="19"/>
        <v>Overall</v>
      </c>
      <c r="AN230" s="34" t="str">
        <f t="shared" si="20"/>
        <v>OverallOther Income</v>
      </c>
      <c r="AO230" s="35"/>
      <c r="AP230" s="35"/>
      <c r="AQ230" s="35"/>
    </row>
    <row r="231" spans="1:43" x14ac:dyDescent="0.25">
      <c r="A231" s="27" t="s">
        <v>103</v>
      </c>
      <c r="B231" s="27" t="s">
        <v>104</v>
      </c>
      <c r="C231" s="27" t="s">
        <v>104</v>
      </c>
      <c r="D231" s="27" t="s">
        <v>214</v>
      </c>
      <c r="E231" s="27" t="s">
        <v>117</v>
      </c>
      <c r="F231" s="27" t="s">
        <v>215</v>
      </c>
      <c r="G231" s="27" t="s">
        <v>216</v>
      </c>
      <c r="H231" s="34" t="s">
        <v>109</v>
      </c>
      <c r="I231" s="34" t="s">
        <v>110</v>
      </c>
      <c r="J231" s="34" t="str">
        <f t="shared" si="16"/>
        <v>OverallOther Income</v>
      </c>
      <c r="K231" s="34" t="str">
        <f t="shared" si="17"/>
        <v>162Cleaning &amp; Security - Lexus</v>
      </c>
      <c r="L231" s="28">
        <f>+SUMIF('TB 4-24'!M:M,$AL231,'TB 4-24'!G:G)</f>
        <v>0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>
        <f>+SUMIF('Input Sheet'!$S:$S,$AL231,'Input Sheet'!C:C)</f>
        <v>0</v>
      </c>
      <c r="Z231" s="28">
        <f>+SUMIF('Input Sheet'!$S:$S,$AL231,'Input Sheet'!D:D)</f>
        <v>0</v>
      </c>
      <c r="AA231" s="28">
        <f>+SUMIF('Input Sheet'!$S:$S,$AL231,'Input Sheet'!E:E)</f>
        <v>0</v>
      </c>
      <c r="AB231" s="28">
        <f>+SUMIF('Input Sheet'!$S:$S,$AL231,'Input Sheet'!F:F)</f>
        <v>0</v>
      </c>
      <c r="AC231" s="28">
        <f>+SUMIF('Input Sheet'!$S:$S,$AL231,'Input Sheet'!G:G)</f>
        <v>0</v>
      </c>
      <c r="AD231" s="28">
        <f>+SUMIF('Input Sheet'!$S:$S,$AL231,'Input Sheet'!H:H)</f>
        <v>0</v>
      </c>
      <c r="AE231" s="28">
        <f>+SUMIF('Input Sheet'!$S:$S,$AL231,'Input Sheet'!I:I)</f>
        <v>0</v>
      </c>
      <c r="AF231" s="28">
        <f>+SUMIF('Input Sheet'!$S:$S,$AL231,'Input Sheet'!J:J)</f>
        <v>0</v>
      </c>
      <c r="AG231" s="28">
        <f>+SUMIF('Input Sheet'!$S:$S,$AL231,'Input Sheet'!K:K)</f>
        <v>0</v>
      </c>
      <c r="AH231" s="28">
        <f>+SUMIF('Input Sheet'!$S:$S,$AL231,'Input Sheet'!L:L)</f>
        <v>0</v>
      </c>
      <c r="AI231" s="28">
        <f>+SUMIF('Input Sheet'!$S:$S,$AL231,'Input Sheet'!M:M)</f>
        <v>0</v>
      </c>
      <c r="AJ231" s="28">
        <f>+SUMIF('Input Sheet'!$S:$S,$AL231,'Input Sheet'!N:N)</f>
        <v>0</v>
      </c>
      <c r="AK231" s="28"/>
      <c r="AL231" s="27" t="str">
        <f t="shared" si="18"/>
        <v>162-7470</v>
      </c>
      <c r="AM231" s="34" t="str">
        <f t="shared" si="19"/>
        <v>Overall</v>
      </c>
      <c r="AN231" s="34" t="str">
        <f t="shared" si="20"/>
        <v>OverallOther Income</v>
      </c>
      <c r="AO231" s="35"/>
      <c r="AP231" s="35"/>
      <c r="AQ231" s="35"/>
    </row>
    <row r="232" spans="1:43" x14ac:dyDescent="0.25">
      <c r="A232" s="27" t="s">
        <v>103</v>
      </c>
      <c r="B232" s="27" t="s">
        <v>104</v>
      </c>
      <c r="C232" s="27" t="s">
        <v>104</v>
      </c>
      <c r="D232" s="27" t="s">
        <v>217</v>
      </c>
      <c r="E232" s="27" t="s">
        <v>106</v>
      </c>
      <c r="F232" s="27" t="s">
        <v>215</v>
      </c>
      <c r="G232" s="27" t="s">
        <v>216</v>
      </c>
      <c r="H232" s="34" t="s">
        <v>109</v>
      </c>
      <c r="I232" s="34" t="s">
        <v>110</v>
      </c>
      <c r="J232" s="34" t="str">
        <f t="shared" si="16"/>
        <v>OverallOther Income</v>
      </c>
      <c r="K232" s="34" t="str">
        <f t="shared" si="17"/>
        <v>112Cleaning &amp; Security - Lexus</v>
      </c>
      <c r="L232" s="28">
        <f>+SUMIF('TB 4-24'!M:M,$AL232,'TB 4-24'!G:G)</f>
        <v>0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>
        <f>+SUMIF('Input Sheet'!$S:$S,$AL232,'Input Sheet'!C:C)</f>
        <v>0</v>
      </c>
      <c r="Z232" s="28">
        <f>+SUMIF('Input Sheet'!$S:$S,$AL232,'Input Sheet'!D:D)</f>
        <v>0</v>
      </c>
      <c r="AA232" s="28">
        <f>+SUMIF('Input Sheet'!$S:$S,$AL232,'Input Sheet'!E:E)</f>
        <v>0</v>
      </c>
      <c r="AB232" s="28">
        <f>+SUMIF('Input Sheet'!$S:$S,$AL232,'Input Sheet'!F:F)</f>
        <v>0</v>
      </c>
      <c r="AC232" s="28">
        <f>+SUMIF('Input Sheet'!$S:$S,$AL232,'Input Sheet'!G:G)</f>
        <v>0</v>
      </c>
      <c r="AD232" s="28">
        <f>+SUMIF('Input Sheet'!$S:$S,$AL232,'Input Sheet'!H:H)</f>
        <v>0</v>
      </c>
      <c r="AE232" s="28">
        <f>+SUMIF('Input Sheet'!$S:$S,$AL232,'Input Sheet'!I:I)</f>
        <v>0</v>
      </c>
      <c r="AF232" s="28">
        <f>+SUMIF('Input Sheet'!$S:$S,$AL232,'Input Sheet'!J:J)</f>
        <v>0</v>
      </c>
      <c r="AG232" s="28">
        <f>+SUMIF('Input Sheet'!$S:$S,$AL232,'Input Sheet'!K:K)</f>
        <v>0</v>
      </c>
      <c r="AH232" s="28">
        <f>+SUMIF('Input Sheet'!$S:$S,$AL232,'Input Sheet'!L:L)</f>
        <v>0</v>
      </c>
      <c r="AI232" s="28">
        <f>+SUMIF('Input Sheet'!$S:$S,$AL232,'Input Sheet'!M:M)</f>
        <v>0</v>
      </c>
      <c r="AJ232" s="28">
        <f>+SUMIF('Input Sheet'!$S:$S,$AL232,'Input Sheet'!N:N)</f>
        <v>0</v>
      </c>
      <c r="AK232" s="28"/>
      <c r="AL232" s="27" t="str">
        <f t="shared" si="18"/>
        <v>112-7471</v>
      </c>
      <c r="AM232" s="34" t="str">
        <f t="shared" si="19"/>
        <v>Overall</v>
      </c>
      <c r="AN232" s="34" t="str">
        <f t="shared" si="20"/>
        <v>OverallOther Income</v>
      </c>
      <c r="AO232" s="35"/>
      <c r="AP232" s="35"/>
      <c r="AQ232" s="35"/>
    </row>
    <row r="233" spans="1:43" x14ac:dyDescent="0.25">
      <c r="A233" s="27" t="s">
        <v>103</v>
      </c>
      <c r="B233" s="27" t="s">
        <v>104</v>
      </c>
      <c r="C233" s="27" t="s">
        <v>104</v>
      </c>
      <c r="D233" s="27" t="s">
        <v>217</v>
      </c>
      <c r="E233" s="27" t="s">
        <v>114</v>
      </c>
      <c r="F233" s="27" t="s">
        <v>215</v>
      </c>
      <c r="G233" s="27" t="s">
        <v>216</v>
      </c>
      <c r="H233" s="34" t="s">
        <v>109</v>
      </c>
      <c r="I233" s="34" t="s">
        <v>110</v>
      </c>
      <c r="J233" s="34" t="str">
        <f t="shared" si="16"/>
        <v>OverallOther Income</v>
      </c>
      <c r="K233" s="34" t="str">
        <f t="shared" si="17"/>
        <v>122Cleaning &amp; Security - Lexus</v>
      </c>
      <c r="L233" s="28">
        <f>+SUMIF('TB 4-24'!M:M,$AL233,'TB 4-24'!G:G)</f>
        <v>0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>
        <f>+SUMIF('Input Sheet'!$S:$S,$AL233,'Input Sheet'!C:C)</f>
        <v>0</v>
      </c>
      <c r="Z233" s="28">
        <f>+SUMIF('Input Sheet'!$S:$S,$AL233,'Input Sheet'!D:D)</f>
        <v>0</v>
      </c>
      <c r="AA233" s="28">
        <f>+SUMIF('Input Sheet'!$S:$S,$AL233,'Input Sheet'!E:E)</f>
        <v>0</v>
      </c>
      <c r="AB233" s="28">
        <f>+SUMIF('Input Sheet'!$S:$S,$AL233,'Input Sheet'!F:F)</f>
        <v>0</v>
      </c>
      <c r="AC233" s="28">
        <f>+SUMIF('Input Sheet'!$S:$S,$AL233,'Input Sheet'!G:G)</f>
        <v>0</v>
      </c>
      <c r="AD233" s="28">
        <f>+SUMIF('Input Sheet'!$S:$S,$AL233,'Input Sheet'!H:H)</f>
        <v>0</v>
      </c>
      <c r="AE233" s="28">
        <f>+SUMIF('Input Sheet'!$S:$S,$AL233,'Input Sheet'!I:I)</f>
        <v>0</v>
      </c>
      <c r="AF233" s="28">
        <f>+SUMIF('Input Sheet'!$S:$S,$AL233,'Input Sheet'!J:J)</f>
        <v>0</v>
      </c>
      <c r="AG233" s="28">
        <f>+SUMIF('Input Sheet'!$S:$S,$AL233,'Input Sheet'!K:K)</f>
        <v>0</v>
      </c>
      <c r="AH233" s="28">
        <f>+SUMIF('Input Sheet'!$S:$S,$AL233,'Input Sheet'!L:L)</f>
        <v>0</v>
      </c>
      <c r="AI233" s="28">
        <f>+SUMIF('Input Sheet'!$S:$S,$AL233,'Input Sheet'!M:M)</f>
        <v>0</v>
      </c>
      <c r="AJ233" s="28">
        <f>+SUMIF('Input Sheet'!$S:$S,$AL233,'Input Sheet'!N:N)</f>
        <v>0</v>
      </c>
      <c r="AK233" s="28"/>
      <c r="AL233" s="27" t="str">
        <f t="shared" si="18"/>
        <v>122-7471</v>
      </c>
      <c r="AM233" s="34" t="str">
        <f t="shared" si="19"/>
        <v>Overall</v>
      </c>
      <c r="AN233" s="34" t="str">
        <f t="shared" si="20"/>
        <v>OverallOther Income</v>
      </c>
      <c r="AO233" s="35"/>
      <c r="AP233" s="35"/>
      <c r="AQ233" s="35"/>
    </row>
    <row r="234" spans="1:43" x14ac:dyDescent="0.25">
      <c r="A234" s="27" t="s">
        <v>103</v>
      </c>
      <c r="B234" s="27" t="s">
        <v>104</v>
      </c>
      <c r="C234" s="27" t="s">
        <v>104</v>
      </c>
      <c r="D234" s="27" t="s">
        <v>217</v>
      </c>
      <c r="E234" s="27" t="s">
        <v>115</v>
      </c>
      <c r="F234" s="27" t="s">
        <v>215</v>
      </c>
      <c r="G234" s="27" t="s">
        <v>216</v>
      </c>
      <c r="H234" s="34" t="s">
        <v>109</v>
      </c>
      <c r="I234" s="34" t="s">
        <v>110</v>
      </c>
      <c r="J234" s="34" t="str">
        <f t="shared" si="16"/>
        <v>OverallOther Income</v>
      </c>
      <c r="K234" s="34" t="str">
        <f t="shared" si="17"/>
        <v>132Cleaning &amp; Security - Lexus</v>
      </c>
      <c r="L234" s="28">
        <f>+SUMIF('TB 4-24'!M:M,$AL234,'TB 4-24'!G:G)</f>
        <v>0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>
        <f>+SUMIF('Input Sheet'!$S:$S,$AL234,'Input Sheet'!C:C)</f>
        <v>0</v>
      </c>
      <c r="Z234" s="28">
        <f>+SUMIF('Input Sheet'!$S:$S,$AL234,'Input Sheet'!D:D)</f>
        <v>0</v>
      </c>
      <c r="AA234" s="28">
        <f>+SUMIF('Input Sheet'!$S:$S,$AL234,'Input Sheet'!E:E)</f>
        <v>0</v>
      </c>
      <c r="AB234" s="28">
        <f>+SUMIF('Input Sheet'!$S:$S,$AL234,'Input Sheet'!F:F)</f>
        <v>0</v>
      </c>
      <c r="AC234" s="28">
        <f>+SUMIF('Input Sheet'!$S:$S,$AL234,'Input Sheet'!G:G)</f>
        <v>0</v>
      </c>
      <c r="AD234" s="28">
        <f>+SUMIF('Input Sheet'!$S:$S,$AL234,'Input Sheet'!H:H)</f>
        <v>0</v>
      </c>
      <c r="AE234" s="28">
        <f>+SUMIF('Input Sheet'!$S:$S,$AL234,'Input Sheet'!I:I)</f>
        <v>0</v>
      </c>
      <c r="AF234" s="28">
        <f>+SUMIF('Input Sheet'!$S:$S,$AL234,'Input Sheet'!J:J)</f>
        <v>0</v>
      </c>
      <c r="AG234" s="28">
        <f>+SUMIF('Input Sheet'!$S:$S,$AL234,'Input Sheet'!K:K)</f>
        <v>0</v>
      </c>
      <c r="AH234" s="28">
        <f>+SUMIF('Input Sheet'!$S:$S,$AL234,'Input Sheet'!L:L)</f>
        <v>0</v>
      </c>
      <c r="AI234" s="28">
        <f>+SUMIF('Input Sheet'!$S:$S,$AL234,'Input Sheet'!M:M)</f>
        <v>0</v>
      </c>
      <c r="AJ234" s="28">
        <f>+SUMIF('Input Sheet'!$S:$S,$AL234,'Input Sheet'!N:N)</f>
        <v>0</v>
      </c>
      <c r="AK234" s="28"/>
      <c r="AL234" s="27" t="str">
        <f t="shared" si="18"/>
        <v>132-7471</v>
      </c>
      <c r="AM234" s="34" t="str">
        <f t="shared" si="19"/>
        <v>Overall</v>
      </c>
      <c r="AN234" s="34" t="str">
        <f t="shared" si="20"/>
        <v>OverallOther Income</v>
      </c>
      <c r="AO234" s="35"/>
      <c r="AP234" s="35"/>
      <c r="AQ234" s="35"/>
    </row>
    <row r="235" spans="1:43" x14ac:dyDescent="0.25">
      <c r="A235" s="27" t="s">
        <v>103</v>
      </c>
      <c r="B235" s="27" t="s">
        <v>104</v>
      </c>
      <c r="C235" s="27" t="s">
        <v>104</v>
      </c>
      <c r="D235" s="27" t="s">
        <v>217</v>
      </c>
      <c r="E235" s="27" t="s">
        <v>116</v>
      </c>
      <c r="F235" s="27" t="s">
        <v>215</v>
      </c>
      <c r="G235" s="27" t="s">
        <v>216</v>
      </c>
      <c r="H235" s="34" t="s">
        <v>109</v>
      </c>
      <c r="I235" s="34" t="s">
        <v>110</v>
      </c>
      <c r="J235" s="34" t="str">
        <f t="shared" si="16"/>
        <v>OverallOther Income</v>
      </c>
      <c r="K235" s="34" t="str">
        <f t="shared" si="17"/>
        <v>142Cleaning &amp; Security - Lexus</v>
      </c>
      <c r="L235" s="28">
        <f>+SUMIF('TB 4-24'!M:M,$AL235,'TB 4-24'!G:G)</f>
        <v>0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>
        <f>+SUMIF('Input Sheet'!$S:$S,$AL235,'Input Sheet'!C:C)</f>
        <v>0</v>
      </c>
      <c r="Z235" s="28">
        <f>+SUMIF('Input Sheet'!$S:$S,$AL235,'Input Sheet'!D:D)</f>
        <v>0</v>
      </c>
      <c r="AA235" s="28">
        <f>+SUMIF('Input Sheet'!$S:$S,$AL235,'Input Sheet'!E:E)</f>
        <v>0</v>
      </c>
      <c r="AB235" s="28">
        <f>+SUMIF('Input Sheet'!$S:$S,$AL235,'Input Sheet'!F:F)</f>
        <v>0</v>
      </c>
      <c r="AC235" s="28">
        <f>+SUMIF('Input Sheet'!$S:$S,$AL235,'Input Sheet'!G:G)</f>
        <v>0</v>
      </c>
      <c r="AD235" s="28">
        <f>+SUMIF('Input Sheet'!$S:$S,$AL235,'Input Sheet'!H:H)</f>
        <v>0</v>
      </c>
      <c r="AE235" s="28">
        <f>+SUMIF('Input Sheet'!$S:$S,$AL235,'Input Sheet'!I:I)</f>
        <v>0</v>
      </c>
      <c r="AF235" s="28">
        <f>+SUMIF('Input Sheet'!$S:$S,$AL235,'Input Sheet'!J:J)</f>
        <v>0</v>
      </c>
      <c r="AG235" s="28">
        <f>+SUMIF('Input Sheet'!$S:$S,$AL235,'Input Sheet'!K:K)</f>
        <v>0</v>
      </c>
      <c r="AH235" s="28">
        <f>+SUMIF('Input Sheet'!$S:$S,$AL235,'Input Sheet'!L:L)</f>
        <v>0</v>
      </c>
      <c r="AI235" s="28">
        <f>+SUMIF('Input Sheet'!$S:$S,$AL235,'Input Sheet'!M:M)</f>
        <v>0</v>
      </c>
      <c r="AJ235" s="28">
        <f>+SUMIF('Input Sheet'!$S:$S,$AL235,'Input Sheet'!N:N)</f>
        <v>0</v>
      </c>
      <c r="AK235" s="28"/>
      <c r="AL235" s="27" t="str">
        <f t="shared" si="18"/>
        <v>142-7471</v>
      </c>
      <c r="AM235" s="34" t="str">
        <f t="shared" si="19"/>
        <v>Overall</v>
      </c>
      <c r="AN235" s="34" t="str">
        <f t="shared" si="20"/>
        <v>OverallOther Income</v>
      </c>
      <c r="AO235" s="35"/>
      <c r="AP235" s="35"/>
      <c r="AQ235" s="35"/>
    </row>
    <row r="236" spans="1:43" x14ac:dyDescent="0.25">
      <c r="A236" s="27" t="s">
        <v>103</v>
      </c>
      <c r="B236" s="27" t="s">
        <v>104</v>
      </c>
      <c r="C236" s="27" t="s">
        <v>104</v>
      </c>
      <c r="D236" s="27" t="s">
        <v>217</v>
      </c>
      <c r="E236" s="27" t="s">
        <v>117</v>
      </c>
      <c r="F236" s="27" t="s">
        <v>215</v>
      </c>
      <c r="G236" s="27" t="s">
        <v>216</v>
      </c>
      <c r="H236" s="34" t="s">
        <v>109</v>
      </c>
      <c r="I236" s="34" t="s">
        <v>110</v>
      </c>
      <c r="J236" s="34" t="str">
        <f t="shared" si="16"/>
        <v>OverallOther Income</v>
      </c>
      <c r="K236" s="34" t="str">
        <f t="shared" si="17"/>
        <v>162Cleaning &amp; Security - Lexus</v>
      </c>
      <c r="L236" s="28">
        <f>+SUMIF('TB 4-24'!M:M,$AL236,'TB 4-24'!G:G)</f>
        <v>0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>
        <f>+SUMIF('Input Sheet'!$S:$S,$AL236,'Input Sheet'!C:C)</f>
        <v>0</v>
      </c>
      <c r="Z236" s="28">
        <f>+SUMIF('Input Sheet'!$S:$S,$AL236,'Input Sheet'!D:D)</f>
        <v>0</v>
      </c>
      <c r="AA236" s="28">
        <f>+SUMIF('Input Sheet'!$S:$S,$AL236,'Input Sheet'!E:E)</f>
        <v>0</v>
      </c>
      <c r="AB236" s="28">
        <f>+SUMIF('Input Sheet'!$S:$S,$AL236,'Input Sheet'!F:F)</f>
        <v>0</v>
      </c>
      <c r="AC236" s="28">
        <f>+SUMIF('Input Sheet'!$S:$S,$AL236,'Input Sheet'!G:G)</f>
        <v>0</v>
      </c>
      <c r="AD236" s="28">
        <f>+SUMIF('Input Sheet'!$S:$S,$AL236,'Input Sheet'!H:H)</f>
        <v>0</v>
      </c>
      <c r="AE236" s="28">
        <f>+SUMIF('Input Sheet'!$S:$S,$AL236,'Input Sheet'!I:I)</f>
        <v>0</v>
      </c>
      <c r="AF236" s="28">
        <f>+SUMIF('Input Sheet'!$S:$S,$AL236,'Input Sheet'!J:J)</f>
        <v>0</v>
      </c>
      <c r="AG236" s="28">
        <f>+SUMIF('Input Sheet'!$S:$S,$AL236,'Input Sheet'!K:K)</f>
        <v>0</v>
      </c>
      <c r="AH236" s="28">
        <f>+SUMIF('Input Sheet'!$S:$S,$AL236,'Input Sheet'!L:L)</f>
        <v>0</v>
      </c>
      <c r="AI236" s="28">
        <f>+SUMIF('Input Sheet'!$S:$S,$AL236,'Input Sheet'!M:M)</f>
        <v>0</v>
      </c>
      <c r="AJ236" s="28">
        <f>+SUMIF('Input Sheet'!$S:$S,$AL236,'Input Sheet'!N:N)</f>
        <v>0</v>
      </c>
      <c r="AK236" s="28"/>
      <c r="AL236" s="27" t="str">
        <f t="shared" si="18"/>
        <v>162-7471</v>
      </c>
      <c r="AM236" s="34" t="str">
        <f t="shared" si="19"/>
        <v>Overall</v>
      </c>
      <c r="AN236" s="34" t="str">
        <f t="shared" si="20"/>
        <v>OverallOther Income</v>
      </c>
      <c r="AO236" s="35"/>
      <c r="AP236" s="35"/>
      <c r="AQ236" s="35"/>
    </row>
    <row r="237" spans="1:43" x14ac:dyDescent="0.25">
      <c r="A237" s="27" t="s">
        <v>103</v>
      </c>
      <c r="B237" s="27" t="s">
        <v>104</v>
      </c>
      <c r="C237" s="27" t="s">
        <v>104</v>
      </c>
      <c r="D237" s="27" t="s">
        <v>218</v>
      </c>
      <c r="E237" s="27" t="s">
        <v>106</v>
      </c>
      <c r="F237" s="27" t="s">
        <v>215</v>
      </c>
      <c r="G237" s="27" t="s">
        <v>216</v>
      </c>
      <c r="H237" s="34" t="s">
        <v>109</v>
      </c>
      <c r="I237" s="34" t="s">
        <v>110</v>
      </c>
      <c r="J237" s="34" t="str">
        <f t="shared" si="16"/>
        <v>OverallOther Income</v>
      </c>
      <c r="K237" s="34" t="str">
        <f t="shared" si="17"/>
        <v>112Cleaning &amp; Security - Lexus</v>
      </c>
      <c r="L237" s="28">
        <f>+SUMIF('TB 4-24'!M:M,$AL237,'TB 4-24'!G:G)</f>
        <v>0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>
        <f>+SUMIF('Input Sheet'!$S:$S,$AL237,'Input Sheet'!C:C)</f>
        <v>0</v>
      </c>
      <c r="Z237" s="28">
        <f>+SUMIF('Input Sheet'!$S:$S,$AL237,'Input Sheet'!D:D)</f>
        <v>0</v>
      </c>
      <c r="AA237" s="28">
        <f>+SUMIF('Input Sheet'!$S:$S,$AL237,'Input Sheet'!E:E)</f>
        <v>0</v>
      </c>
      <c r="AB237" s="28">
        <f>+SUMIF('Input Sheet'!$S:$S,$AL237,'Input Sheet'!F:F)</f>
        <v>0</v>
      </c>
      <c r="AC237" s="28">
        <f>+SUMIF('Input Sheet'!$S:$S,$AL237,'Input Sheet'!G:G)</f>
        <v>0</v>
      </c>
      <c r="AD237" s="28">
        <f>+SUMIF('Input Sheet'!$S:$S,$AL237,'Input Sheet'!H:H)</f>
        <v>0</v>
      </c>
      <c r="AE237" s="28">
        <f>+SUMIF('Input Sheet'!$S:$S,$AL237,'Input Sheet'!I:I)</f>
        <v>0</v>
      </c>
      <c r="AF237" s="28">
        <f>+SUMIF('Input Sheet'!$S:$S,$AL237,'Input Sheet'!J:J)</f>
        <v>0</v>
      </c>
      <c r="AG237" s="28">
        <f>+SUMIF('Input Sheet'!$S:$S,$AL237,'Input Sheet'!K:K)</f>
        <v>0</v>
      </c>
      <c r="AH237" s="28">
        <f>+SUMIF('Input Sheet'!$S:$S,$AL237,'Input Sheet'!L:L)</f>
        <v>0</v>
      </c>
      <c r="AI237" s="28">
        <f>+SUMIF('Input Sheet'!$S:$S,$AL237,'Input Sheet'!M:M)</f>
        <v>0</v>
      </c>
      <c r="AJ237" s="28">
        <f>+SUMIF('Input Sheet'!$S:$S,$AL237,'Input Sheet'!N:N)</f>
        <v>0</v>
      </c>
      <c r="AK237" s="28"/>
      <c r="AL237" s="27" t="str">
        <f t="shared" si="18"/>
        <v>112-7475</v>
      </c>
      <c r="AM237" s="34" t="str">
        <f t="shared" si="19"/>
        <v>Overall</v>
      </c>
      <c r="AN237" s="34" t="str">
        <f t="shared" si="20"/>
        <v>OverallOther Income</v>
      </c>
      <c r="AO237" s="35"/>
      <c r="AP237" s="35"/>
      <c r="AQ237" s="35"/>
    </row>
    <row r="238" spans="1:43" x14ac:dyDescent="0.25">
      <c r="A238" s="27" t="s">
        <v>103</v>
      </c>
      <c r="B238" s="27" t="s">
        <v>104</v>
      </c>
      <c r="C238" s="27" t="s">
        <v>104</v>
      </c>
      <c r="D238" s="27" t="s">
        <v>218</v>
      </c>
      <c r="E238" s="27" t="s">
        <v>114</v>
      </c>
      <c r="F238" s="27" t="s">
        <v>215</v>
      </c>
      <c r="G238" s="27" t="s">
        <v>216</v>
      </c>
      <c r="H238" s="34" t="s">
        <v>109</v>
      </c>
      <c r="I238" s="34" t="s">
        <v>110</v>
      </c>
      <c r="J238" s="34" t="str">
        <f t="shared" si="16"/>
        <v>OverallOther Income</v>
      </c>
      <c r="K238" s="34" t="str">
        <f t="shared" si="17"/>
        <v>122Cleaning &amp; Security - Lexus</v>
      </c>
      <c r="L238" s="28">
        <f>+SUMIF('TB 4-24'!M:M,$AL238,'TB 4-24'!G:G)</f>
        <v>0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>
        <f>+SUMIF('Input Sheet'!$S:$S,$AL238,'Input Sheet'!C:C)</f>
        <v>0</v>
      </c>
      <c r="Z238" s="28">
        <f>+SUMIF('Input Sheet'!$S:$S,$AL238,'Input Sheet'!D:D)</f>
        <v>0</v>
      </c>
      <c r="AA238" s="28">
        <f>+SUMIF('Input Sheet'!$S:$S,$AL238,'Input Sheet'!E:E)</f>
        <v>0</v>
      </c>
      <c r="AB238" s="28">
        <f>+SUMIF('Input Sheet'!$S:$S,$AL238,'Input Sheet'!F:F)</f>
        <v>0</v>
      </c>
      <c r="AC238" s="28">
        <f>+SUMIF('Input Sheet'!$S:$S,$AL238,'Input Sheet'!G:G)</f>
        <v>0</v>
      </c>
      <c r="AD238" s="28">
        <f>+SUMIF('Input Sheet'!$S:$S,$AL238,'Input Sheet'!H:H)</f>
        <v>0</v>
      </c>
      <c r="AE238" s="28">
        <f>+SUMIF('Input Sheet'!$S:$S,$AL238,'Input Sheet'!I:I)</f>
        <v>0</v>
      </c>
      <c r="AF238" s="28">
        <f>+SUMIF('Input Sheet'!$S:$S,$AL238,'Input Sheet'!J:J)</f>
        <v>0</v>
      </c>
      <c r="AG238" s="28">
        <f>+SUMIF('Input Sheet'!$S:$S,$AL238,'Input Sheet'!K:K)</f>
        <v>0</v>
      </c>
      <c r="AH238" s="28">
        <f>+SUMIF('Input Sheet'!$S:$S,$AL238,'Input Sheet'!L:L)</f>
        <v>0</v>
      </c>
      <c r="AI238" s="28">
        <f>+SUMIF('Input Sheet'!$S:$S,$AL238,'Input Sheet'!M:M)</f>
        <v>0</v>
      </c>
      <c r="AJ238" s="28">
        <f>+SUMIF('Input Sheet'!$S:$S,$AL238,'Input Sheet'!N:N)</f>
        <v>0</v>
      </c>
      <c r="AK238" s="28"/>
      <c r="AL238" s="27" t="str">
        <f t="shared" si="18"/>
        <v>122-7475</v>
      </c>
      <c r="AM238" s="34" t="str">
        <f t="shared" si="19"/>
        <v>Overall</v>
      </c>
      <c r="AN238" s="34" t="str">
        <f t="shared" si="20"/>
        <v>OverallOther Income</v>
      </c>
      <c r="AO238" s="35"/>
      <c r="AP238" s="35"/>
      <c r="AQ238" s="35"/>
    </row>
    <row r="239" spans="1:43" x14ac:dyDescent="0.25">
      <c r="A239" s="27" t="s">
        <v>103</v>
      </c>
      <c r="B239" s="27" t="s">
        <v>104</v>
      </c>
      <c r="C239" s="27" t="s">
        <v>104</v>
      </c>
      <c r="D239" s="27" t="s">
        <v>218</v>
      </c>
      <c r="E239" s="27" t="s">
        <v>115</v>
      </c>
      <c r="F239" s="27" t="s">
        <v>215</v>
      </c>
      <c r="G239" s="27" t="s">
        <v>216</v>
      </c>
      <c r="H239" s="34" t="s">
        <v>109</v>
      </c>
      <c r="I239" s="34" t="s">
        <v>110</v>
      </c>
      <c r="J239" s="34" t="str">
        <f t="shared" si="16"/>
        <v>OverallOther Income</v>
      </c>
      <c r="K239" s="34" t="str">
        <f t="shared" si="17"/>
        <v>132Cleaning &amp; Security - Lexus</v>
      </c>
      <c r="L239" s="28">
        <f>+SUMIF('TB 4-24'!M:M,$AL239,'TB 4-24'!G:G)</f>
        <v>0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>
        <f>+SUMIF('Input Sheet'!$S:$S,$AL239,'Input Sheet'!C:C)</f>
        <v>0</v>
      </c>
      <c r="Z239" s="28">
        <f>+SUMIF('Input Sheet'!$S:$S,$AL239,'Input Sheet'!D:D)</f>
        <v>0</v>
      </c>
      <c r="AA239" s="28">
        <f>+SUMIF('Input Sheet'!$S:$S,$AL239,'Input Sheet'!E:E)</f>
        <v>0</v>
      </c>
      <c r="AB239" s="28">
        <f>+SUMIF('Input Sheet'!$S:$S,$AL239,'Input Sheet'!F:F)</f>
        <v>0</v>
      </c>
      <c r="AC239" s="28">
        <f>+SUMIF('Input Sheet'!$S:$S,$AL239,'Input Sheet'!G:G)</f>
        <v>0</v>
      </c>
      <c r="AD239" s="28">
        <f>+SUMIF('Input Sheet'!$S:$S,$AL239,'Input Sheet'!H:H)</f>
        <v>0</v>
      </c>
      <c r="AE239" s="28">
        <f>+SUMIF('Input Sheet'!$S:$S,$AL239,'Input Sheet'!I:I)</f>
        <v>0</v>
      </c>
      <c r="AF239" s="28">
        <f>+SUMIF('Input Sheet'!$S:$S,$AL239,'Input Sheet'!J:J)</f>
        <v>0</v>
      </c>
      <c r="AG239" s="28">
        <f>+SUMIF('Input Sheet'!$S:$S,$AL239,'Input Sheet'!K:K)</f>
        <v>0</v>
      </c>
      <c r="AH239" s="28">
        <f>+SUMIF('Input Sheet'!$S:$S,$AL239,'Input Sheet'!L:L)</f>
        <v>0</v>
      </c>
      <c r="AI239" s="28">
        <f>+SUMIF('Input Sheet'!$S:$S,$AL239,'Input Sheet'!M:M)</f>
        <v>0</v>
      </c>
      <c r="AJ239" s="28">
        <f>+SUMIF('Input Sheet'!$S:$S,$AL239,'Input Sheet'!N:N)</f>
        <v>0</v>
      </c>
      <c r="AK239" s="28"/>
      <c r="AL239" s="27" t="str">
        <f t="shared" si="18"/>
        <v>132-7475</v>
      </c>
      <c r="AM239" s="34" t="str">
        <f t="shared" si="19"/>
        <v>Overall</v>
      </c>
      <c r="AN239" s="34" t="str">
        <f t="shared" si="20"/>
        <v>OverallOther Income</v>
      </c>
      <c r="AO239" s="35"/>
      <c r="AP239" s="35"/>
      <c r="AQ239" s="35"/>
    </row>
    <row r="240" spans="1:43" x14ac:dyDescent="0.25">
      <c r="A240" s="27" t="s">
        <v>103</v>
      </c>
      <c r="B240" s="27" t="s">
        <v>104</v>
      </c>
      <c r="C240" s="27" t="s">
        <v>104</v>
      </c>
      <c r="D240" s="27" t="s">
        <v>218</v>
      </c>
      <c r="E240" s="27" t="s">
        <v>116</v>
      </c>
      <c r="F240" s="27" t="s">
        <v>215</v>
      </c>
      <c r="G240" s="27" t="s">
        <v>216</v>
      </c>
      <c r="H240" s="34" t="s">
        <v>109</v>
      </c>
      <c r="I240" s="34" t="s">
        <v>110</v>
      </c>
      <c r="J240" s="34" t="str">
        <f t="shared" si="16"/>
        <v>OverallOther Income</v>
      </c>
      <c r="K240" s="34" t="str">
        <f t="shared" si="17"/>
        <v>142Cleaning &amp; Security - Lexus</v>
      </c>
      <c r="L240" s="28">
        <f>+SUMIF('TB 4-24'!M:M,$AL240,'TB 4-24'!G:G)</f>
        <v>0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>
        <f>+SUMIF('Input Sheet'!$S:$S,$AL240,'Input Sheet'!C:C)</f>
        <v>0</v>
      </c>
      <c r="Z240" s="28">
        <f>+SUMIF('Input Sheet'!$S:$S,$AL240,'Input Sheet'!D:D)</f>
        <v>0</v>
      </c>
      <c r="AA240" s="28">
        <f>+SUMIF('Input Sheet'!$S:$S,$AL240,'Input Sheet'!E:E)</f>
        <v>0</v>
      </c>
      <c r="AB240" s="28">
        <f>+SUMIF('Input Sheet'!$S:$S,$AL240,'Input Sheet'!F:F)</f>
        <v>0</v>
      </c>
      <c r="AC240" s="28">
        <f>+SUMIF('Input Sheet'!$S:$S,$AL240,'Input Sheet'!G:G)</f>
        <v>0</v>
      </c>
      <c r="AD240" s="28">
        <f>+SUMIF('Input Sheet'!$S:$S,$AL240,'Input Sheet'!H:H)</f>
        <v>0</v>
      </c>
      <c r="AE240" s="28">
        <f>+SUMIF('Input Sheet'!$S:$S,$AL240,'Input Sheet'!I:I)</f>
        <v>0</v>
      </c>
      <c r="AF240" s="28">
        <f>+SUMIF('Input Sheet'!$S:$S,$AL240,'Input Sheet'!J:J)</f>
        <v>0</v>
      </c>
      <c r="AG240" s="28">
        <f>+SUMIF('Input Sheet'!$S:$S,$AL240,'Input Sheet'!K:K)</f>
        <v>0</v>
      </c>
      <c r="AH240" s="28">
        <f>+SUMIF('Input Sheet'!$S:$S,$AL240,'Input Sheet'!L:L)</f>
        <v>0</v>
      </c>
      <c r="AI240" s="28">
        <f>+SUMIF('Input Sheet'!$S:$S,$AL240,'Input Sheet'!M:M)</f>
        <v>0</v>
      </c>
      <c r="AJ240" s="28">
        <f>+SUMIF('Input Sheet'!$S:$S,$AL240,'Input Sheet'!N:N)</f>
        <v>0</v>
      </c>
      <c r="AK240" s="28"/>
      <c r="AL240" s="27" t="str">
        <f t="shared" si="18"/>
        <v>142-7475</v>
      </c>
      <c r="AM240" s="34" t="str">
        <f t="shared" si="19"/>
        <v>Overall</v>
      </c>
      <c r="AN240" s="34" t="str">
        <f t="shared" si="20"/>
        <v>OverallOther Income</v>
      </c>
      <c r="AO240" s="35"/>
      <c r="AP240" s="35"/>
      <c r="AQ240" s="35"/>
    </row>
    <row r="241" spans="1:43" x14ac:dyDescent="0.25">
      <c r="A241" s="27" t="s">
        <v>103</v>
      </c>
      <c r="B241" s="27" t="s">
        <v>104</v>
      </c>
      <c r="C241" s="27" t="s">
        <v>104</v>
      </c>
      <c r="D241" s="27" t="s">
        <v>218</v>
      </c>
      <c r="E241" s="27" t="s">
        <v>117</v>
      </c>
      <c r="F241" s="27" t="s">
        <v>215</v>
      </c>
      <c r="G241" s="27" t="s">
        <v>216</v>
      </c>
      <c r="H241" s="34" t="s">
        <v>109</v>
      </c>
      <c r="I241" s="34" t="s">
        <v>110</v>
      </c>
      <c r="J241" s="34" t="str">
        <f t="shared" si="16"/>
        <v>OverallOther Income</v>
      </c>
      <c r="K241" s="34" t="str">
        <f t="shared" si="17"/>
        <v>162Cleaning &amp; Security - Lexus</v>
      </c>
      <c r="L241" s="28">
        <f>+SUMIF('TB 4-24'!M:M,$AL241,'TB 4-24'!G:G)</f>
        <v>0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>
        <f>+SUMIF('Input Sheet'!$S:$S,$AL241,'Input Sheet'!C:C)</f>
        <v>0</v>
      </c>
      <c r="Z241" s="28">
        <f>+SUMIF('Input Sheet'!$S:$S,$AL241,'Input Sheet'!D:D)</f>
        <v>0</v>
      </c>
      <c r="AA241" s="28">
        <f>+SUMIF('Input Sheet'!$S:$S,$AL241,'Input Sheet'!E:E)</f>
        <v>0</v>
      </c>
      <c r="AB241" s="28">
        <f>+SUMIF('Input Sheet'!$S:$S,$AL241,'Input Sheet'!F:F)</f>
        <v>0</v>
      </c>
      <c r="AC241" s="28">
        <f>+SUMIF('Input Sheet'!$S:$S,$AL241,'Input Sheet'!G:G)</f>
        <v>0</v>
      </c>
      <c r="AD241" s="28">
        <f>+SUMIF('Input Sheet'!$S:$S,$AL241,'Input Sheet'!H:H)</f>
        <v>0</v>
      </c>
      <c r="AE241" s="28">
        <f>+SUMIF('Input Sheet'!$S:$S,$AL241,'Input Sheet'!I:I)</f>
        <v>0</v>
      </c>
      <c r="AF241" s="28">
        <f>+SUMIF('Input Sheet'!$S:$S,$AL241,'Input Sheet'!J:J)</f>
        <v>0</v>
      </c>
      <c r="AG241" s="28">
        <f>+SUMIF('Input Sheet'!$S:$S,$AL241,'Input Sheet'!K:K)</f>
        <v>0</v>
      </c>
      <c r="AH241" s="28">
        <f>+SUMIF('Input Sheet'!$S:$S,$AL241,'Input Sheet'!L:L)</f>
        <v>0</v>
      </c>
      <c r="AI241" s="28">
        <f>+SUMIF('Input Sheet'!$S:$S,$AL241,'Input Sheet'!M:M)</f>
        <v>0</v>
      </c>
      <c r="AJ241" s="28">
        <f>+SUMIF('Input Sheet'!$S:$S,$AL241,'Input Sheet'!N:N)</f>
        <v>0</v>
      </c>
      <c r="AK241" s="28"/>
      <c r="AL241" s="27" t="str">
        <f t="shared" si="18"/>
        <v>162-7475</v>
      </c>
      <c r="AM241" s="34" t="str">
        <f t="shared" si="19"/>
        <v>Overall</v>
      </c>
      <c r="AN241" s="34" t="str">
        <f t="shared" si="20"/>
        <v>OverallOther Income</v>
      </c>
      <c r="AO241" s="35"/>
      <c r="AP241" s="35"/>
      <c r="AQ241" s="35"/>
    </row>
    <row r="242" spans="1:43" x14ac:dyDescent="0.25">
      <c r="A242" s="27" t="s">
        <v>103</v>
      </c>
      <c r="B242" s="27" t="s">
        <v>104</v>
      </c>
      <c r="C242" s="27" t="s">
        <v>104</v>
      </c>
      <c r="D242" s="27" t="s">
        <v>219</v>
      </c>
      <c r="E242" s="27" t="s">
        <v>115</v>
      </c>
      <c r="F242" s="27" t="s">
        <v>215</v>
      </c>
      <c r="G242" s="27" t="s">
        <v>216</v>
      </c>
      <c r="H242" s="34" t="s">
        <v>109</v>
      </c>
      <c r="I242" s="34" t="s">
        <v>110</v>
      </c>
      <c r="J242" s="34" t="str">
        <f t="shared" si="16"/>
        <v>OverallOther Income</v>
      </c>
      <c r="K242" s="34" t="str">
        <f t="shared" si="17"/>
        <v>132Cleaning &amp; Security - Lexus</v>
      </c>
      <c r="L242" s="28">
        <f>+SUMIF('TB 4-24'!M:M,$AL242,'TB 4-24'!G:G)</f>
        <v>0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>
        <f>+SUMIF('Input Sheet'!$S:$S,$AL242,'Input Sheet'!C:C)</f>
        <v>0</v>
      </c>
      <c r="Z242" s="28">
        <f>+SUMIF('Input Sheet'!$S:$S,$AL242,'Input Sheet'!D:D)</f>
        <v>0</v>
      </c>
      <c r="AA242" s="28">
        <f>+SUMIF('Input Sheet'!$S:$S,$AL242,'Input Sheet'!E:E)</f>
        <v>0</v>
      </c>
      <c r="AB242" s="28">
        <f>+SUMIF('Input Sheet'!$S:$S,$AL242,'Input Sheet'!F:F)</f>
        <v>0</v>
      </c>
      <c r="AC242" s="28">
        <f>+SUMIF('Input Sheet'!$S:$S,$AL242,'Input Sheet'!G:G)</f>
        <v>0</v>
      </c>
      <c r="AD242" s="28">
        <f>+SUMIF('Input Sheet'!$S:$S,$AL242,'Input Sheet'!H:H)</f>
        <v>0</v>
      </c>
      <c r="AE242" s="28">
        <f>+SUMIF('Input Sheet'!$S:$S,$AL242,'Input Sheet'!I:I)</f>
        <v>0</v>
      </c>
      <c r="AF242" s="28">
        <f>+SUMIF('Input Sheet'!$S:$S,$AL242,'Input Sheet'!J:J)</f>
        <v>0</v>
      </c>
      <c r="AG242" s="28">
        <f>+SUMIF('Input Sheet'!$S:$S,$AL242,'Input Sheet'!K:K)</f>
        <v>0</v>
      </c>
      <c r="AH242" s="28">
        <f>+SUMIF('Input Sheet'!$S:$S,$AL242,'Input Sheet'!L:L)</f>
        <v>0</v>
      </c>
      <c r="AI242" s="28">
        <f>+SUMIF('Input Sheet'!$S:$S,$AL242,'Input Sheet'!M:M)</f>
        <v>0</v>
      </c>
      <c r="AJ242" s="28">
        <f>+SUMIF('Input Sheet'!$S:$S,$AL242,'Input Sheet'!N:N)</f>
        <v>0</v>
      </c>
      <c r="AK242" s="28"/>
      <c r="AL242" s="27" t="str">
        <f t="shared" si="18"/>
        <v>132-7495</v>
      </c>
      <c r="AM242" s="34" t="str">
        <f t="shared" si="19"/>
        <v>Overall</v>
      </c>
      <c r="AN242" s="34" t="str">
        <f t="shared" si="20"/>
        <v>OverallOther Income</v>
      </c>
      <c r="AO242" s="35"/>
      <c r="AP242" s="35"/>
      <c r="AQ242" s="35"/>
    </row>
    <row r="243" spans="1:43" x14ac:dyDescent="0.25">
      <c r="A243" s="27" t="s">
        <v>103</v>
      </c>
      <c r="B243" s="27" t="s">
        <v>104</v>
      </c>
      <c r="C243" s="27" t="s">
        <v>104</v>
      </c>
      <c r="D243" s="27" t="s">
        <v>219</v>
      </c>
      <c r="E243" s="27" t="s">
        <v>116</v>
      </c>
      <c r="F243" s="27" t="s">
        <v>215</v>
      </c>
      <c r="G243" s="27" t="s">
        <v>216</v>
      </c>
      <c r="H243" s="34" t="s">
        <v>109</v>
      </c>
      <c r="I243" s="34" t="s">
        <v>110</v>
      </c>
      <c r="J243" s="34" t="str">
        <f t="shared" si="16"/>
        <v>OverallOther Income</v>
      </c>
      <c r="K243" s="34" t="str">
        <f t="shared" si="17"/>
        <v>142Cleaning &amp; Security - Lexus</v>
      </c>
      <c r="L243" s="28">
        <f>+SUMIF('TB 4-24'!M:M,$AL243,'TB 4-24'!G:G)</f>
        <v>0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>
        <f>+SUMIF('Input Sheet'!$S:$S,$AL243,'Input Sheet'!C:C)</f>
        <v>0</v>
      </c>
      <c r="Z243" s="28">
        <f>+SUMIF('Input Sheet'!$S:$S,$AL243,'Input Sheet'!D:D)</f>
        <v>0</v>
      </c>
      <c r="AA243" s="28">
        <f>+SUMIF('Input Sheet'!$S:$S,$AL243,'Input Sheet'!E:E)</f>
        <v>0</v>
      </c>
      <c r="AB243" s="28">
        <f>+SUMIF('Input Sheet'!$S:$S,$AL243,'Input Sheet'!F:F)</f>
        <v>0</v>
      </c>
      <c r="AC243" s="28">
        <f>+SUMIF('Input Sheet'!$S:$S,$AL243,'Input Sheet'!G:G)</f>
        <v>0</v>
      </c>
      <c r="AD243" s="28">
        <f>+SUMIF('Input Sheet'!$S:$S,$AL243,'Input Sheet'!H:H)</f>
        <v>0</v>
      </c>
      <c r="AE243" s="28">
        <f>+SUMIF('Input Sheet'!$S:$S,$AL243,'Input Sheet'!I:I)</f>
        <v>0</v>
      </c>
      <c r="AF243" s="28">
        <f>+SUMIF('Input Sheet'!$S:$S,$AL243,'Input Sheet'!J:J)</f>
        <v>0</v>
      </c>
      <c r="AG243" s="28">
        <f>+SUMIF('Input Sheet'!$S:$S,$AL243,'Input Sheet'!K:K)</f>
        <v>0</v>
      </c>
      <c r="AH243" s="28">
        <f>+SUMIF('Input Sheet'!$S:$S,$AL243,'Input Sheet'!L:L)</f>
        <v>0</v>
      </c>
      <c r="AI243" s="28">
        <f>+SUMIF('Input Sheet'!$S:$S,$AL243,'Input Sheet'!M:M)</f>
        <v>0</v>
      </c>
      <c r="AJ243" s="28">
        <f>+SUMIF('Input Sheet'!$S:$S,$AL243,'Input Sheet'!N:N)</f>
        <v>0</v>
      </c>
      <c r="AK243" s="28"/>
      <c r="AL243" s="27" t="str">
        <f t="shared" si="18"/>
        <v>142-7495</v>
      </c>
      <c r="AM243" s="34" t="str">
        <f t="shared" si="19"/>
        <v>Overall</v>
      </c>
      <c r="AN243" s="34" t="str">
        <f t="shared" si="20"/>
        <v>OverallOther Income</v>
      </c>
      <c r="AO243" s="35"/>
      <c r="AP243" s="35"/>
      <c r="AQ243" s="35"/>
    </row>
    <row r="244" spans="1:43" x14ac:dyDescent="0.25">
      <c r="A244" s="27" t="s">
        <v>103</v>
      </c>
      <c r="B244" s="27" t="s">
        <v>104</v>
      </c>
      <c r="C244" s="27" t="s">
        <v>104</v>
      </c>
      <c r="D244" s="27" t="s">
        <v>219</v>
      </c>
      <c r="E244" s="27" t="s">
        <v>117</v>
      </c>
      <c r="F244" s="27" t="s">
        <v>215</v>
      </c>
      <c r="G244" s="27" t="s">
        <v>216</v>
      </c>
      <c r="H244" s="34" t="s">
        <v>109</v>
      </c>
      <c r="I244" s="34" t="s">
        <v>110</v>
      </c>
      <c r="J244" s="34" t="str">
        <f t="shared" si="16"/>
        <v>OverallOther Income</v>
      </c>
      <c r="K244" s="34" t="str">
        <f t="shared" si="17"/>
        <v>162Cleaning &amp; Security - Lexus</v>
      </c>
      <c r="L244" s="28">
        <f>+SUMIF('TB 4-24'!M:M,$AL244,'TB 4-24'!G:G)</f>
        <v>0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>
        <f>+SUMIF('Input Sheet'!$S:$S,$AL244,'Input Sheet'!C:C)</f>
        <v>0</v>
      </c>
      <c r="Z244" s="28">
        <f>+SUMIF('Input Sheet'!$S:$S,$AL244,'Input Sheet'!D:D)</f>
        <v>0</v>
      </c>
      <c r="AA244" s="28">
        <f>+SUMIF('Input Sheet'!$S:$S,$AL244,'Input Sheet'!E:E)</f>
        <v>0</v>
      </c>
      <c r="AB244" s="28">
        <f>+SUMIF('Input Sheet'!$S:$S,$AL244,'Input Sheet'!F:F)</f>
        <v>0</v>
      </c>
      <c r="AC244" s="28">
        <f>+SUMIF('Input Sheet'!$S:$S,$AL244,'Input Sheet'!G:G)</f>
        <v>0</v>
      </c>
      <c r="AD244" s="28">
        <f>+SUMIF('Input Sheet'!$S:$S,$AL244,'Input Sheet'!H:H)</f>
        <v>0</v>
      </c>
      <c r="AE244" s="28">
        <f>+SUMIF('Input Sheet'!$S:$S,$AL244,'Input Sheet'!I:I)</f>
        <v>0</v>
      </c>
      <c r="AF244" s="28">
        <f>+SUMIF('Input Sheet'!$S:$S,$AL244,'Input Sheet'!J:J)</f>
        <v>0</v>
      </c>
      <c r="AG244" s="28">
        <f>+SUMIF('Input Sheet'!$S:$S,$AL244,'Input Sheet'!K:K)</f>
        <v>0</v>
      </c>
      <c r="AH244" s="28">
        <f>+SUMIF('Input Sheet'!$S:$S,$AL244,'Input Sheet'!L:L)</f>
        <v>0</v>
      </c>
      <c r="AI244" s="28">
        <f>+SUMIF('Input Sheet'!$S:$S,$AL244,'Input Sheet'!M:M)</f>
        <v>0</v>
      </c>
      <c r="AJ244" s="28">
        <f>+SUMIF('Input Sheet'!$S:$S,$AL244,'Input Sheet'!N:N)</f>
        <v>0</v>
      </c>
      <c r="AK244" s="28"/>
      <c r="AL244" s="27" t="str">
        <f t="shared" si="18"/>
        <v>162-7495</v>
      </c>
      <c r="AM244" s="34" t="str">
        <f t="shared" si="19"/>
        <v>Overall</v>
      </c>
      <c r="AN244" s="34" t="str">
        <f t="shared" si="20"/>
        <v>OverallOther Income</v>
      </c>
      <c r="AO244" s="35"/>
      <c r="AP244" s="35"/>
      <c r="AQ244" s="35"/>
    </row>
    <row r="245" spans="1:43" x14ac:dyDescent="0.25">
      <c r="A245" s="27" t="s">
        <v>103</v>
      </c>
      <c r="B245" s="27" t="s">
        <v>104</v>
      </c>
      <c r="C245" s="27" t="s">
        <v>104</v>
      </c>
      <c r="D245" s="27" t="s">
        <v>220</v>
      </c>
      <c r="E245" s="27" t="s">
        <v>114</v>
      </c>
      <c r="F245" s="27" t="s">
        <v>221</v>
      </c>
      <c r="G245" s="27" t="s">
        <v>222</v>
      </c>
      <c r="H245" s="34" t="s">
        <v>109</v>
      </c>
      <c r="I245" s="34" t="s">
        <v>110</v>
      </c>
      <c r="J245" s="34" t="str">
        <f t="shared" si="16"/>
        <v>OverallOther Income</v>
      </c>
      <c r="K245" s="34" t="str">
        <f t="shared" si="17"/>
        <v>122Training Expense - Lexus</v>
      </c>
      <c r="L245" s="28">
        <f>+SUMIF('TB 4-24'!M:M,$AL245,'TB 4-24'!G:G)</f>
        <v>0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>
        <f>+SUMIF('Input Sheet'!$S:$S,$AL245,'Input Sheet'!C:C)</f>
        <v>0</v>
      </c>
      <c r="Z245" s="28">
        <f>+SUMIF('Input Sheet'!$S:$S,$AL245,'Input Sheet'!D:D)</f>
        <v>0</v>
      </c>
      <c r="AA245" s="28">
        <f>+SUMIF('Input Sheet'!$S:$S,$AL245,'Input Sheet'!E:E)</f>
        <v>0</v>
      </c>
      <c r="AB245" s="28">
        <f>+SUMIF('Input Sheet'!$S:$S,$AL245,'Input Sheet'!F:F)</f>
        <v>0</v>
      </c>
      <c r="AC245" s="28">
        <f>+SUMIF('Input Sheet'!$S:$S,$AL245,'Input Sheet'!G:G)</f>
        <v>0</v>
      </c>
      <c r="AD245" s="28">
        <f>+SUMIF('Input Sheet'!$S:$S,$AL245,'Input Sheet'!H:H)</f>
        <v>0</v>
      </c>
      <c r="AE245" s="28">
        <f>+SUMIF('Input Sheet'!$S:$S,$AL245,'Input Sheet'!I:I)</f>
        <v>0</v>
      </c>
      <c r="AF245" s="28">
        <f>+SUMIF('Input Sheet'!$S:$S,$AL245,'Input Sheet'!J:J)</f>
        <v>0</v>
      </c>
      <c r="AG245" s="28">
        <f>+SUMIF('Input Sheet'!$S:$S,$AL245,'Input Sheet'!K:K)</f>
        <v>0</v>
      </c>
      <c r="AH245" s="28">
        <f>+SUMIF('Input Sheet'!$S:$S,$AL245,'Input Sheet'!L:L)</f>
        <v>0</v>
      </c>
      <c r="AI245" s="28">
        <f>+SUMIF('Input Sheet'!$S:$S,$AL245,'Input Sheet'!M:M)</f>
        <v>0</v>
      </c>
      <c r="AJ245" s="28">
        <f>+SUMIF('Input Sheet'!$S:$S,$AL245,'Input Sheet'!N:N)</f>
        <v>0</v>
      </c>
      <c r="AK245" s="28"/>
      <c r="AL245" s="27" t="str">
        <f t="shared" si="18"/>
        <v>122-7550</v>
      </c>
      <c r="AM245" s="34" t="str">
        <f t="shared" si="19"/>
        <v>Overall</v>
      </c>
      <c r="AN245" s="34" t="str">
        <f t="shared" si="20"/>
        <v>OverallOther Income</v>
      </c>
      <c r="AO245" s="35"/>
      <c r="AP245" s="35"/>
      <c r="AQ245" s="35"/>
    </row>
    <row r="246" spans="1:43" x14ac:dyDescent="0.25">
      <c r="A246" s="27" t="s">
        <v>103</v>
      </c>
      <c r="B246" s="27" t="s">
        <v>104</v>
      </c>
      <c r="C246" s="27" t="s">
        <v>104</v>
      </c>
      <c r="D246" s="27" t="s">
        <v>223</v>
      </c>
      <c r="E246" s="27" t="s">
        <v>106</v>
      </c>
      <c r="F246" s="27" t="s">
        <v>224</v>
      </c>
      <c r="G246" s="27" t="s">
        <v>225</v>
      </c>
      <c r="H246" s="34" t="s">
        <v>109</v>
      </c>
      <c r="I246" s="34" t="s">
        <v>110</v>
      </c>
      <c r="J246" s="34" t="str">
        <f t="shared" si="16"/>
        <v>OverallOther Income</v>
      </c>
      <c r="K246" s="34" t="str">
        <f t="shared" si="17"/>
        <v>112Travel expenses - Lexus</v>
      </c>
      <c r="L246" s="28">
        <f>+SUMIF('TB 4-24'!M:M,$AL246,'TB 4-24'!G:G)</f>
        <v>0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>
        <f>+SUMIF('Input Sheet'!$S:$S,$AL246,'Input Sheet'!C:C)</f>
        <v>0</v>
      </c>
      <c r="Z246" s="28">
        <f>+SUMIF('Input Sheet'!$S:$S,$AL246,'Input Sheet'!D:D)</f>
        <v>0</v>
      </c>
      <c r="AA246" s="28">
        <f>+SUMIF('Input Sheet'!$S:$S,$AL246,'Input Sheet'!E:E)</f>
        <v>0</v>
      </c>
      <c r="AB246" s="28">
        <f>+SUMIF('Input Sheet'!$S:$S,$AL246,'Input Sheet'!F:F)</f>
        <v>0</v>
      </c>
      <c r="AC246" s="28">
        <f>+SUMIF('Input Sheet'!$S:$S,$AL246,'Input Sheet'!G:G)</f>
        <v>0</v>
      </c>
      <c r="AD246" s="28">
        <f>+SUMIF('Input Sheet'!$S:$S,$AL246,'Input Sheet'!H:H)</f>
        <v>0</v>
      </c>
      <c r="AE246" s="28">
        <f>+SUMIF('Input Sheet'!$S:$S,$AL246,'Input Sheet'!I:I)</f>
        <v>0</v>
      </c>
      <c r="AF246" s="28">
        <f>+SUMIF('Input Sheet'!$S:$S,$AL246,'Input Sheet'!J:J)</f>
        <v>0</v>
      </c>
      <c r="AG246" s="28">
        <f>+SUMIF('Input Sheet'!$S:$S,$AL246,'Input Sheet'!K:K)</f>
        <v>0</v>
      </c>
      <c r="AH246" s="28">
        <f>+SUMIF('Input Sheet'!$S:$S,$AL246,'Input Sheet'!L:L)</f>
        <v>0</v>
      </c>
      <c r="AI246" s="28">
        <f>+SUMIF('Input Sheet'!$S:$S,$AL246,'Input Sheet'!M:M)</f>
        <v>0</v>
      </c>
      <c r="AJ246" s="28">
        <f>+SUMIF('Input Sheet'!$S:$S,$AL246,'Input Sheet'!N:N)</f>
        <v>0</v>
      </c>
      <c r="AK246" s="28"/>
      <c r="AL246" s="27" t="str">
        <f t="shared" si="18"/>
        <v>112-7510</v>
      </c>
      <c r="AM246" s="34" t="str">
        <f t="shared" si="19"/>
        <v>Overall</v>
      </c>
      <c r="AN246" s="34" t="str">
        <f t="shared" si="20"/>
        <v>OverallOther Income</v>
      </c>
      <c r="AO246" s="35"/>
      <c r="AP246" s="35"/>
      <c r="AQ246" s="35"/>
    </row>
    <row r="247" spans="1:43" x14ac:dyDescent="0.25">
      <c r="A247" s="27" t="s">
        <v>103</v>
      </c>
      <c r="B247" s="27" t="s">
        <v>104</v>
      </c>
      <c r="C247" s="27" t="s">
        <v>104</v>
      </c>
      <c r="D247" s="27" t="s">
        <v>223</v>
      </c>
      <c r="E247" s="27" t="s">
        <v>114</v>
      </c>
      <c r="F247" s="27" t="s">
        <v>224</v>
      </c>
      <c r="G247" s="27" t="s">
        <v>225</v>
      </c>
      <c r="H247" s="34" t="s">
        <v>109</v>
      </c>
      <c r="I247" s="34" t="s">
        <v>110</v>
      </c>
      <c r="J247" s="34" t="str">
        <f t="shared" si="16"/>
        <v>OverallOther Income</v>
      </c>
      <c r="K247" s="34" t="str">
        <f t="shared" si="17"/>
        <v>122Travel expenses - Lexus</v>
      </c>
      <c r="L247" s="28">
        <f>+SUMIF('TB 4-24'!M:M,$AL247,'TB 4-24'!G:G)</f>
        <v>0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>
        <f>+SUMIF('Input Sheet'!$S:$S,$AL247,'Input Sheet'!C:C)</f>
        <v>0</v>
      </c>
      <c r="Z247" s="28">
        <f>+SUMIF('Input Sheet'!$S:$S,$AL247,'Input Sheet'!D:D)</f>
        <v>0</v>
      </c>
      <c r="AA247" s="28">
        <f>+SUMIF('Input Sheet'!$S:$S,$AL247,'Input Sheet'!E:E)</f>
        <v>0</v>
      </c>
      <c r="AB247" s="28">
        <f>+SUMIF('Input Sheet'!$S:$S,$AL247,'Input Sheet'!F:F)</f>
        <v>0</v>
      </c>
      <c r="AC247" s="28">
        <f>+SUMIF('Input Sheet'!$S:$S,$AL247,'Input Sheet'!G:G)</f>
        <v>0</v>
      </c>
      <c r="AD247" s="28">
        <f>+SUMIF('Input Sheet'!$S:$S,$AL247,'Input Sheet'!H:H)</f>
        <v>0</v>
      </c>
      <c r="AE247" s="28">
        <f>+SUMIF('Input Sheet'!$S:$S,$AL247,'Input Sheet'!I:I)</f>
        <v>0</v>
      </c>
      <c r="AF247" s="28">
        <f>+SUMIF('Input Sheet'!$S:$S,$AL247,'Input Sheet'!J:J)</f>
        <v>0</v>
      </c>
      <c r="AG247" s="28">
        <f>+SUMIF('Input Sheet'!$S:$S,$AL247,'Input Sheet'!K:K)</f>
        <v>0</v>
      </c>
      <c r="AH247" s="28">
        <f>+SUMIF('Input Sheet'!$S:$S,$AL247,'Input Sheet'!L:L)</f>
        <v>0</v>
      </c>
      <c r="AI247" s="28">
        <f>+SUMIF('Input Sheet'!$S:$S,$AL247,'Input Sheet'!M:M)</f>
        <v>0</v>
      </c>
      <c r="AJ247" s="28">
        <f>+SUMIF('Input Sheet'!$S:$S,$AL247,'Input Sheet'!N:N)</f>
        <v>0</v>
      </c>
      <c r="AK247" s="28"/>
      <c r="AL247" s="27" t="str">
        <f t="shared" si="18"/>
        <v>122-7510</v>
      </c>
      <c r="AM247" s="34" t="str">
        <f t="shared" si="19"/>
        <v>Overall</v>
      </c>
      <c r="AN247" s="34" t="str">
        <f t="shared" si="20"/>
        <v>OverallOther Income</v>
      </c>
      <c r="AO247" s="35"/>
      <c r="AP247" s="35"/>
      <c r="AQ247" s="35"/>
    </row>
    <row r="248" spans="1:43" x14ac:dyDescent="0.25">
      <c r="A248" s="27" t="s">
        <v>103</v>
      </c>
      <c r="B248" s="27" t="s">
        <v>104</v>
      </c>
      <c r="C248" s="27" t="s">
        <v>104</v>
      </c>
      <c r="D248" s="27" t="s">
        <v>223</v>
      </c>
      <c r="E248" s="27" t="s">
        <v>115</v>
      </c>
      <c r="F248" s="27" t="s">
        <v>224</v>
      </c>
      <c r="G248" s="27" t="s">
        <v>225</v>
      </c>
      <c r="H248" s="34" t="s">
        <v>109</v>
      </c>
      <c r="I248" s="34" t="s">
        <v>110</v>
      </c>
      <c r="J248" s="34" t="str">
        <f t="shared" si="16"/>
        <v>OverallOther Income</v>
      </c>
      <c r="K248" s="34" t="str">
        <f t="shared" si="17"/>
        <v>132Travel expenses - Lexus</v>
      </c>
      <c r="L248" s="28">
        <f>+SUMIF('TB 4-24'!M:M,$AL248,'TB 4-24'!G:G)</f>
        <v>0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>
        <f>+SUMIF('Input Sheet'!$S:$S,$AL248,'Input Sheet'!C:C)</f>
        <v>0</v>
      </c>
      <c r="Z248" s="28">
        <f>+SUMIF('Input Sheet'!$S:$S,$AL248,'Input Sheet'!D:D)</f>
        <v>0</v>
      </c>
      <c r="AA248" s="28">
        <f>+SUMIF('Input Sheet'!$S:$S,$AL248,'Input Sheet'!E:E)</f>
        <v>0</v>
      </c>
      <c r="AB248" s="28">
        <f>+SUMIF('Input Sheet'!$S:$S,$AL248,'Input Sheet'!F:F)</f>
        <v>0</v>
      </c>
      <c r="AC248" s="28">
        <f>+SUMIF('Input Sheet'!$S:$S,$AL248,'Input Sheet'!G:G)</f>
        <v>0</v>
      </c>
      <c r="AD248" s="28">
        <f>+SUMIF('Input Sheet'!$S:$S,$AL248,'Input Sheet'!H:H)</f>
        <v>0</v>
      </c>
      <c r="AE248" s="28">
        <f>+SUMIF('Input Sheet'!$S:$S,$AL248,'Input Sheet'!I:I)</f>
        <v>0</v>
      </c>
      <c r="AF248" s="28">
        <f>+SUMIF('Input Sheet'!$S:$S,$AL248,'Input Sheet'!J:J)</f>
        <v>0</v>
      </c>
      <c r="AG248" s="28">
        <f>+SUMIF('Input Sheet'!$S:$S,$AL248,'Input Sheet'!K:K)</f>
        <v>0</v>
      </c>
      <c r="AH248" s="28">
        <f>+SUMIF('Input Sheet'!$S:$S,$AL248,'Input Sheet'!L:L)</f>
        <v>0</v>
      </c>
      <c r="AI248" s="28">
        <f>+SUMIF('Input Sheet'!$S:$S,$AL248,'Input Sheet'!M:M)</f>
        <v>0</v>
      </c>
      <c r="AJ248" s="28">
        <f>+SUMIF('Input Sheet'!$S:$S,$AL248,'Input Sheet'!N:N)</f>
        <v>0</v>
      </c>
      <c r="AK248" s="28"/>
      <c r="AL248" s="27" t="str">
        <f t="shared" si="18"/>
        <v>132-7510</v>
      </c>
      <c r="AM248" s="34" t="str">
        <f t="shared" si="19"/>
        <v>Overall</v>
      </c>
      <c r="AN248" s="34" t="str">
        <f t="shared" si="20"/>
        <v>OverallOther Income</v>
      </c>
      <c r="AO248" s="35"/>
      <c r="AP248" s="35"/>
      <c r="AQ248" s="35"/>
    </row>
    <row r="249" spans="1:43" x14ac:dyDescent="0.25">
      <c r="A249" s="27" t="s">
        <v>103</v>
      </c>
      <c r="B249" s="27" t="s">
        <v>104</v>
      </c>
      <c r="C249" s="27" t="s">
        <v>104</v>
      </c>
      <c r="D249" s="27" t="s">
        <v>223</v>
      </c>
      <c r="E249" s="27" t="s">
        <v>116</v>
      </c>
      <c r="F249" s="27" t="s">
        <v>224</v>
      </c>
      <c r="G249" s="27" t="s">
        <v>225</v>
      </c>
      <c r="H249" s="34" t="s">
        <v>109</v>
      </c>
      <c r="I249" s="34" t="s">
        <v>110</v>
      </c>
      <c r="J249" s="34" t="str">
        <f t="shared" si="16"/>
        <v>OverallOther Income</v>
      </c>
      <c r="K249" s="34" t="str">
        <f t="shared" si="17"/>
        <v>142Travel expenses - Lexus</v>
      </c>
      <c r="L249" s="28">
        <f>+SUMIF('TB 4-24'!M:M,$AL249,'TB 4-24'!G:G)</f>
        <v>0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>
        <f>+SUMIF('Input Sheet'!$S:$S,$AL249,'Input Sheet'!C:C)</f>
        <v>0</v>
      </c>
      <c r="Z249" s="28">
        <f>+SUMIF('Input Sheet'!$S:$S,$AL249,'Input Sheet'!D:D)</f>
        <v>0</v>
      </c>
      <c r="AA249" s="28">
        <f>+SUMIF('Input Sheet'!$S:$S,$AL249,'Input Sheet'!E:E)</f>
        <v>0</v>
      </c>
      <c r="AB249" s="28">
        <f>+SUMIF('Input Sheet'!$S:$S,$AL249,'Input Sheet'!F:F)</f>
        <v>0</v>
      </c>
      <c r="AC249" s="28">
        <f>+SUMIF('Input Sheet'!$S:$S,$AL249,'Input Sheet'!G:G)</f>
        <v>0</v>
      </c>
      <c r="AD249" s="28">
        <f>+SUMIF('Input Sheet'!$S:$S,$AL249,'Input Sheet'!H:H)</f>
        <v>0</v>
      </c>
      <c r="AE249" s="28">
        <f>+SUMIF('Input Sheet'!$S:$S,$AL249,'Input Sheet'!I:I)</f>
        <v>0</v>
      </c>
      <c r="AF249" s="28">
        <f>+SUMIF('Input Sheet'!$S:$S,$AL249,'Input Sheet'!J:J)</f>
        <v>0</v>
      </c>
      <c r="AG249" s="28">
        <f>+SUMIF('Input Sheet'!$S:$S,$AL249,'Input Sheet'!K:K)</f>
        <v>0</v>
      </c>
      <c r="AH249" s="28">
        <f>+SUMIF('Input Sheet'!$S:$S,$AL249,'Input Sheet'!L:L)</f>
        <v>0</v>
      </c>
      <c r="AI249" s="28">
        <f>+SUMIF('Input Sheet'!$S:$S,$AL249,'Input Sheet'!M:M)</f>
        <v>0</v>
      </c>
      <c r="AJ249" s="28">
        <f>+SUMIF('Input Sheet'!$S:$S,$AL249,'Input Sheet'!N:N)</f>
        <v>0</v>
      </c>
      <c r="AK249" s="28"/>
      <c r="AL249" s="27" t="str">
        <f t="shared" si="18"/>
        <v>142-7510</v>
      </c>
      <c r="AM249" s="34" t="str">
        <f t="shared" si="19"/>
        <v>Overall</v>
      </c>
      <c r="AN249" s="34" t="str">
        <f t="shared" si="20"/>
        <v>OverallOther Income</v>
      </c>
      <c r="AO249" s="35"/>
      <c r="AP249" s="35"/>
      <c r="AQ249" s="35"/>
    </row>
    <row r="250" spans="1:43" x14ac:dyDescent="0.25">
      <c r="A250" s="27" t="s">
        <v>103</v>
      </c>
      <c r="B250" s="27" t="s">
        <v>104</v>
      </c>
      <c r="C250" s="27" t="s">
        <v>104</v>
      </c>
      <c r="D250" s="27" t="s">
        <v>223</v>
      </c>
      <c r="E250" s="27" t="s">
        <v>117</v>
      </c>
      <c r="F250" s="27" t="s">
        <v>224</v>
      </c>
      <c r="G250" s="27" t="s">
        <v>225</v>
      </c>
      <c r="H250" s="34" t="s">
        <v>109</v>
      </c>
      <c r="I250" s="34" t="s">
        <v>110</v>
      </c>
      <c r="J250" s="34" t="str">
        <f t="shared" si="16"/>
        <v>OverallOther Income</v>
      </c>
      <c r="K250" s="34" t="str">
        <f t="shared" si="17"/>
        <v>162Travel expenses - Lexus</v>
      </c>
      <c r="L250" s="28">
        <f>+SUMIF('TB 4-24'!M:M,$AL250,'TB 4-24'!G:G)</f>
        <v>0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>
        <f>+SUMIF('Input Sheet'!$S:$S,$AL250,'Input Sheet'!C:C)</f>
        <v>0</v>
      </c>
      <c r="Z250" s="28">
        <f>+SUMIF('Input Sheet'!$S:$S,$AL250,'Input Sheet'!D:D)</f>
        <v>0</v>
      </c>
      <c r="AA250" s="28">
        <f>+SUMIF('Input Sheet'!$S:$S,$AL250,'Input Sheet'!E:E)</f>
        <v>0</v>
      </c>
      <c r="AB250" s="28">
        <f>+SUMIF('Input Sheet'!$S:$S,$AL250,'Input Sheet'!F:F)</f>
        <v>0</v>
      </c>
      <c r="AC250" s="28">
        <f>+SUMIF('Input Sheet'!$S:$S,$AL250,'Input Sheet'!G:G)</f>
        <v>0</v>
      </c>
      <c r="AD250" s="28">
        <f>+SUMIF('Input Sheet'!$S:$S,$AL250,'Input Sheet'!H:H)</f>
        <v>0</v>
      </c>
      <c r="AE250" s="28">
        <f>+SUMIF('Input Sheet'!$S:$S,$AL250,'Input Sheet'!I:I)</f>
        <v>0</v>
      </c>
      <c r="AF250" s="28">
        <f>+SUMIF('Input Sheet'!$S:$S,$AL250,'Input Sheet'!J:J)</f>
        <v>0</v>
      </c>
      <c r="AG250" s="28">
        <f>+SUMIF('Input Sheet'!$S:$S,$AL250,'Input Sheet'!K:K)</f>
        <v>0</v>
      </c>
      <c r="AH250" s="28">
        <f>+SUMIF('Input Sheet'!$S:$S,$AL250,'Input Sheet'!L:L)</f>
        <v>0</v>
      </c>
      <c r="AI250" s="28">
        <f>+SUMIF('Input Sheet'!$S:$S,$AL250,'Input Sheet'!M:M)</f>
        <v>0</v>
      </c>
      <c r="AJ250" s="28">
        <f>+SUMIF('Input Sheet'!$S:$S,$AL250,'Input Sheet'!N:N)</f>
        <v>0</v>
      </c>
      <c r="AK250" s="28"/>
      <c r="AL250" s="27" t="str">
        <f t="shared" si="18"/>
        <v>162-7510</v>
      </c>
      <c r="AM250" s="34" t="str">
        <f t="shared" si="19"/>
        <v>Overall</v>
      </c>
      <c r="AN250" s="34" t="str">
        <f t="shared" si="20"/>
        <v>OverallOther Income</v>
      </c>
      <c r="AO250" s="35"/>
      <c r="AP250" s="35"/>
      <c r="AQ250" s="35"/>
    </row>
    <row r="251" spans="1:43" x14ac:dyDescent="0.25">
      <c r="A251" s="27" t="s">
        <v>103</v>
      </c>
      <c r="B251" s="27" t="s">
        <v>104</v>
      </c>
      <c r="C251" s="27" t="s">
        <v>104</v>
      </c>
      <c r="D251" s="27" t="s">
        <v>226</v>
      </c>
      <c r="E251" s="27" t="s">
        <v>106</v>
      </c>
      <c r="F251" s="27" t="s">
        <v>224</v>
      </c>
      <c r="G251" s="27" t="s">
        <v>225</v>
      </c>
      <c r="H251" s="34" t="s">
        <v>109</v>
      </c>
      <c r="I251" s="34" t="s">
        <v>110</v>
      </c>
      <c r="J251" s="34" t="str">
        <f t="shared" si="16"/>
        <v>OverallOther Income</v>
      </c>
      <c r="K251" s="34" t="str">
        <f t="shared" si="17"/>
        <v>112Travel expenses - Lexus</v>
      </c>
      <c r="L251" s="28">
        <f>+SUMIF('TB 4-24'!M:M,$AL251,'TB 4-24'!G:G)</f>
        <v>0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>
        <f>+SUMIF('Input Sheet'!$S:$S,$AL251,'Input Sheet'!C:C)</f>
        <v>57825.802492397837</v>
      </c>
      <c r="Z251" s="28">
        <f>+SUMIF('Input Sheet'!$S:$S,$AL251,'Input Sheet'!D:D)</f>
        <v>55237.213086501899</v>
      </c>
      <c r="AA251" s="28">
        <f>+SUMIF('Input Sheet'!$S:$S,$AL251,'Input Sheet'!E:E)</f>
        <v>52238.093025400507</v>
      </c>
      <c r="AB251" s="28">
        <f>+SUMIF('Input Sheet'!$S:$S,$AL251,'Input Sheet'!F:F)</f>
        <v>53141.975453208957</v>
      </c>
      <c r="AC251" s="28">
        <f>+SUMIF('Input Sheet'!$S:$S,$AL251,'Input Sheet'!G:G)</f>
        <v>54464.394977094315</v>
      </c>
      <c r="AD251" s="28">
        <f>+SUMIF('Input Sheet'!$S:$S,$AL251,'Input Sheet'!H:H)</f>
        <v>55255.77013069333</v>
      </c>
      <c r="AE251" s="28">
        <f>+SUMIF('Input Sheet'!$S:$S,$AL251,'Input Sheet'!I:I)</f>
        <v>58175.963624577533</v>
      </c>
      <c r="AF251" s="28">
        <f>+SUMIF('Input Sheet'!$S:$S,$AL251,'Input Sheet'!J:J)</f>
        <v>55435.235861204565</v>
      </c>
      <c r="AG251" s="28">
        <f>+SUMIF('Input Sheet'!$S:$S,$AL251,'Input Sheet'!K:K)</f>
        <v>52575.769862951944</v>
      </c>
      <c r="AH251" s="28">
        <f>+SUMIF('Input Sheet'!$S:$S,$AL251,'Input Sheet'!L:L)</f>
        <v>57792.42154690437</v>
      </c>
      <c r="AI251" s="28">
        <f>+SUMIF('Input Sheet'!$S:$S,$AL251,'Input Sheet'!M:M)</f>
        <v>58413.919521933945</v>
      </c>
      <c r="AJ251" s="28">
        <f>+SUMIF('Input Sheet'!$S:$S,$AL251,'Input Sheet'!N:N)</f>
        <v>55307.714512746199</v>
      </c>
      <c r="AK251" s="28"/>
      <c r="AL251" s="27" t="str">
        <f t="shared" si="18"/>
        <v>112-7520</v>
      </c>
      <c r="AM251" s="34" t="str">
        <f t="shared" si="19"/>
        <v>Overall</v>
      </c>
      <c r="AN251" s="34" t="str">
        <f t="shared" si="20"/>
        <v>OverallOther Income</v>
      </c>
      <c r="AO251" s="35"/>
      <c r="AP251" s="35"/>
      <c r="AQ251" s="35"/>
    </row>
    <row r="252" spans="1:43" x14ac:dyDescent="0.25">
      <c r="A252" s="27" t="s">
        <v>103</v>
      </c>
      <c r="B252" s="27" t="s">
        <v>104</v>
      </c>
      <c r="C252" s="27" t="s">
        <v>104</v>
      </c>
      <c r="D252" s="27" t="s">
        <v>226</v>
      </c>
      <c r="E252" s="27" t="s">
        <v>114</v>
      </c>
      <c r="F252" s="27" t="s">
        <v>224</v>
      </c>
      <c r="G252" s="27" t="s">
        <v>225</v>
      </c>
      <c r="H252" s="34" t="s">
        <v>109</v>
      </c>
      <c r="I252" s="34" t="s">
        <v>110</v>
      </c>
      <c r="J252" s="34" t="str">
        <f t="shared" si="16"/>
        <v>OverallOther Income</v>
      </c>
      <c r="K252" s="34" t="str">
        <f t="shared" si="17"/>
        <v>122Travel expenses - Lexus</v>
      </c>
      <c r="L252" s="28">
        <f>+SUMIF('TB 4-24'!M:M,$AL252,'TB 4-24'!G:G)</f>
        <v>0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>
        <f>+SUMIF('Input Sheet'!$S:$S,$AL252,'Input Sheet'!C:C)</f>
        <v>0</v>
      </c>
      <c r="Z252" s="28">
        <f>+SUMIF('Input Sheet'!$S:$S,$AL252,'Input Sheet'!D:D)</f>
        <v>0</v>
      </c>
      <c r="AA252" s="28">
        <f>+SUMIF('Input Sheet'!$S:$S,$AL252,'Input Sheet'!E:E)</f>
        <v>0</v>
      </c>
      <c r="AB252" s="28">
        <f>+SUMIF('Input Sheet'!$S:$S,$AL252,'Input Sheet'!F:F)</f>
        <v>0</v>
      </c>
      <c r="AC252" s="28">
        <f>+SUMIF('Input Sheet'!$S:$S,$AL252,'Input Sheet'!G:G)</f>
        <v>0</v>
      </c>
      <c r="AD252" s="28">
        <f>+SUMIF('Input Sheet'!$S:$S,$AL252,'Input Sheet'!H:H)</f>
        <v>0</v>
      </c>
      <c r="AE252" s="28">
        <f>+SUMIF('Input Sheet'!$S:$S,$AL252,'Input Sheet'!I:I)</f>
        <v>0</v>
      </c>
      <c r="AF252" s="28">
        <f>+SUMIF('Input Sheet'!$S:$S,$AL252,'Input Sheet'!J:J)</f>
        <v>0</v>
      </c>
      <c r="AG252" s="28">
        <f>+SUMIF('Input Sheet'!$S:$S,$AL252,'Input Sheet'!K:K)</f>
        <v>0</v>
      </c>
      <c r="AH252" s="28">
        <f>+SUMIF('Input Sheet'!$S:$S,$AL252,'Input Sheet'!L:L)</f>
        <v>0</v>
      </c>
      <c r="AI252" s="28">
        <f>+SUMIF('Input Sheet'!$S:$S,$AL252,'Input Sheet'!M:M)</f>
        <v>0</v>
      </c>
      <c r="AJ252" s="28">
        <f>+SUMIF('Input Sheet'!$S:$S,$AL252,'Input Sheet'!N:N)</f>
        <v>0</v>
      </c>
      <c r="AK252" s="28"/>
      <c r="AL252" s="27" t="str">
        <f t="shared" si="18"/>
        <v>122-7520</v>
      </c>
      <c r="AM252" s="34" t="str">
        <f t="shared" si="19"/>
        <v>Overall</v>
      </c>
      <c r="AN252" s="34" t="str">
        <f t="shared" si="20"/>
        <v>OverallOther Income</v>
      </c>
      <c r="AO252" s="35"/>
      <c r="AP252" s="35"/>
      <c r="AQ252" s="35"/>
    </row>
    <row r="253" spans="1:43" x14ac:dyDescent="0.25">
      <c r="A253" s="27" t="s">
        <v>103</v>
      </c>
      <c r="B253" s="27" t="s">
        <v>104</v>
      </c>
      <c r="C253" s="27" t="s">
        <v>104</v>
      </c>
      <c r="D253" s="27" t="s">
        <v>226</v>
      </c>
      <c r="E253" s="27" t="s">
        <v>115</v>
      </c>
      <c r="F253" s="27" t="s">
        <v>224</v>
      </c>
      <c r="G253" s="27" t="s">
        <v>225</v>
      </c>
      <c r="H253" s="34" t="s">
        <v>109</v>
      </c>
      <c r="I253" s="34" t="s">
        <v>110</v>
      </c>
      <c r="J253" s="34" t="str">
        <f t="shared" si="16"/>
        <v>OverallOther Income</v>
      </c>
      <c r="K253" s="34" t="str">
        <f t="shared" si="17"/>
        <v>132Travel expenses - Lexus</v>
      </c>
      <c r="L253" s="28">
        <f>+SUMIF('TB 4-24'!M:M,$AL253,'TB 4-24'!G:G)</f>
        <v>0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>
        <f>+SUMIF('Input Sheet'!$S:$S,$AL253,'Input Sheet'!C:C)</f>
        <v>0</v>
      </c>
      <c r="Z253" s="28">
        <f>+SUMIF('Input Sheet'!$S:$S,$AL253,'Input Sheet'!D:D)</f>
        <v>0</v>
      </c>
      <c r="AA253" s="28">
        <f>+SUMIF('Input Sheet'!$S:$S,$AL253,'Input Sheet'!E:E)</f>
        <v>0</v>
      </c>
      <c r="AB253" s="28">
        <f>+SUMIF('Input Sheet'!$S:$S,$AL253,'Input Sheet'!F:F)</f>
        <v>0</v>
      </c>
      <c r="AC253" s="28">
        <f>+SUMIF('Input Sheet'!$S:$S,$AL253,'Input Sheet'!G:G)</f>
        <v>0</v>
      </c>
      <c r="AD253" s="28">
        <f>+SUMIF('Input Sheet'!$S:$S,$AL253,'Input Sheet'!H:H)</f>
        <v>0</v>
      </c>
      <c r="AE253" s="28">
        <f>+SUMIF('Input Sheet'!$S:$S,$AL253,'Input Sheet'!I:I)</f>
        <v>0</v>
      </c>
      <c r="AF253" s="28">
        <f>+SUMIF('Input Sheet'!$S:$S,$AL253,'Input Sheet'!J:J)</f>
        <v>0</v>
      </c>
      <c r="AG253" s="28">
        <f>+SUMIF('Input Sheet'!$S:$S,$AL253,'Input Sheet'!K:K)</f>
        <v>0</v>
      </c>
      <c r="AH253" s="28">
        <f>+SUMIF('Input Sheet'!$S:$S,$AL253,'Input Sheet'!L:L)</f>
        <v>0</v>
      </c>
      <c r="AI253" s="28">
        <f>+SUMIF('Input Sheet'!$S:$S,$AL253,'Input Sheet'!M:M)</f>
        <v>0</v>
      </c>
      <c r="AJ253" s="28">
        <f>+SUMIF('Input Sheet'!$S:$S,$AL253,'Input Sheet'!N:N)</f>
        <v>0</v>
      </c>
      <c r="AK253" s="28"/>
      <c r="AL253" s="27" t="str">
        <f t="shared" si="18"/>
        <v>132-7520</v>
      </c>
      <c r="AM253" s="34" t="str">
        <f t="shared" si="19"/>
        <v>Overall</v>
      </c>
      <c r="AN253" s="34" t="str">
        <f t="shared" si="20"/>
        <v>OverallOther Income</v>
      </c>
      <c r="AO253" s="35"/>
      <c r="AP253" s="35"/>
      <c r="AQ253" s="35"/>
    </row>
    <row r="254" spans="1:43" x14ac:dyDescent="0.25">
      <c r="A254" s="27" t="s">
        <v>103</v>
      </c>
      <c r="B254" s="27" t="s">
        <v>104</v>
      </c>
      <c r="C254" s="27" t="s">
        <v>104</v>
      </c>
      <c r="D254" s="27" t="s">
        <v>226</v>
      </c>
      <c r="E254" s="27" t="s">
        <v>116</v>
      </c>
      <c r="F254" s="27" t="s">
        <v>224</v>
      </c>
      <c r="G254" s="27" t="s">
        <v>225</v>
      </c>
      <c r="H254" s="34" t="s">
        <v>109</v>
      </c>
      <c r="I254" s="34" t="s">
        <v>110</v>
      </c>
      <c r="J254" s="34" t="str">
        <f t="shared" si="16"/>
        <v>OverallOther Income</v>
      </c>
      <c r="K254" s="34" t="str">
        <f t="shared" si="17"/>
        <v>142Travel expenses - Lexus</v>
      </c>
      <c r="L254" s="28">
        <f>+SUMIF('TB 4-24'!M:M,$AL254,'TB 4-24'!G:G)</f>
        <v>0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>
        <f>+SUMIF('Input Sheet'!$S:$S,$AL254,'Input Sheet'!C:C)</f>
        <v>0</v>
      </c>
      <c r="Z254" s="28">
        <f>+SUMIF('Input Sheet'!$S:$S,$AL254,'Input Sheet'!D:D)</f>
        <v>0</v>
      </c>
      <c r="AA254" s="28">
        <f>+SUMIF('Input Sheet'!$S:$S,$AL254,'Input Sheet'!E:E)</f>
        <v>0</v>
      </c>
      <c r="AB254" s="28">
        <f>+SUMIF('Input Sheet'!$S:$S,$AL254,'Input Sheet'!F:F)</f>
        <v>0</v>
      </c>
      <c r="AC254" s="28">
        <f>+SUMIF('Input Sheet'!$S:$S,$AL254,'Input Sheet'!G:G)</f>
        <v>0</v>
      </c>
      <c r="AD254" s="28">
        <f>+SUMIF('Input Sheet'!$S:$S,$AL254,'Input Sheet'!H:H)</f>
        <v>0</v>
      </c>
      <c r="AE254" s="28">
        <f>+SUMIF('Input Sheet'!$S:$S,$AL254,'Input Sheet'!I:I)</f>
        <v>0</v>
      </c>
      <c r="AF254" s="28">
        <f>+SUMIF('Input Sheet'!$S:$S,$AL254,'Input Sheet'!J:J)</f>
        <v>0</v>
      </c>
      <c r="AG254" s="28">
        <f>+SUMIF('Input Sheet'!$S:$S,$AL254,'Input Sheet'!K:K)</f>
        <v>0</v>
      </c>
      <c r="AH254" s="28">
        <f>+SUMIF('Input Sheet'!$S:$S,$AL254,'Input Sheet'!L:L)</f>
        <v>0</v>
      </c>
      <c r="AI254" s="28">
        <f>+SUMIF('Input Sheet'!$S:$S,$AL254,'Input Sheet'!M:M)</f>
        <v>0</v>
      </c>
      <c r="AJ254" s="28">
        <f>+SUMIF('Input Sheet'!$S:$S,$AL254,'Input Sheet'!N:N)</f>
        <v>0</v>
      </c>
      <c r="AK254" s="28"/>
      <c r="AL254" s="27" t="str">
        <f t="shared" si="18"/>
        <v>142-7520</v>
      </c>
      <c r="AM254" s="34" t="str">
        <f t="shared" si="19"/>
        <v>Overall</v>
      </c>
      <c r="AN254" s="34" t="str">
        <f t="shared" si="20"/>
        <v>OverallOther Income</v>
      </c>
      <c r="AO254" s="35"/>
      <c r="AP254" s="35"/>
      <c r="AQ254" s="35"/>
    </row>
    <row r="255" spans="1:43" x14ac:dyDescent="0.25">
      <c r="A255" s="27" t="s">
        <v>103</v>
      </c>
      <c r="B255" s="27" t="s">
        <v>104</v>
      </c>
      <c r="C255" s="27" t="s">
        <v>104</v>
      </c>
      <c r="D255" s="27" t="s">
        <v>226</v>
      </c>
      <c r="E255" s="27" t="s">
        <v>117</v>
      </c>
      <c r="F255" s="27" t="s">
        <v>224</v>
      </c>
      <c r="G255" s="27" t="s">
        <v>225</v>
      </c>
      <c r="H255" s="34" t="s">
        <v>109</v>
      </c>
      <c r="I255" s="34" t="s">
        <v>110</v>
      </c>
      <c r="J255" s="34" t="str">
        <f t="shared" si="16"/>
        <v>OverallOther Income</v>
      </c>
      <c r="K255" s="34" t="str">
        <f t="shared" si="17"/>
        <v>162Travel expenses - Lexus</v>
      </c>
      <c r="L255" s="28">
        <f>+SUMIF('TB 4-24'!M:M,$AL255,'TB 4-24'!G:G)</f>
        <v>0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>
        <f>+SUMIF('Input Sheet'!$S:$S,$AL255,'Input Sheet'!C:C)</f>
        <v>0</v>
      </c>
      <c r="Z255" s="28">
        <f>+SUMIF('Input Sheet'!$S:$S,$AL255,'Input Sheet'!D:D)</f>
        <v>0</v>
      </c>
      <c r="AA255" s="28">
        <f>+SUMIF('Input Sheet'!$S:$S,$AL255,'Input Sheet'!E:E)</f>
        <v>0</v>
      </c>
      <c r="AB255" s="28">
        <f>+SUMIF('Input Sheet'!$S:$S,$AL255,'Input Sheet'!F:F)</f>
        <v>0</v>
      </c>
      <c r="AC255" s="28">
        <f>+SUMIF('Input Sheet'!$S:$S,$AL255,'Input Sheet'!G:G)</f>
        <v>0</v>
      </c>
      <c r="AD255" s="28">
        <f>+SUMIF('Input Sheet'!$S:$S,$AL255,'Input Sheet'!H:H)</f>
        <v>0</v>
      </c>
      <c r="AE255" s="28">
        <f>+SUMIF('Input Sheet'!$S:$S,$AL255,'Input Sheet'!I:I)</f>
        <v>0</v>
      </c>
      <c r="AF255" s="28">
        <f>+SUMIF('Input Sheet'!$S:$S,$AL255,'Input Sheet'!J:J)</f>
        <v>0</v>
      </c>
      <c r="AG255" s="28">
        <f>+SUMIF('Input Sheet'!$S:$S,$AL255,'Input Sheet'!K:K)</f>
        <v>0</v>
      </c>
      <c r="AH255" s="28">
        <f>+SUMIF('Input Sheet'!$S:$S,$AL255,'Input Sheet'!L:L)</f>
        <v>0</v>
      </c>
      <c r="AI255" s="28">
        <f>+SUMIF('Input Sheet'!$S:$S,$AL255,'Input Sheet'!M:M)</f>
        <v>0</v>
      </c>
      <c r="AJ255" s="28">
        <f>+SUMIF('Input Sheet'!$S:$S,$AL255,'Input Sheet'!N:N)</f>
        <v>0</v>
      </c>
      <c r="AK255" s="28"/>
      <c r="AL255" s="27" t="str">
        <f t="shared" si="18"/>
        <v>162-7520</v>
      </c>
      <c r="AM255" s="34" t="str">
        <f t="shared" si="19"/>
        <v>Overall</v>
      </c>
      <c r="AN255" s="34" t="str">
        <f t="shared" si="20"/>
        <v>OverallOther Income</v>
      </c>
      <c r="AO255" s="35"/>
      <c r="AP255" s="35"/>
      <c r="AQ255" s="35"/>
    </row>
    <row r="256" spans="1:43" x14ac:dyDescent="0.25">
      <c r="A256" s="27" t="s">
        <v>103</v>
      </c>
      <c r="B256" s="27" t="s">
        <v>104</v>
      </c>
      <c r="C256" s="27" t="s">
        <v>104</v>
      </c>
      <c r="D256" s="27" t="s">
        <v>227</v>
      </c>
      <c r="E256" s="27" t="s">
        <v>106</v>
      </c>
      <c r="F256" s="27" t="s">
        <v>228</v>
      </c>
      <c r="G256" s="27" t="s">
        <v>229</v>
      </c>
      <c r="H256" s="34" t="s">
        <v>109</v>
      </c>
      <c r="I256" s="34" t="s">
        <v>110</v>
      </c>
      <c r="J256" s="34" t="str">
        <f t="shared" si="16"/>
        <v>OverallOther Income</v>
      </c>
      <c r="K256" s="34" t="str">
        <f t="shared" si="17"/>
        <v>112Uniforms - Lexus</v>
      </c>
      <c r="L256" s="28">
        <f>+SUMIF('TB 4-24'!M:M,$AL256,'TB 4-24'!G:G)</f>
        <v>0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>
        <f>+SUMIF('Input Sheet'!$S:$S,$AL256,'Input Sheet'!C:C)</f>
        <v>0</v>
      </c>
      <c r="Z256" s="28">
        <f>+SUMIF('Input Sheet'!$S:$S,$AL256,'Input Sheet'!D:D)</f>
        <v>0</v>
      </c>
      <c r="AA256" s="28">
        <f>+SUMIF('Input Sheet'!$S:$S,$AL256,'Input Sheet'!E:E)</f>
        <v>0</v>
      </c>
      <c r="AB256" s="28">
        <f>+SUMIF('Input Sheet'!$S:$S,$AL256,'Input Sheet'!F:F)</f>
        <v>0</v>
      </c>
      <c r="AC256" s="28">
        <f>+SUMIF('Input Sheet'!$S:$S,$AL256,'Input Sheet'!G:G)</f>
        <v>0</v>
      </c>
      <c r="AD256" s="28">
        <f>+SUMIF('Input Sheet'!$S:$S,$AL256,'Input Sheet'!H:H)</f>
        <v>0</v>
      </c>
      <c r="AE256" s="28">
        <f>+SUMIF('Input Sheet'!$S:$S,$AL256,'Input Sheet'!I:I)</f>
        <v>0</v>
      </c>
      <c r="AF256" s="28">
        <f>+SUMIF('Input Sheet'!$S:$S,$AL256,'Input Sheet'!J:J)</f>
        <v>0</v>
      </c>
      <c r="AG256" s="28">
        <f>+SUMIF('Input Sheet'!$S:$S,$AL256,'Input Sheet'!K:K)</f>
        <v>0</v>
      </c>
      <c r="AH256" s="28">
        <f>+SUMIF('Input Sheet'!$S:$S,$AL256,'Input Sheet'!L:L)</f>
        <v>0</v>
      </c>
      <c r="AI256" s="28">
        <f>+SUMIF('Input Sheet'!$S:$S,$AL256,'Input Sheet'!M:M)</f>
        <v>0</v>
      </c>
      <c r="AJ256" s="28">
        <f>+SUMIF('Input Sheet'!$S:$S,$AL256,'Input Sheet'!N:N)</f>
        <v>0</v>
      </c>
      <c r="AK256" s="28"/>
      <c r="AL256" s="27" t="str">
        <f t="shared" si="18"/>
        <v>112-7380</v>
      </c>
      <c r="AM256" s="34" t="str">
        <f t="shared" si="19"/>
        <v>Overall</v>
      </c>
      <c r="AN256" s="34" t="str">
        <f t="shared" si="20"/>
        <v>OverallOther Income</v>
      </c>
      <c r="AO256" s="35"/>
      <c r="AP256" s="35"/>
      <c r="AQ256" s="35"/>
    </row>
    <row r="257" spans="1:43" x14ac:dyDescent="0.25">
      <c r="A257" s="27" t="s">
        <v>103</v>
      </c>
      <c r="B257" s="27" t="s">
        <v>104</v>
      </c>
      <c r="C257" s="27" t="s">
        <v>104</v>
      </c>
      <c r="D257" s="27" t="s">
        <v>227</v>
      </c>
      <c r="E257" s="27" t="s">
        <v>114</v>
      </c>
      <c r="F257" s="27" t="s">
        <v>228</v>
      </c>
      <c r="G257" s="27" t="s">
        <v>229</v>
      </c>
      <c r="H257" s="34" t="s">
        <v>109</v>
      </c>
      <c r="I257" s="34" t="s">
        <v>110</v>
      </c>
      <c r="J257" s="34" t="str">
        <f t="shared" si="16"/>
        <v>OverallOther Income</v>
      </c>
      <c r="K257" s="34" t="str">
        <f t="shared" si="17"/>
        <v>122Uniforms - Lexus</v>
      </c>
      <c r="L257" s="28">
        <f>+SUMIF('TB 4-24'!M:M,$AL257,'TB 4-24'!G:G)</f>
        <v>0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>
        <f>+SUMIF('Input Sheet'!$S:$S,$AL257,'Input Sheet'!C:C)</f>
        <v>0</v>
      </c>
      <c r="Z257" s="28">
        <f>+SUMIF('Input Sheet'!$S:$S,$AL257,'Input Sheet'!D:D)</f>
        <v>0</v>
      </c>
      <c r="AA257" s="28">
        <f>+SUMIF('Input Sheet'!$S:$S,$AL257,'Input Sheet'!E:E)</f>
        <v>0</v>
      </c>
      <c r="AB257" s="28">
        <f>+SUMIF('Input Sheet'!$S:$S,$AL257,'Input Sheet'!F:F)</f>
        <v>0</v>
      </c>
      <c r="AC257" s="28">
        <f>+SUMIF('Input Sheet'!$S:$S,$AL257,'Input Sheet'!G:G)</f>
        <v>0</v>
      </c>
      <c r="AD257" s="28">
        <f>+SUMIF('Input Sheet'!$S:$S,$AL257,'Input Sheet'!H:H)</f>
        <v>0</v>
      </c>
      <c r="AE257" s="28">
        <f>+SUMIF('Input Sheet'!$S:$S,$AL257,'Input Sheet'!I:I)</f>
        <v>0</v>
      </c>
      <c r="AF257" s="28">
        <f>+SUMIF('Input Sheet'!$S:$S,$AL257,'Input Sheet'!J:J)</f>
        <v>0</v>
      </c>
      <c r="AG257" s="28">
        <f>+SUMIF('Input Sheet'!$S:$S,$AL257,'Input Sheet'!K:K)</f>
        <v>0</v>
      </c>
      <c r="AH257" s="28">
        <f>+SUMIF('Input Sheet'!$S:$S,$AL257,'Input Sheet'!L:L)</f>
        <v>0</v>
      </c>
      <c r="AI257" s="28">
        <f>+SUMIF('Input Sheet'!$S:$S,$AL257,'Input Sheet'!M:M)</f>
        <v>0</v>
      </c>
      <c r="AJ257" s="28">
        <f>+SUMIF('Input Sheet'!$S:$S,$AL257,'Input Sheet'!N:N)</f>
        <v>0</v>
      </c>
      <c r="AK257" s="28"/>
      <c r="AL257" s="27" t="str">
        <f t="shared" si="18"/>
        <v>122-7380</v>
      </c>
      <c r="AM257" s="34" t="str">
        <f t="shared" si="19"/>
        <v>Overall</v>
      </c>
      <c r="AN257" s="34" t="str">
        <f t="shared" si="20"/>
        <v>OverallOther Income</v>
      </c>
      <c r="AO257" s="35"/>
      <c r="AP257" s="35"/>
      <c r="AQ257" s="35"/>
    </row>
    <row r="258" spans="1:43" x14ac:dyDescent="0.25">
      <c r="A258" s="27" t="s">
        <v>103</v>
      </c>
      <c r="B258" s="27" t="s">
        <v>104</v>
      </c>
      <c r="C258" s="27" t="s">
        <v>104</v>
      </c>
      <c r="D258" s="27" t="s">
        <v>227</v>
      </c>
      <c r="E258" s="27" t="s">
        <v>115</v>
      </c>
      <c r="F258" s="27" t="s">
        <v>228</v>
      </c>
      <c r="G258" s="27" t="s">
        <v>229</v>
      </c>
      <c r="H258" s="34" t="s">
        <v>109</v>
      </c>
      <c r="I258" s="34" t="s">
        <v>110</v>
      </c>
      <c r="J258" s="34" t="str">
        <f t="shared" si="16"/>
        <v>OverallOther Income</v>
      </c>
      <c r="K258" s="34" t="str">
        <f t="shared" si="17"/>
        <v>132Uniforms - Lexus</v>
      </c>
      <c r="L258" s="28">
        <f>+SUMIF('TB 4-24'!M:M,$AL258,'TB 4-24'!G:G)</f>
        <v>0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>
        <f>+SUMIF('Input Sheet'!$S:$S,$AL258,'Input Sheet'!C:C)</f>
        <v>0</v>
      </c>
      <c r="Z258" s="28">
        <f>+SUMIF('Input Sheet'!$S:$S,$AL258,'Input Sheet'!D:D)</f>
        <v>0</v>
      </c>
      <c r="AA258" s="28">
        <f>+SUMIF('Input Sheet'!$S:$S,$AL258,'Input Sheet'!E:E)</f>
        <v>0</v>
      </c>
      <c r="AB258" s="28">
        <f>+SUMIF('Input Sheet'!$S:$S,$AL258,'Input Sheet'!F:F)</f>
        <v>0</v>
      </c>
      <c r="AC258" s="28">
        <f>+SUMIF('Input Sheet'!$S:$S,$AL258,'Input Sheet'!G:G)</f>
        <v>0</v>
      </c>
      <c r="AD258" s="28">
        <f>+SUMIF('Input Sheet'!$S:$S,$AL258,'Input Sheet'!H:H)</f>
        <v>0</v>
      </c>
      <c r="AE258" s="28">
        <f>+SUMIF('Input Sheet'!$S:$S,$AL258,'Input Sheet'!I:I)</f>
        <v>0</v>
      </c>
      <c r="AF258" s="28">
        <f>+SUMIF('Input Sheet'!$S:$S,$AL258,'Input Sheet'!J:J)</f>
        <v>0</v>
      </c>
      <c r="AG258" s="28">
        <f>+SUMIF('Input Sheet'!$S:$S,$AL258,'Input Sheet'!K:K)</f>
        <v>0</v>
      </c>
      <c r="AH258" s="28">
        <f>+SUMIF('Input Sheet'!$S:$S,$AL258,'Input Sheet'!L:L)</f>
        <v>0</v>
      </c>
      <c r="AI258" s="28">
        <f>+SUMIF('Input Sheet'!$S:$S,$AL258,'Input Sheet'!M:M)</f>
        <v>0</v>
      </c>
      <c r="AJ258" s="28">
        <f>+SUMIF('Input Sheet'!$S:$S,$AL258,'Input Sheet'!N:N)</f>
        <v>0</v>
      </c>
      <c r="AK258" s="28"/>
      <c r="AL258" s="27" t="str">
        <f t="shared" si="18"/>
        <v>132-7380</v>
      </c>
      <c r="AM258" s="34" t="str">
        <f t="shared" si="19"/>
        <v>Overall</v>
      </c>
      <c r="AN258" s="34" t="str">
        <f t="shared" si="20"/>
        <v>OverallOther Income</v>
      </c>
      <c r="AO258" s="35"/>
      <c r="AP258" s="35"/>
      <c r="AQ258" s="35"/>
    </row>
    <row r="259" spans="1:43" x14ac:dyDescent="0.25">
      <c r="A259" s="27" t="s">
        <v>103</v>
      </c>
      <c r="B259" s="27" t="s">
        <v>104</v>
      </c>
      <c r="C259" s="27" t="s">
        <v>104</v>
      </c>
      <c r="D259" s="27" t="s">
        <v>227</v>
      </c>
      <c r="E259" s="27" t="s">
        <v>116</v>
      </c>
      <c r="F259" s="27" t="s">
        <v>228</v>
      </c>
      <c r="G259" s="27" t="s">
        <v>229</v>
      </c>
      <c r="H259" s="34" t="s">
        <v>109</v>
      </c>
      <c r="I259" s="34" t="s">
        <v>110</v>
      </c>
      <c r="J259" s="34" t="str">
        <f t="shared" ref="J259:J322" si="21">+H259&amp;I259</f>
        <v>OverallOther Income</v>
      </c>
      <c r="K259" s="34" t="str">
        <f t="shared" ref="K259:K322" si="22">+E259&amp;G259</f>
        <v>142Uniforms - Lexus</v>
      </c>
      <c r="L259" s="28">
        <f>+SUMIF('TB 4-24'!M:M,$AL259,'TB 4-24'!G:G)</f>
        <v>0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>
        <f>+SUMIF('Input Sheet'!$S:$S,$AL259,'Input Sheet'!C:C)</f>
        <v>0</v>
      </c>
      <c r="Z259" s="28">
        <f>+SUMIF('Input Sheet'!$S:$S,$AL259,'Input Sheet'!D:D)</f>
        <v>0</v>
      </c>
      <c r="AA259" s="28">
        <f>+SUMIF('Input Sheet'!$S:$S,$AL259,'Input Sheet'!E:E)</f>
        <v>0</v>
      </c>
      <c r="AB259" s="28">
        <f>+SUMIF('Input Sheet'!$S:$S,$AL259,'Input Sheet'!F:F)</f>
        <v>0</v>
      </c>
      <c r="AC259" s="28">
        <f>+SUMIF('Input Sheet'!$S:$S,$AL259,'Input Sheet'!G:G)</f>
        <v>0</v>
      </c>
      <c r="AD259" s="28">
        <f>+SUMIF('Input Sheet'!$S:$S,$AL259,'Input Sheet'!H:H)</f>
        <v>0</v>
      </c>
      <c r="AE259" s="28">
        <f>+SUMIF('Input Sheet'!$S:$S,$AL259,'Input Sheet'!I:I)</f>
        <v>0</v>
      </c>
      <c r="AF259" s="28">
        <f>+SUMIF('Input Sheet'!$S:$S,$AL259,'Input Sheet'!J:J)</f>
        <v>0</v>
      </c>
      <c r="AG259" s="28">
        <f>+SUMIF('Input Sheet'!$S:$S,$AL259,'Input Sheet'!K:K)</f>
        <v>0</v>
      </c>
      <c r="AH259" s="28">
        <f>+SUMIF('Input Sheet'!$S:$S,$AL259,'Input Sheet'!L:L)</f>
        <v>0</v>
      </c>
      <c r="AI259" s="28">
        <f>+SUMIF('Input Sheet'!$S:$S,$AL259,'Input Sheet'!M:M)</f>
        <v>0</v>
      </c>
      <c r="AJ259" s="28">
        <f>+SUMIF('Input Sheet'!$S:$S,$AL259,'Input Sheet'!N:N)</f>
        <v>0</v>
      </c>
      <c r="AK259" s="28"/>
      <c r="AL259" s="27" t="str">
        <f t="shared" ref="AL259:AL322" si="23">+E259&amp;"-"&amp;D259</f>
        <v>142-7380</v>
      </c>
      <c r="AM259" s="34" t="str">
        <f t="shared" si="19"/>
        <v>Overall</v>
      </c>
      <c r="AN259" s="34" t="str">
        <f t="shared" si="20"/>
        <v>OverallOther Income</v>
      </c>
      <c r="AO259" s="35"/>
      <c r="AP259" s="35"/>
      <c r="AQ259" s="35"/>
    </row>
    <row r="260" spans="1:43" x14ac:dyDescent="0.25">
      <c r="A260" s="27" t="s">
        <v>103</v>
      </c>
      <c r="B260" s="27" t="s">
        <v>104</v>
      </c>
      <c r="C260" s="27" t="s">
        <v>104</v>
      </c>
      <c r="D260" s="27" t="s">
        <v>230</v>
      </c>
      <c r="E260" s="27" t="s">
        <v>117</v>
      </c>
      <c r="F260" s="27" t="s">
        <v>231</v>
      </c>
      <c r="G260" s="27" t="s">
        <v>232</v>
      </c>
      <c r="H260" s="34" t="s">
        <v>109</v>
      </c>
      <c r="I260" s="34" t="s">
        <v>110</v>
      </c>
      <c r="J260" s="34" t="str">
        <f t="shared" si="21"/>
        <v>OverallOther Income</v>
      </c>
      <c r="K260" s="34" t="str">
        <f t="shared" si="22"/>
        <v>162F&amp;I Advertising &amp; Promotion - Lexus</v>
      </c>
      <c r="L260" s="28">
        <f>+SUMIF('TB 4-24'!M:M,$AL260,'TB 4-24'!G:G)</f>
        <v>0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>
        <f>+SUMIF('Input Sheet'!$S:$S,$AL260,'Input Sheet'!C:C)</f>
        <v>0</v>
      </c>
      <c r="Z260" s="28">
        <f>+SUMIF('Input Sheet'!$S:$S,$AL260,'Input Sheet'!D:D)</f>
        <v>0</v>
      </c>
      <c r="AA260" s="28">
        <f>+SUMIF('Input Sheet'!$S:$S,$AL260,'Input Sheet'!E:E)</f>
        <v>0</v>
      </c>
      <c r="AB260" s="28">
        <f>+SUMIF('Input Sheet'!$S:$S,$AL260,'Input Sheet'!F:F)</f>
        <v>0</v>
      </c>
      <c r="AC260" s="28">
        <f>+SUMIF('Input Sheet'!$S:$S,$AL260,'Input Sheet'!G:G)</f>
        <v>0</v>
      </c>
      <c r="AD260" s="28">
        <f>+SUMIF('Input Sheet'!$S:$S,$AL260,'Input Sheet'!H:H)</f>
        <v>0</v>
      </c>
      <c r="AE260" s="28">
        <f>+SUMIF('Input Sheet'!$S:$S,$AL260,'Input Sheet'!I:I)</f>
        <v>0</v>
      </c>
      <c r="AF260" s="28">
        <f>+SUMIF('Input Sheet'!$S:$S,$AL260,'Input Sheet'!J:J)</f>
        <v>0</v>
      </c>
      <c r="AG260" s="28">
        <f>+SUMIF('Input Sheet'!$S:$S,$AL260,'Input Sheet'!K:K)</f>
        <v>0</v>
      </c>
      <c r="AH260" s="28">
        <f>+SUMIF('Input Sheet'!$S:$S,$AL260,'Input Sheet'!L:L)</f>
        <v>0</v>
      </c>
      <c r="AI260" s="28">
        <f>+SUMIF('Input Sheet'!$S:$S,$AL260,'Input Sheet'!M:M)</f>
        <v>0</v>
      </c>
      <c r="AJ260" s="28">
        <f>+SUMIF('Input Sheet'!$S:$S,$AL260,'Input Sheet'!N:N)</f>
        <v>0</v>
      </c>
      <c r="AK260" s="28"/>
      <c r="AL260" s="27" t="str">
        <f t="shared" si="23"/>
        <v>162-7080</v>
      </c>
      <c r="AM260" s="34" t="str">
        <f t="shared" ref="AM260:AM323" si="24">H260</f>
        <v>Overall</v>
      </c>
      <c r="AN260" s="34" t="str">
        <f t="shared" ref="AN260:AN323" si="25">J260</f>
        <v>OverallOther Income</v>
      </c>
      <c r="AO260" s="35"/>
      <c r="AP260" s="35"/>
      <c r="AQ260" s="35"/>
    </row>
    <row r="261" spans="1:43" x14ac:dyDescent="0.25">
      <c r="A261" s="27" t="s">
        <v>103</v>
      </c>
      <c r="B261" s="27" t="s">
        <v>104</v>
      </c>
      <c r="C261" s="27" t="s">
        <v>104</v>
      </c>
      <c r="D261" s="27" t="s">
        <v>233</v>
      </c>
      <c r="E261" s="27" t="s">
        <v>117</v>
      </c>
      <c r="F261" s="27" t="s">
        <v>231</v>
      </c>
      <c r="G261" s="27" t="s">
        <v>232</v>
      </c>
      <c r="H261" s="34" t="s">
        <v>109</v>
      </c>
      <c r="I261" s="34" t="s">
        <v>110</v>
      </c>
      <c r="J261" s="34" t="str">
        <f t="shared" si="21"/>
        <v>OverallOther Income</v>
      </c>
      <c r="K261" s="34" t="str">
        <f t="shared" si="22"/>
        <v>162F&amp;I Advertising &amp; Promotion - Lexus</v>
      </c>
      <c r="L261" s="28">
        <f>+SUMIF('TB 4-24'!M:M,$AL261,'TB 4-24'!G:G)</f>
        <v>0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>
        <f>+SUMIF('Input Sheet'!$S:$S,$AL261,'Input Sheet'!C:C)</f>
        <v>0</v>
      </c>
      <c r="Z261" s="28">
        <f>+SUMIF('Input Sheet'!$S:$S,$AL261,'Input Sheet'!D:D)</f>
        <v>0</v>
      </c>
      <c r="AA261" s="28">
        <f>+SUMIF('Input Sheet'!$S:$S,$AL261,'Input Sheet'!E:E)</f>
        <v>0</v>
      </c>
      <c r="AB261" s="28">
        <f>+SUMIF('Input Sheet'!$S:$S,$AL261,'Input Sheet'!F:F)</f>
        <v>0</v>
      </c>
      <c r="AC261" s="28">
        <f>+SUMIF('Input Sheet'!$S:$S,$AL261,'Input Sheet'!G:G)</f>
        <v>0</v>
      </c>
      <c r="AD261" s="28">
        <f>+SUMIF('Input Sheet'!$S:$S,$AL261,'Input Sheet'!H:H)</f>
        <v>0</v>
      </c>
      <c r="AE261" s="28">
        <f>+SUMIF('Input Sheet'!$S:$S,$AL261,'Input Sheet'!I:I)</f>
        <v>0</v>
      </c>
      <c r="AF261" s="28">
        <f>+SUMIF('Input Sheet'!$S:$S,$AL261,'Input Sheet'!J:J)</f>
        <v>0</v>
      </c>
      <c r="AG261" s="28">
        <f>+SUMIF('Input Sheet'!$S:$S,$AL261,'Input Sheet'!K:K)</f>
        <v>0</v>
      </c>
      <c r="AH261" s="28">
        <f>+SUMIF('Input Sheet'!$S:$S,$AL261,'Input Sheet'!L:L)</f>
        <v>0</v>
      </c>
      <c r="AI261" s="28">
        <f>+SUMIF('Input Sheet'!$S:$S,$AL261,'Input Sheet'!M:M)</f>
        <v>0</v>
      </c>
      <c r="AJ261" s="28">
        <f>+SUMIF('Input Sheet'!$S:$S,$AL261,'Input Sheet'!N:N)</f>
        <v>0</v>
      </c>
      <c r="AK261" s="28"/>
      <c r="AL261" s="27" t="str">
        <f t="shared" si="23"/>
        <v>162-7910</v>
      </c>
      <c r="AM261" s="34" t="str">
        <f t="shared" si="24"/>
        <v>Overall</v>
      </c>
      <c r="AN261" s="34" t="str">
        <f t="shared" si="25"/>
        <v>OverallOther Income</v>
      </c>
      <c r="AO261" s="35"/>
      <c r="AP261" s="35"/>
      <c r="AQ261" s="35"/>
    </row>
    <row r="262" spans="1:43" x14ac:dyDescent="0.25">
      <c r="A262" s="27" t="s">
        <v>103</v>
      </c>
      <c r="B262" s="27" t="s">
        <v>104</v>
      </c>
      <c r="C262" s="27" t="s">
        <v>104</v>
      </c>
      <c r="D262" s="27" t="s">
        <v>35</v>
      </c>
      <c r="E262" s="27" t="s">
        <v>117</v>
      </c>
      <c r="F262" s="27" t="s">
        <v>234</v>
      </c>
      <c r="G262" s="27" t="s">
        <v>235</v>
      </c>
      <c r="H262" s="34" t="s">
        <v>109</v>
      </c>
      <c r="I262" s="34" t="s">
        <v>110</v>
      </c>
      <c r="J262" s="34" t="str">
        <f t="shared" si="21"/>
        <v>OverallOther Income</v>
      </c>
      <c r="K262" s="34" t="str">
        <f t="shared" si="22"/>
        <v>162Finance income - New Lexus</v>
      </c>
      <c r="L262" s="28">
        <f>+SUMIF('TB 4-24'!M:M,$AL262,'TB 4-24'!G:G)</f>
        <v>0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>
        <f>+SUMIF('Input Sheet'!$S:$S,$AL262,'Input Sheet'!C:C)</f>
        <v>-34950.51619277108</v>
      </c>
      <c r="Z262" s="28">
        <f>+SUMIF('Input Sheet'!$S:$S,$AL262,'Input Sheet'!D:D)</f>
        <v>-34950.51619277108</v>
      </c>
      <c r="AA262" s="28">
        <f>+SUMIF('Input Sheet'!$S:$S,$AL262,'Input Sheet'!E:E)</f>
        <v>-34950.51619277108</v>
      </c>
      <c r="AB262" s="28">
        <f>+SUMIF('Input Sheet'!$S:$S,$AL262,'Input Sheet'!F:F)</f>
        <v>-34950.51619277108</v>
      </c>
      <c r="AC262" s="28">
        <f>+SUMIF('Input Sheet'!$S:$S,$AL262,'Input Sheet'!G:G)</f>
        <v>-34950.51619277108</v>
      </c>
      <c r="AD262" s="28">
        <f>+SUMIF('Input Sheet'!$S:$S,$AL262,'Input Sheet'!H:H)</f>
        <v>-34950.51619277108</v>
      </c>
      <c r="AE262" s="28">
        <f>+SUMIF('Input Sheet'!$S:$S,$AL262,'Input Sheet'!I:I)</f>
        <v>-34950.51619277108</v>
      </c>
      <c r="AF262" s="28">
        <f>+SUMIF('Input Sheet'!$S:$S,$AL262,'Input Sheet'!J:J)</f>
        <v>-34950.51619277108</v>
      </c>
      <c r="AG262" s="28">
        <f>+SUMIF('Input Sheet'!$S:$S,$AL262,'Input Sheet'!K:K)</f>
        <v>-34950.51619277108</v>
      </c>
      <c r="AH262" s="28">
        <f>+SUMIF('Input Sheet'!$S:$S,$AL262,'Input Sheet'!L:L)</f>
        <v>-33245.612963855419</v>
      </c>
      <c r="AI262" s="28">
        <f>+SUMIF('Input Sheet'!$S:$S,$AL262,'Input Sheet'!M:M)</f>
        <v>-33245.612963855419</v>
      </c>
      <c r="AJ262" s="28">
        <f>+SUMIF('Input Sheet'!$S:$S,$AL262,'Input Sheet'!N:N)</f>
        <v>-37507.871036144577</v>
      </c>
      <c r="AK262" s="28"/>
      <c r="AL262" s="27" t="str">
        <f t="shared" si="23"/>
        <v>162-3165R</v>
      </c>
      <c r="AM262" s="34" t="str">
        <f t="shared" si="24"/>
        <v>Overall</v>
      </c>
      <c r="AN262" s="34" t="str">
        <f t="shared" si="25"/>
        <v>OverallOther Income</v>
      </c>
      <c r="AO262" s="35"/>
      <c r="AP262" s="35"/>
      <c r="AQ262" s="35"/>
    </row>
    <row r="263" spans="1:43" x14ac:dyDescent="0.25">
      <c r="A263" s="27" t="s">
        <v>103</v>
      </c>
      <c r="B263" s="27" t="s">
        <v>104</v>
      </c>
      <c r="C263" s="27" t="s">
        <v>104</v>
      </c>
      <c r="D263" s="27" t="s">
        <v>236</v>
      </c>
      <c r="E263" s="27" t="s">
        <v>117</v>
      </c>
      <c r="F263" s="27" t="s">
        <v>234</v>
      </c>
      <c r="G263" s="27" t="s">
        <v>235</v>
      </c>
      <c r="H263" s="34" t="s">
        <v>109</v>
      </c>
      <c r="I263" s="34" t="s">
        <v>110</v>
      </c>
      <c r="J263" s="34" t="str">
        <f t="shared" si="21"/>
        <v>OverallOther Income</v>
      </c>
      <c r="K263" s="34" t="str">
        <f t="shared" si="22"/>
        <v>162Finance income - New Lexus</v>
      </c>
      <c r="L263" s="28">
        <f>+SUMIF('TB 4-24'!M:M,$AL263,'TB 4-24'!G:G)</f>
        <v>0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>
        <f>+SUMIF('Input Sheet'!$S:$S,$AL263,'Input Sheet'!C:C)</f>
        <v>0</v>
      </c>
      <c r="Z263" s="28">
        <f>+SUMIF('Input Sheet'!$S:$S,$AL263,'Input Sheet'!D:D)</f>
        <v>0</v>
      </c>
      <c r="AA263" s="28">
        <f>+SUMIF('Input Sheet'!$S:$S,$AL263,'Input Sheet'!E:E)</f>
        <v>0</v>
      </c>
      <c r="AB263" s="28">
        <f>+SUMIF('Input Sheet'!$S:$S,$AL263,'Input Sheet'!F:F)</f>
        <v>0</v>
      </c>
      <c r="AC263" s="28">
        <f>+SUMIF('Input Sheet'!$S:$S,$AL263,'Input Sheet'!G:G)</f>
        <v>0</v>
      </c>
      <c r="AD263" s="28">
        <f>+SUMIF('Input Sheet'!$S:$S,$AL263,'Input Sheet'!H:H)</f>
        <v>0</v>
      </c>
      <c r="AE263" s="28">
        <f>+SUMIF('Input Sheet'!$S:$S,$AL263,'Input Sheet'!I:I)</f>
        <v>0</v>
      </c>
      <c r="AF263" s="28">
        <f>+SUMIF('Input Sheet'!$S:$S,$AL263,'Input Sheet'!J:J)</f>
        <v>0</v>
      </c>
      <c r="AG263" s="28">
        <f>+SUMIF('Input Sheet'!$S:$S,$AL263,'Input Sheet'!K:K)</f>
        <v>0</v>
      </c>
      <c r="AH263" s="28">
        <f>+SUMIF('Input Sheet'!$S:$S,$AL263,'Input Sheet'!L:L)</f>
        <v>0</v>
      </c>
      <c r="AI263" s="28">
        <f>+SUMIF('Input Sheet'!$S:$S,$AL263,'Input Sheet'!M:M)</f>
        <v>0</v>
      </c>
      <c r="AJ263" s="28">
        <f>+SUMIF('Input Sheet'!$S:$S,$AL263,'Input Sheet'!N:N)</f>
        <v>0</v>
      </c>
      <c r="AK263" s="28"/>
      <c r="AL263" s="27" t="str">
        <f t="shared" si="23"/>
        <v>162-3170R</v>
      </c>
      <c r="AM263" s="34" t="str">
        <f t="shared" si="24"/>
        <v>Overall</v>
      </c>
      <c r="AN263" s="34" t="str">
        <f t="shared" si="25"/>
        <v>OverallOther Income</v>
      </c>
      <c r="AO263" s="35"/>
      <c r="AP263" s="35"/>
      <c r="AQ263" s="35"/>
    </row>
    <row r="264" spans="1:43" x14ac:dyDescent="0.25">
      <c r="A264" s="27" t="s">
        <v>103</v>
      </c>
      <c r="B264" s="27" t="s">
        <v>104</v>
      </c>
      <c r="C264" s="27" t="s">
        <v>104</v>
      </c>
      <c r="D264" s="27" t="s">
        <v>237</v>
      </c>
      <c r="E264" s="27" t="s">
        <v>117</v>
      </c>
      <c r="F264" s="27" t="s">
        <v>234</v>
      </c>
      <c r="G264" s="27" t="s">
        <v>235</v>
      </c>
      <c r="H264" s="34" t="s">
        <v>109</v>
      </c>
      <c r="I264" s="34" t="s">
        <v>110</v>
      </c>
      <c r="J264" s="34" t="str">
        <f t="shared" si="21"/>
        <v>OverallOther Income</v>
      </c>
      <c r="K264" s="34" t="str">
        <f t="shared" si="22"/>
        <v>162Finance income - New Lexus</v>
      </c>
      <c r="L264" s="28">
        <f>+SUMIF('TB 4-24'!M:M,$AL264,'TB 4-24'!G:G)</f>
        <v>0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>
        <f>+SUMIF('Input Sheet'!$S:$S,$AL264,'Input Sheet'!C:C)</f>
        <v>0</v>
      </c>
      <c r="Z264" s="28">
        <f>+SUMIF('Input Sheet'!$S:$S,$AL264,'Input Sheet'!D:D)</f>
        <v>0</v>
      </c>
      <c r="AA264" s="28">
        <f>+SUMIF('Input Sheet'!$S:$S,$AL264,'Input Sheet'!E:E)</f>
        <v>0</v>
      </c>
      <c r="AB264" s="28">
        <f>+SUMIF('Input Sheet'!$S:$S,$AL264,'Input Sheet'!F:F)</f>
        <v>0</v>
      </c>
      <c r="AC264" s="28">
        <f>+SUMIF('Input Sheet'!$S:$S,$AL264,'Input Sheet'!G:G)</f>
        <v>0</v>
      </c>
      <c r="AD264" s="28">
        <f>+SUMIF('Input Sheet'!$S:$S,$AL264,'Input Sheet'!H:H)</f>
        <v>0</v>
      </c>
      <c r="AE264" s="28">
        <f>+SUMIF('Input Sheet'!$S:$S,$AL264,'Input Sheet'!I:I)</f>
        <v>0</v>
      </c>
      <c r="AF264" s="28">
        <f>+SUMIF('Input Sheet'!$S:$S,$AL264,'Input Sheet'!J:J)</f>
        <v>0</v>
      </c>
      <c r="AG264" s="28">
        <f>+SUMIF('Input Sheet'!$S:$S,$AL264,'Input Sheet'!K:K)</f>
        <v>0</v>
      </c>
      <c r="AH264" s="28">
        <f>+SUMIF('Input Sheet'!$S:$S,$AL264,'Input Sheet'!L:L)</f>
        <v>0</v>
      </c>
      <c r="AI264" s="28">
        <f>+SUMIF('Input Sheet'!$S:$S,$AL264,'Input Sheet'!M:M)</f>
        <v>0</v>
      </c>
      <c r="AJ264" s="28">
        <f>+SUMIF('Input Sheet'!$S:$S,$AL264,'Input Sheet'!N:N)</f>
        <v>0</v>
      </c>
      <c r="AK264" s="28"/>
      <c r="AL264" s="27" t="str">
        <f t="shared" si="23"/>
        <v>162-3261</v>
      </c>
      <c r="AM264" s="34" t="str">
        <f t="shared" si="24"/>
        <v>Overall</v>
      </c>
      <c r="AN264" s="34" t="str">
        <f t="shared" si="25"/>
        <v>OverallOther Income</v>
      </c>
      <c r="AO264" s="35"/>
      <c r="AP264" s="35"/>
      <c r="AQ264" s="35"/>
    </row>
    <row r="265" spans="1:43" x14ac:dyDescent="0.25">
      <c r="A265" s="27" t="s">
        <v>103</v>
      </c>
      <c r="B265" s="27" t="s">
        <v>104</v>
      </c>
      <c r="C265" s="27" t="s">
        <v>104</v>
      </c>
      <c r="D265" s="27" t="s">
        <v>238</v>
      </c>
      <c r="E265" s="27" t="s">
        <v>117</v>
      </c>
      <c r="F265" s="27" t="s">
        <v>239</v>
      </c>
      <c r="G265" s="27" t="s">
        <v>240</v>
      </c>
      <c r="H265" s="34" t="s">
        <v>109</v>
      </c>
      <c r="I265" s="34" t="s">
        <v>110</v>
      </c>
      <c r="J265" s="34" t="str">
        <f t="shared" si="21"/>
        <v>OverallOther Income</v>
      </c>
      <c r="K265" s="34" t="str">
        <f t="shared" si="22"/>
        <v>162Finance income - Used Lexus</v>
      </c>
      <c r="L265" s="28">
        <f>+SUMIF('TB 4-24'!M:M,$AL265,'TB 4-24'!G:G)</f>
        <v>0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>
        <f>+SUMIF('Input Sheet'!$S:$S,$AL265,'Input Sheet'!C:C)</f>
        <v>0</v>
      </c>
      <c r="Z265" s="28">
        <f>+SUMIF('Input Sheet'!$S:$S,$AL265,'Input Sheet'!D:D)</f>
        <v>0</v>
      </c>
      <c r="AA265" s="28">
        <f>+SUMIF('Input Sheet'!$S:$S,$AL265,'Input Sheet'!E:E)</f>
        <v>0</v>
      </c>
      <c r="AB265" s="28">
        <f>+SUMIF('Input Sheet'!$S:$S,$AL265,'Input Sheet'!F:F)</f>
        <v>0</v>
      </c>
      <c r="AC265" s="28">
        <f>+SUMIF('Input Sheet'!$S:$S,$AL265,'Input Sheet'!G:G)</f>
        <v>0</v>
      </c>
      <c r="AD265" s="28">
        <f>+SUMIF('Input Sheet'!$S:$S,$AL265,'Input Sheet'!H:H)</f>
        <v>0</v>
      </c>
      <c r="AE265" s="28">
        <f>+SUMIF('Input Sheet'!$S:$S,$AL265,'Input Sheet'!I:I)</f>
        <v>0</v>
      </c>
      <c r="AF265" s="28">
        <f>+SUMIF('Input Sheet'!$S:$S,$AL265,'Input Sheet'!J:J)</f>
        <v>0</v>
      </c>
      <c r="AG265" s="28">
        <f>+SUMIF('Input Sheet'!$S:$S,$AL265,'Input Sheet'!K:K)</f>
        <v>0</v>
      </c>
      <c r="AH265" s="28">
        <f>+SUMIF('Input Sheet'!$S:$S,$AL265,'Input Sheet'!L:L)</f>
        <v>0</v>
      </c>
      <c r="AI265" s="28">
        <f>+SUMIF('Input Sheet'!$S:$S,$AL265,'Input Sheet'!M:M)</f>
        <v>0</v>
      </c>
      <c r="AJ265" s="28">
        <f>+SUMIF('Input Sheet'!$S:$S,$AL265,'Input Sheet'!N:N)</f>
        <v>0</v>
      </c>
      <c r="AK265" s="28"/>
      <c r="AL265" s="27" t="str">
        <f t="shared" si="23"/>
        <v>162-3260</v>
      </c>
      <c r="AM265" s="34" t="str">
        <f t="shared" si="24"/>
        <v>Overall</v>
      </c>
      <c r="AN265" s="34" t="str">
        <f t="shared" si="25"/>
        <v>OverallOther Income</v>
      </c>
      <c r="AO265" s="35"/>
      <c r="AP265" s="35"/>
      <c r="AQ265" s="35"/>
    </row>
    <row r="266" spans="1:43" x14ac:dyDescent="0.25">
      <c r="A266" s="27" t="s">
        <v>103</v>
      </c>
      <c r="B266" s="27" t="s">
        <v>104</v>
      </c>
      <c r="C266" s="27" t="s">
        <v>104</v>
      </c>
      <c r="D266" s="27" t="s">
        <v>241</v>
      </c>
      <c r="E266" s="27" t="s">
        <v>117</v>
      </c>
      <c r="F266" s="27" t="s">
        <v>239</v>
      </c>
      <c r="G266" s="27" t="s">
        <v>240</v>
      </c>
      <c r="H266" s="34" t="s">
        <v>109</v>
      </c>
      <c r="I266" s="34" t="s">
        <v>110</v>
      </c>
      <c r="J266" s="34" t="str">
        <f t="shared" si="21"/>
        <v>OverallOther Income</v>
      </c>
      <c r="K266" s="34" t="str">
        <f t="shared" si="22"/>
        <v>162Finance income - Used Lexus</v>
      </c>
      <c r="L266" s="28">
        <f>+SUMIF('TB 4-24'!M:M,$AL266,'TB 4-24'!G:G)</f>
        <v>0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>
        <f>+SUMIF('Input Sheet'!$S:$S,$AL266,'Input Sheet'!C:C)</f>
        <v>0</v>
      </c>
      <c r="Z266" s="28">
        <f>+SUMIF('Input Sheet'!$S:$S,$AL266,'Input Sheet'!D:D)</f>
        <v>0</v>
      </c>
      <c r="AA266" s="28">
        <f>+SUMIF('Input Sheet'!$S:$S,$AL266,'Input Sheet'!E:E)</f>
        <v>0</v>
      </c>
      <c r="AB266" s="28">
        <f>+SUMIF('Input Sheet'!$S:$S,$AL266,'Input Sheet'!F:F)</f>
        <v>0</v>
      </c>
      <c r="AC266" s="28">
        <f>+SUMIF('Input Sheet'!$S:$S,$AL266,'Input Sheet'!G:G)</f>
        <v>0</v>
      </c>
      <c r="AD266" s="28">
        <f>+SUMIF('Input Sheet'!$S:$S,$AL266,'Input Sheet'!H:H)</f>
        <v>0</v>
      </c>
      <c r="AE266" s="28">
        <f>+SUMIF('Input Sheet'!$S:$S,$AL266,'Input Sheet'!I:I)</f>
        <v>0</v>
      </c>
      <c r="AF266" s="28">
        <f>+SUMIF('Input Sheet'!$S:$S,$AL266,'Input Sheet'!J:J)</f>
        <v>0</v>
      </c>
      <c r="AG266" s="28">
        <f>+SUMIF('Input Sheet'!$S:$S,$AL266,'Input Sheet'!K:K)</f>
        <v>0</v>
      </c>
      <c r="AH266" s="28">
        <f>+SUMIF('Input Sheet'!$S:$S,$AL266,'Input Sheet'!L:L)</f>
        <v>0</v>
      </c>
      <c r="AI266" s="28">
        <f>+SUMIF('Input Sheet'!$S:$S,$AL266,'Input Sheet'!M:M)</f>
        <v>0</v>
      </c>
      <c r="AJ266" s="28">
        <f>+SUMIF('Input Sheet'!$S:$S,$AL266,'Input Sheet'!N:N)</f>
        <v>0</v>
      </c>
      <c r="AK266" s="28"/>
      <c r="AL266" s="27" t="str">
        <f t="shared" si="23"/>
        <v>162-3265</v>
      </c>
      <c r="AM266" s="34" t="str">
        <f t="shared" si="24"/>
        <v>Overall</v>
      </c>
      <c r="AN266" s="34" t="str">
        <f t="shared" si="25"/>
        <v>OverallOther Income</v>
      </c>
      <c r="AO266" s="35"/>
      <c r="AP266" s="35"/>
      <c r="AQ266" s="35"/>
    </row>
    <row r="267" spans="1:43" x14ac:dyDescent="0.25">
      <c r="A267" s="27" t="s">
        <v>103</v>
      </c>
      <c r="B267" s="27" t="s">
        <v>104</v>
      </c>
      <c r="C267" s="27" t="s">
        <v>104</v>
      </c>
      <c r="D267" s="27" t="s">
        <v>242</v>
      </c>
      <c r="E267" s="27" t="s">
        <v>117</v>
      </c>
      <c r="F267" s="27" t="s">
        <v>239</v>
      </c>
      <c r="G267" s="27" t="s">
        <v>240</v>
      </c>
      <c r="H267" s="34" t="s">
        <v>109</v>
      </c>
      <c r="I267" s="34" t="s">
        <v>110</v>
      </c>
      <c r="J267" s="34" t="str">
        <f t="shared" si="21"/>
        <v>OverallOther Income</v>
      </c>
      <c r="K267" s="34" t="str">
        <f t="shared" si="22"/>
        <v>162Finance income - Used Lexus</v>
      </c>
      <c r="L267" s="28">
        <f>+SUMIF('TB 4-24'!M:M,$AL267,'TB 4-24'!G:G)</f>
        <v>0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>
        <f>+SUMIF('Input Sheet'!$S:$S,$AL267,'Input Sheet'!C:C)</f>
        <v>0</v>
      </c>
      <c r="Z267" s="28">
        <f>+SUMIF('Input Sheet'!$S:$S,$AL267,'Input Sheet'!D:D)</f>
        <v>0</v>
      </c>
      <c r="AA267" s="28">
        <f>+SUMIF('Input Sheet'!$S:$S,$AL267,'Input Sheet'!E:E)</f>
        <v>0</v>
      </c>
      <c r="AB267" s="28">
        <f>+SUMIF('Input Sheet'!$S:$S,$AL267,'Input Sheet'!F:F)</f>
        <v>0</v>
      </c>
      <c r="AC267" s="28">
        <f>+SUMIF('Input Sheet'!$S:$S,$AL267,'Input Sheet'!G:G)</f>
        <v>0</v>
      </c>
      <c r="AD267" s="28">
        <f>+SUMIF('Input Sheet'!$S:$S,$AL267,'Input Sheet'!H:H)</f>
        <v>0</v>
      </c>
      <c r="AE267" s="28">
        <f>+SUMIF('Input Sheet'!$S:$S,$AL267,'Input Sheet'!I:I)</f>
        <v>0</v>
      </c>
      <c r="AF267" s="28">
        <f>+SUMIF('Input Sheet'!$S:$S,$AL267,'Input Sheet'!J:J)</f>
        <v>0</v>
      </c>
      <c r="AG267" s="28">
        <f>+SUMIF('Input Sheet'!$S:$S,$AL267,'Input Sheet'!K:K)</f>
        <v>0</v>
      </c>
      <c r="AH267" s="28">
        <f>+SUMIF('Input Sheet'!$S:$S,$AL267,'Input Sheet'!L:L)</f>
        <v>0</v>
      </c>
      <c r="AI267" s="28">
        <f>+SUMIF('Input Sheet'!$S:$S,$AL267,'Input Sheet'!M:M)</f>
        <v>0</v>
      </c>
      <c r="AJ267" s="28">
        <f>+SUMIF('Input Sheet'!$S:$S,$AL267,'Input Sheet'!N:N)</f>
        <v>0</v>
      </c>
      <c r="AK267" s="28"/>
      <c r="AL267" s="27" t="str">
        <f t="shared" si="23"/>
        <v>162-3266</v>
      </c>
      <c r="AM267" s="34" t="str">
        <f t="shared" si="24"/>
        <v>Overall</v>
      </c>
      <c r="AN267" s="34" t="str">
        <f t="shared" si="25"/>
        <v>OverallOther Income</v>
      </c>
      <c r="AO267" s="35"/>
      <c r="AP267" s="35"/>
      <c r="AQ267" s="35"/>
    </row>
    <row r="268" spans="1:43" x14ac:dyDescent="0.25">
      <c r="A268" s="27" t="s">
        <v>103</v>
      </c>
      <c r="B268" s="27" t="s">
        <v>104</v>
      </c>
      <c r="C268" s="27" t="s">
        <v>104</v>
      </c>
      <c r="D268" s="27" t="s">
        <v>243</v>
      </c>
      <c r="E268" s="27" t="s">
        <v>117</v>
      </c>
      <c r="F268" s="27" t="s">
        <v>239</v>
      </c>
      <c r="G268" s="27" t="s">
        <v>240</v>
      </c>
      <c r="H268" s="34" t="s">
        <v>109</v>
      </c>
      <c r="I268" s="34" t="s">
        <v>110</v>
      </c>
      <c r="J268" s="34" t="str">
        <f t="shared" si="21"/>
        <v>OverallOther Income</v>
      </c>
      <c r="K268" s="34" t="str">
        <f t="shared" si="22"/>
        <v>162Finance income - Used Lexus</v>
      </c>
      <c r="L268" s="28">
        <f>+SUMIF('TB 4-24'!M:M,$AL268,'TB 4-24'!G:G)</f>
        <v>0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>
        <f>+SUMIF('Input Sheet'!$S:$S,$AL268,'Input Sheet'!C:C)</f>
        <v>0</v>
      </c>
      <c r="Z268" s="28">
        <f>+SUMIF('Input Sheet'!$S:$S,$AL268,'Input Sheet'!D:D)</f>
        <v>0</v>
      </c>
      <c r="AA268" s="28">
        <f>+SUMIF('Input Sheet'!$S:$S,$AL268,'Input Sheet'!E:E)</f>
        <v>0</v>
      </c>
      <c r="AB268" s="28">
        <f>+SUMIF('Input Sheet'!$S:$S,$AL268,'Input Sheet'!F:F)</f>
        <v>0</v>
      </c>
      <c r="AC268" s="28">
        <f>+SUMIF('Input Sheet'!$S:$S,$AL268,'Input Sheet'!G:G)</f>
        <v>0</v>
      </c>
      <c r="AD268" s="28">
        <f>+SUMIF('Input Sheet'!$S:$S,$AL268,'Input Sheet'!H:H)</f>
        <v>0</v>
      </c>
      <c r="AE268" s="28">
        <f>+SUMIF('Input Sheet'!$S:$S,$AL268,'Input Sheet'!I:I)</f>
        <v>0</v>
      </c>
      <c r="AF268" s="28">
        <f>+SUMIF('Input Sheet'!$S:$S,$AL268,'Input Sheet'!J:J)</f>
        <v>0</v>
      </c>
      <c r="AG268" s="28">
        <f>+SUMIF('Input Sheet'!$S:$S,$AL268,'Input Sheet'!K:K)</f>
        <v>0</v>
      </c>
      <c r="AH268" s="28">
        <f>+SUMIF('Input Sheet'!$S:$S,$AL268,'Input Sheet'!L:L)</f>
        <v>0</v>
      </c>
      <c r="AI268" s="28">
        <f>+SUMIF('Input Sheet'!$S:$S,$AL268,'Input Sheet'!M:M)</f>
        <v>0</v>
      </c>
      <c r="AJ268" s="28">
        <f>+SUMIF('Input Sheet'!$S:$S,$AL268,'Input Sheet'!N:N)</f>
        <v>0</v>
      </c>
      <c r="AK268" s="28"/>
      <c r="AL268" s="27" t="str">
        <f t="shared" si="23"/>
        <v>162-3295</v>
      </c>
      <c r="AM268" s="34" t="str">
        <f t="shared" si="24"/>
        <v>Overall</v>
      </c>
      <c r="AN268" s="34" t="str">
        <f t="shared" si="25"/>
        <v>OverallOther Income</v>
      </c>
      <c r="AO268" s="35"/>
      <c r="AP268" s="35"/>
      <c r="AQ268" s="35"/>
    </row>
    <row r="269" spans="1:43" x14ac:dyDescent="0.25">
      <c r="A269" s="27" t="s">
        <v>103</v>
      </c>
      <c r="B269" s="27" t="s">
        <v>104</v>
      </c>
      <c r="C269" s="27" t="s">
        <v>104</v>
      </c>
      <c r="D269" s="27" t="s">
        <v>244</v>
      </c>
      <c r="E269" s="27" t="s">
        <v>117</v>
      </c>
      <c r="F269" s="27" t="s">
        <v>239</v>
      </c>
      <c r="G269" s="27" t="s">
        <v>240</v>
      </c>
      <c r="H269" s="34" t="s">
        <v>109</v>
      </c>
      <c r="I269" s="34" t="s">
        <v>110</v>
      </c>
      <c r="J269" s="34" t="str">
        <f t="shared" si="21"/>
        <v>OverallOther Income</v>
      </c>
      <c r="K269" s="34" t="str">
        <f t="shared" si="22"/>
        <v>162Finance income - Used Lexus</v>
      </c>
      <c r="L269" s="28">
        <f>+SUMIF('TB 4-24'!M:M,$AL269,'TB 4-24'!G:G)</f>
        <v>0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>
        <f>+SUMIF('Input Sheet'!$S:$S,$AL269,'Input Sheet'!C:C)</f>
        <v>0</v>
      </c>
      <c r="Z269" s="28">
        <f>+SUMIF('Input Sheet'!$S:$S,$AL269,'Input Sheet'!D:D)</f>
        <v>0</v>
      </c>
      <c r="AA269" s="28">
        <f>+SUMIF('Input Sheet'!$S:$S,$AL269,'Input Sheet'!E:E)</f>
        <v>0</v>
      </c>
      <c r="AB269" s="28">
        <f>+SUMIF('Input Sheet'!$S:$S,$AL269,'Input Sheet'!F:F)</f>
        <v>0</v>
      </c>
      <c r="AC269" s="28">
        <f>+SUMIF('Input Sheet'!$S:$S,$AL269,'Input Sheet'!G:G)</f>
        <v>0</v>
      </c>
      <c r="AD269" s="28">
        <f>+SUMIF('Input Sheet'!$S:$S,$AL269,'Input Sheet'!H:H)</f>
        <v>0</v>
      </c>
      <c r="AE269" s="28">
        <f>+SUMIF('Input Sheet'!$S:$S,$AL269,'Input Sheet'!I:I)</f>
        <v>0</v>
      </c>
      <c r="AF269" s="28">
        <f>+SUMIF('Input Sheet'!$S:$S,$AL269,'Input Sheet'!J:J)</f>
        <v>0</v>
      </c>
      <c r="AG269" s="28">
        <f>+SUMIF('Input Sheet'!$S:$S,$AL269,'Input Sheet'!K:K)</f>
        <v>0</v>
      </c>
      <c r="AH269" s="28">
        <f>+SUMIF('Input Sheet'!$S:$S,$AL269,'Input Sheet'!L:L)</f>
        <v>0</v>
      </c>
      <c r="AI269" s="28">
        <f>+SUMIF('Input Sheet'!$S:$S,$AL269,'Input Sheet'!M:M)</f>
        <v>0</v>
      </c>
      <c r="AJ269" s="28">
        <f>+SUMIF('Input Sheet'!$S:$S,$AL269,'Input Sheet'!N:N)</f>
        <v>0</v>
      </c>
      <c r="AK269" s="28"/>
      <c r="AL269" s="27" t="str">
        <f t="shared" si="23"/>
        <v>162-3296</v>
      </c>
      <c r="AM269" s="34" t="str">
        <f t="shared" si="24"/>
        <v>Overall</v>
      </c>
      <c r="AN269" s="34" t="str">
        <f t="shared" si="25"/>
        <v>OverallOther Income</v>
      </c>
      <c r="AO269" s="35"/>
      <c r="AP269" s="35"/>
      <c r="AQ269" s="35"/>
    </row>
    <row r="270" spans="1:43" x14ac:dyDescent="0.25">
      <c r="A270" s="27" t="s">
        <v>103</v>
      </c>
      <c r="B270" s="27" t="s">
        <v>104</v>
      </c>
      <c r="C270" s="27" t="s">
        <v>104</v>
      </c>
      <c r="D270" s="27" t="s">
        <v>245</v>
      </c>
      <c r="E270" s="27" t="s">
        <v>117</v>
      </c>
      <c r="F270" s="27" t="s">
        <v>246</v>
      </c>
      <c r="G270" s="27" t="s">
        <v>247</v>
      </c>
      <c r="H270" s="34" t="s">
        <v>109</v>
      </c>
      <c r="I270" s="34" t="s">
        <v>110</v>
      </c>
      <c r="J270" s="34" t="str">
        <f t="shared" si="21"/>
        <v>OverallOther Income</v>
      </c>
      <c r="K270" s="34" t="str">
        <f t="shared" si="22"/>
        <v>162F&amp;I Incentive (TFS) - Lexus</v>
      </c>
      <c r="L270" s="28">
        <f>+SUMIF('TB 4-24'!M:M,$AL270,'TB 4-24'!G:G)</f>
        <v>0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>
        <f>+SUMIF('Input Sheet'!$S:$S,$AL270,'Input Sheet'!C:C)</f>
        <v>0</v>
      </c>
      <c r="Z270" s="28">
        <f>+SUMIF('Input Sheet'!$S:$S,$AL270,'Input Sheet'!D:D)</f>
        <v>0</v>
      </c>
      <c r="AA270" s="28">
        <f>+SUMIF('Input Sheet'!$S:$S,$AL270,'Input Sheet'!E:E)</f>
        <v>-35700</v>
      </c>
      <c r="AB270" s="28">
        <f>+SUMIF('Input Sheet'!$S:$S,$AL270,'Input Sheet'!F:F)</f>
        <v>0</v>
      </c>
      <c r="AC270" s="28">
        <f>+SUMIF('Input Sheet'!$S:$S,$AL270,'Input Sheet'!G:G)</f>
        <v>0</v>
      </c>
      <c r="AD270" s="28">
        <f>+SUMIF('Input Sheet'!$S:$S,$AL270,'Input Sheet'!H:H)</f>
        <v>-35700</v>
      </c>
      <c r="AE270" s="28">
        <f>+SUMIF('Input Sheet'!$S:$S,$AL270,'Input Sheet'!I:I)</f>
        <v>0</v>
      </c>
      <c r="AF270" s="28">
        <f>+SUMIF('Input Sheet'!$S:$S,$AL270,'Input Sheet'!J:J)</f>
        <v>0</v>
      </c>
      <c r="AG270" s="28">
        <f>+SUMIF('Input Sheet'!$S:$S,$AL270,'Input Sheet'!K:K)</f>
        <v>-35700</v>
      </c>
      <c r="AH270" s="28">
        <f>+SUMIF('Input Sheet'!$S:$S,$AL270,'Input Sheet'!L:L)</f>
        <v>0</v>
      </c>
      <c r="AI270" s="28">
        <f>+SUMIF('Input Sheet'!$S:$S,$AL270,'Input Sheet'!M:M)</f>
        <v>0</v>
      </c>
      <c r="AJ270" s="28">
        <f>+SUMIF('Input Sheet'!$S:$S,$AL270,'Input Sheet'!N:N)</f>
        <v>-35275</v>
      </c>
      <c r="AK270" s="28"/>
      <c r="AL270" s="27" t="str">
        <f t="shared" si="23"/>
        <v>162-3248</v>
      </c>
      <c r="AM270" s="34" t="str">
        <f t="shared" si="24"/>
        <v>Overall</v>
      </c>
      <c r="AN270" s="34" t="str">
        <f t="shared" si="25"/>
        <v>OverallOther Income</v>
      </c>
      <c r="AO270" s="35"/>
      <c r="AP270" s="35"/>
      <c r="AQ270" s="35"/>
    </row>
    <row r="271" spans="1:43" x14ac:dyDescent="0.25">
      <c r="A271" s="27" t="s">
        <v>103</v>
      </c>
      <c r="B271" s="27" t="s">
        <v>104</v>
      </c>
      <c r="C271" s="27" t="s">
        <v>104</v>
      </c>
      <c r="D271" s="27" t="s">
        <v>186</v>
      </c>
      <c r="E271" s="27" t="s">
        <v>117</v>
      </c>
      <c r="F271" s="27" t="s">
        <v>246</v>
      </c>
      <c r="G271" s="27" t="s">
        <v>247</v>
      </c>
      <c r="H271" s="34" t="s">
        <v>109</v>
      </c>
      <c r="I271" s="34" t="s">
        <v>110</v>
      </c>
      <c r="J271" s="34" t="str">
        <f t="shared" si="21"/>
        <v>OverallOther Income</v>
      </c>
      <c r="K271" s="34" t="str">
        <f t="shared" si="22"/>
        <v>162F&amp;I Incentive (TFS) - Lexus</v>
      </c>
      <c r="L271" s="28">
        <f>+SUMIF('TB 4-24'!M:M,$AL271,'TB 4-24'!G:G)</f>
        <v>0</v>
      </c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>
        <f>+SUMIF('Input Sheet'!$S:$S,$AL271,'Input Sheet'!C:C)</f>
        <v>0</v>
      </c>
      <c r="Z271" s="28">
        <f>+SUMIF('Input Sheet'!$S:$S,$AL271,'Input Sheet'!D:D)</f>
        <v>0</v>
      </c>
      <c r="AA271" s="28">
        <f>+SUMIF('Input Sheet'!$S:$S,$AL271,'Input Sheet'!E:E)</f>
        <v>0</v>
      </c>
      <c r="AB271" s="28">
        <f>+SUMIF('Input Sheet'!$S:$S,$AL271,'Input Sheet'!F:F)</f>
        <v>0</v>
      </c>
      <c r="AC271" s="28">
        <f>+SUMIF('Input Sheet'!$S:$S,$AL271,'Input Sheet'!G:G)</f>
        <v>0</v>
      </c>
      <c r="AD271" s="28">
        <f>+SUMIF('Input Sheet'!$S:$S,$AL271,'Input Sheet'!H:H)</f>
        <v>0</v>
      </c>
      <c r="AE271" s="28">
        <f>+SUMIF('Input Sheet'!$S:$S,$AL271,'Input Sheet'!I:I)</f>
        <v>0</v>
      </c>
      <c r="AF271" s="28">
        <f>+SUMIF('Input Sheet'!$S:$S,$AL271,'Input Sheet'!J:J)</f>
        <v>0</v>
      </c>
      <c r="AG271" s="28">
        <f>+SUMIF('Input Sheet'!$S:$S,$AL271,'Input Sheet'!K:K)</f>
        <v>0</v>
      </c>
      <c r="AH271" s="28">
        <f>+SUMIF('Input Sheet'!$S:$S,$AL271,'Input Sheet'!L:L)</f>
        <v>0</v>
      </c>
      <c r="AI271" s="28">
        <f>+SUMIF('Input Sheet'!$S:$S,$AL271,'Input Sheet'!M:M)</f>
        <v>0</v>
      </c>
      <c r="AJ271" s="28">
        <f>+SUMIF('Input Sheet'!$S:$S,$AL271,'Input Sheet'!N:N)</f>
        <v>0</v>
      </c>
      <c r="AK271" s="28"/>
      <c r="AL271" s="27" t="str">
        <f t="shared" si="23"/>
        <v>162-8570</v>
      </c>
      <c r="AM271" s="34" t="str">
        <f t="shared" si="24"/>
        <v>Overall</v>
      </c>
      <c r="AN271" s="34" t="str">
        <f t="shared" si="25"/>
        <v>OverallOther Income</v>
      </c>
      <c r="AO271" s="35"/>
      <c r="AP271" s="35"/>
      <c r="AQ271" s="35"/>
    </row>
    <row r="272" spans="1:43" x14ac:dyDescent="0.25">
      <c r="A272" s="27" t="s">
        <v>103</v>
      </c>
      <c r="B272" s="27" t="s">
        <v>104</v>
      </c>
      <c r="C272" s="27" t="s">
        <v>104</v>
      </c>
      <c r="D272" s="27" t="s">
        <v>248</v>
      </c>
      <c r="E272" s="27" t="s">
        <v>117</v>
      </c>
      <c r="F272" s="27" t="s">
        <v>249</v>
      </c>
      <c r="G272" s="27" t="s">
        <v>250</v>
      </c>
      <c r="H272" s="34" t="s">
        <v>109</v>
      </c>
      <c r="I272" s="34" t="s">
        <v>110</v>
      </c>
      <c r="J272" s="34" t="str">
        <f t="shared" si="21"/>
        <v>OverallOther Income</v>
      </c>
      <c r="K272" s="34" t="str">
        <f t="shared" si="22"/>
        <v>162Insurance income - New Lexus</v>
      </c>
      <c r="L272" s="28">
        <f>+SUMIF('TB 4-24'!M:M,$AL272,'TB 4-24'!G:G)</f>
        <v>0</v>
      </c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>
        <f>+SUMIF('Input Sheet'!$S:$S,$AL272,'Input Sheet'!C:C)</f>
        <v>0</v>
      </c>
      <c r="Z272" s="28">
        <f>+SUMIF('Input Sheet'!$S:$S,$AL272,'Input Sheet'!D:D)</f>
        <v>0</v>
      </c>
      <c r="AA272" s="28">
        <f>+SUMIF('Input Sheet'!$S:$S,$AL272,'Input Sheet'!E:E)</f>
        <v>0</v>
      </c>
      <c r="AB272" s="28">
        <f>+SUMIF('Input Sheet'!$S:$S,$AL272,'Input Sheet'!F:F)</f>
        <v>0</v>
      </c>
      <c r="AC272" s="28">
        <f>+SUMIF('Input Sheet'!$S:$S,$AL272,'Input Sheet'!G:G)</f>
        <v>0</v>
      </c>
      <c r="AD272" s="28">
        <f>+SUMIF('Input Sheet'!$S:$S,$AL272,'Input Sheet'!H:H)</f>
        <v>0</v>
      </c>
      <c r="AE272" s="28">
        <f>+SUMIF('Input Sheet'!$S:$S,$AL272,'Input Sheet'!I:I)</f>
        <v>0</v>
      </c>
      <c r="AF272" s="28">
        <f>+SUMIF('Input Sheet'!$S:$S,$AL272,'Input Sheet'!J:J)</f>
        <v>0</v>
      </c>
      <c r="AG272" s="28">
        <f>+SUMIF('Input Sheet'!$S:$S,$AL272,'Input Sheet'!K:K)</f>
        <v>0</v>
      </c>
      <c r="AH272" s="28">
        <f>+SUMIF('Input Sheet'!$S:$S,$AL272,'Input Sheet'!L:L)</f>
        <v>0</v>
      </c>
      <c r="AI272" s="28">
        <f>+SUMIF('Input Sheet'!$S:$S,$AL272,'Input Sheet'!M:M)</f>
        <v>0</v>
      </c>
      <c r="AJ272" s="28">
        <f>+SUMIF('Input Sheet'!$S:$S,$AL272,'Input Sheet'!N:N)</f>
        <v>0</v>
      </c>
      <c r="AK272" s="28"/>
      <c r="AL272" s="27" t="str">
        <f t="shared" si="23"/>
        <v>162-3175R</v>
      </c>
      <c r="AM272" s="34" t="str">
        <f t="shared" si="24"/>
        <v>Overall</v>
      </c>
      <c r="AN272" s="34" t="str">
        <f t="shared" si="25"/>
        <v>OverallOther Income</v>
      </c>
      <c r="AO272" s="35"/>
      <c r="AP272" s="35"/>
      <c r="AQ272" s="35"/>
    </row>
    <row r="273" spans="1:43" x14ac:dyDescent="0.25">
      <c r="A273" s="27" t="s">
        <v>103</v>
      </c>
      <c r="B273" s="27" t="s">
        <v>104</v>
      </c>
      <c r="C273" s="27" t="s">
        <v>104</v>
      </c>
      <c r="D273" s="27" t="s">
        <v>251</v>
      </c>
      <c r="E273" s="27" t="s">
        <v>117</v>
      </c>
      <c r="F273" s="27" t="s">
        <v>249</v>
      </c>
      <c r="G273" s="27" t="s">
        <v>250</v>
      </c>
      <c r="H273" s="34" t="s">
        <v>109</v>
      </c>
      <c r="I273" s="34" t="s">
        <v>110</v>
      </c>
      <c r="J273" s="34" t="str">
        <f t="shared" si="21"/>
        <v>OverallOther Income</v>
      </c>
      <c r="K273" s="34" t="str">
        <f t="shared" si="22"/>
        <v>162Insurance income - New Lexus</v>
      </c>
      <c r="L273" s="28">
        <f>+SUMIF('TB 4-24'!M:M,$AL273,'TB 4-24'!G:G)</f>
        <v>0</v>
      </c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>
        <f>+SUMIF('Input Sheet'!$S:$S,$AL273,'Input Sheet'!C:C)</f>
        <v>0</v>
      </c>
      <c r="Z273" s="28">
        <f>+SUMIF('Input Sheet'!$S:$S,$AL273,'Input Sheet'!D:D)</f>
        <v>0</v>
      </c>
      <c r="AA273" s="28">
        <f>+SUMIF('Input Sheet'!$S:$S,$AL273,'Input Sheet'!E:E)</f>
        <v>0</v>
      </c>
      <c r="AB273" s="28">
        <f>+SUMIF('Input Sheet'!$S:$S,$AL273,'Input Sheet'!F:F)</f>
        <v>0</v>
      </c>
      <c r="AC273" s="28">
        <f>+SUMIF('Input Sheet'!$S:$S,$AL273,'Input Sheet'!G:G)</f>
        <v>0</v>
      </c>
      <c r="AD273" s="28">
        <f>+SUMIF('Input Sheet'!$S:$S,$AL273,'Input Sheet'!H:H)</f>
        <v>0</v>
      </c>
      <c r="AE273" s="28">
        <f>+SUMIF('Input Sheet'!$S:$S,$AL273,'Input Sheet'!I:I)</f>
        <v>0</v>
      </c>
      <c r="AF273" s="28">
        <f>+SUMIF('Input Sheet'!$S:$S,$AL273,'Input Sheet'!J:J)</f>
        <v>0</v>
      </c>
      <c r="AG273" s="28">
        <f>+SUMIF('Input Sheet'!$S:$S,$AL273,'Input Sheet'!K:K)</f>
        <v>0</v>
      </c>
      <c r="AH273" s="28">
        <f>+SUMIF('Input Sheet'!$S:$S,$AL273,'Input Sheet'!L:L)</f>
        <v>0</v>
      </c>
      <c r="AI273" s="28">
        <f>+SUMIF('Input Sheet'!$S:$S,$AL273,'Input Sheet'!M:M)</f>
        <v>0</v>
      </c>
      <c r="AJ273" s="28">
        <f>+SUMIF('Input Sheet'!$S:$S,$AL273,'Input Sheet'!N:N)</f>
        <v>0</v>
      </c>
      <c r="AK273" s="28"/>
      <c r="AL273" s="27" t="str">
        <f t="shared" si="23"/>
        <v>162-3176R</v>
      </c>
      <c r="AM273" s="34" t="str">
        <f t="shared" si="24"/>
        <v>Overall</v>
      </c>
      <c r="AN273" s="34" t="str">
        <f t="shared" si="25"/>
        <v>OverallOther Income</v>
      </c>
      <c r="AO273" s="35"/>
      <c r="AP273" s="35"/>
      <c r="AQ273" s="35"/>
    </row>
    <row r="274" spans="1:43" x14ac:dyDescent="0.25">
      <c r="A274" s="27" t="s">
        <v>103</v>
      </c>
      <c r="B274" s="27" t="s">
        <v>104</v>
      </c>
      <c r="C274" s="27" t="s">
        <v>104</v>
      </c>
      <c r="D274" s="27" t="s">
        <v>252</v>
      </c>
      <c r="E274" s="27" t="s">
        <v>117</v>
      </c>
      <c r="F274" s="27" t="s">
        <v>253</v>
      </c>
      <c r="G274" s="27" t="s">
        <v>254</v>
      </c>
      <c r="H274" s="34" t="s">
        <v>109</v>
      </c>
      <c r="I274" s="34" t="s">
        <v>110</v>
      </c>
      <c r="J274" s="34" t="str">
        <f t="shared" si="21"/>
        <v>OverallOther Income</v>
      </c>
      <c r="K274" s="34" t="str">
        <f t="shared" si="22"/>
        <v>162Insurance income - Used Lexus</v>
      </c>
      <c r="L274" s="28">
        <f>+SUMIF('TB 4-24'!M:M,$AL274,'TB 4-24'!G:G)</f>
        <v>0</v>
      </c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>
        <f>+SUMIF('Input Sheet'!$S:$S,$AL274,'Input Sheet'!C:C)</f>
        <v>0</v>
      </c>
      <c r="Z274" s="28">
        <f>+SUMIF('Input Sheet'!$S:$S,$AL274,'Input Sheet'!D:D)</f>
        <v>0</v>
      </c>
      <c r="AA274" s="28">
        <f>+SUMIF('Input Sheet'!$S:$S,$AL274,'Input Sheet'!E:E)</f>
        <v>0</v>
      </c>
      <c r="AB274" s="28">
        <f>+SUMIF('Input Sheet'!$S:$S,$AL274,'Input Sheet'!F:F)</f>
        <v>0</v>
      </c>
      <c r="AC274" s="28">
        <f>+SUMIF('Input Sheet'!$S:$S,$AL274,'Input Sheet'!G:G)</f>
        <v>0</v>
      </c>
      <c r="AD274" s="28">
        <f>+SUMIF('Input Sheet'!$S:$S,$AL274,'Input Sheet'!H:H)</f>
        <v>0</v>
      </c>
      <c r="AE274" s="28">
        <f>+SUMIF('Input Sheet'!$S:$S,$AL274,'Input Sheet'!I:I)</f>
        <v>0</v>
      </c>
      <c r="AF274" s="28">
        <f>+SUMIF('Input Sheet'!$S:$S,$AL274,'Input Sheet'!J:J)</f>
        <v>0</v>
      </c>
      <c r="AG274" s="28">
        <f>+SUMIF('Input Sheet'!$S:$S,$AL274,'Input Sheet'!K:K)</f>
        <v>0</v>
      </c>
      <c r="AH274" s="28">
        <f>+SUMIF('Input Sheet'!$S:$S,$AL274,'Input Sheet'!L:L)</f>
        <v>0</v>
      </c>
      <c r="AI274" s="28">
        <f>+SUMIF('Input Sheet'!$S:$S,$AL274,'Input Sheet'!M:M)</f>
        <v>0</v>
      </c>
      <c r="AJ274" s="28">
        <f>+SUMIF('Input Sheet'!$S:$S,$AL274,'Input Sheet'!N:N)</f>
        <v>0</v>
      </c>
      <c r="AK274" s="28"/>
      <c r="AL274" s="27" t="str">
        <f t="shared" si="23"/>
        <v>162-3270</v>
      </c>
      <c r="AM274" s="34" t="str">
        <f t="shared" si="24"/>
        <v>Overall</v>
      </c>
      <c r="AN274" s="34" t="str">
        <f t="shared" si="25"/>
        <v>OverallOther Income</v>
      </c>
      <c r="AO274" s="35"/>
      <c r="AP274" s="35"/>
      <c r="AQ274" s="35"/>
    </row>
    <row r="275" spans="1:43" x14ac:dyDescent="0.25">
      <c r="A275" s="27" t="s">
        <v>103</v>
      </c>
      <c r="B275" s="27" t="s">
        <v>104</v>
      </c>
      <c r="C275" s="27" t="s">
        <v>104</v>
      </c>
      <c r="D275" s="27" t="s">
        <v>255</v>
      </c>
      <c r="E275" s="27" t="s">
        <v>117</v>
      </c>
      <c r="F275" s="27" t="s">
        <v>253</v>
      </c>
      <c r="G275" s="27" t="s">
        <v>254</v>
      </c>
      <c r="H275" s="34" t="s">
        <v>109</v>
      </c>
      <c r="I275" s="34" t="s">
        <v>110</v>
      </c>
      <c r="J275" s="34" t="str">
        <f t="shared" si="21"/>
        <v>OverallOther Income</v>
      </c>
      <c r="K275" s="34" t="str">
        <f t="shared" si="22"/>
        <v>162Insurance income - Used Lexus</v>
      </c>
      <c r="L275" s="28">
        <f>+SUMIF('TB 4-24'!M:M,$AL275,'TB 4-24'!G:G)</f>
        <v>0</v>
      </c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>
        <f>+SUMIF('Input Sheet'!$S:$S,$AL275,'Input Sheet'!C:C)</f>
        <v>0</v>
      </c>
      <c r="Z275" s="28">
        <f>+SUMIF('Input Sheet'!$S:$S,$AL275,'Input Sheet'!D:D)</f>
        <v>0</v>
      </c>
      <c r="AA275" s="28">
        <f>+SUMIF('Input Sheet'!$S:$S,$AL275,'Input Sheet'!E:E)</f>
        <v>0</v>
      </c>
      <c r="AB275" s="28">
        <f>+SUMIF('Input Sheet'!$S:$S,$AL275,'Input Sheet'!F:F)</f>
        <v>0</v>
      </c>
      <c r="AC275" s="28">
        <f>+SUMIF('Input Sheet'!$S:$S,$AL275,'Input Sheet'!G:G)</f>
        <v>0</v>
      </c>
      <c r="AD275" s="28">
        <f>+SUMIF('Input Sheet'!$S:$S,$AL275,'Input Sheet'!H:H)</f>
        <v>0</v>
      </c>
      <c r="AE275" s="28">
        <f>+SUMIF('Input Sheet'!$S:$S,$AL275,'Input Sheet'!I:I)</f>
        <v>0</v>
      </c>
      <c r="AF275" s="28">
        <f>+SUMIF('Input Sheet'!$S:$S,$AL275,'Input Sheet'!J:J)</f>
        <v>0</v>
      </c>
      <c r="AG275" s="28">
        <f>+SUMIF('Input Sheet'!$S:$S,$AL275,'Input Sheet'!K:K)</f>
        <v>0</v>
      </c>
      <c r="AH275" s="28">
        <f>+SUMIF('Input Sheet'!$S:$S,$AL275,'Input Sheet'!L:L)</f>
        <v>0</v>
      </c>
      <c r="AI275" s="28">
        <f>+SUMIF('Input Sheet'!$S:$S,$AL275,'Input Sheet'!M:M)</f>
        <v>0</v>
      </c>
      <c r="AJ275" s="28">
        <f>+SUMIF('Input Sheet'!$S:$S,$AL275,'Input Sheet'!N:N)</f>
        <v>0</v>
      </c>
      <c r="AK275" s="28"/>
      <c r="AL275" s="27" t="str">
        <f t="shared" si="23"/>
        <v>162-3271</v>
      </c>
      <c r="AM275" s="34" t="str">
        <f t="shared" si="24"/>
        <v>Overall</v>
      </c>
      <c r="AN275" s="34" t="str">
        <f t="shared" si="25"/>
        <v>OverallOther Income</v>
      </c>
      <c r="AO275" s="35"/>
      <c r="AP275" s="35"/>
      <c r="AQ275" s="35"/>
    </row>
    <row r="276" spans="1:43" x14ac:dyDescent="0.25">
      <c r="A276" s="27" t="s">
        <v>103</v>
      </c>
      <c r="B276" s="27" t="s">
        <v>104</v>
      </c>
      <c r="C276" s="27" t="s">
        <v>104</v>
      </c>
      <c r="D276" s="27" t="s">
        <v>256</v>
      </c>
      <c r="E276" s="27" t="s">
        <v>117</v>
      </c>
      <c r="F276" s="27" t="s">
        <v>253</v>
      </c>
      <c r="G276" s="27" t="s">
        <v>254</v>
      </c>
      <c r="H276" s="34" t="s">
        <v>109</v>
      </c>
      <c r="I276" s="34" t="s">
        <v>110</v>
      </c>
      <c r="J276" s="34" t="str">
        <f t="shared" si="21"/>
        <v>OverallOther Income</v>
      </c>
      <c r="K276" s="34" t="str">
        <f t="shared" si="22"/>
        <v>162Insurance income - Used Lexus</v>
      </c>
      <c r="L276" s="28">
        <f>+SUMIF('TB 4-24'!M:M,$AL276,'TB 4-24'!G:G)</f>
        <v>0</v>
      </c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>
        <f>+SUMIF('Input Sheet'!$S:$S,$AL276,'Input Sheet'!C:C)</f>
        <v>0</v>
      </c>
      <c r="Z276" s="28">
        <f>+SUMIF('Input Sheet'!$S:$S,$AL276,'Input Sheet'!D:D)</f>
        <v>0</v>
      </c>
      <c r="AA276" s="28">
        <f>+SUMIF('Input Sheet'!$S:$S,$AL276,'Input Sheet'!E:E)</f>
        <v>0</v>
      </c>
      <c r="AB276" s="28">
        <f>+SUMIF('Input Sheet'!$S:$S,$AL276,'Input Sheet'!F:F)</f>
        <v>0</v>
      </c>
      <c r="AC276" s="28">
        <f>+SUMIF('Input Sheet'!$S:$S,$AL276,'Input Sheet'!G:G)</f>
        <v>0</v>
      </c>
      <c r="AD276" s="28">
        <f>+SUMIF('Input Sheet'!$S:$S,$AL276,'Input Sheet'!H:H)</f>
        <v>0</v>
      </c>
      <c r="AE276" s="28">
        <f>+SUMIF('Input Sheet'!$S:$S,$AL276,'Input Sheet'!I:I)</f>
        <v>0</v>
      </c>
      <c r="AF276" s="28">
        <f>+SUMIF('Input Sheet'!$S:$S,$AL276,'Input Sheet'!J:J)</f>
        <v>0</v>
      </c>
      <c r="AG276" s="28">
        <f>+SUMIF('Input Sheet'!$S:$S,$AL276,'Input Sheet'!K:K)</f>
        <v>0</v>
      </c>
      <c r="AH276" s="28">
        <f>+SUMIF('Input Sheet'!$S:$S,$AL276,'Input Sheet'!L:L)</f>
        <v>0</v>
      </c>
      <c r="AI276" s="28">
        <f>+SUMIF('Input Sheet'!$S:$S,$AL276,'Input Sheet'!M:M)</f>
        <v>0</v>
      </c>
      <c r="AJ276" s="28">
        <f>+SUMIF('Input Sheet'!$S:$S,$AL276,'Input Sheet'!N:N)</f>
        <v>0</v>
      </c>
      <c r="AK276" s="28"/>
      <c r="AL276" s="27" t="str">
        <f t="shared" si="23"/>
        <v>162-3272</v>
      </c>
      <c r="AM276" s="34" t="str">
        <f t="shared" si="24"/>
        <v>Overall</v>
      </c>
      <c r="AN276" s="34" t="str">
        <f t="shared" si="25"/>
        <v>OverallOther Income</v>
      </c>
      <c r="AO276" s="35"/>
      <c r="AP276" s="35"/>
      <c r="AQ276" s="35"/>
    </row>
    <row r="277" spans="1:43" x14ac:dyDescent="0.25">
      <c r="A277" s="27" t="s">
        <v>103</v>
      </c>
      <c r="B277" s="27" t="s">
        <v>104</v>
      </c>
      <c r="C277" s="27" t="s">
        <v>104</v>
      </c>
      <c r="D277" s="27" t="s">
        <v>257</v>
      </c>
      <c r="E277" s="27" t="s">
        <v>117</v>
      </c>
      <c r="F277" s="27" t="s">
        <v>253</v>
      </c>
      <c r="G277" s="27" t="s">
        <v>254</v>
      </c>
      <c r="H277" s="34" t="s">
        <v>109</v>
      </c>
      <c r="I277" s="34" t="s">
        <v>110</v>
      </c>
      <c r="J277" s="34" t="str">
        <f t="shared" si="21"/>
        <v>OverallOther Income</v>
      </c>
      <c r="K277" s="34" t="str">
        <f t="shared" si="22"/>
        <v>162Insurance income - Used Lexus</v>
      </c>
      <c r="L277" s="28">
        <f>+SUMIF('TB 4-24'!M:M,$AL277,'TB 4-24'!G:G)</f>
        <v>0</v>
      </c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>
        <f>+SUMIF('Input Sheet'!$S:$S,$AL277,'Input Sheet'!C:C)</f>
        <v>0</v>
      </c>
      <c r="Z277" s="28">
        <f>+SUMIF('Input Sheet'!$S:$S,$AL277,'Input Sheet'!D:D)</f>
        <v>0</v>
      </c>
      <c r="AA277" s="28">
        <f>+SUMIF('Input Sheet'!$S:$S,$AL277,'Input Sheet'!E:E)</f>
        <v>0</v>
      </c>
      <c r="AB277" s="28">
        <f>+SUMIF('Input Sheet'!$S:$S,$AL277,'Input Sheet'!F:F)</f>
        <v>0</v>
      </c>
      <c r="AC277" s="28">
        <f>+SUMIF('Input Sheet'!$S:$S,$AL277,'Input Sheet'!G:G)</f>
        <v>0</v>
      </c>
      <c r="AD277" s="28">
        <f>+SUMIF('Input Sheet'!$S:$S,$AL277,'Input Sheet'!H:H)</f>
        <v>0</v>
      </c>
      <c r="AE277" s="28">
        <f>+SUMIF('Input Sheet'!$S:$S,$AL277,'Input Sheet'!I:I)</f>
        <v>0</v>
      </c>
      <c r="AF277" s="28">
        <f>+SUMIF('Input Sheet'!$S:$S,$AL277,'Input Sheet'!J:J)</f>
        <v>0</v>
      </c>
      <c r="AG277" s="28">
        <f>+SUMIF('Input Sheet'!$S:$S,$AL277,'Input Sheet'!K:K)</f>
        <v>0</v>
      </c>
      <c r="AH277" s="28">
        <f>+SUMIF('Input Sheet'!$S:$S,$AL277,'Input Sheet'!L:L)</f>
        <v>0</v>
      </c>
      <c r="AI277" s="28">
        <f>+SUMIF('Input Sheet'!$S:$S,$AL277,'Input Sheet'!M:M)</f>
        <v>0</v>
      </c>
      <c r="AJ277" s="28">
        <f>+SUMIF('Input Sheet'!$S:$S,$AL277,'Input Sheet'!N:N)</f>
        <v>0</v>
      </c>
      <c r="AK277" s="28"/>
      <c r="AL277" s="27" t="str">
        <f t="shared" si="23"/>
        <v>162-3273</v>
      </c>
      <c r="AM277" s="34" t="str">
        <f t="shared" si="24"/>
        <v>Overall</v>
      </c>
      <c r="AN277" s="34" t="str">
        <f t="shared" si="25"/>
        <v>OverallOther Income</v>
      </c>
      <c r="AO277" s="35"/>
      <c r="AP277" s="35"/>
      <c r="AQ277" s="35"/>
    </row>
    <row r="278" spans="1:43" x14ac:dyDescent="0.25">
      <c r="A278" s="27" t="s">
        <v>103</v>
      </c>
      <c r="B278" s="27" t="s">
        <v>104</v>
      </c>
      <c r="C278" s="27" t="s">
        <v>104</v>
      </c>
      <c r="D278" s="27" t="s">
        <v>258</v>
      </c>
      <c r="E278" s="27" t="s">
        <v>117</v>
      </c>
      <c r="F278" s="27" t="s">
        <v>259</v>
      </c>
      <c r="G278" s="27" t="s">
        <v>260</v>
      </c>
      <c r="H278" s="34" t="s">
        <v>109</v>
      </c>
      <c r="I278" s="34" t="s">
        <v>110</v>
      </c>
      <c r="J278" s="34" t="str">
        <f t="shared" si="21"/>
        <v>OverallOther Income</v>
      </c>
      <c r="K278" s="34" t="str">
        <f t="shared" si="22"/>
        <v>162F&amp;I Other expenses - Lexus</v>
      </c>
      <c r="L278" s="28">
        <f>+SUMIF('TB 4-24'!M:M,$AL278,'TB 4-24'!G:G)</f>
        <v>0</v>
      </c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>
        <f>+SUMIF('Input Sheet'!$S:$S,$AL278,'Input Sheet'!C:C)</f>
        <v>0</v>
      </c>
      <c r="Z278" s="28">
        <f>+SUMIF('Input Sheet'!$S:$S,$AL278,'Input Sheet'!D:D)</f>
        <v>0</v>
      </c>
      <c r="AA278" s="28">
        <f>+SUMIF('Input Sheet'!$S:$S,$AL278,'Input Sheet'!E:E)</f>
        <v>0</v>
      </c>
      <c r="AB278" s="28">
        <f>+SUMIF('Input Sheet'!$S:$S,$AL278,'Input Sheet'!F:F)</f>
        <v>0</v>
      </c>
      <c r="AC278" s="28">
        <f>+SUMIF('Input Sheet'!$S:$S,$AL278,'Input Sheet'!G:G)</f>
        <v>0</v>
      </c>
      <c r="AD278" s="28">
        <f>+SUMIF('Input Sheet'!$S:$S,$AL278,'Input Sheet'!H:H)</f>
        <v>0</v>
      </c>
      <c r="AE278" s="28">
        <f>+SUMIF('Input Sheet'!$S:$S,$AL278,'Input Sheet'!I:I)</f>
        <v>0</v>
      </c>
      <c r="AF278" s="28">
        <f>+SUMIF('Input Sheet'!$S:$S,$AL278,'Input Sheet'!J:J)</f>
        <v>0</v>
      </c>
      <c r="AG278" s="28">
        <f>+SUMIF('Input Sheet'!$S:$S,$AL278,'Input Sheet'!K:K)</f>
        <v>0</v>
      </c>
      <c r="AH278" s="28">
        <f>+SUMIF('Input Sheet'!$S:$S,$AL278,'Input Sheet'!L:L)</f>
        <v>0</v>
      </c>
      <c r="AI278" s="28">
        <f>+SUMIF('Input Sheet'!$S:$S,$AL278,'Input Sheet'!M:M)</f>
        <v>0</v>
      </c>
      <c r="AJ278" s="28">
        <f>+SUMIF('Input Sheet'!$S:$S,$AL278,'Input Sheet'!N:N)</f>
        <v>0</v>
      </c>
      <c r="AK278" s="28"/>
      <c r="AL278" s="27" t="str">
        <f t="shared" si="23"/>
        <v>162-7100</v>
      </c>
      <c r="AM278" s="34" t="str">
        <f t="shared" si="24"/>
        <v>Overall</v>
      </c>
      <c r="AN278" s="34" t="str">
        <f t="shared" si="25"/>
        <v>OverallOther Income</v>
      </c>
      <c r="AO278" s="35"/>
      <c r="AP278" s="35"/>
      <c r="AQ278" s="35"/>
    </row>
    <row r="279" spans="1:43" x14ac:dyDescent="0.25">
      <c r="A279" s="27" t="s">
        <v>103</v>
      </c>
      <c r="B279" s="27" t="s">
        <v>104</v>
      </c>
      <c r="C279" s="27" t="s">
        <v>104</v>
      </c>
      <c r="D279" s="27" t="s">
        <v>261</v>
      </c>
      <c r="E279" s="27" t="s">
        <v>117</v>
      </c>
      <c r="F279" s="27" t="s">
        <v>259</v>
      </c>
      <c r="G279" s="27" t="s">
        <v>260</v>
      </c>
      <c r="H279" s="34" t="s">
        <v>109</v>
      </c>
      <c r="I279" s="34" t="s">
        <v>110</v>
      </c>
      <c r="J279" s="34" t="str">
        <f t="shared" si="21"/>
        <v>OverallOther Income</v>
      </c>
      <c r="K279" s="34" t="str">
        <f t="shared" si="22"/>
        <v>162F&amp;I Other expenses - Lexus</v>
      </c>
      <c r="L279" s="28">
        <f>+SUMIF('TB 4-24'!M:M,$AL279,'TB 4-24'!G:G)</f>
        <v>0</v>
      </c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>
        <f>+SUMIF('Input Sheet'!$S:$S,$AL279,'Input Sheet'!C:C)</f>
        <v>0</v>
      </c>
      <c r="Z279" s="28">
        <f>+SUMIF('Input Sheet'!$S:$S,$AL279,'Input Sheet'!D:D)</f>
        <v>0</v>
      </c>
      <c r="AA279" s="28">
        <f>+SUMIF('Input Sheet'!$S:$S,$AL279,'Input Sheet'!E:E)</f>
        <v>0</v>
      </c>
      <c r="AB279" s="28">
        <f>+SUMIF('Input Sheet'!$S:$S,$AL279,'Input Sheet'!F:F)</f>
        <v>0</v>
      </c>
      <c r="AC279" s="28">
        <f>+SUMIF('Input Sheet'!$S:$S,$AL279,'Input Sheet'!G:G)</f>
        <v>0</v>
      </c>
      <c r="AD279" s="28">
        <f>+SUMIF('Input Sheet'!$S:$S,$AL279,'Input Sheet'!H:H)</f>
        <v>0</v>
      </c>
      <c r="AE279" s="28">
        <f>+SUMIF('Input Sheet'!$S:$S,$AL279,'Input Sheet'!I:I)</f>
        <v>0</v>
      </c>
      <c r="AF279" s="28">
        <f>+SUMIF('Input Sheet'!$S:$S,$AL279,'Input Sheet'!J:J)</f>
        <v>0</v>
      </c>
      <c r="AG279" s="28">
        <f>+SUMIF('Input Sheet'!$S:$S,$AL279,'Input Sheet'!K:K)</f>
        <v>0</v>
      </c>
      <c r="AH279" s="28">
        <f>+SUMIF('Input Sheet'!$S:$S,$AL279,'Input Sheet'!L:L)</f>
        <v>0</v>
      </c>
      <c r="AI279" s="28">
        <f>+SUMIF('Input Sheet'!$S:$S,$AL279,'Input Sheet'!M:M)</f>
        <v>0</v>
      </c>
      <c r="AJ279" s="28">
        <f>+SUMIF('Input Sheet'!$S:$S,$AL279,'Input Sheet'!N:N)</f>
        <v>0</v>
      </c>
      <c r="AK279" s="28"/>
      <c r="AL279" s="27" t="str">
        <f t="shared" si="23"/>
        <v>162-7110</v>
      </c>
      <c r="AM279" s="34" t="str">
        <f t="shared" si="24"/>
        <v>Overall</v>
      </c>
      <c r="AN279" s="34" t="str">
        <f t="shared" si="25"/>
        <v>OverallOther Income</v>
      </c>
      <c r="AO279" s="35"/>
      <c r="AP279" s="35"/>
      <c r="AQ279" s="35"/>
    </row>
    <row r="280" spans="1:43" x14ac:dyDescent="0.25">
      <c r="A280" s="27" t="s">
        <v>103</v>
      </c>
      <c r="B280" s="27" t="s">
        <v>104</v>
      </c>
      <c r="C280" s="27" t="s">
        <v>104</v>
      </c>
      <c r="D280" s="27" t="s">
        <v>262</v>
      </c>
      <c r="E280" s="27" t="s">
        <v>117</v>
      </c>
      <c r="F280" s="27" t="s">
        <v>259</v>
      </c>
      <c r="G280" s="27" t="s">
        <v>260</v>
      </c>
      <c r="H280" s="34" t="s">
        <v>109</v>
      </c>
      <c r="I280" s="34" t="s">
        <v>110</v>
      </c>
      <c r="J280" s="34" t="str">
        <f t="shared" si="21"/>
        <v>OverallOther Income</v>
      </c>
      <c r="K280" s="34" t="str">
        <f t="shared" si="22"/>
        <v>162F&amp;I Other expenses - Lexus</v>
      </c>
      <c r="L280" s="28">
        <f>+SUMIF('TB 4-24'!M:M,$AL280,'TB 4-24'!G:G)</f>
        <v>0</v>
      </c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>
        <f>+SUMIF('Input Sheet'!$S:$S,$AL280,'Input Sheet'!C:C)</f>
        <v>0</v>
      </c>
      <c r="Z280" s="28">
        <f>+SUMIF('Input Sheet'!$S:$S,$AL280,'Input Sheet'!D:D)</f>
        <v>0</v>
      </c>
      <c r="AA280" s="28">
        <f>+SUMIF('Input Sheet'!$S:$S,$AL280,'Input Sheet'!E:E)</f>
        <v>0</v>
      </c>
      <c r="AB280" s="28">
        <f>+SUMIF('Input Sheet'!$S:$S,$AL280,'Input Sheet'!F:F)</f>
        <v>0</v>
      </c>
      <c r="AC280" s="28">
        <f>+SUMIF('Input Sheet'!$S:$S,$AL280,'Input Sheet'!G:G)</f>
        <v>0</v>
      </c>
      <c r="AD280" s="28">
        <f>+SUMIF('Input Sheet'!$S:$S,$AL280,'Input Sheet'!H:H)</f>
        <v>0</v>
      </c>
      <c r="AE280" s="28">
        <f>+SUMIF('Input Sheet'!$S:$S,$AL280,'Input Sheet'!I:I)</f>
        <v>0</v>
      </c>
      <c r="AF280" s="28">
        <f>+SUMIF('Input Sheet'!$S:$S,$AL280,'Input Sheet'!J:J)</f>
        <v>0</v>
      </c>
      <c r="AG280" s="28">
        <f>+SUMIF('Input Sheet'!$S:$S,$AL280,'Input Sheet'!K:K)</f>
        <v>0</v>
      </c>
      <c r="AH280" s="28">
        <f>+SUMIF('Input Sheet'!$S:$S,$AL280,'Input Sheet'!L:L)</f>
        <v>0</v>
      </c>
      <c r="AI280" s="28">
        <f>+SUMIF('Input Sheet'!$S:$S,$AL280,'Input Sheet'!M:M)</f>
        <v>0</v>
      </c>
      <c r="AJ280" s="28">
        <f>+SUMIF('Input Sheet'!$S:$S,$AL280,'Input Sheet'!N:N)</f>
        <v>0</v>
      </c>
      <c r="AK280" s="28"/>
      <c r="AL280" s="27" t="str">
        <f t="shared" si="23"/>
        <v>162-7330</v>
      </c>
      <c r="AM280" s="34" t="str">
        <f t="shared" si="24"/>
        <v>Overall</v>
      </c>
      <c r="AN280" s="34" t="str">
        <f t="shared" si="25"/>
        <v>OverallOther Income</v>
      </c>
      <c r="AO280" s="35"/>
      <c r="AP280" s="35"/>
      <c r="AQ280" s="35"/>
    </row>
    <row r="281" spans="1:43" x14ac:dyDescent="0.25">
      <c r="A281" s="27" t="s">
        <v>103</v>
      </c>
      <c r="B281" s="27" t="s">
        <v>104</v>
      </c>
      <c r="C281" s="27" t="s">
        <v>104</v>
      </c>
      <c r="D281" s="27" t="s">
        <v>263</v>
      </c>
      <c r="E281" s="27" t="s">
        <v>117</v>
      </c>
      <c r="F281" s="27" t="s">
        <v>259</v>
      </c>
      <c r="G281" s="27" t="s">
        <v>260</v>
      </c>
      <c r="H281" s="34" t="s">
        <v>109</v>
      </c>
      <c r="I281" s="34" t="s">
        <v>110</v>
      </c>
      <c r="J281" s="34" t="str">
        <f t="shared" si="21"/>
        <v>OverallOther Income</v>
      </c>
      <c r="K281" s="34" t="str">
        <f t="shared" si="22"/>
        <v>162F&amp;I Other expenses - Lexus</v>
      </c>
      <c r="L281" s="28">
        <f>+SUMIF('TB 4-24'!M:M,$AL281,'TB 4-24'!G:G)</f>
        <v>0</v>
      </c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>
        <f>+SUMIF('Input Sheet'!$S:$S,$AL281,'Input Sheet'!C:C)</f>
        <v>0</v>
      </c>
      <c r="Z281" s="28">
        <f>+SUMIF('Input Sheet'!$S:$S,$AL281,'Input Sheet'!D:D)</f>
        <v>0</v>
      </c>
      <c r="AA281" s="28">
        <f>+SUMIF('Input Sheet'!$S:$S,$AL281,'Input Sheet'!E:E)</f>
        <v>0</v>
      </c>
      <c r="AB281" s="28">
        <f>+SUMIF('Input Sheet'!$S:$S,$AL281,'Input Sheet'!F:F)</f>
        <v>0</v>
      </c>
      <c r="AC281" s="28">
        <f>+SUMIF('Input Sheet'!$S:$S,$AL281,'Input Sheet'!G:G)</f>
        <v>0</v>
      </c>
      <c r="AD281" s="28">
        <f>+SUMIF('Input Sheet'!$S:$S,$AL281,'Input Sheet'!H:H)</f>
        <v>0</v>
      </c>
      <c r="AE281" s="28">
        <f>+SUMIF('Input Sheet'!$S:$S,$AL281,'Input Sheet'!I:I)</f>
        <v>0</v>
      </c>
      <c r="AF281" s="28">
        <f>+SUMIF('Input Sheet'!$S:$S,$AL281,'Input Sheet'!J:J)</f>
        <v>0</v>
      </c>
      <c r="AG281" s="28">
        <f>+SUMIF('Input Sheet'!$S:$S,$AL281,'Input Sheet'!K:K)</f>
        <v>0</v>
      </c>
      <c r="AH281" s="28">
        <f>+SUMIF('Input Sheet'!$S:$S,$AL281,'Input Sheet'!L:L)</f>
        <v>0</v>
      </c>
      <c r="AI281" s="28">
        <f>+SUMIF('Input Sheet'!$S:$S,$AL281,'Input Sheet'!M:M)</f>
        <v>0</v>
      </c>
      <c r="AJ281" s="28">
        <f>+SUMIF('Input Sheet'!$S:$S,$AL281,'Input Sheet'!N:N)</f>
        <v>0</v>
      </c>
      <c r="AK281" s="28"/>
      <c r="AL281" s="27" t="str">
        <f t="shared" si="23"/>
        <v>162-7331</v>
      </c>
      <c r="AM281" s="34" t="str">
        <f t="shared" si="24"/>
        <v>Overall</v>
      </c>
      <c r="AN281" s="34" t="str">
        <f t="shared" si="25"/>
        <v>OverallOther Income</v>
      </c>
      <c r="AO281" s="35"/>
      <c r="AP281" s="35"/>
      <c r="AQ281" s="35"/>
    </row>
    <row r="282" spans="1:43" x14ac:dyDescent="0.25">
      <c r="A282" s="27" t="s">
        <v>103</v>
      </c>
      <c r="B282" s="27" t="s">
        <v>104</v>
      </c>
      <c r="C282" s="27" t="s">
        <v>104</v>
      </c>
      <c r="D282" s="27" t="s">
        <v>264</v>
      </c>
      <c r="E282" s="27" t="s">
        <v>117</v>
      </c>
      <c r="F282" s="27" t="s">
        <v>259</v>
      </c>
      <c r="G282" s="27" t="s">
        <v>260</v>
      </c>
      <c r="H282" s="34" t="s">
        <v>109</v>
      </c>
      <c r="I282" s="34" t="s">
        <v>110</v>
      </c>
      <c r="J282" s="34" t="str">
        <f t="shared" si="21"/>
        <v>OverallOther Income</v>
      </c>
      <c r="K282" s="34" t="str">
        <f t="shared" si="22"/>
        <v>162F&amp;I Other expenses - Lexus</v>
      </c>
      <c r="L282" s="28">
        <f>+SUMIF('TB 4-24'!M:M,$AL282,'TB 4-24'!G:G)</f>
        <v>0</v>
      </c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>
        <f>+SUMIF('Input Sheet'!$S:$S,$AL282,'Input Sheet'!C:C)</f>
        <v>0</v>
      </c>
      <c r="Z282" s="28">
        <f>+SUMIF('Input Sheet'!$S:$S,$AL282,'Input Sheet'!D:D)</f>
        <v>0</v>
      </c>
      <c r="AA282" s="28">
        <f>+SUMIF('Input Sheet'!$S:$S,$AL282,'Input Sheet'!E:E)</f>
        <v>0</v>
      </c>
      <c r="AB282" s="28">
        <f>+SUMIF('Input Sheet'!$S:$S,$AL282,'Input Sheet'!F:F)</f>
        <v>0</v>
      </c>
      <c r="AC282" s="28">
        <f>+SUMIF('Input Sheet'!$S:$S,$AL282,'Input Sheet'!G:G)</f>
        <v>0</v>
      </c>
      <c r="AD282" s="28">
        <f>+SUMIF('Input Sheet'!$S:$S,$AL282,'Input Sheet'!H:H)</f>
        <v>0</v>
      </c>
      <c r="AE282" s="28">
        <f>+SUMIF('Input Sheet'!$S:$S,$AL282,'Input Sheet'!I:I)</f>
        <v>0</v>
      </c>
      <c r="AF282" s="28">
        <f>+SUMIF('Input Sheet'!$S:$S,$AL282,'Input Sheet'!J:J)</f>
        <v>0</v>
      </c>
      <c r="AG282" s="28">
        <f>+SUMIF('Input Sheet'!$S:$S,$AL282,'Input Sheet'!K:K)</f>
        <v>0</v>
      </c>
      <c r="AH282" s="28">
        <f>+SUMIF('Input Sheet'!$S:$S,$AL282,'Input Sheet'!L:L)</f>
        <v>0</v>
      </c>
      <c r="AI282" s="28">
        <f>+SUMIF('Input Sheet'!$S:$S,$AL282,'Input Sheet'!M:M)</f>
        <v>0</v>
      </c>
      <c r="AJ282" s="28">
        <f>+SUMIF('Input Sheet'!$S:$S,$AL282,'Input Sheet'!N:N)</f>
        <v>0</v>
      </c>
      <c r="AK282" s="28"/>
      <c r="AL282" s="27" t="str">
        <f t="shared" si="23"/>
        <v>162-7332</v>
      </c>
      <c r="AM282" s="34" t="str">
        <f t="shared" si="24"/>
        <v>Overall</v>
      </c>
      <c r="AN282" s="34" t="str">
        <f t="shared" si="25"/>
        <v>OverallOther Income</v>
      </c>
      <c r="AO282" s="35"/>
      <c r="AP282" s="35"/>
      <c r="AQ282" s="35"/>
    </row>
    <row r="283" spans="1:43" x14ac:dyDescent="0.25">
      <c r="A283" s="27" t="s">
        <v>103</v>
      </c>
      <c r="B283" s="27" t="s">
        <v>104</v>
      </c>
      <c r="C283" s="27" t="s">
        <v>104</v>
      </c>
      <c r="D283" s="27" t="s">
        <v>265</v>
      </c>
      <c r="E283" s="27" t="s">
        <v>117</v>
      </c>
      <c r="F283" s="27" t="s">
        <v>259</v>
      </c>
      <c r="G283" s="27" t="s">
        <v>260</v>
      </c>
      <c r="H283" s="34" t="s">
        <v>109</v>
      </c>
      <c r="I283" s="34" t="s">
        <v>110</v>
      </c>
      <c r="J283" s="34" t="str">
        <f t="shared" si="21"/>
        <v>OverallOther Income</v>
      </c>
      <c r="K283" s="34" t="str">
        <f t="shared" si="22"/>
        <v>162F&amp;I Other expenses - Lexus</v>
      </c>
      <c r="L283" s="28">
        <f>+SUMIF('TB 4-24'!M:M,$AL283,'TB 4-24'!G:G)</f>
        <v>0</v>
      </c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>
        <f>+SUMIF('Input Sheet'!$S:$S,$AL283,'Input Sheet'!C:C)</f>
        <v>0</v>
      </c>
      <c r="Z283" s="28">
        <f>+SUMIF('Input Sheet'!$S:$S,$AL283,'Input Sheet'!D:D)</f>
        <v>0</v>
      </c>
      <c r="AA283" s="28">
        <f>+SUMIF('Input Sheet'!$S:$S,$AL283,'Input Sheet'!E:E)</f>
        <v>0</v>
      </c>
      <c r="AB283" s="28">
        <f>+SUMIF('Input Sheet'!$S:$S,$AL283,'Input Sheet'!F:F)</f>
        <v>0</v>
      </c>
      <c r="AC283" s="28">
        <f>+SUMIF('Input Sheet'!$S:$S,$AL283,'Input Sheet'!G:G)</f>
        <v>0</v>
      </c>
      <c r="AD283" s="28">
        <f>+SUMIF('Input Sheet'!$S:$S,$AL283,'Input Sheet'!H:H)</f>
        <v>0</v>
      </c>
      <c r="AE283" s="28">
        <f>+SUMIF('Input Sheet'!$S:$S,$AL283,'Input Sheet'!I:I)</f>
        <v>0</v>
      </c>
      <c r="AF283" s="28">
        <f>+SUMIF('Input Sheet'!$S:$S,$AL283,'Input Sheet'!J:J)</f>
        <v>0</v>
      </c>
      <c r="AG283" s="28">
        <f>+SUMIF('Input Sheet'!$S:$S,$AL283,'Input Sheet'!K:K)</f>
        <v>0</v>
      </c>
      <c r="AH283" s="28">
        <f>+SUMIF('Input Sheet'!$S:$S,$AL283,'Input Sheet'!L:L)</f>
        <v>0</v>
      </c>
      <c r="AI283" s="28">
        <f>+SUMIF('Input Sheet'!$S:$S,$AL283,'Input Sheet'!M:M)</f>
        <v>0</v>
      </c>
      <c r="AJ283" s="28">
        <f>+SUMIF('Input Sheet'!$S:$S,$AL283,'Input Sheet'!N:N)</f>
        <v>0</v>
      </c>
      <c r="AK283" s="28"/>
      <c r="AL283" s="27" t="str">
        <f t="shared" si="23"/>
        <v>162-7333</v>
      </c>
      <c r="AM283" s="34" t="str">
        <f t="shared" si="24"/>
        <v>Overall</v>
      </c>
      <c r="AN283" s="34" t="str">
        <f t="shared" si="25"/>
        <v>OverallOther Income</v>
      </c>
      <c r="AO283" s="35"/>
      <c r="AP283" s="35"/>
      <c r="AQ283" s="35"/>
    </row>
    <row r="284" spans="1:43" x14ac:dyDescent="0.25">
      <c r="A284" s="27" t="s">
        <v>103</v>
      </c>
      <c r="B284" s="27" t="s">
        <v>104</v>
      </c>
      <c r="C284" s="27" t="s">
        <v>104</v>
      </c>
      <c r="D284" s="27" t="s">
        <v>266</v>
      </c>
      <c r="E284" s="27" t="s">
        <v>117</v>
      </c>
      <c r="F284" s="27" t="s">
        <v>259</v>
      </c>
      <c r="G284" s="27" t="s">
        <v>260</v>
      </c>
      <c r="H284" s="34" t="s">
        <v>109</v>
      </c>
      <c r="I284" s="34" t="s">
        <v>110</v>
      </c>
      <c r="J284" s="34" t="str">
        <f t="shared" si="21"/>
        <v>OverallOther Income</v>
      </c>
      <c r="K284" s="34" t="str">
        <f t="shared" si="22"/>
        <v>162F&amp;I Other expenses - Lexus</v>
      </c>
      <c r="L284" s="28">
        <f>+SUMIF('TB 4-24'!M:M,$AL284,'TB 4-24'!G:G)</f>
        <v>0</v>
      </c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>
        <f>+SUMIF('Input Sheet'!$S:$S,$AL284,'Input Sheet'!C:C)</f>
        <v>0</v>
      </c>
      <c r="Z284" s="28">
        <f>+SUMIF('Input Sheet'!$S:$S,$AL284,'Input Sheet'!D:D)</f>
        <v>0</v>
      </c>
      <c r="AA284" s="28">
        <f>+SUMIF('Input Sheet'!$S:$S,$AL284,'Input Sheet'!E:E)</f>
        <v>0</v>
      </c>
      <c r="AB284" s="28">
        <f>+SUMIF('Input Sheet'!$S:$S,$AL284,'Input Sheet'!F:F)</f>
        <v>0</v>
      </c>
      <c r="AC284" s="28">
        <f>+SUMIF('Input Sheet'!$S:$S,$AL284,'Input Sheet'!G:G)</f>
        <v>0</v>
      </c>
      <c r="AD284" s="28">
        <f>+SUMIF('Input Sheet'!$S:$S,$AL284,'Input Sheet'!H:H)</f>
        <v>0</v>
      </c>
      <c r="AE284" s="28">
        <f>+SUMIF('Input Sheet'!$S:$S,$AL284,'Input Sheet'!I:I)</f>
        <v>0</v>
      </c>
      <c r="AF284" s="28">
        <f>+SUMIF('Input Sheet'!$S:$S,$AL284,'Input Sheet'!J:J)</f>
        <v>0</v>
      </c>
      <c r="AG284" s="28">
        <f>+SUMIF('Input Sheet'!$S:$S,$AL284,'Input Sheet'!K:K)</f>
        <v>0</v>
      </c>
      <c r="AH284" s="28">
        <f>+SUMIF('Input Sheet'!$S:$S,$AL284,'Input Sheet'!L:L)</f>
        <v>0</v>
      </c>
      <c r="AI284" s="28">
        <f>+SUMIF('Input Sheet'!$S:$S,$AL284,'Input Sheet'!M:M)</f>
        <v>0</v>
      </c>
      <c r="AJ284" s="28">
        <f>+SUMIF('Input Sheet'!$S:$S,$AL284,'Input Sheet'!N:N)</f>
        <v>0</v>
      </c>
      <c r="AK284" s="28"/>
      <c r="AL284" s="27" t="str">
        <f t="shared" si="23"/>
        <v>162-7370</v>
      </c>
      <c r="AM284" s="34" t="str">
        <f t="shared" si="24"/>
        <v>Overall</v>
      </c>
      <c r="AN284" s="34" t="str">
        <f t="shared" si="25"/>
        <v>OverallOther Income</v>
      </c>
      <c r="AO284" s="35"/>
      <c r="AP284" s="35"/>
      <c r="AQ284" s="35"/>
    </row>
    <row r="285" spans="1:43" x14ac:dyDescent="0.25">
      <c r="A285" s="27" t="s">
        <v>103</v>
      </c>
      <c r="B285" s="27" t="s">
        <v>104</v>
      </c>
      <c r="C285" s="27" t="s">
        <v>104</v>
      </c>
      <c r="D285" s="27" t="s">
        <v>267</v>
      </c>
      <c r="E285" s="27" t="s">
        <v>117</v>
      </c>
      <c r="F285" s="27" t="s">
        <v>259</v>
      </c>
      <c r="G285" s="27" t="s">
        <v>260</v>
      </c>
      <c r="H285" s="34" t="s">
        <v>109</v>
      </c>
      <c r="I285" s="34" t="s">
        <v>110</v>
      </c>
      <c r="J285" s="34" t="str">
        <f t="shared" si="21"/>
        <v>OverallOther Income</v>
      </c>
      <c r="K285" s="34" t="str">
        <f t="shared" si="22"/>
        <v>162F&amp;I Other expenses - Lexus</v>
      </c>
      <c r="L285" s="28">
        <f>+SUMIF('TB 4-24'!M:M,$AL285,'TB 4-24'!G:G)</f>
        <v>0</v>
      </c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>
        <f>+SUMIF('Input Sheet'!$S:$S,$AL285,'Input Sheet'!C:C)</f>
        <v>0</v>
      </c>
      <c r="Z285" s="28">
        <f>+SUMIF('Input Sheet'!$S:$S,$AL285,'Input Sheet'!D:D)</f>
        <v>0</v>
      </c>
      <c r="AA285" s="28">
        <f>+SUMIF('Input Sheet'!$S:$S,$AL285,'Input Sheet'!E:E)</f>
        <v>0</v>
      </c>
      <c r="AB285" s="28">
        <f>+SUMIF('Input Sheet'!$S:$S,$AL285,'Input Sheet'!F:F)</f>
        <v>0</v>
      </c>
      <c r="AC285" s="28">
        <f>+SUMIF('Input Sheet'!$S:$S,$AL285,'Input Sheet'!G:G)</f>
        <v>0</v>
      </c>
      <c r="AD285" s="28">
        <f>+SUMIF('Input Sheet'!$S:$S,$AL285,'Input Sheet'!H:H)</f>
        <v>0</v>
      </c>
      <c r="AE285" s="28">
        <f>+SUMIF('Input Sheet'!$S:$S,$AL285,'Input Sheet'!I:I)</f>
        <v>0</v>
      </c>
      <c r="AF285" s="28">
        <f>+SUMIF('Input Sheet'!$S:$S,$AL285,'Input Sheet'!J:J)</f>
        <v>0</v>
      </c>
      <c r="AG285" s="28">
        <f>+SUMIF('Input Sheet'!$S:$S,$AL285,'Input Sheet'!K:K)</f>
        <v>0</v>
      </c>
      <c r="AH285" s="28">
        <f>+SUMIF('Input Sheet'!$S:$S,$AL285,'Input Sheet'!L:L)</f>
        <v>0</v>
      </c>
      <c r="AI285" s="28">
        <f>+SUMIF('Input Sheet'!$S:$S,$AL285,'Input Sheet'!M:M)</f>
        <v>0</v>
      </c>
      <c r="AJ285" s="28">
        <f>+SUMIF('Input Sheet'!$S:$S,$AL285,'Input Sheet'!N:N)</f>
        <v>0</v>
      </c>
      <c r="AK285" s="28"/>
      <c r="AL285" s="27" t="str">
        <f t="shared" si="23"/>
        <v>162-7371</v>
      </c>
      <c r="AM285" s="34" t="str">
        <f t="shared" si="24"/>
        <v>Overall</v>
      </c>
      <c r="AN285" s="34" t="str">
        <f t="shared" si="25"/>
        <v>OverallOther Income</v>
      </c>
      <c r="AO285" s="35"/>
      <c r="AP285" s="35"/>
      <c r="AQ285" s="35"/>
    </row>
    <row r="286" spans="1:43" x14ac:dyDescent="0.25">
      <c r="A286" s="27" t="s">
        <v>103</v>
      </c>
      <c r="B286" s="27" t="s">
        <v>104</v>
      </c>
      <c r="C286" s="27" t="s">
        <v>104</v>
      </c>
      <c r="D286" s="27" t="s">
        <v>192</v>
      </c>
      <c r="E286" s="27" t="s">
        <v>117</v>
      </c>
      <c r="F286" s="27" t="s">
        <v>259</v>
      </c>
      <c r="G286" s="27" t="s">
        <v>260</v>
      </c>
      <c r="H286" s="34" t="s">
        <v>109</v>
      </c>
      <c r="I286" s="34" t="s">
        <v>110</v>
      </c>
      <c r="J286" s="34" t="str">
        <f t="shared" si="21"/>
        <v>OverallOther Income</v>
      </c>
      <c r="K286" s="34" t="str">
        <f t="shared" si="22"/>
        <v>162F&amp;I Other expenses - Lexus</v>
      </c>
      <c r="L286" s="28">
        <f>+SUMIF('TB 4-24'!M:M,$AL286,'TB 4-24'!G:G)</f>
        <v>0</v>
      </c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>
        <f>+SUMIF('Input Sheet'!$S:$S,$AL286,'Input Sheet'!C:C)</f>
        <v>0</v>
      </c>
      <c r="Z286" s="28">
        <f>+SUMIF('Input Sheet'!$S:$S,$AL286,'Input Sheet'!D:D)</f>
        <v>0</v>
      </c>
      <c r="AA286" s="28">
        <f>+SUMIF('Input Sheet'!$S:$S,$AL286,'Input Sheet'!E:E)</f>
        <v>0</v>
      </c>
      <c r="AB286" s="28">
        <f>+SUMIF('Input Sheet'!$S:$S,$AL286,'Input Sheet'!F:F)</f>
        <v>0</v>
      </c>
      <c r="AC286" s="28">
        <f>+SUMIF('Input Sheet'!$S:$S,$AL286,'Input Sheet'!G:G)</f>
        <v>0</v>
      </c>
      <c r="AD286" s="28">
        <f>+SUMIF('Input Sheet'!$S:$S,$AL286,'Input Sheet'!H:H)</f>
        <v>0</v>
      </c>
      <c r="AE286" s="28">
        <f>+SUMIF('Input Sheet'!$S:$S,$AL286,'Input Sheet'!I:I)</f>
        <v>0</v>
      </c>
      <c r="AF286" s="28">
        <f>+SUMIF('Input Sheet'!$S:$S,$AL286,'Input Sheet'!J:J)</f>
        <v>0</v>
      </c>
      <c r="AG286" s="28">
        <f>+SUMIF('Input Sheet'!$S:$S,$AL286,'Input Sheet'!K:K)</f>
        <v>0</v>
      </c>
      <c r="AH286" s="28">
        <f>+SUMIF('Input Sheet'!$S:$S,$AL286,'Input Sheet'!L:L)</f>
        <v>0</v>
      </c>
      <c r="AI286" s="28">
        <f>+SUMIF('Input Sheet'!$S:$S,$AL286,'Input Sheet'!M:M)</f>
        <v>0</v>
      </c>
      <c r="AJ286" s="28">
        <f>+SUMIF('Input Sheet'!$S:$S,$AL286,'Input Sheet'!N:N)</f>
        <v>0</v>
      </c>
      <c r="AK286" s="28"/>
      <c r="AL286" s="27" t="str">
        <f t="shared" si="23"/>
        <v>162-7452</v>
      </c>
      <c r="AM286" s="34" t="str">
        <f t="shared" si="24"/>
        <v>Overall</v>
      </c>
      <c r="AN286" s="34" t="str">
        <f t="shared" si="25"/>
        <v>OverallOther Income</v>
      </c>
      <c r="AO286" s="35"/>
      <c r="AP286" s="35"/>
      <c r="AQ286" s="35"/>
    </row>
    <row r="287" spans="1:43" x14ac:dyDescent="0.25">
      <c r="A287" s="27" t="s">
        <v>103</v>
      </c>
      <c r="B287" s="27" t="s">
        <v>104</v>
      </c>
      <c r="C287" s="27" t="s">
        <v>104</v>
      </c>
      <c r="D287" s="27" t="s">
        <v>175</v>
      </c>
      <c r="E287" s="27" t="s">
        <v>117</v>
      </c>
      <c r="F287" s="27" t="s">
        <v>259</v>
      </c>
      <c r="G287" s="27" t="s">
        <v>260</v>
      </c>
      <c r="H287" s="34" t="s">
        <v>109</v>
      </c>
      <c r="I287" s="34" t="s">
        <v>110</v>
      </c>
      <c r="J287" s="34" t="str">
        <f t="shared" si="21"/>
        <v>OverallOther Income</v>
      </c>
      <c r="K287" s="34" t="str">
        <f t="shared" si="22"/>
        <v>162F&amp;I Other expenses - Lexus</v>
      </c>
      <c r="L287" s="28">
        <f>+SUMIF('TB 4-24'!M:M,$AL287,'TB 4-24'!G:G)</f>
        <v>0</v>
      </c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>
        <f>+SUMIF('Input Sheet'!$S:$S,$AL287,'Input Sheet'!C:C)</f>
        <v>0</v>
      </c>
      <c r="Z287" s="28">
        <f>+SUMIF('Input Sheet'!$S:$S,$AL287,'Input Sheet'!D:D)</f>
        <v>0</v>
      </c>
      <c r="AA287" s="28">
        <f>+SUMIF('Input Sheet'!$S:$S,$AL287,'Input Sheet'!E:E)</f>
        <v>0</v>
      </c>
      <c r="AB287" s="28">
        <f>+SUMIF('Input Sheet'!$S:$S,$AL287,'Input Sheet'!F:F)</f>
        <v>0</v>
      </c>
      <c r="AC287" s="28">
        <f>+SUMIF('Input Sheet'!$S:$S,$AL287,'Input Sheet'!G:G)</f>
        <v>0</v>
      </c>
      <c r="AD287" s="28">
        <f>+SUMIF('Input Sheet'!$S:$S,$AL287,'Input Sheet'!H:H)</f>
        <v>0</v>
      </c>
      <c r="AE287" s="28">
        <f>+SUMIF('Input Sheet'!$S:$S,$AL287,'Input Sheet'!I:I)</f>
        <v>0</v>
      </c>
      <c r="AF287" s="28">
        <f>+SUMIF('Input Sheet'!$S:$S,$AL287,'Input Sheet'!J:J)</f>
        <v>0</v>
      </c>
      <c r="AG287" s="28">
        <f>+SUMIF('Input Sheet'!$S:$S,$AL287,'Input Sheet'!K:K)</f>
        <v>0</v>
      </c>
      <c r="AH287" s="28">
        <f>+SUMIF('Input Sheet'!$S:$S,$AL287,'Input Sheet'!L:L)</f>
        <v>0</v>
      </c>
      <c r="AI287" s="28">
        <f>+SUMIF('Input Sheet'!$S:$S,$AL287,'Input Sheet'!M:M)</f>
        <v>0</v>
      </c>
      <c r="AJ287" s="28">
        <f>+SUMIF('Input Sheet'!$S:$S,$AL287,'Input Sheet'!N:N)</f>
        <v>0</v>
      </c>
      <c r="AK287" s="28"/>
      <c r="AL287" s="27" t="str">
        <f t="shared" si="23"/>
        <v>162-7457</v>
      </c>
      <c r="AM287" s="34" t="str">
        <f t="shared" si="24"/>
        <v>Overall</v>
      </c>
      <c r="AN287" s="34" t="str">
        <f t="shared" si="25"/>
        <v>OverallOther Income</v>
      </c>
      <c r="AO287" s="35"/>
      <c r="AP287" s="35"/>
      <c r="AQ287" s="35"/>
    </row>
    <row r="288" spans="1:43" x14ac:dyDescent="0.25">
      <c r="A288" s="27" t="s">
        <v>103</v>
      </c>
      <c r="B288" s="27" t="s">
        <v>104</v>
      </c>
      <c r="C288" s="27" t="s">
        <v>104</v>
      </c>
      <c r="D288" s="27" t="s">
        <v>268</v>
      </c>
      <c r="E288" s="27" t="s">
        <v>117</v>
      </c>
      <c r="F288" s="27" t="s">
        <v>259</v>
      </c>
      <c r="G288" s="27" t="s">
        <v>260</v>
      </c>
      <c r="H288" s="34" t="s">
        <v>109</v>
      </c>
      <c r="I288" s="34" t="s">
        <v>110</v>
      </c>
      <c r="J288" s="34" t="str">
        <f t="shared" si="21"/>
        <v>OverallOther Income</v>
      </c>
      <c r="K288" s="34" t="str">
        <f t="shared" si="22"/>
        <v>162F&amp;I Other expenses - Lexus</v>
      </c>
      <c r="L288" s="28">
        <f>+SUMIF('TB 4-24'!M:M,$AL288,'TB 4-24'!G:G)</f>
        <v>0</v>
      </c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>
        <f>+SUMIF('Input Sheet'!$S:$S,$AL288,'Input Sheet'!C:C)</f>
        <v>0</v>
      </c>
      <c r="Z288" s="28">
        <f>+SUMIF('Input Sheet'!$S:$S,$AL288,'Input Sheet'!D:D)</f>
        <v>0</v>
      </c>
      <c r="AA288" s="28">
        <f>+SUMIF('Input Sheet'!$S:$S,$AL288,'Input Sheet'!E:E)</f>
        <v>0</v>
      </c>
      <c r="AB288" s="28">
        <f>+SUMIF('Input Sheet'!$S:$S,$AL288,'Input Sheet'!F:F)</f>
        <v>0</v>
      </c>
      <c r="AC288" s="28">
        <f>+SUMIF('Input Sheet'!$S:$S,$AL288,'Input Sheet'!G:G)</f>
        <v>0</v>
      </c>
      <c r="AD288" s="28">
        <f>+SUMIF('Input Sheet'!$S:$S,$AL288,'Input Sheet'!H:H)</f>
        <v>0</v>
      </c>
      <c r="AE288" s="28">
        <f>+SUMIF('Input Sheet'!$S:$S,$AL288,'Input Sheet'!I:I)</f>
        <v>0</v>
      </c>
      <c r="AF288" s="28">
        <f>+SUMIF('Input Sheet'!$S:$S,$AL288,'Input Sheet'!J:J)</f>
        <v>0</v>
      </c>
      <c r="AG288" s="28">
        <f>+SUMIF('Input Sheet'!$S:$S,$AL288,'Input Sheet'!K:K)</f>
        <v>0</v>
      </c>
      <c r="AH288" s="28">
        <f>+SUMIF('Input Sheet'!$S:$S,$AL288,'Input Sheet'!L:L)</f>
        <v>0</v>
      </c>
      <c r="AI288" s="28">
        <f>+SUMIF('Input Sheet'!$S:$S,$AL288,'Input Sheet'!M:M)</f>
        <v>0</v>
      </c>
      <c r="AJ288" s="28">
        <f>+SUMIF('Input Sheet'!$S:$S,$AL288,'Input Sheet'!N:N)</f>
        <v>0</v>
      </c>
      <c r="AK288" s="28"/>
      <c r="AL288" s="27" t="str">
        <f t="shared" si="23"/>
        <v>162-7590</v>
      </c>
      <c r="AM288" s="34" t="str">
        <f t="shared" si="24"/>
        <v>Overall</v>
      </c>
      <c r="AN288" s="34" t="str">
        <f t="shared" si="25"/>
        <v>OverallOther Income</v>
      </c>
      <c r="AO288" s="35"/>
      <c r="AP288" s="35"/>
      <c r="AQ288" s="35"/>
    </row>
    <row r="289" spans="1:43" x14ac:dyDescent="0.25">
      <c r="A289" s="27" t="s">
        <v>103</v>
      </c>
      <c r="B289" s="27" t="s">
        <v>104</v>
      </c>
      <c r="C289" s="27" t="s">
        <v>104</v>
      </c>
      <c r="D289" s="27" t="s">
        <v>269</v>
      </c>
      <c r="E289" s="27" t="s">
        <v>117</v>
      </c>
      <c r="F289" s="27" t="s">
        <v>259</v>
      </c>
      <c r="G289" s="27" t="s">
        <v>260</v>
      </c>
      <c r="H289" s="34" t="s">
        <v>109</v>
      </c>
      <c r="I289" s="34" t="s">
        <v>110</v>
      </c>
      <c r="J289" s="34" t="str">
        <f t="shared" si="21"/>
        <v>OverallOther Income</v>
      </c>
      <c r="K289" s="34" t="str">
        <f t="shared" si="22"/>
        <v>162F&amp;I Other expenses - Lexus</v>
      </c>
      <c r="L289" s="28">
        <f>+SUMIF('TB 4-24'!M:M,$AL289,'TB 4-24'!G:G)</f>
        <v>0</v>
      </c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>
        <f>+SUMIF('Input Sheet'!$S:$S,$AL289,'Input Sheet'!C:C)</f>
        <v>0</v>
      </c>
      <c r="Z289" s="28">
        <f>+SUMIF('Input Sheet'!$S:$S,$AL289,'Input Sheet'!D:D)</f>
        <v>0</v>
      </c>
      <c r="AA289" s="28">
        <f>+SUMIF('Input Sheet'!$S:$S,$AL289,'Input Sheet'!E:E)</f>
        <v>0</v>
      </c>
      <c r="AB289" s="28">
        <f>+SUMIF('Input Sheet'!$S:$S,$AL289,'Input Sheet'!F:F)</f>
        <v>0</v>
      </c>
      <c r="AC289" s="28">
        <f>+SUMIF('Input Sheet'!$S:$S,$AL289,'Input Sheet'!G:G)</f>
        <v>0</v>
      </c>
      <c r="AD289" s="28">
        <f>+SUMIF('Input Sheet'!$S:$S,$AL289,'Input Sheet'!H:H)</f>
        <v>0</v>
      </c>
      <c r="AE289" s="28">
        <f>+SUMIF('Input Sheet'!$S:$S,$AL289,'Input Sheet'!I:I)</f>
        <v>0</v>
      </c>
      <c r="AF289" s="28">
        <f>+SUMIF('Input Sheet'!$S:$S,$AL289,'Input Sheet'!J:J)</f>
        <v>0</v>
      </c>
      <c r="AG289" s="28">
        <f>+SUMIF('Input Sheet'!$S:$S,$AL289,'Input Sheet'!K:K)</f>
        <v>0</v>
      </c>
      <c r="AH289" s="28">
        <f>+SUMIF('Input Sheet'!$S:$S,$AL289,'Input Sheet'!L:L)</f>
        <v>0</v>
      </c>
      <c r="AI289" s="28">
        <f>+SUMIF('Input Sheet'!$S:$S,$AL289,'Input Sheet'!M:M)</f>
        <v>0</v>
      </c>
      <c r="AJ289" s="28">
        <f>+SUMIF('Input Sheet'!$S:$S,$AL289,'Input Sheet'!N:N)</f>
        <v>0</v>
      </c>
      <c r="AK289" s="28"/>
      <c r="AL289" s="27" t="str">
        <f t="shared" si="23"/>
        <v>162-7650</v>
      </c>
      <c r="AM289" s="34" t="str">
        <f t="shared" si="24"/>
        <v>Overall</v>
      </c>
      <c r="AN289" s="34" t="str">
        <f t="shared" si="25"/>
        <v>OverallOther Income</v>
      </c>
      <c r="AO289" s="35"/>
      <c r="AP289" s="35"/>
      <c r="AQ289" s="35"/>
    </row>
    <row r="290" spans="1:43" x14ac:dyDescent="0.25">
      <c r="A290" s="27" t="s">
        <v>103</v>
      </c>
      <c r="B290" s="27" t="s">
        <v>104</v>
      </c>
      <c r="C290" s="27" t="s">
        <v>104</v>
      </c>
      <c r="D290" s="27" t="s">
        <v>170</v>
      </c>
      <c r="E290" s="27" t="s">
        <v>117</v>
      </c>
      <c r="F290" s="27" t="s">
        <v>270</v>
      </c>
      <c r="G290" s="27" t="s">
        <v>271</v>
      </c>
      <c r="H290" s="34" t="s">
        <v>109</v>
      </c>
      <c r="I290" s="34" t="s">
        <v>110</v>
      </c>
      <c r="J290" s="34" t="str">
        <f t="shared" si="21"/>
        <v>OverallOther Income</v>
      </c>
      <c r="K290" s="34" t="str">
        <f t="shared" si="22"/>
        <v>162Other F&amp;I income - Lexus</v>
      </c>
      <c r="L290" s="28">
        <f>+SUMIF('TB 4-24'!M:M,$AL290,'TB 4-24'!G:G)</f>
        <v>0</v>
      </c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>
        <f>+SUMIF('Input Sheet'!$S:$S,$AL290,'Input Sheet'!C:C)</f>
        <v>0</v>
      </c>
      <c r="Z290" s="28">
        <f>+SUMIF('Input Sheet'!$S:$S,$AL290,'Input Sheet'!D:D)</f>
        <v>0</v>
      </c>
      <c r="AA290" s="28">
        <f>+SUMIF('Input Sheet'!$S:$S,$AL290,'Input Sheet'!E:E)</f>
        <v>0</v>
      </c>
      <c r="AB290" s="28">
        <f>+SUMIF('Input Sheet'!$S:$S,$AL290,'Input Sheet'!F:F)</f>
        <v>0</v>
      </c>
      <c r="AC290" s="28">
        <f>+SUMIF('Input Sheet'!$S:$S,$AL290,'Input Sheet'!G:G)</f>
        <v>0</v>
      </c>
      <c r="AD290" s="28">
        <f>+SUMIF('Input Sheet'!$S:$S,$AL290,'Input Sheet'!H:H)</f>
        <v>0</v>
      </c>
      <c r="AE290" s="28">
        <f>+SUMIF('Input Sheet'!$S:$S,$AL290,'Input Sheet'!I:I)</f>
        <v>0</v>
      </c>
      <c r="AF290" s="28">
        <f>+SUMIF('Input Sheet'!$S:$S,$AL290,'Input Sheet'!J:J)</f>
        <v>0</v>
      </c>
      <c r="AG290" s="28">
        <f>+SUMIF('Input Sheet'!$S:$S,$AL290,'Input Sheet'!K:K)</f>
        <v>0</v>
      </c>
      <c r="AH290" s="28">
        <f>+SUMIF('Input Sheet'!$S:$S,$AL290,'Input Sheet'!L:L)</f>
        <v>0</v>
      </c>
      <c r="AI290" s="28">
        <f>+SUMIF('Input Sheet'!$S:$S,$AL290,'Input Sheet'!M:M)</f>
        <v>0</v>
      </c>
      <c r="AJ290" s="28">
        <f>+SUMIF('Input Sheet'!$S:$S,$AL290,'Input Sheet'!N:N)</f>
        <v>0</v>
      </c>
      <c r="AK290" s="28"/>
      <c r="AL290" s="27" t="str">
        <f t="shared" si="23"/>
        <v>162-8500</v>
      </c>
      <c r="AM290" s="34" t="str">
        <f t="shared" si="24"/>
        <v>Overall</v>
      </c>
      <c r="AN290" s="34" t="str">
        <f t="shared" si="25"/>
        <v>OverallOther Income</v>
      </c>
      <c r="AO290" s="35"/>
      <c r="AP290" s="35"/>
      <c r="AQ290" s="35"/>
    </row>
    <row r="291" spans="1:43" x14ac:dyDescent="0.25">
      <c r="A291" s="27" t="s">
        <v>103</v>
      </c>
      <c r="B291" s="27" t="s">
        <v>104</v>
      </c>
      <c r="C291" s="27" t="s">
        <v>104</v>
      </c>
      <c r="D291" s="27" t="s">
        <v>185</v>
      </c>
      <c r="E291" s="27" t="s">
        <v>117</v>
      </c>
      <c r="F291" s="27" t="s">
        <v>270</v>
      </c>
      <c r="G291" s="27" t="s">
        <v>271</v>
      </c>
      <c r="H291" s="34" t="s">
        <v>109</v>
      </c>
      <c r="I291" s="34" t="s">
        <v>110</v>
      </c>
      <c r="J291" s="34" t="str">
        <f t="shared" si="21"/>
        <v>OverallOther Income</v>
      </c>
      <c r="K291" s="34" t="str">
        <f t="shared" si="22"/>
        <v>162Other F&amp;I income - Lexus</v>
      </c>
      <c r="L291" s="28">
        <f>+SUMIF('TB 4-24'!M:M,$AL291,'TB 4-24'!G:G)</f>
        <v>0</v>
      </c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>
        <f>+SUMIF('Input Sheet'!$S:$S,$AL291,'Input Sheet'!C:C)</f>
        <v>0</v>
      </c>
      <c r="Z291" s="28">
        <f>+SUMIF('Input Sheet'!$S:$S,$AL291,'Input Sheet'!D:D)</f>
        <v>0</v>
      </c>
      <c r="AA291" s="28">
        <f>+SUMIF('Input Sheet'!$S:$S,$AL291,'Input Sheet'!E:E)</f>
        <v>0</v>
      </c>
      <c r="AB291" s="28">
        <f>+SUMIF('Input Sheet'!$S:$S,$AL291,'Input Sheet'!F:F)</f>
        <v>0</v>
      </c>
      <c r="AC291" s="28">
        <f>+SUMIF('Input Sheet'!$S:$S,$AL291,'Input Sheet'!G:G)</f>
        <v>0</v>
      </c>
      <c r="AD291" s="28">
        <f>+SUMIF('Input Sheet'!$S:$S,$AL291,'Input Sheet'!H:H)</f>
        <v>0</v>
      </c>
      <c r="AE291" s="28">
        <f>+SUMIF('Input Sheet'!$S:$S,$AL291,'Input Sheet'!I:I)</f>
        <v>0</v>
      </c>
      <c r="AF291" s="28">
        <f>+SUMIF('Input Sheet'!$S:$S,$AL291,'Input Sheet'!J:J)</f>
        <v>0</v>
      </c>
      <c r="AG291" s="28">
        <f>+SUMIF('Input Sheet'!$S:$S,$AL291,'Input Sheet'!K:K)</f>
        <v>0</v>
      </c>
      <c r="AH291" s="28">
        <f>+SUMIF('Input Sheet'!$S:$S,$AL291,'Input Sheet'!L:L)</f>
        <v>0</v>
      </c>
      <c r="AI291" s="28">
        <f>+SUMIF('Input Sheet'!$S:$S,$AL291,'Input Sheet'!M:M)</f>
        <v>0</v>
      </c>
      <c r="AJ291" s="28">
        <f>+SUMIF('Input Sheet'!$S:$S,$AL291,'Input Sheet'!N:N)</f>
        <v>0</v>
      </c>
      <c r="AK291" s="28"/>
      <c r="AL291" s="27" t="str">
        <f t="shared" si="23"/>
        <v>162-8540</v>
      </c>
      <c r="AM291" s="34" t="str">
        <f t="shared" si="24"/>
        <v>Overall</v>
      </c>
      <c r="AN291" s="34" t="str">
        <f t="shared" si="25"/>
        <v>OverallOther Income</v>
      </c>
      <c r="AO291" s="35"/>
      <c r="AP291" s="35"/>
      <c r="AQ291" s="35"/>
    </row>
    <row r="292" spans="1:43" x14ac:dyDescent="0.25">
      <c r="A292" s="27" t="s">
        <v>103</v>
      </c>
      <c r="B292" s="27" t="s">
        <v>104</v>
      </c>
      <c r="C292" s="27" t="s">
        <v>104</v>
      </c>
      <c r="D292" s="27" t="s">
        <v>272</v>
      </c>
      <c r="E292" s="27" t="s">
        <v>117</v>
      </c>
      <c r="F292" s="27" t="s">
        <v>270</v>
      </c>
      <c r="G292" s="27" t="s">
        <v>271</v>
      </c>
      <c r="H292" s="34" t="s">
        <v>109</v>
      </c>
      <c r="I292" s="34" t="s">
        <v>110</v>
      </c>
      <c r="J292" s="34" t="str">
        <f t="shared" si="21"/>
        <v>OverallOther Income</v>
      </c>
      <c r="K292" s="34" t="str">
        <f t="shared" si="22"/>
        <v>162Other F&amp;I income - Lexus</v>
      </c>
      <c r="L292" s="28">
        <f>+SUMIF('TB 4-24'!M:M,$AL292,'TB 4-24'!G:G)</f>
        <v>0</v>
      </c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>
        <f>+SUMIF('Input Sheet'!$S:$S,$AL292,'Input Sheet'!C:C)</f>
        <v>0</v>
      </c>
      <c r="Z292" s="28">
        <f>+SUMIF('Input Sheet'!$S:$S,$AL292,'Input Sheet'!D:D)</f>
        <v>0</v>
      </c>
      <c r="AA292" s="28">
        <f>+SUMIF('Input Sheet'!$S:$S,$AL292,'Input Sheet'!E:E)</f>
        <v>0</v>
      </c>
      <c r="AB292" s="28">
        <f>+SUMIF('Input Sheet'!$S:$S,$AL292,'Input Sheet'!F:F)</f>
        <v>0</v>
      </c>
      <c r="AC292" s="28">
        <f>+SUMIF('Input Sheet'!$S:$S,$AL292,'Input Sheet'!G:G)</f>
        <v>0</v>
      </c>
      <c r="AD292" s="28">
        <f>+SUMIF('Input Sheet'!$S:$S,$AL292,'Input Sheet'!H:H)</f>
        <v>0</v>
      </c>
      <c r="AE292" s="28">
        <f>+SUMIF('Input Sheet'!$S:$S,$AL292,'Input Sheet'!I:I)</f>
        <v>0</v>
      </c>
      <c r="AF292" s="28">
        <f>+SUMIF('Input Sheet'!$S:$S,$AL292,'Input Sheet'!J:J)</f>
        <v>0</v>
      </c>
      <c r="AG292" s="28">
        <f>+SUMIF('Input Sheet'!$S:$S,$AL292,'Input Sheet'!K:K)</f>
        <v>0</v>
      </c>
      <c r="AH292" s="28">
        <f>+SUMIF('Input Sheet'!$S:$S,$AL292,'Input Sheet'!L:L)</f>
        <v>0</v>
      </c>
      <c r="AI292" s="28">
        <f>+SUMIF('Input Sheet'!$S:$S,$AL292,'Input Sheet'!M:M)</f>
        <v>0</v>
      </c>
      <c r="AJ292" s="28">
        <f>+SUMIF('Input Sheet'!$S:$S,$AL292,'Input Sheet'!N:N)</f>
        <v>0</v>
      </c>
      <c r="AK292" s="28"/>
      <c r="AL292" s="27" t="str">
        <f t="shared" si="23"/>
        <v>162-8545</v>
      </c>
      <c r="AM292" s="34" t="str">
        <f t="shared" si="24"/>
        <v>Overall</v>
      </c>
      <c r="AN292" s="34" t="str">
        <f t="shared" si="25"/>
        <v>OverallOther Income</v>
      </c>
      <c r="AO292" s="35"/>
      <c r="AP292" s="35"/>
      <c r="AQ292" s="35"/>
    </row>
    <row r="293" spans="1:43" x14ac:dyDescent="0.25">
      <c r="A293" s="27" t="s">
        <v>103</v>
      </c>
      <c r="B293" s="27" t="s">
        <v>104</v>
      </c>
      <c r="C293" s="27" t="s">
        <v>104</v>
      </c>
      <c r="D293" s="27" t="s">
        <v>273</v>
      </c>
      <c r="E293" s="27" t="s">
        <v>117</v>
      </c>
      <c r="F293" s="27" t="s">
        <v>274</v>
      </c>
      <c r="G293" s="27" t="s">
        <v>275</v>
      </c>
      <c r="H293" s="34" t="s">
        <v>109</v>
      </c>
      <c r="I293" s="34" t="s">
        <v>110</v>
      </c>
      <c r="J293" s="34" t="str">
        <f t="shared" si="21"/>
        <v>OverallOther Income</v>
      </c>
      <c r="K293" s="34" t="str">
        <f t="shared" si="22"/>
        <v>162F&amp;I Salaries &amp; Commission - Lexus</v>
      </c>
      <c r="L293" s="28">
        <f>+SUMIF('TB 4-24'!M:M,$AL293,'TB 4-24'!G:G)</f>
        <v>0</v>
      </c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>
        <f>+SUMIF('Input Sheet'!$S:$S,$AL293,'Input Sheet'!C:C)</f>
        <v>0</v>
      </c>
      <c r="Z293" s="28">
        <f>+SUMIF('Input Sheet'!$S:$S,$AL293,'Input Sheet'!D:D)</f>
        <v>0</v>
      </c>
      <c r="AA293" s="28">
        <f>+SUMIF('Input Sheet'!$S:$S,$AL293,'Input Sheet'!E:E)</f>
        <v>0</v>
      </c>
      <c r="AB293" s="28">
        <f>+SUMIF('Input Sheet'!$S:$S,$AL293,'Input Sheet'!F:F)</f>
        <v>0</v>
      </c>
      <c r="AC293" s="28">
        <f>+SUMIF('Input Sheet'!$S:$S,$AL293,'Input Sheet'!G:G)</f>
        <v>0</v>
      </c>
      <c r="AD293" s="28">
        <f>+SUMIF('Input Sheet'!$S:$S,$AL293,'Input Sheet'!H:H)</f>
        <v>0</v>
      </c>
      <c r="AE293" s="28">
        <f>+SUMIF('Input Sheet'!$S:$S,$AL293,'Input Sheet'!I:I)</f>
        <v>0</v>
      </c>
      <c r="AF293" s="28">
        <f>+SUMIF('Input Sheet'!$S:$S,$AL293,'Input Sheet'!J:J)</f>
        <v>0</v>
      </c>
      <c r="AG293" s="28">
        <f>+SUMIF('Input Sheet'!$S:$S,$AL293,'Input Sheet'!K:K)</f>
        <v>0</v>
      </c>
      <c r="AH293" s="28">
        <f>+SUMIF('Input Sheet'!$S:$S,$AL293,'Input Sheet'!L:L)</f>
        <v>0</v>
      </c>
      <c r="AI293" s="28">
        <f>+SUMIF('Input Sheet'!$S:$S,$AL293,'Input Sheet'!M:M)</f>
        <v>0</v>
      </c>
      <c r="AJ293" s="28">
        <f>+SUMIF('Input Sheet'!$S:$S,$AL293,'Input Sheet'!N:N)</f>
        <v>0</v>
      </c>
      <c r="AK293" s="28"/>
      <c r="AL293" s="27" t="str">
        <f t="shared" si="23"/>
        <v>162-7000</v>
      </c>
      <c r="AM293" s="34" t="str">
        <f t="shared" si="24"/>
        <v>Overall</v>
      </c>
      <c r="AN293" s="34" t="str">
        <f t="shared" si="25"/>
        <v>OverallOther Income</v>
      </c>
      <c r="AO293" s="35"/>
      <c r="AP293" s="35"/>
      <c r="AQ293" s="35"/>
    </row>
    <row r="294" spans="1:43" x14ac:dyDescent="0.25">
      <c r="A294" s="27" t="s">
        <v>103</v>
      </c>
      <c r="B294" s="27" t="s">
        <v>104</v>
      </c>
      <c r="C294" s="27" t="s">
        <v>104</v>
      </c>
      <c r="D294" s="27" t="s">
        <v>276</v>
      </c>
      <c r="E294" s="27" t="s">
        <v>117</v>
      </c>
      <c r="F294" s="27" t="s">
        <v>274</v>
      </c>
      <c r="G294" s="27" t="s">
        <v>275</v>
      </c>
      <c r="H294" s="34" t="s">
        <v>109</v>
      </c>
      <c r="I294" s="34" t="s">
        <v>110</v>
      </c>
      <c r="J294" s="34" t="str">
        <f t="shared" si="21"/>
        <v>OverallOther Income</v>
      </c>
      <c r="K294" s="34" t="str">
        <f t="shared" si="22"/>
        <v>162F&amp;I Salaries &amp; Commission - Lexus</v>
      </c>
      <c r="L294" s="28">
        <f>+SUMIF('TB 4-24'!M:M,$AL294,'TB 4-24'!G:G)</f>
        <v>0</v>
      </c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>
        <f>+SUMIF('Input Sheet'!$S:$S,$AL294,'Input Sheet'!C:C)</f>
        <v>11835.678639685219</v>
      </c>
      <c r="Z294" s="28">
        <f>+SUMIF('Input Sheet'!$S:$S,$AL294,'Input Sheet'!D:D)</f>
        <v>11835.678639685219</v>
      </c>
      <c r="AA294" s="28">
        <f>+SUMIF('Input Sheet'!$S:$S,$AL294,'Input Sheet'!E:E)</f>
        <v>11835.678639685219</v>
      </c>
      <c r="AB294" s="28">
        <f>+SUMIF('Input Sheet'!$S:$S,$AL294,'Input Sheet'!F:F)</f>
        <v>11835.678639685219</v>
      </c>
      <c r="AC294" s="28">
        <f>+SUMIF('Input Sheet'!$S:$S,$AL294,'Input Sheet'!G:G)</f>
        <v>11835.678639685219</v>
      </c>
      <c r="AD294" s="28">
        <f>+SUMIF('Input Sheet'!$S:$S,$AL294,'Input Sheet'!H:H)</f>
        <v>11835.678639685219</v>
      </c>
      <c r="AE294" s="28">
        <f>+SUMIF('Input Sheet'!$S:$S,$AL294,'Input Sheet'!I:I)</f>
        <v>11835.678639685219</v>
      </c>
      <c r="AF294" s="28">
        <f>+SUMIF('Input Sheet'!$S:$S,$AL294,'Input Sheet'!J:J)</f>
        <v>11835.678639685219</v>
      </c>
      <c r="AG294" s="28">
        <f>+SUMIF('Input Sheet'!$S:$S,$AL294,'Input Sheet'!K:K)</f>
        <v>11835.678639685219</v>
      </c>
      <c r="AH294" s="28">
        <f>+SUMIF('Input Sheet'!$S:$S,$AL294,'Input Sheet'!L:L)</f>
        <v>11835.67863968522</v>
      </c>
      <c r="AI294" s="28">
        <f>+SUMIF('Input Sheet'!$S:$S,$AL294,'Input Sheet'!M:M)</f>
        <v>11835.67863968522</v>
      </c>
      <c r="AJ294" s="28">
        <f>+SUMIF('Input Sheet'!$S:$S,$AL294,'Input Sheet'!N:N)</f>
        <v>11835.678639685217</v>
      </c>
      <c r="AK294" s="28"/>
      <c r="AL294" s="27" t="str">
        <f t="shared" si="23"/>
        <v>162-7020</v>
      </c>
      <c r="AM294" s="34" t="str">
        <f t="shared" si="24"/>
        <v>Overall</v>
      </c>
      <c r="AN294" s="34" t="str">
        <f t="shared" si="25"/>
        <v>OverallOther Income</v>
      </c>
      <c r="AO294" s="35"/>
      <c r="AP294" s="35"/>
      <c r="AQ294" s="35"/>
    </row>
    <row r="295" spans="1:43" x14ac:dyDescent="0.25">
      <c r="A295" s="27" t="s">
        <v>103</v>
      </c>
      <c r="B295" s="27" t="s">
        <v>104</v>
      </c>
      <c r="C295" s="27" t="s">
        <v>104</v>
      </c>
      <c r="D295" s="27" t="s">
        <v>277</v>
      </c>
      <c r="E295" s="27" t="s">
        <v>117</v>
      </c>
      <c r="F295" s="27" t="s">
        <v>274</v>
      </c>
      <c r="G295" s="27" t="s">
        <v>275</v>
      </c>
      <c r="H295" s="34" t="s">
        <v>109</v>
      </c>
      <c r="I295" s="34" t="s">
        <v>110</v>
      </c>
      <c r="J295" s="34" t="str">
        <f t="shared" si="21"/>
        <v>OverallOther Income</v>
      </c>
      <c r="K295" s="34" t="str">
        <f t="shared" si="22"/>
        <v>162F&amp;I Salaries &amp; Commission - Lexus</v>
      </c>
      <c r="L295" s="28">
        <f>+SUMIF('TB 4-24'!M:M,$AL295,'TB 4-24'!G:G)</f>
        <v>0</v>
      </c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>
        <f>+SUMIF('Input Sheet'!$S:$S,$AL295,'Input Sheet'!C:C)</f>
        <v>0</v>
      </c>
      <c r="Z295" s="28">
        <f>+SUMIF('Input Sheet'!$S:$S,$AL295,'Input Sheet'!D:D)</f>
        <v>0</v>
      </c>
      <c r="AA295" s="28">
        <f>+SUMIF('Input Sheet'!$S:$S,$AL295,'Input Sheet'!E:E)</f>
        <v>0</v>
      </c>
      <c r="AB295" s="28">
        <f>+SUMIF('Input Sheet'!$S:$S,$AL295,'Input Sheet'!F:F)</f>
        <v>0</v>
      </c>
      <c r="AC295" s="28">
        <f>+SUMIF('Input Sheet'!$S:$S,$AL295,'Input Sheet'!G:G)</f>
        <v>0</v>
      </c>
      <c r="AD295" s="28">
        <f>+SUMIF('Input Sheet'!$S:$S,$AL295,'Input Sheet'!H:H)</f>
        <v>0</v>
      </c>
      <c r="AE295" s="28">
        <f>+SUMIF('Input Sheet'!$S:$S,$AL295,'Input Sheet'!I:I)</f>
        <v>0</v>
      </c>
      <c r="AF295" s="28">
        <f>+SUMIF('Input Sheet'!$S:$S,$AL295,'Input Sheet'!J:J)</f>
        <v>0</v>
      </c>
      <c r="AG295" s="28">
        <f>+SUMIF('Input Sheet'!$S:$S,$AL295,'Input Sheet'!K:K)</f>
        <v>0</v>
      </c>
      <c r="AH295" s="28">
        <f>+SUMIF('Input Sheet'!$S:$S,$AL295,'Input Sheet'!L:L)</f>
        <v>0</v>
      </c>
      <c r="AI295" s="28">
        <f>+SUMIF('Input Sheet'!$S:$S,$AL295,'Input Sheet'!M:M)</f>
        <v>0</v>
      </c>
      <c r="AJ295" s="28">
        <f>+SUMIF('Input Sheet'!$S:$S,$AL295,'Input Sheet'!N:N)</f>
        <v>0</v>
      </c>
      <c r="AK295" s="28"/>
      <c r="AL295" s="27" t="str">
        <f t="shared" si="23"/>
        <v>162-7025</v>
      </c>
      <c r="AM295" s="34" t="str">
        <f t="shared" si="24"/>
        <v>Overall</v>
      </c>
      <c r="AN295" s="34" t="str">
        <f t="shared" si="25"/>
        <v>OverallOther Income</v>
      </c>
      <c r="AO295" s="35"/>
      <c r="AP295" s="35"/>
      <c r="AQ295" s="35"/>
    </row>
    <row r="296" spans="1:43" x14ac:dyDescent="0.25">
      <c r="A296" s="27" t="s">
        <v>103</v>
      </c>
      <c r="B296" s="27" t="s">
        <v>104</v>
      </c>
      <c r="C296" s="27" t="s">
        <v>104</v>
      </c>
      <c r="D296" s="27" t="s">
        <v>278</v>
      </c>
      <c r="E296" s="27" t="s">
        <v>117</v>
      </c>
      <c r="F296" s="27" t="s">
        <v>274</v>
      </c>
      <c r="G296" s="27" t="s">
        <v>275</v>
      </c>
      <c r="H296" s="34" t="s">
        <v>109</v>
      </c>
      <c r="I296" s="34" t="s">
        <v>110</v>
      </c>
      <c r="J296" s="34" t="str">
        <f t="shared" si="21"/>
        <v>OverallOther Income</v>
      </c>
      <c r="K296" s="34" t="str">
        <f t="shared" si="22"/>
        <v>162F&amp;I Salaries &amp; Commission - Lexus</v>
      </c>
      <c r="L296" s="28">
        <f>+SUMIF('TB 4-24'!M:M,$AL296,'TB 4-24'!G:G)</f>
        <v>0</v>
      </c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>
        <f>+SUMIF('Input Sheet'!$S:$S,$AL296,'Input Sheet'!C:C)</f>
        <v>0</v>
      </c>
      <c r="Z296" s="28">
        <f>+SUMIF('Input Sheet'!$S:$S,$AL296,'Input Sheet'!D:D)</f>
        <v>0</v>
      </c>
      <c r="AA296" s="28">
        <f>+SUMIF('Input Sheet'!$S:$S,$AL296,'Input Sheet'!E:E)</f>
        <v>0</v>
      </c>
      <c r="AB296" s="28">
        <f>+SUMIF('Input Sheet'!$S:$S,$AL296,'Input Sheet'!F:F)</f>
        <v>0</v>
      </c>
      <c r="AC296" s="28">
        <f>+SUMIF('Input Sheet'!$S:$S,$AL296,'Input Sheet'!G:G)</f>
        <v>0</v>
      </c>
      <c r="AD296" s="28">
        <f>+SUMIF('Input Sheet'!$S:$S,$AL296,'Input Sheet'!H:H)</f>
        <v>0</v>
      </c>
      <c r="AE296" s="28">
        <f>+SUMIF('Input Sheet'!$S:$S,$AL296,'Input Sheet'!I:I)</f>
        <v>0</v>
      </c>
      <c r="AF296" s="28">
        <f>+SUMIF('Input Sheet'!$S:$S,$AL296,'Input Sheet'!J:J)</f>
        <v>0</v>
      </c>
      <c r="AG296" s="28">
        <f>+SUMIF('Input Sheet'!$S:$S,$AL296,'Input Sheet'!K:K)</f>
        <v>0</v>
      </c>
      <c r="AH296" s="28">
        <f>+SUMIF('Input Sheet'!$S:$S,$AL296,'Input Sheet'!L:L)</f>
        <v>0</v>
      </c>
      <c r="AI296" s="28">
        <f>+SUMIF('Input Sheet'!$S:$S,$AL296,'Input Sheet'!M:M)</f>
        <v>0</v>
      </c>
      <c r="AJ296" s="28">
        <f>+SUMIF('Input Sheet'!$S:$S,$AL296,'Input Sheet'!N:N)</f>
        <v>0</v>
      </c>
      <c r="AK296" s="28"/>
      <c r="AL296" s="27" t="str">
        <f t="shared" si="23"/>
        <v>162-7026</v>
      </c>
      <c r="AM296" s="34" t="str">
        <f t="shared" si="24"/>
        <v>Overall</v>
      </c>
      <c r="AN296" s="34" t="str">
        <f t="shared" si="25"/>
        <v>OverallOther Income</v>
      </c>
      <c r="AO296" s="35"/>
      <c r="AP296" s="35"/>
      <c r="AQ296" s="35"/>
    </row>
    <row r="297" spans="1:43" x14ac:dyDescent="0.25">
      <c r="A297" s="27" t="s">
        <v>103</v>
      </c>
      <c r="B297" s="27" t="s">
        <v>104</v>
      </c>
      <c r="C297" s="27" t="s">
        <v>104</v>
      </c>
      <c r="D297" s="27" t="s">
        <v>279</v>
      </c>
      <c r="E297" s="27" t="s">
        <v>117</v>
      </c>
      <c r="F297" s="27" t="s">
        <v>274</v>
      </c>
      <c r="G297" s="27" t="s">
        <v>275</v>
      </c>
      <c r="H297" s="34" t="s">
        <v>109</v>
      </c>
      <c r="I297" s="34" t="s">
        <v>110</v>
      </c>
      <c r="J297" s="34" t="str">
        <f t="shared" si="21"/>
        <v>OverallOther Income</v>
      </c>
      <c r="K297" s="34" t="str">
        <f t="shared" si="22"/>
        <v>162F&amp;I Salaries &amp; Commission - Lexus</v>
      </c>
      <c r="L297" s="28">
        <f>+SUMIF('TB 4-24'!M:M,$AL297,'TB 4-24'!G:G)</f>
        <v>0</v>
      </c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>
        <f>+SUMIF('Input Sheet'!$S:$S,$AL297,'Input Sheet'!C:C)</f>
        <v>0</v>
      </c>
      <c r="Z297" s="28">
        <f>+SUMIF('Input Sheet'!$S:$S,$AL297,'Input Sheet'!D:D)</f>
        <v>0</v>
      </c>
      <c r="AA297" s="28">
        <f>+SUMIF('Input Sheet'!$S:$S,$AL297,'Input Sheet'!E:E)</f>
        <v>0</v>
      </c>
      <c r="AB297" s="28">
        <f>+SUMIF('Input Sheet'!$S:$S,$AL297,'Input Sheet'!F:F)</f>
        <v>0</v>
      </c>
      <c r="AC297" s="28">
        <f>+SUMIF('Input Sheet'!$S:$S,$AL297,'Input Sheet'!G:G)</f>
        <v>0</v>
      </c>
      <c r="AD297" s="28">
        <f>+SUMIF('Input Sheet'!$S:$S,$AL297,'Input Sheet'!H:H)</f>
        <v>0</v>
      </c>
      <c r="AE297" s="28">
        <f>+SUMIF('Input Sheet'!$S:$S,$AL297,'Input Sheet'!I:I)</f>
        <v>0</v>
      </c>
      <c r="AF297" s="28">
        <f>+SUMIF('Input Sheet'!$S:$S,$AL297,'Input Sheet'!J:J)</f>
        <v>0</v>
      </c>
      <c r="AG297" s="28">
        <f>+SUMIF('Input Sheet'!$S:$S,$AL297,'Input Sheet'!K:K)</f>
        <v>0</v>
      </c>
      <c r="AH297" s="28">
        <f>+SUMIF('Input Sheet'!$S:$S,$AL297,'Input Sheet'!L:L)</f>
        <v>0</v>
      </c>
      <c r="AI297" s="28">
        <f>+SUMIF('Input Sheet'!$S:$S,$AL297,'Input Sheet'!M:M)</f>
        <v>0</v>
      </c>
      <c r="AJ297" s="28">
        <f>+SUMIF('Input Sheet'!$S:$S,$AL297,'Input Sheet'!N:N)</f>
        <v>0</v>
      </c>
      <c r="AK297" s="28"/>
      <c r="AL297" s="27" t="str">
        <f t="shared" si="23"/>
        <v>162-7170</v>
      </c>
      <c r="AM297" s="34" t="str">
        <f t="shared" si="24"/>
        <v>Overall</v>
      </c>
      <c r="AN297" s="34" t="str">
        <f t="shared" si="25"/>
        <v>OverallOther Income</v>
      </c>
      <c r="AO297" s="35"/>
      <c r="AP297" s="35"/>
      <c r="AQ297" s="35"/>
    </row>
    <row r="298" spans="1:43" x14ac:dyDescent="0.25">
      <c r="A298" s="27" t="s">
        <v>103</v>
      </c>
      <c r="B298" s="27" t="s">
        <v>104</v>
      </c>
      <c r="C298" s="27" t="s">
        <v>104</v>
      </c>
      <c r="D298" s="27" t="s">
        <v>280</v>
      </c>
      <c r="E298" s="27" t="s">
        <v>117</v>
      </c>
      <c r="F298" s="27" t="s">
        <v>274</v>
      </c>
      <c r="G298" s="27" t="s">
        <v>275</v>
      </c>
      <c r="H298" s="34" t="s">
        <v>109</v>
      </c>
      <c r="I298" s="34" t="s">
        <v>110</v>
      </c>
      <c r="J298" s="34" t="str">
        <f t="shared" si="21"/>
        <v>OverallOther Income</v>
      </c>
      <c r="K298" s="34" t="str">
        <f t="shared" si="22"/>
        <v>162F&amp;I Salaries &amp; Commission - Lexus</v>
      </c>
      <c r="L298" s="28">
        <f>+SUMIF('TB 4-24'!M:M,$AL298,'TB 4-24'!G:G)</f>
        <v>0</v>
      </c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>
        <f>+SUMIF('Input Sheet'!$S:$S,$AL298,'Input Sheet'!C:C)</f>
        <v>0</v>
      </c>
      <c r="Z298" s="28">
        <f>+SUMIF('Input Sheet'!$S:$S,$AL298,'Input Sheet'!D:D)</f>
        <v>0</v>
      </c>
      <c r="AA298" s="28">
        <f>+SUMIF('Input Sheet'!$S:$S,$AL298,'Input Sheet'!E:E)</f>
        <v>0</v>
      </c>
      <c r="AB298" s="28">
        <f>+SUMIF('Input Sheet'!$S:$S,$AL298,'Input Sheet'!F:F)</f>
        <v>0</v>
      </c>
      <c r="AC298" s="28">
        <f>+SUMIF('Input Sheet'!$S:$S,$AL298,'Input Sheet'!G:G)</f>
        <v>0</v>
      </c>
      <c r="AD298" s="28">
        <f>+SUMIF('Input Sheet'!$S:$S,$AL298,'Input Sheet'!H:H)</f>
        <v>0</v>
      </c>
      <c r="AE298" s="28">
        <f>+SUMIF('Input Sheet'!$S:$S,$AL298,'Input Sheet'!I:I)</f>
        <v>0</v>
      </c>
      <c r="AF298" s="28">
        <f>+SUMIF('Input Sheet'!$S:$S,$AL298,'Input Sheet'!J:J)</f>
        <v>0</v>
      </c>
      <c r="AG298" s="28">
        <f>+SUMIF('Input Sheet'!$S:$S,$AL298,'Input Sheet'!K:K)</f>
        <v>0</v>
      </c>
      <c r="AH298" s="28">
        <f>+SUMIF('Input Sheet'!$S:$S,$AL298,'Input Sheet'!L:L)</f>
        <v>0</v>
      </c>
      <c r="AI298" s="28">
        <f>+SUMIF('Input Sheet'!$S:$S,$AL298,'Input Sheet'!M:M)</f>
        <v>0</v>
      </c>
      <c r="AJ298" s="28">
        <f>+SUMIF('Input Sheet'!$S:$S,$AL298,'Input Sheet'!N:N)</f>
        <v>0</v>
      </c>
      <c r="AK298" s="28"/>
      <c r="AL298" s="27" t="str">
        <f t="shared" si="23"/>
        <v>162-7175</v>
      </c>
      <c r="AM298" s="34" t="str">
        <f t="shared" si="24"/>
        <v>Overall</v>
      </c>
      <c r="AN298" s="34" t="str">
        <f t="shared" si="25"/>
        <v>OverallOther Income</v>
      </c>
      <c r="AO298" s="35"/>
      <c r="AP298" s="35"/>
      <c r="AQ298" s="35"/>
    </row>
    <row r="299" spans="1:43" x14ac:dyDescent="0.25">
      <c r="A299" s="27" t="s">
        <v>103</v>
      </c>
      <c r="B299" s="27" t="s">
        <v>104</v>
      </c>
      <c r="C299" s="27" t="s">
        <v>104</v>
      </c>
      <c r="D299" s="27" t="s">
        <v>281</v>
      </c>
      <c r="E299" s="27" t="s">
        <v>117</v>
      </c>
      <c r="F299" s="27" t="s">
        <v>274</v>
      </c>
      <c r="G299" s="27" t="s">
        <v>275</v>
      </c>
      <c r="H299" s="34" t="s">
        <v>109</v>
      </c>
      <c r="I299" s="34" t="s">
        <v>110</v>
      </c>
      <c r="J299" s="34" t="str">
        <f t="shared" si="21"/>
        <v>OverallOther Income</v>
      </c>
      <c r="K299" s="34" t="str">
        <f t="shared" si="22"/>
        <v>162F&amp;I Salaries &amp; Commission - Lexus</v>
      </c>
      <c r="L299" s="28">
        <f>+SUMIF('TB 4-24'!M:M,$AL299,'TB 4-24'!G:G)</f>
        <v>0</v>
      </c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>
        <f>+SUMIF('Input Sheet'!$S:$S,$AL299,'Input Sheet'!C:C)</f>
        <v>0</v>
      </c>
      <c r="Z299" s="28">
        <f>+SUMIF('Input Sheet'!$S:$S,$AL299,'Input Sheet'!D:D)</f>
        <v>0</v>
      </c>
      <c r="AA299" s="28">
        <f>+SUMIF('Input Sheet'!$S:$S,$AL299,'Input Sheet'!E:E)</f>
        <v>0</v>
      </c>
      <c r="AB299" s="28">
        <f>+SUMIF('Input Sheet'!$S:$S,$AL299,'Input Sheet'!F:F)</f>
        <v>0</v>
      </c>
      <c r="AC299" s="28">
        <f>+SUMIF('Input Sheet'!$S:$S,$AL299,'Input Sheet'!G:G)</f>
        <v>0</v>
      </c>
      <c r="AD299" s="28">
        <f>+SUMIF('Input Sheet'!$S:$S,$AL299,'Input Sheet'!H:H)</f>
        <v>0</v>
      </c>
      <c r="AE299" s="28">
        <f>+SUMIF('Input Sheet'!$S:$S,$AL299,'Input Sheet'!I:I)</f>
        <v>0</v>
      </c>
      <c r="AF299" s="28">
        <f>+SUMIF('Input Sheet'!$S:$S,$AL299,'Input Sheet'!J:J)</f>
        <v>0</v>
      </c>
      <c r="AG299" s="28">
        <f>+SUMIF('Input Sheet'!$S:$S,$AL299,'Input Sheet'!K:K)</f>
        <v>0</v>
      </c>
      <c r="AH299" s="28">
        <f>+SUMIF('Input Sheet'!$S:$S,$AL299,'Input Sheet'!L:L)</f>
        <v>0</v>
      </c>
      <c r="AI299" s="28">
        <f>+SUMIF('Input Sheet'!$S:$S,$AL299,'Input Sheet'!M:M)</f>
        <v>0</v>
      </c>
      <c r="AJ299" s="28">
        <f>+SUMIF('Input Sheet'!$S:$S,$AL299,'Input Sheet'!N:N)</f>
        <v>0</v>
      </c>
      <c r="AK299" s="28"/>
      <c r="AL299" s="27" t="str">
        <f t="shared" si="23"/>
        <v>162-7190</v>
      </c>
      <c r="AM299" s="34" t="str">
        <f t="shared" si="24"/>
        <v>Overall</v>
      </c>
      <c r="AN299" s="34" t="str">
        <f t="shared" si="25"/>
        <v>OverallOther Income</v>
      </c>
      <c r="AO299" s="35"/>
      <c r="AP299" s="35"/>
      <c r="AQ299" s="35"/>
    </row>
    <row r="300" spans="1:43" x14ac:dyDescent="0.25">
      <c r="A300" s="27" t="s">
        <v>103</v>
      </c>
      <c r="B300" s="27" t="s">
        <v>104</v>
      </c>
      <c r="C300" s="27" t="s">
        <v>104</v>
      </c>
      <c r="D300" s="27" t="s">
        <v>282</v>
      </c>
      <c r="E300" s="27" t="s">
        <v>117</v>
      </c>
      <c r="F300" s="27" t="s">
        <v>274</v>
      </c>
      <c r="G300" s="27" t="s">
        <v>275</v>
      </c>
      <c r="H300" s="34" t="s">
        <v>109</v>
      </c>
      <c r="I300" s="34" t="s">
        <v>110</v>
      </c>
      <c r="J300" s="34" t="str">
        <f t="shared" si="21"/>
        <v>OverallOther Income</v>
      </c>
      <c r="K300" s="34" t="str">
        <f t="shared" si="22"/>
        <v>162F&amp;I Salaries &amp; Commission - Lexus</v>
      </c>
      <c r="L300" s="28">
        <f>+SUMIF('TB 4-24'!M:M,$AL300,'TB 4-24'!G:G)</f>
        <v>0</v>
      </c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>
        <f>+SUMIF('Input Sheet'!$S:$S,$AL300,'Input Sheet'!C:C)</f>
        <v>0</v>
      </c>
      <c r="Z300" s="28">
        <f>+SUMIF('Input Sheet'!$S:$S,$AL300,'Input Sheet'!D:D)</f>
        <v>0</v>
      </c>
      <c r="AA300" s="28">
        <f>+SUMIF('Input Sheet'!$S:$S,$AL300,'Input Sheet'!E:E)</f>
        <v>0</v>
      </c>
      <c r="AB300" s="28">
        <f>+SUMIF('Input Sheet'!$S:$S,$AL300,'Input Sheet'!F:F)</f>
        <v>0</v>
      </c>
      <c r="AC300" s="28">
        <f>+SUMIF('Input Sheet'!$S:$S,$AL300,'Input Sheet'!G:G)</f>
        <v>0</v>
      </c>
      <c r="AD300" s="28">
        <f>+SUMIF('Input Sheet'!$S:$S,$AL300,'Input Sheet'!H:H)</f>
        <v>0</v>
      </c>
      <c r="AE300" s="28">
        <f>+SUMIF('Input Sheet'!$S:$S,$AL300,'Input Sheet'!I:I)</f>
        <v>0</v>
      </c>
      <c r="AF300" s="28">
        <f>+SUMIF('Input Sheet'!$S:$S,$AL300,'Input Sheet'!J:J)</f>
        <v>0</v>
      </c>
      <c r="AG300" s="28">
        <f>+SUMIF('Input Sheet'!$S:$S,$AL300,'Input Sheet'!K:K)</f>
        <v>0</v>
      </c>
      <c r="AH300" s="28">
        <f>+SUMIF('Input Sheet'!$S:$S,$AL300,'Input Sheet'!L:L)</f>
        <v>0</v>
      </c>
      <c r="AI300" s="28">
        <f>+SUMIF('Input Sheet'!$S:$S,$AL300,'Input Sheet'!M:M)</f>
        <v>0</v>
      </c>
      <c r="AJ300" s="28">
        <f>+SUMIF('Input Sheet'!$S:$S,$AL300,'Input Sheet'!N:N)</f>
        <v>0</v>
      </c>
      <c r="AK300" s="28"/>
      <c r="AL300" s="27" t="str">
        <f t="shared" si="23"/>
        <v>162-7210</v>
      </c>
      <c r="AM300" s="34" t="str">
        <f t="shared" si="24"/>
        <v>Overall</v>
      </c>
      <c r="AN300" s="34" t="str">
        <f t="shared" si="25"/>
        <v>OverallOther Income</v>
      </c>
      <c r="AO300" s="35"/>
      <c r="AP300" s="35"/>
      <c r="AQ300" s="35"/>
    </row>
    <row r="301" spans="1:43" x14ac:dyDescent="0.25">
      <c r="A301" s="27" t="s">
        <v>103</v>
      </c>
      <c r="B301" s="27" t="s">
        <v>104</v>
      </c>
      <c r="C301" s="27" t="s">
        <v>104</v>
      </c>
      <c r="D301" s="27" t="s">
        <v>283</v>
      </c>
      <c r="E301" s="27" t="s">
        <v>117</v>
      </c>
      <c r="F301" s="27" t="s">
        <v>274</v>
      </c>
      <c r="G301" s="27" t="s">
        <v>275</v>
      </c>
      <c r="H301" s="34" t="s">
        <v>109</v>
      </c>
      <c r="I301" s="34" t="s">
        <v>110</v>
      </c>
      <c r="J301" s="34" t="str">
        <f t="shared" si="21"/>
        <v>OverallOther Income</v>
      </c>
      <c r="K301" s="34" t="str">
        <f t="shared" si="22"/>
        <v>162F&amp;I Salaries &amp; Commission - Lexus</v>
      </c>
      <c r="L301" s="28">
        <f>+SUMIF('TB 4-24'!M:M,$AL301,'TB 4-24'!G:G)</f>
        <v>0</v>
      </c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>
        <f>+SUMIF('Input Sheet'!$S:$S,$AL301,'Input Sheet'!C:C)</f>
        <v>0</v>
      </c>
      <c r="Z301" s="28">
        <f>+SUMIF('Input Sheet'!$S:$S,$AL301,'Input Sheet'!D:D)</f>
        <v>0</v>
      </c>
      <c r="AA301" s="28">
        <f>+SUMIF('Input Sheet'!$S:$S,$AL301,'Input Sheet'!E:E)</f>
        <v>0</v>
      </c>
      <c r="AB301" s="28">
        <f>+SUMIF('Input Sheet'!$S:$S,$AL301,'Input Sheet'!F:F)</f>
        <v>0</v>
      </c>
      <c r="AC301" s="28">
        <f>+SUMIF('Input Sheet'!$S:$S,$AL301,'Input Sheet'!G:G)</f>
        <v>0</v>
      </c>
      <c r="AD301" s="28">
        <f>+SUMIF('Input Sheet'!$S:$S,$AL301,'Input Sheet'!H:H)</f>
        <v>0</v>
      </c>
      <c r="AE301" s="28">
        <f>+SUMIF('Input Sheet'!$S:$S,$AL301,'Input Sheet'!I:I)</f>
        <v>0</v>
      </c>
      <c r="AF301" s="28">
        <f>+SUMIF('Input Sheet'!$S:$S,$AL301,'Input Sheet'!J:J)</f>
        <v>0</v>
      </c>
      <c r="AG301" s="28">
        <f>+SUMIF('Input Sheet'!$S:$S,$AL301,'Input Sheet'!K:K)</f>
        <v>0</v>
      </c>
      <c r="AH301" s="28">
        <f>+SUMIF('Input Sheet'!$S:$S,$AL301,'Input Sheet'!L:L)</f>
        <v>0</v>
      </c>
      <c r="AI301" s="28">
        <f>+SUMIF('Input Sheet'!$S:$S,$AL301,'Input Sheet'!M:M)</f>
        <v>0</v>
      </c>
      <c r="AJ301" s="28">
        <f>+SUMIF('Input Sheet'!$S:$S,$AL301,'Input Sheet'!N:N)</f>
        <v>0</v>
      </c>
      <c r="AK301" s="28"/>
      <c r="AL301" s="27" t="str">
        <f t="shared" si="23"/>
        <v>162-7211</v>
      </c>
      <c r="AM301" s="34" t="str">
        <f t="shared" si="24"/>
        <v>Overall</v>
      </c>
      <c r="AN301" s="34" t="str">
        <f t="shared" si="25"/>
        <v>OverallOther Income</v>
      </c>
      <c r="AO301" s="35"/>
      <c r="AP301" s="35"/>
      <c r="AQ301" s="35"/>
    </row>
    <row r="302" spans="1:43" x14ac:dyDescent="0.25">
      <c r="A302" s="27" t="s">
        <v>103</v>
      </c>
      <c r="B302" s="27" t="s">
        <v>104</v>
      </c>
      <c r="C302" s="27" t="s">
        <v>104</v>
      </c>
      <c r="D302" s="27" t="s">
        <v>284</v>
      </c>
      <c r="E302" s="27" t="s">
        <v>117</v>
      </c>
      <c r="F302" s="27" t="s">
        <v>274</v>
      </c>
      <c r="G302" s="27" t="s">
        <v>275</v>
      </c>
      <c r="H302" s="34" t="s">
        <v>109</v>
      </c>
      <c r="I302" s="34" t="s">
        <v>110</v>
      </c>
      <c r="J302" s="34" t="str">
        <f t="shared" si="21"/>
        <v>OverallOther Income</v>
      </c>
      <c r="K302" s="34" t="str">
        <f t="shared" si="22"/>
        <v>162F&amp;I Salaries &amp; Commission - Lexus</v>
      </c>
      <c r="L302" s="28">
        <f>+SUMIF('TB 4-24'!M:M,$AL302,'TB 4-24'!G:G)</f>
        <v>0</v>
      </c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>
        <f>+SUMIF('Input Sheet'!$S:$S,$AL302,'Input Sheet'!C:C)</f>
        <v>0</v>
      </c>
      <c r="Z302" s="28">
        <f>+SUMIF('Input Sheet'!$S:$S,$AL302,'Input Sheet'!D:D)</f>
        <v>0</v>
      </c>
      <c r="AA302" s="28">
        <f>+SUMIF('Input Sheet'!$S:$S,$AL302,'Input Sheet'!E:E)</f>
        <v>0</v>
      </c>
      <c r="AB302" s="28">
        <f>+SUMIF('Input Sheet'!$S:$S,$AL302,'Input Sheet'!F:F)</f>
        <v>0</v>
      </c>
      <c r="AC302" s="28">
        <f>+SUMIF('Input Sheet'!$S:$S,$AL302,'Input Sheet'!G:G)</f>
        <v>0</v>
      </c>
      <c r="AD302" s="28">
        <f>+SUMIF('Input Sheet'!$S:$S,$AL302,'Input Sheet'!H:H)</f>
        <v>0</v>
      </c>
      <c r="AE302" s="28">
        <f>+SUMIF('Input Sheet'!$S:$S,$AL302,'Input Sheet'!I:I)</f>
        <v>0</v>
      </c>
      <c r="AF302" s="28">
        <f>+SUMIF('Input Sheet'!$S:$S,$AL302,'Input Sheet'!J:J)</f>
        <v>0</v>
      </c>
      <c r="AG302" s="28">
        <f>+SUMIF('Input Sheet'!$S:$S,$AL302,'Input Sheet'!K:K)</f>
        <v>0</v>
      </c>
      <c r="AH302" s="28">
        <f>+SUMIF('Input Sheet'!$S:$S,$AL302,'Input Sheet'!L:L)</f>
        <v>0</v>
      </c>
      <c r="AI302" s="28">
        <f>+SUMIF('Input Sheet'!$S:$S,$AL302,'Input Sheet'!M:M)</f>
        <v>0</v>
      </c>
      <c r="AJ302" s="28">
        <f>+SUMIF('Input Sheet'!$S:$S,$AL302,'Input Sheet'!N:N)</f>
        <v>0</v>
      </c>
      <c r="AK302" s="28"/>
      <c r="AL302" s="27" t="str">
        <f t="shared" si="23"/>
        <v>162-7220</v>
      </c>
      <c r="AM302" s="34" t="str">
        <f t="shared" si="24"/>
        <v>Overall</v>
      </c>
      <c r="AN302" s="34" t="str">
        <f t="shared" si="25"/>
        <v>OverallOther Income</v>
      </c>
      <c r="AO302" s="35"/>
      <c r="AP302" s="35"/>
      <c r="AQ302" s="35"/>
    </row>
    <row r="303" spans="1:43" x14ac:dyDescent="0.25">
      <c r="A303" s="27" t="s">
        <v>103</v>
      </c>
      <c r="B303" s="27" t="s">
        <v>104</v>
      </c>
      <c r="C303" s="27" t="s">
        <v>104</v>
      </c>
      <c r="D303" s="27" t="s">
        <v>285</v>
      </c>
      <c r="E303" s="27" t="s">
        <v>117</v>
      </c>
      <c r="F303" s="27" t="s">
        <v>274</v>
      </c>
      <c r="G303" s="27" t="s">
        <v>275</v>
      </c>
      <c r="H303" s="34" t="s">
        <v>109</v>
      </c>
      <c r="I303" s="34" t="s">
        <v>110</v>
      </c>
      <c r="J303" s="34" t="str">
        <f t="shared" si="21"/>
        <v>OverallOther Income</v>
      </c>
      <c r="K303" s="34" t="str">
        <f t="shared" si="22"/>
        <v>162F&amp;I Salaries &amp; Commission - Lexus</v>
      </c>
      <c r="L303" s="28">
        <f>+SUMIF('TB 4-24'!M:M,$AL303,'TB 4-24'!G:G)</f>
        <v>0</v>
      </c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>
        <f>+SUMIF('Input Sheet'!$S:$S,$AL303,'Input Sheet'!C:C)</f>
        <v>0</v>
      </c>
      <c r="Z303" s="28">
        <f>+SUMIF('Input Sheet'!$S:$S,$AL303,'Input Sheet'!D:D)</f>
        <v>0</v>
      </c>
      <c r="AA303" s="28">
        <f>+SUMIF('Input Sheet'!$S:$S,$AL303,'Input Sheet'!E:E)</f>
        <v>0</v>
      </c>
      <c r="AB303" s="28">
        <f>+SUMIF('Input Sheet'!$S:$S,$AL303,'Input Sheet'!F:F)</f>
        <v>0</v>
      </c>
      <c r="AC303" s="28">
        <f>+SUMIF('Input Sheet'!$S:$S,$AL303,'Input Sheet'!G:G)</f>
        <v>0</v>
      </c>
      <c r="AD303" s="28">
        <f>+SUMIF('Input Sheet'!$S:$S,$AL303,'Input Sheet'!H:H)</f>
        <v>0</v>
      </c>
      <c r="AE303" s="28">
        <f>+SUMIF('Input Sheet'!$S:$S,$AL303,'Input Sheet'!I:I)</f>
        <v>0</v>
      </c>
      <c r="AF303" s="28">
        <f>+SUMIF('Input Sheet'!$S:$S,$AL303,'Input Sheet'!J:J)</f>
        <v>0</v>
      </c>
      <c r="AG303" s="28">
        <f>+SUMIF('Input Sheet'!$S:$S,$AL303,'Input Sheet'!K:K)</f>
        <v>0</v>
      </c>
      <c r="AH303" s="28">
        <f>+SUMIF('Input Sheet'!$S:$S,$AL303,'Input Sheet'!L:L)</f>
        <v>0</v>
      </c>
      <c r="AI303" s="28">
        <f>+SUMIF('Input Sheet'!$S:$S,$AL303,'Input Sheet'!M:M)</f>
        <v>0</v>
      </c>
      <c r="AJ303" s="28">
        <f>+SUMIF('Input Sheet'!$S:$S,$AL303,'Input Sheet'!N:N)</f>
        <v>0</v>
      </c>
      <c r="AK303" s="28"/>
      <c r="AL303" s="27" t="str">
        <f t="shared" si="23"/>
        <v>162-7280</v>
      </c>
      <c r="AM303" s="34" t="str">
        <f t="shared" si="24"/>
        <v>Overall</v>
      </c>
      <c r="AN303" s="34" t="str">
        <f t="shared" si="25"/>
        <v>OverallOther Income</v>
      </c>
      <c r="AO303" s="35"/>
      <c r="AP303" s="35"/>
      <c r="AQ303" s="35"/>
    </row>
    <row r="304" spans="1:43" x14ac:dyDescent="0.25">
      <c r="A304" s="27" t="s">
        <v>103</v>
      </c>
      <c r="B304" s="27" t="s">
        <v>104</v>
      </c>
      <c r="C304" s="27" t="s">
        <v>104</v>
      </c>
      <c r="D304" s="27" t="s">
        <v>286</v>
      </c>
      <c r="E304" s="27" t="s">
        <v>117</v>
      </c>
      <c r="F304" s="27" t="s">
        <v>287</v>
      </c>
      <c r="G304" s="27" t="s">
        <v>288</v>
      </c>
      <c r="H304" s="34" t="s">
        <v>109</v>
      </c>
      <c r="I304" s="34" t="s">
        <v>110</v>
      </c>
      <c r="J304" s="34" t="str">
        <f t="shared" si="21"/>
        <v>OverallOther Income</v>
      </c>
      <c r="K304" s="34" t="str">
        <f t="shared" si="22"/>
        <v>162Paint &amp; Fab Sales - Lexus</v>
      </c>
      <c r="L304" s="28">
        <f>+SUMIF('TB 4-24'!M:M,$AL304,'TB 4-24'!G:G)</f>
        <v>0</v>
      </c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>
        <f>+SUMIF('Input Sheet'!$S:$S,$AL304,'Input Sheet'!C:C)</f>
        <v>0</v>
      </c>
      <c r="Z304" s="28">
        <f>+SUMIF('Input Sheet'!$S:$S,$AL304,'Input Sheet'!D:D)</f>
        <v>0</v>
      </c>
      <c r="AA304" s="28">
        <f>+SUMIF('Input Sheet'!$S:$S,$AL304,'Input Sheet'!E:E)</f>
        <v>0</v>
      </c>
      <c r="AB304" s="28">
        <f>+SUMIF('Input Sheet'!$S:$S,$AL304,'Input Sheet'!F:F)</f>
        <v>0</v>
      </c>
      <c r="AC304" s="28">
        <f>+SUMIF('Input Sheet'!$S:$S,$AL304,'Input Sheet'!G:G)</f>
        <v>0</v>
      </c>
      <c r="AD304" s="28">
        <f>+SUMIF('Input Sheet'!$S:$S,$AL304,'Input Sheet'!H:H)</f>
        <v>0</v>
      </c>
      <c r="AE304" s="28">
        <f>+SUMIF('Input Sheet'!$S:$S,$AL304,'Input Sheet'!I:I)</f>
        <v>0</v>
      </c>
      <c r="AF304" s="28">
        <f>+SUMIF('Input Sheet'!$S:$S,$AL304,'Input Sheet'!J:J)</f>
        <v>0</v>
      </c>
      <c r="AG304" s="28">
        <f>+SUMIF('Input Sheet'!$S:$S,$AL304,'Input Sheet'!K:K)</f>
        <v>0</v>
      </c>
      <c r="AH304" s="28">
        <f>+SUMIF('Input Sheet'!$S:$S,$AL304,'Input Sheet'!L:L)</f>
        <v>0</v>
      </c>
      <c r="AI304" s="28">
        <f>+SUMIF('Input Sheet'!$S:$S,$AL304,'Input Sheet'!M:M)</f>
        <v>0</v>
      </c>
      <c r="AJ304" s="28">
        <f>+SUMIF('Input Sheet'!$S:$S,$AL304,'Input Sheet'!N:N)</f>
        <v>0</v>
      </c>
      <c r="AK304" s="28"/>
      <c r="AL304" s="27" t="str">
        <f t="shared" si="23"/>
        <v>162-3190</v>
      </c>
      <c r="AM304" s="34" t="str">
        <f t="shared" si="24"/>
        <v>Overall</v>
      </c>
      <c r="AN304" s="34" t="str">
        <f t="shared" si="25"/>
        <v>OverallOther Income</v>
      </c>
      <c r="AO304" s="35"/>
      <c r="AP304" s="35"/>
      <c r="AQ304" s="35"/>
    </row>
    <row r="305" spans="1:43" x14ac:dyDescent="0.25">
      <c r="A305" s="27" t="s">
        <v>103</v>
      </c>
      <c r="B305" s="27" t="s">
        <v>104</v>
      </c>
      <c r="C305" s="27" t="s">
        <v>104</v>
      </c>
      <c r="D305" s="27" t="s">
        <v>289</v>
      </c>
      <c r="E305" s="27" t="s">
        <v>117</v>
      </c>
      <c r="F305" s="27" t="s">
        <v>287</v>
      </c>
      <c r="G305" s="27" t="s">
        <v>288</v>
      </c>
      <c r="H305" s="34" t="s">
        <v>109</v>
      </c>
      <c r="I305" s="34" t="s">
        <v>110</v>
      </c>
      <c r="J305" s="34" t="str">
        <f t="shared" si="21"/>
        <v>OverallOther Income</v>
      </c>
      <c r="K305" s="34" t="str">
        <f t="shared" si="22"/>
        <v>162Paint &amp; Fab Sales - Lexus</v>
      </c>
      <c r="L305" s="28">
        <f>+SUMIF('TB 4-24'!M:M,$AL305,'TB 4-24'!G:G)</f>
        <v>0</v>
      </c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>
        <f>+SUMIF('Input Sheet'!$S:$S,$AL305,'Input Sheet'!C:C)</f>
        <v>0</v>
      </c>
      <c r="Z305" s="28">
        <f>+SUMIF('Input Sheet'!$S:$S,$AL305,'Input Sheet'!D:D)</f>
        <v>0</v>
      </c>
      <c r="AA305" s="28">
        <f>+SUMIF('Input Sheet'!$S:$S,$AL305,'Input Sheet'!E:E)</f>
        <v>0</v>
      </c>
      <c r="AB305" s="28">
        <f>+SUMIF('Input Sheet'!$S:$S,$AL305,'Input Sheet'!F:F)</f>
        <v>0</v>
      </c>
      <c r="AC305" s="28">
        <f>+SUMIF('Input Sheet'!$S:$S,$AL305,'Input Sheet'!G:G)</f>
        <v>0</v>
      </c>
      <c r="AD305" s="28">
        <f>+SUMIF('Input Sheet'!$S:$S,$AL305,'Input Sheet'!H:H)</f>
        <v>0</v>
      </c>
      <c r="AE305" s="28">
        <f>+SUMIF('Input Sheet'!$S:$S,$AL305,'Input Sheet'!I:I)</f>
        <v>0</v>
      </c>
      <c r="AF305" s="28">
        <f>+SUMIF('Input Sheet'!$S:$S,$AL305,'Input Sheet'!J:J)</f>
        <v>0</v>
      </c>
      <c r="AG305" s="28">
        <f>+SUMIF('Input Sheet'!$S:$S,$AL305,'Input Sheet'!K:K)</f>
        <v>0</v>
      </c>
      <c r="AH305" s="28">
        <f>+SUMIF('Input Sheet'!$S:$S,$AL305,'Input Sheet'!L:L)</f>
        <v>0</v>
      </c>
      <c r="AI305" s="28">
        <f>+SUMIF('Input Sheet'!$S:$S,$AL305,'Input Sheet'!M:M)</f>
        <v>0</v>
      </c>
      <c r="AJ305" s="28">
        <f>+SUMIF('Input Sheet'!$S:$S,$AL305,'Input Sheet'!N:N)</f>
        <v>0</v>
      </c>
      <c r="AK305" s="28"/>
      <c r="AL305" s="27" t="str">
        <f t="shared" si="23"/>
        <v>162-3195</v>
      </c>
      <c r="AM305" s="34" t="str">
        <f t="shared" si="24"/>
        <v>Overall</v>
      </c>
      <c r="AN305" s="34" t="str">
        <f t="shared" si="25"/>
        <v>OverallOther Income</v>
      </c>
      <c r="AO305" s="35"/>
      <c r="AP305" s="35"/>
      <c r="AQ305" s="35"/>
    </row>
    <row r="306" spans="1:43" x14ac:dyDescent="0.25">
      <c r="A306" s="27" t="s">
        <v>103</v>
      </c>
      <c r="B306" s="27" t="s">
        <v>104</v>
      </c>
      <c r="C306" s="27" t="s">
        <v>104</v>
      </c>
      <c r="D306" s="27" t="s">
        <v>290</v>
      </c>
      <c r="E306" s="27" t="s">
        <v>117</v>
      </c>
      <c r="F306" s="27" t="s">
        <v>287</v>
      </c>
      <c r="G306" s="27" t="s">
        <v>288</v>
      </c>
      <c r="H306" s="34" t="s">
        <v>109</v>
      </c>
      <c r="I306" s="34" t="s">
        <v>110</v>
      </c>
      <c r="J306" s="34" t="str">
        <f t="shared" si="21"/>
        <v>OverallOther Income</v>
      </c>
      <c r="K306" s="34" t="str">
        <f t="shared" si="22"/>
        <v>162Paint &amp; Fab Sales - Lexus</v>
      </c>
      <c r="L306" s="28">
        <f>+SUMIF('TB 4-24'!M:M,$AL306,'TB 4-24'!G:G)</f>
        <v>0</v>
      </c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>
        <f>+SUMIF('Input Sheet'!$S:$S,$AL306,'Input Sheet'!C:C)</f>
        <v>0</v>
      </c>
      <c r="Z306" s="28">
        <f>+SUMIF('Input Sheet'!$S:$S,$AL306,'Input Sheet'!D:D)</f>
        <v>0</v>
      </c>
      <c r="AA306" s="28">
        <f>+SUMIF('Input Sheet'!$S:$S,$AL306,'Input Sheet'!E:E)</f>
        <v>0</v>
      </c>
      <c r="AB306" s="28">
        <f>+SUMIF('Input Sheet'!$S:$S,$AL306,'Input Sheet'!F:F)</f>
        <v>0</v>
      </c>
      <c r="AC306" s="28">
        <f>+SUMIF('Input Sheet'!$S:$S,$AL306,'Input Sheet'!G:G)</f>
        <v>0</v>
      </c>
      <c r="AD306" s="28">
        <f>+SUMIF('Input Sheet'!$S:$S,$AL306,'Input Sheet'!H:H)</f>
        <v>0</v>
      </c>
      <c r="AE306" s="28">
        <f>+SUMIF('Input Sheet'!$S:$S,$AL306,'Input Sheet'!I:I)</f>
        <v>0</v>
      </c>
      <c r="AF306" s="28">
        <f>+SUMIF('Input Sheet'!$S:$S,$AL306,'Input Sheet'!J:J)</f>
        <v>0</v>
      </c>
      <c r="AG306" s="28">
        <f>+SUMIF('Input Sheet'!$S:$S,$AL306,'Input Sheet'!K:K)</f>
        <v>0</v>
      </c>
      <c r="AH306" s="28">
        <f>+SUMIF('Input Sheet'!$S:$S,$AL306,'Input Sheet'!L:L)</f>
        <v>0</v>
      </c>
      <c r="AI306" s="28">
        <f>+SUMIF('Input Sheet'!$S:$S,$AL306,'Input Sheet'!M:M)</f>
        <v>0</v>
      </c>
      <c r="AJ306" s="28">
        <f>+SUMIF('Input Sheet'!$S:$S,$AL306,'Input Sheet'!N:N)</f>
        <v>0</v>
      </c>
      <c r="AK306" s="28"/>
      <c r="AL306" s="27" t="str">
        <f t="shared" si="23"/>
        <v>162-3290</v>
      </c>
      <c r="AM306" s="34" t="str">
        <f t="shared" si="24"/>
        <v>Overall</v>
      </c>
      <c r="AN306" s="34" t="str">
        <f t="shared" si="25"/>
        <v>OverallOther Income</v>
      </c>
      <c r="AO306" s="35"/>
      <c r="AP306" s="35"/>
      <c r="AQ306" s="35"/>
    </row>
    <row r="307" spans="1:43" x14ac:dyDescent="0.25">
      <c r="A307" s="27" t="s">
        <v>103</v>
      </c>
      <c r="B307" s="27" t="s">
        <v>104</v>
      </c>
      <c r="C307" s="27" t="s">
        <v>104</v>
      </c>
      <c r="D307" s="27" t="s">
        <v>291</v>
      </c>
      <c r="E307" s="27" t="s">
        <v>117</v>
      </c>
      <c r="F307" s="27" t="s">
        <v>287</v>
      </c>
      <c r="G307" s="27" t="s">
        <v>288</v>
      </c>
      <c r="H307" s="34" t="s">
        <v>109</v>
      </c>
      <c r="I307" s="34" t="s">
        <v>110</v>
      </c>
      <c r="J307" s="34" t="str">
        <f t="shared" si="21"/>
        <v>OverallOther Income</v>
      </c>
      <c r="K307" s="34" t="str">
        <f t="shared" si="22"/>
        <v>162Paint &amp; Fab Sales - Lexus</v>
      </c>
      <c r="L307" s="28">
        <f>+SUMIF('TB 4-24'!M:M,$AL307,'TB 4-24'!G:G)</f>
        <v>0</v>
      </c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>
        <f>+SUMIF('Input Sheet'!$S:$S,$AL307,'Input Sheet'!C:C)</f>
        <v>0</v>
      </c>
      <c r="Z307" s="28">
        <f>+SUMIF('Input Sheet'!$S:$S,$AL307,'Input Sheet'!D:D)</f>
        <v>0</v>
      </c>
      <c r="AA307" s="28">
        <f>+SUMIF('Input Sheet'!$S:$S,$AL307,'Input Sheet'!E:E)</f>
        <v>0</v>
      </c>
      <c r="AB307" s="28">
        <f>+SUMIF('Input Sheet'!$S:$S,$AL307,'Input Sheet'!F:F)</f>
        <v>0</v>
      </c>
      <c r="AC307" s="28">
        <f>+SUMIF('Input Sheet'!$S:$S,$AL307,'Input Sheet'!G:G)</f>
        <v>0</v>
      </c>
      <c r="AD307" s="28">
        <f>+SUMIF('Input Sheet'!$S:$S,$AL307,'Input Sheet'!H:H)</f>
        <v>0</v>
      </c>
      <c r="AE307" s="28">
        <f>+SUMIF('Input Sheet'!$S:$S,$AL307,'Input Sheet'!I:I)</f>
        <v>0</v>
      </c>
      <c r="AF307" s="28">
        <f>+SUMIF('Input Sheet'!$S:$S,$AL307,'Input Sheet'!J:J)</f>
        <v>0</v>
      </c>
      <c r="AG307" s="28">
        <f>+SUMIF('Input Sheet'!$S:$S,$AL307,'Input Sheet'!K:K)</f>
        <v>0</v>
      </c>
      <c r="AH307" s="28">
        <f>+SUMIF('Input Sheet'!$S:$S,$AL307,'Input Sheet'!L:L)</f>
        <v>0</v>
      </c>
      <c r="AI307" s="28">
        <f>+SUMIF('Input Sheet'!$S:$S,$AL307,'Input Sheet'!M:M)</f>
        <v>0</v>
      </c>
      <c r="AJ307" s="28">
        <f>+SUMIF('Input Sheet'!$S:$S,$AL307,'Input Sheet'!N:N)</f>
        <v>0</v>
      </c>
      <c r="AK307" s="28"/>
      <c r="AL307" s="27" t="str">
        <f t="shared" si="23"/>
        <v>162-3291</v>
      </c>
      <c r="AM307" s="34" t="str">
        <f t="shared" si="24"/>
        <v>Overall</v>
      </c>
      <c r="AN307" s="34" t="str">
        <f t="shared" si="25"/>
        <v>OverallOther Income</v>
      </c>
      <c r="AO307" s="35"/>
      <c r="AP307" s="35"/>
      <c r="AQ307" s="35"/>
    </row>
    <row r="308" spans="1:43" x14ac:dyDescent="0.25">
      <c r="A308" s="27" t="s">
        <v>103</v>
      </c>
      <c r="B308" s="27" t="s">
        <v>104</v>
      </c>
      <c r="C308" s="27" t="s">
        <v>104</v>
      </c>
      <c r="D308" s="27" t="s">
        <v>292</v>
      </c>
      <c r="E308" s="27" t="s">
        <v>117</v>
      </c>
      <c r="F308" s="27" t="s">
        <v>293</v>
      </c>
      <c r="G308" s="27" t="s">
        <v>294</v>
      </c>
      <c r="H308" s="34" t="s">
        <v>109</v>
      </c>
      <c r="I308" s="34" t="s">
        <v>110</v>
      </c>
      <c r="J308" s="34" t="str">
        <f t="shared" si="21"/>
        <v>OverallOther Income</v>
      </c>
      <c r="K308" s="34" t="str">
        <f t="shared" si="22"/>
        <v>162Toyota Care Sales - Lexus</v>
      </c>
      <c r="L308" s="28">
        <f>+SUMIF('TB 4-24'!M:M,$AL308,'TB 4-24'!G:G)</f>
        <v>0</v>
      </c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>
        <f>+SUMIF('Input Sheet'!$S:$S,$AL308,'Input Sheet'!C:C)</f>
        <v>0</v>
      </c>
      <c r="Z308" s="28">
        <f>+SUMIF('Input Sheet'!$S:$S,$AL308,'Input Sheet'!D:D)</f>
        <v>0</v>
      </c>
      <c r="AA308" s="28">
        <f>+SUMIF('Input Sheet'!$S:$S,$AL308,'Input Sheet'!E:E)</f>
        <v>0</v>
      </c>
      <c r="AB308" s="28">
        <f>+SUMIF('Input Sheet'!$S:$S,$AL308,'Input Sheet'!F:F)</f>
        <v>0</v>
      </c>
      <c r="AC308" s="28">
        <f>+SUMIF('Input Sheet'!$S:$S,$AL308,'Input Sheet'!G:G)</f>
        <v>0</v>
      </c>
      <c r="AD308" s="28">
        <f>+SUMIF('Input Sheet'!$S:$S,$AL308,'Input Sheet'!H:H)</f>
        <v>0</v>
      </c>
      <c r="AE308" s="28">
        <f>+SUMIF('Input Sheet'!$S:$S,$AL308,'Input Sheet'!I:I)</f>
        <v>0</v>
      </c>
      <c r="AF308" s="28">
        <f>+SUMIF('Input Sheet'!$S:$S,$AL308,'Input Sheet'!J:J)</f>
        <v>0</v>
      </c>
      <c r="AG308" s="28">
        <f>+SUMIF('Input Sheet'!$S:$S,$AL308,'Input Sheet'!K:K)</f>
        <v>0</v>
      </c>
      <c r="AH308" s="28">
        <f>+SUMIF('Input Sheet'!$S:$S,$AL308,'Input Sheet'!L:L)</f>
        <v>0</v>
      </c>
      <c r="AI308" s="28">
        <f>+SUMIF('Input Sheet'!$S:$S,$AL308,'Input Sheet'!M:M)</f>
        <v>0</v>
      </c>
      <c r="AJ308" s="28">
        <f>+SUMIF('Input Sheet'!$S:$S,$AL308,'Input Sheet'!N:N)</f>
        <v>0</v>
      </c>
      <c r="AK308" s="28"/>
      <c r="AL308" s="27" t="str">
        <f t="shared" si="23"/>
        <v>162-3180R</v>
      </c>
      <c r="AM308" s="34" t="str">
        <f t="shared" si="24"/>
        <v>Overall</v>
      </c>
      <c r="AN308" s="34" t="str">
        <f t="shared" si="25"/>
        <v>OverallOther Income</v>
      </c>
      <c r="AO308" s="35"/>
      <c r="AP308" s="35"/>
      <c r="AQ308" s="35"/>
    </row>
    <row r="309" spans="1:43" x14ac:dyDescent="0.25">
      <c r="A309" s="27" t="s">
        <v>103</v>
      </c>
      <c r="B309" s="27" t="s">
        <v>104</v>
      </c>
      <c r="C309" s="27" t="s">
        <v>104</v>
      </c>
      <c r="D309" s="27" t="s">
        <v>295</v>
      </c>
      <c r="E309" s="27" t="s">
        <v>117</v>
      </c>
      <c r="F309" s="27" t="s">
        <v>293</v>
      </c>
      <c r="G309" s="27" t="s">
        <v>294</v>
      </c>
      <c r="H309" s="34" t="s">
        <v>109</v>
      </c>
      <c r="I309" s="34" t="s">
        <v>110</v>
      </c>
      <c r="J309" s="34" t="str">
        <f t="shared" si="21"/>
        <v>OverallOther Income</v>
      </c>
      <c r="K309" s="34" t="str">
        <f t="shared" si="22"/>
        <v>162Toyota Care Sales - Lexus</v>
      </c>
      <c r="L309" s="28">
        <f>+SUMIF('TB 4-24'!M:M,$AL309,'TB 4-24'!G:G)</f>
        <v>0</v>
      </c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>
        <f>+SUMIF('Input Sheet'!$S:$S,$AL309,'Input Sheet'!C:C)</f>
        <v>0</v>
      </c>
      <c r="Z309" s="28">
        <f>+SUMIF('Input Sheet'!$S:$S,$AL309,'Input Sheet'!D:D)</f>
        <v>0</v>
      </c>
      <c r="AA309" s="28">
        <f>+SUMIF('Input Sheet'!$S:$S,$AL309,'Input Sheet'!E:E)</f>
        <v>0</v>
      </c>
      <c r="AB309" s="28">
        <f>+SUMIF('Input Sheet'!$S:$S,$AL309,'Input Sheet'!F:F)</f>
        <v>0</v>
      </c>
      <c r="AC309" s="28">
        <f>+SUMIF('Input Sheet'!$S:$S,$AL309,'Input Sheet'!G:G)</f>
        <v>0</v>
      </c>
      <c r="AD309" s="28">
        <f>+SUMIF('Input Sheet'!$S:$S,$AL309,'Input Sheet'!H:H)</f>
        <v>0</v>
      </c>
      <c r="AE309" s="28">
        <f>+SUMIF('Input Sheet'!$S:$S,$AL309,'Input Sheet'!I:I)</f>
        <v>0</v>
      </c>
      <c r="AF309" s="28">
        <f>+SUMIF('Input Sheet'!$S:$S,$AL309,'Input Sheet'!J:J)</f>
        <v>0</v>
      </c>
      <c r="AG309" s="28">
        <f>+SUMIF('Input Sheet'!$S:$S,$AL309,'Input Sheet'!K:K)</f>
        <v>0</v>
      </c>
      <c r="AH309" s="28">
        <f>+SUMIF('Input Sheet'!$S:$S,$AL309,'Input Sheet'!L:L)</f>
        <v>0</v>
      </c>
      <c r="AI309" s="28">
        <f>+SUMIF('Input Sheet'!$S:$S,$AL309,'Input Sheet'!M:M)</f>
        <v>0</v>
      </c>
      <c r="AJ309" s="28">
        <f>+SUMIF('Input Sheet'!$S:$S,$AL309,'Input Sheet'!N:N)</f>
        <v>0</v>
      </c>
      <c r="AK309" s="28"/>
      <c r="AL309" s="27" t="str">
        <f t="shared" si="23"/>
        <v>162-3185R</v>
      </c>
      <c r="AM309" s="34" t="str">
        <f t="shared" si="24"/>
        <v>Overall</v>
      </c>
      <c r="AN309" s="34" t="str">
        <f t="shared" si="25"/>
        <v>OverallOther Income</v>
      </c>
      <c r="AO309" s="35"/>
      <c r="AP309" s="35"/>
      <c r="AQ309" s="35"/>
    </row>
    <row r="310" spans="1:43" x14ac:dyDescent="0.25">
      <c r="A310" s="27" t="s">
        <v>103</v>
      </c>
      <c r="B310" s="27" t="s">
        <v>104</v>
      </c>
      <c r="C310" s="27" t="s">
        <v>104</v>
      </c>
      <c r="D310" s="27" t="s">
        <v>296</v>
      </c>
      <c r="E310" s="27" t="s">
        <v>117</v>
      </c>
      <c r="F310" s="27" t="s">
        <v>293</v>
      </c>
      <c r="G310" s="27" t="s">
        <v>294</v>
      </c>
      <c r="H310" s="34" t="s">
        <v>109</v>
      </c>
      <c r="I310" s="34" t="s">
        <v>110</v>
      </c>
      <c r="J310" s="34" t="str">
        <f t="shared" si="21"/>
        <v>OverallOther Income</v>
      </c>
      <c r="K310" s="34" t="str">
        <f t="shared" si="22"/>
        <v>162Toyota Care Sales - Lexus</v>
      </c>
      <c r="L310" s="28">
        <f>+SUMIF('TB 4-24'!M:M,$AL310,'TB 4-24'!G:G)</f>
        <v>0</v>
      </c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>
        <f>+SUMIF('Input Sheet'!$S:$S,$AL310,'Input Sheet'!C:C)</f>
        <v>0</v>
      </c>
      <c r="Z310" s="28">
        <f>+SUMIF('Input Sheet'!$S:$S,$AL310,'Input Sheet'!D:D)</f>
        <v>0</v>
      </c>
      <c r="AA310" s="28">
        <f>+SUMIF('Input Sheet'!$S:$S,$AL310,'Input Sheet'!E:E)</f>
        <v>0</v>
      </c>
      <c r="AB310" s="28">
        <f>+SUMIF('Input Sheet'!$S:$S,$AL310,'Input Sheet'!F:F)</f>
        <v>0</v>
      </c>
      <c r="AC310" s="28">
        <f>+SUMIF('Input Sheet'!$S:$S,$AL310,'Input Sheet'!G:G)</f>
        <v>0</v>
      </c>
      <c r="AD310" s="28">
        <f>+SUMIF('Input Sheet'!$S:$S,$AL310,'Input Sheet'!H:H)</f>
        <v>0</v>
      </c>
      <c r="AE310" s="28">
        <f>+SUMIF('Input Sheet'!$S:$S,$AL310,'Input Sheet'!I:I)</f>
        <v>0</v>
      </c>
      <c r="AF310" s="28">
        <f>+SUMIF('Input Sheet'!$S:$S,$AL310,'Input Sheet'!J:J)</f>
        <v>0</v>
      </c>
      <c r="AG310" s="28">
        <f>+SUMIF('Input Sheet'!$S:$S,$AL310,'Input Sheet'!K:K)</f>
        <v>0</v>
      </c>
      <c r="AH310" s="28">
        <f>+SUMIF('Input Sheet'!$S:$S,$AL310,'Input Sheet'!L:L)</f>
        <v>0</v>
      </c>
      <c r="AI310" s="28">
        <f>+SUMIF('Input Sheet'!$S:$S,$AL310,'Input Sheet'!M:M)</f>
        <v>0</v>
      </c>
      <c r="AJ310" s="28">
        <f>+SUMIF('Input Sheet'!$S:$S,$AL310,'Input Sheet'!N:N)</f>
        <v>0</v>
      </c>
      <c r="AK310" s="28"/>
      <c r="AL310" s="27" t="str">
        <f t="shared" si="23"/>
        <v>162-3275</v>
      </c>
      <c r="AM310" s="34" t="str">
        <f t="shared" si="24"/>
        <v>Overall</v>
      </c>
      <c r="AN310" s="34" t="str">
        <f t="shared" si="25"/>
        <v>OverallOther Income</v>
      </c>
      <c r="AO310" s="35"/>
      <c r="AP310" s="35"/>
      <c r="AQ310" s="35"/>
    </row>
    <row r="311" spans="1:43" x14ac:dyDescent="0.25">
      <c r="A311" s="27" t="s">
        <v>103</v>
      </c>
      <c r="B311" s="27" t="s">
        <v>104</v>
      </c>
      <c r="C311" s="27" t="s">
        <v>104</v>
      </c>
      <c r="D311" s="27" t="s">
        <v>297</v>
      </c>
      <c r="E311" s="27" t="s">
        <v>117</v>
      </c>
      <c r="F311" s="27" t="s">
        <v>293</v>
      </c>
      <c r="G311" s="27" t="s">
        <v>294</v>
      </c>
      <c r="H311" s="34" t="s">
        <v>109</v>
      </c>
      <c r="I311" s="34" t="s">
        <v>110</v>
      </c>
      <c r="J311" s="34" t="str">
        <f t="shared" si="21"/>
        <v>OverallOther Income</v>
      </c>
      <c r="K311" s="34" t="str">
        <f t="shared" si="22"/>
        <v>162Toyota Care Sales - Lexus</v>
      </c>
      <c r="L311" s="28">
        <f>+SUMIF('TB 4-24'!M:M,$AL311,'TB 4-24'!G:G)</f>
        <v>0</v>
      </c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>
        <f>+SUMIF('Input Sheet'!$S:$S,$AL311,'Input Sheet'!C:C)</f>
        <v>0</v>
      </c>
      <c r="Z311" s="28">
        <f>+SUMIF('Input Sheet'!$S:$S,$AL311,'Input Sheet'!D:D)</f>
        <v>0</v>
      </c>
      <c r="AA311" s="28">
        <f>+SUMIF('Input Sheet'!$S:$S,$AL311,'Input Sheet'!E:E)</f>
        <v>0</v>
      </c>
      <c r="AB311" s="28">
        <f>+SUMIF('Input Sheet'!$S:$S,$AL311,'Input Sheet'!F:F)</f>
        <v>0</v>
      </c>
      <c r="AC311" s="28">
        <f>+SUMIF('Input Sheet'!$S:$S,$AL311,'Input Sheet'!G:G)</f>
        <v>0</v>
      </c>
      <c r="AD311" s="28">
        <f>+SUMIF('Input Sheet'!$S:$S,$AL311,'Input Sheet'!H:H)</f>
        <v>0</v>
      </c>
      <c r="AE311" s="28">
        <f>+SUMIF('Input Sheet'!$S:$S,$AL311,'Input Sheet'!I:I)</f>
        <v>0</v>
      </c>
      <c r="AF311" s="28">
        <f>+SUMIF('Input Sheet'!$S:$S,$AL311,'Input Sheet'!J:J)</f>
        <v>0</v>
      </c>
      <c r="AG311" s="28">
        <f>+SUMIF('Input Sheet'!$S:$S,$AL311,'Input Sheet'!K:K)</f>
        <v>0</v>
      </c>
      <c r="AH311" s="28">
        <f>+SUMIF('Input Sheet'!$S:$S,$AL311,'Input Sheet'!L:L)</f>
        <v>0</v>
      </c>
      <c r="AI311" s="28">
        <f>+SUMIF('Input Sheet'!$S:$S,$AL311,'Input Sheet'!M:M)</f>
        <v>0</v>
      </c>
      <c r="AJ311" s="28">
        <f>+SUMIF('Input Sheet'!$S:$S,$AL311,'Input Sheet'!N:N)</f>
        <v>0</v>
      </c>
      <c r="AK311" s="28"/>
      <c r="AL311" s="27" t="str">
        <f t="shared" si="23"/>
        <v>162-3276</v>
      </c>
      <c r="AM311" s="34" t="str">
        <f t="shared" si="24"/>
        <v>Overall</v>
      </c>
      <c r="AN311" s="34" t="str">
        <f t="shared" si="25"/>
        <v>OverallOther Income</v>
      </c>
      <c r="AO311" s="35"/>
      <c r="AP311" s="35"/>
      <c r="AQ311" s="35"/>
    </row>
    <row r="312" spans="1:43" x14ac:dyDescent="0.25">
      <c r="A312" s="27" t="s">
        <v>103</v>
      </c>
      <c r="B312" s="27" t="s">
        <v>104</v>
      </c>
      <c r="C312" s="27" t="s">
        <v>104</v>
      </c>
      <c r="D312" s="27" t="s">
        <v>298</v>
      </c>
      <c r="E312" s="27" t="s">
        <v>117</v>
      </c>
      <c r="F312" s="27" t="s">
        <v>293</v>
      </c>
      <c r="G312" s="27" t="s">
        <v>294</v>
      </c>
      <c r="H312" s="34" t="s">
        <v>109</v>
      </c>
      <c r="I312" s="34" t="s">
        <v>110</v>
      </c>
      <c r="J312" s="34" t="str">
        <f t="shared" si="21"/>
        <v>OverallOther Income</v>
      </c>
      <c r="K312" s="34" t="str">
        <f t="shared" si="22"/>
        <v>162Toyota Care Sales - Lexus</v>
      </c>
      <c r="L312" s="28">
        <f>+SUMIF('TB 4-24'!M:M,$AL312,'TB 4-24'!G:G)</f>
        <v>0</v>
      </c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>
        <f>+SUMIF('Input Sheet'!$S:$S,$AL312,'Input Sheet'!C:C)</f>
        <v>0</v>
      </c>
      <c r="Z312" s="28">
        <f>+SUMIF('Input Sheet'!$S:$S,$AL312,'Input Sheet'!D:D)</f>
        <v>0</v>
      </c>
      <c r="AA312" s="28">
        <f>+SUMIF('Input Sheet'!$S:$S,$AL312,'Input Sheet'!E:E)</f>
        <v>0</v>
      </c>
      <c r="AB312" s="28">
        <f>+SUMIF('Input Sheet'!$S:$S,$AL312,'Input Sheet'!F:F)</f>
        <v>0</v>
      </c>
      <c r="AC312" s="28">
        <f>+SUMIF('Input Sheet'!$S:$S,$AL312,'Input Sheet'!G:G)</f>
        <v>0</v>
      </c>
      <c r="AD312" s="28">
        <f>+SUMIF('Input Sheet'!$S:$S,$AL312,'Input Sheet'!H:H)</f>
        <v>0</v>
      </c>
      <c r="AE312" s="28">
        <f>+SUMIF('Input Sheet'!$S:$S,$AL312,'Input Sheet'!I:I)</f>
        <v>0</v>
      </c>
      <c r="AF312" s="28">
        <f>+SUMIF('Input Sheet'!$S:$S,$AL312,'Input Sheet'!J:J)</f>
        <v>0</v>
      </c>
      <c r="AG312" s="28">
        <f>+SUMIF('Input Sheet'!$S:$S,$AL312,'Input Sheet'!K:K)</f>
        <v>0</v>
      </c>
      <c r="AH312" s="28">
        <f>+SUMIF('Input Sheet'!$S:$S,$AL312,'Input Sheet'!L:L)</f>
        <v>0</v>
      </c>
      <c r="AI312" s="28">
        <f>+SUMIF('Input Sheet'!$S:$S,$AL312,'Input Sheet'!M:M)</f>
        <v>0</v>
      </c>
      <c r="AJ312" s="28">
        <f>+SUMIF('Input Sheet'!$S:$S,$AL312,'Input Sheet'!N:N)</f>
        <v>0</v>
      </c>
      <c r="AK312" s="28"/>
      <c r="AL312" s="27" t="str">
        <f t="shared" si="23"/>
        <v>162-3280</v>
      </c>
      <c r="AM312" s="34" t="str">
        <f t="shared" si="24"/>
        <v>Overall</v>
      </c>
      <c r="AN312" s="34" t="str">
        <f t="shared" si="25"/>
        <v>OverallOther Income</v>
      </c>
      <c r="AO312" s="35"/>
      <c r="AP312" s="35"/>
      <c r="AQ312" s="35"/>
    </row>
    <row r="313" spans="1:43" x14ac:dyDescent="0.25">
      <c r="A313" s="27" t="s">
        <v>103</v>
      </c>
      <c r="B313" s="27" t="s">
        <v>104</v>
      </c>
      <c r="C313" s="27" t="s">
        <v>104</v>
      </c>
      <c r="D313" s="27" t="s">
        <v>299</v>
      </c>
      <c r="E313" s="27" t="s">
        <v>117</v>
      </c>
      <c r="F313" s="27" t="s">
        <v>293</v>
      </c>
      <c r="G313" s="27" t="s">
        <v>294</v>
      </c>
      <c r="H313" s="34" t="s">
        <v>109</v>
      </c>
      <c r="I313" s="34" t="s">
        <v>110</v>
      </c>
      <c r="J313" s="34" t="str">
        <f t="shared" si="21"/>
        <v>OverallOther Income</v>
      </c>
      <c r="K313" s="34" t="str">
        <f t="shared" si="22"/>
        <v>162Toyota Care Sales - Lexus</v>
      </c>
      <c r="L313" s="28">
        <f>+SUMIF('TB 4-24'!M:M,$AL313,'TB 4-24'!G:G)</f>
        <v>0</v>
      </c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>
        <f>+SUMIF('Input Sheet'!$S:$S,$AL313,'Input Sheet'!C:C)</f>
        <v>0</v>
      </c>
      <c r="Z313" s="28">
        <f>+SUMIF('Input Sheet'!$S:$S,$AL313,'Input Sheet'!D:D)</f>
        <v>0</v>
      </c>
      <c r="AA313" s="28">
        <f>+SUMIF('Input Sheet'!$S:$S,$AL313,'Input Sheet'!E:E)</f>
        <v>0</v>
      </c>
      <c r="AB313" s="28">
        <f>+SUMIF('Input Sheet'!$S:$S,$AL313,'Input Sheet'!F:F)</f>
        <v>0</v>
      </c>
      <c r="AC313" s="28">
        <f>+SUMIF('Input Sheet'!$S:$S,$AL313,'Input Sheet'!G:G)</f>
        <v>0</v>
      </c>
      <c r="AD313" s="28">
        <f>+SUMIF('Input Sheet'!$S:$S,$AL313,'Input Sheet'!H:H)</f>
        <v>0</v>
      </c>
      <c r="AE313" s="28">
        <f>+SUMIF('Input Sheet'!$S:$S,$AL313,'Input Sheet'!I:I)</f>
        <v>0</v>
      </c>
      <c r="AF313" s="28">
        <f>+SUMIF('Input Sheet'!$S:$S,$AL313,'Input Sheet'!J:J)</f>
        <v>0</v>
      </c>
      <c r="AG313" s="28">
        <f>+SUMIF('Input Sheet'!$S:$S,$AL313,'Input Sheet'!K:K)</f>
        <v>0</v>
      </c>
      <c r="AH313" s="28">
        <f>+SUMIF('Input Sheet'!$S:$S,$AL313,'Input Sheet'!L:L)</f>
        <v>0</v>
      </c>
      <c r="AI313" s="28">
        <f>+SUMIF('Input Sheet'!$S:$S,$AL313,'Input Sheet'!M:M)</f>
        <v>0</v>
      </c>
      <c r="AJ313" s="28">
        <f>+SUMIF('Input Sheet'!$S:$S,$AL313,'Input Sheet'!N:N)</f>
        <v>0</v>
      </c>
      <c r="AK313" s="28"/>
      <c r="AL313" s="27" t="str">
        <f t="shared" si="23"/>
        <v>162-3281</v>
      </c>
      <c r="AM313" s="34" t="str">
        <f t="shared" si="24"/>
        <v>Overall</v>
      </c>
      <c r="AN313" s="34" t="str">
        <f t="shared" si="25"/>
        <v>OverallOther Income</v>
      </c>
      <c r="AO313" s="35"/>
      <c r="AP313" s="35"/>
      <c r="AQ313" s="35"/>
    </row>
    <row r="314" spans="1:43" x14ac:dyDescent="0.25">
      <c r="A314" s="27" t="s">
        <v>103</v>
      </c>
      <c r="B314" s="27" t="s">
        <v>104</v>
      </c>
      <c r="C314" s="27" t="s">
        <v>104</v>
      </c>
      <c r="D314" s="27" t="s">
        <v>245</v>
      </c>
      <c r="E314" s="27" t="s">
        <v>116</v>
      </c>
      <c r="F314" s="27" t="s">
        <v>300</v>
      </c>
      <c r="G314" s="27" t="s">
        <v>301</v>
      </c>
      <c r="H314" s="34" t="s">
        <v>109</v>
      </c>
      <c r="I314" s="34" t="s">
        <v>110</v>
      </c>
      <c r="J314" s="34" t="str">
        <f t="shared" si="21"/>
        <v>OverallOther Income</v>
      </c>
      <c r="K314" s="34" t="str">
        <f t="shared" si="22"/>
        <v>142Toyota Care incentive - Lexus</v>
      </c>
      <c r="L314" s="28">
        <f>+SUMIF('TB 4-24'!M:M,$AL314,'TB 4-24'!G:G)</f>
        <v>0</v>
      </c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>
        <f>+SUMIF('Input Sheet'!$S:$S,$AL314,'Input Sheet'!C:C)</f>
        <v>0</v>
      </c>
      <c r="Z314" s="28">
        <f>+SUMIF('Input Sheet'!$S:$S,$AL314,'Input Sheet'!D:D)</f>
        <v>0</v>
      </c>
      <c r="AA314" s="28">
        <f>+SUMIF('Input Sheet'!$S:$S,$AL314,'Input Sheet'!E:E)</f>
        <v>0</v>
      </c>
      <c r="AB314" s="28">
        <f>+SUMIF('Input Sheet'!$S:$S,$AL314,'Input Sheet'!F:F)</f>
        <v>0</v>
      </c>
      <c r="AC314" s="28">
        <f>+SUMIF('Input Sheet'!$S:$S,$AL314,'Input Sheet'!G:G)</f>
        <v>0</v>
      </c>
      <c r="AD314" s="28">
        <f>+SUMIF('Input Sheet'!$S:$S,$AL314,'Input Sheet'!H:H)</f>
        <v>0</v>
      </c>
      <c r="AE314" s="28">
        <f>+SUMIF('Input Sheet'!$S:$S,$AL314,'Input Sheet'!I:I)</f>
        <v>0</v>
      </c>
      <c r="AF314" s="28">
        <f>+SUMIF('Input Sheet'!$S:$S,$AL314,'Input Sheet'!J:J)</f>
        <v>0</v>
      </c>
      <c r="AG314" s="28">
        <f>+SUMIF('Input Sheet'!$S:$S,$AL314,'Input Sheet'!K:K)</f>
        <v>0</v>
      </c>
      <c r="AH314" s="28">
        <f>+SUMIF('Input Sheet'!$S:$S,$AL314,'Input Sheet'!L:L)</f>
        <v>0</v>
      </c>
      <c r="AI314" s="28">
        <f>+SUMIF('Input Sheet'!$S:$S,$AL314,'Input Sheet'!M:M)</f>
        <v>0</v>
      </c>
      <c r="AJ314" s="28">
        <f>+SUMIF('Input Sheet'!$S:$S,$AL314,'Input Sheet'!N:N)</f>
        <v>0</v>
      </c>
      <c r="AK314" s="28"/>
      <c r="AL314" s="27" t="str">
        <f t="shared" si="23"/>
        <v>142-3248</v>
      </c>
      <c r="AM314" s="34" t="str">
        <f t="shared" si="24"/>
        <v>Overall</v>
      </c>
      <c r="AN314" s="34" t="str">
        <f t="shared" si="25"/>
        <v>OverallOther Income</v>
      </c>
      <c r="AO314" s="35"/>
      <c r="AP314" s="35"/>
      <c r="AQ314" s="35"/>
    </row>
    <row r="315" spans="1:43" x14ac:dyDescent="0.25">
      <c r="A315" s="27" t="s">
        <v>103</v>
      </c>
      <c r="B315" s="27" t="s">
        <v>104</v>
      </c>
      <c r="C315" s="27" t="s">
        <v>104</v>
      </c>
      <c r="D315" s="27" t="s">
        <v>220</v>
      </c>
      <c r="E315" s="27" t="s">
        <v>117</v>
      </c>
      <c r="F315" s="27" t="s">
        <v>302</v>
      </c>
      <c r="G315" s="27" t="s">
        <v>303</v>
      </c>
      <c r="H315" s="34" t="s">
        <v>109</v>
      </c>
      <c r="I315" s="34" t="s">
        <v>110</v>
      </c>
      <c r="J315" s="34" t="str">
        <f t="shared" si="21"/>
        <v>OverallOther Income</v>
      </c>
      <c r="K315" s="34" t="str">
        <f t="shared" si="22"/>
        <v>162F&amp;I Training expense - Lexus</v>
      </c>
      <c r="L315" s="28">
        <f>+SUMIF('TB 4-24'!M:M,$AL315,'TB 4-24'!G:G)</f>
        <v>0</v>
      </c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>
        <f>+SUMIF('Input Sheet'!$S:$S,$AL315,'Input Sheet'!C:C)</f>
        <v>0</v>
      </c>
      <c r="Z315" s="28">
        <f>+SUMIF('Input Sheet'!$S:$S,$AL315,'Input Sheet'!D:D)</f>
        <v>0</v>
      </c>
      <c r="AA315" s="28">
        <f>+SUMIF('Input Sheet'!$S:$S,$AL315,'Input Sheet'!E:E)</f>
        <v>0</v>
      </c>
      <c r="AB315" s="28">
        <f>+SUMIF('Input Sheet'!$S:$S,$AL315,'Input Sheet'!F:F)</f>
        <v>0</v>
      </c>
      <c r="AC315" s="28">
        <f>+SUMIF('Input Sheet'!$S:$S,$AL315,'Input Sheet'!G:G)</f>
        <v>0</v>
      </c>
      <c r="AD315" s="28">
        <f>+SUMIF('Input Sheet'!$S:$S,$AL315,'Input Sheet'!H:H)</f>
        <v>0</v>
      </c>
      <c r="AE315" s="28">
        <f>+SUMIF('Input Sheet'!$S:$S,$AL315,'Input Sheet'!I:I)</f>
        <v>0</v>
      </c>
      <c r="AF315" s="28">
        <f>+SUMIF('Input Sheet'!$S:$S,$AL315,'Input Sheet'!J:J)</f>
        <v>0</v>
      </c>
      <c r="AG315" s="28">
        <f>+SUMIF('Input Sheet'!$S:$S,$AL315,'Input Sheet'!K:K)</f>
        <v>0</v>
      </c>
      <c r="AH315" s="28">
        <f>+SUMIF('Input Sheet'!$S:$S,$AL315,'Input Sheet'!L:L)</f>
        <v>0</v>
      </c>
      <c r="AI315" s="28">
        <f>+SUMIF('Input Sheet'!$S:$S,$AL315,'Input Sheet'!M:M)</f>
        <v>0</v>
      </c>
      <c r="AJ315" s="28">
        <f>+SUMIF('Input Sheet'!$S:$S,$AL315,'Input Sheet'!N:N)</f>
        <v>0</v>
      </c>
      <c r="AK315" s="28"/>
      <c r="AL315" s="27" t="str">
        <f t="shared" si="23"/>
        <v>162-7550</v>
      </c>
      <c r="AM315" s="34" t="str">
        <f t="shared" si="24"/>
        <v>Overall</v>
      </c>
      <c r="AN315" s="34" t="str">
        <f t="shared" si="25"/>
        <v>OverallOther Income</v>
      </c>
      <c r="AO315" s="35"/>
      <c r="AP315" s="35"/>
      <c r="AQ315" s="35"/>
    </row>
    <row r="316" spans="1:43" x14ac:dyDescent="0.25">
      <c r="A316" s="27" t="s">
        <v>103</v>
      </c>
      <c r="B316" s="27" t="s">
        <v>104</v>
      </c>
      <c r="C316" s="27" t="s">
        <v>104</v>
      </c>
      <c r="D316" s="27" t="s">
        <v>230</v>
      </c>
      <c r="E316" s="27" t="s">
        <v>106</v>
      </c>
      <c r="F316" s="27" t="s">
        <v>304</v>
      </c>
      <c r="G316" s="27" t="s">
        <v>305</v>
      </c>
      <c r="H316" s="34" t="s">
        <v>109</v>
      </c>
      <c r="I316" s="34" t="s">
        <v>110</v>
      </c>
      <c r="J316" s="34" t="str">
        <f t="shared" si="21"/>
        <v>OverallOther Income</v>
      </c>
      <c r="K316" s="34" t="str">
        <f t="shared" si="22"/>
        <v>112NV Advertising &amp; Promotion - Lexus</v>
      </c>
      <c r="L316" s="28">
        <f>+SUMIF('TB 4-24'!M:M,$AL316,'TB 4-24'!G:G)</f>
        <v>0</v>
      </c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>
        <f>+SUMIF('Input Sheet'!$S:$S,$AL316,'Input Sheet'!C:C)</f>
        <v>54792.074893025419</v>
      </c>
      <c r="Z316" s="28">
        <f>+SUMIF('Input Sheet'!$S:$S,$AL316,'Input Sheet'!D:D)</f>
        <v>54792.074893025419</v>
      </c>
      <c r="AA316" s="28">
        <f>+SUMIF('Input Sheet'!$S:$S,$AL316,'Input Sheet'!E:E)</f>
        <v>54792.074893025419</v>
      </c>
      <c r="AB316" s="28">
        <f>+SUMIF('Input Sheet'!$S:$S,$AL316,'Input Sheet'!F:F)</f>
        <v>54792.074893025419</v>
      </c>
      <c r="AC316" s="28">
        <f>+SUMIF('Input Sheet'!$S:$S,$AL316,'Input Sheet'!G:G)</f>
        <v>54792.074893025419</v>
      </c>
      <c r="AD316" s="28">
        <f>+SUMIF('Input Sheet'!$S:$S,$AL316,'Input Sheet'!H:H)</f>
        <v>54792.074893025419</v>
      </c>
      <c r="AE316" s="28">
        <f>+SUMIF('Input Sheet'!$S:$S,$AL316,'Input Sheet'!I:I)</f>
        <v>54792.074893025419</v>
      </c>
      <c r="AF316" s="28">
        <f>+SUMIF('Input Sheet'!$S:$S,$AL316,'Input Sheet'!J:J)</f>
        <v>54792.074893025419</v>
      </c>
      <c r="AG316" s="28">
        <f>+SUMIF('Input Sheet'!$S:$S,$AL316,'Input Sheet'!K:K)</f>
        <v>54792.074893025419</v>
      </c>
      <c r="AH316" s="28">
        <f>+SUMIF('Input Sheet'!$S:$S,$AL316,'Input Sheet'!L:L)</f>
        <v>54792.074893025419</v>
      </c>
      <c r="AI316" s="28">
        <f>+SUMIF('Input Sheet'!$S:$S,$AL316,'Input Sheet'!M:M)</f>
        <v>54792.074893025419</v>
      </c>
      <c r="AJ316" s="28">
        <f>+SUMIF('Input Sheet'!$S:$S,$AL316,'Input Sheet'!N:N)</f>
        <v>54792.074893025419</v>
      </c>
      <c r="AK316" s="28"/>
      <c r="AL316" s="27" t="str">
        <f t="shared" si="23"/>
        <v>112-7080</v>
      </c>
      <c r="AM316" s="34" t="str">
        <f t="shared" si="24"/>
        <v>Overall</v>
      </c>
      <c r="AN316" s="34" t="str">
        <f t="shared" si="25"/>
        <v>OverallOther Income</v>
      </c>
      <c r="AO316" s="35"/>
      <c r="AP316" s="35"/>
      <c r="AQ316" s="35"/>
    </row>
    <row r="317" spans="1:43" x14ac:dyDescent="0.25">
      <c r="A317" s="27" t="s">
        <v>103</v>
      </c>
      <c r="B317" s="27" t="s">
        <v>104</v>
      </c>
      <c r="C317" s="27" t="s">
        <v>104</v>
      </c>
      <c r="D317" s="27" t="s">
        <v>306</v>
      </c>
      <c r="E317" s="27" t="s">
        <v>106</v>
      </c>
      <c r="F317" s="27" t="s">
        <v>304</v>
      </c>
      <c r="G317" s="27" t="s">
        <v>305</v>
      </c>
      <c r="H317" s="34" t="s">
        <v>109</v>
      </c>
      <c r="I317" s="34" t="s">
        <v>110</v>
      </c>
      <c r="J317" s="34" t="str">
        <f t="shared" si="21"/>
        <v>OverallOther Income</v>
      </c>
      <c r="K317" s="34" t="str">
        <f t="shared" si="22"/>
        <v>112NV Advertising &amp; Promotion - Lexus</v>
      </c>
      <c r="L317" s="28">
        <f>+SUMIF('TB 4-24'!M:M,$AL317,'TB 4-24'!G:G)</f>
        <v>0</v>
      </c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>
        <f>+SUMIF('Input Sheet'!$S:$S,$AL317,'Input Sheet'!C:C)</f>
        <v>0</v>
      </c>
      <c r="Z317" s="28">
        <f>+SUMIF('Input Sheet'!$S:$S,$AL317,'Input Sheet'!D:D)</f>
        <v>0</v>
      </c>
      <c r="AA317" s="28">
        <f>+SUMIF('Input Sheet'!$S:$S,$AL317,'Input Sheet'!E:E)</f>
        <v>0</v>
      </c>
      <c r="AB317" s="28">
        <f>+SUMIF('Input Sheet'!$S:$S,$AL317,'Input Sheet'!F:F)</f>
        <v>0</v>
      </c>
      <c r="AC317" s="28">
        <f>+SUMIF('Input Sheet'!$S:$S,$AL317,'Input Sheet'!G:G)</f>
        <v>0</v>
      </c>
      <c r="AD317" s="28">
        <f>+SUMIF('Input Sheet'!$S:$S,$AL317,'Input Sheet'!H:H)</f>
        <v>0</v>
      </c>
      <c r="AE317" s="28">
        <f>+SUMIF('Input Sheet'!$S:$S,$AL317,'Input Sheet'!I:I)</f>
        <v>0</v>
      </c>
      <c r="AF317" s="28">
        <f>+SUMIF('Input Sheet'!$S:$S,$AL317,'Input Sheet'!J:J)</f>
        <v>0</v>
      </c>
      <c r="AG317" s="28">
        <f>+SUMIF('Input Sheet'!$S:$S,$AL317,'Input Sheet'!K:K)</f>
        <v>0</v>
      </c>
      <c r="AH317" s="28">
        <f>+SUMIF('Input Sheet'!$S:$S,$AL317,'Input Sheet'!L:L)</f>
        <v>0</v>
      </c>
      <c r="AI317" s="28">
        <f>+SUMIF('Input Sheet'!$S:$S,$AL317,'Input Sheet'!M:M)</f>
        <v>0</v>
      </c>
      <c r="AJ317" s="28">
        <f>+SUMIF('Input Sheet'!$S:$S,$AL317,'Input Sheet'!N:N)</f>
        <v>0</v>
      </c>
      <c r="AK317" s="28"/>
      <c r="AL317" s="27" t="str">
        <f t="shared" si="23"/>
        <v>112-7385</v>
      </c>
      <c r="AM317" s="34" t="str">
        <f t="shared" si="24"/>
        <v>Overall</v>
      </c>
      <c r="AN317" s="34" t="str">
        <f t="shared" si="25"/>
        <v>OverallOther Income</v>
      </c>
      <c r="AO317" s="35"/>
      <c r="AP317" s="35"/>
      <c r="AQ317" s="35"/>
    </row>
    <row r="318" spans="1:43" x14ac:dyDescent="0.25">
      <c r="A318" s="27" t="s">
        <v>103</v>
      </c>
      <c r="B318" s="27" t="s">
        <v>104</v>
      </c>
      <c r="C318" s="27" t="s">
        <v>104</v>
      </c>
      <c r="D318" s="27" t="s">
        <v>307</v>
      </c>
      <c r="E318" s="27" t="s">
        <v>106</v>
      </c>
      <c r="F318" s="27" t="s">
        <v>304</v>
      </c>
      <c r="G318" s="27" t="s">
        <v>305</v>
      </c>
      <c r="H318" s="34" t="s">
        <v>109</v>
      </c>
      <c r="I318" s="34" t="s">
        <v>110</v>
      </c>
      <c r="J318" s="34" t="str">
        <f t="shared" si="21"/>
        <v>OverallOther Income</v>
      </c>
      <c r="K318" s="34" t="str">
        <f t="shared" si="22"/>
        <v>112NV Advertising &amp; Promotion - Lexus</v>
      </c>
      <c r="L318" s="28">
        <f>+SUMIF('TB 4-24'!M:M,$AL318,'TB 4-24'!G:G)</f>
        <v>0</v>
      </c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>
        <f>+SUMIF('Input Sheet'!$S:$S,$AL318,'Input Sheet'!C:C)</f>
        <v>0</v>
      </c>
      <c r="Z318" s="28">
        <f>+SUMIF('Input Sheet'!$S:$S,$AL318,'Input Sheet'!D:D)</f>
        <v>0</v>
      </c>
      <c r="AA318" s="28">
        <f>+SUMIF('Input Sheet'!$S:$S,$AL318,'Input Sheet'!E:E)</f>
        <v>0</v>
      </c>
      <c r="AB318" s="28">
        <f>+SUMIF('Input Sheet'!$S:$S,$AL318,'Input Sheet'!F:F)</f>
        <v>0</v>
      </c>
      <c r="AC318" s="28">
        <f>+SUMIF('Input Sheet'!$S:$S,$AL318,'Input Sheet'!G:G)</f>
        <v>0</v>
      </c>
      <c r="AD318" s="28">
        <f>+SUMIF('Input Sheet'!$S:$S,$AL318,'Input Sheet'!H:H)</f>
        <v>0</v>
      </c>
      <c r="AE318" s="28">
        <f>+SUMIF('Input Sheet'!$S:$S,$AL318,'Input Sheet'!I:I)</f>
        <v>0</v>
      </c>
      <c r="AF318" s="28">
        <f>+SUMIF('Input Sheet'!$S:$S,$AL318,'Input Sheet'!J:J)</f>
        <v>0</v>
      </c>
      <c r="AG318" s="28">
        <f>+SUMIF('Input Sheet'!$S:$S,$AL318,'Input Sheet'!K:K)</f>
        <v>0</v>
      </c>
      <c r="AH318" s="28">
        <f>+SUMIF('Input Sheet'!$S:$S,$AL318,'Input Sheet'!L:L)</f>
        <v>0</v>
      </c>
      <c r="AI318" s="28">
        <f>+SUMIF('Input Sheet'!$S:$S,$AL318,'Input Sheet'!M:M)</f>
        <v>0</v>
      </c>
      <c r="AJ318" s="28">
        <f>+SUMIF('Input Sheet'!$S:$S,$AL318,'Input Sheet'!N:N)</f>
        <v>0</v>
      </c>
      <c r="AK318" s="28"/>
      <c r="AL318" s="27" t="str">
        <f t="shared" si="23"/>
        <v>112-7390</v>
      </c>
      <c r="AM318" s="34" t="str">
        <f t="shared" si="24"/>
        <v>Overall</v>
      </c>
      <c r="AN318" s="34" t="str">
        <f t="shared" si="25"/>
        <v>OverallOther Income</v>
      </c>
      <c r="AO318" s="35"/>
      <c r="AP318" s="35"/>
      <c r="AQ318" s="35"/>
    </row>
    <row r="319" spans="1:43" x14ac:dyDescent="0.25">
      <c r="A319" s="27" t="s">
        <v>103</v>
      </c>
      <c r="B319" s="27" t="s">
        <v>104</v>
      </c>
      <c r="C319" s="27" t="s">
        <v>104</v>
      </c>
      <c r="D319" s="27" t="s">
        <v>233</v>
      </c>
      <c r="E319" s="27" t="s">
        <v>106</v>
      </c>
      <c r="F319" s="27" t="s">
        <v>304</v>
      </c>
      <c r="G319" s="27" t="s">
        <v>305</v>
      </c>
      <c r="H319" s="34" t="s">
        <v>109</v>
      </c>
      <c r="I319" s="34" t="s">
        <v>110</v>
      </c>
      <c r="J319" s="34" t="str">
        <f t="shared" si="21"/>
        <v>OverallOther Income</v>
      </c>
      <c r="K319" s="34" t="str">
        <f t="shared" si="22"/>
        <v>112NV Advertising &amp; Promotion - Lexus</v>
      </c>
      <c r="L319" s="28">
        <f>+SUMIF('TB 4-24'!M:M,$AL319,'TB 4-24'!G:G)</f>
        <v>0</v>
      </c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>
        <f>+SUMIF('Input Sheet'!$S:$S,$AL319,'Input Sheet'!C:C)</f>
        <v>0</v>
      </c>
      <c r="Z319" s="28">
        <f>+SUMIF('Input Sheet'!$S:$S,$AL319,'Input Sheet'!D:D)</f>
        <v>0</v>
      </c>
      <c r="AA319" s="28">
        <f>+SUMIF('Input Sheet'!$S:$S,$AL319,'Input Sheet'!E:E)</f>
        <v>0</v>
      </c>
      <c r="AB319" s="28">
        <f>+SUMIF('Input Sheet'!$S:$S,$AL319,'Input Sheet'!F:F)</f>
        <v>0</v>
      </c>
      <c r="AC319" s="28">
        <f>+SUMIF('Input Sheet'!$S:$S,$AL319,'Input Sheet'!G:G)</f>
        <v>0</v>
      </c>
      <c r="AD319" s="28">
        <f>+SUMIF('Input Sheet'!$S:$S,$AL319,'Input Sheet'!H:H)</f>
        <v>0</v>
      </c>
      <c r="AE319" s="28">
        <f>+SUMIF('Input Sheet'!$S:$S,$AL319,'Input Sheet'!I:I)</f>
        <v>0</v>
      </c>
      <c r="AF319" s="28">
        <f>+SUMIF('Input Sheet'!$S:$S,$AL319,'Input Sheet'!J:J)</f>
        <v>0</v>
      </c>
      <c r="AG319" s="28">
        <f>+SUMIF('Input Sheet'!$S:$S,$AL319,'Input Sheet'!K:K)</f>
        <v>0</v>
      </c>
      <c r="AH319" s="28">
        <f>+SUMIF('Input Sheet'!$S:$S,$AL319,'Input Sheet'!L:L)</f>
        <v>0</v>
      </c>
      <c r="AI319" s="28">
        <f>+SUMIF('Input Sheet'!$S:$S,$AL319,'Input Sheet'!M:M)</f>
        <v>0</v>
      </c>
      <c r="AJ319" s="28">
        <f>+SUMIF('Input Sheet'!$S:$S,$AL319,'Input Sheet'!N:N)</f>
        <v>0</v>
      </c>
      <c r="AK319" s="28"/>
      <c r="AL319" s="27" t="str">
        <f t="shared" si="23"/>
        <v>112-7910</v>
      </c>
      <c r="AM319" s="34" t="str">
        <f t="shared" si="24"/>
        <v>Overall</v>
      </c>
      <c r="AN319" s="34" t="str">
        <f t="shared" si="25"/>
        <v>OverallOther Income</v>
      </c>
      <c r="AO319" s="35"/>
      <c r="AP319" s="35"/>
      <c r="AQ319" s="35"/>
    </row>
    <row r="320" spans="1:43" x14ac:dyDescent="0.25">
      <c r="A320" s="27" t="s">
        <v>103</v>
      </c>
      <c r="B320" s="27" t="s">
        <v>104</v>
      </c>
      <c r="C320" s="27" t="s">
        <v>104</v>
      </c>
      <c r="D320" s="27" t="s">
        <v>276</v>
      </c>
      <c r="E320" s="27" t="s">
        <v>106</v>
      </c>
      <c r="F320" s="27" t="s">
        <v>308</v>
      </c>
      <c r="G320" s="27" t="s">
        <v>309</v>
      </c>
      <c r="H320" s="34" t="s">
        <v>109</v>
      </c>
      <c r="I320" s="34" t="s">
        <v>110</v>
      </c>
      <c r="J320" s="34" t="str">
        <f t="shared" si="21"/>
        <v>OverallOther Income</v>
      </c>
      <c r="K320" s="34" t="str">
        <f t="shared" si="22"/>
        <v>112NV Commission - Lexus</v>
      </c>
      <c r="L320" s="28">
        <f>+SUMIF('TB 4-24'!M:M,$AL320,'TB 4-24'!G:G)</f>
        <v>0</v>
      </c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>
        <f>+SUMIF('Input Sheet'!$S:$S,$AL320,'Input Sheet'!C:C)</f>
        <v>26015.724525464873</v>
      </c>
      <c r="Z320" s="28">
        <f>+SUMIF('Input Sheet'!$S:$S,$AL320,'Input Sheet'!D:D)</f>
        <v>26015.724525464873</v>
      </c>
      <c r="AA320" s="28">
        <f>+SUMIF('Input Sheet'!$S:$S,$AL320,'Input Sheet'!E:E)</f>
        <v>26208.504525464872</v>
      </c>
      <c r="AB320" s="28">
        <f>+SUMIF('Input Sheet'!$S:$S,$AL320,'Input Sheet'!F:F)</f>
        <v>26015.724525464873</v>
      </c>
      <c r="AC320" s="28">
        <f>+SUMIF('Input Sheet'!$S:$S,$AL320,'Input Sheet'!G:G)</f>
        <v>26015.724525464873</v>
      </c>
      <c r="AD320" s="28">
        <f>+SUMIF('Input Sheet'!$S:$S,$AL320,'Input Sheet'!H:H)</f>
        <v>26208.504525464872</v>
      </c>
      <c r="AE320" s="28">
        <f>+SUMIF('Input Sheet'!$S:$S,$AL320,'Input Sheet'!I:I)</f>
        <v>26015.724525464873</v>
      </c>
      <c r="AF320" s="28">
        <f>+SUMIF('Input Sheet'!$S:$S,$AL320,'Input Sheet'!J:J)</f>
        <v>26015.724525464873</v>
      </c>
      <c r="AG320" s="28">
        <f>+SUMIF('Input Sheet'!$S:$S,$AL320,'Input Sheet'!K:K)</f>
        <v>26208.504525464872</v>
      </c>
      <c r="AH320" s="28">
        <f>+SUMIF('Input Sheet'!$S:$S,$AL320,'Input Sheet'!L:L)</f>
        <v>24658.724525464873</v>
      </c>
      <c r="AI320" s="28">
        <f>+SUMIF('Input Sheet'!$S:$S,$AL320,'Input Sheet'!M:M)</f>
        <v>24658.724525464873</v>
      </c>
      <c r="AJ320" s="28">
        <f>+SUMIF('Input Sheet'!$S:$S,$AL320,'Input Sheet'!N:N)</f>
        <v>32116.709525464878</v>
      </c>
      <c r="AK320" s="28"/>
      <c r="AL320" s="27" t="str">
        <f t="shared" si="23"/>
        <v>112-7020</v>
      </c>
      <c r="AM320" s="34" t="str">
        <f t="shared" si="24"/>
        <v>Overall</v>
      </c>
      <c r="AN320" s="34" t="str">
        <f t="shared" si="25"/>
        <v>OverallOther Income</v>
      </c>
      <c r="AO320" s="35"/>
      <c r="AP320" s="35"/>
      <c r="AQ320" s="35"/>
    </row>
    <row r="321" spans="1:43" x14ac:dyDescent="0.25">
      <c r="A321" s="27" t="s">
        <v>103</v>
      </c>
      <c r="B321" s="27" t="s">
        <v>104</v>
      </c>
      <c r="C321" s="27" t="s">
        <v>104</v>
      </c>
      <c r="D321" s="27" t="s">
        <v>280</v>
      </c>
      <c r="E321" s="27" t="s">
        <v>106</v>
      </c>
      <c r="F321" s="27" t="s">
        <v>308</v>
      </c>
      <c r="G321" s="27" t="s">
        <v>309</v>
      </c>
      <c r="H321" s="34" t="s">
        <v>109</v>
      </c>
      <c r="I321" s="34" t="s">
        <v>110</v>
      </c>
      <c r="J321" s="34" t="str">
        <f t="shared" si="21"/>
        <v>OverallOther Income</v>
      </c>
      <c r="K321" s="34" t="str">
        <f t="shared" si="22"/>
        <v>112NV Commission - Lexus</v>
      </c>
      <c r="L321" s="28">
        <f>+SUMIF('TB 4-24'!M:M,$AL321,'TB 4-24'!G:G)</f>
        <v>0</v>
      </c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>
        <f>+SUMIF('Input Sheet'!$S:$S,$AL321,'Input Sheet'!C:C)</f>
        <v>0</v>
      </c>
      <c r="Z321" s="28">
        <f>+SUMIF('Input Sheet'!$S:$S,$AL321,'Input Sheet'!D:D)</f>
        <v>0</v>
      </c>
      <c r="AA321" s="28">
        <f>+SUMIF('Input Sheet'!$S:$S,$AL321,'Input Sheet'!E:E)</f>
        <v>0</v>
      </c>
      <c r="AB321" s="28">
        <f>+SUMIF('Input Sheet'!$S:$S,$AL321,'Input Sheet'!F:F)</f>
        <v>0</v>
      </c>
      <c r="AC321" s="28">
        <f>+SUMIF('Input Sheet'!$S:$S,$AL321,'Input Sheet'!G:G)</f>
        <v>0</v>
      </c>
      <c r="AD321" s="28">
        <f>+SUMIF('Input Sheet'!$S:$S,$AL321,'Input Sheet'!H:H)</f>
        <v>0</v>
      </c>
      <c r="AE321" s="28">
        <f>+SUMIF('Input Sheet'!$S:$S,$AL321,'Input Sheet'!I:I)</f>
        <v>0</v>
      </c>
      <c r="AF321" s="28">
        <f>+SUMIF('Input Sheet'!$S:$S,$AL321,'Input Sheet'!J:J)</f>
        <v>0</v>
      </c>
      <c r="AG321" s="28">
        <f>+SUMIF('Input Sheet'!$S:$S,$AL321,'Input Sheet'!K:K)</f>
        <v>0</v>
      </c>
      <c r="AH321" s="28">
        <f>+SUMIF('Input Sheet'!$S:$S,$AL321,'Input Sheet'!L:L)</f>
        <v>0</v>
      </c>
      <c r="AI321" s="28">
        <f>+SUMIF('Input Sheet'!$S:$S,$AL321,'Input Sheet'!M:M)</f>
        <v>0</v>
      </c>
      <c r="AJ321" s="28">
        <f>+SUMIF('Input Sheet'!$S:$S,$AL321,'Input Sheet'!N:N)</f>
        <v>0</v>
      </c>
      <c r="AK321" s="28"/>
      <c r="AL321" s="27" t="str">
        <f t="shared" si="23"/>
        <v>112-7175</v>
      </c>
      <c r="AM321" s="34" t="str">
        <f t="shared" si="24"/>
        <v>Overall</v>
      </c>
      <c r="AN321" s="34" t="str">
        <f t="shared" si="25"/>
        <v>OverallOther Income</v>
      </c>
      <c r="AO321" s="35"/>
      <c r="AP321" s="35"/>
      <c r="AQ321" s="35"/>
    </row>
    <row r="322" spans="1:43" x14ac:dyDescent="0.25">
      <c r="A322" s="27" t="s">
        <v>103</v>
      </c>
      <c r="B322" s="27" t="s">
        <v>104</v>
      </c>
      <c r="C322" s="27" t="s">
        <v>104</v>
      </c>
      <c r="D322" s="27" t="s">
        <v>285</v>
      </c>
      <c r="E322" s="27" t="s">
        <v>106</v>
      </c>
      <c r="F322" s="27" t="s">
        <v>308</v>
      </c>
      <c r="G322" s="27" t="s">
        <v>309</v>
      </c>
      <c r="H322" s="34" t="s">
        <v>109</v>
      </c>
      <c r="I322" s="34" t="s">
        <v>110</v>
      </c>
      <c r="J322" s="34" t="str">
        <f t="shared" si="21"/>
        <v>OverallOther Income</v>
      </c>
      <c r="K322" s="34" t="str">
        <f t="shared" si="22"/>
        <v>112NV Commission - Lexus</v>
      </c>
      <c r="L322" s="28">
        <f>+SUMIF('TB 4-24'!M:M,$AL322,'TB 4-24'!G:G)</f>
        <v>0</v>
      </c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>
        <f>+SUMIF('Input Sheet'!$S:$S,$AL322,'Input Sheet'!C:C)</f>
        <v>0</v>
      </c>
      <c r="Z322" s="28">
        <f>+SUMIF('Input Sheet'!$S:$S,$AL322,'Input Sheet'!D:D)</f>
        <v>0</v>
      </c>
      <c r="AA322" s="28">
        <f>+SUMIF('Input Sheet'!$S:$S,$AL322,'Input Sheet'!E:E)</f>
        <v>0</v>
      </c>
      <c r="AB322" s="28">
        <f>+SUMIF('Input Sheet'!$S:$S,$AL322,'Input Sheet'!F:F)</f>
        <v>0</v>
      </c>
      <c r="AC322" s="28">
        <f>+SUMIF('Input Sheet'!$S:$S,$AL322,'Input Sheet'!G:G)</f>
        <v>0</v>
      </c>
      <c r="AD322" s="28">
        <f>+SUMIF('Input Sheet'!$S:$S,$AL322,'Input Sheet'!H:H)</f>
        <v>0</v>
      </c>
      <c r="AE322" s="28">
        <f>+SUMIF('Input Sheet'!$S:$S,$AL322,'Input Sheet'!I:I)</f>
        <v>0</v>
      </c>
      <c r="AF322" s="28">
        <f>+SUMIF('Input Sheet'!$S:$S,$AL322,'Input Sheet'!J:J)</f>
        <v>0</v>
      </c>
      <c r="AG322" s="28">
        <f>+SUMIF('Input Sheet'!$S:$S,$AL322,'Input Sheet'!K:K)</f>
        <v>0</v>
      </c>
      <c r="AH322" s="28">
        <f>+SUMIF('Input Sheet'!$S:$S,$AL322,'Input Sheet'!L:L)</f>
        <v>0</v>
      </c>
      <c r="AI322" s="28">
        <f>+SUMIF('Input Sheet'!$S:$S,$AL322,'Input Sheet'!M:M)</f>
        <v>0</v>
      </c>
      <c r="AJ322" s="28">
        <f>+SUMIF('Input Sheet'!$S:$S,$AL322,'Input Sheet'!N:N)</f>
        <v>0</v>
      </c>
      <c r="AK322" s="28"/>
      <c r="AL322" s="27" t="str">
        <f t="shared" si="23"/>
        <v>112-7280</v>
      </c>
      <c r="AM322" s="34" t="str">
        <f t="shared" si="24"/>
        <v>Overall</v>
      </c>
      <c r="AN322" s="34" t="str">
        <f t="shared" si="25"/>
        <v>OverallOther Income</v>
      </c>
      <c r="AO322" s="35"/>
      <c r="AP322" s="35"/>
      <c r="AQ322" s="35"/>
    </row>
    <row r="323" spans="1:43" x14ac:dyDescent="0.25">
      <c r="A323" s="27" t="s">
        <v>103</v>
      </c>
      <c r="B323" s="27" t="s">
        <v>104</v>
      </c>
      <c r="C323" s="27" t="s">
        <v>104</v>
      </c>
      <c r="D323" s="27" t="s">
        <v>310</v>
      </c>
      <c r="E323" s="27" t="s">
        <v>106</v>
      </c>
      <c r="F323" s="27" t="s">
        <v>311</v>
      </c>
      <c r="G323" s="27" t="s">
        <v>312</v>
      </c>
      <c r="H323" s="34" t="s">
        <v>109</v>
      </c>
      <c r="I323" s="34" t="s">
        <v>110</v>
      </c>
      <c r="J323" s="34" t="str">
        <f t="shared" ref="J323:J386" si="26">+H323&amp;I323</f>
        <v>OverallOther Income</v>
      </c>
      <c r="K323" s="34" t="str">
        <f t="shared" ref="K323:K386" si="27">+E323&amp;G323</f>
        <v>112New Vehicle Cost of Sales - Lexus</v>
      </c>
      <c r="L323" s="28">
        <f>+SUMIF('TB 4-24'!M:M,$AL323,'TB 4-24'!G:G)</f>
        <v>0</v>
      </c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>
        <f>+SUMIF('Input Sheet'!$S:$S,$AL323,'Input Sheet'!C:C)</f>
        <v>0</v>
      </c>
      <c r="Z323" s="28">
        <f>+SUMIF('Input Sheet'!$S:$S,$AL323,'Input Sheet'!D:D)</f>
        <v>0</v>
      </c>
      <c r="AA323" s="28">
        <f>+SUMIF('Input Sheet'!$S:$S,$AL323,'Input Sheet'!E:E)</f>
        <v>0</v>
      </c>
      <c r="AB323" s="28">
        <f>+SUMIF('Input Sheet'!$S:$S,$AL323,'Input Sheet'!F:F)</f>
        <v>0</v>
      </c>
      <c r="AC323" s="28">
        <f>+SUMIF('Input Sheet'!$S:$S,$AL323,'Input Sheet'!G:G)</f>
        <v>0</v>
      </c>
      <c r="AD323" s="28">
        <f>+SUMIF('Input Sheet'!$S:$S,$AL323,'Input Sheet'!H:H)</f>
        <v>0</v>
      </c>
      <c r="AE323" s="28">
        <f>+SUMIF('Input Sheet'!$S:$S,$AL323,'Input Sheet'!I:I)</f>
        <v>0</v>
      </c>
      <c r="AF323" s="28">
        <f>+SUMIF('Input Sheet'!$S:$S,$AL323,'Input Sheet'!J:J)</f>
        <v>0</v>
      </c>
      <c r="AG323" s="28">
        <f>+SUMIF('Input Sheet'!$S:$S,$AL323,'Input Sheet'!K:K)</f>
        <v>0</v>
      </c>
      <c r="AH323" s="28">
        <f>+SUMIF('Input Sheet'!$S:$S,$AL323,'Input Sheet'!L:L)</f>
        <v>0</v>
      </c>
      <c r="AI323" s="28">
        <f>+SUMIF('Input Sheet'!$S:$S,$AL323,'Input Sheet'!M:M)</f>
        <v>0</v>
      </c>
      <c r="AJ323" s="28">
        <f>+SUMIF('Input Sheet'!$S:$S,$AL323,'Input Sheet'!N:N)</f>
        <v>0</v>
      </c>
      <c r="AK323" s="28"/>
      <c r="AL323" s="27" t="str">
        <f t="shared" ref="AL323:AL386" si="28">+E323&amp;"-"&amp;D323</f>
        <v>112-4038R</v>
      </c>
      <c r="AM323" s="34" t="str">
        <f t="shared" si="24"/>
        <v>Overall</v>
      </c>
      <c r="AN323" s="34" t="str">
        <f t="shared" si="25"/>
        <v>OverallOther Income</v>
      </c>
      <c r="AO323" s="35"/>
      <c r="AP323" s="35"/>
      <c r="AQ323" s="35"/>
    </row>
    <row r="324" spans="1:43" x14ac:dyDescent="0.25">
      <c r="A324" s="27" t="s">
        <v>103</v>
      </c>
      <c r="B324" s="27" t="s">
        <v>104</v>
      </c>
      <c r="C324" s="27" t="s">
        <v>104</v>
      </c>
      <c r="D324" s="27" t="s">
        <v>313</v>
      </c>
      <c r="E324" s="27" t="s">
        <v>106</v>
      </c>
      <c r="F324" s="27" t="s">
        <v>311</v>
      </c>
      <c r="G324" s="27" t="s">
        <v>312</v>
      </c>
      <c r="H324" s="34" t="s">
        <v>109</v>
      </c>
      <c r="I324" s="34" t="s">
        <v>110</v>
      </c>
      <c r="J324" s="34" t="str">
        <f t="shared" si="26"/>
        <v>OverallOther Income</v>
      </c>
      <c r="K324" s="34" t="str">
        <f t="shared" si="27"/>
        <v>112New Vehicle Cost of Sales - Lexus</v>
      </c>
      <c r="L324" s="28">
        <f>+SUMIF('TB 4-24'!M:M,$AL324,'TB 4-24'!G:G)</f>
        <v>0</v>
      </c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>
        <f>+SUMIF('Input Sheet'!$S:$S,$AL324,'Input Sheet'!C:C)</f>
        <v>0</v>
      </c>
      <c r="Z324" s="28">
        <f>+SUMIF('Input Sheet'!$S:$S,$AL324,'Input Sheet'!D:D)</f>
        <v>0</v>
      </c>
      <c r="AA324" s="28">
        <f>+SUMIF('Input Sheet'!$S:$S,$AL324,'Input Sheet'!E:E)</f>
        <v>0</v>
      </c>
      <c r="AB324" s="28">
        <f>+SUMIF('Input Sheet'!$S:$S,$AL324,'Input Sheet'!F:F)</f>
        <v>0</v>
      </c>
      <c r="AC324" s="28">
        <f>+SUMIF('Input Sheet'!$S:$S,$AL324,'Input Sheet'!G:G)</f>
        <v>0</v>
      </c>
      <c r="AD324" s="28">
        <f>+SUMIF('Input Sheet'!$S:$S,$AL324,'Input Sheet'!H:H)</f>
        <v>0</v>
      </c>
      <c r="AE324" s="28">
        <f>+SUMIF('Input Sheet'!$S:$S,$AL324,'Input Sheet'!I:I)</f>
        <v>0</v>
      </c>
      <c r="AF324" s="28">
        <f>+SUMIF('Input Sheet'!$S:$S,$AL324,'Input Sheet'!J:J)</f>
        <v>0</v>
      </c>
      <c r="AG324" s="28">
        <f>+SUMIF('Input Sheet'!$S:$S,$AL324,'Input Sheet'!K:K)</f>
        <v>0</v>
      </c>
      <c r="AH324" s="28">
        <f>+SUMIF('Input Sheet'!$S:$S,$AL324,'Input Sheet'!L:L)</f>
        <v>0</v>
      </c>
      <c r="AI324" s="28">
        <f>+SUMIF('Input Sheet'!$S:$S,$AL324,'Input Sheet'!M:M)</f>
        <v>0</v>
      </c>
      <c r="AJ324" s="28">
        <f>+SUMIF('Input Sheet'!$S:$S,$AL324,'Input Sheet'!N:N)</f>
        <v>0</v>
      </c>
      <c r="AK324" s="28"/>
      <c r="AL324" s="27" t="str">
        <f t="shared" si="28"/>
        <v>112-4038RR</v>
      </c>
      <c r="AM324" s="34" t="str">
        <f t="shared" ref="AM324:AM387" si="29">H324</f>
        <v>Overall</v>
      </c>
      <c r="AN324" s="34" t="str">
        <f t="shared" ref="AN324:AN387" si="30">J324</f>
        <v>OverallOther Income</v>
      </c>
      <c r="AO324" s="35"/>
      <c r="AP324" s="35"/>
      <c r="AQ324" s="35"/>
    </row>
    <row r="325" spans="1:43" x14ac:dyDescent="0.25">
      <c r="A325" s="27" t="s">
        <v>103</v>
      </c>
      <c r="B325" s="27" t="s">
        <v>104</v>
      </c>
      <c r="C325" s="27" t="s">
        <v>104</v>
      </c>
      <c r="D325" s="27" t="s">
        <v>314</v>
      </c>
      <c r="E325" s="27" t="s">
        <v>106</v>
      </c>
      <c r="F325" s="27" t="s">
        <v>311</v>
      </c>
      <c r="G325" s="27" t="s">
        <v>312</v>
      </c>
      <c r="H325" s="34" t="s">
        <v>109</v>
      </c>
      <c r="I325" s="34" t="s">
        <v>110</v>
      </c>
      <c r="J325" s="34" t="str">
        <f t="shared" si="26"/>
        <v>OverallOther Income</v>
      </c>
      <c r="K325" s="34" t="str">
        <f t="shared" si="27"/>
        <v>112New Vehicle Cost of Sales - Lexus</v>
      </c>
      <c r="L325" s="28">
        <f>+SUMIF('TB 4-24'!M:M,$AL325,'TB 4-24'!G:G)</f>
        <v>0</v>
      </c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>
        <f>+SUMIF('Input Sheet'!$S:$S,$AL325,'Input Sheet'!C:C)</f>
        <v>0</v>
      </c>
      <c r="Z325" s="28">
        <f>+SUMIF('Input Sheet'!$S:$S,$AL325,'Input Sheet'!D:D)</f>
        <v>0</v>
      </c>
      <c r="AA325" s="28">
        <f>+SUMIF('Input Sheet'!$S:$S,$AL325,'Input Sheet'!E:E)</f>
        <v>0</v>
      </c>
      <c r="AB325" s="28">
        <f>+SUMIF('Input Sheet'!$S:$S,$AL325,'Input Sheet'!F:F)</f>
        <v>0</v>
      </c>
      <c r="AC325" s="28">
        <f>+SUMIF('Input Sheet'!$S:$S,$AL325,'Input Sheet'!G:G)</f>
        <v>0</v>
      </c>
      <c r="AD325" s="28">
        <f>+SUMIF('Input Sheet'!$S:$S,$AL325,'Input Sheet'!H:H)</f>
        <v>0</v>
      </c>
      <c r="AE325" s="28">
        <f>+SUMIF('Input Sheet'!$S:$S,$AL325,'Input Sheet'!I:I)</f>
        <v>0</v>
      </c>
      <c r="AF325" s="28">
        <f>+SUMIF('Input Sheet'!$S:$S,$AL325,'Input Sheet'!J:J)</f>
        <v>0</v>
      </c>
      <c r="AG325" s="28">
        <f>+SUMIF('Input Sheet'!$S:$S,$AL325,'Input Sheet'!K:K)</f>
        <v>0</v>
      </c>
      <c r="AH325" s="28">
        <f>+SUMIF('Input Sheet'!$S:$S,$AL325,'Input Sheet'!L:L)</f>
        <v>0</v>
      </c>
      <c r="AI325" s="28">
        <f>+SUMIF('Input Sheet'!$S:$S,$AL325,'Input Sheet'!M:M)</f>
        <v>0</v>
      </c>
      <c r="AJ325" s="28">
        <f>+SUMIF('Input Sheet'!$S:$S,$AL325,'Input Sheet'!N:N)</f>
        <v>0</v>
      </c>
      <c r="AK325" s="28"/>
      <c r="AL325" s="27" t="str">
        <f t="shared" si="28"/>
        <v>112-4039R</v>
      </c>
      <c r="AM325" s="34" t="str">
        <f t="shared" si="29"/>
        <v>Overall</v>
      </c>
      <c r="AN325" s="34" t="str">
        <f t="shared" si="30"/>
        <v>OverallOther Income</v>
      </c>
      <c r="AO325" s="35"/>
      <c r="AP325" s="35"/>
      <c r="AQ325" s="35"/>
    </row>
    <row r="326" spans="1:43" x14ac:dyDescent="0.25">
      <c r="A326" s="27" t="s">
        <v>103</v>
      </c>
      <c r="B326" s="27" t="s">
        <v>104</v>
      </c>
      <c r="C326" s="27" t="s">
        <v>104</v>
      </c>
      <c r="D326" s="27" t="s">
        <v>315</v>
      </c>
      <c r="E326" s="27" t="s">
        <v>106</v>
      </c>
      <c r="F326" s="27" t="s">
        <v>311</v>
      </c>
      <c r="G326" s="27" t="s">
        <v>312</v>
      </c>
      <c r="H326" s="34" t="s">
        <v>109</v>
      </c>
      <c r="I326" s="34" t="s">
        <v>110</v>
      </c>
      <c r="J326" s="34" t="str">
        <f t="shared" si="26"/>
        <v>OverallOther Income</v>
      </c>
      <c r="K326" s="34" t="str">
        <f t="shared" si="27"/>
        <v>112New Vehicle Cost of Sales - Lexus</v>
      </c>
      <c r="L326" s="28">
        <f>+SUMIF('TB 4-24'!M:M,$AL326,'TB 4-24'!G:G)</f>
        <v>0</v>
      </c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>
        <f>+SUMIF('Input Sheet'!$S:$S,$AL326,'Input Sheet'!C:C)</f>
        <v>0</v>
      </c>
      <c r="Z326" s="28">
        <f>+SUMIF('Input Sheet'!$S:$S,$AL326,'Input Sheet'!D:D)</f>
        <v>0</v>
      </c>
      <c r="AA326" s="28">
        <f>+SUMIF('Input Sheet'!$S:$S,$AL326,'Input Sheet'!E:E)</f>
        <v>0</v>
      </c>
      <c r="AB326" s="28">
        <f>+SUMIF('Input Sheet'!$S:$S,$AL326,'Input Sheet'!F:F)</f>
        <v>0</v>
      </c>
      <c r="AC326" s="28">
        <f>+SUMIF('Input Sheet'!$S:$S,$AL326,'Input Sheet'!G:G)</f>
        <v>0</v>
      </c>
      <c r="AD326" s="28">
        <f>+SUMIF('Input Sheet'!$S:$S,$AL326,'Input Sheet'!H:H)</f>
        <v>0</v>
      </c>
      <c r="AE326" s="28">
        <f>+SUMIF('Input Sheet'!$S:$S,$AL326,'Input Sheet'!I:I)</f>
        <v>0</v>
      </c>
      <c r="AF326" s="28">
        <f>+SUMIF('Input Sheet'!$S:$S,$AL326,'Input Sheet'!J:J)</f>
        <v>0</v>
      </c>
      <c r="AG326" s="28">
        <f>+SUMIF('Input Sheet'!$S:$S,$AL326,'Input Sheet'!K:K)</f>
        <v>0</v>
      </c>
      <c r="AH326" s="28">
        <f>+SUMIF('Input Sheet'!$S:$S,$AL326,'Input Sheet'!L:L)</f>
        <v>0</v>
      </c>
      <c r="AI326" s="28">
        <f>+SUMIF('Input Sheet'!$S:$S,$AL326,'Input Sheet'!M:M)</f>
        <v>0</v>
      </c>
      <c r="AJ326" s="28">
        <f>+SUMIF('Input Sheet'!$S:$S,$AL326,'Input Sheet'!N:N)</f>
        <v>0</v>
      </c>
      <c r="AK326" s="28"/>
      <c r="AL326" s="27" t="str">
        <f t="shared" si="28"/>
        <v>112-4039RR</v>
      </c>
      <c r="AM326" s="34" t="str">
        <f t="shared" si="29"/>
        <v>Overall</v>
      </c>
      <c r="AN326" s="34" t="str">
        <f t="shared" si="30"/>
        <v>OverallOther Income</v>
      </c>
      <c r="AO326" s="35"/>
      <c r="AP326" s="35"/>
      <c r="AQ326" s="35"/>
    </row>
    <row r="327" spans="1:43" x14ac:dyDescent="0.25">
      <c r="A327" s="27" t="s">
        <v>103</v>
      </c>
      <c r="B327" s="27" t="s">
        <v>104</v>
      </c>
      <c r="C327" s="27" t="s">
        <v>104</v>
      </c>
      <c r="D327" s="27" t="s">
        <v>316</v>
      </c>
      <c r="E327" s="27" t="s">
        <v>106</v>
      </c>
      <c r="F327" s="27" t="s">
        <v>311</v>
      </c>
      <c r="G327" s="27" t="s">
        <v>312</v>
      </c>
      <c r="H327" s="34" t="s">
        <v>109</v>
      </c>
      <c r="I327" s="34" t="s">
        <v>110</v>
      </c>
      <c r="J327" s="34" t="str">
        <f t="shared" si="26"/>
        <v>OverallOther Income</v>
      </c>
      <c r="K327" s="34" t="str">
        <f t="shared" si="27"/>
        <v>112New Vehicle Cost of Sales - Lexus</v>
      </c>
      <c r="L327" s="28">
        <f>+SUMIF('TB 4-24'!M:M,$AL327,'TB 4-24'!G:G)</f>
        <v>0</v>
      </c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>
        <f>+SUMIF('Input Sheet'!$S:$S,$AL327,'Input Sheet'!C:C)</f>
        <v>0</v>
      </c>
      <c r="Z327" s="28">
        <f>+SUMIF('Input Sheet'!$S:$S,$AL327,'Input Sheet'!D:D)</f>
        <v>0</v>
      </c>
      <c r="AA327" s="28">
        <f>+SUMIF('Input Sheet'!$S:$S,$AL327,'Input Sheet'!E:E)</f>
        <v>0</v>
      </c>
      <c r="AB327" s="28">
        <f>+SUMIF('Input Sheet'!$S:$S,$AL327,'Input Sheet'!F:F)</f>
        <v>0</v>
      </c>
      <c r="AC327" s="28">
        <f>+SUMIF('Input Sheet'!$S:$S,$AL327,'Input Sheet'!G:G)</f>
        <v>0</v>
      </c>
      <c r="AD327" s="28">
        <f>+SUMIF('Input Sheet'!$S:$S,$AL327,'Input Sheet'!H:H)</f>
        <v>0</v>
      </c>
      <c r="AE327" s="28">
        <f>+SUMIF('Input Sheet'!$S:$S,$AL327,'Input Sheet'!I:I)</f>
        <v>0</v>
      </c>
      <c r="AF327" s="28">
        <f>+SUMIF('Input Sheet'!$S:$S,$AL327,'Input Sheet'!J:J)</f>
        <v>0</v>
      </c>
      <c r="AG327" s="28">
        <f>+SUMIF('Input Sheet'!$S:$S,$AL327,'Input Sheet'!K:K)</f>
        <v>0</v>
      </c>
      <c r="AH327" s="28">
        <f>+SUMIF('Input Sheet'!$S:$S,$AL327,'Input Sheet'!L:L)</f>
        <v>0</v>
      </c>
      <c r="AI327" s="28">
        <f>+SUMIF('Input Sheet'!$S:$S,$AL327,'Input Sheet'!M:M)</f>
        <v>0</v>
      </c>
      <c r="AJ327" s="28">
        <f>+SUMIF('Input Sheet'!$S:$S,$AL327,'Input Sheet'!N:N)</f>
        <v>0</v>
      </c>
      <c r="AK327" s="28"/>
      <c r="AL327" s="27" t="str">
        <f t="shared" si="28"/>
        <v>112-4040R</v>
      </c>
      <c r="AM327" s="34" t="str">
        <f t="shared" si="29"/>
        <v>Overall</v>
      </c>
      <c r="AN327" s="34" t="str">
        <f t="shared" si="30"/>
        <v>OverallOther Income</v>
      </c>
      <c r="AO327" s="35"/>
      <c r="AP327" s="35"/>
      <c r="AQ327" s="35"/>
    </row>
    <row r="328" spans="1:43" x14ac:dyDescent="0.25">
      <c r="A328" s="27" t="s">
        <v>103</v>
      </c>
      <c r="B328" s="27" t="s">
        <v>104</v>
      </c>
      <c r="C328" s="27" t="s">
        <v>104</v>
      </c>
      <c r="D328" s="27" t="s">
        <v>317</v>
      </c>
      <c r="E328" s="27" t="s">
        <v>106</v>
      </c>
      <c r="F328" s="27" t="s">
        <v>311</v>
      </c>
      <c r="G328" s="27" t="s">
        <v>312</v>
      </c>
      <c r="H328" s="34" t="s">
        <v>109</v>
      </c>
      <c r="I328" s="34" t="s">
        <v>110</v>
      </c>
      <c r="J328" s="34" t="str">
        <f t="shared" si="26"/>
        <v>OverallOther Income</v>
      </c>
      <c r="K328" s="34" t="str">
        <f t="shared" si="27"/>
        <v>112New Vehicle Cost of Sales - Lexus</v>
      </c>
      <c r="L328" s="28">
        <f>+SUMIF('TB 4-24'!M:M,$AL328,'TB 4-24'!G:G)</f>
        <v>0</v>
      </c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>
        <f>+SUMIF('Input Sheet'!$S:$S,$AL328,'Input Sheet'!C:C)</f>
        <v>0</v>
      </c>
      <c r="Z328" s="28">
        <f>+SUMIF('Input Sheet'!$S:$S,$AL328,'Input Sheet'!D:D)</f>
        <v>0</v>
      </c>
      <c r="AA328" s="28">
        <f>+SUMIF('Input Sheet'!$S:$S,$AL328,'Input Sheet'!E:E)</f>
        <v>0</v>
      </c>
      <c r="AB328" s="28">
        <f>+SUMIF('Input Sheet'!$S:$S,$AL328,'Input Sheet'!F:F)</f>
        <v>0</v>
      </c>
      <c r="AC328" s="28">
        <f>+SUMIF('Input Sheet'!$S:$S,$AL328,'Input Sheet'!G:G)</f>
        <v>0</v>
      </c>
      <c r="AD328" s="28">
        <f>+SUMIF('Input Sheet'!$S:$S,$AL328,'Input Sheet'!H:H)</f>
        <v>0</v>
      </c>
      <c r="AE328" s="28">
        <f>+SUMIF('Input Sheet'!$S:$S,$AL328,'Input Sheet'!I:I)</f>
        <v>0</v>
      </c>
      <c r="AF328" s="28">
        <f>+SUMIF('Input Sheet'!$S:$S,$AL328,'Input Sheet'!J:J)</f>
        <v>0</v>
      </c>
      <c r="AG328" s="28">
        <f>+SUMIF('Input Sheet'!$S:$S,$AL328,'Input Sheet'!K:K)</f>
        <v>0</v>
      </c>
      <c r="AH328" s="28">
        <f>+SUMIF('Input Sheet'!$S:$S,$AL328,'Input Sheet'!L:L)</f>
        <v>0</v>
      </c>
      <c r="AI328" s="28">
        <f>+SUMIF('Input Sheet'!$S:$S,$AL328,'Input Sheet'!M:M)</f>
        <v>0</v>
      </c>
      <c r="AJ328" s="28">
        <f>+SUMIF('Input Sheet'!$S:$S,$AL328,'Input Sheet'!N:N)</f>
        <v>0</v>
      </c>
      <c r="AK328" s="28"/>
      <c r="AL328" s="27" t="str">
        <f t="shared" si="28"/>
        <v>112-4040RR</v>
      </c>
      <c r="AM328" s="34" t="str">
        <f t="shared" si="29"/>
        <v>Overall</v>
      </c>
      <c r="AN328" s="34" t="str">
        <f t="shared" si="30"/>
        <v>OverallOther Income</v>
      </c>
      <c r="AO328" s="35"/>
      <c r="AP328" s="35"/>
      <c r="AQ328" s="35"/>
    </row>
    <row r="329" spans="1:43" x14ac:dyDescent="0.25">
      <c r="A329" s="27" t="s">
        <v>103</v>
      </c>
      <c r="B329" s="27" t="s">
        <v>104</v>
      </c>
      <c r="C329" s="27" t="s">
        <v>104</v>
      </c>
      <c r="D329" s="27" t="s">
        <v>318</v>
      </c>
      <c r="E329" s="27" t="s">
        <v>106</v>
      </c>
      <c r="F329" s="27" t="s">
        <v>311</v>
      </c>
      <c r="G329" s="27" t="s">
        <v>312</v>
      </c>
      <c r="H329" s="34" t="s">
        <v>109</v>
      </c>
      <c r="I329" s="34" t="s">
        <v>110</v>
      </c>
      <c r="J329" s="34" t="str">
        <f t="shared" si="26"/>
        <v>OverallOther Income</v>
      </c>
      <c r="K329" s="34" t="str">
        <f t="shared" si="27"/>
        <v>112New Vehicle Cost of Sales - Lexus</v>
      </c>
      <c r="L329" s="28">
        <f>+SUMIF('TB 4-24'!M:M,$AL329,'TB 4-24'!G:G)</f>
        <v>0</v>
      </c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>
        <f>+SUMIF('Input Sheet'!$S:$S,$AL329,'Input Sheet'!C:C)</f>
        <v>0</v>
      </c>
      <c r="Z329" s="28">
        <f>+SUMIF('Input Sheet'!$S:$S,$AL329,'Input Sheet'!D:D)</f>
        <v>0</v>
      </c>
      <c r="AA329" s="28">
        <f>+SUMIF('Input Sheet'!$S:$S,$AL329,'Input Sheet'!E:E)</f>
        <v>0</v>
      </c>
      <c r="AB329" s="28">
        <f>+SUMIF('Input Sheet'!$S:$S,$AL329,'Input Sheet'!F:F)</f>
        <v>0</v>
      </c>
      <c r="AC329" s="28">
        <f>+SUMIF('Input Sheet'!$S:$S,$AL329,'Input Sheet'!G:G)</f>
        <v>0</v>
      </c>
      <c r="AD329" s="28">
        <f>+SUMIF('Input Sheet'!$S:$S,$AL329,'Input Sheet'!H:H)</f>
        <v>0</v>
      </c>
      <c r="AE329" s="28">
        <f>+SUMIF('Input Sheet'!$S:$S,$AL329,'Input Sheet'!I:I)</f>
        <v>0</v>
      </c>
      <c r="AF329" s="28">
        <f>+SUMIF('Input Sheet'!$S:$S,$AL329,'Input Sheet'!J:J)</f>
        <v>0</v>
      </c>
      <c r="AG329" s="28">
        <f>+SUMIF('Input Sheet'!$S:$S,$AL329,'Input Sheet'!K:K)</f>
        <v>0</v>
      </c>
      <c r="AH329" s="28">
        <f>+SUMIF('Input Sheet'!$S:$S,$AL329,'Input Sheet'!L:L)</f>
        <v>0</v>
      </c>
      <c r="AI329" s="28">
        <f>+SUMIF('Input Sheet'!$S:$S,$AL329,'Input Sheet'!M:M)</f>
        <v>0</v>
      </c>
      <c r="AJ329" s="28">
        <f>+SUMIF('Input Sheet'!$S:$S,$AL329,'Input Sheet'!N:N)</f>
        <v>0</v>
      </c>
      <c r="AK329" s="28"/>
      <c r="AL329" s="27" t="str">
        <f t="shared" si="28"/>
        <v>112-4041R</v>
      </c>
      <c r="AM329" s="34" t="str">
        <f t="shared" si="29"/>
        <v>Overall</v>
      </c>
      <c r="AN329" s="34" t="str">
        <f t="shared" si="30"/>
        <v>OverallOther Income</v>
      </c>
      <c r="AO329" s="35"/>
      <c r="AP329" s="35"/>
      <c r="AQ329" s="35"/>
    </row>
    <row r="330" spans="1:43" x14ac:dyDescent="0.25">
      <c r="A330" s="27" t="s">
        <v>103</v>
      </c>
      <c r="B330" s="27" t="s">
        <v>104</v>
      </c>
      <c r="C330" s="27" t="s">
        <v>104</v>
      </c>
      <c r="D330" s="27" t="s">
        <v>319</v>
      </c>
      <c r="E330" s="27" t="s">
        <v>106</v>
      </c>
      <c r="F330" s="27" t="s">
        <v>311</v>
      </c>
      <c r="G330" s="27" t="s">
        <v>312</v>
      </c>
      <c r="H330" s="34" t="s">
        <v>109</v>
      </c>
      <c r="I330" s="34" t="s">
        <v>110</v>
      </c>
      <c r="J330" s="34" t="str">
        <f t="shared" si="26"/>
        <v>OverallOther Income</v>
      </c>
      <c r="K330" s="34" t="str">
        <f t="shared" si="27"/>
        <v>112New Vehicle Cost of Sales - Lexus</v>
      </c>
      <c r="L330" s="28">
        <f>+SUMIF('TB 4-24'!M:M,$AL330,'TB 4-24'!G:G)</f>
        <v>0</v>
      </c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>
        <f>+SUMIF('Input Sheet'!$S:$S,$AL330,'Input Sheet'!C:C)</f>
        <v>0</v>
      </c>
      <c r="Z330" s="28">
        <f>+SUMIF('Input Sheet'!$S:$S,$AL330,'Input Sheet'!D:D)</f>
        <v>0</v>
      </c>
      <c r="AA330" s="28">
        <f>+SUMIF('Input Sheet'!$S:$S,$AL330,'Input Sheet'!E:E)</f>
        <v>0</v>
      </c>
      <c r="AB330" s="28">
        <f>+SUMIF('Input Sheet'!$S:$S,$AL330,'Input Sheet'!F:F)</f>
        <v>0</v>
      </c>
      <c r="AC330" s="28">
        <f>+SUMIF('Input Sheet'!$S:$S,$AL330,'Input Sheet'!G:G)</f>
        <v>0</v>
      </c>
      <c r="AD330" s="28">
        <f>+SUMIF('Input Sheet'!$S:$S,$AL330,'Input Sheet'!H:H)</f>
        <v>0</v>
      </c>
      <c r="AE330" s="28">
        <f>+SUMIF('Input Sheet'!$S:$S,$AL330,'Input Sheet'!I:I)</f>
        <v>0</v>
      </c>
      <c r="AF330" s="28">
        <f>+SUMIF('Input Sheet'!$S:$S,$AL330,'Input Sheet'!J:J)</f>
        <v>0</v>
      </c>
      <c r="AG330" s="28">
        <f>+SUMIF('Input Sheet'!$S:$S,$AL330,'Input Sheet'!K:K)</f>
        <v>0</v>
      </c>
      <c r="AH330" s="28">
        <f>+SUMIF('Input Sheet'!$S:$S,$AL330,'Input Sheet'!L:L)</f>
        <v>0</v>
      </c>
      <c r="AI330" s="28">
        <f>+SUMIF('Input Sheet'!$S:$S,$AL330,'Input Sheet'!M:M)</f>
        <v>0</v>
      </c>
      <c r="AJ330" s="28">
        <f>+SUMIF('Input Sheet'!$S:$S,$AL330,'Input Sheet'!N:N)</f>
        <v>0</v>
      </c>
      <c r="AK330" s="28"/>
      <c r="AL330" s="27" t="str">
        <f t="shared" si="28"/>
        <v>112-4041RR</v>
      </c>
      <c r="AM330" s="34" t="str">
        <f t="shared" si="29"/>
        <v>Overall</v>
      </c>
      <c r="AN330" s="34" t="str">
        <f t="shared" si="30"/>
        <v>OverallOther Income</v>
      </c>
      <c r="AO330" s="35"/>
      <c r="AP330" s="35"/>
      <c r="AQ330" s="35"/>
    </row>
    <row r="331" spans="1:43" x14ac:dyDescent="0.25">
      <c r="A331" s="27" t="s">
        <v>103</v>
      </c>
      <c r="B331" s="27" t="s">
        <v>104</v>
      </c>
      <c r="C331" s="27" t="s">
        <v>104</v>
      </c>
      <c r="D331" s="27" t="s">
        <v>320</v>
      </c>
      <c r="E331" s="27" t="s">
        <v>106</v>
      </c>
      <c r="F331" s="27" t="s">
        <v>311</v>
      </c>
      <c r="G331" s="27" t="s">
        <v>312</v>
      </c>
      <c r="H331" s="34" t="s">
        <v>109</v>
      </c>
      <c r="I331" s="34" t="s">
        <v>110</v>
      </c>
      <c r="J331" s="34" t="str">
        <f t="shared" si="26"/>
        <v>OverallOther Income</v>
      </c>
      <c r="K331" s="34" t="str">
        <f t="shared" si="27"/>
        <v>112New Vehicle Cost of Sales - Lexus</v>
      </c>
      <c r="L331" s="28">
        <f>+SUMIF('TB 4-24'!M:M,$AL331,'TB 4-24'!G:G)</f>
        <v>0</v>
      </c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>
        <f>+SUMIF('Input Sheet'!$S:$S,$AL331,'Input Sheet'!C:C)</f>
        <v>0</v>
      </c>
      <c r="Z331" s="28">
        <f>+SUMIF('Input Sheet'!$S:$S,$AL331,'Input Sheet'!D:D)</f>
        <v>0</v>
      </c>
      <c r="AA331" s="28">
        <f>+SUMIF('Input Sheet'!$S:$S,$AL331,'Input Sheet'!E:E)</f>
        <v>0</v>
      </c>
      <c r="AB331" s="28">
        <f>+SUMIF('Input Sheet'!$S:$S,$AL331,'Input Sheet'!F:F)</f>
        <v>0</v>
      </c>
      <c r="AC331" s="28">
        <f>+SUMIF('Input Sheet'!$S:$S,$AL331,'Input Sheet'!G:G)</f>
        <v>0</v>
      </c>
      <c r="AD331" s="28">
        <f>+SUMIF('Input Sheet'!$S:$S,$AL331,'Input Sheet'!H:H)</f>
        <v>0</v>
      </c>
      <c r="AE331" s="28">
        <f>+SUMIF('Input Sheet'!$S:$S,$AL331,'Input Sheet'!I:I)</f>
        <v>0</v>
      </c>
      <c r="AF331" s="28">
        <f>+SUMIF('Input Sheet'!$S:$S,$AL331,'Input Sheet'!J:J)</f>
        <v>0</v>
      </c>
      <c r="AG331" s="28">
        <f>+SUMIF('Input Sheet'!$S:$S,$AL331,'Input Sheet'!K:K)</f>
        <v>0</v>
      </c>
      <c r="AH331" s="28">
        <f>+SUMIF('Input Sheet'!$S:$S,$AL331,'Input Sheet'!L:L)</f>
        <v>0</v>
      </c>
      <c r="AI331" s="28">
        <f>+SUMIF('Input Sheet'!$S:$S,$AL331,'Input Sheet'!M:M)</f>
        <v>0</v>
      </c>
      <c r="AJ331" s="28">
        <f>+SUMIF('Input Sheet'!$S:$S,$AL331,'Input Sheet'!N:N)</f>
        <v>0</v>
      </c>
      <c r="AK331" s="28"/>
      <c r="AL331" s="27" t="str">
        <f t="shared" si="28"/>
        <v>112-4042R</v>
      </c>
      <c r="AM331" s="34" t="str">
        <f t="shared" si="29"/>
        <v>Overall</v>
      </c>
      <c r="AN331" s="34" t="str">
        <f t="shared" si="30"/>
        <v>OverallOther Income</v>
      </c>
      <c r="AO331" s="35"/>
      <c r="AP331" s="35"/>
      <c r="AQ331" s="35"/>
    </row>
    <row r="332" spans="1:43" x14ac:dyDescent="0.25">
      <c r="A332" s="27" t="s">
        <v>103</v>
      </c>
      <c r="B332" s="27" t="s">
        <v>104</v>
      </c>
      <c r="C332" s="27" t="s">
        <v>104</v>
      </c>
      <c r="D332" s="27" t="s">
        <v>321</v>
      </c>
      <c r="E332" s="27" t="s">
        <v>106</v>
      </c>
      <c r="F332" s="27" t="s">
        <v>311</v>
      </c>
      <c r="G332" s="27" t="s">
        <v>312</v>
      </c>
      <c r="H332" s="34" t="s">
        <v>109</v>
      </c>
      <c r="I332" s="34" t="s">
        <v>110</v>
      </c>
      <c r="J332" s="34" t="str">
        <f t="shared" si="26"/>
        <v>OverallOther Income</v>
      </c>
      <c r="K332" s="34" t="str">
        <f t="shared" si="27"/>
        <v>112New Vehicle Cost of Sales - Lexus</v>
      </c>
      <c r="L332" s="28">
        <f>+SUMIF('TB 4-24'!M:M,$AL332,'TB 4-24'!G:G)</f>
        <v>0</v>
      </c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>
        <f>+SUMIF('Input Sheet'!$S:$S,$AL332,'Input Sheet'!C:C)</f>
        <v>0</v>
      </c>
      <c r="Z332" s="28">
        <f>+SUMIF('Input Sheet'!$S:$S,$AL332,'Input Sheet'!D:D)</f>
        <v>0</v>
      </c>
      <c r="AA332" s="28">
        <f>+SUMIF('Input Sheet'!$S:$S,$AL332,'Input Sheet'!E:E)</f>
        <v>0</v>
      </c>
      <c r="AB332" s="28">
        <f>+SUMIF('Input Sheet'!$S:$S,$AL332,'Input Sheet'!F:F)</f>
        <v>0</v>
      </c>
      <c r="AC332" s="28">
        <f>+SUMIF('Input Sheet'!$S:$S,$AL332,'Input Sheet'!G:G)</f>
        <v>0</v>
      </c>
      <c r="AD332" s="28">
        <f>+SUMIF('Input Sheet'!$S:$S,$AL332,'Input Sheet'!H:H)</f>
        <v>0</v>
      </c>
      <c r="AE332" s="28">
        <f>+SUMIF('Input Sheet'!$S:$S,$AL332,'Input Sheet'!I:I)</f>
        <v>0</v>
      </c>
      <c r="AF332" s="28">
        <f>+SUMIF('Input Sheet'!$S:$S,$AL332,'Input Sheet'!J:J)</f>
        <v>0</v>
      </c>
      <c r="AG332" s="28">
        <f>+SUMIF('Input Sheet'!$S:$S,$AL332,'Input Sheet'!K:K)</f>
        <v>0</v>
      </c>
      <c r="AH332" s="28">
        <f>+SUMIF('Input Sheet'!$S:$S,$AL332,'Input Sheet'!L:L)</f>
        <v>0</v>
      </c>
      <c r="AI332" s="28">
        <f>+SUMIF('Input Sheet'!$S:$S,$AL332,'Input Sheet'!M:M)</f>
        <v>0</v>
      </c>
      <c r="AJ332" s="28">
        <f>+SUMIF('Input Sheet'!$S:$S,$AL332,'Input Sheet'!N:N)</f>
        <v>0</v>
      </c>
      <c r="AK332" s="28"/>
      <c r="AL332" s="27" t="str">
        <f t="shared" si="28"/>
        <v>112-4042RR</v>
      </c>
      <c r="AM332" s="34" t="str">
        <f t="shared" si="29"/>
        <v>Overall</v>
      </c>
      <c r="AN332" s="34" t="str">
        <f t="shared" si="30"/>
        <v>OverallOther Income</v>
      </c>
      <c r="AO332" s="35"/>
      <c r="AP332" s="35"/>
      <c r="AQ332" s="35"/>
    </row>
    <row r="333" spans="1:43" x14ac:dyDescent="0.25">
      <c r="A333" s="27" t="s">
        <v>103</v>
      </c>
      <c r="B333" s="27" t="s">
        <v>104</v>
      </c>
      <c r="C333" s="27" t="s">
        <v>104</v>
      </c>
      <c r="D333" s="27" t="s">
        <v>322</v>
      </c>
      <c r="E333" s="27" t="s">
        <v>106</v>
      </c>
      <c r="F333" s="27" t="s">
        <v>311</v>
      </c>
      <c r="G333" s="27" t="s">
        <v>312</v>
      </c>
      <c r="H333" s="34" t="s">
        <v>109</v>
      </c>
      <c r="I333" s="34" t="s">
        <v>110</v>
      </c>
      <c r="J333" s="34" t="str">
        <f t="shared" si="26"/>
        <v>OverallOther Income</v>
      </c>
      <c r="K333" s="34" t="str">
        <f t="shared" si="27"/>
        <v>112New Vehicle Cost of Sales - Lexus</v>
      </c>
      <c r="L333" s="28">
        <f>+SUMIF('TB 4-24'!M:M,$AL333,'TB 4-24'!G:G)</f>
        <v>0</v>
      </c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>
        <f>+SUMIF('Input Sheet'!$S:$S,$AL333,'Input Sheet'!C:C)</f>
        <v>0</v>
      </c>
      <c r="Z333" s="28">
        <f>+SUMIF('Input Sheet'!$S:$S,$AL333,'Input Sheet'!D:D)</f>
        <v>0</v>
      </c>
      <c r="AA333" s="28">
        <f>+SUMIF('Input Sheet'!$S:$S,$AL333,'Input Sheet'!E:E)</f>
        <v>0</v>
      </c>
      <c r="AB333" s="28">
        <f>+SUMIF('Input Sheet'!$S:$S,$AL333,'Input Sheet'!F:F)</f>
        <v>0</v>
      </c>
      <c r="AC333" s="28">
        <f>+SUMIF('Input Sheet'!$S:$S,$AL333,'Input Sheet'!G:G)</f>
        <v>0</v>
      </c>
      <c r="AD333" s="28">
        <f>+SUMIF('Input Sheet'!$S:$S,$AL333,'Input Sheet'!H:H)</f>
        <v>0</v>
      </c>
      <c r="AE333" s="28">
        <f>+SUMIF('Input Sheet'!$S:$S,$AL333,'Input Sheet'!I:I)</f>
        <v>0</v>
      </c>
      <c r="AF333" s="28">
        <f>+SUMIF('Input Sheet'!$S:$S,$AL333,'Input Sheet'!J:J)</f>
        <v>0</v>
      </c>
      <c r="AG333" s="28">
        <f>+SUMIF('Input Sheet'!$S:$S,$AL333,'Input Sheet'!K:K)</f>
        <v>0</v>
      </c>
      <c r="AH333" s="28">
        <f>+SUMIF('Input Sheet'!$S:$S,$AL333,'Input Sheet'!L:L)</f>
        <v>0</v>
      </c>
      <c r="AI333" s="28">
        <f>+SUMIF('Input Sheet'!$S:$S,$AL333,'Input Sheet'!M:M)</f>
        <v>0</v>
      </c>
      <c r="AJ333" s="28">
        <f>+SUMIF('Input Sheet'!$S:$S,$AL333,'Input Sheet'!N:N)</f>
        <v>0</v>
      </c>
      <c r="AK333" s="28"/>
      <c r="AL333" s="27" t="str">
        <f t="shared" si="28"/>
        <v>112-4043R</v>
      </c>
      <c r="AM333" s="34" t="str">
        <f t="shared" si="29"/>
        <v>Overall</v>
      </c>
      <c r="AN333" s="34" t="str">
        <f t="shared" si="30"/>
        <v>OverallOther Income</v>
      </c>
      <c r="AO333" s="35"/>
      <c r="AP333" s="35"/>
      <c r="AQ333" s="35"/>
    </row>
    <row r="334" spans="1:43" x14ac:dyDescent="0.25">
      <c r="A334" s="27" t="s">
        <v>103</v>
      </c>
      <c r="B334" s="27" t="s">
        <v>104</v>
      </c>
      <c r="C334" s="27" t="s">
        <v>104</v>
      </c>
      <c r="D334" s="27" t="s">
        <v>323</v>
      </c>
      <c r="E334" s="27" t="s">
        <v>106</v>
      </c>
      <c r="F334" s="27" t="s">
        <v>311</v>
      </c>
      <c r="G334" s="27" t="s">
        <v>312</v>
      </c>
      <c r="H334" s="34" t="s">
        <v>109</v>
      </c>
      <c r="I334" s="34" t="s">
        <v>110</v>
      </c>
      <c r="J334" s="34" t="str">
        <f t="shared" si="26"/>
        <v>OverallOther Income</v>
      </c>
      <c r="K334" s="34" t="str">
        <f t="shared" si="27"/>
        <v>112New Vehicle Cost of Sales - Lexus</v>
      </c>
      <c r="L334" s="28">
        <f>+SUMIF('TB 4-24'!M:M,$AL334,'TB 4-24'!G:G)</f>
        <v>0</v>
      </c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>
        <f>+SUMIF('Input Sheet'!$S:$S,$AL334,'Input Sheet'!C:C)</f>
        <v>0</v>
      </c>
      <c r="Z334" s="28">
        <f>+SUMIF('Input Sheet'!$S:$S,$AL334,'Input Sheet'!D:D)</f>
        <v>0</v>
      </c>
      <c r="AA334" s="28">
        <f>+SUMIF('Input Sheet'!$S:$S,$AL334,'Input Sheet'!E:E)</f>
        <v>0</v>
      </c>
      <c r="AB334" s="28">
        <f>+SUMIF('Input Sheet'!$S:$S,$AL334,'Input Sheet'!F:F)</f>
        <v>0</v>
      </c>
      <c r="AC334" s="28">
        <f>+SUMIF('Input Sheet'!$S:$S,$AL334,'Input Sheet'!G:G)</f>
        <v>0</v>
      </c>
      <c r="AD334" s="28">
        <f>+SUMIF('Input Sheet'!$S:$S,$AL334,'Input Sheet'!H:H)</f>
        <v>0</v>
      </c>
      <c r="AE334" s="28">
        <f>+SUMIF('Input Sheet'!$S:$S,$AL334,'Input Sheet'!I:I)</f>
        <v>0</v>
      </c>
      <c r="AF334" s="28">
        <f>+SUMIF('Input Sheet'!$S:$S,$AL334,'Input Sheet'!J:J)</f>
        <v>0</v>
      </c>
      <c r="AG334" s="28">
        <f>+SUMIF('Input Sheet'!$S:$S,$AL334,'Input Sheet'!K:K)</f>
        <v>0</v>
      </c>
      <c r="AH334" s="28">
        <f>+SUMIF('Input Sheet'!$S:$S,$AL334,'Input Sheet'!L:L)</f>
        <v>0</v>
      </c>
      <c r="AI334" s="28">
        <f>+SUMIF('Input Sheet'!$S:$S,$AL334,'Input Sheet'!M:M)</f>
        <v>0</v>
      </c>
      <c r="AJ334" s="28">
        <f>+SUMIF('Input Sheet'!$S:$S,$AL334,'Input Sheet'!N:N)</f>
        <v>0</v>
      </c>
      <c r="AK334" s="28"/>
      <c r="AL334" s="27" t="str">
        <f t="shared" si="28"/>
        <v>112-4043RR</v>
      </c>
      <c r="AM334" s="34" t="str">
        <f t="shared" si="29"/>
        <v>Overall</v>
      </c>
      <c r="AN334" s="34" t="str">
        <f t="shared" si="30"/>
        <v>OverallOther Income</v>
      </c>
      <c r="AO334" s="35"/>
      <c r="AP334" s="35"/>
      <c r="AQ334" s="35"/>
    </row>
    <row r="335" spans="1:43" x14ac:dyDescent="0.25">
      <c r="A335" s="27" t="s">
        <v>103</v>
      </c>
      <c r="B335" s="27" t="s">
        <v>104</v>
      </c>
      <c r="C335" s="27" t="s">
        <v>104</v>
      </c>
      <c r="D335" s="27" t="s">
        <v>324</v>
      </c>
      <c r="E335" s="27" t="s">
        <v>106</v>
      </c>
      <c r="F335" s="27" t="s">
        <v>311</v>
      </c>
      <c r="G335" s="27" t="s">
        <v>312</v>
      </c>
      <c r="H335" s="34" t="s">
        <v>109</v>
      </c>
      <c r="I335" s="34" t="s">
        <v>110</v>
      </c>
      <c r="J335" s="34" t="str">
        <f t="shared" si="26"/>
        <v>OverallOther Income</v>
      </c>
      <c r="K335" s="34" t="str">
        <f t="shared" si="27"/>
        <v>112New Vehicle Cost of Sales - Lexus</v>
      </c>
      <c r="L335" s="28">
        <f>+SUMIF('TB 4-24'!M:M,$AL335,'TB 4-24'!G:G)</f>
        <v>0</v>
      </c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>
        <f>+SUMIF('Input Sheet'!$S:$S,$AL335,'Input Sheet'!C:C)</f>
        <v>0</v>
      </c>
      <c r="Z335" s="28">
        <f>+SUMIF('Input Sheet'!$S:$S,$AL335,'Input Sheet'!D:D)</f>
        <v>0</v>
      </c>
      <c r="AA335" s="28">
        <f>+SUMIF('Input Sheet'!$S:$S,$AL335,'Input Sheet'!E:E)</f>
        <v>0</v>
      </c>
      <c r="AB335" s="28">
        <f>+SUMIF('Input Sheet'!$S:$S,$AL335,'Input Sheet'!F:F)</f>
        <v>0</v>
      </c>
      <c r="AC335" s="28">
        <f>+SUMIF('Input Sheet'!$S:$S,$AL335,'Input Sheet'!G:G)</f>
        <v>0</v>
      </c>
      <c r="AD335" s="28">
        <f>+SUMIF('Input Sheet'!$S:$S,$AL335,'Input Sheet'!H:H)</f>
        <v>0</v>
      </c>
      <c r="AE335" s="28">
        <f>+SUMIF('Input Sheet'!$S:$S,$AL335,'Input Sheet'!I:I)</f>
        <v>0</v>
      </c>
      <c r="AF335" s="28">
        <f>+SUMIF('Input Sheet'!$S:$S,$AL335,'Input Sheet'!J:J)</f>
        <v>0</v>
      </c>
      <c r="AG335" s="28">
        <f>+SUMIF('Input Sheet'!$S:$S,$AL335,'Input Sheet'!K:K)</f>
        <v>0</v>
      </c>
      <c r="AH335" s="28">
        <f>+SUMIF('Input Sheet'!$S:$S,$AL335,'Input Sheet'!L:L)</f>
        <v>0</v>
      </c>
      <c r="AI335" s="28">
        <f>+SUMIF('Input Sheet'!$S:$S,$AL335,'Input Sheet'!M:M)</f>
        <v>0</v>
      </c>
      <c r="AJ335" s="28">
        <f>+SUMIF('Input Sheet'!$S:$S,$AL335,'Input Sheet'!N:N)</f>
        <v>0</v>
      </c>
      <c r="AK335" s="28"/>
      <c r="AL335" s="27" t="str">
        <f t="shared" si="28"/>
        <v>112-4044R</v>
      </c>
      <c r="AM335" s="34" t="str">
        <f t="shared" si="29"/>
        <v>Overall</v>
      </c>
      <c r="AN335" s="34" t="str">
        <f t="shared" si="30"/>
        <v>OverallOther Income</v>
      </c>
      <c r="AO335" s="35"/>
      <c r="AP335" s="35"/>
      <c r="AQ335" s="35"/>
    </row>
    <row r="336" spans="1:43" x14ac:dyDescent="0.25">
      <c r="A336" s="27" t="s">
        <v>103</v>
      </c>
      <c r="B336" s="27" t="s">
        <v>104</v>
      </c>
      <c r="C336" s="27" t="s">
        <v>104</v>
      </c>
      <c r="D336" s="27" t="s">
        <v>325</v>
      </c>
      <c r="E336" s="27" t="s">
        <v>106</v>
      </c>
      <c r="F336" s="27" t="s">
        <v>311</v>
      </c>
      <c r="G336" s="27" t="s">
        <v>312</v>
      </c>
      <c r="H336" s="34" t="s">
        <v>109</v>
      </c>
      <c r="I336" s="34" t="s">
        <v>110</v>
      </c>
      <c r="J336" s="34" t="str">
        <f t="shared" si="26"/>
        <v>OverallOther Income</v>
      </c>
      <c r="K336" s="34" t="str">
        <f t="shared" si="27"/>
        <v>112New Vehicle Cost of Sales - Lexus</v>
      </c>
      <c r="L336" s="28">
        <f>+SUMIF('TB 4-24'!M:M,$AL336,'TB 4-24'!G:G)</f>
        <v>0</v>
      </c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>
        <f>+SUMIF('Input Sheet'!$S:$S,$AL336,'Input Sheet'!C:C)</f>
        <v>0</v>
      </c>
      <c r="Z336" s="28">
        <f>+SUMIF('Input Sheet'!$S:$S,$AL336,'Input Sheet'!D:D)</f>
        <v>0</v>
      </c>
      <c r="AA336" s="28">
        <f>+SUMIF('Input Sheet'!$S:$S,$AL336,'Input Sheet'!E:E)</f>
        <v>0</v>
      </c>
      <c r="AB336" s="28">
        <f>+SUMIF('Input Sheet'!$S:$S,$AL336,'Input Sheet'!F:F)</f>
        <v>0</v>
      </c>
      <c r="AC336" s="28">
        <f>+SUMIF('Input Sheet'!$S:$S,$AL336,'Input Sheet'!G:G)</f>
        <v>0</v>
      </c>
      <c r="AD336" s="28">
        <f>+SUMIF('Input Sheet'!$S:$S,$AL336,'Input Sheet'!H:H)</f>
        <v>0</v>
      </c>
      <c r="AE336" s="28">
        <f>+SUMIF('Input Sheet'!$S:$S,$AL336,'Input Sheet'!I:I)</f>
        <v>0</v>
      </c>
      <c r="AF336" s="28">
        <f>+SUMIF('Input Sheet'!$S:$S,$AL336,'Input Sheet'!J:J)</f>
        <v>0</v>
      </c>
      <c r="AG336" s="28">
        <f>+SUMIF('Input Sheet'!$S:$S,$AL336,'Input Sheet'!K:K)</f>
        <v>0</v>
      </c>
      <c r="AH336" s="28">
        <f>+SUMIF('Input Sheet'!$S:$S,$AL336,'Input Sheet'!L:L)</f>
        <v>0</v>
      </c>
      <c r="AI336" s="28">
        <f>+SUMIF('Input Sheet'!$S:$S,$AL336,'Input Sheet'!M:M)</f>
        <v>0</v>
      </c>
      <c r="AJ336" s="28">
        <f>+SUMIF('Input Sheet'!$S:$S,$AL336,'Input Sheet'!N:N)</f>
        <v>0</v>
      </c>
      <c r="AK336" s="28"/>
      <c r="AL336" s="27" t="str">
        <f t="shared" si="28"/>
        <v>112-4044RR</v>
      </c>
      <c r="AM336" s="34" t="str">
        <f t="shared" si="29"/>
        <v>Overall</v>
      </c>
      <c r="AN336" s="34" t="str">
        <f t="shared" si="30"/>
        <v>OverallOther Income</v>
      </c>
      <c r="AO336" s="35"/>
      <c r="AP336" s="35"/>
      <c r="AQ336" s="35"/>
    </row>
    <row r="337" spans="1:43" x14ac:dyDescent="0.25">
      <c r="A337" s="27" t="s">
        <v>103</v>
      </c>
      <c r="B337" s="27" t="s">
        <v>104</v>
      </c>
      <c r="C337" s="27" t="s">
        <v>104</v>
      </c>
      <c r="D337" s="27" t="s">
        <v>326</v>
      </c>
      <c r="E337" s="27" t="s">
        <v>106</v>
      </c>
      <c r="F337" s="27" t="s">
        <v>311</v>
      </c>
      <c r="G337" s="27" t="s">
        <v>312</v>
      </c>
      <c r="H337" s="34" t="s">
        <v>109</v>
      </c>
      <c r="I337" s="34" t="s">
        <v>110</v>
      </c>
      <c r="J337" s="34" t="str">
        <f t="shared" si="26"/>
        <v>OverallOther Income</v>
      </c>
      <c r="K337" s="34" t="str">
        <f t="shared" si="27"/>
        <v>112New Vehicle Cost of Sales - Lexus</v>
      </c>
      <c r="L337" s="28">
        <f>+SUMIF('TB 4-24'!M:M,$AL337,'TB 4-24'!G:G)</f>
        <v>0</v>
      </c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>
        <f>+SUMIF('Input Sheet'!$S:$S,$AL337,'Input Sheet'!C:C)</f>
        <v>0</v>
      </c>
      <c r="Z337" s="28">
        <f>+SUMIF('Input Sheet'!$S:$S,$AL337,'Input Sheet'!D:D)</f>
        <v>0</v>
      </c>
      <c r="AA337" s="28">
        <f>+SUMIF('Input Sheet'!$S:$S,$AL337,'Input Sheet'!E:E)</f>
        <v>0</v>
      </c>
      <c r="AB337" s="28">
        <f>+SUMIF('Input Sheet'!$S:$S,$AL337,'Input Sheet'!F:F)</f>
        <v>0</v>
      </c>
      <c r="AC337" s="28">
        <f>+SUMIF('Input Sheet'!$S:$S,$AL337,'Input Sheet'!G:G)</f>
        <v>0</v>
      </c>
      <c r="AD337" s="28">
        <f>+SUMIF('Input Sheet'!$S:$S,$AL337,'Input Sheet'!H:H)</f>
        <v>0</v>
      </c>
      <c r="AE337" s="28">
        <f>+SUMIF('Input Sheet'!$S:$S,$AL337,'Input Sheet'!I:I)</f>
        <v>0</v>
      </c>
      <c r="AF337" s="28">
        <f>+SUMIF('Input Sheet'!$S:$S,$AL337,'Input Sheet'!J:J)</f>
        <v>0</v>
      </c>
      <c r="AG337" s="28">
        <f>+SUMIF('Input Sheet'!$S:$S,$AL337,'Input Sheet'!K:K)</f>
        <v>0</v>
      </c>
      <c r="AH337" s="28">
        <f>+SUMIF('Input Sheet'!$S:$S,$AL337,'Input Sheet'!L:L)</f>
        <v>0</v>
      </c>
      <c r="AI337" s="28">
        <f>+SUMIF('Input Sheet'!$S:$S,$AL337,'Input Sheet'!M:M)</f>
        <v>0</v>
      </c>
      <c r="AJ337" s="28">
        <f>+SUMIF('Input Sheet'!$S:$S,$AL337,'Input Sheet'!N:N)</f>
        <v>0</v>
      </c>
      <c r="AK337" s="28"/>
      <c r="AL337" s="27" t="str">
        <f t="shared" si="28"/>
        <v>112-4045R</v>
      </c>
      <c r="AM337" s="34" t="str">
        <f t="shared" si="29"/>
        <v>Overall</v>
      </c>
      <c r="AN337" s="34" t="str">
        <f t="shared" si="30"/>
        <v>OverallOther Income</v>
      </c>
      <c r="AO337" s="35"/>
      <c r="AP337" s="35"/>
      <c r="AQ337" s="35"/>
    </row>
    <row r="338" spans="1:43" x14ac:dyDescent="0.25">
      <c r="A338" s="27" t="s">
        <v>103</v>
      </c>
      <c r="B338" s="27" t="s">
        <v>104</v>
      </c>
      <c r="C338" s="27" t="s">
        <v>104</v>
      </c>
      <c r="D338" s="27" t="s">
        <v>327</v>
      </c>
      <c r="E338" s="27" t="s">
        <v>106</v>
      </c>
      <c r="F338" s="27" t="s">
        <v>311</v>
      </c>
      <c r="G338" s="27" t="s">
        <v>312</v>
      </c>
      <c r="H338" s="34" t="s">
        <v>109</v>
      </c>
      <c r="I338" s="34" t="s">
        <v>110</v>
      </c>
      <c r="J338" s="34" t="str">
        <f t="shared" si="26"/>
        <v>OverallOther Income</v>
      </c>
      <c r="K338" s="34" t="str">
        <f t="shared" si="27"/>
        <v>112New Vehicle Cost of Sales - Lexus</v>
      </c>
      <c r="L338" s="28">
        <f>+SUMIF('TB 4-24'!M:M,$AL338,'TB 4-24'!G:G)</f>
        <v>0</v>
      </c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>
        <f>+SUMIF('Input Sheet'!$S:$S,$AL338,'Input Sheet'!C:C)</f>
        <v>0</v>
      </c>
      <c r="Z338" s="28">
        <f>+SUMIF('Input Sheet'!$S:$S,$AL338,'Input Sheet'!D:D)</f>
        <v>0</v>
      </c>
      <c r="AA338" s="28">
        <f>+SUMIF('Input Sheet'!$S:$S,$AL338,'Input Sheet'!E:E)</f>
        <v>0</v>
      </c>
      <c r="AB338" s="28">
        <f>+SUMIF('Input Sheet'!$S:$S,$AL338,'Input Sheet'!F:F)</f>
        <v>0</v>
      </c>
      <c r="AC338" s="28">
        <f>+SUMIF('Input Sheet'!$S:$S,$AL338,'Input Sheet'!G:G)</f>
        <v>0</v>
      </c>
      <c r="AD338" s="28">
        <f>+SUMIF('Input Sheet'!$S:$S,$AL338,'Input Sheet'!H:H)</f>
        <v>0</v>
      </c>
      <c r="AE338" s="28">
        <f>+SUMIF('Input Sheet'!$S:$S,$AL338,'Input Sheet'!I:I)</f>
        <v>0</v>
      </c>
      <c r="AF338" s="28">
        <f>+SUMIF('Input Sheet'!$S:$S,$AL338,'Input Sheet'!J:J)</f>
        <v>0</v>
      </c>
      <c r="AG338" s="28">
        <f>+SUMIF('Input Sheet'!$S:$S,$AL338,'Input Sheet'!K:K)</f>
        <v>0</v>
      </c>
      <c r="AH338" s="28">
        <f>+SUMIF('Input Sheet'!$S:$S,$AL338,'Input Sheet'!L:L)</f>
        <v>0</v>
      </c>
      <c r="AI338" s="28">
        <f>+SUMIF('Input Sheet'!$S:$S,$AL338,'Input Sheet'!M:M)</f>
        <v>0</v>
      </c>
      <c r="AJ338" s="28">
        <f>+SUMIF('Input Sheet'!$S:$S,$AL338,'Input Sheet'!N:N)</f>
        <v>0</v>
      </c>
      <c r="AK338" s="28"/>
      <c r="AL338" s="27" t="str">
        <f t="shared" si="28"/>
        <v>112-4045RR</v>
      </c>
      <c r="AM338" s="34" t="str">
        <f t="shared" si="29"/>
        <v>Overall</v>
      </c>
      <c r="AN338" s="34" t="str">
        <f t="shared" si="30"/>
        <v>OverallOther Income</v>
      </c>
      <c r="AO338" s="35"/>
      <c r="AP338" s="35"/>
      <c r="AQ338" s="35"/>
    </row>
    <row r="339" spans="1:43" x14ac:dyDescent="0.25">
      <c r="A339" s="27" t="s">
        <v>103</v>
      </c>
      <c r="B339" s="27" t="s">
        <v>104</v>
      </c>
      <c r="C339" s="27" t="s">
        <v>104</v>
      </c>
      <c r="D339" s="27" t="s">
        <v>328</v>
      </c>
      <c r="E339" s="27" t="s">
        <v>106</v>
      </c>
      <c r="F339" s="27" t="s">
        <v>311</v>
      </c>
      <c r="G339" s="27" t="s">
        <v>312</v>
      </c>
      <c r="H339" s="34" t="s">
        <v>109</v>
      </c>
      <c r="I339" s="34" t="s">
        <v>110</v>
      </c>
      <c r="J339" s="34" t="str">
        <f t="shared" si="26"/>
        <v>OverallOther Income</v>
      </c>
      <c r="K339" s="34" t="str">
        <f t="shared" si="27"/>
        <v>112New Vehicle Cost of Sales - Lexus</v>
      </c>
      <c r="L339" s="28">
        <f>+SUMIF('TB 4-24'!M:M,$AL339,'TB 4-24'!G:G)</f>
        <v>0</v>
      </c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>
        <f>+SUMIF('Input Sheet'!$S:$S,$AL339,'Input Sheet'!C:C)</f>
        <v>0</v>
      </c>
      <c r="Z339" s="28">
        <f>+SUMIF('Input Sheet'!$S:$S,$AL339,'Input Sheet'!D:D)</f>
        <v>0</v>
      </c>
      <c r="AA339" s="28">
        <f>+SUMIF('Input Sheet'!$S:$S,$AL339,'Input Sheet'!E:E)</f>
        <v>0</v>
      </c>
      <c r="AB339" s="28">
        <f>+SUMIF('Input Sheet'!$S:$S,$AL339,'Input Sheet'!F:F)</f>
        <v>0</v>
      </c>
      <c r="AC339" s="28">
        <f>+SUMIF('Input Sheet'!$S:$S,$AL339,'Input Sheet'!G:G)</f>
        <v>0</v>
      </c>
      <c r="AD339" s="28">
        <f>+SUMIF('Input Sheet'!$S:$S,$AL339,'Input Sheet'!H:H)</f>
        <v>0</v>
      </c>
      <c r="AE339" s="28">
        <f>+SUMIF('Input Sheet'!$S:$S,$AL339,'Input Sheet'!I:I)</f>
        <v>0</v>
      </c>
      <c r="AF339" s="28">
        <f>+SUMIF('Input Sheet'!$S:$S,$AL339,'Input Sheet'!J:J)</f>
        <v>0</v>
      </c>
      <c r="AG339" s="28">
        <f>+SUMIF('Input Sheet'!$S:$S,$AL339,'Input Sheet'!K:K)</f>
        <v>0</v>
      </c>
      <c r="AH339" s="28">
        <f>+SUMIF('Input Sheet'!$S:$S,$AL339,'Input Sheet'!L:L)</f>
        <v>0</v>
      </c>
      <c r="AI339" s="28">
        <f>+SUMIF('Input Sheet'!$S:$S,$AL339,'Input Sheet'!M:M)</f>
        <v>0</v>
      </c>
      <c r="AJ339" s="28">
        <f>+SUMIF('Input Sheet'!$S:$S,$AL339,'Input Sheet'!N:N)</f>
        <v>0</v>
      </c>
      <c r="AK339" s="28"/>
      <c r="AL339" s="27" t="str">
        <f t="shared" si="28"/>
        <v>112-4046R</v>
      </c>
      <c r="AM339" s="34" t="str">
        <f t="shared" si="29"/>
        <v>Overall</v>
      </c>
      <c r="AN339" s="34" t="str">
        <f t="shared" si="30"/>
        <v>OverallOther Income</v>
      </c>
      <c r="AO339" s="35"/>
      <c r="AP339" s="35"/>
      <c r="AQ339" s="35"/>
    </row>
    <row r="340" spans="1:43" x14ac:dyDescent="0.25">
      <c r="A340" s="27" t="s">
        <v>103</v>
      </c>
      <c r="B340" s="27" t="s">
        <v>104</v>
      </c>
      <c r="C340" s="27" t="s">
        <v>104</v>
      </c>
      <c r="D340" s="27" t="s">
        <v>329</v>
      </c>
      <c r="E340" s="27" t="s">
        <v>106</v>
      </c>
      <c r="F340" s="27" t="s">
        <v>311</v>
      </c>
      <c r="G340" s="27" t="s">
        <v>312</v>
      </c>
      <c r="H340" s="34" t="s">
        <v>109</v>
      </c>
      <c r="I340" s="34" t="s">
        <v>110</v>
      </c>
      <c r="J340" s="34" t="str">
        <f t="shared" si="26"/>
        <v>OverallOther Income</v>
      </c>
      <c r="K340" s="34" t="str">
        <f t="shared" si="27"/>
        <v>112New Vehicle Cost of Sales - Lexus</v>
      </c>
      <c r="L340" s="28">
        <f>+SUMIF('TB 4-24'!M:M,$AL340,'TB 4-24'!G:G)</f>
        <v>0</v>
      </c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>
        <f>+SUMIF('Input Sheet'!$S:$S,$AL340,'Input Sheet'!C:C)</f>
        <v>0</v>
      </c>
      <c r="Z340" s="28">
        <f>+SUMIF('Input Sheet'!$S:$S,$AL340,'Input Sheet'!D:D)</f>
        <v>0</v>
      </c>
      <c r="AA340" s="28">
        <f>+SUMIF('Input Sheet'!$S:$S,$AL340,'Input Sheet'!E:E)</f>
        <v>0</v>
      </c>
      <c r="AB340" s="28">
        <f>+SUMIF('Input Sheet'!$S:$S,$AL340,'Input Sheet'!F:F)</f>
        <v>0</v>
      </c>
      <c r="AC340" s="28">
        <f>+SUMIF('Input Sheet'!$S:$S,$AL340,'Input Sheet'!G:G)</f>
        <v>0</v>
      </c>
      <c r="AD340" s="28">
        <f>+SUMIF('Input Sheet'!$S:$S,$AL340,'Input Sheet'!H:H)</f>
        <v>0</v>
      </c>
      <c r="AE340" s="28">
        <f>+SUMIF('Input Sheet'!$S:$S,$AL340,'Input Sheet'!I:I)</f>
        <v>0</v>
      </c>
      <c r="AF340" s="28">
        <f>+SUMIF('Input Sheet'!$S:$S,$AL340,'Input Sheet'!J:J)</f>
        <v>0</v>
      </c>
      <c r="AG340" s="28">
        <f>+SUMIF('Input Sheet'!$S:$S,$AL340,'Input Sheet'!K:K)</f>
        <v>0</v>
      </c>
      <c r="AH340" s="28">
        <f>+SUMIF('Input Sheet'!$S:$S,$AL340,'Input Sheet'!L:L)</f>
        <v>0</v>
      </c>
      <c r="AI340" s="28">
        <f>+SUMIF('Input Sheet'!$S:$S,$AL340,'Input Sheet'!M:M)</f>
        <v>0</v>
      </c>
      <c r="AJ340" s="28">
        <f>+SUMIF('Input Sheet'!$S:$S,$AL340,'Input Sheet'!N:N)</f>
        <v>0</v>
      </c>
      <c r="AK340" s="28"/>
      <c r="AL340" s="27" t="str">
        <f t="shared" si="28"/>
        <v>112-4046RR</v>
      </c>
      <c r="AM340" s="34" t="str">
        <f t="shared" si="29"/>
        <v>Overall</v>
      </c>
      <c r="AN340" s="34" t="str">
        <f t="shared" si="30"/>
        <v>OverallOther Income</v>
      </c>
      <c r="AO340" s="35"/>
      <c r="AP340" s="35"/>
      <c r="AQ340" s="35"/>
    </row>
    <row r="341" spans="1:43" x14ac:dyDescent="0.25">
      <c r="A341" s="27" t="s">
        <v>103</v>
      </c>
      <c r="B341" s="27" t="s">
        <v>104</v>
      </c>
      <c r="C341" s="27" t="s">
        <v>104</v>
      </c>
      <c r="D341" s="27" t="s">
        <v>330</v>
      </c>
      <c r="E341" s="27" t="s">
        <v>106</v>
      </c>
      <c r="F341" s="27" t="s">
        <v>311</v>
      </c>
      <c r="G341" s="27" t="s">
        <v>312</v>
      </c>
      <c r="H341" s="34" t="s">
        <v>109</v>
      </c>
      <c r="I341" s="34" t="s">
        <v>110</v>
      </c>
      <c r="J341" s="34" t="str">
        <f t="shared" si="26"/>
        <v>OverallOther Income</v>
      </c>
      <c r="K341" s="34" t="str">
        <f t="shared" si="27"/>
        <v>112New Vehicle Cost of Sales - Lexus</v>
      </c>
      <c r="L341" s="28">
        <f>+SUMIF('TB 4-24'!M:M,$AL341,'TB 4-24'!G:G)</f>
        <v>0</v>
      </c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>
        <f>+SUMIF('Input Sheet'!$S:$S,$AL341,'Input Sheet'!C:C)</f>
        <v>0</v>
      </c>
      <c r="Z341" s="28">
        <f>+SUMIF('Input Sheet'!$S:$S,$AL341,'Input Sheet'!D:D)</f>
        <v>0</v>
      </c>
      <c r="AA341" s="28">
        <f>+SUMIF('Input Sheet'!$S:$S,$AL341,'Input Sheet'!E:E)</f>
        <v>0</v>
      </c>
      <c r="AB341" s="28">
        <f>+SUMIF('Input Sheet'!$S:$S,$AL341,'Input Sheet'!F:F)</f>
        <v>0</v>
      </c>
      <c r="AC341" s="28">
        <f>+SUMIF('Input Sheet'!$S:$S,$AL341,'Input Sheet'!G:G)</f>
        <v>0</v>
      </c>
      <c r="AD341" s="28">
        <f>+SUMIF('Input Sheet'!$S:$S,$AL341,'Input Sheet'!H:H)</f>
        <v>0</v>
      </c>
      <c r="AE341" s="28">
        <f>+SUMIF('Input Sheet'!$S:$S,$AL341,'Input Sheet'!I:I)</f>
        <v>0</v>
      </c>
      <c r="AF341" s="28">
        <f>+SUMIF('Input Sheet'!$S:$S,$AL341,'Input Sheet'!J:J)</f>
        <v>0</v>
      </c>
      <c r="AG341" s="28">
        <f>+SUMIF('Input Sheet'!$S:$S,$AL341,'Input Sheet'!K:K)</f>
        <v>0</v>
      </c>
      <c r="AH341" s="28">
        <f>+SUMIF('Input Sheet'!$S:$S,$AL341,'Input Sheet'!L:L)</f>
        <v>0</v>
      </c>
      <c r="AI341" s="28">
        <f>+SUMIF('Input Sheet'!$S:$S,$AL341,'Input Sheet'!M:M)</f>
        <v>0</v>
      </c>
      <c r="AJ341" s="28">
        <f>+SUMIF('Input Sheet'!$S:$S,$AL341,'Input Sheet'!N:N)</f>
        <v>0</v>
      </c>
      <c r="AK341" s="28"/>
      <c r="AL341" s="27" t="str">
        <f t="shared" si="28"/>
        <v>112-4047R</v>
      </c>
      <c r="AM341" s="34" t="str">
        <f t="shared" si="29"/>
        <v>Overall</v>
      </c>
      <c r="AN341" s="34" t="str">
        <f t="shared" si="30"/>
        <v>OverallOther Income</v>
      </c>
      <c r="AO341" s="35"/>
      <c r="AP341" s="35"/>
      <c r="AQ341" s="35"/>
    </row>
    <row r="342" spans="1:43" x14ac:dyDescent="0.25">
      <c r="A342" s="27" t="s">
        <v>103</v>
      </c>
      <c r="B342" s="27" t="s">
        <v>104</v>
      </c>
      <c r="C342" s="27" t="s">
        <v>104</v>
      </c>
      <c r="D342" s="27" t="s">
        <v>331</v>
      </c>
      <c r="E342" s="27" t="s">
        <v>106</v>
      </c>
      <c r="F342" s="27" t="s">
        <v>311</v>
      </c>
      <c r="G342" s="27" t="s">
        <v>312</v>
      </c>
      <c r="H342" s="34" t="s">
        <v>109</v>
      </c>
      <c r="I342" s="34" t="s">
        <v>110</v>
      </c>
      <c r="J342" s="34" t="str">
        <f t="shared" si="26"/>
        <v>OverallOther Income</v>
      </c>
      <c r="K342" s="34" t="str">
        <f t="shared" si="27"/>
        <v>112New Vehicle Cost of Sales - Lexus</v>
      </c>
      <c r="L342" s="28">
        <f>+SUMIF('TB 4-24'!M:M,$AL342,'TB 4-24'!G:G)</f>
        <v>0</v>
      </c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>
        <f>+SUMIF('Input Sheet'!$S:$S,$AL342,'Input Sheet'!C:C)</f>
        <v>0</v>
      </c>
      <c r="Z342" s="28">
        <f>+SUMIF('Input Sheet'!$S:$S,$AL342,'Input Sheet'!D:D)</f>
        <v>0</v>
      </c>
      <c r="AA342" s="28">
        <f>+SUMIF('Input Sheet'!$S:$S,$AL342,'Input Sheet'!E:E)</f>
        <v>0</v>
      </c>
      <c r="AB342" s="28">
        <f>+SUMIF('Input Sheet'!$S:$S,$AL342,'Input Sheet'!F:F)</f>
        <v>0</v>
      </c>
      <c r="AC342" s="28">
        <f>+SUMIF('Input Sheet'!$S:$S,$AL342,'Input Sheet'!G:G)</f>
        <v>0</v>
      </c>
      <c r="AD342" s="28">
        <f>+SUMIF('Input Sheet'!$S:$S,$AL342,'Input Sheet'!H:H)</f>
        <v>0</v>
      </c>
      <c r="AE342" s="28">
        <f>+SUMIF('Input Sheet'!$S:$S,$AL342,'Input Sheet'!I:I)</f>
        <v>0</v>
      </c>
      <c r="AF342" s="28">
        <f>+SUMIF('Input Sheet'!$S:$S,$AL342,'Input Sheet'!J:J)</f>
        <v>0</v>
      </c>
      <c r="AG342" s="28">
        <f>+SUMIF('Input Sheet'!$S:$S,$AL342,'Input Sheet'!K:K)</f>
        <v>0</v>
      </c>
      <c r="AH342" s="28">
        <f>+SUMIF('Input Sheet'!$S:$S,$AL342,'Input Sheet'!L:L)</f>
        <v>0</v>
      </c>
      <c r="AI342" s="28">
        <f>+SUMIF('Input Sheet'!$S:$S,$AL342,'Input Sheet'!M:M)</f>
        <v>0</v>
      </c>
      <c r="AJ342" s="28">
        <f>+SUMIF('Input Sheet'!$S:$S,$AL342,'Input Sheet'!N:N)</f>
        <v>0</v>
      </c>
      <c r="AK342" s="28"/>
      <c r="AL342" s="27" t="str">
        <f t="shared" si="28"/>
        <v>112-4047RR</v>
      </c>
      <c r="AM342" s="34" t="str">
        <f t="shared" si="29"/>
        <v>Overall</v>
      </c>
      <c r="AN342" s="34" t="str">
        <f t="shared" si="30"/>
        <v>OverallOther Income</v>
      </c>
      <c r="AO342" s="35"/>
      <c r="AP342" s="35"/>
      <c r="AQ342" s="35"/>
    </row>
    <row r="343" spans="1:43" x14ac:dyDescent="0.25">
      <c r="A343" s="27" t="s">
        <v>103</v>
      </c>
      <c r="B343" s="27" t="s">
        <v>104</v>
      </c>
      <c r="C343" s="27" t="s">
        <v>104</v>
      </c>
      <c r="D343" s="27" t="s">
        <v>332</v>
      </c>
      <c r="E343" s="27" t="s">
        <v>106</v>
      </c>
      <c r="F343" s="27" t="s">
        <v>311</v>
      </c>
      <c r="G343" s="27" t="s">
        <v>312</v>
      </c>
      <c r="H343" s="34" t="s">
        <v>109</v>
      </c>
      <c r="I343" s="34" t="s">
        <v>110</v>
      </c>
      <c r="J343" s="34" t="str">
        <f t="shared" si="26"/>
        <v>OverallOther Income</v>
      </c>
      <c r="K343" s="34" t="str">
        <f t="shared" si="27"/>
        <v>112New Vehicle Cost of Sales - Lexus</v>
      </c>
      <c r="L343" s="28">
        <f>+SUMIF('TB 4-24'!M:M,$AL343,'TB 4-24'!G:G)</f>
        <v>0</v>
      </c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>
        <f>+SUMIF('Input Sheet'!$S:$S,$AL343,'Input Sheet'!C:C)</f>
        <v>0</v>
      </c>
      <c r="Z343" s="28">
        <f>+SUMIF('Input Sheet'!$S:$S,$AL343,'Input Sheet'!D:D)</f>
        <v>0</v>
      </c>
      <c r="AA343" s="28">
        <f>+SUMIF('Input Sheet'!$S:$S,$AL343,'Input Sheet'!E:E)</f>
        <v>0</v>
      </c>
      <c r="AB343" s="28">
        <f>+SUMIF('Input Sheet'!$S:$S,$AL343,'Input Sheet'!F:F)</f>
        <v>0</v>
      </c>
      <c r="AC343" s="28">
        <f>+SUMIF('Input Sheet'!$S:$S,$AL343,'Input Sheet'!G:G)</f>
        <v>0</v>
      </c>
      <c r="AD343" s="28">
        <f>+SUMIF('Input Sheet'!$S:$S,$AL343,'Input Sheet'!H:H)</f>
        <v>0</v>
      </c>
      <c r="AE343" s="28">
        <f>+SUMIF('Input Sheet'!$S:$S,$AL343,'Input Sheet'!I:I)</f>
        <v>0</v>
      </c>
      <c r="AF343" s="28">
        <f>+SUMIF('Input Sheet'!$S:$S,$AL343,'Input Sheet'!J:J)</f>
        <v>0</v>
      </c>
      <c r="AG343" s="28">
        <f>+SUMIF('Input Sheet'!$S:$S,$AL343,'Input Sheet'!K:K)</f>
        <v>0</v>
      </c>
      <c r="AH343" s="28">
        <f>+SUMIF('Input Sheet'!$S:$S,$AL343,'Input Sheet'!L:L)</f>
        <v>0</v>
      </c>
      <c r="AI343" s="28">
        <f>+SUMIF('Input Sheet'!$S:$S,$AL343,'Input Sheet'!M:M)</f>
        <v>0</v>
      </c>
      <c r="AJ343" s="28">
        <f>+SUMIF('Input Sheet'!$S:$S,$AL343,'Input Sheet'!N:N)</f>
        <v>0</v>
      </c>
      <c r="AK343" s="28"/>
      <c r="AL343" s="27" t="str">
        <f t="shared" si="28"/>
        <v>112-4048R</v>
      </c>
      <c r="AM343" s="34" t="str">
        <f t="shared" si="29"/>
        <v>Overall</v>
      </c>
      <c r="AN343" s="34" t="str">
        <f t="shared" si="30"/>
        <v>OverallOther Income</v>
      </c>
      <c r="AO343" s="35"/>
      <c r="AP343" s="35"/>
      <c r="AQ343" s="35"/>
    </row>
    <row r="344" spans="1:43" x14ac:dyDescent="0.25">
      <c r="A344" s="27" t="s">
        <v>103</v>
      </c>
      <c r="B344" s="27" t="s">
        <v>104</v>
      </c>
      <c r="C344" s="27" t="s">
        <v>104</v>
      </c>
      <c r="D344" s="27" t="s">
        <v>333</v>
      </c>
      <c r="E344" s="27" t="s">
        <v>106</v>
      </c>
      <c r="F344" s="27" t="s">
        <v>311</v>
      </c>
      <c r="G344" s="27" t="s">
        <v>312</v>
      </c>
      <c r="H344" s="34" t="s">
        <v>109</v>
      </c>
      <c r="I344" s="34" t="s">
        <v>110</v>
      </c>
      <c r="J344" s="34" t="str">
        <f t="shared" si="26"/>
        <v>OverallOther Income</v>
      </c>
      <c r="K344" s="34" t="str">
        <f t="shared" si="27"/>
        <v>112New Vehicle Cost of Sales - Lexus</v>
      </c>
      <c r="L344" s="28">
        <f>+SUMIF('TB 4-24'!M:M,$AL344,'TB 4-24'!G:G)</f>
        <v>0</v>
      </c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>
        <f>+SUMIF('Input Sheet'!$S:$S,$AL344,'Input Sheet'!C:C)</f>
        <v>0</v>
      </c>
      <c r="Z344" s="28">
        <f>+SUMIF('Input Sheet'!$S:$S,$AL344,'Input Sheet'!D:D)</f>
        <v>0</v>
      </c>
      <c r="AA344" s="28">
        <f>+SUMIF('Input Sheet'!$S:$S,$AL344,'Input Sheet'!E:E)</f>
        <v>0</v>
      </c>
      <c r="AB344" s="28">
        <f>+SUMIF('Input Sheet'!$S:$S,$AL344,'Input Sheet'!F:F)</f>
        <v>0</v>
      </c>
      <c r="AC344" s="28">
        <f>+SUMIF('Input Sheet'!$S:$S,$AL344,'Input Sheet'!G:G)</f>
        <v>0</v>
      </c>
      <c r="AD344" s="28">
        <f>+SUMIF('Input Sheet'!$S:$S,$AL344,'Input Sheet'!H:H)</f>
        <v>0</v>
      </c>
      <c r="AE344" s="28">
        <f>+SUMIF('Input Sheet'!$S:$S,$AL344,'Input Sheet'!I:I)</f>
        <v>0</v>
      </c>
      <c r="AF344" s="28">
        <f>+SUMIF('Input Sheet'!$S:$S,$AL344,'Input Sheet'!J:J)</f>
        <v>0</v>
      </c>
      <c r="AG344" s="28">
        <f>+SUMIF('Input Sheet'!$S:$S,$AL344,'Input Sheet'!K:K)</f>
        <v>0</v>
      </c>
      <c r="AH344" s="28">
        <f>+SUMIF('Input Sheet'!$S:$S,$AL344,'Input Sheet'!L:L)</f>
        <v>0</v>
      </c>
      <c r="AI344" s="28">
        <f>+SUMIF('Input Sheet'!$S:$S,$AL344,'Input Sheet'!M:M)</f>
        <v>0</v>
      </c>
      <c r="AJ344" s="28">
        <f>+SUMIF('Input Sheet'!$S:$S,$AL344,'Input Sheet'!N:N)</f>
        <v>0</v>
      </c>
      <c r="AK344" s="28"/>
      <c r="AL344" s="27" t="str">
        <f t="shared" si="28"/>
        <v>112-4048RR</v>
      </c>
      <c r="AM344" s="34" t="str">
        <f t="shared" si="29"/>
        <v>Overall</v>
      </c>
      <c r="AN344" s="34" t="str">
        <f t="shared" si="30"/>
        <v>OverallOther Income</v>
      </c>
      <c r="AO344" s="35"/>
      <c r="AP344" s="35"/>
      <c r="AQ344" s="35"/>
    </row>
    <row r="345" spans="1:43" x14ac:dyDescent="0.25">
      <c r="A345" s="27" t="s">
        <v>103</v>
      </c>
      <c r="B345" s="27" t="s">
        <v>104</v>
      </c>
      <c r="C345" s="27" t="s">
        <v>104</v>
      </c>
      <c r="D345" s="27" t="s">
        <v>334</v>
      </c>
      <c r="E345" s="27" t="s">
        <v>106</v>
      </c>
      <c r="F345" s="27" t="s">
        <v>311</v>
      </c>
      <c r="G345" s="27" t="s">
        <v>312</v>
      </c>
      <c r="H345" s="34" t="s">
        <v>109</v>
      </c>
      <c r="I345" s="34" t="s">
        <v>110</v>
      </c>
      <c r="J345" s="34" t="str">
        <f t="shared" si="26"/>
        <v>OverallOther Income</v>
      </c>
      <c r="K345" s="34" t="str">
        <f t="shared" si="27"/>
        <v>112New Vehicle Cost of Sales - Lexus</v>
      </c>
      <c r="L345" s="28">
        <f>+SUMIF('TB 4-24'!M:M,$AL345,'TB 4-24'!G:G)</f>
        <v>0</v>
      </c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>
        <f>+SUMIF('Input Sheet'!$S:$S,$AL345,'Input Sheet'!C:C)</f>
        <v>0</v>
      </c>
      <c r="Z345" s="28">
        <f>+SUMIF('Input Sheet'!$S:$S,$AL345,'Input Sheet'!D:D)</f>
        <v>0</v>
      </c>
      <c r="AA345" s="28">
        <f>+SUMIF('Input Sheet'!$S:$S,$AL345,'Input Sheet'!E:E)</f>
        <v>0</v>
      </c>
      <c r="AB345" s="28">
        <f>+SUMIF('Input Sheet'!$S:$S,$AL345,'Input Sheet'!F:F)</f>
        <v>0</v>
      </c>
      <c r="AC345" s="28">
        <f>+SUMIF('Input Sheet'!$S:$S,$AL345,'Input Sheet'!G:G)</f>
        <v>0</v>
      </c>
      <c r="AD345" s="28">
        <f>+SUMIF('Input Sheet'!$S:$S,$AL345,'Input Sheet'!H:H)</f>
        <v>0</v>
      </c>
      <c r="AE345" s="28">
        <f>+SUMIF('Input Sheet'!$S:$S,$AL345,'Input Sheet'!I:I)</f>
        <v>0</v>
      </c>
      <c r="AF345" s="28">
        <f>+SUMIF('Input Sheet'!$S:$S,$AL345,'Input Sheet'!J:J)</f>
        <v>0</v>
      </c>
      <c r="AG345" s="28">
        <f>+SUMIF('Input Sheet'!$S:$S,$AL345,'Input Sheet'!K:K)</f>
        <v>0</v>
      </c>
      <c r="AH345" s="28">
        <f>+SUMIF('Input Sheet'!$S:$S,$AL345,'Input Sheet'!L:L)</f>
        <v>0</v>
      </c>
      <c r="AI345" s="28">
        <f>+SUMIF('Input Sheet'!$S:$S,$AL345,'Input Sheet'!M:M)</f>
        <v>0</v>
      </c>
      <c r="AJ345" s="28">
        <f>+SUMIF('Input Sheet'!$S:$S,$AL345,'Input Sheet'!N:N)</f>
        <v>0</v>
      </c>
      <c r="AK345" s="28"/>
      <c r="AL345" s="27" t="str">
        <f t="shared" si="28"/>
        <v>112-4049R</v>
      </c>
      <c r="AM345" s="34" t="str">
        <f t="shared" si="29"/>
        <v>Overall</v>
      </c>
      <c r="AN345" s="34" t="str">
        <f t="shared" si="30"/>
        <v>OverallOther Income</v>
      </c>
      <c r="AO345" s="35"/>
      <c r="AP345" s="35"/>
      <c r="AQ345" s="35"/>
    </row>
    <row r="346" spans="1:43" x14ac:dyDescent="0.25">
      <c r="A346" s="27" t="s">
        <v>103</v>
      </c>
      <c r="B346" s="27" t="s">
        <v>104</v>
      </c>
      <c r="C346" s="27" t="s">
        <v>104</v>
      </c>
      <c r="D346" s="27" t="s">
        <v>335</v>
      </c>
      <c r="E346" s="27" t="s">
        <v>106</v>
      </c>
      <c r="F346" s="27" t="s">
        <v>311</v>
      </c>
      <c r="G346" s="27" t="s">
        <v>312</v>
      </c>
      <c r="H346" s="34" t="s">
        <v>109</v>
      </c>
      <c r="I346" s="34" t="s">
        <v>110</v>
      </c>
      <c r="J346" s="34" t="str">
        <f t="shared" si="26"/>
        <v>OverallOther Income</v>
      </c>
      <c r="K346" s="34" t="str">
        <f t="shared" si="27"/>
        <v>112New Vehicle Cost of Sales - Lexus</v>
      </c>
      <c r="L346" s="28">
        <f>+SUMIF('TB 4-24'!M:M,$AL346,'TB 4-24'!G:G)</f>
        <v>0</v>
      </c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>
        <f>+SUMIF('Input Sheet'!$S:$S,$AL346,'Input Sheet'!C:C)</f>
        <v>0</v>
      </c>
      <c r="Z346" s="28">
        <f>+SUMIF('Input Sheet'!$S:$S,$AL346,'Input Sheet'!D:D)</f>
        <v>0</v>
      </c>
      <c r="AA346" s="28">
        <f>+SUMIF('Input Sheet'!$S:$S,$AL346,'Input Sheet'!E:E)</f>
        <v>0</v>
      </c>
      <c r="AB346" s="28">
        <f>+SUMIF('Input Sheet'!$S:$S,$AL346,'Input Sheet'!F:F)</f>
        <v>0</v>
      </c>
      <c r="AC346" s="28">
        <f>+SUMIF('Input Sheet'!$S:$S,$AL346,'Input Sheet'!G:G)</f>
        <v>0</v>
      </c>
      <c r="AD346" s="28">
        <f>+SUMIF('Input Sheet'!$S:$S,$AL346,'Input Sheet'!H:H)</f>
        <v>0</v>
      </c>
      <c r="AE346" s="28">
        <f>+SUMIF('Input Sheet'!$S:$S,$AL346,'Input Sheet'!I:I)</f>
        <v>0</v>
      </c>
      <c r="AF346" s="28">
        <f>+SUMIF('Input Sheet'!$S:$S,$AL346,'Input Sheet'!J:J)</f>
        <v>0</v>
      </c>
      <c r="AG346" s="28">
        <f>+SUMIF('Input Sheet'!$S:$S,$AL346,'Input Sheet'!K:K)</f>
        <v>0</v>
      </c>
      <c r="AH346" s="28">
        <f>+SUMIF('Input Sheet'!$S:$S,$AL346,'Input Sheet'!L:L)</f>
        <v>0</v>
      </c>
      <c r="AI346" s="28">
        <f>+SUMIF('Input Sheet'!$S:$S,$AL346,'Input Sheet'!M:M)</f>
        <v>0</v>
      </c>
      <c r="AJ346" s="28">
        <f>+SUMIF('Input Sheet'!$S:$S,$AL346,'Input Sheet'!N:N)</f>
        <v>0</v>
      </c>
      <c r="AK346" s="28"/>
      <c r="AL346" s="27" t="str">
        <f t="shared" si="28"/>
        <v>112-4049RR</v>
      </c>
      <c r="AM346" s="34" t="str">
        <f t="shared" si="29"/>
        <v>Overall</v>
      </c>
      <c r="AN346" s="34" t="str">
        <f t="shared" si="30"/>
        <v>OverallOther Income</v>
      </c>
      <c r="AO346" s="35"/>
      <c r="AP346" s="35"/>
      <c r="AQ346" s="35"/>
    </row>
    <row r="347" spans="1:43" x14ac:dyDescent="0.25">
      <c r="A347" s="27" t="s">
        <v>103</v>
      </c>
      <c r="B347" s="27" t="s">
        <v>104</v>
      </c>
      <c r="C347" s="27" t="s">
        <v>104</v>
      </c>
      <c r="D347" s="27" t="s">
        <v>336</v>
      </c>
      <c r="E347" s="27" t="s">
        <v>106</v>
      </c>
      <c r="F347" s="27" t="s">
        <v>311</v>
      </c>
      <c r="G347" s="27" t="s">
        <v>312</v>
      </c>
      <c r="H347" s="34" t="s">
        <v>109</v>
      </c>
      <c r="I347" s="34" t="s">
        <v>110</v>
      </c>
      <c r="J347" s="34" t="str">
        <f t="shared" si="26"/>
        <v>OverallOther Income</v>
      </c>
      <c r="K347" s="34" t="str">
        <f t="shared" si="27"/>
        <v>112New Vehicle Cost of Sales - Lexus</v>
      </c>
      <c r="L347" s="28">
        <f>+SUMIF('TB 4-24'!M:M,$AL347,'TB 4-24'!G:G)</f>
        <v>0</v>
      </c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>
        <f>+SUMIF('Input Sheet'!$S:$S,$AL347,'Input Sheet'!C:C)</f>
        <v>0</v>
      </c>
      <c r="Z347" s="28">
        <f>+SUMIF('Input Sheet'!$S:$S,$AL347,'Input Sheet'!D:D)</f>
        <v>0</v>
      </c>
      <c r="AA347" s="28">
        <f>+SUMIF('Input Sheet'!$S:$S,$AL347,'Input Sheet'!E:E)</f>
        <v>0</v>
      </c>
      <c r="AB347" s="28">
        <f>+SUMIF('Input Sheet'!$S:$S,$AL347,'Input Sheet'!F:F)</f>
        <v>0</v>
      </c>
      <c r="AC347" s="28">
        <f>+SUMIF('Input Sheet'!$S:$S,$AL347,'Input Sheet'!G:G)</f>
        <v>0</v>
      </c>
      <c r="AD347" s="28">
        <f>+SUMIF('Input Sheet'!$S:$S,$AL347,'Input Sheet'!H:H)</f>
        <v>0</v>
      </c>
      <c r="AE347" s="28">
        <f>+SUMIF('Input Sheet'!$S:$S,$AL347,'Input Sheet'!I:I)</f>
        <v>0</v>
      </c>
      <c r="AF347" s="28">
        <f>+SUMIF('Input Sheet'!$S:$S,$AL347,'Input Sheet'!J:J)</f>
        <v>0</v>
      </c>
      <c r="AG347" s="28">
        <f>+SUMIF('Input Sheet'!$S:$S,$AL347,'Input Sheet'!K:K)</f>
        <v>0</v>
      </c>
      <c r="AH347" s="28">
        <f>+SUMIF('Input Sheet'!$S:$S,$AL347,'Input Sheet'!L:L)</f>
        <v>0</v>
      </c>
      <c r="AI347" s="28">
        <f>+SUMIF('Input Sheet'!$S:$S,$AL347,'Input Sheet'!M:M)</f>
        <v>0</v>
      </c>
      <c r="AJ347" s="28">
        <f>+SUMIF('Input Sheet'!$S:$S,$AL347,'Input Sheet'!N:N)</f>
        <v>0</v>
      </c>
      <c r="AK347" s="28"/>
      <c r="AL347" s="27" t="str">
        <f t="shared" si="28"/>
        <v>112-4050R</v>
      </c>
      <c r="AM347" s="34" t="str">
        <f t="shared" si="29"/>
        <v>Overall</v>
      </c>
      <c r="AN347" s="34" t="str">
        <f t="shared" si="30"/>
        <v>OverallOther Income</v>
      </c>
      <c r="AO347" s="35"/>
      <c r="AP347" s="35"/>
      <c r="AQ347" s="35"/>
    </row>
    <row r="348" spans="1:43" x14ac:dyDescent="0.25">
      <c r="A348" s="27" t="s">
        <v>103</v>
      </c>
      <c r="B348" s="27" t="s">
        <v>104</v>
      </c>
      <c r="C348" s="27" t="s">
        <v>104</v>
      </c>
      <c r="D348" s="27" t="s">
        <v>337</v>
      </c>
      <c r="E348" s="27" t="s">
        <v>106</v>
      </c>
      <c r="F348" s="27" t="s">
        <v>311</v>
      </c>
      <c r="G348" s="27" t="s">
        <v>312</v>
      </c>
      <c r="H348" s="34" t="s">
        <v>109</v>
      </c>
      <c r="I348" s="34" t="s">
        <v>110</v>
      </c>
      <c r="J348" s="34" t="str">
        <f t="shared" si="26"/>
        <v>OverallOther Income</v>
      </c>
      <c r="K348" s="34" t="str">
        <f t="shared" si="27"/>
        <v>112New Vehicle Cost of Sales - Lexus</v>
      </c>
      <c r="L348" s="28">
        <f>+SUMIF('TB 4-24'!M:M,$AL348,'TB 4-24'!G:G)</f>
        <v>0</v>
      </c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>
        <f>+SUMIF('Input Sheet'!$S:$S,$AL348,'Input Sheet'!C:C)</f>
        <v>0</v>
      </c>
      <c r="Z348" s="28">
        <f>+SUMIF('Input Sheet'!$S:$S,$AL348,'Input Sheet'!D:D)</f>
        <v>0</v>
      </c>
      <c r="AA348" s="28">
        <f>+SUMIF('Input Sheet'!$S:$S,$AL348,'Input Sheet'!E:E)</f>
        <v>0</v>
      </c>
      <c r="AB348" s="28">
        <f>+SUMIF('Input Sheet'!$S:$S,$AL348,'Input Sheet'!F:F)</f>
        <v>0</v>
      </c>
      <c r="AC348" s="28">
        <f>+SUMIF('Input Sheet'!$S:$S,$AL348,'Input Sheet'!G:G)</f>
        <v>0</v>
      </c>
      <c r="AD348" s="28">
        <f>+SUMIF('Input Sheet'!$S:$S,$AL348,'Input Sheet'!H:H)</f>
        <v>0</v>
      </c>
      <c r="AE348" s="28">
        <f>+SUMIF('Input Sheet'!$S:$S,$AL348,'Input Sheet'!I:I)</f>
        <v>0</v>
      </c>
      <c r="AF348" s="28">
        <f>+SUMIF('Input Sheet'!$S:$S,$AL348,'Input Sheet'!J:J)</f>
        <v>0</v>
      </c>
      <c r="AG348" s="28">
        <f>+SUMIF('Input Sheet'!$S:$S,$AL348,'Input Sheet'!K:K)</f>
        <v>0</v>
      </c>
      <c r="AH348" s="28">
        <f>+SUMIF('Input Sheet'!$S:$S,$AL348,'Input Sheet'!L:L)</f>
        <v>0</v>
      </c>
      <c r="AI348" s="28">
        <f>+SUMIF('Input Sheet'!$S:$S,$AL348,'Input Sheet'!M:M)</f>
        <v>0</v>
      </c>
      <c r="AJ348" s="28">
        <f>+SUMIF('Input Sheet'!$S:$S,$AL348,'Input Sheet'!N:N)</f>
        <v>0</v>
      </c>
      <c r="AK348" s="28"/>
      <c r="AL348" s="27" t="str">
        <f t="shared" si="28"/>
        <v>112-4050RR</v>
      </c>
      <c r="AM348" s="34" t="str">
        <f t="shared" si="29"/>
        <v>Overall</v>
      </c>
      <c r="AN348" s="34" t="str">
        <f t="shared" si="30"/>
        <v>OverallOther Income</v>
      </c>
      <c r="AO348" s="35"/>
      <c r="AP348" s="35"/>
      <c r="AQ348" s="35"/>
    </row>
    <row r="349" spans="1:43" x14ac:dyDescent="0.25">
      <c r="A349" s="27" t="s">
        <v>103</v>
      </c>
      <c r="B349" s="27" t="s">
        <v>104</v>
      </c>
      <c r="C349" s="27" t="s">
        <v>104</v>
      </c>
      <c r="D349" s="27" t="s">
        <v>338</v>
      </c>
      <c r="E349" s="27" t="s">
        <v>106</v>
      </c>
      <c r="F349" s="27" t="s">
        <v>311</v>
      </c>
      <c r="G349" s="27" t="s">
        <v>312</v>
      </c>
      <c r="H349" s="34" t="s">
        <v>109</v>
      </c>
      <c r="I349" s="34" t="s">
        <v>110</v>
      </c>
      <c r="J349" s="34" t="str">
        <f t="shared" si="26"/>
        <v>OverallOther Income</v>
      </c>
      <c r="K349" s="34" t="str">
        <f t="shared" si="27"/>
        <v>112New Vehicle Cost of Sales - Lexus</v>
      </c>
      <c r="L349" s="28">
        <f>+SUMIF('TB 4-24'!M:M,$AL349,'TB 4-24'!G:G)</f>
        <v>0</v>
      </c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>
        <f>+SUMIF('Input Sheet'!$S:$S,$AL349,'Input Sheet'!C:C)</f>
        <v>0</v>
      </c>
      <c r="Z349" s="28">
        <f>+SUMIF('Input Sheet'!$S:$S,$AL349,'Input Sheet'!D:D)</f>
        <v>0</v>
      </c>
      <c r="AA349" s="28">
        <f>+SUMIF('Input Sheet'!$S:$S,$AL349,'Input Sheet'!E:E)</f>
        <v>0</v>
      </c>
      <c r="AB349" s="28">
        <f>+SUMIF('Input Sheet'!$S:$S,$AL349,'Input Sheet'!F:F)</f>
        <v>0</v>
      </c>
      <c r="AC349" s="28">
        <f>+SUMIF('Input Sheet'!$S:$S,$AL349,'Input Sheet'!G:G)</f>
        <v>0</v>
      </c>
      <c r="AD349" s="28">
        <f>+SUMIF('Input Sheet'!$S:$S,$AL349,'Input Sheet'!H:H)</f>
        <v>0</v>
      </c>
      <c r="AE349" s="28">
        <f>+SUMIF('Input Sheet'!$S:$S,$AL349,'Input Sheet'!I:I)</f>
        <v>0</v>
      </c>
      <c r="AF349" s="28">
        <f>+SUMIF('Input Sheet'!$S:$S,$AL349,'Input Sheet'!J:J)</f>
        <v>0</v>
      </c>
      <c r="AG349" s="28">
        <f>+SUMIF('Input Sheet'!$S:$S,$AL349,'Input Sheet'!K:K)</f>
        <v>0</v>
      </c>
      <c r="AH349" s="28">
        <f>+SUMIF('Input Sheet'!$S:$S,$AL349,'Input Sheet'!L:L)</f>
        <v>0</v>
      </c>
      <c r="AI349" s="28">
        <f>+SUMIF('Input Sheet'!$S:$S,$AL349,'Input Sheet'!M:M)</f>
        <v>0</v>
      </c>
      <c r="AJ349" s="28">
        <f>+SUMIF('Input Sheet'!$S:$S,$AL349,'Input Sheet'!N:N)</f>
        <v>0</v>
      </c>
      <c r="AK349" s="28"/>
      <c r="AL349" s="27" t="str">
        <f t="shared" si="28"/>
        <v>112-4051R</v>
      </c>
      <c r="AM349" s="34" t="str">
        <f t="shared" si="29"/>
        <v>Overall</v>
      </c>
      <c r="AN349" s="34" t="str">
        <f t="shared" si="30"/>
        <v>OverallOther Income</v>
      </c>
      <c r="AO349" s="35"/>
      <c r="AP349" s="35"/>
      <c r="AQ349" s="35"/>
    </row>
    <row r="350" spans="1:43" x14ac:dyDescent="0.25">
      <c r="A350" s="27" t="s">
        <v>103</v>
      </c>
      <c r="B350" s="27" t="s">
        <v>104</v>
      </c>
      <c r="C350" s="27" t="s">
        <v>104</v>
      </c>
      <c r="D350" s="27" t="s">
        <v>339</v>
      </c>
      <c r="E350" s="27" t="s">
        <v>106</v>
      </c>
      <c r="F350" s="27" t="s">
        <v>311</v>
      </c>
      <c r="G350" s="27" t="s">
        <v>312</v>
      </c>
      <c r="H350" s="34" t="s">
        <v>109</v>
      </c>
      <c r="I350" s="34" t="s">
        <v>110</v>
      </c>
      <c r="J350" s="34" t="str">
        <f t="shared" si="26"/>
        <v>OverallOther Income</v>
      </c>
      <c r="K350" s="34" t="str">
        <f t="shared" si="27"/>
        <v>112New Vehicle Cost of Sales - Lexus</v>
      </c>
      <c r="L350" s="28">
        <f>+SUMIF('TB 4-24'!M:M,$AL350,'TB 4-24'!G:G)</f>
        <v>0</v>
      </c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>
        <f>+SUMIF('Input Sheet'!$S:$S,$AL350,'Input Sheet'!C:C)</f>
        <v>0</v>
      </c>
      <c r="Z350" s="28">
        <f>+SUMIF('Input Sheet'!$S:$S,$AL350,'Input Sheet'!D:D)</f>
        <v>0</v>
      </c>
      <c r="AA350" s="28">
        <f>+SUMIF('Input Sheet'!$S:$S,$AL350,'Input Sheet'!E:E)</f>
        <v>0</v>
      </c>
      <c r="AB350" s="28">
        <f>+SUMIF('Input Sheet'!$S:$S,$AL350,'Input Sheet'!F:F)</f>
        <v>0</v>
      </c>
      <c r="AC350" s="28">
        <f>+SUMIF('Input Sheet'!$S:$S,$AL350,'Input Sheet'!G:G)</f>
        <v>0</v>
      </c>
      <c r="AD350" s="28">
        <f>+SUMIF('Input Sheet'!$S:$S,$AL350,'Input Sheet'!H:H)</f>
        <v>0</v>
      </c>
      <c r="AE350" s="28">
        <f>+SUMIF('Input Sheet'!$S:$S,$AL350,'Input Sheet'!I:I)</f>
        <v>0</v>
      </c>
      <c r="AF350" s="28">
        <f>+SUMIF('Input Sheet'!$S:$S,$AL350,'Input Sheet'!J:J)</f>
        <v>0</v>
      </c>
      <c r="AG350" s="28">
        <f>+SUMIF('Input Sheet'!$S:$S,$AL350,'Input Sheet'!K:K)</f>
        <v>0</v>
      </c>
      <c r="AH350" s="28">
        <f>+SUMIF('Input Sheet'!$S:$S,$AL350,'Input Sheet'!L:L)</f>
        <v>0</v>
      </c>
      <c r="AI350" s="28">
        <f>+SUMIF('Input Sheet'!$S:$S,$AL350,'Input Sheet'!M:M)</f>
        <v>0</v>
      </c>
      <c r="AJ350" s="28">
        <f>+SUMIF('Input Sheet'!$S:$S,$AL350,'Input Sheet'!N:N)</f>
        <v>0</v>
      </c>
      <c r="AK350" s="28"/>
      <c r="AL350" s="27" t="str">
        <f t="shared" si="28"/>
        <v>112-4051RR</v>
      </c>
      <c r="AM350" s="34" t="str">
        <f t="shared" si="29"/>
        <v>Overall</v>
      </c>
      <c r="AN350" s="34" t="str">
        <f t="shared" si="30"/>
        <v>OverallOther Income</v>
      </c>
      <c r="AO350" s="35"/>
      <c r="AP350" s="35"/>
      <c r="AQ350" s="35"/>
    </row>
    <row r="351" spans="1:43" x14ac:dyDescent="0.25">
      <c r="A351" s="27" t="s">
        <v>103</v>
      </c>
      <c r="B351" s="27" t="s">
        <v>104</v>
      </c>
      <c r="C351" s="27" t="s">
        <v>104</v>
      </c>
      <c r="D351" s="27" t="s">
        <v>340</v>
      </c>
      <c r="E351" s="27" t="s">
        <v>106</v>
      </c>
      <c r="F351" s="27" t="s">
        <v>311</v>
      </c>
      <c r="G351" s="27" t="s">
        <v>312</v>
      </c>
      <c r="H351" s="34" t="s">
        <v>109</v>
      </c>
      <c r="I351" s="34" t="s">
        <v>110</v>
      </c>
      <c r="J351" s="34" t="str">
        <f t="shared" si="26"/>
        <v>OverallOther Income</v>
      </c>
      <c r="K351" s="34" t="str">
        <f t="shared" si="27"/>
        <v>112New Vehicle Cost of Sales - Lexus</v>
      </c>
      <c r="L351" s="28">
        <f>+SUMIF('TB 4-24'!M:M,$AL351,'TB 4-24'!G:G)</f>
        <v>0</v>
      </c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>
        <f>+SUMIF('Input Sheet'!$S:$S,$AL351,'Input Sheet'!C:C)</f>
        <v>0</v>
      </c>
      <c r="Z351" s="28">
        <f>+SUMIF('Input Sheet'!$S:$S,$AL351,'Input Sheet'!D:D)</f>
        <v>0</v>
      </c>
      <c r="AA351" s="28">
        <f>+SUMIF('Input Sheet'!$S:$S,$AL351,'Input Sheet'!E:E)</f>
        <v>0</v>
      </c>
      <c r="AB351" s="28">
        <f>+SUMIF('Input Sheet'!$S:$S,$AL351,'Input Sheet'!F:F)</f>
        <v>0</v>
      </c>
      <c r="AC351" s="28">
        <f>+SUMIF('Input Sheet'!$S:$S,$AL351,'Input Sheet'!G:G)</f>
        <v>0</v>
      </c>
      <c r="AD351" s="28">
        <f>+SUMIF('Input Sheet'!$S:$S,$AL351,'Input Sheet'!H:H)</f>
        <v>0</v>
      </c>
      <c r="AE351" s="28">
        <f>+SUMIF('Input Sheet'!$S:$S,$AL351,'Input Sheet'!I:I)</f>
        <v>0</v>
      </c>
      <c r="AF351" s="28">
        <f>+SUMIF('Input Sheet'!$S:$S,$AL351,'Input Sheet'!J:J)</f>
        <v>0</v>
      </c>
      <c r="AG351" s="28">
        <f>+SUMIF('Input Sheet'!$S:$S,$AL351,'Input Sheet'!K:K)</f>
        <v>0</v>
      </c>
      <c r="AH351" s="28">
        <f>+SUMIF('Input Sheet'!$S:$S,$AL351,'Input Sheet'!L:L)</f>
        <v>0</v>
      </c>
      <c r="AI351" s="28">
        <f>+SUMIF('Input Sheet'!$S:$S,$AL351,'Input Sheet'!M:M)</f>
        <v>0</v>
      </c>
      <c r="AJ351" s="28">
        <f>+SUMIF('Input Sheet'!$S:$S,$AL351,'Input Sheet'!N:N)</f>
        <v>0</v>
      </c>
      <c r="AK351" s="28"/>
      <c r="AL351" s="27" t="str">
        <f t="shared" si="28"/>
        <v>112-4052R</v>
      </c>
      <c r="AM351" s="34" t="str">
        <f t="shared" si="29"/>
        <v>Overall</v>
      </c>
      <c r="AN351" s="34" t="str">
        <f t="shared" si="30"/>
        <v>OverallOther Income</v>
      </c>
      <c r="AO351" s="35"/>
      <c r="AP351" s="35"/>
      <c r="AQ351" s="35"/>
    </row>
    <row r="352" spans="1:43" x14ac:dyDescent="0.25">
      <c r="A352" s="27" t="s">
        <v>103</v>
      </c>
      <c r="B352" s="27" t="s">
        <v>104</v>
      </c>
      <c r="C352" s="27" t="s">
        <v>104</v>
      </c>
      <c r="D352" s="27" t="s">
        <v>341</v>
      </c>
      <c r="E352" s="27" t="s">
        <v>106</v>
      </c>
      <c r="F352" s="27" t="s">
        <v>311</v>
      </c>
      <c r="G352" s="27" t="s">
        <v>312</v>
      </c>
      <c r="H352" s="34" t="s">
        <v>109</v>
      </c>
      <c r="I352" s="34" t="s">
        <v>110</v>
      </c>
      <c r="J352" s="34" t="str">
        <f t="shared" si="26"/>
        <v>OverallOther Income</v>
      </c>
      <c r="K352" s="34" t="str">
        <f t="shared" si="27"/>
        <v>112New Vehicle Cost of Sales - Lexus</v>
      </c>
      <c r="L352" s="28">
        <f>+SUMIF('TB 4-24'!M:M,$AL352,'TB 4-24'!G:G)</f>
        <v>0</v>
      </c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>
        <f>+SUMIF('Input Sheet'!$S:$S,$AL352,'Input Sheet'!C:C)</f>
        <v>0</v>
      </c>
      <c r="Z352" s="28">
        <f>+SUMIF('Input Sheet'!$S:$S,$AL352,'Input Sheet'!D:D)</f>
        <v>0</v>
      </c>
      <c r="AA352" s="28">
        <f>+SUMIF('Input Sheet'!$S:$S,$AL352,'Input Sheet'!E:E)</f>
        <v>0</v>
      </c>
      <c r="AB352" s="28">
        <f>+SUMIF('Input Sheet'!$S:$S,$AL352,'Input Sheet'!F:F)</f>
        <v>0</v>
      </c>
      <c r="AC352" s="28">
        <f>+SUMIF('Input Sheet'!$S:$S,$AL352,'Input Sheet'!G:G)</f>
        <v>0</v>
      </c>
      <c r="AD352" s="28">
        <f>+SUMIF('Input Sheet'!$S:$S,$AL352,'Input Sheet'!H:H)</f>
        <v>0</v>
      </c>
      <c r="AE352" s="28">
        <f>+SUMIF('Input Sheet'!$S:$S,$AL352,'Input Sheet'!I:I)</f>
        <v>0</v>
      </c>
      <c r="AF352" s="28">
        <f>+SUMIF('Input Sheet'!$S:$S,$AL352,'Input Sheet'!J:J)</f>
        <v>0</v>
      </c>
      <c r="AG352" s="28">
        <f>+SUMIF('Input Sheet'!$S:$S,$AL352,'Input Sheet'!K:K)</f>
        <v>0</v>
      </c>
      <c r="AH352" s="28">
        <f>+SUMIF('Input Sheet'!$S:$S,$AL352,'Input Sheet'!L:L)</f>
        <v>0</v>
      </c>
      <c r="AI352" s="28">
        <f>+SUMIF('Input Sheet'!$S:$S,$AL352,'Input Sheet'!M:M)</f>
        <v>0</v>
      </c>
      <c r="AJ352" s="28">
        <f>+SUMIF('Input Sheet'!$S:$S,$AL352,'Input Sheet'!N:N)</f>
        <v>0</v>
      </c>
      <c r="AK352" s="28"/>
      <c r="AL352" s="27" t="str">
        <f t="shared" si="28"/>
        <v>112-4052RR</v>
      </c>
      <c r="AM352" s="34" t="str">
        <f t="shared" si="29"/>
        <v>Overall</v>
      </c>
      <c r="AN352" s="34" t="str">
        <f t="shared" si="30"/>
        <v>OverallOther Income</v>
      </c>
      <c r="AO352" s="35"/>
      <c r="AP352" s="35"/>
      <c r="AQ352" s="35"/>
    </row>
    <row r="353" spans="1:43" x14ac:dyDescent="0.25">
      <c r="A353" s="27" t="s">
        <v>103</v>
      </c>
      <c r="B353" s="27" t="s">
        <v>104</v>
      </c>
      <c r="C353" s="27" t="s">
        <v>104</v>
      </c>
      <c r="D353" s="27" t="s">
        <v>342</v>
      </c>
      <c r="E353" s="27" t="s">
        <v>106</v>
      </c>
      <c r="F353" s="27" t="s">
        <v>311</v>
      </c>
      <c r="G353" s="27" t="s">
        <v>312</v>
      </c>
      <c r="H353" s="34" t="s">
        <v>109</v>
      </c>
      <c r="I353" s="34" t="s">
        <v>110</v>
      </c>
      <c r="J353" s="34" t="str">
        <f t="shared" si="26"/>
        <v>OverallOther Income</v>
      </c>
      <c r="K353" s="34" t="str">
        <f t="shared" si="27"/>
        <v>112New Vehicle Cost of Sales - Lexus</v>
      </c>
      <c r="L353" s="28">
        <f>+SUMIF('TB 4-24'!M:M,$AL353,'TB 4-24'!G:G)</f>
        <v>0</v>
      </c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>
        <f>+SUMIF('Input Sheet'!$S:$S,$AL353,'Input Sheet'!C:C)</f>
        <v>0</v>
      </c>
      <c r="Z353" s="28">
        <f>+SUMIF('Input Sheet'!$S:$S,$AL353,'Input Sheet'!D:D)</f>
        <v>0</v>
      </c>
      <c r="AA353" s="28">
        <f>+SUMIF('Input Sheet'!$S:$S,$AL353,'Input Sheet'!E:E)</f>
        <v>0</v>
      </c>
      <c r="AB353" s="28">
        <f>+SUMIF('Input Sheet'!$S:$S,$AL353,'Input Sheet'!F:F)</f>
        <v>0</v>
      </c>
      <c r="AC353" s="28">
        <f>+SUMIF('Input Sheet'!$S:$S,$AL353,'Input Sheet'!G:G)</f>
        <v>0</v>
      </c>
      <c r="AD353" s="28">
        <f>+SUMIF('Input Sheet'!$S:$S,$AL353,'Input Sheet'!H:H)</f>
        <v>0</v>
      </c>
      <c r="AE353" s="28">
        <f>+SUMIF('Input Sheet'!$S:$S,$AL353,'Input Sheet'!I:I)</f>
        <v>0</v>
      </c>
      <c r="AF353" s="28">
        <f>+SUMIF('Input Sheet'!$S:$S,$AL353,'Input Sheet'!J:J)</f>
        <v>0</v>
      </c>
      <c r="AG353" s="28">
        <f>+SUMIF('Input Sheet'!$S:$S,$AL353,'Input Sheet'!K:K)</f>
        <v>0</v>
      </c>
      <c r="AH353" s="28">
        <f>+SUMIF('Input Sheet'!$S:$S,$AL353,'Input Sheet'!L:L)</f>
        <v>0</v>
      </c>
      <c r="AI353" s="28">
        <f>+SUMIF('Input Sheet'!$S:$S,$AL353,'Input Sheet'!M:M)</f>
        <v>0</v>
      </c>
      <c r="AJ353" s="28">
        <f>+SUMIF('Input Sheet'!$S:$S,$AL353,'Input Sheet'!N:N)</f>
        <v>0</v>
      </c>
      <c r="AK353" s="28"/>
      <c r="AL353" s="27" t="str">
        <f t="shared" si="28"/>
        <v>112-4053R</v>
      </c>
      <c r="AM353" s="34" t="str">
        <f t="shared" si="29"/>
        <v>Overall</v>
      </c>
      <c r="AN353" s="34" t="str">
        <f t="shared" si="30"/>
        <v>OverallOther Income</v>
      </c>
      <c r="AO353" s="35"/>
      <c r="AP353" s="35"/>
      <c r="AQ353" s="35"/>
    </row>
    <row r="354" spans="1:43" x14ac:dyDescent="0.25">
      <c r="A354" s="27" t="s">
        <v>103</v>
      </c>
      <c r="B354" s="27" t="s">
        <v>104</v>
      </c>
      <c r="C354" s="27" t="s">
        <v>104</v>
      </c>
      <c r="D354" s="27" t="s">
        <v>343</v>
      </c>
      <c r="E354" s="27" t="s">
        <v>106</v>
      </c>
      <c r="F354" s="27" t="s">
        <v>311</v>
      </c>
      <c r="G354" s="27" t="s">
        <v>312</v>
      </c>
      <c r="H354" s="34" t="s">
        <v>109</v>
      </c>
      <c r="I354" s="34" t="s">
        <v>110</v>
      </c>
      <c r="J354" s="34" t="str">
        <f t="shared" si="26"/>
        <v>OverallOther Income</v>
      </c>
      <c r="K354" s="34" t="str">
        <f t="shared" si="27"/>
        <v>112New Vehicle Cost of Sales - Lexus</v>
      </c>
      <c r="L354" s="28">
        <f>+SUMIF('TB 4-24'!M:M,$AL354,'TB 4-24'!G:G)</f>
        <v>0</v>
      </c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>
        <f>+SUMIF('Input Sheet'!$S:$S,$AL354,'Input Sheet'!C:C)</f>
        <v>0</v>
      </c>
      <c r="Z354" s="28">
        <f>+SUMIF('Input Sheet'!$S:$S,$AL354,'Input Sheet'!D:D)</f>
        <v>0</v>
      </c>
      <c r="AA354" s="28">
        <f>+SUMIF('Input Sheet'!$S:$S,$AL354,'Input Sheet'!E:E)</f>
        <v>0</v>
      </c>
      <c r="AB354" s="28">
        <f>+SUMIF('Input Sheet'!$S:$S,$AL354,'Input Sheet'!F:F)</f>
        <v>0</v>
      </c>
      <c r="AC354" s="28">
        <f>+SUMIF('Input Sheet'!$S:$S,$AL354,'Input Sheet'!G:G)</f>
        <v>0</v>
      </c>
      <c r="AD354" s="28">
        <f>+SUMIF('Input Sheet'!$S:$S,$AL354,'Input Sheet'!H:H)</f>
        <v>0</v>
      </c>
      <c r="AE354" s="28">
        <f>+SUMIF('Input Sheet'!$S:$S,$AL354,'Input Sheet'!I:I)</f>
        <v>0</v>
      </c>
      <c r="AF354" s="28">
        <f>+SUMIF('Input Sheet'!$S:$S,$AL354,'Input Sheet'!J:J)</f>
        <v>0</v>
      </c>
      <c r="AG354" s="28">
        <f>+SUMIF('Input Sheet'!$S:$S,$AL354,'Input Sheet'!K:K)</f>
        <v>0</v>
      </c>
      <c r="AH354" s="28">
        <f>+SUMIF('Input Sheet'!$S:$S,$AL354,'Input Sheet'!L:L)</f>
        <v>0</v>
      </c>
      <c r="AI354" s="28">
        <f>+SUMIF('Input Sheet'!$S:$S,$AL354,'Input Sheet'!M:M)</f>
        <v>0</v>
      </c>
      <c r="AJ354" s="28">
        <f>+SUMIF('Input Sheet'!$S:$S,$AL354,'Input Sheet'!N:N)</f>
        <v>0</v>
      </c>
      <c r="AK354" s="28"/>
      <c r="AL354" s="27" t="str">
        <f t="shared" si="28"/>
        <v>112-4053RR</v>
      </c>
      <c r="AM354" s="34" t="str">
        <f t="shared" si="29"/>
        <v>Overall</v>
      </c>
      <c r="AN354" s="34" t="str">
        <f t="shared" si="30"/>
        <v>OverallOther Income</v>
      </c>
      <c r="AO354" s="35"/>
      <c r="AP354" s="35"/>
      <c r="AQ354" s="35"/>
    </row>
    <row r="355" spans="1:43" x14ac:dyDescent="0.25">
      <c r="A355" s="27" t="s">
        <v>103</v>
      </c>
      <c r="B355" s="27" t="s">
        <v>104</v>
      </c>
      <c r="C355" s="27" t="s">
        <v>104</v>
      </c>
      <c r="D355" s="27" t="s">
        <v>344</v>
      </c>
      <c r="E355" s="27" t="s">
        <v>106</v>
      </c>
      <c r="F355" s="27" t="s">
        <v>311</v>
      </c>
      <c r="G355" s="27" t="s">
        <v>312</v>
      </c>
      <c r="H355" s="34" t="s">
        <v>109</v>
      </c>
      <c r="I355" s="34" t="s">
        <v>110</v>
      </c>
      <c r="J355" s="34" t="str">
        <f t="shared" si="26"/>
        <v>OverallOther Income</v>
      </c>
      <c r="K355" s="34" t="str">
        <f t="shared" si="27"/>
        <v>112New Vehicle Cost of Sales - Lexus</v>
      </c>
      <c r="L355" s="28">
        <f>+SUMIF('TB 4-24'!M:M,$AL355,'TB 4-24'!G:G)</f>
        <v>0</v>
      </c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>
        <f>+SUMIF('Input Sheet'!$S:$S,$AL355,'Input Sheet'!C:C)</f>
        <v>0</v>
      </c>
      <c r="Z355" s="28">
        <f>+SUMIF('Input Sheet'!$S:$S,$AL355,'Input Sheet'!D:D)</f>
        <v>0</v>
      </c>
      <c r="AA355" s="28">
        <f>+SUMIF('Input Sheet'!$S:$S,$AL355,'Input Sheet'!E:E)</f>
        <v>0</v>
      </c>
      <c r="AB355" s="28">
        <f>+SUMIF('Input Sheet'!$S:$S,$AL355,'Input Sheet'!F:F)</f>
        <v>0</v>
      </c>
      <c r="AC355" s="28">
        <f>+SUMIF('Input Sheet'!$S:$S,$AL355,'Input Sheet'!G:G)</f>
        <v>0</v>
      </c>
      <c r="AD355" s="28">
        <f>+SUMIF('Input Sheet'!$S:$S,$AL355,'Input Sheet'!H:H)</f>
        <v>0</v>
      </c>
      <c r="AE355" s="28">
        <f>+SUMIF('Input Sheet'!$S:$S,$AL355,'Input Sheet'!I:I)</f>
        <v>0</v>
      </c>
      <c r="AF355" s="28">
        <f>+SUMIF('Input Sheet'!$S:$S,$AL355,'Input Sheet'!J:J)</f>
        <v>0</v>
      </c>
      <c r="AG355" s="28">
        <f>+SUMIF('Input Sheet'!$S:$S,$AL355,'Input Sheet'!K:K)</f>
        <v>0</v>
      </c>
      <c r="AH355" s="28">
        <f>+SUMIF('Input Sheet'!$S:$S,$AL355,'Input Sheet'!L:L)</f>
        <v>0</v>
      </c>
      <c r="AI355" s="28">
        <f>+SUMIF('Input Sheet'!$S:$S,$AL355,'Input Sheet'!M:M)</f>
        <v>0</v>
      </c>
      <c r="AJ355" s="28">
        <f>+SUMIF('Input Sheet'!$S:$S,$AL355,'Input Sheet'!N:N)</f>
        <v>0</v>
      </c>
      <c r="AK355" s="28"/>
      <c r="AL355" s="27" t="str">
        <f t="shared" si="28"/>
        <v>112-4054R</v>
      </c>
      <c r="AM355" s="34" t="str">
        <f t="shared" si="29"/>
        <v>Overall</v>
      </c>
      <c r="AN355" s="34" t="str">
        <f t="shared" si="30"/>
        <v>OverallOther Income</v>
      </c>
      <c r="AO355" s="35"/>
      <c r="AP355" s="35"/>
      <c r="AQ355" s="35"/>
    </row>
    <row r="356" spans="1:43" x14ac:dyDescent="0.25">
      <c r="A356" s="27" t="s">
        <v>103</v>
      </c>
      <c r="B356" s="27" t="s">
        <v>104</v>
      </c>
      <c r="C356" s="27" t="s">
        <v>104</v>
      </c>
      <c r="D356" s="27" t="s">
        <v>345</v>
      </c>
      <c r="E356" s="27" t="s">
        <v>106</v>
      </c>
      <c r="F356" s="27" t="s">
        <v>311</v>
      </c>
      <c r="G356" s="27" t="s">
        <v>312</v>
      </c>
      <c r="H356" s="34" t="s">
        <v>109</v>
      </c>
      <c r="I356" s="34" t="s">
        <v>110</v>
      </c>
      <c r="J356" s="34" t="str">
        <f t="shared" si="26"/>
        <v>OverallOther Income</v>
      </c>
      <c r="K356" s="34" t="str">
        <f t="shared" si="27"/>
        <v>112New Vehicle Cost of Sales - Lexus</v>
      </c>
      <c r="L356" s="28">
        <f>+SUMIF('TB 4-24'!M:M,$AL356,'TB 4-24'!G:G)</f>
        <v>0</v>
      </c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>
        <f>+SUMIF('Input Sheet'!$S:$S,$AL356,'Input Sheet'!C:C)</f>
        <v>0</v>
      </c>
      <c r="Z356" s="28">
        <f>+SUMIF('Input Sheet'!$S:$S,$AL356,'Input Sheet'!D:D)</f>
        <v>0</v>
      </c>
      <c r="AA356" s="28">
        <f>+SUMIF('Input Sheet'!$S:$S,$AL356,'Input Sheet'!E:E)</f>
        <v>0</v>
      </c>
      <c r="AB356" s="28">
        <f>+SUMIF('Input Sheet'!$S:$S,$AL356,'Input Sheet'!F:F)</f>
        <v>0</v>
      </c>
      <c r="AC356" s="28">
        <f>+SUMIF('Input Sheet'!$S:$S,$AL356,'Input Sheet'!G:G)</f>
        <v>0</v>
      </c>
      <c r="AD356" s="28">
        <f>+SUMIF('Input Sheet'!$S:$S,$AL356,'Input Sheet'!H:H)</f>
        <v>0</v>
      </c>
      <c r="AE356" s="28">
        <f>+SUMIF('Input Sheet'!$S:$S,$AL356,'Input Sheet'!I:I)</f>
        <v>0</v>
      </c>
      <c r="AF356" s="28">
        <f>+SUMIF('Input Sheet'!$S:$S,$AL356,'Input Sheet'!J:J)</f>
        <v>0</v>
      </c>
      <c r="AG356" s="28">
        <f>+SUMIF('Input Sheet'!$S:$S,$AL356,'Input Sheet'!K:K)</f>
        <v>0</v>
      </c>
      <c r="AH356" s="28">
        <f>+SUMIF('Input Sheet'!$S:$S,$AL356,'Input Sheet'!L:L)</f>
        <v>0</v>
      </c>
      <c r="AI356" s="28">
        <f>+SUMIF('Input Sheet'!$S:$S,$AL356,'Input Sheet'!M:M)</f>
        <v>0</v>
      </c>
      <c r="AJ356" s="28">
        <f>+SUMIF('Input Sheet'!$S:$S,$AL356,'Input Sheet'!N:N)</f>
        <v>0</v>
      </c>
      <c r="AK356" s="28"/>
      <c r="AL356" s="27" t="str">
        <f t="shared" si="28"/>
        <v>112-4054RR</v>
      </c>
      <c r="AM356" s="34" t="str">
        <f t="shared" si="29"/>
        <v>Overall</v>
      </c>
      <c r="AN356" s="34" t="str">
        <f t="shared" si="30"/>
        <v>OverallOther Income</v>
      </c>
      <c r="AO356" s="35"/>
      <c r="AP356" s="35"/>
      <c r="AQ356" s="35"/>
    </row>
    <row r="357" spans="1:43" x14ac:dyDescent="0.25">
      <c r="A357" s="27" t="s">
        <v>103</v>
      </c>
      <c r="B357" s="27" t="s">
        <v>104</v>
      </c>
      <c r="C357" s="27" t="s">
        <v>104</v>
      </c>
      <c r="D357" s="27" t="s">
        <v>346</v>
      </c>
      <c r="E357" s="27" t="s">
        <v>106</v>
      </c>
      <c r="F357" s="27" t="s">
        <v>311</v>
      </c>
      <c r="G357" s="27" t="s">
        <v>312</v>
      </c>
      <c r="H357" s="34" t="s">
        <v>109</v>
      </c>
      <c r="I357" s="34" t="s">
        <v>110</v>
      </c>
      <c r="J357" s="34" t="str">
        <f t="shared" si="26"/>
        <v>OverallOther Income</v>
      </c>
      <c r="K357" s="34" t="str">
        <f t="shared" si="27"/>
        <v>112New Vehicle Cost of Sales - Lexus</v>
      </c>
      <c r="L357" s="28">
        <f>+SUMIF('TB 4-24'!M:M,$AL357,'TB 4-24'!G:G)</f>
        <v>0</v>
      </c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>
        <f>+SUMIF('Input Sheet'!$S:$S,$AL357,'Input Sheet'!C:C)</f>
        <v>0</v>
      </c>
      <c r="Z357" s="28">
        <f>+SUMIF('Input Sheet'!$S:$S,$AL357,'Input Sheet'!D:D)</f>
        <v>0</v>
      </c>
      <c r="AA357" s="28">
        <f>+SUMIF('Input Sheet'!$S:$S,$AL357,'Input Sheet'!E:E)</f>
        <v>0</v>
      </c>
      <c r="AB357" s="28">
        <f>+SUMIF('Input Sheet'!$S:$S,$AL357,'Input Sheet'!F:F)</f>
        <v>0</v>
      </c>
      <c r="AC357" s="28">
        <f>+SUMIF('Input Sheet'!$S:$S,$AL357,'Input Sheet'!G:G)</f>
        <v>0</v>
      </c>
      <c r="AD357" s="28">
        <f>+SUMIF('Input Sheet'!$S:$S,$AL357,'Input Sheet'!H:H)</f>
        <v>0</v>
      </c>
      <c r="AE357" s="28">
        <f>+SUMIF('Input Sheet'!$S:$S,$AL357,'Input Sheet'!I:I)</f>
        <v>0</v>
      </c>
      <c r="AF357" s="28">
        <f>+SUMIF('Input Sheet'!$S:$S,$AL357,'Input Sheet'!J:J)</f>
        <v>0</v>
      </c>
      <c r="AG357" s="28">
        <f>+SUMIF('Input Sheet'!$S:$S,$AL357,'Input Sheet'!K:K)</f>
        <v>0</v>
      </c>
      <c r="AH357" s="28">
        <f>+SUMIF('Input Sheet'!$S:$S,$AL357,'Input Sheet'!L:L)</f>
        <v>0</v>
      </c>
      <c r="AI357" s="28">
        <f>+SUMIF('Input Sheet'!$S:$S,$AL357,'Input Sheet'!M:M)</f>
        <v>0</v>
      </c>
      <c r="AJ357" s="28">
        <f>+SUMIF('Input Sheet'!$S:$S,$AL357,'Input Sheet'!N:N)</f>
        <v>0</v>
      </c>
      <c r="AK357" s="28"/>
      <c r="AL357" s="27" t="str">
        <f t="shared" si="28"/>
        <v>112-4055R</v>
      </c>
      <c r="AM357" s="34" t="str">
        <f t="shared" si="29"/>
        <v>Overall</v>
      </c>
      <c r="AN357" s="34" t="str">
        <f t="shared" si="30"/>
        <v>OverallOther Income</v>
      </c>
      <c r="AO357" s="35"/>
      <c r="AP357" s="35"/>
      <c r="AQ357" s="35"/>
    </row>
    <row r="358" spans="1:43" x14ac:dyDescent="0.25">
      <c r="A358" s="27" t="s">
        <v>103</v>
      </c>
      <c r="B358" s="27" t="s">
        <v>104</v>
      </c>
      <c r="C358" s="27" t="s">
        <v>104</v>
      </c>
      <c r="D358" s="27" t="s">
        <v>347</v>
      </c>
      <c r="E358" s="27" t="s">
        <v>106</v>
      </c>
      <c r="F358" s="27" t="s">
        <v>311</v>
      </c>
      <c r="G358" s="27" t="s">
        <v>312</v>
      </c>
      <c r="H358" s="34" t="s">
        <v>109</v>
      </c>
      <c r="I358" s="34" t="s">
        <v>110</v>
      </c>
      <c r="J358" s="34" t="str">
        <f t="shared" si="26"/>
        <v>OverallOther Income</v>
      </c>
      <c r="K358" s="34" t="str">
        <f t="shared" si="27"/>
        <v>112New Vehicle Cost of Sales - Lexus</v>
      </c>
      <c r="L358" s="28">
        <f>+SUMIF('TB 4-24'!M:M,$AL358,'TB 4-24'!G:G)</f>
        <v>0</v>
      </c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>
        <f>+SUMIF('Input Sheet'!$S:$S,$AL358,'Input Sheet'!C:C)</f>
        <v>0</v>
      </c>
      <c r="Z358" s="28">
        <f>+SUMIF('Input Sheet'!$S:$S,$AL358,'Input Sheet'!D:D)</f>
        <v>0</v>
      </c>
      <c r="AA358" s="28">
        <f>+SUMIF('Input Sheet'!$S:$S,$AL358,'Input Sheet'!E:E)</f>
        <v>0</v>
      </c>
      <c r="AB358" s="28">
        <f>+SUMIF('Input Sheet'!$S:$S,$AL358,'Input Sheet'!F:F)</f>
        <v>0</v>
      </c>
      <c r="AC358" s="28">
        <f>+SUMIF('Input Sheet'!$S:$S,$AL358,'Input Sheet'!G:G)</f>
        <v>0</v>
      </c>
      <c r="AD358" s="28">
        <f>+SUMIF('Input Sheet'!$S:$S,$AL358,'Input Sheet'!H:H)</f>
        <v>0</v>
      </c>
      <c r="AE358" s="28">
        <f>+SUMIF('Input Sheet'!$S:$S,$AL358,'Input Sheet'!I:I)</f>
        <v>0</v>
      </c>
      <c r="AF358" s="28">
        <f>+SUMIF('Input Sheet'!$S:$S,$AL358,'Input Sheet'!J:J)</f>
        <v>0</v>
      </c>
      <c r="AG358" s="28">
        <f>+SUMIF('Input Sheet'!$S:$S,$AL358,'Input Sheet'!K:K)</f>
        <v>0</v>
      </c>
      <c r="AH358" s="28">
        <f>+SUMIF('Input Sheet'!$S:$S,$AL358,'Input Sheet'!L:L)</f>
        <v>0</v>
      </c>
      <c r="AI358" s="28">
        <f>+SUMIF('Input Sheet'!$S:$S,$AL358,'Input Sheet'!M:M)</f>
        <v>0</v>
      </c>
      <c r="AJ358" s="28">
        <f>+SUMIF('Input Sheet'!$S:$S,$AL358,'Input Sheet'!N:N)</f>
        <v>0</v>
      </c>
      <c r="AK358" s="28"/>
      <c r="AL358" s="27" t="str">
        <f t="shared" si="28"/>
        <v>112-4055RR</v>
      </c>
      <c r="AM358" s="34" t="str">
        <f t="shared" si="29"/>
        <v>Overall</v>
      </c>
      <c r="AN358" s="34" t="str">
        <f t="shared" si="30"/>
        <v>OverallOther Income</v>
      </c>
      <c r="AO358" s="35"/>
      <c r="AP358" s="35"/>
      <c r="AQ358" s="35"/>
    </row>
    <row r="359" spans="1:43" x14ac:dyDescent="0.25">
      <c r="A359" s="27" t="s">
        <v>103</v>
      </c>
      <c r="B359" s="27" t="s">
        <v>104</v>
      </c>
      <c r="C359" s="27" t="s">
        <v>104</v>
      </c>
      <c r="D359" s="27" t="s">
        <v>348</v>
      </c>
      <c r="E359" s="27" t="s">
        <v>106</v>
      </c>
      <c r="F359" s="27" t="s">
        <v>311</v>
      </c>
      <c r="G359" s="27" t="s">
        <v>312</v>
      </c>
      <c r="H359" s="34" t="s">
        <v>109</v>
      </c>
      <c r="I359" s="34" t="s">
        <v>110</v>
      </c>
      <c r="J359" s="34" t="str">
        <f t="shared" si="26"/>
        <v>OverallOther Income</v>
      </c>
      <c r="K359" s="34" t="str">
        <f t="shared" si="27"/>
        <v>112New Vehicle Cost of Sales - Lexus</v>
      </c>
      <c r="L359" s="28">
        <f>+SUMIF('TB 4-24'!M:M,$AL359,'TB 4-24'!G:G)</f>
        <v>0</v>
      </c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>
        <f>+SUMIF('Input Sheet'!$S:$S,$AL359,'Input Sheet'!C:C)</f>
        <v>0</v>
      </c>
      <c r="Z359" s="28">
        <f>+SUMIF('Input Sheet'!$S:$S,$AL359,'Input Sheet'!D:D)</f>
        <v>0</v>
      </c>
      <c r="AA359" s="28">
        <f>+SUMIF('Input Sheet'!$S:$S,$AL359,'Input Sheet'!E:E)</f>
        <v>0</v>
      </c>
      <c r="AB359" s="28">
        <f>+SUMIF('Input Sheet'!$S:$S,$AL359,'Input Sheet'!F:F)</f>
        <v>0</v>
      </c>
      <c r="AC359" s="28">
        <f>+SUMIF('Input Sheet'!$S:$S,$AL359,'Input Sheet'!G:G)</f>
        <v>0</v>
      </c>
      <c r="AD359" s="28">
        <f>+SUMIF('Input Sheet'!$S:$S,$AL359,'Input Sheet'!H:H)</f>
        <v>0</v>
      </c>
      <c r="AE359" s="28">
        <f>+SUMIF('Input Sheet'!$S:$S,$AL359,'Input Sheet'!I:I)</f>
        <v>0</v>
      </c>
      <c r="AF359" s="28">
        <f>+SUMIF('Input Sheet'!$S:$S,$AL359,'Input Sheet'!J:J)</f>
        <v>0</v>
      </c>
      <c r="AG359" s="28">
        <f>+SUMIF('Input Sheet'!$S:$S,$AL359,'Input Sheet'!K:K)</f>
        <v>0</v>
      </c>
      <c r="AH359" s="28">
        <f>+SUMIF('Input Sheet'!$S:$S,$AL359,'Input Sheet'!L:L)</f>
        <v>0</v>
      </c>
      <c r="AI359" s="28">
        <f>+SUMIF('Input Sheet'!$S:$S,$AL359,'Input Sheet'!M:M)</f>
        <v>0</v>
      </c>
      <c r="AJ359" s="28">
        <f>+SUMIF('Input Sheet'!$S:$S,$AL359,'Input Sheet'!N:N)</f>
        <v>0</v>
      </c>
      <c r="AK359" s="28"/>
      <c r="AL359" s="27" t="str">
        <f t="shared" si="28"/>
        <v>112-4056R</v>
      </c>
      <c r="AM359" s="34" t="str">
        <f t="shared" si="29"/>
        <v>Overall</v>
      </c>
      <c r="AN359" s="34" t="str">
        <f t="shared" si="30"/>
        <v>OverallOther Income</v>
      </c>
      <c r="AO359" s="35"/>
      <c r="AP359" s="35"/>
      <c r="AQ359" s="35"/>
    </row>
    <row r="360" spans="1:43" x14ac:dyDescent="0.25">
      <c r="A360" s="27" t="s">
        <v>103</v>
      </c>
      <c r="B360" s="27" t="s">
        <v>104</v>
      </c>
      <c r="C360" s="27" t="s">
        <v>104</v>
      </c>
      <c r="D360" s="27" t="s">
        <v>349</v>
      </c>
      <c r="E360" s="27" t="s">
        <v>106</v>
      </c>
      <c r="F360" s="27" t="s">
        <v>311</v>
      </c>
      <c r="G360" s="27" t="s">
        <v>312</v>
      </c>
      <c r="H360" s="34" t="s">
        <v>109</v>
      </c>
      <c r="I360" s="34" t="s">
        <v>110</v>
      </c>
      <c r="J360" s="34" t="str">
        <f t="shared" si="26"/>
        <v>OverallOther Income</v>
      </c>
      <c r="K360" s="34" t="str">
        <f t="shared" si="27"/>
        <v>112New Vehicle Cost of Sales - Lexus</v>
      </c>
      <c r="L360" s="28">
        <f>+SUMIF('TB 4-24'!M:M,$AL360,'TB 4-24'!G:G)</f>
        <v>0</v>
      </c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>
        <f>+SUMIF('Input Sheet'!$S:$S,$AL360,'Input Sheet'!C:C)</f>
        <v>0</v>
      </c>
      <c r="Z360" s="28">
        <f>+SUMIF('Input Sheet'!$S:$S,$AL360,'Input Sheet'!D:D)</f>
        <v>0</v>
      </c>
      <c r="AA360" s="28">
        <f>+SUMIF('Input Sheet'!$S:$S,$AL360,'Input Sheet'!E:E)</f>
        <v>0</v>
      </c>
      <c r="AB360" s="28">
        <f>+SUMIF('Input Sheet'!$S:$S,$AL360,'Input Sheet'!F:F)</f>
        <v>0</v>
      </c>
      <c r="AC360" s="28">
        <f>+SUMIF('Input Sheet'!$S:$S,$AL360,'Input Sheet'!G:G)</f>
        <v>0</v>
      </c>
      <c r="AD360" s="28">
        <f>+SUMIF('Input Sheet'!$S:$S,$AL360,'Input Sheet'!H:H)</f>
        <v>0</v>
      </c>
      <c r="AE360" s="28">
        <f>+SUMIF('Input Sheet'!$S:$S,$AL360,'Input Sheet'!I:I)</f>
        <v>0</v>
      </c>
      <c r="AF360" s="28">
        <f>+SUMIF('Input Sheet'!$S:$S,$AL360,'Input Sheet'!J:J)</f>
        <v>0</v>
      </c>
      <c r="AG360" s="28">
        <f>+SUMIF('Input Sheet'!$S:$S,$AL360,'Input Sheet'!K:K)</f>
        <v>0</v>
      </c>
      <c r="AH360" s="28">
        <f>+SUMIF('Input Sheet'!$S:$S,$AL360,'Input Sheet'!L:L)</f>
        <v>0</v>
      </c>
      <c r="AI360" s="28">
        <f>+SUMIF('Input Sheet'!$S:$S,$AL360,'Input Sheet'!M:M)</f>
        <v>0</v>
      </c>
      <c r="AJ360" s="28">
        <f>+SUMIF('Input Sheet'!$S:$S,$AL360,'Input Sheet'!N:N)</f>
        <v>0</v>
      </c>
      <c r="AK360" s="28"/>
      <c r="AL360" s="27" t="str">
        <f t="shared" si="28"/>
        <v>112-4056RR</v>
      </c>
      <c r="AM360" s="34" t="str">
        <f t="shared" si="29"/>
        <v>Overall</v>
      </c>
      <c r="AN360" s="34" t="str">
        <f t="shared" si="30"/>
        <v>OverallOther Income</v>
      </c>
      <c r="AO360" s="35"/>
      <c r="AP360" s="35"/>
      <c r="AQ360" s="35"/>
    </row>
    <row r="361" spans="1:43" x14ac:dyDescent="0.25">
      <c r="A361" s="27" t="s">
        <v>103</v>
      </c>
      <c r="B361" s="27" t="s">
        <v>104</v>
      </c>
      <c r="C361" s="27" t="s">
        <v>104</v>
      </c>
      <c r="D361" s="27" t="s">
        <v>350</v>
      </c>
      <c r="E361" s="27" t="s">
        <v>106</v>
      </c>
      <c r="F361" s="27" t="s">
        <v>311</v>
      </c>
      <c r="G361" s="27" t="s">
        <v>312</v>
      </c>
      <c r="H361" s="34" t="s">
        <v>109</v>
      </c>
      <c r="I361" s="34" t="s">
        <v>110</v>
      </c>
      <c r="J361" s="34" t="str">
        <f t="shared" si="26"/>
        <v>OverallOther Income</v>
      </c>
      <c r="K361" s="34" t="str">
        <f t="shared" si="27"/>
        <v>112New Vehicle Cost of Sales - Lexus</v>
      </c>
      <c r="L361" s="28">
        <f>+SUMIF('TB 4-24'!M:M,$AL361,'TB 4-24'!G:G)</f>
        <v>0</v>
      </c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>
        <f>+SUMIF('Input Sheet'!$S:$S,$AL361,'Input Sheet'!C:C)</f>
        <v>0</v>
      </c>
      <c r="Z361" s="28">
        <f>+SUMIF('Input Sheet'!$S:$S,$AL361,'Input Sheet'!D:D)</f>
        <v>0</v>
      </c>
      <c r="AA361" s="28">
        <f>+SUMIF('Input Sheet'!$S:$S,$AL361,'Input Sheet'!E:E)</f>
        <v>0</v>
      </c>
      <c r="AB361" s="28">
        <f>+SUMIF('Input Sheet'!$S:$S,$AL361,'Input Sheet'!F:F)</f>
        <v>0</v>
      </c>
      <c r="AC361" s="28">
        <f>+SUMIF('Input Sheet'!$S:$S,$AL361,'Input Sheet'!G:G)</f>
        <v>0</v>
      </c>
      <c r="AD361" s="28">
        <f>+SUMIF('Input Sheet'!$S:$S,$AL361,'Input Sheet'!H:H)</f>
        <v>0</v>
      </c>
      <c r="AE361" s="28">
        <f>+SUMIF('Input Sheet'!$S:$S,$AL361,'Input Sheet'!I:I)</f>
        <v>0</v>
      </c>
      <c r="AF361" s="28">
        <f>+SUMIF('Input Sheet'!$S:$S,$AL361,'Input Sheet'!J:J)</f>
        <v>0</v>
      </c>
      <c r="AG361" s="28">
        <f>+SUMIF('Input Sheet'!$S:$S,$AL361,'Input Sheet'!K:K)</f>
        <v>0</v>
      </c>
      <c r="AH361" s="28">
        <f>+SUMIF('Input Sheet'!$S:$S,$AL361,'Input Sheet'!L:L)</f>
        <v>0</v>
      </c>
      <c r="AI361" s="28">
        <f>+SUMIF('Input Sheet'!$S:$S,$AL361,'Input Sheet'!M:M)</f>
        <v>0</v>
      </c>
      <c r="AJ361" s="28">
        <f>+SUMIF('Input Sheet'!$S:$S,$AL361,'Input Sheet'!N:N)</f>
        <v>0</v>
      </c>
      <c r="AK361" s="28"/>
      <c r="AL361" s="27" t="str">
        <f t="shared" si="28"/>
        <v>112-4057R</v>
      </c>
      <c r="AM361" s="34" t="str">
        <f t="shared" si="29"/>
        <v>Overall</v>
      </c>
      <c r="AN361" s="34" t="str">
        <f t="shared" si="30"/>
        <v>OverallOther Income</v>
      </c>
      <c r="AO361" s="35"/>
      <c r="AP361" s="35"/>
      <c r="AQ361" s="35"/>
    </row>
    <row r="362" spans="1:43" x14ac:dyDescent="0.25">
      <c r="A362" s="27" t="s">
        <v>103</v>
      </c>
      <c r="B362" s="27" t="s">
        <v>104</v>
      </c>
      <c r="C362" s="27" t="s">
        <v>104</v>
      </c>
      <c r="D362" s="27" t="s">
        <v>351</v>
      </c>
      <c r="E362" s="27" t="s">
        <v>106</v>
      </c>
      <c r="F362" s="27" t="s">
        <v>311</v>
      </c>
      <c r="G362" s="27" t="s">
        <v>312</v>
      </c>
      <c r="H362" s="34" t="s">
        <v>109</v>
      </c>
      <c r="I362" s="34" t="s">
        <v>110</v>
      </c>
      <c r="J362" s="34" t="str">
        <f t="shared" si="26"/>
        <v>OverallOther Income</v>
      </c>
      <c r="K362" s="34" t="str">
        <f t="shared" si="27"/>
        <v>112New Vehicle Cost of Sales - Lexus</v>
      </c>
      <c r="L362" s="28">
        <f>+SUMIF('TB 4-24'!M:M,$AL362,'TB 4-24'!G:G)</f>
        <v>0</v>
      </c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>
        <f>+SUMIF('Input Sheet'!$S:$S,$AL362,'Input Sheet'!C:C)</f>
        <v>0</v>
      </c>
      <c r="Z362" s="28">
        <f>+SUMIF('Input Sheet'!$S:$S,$AL362,'Input Sheet'!D:D)</f>
        <v>0</v>
      </c>
      <c r="AA362" s="28">
        <f>+SUMIF('Input Sheet'!$S:$S,$AL362,'Input Sheet'!E:E)</f>
        <v>0</v>
      </c>
      <c r="AB362" s="28">
        <f>+SUMIF('Input Sheet'!$S:$S,$AL362,'Input Sheet'!F:F)</f>
        <v>0</v>
      </c>
      <c r="AC362" s="28">
        <f>+SUMIF('Input Sheet'!$S:$S,$AL362,'Input Sheet'!G:G)</f>
        <v>0</v>
      </c>
      <c r="AD362" s="28">
        <f>+SUMIF('Input Sheet'!$S:$S,$AL362,'Input Sheet'!H:H)</f>
        <v>0</v>
      </c>
      <c r="AE362" s="28">
        <f>+SUMIF('Input Sheet'!$S:$S,$AL362,'Input Sheet'!I:I)</f>
        <v>0</v>
      </c>
      <c r="AF362" s="28">
        <f>+SUMIF('Input Sheet'!$S:$S,$AL362,'Input Sheet'!J:J)</f>
        <v>0</v>
      </c>
      <c r="AG362" s="28">
        <f>+SUMIF('Input Sheet'!$S:$S,$AL362,'Input Sheet'!K:K)</f>
        <v>0</v>
      </c>
      <c r="AH362" s="28">
        <f>+SUMIF('Input Sheet'!$S:$S,$AL362,'Input Sheet'!L:L)</f>
        <v>0</v>
      </c>
      <c r="AI362" s="28">
        <f>+SUMIF('Input Sheet'!$S:$S,$AL362,'Input Sheet'!M:M)</f>
        <v>0</v>
      </c>
      <c r="AJ362" s="28">
        <f>+SUMIF('Input Sheet'!$S:$S,$AL362,'Input Sheet'!N:N)</f>
        <v>0</v>
      </c>
      <c r="AK362" s="28"/>
      <c r="AL362" s="27" t="str">
        <f t="shared" si="28"/>
        <v>112-4057RR</v>
      </c>
      <c r="AM362" s="34" t="str">
        <f t="shared" si="29"/>
        <v>Overall</v>
      </c>
      <c r="AN362" s="34" t="str">
        <f t="shared" si="30"/>
        <v>OverallOther Income</v>
      </c>
      <c r="AO362" s="35"/>
      <c r="AP362" s="35"/>
      <c r="AQ362" s="35"/>
    </row>
    <row r="363" spans="1:43" x14ac:dyDescent="0.25">
      <c r="A363" s="27" t="s">
        <v>103</v>
      </c>
      <c r="B363" s="27" t="s">
        <v>104</v>
      </c>
      <c r="C363" s="27" t="s">
        <v>104</v>
      </c>
      <c r="D363" s="27" t="s">
        <v>352</v>
      </c>
      <c r="E363" s="27" t="s">
        <v>106</v>
      </c>
      <c r="F363" s="27" t="s">
        <v>311</v>
      </c>
      <c r="G363" s="27" t="s">
        <v>312</v>
      </c>
      <c r="H363" s="34" t="s">
        <v>109</v>
      </c>
      <c r="I363" s="34" t="s">
        <v>110</v>
      </c>
      <c r="J363" s="34" t="str">
        <f t="shared" si="26"/>
        <v>OverallOther Income</v>
      </c>
      <c r="K363" s="34" t="str">
        <f t="shared" si="27"/>
        <v>112New Vehicle Cost of Sales - Lexus</v>
      </c>
      <c r="L363" s="28">
        <f>+SUMIF('TB 4-24'!M:M,$AL363,'TB 4-24'!G:G)</f>
        <v>0</v>
      </c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>
        <f>+SUMIF('Input Sheet'!$S:$S,$AL363,'Input Sheet'!C:C)</f>
        <v>0</v>
      </c>
      <c r="Z363" s="28">
        <f>+SUMIF('Input Sheet'!$S:$S,$AL363,'Input Sheet'!D:D)</f>
        <v>0</v>
      </c>
      <c r="AA363" s="28">
        <f>+SUMIF('Input Sheet'!$S:$S,$AL363,'Input Sheet'!E:E)</f>
        <v>0</v>
      </c>
      <c r="AB363" s="28">
        <f>+SUMIF('Input Sheet'!$S:$S,$AL363,'Input Sheet'!F:F)</f>
        <v>0</v>
      </c>
      <c r="AC363" s="28">
        <f>+SUMIF('Input Sheet'!$S:$S,$AL363,'Input Sheet'!G:G)</f>
        <v>0</v>
      </c>
      <c r="AD363" s="28">
        <f>+SUMIF('Input Sheet'!$S:$S,$AL363,'Input Sheet'!H:H)</f>
        <v>0</v>
      </c>
      <c r="AE363" s="28">
        <f>+SUMIF('Input Sheet'!$S:$S,$AL363,'Input Sheet'!I:I)</f>
        <v>0</v>
      </c>
      <c r="AF363" s="28">
        <f>+SUMIF('Input Sheet'!$S:$S,$AL363,'Input Sheet'!J:J)</f>
        <v>0</v>
      </c>
      <c r="AG363" s="28">
        <f>+SUMIF('Input Sheet'!$S:$S,$AL363,'Input Sheet'!K:K)</f>
        <v>0</v>
      </c>
      <c r="AH363" s="28">
        <f>+SUMIF('Input Sheet'!$S:$S,$AL363,'Input Sheet'!L:L)</f>
        <v>0</v>
      </c>
      <c r="AI363" s="28">
        <f>+SUMIF('Input Sheet'!$S:$S,$AL363,'Input Sheet'!M:M)</f>
        <v>0</v>
      </c>
      <c r="AJ363" s="28">
        <f>+SUMIF('Input Sheet'!$S:$S,$AL363,'Input Sheet'!N:N)</f>
        <v>0</v>
      </c>
      <c r="AK363" s="28"/>
      <c r="AL363" s="27" t="str">
        <f t="shared" si="28"/>
        <v>112-4058R</v>
      </c>
      <c r="AM363" s="34" t="str">
        <f t="shared" si="29"/>
        <v>Overall</v>
      </c>
      <c r="AN363" s="34" t="str">
        <f t="shared" si="30"/>
        <v>OverallOther Income</v>
      </c>
      <c r="AO363" s="35"/>
      <c r="AP363" s="35"/>
      <c r="AQ363" s="35"/>
    </row>
    <row r="364" spans="1:43" x14ac:dyDescent="0.25">
      <c r="A364" s="27" t="s">
        <v>103</v>
      </c>
      <c r="B364" s="27" t="s">
        <v>104</v>
      </c>
      <c r="C364" s="27" t="s">
        <v>104</v>
      </c>
      <c r="D364" s="27" t="s">
        <v>353</v>
      </c>
      <c r="E364" s="27" t="s">
        <v>106</v>
      </c>
      <c r="F364" s="27" t="s">
        <v>311</v>
      </c>
      <c r="G364" s="27" t="s">
        <v>312</v>
      </c>
      <c r="H364" s="34" t="s">
        <v>109</v>
      </c>
      <c r="I364" s="34" t="s">
        <v>110</v>
      </c>
      <c r="J364" s="34" t="str">
        <f t="shared" si="26"/>
        <v>OverallOther Income</v>
      </c>
      <c r="K364" s="34" t="str">
        <f t="shared" si="27"/>
        <v>112New Vehicle Cost of Sales - Lexus</v>
      </c>
      <c r="L364" s="28">
        <f>+SUMIF('TB 4-24'!M:M,$AL364,'TB 4-24'!G:G)</f>
        <v>0</v>
      </c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>
        <f>+SUMIF('Input Sheet'!$S:$S,$AL364,'Input Sheet'!C:C)</f>
        <v>0</v>
      </c>
      <c r="Z364" s="28">
        <f>+SUMIF('Input Sheet'!$S:$S,$AL364,'Input Sheet'!D:D)</f>
        <v>0</v>
      </c>
      <c r="AA364" s="28">
        <f>+SUMIF('Input Sheet'!$S:$S,$AL364,'Input Sheet'!E:E)</f>
        <v>0</v>
      </c>
      <c r="AB364" s="28">
        <f>+SUMIF('Input Sheet'!$S:$S,$AL364,'Input Sheet'!F:F)</f>
        <v>0</v>
      </c>
      <c r="AC364" s="28">
        <f>+SUMIF('Input Sheet'!$S:$S,$AL364,'Input Sheet'!G:G)</f>
        <v>0</v>
      </c>
      <c r="AD364" s="28">
        <f>+SUMIF('Input Sheet'!$S:$S,$AL364,'Input Sheet'!H:H)</f>
        <v>0</v>
      </c>
      <c r="AE364" s="28">
        <f>+SUMIF('Input Sheet'!$S:$S,$AL364,'Input Sheet'!I:I)</f>
        <v>0</v>
      </c>
      <c r="AF364" s="28">
        <f>+SUMIF('Input Sheet'!$S:$S,$AL364,'Input Sheet'!J:J)</f>
        <v>0</v>
      </c>
      <c r="AG364" s="28">
        <f>+SUMIF('Input Sheet'!$S:$S,$AL364,'Input Sheet'!K:K)</f>
        <v>0</v>
      </c>
      <c r="AH364" s="28">
        <f>+SUMIF('Input Sheet'!$S:$S,$AL364,'Input Sheet'!L:L)</f>
        <v>0</v>
      </c>
      <c r="AI364" s="28">
        <f>+SUMIF('Input Sheet'!$S:$S,$AL364,'Input Sheet'!M:M)</f>
        <v>0</v>
      </c>
      <c r="AJ364" s="28">
        <f>+SUMIF('Input Sheet'!$S:$S,$AL364,'Input Sheet'!N:N)</f>
        <v>0</v>
      </c>
      <c r="AK364" s="28"/>
      <c r="AL364" s="27" t="str">
        <f t="shared" si="28"/>
        <v>112-4058RR</v>
      </c>
      <c r="AM364" s="34" t="str">
        <f t="shared" si="29"/>
        <v>Overall</v>
      </c>
      <c r="AN364" s="34" t="str">
        <f t="shared" si="30"/>
        <v>OverallOther Income</v>
      </c>
      <c r="AO364" s="35"/>
      <c r="AP364" s="35"/>
      <c r="AQ364" s="35"/>
    </row>
    <row r="365" spans="1:43" x14ac:dyDescent="0.25">
      <c r="A365" s="27" t="s">
        <v>103</v>
      </c>
      <c r="B365" s="27" t="s">
        <v>104</v>
      </c>
      <c r="C365" s="27" t="s">
        <v>104</v>
      </c>
      <c r="D365" s="27" t="s">
        <v>354</v>
      </c>
      <c r="E365" s="27" t="s">
        <v>106</v>
      </c>
      <c r="F365" s="27" t="s">
        <v>311</v>
      </c>
      <c r="G365" s="27" t="s">
        <v>312</v>
      </c>
      <c r="H365" s="34" t="s">
        <v>109</v>
      </c>
      <c r="I365" s="34" t="s">
        <v>110</v>
      </c>
      <c r="J365" s="34" t="str">
        <f t="shared" si="26"/>
        <v>OverallOther Income</v>
      </c>
      <c r="K365" s="34" t="str">
        <f t="shared" si="27"/>
        <v>112New Vehicle Cost of Sales - Lexus</v>
      </c>
      <c r="L365" s="28">
        <f>+SUMIF('TB 4-24'!M:M,$AL365,'TB 4-24'!G:G)</f>
        <v>0</v>
      </c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>
        <f>+SUMIF('Input Sheet'!$S:$S,$AL365,'Input Sheet'!C:C)</f>
        <v>0</v>
      </c>
      <c r="Z365" s="28">
        <f>+SUMIF('Input Sheet'!$S:$S,$AL365,'Input Sheet'!D:D)</f>
        <v>0</v>
      </c>
      <c r="AA365" s="28">
        <f>+SUMIF('Input Sheet'!$S:$S,$AL365,'Input Sheet'!E:E)</f>
        <v>0</v>
      </c>
      <c r="AB365" s="28">
        <f>+SUMIF('Input Sheet'!$S:$S,$AL365,'Input Sheet'!F:F)</f>
        <v>0</v>
      </c>
      <c r="AC365" s="28">
        <f>+SUMIF('Input Sheet'!$S:$S,$AL365,'Input Sheet'!G:G)</f>
        <v>0</v>
      </c>
      <c r="AD365" s="28">
        <f>+SUMIF('Input Sheet'!$S:$S,$AL365,'Input Sheet'!H:H)</f>
        <v>0</v>
      </c>
      <c r="AE365" s="28">
        <f>+SUMIF('Input Sheet'!$S:$S,$AL365,'Input Sheet'!I:I)</f>
        <v>0</v>
      </c>
      <c r="AF365" s="28">
        <f>+SUMIF('Input Sheet'!$S:$S,$AL365,'Input Sheet'!J:J)</f>
        <v>0</v>
      </c>
      <c r="AG365" s="28">
        <f>+SUMIF('Input Sheet'!$S:$S,$AL365,'Input Sheet'!K:K)</f>
        <v>0</v>
      </c>
      <c r="AH365" s="28">
        <f>+SUMIF('Input Sheet'!$S:$S,$AL365,'Input Sheet'!L:L)</f>
        <v>0</v>
      </c>
      <c r="AI365" s="28">
        <f>+SUMIF('Input Sheet'!$S:$S,$AL365,'Input Sheet'!M:M)</f>
        <v>0</v>
      </c>
      <c r="AJ365" s="28">
        <f>+SUMIF('Input Sheet'!$S:$S,$AL365,'Input Sheet'!N:N)</f>
        <v>0</v>
      </c>
      <c r="AK365" s="28"/>
      <c r="AL365" s="27" t="str">
        <f t="shared" si="28"/>
        <v>112-4059R</v>
      </c>
      <c r="AM365" s="34" t="str">
        <f t="shared" si="29"/>
        <v>Overall</v>
      </c>
      <c r="AN365" s="34" t="str">
        <f t="shared" si="30"/>
        <v>OverallOther Income</v>
      </c>
      <c r="AO365" s="35"/>
      <c r="AP365" s="35"/>
      <c r="AQ365" s="35"/>
    </row>
    <row r="366" spans="1:43" x14ac:dyDescent="0.25">
      <c r="A366" s="27" t="s">
        <v>103</v>
      </c>
      <c r="B366" s="27" t="s">
        <v>104</v>
      </c>
      <c r="C366" s="27" t="s">
        <v>104</v>
      </c>
      <c r="D366" s="27" t="s">
        <v>355</v>
      </c>
      <c r="E366" s="27" t="s">
        <v>106</v>
      </c>
      <c r="F366" s="27" t="s">
        <v>311</v>
      </c>
      <c r="G366" s="27" t="s">
        <v>312</v>
      </c>
      <c r="H366" s="34" t="s">
        <v>109</v>
      </c>
      <c r="I366" s="34" t="s">
        <v>110</v>
      </c>
      <c r="J366" s="34" t="str">
        <f t="shared" si="26"/>
        <v>OverallOther Income</v>
      </c>
      <c r="K366" s="34" t="str">
        <f t="shared" si="27"/>
        <v>112New Vehicle Cost of Sales - Lexus</v>
      </c>
      <c r="L366" s="28">
        <f>+SUMIF('TB 4-24'!M:M,$AL366,'TB 4-24'!G:G)</f>
        <v>0</v>
      </c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>
        <f>+SUMIF('Input Sheet'!$S:$S,$AL366,'Input Sheet'!C:C)</f>
        <v>0</v>
      </c>
      <c r="Z366" s="28">
        <f>+SUMIF('Input Sheet'!$S:$S,$AL366,'Input Sheet'!D:D)</f>
        <v>0</v>
      </c>
      <c r="AA366" s="28">
        <f>+SUMIF('Input Sheet'!$S:$S,$AL366,'Input Sheet'!E:E)</f>
        <v>0</v>
      </c>
      <c r="AB366" s="28">
        <f>+SUMIF('Input Sheet'!$S:$S,$AL366,'Input Sheet'!F:F)</f>
        <v>0</v>
      </c>
      <c r="AC366" s="28">
        <f>+SUMIF('Input Sheet'!$S:$S,$AL366,'Input Sheet'!G:G)</f>
        <v>0</v>
      </c>
      <c r="AD366" s="28">
        <f>+SUMIF('Input Sheet'!$S:$S,$AL366,'Input Sheet'!H:H)</f>
        <v>0</v>
      </c>
      <c r="AE366" s="28">
        <f>+SUMIF('Input Sheet'!$S:$S,$AL366,'Input Sheet'!I:I)</f>
        <v>0</v>
      </c>
      <c r="AF366" s="28">
        <f>+SUMIF('Input Sheet'!$S:$S,$AL366,'Input Sheet'!J:J)</f>
        <v>0</v>
      </c>
      <c r="AG366" s="28">
        <f>+SUMIF('Input Sheet'!$S:$S,$AL366,'Input Sheet'!K:K)</f>
        <v>0</v>
      </c>
      <c r="AH366" s="28">
        <f>+SUMIF('Input Sheet'!$S:$S,$AL366,'Input Sheet'!L:L)</f>
        <v>0</v>
      </c>
      <c r="AI366" s="28">
        <f>+SUMIF('Input Sheet'!$S:$S,$AL366,'Input Sheet'!M:M)</f>
        <v>0</v>
      </c>
      <c r="AJ366" s="28">
        <f>+SUMIF('Input Sheet'!$S:$S,$AL366,'Input Sheet'!N:N)</f>
        <v>0</v>
      </c>
      <c r="AK366" s="28"/>
      <c r="AL366" s="27" t="str">
        <f t="shared" si="28"/>
        <v>112-4059RR</v>
      </c>
      <c r="AM366" s="34" t="str">
        <f t="shared" si="29"/>
        <v>Overall</v>
      </c>
      <c r="AN366" s="34" t="str">
        <f t="shared" si="30"/>
        <v>OverallOther Income</v>
      </c>
      <c r="AO366" s="35"/>
      <c r="AP366" s="35"/>
      <c r="AQ366" s="35"/>
    </row>
    <row r="367" spans="1:43" x14ac:dyDescent="0.25">
      <c r="A367" s="27" t="s">
        <v>103</v>
      </c>
      <c r="B367" s="27" t="s">
        <v>104</v>
      </c>
      <c r="C367" s="27" t="s">
        <v>104</v>
      </c>
      <c r="D367" s="27" t="s">
        <v>356</v>
      </c>
      <c r="E367" s="27" t="s">
        <v>106</v>
      </c>
      <c r="F367" s="27" t="s">
        <v>311</v>
      </c>
      <c r="G367" s="27" t="s">
        <v>312</v>
      </c>
      <c r="H367" s="34" t="s">
        <v>109</v>
      </c>
      <c r="I367" s="34" t="s">
        <v>110</v>
      </c>
      <c r="J367" s="34" t="str">
        <f t="shared" si="26"/>
        <v>OverallOther Income</v>
      </c>
      <c r="K367" s="34" t="str">
        <f t="shared" si="27"/>
        <v>112New Vehicle Cost of Sales - Lexus</v>
      </c>
      <c r="L367" s="28">
        <f>+SUMIF('TB 4-24'!M:M,$AL367,'TB 4-24'!G:G)</f>
        <v>0</v>
      </c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>
        <f>+SUMIF('Input Sheet'!$S:$S,$AL367,'Input Sheet'!C:C)</f>
        <v>0</v>
      </c>
      <c r="Z367" s="28">
        <f>+SUMIF('Input Sheet'!$S:$S,$AL367,'Input Sheet'!D:D)</f>
        <v>0</v>
      </c>
      <c r="AA367" s="28">
        <f>+SUMIF('Input Sheet'!$S:$S,$AL367,'Input Sheet'!E:E)</f>
        <v>0</v>
      </c>
      <c r="AB367" s="28">
        <f>+SUMIF('Input Sheet'!$S:$S,$AL367,'Input Sheet'!F:F)</f>
        <v>0</v>
      </c>
      <c r="AC367" s="28">
        <f>+SUMIF('Input Sheet'!$S:$S,$AL367,'Input Sheet'!G:G)</f>
        <v>0</v>
      </c>
      <c r="AD367" s="28">
        <f>+SUMIF('Input Sheet'!$S:$S,$AL367,'Input Sheet'!H:H)</f>
        <v>0</v>
      </c>
      <c r="AE367" s="28">
        <f>+SUMIF('Input Sheet'!$S:$S,$AL367,'Input Sheet'!I:I)</f>
        <v>0</v>
      </c>
      <c r="AF367" s="28">
        <f>+SUMIF('Input Sheet'!$S:$S,$AL367,'Input Sheet'!J:J)</f>
        <v>0</v>
      </c>
      <c r="AG367" s="28">
        <f>+SUMIF('Input Sheet'!$S:$S,$AL367,'Input Sheet'!K:K)</f>
        <v>0</v>
      </c>
      <c r="AH367" s="28">
        <f>+SUMIF('Input Sheet'!$S:$S,$AL367,'Input Sheet'!L:L)</f>
        <v>0</v>
      </c>
      <c r="AI367" s="28">
        <f>+SUMIF('Input Sheet'!$S:$S,$AL367,'Input Sheet'!M:M)</f>
        <v>0</v>
      </c>
      <c r="AJ367" s="28">
        <f>+SUMIF('Input Sheet'!$S:$S,$AL367,'Input Sheet'!N:N)</f>
        <v>0</v>
      </c>
      <c r="AK367" s="28"/>
      <c r="AL367" s="27" t="str">
        <f t="shared" si="28"/>
        <v>112-4061R</v>
      </c>
      <c r="AM367" s="34" t="str">
        <f t="shared" si="29"/>
        <v>Overall</v>
      </c>
      <c r="AN367" s="34" t="str">
        <f t="shared" si="30"/>
        <v>OverallOther Income</v>
      </c>
      <c r="AO367" s="35"/>
      <c r="AP367" s="35"/>
      <c r="AQ367" s="35"/>
    </row>
    <row r="368" spans="1:43" x14ac:dyDescent="0.25">
      <c r="A368" s="27" t="s">
        <v>103</v>
      </c>
      <c r="B368" s="27" t="s">
        <v>104</v>
      </c>
      <c r="C368" s="27" t="s">
        <v>104</v>
      </c>
      <c r="D368" s="27" t="s">
        <v>357</v>
      </c>
      <c r="E368" s="27" t="s">
        <v>106</v>
      </c>
      <c r="F368" s="27" t="s">
        <v>311</v>
      </c>
      <c r="G368" s="27" t="s">
        <v>312</v>
      </c>
      <c r="H368" s="34" t="s">
        <v>109</v>
      </c>
      <c r="I368" s="34" t="s">
        <v>110</v>
      </c>
      <c r="J368" s="34" t="str">
        <f t="shared" si="26"/>
        <v>OverallOther Income</v>
      </c>
      <c r="K368" s="34" t="str">
        <f t="shared" si="27"/>
        <v>112New Vehicle Cost of Sales - Lexus</v>
      </c>
      <c r="L368" s="28">
        <f>+SUMIF('TB 4-24'!M:M,$AL368,'TB 4-24'!G:G)</f>
        <v>0</v>
      </c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>
        <f>+SUMIF('Input Sheet'!$S:$S,$AL368,'Input Sheet'!C:C)</f>
        <v>0</v>
      </c>
      <c r="Z368" s="28">
        <f>+SUMIF('Input Sheet'!$S:$S,$AL368,'Input Sheet'!D:D)</f>
        <v>0</v>
      </c>
      <c r="AA368" s="28">
        <f>+SUMIF('Input Sheet'!$S:$S,$AL368,'Input Sheet'!E:E)</f>
        <v>0</v>
      </c>
      <c r="AB368" s="28">
        <f>+SUMIF('Input Sheet'!$S:$S,$AL368,'Input Sheet'!F:F)</f>
        <v>0</v>
      </c>
      <c r="AC368" s="28">
        <f>+SUMIF('Input Sheet'!$S:$S,$AL368,'Input Sheet'!G:G)</f>
        <v>0</v>
      </c>
      <c r="AD368" s="28">
        <f>+SUMIF('Input Sheet'!$S:$S,$AL368,'Input Sheet'!H:H)</f>
        <v>0</v>
      </c>
      <c r="AE368" s="28">
        <f>+SUMIF('Input Sheet'!$S:$S,$AL368,'Input Sheet'!I:I)</f>
        <v>0</v>
      </c>
      <c r="AF368" s="28">
        <f>+SUMIF('Input Sheet'!$S:$S,$AL368,'Input Sheet'!J:J)</f>
        <v>0</v>
      </c>
      <c r="AG368" s="28">
        <f>+SUMIF('Input Sheet'!$S:$S,$AL368,'Input Sheet'!K:K)</f>
        <v>0</v>
      </c>
      <c r="AH368" s="28">
        <f>+SUMIF('Input Sheet'!$S:$S,$AL368,'Input Sheet'!L:L)</f>
        <v>0</v>
      </c>
      <c r="AI368" s="28">
        <f>+SUMIF('Input Sheet'!$S:$S,$AL368,'Input Sheet'!M:M)</f>
        <v>0</v>
      </c>
      <c r="AJ368" s="28">
        <f>+SUMIF('Input Sheet'!$S:$S,$AL368,'Input Sheet'!N:N)</f>
        <v>0</v>
      </c>
      <c r="AK368" s="28"/>
      <c r="AL368" s="27" t="str">
        <f t="shared" si="28"/>
        <v>112-4061RR</v>
      </c>
      <c r="AM368" s="34" t="str">
        <f t="shared" si="29"/>
        <v>Overall</v>
      </c>
      <c r="AN368" s="34" t="str">
        <f t="shared" si="30"/>
        <v>OverallOther Income</v>
      </c>
      <c r="AO368" s="35"/>
      <c r="AP368" s="35"/>
      <c r="AQ368" s="35"/>
    </row>
    <row r="369" spans="1:43" x14ac:dyDescent="0.25">
      <c r="A369" s="27" t="s">
        <v>103</v>
      </c>
      <c r="B369" s="27" t="s">
        <v>104</v>
      </c>
      <c r="C369" s="27" t="s">
        <v>104</v>
      </c>
      <c r="D369" s="27" t="s">
        <v>358</v>
      </c>
      <c r="E369" s="27" t="s">
        <v>106</v>
      </c>
      <c r="F369" s="27" t="s">
        <v>311</v>
      </c>
      <c r="G369" s="27" t="s">
        <v>312</v>
      </c>
      <c r="H369" s="34" t="s">
        <v>109</v>
      </c>
      <c r="I369" s="34" t="s">
        <v>110</v>
      </c>
      <c r="J369" s="34" t="str">
        <f t="shared" si="26"/>
        <v>OverallOther Income</v>
      </c>
      <c r="K369" s="34" t="str">
        <f t="shared" si="27"/>
        <v>112New Vehicle Cost of Sales - Lexus</v>
      </c>
      <c r="L369" s="28">
        <f>+SUMIF('TB 4-24'!M:M,$AL369,'TB 4-24'!G:G)</f>
        <v>0</v>
      </c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>
        <f>+SUMIF('Input Sheet'!$S:$S,$AL369,'Input Sheet'!C:C)</f>
        <v>0</v>
      </c>
      <c r="Z369" s="28">
        <f>+SUMIF('Input Sheet'!$S:$S,$AL369,'Input Sheet'!D:D)</f>
        <v>0</v>
      </c>
      <c r="AA369" s="28">
        <f>+SUMIF('Input Sheet'!$S:$S,$AL369,'Input Sheet'!E:E)</f>
        <v>0</v>
      </c>
      <c r="AB369" s="28">
        <f>+SUMIF('Input Sheet'!$S:$S,$AL369,'Input Sheet'!F:F)</f>
        <v>0</v>
      </c>
      <c r="AC369" s="28">
        <f>+SUMIF('Input Sheet'!$S:$S,$AL369,'Input Sheet'!G:G)</f>
        <v>0</v>
      </c>
      <c r="AD369" s="28">
        <f>+SUMIF('Input Sheet'!$S:$S,$AL369,'Input Sheet'!H:H)</f>
        <v>0</v>
      </c>
      <c r="AE369" s="28">
        <f>+SUMIF('Input Sheet'!$S:$S,$AL369,'Input Sheet'!I:I)</f>
        <v>0</v>
      </c>
      <c r="AF369" s="28">
        <f>+SUMIF('Input Sheet'!$S:$S,$AL369,'Input Sheet'!J:J)</f>
        <v>0</v>
      </c>
      <c r="AG369" s="28">
        <f>+SUMIF('Input Sheet'!$S:$S,$AL369,'Input Sheet'!K:K)</f>
        <v>0</v>
      </c>
      <c r="AH369" s="28">
        <f>+SUMIF('Input Sheet'!$S:$S,$AL369,'Input Sheet'!L:L)</f>
        <v>0</v>
      </c>
      <c r="AI369" s="28">
        <f>+SUMIF('Input Sheet'!$S:$S,$AL369,'Input Sheet'!M:M)</f>
        <v>0</v>
      </c>
      <c r="AJ369" s="28">
        <f>+SUMIF('Input Sheet'!$S:$S,$AL369,'Input Sheet'!N:N)</f>
        <v>0</v>
      </c>
      <c r="AK369" s="28"/>
      <c r="AL369" s="27" t="str">
        <f t="shared" si="28"/>
        <v>112-4062R</v>
      </c>
      <c r="AM369" s="34" t="str">
        <f t="shared" si="29"/>
        <v>Overall</v>
      </c>
      <c r="AN369" s="34" t="str">
        <f t="shared" si="30"/>
        <v>OverallOther Income</v>
      </c>
      <c r="AO369" s="35"/>
      <c r="AP369" s="35"/>
      <c r="AQ369" s="35"/>
    </row>
    <row r="370" spans="1:43" x14ac:dyDescent="0.25">
      <c r="A370" s="27" t="s">
        <v>103</v>
      </c>
      <c r="B370" s="27" t="s">
        <v>104</v>
      </c>
      <c r="C370" s="27" t="s">
        <v>104</v>
      </c>
      <c r="D370" s="27" t="s">
        <v>359</v>
      </c>
      <c r="E370" s="27" t="s">
        <v>106</v>
      </c>
      <c r="F370" s="27" t="s">
        <v>311</v>
      </c>
      <c r="G370" s="27" t="s">
        <v>312</v>
      </c>
      <c r="H370" s="34" t="s">
        <v>109</v>
      </c>
      <c r="I370" s="34" t="s">
        <v>110</v>
      </c>
      <c r="J370" s="34" t="str">
        <f t="shared" si="26"/>
        <v>OverallOther Income</v>
      </c>
      <c r="K370" s="34" t="str">
        <f t="shared" si="27"/>
        <v>112New Vehicle Cost of Sales - Lexus</v>
      </c>
      <c r="L370" s="28">
        <f>+SUMIF('TB 4-24'!M:M,$AL370,'TB 4-24'!G:G)</f>
        <v>0</v>
      </c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>
        <f>+SUMIF('Input Sheet'!$S:$S,$AL370,'Input Sheet'!C:C)</f>
        <v>0</v>
      </c>
      <c r="Z370" s="28">
        <f>+SUMIF('Input Sheet'!$S:$S,$AL370,'Input Sheet'!D:D)</f>
        <v>0</v>
      </c>
      <c r="AA370" s="28">
        <f>+SUMIF('Input Sheet'!$S:$S,$AL370,'Input Sheet'!E:E)</f>
        <v>0</v>
      </c>
      <c r="AB370" s="28">
        <f>+SUMIF('Input Sheet'!$S:$S,$AL370,'Input Sheet'!F:F)</f>
        <v>0</v>
      </c>
      <c r="AC370" s="28">
        <f>+SUMIF('Input Sheet'!$S:$S,$AL370,'Input Sheet'!G:G)</f>
        <v>0</v>
      </c>
      <c r="AD370" s="28">
        <f>+SUMIF('Input Sheet'!$S:$S,$AL370,'Input Sheet'!H:H)</f>
        <v>0</v>
      </c>
      <c r="AE370" s="28">
        <f>+SUMIF('Input Sheet'!$S:$S,$AL370,'Input Sheet'!I:I)</f>
        <v>0</v>
      </c>
      <c r="AF370" s="28">
        <f>+SUMIF('Input Sheet'!$S:$S,$AL370,'Input Sheet'!J:J)</f>
        <v>0</v>
      </c>
      <c r="AG370" s="28">
        <f>+SUMIF('Input Sheet'!$S:$S,$AL370,'Input Sheet'!K:K)</f>
        <v>0</v>
      </c>
      <c r="AH370" s="28">
        <f>+SUMIF('Input Sheet'!$S:$S,$AL370,'Input Sheet'!L:L)</f>
        <v>0</v>
      </c>
      <c r="AI370" s="28">
        <f>+SUMIF('Input Sheet'!$S:$S,$AL370,'Input Sheet'!M:M)</f>
        <v>0</v>
      </c>
      <c r="AJ370" s="28">
        <f>+SUMIF('Input Sheet'!$S:$S,$AL370,'Input Sheet'!N:N)</f>
        <v>0</v>
      </c>
      <c r="AK370" s="28"/>
      <c r="AL370" s="27" t="str">
        <f t="shared" si="28"/>
        <v>112-4062RR</v>
      </c>
      <c r="AM370" s="34" t="str">
        <f t="shared" si="29"/>
        <v>Overall</v>
      </c>
      <c r="AN370" s="34" t="str">
        <f t="shared" si="30"/>
        <v>OverallOther Income</v>
      </c>
      <c r="AO370" s="35"/>
      <c r="AP370" s="35"/>
      <c r="AQ370" s="35"/>
    </row>
    <row r="371" spans="1:43" x14ac:dyDescent="0.25">
      <c r="A371" s="27" t="s">
        <v>103</v>
      </c>
      <c r="B371" s="27" t="s">
        <v>104</v>
      </c>
      <c r="C371" s="27" t="s">
        <v>104</v>
      </c>
      <c r="D371" s="27" t="s">
        <v>360</v>
      </c>
      <c r="E371" s="27" t="s">
        <v>106</v>
      </c>
      <c r="F371" s="27" t="s">
        <v>311</v>
      </c>
      <c r="G371" s="27" t="s">
        <v>312</v>
      </c>
      <c r="H371" s="34" t="s">
        <v>109</v>
      </c>
      <c r="I371" s="34" t="s">
        <v>110</v>
      </c>
      <c r="J371" s="34" t="str">
        <f t="shared" si="26"/>
        <v>OverallOther Income</v>
      </c>
      <c r="K371" s="34" t="str">
        <f t="shared" si="27"/>
        <v>112New Vehicle Cost of Sales - Lexus</v>
      </c>
      <c r="L371" s="28">
        <f>+SUMIF('TB 4-24'!M:M,$AL371,'TB 4-24'!G:G)</f>
        <v>0</v>
      </c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>
        <f>+SUMIF('Input Sheet'!$S:$S,$AL371,'Input Sheet'!C:C)</f>
        <v>0</v>
      </c>
      <c r="Z371" s="28">
        <f>+SUMIF('Input Sheet'!$S:$S,$AL371,'Input Sheet'!D:D)</f>
        <v>0</v>
      </c>
      <c r="AA371" s="28">
        <f>+SUMIF('Input Sheet'!$S:$S,$AL371,'Input Sheet'!E:E)</f>
        <v>0</v>
      </c>
      <c r="AB371" s="28">
        <f>+SUMIF('Input Sheet'!$S:$S,$AL371,'Input Sheet'!F:F)</f>
        <v>0</v>
      </c>
      <c r="AC371" s="28">
        <f>+SUMIF('Input Sheet'!$S:$S,$AL371,'Input Sheet'!G:G)</f>
        <v>0</v>
      </c>
      <c r="AD371" s="28">
        <f>+SUMIF('Input Sheet'!$S:$S,$AL371,'Input Sheet'!H:H)</f>
        <v>0</v>
      </c>
      <c r="AE371" s="28">
        <f>+SUMIF('Input Sheet'!$S:$S,$AL371,'Input Sheet'!I:I)</f>
        <v>0</v>
      </c>
      <c r="AF371" s="28">
        <f>+SUMIF('Input Sheet'!$S:$S,$AL371,'Input Sheet'!J:J)</f>
        <v>0</v>
      </c>
      <c r="AG371" s="28">
        <f>+SUMIF('Input Sheet'!$S:$S,$AL371,'Input Sheet'!K:K)</f>
        <v>0</v>
      </c>
      <c r="AH371" s="28">
        <f>+SUMIF('Input Sheet'!$S:$S,$AL371,'Input Sheet'!L:L)</f>
        <v>0</v>
      </c>
      <c r="AI371" s="28">
        <f>+SUMIF('Input Sheet'!$S:$S,$AL371,'Input Sheet'!M:M)</f>
        <v>0</v>
      </c>
      <c r="AJ371" s="28">
        <f>+SUMIF('Input Sheet'!$S:$S,$AL371,'Input Sheet'!N:N)</f>
        <v>0</v>
      </c>
      <c r="AK371" s="28"/>
      <c r="AL371" s="27" t="str">
        <f t="shared" si="28"/>
        <v>112-4063R</v>
      </c>
      <c r="AM371" s="34" t="str">
        <f t="shared" si="29"/>
        <v>Overall</v>
      </c>
      <c r="AN371" s="34" t="str">
        <f t="shared" si="30"/>
        <v>OverallOther Income</v>
      </c>
      <c r="AO371" s="35"/>
      <c r="AP371" s="35"/>
      <c r="AQ371" s="35"/>
    </row>
    <row r="372" spans="1:43" x14ac:dyDescent="0.25">
      <c r="A372" s="27" t="s">
        <v>103</v>
      </c>
      <c r="B372" s="27" t="s">
        <v>104</v>
      </c>
      <c r="C372" s="27" t="s">
        <v>104</v>
      </c>
      <c r="D372" s="27" t="s">
        <v>361</v>
      </c>
      <c r="E372" s="27" t="s">
        <v>106</v>
      </c>
      <c r="F372" s="27" t="s">
        <v>311</v>
      </c>
      <c r="G372" s="27" t="s">
        <v>312</v>
      </c>
      <c r="H372" s="34" t="s">
        <v>109</v>
      </c>
      <c r="I372" s="34" t="s">
        <v>110</v>
      </c>
      <c r="J372" s="34" t="str">
        <f t="shared" si="26"/>
        <v>OverallOther Income</v>
      </c>
      <c r="K372" s="34" t="str">
        <f t="shared" si="27"/>
        <v>112New Vehicle Cost of Sales - Lexus</v>
      </c>
      <c r="L372" s="28">
        <f>+SUMIF('TB 4-24'!M:M,$AL372,'TB 4-24'!G:G)</f>
        <v>0</v>
      </c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>
        <f>+SUMIF('Input Sheet'!$S:$S,$AL372,'Input Sheet'!C:C)</f>
        <v>0</v>
      </c>
      <c r="Z372" s="28">
        <f>+SUMIF('Input Sheet'!$S:$S,$AL372,'Input Sheet'!D:D)</f>
        <v>0</v>
      </c>
      <c r="AA372" s="28">
        <f>+SUMIF('Input Sheet'!$S:$S,$AL372,'Input Sheet'!E:E)</f>
        <v>0</v>
      </c>
      <c r="AB372" s="28">
        <f>+SUMIF('Input Sheet'!$S:$S,$AL372,'Input Sheet'!F:F)</f>
        <v>0</v>
      </c>
      <c r="AC372" s="28">
        <f>+SUMIF('Input Sheet'!$S:$S,$AL372,'Input Sheet'!G:G)</f>
        <v>0</v>
      </c>
      <c r="AD372" s="28">
        <f>+SUMIF('Input Sheet'!$S:$S,$AL372,'Input Sheet'!H:H)</f>
        <v>0</v>
      </c>
      <c r="AE372" s="28">
        <f>+SUMIF('Input Sheet'!$S:$S,$AL372,'Input Sheet'!I:I)</f>
        <v>0</v>
      </c>
      <c r="AF372" s="28">
        <f>+SUMIF('Input Sheet'!$S:$S,$AL372,'Input Sheet'!J:J)</f>
        <v>0</v>
      </c>
      <c r="AG372" s="28">
        <f>+SUMIF('Input Sheet'!$S:$S,$AL372,'Input Sheet'!K:K)</f>
        <v>0</v>
      </c>
      <c r="AH372" s="28">
        <f>+SUMIF('Input Sheet'!$S:$S,$AL372,'Input Sheet'!L:L)</f>
        <v>0</v>
      </c>
      <c r="AI372" s="28">
        <f>+SUMIF('Input Sheet'!$S:$S,$AL372,'Input Sheet'!M:M)</f>
        <v>0</v>
      </c>
      <c r="AJ372" s="28">
        <f>+SUMIF('Input Sheet'!$S:$S,$AL372,'Input Sheet'!N:N)</f>
        <v>0</v>
      </c>
      <c r="AK372" s="28"/>
      <c r="AL372" s="27" t="str">
        <f t="shared" si="28"/>
        <v>112-4063RR</v>
      </c>
      <c r="AM372" s="34" t="str">
        <f t="shared" si="29"/>
        <v>Overall</v>
      </c>
      <c r="AN372" s="34" t="str">
        <f t="shared" si="30"/>
        <v>OverallOther Income</v>
      </c>
      <c r="AO372" s="35"/>
      <c r="AP372" s="35"/>
      <c r="AQ372" s="35"/>
    </row>
    <row r="373" spans="1:43" x14ac:dyDescent="0.25">
      <c r="A373" s="27" t="s">
        <v>103</v>
      </c>
      <c r="B373" s="27" t="s">
        <v>104</v>
      </c>
      <c r="C373" s="27" t="s">
        <v>104</v>
      </c>
      <c r="D373" s="27" t="s">
        <v>362</v>
      </c>
      <c r="E373" s="27" t="s">
        <v>106</v>
      </c>
      <c r="F373" s="27" t="s">
        <v>311</v>
      </c>
      <c r="G373" s="27" t="s">
        <v>312</v>
      </c>
      <c r="H373" s="34" t="s">
        <v>109</v>
      </c>
      <c r="I373" s="34" t="s">
        <v>110</v>
      </c>
      <c r="J373" s="34" t="str">
        <f t="shared" si="26"/>
        <v>OverallOther Income</v>
      </c>
      <c r="K373" s="34" t="str">
        <f t="shared" si="27"/>
        <v>112New Vehicle Cost of Sales - Lexus</v>
      </c>
      <c r="L373" s="28">
        <f>+SUMIF('TB 4-24'!M:M,$AL373,'TB 4-24'!G:G)</f>
        <v>0</v>
      </c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>
        <f>+SUMIF('Input Sheet'!$S:$S,$AL373,'Input Sheet'!C:C)</f>
        <v>0</v>
      </c>
      <c r="Z373" s="28">
        <f>+SUMIF('Input Sheet'!$S:$S,$AL373,'Input Sheet'!D:D)</f>
        <v>0</v>
      </c>
      <c r="AA373" s="28">
        <f>+SUMIF('Input Sheet'!$S:$S,$AL373,'Input Sheet'!E:E)</f>
        <v>0</v>
      </c>
      <c r="AB373" s="28">
        <f>+SUMIF('Input Sheet'!$S:$S,$AL373,'Input Sheet'!F:F)</f>
        <v>0</v>
      </c>
      <c r="AC373" s="28">
        <f>+SUMIF('Input Sheet'!$S:$S,$AL373,'Input Sheet'!G:G)</f>
        <v>0</v>
      </c>
      <c r="AD373" s="28">
        <f>+SUMIF('Input Sheet'!$S:$S,$AL373,'Input Sheet'!H:H)</f>
        <v>0</v>
      </c>
      <c r="AE373" s="28">
        <f>+SUMIF('Input Sheet'!$S:$S,$AL373,'Input Sheet'!I:I)</f>
        <v>0</v>
      </c>
      <c r="AF373" s="28">
        <f>+SUMIF('Input Sheet'!$S:$S,$AL373,'Input Sheet'!J:J)</f>
        <v>0</v>
      </c>
      <c r="AG373" s="28">
        <f>+SUMIF('Input Sheet'!$S:$S,$AL373,'Input Sheet'!K:K)</f>
        <v>0</v>
      </c>
      <c r="AH373" s="28">
        <f>+SUMIF('Input Sheet'!$S:$S,$AL373,'Input Sheet'!L:L)</f>
        <v>0</v>
      </c>
      <c r="AI373" s="28">
        <f>+SUMIF('Input Sheet'!$S:$S,$AL373,'Input Sheet'!M:M)</f>
        <v>0</v>
      </c>
      <c r="AJ373" s="28">
        <f>+SUMIF('Input Sheet'!$S:$S,$AL373,'Input Sheet'!N:N)</f>
        <v>0</v>
      </c>
      <c r="AK373" s="28"/>
      <c r="AL373" s="27" t="str">
        <f t="shared" si="28"/>
        <v>112-4064R</v>
      </c>
      <c r="AM373" s="34" t="str">
        <f t="shared" si="29"/>
        <v>Overall</v>
      </c>
      <c r="AN373" s="34" t="str">
        <f t="shared" si="30"/>
        <v>OverallOther Income</v>
      </c>
      <c r="AO373" s="35"/>
      <c r="AP373" s="35"/>
      <c r="AQ373" s="35"/>
    </row>
    <row r="374" spans="1:43" x14ac:dyDescent="0.25">
      <c r="A374" s="27" t="s">
        <v>103</v>
      </c>
      <c r="B374" s="27" t="s">
        <v>104</v>
      </c>
      <c r="C374" s="27" t="s">
        <v>104</v>
      </c>
      <c r="D374" s="27" t="s">
        <v>363</v>
      </c>
      <c r="E374" s="27" t="s">
        <v>106</v>
      </c>
      <c r="F374" s="27" t="s">
        <v>311</v>
      </c>
      <c r="G374" s="27" t="s">
        <v>312</v>
      </c>
      <c r="H374" s="34" t="s">
        <v>109</v>
      </c>
      <c r="I374" s="34" t="s">
        <v>110</v>
      </c>
      <c r="J374" s="34" t="str">
        <f t="shared" si="26"/>
        <v>OverallOther Income</v>
      </c>
      <c r="K374" s="34" t="str">
        <f t="shared" si="27"/>
        <v>112New Vehicle Cost of Sales - Lexus</v>
      </c>
      <c r="L374" s="28">
        <f>+SUMIF('TB 4-24'!M:M,$AL374,'TB 4-24'!G:G)</f>
        <v>0</v>
      </c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>
        <f>+SUMIF('Input Sheet'!$S:$S,$AL374,'Input Sheet'!C:C)</f>
        <v>0</v>
      </c>
      <c r="Z374" s="28">
        <f>+SUMIF('Input Sheet'!$S:$S,$AL374,'Input Sheet'!D:D)</f>
        <v>0</v>
      </c>
      <c r="AA374" s="28">
        <f>+SUMIF('Input Sheet'!$S:$S,$AL374,'Input Sheet'!E:E)</f>
        <v>0</v>
      </c>
      <c r="AB374" s="28">
        <f>+SUMIF('Input Sheet'!$S:$S,$AL374,'Input Sheet'!F:F)</f>
        <v>0</v>
      </c>
      <c r="AC374" s="28">
        <f>+SUMIF('Input Sheet'!$S:$S,$AL374,'Input Sheet'!G:G)</f>
        <v>0</v>
      </c>
      <c r="AD374" s="28">
        <f>+SUMIF('Input Sheet'!$S:$S,$AL374,'Input Sheet'!H:H)</f>
        <v>0</v>
      </c>
      <c r="AE374" s="28">
        <f>+SUMIF('Input Sheet'!$S:$S,$AL374,'Input Sheet'!I:I)</f>
        <v>0</v>
      </c>
      <c r="AF374" s="28">
        <f>+SUMIF('Input Sheet'!$S:$S,$AL374,'Input Sheet'!J:J)</f>
        <v>0</v>
      </c>
      <c r="AG374" s="28">
        <f>+SUMIF('Input Sheet'!$S:$S,$AL374,'Input Sheet'!K:K)</f>
        <v>0</v>
      </c>
      <c r="AH374" s="28">
        <f>+SUMIF('Input Sheet'!$S:$S,$AL374,'Input Sheet'!L:L)</f>
        <v>0</v>
      </c>
      <c r="AI374" s="28">
        <f>+SUMIF('Input Sheet'!$S:$S,$AL374,'Input Sheet'!M:M)</f>
        <v>0</v>
      </c>
      <c r="AJ374" s="28">
        <f>+SUMIF('Input Sheet'!$S:$S,$AL374,'Input Sheet'!N:N)</f>
        <v>0</v>
      </c>
      <c r="AK374" s="28"/>
      <c r="AL374" s="27" t="str">
        <f t="shared" si="28"/>
        <v>112-4064RR</v>
      </c>
      <c r="AM374" s="34" t="str">
        <f t="shared" si="29"/>
        <v>Overall</v>
      </c>
      <c r="AN374" s="34" t="str">
        <f t="shared" si="30"/>
        <v>OverallOther Income</v>
      </c>
      <c r="AO374" s="35"/>
      <c r="AP374" s="35"/>
      <c r="AQ374" s="35"/>
    </row>
    <row r="375" spans="1:43" x14ac:dyDescent="0.25">
      <c r="A375" s="27" t="s">
        <v>103</v>
      </c>
      <c r="B375" s="27" t="s">
        <v>104</v>
      </c>
      <c r="C375" s="27" t="s">
        <v>104</v>
      </c>
      <c r="D375" s="27" t="s">
        <v>364</v>
      </c>
      <c r="E375" s="27" t="s">
        <v>106</v>
      </c>
      <c r="F375" s="27" t="s">
        <v>311</v>
      </c>
      <c r="G375" s="27" t="s">
        <v>312</v>
      </c>
      <c r="H375" s="34" t="s">
        <v>109</v>
      </c>
      <c r="I375" s="34" t="s">
        <v>110</v>
      </c>
      <c r="J375" s="34" t="str">
        <f t="shared" si="26"/>
        <v>OverallOther Income</v>
      </c>
      <c r="K375" s="34" t="str">
        <f t="shared" si="27"/>
        <v>112New Vehicle Cost of Sales - Lexus</v>
      </c>
      <c r="L375" s="28">
        <f>+SUMIF('TB 4-24'!M:M,$AL375,'TB 4-24'!G:G)</f>
        <v>0</v>
      </c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>
        <f>+SUMIF('Input Sheet'!$S:$S,$AL375,'Input Sheet'!C:C)</f>
        <v>0</v>
      </c>
      <c r="Z375" s="28">
        <f>+SUMIF('Input Sheet'!$S:$S,$AL375,'Input Sheet'!D:D)</f>
        <v>0</v>
      </c>
      <c r="AA375" s="28">
        <f>+SUMIF('Input Sheet'!$S:$S,$AL375,'Input Sheet'!E:E)</f>
        <v>0</v>
      </c>
      <c r="AB375" s="28">
        <f>+SUMIF('Input Sheet'!$S:$S,$AL375,'Input Sheet'!F:F)</f>
        <v>0</v>
      </c>
      <c r="AC375" s="28">
        <f>+SUMIF('Input Sheet'!$S:$S,$AL375,'Input Sheet'!G:G)</f>
        <v>0</v>
      </c>
      <c r="AD375" s="28">
        <f>+SUMIF('Input Sheet'!$S:$S,$AL375,'Input Sheet'!H:H)</f>
        <v>0</v>
      </c>
      <c r="AE375" s="28">
        <f>+SUMIF('Input Sheet'!$S:$S,$AL375,'Input Sheet'!I:I)</f>
        <v>0</v>
      </c>
      <c r="AF375" s="28">
        <f>+SUMIF('Input Sheet'!$S:$S,$AL375,'Input Sheet'!J:J)</f>
        <v>0</v>
      </c>
      <c r="AG375" s="28">
        <f>+SUMIF('Input Sheet'!$S:$S,$AL375,'Input Sheet'!K:K)</f>
        <v>0</v>
      </c>
      <c r="AH375" s="28">
        <f>+SUMIF('Input Sheet'!$S:$S,$AL375,'Input Sheet'!L:L)</f>
        <v>0</v>
      </c>
      <c r="AI375" s="28">
        <f>+SUMIF('Input Sheet'!$S:$S,$AL375,'Input Sheet'!M:M)</f>
        <v>0</v>
      </c>
      <c r="AJ375" s="28">
        <f>+SUMIF('Input Sheet'!$S:$S,$AL375,'Input Sheet'!N:N)</f>
        <v>0</v>
      </c>
      <c r="AK375" s="28"/>
      <c r="AL375" s="27" t="str">
        <f t="shared" si="28"/>
        <v>112-4069R</v>
      </c>
      <c r="AM375" s="34" t="str">
        <f t="shared" si="29"/>
        <v>Overall</v>
      </c>
      <c r="AN375" s="34" t="str">
        <f t="shared" si="30"/>
        <v>OverallOther Income</v>
      </c>
      <c r="AO375" s="35"/>
      <c r="AP375" s="35"/>
      <c r="AQ375" s="35"/>
    </row>
    <row r="376" spans="1:43" x14ac:dyDescent="0.25">
      <c r="A376" s="27" t="s">
        <v>103</v>
      </c>
      <c r="B376" s="27" t="s">
        <v>104</v>
      </c>
      <c r="C376" s="27" t="s">
        <v>104</v>
      </c>
      <c r="D376" s="27" t="s">
        <v>365</v>
      </c>
      <c r="E376" s="27" t="s">
        <v>106</v>
      </c>
      <c r="F376" s="27" t="s">
        <v>311</v>
      </c>
      <c r="G376" s="27" t="s">
        <v>312</v>
      </c>
      <c r="H376" s="34" t="s">
        <v>109</v>
      </c>
      <c r="I376" s="34" t="s">
        <v>110</v>
      </c>
      <c r="J376" s="34" t="str">
        <f t="shared" si="26"/>
        <v>OverallOther Income</v>
      </c>
      <c r="K376" s="34" t="str">
        <f t="shared" si="27"/>
        <v>112New Vehicle Cost of Sales - Lexus</v>
      </c>
      <c r="L376" s="28">
        <f>+SUMIF('TB 4-24'!M:M,$AL376,'TB 4-24'!G:G)</f>
        <v>0</v>
      </c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>
        <f>+SUMIF('Input Sheet'!$S:$S,$AL376,'Input Sheet'!C:C)</f>
        <v>0</v>
      </c>
      <c r="Z376" s="28">
        <f>+SUMIF('Input Sheet'!$S:$S,$AL376,'Input Sheet'!D:D)</f>
        <v>0</v>
      </c>
      <c r="AA376" s="28">
        <f>+SUMIF('Input Sheet'!$S:$S,$AL376,'Input Sheet'!E:E)</f>
        <v>0</v>
      </c>
      <c r="AB376" s="28">
        <f>+SUMIF('Input Sheet'!$S:$S,$AL376,'Input Sheet'!F:F)</f>
        <v>0</v>
      </c>
      <c r="AC376" s="28">
        <f>+SUMIF('Input Sheet'!$S:$S,$AL376,'Input Sheet'!G:G)</f>
        <v>0</v>
      </c>
      <c r="AD376" s="28">
        <f>+SUMIF('Input Sheet'!$S:$S,$AL376,'Input Sheet'!H:H)</f>
        <v>0</v>
      </c>
      <c r="AE376" s="28">
        <f>+SUMIF('Input Sheet'!$S:$S,$AL376,'Input Sheet'!I:I)</f>
        <v>0</v>
      </c>
      <c r="AF376" s="28">
        <f>+SUMIF('Input Sheet'!$S:$S,$AL376,'Input Sheet'!J:J)</f>
        <v>0</v>
      </c>
      <c r="AG376" s="28">
        <f>+SUMIF('Input Sheet'!$S:$S,$AL376,'Input Sheet'!K:K)</f>
        <v>0</v>
      </c>
      <c r="AH376" s="28">
        <f>+SUMIF('Input Sheet'!$S:$S,$AL376,'Input Sheet'!L:L)</f>
        <v>0</v>
      </c>
      <c r="AI376" s="28">
        <f>+SUMIF('Input Sheet'!$S:$S,$AL376,'Input Sheet'!M:M)</f>
        <v>0</v>
      </c>
      <c r="AJ376" s="28">
        <f>+SUMIF('Input Sheet'!$S:$S,$AL376,'Input Sheet'!N:N)</f>
        <v>0</v>
      </c>
      <c r="AK376" s="28"/>
      <c r="AL376" s="27" t="str">
        <f t="shared" si="28"/>
        <v>112-4069RR</v>
      </c>
      <c r="AM376" s="34" t="str">
        <f t="shared" si="29"/>
        <v>Overall</v>
      </c>
      <c r="AN376" s="34" t="str">
        <f t="shared" si="30"/>
        <v>OverallOther Income</v>
      </c>
      <c r="AO376" s="35"/>
      <c r="AP376" s="35"/>
      <c r="AQ376" s="35"/>
    </row>
    <row r="377" spans="1:43" x14ac:dyDescent="0.25">
      <c r="A377" s="27" t="s">
        <v>103</v>
      </c>
      <c r="B377" s="27" t="s">
        <v>104</v>
      </c>
      <c r="C377" s="27" t="s">
        <v>104</v>
      </c>
      <c r="D377" s="27" t="s">
        <v>366</v>
      </c>
      <c r="E377" s="27" t="s">
        <v>106</v>
      </c>
      <c r="F377" s="27" t="s">
        <v>311</v>
      </c>
      <c r="G377" s="27" t="s">
        <v>312</v>
      </c>
      <c r="H377" s="34" t="s">
        <v>109</v>
      </c>
      <c r="I377" s="34" t="s">
        <v>110</v>
      </c>
      <c r="J377" s="34" t="str">
        <f t="shared" si="26"/>
        <v>OverallOther Income</v>
      </c>
      <c r="K377" s="34" t="str">
        <f t="shared" si="27"/>
        <v>112New Vehicle Cost of Sales - Lexus</v>
      </c>
      <c r="L377" s="28">
        <f>+SUMIF('TB 4-24'!M:M,$AL377,'TB 4-24'!G:G)</f>
        <v>0</v>
      </c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>
        <f>+SUMIF('Input Sheet'!$S:$S,$AL377,'Input Sheet'!C:C)</f>
        <v>0</v>
      </c>
      <c r="Z377" s="28">
        <f>+SUMIF('Input Sheet'!$S:$S,$AL377,'Input Sheet'!D:D)</f>
        <v>0</v>
      </c>
      <c r="AA377" s="28">
        <f>+SUMIF('Input Sheet'!$S:$S,$AL377,'Input Sheet'!E:E)</f>
        <v>0</v>
      </c>
      <c r="AB377" s="28">
        <f>+SUMIF('Input Sheet'!$S:$S,$AL377,'Input Sheet'!F:F)</f>
        <v>0</v>
      </c>
      <c r="AC377" s="28">
        <f>+SUMIF('Input Sheet'!$S:$S,$AL377,'Input Sheet'!G:G)</f>
        <v>0</v>
      </c>
      <c r="AD377" s="28">
        <f>+SUMIF('Input Sheet'!$S:$S,$AL377,'Input Sheet'!H:H)</f>
        <v>0</v>
      </c>
      <c r="AE377" s="28">
        <f>+SUMIF('Input Sheet'!$S:$S,$AL377,'Input Sheet'!I:I)</f>
        <v>0</v>
      </c>
      <c r="AF377" s="28">
        <f>+SUMIF('Input Sheet'!$S:$S,$AL377,'Input Sheet'!J:J)</f>
        <v>0</v>
      </c>
      <c r="AG377" s="28">
        <f>+SUMIF('Input Sheet'!$S:$S,$AL377,'Input Sheet'!K:K)</f>
        <v>0</v>
      </c>
      <c r="AH377" s="28">
        <f>+SUMIF('Input Sheet'!$S:$S,$AL377,'Input Sheet'!L:L)</f>
        <v>0</v>
      </c>
      <c r="AI377" s="28">
        <f>+SUMIF('Input Sheet'!$S:$S,$AL377,'Input Sheet'!M:M)</f>
        <v>0</v>
      </c>
      <c r="AJ377" s="28">
        <f>+SUMIF('Input Sheet'!$S:$S,$AL377,'Input Sheet'!N:N)</f>
        <v>0</v>
      </c>
      <c r="AK377" s="28"/>
      <c r="AL377" s="27" t="str">
        <f t="shared" si="28"/>
        <v>112-4070R</v>
      </c>
      <c r="AM377" s="34" t="str">
        <f t="shared" si="29"/>
        <v>Overall</v>
      </c>
      <c r="AN377" s="34" t="str">
        <f t="shared" si="30"/>
        <v>OverallOther Income</v>
      </c>
      <c r="AO377" s="35"/>
      <c r="AP377" s="35"/>
      <c r="AQ377" s="35"/>
    </row>
    <row r="378" spans="1:43" x14ac:dyDescent="0.25">
      <c r="A378" s="27" t="s">
        <v>103</v>
      </c>
      <c r="B378" s="27" t="s">
        <v>104</v>
      </c>
      <c r="C378" s="27" t="s">
        <v>104</v>
      </c>
      <c r="D378" s="27" t="s">
        <v>367</v>
      </c>
      <c r="E378" s="27" t="s">
        <v>106</v>
      </c>
      <c r="F378" s="27" t="s">
        <v>311</v>
      </c>
      <c r="G378" s="27" t="s">
        <v>312</v>
      </c>
      <c r="H378" s="34" t="s">
        <v>109</v>
      </c>
      <c r="I378" s="34" t="s">
        <v>110</v>
      </c>
      <c r="J378" s="34" t="str">
        <f t="shared" si="26"/>
        <v>OverallOther Income</v>
      </c>
      <c r="K378" s="34" t="str">
        <f t="shared" si="27"/>
        <v>112New Vehicle Cost of Sales - Lexus</v>
      </c>
      <c r="L378" s="28">
        <f>+SUMIF('TB 4-24'!M:M,$AL378,'TB 4-24'!G:G)</f>
        <v>0</v>
      </c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>
        <f>+SUMIF('Input Sheet'!$S:$S,$AL378,'Input Sheet'!C:C)</f>
        <v>0</v>
      </c>
      <c r="Z378" s="28">
        <f>+SUMIF('Input Sheet'!$S:$S,$AL378,'Input Sheet'!D:D)</f>
        <v>0</v>
      </c>
      <c r="AA378" s="28">
        <f>+SUMIF('Input Sheet'!$S:$S,$AL378,'Input Sheet'!E:E)</f>
        <v>0</v>
      </c>
      <c r="AB378" s="28">
        <f>+SUMIF('Input Sheet'!$S:$S,$AL378,'Input Sheet'!F:F)</f>
        <v>0</v>
      </c>
      <c r="AC378" s="28">
        <f>+SUMIF('Input Sheet'!$S:$S,$AL378,'Input Sheet'!G:G)</f>
        <v>0</v>
      </c>
      <c r="AD378" s="28">
        <f>+SUMIF('Input Sheet'!$S:$S,$AL378,'Input Sheet'!H:H)</f>
        <v>0</v>
      </c>
      <c r="AE378" s="28">
        <f>+SUMIF('Input Sheet'!$S:$S,$AL378,'Input Sheet'!I:I)</f>
        <v>0</v>
      </c>
      <c r="AF378" s="28">
        <f>+SUMIF('Input Sheet'!$S:$S,$AL378,'Input Sheet'!J:J)</f>
        <v>0</v>
      </c>
      <c r="AG378" s="28">
        <f>+SUMIF('Input Sheet'!$S:$S,$AL378,'Input Sheet'!K:K)</f>
        <v>0</v>
      </c>
      <c r="AH378" s="28">
        <f>+SUMIF('Input Sheet'!$S:$S,$AL378,'Input Sheet'!L:L)</f>
        <v>0</v>
      </c>
      <c r="AI378" s="28">
        <f>+SUMIF('Input Sheet'!$S:$S,$AL378,'Input Sheet'!M:M)</f>
        <v>0</v>
      </c>
      <c r="AJ378" s="28">
        <f>+SUMIF('Input Sheet'!$S:$S,$AL378,'Input Sheet'!N:N)</f>
        <v>0</v>
      </c>
      <c r="AK378" s="28"/>
      <c r="AL378" s="27" t="str">
        <f t="shared" si="28"/>
        <v>112-4070RR</v>
      </c>
      <c r="AM378" s="34" t="str">
        <f t="shared" si="29"/>
        <v>Overall</v>
      </c>
      <c r="AN378" s="34" t="str">
        <f t="shared" si="30"/>
        <v>OverallOther Income</v>
      </c>
      <c r="AO378" s="35"/>
      <c r="AP378" s="35"/>
      <c r="AQ378" s="35"/>
    </row>
    <row r="379" spans="1:43" x14ac:dyDescent="0.25">
      <c r="A379" s="27" t="s">
        <v>103</v>
      </c>
      <c r="B379" s="27" t="s">
        <v>104</v>
      </c>
      <c r="C379" s="27" t="s">
        <v>104</v>
      </c>
      <c r="D379" s="27" t="s">
        <v>368</v>
      </c>
      <c r="E379" s="27" t="s">
        <v>106</v>
      </c>
      <c r="F379" s="27" t="s">
        <v>311</v>
      </c>
      <c r="G379" s="27" t="s">
        <v>312</v>
      </c>
      <c r="H379" s="34" t="s">
        <v>109</v>
      </c>
      <c r="I379" s="34" t="s">
        <v>110</v>
      </c>
      <c r="J379" s="34" t="str">
        <f t="shared" si="26"/>
        <v>OverallOther Income</v>
      </c>
      <c r="K379" s="34" t="str">
        <f t="shared" si="27"/>
        <v>112New Vehicle Cost of Sales - Lexus</v>
      </c>
      <c r="L379" s="28">
        <f>+SUMIF('TB 4-24'!M:M,$AL379,'TB 4-24'!G:G)</f>
        <v>0</v>
      </c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>
        <f>+SUMIF('Input Sheet'!$S:$S,$AL379,'Input Sheet'!C:C)</f>
        <v>0</v>
      </c>
      <c r="Z379" s="28">
        <f>+SUMIF('Input Sheet'!$S:$S,$AL379,'Input Sheet'!D:D)</f>
        <v>0</v>
      </c>
      <c r="AA379" s="28">
        <f>+SUMIF('Input Sheet'!$S:$S,$AL379,'Input Sheet'!E:E)</f>
        <v>0</v>
      </c>
      <c r="AB379" s="28">
        <f>+SUMIF('Input Sheet'!$S:$S,$AL379,'Input Sheet'!F:F)</f>
        <v>0</v>
      </c>
      <c r="AC379" s="28">
        <f>+SUMIF('Input Sheet'!$S:$S,$AL379,'Input Sheet'!G:G)</f>
        <v>0</v>
      </c>
      <c r="AD379" s="28">
        <f>+SUMIF('Input Sheet'!$S:$S,$AL379,'Input Sheet'!H:H)</f>
        <v>0</v>
      </c>
      <c r="AE379" s="28">
        <f>+SUMIF('Input Sheet'!$S:$S,$AL379,'Input Sheet'!I:I)</f>
        <v>0</v>
      </c>
      <c r="AF379" s="28">
        <f>+SUMIF('Input Sheet'!$S:$S,$AL379,'Input Sheet'!J:J)</f>
        <v>0</v>
      </c>
      <c r="AG379" s="28">
        <f>+SUMIF('Input Sheet'!$S:$S,$AL379,'Input Sheet'!K:K)</f>
        <v>0</v>
      </c>
      <c r="AH379" s="28">
        <f>+SUMIF('Input Sheet'!$S:$S,$AL379,'Input Sheet'!L:L)</f>
        <v>0</v>
      </c>
      <c r="AI379" s="28">
        <f>+SUMIF('Input Sheet'!$S:$S,$AL379,'Input Sheet'!M:M)</f>
        <v>0</v>
      </c>
      <c r="AJ379" s="28">
        <f>+SUMIF('Input Sheet'!$S:$S,$AL379,'Input Sheet'!N:N)</f>
        <v>0</v>
      </c>
      <c r="AK379" s="28"/>
      <c r="AL379" s="27" t="str">
        <f t="shared" si="28"/>
        <v>112-4071R</v>
      </c>
      <c r="AM379" s="34" t="str">
        <f t="shared" si="29"/>
        <v>Overall</v>
      </c>
      <c r="AN379" s="34" t="str">
        <f t="shared" si="30"/>
        <v>OverallOther Income</v>
      </c>
      <c r="AO379" s="35"/>
      <c r="AP379" s="35"/>
      <c r="AQ379" s="35"/>
    </row>
    <row r="380" spans="1:43" x14ac:dyDescent="0.25">
      <c r="A380" s="27" t="s">
        <v>103</v>
      </c>
      <c r="B380" s="27" t="s">
        <v>104</v>
      </c>
      <c r="C380" s="27" t="s">
        <v>104</v>
      </c>
      <c r="D380" s="27" t="s">
        <v>369</v>
      </c>
      <c r="E380" s="27" t="s">
        <v>106</v>
      </c>
      <c r="F380" s="27" t="s">
        <v>311</v>
      </c>
      <c r="G380" s="27" t="s">
        <v>312</v>
      </c>
      <c r="H380" s="34" t="s">
        <v>109</v>
      </c>
      <c r="I380" s="34" t="s">
        <v>110</v>
      </c>
      <c r="J380" s="34" t="str">
        <f t="shared" si="26"/>
        <v>OverallOther Income</v>
      </c>
      <c r="K380" s="34" t="str">
        <f t="shared" si="27"/>
        <v>112New Vehicle Cost of Sales - Lexus</v>
      </c>
      <c r="L380" s="28">
        <f>+SUMIF('TB 4-24'!M:M,$AL380,'TB 4-24'!G:G)</f>
        <v>0</v>
      </c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>
        <f>+SUMIF('Input Sheet'!$S:$S,$AL380,'Input Sheet'!C:C)</f>
        <v>0</v>
      </c>
      <c r="Z380" s="28">
        <f>+SUMIF('Input Sheet'!$S:$S,$AL380,'Input Sheet'!D:D)</f>
        <v>0</v>
      </c>
      <c r="AA380" s="28">
        <f>+SUMIF('Input Sheet'!$S:$S,$AL380,'Input Sheet'!E:E)</f>
        <v>0</v>
      </c>
      <c r="AB380" s="28">
        <f>+SUMIF('Input Sheet'!$S:$S,$AL380,'Input Sheet'!F:F)</f>
        <v>0</v>
      </c>
      <c r="AC380" s="28">
        <f>+SUMIF('Input Sheet'!$S:$S,$AL380,'Input Sheet'!G:G)</f>
        <v>0</v>
      </c>
      <c r="AD380" s="28">
        <f>+SUMIF('Input Sheet'!$S:$S,$AL380,'Input Sheet'!H:H)</f>
        <v>0</v>
      </c>
      <c r="AE380" s="28">
        <f>+SUMIF('Input Sheet'!$S:$S,$AL380,'Input Sheet'!I:I)</f>
        <v>0</v>
      </c>
      <c r="AF380" s="28">
        <f>+SUMIF('Input Sheet'!$S:$S,$AL380,'Input Sheet'!J:J)</f>
        <v>0</v>
      </c>
      <c r="AG380" s="28">
        <f>+SUMIF('Input Sheet'!$S:$S,$AL380,'Input Sheet'!K:K)</f>
        <v>0</v>
      </c>
      <c r="AH380" s="28">
        <f>+SUMIF('Input Sheet'!$S:$S,$AL380,'Input Sheet'!L:L)</f>
        <v>0</v>
      </c>
      <c r="AI380" s="28">
        <f>+SUMIF('Input Sheet'!$S:$S,$AL380,'Input Sheet'!M:M)</f>
        <v>0</v>
      </c>
      <c r="AJ380" s="28">
        <f>+SUMIF('Input Sheet'!$S:$S,$AL380,'Input Sheet'!N:N)</f>
        <v>0</v>
      </c>
      <c r="AK380" s="28"/>
      <c r="AL380" s="27" t="str">
        <f t="shared" si="28"/>
        <v>112-4071RR</v>
      </c>
      <c r="AM380" s="34" t="str">
        <f t="shared" si="29"/>
        <v>Overall</v>
      </c>
      <c r="AN380" s="34" t="str">
        <f t="shared" si="30"/>
        <v>OverallOther Income</v>
      </c>
      <c r="AO380" s="35"/>
      <c r="AP380" s="35"/>
      <c r="AQ380" s="35"/>
    </row>
    <row r="381" spans="1:43" x14ac:dyDescent="0.25">
      <c r="A381" s="27" t="s">
        <v>103</v>
      </c>
      <c r="B381" s="27" t="s">
        <v>104</v>
      </c>
      <c r="C381" s="27" t="s">
        <v>104</v>
      </c>
      <c r="D381" s="27" t="s">
        <v>370</v>
      </c>
      <c r="E381" s="27" t="s">
        <v>106</v>
      </c>
      <c r="F381" s="27" t="s">
        <v>311</v>
      </c>
      <c r="G381" s="27" t="s">
        <v>312</v>
      </c>
      <c r="H381" s="34" t="s">
        <v>109</v>
      </c>
      <c r="I381" s="34" t="s">
        <v>110</v>
      </c>
      <c r="J381" s="34" t="str">
        <f t="shared" si="26"/>
        <v>OverallOther Income</v>
      </c>
      <c r="K381" s="34" t="str">
        <f t="shared" si="27"/>
        <v>112New Vehicle Cost of Sales - Lexus</v>
      </c>
      <c r="L381" s="28">
        <f>+SUMIF('TB 4-24'!M:M,$AL381,'TB 4-24'!G:G)</f>
        <v>0</v>
      </c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>
        <f>+SUMIF('Input Sheet'!$S:$S,$AL381,'Input Sheet'!C:C)</f>
        <v>0</v>
      </c>
      <c r="Z381" s="28">
        <f>+SUMIF('Input Sheet'!$S:$S,$AL381,'Input Sheet'!D:D)</f>
        <v>0</v>
      </c>
      <c r="AA381" s="28">
        <f>+SUMIF('Input Sheet'!$S:$S,$AL381,'Input Sheet'!E:E)</f>
        <v>0</v>
      </c>
      <c r="AB381" s="28">
        <f>+SUMIF('Input Sheet'!$S:$S,$AL381,'Input Sheet'!F:F)</f>
        <v>0</v>
      </c>
      <c r="AC381" s="28">
        <f>+SUMIF('Input Sheet'!$S:$S,$AL381,'Input Sheet'!G:G)</f>
        <v>0</v>
      </c>
      <c r="AD381" s="28">
        <f>+SUMIF('Input Sheet'!$S:$S,$AL381,'Input Sheet'!H:H)</f>
        <v>0</v>
      </c>
      <c r="AE381" s="28">
        <f>+SUMIF('Input Sheet'!$S:$S,$AL381,'Input Sheet'!I:I)</f>
        <v>0</v>
      </c>
      <c r="AF381" s="28">
        <f>+SUMIF('Input Sheet'!$S:$S,$AL381,'Input Sheet'!J:J)</f>
        <v>0</v>
      </c>
      <c r="AG381" s="28">
        <f>+SUMIF('Input Sheet'!$S:$S,$AL381,'Input Sheet'!K:K)</f>
        <v>0</v>
      </c>
      <c r="AH381" s="28">
        <f>+SUMIF('Input Sheet'!$S:$S,$AL381,'Input Sheet'!L:L)</f>
        <v>0</v>
      </c>
      <c r="AI381" s="28">
        <f>+SUMIF('Input Sheet'!$S:$S,$AL381,'Input Sheet'!M:M)</f>
        <v>0</v>
      </c>
      <c r="AJ381" s="28">
        <f>+SUMIF('Input Sheet'!$S:$S,$AL381,'Input Sheet'!N:N)</f>
        <v>0</v>
      </c>
      <c r="AK381" s="28"/>
      <c r="AL381" s="27" t="str">
        <f t="shared" si="28"/>
        <v>112-4074R</v>
      </c>
      <c r="AM381" s="34" t="str">
        <f t="shared" si="29"/>
        <v>Overall</v>
      </c>
      <c r="AN381" s="34" t="str">
        <f t="shared" si="30"/>
        <v>OverallOther Income</v>
      </c>
      <c r="AO381" s="35"/>
      <c r="AP381" s="35"/>
      <c r="AQ381" s="35"/>
    </row>
    <row r="382" spans="1:43" x14ac:dyDescent="0.25">
      <c r="A382" s="27" t="s">
        <v>103</v>
      </c>
      <c r="B382" s="27" t="s">
        <v>104</v>
      </c>
      <c r="C382" s="27" t="s">
        <v>104</v>
      </c>
      <c r="D382" s="27" t="s">
        <v>371</v>
      </c>
      <c r="E382" s="27" t="s">
        <v>106</v>
      </c>
      <c r="F382" s="27" t="s">
        <v>311</v>
      </c>
      <c r="G382" s="27" t="s">
        <v>312</v>
      </c>
      <c r="H382" s="34" t="s">
        <v>109</v>
      </c>
      <c r="I382" s="34" t="s">
        <v>110</v>
      </c>
      <c r="J382" s="34" t="str">
        <f t="shared" si="26"/>
        <v>OverallOther Income</v>
      </c>
      <c r="K382" s="34" t="str">
        <f t="shared" si="27"/>
        <v>112New Vehicle Cost of Sales - Lexus</v>
      </c>
      <c r="L382" s="28">
        <f>+SUMIF('TB 4-24'!M:M,$AL382,'TB 4-24'!G:G)</f>
        <v>0</v>
      </c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>
        <f>+SUMIF('Input Sheet'!$S:$S,$AL382,'Input Sheet'!C:C)</f>
        <v>0</v>
      </c>
      <c r="Z382" s="28">
        <f>+SUMIF('Input Sheet'!$S:$S,$AL382,'Input Sheet'!D:D)</f>
        <v>0</v>
      </c>
      <c r="AA382" s="28">
        <f>+SUMIF('Input Sheet'!$S:$S,$AL382,'Input Sheet'!E:E)</f>
        <v>0</v>
      </c>
      <c r="AB382" s="28">
        <f>+SUMIF('Input Sheet'!$S:$S,$AL382,'Input Sheet'!F:F)</f>
        <v>0</v>
      </c>
      <c r="AC382" s="28">
        <f>+SUMIF('Input Sheet'!$S:$S,$AL382,'Input Sheet'!G:G)</f>
        <v>0</v>
      </c>
      <c r="AD382" s="28">
        <f>+SUMIF('Input Sheet'!$S:$S,$AL382,'Input Sheet'!H:H)</f>
        <v>0</v>
      </c>
      <c r="AE382" s="28">
        <f>+SUMIF('Input Sheet'!$S:$S,$AL382,'Input Sheet'!I:I)</f>
        <v>0</v>
      </c>
      <c r="AF382" s="28">
        <f>+SUMIF('Input Sheet'!$S:$S,$AL382,'Input Sheet'!J:J)</f>
        <v>0</v>
      </c>
      <c r="AG382" s="28">
        <f>+SUMIF('Input Sheet'!$S:$S,$AL382,'Input Sheet'!K:K)</f>
        <v>0</v>
      </c>
      <c r="AH382" s="28">
        <f>+SUMIF('Input Sheet'!$S:$S,$AL382,'Input Sheet'!L:L)</f>
        <v>0</v>
      </c>
      <c r="AI382" s="28">
        <f>+SUMIF('Input Sheet'!$S:$S,$AL382,'Input Sheet'!M:M)</f>
        <v>0</v>
      </c>
      <c r="AJ382" s="28">
        <f>+SUMIF('Input Sheet'!$S:$S,$AL382,'Input Sheet'!N:N)</f>
        <v>0</v>
      </c>
      <c r="AK382" s="28"/>
      <c r="AL382" s="27" t="str">
        <f t="shared" si="28"/>
        <v>112-4074RR</v>
      </c>
      <c r="AM382" s="34" t="str">
        <f t="shared" si="29"/>
        <v>Overall</v>
      </c>
      <c r="AN382" s="34" t="str">
        <f t="shared" si="30"/>
        <v>OverallOther Income</v>
      </c>
      <c r="AO382" s="35"/>
      <c r="AP382" s="35"/>
      <c r="AQ382" s="35"/>
    </row>
    <row r="383" spans="1:43" x14ac:dyDescent="0.25">
      <c r="A383" s="27" t="s">
        <v>103</v>
      </c>
      <c r="B383" s="27" t="s">
        <v>104</v>
      </c>
      <c r="C383" s="27" t="s">
        <v>104</v>
      </c>
      <c r="D383" s="27" t="s">
        <v>372</v>
      </c>
      <c r="E383" s="27" t="s">
        <v>106</v>
      </c>
      <c r="F383" s="27" t="s">
        <v>373</v>
      </c>
      <c r="G383" s="27" t="s">
        <v>374</v>
      </c>
      <c r="H383" s="34" t="s">
        <v>109</v>
      </c>
      <c r="I383" s="34" t="s">
        <v>110</v>
      </c>
      <c r="J383" s="34" t="str">
        <f t="shared" si="26"/>
        <v>OverallOther Income</v>
      </c>
      <c r="K383" s="34" t="str">
        <f t="shared" si="27"/>
        <v>112NV Direct Delivery Fees (net) - Lexus</v>
      </c>
      <c r="L383" s="28">
        <f>+SUMIF('TB 4-24'!M:M,$AL383,'TB 4-24'!G:G)</f>
        <v>0</v>
      </c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>
        <f>+SUMIF('Input Sheet'!$S:$S,$AL383,'Input Sheet'!C:C)</f>
        <v>0</v>
      </c>
      <c r="Z383" s="28">
        <f>+SUMIF('Input Sheet'!$S:$S,$AL383,'Input Sheet'!D:D)</f>
        <v>0</v>
      </c>
      <c r="AA383" s="28">
        <f>+SUMIF('Input Sheet'!$S:$S,$AL383,'Input Sheet'!E:E)</f>
        <v>0</v>
      </c>
      <c r="AB383" s="28">
        <f>+SUMIF('Input Sheet'!$S:$S,$AL383,'Input Sheet'!F:F)</f>
        <v>0</v>
      </c>
      <c r="AC383" s="28">
        <f>+SUMIF('Input Sheet'!$S:$S,$AL383,'Input Sheet'!G:G)</f>
        <v>0</v>
      </c>
      <c r="AD383" s="28">
        <f>+SUMIF('Input Sheet'!$S:$S,$AL383,'Input Sheet'!H:H)</f>
        <v>0</v>
      </c>
      <c r="AE383" s="28">
        <f>+SUMIF('Input Sheet'!$S:$S,$AL383,'Input Sheet'!I:I)</f>
        <v>0</v>
      </c>
      <c r="AF383" s="28">
        <f>+SUMIF('Input Sheet'!$S:$S,$AL383,'Input Sheet'!J:J)</f>
        <v>0</v>
      </c>
      <c r="AG383" s="28">
        <f>+SUMIF('Input Sheet'!$S:$S,$AL383,'Input Sheet'!K:K)</f>
        <v>0</v>
      </c>
      <c r="AH383" s="28">
        <f>+SUMIF('Input Sheet'!$S:$S,$AL383,'Input Sheet'!L:L)</f>
        <v>0</v>
      </c>
      <c r="AI383" s="28">
        <f>+SUMIF('Input Sheet'!$S:$S,$AL383,'Input Sheet'!M:M)</f>
        <v>0</v>
      </c>
      <c r="AJ383" s="28">
        <f>+SUMIF('Input Sheet'!$S:$S,$AL383,'Input Sheet'!N:N)</f>
        <v>0</v>
      </c>
      <c r="AK383" s="28"/>
      <c r="AL383" s="27" t="str">
        <f t="shared" si="28"/>
        <v>112-3060</v>
      </c>
      <c r="AM383" s="34" t="str">
        <f t="shared" si="29"/>
        <v>Overall</v>
      </c>
      <c r="AN383" s="34" t="str">
        <f t="shared" si="30"/>
        <v>OverallOther Income</v>
      </c>
      <c r="AO383" s="35"/>
      <c r="AP383" s="35"/>
      <c r="AQ383" s="35"/>
    </row>
    <row r="384" spans="1:43" x14ac:dyDescent="0.25">
      <c r="A384" s="27" t="s">
        <v>103</v>
      </c>
      <c r="B384" s="27" t="s">
        <v>104</v>
      </c>
      <c r="C384" s="27" t="s">
        <v>104</v>
      </c>
      <c r="D384" s="27" t="s">
        <v>375</v>
      </c>
      <c r="E384" s="27" t="s">
        <v>106</v>
      </c>
      <c r="F384" s="27" t="s">
        <v>373</v>
      </c>
      <c r="G384" s="27" t="s">
        <v>374</v>
      </c>
      <c r="H384" s="34" t="s">
        <v>109</v>
      </c>
      <c r="I384" s="34" t="s">
        <v>110</v>
      </c>
      <c r="J384" s="34" t="str">
        <f t="shared" si="26"/>
        <v>OverallOther Income</v>
      </c>
      <c r="K384" s="34" t="str">
        <f t="shared" si="27"/>
        <v>112NV Direct Delivery Fees (net) - Lexus</v>
      </c>
      <c r="L384" s="28">
        <f>+SUMIF('TB 4-24'!M:M,$AL384,'TB 4-24'!G:G)</f>
        <v>0</v>
      </c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>
        <f>+SUMIF('Input Sheet'!$S:$S,$AL384,'Input Sheet'!C:C)</f>
        <v>0</v>
      </c>
      <c r="Z384" s="28">
        <f>+SUMIF('Input Sheet'!$S:$S,$AL384,'Input Sheet'!D:D)</f>
        <v>0</v>
      </c>
      <c r="AA384" s="28">
        <f>+SUMIF('Input Sheet'!$S:$S,$AL384,'Input Sheet'!E:E)</f>
        <v>0</v>
      </c>
      <c r="AB384" s="28">
        <f>+SUMIF('Input Sheet'!$S:$S,$AL384,'Input Sheet'!F:F)</f>
        <v>0</v>
      </c>
      <c r="AC384" s="28">
        <f>+SUMIF('Input Sheet'!$S:$S,$AL384,'Input Sheet'!G:G)</f>
        <v>0</v>
      </c>
      <c r="AD384" s="28">
        <f>+SUMIF('Input Sheet'!$S:$S,$AL384,'Input Sheet'!H:H)</f>
        <v>0</v>
      </c>
      <c r="AE384" s="28">
        <f>+SUMIF('Input Sheet'!$S:$S,$AL384,'Input Sheet'!I:I)</f>
        <v>0</v>
      </c>
      <c r="AF384" s="28">
        <f>+SUMIF('Input Sheet'!$S:$S,$AL384,'Input Sheet'!J:J)</f>
        <v>0</v>
      </c>
      <c r="AG384" s="28">
        <f>+SUMIF('Input Sheet'!$S:$S,$AL384,'Input Sheet'!K:K)</f>
        <v>0</v>
      </c>
      <c r="AH384" s="28">
        <f>+SUMIF('Input Sheet'!$S:$S,$AL384,'Input Sheet'!L:L)</f>
        <v>0</v>
      </c>
      <c r="AI384" s="28">
        <f>+SUMIF('Input Sheet'!$S:$S,$AL384,'Input Sheet'!M:M)</f>
        <v>0</v>
      </c>
      <c r="AJ384" s="28">
        <f>+SUMIF('Input Sheet'!$S:$S,$AL384,'Input Sheet'!N:N)</f>
        <v>0</v>
      </c>
      <c r="AK384" s="28"/>
      <c r="AL384" s="27" t="str">
        <f t="shared" si="28"/>
        <v>112-4060</v>
      </c>
      <c r="AM384" s="34" t="str">
        <f t="shared" si="29"/>
        <v>Overall</v>
      </c>
      <c r="AN384" s="34" t="str">
        <f t="shared" si="30"/>
        <v>OverallOther Income</v>
      </c>
      <c r="AO384" s="35"/>
      <c r="AP384" s="35"/>
      <c r="AQ384" s="35"/>
    </row>
    <row r="385" spans="1:43" x14ac:dyDescent="0.25">
      <c r="A385" s="27" t="s">
        <v>103</v>
      </c>
      <c r="B385" s="27" t="s">
        <v>104</v>
      </c>
      <c r="C385" s="27" t="s">
        <v>104</v>
      </c>
      <c r="D385" s="27" t="s">
        <v>258</v>
      </c>
      <c r="E385" s="27" t="s">
        <v>106</v>
      </c>
      <c r="F385" s="27" t="s">
        <v>376</v>
      </c>
      <c r="G385" s="27" t="s">
        <v>377</v>
      </c>
      <c r="H385" s="34" t="s">
        <v>109</v>
      </c>
      <c r="I385" s="34" t="s">
        <v>110</v>
      </c>
      <c r="J385" s="34" t="str">
        <f t="shared" si="26"/>
        <v>OverallOther Income</v>
      </c>
      <c r="K385" s="34" t="str">
        <f t="shared" si="27"/>
        <v>112NV Demo Expenses - Lexus</v>
      </c>
      <c r="L385" s="28">
        <f>+SUMIF('TB 4-24'!M:M,$AL385,'TB 4-24'!G:G)</f>
        <v>0</v>
      </c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>
        <f>+SUMIF('Input Sheet'!$S:$S,$AL385,'Input Sheet'!C:C)</f>
        <v>0</v>
      </c>
      <c r="Z385" s="28">
        <f>+SUMIF('Input Sheet'!$S:$S,$AL385,'Input Sheet'!D:D)</f>
        <v>0</v>
      </c>
      <c r="AA385" s="28">
        <f>+SUMIF('Input Sheet'!$S:$S,$AL385,'Input Sheet'!E:E)</f>
        <v>0</v>
      </c>
      <c r="AB385" s="28">
        <f>+SUMIF('Input Sheet'!$S:$S,$AL385,'Input Sheet'!F:F)</f>
        <v>0</v>
      </c>
      <c r="AC385" s="28">
        <f>+SUMIF('Input Sheet'!$S:$S,$AL385,'Input Sheet'!G:G)</f>
        <v>0</v>
      </c>
      <c r="AD385" s="28">
        <f>+SUMIF('Input Sheet'!$S:$S,$AL385,'Input Sheet'!H:H)</f>
        <v>0</v>
      </c>
      <c r="AE385" s="28">
        <f>+SUMIF('Input Sheet'!$S:$S,$AL385,'Input Sheet'!I:I)</f>
        <v>0</v>
      </c>
      <c r="AF385" s="28">
        <f>+SUMIF('Input Sheet'!$S:$S,$AL385,'Input Sheet'!J:J)</f>
        <v>0</v>
      </c>
      <c r="AG385" s="28">
        <f>+SUMIF('Input Sheet'!$S:$S,$AL385,'Input Sheet'!K:K)</f>
        <v>0</v>
      </c>
      <c r="AH385" s="28">
        <f>+SUMIF('Input Sheet'!$S:$S,$AL385,'Input Sheet'!L:L)</f>
        <v>0</v>
      </c>
      <c r="AI385" s="28">
        <f>+SUMIF('Input Sheet'!$S:$S,$AL385,'Input Sheet'!M:M)</f>
        <v>0</v>
      </c>
      <c r="AJ385" s="28">
        <f>+SUMIF('Input Sheet'!$S:$S,$AL385,'Input Sheet'!N:N)</f>
        <v>0</v>
      </c>
      <c r="AK385" s="28"/>
      <c r="AL385" s="27" t="str">
        <f t="shared" si="28"/>
        <v>112-7100</v>
      </c>
      <c r="AM385" s="34" t="str">
        <f t="shared" si="29"/>
        <v>Overall</v>
      </c>
      <c r="AN385" s="34" t="str">
        <f t="shared" si="30"/>
        <v>OverallOther Income</v>
      </c>
      <c r="AO385" s="35"/>
      <c r="AP385" s="35"/>
      <c r="AQ385" s="35"/>
    </row>
    <row r="386" spans="1:43" x14ac:dyDescent="0.25">
      <c r="A386" s="27" t="s">
        <v>103</v>
      </c>
      <c r="B386" s="27" t="s">
        <v>104</v>
      </c>
      <c r="C386" s="27" t="s">
        <v>104</v>
      </c>
      <c r="D386" s="27" t="s">
        <v>378</v>
      </c>
      <c r="E386" s="27" t="s">
        <v>106</v>
      </c>
      <c r="F386" s="27" t="s">
        <v>376</v>
      </c>
      <c r="G386" s="27" t="s">
        <v>377</v>
      </c>
      <c r="H386" s="34" t="s">
        <v>109</v>
      </c>
      <c r="I386" s="34" t="s">
        <v>110</v>
      </c>
      <c r="J386" s="34" t="str">
        <f t="shared" si="26"/>
        <v>OverallOther Income</v>
      </c>
      <c r="K386" s="34" t="str">
        <f t="shared" si="27"/>
        <v>112NV Demo Expenses - Lexus</v>
      </c>
      <c r="L386" s="28">
        <f>+SUMIF('TB 4-24'!M:M,$AL386,'TB 4-24'!G:G)</f>
        <v>0</v>
      </c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>
        <f>+SUMIF('Input Sheet'!$S:$S,$AL386,'Input Sheet'!C:C)</f>
        <v>0</v>
      </c>
      <c r="Z386" s="28">
        <f>+SUMIF('Input Sheet'!$S:$S,$AL386,'Input Sheet'!D:D)</f>
        <v>0</v>
      </c>
      <c r="AA386" s="28">
        <f>+SUMIF('Input Sheet'!$S:$S,$AL386,'Input Sheet'!E:E)</f>
        <v>0</v>
      </c>
      <c r="AB386" s="28">
        <f>+SUMIF('Input Sheet'!$S:$S,$AL386,'Input Sheet'!F:F)</f>
        <v>0</v>
      </c>
      <c r="AC386" s="28">
        <f>+SUMIF('Input Sheet'!$S:$S,$AL386,'Input Sheet'!G:G)</f>
        <v>0</v>
      </c>
      <c r="AD386" s="28">
        <f>+SUMIF('Input Sheet'!$S:$S,$AL386,'Input Sheet'!H:H)</f>
        <v>0</v>
      </c>
      <c r="AE386" s="28">
        <f>+SUMIF('Input Sheet'!$S:$S,$AL386,'Input Sheet'!I:I)</f>
        <v>0</v>
      </c>
      <c r="AF386" s="28">
        <f>+SUMIF('Input Sheet'!$S:$S,$AL386,'Input Sheet'!J:J)</f>
        <v>0</v>
      </c>
      <c r="AG386" s="28">
        <f>+SUMIF('Input Sheet'!$S:$S,$AL386,'Input Sheet'!K:K)</f>
        <v>0</v>
      </c>
      <c r="AH386" s="28">
        <f>+SUMIF('Input Sheet'!$S:$S,$AL386,'Input Sheet'!L:L)</f>
        <v>0</v>
      </c>
      <c r="AI386" s="28">
        <f>+SUMIF('Input Sheet'!$S:$S,$AL386,'Input Sheet'!M:M)</f>
        <v>0</v>
      </c>
      <c r="AJ386" s="28">
        <f>+SUMIF('Input Sheet'!$S:$S,$AL386,'Input Sheet'!N:N)</f>
        <v>0</v>
      </c>
      <c r="AK386" s="28"/>
      <c r="AL386" s="27" t="str">
        <f t="shared" si="28"/>
        <v>112-7100D</v>
      </c>
      <c r="AM386" s="34" t="str">
        <f t="shared" si="29"/>
        <v>Overall</v>
      </c>
      <c r="AN386" s="34" t="str">
        <f t="shared" si="30"/>
        <v>OverallOther Income</v>
      </c>
      <c r="AO386" s="35"/>
      <c r="AP386" s="35"/>
      <c r="AQ386" s="35"/>
    </row>
    <row r="387" spans="1:43" x14ac:dyDescent="0.25">
      <c r="A387" s="27" t="s">
        <v>103</v>
      </c>
      <c r="B387" s="27" t="s">
        <v>104</v>
      </c>
      <c r="C387" s="27" t="s">
        <v>104</v>
      </c>
      <c r="D387" s="27" t="s">
        <v>379</v>
      </c>
      <c r="E387" s="27" t="s">
        <v>106</v>
      </c>
      <c r="F387" s="27" t="s">
        <v>376</v>
      </c>
      <c r="G387" s="27" t="s">
        <v>377</v>
      </c>
      <c r="H387" s="34" t="s">
        <v>109</v>
      </c>
      <c r="I387" s="34" t="s">
        <v>110</v>
      </c>
      <c r="J387" s="34" t="str">
        <f t="shared" ref="J387:J450" si="31">+H387&amp;I387</f>
        <v>OverallOther Income</v>
      </c>
      <c r="K387" s="34" t="str">
        <f t="shared" ref="K387:K450" si="32">+E387&amp;G387</f>
        <v>112NV Demo Expenses - Lexus</v>
      </c>
      <c r="L387" s="28">
        <f>+SUMIF('TB 4-24'!M:M,$AL387,'TB 4-24'!G:G)</f>
        <v>0</v>
      </c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>
        <f>+SUMIF('Input Sheet'!$S:$S,$AL387,'Input Sheet'!C:C)</f>
        <v>0</v>
      </c>
      <c r="Z387" s="28">
        <f>+SUMIF('Input Sheet'!$S:$S,$AL387,'Input Sheet'!D:D)</f>
        <v>0</v>
      </c>
      <c r="AA387" s="28">
        <f>+SUMIF('Input Sheet'!$S:$S,$AL387,'Input Sheet'!E:E)</f>
        <v>0</v>
      </c>
      <c r="AB387" s="28">
        <f>+SUMIF('Input Sheet'!$S:$S,$AL387,'Input Sheet'!F:F)</f>
        <v>0</v>
      </c>
      <c r="AC387" s="28">
        <f>+SUMIF('Input Sheet'!$S:$S,$AL387,'Input Sheet'!G:G)</f>
        <v>0</v>
      </c>
      <c r="AD387" s="28">
        <f>+SUMIF('Input Sheet'!$S:$S,$AL387,'Input Sheet'!H:H)</f>
        <v>0</v>
      </c>
      <c r="AE387" s="28">
        <f>+SUMIF('Input Sheet'!$S:$S,$AL387,'Input Sheet'!I:I)</f>
        <v>0</v>
      </c>
      <c r="AF387" s="28">
        <f>+SUMIF('Input Sheet'!$S:$S,$AL387,'Input Sheet'!J:J)</f>
        <v>0</v>
      </c>
      <c r="AG387" s="28">
        <f>+SUMIF('Input Sheet'!$S:$S,$AL387,'Input Sheet'!K:K)</f>
        <v>0</v>
      </c>
      <c r="AH387" s="28">
        <f>+SUMIF('Input Sheet'!$S:$S,$AL387,'Input Sheet'!L:L)</f>
        <v>0</v>
      </c>
      <c r="AI387" s="28">
        <f>+SUMIF('Input Sheet'!$S:$S,$AL387,'Input Sheet'!M:M)</f>
        <v>0</v>
      </c>
      <c r="AJ387" s="28">
        <f>+SUMIF('Input Sheet'!$S:$S,$AL387,'Input Sheet'!N:N)</f>
        <v>0</v>
      </c>
      <c r="AK387" s="28"/>
      <c r="AL387" s="27" t="str">
        <f t="shared" ref="AL387:AL450" si="33">+E387&amp;"-"&amp;D387</f>
        <v>112-7100V</v>
      </c>
      <c r="AM387" s="34" t="str">
        <f t="shared" si="29"/>
        <v>Overall</v>
      </c>
      <c r="AN387" s="34" t="str">
        <f t="shared" si="30"/>
        <v>OverallOther Income</v>
      </c>
      <c r="AO387" s="35"/>
      <c r="AP387" s="35"/>
      <c r="AQ387" s="35"/>
    </row>
    <row r="388" spans="1:43" x14ac:dyDescent="0.25">
      <c r="A388" s="27" t="s">
        <v>103</v>
      </c>
      <c r="B388" s="27" t="s">
        <v>104</v>
      </c>
      <c r="C388" s="27" t="s">
        <v>104</v>
      </c>
      <c r="D388" s="27" t="s">
        <v>261</v>
      </c>
      <c r="E388" s="27" t="s">
        <v>106</v>
      </c>
      <c r="F388" s="27" t="s">
        <v>376</v>
      </c>
      <c r="G388" s="27" t="s">
        <v>377</v>
      </c>
      <c r="H388" s="34" t="s">
        <v>109</v>
      </c>
      <c r="I388" s="34" t="s">
        <v>110</v>
      </c>
      <c r="J388" s="34" t="str">
        <f t="shared" si="31"/>
        <v>OverallOther Income</v>
      </c>
      <c r="K388" s="34" t="str">
        <f t="shared" si="32"/>
        <v>112NV Demo Expenses - Lexus</v>
      </c>
      <c r="L388" s="28">
        <f>+SUMIF('TB 4-24'!M:M,$AL388,'TB 4-24'!G:G)</f>
        <v>0</v>
      </c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>
        <f>+SUMIF('Input Sheet'!$S:$S,$AL388,'Input Sheet'!C:C)</f>
        <v>0</v>
      </c>
      <c r="Z388" s="28">
        <f>+SUMIF('Input Sheet'!$S:$S,$AL388,'Input Sheet'!D:D)</f>
        <v>0</v>
      </c>
      <c r="AA388" s="28">
        <f>+SUMIF('Input Sheet'!$S:$S,$AL388,'Input Sheet'!E:E)</f>
        <v>0</v>
      </c>
      <c r="AB388" s="28">
        <f>+SUMIF('Input Sheet'!$S:$S,$AL388,'Input Sheet'!F:F)</f>
        <v>0</v>
      </c>
      <c r="AC388" s="28">
        <f>+SUMIF('Input Sheet'!$S:$S,$AL388,'Input Sheet'!G:G)</f>
        <v>0</v>
      </c>
      <c r="AD388" s="28">
        <f>+SUMIF('Input Sheet'!$S:$S,$AL388,'Input Sheet'!H:H)</f>
        <v>0</v>
      </c>
      <c r="AE388" s="28">
        <f>+SUMIF('Input Sheet'!$S:$S,$AL388,'Input Sheet'!I:I)</f>
        <v>0</v>
      </c>
      <c r="AF388" s="28">
        <f>+SUMIF('Input Sheet'!$S:$S,$AL388,'Input Sheet'!J:J)</f>
        <v>0</v>
      </c>
      <c r="AG388" s="28">
        <f>+SUMIF('Input Sheet'!$S:$S,$AL388,'Input Sheet'!K:K)</f>
        <v>0</v>
      </c>
      <c r="AH388" s="28">
        <f>+SUMIF('Input Sheet'!$S:$S,$AL388,'Input Sheet'!L:L)</f>
        <v>0</v>
      </c>
      <c r="AI388" s="28">
        <f>+SUMIF('Input Sheet'!$S:$S,$AL388,'Input Sheet'!M:M)</f>
        <v>0</v>
      </c>
      <c r="AJ388" s="28">
        <f>+SUMIF('Input Sheet'!$S:$S,$AL388,'Input Sheet'!N:N)</f>
        <v>0</v>
      </c>
      <c r="AK388" s="28"/>
      <c r="AL388" s="27" t="str">
        <f t="shared" si="33"/>
        <v>112-7110</v>
      </c>
      <c r="AM388" s="34" t="str">
        <f t="shared" ref="AM388:AM451" si="34">H388</f>
        <v>Overall</v>
      </c>
      <c r="AN388" s="34" t="str">
        <f t="shared" ref="AN388:AN451" si="35">J388</f>
        <v>OverallOther Income</v>
      </c>
      <c r="AO388" s="35"/>
      <c r="AP388" s="35"/>
      <c r="AQ388" s="35"/>
    </row>
    <row r="389" spans="1:43" x14ac:dyDescent="0.25">
      <c r="A389" s="27" t="s">
        <v>103</v>
      </c>
      <c r="B389" s="27" t="s">
        <v>104</v>
      </c>
      <c r="C389" s="27" t="s">
        <v>104</v>
      </c>
      <c r="D389" s="27" t="s">
        <v>264</v>
      </c>
      <c r="E389" s="27" t="s">
        <v>106</v>
      </c>
      <c r="F389" s="27" t="s">
        <v>376</v>
      </c>
      <c r="G389" s="27" t="s">
        <v>377</v>
      </c>
      <c r="H389" s="34" t="s">
        <v>109</v>
      </c>
      <c r="I389" s="34" t="s">
        <v>110</v>
      </c>
      <c r="J389" s="34" t="str">
        <f t="shared" si="31"/>
        <v>OverallOther Income</v>
      </c>
      <c r="K389" s="34" t="str">
        <f t="shared" si="32"/>
        <v>112NV Demo Expenses - Lexus</v>
      </c>
      <c r="L389" s="28">
        <f>+SUMIF('TB 4-24'!M:M,$AL389,'TB 4-24'!G:G)</f>
        <v>0</v>
      </c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>
        <f>+SUMIF('Input Sheet'!$S:$S,$AL389,'Input Sheet'!C:C)</f>
        <v>0</v>
      </c>
      <c r="Z389" s="28">
        <f>+SUMIF('Input Sheet'!$S:$S,$AL389,'Input Sheet'!D:D)</f>
        <v>0</v>
      </c>
      <c r="AA389" s="28">
        <f>+SUMIF('Input Sheet'!$S:$S,$AL389,'Input Sheet'!E:E)</f>
        <v>0</v>
      </c>
      <c r="AB389" s="28">
        <f>+SUMIF('Input Sheet'!$S:$S,$AL389,'Input Sheet'!F:F)</f>
        <v>0</v>
      </c>
      <c r="AC389" s="28">
        <f>+SUMIF('Input Sheet'!$S:$S,$AL389,'Input Sheet'!G:G)</f>
        <v>0</v>
      </c>
      <c r="AD389" s="28">
        <f>+SUMIF('Input Sheet'!$S:$S,$AL389,'Input Sheet'!H:H)</f>
        <v>0</v>
      </c>
      <c r="AE389" s="28">
        <f>+SUMIF('Input Sheet'!$S:$S,$AL389,'Input Sheet'!I:I)</f>
        <v>0</v>
      </c>
      <c r="AF389" s="28">
        <f>+SUMIF('Input Sheet'!$S:$S,$AL389,'Input Sheet'!J:J)</f>
        <v>0</v>
      </c>
      <c r="AG389" s="28">
        <f>+SUMIF('Input Sheet'!$S:$S,$AL389,'Input Sheet'!K:K)</f>
        <v>0</v>
      </c>
      <c r="AH389" s="28">
        <f>+SUMIF('Input Sheet'!$S:$S,$AL389,'Input Sheet'!L:L)</f>
        <v>0</v>
      </c>
      <c r="AI389" s="28">
        <f>+SUMIF('Input Sheet'!$S:$S,$AL389,'Input Sheet'!M:M)</f>
        <v>0</v>
      </c>
      <c r="AJ389" s="28">
        <f>+SUMIF('Input Sheet'!$S:$S,$AL389,'Input Sheet'!N:N)</f>
        <v>0</v>
      </c>
      <c r="AK389" s="28"/>
      <c r="AL389" s="27" t="str">
        <f t="shared" si="33"/>
        <v>112-7332</v>
      </c>
      <c r="AM389" s="34" t="str">
        <f t="shared" si="34"/>
        <v>Overall</v>
      </c>
      <c r="AN389" s="34" t="str">
        <f t="shared" si="35"/>
        <v>OverallOther Income</v>
      </c>
      <c r="AO389" s="35"/>
      <c r="AP389" s="35"/>
      <c r="AQ389" s="35"/>
    </row>
    <row r="390" spans="1:43" x14ac:dyDescent="0.25">
      <c r="A390" s="27" t="s">
        <v>103</v>
      </c>
      <c r="B390" s="27" t="s">
        <v>104</v>
      </c>
      <c r="C390" s="27" t="s">
        <v>104</v>
      </c>
      <c r="D390" s="27" t="s">
        <v>265</v>
      </c>
      <c r="E390" s="27" t="s">
        <v>106</v>
      </c>
      <c r="F390" s="27" t="s">
        <v>376</v>
      </c>
      <c r="G390" s="27" t="s">
        <v>377</v>
      </c>
      <c r="H390" s="34" t="s">
        <v>109</v>
      </c>
      <c r="I390" s="34" t="s">
        <v>110</v>
      </c>
      <c r="J390" s="34" t="str">
        <f t="shared" si="31"/>
        <v>OverallOther Income</v>
      </c>
      <c r="K390" s="34" t="str">
        <f t="shared" si="32"/>
        <v>112NV Demo Expenses - Lexus</v>
      </c>
      <c r="L390" s="28">
        <f>+SUMIF('TB 4-24'!M:M,$AL390,'TB 4-24'!G:G)</f>
        <v>0</v>
      </c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>
        <f>+SUMIF('Input Sheet'!$S:$S,$AL390,'Input Sheet'!C:C)</f>
        <v>0</v>
      </c>
      <c r="Z390" s="28">
        <f>+SUMIF('Input Sheet'!$S:$S,$AL390,'Input Sheet'!D:D)</f>
        <v>0</v>
      </c>
      <c r="AA390" s="28">
        <f>+SUMIF('Input Sheet'!$S:$S,$AL390,'Input Sheet'!E:E)</f>
        <v>0</v>
      </c>
      <c r="AB390" s="28">
        <f>+SUMIF('Input Sheet'!$S:$S,$AL390,'Input Sheet'!F:F)</f>
        <v>0</v>
      </c>
      <c r="AC390" s="28">
        <f>+SUMIF('Input Sheet'!$S:$S,$AL390,'Input Sheet'!G:G)</f>
        <v>0</v>
      </c>
      <c r="AD390" s="28">
        <f>+SUMIF('Input Sheet'!$S:$S,$AL390,'Input Sheet'!H:H)</f>
        <v>0</v>
      </c>
      <c r="AE390" s="28">
        <f>+SUMIF('Input Sheet'!$S:$S,$AL390,'Input Sheet'!I:I)</f>
        <v>0</v>
      </c>
      <c r="AF390" s="28">
        <f>+SUMIF('Input Sheet'!$S:$S,$AL390,'Input Sheet'!J:J)</f>
        <v>0</v>
      </c>
      <c r="AG390" s="28">
        <f>+SUMIF('Input Sheet'!$S:$S,$AL390,'Input Sheet'!K:K)</f>
        <v>0</v>
      </c>
      <c r="AH390" s="28">
        <f>+SUMIF('Input Sheet'!$S:$S,$AL390,'Input Sheet'!L:L)</f>
        <v>0</v>
      </c>
      <c r="AI390" s="28">
        <f>+SUMIF('Input Sheet'!$S:$S,$AL390,'Input Sheet'!M:M)</f>
        <v>0</v>
      </c>
      <c r="AJ390" s="28">
        <f>+SUMIF('Input Sheet'!$S:$S,$AL390,'Input Sheet'!N:N)</f>
        <v>0</v>
      </c>
      <c r="AK390" s="28"/>
      <c r="AL390" s="27" t="str">
        <f t="shared" si="33"/>
        <v>112-7333</v>
      </c>
      <c r="AM390" s="34" t="str">
        <f t="shared" si="34"/>
        <v>Overall</v>
      </c>
      <c r="AN390" s="34" t="str">
        <f t="shared" si="35"/>
        <v>OverallOther Income</v>
      </c>
      <c r="AO390" s="35"/>
      <c r="AP390" s="35"/>
      <c r="AQ390" s="35"/>
    </row>
    <row r="391" spans="1:43" x14ac:dyDescent="0.25">
      <c r="A391" s="27" t="s">
        <v>103</v>
      </c>
      <c r="B391" s="27" t="s">
        <v>104</v>
      </c>
      <c r="C391" s="27" t="s">
        <v>104</v>
      </c>
      <c r="D391" s="27" t="s">
        <v>380</v>
      </c>
      <c r="E391" s="27" t="s">
        <v>106</v>
      </c>
      <c r="F391" s="27" t="s">
        <v>381</v>
      </c>
      <c r="G391" s="27" t="s">
        <v>382</v>
      </c>
      <c r="H391" s="34" t="s">
        <v>109</v>
      </c>
      <c r="I391" s="34" t="s">
        <v>110</v>
      </c>
      <c r="J391" s="34" t="str">
        <f t="shared" si="31"/>
        <v>OverallOther Income</v>
      </c>
      <c r="K391" s="34" t="str">
        <f t="shared" si="32"/>
        <v>112New Vehicle Incentive - Lexus</v>
      </c>
      <c r="L391" s="28">
        <f>+SUMIF('TB 4-24'!M:M,$AL391,'TB 4-24'!G:G)</f>
        <v>0</v>
      </c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>
        <f>+SUMIF('Input Sheet'!$S:$S,$AL391,'Input Sheet'!C:C)</f>
        <v>0</v>
      </c>
      <c r="Z391" s="28">
        <f>+SUMIF('Input Sheet'!$S:$S,$AL391,'Input Sheet'!D:D)</f>
        <v>0</v>
      </c>
      <c r="AA391" s="28">
        <f>+SUMIF('Input Sheet'!$S:$S,$AL391,'Input Sheet'!E:E)</f>
        <v>0</v>
      </c>
      <c r="AB391" s="28">
        <f>+SUMIF('Input Sheet'!$S:$S,$AL391,'Input Sheet'!F:F)</f>
        <v>0</v>
      </c>
      <c r="AC391" s="28">
        <f>+SUMIF('Input Sheet'!$S:$S,$AL391,'Input Sheet'!G:G)</f>
        <v>0</v>
      </c>
      <c r="AD391" s="28">
        <f>+SUMIF('Input Sheet'!$S:$S,$AL391,'Input Sheet'!H:H)</f>
        <v>0</v>
      </c>
      <c r="AE391" s="28">
        <f>+SUMIF('Input Sheet'!$S:$S,$AL391,'Input Sheet'!I:I)</f>
        <v>0</v>
      </c>
      <c r="AF391" s="28">
        <f>+SUMIF('Input Sheet'!$S:$S,$AL391,'Input Sheet'!J:J)</f>
        <v>0</v>
      </c>
      <c r="AG391" s="28">
        <f>+SUMIF('Input Sheet'!$S:$S,$AL391,'Input Sheet'!K:K)</f>
        <v>0</v>
      </c>
      <c r="AH391" s="28">
        <f>+SUMIF('Input Sheet'!$S:$S,$AL391,'Input Sheet'!L:L)</f>
        <v>0</v>
      </c>
      <c r="AI391" s="28">
        <f>+SUMIF('Input Sheet'!$S:$S,$AL391,'Input Sheet'!M:M)</f>
        <v>0</v>
      </c>
      <c r="AJ391" s="28">
        <f>+SUMIF('Input Sheet'!$S:$S,$AL391,'Input Sheet'!N:N)</f>
        <v>0</v>
      </c>
      <c r="AK391" s="28"/>
      <c r="AL391" s="27" t="str">
        <f t="shared" si="33"/>
        <v>112-3150</v>
      </c>
      <c r="AM391" s="34" t="str">
        <f t="shared" si="34"/>
        <v>Overall</v>
      </c>
      <c r="AN391" s="34" t="str">
        <f t="shared" si="35"/>
        <v>OverallOther Income</v>
      </c>
      <c r="AO391" s="35"/>
      <c r="AP391" s="35"/>
      <c r="AQ391" s="35"/>
    </row>
    <row r="392" spans="1:43" x14ac:dyDescent="0.25">
      <c r="A392" s="27" t="s">
        <v>103</v>
      </c>
      <c r="B392" s="27" t="s">
        <v>104</v>
      </c>
      <c r="C392" s="27" t="s">
        <v>104</v>
      </c>
      <c r="D392" s="27" t="s">
        <v>186</v>
      </c>
      <c r="E392" s="27" t="s">
        <v>106</v>
      </c>
      <c r="F392" s="27" t="s">
        <v>381</v>
      </c>
      <c r="G392" s="27" t="s">
        <v>382</v>
      </c>
      <c r="H392" s="34" t="s">
        <v>109</v>
      </c>
      <c r="I392" s="34" t="s">
        <v>110</v>
      </c>
      <c r="J392" s="34" t="str">
        <f t="shared" si="31"/>
        <v>OverallOther Income</v>
      </c>
      <c r="K392" s="34" t="str">
        <f t="shared" si="32"/>
        <v>112New Vehicle Incentive - Lexus</v>
      </c>
      <c r="L392" s="28">
        <f>+SUMIF('TB 4-24'!M:M,$AL392,'TB 4-24'!G:G)</f>
        <v>0</v>
      </c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>
        <f>+SUMIF('Input Sheet'!$S:$S,$AL392,'Input Sheet'!C:C)</f>
        <v>0</v>
      </c>
      <c r="Z392" s="28">
        <f>+SUMIF('Input Sheet'!$S:$S,$AL392,'Input Sheet'!D:D)</f>
        <v>0</v>
      </c>
      <c r="AA392" s="28">
        <f>+SUMIF('Input Sheet'!$S:$S,$AL392,'Input Sheet'!E:E)</f>
        <v>0</v>
      </c>
      <c r="AB392" s="28">
        <f>+SUMIF('Input Sheet'!$S:$S,$AL392,'Input Sheet'!F:F)</f>
        <v>0</v>
      </c>
      <c r="AC392" s="28">
        <f>+SUMIF('Input Sheet'!$S:$S,$AL392,'Input Sheet'!G:G)</f>
        <v>0</v>
      </c>
      <c r="AD392" s="28">
        <f>+SUMIF('Input Sheet'!$S:$S,$AL392,'Input Sheet'!H:H)</f>
        <v>0</v>
      </c>
      <c r="AE392" s="28">
        <f>+SUMIF('Input Sheet'!$S:$S,$AL392,'Input Sheet'!I:I)</f>
        <v>0</v>
      </c>
      <c r="AF392" s="28">
        <f>+SUMIF('Input Sheet'!$S:$S,$AL392,'Input Sheet'!J:J)</f>
        <v>0</v>
      </c>
      <c r="AG392" s="28">
        <f>+SUMIF('Input Sheet'!$S:$S,$AL392,'Input Sheet'!K:K)</f>
        <v>0</v>
      </c>
      <c r="AH392" s="28">
        <f>+SUMIF('Input Sheet'!$S:$S,$AL392,'Input Sheet'!L:L)</f>
        <v>0</v>
      </c>
      <c r="AI392" s="28">
        <f>+SUMIF('Input Sheet'!$S:$S,$AL392,'Input Sheet'!M:M)</f>
        <v>0</v>
      </c>
      <c r="AJ392" s="28">
        <f>+SUMIF('Input Sheet'!$S:$S,$AL392,'Input Sheet'!N:N)</f>
        <v>0</v>
      </c>
      <c r="AK392" s="28"/>
      <c r="AL392" s="27" t="str">
        <f t="shared" si="33"/>
        <v>112-8570</v>
      </c>
      <c r="AM392" s="34" t="str">
        <f t="shared" si="34"/>
        <v>Overall</v>
      </c>
      <c r="AN392" s="34" t="str">
        <f t="shared" si="35"/>
        <v>OverallOther Income</v>
      </c>
      <c r="AO392" s="35"/>
      <c r="AP392" s="35"/>
      <c r="AQ392" s="35"/>
    </row>
    <row r="393" spans="1:43" x14ac:dyDescent="0.25">
      <c r="A393" s="27" t="s">
        <v>103</v>
      </c>
      <c r="B393" s="27" t="s">
        <v>104</v>
      </c>
      <c r="C393" s="27" t="s">
        <v>104</v>
      </c>
      <c r="D393" s="27" t="s">
        <v>186</v>
      </c>
      <c r="E393" s="27" t="s">
        <v>114</v>
      </c>
      <c r="F393" s="27" t="s">
        <v>381</v>
      </c>
      <c r="G393" s="27" t="s">
        <v>382</v>
      </c>
      <c r="H393" s="34" t="s">
        <v>109</v>
      </c>
      <c r="I393" s="34" t="s">
        <v>110</v>
      </c>
      <c r="J393" s="34" t="str">
        <f t="shared" si="31"/>
        <v>OverallOther Income</v>
      </c>
      <c r="K393" s="34" t="str">
        <f t="shared" si="32"/>
        <v>122New Vehicle Incentive - Lexus</v>
      </c>
      <c r="L393" s="28">
        <f>+SUMIF('TB 4-24'!M:M,$AL393,'TB 4-24'!G:G)</f>
        <v>0</v>
      </c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>
        <f>+SUMIF('Input Sheet'!$S:$S,$AL393,'Input Sheet'!C:C)</f>
        <v>0</v>
      </c>
      <c r="Z393" s="28">
        <f>+SUMIF('Input Sheet'!$S:$S,$AL393,'Input Sheet'!D:D)</f>
        <v>0</v>
      </c>
      <c r="AA393" s="28">
        <f>+SUMIF('Input Sheet'!$S:$S,$AL393,'Input Sheet'!E:E)</f>
        <v>0</v>
      </c>
      <c r="AB393" s="28">
        <f>+SUMIF('Input Sheet'!$S:$S,$AL393,'Input Sheet'!F:F)</f>
        <v>0</v>
      </c>
      <c r="AC393" s="28">
        <f>+SUMIF('Input Sheet'!$S:$S,$AL393,'Input Sheet'!G:G)</f>
        <v>0</v>
      </c>
      <c r="AD393" s="28">
        <f>+SUMIF('Input Sheet'!$S:$S,$AL393,'Input Sheet'!H:H)</f>
        <v>0</v>
      </c>
      <c r="AE393" s="28">
        <f>+SUMIF('Input Sheet'!$S:$S,$AL393,'Input Sheet'!I:I)</f>
        <v>0</v>
      </c>
      <c r="AF393" s="28">
        <f>+SUMIF('Input Sheet'!$S:$S,$AL393,'Input Sheet'!J:J)</f>
        <v>0</v>
      </c>
      <c r="AG393" s="28">
        <f>+SUMIF('Input Sheet'!$S:$S,$AL393,'Input Sheet'!K:K)</f>
        <v>0</v>
      </c>
      <c r="AH393" s="28">
        <f>+SUMIF('Input Sheet'!$S:$S,$AL393,'Input Sheet'!L:L)</f>
        <v>0</v>
      </c>
      <c r="AI393" s="28">
        <f>+SUMIF('Input Sheet'!$S:$S,$AL393,'Input Sheet'!M:M)</f>
        <v>0</v>
      </c>
      <c r="AJ393" s="28">
        <f>+SUMIF('Input Sheet'!$S:$S,$AL393,'Input Sheet'!N:N)</f>
        <v>0</v>
      </c>
      <c r="AK393" s="28"/>
      <c r="AL393" s="27" t="str">
        <f t="shared" si="33"/>
        <v>122-8570</v>
      </c>
      <c r="AM393" s="34" t="str">
        <f t="shared" si="34"/>
        <v>Overall</v>
      </c>
      <c r="AN393" s="34" t="str">
        <f t="shared" si="35"/>
        <v>OverallOther Income</v>
      </c>
      <c r="AO393" s="35"/>
      <c r="AP393" s="35"/>
      <c r="AQ393" s="35"/>
    </row>
    <row r="394" spans="1:43" x14ac:dyDescent="0.25">
      <c r="A394" s="27" t="s">
        <v>103</v>
      </c>
      <c r="B394" s="27" t="s">
        <v>104</v>
      </c>
      <c r="C394" s="27" t="s">
        <v>104</v>
      </c>
      <c r="D394" s="27" t="s">
        <v>165</v>
      </c>
      <c r="E394" s="27" t="s">
        <v>106</v>
      </c>
      <c r="F394" s="27" t="s">
        <v>383</v>
      </c>
      <c r="G394" s="27" t="s">
        <v>384</v>
      </c>
      <c r="H394" s="34" t="s">
        <v>109</v>
      </c>
      <c r="I394" s="34" t="s">
        <v>110</v>
      </c>
      <c r="J394" s="34" t="str">
        <f t="shared" si="31"/>
        <v>OverallOther Income</v>
      </c>
      <c r="K394" s="34" t="str">
        <f t="shared" si="32"/>
        <v>112NV Lexus Interest expense</v>
      </c>
      <c r="L394" s="28">
        <f>+SUMIF('TB 4-24'!M:M,$AL394,'TB 4-24'!G:G)</f>
        <v>0</v>
      </c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>
        <f>+SUMIF('Input Sheet'!$S:$S,$AL394,'Input Sheet'!C:C)</f>
        <v>0</v>
      </c>
      <c r="Z394" s="28">
        <f>+SUMIF('Input Sheet'!$S:$S,$AL394,'Input Sheet'!D:D)</f>
        <v>0</v>
      </c>
      <c r="AA394" s="28">
        <f>+SUMIF('Input Sheet'!$S:$S,$AL394,'Input Sheet'!E:E)</f>
        <v>0</v>
      </c>
      <c r="AB394" s="28">
        <f>+SUMIF('Input Sheet'!$S:$S,$AL394,'Input Sheet'!F:F)</f>
        <v>0</v>
      </c>
      <c r="AC394" s="28">
        <f>+SUMIF('Input Sheet'!$S:$S,$AL394,'Input Sheet'!G:G)</f>
        <v>0</v>
      </c>
      <c r="AD394" s="28">
        <f>+SUMIF('Input Sheet'!$S:$S,$AL394,'Input Sheet'!H:H)</f>
        <v>0</v>
      </c>
      <c r="AE394" s="28">
        <f>+SUMIF('Input Sheet'!$S:$S,$AL394,'Input Sheet'!I:I)</f>
        <v>0</v>
      </c>
      <c r="AF394" s="28">
        <f>+SUMIF('Input Sheet'!$S:$S,$AL394,'Input Sheet'!J:J)</f>
        <v>0</v>
      </c>
      <c r="AG394" s="28">
        <f>+SUMIF('Input Sheet'!$S:$S,$AL394,'Input Sheet'!K:K)</f>
        <v>0</v>
      </c>
      <c r="AH394" s="28">
        <f>+SUMIF('Input Sheet'!$S:$S,$AL394,'Input Sheet'!L:L)</f>
        <v>0</v>
      </c>
      <c r="AI394" s="28">
        <f>+SUMIF('Input Sheet'!$S:$S,$AL394,'Input Sheet'!M:M)</f>
        <v>0</v>
      </c>
      <c r="AJ394" s="28">
        <f>+SUMIF('Input Sheet'!$S:$S,$AL394,'Input Sheet'!N:N)</f>
        <v>0</v>
      </c>
      <c r="AK394" s="28"/>
      <c r="AL394" s="27" t="str">
        <f t="shared" si="33"/>
        <v>112-7120</v>
      </c>
      <c r="AM394" s="34" t="str">
        <f t="shared" si="34"/>
        <v>Overall</v>
      </c>
      <c r="AN394" s="34" t="str">
        <f t="shared" si="35"/>
        <v>OverallOther Income</v>
      </c>
      <c r="AO394" s="35"/>
      <c r="AP394" s="35"/>
      <c r="AQ394" s="35"/>
    </row>
    <row r="395" spans="1:43" x14ac:dyDescent="0.25">
      <c r="A395" s="27" t="s">
        <v>103</v>
      </c>
      <c r="B395" s="27" t="s">
        <v>104</v>
      </c>
      <c r="C395" s="27" t="s">
        <v>104</v>
      </c>
      <c r="D395" s="27" t="s">
        <v>170</v>
      </c>
      <c r="E395" s="27" t="s">
        <v>106</v>
      </c>
      <c r="F395" s="27" t="s">
        <v>383</v>
      </c>
      <c r="G395" s="27" t="s">
        <v>384</v>
      </c>
      <c r="H395" s="34" t="s">
        <v>109</v>
      </c>
      <c r="I395" s="34" t="s">
        <v>110</v>
      </c>
      <c r="J395" s="34" t="str">
        <f t="shared" si="31"/>
        <v>OverallOther Income</v>
      </c>
      <c r="K395" s="34" t="str">
        <f t="shared" si="32"/>
        <v>112NV Lexus Interest expense</v>
      </c>
      <c r="L395" s="28">
        <f>+SUMIF('TB 4-24'!M:M,$AL395,'TB 4-24'!G:G)</f>
        <v>0</v>
      </c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>
        <f>+SUMIF('Input Sheet'!$S:$S,$AL395,'Input Sheet'!C:C)</f>
        <v>0</v>
      </c>
      <c r="Z395" s="28">
        <f>+SUMIF('Input Sheet'!$S:$S,$AL395,'Input Sheet'!D:D)</f>
        <v>0</v>
      </c>
      <c r="AA395" s="28">
        <f>+SUMIF('Input Sheet'!$S:$S,$AL395,'Input Sheet'!E:E)</f>
        <v>0</v>
      </c>
      <c r="AB395" s="28">
        <f>+SUMIF('Input Sheet'!$S:$S,$AL395,'Input Sheet'!F:F)</f>
        <v>0</v>
      </c>
      <c r="AC395" s="28">
        <f>+SUMIF('Input Sheet'!$S:$S,$AL395,'Input Sheet'!G:G)</f>
        <v>0</v>
      </c>
      <c r="AD395" s="28">
        <f>+SUMIF('Input Sheet'!$S:$S,$AL395,'Input Sheet'!H:H)</f>
        <v>0</v>
      </c>
      <c r="AE395" s="28">
        <f>+SUMIF('Input Sheet'!$S:$S,$AL395,'Input Sheet'!I:I)</f>
        <v>0</v>
      </c>
      <c r="AF395" s="28">
        <f>+SUMIF('Input Sheet'!$S:$S,$AL395,'Input Sheet'!J:J)</f>
        <v>0</v>
      </c>
      <c r="AG395" s="28">
        <f>+SUMIF('Input Sheet'!$S:$S,$AL395,'Input Sheet'!K:K)</f>
        <v>0</v>
      </c>
      <c r="AH395" s="28">
        <f>+SUMIF('Input Sheet'!$S:$S,$AL395,'Input Sheet'!L:L)</f>
        <v>0</v>
      </c>
      <c r="AI395" s="28">
        <f>+SUMIF('Input Sheet'!$S:$S,$AL395,'Input Sheet'!M:M)</f>
        <v>0</v>
      </c>
      <c r="AJ395" s="28">
        <f>+SUMIF('Input Sheet'!$S:$S,$AL395,'Input Sheet'!N:N)</f>
        <v>0</v>
      </c>
      <c r="AK395" s="28"/>
      <c r="AL395" s="27" t="str">
        <f t="shared" si="33"/>
        <v>112-8500</v>
      </c>
      <c r="AM395" s="34" t="str">
        <f t="shared" si="34"/>
        <v>Overall</v>
      </c>
      <c r="AN395" s="34" t="str">
        <f t="shared" si="35"/>
        <v>OverallOther Income</v>
      </c>
      <c r="AO395" s="35"/>
      <c r="AP395" s="35"/>
      <c r="AQ395" s="35"/>
    </row>
    <row r="396" spans="1:43" x14ac:dyDescent="0.25">
      <c r="A396" s="27" t="s">
        <v>103</v>
      </c>
      <c r="B396" s="27" t="s">
        <v>104</v>
      </c>
      <c r="C396" s="27" t="s">
        <v>104</v>
      </c>
      <c r="D396" s="27" t="s">
        <v>262</v>
      </c>
      <c r="E396" s="27" t="s">
        <v>106</v>
      </c>
      <c r="F396" s="27" t="s">
        <v>385</v>
      </c>
      <c r="G396" s="27" t="s">
        <v>386</v>
      </c>
      <c r="H396" s="34" t="s">
        <v>109</v>
      </c>
      <c r="I396" s="34" t="s">
        <v>110</v>
      </c>
      <c r="J396" s="34" t="str">
        <f t="shared" si="31"/>
        <v>OverallOther Income</v>
      </c>
      <c r="K396" s="34" t="str">
        <f t="shared" si="32"/>
        <v>112NV Other Semi-Fixed expenses - Lexus</v>
      </c>
      <c r="L396" s="28">
        <f>+SUMIF('TB 4-24'!M:M,$AL396,'TB 4-24'!G:G)</f>
        <v>0</v>
      </c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>
        <f>+SUMIF('Input Sheet'!$S:$S,$AL396,'Input Sheet'!C:C)</f>
        <v>0</v>
      </c>
      <c r="Z396" s="28">
        <f>+SUMIF('Input Sheet'!$S:$S,$AL396,'Input Sheet'!D:D)</f>
        <v>0</v>
      </c>
      <c r="AA396" s="28">
        <f>+SUMIF('Input Sheet'!$S:$S,$AL396,'Input Sheet'!E:E)</f>
        <v>0</v>
      </c>
      <c r="AB396" s="28">
        <f>+SUMIF('Input Sheet'!$S:$S,$AL396,'Input Sheet'!F:F)</f>
        <v>0</v>
      </c>
      <c r="AC396" s="28">
        <f>+SUMIF('Input Sheet'!$S:$S,$AL396,'Input Sheet'!G:G)</f>
        <v>0</v>
      </c>
      <c r="AD396" s="28">
        <f>+SUMIF('Input Sheet'!$S:$S,$AL396,'Input Sheet'!H:H)</f>
        <v>0</v>
      </c>
      <c r="AE396" s="28">
        <f>+SUMIF('Input Sheet'!$S:$S,$AL396,'Input Sheet'!I:I)</f>
        <v>0</v>
      </c>
      <c r="AF396" s="28">
        <f>+SUMIF('Input Sheet'!$S:$S,$AL396,'Input Sheet'!J:J)</f>
        <v>0</v>
      </c>
      <c r="AG396" s="28">
        <f>+SUMIF('Input Sheet'!$S:$S,$AL396,'Input Sheet'!K:K)</f>
        <v>0</v>
      </c>
      <c r="AH396" s="28">
        <f>+SUMIF('Input Sheet'!$S:$S,$AL396,'Input Sheet'!L:L)</f>
        <v>0</v>
      </c>
      <c r="AI396" s="28">
        <f>+SUMIF('Input Sheet'!$S:$S,$AL396,'Input Sheet'!M:M)</f>
        <v>0</v>
      </c>
      <c r="AJ396" s="28">
        <f>+SUMIF('Input Sheet'!$S:$S,$AL396,'Input Sheet'!N:N)</f>
        <v>0</v>
      </c>
      <c r="AK396" s="28"/>
      <c r="AL396" s="27" t="str">
        <f t="shared" si="33"/>
        <v>112-7330</v>
      </c>
      <c r="AM396" s="34" t="str">
        <f t="shared" si="34"/>
        <v>Overall</v>
      </c>
      <c r="AN396" s="34" t="str">
        <f t="shared" si="35"/>
        <v>OverallOther Income</v>
      </c>
      <c r="AO396" s="35"/>
      <c r="AP396" s="35"/>
      <c r="AQ396" s="35"/>
    </row>
    <row r="397" spans="1:43" x14ac:dyDescent="0.25">
      <c r="A397" s="27" t="s">
        <v>103</v>
      </c>
      <c r="B397" s="27" t="s">
        <v>104</v>
      </c>
      <c r="C397" s="27" t="s">
        <v>104</v>
      </c>
      <c r="D397" s="27" t="s">
        <v>266</v>
      </c>
      <c r="E397" s="27" t="s">
        <v>106</v>
      </c>
      <c r="F397" s="27" t="s">
        <v>385</v>
      </c>
      <c r="G397" s="27" t="s">
        <v>386</v>
      </c>
      <c r="H397" s="34" t="s">
        <v>109</v>
      </c>
      <c r="I397" s="34" t="s">
        <v>110</v>
      </c>
      <c r="J397" s="34" t="str">
        <f t="shared" si="31"/>
        <v>OverallOther Income</v>
      </c>
      <c r="K397" s="34" t="str">
        <f t="shared" si="32"/>
        <v>112NV Other Semi-Fixed expenses - Lexus</v>
      </c>
      <c r="L397" s="28">
        <f>+SUMIF('TB 4-24'!M:M,$AL397,'TB 4-24'!G:G)</f>
        <v>0</v>
      </c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>
        <f>+SUMIF('Input Sheet'!$S:$S,$AL397,'Input Sheet'!C:C)</f>
        <v>0</v>
      </c>
      <c r="Z397" s="28">
        <f>+SUMIF('Input Sheet'!$S:$S,$AL397,'Input Sheet'!D:D)</f>
        <v>0</v>
      </c>
      <c r="AA397" s="28">
        <f>+SUMIF('Input Sheet'!$S:$S,$AL397,'Input Sheet'!E:E)</f>
        <v>0</v>
      </c>
      <c r="AB397" s="28">
        <f>+SUMIF('Input Sheet'!$S:$S,$AL397,'Input Sheet'!F:F)</f>
        <v>0</v>
      </c>
      <c r="AC397" s="28">
        <f>+SUMIF('Input Sheet'!$S:$S,$AL397,'Input Sheet'!G:G)</f>
        <v>0</v>
      </c>
      <c r="AD397" s="28">
        <f>+SUMIF('Input Sheet'!$S:$S,$AL397,'Input Sheet'!H:H)</f>
        <v>0</v>
      </c>
      <c r="AE397" s="28">
        <f>+SUMIF('Input Sheet'!$S:$S,$AL397,'Input Sheet'!I:I)</f>
        <v>0</v>
      </c>
      <c r="AF397" s="28">
        <f>+SUMIF('Input Sheet'!$S:$S,$AL397,'Input Sheet'!J:J)</f>
        <v>0</v>
      </c>
      <c r="AG397" s="28">
        <f>+SUMIF('Input Sheet'!$S:$S,$AL397,'Input Sheet'!K:K)</f>
        <v>0</v>
      </c>
      <c r="AH397" s="28">
        <f>+SUMIF('Input Sheet'!$S:$S,$AL397,'Input Sheet'!L:L)</f>
        <v>0</v>
      </c>
      <c r="AI397" s="28">
        <f>+SUMIF('Input Sheet'!$S:$S,$AL397,'Input Sheet'!M:M)</f>
        <v>0</v>
      </c>
      <c r="AJ397" s="28">
        <f>+SUMIF('Input Sheet'!$S:$S,$AL397,'Input Sheet'!N:N)</f>
        <v>0</v>
      </c>
      <c r="AK397" s="28"/>
      <c r="AL397" s="27" t="str">
        <f t="shared" si="33"/>
        <v>112-7370</v>
      </c>
      <c r="AM397" s="34" t="str">
        <f t="shared" si="34"/>
        <v>Overall</v>
      </c>
      <c r="AN397" s="34" t="str">
        <f t="shared" si="35"/>
        <v>OverallOther Income</v>
      </c>
      <c r="AO397" s="35"/>
      <c r="AP397" s="35"/>
      <c r="AQ397" s="35"/>
    </row>
    <row r="398" spans="1:43" x14ac:dyDescent="0.25">
      <c r="A398" s="27" t="s">
        <v>103</v>
      </c>
      <c r="B398" s="27" t="s">
        <v>104</v>
      </c>
      <c r="C398" s="27" t="s">
        <v>104</v>
      </c>
      <c r="D398" s="27" t="s">
        <v>267</v>
      </c>
      <c r="E398" s="27" t="s">
        <v>106</v>
      </c>
      <c r="F398" s="27" t="s">
        <v>385</v>
      </c>
      <c r="G398" s="27" t="s">
        <v>386</v>
      </c>
      <c r="H398" s="34" t="s">
        <v>109</v>
      </c>
      <c r="I398" s="34" t="s">
        <v>110</v>
      </c>
      <c r="J398" s="34" t="str">
        <f t="shared" si="31"/>
        <v>OverallOther Income</v>
      </c>
      <c r="K398" s="34" t="str">
        <f t="shared" si="32"/>
        <v>112NV Other Semi-Fixed expenses - Lexus</v>
      </c>
      <c r="L398" s="28">
        <f>+SUMIF('TB 4-24'!M:M,$AL398,'TB 4-24'!G:G)</f>
        <v>0</v>
      </c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>
        <f>+SUMIF('Input Sheet'!$S:$S,$AL398,'Input Sheet'!C:C)</f>
        <v>0</v>
      </c>
      <c r="Z398" s="28">
        <f>+SUMIF('Input Sheet'!$S:$S,$AL398,'Input Sheet'!D:D)</f>
        <v>0</v>
      </c>
      <c r="AA398" s="28">
        <f>+SUMIF('Input Sheet'!$S:$S,$AL398,'Input Sheet'!E:E)</f>
        <v>0</v>
      </c>
      <c r="AB398" s="28">
        <f>+SUMIF('Input Sheet'!$S:$S,$AL398,'Input Sheet'!F:F)</f>
        <v>0</v>
      </c>
      <c r="AC398" s="28">
        <f>+SUMIF('Input Sheet'!$S:$S,$AL398,'Input Sheet'!G:G)</f>
        <v>0</v>
      </c>
      <c r="AD398" s="28">
        <f>+SUMIF('Input Sheet'!$S:$S,$AL398,'Input Sheet'!H:H)</f>
        <v>0</v>
      </c>
      <c r="AE398" s="28">
        <f>+SUMIF('Input Sheet'!$S:$S,$AL398,'Input Sheet'!I:I)</f>
        <v>0</v>
      </c>
      <c r="AF398" s="28">
        <f>+SUMIF('Input Sheet'!$S:$S,$AL398,'Input Sheet'!J:J)</f>
        <v>0</v>
      </c>
      <c r="AG398" s="28">
        <f>+SUMIF('Input Sheet'!$S:$S,$AL398,'Input Sheet'!K:K)</f>
        <v>0</v>
      </c>
      <c r="AH398" s="28">
        <f>+SUMIF('Input Sheet'!$S:$S,$AL398,'Input Sheet'!L:L)</f>
        <v>0</v>
      </c>
      <c r="AI398" s="28">
        <f>+SUMIF('Input Sheet'!$S:$S,$AL398,'Input Sheet'!M:M)</f>
        <v>0</v>
      </c>
      <c r="AJ398" s="28">
        <f>+SUMIF('Input Sheet'!$S:$S,$AL398,'Input Sheet'!N:N)</f>
        <v>0</v>
      </c>
      <c r="AK398" s="28"/>
      <c r="AL398" s="27" t="str">
        <f t="shared" si="33"/>
        <v>112-7371</v>
      </c>
      <c r="AM398" s="34" t="str">
        <f t="shared" si="34"/>
        <v>Overall</v>
      </c>
      <c r="AN398" s="34" t="str">
        <f t="shared" si="35"/>
        <v>OverallOther Income</v>
      </c>
      <c r="AO398" s="35"/>
      <c r="AP398" s="35"/>
      <c r="AQ398" s="35"/>
    </row>
    <row r="399" spans="1:43" x14ac:dyDescent="0.25">
      <c r="A399" s="27" t="s">
        <v>103</v>
      </c>
      <c r="B399" s="27" t="s">
        <v>104</v>
      </c>
      <c r="C399" s="27" t="s">
        <v>104</v>
      </c>
      <c r="D399" s="27" t="s">
        <v>269</v>
      </c>
      <c r="E399" s="27" t="s">
        <v>106</v>
      </c>
      <c r="F399" s="27" t="s">
        <v>385</v>
      </c>
      <c r="G399" s="27" t="s">
        <v>386</v>
      </c>
      <c r="H399" s="34" t="s">
        <v>109</v>
      </c>
      <c r="I399" s="34" t="s">
        <v>110</v>
      </c>
      <c r="J399" s="34" t="str">
        <f t="shared" si="31"/>
        <v>OverallOther Income</v>
      </c>
      <c r="K399" s="34" t="str">
        <f t="shared" si="32"/>
        <v>112NV Other Semi-Fixed expenses - Lexus</v>
      </c>
      <c r="L399" s="28">
        <f>+SUMIF('TB 4-24'!M:M,$AL399,'TB 4-24'!G:G)</f>
        <v>0</v>
      </c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>
        <f>+SUMIF('Input Sheet'!$S:$S,$AL399,'Input Sheet'!C:C)</f>
        <v>0</v>
      </c>
      <c r="Z399" s="28">
        <f>+SUMIF('Input Sheet'!$S:$S,$AL399,'Input Sheet'!D:D)</f>
        <v>0</v>
      </c>
      <c r="AA399" s="28">
        <f>+SUMIF('Input Sheet'!$S:$S,$AL399,'Input Sheet'!E:E)</f>
        <v>0</v>
      </c>
      <c r="AB399" s="28">
        <f>+SUMIF('Input Sheet'!$S:$S,$AL399,'Input Sheet'!F:F)</f>
        <v>0</v>
      </c>
      <c r="AC399" s="28">
        <f>+SUMIF('Input Sheet'!$S:$S,$AL399,'Input Sheet'!G:G)</f>
        <v>0</v>
      </c>
      <c r="AD399" s="28">
        <f>+SUMIF('Input Sheet'!$S:$S,$AL399,'Input Sheet'!H:H)</f>
        <v>0</v>
      </c>
      <c r="AE399" s="28">
        <f>+SUMIF('Input Sheet'!$S:$S,$AL399,'Input Sheet'!I:I)</f>
        <v>0</v>
      </c>
      <c r="AF399" s="28">
        <f>+SUMIF('Input Sheet'!$S:$S,$AL399,'Input Sheet'!J:J)</f>
        <v>0</v>
      </c>
      <c r="AG399" s="28">
        <f>+SUMIF('Input Sheet'!$S:$S,$AL399,'Input Sheet'!K:K)</f>
        <v>0</v>
      </c>
      <c r="AH399" s="28">
        <f>+SUMIF('Input Sheet'!$S:$S,$AL399,'Input Sheet'!L:L)</f>
        <v>0</v>
      </c>
      <c r="AI399" s="28">
        <f>+SUMIF('Input Sheet'!$S:$S,$AL399,'Input Sheet'!M:M)</f>
        <v>0</v>
      </c>
      <c r="AJ399" s="28">
        <f>+SUMIF('Input Sheet'!$S:$S,$AL399,'Input Sheet'!N:N)</f>
        <v>0</v>
      </c>
      <c r="AK399" s="28"/>
      <c r="AL399" s="27" t="str">
        <f t="shared" si="33"/>
        <v>112-7650</v>
      </c>
      <c r="AM399" s="34" t="str">
        <f t="shared" si="34"/>
        <v>Overall</v>
      </c>
      <c r="AN399" s="34" t="str">
        <f t="shared" si="35"/>
        <v>OverallOther Income</v>
      </c>
      <c r="AO399" s="35"/>
      <c r="AP399" s="35"/>
      <c r="AQ399" s="35"/>
    </row>
    <row r="400" spans="1:43" x14ac:dyDescent="0.25">
      <c r="A400" s="27" t="s">
        <v>103</v>
      </c>
      <c r="B400" s="27" t="s">
        <v>104</v>
      </c>
      <c r="C400" s="27" t="s">
        <v>104</v>
      </c>
      <c r="D400" s="27" t="s">
        <v>387</v>
      </c>
      <c r="E400" s="27" t="s">
        <v>106</v>
      </c>
      <c r="F400" s="27" t="s">
        <v>388</v>
      </c>
      <c r="G400" s="27" t="s">
        <v>389</v>
      </c>
      <c r="H400" s="34" t="s">
        <v>109</v>
      </c>
      <c r="I400" s="34" t="s">
        <v>110</v>
      </c>
      <c r="J400" s="34" t="str">
        <f t="shared" si="31"/>
        <v>OverallOther Income</v>
      </c>
      <c r="K400" s="34" t="str">
        <f t="shared" si="32"/>
        <v>112NV Other variable expenses - Lexus</v>
      </c>
      <c r="L400" s="28">
        <f>+SUMIF('TB 4-24'!M:M,$AL400,'TB 4-24'!G:G)</f>
        <v>0</v>
      </c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>
        <f>+SUMIF('Input Sheet'!$S:$S,$AL400,'Input Sheet'!C:C)</f>
        <v>0</v>
      </c>
      <c r="Z400" s="28">
        <f>+SUMIF('Input Sheet'!$S:$S,$AL400,'Input Sheet'!D:D)</f>
        <v>0</v>
      </c>
      <c r="AA400" s="28">
        <f>+SUMIF('Input Sheet'!$S:$S,$AL400,'Input Sheet'!E:E)</f>
        <v>0</v>
      </c>
      <c r="AB400" s="28">
        <f>+SUMIF('Input Sheet'!$S:$S,$AL400,'Input Sheet'!F:F)</f>
        <v>0</v>
      </c>
      <c r="AC400" s="28">
        <f>+SUMIF('Input Sheet'!$S:$S,$AL400,'Input Sheet'!G:G)</f>
        <v>0</v>
      </c>
      <c r="AD400" s="28">
        <f>+SUMIF('Input Sheet'!$S:$S,$AL400,'Input Sheet'!H:H)</f>
        <v>0</v>
      </c>
      <c r="AE400" s="28">
        <f>+SUMIF('Input Sheet'!$S:$S,$AL400,'Input Sheet'!I:I)</f>
        <v>0</v>
      </c>
      <c r="AF400" s="28">
        <f>+SUMIF('Input Sheet'!$S:$S,$AL400,'Input Sheet'!J:J)</f>
        <v>0</v>
      </c>
      <c r="AG400" s="28">
        <f>+SUMIF('Input Sheet'!$S:$S,$AL400,'Input Sheet'!K:K)</f>
        <v>0</v>
      </c>
      <c r="AH400" s="28">
        <f>+SUMIF('Input Sheet'!$S:$S,$AL400,'Input Sheet'!L:L)</f>
        <v>0</v>
      </c>
      <c r="AI400" s="28">
        <f>+SUMIF('Input Sheet'!$S:$S,$AL400,'Input Sheet'!M:M)</f>
        <v>0</v>
      </c>
      <c r="AJ400" s="28">
        <f>+SUMIF('Input Sheet'!$S:$S,$AL400,'Input Sheet'!N:N)</f>
        <v>0</v>
      </c>
      <c r="AK400" s="28"/>
      <c r="AL400" s="27" t="str">
        <f t="shared" si="33"/>
        <v>112-7030</v>
      </c>
      <c r="AM400" s="34" t="str">
        <f t="shared" si="34"/>
        <v>Overall</v>
      </c>
      <c r="AN400" s="34" t="str">
        <f t="shared" si="35"/>
        <v>OverallOther Income</v>
      </c>
      <c r="AO400" s="35"/>
      <c r="AP400" s="35"/>
      <c r="AQ400" s="35"/>
    </row>
    <row r="401" spans="1:43" x14ac:dyDescent="0.25">
      <c r="A401" s="27" t="s">
        <v>103</v>
      </c>
      <c r="B401" s="27" t="s">
        <v>104</v>
      </c>
      <c r="C401" s="27" t="s">
        <v>104</v>
      </c>
      <c r="D401" s="27" t="s">
        <v>390</v>
      </c>
      <c r="E401" s="27" t="s">
        <v>106</v>
      </c>
      <c r="F401" s="27" t="s">
        <v>388</v>
      </c>
      <c r="G401" s="27" t="s">
        <v>389</v>
      </c>
      <c r="H401" s="34" t="s">
        <v>109</v>
      </c>
      <c r="I401" s="34" t="s">
        <v>110</v>
      </c>
      <c r="J401" s="34" t="str">
        <f t="shared" si="31"/>
        <v>OverallOther Income</v>
      </c>
      <c r="K401" s="34" t="str">
        <f t="shared" si="32"/>
        <v>112NV Other variable expenses - Lexus</v>
      </c>
      <c r="L401" s="28">
        <f>+SUMIF('TB 4-24'!M:M,$AL401,'TB 4-24'!G:G)</f>
        <v>0</v>
      </c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>
        <f>+SUMIF('Input Sheet'!$S:$S,$AL401,'Input Sheet'!C:C)</f>
        <v>0</v>
      </c>
      <c r="Z401" s="28">
        <f>+SUMIF('Input Sheet'!$S:$S,$AL401,'Input Sheet'!D:D)</f>
        <v>0</v>
      </c>
      <c r="AA401" s="28">
        <f>+SUMIF('Input Sheet'!$S:$S,$AL401,'Input Sheet'!E:E)</f>
        <v>0</v>
      </c>
      <c r="AB401" s="28">
        <f>+SUMIF('Input Sheet'!$S:$S,$AL401,'Input Sheet'!F:F)</f>
        <v>0</v>
      </c>
      <c r="AC401" s="28">
        <f>+SUMIF('Input Sheet'!$S:$S,$AL401,'Input Sheet'!G:G)</f>
        <v>0</v>
      </c>
      <c r="AD401" s="28">
        <f>+SUMIF('Input Sheet'!$S:$S,$AL401,'Input Sheet'!H:H)</f>
        <v>0</v>
      </c>
      <c r="AE401" s="28">
        <f>+SUMIF('Input Sheet'!$S:$S,$AL401,'Input Sheet'!I:I)</f>
        <v>0</v>
      </c>
      <c r="AF401" s="28">
        <f>+SUMIF('Input Sheet'!$S:$S,$AL401,'Input Sheet'!J:J)</f>
        <v>0</v>
      </c>
      <c r="AG401" s="28">
        <f>+SUMIF('Input Sheet'!$S:$S,$AL401,'Input Sheet'!K:K)</f>
        <v>0</v>
      </c>
      <c r="AH401" s="28">
        <f>+SUMIF('Input Sheet'!$S:$S,$AL401,'Input Sheet'!L:L)</f>
        <v>0</v>
      </c>
      <c r="AI401" s="28">
        <f>+SUMIF('Input Sheet'!$S:$S,$AL401,'Input Sheet'!M:M)</f>
        <v>0</v>
      </c>
      <c r="AJ401" s="28">
        <f>+SUMIF('Input Sheet'!$S:$S,$AL401,'Input Sheet'!N:N)</f>
        <v>0</v>
      </c>
      <c r="AK401" s="28"/>
      <c r="AL401" s="27" t="str">
        <f t="shared" si="33"/>
        <v>112-7040</v>
      </c>
      <c r="AM401" s="34" t="str">
        <f t="shared" si="34"/>
        <v>Overall</v>
      </c>
      <c r="AN401" s="34" t="str">
        <f t="shared" si="35"/>
        <v>OverallOther Income</v>
      </c>
      <c r="AO401" s="35"/>
      <c r="AP401" s="35"/>
      <c r="AQ401" s="35"/>
    </row>
    <row r="402" spans="1:43" x14ac:dyDescent="0.25">
      <c r="A402" s="27" t="s">
        <v>103</v>
      </c>
      <c r="B402" s="27" t="s">
        <v>104</v>
      </c>
      <c r="C402" s="27" t="s">
        <v>104</v>
      </c>
      <c r="D402" s="27" t="s">
        <v>391</v>
      </c>
      <c r="E402" s="27" t="s">
        <v>106</v>
      </c>
      <c r="F402" s="27" t="s">
        <v>388</v>
      </c>
      <c r="G402" s="27" t="s">
        <v>389</v>
      </c>
      <c r="H402" s="34" t="s">
        <v>109</v>
      </c>
      <c r="I402" s="34" t="s">
        <v>110</v>
      </c>
      <c r="J402" s="34" t="str">
        <f t="shared" si="31"/>
        <v>OverallOther Income</v>
      </c>
      <c r="K402" s="34" t="str">
        <f t="shared" si="32"/>
        <v>112NV Other variable expenses - Lexus</v>
      </c>
      <c r="L402" s="28">
        <f>+SUMIF('TB 4-24'!M:M,$AL402,'TB 4-24'!G:G)</f>
        <v>0</v>
      </c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>
        <f>+SUMIF('Input Sheet'!$S:$S,$AL402,'Input Sheet'!C:C)</f>
        <v>0</v>
      </c>
      <c r="Z402" s="28">
        <f>+SUMIF('Input Sheet'!$S:$S,$AL402,'Input Sheet'!D:D)</f>
        <v>0</v>
      </c>
      <c r="AA402" s="28">
        <f>+SUMIF('Input Sheet'!$S:$S,$AL402,'Input Sheet'!E:E)</f>
        <v>0</v>
      </c>
      <c r="AB402" s="28">
        <f>+SUMIF('Input Sheet'!$S:$S,$AL402,'Input Sheet'!F:F)</f>
        <v>0</v>
      </c>
      <c r="AC402" s="28">
        <f>+SUMIF('Input Sheet'!$S:$S,$AL402,'Input Sheet'!G:G)</f>
        <v>0</v>
      </c>
      <c r="AD402" s="28">
        <f>+SUMIF('Input Sheet'!$S:$S,$AL402,'Input Sheet'!H:H)</f>
        <v>0</v>
      </c>
      <c r="AE402" s="28">
        <f>+SUMIF('Input Sheet'!$S:$S,$AL402,'Input Sheet'!I:I)</f>
        <v>0</v>
      </c>
      <c r="AF402" s="28">
        <f>+SUMIF('Input Sheet'!$S:$S,$AL402,'Input Sheet'!J:J)</f>
        <v>0</v>
      </c>
      <c r="AG402" s="28">
        <f>+SUMIF('Input Sheet'!$S:$S,$AL402,'Input Sheet'!K:K)</f>
        <v>0</v>
      </c>
      <c r="AH402" s="28">
        <f>+SUMIF('Input Sheet'!$S:$S,$AL402,'Input Sheet'!L:L)</f>
        <v>0</v>
      </c>
      <c r="AI402" s="28">
        <f>+SUMIF('Input Sheet'!$S:$S,$AL402,'Input Sheet'!M:M)</f>
        <v>0</v>
      </c>
      <c r="AJ402" s="28">
        <f>+SUMIF('Input Sheet'!$S:$S,$AL402,'Input Sheet'!N:N)</f>
        <v>0</v>
      </c>
      <c r="AK402" s="28"/>
      <c r="AL402" s="27" t="str">
        <f t="shared" si="33"/>
        <v>112-7060</v>
      </c>
      <c r="AM402" s="34" t="str">
        <f t="shared" si="34"/>
        <v>Overall</v>
      </c>
      <c r="AN402" s="34" t="str">
        <f t="shared" si="35"/>
        <v>OverallOther Income</v>
      </c>
      <c r="AO402" s="35"/>
      <c r="AP402" s="35"/>
      <c r="AQ402" s="35"/>
    </row>
    <row r="403" spans="1:43" x14ac:dyDescent="0.25">
      <c r="A403" s="27" t="s">
        <v>103</v>
      </c>
      <c r="B403" s="27" t="s">
        <v>104</v>
      </c>
      <c r="C403" s="27" t="s">
        <v>104</v>
      </c>
      <c r="D403" s="27" t="s">
        <v>263</v>
      </c>
      <c r="E403" s="27" t="s">
        <v>106</v>
      </c>
      <c r="F403" s="27" t="s">
        <v>388</v>
      </c>
      <c r="G403" s="27" t="s">
        <v>389</v>
      </c>
      <c r="H403" s="34" t="s">
        <v>109</v>
      </c>
      <c r="I403" s="34" t="s">
        <v>110</v>
      </c>
      <c r="J403" s="34" t="str">
        <f t="shared" si="31"/>
        <v>OverallOther Income</v>
      </c>
      <c r="K403" s="34" t="str">
        <f t="shared" si="32"/>
        <v>112NV Other variable expenses - Lexus</v>
      </c>
      <c r="L403" s="28">
        <f>+SUMIF('TB 4-24'!M:M,$AL403,'TB 4-24'!G:G)</f>
        <v>0</v>
      </c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>
        <f>+SUMIF('Input Sheet'!$S:$S,$AL403,'Input Sheet'!C:C)</f>
        <v>0</v>
      </c>
      <c r="Z403" s="28">
        <f>+SUMIF('Input Sheet'!$S:$S,$AL403,'Input Sheet'!D:D)</f>
        <v>0</v>
      </c>
      <c r="AA403" s="28">
        <f>+SUMIF('Input Sheet'!$S:$S,$AL403,'Input Sheet'!E:E)</f>
        <v>0</v>
      </c>
      <c r="AB403" s="28">
        <f>+SUMIF('Input Sheet'!$S:$S,$AL403,'Input Sheet'!F:F)</f>
        <v>0</v>
      </c>
      <c r="AC403" s="28">
        <f>+SUMIF('Input Sheet'!$S:$S,$AL403,'Input Sheet'!G:G)</f>
        <v>0</v>
      </c>
      <c r="AD403" s="28">
        <f>+SUMIF('Input Sheet'!$S:$S,$AL403,'Input Sheet'!H:H)</f>
        <v>0</v>
      </c>
      <c r="AE403" s="28">
        <f>+SUMIF('Input Sheet'!$S:$S,$AL403,'Input Sheet'!I:I)</f>
        <v>0</v>
      </c>
      <c r="AF403" s="28">
        <f>+SUMIF('Input Sheet'!$S:$S,$AL403,'Input Sheet'!J:J)</f>
        <v>0</v>
      </c>
      <c r="AG403" s="28">
        <f>+SUMIF('Input Sheet'!$S:$S,$AL403,'Input Sheet'!K:K)</f>
        <v>0</v>
      </c>
      <c r="AH403" s="28">
        <f>+SUMIF('Input Sheet'!$S:$S,$AL403,'Input Sheet'!L:L)</f>
        <v>0</v>
      </c>
      <c r="AI403" s="28">
        <f>+SUMIF('Input Sheet'!$S:$S,$AL403,'Input Sheet'!M:M)</f>
        <v>0</v>
      </c>
      <c r="AJ403" s="28">
        <f>+SUMIF('Input Sheet'!$S:$S,$AL403,'Input Sheet'!N:N)</f>
        <v>0</v>
      </c>
      <c r="AK403" s="28"/>
      <c r="AL403" s="27" t="str">
        <f t="shared" si="33"/>
        <v>112-7331</v>
      </c>
      <c r="AM403" s="34" t="str">
        <f t="shared" si="34"/>
        <v>Overall</v>
      </c>
      <c r="AN403" s="34" t="str">
        <f t="shared" si="35"/>
        <v>OverallOther Income</v>
      </c>
      <c r="AO403" s="35"/>
      <c r="AP403" s="35"/>
      <c r="AQ403" s="35"/>
    </row>
    <row r="404" spans="1:43" x14ac:dyDescent="0.25">
      <c r="A404" s="27" t="s">
        <v>103</v>
      </c>
      <c r="B404" s="27" t="s">
        <v>104</v>
      </c>
      <c r="C404" s="27" t="s">
        <v>104</v>
      </c>
      <c r="D404" s="27" t="s">
        <v>268</v>
      </c>
      <c r="E404" s="27" t="s">
        <v>106</v>
      </c>
      <c r="F404" s="27" t="s">
        <v>388</v>
      </c>
      <c r="G404" s="27" t="s">
        <v>389</v>
      </c>
      <c r="H404" s="34" t="s">
        <v>109</v>
      </c>
      <c r="I404" s="34" t="s">
        <v>110</v>
      </c>
      <c r="J404" s="34" t="str">
        <f t="shared" si="31"/>
        <v>OverallOther Income</v>
      </c>
      <c r="K404" s="34" t="str">
        <f t="shared" si="32"/>
        <v>112NV Other variable expenses - Lexus</v>
      </c>
      <c r="L404" s="28">
        <f>+SUMIF('TB 4-24'!M:M,$AL404,'TB 4-24'!G:G)</f>
        <v>0</v>
      </c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>
        <f>+SUMIF('Input Sheet'!$S:$S,$AL404,'Input Sheet'!C:C)</f>
        <v>0</v>
      </c>
      <c r="Z404" s="28">
        <f>+SUMIF('Input Sheet'!$S:$S,$AL404,'Input Sheet'!D:D)</f>
        <v>0</v>
      </c>
      <c r="AA404" s="28">
        <f>+SUMIF('Input Sheet'!$S:$S,$AL404,'Input Sheet'!E:E)</f>
        <v>0</v>
      </c>
      <c r="AB404" s="28">
        <f>+SUMIF('Input Sheet'!$S:$S,$AL404,'Input Sheet'!F:F)</f>
        <v>0</v>
      </c>
      <c r="AC404" s="28">
        <f>+SUMIF('Input Sheet'!$S:$S,$AL404,'Input Sheet'!G:G)</f>
        <v>0</v>
      </c>
      <c r="AD404" s="28">
        <f>+SUMIF('Input Sheet'!$S:$S,$AL404,'Input Sheet'!H:H)</f>
        <v>0</v>
      </c>
      <c r="AE404" s="28">
        <f>+SUMIF('Input Sheet'!$S:$S,$AL404,'Input Sheet'!I:I)</f>
        <v>0</v>
      </c>
      <c r="AF404" s="28">
        <f>+SUMIF('Input Sheet'!$S:$S,$AL404,'Input Sheet'!J:J)</f>
        <v>0</v>
      </c>
      <c r="AG404" s="28">
        <f>+SUMIF('Input Sheet'!$S:$S,$AL404,'Input Sheet'!K:K)</f>
        <v>0</v>
      </c>
      <c r="AH404" s="28">
        <f>+SUMIF('Input Sheet'!$S:$S,$AL404,'Input Sheet'!L:L)</f>
        <v>0</v>
      </c>
      <c r="AI404" s="28">
        <f>+SUMIF('Input Sheet'!$S:$S,$AL404,'Input Sheet'!M:M)</f>
        <v>0</v>
      </c>
      <c r="AJ404" s="28">
        <f>+SUMIF('Input Sheet'!$S:$S,$AL404,'Input Sheet'!N:N)</f>
        <v>0</v>
      </c>
      <c r="AK404" s="28"/>
      <c r="AL404" s="27" t="str">
        <f t="shared" si="33"/>
        <v>112-7590</v>
      </c>
      <c r="AM404" s="34" t="str">
        <f t="shared" si="34"/>
        <v>Overall</v>
      </c>
      <c r="AN404" s="34" t="str">
        <f t="shared" si="35"/>
        <v>OverallOther Income</v>
      </c>
      <c r="AO404" s="35"/>
      <c r="AP404" s="35"/>
      <c r="AQ404" s="35"/>
    </row>
    <row r="405" spans="1:43" x14ac:dyDescent="0.25">
      <c r="A405" s="27" t="s">
        <v>103</v>
      </c>
      <c r="B405" s="27" t="s">
        <v>104</v>
      </c>
      <c r="C405" s="27" t="s">
        <v>104</v>
      </c>
      <c r="D405" s="27" t="s">
        <v>392</v>
      </c>
      <c r="E405" s="27" t="s">
        <v>106</v>
      </c>
      <c r="F405" s="27" t="s">
        <v>388</v>
      </c>
      <c r="G405" s="27" t="s">
        <v>389</v>
      </c>
      <c r="H405" s="34" t="s">
        <v>109</v>
      </c>
      <c r="I405" s="34" t="s">
        <v>110</v>
      </c>
      <c r="J405" s="34" t="str">
        <f t="shared" si="31"/>
        <v>OverallOther Income</v>
      </c>
      <c r="K405" s="34" t="str">
        <f t="shared" si="32"/>
        <v>112NV Other variable expenses - Lexus</v>
      </c>
      <c r="L405" s="28">
        <f>+SUMIF('TB 4-24'!M:M,$AL405,'TB 4-24'!G:G)</f>
        <v>0</v>
      </c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>
        <f>+SUMIF('Input Sheet'!$S:$S,$AL405,'Input Sheet'!C:C)</f>
        <v>0</v>
      </c>
      <c r="Z405" s="28">
        <f>+SUMIF('Input Sheet'!$S:$S,$AL405,'Input Sheet'!D:D)</f>
        <v>0</v>
      </c>
      <c r="AA405" s="28">
        <f>+SUMIF('Input Sheet'!$S:$S,$AL405,'Input Sheet'!E:E)</f>
        <v>0</v>
      </c>
      <c r="AB405" s="28">
        <f>+SUMIF('Input Sheet'!$S:$S,$AL405,'Input Sheet'!F:F)</f>
        <v>0</v>
      </c>
      <c r="AC405" s="28">
        <f>+SUMIF('Input Sheet'!$S:$S,$AL405,'Input Sheet'!G:G)</f>
        <v>0</v>
      </c>
      <c r="AD405" s="28">
        <f>+SUMIF('Input Sheet'!$S:$S,$AL405,'Input Sheet'!H:H)</f>
        <v>0</v>
      </c>
      <c r="AE405" s="28">
        <f>+SUMIF('Input Sheet'!$S:$S,$AL405,'Input Sheet'!I:I)</f>
        <v>0</v>
      </c>
      <c r="AF405" s="28">
        <f>+SUMIF('Input Sheet'!$S:$S,$AL405,'Input Sheet'!J:J)</f>
        <v>0</v>
      </c>
      <c r="AG405" s="28">
        <f>+SUMIF('Input Sheet'!$S:$S,$AL405,'Input Sheet'!K:K)</f>
        <v>0</v>
      </c>
      <c r="AH405" s="28">
        <f>+SUMIF('Input Sheet'!$S:$S,$AL405,'Input Sheet'!L:L)</f>
        <v>0</v>
      </c>
      <c r="AI405" s="28">
        <f>+SUMIF('Input Sheet'!$S:$S,$AL405,'Input Sheet'!M:M)</f>
        <v>0</v>
      </c>
      <c r="AJ405" s="28">
        <f>+SUMIF('Input Sheet'!$S:$S,$AL405,'Input Sheet'!N:N)</f>
        <v>0</v>
      </c>
      <c r="AK405" s="28"/>
      <c r="AL405" s="27" t="str">
        <f t="shared" si="33"/>
        <v>112-7591</v>
      </c>
      <c r="AM405" s="34" t="str">
        <f t="shared" si="34"/>
        <v>Overall</v>
      </c>
      <c r="AN405" s="34" t="str">
        <f t="shared" si="35"/>
        <v>OverallOther Income</v>
      </c>
      <c r="AO405" s="35"/>
      <c r="AP405" s="35"/>
      <c r="AQ405" s="35"/>
    </row>
    <row r="406" spans="1:43" x14ac:dyDescent="0.25">
      <c r="A406" s="27" t="s">
        <v>103</v>
      </c>
      <c r="B406" s="27" t="s">
        <v>104</v>
      </c>
      <c r="C406" s="27" t="s">
        <v>104</v>
      </c>
      <c r="D406" s="27" t="s">
        <v>273</v>
      </c>
      <c r="E406" s="27" t="s">
        <v>106</v>
      </c>
      <c r="F406" s="27" t="s">
        <v>393</v>
      </c>
      <c r="G406" s="27" t="s">
        <v>394</v>
      </c>
      <c r="H406" s="34" t="s">
        <v>109</v>
      </c>
      <c r="I406" s="34" t="s">
        <v>110</v>
      </c>
      <c r="J406" s="34" t="str">
        <f t="shared" si="31"/>
        <v>OverallOther Income</v>
      </c>
      <c r="K406" s="34" t="str">
        <f t="shared" si="32"/>
        <v>112NV Salaries &amp; Wages - Lexus</v>
      </c>
      <c r="L406" s="28">
        <f>+SUMIF('TB 4-24'!M:M,$AL406,'TB 4-24'!G:G)</f>
        <v>0</v>
      </c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>
        <f>+SUMIF('Input Sheet'!$S:$S,$AL406,'Input Sheet'!C:C)</f>
        <v>0</v>
      </c>
      <c r="Z406" s="28">
        <f>+SUMIF('Input Sheet'!$S:$S,$AL406,'Input Sheet'!D:D)</f>
        <v>0</v>
      </c>
      <c r="AA406" s="28">
        <f>+SUMIF('Input Sheet'!$S:$S,$AL406,'Input Sheet'!E:E)</f>
        <v>0</v>
      </c>
      <c r="AB406" s="28">
        <f>+SUMIF('Input Sheet'!$S:$S,$AL406,'Input Sheet'!F:F)</f>
        <v>0</v>
      </c>
      <c r="AC406" s="28">
        <f>+SUMIF('Input Sheet'!$S:$S,$AL406,'Input Sheet'!G:G)</f>
        <v>0</v>
      </c>
      <c r="AD406" s="28">
        <f>+SUMIF('Input Sheet'!$S:$S,$AL406,'Input Sheet'!H:H)</f>
        <v>0</v>
      </c>
      <c r="AE406" s="28">
        <f>+SUMIF('Input Sheet'!$S:$S,$AL406,'Input Sheet'!I:I)</f>
        <v>0</v>
      </c>
      <c r="AF406" s="28">
        <f>+SUMIF('Input Sheet'!$S:$S,$AL406,'Input Sheet'!J:J)</f>
        <v>0</v>
      </c>
      <c r="AG406" s="28">
        <f>+SUMIF('Input Sheet'!$S:$S,$AL406,'Input Sheet'!K:K)</f>
        <v>0</v>
      </c>
      <c r="AH406" s="28">
        <f>+SUMIF('Input Sheet'!$S:$S,$AL406,'Input Sheet'!L:L)</f>
        <v>0</v>
      </c>
      <c r="AI406" s="28">
        <f>+SUMIF('Input Sheet'!$S:$S,$AL406,'Input Sheet'!M:M)</f>
        <v>0</v>
      </c>
      <c r="AJ406" s="28">
        <f>+SUMIF('Input Sheet'!$S:$S,$AL406,'Input Sheet'!N:N)</f>
        <v>0</v>
      </c>
      <c r="AK406" s="28"/>
      <c r="AL406" s="27" t="str">
        <f t="shared" si="33"/>
        <v>112-7000</v>
      </c>
      <c r="AM406" s="34" t="str">
        <f t="shared" si="34"/>
        <v>Overall</v>
      </c>
      <c r="AN406" s="34" t="str">
        <f t="shared" si="35"/>
        <v>OverallOther Income</v>
      </c>
      <c r="AO406" s="35"/>
      <c r="AP406" s="35"/>
      <c r="AQ406" s="35"/>
    </row>
    <row r="407" spans="1:43" x14ac:dyDescent="0.25">
      <c r="A407" s="27" t="s">
        <v>103</v>
      </c>
      <c r="B407" s="27" t="s">
        <v>104</v>
      </c>
      <c r="C407" s="27" t="s">
        <v>104</v>
      </c>
      <c r="D407" s="27" t="s">
        <v>279</v>
      </c>
      <c r="E407" s="27" t="s">
        <v>106</v>
      </c>
      <c r="F407" s="27" t="s">
        <v>393</v>
      </c>
      <c r="G407" s="27" t="s">
        <v>394</v>
      </c>
      <c r="H407" s="34" t="s">
        <v>109</v>
      </c>
      <c r="I407" s="34" t="s">
        <v>110</v>
      </c>
      <c r="J407" s="34" t="str">
        <f t="shared" si="31"/>
        <v>OverallOther Income</v>
      </c>
      <c r="K407" s="34" t="str">
        <f t="shared" si="32"/>
        <v>112NV Salaries &amp; Wages - Lexus</v>
      </c>
      <c r="L407" s="28">
        <f>+SUMIF('TB 4-24'!M:M,$AL407,'TB 4-24'!G:G)</f>
        <v>0</v>
      </c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>
        <f>+SUMIF('Input Sheet'!$S:$S,$AL407,'Input Sheet'!C:C)</f>
        <v>0</v>
      </c>
      <c r="Z407" s="28">
        <f>+SUMIF('Input Sheet'!$S:$S,$AL407,'Input Sheet'!D:D)</f>
        <v>0</v>
      </c>
      <c r="AA407" s="28">
        <f>+SUMIF('Input Sheet'!$S:$S,$AL407,'Input Sheet'!E:E)</f>
        <v>0</v>
      </c>
      <c r="AB407" s="28">
        <f>+SUMIF('Input Sheet'!$S:$S,$AL407,'Input Sheet'!F:F)</f>
        <v>0</v>
      </c>
      <c r="AC407" s="28">
        <f>+SUMIF('Input Sheet'!$S:$S,$AL407,'Input Sheet'!G:G)</f>
        <v>0</v>
      </c>
      <c r="AD407" s="28">
        <f>+SUMIF('Input Sheet'!$S:$S,$AL407,'Input Sheet'!H:H)</f>
        <v>0</v>
      </c>
      <c r="AE407" s="28">
        <f>+SUMIF('Input Sheet'!$S:$S,$AL407,'Input Sheet'!I:I)</f>
        <v>0</v>
      </c>
      <c r="AF407" s="28">
        <f>+SUMIF('Input Sheet'!$S:$S,$AL407,'Input Sheet'!J:J)</f>
        <v>0</v>
      </c>
      <c r="AG407" s="28">
        <f>+SUMIF('Input Sheet'!$S:$S,$AL407,'Input Sheet'!K:K)</f>
        <v>0</v>
      </c>
      <c r="AH407" s="28">
        <f>+SUMIF('Input Sheet'!$S:$S,$AL407,'Input Sheet'!L:L)</f>
        <v>0</v>
      </c>
      <c r="AI407" s="28">
        <f>+SUMIF('Input Sheet'!$S:$S,$AL407,'Input Sheet'!M:M)</f>
        <v>0</v>
      </c>
      <c r="AJ407" s="28">
        <f>+SUMIF('Input Sheet'!$S:$S,$AL407,'Input Sheet'!N:N)</f>
        <v>0</v>
      </c>
      <c r="AK407" s="28"/>
      <c r="AL407" s="27" t="str">
        <f t="shared" si="33"/>
        <v>112-7170</v>
      </c>
      <c r="AM407" s="34" t="str">
        <f t="shared" si="34"/>
        <v>Overall</v>
      </c>
      <c r="AN407" s="34" t="str">
        <f t="shared" si="35"/>
        <v>OverallOther Income</v>
      </c>
      <c r="AO407" s="35"/>
      <c r="AP407" s="35"/>
      <c r="AQ407" s="35"/>
    </row>
    <row r="408" spans="1:43" x14ac:dyDescent="0.25">
      <c r="A408" s="27" t="s">
        <v>103</v>
      </c>
      <c r="B408" s="27" t="s">
        <v>104</v>
      </c>
      <c r="C408" s="27" t="s">
        <v>104</v>
      </c>
      <c r="D408" s="27" t="s">
        <v>281</v>
      </c>
      <c r="E408" s="27" t="s">
        <v>106</v>
      </c>
      <c r="F408" s="27" t="s">
        <v>393</v>
      </c>
      <c r="G408" s="27" t="s">
        <v>394</v>
      </c>
      <c r="H408" s="34" t="s">
        <v>109</v>
      </c>
      <c r="I408" s="34" t="s">
        <v>110</v>
      </c>
      <c r="J408" s="34" t="str">
        <f t="shared" si="31"/>
        <v>OverallOther Income</v>
      </c>
      <c r="K408" s="34" t="str">
        <f t="shared" si="32"/>
        <v>112NV Salaries &amp; Wages - Lexus</v>
      </c>
      <c r="L408" s="28">
        <f>+SUMIF('TB 4-24'!M:M,$AL408,'TB 4-24'!G:G)</f>
        <v>0</v>
      </c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>
        <f>+SUMIF('Input Sheet'!$S:$S,$AL408,'Input Sheet'!C:C)</f>
        <v>0</v>
      </c>
      <c r="Z408" s="28">
        <f>+SUMIF('Input Sheet'!$S:$S,$AL408,'Input Sheet'!D:D)</f>
        <v>0</v>
      </c>
      <c r="AA408" s="28">
        <f>+SUMIF('Input Sheet'!$S:$S,$AL408,'Input Sheet'!E:E)</f>
        <v>0</v>
      </c>
      <c r="AB408" s="28">
        <f>+SUMIF('Input Sheet'!$S:$S,$AL408,'Input Sheet'!F:F)</f>
        <v>0</v>
      </c>
      <c r="AC408" s="28">
        <f>+SUMIF('Input Sheet'!$S:$S,$AL408,'Input Sheet'!G:G)</f>
        <v>0</v>
      </c>
      <c r="AD408" s="28">
        <f>+SUMIF('Input Sheet'!$S:$S,$AL408,'Input Sheet'!H:H)</f>
        <v>0</v>
      </c>
      <c r="AE408" s="28">
        <f>+SUMIF('Input Sheet'!$S:$S,$AL408,'Input Sheet'!I:I)</f>
        <v>0</v>
      </c>
      <c r="AF408" s="28">
        <f>+SUMIF('Input Sheet'!$S:$S,$AL408,'Input Sheet'!J:J)</f>
        <v>0</v>
      </c>
      <c r="AG408" s="28">
        <f>+SUMIF('Input Sheet'!$S:$S,$AL408,'Input Sheet'!K:K)</f>
        <v>0</v>
      </c>
      <c r="AH408" s="28">
        <f>+SUMIF('Input Sheet'!$S:$S,$AL408,'Input Sheet'!L:L)</f>
        <v>0</v>
      </c>
      <c r="AI408" s="28">
        <f>+SUMIF('Input Sheet'!$S:$S,$AL408,'Input Sheet'!M:M)</f>
        <v>0</v>
      </c>
      <c r="AJ408" s="28">
        <f>+SUMIF('Input Sheet'!$S:$S,$AL408,'Input Sheet'!N:N)</f>
        <v>0</v>
      </c>
      <c r="AK408" s="28"/>
      <c r="AL408" s="27" t="str">
        <f t="shared" si="33"/>
        <v>112-7190</v>
      </c>
      <c r="AM408" s="34" t="str">
        <f t="shared" si="34"/>
        <v>Overall</v>
      </c>
      <c r="AN408" s="34" t="str">
        <f t="shared" si="35"/>
        <v>OverallOther Income</v>
      </c>
      <c r="AO408" s="35"/>
      <c r="AP408" s="35"/>
      <c r="AQ408" s="35"/>
    </row>
    <row r="409" spans="1:43" x14ac:dyDescent="0.25">
      <c r="A409" s="27" t="s">
        <v>103</v>
      </c>
      <c r="B409" s="27" t="s">
        <v>104</v>
      </c>
      <c r="C409" s="27" t="s">
        <v>104</v>
      </c>
      <c r="D409" s="27" t="s">
        <v>282</v>
      </c>
      <c r="E409" s="27" t="s">
        <v>106</v>
      </c>
      <c r="F409" s="27" t="s">
        <v>393</v>
      </c>
      <c r="G409" s="27" t="s">
        <v>394</v>
      </c>
      <c r="H409" s="34" t="s">
        <v>109</v>
      </c>
      <c r="I409" s="34" t="s">
        <v>110</v>
      </c>
      <c r="J409" s="34" t="str">
        <f t="shared" si="31"/>
        <v>OverallOther Income</v>
      </c>
      <c r="K409" s="34" t="str">
        <f t="shared" si="32"/>
        <v>112NV Salaries &amp; Wages - Lexus</v>
      </c>
      <c r="L409" s="28">
        <f>+SUMIF('TB 4-24'!M:M,$AL409,'TB 4-24'!G:G)</f>
        <v>0</v>
      </c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>
        <f>+SUMIF('Input Sheet'!$S:$S,$AL409,'Input Sheet'!C:C)</f>
        <v>0</v>
      </c>
      <c r="Z409" s="28">
        <f>+SUMIF('Input Sheet'!$S:$S,$AL409,'Input Sheet'!D:D)</f>
        <v>0</v>
      </c>
      <c r="AA409" s="28">
        <f>+SUMIF('Input Sheet'!$S:$S,$AL409,'Input Sheet'!E:E)</f>
        <v>0</v>
      </c>
      <c r="AB409" s="28">
        <f>+SUMIF('Input Sheet'!$S:$S,$AL409,'Input Sheet'!F:F)</f>
        <v>0</v>
      </c>
      <c r="AC409" s="28">
        <f>+SUMIF('Input Sheet'!$S:$S,$AL409,'Input Sheet'!G:G)</f>
        <v>0</v>
      </c>
      <c r="AD409" s="28">
        <f>+SUMIF('Input Sheet'!$S:$S,$AL409,'Input Sheet'!H:H)</f>
        <v>0</v>
      </c>
      <c r="AE409" s="28">
        <f>+SUMIF('Input Sheet'!$S:$S,$AL409,'Input Sheet'!I:I)</f>
        <v>0</v>
      </c>
      <c r="AF409" s="28">
        <f>+SUMIF('Input Sheet'!$S:$S,$AL409,'Input Sheet'!J:J)</f>
        <v>0</v>
      </c>
      <c r="AG409" s="28">
        <f>+SUMIF('Input Sheet'!$S:$S,$AL409,'Input Sheet'!K:K)</f>
        <v>0</v>
      </c>
      <c r="AH409" s="28">
        <f>+SUMIF('Input Sheet'!$S:$S,$AL409,'Input Sheet'!L:L)</f>
        <v>0</v>
      </c>
      <c r="AI409" s="28">
        <f>+SUMIF('Input Sheet'!$S:$S,$AL409,'Input Sheet'!M:M)</f>
        <v>0</v>
      </c>
      <c r="AJ409" s="28">
        <f>+SUMIF('Input Sheet'!$S:$S,$AL409,'Input Sheet'!N:N)</f>
        <v>0</v>
      </c>
      <c r="AK409" s="28"/>
      <c r="AL409" s="27" t="str">
        <f t="shared" si="33"/>
        <v>112-7210</v>
      </c>
      <c r="AM409" s="34" t="str">
        <f t="shared" si="34"/>
        <v>Overall</v>
      </c>
      <c r="AN409" s="34" t="str">
        <f t="shared" si="35"/>
        <v>OverallOther Income</v>
      </c>
      <c r="AO409" s="35"/>
      <c r="AP409" s="35"/>
      <c r="AQ409" s="35"/>
    </row>
    <row r="410" spans="1:43" x14ac:dyDescent="0.25">
      <c r="A410" s="27" t="s">
        <v>103</v>
      </c>
      <c r="B410" s="27" t="s">
        <v>104</v>
      </c>
      <c r="C410" s="27" t="s">
        <v>104</v>
      </c>
      <c r="D410" s="27" t="s">
        <v>283</v>
      </c>
      <c r="E410" s="27" t="s">
        <v>106</v>
      </c>
      <c r="F410" s="27" t="s">
        <v>393</v>
      </c>
      <c r="G410" s="27" t="s">
        <v>394</v>
      </c>
      <c r="H410" s="34" t="s">
        <v>109</v>
      </c>
      <c r="I410" s="34" t="s">
        <v>110</v>
      </c>
      <c r="J410" s="34" t="str">
        <f t="shared" si="31"/>
        <v>OverallOther Income</v>
      </c>
      <c r="K410" s="34" t="str">
        <f t="shared" si="32"/>
        <v>112NV Salaries &amp; Wages - Lexus</v>
      </c>
      <c r="L410" s="28">
        <f>+SUMIF('TB 4-24'!M:M,$AL410,'TB 4-24'!G:G)</f>
        <v>0</v>
      </c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>
        <f>+SUMIF('Input Sheet'!$S:$S,$AL410,'Input Sheet'!C:C)</f>
        <v>0</v>
      </c>
      <c r="Z410" s="28">
        <f>+SUMIF('Input Sheet'!$S:$S,$AL410,'Input Sheet'!D:D)</f>
        <v>0</v>
      </c>
      <c r="AA410" s="28">
        <f>+SUMIF('Input Sheet'!$S:$S,$AL410,'Input Sheet'!E:E)</f>
        <v>0</v>
      </c>
      <c r="AB410" s="28">
        <f>+SUMIF('Input Sheet'!$S:$S,$AL410,'Input Sheet'!F:F)</f>
        <v>0</v>
      </c>
      <c r="AC410" s="28">
        <f>+SUMIF('Input Sheet'!$S:$S,$AL410,'Input Sheet'!G:G)</f>
        <v>0</v>
      </c>
      <c r="AD410" s="28">
        <f>+SUMIF('Input Sheet'!$S:$S,$AL410,'Input Sheet'!H:H)</f>
        <v>0</v>
      </c>
      <c r="AE410" s="28">
        <f>+SUMIF('Input Sheet'!$S:$S,$AL410,'Input Sheet'!I:I)</f>
        <v>0</v>
      </c>
      <c r="AF410" s="28">
        <f>+SUMIF('Input Sheet'!$S:$S,$AL410,'Input Sheet'!J:J)</f>
        <v>0</v>
      </c>
      <c r="AG410" s="28">
        <f>+SUMIF('Input Sheet'!$S:$S,$AL410,'Input Sheet'!K:K)</f>
        <v>0</v>
      </c>
      <c r="AH410" s="28">
        <f>+SUMIF('Input Sheet'!$S:$S,$AL410,'Input Sheet'!L:L)</f>
        <v>0</v>
      </c>
      <c r="AI410" s="28">
        <f>+SUMIF('Input Sheet'!$S:$S,$AL410,'Input Sheet'!M:M)</f>
        <v>0</v>
      </c>
      <c r="AJ410" s="28">
        <f>+SUMIF('Input Sheet'!$S:$S,$AL410,'Input Sheet'!N:N)</f>
        <v>0</v>
      </c>
      <c r="AK410" s="28"/>
      <c r="AL410" s="27" t="str">
        <f t="shared" si="33"/>
        <v>112-7211</v>
      </c>
      <c r="AM410" s="34" t="str">
        <f t="shared" si="34"/>
        <v>Overall</v>
      </c>
      <c r="AN410" s="34" t="str">
        <f t="shared" si="35"/>
        <v>OverallOther Income</v>
      </c>
      <c r="AO410" s="35"/>
      <c r="AP410" s="35"/>
      <c r="AQ410" s="35"/>
    </row>
    <row r="411" spans="1:43" x14ac:dyDescent="0.25">
      <c r="A411" s="27" t="s">
        <v>103</v>
      </c>
      <c r="B411" s="27" t="s">
        <v>104</v>
      </c>
      <c r="C411" s="27" t="s">
        <v>104</v>
      </c>
      <c r="D411" s="27" t="s">
        <v>284</v>
      </c>
      <c r="E411" s="27" t="s">
        <v>106</v>
      </c>
      <c r="F411" s="27" t="s">
        <v>393</v>
      </c>
      <c r="G411" s="27" t="s">
        <v>394</v>
      </c>
      <c r="H411" s="34" t="s">
        <v>109</v>
      </c>
      <c r="I411" s="34" t="s">
        <v>110</v>
      </c>
      <c r="J411" s="34" t="str">
        <f t="shared" si="31"/>
        <v>OverallOther Income</v>
      </c>
      <c r="K411" s="34" t="str">
        <f t="shared" si="32"/>
        <v>112NV Salaries &amp; Wages - Lexus</v>
      </c>
      <c r="L411" s="28">
        <f>+SUMIF('TB 4-24'!M:M,$AL411,'TB 4-24'!G:G)</f>
        <v>0</v>
      </c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>
        <f>+SUMIF('Input Sheet'!$S:$S,$AL411,'Input Sheet'!C:C)</f>
        <v>0</v>
      </c>
      <c r="Z411" s="28">
        <f>+SUMIF('Input Sheet'!$S:$S,$AL411,'Input Sheet'!D:D)</f>
        <v>0</v>
      </c>
      <c r="AA411" s="28">
        <f>+SUMIF('Input Sheet'!$S:$S,$AL411,'Input Sheet'!E:E)</f>
        <v>0</v>
      </c>
      <c r="AB411" s="28">
        <f>+SUMIF('Input Sheet'!$S:$S,$AL411,'Input Sheet'!F:F)</f>
        <v>0</v>
      </c>
      <c r="AC411" s="28">
        <f>+SUMIF('Input Sheet'!$S:$S,$AL411,'Input Sheet'!G:G)</f>
        <v>0</v>
      </c>
      <c r="AD411" s="28">
        <f>+SUMIF('Input Sheet'!$S:$S,$AL411,'Input Sheet'!H:H)</f>
        <v>0</v>
      </c>
      <c r="AE411" s="28">
        <f>+SUMIF('Input Sheet'!$S:$S,$AL411,'Input Sheet'!I:I)</f>
        <v>0</v>
      </c>
      <c r="AF411" s="28">
        <f>+SUMIF('Input Sheet'!$S:$S,$AL411,'Input Sheet'!J:J)</f>
        <v>0</v>
      </c>
      <c r="AG411" s="28">
        <f>+SUMIF('Input Sheet'!$S:$S,$AL411,'Input Sheet'!K:K)</f>
        <v>0</v>
      </c>
      <c r="AH411" s="28">
        <f>+SUMIF('Input Sheet'!$S:$S,$AL411,'Input Sheet'!L:L)</f>
        <v>0</v>
      </c>
      <c r="AI411" s="28">
        <f>+SUMIF('Input Sheet'!$S:$S,$AL411,'Input Sheet'!M:M)</f>
        <v>0</v>
      </c>
      <c r="AJ411" s="28">
        <f>+SUMIF('Input Sheet'!$S:$S,$AL411,'Input Sheet'!N:N)</f>
        <v>0</v>
      </c>
      <c r="AK411" s="28"/>
      <c r="AL411" s="27" t="str">
        <f t="shared" si="33"/>
        <v>112-7220</v>
      </c>
      <c r="AM411" s="34" t="str">
        <f t="shared" si="34"/>
        <v>Overall</v>
      </c>
      <c r="AN411" s="34" t="str">
        <f t="shared" si="35"/>
        <v>OverallOther Income</v>
      </c>
      <c r="AO411" s="35"/>
      <c r="AP411" s="35"/>
      <c r="AQ411" s="35"/>
    </row>
    <row r="412" spans="1:43" x14ac:dyDescent="0.25">
      <c r="A412" s="27" t="s">
        <v>103</v>
      </c>
      <c r="B412" s="27" t="s">
        <v>104</v>
      </c>
      <c r="C412" s="27" t="s">
        <v>104</v>
      </c>
      <c r="D412" s="27" t="s">
        <v>395</v>
      </c>
      <c r="E412" s="27" t="s">
        <v>106</v>
      </c>
      <c r="F412" s="27" t="s">
        <v>396</v>
      </c>
      <c r="G412" s="27" t="s">
        <v>397</v>
      </c>
      <c r="H412" s="34" t="s">
        <v>109</v>
      </c>
      <c r="I412" s="34" t="s">
        <v>110</v>
      </c>
      <c r="J412" s="34" t="str">
        <f t="shared" si="31"/>
        <v>OverallOther Income</v>
      </c>
      <c r="K412" s="34" t="str">
        <f t="shared" si="32"/>
        <v>112New Vehicle Sales - Lexus</v>
      </c>
      <c r="L412" s="28">
        <f>+SUMIF('TB 4-24'!M:M,$AL412,'TB 4-24'!G:G)</f>
        <v>0</v>
      </c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>
        <f>+SUMIF('Input Sheet'!$S:$S,$AL412,'Input Sheet'!C:C)</f>
        <v>0</v>
      </c>
      <c r="Z412" s="28">
        <f>+SUMIF('Input Sheet'!$S:$S,$AL412,'Input Sheet'!D:D)</f>
        <v>0</v>
      </c>
      <c r="AA412" s="28">
        <f>+SUMIF('Input Sheet'!$S:$S,$AL412,'Input Sheet'!E:E)</f>
        <v>0</v>
      </c>
      <c r="AB412" s="28">
        <f>+SUMIF('Input Sheet'!$S:$S,$AL412,'Input Sheet'!F:F)</f>
        <v>0</v>
      </c>
      <c r="AC412" s="28">
        <f>+SUMIF('Input Sheet'!$S:$S,$AL412,'Input Sheet'!G:G)</f>
        <v>0</v>
      </c>
      <c r="AD412" s="28">
        <f>+SUMIF('Input Sheet'!$S:$S,$AL412,'Input Sheet'!H:H)</f>
        <v>0</v>
      </c>
      <c r="AE412" s="28">
        <f>+SUMIF('Input Sheet'!$S:$S,$AL412,'Input Sheet'!I:I)</f>
        <v>0</v>
      </c>
      <c r="AF412" s="28">
        <f>+SUMIF('Input Sheet'!$S:$S,$AL412,'Input Sheet'!J:J)</f>
        <v>0</v>
      </c>
      <c r="AG412" s="28">
        <f>+SUMIF('Input Sheet'!$S:$S,$AL412,'Input Sheet'!K:K)</f>
        <v>0</v>
      </c>
      <c r="AH412" s="28">
        <f>+SUMIF('Input Sheet'!$S:$S,$AL412,'Input Sheet'!L:L)</f>
        <v>0</v>
      </c>
      <c r="AI412" s="28">
        <f>+SUMIF('Input Sheet'!$S:$S,$AL412,'Input Sheet'!M:M)</f>
        <v>0</v>
      </c>
      <c r="AJ412" s="28">
        <f>+SUMIF('Input Sheet'!$S:$S,$AL412,'Input Sheet'!N:N)</f>
        <v>0</v>
      </c>
      <c r="AK412" s="28"/>
      <c r="AL412" s="27" t="str">
        <f t="shared" si="33"/>
        <v>112-3038R</v>
      </c>
      <c r="AM412" s="34" t="str">
        <f t="shared" si="34"/>
        <v>Overall</v>
      </c>
      <c r="AN412" s="34" t="str">
        <f t="shared" si="35"/>
        <v>OverallOther Income</v>
      </c>
      <c r="AO412" s="35"/>
      <c r="AP412" s="35"/>
      <c r="AQ412" s="35"/>
    </row>
    <row r="413" spans="1:43" x14ac:dyDescent="0.25">
      <c r="A413" s="27" t="s">
        <v>103</v>
      </c>
      <c r="B413" s="27" t="s">
        <v>104</v>
      </c>
      <c r="C413" s="27" t="s">
        <v>104</v>
      </c>
      <c r="D413" s="27" t="s">
        <v>398</v>
      </c>
      <c r="E413" s="27" t="s">
        <v>106</v>
      </c>
      <c r="F413" s="27" t="s">
        <v>396</v>
      </c>
      <c r="G413" s="27" t="s">
        <v>397</v>
      </c>
      <c r="H413" s="34" t="s">
        <v>109</v>
      </c>
      <c r="I413" s="34" t="s">
        <v>110</v>
      </c>
      <c r="J413" s="34" t="str">
        <f t="shared" si="31"/>
        <v>OverallOther Income</v>
      </c>
      <c r="K413" s="34" t="str">
        <f t="shared" si="32"/>
        <v>112New Vehicle Sales - Lexus</v>
      </c>
      <c r="L413" s="28">
        <f>+SUMIF('TB 4-24'!M:M,$AL413,'TB 4-24'!G:G)</f>
        <v>0</v>
      </c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>
        <f>+SUMIF('Input Sheet'!$S:$S,$AL413,'Input Sheet'!C:C)</f>
        <v>0</v>
      </c>
      <c r="Z413" s="28">
        <f>+SUMIF('Input Sheet'!$S:$S,$AL413,'Input Sheet'!D:D)</f>
        <v>0</v>
      </c>
      <c r="AA413" s="28">
        <f>+SUMIF('Input Sheet'!$S:$S,$AL413,'Input Sheet'!E:E)</f>
        <v>0</v>
      </c>
      <c r="AB413" s="28">
        <f>+SUMIF('Input Sheet'!$S:$S,$AL413,'Input Sheet'!F:F)</f>
        <v>0</v>
      </c>
      <c r="AC413" s="28">
        <f>+SUMIF('Input Sheet'!$S:$S,$AL413,'Input Sheet'!G:G)</f>
        <v>0</v>
      </c>
      <c r="AD413" s="28">
        <f>+SUMIF('Input Sheet'!$S:$S,$AL413,'Input Sheet'!H:H)</f>
        <v>0</v>
      </c>
      <c r="AE413" s="28">
        <f>+SUMIF('Input Sheet'!$S:$S,$AL413,'Input Sheet'!I:I)</f>
        <v>0</v>
      </c>
      <c r="AF413" s="28">
        <f>+SUMIF('Input Sheet'!$S:$S,$AL413,'Input Sheet'!J:J)</f>
        <v>0</v>
      </c>
      <c r="AG413" s="28">
        <f>+SUMIF('Input Sheet'!$S:$S,$AL413,'Input Sheet'!K:K)</f>
        <v>0</v>
      </c>
      <c r="AH413" s="28">
        <f>+SUMIF('Input Sheet'!$S:$S,$AL413,'Input Sheet'!L:L)</f>
        <v>0</v>
      </c>
      <c r="AI413" s="28">
        <f>+SUMIF('Input Sheet'!$S:$S,$AL413,'Input Sheet'!M:M)</f>
        <v>0</v>
      </c>
      <c r="AJ413" s="28">
        <f>+SUMIF('Input Sheet'!$S:$S,$AL413,'Input Sheet'!N:N)</f>
        <v>0</v>
      </c>
      <c r="AK413" s="28"/>
      <c r="AL413" s="27" t="str">
        <f t="shared" si="33"/>
        <v>112-3038RD</v>
      </c>
      <c r="AM413" s="34" t="str">
        <f t="shared" si="34"/>
        <v>Overall</v>
      </c>
      <c r="AN413" s="34" t="str">
        <f t="shared" si="35"/>
        <v>OverallOther Income</v>
      </c>
      <c r="AO413" s="35"/>
      <c r="AP413" s="35"/>
      <c r="AQ413" s="35"/>
    </row>
    <row r="414" spans="1:43" x14ac:dyDescent="0.25">
      <c r="A414" s="27" t="s">
        <v>103</v>
      </c>
      <c r="B414" s="27" t="s">
        <v>104</v>
      </c>
      <c r="C414" s="27" t="s">
        <v>104</v>
      </c>
      <c r="D414" s="27" t="s">
        <v>399</v>
      </c>
      <c r="E414" s="27" t="s">
        <v>106</v>
      </c>
      <c r="F414" s="27" t="s">
        <v>396</v>
      </c>
      <c r="G414" s="27" t="s">
        <v>397</v>
      </c>
      <c r="H414" s="34" t="s">
        <v>109</v>
      </c>
      <c r="I414" s="34" t="s">
        <v>110</v>
      </c>
      <c r="J414" s="34" t="str">
        <f t="shared" si="31"/>
        <v>OverallOther Income</v>
      </c>
      <c r="K414" s="34" t="str">
        <f t="shared" si="32"/>
        <v>112New Vehicle Sales - Lexus</v>
      </c>
      <c r="L414" s="28">
        <f>+SUMIF('TB 4-24'!M:M,$AL414,'TB 4-24'!G:G)</f>
        <v>0</v>
      </c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>
        <f>+SUMIF('Input Sheet'!$S:$S,$AL414,'Input Sheet'!C:C)</f>
        <v>0</v>
      </c>
      <c r="Z414" s="28">
        <f>+SUMIF('Input Sheet'!$S:$S,$AL414,'Input Sheet'!D:D)</f>
        <v>0</v>
      </c>
      <c r="AA414" s="28">
        <f>+SUMIF('Input Sheet'!$S:$S,$AL414,'Input Sheet'!E:E)</f>
        <v>0</v>
      </c>
      <c r="AB414" s="28">
        <f>+SUMIF('Input Sheet'!$S:$S,$AL414,'Input Sheet'!F:F)</f>
        <v>0</v>
      </c>
      <c r="AC414" s="28">
        <f>+SUMIF('Input Sheet'!$S:$S,$AL414,'Input Sheet'!G:G)</f>
        <v>0</v>
      </c>
      <c r="AD414" s="28">
        <f>+SUMIF('Input Sheet'!$S:$S,$AL414,'Input Sheet'!H:H)</f>
        <v>0</v>
      </c>
      <c r="AE414" s="28">
        <f>+SUMIF('Input Sheet'!$S:$S,$AL414,'Input Sheet'!I:I)</f>
        <v>0</v>
      </c>
      <c r="AF414" s="28">
        <f>+SUMIF('Input Sheet'!$S:$S,$AL414,'Input Sheet'!J:J)</f>
        <v>0</v>
      </c>
      <c r="AG414" s="28">
        <f>+SUMIF('Input Sheet'!$S:$S,$AL414,'Input Sheet'!K:K)</f>
        <v>0</v>
      </c>
      <c r="AH414" s="28">
        <f>+SUMIF('Input Sheet'!$S:$S,$AL414,'Input Sheet'!L:L)</f>
        <v>0</v>
      </c>
      <c r="AI414" s="28">
        <f>+SUMIF('Input Sheet'!$S:$S,$AL414,'Input Sheet'!M:M)</f>
        <v>0</v>
      </c>
      <c r="AJ414" s="28">
        <f>+SUMIF('Input Sheet'!$S:$S,$AL414,'Input Sheet'!N:N)</f>
        <v>0</v>
      </c>
      <c r="AK414" s="28"/>
      <c r="AL414" s="27" t="str">
        <f t="shared" si="33"/>
        <v>112-3039R</v>
      </c>
      <c r="AM414" s="34" t="str">
        <f t="shared" si="34"/>
        <v>Overall</v>
      </c>
      <c r="AN414" s="34" t="str">
        <f t="shared" si="35"/>
        <v>OverallOther Income</v>
      </c>
      <c r="AO414" s="35"/>
      <c r="AP414" s="35"/>
      <c r="AQ414" s="35"/>
    </row>
    <row r="415" spans="1:43" x14ac:dyDescent="0.25">
      <c r="A415" s="27" t="s">
        <v>103</v>
      </c>
      <c r="B415" s="27" t="s">
        <v>104</v>
      </c>
      <c r="C415" s="27" t="s">
        <v>104</v>
      </c>
      <c r="D415" s="27" t="s">
        <v>400</v>
      </c>
      <c r="E415" s="27" t="s">
        <v>106</v>
      </c>
      <c r="F415" s="27" t="s">
        <v>396</v>
      </c>
      <c r="G415" s="27" t="s">
        <v>397</v>
      </c>
      <c r="H415" s="34" t="s">
        <v>109</v>
      </c>
      <c r="I415" s="34" t="s">
        <v>110</v>
      </c>
      <c r="J415" s="34" t="str">
        <f t="shared" si="31"/>
        <v>OverallOther Income</v>
      </c>
      <c r="K415" s="34" t="str">
        <f t="shared" si="32"/>
        <v>112New Vehicle Sales - Lexus</v>
      </c>
      <c r="L415" s="28">
        <f>+SUMIF('TB 4-24'!M:M,$AL415,'TB 4-24'!G:G)</f>
        <v>0</v>
      </c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>
        <f>+SUMIF('Input Sheet'!$S:$S,$AL415,'Input Sheet'!C:C)</f>
        <v>0</v>
      </c>
      <c r="Z415" s="28">
        <f>+SUMIF('Input Sheet'!$S:$S,$AL415,'Input Sheet'!D:D)</f>
        <v>0</v>
      </c>
      <c r="AA415" s="28">
        <f>+SUMIF('Input Sheet'!$S:$S,$AL415,'Input Sheet'!E:E)</f>
        <v>0</v>
      </c>
      <c r="AB415" s="28">
        <f>+SUMIF('Input Sheet'!$S:$S,$AL415,'Input Sheet'!F:F)</f>
        <v>0</v>
      </c>
      <c r="AC415" s="28">
        <f>+SUMIF('Input Sheet'!$S:$S,$AL415,'Input Sheet'!G:G)</f>
        <v>0</v>
      </c>
      <c r="AD415" s="28">
        <f>+SUMIF('Input Sheet'!$S:$S,$AL415,'Input Sheet'!H:H)</f>
        <v>0</v>
      </c>
      <c r="AE415" s="28">
        <f>+SUMIF('Input Sheet'!$S:$S,$AL415,'Input Sheet'!I:I)</f>
        <v>0</v>
      </c>
      <c r="AF415" s="28">
        <f>+SUMIF('Input Sheet'!$S:$S,$AL415,'Input Sheet'!J:J)</f>
        <v>0</v>
      </c>
      <c r="AG415" s="28">
        <f>+SUMIF('Input Sheet'!$S:$S,$AL415,'Input Sheet'!K:K)</f>
        <v>0</v>
      </c>
      <c r="AH415" s="28">
        <f>+SUMIF('Input Sheet'!$S:$S,$AL415,'Input Sheet'!L:L)</f>
        <v>0</v>
      </c>
      <c r="AI415" s="28">
        <f>+SUMIF('Input Sheet'!$S:$S,$AL415,'Input Sheet'!M:M)</f>
        <v>0</v>
      </c>
      <c r="AJ415" s="28">
        <f>+SUMIF('Input Sheet'!$S:$S,$AL415,'Input Sheet'!N:N)</f>
        <v>0</v>
      </c>
      <c r="AK415" s="28"/>
      <c r="AL415" s="27" t="str">
        <f t="shared" si="33"/>
        <v>112-3039RD</v>
      </c>
      <c r="AM415" s="34" t="str">
        <f t="shared" si="34"/>
        <v>Overall</v>
      </c>
      <c r="AN415" s="34" t="str">
        <f t="shared" si="35"/>
        <v>OverallOther Income</v>
      </c>
      <c r="AO415" s="35"/>
      <c r="AP415" s="35"/>
      <c r="AQ415" s="35"/>
    </row>
    <row r="416" spans="1:43" x14ac:dyDescent="0.25">
      <c r="A416" s="27" t="s">
        <v>103</v>
      </c>
      <c r="B416" s="27" t="s">
        <v>104</v>
      </c>
      <c r="C416" s="27" t="s">
        <v>104</v>
      </c>
      <c r="D416" s="27" t="s">
        <v>401</v>
      </c>
      <c r="E416" s="27" t="s">
        <v>106</v>
      </c>
      <c r="F416" s="27" t="s">
        <v>396</v>
      </c>
      <c r="G416" s="27" t="s">
        <v>397</v>
      </c>
      <c r="H416" s="34" t="s">
        <v>109</v>
      </c>
      <c r="I416" s="34" t="s">
        <v>110</v>
      </c>
      <c r="J416" s="34" t="str">
        <f t="shared" si="31"/>
        <v>OverallOther Income</v>
      </c>
      <c r="K416" s="34" t="str">
        <f t="shared" si="32"/>
        <v>112New Vehicle Sales - Lexus</v>
      </c>
      <c r="L416" s="28">
        <f>+SUMIF('TB 4-24'!M:M,$AL416,'TB 4-24'!G:G)</f>
        <v>0</v>
      </c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>
        <f>+SUMIF('Input Sheet'!$S:$S,$AL416,'Input Sheet'!C:C)</f>
        <v>0</v>
      </c>
      <c r="Z416" s="28">
        <f>+SUMIF('Input Sheet'!$S:$S,$AL416,'Input Sheet'!D:D)</f>
        <v>0</v>
      </c>
      <c r="AA416" s="28">
        <f>+SUMIF('Input Sheet'!$S:$S,$AL416,'Input Sheet'!E:E)</f>
        <v>0</v>
      </c>
      <c r="AB416" s="28">
        <f>+SUMIF('Input Sheet'!$S:$S,$AL416,'Input Sheet'!F:F)</f>
        <v>0</v>
      </c>
      <c r="AC416" s="28">
        <f>+SUMIF('Input Sheet'!$S:$S,$AL416,'Input Sheet'!G:G)</f>
        <v>0</v>
      </c>
      <c r="AD416" s="28">
        <f>+SUMIF('Input Sheet'!$S:$S,$AL416,'Input Sheet'!H:H)</f>
        <v>0</v>
      </c>
      <c r="AE416" s="28">
        <f>+SUMIF('Input Sheet'!$S:$S,$AL416,'Input Sheet'!I:I)</f>
        <v>0</v>
      </c>
      <c r="AF416" s="28">
        <f>+SUMIF('Input Sheet'!$S:$S,$AL416,'Input Sheet'!J:J)</f>
        <v>0</v>
      </c>
      <c r="AG416" s="28">
        <f>+SUMIF('Input Sheet'!$S:$S,$AL416,'Input Sheet'!K:K)</f>
        <v>0</v>
      </c>
      <c r="AH416" s="28">
        <f>+SUMIF('Input Sheet'!$S:$S,$AL416,'Input Sheet'!L:L)</f>
        <v>0</v>
      </c>
      <c r="AI416" s="28">
        <f>+SUMIF('Input Sheet'!$S:$S,$AL416,'Input Sheet'!M:M)</f>
        <v>0</v>
      </c>
      <c r="AJ416" s="28">
        <f>+SUMIF('Input Sheet'!$S:$S,$AL416,'Input Sheet'!N:N)</f>
        <v>0</v>
      </c>
      <c r="AK416" s="28"/>
      <c r="AL416" s="27" t="str">
        <f t="shared" si="33"/>
        <v>112-3040R</v>
      </c>
      <c r="AM416" s="34" t="str">
        <f t="shared" si="34"/>
        <v>Overall</v>
      </c>
      <c r="AN416" s="34" t="str">
        <f t="shared" si="35"/>
        <v>OverallOther Income</v>
      </c>
      <c r="AO416" s="35"/>
      <c r="AP416" s="35"/>
      <c r="AQ416" s="35"/>
    </row>
    <row r="417" spans="1:43" x14ac:dyDescent="0.25">
      <c r="A417" s="27" t="s">
        <v>103</v>
      </c>
      <c r="B417" s="27" t="s">
        <v>104</v>
      </c>
      <c r="C417" s="27" t="s">
        <v>104</v>
      </c>
      <c r="D417" s="27" t="s">
        <v>402</v>
      </c>
      <c r="E417" s="27" t="s">
        <v>106</v>
      </c>
      <c r="F417" s="27" t="s">
        <v>396</v>
      </c>
      <c r="G417" s="27" t="s">
        <v>397</v>
      </c>
      <c r="H417" s="34" t="s">
        <v>109</v>
      </c>
      <c r="I417" s="34" t="s">
        <v>110</v>
      </c>
      <c r="J417" s="34" t="str">
        <f t="shared" si="31"/>
        <v>OverallOther Income</v>
      </c>
      <c r="K417" s="34" t="str">
        <f t="shared" si="32"/>
        <v>112New Vehicle Sales - Lexus</v>
      </c>
      <c r="L417" s="28">
        <f>+SUMIF('TB 4-24'!M:M,$AL417,'TB 4-24'!G:G)</f>
        <v>0</v>
      </c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>
        <f>+SUMIF('Input Sheet'!$S:$S,$AL417,'Input Sheet'!C:C)</f>
        <v>0</v>
      </c>
      <c r="Z417" s="28">
        <f>+SUMIF('Input Sheet'!$S:$S,$AL417,'Input Sheet'!D:D)</f>
        <v>0</v>
      </c>
      <c r="AA417" s="28">
        <f>+SUMIF('Input Sheet'!$S:$S,$AL417,'Input Sheet'!E:E)</f>
        <v>0</v>
      </c>
      <c r="AB417" s="28">
        <f>+SUMIF('Input Sheet'!$S:$S,$AL417,'Input Sheet'!F:F)</f>
        <v>0</v>
      </c>
      <c r="AC417" s="28">
        <f>+SUMIF('Input Sheet'!$S:$S,$AL417,'Input Sheet'!G:G)</f>
        <v>0</v>
      </c>
      <c r="AD417" s="28">
        <f>+SUMIF('Input Sheet'!$S:$S,$AL417,'Input Sheet'!H:H)</f>
        <v>0</v>
      </c>
      <c r="AE417" s="28">
        <f>+SUMIF('Input Sheet'!$S:$S,$AL417,'Input Sheet'!I:I)</f>
        <v>0</v>
      </c>
      <c r="AF417" s="28">
        <f>+SUMIF('Input Sheet'!$S:$S,$AL417,'Input Sheet'!J:J)</f>
        <v>0</v>
      </c>
      <c r="AG417" s="28">
        <f>+SUMIF('Input Sheet'!$S:$S,$AL417,'Input Sheet'!K:K)</f>
        <v>0</v>
      </c>
      <c r="AH417" s="28">
        <f>+SUMIF('Input Sheet'!$S:$S,$AL417,'Input Sheet'!L:L)</f>
        <v>0</v>
      </c>
      <c r="AI417" s="28">
        <f>+SUMIF('Input Sheet'!$S:$S,$AL417,'Input Sheet'!M:M)</f>
        <v>0</v>
      </c>
      <c r="AJ417" s="28">
        <f>+SUMIF('Input Sheet'!$S:$S,$AL417,'Input Sheet'!N:N)</f>
        <v>0</v>
      </c>
      <c r="AK417" s="28"/>
      <c r="AL417" s="27" t="str">
        <f t="shared" si="33"/>
        <v>112-3040RD</v>
      </c>
      <c r="AM417" s="34" t="str">
        <f t="shared" si="34"/>
        <v>Overall</v>
      </c>
      <c r="AN417" s="34" t="str">
        <f t="shared" si="35"/>
        <v>OverallOther Income</v>
      </c>
      <c r="AO417" s="35"/>
      <c r="AP417" s="35"/>
      <c r="AQ417" s="35"/>
    </row>
    <row r="418" spans="1:43" x14ac:dyDescent="0.25">
      <c r="A418" s="27" t="s">
        <v>103</v>
      </c>
      <c r="B418" s="27" t="s">
        <v>104</v>
      </c>
      <c r="C418" s="27" t="s">
        <v>104</v>
      </c>
      <c r="D418" s="27" t="s">
        <v>403</v>
      </c>
      <c r="E418" s="27" t="s">
        <v>106</v>
      </c>
      <c r="F418" s="27" t="s">
        <v>396</v>
      </c>
      <c r="G418" s="27" t="s">
        <v>397</v>
      </c>
      <c r="H418" s="34" t="s">
        <v>109</v>
      </c>
      <c r="I418" s="34" t="s">
        <v>110</v>
      </c>
      <c r="J418" s="34" t="str">
        <f t="shared" si="31"/>
        <v>OverallOther Income</v>
      </c>
      <c r="K418" s="34" t="str">
        <f t="shared" si="32"/>
        <v>112New Vehicle Sales - Lexus</v>
      </c>
      <c r="L418" s="28">
        <f>+SUMIF('TB 4-24'!M:M,$AL418,'TB 4-24'!G:G)</f>
        <v>0</v>
      </c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>
        <f>+SUMIF('Input Sheet'!$S:$S,$AL418,'Input Sheet'!C:C)</f>
        <v>0</v>
      </c>
      <c r="Z418" s="28">
        <f>+SUMIF('Input Sheet'!$S:$S,$AL418,'Input Sheet'!D:D)</f>
        <v>0</v>
      </c>
      <c r="AA418" s="28">
        <f>+SUMIF('Input Sheet'!$S:$S,$AL418,'Input Sheet'!E:E)</f>
        <v>0</v>
      </c>
      <c r="AB418" s="28">
        <f>+SUMIF('Input Sheet'!$S:$S,$AL418,'Input Sheet'!F:F)</f>
        <v>0</v>
      </c>
      <c r="AC418" s="28">
        <f>+SUMIF('Input Sheet'!$S:$S,$AL418,'Input Sheet'!G:G)</f>
        <v>0</v>
      </c>
      <c r="AD418" s="28">
        <f>+SUMIF('Input Sheet'!$S:$S,$AL418,'Input Sheet'!H:H)</f>
        <v>0</v>
      </c>
      <c r="AE418" s="28">
        <f>+SUMIF('Input Sheet'!$S:$S,$AL418,'Input Sheet'!I:I)</f>
        <v>0</v>
      </c>
      <c r="AF418" s="28">
        <f>+SUMIF('Input Sheet'!$S:$S,$AL418,'Input Sheet'!J:J)</f>
        <v>0</v>
      </c>
      <c r="AG418" s="28">
        <f>+SUMIF('Input Sheet'!$S:$S,$AL418,'Input Sheet'!K:K)</f>
        <v>0</v>
      </c>
      <c r="AH418" s="28">
        <f>+SUMIF('Input Sheet'!$S:$S,$AL418,'Input Sheet'!L:L)</f>
        <v>0</v>
      </c>
      <c r="AI418" s="28">
        <f>+SUMIF('Input Sheet'!$S:$S,$AL418,'Input Sheet'!M:M)</f>
        <v>0</v>
      </c>
      <c r="AJ418" s="28">
        <f>+SUMIF('Input Sheet'!$S:$S,$AL418,'Input Sheet'!N:N)</f>
        <v>0</v>
      </c>
      <c r="AK418" s="28"/>
      <c r="AL418" s="27" t="str">
        <f t="shared" si="33"/>
        <v>112-3041R</v>
      </c>
      <c r="AM418" s="34" t="str">
        <f t="shared" si="34"/>
        <v>Overall</v>
      </c>
      <c r="AN418" s="34" t="str">
        <f t="shared" si="35"/>
        <v>OverallOther Income</v>
      </c>
      <c r="AO418" s="35"/>
      <c r="AP418" s="35"/>
      <c r="AQ418" s="35"/>
    </row>
    <row r="419" spans="1:43" x14ac:dyDescent="0.25">
      <c r="A419" s="27" t="s">
        <v>103</v>
      </c>
      <c r="B419" s="27" t="s">
        <v>104</v>
      </c>
      <c r="C419" s="27" t="s">
        <v>104</v>
      </c>
      <c r="D419" s="27" t="s">
        <v>404</v>
      </c>
      <c r="E419" s="27" t="s">
        <v>106</v>
      </c>
      <c r="F419" s="27" t="s">
        <v>396</v>
      </c>
      <c r="G419" s="27" t="s">
        <v>397</v>
      </c>
      <c r="H419" s="34" t="s">
        <v>109</v>
      </c>
      <c r="I419" s="34" t="s">
        <v>110</v>
      </c>
      <c r="J419" s="34" t="str">
        <f t="shared" si="31"/>
        <v>OverallOther Income</v>
      </c>
      <c r="K419" s="34" t="str">
        <f t="shared" si="32"/>
        <v>112New Vehicle Sales - Lexus</v>
      </c>
      <c r="L419" s="28">
        <f>+SUMIF('TB 4-24'!M:M,$AL419,'TB 4-24'!G:G)</f>
        <v>0</v>
      </c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>
        <f>+SUMIF('Input Sheet'!$S:$S,$AL419,'Input Sheet'!C:C)</f>
        <v>0</v>
      </c>
      <c r="Z419" s="28">
        <f>+SUMIF('Input Sheet'!$S:$S,$AL419,'Input Sheet'!D:D)</f>
        <v>0</v>
      </c>
      <c r="AA419" s="28">
        <f>+SUMIF('Input Sheet'!$S:$S,$AL419,'Input Sheet'!E:E)</f>
        <v>0</v>
      </c>
      <c r="AB419" s="28">
        <f>+SUMIF('Input Sheet'!$S:$S,$AL419,'Input Sheet'!F:F)</f>
        <v>0</v>
      </c>
      <c r="AC419" s="28">
        <f>+SUMIF('Input Sheet'!$S:$S,$AL419,'Input Sheet'!G:G)</f>
        <v>0</v>
      </c>
      <c r="AD419" s="28">
        <f>+SUMIF('Input Sheet'!$S:$S,$AL419,'Input Sheet'!H:H)</f>
        <v>0</v>
      </c>
      <c r="AE419" s="28">
        <f>+SUMIF('Input Sheet'!$S:$S,$AL419,'Input Sheet'!I:I)</f>
        <v>0</v>
      </c>
      <c r="AF419" s="28">
        <f>+SUMIF('Input Sheet'!$S:$S,$AL419,'Input Sheet'!J:J)</f>
        <v>0</v>
      </c>
      <c r="AG419" s="28">
        <f>+SUMIF('Input Sheet'!$S:$S,$AL419,'Input Sheet'!K:K)</f>
        <v>0</v>
      </c>
      <c r="AH419" s="28">
        <f>+SUMIF('Input Sheet'!$S:$S,$AL419,'Input Sheet'!L:L)</f>
        <v>0</v>
      </c>
      <c r="AI419" s="28">
        <f>+SUMIF('Input Sheet'!$S:$S,$AL419,'Input Sheet'!M:M)</f>
        <v>0</v>
      </c>
      <c r="AJ419" s="28">
        <f>+SUMIF('Input Sheet'!$S:$S,$AL419,'Input Sheet'!N:N)</f>
        <v>0</v>
      </c>
      <c r="AK419" s="28"/>
      <c r="AL419" s="27" t="str">
        <f t="shared" si="33"/>
        <v>112-3041RD</v>
      </c>
      <c r="AM419" s="34" t="str">
        <f t="shared" si="34"/>
        <v>Overall</v>
      </c>
      <c r="AN419" s="34" t="str">
        <f t="shared" si="35"/>
        <v>OverallOther Income</v>
      </c>
      <c r="AO419" s="35"/>
      <c r="AP419" s="35"/>
      <c r="AQ419" s="35"/>
    </row>
    <row r="420" spans="1:43" x14ac:dyDescent="0.25">
      <c r="A420" s="27" t="s">
        <v>103</v>
      </c>
      <c r="B420" s="27" t="s">
        <v>104</v>
      </c>
      <c r="C420" s="27" t="s">
        <v>104</v>
      </c>
      <c r="D420" s="27" t="s">
        <v>405</v>
      </c>
      <c r="E420" s="27" t="s">
        <v>106</v>
      </c>
      <c r="F420" s="27" t="s">
        <v>396</v>
      </c>
      <c r="G420" s="27" t="s">
        <v>397</v>
      </c>
      <c r="H420" s="34" t="s">
        <v>109</v>
      </c>
      <c r="I420" s="34" t="s">
        <v>110</v>
      </c>
      <c r="J420" s="34" t="str">
        <f t="shared" si="31"/>
        <v>OverallOther Income</v>
      </c>
      <c r="K420" s="34" t="str">
        <f t="shared" si="32"/>
        <v>112New Vehicle Sales - Lexus</v>
      </c>
      <c r="L420" s="28">
        <f>+SUMIF('TB 4-24'!M:M,$AL420,'TB 4-24'!G:G)</f>
        <v>0</v>
      </c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>
        <f>+SUMIF('Input Sheet'!$S:$S,$AL420,'Input Sheet'!C:C)</f>
        <v>0</v>
      </c>
      <c r="Z420" s="28">
        <f>+SUMIF('Input Sheet'!$S:$S,$AL420,'Input Sheet'!D:D)</f>
        <v>0</v>
      </c>
      <c r="AA420" s="28">
        <f>+SUMIF('Input Sheet'!$S:$S,$AL420,'Input Sheet'!E:E)</f>
        <v>0</v>
      </c>
      <c r="AB420" s="28">
        <f>+SUMIF('Input Sheet'!$S:$S,$AL420,'Input Sheet'!F:F)</f>
        <v>0</v>
      </c>
      <c r="AC420" s="28">
        <f>+SUMIF('Input Sheet'!$S:$S,$AL420,'Input Sheet'!G:G)</f>
        <v>0</v>
      </c>
      <c r="AD420" s="28">
        <f>+SUMIF('Input Sheet'!$S:$S,$AL420,'Input Sheet'!H:H)</f>
        <v>0</v>
      </c>
      <c r="AE420" s="28">
        <f>+SUMIF('Input Sheet'!$S:$S,$AL420,'Input Sheet'!I:I)</f>
        <v>0</v>
      </c>
      <c r="AF420" s="28">
        <f>+SUMIF('Input Sheet'!$S:$S,$AL420,'Input Sheet'!J:J)</f>
        <v>0</v>
      </c>
      <c r="AG420" s="28">
        <f>+SUMIF('Input Sheet'!$S:$S,$AL420,'Input Sheet'!K:K)</f>
        <v>0</v>
      </c>
      <c r="AH420" s="28">
        <f>+SUMIF('Input Sheet'!$S:$S,$AL420,'Input Sheet'!L:L)</f>
        <v>0</v>
      </c>
      <c r="AI420" s="28">
        <f>+SUMIF('Input Sheet'!$S:$S,$AL420,'Input Sheet'!M:M)</f>
        <v>0</v>
      </c>
      <c r="AJ420" s="28">
        <f>+SUMIF('Input Sheet'!$S:$S,$AL420,'Input Sheet'!N:N)</f>
        <v>0</v>
      </c>
      <c r="AK420" s="28"/>
      <c r="AL420" s="27" t="str">
        <f t="shared" si="33"/>
        <v>112-3042R</v>
      </c>
      <c r="AM420" s="34" t="str">
        <f t="shared" si="34"/>
        <v>Overall</v>
      </c>
      <c r="AN420" s="34" t="str">
        <f t="shared" si="35"/>
        <v>OverallOther Income</v>
      </c>
      <c r="AO420" s="35"/>
      <c r="AP420" s="35"/>
      <c r="AQ420" s="35"/>
    </row>
    <row r="421" spans="1:43" x14ac:dyDescent="0.25">
      <c r="A421" s="27" t="s">
        <v>103</v>
      </c>
      <c r="B421" s="27" t="s">
        <v>104</v>
      </c>
      <c r="C421" s="27" t="s">
        <v>104</v>
      </c>
      <c r="D421" s="27" t="s">
        <v>406</v>
      </c>
      <c r="E421" s="27" t="s">
        <v>106</v>
      </c>
      <c r="F421" s="27" t="s">
        <v>396</v>
      </c>
      <c r="G421" s="27" t="s">
        <v>397</v>
      </c>
      <c r="H421" s="34" t="s">
        <v>109</v>
      </c>
      <c r="I421" s="34" t="s">
        <v>110</v>
      </c>
      <c r="J421" s="34" t="str">
        <f t="shared" si="31"/>
        <v>OverallOther Income</v>
      </c>
      <c r="K421" s="34" t="str">
        <f t="shared" si="32"/>
        <v>112New Vehicle Sales - Lexus</v>
      </c>
      <c r="L421" s="28">
        <f>+SUMIF('TB 4-24'!M:M,$AL421,'TB 4-24'!G:G)</f>
        <v>0</v>
      </c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>
        <f>+SUMIF('Input Sheet'!$S:$S,$AL421,'Input Sheet'!C:C)</f>
        <v>0</v>
      </c>
      <c r="Z421" s="28">
        <f>+SUMIF('Input Sheet'!$S:$S,$AL421,'Input Sheet'!D:D)</f>
        <v>0</v>
      </c>
      <c r="AA421" s="28">
        <f>+SUMIF('Input Sheet'!$S:$S,$AL421,'Input Sheet'!E:E)</f>
        <v>0</v>
      </c>
      <c r="AB421" s="28">
        <f>+SUMIF('Input Sheet'!$S:$S,$AL421,'Input Sheet'!F:F)</f>
        <v>0</v>
      </c>
      <c r="AC421" s="28">
        <f>+SUMIF('Input Sheet'!$S:$S,$AL421,'Input Sheet'!G:G)</f>
        <v>0</v>
      </c>
      <c r="AD421" s="28">
        <f>+SUMIF('Input Sheet'!$S:$S,$AL421,'Input Sheet'!H:H)</f>
        <v>0</v>
      </c>
      <c r="AE421" s="28">
        <f>+SUMIF('Input Sheet'!$S:$S,$AL421,'Input Sheet'!I:I)</f>
        <v>0</v>
      </c>
      <c r="AF421" s="28">
        <f>+SUMIF('Input Sheet'!$S:$S,$AL421,'Input Sheet'!J:J)</f>
        <v>0</v>
      </c>
      <c r="AG421" s="28">
        <f>+SUMIF('Input Sheet'!$S:$S,$AL421,'Input Sheet'!K:K)</f>
        <v>0</v>
      </c>
      <c r="AH421" s="28">
        <f>+SUMIF('Input Sheet'!$S:$S,$AL421,'Input Sheet'!L:L)</f>
        <v>0</v>
      </c>
      <c r="AI421" s="28">
        <f>+SUMIF('Input Sheet'!$S:$S,$AL421,'Input Sheet'!M:M)</f>
        <v>0</v>
      </c>
      <c r="AJ421" s="28">
        <f>+SUMIF('Input Sheet'!$S:$S,$AL421,'Input Sheet'!N:N)</f>
        <v>0</v>
      </c>
      <c r="AK421" s="28"/>
      <c r="AL421" s="27" t="str">
        <f t="shared" si="33"/>
        <v>112-3042RD</v>
      </c>
      <c r="AM421" s="34" t="str">
        <f t="shared" si="34"/>
        <v>Overall</v>
      </c>
      <c r="AN421" s="34" t="str">
        <f t="shared" si="35"/>
        <v>OverallOther Income</v>
      </c>
      <c r="AO421" s="35"/>
      <c r="AP421" s="35"/>
      <c r="AQ421" s="35"/>
    </row>
    <row r="422" spans="1:43" x14ac:dyDescent="0.25">
      <c r="A422" s="27" t="s">
        <v>103</v>
      </c>
      <c r="B422" s="27" t="s">
        <v>104</v>
      </c>
      <c r="C422" s="27" t="s">
        <v>104</v>
      </c>
      <c r="D422" s="27" t="s">
        <v>407</v>
      </c>
      <c r="E422" s="27" t="s">
        <v>106</v>
      </c>
      <c r="F422" s="27" t="s">
        <v>396</v>
      </c>
      <c r="G422" s="27" t="s">
        <v>397</v>
      </c>
      <c r="H422" s="34" t="s">
        <v>109</v>
      </c>
      <c r="I422" s="34" t="s">
        <v>110</v>
      </c>
      <c r="J422" s="34" t="str">
        <f t="shared" si="31"/>
        <v>OverallOther Income</v>
      </c>
      <c r="K422" s="34" t="str">
        <f t="shared" si="32"/>
        <v>112New Vehicle Sales - Lexus</v>
      </c>
      <c r="L422" s="28">
        <f>+SUMIF('TB 4-24'!M:M,$AL422,'TB 4-24'!G:G)</f>
        <v>0</v>
      </c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>
        <f>+SUMIF('Input Sheet'!$S:$S,$AL422,'Input Sheet'!C:C)</f>
        <v>0</v>
      </c>
      <c r="Z422" s="28">
        <f>+SUMIF('Input Sheet'!$S:$S,$AL422,'Input Sheet'!D:D)</f>
        <v>0</v>
      </c>
      <c r="AA422" s="28">
        <f>+SUMIF('Input Sheet'!$S:$S,$AL422,'Input Sheet'!E:E)</f>
        <v>0</v>
      </c>
      <c r="AB422" s="28">
        <f>+SUMIF('Input Sheet'!$S:$S,$AL422,'Input Sheet'!F:F)</f>
        <v>0</v>
      </c>
      <c r="AC422" s="28">
        <f>+SUMIF('Input Sheet'!$S:$S,$AL422,'Input Sheet'!G:G)</f>
        <v>0</v>
      </c>
      <c r="AD422" s="28">
        <f>+SUMIF('Input Sheet'!$S:$S,$AL422,'Input Sheet'!H:H)</f>
        <v>0</v>
      </c>
      <c r="AE422" s="28">
        <f>+SUMIF('Input Sheet'!$S:$S,$AL422,'Input Sheet'!I:I)</f>
        <v>0</v>
      </c>
      <c r="AF422" s="28">
        <f>+SUMIF('Input Sheet'!$S:$S,$AL422,'Input Sheet'!J:J)</f>
        <v>0</v>
      </c>
      <c r="AG422" s="28">
        <f>+SUMIF('Input Sheet'!$S:$S,$AL422,'Input Sheet'!K:K)</f>
        <v>0</v>
      </c>
      <c r="AH422" s="28">
        <f>+SUMIF('Input Sheet'!$S:$S,$AL422,'Input Sheet'!L:L)</f>
        <v>0</v>
      </c>
      <c r="AI422" s="28">
        <f>+SUMIF('Input Sheet'!$S:$S,$AL422,'Input Sheet'!M:M)</f>
        <v>0</v>
      </c>
      <c r="AJ422" s="28">
        <f>+SUMIF('Input Sheet'!$S:$S,$AL422,'Input Sheet'!N:N)</f>
        <v>0</v>
      </c>
      <c r="AK422" s="28"/>
      <c r="AL422" s="27" t="str">
        <f t="shared" si="33"/>
        <v>112-3043R</v>
      </c>
      <c r="AM422" s="34" t="str">
        <f t="shared" si="34"/>
        <v>Overall</v>
      </c>
      <c r="AN422" s="34" t="str">
        <f t="shared" si="35"/>
        <v>OverallOther Income</v>
      </c>
      <c r="AO422" s="35"/>
      <c r="AP422" s="35"/>
      <c r="AQ422" s="35"/>
    </row>
    <row r="423" spans="1:43" x14ac:dyDescent="0.25">
      <c r="A423" s="27" t="s">
        <v>103</v>
      </c>
      <c r="B423" s="27" t="s">
        <v>104</v>
      </c>
      <c r="C423" s="27" t="s">
        <v>104</v>
      </c>
      <c r="D423" s="27" t="s">
        <v>408</v>
      </c>
      <c r="E423" s="27" t="s">
        <v>106</v>
      </c>
      <c r="F423" s="27" t="s">
        <v>396</v>
      </c>
      <c r="G423" s="27" t="s">
        <v>397</v>
      </c>
      <c r="H423" s="34" t="s">
        <v>109</v>
      </c>
      <c r="I423" s="34" t="s">
        <v>110</v>
      </c>
      <c r="J423" s="34" t="str">
        <f t="shared" si="31"/>
        <v>OverallOther Income</v>
      </c>
      <c r="K423" s="34" t="str">
        <f t="shared" si="32"/>
        <v>112New Vehicle Sales - Lexus</v>
      </c>
      <c r="L423" s="28">
        <f>+SUMIF('TB 4-24'!M:M,$AL423,'TB 4-24'!G:G)</f>
        <v>0</v>
      </c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>
        <f>+SUMIF('Input Sheet'!$S:$S,$AL423,'Input Sheet'!C:C)</f>
        <v>0</v>
      </c>
      <c r="Z423" s="28">
        <f>+SUMIF('Input Sheet'!$S:$S,$AL423,'Input Sheet'!D:D)</f>
        <v>0</v>
      </c>
      <c r="AA423" s="28">
        <f>+SUMIF('Input Sheet'!$S:$S,$AL423,'Input Sheet'!E:E)</f>
        <v>0</v>
      </c>
      <c r="AB423" s="28">
        <f>+SUMIF('Input Sheet'!$S:$S,$AL423,'Input Sheet'!F:F)</f>
        <v>0</v>
      </c>
      <c r="AC423" s="28">
        <f>+SUMIF('Input Sheet'!$S:$S,$AL423,'Input Sheet'!G:G)</f>
        <v>0</v>
      </c>
      <c r="AD423" s="28">
        <f>+SUMIF('Input Sheet'!$S:$S,$AL423,'Input Sheet'!H:H)</f>
        <v>0</v>
      </c>
      <c r="AE423" s="28">
        <f>+SUMIF('Input Sheet'!$S:$S,$AL423,'Input Sheet'!I:I)</f>
        <v>0</v>
      </c>
      <c r="AF423" s="28">
        <f>+SUMIF('Input Sheet'!$S:$S,$AL423,'Input Sheet'!J:J)</f>
        <v>0</v>
      </c>
      <c r="AG423" s="28">
        <f>+SUMIF('Input Sheet'!$S:$S,$AL423,'Input Sheet'!K:K)</f>
        <v>0</v>
      </c>
      <c r="AH423" s="28">
        <f>+SUMIF('Input Sheet'!$S:$S,$AL423,'Input Sheet'!L:L)</f>
        <v>0</v>
      </c>
      <c r="AI423" s="28">
        <f>+SUMIF('Input Sheet'!$S:$S,$AL423,'Input Sheet'!M:M)</f>
        <v>0</v>
      </c>
      <c r="AJ423" s="28">
        <f>+SUMIF('Input Sheet'!$S:$S,$AL423,'Input Sheet'!N:N)</f>
        <v>0</v>
      </c>
      <c r="AK423" s="28"/>
      <c r="AL423" s="27" t="str">
        <f t="shared" si="33"/>
        <v>112-3043RD</v>
      </c>
      <c r="AM423" s="34" t="str">
        <f t="shared" si="34"/>
        <v>Overall</v>
      </c>
      <c r="AN423" s="34" t="str">
        <f t="shared" si="35"/>
        <v>OverallOther Income</v>
      </c>
      <c r="AO423" s="35"/>
      <c r="AP423" s="35"/>
      <c r="AQ423" s="35"/>
    </row>
    <row r="424" spans="1:43" x14ac:dyDescent="0.25">
      <c r="A424" s="27" t="s">
        <v>103</v>
      </c>
      <c r="B424" s="27" t="s">
        <v>104</v>
      </c>
      <c r="C424" s="27" t="s">
        <v>104</v>
      </c>
      <c r="D424" s="27" t="s">
        <v>409</v>
      </c>
      <c r="E424" s="27" t="s">
        <v>106</v>
      </c>
      <c r="F424" s="27" t="s">
        <v>396</v>
      </c>
      <c r="G424" s="27" t="s">
        <v>397</v>
      </c>
      <c r="H424" s="34" t="s">
        <v>109</v>
      </c>
      <c r="I424" s="34" t="s">
        <v>110</v>
      </c>
      <c r="J424" s="34" t="str">
        <f t="shared" si="31"/>
        <v>OverallOther Income</v>
      </c>
      <c r="K424" s="34" t="str">
        <f t="shared" si="32"/>
        <v>112New Vehicle Sales - Lexus</v>
      </c>
      <c r="L424" s="28">
        <f>+SUMIF('TB 4-24'!M:M,$AL424,'TB 4-24'!G:G)</f>
        <v>0</v>
      </c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>
        <f>+SUMIF('Input Sheet'!$S:$S,$AL424,'Input Sheet'!C:C)</f>
        <v>0</v>
      </c>
      <c r="Z424" s="28">
        <f>+SUMIF('Input Sheet'!$S:$S,$AL424,'Input Sheet'!D:D)</f>
        <v>0</v>
      </c>
      <c r="AA424" s="28">
        <f>+SUMIF('Input Sheet'!$S:$S,$AL424,'Input Sheet'!E:E)</f>
        <v>0</v>
      </c>
      <c r="AB424" s="28">
        <f>+SUMIF('Input Sheet'!$S:$S,$AL424,'Input Sheet'!F:F)</f>
        <v>0</v>
      </c>
      <c r="AC424" s="28">
        <f>+SUMIF('Input Sheet'!$S:$S,$AL424,'Input Sheet'!G:G)</f>
        <v>0</v>
      </c>
      <c r="AD424" s="28">
        <f>+SUMIF('Input Sheet'!$S:$S,$AL424,'Input Sheet'!H:H)</f>
        <v>0</v>
      </c>
      <c r="AE424" s="28">
        <f>+SUMIF('Input Sheet'!$S:$S,$AL424,'Input Sheet'!I:I)</f>
        <v>0</v>
      </c>
      <c r="AF424" s="28">
        <f>+SUMIF('Input Sheet'!$S:$S,$AL424,'Input Sheet'!J:J)</f>
        <v>0</v>
      </c>
      <c r="AG424" s="28">
        <f>+SUMIF('Input Sheet'!$S:$S,$AL424,'Input Sheet'!K:K)</f>
        <v>0</v>
      </c>
      <c r="AH424" s="28">
        <f>+SUMIF('Input Sheet'!$S:$S,$AL424,'Input Sheet'!L:L)</f>
        <v>0</v>
      </c>
      <c r="AI424" s="28">
        <f>+SUMIF('Input Sheet'!$S:$S,$AL424,'Input Sheet'!M:M)</f>
        <v>0</v>
      </c>
      <c r="AJ424" s="28">
        <f>+SUMIF('Input Sheet'!$S:$S,$AL424,'Input Sheet'!N:N)</f>
        <v>0</v>
      </c>
      <c r="AK424" s="28"/>
      <c r="AL424" s="27" t="str">
        <f t="shared" si="33"/>
        <v>112-3044R</v>
      </c>
      <c r="AM424" s="34" t="str">
        <f t="shared" si="34"/>
        <v>Overall</v>
      </c>
      <c r="AN424" s="34" t="str">
        <f t="shared" si="35"/>
        <v>OverallOther Income</v>
      </c>
      <c r="AO424" s="35"/>
      <c r="AP424" s="35"/>
      <c r="AQ424" s="35"/>
    </row>
    <row r="425" spans="1:43" x14ac:dyDescent="0.25">
      <c r="A425" s="27" t="s">
        <v>103</v>
      </c>
      <c r="B425" s="27" t="s">
        <v>104</v>
      </c>
      <c r="C425" s="27" t="s">
        <v>104</v>
      </c>
      <c r="D425" s="27" t="s">
        <v>410</v>
      </c>
      <c r="E425" s="27" t="s">
        <v>106</v>
      </c>
      <c r="F425" s="27" t="s">
        <v>396</v>
      </c>
      <c r="G425" s="27" t="s">
        <v>397</v>
      </c>
      <c r="H425" s="34" t="s">
        <v>109</v>
      </c>
      <c r="I425" s="34" t="s">
        <v>110</v>
      </c>
      <c r="J425" s="34" t="str">
        <f t="shared" si="31"/>
        <v>OverallOther Income</v>
      </c>
      <c r="K425" s="34" t="str">
        <f t="shared" si="32"/>
        <v>112New Vehicle Sales - Lexus</v>
      </c>
      <c r="L425" s="28">
        <f>+SUMIF('TB 4-24'!M:M,$AL425,'TB 4-24'!G:G)</f>
        <v>0</v>
      </c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>
        <f>+SUMIF('Input Sheet'!$S:$S,$AL425,'Input Sheet'!C:C)</f>
        <v>0</v>
      </c>
      <c r="Z425" s="28">
        <f>+SUMIF('Input Sheet'!$S:$S,$AL425,'Input Sheet'!D:D)</f>
        <v>0</v>
      </c>
      <c r="AA425" s="28">
        <f>+SUMIF('Input Sheet'!$S:$S,$AL425,'Input Sheet'!E:E)</f>
        <v>0</v>
      </c>
      <c r="AB425" s="28">
        <f>+SUMIF('Input Sheet'!$S:$S,$AL425,'Input Sheet'!F:F)</f>
        <v>0</v>
      </c>
      <c r="AC425" s="28">
        <f>+SUMIF('Input Sheet'!$S:$S,$AL425,'Input Sheet'!G:G)</f>
        <v>0</v>
      </c>
      <c r="AD425" s="28">
        <f>+SUMIF('Input Sheet'!$S:$S,$AL425,'Input Sheet'!H:H)</f>
        <v>0</v>
      </c>
      <c r="AE425" s="28">
        <f>+SUMIF('Input Sheet'!$S:$S,$AL425,'Input Sheet'!I:I)</f>
        <v>0</v>
      </c>
      <c r="AF425" s="28">
        <f>+SUMIF('Input Sheet'!$S:$S,$AL425,'Input Sheet'!J:J)</f>
        <v>0</v>
      </c>
      <c r="AG425" s="28">
        <f>+SUMIF('Input Sheet'!$S:$S,$AL425,'Input Sheet'!K:K)</f>
        <v>0</v>
      </c>
      <c r="AH425" s="28">
        <f>+SUMIF('Input Sheet'!$S:$S,$AL425,'Input Sheet'!L:L)</f>
        <v>0</v>
      </c>
      <c r="AI425" s="28">
        <f>+SUMIF('Input Sheet'!$S:$S,$AL425,'Input Sheet'!M:M)</f>
        <v>0</v>
      </c>
      <c r="AJ425" s="28">
        <f>+SUMIF('Input Sheet'!$S:$S,$AL425,'Input Sheet'!N:N)</f>
        <v>0</v>
      </c>
      <c r="AK425" s="28"/>
      <c r="AL425" s="27" t="str">
        <f t="shared" si="33"/>
        <v>112-3044RD</v>
      </c>
      <c r="AM425" s="34" t="str">
        <f t="shared" si="34"/>
        <v>Overall</v>
      </c>
      <c r="AN425" s="34" t="str">
        <f t="shared" si="35"/>
        <v>OverallOther Income</v>
      </c>
      <c r="AO425" s="35"/>
      <c r="AP425" s="35"/>
      <c r="AQ425" s="35"/>
    </row>
    <row r="426" spans="1:43" x14ac:dyDescent="0.25">
      <c r="A426" s="27" t="s">
        <v>103</v>
      </c>
      <c r="B426" s="27" t="s">
        <v>104</v>
      </c>
      <c r="C426" s="27" t="s">
        <v>104</v>
      </c>
      <c r="D426" s="27" t="s">
        <v>411</v>
      </c>
      <c r="E426" s="27" t="s">
        <v>106</v>
      </c>
      <c r="F426" s="27" t="s">
        <v>396</v>
      </c>
      <c r="G426" s="27" t="s">
        <v>397</v>
      </c>
      <c r="H426" s="34" t="s">
        <v>109</v>
      </c>
      <c r="I426" s="34" t="s">
        <v>110</v>
      </c>
      <c r="J426" s="34" t="str">
        <f t="shared" si="31"/>
        <v>OverallOther Income</v>
      </c>
      <c r="K426" s="34" t="str">
        <f t="shared" si="32"/>
        <v>112New Vehicle Sales - Lexus</v>
      </c>
      <c r="L426" s="28">
        <f>+SUMIF('TB 4-24'!M:M,$AL426,'TB 4-24'!G:G)</f>
        <v>0</v>
      </c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>
        <f>+SUMIF('Input Sheet'!$S:$S,$AL426,'Input Sheet'!C:C)</f>
        <v>0</v>
      </c>
      <c r="Z426" s="28">
        <f>+SUMIF('Input Sheet'!$S:$S,$AL426,'Input Sheet'!D:D)</f>
        <v>0</v>
      </c>
      <c r="AA426" s="28">
        <f>+SUMIF('Input Sheet'!$S:$S,$AL426,'Input Sheet'!E:E)</f>
        <v>0</v>
      </c>
      <c r="AB426" s="28">
        <f>+SUMIF('Input Sheet'!$S:$S,$AL426,'Input Sheet'!F:F)</f>
        <v>0</v>
      </c>
      <c r="AC426" s="28">
        <f>+SUMIF('Input Sheet'!$S:$S,$AL426,'Input Sheet'!G:G)</f>
        <v>0</v>
      </c>
      <c r="AD426" s="28">
        <f>+SUMIF('Input Sheet'!$S:$S,$AL426,'Input Sheet'!H:H)</f>
        <v>0</v>
      </c>
      <c r="AE426" s="28">
        <f>+SUMIF('Input Sheet'!$S:$S,$AL426,'Input Sheet'!I:I)</f>
        <v>0</v>
      </c>
      <c r="AF426" s="28">
        <f>+SUMIF('Input Sheet'!$S:$S,$AL426,'Input Sheet'!J:J)</f>
        <v>0</v>
      </c>
      <c r="AG426" s="28">
        <f>+SUMIF('Input Sheet'!$S:$S,$AL426,'Input Sheet'!K:K)</f>
        <v>0</v>
      </c>
      <c r="AH426" s="28">
        <f>+SUMIF('Input Sheet'!$S:$S,$AL426,'Input Sheet'!L:L)</f>
        <v>0</v>
      </c>
      <c r="AI426" s="28">
        <f>+SUMIF('Input Sheet'!$S:$S,$AL426,'Input Sheet'!M:M)</f>
        <v>0</v>
      </c>
      <c r="AJ426" s="28">
        <f>+SUMIF('Input Sheet'!$S:$S,$AL426,'Input Sheet'!N:N)</f>
        <v>0</v>
      </c>
      <c r="AK426" s="28"/>
      <c r="AL426" s="27" t="str">
        <f t="shared" si="33"/>
        <v>112-3045R</v>
      </c>
      <c r="AM426" s="34" t="str">
        <f t="shared" si="34"/>
        <v>Overall</v>
      </c>
      <c r="AN426" s="34" t="str">
        <f t="shared" si="35"/>
        <v>OverallOther Income</v>
      </c>
      <c r="AO426" s="35"/>
      <c r="AP426" s="35"/>
      <c r="AQ426" s="35"/>
    </row>
    <row r="427" spans="1:43" x14ac:dyDescent="0.25">
      <c r="A427" s="27" t="s">
        <v>103</v>
      </c>
      <c r="B427" s="27" t="s">
        <v>104</v>
      </c>
      <c r="C427" s="27" t="s">
        <v>104</v>
      </c>
      <c r="D427" s="27" t="s">
        <v>412</v>
      </c>
      <c r="E427" s="27" t="s">
        <v>106</v>
      </c>
      <c r="F427" s="27" t="s">
        <v>396</v>
      </c>
      <c r="G427" s="27" t="s">
        <v>397</v>
      </c>
      <c r="H427" s="34" t="s">
        <v>109</v>
      </c>
      <c r="I427" s="34" t="s">
        <v>110</v>
      </c>
      <c r="J427" s="34" t="str">
        <f t="shared" si="31"/>
        <v>OverallOther Income</v>
      </c>
      <c r="K427" s="34" t="str">
        <f t="shared" si="32"/>
        <v>112New Vehicle Sales - Lexus</v>
      </c>
      <c r="L427" s="28">
        <f>+SUMIF('TB 4-24'!M:M,$AL427,'TB 4-24'!G:G)</f>
        <v>0</v>
      </c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>
        <f>+SUMIF('Input Sheet'!$S:$S,$AL427,'Input Sheet'!C:C)</f>
        <v>0</v>
      </c>
      <c r="Z427" s="28">
        <f>+SUMIF('Input Sheet'!$S:$S,$AL427,'Input Sheet'!D:D)</f>
        <v>0</v>
      </c>
      <c r="AA427" s="28">
        <f>+SUMIF('Input Sheet'!$S:$S,$AL427,'Input Sheet'!E:E)</f>
        <v>0</v>
      </c>
      <c r="AB427" s="28">
        <f>+SUMIF('Input Sheet'!$S:$S,$AL427,'Input Sheet'!F:F)</f>
        <v>0</v>
      </c>
      <c r="AC427" s="28">
        <f>+SUMIF('Input Sheet'!$S:$S,$AL427,'Input Sheet'!G:G)</f>
        <v>0</v>
      </c>
      <c r="AD427" s="28">
        <f>+SUMIF('Input Sheet'!$S:$S,$AL427,'Input Sheet'!H:H)</f>
        <v>0</v>
      </c>
      <c r="AE427" s="28">
        <f>+SUMIF('Input Sheet'!$S:$S,$AL427,'Input Sheet'!I:I)</f>
        <v>0</v>
      </c>
      <c r="AF427" s="28">
        <f>+SUMIF('Input Sheet'!$S:$S,$AL427,'Input Sheet'!J:J)</f>
        <v>0</v>
      </c>
      <c r="AG427" s="28">
        <f>+SUMIF('Input Sheet'!$S:$S,$AL427,'Input Sheet'!K:K)</f>
        <v>0</v>
      </c>
      <c r="AH427" s="28">
        <f>+SUMIF('Input Sheet'!$S:$S,$AL427,'Input Sheet'!L:L)</f>
        <v>0</v>
      </c>
      <c r="AI427" s="28">
        <f>+SUMIF('Input Sheet'!$S:$S,$AL427,'Input Sheet'!M:M)</f>
        <v>0</v>
      </c>
      <c r="AJ427" s="28">
        <f>+SUMIF('Input Sheet'!$S:$S,$AL427,'Input Sheet'!N:N)</f>
        <v>0</v>
      </c>
      <c r="AK427" s="28"/>
      <c r="AL427" s="27" t="str">
        <f t="shared" si="33"/>
        <v>112-3045RD</v>
      </c>
      <c r="AM427" s="34" t="str">
        <f t="shared" si="34"/>
        <v>Overall</v>
      </c>
      <c r="AN427" s="34" t="str">
        <f t="shared" si="35"/>
        <v>OverallOther Income</v>
      </c>
      <c r="AO427" s="35"/>
      <c r="AP427" s="35"/>
      <c r="AQ427" s="35"/>
    </row>
    <row r="428" spans="1:43" x14ac:dyDescent="0.25">
      <c r="A428" s="27" t="s">
        <v>103</v>
      </c>
      <c r="B428" s="27" t="s">
        <v>104</v>
      </c>
      <c r="C428" s="27" t="s">
        <v>104</v>
      </c>
      <c r="D428" s="27" t="s">
        <v>413</v>
      </c>
      <c r="E428" s="27" t="s">
        <v>106</v>
      </c>
      <c r="F428" s="27" t="s">
        <v>396</v>
      </c>
      <c r="G428" s="27" t="s">
        <v>397</v>
      </c>
      <c r="H428" s="34" t="s">
        <v>109</v>
      </c>
      <c r="I428" s="34" t="s">
        <v>110</v>
      </c>
      <c r="J428" s="34" t="str">
        <f t="shared" si="31"/>
        <v>OverallOther Income</v>
      </c>
      <c r="K428" s="34" t="str">
        <f t="shared" si="32"/>
        <v>112New Vehicle Sales - Lexus</v>
      </c>
      <c r="L428" s="28">
        <f>+SUMIF('TB 4-24'!M:M,$AL428,'TB 4-24'!G:G)</f>
        <v>0</v>
      </c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>
        <f>+SUMIF('Input Sheet'!$S:$S,$AL428,'Input Sheet'!C:C)</f>
        <v>0</v>
      </c>
      <c r="Z428" s="28">
        <f>+SUMIF('Input Sheet'!$S:$S,$AL428,'Input Sheet'!D:D)</f>
        <v>0</v>
      </c>
      <c r="AA428" s="28">
        <f>+SUMIF('Input Sheet'!$S:$S,$AL428,'Input Sheet'!E:E)</f>
        <v>0</v>
      </c>
      <c r="AB428" s="28">
        <f>+SUMIF('Input Sheet'!$S:$S,$AL428,'Input Sheet'!F:F)</f>
        <v>0</v>
      </c>
      <c r="AC428" s="28">
        <f>+SUMIF('Input Sheet'!$S:$S,$AL428,'Input Sheet'!G:G)</f>
        <v>0</v>
      </c>
      <c r="AD428" s="28">
        <f>+SUMIF('Input Sheet'!$S:$S,$AL428,'Input Sheet'!H:H)</f>
        <v>0</v>
      </c>
      <c r="AE428" s="28">
        <f>+SUMIF('Input Sheet'!$S:$S,$AL428,'Input Sheet'!I:I)</f>
        <v>0</v>
      </c>
      <c r="AF428" s="28">
        <f>+SUMIF('Input Sheet'!$S:$S,$AL428,'Input Sheet'!J:J)</f>
        <v>0</v>
      </c>
      <c r="AG428" s="28">
        <f>+SUMIF('Input Sheet'!$S:$S,$AL428,'Input Sheet'!K:K)</f>
        <v>0</v>
      </c>
      <c r="AH428" s="28">
        <f>+SUMIF('Input Sheet'!$S:$S,$AL428,'Input Sheet'!L:L)</f>
        <v>0</v>
      </c>
      <c r="AI428" s="28">
        <f>+SUMIF('Input Sheet'!$S:$S,$AL428,'Input Sheet'!M:M)</f>
        <v>0</v>
      </c>
      <c r="AJ428" s="28">
        <f>+SUMIF('Input Sheet'!$S:$S,$AL428,'Input Sheet'!N:N)</f>
        <v>0</v>
      </c>
      <c r="AK428" s="28"/>
      <c r="AL428" s="27" t="str">
        <f t="shared" si="33"/>
        <v>112-3046R</v>
      </c>
      <c r="AM428" s="34" t="str">
        <f t="shared" si="34"/>
        <v>Overall</v>
      </c>
      <c r="AN428" s="34" t="str">
        <f t="shared" si="35"/>
        <v>OverallOther Income</v>
      </c>
      <c r="AO428" s="35"/>
      <c r="AP428" s="35"/>
      <c r="AQ428" s="35"/>
    </row>
    <row r="429" spans="1:43" x14ac:dyDescent="0.25">
      <c r="A429" s="27" t="s">
        <v>103</v>
      </c>
      <c r="B429" s="27" t="s">
        <v>104</v>
      </c>
      <c r="C429" s="27" t="s">
        <v>104</v>
      </c>
      <c r="D429" s="27" t="s">
        <v>414</v>
      </c>
      <c r="E429" s="27" t="s">
        <v>106</v>
      </c>
      <c r="F429" s="27" t="s">
        <v>396</v>
      </c>
      <c r="G429" s="27" t="s">
        <v>397</v>
      </c>
      <c r="H429" s="34" t="s">
        <v>109</v>
      </c>
      <c r="I429" s="34" t="s">
        <v>110</v>
      </c>
      <c r="J429" s="34" t="str">
        <f t="shared" si="31"/>
        <v>OverallOther Income</v>
      </c>
      <c r="K429" s="34" t="str">
        <f t="shared" si="32"/>
        <v>112New Vehicle Sales - Lexus</v>
      </c>
      <c r="L429" s="28">
        <f>+SUMIF('TB 4-24'!M:M,$AL429,'TB 4-24'!G:G)</f>
        <v>0</v>
      </c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>
        <f>+SUMIF('Input Sheet'!$S:$S,$AL429,'Input Sheet'!C:C)</f>
        <v>0</v>
      </c>
      <c r="Z429" s="28">
        <f>+SUMIF('Input Sheet'!$S:$S,$AL429,'Input Sheet'!D:D)</f>
        <v>0</v>
      </c>
      <c r="AA429" s="28">
        <f>+SUMIF('Input Sheet'!$S:$S,$AL429,'Input Sheet'!E:E)</f>
        <v>0</v>
      </c>
      <c r="AB429" s="28">
        <f>+SUMIF('Input Sheet'!$S:$S,$AL429,'Input Sheet'!F:F)</f>
        <v>0</v>
      </c>
      <c r="AC429" s="28">
        <f>+SUMIF('Input Sheet'!$S:$S,$AL429,'Input Sheet'!G:G)</f>
        <v>0</v>
      </c>
      <c r="AD429" s="28">
        <f>+SUMIF('Input Sheet'!$S:$S,$AL429,'Input Sheet'!H:H)</f>
        <v>0</v>
      </c>
      <c r="AE429" s="28">
        <f>+SUMIF('Input Sheet'!$S:$S,$AL429,'Input Sheet'!I:I)</f>
        <v>0</v>
      </c>
      <c r="AF429" s="28">
        <f>+SUMIF('Input Sheet'!$S:$S,$AL429,'Input Sheet'!J:J)</f>
        <v>0</v>
      </c>
      <c r="AG429" s="28">
        <f>+SUMIF('Input Sheet'!$S:$S,$AL429,'Input Sheet'!K:K)</f>
        <v>0</v>
      </c>
      <c r="AH429" s="28">
        <f>+SUMIF('Input Sheet'!$S:$S,$AL429,'Input Sheet'!L:L)</f>
        <v>0</v>
      </c>
      <c r="AI429" s="28">
        <f>+SUMIF('Input Sheet'!$S:$S,$AL429,'Input Sheet'!M:M)</f>
        <v>0</v>
      </c>
      <c r="AJ429" s="28">
        <f>+SUMIF('Input Sheet'!$S:$S,$AL429,'Input Sheet'!N:N)</f>
        <v>0</v>
      </c>
      <c r="AK429" s="28"/>
      <c r="AL429" s="27" t="str">
        <f t="shared" si="33"/>
        <v>112-3046RD</v>
      </c>
      <c r="AM429" s="34" t="str">
        <f t="shared" si="34"/>
        <v>Overall</v>
      </c>
      <c r="AN429" s="34" t="str">
        <f t="shared" si="35"/>
        <v>OverallOther Income</v>
      </c>
      <c r="AO429" s="35"/>
      <c r="AP429" s="35"/>
      <c r="AQ429" s="35"/>
    </row>
    <row r="430" spans="1:43" x14ac:dyDescent="0.25">
      <c r="A430" s="27" t="s">
        <v>103</v>
      </c>
      <c r="B430" s="27" t="s">
        <v>104</v>
      </c>
      <c r="C430" s="27" t="s">
        <v>104</v>
      </c>
      <c r="D430" s="27" t="s">
        <v>415</v>
      </c>
      <c r="E430" s="27" t="s">
        <v>106</v>
      </c>
      <c r="F430" s="27" t="s">
        <v>396</v>
      </c>
      <c r="G430" s="27" t="s">
        <v>397</v>
      </c>
      <c r="H430" s="34" t="s">
        <v>109</v>
      </c>
      <c r="I430" s="34" t="s">
        <v>110</v>
      </c>
      <c r="J430" s="34" t="str">
        <f t="shared" si="31"/>
        <v>OverallOther Income</v>
      </c>
      <c r="K430" s="34" t="str">
        <f t="shared" si="32"/>
        <v>112New Vehicle Sales - Lexus</v>
      </c>
      <c r="L430" s="28">
        <f>+SUMIF('TB 4-24'!M:M,$AL430,'TB 4-24'!G:G)</f>
        <v>0</v>
      </c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>
        <f>+SUMIF('Input Sheet'!$S:$S,$AL430,'Input Sheet'!C:C)</f>
        <v>0</v>
      </c>
      <c r="Z430" s="28">
        <f>+SUMIF('Input Sheet'!$S:$S,$AL430,'Input Sheet'!D:D)</f>
        <v>0</v>
      </c>
      <c r="AA430" s="28">
        <f>+SUMIF('Input Sheet'!$S:$S,$AL430,'Input Sheet'!E:E)</f>
        <v>0</v>
      </c>
      <c r="AB430" s="28">
        <f>+SUMIF('Input Sheet'!$S:$S,$AL430,'Input Sheet'!F:F)</f>
        <v>0</v>
      </c>
      <c r="AC430" s="28">
        <f>+SUMIF('Input Sheet'!$S:$S,$AL430,'Input Sheet'!G:G)</f>
        <v>0</v>
      </c>
      <c r="AD430" s="28">
        <f>+SUMIF('Input Sheet'!$S:$S,$AL430,'Input Sheet'!H:H)</f>
        <v>0</v>
      </c>
      <c r="AE430" s="28">
        <f>+SUMIF('Input Sheet'!$S:$S,$AL430,'Input Sheet'!I:I)</f>
        <v>0</v>
      </c>
      <c r="AF430" s="28">
        <f>+SUMIF('Input Sheet'!$S:$S,$AL430,'Input Sheet'!J:J)</f>
        <v>0</v>
      </c>
      <c r="AG430" s="28">
        <f>+SUMIF('Input Sheet'!$S:$S,$AL430,'Input Sheet'!K:K)</f>
        <v>0</v>
      </c>
      <c r="AH430" s="28">
        <f>+SUMIF('Input Sheet'!$S:$S,$AL430,'Input Sheet'!L:L)</f>
        <v>0</v>
      </c>
      <c r="AI430" s="28">
        <f>+SUMIF('Input Sheet'!$S:$S,$AL430,'Input Sheet'!M:M)</f>
        <v>0</v>
      </c>
      <c r="AJ430" s="28">
        <f>+SUMIF('Input Sheet'!$S:$S,$AL430,'Input Sheet'!N:N)</f>
        <v>0</v>
      </c>
      <c r="AK430" s="28"/>
      <c r="AL430" s="27" t="str">
        <f t="shared" si="33"/>
        <v>112-3047R</v>
      </c>
      <c r="AM430" s="34" t="str">
        <f t="shared" si="34"/>
        <v>Overall</v>
      </c>
      <c r="AN430" s="34" t="str">
        <f t="shared" si="35"/>
        <v>OverallOther Income</v>
      </c>
      <c r="AO430" s="35"/>
      <c r="AP430" s="35"/>
      <c r="AQ430" s="35"/>
    </row>
    <row r="431" spans="1:43" x14ac:dyDescent="0.25">
      <c r="A431" s="27" t="s">
        <v>103</v>
      </c>
      <c r="B431" s="27" t="s">
        <v>104</v>
      </c>
      <c r="C431" s="27" t="s">
        <v>104</v>
      </c>
      <c r="D431" s="27" t="s">
        <v>416</v>
      </c>
      <c r="E431" s="27" t="s">
        <v>106</v>
      </c>
      <c r="F431" s="27" t="s">
        <v>396</v>
      </c>
      <c r="G431" s="27" t="s">
        <v>397</v>
      </c>
      <c r="H431" s="34" t="s">
        <v>109</v>
      </c>
      <c r="I431" s="34" t="s">
        <v>110</v>
      </c>
      <c r="J431" s="34" t="str">
        <f t="shared" si="31"/>
        <v>OverallOther Income</v>
      </c>
      <c r="K431" s="34" t="str">
        <f t="shared" si="32"/>
        <v>112New Vehicle Sales - Lexus</v>
      </c>
      <c r="L431" s="28">
        <f>+SUMIF('TB 4-24'!M:M,$AL431,'TB 4-24'!G:G)</f>
        <v>0</v>
      </c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>
        <f>+SUMIF('Input Sheet'!$S:$S,$AL431,'Input Sheet'!C:C)</f>
        <v>0</v>
      </c>
      <c r="Z431" s="28">
        <f>+SUMIF('Input Sheet'!$S:$S,$AL431,'Input Sheet'!D:D)</f>
        <v>0</v>
      </c>
      <c r="AA431" s="28">
        <f>+SUMIF('Input Sheet'!$S:$S,$AL431,'Input Sheet'!E:E)</f>
        <v>0</v>
      </c>
      <c r="AB431" s="28">
        <f>+SUMIF('Input Sheet'!$S:$S,$AL431,'Input Sheet'!F:F)</f>
        <v>0</v>
      </c>
      <c r="AC431" s="28">
        <f>+SUMIF('Input Sheet'!$S:$S,$AL431,'Input Sheet'!G:G)</f>
        <v>0</v>
      </c>
      <c r="AD431" s="28">
        <f>+SUMIF('Input Sheet'!$S:$S,$AL431,'Input Sheet'!H:H)</f>
        <v>0</v>
      </c>
      <c r="AE431" s="28">
        <f>+SUMIF('Input Sheet'!$S:$S,$AL431,'Input Sheet'!I:I)</f>
        <v>0</v>
      </c>
      <c r="AF431" s="28">
        <f>+SUMIF('Input Sheet'!$S:$S,$AL431,'Input Sheet'!J:J)</f>
        <v>0</v>
      </c>
      <c r="AG431" s="28">
        <f>+SUMIF('Input Sheet'!$S:$S,$AL431,'Input Sheet'!K:K)</f>
        <v>0</v>
      </c>
      <c r="AH431" s="28">
        <f>+SUMIF('Input Sheet'!$S:$S,$AL431,'Input Sheet'!L:L)</f>
        <v>0</v>
      </c>
      <c r="AI431" s="28">
        <f>+SUMIF('Input Sheet'!$S:$S,$AL431,'Input Sheet'!M:M)</f>
        <v>0</v>
      </c>
      <c r="AJ431" s="28">
        <f>+SUMIF('Input Sheet'!$S:$S,$AL431,'Input Sheet'!N:N)</f>
        <v>0</v>
      </c>
      <c r="AK431" s="28"/>
      <c r="AL431" s="27" t="str">
        <f t="shared" si="33"/>
        <v>112-3047RD</v>
      </c>
      <c r="AM431" s="34" t="str">
        <f t="shared" si="34"/>
        <v>Overall</v>
      </c>
      <c r="AN431" s="34" t="str">
        <f t="shared" si="35"/>
        <v>OverallOther Income</v>
      </c>
      <c r="AO431" s="35"/>
      <c r="AP431" s="35"/>
      <c r="AQ431" s="35"/>
    </row>
    <row r="432" spans="1:43" x14ac:dyDescent="0.25">
      <c r="A432" s="27" t="s">
        <v>103</v>
      </c>
      <c r="B432" s="27" t="s">
        <v>104</v>
      </c>
      <c r="C432" s="27" t="s">
        <v>104</v>
      </c>
      <c r="D432" s="27" t="s">
        <v>417</v>
      </c>
      <c r="E432" s="27" t="s">
        <v>106</v>
      </c>
      <c r="F432" s="27" t="s">
        <v>396</v>
      </c>
      <c r="G432" s="27" t="s">
        <v>397</v>
      </c>
      <c r="H432" s="34" t="s">
        <v>109</v>
      </c>
      <c r="I432" s="34" t="s">
        <v>110</v>
      </c>
      <c r="J432" s="34" t="str">
        <f t="shared" si="31"/>
        <v>OverallOther Income</v>
      </c>
      <c r="K432" s="34" t="str">
        <f t="shared" si="32"/>
        <v>112New Vehicle Sales - Lexus</v>
      </c>
      <c r="L432" s="28">
        <f>+SUMIF('TB 4-24'!M:M,$AL432,'TB 4-24'!G:G)</f>
        <v>0</v>
      </c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>
        <f>+SUMIF('Input Sheet'!$S:$S,$AL432,'Input Sheet'!C:C)</f>
        <v>0</v>
      </c>
      <c r="Z432" s="28">
        <f>+SUMIF('Input Sheet'!$S:$S,$AL432,'Input Sheet'!D:D)</f>
        <v>0</v>
      </c>
      <c r="AA432" s="28">
        <f>+SUMIF('Input Sheet'!$S:$S,$AL432,'Input Sheet'!E:E)</f>
        <v>0</v>
      </c>
      <c r="AB432" s="28">
        <f>+SUMIF('Input Sheet'!$S:$S,$AL432,'Input Sheet'!F:F)</f>
        <v>0</v>
      </c>
      <c r="AC432" s="28">
        <f>+SUMIF('Input Sheet'!$S:$S,$AL432,'Input Sheet'!G:G)</f>
        <v>0</v>
      </c>
      <c r="AD432" s="28">
        <f>+SUMIF('Input Sheet'!$S:$S,$AL432,'Input Sheet'!H:H)</f>
        <v>0</v>
      </c>
      <c r="AE432" s="28">
        <f>+SUMIF('Input Sheet'!$S:$S,$AL432,'Input Sheet'!I:I)</f>
        <v>0</v>
      </c>
      <c r="AF432" s="28">
        <f>+SUMIF('Input Sheet'!$S:$S,$AL432,'Input Sheet'!J:J)</f>
        <v>0</v>
      </c>
      <c r="AG432" s="28">
        <f>+SUMIF('Input Sheet'!$S:$S,$AL432,'Input Sheet'!K:K)</f>
        <v>0</v>
      </c>
      <c r="AH432" s="28">
        <f>+SUMIF('Input Sheet'!$S:$S,$AL432,'Input Sheet'!L:L)</f>
        <v>0</v>
      </c>
      <c r="AI432" s="28">
        <f>+SUMIF('Input Sheet'!$S:$S,$AL432,'Input Sheet'!M:M)</f>
        <v>0</v>
      </c>
      <c r="AJ432" s="28">
        <f>+SUMIF('Input Sheet'!$S:$S,$AL432,'Input Sheet'!N:N)</f>
        <v>0</v>
      </c>
      <c r="AK432" s="28"/>
      <c r="AL432" s="27" t="str">
        <f t="shared" si="33"/>
        <v>112-3048R</v>
      </c>
      <c r="AM432" s="34" t="str">
        <f t="shared" si="34"/>
        <v>Overall</v>
      </c>
      <c r="AN432" s="34" t="str">
        <f t="shared" si="35"/>
        <v>OverallOther Income</v>
      </c>
      <c r="AO432" s="35"/>
      <c r="AP432" s="35"/>
      <c r="AQ432" s="35"/>
    </row>
    <row r="433" spans="1:43" x14ac:dyDescent="0.25">
      <c r="A433" s="27" t="s">
        <v>103</v>
      </c>
      <c r="B433" s="27" t="s">
        <v>104</v>
      </c>
      <c r="C433" s="27" t="s">
        <v>104</v>
      </c>
      <c r="D433" s="27" t="s">
        <v>418</v>
      </c>
      <c r="E433" s="27" t="s">
        <v>106</v>
      </c>
      <c r="F433" s="27" t="s">
        <v>396</v>
      </c>
      <c r="G433" s="27" t="s">
        <v>397</v>
      </c>
      <c r="H433" s="34" t="s">
        <v>109</v>
      </c>
      <c r="I433" s="34" t="s">
        <v>110</v>
      </c>
      <c r="J433" s="34" t="str">
        <f t="shared" si="31"/>
        <v>OverallOther Income</v>
      </c>
      <c r="K433" s="34" t="str">
        <f t="shared" si="32"/>
        <v>112New Vehicle Sales - Lexus</v>
      </c>
      <c r="L433" s="28">
        <f>+SUMIF('TB 4-24'!M:M,$AL433,'TB 4-24'!G:G)</f>
        <v>0</v>
      </c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>
        <f>+SUMIF('Input Sheet'!$S:$S,$AL433,'Input Sheet'!C:C)</f>
        <v>0</v>
      </c>
      <c r="Z433" s="28">
        <f>+SUMIF('Input Sheet'!$S:$S,$AL433,'Input Sheet'!D:D)</f>
        <v>0</v>
      </c>
      <c r="AA433" s="28">
        <f>+SUMIF('Input Sheet'!$S:$S,$AL433,'Input Sheet'!E:E)</f>
        <v>0</v>
      </c>
      <c r="AB433" s="28">
        <f>+SUMIF('Input Sheet'!$S:$S,$AL433,'Input Sheet'!F:F)</f>
        <v>0</v>
      </c>
      <c r="AC433" s="28">
        <f>+SUMIF('Input Sheet'!$S:$S,$AL433,'Input Sheet'!G:G)</f>
        <v>0</v>
      </c>
      <c r="AD433" s="28">
        <f>+SUMIF('Input Sheet'!$S:$S,$AL433,'Input Sheet'!H:H)</f>
        <v>0</v>
      </c>
      <c r="AE433" s="28">
        <f>+SUMIF('Input Sheet'!$S:$S,$AL433,'Input Sheet'!I:I)</f>
        <v>0</v>
      </c>
      <c r="AF433" s="28">
        <f>+SUMIF('Input Sheet'!$S:$S,$AL433,'Input Sheet'!J:J)</f>
        <v>0</v>
      </c>
      <c r="AG433" s="28">
        <f>+SUMIF('Input Sheet'!$S:$S,$AL433,'Input Sheet'!K:K)</f>
        <v>0</v>
      </c>
      <c r="AH433" s="28">
        <f>+SUMIF('Input Sheet'!$S:$S,$AL433,'Input Sheet'!L:L)</f>
        <v>0</v>
      </c>
      <c r="AI433" s="28">
        <f>+SUMIF('Input Sheet'!$S:$S,$AL433,'Input Sheet'!M:M)</f>
        <v>0</v>
      </c>
      <c r="AJ433" s="28">
        <f>+SUMIF('Input Sheet'!$S:$S,$AL433,'Input Sheet'!N:N)</f>
        <v>0</v>
      </c>
      <c r="AK433" s="28"/>
      <c r="AL433" s="27" t="str">
        <f t="shared" si="33"/>
        <v>112-3048RD</v>
      </c>
      <c r="AM433" s="34" t="str">
        <f t="shared" si="34"/>
        <v>Overall</v>
      </c>
      <c r="AN433" s="34" t="str">
        <f t="shared" si="35"/>
        <v>OverallOther Income</v>
      </c>
      <c r="AO433" s="35"/>
      <c r="AP433" s="35"/>
      <c r="AQ433" s="35"/>
    </row>
    <row r="434" spans="1:43" x14ac:dyDescent="0.25">
      <c r="A434" s="27" t="s">
        <v>103</v>
      </c>
      <c r="B434" s="27" t="s">
        <v>104</v>
      </c>
      <c r="C434" s="27" t="s">
        <v>104</v>
      </c>
      <c r="D434" s="27" t="s">
        <v>419</v>
      </c>
      <c r="E434" s="27" t="s">
        <v>106</v>
      </c>
      <c r="F434" s="27" t="s">
        <v>396</v>
      </c>
      <c r="G434" s="27" t="s">
        <v>397</v>
      </c>
      <c r="H434" s="34" t="s">
        <v>109</v>
      </c>
      <c r="I434" s="34" t="s">
        <v>110</v>
      </c>
      <c r="J434" s="34" t="str">
        <f t="shared" si="31"/>
        <v>OverallOther Income</v>
      </c>
      <c r="K434" s="34" t="str">
        <f t="shared" si="32"/>
        <v>112New Vehicle Sales - Lexus</v>
      </c>
      <c r="L434" s="28">
        <f>+SUMIF('TB 4-24'!M:M,$AL434,'TB 4-24'!G:G)</f>
        <v>0</v>
      </c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>
        <f>+SUMIF('Input Sheet'!$S:$S,$AL434,'Input Sheet'!C:C)</f>
        <v>0</v>
      </c>
      <c r="Z434" s="28">
        <f>+SUMIF('Input Sheet'!$S:$S,$AL434,'Input Sheet'!D:D)</f>
        <v>0</v>
      </c>
      <c r="AA434" s="28">
        <f>+SUMIF('Input Sheet'!$S:$S,$AL434,'Input Sheet'!E:E)</f>
        <v>0</v>
      </c>
      <c r="AB434" s="28">
        <f>+SUMIF('Input Sheet'!$S:$S,$AL434,'Input Sheet'!F:F)</f>
        <v>0</v>
      </c>
      <c r="AC434" s="28">
        <f>+SUMIF('Input Sheet'!$S:$S,$AL434,'Input Sheet'!G:G)</f>
        <v>0</v>
      </c>
      <c r="AD434" s="28">
        <f>+SUMIF('Input Sheet'!$S:$S,$AL434,'Input Sheet'!H:H)</f>
        <v>0</v>
      </c>
      <c r="AE434" s="28">
        <f>+SUMIF('Input Sheet'!$S:$S,$AL434,'Input Sheet'!I:I)</f>
        <v>0</v>
      </c>
      <c r="AF434" s="28">
        <f>+SUMIF('Input Sheet'!$S:$S,$AL434,'Input Sheet'!J:J)</f>
        <v>0</v>
      </c>
      <c r="AG434" s="28">
        <f>+SUMIF('Input Sheet'!$S:$S,$AL434,'Input Sheet'!K:K)</f>
        <v>0</v>
      </c>
      <c r="AH434" s="28">
        <f>+SUMIF('Input Sheet'!$S:$S,$AL434,'Input Sheet'!L:L)</f>
        <v>0</v>
      </c>
      <c r="AI434" s="28">
        <f>+SUMIF('Input Sheet'!$S:$S,$AL434,'Input Sheet'!M:M)</f>
        <v>0</v>
      </c>
      <c r="AJ434" s="28">
        <f>+SUMIF('Input Sheet'!$S:$S,$AL434,'Input Sheet'!N:N)</f>
        <v>0</v>
      </c>
      <c r="AK434" s="28"/>
      <c r="AL434" s="27" t="str">
        <f t="shared" si="33"/>
        <v>112-3049R</v>
      </c>
      <c r="AM434" s="34" t="str">
        <f t="shared" si="34"/>
        <v>Overall</v>
      </c>
      <c r="AN434" s="34" t="str">
        <f t="shared" si="35"/>
        <v>OverallOther Income</v>
      </c>
      <c r="AO434" s="35"/>
      <c r="AP434" s="35"/>
      <c r="AQ434" s="35"/>
    </row>
    <row r="435" spans="1:43" x14ac:dyDescent="0.25">
      <c r="A435" s="27" t="s">
        <v>103</v>
      </c>
      <c r="B435" s="27" t="s">
        <v>104</v>
      </c>
      <c r="C435" s="27" t="s">
        <v>104</v>
      </c>
      <c r="D435" s="27" t="s">
        <v>420</v>
      </c>
      <c r="E435" s="27" t="s">
        <v>106</v>
      </c>
      <c r="F435" s="27" t="s">
        <v>396</v>
      </c>
      <c r="G435" s="27" t="s">
        <v>397</v>
      </c>
      <c r="H435" s="34" t="s">
        <v>109</v>
      </c>
      <c r="I435" s="34" t="s">
        <v>110</v>
      </c>
      <c r="J435" s="34" t="str">
        <f t="shared" si="31"/>
        <v>OverallOther Income</v>
      </c>
      <c r="K435" s="34" t="str">
        <f t="shared" si="32"/>
        <v>112New Vehicle Sales - Lexus</v>
      </c>
      <c r="L435" s="28">
        <f>+SUMIF('TB 4-24'!M:M,$AL435,'TB 4-24'!G:G)</f>
        <v>0</v>
      </c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>
        <f>+SUMIF('Input Sheet'!$S:$S,$AL435,'Input Sheet'!C:C)</f>
        <v>0</v>
      </c>
      <c r="Z435" s="28">
        <f>+SUMIF('Input Sheet'!$S:$S,$AL435,'Input Sheet'!D:D)</f>
        <v>0</v>
      </c>
      <c r="AA435" s="28">
        <f>+SUMIF('Input Sheet'!$S:$S,$AL435,'Input Sheet'!E:E)</f>
        <v>0</v>
      </c>
      <c r="AB435" s="28">
        <f>+SUMIF('Input Sheet'!$S:$S,$AL435,'Input Sheet'!F:F)</f>
        <v>0</v>
      </c>
      <c r="AC435" s="28">
        <f>+SUMIF('Input Sheet'!$S:$S,$AL435,'Input Sheet'!G:G)</f>
        <v>0</v>
      </c>
      <c r="AD435" s="28">
        <f>+SUMIF('Input Sheet'!$S:$S,$AL435,'Input Sheet'!H:H)</f>
        <v>0</v>
      </c>
      <c r="AE435" s="28">
        <f>+SUMIF('Input Sheet'!$S:$S,$AL435,'Input Sheet'!I:I)</f>
        <v>0</v>
      </c>
      <c r="AF435" s="28">
        <f>+SUMIF('Input Sheet'!$S:$S,$AL435,'Input Sheet'!J:J)</f>
        <v>0</v>
      </c>
      <c r="AG435" s="28">
        <f>+SUMIF('Input Sheet'!$S:$S,$AL435,'Input Sheet'!K:K)</f>
        <v>0</v>
      </c>
      <c r="AH435" s="28">
        <f>+SUMIF('Input Sheet'!$S:$S,$AL435,'Input Sheet'!L:L)</f>
        <v>0</v>
      </c>
      <c r="AI435" s="28">
        <f>+SUMIF('Input Sheet'!$S:$S,$AL435,'Input Sheet'!M:M)</f>
        <v>0</v>
      </c>
      <c r="AJ435" s="28">
        <f>+SUMIF('Input Sheet'!$S:$S,$AL435,'Input Sheet'!N:N)</f>
        <v>0</v>
      </c>
      <c r="AK435" s="28"/>
      <c r="AL435" s="27" t="str">
        <f t="shared" si="33"/>
        <v>112-3049RD</v>
      </c>
      <c r="AM435" s="34" t="str">
        <f t="shared" si="34"/>
        <v>Overall</v>
      </c>
      <c r="AN435" s="34" t="str">
        <f t="shared" si="35"/>
        <v>OverallOther Income</v>
      </c>
      <c r="AO435" s="35"/>
      <c r="AP435" s="35"/>
      <c r="AQ435" s="35"/>
    </row>
    <row r="436" spans="1:43" x14ac:dyDescent="0.25">
      <c r="A436" s="27" t="s">
        <v>103</v>
      </c>
      <c r="B436" s="27" t="s">
        <v>104</v>
      </c>
      <c r="C436" s="27" t="s">
        <v>104</v>
      </c>
      <c r="D436" s="27" t="s">
        <v>33</v>
      </c>
      <c r="E436" s="27" t="s">
        <v>106</v>
      </c>
      <c r="F436" s="27" t="s">
        <v>396</v>
      </c>
      <c r="G436" s="27" t="s">
        <v>397</v>
      </c>
      <c r="H436" s="34" t="s">
        <v>109</v>
      </c>
      <c r="I436" s="34" t="s">
        <v>110</v>
      </c>
      <c r="J436" s="34" t="str">
        <f t="shared" si="31"/>
        <v>OverallOther Income</v>
      </c>
      <c r="K436" s="34" t="str">
        <f t="shared" si="32"/>
        <v>112New Vehicle Sales - Lexus</v>
      </c>
      <c r="L436" s="28">
        <f>+SUMIF('TB 4-24'!M:M,$AL436,'TB 4-24'!G:G)</f>
        <v>0</v>
      </c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>
        <f>+SUMIF('Input Sheet'!$S:$S,$AL436,'Input Sheet'!C:C)</f>
        <v>-266000</v>
      </c>
      <c r="Z436" s="28">
        <f>+SUMIF('Input Sheet'!$S:$S,$AL436,'Input Sheet'!D:D)</f>
        <v>-266000</v>
      </c>
      <c r="AA436" s="28">
        <f>+SUMIF('Input Sheet'!$S:$S,$AL436,'Input Sheet'!E:E)</f>
        <v>-266000</v>
      </c>
      <c r="AB436" s="28">
        <f>+SUMIF('Input Sheet'!$S:$S,$AL436,'Input Sheet'!F:F)</f>
        <v>-266000</v>
      </c>
      <c r="AC436" s="28">
        <f>+SUMIF('Input Sheet'!$S:$S,$AL436,'Input Sheet'!G:G)</f>
        <v>-266000</v>
      </c>
      <c r="AD436" s="28">
        <f>+SUMIF('Input Sheet'!$S:$S,$AL436,'Input Sheet'!H:H)</f>
        <v>-266000</v>
      </c>
      <c r="AE436" s="28">
        <f>+SUMIF('Input Sheet'!$S:$S,$AL436,'Input Sheet'!I:I)</f>
        <v>-266000</v>
      </c>
      <c r="AF436" s="28">
        <f>+SUMIF('Input Sheet'!$S:$S,$AL436,'Input Sheet'!J:J)</f>
        <v>-266000</v>
      </c>
      <c r="AG436" s="28">
        <f>+SUMIF('Input Sheet'!$S:$S,$AL436,'Input Sheet'!K:K)</f>
        <v>-266000</v>
      </c>
      <c r="AH436" s="28">
        <f>+SUMIF('Input Sheet'!$S:$S,$AL436,'Input Sheet'!L:L)</f>
        <v>-247000</v>
      </c>
      <c r="AI436" s="28">
        <f>+SUMIF('Input Sheet'!$S:$S,$AL436,'Input Sheet'!M:M)</f>
        <v>-247000</v>
      </c>
      <c r="AJ436" s="28">
        <f>+SUMIF('Input Sheet'!$S:$S,$AL436,'Input Sheet'!N:N)</f>
        <v>-294500</v>
      </c>
      <c r="AK436" s="28"/>
      <c r="AL436" s="27" t="str">
        <f t="shared" si="33"/>
        <v>112-3050R</v>
      </c>
      <c r="AM436" s="34" t="str">
        <f t="shared" si="34"/>
        <v>Overall</v>
      </c>
      <c r="AN436" s="34" t="str">
        <f t="shared" si="35"/>
        <v>OverallOther Income</v>
      </c>
      <c r="AO436" s="35"/>
      <c r="AP436" s="35"/>
      <c r="AQ436" s="35"/>
    </row>
    <row r="437" spans="1:43" x14ac:dyDescent="0.25">
      <c r="A437" s="27" t="s">
        <v>103</v>
      </c>
      <c r="B437" s="27" t="s">
        <v>104</v>
      </c>
      <c r="C437" s="27" t="s">
        <v>104</v>
      </c>
      <c r="D437" s="27" t="s">
        <v>421</v>
      </c>
      <c r="E437" s="27" t="s">
        <v>106</v>
      </c>
      <c r="F437" s="27" t="s">
        <v>396</v>
      </c>
      <c r="G437" s="27" t="s">
        <v>397</v>
      </c>
      <c r="H437" s="34" t="s">
        <v>109</v>
      </c>
      <c r="I437" s="34" t="s">
        <v>110</v>
      </c>
      <c r="J437" s="34" t="str">
        <f t="shared" si="31"/>
        <v>OverallOther Income</v>
      </c>
      <c r="K437" s="34" t="str">
        <f t="shared" si="32"/>
        <v>112New Vehicle Sales - Lexus</v>
      </c>
      <c r="L437" s="28">
        <f>+SUMIF('TB 4-24'!M:M,$AL437,'TB 4-24'!G:G)</f>
        <v>0</v>
      </c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>
        <f>+SUMIF('Input Sheet'!$S:$S,$AL437,'Input Sheet'!C:C)</f>
        <v>0</v>
      </c>
      <c r="Z437" s="28">
        <f>+SUMIF('Input Sheet'!$S:$S,$AL437,'Input Sheet'!D:D)</f>
        <v>0</v>
      </c>
      <c r="AA437" s="28">
        <f>+SUMIF('Input Sheet'!$S:$S,$AL437,'Input Sheet'!E:E)</f>
        <v>0</v>
      </c>
      <c r="AB437" s="28">
        <f>+SUMIF('Input Sheet'!$S:$S,$AL437,'Input Sheet'!F:F)</f>
        <v>0</v>
      </c>
      <c r="AC437" s="28">
        <f>+SUMIF('Input Sheet'!$S:$S,$AL437,'Input Sheet'!G:G)</f>
        <v>0</v>
      </c>
      <c r="AD437" s="28">
        <f>+SUMIF('Input Sheet'!$S:$S,$AL437,'Input Sheet'!H:H)</f>
        <v>0</v>
      </c>
      <c r="AE437" s="28">
        <f>+SUMIF('Input Sheet'!$S:$S,$AL437,'Input Sheet'!I:I)</f>
        <v>0</v>
      </c>
      <c r="AF437" s="28">
        <f>+SUMIF('Input Sheet'!$S:$S,$AL437,'Input Sheet'!J:J)</f>
        <v>0</v>
      </c>
      <c r="AG437" s="28">
        <f>+SUMIF('Input Sheet'!$S:$S,$AL437,'Input Sheet'!K:K)</f>
        <v>0</v>
      </c>
      <c r="AH437" s="28">
        <f>+SUMIF('Input Sheet'!$S:$S,$AL437,'Input Sheet'!L:L)</f>
        <v>0</v>
      </c>
      <c r="AI437" s="28">
        <f>+SUMIF('Input Sheet'!$S:$S,$AL437,'Input Sheet'!M:M)</f>
        <v>0</v>
      </c>
      <c r="AJ437" s="28">
        <f>+SUMIF('Input Sheet'!$S:$S,$AL437,'Input Sheet'!N:N)</f>
        <v>0</v>
      </c>
      <c r="AK437" s="28"/>
      <c r="AL437" s="27" t="str">
        <f t="shared" si="33"/>
        <v>112-3050RD</v>
      </c>
      <c r="AM437" s="34" t="str">
        <f t="shared" si="34"/>
        <v>Overall</v>
      </c>
      <c r="AN437" s="34" t="str">
        <f t="shared" si="35"/>
        <v>OverallOther Income</v>
      </c>
      <c r="AO437" s="35"/>
      <c r="AP437" s="35"/>
      <c r="AQ437" s="35"/>
    </row>
    <row r="438" spans="1:43" x14ac:dyDescent="0.25">
      <c r="A438" s="27" t="s">
        <v>103</v>
      </c>
      <c r="B438" s="27" t="s">
        <v>104</v>
      </c>
      <c r="C438" s="27" t="s">
        <v>104</v>
      </c>
      <c r="D438" s="27" t="s">
        <v>422</v>
      </c>
      <c r="E438" s="27" t="s">
        <v>106</v>
      </c>
      <c r="F438" s="27" t="s">
        <v>396</v>
      </c>
      <c r="G438" s="27" t="s">
        <v>397</v>
      </c>
      <c r="H438" s="34" t="s">
        <v>109</v>
      </c>
      <c r="I438" s="34" t="s">
        <v>110</v>
      </c>
      <c r="J438" s="34" t="str">
        <f t="shared" si="31"/>
        <v>OverallOther Income</v>
      </c>
      <c r="K438" s="34" t="str">
        <f t="shared" si="32"/>
        <v>112New Vehicle Sales - Lexus</v>
      </c>
      <c r="L438" s="28">
        <f>+SUMIF('TB 4-24'!M:M,$AL438,'TB 4-24'!G:G)</f>
        <v>0</v>
      </c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>
        <f>+SUMIF('Input Sheet'!$S:$S,$AL438,'Input Sheet'!C:C)</f>
        <v>0</v>
      </c>
      <c r="Z438" s="28">
        <f>+SUMIF('Input Sheet'!$S:$S,$AL438,'Input Sheet'!D:D)</f>
        <v>0</v>
      </c>
      <c r="AA438" s="28">
        <f>+SUMIF('Input Sheet'!$S:$S,$AL438,'Input Sheet'!E:E)</f>
        <v>0</v>
      </c>
      <c r="AB438" s="28">
        <f>+SUMIF('Input Sheet'!$S:$S,$AL438,'Input Sheet'!F:F)</f>
        <v>0</v>
      </c>
      <c r="AC438" s="28">
        <f>+SUMIF('Input Sheet'!$S:$S,$AL438,'Input Sheet'!G:G)</f>
        <v>0</v>
      </c>
      <c r="AD438" s="28">
        <f>+SUMIF('Input Sheet'!$S:$S,$AL438,'Input Sheet'!H:H)</f>
        <v>0</v>
      </c>
      <c r="AE438" s="28">
        <f>+SUMIF('Input Sheet'!$S:$S,$AL438,'Input Sheet'!I:I)</f>
        <v>0</v>
      </c>
      <c r="AF438" s="28">
        <f>+SUMIF('Input Sheet'!$S:$S,$AL438,'Input Sheet'!J:J)</f>
        <v>0</v>
      </c>
      <c r="AG438" s="28">
        <f>+SUMIF('Input Sheet'!$S:$S,$AL438,'Input Sheet'!K:K)</f>
        <v>0</v>
      </c>
      <c r="AH438" s="28">
        <f>+SUMIF('Input Sheet'!$S:$S,$AL438,'Input Sheet'!L:L)</f>
        <v>0</v>
      </c>
      <c r="AI438" s="28">
        <f>+SUMIF('Input Sheet'!$S:$S,$AL438,'Input Sheet'!M:M)</f>
        <v>0</v>
      </c>
      <c r="AJ438" s="28">
        <f>+SUMIF('Input Sheet'!$S:$S,$AL438,'Input Sheet'!N:N)</f>
        <v>0</v>
      </c>
      <c r="AK438" s="28"/>
      <c r="AL438" s="27" t="str">
        <f t="shared" si="33"/>
        <v>112-3051R</v>
      </c>
      <c r="AM438" s="34" t="str">
        <f t="shared" si="34"/>
        <v>Overall</v>
      </c>
      <c r="AN438" s="34" t="str">
        <f t="shared" si="35"/>
        <v>OverallOther Income</v>
      </c>
      <c r="AO438" s="35"/>
      <c r="AP438" s="35"/>
      <c r="AQ438" s="35"/>
    </row>
    <row r="439" spans="1:43" x14ac:dyDescent="0.25">
      <c r="A439" s="27" t="s">
        <v>103</v>
      </c>
      <c r="B439" s="27" t="s">
        <v>104</v>
      </c>
      <c r="C439" s="27" t="s">
        <v>104</v>
      </c>
      <c r="D439" s="27" t="s">
        <v>423</v>
      </c>
      <c r="E439" s="27" t="s">
        <v>106</v>
      </c>
      <c r="F439" s="27" t="s">
        <v>396</v>
      </c>
      <c r="G439" s="27" t="s">
        <v>397</v>
      </c>
      <c r="H439" s="34" t="s">
        <v>109</v>
      </c>
      <c r="I439" s="34" t="s">
        <v>110</v>
      </c>
      <c r="J439" s="34" t="str">
        <f t="shared" si="31"/>
        <v>OverallOther Income</v>
      </c>
      <c r="K439" s="34" t="str">
        <f t="shared" si="32"/>
        <v>112New Vehicle Sales - Lexus</v>
      </c>
      <c r="L439" s="28">
        <f>+SUMIF('TB 4-24'!M:M,$AL439,'TB 4-24'!G:G)</f>
        <v>0</v>
      </c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>
        <f>+SUMIF('Input Sheet'!$S:$S,$AL439,'Input Sheet'!C:C)</f>
        <v>0</v>
      </c>
      <c r="Z439" s="28">
        <f>+SUMIF('Input Sheet'!$S:$S,$AL439,'Input Sheet'!D:D)</f>
        <v>0</v>
      </c>
      <c r="AA439" s="28">
        <f>+SUMIF('Input Sheet'!$S:$S,$AL439,'Input Sheet'!E:E)</f>
        <v>0</v>
      </c>
      <c r="AB439" s="28">
        <f>+SUMIF('Input Sheet'!$S:$S,$AL439,'Input Sheet'!F:F)</f>
        <v>0</v>
      </c>
      <c r="AC439" s="28">
        <f>+SUMIF('Input Sheet'!$S:$S,$AL439,'Input Sheet'!G:G)</f>
        <v>0</v>
      </c>
      <c r="AD439" s="28">
        <f>+SUMIF('Input Sheet'!$S:$S,$AL439,'Input Sheet'!H:H)</f>
        <v>0</v>
      </c>
      <c r="AE439" s="28">
        <f>+SUMIF('Input Sheet'!$S:$S,$AL439,'Input Sheet'!I:I)</f>
        <v>0</v>
      </c>
      <c r="AF439" s="28">
        <f>+SUMIF('Input Sheet'!$S:$S,$AL439,'Input Sheet'!J:J)</f>
        <v>0</v>
      </c>
      <c r="AG439" s="28">
        <f>+SUMIF('Input Sheet'!$S:$S,$AL439,'Input Sheet'!K:K)</f>
        <v>0</v>
      </c>
      <c r="AH439" s="28">
        <f>+SUMIF('Input Sheet'!$S:$S,$AL439,'Input Sheet'!L:L)</f>
        <v>0</v>
      </c>
      <c r="AI439" s="28">
        <f>+SUMIF('Input Sheet'!$S:$S,$AL439,'Input Sheet'!M:M)</f>
        <v>0</v>
      </c>
      <c r="AJ439" s="28">
        <f>+SUMIF('Input Sheet'!$S:$S,$AL439,'Input Sheet'!N:N)</f>
        <v>0</v>
      </c>
      <c r="AK439" s="28"/>
      <c r="AL439" s="27" t="str">
        <f t="shared" si="33"/>
        <v>112-3051RD</v>
      </c>
      <c r="AM439" s="34" t="str">
        <f t="shared" si="34"/>
        <v>Overall</v>
      </c>
      <c r="AN439" s="34" t="str">
        <f t="shared" si="35"/>
        <v>OverallOther Income</v>
      </c>
      <c r="AO439" s="35"/>
      <c r="AP439" s="35"/>
      <c r="AQ439" s="35"/>
    </row>
    <row r="440" spans="1:43" x14ac:dyDescent="0.25">
      <c r="A440" s="27" t="s">
        <v>103</v>
      </c>
      <c r="B440" s="27" t="s">
        <v>104</v>
      </c>
      <c r="C440" s="27" t="s">
        <v>104</v>
      </c>
      <c r="D440" s="27" t="s">
        <v>424</v>
      </c>
      <c r="E440" s="27" t="s">
        <v>106</v>
      </c>
      <c r="F440" s="27" t="s">
        <v>396</v>
      </c>
      <c r="G440" s="27" t="s">
        <v>397</v>
      </c>
      <c r="H440" s="34" t="s">
        <v>109</v>
      </c>
      <c r="I440" s="34" t="s">
        <v>110</v>
      </c>
      <c r="J440" s="34" t="str">
        <f t="shared" si="31"/>
        <v>OverallOther Income</v>
      </c>
      <c r="K440" s="34" t="str">
        <f t="shared" si="32"/>
        <v>112New Vehicle Sales - Lexus</v>
      </c>
      <c r="L440" s="28">
        <f>+SUMIF('TB 4-24'!M:M,$AL440,'TB 4-24'!G:G)</f>
        <v>0</v>
      </c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>
        <f>+SUMIF('Input Sheet'!$S:$S,$AL440,'Input Sheet'!C:C)</f>
        <v>0</v>
      </c>
      <c r="Z440" s="28">
        <f>+SUMIF('Input Sheet'!$S:$S,$AL440,'Input Sheet'!D:D)</f>
        <v>0</v>
      </c>
      <c r="AA440" s="28">
        <f>+SUMIF('Input Sheet'!$S:$S,$AL440,'Input Sheet'!E:E)</f>
        <v>0</v>
      </c>
      <c r="AB440" s="28">
        <f>+SUMIF('Input Sheet'!$S:$S,$AL440,'Input Sheet'!F:F)</f>
        <v>0</v>
      </c>
      <c r="AC440" s="28">
        <f>+SUMIF('Input Sheet'!$S:$S,$AL440,'Input Sheet'!G:G)</f>
        <v>0</v>
      </c>
      <c r="AD440" s="28">
        <f>+SUMIF('Input Sheet'!$S:$S,$AL440,'Input Sheet'!H:H)</f>
        <v>0</v>
      </c>
      <c r="AE440" s="28">
        <f>+SUMIF('Input Sheet'!$S:$S,$AL440,'Input Sheet'!I:I)</f>
        <v>0</v>
      </c>
      <c r="AF440" s="28">
        <f>+SUMIF('Input Sheet'!$S:$S,$AL440,'Input Sheet'!J:J)</f>
        <v>0</v>
      </c>
      <c r="AG440" s="28">
        <f>+SUMIF('Input Sheet'!$S:$S,$AL440,'Input Sheet'!K:K)</f>
        <v>0</v>
      </c>
      <c r="AH440" s="28">
        <f>+SUMIF('Input Sheet'!$S:$S,$AL440,'Input Sheet'!L:L)</f>
        <v>0</v>
      </c>
      <c r="AI440" s="28">
        <f>+SUMIF('Input Sheet'!$S:$S,$AL440,'Input Sheet'!M:M)</f>
        <v>0</v>
      </c>
      <c r="AJ440" s="28">
        <f>+SUMIF('Input Sheet'!$S:$S,$AL440,'Input Sheet'!N:N)</f>
        <v>0</v>
      </c>
      <c r="AK440" s="28"/>
      <c r="AL440" s="27" t="str">
        <f t="shared" si="33"/>
        <v>112-3052R</v>
      </c>
      <c r="AM440" s="34" t="str">
        <f t="shared" si="34"/>
        <v>Overall</v>
      </c>
      <c r="AN440" s="34" t="str">
        <f t="shared" si="35"/>
        <v>OverallOther Income</v>
      </c>
      <c r="AO440" s="35"/>
      <c r="AP440" s="35"/>
      <c r="AQ440" s="35"/>
    </row>
    <row r="441" spans="1:43" x14ac:dyDescent="0.25">
      <c r="A441" s="27" t="s">
        <v>103</v>
      </c>
      <c r="B441" s="27" t="s">
        <v>104</v>
      </c>
      <c r="C441" s="27" t="s">
        <v>104</v>
      </c>
      <c r="D441" s="27" t="s">
        <v>425</v>
      </c>
      <c r="E441" s="27" t="s">
        <v>106</v>
      </c>
      <c r="F441" s="27" t="s">
        <v>396</v>
      </c>
      <c r="G441" s="27" t="s">
        <v>397</v>
      </c>
      <c r="H441" s="34" t="s">
        <v>109</v>
      </c>
      <c r="I441" s="34" t="s">
        <v>110</v>
      </c>
      <c r="J441" s="34" t="str">
        <f t="shared" si="31"/>
        <v>OverallOther Income</v>
      </c>
      <c r="K441" s="34" t="str">
        <f t="shared" si="32"/>
        <v>112New Vehicle Sales - Lexus</v>
      </c>
      <c r="L441" s="28">
        <f>+SUMIF('TB 4-24'!M:M,$AL441,'TB 4-24'!G:G)</f>
        <v>0</v>
      </c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>
        <f>+SUMIF('Input Sheet'!$S:$S,$AL441,'Input Sheet'!C:C)</f>
        <v>0</v>
      </c>
      <c r="Z441" s="28">
        <f>+SUMIF('Input Sheet'!$S:$S,$AL441,'Input Sheet'!D:D)</f>
        <v>0</v>
      </c>
      <c r="AA441" s="28">
        <f>+SUMIF('Input Sheet'!$S:$S,$AL441,'Input Sheet'!E:E)</f>
        <v>0</v>
      </c>
      <c r="AB441" s="28">
        <f>+SUMIF('Input Sheet'!$S:$S,$AL441,'Input Sheet'!F:F)</f>
        <v>0</v>
      </c>
      <c r="AC441" s="28">
        <f>+SUMIF('Input Sheet'!$S:$S,$AL441,'Input Sheet'!G:G)</f>
        <v>0</v>
      </c>
      <c r="AD441" s="28">
        <f>+SUMIF('Input Sheet'!$S:$S,$AL441,'Input Sheet'!H:H)</f>
        <v>0</v>
      </c>
      <c r="AE441" s="28">
        <f>+SUMIF('Input Sheet'!$S:$S,$AL441,'Input Sheet'!I:I)</f>
        <v>0</v>
      </c>
      <c r="AF441" s="28">
        <f>+SUMIF('Input Sheet'!$S:$S,$AL441,'Input Sheet'!J:J)</f>
        <v>0</v>
      </c>
      <c r="AG441" s="28">
        <f>+SUMIF('Input Sheet'!$S:$S,$AL441,'Input Sheet'!K:K)</f>
        <v>0</v>
      </c>
      <c r="AH441" s="28">
        <f>+SUMIF('Input Sheet'!$S:$S,$AL441,'Input Sheet'!L:L)</f>
        <v>0</v>
      </c>
      <c r="AI441" s="28">
        <f>+SUMIF('Input Sheet'!$S:$S,$AL441,'Input Sheet'!M:M)</f>
        <v>0</v>
      </c>
      <c r="AJ441" s="28">
        <f>+SUMIF('Input Sheet'!$S:$S,$AL441,'Input Sheet'!N:N)</f>
        <v>0</v>
      </c>
      <c r="AK441" s="28"/>
      <c r="AL441" s="27" t="str">
        <f t="shared" si="33"/>
        <v>112-3052RD</v>
      </c>
      <c r="AM441" s="34" t="str">
        <f t="shared" si="34"/>
        <v>Overall</v>
      </c>
      <c r="AN441" s="34" t="str">
        <f t="shared" si="35"/>
        <v>OverallOther Income</v>
      </c>
      <c r="AO441" s="35"/>
      <c r="AP441" s="35"/>
      <c r="AQ441" s="35"/>
    </row>
    <row r="442" spans="1:43" x14ac:dyDescent="0.25">
      <c r="A442" s="27" t="s">
        <v>103</v>
      </c>
      <c r="B442" s="27" t="s">
        <v>104</v>
      </c>
      <c r="C442" s="27" t="s">
        <v>104</v>
      </c>
      <c r="D442" s="27" t="s">
        <v>426</v>
      </c>
      <c r="E442" s="27" t="s">
        <v>106</v>
      </c>
      <c r="F442" s="27" t="s">
        <v>396</v>
      </c>
      <c r="G442" s="27" t="s">
        <v>397</v>
      </c>
      <c r="H442" s="34" t="s">
        <v>109</v>
      </c>
      <c r="I442" s="34" t="s">
        <v>110</v>
      </c>
      <c r="J442" s="34" t="str">
        <f t="shared" si="31"/>
        <v>OverallOther Income</v>
      </c>
      <c r="K442" s="34" t="str">
        <f t="shared" si="32"/>
        <v>112New Vehicle Sales - Lexus</v>
      </c>
      <c r="L442" s="28">
        <f>+SUMIF('TB 4-24'!M:M,$AL442,'TB 4-24'!G:G)</f>
        <v>0</v>
      </c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>
        <f>+SUMIF('Input Sheet'!$S:$S,$AL442,'Input Sheet'!C:C)</f>
        <v>0</v>
      </c>
      <c r="Z442" s="28">
        <f>+SUMIF('Input Sheet'!$S:$S,$AL442,'Input Sheet'!D:D)</f>
        <v>0</v>
      </c>
      <c r="AA442" s="28">
        <f>+SUMIF('Input Sheet'!$S:$S,$AL442,'Input Sheet'!E:E)</f>
        <v>0</v>
      </c>
      <c r="AB442" s="28">
        <f>+SUMIF('Input Sheet'!$S:$S,$AL442,'Input Sheet'!F:F)</f>
        <v>0</v>
      </c>
      <c r="AC442" s="28">
        <f>+SUMIF('Input Sheet'!$S:$S,$AL442,'Input Sheet'!G:G)</f>
        <v>0</v>
      </c>
      <c r="AD442" s="28">
        <f>+SUMIF('Input Sheet'!$S:$S,$AL442,'Input Sheet'!H:H)</f>
        <v>0</v>
      </c>
      <c r="AE442" s="28">
        <f>+SUMIF('Input Sheet'!$S:$S,$AL442,'Input Sheet'!I:I)</f>
        <v>0</v>
      </c>
      <c r="AF442" s="28">
        <f>+SUMIF('Input Sheet'!$S:$S,$AL442,'Input Sheet'!J:J)</f>
        <v>0</v>
      </c>
      <c r="AG442" s="28">
        <f>+SUMIF('Input Sheet'!$S:$S,$AL442,'Input Sheet'!K:K)</f>
        <v>0</v>
      </c>
      <c r="AH442" s="28">
        <f>+SUMIF('Input Sheet'!$S:$S,$AL442,'Input Sheet'!L:L)</f>
        <v>0</v>
      </c>
      <c r="AI442" s="28">
        <f>+SUMIF('Input Sheet'!$S:$S,$AL442,'Input Sheet'!M:M)</f>
        <v>0</v>
      </c>
      <c r="AJ442" s="28">
        <f>+SUMIF('Input Sheet'!$S:$S,$AL442,'Input Sheet'!N:N)</f>
        <v>0</v>
      </c>
      <c r="AK442" s="28"/>
      <c r="AL442" s="27" t="str">
        <f t="shared" si="33"/>
        <v>112-3053R</v>
      </c>
      <c r="AM442" s="34" t="str">
        <f t="shared" si="34"/>
        <v>Overall</v>
      </c>
      <c r="AN442" s="34" t="str">
        <f t="shared" si="35"/>
        <v>OverallOther Income</v>
      </c>
      <c r="AO442" s="35"/>
      <c r="AP442" s="35"/>
      <c r="AQ442" s="35"/>
    </row>
    <row r="443" spans="1:43" x14ac:dyDescent="0.25">
      <c r="A443" s="27" t="s">
        <v>103</v>
      </c>
      <c r="B443" s="27" t="s">
        <v>104</v>
      </c>
      <c r="C443" s="27" t="s">
        <v>104</v>
      </c>
      <c r="D443" s="27" t="s">
        <v>427</v>
      </c>
      <c r="E443" s="27" t="s">
        <v>106</v>
      </c>
      <c r="F443" s="27" t="s">
        <v>396</v>
      </c>
      <c r="G443" s="27" t="s">
        <v>397</v>
      </c>
      <c r="H443" s="34" t="s">
        <v>109</v>
      </c>
      <c r="I443" s="34" t="s">
        <v>110</v>
      </c>
      <c r="J443" s="34" t="str">
        <f t="shared" si="31"/>
        <v>OverallOther Income</v>
      </c>
      <c r="K443" s="34" t="str">
        <f t="shared" si="32"/>
        <v>112New Vehicle Sales - Lexus</v>
      </c>
      <c r="L443" s="28">
        <f>+SUMIF('TB 4-24'!M:M,$AL443,'TB 4-24'!G:G)</f>
        <v>0</v>
      </c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>
        <f>+SUMIF('Input Sheet'!$S:$S,$AL443,'Input Sheet'!C:C)</f>
        <v>0</v>
      </c>
      <c r="Z443" s="28">
        <f>+SUMIF('Input Sheet'!$S:$S,$AL443,'Input Sheet'!D:D)</f>
        <v>0</v>
      </c>
      <c r="AA443" s="28">
        <f>+SUMIF('Input Sheet'!$S:$S,$AL443,'Input Sheet'!E:E)</f>
        <v>0</v>
      </c>
      <c r="AB443" s="28">
        <f>+SUMIF('Input Sheet'!$S:$S,$AL443,'Input Sheet'!F:F)</f>
        <v>0</v>
      </c>
      <c r="AC443" s="28">
        <f>+SUMIF('Input Sheet'!$S:$S,$AL443,'Input Sheet'!G:G)</f>
        <v>0</v>
      </c>
      <c r="AD443" s="28">
        <f>+SUMIF('Input Sheet'!$S:$S,$AL443,'Input Sheet'!H:H)</f>
        <v>0</v>
      </c>
      <c r="AE443" s="28">
        <f>+SUMIF('Input Sheet'!$S:$S,$AL443,'Input Sheet'!I:I)</f>
        <v>0</v>
      </c>
      <c r="AF443" s="28">
        <f>+SUMIF('Input Sheet'!$S:$S,$AL443,'Input Sheet'!J:J)</f>
        <v>0</v>
      </c>
      <c r="AG443" s="28">
        <f>+SUMIF('Input Sheet'!$S:$S,$AL443,'Input Sheet'!K:K)</f>
        <v>0</v>
      </c>
      <c r="AH443" s="28">
        <f>+SUMIF('Input Sheet'!$S:$S,$AL443,'Input Sheet'!L:L)</f>
        <v>0</v>
      </c>
      <c r="AI443" s="28">
        <f>+SUMIF('Input Sheet'!$S:$S,$AL443,'Input Sheet'!M:M)</f>
        <v>0</v>
      </c>
      <c r="AJ443" s="28">
        <f>+SUMIF('Input Sheet'!$S:$S,$AL443,'Input Sheet'!N:N)</f>
        <v>0</v>
      </c>
      <c r="AK443" s="28"/>
      <c r="AL443" s="27" t="str">
        <f t="shared" si="33"/>
        <v>112-3053RD</v>
      </c>
      <c r="AM443" s="34" t="str">
        <f t="shared" si="34"/>
        <v>Overall</v>
      </c>
      <c r="AN443" s="34" t="str">
        <f t="shared" si="35"/>
        <v>OverallOther Income</v>
      </c>
      <c r="AO443" s="35"/>
      <c r="AP443" s="35"/>
      <c r="AQ443" s="35"/>
    </row>
    <row r="444" spans="1:43" x14ac:dyDescent="0.25">
      <c r="A444" s="27" t="s">
        <v>103</v>
      </c>
      <c r="B444" s="27" t="s">
        <v>104</v>
      </c>
      <c r="C444" s="27" t="s">
        <v>104</v>
      </c>
      <c r="D444" s="27" t="s">
        <v>428</v>
      </c>
      <c r="E444" s="27" t="s">
        <v>106</v>
      </c>
      <c r="F444" s="27" t="s">
        <v>396</v>
      </c>
      <c r="G444" s="27" t="s">
        <v>397</v>
      </c>
      <c r="H444" s="34" t="s">
        <v>109</v>
      </c>
      <c r="I444" s="34" t="s">
        <v>110</v>
      </c>
      <c r="J444" s="34" t="str">
        <f t="shared" si="31"/>
        <v>OverallOther Income</v>
      </c>
      <c r="K444" s="34" t="str">
        <f t="shared" si="32"/>
        <v>112New Vehicle Sales - Lexus</v>
      </c>
      <c r="L444" s="28">
        <f>+SUMIF('TB 4-24'!M:M,$AL444,'TB 4-24'!G:G)</f>
        <v>0</v>
      </c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>
        <f>+SUMIF('Input Sheet'!$S:$S,$AL444,'Input Sheet'!C:C)</f>
        <v>0</v>
      </c>
      <c r="Z444" s="28">
        <f>+SUMIF('Input Sheet'!$S:$S,$AL444,'Input Sheet'!D:D)</f>
        <v>0</v>
      </c>
      <c r="AA444" s="28">
        <f>+SUMIF('Input Sheet'!$S:$S,$AL444,'Input Sheet'!E:E)</f>
        <v>0</v>
      </c>
      <c r="AB444" s="28">
        <f>+SUMIF('Input Sheet'!$S:$S,$AL444,'Input Sheet'!F:F)</f>
        <v>0</v>
      </c>
      <c r="AC444" s="28">
        <f>+SUMIF('Input Sheet'!$S:$S,$AL444,'Input Sheet'!G:G)</f>
        <v>0</v>
      </c>
      <c r="AD444" s="28">
        <f>+SUMIF('Input Sheet'!$S:$S,$AL444,'Input Sheet'!H:H)</f>
        <v>0</v>
      </c>
      <c r="AE444" s="28">
        <f>+SUMIF('Input Sheet'!$S:$S,$AL444,'Input Sheet'!I:I)</f>
        <v>0</v>
      </c>
      <c r="AF444" s="28">
        <f>+SUMIF('Input Sheet'!$S:$S,$AL444,'Input Sheet'!J:J)</f>
        <v>0</v>
      </c>
      <c r="AG444" s="28">
        <f>+SUMIF('Input Sheet'!$S:$S,$AL444,'Input Sheet'!K:K)</f>
        <v>0</v>
      </c>
      <c r="AH444" s="28">
        <f>+SUMIF('Input Sheet'!$S:$S,$AL444,'Input Sheet'!L:L)</f>
        <v>0</v>
      </c>
      <c r="AI444" s="28">
        <f>+SUMIF('Input Sheet'!$S:$S,$AL444,'Input Sheet'!M:M)</f>
        <v>0</v>
      </c>
      <c r="AJ444" s="28">
        <f>+SUMIF('Input Sheet'!$S:$S,$AL444,'Input Sheet'!N:N)</f>
        <v>0</v>
      </c>
      <c r="AK444" s="28"/>
      <c r="AL444" s="27" t="str">
        <f t="shared" si="33"/>
        <v>112-3054R</v>
      </c>
      <c r="AM444" s="34" t="str">
        <f t="shared" si="34"/>
        <v>Overall</v>
      </c>
      <c r="AN444" s="34" t="str">
        <f t="shared" si="35"/>
        <v>OverallOther Income</v>
      </c>
      <c r="AO444" s="35"/>
      <c r="AP444" s="35"/>
      <c r="AQ444" s="35"/>
    </row>
    <row r="445" spans="1:43" x14ac:dyDescent="0.25">
      <c r="A445" s="27" t="s">
        <v>103</v>
      </c>
      <c r="B445" s="27" t="s">
        <v>104</v>
      </c>
      <c r="C445" s="27" t="s">
        <v>104</v>
      </c>
      <c r="D445" s="27" t="s">
        <v>429</v>
      </c>
      <c r="E445" s="27" t="s">
        <v>106</v>
      </c>
      <c r="F445" s="27" t="s">
        <v>396</v>
      </c>
      <c r="G445" s="27" t="s">
        <v>397</v>
      </c>
      <c r="H445" s="34" t="s">
        <v>109</v>
      </c>
      <c r="I445" s="34" t="s">
        <v>110</v>
      </c>
      <c r="J445" s="34" t="str">
        <f t="shared" si="31"/>
        <v>OverallOther Income</v>
      </c>
      <c r="K445" s="34" t="str">
        <f t="shared" si="32"/>
        <v>112New Vehicle Sales - Lexus</v>
      </c>
      <c r="L445" s="28">
        <f>+SUMIF('TB 4-24'!M:M,$AL445,'TB 4-24'!G:G)</f>
        <v>0</v>
      </c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>
        <f>+SUMIF('Input Sheet'!$S:$S,$AL445,'Input Sheet'!C:C)</f>
        <v>0</v>
      </c>
      <c r="Z445" s="28">
        <f>+SUMIF('Input Sheet'!$S:$S,$AL445,'Input Sheet'!D:D)</f>
        <v>0</v>
      </c>
      <c r="AA445" s="28">
        <f>+SUMIF('Input Sheet'!$S:$S,$AL445,'Input Sheet'!E:E)</f>
        <v>0</v>
      </c>
      <c r="AB445" s="28">
        <f>+SUMIF('Input Sheet'!$S:$S,$AL445,'Input Sheet'!F:F)</f>
        <v>0</v>
      </c>
      <c r="AC445" s="28">
        <f>+SUMIF('Input Sheet'!$S:$S,$AL445,'Input Sheet'!G:G)</f>
        <v>0</v>
      </c>
      <c r="AD445" s="28">
        <f>+SUMIF('Input Sheet'!$S:$S,$AL445,'Input Sheet'!H:H)</f>
        <v>0</v>
      </c>
      <c r="AE445" s="28">
        <f>+SUMIF('Input Sheet'!$S:$S,$AL445,'Input Sheet'!I:I)</f>
        <v>0</v>
      </c>
      <c r="AF445" s="28">
        <f>+SUMIF('Input Sheet'!$S:$S,$AL445,'Input Sheet'!J:J)</f>
        <v>0</v>
      </c>
      <c r="AG445" s="28">
        <f>+SUMIF('Input Sheet'!$S:$S,$AL445,'Input Sheet'!K:K)</f>
        <v>0</v>
      </c>
      <c r="AH445" s="28">
        <f>+SUMIF('Input Sheet'!$S:$S,$AL445,'Input Sheet'!L:L)</f>
        <v>0</v>
      </c>
      <c r="AI445" s="28">
        <f>+SUMIF('Input Sheet'!$S:$S,$AL445,'Input Sheet'!M:M)</f>
        <v>0</v>
      </c>
      <c r="AJ445" s="28">
        <f>+SUMIF('Input Sheet'!$S:$S,$AL445,'Input Sheet'!N:N)</f>
        <v>0</v>
      </c>
      <c r="AK445" s="28"/>
      <c r="AL445" s="27" t="str">
        <f t="shared" si="33"/>
        <v>112-3054RD</v>
      </c>
      <c r="AM445" s="34" t="str">
        <f t="shared" si="34"/>
        <v>Overall</v>
      </c>
      <c r="AN445" s="34" t="str">
        <f t="shared" si="35"/>
        <v>OverallOther Income</v>
      </c>
      <c r="AO445" s="35"/>
      <c r="AP445" s="35"/>
      <c r="AQ445" s="35"/>
    </row>
    <row r="446" spans="1:43" x14ac:dyDescent="0.25">
      <c r="A446" s="27" t="s">
        <v>103</v>
      </c>
      <c r="B446" s="27" t="s">
        <v>104</v>
      </c>
      <c r="C446" s="27" t="s">
        <v>104</v>
      </c>
      <c r="D446" s="27" t="s">
        <v>430</v>
      </c>
      <c r="E446" s="27" t="s">
        <v>106</v>
      </c>
      <c r="F446" s="27" t="s">
        <v>396</v>
      </c>
      <c r="G446" s="27" t="s">
        <v>397</v>
      </c>
      <c r="H446" s="34" t="s">
        <v>109</v>
      </c>
      <c r="I446" s="34" t="s">
        <v>110</v>
      </c>
      <c r="J446" s="34" t="str">
        <f t="shared" si="31"/>
        <v>OverallOther Income</v>
      </c>
      <c r="K446" s="34" t="str">
        <f t="shared" si="32"/>
        <v>112New Vehicle Sales - Lexus</v>
      </c>
      <c r="L446" s="28">
        <f>+SUMIF('TB 4-24'!M:M,$AL446,'TB 4-24'!G:G)</f>
        <v>0</v>
      </c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>
        <f>+SUMIF('Input Sheet'!$S:$S,$AL446,'Input Sheet'!C:C)</f>
        <v>0</v>
      </c>
      <c r="Z446" s="28">
        <f>+SUMIF('Input Sheet'!$S:$S,$AL446,'Input Sheet'!D:D)</f>
        <v>0</v>
      </c>
      <c r="AA446" s="28">
        <f>+SUMIF('Input Sheet'!$S:$S,$AL446,'Input Sheet'!E:E)</f>
        <v>0</v>
      </c>
      <c r="AB446" s="28">
        <f>+SUMIF('Input Sheet'!$S:$S,$AL446,'Input Sheet'!F:F)</f>
        <v>0</v>
      </c>
      <c r="AC446" s="28">
        <f>+SUMIF('Input Sheet'!$S:$S,$AL446,'Input Sheet'!G:G)</f>
        <v>0</v>
      </c>
      <c r="AD446" s="28">
        <f>+SUMIF('Input Sheet'!$S:$S,$AL446,'Input Sheet'!H:H)</f>
        <v>0</v>
      </c>
      <c r="AE446" s="28">
        <f>+SUMIF('Input Sheet'!$S:$S,$AL446,'Input Sheet'!I:I)</f>
        <v>0</v>
      </c>
      <c r="AF446" s="28">
        <f>+SUMIF('Input Sheet'!$S:$S,$AL446,'Input Sheet'!J:J)</f>
        <v>0</v>
      </c>
      <c r="AG446" s="28">
        <f>+SUMIF('Input Sheet'!$S:$S,$AL446,'Input Sheet'!K:K)</f>
        <v>0</v>
      </c>
      <c r="AH446" s="28">
        <f>+SUMIF('Input Sheet'!$S:$S,$AL446,'Input Sheet'!L:L)</f>
        <v>0</v>
      </c>
      <c r="AI446" s="28">
        <f>+SUMIF('Input Sheet'!$S:$S,$AL446,'Input Sheet'!M:M)</f>
        <v>0</v>
      </c>
      <c r="AJ446" s="28">
        <f>+SUMIF('Input Sheet'!$S:$S,$AL446,'Input Sheet'!N:N)</f>
        <v>0</v>
      </c>
      <c r="AK446" s="28"/>
      <c r="AL446" s="27" t="str">
        <f t="shared" si="33"/>
        <v>112-3055R</v>
      </c>
      <c r="AM446" s="34" t="str">
        <f t="shared" si="34"/>
        <v>Overall</v>
      </c>
      <c r="AN446" s="34" t="str">
        <f t="shared" si="35"/>
        <v>OverallOther Income</v>
      </c>
      <c r="AO446" s="35"/>
      <c r="AP446" s="35"/>
      <c r="AQ446" s="35"/>
    </row>
    <row r="447" spans="1:43" x14ac:dyDescent="0.25">
      <c r="A447" s="27" t="s">
        <v>103</v>
      </c>
      <c r="B447" s="27" t="s">
        <v>104</v>
      </c>
      <c r="C447" s="27" t="s">
        <v>104</v>
      </c>
      <c r="D447" s="27" t="s">
        <v>431</v>
      </c>
      <c r="E447" s="27" t="s">
        <v>106</v>
      </c>
      <c r="F447" s="27" t="s">
        <v>396</v>
      </c>
      <c r="G447" s="27" t="s">
        <v>397</v>
      </c>
      <c r="H447" s="34" t="s">
        <v>109</v>
      </c>
      <c r="I447" s="34" t="s">
        <v>110</v>
      </c>
      <c r="J447" s="34" t="str">
        <f t="shared" si="31"/>
        <v>OverallOther Income</v>
      </c>
      <c r="K447" s="34" t="str">
        <f t="shared" si="32"/>
        <v>112New Vehicle Sales - Lexus</v>
      </c>
      <c r="L447" s="28">
        <f>+SUMIF('TB 4-24'!M:M,$AL447,'TB 4-24'!G:G)</f>
        <v>0</v>
      </c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>
        <f>+SUMIF('Input Sheet'!$S:$S,$AL447,'Input Sheet'!C:C)</f>
        <v>0</v>
      </c>
      <c r="Z447" s="28">
        <f>+SUMIF('Input Sheet'!$S:$S,$AL447,'Input Sheet'!D:D)</f>
        <v>0</v>
      </c>
      <c r="AA447" s="28">
        <f>+SUMIF('Input Sheet'!$S:$S,$AL447,'Input Sheet'!E:E)</f>
        <v>0</v>
      </c>
      <c r="AB447" s="28">
        <f>+SUMIF('Input Sheet'!$S:$S,$AL447,'Input Sheet'!F:F)</f>
        <v>0</v>
      </c>
      <c r="AC447" s="28">
        <f>+SUMIF('Input Sheet'!$S:$S,$AL447,'Input Sheet'!G:G)</f>
        <v>0</v>
      </c>
      <c r="AD447" s="28">
        <f>+SUMIF('Input Sheet'!$S:$S,$AL447,'Input Sheet'!H:H)</f>
        <v>0</v>
      </c>
      <c r="AE447" s="28">
        <f>+SUMIF('Input Sheet'!$S:$S,$AL447,'Input Sheet'!I:I)</f>
        <v>0</v>
      </c>
      <c r="AF447" s="28">
        <f>+SUMIF('Input Sheet'!$S:$S,$AL447,'Input Sheet'!J:J)</f>
        <v>0</v>
      </c>
      <c r="AG447" s="28">
        <f>+SUMIF('Input Sheet'!$S:$S,$AL447,'Input Sheet'!K:K)</f>
        <v>0</v>
      </c>
      <c r="AH447" s="28">
        <f>+SUMIF('Input Sheet'!$S:$S,$AL447,'Input Sheet'!L:L)</f>
        <v>0</v>
      </c>
      <c r="AI447" s="28">
        <f>+SUMIF('Input Sheet'!$S:$S,$AL447,'Input Sheet'!M:M)</f>
        <v>0</v>
      </c>
      <c r="AJ447" s="28">
        <f>+SUMIF('Input Sheet'!$S:$S,$AL447,'Input Sheet'!N:N)</f>
        <v>0</v>
      </c>
      <c r="AK447" s="28"/>
      <c r="AL447" s="27" t="str">
        <f t="shared" si="33"/>
        <v>112-3055RD</v>
      </c>
      <c r="AM447" s="34" t="str">
        <f t="shared" si="34"/>
        <v>Overall</v>
      </c>
      <c r="AN447" s="34" t="str">
        <f t="shared" si="35"/>
        <v>OverallOther Income</v>
      </c>
      <c r="AO447" s="35"/>
      <c r="AP447" s="35"/>
      <c r="AQ447" s="35"/>
    </row>
    <row r="448" spans="1:43" x14ac:dyDescent="0.25">
      <c r="A448" s="27" t="s">
        <v>103</v>
      </c>
      <c r="B448" s="27" t="s">
        <v>104</v>
      </c>
      <c r="C448" s="27" t="s">
        <v>104</v>
      </c>
      <c r="D448" s="27" t="s">
        <v>432</v>
      </c>
      <c r="E448" s="27" t="s">
        <v>106</v>
      </c>
      <c r="F448" s="27" t="s">
        <v>396</v>
      </c>
      <c r="G448" s="27" t="s">
        <v>397</v>
      </c>
      <c r="H448" s="34" t="s">
        <v>109</v>
      </c>
      <c r="I448" s="34" t="s">
        <v>110</v>
      </c>
      <c r="J448" s="34" t="str">
        <f t="shared" si="31"/>
        <v>OverallOther Income</v>
      </c>
      <c r="K448" s="34" t="str">
        <f t="shared" si="32"/>
        <v>112New Vehicle Sales - Lexus</v>
      </c>
      <c r="L448" s="28">
        <f>+SUMIF('TB 4-24'!M:M,$AL448,'TB 4-24'!G:G)</f>
        <v>0</v>
      </c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>
        <f>+SUMIF('Input Sheet'!$S:$S,$AL448,'Input Sheet'!C:C)</f>
        <v>0</v>
      </c>
      <c r="Z448" s="28">
        <f>+SUMIF('Input Sheet'!$S:$S,$AL448,'Input Sheet'!D:D)</f>
        <v>0</v>
      </c>
      <c r="AA448" s="28">
        <f>+SUMIF('Input Sheet'!$S:$S,$AL448,'Input Sheet'!E:E)</f>
        <v>0</v>
      </c>
      <c r="AB448" s="28">
        <f>+SUMIF('Input Sheet'!$S:$S,$AL448,'Input Sheet'!F:F)</f>
        <v>0</v>
      </c>
      <c r="AC448" s="28">
        <f>+SUMIF('Input Sheet'!$S:$S,$AL448,'Input Sheet'!G:G)</f>
        <v>0</v>
      </c>
      <c r="AD448" s="28">
        <f>+SUMIF('Input Sheet'!$S:$S,$AL448,'Input Sheet'!H:H)</f>
        <v>0</v>
      </c>
      <c r="AE448" s="28">
        <f>+SUMIF('Input Sheet'!$S:$S,$AL448,'Input Sheet'!I:I)</f>
        <v>0</v>
      </c>
      <c r="AF448" s="28">
        <f>+SUMIF('Input Sheet'!$S:$S,$AL448,'Input Sheet'!J:J)</f>
        <v>0</v>
      </c>
      <c r="AG448" s="28">
        <f>+SUMIF('Input Sheet'!$S:$S,$AL448,'Input Sheet'!K:K)</f>
        <v>0</v>
      </c>
      <c r="AH448" s="28">
        <f>+SUMIF('Input Sheet'!$S:$S,$AL448,'Input Sheet'!L:L)</f>
        <v>0</v>
      </c>
      <c r="AI448" s="28">
        <f>+SUMIF('Input Sheet'!$S:$S,$AL448,'Input Sheet'!M:M)</f>
        <v>0</v>
      </c>
      <c r="AJ448" s="28">
        <f>+SUMIF('Input Sheet'!$S:$S,$AL448,'Input Sheet'!N:N)</f>
        <v>0</v>
      </c>
      <c r="AK448" s="28"/>
      <c r="AL448" s="27" t="str">
        <f t="shared" si="33"/>
        <v>112-3056R</v>
      </c>
      <c r="AM448" s="34" t="str">
        <f t="shared" si="34"/>
        <v>Overall</v>
      </c>
      <c r="AN448" s="34" t="str">
        <f t="shared" si="35"/>
        <v>OverallOther Income</v>
      </c>
      <c r="AO448" s="35"/>
      <c r="AP448" s="35"/>
      <c r="AQ448" s="35"/>
    </row>
    <row r="449" spans="1:43" x14ac:dyDescent="0.25">
      <c r="A449" s="27" t="s">
        <v>103</v>
      </c>
      <c r="B449" s="27" t="s">
        <v>104</v>
      </c>
      <c r="C449" s="27" t="s">
        <v>104</v>
      </c>
      <c r="D449" s="27" t="s">
        <v>433</v>
      </c>
      <c r="E449" s="27" t="s">
        <v>106</v>
      </c>
      <c r="F449" s="27" t="s">
        <v>396</v>
      </c>
      <c r="G449" s="27" t="s">
        <v>397</v>
      </c>
      <c r="H449" s="34" t="s">
        <v>109</v>
      </c>
      <c r="I449" s="34" t="s">
        <v>110</v>
      </c>
      <c r="J449" s="34" t="str">
        <f t="shared" si="31"/>
        <v>OverallOther Income</v>
      </c>
      <c r="K449" s="34" t="str">
        <f t="shared" si="32"/>
        <v>112New Vehicle Sales - Lexus</v>
      </c>
      <c r="L449" s="28">
        <f>+SUMIF('TB 4-24'!M:M,$AL449,'TB 4-24'!G:G)</f>
        <v>0</v>
      </c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>
        <f>+SUMIF('Input Sheet'!$S:$S,$AL449,'Input Sheet'!C:C)</f>
        <v>0</v>
      </c>
      <c r="Z449" s="28">
        <f>+SUMIF('Input Sheet'!$S:$S,$AL449,'Input Sheet'!D:D)</f>
        <v>0</v>
      </c>
      <c r="AA449" s="28">
        <f>+SUMIF('Input Sheet'!$S:$S,$AL449,'Input Sheet'!E:E)</f>
        <v>0</v>
      </c>
      <c r="AB449" s="28">
        <f>+SUMIF('Input Sheet'!$S:$S,$AL449,'Input Sheet'!F:F)</f>
        <v>0</v>
      </c>
      <c r="AC449" s="28">
        <f>+SUMIF('Input Sheet'!$S:$S,$AL449,'Input Sheet'!G:G)</f>
        <v>0</v>
      </c>
      <c r="AD449" s="28">
        <f>+SUMIF('Input Sheet'!$S:$S,$AL449,'Input Sheet'!H:H)</f>
        <v>0</v>
      </c>
      <c r="AE449" s="28">
        <f>+SUMIF('Input Sheet'!$S:$S,$AL449,'Input Sheet'!I:I)</f>
        <v>0</v>
      </c>
      <c r="AF449" s="28">
        <f>+SUMIF('Input Sheet'!$S:$S,$AL449,'Input Sheet'!J:J)</f>
        <v>0</v>
      </c>
      <c r="AG449" s="28">
        <f>+SUMIF('Input Sheet'!$S:$S,$AL449,'Input Sheet'!K:K)</f>
        <v>0</v>
      </c>
      <c r="AH449" s="28">
        <f>+SUMIF('Input Sheet'!$S:$S,$AL449,'Input Sheet'!L:L)</f>
        <v>0</v>
      </c>
      <c r="AI449" s="28">
        <f>+SUMIF('Input Sheet'!$S:$S,$AL449,'Input Sheet'!M:M)</f>
        <v>0</v>
      </c>
      <c r="AJ449" s="28">
        <f>+SUMIF('Input Sheet'!$S:$S,$AL449,'Input Sheet'!N:N)</f>
        <v>0</v>
      </c>
      <c r="AK449" s="28"/>
      <c r="AL449" s="27" t="str">
        <f t="shared" si="33"/>
        <v>112-3056RD</v>
      </c>
      <c r="AM449" s="34" t="str">
        <f t="shared" si="34"/>
        <v>Overall</v>
      </c>
      <c r="AN449" s="34" t="str">
        <f t="shared" si="35"/>
        <v>OverallOther Income</v>
      </c>
      <c r="AO449" s="35"/>
      <c r="AP449" s="35"/>
      <c r="AQ449" s="35"/>
    </row>
    <row r="450" spans="1:43" x14ac:dyDescent="0.25">
      <c r="A450" s="27" t="s">
        <v>103</v>
      </c>
      <c r="B450" s="27" t="s">
        <v>104</v>
      </c>
      <c r="C450" s="27" t="s">
        <v>104</v>
      </c>
      <c r="D450" s="27" t="s">
        <v>434</v>
      </c>
      <c r="E450" s="27" t="s">
        <v>106</v>
      </c>
      <c r="F450" s="27" t="s">
        <v>396</v>
      </c>
      <c r="G450" s="27" t="s">
        <v>397</v>
      </c>
      <c r="H450" s="34" t="s">
        <v>109</v>
      </c>
      <c r="I450" s="34" t="s">
        <v>110</v>
      </c>
      <c r="J450" s="34" t="str">
        <f t="shared" si="31"/>
        <v>OverallOther Income</v>
      </c>
      <c r="K450" s="34" t="str">
        <f t="shared" si="32"/>
        <v>112New Vehicle Sales - Lexus</v>
      </c>
      <c r="L450" s="28">
        <f>+SUMIF('TB 4-24'!M:M,$AL450,'TB 4-24'!G:G)</f>
        <v>0</v>
      </c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>
        <f>+SUMIF('Input Sheet'!$S:$S,$AL450,'Input Sheet'!C:C)</f>
        <v>0</v>
      </c>
      <c r="Z450" s="28">
        <f>+SUMIF('Input Sheet'!$S:$S,$AL450,'Input Sheet'!D:D)</f>
        <v>0</v>
      </c>
      <c r="AA450" s="28">
        <f>+SUMIF('Input Sheet'!$S:$S,$AL450,'Input Sheet'!E:E)</f>
        <v>0</v>
      </c>
      <c r="AB450" s="28">
        <f>+SUMIF('Input Sheet'!$S:$S,$AL450,'Input Sheet'!F:F)</f>
        <v>0</v>
      </c>
      <c r="AC450" s="28">
        <f>+SUMIF('Input Sheet'!$S:$S,$AL450,'Input Sheet'!G:G)</f>
        <v>0</v>
      </c>
      <c r="AD450" s="28">
        <f>+SUMIF('Input Sheet'!$S:$S,$AL450,'Input Sheet'!H:H)</f>
        <v>0</v>
      </c>
      <c r="AE450" s="28">
        <f>+SUMIF('Input Sheet'!$S:$S,$AL450,'Input Sheet'!I:I)</f>
        <v>0</v>
      </c>
      <c r="AF450" s="28">
        <f>+SUMIF('Input Sheet'!$S:$S,$AL450,'Input Sheet'!J:J)</f>
        <v>0</v>
      </c>
      <c r="AG450" s="28">
        <f>+SUMIF('Input Sheet'!$S:$S,$AL450,'Input Sheet'!K:K)</f>
        <v>0</v>
      </c>
      <c r="AH450" s="28">
        <f>+SUMIF('Input Sheet'!$S:$S,$AL450,'Input Sheet'!L:L)</f>
        <v>0</v>
      </c>
      <c r="AI450" s="28">
        <f>+SUMIF('Input Sheet'!$S:$S,$AL450,'Input Sheet'!M:M)</f>
        <v>0</v>
      </c>
      <c r="AJ450" s="28">
        <f>+SUMIF('Input Sheet'!$S:$S,$AL450,'Input Sheet'!N:N)</f>
        <v>0</v>
      </c>
      <c r="AK450" s="28"/>
      <c r="AL450" s="27" t="str">
        <f t="shared" si="33"/>
        <v>112-3057R</v>
      </c>
      <c r="AM450" s="34" t="str">
        <f t="shared" si="34"/>
        <v>Overall</v>
      </c>
      <c r="AN450" s="34" t="str">
        <f t="shared" si="35"/>
        <v>OverallOther Income</v>
      </c>
      <c r="AO450" s="35"/>
      <c r="AP450" s="35"/>
      <c r="AQ450" s="35"/>
    </row>
    <row r="451" spans="1:43" x14ac:dyDescent="0.25">
      <c r="A451" s="27" t="s">
        <v>103</v>
      </c>
      <c r="B451" s="27" t="s">
        <v>104</v>
      </c>
      <c r="C451" s="27" t="s">
        <v>104</v>
      </c>
      <c r="D451" s="27" t="s">
        <v>435</v>
      </c>
      <c r="E451" s="27" t="s">
        <v>106</v>
      </c>
      <c r="F451" s="27" t="s">
        <v>396</v>
      </c>
      <c r="G451" s="27" t="s">
        <v>397</v>
      </c>
      <c r="H451" s="34" t="s">
        <v>109</v>
      </c>
      <c r="I451" s="34" t="s">
        <v>110</v>
      </c>
      <c r="J451" s="34" t="str">
        <f t="shared" ref="J451:J514" si="36">+H451&amp;I451</f>
        <v>OverallOther Income</v>
      </c>
      <c r="K451" s="34" t="str">
        <f t="shared" ref="K451:K514" si="37">+E451&amp;G451</f>
        <v>112New Vehicle Sales - Lexus</v>
      </c>
      <c r="L451" s="28">
        <f>+SUMIF('TB 4-24'!M:M,$AL451,'TB 4-24'!G:G)</f>
        <v>0</v>
      </c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>
        <f>+SUMIF('Input Sheet'!$S:$S,$AL451,'Input Sheet'!C:C)</f>
        <v>0</v>
      </c>
      <c r="Z451" s="28">
        <f>+SUMIF('Input Sheet'!$S:$S,$AL451,'Input Sheet'!D:D)</f>
        <v>0</v>
      </c>
      <c r="AA451" s="28">
        <f>+SUMIF('Input Sheet'!$S:$S,$AL451,'Input Sheet'!E:E)</f>
        <v>0</v>
      </c>
      <c r="AB451" s="28">
        <f>+SUMIF('Input Sheet'!$S:$S,$AL451,'Input Sheet'!F:F)</f>
        <v>0</v>
      </c>
      <c r="AC451" s="28">
        <f>+SUMIF('Input Sheet'!$S:$S,$AL451,'Input Sheet'!G:G)</f>
        <v>0</v>
      </c>
      <c r="AD451" s="28">
        <f>+SUMIF('Input Sheet'!$S:$S,$AL451,'Input Sheet'!H:H)</f>
        <v>0</v>
      </c>
      <c r="AE451" s="28">
        <f>+SUMIF('Input Sheet'!$S:$S,$AL451,'Input Sheet'!I:I)</f>
        <v>0</v>
      </c>
      <c r="AF451" s="28">
        <f>+SUMIF('Input Sheet'!$S:$S,$AL451,'Input Sheet'!J:J)</f>
        <v>0</v>
      </c>
      <c r="AG451" s="28">
        <f>+SUMIF('Input Sheet'!$S:$S,$AL451,'Input Sheet'!K:K)</f>
        <v>0</v>
      </c>
      <c r="AH451" s="28">
        <f>+SUMIF('Input Sheet'!$S:$S,$AL451,'Input Sheet'!L:L)</f>
        <v>0</v>
      </c>
      <c r="AI451" s="28">
        <f>+SUMIF('Input Sheet'!$S:$S,$AL451,'Input Sheet'!M:M)</f>
        <v>0</v>
      </c>
      <c r="AJ451" s="28">
        <f>+SUMIF('Input Sheet'!$S:$S,$AL451,'Input Sheet'!N:N)</f>
        <v>0</v>
      </c>
      <c r="AK451" s="28"/>
      <c r="AL451" s="27" t="str">
        <f t="shared" ref="AL451:AL514" si="38">+E451&amp;"-"&amp;D451</f>
        <v>112-3057RD</v>
      </c>
      <c r="AM451" s="34" t="str">
        <f t="shared" si="34"/>
        <v>Overall</v>
      </c>
      <c r="AN451" s="34" t="str">
        <f t="shared" si="35"/>
        <v>OverallOther Income</v>
      </c>
      <c r="AO451" s="35"/>
      <c r="AP451" s="35"/>
      <c r="AQ451" s="35"/>
    </row>
    <row r="452" spans="1:43" x14ac:dyDescent="0.25">
      <c r="A452" s="27" t="s">
        <v>103</v>
      </c>
      <c r="B452" s="27" t="s">
        <v>104</v>
      </c>
      <c r="C452" s="27" t="s">
        <v>104</v>
      </c>
      <c r="D452" s="27" t="s">
        <v>436</v>
      </c>
      <c r="E452" s="27" t="s">
        <v>106</v>
      </c>
      <c r="F452" s="27" t="s">
        <v>396</v>
      </c>
      <c r="G452" s="27" t="s">
        <v>397</v>
      </c>
      <c r="H452" s="34" t="s">
        <v>109</v>
      </c>
      <c r="I452" s="34" t="s">
        <v>110</v>
      </c>
      <c r="J452" s="34" t="str">
        <f t="shared" si="36"/>
        <v>OverallOther Income</v>
      </c>
      <c r="K452" s="34" t="str">
        <f t="shared" si="37"/>
        <v>112New Vehicle Sales - Lexus</v>
      </c>
      <c r="L452" s="28">
        <f>+SUMIF('TB 4-24'!M:M,$AL452,'TB 4-24'!G:G)</f>
        <v>0</v>
      </c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>
        <f>+SUMIF('Input Sheet'!$S:$S,$AL452,'Input Sheet'!C:C)</f>
        <v>0</v>
      </c>
      <c r="Z452" s="28">
        <f>+SUMIF('Input Sheet'!$S:$S,$AL452,'Input Sheet'!D:D)</f>
        <v>0</v>
      </c>
      <c r="AA452" s="28">
        <f>+SUMIF('Input Sheet'!$S:$S,$AL452,'Input Sheet'!E:E)</f>
        <v>0</v>
      </c>
      <c r="AB452" s="28">
        <f>+SUMIF('Input Sheet'!$S:$S,$AL452,'Input Sheet'!F:F)</f>
        <v>0</v>
      </c>
      <c r="AC452" s="28">
        <f>+SUMIF('Input Sheet'!$S:$S,$AL452,'Input Sheet'!G:G)</f>
        <v>0</v>
      </c>
      <c r="AD452" s="28">
        <f>+SUMIF('Input Sheet'!$S:$S,$AL452,'Input Sheet'!H:H)</f>
        <v>0</v>
      </c>
      <c r="AE452" s="28">
        <f>+SUMIF('Input Sheet'!$S:$S,$AL452,'Input Sheet'!I:I)</f>
        <v>0</v>
      </c>
      <c r="AF452" s="28">
        <f>+SUMIF('Input Sheet'!$S:$S,$AL452,'Input Sheet'!J:J)</f>
        <v>0</v>
      </c>
      <c r="AG452" s="28">
        <f>+SUMIF('Input Sheet'!$S:$S,$AL452,'Input Sheet'!K:K)</f>
        <v>0</v>
      </c>
      <c r="AH452" s="28">
        <f>+SUMIF('Input Sheet'!$S:$S,$AL452,'Input Sheet'!L:L)</f>
        <v>0</v>
      </c>
      <c r="AI452" s="28">
        <f>+SUMIF('Input Sheet'!$S:$S,$AL452,'Input Sheet'!M:M)</f>
        <v>0</v>
      </c>
      <c r="AJ452" s="28">
        <f>+SUMIF('Input Sheet'!$S:$S,$AL452,'Input Sheet'!N:N)</f>
        <v>0</v>
      </c>
      <c r="AK452" s="28"/>
      <c r="AL452" s="27" t="str">
        <f t="shared" si="38"/>
        <v>112-3058R</v>
      </c>
      <c r="AM452" s="34" t="str">
        <f t="shared" ref="AM452:AM515" si="39">H452</f>
        <v>Overall</v>
      </c>
      <c r="AN452" s="34" t="str">
        <f t="shared" ref="AN452:AN515" si="40">J452</f>
        <v>OverallOther Income</v>
      </c>
      <c r="AO452" s="35"/>
      <c r="AP452" s="35"/>
      <c r="AQ452" s="35"/>
    </row>
    <row r="453" spans="1:43" x14ac:dyDescent="0.25">
      <c r="A453" s="27" t="s">
        <v>103</v>
      </c>
      <c r="B453" s="27" t="s">
        <v>104</v>
      </c>
      <c r="C453" s="27" t="s">
        <v>104</v>
      </c>
      <c r="D453" s="27" t="s">
        <v>437</v>
      </c>
      <c r="E453" s="27" t="s">
        <v>106</v>
      </c>
      <c r="F453" s="27" t="s">
        <v>396</v>
      </c>
      <c r="G453" s="27" t="s">
        <v>397</v>
      </c>
      <c r="H453" s="34" t="s">
        <v>109</v>
      </c>
      <c r="I453" s="34" t="s">
        <v>110</v>
      </c>
      <c r="J453" s="34" t="str">
        <f t="shared" si="36"/>
        <v>OverallOther Income</v>
      </c>
      <c r="K453" s="34" t="str">
        <f t="shared" si="37"/>
        <v>112New Vehicle Sales - Lexus</v>
      </c>
      <c r="L453" s="28">
        <f>+SUMIF('TB 4-24'!M:M,$AL453,'TB 4-24'!G:G)</f>
        <v>0</v>
      </c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>
        <f>+SUMIF('Input Sheet'!$S:$S,$AL453,'Input Sheet'!C:C)</f>
        <v>0</v>
      </c>
      <c r="Z453" s="28">
        <f>+SUMIF('Input Sheet'!$S:$S,$AL453,'Input Sheet'!D:D)</f>
        <v>0</v>
      </c>
      <c r="AA453" s="28">
        <f>+SUMIF('Input Sheet'!$S:$S,$AL453,'Input Sheet'!E:E)</f>
        <v>0</v>
      </c>
      <c r="AB453" s="28">
        <f>+SUMIF('Input Sheet'!$S:$S,$AL453,'Input Sheet'!F:F)</f>
        <v>0</v>
      </c>
      <c r="AC453" s="28">
        <f>+SUMIF('Input Sheet'!$S:$S,$AL453,'Input Sheet'!G:G)</f>
        <v>0</v>
      </c>
      <c r="AD453" s="28">
        <f>+SUMIF('Input Sheet'!$S:$S,$AL453,'Input Sheet'!H:H)</f>
        <v>0</v>
      </c>
      <c r="AE453" s="28">
        <f>+SUMIF('Input Sheet'!$S:$S,$AL453,'Input Sheet'!I:I)</f>
        <v>0</v>
      </c>
      <c r="AF453" s="28">
        <f>+SUMIF('Input Sheet'!$S:$S,$AL453,'Input Sheet'!J:J)</f>
        <v>0</v>
      </c>
      <c r="AG453" s="28">
        <f>+SUMIF('Input Sheet'!$S:$S,$AL453,'Input Sheet'!K:K)</f>
        <v>0</v>
      </c>
      <c r="AH453" s="28">
        <f>+SUMIF('Input Sheet'!$S:$S,$AL453,'Input Sheet'!L:L)</f>
        <v>0</v>
      </c>
      <c r="AI453" s="28">
        <f>+SUMIF('Input Sheet'!$S:$S,$AL453,'Input Sheet'!M:M)</f>
        <v>0</v>
      </c>
      <c r="AJ453" s="28">
        <f>+SUMIF('Input Sheet'!$S:$S,$AL453,'Input Sheet'!N:N)</f>
        <v>0</v>
      </c>
      <c r="AK453" s="28"/>
      <c r="AL453" s="27" t="str">
        <f t="shared" si="38"/>
        <v>112-3058RD</v>
      </c>
      <c r="AM453" s="34" t="str">
        <f t="shared" si="39"/>
        <v>Overall</v>
      </c>
      <c r="AN453" s="34" t="str">
        <f t="shared" si="40"/>
        <v>OverallOther Income</v>
      </c>
      <c r="AO453" s="35"/>
      <c r="AP453" s="35"/>
      <c r="AQ453" s="35"/>
    </row>
    <row r="454" spans="1:43" x14ac:dyDescent="0.25">
      <c r="A454" s="27" t="s">
        <v>103</v>
      </c>
      <c r="B454" s="27" t="s">
        <v>104</v>
      </c>
      <c r="C454" s="27" t="s">
        <v>104</v>
      </c>
      <c r="D454" s="27" t="s">
        <v>438</v>
      </c>
      <c r="E454" s="27" t="s">
        <v>106</v>
      </c>
      <c r="F454" s="27" t="s">
        <v>396</v>
      </c>
      <c r="G454" s="27" t="s">
        <v>397</v>
      </c>
      <c r="H454" s="34" t="s">
        <v>109</v>
      </c>
      <c r="I454" s="34" t="s">
        <v>110</v>
      </c>
      <c r="J454" s="34" t="str">
        <f t="shared" si="36"/>
        <v>OverallOther Income</v>
      </c>
      <c r="K454" s="34" t="str">
        <f t="shared" si="37"/>
        <v>112New Vehicle Sales - Lexus</v>
      </c>
      <c r="L454" s="28">
        <f>+SUMIF('TB 4-24'!M:M,$AL454,'TB 4-24'!G:G)</f>
        <v>0</v>
      </c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>
        <f>+SUMIF('Input Sheet'!$S:$S,$AL454,'Input Sheet'!C:C)</f>
        <v>0</v>
      </c>
      <c r="Z454" s="28">
        <f>+SUMIF('Input Sheet'!$S:$S,$AL454,'Input Sheet'!D:D)</f>
        <v>0</v>
      </c>
      <c r="AA454" s="28">
        <f>+SUMIF('Input Sheet'!$S:$S,$AL454,'Input Sheet'!E:E)</f>
        <v>0</v>
      </c>
      <c r="AB454" s="28">
        <f>+SUMIF('Input Sheet'!$S:$S,$AL454,'Input Sheet'!F:F)</f>
        <v>0</v>
      </c>
      <c r="AC454" s="28">
        <f>+SUMIF('Input Sheet'!$S:$S,$AL454,'Input Sheet'!G:G)</f>
        <v>0</v>
      </c>
      <c r="AD454" s="28">
        <f>+SUMIF('Input Sheet'!$S:$S,$AL454,'Input Sheet'!H:H)</f>
        <v>0</v>
      </c>
      <c r="AE454" s="28">
        <f>+SUMIF('Input Sheet'!$S:$S,$AL454,'Input Sheet'!I:I)</f>
        <v>0</v>
      </c>
      <c r="AF454" s="28">
        <f>+SUMIF('Input Sheet'!$S:$S,$AL454,'Input Sheet'!J:J)</f>
        <v>0</v>
      </c>
      <c r="AG454" s="28">
        <f>+SUMIF('Input Sheet'!$S:$S,$AL454,'Input Sheet'!K:K)</f>
        <v>0</v>
      </c>
      <c r="AH454" s="28">
        <f>+SUMIF('Input Sheet'!$S:$S,$AL454,'Input Sheet'!L:L)</f>
        <v>0</v>
      </c>
      <c r="AI454" s="28">
        <f>+SUMIF('Input Sheet'!$S:$S,$AL454,'Input Sheet'!M:M)</f>
        <v>0</v>
      </c>
      <c r="AJ454" s="28">
        <f>+SUMIF('Input Sheet'!$S:$S,$AL454,'Input Sheet'!N:N)</f>
        <v>0</v>
      </c>
      <c r="AK454" s="28"/>
      <c r="AL454" s="27" t="str">
        <f t="shared" si="38"/>
        <v>112-3059R</v>
      </c>
      <c r="AM454" s="34" t="str">
        <f t="shared" si="39"/>
        <v>Overall</v>
      </c>
      <c r="AN454" s="34" t="str">
        <f t="shared" si="40"/>
        <v>OverallOther Income</v>
      </c>
      <c r="AO454" s="35"/>
      <c r="AP454" s="35"/>
      <c r="AQ454" s="35"/>
    </row>
    <row r="455" spans="1:43" x14ac:dyDescent="0.25">
      <c r="A455" s="27" t="s">
        <v>103</v>
      </c>
      <c r="B455" s="27" t="s">
        <v>104</v>
      </c>
      <c r="C455" s="27" t="s">
        <v>104</v>
      </c>
      <c r="D455" s="27" t="s">
        <v>439</v>
      </c>
      <c r="E455" s="27" t="s">
        <v>106</v>
      </c>
      <c r="F455" s="27" t="s">
        <v>396</v>
      </c>
      <c r="G455" s="27" t="s">
        <v>397</v>
      </c>
      <c r="H455" s="34" t="s">
        <v>109</v>
      </c>
      <c r="I455" s="34" t="s">
        <v>110</v>
      </c>
      <c r="J455" s="34" t="str">
        <f t="shared" si="36"/>
        <v>OverallOther Income</v>
      </c>
      <c r="K455" s="34" t="str">
        <f t="shared" si="37"/>
        <v>112New Vehicle Sales - Lexus</v>
      </c>
      <c r="L455" s="28">
        <f>+SUMIF('TB 4-24'!M:M,$AL455,'TB 4-24'!G:G)</f>
        <v>0</v>
      </c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>
        <f>+SUMIF('Input Sheet'!$S:$S,$AL455,'Input Sheet'!C:C)</f>
        <v>0</v>
      </c>
      <c r="Z455" s="28">
        <f>+SUMIF('Input Sheet'!$S:$S,$AL455,'Input Sheet'!D:D)</f>
        <v>0</v>
      </c>
      <c r="AA455" s="28">
        <f>+SUMIF('Input Sheet'!$S:$S,$AL455,'Input Sheet'!E:E)</f>
        <v>0</v>
      </c>
      <c r="AB455" s="28">
        <f>+SUMIF('Input Sheet'!$S:$S,$AL455,'Input Sheet'!F:F)</f>
        <v>0</v>
      </c>
      <c r="AC455" s="28">
        <f>+SUMIF('Input Sheet'!$S:$S,$AL455,'Input Sheet'!G:G)</f>
        <v>0</v>
      </c>
      <c r="AD455" s="28">
        <f>+SUMIF('Input Sheet'!$S:$S,$AL455,'Input Sheet'!H:H)</f>
        <v>0</v>
      </c>
      <c r="AE455" s="28">
        <f>+SUMIF('Input Sheet'!$S:$S,$AL455,'Input Sheet'!I:I)</f>
        <v>0</v>
      </c>
      <c r="AF455" s="28">
        <f>+SUMIF('Input Sheet'!$S:$S,$AL455,'Input Sheet'!J:J)</f>
        <v>0</v>
      </c>
      <c r="AG455" s="28">
        <f>+SUMIF('Input Sheet'!$S:$S,$AL455,'Input Sheet'!K:K)</f>
        <v>0</v>
      </c>
      <c r="AH455" s="28">
        <f>+SUMIF('Input Sheet'!$S:$S,$AL455,'Input Sheet'!L:L)</f>
        <v>0</v>
      </c>
      <c r="AI455" s="28">
        <f>+SUMIF('Input Sheet'!$S:$S,$AL455,'Input Sheet'!M:M)</f>
        <v>0</v>
      </c>
      <c r="AJ455" s="28">
        <f>+SUMIF('Input Sheet'!$S:$S,$AL455,'Input Sheet'!N:N)</f>
        <v>0</v>
      </c>
      <c r="AK455" s="28"/>
      <c r="AL455" s="27" t="str">
        <f t="shared" si="38"/>
        <v>112-3059RD</v>
      </c>
      <c r="AM455" s="34" t="str">
        <f t="shared" si="39"/>
        <v>Overall</v>
      </c>
      <c r="AN455" s="34" t="str">
        <f t="shared" si="40"/>
        <v>OverallOther Income</v>
      </c>
      <c r="AO455" s="35"/>
      <c r="AP455" s="35"/>
      <c r="AQ455" s="35"/>
    </row>
    <row r="456" spans="1:43" x14ac:dyDescent="0.25">
      <c r="A456" s="27" t="s">
        <v>103</v>
      </c>
      <c r="B456" s="27" t="s">
        <v>104</v>
      </c>
      <c r="C456" s="27" t="s">
        <v>104</v>
      </c>
      <c r="D456" s="27" t="s">
        <v>440</v>
      </c>
      <c r="E456" s="27" t="s">
        <v>106</v>
      </c>
      <c r="F456" s="27" t="s">
        <v>396</v>
      </c>
      <c r="G456" s="27" t="s">
        <v>397</v>
      </c>
      <c r="H456" s="34" t="s">
        <v>109</v>
      </c>
      <c r="I456" s="34" t="s">
        <v>110</v>
      </c>
      <c r="J456" s="34" t="str">
        <f t="shared" si="36"/>
        <v>OverallOther Income</v>
      </c>
      <c r="K456" s="34" t="str">
        <f t="shared" si="37"/>
        <v>112New Vehicle Sales - Lexus</v>
      </c>
      <c r="L456" s="28">
        <f>+SUMIF('TB 4-24'!M:M,$AL456,'TB 4-24'!G:G)</f>
        <v>0</v>
      </c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>
        <f>+SUMIF('Input Sheet'!$S:$S,$AL456,'Input Sheet'!C:C)</f>
        <v>0</v>
      </c>
      <c r="Z456" s="28">
        <f>+SUMIF('Input Sheet'!$S:$S,$AL456,'Input Sheet'!D:D)</f>
        <v>0</v>
      </c>
      <c r="AA456" s="28">
        <f>+SUMIF('Input Sheet'!$S:$S,$AL456,'Input Sheet'!E:E)</f>
        <v>0</v>
      </c>
      <c r="AB456" s="28">
        <f>+SUMIF('Input Sheet'!$S:$S,$AL456,'Input Sheet'!F:F)</f>
        <v>0</v>
      </c>
      <c r="AC456" s="28">
        <f>+SUMIF('Input Sheet'!$S:$S,$AL456,'Input Sheet'!G:G)</f>
        <v>0</v>
      </c>
      <c r="AD456" s="28">
        <f>+SUMIF('Input Sheet'!$S:$S,$AL456,'Input Sheet'!H:H)</f>
        <v>0</v>
      </c>
      <c r="AE456" s="28">
        <f>+SUMIF('Input Sheet'!$S:$S,$AL456,'Input Sheet'!I:I)</f>
        <v>0</v>
      </c>
      <c r="AF456" s="28">
        <f>+SUMIF('Input Sheet'!$S:$S,$AL456,'Input Sheet'!J:J)</f>
        <v>0</v>
      </c>
      <c r="AG456" s="28">
        <f>+SUMIF('Input Sheet'!$S:$S,$AL456,'Input Sheet'!K:K)</f>
        <v>0</v>
      </c>
      <c r="AH456" s="28">
        <f>+SUMIF('Input Sheet'!$S:$S,$AL456,'Input Sheet'!L:L)</f>
        <v>0</v>
      </c>
      <c r="AI456" s="28">
        <f>+SUMIF('Input Sheet'!$S:$S,$AL456,'Input Sheet'!M:M)</f>
        <v>0</v>
      </c>
      <c r="AJ456" s="28">
        <f>+SUMIF('Input Sheet'!$S:$S,$AL456,'Input Sheet'!N:N)</f>
        <v>0</v>
      </c>
      <c r="AK456" s="28"/>
      <c r="AL456" s="27" t="str">
        <f t="shared" si="38"/>
        <v>112-3061R</v>
      </c>
      <c r="AM456" s="34" t="str">
        <f t="shared" si="39"/>
        <v>Overall</v>
      </c>
      <c r="AN456" s="34" t="str">
        <f t="shared" si="40"/>
        <v>OverallOther Income</v>
      </c>
      <c r="AO456" s="35"/>
      <c r="AP456" s="35"/>
      <c r="AQ456" s="35"/>
    </row>
    <row r="457" spans="1:43" x14ac:dyDescent="0.25">
      <c r="A457" s="27" t="s">
        <v>103</v>
      </c>
      <c r="B457" s="27" t="s">
        <v>104</v>
      </c>
      <c r="C457" s="27" t="s">
        <v>104</v>
      </c>
      <c r="D457" s="27" t="s">
        <v>441</v>
      </c>
      <c r="E457" s="27" t="s">
        <v>106</v>
      </c>
      <c r="F457" s="27" t="s">
        <v>396</v>
      </c>
      <c r="G457" s="27" t="s">
        <v>397</v>
      </c>
      <c r="H457" s="34" t="s">
        <v>109</v>
      </c>
      <c r="I457" s="34" t="s">
        <v>110</v>
      </c>
      <c r="J457" s="34" t="str">
        <f t="shared" si="36"/>
        <v>OverallOther Income</v>
      </c>
      <c r="K457" s="34" t="str">
        <f t="shared" si="37"/>
        <v>112New Vehicle Sales - Lexus</v>
      </c>
      <c r="L457" s="28">
        <f>+SUMIF('TB 4-24'!M:M,$AL457,'TB 4-24'!G:G)</f>
        <v>0</v>
      </c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>
        <f>+SUMIF('Input Sheet'!$S:$S,$AL457,'Input Sheet'!C:C)</f>
        <v>0</v>
      </c>
      <c r="Z457" s="28">
        <f>+SUMIF('Input Sheet'!$S:$S,$AL457,'Input Sheet'!D:D)</f>
        <v>0</v>
      </c>
      <c r="AA457" s="28">
        <f>+SUMIF('Input Sheet'!$S:$S,$AL457,'Input Sheet'!E:E)</f>
        <v>0</v>
      </c>
      <c r="AB457" s="28">
        <f>+SUMIF('Input Sheet'!$S:$S,$AL457,'Input Sheet'!F:F)</f>
        <v>0</v>
      </c>
      <c r="AC457" s="28">
        <f>+SUMIF('Input Sheet'!$S:$S,$AL457,'Input Sheet'!G:G)</f>
        <v>0</v>
      </c>
      <c r="AD457" s="28">
        <f>+SUMIF('Input Sheet'!$S:$S,$AL457,'Input Sheet'!H:H)</f>
        <v>0</v>
      </c>
      <c r="AE457" s="28">
        <f>+SUMIF('Input Sheet'!$S:$S,$AL457,'Input Sheet'!I:I)</f>
        <v>0</v>
      </c>
      <c r="AF457" s="28">
        <f>+SUMIF('Input Sheet'!$S:$S,$AL457,'Input Sheet'!J:J)</f>
        <v>0</v>
      </c>
      <c r="AG457" s="28">
        <f>+SUMIF('Input Sheet'!$S:$S,$AL457,'Input Sheet'!K:K)</f>
        <v>0</v>
      </c>
      <c r="AH457" s="28">
        <f>+SUMIF('Input Sheet'!$S:$S,$AL457,'Input Sheet'!L:L)</f>
        <v>0</v>
      </c>
      <c r="AI457" s="28">
        <f>+SUMIF('Input Sheet'!$S:$S,$AL457,'Input Sheet'!M:M)</f>
        <v>0</v>
      </c>
      <c r="AJ457" s="28">
        <f>+SUMIF('Input Sheet'!$S:$S,$AL457,'Input Sheet'!N:N)</f>
        <v>0</v>
      </c>
      <c r="AK457" s="28"/>
      <c r="AL457" s="27" t="str">
        <f t="shared" si="38"/>
        <v>112-3061RD</v>
      </c>
      <c r="AM457" s="34" t="str">
        <f t="shared" si="39"/>
        <v>Overall</v>
      </c>
      <c r="AN457" s="34" t="str">
        <f t="shared" si="40"/>
        <v>OverallOther Income</v>
      </c>
      <c r="AO457" s="35"/>
      <c r="AP457" s="35"/>
      <c r="AQ457" s="35"/>
    </row>
    <row r="458" spans="1:43" x14ac:dyDescent="0.25">
      <c r="A458" s="27" t="s">
        <v>103</v>
      </c>
      <c r="B458" s="27" t="s">
        <v>104</v>
      </c>
      <c r="C458" s="27" t="s">
        <v>104</v>
      </c>
      <c r="D458" s="27" t="s">
        <v>442</v>
      </c>
      <c r="E458" s="27" t="s">
        <v>106</v>
      </c>
      <c r="F458" s="27" t="s">
        <v>396</v>
      </c>
      <c r="G458" s="27" t="s">
        <v>397</v>
      </c>
      <c r="H458" s="34" t="s">
        <v>109</v>
      </c>
      <c r="I458" s="34" t="s">
        <v>110</v>
      </c>
      <c r="J458" s="34" t="str">
        <f t="shared" si="36"/>
        <v>OverallOther Income</v>
      </c>
      <c r="K458" s="34" t="str">
        <f t="shared" si="37"/>
        <v>112New Vehicle Sales - Lexus</v>
      </c>
      <c r="L458" s="28">
        <f>+SUMIF('TB 4-24'!M:M,$AL458,'TB 4-24'!G:G)</f>
        <v>0</v>
      </c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>
        <f>+SUMIF('Input Sheet'!$S:$S,$AL458,'Input Sheet'!C:C)</f>
        <v>0</v>
      </c>
      <c r="Z458" s="28">
        <f>+SUMIF('Input Sheet'!$S:$S,$AL458,'Input Sheet'!D:D)</f>
        <v>0</v>
      </c>
      <c r="AA458" s="28">
        <f>+SUMIF('Input Sheet'!$S:$S,$AL458,'Input Sheet'!E:E)</f>
        <v>0</v>
      </c>
      <c r="AB458" s="28">
        <f>+SUMIF('Input Sheet'!$S:$S,$AL458,'Input Sheet'!F:F)</f>
        <v>0</v>
      </c>
      <c r="AC458" s="28">
        <f>+SUMIF('Input Sheet'!$S:$S,$AL458,'Input Sheet'!G:G)</f>
        <v>0</v>
      </c>
      <c r="AD458" s="28">
        <f>+SUMIF('Input Sheet'!$S:$S,$AL458,'Input Sheet'!H:H)</f>
        <v>0</v>
      </c>
      <c r="AE458" s="28">
        <f>+SUMIF('Input Sheet'!$S:$S,$AL458,'Input Sheet'!I:I)</f>
        <v>0</v>
      </c>
      <c r="AF458" s="28">
        <f>+SUMIF('Input Sheet'!$S:$S,$AL458,'Input Sheet'!J:J)</f>
        <v>0</v>
      </c>
      <c r="AG458" s="28">
        <f>+SUMIF('Input Sheet'!$S:$S,$AL458,'Input Sheet'!K:K)</f>
        <v>0</v>
      </c>
      <c r="AH458" s="28">
        <f>+SUMIF('Input Sheet'!$S:$S,$AL458,'Input Sheet'!L:L)</f>
        <v>0</v>
      </c>
      <c r="AI458" s="28">
        <f>+SUMIF('Input Sheet'!$S:$S,$AL458,'Input Sheet'!M:M)</f>
        <v>0</v>
      </c>
      <c r="AJ458" s="28">
        <f>+SUMIF('Input Sheet'!$S:$S,$AL458,'Input Sheet'!N:N)</f>
        <v>0</v>
      </c>
      <c r="AK458" s="28"/>
      <c r="AL458" s="27" t="str">
        <f t="shared" si="38"/>
        <v>112-3062R</v>
      </c>
      <c r="AM458" s="34" t="str">
        <f t="shared" si="39"/>
        <v>Overall</v>
      </c>
      <c r="AN458" s="34" t="str">
        <f t="shared" si="40"/>
        <v>OverallOther Income</v>
      </c>
      <c r="AO458" s="35"/>
      <c r="AP458" s="35"/>
      <c r="AQ458" s="35"/>
    </row>
    <row r="459" spans="1:43" x14ac:dyDescent="0.25">
      <c r="A459" s="27" t="s">
        <v>103</v>
      </c>
      <c r="B459" s="27" t="s">
        <v>104</v>
      </c>
      <c r="C459" s="27" t="s">
        <v>104</v>
      </c>
      <c r="D459" s="27" t="s">
        <v>443</v>
      </c>
      <c r="E459" s="27" t="s">
        <v>106</v>
      </c>
      <c r="F459" s="27" t="s">
        <v>396</v>
      </c>
      <c r="G459" s="27" t="s">
        <v>397</v>
      </c>
      <c r="H459" s="34" t="s">
        <v>109</v>
      </c>
      <c r="I459" s="34" t="s">
        <v>110</v>
      </c>
      <c r="J459" s="34" t="str">
        <f t="shared" si="36"/>
        <v>OverallOther Income</v>
      </c>
      <c r="K459" s="34" t="str">
        <f t="shared" si="37"/>
        <v>112New Vehicle Sales - Lexus</v>
      </c>
      <c r="L459" s="28">
        <f>+SUMIF('TB 4-24'!M:M,$AL459,'TB 4-24'!G:G)</f>
        <v>0</v>
      </c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>
        <f>+SUMIF('Input Sheet'!$S:$S,$AL459,'Input Sheet'!C:C)</f>
        <v>0</v>
      </c>
      <c r="Z459" s="28">
        <f>+SUMIF('Input Sheet'!$S:$S,$AL459,'Input Sheet'!D:D)</f>
        <v>0</v>
      </c>
      <c r="AA459" s="28">
        <f>+SUMIF('Input Sheet'!$S:$S,$AL459,'Input Sheet'!E:E)</f>
        <v>0</v>
      </c>
      <c r="AB459" s="28">
        <f>+SUMIF('Input Sheet'!$S:$S,$AL459,'Input Sheet'!F:F)</f>
        <v>0</v>
      </c>
      <c r="AC459" s="28">
        <f>+SUMIF('Input Sheet'!$S:$S,$AL459,'Input Sheet'!G:G)</f>
        <v>0</v>
      </c>
      <c r="AD459" s="28">
        <f>+SUMIF('Input Sheet'!$S:$S,$AL459,'Input Sheet'!H:H)</f>
        <v>0</v>
      </c>
      <c r="AE459" s="28">
        <f>+SUMIF('Input Sheet'!$S:$S,$AL459,'Input Sheet'!I:I)</f>
        <v>0</v>
      </c>
      <c r="AF459" s="28">
        <f>+SUMIF('Input Sheet'!$S:$S,$AL459,'Input Sheet'!J:J)</f>
        <v>0</v>
      </c>
      <c r="AG459" s="28">
        <f>+SUMIF('Input Sheet'!$S:$S,$AL459,'Input Sheet'!K:K)</f>
        <v>0</v>
      </c>
      <c r="AH459" s="28">
        <f>+SUMIF('Input Sheet'!$S:$S,$AL459,'Input Sheet'!L:L)</f>
        <v>0</v>
      </c>
      <c r="AI459" s="28">
        <f>+SUMIF('Input Sheet'!$S:$S,$AL459,'Input Sheet'!M:M)</f>
        <v>0</v>
      </c>
      <c r="AJ459" s="28">
        <f>+SUMIF('Input Sheet'!$S:$S,$AL459,'Input Sheet'!N:N)</f>
        <v>0</v>
      </c>
      <c r="AK459" s="28"/>
      <c r="AL459" s="27" t="str">
        <f t="shared" si="38"/>
        <v>112-3062RD</v>
      </c>
      <c r="AM459" s="34" t="str">
        <f t="shared" si="39"/>
        <v>Overall</v>
      </c>
      <c r="AN459" s="34" t="str">
        <f t="shared" si="40"/>
        <v>OverallOther Income</v>
      </c>
      <c r="AO459" s="35"/>
      <c r="AP459" s="35"/>
      <c r="AQ459" s="35"/>
    </row>
    <row r="460" spans="1:43" x14ac:dyDescent="0.25">
      <c r="A460" s="27" t="s">
        <v>103</v>
      </c>
      <c r="B460" s="27" t="s">
        <v>104</v>
      </c>
      <c r="C460" s="27" t="s">
        <v>104</v>
      </c>
      <c r="D460" s="27" t="s">
        <v>444</v>
      </c>
      <c r="E460" s="27" t="s">
        <v>106</v>
      </c>
      <c r="F460" s="27" t="s">
        <v>396</v>
      </c>
      <c r="G460" s="27" t="s">
        <v>397</v>
      </c>
      <c r="H460" s="34" t="s">
        <v>109</v>
      </c>
      <c r="I460" s="34" t="s">
        <v>110</v>
      </c>
      <c r="J460" s="34" t="str">
        <f t="shared" si="36"/>
        <v>OverallOther Income</v>
      </c>
      <c r="K460" s="34" t="str">
        <f t="shared" si="37"/>
        <v>112New Vehicle Sales - Lexus</v>
      </c>
      <c r="L460" s="28">
        <f>+SUMIF('TB 4-24'!M:M,$AL460,'TB 4-24'!G:G)</f>
        <v>0</v>
      </c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>
        <f>+SUMIF('Input Sheet'!$S:$S,$AL460,'Input Sheet'!C:C)</f>
        <v>0</v>
      </c>
      <c r="Z460" s="28">
        <f>+SUMIF('Input Sheet'!$S:$S,$AL460,'Input Sheet'!D:D)</f>
        <v>0</v>
      </c>
      <c r="AA460" s="28">
        <f>+SUMIF('Input Sheet'!$S:$S,$AL460,'Input Sheet'!E:E)</f>
        <v>0</v>
      </c>
      <c r="AB460" s="28">
        <f>+SUMIF('Input Sheet'!$S:$S,$AL460,'Input Sheet'!F:F)</f>
        <v>0</v>
      </c>
      <c r="AC460" s="28">
        <f>+SUMIF('Input Sheet'!$S:$S,$AL460,'Input Sheet'!G:G)</f>
        <v>0</v>
      </c>
      <c r="AD460" s="28">
        <f>+SUMIF('Input Sheet'!$S:$S,$AL460,'Input Sheet'!H:H)</f>
        <v>0</v>
      </c>
      <c r="AE460" s="28">
        <f>+SUMIF('Input Sheet'!$S:$S,$AL460,'Input Sheet'!I:I)</f>
        <v>0</v>
      </c>
      <c r="AF460" s="28">
        <f>+SUMIF('Input Sheet'!$S:$S,$AL460,'Input Sheet'!J:J)</f>
        <v>0</v>
      </c>
      <c r="AG460" s="28">
        <f>+SUMIF('Input Sheet'!$S:$S,$AL460,'Input Sheet'!K:K)</f>
        <v>0</v>
      </c>
      <c r="AH460" s="28">
        <f>+SUMIF('Input Sheet'!$S:$S,$AL460,'Input Sheet'!L:L)</f>
        <v>0</v>
      </c>
      <c r="AI460" s="28">
        <f>+SUMIF('Input Sheet'!$S:$S,$AL460,'Input Sheet'!M:M)</f>
        <v>0</v>
      </c>
      <c r="AJ460" s="28">
        <f>+SUMIF('Input Sheet'!$S:$S,$AL460,'Input Sheet'!N:N)</f>
        <v>0</v>
      </c>
      <c r="AK460" s="28"/>
      <c r="AL460" s="27" t="str">
        <f t="shared" si="38"/>
        <v>112-3063R</v>
      </c>
      <c r="AM460" s="34" t="str">
        <f t="shared" si="39"/>
        <v>Overall</v>
      </c>
      <c r="AN460" s="34" t="str">
        <f t="shared" si="40"/>
        <v>OverallOther Income</v>
      </c>
      <c r="AO460" s="35"/>
      <c r="AP460" s="35"/>
      <c r="AQ460" s="35"/>
    </row>
    <row r="461" spans="1:43" x14ac:dyDescent="0.25">
      <c r="A461" s="27" t="s">
        <v>103</v>
      </c>
      <c r="B461" s="27" t="s">
        <v>104</v>
      </c>
      <c r="C461" s="27" t="s">
        <v>104</v>
      </c>
      <c r="D461" s="27" t="s">
        <v>445</v>
      </c>
      <c r="E461" s="27" t="s">
        <v>106</v>
      </c>
      <c r="F461" s="27" t="s">
        <v>396</v>
      </c>
      <c r="G461" s="27" t="s">
        <v>397</v>
      </c>
      <c r="H461" s="34" t="s">
        <v>109</v>
      </c>
      <c r="I461" s="34" t="s">
        <v>110</v>
      </c>
      <c r="J461" s="34" t="str">
        <f t="shared" si="36"/>
        <v>OverallOther Income</v>
      </c>
      <c r="K461" s="34" t="str">
        <f t="shared" si="37"/>
        <v>112New Vehicle Sales - Lexus</v>
      </c>
      <c r="L461" s="28">
        <f>+SUMIF('TB 4-24'!M:M,$AL461,'TB 4-24'!G:G)</f>
        <v>0</v>
      </c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>
        <f>+SUMIF('Input Sheet'!$S:$S,$AL461,'Input Sheet'!C:C)</f>
        <v>0</v>
      </c>
      <c r="Z461" s="28">
        <f>+SUMIF('Input Sheet'!$S:$S,$AL461,'Input Sheet'!D:D)</f>
        <v>0</v>
      </c>
      <c r="AA461" s="28">
        <f>+SUMIF('Input Sheet'!$S:$S,$AL461,'Input Sheet'!E:E)</f>
        <v>0</v>
      </c>
      <c r="AB461" s="28">
        <f>+SUMIF('Input Sheet'!$S:$S,$AL461,'Input Sheet'!F:F)</f>
        <v>0</v>
      </c>
      <c r="AC461" s="28">
        <f>+SUMIF('Input Sheet'!$S:$S,$AL461,'Input Sheet'!G:G)</f>
        <v>0</v>
      </c>
      <c r="AD461" s="28">
        <f>+SUMIF('Input Sheet'!$S:$S,$AL461,'Input Sheet'!H:H)</f>
        <v>0</v>
      </c>
      <c r="AE461" s="28">
        <f>+SUMIF('Input Sheet'!$S:$S,$AL461,'Input Sheet'!I:I)</f>
        <v>0</v>
      </c>
      <c r="AF461" s="28">
        <f>+SUMIF('Input Sheet'!$S:$S,$AL461,'Input Sheet'!J:J)</f>
        <v>0</v>
      </c>
      <c r="AG461" s="28">
        <f>+SUMIF('Input Sheet'!$S:$S,$AL461,'Input Sheet'!K:K)</f>
        <v>0</v>
      </c>
      <c r="AH461" s="28">
        <f>+SUMIF('Input Sheet'!$S:$S,$AL461,'Input Sheet'!L:L)</f>
        <v>0</v>
      </c>
      <c r="AI461" s="28">
        <f>+SUMIF('Input Sheet'!$S:$S,$AL461,'Input Sheet'!M:M)</f>
        <v>0</v>
      </c>
      <c r="AJ461" s="28">
        <f>+SUMIF('Input Sheet'!$S:$S,$AL461,'Input Sheet'!N:N)</f>
        <v>0</v>
      </c>
      <c r="AK461" s="28"/>
      <c r="AL461" s="27" t="str">
        <f t="shared" si="38"/>
        <v>112-3063RD</v>
      </c>
      <c r="AM461" s="34" t="str">
        <f t="shared" si="39"/>
        <v>Overall</v>
      </c>
      <c r="AN461" s="34" t="str">
        <f t="shared" si="40"/>
        <v>OverallOther Income</v>
      </c>
      <c r="AO461" s="35"/>
      <c r="AP461" s="35"/>
      <c r="AQ461" s="35"/>
    </row>
    <row r="462" spans="1:43" x14ac:dyDescent="0.25">
      <c r="A462" s="27" t="s">
        <v>103</v>
      </c>
      <c r="B462" s="27" t="s">
        <v>104</v>
      </c>
      <c r="C462" s="27" t="s">
        <v>104</v>
      </c>
      <c r="D462" s="27" t="s">
        <v>446</v>
      </c>
      <c r="E462" s="27" t="s">
        <v>106</v>
      </c>
      <c r="F462" s="27" t="s">
        <v>396</v>
      </c>
      <c r="G462" s="27" t="s">
        <v>397</v>
      </c>
      <c r="H462" s="34" t="s">
        <v>109</v>
      </c>
      <c r="I462" s="34" t="s">
        <v>110</v>
      </c>
      <c r="J462" s="34" t="str">
        <f t="shared" si="36"/>
        <v>OverallOther Income</v>
      </c>
      <c r="K462" s="34" t="str">
        <f t="shared" si="37"/>
        <v>112New Vehicle Sales - Lexus</v>
      </c>
      <c r="L462" s="28">
        <f>+SUMIF('TB 4-24'!M:M,$AL462,'TB 4-24'!G:G)</f>
        <v>0</v>
      </c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>
        <f>+SUMIF('Input Sheet'!$S:$S,$AL462,'Input Sheet'!C:C)</f>
        <v>0</v>
      </c>
      <c r="Z462" s="28">
        <f>+SUMIF('Input Sheet'!$S:$S,$AL462,'Input Sheet'!D:D)</f>
        <v>0</v>
      </c>
      <c r="AA462" s="28">
        <f>+SUMIF('Input Sheet'!$S:$S,$AL462,'Input Sheet'!E:E)</f>
        <v>0</v>
      </c>
      <c r="AB462" s="28">
        <f>+SUMIF('Input Sheet'!$S:$S,$AL462,'Input Sheet'!F:F)</f>
        <v>0</v>
      </c>
      <c r="AC462" s="28">
        <f>+SUMIF('Input Sheet'!$S:$S,$AL462,'Input Sheet'!G:G)</f>
        <v>0</v>
      </c>
      <c r="AD462" s="28">
        <f>+SUMIF('Input Sheet'!$S:$S,$AL462,'Input Sheet'!H:H)</f>
        <v>0</v>
      </c>
      <c r="AE462" s="28">
        <f>+SUMIF('Input Sheet'!$S:$S,$AL462,'Input Sheet'!I:I)</f>
        <v>0</v>
      </c>
      <c r="AF462" s="28">
        <f>+SUMIF('Input Sheet'!$S:$S,$AL462,'Input Sheet'!J:J)</f>
        <v>0</v>
      </c>
      <c r="AG462" s="28">
        <f>+SUMIF('Input Sheet'!$S:$S,$AL462,'Input Sheet'!K:K)</f>
        <v>0</v>
      </c>
      <c r="AH462" s="28">
        <f>+SUMIF('Input Sheet'!$S:$S,$AL462,'Input Sheet'!L:L)</f>
        <v>0</v>
      </c>
      <c r="AI462" s="28">
        <f>+SUMIF('Input Sheet'!$S:$S,$AL462,'Input Sheet'!M:M)</f>
        <v>0</v>
      </c>
      <c r="AJ462" s="28">
        <f>+SUMIF('Input Sheet'!$S:$S,$AL462,'Input Sheet'!N:N)</f>
        <v>0</v>
      </c>
      <c r="AK462" s="28"/>
      <c r="AL462" s="27" t="str">
        <f t="shared" si="38"/>
        <v>112-3064R</v>
      </c>
      <c r="AM462" s="34" t="str">
        <f t="shared" si="39"/>
        <v>Overall</v>
      </c>
      <c r="AN462" s="34" t="str">
        <f t="shared" si="40"/>
        <v>OverallOther Income</v>
      </c>
      <c r="AO462" s="35"/>
      <c r="AP462" s="35"/>
      <c r="AQ462" s="35"/>
    </row>
    <row r="463" spans="1:43" x14ac:dyDescent="0.25">
      <c r="A463" s="27" t="s">
        <v>103</v>
      </c>
      <c r="B463" s="27" t="s">
        <v>104</v>
      </c>
      <c r="C463" s="27" t="s">
        <v>104</v>
      </c>
      <c r="D463" s="27" t="s">
        <v>447</v>
      </c>
      <c r="E463" s="27" t="s">
        <v>106</v>
      </c>
      <c r="F463" s="27" t="s">
        <v>396</v>
      </c>
      <c r="G463" s="27" t="s">
        <v>397</v>
      </c>
      <c r="H463" s="34" t="s">
        <v>109</v>
      </c>
      <c r="I463" s="34" t="s">
        <v>110</v>
      </c>
      <c r="J463" s="34" t="str">
        <f t="shared" si="36"/>
        <v>OverallOther Income</v>
      </c>
      <c r="K463" s="34" t="str">
        <f t="shared" si="37"/>
        <v>112New Vehicle Sales - Lexus</v>
      </c>
      <c r="L463" s="28">
        <f>+SUMIF('TB 4-24'!M:M,$AL463,'TB 4-24'!G:G)</f>
        <v>0</v>
      </c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>
        <f>+SUMIF('Input Sheet'!$S:$S,$AL463,'Input Sheet'!C:C)</f>
        <v>0</v>
      </c>
      <c r="Z463" s="28">
        <f>+SUMIF('Input Sheet'!$S:$S,$AL463,'Input Sheet'!D:D)</f>
        <v>0</v>
      </c>
      <c r="AA463" s="28">
        <f>+SUMIF('Input Sheet'!$S:$S,$AL463,'Input Sheet'!E:E)</f>
        <v>0</v>
      </c>
      <c r="AB463" s="28">
        <f>+SUMIF('Input Sheet'!$S:$S,$AL463,'Input Sheet'!F:F)</f>
        <v>0</v>
      </c>
      <c r="AC463" s="28">
        <f>+SUMIF('Input Sheet'!$S:$S,$AL463,'Input Sheet'!G:G)</f>
        <v>0</v>
      </c>
      <c r="AD463" s="28">
        <f>+SUMIF('Input Sheet'!$S:$S,$AL463,'Input Sheet'!H:H)</f>
        <v>0</v>
      </c>
      <c r="AE463" s="28">
        <f>+SUMIF('Input Sheet'!$S:$S,$AL463,'Input Sheet'!I:I)</f>
        <v>0</v>
      </c>
      <c r="AF463" s="28">
        <f>+SUMIF('Input Sheet'!$S:$S,$AL463,'Input Sheet'!J:J)</f>
        <v>0</v>
      </c>
      <c r="AG463" s="28">
        <f>+SUMIF('Input Sheet'!$S:$S,$AL463,'Input Sheet'!K:K)</f>
        <v>0</v>
      </c>
      <c r="AH463" s="28">
        <f>+SUMIF('Input Sheet'!$S:$S,$AL463,'Input Sheet'!L:L)</f>
        <v>0</v>
      </c>
      <c r="AI463" s="28">
        <f>+SUMIF('Input Sheet'!$S:$S,$AL463,'Input Sheet'!M:M)</f>
        <v>0</v>
      </c>
      <c r="AJ463" s="28">
        <f>+SUMIF('Input Sheet'!$S:$S,$AL463,'Input Sheet'!N:N)</f>
        <v>0</v>
      </c>
      <c r="AK463" s="28"/>
      <c r="AL463" s="27" t="str">
        <f t="shared" si="38"/>
        <v>112-3064RD</v>
      </c>
      <c r="AM463" s="34" t="str">
        <f t="shared" si="39"/>
        <v>Overall</v>
      </c>
      <c r="AN463" s="34" t="str">
        <f t="shared" si="40"/>
        <v>OverallOther Income</v>
      </c>
      <c r="AO463" s="35"/>
      <c r="AP463" s="35"/>
      <c r="AQ463" s="35"/>
    </row>
    <row r="464" spans="1:43" x14ac:dyDescent="0.25">
      <c r="A464" s="27" t="s">
        <v>103</v>
      </c>
      <c r="B464" s="27" t="s">
        <v>104</v>
      </c>
      <c r="C464" s="27" t="s">
        <v>104</v>
      </c>
      <c r="D464" s="27" t="s">
        <v>448</v>
      </c>
      <c r="E464" s="27" t="s">
        <v>106</v>
      </c>
      <c r="F464" s="27" t="s">
        <v>396</v>
      </c>
      <c r="G464" s="27" t="s">
        <v>397</v>
      </c>
      <c r="H464" s="34" t="s">
        <v>109</v>
      </c>
      <c r="I464" s="34" t="s">
        <v>110</v>
      </c>
      <c r="J464" s="34" t="str">
        <f t="shared" si="36"/>
        <v>OverallOther Income</v>
      </c>
      <c r="K464" s="34" t="str">
        <f t="shared" si="37"/>
        <v>112New Vehicle Sales - Lexus</v>
      </c>
      <c r="L464" s="28">
        <f>+SUMIF('TB 4-24'!M:M,$AL464,'TB 4-24'!G:G)</f>
        <v>0</v>
      </c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>
        <f>+SUMIF('Input Sheet'!$S:$S,$AL464,'Input Sheet'!C:C)</f>
        <v>0</v>
      </c>
      <c r="Z464" s="28">
        <f>+SUMIF('Input Sheet'!$S:$S,$AL464,'Input Sheet'!D:D)</f>
        <v>0</v>
      </c>
      <c r="AA464" s="28">
        <f>+SUMIF('Input Sheet'!$S:$S,$AL464,'Input Sheet'!E:E)</f>
        <v>0</v>
      </c>
      <c r="AB464" s="28">
        <f>+SUMIF('Input Sheet'!$S:$S,$AL464,'Input Sheet'!F:F)</f>
        <v>0</v>
      </c>
      <c r="AC464" s="28">
        <f>+SUMIF('Input Sheet'!$S:$S,$AL464,'Input Sheet'!G:G)</f>
        <v>0</v>
      </c>
      <c r="AD464" s="28">
        <f>+SUMIF('Input Sheet'!$S:$S,$AL464,'Input Sheet'!H:H)</f>
        <v>0</v>
      </c>
      <c r="AE464" s="28">
        <f>+SUMIF('Input Sheet'!$S:$S,$AL464,'Input Sheet'!I:I)</f>
        <v>0</v>
      </c>
      <c r="AF464" s="28">
        <f>+SUMIF('Input Sheet'!$S:$S,$AL464,'Input Sheet'!J:J)</f>
        <v>0</v>
      </c>
      <c r="AG464" s="28">
        <f>+SUMIF('Input Sheet'!$S:$S,$AL464,'Input Sheet'!K:K)</f>
        <v>0</v>
      </c>
      <c r="AH464" s="28">
        <f>+SUMIF('Input Sheet'!$S:$S,$AL464,'Input Sheet'!L:L)</f>
        <v>0</v>
      </c>
      <c r="AI464" s="28">
        <f>+SUMIF('Input Sheet'!$S:$S,$AL464,'Input Sheet'!M:M)</f>
        <v>0</v>
      </c>
      <c r="AJ464" s="28">
        <f>+SUMIF('Input Sheet'!$S:$S,$AL464,'Input Sheet'!N:N)</f>
        <v>0</v>
      </c>
      <c r="AK464" s="28"/>
      <c r="AL464" s="27" t="str">
        <f t="shared" si="38"/>
        <v>112-3069R</v>
      </c>
      <c r="AM464" s="34" t="str">
        <f t="shared" si="39"/>
        <v>Overall</v>
      </c>
      <c r="AN464" s="34" t="str">
        <f t="shared" si="40"/>
        <v>OverallOther Income</v>
      </c>
      <c r="AO464" s="35"/>
      <c r="AP464" s="35"/>
      <c r="AQ464" s="35"/>
    </row>
    <row r="465" spans="1:43" x14ac:dyDescent="0.25">
      <c r="A465" s="27" t="s">
        <v>103</v>
      </c>
      <c r="B465" s="27" t="s">
        <v>104</v>
      </c>
      <c r="C465" s="27" t="s">
        <v>104</v>
      </c>
      <c r="D465" s="27" t="s">
        <v>449</v>
      </c>
      <c r="E465" s="27" t="s">
        <v>106</v>
      </c>
      <c r="F465" s="27" t="s">
        <v>396</v>
      </c>
      <c r="G465" s="27" t="s">
        <v>397</v>
      </c>
      <c r="H465" s="34" t="s">
        <v>109</v>
      </c>
      <c r="I465" s="34" t="s">
        <v>110</v>
      </c>
      <c r="J465" s="34" t="str">
        <f t="shared" si="36"/>
        <v>OverallOther Income</v>
      </c>
      <c r="K465" s="34" t="str">
        <f t="shared" si="37"/>
        <v>112New Vehicle Sales - Lexus</v>
      </c>
      <c r="L465" s="28">
        <f>+SUMIF('TB 4-24'!M:M,$AL465,'TB 4-24'!G:G)</f>
        <v>0</v>
      </c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>
        <f>+SUMIF('Input Sheet'!$S:$S,$AL465,'Input Sheet'!C:C)</f>
        <v>0</v>
      </c>
      <c r="Z465" s="28">
        <f>+SUMIF('Input Sheet'!$S:$S,$AL465,'Input Sheet'!D:D)</f>
        <v>0</v>
      </c>
      <c r="AA465" s="28">
        <f>+SUMIF('Input Sheet'!$S:$S,$AL465,'Input Sheet'!E:E)</f>
        <v>0</v>
      </c>
      <c r="AB465" s="28">
        <f>+SUMIF('Input Sheet'!$S:$S,$AL465,'Input Sheet'!F:F)</f>
        <v>0</v>
      </c>
      <c r="AC465" s="28">
        <f>+SUMIF('Input Sheet'!$S:$S,$AL465,'Input Sheet'!G:G)</f>
        <v>0</v>
      </c>
      <c r="AD465" s="28">
        <f>+SUMIF('Input Sheet'!$S:$S,$AL465,'Input Sheet'!H:H)</f>
        <v>0</v>
      </c>
      <c r="AE465" s="28">
        <f>+SUMIF('Input Sheet'!$S:$S,$AL465,'Input Sheet'!I:I)</f>
        <v>0</v>
      </c>
      <c r="AF465" s="28">
        <f>+SUMIF('Input Sheet'!$S:$S,$AL465,'Input Sheet'!J:J)</f>
        <v>0</v>
      </c>
      <c r="AG465" s="28">
        <f>+SUMIF('Input Sheet'!$S:$S,$AL465,'Input Sheet'!K:K)</f>
        <v>0</v>
      </c>
      <c r="AH465" s="28">
        <f>+SUMIF('Input Sheet'!$S:$S,$AL465,'Input Sheet'!L:L)</f>
        <v>0</v>
      </c>
      <c r="AI465" s="28">
        <f>+SUMIF('Input Sheet'!$S:$S,$AL465,'Input Sheet'!M:M)</f>
        <v>0</v>
      </c>
      <c r="AJ465" s="28">
        <f>+SUMIF('Input Sheet'!$S:$S,$AL465,'Input Sheet'!N:N)</f>
        <v>0</v>
      </c>
      <c r="AK465" s="28"/>
      <c r="AL465" s="27" t="str">
        <f t="shared" si="38"/>
        <v>112-3069RD</v>
      </c>
      <c r="AM465" s="34" t="str">
        <f t="shared" si="39"/>
        <v>Overall</v>
      </c>
      <c r="AN465" s="34" t="str">
        <f t="shared" si="40"/>
        <v>OverallOther Income</v>
      </c>
      <c r="AO465" s="35"/>
      <c r="AP465" s="35"/>
      <c r="AQ465" s="35"/>
    </row>
    <row r="466" spans="1:43" x14ac:dyDescent="0.25">
      <c r="A466" s="27" t="s">
        <v>103</v>
      </c>
      <c r="B466" s="27" t="s">
        <v>104</v>
      </c>
      <c r="C466" s="27" t="s">
        <v>104</v>
      </c>
      <c r="D466" s="27" t="s">
        <v>450</v>
      </c>
      <c r="E466" s="27" t="s">
        <v>106</v>
      </c>
      <c r="F466" s="27" t="s">
        <v>396</v>
      </c>
      <c r="G466" s="27" t="s">
        <v>397</v>
      </c>
      <c r="H466" s="34" t="s">
        <v>109</v>
      </c>
      <c r="I466" s="34" t="s">
        <v>110</v>
      </c>
      <c r="J466" s="34" t="str">
        <f t="shared" si="36"/>
        <v>OverallOther Income</v>
      </c>
      <c r="K466" s="34" t="str">
        <f t="shared" si="37"/>
        <v>112New Vehicle Sales - Lexus</v>
      </c>
      <c r="L466" s="28">
        <f>+SUMIF('TB 4-24'!M:M,$AL466,'TB 4-24'!G:G)</f>
        <v>0</v>
      </c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>
        <f>+SUMIF('Input Sheet'!$S:$S,$AL466,'Input Sheet'!C:C)</f>
        <v>0</v>
      </c>
      <c r="Z466" s="28">
        <f>+SUMIF('Input Sheet'!$S:$S,$AL466,'Input Sheet'!D:D)</f>
        <v>0</v>
      </c>
      <c r="AA466" s="28">
        <f>+SUMIF('Input Sheet'!$S:$S,$AL466,'Input Sheet'!E:E)</f>
        <v>0</v>
      </c>
      <c r="AB466" s="28">
        <f>+SUMIF('Input Sheet'!$S:$S,$AL466,'Input Sheet'!F:F)</f>
        <v>0</v>
      </c>
      <c r="AC466" s="28">
        <f>+SUMIF('Input Sheet'!$S:$S,$AL466,'Input Sheet'!G:G)</f>
        <v>0</v>
      </c>
      <c r="AD466" s="28">
        <f>+SUMIF('Input Sheet'!$S:$S,$AL466,'Input Sheet'!H:H)</f>
        <v>0</v>
      </c>
      <c r="AE466" s="28">
        <f>+SUMIF('Input Sheet'!$S:$S,$AL466,'Input Sheet'!I:I)</f>
        <v>0</v>
      </c>
      <c r="AF466" s="28">
        <f>+SUMIF('Input Sheet'!$S:$S,$AL466,'Input Sheet'!J:J)</f>
        <v>0</v>
      </c>
      <c r="AG466" s="28">
        <f>+SUMIF('Input Sheet'!$S:$S,$AL466,'Input Sheet'!K:K)</f>
        <v>0</v>
      </c>
      <c r="AH466" s="28">
        <f>+SUMIF('Input Sheet'!$S:$S,$AL466,'Input Sheet'!L:L)</f>
        <v>0</v>
      </c>
      <c r="AI466" s="28">
        <f>+SUMIF('Input Sheet'!$S:$S,$AL466,'Input Sheet'!M:M)</f>
        <v>0</v>
      </c>
      <c r="AJ466" s="28">
        <f>+SUMIF('Input Sheet'!$S:$S,$AL466,'Input Sheet'!N:N)</f>
        <v>0</v>
      </c>
      <c r="AK466" s="28"/>
      <c r="AL466" s="27" t="str">
        <f t="shared" si="38"/>
        <v>112-3070R</v>
      </c>
      <c r="AM466" s="34" t="str">
        <f t="shared" si="39"/>
        <v>Overall</v>
      </c>
      <c r="AN466" s="34" t="str">
        <f t="shared" si="40"/>
        <v>OverallOther Income</v>
      </c>
      <c r="AO466" s="35"/>
      <c r="AP466" s="35"/>
      <c r="AQ466" s="35"/>
    </row>
    <row r="467" spans="1:43" x14ac:dyDescent="0.25">
      <c r="A467" s="27" t="s">
        <v>103</v>
      </c>
      <c r="B467" s="27" t="s">
        <v>104</v>
      </c>
      <c r="C467" s="27" t="s">
        <v>104</v>
      </c>
      <c r="D467" s="27" t="s">
        <v>451</v>
      </c>
      <c r="E467" s="27" t="s">
        <v>106</v>
      </c>
      <c r="F467" s="27" t="s">
        <v>396</v>
      </c>
      <c r="G467" s="27" t="s">
        <v>397</v>
      </c>
      <c r="H467" s="34" t="s">
        <v>109</v>
      </c>
      <c r="I467" s="34" t="s">
        <v>110</v>
      </c>
      <c r="J467" s="34" t="str">
        <f t="shared" si="36"/>
        <v>OverallOther Income</v>
      </c>
      <c r="K467" s="34" t="str">
        <f t="shared" si="37"/>
        <v>112New Vehicle Sales - Lexus</v>
      </c>
      <c r="L467" s="28">
        <f>+SUMIF('TB 4-24'!M:M,$AL467,'TB 4-24'!G:G)</f>
        <v>0</v>
      </c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>
        <f>+SUMIF('Input Sheet'!$S:$S,$AL467,'Input Sheet'!C:C)</f>
        <v>0</v>
      </c>
      <c r="Z467" s="28">
        <f>+SUMIF('Input Sheet'!$S:$S,$AL467,'Input Sheet'!D:D)</f>
        <v>0</v>
      </c>
      <c r="AA467" s="28">
        <f>+SUMIF('Input Sheet'!$S:$S,$AL467,'Input Sheet'!E:E)</f>
        <v>0</v>
      </c>
      <c r="AB467" s="28">
        <f>+SUMIF('Input Sheet'!$S:$S,$AL467,'Input Sheet'!F:F)</f>
        <v>0</v>
      </c>
      <c r="AC467" s="28">
        <f>+SUMIF('Input Sheet'!$S:$S,$AL467,'Input Sheet'!G:G)</f>
        <v>0</v>
      </c>
      <c r="AD467" s="28">
        <f>+SUMIF('Input Sheet'!$S:$S,$AL467,'Input Sheet'!H:H)</f>
        <v>0</v>
      </c>
      <c r="AE467" s="28">
        <f>+SUMIF('Input Sheet'!$S:$S,$AL467,'Input Sheet'!I:I)</f>
        <v>0</v>
      </c>
      <c r="AF467" s="28">
        <f>+SUMIF('Input Sheet'!$S:$S,$AL467,'Input Sheet'!J:J)</f>
        <v>0</v>
      </c>
      <c r="AG467" s="28">
        <f>+SUMIF('Input Sheet'!$S:$S,$AL467,'Input Sheet'!K:K)</f>
        <v>0</v>
      </c>
      <c r="AH467" s="28">
        <f>+SUMIF('Input Sheet'!$S:$S,$AL467,'Input Sheet'!L:L)</f>
        <v>0</v>
      </c>
      <c r="AI467" s="28">
        <f>+SUMIF('Input Sheet'!$S:$S,$AL467,'Input Sheet'!M:M)</f>
        <v>0</v>
      </c>
      <c r="AJ467" s="28">
        <f>+SUMIF('Input Sheet'!$S:$S,$AL467,'Input Sheet'!N:N)</f>
        <v>0</v>
      </c>
      <c r="AK467" s="28"/>
      <c r="AL467" s="27" t="str">
        <f t="shared" si="38"/>
        <v>112-3070RD</v>
      </c>
      <c r="AM467" s="34" t="str">
        <f t="shared" si="39"/>
        <v>Overall</v>
      </c>
      <c r="AN467" s="34" t="str">
        <f t="shared" si="40"/>
        <v>OverallOther Income</v>
      </c>
      <c r="AO467" s="35"/>
      <c r="AP467" s="35"/>
      <c r="AQ467" s="35"/>
    </row>
    <row r="468" spans="1:43" x14ac:dyDescent="0.25">
      <c r="A468" s="27" t="s">
        <v>103</v>
      </c>
      <c r="B468" s="27" t="s">
        <v>104</v>
      </c>
      <c r="C468" s="27" t="s">
        <v>104</v>
      </c>
      <c r="D468" s="27" t="s">
        <v>452</v>
      </c>
      <c r="E468" s="27" t="s">
        <v>106</v>
      </c>
      <c r="F468" s="27" t="s">
        <v>396</v>
      </c>
      <c r="G468" s="27" t="s">
        <v>397</v>
      </c>
      <c r="H468" s="34" t="s">
        <v>109</v>
      </c>
      <c r="I468" s="34" t="s">
        <v>110</v>
      </c>
      <c r="J468" s="34" t="str">
        <f t="shared" si="36"/>
        <v>OverallOther Income</v>
      </c>
      <c r="K468" s="34" t="str">
        <f t="shared" si="37"/>
        <v>112New Vehicle Sales - Lexus</v>
      </c>
      <c r="L468" s="28">
        <f>+SUMIF('TB 4-24'!M:M,$AL468,'TB 4-24'!G:G)</f>
        <v>0</v>
      </c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>
        <f>+SUMIF('Input Sheet'!$S:$S,$AL468,'Input Sheet'!C:C)</f>
        <v>0</v>
      </c>
      <c r="Z468" s="28">
        <f>+SUMIF('Input Sheet'!$S:$S,$AL468,'Input Sheet'!D:D)</f>
        <v>0</v>
      </c>
      <c r="AA468" s="28">
        <f>+SUMIF('Input Sheet'!$S:$S,$AL468,'Input Sheet'!E:E)</f>
        <v>0</v>
      </c>
      <c r="AB468" s="28">
        <f>+SUMIF('Input Sheet'!$S:$S,$AL468,'Input Sheet'!F:F)</f>
        <v>0</v>
      </c>
      <c r="AC468" s="28">
        <f>+SUMIF('Input Sheet'!$S:$S,$AL468,'Input Sheet'!G:G)</f>
        <v>0</v>
      </c>
      <c r="AD468" s="28">
        <f>+SUMIF('Input Sheet'!$S:$S,$AL468,'Input Sheet'!H:H)</f>
        <v>0</v>
      </c>
      <c r="AE468" s="28">
        <f>+SUMIF('Input Sheet'!$S:$S,$AL468,'Input Sheet'!I:I)</f>
        <v>0</v>
      </c>
      <c r="AF468" s="28">
        <f>+SUMIF('Input Sheet'!$S:$S,$AL468,'Input Sheet'!J:J)</f>
        <v>0</v>
      </c>
      <c r="AG468" s="28">
        <f>+SUMIF('Input Sheet'!$S:$S,$AL468,'Input Sheet'!K:K)</f>
        <v>0</v>
      </c>
      <c r="AH468" s="28">
        <f>+SUMIF('Input Sheet'!$S:$S,$AL468,'Input Sheet'!L:L)</f>
        <v>0</v>
      </c>
      <c r="AI468" s="28">
        <f>+SUMIF('Input Sheet'!$S:$S,$AL468,'Input Sheet'!M:M)</f>
        <v>0</v>
      </c>
      <c r="AJ468" s="28">
        <f>+SUMIF('Input Sheet'!$S:$S,$AL468,'Input Sheet'!N:N)</f>
        <v>0</v>
      </c>
      <c r="AK468" s="28"/>
      <c r="AL468" s="27" t="str">
        <f t="shared" si="38"/>
        <v>112-3071R</v>
      </c>
      <c r="AM468" s="34" t="str">
        <f t="shared" si="39"/>
        <v>Overall</v>
      </c>
      <c r="AN468" s="34" t="str">
        <f t="shared" si="40"/>
        <v>OverallOther Income</v>
      </c>
      <c r="AO468" s="35"/>
      <c r="AP468" s="35"/>
      <c r="AQ468" s="35"/>
    </row>
    <row r="469" spans="1:43" x14ac:dyDescent="0.25">
      <c r="A469" s="27" t="s">
        <v>103</v>
      </c>
      <c r="B469" s="27" t="s">
        <v>104</v>
      </c>
      <c r="C469" s="27" t="s">
        <v>104</v>
      </c>
      <c r="D469" s="27" t="s">
        <v>453</v>
      </c>
      <c r="E469" s="27" t="s">
        <v>106</v>
      </c>
      <c r="F469" s="27" t="s">
        <v>396</v>
      </c>
      <c r="G469" s="27" t="s">
        <v>397</v>
      </c>
      <c r="H469" s="34" t="s">
        <v>109</v>
      </c>
      <c r="I469" s="34" t="s">
        <v>110</v>
      </c>
      <c r="J469" s="34" t="str">
        <f t="shared" si="36"/>
        <v>OverallOther Income</v>
      </c>
      <c r="K469" s="34" t="str">
        <f t="shared" si="37"/>
        <v>112New Vehicle Sales - Lexus</v>
      </c>
      <c r="L469" s="28">
        <f>+SUMIF('TB 4-24'!M:M,$AL469,'TB 4-24'!G:G)</f>
        <v>0</v>
      </c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>
        <f>+SUMIF('Input Sheet'!$S:$S,$AL469,'Input Sheet'!C:C)</f>
        <v>0</v>
      </c>
      <c r="Z469" s="28">
        <f>+SUMIF('Input Sheet'!$S:$S,$AL469,'Input Sheet'!D:D)</f>
        <v>0</v>
      </c>
      <c r="AA469" s="28">
        <f>+SUMIF('Input Sheet'!$S:$S,$AL469,'Input Sheet'!E:E)</f>
        <v>0</v>
      </c>
      <c r="AB469" s="28">
        <f>+SUMIF('Input Sheet'!$S:$S,$AL469,'Input Sheet'!F:F)</f>
        <v>0</v>
      </c>
      <c r="AC469" s="28">
        <f>+SUMIF('Input Sheet'!$S:$S,$AL469,'Input Sheet'!G:G)</f>
        <v>0</v>
      </c>
      <c r="AD469" s="28">
        <f>+SUMIF('Input Sheet'!$S:$S,$AL469,'Input Sheet'!H:H)</f>
        <v>0</v>
      </c>
      <c r="AE469" s="28">
        <f>+SUMIF('Input Sheet'!$S:$S,$AL469,'Input Sheet'!I:I)</f>
        <v>0</v>
      </c>
      <c r="AF469" s="28">
        <f>+SUMIF('Input Sheet'!$S:$S,$AL469,'Input Sheet'!J:J)</f>
        <v>0</v>
      </c>
      <c r="AG469" s="28">
        <f>+SUMIF('Input Sheet'!$S:$S,$AL469,'Input Sheet'!K:K)</f>
        <v>0</v>
      </c>
      <c r="AH469" s="28">
        <f>+SUMIF('Input Sheet'!$S:$S,$AL469,'Input Sheet'!L:L)</f>
        <v>0</v>
      </c>
      <c r="AI469" s="28">
        <f>+SUMIF('Input Sheet'!$S:$S,$AL469,'Input Sheet'!M:M)</f>
        <v>0</v>
      </c>
      <c r="AJ469" s="28">
        <f>+SUMIF('Input Sheet'!$S:$S,$AL469,'Input Sheet'!N:N)</f>
        <v>0</v>
      </c>
      <c r="AK469" s="28"/>
      <c r="AL469" s="27" t="str">
        <f t="shared" si="38"/>
        <v>112-3071RD</v>
      </c>
      <c r="AM469" s="34" t="str">
        <f t="shared" si="39"/>
        <v>Overall</v>
      </c>
      <c r="AN469" s="34" t="str">
        <f t="shared" si="40"/>
        <v>OverallOther Income</v>
      </c>
      <c r="AO469" s="35"/>
      <c r="AP469" s="35"/>
      <c r="AQ469" s="35"/>
    </row>
    <row r="470" spans="1:43" x14ac:dyDescent="0.25">
      <c r="A470" s="27" t="s">
        <v>103</v>
      </c>
      <c r="B470" s="27" t="s">
        <v>104</v>
      </c>
      <c r="C470" s="27" t="s">
        <v>104</v>
      </c>
      <c r="D470" s="27" t="s">
        <v>454</v>
      </c>
      <c r="E470" s="27" t="s">
        <v>106</v>
      </c>
      <c r="F470" s="27" t="s">
        <v>396</v>
      </c>
      <c r="G470" s="27" t="s">
        <v>397</v>
      </c>
      <c r="H470" s="34" t="s">
        <v>109</v>
      </c>
      <c r="I470" s="34" t="s">
        <v>110</v>
      </c>
      <c r="J470" s="34" t="str">
        <f t="shared" si="36"/>
        <v>OverallOther Income</v>
      </c>
      <c r="K470" s="34" t="str">
        <f t="shared" si="37"/>
        <v>112New Vehicle Sales - Lexus</v>
      </c>
      <c r="L470" s="28">
        <f>+SUMIF('TB 4-24'!M:M,$AL470,'TB 4-24'!G:G)</f>
        <v>0</v>
      </c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>
        <f>+SUMIF('Input Sheet'!$S:$S,$AL470,'Input Sheet'!C:C)</f>
        <v>0</v>
      </c>
      <c r="Z470" s="28">
        <f>+SUMIF('Input Sheet'!$S:$S,$AL470,'Input Sheet'!D:D)</f>
        <v>0</v>
      </c>
      <c r="AA470" s="28">
        <f>+SUMIF('Input Sheet'!$S:$S,$AL470,'Input Sheet'!E:E)</f>
        <v>0</v>
      </c>
      <c r="AB470" s="28">
        <f>+SUMIF('Input Sheet'!$S:$S,$AL470,'Input Sheet'!F:F)</f>
        <v>0</v>
      </c>
      <c r="AC470" s="28">
        <f>+SUMIF('Input Sheet'!$S:$S,$AL470,'Input Sheet'!G:G)</f>
        <v>0</v>
      </c>
      <c r="AD470" s="28">
        <f>+SUMIF('Input Sheet'!$S:$S,$AL470,'Input Sheet'!H:H)</f>
        <v>0</v>
      </c>
      <c r="AE470" s="28">
        <f>+SUMIF('Input Sheet'!$S:$S,$AL470,'Input Sheet'!I:I)</f>
        <v>0</v>
      </c>
      <c r="AF470" s="28">
        <f>+SUMIF('Input Sheet'!$S:$S,$AL470,'Input Sheet'!J:J)</f>
        <v>0</v>
      </c>
      <c r="AG470" s="28">
        <f>+SUMIF('Input Sheet'!$S:$S,$AL470,'Input Sheet'!K:K)</f>
        <v>0</v>
      </c>
      <c r="AH470" s="28">
        <f>+SUMIF('Input Sheet'!$S:$S,$AL470,'Input Sheet'!L:L)</f>
        <v>0</v>
      </c>
      <c r="AI470" s="28">
        <f>+SUMIF('Input Sheet'!$S:$S,$AL470,'Input Sheet'!M:M)</f>
        <v>0</v>
      </c>
      <c r="AJ470" s="28">
        <f>+SUMIF('Input Sheet'!$S:$S,$AL470,'Input Sheet'!N:N)</f>
        <v>0</v>
      </c>
      <c r="AK470" s="28"/>
      <c r="AL470" s="27" t="str">
        <f t="shared" si="38"/>
        <v>112-3074R</v>
      </c>
      <c r="AM470" s="34" t="str">
        <f t="shared" si="39"/>
        <v>Overall</v>
      </c>
      <c r="AN470" s="34" t="str">
        <f t="shared" si="40"/>
        <v>OverallOther Income</v>
      </c>
      <c r="AO470" s="35"/>
      <c r="AP470" s="35"/>
      <c r="AQ470" s="35"/>
    </row>
    <row r="471" spans="1:43" x14ac:dyDescent="0.25">
      <c r="A471" s="27" t="s">
        <v>103</v>
      </c>
      <c r="B471" s="27" t="s">
        <v>104</v>
      </c>
      <c r="C471" s="27" t="s">
        <v>104</v>
      </c>
      <c r="D471" s="27" t="s">
        <v>455</v>
      </c>
      <c r="E471" s="27" t="s">
        <v>106</v>
      </c>
      <c r="F471" s="27" t="s">
        <v>396</v>
      </c>
      <c r="G471" s="27" t="s">
        <v>397</v>
      </c>
      <c r="H471" s="34" t="s">
        <v>109</v>
      </c>
      <c r="I471" s="34" t="s">
        <v>110</v>
      </c>
      <c r="J471" s="34" t="str">
        <f t="shared" si="36"/>
        <v>OverallOther Income</v>
      </c>
      <c r="K471" s="34" t="str">
        <f t="shared" si="37"/>
        <v>112New Vehicle Sales - Lexus</v>
      </c>
      <c r="L471" s="28">
        <f>+SUMIF('TB 4-24'!M:M,$AL471,'TB 4-24'!G:G)</f>
        <v>0</v>
      </c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>
        <f>+SUMIF('Input Sheet'!$S:$S,$AL471,'Input Sheet'!C:C)</f>
        <v>0</v>
      </c>
      <c r="Z471" s="28">
        <f>+SUMIF('Input Sheet'!$S:$S,$AL471,'Input Sheet'!D:D)</f>
        <v>0</v>
      </c>
      <c r="AA471" s="28">
        <f>+SUMIF('Input Sheet'!$S:$S,$AL471,'Input Sheet'!E:E)</f>
        <v>0</v>
      </c>
      <c r="AB471" s="28">
        <f>+SUMIF('Input Sheet'!$S:$S,$AL471,'Input Sheet'!F:F)</f>
        <v>0</v>
      </c>
      <c r="AC471" s="28">
        <f>+SUMIF('Input Sheet'!$S:$S,$AL471,'Input Sheet'!G:G)</f>
        <v>0</v>
      </c>
      <c r="AD471" s="28">
        <f>+SUMIF('Input Sheet'!$S:$S,$AL471,'Input Sheet'!H:H)</f>
        <v>0</v>
      </c>
      <c r="AE471" s="28">
        <f>+SUMIF('Input Sheet'!$S:$S,$AL471,'Input Sheet'!I:I)</f>
        <v>0</v>
      </c>
      <c r="AF471" s="28">
        <f>+SUMIF('Input Sheet'!$S:$S,$AL471,'Input Sheet'!J:J)</f>
        <v>0</v>
      </c>
      <c r="AG471" s="28">
        <f>+SUMIF('Input Sheet'!$S:$S,$AL471,'Input Sheet'!K:K)</f>
        <v>0</v>
      </c>
      <c r="AH471" s="28">
        <f>+SUMIF('Input Sheet'!$S:$S,$AL471,'Input Sheet'!L:L)</f>
        <v>0</v>
      </c>
      <c r="AI471" s="28">
        <f>+SUMIF('Input Sheet'!$S:$S,$AL471,'Input Sheet'!M:M)</f>
        <v>0</v>
      </c>
      <c r="AJ471" s="28">
        <f>+SUMIF('Input Sheet'!$S:$S,$AL471,'Input Sheet'!N:N)</f>
        <v>0</v>
      </c>
      <c r="AK471" s="28"/>
      <c r="AL471" s="27" t="str">
        <f t="shared" si="38"/>
        <v>112-3074RD</v>
      </c>
      <c r="AM471" s="34" t="str">
        <f t="shared" si="39"/>
        <v>Overall</v>
      </c>
      <c r="AN471" s="34" t="str">
        <f t="shared" si="40"/>
        <v>OverallOther Income</v>
      </c>
      <c r="AO471" s="35"/>
      <c r="AP471" s="35"/>
      <c r="AQ471" s="35"/>
    </row>
    <row r="472" spans="1:43" x14ac:dyDescent="0.25">
      <c r="A472" s="27" t="s">
        <v>103</v>
      </c>
      <c r="B472" s="27" t="s">
        <v>104</v>
      </c>
      <c r="C472" s="27" t="s">
        <v>104</v>
      </c>
      <c r="D472" s="27" t="s">
        <v>220</v>
      </c>
      <c r="E472" s="27" t="s">
        <v>106</v>
      </c>
      <c r="F472" s="27" t="s">
        <v>456</v>
      </c>
      <c r="G472" s="27" t="s">
        <v>457</v>
      </c>
      <c r="H472" s="34" t="s">
        <v>109</v>
      </c>
      <c r="I472" s="34" t="s">
        <v>110</v>
      </c>
      <c r="J472" s="34" t="str">
        <f t="shared" si="36"/>
        <v>OverallOther Income</v>
      </c>
      <c r="K472" s="34" t="str">
        <f t="shared" si="37"/>
        <v>112NV Training expense - Lexus</v>
      </c>
      <c r="L472" s="28">
        <f>+SUMIF('TB 4-24'!M:M,$AL472,'TB 4-24'!G:G)</f>
        <v>0</v>
      </c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>
        <f>+SUMIF('Input Sheet'!$S:$S,$AL472,'Input Sheet'!C:C)</f>
        <v>0</v>
      </c>
      <c r="Z472" s="28">
        <f>+SUMIF('Input Sheet'!$S:$S,$AL472,'Input Sheet'!D:D)</f>
        <v>0</v>
      </c>
      <c r="AA472" s="28">
        <f>+SUMIF('Input Sheet'!$S:$S,$AL472,'Input Sheet'!E:E)</f>
        <v>0</v>
      </c>
      <c r="AB472" s="28">
        <f>+SUMIF('Input Sheet'!$S:$S,$AL472,'Input Sheet'!F:F)</f>
        <v>0</v>
      </c>
      <c r="AC472" s="28">
        <f>+SUMIF('Input Sheet'!$S:$S,$AL472,'Input Sheet'!G:G)</f>
        <v>0</v>
      </c>
      <c r="AD472" s="28">
        <f>+SUMIF('Input Sheet'!$S:$S,$AL472,'Input Sheet'!H:H)</f>
        <v>0</v>
      </c>
      <c r="AE472" s="28">
        <f>+SUMIF('Input Sheet'!$S:$S,$AL472,'Input Sheet'!I:I)</f>
        <v>0</v>
      </c>
      <c r="AF472" s="28">
        <f>+SUMIF('Input Sheet'!$S:$S,$AL472,'Input Sheet'!J:J)</f>
        <v>0</v>
      </c>
      <c r="AG472" s="28">
        <f>+SUMIF('Input Sheet'!$S:$S,$AL472,'Input Sheet'!K:K)</f>
        <v>0</v>
      </c>
      <c r="AH472" s="28">
        <f>+SUMIF('Input Sheet'!$S:$S,$AL472,'Input Sheet'!L:L)</f>
        <v>0</v>
      </c>
      <c r="AI472" s="28">
        <f>+SUMIF('Input Sheet'!$S:$S,$AL472,'Input Sheet'!M:M)</f>
        <v>0</v>
      </c>
      <c r="AJ472" s="28">
        <f>+SUMIF('Input Sheet'!$S:$S,$AL472,'Input Sheet'!N:N)</f>
        <v>0</v>
      </c>
      <c r="AK472" s="28"/>
      <c r="AL472" s="27" t="str">
        <f t="shared" si="38"/>
        <v>112-7550</v>
      </c>
      <c r="AM472" s="34" t="str">
        <f t="shared" si="39"/>
        <v>Overall</v>
      </c>
      <c r="AN472" s="34" t="str">
        <f t="shared" si="40"/>
        <v>OverallOther Income</v>
      </c>
      <c r="AO472" s="35"/>
      <c r="AP472" s="35"/>
      <c r="AQ472" s="35"/>
    </row>
    <row r="473" spans="1:43" x14ac:dyDescent="0.25">
      <c r="A473" s="27" t="s">
        <v>103</v>
      </c>
      <c r="B473" s="27" t="s">
        <v>104</v>
      </c>
      <c r="C473" s="27" t="s">
        <v>104</v>
      </c>
      <c r="D473" s="27" t="s">
        <v>307</v>
      </c>
      <c r="E473" s="27" t="s">
        <v>115</v>
      </c>
      <c r="F473" s="27" t="s">
        <v>458</v>
      </c>
      <c r="G473" s="27" t="s">
        <v>459</v>
      </c>
      <c r="H473" s="34" t="s">
        <v>109</v>
      </c>
      <c r="I473" s="34" t="s">
        <v>110</v>
      </c>
      <c r="J473" s="34" t="str">
        <f t="shared" si="36"/>
        <v>OverallOther Income</v>
      </c>
      <c r="K473" s="34" t="str">
        <f t="shared" si="37"/>
        <v>132Parts Advertising &amp; Promotion - Lexus</v>
      </c>
      <c r="L473" s="28">
        <f>+SUMIF('TB 4-24'!M:M,$AL473,'TB 4-24'!G:G)</f>
        <v>0</v>
      </c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>
        <f>+SUMIF('Input Sheet'!$S:$S,$AL473,'Input Sheet'!C:C)</f>
        <v>0</v>
      </c>
      <c r="Z473" s="28">
        <f>+SUMIF('Input Sheet'!$S:$S,$AL473,'Input Sheet'!D:D)</f>
        <v>0</v>
      </c>
      <c r="AA473" s="28">
        <f>+SUMIF('Input Sheet'!$S:$S,$AL473,'Input Sheet'!E:E)</f>
        <v>0</v>
      </c>
      <c r="AB473" s="28">
        <f>+SUMIF('Input Sheet'!$S:$S,$AL473,'Input Sheet'!F:F)</f>
        <v>0</v>
      </c>
      <c r="AC473" s="28">
        <f>+SUMIF('Input Sheet'!$S:$S,$AL473,'Input Sheet'!G:G)</f>
        <v>0</v>
      </c>
      <c r="AD473" s="28">
        <f>+SUMIF('Input Sheet'!$S:$S,$AL473,'Input Sheet'!H:H)</f>
        <v>0</v>
      </c>
      <c r="AE473" s="28">
        <f>+SUMIF('Input Sheet'!$S:$S,$AL473,'Input Sheet'!I:I)</f>
        <v>0</v>
      </c>
      <c r="AF473" s="28">
        <f>+SUMIF('Input Sheet'!$S:$S,$AL473,'Input Sheet'!J:J)</f>
        <v>0</v>
      </c>
      <c r="AG473" s="28">
        <f>+SUMIF('Input Sheet'!$S:$S,$AL473,'Input Sheet'!K:K)</f>
        <v>0</v>
      </c>
      <c r="AH473" s="28">
        <f>+SUMIF('Input Sheet'!$S:$S,$AL473,'Input Sheet'!L:L)</f>
        <v>0</v>
      </c>
      <c r="AI473" s="28">
        <f>+SUMIF('Input Sheet'!$S:$S,$AL473,'Input Sheet'!M:M)</f>
        <v>0</v>
      </c>
      <c r="AJ473" s="28">
        <f>+SUMIF('Input Sheet'!$S:$S,$AL473,'Input Sheet'!N:N)</f>
        <v>0</v>
      </c>
      <c r="AK473" s="28"/>
      <c r="AL473" s="27" t="str">
        <f t="shared" si="38"/>
        <v>132-7390</v>
      </c>
      <c r="AM473" s="34" t="str">
        <f t="shared" si="39"/>
        <v>Overall</v>
      </c>
      <c r="AN473" s="34" t="str">
        <f t="shared" si="40"/>
        <v>OverallOther Income</v>
      </c>
      <c r="AO473" s="35"/>
      <c r="AP473" s="35"/>
      <c r="AQ473" s="35"/>
    </row>
    <row r="474" spans="1:43" x14ac:dyDescent="0.25">
      <c r="A474" s="27" t="s">
        <v>103</v>
      </c>
      <c r="B474" s="27" t="s">
        <v>104</v>
      </c>
      <c r="C474" s="27" t="s">
        <v>104</v>
      </c>
      <c r="D474" s="27" t="s">
        <v>233</v>
      </c>
      <c r="E474" s="27" t="s">
        <v>115</v>
      </c>
      <c r="F474" s="27" t="s">
        <v>458</v>
      </c>
      <c r="G474" s="27" t="s">
        <v>459</v>
      </c>
      <c r="H474" s="34" t="s">
        <v>109</v>
      </c>
      <c r="I474" s="34" t="s">
        <v>110</v>
      </c>
      <c r="J474" s="34" t="str">
        <f t="shared" si="36"/>
        <v>OverallOther Income</v>
      </c>
      <c r="K474" s="34" t="str">
        <f t="shared" si="37"/>
        <v>132Parts Advertising &amp; Promotion - Lexus</v>
      </c>
      <c r="L474" s="28">
        <f>+SUMIF('TB 4-24'!M:M,$AL474,'TB 4-24'!G:G)</f>
        <v>0</v>
      </c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>
        <f>+SUMIF('Input Sheet'!$S:$S,$AL474,'Input Sheet'!C:C)</f>
        <v>0</v>
      </c>
      <c r="Z474" s="28">
        <f>+SUMIF('Input Sheet'!$S:$S,$AL474,'Input Sheet'!D:D)</f>
        <v>0</v>
      </c>
      <c r="AA474" s="28">
        <f>+SUMIF('Input Sheet'!$S:$S,$AL474,'Input Sheet'!E:E)</f>
        <v>0</v>
      </c>
      <c r="AB474" s="28">
        <f>+SUMIF('Input Sheet'!$S:$S,$AL474,'Input Sheet'!F:F)</f>
        <v>0</v>
      </c>
      <c r="AC474" s="28">
        <f>+SUMIF('Input Sheet'!$S:$S,$AL474,'Input Sheet'!G:G)</f>
        <v>0</v>
      </c>
      <c r="AD474" s="28">
        <f>+SUMIF('Input Sheet'!$S:$S,$AL474,'Input Sheet'!H:H)</f>
        <v>0</v>
      </c>
      <c r="AE474" s="28">
        <f>+SUMIF('Input Sheet'!$S:$S,$AL474,'Input Sheet'!I:I)</f>
        <v>0</v>
      </c>
      <c r="AF474" s="28">
        <f>+SUMIF('Input Sheet'!$S:$S,$AL474,'Input Sheet'!J:J)</f>
        <v>0</v>
      </c>
      <c r="AG474" s="28">
        <f>+SUMIF('Input Sheet'!$S:$S,$AL474,'Input Sheet'!K:K)</f>
        <v>0</v>
      </c>
      <c r="AH474" s="28">
        <f>+SUMIF('Input Sheet'!$S:$S,$AL474,'Input Sheet'!L:L)</f>
        <v>0</v>
      </c>
      <c r="AI474" s="28">
        <f>+SUMIF('Input Sheet'!$S:$S,$AL474,'Input Sheet'!M:M)</f>
        <v>0</v>
      </c>
      <c r="AJ474" s="28">
        <f>+SUMIF('Input Sheet'!$S:$S,$AL474,'Input Sheet'!N:N)</f>
        <v>0</v>
      </c>
      <c r="AK474" s="28"/>
      <c r="AL474" s="27" t="str">
        <f t="shared" si="38"/>
        <v>132-7910</v>
      </c>
      <c r="AM474" s="34" t="str">
        <f t="shared" si="39"/>
        <v>Overall</v>
      </c>
      <c r="AN474" s="34" t="str">
        <f t="shared" si="40"/>
        <v>OverallOther Income</v>
      </c>
      <c r="AO474" s="35"/>
      <c r="AP474" s="35"/>
      <c r="AQ474" s="35"/>
    </row>
    <row r="475" spans="1:43" x14ac:dyDescent="0.25">
      <c r="A475" s="27" t="s">
        <v>103</v>
      </c>
      <c r="B475" s="27" t="s">
        <v>104</v>
      </c>
      <c r="C475" s="27" t="s">
        <v>104</v>
      </c>
      <c r="D475" s="27" t="s">
        <v>460</v>
      </c>
      <c r="E475" s="27" t="s">
        <v>115</v>
      </c>
      <c r="F475" s="27" t="s">
        <v>461</v>
      </c>
      <c r="G475" s="27" t="s">
        <v>462</v>
      </c>
      <c r="H475" s="34" t="s">
        <v>109</v>
      </c>
      <c r="I475" s="34" t="s">
        <v>110</v>
      </c>
      <c r="J475" s="34" t="str">
        <f t="shared" si="36"/>
        <v>OverallOther Income</v>
      </c>
      <c r="K475" s="34" t="str">
        <f t="shared" si="37"/>
        <v>132Parts Other COS - Inventory adjustment - Lexus</v>
      </c>
      <c r="L475" s="28">
        <f>+SUMIF('TB 4-24'!M:M,$AL475,'TB 4-24'!G:G)</f>
        <v>0</v>
      </c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>
        <f>+SUMIF('Input Sheet'!$S:$S,$AL475,'Input Sheet'!C:C)</f>
        <v>0</v>
      </c>
      <c r="Z475" s="28">
        <f>+SUMIF('Input Sheet'!$S:$S,$AL475,'Input Sheet'!D:D)</f>
        <v>0</v>
      </c>
      <c r="AA475" s="28">
        <f>+SUMIF('Input Sheet'!$S:$S,$AL475,'Input Sheet'!E:E)</f>
        <v>0</v>
      </c>
      <c r="AB475" s="28">
        <f>+SUMIF('Input Sheet'!$S:$S,$AL475,'Input Sheet'!F:F)</f>
        <v>0</v>
      </c>
      <c r="AC475" s="28">
        <f>+SUMIF('Input Sheet'!$S:$S,$AL475,'Input Sheet'!G:G)</f>
        <v>0</v>
      </c>
      <c r="AD475" s="28">
        <f>+SUMIF('Input Sheet'!$S:$S,$AL475,'Input Sheet'!H:H)</f>
        <v>0</v>
      </c>
      <c r="AE475" s="28">
        <f>+SUMIF('Input Sheet'!$S:$S,$AL475,'Input Sheet'!I:I)</f>
        <v>0</v>
      </c>
      <c r="AF475" s="28">
        <f>+SUMIF('Input Sheet'!$S:$S,$AL475,'Input Sheet'!J:J)</f>
        <v>0</v>
      </c>
      <c r="AG475" s="28">
        <f>+SUMIF('Input Sheet'!$S:$S,$AL475,'Input Sheet'!K:K)</f>
        <v>0</v>
      </c>
      <c r="AH475" s="28">
        <f>+SUMIF('Input Sheet'!$S:$S,$AL475,'Input Sheet'!L:L)</f>
        <v>0</v>
      </c>
      <c r="AI475" s="28">
        <f>+SUMIF('Input Sheet'!$S:$S,$AL475,'Input Sheet'!M:M)</f>
        <v>0</v>
      </c>
      <c r="AJ475" s="28">
        <f>+SUMIF('Input Sheet'!$S:$S,$AL475,'Input Sheet'!N:N)</f>
        <v>0</v>
      </c>
      <c r="AK475" s="28"/>
      <c r="AL475" s="27" t="str">
        <f t="shared" si="38"/>
        <v>132-4530</v>
      </c>
      <c r="AM475" s="34" t="str">
        <f t="shared" si="39"/>
        <v>Overall</v>
      </c>
      <c r="AN475" s="34" t="str">
        <f t="shared" si="40"/>
        <v>OverallOther Income</v>
      </c>
      <c r="AO475" s="35"/>
      <c r="AP475" s="35"/>
      <c r="AQ475" s="35"/>
    </row>
    <row r="476" spans="1:43" x14ac:dyDescent="0.25">
      <c r="A476" s="27" t="s">
        <v>103</v>
      </c>
      <c r="B476" s="27" t="s">
        <v>104</v>
      </c>
      <c r="C476" s="27" t="s">
        <v>104</v>
      </c>
      <c r="D476" s="27" t="s">
        <v>463</v>
      </c>
      <c r="E476" s="27" t="s">
        <v>115</v>
      </c>
      <c r="F476" s="27" t="s">
        <v>461</v>
      </c>
      <c r="G476" s="27" t="s">
        <v>462</v>
      </c>
      <c r="H476" s="34" t="s">
        <v>109</v>
      </c>
      <c r="I476" s="34" t="s">
        <v>110</v>
      </c>
      <c r="J476" s="34" t="str">
        <f t="shared" si="36"/>
        <v>OverallOther Income</v>
      </c>
      <c r="K476" s="34" t="str">
        <f t="shared" si="37"/>
        <v>132Parts Other COS - Inventory adjustment - Lexus</v>
      </c>
      <c r="L476" s="28">
        <f>+SUMIF('TB 4-24'!M:M,$AL476,'TB 4-24'!G:G)</f>
        <v>0</v>
      </c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>
        <f>+SUMIF('Input Sheet'!$S:$S,$AL476,'Input Sheet'!C:C)</f>
        <v>0</v>
      </c>
      <c r="Z476" s="28">
        <f>+SUMIF('Input Sheet'!$S:$S,$AL476,'Input Sheet'!D:D)</f>
        <v>0</v>
      </c>
      <c r="AA476" s="28">
        <f>+SUMIF('Input Sheet'!$S:$S,$AL476,'Input Sheet'!E:E)</f>
        <v>0</v>
      </c>
      <c r="AB476" s="28">
        <f>+SUMIF('Input Sheet'!$S:$S,$AL476,'Input Sheet'!F:F)</f>
        <v>0</v>
      </c>
      <c r="AC476" s="28">
        <f>+SUMIF('Input Sheet'!$S:$S,$AL476,'Input Sheet'!G:G)</f>
        <v>0</v>
      </c>
      <c r="AD476" s="28">
        <f>+SUMIF('Input Sheet'!$S:$S,$AL476,'Input Sheet'!H:H)</f>
        <v>0</v>
      </c>
      <c r="AE476" s="28">
        <f>+SUMIF('Input Sheet'!$S:$S,$AL476,'Input Sheet'!I:I)</f>
        <v>0</v>
      </c>
      <c r="AF476" s="28">
        <f>+SUMIF('Input Sheet'!$S:$S,$AL476,'Input Sheet'!J:J)</f>
        <v>0</v>
      </c>
      <c r="AG476" s="28">
        <f>+SUMIF('Input Sheet'!$S:$S,$AL476,'Input Sheet'!K:K)</f>
        <v>0</v>
      </c>
      <c r="AH476" s="28">
        <f>+SUMIF('Input Sheet'!$S:$S,$AL476,'Input Sheet'!L:L)</f>
        <v>0</v>
      </c>
      <c r="AI476" s="28">
        <f>+SUMIF('Input Sheet'!$S:$S,$AL476,'Input Sheet'!M:M)</f>
        <v>0</v>
      </c>
      <c r="AJ476" s="28">
        <f>+SUMIF('Input Sheet'!$S:$S,$AL476,'Input Sheet'!N:N)</f>
        <v>0</v>
      </c>
      <c r="AK476" s="28"/>
      <c r="AL476" s="27" t="str">
        <f t="shared" si="38"/>
        <v>132-4531</v>
      </c>
      <c r="AM476" s="34" t="str">
        <f t="shared" si="39"/>
        <v>Overall</v>
      </c>
      <c r="AN476" s="34" t="str">
        <f t="shared" si="40"/>
        <v>OverallOther Income</v>
      </c>
      <c r="AO476" s="35"/>
      <c r="AP476" s="35"/>
      <c r="AQ476" s="35"/>
    </row>
    <row r="477" spans="1:43" x14ac:dyDescent="0.25">
      <c r="A477" s="27" t="s">
        <v>103</v>
      </c>
      <c r="B477" s="27" t="s">
        <v>104</v>
      </c>
      <c r="C477" s="27" t="s">
        <v>104</v>
      </c>
      <c r="D477" s="27" t="s">
        <v>464</v>
      </c>
      <c r="E477" s="27" t="s">
        <v>115</v>
      </c>
      <c r="F477" s="27" t="s">
        <v>461</v>
      </c>
      <c r="G477" s="27" t="s">
        <v>462</v>
      </c>
      <c r="H477" s="34" t="s">
        <v>109</v>
      </c>
      <c r="I477" s="34" t="s">
        <v>110</v>
      </c>
      <c r="J477" s="34" t="str">
        <f t="shared" si="36"/>
        <v>OverallOther Income</v>
      </c>
      <c r="K477" s="34" t="str">
        <f t="shared" si="37"/>
        <v>132Parts Other COS - Inventory adjustment - Lexus</v>
      </c>
      <c r="L477" s="28">
        <f>+SUMIF('TB 4-24'!M:M,$AL477,'TB 4-24'!G:G)</f>
        <v>0</v>
      </c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>
        <f>+SUMIF('Input Sheet'!$S:$S,$AL477,'Input Sheet'!C:C)</f>
        <v>0</v>
      </c>
      <c r="Z477" s="28">
        <f>+SUMIF('Input Sheet'!$S:$S,$AL477,'Input Sheet'!D:D)</f>
        <v>0</v>
      </c>
      <c r="AA477" s="28">
        <f>+SUMIF('Input Sheet'!$S:$S,$AL477,'Input Sheet'!E:E)</f>
        <v>0</v>
      </c>
      <c r="AB477" s="28">
        <f>+SUMIF('Input Sheet'!$S:$S,$AL477,'Input Sheet'!F:F)</f>
        <v>0</v>
      </c>
      <c r="AC477" s="28">
        <f>+SUMIF('Input Sheet'!$S:$S,$AL477,'Input Sheet'!G:G)</f>
        <v>0</v>
      </c>
      <c r="AD477" s="28">
        <f>+SUMIF('Input Sheet'!$S:$S,$AL477,'Input Sheet'!H:H)</f>
        <v>0</v>
      </c>
      <c r="AE477" s="28">
        <f>+SUMIF('Input Sheet'!$S:$S,$AL477,'Input Sheet'!I:I)</f>
        <v>0</v>
      </c>
      <c r="AF477" s="28">
        <f>+SUMIF('Input Sheet'!$S:$S,$AL477,'Input Sheet'!J:J)</f>
        <v>0</v>
      </c>
      <c r="AG477" s="28">
        <f>+SUMIF('Input Sheet'!$S:$S,$AL477,'Input Sheet'!K:K)</f>
        <v>0</v>
      </c>
      <c r="AH477" s="28">
        <f>+SUMIF('Input Sheet'!$S:$S,$AL477,'Input Sheet'!L:L)</f>
        <v>0</v>
      </c>
      <c r="AI477" s="28">
        <f>+SUMIF('Input Sheet'!$S:$S,$AL477,'Input Sheet'!M:M)</f>
        <v>0</v>
      </c>
      <c r="AJ477" s="28">
        <f>+SUMIF('Input Sheet'!$S:$S,$AL477,'Input Sheet'!N:N)</f>
        <v>0</v>
      </c>
      <c r="AK477" s="28"/>
      <c r="AL477" s="27" t="str">
        <f t="shared" si="38"/>
        <v>132-4560</v>
      </c>
      <c r="AM477" s="34" t="str">
        <f t="shared" si="39"/>
        <v>Overall</v>
      </c>
      <c r="AN477" s="34" t="str">
        <f t="shared" si="40"/>
        <v>OverallOther Income</v>
      </c>
      <c r="AO477" s="35"/>
      <c r="AP477" s="35"/>
      <c r="AQ477" s="35"/>
    </row>
    <row r="478" spans="1:43" x14ac:dyDescent="0.25">
      <c r="A478" s="27" t="s">
        <v>103</v>
      </c>
      <c r="B478" s="27" t="s">
        <v>104</v>
      </c>
      <c r="C478" s="27" t="s">
        <v>104</v>
      </c>
      <c r="D478" s="27" t="s">
        <v>465</v>
      </c>
      <c r="E478" s="27" t="s">
        <v>115</v>
      </c>
      <c r="F478" s="27" t="s">
        <v>466</v>
      </c>
      <c r="G478" s="27" t="s">
        <v>467</v>
      </c>
      <c r="H478" s="34" t="s">
        <v>109</v>
      </c>
      <c r="I478" s="34" t="s">
        <v>110</v>
      </c>
      <c r="J478" s="34" t="str">
        <f t="shared" si="36"/>
        <v>OverallOther Income</v>
      </c>
      <c r="K478" s="34" t="str">
        <f t="shared" si="37"/>
        <v>132Parts Counter COS - Lexus</v>
      </c>
      <c r="L478" s="28">
        <f>+SUMIF('TB 4-24'!M:M,$AL478,'TB 4-24'!G:G)</f>
        <v>0</v>
      </c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>
        <f>+SUMIF('Input Sheet'!$S:$S,$AL478,'Input Sheet'!C:C)</f>
        <v>0</v>
      </c>
      <c r="Z478" s="28">
        <f>+SUMIF('Input Sheet'!$S:$S,$AL478,'Input Sheet'!D:D)</f>
        <v>0</v>
      </c>
      <c r="AA478" s="28">
        <f>+SUMIF('Input Sheet'!$S:$S,$AL478,'Input Sheet'!E:E)</f>
        <v>0</v>
      </c>
      <c r="AB478" s="28">
        <f>+SUMIF('Input Sheet'!$S:$S,$AL478,'Input Sheet'!F:F)</f>
        <v>0</v>
      </c>
      <c r="AC478" s="28">
        <f>+SUMIF('Input Sheet'!$S:$S,$AL478,'Input Sheet'!G:G)</f>
        <v>0</v>
      </c>
      <c r="AD478" s="28">
        <f>+SUMIF('Input Sheet'!$S:$S,$AL478,'Input Sheet'!H:H)</f>
        <v>0</v>
      </c>
      <c r="AE478" s="28">
        <f>+SUMIF('Input Sheet'!$S:$S,$AL478,'Input Sheet'!I:I)</f>
        <v>0</v>
      </c>
      <c r="AF478" s="28">
        <f>+SUMIF('Input Sheet'!$S:$S,$AL478,'Input Sheet'!J:J)</f>
        <v>0</v>
      </c>
      <c r="AG478" s="28">
        <f>+SUMIF('Input Sheet'!$S:$S,$AL478,'Input Sheet'!K:K)</f>
        <v>0</v>
      </c>
      <c r="AH478" s="28">
        <f>+SUMIF('Input Sheet'!$S:$S,$AL478,'Input Sheet'!L:L)</f>
        <v>0</v>
      </c>
      <c r="AI478" s="28">
        <f>+SUMIF('Input Sheet'!$S:$S,$AL478,'Input Sheet'!M:M)</f>
        <v>0</v>
      </c>
      <c r="AJ478" s="28">
        <f>+SUMIF('Input Sheet'!$S:$S,$AL478,'Input Sheet'!N:N)</f>
        <v>0</v>
      </c>
      <c r="AK478" s="28"/>
      <c r="AL478" s="27" t="str">
        <f t="shared" si="38"/>
        <v>132-4465</v>
      </c>
      <c r="AM478" s="34" t="str">
        <f t="shared" si="39"/>
        <v>Overall</v>
      </c>
      <c r="AN478" s="34" t="str">
        <f t="shared" si="40"/>
        <v>OverallOther Income</v>
      </c>
      <c r="AO478" s="35"/>
      <c r="AP478" s="35"/>
      <c r="AQ478" s="35"/>
    </row>
    <row r="479" spans="1:43" x14ac:dyDescent="0.25">
      <c r="A479" s="27" t="s">
        <v>103</v>
      </c>
      <c r="B479" s="27" t="s">
        <v>104</v>
      </c>
      <c r="C479" s="27" t="s">
        <v>104</v>
      </c>
      <c r="D479" s="27" t="s">
        <v>468</v>
      </c>
      <c r="E479" s="27" t="s">
        <v>115</v>
      </c>
      <c r="F479" s="27" t="s">
        <v>466</v>
      </c>
      <c r="G479" s="27" t="s">
        <v>467</v>
      </c>
      <c r="H479" s="34" t="s">
        <v>109</v>
      </c>
      <c r="I479" s="34" t="s">
        <v>110</v>
      </c>
      <c r="J479" s="34" t="str">
        <f t="shared" si="36"/>
        <v>OverallOther Income</v>
      </c>
      <c r="K479" s="34" t="str">
        <f t="shared" si="37"/>
        <v>132Parts Counter COS - Lexus</v>
      </c>
      <c r="L479" s="28">
        <f>+SUMIF('TB 4-24'!M:M,$AL479,'TB 4-24'!G:G)</f>
        <v>0</v>
      </c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>
        <f>+SUMIF('Input Sheet'!$S:$S,$AL479,'Input Sheet'!C:C)</f>
        <v>0</v>
      </c>
      <c r="Z479" s="28">
        <f>+SUMIF('Input Sheet'!$S:$S,$AL479,'Input Sheet'!D:D)</f>
        <v>0</v>
      </c>
      <c r="AA479" s="28">
        <f>+SUMIF('Input Sheet'!$S:$S,$AL479,'Input Sheet'!E:E)</f>
        <v>0</v>
      </c>
      <c r="AB479" s="28">
        <f>+SUMIF('Input Sheet'!$S:$S,$AL479,'Input Sheet'!F:F)</f>
        <v>0</v>
      </c>
      <c r="AC479" s="28">
        <f>+SUMIF('Input Sheet'!$S:$S,$AL479,'Input Sheet'!G:G)</f>
        <v>0</v>
      </c>
      <c r="AD479" s="28">
        <f>+SUMIF('Input Sheet'!$S:$S,$AL479,'Input Sheet'!H:H)</f>
        <v>0</v>
      </c>
      <c r="AE479" s="28">
        <f>+SUMIF('Input Sheet'!$S:$S,$AL479,'Input Sheet'!I:I)</f>
        <v>0</v>
      </c>
      <c r="AF479" s="28">
        <f>+SUMIF('Input Sheet'!$S:$S,$AL479,'Input Sheet'!J:J)</f>
        <v>0</v>
      </c>
      <c r="AG479" s="28">
        <f>+SUMIF('Input Sheet'!$S:$S,$AL479,'Input Sheet'!K:K)</f>
        <v>0</v>
      </c>
      <c r="AH479" s="28">
        <f>+SUMIF('Input Sheet'!$S:$S,$AL479,'Input Sheet'!L:L)</f>
        <v>0</v>
      </c>
      <c r="AI479" s="28">
        <f>+SUMIF('Input Sheet'!$S:$S,$AL479,'Input Sheet'!M:M)</f>
        <v>0</v>
      </c>
      <c r="AJ479" s="28">
        <f>+SUMIF('Input Sheet'!$S:$S,$AL479,'Input Sheet'!N:N)</f>
        <v>0</v>
      </c>
      <c r="AK479" s="28"/>
      <c r="AL479" s="27" t="str">
        <f t="shared" si="38"/>
        <v>132-4468</v>
      </c>
      <c r="AM479" s="34" t="str">
        <f t="shared" si="39"/>
        <v>Overall</v>
      </c>
      <c r="AN479" s="34" t="str">
        <f t="shared" si="40"/>
        <v>OverallOther Income</v>
      </c>
      <c r="AO479" s="35"/>
      <c r="AP479" s="35"/>
      <c r="AQ479" s="35"/>
    </row>
    <row r="480" spans="1:43" x14ac:dyDescent="0.25">
      <c r="A480" s="27" t="s">
        <v>103</v>
      </c>
      <c r="B480" s="27" t="s">
        <v>104</v>
      </c>
      <c r="C480" s="27" t="s">
        <v>104</v>
      </c>
      <c r="D480" s="27" t="s">
        <v>469</v>
      </c>
      <c r="E480" s="27" t="s">
        <v>115</v>
      </c>
      <c r="F480" s="27" t="s">
        <v>466</v>
      </c>
      <c r="G480" s="27" t="s">
        <v>467</v>
      </c>
      <c r="H480" s="34" t="s">
        <v>109</v>
      </c>
      <c r="I480" s="34" t="s">
        <v>110</v>
      </c>
      <c r="J480" s="34" t="str">
        <f t="shared" si="36"/>
        <v>OverallOther Income</v>
      </c>
      <c r="K480" s="34" t="str">
        <f t="shared" si="37"/>
        <v>132Parts Counter COS - Lexus</v>
      </c>
      <c r="L480" s="28">
        <f>+SUMIF('TB 4-24'!M:M,$AL480,'TB 4-24'!G:G)</f>
        <v>0</v>
      </c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>
        <f>+SUMIF('Input Sheet'!$S:$S,$AL480,'Input Sheet'!C:C)</f>
        <v>0</v>
      </c>
      <c r="Z480" s="28">
        <f>+SUMIF('Input Sheet'!$S:$S,$AL480,'Input Sheet'!D:D)</f>
        <v>0</v>
      </c>
      <c r="AA480" s="28">
        <f>+SUMIF('Input Sheet'!$S:$S,$AL480,'Input Sheet'!E:E)</f>
        <v>0</v>
      </c>
      <c r="AB480" s="28">
        <f>+SUMIF('Input Sheet'!$S:$S,$AL480,'Input Sheet'!F:F)</f>
        <v>0</v>
      </c>
      <c r="AC480" s="28">
        <f>+SUMIF('Input Sheet'!$S:$S,$AL480,'Input Sheet'!G:G)</f>
        <v>0</v>
      </c>
      <c r="AD480" s="28">
        <f>+SUMIF('Input Sheet'!$S:$S,$AL480,'Input Sheet'!H:H)</f>
        <v>0</v>
      </c>
      <c r="AE480" s="28">
        <f>+SUMIF('Input Sheet'!$S:$S,$AL480,'Input Sheet'!I:I)</f>
        <v>0</v>
      </c>
      <c r="AF480" s="28">
        <f>+SUMIF('Input Sheet'!$S:$S,$AL480,'Input Sheet'!J:J)</f>
        <v>0</v>
      </c>
      <c r="AG480" s="28">
        <f>+SUMIF('Input Sheet'!$S:$S,$AL480,'Input Sheet'!K:K)</f>
        <v>0</v>
      </c>
      <c r="AH480" s="28">
        <f>+SUMIF('Input Sheet'!$S:$S,$AL480,'Input Sheet'!L:L)</f>
        <v>0</v>
      </c>
      <c r="AI480" s="28">
        <f>+SUMIF('Input Sheet'!$S:$S,$AL480,'Input Sheet'!M:M)</f>
        <v>0</v>
      </c>
      <c r="AJ480" s="28">
        <f>+SUMIF('Input Sheet'!$S:$S,$AL480,'Input Sheet'!N:N)</f>
        <v>0</v>
      </c>
      <c r="AK480" s="28"/>
      <c r="AL480" s="27" t="str">
        <f t="shared" si="38"/>
        <v>132-4551</v>
      </c>
      <c r="AM480" s="34" t="str">
        <f t="shared" si="39"/>
        <v>Overall</v>
      </c>
      <c r="AN480" s="34" t="str">
        <f t="shared" si="40"/>
        <v>OverallOther Income</v>
      </c>
      <c r="AO480" s="35"/>
      <c r="AP480" s="35"/>
      <c r="AQ480" s="35"/>
    </row>
    <row r="481" spans="1:43" x14ac:dyDescent="0.25">
      <c r="A481" s="27" t="s">
        <v>103</v>
      </c>
      <c r="B481" s="27" t="s">
        <v>104</v>
      </c>
      <c r="C481" s="27" t="s">
        <v>104</v>
      </c>
      <c r="D481" s="27" t="s">
        <v>470</v>
      </c>
      <c r="E481" s="27" t="s">
        <v>115</v>
      </c>
      <c r="F481" s="27" t="s">
        <v>471</v>
      </c>
      <c r="G481" s="27" t="s">
        <v>472</v>
      </c>
      <c r="H481" s="34" t="s">
        <v>109</v>
      </c>
      <c r="I481" s="34" t="s">
        <v>110</v>
      </c>
      <c r="J481" s="34" t="str">
        <f t="shared" si="36"/>
        <v>OverallOther Income</v>
      </c>
      <c r="K481" s="34" t="str">
        <f t="shared" si="37"/>
        <v>132Parts Internal COS - Lexus</v>
      </c>
      <c r="L481" s="28">
        <f>+SUMIF('TB 4-24'!M:M,$AL481,'TB 4-24'!G:G)</f>
        <v>0</v>
      </c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>
        <f>+SUMIF('Input Sheet'!$S:$S,$AL481,'Input Sheet'!C:C)</f>
        <v>4263.8249730824582</v>
      </c>
      <c r="Z481" s="28">
        <f>+SUMIF('Input Sheet'!$S:$S,$AL481,'Input Sheet'!D:D)</f>
        <v>4845.2556512300653</v>
      </c>
      <c r="AA481" s="28">
        <f>+SUMIF('Input Sheet'!$S:$S,$AL481,'Input Sheet'!E:E)</f>
        <v>3973.1096340086538</v>
      </c>
      <c r="AB481" s="28">
        <f>+SUMIF('Input Sheet'!$S:$S,$AL481,'Input Sheet'!F:F)</f>
        <v>4845.2556512300653</v>
      </c>
      <c r="AC481" s="28">
        <f>+SUMIF('Input Sheet'!$S:$S,$AL481,'Input Sheet'!G:G)</f>
        <v>4748.3505382054645</v>
      </c>
      <c r="AD481" s="28">
        <f>+SUMIF('Input Sheet'!$S:$S,$AL481,'Input Sheet'!H:H)</f>
        <v>4457.6351991316606</v>
      </c>
      <c r="AE481" s="28">
        <f>+SUMIF('Input Sheet'!$S:$S,$AL481,'Input Sheet'!I:I)</f>
        <v>4651.4454251808629</v>
      </c>
      <c r="AF481" s="28">
        <f>+SUMIF('Input Sheet'!$S:$S,$AL481,'Input Sheet'!J:J)</f>
        <v>4554.5403121562622</v>
      </c>
      <c r="AG481" s="28">
        <f>+SUMIF('Input Sheet'!$S:$S,$AL481,'Input Sheet'!K:K)</f>
        <v>4263.8249730824582</v>
      </c>
      <c r="AH481" s="28">
        <f>+SUMIF('Input Sheet'!$S:$S,$AL481,'Input Sheet'!L:L)</f>
        <v>4263.8249730824582</v>
      </c>
      <c r="AI481" s="28">
        <f>+SUMIF('Input Sheet'!$S:$S,$AL481,'Input Sheet'!M:M)</f>
        <v>4070.0147470332554</v>
      </c>
      <c r="AJ481" s="28">
        <f>+SUMIF('Input Sheet'!$S:$S,$AL481,'Input Sheet'!N:N)</f>
        <v>4554.5403121562622</v>
      </c>
      <c r="AK481" s="28"/>
      <c r="AL481" s="27" t="str">
        <f t="shared" si="38"/>
        <v>132-4505</v>
      </c>
      <c r="AM481" s="34" t="str">
        <f t="shared" si="39"/>
        <v>Overall</v>
      </c>
      <c r="AN481" s="34" t="str">
        <f t="shared" si="40"/>
        <v>OverallOther Income</v>
      </c>
      <c r="AO481" s="35"/>
      <c r="AP481" s="35"/>
      <c r="AQ481" s="35"/>
    </row>
    <row r="482" spans="1:43" x14ac:dyDescent="0.25">
      <c r="A482" s="27" t="s">
        <v>103</v>
      </c>
      <c r="B482" s="27" t="s">
        <v>104</v>
      </c>
      <c r="C482" s="27" t="s">
        <v>104</v>
      </c>
      <c r="D482" s="27" t="s">
        <v>473</v>
      </c>
      <c r="E482" s="27" t="s">
        <v>115</v>
      </c>
      <c r="F482" s="27" t="s">
        <v>471</v>
      </c>
      <c r="G482" s="27" t="s">
        <v>472</v>
      </c>
      <c r="H482" s="34" t="s">
        <v>109</v>
      </c>
      <c r="I482" s="34" t="s">
        <v>110</v>
      </c>
      <c r="J482" s="34" t="str">
        <f t="shared" si="36"/>
        <v>OverallOther Income</v>
      </c>
      <c r="K482" s="34" t="str">
        <f t="shared" si="37"/>
        <v>132Parts Internal COS - Lexus</v>
      </c>
      <c r="L482" s="28">
        <f>+SUMIF('TB 4-24'!M:M,$AL482,'TB 4-24'!G:G)</f>
        <v>0</v>
      </c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>
        <f>+SUMIF('Input Sheet'!$S:$S,$AL482,'Input Sheet'!C:C)</f>
        <v>0</v>
      </c>
      <c r="Z482" s="28">
        <f>+SUMIF('Input Sheet'!$S:$S,$AL482,'Input Sheet'!D:D)</f>
        <v>0</v>
      </c>
      <c r="AA482" s="28">
        <f>+SUMIF('Input Sheet'!$S:$S,$AL482,'Input Sheet'!E:E)</f>
        <v>0</v>
      </c>
      <c r="AB482" s="28">
        <f>+SUMIF('Input Sheet'!$S:$S,$AL482,'Input Sheet'!F:F)</f>
        <v>0</v>
      </c>
      <c r="AC482" s="28">
        <f>+SUMIF('Input Sheet'!$S:$S,$AL482,'Input Sheet'!G:G)</f>
        <v>0</v>
      </c>
      <c r="AD482" s="28">
        <f>+SUMIF('Input Sheet'!$S:$S,$AL482,'Input Sheet'!H:H)</f>
        <v>0</v>
      </c>
      <c r="AE482" s="28">
        <f>+SUMIF('Input Sheet'!$S:$S,$AL482,'Input Sheet'!I:I)</f>
        <v>0</v>
      </c>
      <c r="AF482" s="28">
        <f>+SUMIF('Input Sheet'!$S:$S,$AL482,'Input Sheet'!J:J)</f>
        <v>0</v>
      </c>
      <c r="AG482" s="28">
        <f>+SUMIF('Input Sheet'!$S:$S,$AL482,'Input Sheet'!K:K)</f>
        <v>0</v>
      </c>
      <c r="AH482" s="28">
        <f>+SUMIF('Input Sheet'!$S:$S,$AL482,'Input Sheet'!L:L)</f>
        <v>0</v>
      </c>
      <c r="AI482" s="28">
        <f>+SUMIF('Input Sheet'!$S:$S,$AL482,'Input Sheet'!M:M)</f>
        <v>0</v>
      </c>
      <c r="AJ482" s="28">
        <f>+SUMIF('Input Sheet'!$S:$S,$AL482,'Input Sheet'!N:N)</f>
        <v>0</v>
      </c>
      <c r="AK482" s="28"/>
      <c r="AL482" s="27" t="str">
        <f t="shared" si="38"/>
        <v>132-4510</v>
      </c>
      <c r="AM482" s="34" t="str">
        <f t="shared" si="39"/>
        <v>Overall</v>
      </c>
      <c r="AN482" s="34" t="str">
        <f t="shared" si="40"/>
        <v>OverallOther Income</v>
      </c>
      <c r="AO482" s="35"/>
      <c r="AP482" s="35"/>
      <c r="AQ482" s="35"/>
    </row>
    <row r="483" spans="1:43" x14ac:dyDescent="0.25">
      <c r="A483" s="27" t="s">
        <v>103</v>
      </c>
      <c r="B483" s="27" t="s">
        <v>104</v>
      </c>
      <c r="C483" s="27" t="s">
        <v>104</v>
      </c>
      <c r="D483" s="27" t="s">
        <v>474</v>
      </c>
      <c r="E483" s="27" t="s">
        <v>115</v>
      </c>
      <c r="F483" s="27" t="s">
        <v>475</v>
      </c>
      <c r="G483" s="27" t="s">
        <v>476</v>
      </c>
      <c r="H483" s="34" t="s">
        <v>109</v>
      </c>
      <c r="I483" s="34" t="s">
        <v>110</v>
      </c>
      <c r="J483" s="34" t="str">
        <f t="shared" si="36"/>
        <v>OverallOther Income</v>
      </c>
      <c r="K483" s="34" t="str">
        <f t="shared" si="37"/>
        <v>132Parts Other COS - Lexus</v>
      </c>
      <c r="L483" s="28">
        <f>+SUMIF('TB 4-24'!M:M,$AL483,'TB 4-24'!G:G)</f>
        <v>0</v>
      </c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>
        <f>+SUMIF('Input Sheet'!$S:$S,$AL483,'Input Sheet'!C:C)</f>
        <v>0</v>
      </c>
      <c r="Z483" s="28">
        <f>+SUMIF('Input Sheet'!$S:$S,$AL483,'Input Sheet'!D:D)</f>
        <v>0</v>
      </c>
      <c r="AA483" s="28">
        <f>+SUMIF('Input Sheet'!$S:$S,$AL483,'Input Sheet'!E:E)</f>
        <v>0</v>
      </c>
      <c r="AB483" s="28">
        <f>+SUMIF('Input Sheet'!$S:$S,$AL483,'Input Sheet'!F:F)</f>
        <v>0</v>
      </c>
      <c r="AC483" s="28">
        <f>+SUMIF('Input Sheet'!$S:$S,$AL483,'Input Sheet'!G:G)</f>
        <v>0</v>
      </c>
      <c r="AD483" s="28">
        <f>+SUMIF('Input Sheet'!$S:$S,$AL483,'Input Sheet'!H:H)</f>
        <v>0</v>
      </c>
      <c r="AE483" s="28">
        <f>+SUMIF('Input Sheet'!$S:$S,$AL483,'Input Sheet'!I:I)</f>
        <v>0</v>
      </c>
      <c r="AF483" s="28">
        <f>+SUMIF('Input Sheet'!$S:$S,$AL483,'Input Sheet'!J:J)</f>
        <v>0</v>
      </c>
      <c r="AG483" s="28">
        <f>+SUMIF('Input Sheet'!$S:$S,$AL483,'Input Sheet'!K:K)</f>
        <v>0</v>
      </c>
      <c r="AH483" s="28">
        <f>+SUMIF('Input Sheet'!$S:$S,$AL483,'Input Sheet'!L:L)</f>
        <v>0</v>
      </c>
      <c r="AI483" s="28">
        <f>+SUMIF('Input Sheet'!$S:$S,$AL483,'Input Sheet'!M:M)</f>
        <v>0</v>
      </c>
      <c r="AJ483" s="28">
        <f>+SUMIF('Input Sheet'!$S:$S,$AL483,'Input Sheet'!N:N)</f>
        <v>0</v>
      </c>
      <c r="AK483" s="28"/>
      <c r="AL483" s="27" t="str">
        <f t="shared" si="38"/>
        <v>132-4550</v>
      </c>
      <c r="AM483" s="34" t="str">
        <f t="shared" si="39"/>
        <v>Overall</v>
      </c>
      <c r="AN483" s="34" t="str">
        <f t="shared" si="40"/>
        <v>OverallOther Income</v>
      </c>
      <c r="AO483" s="35"/>
      <c r="AP483" s="35"/>
      <c r="AQ483" s="35"/>
    </row>
    <row r="484" spans="1:43" x14ac:dyDescent="0.25">
      <c r="A484" s="27" t="s">
        <v>103</v>
      </c>
      <c r="B484" s="27" t="s">
        <v>104</v>
      </c>
      <c r="C484" s="27" t="s">
        <v>104</v>
      </c>
      <c r="D484" s="27" t="s">
        <v>477</v>
      </c>
      <c r="E484" s="27" t="s">
        <v>115</v>
      </c>
      <c r="F484" s="27" t="s">
        <v>478</v>
      </c>
      <c r="G484" s="27" t="s">
        <v>479</v>
      </c>
      <c r="H484" s="34" t="s">
        <v>109</v>
      </c>
      <c r="I484" s="34" t="s">
        <v>110</v>
      </c>
      <c r="J484" s="34" t="str">
        <f t="shared" si="36"/>
        <v>OverallOther Income</v>
      </c>
      <c r="K484" s="34" t="str">
        <f t="shared" si="37"/>
        <v>132Parts Trade COS - Lexus</v>
      </c>
      <c r="L484" s="28">
        <f>+SUMIF('TB 4-24'!M:M,$AL484,'TB 4-24'!G:G)</f>
        <v>0</v>
      </c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>
        <f>+SUMIF('Input Sheet'!$S:$S,$AL484,'Input Sheet'!C:C)</f>
        <v>0</v>
      </c>
      <c r="Z484" s="28">
        <f>+SUMIF('Input Sheet'!$S:$S,$AL484,'Input Sheet'!D:D)</f>
        <v>0</v>
      </c>
      <c r="AA484" s="28">
        <f>+SUMIF('Input Sheet'!$S:$S,$AL484,'Input Sheet'!E:E)</f>
        <v>0</v>
      </c>
      <c r="AB484" s="28">
        <f>+SUMIF('Input Sheet'!$S:$S,$AL484,'Input Sheet'!F:F)</f>
        <v>0</v>
      </c>
      <c r="AC484" s="28">
        <f>+SUMIF('Input Sheet'!$S:$S,$AL484,'Input Sheet'!G:G)</f>
        <v>0</v>
      </c>
      <c r="AD484" s="28">
        <f>+SUMIF('Input Sheet'!$S:$S,$AL484,'Input Sheet'!H:H)</f>
        <v>0</v>
      </c>
      <c r="AE484" s="28">
        <f>+SUMIF('Input Sheet'!$S:$S,$AL484,'Input Sheet'!I:I)</f>
        <v>0</v>
      </c>
      <c r="AF484" s="28">
        <f>+SUMIF('Input Sheet'!$S:$S,$AL484,'Input Sheet'!J:J)</f>
        <v>0</v>
      </c>
      <c r="AG484" s="28">
        <f>+SUMIF('Input Sheet'!$S:$S,$AL484,'Input Sheet'!K:K)</f>
        <v>0</v>
      </c>
      <c r="AH484" s="28">
        <f>+SUMIF('Input Sheet'!$S:$S,$AL484,'Input Sheet'!L:L)</f>
        <v>0</v>
      </c>
      <c r="AI484" s="28">
        <f>+SUMIF('Input Sheet'!$S:$S,$AL484,'Input Sheet'!M:M)</f>
        <v>0</v>
      </c>
      <c r="AJ484" s="28">
        <f>+SUMIF('Input Sheet'!$S:$S,$AL484,'Input Sheet'!N:N)</f>
        <v>0</v>
      </c>
      <c r="AK484" s="28"/>
      <c r="AL484" s="27" t="str">
        <f t="shared" si="38"/>
        <v>132-4466</v>
      </c>
      <c r="AM484" s="34" t="str">
        <f t="shared" si="39"/>
        <v>Overall</v>
      </c>
      <c r="AN484" s="34" t="str">
        <f t="shared" si="40"/>
        <v>OverallOther Income</v>
      </c>
      <c r="AO484" s="35"/>
      <c r="AP484" s="35"/>
      <c r="AQ484" s="35"/>
    </row>
    <row r="485" spans="1:43" x14ac:dyDescent="0.25">
      <c r="A485" s="27" t="s">
        <v>103</v>
      </c>
      <c r="B485" s="27" t="s">
        <v>104</v>
      </c>
      <c r="C485" s="27" t="s">
        <v>104</v>
      </c>
      <c r="D485" s="27" t="s">
        <v>480</v>
      </c>
      <c r="E485" s="27" t="s">
        <v>115</v>
      </c>
      <c r="F485" s="27" t="s">
        <v>478</v>
      </c>
      <c r="G485" s="27" t="s">
        <v>479</v>
      </c>
      <c r="H485" s="34" t="s">
        <v>109</v>
      </c>
      <c r="I485" s="34" t="s">
        <v>110</v>
      </c>
      <c r="J485" s="34" t="str">
        <f t="shared" si="36"/>
        <v>OverallOther Income</v>
      </c>
      <c r="K485" s="34" t="str">
        <f t="shared" si="37"/>
        <v>132Parts Trade COS - Lexus</v>
      </c>
      <c r="L485" s="28">
        <f>+SUMIF('TB 4-24'!M:M,$AL485,'TB 4-24'!G:G)</f>
        <v>0</v>
      </c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>
        <f>+SUMIF('Input Sheet'!$S:$S,$AL485,'Input Sheet'!C:C)</f>
        <v>0</v>
      </c>
      <c r="Z485" s="28">
        <f>+SUMIF('Input Sheet'!$S:$S,$AL485,'Input Sheet'!D:D)</f>
        <v>0</v>
      </c>
      <c r="AA485" s="28">
        <f>+SUMIF('Input Sheet'!$S:$S,$AL485,'Input Sheet'!E:E)</f>
        <v>0</v>
      </c>
      <c r="AB485" s="28">
        <f>+SUMIF('Input Sheet'!$S:$S,$AL485,'Input Sheet'!F:F)</f>
        <v>0</v>
      </c>
      <c r="AC485" s="28">
        <f>+SUMIF('Input Sheet'!$S:$S,$AL485,'Input Sheet'!G:G)</f>
        <v>0</v>
      </c>
      <c r="AD485" s="28">
        <f>+SUMIF('Input Sheet'!$S:$S,$AL485,'Input Sheet'!H:H)</f>
        <v>0</v>
      </c>
      <c r="AE485" s="28">
        <f>+SUMIF('Input Sheet'!$S:$S,$AL485,'Input Sheet'!I:I)</f>
        <v>0</v>
      </c>
      <c r="AF485" s="28">
        <f>+SUMIF('Input Sheet'!$S:$S,$AL485,'Input Sheet'!J:J)</f>
        <v>0</v>
      </c>
      <c r="AG485" s="28">
        <f>+SUMIF('Input Sheet'!$S:$S,$AL485,'Input Sheet'!K:K)</f>
        <v>0</v>
      </c>
      <c r="AH485" s="28">
        <f>+SUMIF('Input Sheet'!$S:$S,$AL485,'Input Sheet'!L:L)</f>
        <v>0</v>
      </c>
      <c r="AI485" s="28">
        <f>+SUMIF('Input Sheet'!$S:$S,$AL485,'Input Sheet'!M:M)</f>
        <v>0</v>
      </c>
      <c r="AJ485" s="28">
        <f>+SUMIF('Input Sheet'!$S:$S,$AL485,'Input Sheet'!N:N)</f>
        <v>0</v>
      </c>
      <c r="AK485" s="28"/>
      <c r="AL485" s="27" t="str">
        <f t="shared" si="38"/>
        <v>132-4467</v>
      </c>
      <c r="AM485" s="34" t="str">
        <f t="shared" si="39"/>
        <v>Overall</v>
      </c>
      <c r="AN485" s="34" t="str">
        <f t="shared" si="40"/>
        <v>OverallOther Income</v>
      </c>
      <c r="AO485" s="35"/>
      <c r="AP485" s="35"/>
      <c r="AQ485" s="35"/>
    </row>
    <row r="486" spans="1:43" x14ac:dyDescent="0.25">
      <c r="A486" s="27" t="s">
        <v>103</v>
      </c>
      <c r="B486" s="27" t="s">
        <v>104</v>
      </c>
      <c r="C486" s="27" t="s">
        <v>104</v>
      </c>
      <c r="D486" s="27" t="s">
        <v>481</v>
      </c>
      <c r="E486" s="27" t="s">
        <v>115</v>
      </c>
      <c r="F486" s="27" t="s">
        <v>478</v>
      </c>
      <c r="G486" s="27" t="s">
        <v>479</v>
      </c>
      <c r="H486" s="34" t="s">
        <v>109</v>
      </c>
      <c r="I486" s="34" t="s">
        <v>110</v>
      </c>
      <c r="J486" s="34" t="str">
        <f t="shared" si="36"/>
        <v>OverallOther Income</v>
      </c>
      <c r="K486" s="34" t="str">
        <f t="shared" si="37"/>
        <v>132Parts Trade COS - Lexus</v>
      </c>
      <c r="L486" s="28">
        <f>+SUMIF('TB 4-24'!M:M,$AL486,'TB 4-24'!G:G)</f>
        <v>0</v>
      </c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>
        <f>+SUMIF('Input Sheet'!$S:$S,$AL486,'Input Sheet'!C:C)</f>
        <v>0</v>
      </c>
      <c r="Z486" s="28">
        <f>+SUMIF('Input Sheet'!$S:$S,$AL486,'Input Sheet'!D:D)</f>
        <v>0</v>
      </c>
      <c r="AA486" s="28">
        <f>+SUMIF('Input Sheet'!$S:$S,$AL486,'Input Sheet'!E:E)</f>
        <v>0</v>
      </c>
      <c r="AB486" s="28">
        <f>+SUMIF('Input Sheet'!$S:$S,$AL486,'Input Sheet'!F:F)</f>
        <v>0</v>
      </c>
      <c r="AC486" s="28">
        <f>+SUMIF('Input Sheet'!$S:$S,$AL486,'Input Sheet'!G:G)</f>
        <v>0</v>
      </c>
      <c r="AD486" s="28">
        <f>+SUMIF('Input Sheet'!$S:$S,$AL486,'Input Sheet'!H:H)</f>
        <v>0</v>
      </c>
      <c r="AE486" s="28">
        <f>+SUMIF('Input Sheet'!$S:$S,$AL486,'Input Sheet'!I:I)</f>
        <v>0</v>
      </c>
      <c r="AF486" s="28">
        <f>+SUMIF('Input Sheet'!$S:$S,$AL486,'Input Sheet'!J:J)</f>
        <v>0</v>
      </c>
      <c r="AG486" s="28">
        <f>+SUMIF('Input Sheet'!$S:$S,$AL486,'Input Sheet'!K:K)</f>
        <v>0</v>
      </c>
      <c r="AH486" s="28">
        <f>+SUMIF('Input Sheet'!$S:$S,$AL486,'Input Sheet'!L:L)</f>
        <v>0</v>
      </c>
      <c r="AI486" s="28">
        <f>+SUMIF('Input Sheet'!$S:$S,$AL486,'Input Sheet'!M:M)</f>
        <v>0</v>
      </c>
      <c r="AJ486" s="28">
        <f>+SUMIF('Input Sheet'!$S:$S,$AL486,'Input Sheet'!N:N)</f>
        <v>0</v>
      </c>
      <c r="AK486" s="28"/>
      <c r="AL486" s="27" t="str">
        <f t="shared" si="38"/>
        <v>132-4485</v>
      </c>
      <c r="AM486" s="34" t="str">
        <f t="shared" si="39"/>
        <v>Overall</v>
      </c>
      <c r="AN486" s="34" t="str">
        <f t="shared" si="40"/>
        <v>OverallOther Income</v>
      </c>
      <c r="AO486" s="35"/>
      <c r="AP486" s="35"/>
      <c r="AQ486" s="35"/>
    </row>
    <row r="487" spans="1:43" x14ac:dyDescent="0.25">
      <c r="A487" s="27" t="s">
        <v>103</v>
      </c>
      <c r="B487" s="27" t="s">
        <v>104</v>
      </c>
      <c r="C487" s="27" t="s">
        <v>104</v>
      </c>
      <c r="D487" s="27" t="s">
        <v>482</v>
      </c>
      <c r="E487" s="27" t="s">
        <v>115</v>
      </c>
      <c r="F487" s="27" t="s">
        <v>478</v>
      </c>
      <c r="G487" s="27" t="s">
        <v>479</v>
      </c>
      <c r="H487" s="34" t="s">
        <v>109</v>
      </c>
      <c r="I487" s="34" t="s">
        <v>110</v>
      </c>
      <c r="J487" s="34" t="str">
        <f t="shared" si="36"/>
        <v>OverallOther Income</v>
      </c>
      <c r="K487" s="34" t="str">
        <f t="shared" si="37"/>
        <v>132Parts Trade COS - Lexus</v>
      </c>
      <c r="L487" s="28">
        <f>+SUMIF('TB 4-24'!M:M,$AL487,'TB 4-24'!G:G)</f>
        <v>0</v>
      </c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>
        <f>+SUMIF('Input Sheet'!$S:$S,$AL487,'Input Sheet'!C:C)</f>
        <v>0</v>
      </c>
      <c r="Z487" s="28">
        <f>+SUMIF('Input Sheet'!$S:$S,$AL487,'Input Sheet'!D:D)</f>
        <v>0</v>
      </c>
      <c r="AA487" s="28">
        <f>+SUMIF('Input Sheet'!$S:$S,$AL487,'Input Sheet'!E:E)</f>
        <v>0</v>
      </c>
      <c r="AB487" s="28">
        <f>+SUMIF('Input Sheet'!$S:$S,$AL487,'Input Sheet'!F:F)</f>
        <v>0</v>
      </c>
      <c r="AC487" s="28">
        <f>+SUMIF('Input Sheet'!$S:$S,$AL487,'Input Sheet'!G:G)</f>
        <v>0</v>
      </c>
      <c r="AD487" s="28">
        <f>+SUMIF('Input Sheet'!$S:$S,$AL487,'Input Sheet'!H:H)</f>
        <v>0</v>
      </c>
      <c r="AE487" s="28">
        <f>+SUMIF('Input Sheet'!$S:$S,$AL487,'Input Sheet'!I:I)</f>
        <v>0</v>
      </c>
      <c r="AF487" s="28">
        <f>+SUMIF('Input Sheet'!$S:$S,$AL487,'Input Sheet'!J:J)</f>
        <v>0</v>
      </c>
      <c r="AG487" s="28">
        <f>+SUMIF('Input Sheet'!$S:$S,$AL487,'Input Sheet'!K:K)</f>
        <v>0</v>
      </c>
      <c r="AH487" s="28">
        <f>+SUMIF('Input Sheet'!$S:$S,$AL487,'Input Sheet'!L:L)</f>
        <v>0</v>
      </c>
      <c r="AI487" s="28">
        <f>+SUMIF('Input Sheet'!$S:$S,$AL487,'Input Sheet'!M:M)</f>
        <v>0</v>
      </c>
      <c r="AJ487" s="28">
        <f>+SUMIF('Input Sheet'!$S:$S,$AL487,'Input Sheet'!N:N)</f>
        <v>0</v>
      </c>
      <c r="AK487" s="28"/>
      <c r="AL487" s="27" t="str">
        <f t="shared" si="38"/>
        <v>132-4495</v>
      </c>
      <c r="AM487" s="34" t="str">
        <f t="shared" si="39"/>
        <v>Overall</v>
      </c>
      <c r="AN487" s="34" t="str">
        <f t="shared" si="40"/>
        <v>OverallOther Income</v>
      </c>
      <c r="AO487" s="35"/>
      <c r="AP487" s="35"/>
      <c r="AQ487" s="35"/>
    </row>
    <row r="488" spans="1:43" x14ac:dyDescent="0.25">
      <c r="A488" s="27" t="s">
        <v>103</v>
      </c>
      <c r="B488" s="27" t="s">
        <v>104</v>
      </c>
      <c r="C488" s="27" t="s">
        <v>104</v>
      </c>
      <c r="D488" s="27" t="s">
        <v>268</v>
      </c>
      <c r="E488" s="27" t="s">
        <v>115</v>
      </c>
      <c r="F488" s="27" t="s">
        <v>478</v>
      </c>
      <c r="G488" s="27" t="s">
        <v>479</v>
      </c>
      <c r="H488" s="34" t="s">
        <v>109</v>
      </c>
      <c r="I488" s="34" t="s">
        <v>110</v>
      </c>
      <c r="J488" s="34" t="str">
        <f t="shared" si="36"/>
        <v>OverallOther Income</v>
      </c>
      <c r="K488" s="34" t="str">
        <f t="shared" si="37"/>
        <v>132Parts Trade COS - Lexus</v>
      </c>
      <c r="L488" s="28">
        <f>+SUMIF('TB 4-24'!M:M,$AL488,'TB 4-24'!G:G)</f>
        <v>0</v>
      </c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>
        <f>+SUMIF('Input Sheet'!$S:$S,$AL488,'Input Sheet'!C:C)</f>
        <v>0</v>
      </c>
      <c r="Z488" s="28">
        <f>+SUMIF('Input Sheet'!$S:$S,$AL488,'Input Sheet'!D:D)</f>
        <v>0</v>
      </c>
      <c r="AA488" s="28">
        <f>+SUMIF('Input Sheet'!$S:$S,$AL488,'Input Sheet'!E:E)</f>
        <v>0</v>
      </c>
      <c r="AB488" s="28">
        <f>+SUMIF('Input Sheet'!$S:$S,$AL488,'Input Sheet'!F:F)</f>
        <v>0</v>
      </c>
      <c r="AC488" s="28">
        <f>+SUMIF('Input Sheet'!$S:$S,$AL488,'Input Sheet'!G:G)</f>
        <v>0</v>
      </c>
      <c r="AD488" s="28">
        <f>+SUMIF('Input Sheet'!$S:$S,$AL488,'Input Sheet'!H:H)</f>
        <v>0</v>
      </c>
      <c r="AE488" s="28">
        <f>+SUMIF('Input Sheet'!$S:$S,$AL488,'Input Sheet'!I:I)</f>
        <v>0</v>
      </c>
      <c r="AF488" s="28">
        <f>+SUMIF('Input Sheet'!$S:$S,$AL488,'Input Sheet'!J:J)</f>
        <v>0</v>
      </c>
      <c r="AG488" s="28">
        <f>+SUMIF('Input Sheet'!$S:$S,$AL488,'Input Sheet'!K:K)</f>
        <v>0</v>
      </c>
      <c r="AH488" s="28">
        <f>+SUMIF('Input Sheet'!$S:$S,$AL488,'Input Sheet'!L:L)</f>
        <v>0</v>
      </c>
      <c r="AI488" s="28">
        <f>+SUMIF('Input Sheet'!$S:$S,$AL488,'Input Sheet'!M:M)</f>
        <v>0</v>
      </c>
      <c r="AJ488" s="28">
        <f>+SUMIF('Input Sheet'!$S:$S,$AL488,'Input Sheet'!N:N)</f>
        <v>0</v>
      </c>
      <c r="AK488" s="28"/>
      <c r="AL488" s="27" t="str">
        <f t="shared" si="38"/>
        <v>132-7590</v>
      </c>
      <c r="AM488" s="34" t="str">
        <f t="shared" si="39"/>
        <v>Overall</v>
      </c>
      <c r="AN488" s="34" t="str">
        <f t="shared" si="40"/>
        <v>OverallOther Income</v>
      </c>
      <c r="AO488" s="35"/>
      <c r="AP488" s="35"/>
      <c r="AQ488" s="35"/>
    </row>
    <row r="489" spans="1:43" x14ac:dyDescent="0.25">
      <c r="A489" s="27" t="s">
        <v>103</v>
      </c>
      <c r="B489" s="27" t="s">
        <v>104</v>
      </c>
      <c r="C489" s="27" t="s">
        <v>104</v>
      </c>
      <c r="D489" s="27" t="s">
        <v>392</v>
      </c>
      <c r="E489" s="27" t="s">
        <v>115</v>
      </c>
      <c r="F489" s="27" t="s">
        <v>478</v>
      </c>
      <c r="G489" s="27" t="s">
        <v>479</v>
      </c>
      <c r="H489" s="34" t="s">
        <v>109</v>
      </c>
      <c r="I489" s="34" t="s">
        <v>110</v>
      </c>
      <c r="J489" s="34" t="str">
        <f t="shared" si="36"/>
        <v>OverallOther Income</v>
      </c>
      <c r="K489" s="34" t="str">
        <f t="shared" si="37"/>
        <v>132Parts Trade COS - Lexus</v>
      </c>
      <c r="L489" s="28">
        <f>+SUMIF('TB 4-24'!M:M,$AL489,'TB 4-24'!G:G)</f>
        <v>0</v>
      </c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>
        <f>+SUMIF('Input Sheet'!$S:$S,$AL489,'Input Sheet'!C:C)</f>
        <v>0</v>
      </c>
      <c r="Z489" s="28">
        <f>+SUMIF('Input Sheet'!$S:$S,$AL489,'Input Sheet'!D:D)</f>
        <v>0</v>
      </c>
      <c r="AA489" s="28">
        <f>+SUMIF('Input Sheet'!$S:$S,$AL489,'Input Sheet'!E:E)</f>
        <v>0</v>
      </c>
      <c r="AB489" s="28">
        <f>+SUMIF('Input Sheet'!$S:$S,$AL489,'Input Sheet'!F:F)</f>
        <v>0</v>
      </c>
      <c r="AC489" s="28">
        <f>+SUMIF('Input Sheet'!$S:$S,$AL489,'Input Sheet'!G:G)</f>
        <v>0</v>
      </c>
      <c r="AD489" s="28">
        <f>+SUMIF('Input Sheet'!$S:$S,$AL489,'Input Sheet'!H:H)</f>
        <v>0</v>
      </c>
      <c r="AE489" s="28">
        <f>+SUMIF('Input Sheet'!$S:$S,$AL489,'Input Sheet'!I:I)</f>
        <v>0</v>
      </c>
      <c r="AF489" s="28">
        <f>+SUMIF('Input Sheet'!$S:$S,$AL489,'Input Sheet'!J:J)</f>
        <v>0</v>
      </c>
      <c r="AG489" s="28">
        <f>+SUMIF('Input Sheet'!$S:$S,$AL489,'Input Sheet'!K:K)</f>
        <v>0</v>
      </c>
      <c r="AH489" s="28">
        <f>+SUMIF('Input Sheet'!$S:$S,$AL489,'Input Sheet'!L:L)</f>
        <v>0</v>
      </c>
      <c r="AI489" s="28">
        <f>+SUMIF('Input Sheet'!$S:$S,$AL489,'Input Sheet'!M:M)</f>
        <v>0</v>
      </c>
      <c r="AJ489" s="28">
        <f>+SUMIF('Input Sheet'!$S:$S,$AL489,'Input Sheet'!N:N)</f>
        <v>0</v>
      </c>
      <c r="AK489" s="28"/>
      <c r="AL489" s="27" t="str">
        <f t="shared" si="38"/>
        <v>132-7591</v>
      </c>
      <c r="AM489" s="34" t="str">
        <f t="shared" si="39"/>
        <v>Overall</v>
      </c>
      <c r="AN489" s="34" t="str">
        <f t="shared" si="40"/>
        <v>OverallOther Income</v>
      </c>
      <c r="AO489" s="35"/>
      <c r="AP489" s="35"/>
      <c r="AQ489" s="35"/>
    </row>
    <row r="490" spans="1:43" x14ac:dyDescent="0.25">
      <c r="A490" s="27" t="s">
        <v>103</v>
      </c>
      <c r="B490" s="27" t="s">
        <v>104</v>
      </c>
      <c r="C490" s="27" t="s">
        <v>104</v>
      </c>
      <c r="D490" s="27" t="s">
        <v>483</v>
      </c>
      <c r="E490" s="27" t="s">
        <v>115</v>
      </c>
      <c r="F490" s="27" t="s">
        <v>484</v>
      </c>
      <c r="G490" s="27" t="s">
        <v>485</v>
      </c>
      <c r="H490" s="34" t="s">
        <v>109</v>
      </c>
      <c r="I490" s="34" t="s">
        <v>110</v>
      </c>
      <c r="J490" s="34" t="str">
        <f t="shared" si="36"/>
        <v>OverallOther Income</v>
      </c>
      <c r="K490" s="34" t="str">
        <f t="shared" si="37"/>
        <v>132Parts Workshop Retail COS - Lexus</v>
      </c>
      <c r="L490" s="28">
        <f>+SUMIF('TB 4-24'!M:M,$AL490,'TB 4-24'!G:G)</f>
        <v>0</v>
      </c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>
        <f>+SUMIF('Input Sheet'!$S:$S,$AL490,'Input Sheet'!C:C)</f>
        <v>6395.7374596236868</v>
      </c>
      <c r="Z490" s="28">
        <f>+SUMIF('Input Sheet'!$S:$S,$AL490,'Input Sheet'!D:D)</f>
        <v>7267.8834768450979</v>
      </c>
      <c r="AA490" s="28">
        <f>+SUMIF('Input Sheet'!$S:$S,$AL490,'Input Sheet'!E:E)</f>
        <v>5959.66445101298</v>
      </c>
      <c r="AB490" s="28">
        <f>+SUMIF('Input Sheet'!$S:$S,$AL490,'Input Sheet'!F:F)</f>
        <v>7267.8834768450979</v>
      </c>
      <c r="AC490" s="28">
        <f>+SUMIF('Input Sheet'!$S:$S,$AL490,'Input Sheet'!G:G)</f>
        <v>7122.5258073081968</v>
      </c>
      <c r="AD490" s="28">
        <f>+SUMIF('Input Sheet'!$S:$S,$AL490,'Input Sheet'!H:H)</f>
        <v>6686.4527986974899</v>
      </c>
      <c r="AE490" s="28">
        <f>+SUMIF('Input Sheet'!$S:$S,$AL490,'Input Sheet'!I:I)</f>
        <v>6977.168137771293</v>
      </c>
      <c r="AF490" s="28">
        <f>+SUMIF('Input Sheet'!$S:$S,$AL490,'Input Sheet'!J:J)</f>
        <v>6831.8104682343937</v>
      </c>
      <c r="AG490" s="28">
        <f>+SUMIF('Input Sheet'!$S:$S,$AL490,'Input Sheet'!K:K)</f>
        <v>6395.7374596236868</v>
      </c>
      <c r="AH490" s="28">
        <f>+SUMIF('Input Sheet'!$S:$S,$AL490,'Input Sheet'!L:L)</f>
        <v>6395.7374596236868</v>
      </c>
      <c r="AI490" s="28">
        <f>+SUMIF('Input Sheet'!$S:$S,$AL490,'Input Sheet'!M:M)</f>
        <v>6105.0221205498829</v>
      </c>
      <c r="AJ490" s="28">
        <f>+SUMIF('Input Sheet'!$S:$S,$AL490,'Input Sheet'!N:N)</f>
        <v>6831.8104682343937</v>
      </c>
      <c r="AK490" s="28"/>
      <c r="AL490" s="27" t="str">
        <f t="shared" si="38"/>
        <v>132-4475</v>
      </c>
      <c r="AM490" s="34" t="str">
        <f t="shared" si="39"/>
        <v>Overall</v>
      </c>
      <c r="AN490" s="34" t="str">
        <f t="shared" si="40"/>
        <v>OverallOther Income</v>
      </c>
      <c r="AO490" s="35"/>
      <c r="AP490" s="35"/>
      <c r="AQ490" s="35"/>
    </row>
    <row r="491" spans="1:43" x14ac:dyDescent="0.25">
      <c r="A491" s="27" t="s">
        <v>103</v>
      </c>
      <c r="B491" s="27" t="s">
        <v>104</v>
      </c>
      <c r="C491" s="27" t="s">
        <v>104</v>
      </c>
      <c r="D491" s="27" t="s">
        <v>486</v>
      </c>
      <c r="E491" s="27" t="s">
        <v>115</v>
      </c>
      <c r="F491" s="27" t="s">
        <v>484</v>
      </c>
      <c r="G491" s="27" t="s">
        <v>485</v>
      </c>
      <c r="H491" s="34" t="s">
        <v>109</v>
      </c>
      <c r="I491" s="34" t="s">
        <v>110</v>
      </c>
      <c r="J491" s="34" t="str">
        <f t="shared" si="36"/>
        <v>OverallOther Income</v>
      </c>
      <c r="K491" s="34" t="str">
        <f t="shared" si="37"/>
        <v>132Parts Workshop Retail COS - Lexus</v>
      </c>
      <c r="L491" s="28">
        <f>+SUMIF('TB 4-24'!M:M,$AL491,'TB 4-24'!G:G)</f>
        <v>0</v>
      </c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>
        <f>+SUMIF('Input Sheet'!$S:$S,$AL491,'Input Sheet'!C:C)</f>
        <v>0</v>
      </c>
      <c r="Z491" s="28">
        <f>+SUMIF('Input Sheet'!$S:$S,$AL491,'Input Sheet'!D:D)</f>
        <v>0</v>
      </c>
      <c r="AA491" s="28">
        <f>+SUMIF('Input Sheet'!$S:$S,$AL491,'Input Sheet'!E:E)</f>
        <v>0</v>
      </c>
      <c r="AB491" s="28">
        <f>+SUMIF('Input Sheet'!$S:$S,$AL491,'Input Sheet'!F:F)</f>
        <v>0</v>
      </c>
      <c r="AC491" s="28">
        <f>+SUMIF('Input Sheet'!$S:$S,$AL491,'Input Sheet'!G:G)</f>
        <v>0</v>
      </c>
      <c r="AD491" s="28">
        <f>+SUMIF('Input Sheet'!$S:$S,$AL491,'Input Sheet'!H:H)</f>
        <v>0</v>
      </c>
      <c r="AE491" s="28">
        <f>+SUMIF('Input Sheet'!$S:$S,$AL491,'Input Sheet'!I:I)</f>
        <v>0</v>
      </c>
      <c r="AF491" s="28">
        <f>+SUMIF('Input Sheet'!$S:$S,$AL491,'Input Sheet'!J:J)</f>
        <v>0</v>
      </c>
      <c r="AG491" s="28">
        <f>+SUMIF('Input Sheet'!$S:$S,$AL491,'Input Sheet'!K:K)</f>
        <v>0</v>
      </c>
      <c r="AH491" s="28">
        <f>+SUMIF('Input Sheet'!$S:$S,$AL491,'Input Sheet'!L:L)</f>
        <v>0</v>
      </c>
      <c r="AI491" s="28">
        <f>+SUMIF('Input Sheet'!$S:$S,$AL491,'Input Sheet'!M:M)</f>
        <v>0</v>
      </c>
      <c r="AJ491" s="28">
        <f>+SUMIF('Input Sheet'!$S:$S,$AL491,'Input Sheet'!N:N)</f>
        <v>0</v>
      </c>
      <c r="AK491" s="28"/>
      <c r="AL491" s="27" t="str">
        <f t="shared" si="38"/>
        <v>132-4480</v>
      </c>
      <c r="AM491" s="34" t="str">
        <f t="shared" si="39"/>
        <v>Overall</v>
      </c>
      <c r="AN491" s="34" t="str">
        <f t="shared" si="40"/>
        <v>OverallOther Income</v>
      </c>
      <c r="AO491" s="35"/>
      <c r="AP491" s="35"/>
      <c r="AQ491" s="35"/>
    </row>
    <row r="492" spans="1:43" x14ac:dyDescent="0.25">
      <c r="A492" s="27" t="s">
        <v>103</v>
      </c>
      <c r="B492" s="27" t="s">
        <v>104</v>
      </c>
      <c r="C492" s="27" t="s">
        <v>104</v>
      </c>
      <c r="D492" s="27" t="s">
        <v>487</v>
      </c>
      <c r="E492" s="27" t="s">
        <v>115</v>
      </c>
      <c r="F492" s="27" t="s">
        <v>484</v>
      </c>
      <c r="G492" s="27" t="s">
        <v>485</v>
      </c>
      <c r="H492" s="34" t="s">
        <v>109</v>
      </c>
      <c r="I492" s="34" t="s">
        <v>110</v>
      </c>
      <c r="J492" s="34" t="str">
        <f t="shared" si="36"/>
        <v>OverallOther Income</v>
      </c>
      <c r="K492" s="34" t="str">
        <f t="shared" si="37"/>
        <v>132Parts Workshop Retail COS - Lexus</v>
      </c>
      <c r="L492" s="28">
        <f>+SUMIF('TB 4-24'!M:M,$AL492,'TB 4-24'!G:G)</f>
        <v>0</v>
      </c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>
        <f>+SUMIF('Input Sheet'!$S:$S,$AL492,'Input Sheet'!C:C)</f>
        <v>0</v>
      </c>
      <c r="Z492" s="28">
        <f>+SUMIF('Input Sheet'!$S:$S,$AL492,'Input Sheet'!D:D)</f>
        <v>0</v>
      </c>
      <c r="AA492" s="28">
        <f>+SUMIF('Input Sheet'!$S:$S,$AL492,'Input Sheet'!E:E)</f>
        <v>0</v>
      </c>
      <c r="AB492" s="28">
        <f>+SUMIF('Input Sheet'!$S:$S,$AL492,'Input Sheet'!F:F)</f>
        <v>0</v>
      </c>
      <c r="AC492" s="28">
        <f>+SUMIF('Input Sheet'!$S:$S,$AL492,'Input Sheet'!G:G)</f>
        <v>0</v>
      </c>
      <c r="AD492" s="28">
        <f>+SUMIF('Input Sheet'!$S:$S,$AL492,'Input Sheet'!H:H)</f>
        <v>0</v>
      </c>
      <c r="AE492" s="28">
        <f>+SUMIF('Input Sheet'!$S:$S,$AL492,'Input Sheet'!I:I)</f>
        <v>0</v>
      </c>
      <c r="AF492" s="28">
        <f>+SUMIF('Input Sheet'!$S:$S,$AL492,'Input Sheet'!J:J)</f>
        <v>0</v>
      </c>
      <c r="AG492" s="28">
        <f>+SUMIF('Input Sheet'!$S:$S,$AL492,'Input Sheet'!K:K)</f>
        <v>0</v>
      </c>
      <c r="AH492" s="28">
        <f>+SUMIF('Input Sheet'!$S:$S,$AL492,'Input Sheet'!L:L)</f>
        <v>0</v>
      </c>
      <c r="AI492" s="28">
        <f>+SUMIF('Input Sheet'!$S:$S,$AL492,'Input Sheet'!M:M)</f>
        <v>0</v>
      </c>
      <c r="AJ492" s="28">
        <f>+SUMIF('Input Sheet'!$S:$S,$AL492,'Input Sheet'!N:N)</f>
        <v>0</v>
      </c>
      <c r="AK492" s="28"/>
      <c r="AL492" s="27" t="str">
        <f t="shared" si="38"/>
        <v>132-4481</v>
      </c>
      <c r="AM492" s="34" t="str">
        <f t="shared" si="39"/>
        <v>Overall</v>
      </c>
      <c r="AN492" s="34" t="str">
        <f t="shared" si="40"/>
        <v>OverallOther Income</v>
      </c>
      <c r="AO492" s="35"/>
      <c r="AP492" s="35"/>
      <c r="AQ492" s="35"/>
    </row>
    <row r="493" spans="1:43" x14ac:dyDescent="0.25">
      <c r="A493" s="27" t="s">
        <v>103</v>
      </c>
      <c r="B493" s="27" t="s">
        <v>104</v>
      </c>
      <c r="C493" s="27" t="s">
        <v>104</v>
      </c>
      <c r="D493" s="27" t="s">
        <v>488</v>
      </c>
      <c r="E493" s="27" t="s">
        <v>115</v>
      </c>
      <c r="F493" s="27" t="s">
        <v>484</v>
      </c>
      <c r="G493" s="27" t="s">
        <v>485</v>
      </c>
      <c r="H493" s="34" t="s">
        <v>109</v>
      </c>
      <c r="I493" s="34" t="s">
        <v>110</v>
      </c>
      <c r="J493" s="34" t="str">
        <f t="shared" si="36"/>
        <v>OverallOther Income</v>
      </c>
      <c r="K493" s="34" t="str">
        <f t="shared" si="37"/>
        <v>132Parts Workshop Retail COS - Lexus</v>
      </c>
      <c r="L493" s="28">
        <f>+SUMIF('TB 4-24'!M:M,$AL493,'TB 4-24'!G:G)</f>
        <v>0</v>
      </c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>
        <f>+SUMIF('Input Sheet'!$S:$S,$AL493,'Input Sheet'!C:C)</f>
        <v>0</v>
      </c>
      <c r="Z493" s="28">
        <f>+SUMIF('Input Sheet'!$S:$S,$AL493,'Input Sheet'!D:D)</f>
        <v>0</v>
      </c>
      <c r="AA493" s="28">
        <f>+SUMIF('Input Sheet'!$S:$S,$AL493,'Input Sheet'!E:E)</f>
        <v>0</v>
      </c>
      <c r="AB493" s="28">
        <f>+SUMIF('Input Sheet'!$S:$S,$AL493,'Input Sheet'!F:F)</f>
        <v>0</v>
      </c>
      <c r="AC493" s="28">
        <f>+SUMIF('Input Sheet'!$S:$S,$AL493,'Input Sheet'!G:G)</f>
        <v>0</v>
      </c>
      <c r="AD493" s="28">
        <f>+SUMIF('Input Sheet'!$S:$S,$AL493,'Input Sheet'!H:H)</f>
        <v>0</v>
      </c>
      <c r="AE493" s="28">
        <f>+SUMIF('Input Sheet'!$S:$S,$AL493,'Input Sheet'!I:I)</f>
        <v>0</v>
      </c>
      <c r="AF493" s="28">
        <f>+SUMIF('Input Sheet'!$S:$S,$AL493,'Input Sheet'!J:J)</f>
        <v>0</v>
      </c>
      <c r="AG493" s="28">
        <f>+SUMIF('Input Sheet'!$S:$S,$AL493,'Input Sheet'!K:K)</f>
        <v>0</v>
      </c>
      <c r="AH493" s="28">
        <f>+SUMIF('Input Sheet'!$S:$S,$AL493,'Input Sheet'!L:L)</f>
        <v>0</v>
      </c>
      <c r="AI493" s="28">
        <f>+SUMIF('Input Sheet'!$S:$S,$AL493,'Input Sheet'!M:M)</f>
        <v>0</v>
      </c>
      <c r="AJ493" s="28">
        <f>+SUMIF('Input Sheet'!$S:$S,$AL493,'Input Sheet'!N:N)</f>
        <v>0</v>
      </c>
      <c r="AK493" s="28"/>
      <c r="AL493" s="27" t="str">
        <f t="shared" si="38"/>
        <v>132-4482</v>
      </c>
      <c r="AM493" s="34" t="str">
        <f t="shared" si="39"/>
        <v>Overall</v>
      </c>
      <c r="AN493" s="34" t="str">
        <f t="shared" si="40"/>
        <v>OverallOther Income</v>
      </c>
      <c r="AO493" s="35"/>
      <c r="AP493" s="35"/>
      <c r="AQ493" s="35"/>
    </row>
    <row r="494" spans="1:43" x14ac:dyDescent="0.25">
      <c r="A494" s="27" t="s">
        <v>103</v>
      </c>
      <c r="B494" s="27" t="s">
        <v>104</v>
      </c>
      <c r="C494" s="27" t="s">
        <v>104</v>
      </c>
      <c r="D494" s="27" t="s">
        <v>489</v>
      </c>
      <c r="E494" s="27" t="s">
        <v>115</v>
      </c>
      <c r="F494" s="27" t="s">
        <v>484</v>
      </c>
      <c r="G494" s="27" t="s">
        <v>485</v>
      </c>
      <c r="H494" s="34" t="s">
        <v>109</v>
      </c>
      <c r="I494" s="34" t="s">
        <v>110</v>
      </c>
      <c r="J494" s="34" t="str">
        <f t="shared" si="36"/>
        <v>OverallOther Income</v>
      </c>
      <c r="K494" s="34" t="str">
        <f t="shared" si="37"/>
        <v>132Parts Workshop Retail COS - Lexus</v>
      </c>
      <c r="L494" s="28">
        <f>+SUMIF('TB 4-24'!M:M,$AL494,'TB 4-24'!G:G)</f>
        <v>0</v>
      </c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>
        <f>+SUMIF('Input Sheet'!$S:$S,$AL494,'Input Sheet'!C:C)</f>
        <v>0</v>
      </c>
      <c r="Z494" s="28">
        <f>+SUMIF('Input Sheet'!$S:$S,$AL494,'Input Sheet'!D:D)</f>
        <v>0</v>
      </c>
      <c r="AA494" s="28">
        <f>+SUMIF('Input Sheet'!$S:$S,$AL494,'Input Sheet'!E:E)</f>
        <v>0</v>
      </c>
      <c r="AB494" s="28">
        <f>+SUMIF('Input Sheet'!$S:$S,$AL494,'Input Sheet'!F:F)</f>
        <v>0</v>
      </c>
      <c r="AC494" s="28">
        <f>+SUMIF('Input Sheet'!$S:$S,$AL494,'Input Sheet'!G:G)</f>
        <v>0</v>
      </c>
      <c r="AD494" s="28">
        <f>+SUMIF('Input Sheet'!$S:$S,$AL494,'Input Sheet'!H:H)</f>
        <v>0</v>
      </c>
      <c r="AE494" s="28">
        <f>+SUMIF('Input Sheet'!$S:$S,$AL494,'Input Sheet'!I:I)</f>
        <v>0</v>
      </c>
      <c r="AF494" s="28">
        <f>+SUMIF('Input Sheet'!$S:$S,$AL494,'Input Sheet'!J:J)</f>
        <v>0</v>
      </c>
      <c r="AG494" s="28">
        <f>+SUMIF('Input Sheet'!$S:$S,$AL494,'Input Sheet'!K:K)</f>
        <v>0</v>
      </c>
      <c r="AH494" s="28">
        <f>+SUMIF('Input Sheet'!$S:$S,$AL494,'Input Sheet'!L:L)</f>
        <v>0</v>
      </c>
      <c r="AI494" s="28">
        <f>+SUMIF('Input Sheet'!$S:$S,$AL494,'Input Sheet'!M:M)</f>
        <v>0</v>
      </c>
      <c r="AJ494" s="28">
        <f>+SUMIF('Input Sheet'!$S:$S,$AL494,'Input Sheet'!N:N)</f>
        <v>0</v>
      </c>
      <c r="AK494" s="28"/>
      <c r="AL494" s="27" t="str">
        <f t="shared" si="38"/>
        <v>132-4535</v>
      </c>
      <c r="AM494" s="34" t="str">
        <f t="shared" si="39"/>
        <v>Overall</v>
      </c>
      <c r="AN494" s="34" t="str">
        <f t="shared" si="40"/>
        <v>OverallOther Income</v>
      </c>
      <c r="AO494" s="35"/>
      <c r="AP494" s="35"/>
      <c r="AQ494" s="35"/>
    </row>
    <row r="495" spans="1:43" x14ac:dyDescent="0.25">
      <c r="A495" s="27" t="s">
        <v>103</v>
      </c>
      <c r="B495" s="27" t="s">
        <v>104</v>
      </c>
      <c r="C495" s="27" t="s">
        <v>104</v>
      </c>
      <c r="D495" s="27" t="s">
        <v>192</v>
      </c>
      <c r="E495" s="27" t="s">
        <v>115</v>
      </c>
      <c r="F495" s="27" t="s">
        <v>484</v>
      </c>
      <c r="G495" s="27" t="s">
        <v>485</v>
      </c>
      <c r="H495" s="34" t="s">
        <v>109</v>
      </c>
      <c r="I495" s="34" t="s">
        <v>110</v>
      </c>
      <c r="J495" s="34" t="str">
        <f t="shared" si="36"/>
        <v>OverallOther Income</v>
      </c>
      <c r="K495" s="34" t="str">
        <f t="shared" si="37"/>
        <v>132Parts Workshop Retail COS - Lexus</v>
      </c>
      <c r="L495" s="28">
        <f>+SUMIF('TB 4-24'!M:M,$AL495,'TB 4-24'!G:G)</f>
        <v>0</v>
      </c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>
        <f>+SUMIF('Input Sheet'!$S:$S,$AL495,'Input Sheet'!C:C)</f>
        <v>0</v>
      </c>
      <c r="Z495" s="28">
        <f>+SUMIF('Input Sheet'!$S:$S,$AL495,'Input Sheet'!D:D)</f>
        <v>0</v>
      </c>
      <c r="AA495" s="28">
        <f>+SUMIF('Input Sheet'!$S:$S,$AL495,'Input Sheet'!E:E)</f>
        <v>0</v>
      </c>
      <c r="AB495" s="28">
        <f>+SUMIF('Input Sheet'!$S:$S,$AL495,'Input Sheet'!F:F)</f>
        <v>0</v>
      </c>
      <c r="AC495" s="28">
        <f>+SUMIF('Input Sheet'!$S:$S,$AL495,'Input Sheet'!G:G)</f>
        <v>0</v>
      </c>
      <c r="AD495" s="28">
        <f>+SUMIF('Input Sheet'!$S:$S,$AL495,'Input Sheet'!H:H)</f>
        <v>0</v>
      </c>
      <c r="AE495" s="28">
        <f>+SUMIF('Input Sheet'!$S:$S,$AL495,'Input Sheet'!I:I)</f>
        <v>0</v>
      </c>
      <c r="AF495" s="28">
        <f>+SUMIF('Input Sheet'!$S:$S,$AL495,'Input Sheet'!J:J)</f>
        <v>0</v>
      </c>
      <c r="AG495" s="28">
        <f>+SUMIF('Input Sheet'!$S:$S,$AL495,'Input Sheet'!K:K)</f>
        <v>0</v>
      </c>
      <c r="AH495" s="28">
        <f>+SUMIF('Input Sheet'!$S:$S,$AL495,'Input Sheet'!L:L)</f>
        <v>0</v>
      </c>
      <c r="AI495" s="28">
        <f>+SUMIF('Input Sheet'!$S:$S,$AL495,'Input Sheet'!M:M)</f>
        <v>0</v>
      </c>
      <c r="AJ495" s="28">
        <f>+SUMIF('Input Sheet'!$S:$S,$AL495,'Input Sheet'!N:N)</f>
        <v>0</v>
      </c>
      <c r="AK495" s="28"/>
      <c r="AL495" s="27" t="str">
        <f t="shared" si="38"/>
        <v>132-7452</v>
      </c>
      <c r="AM495" s="34" t="str">
        <f t="shared" si="39"/>
        <v>Overall</v>
      </c>
      <c r="AN495" s="34" t="str">
        <f t="shared" si="40"/>
        <v>OverallOther Income</v>
      </c>
      <c r="AO495" s="35"/>
      <c r="AP495" s="35"/>
      <c r="AQ495" s="35"/>
    </row>
    <row r="496" spans="1:43" x14ac:dyDescent="0.25">
      <c r="A496" s="27" t="s">
        <v>103</v>
      </c>
      <c r="B496" s="27" t="s">
        <v>104</v>
      </c>
      <c r="C496" s="27" t="s">
        <v>104</v>
      </c>
      <c r="D496" s="27" t="s">
        <v>490</v>
      </c>
      <c r="E496" s="27" t="s">
        <v>115</v>
      </c>
      <c r="F496" s="27" t="s">
        <v>491</v>
      </c>
      <c r="G496" s="27" t="s">
        <v>492</v>
      </c>
      <c r="H496" s="34" t="s">
        <v>109</v>
      </c>
      <c r="I496" s="34" t="s">
        <v>110</v>
      </c>
      <c r="J496" s="34" t="str">
        <f t="shared" si="36"/>
        <v>OverallOther Income</v>
      </c>
      <c r="K496" s="34" t="str">
        <f t="shared" si="37"/>
        <v>132Parts Warranty COS - Lexus</v>
      </c>
      <c r="L496" s="28">
        <f>+SUMIF('TB 4-24'!M:M,$AL496,'TB 4-24'!G:G)</f>
        <v>0</v>
      </c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>
        <f>+SUMIF('Input Sheet'!$S:$S,$AL496,'Input Sheet'!C:C)</f>
        <v>10659.562432706145</v>
      </c>
      <c r="Z496" s="28">
        <f>+SUMIF('Input Sheet'!$S:$S,$AL496,'Input Sheet'!D:D)</f>
        <v>12113.139128075163</v>
      </c>
      <c r="AA496" s="28">
        <f>+SUMIF('Input Sheet'!$S:$S,$AL496,'Input Sheet'!E:E)</f>
        <v>9932.7740850216342</v>
      </c>
      <c r="AB496" s="28">
        <f>+SUMIF('Input Sheet'!$S:$S,$AL496,'Input Sheet'!F:F)</f>
        <v>12113.139128075163</v>
      </c>
      <c r="AC496" s="28">
        <f>+SUMIF('Input Sheet'!$S:$S,$AL496,'Input Sheet'!G:G)</f>
        <v>11870.876345513661</v>
      </c>
      <c r="AD496" s="28">
        <f>+SUMIF('Input Sheet'!$S:$S,$AL496,'Input Sheet'!H:H)</f>
        <v>11144.08799782915</v>
      </c>
      <c r="AE496" s="28">
        <f>+SUMIF('Input Sheet'!$S:$S,$AL496,'Input Sheet'!I:I)</f>
        <v>11628.613562952156</v>
      </c>
      <c r="AF496" s="28">
        <f>+SUMIF('Input Sheet'!$S:$S,$AL496,'Input Sheet'!J:J)</f>
        <v>11386.350780390656</v>
      </c>
      <c r="AG496" s="28">
        <f>+SUMIF('Input Sheet'!$S:$S,$AL496,'Input Sheet'!K:K)</f>
        <v>10659.562432706145</v>
      </c>
      <c r="AH496" s="28">
        <f>+SUMIF('Input Sheet'!$S:$S,$AL496,'Input Sheet'!L:L)</f>
        <v>10659.562432706145</v>
      </c>
      <c r="AI496" s="28">
        <f>+SUMIF('Input Sheet'!$S:$S,$AL496,'Input Sheet'!M:M)</f>
        <v>10175.036867583138</v>
      </c>
      <c r="AJ496" s="28">
        <f>+SUMIF('Input Sheet'!$S:$S,$AL496,'Input Sheet'!N:N)</f>
        <v>11386.350780390656</v>
      </c>
      <c r="AK496" s="28"/>
      <c r="AL496" s="27" t="str">
        <f t="shared" si="38"/>
        <v>132-4500</v>
      </c>
      <c r="AM496" s="34" t="str">
        <f t="shared" si="39"/>
        <v>Overall</v>
      </c>
      <c r="AN496" s="34" t="str">
        <f t="shared" si="40"/>
        <v>OverallOther Income</v>
      </c>
      <c r="AO496" s="35"/>
      <c r="AP496" s="35"/>
      <c r="AQ496" s="35"/>
    </row>
    <row r="497" spans="1:43" x14ac:dyDescent="0.25">
      <c r="A497" s="27" t="s">
        <v>103</v>
      </c>
      <c r="B497" s="27" t="s">
        <v>104</v>
      </c>
      <c r="C497" s="27" t="s">
        <v>104</v>
      </c>
      <c r="D497" s="27" t="s">
        <v>186</v>
      </c>
      <c r="E497" s="27" t="s">
        <v>115</v>
      </c>
      <c r="F497" s="27" t="s">
        <v>493</v>
      </c>
      <c r="G497" s="27" t="s">
        <v>494</v>
      </c>
      <c r="H497" s="34" t="s">
        <v>109</v>
      </c>
      <c r="I497" s="34" t="s">
        <v>110</v>
      </c>
      <c r="J497" s="34" t="str">
        <f t="shared" si="36"/>
        <v>OverallOther Income</v>
      </c>
      <c r="K497" s="34" t="str">
        <f t="shared" si="37"/>
        <v>132Parts Incentive - Lexus</v>
      </c>
      <c r="L497" s="28">
        <f>+SUMIF('TB 4-24'!M:M,$AL497,'TB 4-24'!G:G)</f>
        <v>0</v>
      </c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>
        <f>+SUMIF('Input Sheet'!$S:$S,$AL497,'Input Sheet'!C:C)</f>
        <v>0</v>
      </c>
      <c r="Z497" s="28">
        <f>+SUMIF('Input Sheet'!$S:$S,$AL497,'Input Sheet'!D:D)</f>
        <v>0</v>
      </c>
      <c r="AA497" s="28">
        <f>+SUMIF('Input Sheet'!$S:$S,$AL497,'Input Sheet'!E:E)</f>
        <v>0</v>
      </c>
      <c r="AB497" s="28">
        <f>+SUMIF('Input Sheet'!$S:$S,$AL497,'Input Sheet'!F:F)</f>
        <v>0</v>
      </c>
      <c r="AC497" s="28">
        <f>+SUMIF('Input Sheet'!$S:$S,$AL497,'Input Sheet'!G:G)</f>
        <v>0</v>
      </c>
      <c r="AD497" s="28">
        <f>+SUMIF('Input Sheet'!$S:$S,$AL497,'Input Sheet'!H:H)</f>
        <v>0</v>
      </c>
      <c r="AE497" s="28">
        <f>+SUMIF('Input Sheet'!$S:$S,$AL497,'Input Sheet'!I:I)</f>
        <v>0</v>
      </c>
      <c r="AF497" s="28">
        <f>+SUMIF('Input Sheet'!$S:$S,$AL497,'Input Sheet'!J:J)</f>
        <v>0</v>
      </c>
      <c r="AG497" s="28">
        <f>+SUMIF('Input Sheet'!$S:$S,$AL497,'Input Sheet'!K:K)</f>
        <v>0</v>
      </c>
      <c r="AH497" s="28">
        <f>+SUMIF('Input Sheet'!$S:$S,$AL497,'Input Sheet'!L:L)</f>
        <v>0</v>
      </c>
      <c r="AI497" s="28">
        <f>+SUMIF('Input Sheet'!$S:$S,$AL497,'Input Sheet'!M:M)</f>
        <v>0</v>
      </c>
      <c r="AJ497" s="28">
        <f>+SUMIF('Input Sheet'!$S:$S,$AL497,'Input Sheet'!N:N)</f>
        <v>0</v>
      </c>
      <c r="AK497" s="28"/>
      <c r="AL497" s="27" t="str">
        <f t="shared" si="38"/>
        <v>132-8570</v>
      </c>
      <c r="AM497" s="34" t="str">
        <f t="shared" si="39"/>
        <v>Overall</v>
      </c>
      <c r="AN497" s="34" t="str">
        <f t="shared" si="40"/>
        <v>OverallOther Income</v>
      </c>
      <c r="AO497" s="35"/>
      <c r="AP497" s="35"/>
      <c r="AQ497" s="35"/>
    </row>
    <row r="498" spans="1:43" x14ac:dyDescent="0.25">
      <c r="A498" s="27" t="s">
        <v>103</v>
      </c>
      <c r="B498" s="27" t="s">
        <v>104</v>
      </c>
      <c r="C498" s="27" t="s">
        <v>104</v>
      </c>
      <c r="D498" s="27" t="s">
        <v>258</v>
      </c>
      <c r="E498" s="27" t="s">
        <v>115</v>
      </c>
      <c r="F498" s="27" t="s">
        <v>495</v>
      </c>
      <c r="G498" s="27" t="s">
        <v>496</v>
      </c>
      <c r="H498" s="34" t="s">
        <v>109</v>
      </c>
      <c r="I498" s="34" t="s">
        <v>110</v>
      </c>
      <c r="J498" s="34" t="str">
        <f t="shared" si="36"/>
        <v>OverallOther Income</v>
      </c>
      <c r="K498" s="34" t="str">
        <f t="shared" si="37"/>
        <v>132Parts Other Expenses - Lexus</v>
      </c>
      <c r="L498" s="28">
        <f>+SUMIF('TB 4-24'!M:M,$AL498,'TB 4-24'!G:G)</f>
        <v>0</v>
      </c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>
        <f>+SUMIF('Input Sheet'!$S:$S,$AL498,'Input Sheet'!C:C)</f>
        <v>0</v>
      </c>
      <c r="Z498" s="28">
        <f>+SUMIF('Input Sheet'!$S:$S,$AL498,'Input Sheet'!D:D)</f>
        <v>0</v>
      </c>
      <c r="AA498" s="28">
        <f>+SUMIF('Input Sheet'!$S:$S,$AL498,'Input Sheet'!E:E)</f>
        <v>0</v>
      </c>
      <c r="AB498" s="28">
        <f>+SUMIF('Input Sheet'!$S:$S,$AL498,'Input Sheet'!F:F)</f>
        <v>0</v>
      </c>
      <c r="AC498" s="28">
        <f>+SUMIF('Input Sheet'!$S:$S,$AL498,'Input Sheet'!G:G)</f>
        <v>0</v>
      </c>
      <c r="AD498" s="28">
        <f>+SUMIF('Input Sheet'!$S:$S,$AL498,'Input Sheet'!H:H)</f>
        <v>0</v>
      </c>
      <c r="AE498" s="28">
        <f>+SUMIF('Input Sheet'!$S:$S,$AL498,'Input Sheet'!I:I)</f>
        <v>0</v>
      </c>
      <c r="AF498" s="28">
        <f>+SUMIF('Input Sheet'!$S:$S,$AL498,'Input Sheet'!J:J)</f>
        <v>0</v>
      </c>
      <c r="AG498" s="28">
        <f>+SUMIF('Input Sheet'!$S:$S,$AL498,'Input Sheet'!K:K)</f>
        <v>0</v>
      </c>
      <c r="AH498" s="28">
        <f>+SUMIF('Input Sheet'!$S:$S,$AL498,'Input Sheet'!L:L)</f>
        <v>0</v>
      </c>
      <c r="AI498" s="28">
        <f>+SUMIF('Input Sheet'!$S:$S,$AL498,'Input Sheet'!M:M)</f>
        <v>0</v>
      </c>
      <c r="AJ498" s="28">
        <f>+SUMIF('Input Sheet'!$S:$S,$AL498,'Input Sheet'!N:N)</f>
        <v>0</v>
      </c>
      <c r="AK498" s="28"/>
      <c r="AL498" s="27" t="str">
        <f t="shared" si="38"/>
        <v>132-7100</v>
      </c>
      <c r="AM498" s="34" t="str">
        <f t="shared" si="39"/>
        <v>Overall</v>
      </c>
      <c r="AN498" s="34" t="str">
        <f t="shared" si="40"/>
        <v>OverallOther Income</v>
      </c>
      <c r="AO498" s="35"/>
      <c r="AP498" s="35"/>
      <c r="AQ498" s="35"/>
    </row>
    <row r="499" spans="1:43" x14ac:dyDescent="0.25">
      <c r="A499" s="27" t="s">
        <v>103</v>
      </c>
      <c r="B499" s="27" t="s">
        <v>104</v>
      </c>
      <c r="C499" s="27" t="s">
        <v>104</v>
      </c>
      <c r="D499" s="27" t="s">
        <v>378</v>
      </c>
      <c r="E499" s="27" t="s">
        <v>115</v>
      </c>
      <c r="F499" s="27" t="s">
        <v>495</v>
      </c>
      <c r="G499" s="27" t="s">
        <v>496</v>
      </c>
      <c r="H499" s="34" t="s">
        <v>109</v>
      </c>
      <c r="I499" s="34" t="s">
        <v>110</v>
      </c>
      <c r="J499" s="34" t="str">
        <f t="shared" si="36"/>
        <v>OverallOther Income</v>
      </c>
      <c r="K499" s="34" t="str">
        <f t="shared" si="37"/>
        <v>132Parts Other Expenses - Lexus</v>
      </c>
      <c r="L499" s="28">
        <f>+SUMIF('TB 4-24'!M:M,$AL499,'TB 4-24'!G:G)</f>
        <v>0</v>
      </c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>
        <f>+SUMIF('Input Sheet'!$S:$S,$AL499,'Input Sheet'!C:C)</f>
        <v>0</v>
      </c>
      <c r="Z499" s="28">
        <f>+SUMIF('Input Sheet'!$S:$S,$AL499,'Input Sheet'!D:D)</f>
        <v>0</v>
      </c>
      <c r="AA499" s="28">
        <f>+SUMIF('Input Sheet'!$S:$S,$AL499,'Input Sheet'!E:E)</f>
        <v>0</v>
      </c>
      <c r="AB499" s="28">
        <f>+SUMIF('Input Sheet'!$S:$S,$AL499,'Input Sheet'!F:F)</f>
        <v>0</v>
      </c>
      <c r="AC499" s="28">
        <f>+SUMIF('Input Sheet'!$S:$S,$AL499,'Input Sheet'!G:G)</f>
        <v>0</v>
      </c>
      <c r="AD499" s="28">
        <f>+SUMIF('Input Sheet'!$S:$S,$AL499,'Input Sheet'!H:H)</f>
        <v>0</v>
      </c>
      <c r="AE499" s="28">
        <f>+SUMIF('Input Sheet'!$S:$S,$AL499,'Input Sheet'!I:I)</f>
        <v>0</v>
      </c>
      <c r="AF499" s="28">
        <f>+SUMIF('Input Sheet'!$S:$S,$AL499,'Input Sheet'!J:J)</f>
        <v>0</v>
      </c>
      <c r="AG499" s="28">
        <f>+SUMIF('Input Sheet'!$S:$S,$AL499,'Input Sheet'!K:K)</f>
        <v>0</v>
      </c>
      <c r="AH499" s="28">
        <f>+SUMIF('Input Sheet'!$S:$S,$AL499,'Input Sheet'!L:L)</f>
        <v>0</v>
      </c>
      <c r="AI499" s="28">
        <f>+SUMIF('Input Sheet'!$S:$S,$AL499,'Input Sheet'!M:M)</f>
        <v>0</v>
      </c>
      <c r="AJ499" s="28">
        <f>+SUMIF('Input Sheet'!$S:$S,$AL499,'Input Sheet'!N:N)</f>
        <v>0</v>
      </c>
      <c r="AK499" s="28"/>
      <c r="AL499" s="27" t="str">
        <f t="shared" si="38"/>
        <v>132-7100D</v>
      </c>
      <c r="AM499" s="34" t="str">
        <f t="shared" si="39"/>
        <v>Overall</v>
      </c>
      <c r="AN499" s="34" t="str">
        <f t="shared" si="40"/>
        <v>OverallOther Income</v>
      </c>
      <c r="AO499" s="35"/>
      <c r="AP499" s="35"/>
      <c r="AQ499" s="35"/>
    </row>
    <row r="500" spans="1:43" x14ac:dyDescent="0.25">
      <c r="A500" s="27" t="s">
        <v>103</v>
      </c>
      <c r="B500" s="27" t="s">
        <v>104</v>
      </c>
      <c r="C500" s="27" t="s">
        <v>104</v>
      </c>
      <c r="D500" s="27" t="s">
        <v>379</v>
      </c>
      <c r="E500" s="27" t="s">
        <v>115</v>
      </c>
      <c r="F500" s="27" t="s">
        <v>495</v>
      </c>
      <c r="G500" s="27" t="s">
        <v>496</v>
      </c>
      <c r="H500" s="34" t="s">
        <v>109</v>
      </c>
      <c r="I500" s="34" t="s">
        <v>110</v>
      </c>
      <c r="J500" s="34" t="str">
        <f t="shared" si="36"/>
        <v>OverallOther Income</v>
      </c>
      <c r="K500" s="34" t="str">
        <f t="shared" si="37"/>
        <v>132Parts Other Expenses - Lexus</v>
      </c>
      <c r="L500" s="28">
        <f>+SUMIF('TB 4-24'!M:M,$AL500,'TB 4-24'!G:G)</f>
        <v>0</v>
      </c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>
        <f>+SUMIF('Input Sheet'!$S:$S,$AL500,'Input Sheet'!C:C)</f>
        <v>0</v>
      </c>
      <c r="Z500" s="28">
        <f>+SUMIF('Input Sheet'!$S:$S,$AL500,'Input Sheet'!D:D)</f>
        <v>0</v>
      </c>
      <c r="AA500" s="28">
        <f>+SUMIF('Input Sheet'!$S:$S,$AL500,'Input Sheet'!E:E)</f>
        <v>0</v>
      </c>
      <c r="AB500" s="28">
        <f>+SUMIF('Input Sheet'!$S:$S,$AL500,'Input Sheet'!F:F)</f>
        <v>0</v>
      </c>
      <c r="AC500" s="28">
        <f>+SUMIF('Input Sheet'!$S:$S,$AL500,'Input Sheet'!G:G)</f>
        <v>0</v>
      </c>
      <c r="AD500" s="28">
        <f>+SUMIF('Input Sheet'!$S:$S,$AL500,'Input Sheet'!H:H)</f>
        <v>0</v>
      </c>
      <c r="AE500" s="28">
        <f>+SUMIF('Input Sheet'!$S:$S,$AL500,'Input Sheet'!I:I)</f>
        <v>0</v>
      </c>
      <c r="AF500" s="28">
        <f>+SUMIF('Input Sheet'!$S:$S,$AL500,'Input Sheet'!J:J)</f>
        <v>0</v>
      </c>
      <c r="AG500" s="28">
        <f>+SUMIF('Input Sheet'!$S:$S,$AL500,'Input Sheet'!K:K)</f>
        <v>0</v>
      </c>
      <c r="AH500" s="28">
        <f>+SUMIF('Input Sheet'!$S:$S,$AL500,'Input Sheet'!L:L)</f>
        <v>0</v>
      </c>
      <c r="AI500" s="28">
        <f>+SUMIF('Input Sheet'!$S:$S,$AL500,'Input Sheet'!M:M)</f>
        <v>0</v>
      </c>
      <c r="AJ500" s="28">
        <f>+SUMIF('Input Sheet'!$S:$S,$AL500,'Input Sheet'!N:N)</f>
        <v>0</v>
      </c>
      <c r="AK500" s="28"/>
      <c r="AL500" s="27" t="str">
        <f t="shared" si="38"/>
        <v>132-7100V</v>
      </c>
      <c r="AM500" s="34" t="str">
        <f t="shared" si="39"/>
        <v>Overall</v>
      </c>
      <c r="AN500" s="34" t="str">
        <f t="shared" si="40"/>
        <v>OverallOther Income</v>
      </c>
      <c r="AO500" s="35"/>
      <c r="AP500" s="35"/>
      <c r="AQ500" s="35"/>
    </row>
    <row r="501" spans="1:43" x14ac:dyDescent="0.25">
      <c r="A501" s="27" t="s">
        <v>103</v>
      </c>
      <c r="B501" s="27" t="s">
        <v>104</v>
      </c>
      <c r="C501" s="27" t="s">
        <v>104</v>
      </c>
      <c r="D501" s="27" t="s">
        <v>261</v>
      </c>
      <c r="E501" s="27" t="s">
        <v>115</v>
      </c>
      <c r="F501" s="27" t="s">
        <v>495</v>
      </c>
      <c r="G501" s="27" t="s">
        <v>496</v>
      </c>
      <c r="H501" s="34" t="s">
        <v>109</v>
      </c>
      <c r="I501" s="34" t="s">
        <v>110</v>
      </c>
      <c r="J501" s="34" t="str">
        <f t="shared" si="36"/>
        <v>OverallOther Income</v>
      </c>
      <c r="K501" s="34" t="str">
        <f t="shared" si="37"/>
        <v>132Parts Other Expenses - Lexus</v>
      </c>
      <c r="L501" s="28">
        <f>+SUMIF('TB 4-24'!M:M,$AL501,'TB 4-24'!G:G)</f>
        <v>0</v>
      </c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>
        <f>+SUMIF('Input Sheet'!$S:$S,$AL501,'Input Sheet'!C:C)</f>
        <v>0</v>
      </c>
      <c r="Z501" s="28">
        <f>+SUMIF('Input Sheet'!$S:$S,$AL501,'Input Sheet'!D:D)</f>
        <v>0</v>
      </c>
      <c r="AA501" s="28">
        <f>+SUMIF('Input Sheet'!$S:$S,$AL501,'Input Sheet'!E:E)</f>
        <v>0</v>
      </c>
      <c r="AB501" s="28">
        <f>+SUMIF('Input Sheet'!$S:$S,$AL501,'Input Sheet'!F:F)</f>
        <v>0</v>
      </c>
      <c r="AC501" s="28">
        <f>+SUMIF('Input Sheet'!$S:$S,$AL501,'Input Sheet'!G:G)</f>
        <v>0</v>
      </c>
      <c r="AD501" s="28">
        <f>+SUMIF('Input Sheet'!$S:$S,$AL501,'Input Sheet'!H:H)</f>
        <v>0</v>
      </c>
      <c r="AE501" s="28">
        <f>+SUMIF('Input Sheet'!$S:$S,$AL501,'Input Sheet'!I:I)</f>
        <v>0</v>
      </c>
      <c r="AF501" s="28">
        <f>+SUMIF('Input Sheet'!$S:$S,$AL501,'Input Sheet'!J:J)</f>
        <v>0</v>
      </c>
      <c r="AG501" s="28">
        <f>+SUMIF('Input Sheet'!$S:$S,$AL501,'Input Sheet'!K:K)</f>
        <v>0</v>
      </c>
      <c r="AH501" s="28">
        <f>+SUMIF('Input Sheet'!$S:$S,$AL501,'Input Sheet'!L:L)</f>
        <v>0</v>
      </c>
      <c r="AI501" s="28">
        <f>+SUMIF('Input Sheet'!$S:$S,$AL501,'Input Sheet'!M:M)</f>
        <v>0</v>
      </c>
      <c r="AJ501" s="28">
        <f>+SUMIF('Input Sheet'!$S:$S,$AL501,'Input Sheet'!N:N)</f>
        <v>0</v>
      </c>
      <c r="AK501" s="28"/>
      <c r="AL501" s="27" t="str">
        <f t="shared" si="38"/>
        <v>132-7110</v>
      </c>
      <c r="AM501" s="34" t="str">
        <f t="shared" si="39"/>
        <v>Overall</v>
      </c>
      <c r="AN501" s="34" t="str">
        <f t="shared" si="40"/>
        <v>OverallOther Income</v>
      </c>
      <c r="AO501" s="35"/>
      <c r="AP501" s="35"/>
      <c r="AQ501" s="35"/>
    </row>
    <row r="502" spans="1:43" x14ac:dyDescent="0.25">
      <c r="A502" s="27" t="s">
        <v>103</v>
      </c>
      <c r="B502" s="27" t="s">
        <v>104</v>
      </c>
      <c r="C502" s="27" t="s">
        <v>104</v>
      </c>
      <c r="D502" s="27" t="s">
        <v>262</v>
      </c>
      <c r="E502" s="27" t="s">
        <v>115</v>
      </c>
      <c r="F502" s="27" t="s">
        <v>495</v>
      </c>
      <c r="G502" s="27" t="s">
        <v>496</v>
      </c>
      <c r="H502" s="34" t="s">
        <v>109</v>
      </c>
      <c r="I502" s="34" t="s">
        <v>110</v>
      </c>
      <c r="J502" s="34" t="str">
        <f t="shared" si="36"/>
        <v>OverallOther Income</v>
      </c>
      <c r="K502" s="34" t="str">
        <f t="shared" si="37"/>
        <v>132Parts Other Expenses - Lexus</v>
      </c>
      <c r="L502" s="28">
        <f>+SUMIF('TB 4-24'!M:M,$AL502,'TB 4-24'!G:G)</f>
        <v>0</v>
      </c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>
        <f>+SUMIF('Input Sheet'!$S:$S,$AL502,'Input Sheet'!C:C)</f>
        <v>0</v>
      </c>
      <c r="Z502" s="28">
        <f>+SUMIF('Input Sheet'!$S:$S,$AL502,'Input Sheet'!D:D)</f>
        <v>0</v>
      </c>
      <c r="AA502" s="28">
        <f>+SUMIF('Input Sheet'!$S:$S,$AL502,'Input Sheet'!E:E)</f>
        <v>0</v>
      </c>
      <c r="AB502" s="28">
        <f>+SUMIF('Input Sheet'!$S:$S,$AL502,'Input Sheet'!F:F)</f>
        <v>0</v>
      </c>
      <c r="AC502" s="28">
        <f>+SUMIF('Input Sheet'!$S:$S,$AL502,'Input Sheet'!G:G)</f>
        <v>0</v>
      </c>
      <c r="AD502" s="28">
        <f>+SUMIF('Input Sheet'!$S:$S,$AL502,'Input Sheet'!H:H)</f>
        <v>0</v>
      </c>
      <c r="AE502" s="28">
        <f>+SUMIF('Input Sheet'!$S:$S,$AL502,'Input Sheet'!I:I)</f>
        <v>0</v>
      </c>
      <c r="AF502" s="28">
        <f>+SUMIF('Input Sheet'!$S:$S,$AL502,'Input Sheet'!J:J)</f>
        <v>0</v>
      </c>
      <c r="AG502" s="28">
        <f>+SUMIF('Input Sheet'!$S:$S,$AL502,'Input Sheet'!K:K)</f>
        <v>0</v>
      </c>
      <c r="AH502" s="28">
        <f>+SUMIF('Input Sheet'!$S:$S,$AL502,'Input Sheet'!L:L)</f>
        <v>0</v>
      </c>
      <c r="AI502" s="28">
        <f>+SUMIF('Input Sheet'!$S:$S,$AL502,'Input Sheet'!M:M)</f>
        <v>0</v>
      </c>
      <c r="AJ502" s="28">
        <f>+SUMIF('Input Sheet'!$S:$S,$AL502,'Input Sheet'!N:N)</f>
        <v>0</v>
      </c>
      <c r="AK502" s="28"/>
      <c r="AL502" s="27" t="str">
        <f t="shared" si="38"/>
        <v>132-7330</v>
      </c>
      <c r="AM502" s="34" t="str">
        <f t="shared" si="39"/>
        <v>Overall</v>
      </c>
      <c r="AN502" s="34" t="str">
        <f t="shared" si="40"/>
        <v>OverallOther Income</v>
      </c>
      <c r="AO502" s="35"/>
      <c r="AP502" s="35"/>
      <c r="AQ502" s="35"/>
    </row>
    <row r="503" spans="1:43" x14ac:dyDescent="0.25">
      <c r="A503" s="27" t="s">
        <v>103</v>
      </c>
      <c r="B503" s="27" t="s">
        <v>104</v>
      </c>
      <c r="C503" s="27" t="s">
        <v>104</v>
      </c>
      <c r="D503" s="27" t="s">
        <v>263</v>
      </c>
      <c r="E503" s="27" t="s">
        <v>115</v>
      </c>
      <c r="F503" s="27" t="s">
        <v>495</v>
      </c>
      <c r="G503" s="27" t="s">
        <v>496</v>
      </c>
      <c r="H503" s="34" t="s">
        <v>109</v>
      </c>
      <c r="I503" s="34" t="s">
        <v>110</v>
      </c>
      <c r="J503" s="34" t="str">
        <f t="shared" si="36"/>
        <v>OverallOther Income</v>
      </c>
      <c r="K503" s="34" t="str">
        <f t="shared" si="37"/>
        <v>132Parts Other Expenses - Lexus</v>
      </c>
      <c r="L503" s="28">
        <f>+SUMIF('TB 4-24'!M:M,$AL503,'TB 4-24'!G:G)</f>
        <v>0</v>
      </c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>
        <f>+SUMIF('Input Sheet'!$S:$S,$AL503,'Input Sheet'!C:C)</f>
        <v>0</v>
      </c>
      <c r="Z503" s="28">
        <f>+SUMIF('Input Sheet'!$S:$S,$AL503,'Input Sheet'!D:D)</f>
        <v>0</v>
      </c>
      <c r="AA503" s="28">
        <f>+SUMIF('Input Sheet'!$S:$S,$AL503,'Input Sheet'!E:E)</f>
        <v>0</v>
      </c>
      <c r="AB503" s="28">
        <f>+SUMIF('Input Sheet'!$S:$S,$AL503,'Input Sheet'!F:F)</f>
        <v>0</v>
      </c>
      <c r="AC503" s="28">
        <f>+SUMIF('Input Sheet'!$S:$S,$AL503,'Input Sheet'!G:G)</f>
        <v>0</v>
      </c>
      <c r="AD503" s="28">
        <f>+SUMIF('Input Sheet'!$S:$S,$AL503,'Input Sheet'!H:H)</f>
        <v>0</v>
      </c>
      <c r="AE503" s="28">
        <f>+SUMIF('Input Sheet'!$S:$S,$AL503,'Input Sheet'!I:I)</f>
        <v>0</v>
      </c>
      <c r="AF503" s="28">
        <f>+SUMIF('Input Sheet'!$S:$S,$AL503,'Input Sheet'!J:J)</f>
        <v>0</v>
      </c>
      <c r="AG503" s="28">
        <f>+SUMIF('Input Sheet'!$S:$S,$AL503,'Input Sheet'!K:K)</f>
        <v>0</v>
      </c>
      <c r="AH503" s="28">
        <f>+SUMIF('Input Sheet'!$S:$S,$AL503,'Input Sheet'!L:L)</f>
        <v>0</v>
      </c>
      <c r="AI503" s="28">
        <f>+SUMIF('Input Sheet'!$S:$S,$AL503,'Input Sheet'!M:M)</f>
        <v>0</v>
      </c>
      <c r="AJ503" s="28">
        <f>+SUMIF('Input Sheet'!$S:$S,$AL503,'Input Sheet'!N:N)</f>
        <v>0</v>
      </c>
      <c r="AK503" s="28"/>
      <c r="AL503" s="27" t="str">
        <f t="shared" si="38"/>
        <v>132-7331</v>
      </c>
      <c r="AM503" s="34" t="str">
        <f t="shared" si="39"/>
        <v>Overall</v>
      </c>
      <c r="AN503" s="34" t="str">
        <f t="shared" si="40"/>
        <v>OverallOther Income</v>
      </c>
      <c r="AO503" s="35"/>
      <c r="AP503" s="35"/>
      <c r="AQ503" s="35"/>
    </row>
    <row r="504" spans="1:43" x14ac:dyDescent="0.25">
      <c r="A504" s="27" t="s">
        <v>103</v>
      </c>
      <c r="B504" s="27" t="s">
        <v>104</v>
      </c>
      <c r="C504" s="27" t="s">
        <v>104</v>
      </c>
      <c r="D504" s="27" t="s">
        <v>264</v>
      </c>
      <c r="E504" s="27" t="s">
        <v>115</v>
      </c>
      <c r="F504" s="27" t="s">
        <v>495</v>
      </c>
      <c r="G504" s="27" t="s">
        <v>496</v>
      </c>
      <c r="H504" s="34" t="s">
        <v>109</v>
      </c>
      <c r="I504" s="34" t="s">
        <v>110</v>
      </c>
      <c r="J504" s="34" t="str">
        <f t="shared" si="36"/>
        <v>OverallOther Income</v>
      </c>
      <c r="K504" s="34" t="str">
        <f t="shared" si="37"/>
        <v>132Parts Other Expenses - Lexus</v>
      </c>
      <c r="L504" s="28">
        <f>+SUMIF('TB 4-24'!M:M,$AL504,'TB 4-24'!G:G)</f>
        <v>0</v>
      </c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>
        <f>+SUMIF('Input Sheet'!$S:$S,$AL504,'Input Sheet'!C:C)</f>
        <v>0</v>
      </c>
      <c r="Z504" s="28">
        <f>+SUMIF('Input Sheet'!$S:$S,$AL504,'Input Sheet'!D:D)</f>
        <v>0</v>
      </c>
      <c r="AA504" s="28">
        <f>+SUMIF('Input Sheet'!$S:$S,$AL504,'Input Sheet'!E:E)</f>
        <v>0</v>
      </c>
      <c r="AB504" s="28">
        <f>+SUMIF('Input Sheet'!$S:$S,$AL504,'Input Sheet'!F:F)</f>
        <v>0</v>
      </c>
      <c r="AC504" s="28">
        <f>+SUMIF('Input Sheet'!$S:$S,$AL504,'Input Sheet'!G:G)</f>
        <v>0</v>
      </c>
      <c r="AD504" s="28">
        <f>+SUMIF('Input Sheet'!$S:$S,$AL504,'Input Sheet'!H:H)</f>
        <v>0</v>
      </c>
      <c r="AE504" s="28">
        <f>+SUMIF('Input Sheet'!$S:$S,$AL504,'Input Sheet'!I:I)</f>
        <v>0</v>
      </c>
      <c r="AF504" s="28">
        <f>+SUMIF('Input Sheet'!$S:$S,$AL504,'Input Sheet'!J:J)</f>
        <v>0</v>
      </c>
      <c r="AG504" s="28">
        <f>+SUMIF('Input Sheet'!$S:$S,$AL504,'Input Sheet'!K:K)</f>
        <v>0</v>
      </c>
      <c r="AH504" s="28">
        <f>+SUMIF('Input Sheet'!$S:$S,$AL504,'Input Sheet'!L:L)</f>
        <v>0</v>
      </c>
      <c r="AI504" s="28">
        <f>+SUMIF('Input Sheet'!$S:$S,$AL504,'Input Sheet'!M:M)</f>
        <v>0</v>
      </c>
      <c r="AJ504" s="28">
        <f>+SUMIF('Input Sheet'!$S:$S,$AL504,'Input Sheet'!N:N)</f>
        <v>0</v>
      </c>
      <c r="AK504" s="28"/>
      <c r="AL504" s="27" t="str">
        <f t="shared" si="38"/>
        <v>132-7332</v>
      </c>
      <c r="AM504" s="34" t="str">
        <f t="shared" si="39"/>
        <v>Overall</v>
      </c>
      <c r="AN504" s="34" t="str">
        <f t="shared" si="40"/>
        <v>OverallOther Income</v>
      </c>
      <c r="AO504" s="35"/>
      <c r="AP504" s="35"/>
      <c r="AQ504" s="35"/>
    </row>
    <row r="505" spans="1:43" x14ac:dyDescent="0.25">
      <c r="A505" s="27" t="s">
        <v>103</v>
      </c>
      <c r="B505" s="27" t="s">
        <v>104</v>
      </c>
      <c r="C505" s="27" t="s">
        <v>104</v>
      </c>
      <c r="D505" s="27" t="s">
        <v>265</v>
      </c>
      <c r="E505" s="27" t="s">
        <v>115</v>
      </c>
      <c r="F505" s="27" t="s">
        <v>495</v>
      </c>
      <c r="G505" s="27" t="s">
        <v>496</v>
      </c>
      <c r="H505" s="34" t="s">
        <v>109</v>
      </c>
      <c r="I505" s="34" t="s">
        <v>110</v>
      </c>
      <c r="J505" s="34" t="str">
        <f t="shared" si="36"/>
        <v>OverallOther Income</v>
      </c>
      <c r="K505" s="34" t="str">
        <f t="shared" si="37"/>
        <v>132Parts Other Expenses - Lexus</v>
      </c>
      <c r="L505" s="28">
        <f>+SUMIF('TB 4-24'!M:M,$AL505,'TB 4-24'!G:G)</f>
        <v>0</v>
      </c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>
        <f>+SUMIF('Input Sheet'!$S:$S,$AL505,'Input Sheet'!C:C)</f>
        <v>0</v>
      </c>
      <c r="Z505" s="28">
        <f>+SUMIF('Input Sheet'!$S:$S,$AL505,'Input Sheet'!D:D)</f>
        <v>0</v>
      </c>
      <c r="AA505" s="28">
        <f>+SUMIF('Input Sheet'!$S:$S,$AL505,'Input Sheet'!E:E)</f>
        <v>0</v>
      </c>
      <c r="AB505" s="28">
        <f>+SUMIF('Input Sheet'!$S:$S,$AL505,'Input Sheet'!F:F)</f>
        <v>0</v>
      </c>
      <c r="AC505" s="28">
        <f>+SUMIF('Input Sheet'!$S:$S,$AL505,'Input Sheet'!G:G)</f>
        <v>0</v>
      </c>
      <c r="AD505" s="28">
        <f>+SUMIF('Input Sheet'!$S:$S,$AL505,'Input Sheet'!H:H)</f>
        <v>0</v>
      </c>
      <c r="AE505" s="28">
        <f>+SUMIF('Input Sheet'!$S:$S,$AL505,'Input Sheet'!I:I)</f>
        <v>0</v>
      </c>
      <c r="AF505" s="28">
        <f>+SUMIF('Input Sheet'!$S:$S,$AL505,'Input Sheet'!J:J)</f>
        <v>0</v>
      </c>
      <c r="AG505" s="28">
        <f>+SUMIF('Input Sheet'!$S:$S,$AL505,'Input Sheet'!K:K)</f>
        <v>0</v>
      </c>
      <c r="AH505" s="28">
        <f>+SUMIF('Input Sheet'!$S:$S,$AL505,'Input Sheet'!L:L)</f>
        <v>0</v>
      </c>
      <c r="AI505" s="28">
        <f>+SUMIF('Input Sheet'!$S:$S,$AL505,'Input Sheet'!M:M)</f>
        <v>0</v>
      </c>
      <c r="AJ505" s="28">
        <f>+SUMIF('Input Sheet'!$S:$S,$AL505,'Input Sheet'!N:N)</f>
        <v>0</v>
      </c>
      <c r="AK505" s="28"/>
      <c r="AL505" s="27" t="str">
        <f t="shared" si="38"/>
        <v>132-7333</v>
      </c>
      <c r="AM505" s="34" t="str">
        <f t="shared" si="39"/>
        <v>Overall</v>
      </c>
      <c r="AN505" s="34" t="str">
        <f t="shared" si="40"/>
        <v>OverallOther Income</v>
      </c>
      <c r="AO505" s="35"/>
      <c r="AP505" s="35"/>
      <c r="AQ505" s="35"/>
    </row>
    <row r="506" spans="1:43" x14ac:dyDescent="0.25">
      <c r="A506" s="27" t="s">
        <v>103</v>
      </c>
      <c r="B506" s="27" t="s">
        <v>104</v>
      </c>
      <c r="C506" s="27" t="s">
        <v>104</v>
      </c>
      <c r="D506" s="27" t="s">
        <v>266</v>
      </c>
      <c r="E506" s="27" t="s">
        <v>115</v>
      </c>
      <c r="F506" s="27" t="s">
        <v>495</v>
      </c>
      <c r="G506" s="27" t="s">
        <v>496</v>
      </c>
      <c r="H506" s="34" t="s">
        <v>109</v>
      </c>
      <c r="I506" s="34" t="s">
        <v>110</v>
      </c>
      <c r="J506" s="34" t="str">
        <f t="shared" si="36"/>
        <v>OverallOther Income</v>
      </c>
      <c r="K506" s="34" t="str">
        <f t="shared" si="37"/>
        <v>132Parts Other Expenses - Lexus</v>
      </c>
      <c r="L506" s="28">
        <f>+SUMIF('TB 4-24'!M:M,$AL506,'TB 4-24'!G:G)</f>
        <v>0</v>
      </c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>
        <f>+SUMIF('Input Sheet'!$S:$S,$AL506,'Input Sheet'!C:C)</f>
        <v>0</v>
      </c>
      <c r="Z506" s="28">
        <f>+SUMIF('Input Sheet'!$S:$S,$AL506,'Input Sheet'!D:D)</f>
        <v>0</v>
      </c>
      <c r="AA506" s="28">
        <f>+SUMIF('Input Sheet'!$S:$S,$AL506,'Input Sheet'!E:E)</f>
        <v>0</v>
      </c>
      <c r="AB506" s="28">
        <f>+SUMIF('Input Sheet'!$S:$S,$AL506,'Input Sheet'!F:F)</f>
        <v>0</v>
      </c>
      <c r="AC506" s="28">
        <f>+SUMIF('Input Sheet'!$S:$S,$AL506,'Input Sheet'!G:G)</f>
        <v>0</v>
      </c>
      <c r="AD506" s="28">
        <f>+SUMIF('Input Sheet'!$S:$S,$AL506,'Input Sheet'!H:H)</f>
        <v>0</v>
      </c>
      <c r="AE506" s="28">
        <f>+SUMIF('Input Sheet'!$S:$S,$AL506,'Input Sheet'!I:I)</f>
        <v>0</v>
      </c>
      <c r="AF506" s="28">
        <f>+SUMIF('Input Sheet'!$S:$S,$AL506,'Input Sheet'!J:J)</f>
        <v>0</v>
      </c>
      <c r="AG506" s="28">
        <f>+SUMIF('Input Sheet'!$S:$S,$AL506,'Input Sheet'!K:K)</f>
        <v>0</v>
      </c>
      <c r="AH506" s="28">
        <f>+SUMIF('Input Sheet'!$S:$S,$AL506,'Input Sheet'!L:L)</f>
        <v>0</v>
      </c>
      <c r="AI506" s="28">
        <f>+SUMIF('Input Sheet'!$S:$S,$AL506,'Input Sheet'!M:M)</f>
        <v>0</v>
      </c>
      <c r="AJ506" s="28">
        <f>+SUMIF('Input Sheet'!$S:$S,$AL506,'Input Sheet'!N:N)</f>
        <v>0</v>
      </c>
      <c r="AK506" s="28"/>
      <c r="AL506" s="27" t="str">
        <f t="shared" si="38"/>
        <v>132-7370</v>
      </c>
      <c r="AM506" s="34" t="str">
        <f t="shared" si="39"/>
        <v>Overall</v>
      </c>
      <c r="AN506" s="34" t="str">
        <f t="shared" si="40"/>
        <v>OverallOther Income</v>
      </c>
      <c r="AO506" s="35"/>
      <c r="AP506" s="35"/>
      <c r="AQ506" s="35"/>
    </row>
    <row r="507" spans="1:43" x14ac:dyDescent="0.25">
      <c r="A507" s="27" t="s">
        <v>103</v>
      </c>
      <c r="B507" s="27" t="s">
        <v>104</v>
      </c>
      <c r="C507" s="27" t="s">
        <v>104</v>
      </c>
      <c r="D507" s="27" t="s">
        <v>267</v>
      </c>
      <c r="E507" s="27" t="s">
        <v>115</v>
      </c>
      <c r="F507" s="27" t="s">
        <v>495</v>
      </c>
      <c r="G507" s="27" t="s">
        <v>496</v>
      </c>
      <c r="H507" s="34" t="s">
        <v>109</v>
      </c>
      <c r="I507" s="34" t="s">
        <v>110</v>
      </c>
      <c r="J507" s="34" t="str">
        <f t="shared" si="36"/>
        <v>OverallOther Income</v>
      </c>
      <c r="K507" s="34" t="str">
        <f t="shared" si="37"/>
        <v>132Parts Other Expenses - Lexus</v>
      </c>
      <c r="L507" s="28">
        <f>+SUMIF('TB 4-24'!M:M,$AL507,'TB 4-24'!G:G)</f>
        <v>0</v>
      </c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>
        <f>+SUMIF('Input Sheet'!$S:$S,$AL507,'Input Sheet'!C:C)</f>
        <v>0</v>
      </c>
      <c r="Z507" s="28">
        <f>+SUMIF('Input Sheet'!$S:$S,$AL507,'Input Sheet'!D:D)</f>
        <v>0</v>
      </c>
      <c r="AA507" s="28">
        <f>+SUMIF('Input Sheet'!$S:$S,$AL507,'Input Sheet'!E:E)</f>
        <v>0</v>
      </c>
      <c r="AB507" s="28">
        <f>+SUMIF('Input Sheet'!$S:$S,$AL507,'Input Sheet'!F:F)</f>
        <v>0</v>
      </c>
      <c r="AC507" s="28">
        <f>+SUMIF('Input Sheet'!$S:$S,$AL507,'Input Sheet'!G:G)</f>
        <v>0</v>
      </c>
      <c r="AD507" s="28">
        <f>+SUMIF('Input Sheet'!$S:$S,$AL507,'Input Sheet'!H:H)</f>
        <v>0</v>
      </c>
      <c r="AE507" s="28">
        <f>+SUMIF('Input Sheet'!$S:$S,$AL507,'Input Sheet'!I:I)</f>
        <v>0</v>
      </c>
      <c r="AF507" s="28">
        <f>+SUMIF('Input Sheet'!$S:$S,$AL507,'Input Sheet'!J:J)</f>
        <v>0</v>
      </c>
      <c r="AG507" s="28">
        <f>+SUMIF('Input Sheet'!$S:$S,$AL507,'Input Sheet'!K:K)</f>
        <v>0</v>
      </c>
      <c r="AH507" s="28">
        <f>+SUMIF('Input Sheet'!$S:$S,$AL507,'Input Sheet'!L:L)</f>
        <v>0</v>
      </c>
      <c r="AI507" s="28">
        <f>+SUMIF('Input Sheet'!$S:$S,$AL507,'Input Sheet'!M:M)</f>
        <v>0</v>
      </c>
      <c r="AJ507" s="28">
        <f>+SUMIF('Input Sheet'!$S:$S,$AL507,'Input Sheet'!N:N)</f>
        <v>0</v>
      </c>
      <c r="AK507" s="28"/>
      <c r="AL507" s="27" t="str">
        <f t="shared" si="38"/>
        <v>132-7371</v>
      </c>
      <c r="AM507" s="34" t="str">
        <f t="shared" si="39"/>
        <v>Overall</v>
      </c>
      <c r="AN507" s="34" t="str">
        <f t="shared" si="40"/>
        <v>OverallOther Income</v>
      </c>
      <c r="AO507" s="35"/>
      <c r="AP507" s="35"/>
      <c r="AQ507" s="35"/>
    </row>
    <row r="508" spans="1:43" x14ac:dyDescent="0.25">
      <c r="A508" s="27" t="s">
        <v>103</v>
      </c>
      <c r="B508" s="27" t="s">
        <v>104</v>
      </c>
      <c r="C508" s="27" t="s">
        <v>104</v>
      </c>
      <c r="D508" s="27" t="s">
        <v>497</v>
      </c>
      <c r="E508" s="27" t="s">
        <v>115</v>
      </c>
      <c r="F508" s="27" t="s">
        <v>495</v>
      </c>
      <c r="G508" s="27" t="s">
        <v>496</v>
      </c>
      <c r="H508" s="34" t="s">
        <v>109</v>
      </c>
      <c r="I508" s="34" t="s">
        <v>110</v>
      </c>
      <c r="J508" s="34" t="str">
        <f t="shared" si="36"/>
        <v>OverallOther Income</v>
      </c>
      <c r="K508" s="34" t="str">
        <f t="shared" si="37"/>
        <v>132Parts Other Expenses - Lexus</v>
      </c>
      <c r="L508" s="28">
        <f>+SUMIF('TB 4-24'!M:M,$AL508,'TB 4-24'!G:G)</f>
        <v>0</v>
      </c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>
        <f>+SUMIF('Input Sheet'!$S:$S,$AL508,'Input Sheet'!C:C)</f>
        <v>0</v>
      </c>
      <c r="Z508" s="28">
        <f>+SUMIF('Input Sheet'!$S:$S,$AL508,'Input Sheet'!D:D)</f>
        <v>0</v>
      </c>
      <c r="AA508" s="28">
        <f>+SUMIF('Input Sheet'!$S:$S,$AL508,'Input Sheet'!E:E)</f>
        <v>0</v>
      </c>
      <c r="AB508" s="28">
        <f>+SUMIF('Input Sheet'!$S:$S,$AL508,'Input Sheet'!F:F)</f>
        <v>0</v>
      </c>
      <c r="AC508" s="28">
        <f>+SUMIF('Input Sheet'!$S:$S,$AL508,'Input Sheet'!G:G)</f>
        <v>0</v>
      </c>
      <c r="AD508" s="28">
        <f>+SUMIF('Input Sheet'!$S:$S,$AL508,'Input Sheet'!H:H)</f>
        <v>0</v>
      </c>
      <c r="AE508" s="28">
        <f>+SUMIF('Input Sheet'!$S:$S,$AL508,'Input Sheet'!I:I)</f>
        <v>0</v>
      </c>
      <c r="AF508" s="28">
        <f>+SUMIF('Input Sheet'!$S:$S,$AL508,'Input Sheet'!J:J)</f>
        <v>0</v>
      </c>
      <c r="AG508" s="28">
        <f>+SUMIF('Input Sheet'!$S:$S,$AL508,'Input Sheet'!K:K)</f>
        <v>0</v>
      </c>
      <c r="AH508" s="28">
        <f>+SUMIF('Input Sheet'!$S:$S,$AL508,'Input Sheet'!L:L)</f>
        <v>0</v>
      </c>
      <c r="AI508" s="28">
        <f>+SUMIF('Input Sheet'!$S:$S,$AL508,'Input Sheet'!M:M)</f>
        <v>0</v>
      </c>
      <c r="AJ508" s="28">
        <f>+SUMIF('Input Sheet'!$S:$S,$AL508,'Input Sheet'!N:N)</f>
        <v>0</v>
      </c>
      <c r="AK508" s="28"/>
      <c r="AL508" s="27" t="str">
        <f t="shared" si="38"/>
        <v>132-7410</v>
      </c>
      <c r="AM508" s="34" t="str">
        <f t="shared" si="39"/>
        <v>Overall</v>
      </c>
      <c r="AN508" s="34" t="str">
        <f t="shared" si="40"/>
        <v>OverallOther Income</v>
      </c>
      <c r="AO508" s="35"/>
      <c r="AP508" s="35"/>
      <c r="AQ508" s="35"/>
    </row>
    <row r="509" spans="1:43" x14ac:dyDescent="0.25">
      <c r="A509" s="27" t="s">
        <v>103</v>
      </c>
      <c r="B509" s="27" t="s">
        <v>104</v>
      </c>
      <c r="C509" s="27" t="s">
        <v>104</v>
      </c>
      <c r="D509" s="27" t="s">
        <v>175</v>
      </c>
      <c r="E509" s="27" t="s">
        <v>115</v>
      </c>
      <c r="F509" s="27" t="s">
        <v>495</v>
      </c>
      <c r="G509" s="27" t="s">
        <v>496</v>
      </c>
      <c r="H509" s="34" t="s">
        <v>109</v>
      </c>
      <c r="I509" s="34" t="s">
        <v>110</v>
      </c>
      <c r="J509" s="34" t="str">
        <f t="shared" si="36"/>
        <v>OverallOther Income</v>
      </c>
      <c r="K509" s="34" t="str">
        <f t="shared" si="37"/>
        <v>132Parts Other Expenses - Lexus</v>
      </c>
      <c r="L509" s="28">
        <f>+SUMIF('TB 4-24'!M:M,$AL509,'TB 4-24'!G:G)</f>
        <v>0</v>
      </c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>
        <f>+SUMIF('Input Sheet'!$S:$S,$AL509,'Input Sheet'!C:C)</f>
        <v>0</v>
      </c>
      <c r="Z509" s="28">
        <f>+SUMIF('Input Sheet'!$S:$S,$AL509,'Input Sheet'!D:D)</f>
        <v>0</v>
      </c>
      <c r="AA509" s="28">
        <f>+SUMIF('Input Sheet'!$S:$S,$AL509,'Input Sheet'!E:E)</f>
        <v>0</v>
      </c>
      <c r="AB509" s="28">
        <f>+SUMIF('Input Sheet'!$S:$S,$AL509,'Input Sheet'!F:F)</f>
        <v>0</v>
      </c>
      <c r="AC509" s="28">
        <f>+SUMIF('Input Sheet'!$S:$S,$AL509,'Input Sheet'!G:G)</f>
        <v>0</v>
      </c>
      <c r="AD509" s="28">
        <f>+SUMIF('Input Sheet'!$S:$S,$AL509,'Input Sheet'!H:H)</f>
        <v>0</v>
      </c>
      <c r="AE509" s="28">
        <f>+SUMIF('Input Sheet'!$S:$S,$AL509,'Input Sheet'!I:I)</f>
        <v>0</v>
      </c>
      <c r="AF509" s="28">
        <f>+SUMIF('Input Sheet'!$S:$S,$AL509,'Input Sheet'!J:J)</f>
        <v>0</v>
      </c>
      <c r="AG509" s="28">
        <f>+SUMIF('Input Sheet'!$S:$S,$AL509,'Input Sheet'!K:K)</f>
        <v>0</v>
      </c>
      <c r="AH509" s="28">
        <f>+SUMIF('Input Sheet'!$S:$S,$AL509,'Input Sheet'!L:L)</f>
        <v>0</v>
      </c>
      <c r="AI509" s="28">
        <f>+SUMIF('Input Sheet'!$S:$S,$AL509,'Input Sheet'!M:M)</f>
        <v>0</v>
      </c>
      <c r="AJ509" s="28">
        <f>+SUMIF('Input Sheet'!$S:$S,$AL509,'Input Sheet'!N:N)</f>
        <v>0</v>
      </c>
      <c r="AK509" s="28"/>
      <c r="AL509" s="27" t="str">
        <f t="shared" si="38"/>
        <v>132-7457</v>
      </c>
      <c r="AM509" s="34" t="str">
        <f t="shared" si="39"/>
        <v>Overall</v>
      </c>
      <c r="AN509" s="34" t="str">
        <f t="shared" si="40"/>
        <v>OverallOther Income</v>
      </c>
      <c r="AO509" s="35"/>
      <c r="AP509" s="35"/>
      <c r="AQ509" s="35"/>
    </row>
    <row r="510" spans="1:43" x14ac:dyDescent="0.25">
      <c r="A510" s="27" t="s">
        <v>103</v>
      </c>
      <c r="B510" s="27" t="s">
        <v>104</v>
      </c>
      <c r="C510" s="27" t="s">
        <v>104</v>
      </c>
      <c r="D510" s="27" t="s">
        <v>498</v>
      </c>
      <c r="E510" s="27" t="s">
        <v>115</v>
      </c>
      <c r="F510" s="27" t="s">
        <v>495</v>
      </c>
      <c r="G510" s="27" t="s">
        <v>496</v>
      </c>
      <c r="H510" s="34" t="s">
        <v>109</v>
      </c>
      <c r="I510" s="34" t="s">
        <v>110</v>
      </c>
      <c r="J510" s="34" t="str">
        <f t="shared" si="36"/>
        <v>OverallOther Income</v>
      </c>
      <c r="K510" s="34" t="str">
        <f t="shared" si="37"/>
        <v>132Parts Other Expenses - Lexus</v>
      </c>
      <c r="L510" s="28">
        <f>+SUMIF('TB 4-24'!M:M,$AL510,'TB 4-24'!G:G)</f>
        <v>0</v>
      </c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>
        <f>+SUMIF('Input Sheet'!$S:$S,$AL510,'Input Sheet'!C:C)</f>
        <v>0</v>
      </c>
      <c r="Z510" s="28">
        <f>+SUMIF('Input Sheet'!$S:$S,$AL510,'Input Sheet'!D:D)</f>
        <v>0</v>
      </c>
      <c r="AA510" s="28">
        <f>+SUMIF('Input Sheet'!$S:$S,$AL510,'Input Sheet'!E:E)</f>
        <v>0</v>
      </c>
      <c r="AB510" s="28">
        <f>+SUMIF('Input Sheet'!$S:$S,$AL510,'Input Sheet'!F:F)</f>
        <v>0</v>
      </c>
      <c r="AC510" s="28">
        <f>+SUMIF('Input Sheet'!$S:$S,$AL510,'Input Sheet'!G:G)</f>
        <v>0</v>
      </c>
      <c r="AD510" s="28">
        <f>+SUMIF('Input Sheet'!$S:$S,$AL510,'Input Sheet'!H:H)</f>
        <v>0</v>
      </c>
      <c r="AE510" s="28">
        <f>+SUMIF('Input Sheet'!$S:$S,$AL510,'Input Sheet'!I:I)</f>
        <v>0</v>
      </c>
      <c r="AF510" s="28">
        <f>+SUMIF('Input Sheet'!$S:$S,$AL510,'Input Sheet'!J:J)</f>
        <v>0</v>
      </c>
      <c r="AG510" s="28">
        <f>+SUMIF('Input Sheet'!$S:$S,$AL510,'Input Sheet'!K:K)</f>
        <v>0</v>
      </c>
      <c r="AH510" s="28">
        <f>+SUMIF('Input Sheet'!$S:$S,$AL510,'Input Sheet'!L:L)</f>
        <v>0</v>
      </c>
      <c r="AI510" s="28">
        <f>+SUMIF('Input Sheet'!$S:$S,$AL510,'Input Sheet'!M:M)</f>
        <v>0</v>
      </c>
      <c r="AJ510" s="28">
        <f>+SUMIF('Input Sheet'!$S:$S,$AL510,'Input Sheet'!N:N)</f>
        <v>0</v>
      </c>
      <c r="AK510" s="28"/>
      <c r="AL510" s="27" t="str">
        <f t="shared" si="38"/>
        <v>132-7592</v>
      </c>
      <c r="AM510" s="34" t="str">
        <f t="shared" si="39"/>
        <v>Overall</v>
      </c>
      <c r="AN510" s="34" t="str">
        <f t="shared" si="40"/>
        <v>OverallOther Income</v>
      </c>
      <c r="AO510" s="35"/>
      <c r="AP510" s="35"/>
      <c r="AQ510" s="35"/>
    </row>
    <row r="511" spans="1:43" x14ac:dyDescent="0.25">
      <c r="A511" s="27" t="s">
        <v>103</v>
      </c>
      <c r="B511" s="27" t="s">
        <v>104</v>
      </c>
      <c r="C511" s="27" t="s">
        <v>104</v>
      </c>
      <c r="D511" s="27" t="s">
        <v>269</v>
      </c>
      <c r="E511" s="27" t="s">
        <v>115</v>
      </c>
      <c r="F511" s="27" t="s">
        <v>495</v>
      </c>
      <c r="G511" s="27" t="s">
        <v>496</v>
      </c>
      <c r="H511" s="34" t="s">
        <v>109</v>
      </c>
      <c r="I511" s="34" t="s">
        <v>110</v>
      </c>
      <c r="J511" s="34" t="str">
        <f t="shared" si="36"/>
        <v>OverallOther Income</v>
      </c>
      <c r="K511" s="34" t="str">
        <f t="shared" si="37"/>
        <v>132Parts Other Expenses - Lexus</v>
      </c>
      <c r="L511" s="28">
        <f>+SUMIF('TB 4-24'!M:M,$AL511,'TB 4-24'!G:G)</f>
        <v>0</v>
      </c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>
        <f>+SUMIF('Input Sheet'!$S:$S,$AL511,'Input Sheet'!C:C)</f>
        <v>0</v>
      </c>
      <c r="Z511" s="28">
        <f>+SUMIF('Input Sheet'!$S:$S,$AL511,'Input Sheet'!D:D)</f>
        <v>0</v>
      </c>
      <c r="AA511" s="28">
        <f>+SUMIF('Input Sheet'!$S:$S,$AL511,'Input Sheet'!E:E)</f>
        <v>0</v>
      </c>
      <c r="AB511" s="28">
        <f>+SUMIF('Input Sheet'!$S:$S,$AL511,'Input Sheet'!F:F)</f>
        <v>0</v>
      </c>
      <c r="AC511" s="28">
        <f>+SUMIF('Input Sheet'!$S:$S,$AL511,'Input Sheet'!G:G)</f>
        <v>0</v>
      </c>
      <c r="AD511" s="28">
        <f>+SUMIF('Input Sheet'!$S:$S,$AL511,'Input Sheet'!H:H)</f>
        <v>0</v>
      </c>
      <c r="AE511" s="28">
        <f>+SUMIF('Input Sheet'!$S:$S,$AL511,'Input Sheet'!I:I)</f>
        <v>0</v>
      </c>
      <c r="AF511" s="28">
        <f>+SUMIF('Input Sheet'!$S:$S,$AL511,'Input Sheet'!J:J)</f>
        <v>0</v>
      </c>
      <c r="AG511" s="28">
        <f>+SUMIF('Input Sheet'!$S:$S,$AL511,'Input Sheet'!K:K)</f>
        <v>0</v>
      </c>
      <c r="AH511" s="28">
        <f>+SUMIF('Input Sheet'!$S:$S,$AL511,'Input Sheet'!L:L)</f>
        <v>0</v>
      </c>
      <c r="AI511" s="28">
        <f>+SUMIF('Input Sheet'!$S:$S,$AL511,'Input Sheet'!M:M)</f>
        <v>0</v>
      </c>
      <c r="AJ511" s="28">
        <f>+SUMIF('Input Sheet'!$S:$S,$AL511,'Input Sheet'!N:N)</f>
        <v>0</v>
      </c>
      <c r="AK511" s="28"/>
      <c r="AL511" s="27" t="str">
        <f t="shared" si="38"/>
        <v>132-7650</v>
      </c>
      <c r="AM511" s="34" t="str">
        <f t="shared" si="39"/>
        <v>Overall</v>
      </c>
      <c r="AN511" s="34" t="str">
        <f t="shared" si="40"/>
        <v>OverallOther Income</v>
      </c>
      <c r="AO511" s="35"/>
      <c r="AP511" s="35"/>
      <c r="AQ511" s="35"/>
    </row>
    <row r="512" spans="1:43" x14ac:dyDescent="0.25">
      <c r="A512" s="27" t="s">
        <v>103</v>
      </c>
      <c r="B512" s="27" t="s">
        <v>104</v>
      </c>
      <c r="C512" s="27" t="s">
        <v>104</v>
      </c>
      <c r="D512" s="27" t="s">
        <v>273</v>
      </c>
      <c r="E512" s="27" t="s">
        <v>115</v>
      </c>
      <c r="F512" s="27" t="s">
        <v>499</v>
      </c>
      <c r="G512" s="27" t="s">
        <v>500</v>
      </c>
      <c r="H512" s="34" t="s">
        <v>109</v>
      </c>
      <c r="I512" s="34" t="s">
        <v>110</v>
      </c>
      <c r="J512" s="34" t="str">
        <f t="shared" si="36"/>
        <v>OverallOther Income</v>
      </c>
      <c r="K512" s="34" t="str">
        <f t="shared" si="37"/>
        <v>132Parts Salaries &amp; Commission - Lexus</v>
      </c>
      <c r="L512" s="28">
        <f>+SUMIF('TB 4-24'!M:M,$AL512,'TB 4-24'!G:G)</f>
        <v>0</v>
      </c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>
        <f>+SUMIF('Input Sheet'!$S:$S,$AL512,'Input Sheet'!C:C)</f>
        <v>0</v>
      </c>
      <c r="Z512" s="28">
        <f>+SUMIF('Input Sheet'!$S:$S,$AL512,'Input Sheet'!D:D)</f>
        <v>0</v>
      </c>
      <c r="AA512" s="28">
        <f>+SUMIF('Input Sheet'!$S:$S,$AL512,'Input Sheet'!E:E)</f>
        <v>0</v>
      </c>
      <c r="AB512" s="28">
        <f>+SUMIF('Input Sheet'!$S:$S,$AL512,'Input Sheet'!F:F)</f>
        <v>0</v>
      </c>
      <c r="AC512" s="28">
        <f>+SUMIF('Input Sheet'!$S:$S,$AL512,'Input Sheet'!G:G)</f>
        <v>0</v>
      </c>
      <c r="AD512" s="28">
        <f>+SUMIF('Input Sheet'!$S:$S,$AL512,'Input Sheet'!H:H)</f>
        <v>0</v>
      </c>
      <c r="AE512" s="28">
        <f>+SUMIF('Input Sheet'!$S:$S,$AL512,'Input Sheet'!I:I)</f>
        <v>0</v>
      </c>
      <c r="AF512" s="28">
        <f>+SUMIF('Input Sheet'!$S:$S,$AL512,'Input Sheet'!J:J)</f>
        <v>0</v>
      </c>
      <c r="AG512" s="28">
        <f>+SUMIF('Input Sheet'!$S:$S,$AL512,'Input Sheet'!K:K)</f>
        <v>0</v>
      </c>
      <c r="AH512" s="28">
        <f>+SUMIF('Input Sheet'!$S:$S,$AL512,'Input Sheet'!L:L)</f>
        <v>0</v>
      </c>
      <c r="AI512" s="28">
        <f>+SUMIF('Input Sheet'!$S:$S,$AL512,'Input Sheet'!M:M)</f>
        <v>0</v>
      </c>
      <c r="AJ512" s="28">
        <f>+SUMIF('Input Sheet'!$S:$S,$AL512,'Input Sheet'!N:N)</f>
        <v>0</v>
      </c>
      <c r="AK512" s="28"/>
      <c r="AL512" s="27" t="str">
        <f t="shared" si="38"/>
        <v>132-7000</v>
      </c>
      <c r="AM512" s="34" t="str">
        <f t="shared" si="39"/>
        <v>Overall</v>
      </c>
      <c r="AN512" s="34" t="str">
        <f t="shared" si="40"/>
        <v>OverallOther Income</v>
      </c>
      <c r="AO512" s="35"/>
      <c r="AP512" s="35"/>
      <c r="AQ512" s="35"/>
    </row>
    <row r="513" spans="1:43" x14ac:dyDescent="0.25">
      <c r="A513" s="27" t="s">
        <v>103</v>
      </c>
      <c r="B513" s="27" t="s">
        <v>104</v>
      </c>
      <c r="C513" s="27" t="s">
        <v>104</v>
      </c>
      <c r="D513" s="27" t="s">
        <v>276</v>
      </c>
      <c r="E513" s="27" t="s">
        <v>115</v>
      </c>
      <c r="F513" s="27" t="s">
        <v>499</v>
      </c>
      <c r="G513" s="27" t="s">
        <v>500</v>
      </c>
      <c r="H513" s="34" t="s">
        <v>109</v>
      </c>
      <c r="I513" s="34" t="s">
        <v>110</v>
      </c>
      <c r="J513" s="34" t="str">
        <f t="shared" si="36"/>
        <v>OverallOther Income</v>
      </c>
      <c r="K513" s="34" t="str">
        <f t="shared" si="37"/>
        <v>132Parts Salaries &amp; Commission - Lexus</v>
      </c>
      <c r="L513" s="28">
        <f>+SUMIF('TB 4-24'!M:M,$AL513,'TB 4-24'!G:G)</f>
        <v>0</v>
      </c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>
        <f>+SUMIF('Input Sheet'!$S:$S,$AL513,'Input Sheet'!C:C)</f>
        <v>0</v>
      </c>
      <c r="Z513" s="28">
        <f>+SUMIF('Input Sheet'!$S:$S,$AL513,'Input Sheet'!D:D)</f>
        <v>0</v>
      </c>
      <c r="AA513" s="28">
        <f>+SUMIF('Input Sheet'!$S:$S,$AL513,'Input Sheet'!E:E)</f>
        <v>0</v>
      </c>
      <c r="AB513" s="28">
        <f>+SUMIF('Input Sheet'!$S:$S,$AL513,'Input Sheet'!F:F)</f>
        <v>0</v>
      </c>
      <c r="AC513" s="28">
        <f>+SUMIF('Input Sheet'!$S:$S,$AL513,'Input Sheet'!G:G)</f>
        <v>0</v>
      </c>
      <c r="AD513" s="28">
        <f>+SUMIF('Input Sheet'!$S:$S,$AL513,'Input Sheet'!H:H)</f>
        <v>0</v>
      </c>
      <c r="AE513" s="28">
        <f>+SUMIF('Input Sheet'!$S:$S,$AL513,'Input Sheet'!I:I)</f>
        <v>0</v>
      </c>
      <c r="AF513" s="28">
        <f>+SUMIF('Input Sheet'!$S:$S,$AL513,'Input Sheet'!J:J)</f>
        <v>0</v>
      </c>
      <c r="AG513" s="28">
        <f>+SUMIF('Input Sheet'!$S:$S,$AL513,'Input Sheet'!K:K)</f>
        <v>0</v>
      </c>
      <c r="AH513" s="28">
        <f>+SUMIF('Input Sheet'!$S:$S,$AL513,'Input Sheet'!L:L)</f>
        <v>0</v>
      </c>
      <c r="AI513" s="28">
        <f>+SUMIF('Input Sheet'!$S:$S,$AL513,'Input Sheet'!M:M)</f>
        <v>0</v>
      </c>
      <c r="AJ513" s="28">
        <f>+SUMIF('Input Sheet'!$S:$S,$AL513,'Input Sheet'!N:N)</f>
        <v>0</v>
      </c>
      <c r="AK513" s="28"/>
      <c r="AL513" s="27" t="str">
        <f t="shared" si="38"/>
        <v>132-7020</v>
      </c>
      <c r="AM513" s="34" t="str">
        <f t="shared" si="39"/>
        <v>Overall</v>
      </c>
      <c r="AN513" s="34" t="str">
        <f t="shared" si="40"/>
        <v>OverallOther Income</v>
      </c>
      <c r="AO513" s="35"/>
      <c r="AP513" s="35"/>
      <c r="AQ513" s="35"/>
    </row>
    <row r="514" spans="1:43" x14ac:dyDescent="0.25">
      <c r="A514" s="27" t="s">
        <v>103</v>
      </c>
      <c r="B514" s="27" t="s">
        <v>104</v>
      </c>
      <c r="C514" s="27" t="s">
        <v>104</v>
      </c>
      <c r="D514" s="27" t="s">
        <v>279</v>
      </c>
      <c r="E514" s="27" t="s">
        <v>115</v>
      </c>
      <c r="F514" s="27" t="s">
        <v>499</v>
      </c>
      <c r="G514" s="27" t="s">
        <v>500</v>
      </c>
      <c r="H514" s="34" t="s">
        <v>109</v>
      </c>
      <c r="I514" s="34" t="s">
        <v>110</v>
      </c>
      <c r="J514" s="34" t="str">
        <f t="shared" si="36"/>
        <v>OverallOther Income</v>
      </c>
      <c r="K514" s="34" t="str">
        <f t="shared" si="37"/>
        <v>132Parts Salaries &amp; Commission - Lexus</v>
      </c>
      <c r="L514" s="28">
        <f>+SUMIF('TB 4-24'!M:M,$AL514,'TB 4-24'!G:G)</f>
        <v>0</v>
      </c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>
        <f>+SUMIF('Input Sheet'!$S:$S,$AL514,'Input Sheet'!C:C)</f>
        <v>0</v>
      </c>
      <c r="Z514" s="28">
        <f>+SUMIF('Input Sheet'!$S:$S,$AL514,'Input Sheet'!D:D)</f>
        <v>0</v>
      </c>
      <c r="AA514" s="28">
        <f>+SUMIF('Input Sheet'!$S:$S,$AL514,'Input Sheet'!E:E)</f>
        <v>0</v>
      </c>
      <c r="AB514" s="28">
        <f>+SUMIF('Input Sheet'!$S:$S,$AL514,'Input Sheet'!F:F)</f>
        <v>0</v>
      </c>
      <c r="AC514" s="28">
        <f>+SUMIF('Input Sheet'!$S:$S,$AL514,'Input Sheet'!G:G)</f>
        <v>0</v>
      </c>
      <c r="AD514" s="28">
        <f>+SUMIF('Input Sheet'!$S:$S,$AL514,'Input Sheet'!H:H)</f>
        <v>0</v>
      </c>
      <c r="AE514" s="28">
        <f>+SUMIF('Input Sheet'!$S:$S,$AL514,'Input Sheet'!I:I)</f>
        <v>0</v>
      </c>
      <c r="AF514" s="28">
        <f>+SUMIF('Input Sheet'!$S:$S,$AL514,'Input Sheet'!J:J)</f>
        <v>0</v>
      </c>
      <c r="AG514" s="28">
        <f>+SUMIF('Input Sheet'!$S:$S,$AL514,'Input Sheet'!K:K)</f>
        <v>0</v>
      </c>
      <c r="AH514" s="28">
        <f>+SUMIF('Input Sheet'!$S:$S,$AL514,'Input Sheet'!L:L)</f>
        <v>0</v>
      </c>
      <c r="AI514" s="28">
        <f>+SUMIF('Input Sheet'!$S:$S,$AL514,'Input Sheet'!M:M)</f>
        <v>0</v>
      </c>
      <c r="AJ514" s="28">
        <f>+SUMIF('Input Sheet'!$S:$S,$AL514,'Input Sheet'!N:N)</f>
        <v>0</v>
      </c>
      <c r="AK514" s="28"/>
      <c r="AL514" s="27" t="str">
        <f t="shared" si="38"/>
        <v>132-7170</v>
      </c>
      <c r="AM514" s="34" t="str">
        <f t="shared" si="39"/>
        <v>Overall</v>
      </c>
      <c r="AN514" s="34" t="str">
        <f t="shared" si="40"/>
        <v>OverallOther Income</v>
      </c>
      <c r="AO514" s="35"/>
      <c r="AP514" s="35"/>
      <c r="AQ514" s="35"/>
    </row>
    <row r="515" spans="1:43" x14ac:dyDescent="0.25">
      <c r="A515" s="27" t="s">
        <v>103</v>
      </c>
      <c r="B515" s="27" t="s">
        <v>104</v>
      </c>
      <c r="C515" s="27" t="s">
        <v>104</v>
      </c>
      <c r="D515" s="27" t="s">
        <v>280</v>
      </c>
      <c r="E515" s="27" t="s">
        <v>115</v>
      </c>
      <c r="F515" s="27" t="s">
        <v>499</v>
      </c>
      <c r="G515" s="27" t="s">
        <v>500</v>
      </c>
      <c r="H515" s="34" t="s">
        <v>109</v>
      </c>
      <c r="I515" s="34" t="s">
        <v>110</v>
      </c>
      <c r="J515" s="34" t="str">
        <f t="shared" ref="J515:J578" si="41">+H515&amp;I515</f>
        <v>OverallOther Income</v>
      </c>
      <c r="K515" s="34" t="str">
        <f t="shared" ref="K515:K578" si="42">+E515&amp;G515</f>
        <v>132Parts Salaries &amp; Commission - Lexus</v>
      </c>
      <c r="L515" s="28">
        <f>+SUMIF('TB 4-24'!M:M,$AL515,'TB 4-24'!G:G)</f>
        <v>0</v>
      </c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>
        <f>+SUMIF('Input Sheet'!$S:$S,$AL515,'Input Sheet'!C:C)</f>
        <v>0</v>
      </c>
      <c r="Z515" s="28">
        <f>+SUMIF('Input Sheet'!$S:$S,$AL515,'Input Sheet'!D:D)</f>
        <v>0</v>
      </c>
      <c r="AA515" s="28">
        <f>+SUMIF('Input Sheet'!$S:$S,$AL515,'Input Sheet'!E:E)</f>
        <v>0</v>
      </c>
      <c r="AB515" s="28">
        <f>+SUMIF('Input Sheet'!$S:$S,$AL515,'Input Sheet'!F:F)</f>
        <v>0</v>
      </c>
      <c r="AC515" s="28">
        <f>+SUMIF('Input Sheet'!$S:$S,$AL515,'Input Sheet'!G:G)</f>
        <v>0</v>
      </c>
      <c r="AD515" s="28">
        <f>+SUMIF('Input Sheet'!$S:$S,$AL515,'Input Sheet'!H:H)</f>
        <v>0</v>
      </c>
      <c r="AE515" s="28">
        <f>+SUMIF('Input Sheet'!$S:$S,$AL515,'Input Sheet'!I:I)</f>
        <v>0</v>
      </c>
      <c r="AF515" s="28">
        <f>+SUMIF('Input Sheet'!$S:$S,$AL515,'Input Sheet'!J:J)</f>
        <v>0</v>
      </c>
      <c r="AG515" s="28">
        <f>+SUMIF('Input Sheet'!$S:$S,$AL515,'Input Sheet'!K:K)</f>
        <v>0</v>
      </c>
      <c r="AH515" s="28">
        <f>+SUMIF('Input Sheet'!$S:$S,$AL515,'Input Sheet'!L:L)</f>
        <v>0</v>
      </c>
      <c r="AI515" s="28">
        <f>+SUMIF('Input Sheet'!$S:$S,$AL515,'Input Sheet'!M:M)</f>
        <v>0</v>
      </c>
      <c r="AJ515" s="28">
        <f>+SUMIF('Input Sheet'!$S:$S,$AL515,'Input Sheet'!N:N)</f>
        <v>0</v>
      </c>
      <c r="AK515" s="28"/>
      <c r="AL515" s="27" t="str">
        <f t="shared" ref="AL515:AL578" si="43">+E515&amp;"-"&amp;D515</f>
        <v>132-7175</v>
      </c>
      <c r="AM515" s="34" t="str">
        <f t="shared" si="39"/>
        <v>Overall</v>
      </c>
      <c r="AN515" s="34" t="str">
        <f t="shared" si="40"/>
        <v>OverallOther Income</v>
      </c>
      <c r="AO515" s="35"/>
      <c r="AP515" s="35"/>
      <c r="AQ515" s="35"/>
    </row>
    <row r="516" spans="1:43" x14ac:dyDescent="0.25">
      <c r="A516" s="27" t="s">
        <v>103</v>
      </c>
      <c r="B516" s="27" t="s">
        <v>104</v>
      </c>
      <c r="C516" s="27" t="s">
        <v>104</v>
      </c>
      <c r="D516" s="27" t="s">
        <v>281</v>
      </c>
      <c r="E516" s="27" t="s">
        <v>115</v>
      </c>
      <c r="F516" s="27" t="s">
        <v>499</v>
      </c>
      <c r="G516" s="27" t="s">
        <v>500</v>
      </c>
      <c r="H516" s="34" t="s">
        <v>109</v>
      </c>
      <c r="I516" s="34" t="s">
        <v>110</v>
      </c>
      <c r="J516" s="34" t="str">
        <f t="shared" si="41"/>
        <v>OverallOther Income</v>
      </c>
      <c r="K516" s="34" t="str">
        <f t="shared" si="42"/>
        <v>132Parts Salaries &amp; Commission - Lexus</v>
      </c>
      <c r="L516" s="28">
        <f>+SUMIF('TB 4-24'!M:M,$AL516,'TB 4-24'!G:G)</f>
        <v>0</v>
      </c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>
        <f>+SUMIF('Input Sheet'!$S:$S,$AL516,'Input Sheet'!C:C)</f>
        <v>5013.1365641828634</v>
      </c>
      <c r="Z516" s="28">
        <f>+SUMIF('Input Sheet'!$S:$S,$AL516,'Input Sheet'!D:D)</f>
        <v>5013.1365641828634</v>
      </c>
      <c r="AA516" s="28">
        <f>+SUMIF('Input Sheet'!$S:$S,$AL516,'Input Sheet'!E:E)</f>
        <v>5013.1365641828634</v>
      </c>
      <c r="AB516" s="28">
        <f>+SUMIF('Input Sheet'!$S:$S,$AL516,'Input Sheet'!F:F)</f>
        <v>5013.1365641828634</v>
      </c>
      <c r="AC516" s="28">
        <f>+SUMIF('Input Sheet'!$S:$S,$AL516,'Input Sheet'!G:G)</f>
        <v>5013.1365641828634</v>
      </c>
      <c r="AD516" s="28">
        <f>+SUMIF('Input Sheet'!$S:$S,$AL516,'Input Sheet'!H:H)</f>
        <v>5013.1365641828634</v>
      </c>
      <c r="AE516" s="28">
        <f>+SUMIF('Input Sheet'!$S:$S,$AL516,'Input Sheet'!I:I)</f>
        <v>5013.1365641828634</v>
      </c>
      <c r="AF516" s="28">
        <f>+SUMIF('Input Sheet'!$S:$S,$AL516,'Input Sheet'!J:J)</f>
        <v>5013.1365641828634</v>
      </c>
      <c r="AG516" s="28">
        <f>+SUMIF('Input Sheet'!$S:$S,$AL516,'Input Sheet'!K:K)</f>
        <v>5013.1365641828634</v>
      </c>
      <c r="AH516" s="28">
        <f>+SUMIF('Input Sheet'!$S:$S,$AL516,'Input Sheet'!L:L)</f>
        <v>5013.1365641828634</v>
      </c>
      <c r="AI516" s="28">
        <f>+SUMIF('Input Sheet'!$S:$S,$AL516,'Input Sheet'!M:M)</f>
        <v>5013.1365641828634</v>
      </c>
      <c r="AJ516" s="28">
        <f>+SUMIF('Input Sheet'!$S:$S,$AL516,'Input Sheet'!N:N)</f>
        <v>5013.1365641828634</v>
      </c>
      <c r="AK516" s="28"/>
      <c r="AL516" s="27" t="str">
        <f t="shared" si="43"/>
        <v>132-7190</v>
      </c>
      <c r="AM516" s="34" t="str">
        <f t="shared" ref="AM516:AM579" si="44">H516</f>
        <v>Overall</v>
      </c>
      <c r="AN516" s="34" t="str">
        <f t="shared" ref="AN516:AN579" si="45">J516</f>
        <v>OverallOther Income</v>
      </c>
      <c r="AO516" s="35"/>
      <c r="AP516" s="35"/>
      <c r="AQ516" s="35"/>
    </row>
    <row r="517" spans="1:43" x14ac:dyDescent="0.25">
      <c r="A517" s="27" t="s">
        <v>103</v>
      </c>
      <c r="B517" s="27" t="s">
        <v>104</v>
      </c>
      <c r="C517" s="27" t="s">
        <v>104</v>
      </c>
      <c r="D517" s="27" t="s">
        <v>282</v>
      </c>
      <c r="E517" s="27" t="s">
        <v>115</v>
      </c>
      <c r="F517" s="27" t="s">
        <v>499</v>
      </c>
      <c r="G517" s="27" t="s">
        <v>500</v>
      </c>
      <c r="H517" s="34" t="s">
        <v>109</v>
      </c>
      <c r="I517" s="34" t="s">
        <v>110</v>
      </c>
      <c r="J517" s="34" t="str">
        <f t="shared" si="41"/>
        <v>OverallOther Income</v>
      </c>
      <c r="K517" s="34" t="str">
        <f t="shared" si="42"/>
        <v>132Parts Salaries &amp; Commission - Lexus</v>
      </c>
      <c r="L517" s="28">
        <f>+SUMIF('TB 4-24'!M:M,$AL517,'TB 4-24'!G:G)</f>
        <v>0</v>
      </c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>
        <f>+SUMIF('Input Sheet'!$S:$S,$AL517,'Input Sheet'!C:C)</f>
        <v>0</v>
      </c>
      <c r="Z517" s="28">
        <f>+SUMIF('Input Sheet'!$S:$S,$AL517,'Input Sheet'!D:D)</f>
        <v>0</v>
      </c>
      <c r="AA517" s="28">
        <f>+SUMIF('Input Sheet'!$S:$S,$AL517,'Input Sheet'!E:E)</f>
        <v>0</v>
      </c>
      <c r="AB517" s="28">
        <f>+SUMIF('Input Sheet'!$S:$S,$AL517,'Input Sheet'!F:F)</f>
        <v>0</v>
      </c>
      <c r="AC517" s="28">
        <f>+SUMIF('Input Sheet'!$S:$S,$AL517,'Input Sheet'!G:G)</f>
        <v>0</v>
      </c>
      <c r="AD517" s="28">
        <f>+SUMIF('Input Sheet'!$S:$S,$AL517,'Input Sheet'!H:H)</f>
        <v>0</v>
      </c>
      <c r="AE517" s="28">
        <f>+SUMIF('Input Sheet'!$S:$S,$AL517,'Input Sheet'!I:I)</f>
        <v>0</v>
      </c>
      <c r="AF517" s="28">
        <f>+SUMIF('Input Sheet'!$S:$S,$AL517,'Input Sheet'!J:J)</f>
        <v>0</v>
      </c>
      <c r="AG517" s="28">
        <f>+SUMIF('Input Sheet'!$S:$S,$AL517,'Input Sheet'!K:K)</f>
        <v>0</v>
      </c>
      <c r="AH517" s="28">
        <f>+SUMIF('Input Sheet'!$S:$S,$AL517,'Input Sheet'!L:L)</f>
        <v>0</v>
      </c>
      <c r="AI517" s="28">
        <f>+SUMIF('Input Sheet'!$S:$S,$AL517,'Input Sheet'!M:M)</f>
        <v>0</v>
      </c>
      <c r="AJ517" s="28">
        <f>+SUMIF('Input Sheet'!$S:$S,$AL517,'Input Sheet'!N:N)</f>
        <v>0</v>
      </c>
      <c r="AK517" s="28"/>
      <c r="AL517" s="27" t="str">
        <f t="shared" si="43"/>
        <v>132-7210</v>
      </c>
      <c r="AM517" s="34" t="str">
        <f t="shared" si="44"/>
        <v>Overall</v>
      </c>
      <c r="AN517" s="34" t="str">
        <f t="shared" si="45"/>
        <v>OverallOther Income</v>
      </c>
      <c r="AO517" s="35"/>
      <c r="AP517" s="35"/>
      <c r="AQ517" s="35"/>
    </row>
    <row r="518" spans="1:43" x14ac:dyDescent="0.25">
      <c r="A518" s="27" t="s">
        <v>103</v>
      </c>
      <c r="B518" s="27" t="s">
        <v>104</v>
      </c>
      <c r="C518" s="27" t="s">
        <v>104</v>
      </c>
      <c r="D518" s="27" t="s">
        <v>283</v>
      </c>
      <c r="E518" s="27" t="s">
        <v>115</v>
      </c>
      <c r="F518" s="27" t="s">
        <v>499</v>
      </c>
      <c r="G518" s="27" t="s">
        <v>500</v>
      </c>
      <c r="H518" s="34" t="s">
        <v>109</v>
      </c>
      <c r="I518" s="34" t="s">
        <v>110</v>
      </c>
      <c r="J518" s="34" t="str">
        <f t="shared" si="41"/>
        <v>OverallOther Income</v>
      </c>
      <c r="K518" s="34" t="str">
        <f t="shared" si="42"/>
        <v>132Parts Salaries &amp; Commission - Lexus</v>
      </c>
      <c r="L518" s="28">
        <f>+SUMIF('TB 4-24'!M:M,$AL518,'TB 4-24'!G:G)</f>
        <v>0</v>
      </c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>
        <f>+SUMIF('Input Sheet'!$S:$S,$AL518,'Input Sheet'!C:C)</f>
        <v>0</v>
      </c>
      <c r="Z518" s="28">
        <f>+SUMIF('Input Sheet'!$S:$S,$AL518,'Input Sheet'!D:D)</f>
        <v>0</v>
      </c>
      <c r="AA518" s="28">
        <f>+SUMIF('Input Sheet'!$S:$S,$AL518,'Input Sheet'!E:E)</f>
        <v>0</v>
      </c>
      <c r="AB518" s="28">
        <f>+SUMIF('Input Sheet'!$S:$S,$AL518,'Input Sheet'!F:F)</f>
        <v>0</v>
      </c>
      <c r="AC518" s="28">
        <f>+SUMIF('Input Sheet'!$S:$S,$AL518,'Input Sheet'!G:G)</f>
        <v>0</v>
      </c>
      <c r="AD518" s="28">
        <f>+SUMIF('Input Sheet'!$S:$S,$AL518,'Input Sheet'!H:H)</f>
        <v>0</v>
      </c>
      <c r="AE518" s="28">
        <f>+SUMIF('Input Sheet'!$S:$S,$AL518,'Input Sheet'!I:I)</f>
        <v>0</v>
      </c>
      <c r="AF518" s="28">
        <f>+SUMIF('Input Sheet'!$S:$S,$AL518,'Input Sheet'!J:J)</f>
        <v>0</v>
      </c>
      <c r="AG518" s="28">
        <f>+SUMIF('Input Sheet'!$S:$S,$AL518,'Input Sheet'!K:K)</f>
        <v>0</v>
      </c>
      <c r="AH518" s="28">
        <f>+SUMIF('Input Sheet'!$S:$S,$AL518,'Input Sheet'!L:L)</f>
        <v>0</v>
      </c>
      <c r="AI518" s="28">
        <f>+SUMIF('Input Sheet'!$S:$S,$AL518,'Input Sheet'!M:M)</f>
        <v>0</v>
      </c>
      <c r="AJ518" s="28">
        <f>+SUMIF('Input Sheet'!$S:$S,$AL518,'Input Sheet'!N:N)</f>
        <v>0</v>
      </c>
      <c r="AK518" s="28"/>
      <c r="AL518" s="27" t="str">
        <f t="shared" si="43"/>
        <v>132-7211</v>
      </c>
      <c r="AM518" s="34" t="str">
        <f t="shared" si="44"/>
        <v>Overall</v>
      </c>
      <c r="AN518" s="34" t="str">
        <f t="shared" si="45"/>
        <v>OverallOther Income</v>
      </c>
      <c r="AO518" s="35"/>
      <c r="AP518" s="35"/>
      <c r="AQ518" s="35"/>
    </row>
    <row r="519" spans="1:43" x14ac:dyDescent="0.25">
      <c r="A519" s="27" t="s">
        <v>103</v>
      </c>
      <c r="B519" s="27" t="s">
        <v>104</v>
      </c>
      <c r="C519" s="27" t="s">
        <v>104</v>
      </c>
      <c r="D519" s="27" t="s">
        <v>284</v>
      </c>
      <c r="E519" s="27" t="s">
        <v>115</v>
      </c>
      <c r="F519" s="27" t="s">
        <v>499</v>
      </c>
      <c r="G519" s="27" t="s">
        <v>500</v>
      </c>
      <c r="H519" s="34" t="s">
        <v>109</v>
      </c>
      <c r="I519" s="34" t="s">
        <v>110</v>
      </c>
      <c r="J519" s="34" t="str">
        <f t="shared" si="41"/>
        <v>OverallOther Income</v>
      </c>
      <c r="K519" s="34" t="str">
        <f t="shared" si="42"/>
        <v>132Parts Salaries &amp; Commission - Lexus</v>
      </c>
      <c r="L519" s="28">
        <f>+SUMIF('TB 4-24'!M:M,$AL519,'TB 4-24'!G:G)</f>
        <v>0</v>
      </c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>
        <f>+SUMIF('Input Sheet'!$S:$S,$AL519,'Input Sheet'!C:C)</f>
        <v>0</v>
      </c>
      <c r="Z519" s="28">
        <f>+SUMIF('Input Sheet'!$S:$S,$AL519,'Input Sheet'!D:D)</f>
        <v>0</v>
      </c>
      <c r="AA519" s="28">
        <f>+SUMIF('Input Sheet'!$S:$S,$AL519,'Input Sheet'!E:E)</f>
        <v>0</v>
      </c>
      <c r="AB519" s="28">
        <f>+SUMIF('Input Sheet'!$S:$S,$AL519,'Input Sheet'!F:F)</f>
        <v>0</v>
      </c>
      <c r="AC519" s="28">
        <f>+SUMIF('Input Sheet'!$S:$S,$AL519,'Input Sheet'!G:G)</f>
        <v>0</v>
      </c>
      <c r="AD519" s="28">
        <f>+SUMIF('Input Sheet'!$S:$S,$AL519,'Input Sheet'!H:H)</f>
        <v>0</v>
      </c>
      <c r="AE519" s="28">
        <f>+SUMIF('Input Sheet'!$S:$S,$AL519,'Input Sheet'!I:I)</f>
        <v>0</v>
      </c>
      <c r="AF519" s="28">
        <f>+SUMIF('Input Sheet'!$S:$S,$AL519,'Input Sheet'!J:J)</f>
        <v>0</v>
      </c>
      <c r="AG519" s="28">
        <f>+SUMIF('Input Sheet'!$S:$S,$AL519,'Input Sheet'!K:K)</f>
        <v>0</v>
      </c>
      <c r="AH519" s="28">
        <f>+SUMIF('Input Sheet'!$S:$S,$AL519,'Input Sheet'!L:L)</f>
        <v>0</v>
      </c>
      <c r="AI519" s="28">
        <f>+SUMIF('Input Sheet'!$S:$S,$AL519,'Input Sheet'!M:M)</f>
        <v>0</v>
      </c>
      <c r="AJ519" s="28">
        <f>+SUMIF('Input Sheet'!$S:$S,$AL519,'Input Sheet'!N:N)</f>
        <v>0</v>
      </c>
      <c r="AK519" s="28"/>
      <c r="AL519" s="27" t="str">
        <f t="shared" si="43"/>
        <v>132-7220</v>
      </c>
      <c r="AM519" s="34" t="str">
        <f t="shared" si="44"/>
        <v>Overall</v>
      </c>
      <c r="AN519" s="34" t="str">
        <f t="shared" si="45"/>
        <v>OverallOther Income</v>
      </c>
      <c r="AO519" s="35"/>
      <c r="AP519" s="35"/>
      <c r="AQ519" s="35"/>
    </row>
    <row r="520" spans="1:43" x14ac:dyDescent="0.25">
      <c r="A520" s="27" t="s">
        <v>103</v>
      </c>
      <c r="B520" s="27" t="s">
        <v>104</v>
      </c>
      <c r="C520" s="27" t="s">
        <v>104</v>
      </c>
      <c r="D520" s="27" t="s">
        <v>285</v>
      </c>
      <c r="E520" s="27" t="s">
        <v>115</v>
      </c>
      <c r="F520" s="27" t="s">
        <v>499</v>
      </c>
      <c r="G520" s="27" t="s">
        <v>500</v>
      </c>
      <c r="H520" s="34" t="s">
        <v>109</v>
      </c>
      <c r="I520" s="34" t="s">
        <v>110</v>
      </c>
      <c r="J520" s="34" t="str">
        <f t="shared" si="41"/>
        <v>OverallOther Income</v>
      </c>
      <c r="K520" s="34" t="str">
        <f t="shared" si="42"/>
        <v>132Parts Salaries &amp; Commission - Lexus</v>
      </c>
      <c r="L520" s="28">
        <f>+SUMIF('TB 4-24'!M:M,$AL520,'TB 4-24'!G:G)</f>
        <v>0</v>
      </c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>
        <f>+SUMIF('Input Sheet'!$S:$S,$AL520,'Input Sheet'!C:C)</f>
        <v>0</v>
      </c>
      <c r="Z520" s="28">
        <f>+SUMIF('Input Sheet'!$S:$S,$AL520,'Input Sheet'!D:D)</f>
        <v>0</v>
      </c>
      <c r="AA520" s="28">
        <f>+SUMIF('Input Sheet'!$S:$S,$AL520,'Input Sheet'!E:E)</f>
        <v>0</v>
      </c>
      <c r="AB520" s="28">
        <f>+SUMIF('Input Sheet'!$S:$S,$AL520,'Input Sheet'!F:F)</f>
        <v>0</v>
      </c>
      <c r="AC520" s="28">
        <f>+SUMIF('Input Sheet'!$S:$S,$AL520,'Input Sheet'!G:G)</f>
        <v>0</v>
      </c>
      <c r="AD520" s="28">
        <f>+SUMIF('Input Sheet'!$S:$S,$AL520,'Input Sheet'!H:H)</f>
        <v>0</v>
      </c>
      <c r="AE520" s="28">
        <f>+SUMIF('Input Sheet'!$S:$S,$AL520,'Input Sheet'!I:I)</f>
        <v>0</v>
      </c>
      <c r="AF520" s="28">
        <f>+SUMIF('Input Sheet'!$S:$S,$AL520,'Input Sheet'!J:J)</f>
        <v>0</v>
      </c>
      <c r="AG520" s="28">
        <f>+SUMIF('Input Sheet'!$S:$S,$AL520,'Input Sheet'!K:K)</f>
        <v>0</v>
      </c>
      <c r="AH520" s="28">
        <f>+SUMIF('Input Sheet'!$S:$S,$AL520,'Input Sheet'!L:L)</f>
        <v>0</v>
      </c>
      <c r="AI520" s="28">
        <f>+SUMIF('Input Sheet'!$S:$S,$AL520,'Input Sheet'!M:M)</f>
        <v>0</v>
      </c>
      <c r="AJ520" s="28">
        <f>+SUMIF('Input Sheet'!$S:$S,$AL520,'Input Sheet'!N:N)</f>
        <v>0</v>
      </c>
      <c r="AK520" s="28"/>
      <c r="AL520" s="27" t="str">
        <f t="shared" si="43"/>
        <v>132-7280</v>
      </c>
      <c r="AM520" s="34" t="str">
        <f t="shared" si="44"/>
        <v>Overall</v>
      </c>
      <c r="AN520" s="34" t="str">
        <f t="shared" si="45"/>
        <v>OverallOther Income</v>
      </c>
      <c r="AO520" s="35"/>
      <c r="AP520" s="35"/>
      <c r="AQ520" s="35"/>
    </row>
    <row r="521" spans="1:43" x14ac:dyDescent="0.25">
      <c r="A521" s="27" t="s">
        <v>103</v>
      </c>
      <c r="B521" s="27" t="s">
        <v>104</v>
      </c>
      <c r="C521" s="27" t="s">
        <v>104</v>
      </c>
      <c r="D521" s="27" t="s">
        <v>501</v>
      </c>
      <c r="E521" s="27" t="s">
        <v>115</v>
      </c>
      <c r="F521" s="27" t="s">
        <v>502</v>
      </c>
      <c r="G521" s="27" t="s">
        <v>503</v>
      </c>
      <c r="H521" s="34" t="s">
        <v>109</v>
      </c>
      <c r="I521" s="34" t="s">
        <v>110</v>
      </c>
      <c r="J521" s="34" t="str">
        <f t="shared" si="41"/>
        <v>OverallOther Income</v>
      </c>
      <c r="K521" s="34" t="str">
        <f t="shared" si="42"/>
        <v>132Parts Counter Sales - Lexus</v>
      </c>
      <c r="L521" s="28">
        <f>+SUMIF('TB 4-24'!M:M,$AL521,'TB 4-24'!G:G)</f>
        <v>0</v>
      </c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>
        <f>+SUMIF('Input Sheet'!$S:$S,$AL521,'Input Sheet'!C:C)</f>
        <v>0</v>
      </c>
      <c r="Z521" s="28">
        <f>+SUMIF('Input Sheet'!$S:$S,$AL521,'Input Sheet'!D:D)</f>
        <v>0</v>
      </c>
      <c r="AA521" s="28">
        <f>+SUMIF('Input Sheet'!$S:$S,$AL521,'Input Sheet'!E:E)</f>
        <v>0</v>
      </c>
      <c r="AB521" s="28">
        <f>+SUMIF('Input Sheet'!$S:$S,$AL521,'Input Sheet'!F:F)</f>
        <v>0</v>
      </c>
      <c r="AC521" s="28">
        <f>+SUMIF('Input Sheet'!$S:$S,$AL521,'Input Sheet'!G:G)</f>
        <v>0</v>
      </c>
      <c r="AD521" s="28">
        <f>+SUMIF('Input Sheet'!$S:$S,$AL521,'Input Sheet'!H:H)</f>
        <v>0</v>
      </c>
      <c r="AE521" s="28">
        <f>+SUMIF('Input Sheet'!$S:$S,$AL521,'Input Sheet'!I:I)</f>
        <v>0</v>
      </c>
      <c r="AF521" s="28">
        <f>+SUMIF('Input Sheet'!$S:$S,$AL521,'Input Sheet'!J:J)</f>
        <v>0</v>
      </c>
      <c r="AG521" s="28">
        <f>+SUMIF('Input Sheet'!$S:$S,$AL521,'Input Sheet'!K:K)</f>
        <v>0</v>
      </c>
      <c r="AH521" s="28">
        <f>+SUMIF('Input Sheet'!$S:$S,$AL521,'Input Sheet'!L:L)</f>
        <v>0</v>
      </c>
      <c r="AI521" s="28">
        <f>+SUMIF('Input Sheet'!$S:$S,$AL521,'Input Sheet'!M:M)</f>
        <v>0</v>
      </c>
      <c r="AJ521" s="28">
        <f>+SUMIF('Input Sheet'!$S:$S,$AL521,'Input Sheet'!N:N)</f>
        <v>0</v>
      </c>
      <c r="AK521" s="28"/>
      <c r="AL521" s="27" t="str">
        <f t="shared" si="43"/>
        <v>132-3465</v>
      </c>
      <c r="AM521" s="34" t="str">
        <f t="shared" si="44"/>
        <v>Overall</v>
      </c>
      <c r="AN521" s="34" t="str">
        <f t="shared" si="45"/>
        <v>OverallOther Income</v>
      </c>
      <c r="AO521" s="35"/>
      <c r="AP521" s="35"/>
      <c r="AQ521" s="35"/>
    </row>
    <row r="522" spans="1:43" x14ac:dyDescent="0.25">
      <c r="A522" s="27" t="s">
        <v>103</v>
      </c>
      <c r="B522" s="27" t="s">
        <v>104</v>
      </c>
      <c r="C522" s="27" t="s">
        <v>104</v>
      </c>
      <c r="D522" s="27" t="s">
        <v>504</v>
      </c>
      <c r="E522" s="27" t="s">
        <v>115</v>
      </c>
      <c r="F522" s="27" t="s">
        <v>502</v>
      </c>
      <c r="G522" s="27" t="s">
        <v>503</v>
      </c>
      <c r="H522" s="34" t="s">
        <v>109</v>
      </c>
      <c r="I522" s="34" t="s">
        <v>110</v>
      </c>
      <c r="J522" s="34" t="str">
        <f t="shared" si="41"/>
        <v>OverallOther Income</v>
      </c>
      <c r="K522" s="34" t="str">
        <f t="shared" si="42"/>
        <v>132Parts Counter Sales - Lexus</v>
      </c>
      <c r="L522" s="28">
        <f>+SUMIF('TB 4-24'!M:M,$AL522,'TB 4-24'!G:G)</f>
        <v>0</v>
      </c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>
        <f>+SUMIF('Input Sheet'!$S:$S,$AL522,'Input Sheet'!C:C)</f>
        <v>0</v>
      </c>
      <c r="Z522" s="28">
        <f>+SUMIF('Input Sheet'!$S:$S,$AL522,'Input Sheet'!D:D)</f>
        <v>0</v>
      </c>
      <c r="AA522" s="28">
        <f>+SUMIF('Input Sheet'!$S:$S,$AL522,'Input Sheet'!E:E)</f>
        <v>0</v>
      </c>
      <c r="AB522" s="28">
        <f>+SUMIF('Input Sheet'!$S:$S,$AL522,'Input Sheet'!F:F)</f>
        <v>0</v>
      </c>
      <c r="AC522" s="28">
        <f>+SUMIF('Input Sheet'!$S:$S,$AL522,'Input Sheet'!G:G)</f>
        <v>0</v>
      </c>
      <c r="AD522" s="28">
        <f>+SUMIF('Input Sheet'!$S:$S,$AL522,'Input Sheet'!H:H)</f>
        <v>0</v>
      </c>
      <c r="AE522" s="28">
        <f>+SUMIF('Input Sheet'!$S:$S,$AL522,'Input Sheet'!I:I)</f>
        <v>0</v>
      </c>
      <c r="AF522" s="28">
        <f>+SUMIF('Input Sheet'!$S:$S,$AL522,'Input Sheet'!J:J)</f>
        <v>0</v>
      </c>
      <c r="AG522" s="28">
        <f>+SUMIF('Input Sheet'!$S:$S,$AL522,'Input Sheet'!K:K)</f>
        <v>0</v>
      </c>
      <c r="AH522" s="28">
        <f>+SUMIF('Input Sheet'!$S:$S,$AL522,'Input Sheet'!L:L)</f>
        <v>0</v>
      </c>
      <c r="AI522" s="28">
        <f>+SUMIF('Input Sheet'!$S:$S,$AL522,'Input Sheet'!M:M)</f>
        <v>0</v>
      </c>
      <c r="AJ522" s="28">
        <f>+SUMIF('Input Sheet'!$S:$S,$AL522,'Input Sheet'!N:N)</f>
        <v>0</v>
      </c>
      <c r="AK522" s="28"/>
      <c r="AL522" s="27" t="str">
        <f t="shared" si="43"/>
        <v>132-3468</v>
      </c>
      <c r="AM522" s="34" t="str">
        <f t="shared" si="44"/>
        <v>Overall</v>
      </c>
      <c r="AN522" s="34" t="str">
        <f t="shared" si="45"/>
        <v>OverallOther Income</v>
      </c>
      <c r="AO522" s="35"/>
      <c r="AP522" s="35"/>
      <c r="AQ522" s="35"/>
    </row>
    <row r="523" spans="1:43" x14ac:dyDescent="0.25">
      <c r="A523" s="27" t="s">
        <v>103</v>
      </c>
      <c r="B523" s="27" t="s">
        <v>104</v>
      </c>
      <c r="C523" s="27" t="s">
        <v>104</v>
      </c>
      <c r="D523" s="27" t="s">
        <v>505</v>
      </c>
      <c r="E523" s="27" t="s">
        <v>115</v>
      </c>
      <c r="F523" s="27" t="s">
        <v>502</v>
      </c>
      <c r="G523" s="27" t="s">
        <v>503</v>
      </c>
      <c r="H523" s="34" t="s">
        <v>109</v>
      </c>
      <c r="I523" s="34" t="s">
        <v>110</v>
      </c>
      <c r="J523" s="34" t="str">
        <f t="shared" si="41"/>
        <v>OverallOther Income</v>
      </c>
      <c r="K523" s="34" t="str">
        <f t="shared" si="42"/>
        <v>132Parts Counter Sales - Lexus</v>
      </c>
      <c r="L523" s="28">
        <f>+SUMIF('TB 4-24'!M:M,$AL523,'TB 4-24'!G:G)</f>
        <v>0</v>
      </c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>
        <f>+SUMIF('Input Sheet'!$S:$S,$AL523,'Input Sheet'!C:C)</f>
        <v>0</v>
      </c>
      <c r="Z523" s="28">
        <f>+SUMIF('Input Sheet'!$S:$S,$AL523,'Input Sheet'!D:D)</f>
        <v>0</v>
      </c>
      <c r="AA523" s="28">
        <f>+SUMIF('Input Sheet'!$S:$S,$AL523,'Input Sheet'!E:E)</f>
        <v>0</v>
      </c>
      <c r="AB523" s="28">
        <f>+SUMIF('Input Sheet'!$S:$S,$AL523,'Input Sheet'!F:F)</f>
        <v>0</v>
      </c>
      <c r="AC523" s="28">
        <f>+SUMIF('Input Sheet'!$S:$S,$AL523,'Input Sheet'!G:G)</f>
        <v>0</v>
      </c>
      <c r="AD523" s="28">
        <f>+SUMIF('Input Sheet'!$S:$S,$AL523,'Input Sheet'!H:H)</f>
        <v>0</v>
      </c>
      <c r="AE523" s="28">
        <f>+SUMIF('Input Sheet'!$S:$S,$AL523,'Input Sheet'!I:I)</f>
        <v>0</v>
      </c>
      <c r="AF523" s="28">
        <f>+SUMIF('Input Sheet'!$S:$S,$AL523,'Input Sheet'!J:J)</f>
        <v>0</v>
      </c>
      <c r="AG523" s="28">
        <f>+SUMIF('Input Sheet'!$S:$S,$AL523,'Input Sheet'!K:K)</f>
        <v>0</v>
      </c>
      <c r="AH523" s="28">
        <f>+SUMIF('Input Sheet'!$S:$S,$AL523,'Input Sheet'!L:L)</f>
        <v>0</v>
      </c>
      <c r="AI523" s="28">
        <f>+SUMIF('Input Sheet'!$S:$S,$AL523,'Input Sheet'!M:M)</f>
        <v>0</v>
      </c>
      <c r="AJ523" s="28">
        <f>+SUMIF('Input Sheet'!$S:$S,$AL523,'Input Sheet'!N:N)</f>
        <v>0</v>
      </c>
      <c r="AK523" s="28"/>
      <c r="AL523" s="27" t="str">
        <f t="shared" si="43"/>
        <v>132-3551</v>
      </c>
      <c r="AM523" s="34" t="str">
        <f t="shared" si="44"/>
        <v>Overall</v>
      </c>
      <c r="AN523" s="34" t="str">
        <f t="shared" si="45"/>
        <v>OverallOther Income</v>
      </c>
      <c r="AO523" s="35"/>
      <c r="AP523" s="35"/>
      <c r="AQ523" s="35"/>
    </row>
    <row r="524" spans="1:43" x14ac:dyDescent="0.25">
      <c r="A524" s="27" t="s">
        <v>103</v>
      </c>
      <c r="B524" s="27" t="s">
        <v>104</v>
      </c>
      <c r="C524" s="27" t="s">
        <v>104</v>
      </c>
      <c r="D524" s="27" t="s">
        <v>506</v>
      </c>
      <c r="E524" s="27" t="s">
        <v>115</v>
      </c>
      <c r="F524" s="27" t="s">
        <v>507</v>
      </c>
      <c r="G524" s="27" t="s">
        <v>508</v>
      </c>
      <c r="H524" s="34" t="s">
        <v>109</v>
      </c>
      <c r="I524" s="34" t="s">
        <v>110</v>
      </c>
      <c r="J524" s="34" t="str">
        <f t="shared" si="41"/>
        <v>OverallOther Income</v>
      </c>
      <c r="K524" s="34" t="str">
        <f t="shared" si="42"/>
        <v>132Parts Internal Sales - Lexus</v>
      </c>
      <c r="L524" s="28">
        <f>+SUMIF('TB 4-24'!M:M,$AL524,'TB 4-24'!G:G)</f>
        <v>0</v>
      </c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>
        <f>+SUMIF('Input Sheet'!$S:$S,$AL524,'Input Sheet'!C:C)</f>
        <v>-5404.8548065217401</v>
      </c>
      <c r="Z524" s="28">
        <f>+SUMIF('Input Sheet'!$S:$S,$AL524,'Input Sheet'!D:D)</f>
        <v>-6141.8804619565226</v>
      </c>
      <c r="AA524" s="28">
        <f>+SUMIF('Input Sheet'!$S:$S,$AL524,'Input Sheet'!E:E)</f>
        <v>-5036.3419788043484</v>
      </c>
      <c r="AB524" s="28">
        <f>+SUMIF('Input Sheet'!$S:$S,$AL524,'Input Sheet'!F:F)</f>
        <v>-6141.8804619565226</v>
      </c>
      <c r="AC524" s="28">
        <f>+SUMIF('Input Sheet'!$S:$S,$AL524,'Input Sheet'!G:G)</f>
        <v>-6019.0428527173917</v>
      </c>
      <c r="AD524" s="28">
        <f>+SUMIF('Input Sheet'!$S:$S,$AL524,'Input Sheet'!H:H)</f>
        <v>-5650.530025</v>
      </c>
      <c r="AE524" s="28">
        <f>+SUMIF('Input Sheet'!$S:$S,$AL524,'Input Sheet'!I:I)</f>
        <v>-5896.2052434782609</v>
      </c>
      <c r="AF524" s="28">
        <f>+SUMIF('Input Sheet'!$S:$S,$AL524,'Input Sheet'!J:J)</f>
        <v>-5773.3676342391318</v>
      </c>
      <c r="AG524" s="28">
        <f>+SUMIF('Input Sheet'!$S:$S,$AL524,'Input Sheet'!K:K)</f>
        <v>-5404.8548065217401</v>
      </c>
      <c r="AH524" s="28">
        <f>+SUMIF('Input Sheet'!$S:$S,$AL524,'Input Sheet'!L:L)</f>
        <v>-5404.8548065217401</v>
      </c>
      <c r="AI524" s="28">
        <f>+SUMIF('Input Sheet'!$S:$S,$AL524,'Input Sheet'!M:M)</f>
        <v>-5159.1795880434784</v>
      </c>
      <c r="AJ524" s="28">
        <f>+SUMIF('Input Sheet'!$S:$S,$AL524,'Input Sheet'!N:N)</f>
        <v>-5773.3676342391318</v>
      </c>
      <c r="AK524" s="28"/>
      <c r="AL524" s="27" t="str">
        <f t="shared" si="43"/>
        <v>132-3505</v>
      </c>
      <c r="AM524" s="34" t="str">
        <f t="shared" si="44"/>
        <v>Overall</v>
      </c>
      <c r="AN524" s="34" t="str">
        <f t="shared" si="45"/>
        <v>OverallOther Income</v>
      </c>
      <c r="AO524" s="35"/>
      <c r="AP524" s="35"/>
      <c r="AQ524" s="35"/>
    </row>
    <row r="525" spans="1:43" x14ac:dyDescent="0.25">
      <c r="A525" s="27" t="s">
        <v>103</v>
      </c>
      <c r="B525" s="27" t="s">
        <v>104</v>
      </c>
      <c r="C525" s="27" t="s">
        <v>104</v>
      </c>
      <c r="D525" s="27" t="s">
        <v>509</v>
      </c>
      <c r="E525" s="27" t="s">
        <v>115</v>
      </c>
      <c r="F525" s="27" t="s">
        <v>507</v>
      </c>
      <c r="G525" s="27" t="s">
        <v>508</v>
      </c>
      <c r="H525" s="34" t="s">
        <v>109</v>
      </c>
      <c r="I525" s="34" t="s">
        <v>110</v>
      </c>
      <c r="J525" s="34" t="str">
        <f t="shared" si="41"/>
        <v>OverallOther Income</v>
      </c>
      <c r="K525" s="34" t="str">
        <f t="shared" si="42"/>
        <v>132Parts Internal Sales - Lexus</v>
      </c>
      <c r="L525" s="28">
        <f>+SUMIF('TB 4-24'!M:M,$AL525,'TB 4-24'!G:G)</f>
        <v>0</v>
      </c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>
        <f>+SUMIF('Input Sheet'!$S:$S,$AL525,'Input Sheet'!C:C)</f>
        <v>0</v>
      </c>
      <c r="Z525" s="28">
        <f>+SUMIF('Input Sheet'!$S:$S,$AL525,'Input Sheet'!D:D)</f>
        <v>0</v>
      </c>
      <c r="AA525" s="28">
        <f>+SUMIF('Input Sheet'!$S:$S,$AL525,'Input Sheet'!E:E)</f>
        <v>0</v>
      </c>
      <c r="AB525" s="28">
        <f>+SUMIF('Input Sheet'!$S:$S,$AL525,'Input Sheet'!F:F)</f>
        <v>0</v>
      </c>
      <c r="AC525" s="28">
        <f>+SUMIF('Input Sheet'!$S:$S,$AL525,'Input Sheet'!G:G)</f>
        <v>0</v>
      </c>
      <c r="AD525" s="28">
        <f>+SUMIF('Input Sheet'!$S:$S,$AL525,'Input Sheet'!H:H)</f>
        <v>0</v>
      </c>
      <c r="AE525" s="28">
        <f>+SUMIF('Input Sheet'!$S:$S,$AL525,'Input Sheet'!I:I)</f>
        <v>0</v>
      </c>
      <c r="AF525" s="28">
        <f>+SUMIF('Input Sheet'!$S:$S,$AL525,'Input Sheet'!J:J)</f>
        <v>0</v>
      </c>
      <c r="AG525" s="28">
        <f>+SUMIF('Input Sheet'!$S:$S,$AL525,'Input Sheet'!K:K)</f>
        <v>0</v>
      </c>
      <c r="AH525" s="28">
        <f>+SUMIF('Input Sheet'!$S:$S,$AL525,'Input Sheet'!L:L)</f>
        <v>0</v>
      </c>
      <c r="AI525" s="28">
        <f>+SUMIF('Input Sheet'!$S:$S,$AL525,'Input Sheet'!M:M)</f>
        <v>0</v>
      </c>
      <c r="AJ525" s="28">
        <f>+SUMIF('Input Sheet'!$S:$S,$AL525,'Input Sheet'!N:N)</f>
        <v>0</v>
      </c>
      <c r="AK525" s="28"/>
      <c r="AL525" s="27" t="str">
        <f t="shared" si="43"/>
        <v>132-3510</v>
      </c>
      <c r="AM525" s="34" t="str">
        <f t="shared" si="44"/>
        <v>Overall</v>
      </c>
      <c r="AN525" s="34" t="str">
        <f t="shared" si="45"/>
        <v>OverallOther Income</v>
      </c>
      <c r="AO525" s="35"/>
      <c r="AP525" s="35"/>
      <c r="AQ525" s="35"/>
    </row>
    <row r="526" spans="1:43" x14ac:dyDescent="0.25">
      <c r="A526" s="27" t="s">
        <v>103</v>
      </c>
      <c r="B526" s="27" t="s">
        <v>104</v>
      </c>
      <c r="C526" s="27" t="s">
        <v>104</v>
      </c>
      <c r="D526" s="27" t="s">
        <v>510</v>
      </c>
      <c r="E526" s="27" t="s">
        <v>115</v>
      </c>
      <c r="F526" s="27" t="s">
        <v>511</v>
      </c>
      <c r="G526" s="27" t="s">
        <v>512</v>
      </c>
      <c r="H526" s="34" t="s">
        <v>109</v>
      </c>
      <c r="I526" s="34" t="s">
        <v>110</v>
      </c>
      <c r="J526" s="34" t="str">
        <f t="shared" si="41"/>
        <v>OverallOther Income</v>
      </c>
      <c r="K526" s="34" t="str">
        <f t="shared" si="42"/>
        <v>132Parts Other Sales - Lexus</v>
      </c>
      <c r="L526" s="28">
        <f>+SUMIF('TB 4-24'!M:M,$AL526,'TB 4-24'!G:G)</f>
        <v>0</v>
      </c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>
        <f>+SUMIF('Input Sheet'!$S:$S,$AL526,'Input Sheet'!C:C)</f>
        <v>0</v>
      </c>
      <c r="Z526" s="28">
        <f>+SUMIF('Input Sheet'!$S:$S,$AL526,'Input Sheet'!D:D)</f>
        <v>0</v>
      </c>
      <c r="AA526" s="28">
        <f>+SUMIF('Input Sheet'!$S:$S,$AL526,'Input Sheet'!E:E)</f>
        <v>0</v>
      </c>
      <c r="AB526" s="28">
        <f>+SUMIF('Input Sheet'!$S:$S,$AL526,'Input Sheet'!F:F)</f>
        <v>0</v>
      </c>
      <c r="AC526" s="28">
        <f>+SUMIF('Input Sheet'!$S:$S,$AL526,'Input Sheet'!G:G)</f>
        <v>0</v>
      </c>
      <c r="AD526" s="28">
        <f>+SUMIF('Input Sheet'!$S:$S,$AL526,'Input Sheet'!H:H)</f>
        <v>0</v>
      </c>
      <c r="AE526" s="28">
        <f>+SUMIF('Input Sheet'!$S:$S,$AL526,'Input Sheet'!I:I)</f>
        <v>0</v>
      </c>
      <c r="AF526" s="28">
        <f>+SUMIF('Input Sheet'!$S:$S,$AL526,'Input Sheet'!J:J)</f>
        <v>0</v>
      </c>
      <c r="AG526" s="28">
        <f>+SUMIF('Input Sheet'!$S:$S,$AL526,'Input Sheet'!K:K)</f>
        <v>0</v>
      </c>
      <c r="AH526" s="28">
        <f>+SUMIF('Input Sheet'!$S:$S,$AL526,'Input Sheet'!L:L)</f>
        <v>0</v>
      </c>
      <c r="AI526" s="28">
        <f>+SUMIF('Input Sheet'!$S:$S,$AL526,'Input Sheet'!M:M)</f>
        <v>0</v>
      </c>
      <c r="AJ526" s="28">
        <f>+SUMIF('Input Sheet'!$S:$S,$AL526,'Input Sheet'!N:N)</f>
        <v>0</v>
      </c>
      <c r="AK526" s="28"/>
      <c r="AL526" s="27" t="str">
        <f t="shared" si="43"/>
        <v>132-3550</v>
      </c>
      <c r="AM526" s="34" t="str">
        <f t="shared" si="44"/>
        <v>Overall</v>
      </c>
      <c r="AN526" s="34" t="str">
        <f t="shared" si="45"/>
        <v>OverallOther Income</v>
      </c>
      <c r="AO526" s="35"/>
      <c r="AP526" s="35"/>
      <c r="AQ526" s="35"/>
    </row>
    <row r="527" spans="1:43" x14ac:dyDescent="0.25">
      <c r="A527" s="27" t="s">
        <v>103</v>
      </c>
      <c r="B527" s="27" t="s">
        <v>104</v>
      </c>
      <c r="C527" s="27" t="s">
        <v>104</v>
      </c>
      <c r="D527" s="27" t="s">
        <v>185</v>
      </c>
      <c r="E527" s="27" t="s">
        <v>115</v>
      </c>
      <c r="F527" s="27" t="s">
        <v>511</v>
      </c>
      <c r="G527" s="27" t="s">
        <v>512</v>
      </c>
      <c r="H527" s="34" t="s">
        <v>109</v>
      </c>
      <c r="I527" s="34" t="s">
        <v>110</v>
      </c>
      <c r="J527" s="34" t="str">
        <f t="shared" si="41"/>
        <v>OverallOther Income</v>
      </c>
      <c r="K527" s="34" t="str">
        <f t="shared" si="42"/>
        <v>132Parts Other Sales - Lexus</v>
      </c>
      <c r="L527" s="28">
        <f>+SUMIF('TB 4-24'!M:M,$AL527,'TB 4-24'!G:G)</f>
        <v>0</v>
      </c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>
        <f>+SUMIF('Input Sheet'!$S:$S,$AL527,'Input Sheet'!C:C)</f>
        <v>0</v>
      </c>
      <c r="Z527" s="28">
        <f>+SUMIF('Input Sheet'!$S:$S,$AL527,'Input Sheet'!D:D)</f>
        <v>0</v>
      </c>
      <c r="AA527" s="28">
        <f>+SUMIF('Input Sheet'!$S:$S,$AL527,'Input Sheet'!E:E)</f>
        <v>0</v>
      </c>
      <c r="AB527" s="28">
        <f>+SUMIF('Input Sheet'!$S:$S,$AL527,'Input Sheet'!F:F)</f>
        <v>0</v>
      </c>
      <c r="AC527" s="28">
        <f>+SUMIF('Input Sheet'!$S:$S,$AL527,'Input Sheet'!G:G)</f>
        <v>0</v>
      </c>
      <c r="AD527" s="28">
        <f>+SUMIF('Input Sheet'!$S:$S,$AL527,'Input Sheet'!H:H)</f>
        <v>0</v>
      </c>
      <c r="AE527" s="28">
        <f>+SUMIF('Input Sheet'!$S:$S,$AL527,'Input Sheet'!I:I)</f>
        <v>0</v>
      </c>
      <c r="AF527" s="28">
        <f>+SUMIF('Input Sheet'!$S:$S,$AL527,'Input Sheet'!J:J)</f>
        <v>0</v>
      </c>
      <c r="AG527" s="28">
        <f>+SUMIF('Input Sheet'!$S:$S,$AL527,'Input Sheet'!K:K)</f>
        <v>0</v>
      </c>
      <c r="AH527" s="28">
        <f>+SUMIF('Input Sheet'!$S:$S,$AL527,'Input Sheet'!L:L)</f>
        <v>0</v>
      </c>
      <c r="AI527" s="28">
        <f>+SUMIF('Input Sheet'!$S:$S,$AL527,'Input Sheet'!M:M)</f>
        <v>0</v>
      </c>
      <c r="AJ527" s="28">
        <f>+SUMIF('Input Sheet'!$S:$S,$AL527,'Input Sheet'!N:N)</f>
        <v>0</v>
      </c>
      <c r="AK527" s="28"/>
      <c r="AL527" s="27" t="str">
        <f t="shared" si="43"/>
        <v>132-8540</v>
      </c>
      <c r="AM527" s="34" t="str">
        <f t="shared" si="44"/>
        <v>Overall</v>
      </c>
      <c r="AN527" s="34" t="str">
        <f t="shared" si="45"/>
        <v>OverallOther Income</v>
      </c>
      <c r="AO527" s="35"/>
      <c r="AP527" s="35"/>
      <c r="AQ527" s="35"/>
    </row>
    <row r="528" spans="1:43" x14ac:dyDescent="0.25">
      <c r="A528" s="27" t="s">
        <v>103</v>
      </c>
      <c r="B528" s="27" t="s">
        <v>104</v>
      </c>
      <c r="C528" s="27" t="s">
        <v>104</v>
      </c>
      <c r="D528" s="27" t="s">
        <v>513</v>
      </c>
      <c r="E528" s="27" t="s">
        <v>115</v>
      </c>
      <c r="F528" s="27" t="s">
        <v>514</v>
      </c>
      <c r="G528" s="27" t="s">
        <v>515</v>
      </c>
      <c r="H528" s="34" t="s">
        <v>109</v>
      </c>
      <c r="I528" s="34" t="s">
        <v>110</v>
      </c>
      <c r="J528" s="34" t="str">
        <f t="shared" si="41"/>
        <v>OverallOther Income</v>
      </c>
      <c r="K528" s="34" t="str">
        <f t="shared" si="42"/>
        <v>132Parts Trade Sales - Lexus</v>
      </c>
      <c r="L528" s="28">
        <f>+SUMIF('TB 4-24'!M:M,$AL528,'TB 4-24'!G:G)</f>
        <v>0</v>
      </c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>
        <f>+SUMIF('Input Sheet'!$S:$S,$AL528,'Input Sheet'!C:C)</f>
        <v>0</v>
      </c>
      <c r="Z528" s="28">
        <f>+SUMIF('Input Sheet'!$S:$S,$AL528,'Input Sheet'!D:D)</f>
        <v>0</v>
      </c>
      <c r="AA528" s="28">
        <f>+SUMIF('Input Sheet'!$S:$S,$AL528,'Input Sheet'!E:E)</f>
        <v>0</v>
      </c>
      <c r="AB528" s="28">
        <f>+SUMIF('Input Sheet'!$S:$S,$AL528,'Input Sheet'!F:F)</f>
        <v>0</v>
      </c>
      <c r="AC528" s="28">
        <f>+SUMIF('Input Sheet'!$S:$S,$AL528,'Input Sheet'!G:G)</f>
        <v>0</v>
      </c>
      <c r="AD528" s="28">
        <f>+SUMIF('Input Sheet'!$S:$S,$AL528,'Input Sheet'!H:H)</f>
        <v>0</v>
      </c>
      <c r="AE528" s="28">
        <f>+SUMIF('Input Sheet'!$S:$S,$AL528,'Input Sheet'!I:I)</f>
        <v>0</v>
      </c>
      <c r="AF528" s="28">
        <f>+SUMIF('Input Sheet'!$S:$S,$AL528,'Input Sheet'!J:J)</f>
        <v>0</v>
      </c>
      <c r="AG528" s="28">
        <f>+SUMIF('Input Sheet'!$S:$S,$AL528,'Input Sheet'!K:K)</f>
        <v>0</v>
      </c>
      <c r="AH528" s="28">
        <f>+SUMIF('Input Sheet'!$S:$S,$AL528,'Input Sheet'!L:L)</f>
        <v>0</v>
      </c>
      <c r="AI528" s="28">
        <f>+SUMIF('Input Sheet'!$S:$S,$AL528,'Input Sheet'!M:M)</f>
        <v>0</v>
      </c>
      <c r="AJ528" s="28">
        <f>+SUMIF('Input Sheet'!$S:$S,$AL528,'Input Sheet'!N:N)</f>
        <v>0</v>
      </c>
      <c r="AK528" s="28"/>
      <c r="AL528" s="27" t="str">
        <f t="shared" si="43"/>
        <v>132-3466</v>
      </c>
      <c r="AM528" s="34" t="str">
        <f t="shared" si="44"/>
        <v>Overall</v>
      </c>
      <c r="AN528" s="34" t="str">
        <f t="shared" si="45"/>
        <v>OverallOther Income</v>
      </c>
      <c r="AO528" s="35"/>
      <c r="AP528" s="35"/>
      <c r="AQ528" s="35"/>
    </row>
    <row r="529" spans="1:43" x14ac:dyDescent="0.25">
      <c r="A529" s="27" t="s">
        <v>103</v>
      </c>
      <c r="B529" s="27" t="s">
        <v>104</v>
      </c>
      <c r="C529" s="27" t="s">
        <v>104</v>
      </c>
      <c r="D529" s="27" t="s">
        <v>516</v>
      </c>
      <c r="E529" s="27" t="s">
        <v>115</v>
      </c>
      <c r="F529" s="27" t="s">
        <v>514</v>
      </c>
      <c r="G529" s="27" t="s">
        <v>515</v>
      </c>
      <c r="H529" s="34" t="s">
        <v>109</v>
      </c>
      <c r="I529" s="34" t="s">
        <v>110</v>
      </c>
      <c r="J529" s="34" t="str">
        <f t="shared" si="41"/>
        <v>OverallOther Income</v>
      </c>
      <c r="K529" s="34" t="str">
        <f t="shared" si="42"/>
        <v>132Parts Trade Sales - Lexus</v>
      </c>
      <c r="L529" s="28">
        <f>+SUMIF('TB 4-24'!M:M,$AL529,'TB 4-24'!G:G)</f>
        <v>0</v>
      </c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>
        <f>+SUMIF('Input Sheet'!$S:$S,$AL529,'Input Sheet'!C:C)</f>
        <v>0</v>
      </c>
      <c r="Z529" s="28">
        <f>+SUMIF('Input Sheet'!$S:$S,$AL529,'Input Sheet'!D:D)</f>
        <v>0</v>
      </c>
      <c r="AA529" s="28">
        <f>+SUMIF('Input Sheet'!$S:$S,$AL529,'Input Sheet'!E:E)</f>
        <v>0</v>
      </c>
      <c r="AB529" s="28">
        <f>+SUMIF('Input Sheet'!$S:$S,$AL529,'Input Sheet'!F:F)</f>
        <v>0</v>
      </c>
      <c r="AC529" s="28">
        <f>+SUMIF('Input Sheet'!$S:$S,$AL529,'Input Sheet'!G:G)</f>
        <v>0</v>
      </c>
      <c r="AD529" s="28">
        <f>+SUMIF('Input Sheet'!$S:$S,$AL529,'Input Sheet'!H:H)</f>
        <v>0</v>
      </c>
      <c r="AE529" s="28">
        <f>+SUMIF('Input Sheet'!$S:$S,$AL529,'Input Sheet'!I:I)</f>
        <v>0</v>
      </c>
      <c r="AF529" s="28">
        <f>+SUMIF('Input Sheet'!$S:$S,$AL529,'Input Sheet'!J:J)</f>
        <v>0</v>
      </c>
      <c r="AG529" s="28">
        <f>+SUMIF('Input Sheet'!$S:$S,$AL529,'Input Sheet'!K:K)</f>
        <v>0</v>
      </c>
      <c r="AH529" s="28">
        <f>+SUMIF('Input Sheet'!$S:$S,$AL529,'Input Sheet'!L:L)</f>
        <v>0</v>
      </c>
      <c r="AI529" s="28">
        <f>+SUMIF('Input Sheet'!$S:$S,$AL529,'Input Sheet'!M:M)</f>
        <v>0</v>
      </c>
      <c r="AJ529" s="28">
        <f>+SUMIF('Input Sheet'!$S:$S,$AL529,'Input Sheet'!N:N)</f>
        <v>0</v>
      </c>
      <c r="AK529" s="28"/>
      <c r="AL529" s="27" t="str">
        <f t="shared" si="43"/>
        <v>132-3467</v>
      </c>
      <c r="AM529" s="34" t="str">
        <f t="shared" si="44"/>
        <v>Overall</v>
      </c>
      <c r="AN529" s="34" t="str">
        <f t="shared" si="45"/>
        <v>OverallOther Income</v>
      </c>
      <c r="AO529" s="35"/>
      <c r="AP529" s="35"/>
      <c r="AQ529" s="35"/>
    </row>
    <row r="530" spans="1:43" x14ac:dyDescent="0.25">
      <c r="A530" s="27" t="s">
        <v>103</v>
      </c>
      <c r="B530" s="27" t="s">
        <v>104</v>
      </c>
      <c r="C530" s="27" t="s">
        <v>104</v>
      </c>
      <c r="D530" s="27" t="s">
        <v>517</v>
      </c>
      <c r="E530" s="27" t="s">
        <v>115</v>
      </c>
      <c r="F530" s="27" t="s">
        <v>514</v>
      </c>
      <c r="G530" s="27" t="s">
        <v>515</v>
      </c>
      <c r="H530" s="34" t="s">
        <v>109</v>
      </c>
      <c r="I530" s="34" t="s">
        <v>110</v>
      </c>
      <c r="J530" s="34" t="str">
        <f t="shared" si="41"/>
        <v>OverallOther Income</v>
      </c>
      <c r="K530" s="34" t="str">
        <f t="shared" si="42"/>
        <v>132Parts Trade Sales - Lexus</v>
      </c>
      <c r="L530" s="28">
        <f>+SUMIF('TB 4-24'!M:M,$AL530,'TB 4-24'!G:G)</f>
        <v>0</v>
      </c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>
        <f>+SUMIF('Input Sheet'!$S:$S,$AL530,'Input Sheet'!C:C)</f>
        <v>0</v>
      </c>
      <c r="Z530" s="28">
        <f>+SUMIF('Input Sheet'!$S:$S,$AL530,'Input Sheet'!D:D)</f>
        <v>0</v>
      </c>
      <c r="AA530" s="28">
        <f>+SUMIF('Input Sheet'!$S:$S,$AL530,'Input Sheet'!E:E)</f>
        <v>0</v>
      </c>
      <c r="AB530" s="28">
        <f>+SUMIF('Input Sheet'!$S:$S,$AL530,'Input Sheet'!F:F)</f>
        <v>0</v>
      </c>
      <c r="AC530" s="28">
        <f>+SUMIF('Input Sheet'!$S:$S,$AL530,'Input Sheet'!G:G)</f>
        <v>0</v>
      </c>
      <c r="AD530" s="28">
        <f>+SUMIF('Input Sheet'!$S:$S,$AL530,'Input Sheet'!H:H)</f>
        <v>0</v>
      </c>
      <c r="AE530" s="28">
        <f>+SUMIF('Input Sheet'!$S:$S,$AL530,'Input Sheet'!I:I)</f>
        <v>0</v>
      </c>
      <c r="AF530" s="28">
        <f>+SUMIF('Input Sheet'!$S:$S,$AL530,'Input Sheet'!J:J)</f>
        <v>0</v>
      </c>
      <c r="AG530" s="28">
        <f>+SUMIF('Input Sheet'!$S:$S,$AL530,'Input Sheet'!K:K)</f>
        <v>0</v>
      </c>
      <c r="AH530" s="28">
        <f>+SUMIF('Input Sheet'!$S:$S,$AL530,'Input Sheet'!L:L)</f>
        <v>0</v>
      </c>
      <c r="AI530" s="28">
        <f>+SUMIF('Input Sheet'!$S:$S,$AL530,'Input Sheet'!M:M)</f>
        <v>0</v>
      </c>
      <c r="AJ530" s="28">
        <f>+SUMIF('Input Sheet'!$S:$S,$AL530,'Input Sheet'!N:N)</f>
        <v>0</v>
      </c>
      <c r="AK530" s="28"/>
      <c r="AL530" s="27" t="str">
        <f t="shared" si="43"/>
        <v>132-3485</v>
      </c>
      <c r="AM530" s="34" t="str">
        <f t="shared" si="44"/>
        <v>Overall</v>
      </c>
      <c r="AN530" s="34" t="str">
        <f t="shared" si="45"/>
        <v>OverallOther Income</v>
      </c>
      <c r="AO530" s="35"/>
      <c r="AP530" s="35"/>
      <c r="AQ530" s="35"/>
    </row>
    <row r="531" spans="1:43" x14ac:dyDescent="0.25">
      <c r="A531" s="27" t="s">
        <v>103</v>
      </c>
      <c r="B531" s="27" t="s">
        <v>104</v>
      </c>
      <c r="C531" s="27" t="s">
        <v>104</v>
      </c>
      <c r="D531" s="27" t="s">
        <v>518</v>
      </c>
      <c r="E531" s="27" t="s">
        <v>115</v>
      </c>
      <c r="F531" s="27" t="s">
        <v>514</v>
      </c>
      <c r="G531" s="27" t="s">
        <v>515</v>
      </c>
      <c r="H531" s="34" t="s">
        <v>109</v>
      </c>
      <c r="I531" s="34" t="s">
        <v>110</v>
      </c>
      <c r="J531" s="34" t="str">
        <f t="shared" si="41"/>
        <v>OverallOther Income</v>
      </c>
      <c r="K531" s="34" t="str">
        <f t="shared" si="42"/>
        <v>132Parts Trade Sales - Lexus</v>
      </c>
      <c r="L531" s="28">
        <f>+SUMIF('TB 4-24'!M:M,$AL531,'TB 4-24'!G:G)</f>
        <v>0</v>
      </c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>
        <f>+SUMIF('Input Sheet'!$S:$S,$AL531,'Input Sheet'!C:C)</f>
        <v>0</v>
      </c>
      <c r="Z531" s="28">
        <f>+SUMIF('Input Sheet'!$S:$S,$AL531,'Input Sheet'!D:D)</f>
        <v>0</v>
      </c>
      <c r="AA531" s="28">
        <f>+SUMIF('Input Sheet'!$S:$S,$AL531,'Input Sheet'!E:E)</f>
        <v>0</v>
      </c>
      <c r="AB531" s="28">
        <f>+SUMIF('Input Sheet'!$S:$S,$AL531,'Input Sheet'!F:F)</f>
        <v>0</v>
      </c>
      <c r="AC531" s="28">
        <f>+SUMIF('Input Sheet'!$S:$S,$AL531,'Input Sheet'!G:G)</f>
        <v>0</v>
      </c>
      <c r="AD531" s="28">
        <f>+SUMIF('Input Sheet'!$S:$S,$AL531,'Input Sheet'!H:H)</f>
        <v>0</v>
      </c>
      <c r="AE531" s="28">
        <f>+SUMIF('Input Sheet'!$S:$S,$AL531,'Input Sheet'!I:I)</f>
        <v>0</v>
      </c>
      <c r="AF531" s="28">
        <f>+SUMIF('Input Sheet'!$S:$S,$AL531,'Input Sheet'!J:J)</f>
        <v>0</v>
      </c>
      <c r="AG531" s="28">
        <f>+SUMIF('Input Sheet'!$S:$S,$AL531,'Input Sheet'!K:K)</f>
        <v>0</v>
      </c>
      <c r="AH531" s="28">
        <f>+SUMIF('Input Sheet'!$S:$S,$AL531,'Input Sheet'!L:L)</f>
        <v>0</v>
      </c>
      <c r="AI531" s="28">
        <f>+SUMIF('Input Sheet'!$S:$S,$AL531,'Input Sheet'!M:M)</f>
        <v>0</v>
      </c>
      <c r="AJ531" s="28">
        <f>+SUMIF('Input Sheet'!$S:$S,$AL531,'Input Sheet'!N:N)</f>
        <v>0</v>
      </c>
      <c r="AK531" s="28"/>
      <c r="AL531" s="27" t="str">
        <f t="shared" si="43"/>
        <v>132-3495</v>
      </c>
      <c r="AM531" s="34" t="str">
        <f t="shared" si="44"/>
        <v>Overall</v>
      </c>
      <c r="AN531" s="34" t="str">
        <f t="shared" si="45"/>
        <v>OverallOther Income</v>
      </c>
      <c r="AO531" s="35"/>
      <c r="AP531" s="35"/>
      <c r="AQ531" s="35"/>
    </row>
    <row r="532" spans="1:43" x14ac:dyDescent="0.25">
      <c r="A532" s="27" t="s">
        <v>103</v>
      </c>
      <c r="B532" s="27" t="s">
        <v>104</v>
      </c>
      <c r="C532" s="27" t="s">
        <v>104</v>
      </c>
      <c r="D532" s="27" t="s">
        <v>519</v>
      </c>
      <c r="E532" s="27" t="s">
        <v>115</v>
      </c>
      <c r="F532" s="27" t="s">
        <v>520</v>
      </c>
      <c r="G532" s="27" t="s">
        <v>521</v>
      </c>
      <c r="H532" s="34" t="s">
        <v>109</v>
      </c>
      <c r="I532" s="34" t="s">
        <v>110</v>
      </c>
      <c r="J532" s="34" t="str">
        <f t="shared" si="41"/>
        <v>OverallOther Income</v>
      </c>
      <c r="K532" s="34" t="str">
        <f t="shared" si="42"/>
        <v>132Parts Workshop Retail Sales - Lexus</v>
      </c>
      <c r="L532" s="28">
        <f>+SUMIF('TB 4-24'!M:M,$AL532,'TB 4-24'!G:G)</f>
        <v>0</v>
      </c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>
        <f>+SUMIF('Input Sheet'!$S:$S,$AL532,'Input Sheet'!C:C)</f>
        <v>-8107.2822097826083</v>
      </c>
      <c r="Z532" s="28">
        <f>+SUMIF('Input Sheet'!$S:$S,$AL532,'Input Sheet'!D:D)</f>
        <v>-9212.8206929347834</v>
      </c>
      <c r="AA532" s="28">
        <f>+SUMIF('Input Sheet'!$S:$S,$AL532,'Input Sheet'!E:E)</f>
        <v>-7554.5129682065217</v>
      </c>
      <c r="AB532" s="28">
        <f>+SUMIF('Input Sheet'!$S:$S,$AL532,'Input Sheet'!F:F)</f>
        <v>-9212.8206929347834</v>
      </c>
      <c r="AC532" s="28">
        <f>+SUMIF('Input Sheet'!$S:$S,$AL532,'Input Sheet'!G:G)</f>
        <v>-9028.5642790760867</v>
      </c>
      <c r="AD532" s="28">
        <f>+SUMIF('Input Sheet'!$S:$S,$AL532,'Input Sheet'!H:H)</f>
        <v>-8475.7950375</v>
      </c>
      <c r="AE532" s="28">
        <f>+SUMIF('Input Sheet'!$S:$S,$AL532,'Input Sheet'!I:I)</f>
        <v>-8844.3078652173899</v>
      </c>
      <c r="AF532" s="28">
        <f>+SUMIF('Input Sheet'!$S:$S,$AL532,'Input Sheet'!J:J)</f>
        <v>-8660.0514513586968</v>
      </c>
      <c r="AG532" s="28">
        <f>+SUMIF('Input Sheet'!$S:$S,$AL532,'Input Sheet'!K:K)</f>
        <v>-8107.2822097826083</v>
      </c>
      <c r="AH532" s="28">
        <f>+SUMIF('Input Sheet'!$S:$S,$AL532,'Input Sheet'!L:L)</f>
        <v>-8107.2822097826083</v>
      </c>
      <c r="AI532" s="28">
        <f>+SUMIF('Input Sheet'!$S:$S,$AL532,'Input Sheet'!M:M)</f>
        <v>-7738.7693820652166</v>
      </c>
      <c r="AJ532" s="28">
        <f>+SUMIF('Input Sheet'!$S:$S,$AL532,'Input Sheet'!N:N)</f>
        <v>-8660.0514513586968</v>
      </c>
      <c r="AK532" s="28"/>
      <c r="AL532" s="27" t="str">
        <f t="shared" si="43"/>
        <v>132-3475</v>
      </c>
      <c r="AM532" s="34" t="str">
        <f t="shared" si="44"/>
        <v>Overall</v>
      </c>
      <c r="AN532" s="34" t="str">
        <f t="shared" si="45"/>
        <v>OverallOther Income</v>
      </c>
      <c r="AO532" s="35"/>
      <c r="AP532" s="35"/>
      <c r="AQ532" s="35"/>
    </row>
    <row r="533" spans="1:43" x14ac:dyDescent="0.25">
      <c r="A533" s="27" t="s">
        <v>103</v>
      </c>
      <c r="B533" s="27" t="s">
        <v>104</v>
      </c>
      <c r="C533" s="27" t="s">
        <v>104</v>
      </c>
      <c r="D533" s="27" t="s">
        <v>522</v>
      </c>
      <c r="E533" s="27" t="s">
        <v>115</v>
      </c>
      <c r="F533" s="27" t="s">
        <v>520</v>
      </c>
      <c r="G533" s="27" t="s">
        <v>521</v>
      </c>
      <c r="H533" s="34" t="s">
        <v>109</v>
      </c>
      <c r="I533" s="34" t="s">
        <v>110</v>
      </c>
      <c r="J533" s="34" t="str">
        <f t="shared" si="41"/>
        <v>OverallOther Income</v>
      </c>
      <c r="K533" s="34" t="str">
        <f t="shared" si="42"/>
        <v>132Parts Workshop Retail Sales - Lexus</v>
      </c>
      <c r="L533" s="28">
        <f>+SUMIF('TB 4-24'!M:M,$AL533,'TB 4-24'!G:G)</f>
        <v>0</v>
      </c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>
        <f>+SUMIF('Input Sheet'!$S:$S,$AL533,'Input Sheet'!C:C)</f>
        <v>0</v>
      </c>
      <c r="Z533" s="28">
        <f>+SUMIF('Input Sheet'!$S:$S,$AL533,'Input Sheet'!D:D)</f>
        <v>0</v>
      </c>
      <c r="AA533" s="28">
        <f>+SUMIF('Input Sheet'!$S:$S,$AL533,'Input Sheet'!E:E)</f>
        <v>0</v>
      </c>
      <c r="AB533" s="28">
        <f>+SUMIF('Input Sheet'!$S:$S,$AL533,'Input Sheet'!F:F)</f>
        <v>0</v>
      </c>
      <c r="AC533" s="28">
        <f>+SUMIF('Input Sheet'!$S:$S,$AL533,'Input Sheet'!G:G)</f>
        <v>0</v>
      </c>
      <c r="AD533" s="28">
        <f>+SUMIF('Input Sheet'!$S:$S,$AL533,'Input Sheet'!H:H)</f>
        <v>0</v>
      </c>
      <c r="AE533" s="28">
        <f>+SUMIF('Input Sheet'!$S:$S,$AL533,'Input Sheet'!I:I)</f>
        <v>0</v>
      </c>
      <c r="AF533" s="28">
        <f>+SUMIF('Input Sheet'!$S:$S,$AL533,'Input Sheet'!J:J)</f>
        <v>0</v>
      </c>
      <c r="AG533" s="28">
        <f>+SUMIF('Input Sheet'!$S:$S,$AL533,'Input Sheet'!K:K)</f>
        <v>0</v>
      </c>
      <c r="AH533" s="28">
        <f>+SUMIF('Input Sheet'!$S:$S,$AL533,'Input Sheet'!L:L)</f>
        <v>0</v>
      </c>
      <c r="AI533" s="28">
        <f>+SUMIF('Input Sheet'!$S:$S,$AL533,'Input Sheet'!M:M)</f>
        <v>0</v>
      </c>
      <c r="AJ533" s="28">
        <f>+SUMIF('Input Sheet'!$S:$S,$AL533,'Input Sheet'!N:N)</f>
        <v>0</v>
      </c>
      <c r="AK533" s="28"/>
      <c r="AL533" s="27" t="str">
        <f t="shared" si="43"/>
        <v>132-3480</v>
      </c>
      <c r="AM533" s="34" t="str">
        <f t="shared" si="44"/>
        <v>Overall</v>
      </c>
      <c r="AN533" s="34" t="str">
        <f t="shared" si="45"/>
        <v>OverallOther Income</v>
      </c>
      <c r="AO533" s="35"/>
      <c r="AP533" s="35"/>
      <c r="AQ533" s="35"/>
    </row>
    <row r="534" spans="1:43" x14ac:dyDescent="0.25">
      <c r="A534" s="27" t="s">
        <v>103</v>
      </c>
      <c r="B534" s="27" t="s">
        <v>104</v>
      </c>
      <c r="C534" s="27" t="s">
        <v>104</v>
      </c>
      <c r="D534" s="27" t="s">
        <v>523</v>
      </c>
      <c r="E534" s="27" t="s">
        <v>115</v>
      </c>
      <c r="F534" s="27" t="s">
        <v>520</v>
      </c>
      <c r="G534" s="27" t="s">
        <v>521</v>
      </c>
      <c r="H534" s="34" t="s">
        <v>109</v>
      </c>
      <c r="I534" s="34" t="s">
        <v>110</v>
      </c>
      <c r="J534" s="34" t="str">
        <f t="shared" si="41"/>
        <v>OverallOther Income</v>
      </c>
      <c r="K534" s="34" t="str">
        <f t="shared" si="42"/>
        <v>132Parts Workshop Retail Sales - Lexus</v>
      </c>
      <c r="L534" s="28">
        <f>+SUMIF('TB 4-24'!M:M,$AL534,'TB 4-24'!G:G)</f>
        <v>0</v>
      </c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>
        <f>+SUMIF('Input Sheet'!$S:$S,$AL534,'Input Sheet'!C:C)</f>
        <v>0</v>
      </c>
      <c r="Z534" s="28">
        <f>+SUMIF('Input Sheet'!$S:$S,$AL534,'Input Sheet'!D:D)</f>
        <v>0</v>
      </c>
      <c r="AA534" s="28">
        <f>+SUMIF('Input Sheet'!$S:$S,$AL534,'Input Sheet'!E:E)</f>
        <v>0</v>
      </c>
      <c r="AB534" s="28">
        <f>+SUMIF('Input Sheet'!$S:$S,$AL534,'Input Sheet'!F:F)</f>
        <v>0</v>
      </c>
      <c r="AC534" s="28">
        <f>+SUMIF('Input Sheet'!$S:$S,$AL534,'Input Sheet'!G:G)</f>
        <v>0</v>
      </c>
      <c r="AD534" s="28">
        <f>+SUMIF('Input Sheet'!$S:$S,$AL534,'Input Sheet'!H:H)</f>
        <v>0</v>
      </c>
      <c r="AE534" s="28">
        <f>+SUMIF('Input Sheet'!$S:$S,$AL534,'Input Sheet'!I:I)</f>
        <v>0</v>
      </c>
      <c r="AF534" s="28">
        <f>+SUMIF('Input Sheet'!$S:$S,$AL534,'Input Sheet'!J:J)</f>
        <v>0</v>
      </c>
      <c r="AG534" s="28">
        <f>+SUMIF('Input Sheet'!$S:$S,$AL534,'Input Sheet'!K:K)</f>
        <v>0</v>
      </c>
      <c r="AH534" s="28">
        <f>+SUMIF('Input Sheet'!$S:$S,$AL534,'Input Sheet'!L:L)</f>
        <v>0</v>
      </c>
      <c r="AI534" s="28">
        <f>+SUMIF('Input Sheet'!$S:$S,$AL534,'Input Sheet'!M:M)</f>
        <v>0</v>
      </c>
      <c r="AJ534" s="28">
        <f>+SUMIF('Input Sheet'!$S:$S,$AL534,'Input Sheet'!N:N)</f>
        <v>0</v>
      </c>
      <c r="AK534" s="28"/>
      <c r="AL534" s="27" t="str">
        <f t="shared" si="43"/>
        <v>132-3481</v>
      </c>
      <c r="AM534" s="34" t="str">
        <f t="shared" si="44"/>
        <v>Overall</v>
      </c>
      <c r="AN534" s="34" t="str">
        <f t="shared" si="45"/>
        <v>OverallOther Income</v>
      </c>
      <c r="AO534" s="35"/>
      <c r="AP534" s="35"/>
      <c r="AQ534" s="35"/>
    </row>
    <row r="535" spans="1:43" x14ac:dyDescent="0.25">
      <c r="A535" s="27" t="s">
        <v>103</v>
      </c>
      <c r="B535" s="27" t="s">
        <v>104</v>
      </c>
      <c r="C535" s="27" t="s">
        <v>104</v>
      </c>
      <c r="D535" s="27" t="s">
        <v>524</v>
      </c>
      <c r="E535" s="27" t="s">
        <v>115</v>
      </c>
      <c r="F535" s="27" t="s">
        <v>520</v>
      </c>
      <c r="G535" s="27" t="s">
        <v>521</v>
      </c>
      <c r="H535" s="34" t="s">
        <v>109</v>
      </c>
      <c r="I535" s="34" t="s">
        <v>110</v>
      </c>
      <c r="J535" s="34" t="str">
        <f t="shared" si="41"/>
        <v>OverallOther Income</v>
      </c>
      <c r="K535" s="34" t="str">
        <f t="shared" si="42"/>
        <v>132Parts Workshop Retail Sales - Lexus</v>
      </c>
      <c r="L535" s="28">
        <f>+SUMIF('TB 4-24'!M:M,$AL535,'TB 4-24'!G:G)</f>
        <v>0</v>
      </c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>
        <f>+SUMIF('Input Sheet'!$S:$S,$AL535,'Input Sheet'!C:C)</f>
        <v>0</v>
      </c>
      <c r="Z535" s="28">
        <f>+SUMIF('Input Sheet'!$S:$S,$AL535,'Input Sheet'!D:D)</f>
        <v>0</v>
      </c>
      <c r="AA535" s="28">
        <f>+SUMIF('Input Sheet'!$S:$S,$AL535,'Input Sheet'!E:E)</f>
        <v>0</v>
      </c>
      <c r="AB535" s="28">
        <f>+SUMIF('Input Sheet'!$S:$S,$AL535,'Input Sheet'!F:F)</f>
        <v>0</v>
      </c>
      <c r="AC535" s="28">
        <f>+SUMIF('Input Sheet'!$S:$S,$AL535,'Input Sheet'!G:G)</f>
        <v>0</v>
      </c>
      <c r="AD535" s="28">
        <f>+SUMIF('Input Sheet'!$S:$S,$AL535,'Input Sheet'!H:H)</f>
        <v>0</v>
      </c>
      <c r="AE535" s="28">
        <f>+SUMIF('Input Sheet'!$S:$S,$AL535,'Input Sheet'!I:I)</f>
        <v>0</v>
      </c>
      <c r="AF535" s="28">
        <f>+SUMIF('Input Sheet'!$S:$S,$AL535,'Input Sheet'!J:J)</f>
        <v>0</v>
      </c>
      <c r="AG535" s="28">
        <f>+SUMIF('Input Sheet'!$S:$S,$AL535,'Input Sheet'!K:K)</f>
        <v>0</v>
      </c>
      <c r="AH535" s="28">
        <f>+SUMIF('Input Sheet'!$S:$S,$AL535,'Input Sheet'!L:L)</f>
        <v>0</v>
      </c>
      <c r="AI535" s="28">
        <f>+SUMIF('Input Sheet'!$S:$S,$AL535,'Input Sheet'!M:M)</f>
        <v>0</v>
      </c>
      <c r="AJ535" s="28">
        <f>+SUMIF('Input Sheet'!$S:$S,$AL535,'Input Sheet'!N:N)</f>
        <v>0</v>
      </c>
      <c r="AK535" s="28"/>
      <c r="AL535" s="27" t="str">
        <f t="shared" si="43"/>
        <v>132-3482</v>
      </c>
      <c r="AM535" s="34" t="str">
        <f t="shared" si="44"/>
        <v>Overall</v>
      </c>
      <c r="AN535" s="34" t="str">
        <f t="shared" si="45"/>
        <v>OverallOther Income</v>
      </c>
      <c r="AO535" s="35"/>
      <c r="AP535" s="35"/>
      <c r="AQ535" s="35"/>
    </row>
    <row r="536" spans="1:43" x14ac:dyDescent="0.25">
      <c r="A536" s="27" t="s">
        <v>103</v>
      </c>
      <c r="B536" s="27" t="s">
        <v>104</v>
      </c>
      <c r="C536" s="27" t="s">
        <v>104</v>
      </c>
      <c r="D536" s="27" t="s">
        <v>525</v>
      </c>
      <c r="E536" s="27" t="s">
        <v>115</v>
      </c>
      <c r="F536" s="27" t="s">
        <v>520</v>
      </c>
      <c r="G536" s="27" t="s">
        <v>521</v>
      </c>
      <c r="H536" s="34" t="s">
        <v>109</v>
      </c>
      <c r="I536" s="34" t="s">
        <v>110</v>
      </c>
      <c r="J536" s="34" t="str">
        <f t="shared" si="41"/>
        <v>OverallOther Income</v>
      </c>
      <c r="K536" s="34" t="str">
        <f t="shared" si="42"/>
        <v>132Parts Workshop Retail Sales - Lexus</v>
      </c>
      <c r="L536" s="28">
        <f>+SUMIF('TB 4-24'!M:M,$AL536,'TB 4-24'!G:G)</f>
        <v>0</v>
      </c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>
        <f>+SUMIF('Input Sheet'!$S:$S,$AL536,'Input Sheet'!C:C)</f>
        <v>0</v>
      </c>
      <c r="Z536" s="28">
        <f>+SUMIF('Input Sheet'!$S:$S,$AL536,'Input Sheet'!D:D)</f>
        <v>0</v>
      </c>
      <c r="AA536" s="28">
        <f>+SUMIF('Input Sheet'!$S:$S,$AL536,'Input Sheet'!E:E)</f>
        <v>0</v>
      </c>
      <c r="AB536" s="28">
        <f>+SUMIF('Input Sheet'!$S:$S,$AL536,'Input Sheet'!F:F)</f>
        <v>0</v>
      </c>
      <c r="AC536" s="28">
        <f>+SUMIF('Input Sheet'!$S:$S,$AL536,'Input Sheet'!G:G)</f>
        <v>0</v>
      </c>
      <c r="AD536" s="28">
        <f>+SUMIF('Input Sheet'!$S:$S,$AL536,'Input Sheet'!H:H)</f>
        <v>0</v>
      </c>
      <c r="AE536" s="28">
        <f>+SUMIF('Input Sheet'!$S:$S,$AL536,'Input Sheet'!I:I)</f>
        <v>0</v>
      </c>
      <c r="AF536" s="28">
        <f>+SUMIF('Input Sheet'!$S:$S,$AL536,'Input Sheet'!J:J)</f>
        <v>0</v>
      </c>
      <c r="AG536" s="28">
        <f>+SUMIF('Input Sheet'!$S:$S,$AL536,'Input Sheet'!K:K)</f>
        <v>0</v>
      </c>
      <c r="AH536" s="28">
        <f>+SUMIF('Input Sheet'!$S:$S,$AL536,'Input Sheet'!L:L)</f>
        <v>0</v>
      </c>
      <c r="AI536" s="28">
        <f>+SUMIF('Input Sheet'!$S:$S,$AL536,'Input Sheet'!M:M)</f>
        <v>0</v>
      </c>
      <c r="AJ536" s="28">
        <f>+SUMIF('Input Sheet'!$S:$S,$AL536,'Input Sheet'!N:N)</f>
        <v>0</v>
      </c>
      <c r="AK536" s="28"/>
      <c r="AL536" s="27" t="str">
        <f t="shared" si="43"/>
        <v>132-3535</v>
      </c>
      <c r="AM536" s="34" t="str">
        <f t="shared" si="44"/>
        <v>Overall</v>
      </c>
      <c r="AN536" s="34" t="str">
        <f t="shared" si="45"/>
        <v>OverallOther Income</v>
      </c>
      <c r="AO536" s="35"/>
      <c r="AP536" s="35"/>
      <c r="AQ536" s="35"/>
    </row>
    <row r="537" spans="1:43" x14ac:dyDescent="0.25">
      <c r="A537" s="27" t="s">
        <v>103</v>
      </c>
      <c r="B537" s="27" t="s">
        <v>104</v>
      </c>
      <c r="C537" s="27" t="s">
        <v>104</v>
      </c>
      <c r="D537" s="27" t="s">
        <v>526</v>
      </c>
      <c r="E537" s="27" t="s">
        <v>115</v>
      </c>
      <c r="F537" s="27" t="s">
        <v>527</v>
      </c>
      <c r="G537" s="27" t="s">
        <v>528</v>
      </c>
      <c r="H537" s="34" t="s">
        <v>109</v>
      </c>
      <c r="I537" s="34" t="s">
        <v>110</v>
      </c>
      <c r="J537" s="34" t="str">
        <f t="shared" si="41"/>
        <v>OverallOther Income</v>
      </c>
      <c r="K537" s="34" t="str">
        <f t="shared" si="42"/>
        <v>132Parts Warranty Sales - Lexus</v>
      </c>
      <c r="L537" s="28">
        <f>+SUMIF('TB 4-24'!M:M,$AL537,'TB 4-24'!G:G)</f>
        <v>0</v>
      </c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>
        <f>+SUMIF('Input Sheet'!$S:$S,$AL537,'Input Sheet'!C:C)</f>
        <v>-13512.137016304348</v>
      </c>
      <c r="Z537" s="28">
        <f>+SUMIF('Input Sheet'!$S:$S,$AL537,'Input Sheet'!D:D)</f>
        <v>-15354.701154891305</v>
      </c>
      <c r="AA537" s="28">
        <f>+SUMIF('Input Sheet'!$S:$S,$AL537,'Input Sheet'!E:E)</f>
        <v>-12590.85494701087</v>
      </c>
      <c r="AB537" s="28">
        <f>+SUMIF('Input Sheet'!$S:$S,$AL537,'Input Sheet'!F:F)</f>
        <v>-15354.701154891305</v>
      </c>
      <c r="AC537" s="28">
        <f>+SUMIF('Input Sheet'!$S:$S,$AL537,'Input Sheet'!G:G)</f>
        <v>-15047.607131793478</v>
      </c>
      <c r="AD537" s="28">
        <f>+SUMIF('Input Sheet'!$S:$S,$AL537,'Input Sheet'!H:H)</f>
        <v>-14126.3250625</v>
      </c>
      <c r="AE537" s="28">
        <f>+SUMIF('Input Sheet'!$S:$S,$AL537,'Input Sheet'!I:I)</f>
        <v>-14740.513108695652</v>
      </c>
      <c r="AF537" s="28">
        <f>+SUMIF('Input Sheet'!$S:$S,$AL537,'Input Sheet'!J:J)</f>
        <v>-14433.419085597829</v>
      </c>
      <c r="AG537" s="28">
        <f>+SUMIF('Input Sheet'!$S:$S,$AL537,'Input Sheet'!K:K)</f>
        <v>-13512.137016304348</v>
      </c>
      <c r="AH537" s="28">
        <f>+SUMIF('Input Sheet'!$S:$S,$AL537,'Input Sheet'!L:L)</f>
        <v>-13512.137016304348</v>
      </c>
      <c r="AI537" s="28">
        <f>+SUMIF('Input Sheet'!$S:$S,$AL537,'Input Sheet'!M:M)</f>
        <v>-12897.948970108695</v>
      </c>
      <c r="AJ537" s="28">
        <f>+SUMIF('Input Sheet'!$S:$S,$AL537,'Input Sheet'!N:N)</f>
        <v>-14433.419085597829</v>
      </c>
      <c r="AK537" s="28"/>
      <c r="AL537" s="27" t="str">
        <f t="shared" si="43"/>
        <v>132-3500</v>
      </c>
      <c r="AM537" s="34" t="str">
        <f t="shared" si="44"/>
        <v>Overall</v>
      </c>
      <c r="AN537" s="34" t="str">
        <f t="shared" si="45"/>
        <v>OverallOther Income</v>
      </c>
      <c r="AO537" s="35"/>
      <c r="AP537" s="35"/>
      <c r="AQ537" s="35"/>
    </row>
    <row r="538" spans="1:43" x14ac:dyDescent="0.25">
      <c r="A538" s="27" t="s">
        <v>103</v>
      </c>
      <c r="B538" s="27" t="s">
        <v>104</v>
      </c>
      <c r="C538" s="27" t="s">
        <v>104</v>
      </c>
      <c r="D538" s="27" t="s">
        <v>220</v>
      </c>
      <c r="E538" s="27" t="s">
        <v>115</v>
      </c>
      <c r="F538" s="27" t="s">
        <v>529</v>
      </c>
      <c r="G538" s="27" t="s">
        <v>530</v>
      </c>
      <c r="H538" s="34" t="s">
        <v>109</v>
      </c>
      <c r="I538" s="34" t="s">
        <v>110</v>
      </c>
      <c r="J538" s="34" t="str">
        <f t="shared" si="41"/>
        <v>OverallOther Income</v>
      </c>
      <c r="K538" s="34" t="str">
        <f t="shared" si="42"/>
        <v>132Parts Training - Lexus</v>
      </c>
      <c r="L538" s="28">
        <f>+SUMIF('TB 4-24'!M:M,$AL538,'TB 4-24'!G:G)</f>
        <v>0</v>
      </c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>
        <f>+SUMIF('Input Sheet'!$S:$S,$AL538,'Input Sheet'!C:C)</f>
        <v>0</v>
      </c>
      <c r="Z538" s="28">
        <f>+SUMIF('Input Sheet'!$S:$S,$AL538,'Input Sheet'!D:D)</f>
        <v>0</v>
      </c>
      <c r="AA538" s="28">
        <f>+SUMIF('Input Sheet'!$S:$S,$AL538,'Input Sheet'!E:E)</f>
        <v>0</v>
      </c>
      <c r="AB538" s="28">
        <f>+SUMIF('Input Sheet'!$S:$S,$AL538,'Input Sheet'!F:F)</f>
        <v>0</v>
      </c>
      <c r="AC538" s="28">
        <f>+SUMIF('Input Sheet'!$S:$S,$AL538,'Input Sheet'!G:G)</f>
        <v>0</v>
      </c>
      <c r="AD538" s="28">
        <f>+SUMIF('Input Sheet'!$S:$S,$AL538,'Input Sheet'!H:H)</f>
        <v>0</v>
      </c>
      <c r="AE538" s="28">
        <f>+SUMIF('Input Sheet'!$S:$S,$AL538,'Input Sheet'!I:I)</f>
        <v>0</v>
      </c>
      <c r="AF538" s="28">
        <f>+SUMIF('Input Sheet'!$S:$S,$AL538,'Input Sheet'!J:J)</f>
        <v>0</v>
      </c>
      <c r="AG538" s="28">
        <f>+SUMIF('Input Sheet'!$S:$S,$AL538,'Input Sheet'!K:K)</f>
        <v>0</v>
      </c>
      <c r="AH538" s="28">
        <f>+SUMIF('Input Sheet'!$S:$S,$AL538,'Input Sheet'!L:L)</f>
        <v>0</v>
      </c>
      <c r="AI538" s="28">
        <f>+SUMIF('Input Sheet'!$S:$S,$AL538,'Input Sheet'!M:M)</f>
        <v>0</v>
      </c>
      <c r="AJ538" s="28">
        <f>+SUMIF('Input Sheet'!$S:$S,$AL538,'Input Sheet'!N:N)</f>
        <v>0</v>
      </c>
      <c r="AK538" s="28"/>
      <c r="AL538" s="27" t="str">
        <f t="shared" si="43"/>
        <v>132-7550</v>
      </c>
      <c r="AM538" s="34" t="str">
        <f t="shared" si="44"/>
        <v>Overall</v>
      </c>
      <c r="AN538" s="34" t="str">
        <f t="shared" si="45"/>
        <v>OverallOther Income</v>
      </c>
      <c r="AO538" s="35"/>
      <c r="AP538" s="35"/>
      <c r="AQ538" s="35"/>
    </row>
    <row r="539" spans="1:43" x14ac:dyDescent="0.25">
      <c r="A539" s="27" t="s">
        <v>103</v>
      </c>
      <c r="B539" s="27" t="s">
        <v>104</v>
      </c>
      <c r="C539" s="27" t="s">
        <v>104</v>
      </c>
      <c r="D539" s="27" t="s">
        <v>230</v>
      </c>
      <c r="E539" s="27" t="s">
        <v>116</v>
      </c>
      <c r="F539" s="27" t="s">
        <v>531</v>
      </c>
      <c r="G539" s="27" t="s">
        <v>532</v>
      </c>
      <c r="H539" s="34" t="s">
        <v>109</v>
      </c>
      <c r="I539" s="34" t="s">
        <v>110</v>
      </c>
      <c r="J539" s="34" t="str">
        <f t="shared" si="41"/>
        <v>OverallOther Income</v>
      </c>
      <c r="K539" s="34" t="str">
        <f t="shared" si="42"/>
        <v>142Service Advertising &amp; Promotion - Lexus</v>
      </c>
      <c r="L539" s="28">
        <f>+SUMIF('TB 4-24'!M:M,$AL539,'TB 4-24'!G:G)</f>
        <v>0</v>
      </c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>
        <f>+SUMIF('Input Sheet'!$S:$S,$AL539,'Input Sheet'!C:C)</f>
        <v>0</v>
      </c>
      <c r="Z539" s="28">
        <f>+SUMIF('Input Sheet'!$S:$S,$AL539,'Input Sheet'!D:D)</f>
        <v>0</v>
      </c>
      <c r="AA539" s="28">
        <f>+SUMIF('Input Sheet'!$S:$S,$AL539,'Input Sheet'!E:E)</f>
        <v>0</v>
      </c>
      <c r="AB539" s="28">
        <f>+SUMIF('Input Sheet'!$S:$S,$AL539,'Input Sheet'!F:F)</f>
        <v>0</v>
      </c>
      <c r="AC539" s="28">
        <f>+SUMIF('Input Sheet'!$S:$S,$AL539,'Input Sheet'!G:G)</f>
        <v>0</v>
      </c>
      <c r="AD539" s="28">
        <f>+SUMIF('Input Sheet'!$S:$S,$AL539,'Input Sheet'!H:H)</f>
        <v>0</v>
      </c>
      <c r="AE539" s="28">
        <f>+SUMIF('Input Sheet'!$S:$S,$AL539,'Input Sheet'!I:I)</f>
        <v>0</v>
      </c>
      <c r="AF539" s="28">
        <f>+SUMIF('Input Sheet'!$S:$S,$AL539,'Input Sheet'!J:J)</f>
        <v>0</v>
      </c>
      <c r="AG539" s="28">
        <f>+SUMIF('Input Sheet'!$S:$S,$AL539,'Input Sheet'!K:K)</f>
        <v>0</v>
      </c>
      <c r="AH539" s="28">
        <f>+SUMIF('Input Sheet'!$S:$S,$AL539,'Input Sheet'!L:L)</f>
        <v>0</v>
      </c>
      <c r="AI539" s="28">
        <f>+SUMIF('Input Sheet'!$S:$S,$AL539,'Input Sheet'!M:M)</f>
        <v>0</v>
      </c>
      <c r="AJ539" s="28">
        <f>+SUMIF('Input Sheet'!$S:$S,$AL539,'Input Sheet'!N:N)</f>
        <v>0</v>
      </c>
      <c r="AK539" s="28"/>
      <c r="AL539" s="27" t="str">
        <f t="shared" si="43"/>
        <v>142-7080</v>
      </c>
      <c r="AM539" s="34" t="str">
        <f t="shared" si="44"/>
        <v>Overall</v>
      </c>
      <c r="AN539" s="34" t="str">
        <f t="shared" si="45"/>
        <v>OverallOther Income</v>
      </c>
      <c r="AO539" s="35"/>
      <c r="AP539" s="35"/>
      <c r="AQ539" s="35"/>
    </row>
    <row r="540" spans="1:43" x14ac:dyDescent="0.25">
      <c r="A540" s="27" t="s">
        <v>103</v>
      </c>
      <c r="B540" s="27" t="s">
        <v>104</v>
      </c>
      <c r="C540" s="27" t="s">
        <v>104</v>
      </c>
      <c r="D540" s="27" t="s">
        <v>306</v>
      </c>
      <c r="E540" s="27" t="s">
        <v>116</v>
      </c>
      <c r="F540" s="27" t="s">
        <v>531</v>
      </c>
      <c r="G540" s="27" t="s">
        <v>532</v>
      </c>
      <c r="H540" s="34" t="s">
        <v>109</v>
      </c>
      <c r="I540" s="34" t="s">
        <v>110</v>
      </c>
      <c r="J540" s="34" t="str">
        <f t="shared" si="41"/>
        <v>OverallOther Income</v>
      </c>
      <c r="K540" s="34" t="str">
        <f t="shared" si="42"/>
        <v>142Service Advertising &amp; Promotion - Lexus</v>
      </c>
      <c r="L540" s="28">
        <f>+SUMIF('TB 4-24'!M:M,$AL540,'TB 4-24'!G:G)</f>
        <v>0</v>
      </c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>
        <f>+SUMIF('Input Sheet'!$S:$S,$AL540,'Input Sheet'!C:C)</f>
        <v>0</v>
      </c>
      <c r="Z540" s="28">
        <f>+SUMIF('Input Sheet'!$S:$S,$AL540,'Input Sheet'!D:D)</f>
        <v>0</v>
      </c>
      <c r="AA540" s="28">
        <f>+SUMIF('Input Sheet'!$S:$S,$AL540,'Input Sheet'!E:E)</f>
        <v>0</v>
      </c>
      <c r="AB540" s="28">
        <f>+SUMIF('Input Sheet'!$S:$S,$AL540,'Input Sheet'!F:F)</f>
        <v>0</v>
      </c>
      <c r="AC540" s="28">
        <f>+SUMIF('Input Sheet'!$S:$S,$AL540,'Input Sheet'!G:G)</f>
        <v>0</v>
      </c>
      <c r="AD540" s="28">
        <f>+SUMIF('Input Sheet'!$S:$S,$AL540,'Input Sheet'!H:H)</f>
        <v>0</v>
      </c>
      <c r="AE540" s="28">
        <f>+SUMIF('Input Sheet'!$S:$S,$AL540,'Input Sheet'!I:I)</f>
        <v>0</v>
      </c>
      <c r="AF540" s="28">
        <f>+SUMIF('Input Sheet'!$S:$S,$AL540,'Input Sheet'!J:J)</f>
        <v>0</v>
      </c>
      <c r="AG540" s="28">
        <f>+SUMIF('Input Sheet'!$S:$S,$AL540,'Input Sheet'!K:K)</f>
        <v>0</v>
      </c>
      <c r="AH540" s="28">
        <f>+SUMIF('Input Sheet'!$S:$S,$AL540,'Input Sheet'!L:L)</f>
        <v>0</v>
      </c>
      <c r="AI540" s="28">
        <f>+SUMIF('Input Sheet'!$S:$S,$AL540,'Input Sheet'!M:M)</f>
        <v>0</v>
      </c>
      <c r="AJ540" s="28">
        <f>+SUMIF('Input Sheet'!$S:$S,$AL540,'Input Sheet'!N:N)</f>
        <v>0</v>
      </c>
      <c r="AK540" s="28"/>
      <c r="AL540" s="27" t="str">
        <f t="shared" si="43"/>
        <v>142-7385</v>
      </c>
      <c r="AM540" s="34" t="str">
        <f t="shared" si="44"/>
        <v>Overall</v>
      </c>
      <c r="AN540" s="34" t="str">
        <f t="shared" si="45"/>
        <v>OverallOther Income</v>
      </c>
      <c r="AO540" s="35"/>
      <c r="AP540" s="35"/>
      <c r="AQ540" s="35"/>
    </row>
    <row r="541" spans="1:43" x14ac:dyDescent="0.25">
      <c r="A541" s="27" t="s">
        <v>103</v>
      </c>
      <c r="B541" s="27" t="s">
        <v>104</v>
      </c>
      <c r="C541" s="27" t="s">
        <v>104</v>
      </c>
      <c r="D541" s="27" t="s">
        <v>307</v>
      </c>
      <c r="E541" s="27" t="s">
        <v>116</v>
      </c>
      <c r="F541" s="27" t="s">
        <v>531</v>
      </c>
      <c r="G541" s="27" t="s">
        <v>532</v>
      </c>
      <c r="H541" s="34" t="s">
        <v>109</v>
      </c>
      <c r="I541" s="34" t="s">
        <v>110</v>
      </c>
      <c r="J541" s="34" t="str">
        <f t="shared" si="41"/>
        <v>OverallOther Income</v>
      </c>
      <c r="K541" s="34" t="str">
        <f t="shared" si="42"/>
        <v>142Service Advertising &amp; Promotion - Lexus</v>
      </c>
      <c r="L541" s="28">
        <f>+SUMIF('TB 4-24'!M:M,$AL541,'TB 4-24'!G:G)</f>
        <v>0</v>
      </c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>
        <f>+SUMIF('Input Sheet'!$S:$S,$AL541,'Input Sheet'!C:C)</f>
        <v>0</v>
      </c>
      <c r="Z541" s="28">
        <f>+SUMIF('Input Sheet'!$S:$S,$AL541,'Input Sheet'!D:D)</f>
        <v>0</v>
      </c>
      <c r="AA541" s="28">
        <f>+SUMIF('Input Sheet'!$S:$S,$AL541,'Input Sheet'!E:E)</f>
        <v>0</v>
      </c>
      <c r="AB541" s="28">
        <f>+SUMIF('Input Sheet'!$S:$S,$AL541,'Input Sheet'!F:F)</f>
        <v>0</v>
      </c>
      <c r="AC541" s="28">
        <f>+SUMIF('Input Sheet'!$S:$S,$AL541,'Input Sheet'!G:G)</f>
        <v>0</v>
      </c>
      <c r="AD541" s="28">
        <f>+SUMIF('Input Sheet'!$S:$S,$AL541,'Input Sheet'!H:H)</f>
        <v>0</v>
      </c>
      <c r="AE541" s="28">
        <f>+SUMIF('Input Sheet'!$S:$S,$AL541,'Input Sheet'!I:I)</f>
        <v>0</v>
      </c>
      <c r="AF541" s="28">
        <f>+SUMIF('Input Sheet'!$S:$S,$AL541,'Input Sheet'!J:J)</f>
        <v>0</v>
      </c>
      <c r="AG541" s="28">
        <f>+SUMIF('Input Sheet'!$S:$S,$AL541,'Input Sheet'!K:K)</f>
        <v>0</v>
      </c>
      <c r="AH541" s="28">
        <f>+SUMIF('Input Sheet'!$S:$S,$AL541,'Input Sheet'!L:L)</f>
        <v>0</v>
      </c>
      <c r="AI541" s="28">
        <f>+SUMIF('Input Sheet'!$S:$S,$AL541,'Input Sheet'!M:M)</f>
        <v>0</v>
      </c>
      <c r="AJ541" s="28">
        <f>+SUMIF('Input Sheet'!$S:$S,$AL541,'Input Sheet'!N:N)</f>
        <v>0</v>
      </c>
      <c r="AK541" s="28"/>
      <c r="AL541" s="27" t="str">
        <f t="shared" si="43"/>
        <v>142-7390</v>
      </c>
      <c r="AM541" s="34" t="str">
        <f t="shared" si="44"/>
        <v>Overall</v>
      </c>
      <c r="AN541" s="34" t="str">
        <f t="shared" si="45"/>
        <v>OverallOther Income</v>
      </c>
      <c r="AO541" s="35"/>
      <c r="AP541" s="35"/>
      <c r="AQ541" s="35"/>
    </row>
    <row r="542" spans="1:43" x14ac:dyDescent="0.25">
      <c r="A542" s="27" t="s">
        <v>103</v>
      </c>
      <c r="B542" s="27" t="s">
        <v>104</v>
      </c>
      <c r="C542" s="27" t="s">
        <v>104</v>
      </c>
      <c r="D542" s="27" t="s">
        <v>233</v>
      </c>
      <c r="E542" s="27" t="s">
        <v>116</v>
      </c>
      <c r="F542" s="27" t="s">
        <v>531</v>
      </c>
      <c r="G542" s="27" t="s">
        <v>532</v>
      </c>
      <c r="H542" s="34" t="s">
        <v>109</v>
      </c>
      <c r="I542" s="34" t="s">
        <v>110</v>
      </c>
      <c r="J542" s="34" t="str">
        <f t="shared" si="41"/>
        <v>OverallOther Income</v>
      </c>
      <c r="K542" s="34" t="str">
        <f t="shared" si="42"/>
        <v>142Service Advertising &amp; Promotion - Lexus</v>
      </c>
      <c r="L542" s="28">
        <f>+SUMIF('TB 4-24'!M:M,$AL542,'TB 4-24'!G:G)</f>
        <v>0</v>
      </c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>
        <f>+SUMIF('Input Sheet'!$S:$S,$AL542,'Input Sheet'!C:C)</f>
        <v>0</v>
      </c>
      <c r="Z542" s="28">
        <f>+SUMIF('Input Sheet'!$S:$S,$AL542,'Input Sheet'!D:D)</f>
        <v>0</v>
      </c>
      <c r="AA542" s="28">
        <f>+SUMIF('Input Sheet'!$S:$S,$AL542,'Input Sheet'!E:E)</f>
        <v>0</v>
      </c>
      <c r="AB542" s="28">
        <f>+SUMIF('Input Sheet'!$S:$S,$AL542,'Input Sheet'!F:F)</f>
        <v>0</v>
      </c>
      <c r="AC542" s="28">
        <f>+SUMIF('Input Sheet'!$S:$S,$AL542,'Input Sheet'!G:G)</f>
        <v>0</v>
      </c>
      <c r="AD542" s="28">
        <f>+SUMIF('Input Sheet'!$S:$S,$AL542,'Input Sheet'!H:H)</f>
        <v>0</v>
      </c>
      <c r="AE542" s="28">
        <f>+SUMIF('Input Sheet'!$S:$S,$AL542,'Input Sheet'!I:I)</f>
        <v>0</v>
      </c>
      <c r="AF542" s="28">
        <f>+SUMIF('Input Sheet'!$S:$S,$AL542,'Input Sheet'!J:J)</f>
        <v>0</v>
      </c>
      <c r="AG542" s="28">
        <f>+SUMIF('Input Sheet'!$S:$S,$AL542,'Input Sheet'!K:K)</f>
        <v>0</v>
      </c>
      <c r="AH542" s="28">
        <f>+SUMIF('Input Sheet'!$S:$S,$AL542,'Input Sheet'!L:L)</f>
        <v>0</v>
      </c>
      <c r="AI542" s="28">
        <f>+SUMIF('Input Sheet'!$S:$S,$AL542,'Input Sheet'!M:M)</f>
        <v>0</v>
      </c>
      <c r="AJ542" s="28">
        <f>+SUMIF('Input Sheet'!$S:$S,$AL542,'Input Sheet'!N:N)</f>
        <v>0</v>
      </c>
      <c r="AK542" s="28"/>
      <c r="AL542" s="27" t="str">
        <f t="shared" si="43"/>
        <v>142-7910</v>
      </c>
      <c r="AM542" s="34" t="str">
        <f t="shared" si="44"/>
        <v>Overall</v>
      </c>
      <c r="AN542" s="34" t="str">
        <f t="shared" si="45"/>
        <v>OverallOther Income</v>
      </c>
      <c r="AO542" s="35"/>
      <c r="AP542" s="35"/>
      <c r="AQ542" s="35"/>
    </row>
    <row r="543" spans="1:43" x14ac:dyDescent="0.25">
      <c r="A543" s="27" t="s">
        <v>103</v>
      </c>
      <c r="B543" s="27" t="s">
        <v>104</v>
      </c>
      <c r="C543" s="27" t="s">
        <v>104</v>
      </c>
      <c r="D543" s="27" t="s">
        <v>533</v>
      </c>
      <c r="E543" s="27" t="s">
        <v>116</v>
      </c>
      <c r="F543" s="27" t="s">
        <v>534</v>
      </c>
      <c r="G543" s="27" t="s">
        <v>535</v>
      </c>
      <c r="H543" s="34" t="s">
        <v>109</v>
      </c>
      <c r="I543" s="34" t="s">
        <v>110</v>
      </c>
      <c r="J543" s="34" t="str">
        <f t="shared" si="41"/>
        <v>OverallOther Income</v>
      </c>
      <c r="K543" s="34" t="str">
        <f t="shared" si="42"/>
        <v>142Service Internal labour COS - Lexus</v>
      </c>
      <c r="L543" s="28">
        <f>+SUMIF('TB 4-24'!M:M,$AL543,'TB 4-24'!G:G)</f>
        <v>0</v>
      </c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>
        <f>+SUMIF('Input Sheet'!$S:$S,$AL543,'Input Sheet'!C:C)</f>
        <v>6949.4221249630436</v>
      </c>
      <c r="Z543" s="28">
        <f>+SUMIF('Input Sheet'!$S:$S,$AL543,'Input Sheet'!D:D)</f>
        <v>7897.0705965489124</v>
      </c>
      <c r="AA543" s="28">
        <f>+SUMIF('Input Sheet'!$S:$S,$AL543,'Input Sheet'!E:E)</f>
        <v>6475.5978891701079</v>
      </c>
      <c r="AB543" s="28">
        <f>+SUMIF('Input Sheet'!$S:$S,$AL543,'Input Sheet'!F:F)</f>
        <v>7897.0705965489124</v>
      </c>
      <c r="AC543" s="28">
        <f>+SUMIF('Input Sheet'!$S:$S,$AL543,'Input Sheet'!G:G)</f>
        <v>7739.1291846179356</v>
      </c>
      <c r="AD543" s="28">
        <f>+SUMIF('Input Sheet'!$S:$S,$AL543,'Input Sheet'!H:H)</f>
        <v>7265.3049488250008</v>
      </c>
      <c r="AE543" s="28">
        <f>+SUMIF('Input Sheet'!$S:$S,$AL543,'Input Sheet'!I:I)</f>
        <v>7581.187772686957</v>
      </c>
      <c r="AF543" s="28">
        <f>+SUMIF('Input Sheet'!$S:$S,$AL543,'Input Sheet'!J:J)</f>
        <v>7423.2463607559785</v>
      </c>
      <c r="AG543" s="28">
        <f>+SUMIF('Input Sheet'!$S:$S,$AL543,'Input Sheet'!K:K)</f>
        <v>6949.4221249630436</v>
      </c>
      <c r="AH543" s="28">
        <f>+SUMIF('Input Sheet'!$S:$S,$AL543,'Input Sheet'!L:L)</f>
        <v>6949.4221249630436</v>
      </c>
      <c r="AI543" s="28">
        <f>+SUMIF('Input Sheet'!$S:$S,$AL543,'Input Sheet'!M:M)</f>
        <v>6633.5393011010865</v>
      </c>
      <c r="AJ543" s="28">
        <f>+SUMIF('Input Sheet'!$S:$S,$AL543,'Input Sheet'!N:N)</f>
        <v>7423.2463607559785</v>
      </c>
      <c r="AK543" s="28"/>
      <c r="AL543" s="27" t="str">
        <f t="shared" si="43"/>
        <v>142-4340</v>
      </c>
      <c r="AM543" s="34" t="str">
        <f t="shared" si="44"/>
        <v>Overall</v>
      </c>
      <c r="AN543" s="34" t="str">
        <f t="shared" si="45"/>
        <v>OverallOther Income</v>
      </c>
      <c r="AO543" s="35"/>
      <c r="AP543" s="35"/>
      <c r="AQ543" s="35"/>
    </row>
    <row r="544" spans="1:43" x14ac:dyDescent="0.25">
      <c r="A544" s="27" t="s">
        <v>103</v>
      </c>
      <c r="B544" s="27" t="s">
        <v>104</v>
      </c>
      <c r="C544" s="27" t="s">
        <v>104</v>
      </c>
      <c r="D544" s="27" t="s">
        <v>536</v>
      </c>
      <c r="E544" s="27" t="s">
        <v>116</v>
      </c>
      <c r="F544" s="27" t="s">
        <v>534</v>
      </c>
      <c r="G544" s="27" t="s">
        <v>535</v>
      </c>
      <c r="H544" s="34" t="s">
        <v>109</v>
      </c>
      <c r="I544" s="34" t="s">
        <v>110</v>
      </c>
      <c r="J544" s="34" t="str">
        <f t="shared" si="41"/>
        <v>OverallOther Income</v>
      </c>
      <c r="K544" s="34" t="str">
        <f t="shared" si="42"/>
        <v>142Service Internal labour COS - Lexus</v>
      </c>
      <c r="L544" s="28">
        <f>+SUMIF('TB 4-24'!M:M,$AL544,'TB 4-24'!G:G)</f>
        <v>0</v>
      </c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>
        <f>+SUMIF('Input Sheet'!$S:$S,$AL544,'Input Sheet'!C:C)</f>
        <v>0</v>
      </c>
      <c r="Z544" s="28">
        <f>+SUMIF('Input Sheet'!$S:$S,$AL544,'Input Sheet'!D:D)</f>
        <v>0</v>
      </c>
      <c r="AA544" s="28">
        <f>+SUMIF('Input Sheet'!$S:$S,$AL544,'Input Sheet'!E:E)</f>
        <v>0</v>
      </c>
      <c r="AB544" s="28">
        <f>+SUMIF('Input Sheet'!$S:$S,$AL544,'Input Sheet'!F:F)</f>
        <v>0</v>
      </c>
      <c r="AC544" s="28">
        <f>+SUMIF('Input Sheet'!$S:$S,$AL544,'Input Sheet'!G:G)</f>
        <v>0</v>
      </c>
      <c r="AD544" s="28">
        <f>+SUMIF('Input Sheet'!$S:$S,$AL544,'Input Sheet'!H:H)</f>
        <v>0</v>
      </c>
      <c r="AE544" s="28">
        <f>+SUMIF('Input Sheet'!$S:$S,$AL544,'Input Sheet'!I:I)</f>
        <v>0</v>
      </c>
      <c r="AF544" s="28">
        <f>+SUMIF('Input Sheet'!$S:$S,$AL544,'Input Sheet'!J:J)</f>
        <v>0</v>
      </c>
      <c r="AG544" s="28">
        <f>+SUMIF('Input Sheet'!$S:$S,$AL544,'Input Sheet'!K:K)</f>
        <v>0</v>
      </c>
      <c r="AH544" s="28">
        <f>+SUMIF('Input Sheet'!$S:$S,$AL544,'Input Sheet'!L:L)</f>
        <v>0</v>
      </c>
      <c r="AI544" s="28">
        <f>+SUMIF('Input Sheet'!$S:$S,$AL544,'Input Sheet'!M:M)</f>
        <v>0</v>
      </c>
      <c r="AJ544" s="28">
        <f>+SUMIF('Input Sheet'!$S:$S,$AL544,'Input Sheet'!N:N)</f>
        <v>0</v>
      </c>
      <c r="AK544" s="28"/>
      <c r="AL544" s="27" t="str">
        <f t="shared" si="43"/>
        <v>142-4350</v>
      </c>
      <c r="AM544" s="34" t="str">
        <f t="shared" si="44"/>
        <v>Overall</v>
      </c>
      <c r="AN544" s="34" t="str">
        <f t="shared" si="45"/>
        <v>OverallOther Income</v>
      </c>
      <c r="AO544" s="35"/>
      <c r="AP544" s="35"/>
      <c r="AQ544" s="35"/>
    </row>
    <row r="545" spans="1:43" x14ac:dyDescent="0.25">
      <c r="A545" s="27" t="s">
        <v>103</v>
      </c>
      <c r="B545" s="27" t="s">
        <v>104</v>
      </c>
      <c r="C545" s="27" t="s">
        <v>104</v>
      </c>
      <c r="D545" s="27" t="s">
        <v>537</v>
      </c>
      <c r="E545" s="27" t="s">
        <v>116</v>
      </c>
      <c r="F545" s="27" t="s">
        <v>538</v>
      </c>
      <c r="G545" s="27" t="s">
        <v>539</v>
      </c>
      <c r="H545" s="34" t="s">
        <v>109</v>
      </c>
      <c r="I545" s="34" t="s">
        <v>110</v>
      </c>
      <c r="J545" s="34" t="str">
        <f t="shared" si="41"/>
        <v>OverallOther Income</v>
      </c>
      <c r="K545" s="34" t="str">
        <f t="shared" si="42"/>
        <v>142Service Miscellaneous COS - Lexus</v>
      </c>
      <c r="L545" s="28">
        <f>+SUMIF('TB 4-24'!M:M,$AL545,'TB 4-24'!G:G)</f>
        <v>0</v>
      </c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>
        <f>+SUMIF('Input Sheet'!$S:$S,$AL545,'Input Sheet'!C:C)</f>
        <v>0</v>
      </c>
      <c r="Z545" s="28">
        <f>+SUMIF('Input Sheet'!$S:$S,$AL545,'Input Sheet'!D:D)</f>
        <v>0</v>
      </c>
      <c r="AA545" s="28">
        <f>+SUMIF('Input Sheet'!$S:$S,$AL545,'Input Sheet'!E:E)</f>
        <v>0</v>
      </c>
      <c r="AB545" s="28">
        <f>+SUMIF('Input Sheet'!$S:$S,$AL545,'Input Sheet'!F:F)</f>
        <v>0</v>
      </c>
      <c r="AC545" s="28">
        <f>+SUMIF('Input Sheet'!$S:$S,$AL545,'Input Sheet'!G:G)</f>
        <v>0</v>
      </c>
      <c r="AD545" s="28">
        <f>+SUMIF('Input Sheet'!$S:$S,$AL545,'Input Sheet'!H:H)</f>
        <v>0</v>
      </c>
      <c r="AE545" s="28">
        <f>+SUMIF('Input Sheet'!$S:$S,$AL545,'Input Sheet'!I:I)</f>
        <v>0</v>
      </c>
      <c r="AF545" s="28">
        <f>+SUMIF('Input Sheet'!$S:$S,$AL545,'Input Sheet'!J:J)</f>
        <v>0</v>
      </c>
      <c r="AG545" s="28">
        <f>+SUMIF('Input Sheet'!$S:$S,$AL545,'Input Sheet'!K:K)</f>
        <v>0</v>
      </c>
      <c r="AH545" s="28">
        <f>+SUMIF('Input Sheet'!$S:$S,$AL545,'Input Sheet'!L:L)</f>
        <v>0</v>
      </c>
      <c r="AI545" s="28">
        <f>+SUMIF('Input Sheet'!$S:$S,$AL545,'Input Sheet'!M:M)</f>
        <v>0</v>
      </c>
      <c r="AJ545" s="28">
        <f>+SUMIF('Input Sheet'!$S:$S,$AL545,'Input Sheet'!N:N)</f>
        <v>0</v>
      </c>
      <c r="AK545" s="28"/>
      <c r="AL545" s="27" t="str">
        <f t="shared" si="43"/>
        <v>142-4400</v>
      </c>
      <c r="AM545" s="34" t="str">
        <f t="shared" si="44"/>
        <v>Overall</v>
      </c>
      <c r="AN545" s="34" t="str">
        <f t="shared" si="45"/>
        <v>OverallOther Income</v>
      </c>
      <c r="AO545" s="35"/>
      <c r="AP545" s="35"/>
      <c r="AQ545" s="35"/>
    </row>
    <row r="546" spans="1:43" x14ac:dyDescent="0.25">
      <c r="A546" s="27" t="s">
        <v>103</v>
      </c>
      <c r="B546" s="27" t="s">
        <v>104</v>
      </c>
      <c r="C546" s="27" t="s">
        <v>104</v>
      </c>
      <c r="D546" s="27" t="s">
        <v>540</v>
      </c>
      <c r="E546" s="27" t="s">
        <v>116</v>
      </c>
      <c r="F546" s="27" t="s">
        <v>538</v>
      </c>
      <c r="G546" s="27" t="s">
        <v>539</v>
      </c>
      <c r="H546" s="34" t="s">
        <v>109</v>
      </c>
      <c r="I546" s="34" t="s">
        <v>110</v>
      </c>
      <c r="J546" s="34" t="str">
        <f t="shared" si="41"/>
        <v>OverallOther Income</v>
      </c>
      <c r="K546" s="34" t="str">
        <f t="shared" si="42"/>
        <v>142Service Miscellaneous COS - Lexus</v>
      </c>
      <c r="L546" s="28">
        <f>+SUMIF('TB 4-24'!M:M,$AL546,'TB 4-24'!G:G)</f>
        <v>0</v>
      </c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>
        <f>+SUMIF('Input Sheet'!$S:$S,$AL546,'Input Sheet'!C:C)</f>
        <v>0</v>
      </c>
      <c r="Z546" s="28">
        <f>+SUMIF('Input Sheet'!$S:$S,$AL546,'Input Sheet'!D:D)</f>
        <v>0</v>
      </c>
      <c r="AA546" s="28">
        <f>+SUMIF('Input Sheet'!$S:$S,$AL546,'Input Sheet'!E:E)</f>
        <v>0</v>
      </c>
      <c r="AB546" s="28">
        <f>+SUMIF('Input Sheet'!$S:$S,$AL546,'Input Sheet'!F:F)</f>
        <v>0</v>
      </c>
      <c r="AC546" s="28">
        <f>+SUMIF('Input Sheet'!$S:$S,$AL546,'Input Sheet'!G:G)</f>
        <v>0</v>
      </c>
      <c r="AD546" s="28">
        <f>+SUMIF('Input Sheet'!$S:$S,$AL546,'Input Sheet'!H:H)</f>
        <v>0</v>
      </c>
      <c r="AE546" s="28">
        <f>+SUMIF('Input Sheet'!$S:$S,$AL546,'Input Sheet'!I:I)</f>
        <v>0</v>
      </c>
      <c r="AF546" s="28">
        <f>+SUMIF('Input Sheet'!$S:$S,$AL546,'Input Sheet'!J:J)</f>
        <v>0</v>
      </c>
      <c r="AG546" s="28">
        <f>+SUMIF('Input Sheet'!$S:$S,$AL546,'Input Sheet'!K:K)</f>
        <v>0</v>
      </c>
      <c r="AH546" s="28">
        <f>+SUMIF('Input Sheet'!$S:$S,$AL546,'Input Sheet'!L:L)</f>
        <v>0</v>
      </c>
      <c r="AI546" s="28">
        <f>+SUMIF('Input Sheet'!$S:$S,$AL546,'Input Sheet'!M:M)</f>
        <v>0</v>
      </c>
      <c r="AJ546" s="28">
        <f>+SUMIF('Input Sheet'!$S:$S,$AL546,'Input Sheet'!N:N)</f>
        <v>0</v>
      </c>
      <c r="AK546" s="28"/>
      <c r="AL546" s="27" t="str">
        <f t="shared" si="43"/>
        <v>142-4410</v>
      </c>
      <c r="AM546" s="34" t="str">
        <f t="shared" si="44"/>
        <v>Overall</v>
      </c>
      <c r="AN546" s="34" t="str">
        <f t="shared" si="45"/>
        <v>OverallOther Income</v>
      </c>
      <c r="AO546" s="35"/>
      <c r="AP546" s="35"/>
      <c r="AQ546" s="35"/>
    </row>
    <row r="547" spans="1:43" x14ac:dyDescent="0.25">
      <c r="A547" s="27" t="s">
        <v>103</v>
      </c>
      <c r="B547" s="27" t="s">
        <v>104</v>
      </c>
      <c r="C547" s="27" t="s">
        <v>104</v>
      </c>
      <c r="D547" s="27" t="s">
        <v>541</v>
      </c>
      <c r="E547" s="27" t="s">
        <v>116</v>
      </c>
      <c r="F547" s="27" t="s">
        <v>538</v>
      </c>
      <c r="G547" s="27" t="s">
        <v>539</v>
      </c>
      <c r="H547" s="34" t="s">
        <v>109</v>
      </c>
      <c r="I547" s="34" t="s">
        <v>110</v>
      </c>
      <c r="J547" s="34" t="str">
        <f t="shared" si="41"/>
        <v>OverallOther Income</v>
      </c>
      <c r="K547" s="34" t="str">
        <f t="shared" si="42"/>
        <v>142Service Miscellaneous COS - Lexus</v>
      </c>
      <c r="L547" s="28">
        <f>+SUMIF('TB 4-24'!M:M,$AL547,'TB 4-24'!G:G)</f>
        <v>0</v>
      </c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>
        <f>+SUMIF('Input Sheet'!$S:$S,$AL547,'Input Sheet'!C:C)</f>
        <v>4681.8319394647278</v>
      </c>
      <c r="Z547" s="28">
        <f>+SUMIF('Input Sheet'!$S:$S,$AL547,'Input Sheet'!D:D)</f>
        <v>5320.2635675735528</v>
      </c>
      <c r="AA547" s="28">
        <f>+SUMIF('Input Sheet'!$S:$S,$AL547,'Input Sheet'!E:E)</f>
        <v>4362.6161254103135</v>
      </c>
      <c r="AB547" s="28">
        <f>+SUMIF('Input Sheet'!$S:$S,$AL547,'Input Sheet'!F:F)</f>
        <v>5320.2635675735528</v>
      </c>
      <c r="AC547" s="28">
        <f>+SUMIF('Input Sheet'!$S:$S,$AL547,'Input Sheet'!G:G)</f>
        <v>5213.8582962220844</v>
      </c>
      <c r="AD547" s="28">
        <f>+SUMIF('Input Sheet'!$S:$S,$AL547,'Input Sheet'!H:H)</f>
        <v>4894.6424821676683</v>
      </c>
      <c r="AE547" s="28">
        <f>+SUMIF('Input Sheet'!$S:$S,$AL547,'Input Sheet'!I:I)</f>
        <v>5107.4530248706105</v>
      </c>
      <c r="AF547" s="28">
        <f>+SUMIF('Input Sheet'!$S:$S,$AL547,'Input Sheet'!J:J)</f>
        <v>5001.0477535191421</v>
      </c>
      <c r="AG547" s="28">
        <f>+SUMIF('Input Sheet'!$S:$S,$AL547,'Input Sheet'!K:K)</f>
        <v>4681.8319394647278</v>
      </c>
      <c r="AH547" s="28">
        <f>+SUMIF('Input Sheet'!$S:$S,$AL547,'Input Sheet'!L:L)</f>
        <v>4681.8319394647278</v>
      </c>
      <c r="AI547" s="28">
        <f>+SUMIF('Input Sheet'!$S:$S,$AL547,'Input Sheet'!M:M)</f>
        <v>4469.0213967617847</v>
      </c>
      <c r="AJ547" s="28">
        <f>+SUMIF('Input Sheet'!$S:$S,$AL547,'Input Sheet'!N:N)</f>
        <v>5001.0477535191421</v>
      </c>
      <c r="AK547" s="28"/>
      <c r="AL547" s="27" t="str">
        <f t="shared" si="43"/>
        <v>142-4430</v>
      </c>
      <c r="AM547" s="34" t="str">
        <f t="shared" si="44"/>
        <v>Overall</v>
      </c>
      <c r="AN547" s="34" t="str">
        <f t="shared" si="45"/>
        <v>OverallOther Income</v>
      </c>
      <c r="AO547" s="35"/>
      <c r="AP547" s="35"/>
      <c r="AQ547" s="35"/>
    </row>
    <row r="548" spans="1:43" x14ac:dyDescent="0.25">
      <c r="A548" s="27" t="s">
        <v>103</v>
      </c>
      <c r="B548" s="27" t="s">
        <v>104</v>
      </c>
      <c r="C548" s="27" t="s">
        <v>104</v>
      </c>
      <c r="D548" s="27" t="s">
        <v>542</v>
      </c>
      <c r="E548" s="27" t="s">
        <v>116</v>
      </c>
      <c r="F548" s="27" t="s">
        <v>543</v>
      </c>
      <c r="G548" s="27" t="s">
        <v>544</v>
      </c>
      <c r="H548" s="34" t="s">
        <v>109</v>
      </c>
      <c r="I548" s="34" t="s">
        <v>110</v>
      </c>
      <c r="J548" s="34" t="str">
        <f t="shared" si="41"/>
        <v>OverallOther Income</v>
      </c>
      <c r="K548" s="34" t="str">
        <f t="shared" si="42"/>
        <v>142Service Sublet COS - Lexus</v>
      </c>
      <c r="L548" s="28">
        <f>+SUMIF('TB 4-24'!M:M,$AL548,'TB 4-24'!G:G)</f>
        <v>0</v>
      </c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>
        <f>+SUMIF('Input Sheet'!$S:$S,$AL548,'Input Sheet'!C:C)</f>
        <v>18727.327757858911</v>
      </c>
      <c r="Z548" s="28">
        <f>+SUMIF('Input Sheet'!$S:$S,$AL548,'Input Sheet'!D:D)</f>
        <v>21281.054270294211</v>
      </c>
      <c r="AA548" s="28">
        <f>+SUMIF('Input Sheet'!$S:$S,$AL548,'Input Sheet'!E:E)</f>
        <v>17450.464501641254</v>
      </c>
      <c r="AB548" s="28">
        <f>+SUMIF('Input Sheet'!$S:$S,$AL548,'Input Sheet'!F:F)</f>
        <v>21281.054270294211</v>
      </c>
      <c r="AC548" s="28">
        <f>+SUMIF('Input Sheet'!$S:$S,$AL548,'Input Sheet'!G:G)</f>
        <v>20855.433184888338</v>
      </c>
      <c r="AD548" s="28">
        <f>+SUMIF('Input Sheet'!$S:$S,$AL548,'Input Sheet'!H:H)</f>
        <v>19578.569928670673</v>
      </c>
      <c r="AE548" s="28">
        <f>+SUMIF('Input Sheet'!$S:$S,$AL548,'Input Sheet'!I:I)</f>
        <v>20429.812099482442</v>
      </c>
      <c r="AF548" s="28">
        <f>+SUMIF('Input Sheet'!$S:$S,$AL548,'Input Sheet'!J:J)</f>
        <v>20004.191014076569</v>
      </c>
      <c r="AG548" s="28">
        <f>+SUMIF('Input Sheet'!$S:$S,$AL548,'Input Sheet'!K:K)</f>
        <v>18727.327757858911</v>
      </c>
      <c r="AH548" s="28">
        <f>+SUMIF('Input Sheet'!$S:$S,$AL548,'Input Sheet'!L:L)</f>
        <v>18727.327757858911</v>
      </c>
      <c r="AI548" s="28">
        <f>+SUMIF('Input Sheet'!$S:$S,$AL548,'Input Sheet'!M:M)</f>
        <v>17876.085587047139</v>
      </c>
      <c r="AJ548" s="28">
        <f>+SUMIF('Input Sheet'!$S:$S,$AL548,'Input Sheet'!N:N)</f>
        <v>20004.191014076569</v>
      </c>
      <c r="AK548" s="28"/>
      <c r="AL548" s="27" t="str">
        <f t="shared" si="43"/>
        <v>142-4390</v>
      </c>
      <c r="AM548" s="34" t="str">
        <f t="shared" si="44"/>
        <v>Overall</v>
      </c>
      <c r="AN548" s="34" t="str">
        <f t="shared" si="45"/>
        <v>OverallOther Income</v>
      </c>
      <c r="AO548" s="35"/>
      <c r="AP548" s="35"/>
      <c r="AQ548" s="35"/>
    </row>
    <row r="549" spans="1:43" x14ac:dyDescent="0.25">
      <c r="A549" s="27" t="s">
        <v>103</v>
      </c>
      <c r="B549" s="27" t="s">
        <v>104</v>
      </c>
      <c r="C549" s="27" t="s">
        <v>104</v>
      </c>
      <c r="D549" s="27" t="s">
        <v>545</v>
      </c>
      <c r="E549" s="27" t="s">
        <v>116</v>
      </c>
      <c r="F549" s="27" t="s">
        <v>546</v>
      </c>
      <c r="G549" s="27" t="s">
        <v>547</v>
      </c>
      <c r="H549" s="34" t="s">
        <v>109</v>
      </c>
      <c r="I549" s="34" t="s">
        <v>110</v>
      </c>
      <c r="J549" s="34" t="str">
        <f t="shared" si="41"/>
        <v>OverallOther Income</v>
      </c>
      <c r="K549" s="34" t="str">
        <f t="shared" si="42"/>
        <v>142Service Unsold Labour - Lexus</v>
      </c>
      <c r="L549" s="28">
        <f>+SUMIF('TB 4-24'!M:M,$AL549,'TB 4-24'!G:G)</f>
        <v>0</v>
      </c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>
        <f>+SUMIF('Input Sheet'!$S:$S,$AL549,'Input Sheet'!C:C)</f>
        <v>0</v>
      </c>
      <c r="Z549" s="28">
        <f>+SUMIF('Input Sheet'!$S:$S,$AL549,'Input Sheet'!D:D)</f>
        <v>0</v>
      </c>
      <c r="AA549" s="28">
        <f>+SUMIF('Input Sheet'!$S:$S,$AL549,'Input Sheet'!E:E)</f>
        <v>0</v>
      </c>
      <c r="AB549" s="28">
        <f>+SUMIF('Input Sheet'!$S:$S,$AL549,'Input Sheet'!F:F)</f>
        <v>0</v>
      </c>
      <c r="AC549" s="28">
        <f>+SUMIF('Input Sheet'!$S:$S,$AL549,'Input Sheet'!G:G)</f>
        <v>0</v>
      </c>
      <c r="AD549" s="28">
        <f>+SUMIF('Input Sheet'!$S:$S,$AL549,'Input Sheet'!H:H)</f>
        <v>0</v>
      </c>
      <c r="AE549" s="28">
        <f>+SUMIF('Input Sheet'!$S:$S,$AL549,'Input Sheet'!I:I)</f>
        <v>0</v>
      </c>
      <c r="AF549" s="28">
        <f>+SUMIF('Input Sheet'!$S:$S,$AL549,'Input Sheet'!J:J)</f>
        <v>0</v>
      </c>
      <c r="AG549" s="28">
        <f>+SUMIF('Input Sheet'!$S:$S,$AL549,'Input Sheet'!K:K)</f>
        <v>0</v>
      </c>
      <c r="AH549" s="28">
        <f>+SUMIF('Input Sheet'!$S:$S,$AL549,'Input Sheet'!L:L)</f>
        <v>0</v>
      </c>
      <c r="AI549" s="28">
        <f>+SUMIF('Input Sheet'!$S:$S,$AL549,'Input Sheet'!M:M)</f>
        <v>0</v>
      </c>
      <c r="AJ549" s="28">
        <f>+SUMIF('Input Sheet'!$S:$S,$AL549,'Input Sheet'!N:N)</f>
        <v>0</v>
      </c>
      <c r="AK549" s="28"/>
      <c r="AL549" s="27" t="str">
        <f t="shared" si="43"/>
        <v>142-4370</v>
      </c>
      <c r="AM549" s="34" t="str">
        <f t="shared" si="44"/>
        <v>Overall</v>
      </c>
      <c r="AN549" s="34" t="str">
        <f t="shared" si="45"/>
        <v>OverallOther Income</v>
      </c>
      <c r="AO549" s="35"/>
      <c r="AP549" s="35"/>
      <c r="AQ549" s="35"/>
    </row>
    <row r="550" spans="1:43" x14ac:dyDescent="0.25">
      <c r="A550" s="27" t="s">
        <v>103</v>
      </c>
      <c r="B550" s="27" t="s">
        <v>104</v>
      </c>
      <c r="C550" s="27" t="s">
        <v>104</v>
      </c>
      <c r="D550" s="27" t="s">
        <v>548</v>
      </c>
      <c r="E550" s="27" t="s">
        <v>116</v>
      </c>
      <c r="F550" s="27" t="s">
        <v>549</v>
      </c>
      <c r="G550" s="27" t="s">
        <v>550</v>
      </c>
      <c r="H550" s="34" t="s">
        <v>109</v>
      </c>
      <c r="I550" s="34" t="s">
        <v>110</v>
      </c>
      <c r="J550" s="34" t="str">
        <f t="shared" si="41"/>
        <v>OverallOther Income</v>
      </c>
      <c r="K550" s="34" t="str">
        <f t="shared" si="42"/>
        <v>142Service Retail labour COS - Lexus</v>
      </c>
      <c r="L550" s="28">
        <f>+SUMIF('TB 4-24'!M:M,$AL550,'TB 4-24'!G:G)</f>
        <v>0</v>
      </c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>
        <f>+SUMIF('Input Sheet'!$S:$S,$AL550,'Input Sheet'!C:C)</f>
        <v>8751.1241573608695</v>
      </c>
      <c r="Z550" s="28">
        <f>+SUMIF('Input Sheet'!$S:$S,$AL550,'Input Sheet'!D:D)</f>
        <v>9944.4592697282606</v>
      </c>
      <c r="AA550" s="28">
        <f>+SUMIF('Input Sheet'!$S:$S,$AL550,'Input Sheet'!E:E)</f>
        <v>8154.4566011771731</v>
      </c>
      <c r="AB550" s="28">
        <f>+SUMIF('Input Sheet'!$S:$S,$AL550,'Input Sheet'!F:F)</f>
        <v>9944.4592697282606</v>
      </c>
      <c r="AC550" s="28">
        <f>+SUMIF('Input Sheet'!$S:$S,$AL550,'Input Sheet'!G:G)</f>
        <v>9745.5700843336963</v>
      </c>
      <c r="AD550" s="28">
        <f>+SUMIF('Input Sheet'!$S:$S,$AL550,'Input Sheet'!H:H)</f>
        <v>9148.9025281499999</v>
      </c>
      <c r="AE550" s="28">
        <f>+SUMIF('Input Sheet'!$S:$S,$AL550,'Input Sheet'!I:I)</f>
        <v>9546.680898939132</v>
      </c>
      <c r="AF550" s="28">
        <f>+SUMIF('Input Sheet'!$S:$S,$AL550,'Input Sheet'!J:J)</f>
        <v>9347.7917135445659</v>
      </c>
      <c r="AG550" s="28">
        <f>+SUMIF('Input Sheet'!$S:$S,$AL550,'Input Sheet'!K:K)</f>
        <v>8751.1241573608695</v>
      </c>
      <c r="AH550" s="28">
        <f>+SUMIF('Input Sheet'!$S:$S,$AL550,'Input Sheet'!L:L)</f>
        <v>8751.1241573608695</v>
      </c>
      <c r="AI550" s="28">
        <f>+SUMIF('Input Sheet'!$S:$S,$AL550,'Input Sheet'!M:M)</f>
        <v>8353.3457865717392</v>
      </c>
      <c r="AJ550" s="28">
        <f>+SUMIF('Input Sheet'!$S:$S,$AL550,'Input Sheet'!N:N)</f>
        <v>9347.7917135445659</v>
      </c>
      <c r="AK550" s="28"/>
      <c r="AL550" s="27" t="str">
        <f t="shared" si="43"/>
        <v>142-4300</v>
      </c>
      <c r="AM550" s="34" t="str">
        <f t="shared" si="44"/>
        <v>Overall</v>
      </c>
      <c r="AN550" s="34" t="str">
        <f t="shared" si="45"/>
        <v>OverallOther Income</v>
      </c>
      <c r="AO550" s="35"/>
      <c r="AP550" s="35"/>
      <c r="AQ550" s="35"/>
    </row>
    <row r="551" spans="1:43" x14ac:dyDescent="0.25">
      <c r="A551" s="27" t="s">
        <v>103</v>
      </c>
      <c r="B551" s="27" t="s">
        <v>104</v>
      </c>
      <c r="C551" s="27" t="s">
        <v>104</v>
      </c>
      <c r="D551" s="27" t="s">
        <v>551</v>
      </c>
      <c r="E551" s="27" t="s">
        <v>116</v>
      </c>
      <c r="F551" s="27" t="s">
        <v>549</v>
      </c>
      <c r="G551" s="27" t="s">
        <v>550</v>
      </c>
      <c r="H551" s="34" t="s">
        <v>109</v>
      </c>
      <c r="I551" s="34" t="s">
        <v>110</v>
      </c>
      <c r="J551" s="34" t="str">
        <f t="shared" si="41"/>
        <v>OverallOther Income</v>
      </c>
      <c r="K551" s="34" t="str">
        <f t="shared" si="42"/>
        <v>142Service Retail labour COS - Lexus</v>
      </c>
      <c r="L551" s="28">
        <f>+SUMIF('TB 4-24'!M:M,$AL551,'TB 4-24'!G:G)</f>
        <v>0</v>
      </c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>
        <f>+SUMIF('Input Sheet'!$S:$S,$AL551,'Input Sheet'!C:C)</f>
        <v>0</v>
      </c>
      <c r="Z551" s="28">
        <f>+SUMIF('Input Sheet'!$S:$S,$AL551,'Input Sheet'!D:D)</f>
        <v>0</v>
      </c>
      <c r="AA551" s="28">
        <f>+SUMIF('Input Sheet'!$S:$S,$AL551,'Input Sheet'!E:E)</f>
        <v>0</v>
      </c>
      <c r="AB551" s="28">
        <f>+SUMIF('Input Sheet'!$S:$S,$AL551,'Input Sheet'!F:F)</f>
        <v>0</v>
      </c>
      <c r="AC551" s="28">
        <f>+SUMIF('Input Sheet'!$S:$S,$AL551,'Input Sheet'!G:G)</f>
        <v>0</v>
      </c>
      <c r="AD551" s="28">
        <f>+SUMIF('Input Sheet'!$S:$S,$AL551,'Input Sheet'!H:H)</f>
        <v>0</v>
      </c>
      <c r="AE551" s="28">
        <f>+SUMIF('Input Sheet'!$S:$S,$AL551,'Input Sheet'!I:I)</f>
        <v>0</v>
      </c>
      <c r="AF551" s="28">
        <f>+SUMIF('Input Sheet'!$S:$S,$AL551,'Input Sheet'!J:J)</f>
        <v>0</v>
      </c>
      <c r="AG551" s="28">
        <f>+SUMIF('Input Sheet'!$S:$S,$AL551,'Input Sheet'!K:K)</f>
        <v>0</v>
      </c>
      <c r="AH551" s="28">
        <f>+SUMIF('Input Sheet'!$S:$S,$AL551,'Input Sheet'!L:L)</f>
        <v>0</v>
      </c>
      <c r="AI551" s="28">
        <f>+SUMIF('Input Sheet'!$S:$S,$AL551,'Input Sheet'!M:M)</f>
        <v>0</v>
      </c>
      <c r="AJ551" s="28">
        <f>+SUMIF('Input Sheet'!$S:$S,$AL551,'Input Sheet'!N:N)</f>
        <v>0</v>
      </c>
      <c r="AK551" s="28"/>
      <c r="AL551" s="27" t="str">
        <f t="shared" si="43"/>
        <v>142-4301</v>
      </c>
      <c r="AM551" s="34" t="str">
        <f t="shared" si="44"/>
        <v>Overall</v>
      </c>
      <c r="AN551" s="34" t="str">
        <f t="shared" si="45"/>
        <v>OverallOther Income</v>
      </c>
      <c r="AO551" s="35"/>
      <c r="AP551" s="35"/>
      <c r="AQ551" s="35"/>
    </row>
    <row r="552" spans="1:43" x14ac:dyDescent="0.25">
      <c r="A552" s="27" t="s">
        <v>103</v>
      </c>
      <c r="B552" s="27" t="s">
        <v>104</v>
      </c>
      <c r="C552" s="27" t="s">
        <v>104</v>
      </c>
      <c r="D552" s="27" t="s">
        <v>552</v>
      </c>
      <c r="E552" s="27" t="s">
        <v>116</v>
      </c>
      <c r="F552" s="27" t="s">
        <v>549</v>
      </c>
      <c r="G552" s="27" t="s">
        <v>550</v>
      </c>
      <c r="H552" s="34" t="s">
        <v>109</v>
      </c>
      <c r="I552" s="34" t="s">
        <v>110</v>
      </c>
      <c r="J552" s="34" t="str">
        <f t="shared" si="41"/>
        <v>OverallOther Income</v>
      </c>
      <c r="K552" s="34" t="str">
        <f t="shared" si="42"/>
        <v>142Service Retail labour COS - Lexus</v>
      </c>
      <c r="L552" s="28">
        <f>+SUMIF('TB 4-24'!M:M,$AL552,'TB 4-24'!G:G)</f>
        <v>0</v>
      </c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>
        <f>+SUMIF('Input Sheet'!$S:$S,$AL552,'Input Sheet'!C:C)</f>
        <v>0</v>
      </c>
      <c r="Z552" s="28">
        <f>+SUMIF('Input Sheet'!$S:$S,$AL552,'Input Sheet'!D:D)</f>
        <v>0</v>
      </c>
      <c r="AA552" s="28">
        <f>+SUMIF('Input Sheet'!$S:$S,$AL552,'Input Sheet'!E:E)</f>
        <v>0</v>
      </c>
      <c r="AB552" s="28">
        <f>+SUMIF('Input Sheet'!$S:$S,$AL552,'Input Sheet'!F:F)</f>
        <v>0</v>
      </c>
      <c r="AC552" s="28">
        <f>+SUMIF('Input Sheet'!$S:$S,$AL552,'Input Sheet'!G:G)</f>
        <v>0</v>
      </c>
      <c r="AD552" s="28">
        <f>+SUMIF('Input Sheet'!$S:$S,$AL552,'Input Sheet'!H:H)</f>
        <v>0</v>
      </c>
      <c r="AE552" s="28">
        <f>+SUMIF('Input Sheet'!$S:$S,$AL552,'Input Sheet'!I:I)</f>
        <v>0</v>
      </c>
      <c r="AF552" s="28">
        <f>+SUMIF('Input Sheet'!$S:$S,$AL552,'Input Sheet'!J:J)</f>
        <v>0</v>
      </c>
      <c r="AG552" s="28">
        <f>+SUMIF('Input Sheet'!$S:$S,$AL552,'Input Sheet'!K:K)</f>
        <v>0</v>
      </c>
      <c r="AH552" s="28">
        <f>+SUMIF('Input Sheet'!$S:$S,$AL552,'Input Sheet'!L:L)</f>
        <v>0</v>
      </c>
      <c r="AI552" s="28">
        <f>+SUMIF('Input Sheet'!$S:$S,$AL552,'Input Sheet'!M:M)</f>
        <v>0</v>
      </c>
      <c r="AJ552" s="28">
        <f>+SUMIF('Input Sheet'!$S:$S,$AL552,'Input Sheet'!N:N)</f>
        <v>0</v>
      </c>
      <c r="AK552" s="28"/>
      <c r="AL552" s="27" t="str">
        <f t="shared" si="43"/>
        <v>142-4302</v>
      </c>
      <c r="AM552" s="34" t="str">
        <f t="shared" si="44"/>
        <v>Overall</v>
      </c>
      <c r="AN552" s="34" t="str">
        <f t="shared" si="45"/>
        <v>OverallOther Income</v>
      </c>
      <c r="AO552" s="35"/>
      <c r="AP552" s="35"/>
      <c r="AQ552" s="35"/>
    </row>
    <row r="553" spans="1:43" x14ac:dyDescent="0.25">
      <c r="A553" s="27" t="s">
        <v>103</v>
      </c>
      <c r="B553" s="27" t="s">
        <v>104</v>
      </c>
      <c r="C553" s="27" t="s">
        <v>104</v>
      </c>
      <c r="D553" s="27" t="s">
        <v>553</v>
      </c>
      <c r="E553" s="27" t="s">
        <v>116</v>
      </c>
      <c r="F553" s="27" t="s">
        <v>549</v>
      </c>
      <c r="G553" s="27" t="s">
        <v>550</v>
      </c>
      <c r="H553" s="34" t="s">
        <v>109</v>
      </c>
      <c r="I553" s="34" t="s">
        <v>110</v>
      </c>
      <c r="J553" s="34" t="str">
        <f t="shared" si="41"/>
        <v>OverallOther Income</v>
      </c>
      <c r="K553" s="34" t="str">
        <f t="shared" si="42"/>
        <v>142Service Retail labour COS - Lexus</v>
      </c>
      <c r="L553" s="28">
        <f>+SUMIF('TB 4-24'!M:M,$AL553,'TB 4-24'!G:G)</f>
        <v>0</v>
      </c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>
        <f>+SUMIF('Input Sheet'!$S:$S,$AL553,'Input Sheet'!C:C)</f>
        <v>0</v>
      </c>
      <c r="Z553" s="28">
        <f>+SUMIF('Input Sheet'!$S:$S,$AL553,'Input Sheet'!D:D)</f>
        <v>0</v>
      </c>
      <c r="AA553" s="28">
        <f>+SUMIF('Input Sheet'!$S:$S,$AL553,'Input Sheet'!E:E)</f>
        <v>0</v>
      </c>
      <c r="AB553" s="28">
        <f>+SUMIF('Input Sheet'!$S:$S,$AL553,'Input Sheet'!F:F)</f>
        <v>0</v>
      </c>
      <c r="AC553" s="28">
        <f>+SUMIF('Input Sheet'!$S:$S,$AL553,'Input Sheet'!G:G)</f>
        <v>0</v>
      </c>
      <c r="AD553" s="28">
        <f>+SUMIF('Input Sheet'!$S:$S,$AL553,'Input Sheet'!H:H)</f>
        <v>0</v>
      </c>
      <c r="AE553" s="28">
        <f>+SUMIF('Input Sheet'!$S:$S,$AL553,'Input Sheet'!I:I)</f>
        <v>0</v>
      </c>
      <c r="AF553" s="28">
        <f>+SUMIF('Input Sheet'!$S:$S,$AL553,'Input Sheet'!J:J)</f>
        <v>0</v>
      </c>
      <c r="AG553" s="28">
        <f>+SUMIF('Input Sheet'!$S:$S,$AL553,'Input Sheet'!K:K)</f>
        <v>0</v>
      </c>
      <c r="AH553" s="28">
        <f>+SUMIF('Input Sheet'!$S:$S,$AL553,'Input Sheet'!L:L)</f>
        <v>0</v>
      </c>
      <c r="AI553" s="28">
        <f>+SUMIF('Input Sheet'!$S:$S,$AL553,'Input Sheet'!M:M)</f>
        <v>0</v>
      </c>
      <c r="AJ553" s="28">
        <f>+SUMIF('Input Sheet'!$S:$S,$AL553,'Input Sheet'!N:N)</f>
        <v>0</v>
      </c>
      <c r="AK553" s="28"/>
      <c r="AL553" s="27" t="str">
        <f t="shared" si="43"/>
        <v>142-4303</v>
      </c>
      <c r="AM553" s="34" t="str">
        <f t="shared" si="44"/>
        <v>Overall</v>
      </c>
      <c r="AN553" s="34" t="str">
        <f t="shared" si="45"/>
        <v>OverallOther Income</v>
      </c>
      <c r="AO553" s="35"/>
      <c r="AP553" s="35"/>
      <c r="AQ553" s="35"/>
    </row>
    <row r="554" spans="1:43" x14ac:dyDescent="0.25">
      <c r="A554" s="27" t="s">
        <v>103</v>
      </c>
      <c r="B554" s="27" t="s">
        <v>104</v>
      </c>
      <c r="C554" s="27" t="s">
        <v>104</v>
      </c>
      <c r="D554" s="27" t="s">
        <v>554</v>
      </c>
      <c r="E554" s="27" t="s">
        <v>116</v>
      </c>
      <c r="F554" s="27" t="s">
        <v>549</v>
      </c>
      <c r="G554" s="27" t="s">
        <v>550</v>
      </c>
      <c r="H554" s="34" t="s">
        <v>109</v>
      </c>
      <c r="I554" s="34" t="s">
        <v>110</v>
      </c>
      <c r="J554" s="34" t="str">
        <f t="shared" si="41"/>
        <v>OverallOther Income</v>
      </c>
      <c r="K554" s="34" t="str">
        <f t="shared" si="42"/>
        <v>142Service Retail labour COS - Lexus</v>
      </c>
      <c r="L554" s="28">
        <f>+SUMIF('TB 4-24'!M:M,$AL554,'TB 4-24'!G:G)</f>
        <v>0</v>
      </c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>
        <f>+SUMIF('Input Sheet'!$S:$S,$AL554,'Input Sheet'!C:C)</f>
        <v>0</v>
      </c>
      <c r="Z554" s="28">
        <f>+SUMIF('Input Sheet'!$S:$S,$AL554,'Input Sheet'!D:D)</f>
        <v>0</v>
      </c>
      <c r="AA554" s="28">
        <f>+SUMIF('Input Sheet'!$S:$S,$AL554,'Input Sheet'!E:E)</f>
        <v>0</v>
      </c>
      <c r="AB554" s="28">
        <f>+SUMIF('Input Sheet'!$S:$S,$AL554,'Input Sheet'!F:F)</f>
        <v>0</v>
      </c>
      <c r="AC554" s="28">
        <f>+SUMIF('Input Sheet'!$S:$S,$AL554,'Input Sheet'!G:G)</f>
        <v>0</v>
      </c>
      <c r="AD554" s="28">
        <f>+SUMIF('Input Sheet'!$S:$S,$AL554,'Input Sheet'!H:H)</f>
        <v>0</v>
      </c>
      <c r="AE554" s="28">
        <f>+SUMIF('Input Sheet'!$S:$S,$AL554,'Input Sheet'!I:I)</f>
        <v>0</v>
      </c>
      <c r="AF554" s="28">
        <f>+SUMIF('Input Sheet'!$S:$S,$AL554,'Input Sheet'!J:J)</f>
        <v>0</v>
      </c>
      <c r="AG554" s="28">
        <f>+SUMIF('Input Sheet'!$S:$S,$AL554,'Input Sheet'!K:K)</f>
        <v>0</v>
      </c>
      <c r="AH554" s="28">
        <f>+SUMIF('Input Sheet'!$S:$S,$AL554,'Input Sheet'!L:L)</f>
        <v>0</v>
      </c>
      <c r="AI554" s="28">
        <f>+SUMIF('Input Sheet'!$S:$S,$AL554,'Input Sheet'!M:M)</f>
        <v>0</v>
      </c>
      <c r="AJ554" s="28">
        <f>+SUMIF('Input Sheet'!$S:$S,$AL554,'Input Sheet'!N:N)</f>
        <v>0</v>
      </c>
      <c r="AK554" s="28"/>
      <c r="AL554" s="27" t="str">
        <f t="shared" si="43"/>
        <v>142-4312</v>
      </c>
      <c r="AM554" s="34" t="str">
        <f t="shared" si="44"/>
        <v>Overall</v>
      </c>
      <c r="AN554" s="34" t="str">
        <f t="shared" si="45"/>
        <v>OverallOther Income</v>
      </c>
      <c r="AO554" s="35"/>
      <c r="AP554" s="35"/>
      <c r="AQ554" s="35"/>
    </row>
    <row r="555" spans="1:43" x14ac:dyDescent="0.25">
      <c r="A555" s="27" t="s">
        <v>103</v>
      </c>
      <c r="B555" s="27" t="s">
        <v>104</v>
      </c>
      <c r="C555" s="27" t="s">
        <v>104</v>
      </c>
      <c r="D555" s="27" t="s">
        <v>192</v>
      </c>
      <c r="E555" s="27" t="s">
        <v>116</v>
      </c>
      <c r="F555" s="27" t="s">
        <v>549</v>
      </c>
      <c r="G555" s="27" t="s">
        <v>550</v>
      </c>
      <c r="H555" s="34" t="s">
        <v>109</v>
      </c>
      <c r="I555" s="34" t="s">
        <v>110</v>
      </c>
      <c r="J555" s="34" t="str">
        <f t="shared" si="41"/>
        <v>OverallOther Income</v>
      </c>
      <c r="K555" s="34" t="str">
        <f t="shared" si="42"/>
        <v>142Service Retail labour COS - Lexus</v>
      </c>
      <c r="L555" s="28">
        <f>+SUMIF('TB 4-24'!M:M,$AL555,'TB 4-24'!G:G)</f>
        <v>0</v>
      </c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>
        <f>+SUMIF('Input Sheet'!$S:$S,$AL555,'Input Sheet'!C:C)</f>
        <v>0</v>
      </c>
      <c r="Z555" s="28">
        <f>+SUMIF('Input Sheet'!$S:$S,$AL555,'Input Sheet'!D:D)</f>
        <v>0</v>
      </c>
      <c r="AA555" s="28">
        <f>+SUMIF('Input Sheet'!$S:$S,$AL555,'Input Sheet'!E:E)</f>
        <v>0</v>
      </c>
      <c r="AB555" s="28">
        <f>+SUMIF('Input Sheet'!$S:$S,$AL555,'Input Sheet'!F:F)</f>
        <v>0</v>
      </c>
      <c r="AC555" s="28">
        <f>+SUMIF('Input Sheet'!$S:$S,$AL555,'Input Sheet'!G:G)</f>
        <v>0</v>
      </c>
      <c r="AD555" s="28">
        <f>+SUMIF('Input Sheet'!$S:$S,$AL555,'Input Sheet'!H:H)</f>
        <v>0</v>
      </c>
      <c r="AE555" s="28">
        <f>+SUMIF('Input Sheet'!$S:$S,$AL555,'Input Sheet'!I:I)</f>
        <v>0</v>
      </c>
      <c r="AF555" s="28">
        <f>+SUMIF('Input Sheet'!$S:$S,$AL555,'Input Sheet'!J:J)</f>
        <v>0</v>
      </c>
      <c r="AG555" s="28">
        <f>+SUMIF('Input Sheet'!$S:$S,$AL555,'Input Sheet'!K:K)</f>
        <v>0</v>
      </c>
      <c r="AH555" s="28">
        <f>+SUMIF('Input Sheet'!$S:$S,$AL555,'Input Sheet'!L:L)</f>
        <v>0</v>
      </c>
      <c r="AI555" s="28">
        <f>+SUMIF('Input Sheet'!$S:$S,$AL555,'Input Sheet'!M:M)</f>
        <v>0</v>
      </c>
      <c r="AJ555" s="28">
        <f>+SUMIF('Input Sheet'!$S:$S,$AL555,'Input Sheet'!N:N)</f>
        <v>0</v>
      </c>
      <c r="AK555" s="28"/>
      <c r="AL555" s="27" t="str">
        <f t="shared" si="43"/>
        <v>142-7452</v>
      </c>
      <c r="AM555" s="34" t="str">
        <f t="shared" si="44"/>
        <v>Overall</v>
      </c>
      <c r="AN555" s="34" t="str">
        <f t="shared" si="45"/>
        <v>OverallOther Income</v>
      </c>
      <c r="AO555" s="35"/>
      <c r="AP555" s="35"/>
      <c r="AQ555" s="35"/>
    </row>
    <row r="556" spans="1:43" x14ac:dyDescent="0.25">
      <c r="A556" s="27" t="s">
        <v>103</v>
      </c>
      <c r="B556" s="27" t="s">
        <v>104</v>
      </c>
      <c r="C556" s="27" t="s">
        <v>104</v>
      </c>
      <c r="D556" s="27" t="s">
        <v>555</v>
      </c>
      <c r="E556" s="27" t="s">
        <v>116</v>
      </c>
      <c r="F556" s="27" t="s">
        <v>556</v>
      </c>
      <c r="G556" s="27" t="s">
        <v>557</v>
      </c>
      <c r="H556" s="34" t="s">
        <v>109</v>
      </c>
      <c r="I556" s="34" t="s">
        <v>110</v>
      </c>
      <c r="J556" s="34" t="str">
        <f t="shared" si="41"/>
        <v>OverallOther Income</v>
      </c>
      <c r="K556" s="34" t="str">
        <f t="shared" si="42"/>
        <v>142Service Warranty labour COS - Lexus</v>
      </c>
      <c r="L556" s="28">
        <f>+SUMIF('TB 4-24'!M:M,$AL556,'TB 4-24'!G:G)</f>
        <v>0</v>
      </c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>
        <f>+SUMIF('Input Sheet'!$S:$S,$AL556,'Input Sheet'!C:C)</f>
        <v>10038.054180502173</v>
      </c>
      <c r="Z556" s="28">
        <f>+SUMIF('Input Sheet'!$S:$S,$AL556,'Input Sheet'!D:D)</f>
        <v>11406.87975057065</v>
      </c>
      <c r="AA556" s="28">
        <f>+SUMIF('Input Sheet'!$S:$S,$AL556,'Input Sheet'!E:E)</f>
        <v>9353.6413954679338</v>
      </c>
      <c r="AB556" s="28">
        <f>+SUMIF('Input Sheet'!$S:$S,$AL556,'Input Sheet'!F:F)</f>
        <v>11406.87975057065</v>
      </c>
      <c r="AC556" s="28">
        <f>+SUMIF('Input Sheet'!$S:$S,$AL556,'Input Sheet'!G:G)</f>
        <v>11178.742155559241</v>
      </c>
      <c r="AD556" s="28">
        <f>+SUMIF('Input Sheet'!$S:$S,$AL556,'Input Sheet'!H:H)</f>
        <v>10494.329370525</v>
      </c>
      <c r="AE556" s="28">
        <f>+SUMIF('Input Sheet'!$S:$S,$AL556,'Input Sheet'!I:I)</f>
        <v>10950.604560547827</v>
      </c>
      <c r="AF556" s="28">
        <f>+SUMIF('Input Sheet'!$S:$S,$AL556,'Input Sheet'!J:J)</f>
        <v>10722.466965536414</v>
      </c>
      <c r="AG556" s="28">
        <f>+SUMIF('Input Sheet'!$S:$S,$AL556,'Input Sheet'!K:K)</f>
        <v>10038.054180502173</v>
      </c>
      <c r="AH556" s="28">
        <f>+SUMIF('Input Sheet'!$S:$S,$AL556,'Input Sheet'!L:L)</f>
        <v>10038.054180502173</v>
      </c>
      <c r="AI556" s="28">
        <f>+SUMIF('Input Sheet'!$S:$S,$AL556,'Input Sheet'!M:M)</f>
        <v>9581.7789904793462</v>
      </c>
      <c r="AJ556" s="28">
        <f>+SUMIF('Input Sheet'!$S:$S,$AL556,'Input Sheet'!N:N)</f>
        <v>10722.466965536414</v>
      </c>
      <c r="AK556" s="28"/>
      <c r="AL556" s="27" t="str">
        <f t="shared" si="43"/>
        <v>142-4320</v>
      </c>
      <c r="AM556" s="34" t="str">
        <f t="shared" si="44"/>
        <v>Overall</v>
      </c>
      <c r="AN556" s="34" t="str">
        <f t="shared" si="45"/>
        <v>OverallOther Income</v>
      </c>
      <c r="AO556" s="35"/>
      <c r="AP556" s="35"/>
      <c r="AQ556" s="35"/>
    </row>
    <row r="557" spans="1:43" x14ac:dyDescent="0.25">
      <c r="A557" s="27" t="s">
        <v>103</v>
      </c>
      <c r="B557" s="27" t="s">
        <v>104</v>
      </c>
      <c r="C557" s="27" t="s">
        <v>104</v>
      </c>
      <c r="D557" s="27" t="s">
        <v>282</v>
      </c>
      <c r="E557" s="27" t="s">
        <v>116</v>
      </c>
      <c r="F557" s="27" t="s">
        <v>558</v>
      </c>
      <c r="G557" s="27" t="s">
        <v>559</v>
      </c>
      <c r="H557" s="34" t="s">
        <v>109</v>
      </c>
      <c r="I557" s="34" t="s">
        <v>110</v>
      </c>
      <c r="J557" s="34" t="str">
        <f t="shared" si="41"/>
        <v>OverallOther Income</v>
      </c>
      <c r="K557" s="34" t="str">
        <f t="shared" si="42"/>
        <v>142Service Leave Expense - Lexus</v>
      </c>
      <c r="L557" s="28">
        <f>+SUMIF('TB 4-24'!M:M,$AL557,'TB 4-24'!G:G)</f>
        <v>0</v>
      </c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>
        <f>+SUMIF('Input Sheet'!$S:$S,$AL557,'Input Sheet'!C:C)</f>
        <v>0</v>
      </c>
      <c r="Z557" s="28">
        <f>+SUMIF('Input Sheet'!$S:$S,$AL557,'Input Sheet'!D:D)</f>
        <v>0</v>
      </c>
      <c r="AA557" s="28">
        <f>+SUMIF('Input Sheet'!$S:$S,$AL557,'Input Sheet'!E:E)</f>
        <v>0</v>
      </c>
      <c r="AB557" s="28">
        <f>+SUMIF('Input Sheet'!$S:$S,$AL557,'Input Sheet'!F:F)</f>
        <v>0</v>
      </c>
      <c r="AC557" s="28">
        <f>+SUMIF('Input Sheet'!$S:$S,$AL557,'Input Sheet'!G:G)</f>
        <v>0</v>
      </c>
      <c r="AD557" s="28">
        <f>+SUMIF('Input Sheet'!$S:$S,$AL557,'Input Sheet'!H:H)</f>
        <v>0</v>
      </c>
      <c r="AE557" s="28">
        <f>+SUMIF('Input Sheet'!$S:$S,$AL557,'Input Sheet'!I:I)</f>
        <v>0</v>
      </c>
      <c r="AF557" s="28">
        <f>+SUMIF('Input Sheet'!$S:$S,$AL557,'Input Sheet'!J:J)</f>
        <v>0</v>
      </c>
      <c r="AG557" s="28">
        <f>+SUMIF('Input Sheet'!$S:$S,$AL557,'Input Sheet'!K:K)</f>
        <v>0</v>
      </c>
      <c r="AH557" s="28">
        <f>+SUMIF('Input Sheet'!$S:$S,$AL557,'Input Sheet'!L:L)</f>
        <v>0</v>
      </c>
      <c r="AI557" s="28">
        <f>+SUMIF('Input Sheet'!$S:$S,$AL557,'Input Sheet'!M:M)</f>
        <v>0</v>
      </c>
      <c r="AJ557" s="28">
        <f>+SUMIF('Input Sheet'!$S:$S,$AL557,'Input Sheet'!N:N)</f>
        <v>0</v>
      </c>
      <c r="AK557" s="28"/>
      <c r="AL557" s="27" t="str">
        <f t="shared" si="43"/>
        <v>142-7210</v>
      </c>
      <c r="AM557" s="34" t="str">
        <f t="shared" si="44"/>
        <v>Overall</v>
      </c>
      <c r="AN557" s="34" t="str">
        <f t="shared" si="45"/>
        <v>OverallOther Income</v>
      </c>
      <c r="AO557" s="35"/>
      <c r="AP557" s="35"/>
      <c r="AQ557" s="35"/>
    </row>
    <row r="558" spans="1:43" x14ac:dyDescent="0.25">
      <c r="A558" s="27" t="s">
        <v>103</v>
      </c>
      <c r="B558" s="27" t="s">
        <v>104</v>
      </c>
      <c r="C558" s="27" t="s">
        <v>104</v>
      </c>
      <c r="D558" s="27" t="s">
        <v>283</v>
      </c>
      <c r="E558" s="27" t="s">
        <v>116</v>
      </c>
      <c r="F558" s="27" t="s">
        <v>558</v>
      </c>
      <c r="G558" s="27" t="s">
        <v>559</v>
      </c>
      <c r="H558" s="34" t="s">
        <v>109</v>
      </c>
      <c r="I558" s="34" t="s">
        <v>110</v>
      </c>
      <c r="J558" s="34" t="str">
        <f t="shared" si="41"/>
        <v>OverallOther Income</v>
      </c>
      <c r="K558" s="34" t="str">
        <f t="shared" si="42"/>
        <v>142Service Leave Expense - Lexus</v>
      </c>
      <c r="L558" s="28">
        <f>+SUMIF('TB 4-24'!M:M,$AL558,'TB 4-24'!G:G)</f>
        <v>0</v>
      </c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>
        <f>+SUMIF('Input Sheet'!$S:$S,$AL558,'Input Sheet'!C:C)</f>
        <v>0</v>
      </c>
      <c r="Z558" s="28">
        <f>+SUMIF('Input Sheet'!$S:$S,$AL558,'Input Sheet'!D:D)</f>
        <v>0</v>
      </c>
      <c r="AA558" s="28">
        <f>+SUMIF('Input Sheet'!$S:$S,$AL558,'Input Sheet'!E:E)</f>
        <v>0</v>
      </c>
      <c r="AB558" s="28">
        <f>+SUMIF('Input Sheet'!$S:$S,$AL558,'Input Sheet'!F:F)</f>
        <v>0</v>
      </c>
      <c r="AC558" s="28">
        <f>+SUMIF('Input Sheet'!$S:$S,$AL558,'Input Sheet'!G:G)</f>
        <v>0</v>
      </c>
      <c r="AD558" s="28">
        <f>+SUMIF('Input Sheet'!$S:$S,$AL558,'Input Sheet'!H:H)</f>
        <v>0</v>
      </c>
      <c r="AE558" s="28">
        <f>+SUMIF('Input Sheet'!$S:$S,$AL558,'Input Sheet'!I:I)</f>
        <v>0</v>
      </c>
      <c r="AF558" s="28">
        <f>+SUMIF('Input Sheet'!$S:$S,$AL558,'Input Sheet'!J:J)</f>
        <v>0</v>
      </c>
      <c r="AG558" s="28">
        <f>+SUMIF('Input Sheet'!$S:$S,$AL558,'Input Sheet'!K:K)</f>
        <v>0</v>
      </c>
      <c r="AH558" s="28">
        <f>+SUMIF('Input Sheet'!$S:$S,$AL558,'Input Sheet'!L:L)</f>
        <v>0</v>
      </c>
      <c r="AI558" s="28">
        <f>+SUMIF('Input Sheet'!$S:$S,$AL558,'Input Sheet'!M:M)</f>
        <v>0</v>
      </c>
      <c r="AJ558" s="28">
        <f>+SUMIF('Input Sheet'!$S:$S,$AL558,'Input Sheet'!N:N)</f>
        <v>0</v>
      </c>
      <c r="AK558" s="28"/>
      <c r="AL558" s="27" t="str">
        <f t="shared" si="43"/>
        <v>142-7211</v>
      </c>
      <c r="AM558" s="34" t="str">
        <f t="shared" si="44"/>
        <v>Overall</v>
      </c>
      <c r="AN558" s="34" t="str">
        <f t="shared" si="45"/>
        <v>OverallOther Income</v>
      </c>
      <c r="AO558" s="35"/>
      <c r="AP558" s="35"/>
      <c r="AQ558" s="35"/>
    </row>
    <row r="559" spans="1:43" x14ac:dyDescent="0.25">
      <c r="A559" s="27" t="s">
        <v>103</v>
      </c>
      <c r="B559" s="27" t="s">
        <v>104</v>
      </c>
      <c r="C559" s="27" t="s">
        <v>104</v>
      </c>
      <c r="D559" s="27" t="s">
        <v>284</v>
      </c>
      <c r="E559" s="27" t="s">
        <v>116</v>
      </c>
      <c r="F559" s="27" t="s">
        <v>558</v>
      </c>
      <c r="G559" s="27" t="s">
        <v>559</v>
      </c>
      <c r="H559" s="34" t="s">
        <v>109</v>
      </c>
      <c r="I559" s="34" t="s">
        <v>110</v>
      </c>
      <c r="J559" s="34" t="str">
        <f t="shared" si="41"/>
        <v>OverallOther Income</v>
      </c>
      <c r="K559" s="34" t="str">
        <f t="shared" si="42"/>
        <v>142Service Leave Expense - Lexus</v>
      </c>
      <c r="L559" s="28">
        <f>+SUMIF('TB 4-24'!M:M,$AL559,'TB 4-24'!G:G)</f>
        <v>0</v>
      </c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>
        <f>+SUMIF('Input Sheet'!$S:$S,$AL559,'Input Sheet'!C:C)</f>
        <v>0</v>
      </c>
      <c r="Z559" s="28">
        <f>+SUMIF('Input Sheet'!$S:$S,$AL559,'Input Sheet'!D:D)</f>
        <v>0</v>
      </c>
      <c r="AA559" s="28">
        <f>+SUMIF('Input Sheet'!$S:$S,$AL559,'Input Sheet'!E:E)</f>
        <v>0</v>
      </c>
      <c r="AB559" s="28">
        <f>+SUMIF('Input Sheet'!$S:$S,$AL559,'Input Sheet'!F:F)</f>
        <v>0</v>
      </c>
      <c r="AC559" s="28">
        <f>+SUMIF('Input Sheet'!$S:$S,$AL559,'Input Sheet'!G:G)</f>
        <v>0</v>
      </c>
      <c r="AD559" s="28">
        <f>+SUMIF('Input Sheet'!$S:$S,$AL559,'Input Sheet'!H:H)</f>
        <v>0</v>
      </c>
      <c r="AE559" s="28">
        <f>+SUMIF('Input Sheet'!$S:$S,$AL559,'Input Sheet'!I:I)</f>
        <v>0</v>
      </c>
      <c r="AF559" s="28">
        <f>+SUMIF('Input Sheet'!$S:$S,$AL559,'Input Sheet'!J:J)</f>
        <v>0</v>
      </c>
      <c r="AG559" s="28">
        <f>+SUMIF('Input Sheet'!$S:$S,$AL559,'Input Sheet'!K:K)</f>
        <v>0</v>
      </c>
      <c r="AH559" s="28">
        <f>+SUMIF('Input Sheet'!$S:$S,$AL559,'Input Sheet'!L:L)</f>
        <v>0</v>
      </c>
      <c r="AI559" s="28">
        <f>+SUMIF('Input Sheet'!$S:$S,$AL559,'Input Sheet'!M:M)</f>
        <v>0</v>
      </c>
      <c r="AJ559" s="28">
        <f>+SUMIF('Input Sheet'!$S:$S,$AL559,'Input Sheet'!N:N)</f>
        <v>0</v>
      </c>
      <c r="AK559" s="28"/>
      <c r="AL559" s="27" t="str">
        <f t="shared" si="43"/>
        <v>142-7220</v>
      </c>
      <c r="AM559" s="34" t="str">
        <f t="shared" si="44"/>
        <v>Overall</v>
      </c>
      <c r="AN559" s="34" t="str">
        <f t="shared" si="45"/>
        <v>OverallOther Income</v>
      </c>
      <c r="AO559" s="35"/>
      <c r="AP559" s="35"/>
      <c r="AQ559" s="35"/>
    </row>
    <row r="560" spans="1:43" x14ac:dyDescent="0.25">
      <c r="A560" s="27" t="s">
        <v>103</v>
      </c>
      <c r="B560" s="27" t="s">
        <v>104</v>
      </c>
      <c r="C560" s="27" t="s">
        <v>104</v>
      </c>
      <c r="D560" s="27" t="s">
        <v>387</v>
      </c>
      <c r="E560" s="27" t="s">
        <v>116</v>
      </c>
      <c r="F560" s="27" t="s">
        <v>560</v>
      </c>
      <c r="G560" s="27" t="s">
        <v>561</v>
      </c>
      <c r="H560" s="34" t="s">
        <v>109</v>
      </c>
      <c r="I560" s="34" t="s">
        <v>110</v>
      </c>
      <c r="J560" s="34" t="str">
        <f t="shared" si="41"/>
        <v>OverallOther Income</v>
      </c>
      <c r="K560" s="34" t="str">
        <f t="shared" si="42"/>
        <v>142Service Other expenses - Lexus</v>
      </c>
      <c r="L560" s="28">
        <f>+SUMIF('TB 4-24'!M:M,$AL560,'TB 4-24'!G:G)</f>
        <v>0</v>
      </c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>
        <f>+SUMIF('Input Sheet'!$S:$S,$AL560,'Input Sheet'!C:C)</f>
        <v>0</v>
      </c>
      <c r="Z560" s="28">
        <f>+SUMIF('Input Sheet'!$S:$S,$AL560,'Input Sheet'!D:D)</f>
        <v>0</v>
      </c>
      <c r="AA560" s="28">
        <f>+SUMIF('Input Sheet'!$S:$S,$AL560,'Input Sheet'!E:E)</f>
        <v>0</v>
      </c>
      <c r="AB560" s="28">
        <f>+SUMIF('Input Sheet'!$S:$S,$AL560,'Input Sheet'!F:F)</f>
        <v>0</v>
      </c>
      <c r="AC560" s="28">
        <f>+SUMIF('Input Sheet'!$S:$S,$AL560,'Input Sheet'!G:G)</f>
        <v>0</v>
      </c>
      <c r="AD560" s="28">
        <f>+SUMIF('Input Sheet'!$S:$S,$AL560,'Input Sheet'!H:H)</f>
        <v>0</v>
      </c>
      <c r="AE560" s="28">
        <f>+SUMIF('Input Sheet'!$S:$S,$AL560,'Input Sheet'!I:I)</f>
        <v>0</v>
      </c>
      <c r="AF560" s="28">
        <f>+SUMIF('Input Sheet'!$S:$S,$AL560,'Input Sheet'!J:J)</f>
        <v>0</v>
      </c>
      <c r="AG560" s="28">
        <f>+SUMIF('Input Sheet'!$S:$S,$AL560,'Input Sheet'!K:K)</f>
        <v>0</v>
      </c>
      <c r="AH560" s="28">
        <f>+SUMIF('Input Sheet'!$S:$S,$AL560,'Input Sheet'!L:L)</f>
        <v>0</v>
      </c>
      <c r="AI560" s="28">
        <f>+SUMIF('Input Sheet'!$S:$S,$AL560,'Input Sheet'!M:M)</f>
        <v>0</v>
      </c>
      <c r="AJ560" s="28">
        <f>+SUMIF('Input Sheet'!$S:$S,$AL560,'Input Sheet'!N:N)</f>
        <v>0</v>
      </c>
      <c r="AK560" s="28"/>
      <c r="AL560" s="27" t="str">
        <f t="shared" si="43"/>
        <v>142-7030</v>
      </c>
      <c r="AM560" s="34" t="str">
        <f t="shared" si="44"/>
        <v>Overall</v>
      </c>
      <c r="AN560" s="34" t="str">
        <f t="shared" si="45"/>
        <v>OverallOther Income</v>
      </c>
      <c r="AO560" s="35"/>
      <c r="AP560" s="35"/>
      <c r="AQ560" s="35"/>
    </row>
    <row r="561" spans="1:43" x14ac:dyDescent="0.25">
      <c r="A561" s="27" t="s">
        <v>103</v>
      </c>
      <c r="B561" s="27" t="s">
        <v>104</v>
      </c>
      <c r="C561" s="27" t="s">
        <v>104</v>
      </c>
      <c r="D561" s="27" t="s">
        <v>390</v>
      </c>
      <c r="E561" s="27" t="s">
        <v>116</v>
      </c>
      <c r="F561" s="27" t="s">
        <v>560</v>
      </c>
      <c r="G561" s="27" t="s">
        <v>561</v>
      </c>
      <c r="H561" s="34" t="s">
        <v>109</v>
      </c>
      <c r="I561" s="34" t="s">
        <v>110</v>
      </c>
      <c r="J561" s="34" t="str">
        <f t="shared" si="41"/>
        <v>OverallOther Income</v>
      </c>
      <c r="K561" s="34" t="str">
        <f t="shared" si="42"/>
        <v>142Service Other expenses - Lexus</v>
      </c>
      <c r="L561" s="28">
        <f>+SUMIF('TB 4-24'!M:M,$AL561,'TB 4-24'!G:G)</f>
        <v>0</v>
      </c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>
        <f>+SUMIF('Input Sheet'!$S:$S,$AL561,'Input Sheet'!C:C)</f>
        <v>0</v>
      </c>
      <c r="Z561" s="28">
        <f>+SUMIF('Input Sheet'!$S:$S,$AL561,'Input Sheet'!D:D)</f>
        <v>0</v>
      </c>
      <c r="AA561" s="28">
        <f>+SUMIF('Input Sheet'!$S:$S,$AL561,'Input Sheet'!E:E)</f>
        <v>0</v>
      </c>
      <c r="AB561" s="28">
        <f>+SUMIF('Input Sheet'!$S:$S,$AL561,'Input Sheet'!F:F)</f>
        <v>0</v>
      </c>
      <c r="AC561" s="28">
        <f>+SUMIF('Input Sheet'!$S:$S,$AL561,'Input Sheet'!G:G)</f>
        <v>0</v>
      </c>
      <c r="AD561" s="28">
        <f>+SUMIF('Input Sheet'!$S:$S,$AL561,'Input Sheet'!H:H)</f>
        <v>0</v>
      </c>
      <c r="AE561" s="28">
        <f>+SUMIF('Input Sheet'!$S:$S,$AL561,'Input Sheet'!I:I)</f>
        <v>0</v>
      </c>
      <c r="AF561" s="28">
        <f>+SUMIF('Input Sheet'!$S:$S,$AL561,'Input Sheet'!J:J)</f>
        <v>0</v>
      </c>
      <c r="AG561" s="28">
        <f>+SUMIF('Input Sheet'!$S:$S,$AL561,'Input Sheet'!K:K)</f>
        <v>0</v>
      </c>
      <c r="AH561" s="28">
        <f>+SUMIF('Input Sheet'!$S:$S,$AL561,'Input Sheet'!L:L)</f>
        <v>0</v>
      </c>
      <c r="AI561" s="28">
        <f>+SUMIF('Input Sheet'!$S:$S,$AL561,'Input Sheet'!M:M)</f>
        <v>0</v>
      </c>
      <c r="AJ561" s="28">
        <f>+SUMIF('Input Sheet'!$S:$S,$AL561,'Input Sheet'!N:N)</f>
        <v>0</v>
      </c>
      <c r="AK561" s="28"/>
      <c r="AL561" s="27" t="str">
        <f t="shared" si="43"/>
        <v>142-7040</v>
      </c>
      <c r="AM561" s="34" t="str">
        <f t="shared" si="44"/>
        <v>Overall</v>
      </c>
      <c r="AN561" s="34" t="str">
        <f t="shared" si="45"/>
        <v>OverallOther Income</v>
      </c>
      <c r="AO561" s="35"/>
      <c r="AP561" s="35"/>
      <c r="AQ561" s="35"/>
    </row>
    <row r="562" spans="1:43" x14ac:dyDescent="0.25">
      <c r="A562" s="27" t="s">
        <v>103</v>
      </c>
      <c r="B562" s="27" t="s">
        <v>104</v>
      </c>
      <c r="C562" s="27" t="s">
        <v>104</v>
      </c>
      <c r="D562" s="27" t="s">
        <v>391</v>
      </c>
      <c r="E562" s="27" t="s">
        <v>116</v>
      </c>
      <c r="F562" s="27" t="s">
        <v>560</v>
      </c>
      <c r="G562" s="27" t="s">
        <v>561</v>
      </c>
      <c r="H562" s="34" t="s">
        <v>109</v>
      </c>
      <c r="I562" s="34" t="s">
        <v>110</v>
      </c>
      <c r="J562" s="34" t="str">
        <f t="shared" si="41"/>
        <v>OverallOther Income</v>
      </c>
      <c r="K562" s="34" t="str">
        <f t="shared" si="42"/>
        <v>142Service Other expenses - Lexus</v>
      </c>
      <c r="L562" s="28">
        <f>+SUMIF('TB 4-24'!M:M,$AL562,'TB 4-24'!G:G)</f>
        <v>0</v>
      </c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>
        <f>+SUMIF('Input Sheet'!$S:$S,$AL562,'Input Sheet'!C:C)</f>
        <v>7568.3470148700717</v>
      </c>
      <c r="Z562" s="28">
        <f>+SUMIF('Input Sheet'!$S:$S,$AL562,'Input Sheet'!D:D)</f>
        <v>7568.3470148700717</v>
      </c>
      <c r="AA562" s="28">
        <f>+SUMIF('Input Sheet'!$S:$S,$AL562,'Input Sheet'!E:E)</f>
        <v>7568.3470148700717</v>
      </c>
      <c r="AB562" s="28">
        <f>+SUMIF('Input Sheet'!$S:$S,$AL562,'Input Sheet'!F:F)</f>
        <v>7568.3470148700717</v>
      </c>
      <c r="AC562" s="28">
        <f>+SUMIF('Input Sheet'!$S:$S,$AL562,'Input Sheet'!G:G)</f>
        <v>7568.3470148700717</v>
      </c>
      <c r="AD562" s="28">
        <f>+SUMIF('Input Sheet'!$S:$S,$AL562,'Input Sheet'!H:H)</f>
        <v>7568.3470148700717</v>
      </c>
      <c r="AE562" s="28">
        <f>+SUMIF('Input Sheet'!$S:$S,$AL562,'Input Sheet'!I:I)</f>
        <v>7568.3470148700717</v>
      </c>
      <c r="AF562" s="28">
        <f>+SUMIF('Input Sheet'!$S:$S,$AL562,'Input Sheet'!J:J)</f>
        <v>7568.3470148700717</v>
      </c>
      <c r="AG562" s="28">
        <f>+SUMIF('Input Sheet'!$S:$S,$AL562,'Input Sheet'!K:K)</f>
        <v>7568.3470148700717</v>
      </c>
      <c r="AH562" s="28">
        <f>+SUMIF('Input Sheet'!$S:$S,$AL562,'Input Sheet'!L:L)</f>
        <v>7568.3470148700717</v>
      </c>
      <c r="AI562" s="28">
        <f>+SUMIF('Input Sheet'!$S:$S,$AL562,'Input Sheet'!M:M)</f>
        <v>7568.3470148700717</v>
      </c>
      <c r="AJ562" s="28">
        <f>+SUMIF('Input Sheet'!$S:$S,$AL562,'Input Sheet'!N:N)</f>
        <v>7568.3470148700717</v>
      </c>
      <c r="AK562" s="28"/>
      <c r="AL562" s="27" t="str">
        <f t="shared" si="43"/>
        <v>142-7060</v>
      </c>
      <c r="AM562" s="34" t="str">
        <f t="shared" si="44"/>
        <v>Overall</v>
      </c>
      <c r="AN562" s="34" t="str">
        <f t="shared" si="45"/>
        <v>OverallOther Income</v>
      </c>
      <c r="AO562" s="35"/>
      <c r="AP562" s="35"/>
      <c r="AQ562" s="35"/>
    </row>
    <row r="563" spans="1:43" x14ac:dyDescent="0.25">
      <c r="A563" s="27" t="s">
        <v>103</v>
      </c>
      <c r="B563" s="27" t="s">
        <v>104</v>
      </c>
      <c r="C563" s="27" t="s">
        <v>104</v>
      </c>
      <c r="D563" s="27" t="s">
        <v>378</v>
      </c>
      <c r="E563" s="27" t="s">
        <v>116</v>
      </c>
      <c r="F563" s="27" t="s">
        <v>560</v>
      </c>
      <c r="G563" s="27" t="s">
        <v>561</v>
      </c>
      <c r="H563" s="34" t="s">
        <v>109</v>
      </c>
      <c r="I563" s="34" t="s">
        <v>110</v>
      </c>
      <c r="J563" s="34" t="str">
        <f t="shared" si="41"/>
        <v>OverallOther Income</v>
      </c>
      <c r="K563" s="34" t="str">
        <f t="shared" si="42"/>
        <v>142Service Other expenses - Lexus</v>
      </c>
      <c r="L563" s="28">
        <f>+SUMIF('TB 4-24'!M:M,$AL563,'TB 4-24'!G:G)</f>
        <v>0</v>
      </c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>
        <f>+SUMIF('Input Sheet'!$S:$S,$AL563,'Input Sheet'!C:C)</f>
        <v>0</v>
      </c>
      <c r="Z563" s="28">
        <f>+SUMIF('Input Sheet'!$S:$S,$AL563,'Input Sheet'!D:D)</f>
        <v>0</v>
      </c>
      <c r="AA563" s="28">
        <f>+SUMIF('Input Sheet'!$S:$S,$AL563,'Input Sheet'!E:E)</f>
        <v>0</v>
      </c>
      <c r="AB563" s="28">
        <f>+SUMIF('Input Sheet'!$S:$S,$AL563,'Input Sheet'!F:F)</f>
        <v>0</v>
      </c>
      <c r="AC563" s="28">
        <f>+SUMIF('Input Sheet'!$S:$S,$AL563,'Input Sheet'!G:G)</f>
        <v>0</v>
      </c>
      <c r="AD563" s="28">
        <f>+SUMIF('Input Sheet'!$S:$S,$AL563,'Input Sheet'!H:H)</f>
        <v>0</v>
      </c>
      <c r="AE563" s="28">
        <f>+SUMIF('Input Sheet'!$S:$S,$AL563,'Input Sheet'!I:I)</f>
        <v>0</v>
      </c>
      <c r="AF563" s="28">
        <f>+SUMIF('Input Sheet'!$S:$S,$AL563,'Input Sheet'!J:J)</f>
        <v>0</v>
      </c>
      <c r="AG563" s="28">
        <f>+SUMIF('Input Sheet'!$S:$S,$AL563,'Input Sheet'!K:K)</f>
        <v>0</v>
      </c>
      <c r="AH563" s="28">
        <f>+SUMIF('Input Sheet'!$S:$S,$AL563,'Input Sheet'!L:L)</f>
        <v>0</v>
      </c>
      <c r="AI563" s="28">
        <f>+SUMIF('Input Sheet'!$S:$S,$AL563,'Input Sheet'!M:M)</f>
        <v>0</v>
      </c>
      <c r="AJ563" s="28">
        <f>+SUMIF('Input Sheet'!$S:$S,$AL563,'Input Sheet'!N:N)</f>
        <v>0</v>
      </c>
      <c r="AK563" s="28"/>
      <c r="AL563" s="27" t="str">
        <f t="shared" si="43"/>
        <v>142-7100D</v>
      </c>
      <c r="AM563" s="34" t="str">
        <f t="shared" si="44"/>
        <v>Overall</v>
      </c>
      <c r="AN563" s="34" t="str">
        <f t="shared" si="45"/>
        <v>OverallOther Income</v>
      </c>
      <c r="AO563" s="35"/>
      <c r="AP563" s="35"/>
      <c r="AQ563" s="35"/>
    </row>
    <row r="564" spans="1:43" x14ac:dyDescent="0.25">
      <c r="A564" s="27" t="s">
        <v>103</v>
      </c>
      <c r="B564" s="27" t="s">
        <v>104</v>
      </c>
      <c r="C564" s="27" t="s">
        <v>104</v>
      </c>
      <c r="D564" s="27" t="s">
        <v>262</v>
      </c>
      <c r="E564" s="27" t="s">
        <v>116</v>
      </c>
      <c r="F564" s="27" t="s">
        <v>560</v>
      </c>
      <c r="G564" s="27" t="s">
        <v>561</v>
      </c>
      <c r="H564" s="34" t="s">
        <v>109</v>
      </c>
      <c r="I564" s="34" t="s">
        <v>110</v>
      </c>
      <c r="J564" s="34" t="str">
        <f t="shared" si="41"/>
        <v>OverallOther Income</v>
      </c>
      <c r="K564" s="34" t="str">
        <f t="shared" si="42"/>
        <v>142Service Other expenses - Lexus</v>
      </c>
      <c r="L564" s="28">
        <f>+SUMIF('TB 4-24'!M:M,$AL564,'TB 4-24'!G:G)</f>
        <v>0</v>
      </c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>
        <f>+SUMIF('Input Sheet'!$S:$S,$AL564,'Input Sheet'!C:C)</f>
        <v>0</v>
      </c>
      <c r="Z564" s="28">
        <f>+SUMIF('Input Sheet'!$S:$S,$AL564,'Input Sheet'!D:D)</f>
        <v>0</v>
      </c>
      <c r="AA564" s="28">
        <f>+SUMIF('Input Sheet'!$S:$S,$AL564,'Input Sheet'!E:E)</f>
        <v>0</v>
      </c>
      <c r="AB564" s="28">
        <f>+SUMIF('Input Sheet'!$S:$S,$AL564,'Input Sheet'!F:F)</f>
        <v>0</v>
      </c>
      <c r="AC564" s="28">
        <f>+SUMIF('Input Sheet'!$S:$S,$AL564,'Input Sheet'!G:G)</f>
        <v>0</v>
      </c>
      <c r="AD564" s="28">
        <f>+SUMIF('Input Sheet'!$S:$S,$AL564,'Input Sheet'!H:H)</f>
        <v>0</v>
      </c>
      <c r="AE564" s="28">
        <f>+SUMIF('Input Sheet'!$S:$S,$AL564,'Input Sheet'!I:I)</f>
        <v>0</v>
      </c>
      <c r="AF564" s="28">
        <f>+SUMIF('Input Sheet'!$S:$S,$AL564,'Input Sheet'!J:J)</f>
        <v>0</v>
      </c>
      <c r="AG564" s="28">
        <f>+SUMIF('Input Sheet'!$S:$S,$AL564,'Input Sheet'!K:K)</f>
        <v>0</v>
      </c>
      <c r="AH564" s="28">
        <f>+SUMIF('Input Sheet'!$S:$S,$AL564,'Input Sheet'!L:L)</f>
        <v>0</v>
      </c>
      <c r="AI564" s="28">
        <f>+SUMIF('Input Sheet'!$S:$S,$AL564,'Input Sheet'!M:M)</f>
        <v>0</v>
      </c>
      <c r="AJ564" s="28">
        <f>+SUMIF('Input Sheet'!$S:$S,$AL564,'Input Sheet'!N:N)</f>
        <v>0</v>
      </c>
      <c r="AK564" s="28"/>
      <c r="AL564" s="27" t="str">
        <f t="shared" si="43"/>
        <v>142-7330</v>
      </c>
      <c r="AM564" s="34" t="str">
        <f t="shared" si="44"/>
        <v>Overall</v>
      </c>
      <c r="AN564" s="34" t="str">
        <f t="shared" si="45"/>
        <v>OverallOther Income</v>
      </c>
      <c r="AO564" s="35"/>
      <c r="AP564" s="35"/>
      <c r="AQ564" s="35"/>
    </row>
    <row r="565" spans="1:43" x14ac:dyDescent="0.25">
      <c r="A565" s="27" t="s">
        <v>103</v>
      </c>
      <c r="B565" s="27" t="s">
        <v>104</v>
      </c>
      <c r="C565" s="27" t="s">
        <v>104</v>
      </c>
      <c r="D565" s="27" t="s">
        <v>263</v>
      </c>
      <c r="E565" s="27" t="s">
        <v>116</v>
      </c>
      <c r="F565" s="27" t="s">
        <v>560</v>
      </c>
      <c r="G565" s="27" t="s">
        <v>561</v>
      </c>
      <c r="H565" s="34" t="s">
        <v>109</v>
      </c>
      <c r="I565" s="34" t="s">
        <v>110</v>
      </c>
      <c r="J565" s="34" t="str">
        <f t="shared" si="41"/>
        <v>OverallOther Income</v>
      </c>
      <c r="K565" s="34" t="str">
        <f t="shared" si="42"/>
        <v>142Service Other expenses - Lexus</v>
      </c>
      <c r="L565" s="28">
        <f>+SUMIF('TB 4-24'!M:M,$AL565,'TB 4-24'!G:G)</f>
        <v>0</v>
      </c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>
        <f>+SUMIF('Input Sheet'!$S:$S,$AL565,'Input Sheet'!C:C)</f>
        <v>0</v>
      </c>
      <c r="Z565" s="28">
        <f>+SUMIF('Input Sheet'!$S:$S,$AL565,'Input Sheet'!D:D)</f>
        <v>0</v>
      </c>
      <c r="AA565" s="28">
        <f>+SUMIF('Input Sheet'!$S:$S,$AL565,'Input Sheet'!E:E)</f>
        <v>0</v>
      </c>
      <c r="AB565" s="28">
        <f>+SUMIF('Input Sheet'!$S:$S,$AL565,'Input Sheet'!F:F)</f>
        <v>0</v>
      </c>
      <c r="AC565" s="28">
        <f>+SUMIF('Input Sheet'!$S:$S,$AL565,'Input Sheet'!G:G)</f>
        <v>0</v>
      </c>
      <c r="AD565" s="28">
        <f>+SUMIF('Input Sheet'!$S:$S,$AL565,'Input Sheet'!H:H)</f>
        <v>0</v>
      </c>
      <c r="AE565" s="28">
        <f>+SUMIF('Input Sheet'!$S:$S,$AL565,'Input Sheet'!I:I)</f>
        <v>0</v>
      </c>
      <c r="AF565" s="28">
        <f>+SUMIF('Input Sheet'!$S:$S,$AL565,'Input Sheet'!J:J)</f>
        <v>0</v>
      </c>
      <c r="AG565" s="28">
        <f>+SUMIF('Input Sheet'!$S:$S,$AL565,'Input Sheet'!K:K)</f>
        <v>0</v>
      </c>
      <c r="AH565" s="28">
        <f>+SUMIF('Input Sheet'!$S:$S,$AL565,'Input Sheet'!L:L)</f>
        <v>0</v>
      </c>
      <c r="AI565" s="28">
        <f>+SUMIF('Input Sheet'!$S:$S,$AL565,'Input Sheet'!M:M)</f>
        <v>0</v>
      </c>
      <c r="AJ565" s="28">
        <f>+SUMIF('Input Sheet'!$S:$S,$AL565,'Input Sheet'!N:N)</f>
        <v>0</v>
      </c>
      <c r="AK565" s="28"/>
      <c r="AL565" s="27" t="str">
        <f t="shared" si="43"/>
        <v>142-7331</v>
      </c>
      <c r="AM565" s="34" t="str">
        <f t="shared" si="44"/>
        <v>Overall</v>
      </c>
      <c r="AN565" s="34" t="str">
        <f t="shared" si="45"/>
        <v>OverallOther Income</v>
      </c>
      <c r="AO565" s="35"/>
      <c r="AP565" s="35"/>
      <c r="AQ565" s="35"/>
    </row>
    <row r="566" spans="1:43" x14ac:dyDescent="0.25">
      <c r="A566" s="27" t="s">
        <v>103</v>
      </c>
      <c r="B566" s="27" t="s">
        <v>104</v>
      </c>
      <c r="C566" s="27" t="s">
        <v>104</v>
      </c>
      <c r="D566" s="27" t="s">
        <v>264</v>
      </c>
      <c r="E566" s="27" t="s">
        <v>116</v>
      </c>
      <c r="F566" s="27" t="s">
        <v>560</v>
      </c>
      <c r="G566" s="27" t="s">
        <v>561</v>
      </c>
      <c r="H566" s="34" t="s">
        <v>109</v>
      </c>
      <c r="I566" s="34" t="s">
        <v>110</v>
      </c>
      <c r="J566" s="34" t="str">
        <f t="shared" si="41"/>
        <v>OverallOther Income</v>
      </c>
      <c r="K566" s="34" t="str">
        <f t="shared" si="42"/>
        <v>142Service Other expenses - Lexus</v>
      </c>
      <c r="L566" s="28">
        <f>+SUMIF('TB 4-24'!M:M,$AL566,'TB 4-24'!G:G)</f>
        <v>0</v>
      </c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>
        <f>+SUMIF('Input Sheet'!$S:$S,$AL566,'Input Sheet'!C:C)</f>
        <v>0</v>
      </c>
      <c r="Z566" s="28">
        <f>+SUMIF('Input Sheet'!$S:$S,$AL566,'Input Sheet'!D:D)</f>
        <v>0</v>
      </c>
      <c r="AA566" s="28">
        <f>+SUMIF('Input Sheet'!$S:$S,$AL566,'Input Sheet'!E:E)</f>
        <v>0</v>
      </c>
      <c r="AB566" s="28">
        <f>+SUMIF('Input Sheet'!$S:$S,$AL566,'Input Sheet'!F:F)</f>
        <v>0</v>
      </c>
      <c r="AC566" s="28">
        <f>+SUMIF('Input Sheet'!$S:$S,$AL566,'Input Sheet'!G:G)</f>
        <v>0</v>
      </c>
      <c r="AD566" s="28">
        <f>+SUMIF('Input Sheet'!$S:$S,$AL566,'Input Sheet'!H:H)</f>
        <v>0</v>
      </c>
      <c r="AE566" s="28">
        <f>+SUMIF('Input Sheet'!$S:$S,$AL566,'Input Sheet'!I:I)</f>
        <v>0</v>
      </c>
      <c r="AF566" s="28">
        <f>+SUMIF('Input Sheet'!$S:$S,$AL566,'Input Sheet'!J:J)</f>
        <v>0</v>
      </c>
      <c r="AG566" s="28">
        <f>+SUMIF('Input Sheet'!$S:$S,$AL566,'Input Sheet'!K:K)</f>
        <v>0</v>
      </c>
      <c r="AH566" s="28">
        <f>+SUMIF('Input Sheet'!$S:$S,$AL566,'Input Sheet'!L:L)</f>
        <v>0</v>
      </c>
      <c r="AI566" s="28">
        <f>+SUMIF('Input Sheet'!$S:$S,$AL566,'Input Sheet'!M:M)</f>
        <v>0</v>
      </c>
      <c r="AJ566" s="28">
        <f>+SUMIF('Input Sheet'!$S:$S,$AL566,'Input Sheet'!N:N)</f>
        <v>0</v>
      </c>
      <c r="AK566" s="28"/>
      <c r="AL566" s="27" t="str">
        <f t="shared" si="43"/>
        <v>142-7332</v>
      </c>
      <c r="AM566" s="34" t="str">
        <f t="shared" si="44"/>
        <v>Overall</v>
      </c>
      <c r="AN566" s="34" t="str">
        <f t="shared" si="45"/>
        <v>OverallOther Income</v>
      </c>
      <c r="AO566" s="35"/>
      <c r="AP566" s="35"/>
      <c r="AQ566" s="35"/>
    </row>
    <row r="567" spans="1:43" x14ac:dyDescent="0.25">
      <c r="A567" s="27" t="s">
        <v>103</v>
      </c>
      <c r="B567" s="27" t="s">
        <v>104</v>
      </c>
      <c r="C567" s="27" t="s">
        <v>104</v>
      </c>
      <c r="D567" s="27" t="s">
        <v>265</v>
      </c>
      <c r="E567" s="27" t="s">
        <v>116</v>
      </c>
      <c r="F567" s="27" t="s">
        <v>560</v>
      </c>
      <c r="G567" s="27" t="s">
        <v>561</v>
      </c>
      <c r="H567" s="34" t="s">
        <v>109</v>
      </c>
      <c r="I567" s="34" t="s">
        <v>110</v>
      </c>
      <c r="J567" s="34" t="str">
        <f t="shared" si="41"/>
        <v>OverallOther Income</v>
      </c>
      <c r="K567" s="34" t="str">
        <f t="shared" si="42"/>
        <v>142Service Other expenses - Lexus</v>
      </c>
      <c r="L567" s="28">
        <f>+SUMIF('TB 4-24'!M:M,$AL567,'TB 4-24'!G:G)</f>
        <v>0</v>
      </c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>
        <f>+SUMIF('Input Sheet'!$S:$S,$AL567,'Input Sheet'!C:C)</f>
        <v>0</v>
      </c>
      <c r="Z567" s="28">
        <f>+SUMIF('Input Sheet'!$S:$S,$AL567,'Input Sheet'!D:D)</f>
        <v>0</v>
      </c>
      <c r="AA567" s="28">
        <f>+SUMIF('Input Sheet'!$S:$S,$AL567,'Input Sheet'!E:E)</f>
        <v>0</v>
      </c>
      <c r="AB567" s="28">
        <f>+SUMIF('Input Sheet'!$S:$S,$AL567,'Input Sheet'!F:F)</f>
        <v>0</v>
      </c>
      <c r="AC567" s="28">
        <f>+SUMIF('Input Sheet'!$S:$S,$AL567,'Input Sheet'!G:G)</f>
        <v>0</v>
      </c>
      <c r="AD567" s="28">
        <f>+SUMIF('Input Sheet'!$S:$S,$AL567,'Input Sheet'!H:H)</f>
        <v>0</v>
      </c>
      <c r="AE567" s="28">
        <f>+SUMIF('Input Sheet'!$S:$S,$AL567,'Input Sheet'!I:I)</f>
        <v>0</v>
      </c>
      <c r="AF567" s="28">
        <f>+SUMIF('Input Sheet'!$S:$S,$AL567,'Input Sheet'!J:J)</f>
        <v>0</v>
      </c>
      <c r="AG567" s="28">
        <f>+SUMIF('Input Sheet'!$S:$S,$AL567,'Input Sheet'!K:K)</f>
        <v>0</v>
      </c>
      <c r="AH567" s="28">
        <f>+SUMIF('Input Sheet'!$S:$S,$AL567,'Input Sheet'!L:L)</f>
        <v>0</v>
      </c>
      <c r="AI567" s="28">
        <f>+SUMIF('Input Sheet'!$S:$S,$AL567,'Input Sheet'!M:M)</f>
        <v>0</v>
      </c>
      <c r="AJ567" s="28">
        <f>+SUMIF('Input Sheet'!$S:$S,$AL567,'Input Sheet'!N:N)</f>
        <v>0</v>
      </c>
      <c r="AK567" s="28"/>
      <c r="AL567" s="27" t="str">
        <f t="shared" si="43"/>
        <v>142-7333</v>
      </c>
      <c r="AM567" s="34" t="str">
        <f t="shared" si="44"/>
        <v>Overall</v>
      </c>
      <c r="AN567" s="34" t="str">
        <f t="shared" si="45"/>
        <v>OverallOther Income</v>
      </c>
      <c r="AO567" s="35"/>
      <c r="AP567" s="35"/>
      <c r="AQ567" s="35"/>
    </row>
    <row r="568" spans="1:43" x14ac:dyDescent="0.25">
      <c r="A568" s="27" t="s">
        <v>103</v>
      </c>
      <c r="B568" s="27" t="s">
        <v>104</v>
      </c>
      <c r="C568" s="27" t="s">
        <v>104</v>
      </c>
      <c r="D568" s="27" t="s">
        <v>266</v>
      </c>
      <c r="E568" s="27" t="s">
        <v>116</v>
      </c>
      <c r="F568" s="27" t="s">
        <v>560</v>
      </c>
      <c r="G568" s="27" t="s">
        <v>561</v>
      </c>
      <c r="H568" s="34" t="s">
        <v>109</v>
      </c>
      <c r="I568" s="34" t="s">
        <v>110</v>
      </c>
      <c r="J568" s="34" t="str">
        <f t="shared" si="41"/>
        <v>OverallOther Income</v>
      </c>
      <c r="K568" s="34" t="str">
        <f t="shared" si="42"/>
        <v>142Service Other expenses - Lexus</v>
      </c>
      <c r="L568" s="28">
        <f>+SUMIF('TB 4-24'!M:M,$AL568,'TB 4-24'!G:G)</f>
        <v>0</v>
      </c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>
        <f>+SUMIF('Input Sheet'!$S:$S,$AL568,'Input Sheet'!C:C)</f>
        <v>0</v>
      </c>
      <c r="Z568" s="28">
        <f>+SUMIF('Input Sheet'!$S:$S,$AL568,'Input Sheet'!D:D)</f>
        <v>0</v>
      </c>
      <c r="AA568" s="28">
        <f>+SUMIF('Input Sheet'!$S:$S,$AL568,'Input Sheet'!E:E)</f>
        <v>0</v>
      </c>
      <c r="AB568" s="28">
        <f>+SUMIF('Input Sheet'!$S:$S,$AL568,'Input Sheet'!F:F)</f>
        <v>0</v>
      </c>
      <c r="AC568" s="28">
        <f>+SUMIF('Input Sheet'!$S:$S,$AL568,'Input Sheet'!G:G)</f>
        <v>0</v>
      </c>
      <c r="AD568" s="28">
        <f>+SUMIF('Input Sheet'!$S:$S,$AL568,'Input Sheet'!H:H)</f>
        <v>0</v>
      </c>
      <c r="AE568" s="28">
        <f>+SUMIF('Input Sheet'!$S:$S,$AL568,'Input Sheet'!I:I)</f>
        <v>0</v>
      </c>
      <c r="AF568" s="28">
        <f>+SUMIF('Input Sheet'!$S:$S,$AL568,'Input Sheet'!J:J)</f>
        <v>0</v>
      </c>
      <c r="AG568" s="28">
        <f>+SUMIF('Input Sheet'!$S:$S,$AL568,'Input Sheet'!K:K)</f>
        <v>0</v>
      </c>
      <c r="AH568" s="28">
        <f>+SUMIF('Input Sheet'!$S:$S,$AL568,'Input Sheet'!L:L)</f>
        <v>0</v>
      </c>
      <c r="AI568" s="28">
        <f>+SUMIF('Input Sheet'!$S:$S,$AL568,'Input Sheet'!M:M)</f>
        <v>0</v>
      </c>
      <c r="AJ568" s="28">
        <f>+SUMIF('Input Sheet'!$S:$S,$AL568,'Input Sheet'!N:N)</f>
        <v>0</v>
      </c>
      <c r="AK568" s="28"/>
      <c r="AL568" s="27" t="str">
        <f t="shared" si="43"/>
        <v>142-7370</v>
      </c>
      <c r="AM568" s="34" t="str">
        <f t="shared" si="44"/>
        <v>Overall</v>
      </c>
      <c r="AN568" s="34" t="str">
        <f t="shared" si="45"/>
        <v>OverallOther Income</v>
      </c>
      <c r="AO568" s="35"/>
      <c r="AP568" s="35"/>
      <c r="AQ568" s="35"/>
    </row>
    <row r="569" spans="1:43" x14ac:dyDescent="0.25">
      <c r="A569" s="27" t="s">
        <v>103</v>
      </c>
      <c r="B569" s="27" t="s">
        <v>104</v>
      </c>
      <c r="C569" s="27" t="s">
        <v>104</v>
      </c>
      <c r="D569" s="27" t="s">
        <v>267</v>
      </c>
      <c r="E569" s="27" t="s">
        <v>116</v>
      </c>
      <c r="F569" s="27" t="s">
        <v>560</v>
      </c>
      <c r="G569" s="27" t="s">
        <v>561</v>
      </c>
      <c r="H569" s="34" t="s">
        <v>109</v>
      </c>
      <c r="I569" s="34" t="s">
        <v>110</v>
      </c>
      <c r="J569" s="34" t="str">
        <f t="shared" si="41"/>
        <v>OverallOther Income</v>
      </c>
      <c r="K569" s="34" t="str">
        <f t="shared" si="42"/>
        <v>142Service Other expenses - Lexus</v>
      </c>
      <c r="L569" s="28">
        <f>+SUMIF('TB 4-24'!M:M,$AL569,'TB 4-24'!G:G)</f>
        <v>0</v>
      </c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>
        <f>+SUMIF('Input Sheet'!$S:$S,$AL569,'Input Sheet'!C:C)</f>
        <v>0</v>
      </c>
      <c r="Z569" s="28">
        <f>+SUMIF('Input Sheet'!$S:$S,$AL569,'Input Sheet'!D:D)</f>
        <v>0</v>
      </c>
      <c r="AA569" s="28">
        <f>+SUMIF('Input Sheet'!$S:$S,$AL569,'Input Sheet'!E:E)</f>
        <v>0</v>
      </c>
      <c r="AB569" s="28">
        <f>+SUMIF('Input Sheet'!$S:$S,$AL569,'Input Sheet'!F:F)</f>
        <v>0</v>
      </c>
      <c r="AC569" s="28">
        <f>+SUMIF('Input Sheet'!$S:$S,$AL569,'Input Sheet'!G:G)</f>
        <v>0</v>
      </c>
      <c r="AD569" s="28">
        <f>+SUMIF('Input Sheet'!$S:$S,$AL569,'Input Sheet'!H:H)</f>
        <v>0</v>
      </c>
      <c r="AE569" s="28">
        <f>+SUMIF('Input Sheet'!$S:$S,$AL569,'Input Sheet'!I:I)</f>
        <v>0</v>
      </c>
      <c r="AF569" s="28">
        <f>+SUMIF('Input Sheet'!$S:$S,$AL569,'Input Sheet'!J:J)</f>
        <v>0</v>
      </c>
      <c r="AG569" s="28">
        <f>+SUMIF('Input Sheet'!$S:$S,$AL569,'Input Sheet'!K:K)</f>
        <v>0</v>
      </c>
      <c r="AH569" s="28">
        <f>+SUMIF('Input Sheet'!$S:$S,$AL569,'Input Sheet'!L:L)</f>
        <v>0</v>
      </c>
      <c r="AI569" s="28">
        <f>+SUMIF('Input Sheet'!$S:$S,$AL569,'Input Sheet'!M:M)</f>
        <v>0</v>
      </c>
      <c r="AJ569" s="28">
        <f>+SUMIF('Input Sheet'!$S:$S,$AL569,'Input Sheet'!N:N)</f>
        <v>0</v>
      </c>
      <c r="AK569" s="28"/>
      <c r="AL569" s="27" t="str">
        <f t="shared" si="43"/>
        <v>142-7371</v>
      </c>
      <c r="AM569" s="34" t="str">
        <f t="shared" si="44"/>
        <v>Overall</v>
      </c>
      <c r="AN569" s="34" t="str">
        <f t="shared" si="45"/>
        <v>OverallOther Income</v>
      </c>
      <c r="AO569" s="35"/>
      <c r="AP569" s="35"/>
      <c r="AQ569" s="35"/>
    </row>
    <row r="570" spans="1:43" x14ac:dyDescent="0.25">
      <c r="A570" s="27" t="s">
        <v>103</v>
      </c>
      <c r="B570" s="27" t="s">
        <v>104</v>
      </c>
      <c r="C570" s="27" t="s">
        <v>104</v>
      </c>
      <c r="D570" s="27" t="s">
        <v>497</v>
      </c>
      <c r="E570" s="27" t="s">
        <v>116</v>
      </c>
      <c r="F570" s="27" t="s">
        <v>560</v>
      </c>
      <c r="G570" s="27" t="s">
        <v>561</v>
      </c>
      <c r="H570" s="34" t="s">
        <v>109</v>
      </c>
      <c r="I570" s="34" t="s">
        <v>110</v>
      </c>
      <c r="J570" s="34" t="str">
        <f t="shared" si="41"/>
        <v>OverallOther Income</v>
      </c>
      <c r="K570" s="34" t="str">
        <f t="shared" si="42"/>
        <v>142Service Other expenses - Lexus</v>
      </c>
      <c r="L570" s="28">
        <f>+SUMIF('TB 4-24'!M:M,$AL570,'TB 4-24'!G:G)</f>
        <v>0</v>
      </c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>
        <f>+SUMIF('Input Sheet'!$S:$S,$AL570,'Input Sheet'!C:C)</f>
        <v>0</v>
      </c>
      <c r="Z570" s="28">
        <f>+SUMIF('Input Sheet'!$S:$S,$AL570,'Input Sheet'!D:D)</f>
        <v>0</v>
      </c>
      <c r="AA570" s="28">
        <f>+SUMIF('Input Sheet'!$S:$S,$AL570,'Input Sheet'!E:E)</f>
        <v>0</v>
      </c>
      <c r="AB570" s="28">
        <f>+SUMIF('Input Sheet'!$S:$S,$AL570,'Input Sheet'!F:F)</f>
        <v>0</v>
      </c>
      <c r="AC570" s="28">
        <f>+SUMIF('Input Sheet'!$S:$S,$AL570,'Input Sheet'!G:G)</f>
        <v>0</v>
      </c>
      <c r="AD570" s="28">
        <f>+SUMIF('Input Sheet'!$S:$S,$AL570,'Input Sheet'!H:H)</f>
        <v>0</v>
      </c>
      <c r="AE570" s="28">
        <f>+SUMIF('Input Sheet'!$S:$S,$AL570,'Input Sheet'!I:I)</f>
        <v>0</v>
      </c>
      <c r="AF570" s="28">
        <f>+SUMIF('Input Sheet'!$S:$S,$AL570,'Input Sheet'!J:J)</f>
        <v>0</v>
      </c>
      <c r="AG570" s="28">
        <f>+SUMIF('Input Sheet'!$S:$S,$AL570,'Input Sheet'!K:K)</f>
        <v>0</v>
      </c>
      <c r="AH570" s="28">
        <f>+SUMIF('Input Sheet'!$S:$S,$AL570,'Input Sheet'!L:L)</f>
        <v>0</v>
      </c>
      <c r="AI570" s="28">
        <f>+SUMIF('Input Sheet'!$S:$S,$AL570,'Input Sheet'!M:M)</f>
        <v>0</v>
      </c>
      <c r="AJ570" s="28">
        <f>+SUMIF('Input Sheet'!$S:$S,$AL570,'Input Sheet'!N:N)</f>
        <v>0</v>
      </c>
      <c r="AK570" s="28"/>
      <c r="AL570" s="27" t="str">
        <f t="shared" si="43"/>
        <v>142-7410</v>
      </c>
      <c r="AM570" s="34" t="str">
        <f t="shared" si="44"/>
        <v>Overall</v>
      </c>
      <c r="AN570" s="34" t="str">
        <f t="shared" si="45"/>
        <v>OverallOther Income</v>
      </c>
      <c r="AO570" s="35"/>
      <c r="AP570" s="35"/>
      <c r="AQ570" s="35"/>
    </row>
    <row r="571" spans="1:43" x14ac:dyDescent="0.25">
      <c r="A571" s="27" t="s">
        <v>103</v>
      </c>
      <c r="B571" s="27" t="s">
        <v>104</v>
      </c>
      <c r="C571" s="27" t="s">
        <v>104</v>
      </c>
      <c r="D571" s="27" t="s">
        <v>562</v>
      </c>
      <c r="E571" s="27" t="s">
        <v>116</v>
      </c>
      <c r="F571" s="27" t="s">
        <v>560</v>
      </c>
      <c r="G571" s="27" t="s">
        <v>561</v>
      </c>
      <c r="H571" s="34" t="s">
        <v>109</v>
      </c>
      <c r="I571" s="34" t="s">
        <v>110</v>
      </c>
      <c r="J571" s="34" t="str">
        <f t="shared" si="41"/>
        <v>OverallOther Income</v>
      </c>
      <c r="K571" s="34" t="str">
        <f t="shared" si="42"/>
        <v>142Service Other expenses - Lexus</v>
      </c>
      <c r="L571" s="28">
        <f>+SUMIF('TB 4-24'!M:M,$AL571,'TB 4-24'!G:G)</f>
        <v>0</v>
      </c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>
        <f>+SUMIF('Input Sheet'!$S:$S,$AL571,'Input Sheet'!C:C)</f>
        <v>0</v>
      </c>
      <c r="Z571" s="28">
        <f>+SUMIF('Input Sheet'!$S:$S,$AL571,'Input Sheet'!D:D)</f>
        <v>0</v>
      </c>
      <c r="AA571" s="28">
        <f>+SUMIF('Input Sheet'!$S:$S,$AL571,'Input Sheet'!E:E)</f>
        <v>0</v>
      </c>
      <c r="AB571" s="28">
        <f>+SUMIF('Input Sheet'!$S:$S,$AL571,'Input Sheet'!F:F)</f>
        <v>0</v>
      </c>
      <c r="AC571" s="28">
        <f>+SUMIF('Input Sheet'!$S:$S,$AL571,'Input Sheet'!G:G)</f>
        <v>0</v>
      </c>
      <c r="AD571" s="28">
        <f>+SUMIF('Input Sheet'!$S:$S,$AL571,'Input Sheet'!H:H)</f>
        <v>0</v>
      </c>
      <c r="AE571" s="28">
        <f>+SUMIF('Input Sheet'!$S:$S,$AL571,'Input Sheet'!I:I)</f>
        <v>0</v>
      </c>
      <c r="AF571" s="28">
        <f>+SUMIF('Input Sheet'!$S:$S,$AL571,'Input Sheet'!J:J)</f>
        <v>0</v>
      </c>
      <c r="AG571" s="28">
        <f>+SUMIF('Input Sheet'!$S:$S,$AL571,'Input Sheet'!K:K)</f>
        <v>0</v>
      </c>
      <c r="AH571" s="28">
        <f>+SUMIF('Input Sheet'!$S:$S,$AL571,'Input Sheet'!L:L)</f>
        <v>0</v>
      </c>
      <c r="AI571" s="28">
        <f>+SUMIF('Input Sheet'!$S:$S,$AL571,'Input Sheet'!M:M)</f>
        <v>0</v>
      </c>
      <c r="AJ571" s="28">
        <f>+SUMIF('Input Sheet'!$S:$S,$AL571,'Input Sheet'!N:N)</f>
        <v>0</v>
      </c>
      <c r="AK571" s="28"/>
      <c r="AL571" s="27" t="str">
        <f t="shared" si="43"/>
        <v>142-7458</v>
      </c>
      <c r="AM571" s="34" t="str">
        <f t="shared" si="44"/>
        <v>Overall</v>
      </c>
      <c r="AN571" s="34" t="str">
        <f t="shared" si="45"/>
        <v>OverallOther Income</v>
      </c>
      <c r="AO571" s="35"/>
      <c r="AP571" s="35"/>
      <c r="AQ571" s="35"/>
    </row>
    <row r="572" spans="1:43" x14ac:dyDescent="0.25">
      <c r="A572" s="27" t="s">
        <v>103</v>
      </c>
      <c r="B572" s="27" t="s">
        <v>104</v>
      </c>
      <c r="C572" s="27" t="s">
        <v>104</v>
      </c>
      <c r="D572" s="27" t="s">
        <v>176</v>
      </c>
      <c r="E572" s="27" t="s">
        <v>116</v>
      </c>
      <c r="F572" s="27" t="s">
        <v>560</v>
      </c>
      <c r="G572" s="27" t="s">
        <v>561</v>
      </c>
      <c r="H572" s="34" t="s">
        <v>109</v>
      </c>
      <c r="I572" s="34" t="s">
        <v>110</v>
      </c>
      <c r="J572" s="34" t="str">
        <f t="shared" si="41"/>
        <v>OverallOther Income</v>
      </c>
      <c r="K572" s="34" t="str">
        <f t="shared" si="42"/>
        <v>142Service Other expenses - Lexus</v>
      </c>
      <c r="L572" s="28">
        <f>+SUMIF('TB 4-24'!M:M,$AL572,'TB 4-24'!G:G)</f>
        <v>0</v>
      </c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>
        <f>+SUMIF('Input Sheet'!$S:$S,$AL572,'Input Sheet'!C:C)</f>
        <v>0</v>
      </c>
      <c r="Z572" s="28">
        <f>+SUMIF('Input Sheet'!$S:$S,$AL572,'Input Sheet'!D:D)</f>
        <v>0</v>
      </c>
      <c r="AA572" s="28">
        <f>+SUMIF('Input Sheet'!$S:$S,$AL572,'Input Sheet'!E:E)</f>
        <v>0</v>
      </c>
      <c r="AB572" s="28">
        <f>+SUMIF('Input Sheet'!$S:$S,$AL572,'Input Sheet'!F:F)</f>
        <v>0</v>
      </c>
      <c r="AC572" s="28">
        <f>+SUMIF('Input Sheet'!$S:$S,$AL572,'Input Sheet'!G:G)</f>
        <v>0</v>
      </c>
      <c r="AD572" s="28">
        <f>+SUMIF('Input Sheet'!$S:$S,$AL572,'Input Sheet'!H:H)</f>
        <v>0</v>
      </c>
      <c r="AE572" s="28">
        <f>+SUMIF('Input Sheet'!$S:$S,$AL572,'Input Sheet'!I:I)</f>
        <v>0</v>
      </c>
      <c r="AF572" s="28">
        <f>+SUMIF('Input Sheet'!$S:$S,$AL572,'Input Sheet'!J:J)</f>
        <v>0</v>
      </c>
      <c r="AG572" s="28">
        <f>+SUMIF('Input Sheet'!$S:$S,$AL572,'Input Sheet'!K:K)</f>
        <v>0</v>
      </c>
      <c r="AH572" s="28">
        <f>+SUMIF('Input Sheet'!$S:$S,$AL572,'Input Sheet'!L:L)</f>
        <v>0</v>
      </c>
      <c r="AI572" s="28">
        <f>+SUMIF('Input Sheet'!$S:$S,$AL572,'Input Sheet'!M:M)</f>
        <v>0</v>
      </c>
      <c r="AJ572" s="28">
        <f>+SUMIF('Input Sheet'!$S:$S,$AL572,'Input Sheet'!N:N)</f>
        <v>0</v>
      </c>
      <c r="AK572" s="28"/>
      <c r="AL572" s="27" t="str">
        <f t="shared" si="43"/>
        <v>142-7570R</v>
      </c>
      <c r="AM572" s="34" t="str">
        <f t="shared" si="44"/>
        <v>Overall</v>
      </c>
      <c r="AN572" s="34" t="str">
        <f t="shared" si="45"/>
        <v>OverallOther Income</v>
      </c>
      <c r="AO572" s="35"/>
      <c r="AP572" s="35"/>
      <c r="AQ572" s="35"/>
    </row>
    <row r="573" spans="1:43" x14ac:dyDescent="0.25">
      <c r="A573" s="27" t="s">
        <v>103</v>
      </c>
      <c r="B573" s="27" t="s">
        <v>104</v>
      </c>
      <c r="C573" s="27" t="s">
        <v>104</v>
      </c>
      <c r="D573" s="27" t="s">
        <v>268</v>
      </c>
      <c r="E573" s="27" t="s">
        <v>116</v>
      </c>
      <c r="F573" s="27" t="s">
        <v>560</v>
      </c>
      <c r="G573" s="27" t="s">
        <v>561</v>
      </c>
      <c r="H573" s="34" t="s">
        <v>109</v>
      </c>
      <c r="I573" s="34" t="s">
        <v>110</v>
      </c>
      <c r="J573" s="34" t="str">
        <f t="shared" si="41"/>
        <v>OverallOther Income</v>
      </c>
      <c r="K573" s="34" t="str">
        <f t="shared" si="42"/>
        <v>142Service Other expenses - Lexus</v>
      </c>
      <c r="L573" s="28">
        <f>+SUMIF('TB 4-24'!M:M,$AL573,'TB 4-24'!G:G)</f>
        <v>0</v>
      </c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>
        <f>+SUMIF('Input Sheet'!$S:$S,$AL573,'Input Sheet'!C:C)</f>
        <v>0</v>
      </c>
      <c r="Z573" s="28">
        <f>+SUMIF('Input Sheet'!$S:$S,$AL573,'Input Sheet'!D:D)</f>
        <v>0</v>
      </c>
      <c r="AA573" s="28">
        <f>+SUMIF('Input Sheet'!$S:$S,$AL573,'Input Sheet'!E:E)</f>
        <v>0</v>
      </c>
      <c r="AB573" s="28">
        <f>+SUMIF('Input Sheet'!$S:$S,$AL573,'Input Sheet'!F:F)</f>
        <v>0</v>
      </c>
      <c r="AC573" s="28">
        <f>+SUMIF('Input Sheet'!$S:$S,$AL573,'Input Sheet'!G:G)</f>
        <v>0</v>
      </c>
      <c r="AD573" s="28">
        <f>+SUMIF('Input Sheet'!$S:$S,$AL573,'Input Sheet'!H:H)</f>
        <v>0</v>
      </c>
      <c r="AE573" s="28">
        <f>+SUMIF('Input Sheet'!$S:$S,$AL573,'Input Sheet'!I:I)</f>
        <v>0</v>
      </c>
      <c r="AF573" s="28">
        <f>+SUMIF('Input Sheet'!$S:$S,$AL573,'Input Sheet'!J:J)</f>
        <v>0</v>
      </c>
      <c r="AG573" s="28">
        <f>+SUMIF('Input Sheet'!$S:$S,$AL573,'Input Sheet'!K:K)</f>
        <v>0</v>
      </c>
      <c r="AH573" s="28">
        <f>+SUMIF('Input Sheet'!$S:$S,$AL573,'Input Sheet'!L:L)</f>
        <v>0</v>
      </c>
      <c r="AI573" s="28">
        <f>+SUMIF('Input Sheet'!$S:$S,$AL573,'Input Sheet'!M:M)</f>
        <v>0</v>
      </c>
      <c r="AJ573" s="28">
        <f>+SUMIF('Input Sheet'!$S:$S,$AL573,'Input Sheet'!N:N)</f>
        <v>0</v>
      </c>
      <c r="AK573" s="28"/>
      <c r="AL573" s="27" t="str">
        <f t="shared" si="43"/>
        <v>142-7590</v>
      </c>
      <c r="AM573" s="34" t="str">
        <f t="shared" si="44"/>
        <v>Overall</v>
      </c>
      <c r="AN573" s="34" t="str">
        <f t="shared" si="45"/>
        <v>OverallOther Income</v>
      </c>
      <c r="AO573" s="35"/>
      <c r="AP573" s="35"/>
      <c r="AQ573" s="35"/>
    </row>
    <row r="574" spans="1:43" x14ac:dyDescent="0.25">
      <c r="A574" s="27" t="s">
        <v>103</v>
      </c>
      <c r="B574" s="27" t="s">
        <v>104</v>
      </c>
      <c r="C574" s="27" t="s">
        <v>104</v>
      </c>
      <c r="D574" s="27" t="s">
        <v>269</v>
      </c>
      <c r="E574" s="27" t="s">
        <v>116</v>
      </c>
      <c r="F574" s="27" t="s">
        <v>560</v>
      </c>
      <c r="G574" s="27" t="s">
        <v>561</v>
      </c>
      <c r="H574" s="34" t="s">
        <v>109</v>
      </c>
      <c r="I574" s="34" t="s">
        <v>110</v>
      </c>
      <c r="J574" s="34" t="str">
        <f t="shared" si="41"/>
        <v>OverallOther Income</v>
      </c>
      <c r="K574" s="34" t="str">
        <f t="shared" si="42"/>
        <v>142Service Other expenses - Lexus</v>
      </c>
      <c r="L574" s="28">
        <f>+SUMIF('TB 4-24'!M:M,$AL574,'TB 4-24'!G:G)</f>
        <v>0</v>
      </c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>
        <f>+SUMIF('Input Sheet'!$S:$S,$AL574,'Input Sheet'!C:C)</f>
        <v>0</v>
      </c>
      <c r="Z574" s="28">
        <f>+SUMIF('Input Sheet'!$S:$S,$AL574,'Input Sheet'!D:D)</f>
        <v>0</v>
      </c>
      <c r="AA574" s="28">
        <f>+SUMIF('Input Sheet'!$S:$S,$AL574,'Input Sheet'!E:E)</f>
        <v>0</v>
      </c>
      <c r="AB574" s="28">
        <f>+SUMIF('Input Sheet'!$S:$S,$AL574,'Input Sheet'!F:F)</f>
        <v>0</v>
      </c>
      <c r="AC574" s="28">
        <f>+SUMIF('Input Sheet'!$S:$S,$AL574,'Input Sheet'!G:G)</f>
        <v>0</v>
      </c>
      <c r="AD574" s="28">
        <f>+SUMIF('Input Sheet'!$S:$S,$AL574,'Input Sheet'!H:H)</f>
        <v>0</v>
      </c>
      <c r="AE574" s="28">
        <f>+SUMIF('Input Sheet'!$S:$S,$AL574,'Input Sheet'!I:I)</f>
        <v>0</v>
      </c>
      <c r="AF574" s="28">
        <f>+SUMIF('Input Sheet'!$S:$S,$AL574,'Input Sheet'!J:J)</f>
        <v>0</v>
      </c>
      <c r="AG574" s="28">
        <f>+SUMIF('Input Sheet'!$S:$S,$AL574,'Input Sheet'!K:K)</f>
        <v>0</v>
      </c>
      <c r="AH574" s="28">
        <f>+SUMIF('Input Sheet'!$S:$S,$AL574,'Input Sheet'!L:L)</f>
        <v>0</v>
      </c>
      <c r="AI574" s="28">
        <f>+SUMIF('Input Sheet'!$S:$S,$AL574,'Input Sheet'!M:M)</f>
        <v>0</v>
      </c>
      <c r="AJ574" s="28">
        <f>+SUMIF('Input Sheet'!$S:$S,$AL574,'Input Sheet'!N:N)</f>
        <v>0</v>
      </c>
      <c r="AK574" s="28"/>
      <c r="AL574" s="27" t="str">
        <f t="shared" si="43"/>
        <v>142-7650</v>
      </c>
      <c r="AM574" s="34" t="str">
        <f t="shared" si="44"/>
        <v>Overall</v>
      </c>
      <c r="AN574" s="34" t="str">
        <f t="shared" si="45"/>
        <v>OverallOther Income</v>
      </c>
      <c r="AO574" s="35"/>
      <c r="AP574" s="35"/>
      <c r="AQ574" s="35"/>
    </row>
    <row r="575" spans="1:43" x14ac:dyDescent="0.25">
      <c r="A575" s="27" t="s">
        <v>103</v>
      </c>
      <c r="B575" s="27" t="s">
        <v>104</v>
      </c>
      <c r="C575" s="27" t="s">
        <v>104</v>
      </c>
      <c r="D575" s="27" t="s">
        <v>150</v>
      </c>
      <c r="E575" s="27" t="s">
        <v>116</v>
      </c>
      <c r="F575" s="27" t="s">
        <v>560</v>
      </c>
      <c r="G575" s="27" t="s">
        <v>561</v>
      </c>
      <c r="H575" s="34" t="s">
        <v>109</v>
      </c>
      <c r="I575" s="34" t="s">
        <v>110</v>
      </c>
      <c r="J575" s="34" t="str">
        <f t="shared" si="41"/>
        <v>OverallOther Income</v>
      </c>
      <c r="K575" s="34" t="str">
        <f t="shared" si="42"/>
        <v>142Service Other expenses - Lexus</v>
      </c>
      <c r="L575" s="28">
        <f>+SUMIF('TB 4-24'!M:M,$AL575,'TB 4-24'!G:G)</f>
        <v>0</v>
      </c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>
        <f>+SUMIF('Input Sheet'!$S:$S,$AL575,'Input Sheet'!C:C)</f>
        <v>0</v>
      </c>
      <c r="Z575" s="28">
        <f>+SUMIF('Input Sheet'!$S:$S,$AL575,'Input Sheet'!D:D)</f>
        <v>0</v>
      </c>
      <c r="AA575" s="28">
        <f>+SUMIF('Input Sheet'!$S:$S,$AL575,'Input Sheet'!E:E)</f>
        <v>0</v>
      </c>
      <c r="AB575" s="28">
        <f>+SUMIF('Input Sheet'!$S:$S,$AL575,'Input Sheet'!F:F)</f>
        <v>0</v>
      </c>
      <c r="AC575" s="28">
        <f>+SUMIF('Input Sheet'!$S:$S,$AL575,'Input Sheet'!G:G)</f>
        <v>0</v>
      </c>
      <c r="AD575" s="28">
        <f>+SUMIF('Input Sheet'!$S:$S,$AL575,'Input Sheet'!H:H)</f>
        <v>0</v>
      </c>
      <c r="AE575" s="28">
        <f>+SUMIF('Input Sheet'!$S:$S,$AL575,'Input Sheet'!I:I)</f>
        <v>0</v>
      </c>
      <c r="AF575" s="28">
        <f>+SUMIF('Input Sheet'!$S:$S,$AL575,'Input Sheet'!J:J)</f>
        <v>0</v>
      </c>
      <c r="AG575" s="28">
        <f>+SUMIF('Input Sheet'!$S:$S,$AL575,'Input Sheet'!K:K)</f>
        <v>0</v>
      </c>
      <c r="AH575" s="28">
        <f>+SUMIF('Input Sheet'!$S:$S,$AL575,'Input Sheet'!L:L)</f>
        <v>0</v>
      </c>
      <c r="AI575" s="28">
        <f>+SUMIF('Input Sheet'!$S:$S,$AL575,'Input Sheet'!M:M)</f>
        <v>0</v>
      </c>
      <c r="AJ575" s="28">
        <f>+SUMIF('Input Sheet'!$S:$S,$AL575,'Input Sheet'!N:N)</f>
        <v>0</v>
      </c>
      <c r="AK575" s="28"/>
      <c r="AL575" s="27" t="str">
        <f t="shared" si="43"/>
        <v>142-7795</v>
      </c>
      <c r="AM575" s="34" t="str">
        <f t="shared" si="44"/>
        <v>Overall</v>
      </c>
      <c r="AN575" s="34" t="str">
        <f t="shared" si="45"/>
        <v>OverallOther Income</v>
      </c>
      <c r="AO575" s="35"/>
      <c r="AP575" s="35"/>
      <c r="AQ575" s="35"/>
    </row>
    <row r="576" spans="1:43" x14ac:dyDescent="0.25">
      <c r="A576" s="27" t="s">
        <v>103</v>
      </c>
      <c r="B576" s="27" t="s">
        <v>104</v>
      </c>
      <c r="C576" s="27" t="s">
        <v>104</v>
      </c>
      <c r="D576" s="27" t="s">
        <v>276</v>
      </c>
      <c r="E576" s="27" t="s">
        <v>116</v>
      </c>
      <c r="F576" s="27" t="s">
        <v>563</v>
      </c>
      <c r="G576" s="27" t="s">
        <v>564</v>
      </c>
      <c r="H576" s="34" t="s">
        <v>109</v>
      </c>
      <c r="I576" s="34" t="s">
        <v>110</v>
      </c>
      <c r="J576" s="34" t="str">
        <f t="shared" si="41"/>
        <v>OverallOther Income</v>
      </c>
      <c r="K576" s="34" t="str">
        <f t="shared" si="42"/>
        <v>142Service Salaries &amp; Commission - Lexus</v>
      </c>
      <c r="L576" s="28">
        <f>+SUMIF('TB 4-24'!M:M,$AL576,'TB 4-24'!G:G)</f>
        <v>0</v>
      </c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>
        <f>+SUMIF('Input Sheet'!$S:$S,$AL576,'Input Sheet'!C:C)</f>
        <v>30273.388059480287</v>
      </c>
      <c r="Z576" s="28">
        <f>+SUMIF('Input Sheet'!$S:$S,$AL576,'Input Sheet'!D:D)</f>
        <v>30273.388059480287</v>
      </c>
      <c r="AA576" s="28">
        <f>+SUMIF('Input Sheet'!$S:$S,$AL576,'Input Sheet'!E:E)</f>
        <v>30273.388059480287</v>
      </c>
      <c r="AB576" s="28">
        <f>+SUMIF('Input Sheet'!$S:$S,$AL576,'Input Sheet'!F:F)</f>
        <v>30273.388059480287</v>
      </c>
      <c r="AC576" s="28">
        <f>+SUMIF('Input Sheet'!$S:$S,$AL576,'Input Sheet'!G:G)</f>
        <v>30273.388059480287</v>
      </c>
      <c r="AD576" s="28">
        <f>+SUMIF('Input Sheet'!$S:$S,$AL576,'Input Sheet'!H:H)</f>
        <v>30273.388059480287</v>
      </c>
      <c r="AE576" s="28">
        <f>+SUMIF('Input Sheet'!$S:$S,$AL576,'Input Sheet'!I:I)</f>
        <v>30273.388059480287</v>
      </c>
      <c r="AF576" s="28">
        <f>+SUMIF('Input Sheet'!$S:$S,$AL576,'Input Sheet'!J:J)</f>
        <v>30273.388059480287</v>
      </c>
      <c r="AG576" s="28">
        <f>+SUMIF('Input Sheet'!$S:$S,$AL576,'Input Sheet'!K:K)</f>
        <v>30273.388059480287</v>
      </c>
      <c r="AH576" s="28">
        <f>+SUMIF('Input Sheet'!$S:$S,$AL576,'Input Sheet'!L:L)</f>
        <v>30273.388059480287</v>
      </c>
      <c r="AI576" s="28">
        <f>+SUMIF('Input Sheet'!$S:$S,$AL576,'Input Sheet'!M:M)</f>
        <v>30273.388059480287</v>
      </c>
      <c r="AJ576" s="28">
        <f>+SUMIF('Input Sheet'!$S:$S,$AL576,'Input Sheet'!N:N)</f>
        <v>30273.388059480287</v>
      </c>
      <c r="AK576" s="28"/>
      <c r="AL576" s="27" t="str">
        <f t="shared" si="43"/>
        <v>142-7020</v>
      </c>
      <c r="AM576" s="34" t="str">
        <f t="shared" si="44"/>
        <v>Overall</v>
      </c>
      <c r="AN576" s="34" t="str">
        <f t="shared" si="45"/>
        <v>OverallOther Income</v>
      </c>
      <c r="AO576" s="35"/>
      <c r="AP576" s="35"/>
      <c r="AQ576" s="35"/>
    </row>
    <row r="577" spans="1:43" x14ac:dyDescent="0.25">
      <c r="A577" s="27" t="s">
        <v>103</v>
      </c>
      <c r="B577" s="27" t="s">
        <v>104</v>
      </c>
      <c r="C577" s="27" t="s">
        <v>104</v>
      </c>
      <c r="D577" s="27" t="s">
        <v>279</v>
      </c>
      <c r="E577" s="27" t="s">
        <v>116</v>
      </c>
      <c r="F577" s="27" t="s">
        <v>563</v>
      </c>
      <c r="G577" s="27" t="s">
        <v>564</v>
      </c>
      <c r="H577" s="34" t="s">
        <v>109</v>
      </c>
      <c r="I577" s="34" t="s">
        <v>110</v>
      </c>
      <c r="J577" s="34" t="str">
        <f t="shared" si="41"/>
        <v>OverallOther Income</v>
      </c>
      <c r="K577" s="34" t="str">
        <f t="shared" si="42"/>
        <v>142Service Salaries &amp; Commission - Lexus</v>
      </c>
      <c r="L577" s="28">
        <f>+SUMIF('TB 4-24'!M:M,$AL577,'TB 4-24'!G:G)</f>
        <v>0</v>
      </c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>
        <f>+SUMIF('Input Sheet'!$S:$S,$AL577,'Input Sheet'!C:C)</f>
        <v>0</v>
      </c>
      <c r="Z577" s="28">
        <f>+SUMIF('Input Sheet'!$S:$S,$AL577,'Input Sheet'!D:D)</f>
        <v>0</v>
      </c>
      <c r="AA577" s="28">
        <f>+SUMIF('Input Sheet'!$S:$S,$AL577,'Input Sheet'!E:E)</f>
        <v>0</v>
      </c>
      <c r="AB577" s="28">
        <f>+SUMIF('Input Sheet'!$S:$S,$AL577,'Input Sheet'!F:F)</f>
        <v>0</v>
      </c>
      <c r="AC577" s="28">
        <f>+SUMIF('Input Sheet'!$S:$S,$AL577,'Input Sheet'!G:G)</f>
        <v>0</v>
      </c>
      <c r="AD577" s="28">
        <f>+SUMIF('Input Sheet'!$S:$S,$AL577,'Input Sheet'!H:H)</f>
        <v>0</v>
      </c>
      <c r="AE577" s="28">
        <f>+SUMIF('Input Sheet'!$S:$S,$AL577,'Input Sheet'!I:I)</f>
        <v>0</v>
      </c>
      <c r="AF577" s="28">
        <f>+SUMIF('Input Sheet'!$S:$S,$AL577,'Input Sheet'!J:J)</f>
        <v>0</v>
      </c>
      <c r="AG577" s="28">
        <f>+SUMIF('Input Sheet'!$S:$S,$AL577,'Input Sheet'!K:K)</f>
        <v>0</v>
      </c>
      <c r="AH577" s="28">
        <f>+SUMIF('Input Sheet'!$S:$S,$AL577,'Input Sheet'!L:L)</f>
        <v>0</v>
      </c>
      <c r="AI577" s="28">
        <f>+SUMIF('Input Sheet'!$S:$S,$AL577,'Input Sheet'!M:M)</f>
        <v>0</v>
      </c>
      <c r="AJ577" s="28">
        <f>+SUMIF('Input Sheet'!$S:$S,$AL577,'Input Sheet'!N:N)</f>
        <v>0</v>
      </c>
      <c r="AK577" s="28"/>
      <c r="AL577" s="27" t="str">
        <f t="shared" si="43"/>
        <v>142-7170</v>
      </c>
      <c r="AM577" s="34" t="str">
        <f t="shared" si="44"/>
        <v>Overall</v>
      </c>
      <c r="AN577" s="34" t="str">
        <f t="shared" si="45"/>
        <v>OverallOther Income</v>
      </c>
      <c r="AO577" s="35"/>
      <c r="AP577" s="35"/>
      <c r="AQ577" s="35"/>
    </row>
    <row r="578" spans="1:43" x14ac:dyDescent="0.25">
      <c r="A578" s="27" t="s">
        <v>103</v>
      </c>
      <c r="B578" s="27" t="s">
        <v>104</v>
      </c>
      <c r="C578" s="27" t="s">
        <v>104</v>
      </c>
      <c r="D578" s="27" t="s">
        <v>280</v>
      </c>
      <c r="E578" s="27" t="s">
        <v>116</v>
      </c>
      <c r="F578" s="27" t="s">
        <v>563</v>
      </c>
      <c r="G578" s="27" t="s">
        <v>564</v>
      </c>
      <c r="H578" s="34" t="s">
        <v>109</v>
      </c>
      <c r="I578" s="34" t="s">
        <v>110</v>
      </c>
      <c r="J578" s="34" t="str">
        <f t="shared" si="41"/>
        <v>OverallOther Income</v>
      </c>
      <c r="K578" s="34" t="str">
        <f t="shared" si="42"/>
        <v>142Service Salaries &amp; Commission - Lexus</v>
      </c>
      <c r="L578" s="28">
        <f>+SUMIF('TB 4-24'!M:M,$AL578,'TB 4-24'!G:G)</f>
        <v>0</v>
      </c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>
        <f>+SUMIF('Input Sheet'!$S:$S,$AL578,'Input Sheet'!C:C)</f>
        <v>0</v>
      </c>
      <c r="Z578" s="28">
        <f>+SUMIF('Input Sheet'!$S:$S,$AL578,'Input Sheet'!D:D)</f>
        <v>0</v>
      </c>
      <c r="AA578" s="28">
        <f>+SUMIF('Input Sheet'!$S:$S,$AL578,'Input Sheet'!E:E)</f>
        <v>0</v>
      </c>
      <c r="AB578" s="28">
        <f>+SUMIF('Input Sheet'!$S:$S,$AL578,'Input Sheet'!F:F)</f>
        <v>0</v>
      </c>
      <c r="AC578" s="28">
        <f>+SUMIF('Input Sheet'!$S:$S,$AL578,'Input Sheet'!G:G)</f>
        <v>0</v>
      </c>
      <c r="AD578" s="28">
        <f>+SUMIF('Input Sheet'!$S:$S,$AL578,'Input Sheet'!H:H)</f>
        <v>0</v>
      </c>
      <c r="AE578" s="28">
        <f>+SUMIF('Input Sheet'!$S:$S,$AL578,'Input Sheet'!I:I)</f>
        <v>0</v>
      </c>
      <c r="AF578" s="28">
        <f>+SUMIF('Input Sheet'!$S:$S,$AL578,'Input Sheet'!J:J)</f>
        <v>0</v>
      </c>
      <c r="AG578" s="28">
        <f>+SUMIF('Input Sheet'!$S:$S,$AL578,'Input Sheet'!K:K)</f>
        <v>0</v>
      </c>
      <c r="AH578" s="28">
        <f>+SUMIF('Input Sheet'!$S:$S,$AL578,'Input Sheet'!L:L)</f>
        <v>0</v>
      </c>
      <c r="AI578" s="28">
        <f>+SUMIF('Input Sheet'!$S:$S,$AL578,'Input Sheet'!M:M)</f>
        <v>0</v>
      </c>
      <c r="AJ578" s="28">
        <f>+SUMIF('Input Sheet'!$S:$S,$AL578,'Input Sheet'!N:N)</f>
        <v>0</v>
      </c>
      <c r="AK578" s="28"/>
      <c r="AL578" s="27" t="str">
        <f t="shared" si="43"/>
        <v>142-7175</v>
      </c>
      <c r="AM578" s="34" t="str">
        <f t="shared" si="44"/>
        <v>Overall</v>
      </c>
      <c r="AN578" s="34" t="str">
        <f t="shared" si="45"/>
        <v>OverallOther Income</v>
      </c>
      <c r="AO578" s="35"/>
      <c r="AP578" s="35"/>
      <c r="AQ578" s="35"/>
    </row>
    <row r="579" spans="1:43" x14ac:dyDescent="0.25">
      <c r="A579" s="27" t="s">
        <v>103</v>
      </c>
      <c r="B579" s="27" t="s">
        <v>104</v>
      </c>
      <c r="C579" s="27" t="s">
        <v>104</v>
      </c>
      <c r="D579" s="27" t="s">
        <v>281</v>
      </c>
      <c r="E579" s="27" t="s">
        <v>116</v>
      </c>
      <c r="F579" s="27" t="s">
        <v>563</v>
      </c>
      <c r="G579" s="27" t="s">
        <v>564</v>
      </c>
      <c r="H579" s="34" t="s">
        <v>109</v>
      </c>
      <c r="I579" s="34" t="s">
        <v>110</v>
      </c>
      <c r="J579" s="34" t="str">
        <f t="shared" ref="J579:J642" si="46">+H579&amp;I579</f>
        <v>OverallOther Income</v>
      </c>
      <c r="K579" s="34" t="str">
        <f t="shared" ref="K579:K642" si="47">+E579&amp;G579</f>
        <v>142Service Salaries &amp; Commission - Lexus</v>
      </c>
      <c r="L579" s="28">
        <f>+SUMIF('TB 4-24'!M:M,$AL579,'TB 4-24'!G:G)</f>
        <v>0</v>
      </c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>
        <f>+SUMIF('Input Sheet'!$S:$S,$AL579,'Input Sheet'!C:C)</f>
        <v>0</v>
      </c>
      <c r="Z579" s="28">
        <f>+SUMIF('Input Sheet'!$S:$S,$AL579,'Input Sheet'!D:D)</f>
        <v>0</v>
      </c>
      <c r="AA579" s="28">
        <f>+SUMIF('Input Sheet'!$S:$S,$AL579,'Input Sheet'!E:E)</f>
        <v>0</v>
      </c>
      <c r="AB579" s="28">
        <f>+SUMIF('Input Sheet'!$S:$S,$AL579,'Input Sheet'!F:F)</f>
        <v>0</v>
      </c>
      <c r="AC579" s="28">
        <f>+SUMIF('Input Sheet'!$S:$S,$AL579,'Input Sheet'!G:G)</f>
        <v>0</v>
      </c>
      <c r="AD579" s="28">
        <f>+SUMIF('Input Sheet'!$S:$S,$AL579,'Input Sheet'!H:H)</f>
        <v>0</v>
      </c>
      <c r="AE579" s="28">
        <f>+SUMIF('Input Sheet'!$S:$S,$AL579,'Input Sheet'!I:I)</f>
        <v>0</v>
      </c>
      <c r="AF579" s="28">
        <f>+SUMIF('Input Sheet'!$S:$S,$AL579,'Input Sheet'!J:J)</f>
        <v>0</v>
      </c>
      <c r="AG579" s="28">
        <f>+SUMIF('Input Sheet'!$S:$S,$AL579,'Input Sheet'!K:K)</f>
        <v>0</v>
      </c>
      <c r="AH579" s="28">
        <f>+SUMIF('Input Sheet'!$S:$S,$AL579,'Input Sheet'!L:L)</f>
        <v>0</v>
      </c>
      <c r="AI579" s="28">
        <f>+SUMIF('Input Sheet'!$S:$S,$AL579,'Input Sheet'!M:M)</f>
        <v>0</v>
      </c>
      <c r="AJ579" s="28">
        <f>+SUMIF('Input Sheet'!$S:$S,$AL579,'Input Sheet'!N:N)</f>
        <v>0</v>
      </c>
      <c r="AK579" s="28"/>
      <c r="AL579" s="27" t="str">
        <f t="shared" ref="AL579:AL642" si="48">+E579&amp;"-"&amp;D579</f>
        <v>142-7190</v>
      </c>
      <c r="AM579" s="34" t="str">
        <f t="shared" si="44"/>
        <v>Overall</v>
      </c>
      <c r="AN579" s="34" t="str">
        <f t="shared" si="45"/>
        <v>OverallOther Income</v>
      </c>
      <c r="AO579" s="35"/>
      <c r="AP579" s="35"/>
      <c r="AQ579" s="35"/>
    </row>
    <row r="580" spans="1:43" x14ac:dyDescent="0.25">
      <c r="A580" s="27" t="s">
        <v>103</v>
      </c>
      <c r="B580" s="27" t="s">
        <v>104</v>
      </c>
      <c r="C580" s="27" t="s">
        <v>104</v>
      </c>
      <c r="D580" s="27" t="s">
        <v>565</v>
      </c>
      <c r="E580" s="27" t="s">
        <v>116</v>
      </c>
      <c r="F580" s="27" t="s">
        <v>566</v>
      </c>
      <c r="G580" s="27" t="s">
        <v>567</v>
      </c>
      <c r="H580" s="34" t="s">
        <v>109</v>
      </c>
      <c r="I580" s="34" t="s">
        <v>110</v>
      </c>
      <c r="J580" s="34" t="str">
        <f t="shared" si="46"/>
        <v>OverallOther Income</v>
      </c>
      <c r="K580" s="34" t="str">
        <f t="shared" si="47"/>
        <v>142Service Internal labour Sales - Lexus</v>
      </c>
      <c r="L580" s="28">
        <f>+SUMIF('TB 4-24'!M:M,$AL580,'TB 4-24'!G:G)</f>
        <v>0</v>
      </c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>
        <f>+SUMIF('Input Sheet'!$S:$S,$AL580,'Input Sheet'!C:C)</f>
        <v>-21058.854924130435</v>
      </c>
      <c r="Z580" s="28">
        <f>+SUMIF('Input Sheet'!$S:$S,$AL580,'Input Sheet'!D:D)</f>
        <v>-23930.516959239132</v>
      </c>
      <c r="AA580" s="28">
        <f>+SUMIF('Input Sheet'!$S:$S,$AL580,'Input Sheet'!E:E)</f>
        <v>-19623.023906576087</v>
      </c>
      <c r="AB580" s="28">
        <f>+SUMIF('Input Sheet'!$S:$S,$AL580,'Input Sheet'!F:F)</f>
        <v>-23930.516959239132</v>
      </c>
      <c r="AC580" s="28">
        <f>+SUMIF('Input Sheet'!$S:$S,$AL580,'Input Sheet'!G:G)</f>
        <v>-23451.906620054353</v>
      </c>
      <c r="AD580" s="28">
        <f>+SUMIF('Input Sheet'!$S:$S,$AL580,'Input Sheet'!H:H)</f>
        <v>-22016.075602500005</v>
      </c>
      <c r="AE580" s="28">
        <f>+SUMIF('Input Sheet'!$S:$S,$AL580,'Input Sheet'!I:I)</f>
        <v>-22973.296280869567</v>
      </c>
      <c r="AF580" s="28">
        <f>+SUMIF('Input Sheet'!$S:$S,$AL580,'Input Sheet'!J:J)</f>
        <v>-22494.685941684787</v>
      </c>
      <c r="AG580" s="28">
        <f>+SUMIF('Input Sheet'!$S:$S,$AL580,'Input Sheet'!K:K)</f>
        <v>-21058.854924130435</v>
      </c>
      <c r="AH580" s="28">
        <f>+SUMIF('Input Sheet'!$S:$S,$AL580,'Input Sheet'!L:L)</f>
        <v>-21058.854924130435</v>
      </c>
      <c r="AI580" s="28">
        <f>+SUMIF('Input Sheet'!$S:$S,$AL580,'Input Sheet'!M:M)</f>
        <v>-20101.634245760873</v>
      </c>
      <c r="AJ580" s="28">
        <f>+SUMIF('Input Sheet'!$S:$S,$AL580,'Input Sheet'!N:N)</f>
        <v>-22494.685941684787</v>
      </c>
      <c r="AK580" s="28"/>
      <c r="AL580" s="27" t="str">
        <f t="shared" si="48"/>
        <v>142-3340</v>
      </c>
      <c r="AM580" s="34" t="str">
        <f t="shared" ref="AM580:AM643" si="49">H580</f>
        <v>Overall</v>
      </c>
      <c r="AN580" s="34" t="str">
        <f t="shared" ref="AN580:AN643" si="50">J580</f>
        <v>OverallOther Income</v>
      </c>
      <c r="AO580" s="35"/>
      <c r="AP580" s="35"/>
      <c r="AQ580" s="35"/>
    </row>
    <row r="581" spans="1:43" x14ac:dyDescent="0.25">
      <c r="A581" s="27" t="s">
        <v>103</v>
      </c>
      <c r="B581" s="27" t="s">
        <v>104</v>
      </c>
      <c r="C581" s="27" t="s">
        <v>104</v>
      </c>
      <c r="D581" s="27" t="s">
        <v>568</v>
      </c>
      <c r="E581" s="27" t="s">
        <v>116</v>
      </c>
      <c r="F581" s="27" t="s">
        <v>566</v>
      </c>
      <c r="G581" s="27" t="s">
        <v>567</v>
      </c>
      <c r="H581" s="34" t="s">
        <v>109</v>
      </c>
      <c r="I581" s="34" t="s">
        <v>110</v>
      </c>
      <c r="J581" s="34" t="str">
        <f t="shared" si="46"/>
        <v>OverallOther Income</v>
      </c>
      <c r="K581" s="34" t="str">
        <f t="shared" si="47"/>
        <v>142Service Internal labour Sales - Lexus</v>
      </c>
      <c r="L581" s="28">
        <f>+SUMIF('TB 4-24'!M:M,$AL581,'TB 4-24'!G:G)</f>
        <v>0</v>
      </c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>
        <f>+SUMIF('Input Sheet'!$S:$S,$AL581,'Input Sheet'!C:C)</f>
        <v>0</v>
      </c>
      <c r="Z581" s="28">
        <f>+SUMIF('Input Sheet'!$S:$S,$AL581,'Input Sheet'!D:D)</f>
        <v>0</v>
      </c>
      <c r="AA581" s="28">
        <f>+SUMIF('Input Sheet'!$S:$S,$AL581,'Input Sheet'!E:E)</f>
        <v>0</v>
      </c>
      <c r="AB581" s="28">
        <f>+SUMIF('Input Sheet'!$S:$S,$AL581,'Input Sheet'!F:F)</f>
        <v>0</v>
      </c>
      <c r="AC581" s="28">
        <f>+SUMIF('Input Sheet'!$S:$S,$AL581,'Input Sheet'!G:G)</f>
        <v>0</v>
      </c>
      <c r="AD581" s="28">
        <f>+SUMIF('Input Sheet'!$S:$S,$AL581,'Input Sheet'!H:H)</f>
        <v>0</v>
      </c>
      <c r="AE581" s="28">
        <f>+SUMIF('Input Sheet'!$S:$S,$AL581,'Input Sheet'!I:I)</f>
        <v>0</v>
      </c>
      <c r="AF581" s="28">
        <f>+SUMIF('Input Sheet'!$S:$S,$AL581,'Input Sheet'!J:J)</f>
        <v>0</v>
      </c>
      <c r="AG581" s="28">
        <f>+SUMIF('Input Sheet'!$S:$S,$AL581,'Input Sheet'!K:K)</f>
        <v>0</v>
      </c>
      <c r="AH581" s="28">
        <f>+SUMIF('Input Sheet'!$S:$S,$AL581,'Input Sheet'!L:L)</f>
        <v>0</v>
      </c>
      <c r="AI581" s="28">
        <f>+SUMIF('Input Sheet'!$S:$S,$AL581,'Input Sheet'!M:M)</f>
        <v>0</v>
      </c>
      <c r="AJ581" s="28">
        <f>+SUMIF('Input Sheet'!$S:$S,$AL581,'Input Sheet'!N:N)</f>
        <v>0</v>
      </c>
      <c r="AK581" s="28"/>
      <c r="AL581" s="27" t="str">
        <f t="shared" si="48"/>
        <v>142-3350</v>
      </c>
      <c r="AM581" s="34" t="str">
        <f t="shared" si="49"/>
        <v>Overall</v>
      </c>
      <c r="AN581" s="34" t="str">
        <f t="shared" si="50"/>
        <v>OverallOther Income</v>
      </c>
      <c r="AO581" s="35"/>
      <c r="AP581" s="35"/>
      <c r="AQ581" s="35"/>
    </row>
    <row r="582" spans="1:43" x14ac:dyDescent="0.25">
      <c r="A582" s="27" t="s">
        <v>103</v>
      </c>
      <c r="B582" s="27" t="s">
        <v>104</v>
      </c>
      <c r="C582" s="27" t="s">
        <v>104</v>
      </c>
      <c r="D582" s="27" t="s">
        <v>111</v>
      </c>
      <c r="E582" s="27" t="s">
        <v>116</v>
      </c>
      <c r="F582" s="27" t="s">
        <v>569</v>
      </c>
      <c r="G582" s="27" t="s">
        <v>570</v>
      </c>
      <c r="H582" s="34" t="s">
        <v>109</v>
      </c>
      <c r="I582" s="34" t="s">
        <v>110</v>
      </c>
      <c r="J582" s="34" t="str">
        <f t="shared" si="46"/>
        <v>OverallOther Income</v>
      </c>
      <c r="K582" s="34" t="str">
        <f t="shared" si="47"/>
        <v>142Service Miscellaneous Sales - Lexus</v>
      </c>
      <c r="L582" s="28">
        <f>+SUMIF('TB 4-24'!M:M,$AL582,'TB 4-24'!G:G)</f>
        <v>0</v>
      </c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>
        <f>+SUMIF('Input Sheet'!$S:$S,$AL582,'Input Sheet'!C:C)</f>
        <v>0</v>
      </c>
      <c r="Z582" s="28">
        <f>+SUMIF('Input Sheet'!$S:$S,$AL582,'Input Sheet'!D:D)</f>
        <v>0</v>
      </c>
      <c r="AA582" s="28">
        <f>+SUMIF('Input Sheet'!$S:$S,$AL582,'Input Sheet'!E:E)</f>
        <v>0</v>
      </c>
      <c r="AB582" s="28">
        <f>+SUMIF('Input Sheet'!$S:$S,$AL582,'Input Sheet'!F:F)</f>
        <v>0</v>
      </c>
      <c r="AC582" s="28">
        <f>+SUMIF('Input Sheet'!$S:$S,$AL582,'Input Sheet'!G:G)</f>
        <v>0</v>
      </c>
      <c r="AD582" s="28">
        <f>+SUMIF('Input Sheet'!$S:$S,$AL582,'Input Sheet'!H:H)</f>
        <v>0</v>
      </c>
      <c r="AE582" s="28">
        <f>+SUMIF('Input Sheet'!$S:$S,$AL582,'Input Sheet'!I:I)</f>
        <v>0</v>
      </c>
      <c r="AF582" s="28">
        <f>+SUMIF('Input Sheet'!$S:$S,$AL582,'Input Sheet'!J:J)</f>
        <v>0</v>
      </c>
      <c r="AG582" s="28">
        <f>+SUMIF('Input Sheet'!$S:$S,$AL582,'Input Sheet'!K:K)</f>
        <v>0</v>
      </c>
      <c r="AH582" s="28">
        <f>+SUMIF('Input Sheet'!$S:$S,$AL582,'Input Sheet'!L:L)</f>
        <v>0</v>
      </c>
      <c r="AI582" s="28">
        <f>+SUMIF('Input Sheet'!$S:$S,$AL582,'Input Sheet'!M:M)</f>
        <v>0</v>
      </c>
      <c r="AJ582" s="28">
        <f>+SUMIF('Input Sheet'!$S:$S,$AL582,'Input Sheet'!N:N)</f>
        <v>0</v>
      </c>
      <c r="AK582" s="28"/>
      <c r="AL582" s="27" t="str">
        <f t="shared" si="48"/>
        <v>142-3145</v>
      </c>
      <c r="AM582" s="34" t="str">
        <f t="shared" si="49"/>
        <v>Overall</v>
      </c>
      <c r="AN582" s="34" t="str">
        <f t="shared" si="50"/>
        <v>OverallOther Income</v>
      </c>
      <c r="AO582" s="35"/>
      <c r="AP582" s="35"/>
      <c r="AQ582" s="35"/>
    </row>
    <row r="583" spans="1:43" x14ac:dyDescent="0.25">
      <c r="A583" s="27" t="s">
        <v>103</v>
      </c>
      <c r="B583" s="27" t="s">
        <v>104</v>
      </c>
      <c r="C583" s="27" t="s">
        <v>104</v>
      </c>
      <c r="D583" s="27" t="s">
        <v>571</v>
      </c>
      <c r="E583" s="27" t="s">
        <v>116</v>
      </c>
      <c r="F583" s="27" t="s">
        <v>569</v>
      </c>
      <c r="G583" s="27" t="s">
        <v>570</v>
      </c>
      <c r="H583" s="34" t="s">
        <v>109</v>
      </c>
      <c r="I583" s="34" t="s">
        <v>110</v>
      </c>
      <c r="J583" s="34" t="str">
        <f t="shared" si="46"/>
        <v>OverallOther Income</v>
      </c>
      <c r="K583" s="34" t="str">
        <f t="shared" si="47"/>
        <v>142Service Miscellaneous Sales - Lexus</v>
      </c>
      <c r="L583" s="28">
        <f>+SUMIF('TB 4-24'!M:M,$AL583,'TB 4-24'!G:G)</f>
        <v>0</v>
      </c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>
        <f>+SUMIF('Input Sheet'!$S:$S,$AL583,'Input Sheet'!C:C)</f>
        <v>0</v>
      </c>
      <c r="Z583" s="28">
        <f>+SUMIF('Input Sheet'!$S:$S,$AL583,'Input Sheet'!D:D)</f>
        <v>0</v>
      </c>
      <c r="AA583" s="28">
        <f>+SUMIF('Input Sheet'!$S:$S,$AL583,'Input Sheet'!E:E)</f>
        <v>0</v>
      </c>
      <c r="AB583" s="28">
        <f>+SUMIF('Input Sheet'!$S:$S,$AL583,'Input Sheet'!F:F)</f>
        <v>0</v>
      </c>
      <c r="AC583" s="28">
        <f>+SUMIF('Input Sheet'!$S:$S,$AL583,'Input Sheet'!G:G)</f>
        <v>0</v>
      </c>
      <c r="AD583" s="28">
        <f>+SUMIF('Input Sheet'!$S:$S,$AL583,'Input Sheet'!H:H)</f>
        <v>0</v>
      </c>
      <c r="AE583" s="28">
        <f>+SUMIF('Input Sheet'!$S:$S,$AL583,'Input Sheet'!I:I)</f>
        <v>0</v>
      </c>
      <c r="AF583" s="28">
        <f>+SUMIF('Input Sheet'!$S:$S,$AL583,'Input Sheet'!J:J)</f>
        <v>0</v>
      </c>
      <c r="AG583" s="28">
        <f>+SUMIF('Input Sheet'!$S:$S,$AL583,'Input Sheet'!K:K)</f>
        <v>0</v>
      </c>
      <c r="AH583" s="28">
        <f>+SUMIF('Input Sheet'!$S:$S,$AL583,'Input Sheet'!L:L)</f>
        <v>0</v>
      </c>
      <c r="AI583" s="28">
        <f>+SUMIF('Input Sheet'!$S:$S,$AL583,'Input Sheet'!M:M)</f>
        <v>0</v>
      </c>
      <c r="AJ583" s="28">
        <f>+SUMIF('Input Sheet'!$S:$S,$AL583,'Input Sheet'!N:N)</f>
        <v>0</v>
      </c>
      <c r="AK583" s="28"/>
      <c r="AL583" s="27" t="str">
        <f t="shared" si="48"/>
        <v>142-3400</v>
      </c>
      <c r="AM583" s="34" t="str">
        <f t="shared" si="49"/>
        <v>Overall</v>
      </c>
      <c r="AN583" s="34" t="str">
        <f t="shared" si="50"/>
        <v>OverallOther Income</v>
      </c>
      <c r="AO583" s="35"/>
      <c r="AP583" s="35"/>
      <c r="AQ583" s="35"/>
    </row>
    <row r="584" spans="1:43" x14ac:dyDescent="0.25">
      <c r="A584" s="27" t="s">
        <v>103</v>
      </c>
      <c r="B584" s="27" t="s">
        <v>104</v>
      </c>
      <c r="C584" s="27" t="s">
        <v>104</v>
      </c>
      <c r="D584" s="27" t="s">
        <v>572</v>
      </c>
      <c r="E584" s="27" t="s">
        <v>116</v>
      </c>
      <c r="F584" s="27" t="s">
        <v>569</v>
      </c>
      <c r="G584" s="27" t="s">
        <v>570</v>
      </c>
      <c r="H584" s="34" t="s">
        <v>109</v>
      </c>
      <c r="I584" s="34" t="s">
        <v>110</v>
      </c>
      <c r="J584" s="34" t="str">
        <f t="shared" si="46"/>
        <v>OverallOther Income</v>
      </c>
      <c r="K584" s="34" t="str">
        <f t="shared" si="47"/>
        <v>142Service Miscellaneous Sales - Lexus</v>
      </c>
      <c r="L584" s="28">
        <f>+SUMIF('TB 4-24'!M:M,$AL584,'TB 4-24'!G:G)</f>
        <v>0</v>
      </c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>
        <f>+SUMIF('Input Sheet'!$S:$S,$AL584,'Input Sheet'!C:C)</f>
        <v>0</v>
      </c>
      <c r="Z584" s="28">
        <f>+SUMIF('Input Sheet'!$S:$S,$AL584,'Input Sheet'!D:D)</f>
        <v>0</v>
      </c>
      <c r="AA584" s="28">
        <f>+SUMIF('Input Sheet'!$S:$S,$AL584,'Input Sheet'!E:E)</f>
        <v>0</v>
      </c>
      <c r="AB584" s="28">
        <f>+SUMIF('Input Sheet'!$S:$S,$AL584,'Input Sheet'!F:F)</f>
        <v>0</v>
      </c>
      <c r="AC584" s="28">
        <f>+SUMIF('Input Sheet'!$S:$S,$AL584,'Input Sheet'!G:G)</f>
        <v>0</v>
      </c>
      <c r="AD584" s="28">
        <f>+SUMIF('Input Sheet'!$S:$S,$AL584,'Input Sheet'!H:H)</f>
        <v>0</v>
      </c>
      <c r="AE584" s="28">
        <f>+SUMIF('Input Sheet'!$S:$S,$AL584,'Input Sheet'!I:I)</f>
        <v>0</v>
      </c>
      <c r="AF584" s="28">
        <f>+SUMIF('Input Sheet'!$S:$S,$AL584,'Input Sheet'!J:J)</f>
        <v>0</v>
      </c>
      <c r="AG584" s="28">
        <f>+SUMIF('Input Sheet'!$S:$S,$AL584,'Input Sheet'!K:K)</f>
        <v>0</v>
      </c>
      <c r="AH584" s="28">
        <f>+SUMIF('Input Sheet'!$S:$S,$AL584,'Input Sheet'!L:L)</f>
        <v>0</v>
      </c>
      <c r="AI584" s="28">
        <f>+SUMIF('Input Sheet'!$S:$S,$AL584,'Input Sheet'!M:M)</f>
        <v>0</v>
      </c>
      <c r="AJ584" s="28">
        <f>+SUMIF('Input Sheet'!$S:$S,$AL584,'Input Sheet'!N:N)</f>
        <v>0</v>
      </c>
      <c r="AK584" s="28"/>
      <c r="AL584" s="27" t="str">
        <f t="shared" si="48"/>
        <v>142-3410</v>
      </c>
      <c r="AM584" s="34" t="str">
        <f t="shared" si="49"/>
        <v>Overall</v>
      </c>
      <c r="AN584" s="34" t="str">
        <f t="shared" si="50"/>
        <v>OverallOther Income</v>
      </c>
      <c r="AO584" s="35"/>
      <c r="AP584" s="35"/>
      <c r="AQ584" s="35"/>
    </row>
    <row r="585" spans="1:43" x14ac:dyDescent="0.25">
      <c r="A585" s="27" t="s">
        <v>103</v>
      </c>
      <c r="B585" s="27" t="s">
        <v>104</v>
      </c>
      <c r="C585" s="27" t="s">
        <v>104</v>
      </c>
      <c r="D585" s="27" t="s">
        <v>573</v>
      </c>
      <c r="E585" s="27" t="s">
        <v>116</v>
      </c>
      <c r="F585" s="27" t="s">
        <v>569</v>
      </c>
      <c r="G585" s="27" t="s">
        <v>570</v>
      </c>
      <c r="H585" s="34" t="s">
        <v>109</v>
      </c>
      <c r="I585" s="34" t="s">
        <v>110</v>
      </c>
      <c r="J585" s="34" t="str">
        <f t="shared" si="46"/>
        <v>OverallOther Income</v>
      </c>
      <c r="K585" s="34" t="str">
        <f t="shared" si="47"/>
        <v>142Service Miscellaneous Sales - Lexus</v>
      </c>
      <c r="L585" s="28">
        <f>+SUMIF('TB 4-24'!M:M,$AL585,'TB 4-24'!G:G)</f>
        <v>0</v>
      </c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>
        <f>+SUMIF('Input Sheet'!$S:$S,$AL585,'Input Sheet'!C:C)</f>
        <v>-7190.9389391304348</v>
      </c>
      <c r="Z585" s="28">
        <f>+SUMIF('Input Sheet'!$S:$S,$AL585,'Input Sheet'!D:D)</f>
        <v>-8171.5215217391269</v>
      </c>
      <c r="AA585" s="28">
        <f>+SUMIF('Input Sheet'!$S:$S,$AL585,'Input Sheet'!E:E)</f>
        <v>-6700.6476478260856</v>
      </c>
      <c r="AB585" s="28">
        <f>+SUMIF('Input Sheet'!$S:$S,$AL585,'Input Sheet'!F:F)</f>
        <v>-8171.5215217391269</v>
      </c>
      <c r="AC585" s="28">
        <f>+SUMIF('Input Sheet'!$S:$S,$AL585,'Input Sheet'!G:G)</f>
        <v>-8008.0910913043481</v>
      </c>
      <c r="AD585" s="28">
        <f>+SUMIF('Input Sheet'!$S:$S,$AL585,'Input Sheet'!H:H)</f>
        <v>-7517.799799999997</v>
      </c>
      <c r="AE585" s="28">
        <f>+SUMIF('Input Sheet'!$S:$S,$AL585,'Input Sheet'!I:I)</f>
        <v>-7844.660660869562</v>
      </c>
      <c r="AF585" s="28">
        <f>+SUMIF('Input Sheet'!$S:$S,$AL585,'Input Sheet'!J:J)</f>
        <v>-7681.2302304347832</v>
      </c>
      <c r="AG585" s="28">
        <f>+SUMIF('Input Sheet'!$S:$S,$AL585,'Input Sheet'!K:K)</f>
        <v>-7190.9389391304348</v>
      </c>
      <c r="AH585" s="28">
        <f>+SUMIF('Input Sheet'!$S:$S,$AL585,'Input Sheet'!L:L)</f>
        <v>-7190.9389391304348</v>
      </c>
      <c r="AI585" s="28">
        <f>+SUMIF('Input Sheet'!$S:$S,$AL585,'Input Sheet'!M:M)</f>
        <v>-6864.0780782608672</v>
      </c>
      <c r="AJ585" s="28">
        <f>+SUMIF('Input Sheet'!$S:$S,$AL585,'Input Sheet'!N:N)</f>
        <v>-7681.2302304347832</v>
      </c>
      <c r="AK585" s="28"/>
      <c r="AL585" s="27" t="str">
        <f t="shared" si="48"/>
        <v>142-3430</v>
      </c>
      <c r="AM585" s="34" t="str">
        <f t="shared" si="49"/>
        <v>Overall</v>
      </c>
      <c r="AN585" s="34" t="str">
        <f t="shared" si="50"/>
        <v>OverallOther Income</v>
      </c>
      <c r="AO585" s="35"/>
      <c r="AP585" s="35"/>
      <c r="AQ585" s="35"/>
    </row>
    <row r="586" spans="1:43" x14ac:dyDescent="0.25">
      <c r="A586" s="27" t="s">
        <v>103</v>
      </c>
      <c r="B586" s="27" t="s">
        <v>104</v>
      </c>
      <c r="C586" s="27" t="s">
        <v>104</v>
      </c>
      <c r="D586" s="27" t="s">
        <v>574</v>
      </c>
      <c r="E586" s="27" t="s">
        <v>116</v>
      </c>
      <c r="F586" s="27" t="s">
        <v>575</v>
      </c>
      <c r="G586" s="27" t="s">
        <v>576</v>
      </c>
      <c r="H586" s="34" t="s">
        <v>109</v>
      </c>
      <c r="I586" s="34" t="s">
        <v>110</v>
      </c>
      <c r="J586" s="34" t="str">
        <f t="shared" si="46"/>
        <v>OverallOther Income</v>
      </c>
      <c r="K586" s="34" t="str">
        <f t="shared" si="47"/>
        <v>142Service Sublet Sales - Lexus</v>
      </c>
      <c r="L586" s="28">
        <f>+SUMIF('TB 4-24'!M:M,$AL586,'TB 4-24'!G:G)</f>
        <v>0</v>
      </c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>
        <f>+SUMIF('Input Sheet'!$S:$S,$AL586,'Input Sheet'!C:C)</f>
        <v>-28763.755756521739</v>
      </c>
      <c r="Z586" s="28">
        <f>+SUMIF('Input Sheet'!$S:$S,$AL586,'Input Sheet'!D:D)</f>
        <v>-32686.086086956508</v>
      </c>
      <c r="AA586" s="28">
        <f>+SUMIF('Input Sheet'!$S:$S,$AL586,'Input Sheet'!E:E)</f>
        <v>-26802.590591304343</v>
      </c>
      <c r="AB586" s="28">
        <f>+SUMIF('Input Sheet'!$S:$S,$AL586,'Input Sheet'!F:F)</f>
        <v>-32686.086086956508</v>
      </c>
      <c r="AC586" s="28">
        <f>+SUMIF('Input Sheet'!$S:$S,$AL586,'Input Sheet'!G:G)</f>
        <v>-32032.364365217392</v>
      </c>
      <c r="AD586" s="28">
        <f>+SUMIF('Input Sheet'!$S:$S,$AL586,'Input Sheet'!H:H)</f>
        <v>-30071.199199999988</v>
      </c>
      <c r="AE586" s="28">
        <f>+SUMIF('Input Sheet'!$S:$S,$AL586,'Input Sheet'!I:I)</f>
        <v>-31378.642643478248</v>
      </c>
      <c r="AF586" s="28">
        <f>+SUMIF('Input Sheet'!$S:$S,$AL586,'Input Sheet'!J:J)</f>
        <v>-30724.920921739133</v>
      </c>
      <c r="AG586" s="28">
        <f>+SUMIF('Input Sheet'!$S:$S,$AL586,'Input Sheet'!K:K)</f>
        <v>-28763.755756521739</v>
      </c>
      <c r="AH586" s="28">
        <f>+SUMIF('Input Sheet'!$S:$S,$AL586,'Input Sheet'!L:L)</f>
        <v>-28763.755756521739</v>
      </c>
      <c r="AI586" s="28">
        <f>+SUMIF('Input Sheet'!$S:$S,$AL586,'Input Sheet'!M:M)</f>
        <v>-27456.312313043469</v>
      </c>
      <c r="AJ586" s="28">
        <f>+SUMIF('Input Sheet'!$S:$S,$AL586,'Input Sheet'!N:N)</f>
        <v>-30724.920921739133</v>
      </c>
      <c r="AK586" s="28"/>
      <c r="AL586" s="27" t="str">
        <f t="shared" si="48"/>
        <v>142-3390</v>
      </c>
      <c r="AM586" s="34" t="str">
        <f t="shared" si="49"/>
        <v>Overall</v>
      </c>
      <c r="AN586" s="34" t="str">
        <f t="shared" si="50"/>
        <v>OverallOther Income</v>
      </c>
      <c r="AO586" s="35"/>
      <c r="AP586" s="35"/>
      <c r="AQ586" s="35"/>
    </row>
    <row r="587" spans="1:43" x14ac:dyDescent="0.25">
      <c r="A587" s="27" t="s">
        <v>103</v>
      </c>
      <c r="B587" s="27" t="s">
        <v>104</v>
      </c>
      <c r="C587" s="27" t="s">
        <v>104</v>
      </c>
      <c r="D587" s="27" t="s">
        <v>577</v>
      </c>
      <c r="E587" s="27" t="s">
        <v>116</v>
      </c>
      <c r="F587" s="27" t="s">
        <v>578</v>
      </c>
      <c r="G587" s="27" t="s">
        <v>579</v>
      </c>
      <c r="H587" s="34" t="s">
        <v>109</v>
      </c>
      <c r="I587" s="34" t="s">
        <v>110</v>
      </c>
      <c r="J587" s="34" t="str">
        <f t="shared" si="46"/>
        <v>OverallOther Income</v>
      </c>
      <c r="K587" s="34" t="str">
        <f t="shared" si="47"/>
        <v>142Service Retail labour Sales - Lexus</v>
      </c>
      <c r="L587" s="28">
        <f>+SUMIF('TB 4-24'!M:M,$AL587,'TB 4-24'!G:G)</f>
        <v>0</v>
      </c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>
        <f>+SUMIF('Input Sheet'!$S:$S,$AL587,'Input Sheet'!C:C)</f>
        <v>-26518.558052608696</v>
      </c>
      <c r="Z587" s="28">
        <f>+SUMIF('Input Sheet'!$S:$S,$AL587,'Input Sheet'!D:D)</f>
        <v>-30134.72505978261</v>
      </c>
      <c r="AA587" s="28">
        <f>+SUMIF('Input Sheet'!$S:$S,$AL587,'Input Sheet'!E:E)</f>
        <v>-24710.474549021739</v>
      </c>
      <c r="AB587" s="28">
        <f>+SUMIF('Input Sheet'!$S:$S,$AL587,'Input Sheet'!F:F)</f>
        <v>-30134.72505978261</v>
      </c>
      <c r="AC587" s="28">
        <f>+SUMIF('Input Sheet'!$S:$S,$AL587,'Input Sheet'!G:G)</f>
        <v>-29532.030558586961</v>
      </c>
      <c r="AD587" s="28">
        <f>+SUMIF('Input Sheet'!$S:$S,$AL587,'Input Sheet'!H:H)</f>
        <v>-27723.947055000004</v>
      </c>
      <c r="AE587" s="28">
        <f>+SUMIF('Input Sheet'!$S:$S,$AL587,'Input Sheet'!I:I)</f>
        <v>-28929.336057391309</v>
      </c>
      <c r="AF587" s="28">
        <f>+SUMIF('Input Sheet'!$S:$S,$AL587,'Input Sheet'!J:J)</f>
        <v>-28326.64155619566</v>
      </c>
      <c r="AG587" s="28">
        <f>+SUMIF('Input Sheet'!$S:$S,$AL587,'Input Sheet'!K:K)</f>
        <v>-26518.558052608696</v>
      </c>
      <c r="AH587" s="28">
        <f>+SUMIF('Input Sheet'!$S:$S,$AL587,'Input Sheet'!L:L)</f>
        <v>-26518.558052608696</v>
      </c>
      <c r="AI587" s="28">
        <f>+SUMIF('Input Sheet'!$S:$S,$AL587,'Input Sheet'!M:M)</f>
        <v>-25313.169050217395</v>
      </c>
      <c r="AJ587" s="28">
        <f>+SUMIF('Input Sheet'!$S:$S,$AL587,'Input Sheet'!N:N)</f>
        <v>-28326.64155619566</v>
      </c>
      <c r="AK587" s="28"/>
      <c r="AL587" s="27" t="str">
        <f t="shared" si="48"/>
        <v>142-3300</v>
      </c>
      <c r="AM587" s="34" t="str">
        <f t="shared" si="49"/>
        <v>Overall</v>
      </c>
      <c r="AN587" s="34" t="str">
        <f t="shared" si="50"/>
        <v>OverallOther Income</v>
      </c>
      <c r="AO587" s="35"/>
      <c r="AP587" s="35"/>
      <c r="AQ587" s="35"/>
    </row>
    <row r="588" spans="1:43" x14ac:dyDescent="0.25">
      <c r="A588" s="27" t="s">
        <v>103</v>
      </c>
      <c r="B588" s="27" t="s">
        <v>104</v>
      </c>
      <c r="C588" s="27" t="s">
        <v>104</v>
      </c>
      <c r="D588" s="27" t="s">
        <v>580</v>
      </c>
      <c r="E588" s="27" t="s">
        <v>116</v>
      </c>
      <c r="F588" s="27" t="s">
        <v>578</v>
      </c>
      <c r="G588" s="27" t="s">
        <v>579</v>
      </c>
      <c r="H588" s="34" t="s">
        <v>109</v>
      </c>
      <c r="I588" s="34" t="s">
        <v>110</v>
      </c>
      <c r="J588" s="34" t="str">
        <f t="shared" si="46"/>
        <v>OverallOther Income</v>
      </c>
      <c r="K588" s="34" t="str">
        <f t="shared" si="47"/>
        <v>142Service Retail labour Sales - Lexus</v>
      </c>
      <c r="L588" s="28">
        <f>+SUMIF('TB 4-24'!M:M,$AL588,'TB 4-24'!G:G)</f>
        <v>0</v>
      </c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>
        <f>+SUMIF('Input Sheet'!$S:$S,$AL588,'Input Sheet'!C:C)</f>
        <v>0</v>
      </c>
      <c r="Z588" s="28">
        <f>+SUMIF('Input Sheet'!$S:$S,$AL588,'Input Sheet'!D:D)</f>
        <v>0</v>
      </c>
      <c r="AA588" s="28">
        <f>+SUMIF('Input Sheet'!$S:$S,$AL588,'Input Sheet'!E:E)</f>
        <v>0</v>
      </c>
      <c r="AB588" s="28">
        <f>+SUMIF('Input Sheet'!$S:$S,$AL588,'Input Sheet'!F:F)</f>
        <v>0</v>
      </c>
      <c r="AC588" s="28">
        <f>+SUMIF('Input Sheet'!$S:$S,$AL588,'Input Sheet'!G:G)</f>
        <v>0</v>
      </c>
      <c r="AD588" s="28">
        <f>+SUMIF('Input Sheet'!$S:$S,$AL588,'Input Sheet'!H:H)</f>
        <v>0</v>
      </c>
      <c r="AE588" s="28">
        <f>+SUMIF('Input Sheet'!$S:$S,$AL588,'Input Sheet'!I:I)</f>
        <v>0</v>
      </c>
      <c r="AF588" s="28">
        <f>+SUMIF('Input Sheet'!$S:$S,$AL588,'Input Sheet'!J:J)</f>
        <v>0</v>
      </c>
      <c r="AG588" s="28">
        <f>+SUMIF('Input Sheet'!$S:$S,$AL588,'Input Sheet'!K:K)</f>
        <v>0</v>
      </c>
      <c r="AH588" s="28">
        <f>+SUMIF('Input Sheet'!$S:$S,$AL588,'Input Sheet'!L:L)</f>
        <v>0</v>
      </c>
      <c r="AI588" s="28">
        <f>+SUMIF('Input Sheet'!$S:$S,$AL588,'Input Sheet'!M:M)</f>
        <v>0</v>
      </c>
      <c r="AJ588" s="28">
        <f>+SUMIF('Input Sheet'!$S:$S,$AL588,'Input Sheet'!N:N)</f>
        <v>0</v>
      </c>
      <c r="AK588" s="28"/>
      <c r="AL588" s="27" t="str">
        <f t="shared" si="48"/>
        <v>142-3301</v>
      </c>
      <c r="AM588" s="34" t="str">
        <f t="shared" si="49"/>
        <v>Overall</v>
      </c>
      <c r="AN588" s="34" t="str">
        <f t="shared" si="50"/>
        <v>OverallOther Income</v>
      </c>
      <c r="AO588" s="35"/>
      <c r="AP588" s="35"/>
      <c r="AQ588" s="35"/>
    </row>
    <row r="589" spans="1:43" x14ac:dyDescent="0.25">
      <c r="A589" s="27" t="s">
        <v>103</v>
      </c>
      <c r="B589" s="27" t="s">
        <v>104</v>
      </c>
      <c r="C589" s="27" t="s">
        <v>104</v>
      </c>
      <c r="D589" s="27" t="s">
        <v>581</v>
      </c>
      <c r="E589" s="27" t="s">
        <v>116</v>
      </c>
      <c r="F589" s="27" t="s">
        <v>578</v>
      </c>
      <c r="G589" s="27" t="s">
        <v>579</v>
      </c>
      <c r="H589" s="34" t="s">
        <v>109</v>
      </c>
      <c r="I589" s="34" t="s">
        <v>110</v>
      </c>
      <c r="J589" s="34" t="str">
        <f t="shared" si="46"/>
        <v>OverallOther Income</v>
      </c>
      <c r="K589" s="34" t="str">
        <f t="shared" si="47"/>
        <v>142Service Retail labour Sales - Lexus</v>
      </c>
      <c r="L589" s="28">
        <f>+SUMIF('TB 4-24'!M:M,$AL589,'TB 4-24'!G:G)</f>
        <v>0</v>
      </c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>
        <f>+SUMIF('Input Sheet'!$S:$S,$AL589,'Input Sheet'!C:C)</f>
        <v>0</v>
      </c>
      <c r="Z589" s="28">
        <f>+SUMIF('Input Sheet'!$S:$S,$AL589,'Input Sheet'!D:D)</f>
        <v>0</v>
      </c>
      <c r="AA589" s="28">
        <f>+SUMIF('Input Sheet'!$S:$S,$AL589,'Input Sheet'!E:E)</f>
        <v>0</v>
      </c>
      <c r="AB589" s="28">
        <f>+SUMIF('Input Sheet'!$S:$S,$AL589,'Input Sheet'!F:F)</f>
        <v>0</v>
      </c>
      <c r="AC589" s="28">
        <f>+SUMIF('Input Sheet'!$S:$S,$AL589,'Input Sheet'!G:G)</f>
        <v>0</v>
      </c>
      <c r="AD589" s="28">
        <f>+SUMIF('Input Sheet'!$S:$S,$AL589,'Input Sheet'!H:H)</f>
        <v>0</v>
      </c>
      <c r="AE589" s="28">
        <f>+SUMIF('Input Sheet'!$S:$S,$AL589,'Input Sheet'!I:I)</f>
        <v>0</v>
      </c>
      <c r="AF589" s="28">
        <f>+SUMIF('Input Sheet'!$S:$S,$AL589,'Input Sheet'!J:J)</f>
        <v>0</v>
      </c>
      <c r="AG589" s="28">
        <f>+SUMIF('Input Sheet'!$S:$S,$AL589,'Input Sheet'!K:K)</f>
        <v>0</v>
      </c>
      <c r="AH589" s="28">
        <f>+SUMIF('Input Sheet'!$S:$S,$AL589,'Input Sheet'!L:L)</f>
        <v>0</v>
      </c>
      <c r="AI589" s="28">
        <f>+SUMIF('Input Sheet'!$S:$S,$AL589,'Input Sheet'!M:M)</f>
        <v>0</v>
      </c>
      <c r="AJ589" s="28">
        <f>+SUMIF('Input Sheet'!$S:$S,$AL589,'Input Sheet'!N:N)</f>
        <v>0</v>
      </c>
      <c r="AK589" s="28"/>
      <c r="AL589" s="27" t="str">
        <f t="shared" si="48"/>
        <v>142-3302</v>
      </c>
      <c r="AM589" s="34" t="str">
        <f t="shared" si="49"/>
        <v>Overall</v>
      </c>
      <c r="AN589" s="34" t="str">
        <f t="shared" si="50"/>
        <v>OverallOther Income</v>
      </c>
      <c r="AO589" s="35"/>
      <c r="AP589" s="35"/>
      <c r="AQ589" s="35"/>
    </row>
    <row r="590" spans="1:43" x14ac:dyDescent="0.25">
      <c r="A590" s="27" t="s">
        <v>103</v>
      </c>
      <c r="B590" s="27" t="s">
        <v>104</v>
      </c>
      <c r="C590" s="27" t="s">
        <v>104</v>
      </c>
      <c r="D590" s="27" t="s">
        <v>582</v>
      </c>
      <c r="E590" s="27" t="s">
        <v>116</v>
      </c>
      <c r="F590" s="27" t="s">
        <v>578</v>
      </c>
      <c r="G590" s="27" t="s">
        <v>579</v>
      </c>
      <c r="H590" s="34" t="s">
        <v>109</v>
      </c>
      <c r="I590" s="34" t="s">
        <v>110</v>
      </c>
      <c r="J590" s="34" t="str">
        <f t="shared" si="46"/>
        <v>OverallOther Income</v>
      </c>
      <c r="K590" s="34" t="str">
        <f t="shared" si="47"/>
        <v>142Service Retail labour Sales - Lexus</v>
      </c>
      <c r="L590" s="28">
        <f>+SUMIF('TB 4-24'!M:M,$AL590,'TB 4-24'!G:G)</f>
        <v>0</v>
      </c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>
        <f>+SUMIF('Input Sheet'!$S:$S,$AL590,'Input Sheet'!C:C)</f>
        <v>0</v>
      </c>
      <c r="Z590" s="28">
        <f>+SUMIF('Input Sheet'!$S:$S,$AL590,'Input Sheet'!D:D)</f>
        <v>0</v>
      </c>
      <c r="AA590" s="28">
        <f>+SUMIF('Input Sheet'!$S:$S,$AL590,'Input Sheet'!E:E)</f>
        <v>0</v>
      </c>
      <c r="AB590" s="28">
        <f>+SUMIF('Input Sheet'!$S:$S,$AL590,'Input Sheet'!F:F)</f>
        <v>0</v>
      </c>
      <c r="AC590" s="28">
        <f>+SUMIF('Input Sheet'!$S:$S,$AL590,'Input Sheet'!G:G)</f>
        <v>0</v>
      </c>
      <c r="AD590" s="28">
        <f>+SUMIF('Input Sheet'!$S:$S,$AL590,'Input Sheet'!H:H)</f>
        <v>0</v>
      </c>
      <c r="AE590" s="28">
        <f>+SUMIF('Input Sheet'!$S:$S,$AL590,'Input Sheet'!I:I)</f>
        <v>0</v>
      </c>
      <c r="AF590" s="28">
        <f>+SUMIF('Input Sheet'!$S:$S,$AL590,'Input Sheet'!J:J)</f>
        <v>0</v>
      </c>
      <c r="AG590" s="28">
        <f>+SUMIF('Input Sheet'!$S:$S,$AL590,'Input Sheet'!K:K)</f>
        <v>0</v>
      </c>
      <c r="AH590" s="28">
        <f>+SUMIF('Input Sheet'!$S:$S,$AL590,'Input Sheet'!L:L)</f>
        <v>0</v>
      </c>
      <c r="AI590" s="28">
        <f>+SUMIF('Input Sheet'!$S:$S,$AL590,'Input Sheet'!M:M)</f>
        <v>0</v>
      </c>
      <c r="AJ590" s="28">
        <f>+SUMIF('Input Sheet'!$S:$S,$AL590,'Input Sheet'!N:N)</f>
        <v>0</v>
      </c>
      <c r="AK590" s="28"/>
      <c r="AL590" s="27" t="str">
        <f t="shared" si="48"/>
        <v>142-3303</v>
      </c>
      <c r="AM590" s="34" t="str">
        <f t="shared" si="49"/>
        <v>Overall</v>
      </c>
      <c r="AN590" s="34" t="str">
        <f t="shared" si="50"/>
        <v>OverallOther Income</v>
      </c>
      <c r="AO590" s="35"/>
      <c r="AP590" s="35"/>
      <c r="AQ590" s="35"/>
    </row>
    <row r="591" spans="1:43" x14ac:dyDescent="0.25">
      <c r="A591" s="27" t="s">
        <v>103</v>
      </c>
      <c r="B591" s="27" t="s">
        <v>104</v>
      </c>
      <c r="C591" s="27" t="s">
        <v>104</v>
      </c>
      <c r="D591" s="27" t="s">
        <v>583</v>
      </c>
      <c r="E591" s="27" t="s">
        <v>116</v>
      </c>
      <c r="F591" s="27" t="s">
        <v>578</v>
      </c>
      <c r="G591" s="27" t="s">
        <v>579</v>
      </c>
      <c r="H591" s="34" t="s">
        <v>109</v>
      </c>
      <c r="I591" s="34" t="s">
        <v>110</v>
      </c>
      <c r="J591" s="34" t="str">
        <f t="shared" si="46"/>
        <v>OverallOther Income</v>
      </c>
      <c r="K591" s="34" t="str">
        <f t="shared" si="47"/>
        <v>142Service Retail labour Sales - Lexus</v>
      </c>
      <c r="L591" s="28">
        <f>+SUMIF('TB 4-24'!M:M,$AL591,'TB 4-24'!G:G)</f>
        <v>0</v>
      </c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>
        <f>+SUMIF('Input Sheet'!$S:$S,$AL591,'Input Sheet'!C:C)</f>
        <v>0</v>
      </c>
      <c r="Z591" s="28">
        <f>+SUMIF('Input Sheet'!$S:$S,$AL591,'Input Sheet'!D:D)</f>
        <v>0</v>
      </c>
      <c r="AA591" s="28">
        <f>+SUMIF('Input Sheet'!$S:$S,$AL591,'Input Sheet'!E:E)</f>
        <v>0</v>
      </c>
      <c r="AB591" s="28">
        <f>+SUMIF('Input Sheet'!$S:$S,$AL591,'Input Sheet'!F:F)</f>
        <v>0</v>
      </c>
      <c r="AC591" s="28">
        <f>+SUMIF('Input Sheet'!$S:$S,$AL591,'Input Sheet'!G:G)</f>
        <v>0</v>
      </c>
      <c r="AD591" s="28">
        <f>+SUMIF('Input Sheet'!$S:$S,$AL591,'Input Sheet'!H:H)</f>
        <v>0</v>
      </c>
      <c r="AE591" s="28">
        <f>+SUMIF('Input Sheet'!$S:$S,$AL591,'Input Sheet'!I:I)</f>
        <v>0</v>
      </c>
      <c r="AF591" s="28">
        <f>+SUMIF('Input Sheet'!$S:$S,$AL591,'Input Sheet'!J:J)</f>
        <v>0</v>
      </c>
      <c r="AG591" s="28">
        <f>+SUMIF('Input Sheet'!$S:$S,$AL591,'Input Sheet'!K:K)</f>
        <v>0</v>
      </c>
      <c r="AH591" s="28">
        <f>+SUMIF('Input Sheet'!$S:$S,$AL591,'Input Sheet'!L:L)</f>
        <v>0</v>
      </c>
      <c r="AI591" s="28">
        <f>+SUMIF('Input Sheet'!$S:$S,$AL591,'Input Sheet'!M:M)</f>
        <v>0</v>
      </c>
      <c r="AJ591" s="28">
        <f>+SUMIF('Input Sheet'!$S:$S,$AL591,'Input Sheet'!N:N)</f>
        <v>0</v>
      </c>
      <c r="AK591" s="28"/>
      <c r="AL591" s="27" t="str">
        <f t="shared" si="48"/>
        <v>142-3304</v>
      </c>
      <c r="AM591" s="34" t="str">
        <f t="shared" si="49"/>
        <v>Overall</v>
      </c>
      <c r="AN591" s="34" t="str">
        <f t="shared" si="50"/>
        <v>OverallOther Income</v>
      </c>
      <c r="AO591" s="35"/>
      <c r="AP591" s="35"/>
      <c r="AQ591" s="35"/>
    </row>
    <row r="592" spans="1:43" x14ac:dyDescent="0.25">
      <c r="A592" s="27" t="s">
        <v>103</v>
      </c>
      <c r="B592" s="27" t="s">
        <v>104</v>
      </c>
      <c r="C592" s="27" t="s">
        <v>104</v>
      </c>
      <c r="D592" s="27" t="s">
        <v>584</v>
      </c>
      <c r="E592" s="27" t="s">
        <v>116</v>
      </c>
      <c r="F592" s="27" t="s">
        <v>578</v>
      </c>
      <c r="G592" s="27" t="s">
        <v>579</v>
      </c>
      <c r="H592" s="34" t="s">
        <v>109</v>
      </c>
      <c r="I592" s="34" t="s">
        <v>110</v>
      </c>
      <c r="J592" s="34" t="str">
        <f t="shared" si="46"/>
        <v>OverallOther Income</v>
      </c>
      <c r="K592" s="34" t="str">
        <f t="shared" si="47"/>
        <v>142Service Retail labour Sales - Lexus</v>
      </c>
      <c r="L592" s="28">
        <f>+SUMIF('TB 4-24'!M:M,$AL592,'TB 4-24'!G:G)</f>
        <v>0</v>
      </c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>
        <f>+SUMIF('Input Sheet'!$S:$S,$AL592,'Input Sheet'!C:C)</f>
        <v>0</v>
      </c>
      <c r="Z592" s="28">
        <f>+SUMIF('Input Sheet'!$S:$S,$AL592,'Input Sheet'!D:D)</f>
        <v>0</v>
      </c>
      <c r="AA592" s="28">
        <f>+SUMIF('Input Sheet'!$S:$S,$AL592,'Input Sheet'!E:E)</f>
        <v>0</v>
      </c>
      <c r="AB592" s="28">
        <f>+SUMIF('Input Sheet'!$S:$S,$AL592,'Input Sheet'!F:F)</f>
        <v>0</v>
      </c>
      <c r="AC592" s="28">
        <f>+SUMIF('Input Sheet'!$S:$S,$AL592,'Input Sheet'!G:G)</f>
        <v>0</v>
      </c>
      <c r="AD592" s="28">
        <f>+SUMIF('Input Sheet'!$S:$S,$AL592,'Input Sheet'!H:H)</f>
        <v>0</v>
      </c>
      <c r="AE592" s="28">
        <f>+SUMIF('Input Sheet'!$S:$S,$AL592,'Input Sheet'!I:I)</f>
        <v>0</v>
      </c>
      <c r="AF592" s="28">
        <f>+SUMIF('Input Sheet'!$S:$S,$AL592,'Input Sheet'!J:J)</f>
        <v>0</v>
      </c>
      <c r="AG592" s="28">
        <f>+SUMIF('Input Sheet'!$S:$S,$AL592,'Input Sheet'!K:K)</f>
        <v>0</v>
      </c>
      <c r="AH592" s="28">
        <f>+SUMIF('Input Sheet'!$S:$S,$AL592,'Input Sheet'!L:L)</f>
        <v>0</v>
      </c>
      <c r="AI592" s="28">
        <f>+SUMIF('Input Sheet'!$S:$S,$AL592,'Input Sheet'!M:M)</f>
        <v>0</v>
      </c>
      <c r="AJ592" s="28">
        <f>+SUMIF('Input Sheet'!$S:$S,$AL592,'Input Sheet'!N:N)</f>
        <v>0</v>
      </c>
      <c r="AK592" s="28"/>
      <c r="AL592" s="27" t="str">
        <f t="shared" si="48"/>
        <v>142-3305</v>
      </c>
      <c r="AM592" s="34" t="str">
        <f t="shared" si="49"/>
        <v>Overall</v>
      </c>
      <c r="AN592" s="34" t="str">
        <f t="shared" si="50"/>
        <v>OverallOther Income</v>
      </c>
      <c r="AO592" s="35"/>
      <c r="AP592" s="35"/>
      <c r="AQ592" s="35"/>
    </row>
    <row r="593" spans="1:43" x14ac:dyDescent="0.25">
      <c r="A593" s="27" t="s">
        <v>103</v>
      </c>
      <c r="B593" s="27" t="s">
        <v>104</v>
      </c>
      <c r="C593" s="27" t="s">
        <v>104</v>
      </c>
      <c r="D593" s="27" t="s">
        <v>585</v>
      </c>
      <c r="E593" s="27" t="s">
        <v>116</v>
      </c>
      <c r="F593" s="27" t="s">
        <v>578</v>
      </c>
      <c r="G593" s="27" t="s">
        <v>579</v>
      </c>
      <c r="H593" s="34" t="s">
        <v>109</v>
      </c>
      <c r="I593" s="34" t="s">
        <v>110</v>
      </c>
      <c r="J593" s="34" t="str">
        <f t="shared" si="46"/>
        <v>OverallOther Income</v>
      </c>
      <c r="K593" s="34" t="str">
        <f t="shared" si="47"/>
        <v>142Service Retail labour Sales - Lexus</v>
      </c>
      <c r="L593" s="28">
        <f>+SUMIF('TB 4-24'!M:M,$AL593,'TB 4-24'!G:G)</f>
        <v>0</v>
      </c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>
        <f>+SUMIF('Input Sheet'!$S:$S,$AL593,'Input Sheet'!C:C)</f>
        <v>0</v>
      </c>
      <c r="Z593" s="28">
        <f>+SUMIF('Input Sheet'!$S:$S,$AL593,'Input Sheet'!D:D)</f>
        <v>0</v>
      </c>
      <c r="AA593" s="28">
        <f>+SUMIF('Input Sheet'!$S:$S,$AL593,'Input Sheet'!E:E)</f>
        <v>0</v>
      </c>
      <c r="AB593" s="28">
        <f>+SUMIF('Input Sheet'!$S:$S,$AL593,'Input Sheet'!F:F)</f>
        <v>0</v>
      </c>
      <c r="AC593" s="28">
        <f>+SUMIF('Input Sheet'!$S:$S,$AL593,'Input Sheet'!G:G)</f>
        <v>0</v>
      </c>
      <c r="AD593" s="28">
        <f>+SUMIF('Input Sheet'!$S:$S,$AL593,'Input Sheet'!H:H)</f>
        <v>0</v>
      </c>
      <c r="AE593" s="28">
        <f>+SUMIF('Input Sheet'!$S:$S,$AL593,'Input Sheet'!I:I)</f>
        <v>0</v>
      </c>
      <c r="AF593" s="28">
        <f>+SUMIF('Input Sheet'!$S:$S,$AL593,'Input Sheet'!J:J)</f>
        <v>0</v>
      </c>
      <c r="AG593" s="28">
        <f>+SUMIF('Input Sheet'!$S:$S,$AL593,'Input Sheet'!K:K)</f>
        <v>0</v>
      </c>
      <c r="AH593" s="28">
        <f>+SUMIF('Input Sheet'!$S:$S,$AL593,'Input Sheet'!L:L)</f>
        <v>0</v>
      </c>
      <c r="AI593" s="28">
        <f>+SUMIF('Input Sheet'!$S:$S,$AL593,'Input Sheet'!M:M)</f>
        <v>0</v>
      </c>
      <c r="AJ593" s="28">
        <f>+SUMIF('Input Sheet'!$S:$S,$AL593,'Input Sheet'!N:N)</f>
        <v>0</v>
      </c>
      <c r="AK593" s="28"/>
      <c r="AL593" s="27" t="str">
        <f t="shared" si="48"/>
        <v>142-3306</v>
      </c>
      <c r="AM593" s="34" t="str">
        <f t="shared" si="49"/>
        <v>Overall</v>
      </c>
      <c r="AN593" s="34" t="str">
        <f t="shared" si="50"/>
        <v>OverallOther Income</v>
      </c>
      <c r="AO593" s="35"/>
      <c r="AP593" s="35"/>
      <c r="AQ593" s="35"/>
    </row>
    <row r="594" spans="1:43" x14ac:dyDescent="0.25">
      <c r="A594" s="27" t="s">
        <v>103</v>
      </c>
      <c r="B594" s="27" t="s">
        <v>104</v>
      </c>
      <c r="C594" s="27" t="s">
        <v>104</v>
      </c>
      <c r="D594" s="27" t="s">
        <v>586</v>
      </c>
      <c r="E594" s="27" t="s">
        <v>116</v>
      </c>
      <c r="F594" s="27" t="s">
        <v>578</v>
      </c>
      <c r="G594" s="27" t="s">
        <v>579</v>
      </c>
      <c r="H594" s="34" t="s">
        <v>109</v>
      </c>
      <c r="I594" s="34" t="s">
        <v>110</v>
      </c>
      <c r="J594" s="34" t="str">
        <f t="shared" si="46"/>
        <v>OverallOther Income</v>
      </c>
      <c r="K594" s="34" t="str">
        <f t="shared" si="47"/>
        <v>142Service Retail labour Sales - Lexus</v>
      </c>
      <c r="L594" s="28">
        <f>+SUMIF('TB 4-24'!M:M,$AL594,'TB 4-24'!G:G)</f>
        <v>0</v>
      </c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>
        <f>+SUMIF('Input Sheet'!$S:$S,$AL594,'Input Sheet'!C:C)</f>
        <v>0</v>
      </c>
      <c r="Z594" s="28">
        <f>+SUMIF('Input Sheet'!$S:$S,$AL594,'Input Sheet'!D:D)</f>
        <v>0</v>
      </c>
      <c r="AA594" s="28">
        <f>+SUMIF('Input Sheet'!$S:$S,$AL594,'Input Sheet'!E:E)</f>
        <v>0</v>
      </c>
      <c r="AB594" s="28">
        <f>+SUMIF('Input Sheet'!$S:$S,$AL594,'Input Sheet'!F:F)</f>
        <v>0</v>
      </c>
      <c r="AC594" s="28">
        <f>+SUMIF('Input Sheet'!$S:$S,$AL594,'Input Sheet'!G:G)</f>
        <v>0</v>
      </c>
      <c r="AD594" s="28">
        <f>+SUMIF('Input Sheet'!$S:$S,$AL594,'Input Sheet'!H:H)</f>
        <v>0</v>
      </c>
      <c r="AE594" s="28">
        <f>+SUMIF('Input Sheet'!$S:$S,$AL594,'Input Sheet'!I:I)</f>
        <v>0</v>
      </c>
      <c r="AF594" s="28">
        <f>+SUMIF('Input Sheet'!$S:$S,$AL594,'Input Sheet'!J:J)</f>
        <v>0</v>
      </c>
      <c r="AG594" s="28">
        <f>+SUMIF('Input Sheet'!$S:$S,$AL594,'Input Sheet'!K:K)</f>
        <v>0</v>
      </c>
      <c r="AH594" s="28">
        <f>+SUMIF('Input Sheet'!$S:$S,$AL594,'Input Sheet'!L:L)</f>
        <v>0</v>
      </c>
      <c r="AI594" s="28">
        <f>+SUMIF('Input Sheet'!$S:$S,$AL594,'Input Sheet'!M:M)</f>
        <v>0</v>
      </c>
      <c r="AJ594" s="28">
        <f>+SUMIF('Input Sheet'!$S:$S,$AL594,'Input Sheet'!N:N)</f>
        <v>0</v>
      </c>
      <c r="AK594" s="28"/>
      <c r="AL594" s="27" t="str">
        <f t="shared" si="48"/>
        <v>142-3312</v>
      </c>
      <c r="AM594" s="34" t="str">
        <f t="shared" si="49"/>
        <v>Overall</v>
      </c>
      <c r="AN594" s="34" t="str">
        <f t="shared" si="50"/>
        <v>OverallOther Income</v>
      </c>
      <c r="AO594" s="35"/>
      <c r="AP594" s="35"/>
      <c r="AQ594" s="35"/>
    </row>
    <row r="595" spans="1:43" x14ac:dyDescent="0.25">
      <c r="A595" s="27" t="s">
        <v>103</v>
      </c>
      <c r="B595" s="27" t="s">
        <v>104</v>
      </c>
      <c r="C595" s="27" t="s">
        <v>104</v>
      </c>
      <c r="D595" s="27" t="s">
        <v>587</v>
      </c>
      <c r="E595" s="27" t="s">
        <v>116</v>
      </c>
      <c r="F595" s="27" t="s">
        <v>588</v>
      </c>
      <c r="G595" s="27" t="s">
        <v>589</v>
      </c>
      <c r="H595" s="34" t="s">
        <v>109</v>
      </c>
      <c r="I595" s="34" t="s">
        <v>110</v>
      </c>
      <c r="J595" s="34" t="str">
        <f t="shared" si="46"/>
        <v>OverallOther Income</v>
      </c>
      <c r="K595" s="34" t="str">
        <f t="shared" si="47"/>
        <v>142Service Warranty labour Sales - Lexus</v>
      </c>
      <c r="L595" s="28">
        <f>+SUMIF('TB 4-24'!M:M,$AL595,'TB 4-24'!G:G)</f>
        <v>0</v>
      </c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>
        <f>+SUMIF('Input Sheet'!$S:$S,$AL595,'Input Sheet'!C:C)</f>
        <v>-30418.346001521739</v>
      </c>
      <c r="Z595" s="28">
        <f>+SUMIF('Input Sheet'!$S:$S,$AL595,'Input Sheet'!D:D)</f>
        <v>-34566.302274456524</v>
      </c>
      <c r="AA595" s="28">
        <f>+SUMIF('Input Sheet'!$S:$S,$AL595,'Input Sheet'!E:E)</f>
        <v>-28344.367865054348</v>
      </c>
      <c r="AB595" s="28">
        <f>+SUMIF('Input Sheet'!$S:$S,$AL595,'Input Sheet'!F:F)</f>
        <v>-34566.302274456524</v>
      </c>
      <c r="AC595" s="28">
        <f>+SUMIF('Input Sheet'!$S:$S,$AL595,'Input Sheet'!G:G)</f>
        <v>-33874.976228967396</v>
      </c>
      <c r="AD595" s="28">
        <f>+SUMIF('Input Sheet'!$S:$S,$AL595,'Input Sheet'!H:H)</f>
        <v>-31800.998092500005</v>
      </c>
      <c r="AE595" s="28">
        <f>+SUMIF('Input Sheet'!$S:$S,$AL595,'Input Sheet'!I:I)</f>
        <v>-33183.650183478261</v>
      </c>
      <c r="AF595" s="28">
        <f>+SUMIF('Input Sheet'!$S:$S,$AL595,'Input Sheet'!J:J)</f>
        <v>-32492.324137989137</v>
      </c>
      <c r="AG595" s="28">
        <f>+SUMIF('Input Sheet'!$S:$S,$AL595,'Input Sheet'!K:K)</f>
        <v>-30418.346001521739</v>
      </c>
      <c r="AH595" s="28">
        <f>+SUMIF('Input Sheet'!$S:$S,$AL595,'Input Sheet'!L:L)</f>
        <v>-30418.346001521739</v>
      </c>
      <c r="AI595" s="28">
        <f>+SUMIF('Input Sheet'!$S:$S,$AL595,'Input Sheet'!M:M)</f>
        <v>-29035.693910543483</v>
      </c>
      <c r="AJ595" s="28">
        <f>+SUMIF('Input Sheet'!$S:$S,$AL595,'Input Sheet'!N:N)</f>
        <v>-32492.324137989137</v>
      </c>
      <c r="AK595" s="28"/>
      <c r="AL595" s="27" t="str">
        <f t="shared" si="48"/>
        <v>142-3320</v>
      </c>
      <c r="AM595" s="34" t="str">
        <f t="shared" si="49"/>
        <v>Overall</v>
      </c>
      <c r="AN595" s="34" t="str">
        <f t="shared" si="50"/>
        <v>OverallOther Income</v>
      </c>
      <c r="AO595" s="35"/>
      <c r="AP595" s="35"/>
      <c r="AQ595" s="35"/>
    </row>
    <row r="596" spans="1:43" x14ac:dyDescent="0.25">
      <c r="A596" s="27" t="s">
        <v>103</v>
      </c>
      <c r="B596" s="27" t="s">
        <v>104</v>
      </c>
      <c r="C596" s="27" t="s">
        <v>104</v>
      </c>
      <c r="D596" s="27" t="s">
        <v>220</v>
      </c>
      <c r="E596" s="27" t="s">
        <v>116</v>
      </c>
      <c r="F596" s="27" t="s">
        <v>590</v>
      </c>
      <c r="G596" s="27" t="s">
        <v>591</v>
      </c>
      <c r="H596" s="34" t="s">
        <v>109</v>
      </c>
      <c r="I596" s="34" t="s">
        <v>110</v>
      </c>
      <c r="J596" s="34" t="str">
        <f t="shared" si="46"/>
        <v>OverallOther Income</v>
      </c>
      <c r="K596" s="34" t="str">
        <f t="shared" si="47"/>
        <v>142Service Training expense - Lexus</v>
      </c>
      <c r="L596" s="28">
        <f>+SUMIF('TB 4-24'!M:M,$AL596,'TB 4-24'!G:G)</f>
        <v>0</v>
      </c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>
        <f>+SUMIF('Input Sheet'!$S:$S,$AL596,'Input Sheet'!C:C)</f>
        <v>0</v>
      </c>
      <c r="Z596" s="28">
        <f>+SUMIF('Input Sheet'!$S:$S,$AL596,'Input Sheet'!D:D)</f>
        <v>0</v>
      </c>
      <c r="AA596" s="28">
        <f>+SUMIF('Input Sheet'!$S:$S,$AL596,'Input Sheet'!E:E)</f>
        <v>0</v>
      </c>
      <c r="AB596" s="28">
        <f>+SUMIF('Input Sheet'!$S:$S,$AL596,'Input Sheet'!F:F)</f>
        <v>0</v>
      </c>
      <c r="AC596" s="28">
        <f>+SUMIF('Input Sheet'!$S:$S,$AL596,'Input Sheet'!G:G)</f>
        <v>0</v>
      </c>
      <c r="AD596" s="28">
        <f>+SUMIF('Input Sheet'!$S:$S,$AL596,'Input Sheet'!H:H)</f>
        <v>0</v>
      </c>
      <c r="AE596" s="28">
        <f>+SUMIF('Input Sheet'!$S:$S,$AL596,'Input Sheet'!I:I)</f>
        <v>0</v>
      </c>
      <c r="AF596" s="28">
        <f>+SUMIF('Input Sheet'!$S:$S,$AL596,'Input Sheet'!J:J)</f>
        <v>0</v>
      </c>
      <c r="AG596" s="28">
        <f>+SUMIF('Input Sheet'!$S:$S,$AL596,'Input Sheet'!K:K)</f>
        <v>0</v>
      </c>
      <c r="AH596" s="28">
        <f>+SUMIF('Input Sheet'!$S:$S,$AL596,'Input Sheet'!L:L)</f>
        <v>0</v>
      </c>
      <c r="AI596" s="28">
        <f>+SUMIF('Input Sheet'!$S:$S,$AL596,'Input Sheet'!M:M)</f>
        <v>0</v>
      </c>
      <c r="AJ596" s="28">
        <f>+SUMIF('Input Sheet'!$S:$S,$AL596,'Input Sheet'!N:N)</f>
        <v>0</v>
      </c>
      <c r="AK596" s="28"/>
      <c r="AL596" s="27" t="str">
        <f t="shared" si="48"/>
        <v>142-7550</v>
      </c>
      <c r="AM596" s="34" t="str">
        <f t="shared" si="49"/>
        <v>Overall</v>
      </c>
      <c r="AN596" s="34" t="str">
        <f t="shared" si="50"/>
        <v>OverallOther Income</v>
      </c>
      <c r="AO596" s="35"/>
      <c r="AP596" s="35"/>
      <c r="AQ596" s="35"/>
    </row>
    <row r="597" spans="1:43" x14ac:dyDescent="0.25">
      <c r="A597" s="27" t="s">
        <v>103</v>
      </c>
      <c r="B597" s="27" t="s">
        <v>104</v>
      </c>
      <c r="C597" s="27" t="s">
        <v>104</v>
      </c>
      <c r="D597" s="27" t="s">
        <v>230</v>
      </c>
      <c r="E597" s="27" t="s">
        <v>114</v>
      </c>
      <c r="F597" s="27" t="s">
        <v>592</v>
      </c>
      <c r="G597" s="27" t="s">
        <v>593</v>
      </c>
      <c r="H597" s="34" t="s">
        <v>109</v>
      </c>
      <c r="I597" s="34" t="s">
        <v>110</v>
      </c>
      <c r="J597" s="34" t="str">
        <f t="shared" si="46"/>
        <v>OverallOther Income</v>
      </c>
      <c r="K597" s="34" t="str">
        <f t="shared" si="47"/>
        <v>122Lexus UV Advertising &amp; Promotion</v>
      </c>
      <c r="L597" s="28">
        <f>+SUMIF('TB 4-24'!M:M,$AL597,'TB 4-24'!G:G)</f>
        <v>0</v>
      </c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>
        <f>+SUMIF('Input Sheet'!$S:$S,$AL597,'Input Sheet'!C:C)</f>
        <v>16661.69749032268</v>
      </c>
      <c r="Z597" s="28">
        <f>+SUMIF('Input Sheet'!$S:$S,$AL597,'Input Sheet'!D:D)</f>
        <v>16661.69749032268</v>
      </c>
      <c r="AA597" s="28">
        <f>+SUMIF('Input Sheet'!$S:$S,$AL597,'Input Sheet'!E:E)</f>
        <v>16661.69749032268</v>
      </c>
      <c r="AB597" s="28">
        <f>+SUMIF('Input Sheet'!$S:$S,$AL597,'Input Sheet'!F:F)</f>
        <v>16661.69749032268</v>
      </c>
      <c r="AC597" s="28">
        <f>+SUMIF('Input Sheet'!$S:$S,$AL597,'Input Sheet'!G:G)</f>
        <v>16661.69749032268</v>
      </c>
      <c r="AD597" s="28">
        <f>+SUMIF('Input Sheet'!$S:$S,$AL597,'Input Sheet'!H:H)</f>
        <v>16661.69749032268</v>
      </c>
      <c r="AE597" s="28">
        <f>+SUMIF('Input Sheet'!$S:$S,$AL597,'Input Sheet'!I:I)</f>
        <v>16661.69749032268</v>
      </c>
      <c r="AF597" s="28">
        <f>+SUMIF('Input Sheet'!$S:$S,$AL597,'Input Sheet'!J:J)</f>
        <v>16661.69749032268</v>
      </c>
      <c r="AG597" s="28">
        <f>+SUMIF('Input Sheet'!$S:$S,$AL597,'Input Sheet'!K:K)</f>
        <v>16661.69749032268</v>
      </c>
      <c r="AH597" s="28">
        <f>+SUMIF('Input Sheet'!$S:$S,$AL597,'Input Sheet'!L:L)</f>
        <v>16661.69749032268</v>
      </c>
      <c r="AI597" s="28">
        <f>+SUMIF('Input Sheet'!$S:$S,$AL597,'Input Sheet'!M:M)</f>
        <v>16661.69749032268</v>
      </c>
      <c r="AJ597" s="28">
        <f>+SUMIF('Input Sheet'!$S:$S,$AL597,'Input Sheet'!N:N)</f>
        <v>16661.69749032268</v>
      </c>
      <c r="AK597" s="28"/>
      <c r="AL597" s="27" t="str">
        <f t="shared" si="48"/>
        <v>122-7080</v>
      </c>
      <c r="AM597" s="34" t="str">
        <f t="shared" si="49"/>
        <v>Overall</v>
      </c>
      <c r="AN597" s="34" t="str">
        <f t="shared" si="50"/>
        <v>OverallOther Income</v>
      </c>
      <c r="AO597" s="35"/>
      <c r="AP597" s="35"/>
      <c r="AQ597" s="35"/>
    </row>
    <row r="598" spans="1:43" x14ac:dyDescent="0.25">
      <c r="A598" s="27" t="s">
        <v>103</v>
      </c>
      <c r="B598" s="27" t="s">
        <v>104</v>
      </c>
      <c r="C598" s="27" t="s">
        <v>104</v>
      </c>
      <c r="D598" s="27" t="s">
        <v>306</v>
      </c>
      <c r="E598" s="27" t="s">
        <v>114</v>
      </c>
      <c r="F598" s="27" t="s">
        <v>592</v>
      </c>
      <c r="G598" s="27" t="s">
        <v>593</v>
      </c>
      <c r="H598" s="34" t="s">
        <v>109</v>
      </c>
      <c r="I598" s="34" t="s">
        <v>110</v>
      </c>
      <c r="J598" s="34" t="str">
        <f t="shared" si="46"/>
        <v>OverallOther Income</v>
      </c>
      <c r="K598" s="34" t="str">
        <f t="shared" si="47"/>
        <v>122Lexus UV Advertising &amp; Promotion</v>
      </c>
      <c r="L598" s="28">
        <f>+SUMIF('TB 4-24'!M:M,$AL598,'TB 4-24'!G:G)</f>
        <v>0</v>
      </c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>
        <f>+SUMIF('Input Sheet'!$S:$S,$AL598,'Input Sheet'!C:C)</f>
        <v>0</v>
      </c>
      <c r="Z598" s="28">
        <f>+SUMIF('Input Sheet'!$S:$S,$AL598,'Input Sheet'!D:D)</f>
        <v>0</v>
      </c>
      <c r="AA598" s="28">
        <f>+SUMIF('Input Sheet'!$S:$S,$AL598,'Input Sheet'!E:E)</f>
        <v>0</v>
      </c>
      <c r="AB598" s="28">
        <f>+SUMIF('Input Sheet'!$S:$S,$AL598,'Input Sheet'!F:F)</f>
        <v>0</v>
      </c>
      <c r="AC598" s="28">
        <f>+SUMIF('Input Sheet'!$S:$S,$AL598,'Input Sheet'!G:G)</f>
        <v>0</v>
      </c>
      <c r="AD598" s="28">
        <f>+SUMIF('Input Sheet'!$S:$S,$AL598,'Input Sheet'!H:H)</f>
        <v>0</v>
      </c>
      <c r="AE598" s="28">
        <f>+SUMIF('Input Sheet'!$S:$S,$AL598,'Input Sheet'!I:I)</f>
        <v>0</v>
      </c>
      <c r="AF598" s="28">
        <f>+SUMIF('Input Sheet'!$S:$S,$AL598,'Input Sheet'!J:J)</f>
        <v>0</v>
      </c>
      <c r="AG598" s="28">
        <f>+SUMIF('Input Sheet'!$S:$S,$AL598,'Input Sheet'!K:K)</f>
        <v>0</v>
      </c>
      <c r="AH598" s="28">
        <f>+SUMIF('Input Sheet'!$S:$S,$AL598,'Input Sheet'!L:L)</f>
        <v>0</v>
      </c>
      <c r="AI598" s="28">
        <f>+SUMIF('Input Sheet'!$S:$S,$AL598,'Input Sheet'!M:M)</f>
        <v>0</v>
      </c>
      <c r="AJ598" s="28">
        <f>+SUMIF('Input Sheet'!$S:$S,$AL598,'Input Sheet'!N:N)</f>
        <v>0</v>
      </c>
      <c r="AK598" s="28"/>
      <c r="AL598" s="27" t="str">
        <f t="shared" si="48"/>
        <v>122-7385</v>
      </c>
      <c r="AM598" s="34" t="str">
        <f t="shared" si="49"/>
        <v>Overall</v>
      </c>
      <c r="AN598" s="34" t="str">
        <f t="shared" si="50"/>
        <v>OverallOther Income</v>
      </c>
      <c r="AO598" s="35"/>
      <c r="AP598" s="35"/>
      <c r="AQ598" s="35"/>
    </row>
    <row r="599" spans="1:43" x14ac:dyDescent="0.25">
      <c r="A599" s="27" t="s">
        <v>103</v>
      </c>
      <c r="B599" s="27" t="s">
        <v>104</v>
      </c>
      <c r="C599" s="27" t="s">
        <v>104</v>
      </c>
      <c r="D599" s="27" t="s">
        <v>233</v>
      </c>
      <c r="E599" s="27" t="s">
        <v>114</v>
      </c>
      <c r="F599" s="27" t="s">
        <v>592</v>
      </c>
      <c r="G599" s="27" t="s">
        <v>593</v>
      </c>
      <c r="H599" s="34" t="s">
        <v>109</v>
      </c>
      <c r="I599" s="34" t="s">
        <v>110</v>
      </c>
      <c r="J599" s="34" t="str">
        <f t="shared" si="46"/>
        <v>OverallOther Income</v>
      </c>
      <c r="K599" s="34" t="str">
        <f t="shared" si="47"/>
        <v>122Lexus UV Advertising &amp; Promotion</v>
      </c>
      <c r="L599" s="28">
        <f>+SUMIF('TB 4-24'!M:M,$AL599,'TB 4-24'!G:G)</f>
        <v>0</v>
      </c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>
        <f>+SUMIF('Input Sheet'!$S:$S,$AL599,'Input Sheet'!C:C)</f>
        <v>0</v>
      </c>
      <c r="Z599" s="28">
        <f>+SUMIF('Input Sheet'!$S:$S,$AL599,'Input Sheet'!D:D)</f>
        <v>0</v>
      </c>
      <c r="AA599" s="28">
        <f>+SUMIF('Input Sheet'!$S:$S,$AL599,'Input Sheet'!E:E)</f>
        <v>0</v>
      </c>
      <c r="AB599" s="28">
        <f>+SUMIF('Input Sheet'!$S:$S,$AL599,'Input Sheet'!F:F)</f>
        <v>0</v>
      </c>
      <c r="AC599" s="28">
        <f>+SUMIF('Input Sheet'!$S:$S,$AL599,'Input Sheet'!G:G)</f>
        <v>0</v>
      </c>
      <c r="AD599" s="28">
        <f>+SUMIF('Input Sheet'!$S:$S,$AL599,'Input Sheet'!H:H)</f>
        <v>0</v>
      </c>
      <c r="AE599" s="28">
        <f>+SUMIF('Input Sheet'!$S:$S,$AL599,'Input Sheet'!I:I)</f>
        <v>0</v>
      </c>
      <c r="AF599" s="28">
        <f>+SUMIF('Input Sheet'!$S:$S,$AL599,'Input Sheet'!J:J)</f>
        <v>0</v>
      </c>
      <c r="AG599" s="28">
        <f>+SUMIF('Input Sheet'!$S:$S,$AL599,'Input Sheet'!K:K)</f>
        <v>0</v>
      </c>
      <c r="AH599" s="28">
        <f>+SUMIF('Input Sheet'!$S:$S,$AL599,'Input Sheet'!L:L)</f>
        <v>0</v>
      </c>
      <c r="AI599" s="28">
        <f>+SUMIF('Input Sheet'!$S:$S,$AL599,'Input Sheet'!M:M)</f>
        <v>0</v>
      </c>
      <c r="AJ599" s="28">
        <f>+SUMIF('Input Sheet'!$S:$S,$AL599,'Input Sheet'!N:N)</f>
        <v>0</v>
      </c>
      <c r="AK599" s="28"/>
      <c r="AL599" s="27" t="str">
        <f t="shared" si="48"/>
        <v>122-7910</v>
      </c>
      <c r="AM599" s="34" t="str">
        <f t="shared" si="49"/>
        <v>Overall</v>
      </c>
      <c r="AN599" s="34" t="str">
        <f t="shared" si="50"/>
        <v>OverallOther Income</v>
      </c>
      <c r="AO599" s="35"/>
      <c r="AP599" s="35"/>
      <c r="AQ599" s="35"/>
    </row>
    <row r="600" spans="1:43" x14ac:dyDescent="0.25">
      <c r="A600" s="27" t="s">
        <v>103</v>
      </c>
      <c r="B600" s="27" t="s">
        <v>104</v>
      </c>
      <c r="C600" s="27" t="s">
        <v>104</v>
      </c>
      <c r="D600" s="27" t="s">
        <v>276</v>
      </c>
      <c r="E600" s="27" t="s">
        <v>114</v>
      </c>
      <c r="F600" s="27" t="s">
        <v>594</v>
      </c>
      <c r="G600" s="27" t="s">
        <v>595</v>
      </c>
      <c r="H600" s="34" t="s">
        <v>109</v>
      </c>
      <c r="I600" s="34" t="s">
        <v>110</v>
      </c>
      <c r="J600" s="34" t="str">
        <f t="shared" si="46"/>
        <v>OverallOther Income</v>
      </c>
      <c r="K600" s="34" t="str">
        <f t="shared" si="47"/>
        <v>122Lexus UV Commission expense</v>
      </c>
      <c r="L600" s="28">
        <f>+SUMIF('TB 4-24'!M:M,$AL600,'TB 4-24'!G:G)</f>
        <v>0</v>
      </c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>
        <f>+SUMIF('Input Sheet'!$S:$S,$AL600,'Input Sheet'!C:C)</f>
        <v>9276.070580448355</v>
      </c>
      <c r="Z600" s="28">
        <f>+SUMIF('Input Sheet'!$S:$S,$AL600,'Input Sheet'!D:D)</f>
        <v>9276.070580448355</v>
      </c>
      <c r="AA600" s="28">
        <f>+SUMIF('Input Sheet'!$S:$S,$AL600,'Input Sheet'!E:E)</f>
        <v>9340.3305804483552</v>
      </c>
      <c r="AB600" s="28">
        <f>+SUMIF('Input Sheet'!$S:$S,$AL600,'Input Sheet'!F:F)</f>
        <v>9276.070580448355</v>
      </c>
      <c r="AC600" s="28">
        <f>+SUMIF('Input Sheet'!$S:$S,$AL600,'Input Sheet'!G:G)</f>
        <v>9276.070580448355</v>
      </c>
      <c r="AD600" s="28">
        <f>+SUMIF('Input Sheet'!$S:$S,$AL600,'Input Sheet'!H:H)</f>
        <v>9340.3305804483552</v>
      </c>
      <c r="AE600" s="28">
        <f>+SUMIF('Input Sheet'!$S:$S,$AL600,'Input Sheet'!I:I)</f>
        <v>9276.070580448355</v>
      </c>
      <c r="AF600" s="28">
        <f>+SUMIF('Input Sheet'!$S:$S,$AL600,'Input Sheet'!J:J)</f>
        <v>9276.070580448355</v>
      </c>
      <c r="AG600" s="28">
        <f>+SUMIF('Input Sheet'!$S:$S,$AL600,'Input Sheet'!K:K)</f>
        <v>9340.3305804483552</v>
      </c>
      <c r="AH600" s="28">
        <f>+SUMIF('Input Sheet'!$S:$S,$AL600,'Input Sheet'!L:L)</f>
        <v>9276.070580448355</v>
      </c>
      <c r="AI600" s="28">
        <f>+SUMIF('Input Sheet'!$S:$S,$AL600,'Input Sheet'!M:M)</f>
        <v>9276.070580448355</v>
      </c>
      <c r="AJ600" s="28">
        <f>+SUMIF('Input Sheet'!$S:$S,$AL600,'Input Sheet'!N:N)</f>
        <v>9339.5655804483558</v>
      </c>
      <c r="AK600" s="28"/>
      <c r="AL600" s="27" t="str">
        <f t="shared" si="48"/>
        <v>122-7020</v>
      </c>
      <c r="AM600" s="34" t="str">
        <f t="shared" si="49"/>
        <v>Overall</v>
      </c>
      <c r="AN600" s="34" t="str">
        <f t="shared" si="50"/>
        <v>OverallOther Income</v>
      </c>
      <c r="AO600" s="35"/>
      <c r="AP600" s="35"/>
      <c r="AQ600" s="35"/>
    </row>
    <row r="601" spans="1:43" x14ac:dyDescent="0.25">
      <c r="A601" s="27" t="s">
        <v>103</v>
      </c>
      <c r="B601" s="27" t="s">
        <v>104</v>
      </c>
      <c r="C601" s="27" t="s">
        <v>104</v>
      </c>
      <c r="D601" s="27" t="s">
        <v>280</v>
      </c>
      <c r="E601" s="27" t="s">
        <v>114</v>
      </c>
      <c r="F601" s="27" t="s">
        <v>594</v>
      </c>
      <c r="G601" s="27" t="s">
        <v>595</v>
      </c>
      <c r="H601" s="34" t="s">
        <v>109</v>
      </c>
      <c r="I601" s="34" t="s">
        <v>110</v>
      </c>
      <c r="J601" s="34" t="str">
        <f t="shared" si="46"/>
        <v>OverallOther Income</v>
      </c>
      <c r="K601" s="34" t="str">
        <f t="shared" si="47"/>
        <v>122Lexus UV Commission expense</v>
      </c>
      <c r="L601" s="28">
        <f>+SUMIF('TB 4-24'!M:M,$AL601,'TB 4-24'!G:G)</f>
        <v>0</v>
      </c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>
        <f>+SUMIF('Input Sheet'!$S:$S,$AL601,'Input Sheet'!C:C)</f>
        <v>0</v>
      </c>
      <c r="Z601" s="28">
        <f>+SUMIF('Input Sheet'!$S:$S,$AL601,'Input Sheet'!D:D)</f>
        <v>0</v>
      </c>
      <c r="AA601" s="28">
        <f>+SUMIF('Input Sheet'!$S:$S,$AL601,'Input Sheet'!E:E)</f>
        <v>0</v>
      </c>
      <c r="AB601" s="28">
        <f>+SUMIF('Input Sheet'!$S:$S,$AL601,'Input Sheet'!F:F)</f>
        <v>0</v>
      </c>
      <c r="AC601" s="28">
        <f>+SUMIF('Input Sheet'!$S:$S,$AL601,'Input Sheet'!G:G)</f>
        <v>0</v>
      </c>
      <c r="AD601" s="28">
        <f>+SUMIF('Input Sheet'!$S:$S,$AL601,'Input Sheet'!H:H)</f>
        <v>0</v>
      </c>
      <c r="AE601" s="28">
        <f>+SUMIF('Input Sheet'!$S:$S,$AL601,'Input Sheet'!I:I)</f>
        <v>0</v>
      </c>
      <c r="AF601" s="28">
        <f>+SUMIF('Input Sheet'!$S:$S,$AL601,'Input Sheet'!J:J)</f>
        <v>0</v>
      </c>
      <c r="AG601" s="28">
        <f>+SUMIF('Input Sheet'!$S:$S,$AL601,'Input Sheet'!K:K)</f>
        <v>0</v>
      </c>
      <c r="AH601" s="28">
        <f>+SUMIF('Input Sheet'!$S:$S,$AL601,'Input Sheet'!L:L)</f>
        <v>0</v>
      </c>
      <c r="AI601" s="28">
        <f>+SUMIF('Input Sheet'!$S:$S,$AL601,'Input Sheet'!M:M)</f>
        <v>0</v>
      </c>
      <c r="AJ601" s="28">
        <f>+SUMIF('Input Sheet'!$S:$S,$AL601,'Input Sheet'!N:N)</f>
        <v>0</v>
      </c>
      <c r="AK601" s="28"/>
      <c r="AL601" s="27" t="str">
        <f t="shared" si="48"/>
        <v>122-7175</v>
      </c>
      <c r="AM601" s="34" t="str">
        <f t="shared" si="49"/>
        <v>Overall</v>
      </c>
      <c r="AN601" s="34" t="str">
        <f t="shared" si="50"/>
        <v>OverallOther Income</v>
      </c>
      <c r="AO601" s="35"/>
      <c r="AP601" s="35"/>
      <c r="AQ601" s="35"/>
    </row>
    <row r="602" spans="1:43" x14ac:dyDescent="0.25">
      <c r="A602" s="27" t="s">
        <v>103</v>
      </c>
      <c r="B602" s="27" t="s">
        <v>104</v>
      </c>
      <c r="C602" s="27" t="s">
        <v>104</v>
      </c>
      <c r="D602" s="27" t="s">
        <v>285</v>
      </c>
      <c r="E602" s="27" t="s">
        <v>114</v>
      </c>
      <c r="F602" s="27" t="s">
        <v>594</v>
      </c>
      <c r="G602" s="27" t="s">
        <v>595</v>
      </c>
      <c r="H602" s="34" t="s">
        <v>109</v>
      </c>
      <c r="I602" s="34" t="s">
        <v>110</v>
      </c>
      <c r="J602" s="34" t="str">
        <f t="shared" si="46"/>
        <v>OverallOther Income</v>
      </c>
      <c r="K602" s="34" t="str">
        <f t="shared" si="47"/>
        <v>122Lexus UV Commission expense</v>
      </c>
      <c r="L602" s="28">
        <f>+SUMIF('TB 4-24'!M:M,$AL602,'TB 4-24'!G:G)</f>
        <v>0</v>
      </c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>
        <f>+SUMIF('Input Sheet'!$S:$S,$AL602,'Input Sheet'!C:C)</f>
        <v>0</v>
      </c>
      <c r="Z602" s="28">
        <f>+SUMIF('Input Sheet'!$S:$S,$AL602,'Input Sheet'!D:D)</f>
        <v>0</v>
      </c>
      <c r="AA602" s="28">
        <f>+SUMIF('Input Sheet'!$S:$S,$AL602,'Input Sheet'!E:E)</f>
        <v>0</v>
      </c>
      <c r="AB602" s="28">
        <f>+SUMIF('Input Sheet'!$S:$S,$AL602,'Input Sheet'!F:F)</f>
        <v>0</v>
      </c>
      <c r="AC602" s="28">
        <f>+SUMIF('Input Sheet'!$S:$S,$AL602,'Input Sheet'!G:G)</f>
        <v>0</v>
      </c>
      <c r="AD602" s="28">
        <f>+SUMIF('Input Sheet'!$S:$S,$AL602,'Input Sheet'!H:H)</f>
        <v>0</v>
      </c>
      <c r="AE602" s="28">
        <f>+SUMIF('Input Sheet'!$S:$S,$AL602,'Input Sheet'!I:I)</f>
        <v>0</v>
      </c>
      <c r="AF602" s="28">
        <f>+SUMIF('Input Sheet'!$S:$S,$AL602,'Input Sheet'!J:J)</f>
        <v>0</v>
      </c>
      <c r="AG602" s="28">
        <f>+SUMIF('Input Sheet'!$S:$S,$AL602,'Input Sheet'!K:K)</f>
        <v>0</v>
      </c>
      <c r="AH602" s="28">
        <f>+SUMIF('Input Sheet'!$S:$S,$AL602,'Input Sheet'!L:L)</f>
        <v>0</v>
      </c>
      <c r="AI602" s="28">
        <f>+SUMIF('Input Sheet'!$S:$S,$AL602,'Input Sheet'!M:M)</f>
        <v>0</v>
      </c>
      <c r="AJ602" s="28">
        <f>+SUMIF('Input Sheet'!$S:$S,$AL602,'Input Sheet'!N:N)</f>
        <v>0</v>
      </c>
      <c r="AK602" s="28"/>
      <c r="AL602" s="27" t="str">
        <f t="shared" si="48"/>
        <v>122-7280</v>
      </c>
      <c r="AM602" s="34" t="str">
        <f t="shared" si="49"/>
        <v>Overall</v>
      </c>
      <c r="AN602" s="34" t="str">
        <f t="shared" si="50"/>
        <v>OverallOther Income</v>
      </c>
      <c r="AO602" s="35"/>
      <c r="AP602" s="35"/>
      <c r="AQ602" s="35"/>
    </row>
    <row r="603" spans="1:43" x14ac:dyDescent="0.25">
      <c r="A603" s="27" t="s">
        <v>103</v>
      </c>
      <c r="B603" s="27" t="s">
        <v>104</v>
      </c>
      <c r="C603" s="27" t="s">
        <v>104</v>
      </c>
      <c r="D603" s="27" t="s">
        <v>596</v>
      </c>
      <c r="E603" s="27" t="s">
        <v>114</v>
      </c>
      <c r="F603" s="27" t="s">
        <v>597</v>
      </c>
      <c r="G603" s="27" t="s">
        <v>598</v>
      </c>
      <c r="H603" s="34" t="s">
        <v>109</v>
      </c>
      <c r="I603" s="34" t="s">
        <v>110</v>
      </c>
      <c r="J603" s="34" t="str">
        <f t="shared" si="46"/>
        <v>OverallOther Income</v>
      </c>
      <c r="K603" s="34" t="str">
        <f t="shared" si="47"/>
        <v>122Lexus UV Cost of Sales</v>
      </c>
      <c r="L603" s="28">
        <f>+SUMIF('TB 4-24'!M:M,$AL603,'TB 4-24'!G:G)</f>
        <v>0</v>
      </c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>
        <f>+SUMIF('Input Sheet'!$S:$S,$AL603,'Input Sheet'!C:C)</f>
        <v>0</v>
      </c>
      <c r="Z603" s="28">
        <f>+SUMIF('Input Sheet'!$S:$S,$AL603,'Input Sheet'!D:D)</f>
        <v>0</v>
      </c>
      <c r="AA603" s="28">
        <f>+SUMIF('Input Sheet'!$S:$S,$AL603,'Input Sheet'!E:E)</f>
        <v>0</v>
      </c>
      <c r="AB603" s="28">
        <f>+SUMIF('Input Sheet'!$S:$S,$AL603,'Input Sheet'!F:F)</f>
        <v>0</v>
      </c>
      <c r="AC603" s="28">
        <f>+SUMIF('Input Sheet'!$S:$S,$AL603,'Input Sheet'!G:G)</f>
        <v>0</v>
      </c>
      <c r="AD603" s="28">
        <f>+SUMIF('Input Sheet'!$S:$S,$AL603,'Input Sheet'!H:H)</f>
        <v>0</v>
      </c>
      <c r="AE603" s="28">
        <f>+SUMIF('Input Sheet'!$S:$S,$AL603,'Input Sheet'!I:I)</f>
        <v>0</v>
      </c>
      <c r="AF603" s="28">
        <f>+SUMIF('Input Sheet'!$S:$S,$AL603,'Input Sheet'!J:J)</f>
        <v>0</v>
      </c>
      <c r="AG603" s="28">
        <f>+SUMIF('Input Sheet'!$S:$S,$AL603,'Input Sheet'!K:K)</f>
        <v>0</v>
      </c>
      <c r="AH603" s="28">
        <f>+SUMIF('Input Sheet'!$S:$S,$AL603,'Input Sheet'!L:L)</f>
        <v>0</v>
      </c>
      <c r="AI603" s="28">
        <f>+SUMIF('Input Sheet'!$S:$S,$AL603,'Input Sheet'!M:M)</f>
        <v>0</v>
      </c>
      <c r="AJ603" s="28">
        <f>+SUMIF('Input Sheet'!$S:$S,$AL603,'Input Sheet'!N:N)</f>
        <v>0</v>
      </c>
      <c r="AK603" s="28"/>
      <c r="AL603" s="27" t="str">
        <f t="shared" si="48"/>
        <v>122-3255</v>
      </c>
      <c r="AM603" s="34" t="str">
        <f t="shared" si="49"/>
        <v>Overall</v>
      </c>
      <c r="AN603" s="34" t="str">
        <f t="shared" si="50"/>
        <v>OverallOther Income</v>
      </c>
      <c r="AO603" s="35"/>
      <c r="AP603" s="35"/>
      <c r="AQ603" s="35"/>
    </row>
    <row r="604" spans="1:43" x14ac:dyDescent="0.25">
      <c r="A604" s="27" t="s">
        <v>103</v>
      </c>
      <c r="B604" s="27" t="s">
        <v>104</v>
      </c>
      <c r="C604" s="27" t="s">
        <v>104</v>
      </c>
      <c r="D604" s="27" t="s">
        <v>599</v>
      </c>
      <c r="E604" s="27" t="s">
        <v>114</v>
      </c>
      <c r="F604" s="27" t="s">
        <v>597</v>
      </c>
      <c r="G604" s="27" t="s">
        <v>598</v>
      </c>
      <c r="H604" s="34" t="s">
        <v>109</v>
      </c>
      <c r="I604" s="34" t="s">
        <v>110</v>
      </c>
      <c r="J604" s="34" t="str">
        <f t="shared" si="46"/>
        <v>OverallOther Income</v>
      </c>
      <c r="K604" s="34" t="str">
        <f t="shared" si="47"/>
        <v>122Lexus UV Cost of Sales</v>
      </c>
      <c r="L604" s="28">
        <f>+SUMIF('TB 4-24'!M:M,$AL604,'TB 4-24'!G:G)</f>
        <v>0</v>
      </c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>
        <f>+SUMIF('Input Sheet'!$S:$S,$AL604,'Input Sheet'!C:C)</f>
        <v>0</v>
      </c>
      <c r="Z604" s="28">
        <f>+SUMIF('Input Sheet'!$S:$S,$AL604,'Input Sheet'!D:D)</f>
        <v>0</v>
      </c>
      <c r="AA604" s="28">
        <f>+SUMIF('Input Sheet'!$S:$S,$AL604,'Input Sheet'!E:E)</f>
        <v>0</v>
      </c>
      <c r="AB604" s="28">
        <f>+SUMIF('Input Sheet'!$S:$S,$AL604,'Input Sheet'!F:F)</f>
        <v>0</v>
      </c>
      <c r="AC604" s="28">
        <f>+SUMIF('Input Sheet'!$S:$S,$AL604,'Input Sheet'!G:G)</f>
        <v>0</v>
      </c>
      <c r="AD604" s="28">
        <f>+SUMIF('Input Sheet'!$S:$S,$AL604,'Input Sheet'!H:H)</f>
        <v>0</v>
      </c>
      <c r="AE604" s="28">
        <f>+SUMIF('Input Sheet'!$S:$S,$AL604,'Input Sheet'!I:I)</f>
        <v>0</v>
      </c>
      <c r="AF604" s="28">
        <f>+SUMIF('Input Sheet'!$S:$S,$AL604,'Input Sheet'!J:J)</f>
        <v>0</v>
      </c>
      <c r="AG604" s="28">
        <f>+SUMIF('Input Sheet'!$S:$S,$AL604,'Input Sheet'!K:K)</f>
        <v>0</v>
      </c>
      <c r="AH604" s="28">
        <f>+SUMIF('Input Sheet'!$S:$S,$AL604,'Input Sheet'!L:L)</f>
        <v>0</v>
      </c>
      <c r="AI604" s="28">
        <f>+SUMIF('Input Sheet'!$S:$S,$AL604,'Input Sheet'!M:M)</f>
        <v>0</v>
      </c>
      <c r="AJ604" s="28">
        <f>+SUMIF('Input Sheet'!$S:$S,$AL604,'Input Sheet'!N:N)</f>
        <v>0</v>
      </c>
      <c r="AK604" s="28"/>
      <c r="AL604" s="27" t="str">
        <f t="shared" si="48"/>
        <v>122-4205</v>
      </c>
      <c r="AM604" s="34" t="str">
        <f t="shared" si="49"/>
        <v>Overall</v>
      </c>
      <c r="AN604" s="34" t="str">
        <f t="shared" si="50"/>
        <v>OverallOther Income</v>
      </c>
      <c r="AO604" s="35"/>
      <c r="AP604" s="35"/>
      <c r="AQ604" s="35"/>
    </row>
    <row r="605" spans="1:43" x14ac:dyDescent="0.25">
      <c r="A605" s="27" t="s">
        <v>103</v>
      </c>
      <c r="B605" s="27" t="s">
        <v>104</v>
      </c>
      <c r="C605" s="27" t="s">
        <v>104</v>
      </c>
      <c r="D605" s="27" t="s">
        <v>600</v>
      </c>
      <c r="E605" s="27" t="s">
        <v>114</v>
      </c>
      <c r="F605" s="27" t="s">
        <v>597</v>
      </c>
      <c r="G605" s="27" t="s">
        <v>598</v>
      </c>
      <c r="H605" s="34" t="s">
        <v>109</v>
      </c>
      <c r="I605" s="34" t="s">
        <v>110</v>
      </c>
      <c r="J605" s="34" t="str">
        <f t="shared" si="46"/>
        <v>OverallOther Income</v>
      </c>
      <c r="K605" s="34" t="str">
        <f t="shared" si="47"/>
        <v>122Lexus UV Cost of Sales</v>
      </c>
      <c r="L605" s="28">
        <f>+SUMIF('TB 4-24'!M:M,$AL605,'TB 4-24'!G:G)</f>
        <v>0</v>
      </c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>
        <f>+SUMIF('Input Sheet'!$S:$S,$AL605,'Input Sheet'!C:C)</f>
        <v>0</v>
      </c>
      <c r="Z605" s="28">
        <f>+SUMIF('Input Sheet'!$S:$S,$AL605,'Input Sheet'!D:D)</f>
        <v>0</v>
      </c>
      <c r="AA605" s="28">
        <f>+SUMIF('Input Sheet'!$S:$S,$AL605,'Input Sheet'!E:E)</f>
        <v>0</v>
      </c>
      <c r="AB605" s="28">
        <f>+SUMIF('Input Sheet'!$S:$S,$AL605,'Input Sheet'!F:F)</f>
        <v>0</v>
      </c>
      <c r="AC605" s="28">
        <f>+SUMIF('Input Sheet'!$S:$S,$AL605,'Input Sheet'!G:G)</f>
        <v>0</v>
      </c>
      <c r="AD605" s="28">
        <f>+SUMIF('Input Sheet'!$S:$S,$AL605,'Input Sheet'!H:H)</f>
        <v>0</v>
      </c>
      <c r="AE605" s="28">
        <f>+SUMIF('Input Sheet'!$S:$S,$AL605,'Input Sheet'!I:I)</f>
        <v>0</v>
      </c>
      <c r="AF605" s="28">
        <f>+SUMIF('Input Sheet'!$S:$S,$AL605,'Input Sheet'!J:J)</f>
        <v>0</v>
      </c>
      <c r="AG605" s="28">
        <f>+SUMIF('Input Sheet'!$S:$S,$AL605,'Input Sheet'!K:K)</f>
        <v>0</v>
      </c>
      <c r="AH605" s="28">
        <f>+SUMIF('Input Sheet'!$S:$S,$AL605,'Input Sheet'!L:L)</f>
        <v>0</v>
      </c>
      <c r="AI605" s="28">
        <f>+SUMIF('Input Sheet'!$S:$S,$AL605,'Input Sheet'!M:M)</f>
        <v>0</v>
      </c>
      <c r="AJ605" s="28">
        <f>+SUMIF('Input Sheet'!$S:$S,$AL605,'Input Sheet'!N:N)</f>
        <v>0</v>
      </c>
      <c r="AK605" s="28"/>
      <c r="AL605" s="27" t="str">
        <f t="shared" si="48"/>
        <v>122-4206</v>
      </c>
      <c r="AM605" s="34" t="str">
        <f t="shared" si="49"/>
        <v>Overall</v>
      </c>
      <c r="AN605" s="34" t="str">
        <f t="shared" si="50"/>
        <v>OverallOther Income</v>
      </c>
      <c r="AO605" s="35"/>
      <c r="AP605" s="35"/>
      <c r="AQ605" s="35"/>
    </row>
    <row r="606" spans="1:43" x14ac:dyDescent="0.25">
      <c r="A606" s="27" t="s">
        <v>103</v>
      </c>
      <c r="B606" s="27" t="s">
        <v>104</v>
      </c>
      <c r="C606" s="27" t="s">
        <v>104</v>
      </c>
      <c r="D606" s="27" t="s">
        <v>601</v>
      </c>
      <c r="E606" s="27" t="s">
        <v>114</v>
      </c>
      <c r="F606" s="27" t="s">
        <v>597</v>
      </c>
      <c r="G606" s="27" t="s">
        <v>598</v>
      </c>
      <c r="H606" s="34" t="s">
        <v>109</v>
      </c>
      <c r="I606" s="34" t="s">
        <v>110</v>
      </c>
      <c r="J606" s="34" t="str">
        <f t="shared" si="46"/>
        <v>OverallOther Income</v>
      </c>
      <c r="K606" s="34" t="str">
        <f t="shared" si="47"/>
        <v>122Lexus UV Cost of Sales</v>
      </c>
      <c r="L606" s="28">
        <f>+SUMIF('TB 4-24'!M:M,$AL606,'TB 4-24'!G:G)</f>
        <v>0</v>
      </c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>
        <f>+SUMIF('Input Sheet'!$S:$S,$AL606,'Input Sheet'!C:C)</f>
        <v>-65000</v>
      </c>
      <c r="Z606" s="28">
        <f>+SUMIF('Input Sheet'!$S:$S,$AL606,'Input Sheet'!D:D)</f>
        <v>-65000</v>
      </c>
      <c r="AA606" s="28">
        <f>+SUMIF('Input Sheet'!$S:$S,$AL606,'Input Sheet'!E:E)</f>
        <v>-65000</v>
      </c>
      <c r="AB606" s="28">
        <f>+SUMIF('Input Sheet'!$S:$S,$AL606,'Input Sheet'!F:F)</f>
        <v>-65000</v>
      </c>
      <c r="AC606" s="28">
        <f>+SUMIF('Input Sheet'!$S:$S,$AL606,'Input Sheet'!G:G)</f>
        <v>-65000</v>
      </c>
      <c r="AD606" s="28">
        <f>+SUMIF('Input Sheet'!$S:$S,$AL606,'Input Sheet'!H:H)</f>
        <v>-65000</v>
      </c>
      <c r="AE606" s="28">
        <f>+SUMIF('Input Sheet'!$S:$S,$AL606,'Input Sheet'!I:I)</f>
        <v>-65000</v>
      </c>
      <c r="AF606" s="28">
        <f>+SUMIF('Input Sheet'!$S:$S,$AL606,'Input Sheet'!J:J)</f>
        <v>-65000</v>
      </c>
      <c r="AG606" s="28">
        <f>+SUMIF('Input Sheet'!$S:$S,$AL606,'Input Sheet'!K:K)</f>
        <v>-65000</v>
      </c>
      <c r="AH606" s="28">
        <f>+SUMIF('Input Sheet'!$S:$S,$AL606,'Input Sheet'!L:L)</f>
        <v>-65000</v>
      </c>
      <c r="AI606" s="28">
        <f>+SUMIF('Input Sheet'!$S:$S,$AL606,'Input Sheet'!M:M)</f>
        <v>-65000</v>
      </c>
      <c r="AJ606" s="28">
        <f>+SUMIF('Input Sheet'!$S:$S,$AL606,'Input Sheet'!N:N)</f>
        <v>-65000</v>
      </c>
      <c r="AK606" s="28"/>
      <c r="AL606" s="27" t="str">
        <f t="shared" si="48"/>
        <v>122-4209</v>
      </c>
      <c r="AM606" s="34" t="str">
        <f t="shared" si="49"/>
        <v>Overall</v>
      </c>
      <c r="AN606" s="34" t="str">
        <f t="shared" si="50"/>
        <v>OverallOther Income</v>
      </c>
      <c r="AO606" s="35"/>
      <c r="AP606" s="35"/>
      <c r="AQ606" s="35"/>
    </row>
    <row r="607" spans="1:43" x14ac:dyDescent="0.25">
      <c r="A607" s="27" t="s">
        <v>103</v>
      </c>
      <c r="B607" s="27" t="s">
        <v>104</v>
      </c>
      <c r="C607" s="27" t="s">
        <v>104</v>
      </c>
      <c r="D607" s="27" t="s">
        <v>602</v>
      </c>
      <c r="E607" s="27" t="s">
        <v>114</v>
      </c>
      <c r="F607" s="27" t="s">
        <v>597</v>
      </c>
      <c r="G607" s="27" t="s">
        <v>598</v>
      </c>
      <c r="H607" s="34" t="s">
        <v>109</v>
      </c>
      <c r="I607" s="34" t="s">
        <v>110</v>
      </c>
      <c r="J607" s="34" t="str">
        <f t="shared" si="46"/>
        <v>OverallOther Income</v>
      </c>
      <c r="K607" s="34" t="str">
        <f t="shared" si="47"/>
        <v>122Lexus UV Cost of Sales</v>
      </c>
      <c r="L607" s="28">
        <f>+SUMIF('TB 4-24'!M:M,$AL607,'TB 4-24'!G:G)</f>
        <v>0</v>
      </c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>
        <f>+SUMIF('Input Sheet'!$S:$S,$AL607,'Input Sheet'!C:C)</f>
        <v>0</v>
      </c>
      <c r="Z607" s="28">
        <f>+SUMIF('Input Sheet'!$S:$S,$AL607,'Input Sheet'!D:D)</f>
        <v>0</v>
      </c>
      <c r="AA607" s="28">
        <f>+SUMIF('Input Sheet'!$S:$S,$AL607,'Input Sheet'!E:E)</f>
        <v>0</v>
      </c>
      <c r="AB607" s="28">
        <f>+SUMIF('Input Sheet'!$S:$S,$AL607,'Input Sheet'!F:F)</f>
        <v>0</v>
      </c>
      <c r="AC607" s="28">
        <f>+SUMIF('Input Sheet'!$S:$S,$AL607,'Input Sheet'!G:G)</f>
        <v>0</v>
      </c>
      <c r="AD607" s="28">
        <f>+SUMIF('Input Sheet'!$S:$S,$AL607,'Input Sheet'!H:H)</f>
        <v>0</v>
      </c>
      <c r="AE607" s="28">
        <f>+SUMIF('Input Sheet'!$S:$S,$AL607,'Input Sheet'!I:I)</f>
        <v>0</v>
      </c>
      <c r="AF607" s="28">
        <f>+SUMIF('Input Sheet'!$S:$S,$AL607,'Input Sheet'!J:J)</f>
        <v>0</v>
      </c>
      <c r="AG607" s="28">
        <f>+SUMIF('Input Sheet'!$S:$S,$AL607,'Input Sheet'!K:K)</f>
        <v>0</v>
      </c>
      <c r="AH607" s="28">
        <f>+SUMIF('Input Sheet'!$S:$S,$AL607,'Input Sheet'!L:L)</f>
        <v>0</v>
      </c>
      <c r="AI607" s="28">
        <f>+SUMIF('Input Sheet'!$S:$S,$AL607,'Input Sheet'!M:M)</f>
        <v>0</v>
      </c>
      <c r="AJ607" s="28">
        <f>+SUMIF('Input Sheet'!$S:$S,$AL607,'Input Sheet'!N:N)</f>
        <v>0</v>
      </c>
      <c r="AK607" s="28"/>
      <c r="AL607" s="27" t="str">
        <f t="shared" si="48"/>
        <v>122-4210</v>
      </c>
      <c r="AM607" s="34" t="str">
        <f t="shared" si="49"/>
        <v>Overall</v>
      </c>
      <c r="AN607" s="34" t="str">
        <f t="shared" si="50"/>
        <v>OverallOther Income</v>
      </c>
      <c r="AO607" s="35"/>
      <c r="AP607" s="35"/>
      <c r="AQ607" s="35"/>
    </row>
    <row r="608" spans="1:43" x14ac:dyDescent="0.25">
      <c r="A608" s="27" t="s">
        <v>103</v>
      </c>
      <c r="B608" s="27" t="s">
        <v>104</v>
      </c>
      <c r="C608" s="27" t="s">
        <v>104</v>
      </c>
      <c r="D608" s="27" t="s">
        <v>603</v>
      </c>
      <c r="E608" s="27" t="s">
        <v>114</v>
      </c>
      <c r="F608" s="27" t="s">
        <v>597</v>
      </c>
      <c r="G608" s="27" t="s">
        <v>598</v>
      </c>
      <c r="H608" s="34" t="s">
        <v>109</v>
      </c>
      <c r="I608" s="34" t="s">
        <v>110</v>
      </c>
      <c r="J608" s="34" t="str">
        <f t="shared" si="46"/>
        <v>OverallOther Income</v>
      </c>
      <c r="K608" s="34" t="str">
        <f t="shared" si="47"/>
        <v>122Lexus UV Cost of Sales</v>
      </c>
      <c r="L608" s="28">
        <f>+SUMIF('TB 4-24'!M:M,$AL608,'TB 4-24'!G:G)</f>
        <v>0</v>
      </c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>
        <f>+SUMIF('Input Sheet'!$S:$S,$AL608,'Input Sheet'!C:C)</f>
        <v>0</v>
      </c>
      <c r="Z608" s="28">
        <f>+SUMIF('Input Sheet'!$S:$S,$AL608,'Input Sheet'!D:D)</f>
        <v>0</v>
      </c>
      <c r="AA608" s="28">
        <f>+SUMIF('Input Sheet'!$S:$S,$AL608,'Input Sheet'!E:E)</f>
        <v>0</v>
      </c>
      <c r="AB608" s="28">
        <f>+SUMIF('Input Sheet'!$S:$S,$AL608,'Input Sheet'!F:F)</f>
        <v>0</v>
      </c>
      <c r="AC608" s="28">
        <f>+SUMIF('Input Sheet'!$S:$S,$AL608,'Input Sheet'!G:G)</f>
        <v>0</v>
      </c>
      <c r="AD608" s="28">
        <f>+SUMIF('Input Sheet'!$S:$S,$AL608,'Input Sheet'!H:H)</f>
        <v>0</v>
      </c>
      <c r="AE608" s="28">
        <f>+SUMIF('Input Sheet'!$S:$S,$AL608,'Input Sheet'!I:I)</f>
        <v>0</v>
      </c>
      <c r="AF608" s="28">
        <f>+SUMIF('Input Sheet'!$S:$S,$AL608,'Input Sheet'!J:J)</f>
        <v>0</v>
      </c>
      <c r="AG608" s="28">
        <f>+SUMIF('Input Sheet'!$S:$S,$AL608,'Input Sheet'!K:K)</f>
        <v>0</v>
      </c>
      <c r="AH608" s="28">
        <f>+SUMIF('Input Sheet'!$S:$S,$AL608,'Input Sheet'!L:L)</f>
        <v>0</v>
      </c>
      <c r="AI608" s="28">
        <f>+SUMIF('Input Sheet'!$S:$S,$AL608,'Input Sheet'!M:M)</f>
        <v>0</v>
      </c>
      <c r="AJ608" s="28">
        <f>+SUMIF('Input Sheet'!$S:$S,$AL608,'Input Sheet'!N:N)</f>
        <v>0</v>
      </c>
      <c r="AK608" s="28"/>
      <c r="AL608" s="27" t="str">
        <f t="shared" si="48"/>
        <v>122-4211</v>
      </c>
      <c r="AM608" s="34" t="str">
        <f t="shared" si="49"/>
        <v>Overall</v>
      </c>
      <c r="AN608" s="34" t="str">
        <f t="shared" si="50"/>
        <v>OverallOther Income</v>
      </c>
      <c r="AO608" s="35"/>
      <c r="AP608" s="35"/>
      <c r="AQ608" s="35"/>
    </row>
    <row r="609" spans="1:43" x14ac:dyDescent="0.25">
      <c r="A609" s="27" t="s">
        <v>103</v>
      </c>
      <c r="B609" s="27" t="s">
        <v>104</v>
      </c>
      <c r="C609" s="27" t="s">
        <v>104</v>
      </c>
      <c r="D609" s="27" t="s">
        <v>604</v>
      </c>
      <c r="E609" s="27" t="s">
        <v>114</v>
      </c>
      <c r="F609" s="27" t="s">
        <v>597</v>
      </c>
      <c r="G609" s="27" t="s">
        <v>598</v>
      </c>
      <c r="H609" s="34" t="s">
        <v>109</v>
      </c>
      <c r="I609" s="34" t="s">
        <v>110</v>
      </c>
      <c r="J609" s="34" t="str">
        <f t="shared" si="46"/>
        <v>OverallOther Income</v>
      </c>
      <c r="K609" s="34" t="str">
        <f t="shared" si="47"/>
        <v>122Lexus UV Cost of Sales</v>
      </c>
      <c r="L609" s="28">
        <f>+SUMIF('TB 4-24'!M:M,$AL609,'TB 4-24'!G:G)</f>
        <v>0</v>
      </c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>
        <f>+SUMIF('Input Sheet'!$S:$S,$AL609,'Input Sheet'!C:C)</f>
        <v>0</v>
      </c>
      <c r="Z609" s="28">
        <f>+SUMIF('Input Sheet'!$S:$S,$AL609,'Input Sheet'!D:D)</f>
        <v>0</v>
      </c>
      <c r="AA609" s="28">
        <f>+SUMIF('Input Sheet'!$S:$S,$AL609,'Input Sheet'!E:E)</f>
        <v>0</v>
      </c>
      <c r="AB609" s="28">
        <f>+SUMIF('Input Sheet'!$S:$S,$AL609,'Input Sheet'!F:F)</f>
        <v>0</v>
      </c>
      <c r="AC609" s="28">
        <f>+SUMIF('Input Sheet'!$S:$S,$AL609,'Input Sheet'!G:G)</f>
        <v>0</v>
      </c>
      <c r="AD609" s="28">
        <f>+SUMIF('Input Sheet'!$S:$S,$AL609,'Input Sheet'!H:H)</f>
        <v>0</v>
      </c>
      <c r="AE609" s="28">
        <f>+SUMIF('Input Sheet'!$S:$S,$AL609,'Input Sheet'!I:I)</f>
        <v>0</v>
      </c>
      <c r="AF609" s="28">
        <f>+SUMIF('Input Sheet'!$S:$S,$AL609,'Input Sheet'!J:J)</f>
        <v>0</v>
      </c>
      <c r="AG609" s="28">
        <f>+SUMIF('Input Sheet'!$S:$S,$AL609,'Input Sheet'!K:K)</f>
        <v>0</v>
      </c>
      <c r="AH609" s="28">
        <f>+SUMIF('Input Sheet'!$S:$S,$AL609,'Input Sheet'!L:L)</f>
        <v>0</v>
      </c>
      <c r="AI609" s="28">
        <f>+SUMIF('Input Sheet'!$S:$S,$AL609,'Input Sheet'!M:M)</f>
        <v>0</v>
      </c>
      <c r="AJ609" s="28">
        <f>+SUMIF('Input Sheet'!$S:$S,$AL609,'Input Sheet'!N:N)</f>
        <v>0</v>
      </c>
      <c r="AK609" s="28"/>
      <c r="AL609" s="27" t="str">
        <f t="shared" si="48"/>
        <v>122-4212</v>
      </c>
      <c r="AM609" s="34" t="str">
        <f t="shared" si="49"/>
        <v>Overall</v>
      </c>
      <c r="AN609" s="34" t="str">
        <f t="shared" si="50"/>
        <v>OverallOther Income</v>
      </c>
      <c r="AO609" s="35"/>
      <c r="AP609" s="35"/>
      <c r="AQ609" s="35"/>
    </row>
    <row r="610" spans="1:43" x14ac:dyDescent="0.25">
      <c r="A610" s="27" t="s">
        <v>103</v>
      </c>
      <c r="B610" s="27" t="s">
        <v>104</v>
      </c>
      <c r="C610" s="27" t="s">
        <v>104</v>
      </c>
      <c r="D610" s="27" t="s">
        <v>605</v>
      </c>
      <c r="E610" s="27" t="s">
        <v>114</v>
      </c>
      <c r="F610" s="27" t="s">
        <v>597</v>
      </c>
      <c r="G610" s="27" t="s">
        <v>598</v>
      </c>
      <c r="H610" s="34" t="s">
        <v>109</v>
      </c>
      <c r="I610" s="34" t="s">
        <v>110</v>
      </c>
      <c r="J610" s="34" t="str">
        <f t="shared" si="46"/>
        <v>OverallOther Income</v>
      </c>
      <c r="K610" s="34" t="str">
        <f t="shared" si="47"/>
        <v>122Lexus UV Cost of Sales</v>
      </c>
      <c r="L610" s="28">
        <f>+SUMIF('TB 4-24'!M:M,$AL610,'TB 4-24'!G:G)</f>
        <v>0</v>
      </c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>
        <f>+SUMIF('Input Sheet'!$S:$S,$AL610,'Input Sheet'!C:C)</f>
        <v>0</v>
      </c>
      <c r="Z610" s="28">
        <f>+SUMIF('Input Sheet'!$S:$S,$AL610,'Input Sheet'!D:D)</f>
        <v>0</v>
      </c>
      <c r="AA610" s="28">
        <f>+SUMIF('Input Sheet'!$S:$S,$AL610,'Input Sheet'!E:E)</f>
        <v>0</v>
      </c>
      <c r="AB610" s="28">
        <f>+SUMIF('Input Sheet'!$S:$S,$AL610,'Input Sheet'!F:F)</f>
        <v>0</v>
      </c>
      <c r="AC610" s="28">
        <f>+SUMIF('Input Sheet'!$S:$S,$AL610,'Input Sheet'!G:G)</f>
        <v>0</v>
      </c>
      <c r="AD610" s="28">
        <f>+SUMIF('Input Sheet'!$S:$S,$AL610,'Input Sheet'!H:H)</f>
        <v>0</v>
      </c>
      <c r="AE610" s="28">
        <f>+SUMIF('Input Sheet'!$S:$S,$AL610,'Input Sheet'!I:I)</f>
        <v>0</v>
      </c>
      <c r="AF610" s="28">
        <f>+SUMIF('Input Sheet'!$S:$S,$AL610,'Input Sheet'!J:J)</f>
        <v>0</v>
      </c>
      <c r="AG610" s="28">
        <f>+SUMIF('Input Sheet'!$S:$S,$AL610,'Input Sheet'!K:K)</f>
        <v>0</v>
      </c>
      <c r="AH610" s="28">
        <f>+SUMIF('Input Sheet'!$S:$S,$AL610,'Input Sheet'!L:L)</f>
        <v>0</v>
      </c>
      <c r="AI610" s="28">
        <f>+SUMIF('Input Sheet'!$S:$S,$AL610,'Input Sheet'!M:M)</f>
        <v>0</v>
      </c>
      <c r="AJ610" s="28">
        <f>+SUMIF('Input Sheet'!$S:$S,$AL610,'Input Sheet'!N:N)</f>
        <v>0</v>
      </c>
      <c r="AK610" s="28"/>
      <c r="AL610" s="27" t="str">
        <f t="shared" si="48"/>
        <v>122-4245</v>
      </c>
      <c r="AM610" s="34" t="str">
        <f t="shared" si="49"/>
        <v>Overall</v>
      </c>
      <c r="AN610" s="34" t="str">
        <f t="shared" si="50"/>
        <v>OverallOther Income</v>
      </c>
      <c r="AO610" s="35"/>
      <c r="AP610" s="35"/>
      <c r="AQ610" s="35"/>
    </row>
    <row r="611" spans="1:43" x14ac:dyDescent="0.25">
      <c r="A611" s="27" t="s">
        <v>103</v>
      </c>
      <c r="B611" s="27" t="s">
        <v>104</v>
      </c>
      <c r="C611" s="27" t="s">
        <v>104</v>
      </c>
      <c r="D611" s="27" t="s">
        <v>606</v>
      </c>
      <c r="E611" s="27" t="s">
        <v>114</v>
      </c>
      <c r="F611" s="27" t="s">
        <v>597</v>
      </c>
      <c r="G611" s="27" t="s">
        <v>598</v>
      </c>
      <c r="H611" s="34" t="s">
        <v>109</v>
      </c>
      <c r="I611" s="34" t="s">
        <v>110</v>
      </c>
      <c r="J611" s="34" t="str">
        <f t="shared" si="46"/>
        <v>OverallOther Income</v>
      </c>
      <c r="K611" s="34" t="str">
        <f t="shared" si="47"/>
        <v>122Lexus UV Cost of Sales</v>
      </c>
      <c r="L611" s="28">
        <f>+SUMIF('TB 4-24'!M:M,$AL611,'TB 4-24'!G:G)</f>
        <v>0</v>
      </c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>
        <f>+SUMIF('Input Sheet'!$S:$S,$AL611,'Input Sheet'!C:C)</f>
        <v>0</v>
      </c>
      <c r="Z611" s="28">
        <f>+SUMIF('Input Sheet'!$S:$S,$AL611,'Input Sheet'!D:D)</f>
        <v>0</v>
      </c>
      <c r="AA611" s="28">
        <f>+SUMIF('Input Sheet'!$S:$S,$AL611,'Input Sheet'!E:E)</f>
        <v>0</v>
      </c>
      <c r="AB611" s="28">
        <f>+SUMIF('Input Sheet'!$S:$S,$AL611,'Input Sheet'!F:F)</f>
        <v>0</v>
      </c>
      <c r="AC611" s="28">
        <f>+SUMIF('Input Sheet'!$S:$S,$AL611,'Input Sheet'!G:G)</f>
        <v>0</v>
      </c>
      <c r="AD611" s="28">
        <f>+SUMIF('Input Sheet'!$S:$S,$AL611,'Input Sheet'!H:H)</f>
        <v>0</v>
      </c>
      <c r="AE611" s="28">
        <f>+SUMIF('Input Sheet'!$S:$S,$AL611,'Input Sheet'!I:I)</f>
        <v>0</v>
      </c>
      <c r="AF611" s="28">
        <f>+SUMIF('Input Sheet'!$S:$S,$AL611,'Input Sheet'!J:J)</f>
        <v>0</v>
      </c>
      <c r="AG611" s="28">
        <f>+SUMIF('Input Sheet'!$S:$S,$AL611,'Input Sheet'!K:K)</f>
        <v>0</v>
      </c>
      <c r="AH611" s="28">
        <f>+SUMIF('Input Sheet'!$S:$S,$AL611,'Input Sheet'!L:L)</f>
        <v>0</v>
      </c>
      <c r="AI611" s="28">
        <f>+SUMIF('Input Sheet'!$S:$S,$AL611,'Input Sheet'!M:M)</f>
        <v>0</v>
      </c>
      <c r="AJ611" s="28">
        <f>+SUMIF('Input Sheet'!$S:$S,$AL611,'Input Sheet'!N:N)</f>
        <v>0</v>
      </c>
      <c r="AK611" s="28"/>
      <c r="AL611" s="27" t="str">
        <f t="shared" si="48"/>
        <v>122-4257</v>
      </c>
      <c r="AM611" s="34" t="str">
        <f t="shared" si="49"/>
        <v>Overall</v>
      </c>
      <c r="AN611" s="34" t="str">
        <f t="shared" si="50"/>
        <v>OverallOther Income</v>
      </c>
      <c r="AO611" s="35"/>
      <c r="AP611" s="35"/>
      <c r="AQ611" s="35"/>
    </row>
    <row r="612" spans="1:43" x14ac:dyDescent="0.25">
      <c r="A612" s="27" t="s">
        <v>103</v>
      </c>
      <c r="B612" s="27" t="s">
        <v>104</v>
      </c>
      <c r="C612" s="27" t="s">
        <v>104</v>
      </c>
      <c r="D612" s="27" t="s">
        <v>607</v>
      </c>
      <c r="E612" s="27" t="s">
        <v>114</v>
      </c>
      <c r="F612" s="27" t="s">
        <v>597</v>
      </c>
      <c r="G612" s="27" t="s">
        <v>598</v>
      </c>
      <c r="H612" s="34" t="s">
        <v>109</v>
      </c>
      <c r="I612" s="34" t="s">
        <v>110</v>
      </c>
      <c r="J612" s="34" t="str">
        <f t="shared" si="46"/>
        <v>OverallOther Income</v>
      </c>
      <c r="K612" s="34" t="str">
        <f t="shared" si="47"/>
        <v>122Lexus UV Cost of Sales</v>
      </c>
      <c r="L612" s="28">
        <f>+SUMIF('TB 4-24'!M:M,$AL612,'TB 4-24'!G:G)</f>
        <v>0</v>
      </c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>
        <f>+SUMIF('Input Sheet'!$S:$S,$AL612,'Input Sheet'!C:C)</f>
        <v>0</v>
      </c>
      <c r="Z612" s="28">
        <f>+SUMIF('Input Sheet'!$S:$S,$AL612,'Input Sheet'!D:D)</f>
        <v>0</v>
      </c>
      <c r="AA612" s="28">
        <f>+SUMIF('Input Sheet'!$S:$S,$AL612,'Input Sheet'!E:E)</f>
        <v>0</v>
      </c>
      <c r="AB612" s="28">
        <f>+SUMIF('Input Sheet'!$S:$S,$AL612,'Input Sheet'!F:F)</f>
        <v>0</v>
      </c>
      <c r="AC612" s="28">
        <f>+SUMIF('Input Sheet'!$S:$S,$AL612,'Input Sheet'!G:G)</f>
        <v>0</v>
      </c>
      <c r="AD612" s="28">
        <f>+SUMIF('Input Sheet'!$S:$S,$AL612,'Input Sheet'!H:H)</f>
        <v>0</v>
      </c>
      <c r="AE612" s="28">
        <f>+SUMIF('Input Sheet'!$S:$S,$AL612,'Input Sheet'!I:I)</f>
        <v>0</v>
      </c>
      <c r="AF612" s="28">
        <f>+SUMIF('Input Sheet'!$S:$S,$AL612,'Input Sheet'!J:J)</f>
        <v>0</v>
      </c>
      <c r="AG612" s="28">
        <f>+SUMIF('Input Sheet'!$S:$S,$AL612,'Input Sheet'!K:K)</f>
        <v>0</v>
      </c>
      <c r="AH612" s="28">
        <f>+SUMIF('Input Sheet'!$S:$S,$AL612,'Input Sheet'!L:L)</f>
        <v>0</v>
      </c>
      <c r="AI612" s="28">
        <f>+SUMIF('Input Sheet'!$S:$S,$AL612,'Input Sheet'!M:M)</f>
        <v>0</v>
      </c>
      <c r="AJ612" s="28">
        <f>+SUMIF('Input Sheet'!$S:$S,$AL612,'Input Sheet'!N:N)</f>
        <v>0</v>
      </c>
      <c r="AK612" s="28"/>
      <c r="AL612" s="27" t="str">
        <f t="shared" si="48"/>
        <v>122-4258</v>
      </c>
      <c r="AM612" s="34" t="str">
        <f t="shared" si="49"/>
        <v>Overall</v>
      </c>
      <c r="AN612" s="34" t="str">
        <f t="shared" si="50"/>
        <v>OverallOther Income</v>
      </c>
      <c r="AO612" s="35"/>
      <c r="AP612" s="35"/>
      <c r="AQ612" s="35"/>
    </row>
    <row r="613" spans="1:43" x14ac:dyDescent="0.25">
      <c r="A613" s="27" t="s">
        <v>103</v>
      </c>
      <c r="B613" s="27" t="s">
        <v>104</v>
      </c>
      <c r="C613" s="27" t="s">
        <v>104</v>
      </c>
      <c r="D613" s="27" t="s">
        <v>192</v>
      </c>
      <c r="E613" s="27" t="s">
        <v>114</v>
      </c>
      <c r="F613" s="27" t="s">
        <v>597</v>
      </c>
      <c r="G613" s="27" t="s">
        <v>598</v>
      </c>
      <c r="H613" s="34" t="s">
        <v>109</v>
      </c>
      <c r="I613" s="34" t="s">
        <v>110</v>
      </c>
      <c r="J613" s="34" t="str">
        <f t="shared" si="46"/>
        <v>OverallOther Income</v>
      </c>
      <c r="K613" s="34" t="str">
        <f t="shared" si="47"/>
        <v>122Lexus UV Cost of Sales</v>
      </c>
      <c r="L613" s="28">
        <f>+SUMIF('TB 4-24'!M:M,$AL613,'TB 4-24'!G:G)</f>
        <v>0</v>
      </c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>
        <f>+SUMIF('Input Sheet'!$S:$S,$AL613,'Input Sheet'!C:C)</f>
        <v>0</v>
      </c>
      <c r="Z613" s="28">
        <f>+SUMIF('Input Sheet'!$S:$S,$AL613,'Input Sheet'!D:D)</f>
        <v>0</v>
      </c>
      <c r="AA613" s="28">
        <f>+SUMIF('Input Sheet'!$S:$S,$AL613,'Input Sheet'!E:E)</f>
        <v>0</v>
      </c>
      <c r="AB613" s="28">
        <f>+SUMIF('Input Sheet'!$S:$S,$AL613,'Input Sheet'!F:F)</f>
        <v>0</v>
      </c>
      <c r="AC613" s="28">
        <f>+SUMIF('Input Sheet'!$S:$S,$AL613,'Input Sheet'!G:G)</f>
        <v>0</v>
      </c>
      <c r="AD613" s="28">
        <f>+SUMIF('Input Sheet'!$S:$S,$AL613,'Input Sheet'!H:H)</f>
        <v>0</v>
      </c>
      <c r="AE613" s="28">
        <f>+SUMIF('Input Sheet'!$S:$S,$AL613,'Input Sheet'!I:I)</f>
        <v>0</v>
      </c>
      <c r="AF613" s="28">
        <f>+SUMIF('Input Sheet'!$S:$S,$AL613,'Input Sheet'!J:J)</f>
        <v>0</v>
      </c>
      <c r="AG613" s="28">
        <f>+SUMIF('Input Sheet'!$S:$S,$AL613,'Input Sheet'!K:K)</f>
        <v>0</v>
      </c>
      <c r="AH613" s="28">
        <f>+SUMIF('Input Sheet'!$S:$S,$AL613,'Input Sheet'!L:L)</f>
        <v>0</v>
      </c>
      <c r="AI613" s="28">
        <f>+SUMIF('Input Sheet'!$S:$S,$AL613,'Input Sheet'!M:M)</f>
        <v>0</v>
      </c>
      <c r="AJ613" s="28">
        <f>+SUMIF('Input Sheet'!$S:$S,$AL613,'Input Sheet'!N:N)</f>
        <v>0</v>
      </c>
      <c r="AK613" s="28"/>
      <c r="AL613" s="27" t="str">
        <f t="shared" si="48"/>
        <v>122-7452</v>
      </c>
      <c r="AM613" s="34" t="str">
        <f t="shared" si="49"/>
        <v>Overall</v>
      </c>
      <c r="AN613" s="34" t="str">
        <f t="shared" si="50"/>
        <v>OverallOther Income</v>
      </c>
      <c r="AO613" s="35"/>
      <c r="AP613" s="35"/>
      <c r="AQ613" s="35"/>
    </row>
    <row r="614" spans="1:43" x14ac:dyDescent="0.25">
      <c r="A614" s="27" t="s">
        <v>103</v>
      </c>
      <c r="B614" s="27" t="s">
        <v>104</v>
      </c>
      <c r="C614" s="27" t="s">
        <v>104</v>
      </c>
      <c r="D614" s="27" t="s">
        <v>608</v>
      </c>
      <c r="E614" s="27" t="s">
        <v>114</v>
      </c>
      <c r="F614" s="27" t="s">
        <v>609</v>
      </c>
      <c r="G614" s="27" t="s">
        <v>610</v>
      </c>
      <c r="H614" s="34" t="s">
        <v>109</v>
      </c>
      <c r="I614" s="34" t="s">
        <v>110</v>
      </c>
      <c r="J614" s="34" t="str">
        <f t="shared" si="46"/>
        <v>OverallOther Income</v>
      </c>
      <c r="K614" s="34" t="str">
        <f t="shared" si="47"/>
        <v>122Lexus UV Wholesale Cost of Sales</v>
      </c>
      <c r="L614" s="28">
        <f>+SUMIF('TB 4-24'!M:M,$AL614,'TB 4-24'!G:G)</f>
        <v>0</v>
      </c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>
        <f>+SUMIF('Input Sheet'!$S:$S,$AL614,'Input Sheet'!C:C)</f>
        <v>0</v>
      </c>
      <c r="Z614" s="28">
        <f>+SUMIF('Input Sheet'!$S:$S,$AL614,'Input Sheet'!D:D)</f>
        <v>0</v>
      </c>
      <c r="AA614" s="28">
        <f>+SUMIF('Input Sheet'!$S:$S,$AL614,'Input Sheet'!E:E)</f>
        <v>0</v>
      </c>
      <c r="AB614" s="28">
        <f>+SUMIF('Input Sheet'!$S:$S,$AL614,'Input Sheet'!F:F)</f>
        <v>0</v>
      </c>
      <c r="AC614" s="28">
        <f>+SUMIF('Input Sheet'!$S:$S,$AL614,'Input Sheet'!G:G)</f>
        <v>0</v>
      </c>
      <c r="AD614" s="28">
        <f>+SUMIF('Input Sheet'!$S:$S,$AL614,'Input Sheet'!H:H)</f>
        <v>0</v>
      </c>
      <c r="AE614" s="28">
        <f>+SUMIF('Input Sheet'!$S:$S,$AL614,'Input Sheet'!I:I)</f>
        <v>0</v>
      </c>
      <c r="AF614" s="28">
        <f>+SUMIF('Input Sheet'!$S:$S,$AL614,'Input Sheet'!J:J)</f>
        <v>0</v>
      </c>
      <c r="AG614" s="28">
        <f>+SUMIF('Input Sheet'!$S:$S,$AL614,'Input Sheet'!K:K)</f>
        <v>0</v>
      </c>
      <c r="AH614" s="28">
        <f>+SUMIF('Input Sheet'!$S:$S,$AL614,'Input Sheet'!L:L)</f>
        <v>0</v>
      </c>
      <c r="AI614" s="28">
        <f>+SUMIF('Input Sheet'!$S:$S,$AL614,'Input Sheet'!M:M)</f>
        <v>0</v>
      </c>
      <c r="AJ614" s="28">
        <f>+SUMIF('Input Sheet'!$S:$S,$AL614,'Input Sheet'!N:N)</f>
        <v>0</v>
      </c>
      <c r="AK614" s="28"/>
      <c r="AL614" s="27" t="str">
        <f t="shared" si="48"/>
        <v>122-4230</v>
      </c>
      <c r="AM614" s="34" t="str">
        <f t="shared" si="49"/>
        <v>Overall</v>
      </c>
      <c r="AN614" s="34" t="str">
        <f t="shared" si="50"/>
        <v>OverallOther Income</v>
      </c>
      <c r="AO614" s="35"/>
      <c r="AP614" s="35"/>
      <c r="AQ614" s="35"/>
    </row>
    <row r="615" spans="1:43" x14ac:dyDescent="0.25">
      <c r="A615" s="27" t="s">
        <v>103</v>
      </c>
      <c r="B615" s="27" t="s">
        <v>104</v>
      </c>
      <c r="C615" s="27" t="s">
        <v>104</v>
      </c>
      <c r="D615" s="27" t="s">
        <v>611</v>
      </c>
      <c r="E615" s="27" t="s">
        <v>114</v>
      </c>
      <c r="F615" s="27" t="s">
        <v>609</v>
      </c>
      <c r="G615" s="27" t="s">
        <v>610</v>
      </c>
      <c r="H615" s="34" t="s">
        <v>109</v>
      </c>
      <c r="I615" s="34" t="s">
        <v>110</v>
      </c>
      <c r="J615" s="34" t="str">
        <f t="shared" si="46"/>
        <v>OverallOther Income</v>
      </c>
      <c r="K615" s="34" t="str">
        <f t="shared" si="47"/>
        <v>122Lexus UV Wholesale Cost of Sales</v>
      </c>
      <c r="L615" s="28">
        <f>+SUMIF('TB 4-24'!M:M,$AL615,'TB 4-24'!G:G)</f>
        <v>0</v>
      </c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>
        <f>+SUMIF('Input Sheet'!$S:$S,$AL615,'Input Sheet'!C:C)</f>
        <v>0</v>
      </c>
      <c r="Z615" s="28">
        <f>+SUMIF('Input Sheet'!$S:$S,$AL615,'Input Sheet'!D:D)</f>
        <v>0</v>
      </c>
      <c r="AA615" s="28">
        <f>+SUMIF('Input Sheet'!$S:$S,$AL615,'Input Sheet'!E:E)</f>
        <v>0</v>
      </c>
      <c r="AB615" s="28">
        <f>+SUMIF('Input Sheet'!$S:$S,$AL615,'Input Sheet'!F:F)</f>
        <v>0</v>
      </c>
      <c r="AC615" s="28">
        <f>+SUMIF('Input Sheet'!$S:$S,$AL615,'Input Sheet'!G:G)</f>
        <v>0</v>
      </c>
      <c r="AD615" s="28">
        <f>+SUMIF('Input Sheet'!$S:$S,$AL615,'Input Sheet'!H:H)</f>
        <v>0</v>
      </c>
      <c r="AE615" s="28">
        <f>+SUMIF('Input Sheet'!$S:$S,$AL615,'Input Sheet'!I:I)</f>
        <v>0</v>
      </c>
      <c r="AF615" s="28">
        <f>+SUMIF('Input Sheet'!$S:$S,$AL615,'Input Sheet'!J:J)</f>
        <v>0</v>
      </c>
      <c r="AG615" s="28">
        <f>+SUMIF('Input Sheet'!$S:$S,$AL615,'Input Sheet'!K:K)</f>
        <v>0</v>
      </c>
      <c r="AH615" s="28">
        <f>+SUMIF('Input Sheet'!$S:$S,$AL615,'Input Sheet'!L:L)</f>
        <v>0</v>
      </c>
      <c r="AI615" s="28">
        <f>+SUMIF('Input Sheet'!$S:$S,$AL615,'Input Sheet'!M:M)</f>
        <v>0</v>
      </c>
      <c r="AJ615" s="28">
        <f>+SUMIF('Input Sheet'!$S:$S,$AL615,'Input Sheet'!N:N)</f>
        <v>0</v>
      </c>
      <c r="AK615" s="28"/>
      <c r="AL615" s="27" t="str">
        <f t="shared" si="48"/>
        <v>122-4231</v>
      </c>
      <c r="AM615" s="34" t="str">
        <f t="shared" si="49"/>
        <v>Overall</v>
      </c>
      <c r="AN615" s="34" t="str">
        <f t="shared" si="50"/>
        <v>OverallOther Income</v>
      </c>
      <c r="AO615" s="35"/>
      <c r="AP615" s="35"/>
      <c r="AQ615" s="35"/>
    </row>
    <row r="616" spans="1:43" x14ac:dyDescent="0.25">
      <c r="A616" s="27" t="s">
        <v>103</v>
      </c>
      <c r="B616" s="27" t="s">
        <v>104</v>
      </c>
      <c r="C616" s="27" t="s">
        <v>104</v>
      </c>
      <c r="D616" s="27" t="s">
        <v>612</v>
      </c>
      <c r="E616" s="27" t="s">
        <v>114</v>
      </c>
      <c r="F616" s="27" t="s">
        <v>609</v>
      </c>
      <c r="G616" s="27" t="s">
        <v>610</v>
      </c>
      <c r="H616" s="34" t="s">
        <v>109</v>
      </c>
      <c r="I616" s="34" t="s">
        <v>110</v>
      </c>
      <c r="J616" s="34" t="str">
        <f t="shared" si="46"/>
        <v>OverallOther Income</v>
      </c>
      <c r="K616" s="34" t="str">
        <f t="shared" si="47"/>
        <v>122Lexus UV Wholesale Cost of Sales</v>
      </c>
      <c r="L616" s="28">
        <f>+SUMIF('TB 4-24'!M:M,$AL616,'TB 4-24'!G:G)</f>
        <v>0</v>
      </c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>
        <f>+SUMIF('Input Sheet'!$S:$S,$AL616,'Input Sheet'!C:C)</f>
        <v>0</v>
      </c>
      <c r="Z616" s="28">
        <f>+SUMIF('Input Sheet'!$S:$S,$AL616,'Input Sheet'!D:D)</f>
        <v>0</v>
      </c>
      <c r="AA616" s="28">
        <f>+SUMIF('Input Sheet'!$S:$S,$AL616,'Input Sheet'!E:E)</f>
        <v>0</v>
      </c>
      <c r="AB616" s="28">
        <f>+SUMIF('Input Sheet'!$S:$S,$AL616,'Input Sheet'!F:F)</f>
        <v>0</v>
      </c>
      <c r="AC616" s="28">
        <f>+SUMIF('Input Sheet'!$S:$S,$AL616,'Input Sheet'!G:G)</f>
        <v>0</v>
      </c>
      <c r="AD616" s="28">
        <f>+SUMIF('Input Sheet'!$S:$S,$AL616,'Input Sheet'!H:H)</f>
        <v>0</v>
      </c>
      <c r="AE616" s="28">
        <f>+SUMIF('Input Sheet'!$S:$S,$AL616,'Input Sheet'!I:I)</f>
        <v>0</v>
      </c>
      <c r="AF616" s="28">
        <f>+SUMIF('Input Sheet'!$S:$S,$AL616,'Input Sheet'!J:J)</f>
        <v>0</v>
      </c>
      <c r="AG616" s="28">
        <f>+SUMIF('Input Sheet'!$S:$S,$AL616,'Input Sheet'!K:K)</f>
        <v>0</v>
      </c>
      <c r="AH616" s="28">
        <f>+SUMIF('Input Sheet'!$S:$S,$AL616,'Input Sheet'!L:L)</f>
        <v>0</v>
      </c>
      <c r="AI616" s="28">
        <f>+SUMIF('Input Sheet'!$S:$S,$AL616,'Input Sheet'!M:M)</f>
        <v>0</v>
      </c>
      <c r="AJ616" s="28">
        <f>+SUMIF('Input Sheet'!$S:$S,$AL616,'Input Sheet'!N:N)</f>
        <v>0</v>
      </c>
      <c r="AK616" s="28"/>
      <c r="AL616" s="27" t="str">
        <f t="shared" si="48"/>
        <v>122-4232</v>
      </c>
      <c r="AM616" s="34" t="str">
        <f t="shared" si="49"/>
        <v>Overall</v>
      </c>
      <c r="AN616" s="34" t="str">
        <f t="shared" si="50"/>
        <v>OverallOther Income</v>
      </c>
      <c r="AO616" s="35"/>
      <c r="AP616" s="35"/>
      <c r="AQ616" s="35"/>
    </row>
    <row r="617" spans="1:43" x14ac:dyDescent="0.25">
      <c r="A617" s="27" t="s">
        <v>103</v>
      </c>
      <c r="B617" s="27" t="s">
        <v>104</v>
      </c>
      <c r="C617" s="27" t="s">
        <v>104</v>
      </c>
      <c r="D617" s="27" t="s">
        <v>613</v>
      </c>
      <c r="E617" s="27" t="s">
        <v>114</v>
      </c>
      <c r="F617" s="27" t="s">
        <v>609</v>
      </c>
      <c r="G617" s="27" t="s">
        <v>610</v>
      </c>
      <c r="H617" s="34" t="s">
        <v>109</v>
      </c>
      <c r="I617" s="34" t="s">
        <v>110</v>
      </c>
      <c r="J617" s="34" t="str">
        <f t="shared" si="46"/>
        <v>OverallOther Income</v>
      </c>
      <c r="K617" s="34" t="str">
        <f t="shared" si="47"/>
        <v>122Lexus UV Wholesale Cost of Sales</v>
      </c>
      <c r="L617" s="28">
        <f>+SUMIF('TB 4-24'!M:M,$AL617,'TB 4-24'!G:G)</f>
        <v>0</v>
      </c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>
        <f>+SUMIF('Input Sheet'!$S:$S,$AL617,'Input Sheet'!C:C)</f>
        <v>0</v>
      </c>
      <c r="Z617" s="28">
        <f>+SUMIF('Input Sheet'!$S:$S,$AL617,'Input Sheet'!D:D)</f>
        <v>0</v>
      </c>
      <c r="AA617" s="28">
        <f>+SUMIF('Input Sheet'!$S:$S,$AL617,'Input Sheet'!E:E)</f>
        <v>0</v>
      </c>
      <c r="AB617" s="28">
        <f>+SUMIF('Input Sheet'!$S:$S,$AL617,'Input Sheet'!F:F)</f>
        <v>0</v>
      </c>
      <c r="AC617" s="28">
        <f>+SUMIF('Input Sheet'!$S:$S,$AL617,'Input Sheet'!G:G)</f>
        <v>0</v>
      </c>
      <c r="AD617" s="28">
        <f>+SUMIF('Input Sheet'!$S:$S,$AL617,'Input Sheet'!H:H)</f>
        <v>0</v>
      </c>
      <c r="AE617" s="28">
        <f>+SUMIF('Input Sheet'!$S:$S,$AL617,'Input Sheet'!I:I)</f>
        <v>0</v>
      </c>
      <c r="AF617" s="28">
        <f>+SUMIF('Input Sheet'!$S:$S,$AL617,'Input Sheet'!J:J)</f>
        <v>0</v>
      </c>
      <c r="AG617" s="28">
        <f>+SUMIF('Input Sheet'!$S:$S,$AL617,'Input Sheet'!K:K)</f>
        <v>0</v>
      </c>
      <c r="AH617" s="28">
        <f>+SUMIF('Input Sheet'!$S:$S,$AL617,'Input Sheet'!L:L)</f>
        <v>0</v>
      </c>
      <c r="AI617" s="28">
        <f>+SUMIF('Input Sheet'!$S:$S,$AL617,'Input Sheet'!M:M)</f>
        <v>0</v>
      </c>
      <c r="AJ617" s="28">
        <f>+SUMIF('Input Sheet'!$S:$S,$AL617,'Input Sheet'!N:N)</f>
        <v>0</v>
      </c>
      <c r="AK617" s="28"/>
      <c r="AL617" s="27" t="str">
        <f t="shared" si="48"/>
        <v>122-4233</v>
      </c>
      <c r="AM617" s="34" t="str">
        <f t="shared" si="49"/>
        <v>Overall</v>
      </c>
      <c r="AN617" s="34" t="str">
        <f t="shared" si="50"/>
        <v>OverallOther Income</v>
      </c>
      <c r="AO617" s="35"/>
      <c r="AP617" s="35"/>
      <c r="AQ617" s="35"/>
    </row>
    <row r="618" spans="1:43" x14ac:dyDescent="0.25">
      <c r="A618" s="27" t="s">
        <v>103</v>
      </c>
      <c r="B618" s="27" t="s">
        <v>104</v>
      </c>
      <c r="C618" s="27" t="s">
        <v>104</v>
      </c>
      <c r="D618" s="27" t="s">
        <v>614</v>
      </c>
      <c r="E618" s="27" t="s">
        <v>114</v>
      </c>
      <c r="F618" s="27" t="s">
        <v>615</v>
      </c>
      <c r="G618" s="27" t="s">
        <v>616</v>
      </c>
      <c r="H618" s="34" t="s">
        <v>109</v>
      </c>
      <c r="I618" s="34" t="s">
        <v>110</v>
      </c>
      <c r="J618" s="34" t="str">
        <f t="shared" si="46"/>
        <v>OverallOther Income</v>
      </c>
      <c r="K618" s="34" t="str">
        <f t="shared" si="47"/>
        <v>122Lexus UV incentive income</v>
      </c>
      <c r="L618" s="28">
        <f>+SUMIF('TB 4-24'!M:M,$AL618,'TB 4-24'!G:G)</f>
        <v>0</v>
      </c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>
        <f>+SUMIF('Input Sheet'!$S:$S,$AL618,'Input Sheet'!C:C)</f>
        <v>0</v>
      </c>
      <c r="Z618" s="28">
        <f>+SUMIF('Input Sheet'!$S:$S,$AL618,'Input Sheet'!D:D)</f>
        <v>0</v>
      </c>
      <c r="AA618" s="28">
        <f>+SUMIF('Input Sheet'!$S:$S,$AL618,'Input Sheet'!E:E)</f>
        <v>0</v>
      </c>
      <c r="AB618" s="28">
        <f>+SUMIF('Input Sheet'!$S:$S,$AL618,'Input Sheet'!F:F)</f>
        <v>0</v>
      </c>
      <c r="AC618" s="28">
        <f>+SUMIF('Input Sheet'!$S:$S,$AL618,'Input Sheet'!G:G)</f>
        <v>0</v>
      </c>
      <c r="AD618" s="28">
        <f>+SUMIF('Input Sheet'!$S:$S,$AL618,'Input Sheet'!H:H)</f>
        <v>0</v>
      </c>
      <c r="AE618" s="28">
        <f>+SUMIF('Input Sheet'!$S:$S,$AL618,'Input Sheet'!I:I)</f>
        <v>0</v>
      </c>
      <c r="AF618" s="28">
        <f>+SUMIF('Input Sheet'!$S:$S,$AL618,'Input Sheet'!J:J)</f>
        <v>0</v>
      </c>
      <c r="AG618" s="28">
        <f>+SUMIF('Input Sheet'!$S:$S,$AL618,'Input Sheet'!K:K)</f>
        <v>0</v>
      </c>
      <c r="AH618" s="28">
        <f>+SUMIF('Input Sheet'!$S:$S,$AL618,'Input Sheet'!L:L)</f>
        <v>0</v>
      </c>
      <c r="AI618" s="28">
        <f>+SUMIF('Input Sheet'!$S:$S,$AL618,'Input Sheet'!M:M)</f>
        <v>0</v>
      </c>
      <c r="AJ618" s="28">
        <f>+SUMIF('Input Sheet'!$S:$S,$AL618,'Input Sheet'!N:N)</f>
        <v>0</v>
      </c>
      <c r="AK618" s="28"/>
      <c r="AL618" s="27" t="str">
        <f t="shared" si="48"/>
        <v>122-3246</v>
      </c>
      <c r="AM618" s="34" t="str">
        <f t="shared" si="49"/>
        <v>Overall</v>
      </c>
      <c r="AN618" s="34" t="str">
        <f t="shared" si="50"/>
        <v>OverallOther Income</v>
      </c>
      <c r="AO618" s="35"/>
      <c r="AP618" s="35"/>
      <c r="AQ618" s="35"/>
    </row>
    <row r="619" spans="1:43" x14ac:dyDescent="0.25">
      <c r="A619" s="27" t="s">
        <v>103</v>
      </c>
      <c r="B619" s="27" t="s">
        <v>104</v>
      </c>
      <c r="C619" s="27" t="s">
        <v>104</v>
      </c>
      <c r="D619" s="27" t="s">
        <v>617</v>
      </c>
      <c r="E619" s="27" t="s">
        <v>114</v>
      </c>
      <c r="F619" s="27" t="s">
        <v>615</v>
      </c>
      <c r="G619" s="27" t="s">
        <v>616</v>
      </c>
      <c r="H619" s="34" t="s">
        <v>109</v>
      </c>
      <c r="I619" s="34" t="s">
        <v>110</v>
      </c>
      <c r="J619" s="34" t="str">
        <f t="shared" si="46"/>
        <v>OverallOther Income</v>
      </c>
      <c r="K619" s="34" t="str">
        <f t="shared" si="47"/>
        <v>122Lexus UV incentive income</v>
      </c>
      <c r="L619" s="28">
        <f>+SUMIF('TB 4-24'!M:M,$AL619,'TB 4-24'!G:G)</f>
        <v>0</v>
      </c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>
        <f>+SUMIF('Input Sheet'!$S:$S,$AL619,'Input Sheet'!C:C)</f>
        <v>0</v>
      </c>
      <c r="Z619" s="28">
        <f>+SUMIF('Input Sheet'!$S:$S,$AL619,'Input Sheet'!D:D)</f>
        <v>0</v>
      </c>
      <c r="AA619" s="28">
        <f>+SUMIF('Input Sheet'!$S:$S,$AL619,'Input Sheet'!E:E)</f>
        <v>0</v>
      </c>
      <c r="AB619" s="28">
        <f>+SUMIF('Input Sheet'!$S:$S,$AL619,'Input Sheet'!F:F)</f>
        <v>0</v>
      </c>
      <c r="AC619" s="28">
        <f>+SUMIF('Input Sheet'!$S:$S,$AL619,'Input Sheet'!G:G)</f>
        <v>0</v>
      </c>
      <c r="AD619" s="28">
        <f>+SUMIF('Input Sheet'!$S:$S,$AL619,'Input Sheet'!H:H)</f>
        <v>0</v>
      </c>
      <c r="AE619" s="28">
        <f>+SUMIF('Input Sheet'!$S:$S,$AL619,'Input Sheet'!I:I)</f>
        <v>0</v>
      </c>
      <c r="AF619" s="28">
        <f>+SUMIF('Input Sheet'!$S:$S,$AL619,'Input Sheet'!J:J)</f>
        <v>0</v>
      </c>
      <c r="AG619" s="28">
        <f>+SUMIF('Input Sheet'!$S:$S,$AL619,'Input Sheet'!K:K)</f>
        <v>0</v>
      </c>
      <c r="AH619" s="28">
        <f>+SUMIF('Input Sheet'!$S:$S,$AL619,'Input Sheet'!L:L)</f>
        <v>0</v>
      </c>
      <c r="AI619" s="28">
        <f>+SUMIF('Input Sheet'!$S:$S,$AL619,'Input Sheet'!M:M)</f>
        <v>0</v>
      </c>
      <c r="AJ619" s="28">
        <f>+SUMIF('Input Sheet'!$S:$S,$AL619,'Input Sheet'!N:N)</f>
        <v>0</v>
      </c>
      <c r="AK619" s="28"/>
      <c r="AL619" s="27" t="str">
        <f t="shared" si="48"/>
        <v>122-3247</v>
      </c>
      <c r="AM619" s="34" t="str">
        <f t="shared" si="49"/>
        <v>Overall</v>
      </c>
      <c r="AN619" s="34" t="str">
        <f t="shared" si="50"/>
        <v>OverallOther Income</v>
      </c>
      <c r="AO619" s="35"/>
      <c r="AP619" s="35"/>
      <c r="AQ619" s="35"/>
    </row>
    <row r="620" spans="1:43" x14ac:dyDescent="0.25">
      <c r="A620" s="27" t="s">
        <v>103</v>
      </c>
      <c r="B620" s="27" t="s">
        <v>104</v>
      </c>
      <c r="C620" s="27" t="s">
        <v>104</v>
      </c>
      <c r="D620" s="27" t="s">
        <v>245</v>
      </c>
      <c r="E620" s="27" t="s">
        <v>114</v>
      </c>
      <c r="F620" s="27" t="s">
        <v>615</v>
      </c>
      <c r="G620" s="27" t="s">
        <v>616</v>
      </c>
      <c r="H620" s="34" t="s">
        <v>109</v>
      </c>
      <c r="I620" s="34" t="s">
        <v>110</v>
      </c>
      <c r="J620" s="34" t="str">
        <f t="shared" si="46"/>
        <v>OverallOther Income</v>
      </c>
      <c r="K620" s="34" t="str">
        <f t="shared" si="47"/>
        <v>122Lexus UV incentive income</v>
      </c>
      <c r="L620" s="28">
        <f>+SUMIF('TB 4-24'!M:M,$AL620,'TB 4-24'!G:G)</f>
        <v>0</v>
      </c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>
        <f>+SUMIF('Input Sheet'!$S:$S,$AL620,'Input Sheet'!C:C)</f>
        <v>0</v>
      </c>
      <c r="Z620" s="28">
        <f>+SUMIF('Input Sheet'!$S:$S,$AL620,'Input Sheet'!D:D)</f>
        <v>0</v>
      </c>
      <c r="AA620" s="28">
        <f>+SUMIF('Input Sheet'!$S:$S,$AL620,'Input Sheet'!E:E)</f>
        <v>-21420</v>
      </c>
      <c r="AB620" s="28">
        <f>+SUMIF('Input Sheet'!$S:$S,$AL620,'Input Sheet'!F:F)</f>
        <v>0</v>
      </c>
      <c r="AC620" s="28">
        <f>+SUMIF('Input Sheet'!$S:$S,$AL620,'Input Sheet'!G:G)</f>
        <v>0</v>
      </c>
      <c r="AD620" s="28">
        <f>+SUMIF('Input Sheet'!$S:$S,$AL620,'Input Sheet'!H:H)</f>
        <v>-21420</v>
      </c>
      <c r="AE620" s="28">
        <f>+SUMIF('Input Sheet'!$S:$S,$AL620,'Input Sheet'!I:I)</f>
        <v>0</v>
      </c>
      <c r="AF620" s="28">
        <f>+SUMIF('Input Sheet'!$S:$S,$AL620,'Input Sheet'!J:J)</f>
        <v>0</v>
      </c>
      <c r="AG620" s="28">
        <f>+SUMIF('Input Sheet'!$S:$S,$AL620,'Input Sheet'!K:K)</f>
        <v>-21420</v>
      </c>
      <c r="AH620" s="28">
        <f>+SUMIF('Input Sheet'!$S:$S,$AL620,'Input Sheet'!L:L)</f>
        <v>0</v>
      </c>
      <c r="AI620" s="28">
        <f>+SUMIF('Input Sheet'!$S:$S,$AL620,'Input Sheet'!M:M)</f>
        <v>0</v>
      </c>
      <c r="AJ620" s="28">
        <f>+SUMIF('Input Sheet'!$S:$S,$AL620,'Input Sheet'!N:N)</f>
        <v>-21165</v>
      </c>
      <c r="AK620" s="28"/>
      <c r="AL620" s="27" t="str">
        <f t="shared" si="48"/>
        <v>122-3248</v>
      </c>
      <c r="AM620" s="34" t="str">
        <f t="shared" si="49"/>
        <v>Overall</v>
      </c>
      <c r="AN620" s="34" t="str">
        <f t="shared" si="50"/>
        <v>OverallOther Income</v>
      </c>
      <c r="AO620" s="35"/>
      <c r="AP620" s="35"/>
      <c r="AQ620" s="35"/>
    </row>
    <row r="621" spans="1:43" x14ac:dyDescent="0.25">
      <c r="A621" s="27" t="s">
        <v>103</v>
      </c>
      <c r="B621" s="27" t="s">
        <v>104</v>
      </c>
      <c r="C621" s="27" t="s">
        <v>104</v>
      </c>
      <c r="D621" s="27" t="s">
        <v>618</v>
      </c>
      <c r="E621" s="27" t="s">
        <v>114</v>
      </c>
      <c r="F621" s="27" t="s">
        <v>615</v>
      </c>
      <c r="G621" s="27" t="s">
        <v>616</v>
      </c>
      <c r="H621" s="34" t="s">
        <v>109</v>
      </c>
      <c r="I621" s="34" t="s">
        <v>110</v>
      </c>
      <c r="J621" s="34" t="str">
        <f t="shared" si="46"/>
        <v>OverallOther Income</v>
      </c>
      <c r="K621" s="34" t="str">
        <f t="shared" si="47"/>
        <v>122Lexus UV incentive income</v>
      </c>
      <c r="L621" s="28">
        <f>+SUMIF('TB 4-24'!M:M,$AL621,'TB 4-24'!G:G)</f>
        <v>0</v>
      </c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>
        <f>+SUMIF('Input Sheet'!$S:$S,$AL621,'Input Sheet'!C:C)</f>
        <v>0</v>
      </c>
      <c r="Z621" s="28">
        <f>+SUMIF('Input Sheet'!$S:$S,$AL621,'Input Sheet'!D:D)</f>
        <v>0</v>
      </c>
      <c r="AA621" s="28">
        <f>+SUMIF('Input Sheet'!$S:$S,$AL621,'Input Sheet'!E:E)</f>
        <v>0</v>
      </c>
      <c r="AB621" s="28">
        <f>+SUMIF('Input Sheet'!$S:$S,$AL621,'Input Sheet'!F:F)</f>
        <v>0</v>
      </c>
      <c r="AC621" s="28">
        <f>+SUMIF('Input Sheet'!$S:$S,$AL621,'Input Sheet'!G:G)</f>
        <v>0</v>
      </c>
      <c r="AD621" s="28">
        <f>+SUMIF('Input Sheet'!$S:$S,$AL621,'Input Sheet'!H:H)</f>
        <v>0</v>
      </c>
      <c r="AE621" s="28">
        <f>+SUMIF('Input Sheet'!$S:$S,$AL621,'Input Sheet'!I:I)</f>
        <v>0</v>
      </c>
      <c r="AF621" s="28">
        <f>+SUMIF('Input Sheet'!$S:$S,$AL621,'Input Sheet'!J:J)</f>
        <v>0</v>
      </c>
      <c r="AG621" s="28">
        <f>+SUMIF('Input Sheet'!$S:$S,$AL621,'Input Sheet'!K:K)</f>
        <v>0</v>
      </c>
      <c r="AH621" s="28">
        <f>+SUMIF('Input Sheet'!$S:$S,$AL621,'Input Sheet'!L:L)</f>
        <v>0</v>
      </c>
      <c r="AI621" s="28">
        <f>+SUMIF('Input Sheet'!$S:$S,$AL621,'Input Sheet'!M:M)</f>
        <v>0</v>
      </c>
      <c r="AJ621" s="28">
        <f>+SUMIF('Input Sheet'!$S:$S,$AL621,'Input Sheet'!N:N)</f>
        <v>0</v>
      </c>
      <c r="AK621" s="28"/>
      <c r="AL621" s="27" t="str">
        <f t="shared" si="48"/>
        <v>122-3250</v>
      </c>
      <c r="AM621" s="34" t="str">
        <f t="shared" si="49"/>
        <v>Overall</v>
      </c>
      <c r="AN621" s="34" t="str">
        <f t="shared" si="50"/>
        <v>OverallOther Income</v>
      </c>
      <c r="AO621" s="35"/>
      <c r="AP621" s="35"/>
      <c r="AQ621" s="35"/>
    </row>
    <row r="622" spans="1:43" x14ac:dyDescent="0.25">
      <c r="A622" s="27" t="s">
        <v>103</v>
      </c>
      <c r="B622" s="27" t="s">
        <v>104</v>
      </c>
      <c r="C622" s="27" t="s">
        <v>104</v>
      </c>
      <c r="D622" s="27" t="s">
        <v>165</v>
      </c>
      <c r="E622" s="27" t="s">
        <v>114</v>
      </c>
      <c r="F622" s="27" t="s">
        <v>619</v>
      </c>
      <c r="G622" s="27" t="s">
        <v>620</v>
      </c>
      <c r="H622" s="34" t="s">
        <v>109</v>
      </c>
      <c r="I622" s="34" t="s">
        <v>110</v>
      </c>
      <c r="J622" s="34" t="str">
        <f t="shared" si="46"/>
        <v>OverallOther Income</v>
      </c>
      <c r="K622" s="34" t="str">
        <f t="shared" si="47"/>
        <v>122Lexus UV Floorplan Interest</v>
      </c>
      <c r="L622" s="28">
        <f>+SUMIF('TB 4-24'!M:M,$AL622,'TB 4-24'!G:G)</f>
        <v>0</v>
      </c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>
        <f>+SUMIF('Input Sheet'!$S:$S,$AL622,'Input Sheet'!C:C)</f>
        <v>0</v>
      </c>
      <c r="Z622" s="28">
        <f>+SUMIF('Input Sheet'!$S:$S,$AL622,'Input Sheet'!D:D)</f>
        <v>0</v>
      </c>
      <c r="AA622" s="28">
        <f>+SUMIF('Input Sheet'!$S:$S,$AL622,'Input Sheet'!E:E)</f>
        <v>0</v>
      </c>
      <c r="AB622" s="28">
        <f>+SUMIF('Input Sheet'!$S:$S,$AL622,'Input Sheet'!F:F)</f>
        <v>0</v>
      </c>
      <c r="AC622" s="28">
        <f>+SUMIF('Input Sheet'!$S:$S,$AL622,'Input Sheet'!G:G)</f>
        <v>0</v>
      </c>
      <c r="AD622" s="28">
        <f>+SUMIF('Input Sheet'!$S:$S,$AL622,'Input Sheet'!H:H)</f>
        <v>0</v>
      </c>
      <c r="AE622" s="28">
        <f>+SUMIF('Input Sheet'!$S:$S,$AL622,'Input Sheet'!I:I)</f>
        <v>0</v>
      </c>
      <c r="AF622" s="28">
        <f>+SUMIF('Input Sheet'!$S:$S,$AL622,'Input Sheet'!J:J)</f>
        <v>0</v>
      </c>
      <c r="AG622" s="28">
        <f>+SUMIF('Input Sheet'!$S:$S,$AL622,'Input Sheet'!K:K)</f>
        <v>0</v>
      </c>
      <c r="AH622" s="28">
        <f>+SUMIF('Input Sheet'!$S:$S,$AL622,'Input Sheet'!L:L)</f>
        <v>0</v>
      </c>
      <c r="AI622" s="28">
        <f>+SUMIF('Input Sheet'!$S:$S,$AL622,'Input Sheet'!M:M)</f>
        <v>0</v>
      </c>
      <c r="AJ622" s="28">
        <f>+SUMIF('Input Sheet'!$S:$S,$AL622,'Input Sheet'!N:N)</f>
        <v>0</v>
      </c>
      <c r="AK622" s="28"/>
      <c r="AL622" s="27" t="str">
        <f t="shared" si="48"/>
        <v>122-7120</v>
      </c>
      <c r="AM622" s="34" t="str">
        <f t="shared" si="49"/>
        <v>Overall</v>
      </c>
      <c r="AN622" s="34" t="str">
        <f t="shared" si="50"/>
        <v>OverallOther Income</v>
      </c>
      <c r="AO622" s="35"/>
      <c r="AP622" s="35"/>
      <c r="AQ622" s="35"/>
    </row>
    <row r="623" spans="1:43" x14ac:dyDescent="0.25">
      <c r="A623" s="27" t="s">
        <v>103</v>
      </c>
      <c r="B623" s="27" t="s">
        <v>104</v>
      </c>
      <c r="C623" s="27" t="s">
        <v>104</v>
      </c>
      <c r="D623" s="27" t="s">
        <v>170</v>
      </c>
      <c r="E623" s="27" t="s">
        <v>114</v>
      </c>
      <c r="F623" s="27" t="s">
        <v>619</v>
      </c>
      <c r="G623" s="27" t="s">
        <v>620</v>
      </c>
      <c r="H623" s="34" t="s">
        <v>109</v>
      </c>
      <c r="I623" s="34" t="s">
        <v>110</v>
      </c>
      <c r="J623" s="34" t="str">
        <f t="shared" si="46"/>
        <v>OverallOther Income</v>
      </c>
      <c r="K623" s="34" t="str">
        <f t="shared" si="47"/>
        <v>122Lexus UV Floorplan Interest</v>
      </c>
      <c r="L623" s="28">
        <f>+SUMIF('TB 4-24'!M:M,$AL623,'TB 4-24'!G:G)</f>
        <v>0</v>
      </c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>
        <f>+SUMIF('Input Sheet'!$S:$S,$AL623,'Input Sheet'!C:C)</f>
        <v>0</v>
      </c>
      <c r="Z623" s="28">
        <f>+SUMIF('Input Sheet'!$S:$S,$AL623,'Input Sheet'!D:D)</f>
        <v>0</v>
      </c>
      <c r="AA623" s="28">
        <f>+SUMIF('Input Sheet'!$S:$S,$AL623,'Input Sheet'!E:E)</f>
        <v>0</v>
      </c>
      <c r="AB623" s="28">
        <f>+SUMIF('Input Sheet'!$S:$S,$AL623,'Input Sheet'!F:F)</f>
        <v>0</v>
      </c>
      <c r="AC623" s="28">
        <f>+SUMIF('Input Sheet'!$S:$S,$AL623,'Input Sheet'!G:G)</f>
        <v>0</v>
      </c>
      <c r="AD623" s="28">
        <f>+SUMIF('Input Sheet'!$S:$S,$AL623,'Input Sheet'!H:H)</f>
        <v>0</v>
      </c>
      <c r="AE623" s="28">
        <f>+SUMIF('Input Sheet'!$S:$S,$AL623,'Input Sheet'!I:I)</f>
        <v>0</v>
      </c>
      <c r="AF623" s="28">
        <f>+SUMIF('Input Sheet'!$S:$S,$AL623,'Input Sheet'!J:J)</f>
        <v>0</v>
      </c>
      <c r="AG623" s="28">
        <f>+SUMIF('Input Sheet'!$S:$S,$AL623,'Input Sheet'!K:K)</f>
        <v>0</v>
      </c>
      <c r="AH623" s="28">
        <f>+SUMIF('Input Sheet'!$S:$S,$AL623,'Input Sheet'!L:L)</f>
        <v>0</v>
      </c>
      <c r="AI623" s="28">
        <f>+SUMIF('Input Sheet'!$S:$S,$AL623,'Input Sheet'!M:M)</f>
        <v>0</v>
      </c>
      <c r="AJ623" s="28">
        <f>+SUMIF('Input Sheet'!$S:$S,$AL623,'Input Sheet'!N:N)</f>
        <v>0</v>
      </c>
      <c r="AK623" s="28"/>
      <c r="AL623" s="27" t="str">
        <f t="shared" si="48"/>
        <v>122-8500</v>
      </c>
      <c r="AM623" s="34" t="str">
        <f t="shared" si="49"/>
        <v>Overall</v>
      </c>
      <c r="AN623" s="34" t="str">
        <f t="shared" si="50"/>
        <v>OverallOther Income</v>
      </c>
      <c r="AO623" s="35"/>
      <c r="AP623" s="35"/>
      <c r="AQ623" s="35"/>
    </row>
    <row r="624" spans="1:43" x14ac:dyDescent="0.25">
      <c r="A624" s="27" t="s">
        <v>103</v>
      </c>
      <c r="B624" s="27" t="s">
        <v>104</v>
      </c>
      <c r="C624" s="27" t="s">
        <v>104</v>
      </c>
      <c r="D624" s="27" t="s">
        <v>258</v>
      </c>
      <c r="E624" s="27" t="s">
        <v>114</v>
      </c>
      <c r="F624" s="27" t="s">
        <v>621</v>
      </c>
      <c r="G624" s="27" t="s">
        <v>622</v>
      </c>
      <c r="H624" s="34" t="s">
        <v>109</v>
      </c>
      <c r="I624" s="34" t="s">
        <v>110</v>
      </c>
      <c r="J624" s="34" t="str">
        <f t="shared" si="46"/>
        <v>OverallOther Income</v>
      </c>
      <c r="K624" s="34" t="str">
        <f t="shared" si="47"/>
        <v>122Lexus UV Other Semi-Fixed expenses</v>
      </c>
      <c r="L624" s="28">
        <f>+SUMIF('TB 4-24'!M:M,$AL624,'TB 4-24'!G:G)</f>
        <v>0</v>
      </c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>
        <f>+SUMIF('Input Sheet'!$S:$S,$AL624,'Input Sheet'!C:C)</f>
        <v>0</v>
      </c>
      <c r="Z624" s="28">
        <f>+SUMIF('Input Sheet'!$S:$S,$AL624,'Input Sheet'!D:D)</f>
        <v>0</v>
      </c>
      <c r="AA624" s="28">
        <f>+SUMIF('Input Sheet'!$S:$S,$AL624,'Input Sheet'!E:E)</f>
        <v>0</v>
      </c>
      <c r="AB624" s="28">
        <f>+SUMIF('Input Sheet'!$S:$S,$AL624,'Input Sheet'!F:F)</f>
        <v>0</v>
      </c>
      <c r="AC624" s="28">
        <f>+SUMIF('Input Sheet'!$S:$S,$AL624,'Input Sheet'!G:G)</f>
        <v>0</v>
      </c>
      <c r="AD624" s="28">
        <f>+SUMIF('Input Sheet'!$S:$S,$AL624,'Input Sheet'!H:H)</f>
        <v>0</v>
      </c>
      <c r="AE624" s="28">
        <f>+SUMIF('Input Sheet'!$S:$S,$AL624,'Input Sheet'!I:I)</f>
        <v>0</v>
      </c>
      <c r="AF624" s="28">
        <f>+SUMIF('Input Sheet'!$S:$S,$AL624,'Input Sheet'!J:J)</f>
        <v>0</v>
      </c>
      <c r="AG624" s="28">
        <f>+SUMIF('Input Sheet'!$S:$S,$AL624,'Input Sheet'!K:K)</f>
        <v>0</v>
      </c>
      <c r="AH624" s="28">
        <f>+SUMIF('Input Sheet'!$S:$S,$AL624,'Input Sheet'!L:L)</f>
        <v>0</v>
      </c>
      <c r="AI624" s="28">
        <f>+SUMIF('Input Sheet'!$S:$S,$AL624,'Input Sheet'!M:M)</f>
        <v>0</v>
      </c>
      <c r="AJ624" s="28">
        <f>+SUMIF('Input Sheet'!$S:$S,$AL624,'Input Sheet'!N:N)</f>
        <v>0</v>
      </c>
      <c r="AK624" s="28"/>
      <c r="AL624" s="27" t="str">
        <f t="shared" si="48"/>
        <v>122-7100</v>
      </c>
      <c r="AM624" s="34" t="str">
        <f t="shared" si="49"/>
        <v>Overall</v>
      </c>
      <c r="AN624" s="34" t="str">
        <f t="shared" si="50"/>
        <v>OverallOther Income</v>
      </c>
      <c r="AO624" s="35"/>
      <c r="AP624" s="35"/>
      <c r="AQ624" s="35"/>
    </row>
    <row r="625" spans="1:43" x14ac:dyDescent="0.25">
      <c r="A625" s="27" t="s">
        <v>103</v>
      </c>
      <c r="B625" s="27" t="s">
        <v>104</v>
      </c>
      <c r="C625" s="27" t="s">
        <v>104</v>
      </c>
      <c r="D625" s="27" t="s">
        <v>379</v>
      </c>
      <c r="E625" s="27" t="s">
        <v>114</v>
      </c>
      <c r="F625" s="27" t="s">
        <v>621</v>
      </c>
      <c r="G625" s="27" t="s">
        <v>622</v>
      </c>
      <c r="H625" s="34" t="s">
        <v>109</v>
      </c>
      <c r="I625" s="34" t="s">
        <v>110</v>
      </c>
      <c r="J625" s="34" t="str">
        <f t="shared" si="46"/>
        <v>OverallOther Income</v>
      </c>
      <c r="K625" s="34" t="str">
        <f t="shared" si="47"/>
        <v>122Lexus UV Other Semi-Fixed expenses</v>
      </c>
      <c r="L625" s="28">
        <f>+SUMIF('TB 4-24'!M:M,$AL625,'TB 4-24'!G:G)</f>
        <v>0</v>
      </c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>
        <f>+SUMIF('Input Sheet'!$S:$S,$AL625,'Input Sheet'!C:C)</f>
        <v>0</v>
      </c>
      <c r="Z625" s="28">
        <f>+SUMIF('Input Sheet'!$S:$S,$AL625,'Input Sheet'!D:D)</f>
        <v>0</v>
      </c>
      <c r="AA625" s="28">
        <f>+SUMIF('Input Sheet'!$S:$S,$AL625,'Input Sheet'!E:E)</f>
        <v>0</v>
      </c>
      <c r="AB625" s="28">
        <f>+SUMIF('Input Sheet'!$S:$S,$AL625,'Input Sheet'!F:F)</f>
        <v>0</v>
      </c>
      <c r="AC625" s="28">
        <f>+SUMIF('Input Sheet'!$S:$S,$AL625,'Input Sheet'!G:G)</f>
        <v>0</v>
      </c>
      <c r="AD625" s="28">
        <f>+SUMIF('Input Sheet'!$S:$S,$AL625,'Input Sheet'!H:H)</f>
        <v>0</v>
      </c>
      <c r="AE625" s="28">
        <f>+SUMIF('Input Sheet'!$S:$S,$AL625,'Input Sheet'!I:I)</f>
        <v>0</v>
      </c>
      <c r="AF625" s="28">
        <f>+SUMIF('Input Sheet'!$S:$S,$AL625,'Input Sheet'!J:J)</f>
        <v>0</v>
      </c>
      <c r="AG625" s="28">
        <f>+SUMIF('Input Sheet'!$S:$S,$AL625,'Input Sheet'!K:K)</f>
        <v>0</v>
      </c>
      <c r="AH625" s="28">
        <f>+SUMIF('Input Sheet'!$S:$S,$AL625,'Input Sheet'!L:L)</f>
        <v>0</v>
      </c>
      <c r="AI625" s="28">
        <f>+SUMIF('Input Sheet'!$S:$S,$AL625,'Input Sheet'!M:M)</f>
        <v>0</v>
      </c>
      <c r="AJ625" s="28">
        <f>+SUMIF('Input Sheet'!$S:$S,$AL625,'Input Sheet'!N:N)</f>
        <v>0</v>
      </c>
      <c r="AK625" s="28"/>
      <c r="AL625" s="27" t="str">
        <f t="shared" si="48"/>
        <v>122-7100V</v>
      </c>
      <c r="AM625" s="34" t="str">
        <f t="shared" si="49"/>
        <v>Overall</v>
      </c>
      <c r="AN625" s="34" t="str">
        <f t="shared" si="50"/>
        <v>OverallOther Income</v>
      </c>
      <c r="AO625" s="35"/>
      <c r="AP625" s="35"/>
      <c r="AQ625" s="35"/>
    </row>
    <row r="626" spans="1:43" x14ac:dyDescent="0.25">
      <c r="A626" s="27" t="s">
        <v>103</v>
      </c>
      <c r="B626" s="27" t="s">
        <v>104</v>
      </c>
      <c r="C626" s="27" t="s">
        <v>104</v>
      </c>
      <c r="D626" s="27" t="s">
        <v>261</v>
      </c>
      <c r="E626" s="27" t="s">
        <v>114</v>
      </c>
      <c r="F626" s="27" t="s">
        <v>621</v>
      </c>
      <c r="G626" s="27" t="s">
        <v>622</v>
      </c>
      <c r="H626" s="34" t="s">
        <v>109</v>
      </c>
      <c r="I626" s="34" t="s">
        <v>110</v>
      </c>
      <c r="J626" s="34" t="str">
        <f t="shared" si="46"/>
        <v>OverallOther Income</v>
      </c>
      <c r="K626" s="34" t="str">
        <f t="shared" si="47"/>
        <v>122Lexus UV Other Semi-Fixed expenses</v>
      </c>
      <c r="L626" s="28">
        <f>+SUMIF('TB 4-24'!M:M,$AL626,'TB 4-24'!G:G)</f>
        <v>0</v>
      </c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>
        <f>+SUMIF('Input Sheet'!$S:$S,$AL626,'Input Sheet'!C:C)</f>
        <v>0</v>
      </c>
      <c r="Z626" s="28">
        <f>+SUMIF('Input Sheet'!$S:$S,$AL626,'Input Sheet'!D:D)</f>
        <v>0</v>
      </c>
      <c r="AA626" s="28">
        <f>+SUMIF('Input Sheet'!$S:$S,$AL626,'Input Sheet'!E:E)</f>
        <v>0</v>
      </c>
      <c r="AB626" s="28">
        <f>+SUMIF('Input Sheet'!$S:$S,$AL626,'Input Sheet'!F:F)</f>
        <v>0</v>
      </c>
      <c r="AC626" s="28">
        <f>+SUMIF('Input Sheet'!$S:$S,$AL626,'Input Sheet'!G:G)</f>
        <v>0</v>
      </c>
      <c r="AD626" s="28">
        <f>+SUMIF('Input Sheet'!$S:$S,$AL626,'Input Sheet'!H:H)</f>
        <v>0</v>
      </c>
      <c r="AE626" s="28">
        <f>+SUMIF('Input Sheet'!$S:$S,$AL626,'Input Sheet'!I:I)</f>
        <v>0</v>
      </c>
      <c r="AF626" s="28">
        <f>+SUMIF('Input Sheet'!$S:$S,$AL626,'Input Sheet'!J:J)</f>
        <v>0</v>
      </c>
      <c r="AG626" s="28">
        <f>+SUMIF('Input Sheet'!$S:$S,$AL626,'Input Sheet'!K:K)</f>
        <v>0</v>
      </c>
      <c r="AH626" s="28">
        <f>+SUMIF('Input Sheet'!$S:$S,$AL626,'Input Sheet'!L:L)</f>
        <v>0</v>
      </c>
      <c r="AI626" s="28">
        <f>+SUMIF('Input Sheet'!$S:$S,$AL626,'Input Sheet'!M:M)</f>
        <v>0</v>
      </c>
      <c r="AJ626" s="28">
        <f>+SUMIF('Input Sheet'!$S:$S,$AL626,'Input Sheet'!N:N)</f>
        <v>0</v>
      </c>
      <c r="AK626" s="28"/>
      <c r="AL626" s="27" t="str">
        <f t="shared" si="48"/>
        <v>122-7110</v>
      </c>
      <c r="AM626" s="34" t="str">
        <f t="shared" si="49"/>
        <v>Overall</v>
      </c>
      <c r="AN626" s="34" t="str">
        <f t="shared" si="50"/>
        <v>OverallOther Income</v>
      </c>
      <c r="AO626" s="35"/>
      <c r="AP626" s="35"/>
      <c r="AQ626" s="35"/>
    </row>
    <row r="627" spans="1:43" x14ac:dyDescent="0.25">
      <c r="A627" s="27" t="s">
        <v>103</v>
      </c>
      <c r="B627" s="27" t="s">
        <v>104</v>
      </c>
      <c r="C627" s="27" t="s">
        <v>104</v>
      </c>
      <c r="D627" s="27" t="s">
        <v>262</v>
      </c>
      <c r="E627" s="27" t="s">
        <v>114</v>
      </c>
      <c r="F627" s="27" t="s">
        <v>621</v>
      </c>
      <c r="G627" s="27" t="s">
        <v>622</v>
      </c>
      <c r="H627" s="34" t="s">
        <v>109</v>
      </c>
      <c r="I627" s="34" t="s">
        <v>110</v>
      </c>
      <c r="J627" s="34" t="str">
        <f t="shared" si="46"/>
        <v>OverallOther Income</v>
      </c>
      <c r="K627" s="34" t="str">
        <f t="shared" si="47"/>
        <v>122Lexus UV Other Semi-Fixed expenses</v>
      </c>
      <c r="L627" s="28">
        <f>+SUMIF('TB 4-24'!M:M,$AL627,'TB 4-24'!G:G)</f>
        <v>0</v>
      </c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>
        <f>+SUMIF('Input Sheet'!$S:$S,$AL627,'Input Sheet'!C:C)</f>
        <v>0</v>
      </c>
      <c r="Z627" s="28">
        <f>+SUMIF('Input Sheet'!$S:$S,$AL627,'Input Sheet'!D:D)</f>
        <v>0</v>
      </c>
      <c r="AA627" s="28">
        <f>+SUMIF('Input Sheet'!$S:$S,$AL627,'Input Sheet'!E:E)</f>
        <v>0</v>
      </c>
      <c r="AB627" s="28">
        <f>+SUMIF('Input Sheet'!$S:$S,$AL627,'Input Sheet'!F:F)</f>
        <v>0</v>
      </c>
      <c r="AC627" s="28">
        <f>+SUMIF('Input Sheet'!$S:$S,$AL627,'Input Sheet'!G:G)</f>
        <v>0</v>
      </c>
      <c r="AD627" s="28">
        <f>+SUMIF('Input Sheet'!$S:$S,$AL627,'Input Sheet'!H:H)</f>
        <v>0</v>
      </c>
      <c r="AE627" s="28">
        <f>+SUMIF('Input Sheet'!$S:$S,$AL627,'Input Sheet'!I:I)</f>
        <v>0</v>
      </c>
      <c r="AF627" s="28">
        <f>+SUMIF('Input Sheet'!$S:$S,$AL627,'Input Sheet'!J:J)</f>
        <v>0</v>
      </c>
      <c r="AG627" s="28">
        <f>+SUMIF('Input Sheet'!$S:$S,$AL627,'Input Sheet'!K:K)</f>
        <v>0</v>
      </c>
      <c r="AH627" s="28">
        <f>+SUMIF('Input Sheet'!$S:$S,$AL627,'Input Sheet'!L:L)</f>
        <v>0</v>
      </c>
      <c r="AI627" s="28">
        <f>+SUMIF('Input Sheet'!$S:$S,$AL627,'Input Sheet'!M:M)</f>
        <v>0</v>
      </c>
      <c r="AJ627" s="28">
        <f>+SUMIF('Input Sheet'!$S:$S,$AL627,'Input Sheet'!N:N)</f>
        <v>0</v>
      </c>
      <c r="AK627" s="28"/>
      <c r="AL627" s="27" t="str">
        <f t="shared" si="48"/>
        <v>122-7330</v>
      </c>
      <c r="AM627" s="34" t="str">
        <f t="shared" si="49"/>
        <v>Overall</v>
      </c>
      <c r="AN627" s="34" t="str">
        <f t="shared" si="50"/>
        <v>OverallOther Income</v>
      </c>
      <c r="AO627" s="35"/>
      <c r="AP627" s="35"/>
      <c r="AQ627" s="35"/>
    </row>
    <row r="628" spans="1:43" x14ac:dyDescent="0.25">
      <c r="A628" s="27" t="s">
        <v>103</v>
      </c>
      <c r="B628" s="27" t="s">
        <v>104</v>
      </c>
      <c r="C628" s="27" t="s">
        <v>104</v>
      </c>
      <c r="D628" s="27" t="s">
        <v>266</v>
      </c>
      <c r="E628" s="27" t="s">
        <v>114</v>
      </c>
      <c r="F628" s="27" t="s">
        <v>621</v>
      </c>
      <c r="G628" s="27" t="s">
        <v>622</v>
      </c>
      <c r="H628" s="34" t="s">
        <v>109</v>
      </c>
      <c r="I628" s="34" t="s">
        <v>110</v>
      </c>
      <c r="J628" s="34" t="str">
        <f t="shared" si="46"/>
        <v>OverallOther Income</v>
      </c>
      <c r="K628" s="34" t="str">
        <f t="shared" si="47"/>
        <v>122Lexus UV Other Semi-Fixed expenses</v>
      </c>
      <c r="L628" s="28">
        <f>+SUMIF('TB 4-24'!M:M,$AL628,'TB 4-24'!G:G)</f>
        <v>0</v>
      </c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>
        <f>+SUMIF('Input Sheet'!$S:$S,$AL628,'Input Sheet'!C:C)</f>
        <v>0</v>
      </c>
      <c r="Z628" s="28">
        <f>+SUMIF('Input Sheet'!$S:$S,$AL628,'Input Sheet'!D:D)</f>
        <v>0</v>
      </c>
      <c r="AA628" s="28">
        <f>+SUMIF('Input Sheet'!$S:$S,$AL628,'Input Sheet'!E:E)</f>
        <v>0</v>
      </c>
      <c r="AB628" s="28">
        <f>+SUMIF('Input Sheet'!$S:$S,$AL628,'Input Sheet'!F:F)</f>
        <v>0</v>
      </c>
      <c r="AC628" s="28">
        <f>+SUMIF('Input Sheet'!$S:$S,$AL628,'Input Sheet'!G:G)</f>
        <v>0</v>
      </c>
      <c r="AD628" s="28">
        <f>+SUMIF('Input Sheet'!$S:$S,$AL628,'Input Sheet'!H:H)</f>
        <v>0</v>
      </c>
      <c r="AE628" s="28">
        <f>+SUMIF('Input Sheet'!$S:$S,$AL628,'Input Sheet'!I:I)</f>
        <v>0</v>
      </c>
      <c r="AF628" s="28">
        <f>+SUMIF('Input Sheet'!$S:$S,$AL628,'Input Sheet'!J:J)</f>
        <v>0</v>
      </c>
      <c r="AG628" s="28">
        <f>+SUMIF('Input Sheet'!$S:$S,$AL628,'Input Sheet'!K:K)</f>
        <v>0</v>
      </c>
      <c r="AH628" s="28">
        <f>+SUMIF('Input Sheet'!$S:$S,$AL628,'Input Sheet'!L:L)</f>
        <v>0</v>
      </c>
      <c r="AI628" s="28">
        <f>+SUMIF('Input Sheet'!$S:$S,$AL628,'Input Sheet'!M:M)</f>
        <v>0</v>
      </c>
      <c r="AJ628" s="28">
        <f>+SUMIF('Input Sheet'!$S:$S,$AL628,'Input Sheet'!N:N)</f>
        <v>0</v>
      </c>
      <c r="AK628" s="28"/>
      <c r="AL628" s="27" t="str">
        <f t="shared" si="48"/>
        <v>122-7370</v>
      </c>
      <c r="AM628" s="34" t="str">
        <f t="shared" si="49"/>
        <v>Overall</v>
      </c>
      <c r="AN628" s="34" t="str">
        <f t="shared" si="50"/>
        <v>OverallOther Income</v>
      </c>
      <c r="AO628" s="35"/>
      <c r="AP628" s="35"/>
      <c r="AQ628" s="35"/>
    </row>
    <row r="629" spans="1:43" x14ac:dyDescent="0.25">
      <c r="A629" s="27" t="s">
        <v>103</v>
      </c>
      <c r="B629" s="27" t="s">
        <v>104</v>
      </c>
      <c r="C629" s="27" t="s">
        <v>104</v>
      </c>
      <c r="D629" s="27" t="s">
        <v>267</v>
      </c>
      <c r="E629" s="27" t="s">
        <v>114</v>
      </c>
      <c r="F629" s="27" t="s">
        <v>621</v>
      </c>
      <c r="G629" s="27" t="s">
        <v>622</v>
      </c>
      <c r="H629" s="34" t="s">
        <v>109</v>
      </c>
      <c r="I629" s="34" t="s">
        <v>110</v>
      </c>
      <c r="J629" s="34" t="str">
        <f t="shared" si="46"/>
        <v>OverallOther Income</v>
      </c>
      <c r="K629" s="34" t="str">
        <f t="shared" si="47"/>
        <v>122Lexus UV Other Semi-Fixed expenses</v>
      </c>
      <c r="L629" s="28">
        <f>+SUMIF('TB 4-24'!M:M,$AL629,'TB 4-24'!G:G)</f>
        <v>0</v>
      </c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>
        <f>+SUMIF('Input Sheet'!$S:$S,$AL629,'Input Sheet'!C:C)</f>
        <v>0</v>
      </c>
      <c r="Z629" s="28">
        <f>+SUMIF('Input Sheet'!$S:$S,$AL629,'Input Sheet'!D:D)</f>
        <v>0</v>
      </c>
      <c r="AA629" s="28">
        <f>+SUMIF('Input Sheet'!$S:$S,$AL629,'Input Sheet'!E:E)</f>
        <v>0</v>
      </c>
      <c r="AB629" s="28">
        <f>+SUMIF('Input Sheet'!$S:$S,$AL629,'Input Sheet'!F:F)</f>
        <v>0</v>
      </c>
      <c r="AC629" s="28">
        <f>+SUMIF('Input Sheet'!$S:$S,$AL629,'Input Sheet'!G:G)</f>
        <v>0</v>
      </c>
      <c r="AD629" s="28">
        <f>+SUMIF('Input Sheet'!$S:$S,$AL629,'Input Sheet'!H:H)</f>
        <v>0</v>
      </c>
      <c r="AE629" s="28">
        <f>+SUMIF('Input Sheet'!$S:$S,$AL629,'Input Sheet'!I:I)</f>
        <v>0</v>
      </c>
      <c r="AF629" s="28">
        <f>+SUMIF('Input Sheet'!$S:$S,$AL629,'Input Sheet'!J:J)</f>
        <v>0</v>
      </c>
      <c r="AG629" s="28">
        <f>+SUMIF('Input Sheet'!$S:$S,$AL629,'Input Sheet'!K:K)</f>
        <v>0</v>
      </c>
      <c r="AH629" s="28">
        <f>+SUMIF('Input Sheet'!$S:$S,$AL629,'Input Sheet'!L:L)</f>
        <v>0</v>
      </c>
      <c r="AI629" s="28">
        <f>+SUMIF('Input Sheet'!$S:$S,$AL629,'Input Sheet'!M:M)</f>
        <v>0</v>
      </c>
      <c r="AJ629" s="28">
        <f>+SUMIF('Input Sheet'!$S:$S,$AL629,'Input Sheet'!N:N)</f>
        <v>0</v>
      </c>
      <c r="AK629" s="28"/>
      <c r="AL629" s="27" t="str">
        <f t="shared" si="48"/>
        <v>122-7371</v>
      </c>
      <c r="AM629" s="34" t="str">
        <f t="shared" si="49"/>
        <v>Overall</v>
      </c>
      <c r="AN629" s="34" t="str">
        <f t="shared" si="50"/>
        <v>OverallOther Income</v>
      </c>
      <c r="AO629" s="35"/>
      <c r="AP629" s="35"/>
      <c r="AQ629" s="35"/>
    </row>
    <row r="630" spans="1:43" x14ac:dyDescent="0.25">
      <c r="A630" s="27" t="s">
        <v>103</v>
      </c>
      <c r="B630" s="27" t="s">
        <v>104</v>
      </c>
      <c r="C630" s="27" t="s">
        <v>104</v>
      </c>
      <c r="D630" s="27" t="s">
        <v>175</v>
      </c>
      <c r="E630" s="27" t="s">
        <v>114</v>
      </c>
      <c r="F630" s="27" t="s">
        <v>621</v>
      </c>
      <c r="G630" s="27" t="s">
        <v>622</v>
      </c>
      <c r="H630" s="34" t="s">
        <v>109</v>
      </c>
      <c r="I630" s="34" t="s">
        <v>110</v>
      </c>
      <c r="J630" s="34" t="str">
        <f t="shared" si="46"/>
        <v>OverallOther Income</v>
      </c>
      <c r="K630" s="34" t="str">
        <f t="shared" si="47"/>
        <v>122Lexus UV Other Semi-Fixed expenses</v>
      </c>
      <c r="L630" s="28">
        <f>+SUMIF('TB 4-24'!M:M,$AL630,'TB 4-24'!G:G)</f>
        <v>0</v>
      </c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>
        <f>+SUMIF('Input Sheet'!$S:$S,$AL630,'Input Sheet'!C:C)</f>
        <v>0</v>
      </c>
      <c r="Z630" s="28">
        <f>+SUMIF('Input Sheet'!$S:$S,$AL630,'Input Sheet'!D:D)</f>
        <v>0</v>
      </c>
      <c r="AA630" s="28">
        <f>+SUMIF('Input Sheet'!$S:$S,$AL630,'Input Sheet'!E:E)</f>
        <v>0</v>
      </c>
      <c r="AB630" s="28">
        <f>+SUMIF('Input Sheet'!$S:$S,$AL630,'Input Sheet'!F:F)</f>
        <v>0</v>
      </c>
      <c r="AC630" s="28">
        <f>+SUMIF('Input Sheet'!$S:$S,$AL630,'Input Sheet'!G:G)</f>
        <v>0</v>
      </c>
      <c r="AD630" s="28">
        <f>+SUMIF('Input Sheet'!$S:$S,$AL630,'Input Sheet'!H:H)</f>
        <v>0</v>
      </c>
      <c r="AE630" s="28">
        <f>+SUMIF('Input Sheet'!$S:$S,$AL630,'Input Sheet'!I:I)</f>
        <v>0</v>
      </c>
      <c r="AF630" s="28">
        <f>+SUMIF('Input Sheet'!$S:$S,$AL630,'Input Sheet'!J:J)</f>
        <v>0</v>
      </c>
      <c r="AG630" s="28">
        <f>+SUMIF('Input Sheet'!$S:$S,$AL630,'Input Sheet'!K:K)</f>
        <v>0</v>
      </c>
      <c r="AH630" s="28">
        <f>+SUMIF('Input Sheet'!$S:$S,$AL630,'Input Sheet'!L:L)</f>
        <v>0</v>
      </c>
      <c r="AI630" s="28">
        <f>+SUMIF('Input Sheet'!$S:$S,$AL630,'Input Sheet'!M:M)</f>
        <v>0</v>
      </c>
      <c r="AJ630" s="28">
        <f>+SUMIF('Input Sheet'!$S:$S,$AL630,'Input Sheet'!N:N)</f>
        <v>0</v>
      </c>
      <c r="AK630" s="28"/>
      <c r="AL630" s="27" t="str">
        <f t="shared" si="48"/>
        <v>122-7457</v>
      </c>
      <c r="AM630" s="34" t="str">
        <f t="shared" si="49"/>
        <v>Overall</v>
      </c>
      <c r="AN630" s="34" t="str">
        <f t="shared" si="50"/>
        <v>OverallOther Income</v>
      </c>
      <c r="AO630" s="35"/>
      <c r="AP630" s="35"/>
      <c r="AQ630" s="35"/>
    </row>
    <row r="631" spans="1:43" x14ac:dyDescent="0.25">
      <c r="A631" s="27" t="s">
        <v>103</v>
      </c>
      <c r="B631" s="27" t="s">
        <v>104</v>
      </c>
      <c r="C631" s="27" t="s">
        <v>104</v>
      </c>
      <c r="D631" s="27" t="s">
        <v>269</v>
      </c>
      <c r="E631" s="27" t="s">
        <v>114</v>
      </c>
      <c r="F631" s="27" t="s">
        <v>621</v>
      </c>
      <c r="G631" s="27" t="s">
        <v>622</v>
      </c>
      <c r="H631" s="34" t="s">
        <v>109</v>
      </c>
      <c r="I631" s="34" t="s">
        <v>110</v>
      </c>
      <c r="J631" s="34" t="str">
        <f t="shared" si="46"/>
        <v>OverallOther Income</v>
      </c>
      <c r="K631" s="34" t="str">
        <f t="shared" si="47"/>
        <v>122Lexus UV Other Semi-Fixed expenses</v>
      </c>
      <c r="L631" s="28">
        <f>+SUMIF('TB 4-24'!M:M,$AL631,'TB 4-24'!G:G)</f>
        <v>0</v>
      </c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>
        <f>+SUMIF('Input Sheet'!$S:$S,$AL631,'Input Sheet'!C:C)</f>
        <v>0</v>
      </c>
      <c r="Z631" s="28">
        <f>+SUMIF('Input Sheet'!$S:$S,$AL631,'Input Sheet'!D:D)</f>
        <v>0</v>
      </c>
      <c r="AA631" s="28">
        <f>+SUMIF('Input Sheet'!$S:$S,$AL631,'Input Sheet'!E:E)</f>
        <v>0</v>
      </c>
      <c r="AB631" s="28">
        <f>+SUMIF('Input Sheet'!$S:$S,$AL631,'Input Sheet'!F:F)</f>
        <v>0</v>
      </c>
      <c r="AC631" s="28">
        <f>+SUMIF('Input Sheet'!$S:$S,$AL631,'Input Sheet'!G:G)</f>
        <v>0</v>
      </c>
      <c r="AD631" s="28">
        <f>+SUMIF('Input Sheet'!$S:$S,$AL631,'Input Sheet'!H:H)</f>
        <v>0</v>
      </c>
      <c r="AE631" s="28">
        <f>+SUMIF('Input Sheet'!$S:$S,$AL631,'Input Sheet'!I:I)</f>
        <v>0</v>
      </c>
      <c r="AF631" s="28">
        <f>+SUMIF('Input Sheet'!$S:$S,$AL631,'Input Sheet'!J:J)</f>
        <v>0</v>
      </c>
      <c r="AG631" s="28">
        <f>+SUMIF('Input Sheet'!$S:$S,$AL631,'Input Sheet'!K:K)</f>
        <v>0</v>
      </c>
      <c r="AH631" s="28">
        <f>+SUMIF('Input Sheet'!$S:$S,$AL631,'Input Sheet'!L:L)</f>
        <v>0</v>
      </c>
      <c r="AI631" s="28">
        <f>+SUMIF('Input Sheet'!$S:$S,$AL631,'Input Sheet'!M:M)</f>
        <v>0</v>
      </c>
      <c r="AJ631" s="28">
        <f>+SUMIF('Input Sheet'!$S:$S,$AL631,'Input Sheet'!N:N)</f>
        <v>0</v>
      </c>
      <c r="AK631" s="28"/>
      <c r="AL631" s="27" t="str">
        <f t="shared" si="48"/>
        <v>122-7650</v>
      </c>
      <c r="AM631" s="34" t="str">
        <f t="shared" si="49"/>
        <v>Overall</v>
      </c>
      <c r="AN631" s="34" t="str">
        <f t="shared" si="50"/>
        <v>OverallOther Income</v>
      </c>
      <c r="AO631" s="35"/>
      <c r="AP631" s="35"/>
      <c r="AQ631" s="35"/>
    </row>
    <row r="632" spans="1:43" x14ac:dyDescent="0.25">
      <c r="A632" s="27" t="s">
        <v>103</v>
      </c>
      <c r="B632" s="27" t="s">
        <v>104</v>
      </c>
      <c r="C632" s="27" t="s">
        <v>104</v>
      </c>
      <c r="D632" s="27" t="s">
        <v>387</v>
      </c>
      <c r="E632" s="27" t="s">
        <v>114</v>
      </c>
      <c r="F632" s="27" t="s">
        <v>623</v>
      </c>
      <c r="G632" s="27" t="s">
        <v>624</v>
      </c>
      <c r="H632" s="34" t="s">
        <v>109</v>
      </c>
      <c r="I632" s="34" t="s">
        <v>110</v>
      </c>
      <c r="J632" s="34" t="str">
        <f t="shared" si="46"/>
        <v>OverallOther Income</v>
      </c>
      <c r="K632" s="34" t="str">
        <f t="shared" si="47"/>
        <v>122Lexus UV Other Variable expense</v>
      </c>
      <c r="L632" s="28">
        <f>+SUMIF('TB 4-24'!M:M,$AL632,'TB 4-24'!G:G)</f>
        <v>0</v>
      </c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>
        <f>+SUMIF('Input Sheet'!$S:$S,$AL632,'Input Sheet'!C:C)</f>
        <v>0</v>
      </c>
      <c r="Z632" s="28">
        <f>+SUMIF('Input Sheet'!$S:$S,$AL632,'Input Sheet'!D:D)</f>
        <v>0</v>
      </c>
      <c r="AA632" s="28">
        <f>+SUMIF('Input Sheet'!$S:$S,$AL632,'Input Sheet'!E:E)</f>
        <v>0</v>
      </c>
      <c r="AB632" s="28">
        <f>+SUMIF('Input Sheet'!$S:$S,$AL632,'Input Sheet'!F:F)</f>
        <v>0</v>
      </c>
      <c r="AC632" s="28">
        <f>+SUMIF('Input Sheet'!$S:$S,$AL632,'Input Sheet'!G:G)</f>
        <v>0</v>
      </c>
      <c r="AD632" s="28">
        <f>+SUMIF('Input Sheet'!$S:$S,$AL632,'Input Sheet'!H:H)</f>
        <v>0</v>
      </c>
      <c r="AE632" s="28">
        <f>+SUMIF('Input Sheet'!$S:$S,$AL632,'Input Sheet'!I:I)</f>
        <v>0</v>
      </c>
      <c r="AF632" s="28">
        <f>+SUMIF('Input Sheet'!$S:$S,$AL632,'Input Sheet'!J:J)</f>
        <v>0</v>
      </c>
      <c r="AG632" s="28">
        <f>+SUMIF('Input Sheet'!$S:$S,$AL632,'Input Sheet'!K:K)</f>
        <v>0</v>
      </c>
      <c r="AH632" s="28">
        <f>+SUMIF('Input Sheet'!$S:$S,$AL632,'Input Sheet'!L:L)</f>
        <v>0</v>
      </c>
      <c r="AI632" s="28">
        <f>+SUMIF('Input Sheet'!$S:$S,$AL632,'Input Sheet'!M:M)</f>
        <v>0</v>
      </c>
      <c r="AJ632" s="28">
        <f>+SUMIF('Input Sheet'!$S:$S,$AL632,'Input Sheet'!N:N)</f>
        <v>0</v>
      </c>
      <c r="AK632" s="28"/>
      <c r="AL632" s="27" t="str">
        <f t="shared" si="48"/>
        <v>122-7030</v>
      </c>
      <c r="AM632" s="34" t="str">
        <f t="shared" si="49"/>
        <v>Overall</v>
      </c>
      <c r="AN632" s="34" t="str">
        <f t="shared" si="50"/>
        <v>OverallOther Income</v>
      </c>
      <c r="AO632" s="35"/>
      <c r="AP632" s="35"/>
      <c r="AQ632" s="35"/>
    </row>
    <row r="633" spans="1:43" x14ac:dyDescent="0.25">
      <c r="A633" s="27" t="s">
        <v>103</v>
      </c>
      <c r="B633" s="27" t="s">
        <v>104</v>
      </c>
      <c r="C633" s="27" t="s">
        <v>104</v>
      </c>
      <c r="D633" s="27" t="s">
        <v>390</v>
      </c>
      <c r="E633" s="27" t="s">
        <v>114</v>
      </c>
      <c r="F633" s="27" t="s">
        <v>623</v>
      </c>
      <c r="G633" s="27" t="s">
        <v>624</v>
      </c>
      <c r="H633" s="34" t="s">
        <v>109</v>
      </c>
      <c r="I633" s="34" t="s">
        <v>110</v>
      </c>
      <c r="J633" s="34" t="str">
        <f t="shared" si="46"/>
        <v>OverallOther Income</v>
      </c>
      <c r="K633" s="34" t="str">
        <f t="shared" si="47"/>
        <v>122Lexus UV Other Variable expense</v>
      </c>
      <c r="L633" s="28">
        <f>+SUMIF('TB 4-24'!M:M,$AL633,'TB 4-24'!G:G)</f>
        <v>0</v>
      </c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>
        <f>+SUMIF('Input Sheet'!$S:$S,$AL633,'Input Sheet'!C:C)</f>
        <v>0</v>
      </c>
      <c r="Z633" s="28">
        <f>+SUMIF('Input Sheet'!$S:$S,$AL633,'Input Sheet'!D:D)</f>
        <v>0</v>
      </c>
      <c r="AA633" s="28">
        <f>+SUMIF('Input Sheet'!$S:$S,$AL633,'Input Sheet'!E:E)</f>
        <v>0</v>
      </c>
      <c r="AB633" s="28">
        <f>+SUMIF('Input Sheet'!$S:$S,$AL633,'Input Sheet'!F:F)</f>
        <v>0</v>
      </c>
      <c r="AC633" s="28">
        <f>+SUMIF('Input Sheet'!$S:$S,$AL633,'Input Sheet'!G:G)</f>
        <v>0</v>
      </c>
      <c r="AD633" s="28">
        <f>+SUMIF('Input Sheet'!$S:$S,$AL633,'Input Sheet'!H:H)</f>
        <v>0</v>
      </c>
      <c r="AE633" s="28">
        <f>+SUMIF('Input Sheet'!$S:$S,$AL633,'Input Sheet'!I:I)</f>
        <v>0</v>
      </c>
      <c r="AF633" s="28">
        <f>+SUMIF('Input Sheet'!$S:$S,$AL633,'Input Sheet'!J:J)</f>
        <v>0</v>
      </c>
      <c r="AG633" s="28">
        <f>+SUMIF('Input Sheet'!$S:$S,$AL633,'Input Sheet'!K:K)</f>
        <v>0</v>
      </c>
      <c r="AH633" s="28">
        <f>+SUMIF('Input Sheet'!$S:$S,$AL633,'Input Sheet'!L:L)</f>
        <v>0</v>
      </c>
      <c r="AI633" s="28">
        <f>+SUMIF('Input Sheet'!$S:$S,$AL633,'Input Sheet'!M:M)</f>
        <v>0</v>
      </c>
      <c r="AJ633" s="28">
        <f>+SUMIF('Input Sheet'!$S:$S,$AL633,'Input Sheet'!N:N)</f>
        <v>0</v>
      </c>
      <c r="AK633" s="28"/>
      <c r="AL633" s="27" t="str">
        <f t="shared" si="48"/>
        <v>122-7040</v>
      </c>
      <c r="AM633" s="34" t="str">
        <f t="shared" si="49"/>
        <v>Overall</v>
      </c>
      <c r="AN633" s="34" t="str">
        <f t="shared" si="50"/>
        <v>OverallOther Income</v>
      </c>
      <c r="AO633" s="35"/>
      <c r="AP633" s="35"/>
      <c r="AQ633" s="35"/>
    </row>
    <row r="634" spans="1:43" x14ac:dyDescent="0.25">
      <c r="A634" s="27" t="s">
        <v>103</v>
      </c>
      <c r="B634" s="27" t="s">
        <v>104</v>
      </c>
      <c r="C634" s="27" t="s">
        <v>104</v>
      </c>
      <c r="D634" s="27" t="s">
        <v>391</v>
      </c>
      <c r="E634" s="27" t="s">
        <v>114</v>
      </c>
      <c r="F634" s="27" t="s">
        <v>623</v>
      </c>
      <c r="G634" s="27" t="s">
        <v>624</v>
      </c>
      <c r="H634" s="34" t="s">
        <v>109</v>
      </c>
      <c r="I634" s="34" t="s">
        <v>110</v>
      </c>
      <c r="J634" s="34" t="str">
        <f t="shared" si="46"/>
        <v>OverallOther Income</v>
      </c>
      <c r="K634" s="34" t="str">
        <f t="shared" si="47"/>
        <v>122Lexus UV Other Variable expense</v>
      </c>
      <c r="L634" s="28">
        <f>+SUMIF('TB 4-24'!M:M,$AL634,'TB 4-24'!G:G)</f>
        <v>0</v>
      </c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>
        <f>+SUMIF('Input Sheet'!$S:$S,$AL634,'Input Sheet'!C:C)</f>
        <v>0</v>
      </c>
      <c r="Z634" s="28">
        <f>+SUMIF('Input Sheet'!$S:$S,$AL634,'Input Sheet'!D:D)</f>
        <v>0</v>
      </c>
      <c r="AA634" s="28">
        <f>+SUMIF('Input Sheet'!$S:$S,$AL634,'Input Sheet'!E:E)</f>
        <v>0</v>
      </c>
      <c r="AB634" s="28">
        <f>+SUMIF('Input Sheet'!$S:$S,$AL634,'Input Sheet'!F:F)</f>
        <v>0</v>
      </c>
      <c r="AC634" s="28">
        <f>+SUMIF('Input Sheet'!$S:$S,$AL634,'Input Sheet'!G:G)</f>
        <v>0</v>
      </c>
      <c r="AD634" s="28">
        <f>+SUMIF('Input Sheet'!$S:$S,$AL634,'Input Sheet'!H:H)</f>
        <v>0</v>
      </c>
      <c r="AE634" s="28">
        <f>+SUMIF('Input Sheet'!$S:$S,$AL634,'Input Sheet'!I:I)</f>
        <v>0</v>
      </c>
      <c r="AF634" s="28">
        <f>+SUMIF('Input Sheet'!$S:$S,$AL634,'Input Sheet'!J:J)</f>
        <v>0</v>
      </c>
      <c r="AG634" s="28">
        <f>+SUMIF('Input Sheet'!$S:$S,$AL634,'Input Sheet'!K:K)</f>
        <v>0</v>
      </c>
      <c r="AH634" s="28">
        <f>+SUMIF('Input Sheet'!$S:$S,$AL634,'Input Sheet'!L:L)</f>
        <v>0</v>
      </c>
      <c r="AI634" s="28">
        <f>+SUMIF('Input Sheet'!$S:$S,$AL634,'Input Sheet'!M:M)</f>
        <v>0</v>
      </c>
      <c r="AJ634" s="28">
        <f>+SUMIF('Input Sheet'!$S:$S,$AL634,'Input Sheet'!N:N)</f>
        <v>0</v>
      </c>
      <c r="AK634" s="28"/>
      <c r="AL634" s="27" t="str">
        <f t="shared" si="48"/>
        <v>122-7060</v>
      </c>
      <c r="AM634" s="34" t="str">
        <f t="shared" si="49"/>
        <v>Overall</v>
      </c>
      <c r="AN634" s="34" t="str">
        <f t="shared" si="50"/>
        <v>OverallOther Income</v>
      </c>
      <c r="AO634" s="35"/>
      <c r="AP634" s="35"/>
      <c r="AQ634" s="35"/>
    </row>
    <row r="635" spans="1:43" x14ac:dyDescent="0.25">
      <c r="A635" s="27" t="s">
        <v>103</v>
      </c>
      <c r="B635" s="27" t="s">
        <v>104</v>
      </c>
      <c r="C635" s="27" t="s">
        <v>104</v>
      </c>
      <c r="D635" s="27" t="s">
        <v>378</v>
      </c>
      <c r="E635" s="27" t="s">
        <v>114</v>
      </c>
      <c r="F635" s="27" t="s">
        <v>623</v>
      </c>
      <c r="G635" s="27" t="s">
        <v>624</v>
      </c>
      <c r="H635" s="34" t="s">
        <v>109</v>
      </c>
      <c r="I635" s="34" t="s">
        <v>110</v>
      </c>
      <c r="J635" s="34" t="str">
        <f t="shared" si="46"/>
        <v>OverallOther Income</v>
      </c>
      <c r="K635" s="34" t="str">
        <f t="shared" si="47"/>
        <v>122Lexus UV Other Variable expense</v>
      </c>
      <c r="L635" s="28">
        <f>+SUMIF('TB 4-24'!M:M,$AL635,'TB 4-24'!G:G)</f>
        <v>0</v>
      </c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>
        <f>+SUMIF('Input Sheet'!$S:$S,$AL635,'Input Sheet'!C:C)</f>
        <v>0</v>
      </c>
      <c r="Z635" s="28">
        <f>+SUMIF('Input Sheet'!$S:$S,$AL635,'Input Sheet'!D:D)</f>
        <v>0</v>
      </c>
      <c r="AA635" s="28">
        <f>+SUMIF('Input Sheet'!$S:$S,$AL635,'Input Sheet'!E:E)</f>
        <v>0</v>
      </c>
      <c r="AB635" s="28">
        <f>+SUMIF('Input Sheet'!$S:$S,$AL635,'Input Sheet'!F:F)</f>
        <v>0</v>
      </c>
      <c r="AC635" s="28">
        <f>+SUMIF('Input Sheet'!$S:$S,$AL635,'Input Sheet'!G:G)</f>
        <v>0</v>
      </c>
      <c r="AD635" s="28">
        <f>+SUMIF('Input Sheet'!$S:$S,$AL635,'Input Sheet'!H:H)</f>
        <v>0</v>
      </c>
      <c r="AE635" s="28">
        <f>+SUMIF('Input Sheet'!$S:$S,$AL635,'Input Sheet'!I:I)</f>
        <v>0</v>
      </c>
      <c r="AF635" s="28">
        <f>+SUMIF('Input Sheet'!$S:$S,$AL635,'Input Sheet'!J:J)</f>
        <v>0</v>
      </c>
      <c r="AG635" s="28">
        <f>+SUMIF('Input Sheet'!$S:$S,$AL635,'Input Sheet'!K:K)</f>
        <v>0</v>
      </c>
      <c r="AH635" s="28">
        <f>+SUMIF('Input Sheet'!$S:$S,$AL635,'Input Sheet'!L:L)</f>
        <v>0</v>
      </c>
      <c r="AI635" s="28">
        <f>+SUMIF('Input Sheet'!$S:$S,$AL635,'Input Sheet'!M:M)</f>
        <v>0</v>
      </c>
      <c r="AJ635" s="28">
        <f>+SUMIF('Input Sheet'!$S:$S,$AL635,'Input Sheet'!N:N)</f>
        <v>0</v>
      </c>
      <c r="AK635" s="28"/>
      <c r="AL635" s="27" t="str">
        <f t="shared" si="48"/>
        <v>122-7100D</v>
      </c>
      <c r="AM635" s="34" t="str">
        <f t="shared" si="49"/>
        <v>Overall</v>
      </c>
      <c r="AN635" s="34" t="str">
        <f t="shared" si="50"/>
        <v>OverallOther Income</v>
      </c>
      <c r="AO635" s="35"/>
      <c r="AP635" s="35"/>
      <c r="AQ635" s="35"/>
    </row>
    <row r="636" spans="1:43" x14ac:dyDescent="0.25">
      <c r="A636" s="27" t="s">
        <v>103</v>
      </c>
      <c r="B636" s="27" t="s">
        <v>104</v>
      </c>
      <c r="C636" s="27" t="s">
        <v>104</v>
      </c>
      <c r="D636" s="27" t="s">
        <v>263</v>
      </c>
      <c r="E636" s="27" t="s">
        <v>114</v>
      </c>
      <c r="F636" s="27" t="s">
        <v>623</v>
      </c>
      <c r="G636" s="27" t="s">
        <v>624</v>
      </c>
      <c r="H636" s="34" t="s">
        <v>109</v>
      </c>
      <c r="I636" s="34" t="s">
        <v>110</v>
      </c>
      <c r="J636" s="34" t="str">
        <f t="shared" si="46"/>
        <v>OverallOther Income</v>
      </c>
      <c r="K636" s="34" t="str">
        <f t="shared" si="47"/>
        <v>122Lexus UV Other Variable expense</v>
      </c>
      <c r="L636" s="28">
        <f>+SUMIF('TB 4-24'!M:M,$AL636,'TB 4-24'!G:G)</f>
        <v>0</v>
      </c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>
        <f>+SUMIF('Input Sheet'!$S:$S,$AL636,'Input Sheet'!C:C)</f>
        <v>0</v>
      </c>
      <c r="Z636" s="28">
        <f>+SUMIF('Input Sheet'!$S:$S,$AL636,'Input Sheet'!D:D)</f>
        <v>0</v>
      </c>
      <c r="AA636" s="28">
        <f>+SUMIF('Input Sheet'!$S:$S,$AL636,'Input Sheet'!E:E)</f>
        <v>0</v>
      </c>
      <c r="AB636" s="28">
        <f>+SUMIF('Input Sheet'!$S:$S,$AL636,'Input Sheet'!F:F)</f>
        <v>0</v>
      </c>
      <c r="AC636" s="28">
        <f>+SUMIF('Input Sheet'!$S:$S,$AL636,'Input Sheet'!G:G)</f>
        <v>0</v>
      </c>
      <c r="AD636" s="28">
        <f>+SUMIF('Input Sheet'!$S:$S,$AL636,'Input Sheet'!H:H)</f>
        <v>0</v>
      </c>
      <c r="AE636" s="28">
        <f>+SUMIF('Input Sheet'!$S:$S,$AL636,'Input Sheet'!I:I)</f>
        <v>0</v>
      </c>
      <c r="AF636" s="28">
        <f>+SUMIF('Input Sheet'!$S:$S,$AL636,'Input Sheet'!J:J)</f>
        <v>0</v>
      </c>
      <c r="AG636" s="28">
        <f>+SUMIF('Input Sheet'!$S:$S,$AL636,'Input Sheet'!K:K)</f>
        <v>0</v>
      </c>
      <c r="AH636" s="28">
        <f>+SUMIF('Input Sheet'!$S:$S,$AL636,'Input Sheet'!L:L)</f>
        <v>0</v>
      </c>
      <c r="AI636" s="28">
        <f>+SUMIF('Input Sheet'!$S:$S,$AL636,'Input Sheet'!M:M)</f>
        <v>0</v>
      </c>
      <c r="AJ636" s="28">
        <f>+SUMIF('Input Sheet'!$S:$S,$AL636,'Input Sheet'!N:N)</f>
        <v>0</v>
      </c>
      <c r="AK636" s="28"/>
      <c r="AL636" s="27" t="str">
        <f t="shared" si="48"/>
        <v>122-7331</v>
      </c>
      <c r="AM636" s="34" t="str">
        <f t="shared" si="49"/>
        <v>Overall</v>
      </c>
      <c r="AN636" s="34" t="str">
        <f t="shared" si="50"/>
        <v>OverallOther Income</v>
      </c>
      <c r="AO636" s="35"/>
      <c r="AP636" s="35"/>
      <c r="AQ636" s="35"/>
    </row>
    <row r="637" spans="1:43" x14ac:dyDescent="0.25">
      <c r="A637" s="27" t="s">
        <v>103</v>
      </c>
      <c r="B637" s="27" t="s">
        <v>104</v>
      </c>
      <c r="C637" s="27" t="s">
        <v>104</v>
      </c>
      <c r="D637" s="27" t="s">
        <v>264</v>
      </c>
      <c r="E637" s="27" t="s">
        <v>114</v>
      </c>
      <c r="F637" s="27" t="s">
        <v>623</v>
      </c>
      <c r="G637" s="27" t="s">
        <v>624</v>
      </c>
      <c r="H637" s="34" t="s">
        <v>109</v>
      </c>
      <c r="I637" s="34" t="s">
        <v>110</v>
      </c>
      <c r="J637" s="34" t="str">
        <f t="shared" si="46"/>
        <v>OverallOther Income</v>
      </c>
      <c r="K637" s="34" t="str">
        <f t="shared" si="47"/>
        <v>122Lexus UV Other Variable expense</v>
      </c>
      <c r="L637" s="28">
        <f>+SUMIF('TB 4-24'!M:M,$AL637,'TB 4-24'!G:G)</f>
        <v>0</v>
      </c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>
        <f>+SUMIF('Input Sheet'!$S:$S,$AL637,'Input Sheet'!C:C)</f>
        <v>0</v>
      </c>
      <c r="Z637" s="28">
        <f>+SUMIF('Input Sheet'!$S:$S,$AL637,'Input Sheet'!D:D)</f>
        <v>0</v>
      </c>
      <c r="AA637" s="28">
        <f>+SUMIF('Input Sheet'!$S:$S,$AL637,'Input Sheet'!E:E)</f>
        <v>0</v>
      </c>
      <c r="AB637" s="28">
        <f>+SUMIF('Input Sheet'!$S:$S,$AL637,'Input Sheet'!F:F)</f>
        <v>0</v>
      </c>
      <c r="AC637" s="28">
        <f>+SUMIF('Input Sheet'!$S:$S,$AL637,'Input Sheet'!G:G)</f>
        <v>0</v>
      </c>
      <c r="AD637" s="28">
        <f>+SUMIF('Input Sheet'!$S:$S,$AL637,'Input Sheet'!H:H)</f>
        <v>0</v>
      </c>
      <c r="AE637" s="28">
        <f>+SUMIF('Input Sheet'!$S:$S,$AL637,'Input Sheet'!I:I)</f>
        <v>0</v>
      </c>
      <c r="AF637" s="28">
        <f>+SUMIF('Input Sheet'!$S:$S,$AL637,'Input Sheet'!J:J)</f>
        <v>0</v>
      </c>
      <c r="AG637" s="28">
        <f>+SUMIF('Input Sheet'!$S:$S,$AL637,'Input Sheet'!K:K)</f>
        <v>0</v>
      </c>
      <c r="AH637" s="28">
        <f>+SUMIF('Input Sheet'!$S:$S,$AL637,'Input Sheet'!L:L)</f>
        <v>0</v>
      </c>
      <c r="AI637" s="28">
        <f>+SUMIF('Input Sheet'!$S:$S,$AL637,'Input Sheet'!M:M)</f>
        <v>0</v>
      </c>
      <c r="AJ637" s="28">
        <f>+SUMIF('Input Sheet'!$S:$S,$AL637,'Input Sheet'!N:N)</f>
        <v>0</v>
      </c>
      <c r="AK637" s="28"/>
      <c r="AL637" s="27" t="str">
        <f t="shared" si="48"/>
        <v>122-7332</v>
      </c>
      <c r="AM637" s="34" t="str">
        <f t="shared" si="49"/>
        <v>Overall</v>
      </c>
      <c r="AN637" s="34" t="str">
        <f t="shared" si="50"/>
        <v>OverallOther Income</v>
      </c>
      <c r="AO637" s="35"/>
      <c r="AP637" s="35"/>
      <c r="AQ637" s="35"/>
    </row>
    <row r="638" spans="1:43" x14ac:dyDescent="0.25">
      <c r="A638" s="27" t="s">
        <v>103</v>
      </c>
      <c r="B638" s="27" t="s">
        <v>104</v>
      </c>
      <c r="C638" s="27" t="s">
        <v>104</v>
      </c>
      <c r="D638" s="27" t="s">
        <v>265</v>
      </c>
      <c r="E638" s="27" t="s">
        <v>114</v>
      </c>
      <c r="F638" s="27" t="s">
        <v>623</v>
      </c>
      <c r="G638" s="27" t="s">
        <v>624</v>
      </c>
      <c r="H638" s="34" t="s">
        <v>109</v>
      </c>
      <c r="I638" s="34" t="s">
        <v>110</v>
      </c>
      <c r="J638" s="34" t="str">
        <f t="shared" si="46"/>
        <v>OverallOther Income</v>
      </c>
      <c r="K638" s="34" t="str">
        <f t="shared" si="47"/>
        <v>122Lexus UV Other Variable expense</v>
      </c>
      <c r="L638" s="28">
        <f>+SUMIF('TB 4-24'!M:M,$AL638,'TB 4-24'!G:G)</f>
        <v>0</v>
      </c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>
        <f>+SUMIF('Input Sheet'!$S:$S,$AL638,'Input Sheet'!C:C)</f>
        <v>0</v>
      </c>
      <c r="Z638" s="28">
        <f>+SUMIF('Input Sheet'!$S:$S,$AL638,'Input Sheet'!D:D)</f>
        <v>0</v>
      </c>
      <c r="AA638" s="28">
        <f>+SUMIF('Input Sheet'!$S:$S,$AL638,'Input Sheet'!E:E)</f>
        <v>0</v>
      </c>
      <c r="AB638" s="28">
        <f>+SUMIF('Input Sheet'!$S:$S,$AL638,'Input Sheet'!F:F)</f>
        <v>0</v>
      </c>
      <c r="AC638" s="28">
        <f>+SUMIF('Input Sheet'!$S:$S,$AL638,'Input Sheet'!G:G)</f>
        <v>0</v>
      </c>
      <c r="AD638" s="28">
        <f>+SUMIF('Input Sheet'!$S:$S,$AL638,'Input Sheet'!H:H)</f>
        <v>0</v>
      </c>
      <c r="AE638" s="28">
        <f>+SUMIF('Input Sheet'!$S:$S,$AL638,'Input Sheet'!I:I)</f>
        <v>0</v>
      </c>
      <c r="AF638" s="28">
        <f>+SUMIF('Input Sheet'!$S:$S,$AL638,'Input Sheet'!J:J)</f>
        <v>0</v>
      </c>
      <c r="AG638" s="28">
        <f>+SUMIF('Input Sheet'!$S:$S,$AL638,'Input Sheet'!K:K)</f>
        <v>0</v>
      </c>
      <c r="AH638" s="28">
        <f>+SUMIF('Input Sheet'!$S:$S,$AL638,'Input Sheet'!L:L)</f>
        <v>0</v>
      </c>
      <c r="AI638" s="28">
        <f>+SUMIF('Input Sheet'!$S:$S,$AL638,'Input Sheet'!M:M)</f>
        <v>0</v>
      </c>
      <c r="AJ638" s="28">
        <f>+SUMIF('Input Sheet'!$S:$S,$AL638,'Input Sheet'!N:N)</f>
        <v>0</v>
      </c>
      <c r="AK638" s="28"/>
      <c r="AL638" s="27" t="str">
        <f t="shared" si="48"/>
        <v>122-7333</v>
      </c>
      <c r="AM638" s="34" t="str">
        <f t="shared" si="49"/>
        <v>Overall</v>
      </c>
      <c r="AN638" s="34" t="str">
        <f t="shared" si="50"/>
        <v>OverallOther Income</v>
      </c>
      <c r="AO638" s="35"/>
      <c r="AP638" s="35"/>
      <c r="AQ638" s="35"/>
    </row>
    <row r="639" spans="1:43" x14ac:dyDescent="0.25">
      <c r="A639" s="27" t="s">
        <v>103</v>
      </c>
      <c r="B639" s="27" t="s">
        <v>104</v>
      </c>
      <c r="C639" s="27" t="s">
        <v>104</v>
      </c>
      <c r="D639" s="27" t="s">
        <v>268</v>
      </c>
      <c r="E639" s="27" t="s">
        <v>114</v>
      </c>
      <c r="F639" s="27" t="s">
        <v>623</v>
      </c>
      <c r="G639" s="27" t="s">
        <v>624</v>
      </c>
      <c r="H639" s="34" t="s">
        <v>109</v>
      </c>
      <c r="I639" s="34" t="s">
        <v>110</v>
      </c>
      <c r="J639" s="34" t="str">
        <f t="shared" si="46"/>
        <v>OverallOther Income</v>
      </c>
      <c r="K639" s="34" t="str">
        <f t="shared" si="47"/>
        <v>122Lexus UV Other Variable expense</v>
      </c>
      <c r="L639" s="28">
        <f>+SUMIF('TB 4-24'!M:M,$AL639,'TB 4-24'!G:G)</f>
        <v>0</v>
      </c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>
        <f>+SUMIF('Input Sheet'!$S:$S,$AL639,'Input Sheet'!C:C)</f>
        <v>0</v>
      </c>
      <c r="Z639" s="28">
        <f>+SUMIF('Input Sheet'!$S:$S,$AL639,'Input Sheet'!D:D)</f>
        <v>0</v>
      </c>
      <c r="AA639" s="28">
        <f>+SUMIF('Input Sheet'!$S:$S,$AL639,'Input Sheet'!E:E)</f>
        <v>0</v>
      </c>
      <c r="AB639" s="28">
        <f>+SUMIF('Input Sheet'!$S:$S,$AL639,'Input Sheet'!F:F)</f>
        <v>0</v>
      </c>
      <c r="AC639" s="28">
        <f>+SUMIF('Input Sheet'!$S:$S,$AL639,'Input Sheet'!G:G)</f>
        <v>0</v>
      </c>
      <c r="AD639" s="28">
        <f>+SUMIF('Input Sheet'!$S:$S,$AL639,'Input Sheet'!H:H)</f>
        <v>0</v>
      </c>
      <c r="AE639" s="28">
        <f>+SUMIF('Input Sheet'!$S:$S,$AL639,'Input Sheet'!I:I)</f>
        <v>0</v>
      </c>
      <c r="AF639" s="28">
        <f>+SUMIF('Input Sheet'!$S:$S,$AL639,'Input Sheet'!J:J)</f>
        <v>0</v>
      </c>
      <c r="AG639" s="28">
        <f>+SUMIF('Input Sheet'!$S:$S,$AL639,'Input Sheet'!K:K)</f>
        <v>0</v>
      </c>
      <c r="AH639" s="28">
        <f>+SUMIF('Input Sheet'!$S:$S,$AL639,'Input Sheet'!L:L)</f>
        <v>0</v>
      </c>
      <c r="AI639" s="28">
        <f>+SUMIF('Input Sheet'!$S:$S,$AL639,'Input Sheet'!M:M)</f>
        <v>0</v>
      </c>
      <c r="AJ639" s="28">
        <f>+SUMIF('Input Sheet'!$S:$S,$AL639,'Input Sheet'!N:N)</f>
        <v>0</v>
      </c>
      <c r="AK639" s="28"/>
      <c r="AL639" s="27" t="str">
        <f t="shared" si="48"/>
        <v>122-7590</v>
      </c>
      <c r="AM639" s="34" t="str">
        <f t="shared" si="49"/>
        <v>Overall</v>
      </c>
      <c r="AN639" s="34" t="str">
        <f t="shared" si="50"/>
        <v>OverallOther Income</v>
      </c>
      <c r="AO639" s="35"/>
      <c r="AP639" s="35"/>
      <c r="AQ639" s="35"/>
    </row>
    <row r="640" spans="1:43" x14ac:dyDescent="0.25">
      <c r="A640" s="27" t="s">
        <v>103</v>
      </c>
      <c r="B640" s="27" t="s">
        <v>104</v>
      </c>
      <c r="C640" s="27" t="s">
        <v>104</v>
      </c>
      <c r="D640" s="27" t="s">
        <v>392</v>
      </c>
      <c r="E640" s="27" t="s">
        <v>114</v>
      </c>
      <c r="F640" s="27" t="s">
        <v>623</v>
      </c>
      <c r="G640" s="27" t="s">
        <v>624</v>
      </c>
      <c r="H640" s="34" t="s">
        <v>109</v>
      </c>
      <c r="I640" s="34" t="s">
        <v>110</v>
      </c>
      <c r="J640" s="34" t="str">
        <f t="shared" si="46"/>
        <v>OverallOther Income</v>
      </c>
      <c r="K640" s="34" t="str">
        <f t="shared" si="47"/>
        <v>122Lexus UV Other Variable expense</v>
      </c>
      <c r="L640" s="28">
        <f>+SUMIF('TB 4-24'!M:M,$AL640,'TB 4-24'!G:G)</f>
        <v>0</v>
      </c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>
        <f>+SUMIF('Input Sheet'!$S:$S,$AL640,'Input Sheet'!C:C)</f>
        <v>0</v>
      </c>
      <c r="Z640" s="28">
        <f>+SUMIF('Input Sheet'!$S:$S,$AL640,'Input Sheet'!D:D)</f>
        <v>0</v>
      </c>
      <c r="AA640" s="28">
        <f>+SUMIF('Input Sheet'!$S:$S,$AL640,'Input Sheet'!E:E)</f>
        <v>0</v>
      </c>
      <c r="AB640" s="28">
        <f>+SUMIF('Input Sheet'!$S:$S,$AL640,'Input Sheet'!F:F)</f>
        <v>0</v>
      </c>
      <c r="AC640" s="28">
        <f>+SUMIF('Input Sheet'!$S:$S,$AL640,'Input Sheet'!G:G)</f>
        <v>0</v>
      </c>
      <c r="AD640" s="28">
        <f>+SUMIF('Input Sheet'!$S:$S,$AL640,'Input Sheet'!H:H)</f>
        <v>0</v>
      </c>
      <c r="AE640" s="28">
        <f>+SUMIF('Input Sheet'!$S:$S,$AL640,'Input Sheet'!I:I)</f>
        <v>0</v>
      </c>
      <c r="AF640" s="28">
        <f>+SUMIF('Input Sheet'!$S:$S,$AL640,'Input Sheet'!J:J)</f>
        <v>0</v>
      </c>
      <c r="AG640" s="28">
        <f>+SUMIF('Input Sheet'!$S:$S,$AL640,'Input Sheet'!K:K)</f>
        <v>0</v>
      </c>
      <c r="AH640" s="28">
        <f>+SUMIF('Input Sheet'!$S:$S,$AL640,'Input Sheet'!L:L)</f>
        <v>0</v>
      </c>
      <c r="AI640" s="28">
        <f>+SUMIF('Input Sheet'!$S:$S,$AL640,'Input Sheet'!M:M)</f>
        <v>0</v>
      </c>
      <c r="AJ640" s="28">
        <f>+SUMIF('Input Sheet'!$S:$S,$AL640,'Input Sheet'!N:N)</f>
        <v>0</v>
      </c>
      <c r="AK640" s="28"/>
      <c r="AL640" s="27" t="str">
        <f t="shared" si="48"/>
        <v>122-7591</v>
      </c>
      <c r="AM640" s="34" t="str">
        <f t="shared" si="49"/>
        <v>Overall</v>
      </c>
      <c r="AN640" s="34" t="str">
        <f t="shared" si="50"/>
        <v>OverallOther Income</v>
      </c>
      <c r="AO640" s="35"/>
      <c r="AP640" s="35"/>
      <c r="AQ640" s="35"/>
    </row>
    <row r="641" spans="1:43" x14ac:dyDescent="0.25">
      <c r="A641" s="27" t="s">
        <v>103</v>
      </c>
      <c r="B641" s="27" t="s">
        <v>104</v>
      </c>
      <c r="C641" s="27" t="s">
        <v>104</v>
      </c>
      <c r="D641" s="27" t="s">
        <v>273</v>
      </c>
      <c r="E641" s="27" t="s">
        <v>114</v>
      </c>
      <c r="F641" s="27" t="s">
        <v>625</v>
      </c>
      <c r="G641" s="27" t="s">
        <v>626</v>
      </c>
      <c r="H641" s="34" t="s">
        <v>109</v>
      </c>
      <c r="I641" s="34" t="s">
        <v>110</v>
      </c>
      <c r="J641" s="34" t="str">
        <f t="shared" si="46"/>
        <v>OverallOther Income</v>
      </c>
      <c r="K641" s="34" t="str">
        <f t="shared" si="47"/>
        <v>122Lexus UV Salaries &amp; Wages</v>
      </c>
      <c r="L641" s="28">
        <f>+SUMIF('TB 4-24'!M:M,$AL641,'TB 4-24'!G:G)</f>
        <v>0</v>
      </c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>
        <f>+SUMIF('Input Sheet'!$S:$S,$AL641,'Input Sheet'!C:C)</f>
        <v>0</v>
      </c>
      <c r="Z641" s="28">
        <f>+SUMIF('Input Sheet'!$S:$S,$AL641,'Input Sheet'!D:D)</f>
        <v>0</v>
      </c>
      <c r="AA641" s="28">
        <f>+SUMIF('Input Sheet'!$S:$S,$AL641,'Input Sheet'!E:E)</f>
        <v>0</v>
      </c>
      <c r="AB641" s="28">
        <f>+SUMIF('Input Sheet'!$S:$S,$AL641,'Input Sheet'!F:F)</f>
        <v>0</v>
      </c>
      <c r="AC641" s="28">
        <f>+SUMIF('Input Sheet'!$S:$S,$AL641,'Input Sheet'!G:G)</f>
        <v>0</v>
      </c>
      <c r="AD641" s="28">
        <f>+SUMIF('Input Sheet'!$S:$S,$AL641,'Input Sheet'!H:H)</f>
        <v>0</v>
      </c>
      <c r="AE641" s="28">
        <f>+SUMIF('Input Sheet'!$S:$S,$AL641,'Input Sheet'!I:I)</f>
        <v>0</v>
      </c>
      <c r="AF641" s="28">
        <f>+SUMIF('Input Sheet'!$S:$S,$AL641,'Input Sheet'!J:J)</f>
        <v>0</v>
      </c>
      <c r="AG641" s="28">
        <f>+SUMIF('Input Sheet'!$S:$S,$AL641,'Input Sheet'!K:K)</f>
        <v>0</v>
      </c>
      <c r="AH641" s="28">
        <f>+SUMIF('Input Sheet'!$S:$S,$AL641,'Input Sheet'!L:L)</f>
        <v>0</v>
      </c>
      <c r="AI641" s="28">
        <f>+SUMIF('Input Sheet'!$S:$S,$AL641,'Input Sheet'!M:M)</f>
        <v>0</v>
      </c>
      <c r="AJ641" s="28">
        <f>+SUMIF('Input Sheet'!$S:$S,$AL641,'Input Sheet'!N:N)</f>
        <v>0</v>
      </c>
      <c r="AK641" s="28"/>
      <c r="AL641" s="27" t="str">
        <f t="shared" si="48"/>
        <v>122-7000</v>
      </c>
      <c r="AM641" s="34" t="str">
        <f t="shared" si="49"/>
        <v>Overall</v>
      </c>
      <c r="AN641" s="34" t="str">
        <f t="shared" si="50"/>
        <v>OverallOther Income</v>
      </c>
      <c r="AO641" s="35"/>
      <c r="AP641" s="35"/>
      <c r="AQ641" s="35"/>
    </row>
    <row r="642" spans="1:43" x14ac:dyDescent="0.25">
      <c r="A642" s="27" t="s">
        <v>103</v>
      </c>
      <c r="B642" s="27" t="s">
        <v>104</v>
      </c>
      <c r="C642" s="27" t="s">
        <v>104</v>
      </c>
      <c r="D642" s="27" t="s">
        <v>279</v>
      </c>
      <c r="E642" s="27" t="s">
        <v>114</v>
      </c>
      <c r="F642" s="27" t="s">
        <v>625</v>
      </c>
      <c r="G642" s="27" t="s">
        <v>626</v>
      </c>
      <c r="H642" s="34" t="s">
        <v>109</v>
      </c>
      <c r="I642" s="34" t="s">
        <v>110</v>
      </c>
      <c r="J642" s="34" t="str">
        <f t="shared" si="46"/>
        <v>OverallOther Income</v>
      </c>
      <c r="K642" s="34" t="str">
        <f t="shared" si="47"/>
        <v>122Lexus UV Salaries &amp; Wages</v>
      </c>
      <c r="L642" s="28">
        <f>+SUMIF('TB 4-24'!M:M,$AL642,'TB 4-24'!G:G)</f>
        <v>0</v>
      </c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>
        <f>+SUMIF('Input Sheet'!$S:$S,$AL642,'Input Sheet'!C:C)</f>
        <v>0</v>
      </c>
      <c r="Z642" s="28">
        <f>+SUMIF('Input Sheet'!$S:$S,$AL642,'Input Sheet'!D:D)</f>
        <v>0</v>
      </c>
      <c r="AA642" s="28">
        <f>+SUMIF('Input Sheet'!$S:$S,$AL642,'Input Sheet'!E:E)</f>
        <v>0</v>
      </c>
      <c r="AB642" s="28">
        <f>+SUMIF('Input Sheet'!$S:$S,$AL642,'Input Sheet'!F:F)</f>
        <v>0</v>
      </c>
      <c r="AC642" s="28">
        <f>+SUMIF('Input Sheet'!$S:$S,$AL642,'Input Sheet'!G:G)</f>
        <v>0</v>
      </c>
      <c r="AD642" s="28">
        <f>+SUMIF('Input Sheet'!$S:$S,$AL642,'Input Sheet'!H:H)</f>
        <v>0</v>
      </c>
      <c r="AE642" s="28">
        <f>+SUMIF('Input Sheet'!$S:$S,$AL642,'Input Sheet'!I:I)</f>
        <v>0</v>
      </c>
      <c r="AF642" s="28">
        <f>+SUMIF('Input Sheet'!$S:$S,$AL642,'Input Sheet'!J:J)</f>
        <v>0</v>
      </c>
      <c r="AG642" s="28">
        <f>+SUMIF('Input Sheet'!$S:$S,$AL642,'Input Sheet'!K:K)</f>
        <v>0</v>
      </c>
      <c r="AH642" s="28">
        <f>+SUMIF('Input Sheet'!$S:$S,$AL642,'Input Sheet'!L:L)</f>
        <v>0</v>
      </c>
      <c r="AI642" s="28">
        <f>+SUMIF('Input Sheet'!$S:$S,$AL642,'Input Sheet'!M:M)</f>
        <v>0</v>
      </c>
      <c r="AJ642" s="28">
        <f>+SUMIF('Input Sheet'!$S:$S,$AL642,'Input Sheet'!N:N)</f>
        <v>0</v>
      </c>
      <c r="AK642" s="28"/>
      <c r="AL642" s="27" t="str">
        <f t="shared" si="48"/>
        <v>122-7170</v>
      </c>
      <c r="AM642" s="34" t="str">
        <f t="shared" si="49"/>
        <v>Overall</v>
      </c>
      <c r="AN642" s="34" t="str">
        <f t="shared" si="50"/>
        <v>OverallOther Income</v>
      </c>
      <c r="AO642" s="35"/>
      <c r="AP642" s="35"/>
      <c r="AQ642" s="35"/>
    </row>
    <row r="643" spans="1:43" x14ac:dyDescent="0.25">
      <c r="A643" s="27" t="s">
        <v>103</v>
      </c>
      <c r="B643" s="27" t="s">
        <v>104</v>
      </c>
      <c r="C643" s="27" t="s">
        <v>104</v>
      </c>
      <c r="D643" s="27" t="s">
        <v>281</v>
      </c>
      <c r="E643" s="27" t="s">
        <v>114</v>
      </c>
      <c r="F643" s="27" t="s">
        <v>625</v>
      </c>
      <c r="G643" s="27" t="s">
        <v>626</v>
      </c>
      <c r="H643" s="34" t="s">
        <v>109</v>
      </c>
      <c r="I643" s="34" t="s">
        <v>110</v>
      </c>
      <c r="J643" s="34" t="str">
        <f t="shared" ref="J643:J706" si="51">+H643&amp;I643</f>
        <v>OverallOther Income</v>
      </c>
      <c r="K643" s="34" t="str">
        <f t="shared" ref="K643:K706" si="52">+E643&amp;G643</f>
        <v>122Lexus UV Salaries &amp; Wages</v>
      </c>
      <c r="L643" s="28">
        <f>+SUMIF('TB 4-24'!M:M,$AL643,'TB 4-24'!G:G)</f>
        <v>0</v>
      </c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>
        <f>+SUMIF('Input Sheet'!$S:$S,$AL643,'Input Sheet'!C:C)</f>
        <v>0</v>
      </c>
      <c r="Z643" s="28">
        <f>+SUMIF('Input Sheet'!$S:$S,$AL643,'Input Sheet'!D:D)</f>
        <v>0</v>
      </c>
      <c r="AA643" s="28">
        <f>+SUMIF('Input Sheet'!$S:$S,$AL643,'Input Sheet'!E:E)</f>
        <v>0</v>
      </c>
      <c r="AB643" s="28">
        <f>+SUMIF('Input Sheet'!$S:$S,$AL643,'Input Sheet'!F:F)</f>
        <v>0</v>
      </c>
      <c r="AC643" s="28">
        <f>+SUMIF('Input Sheet'!$S:$S,$AL643,'Input Sheet'!G:G)</f>
        <v>0</v>
      </c>
      <c r="AD643" s="28">
        <f>+SUMIF('Input Sheet'!$S:$S,$AL643,'Input Sheet'!H:H)</f>
        <v>0</v>
      </c>
      <c r="AE643" s="28">
        <f>+SUMIF('Input Sheet'!$S:$S,$AL643,'Input Sheet'!I:I)</f>
        <v>0</v>
      </c>
      <c r="AF643" s="28">
        <f>+SUMIF('Input Sheet'!$S:$S,$AL643,'Input Sheet'!J:J)</f>
        <v>0</v>
      </c>
      <c r="AG643" s="28">
        <f>+SUMIF('Input Sheet'!$S:$S,$AL643,'Input Sheet'!K:K)</f>
        <v>0</v>
      </c>
      <c r="AH643" s="28">
        <f>+SUMIF('Input Sheet'!$S:$S,$AL643,'Input Sheet'!L:L)</f>
        <v>0</v>
      </c>
      <c r="AI643" s="28">
        <f>+SUMIF('Input Sheet'!$S:$S,$AL643,'Input Sheet'!M:M)</f>
        <v>0</v>
      </c>
      <c r="AJ643" s="28">
        <f>+SUMIF('Input Sheet'!$S:$S,$AL643,'Input Sheet'!N:N)</f>
        <v>0</v>
      </c>
      <c r="AK643" s="28"/>
      <c r="AL643" s="27" t="str">
        <f t="shared" ref="AL643:AL706" si="53">+E643&amp;"-"&amp;D643</f>
        <v>122-7190</v>
      </c>
      <c r="AM643" s="34" t="str">
        <f t="shared" si="49"/>
        <v>Overall</v>
      </c>
      <c r="AN643" s="34" t="str">
        <f t="shared" si="50"/>
        <v>OverallOther Income</v>
      </c>
      <c r="AO643" s="35"/>
      <c r="AP643" s="35"/>
      <c r="AQ643" s="35"/>
    </row>
    <row r="644" spans="1:43" x14ac:dyDescent="0.25">
      <c r="A644" s="27" t="s">
        <v>103</v>
      </c>
      <c r="B644" s="27" t="s">
        <v>104</v>
      </c>
      <c r="C644" s="27" t="s">
        <v>104</v>
      </c>
      <c r="D644" s="27" t="s">
        <v>282</v>
      </c>
      <c r="E644" s="27" t="s">
        <v>114</v>
      </c>
      <c r="F644" s="27" t="s">
        <v>625</v>
      </c>
      <c r="G644" s="27" t="s">
        <v>626</v>
      </c>
      <c r="H644" s="34" t="s">
        <v>109</v>
      </c>
      <c r="I644" s="34" t="s">
        <v>110</v>
      </c>
      <c r="J644" s="34" t="str">
        <f t="shared" si="51"/>
        <v>OverallOther Income</v>
      </c>
      <c r="K644" s="34" t="str">
        <f t="shared" si="52"/>
        <v>122Lexus UV Salaries &amp; Wages</v>
      </c>
      <c r="L644" s="28">
        <f>+SUMIF('TB 4-24'!M:M,$AL644,'TB 4-24'!G:G)</f>
        <v>0</v>
      </c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>
        <f>+SUMIF('Input Sheet'!$S:$S,$AL644,'Input Sheet'!C:C)</f>
        <v>0</v>
      </c>
      <c r="Z644" s="28">
        <f>+SUMIF('Input Sheet'!$S:$S,$AL644,'Input Sheet'!D:D)</f>
        <v>0</v>
      </c>
      <c r="AA644" s="28">
        <f>+SUMIF('Input Sheet'!$S:$S,$AL644,'Input Sheet'!E:E)</f>
        <v>0</v>
      </c>
      <c r="AB644" s="28">
        <f>+SUMIF('Input Sheet'!$S:$S,$AL644,'Input Sheet'!F:F)</f>
        <v>0</v>
      </c>
      <c r="AC644" s="28">
        <f>+SUMIF('Input Sheet'!$S:$S,$AL644,'Input Sheet'!G:G)</f>
        <v>0</v>
      </c>
      <c r="AD644" s="28">
        <f>+SUMIF('Input Sheet'!$S:$S,$AL644,'Input Sheet'!H:H)</f>
        <v>0</v>
      </c>
      <c r="AE644" s="28">
        <f>+SUMIF('Input Sheet'!$S:$S,$AL644,'Input Sheet'!I:I)</f>
        <v>0</v>
      </c>
      <c r="AF644" s="28">
        <f>+SUMIF('Input Sheet'!$S:$S,$AL644,'Input Sheet'!J:J)</f>
        <v>0</v>
      </c>
      <c r="AG644" s="28">
        <f>+SUMIF('Input Sheet'!$S:$S,$AL644,'Input Sheet'!K:K)</f>
        <v>0</v>
      </c>
      <c r="AH644" s="28">
        <f>+SUMIF('Input Sheet'!$S:$S,$AL644,'Input Sheet'!L:L)</f>
        <v>0</v>
      </c>
      <c r="AI644" s="28">
        <f>+SUMIF('Input Sheet'!$S:$S,$AL644,'Input Sheet'!M:M)</f>
        <v>0</v>
      </c>
      <c r="AJ644" s="28">
        <f>+SUMIF('Input Sheet'!$S:$S,$AL644,'Input Sheet'!N:N)</f>
        <v>0</v>
      </c>
      <c r="AK644" s="28"/>
      <c r="AL644" s="27" t="str">
        <f t="shared" si="53"/>
        <v>122-7210</v>
      </c>
      <c r="AM644" s="34" t="str">
        <f t="shared" ref="AM644:AM707" si="54">H644</f>
        <v>Overall</v>
      </c>
      <c r="AN644" s="34" t="str">
        <f t="shared" ref="AN644:AN707" si="55">J644</f>
        <v>OverallOther Income</v>
      </c>
      <c r="AO644" s="35"/>
      <c r="AP644" s="35"/>
      <c r="AQ644" s="35"/>
    </row>
    <row r="645" spans="1:43" x14ac:dyDescent="0.25">
      <c r="A645" s="27" t="s">
        <v>103</v>
      </c>
      <c r="B645" s="27" t="s">
        <v>104</v>
      </c>
      <c r="C645" s="27" t="s">
        <v>104</v>
      </c>
      <c r="D645" s="27" t="s">
        <v>283</v>
      </c>
      <c r="E645" s="27" t="s">
        <v>114</v>
      </c>
      <c r="F645" s="27" t="s">
        <v>625</v>
      </c>
      <c r="G645" s="27" t="s">
        <v>626</v>
      </c>
      <c r="H645" s="34" t="s">
        <v>109</v>
      </c>
      <c r="I645" s="34" t="s">
        <v>110</v>
      </c>
      <c r="J645" s="34" t="str">
        <f t="shared" si="51"/>
        <v>OverallOther Income</v>
      </c>
      <c r="K645" s="34" t="str">
        <f t="shared" si="52"/>
        <v>122Lexus UV Salaries &amp; Wages</v>
      </c>
      <c r="L645" s="28">
        <f>+SUMIF('TB 4-24'!M:M,$AL645,'TB 4-24'!G:G)</f>
        <v>0</v>
      </c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>
        <f>+SUMIF('Input Sheet'!$S:$S,$AL645,'Input Sheet'!C:C)</f>
        <v>0</v>
      </c>
      <c r="Z645" s="28">
        <f>+SUMIF('Input Sheet'!$S:$S,$AL645,'Input Sheet'!D:D)</f>
        <v>0</v>
      </c>
      <c r="AA645" s="28">
        <f>+SUMIF('Input Sheet'!$S:$S,$AL645,'Input Sheet'!E:E)</f>
        <v>0</v>
      </c>
      <c r="AB645" s="28">
        <f>+SUMIF('Input Sheet'!$S:$S,$AL645,'Input Sheet'!F:F)</f>
        <v>0</v>
      </c>
      <c r="AC645" s="28">
        <f>+SUMIF('Input Sheet'!$S:$S,$AL645,'Input Sheet'!G:G)</f>
        <v>0</v>
      </c>
      <c r="AD645" s="28">
        <f>+SUMIF('Input Sheet'!$S:$S,$AL645,'Input Sheet'!H:H)</f>
        <v>0</v>
      </c>
      <c r="AE645" s="28">
        <f>+SUMIF('Input Sheet'!$S:$S,$AL645,'Input Sheet'!I:I)</f>
        <v>0</v>
      </c>
      <c r="AF645" s="28">
        <f>+SUMIF('Input Sheet'!$S:$S,$AL645,'Input Sheet'!J:J)</f>
        <v>0</v>
      </c>
      <c r="AG645" s="28">
        <f>+SUMIF('Input Sheet'!$S:$S,$AL645,'Input Sheet'!K:K)</f>
        <v>0</v>
      </c>
      <c r="AH645" s="28">
        <f>+SUMIF('Input Sheet'!$S:$S,$AL645,'Input Sheet'!L:L)</f>
        <v>0</v>
      </c>
      <c r="AI645" s="28">
        <f>+SUMIF('Input Sheet'!$S:$S,$AL645,'Input Sheet'!M:M)</f>
        <v>0</v>
      </c>
      <c r="AJ645" s="28">
        <f>+SUMIF('Input Sheet'!$S:$S,$AL645,'Input Sheet'!N:N)</f>
        <v>0</v>
      </c>
      <c r="AK645" s="28"/>
      <c r="AL645" s="27" t="str">
        <f t="shared" si="53"/>
        <v>122-7211</v>
      </c>
      <c r="AM645" s="34" t="str">
        <f t="shared" si="54"/>
        <v>Overall</v>
      </c>
      <c r="AN645" s="34" t="str">
        <f t="shared" si="55"/>
        <v>OverallOther Income</v>
      </c>
      <c r="AO645" s="35"/>
      <c r="AP645" s="35"/>
      <c r="AQ645" s="35"/>
    </row>
    <row r="646" spans="1:43" x14ac:dyDescent="0.25">
      <c r="A646" s="27" t="s">
        <v>103</v>
      </c>
      <c r="B646" s="27" t="s">
        <v>104</v>
      </c>
      <c r="C646" s="27" t="s">
        <v>104</v>
      </c>
      <c r="D646" s="27" t="s">
        <v>284</v>
      </c>
      <c r="E646" s="27" t="s">
        <v>114</v>
      </c>
      <c r="F646" s="27" t="s">
        <v>625</v>
      </c>
      <c r="G646" s="27" t="s">
        <v>626</v>
      </c>
      <c r="H646" s="34" t="s">
        <v>109</v>
      </c>
      <c r="I646" s="34" t="s">
        <v>110</v>
      </c>
      <c r="J646" s="34" t="str">
        <f t="shared" si="51"/>
        <v>OverallOther Income</v>
      </c>
      <c r="K646" s="34" t="str">
        <f t="shared" si="52"/>
        <v>122Lexus UV Salaries &amp; Wages</v>
      </c>
      <c r="L646" s="28">
        <f>+SUMIF('TB 4-24'!M:M,$AL646,'TB 4-24'!G:G)</f>
        <v>0</v>
      </c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>
        <f>+SUMIF('Input Sheet'!$S:$S,$AL646,'Input Sheet'!C:C)</f>
        <v>0</v>
      </c>
      <c r="Z646" s="28">
        <f>+SUMIF('Input Sheet'!$S:$S,$AL646,'Input Sheet'!D:D)</f>
        <v>0</v>
      </c>
      <c r="AA646" s="28">
        <f>+SUMIF('Input Sheet'!$S:$S,$AL646,'Input Sheet'!E:E)</f>
        <v>0</v>
      </c>
      <c r="AB646" s="28">
        <f>+SUMIF('Input Sheet'!$S:$S,$AL646,'Input Sheet'!F:F)</f>
        <v>0</v>
      </c>
      <c r="AC646" s="28">
        <f>+SUMIF('Input Sheet'!$S:$S,$AL646,'Input Sheet'!G:G)</f>
        <v>0</v>
      </c>
      <c r="AD646" s="28">
        <f>+SUMIF('Input Sheet'!$S:$S,$AL646,'Input Sheet'!H:H)</f>
        <v>0</v>
      </c>
      <c r="AE646" s="28">
        <f>+SUMIF('Input Sheet'!$S:$S,$AL646,'Input Sheet'!I:I)</f>
        <v>0</v>
      </c>
      <c r="AF646" s="28">
        <f>+SUMIF('Input Sheet'!$S:$S,$AL646,'Input Sheet'!J:J)</f>
        <v>0</v>
      </c>
      <c r="AG646" s="28">
        <f>+SUMIF('Input Sheet'!$S:$S,$AL646,'Input Sheet'!K:K)</f>
        <v>0</v>
      </c>
      <c r="AH646" s="28">
        <f>+SUMIF('Input Sheet'!$S:$S,$AL646,'Input Sheet'!L:L)</f>
        <v>0</v>
      </c>
      <c r="AI646" s="28">
        <f>+SUMIF('Input Sheet'!$S:$S,$AL646,'Input Sheet'!M:M)</f>
        <v>0</v>
      </c>
      <c r="AJ646" s="28">
        <f>+SUMIF('Input Sheet'!$S:$S,$AL646,'Input Sheet'!N:N)</f>
        <v>0</v>
      </c>
      <c r="AK646" s="28"/>
      <c r="AL646" s="27" t="str">
        <f t="shared" si="53"/>
        <v>122-7220</v>
      </c>
      <c r="AM646" s="34" t="str">
        <f t="shared" si="54"/>
        <v>Overall</v>
      </c>
      <c r="AN646" s="34" t="str">
        <f t="shared" si="55"/>
        <v>OverallOther Income</v>
      </c>
      <c r="AO646" s="35"/>
      <c r="AP646" s="35"/>
      <c r="AQ646" s="35"/>
    </row>
    <row r="647" spans="1:43" x14ac:dyDescent="0.25">
      <c r="A647" s="27" t="s">
        <v>103</v>
      </c>
      <c r="B647" s="27" t="s">
        <v>104</v>
      </c>
      <c r="C647" s="27" t="s">
        <v>104</v>
      </c>
      <c r="D647" s="27" t="s">
        <v>627</v>
      </c>
      <c r="E647" s="27" t="s">
        <v>114</v>
      </c>
      <c r="F647" s="27" t="s">
        <v>628</v>
      </c>
      <c r="G647" s="27" t="s">
        <v>629</v>
      </c>
      <c r="H647" s="34" t="s">
        <v>109</v>
      </c>
      <c r="I647" s="34" t="s">
        <v>110</v>
      </c>
      <c r="J647" s="34" t="str">
        <f t="shared" si="51"/>
        <v>OverallOther Income</v>
      </c>
      <c r="K647" s="34" t="str">
        <f t="shared" si="52"/>
        <v>122Lexus UV Retail revenue</v>
      </c>
      <c r="L647" s="28">
        <f>+SUMIF('TB 4-24'!M:M,$AL647,'TB 4-24'!G:G)</f>
        <v>0</v>
      </c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>
        <f>+SUMIF('Input Sheet'!$S:$S,$AL647,'Input Sheet'!C:C)</f>
        <v>0</v>
      </c>
      <c r="Z647" s="28">
        <f>+SUMIF('Input Sheet'!$S:$S,$AL647,'Input Sheet'!D:D)</f>
        <v>0</v>
      </c>
      <c r="AA647" s="28">
        <f>+SUMIF('Input Sheet'!$S:$S,$AL647,'Input Sheet'!E:E)</f>
        <v>0</v>
      </c>
      <c r="AB647" s="28">
        <f>+SUMIF('Input Sheet'!$S:$S,$AL647,'Input Sheet'!F:F)</f>
        <v>0</v>
      </c>
      <c r="AC647" s="28">
        <f>+SUMIF('Input Sheet'!$S:$S,$AL647,'Input Sheet'!G:G)</f>
        <v>0</v>
      </c>
      <c r="AD647" s="28">
        <f>+SUMIF('Input Sheet'!$S:$S,$AL647,'Input Sheet'!H:H)</f>
        <v>0</v>
      </c>
      <c r="AE647" s="28">
        <f>+SUMIF('Input Sheet'!$S:$S,$AL647,'Input Sheet'!I:I)</f>
        <v>0</v>
      </c>
      <c r="AF647" s="28">
        <f>+SUMIF('Input Sheet'!$S:$S,$AL647,'Input Sheet'!J:J)</f>
        <v>0</v>
      </c>
      <c r="AG647" s="28">
        <f>+SUMIF('Input Sheet'!$S:$S,$AL647,'Input Sheet'!K:K)</f>
        <v>0</v>
      </c>
      <c r="AH647" s="28">
        <f>+SUMIF('Input Sheet'!$S:$S,$AL647,'Input Sheet'!L:L)</f>
        <v>0</v>
      </c>
      <c r="AI647" s="28">
        <f>+SUMIF('Input Sheet'!$S:$S,$AL647,'Input Sheet'!M:M)</f>
        <v>0</v>
      </c>
      <c r="AJ647" s="28">
        <f>+SUMIF('Input Sheet'!$S:$S,$AL647,'Input Sheet'!N:N)</f>
        <v>0</v>
      </c>
      <c r="AK647" s="28"/>
      <c r="AL647" s="27" t="str">
        <f t="shared" si="53"/>
        <v>122-3205</v>
      </c>
      <c r="AM647" s="34" t="str">
        <f t="shared" si="54"/>
        <v>Overall</v>
      </c>
      <c r="AN647" s="34" t="str">
        <f t="shared" si="55"/>
        <v>OverallOther Income</v>
      </c>
      <c r="AO647" s="35"/>
      <c r="AP647" s="35"/>
      <c r="AQ647" s="35"/>
    </row>
    <row r="648" spans="1:43" x14ac:dyDescent="0.25">
      <c r="A648" s="27" t="s">
        <v>103</v>
      </c>
      <c r="B648" s="27" t="s">
        <v>104</v>
      </c>
      <c r="C648" s="27" t="s">
        <v>104</v>
      </c>
      <c r="D648" s="27" t="s">
        <v>630</v>
      </c>
      <c r="E648" s="27" t="s">
        <v>114</v>
      </c>
      <c r="F648" s="27" t="s">
        <v>628</v>
      </c>
      <c r="G648" s="27" t="s">
        <v>629</v>
      </c>
      <c r="H648" s="34" t="s">
        <v>109</v>
      </c>
      <c r="I648" s="34" t="s">
        <v>110</v>
      </c>
      <c r="J648" s="34" t="str">
        <f t="shared" si="51"/>
        <v>OverallOther Income</v>
      </c>
      <c r="K648" s="34" t="str">
        <f t="shared" si="52"/>
        <v>122Lexus UV Retail revenue</v>
      </c>
      <c r="L648" s="28">
        <f>+SUMIF('TB 4-24'!M:M,$AL648,'TB 4-24'!G:G)</f>
        <v>0</v>
      </c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>
        <f>+SUMIF('Input Sheet'!$S:$S,$AL648,'Input Sheet'!C:C)</f>
        <v>0</v>
      </c>
      <c r="Z648" s="28">
        <f>+SUMIF('Input Sheet'!$S:$S,$AL648,'Input Sheet'!D:D)</f>
        <v>0</v>
      </c>
      <c r="AA648" s="28">
        <f>+SUMIF('Input Sheet'!$S:$S,$AL648,'Input Sheet'!E:E)</f>
        <v>0</v>
      </c>
      <c r="AB648" s="28">
        <f>+SUMIF('Input Sheet'!$S:$S,$AL648,'Input Sheet'!F:F)</f>
        <v>0</v>
      </c>
      <c r="AC648" s="28">
        <f>+SUMIF('Input Sheet'!$S:$S,$AL648,'Input Sheet'!G:G)</f>
        <v>0</v>
      </c>
      <c r="AD648" s="28">
        <f>+SUMIF('Input Sheet'!$S:$S,$AL648,'Input Sheet'!H:H)</f>
        <v>0</v>
      </c>
      <c r="AE648" s="28">
        <f>+SUMIF('Input Sheet'!$S:$S,$AL648,'Input Sheet'!I:I)</f>
        <v>0</v>
      </c>
      <c r="AF648" s="28">
        <f>+SUMIF('Input Sheet'!$S:$S,$AL648,'Input Sheet'!J:J)</f>
        <v>0</v>
      </c>
      <c r="AG648" s="28">
        <f>+SUMIF('Input Sheet'!$S:$S,$AL648,'Input Sheet'!K:K)</f>
        <v>0</v>
      </c>
      <c r="AH648" s="28">
        <f>+SUMIF('Input Sheet'!$S:$S,$AL648,'Input Sheet'!L:L)</f>
        <v>0</v>
      </c>
      <c r="AI648" s="28">
        <f>+SUMIF('Input Sheet'!$S:$S,$AL648,'Input Sheet'!M:M)</f>
        <v>0</v>
      </c>
      <c r="AJ648" s="28">
        <f>+SUMIF('Input Sheet'!$S:$S,$AL648,'Input Sheet'!N:N)</f>
        <v>0</v>
      </c>
      <c r="AK648" s="28"/>
      <c r="AL648" s="27" t="str">
        <f t="shared" si="53"/>
        <v>122-3206</v>
      </c>
      <c r="AM648" s="34" t="str">
        <f t="shared" si="54"/>
        <v>Overall</v>
      </c>
      <c r="AN648" s="34" t="str">
        <f t="shared" si="55"/>
        <v>OverallOther Income</v>
      </c>
      <c r="AO648" s="35"/>
      <c r="AP648" s="35"/>
      <c r="AQ648" s="35"/>
    </row>
    <row r="649" spans="1:43" x14ac:dyDescent="0.25">
      <c r="A649" s="27" t="s">
        <v>103</v>
      </c>
      <c r="B649" s="27" t="s">
        <v>104</v>
      </c>
      <c r="C649" s="27" t="s">
        <v>104</v>
      </c>
      <c r="D649" s="27" t="s">
        <v>631</v>
      </c>
      <c r="E649" s="27" t="s">
        <v>114</v>
      </c>
      <c r="F649" s="27" t="s">
        <v>628</v>
      </c>
      <c r="G649" s="27" t="s">
        <v>629</v>
      </c>
      <c r="H649" s="34" t="s">
        <v>109</v>
      </c>
      <c r="I649" s="34" t="s">
        <v>110</v>
      </c>
      <c r="J649" s="34" t="str">
        <f t="shared" si="51"/>
        <v>OverallOther Income</v>
      </c>
      <c r="K649" s="34" t="str">
        <f t="shared" si="52"/>
        <v>122Lexus UV Retail revenue</v>
      </c>
      <c r="L649" s="28">
        <f>+SUMIF('TB 4-24'!M:M,$AL649,'TB 4-24'!G:G)</f>
        <v>0</v>
      </c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>
        <f>+SUMIF('Input Sheet'!$S:$S,$AL649,'Input Sheet'!C:C)</f>
        <v>0</v>
      </c>
      <c r="Z649" s="28">
        <f>+SUMIF('Input Sheet'!$S:$S,$AL649,'Input Sheet'!D:D)</f>
        <v>0</v>
      </c>
      <c r="AA649" s="28">
        <f>+SUMIF('Input Sheet'!$S:$S,$AL649,'Input Sheet'!E:E)</f>
        <v>0</v>
      </c>
      <c r="AB649" s="28">
        <f>+SUMIF('Input Sheet'!$S:$S,$AL649,'Input Sheet'!F:F)</f>
        <v>0</v>
      </c>
      <c r="AC649" s="28">
        <f>+SUMIF('Input Sheet'!$S:$S,$AL649,'Input Sheet'!G:G)</f>
        <v>0</v>
      </c>
      <c r="AD649" s="28">
        <f>+SUMIF('Input Sheet'!$S:$S,$AL649,'Input Sheet'!H:H)</f>
        <v>0</v>
      </c>
      <c r="AE649" s="28">
        <f>+SUMIF('Input Sheet'!$S:$S,$AL649,'Input Sheet'!I:I)</f>
        <v>0</v>
      </c>
      <c r="AF649" s="28">
        <f>+SUMIF('Input Sheet'!$S:$S,$AL649,'Input Sheet'!J:J)</f>
        <v>0</v>
      </c>
      <c r="AG649" s="28">
        <f>+SUMIF('Input Sheet'!$S:$S,$AL649,'Input Sheet'!K:K)</f>
        <v>0</v>
      </c>
      <c r="AH649" s="28">
        <f>+SUMIF('Input Sheet'!$S:$S,$AL649,'Input Sheet'!L:L)</f>
        <v>0</v>
      </c>
      <c r="AI649" s="28">
        <f>+SUMIF('Input Sheet'!$S:$S,$AL649,'Input Sheet'!M:M)</f>
        <v>0</v>
      </c>
      <c r="AJ649" s="28">
        <f>+SUMIF('Input Sheet'!$S:$S,$AL649,'Input Sheet'!N:N)</f>
        <v>0</v>
      </c>
      <c r="AK649" s="28"/>
      <c r="AL649" s="27" t="str">
        <f t="shared" si="53"/>
        <v>122-3209</v>
      </c>
      <c r="AM649" s="34" t="str">
        <f t="shared" si="54"/>
        <v>Overall</v>
      </c>
      <c r="AN649" s="34" t="str">
        <f t="shared" si="55"/>
        <v>OverallOther Income</v>
      </c>
      <c r="AO649" s="35"/>
      <c r="AP649" s="35"/>
      <c r="AQ649" s="35"/>
    </row>
    <row r="650" spans="1:43" x14ac:dyDescent="0.25">
      <c r="A650" s="27" t="s">
        <v>103</v>
      </c>
      <c r="B650" s="27" t="s">
        <v>104</v>
      </c>
      <c r="C650" s="27" t="s">
        <v>104</v>
      </c>
      <c r="D650" s="27" t="s">
        <v>632</v>
      </c>
      <c r="E650" s="27" t="s">
        <v>114</v>
      </c>
      <c r="F650" s="27" t="s">
        <v>628</v>
      </c>
      <c r="G650" s="27" t="s">
        <v>629</v>
      </c>
      <c r="H650" s="34" t="s">
        <v>109</v>
      </c>
      <c r="I650" s="34" t="s">
        <v>110</v>
      </c>
      <c r="J650" s="34" t="str">
        <f t="shared" si="51"/>
        <v>OverallOther Income</v>
      </c>
      <c r="K650" s="34" t="str">
        <f t="shared" si="52"/>
        <v>122Lexus UV Retail revenue</v>
      </c>
      <c r="L650" s="28">
        <f>+SUMIF('TB 4-24'!M:M,$AL650,'TB 4-24'!G:G)</f>
        <v>0</v>
      </c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>
        <f>+SUMIF('Input Sheet'!$S:$S,$AL650,'Input Sheet'!C:C)</f>
        <v>0</v>
      </c>
      <c r="Z650" s="28">
        <f>+SUMIF('Input Sheet'!$S:$S,$AL650,'Input Sheet'!D:D)</f>
        <v>0</v>
      </c>
      <c r="AA650" s="28">
        <f>+SUMIF('Input Sheet'!$S:$S,$AL650,'Input Sheet'!E:E)</f>
        <v>0</v>
      </c>
      <c r="AB650" s="28">
        <f>+SUMIF('Input Sheet'!$S:$S,$AL650,'Input Sheet'!F:F)</f>
        <v>0</v>
      </c>
      <c r="AC650" s="28">
        <f>+SUMIF('Input Sheet'!$S:$S,$AL650,'Input Sheet'!G:G)</f>
        <v>0</v>
      </c>
      <c r="AD650" s="28">
        <f>+SUMIF('Input Sheet'!$S:$S,$AL650,'Input Sheet'!H:H)</f>
        <v>0</v>
      </c>
      <c r="AE650" s="28">
        <f>+SUMIF('Input Sheet'!$S:$S,$AL650,'Input Sheet'!I:I)</f>
        <v>0</v>
      </c>
      <c r="AF650" s="28">
        <f>+SUMIF('Input Sheet'!$S:$S,$AL650,'Input Sheet'!J:J)</f>
        <v>0</v>
      </c>
      <c r="AG650" s="28">
        <f>+SUMIF('Input Sheet'!$S:$S,$AL650,'Input Sheet'!K:K)</f>
        <v>0</v>
      </c>
      <c r="AH650" s="28">
        <f>+SUMIF('Input Sheet'!$S:$S,$AL650,'Input Sheet'!L:L)</f>
        <v>0</v>
      </c>
      <c r="AI650" s="28">
        <f>+SUMIF('Input Sheet'!$S:$S,$AL650,'Input Sheet'!M:M)</f>
        <v>0</v>
      </c>
      <c r="AJ650" s="28">
        <f>+SUMIF('Input Sheet'!$S:$S,$AL650,'Input Sheet'!N:N)</f>
        <v>0</v>
      </c>
      <c r="AK650" s="28"/>
      <c r="AL650" s="27" t="str">
        <f t="shared" si="53"/>
        <v>122-3210</v>
      </c>
      <c r="AM650" s="34" t="str">
        <f t="shared" si="54"/>
        <v>Overall</v>
      </c>
      <c r="AN650" s="34" t="str">
        <f t="shared" si="55"/>
        <v>OverallOther Income</v>
      </c>
      <c r="AO650" s="35"/>
      <c r="AP650" s="35"/>
      <c r="AQ650" s="35"/>
    </row>
    <row r="651" spans="1:43" x14ac:dyDescent="0.25">
      <c r="A651" s="27" t="s">
        <v>103</v>
      </c>
      <c r="B651" s="27" t="s">
        <v>104</v>
      </c>
      <c r="C651" s="27" t="s">
        <v>104</v>
      </c>
      <c r="D651" s="27" t="s">
        <v>633</v>
      </c>
      <c r="E651" s="27" t="s">
        <v>114</v>
      </c>
      <c r="F651" s="27" t="s">
        <v>628</v>
      </c>
      <c r="G651" s="27" t="s">
        <v>629</v>
      </c>
      <c r="H651" s="34" t="s">
        <v>109</v>
      </c>
      <c r="I651" s="34" t="s">
        <v>110</v>
      </c>
      <c r="J651" s="34" t="str">
        <f t="shared" si="51"/>
        <v>OverallOther Income</v>
      </c>
      <c r="K651" s="34" t="str">
        <f t="shared" si="52"/>
        <v>122Lexus UV Retail revenue</v>
      </c>
      <c r="L651" s="28">
        <f>+SUMIF('TB 4-24'!M:M,$AL651,'TB 4-24'!G:G)</f>
        <v>0</v>
      </c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>
        <f>+SUMIF('Input Sheet'!$S:$S,$AL651,'Input Sheet'!C:C)</f>
        <v>0</v>
      </c>
      <c r="Z651" s="28">
        <f>+SUMIF('Input Sheet'!$S:$S,$AL651,'Input Sheet'!D:D)</f>
        <v>0</v>
      </c>
      <c r="AA651" s="28">
        <f>+SUMIF('Input Sheet'!$S:$S,$AL651,'Input Sheet'!E:E)</f>
        <v>0</v>
      </c>
      <c r="AB651" s="28">
        <f>+SUMIF('Input Sheet'!$S:$S,$AL651,'Input Sheet'!F:F)</f>
        <v>0</v>
      </c>
      <c r="AC651" s="28">
        <f>+SUMIF('Input Sheet'!$S:$S,$AL651,'Input Sheet'!G:G)</f>
        <v>0</v>
      </c>
      <c r="AD651" s="28">
        <f>+SUMIF('Input Sheet'!$S:$S,$AL651,'Input Sheet'!H:H)</f>
        <v>0</v>
      </c>
      <c r="AE651" s="28">
        <f>+SUMIF('Input Sheet'!$S:$S,$AL651,'Input Sheet'!I:I)</f>
        <v>0</v>
      </c>
      <c r="AF651" s="28">
        <f>+SUMIF('Input Sheet'!$S:$S,$AL651,'Input Sheet'!J:J)</f>
        <v>0</v>
      </c>
      <c r="AG651" s="28">
        <f>+SUMIF('Input Sheet'!$S:$S,$AL651,'Input Sheet'!K:K)</f>
        <v>0</v>
      </c>
      <c r="AH651" s="28">
        <f>+SUMIF('Input Sheet'!$S:$S,$AL651,'Input Sheet'!L:L)</f>
        <v>0</v>
      </c>
      <c r="AI651" s="28">
        <f>+SUMIF('Input Sheet'!$S:$S,$AL651,'Input Sheet'!M:M)</f>
        <v>0</v>
      </c>
      <c r="AJ651" s="28">
        <f>+SUMIF('Input Sheet'!$S:$S,$AL651,'Input Sheet'!N:N)</f>
        <v>0</v>
      </c>
      <c r="AK651" s="28"/>
      <c r="AL651" s="27" t="str">
        <f t="shared" si="53"/>
        <v>122-3211</v>
      </c>
      <c r="AM651" s="34" t="str">
        <f t="shared" si="54"/>
        <v>Overall</v>
      </c>
      <c r="AN651" s="34" t="str">
        <f t="shared" si="55"/>
        <v>OverallOther Income</v>
      </c>
      <c r="AO651" s="35"/>
      <c r="AP651" s="35"/>
      <c r="AQ651" s="35"/>
    </row>
    <row r="652" spans="1:43" x14ac:dyDescent="0.25">
      <c r="A652" s="27" t="s">
        <v>103</v>
      </c>
      <c r="B652" s="27" t="s">
        <v>104</v>
      </c>
      <c r="C652" s="27" t="s">
        <v>104</v>
      </c>
      <c r="D652" s="27" t="s">
        <v>634</v>
      </c>
      <c r="E652" s="27" t="s">
        <v>114</v>
      </c>
      <c r="F652" s="27" t="s">
        <v>628</v>
      </c>
      <c r="G652" s="27" t="s">
        <v>629</v>
      </c>
      <c r="H652" s="34" t="s">
        <v>109</v>
      </c>
      <c r="I652" s="34" t="s">
        <v>110</v>
      </c>
      <c r="J652" s="34" t="str">
        <f t="shared" si="51"/>
        <v>OverallOther Income</v>
      </c>
      <c r="K652" s="34" t="str">
        <f t="shared" si="52"/>
        <v>122Lexus UV Retail revenue</v>
      </c>
      <c r="L652" s="28">
        <f>+SUMIF('TB 4-24'!M:M,$AL652,'TB 4-24'!G:G)</f>
        <v>0</v>
      </c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>
        <f>+SUMIF('Input Sheet'!$S:$S,$AL652,'Input Sheet'!C:C)</f>
        <v>0</v>
      </c>
      <c r="Z652" s="28">
        <f>+SUMIF('Input Sheet'!$S:$S,$AL652,'Input Sheet'!D:D)</f>
        <v>0</v>
      </c>
      <c r="AA652" s="28">
        <f>+SUMIF('Input Sheet'!$S:$S,$AL652,'Input Sheet'!E:E)</f>
        <v>0</v>
      </c>
      <c r="AB652" s="28">
        <f>+SUMIF('Input Sheet'!$S:$S,$AL652,'Input Sheet'!F:F)</f>
        <v>0</v>
      </c>
      <c r="AC652" s="28">
        <f>+SUMIF('Input Sheet'!$S:$S,$AL652,'Input Sheet'!G:G)</f>
        <v>0</v>
      </c>
      <c r="AD652" s="28">
        <f>+SUMIF('Input Sheet'!$S:$S,$AL652,'Input Sheet'!H:H)</f>
        <v>0</v>
      </c>
      <c r="AE652" s="28">
        <f>+SUMIF('Input Sheet'!$S:$S,$AL652,'Input Sheet'!I:I)</f>
        <v>0</v>
      </c>
      <c r="AF652" s="28">
        <f>+SUMIF('Input Sheet'!$S:$S,$AL652,'Input Sheet'!J:J)</f>
        <v>0</v>
      </c>
      <c r="AG652" s="28">
        <f>+SUMIF('Input Sheet'!$S:$S,$AL652,'Input Sheet'!K:K)</f>
        <v>0</v>
      </c>
      <c r="AH652" s="28">
        <f>+SUMIF('Input Sheet'!$S:$S,$AL652,'Input Sheet'!L:L)</f>
        <v>0</v>
      </c>
      <c r="AI652" s="28">
        <f>+SUMIF('Input Sheet'!$S:$S,$AL652,'Input Sheet'!M:M)</f>
        <v>0</v>
      </c>
      <c r="AJ652" s="28">
        <f>+SUMIF('Input Sheet'!$S:$S,$AL652,'Input Sheet'!N:N)</f>
        <v>0</v>
      </c>
      <c r="AK652" s="28"/>
      <c r="AL652" s="27" t="str">
        <f t="shared" si="53"/>
        <v>122-3212</v>
      </c>
      <c r="AM652" s="34" t="str">
        <f t="shared" si="54"/>
        <v>Overall</v>
      </c>
      <c r="AN652" s="34" t="str">
        <f t="shared" si="55"/>
        <v>OverallOther Income</v>
      </c>
      <c r="AO652" s="35"/>
      <c r="AP652" s="35"/>
      <c r="AQ652" s="35"/>
    </row>
    <row r="653" spans="1:43" x14ac:dyDescent="0.25">
      <c r="A653" s="27" t="s">
        <v>103</v>
      </c>
      <c r="B653" s="27" t="s">
        <v>104</v>
      </c>
      <c r="C653" s="27" t="s">
        <v>104</v>
      </c>
      <c r="D653" s="27" t="s">
        <v>635</v>
      </c>
      <c r="E653" s="27" t="s">
        <v>114</v>
      </c>
      <c r="F653" s="27" t="s">
        <v>636</v>
      </c>
      <c r="G653" s="27" t="s">
        <v>637</v>
      </c>
      <c r="H653" s="34" t="s">
        <v>109</v>
      </c>
      <c r="I653" s="34" t="s">
        <v>110</v>
      </c>
      <c r="J653" s="34" t="str">
        <f t="shared" si="51"/>
        <v>OverallOther Income</v>
      </c>
      <c r="K653" s="34" t="str">
        <f t="shared" si="52"/>
        <v>122Lexus UV Wholesale revenue</v>
      </c>
      <c r="L653" s="28">
        <f>+SUMIF('TB 4-24'!M:M,$AL653,'TB 4-24'!G:G)</f>
        <v>0</v>
      </c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>
        <f>+SUMIF('Input Sheet'!$S:$S,$AL653,'Input Sheet'!C:C)</f>
        <v>0</v>
      </c>
      <c r="Z653" s="28">
        <f>+SUMIF('Input Sheet'!$S:$S,$AL653,'Input Sheet'!D:D)</f>
        <v>0</v>
      </c>
      <c r="AA653" s="28">
        <f>+SUMIF('Input Sheet'!$S:$S,$AL653,'Input Sheet'!E:E)</f>
        <v>0</v>
      </c>
      <c r="AB653" s="28">
        <f>+SUMIF('Input Sheet'!$S:$S,$AL653,'Input Sheet'!F:F)</f>
        <v>0</v>
      </c>
      <c r="AC653" s="28">
        <f>+SUMIF('Input Sheet'!$S:$S,$AL653,'Input Sheet'!G:G)</f>
        <v>0</v>
      </c>
      <c r="AD653" s="28">
        <f>+SUMIF('Input Sheet'!$S:$S,$AL653,'Input Sheet'!H:H)</f>
        <v>0</v>
      </c>
      <c r="AE653" s="28">
        <f>+SUMIF('Input Sheet'!$S:$S,$AL653,'Input Sheet'!I:I)</f>
        <v>0</v>
      </c>
      <c r="AF653" s="28">
        <f>+SUMIF('Input Sheet'!$S:$S,$AL653,'Input Sheet'!J:J)</f>
        <v>0</v>
      </c>
      <c r="AG653" s="28">
        <f>+SUMIF('Input Sheet'!$S:$S,$AL653,'Input Sheet'!K:K)</f>
        <v>0</v>
      </c>
      <c r="AH653" s="28">
        <f>+SUMIF('Input Sheet'!$S:$S,$AL653,'Input Sheet'!L:L)</f>
        <v>0</v>
      </c>
      <c r="AI653" s="28">
        <f>+SUMIF('Input Sheet'!$S:$S,$AL653,'Input Sheet'!M:M)</f>
        <v>0</v>
      </c>
      <c r="AJ653" s="28">
        <f>+SUMIF('Input Sheet'!$S:$S,$AL653,'Input Sheet'!N:N)</f>
        <v>0</v>
      </c>
      <c r="AK653" s="28"/>
      <c r="AL653" s="27" t="str">
        <f t="shared" si="53"/>
        <v>122-3230</v>
      </c>
      <c r="AM653" s="34" t="str">
        <f t="shared" si="54"/>
        <v>Overall</v>
      </c>
      <c r="AN653" s="34" t="str">
        <f t="shared" si="55"/>
        <v>OverallOther Income</v>
      </c>
      <c r="AO653" s="35"/>
      <c r="AP653" s="35"/>
      <c r="AQ653" s="35"/>
    </row>
    <row r="654" spans="1:43" x14ac:dyDescent="0.25">
      <c r="A654" s="27" t="s">
        <v>103</v>
      </c>
      <c r="B654" s="27" t="s">
        <v>104</v>
      </c>
      <c r="C654" s="27" t="s">
        <v>104</v>
      </c>
      <c r="D654" s="27" t="s">
        <v>638</v>
      </c>
      <c r="E654" s="27" t="s">
        <v>114</v>
      </c>
      <c r="F654" s="27" t="s">
        <v>636</v>
      </c>
      <c r="G654" s="27" t="s">
        <v>637</v>
      </c>
      <c r="H654" s="34" t="s">
        <v>109</v>
      </c>
      <c r="I654" s="34" t="s">
        <v>110</v>
      </c>
      <c r="J654" s="34" t="str">
        <f t="shared" si="51"/>
        <v>OverallOther Income</v>
      </c>
      <c r="K654" s="34" t="str">
        <f t="shared" si="52"/>
        <v>122Lexus UV Wholesale revenue</v>
      </c>
      <c r="L654" s="28">
        <f>+SUMIF('TB 4-24'!M:M,$AL654,'TB 4-24'!G:G)</f>
        <v>0</v>
      </c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>
        <f>+SUMIF('Input Sheet'!$S:$S,$AL654,'Input Sheet'!C:C)</f>
        <v>0</v>
      </c>
      <c r="Z654" s="28">
        <f>+SUMIF('Input Sheet'!$S:$S,$AL654,'Input Sheet'!D:D)</f>
        <v>0</v>
      </c>
      <c r="AA654" s="28">
        <f>+SUMIF('Input Sheet'!$S:$S,$AL654,'Input Sheet'!E:E)</f>
        <v>0</v>
      </c>
      <c r="AB654" s="28">
        <f>+SUMIF('Input Sheet'!$S:$S,$AL654,'Input Sheet'!F:F)</f>
        <v>0</v>
      </c>
      <c r="AC654" s="28">
        <f>+SUMIF('Input Sheet'!$S:$S,$AL654,'Input Sheet'!G:G)</f>
        <v>0</v>
      </c>
      <c r="AD654" s="28">
        <f>+SUMIF('Input Sheet'!$S:$S,$AL654,'Input Sheet'!H:H)</f>
        <v>0</v>
      </c>
      <c r="AE654" s="28">
        <f>+SUMIF('Input Sheet'!$S:$S,$AL654,'Input Sheet'!I:I)</f>
        <v>0</v>
      </c>
      <c r="AF654" s="28">
        <f>+SUMIF('Input Sheet'!$S:$S,$AL654,'Input Sheet'!J:J)</f>
        <v>0</v>
      </c>
      <c r="AG654" s="28">
        <f>+SUMIF('Input Sheet'!$S:$S,$AL654,'Input Sheet'!K:K)</f>
        <v>0</v>
      </c>
      <c r="AH654" s="28">
        <f>+SUMIF('Input Sheet'!$S:$S,$AL654,'Input Sheet'!L:L)</f>
        <v>0</v>
      </c>
      <c r="AI654" s="28">
        <f>+SUMIF('Input Sheet'!$S:$S,$AL654,'Input Sheet'!M:M)</f>
        <v>0</v>
      </c>
      <c r="AJ654" s="28">
        <f>+SUMIF('Input Sheet'!$S:$S,$AL654,'Input Sheet'!N:N)</f>
        <v>0</v>
      </c>
      <c r="AK654" s="28"/>
      <c r="AL654" s="27" t="str">
        <f t="shared" si="53"/>
        <v>122-3231</v>
      </c>
      <c r="AM654" s="34" t="str">
        <f t="shared" si="54"/>
        <v>Overall</v>
      </c>
      <c r="AN654" s="34" t="str">
        <f t="shared" si="55"/>
        <v>OverallOther Income</v>
      </c>
      <c r="AO654" s="35"/>
      <c r="AP654" s="35"/>
      <c r="AQ654" s="35"/>
    </row>
    <row r="655" spans="1:43" x14ac:dyDescent="0.25">
      <c r="A655" s="27" t="s">
        <v>103</v>
      </c>
      <c r="B655" s="27" t="s">
        <v>104</v>
      </c>
      <c r="C655" s="27" t="s">
        <v>104</v>
      </c>
      <c r="D655" s="27" t="s">
        <v>639</v>
      </c>
      <c r="E655" s="27" t="s">
        <v>114</v>
      </c>
      <c r="F655" s="27" t="s">
        <v>636</v>
      </c>
      <c r="G655" s="27" t="s">
        <v>637</v>
      </c>
      <c r="H655" s="34" t="s">
        <v>109</v>
      </c>
      <c r="I655" s="34" t="s">
        <v>110</v>
      </c>
      <c r="J655" s="34" t="str">
        <f t="shared" si="51"/>
        <v>OverallOther Income</v>
      </c>
      <c r="K655" s="34" t="str">
        <f t="shared" si="52"/>
        <v>122Lexus UV Wholesale revenue</v>
      </c>
      <c r="L655" s="28">
        <f>+SUMIF('TB 4-24'!M:M,$AL655,'TB 4-24'!G:G)</f>
        <v>0</v>
      </c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>
        <f>+SUMIF('Input Sheet'!$S:$S,$AL655,'Input Sheet'!C:C)</f>
        <v>0</v>
      </c>
      <c r="Z655" s="28">
        <f>+SUMIF('Input Sheet'!$S:$S,$AL655,'Input Sheet'!D:D)</f>
        <v>0</v>
      </c>
      <c r="AA655" s="28">
        <f>+SUMIF('Input Sheet'!$S:$S,$AL655,'Input Sheet'!E:E)</f>
        <v>0</v>
      </c>
      <c r="AB655" s="28">
        <f>+SUMIF('Input Sheet'!$S:$S,$AL655,'Input Sheet'!F:F)</f>
        <v>0</v>
      </c>
      <c r="AC655" s="28">
        <f>+SUMIF('Input Sheet'!$S:$S,$AL655,'Input Sheet'!G:G)</f>
        <v>0</v>
      </c>
      <c r="AD655" s="28">
        <f>+SUMIF('Input Sheet'!$S:$S,$AL655,'Input Sheet'!H:H)</f>
        <v>0</v>
      </c>
      <c r="AE655" s="28">
        <f>+SUMIF('Input Sheet'!$S:$S,$AL655,'Input Sheet'!I:I)</f>
        <v>0</v>
      </c>
      <c r="AF655" s="28">
        <f>+SUMIF('Input Sheet'!$S:$S,$AL655,'Input Sheet'!J:J)</f>
        <v>0</v>
      </c>
      <c r="AG655" s="28">
        <f>+SUMIF('Input Sheet'!$S:$S,$AL655,'Input Sheet'!K:K)</f>
        <v>0</v>
      </c>
      <c r="AH655" s="28">
        <f>+SUMIF('Input Sheet'!$S:$S,$AL655,'Input Sheet'!L:L)</f>
        <v>0</v>
      </c>
      <c r="AI655" s="28">
        <f>+SUMIF('Input Sheet'!$S:$S,$AL655,'Input Sheet'!M:M)</f>
        <v>0</v>
      </c>
      <c r="AJ655" s="28">
        <f>+SUMIF('Input Sheet'!$S:$S,$AL655,'Input Sheet'!N:N)</f>
        <v>0</v>
      </c>
      <c r="AK655" s="28"/>
      <c r="AL655" s="27" t="str">
        <f t="shared" si="53"/>
        <v>122-3232</v>
      </c>
      <c r="AM655" s="34" t="str">
        <f t="shared" si="54"/>
        <v>Overall</v>
      </c>
      <c r="AN655" s="34" t="str">
        <f t="shared" si="55"/>
        <v>OverallOther Income</v>
      </c>
      <c r="AO655" s="35"/>
      <c r="AP655" s="35"/>
      <c r="AQ655" s="35"/>
    </row>
    <row r="656" spans="1:43" x14ac:dyDescent="0.25">
      <c r="A656" s="27" t="s">
        <v>103</v>
      </c>
      <c r="B656" s="27" t="s">
        <v>104</v>
      </c>
      <c r="C656" s="27" t="s">
        <v>104</v>
      </c>
      <c r="D656" s="27" t="s">
        <v>640</v>
      </c>
      <c r="E656" s="27" t="s">
        <v>114</v>
      </c>
      <c r="F656" s="27" t="s">
        <v>636</v>
      </c>
      <c r="G656" s="27" t="s">
        <v>637</v>
      </c>
      <c r="H656" s="34" t="s">
        <v>109</v>
      </c>
      <c r="I656" s="34" t="s">
        <v>110</v>
      </c>
      <c r="J656" s="34" t="str">
        <f t="shared" si="51"/>
        <v>OverallOther Income</v>
      </c>
      <c r="K656" s="34" t="str">
        <f t="shared" si="52"/>
        <v>122Lexus UV Wholesale revenue</v>
      </c>
      <c r="L656" s="28">
        <f>+SUMIF('TB 4-24'!M:M,$AL656,'TB 4-24'!G:G)</f>
        <v>0</v>
      </c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>
        <f>+SUMIF('Input Sheet'!$S:$S,$AL656,'Input Sheet'!C:C)</f>
        <v>0</v>
      </c>
      <c r="Z656" s="28">
        <f>+SUMIF('Input Sheet'!$S:$S,$AL656,'Input Sheet'!D:D)</f>
        <v>0</v>
      </c>
      <c r="AA656" s="28">
        <f>+SUMIF('Input Sheet'!$S:$S,$AL656,'Input Sheet'!E:E)</f>
        <v>0</v>
      </c>
      <c r="AB656" s="28">
        <f>+SUMIF('Input Sheet'!$S:$S,$AL656,'Input Sheet'!F:F)</f>
        <v>0</v>
      </c>
      <c r="AC656" s="28">
        <f>+SUMIF('Input Sheet'!$S:$S,$AL656,'Input Sheet'!G:G)</f>
        <v>0</v>
      </c>
      <c r="AD656" s="28">
        <f>+SUMIF('Input Sheet'!$S:$S,$AL656,'Input Sheet'!H:H)</f>
        <v>0</v>
      </c>
      <c r="AE656" s="28">
        <f>+SUMIF('Input Sheet'!$S:$S,$AL656,'Input Sheet'!I:I)</f>
        <v>0</v>
      </c>
      <c r="AF656" s="28">
        <f>+SUMIF('Input Sheet'!$S:$S,$AL656,'Input Sheet'!J:J)</f>
        <v>0</v>
      </c>
      <c r="AG656" s="28">
        <f>+SUMIF('Input Sheet'!$S:$S,$AL656,'Input Sheet'!K:K)</f>
        <v>0</v>
      </c>
      <c r="AH656" s="28">
        <f>+SUMIF('Input Sheet'!$S:$S,$AL656,'Input Sheet'!L:L)</f>
        <v>0</v>
      </c>
      <c r="AI656" s="28">
        <f>+SUMIF('Input Sheet'!$S:$S,$AL656,'Input Sheet'!M:M)</f>
        <v>0</v>
      </c>
      <c r="AJ656" s="28">
        <f>+SUMIF('Input Sheet'!$S:$S,$AL656,'Input Sheet'!N:N)</f>
        <v>0</v>
      </c>
      <c r="AK656" s="28"/>
      <c r="AL656" s="27" t="str">
        <f t="shared" si="53"/>
        <v>122-3233</v>
      </c>
      <c r="AM656" s="34" t="str">
        <f t="shared" si="54"/>
        <v>Overall</v>
      </c>
      <c r="AN656" s="34" t="str">
        <f t="shared" si="55"/>
        <v>OverallOther Income</v>
      </c>
      <c r="AO656" s="35"/>
      <c r="AP656" s="35"/>
      <c r="AQ656" s="35"/>
    </row>
    <row r="657" spans="1:43" x14ac:dyDescent="0.25">
      <c r="A657" s="27" t="s">
        <v>103</v>
      </c>
      <c r="B657" s="27" t="s">
        <v>104</v>
      </c>
      <c r="C657" s="27" t="s">
        <v>104</v>
      </c>
      <c r="D657" s="27" t="s">
        <v>306</v>
      </c>
      <c r="E657" s="27" t="s">
        <v>641</v>
      </c>
      <c r="F657" s="27" t="s">
        <v>642</v>
      </c>
      <c r="G657" s="27" t="s">
        <v>643</v>
      </c>
      <c r="H657" s="34" t="s">
        <v>644</v>
      </c>
      <c r="I657" s="34" t="s">
        <v>645</v>
      </c>
      <c r="J657" s="34" t="str">
        <f t="shared" si="51"/>
        <v>Admin &amp; OtherOther Overheads as % of Total Gross Profit</v>
      </c>
      <c r="K657" s="34" t="str">
        <f t="shared" si="52"/>
        <v>170General Advertising &amp; Promotion - Toyota</v>
      </c>
      <c r="L657" s="28">
        <f>+SUMIF('TB 4-24'!M:M,$AL657,'TB 4-24'!G:G)</f>
        <v>0</v>
      </c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>
        <f>+SUMIF('Input Sheet'!$S:$S,$AL657,'Input Sheet'!C:C)</f>
        <v>0</v>
      </c>
      <c r="Z657" s="28">
        <f>+SUMIF('Input Sheet'!$S:$S,$AL657,'Input Sheet'!D:D)</f>
        <v>0</v>
      </c>
      <c r="AA657" s="28">
        <f>+SUMIF('Input Sheet'!$S:$S,$AL657,'Input Sheet'!E:E)</f>
        <v>0</v>
      </c>
      <c r="AB657" s="28">
        <f>+SUMIF('Input Sheet'!$S:$S,$AL657,'Input Sheet'!F:F)</f>
        <v>0</v>
      </c>
      <c r="AC657" s="28">
        <f>+SUMIF('Input Sheet'!$S:$S,$AL657,'Input Sheet'!G:G)</f>
        <v>0</v>
      </c>
      <c r="AD657" s="28">
        <f>+SUMIF('Input Sheet'!$S:$S,$AL657,'Input Sheet'!H:H)</f>
        <v>0</v>
      </c>
      <c r="AE657" s="28">
        <f>+SUMIF('Input Sheet'!$S:$S,$AL657,'Input Sheet'!I:I)</f>
        <v>0</v>
      </c>
      <c r="AF657" s="28">
        <f>+SUMIF('Input Sheet'!$S:$S,$AL657,'Input Sheet'!J:J)</f>
        <v>0</v>
      </c>
      <c r="AG657" s="28">
        <f>+SUMIF('Input Sheet'!$S:$S,$AL657,'Input Sheet'!K:K)</f>
        <v>0</v>
      </c>
      <c r="AH657" s="28">
        <f>+SUMIF('Input Sheet'!$S:$S,$AL657,'Input Sheet'!L:L)</f>
        <v>0</v>
      </c>
      <c r="AI657" s="28">
        <f>+SUMIF('Input Sheet'!$S:$S,$AL657,'Input Sheet'!M:M)</f>
        <v>0</v>
      </c>
      <c r="AJ657" s="28">
        <f>+SUMIF('Input Sheet'!$S:$S,$AL657,'Input Sheet'!N:N)</f>
        <v>0</v>
      </c>
      <c r="AK657" s="28"/>
      <c r="AL657" s="27" t="str">
        <f t="shared" si="53"/>
        <v>170-7385</v>
      </c>
      <c r="AM657" s="34" t="str">
        <f t="shared" si="54"/>
        <v>Admin &amp; Other</v>
      </c>
      <c r="AN657" s="34" t="str">
        <f t="shared" si="55"/>
        <v>Admin &amp; OtherOther Overheads as % of Total Gross Profit</v>
      </c>
      <c r="AO657" s="35"/>
      <c r="AP657" s="35"/>
      <c r="AQ657" s="35"/>
    </row>
    <row r="658" spans="1:43" x14ac:dyDescent="0.25">
      <c r="A658" s="27" t="s">
        <v>103</v>
      </c>
      <c r="B658" s="27" t="s">
        <v>104</v>
      </c>
      <c r="C658" s="27" t="s">
        <v>104</v>
      </c>
      <c r="D658" s="27" t="s">
        <v>646</v>
      </c>
      <c r="E658" s="27" t="s">
        <v>641</v>
      </c>
      <c r="F658" s="27" t="s">
        <v>642</v>
      </c>
      <c r="G658" s="27" t="s">
        <v>643</v>
      </c>
      <c r="H658" s="34" t="s">
        <v>644</v>
      </c>
      <c r="I658" s="34" t="s">
        <v>645</v>
      </c>
      <c r="J658" s="34" t="str">
        <f t="shared" si="51"/>
        <v>Admin &amp; OtherOther Overheads as % of Total Gross Profit</v>
      </c>
      <c r="K658" s="34" t="str">
        <f t="shared" si="52"/>
        <v>170General Advertising &amp; Promotion - Toyota</v>
      </c>
      <c r="L658" s="28">
        <f>+SUMIF('TB 4-24'!M:M,$AL658,'TB 4-24'!G:G)</f>
        <v>0</v>
      </c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>
        <f>+SUMIF('Input Sheet'!$S:$S,$AL658,'Input Sheet'!C:C)</f>
        <v>0</v>
      </c>
      <c r="Z658" s="28">
        <f>+SUMIF('Input Sheet'!$S:$S,$AL658,'Input Sheet'!D:D)</f>
        <v>0</v>
      </c>
      <c r="AA658" s="28">
        <f>+SUMIF('Input Sheet'!$S:$S,$AL658,'Input Sheet'!E:E)</f>
        <v>0</v>
      </c>
      <c r="AB658" s="28">
        <f>+SUMIF('Input Sheet'!$S:$S,$AL658,'Input Sheet'!F:F)</f>
        <v>0</v>
      </c>
      <c r="AC658" s="28">
        <f>+SUMIF('Input Sheet'!$S:$S,$AL658,'Input Sheet'!G:G)</f>
        <v>0</v>
      </c>
      <c r="AD658" s="28">
        <f>+SUMIF('Input Sheet'!$S:$S,$AL658,'Input Sheet'!H:H)</f>
        <v>0</v>
      </c>
      <c r="AE658" s="28">
        <f>+SUMIF('Input Sheet'!$S:$S,$AL658,'Input Sheet'!I:I)</f>
        <v>0</v>
      </c>
      <c r="AF658" s="28">
        <f>+SUMIF('Input Sheet'!$S:$S,$AL658,'Input Sheet'!J:J)</f>
        <v>0</v>
      </c>
      <c r="AG658" s="28">
        <f>+SUMIF('Input Sheet'!$S:$S,$AL658,'Input Sheet'!K:K)</f>
        <v>0</v>
      </c>
      <c r="AH658" s="28">
        <f>+SUMIF('Input Sheet'!$S:$S,$AL658,'Input Sheet'!L:L)</f>
        <v>0</v>
      </c>
      <c r="AI658" s="28">
        <f>+SUMIF('Input Sheet'!$S:$S,$AL658,'Input Sheet'!M:M)</f>
        <v>0</v>
      </c>
      <c r="AJ658" s="28">
        <f>+SUMIF('Input Sheet'!$S:$S,$AL658,'Input Sheet'!N:N)</f>
        <v>0</v>
      </c>
      <c r="AK658" s="28"/>
      <c r="AL658" s="27" t="str">
        <f t="shared" si="53"/>
        <v>170-7730</v>
      </c>
      <c r="AM658" s="34" t="str">
        <f t="shared" si="54"/>
        <v>Admin &amp; Other</v>
      </c>
      <c r="AN658" s="34" t="str">
        <f t="shared" si="55"/>
        <v>Admin &amp; OtherOther Overheads as % of Total Gross Profit</v>
      </c>
      <c r="AO658" s="35"/>
      <c r="AP658" s="35"/>
      <c r="AQ658" s="35"/>
    </row>
    <row r="659" spans="1:43" x14ac:dyDescent="0.25">
      <c r="A659" s="27" t="s">
        <v>103</v>
      </c>
      <c r="B659" s="27" t="s">
        <v>104</v>
      </c>
      <c r="C659" s="27" t="s">
        <v>104</v>
      </c>
      <c r="D659" s="27">
        <v>7535</v>
      </c>
      <c r="E659" s="27">
        <v>150</v>
      </c>
      <c r="F659" s="27" t="s">
        <v>647</v>
      </c>
      <c r="G659" s="27" t="s">
        <v>648</v>
      </c>
      <c r="H659" s="34" t="s">
        <v>109</v>
      </c>
      <c r="I659" s="34" t="s">
        <v>110</v>
      </c>
      <c r="J659" s="34" t="str">
        <f t="shared" si="51"/>
        <v>OverallOther Income</v>
      </c>
      <c r="K659" s="34" t="str">
        <f t="shared" si="52"/>
        <v>150Phone &amp; Internet expenses - Toyota</v>
      </c>
      <c r="L659" s="28">
        <f>+SUMIF('TB 4-24'!M:M,$AL659,'TB 4-24'!G:G)</f>
        <v>0</v>
      </c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>
        <f>+SUMIF('Input Sheet'!$S:$S,$AL659,'Input Sheet'!C:C)</f>
        <v>0</v>
      </c>
      <c r="Z659" s="28">
        <f>+SUMIF('Input Sheet'!$S:$S,$AL659,'Input Sheet'!D:D)</f>
        <v>0</v>
      </c>
      <c r="AA659" s="28">
        <f>+SUMIF('Input Sheet'!$S:$S,$AL659,'Input Sheet'!E:E)</f>
        <v>0</v>
      </c>
      <c r="AB659" s="28">
        <f>+SUMIF('Input Sheet'!$S:$S,$AL659,'Input Sheet'!F:F)</f>
        <v>0</v>
      </c>
      <c r="AC659" s="28">
        <f>+SUMIF('Input Sheet'!$S:$S,$AL659,'Input Sheet'!G:G)</f>
        <v>0</v>
      </c>
      <c r="AD659" s="28">
        <f>+SUMIF('Input Sheet'!$S:$S,$AL659,'Input Sheet'!H:H)</f>
        <v>0</v>
      </c>
      <c r="AE659" s="28">
        <f>+SUMIF('Input Sheet'!$S:$S,$AL659,'Input Sheet'!I:I)</f>
        <v>0</v>
      </c>
      <c r="AF659" s="28">
        <f>+SUMIF('Input Sheet'!$S:$S,$AL659,'Input Sheet'!J:J)</f>
        <v>0</v>
      </c>
      <c r="AG659" s="28">
        <f>+SUMIF('Input Sheet'!$S:$S,$AL659,'Input Sheet'!K:K)</f>
        <v>0</v>
      </c>
      <c r="AH659" s="28">
        <f>+SUMIF('Input Sheet'!$S:$S,$AL659,'Input Sheet'!L:L)</f>
        <v>0</v>
      </c>
      <c r="AI659" s="28">
        <f>+SUMIF('Input Sheet'!$S:$S,$AL659,'Input Sheet'!M:M)</f>
        <v>0</v>
      </c>
      <c r="AJ659" s="28">
        <f>+SUMIF('Input Sheet'!$S:$S,$AL659,'Input Sheet'!N:N)</f>
        <v>0</v>
      </c>
      <c r="AK659" s="28"/>
      <c r="AL659" s="27" t="str">
        <f t="shared" si="53"/>
        <v>150-7535</v>
      </c>
      <c r="AM659" s="34" t="str">
        <f t="shared" si="54"/>
        <v>Overall</v>
      </c>
      <c r="AN659" s="34" t="str">
        <f t="shared" si="55"/>
        <v>OverallOther Income</v>
      </c>
      <c r="AO659" s="35"/>
      <c r="AP659" s="35"/>
      <c r="AQ659" s="35"/>
    </row>
    <row r="660" spans="1:43" x14ac:dyDescent="0.25">
      <c r="A660" s="27" t="s">
        <v>103</v>
      </c>
      <c r="B660" s="27" t="s">
        <v>104</v>
      </c>
      <c r="C660" s="27" t="s">
        <v>104</v>
      </c>
      <c r="D660" s="27" t="s">
        <v>213</v>
      </c>
      <c r="E660" s="27" t="s">
        <v>649</v>
      </c>
      <c r="F660" s="27" t="s">
        <v>650</v>
      </c>
      <c r="G660" s="27" t="s">
        <v>651</v>
      </c>
      <c r="H660" s="34" t="s">
        <v>644</v>
      </c>
      <c r="I660" s="34" t="s">
        <v>652</v>
      </c>
      <c r="J660" s="34" t="str">
        <f t="shared" si="51"/>
        <v xml:space="preserve">Admin &amp; OtherStaff Remuneration &amp; Benefits as % of Total Gross </v>
      </c>
      <c r="K660" s="34" t="str">
        <f t="shared" si="52"/>
        <v>110Admin Staff Salaries - Toyota</v>
      </c>
      <c r="L660" s="28">
        <f>+SUMIF('TB 4-24'!M:M,$AL660,'TB 4-24'!G:G)</f>
        <v>0</v>
      </c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>
        <f>+SUMIF('Input Sheet'!$S:$S,$AL660,'Input Sheet'!C:C)</f>
        <v>0</v>
      </c>
      <c r="Z660" s="28">
        <f>+SUMIF('Input Sheet'!$S:$S,$AL660,'Input Sheet'!D:D)</f>
        <v>0</v>
      </c>
      <c r="AA660" s="28">
        <f>+SUMIF('Input Sheet'!$S:$S,$AL660,'Input Sheet'!E:E)</f>
        <v>0</v>
      </c>
      <c r="AB660" s="28">
        <f>+SUMIF('Input Sheet'!$S:$S,$AL660,'Input Sheet'!F:F)</f>
        <v>0</v>
      </c>
      <c r="AC660" s="28">
        <f>+SUMIF('Input Sheet'!$S:$S,$AL660,'Input Sheet'!G:G)</f>
        <v>0</v>
      </c>
      <c r="AD660" s="28">
        <f>+SUMIF('Input Sheet'!$S:$S,$AL660,'Input Sheet'!H:H)</f>
        <v>0</v>
      </c>
      <c r="AE660" s="28">
        <f>+SUMIF('Input Sheet'!$S:$S,$AL660,'Input Sheet'!I:I)</f>
        <v>0</v>
      </c>
      <c r="AF660" s="28">
        <f>+SUMIF('Input Sheet'!$S:$S,$AL660,'Input Sheet'!J:J)</f>
        <v>0</v>
      </c>
      <c r="AG660" s="28">
        <f>+SUMIF('Input Sheet'!$S:$S,$AL660,'Input Sheet'!K:K)</f>
        <v>0</v>
      </c>
      <c r="AH660" s="28">
        <f>+SUMIF('Input Sheet'!$S:$S,$AL660,'Input Sheet'!L:L)</f>
        <v>0</v>
      </c>
      <c r="AI660" s="28">
        <f>+SUMIF('Input Sheet'!$S:$S,$AL660,'Input Sheet'!M:M)</f>
        <v>0</v>
      </c>
      <c r="AJ660" s="28">
        <f>+SUMIF('Input Sheet'!$S:$S,$AL660,'Input Sheet'!N:N)</f>
        <v>0</v>
      </c>
      <c r="AK660" s="28"/>
      <c r="AL660" s="27" t="str">
        <f t="shared" si="53"/>
        <v>110-7180</v>
      </c>
      <c r="AM660" s="34" t="str">
        <f t="shared" si="54"/>
        <v>Admin &amp; Other</v>
      </c>
      <c r="AN660" s="34" t="str">
        <f t="shared" si="55"/>
        <v xml:space="preserve">Admin &amp; OtherStaff Remuneration &amp; Benefits as % of Total Gross </v>
      </c>
      <c r="AO660" s="35"/>
      <c r="AP660" s="35"/>
      <c r="AQ660" s="35"/>
    </row>
    <row r="661" spans="1:43" x14ac:dyDescent="0.25">
      <c r="A661" s="27" t="s">
        <v>103</v>
      </c>
      <c r="B661" s="27" t="s">
        <v>104</v>
      </c>
      <c r="C661" s="27" t="s">
        <v>104</v>
      </c>
      <c r="D661" s="27" t="s">
        <v>213</v>
      </c>
      <c r="E661" s="27" t="s">
        <v>653</v>
      </c>
      <c r="F661" s="27" t="s">
        <v>650</v>
      </c>
      <c r="G661" s="27" t="s">
        <v>651</v>
      </c>
      <c r="H661" s="34" t="s">
        <v>644</v>
      </c>
      <c r="I661" s="34" t="s">
        <v>652</v>
      </c>
      <c r="J661" s="34" t="str">
        <f t="shared" si="51"/>
        <v xml:space="preserve">Admin &amp; OtherStaff Remuneration &amp; Benefits as % of Total Gross </v>
      </c>
      <c r="K661" s="34" t="str">
        <f t="shared" si="52"/>
        <v>140Admin Staff Salaries - Toyota</v>
      </c>
      <c r="L661" s="28">
        <f>+SUMIF('TB 4-24'!M:M,$AL661,'TB 4-24'!G:G)</f>
        <v>0</v>
      </c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>
        <f>+SUMIF('Input Sheet'!$S:$S,$AL661,'Input Sheet'!C:C)</f>
        <v>0</v>
      </c>
      <c r="Z661" s="28">
        <f>+SUMIF('Input Sheet'!$S:$S,$AL661,'Input Sheet'!D:D)</f>
        <v>0</v>
      </c>
      <c r="AA661" s="28">
        <f>+SUMIF('Input Sheet'!$S:$S,$AL661,'Input Sheet'!E:E)</f>
        <v>0</v>
      </c>
      <c r="AB661" s="28">
        <f>+SUMIF('Input Sheet'!$S:$S,$AL661,'Input Sheet'!F:F)</f>
        <v>0</v>
      </c>
      <c r="AC661" s="28">
        <f>+SUMIF('Input Sheet'!$S:$S,$AL661,'Input Sheet'!G:G)</f>
        <v>0</v>
      </c>
      <c r="AD661" s="28">
        <f>+SUMIF('Input Sheet'!$S:$S,$AL661,'Input Sheet'!H:H)</f>
        <v>0</v>
      </c>
      <c r="AE661" s="28">
        <f>+SUMIF('Input Sheet'!$S:$S,$AL661,'Input Sheet'!I:I)</f>
        <v>0</v>
      </c>
      <c r="AF661" s="28">
        <f>+SUMIF('Input Sheet'!$S:$S,$AL661,'Input Sheet'!J:J)</f>
        <v>0</v>
      </c>
      <c r="AG661" s="28">
        <f>+SUMIF('Input Sheet'!$S:$S,$AL661,'Input Sheet'!K:K)</f>
        <v>0</v>
      </c>
      <c r="AH661" s="28">
        <f>+SUMIF('Input Sheet'!$S:$S,$AL661,'Input Sheet'!L:L)</f>
        <v>0</v>
      </c>
      <c r="AI661" s="28">
        <f>+SUMIF('Input Sheet'!$S:$S,$AL661,'Input Sheet'!M:M)</f>
        <v>0</v>
      </c>
      <c r="AJ661" s="28">
        <f>+SUMIF('Input Sheet'!$S:$S,$AL661,'Input Sheet'!N:N)</f>
        <v>0</v>
      </c>
      <c r="AK661" s="28"/>
      <c r="AL661" s="27" t="str">
        <f t="shared" si="53"/>
        <v>140-7180</v>
      </c>
      <c r="AM661" s="34" t="str">
        <f t="shared" si="54"/>
        <v>Admin &amp; Other</v>
      </c>
      <c r="AN661" s="34" t="str">
        <f t="shared" si="55"/>
        <v xml:space="preserve">Admin &amp; OtherStaff Remuneration &amp; Benefits as % of Total Gross </v>
      </c>
      <c r="AO661" s="35"/>
      <c r="AP661" s="35"/>
      <c r="AQ661" s="35"/>
    </row>
    <row r="662" spans="1:43" x14ac:dyDescent="0.25">
      <c r="A662" s="27" t="s">
        <v>103</v>
      </c>
      <c r="B662" s="27" t="s">
        <v>104</v>
      </c>
      <c r="C662" s="27" t="s">
        <v>104</v>
      </c>
      <c r="D662" s="27" t="s">
        <v>213</v>
      </c>
      <c r="E662" s="27" t="s">
        <v>654</v>
      </c>
      <c r="F662" s="27" t="s">
        <v>650</v>
      </c>
      <c r="G662" s="27" t="s">
        <v>651</v>
      </c>
      <c r="H662" s="34" t="s">
        <v>644</v>
      </c>
      <c r="I662" s="34" t="s">
        <v>652</v>
      </c>
      <c r="J662" s="34" t="str">
        <f t="shared" si="51"/>
        <v xml:space="preserve">Admin &amp; OtherStaff Remuneration &amp; Benefits as % of Total Gross </v>
      </c>
      <c r="K662" s="34" t="str">
        <f t="shared" si="52"/>
        <v>120Admin Staff Salaries - Toyota</v>
      </c>
      <c r="L662" s="28">
        <f>+SUMIF('TB 4-24'!M:M,$AL662,'TB 4-24'!G:G)</f>
        <v>0</v>
      </c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>
        <f>+SUMIF('Input Sheet'!$S:$S,$AL662,'Input Sheet'!C:C)</f>
        <v>0</v>
      </c>
      <c r="Z662" s="28">
        <f>+SUMIF('Input Sheet'!$S:$S,$AL662,'Input Sheet'!D:D)</f>
        <v>0</v>
      </c>
      <c r="AA662" s="28">
        <f>+SUMIF('Input Sheet'!$S:$S,$AL662,'Input Sheet'!E:E)</f>
        <v>0</v>
      </c>
      <c r="AB662" s="28">
        <f>+SUMIF('Input Sheet'!$S:$S,$AL662,'Input Sheet'!F:F)</f>
        <v>0</v>
      </c>
      <c r="AC662" s="28">
        <f>+SUMIF('Input Sheet'!$S:$S,$AL662,'Input Sheet'!G:G)</f>
        <v>0</v>
      </c>
      <c r="AD662" s="28">
        <f>+SUMIF('Input Sheet'!$S:$S,$AL662,'Input Sheet'!H:H)</f>
        <v>0</v>
      </c>
      <c r="AE662" s="28">
        <f>+SUMIF('Input Sheet'!$S:$S,$AL662,'Input Sheet'!I:I)</f>
        <v>0</v>
      </c>
      <c r="AF662" s="28">
        <f>+SUMIF('Input Sheet'!$S:$S,$AL662,'Input Sheet'!J:J)</f>
        <v>0</v>
      </c>
      <c r="AG662" s="28">
        <f>+SUMIF('Input Sheet'!$S:$S,$AL662,'Input Sheet'!K:K)</f>
        <v>0</v>
      </c>
      <c r="AH662" s="28">
        <f>+SUMIF('Input Sheet'!$S:$S,$AL662,'Input Sheet'!L:L)</f>
        <v>0</v>
      </c>
      <c r="AI662" s="28">
        <f>+SUMIF('Input Sheet'!$S:$S,$AL662,'Input Sheet'!M:M)</f>
        <v>0</v>
      </c>
      <c r="AJ662" s="28">
        <f>+SUMIF('Input Sheet'!$S:$S,$AL662,'Input Sheet'!N:N)</f>
        <v>0</v>
      </c>
      <c r="AK662" s="28"/>
      <c r="AL662" s="27" t="str">
        <f t="shared" si="53"/>
        <v>120-7180</v>
      </c>
      <c r="AM662" s="34" t="str">
        <f t="shared" si="54"/>
        <v>Admin &amp; Other</v>
      </c>
      <c r="AN662" s="34" t="str">
        <f t="shared" si="55"/>
        <v xml:space="preserve">Admin &amp; OtherStaff Remuneration &amp; Benefits as % of Total Gross </v>
      </c>
      <c r="AO662" s="35"/>
      <c r="AP662" s="35"/>
      <c r="AQ662" s="35"/>
    </row>
    <row r="663" spans="1:43" x14ac:dyDescent="0.25">
      <c r="A663" s="27" t="s">
        <v>103</v>
      </c>
      <c r="B663" s="27" t="s">
        <v>104</v>
      </c>
      <c r="C663" s="27" t="s">
        <v>104</v>
      </c>
      <c r="D663" s="27" t="s">
        <v>105</v>
      </c>
      <c r="E663" s="27" t="s">
        <v>654</v>
      </c>
      <c r="F663" s="27" t="s">
        <v>655</v>
      </c>
      <c r="G663" s="27" t="s">
        <v>656</v>
      </c>
      <c r="H663" s="34" t="s">
        <v>644</v>
      </c>
      <c r="I663" s="34" t="s">
        <v>645</v>
      </c>
      <c r="J663" s="34" t="str">
        <f t="shared" si="51"/>
        <v>Admin &amp; OtherOther Overheads as % of Total Gross Profit</v>
      </c>
      <c r="K663" s="34" t="str">
        <f t="shared" si="52"/>
        <v>120Bad Debts - Toyota</v>
      </c>
      <c r="L663" s="28">
        <f>+SUMIF('TB 4-24'!M:M,$AL663,'TB 4-24'!G:G)</f>
        <v>0</v>
      </c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>
        <f>+SUMIF('Input Sheet'!$S:$S,$AL663,'Input Sheet'!C:C)</f>
        <v>0</v>
      </c>
      <c r="Z663" s="28">
        <f>+SUMIF('Input Sheet'!$S:$S,$AL663,'Input Sheet'!D:D)</f>
        <v>0</v>
      </c>
      <c r="AA663" s="28">
        <f>+SUMIF('Input Sheet'!$S:$S,$AL663,'Input Sheet'!E:E)</f>
        <v>0</v>
      </c>
      <c r="AB663" s="28">
        <f>+SUMIF('Input Sheet'!$S:$S,$AL663,'Input Sheet'!F:F)</f>
        <v>0</v>
      </c>
      <c r="AC663" s="28">
        <f>+SUMIF('Input Sheet'!$S:$S,$AL663,'Input Sheet'!G:G)</f>
        <v>0</v>
      </c>
      <c r="AD663" s="28">
        <f>+SUMIF('Input Sheet'!$S:$S,$AL663,'Input Sheet'!H:H)</f>
        <v>0</v>
      </c>
      <c r="AE663" s="28">
        <f>+SUMIF('Input Sheet'!$S:$S,$AL663,'Input Sheet'!I:I)</f>
        <v>0</v>
      </c>
      <c r="AF663" s="28">
        <f>+SUMIF('Input Sheet'!$S:$S,$AL663,'Input Sheet'!J:J)</f>
        <v>0</v>
      </c>
      <c r="AG663" s="28">
        <f>+SUMIF('Input Sheet'!$S:$S,$AL663,'Input Sheet'!K:K)</f>
        <v>0</v>
      </c>
      <c r="AH663" s="28">
        <f>+SUMIF('Input Sheet'!$S:$S,$AL663,'Input Sheet'!L:L)</f>
        <v>0</v>
      </c>
      <c r="AI663" s="28">
        <f>+SUMIF('Input Sheet'!$S:$S,$AL663,'Input Sheet'!M:M)</f>
        <v>0</v>
      </c>
      <c r="AJ663" s="28">
        <f>+SUMIF('Input Sheet'!$S:$S,$AL663,'Input Sheet'!N:N)</f>
        <v>0</v>
      </c>
      <c r="AK663" s="28"/>
      <c r="AL663" s="27" t="str">
        <f t="shared" si="53"/>
        <v>120-7305</v>
      </c>
      <c r="AM663" s="34" t="str">
        <f t="shared" si="54"/>
        <v>Admin &amp; Other</v>
      </c>
      <c r="AN663" s="34" t="str">
        <f t="shared" si="55"/>
        <v>Admin &amp; OtherOther Overheads as % of Total Gross Profit</v>
      </c>
      <c r="AO663" s="35"/>
      <c r="AP663" s="35"/>
      <c r="AQ663" s="35"/>
    </row>
    <row r="664" spans="1:43" x14ac:dyDescent="0.25">
      <c r="A664" s="27" t="s">
        <v>103</v>
      </c>
      <c r="B664" s="27" t="s">
        <v>104</v>
      </c>
      <c r="C664" s="27" t="s">
        <v>657</v>
      </c>
      <c r="D664" s="27" t="s">
        <v>213</v>
      </c>
      <c r="E664" s="27" t="s">
        <v>658</v>
      </c>
      <c r="F664" s="27" t="s">
        <v>650</v>
      </c>
      <c r="G664" s="27" t="s">
        <v>651</v>
      </c>
      <c r="H664" s="34" t="s">
        <v>644</v>
      </c>
      <c r="I664" s="34" t="s">
        <v>652</v>
      </c>
      <c r="J664" s="34" t="str">
        <f t="shared" si="51"/>
        <v xml:space="preserve">Admin &amp; OtherStaff Remuneration &amp; Benefits as % of Total Gross </v>
      </c>
      <c r="K664" s="34" t="str">
        <f t="shared" si="52"/>
        <v>210Admin Staff Salaries - Toyota</v>
      </c>
      <c r="L664" s="28">
        <f>+SUMIF('TB 4-24'!M:M,$AL664,'TB 4-24'!G:G)</f>
        <v>0</v>
      </c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>
        <f>+SUMIF('Input Sheet'!$S:$S,$AL664,'Input Sheet'!C:C)</f>
        <v>0</v>
      </c>
      <c r="Z664" s="28">
        <f>+SUMIF('Input Sheet'!$S:$S,$AL664,'Input Sheet'!D:D)</f>
        <v>0</v>
      </c>
      <c r="AA664" s="28">
        <f>+SUMIF('Input Sheet'!$S:$S,$AL664,'Input Sheet'!E:E)</f>
        <v>0</v>
      </c>
      <c r="AB664" s="28">
        <f>+SUMIF('Input Sheet'!$S:$S,$AL664,'Input Sheet'!F:F)</f>
        <v>0</v>
      </c>
      <c r="AC664" s="28">
        <f>+SUMIF('Input Sheet'!$S:$S,$AL664,'Input Sheet'!G:G)</f>
        <v>0</v>
      </c>
      <c r="AD664" s="28">
        <f>+SUMIF('Input Sheet'!$S:$S,$AL664,'Input Sheet'!H:H)</f>
        <v>0</v>
      </c>
      <c r="AE664" s="28">
        <f>+SUMIF('Input Sheet'!$S:$S,$AL664,'Input Sheet'!I:I)</f>
        <v>0</v>
      </c>
      <c r="AF664" s="28">
        <f>+SUMIF('Input Sheet'!$S:$S,$AL664,'Input Sheet'!J:J)</f>
        <v>0</v>
      </c>
      <c r="AG664" s="28">
        <f>+SUMIF('Input Sheet'!$S:$S,$AL664,'Input Sheet'!K:K)</f>
        <v>0</v>
      </c>
      <c r="AH664" s="28">
        <f>+SUMIF('Input Sheet'!$S:$S,$AL664,'Input Sheet'!L:L)</f>
        <v>0</v>
      </c>
      <c r="AI664" s="28">
        <f>+SUMIF('Input Sheet'!$S:$S,$AL664,'Input Sheet'!M:M)</f>
        <v>0</v>
      </c>
      <c r="AJ664" s="28">
        <f>+SUMIF('Input Sheet'!$S:$S,$AL664,'Input Sheet'!N:N)</f>
        <v>0</v>
      </c>
      <c r="AK664" s="28"/>
      <c r="AL664" s="27" t="str">
        <f t="shared" si="53"/>
        <v>210-7180</v>
      </c>
      <c r="AM664" s="34" t="str">
        <f t="shared" si="54"/>
        <v>Admin &amp; Other</v>
      </c>
      <c r="AN664" s="34" t="str">
        <f t="shared" si="55"/>
        <v xml:space="preserve">Admin &amp; OtherStaff Remuneration &amp; Benefits as % of Total Gross </v>
      </c>
      <c r="AO664" s="35"/>
      <c r="AP664" s="35"/>
      <c r="AQ664" s="35"/>
    </row>
    <row r="665" spans="1:43" x14ac:dyDescent="0.25">
      <c r="A665" s="27" t="s">
        <v>103</v>
      </c>
      <c r="B665" s="27" t="s">
        <v>104</v>
      </c>
      <c r="C665" s="27" t="s">
        <v>657</v>
      </c>
      <c r="D665" s="27" t="s">
        <v>213</v>
      </c>
      <c r="E665" s="27" t="s">
        <v>659</v>
      </c>
      <c r="F665" s="27" t="s">
        <v>650</v>
      </c>
      <c r="G665" s="27" t="s">
        <v>651</v>
      </c>
      <c r="H665" s="34" t="s">
        <v>644</v>
      </c>
      <c r="I665" s="34" t="s">
        <v>652</v>
      </c>
      <c r="J665" s="34" t="str">
        <f t="shared" si="51"/>
        <v xml:space="preserve">Admin &amp; OtherStaff Remuneration &amp; Benefits as % of Total Gross </v>
      </c>
      <c r="K665" s="34" t="str">
        <f t="shared" si="52"/>
        <v>220Admin Staff Salaries - Toyota</v>
      </c>
      <c r="L665" s="28">
        <f>+SUMIF('TB 4-24'!M:M,$AL665,'TB 4-24'!G:G)</f>
        <v>0</v>
      </c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>
        <f>+SUMIF('Input Sheet'!$S:$S,$AL665,'Input Sheet'!C:C)</f>
        <v>0</v>
      </c>
      <c r="Z665" s="28">
        <f>+SUMIF('Input Sheet'!$S:$S,$AL665,'Input Sheet'!D:D)</f>
        <v>0</v>
      </c>
      <c r="AA665" s="28">
        <f>+SUMIF('Input Sheet'!$S:$S,$AL665,'Input Sheet'!E:E)</f>
        <v>0</v>
      </c>
      <c r="AB665" s="28">
        <f>+SUMIF('Input Sheet'!$S:$S,$AL665,'Input Sheet'!F:F)</f>
        <v>0</v>
      </c>
      <c r="AC665" s="28">
        <f>+SUMIF('Input Sheet'!$S:$S,$AL665,'Input Sheet'!G:G)</f>
        <v>0</v>
      </c>
      <c r="AD665" s="28">
        <f>+SUMIF('Input Sheet'!$S:$S,$AL665,'Input Sheet'!H:H)</f>
        <v>0</v>
      </c>
      <c r="AE665" s="28">
        <f>+SUMIF('Input Sheet'!$S:$S,$AL665,'Input Sheet'!I:I)</f>
        <v>0</v>
      </c>
      <c r="AF665" s="28">
        <f>+SUMIF('Input Sheet'!$S:$S,$AL665,'Input Sheet'!J:J)</f>
        <v>0</v>
      </c>
      <c r="AG665" s="28">
        <f>+SUMIF('Input Sheet'!$S:$S,$AL665,'Input Sheet'!K:K)</f>
        <v>0</v>
      </c>
      <c r="AH665" s="28">
        <f>+SUMIF('Input Sheet'!$S:$S,$AL665,'Input Sheet'!L:L)</f>
        <v>0</v>
      </c>
      <c r="AI665" s="28">
        <f>+SUMIF('Input Sheet'!$S:$S,$AL665,'Input Sheet'!M:M)</f>
        <v>0</v>
      </c>
      <c r="AJ665" s="28">
        <f>+SUMIF('Input Sheet'!$S:$S,$AL665,'Input Sheet'!N:N)</f>
        <v>0</v>
      </c>
      <c r="AK665" s="28"/>
      <c r="AL665" s="27" t="str">
        <f t="shared" si="53"/>
        <v>220-7180</v>
      </c>
      <c r="AM665" s="34" t="str">
        <f t="shared" si="54"/>
        <v>Admin &amp; Other</v>
      </c>
      <c r="AN665" s="34" t="str">
        <f t="shared" si="55"/>
        <v xml:space="preserve">Admin &amp; OtherStaff Remuneration &amp; Benefits as % of Total Gross </v>
      </c>
      <c r="AO665" s="35"/>
      <c r="AP665" s="35"/>
      <c r="AQ665" s="35"/>
    </row>
    <row r="666" spans="1:43" x14ac:dyDescent="0.25">
      <c r="A666" s="27" t="s">
        <v>103</v>
      </c>
      <c r="B666" s="27" t="s">
        <v>104</v>
      </c>
      <c r="C666" s="27" t="s">
        <v>657</v>
      </c>
      <c r="D666" s="27" t="s">
        <v>105</v>
      </c>
      <c r="E666" s="27" t="s">
        <v>660</v>
      </c>
      <c r="F666" s="27" t="s">
        <v>655</v>
      </c>
      <c r="G666" s="27" t="s">
        <v>656</v>
      </c>
      <c r="H666" s="34" t="s">
        <v>644</v>
      </c>
      <c r="I666" s="34" t="s">
        <v>645</v>
      </c>
      <c r="J666" s="34" t="str">
        <f t="shared" si="51"/>
        <v>Admin &amp; OtherOther Overheads as % of Total Gross Profit</v>
      </c>
      <c r="K666" s="34" t="str">
        <f t="shared" si="52"/>
        <v>200Bad Debts - Toyota</v>
      </c>
      <c r="L666" s="28">
        <f>+SUMIF('TB 4-24'!M:M,$AL666,'TB 4-24'!G:G)</f>
        <v>0</v>
      </c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>
        <f>+SUMIF('Input Sheet'!$S:$S,$AL666,'Input Sheet'!C:C)</f>
        <v>0</v>
      </c>
      <c r="Z666" s="28">
        <f>+SUMIF('Input Sheet'!$S:$S,$AL666,'Input Sheet'!D:D)</f>
        <v>0</v>
      </c>
      <c r="AA666" s="28">
        <f>+SUMIF('Input Sheet'!$S:$S,$AL666,'Input Sheet'!E:E)</f>
        <v>0</v>
      </c>
      <c r="AB666" s="28">
        <f>+SUMIF('Input Sheet'!$S:$S,$AL666,'Input Sheet'!F:F)</f>
        <v>0</v>
      </c>
      <c r="AC666" s="28">
        <f>+SUMIF('Input Sheet'!$S:$S,$AL666,'Input Sheet'!G:G)</f>
        <v>0</v>
      </c>
      <c r="AD666" s="28">
        <f>+SUMIF('Input Sheet'!$S:$S,$AL666,'Input Sheet'!H:H)</f>
        <v>0</v>
      </c>
      <c r="AE666" s="28">
        <f>+SUMIF('Input Sheet'!$S:$S,$AL666,'Input Sheet'!I:I)</f>
        <v>0</v>
      </c>
      <c r="AF666" s="28">
        <f>+SUMIF('Input Sheet'!$S:$S,$AL666,'Input Sheet'!J:J)</f>
        <v>0</v>
      </c>
      <c r="AG666" s="28">
        <f>+SUMIF('Input Sheet'!$S:$S,$AL666,'Input Sheet'!K:K)</f>
        <v>0</v>
      </c>
      <c r="AH666" s="28">
        <f>+SUMIF('Input Sheet'!$S:$S,$AL666,'Input Sheet'!L:L)</f>
        <v>0</v>
      </c>
      <c r="AI666" s="28">
        <f>+SUMIF('Input Sheet'!$S:$S,$AL666,'Input Sheet'!M:M)</f>
        <v>0</v>
      </c>
      <c r="AJ666" s="28">
        <f>+SUMIF('Input Sheet'!$S:$S,$AL666,'Input Sheet'!N:N)</f>
        <v>0</v>
      </c>
      <c r="AK666" s="28"/>
      <c r="AL666" s="27" t="str">
        <f t="shared" si="53"/>
        <v>200-7305</v>
      </c>
      <c r="AM666" s="34" t="str">
        <f t="shared" si="54"/>
        <v>Admin &amp; Other</v>
      </c>
      <c r="AN666" s="34" t="str">
        <f t="shared" si="55"/>
        <v>Admin &amp; OtherOther Overheads as % of Total Gross Profit</v>
      </c>
      <c r="AO666" s="35"/>
      <c r="AP666" s="35"/>
      <c r="AQ666" s="35"/>
    </row>
    <row r="667" spans="1:43" x14ac:dyDescent="0.25">
      <c r="A667" s="27" t="s">
        <v>103</v>
      </c>
      <c r="B667" s="27" t="s">
        <v>104</v>
      </c>
      <c r="C667" s="27" t="s">
        <v>657</v>
      </c>
      <c r="D667" s="27" t="s">
        <v>105</v>
      </c>
      <c r="E667" s="27" t="s">
        <v>658</v>
      </c>
      <c r="F667" s="27" t="s">
        <v>655</v>
      </c>
      <c r="G667" s="27" t="s">
        <v>656</v>
      </c>
      <c r="H667" s="34" t="s">
        <v>644</v>
      </c>
      <c r="I667" s="34" t="s">
        <v>645</v>
      </c>
      <c r="J667" s="34" t="str">
        <f t="shared" si="51"/>
        <v>Admin &amp; OtherOther Overheads as % of Total Gross Profit</v>
      </c>
      <c r="K667" s="34" t="str">
        <f t="shared" si="52"/>
        <v>210Bad Debts - Toyota</v>
      </c>
      <c r="L667" s="28">
        <f>+SUMIF('TB 4-24'!M:M,$AL667,'TB 4-24'!G:G)</f>
        <v>0</v>
      </c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>
        <f>+SUMIF('Input Sheet'!$S:$S,$AL667,'Input Sheet'!C:C)</f>
        <v>0</v>
      </c>
      <c r="Z667" s="28">
        <f>+SUMIF('Input Sheet'!$S:$S,$AL667,'Input Sheet'!D:D)</f>
        <v>0</v>
      </c>
      <c r="AA667" s="28">
        <f>+SUMIF('Input Sheet'!$S:$S,$AL667,'Input Sheet'!E:E)</f>
        <v>0</v>
      </c>
      <c r="AB667" s="28">
        <f>+SUMIF('Input Sheet'!$S:$S,$AL667,'Input Sheet'!F:F)</f>
        <v>0</v>
      </c>
      <c r="AC667" s="28">
        <f>+SUMIF('Input Sheet'!$S:$S,$AL667,'Input Sheet'!G:G)</f>
        <v>0</v>
      </c>
      <c r="AD667" s="28">
        <f>+SUMIF('Input Sheet'!$S:$S,$AL667,'Input Sheet'!H:H)</f>
        <v>0</v>
      </c>
      <c r="AE667" s="28">
        <f>+SUMIF('Input Sheet'!$S:$S,$AL667,'Input Sheet'!I:I)</f>
        <v>0</v>
      </c>
      <c r="AF667" s="28">
        <f>+SUMIF('Input Sheet'!$S:$S,$AL667,'Input Sheet'!J:J)</f>
        <v>0</v>
      </c>
      <c r="AG667" s="28">
        <f>+SUMIF('Input Sheet'!$S:$S,$AL667,'Input Sheet'!K:K)</f>
        <v>0</v>
      </c>
      <c r="AH667" s="28">
        <f>+SUMIF('Input Sheet'!$S:$S,$AL667,'Input Sheet'!L:L)</f>
        <v>0</v>
      </c>
      <c r="AI667" s="28">
        <f>+SUMIF('Input Sheet'!$S:$S,$AL667,'Input Sheet'!M:M)</f>
        <v>0</v>
      </c>
      <c r="AJ667" s="28">
        <f>+SUMIF('Input Sheet'!$S:$S,$AL667,'Input Sheet'!N:N)</f>
        <v>0</v>
      </c>
      <c r="AK667" s="28"/>
      <c r="AL667" s="27" t="str">
        <f t="shared" si="53"/>
        <v>210-7305</v>
      </c>
      <c r="AM667" s="34" t="str">
        <f t="shared" si="54"/>
        <v>Admin &amp; Other</v>
      </c>
      <c r="AN667" s="34" t="str">
        <f t="shared" si="55"/>
        <v>Admin &amp; OtherOther Overheads as % of Total Gross Profit</v>
      </c>
      <c r="AO667" s="35"/>
      <c r="AP667" s="35"/>
      <c r="AQ667" s="35"/>
    </row>
    <row r="668" spans="1:43" x14ac:dyDescent="0.25">
      <c r="A668" s="27" t="s">
        <v>103</v>
      </c>
      <c r="B668" s="27" t="s">
        <v>104</v>
      </c>
      <c r="C668" s="27" t="s">
        <v>657</v>
      </c>
      <c r="D668" s="27" t="s">
        <v>105</v>
      </c>
      <c r="E668" s="27" t="s">
        <v>659</v>
      </c>
      <c r="F668" s="27" t="s">
        <v>655</v>
      </c>
      <c r="G668" s="27" t="s">
        <v>656</v>
      </c>
      <c r="H668" s="34" t="s">
        <v>644</v>
      </c>
      <c r="I668" s="34" t="s">
        <v>645</v>
      </c>
      <c r="J668" s="34" t="str">
        <f t="shared" si="51"/>
        <v>Admin &amp; OtherOther Overheads as % of Total Gross Profit</v>
      </c>
      <c r="K668" s="34" t="str">
        <f t="shared" si="52"/>
        <v>220Bad Debts - Toyota</v>
      </c>
      <c r="L668" s="28">
        <f>+SUMIF('TB 4-24'!M:M,$AL668,'TB 4-24'!G:G)</f>
        <v>0</v>
      </c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>
        <f>+SUMIF('Input Sheet'!$S:$S,$AL668,'Input Sheet'!C:C)</f>
        <v>0</v>
      </c>
      <c r="Z668" s="28">
        <f>+SUMIF('Input Sheet'!$S:$S,$AL668,'Input Sheet'!D:D)</f>
        <v>0</v>
      </c>
      <c r="AA668" s="28">
        <f>+SUMIF('Input Sheet'!$S:$S,$AL668,'Input Sheet'!E:E)</f>
        <v>0</v>
      </c>
      <c r="AB668" s="28">
        <f>+SUMIF('Input Sheet'!$S:$S,$AL668,'Input Sheet'!F:F)</f>
        <v>0</v>
      </c>
      <c r="AC668" s="28">
        <f>+SUMIF('Input Sheet'!$S:$S,$AL668,'Input Sheet'!G:G)</f>
        <v>0</v>
      </c>
      <c r="AD668" s="28">
        <f>+SUMIF('Input Sheet'!$S:$S,$AL668,'Input Sheet'!H:H)</f>
        <v>0</v>
      </c>
      <c r="AE668" s="28">
        <f>+SUMIF('Input Sheet'!$S:$S,$AL668,'Input Sheet'!I:I)</f>
        <v>0</v>
      </c>
      <c r="AF668" s="28">
        <f>+SUMIF('Input Sheet'!$S:$S,$AL668,'Input Sheet'!J:J)</f>
        <v>0</v>
      </c>
      <c r="AG668" s="28">
        <f>+SUMIF('Input Sheet'!$S:$S,$AL668,'Input Sheet'!K:K)</f>
        <v>0</v>
      </c>
      <c r="AH668" s="28">
        <f>+SUMIF('Input Sheet'!$S:$S,$AL668,'Input Sheet'!L:L)</f>
        <v>0</v>
      </c>
      <c r="AI668" s="28">
        <f>+SUMIF('Input Sheet'!$S:$S,$AL668,'Input Sheet'!M:M)</f>
        <v>0</v>
      </c>
      <c r="AJ668" s="28">
        <f>+SUMIF('Input Sheet'!$S:$S,$AL668,'Input Sheet'!N:N)</f>
        <v>0</v>
      </c>
      <c r="AK668" s="28"/>
      <c r="AL668" s="27" t="str">
        <f t="shared" si="53"/>
        <v>220-7305</v>
      </c>
      <c r="AM668" s="34" t="str">
        <f t="shared" si="54"/>
        <v>Admin &amp; Other</v>
      </c>
      <c r="AN668" s="34" t="str">
        <f t="shared" si="55"/>
        <v>Admin &amp; OtherOther Overheads as % of Total Gross Profit</v>
      </c>
      <c r="AO668" s="35"/>
      <c r="AP668" s="35"/>
      <c r="AQ668" s="35"/>
    </row>
    <row r="669" spans="1:43" x14ac:dyDescent="0.25">
      <c r="A669" s="27" t="s">
        <v>103</v>
      </c>
      <c r="B669" s="27" t="s">
        <v>104</v>
      </c>
      <c r="C669" s="27" t="s">
        <v>657</v>
      </c>
      <c r="D669" s="27" t="s">
        <v>105</v>
      </c>
      <c r="E669" s="27" t="s">
        <v>661</v>
      </c>
      <c r="F669" s="27" t="s">
        <v>655</v>
      </c>
      <c r="G669" s="27" t="s">
        <v>656</v>
      </c>
      <c r="H669" s="34" t="s">
        <v>644</v>
      </c>
      <c r="I669" s="34" t="s">
        <v>645</v>
      </c>
      <c r="J669" s="34" t="str">
        <f t="shared" si="51"/>
        <v>Admin &amp; OtherOther Overheads as % of Total Gross Profit</v>
      </c>
      <c r="K669" s="34" t="str">
        <f t="shared" si="52"/>
        <v>221Bad Debts - Toyota</v>
      </c>
      <c r="L669" s="28">
        <f>+SUMIF('TB 4-24'!M:M,$AL669,'TB 4-24'!G:G)</f>
        <v>0</v>
      </c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>
        <f>+SUMIF('Input Sheet'!$S:$S,$AL669,'Input Sheet'!C:C)</f>
        <v>0</v>
      </c>
      <c r="Z669" s="28">
        <f>+SUMIF('Input Sheet'!$S:$S,$AL669,'Input Sheet'!D:D)</f>
        <v>0</v>
      </c>
      <c r="AA669" s="28">
        <f>+SUMIF('Input Sheet'!$S:$S,$AL669,'Input Sheet'!E:E)</f>
        <v>0</v>
      </c>
      <c r="AB669" s="28">
        <f>+SUMIF('Input Sheet'!$S:$S,$AL669,'Input Sheet'!F:F)</f>
        <v>0</v>
      </c>
      <c r="AC669" s="28">
        <f>+SUMIF('Input Sheet'!$S:$S,$AL669,'Input Sheet'!G:G)</f>
        <v>0</v>
      </c>
      <c r="AD669" s="28">
        <f>+SUMIF('Input Sheet'!$S:$S,$AL669,'Input Sheet'!H:H)</f>
        <v>0</v>
      </c>
      <c r="AE669" s="28">
        <f>+SUMIF('Input Sheet'!$S:$S,$AL669,'Input Sheet'!I:I)</f>
        <v>0</v>
      </c>
      <c r="AF669" s="28">
        <f>+SUMIF('Input Sheet'!$S:$S,$AL669,'Input Sheet'!J:J)</f>
        <v>0</v>
      </c>
      <c r="AG669" s="28">
        <f>+SUMIF('Input Sheet'!$S:$S,$AL669,'Input Sheet'!K:K)</f>
        <v>0</v>
      </c>
      <c r="AH669" s="28">
        <f>+SUMIF('Input Sheet'!$S:$S,$AL669,'Input Sheet'!L:L)</f>
        <v>0</v>
      </c>
      <c r="AI669" s="28">
        <f>+SUMIF('Input Sheet'!$S:$S,$AL669,'Input Sheet'!M:M)</f>
        <v>0</v>
      </c>
      <c r="AJ669" s="28">
        <f>+SUMIF('Input Sheet'!$S:$S,$AL669,'Input Sheet'!N:N)</f>
        <v>0</v>
      </c>
      <c r="AK669" s="28"/>
      <c r="AL669" s="27" t="str">
        <f t="shared" si="53"/>
        <v>221-7305</v>
      </c>
      <c r="AM669" s="34" t="str">
        <f t="shared" si="54"/>
        <v>Admin &amp; Other</v>
      </c>
      <c r="AN669" s="34" t="str">
        <f t="shared" si="55"/>
        <v>Admin &amp; OtherOther Overheads as % of Total Gross Profit</v>
      </c>
      <c r="AO669" s="35"/>
      <c r="AP669" s="35"/>
      <c r="AQ669" s="35"/>
    </row>
    <row r="670" spans="1:43" x14ac:dyDescent="0.25">
      <c r="A670" s="27" t="s">
        <v>103</v>
      </c>
      <c r="B670" s="27" t="s">
        <v>104</v>
      </c>
      <c r="C670" s="27" t="s">
        <v>657</v>
      </c>
      <c r="D670" s="27" t="s">
        <v>105</v>
      </c>
      <c r="E670" s="27" t="s">
        <v>662</v>
      </c>
      <c r="F670" s="27" t="s">
        <v>655</v>
      </c>
      <c r="G670" s="27" t="s">
        <v>656</v>
      </c>
      <c r="H670" s="34" t="s">
        <v>644</v>
      </c>
      <c r="I670" s="34" t="s">
        <v>645</v>
      </c>
      <c r="J670" s="34" t="str">
        <f t="shared" si="51"/>
        <v>Admin &amp; OtherOther Overheads as % of Total Gross Profit</v>
      </c>
      <c r="K670" s="34" t="str">
        <f t="shared" si="52"/>
        <v>260Bad Debts - Toyota</v>
      </c>
      <c r="L670" s="28">
        <f>+SUMIF('TB 4-24'!M:M,$AL670,'TB 4-24'!G:G)</f>
        <v>0</v>
      </c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>
        <f>+SUMIF('Input Sheet'!$S:$S,$AL670,'Input Sheet'!C:C)</f>
        <v>0</v>
      </c>
      <c r="Z670" s="28">
        <f>+SUMIF('Input Sheet'!$S:$S,$AL670,'Input Sheet'!D:D)</f>
        <v>0</v>
      </c>
      <c r="AA670" s="28">
        <f>+SUMIF('Input Sheet'!$S:$S,$AL670,'Input Sheet'!E:E)</f>
        <v>0</v>
      </c>
      <c r="AB670" s="28">
        <f>+SUMIF('Input Sheet'!$S:$S,$AL670,'Input Sheet'!F:F)</f>
        <v>0</v>
      </c>
      <c r="AC670" s="28">
        <f>+SUMIF('Input Sheet'!$S:$S,$AL670,'Input Sheet'!G:G)</f>
        <v>0</v>
      </c>
      <c r="AD670" s="28">
        <f>+SUMIF('Input Sheet'!$S:$S,$AL670,'Input Sheet'!H:H)</f>
        <v>0</v>
      </c>
      <c r="AE670" s="28">
        <f>+SUMIF('Input Sheet'!$S:$S,$AL670,'Input Sheet'!I:I)</f>
        <v>0</v>
      </c>
      <c r="AF670" s="28">
        <f>+SUMIF('Input Sheet'!$S:$S,$AL670,'Input Sheet'!J:J)</f>
        <v>0</v>
      </c>
      <c r="AG670" s="28">
        <f>+SUMIF('Input Sheet'!$S:$S,$AL670,'Input Sheet'!K:K)</f>
        <v>0</v>
      </c>
      <c r="AH670" s="28">
        <f>+SUMIF('Input Sheet'!$S:$S,$AL670,'Input Sheet'!L:L)</f>
        <v>0</v>
      </c>
      <c r="AI670" s="28">
        <f>+SUMIF('Input Sheet'!$S:$S,$AL670,'Input Sheet'!M:M)</f>
        <v>0</v>
      </c>
      <c r="AJ670" s="28">
        <f>+SUMIF('Input Sheet'!$S:$S,$AL670,'Input Sheet'!N:N)</f>
        <v>0</v>
      </c>
      <c r="AK670" s="28"/>
      <c r="AL670" s="27" t="str">
        <f t="shared" si="53"/>
        <v>260-7305</v>
      </c>
      <c r="AM670" s="34" t="str">
        <f t="shared" si="54"/>
        <v>Admin &amp; Other</v>
      </c>
      <c r="AN670" s="34" t="str">
        <f t="shared" si="55"/>
        <v>Admin &amp; OtherOther Overheads as % of Total Gross Profit</v>
      </c>
      <c r="AO670" s="35"/>
      <c r="AP670" s="35"/>
      <c r="AQ670" s="35"/>
    </row>
    <row r="671" spans="1:43" x14ac:dyDescent="0.25">
      <c r="A671" s="27" t="s">
        <v>103</v>
      </c>
      <c r="B671" s="27" t="s">
        <v>104</v>
      </c>
      <c r="C671" s="27" t="s">
        <v>663</v>
      </c>
      <c r="D671" s="27" t="s">
        <v>105</v>
      </c>
      <c r="E671" s="27" t="s">
        <v>664</v>
      </c>
      <c r="F671" s="27" t="s">
        <v>655</v>
      </c>
      <c r="G671" s="27" t="s">
        <v>656</v>
      </c>
      <c r="H671" s="34" t="s">
        <v>644</v>
      </c>
      <c r="I671" s="34" t="s">
        <v>645</v>
      </c>
      <c r="J671" s="34" t="str">
        <f t="shared" si="51"/>
        <v>Admin &amp; OtherOther Overheads as % of Total Gross Profit</v>
      </c>
      <c r="K671" s="34" t="str">
        <f t="shared" si="52"/>
        <v>400Bad Debts - Toyota</v>
      </c>
      <c r="L671" s="28">
        <f>+SUMIF('TB 4-24'!M:M,$AL671,'TB 4-24'!G:G)</f>
        <v>0</v>
      </c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>
        <f>+SUMIF('Input Sheet'!$S:$S,$AL671,'Input Sheet'!C:C)</f>
        <v>0</v>
      </c>
      <c r="Z671" s="28">
        <f>+SUMIF('Input Sheet'!$S:$S,$AL671,'Input Sheet'!D:D)</f>
        <v>0</v>
      </c>
      <c r="AA671" s="28">
        <f>+SUMIF('Input Sheet'!$S:$S,$AL671,'Input Sheet'!E:E)</f>
        <v>0</v>
      </c>
      <c r="AB671" s="28">
        <f>+SUMIF('Input Sheet'!$S:$S,$AL671,'Input Sheet'!F:F)</f>
        <v>0</v>
      </c>
      <c r="AC671" s="28">
        <f>+SUMIF('Input Sheet'!$S:$S,$AL671,'Input Sheet'!G:G)</f>
        <v>0</v>
      </c>
      <c r="AD671" s="28">
        <f>+SUMIF('Input Sheet'!$S:$S,$AL671,'Input Sheet'!H:H)</f>
        <v>0</v>
      </c>
      <c r="AE671" s="28">
        <f>+SUMIF('Input Sheet'!$S:$S,$AL671,'Input Sheet'!I:I)</f>
        <v>0</v>
      </c>
      <c r="AF671" s="28">
        <f>+SUMIF('Input Sheet'!$S:$S,$AL671,'Input Sheet'!J:J)</f>
        <v>0</v>
      </c>
      <c r="AG671" s="28">
        <f>+SUMIF('Input Sheet'!$S:$S,$AL671,'Input Sheet'!K:K)</f>
        <v>0</v>
      </c>
      <c r="AH671" s="28">
        <f>+SUMIF('Input Sheet'!$S:$S,$AL671,'Input Sheet'!L:L)</f>
        <v>0</v>
      </c>
      <c r="AI671" s="28">
        <f>+SUMIF('Input Sheet'!$S:$S,$AL671,'Input Sheet'!M:M)</f>
        <v>0</v>
      </c>
      <c r="AJ671" s="28">
        <f>+SUMIF('Input Sheet'!$S:$S,$AL671,'Input Sheet'!N:N)</f>
        <v>0</v>
      </c>
      <c r="AK671" s="28"/>
      <c r="AL671" s="27" t="str">
        <f t="shared" si="53"/>
        <v>400-7305</v>
      </c>
      <c r="AM671" s="34" t="str">
        <f t="shared" si="54"/>
        <v>Admin &amp; Other</v>
      </c>
      <c r="AN671" s="34" t="str">
        <f t="shared" si="55"/>
        <v>Admin &amp; OtherOther Overheads as % of Total Gross Profit</v>
      </c>
      <c r="AO671" s="35"/>
      <c r="AP671" s="35"/>
      <c r="AQ671" s="35"/>
    </row>
    <row r="672" spans="1:43" x14ac:dyDescent="0.25">
      <c r="A672" s="27" t="s">
        <v>103</v>
      </c>
      <c r="B672" s="27" t="s">
        <v>104</v>
      </c>
      <c r="C672" s="27" t="s">
        <v>663</v>
      </c>
      <c r="D672" s="27" t="s">
        <v>105</v>
      </c>
      <c r="E672" s="27" t="s">
        <v>665</v>
      </c>
      <c r="F672" s="27" t="s">
        <v>655</v>
      </c>
      <c r="G672" s="27" t="s">
        <v>656</v>
      </c>
      <c r="H672" s="34" t="s">
        <v>644</v>
      </c>
      <c r="I672" s="34" t="s">
        <v>645</v>
      </c>
      <c r="J672" s="34" t="str">
        <f t="shared" si="51"/>
        <v>Admin &amp; OtherOther Overheads as % of Total Gross Profit</v>
      </c>
      <c r="K672" s="34" t="str">
        <f t="shared" si="52"/>
        <v>410Bad Debts - Toyota</v>
      </c>
      <c r="L672" s="28">
        <f>+SUMIF('TB 4-24'!M:M,$AL672,'TB 4-24'!G:G)</f>
        <v>0</v>
      </c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>
        <f>+SUMIF('Input Sheet'!$S:$S,$AL672,'Input Sheet'!C:C)</f>
        <v>0</v>
      </c>
      <c r="Z672" s="28">
        <f>+SUMIF('Input Sheet'!$S:$S,$AL672,'Input Sheet'!D:D)</f>
        <v>0</v>
      </c>
      <c r="AA672" s="28">
        <f>+SUMIF('Input Sheet'!$S:$S,$AL672,'Input Sheet'!E:E)</f>
        <v>0</v>
      </c>
      <c r="AB672" s="28">
        <f>+SUMIF('Input Sheet'!$S:$S,$AL672,'Input Sheet'!F:F)</f>
        <v>0</v>
      </c>
      <c r="AC672" s="28">
        <f>+SUMIF('Input Sheet'!$S:$S,$AL672,'Input Sheet'!G:G)</f>
        <v>0</v>
      </c>
      <c r="AD672" s="28">
        <f>+SUMIF('Input Sheet'!$S:$S,$AL672,'Input Sheet'!H:H)</f>
        <v>0</v>
      </c>
      <c r="AE672" s="28">
        <f>+SUMIF('Input Sheet'!$S:$S,$AL672,'Input Sheet'!I:I)</f>
        <v>0</v>
      </c>
      <c r="AF672" s="28">
        <f>+SUMIF('Input Sheet'!$S:$S,$AL672,'Input Sheet'!J:J)</f>
        <v>0</v>
      </c>
      <c r="AG672" s="28">
        <f>+SUMIF('Input Sheet'!$S:$S,$AL672,'Input Sheet'!K:K)</f>
        <v>0</v>
      </c>
      <c r="AH672" s="28">
        <f>+SUMIF('Input Sheet'!$S:$S,$AL672,'Input Sheet'!L:L)</f>
        <v>0</v>
      </c>
      <c r="AI672" s="28">
        <f>+SUMIF('Input Sheet'!$S:$S,$AL672,'Input Sheet'!M:M)</f>
        <v>0</v>
      </c>
      <c r="AJ672" s="28">
        <f>+SUMIF('Input Sheet'!$S:$S,$AL672,'Input Sheet'!N:N)</f>
        <v>0</v>
      </c>
      <c r="AK672" s="28"/>
      <c r="AL672" s="27" t="str">
        <f t="shared" si="53"/>
        <v>410-7305</v>
      </c>
      <c r="AM672" s="34" t="str">
        <f t="shared" si="54"/>
        <v>Admin &amp; Other</v>
      </c>
      <c r="AN672" s="34" t="str">
        <f t="shared" si="55"/>
        <v>Admin &amp; OtherOther Overheads as % of Total Gross Profit</v>
      </c>
      <c r="AO672" s="35"/>
      <c r="AP672" s="35"/>
      <c r="AQ672" s="35"/>
    </row>
    <row r="673" spans="1:43" x14ac:dyDescent="0.25">
      <c r="A673" s="27" t="s">
        <v>103</v>
      </c>
      <c r="B673" s="27" t="s">
        <v>104</v>
      </c>
      <c r="C673" s="27" t="s">
        <v>663</v>
      </c>
      <c r="D673" s="27" t="s">
        <v>105</v>
      </c>
      <c r="E673" s="27" t="s">
        <v>666</v>
      </c>
      <c r="F673" s="27" t="s">
        <v>655</v>
      </c>
      <c r="G673" s="27" t="s">
        <v>656</v>
      </c>
      <c r="H673" s="34" t="s">
        <v>644</v>
      </c>
      <c r="I673" s="34" t="s">
        <v>645</v>
      </c>
      <c r="J673" s="34" t="str">
        <f t="shared" si="51"/>
        <v>Admin &amp; OtherOther Overheads as % of Total Gross Profit</v>
      </c>
      <c r="K673" s="34" t="str">
        <f t="shared" si="52"/>
        <v>420Bad Debts - Toyota</v>
      </c>
      <c r="L673" s="28">
        <f>+SUMIF('TB 4-24'!M:M,$AL673,'TB 4-24'!G:G)</f>
        <v>0</v>
      </c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>
        <f>+SUMIF('Input Sheet'!$S:$S,$AL673,'Input Sheet'!C:C)</f>
        <v>0</v>
      </c>
      <c r="Z673" s="28">
        <f>+SUMIF('Input Sheet'!$S:$S,$AL673,'Input Sheet'!D:D)</f>
        <v>0</v>
      </c>
      <c r="AA673" s="28">
        <f>+SUMIF('Input Sheet'!$S:$S,$AL673,'Input Sheet'!E:E)</f>
        <v>0</v>
      </c>
      <c r="AB673" s="28">
        <f>+SUMIF('Input Sheet'!$S:$S,$AL673,'Input Sheet'!F:F)</f>
        <v>0</v>
      </c>
      <c r="AC673" s="28">
        <f>+SUMIF('Input Sheet'!$S:$S,$AL673,'Input Sheet'!G:G)</f>
        <v>0</v>
      </c>
      <c r="AD673" s="28">
        <f>+SUMIF('Input Sheet'!$S:$S,$AL673,'Input Sheet'!H:H)</f>
        <v>0</v>
      </c>
      <c r="AE673" s="28">
        <f>+SUMIF('Input Sheet'!$S:$S,$AL673,'Input Sheet'!I:I)</f>
        <v>0</v>
      </c>
      <c r="AF673" s="28">
        <f>+SUMIF('Input Sheet'!$S:$S,$AL673,'Input Sheet'!J:J)</f>
        <v>0</v>
      </c>
      <c r="AG673" s="28">
        <f>+SUMIF('Input Sheet'!$S:$S,$AL673,'Input Sheet'!K:K)</f>
        <v>0</v>
      </c>
      <c r="AH673" s="28">
        <f>+SUMIF('Input Sheet'!$S:$S,$AL673,'Input Sheet'!L:L)</f>
        <v>0</v>
      </c>
      <c r="AI673" s="28">
        <f>+SUMIF('Input Sheet'!$S:$S,$AL673,'Input Sheet'!M:M)</f>
        <v>0</v>
      </c>
      <c r="AJ673" s="28">
        <f>+SUMIF('Input Sheet'!$S:$S,$AL673,'Input Sheet'!N:N)</f>
        <v>0</v>
      </c>
      <c r="AK673" s="28"/>
      <c r="AL673" s="27" t="str">
        <f t="shared" si="53"/>
        <v>420-7305</v>
      </c>
      <c r="AM673" s="34" t="str">
        <f t="shared" si="54"/>
        <v>Admin &amp; Other</v>
      </c>
      <c r="AN673" s="34" t="str">
        <f t="shared" si="55"/>
        <v>Admin &amp; OtherOther Overheads as % of Total Gross Profit</v>
      </c>
      <c r="AO673" s="35"/>
      <c r="AP673" s="35"/>
      <c r="AQ673" s="35"/>
    </row>
    <row r="674" spans="1:43" x14ac:dyDescent="0.25">
      <c r="A674" s="27" t="s">
        <v>103</v>
      </c>
      <c r="B674" s="27" t="s">
        <v>104</v>
      </c>
      <c r="C674" s="27" t="s">
        <v>663</v>
      </c>
      <c r="D674" s="27" t="s">
        <v>105</v>
      </c>
      <c r="E674" s="27" t="s">
        <v>667</v>
      </c>
      <c r="F674" s="27" t="s">
        <v>655</v>
      </c>
      <c r="G674" s="27" t="s">
        <v>656</v>
      </c>
      <c r="H674" s="34" t="s">
        <v>644</v>
      </c>
      <c r="I674" s="34" t="s">
        <v>645</v>
      </c>
      <c r="J674" s="34" t="str">
        <f t="shared" si="51"/>
        <v>Admin &amp; OtherOther Overheads as % of Total Gross Profit</v>
      </c>
      <c r="K674" s="34" t="str">
        <f t="shared" si="52"/>
        <v>421Bad Debts - Toyota</v>
      </c>
      <c r="L674" s="28">
        <f>+SUMIF('TB 4-24'!M:M,$AL674,'TB 4-24'!G:G)</f>
        <v>0</v>
      </c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>
        <f>+SUMIF('Input Sheet'!$S:$S,$AL674,'Input Sheet'!C:C)</f>
        <v>0</v>
      </c>
      <c r="Z674" s="28">
        <f>+SUMIF('Input Sheet'!$S:$S,$AL674,'Input Sheet'!D:D)</f>
        <v>0</v>
      </c>
      <c r="AA674" s="28">
        <f>+SUMIF('Input Sheet'!$S:$S,$AL674,'Input Sheet'!E:E)</f>
        <v>0</v>
      </c>
      <c r="AB674" s="28">
        <f>+SUMIF('Input Sheet'!$S:$S,$AL674,'Input Sheet'!F:F)</f>
        <v>0</v>
      </c>
      <c r="AC674" s="28">
        <f>+SUMIF('Input Sheet'!$S:$S,$AL674,'Input Sheet'!G:G)</f>
        <v>0</v>
      </c>
      <c r="AD674" s="28">
        <f>+SUMIF('Input Sheet'!$S:$S,$AL674,'Input Sheet'!H:H)</f>
        <v>0</v>
      </c>
      <c r="AE674" s="28">
        <f>+SUMIF('Input Sheet'!$S:$S,$AL674,'Input Sheet'!I:I)</f>
        <v>0</v>
      </c>
      <c r="AF674" s="28">
        <f>+SUMIF('Input Sheet'!$S:$S,$AL674,'Input Sheet'!J:J)</f>
        <v>0</v>
      </c>
      <c r="AG674" s="28">
        <f>+SUMIF('Input Sheet'!$S:$S,$AL674,'Input Sheet'!K:K)</f>
        <v>0</v>
      </c>
      <c r="AH674" s="28">
        <f>+SUMIF('Input Sheet'!$S:$S,$AL674,'Input Sheet'!L:L)</f>
        <v>0</v>
      </c>
      <c r="AI674" s="28">
        <f>+SUMIF('Input Sheet'!$S:$S,$AL674,'Input Sheet'!M:M)</f>
        <v>0</v>
      </c>
      <c r="AJ674" s="28">
        <f>+SUMIF('Input Sheet'!$S:$S,$AL674,'Input Sheet'!N:N)</f>
        <v>0</v>
      </c>
      <c r="AK674" s="28"/>
      <c r="AL674" s="27" t="str">
        <f t="shared" si="53"/>
        <v>421-7305</v>
      </c>
      <c r="AM674" s="34" t="str">
        <f t="shared" si="54"/>
        <v>Admin &amp; Other</v>
      </c>
      <c r="AN674" s="34" t="str">
        <f t="shared" si="55"/>
        <v>Admin &amp; OtherOther Overheads as % of Total Gross Profit</v>
      </c>
      <c r="AO674" s="35"/>
      <c r="AP674" s="35"/>
      <c r="AQ674" s="35"/>
    </row>
    <row r="675" spans="1:43" x14ac:dyDescent="0.25">
      <c r="A675" s="27" t="s">
        <v>103</v>
      </c>
      <c r="B675" s="27" t="s">
        <v>104</v>
      </c>
      <c r="C675" s="27" t="s">
        <v>663</v>
      </c>
      <c r="D675" s="27" t="s">
        <v>105</v>
      </c>
      <c r="E675" s="27" t="s">
        <v>668</v>
      </c>
      <c r="F675" s="27" t="s">
        <v>655</v>
      </c>
      <c r="G675" s="27" t="s">
        <v>656</v>
      </c>
      <c r="H675" s="34" t="s">
        <v>644</v>
      </c>
      <c r="I675" s="34" t="s">
        <v>645</v>
      </c>
      <c r="J675" s="34" t="str">
        <f t="shared" si="51"/>
        <v>Admin &amp; OtherOther Overheads as % of Total Gross Profit</v>
      </c>
      <c r="K675" s="34" t="str">
        <f t="shared" si="52"/>
        <v>430Bad Debts - Toyota</v>
      </c>
      <c r="L675" s="28">
        <f>+SUMIF('TB 4-24'!M:M,$AL675,'TB 4-24'!G:G)</f>
        <v>0</v>
      </c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>
        <f>+SUMIF('Input Sheet'!$S:$S,$AL675,'Input Sheet'!C:C)</f>
        <v>0</v>
      </c>
      <c r="Z675" s="28">
        <f>+SUMIF('Input Sheet'!$S:$S,$AL675,'Input Sheet'!D:D)</f>
        <v>0</v>
      </c>
      <c r="AA675" s="28">
        <f>+SUMIF('Input Sheet'!$S:$S,$AL675,'Input Sheet'!E:E)</f>
        <v>0</v>
      </c>
      <c r="AB675" s="28">
        <f>+SUMIF('Input Sheet'!$S:$S,$AL675,'Input Sheet'!F:F)</f>
        <v>0</v>
      </c>
      <c r="AC675" s="28">
        <f>+SUMIF('Input Sheet'!$S:$S,$AL675,'Input Sheet'!G:G)</f>
        <v>0</v>
      </c>
      <c r="AD675" s="28">
        <f>+SUMIF('Input Sheet'!$S:$S,$AL675,'Input Sheet'!H:H)</f>
        <v>0</v>
      </c>
      <c r="AE675" s="28">
        <f>+SUMIF('Input Sheet'!$S:$S,$AL675,'Input Sheet'!I:I)</f>
        <v>0</v>
      </c>
      <c r="AF675" s="28">
        <f>+SUMIF('Input Sheet'!$S:$S,$AL675,'Input Sheet'!J:J)</f>
        <v>0</v>
      </c>
      <c r="AG675" s="28">
        <f>+SUMIF('Input Sheet'!$S:$S,$AL675,'Input Sheet'!K:K)</f>
        <v>0</v>
      </c>
      <c r="AH675" s="28">
        <f>+SUMIF('Input Sheet'!$S:$S,$AL675,'Input Sheet'!L:L)</f>
        <v>0</v>
      </c>
      <c r="AI675" s="28">
        <f>+SUMIF('Input Sheet'!$S:$S,$AL675,'Input Sheet'!M:M)</f>
        <v>0</v>
      </c>
      <c r="AJ675" s="28">
        <f>+SUMIF('Input Sheet'!$S:$S,$AL675,'Input Sheet'!N:N)</f>
        <v>0</v>
      </c>
      <c r="AK675" s="28"/>
      <c r="AL675" s="27" t="str">
        <f t="shared" si="53"/>
        <v>430-7305</v>
      </c>
      <c r="AM675" s="34" t="str">
        <f t="shared" si="54"/>
        <v>Admin &amp; Other</v>
      </c>
      <c r="AN675" s="34" t="str">
        <f t="shared" si="55"/>
        <v>Admin &amp; OtherOther Overheads as % of Total Gross Profit</v>
      </c>
      <c r="AO675" s="35"/>
      <c r="AP675" s="35"/>
      <c r="AQ675" s="35"/>
    </row>
    <row r="676" spans="1:43" x14ac:dyDescent="0.25">
      <c r="A676" s="27" t="s">
        <v>103</v>
      </c>
      <c r="B676" s="27" t="s">
        <v>104</v>
      </c>
      <c r="C676" s="27" t="s">
        <v>663</v>
      </c>
      <c r="D676" s="27" t="s">
        <v>105</v>
      </c>
      <c r="E676" s="27" t="s">
        <v>669</v>
      </c>
      <c r="F676" s="27" t="s">
        <v>655</v>
      </c>
      <c r="G676" s="27" t="s">
        <v>656</v>
      </c>
      <c r="H676" s="34" t="s">
        <v>644</v>
      </c>
      <c r="I676" s="34" t="s">
        <v>645</v>
      </c>
      <c r="J676" s="34" t="str">
        <f t="shared" si="51"/>
        <v>Admin &amp; OtherOther Overheads as % of Total Gross Profit</v>
      </c>
      <c r="K676" s="34" t="str">
        <f t="shared" si="52"/>
        <v>440Bad Debts - Toyota</v>
      </c>
      <c r="L676" s="28">
        <f>+SUMIF('TB 4-24'!M:M,$AL676,'TB 4-24'!G:G)</f>
        <v>0</v>
      </c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>
        <f>+SUMIF('Input Sheet'!$S:$S,$AL676,'Input Sheet'!C:C)</f>
        <v>0</v>
      </c>
      <c r="Z676" s="28">
        <f>+SUMIF('Input Sheet'!$S:$S,$AL676,'Input Sheet'!D:D)</f>
        <v>0</v>
      </c>
      <c r="AA676" s="28">
        <f>+SUMIF('Input Sheet'!$S:$S,$AL676,'Input Sheet'!E:E)</f>
        <v>0</v>
      </c>
      <c r="AB676" s="28">
        <f>+SUMIF('Input Sheet'!$S:$S,$AL676,'Input Sheet'!F:F)</f>
        <v>0</v>
      </c>
      <c r="AC676" s="28">
        <f>+SUMIF('Input Sheet'!$S:$S,$AL676,'Input Sheet'!G:G)</f>
        <v>0</v>
      </c>
      <c r="AD676" s="28">
        <f>+SUMIF('Input Sheet'!$S:$S,$AL676,'Input Sheet'!H:H)</f>
        <v>0</v>
      </c>
      <c r="AE676" s="28">
        <f>+SUMIF('Input Sheet'!$S:$S,$AL676,'Input Sheet'!I:I)</f>
        <v>0</v>
      </c>
      <c r="AF676" s="28">
        <f>+SUMIF('Input Sheet'!$S:$S,$AL676,'Input Sheet'!J:J)</f>
        <v>0</v>
      </c>
      <c r="AG676" s="28">
        <f>+SUMIF('Input Sheet'!$S:$S,$AL676,'Input Sheet'!K:K)</f>
        <v>0</v>
      </c>
      <c r="AH676" s="28">
        <f>+SUMIF('Input Sheet'!$S:$S,$AL676,'Input Sheet'!L:L)</f>
        <v>0</v>
      </c>
      <c r="AI676" s="28">
        <f>+SUMIF('Input Sheet'!$S:$S,$AL676,'Input Sheet'!M:M)</f>
        <v>0</v>
      </c>
      <c r="AJ676" s="28">
        <f>+SUMIF('Input Sheet'!$S:$S,$AL676,'Input Sheet'!N:N)</f>
        <v>0</v>
      </c>
      <c r="AK676" s="28"/>
      <c r="AL676" s="27" t="str">
        <f t="shared" si="53"/>
        <v>440-7305</v>
      </c>
      <c r="AM676" s="34" t="str">
        <f t="shared" si="54"/>
        <v>Admin &amp; Other</v>
      </c>
      <c r="AN676" s="34" t="str">
        <f t="shared" si="55"/>
        <v>Admin &amp; OtherOther Overheads as % of Total Gross Profit</v>
      </c>
      <c r="AO676" s="35"/>
      <c r="AP676" s="35"/>
      <c r="AQ676" s="35"/>
    </row>
    <row r="677" spans="1:43" x14ac:dyDescent="0.25">
      <c r="A677" s="27" t="s">
        <v>103</v>
      </c>
      <c r="B677" s="27" t="s">
        <v>104</v>
      </c>
      <c r="C677" s="27" t="s">
        <v>663</v>
      </c>
      <c r="D677" s="27" t="s">
        <v>105</v>
      </c>
      <c r="E677" s="27" t="s">
        <v>670</v>
      </c>
      <c r="F677" s="27" t="s">
        <v>655</v>
      </c>
      <c r="G677" s="27" t="s">
        <v>656</v>
      </c>
      <c r="H677" s="34" t="s">
        <v>644</v>
      </c>
      <c r="I677" s="34" t="s">
        <v>645</v>
      </c>
      <c r="J677" s="34" t="str">
        <f t="shared" si="51"/>
        <v>Admin &amp; OtherOther Overheads as % of Total Gross Profit</v>
      </c>
      <c r="K677" s="34" t="str">
        <f t="shared" si="52"/>
        <v>460Bad Debts - Toyota</v>
      </c>
      <c r="L677" s="28">
        <f>+SUMIF('TB 4-24'!M:M,$AL677,'TB 4-24'!G:G)</f>
        <v>0</v>
      </c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>
        <f>+SUMIF('Input Sheet'!$S:$S,$AL677,'Input Sheet'!C:C)</f>
        <v>0</v>
      </c>
      <c r="Z677" s="28">
        <f>+SUMIF('Input Sheet'!$S:$S,$AL677,'Input Sheet'!D:D)</f>
        <v>0</v>
      </c>
      <c r="AA677" s="28">
        <f>+SUMIF('Input Sheet'!$S:$S,$AL677,'Input Sheet'!E:E)</f>
        <v>0</v>
      </c>
      <c r="AB677" s="28">
        <f>+SUMIF('Input Sheet'!$S:$S,$AL677,'Input Sheet'!F:F)</f>
        <v>0</v>
      </c>
      <c r="AC677" s="28">
        <f>+SUMIF('Input Sheet'!$S:$S,$AL677,'Input Sheet'!G:G)</f>
        <v>0</v>
      </c>
      <c r="AD677" s="28">
        <f>+SUMIF('Input Sheet'!$S:$S,$AL677,'Input Sheet'!H:H)</f>
        <v>0</v>
      </c>
      <c r="AE677" s="28">
        <f>+SUMIF('Input Sheet'!$S:$S,$AL677,'Input Sheet'!I:I)</f>
        <v>0</v>
      </c>
      <c r="AF677" s="28">
        <f>+SUMIF('Input Sheet'!$S:$S,$AL677,'Input Sheet'!J:J)</f>
        <v>0</v>
      </c>
      <c r="AG677" s="28">
        <f>+SUMIF('Input Sheet'!$S:$S,$AL677,'Input Sheet'!K:K)</f>
        <v>0</v>
      </c>
      <c r="AH677" s="28">
        <f>+SUMIF('Input Sheet'!$S:$S,$AL677,'Input Sheet'!L:L)</f>
        <v>0</v>
      </c>
      <c r="AI677" s="28">
        <f>+SUMIF('Input Sheet'!$S:$S,$AL677,'Input Sheet'!M:M)</f>
        <v>0</v>
      </c>
      <c r="AJ677" s="28">
        <f>+SUMIF('Input Sheet'!$S:$S,$AL677,'Input Sheet'!N:N)</f>
        <v>0</v>
      </c>
      <c r="AK677" s="28"/>
      <c r="AL677" s="27" t="str">
        <f t="shared" si="53"/>
        <v>460-7305</v>
      </c>
      <c r="AM677" s="34" t="str">
        <f t="shared" si="54"/>
        <v>Admin &amp; Other</v>
      </c>
      <c r="AN677" s="34" t="str">
        <f t="shared" si="55"/>
        <v>Admin &amp; OtherOther Overheads as % of Total Gross Profit</v>
      </c>
      <c r="AO677" s="35"/>
      <c r="AP677" s="35"/>
      <c r="AQ677" s="35"/>
    </row>
    <row r="678" spans="1:43" x14ac:dyDescent="0.25">
      <c r="A678" s="27" t="s">
        <v>103</v>
      </c>
      <c r="B678" s="27" t="s">
        <v>104</v>
      </c>
      <c r="C678" s="27" t="s">
        <v>671</v>
      </c>
      <c r="D678" s="27" t="s">
        <v>105</v>
      </c>
      <c r="E678" s="27" t="s">
        <v>672</v>
      </c>
      <c r="F678" s="27" t="s">
        <v>655</v>
      </c>
      <c r="G678" s="27" t="s">
        <v>656</v>
      </c>
      <c r="H678" s="34" t="s">
        <v>644</v>
      </c>
      <c r="I678" s="34" t="s">
        <v>645</v>
      </c>
      <c r="J678" s="34" t="str">
        <f t="shared" si="51"/>
        <v>Admin &amp; OtherOther Overheads as % of Total Gross Profit</v>
      </c>
      <c r="K678" s="34" t="str">
        <f t="shared" si="52"/>
        <v>300Bad Debts - Toyota</v>
      </c>
      <c r="L678" s="28">
        <f>+SUMIF('TB 4-24'!M:M,$AL678,'TB 4-24'!G:G)</f>
        <v>0</v>
      </c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>
        <f>+SUMIF('Input Sheet'!$S:$S,$AL678,'Input Sheet'!C:C)</f>
        <v>0</v>
      </c>
      <c r="Z678" s="28">
        <f>+SUMIF('Input Sheet'!$S:$S,$AL678,'Input Sheet'!D:D)</f>
        <v>0</v>
      </c>
      <c r="AA678" s="28">
        <f>+SUMIF('Input Sheet'!$S:$S,$AL678,'Input Sheet'!E:E)</f>
        <v>0</v>
      </c>
      <c r="AB678" s="28">
        <f>+SUMIF('Input Sheet'!$S:$S,$AL678,'Input Sheet'!F:F)</f>
        <v>0</v>
      </c>
      <c r="AC678" s="28">
        <f>+SUMIF('Input Sheet'!$S:$S,$AL678,'Input Sheet'!G:G)</f>
        <v>0</v>
      </c>
      <c r="AD678" s="28">
        <f>+SUMIF('Input Sheet'!$S:$S,$AL678,'Input Sheet'!H:H)</f>
        <v>0</v>
      </c>
      <c r="AE678" s="28">
        <f>+SUMIF('Input Sheet'!$S:$S,$AL678,'Input Sheet'!I:I)</f>
        <v>0</v>
      </c>
      <c r="AF678" s="28">
        <f>+SUMIF('Input Sheet'!$S:$S,$AL678,'Input Sheet'!J:J)</f>
        <v>0</v>
      </c>
      <c r="AG678" s="28">
        <f>+SUMIF('Input Sheet'!$S:$S,$AL678,'Input Sheet'!K:K)</f>
        <v>0</v>
      </c>
      <c r="AH678" s="28">
        <f>+SUMIF('Input Sheet'!$S:$S,$AL678,'Input Sheet'!L:L)</f>
        <v>0</v>
      </c>
      <c r="AI678" s="28">
        <f>+SUMIF('Input Sheet'!$S:$S,$AL678,'Input Sheet'!M:M)</f>
        <v>0</v>
      </c>
      <c r="AJ678" s="28">
        <f>+SUMIF('Input Sheet'!$S:$S,$AL678,'Input Sheet'!N:N)</f>
        <v>0</v>
      </c>
      <c r="AK678" s="28"/>
      <c r="AL678" s="27" t="str">
        <f t="shared" si="53"/>
        <v>300-7305</v>
      </c>
      <c r="AM678" s="34" t="str">
        <f t="shared" si="54"/>
        <v>Admin &amp; Other</v>
      </c>
      <c r="AN678" s="34" t="str">
        <f t="shared" si="55"/>
        <v>Admin &amp; OtherOther Overheads as % of Total Gross Profit</v>
      </c>
      <c r="AO678" s="35"/>
      <c r="AP678" s="35"/>
      <c r="AQ678" s="35"/>
    </row>
    <row r="679" spans="1:43" x14ac:dyDescent="0.25">
      <c r="A679" s="27" t="s">
        <v>103</v>
      </c>
      <c r="B679" s="27" t="s">
        <v>104</v>
      </c>
      <c r="C679" s="27" t="s">
        <v>671</v>
      </c>
      <c r="D679" s="27" t="s">
        <v>105</v>
      </c>
      <c r="E679" s="27" t="s">
        <v>673</v>
      </c>
      <c r="F679" s="27" t="s">
        <v>655</v>
      </c>
      <c r="G679" s="27" t="s">
        <v>656</v>
      </c>
      <c r="H679" s="34" t="s">
        <v>644</v>
      </c>
      <c r="I679" s="34" t="s">
        <v>645</v>
      </c>
      <c r="J679" s="34" t="str">
        <f t="shared" si="51"/>
        <v>Admin &amp; OtherOther Overheads as % of Total Gross Profit</v>
      </c>
      <c r="K679" s="34" t="str">
        <f t="shared" si="52"/>
        <v>310Bad Debts - Toyota</v>
      </c>
      <c r="L679" s="28">
        <f>+SUMIF('TB 4-24'!M:M,$AL679,'TB 4-24'!G:G)</f>
        <v>0</v>
      </c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>
        <f>+SUMIF('Input Sheet'!$S:$S,$AL679,'Input Sheet'!C:C)</f>
        <v>0</v>
      </c>
      <c r="Z679" s="28">
        <f>+SUMIF('Input Sheet'!$S:$S,$AL679,'Input Sheet'!D:D)</f>
        <v>0</v>
      </c>
      <c r="AA679" s="28">
        <f>+SUMIF('Input Sheet'!$S:$S,$AL679,'Input Sheet'!E:E)</f>
        <v>0</v>
      </c>
      <c r="AB679" s="28">
        <f>+SUMIF('Input Sheet'!$S:$S,$AL679,'Input Sheet'!F:F)</f>
        <v>0</v>
      </c>
      <c r="AC679" s="28">
        <f>+SUMIF('Input Sheet'!$S:$S,$AL679,'Input Sheet'!G:G)</f>
        <v>0</v>
      </c>
      <c r="AD679" s="28">
        <f>+SUMIF('Input Sheet'!$S:$S,$AL679,'Input Sheet'!H:H)</f>
        <v>0</v>
      </c>
      <c r="AE679" s="28">
        <f>+SUMIF('Input Sheet'!$S:$S,$AL679,'Input Sheet'!I:I)</f>
        <v>0</v>
      </c>
      <c r="AF679" s="28">
        <f>+SUMIF('Input Sheet'!$S:$S,$AL679,'Input Sheet'!J:J)</f>
        <v>0</v>
      </c>
      <c r="AG679" s="28">
        <f>+SUMIF('Input Sheet'!$S:$S,$AL679,'Input Sheet'!K:K)</f>
        <v>0</v>
      </c>
      <c r="AH679" s="28">
        <f>+SUMIF('Input Sheet'!$S:$S,$AL679,'Input Sheet'!L:L)</f>
        <v>0</v>
      </c>
      <c r="AI679" s="28">
        <f>+SUMIF('Input Sheet'!$S:$S,$AL679,'Input Sheet'!M:M)</f>
        <v>0</v>
      </c>
      <c r="AJ679" s="28">
        <f>+SUMIF('Input Sheet'!$S:$S,$AL679,'Input Sheet'!N:N)</f>
        <v>0</v>
      </c>
      <c r="AK679" s="28"/>
      <c r="AL679" s="27" t="str">
        <f t="shared" si="53"/>
        <v>310-7305</v>
      </c>
      <c r="AM679" s="34" t="str">
        <f t="shared" si="54"/>
        <v>Admin &amp; Other</v>
      </c>
      <c r="AN679" s="34" t="str">
        <f t="shared" si="55"/>
        <v>Admin &amp; OtherOther Overheads as % of Total Gross Profit</v>
      </c>
      <c r="AO679" s="35"/>
      <c r="AP679" s="35"/>
      <c r="AQ679" s="35"/>
    </row>
    <row r="680" spans="1:43" x14ac:dyDescent="0.25">
      <c r="A680" s="27" t="s">
        <v>103</v>
      </c>
      <c r="B680" s="27" t="s">
        <v>104</v>
      </c>
      <c r="C680" s="27" t="s">
        <v>671</v>
      </c>
      <c r="D680" s="27" t="s">
        <v>105</v>
      </c>
      <c r="E680" s="27" t="s">
        <v>674</v>
      </c>
      <c r="F680" s="27" t="s">
        <v>655</v>
      </c>
      <c r="G680" s="27" t="s">
        <v>656</v>
      </c>
      <c r="H680" s="34" t="s">
        <v>644</v>
      </c>
      <c r="I680" s="34" t="s">
        <v>645</v>
      </c>
      <c r="J680" s="34" t="str">
        <f t="shared" si="51"/>
        <v>Admin &amp; OtherOther Overheads as % of Total Gross Profit</v>
      </c>
      <c r="K680" s="34" t="str">
        <f t="shared" si="52"/>
        <v>321Bad Debts - Toyota</v>
      </c>
      <c r="L680" s="28">
        <f>+SUMIF('TB 4-24'!M:M,$AL680,'TB 4-24'!G:G)</f>
        <v>0</v>
      </c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>
        <f>+SUMIF('Input Sheet'!$S:$S,$AL680,'Input Sheet'!C:C)</f>
        <v>0</v>
      </c>
      <c r="Z680" s="28">
        <f>+SUMIF('Input Sheet'!$S:$S,$AL680,'Input Sheet'!D:D)</f>
        <v>0</v>
      </c>
      <c r="AA680" s="28">
        <f>+SUMIF('Input Sheet'!$S:$S,$AL680,'Input Sheet'!E:E)</f>
        <v>0</v>
      </c>
      <c r="AB680" s="28">
        <f>+SUMIF('Input Sheet'!$S:$S,$AL680,'Input Sheet'!F:F)</f>
        <v>0</v>
      </c>
      <c r="AC680" s="28">
        <f>+SUMIF('Input Sheet'!$S:$S,$AL680,'Input Sheet'!G:G)</f>
        <v>0</v>
      </c>
      <c r="AD680" s="28">
        <f>+SUMIF('Input Sheet'!$S:$S,$AL680,'Input Sheet'!H:H)</f>
        <v>0</v>
      </c>
      <c r="AE680" s="28">
        <f>+SUMIF('Input Sheet'!$S:$S,$AL680,'Input Sheet'!I:I)</f>
        <v>0</v>
      </c>
      <c r="AF680" s="28">
        <f>+SUMIF('Input Sheet'!$S:$S,$AL680,'Input Sheet'!J:J)</f>
        <v>0</v>
      </c>
      <c r="AG680" s="28">
        <f>+SUMIF('Input Sheet'!$S:$S,$AL680,'Input Sheet'!K:K)</f>
        <v>0</v>
      </c>
      <c r="AH680" s="28">
        <f>+SUMIF('Input Sheet'!$S:$S,$AL680,'Input Sheet'!L:L)</f>
        <v>0</v>
      </c>
      <c r="AI680" s="28">
        <f>+SUMIF('Input Sheet'!$S:$S,$AL680,'Input Sheet'!M:M)</f>
        <v>0</v>
      </c>
      <c r="AJ680" s="28">
        <f>+SUMIF('Input Sheet'!$S:$S,$AL680,'Input Sheet'!N:N)</f>
        <v>0</v>
      </c>
      <c r="AK680" s="28"/>
      <c r="AL680" s="27" t="str">
        <f t="shared" si="53"/>
        <v>321-7305</v>
      </c>
      <c r="AM680" s="34" t="str">
        <f t="shared" si="54"/>
        <v>Admin &amp; Other</v>
      </c>
      <c r="AN680" s="34" t="str">
        <f t="shared" si="55"/>
        <v>Admin &amp; OtherOther Overheads as % of Total Gross Profit</v>
      </c>
      <c r="AO680" s="35"/>
      <c r="AP680" s="35"/>
      <c r="AQ680" s="35"/>
    </row>
    <row r="681" spans="1:43" x14ac:dyDescent="0.25">
      <c r="A681" s="27" t="s">
        <v>103</v>
      </c>
      <c r="B681" s="27" t="s">
        <v>104</v>
      </c>
      <c r="C681" s="27" t="s">
        <v>671</v>
      </c>
      <c r="D681" s="27" t="s">
        <v>105</v>
      </c>
      <c r="E681" s="27" t="s">
        <v>675</v>
      </c>
      <c r="F681" s="27" t="s">
        <v>655</v>
      </c>
      <c r="G681" s="27" t="s">
        <v>656</v>
      </c>
      <c r="H681" s="34" t="s">
        <v>644</v>
      </c>
      <c r="I681" s="34" t="s">
        <v>645</v>
      </c>
      <c r="J681" s="34" t="str">
        <f t="shared" si="51"/>
        <v>Admin &amp; OtherOther Overheads as % of Total Gross Profit</v>
      </c>
      <c r="K681" s="34" t="str">
        <f t="shared" si="52"/>
        <v>330Bad Debts - Toyota</v>
      </c>
      <c r="L681" s="28">
        <f>+SUMIF('TB 4-24'!M:M,$AL681,'TB 4-24'!G:G)</f>
        <v>0</v>
      </c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>
        <f>+SUMIF('Input Sheet'!$S:$S,$AL681,'Input Sheet'!C:C)</f>
        <v>0</v>
      </c>
      <c r="Z681" s="28">
        <f>+SUMIF('Input Sheet'!$S:$S,$AL681,'Input Sheet'!D:D)</f>
        <v>0</v>
      </c>
      <c r="AA681" s="28">
        <f>+SUMIF('Input Sheet'!$S:$S,$AL681,'Input Sheet'!E:E)</f>
        <v>0</v>
      </c>
      <c r="AB681" s="28">
        <f>+SUMIF('Input Sheet'!$S:$S,$AL681,'Input Sheet'!F:F)</f>
        <v>0</v>
      </c>
      <c r="AC681" s="28">
        <f>+SUMIF('Input Sheet'!$S:$S,$AL681,'Input Sheet'!G:G)</f>
        <v>0</v>
      </c>
      <c r="AD681" s="28">
        <f>+SUMIF('Input Sheet'!$S:$S,$AL681,'Input Sheet'!H:H)</f>
        <v>0</v>
      </c>
      <c r="AE681" s="28">
        <f>+SUMIF('Input Sheet'!$S:$S,$AL681,'Input Sheet'!I:I)</f>
        <v>0</v>
      </c>
      <c r="AF681" s="28">
        <f>+SUMIF('Input Sheet'!$S:$S,$AL681,'Input Sheet'!J:J)</f>
        <v>0</v>
      </c>
      <c r="AG681" s="28">
        <f>+SUMIF('Input Sheet'!$S:$S,$AL681,'Input Sheet'!K:K)</f>
        <v>0</v>
      </c>
      <c r="AH681" s="28">
        <f>+SUMIF('Input Sheet'!$S:$S,$AL681,'Input Sheet'!L:L)</f>
        <v>0</v>
      </c>
      <c r="AI681" s="28">
        <f>+SUMIF('Input Sheet'!$S:$S,$AL681,'Input Sheet'!M:M)</f>
        <v>0</v>
      </c>
      <c r="AJ681" s="28">
        <f>+SUMIF('Input Sheet'!$S:$S,$AL681,'Input Sheet'!N:N)</f>
        <v>0</v>
      </c>
      <c r="AK681" s="28"/>
      <c r="AL681" s="27" t="str">
        <f t="shared" si="53"/>
        <v>330-7305</v>
      </c>
      <c r="AM681" s="34" t="str">
        <f t="shared" si="54"/>
        <v>Admin &amp; Other</v>
      </c>
      <c r="AN681" s="34" t="str">
        <f t="shared" si="55"/>
        <v>Admin &amp; OtherOther Overheads as % of Total Gross Profit</v>
      </c>
      <c r="AO681" s="35"/>
      <c r="AP681" s="35"/>
      <c r="AQ681" s="35"/>
    </row>
    <row r="682" spans="1:43" x14ac:dyDescent="0.25">
      <c r="A682" s="27" t="s">
        <v>103</v>
      </c>
      <c r="B682" s="27" t="s">
        <v>104</v>
      </c>
      <c r="C682" s="27" t="s">
        <v>671</v>
      </c>
      <c r="D682" s="27" t="s">
        <v>105</v>
      </c>
      <c r="E682" s="27" t="s">
        <v>676</v>
      </c>
      <c r="F682" s="27" t="s">
        <v>655</v>
      </c>
      <c r="G682" s="27" t="s">
        <v>656</v>
      </c>
      <c r="H682" s="34" t="s">
        <v>644</v>
      </c>
      <c r="I682" s="34" t="s">
        <v>645</v>
      </c>
      <c r="J682" s="34" t="str">
        <f t="shared" si="51"/>
        <v>Admin &amp; OtherOther Overheads as % of Total Gross Profit</v>
      </c>
      <c r="K682" s="34" t="str">
        <f t="shared" si="52"/>
        <v>360Bad Debts - Toyota</v>
      </c>
      <c r="L682" s="28">
        <f>+SUMIF('TB 4-24'!M:M,$AL682,'TB 4-24'!G:G)</f>
        <v>0</v>
      </c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>
        <f>+SUMIF('Input Sheet'!$S:$S,$AL682,'Input Sheet'!C:C)</f>
        <v>0</v>
      </c>
      <c r="Z682" s="28">
        <f>+SUMIF('Input Sheet'!$S:$S,$AL682,'Input Sheet'!D:D)</f>
        <v>0</v>
      </c>
      <c r="AA682" s="28">
        <f>+SUMIF('Input Sheet'!$S:$S,$AL682,'Input Sheet'!E:E)</f>
        <v>0</v>
      </c>
      <c r="AB682" s="28">
        <f>+SUMIF('Input Sheet'!$S:$S,$AL682,'Input Sheet'!F:F)</f>
        <v>0</v>
      </c>
      <c r="AC682" s="28">
        <f>+SUMIF('Input Sheet'!$S:$S,$AL682,'Input Sheet'!G:G)</f>
        <v>0</v>
      </c>
      <c r="AD682" s="28">
        <f>+SUMIF('Input Sheet'!$S:$S,$AL682,'Input Sheet'!H:H)</f>
        <v>0</v>
      </c>
      <c r="AE682" s="28">
        <f>+SUMIF('Input Sheet'!$S:$S,$AL682,'Input Sheet'!I:I)</f>
        <v>0</v>
      </c>
      <c r="AF682" s="28">
        <f>+SUMIF('Input Sheet'!$S:$S,$AL682,'Input Sheet'!J:J)</f>
        <v>0</v>
      </c>
      <c r="AG682" s="28">
        <f>+SUMIF('Input Sheet'!$S:$S,$AL682,'Input Sheet'!K:K)</f>
        <v>0</v>
      </c>
      <c r="AH682" s="28">
        <f>+SUMIF('Input Sheet'!$S:$S,$AL682,'Input Sheet'!L:L)</f>
        <v>0</v>
      </c>
      <c r="AI682" s="28">
        <f>+SUMIF('Input Sheet'!$S:$S,$AL682,'Input Sheet'!M:M)</f>
        <v>0</v>
      </c>
      <c r="AJ682" s="28">
        <f>+SUMIF('Input Sheet'!$S:$S,$AL682,'Input Sheet'!N:N)</f>
        <v>0</v>
      </c>
      <c r="AK682" s="28"/>
      <c r="AL682" s="27" t="str">
        <f t="shared" si="53"/>
        <v>360-7305</v>
      </c>
      <c r="AM682" s="34" t="str">
        <f t="shared" si="54"/>
        <v>Admin &amp; Other</v>
      </c>
      <c r="AN682" s="34" t="str">
        <f t="shared" si="55"/>
        <v>Admin &amp; OtherOther Overheads as % of Total Gross Profit</v>
      </c>
      <c r="AO682" s="35"/>
      <c r="AP682" s="35"/>
      <c r="AQ682" s="35"/>
    </row>
    <row r="683" spans="1:43" x14ac:dyDescent="0.25">
      <c r="A683" s="27" t="s">
        <v>103</v>
      </c>
      <c r="B683" s="27" t="s">
        <v>104</v>
      </c>
      <c r="C683" s="27" t="s">
        <v>104</v>
      </c>
      <c r="D683" s="27" t="s">
        <v>105</v>
      </c>
      <c r="E683" s="27" t="s">
        <v>677</v>
      </c>
      <c r="F683" s="27" t="s">
        <v>655</v>
      </c>
      <c r="G683" s="27" t="s">
        <v>656</v>
      </c>
      <c r="H683" s="34" t="s">
        <v>644</v>
      </c>
      <c r="I683" s="34" t="s">
        <v>645</v>
      </c>
      <c r="J683" s="34" t="str">
        <f t="shared" si="51"/>
        <v>Admin &amp; OtherOther Overheads as % of Total Gross Profit</v>
      </c>
      <c r="K683" s="34" t="str">
        <f t="shared" si="52"/>
        <v>100Bad Debts - Toyota</v>
      </c>
      <c r="L683" s="28">
        <f>+SUMIF('TB 4-24'!M:M,$AL683,'TB 4-24'!G:G)</f>
        <v>0</v>
      </c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>
        <f>+SUMIF('Input Sheet'!$S:$S,$AL683,'Input Sheet'!C:C)</f>
        <v>0</v>
      </c>
      <c r="Z683" s="28">
        <f>+SUMIF('Input Sheet'!$S:$S,$AL683,'Input Sheet'!D:D)</f>
        <v>0</v>
      </c>
      <c r="AA683" s="28">
        <f>+SUMIF('Input Sheet'!$S:$S,$AL683,'Input Sheet'!E:E)</f>
        <v>0</v>
      </c>
      <c r="AB683" s="28">
        <f>+SUMIF('Input Sheet'!$S:$S,$AL683,'Input Sheet'!F:F)</f>
        <v>0</v>
      </c>
      <c r="AC683" s="28">
        <f>+SUMIF('Input Sheet'!$S:$S,$AL683,'Input Sheet'!G:G)</f>
        <v>0</v>
      </c>
      <c r="AD683" s="28">
        <f>+SUMIF('Input Sheet'!$S:$S,$AL683,'Input Sheet'!H:H)</f>
        <v>0</v>
      </c>
      <c r="AE683" s="28">
        <f>+SUMIF('Input Sheet'!$S:$S,$AL683,'Input Sheet'!I:I)</f>
        <v>0</v>
      </c>
      <c r="AF683" s="28">
        <f>+SUMIF('Input Sheet'!$S:$S,$AL683,'Input Sheet'!J:J)</f>
        <v>0</v>
      </c>
      <c r="AG683" s="28">
        <f>+SUMIF('Input Sheet'!$S:$S,$AL683,'Input Sheet'!K:K)</f>
        <v>0</v>
      </c>
      <c r="AH683" s="28">
        <f>+SUMIF('Input Sheet'!$S:$S,$AL683,'Input Sheet'!L:L)</f>
        <v>0</v>
      </c>
      <c r="AI683" s="28">
        <f>+SUMIF('Input Sheet'!$S:$S,$AL683,'Input Sheet'!M:M)</f>
        <v>0</v>
      </c>
      <c r="AJ683" s="28">
        <f>+SUMIF('Input Sheet'!$S:$S,$AL683,'Input Sheet'!N:N)</f>
        <v>0</v>
      </c>
      <c r="AK683" s="28"/>
      <c r="AL683" s="27" t="str">
        <f t="shared" si="53"/>
        <v>100-7305</v>
      </c>
      <c r="AM683" s="34" t="str">
        <f t="shared" si="54"/>
        <v>Admin &amp; Other</v>
      </c>
      <c r="AN683" s="34" t="str">
        <f t="shared" si="55"/>
        <v>Admin &amp; OtherOther Overheads as % of Total Gross Profit</v>
      </c>
      <c r="AO683" s="35"/>
      <c r="AP683" s="35"/>
      <c r="AQ683" s="35"/>
    </row>
    <row r="684" spans="1:43" x14ac:dyDescent="0.25">
      <c r="A684" s="27" t="s">
        <v>103</v>
      </c>
      <c r="B684" s="27" t="s">
        <v>104</v>
      </c>
      <c r="C684" s="27" t="s">
        <v>104</v>
      </c>
      <c r="D684" s="27" t="s">
        <v>105</v>
      </c>
      <c r="E684" s="27" t="s">
        <v>649</v>
      </c>
      <c r="F684" s="27" t="s">
        <v>655</v>
      </c>
      <c r="G684" s="27" t="s">
        <v>656</v>
      </c>
      <c r="H684" s="34" t="s">
        <v>644</v>
      </c>
      <c r="I684" s="34" t="s">
        <v>645</v>
      </c>
      <c r="J684" s="34" t="str">
        <f t="shared" si="51"/>
        <v>Admin &amp; OtherOther Overheads as % of Total Gross Profit</v>
      </c>
      <c r="K684" s="34" t="str">
        <f t="shared" si="52"/>
        <v>110Bad Debts - Toyota</v>
      </c>
      <c r="L684" s="28">
        <f>+SUMIF('TB 4-24'!M:M,$AL684,'TB 4-24'!G:G)</f>
        <v>0</v>
      </c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>
        <f>+SUMIF('Input Sheet'!$S:$S,$AL684,'Input Sheet'!C:C)</f>
        <v>0</v>
      </c>
      <c r="Z684" s="28">
        <f>+SUMIF('Input Sheet'!$S:$S,$AL684,'Input Sheet'!D:D)</f>
        <v>0</v>
      </c>
      <c r="AA684" s="28">
        <f>+SUMIF('Input Sheet'!$S:$S,$AL684,'Input Sheet'!E:E)</f>
        <v>0</v>
      </c>
      <c r="AB684" s="28">
        <f>+SUMIF('Input Sheet'!$S:$S,$AL684,'Input Sheet'!F:F)</f>
        <v>0</v>
      </c>
      <c r="AC684" s="28">
        <f>+SUMIF('Input Sheet'!$S:$S,$AL684,'Input Sheet'!G:G)</f>
        <v>0</v>
      </c>
      <c r="AD684" s="28">
        <f>+SUMIF('Input Sheet'!$S:$S,$AL684,'Input Sheet'!H:H)</f>
        <v>0</v>
      </c>
      <c r="AE684" s="28">
        <f>+SUMIF('Input Sheet'!$S:$S,$AL684,'Input Sheet'!I:I)</f>
        <v>0</v>
      </c>
      <c r="AF684" s="28">
        <f>+SUMIF('Input Sheet'!$S:$S,$AL684,'Input Sheet'!J:J)</f>
        <v>0</v>
      </c>
      <c r="AG684" s="28">
        <f>+SUMIF('Input Sheet'!$S:$S,$AL684,'Input Sheet'!K:K)</f>
        <v>0</v>
      </c>
      <c r="AH684" s="28">
        <f>+SUMIF('Input Sheet'!$S:$S,$AL684,'Input Sheet'!L:L)</f>
        <v>0</v>
      </c>
      <c r="AI684" s="28">
        <f>+SUMIF('Input Sheet'!$S:$S,$AL684,'Input Sheet'!M:M)</f>
        <v>0</v>
      </c>
      <c r="AJ684" s="28">
        <f>+SUMIF('Input Sheet'!$S:$S,$AL684,'Input Sheet'!N:N)</f>
        <v>0</v>
      </c>
      <c r="AK684" s="28"/>
      <c r="AL684" s="27" t="str">
        <f t="shared" si="53"/>
        <v>110-7305</v>
      </c>
      <c r="AM684" s="34" t="str">
        <f t="shared" si="54"/>
        <v>Admin &amp; Other</v>
      </c>
      <c r="AN684" s="34" t="str">
        <f t="shared" si="55"/>
        <v>Admin &amp; OtherOther Overheads as % of Total Gross Profit</v>
      </c>
      <c r="AO684" s="35"/>
      <c r="AP684" s="35"/>
      <c r="AQ684" s="35"/>
    </row>
    <row r="685" spans="1:43" x14ac:dyDescent="0.25">
      <c r="A685" s="27" t="s">
        <v>103</v>
      </c>
      <c r="B685" s="27" t="s">
        <v>104</v>
      </c>
      <c r="C685" s="27" t="s">
        <v>104</v>
      </c>
      <c r="D685" s="27" t="s">
        <v>105</v>
      </c>
      <c r="E685" s="27" t="s">
        <v>678</v>
      </c>
      <c r="F685" s="27" t="s">
        <v>655</v>
      </c>
      <c r="G685" s="27" t="s">
        <v>656</v>
      </c>
      <c r="H685" s="34" t="s">
        <v>644</v>
      </c>
      <c r="I685" s="34" t="s">
        <v>645</v>
      </c>
      <c r="J685" s="34" t="str">
        <f t="shared" si="51"/>
        <v>Admin &amp; OtherOther Overheads as % of Total Gross Profit</v>
      </c>
      <c r="K685" s="34" t="str">
        <f t="shared" si="52"/>
        <v>121Bad Debts - Toyota</v>
      </c>
      <c r="L685" s="28">
        <f>+SUMIF('TB 4-24'!M:M,$AL685,'TB 4-24'!G:G)</f>
        <v>0</v>
      </c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>
        <f>+SUMIF('Input Sheet'!$S:$S,$AL685,'Input Sheet'!C:C)</f>
        <v>0</v>
      </c>
      <c r="Z685" s="28">
        <f>+SUMIF('Input Sheet'!$S:$S,$AL685,'Input Sheet'!D:D)</f>
        <v>0</v>
      </c>
      <c r="AA685" s="28">
        <f>+SUMIF('Input Sheet'!$S:$S,$AL685,'Input Sheet'!E:E)</f>
        <v>0</v>
      </c>
      <c r="AB685" s="28">
        <f>+SUMIF('Input Sheet'!$S:$S,$AL685,'Input Sheet'!F:F)</f>
        <v>0</v>
      </c>
      <c r="AC685" s="28">
        <f>+SUMIF('Input Sheet'!$S:$S,$AL685,'Input Sheet'!G:G)</f>
        <v>0</v>
      </c>
      <c r="AD685" s="28">
        <f>+SUMIF('Input Sheet'!$S:$S,$AL685,'Input Sheet'!H:H)</f>
        <v>0</v>
      </c>
      <c r="AE685" s="28">
        <f>+SUMIF('Input Sheet'!$S:$S,$AL685,'Input Sheet'!I:I)</f>
        <v>0</v>
      </c>
      <c r="AF685" s="28">
        <f>+SUMIF('Input Sheet'!$S:$S,$AL685,'Input Sheet'!J:J)</f>
        <v>0</v>
      </c>
      <c r="AG685" s="28">
        <f>+SUMIF('Input Sheet'!$S:$S,$AL685,'Input Sheet'!K:K)</f>
        <v>0</v>
      </c>
      <c r="AH685" s="28">
        <f>+SUMIF('Input Sheet'!$S:$S,$AL685,'Input Sheet'!L:L)</f>
        <v>0</v>
      </c>
      <c r="AI685" s="28">
        <f>+SUMIF('Input Sheet'!$S:$S,$AL685,'Input Sheet'!M:M)</f>
        <v>0</v>
      </c>
      <c r="AJ685" s="28">
        <f>+SUMIF('Input Sheet'!$S:$S,$AL685,'Input Sheet'!N:N)</f>
        <v>0</v>
      </c>
      <c r="AK685" s="28"/>
      <c r="AL685" s="27" t="str">
        <f t="shared" si="53"/>
        <v>121-7305</v>
      </c>
      <c r="AM685" s="34" t="str">
        <f t="shared" si="54"/>
        <v>Admin &amp; Other</v>
      </c>
      <c r="AN685" s="34" t="str">
        <f t="shared" si="55"/>
        <v>Admin &amp; OtherOther Overheads as % of Total Gross Profit</v>
      </c>
      <c r="AO685" s="35"/>
      <c r="AP685" s="35"/>
      <c r="AQ685" s="35"/>
    </row>
    <row r="686" spans="1:43" x14ac:dyDescent="0.25">
      <c r="A686" s="27" t="s">
        <v>103</v>
      </c>
      <c r="B686" s="27" t="s">
        <v>104</v>
      </c>
      <c r="C686" s="27" t="s">
        <v>104</v>
      </c>
      <c r="D686" s="27" t="s">
        <v>105</v>
      </c>
      <c r="E686" s="27" t="s">
        <v>679</v>
      </c>
      <c r="F686" s="27" t="s">
        <v>655</v>
      </c>
      <c r="G686" s="27" t="s">
        <v>656</v>
      </c>
      <c r="H686" s="34" t="s">
        <v>644</v>
      </c>
      <c r="I686" s="34" t="s">
        <v>645</v>
      </c>
      <c r="J686" s="34" t="str">
        <f t="shared" si="51"/>
        <v>Admin &amp; OtherOther Overheads as % of Total Gross Profit</v>
      </c>
      <c r="K686" s="34" t="str">
        <f t="shared" si="52"/>
        <v>160Bad Debts - Toyota</v>
      </c>
      <c r="L686" s="28">
        <f>+SUMIF('TB 4-24'!M:M,$AL686,'TB 4-24'!G:G)</f>
        <v>0</v>
      </c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>
        <f>+SUMIF('Input Sheet'!$S:$S,$AL686,'Input Sheet'!C:C)</f>
        <v>0</v>
      </c>
      <c r="Z686" s="28">
        <f>+SUMIF('Input Sheet'!$S:$S,$AL686,'Input Sheet'!D:D)</f>
        <v>0</v>
      </c>
      <c r="AA686" s="28">
        <f>+SUMIF('Input Sheet'!$S:$S,$AL686,'Input Sheet'!E:E)</f>
        <v>0</v>
      </c>
      <c r="AB686" s="28">
        <f>+SUMIF('Input Sheet'!$S:$S,$AL686,'Input Sheet'!F:F)</f>
        <v>0</v>
      </c>
      <c r="AC686" s="28">
        <f>+SUMIF('Input Sheet'!$S:$S,$AL686,'Input Sheet'!G:G)</f>
        <v>0</v>
      </c>
      <c r="AD686" s="28">
        <f>+SUMIF('Input Sheet'!$S:$S,$AL686,'Input Sheet'!H:H)</f>
        <v>0</v>
      </c>
      <c r="AE686" s="28">
        <f>+SUMIF('Input Sheet'!$S:$S,$AL686,'Input Sheet'!I:I)</f>
        <v>0</v>
      </c>
      <c r="AF686" s="28">
        <f>+SUMIF('Input Sheet'!$S:$S,$AL686,'Input Sheet'!J:J)</f>
        <v>0</v>
      </c>
      <c r="AG686" s="28">
        <f>+SUMIF('Input Sheet'!$S:$S,$AL686,'Input Sheet'!K:K)</f>
        <v>0</v>
      </c>
      <c r="AH686" s="28">
        <f>+SUMIF('Input Sheet'!$S:$S,$AL686,'Input Sheet'!L:L)</f>
        <v>0</v>
      </c>
      <c r="AI686" s="28">
        <f>+SUMIF('Input Sheet'!$S:$S,$AL686,'Input Sheet'!M:M)</f>
        <v>0</v>
      </c>
      <c r="AJ686" s="28">
        <f>+SUMIF('Input Sheet'!$S:$S,$AL686,'Input Sheet'!N:N)</f>
        <v>0</v>
      </c>
      <c r="AK686" s="28"/>
      <c r="AL686" s="27" t="str">
        <f t="shared" si="53"/>
        <v>160-7305</v>
      </c>
      <c r="AM686" s="34" t="str">
        <f t="shared" si="54"/>
        <v>Admin &amp; Other</v>
      </c>
      <c r="AN686" s="34" t="str">
        <f t="shared" si="55"/>
        <v>Admin &amp; OtherOther Overheads as % of Total Gross Profit</v>
      </c>
      <c r="AO686" s="35"/>
      <c r="AP686" s="35"/>
      <c r="AQ686" s="35"/>
    </row>
    <row r="687" spans="1:43" x14ac:dyDescent="0.25">
      <c r="A687" s="27" t="s">
        <v>103</v>
      </c>
      <c r="B687" s="27" t="s">
        <v>104</v>
      </c>
      <c r="C687" s="27" t="s">
        <v>104</v>
      </c>
      <c r="D687" s="27" t="s">
        <v>105</v>
      </c>
      <c r="E687" s="27" t="s">
        <v>641</v>
      </c>
      <c r="F687" s="27" t="s">
        <v>655</v>
      </c>
      <c r="G687" s="27" t="s">
        <v>656</v>
      </c>
      <c r="H687" s="34" t="s">
        <v>644</v>
      </c>
      <c r="I687" s="34" t="s">
        <v>645</v>
      </c>
      <c r="J687" s="34" t="str">
        <f t="shared" si="51"/>
        <v>Admin &amp; OtherOther Overheads as % of Total Gross Profit</v>
      </c>
      <c r="K687" s="34" t="str">
        <f t="shared" si="52"/>
        <v>170Bad Debts - Toyota</v>
      </c>
      <c r="L687" s="28">
        <f>+SUMIF('TB 4-24'!M:M,$AL687,'TB 4-24'!G:G)</f>
        <v>0</v>
      </c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>
        <f>+SUMIF('Input Sheet'!$S:$S,$AL687,'Input Sheet'!C:C)</f>
        <v>0</v>
      </c>
      <c r="Z687" s="28">
        <f>+SUMIF('Input Sheet'!$S:$S,$AL687,'Input Sheet'!D:D)</f>
        <v>0</v>
      </c>
      <c r="AA687" s="28">
        <f>+SUMIF('Input Sheet'!$S:$S,$AL687,'Input Sheet'!E:E)</f>
        <v>0</v>
      </c>
      <c r="AB687" s="28">
        <f>+SUMIF('Input Sheet'!$S:$S,$AL687,'Input Sheet'!F:F)</f>
        <v>0</v>
      </c>
      <c r="AC687" s="28">
        <f>+SUMIF('Input Sheet'!$S:$S,$AL687,'Input Sheet'!G:G)</f>
        <v>0</v>
      </c>
      <c r="AD687" s="28">
        <f>+SUMIF('Input Sheet'!$S:$S,$AL687,'Input Sheet'!H:H)</f>
        <v>0</v>
      </c>
      <c r="AE687" s="28">
        <f>+SUMIF('Input Sheet'!$S:$S,$AL687,'Input Sheet'!I:I)</f>
        <v>0</v>
      </c>
      <c r="AF687" s="28">
        <f>+SUMIF('Input Sheet'!$S:$S,$AL687,'Input Sheet'!J:J)</f>
        <v>0</v>
      </c>
      <c r="AG687" s="28">
        <f>+SUMIF('Input Sheet'!$S:$S,$AL687,'Input Sheet'!K:K)</f>
        <v>0</v>
      </c>
      <c r="AH687" s="28">
        <f>+SUMIF('Input Sheet'!$S:$S,$AL687,'Input Sheet'!L:L)</f>
        <v>0</v>
      </c>
      <c r="AI687" s="28">
        <f>+SUMIF('Input Sheet'!$S:$S,$AL687,'Input Sheet'!M:M)</f>
        <v>0</v>
      </c>
      <c r="AJ687" s="28">
        <f>+SUMIF('Input Sheet'!$S:$S,$AL687,'Input Sheet'!N:N)</f>
        <v>0</v>
      </c>
      <c r="AK687" s="28"/>
      <c r="AL687" s="27" t="str">
        <f t="shared" si="53"/>
        <v>170-7305</v>
      </c>
      <c r="AM687" s="34" t="str">
        <f t="shared" si="54"/>
        <v>Admin &amp; Other</v>
      </c>
      <c r="AN687" s="34" t="str">
        <f t="shared" si="55"/>
        <v>Admin &amp; OtherOther Overheads as % of Total Gross Profit</v>
      </c>
      <c r="AO687" s="35"/>
      <c r="AP687" s="35"/>
      <c r="AQ687" s="35"/>
    </row>
    <row r="688" spans="1:43" x14ac:dyDescent="0.25">
      <c r="A688" s="27" t="s">
        <v>103</v>
      </c>
      <c r="B688" s="27" t="s">
        <v>104</v>
      </c>
      <c r="C688" s="27" t="s">
        <v>104</v>
      </c>
      <c r="D688" s="27" t="s">
        <v>119</v>
      </c>
      <c r="E688" s="27" t="s">
        <v>653</v>
      </c>
      <c r="F688" s="27" t="s">
        <v>655</v>
      </c>
      <c r="G688" s="27" t="s">
        <v>656</v>
      </c>
      <c r="H688" s="34" t="s">
        <v>644</v>
      </c>
      <c r="I688" s="34" t="s">
        <v>645</v>
      </c>
      <c r="J688" s="34" t="str">
        <f t="shared" si="51"/>
        <v>Admin &amp; OtherOther Overheads as % of Total Gross Profit</v>
      </c>
      <c r="K688" s="34" t="str">
        <f t="shared" si="52"/>
        <v>140Bad Debts - Toyota</v>
      </c>
      <c r="L688" s="28">
        <f>+SUMIF('TB 4-24'!M:M,$AL688,'TB 4-24'!G:G)</f>
        <v>0</v>
      </c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>
        <f>+SUMIF('Input Sheet'!$S:$S,$AL688,'Input Sheet'!C:C)</f>
        <v>0</v>
      </c>
      <c r="Z688" s="28">
        <f>+SUMIF('Input Sheet'!$S:$S,$AL688,'Input Sheet'!D:D)</f>
        <v>0</v>
      </c>
      <c r="AA688" s="28">
        <f>+SUMIF('Input Sheet'!$S:$S,$AL688,'Input Sheet'!E:E)</f>
        <v>0</v>
      </c>
      <c r="AB688" s="28">
        <f>+SUMIF('Input Sheet'!$S:$S,$AL688,'Input Sheet'!F:F)</f>
        <v>0</v>
      </c>
      <c r="AC688" s="28">
        <f>+SUMIF('Input Sheet'!$S:$S,$AL688,'Input Sheet'!G:G)</f>
        <v>0</v>
      </c>
      <c r="AD688" s="28">
        <f>+SUMIF('Input Sheet'!$S:$S,$AL688,'Input Sheet'!H:H)</f>
        <v>0</v>
      </c>
      <c r="AE688" s="28">
        <f>+SUMIF('Input Sheet'!$S:$S,$AL688,'Input Sheet'!I:I)</f>
        <v>0</v>
      </c>
      <c r="AF688" s="28">
        <f>+SUMIF('Input Sheet'!$S:$S,$AL688,'Input Sheet'!J:J)</f>
        <v>0</v>
      </c>
      <c r="AG688" s="28">
        <f>+SUMIF('Input Sheet'!$S:$S,$AL688,'Input Sheet'!K:K)</f>
        <v>0</v>
      </c>
      <c r="AH688" s="28">
        <f>+SUMIF('Input Sheet'!$S:$S,$AL688,'Input Sheet'!L:L)</f>
        <v>0</v>
      </c>
      <c r="AI688" s="28">
        <f>+SUMIF('Input Sheet'!$S:$S,$AL688,'Input Sheet'!M:M)</f>
        <v>0</v>
      </c>
      <c r="AJ688" s="28">
        <f>+SUMIF('Input Sheet'!$S:$S,$AL688,'Input Sheet'!N:N)</f>
        <v>0</v>
      </c>
      <c r="AK688" s="28"/>
      <c r="AL688" s="27" t="str">
        <f t="shared" si="53"/>
        <v>140-7455</v>
      </c>
      <c r="AM688" s="34" t="str">
        <f t="shared" si="54"/>
        <v>Admin &amp; Other</v>
      </c>
      <c r="AN688" s="34" t="str">
        <f t="shared" si="55"/>
        <v>Admin &amp; OtherOther Overheads as % of Total Gross Profit</v>
      </c>
      <c r="AO688" s="35"/>
      <c r="AP688" s="35"/>
      <c r="AQ688" s="35"/>
    </row>
    <row r="689" spans="1:43" x14ac:dyDescent="0.25">
      <c r="A689" s="27" t="s">
        <v>103</v>
      </c>
      <c r="B689" s="27" t="s">
        <v>104</v>
      </c>
      <c r="C689" s="27" t="s">
        <v>104</v>
      </c>
      <c r="D689" s="27" t="s">
        <v>119</v>
      </c>
      <c r="E689" s="27" t="s">
        <v>680</v>
      </c>
      <c r="F689" s="27" t="s">
        <v>655</v>
      </c>
      <c r="G689" s="27" t="s">
        <v>656</v>
      </c>
      <c r="H689" s="34" t="s">
        <v>644</v>
      </c>
      <c r="I689" s="34" t="s">
        <v>645</v>
      </c>
      <c r="J689" s="34" t="str">
        <f t="shared" si="51"/>
        <v>Admin &amp; OtherOther Overheads as % of Total Gross Profit</v>
      </c>
      <c r="K689" s="34" t="str">
        <f t="shared" si="52"/>
        <v>130Bad Debts - Toyota</v>
      </c>
      <c r="L689" s="28">
        <f>+SUMIF('TB 4-24'!M:M,$AL689,'TB 4-24'!G:G)</f>
        <v>0</v>
      </c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>
        <f>+SUMIF('Input Sheet'!$S:$S,$AL689,'Input Sheet'!C:C)</f>
        <v>0</v>
      </c>
      <c r="Z689" s="28">
        <f>+SUMIF('Input Sheet'!$S:$S,$AL689,'Input Sheet'!D:D)</f>
        <v>0</v>
      </c>
      <c r="AA689" s="28">
        <f>+SUMIF('Input Sheet'!$S:$S,$AL689,'Input Sheet'!E:E)</f>
        <v>0</v>
      </c>
      <c r="AB689" s="28">
        <f>+SUMIF('Input Sheet'!$S:$S,$AL689,'Input Sheet'!F:F)</f>
        <v>0</v>
      </c>
      <c r="AC689" s="28">
        <f>+SUMIF('Input Sheet'!$S:$S,$AL689,'Input Sheet'!G:G)</f>
        <v>0</v>
      </c>
      <c r="AD689" s="28">
        <f>+SUMIF('Input Sheet'!$S:$S,$AL689,'Input Sheet'!H:H)</f>
        <v>0</v>
      </c>
      <c r="AE689" s="28">
        <f>+SUMIF('Input Sheet'!$S:$S,$AL689,'Input Sheet'!I:I)</f>
        <v>0</v>
      </c>
      <c r="AF689" s="28">
        <f>+SUMIF('Input Sheet'!$S:$S,$AL689,'Input Sheet'!J:J)</f>
        <v>0</v>
      </c>
      <c r="AG689" s="28">
        <f>+SUMIF('Input Sheet'!$S:$S,$AL689,'Input Sheet'!K:K)</f>
        <v>0</v>
      </c>
      <c r="AH689" s="28">
        <f>+SUMIF('Input Sheet'!$S:$S,$AL689,'Input Sheet'!L:L)</f>
        <v>0</v>
      </c>
      <c r="AI689" s="28">
        <f>+SUMIF('Input Sheet'!$S:$S,$AL689,'Input Sheet'!M:M)</f>
        <v>0</v>
      </c>
      <c r="AJ689" s="28">
        <f>+SUMIF('Input Sheet'!$S:$S,$AL689,'Input Sheet'!N:N)</f>
        <v>0</v>
      </c>
      <c r="AK689" s="28"/>
      <c r="AL689" s="27" t="str">
        <f t="shared" si="53"/>
        <v>130-7455</v>
      </c>
      <c r="AM689" s="34" t="str">
        <f t="shared" si="54"/>
        <v>Admin &amp; Other</v>
      </c>
      <c r="AN689" s="34" t="str">
        <f t="shared" si="55"/>
        <v>Admin &amp; OtherOther Overheads as % of Total Gross Profit</v>
      </c>
      <c r="AO689" s="35"/>
      <c r="AP689" s="35"/>
      <c r="AQ689" s="35"/>
    </row>
    <row r="690" spans="1:43" x14ac:dyDescent="0.25">
      <c r="A690" s="27" t="s">
        <v>103</v>
      </c>
      <c r="B690" s="27" t="s">
        <v>104</v>
      </c>
      <c r="C690" s="27" t="s">
        <v>657</v>
      </c>
      <c r="D690" s="27" t="s">
        <v>119</v>
      </c>
      <c r="E690" s="27" t="s">
        <v>681</v>
      </c>
      <c r="F690" s="27" t="s">
        <v>655</v>
      </c>
      <c r="G690" s="27" t="s">
        <v>656</v>
      </c>
      <c r="H690" s="34" t="s">
        <v>644</v>
      </c>
      <c r="I690" s="34" t="s">
        <v>645</v>
      </c>
      <c r="J690" s="34" t="str">
        <f t="shared" si="51"/>
        <v>Admin &amp; OtherOther Overheads as % of Total Gross Profit</v>
      </c>
      <c r="K690" s="34" t="str">
        <f t="shared" si="52"/>
        <v>230Bad Debts - Toyota</v>
      </c>
      <c r="L690" s="28">
        <f>+SUMIF('TB 4-24'!M:M,$AL690,'TB 4-24'!G:G)</f>
        <v>0</v>
      </c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>
        <f>+SUMIF('Input Sheet'!$S:$S,$AL690,'Input Sheet'!C:C)</f>
        <v>0</v>
      </c>
      <c r="Z690" s="28">
        <f>+SUMIF('Input Sheet'!$S:$S,$AL690,'Input Sheet'!D:D)</f>
        <v>0</v>
      </c>
      <c r="AA690" s="28">
        <f>+SUMIF('Input Sheet'!$S:$S,$AL690,'Input Sheet'!E:E)</f>
        <v>0</v>
      </c>
      <c r="AB690" s="28">
        <f>+SUMIF('Input Sheet'!$S:$S,$AL690,'Input Sheet'!F:F)</f>
        <v>0</v>
      </c>
      <c r="AC690" s="28">
        <f>+SUMIF('Input Sheet'!$S:$S,$AL690,'Input Sheet'!G:G)</f>
        <v>0</v>
      </c>
      <c r="AD690" s="28">
        <f>+SUMIF('Input Sheet'!$S:$S,$AL690,'Input Sheet'!H:H)</f>
        <v>0</v>
      </c>
      <c r="AE690" s="28">
        <f>+SUMIF('Input Sheet'!$S:$S,$AL690,'Input Sheet'!I:I)</f>
        <v>0</v>
      </c>
      <c r="AF690" s="28">
        <f>+SUMIF('Input Sheet'!$S:$S,$AL690,'Input Sheet'!J:J)</f>
        <v>0</v>
      </c>
      <c r="AG690" s="28">
        <f>+SUMIF('Input Sheet'!$S:$S,$AL690,'Input Sheet'!K:K)</f>
        <v>0</v>
      </c>
      <c r="AH690" s="28">
        <f>+SUMIF('Input Sheet'!$S:$S,$AL690,'Input Sheet'!L:L)</f>
        <v>0</v>
      </c>
      <c r="AI690" s="28">
        <f>+SUMIF('Input Sheet'!$S:$S,$AL690,'Input Sheet'!M:M)</f>
        <v>0</v>
      </c>
      <c r="AJ690" s="28">
        <f>+SUMIF('Input Sheet'!$S:$S,$AL690,'Input Sheet'!N:N)</f>
        <v>0</v>
      </c>
      <c r="AK690" s="28"/>
      <c r="AL690" s="27" t="str">
        <f t="shared" si="53"/>
        <v>230-7455</v>
      </c>
      <c r="AM690" s="34" t="str">
        <f t="shared" si="54"/>
        <v>Admin &amp; Other</v>
      </c>
      <c r="AN690" s="34" t="str">
        <f t="shared" si="55"/>
        <v>Admin &amp; OtherOther Overheads as % of Total Gross Profit</v>
      </c>
      <c r="AO690" s="35"/>
      <c r="AP690" s="35"/>
      <c r="AQ690" s="35"/>
    </row>
    <row r="691" spans="1:43" x14ac:dyDescent="0.25">
      <c r="A691" s="27" t="s">
        <v>103</v>
      </c>
      <c r="B691" s="27" t="s">
        <v>104</v>
      </c>
      <c r="C691" s="27" t="s">
        <v>657</v>
      </c>
      <c r="D691" s="27" t="s">
        <v>119</v>
      </c>
      <c r="E691" s="27" t="s">
        <v>660</v>
      </c>
      <c r="F691" s="27" t="s">
        <v>655</v>
      </c>
      <c r="G691" s="27" t="s">
        <v>656</v>
      </c>
      <c r="H691" s="34" t="s">
        <v>644</v>
      </c>
      <c r="I691" s="34" t="s">
        <v>645</v>
      </c>
      <c r="J691" s="34" t="str">
        <f t="shared" si="51"/>
        <v>Admin &amp; OtherOther Overheads as % of Total Gross Profit</v>
      </c>
      <c r="K691" s="34" t="str">
        <f t="shared" si="52"/>
        <v>200Bad Debts - Toyota</v>
      </c>
      <c r="L691" s="28">
        <f>+SUMIF('TB 4-24'!M:M,$AL691,'TB 4-24'!G:G)</f>
        <v>0</v>
      </c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>
        <f>+SUMIF('Input Sheet'!$S:$S,$AL691,'Input Sheet'!C:C)</f>
        <v>0</v>
      </c>
      <c r="Z691" s="28">
        <f>+SUMIF('Input Sheet'!$S:$S,$AL691,'Input Sheet'!D:D)</f>
        <v>0</v>
      </c>
      <c r="AA691" s="28">
        <f>+SUMIF('Input Sheet'!$S:$S,$AL691,'Input Sheet'!E:E)</f>
        <v>0</v>
      </c>
      <c r="AB691" s="28">
        <f>+SUMIF('Input Sheet'!$S:$S,$AL691,'Input Sheet'!F:F)</f>
        <v>0</v>
      </c>
      <c r="AC691" s="28">
        <f>+SUMIF('Input Sheet'!$S:$S,$AL691,'Input Sheet'!G:G)</f>
        <v>0</v>
      </c>
      <c r="AD691" s="28">
        <f>+SUMIF('Input Sheet'!$S:$S,$AL691,'Input Sheet'!H:H)</f>
        <v>0</v>
      </c>
      <c r="AE691" s="28">
        <f>+SUMIF('Input Sheet'!$S:$S,$AL691,'Input Sheet'!I:I)</f>
        <v>0</v>
      </c>
      <c r="AF691" s="28">
        <f>+SUMIF('Input Sheet'!$S:$S,$AL691,'Input Sheet'!J:J)</f>
        <v>0</v>
      </c>
      <c r="AG691" s="28">
        <f>+SUMIF('Input Sheet'!$S:$S,$AL691,'Input Sheet'!K:K)</f>
        <v>0</v>
      </c>
      <c r="AH691" s="28">
        <f>+SUMIF('Input Sheet'!$S:$S,$AL691,'Input Sheet'!L:L)</f>
        <v>0</v>
      </c>
      <c r="AI691" s="28">
        <f>+SUMIF('Input Sheet'!$S:$S,$AL691,'Input Sheet'!M:M)</f>
        <v>0</v>
      </c>
      <c r="AJ691" s="28">
        <f>+SUMIF('Input Sheet'!$S:$S,$AL691,'Input Sheet'!N:N)</f>
        <v>0</v>
      </c>
      <c r="AK691" s="28"/>
      <c r="AL691" s="27" t="str">
        <f t="shared" si="53"/>
        <v>200-7455</v>
      </c>
      <c r="AM691" s="34" t="str">
        <f t="shared" si="54"/>
        <v>Admin &amp; Other</v>
      </c>
      <c r="AN691" s="34" t="str">
        <f t="shared" si="55"/>
        <v>Admin &amp; OtherOther Overheads as % of Total Gross Profit</v>
      </c>
      <c r="AO691" s="35"/>
      <c r="AP691" s="35"/>
      <c r="AQ691" s="35"/>
    </row>
    <row r="692" spans="1:43" x14ac:dyDescent="0.25">
      <c r="A692" s="27" t="s">
        <v>103</v>
      </c>
      <c r="B692" s="27" t="s">
        <v>104</v>
      </c>
      <c r="C692" s="27" t="s">
        <v>657</v>
      </c>
      <c r="D692" s="27" t="s">
        <v>119</v>
      </c>
      <c r="E692" s="27" t="s">
        <v>658</v>
      </c>
      <c r="F692" s="27" t="s">
        <v>655</v>
      </c>
      <c r="G692" s="27" t="s">
        <v>656</v>
      </c>
      <c r="H692" s="34" t="s">
        <v>644</v>
      </c>
      <c r="I692" s="34" t="s">
        <v>645</v>
      </c>
      <c r="J692" s="34" t="str">
        <f t="shared" si="51"/>
        <v>Admin &amp; OtherOther Overheads as % of Total Gross Profit</v>
      </c>
      <c r="K692" s="34" t="str">
        <f t="shared" si="52"/>
        <v>210Bad Debts - Toyota</v>
      </c>
      <c r="L692" s="28">
        <f>+SUMIF('TB 4-24'!M:M,$AL692,'TB 4-24'!G:G)</f>
        <v>0</v>
      </c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>
        <f>+SUMIF('Input Sheet'!$S:$S,$AL692,'Input Sheet'!C:C)</f>
        <v>0</v>
      </c>
      <c r="Z692" s="28">
        <f>+SUMIF('Input Sheet'!$S:$S,$AL692,'Input Sheet'!D:D)</f>
        <v>0</v>
      </c>
      <c r="AA692" s="28">
        <f>+SUMIF('Input Sheet'!$S:$S,$AL692,'Input Sheet'!E:E)</f>
        <v>0</v>
      </c>
      <c r="AB692" s="28">
        <f>+SUMIF('Input Sheet'!$S:$S,$AL692,'Input Sheet'!F:F)</f>
        <v>0</v>
      </c>
      <c r="AC692" s="28">
        <f>+SUMIF('Input Sheet'!$S:$S,$AL692,'Input Sheet'!G:G)</f>
        <v>0</v>
      </c>
      <c r="AD692" s="28">
        <f>+SUMIF('Input Sheet'!$S:$S,$AL692,'Input Sheet'!H:H)</f>
        <v>0</v>
      </c>
      <c r="AE692" s="28">
        <f>+SUMIF('Input Sheet'!$S:$S,$AL692,'Input Sheet'!I:I)</f>
        <v>0</v>
      </c>
      <c r="AF692" s="28">
        <f>+SUMIF('Input Sheet'!$S:$S,$AL692,'Input Sheet'!J:J)</f>
        <v>0</v>
      </c>
      <c r="AG692" s="28">
        <f>+SUMIF('Input Sheet'!$S:$S,$AL692,'Input Sheet'!K:K)</f>
        <v>0</v>
      </c>
      <c r="AH692" s="28">
        <f>+SUMIF('Input Sheet'!$S:$S,$AL692,'Input Sheet'!L:L)</f>
        <v>0</v>
      </c>
      <c r="AI692" s="28">
        <f>+SUMIF('Input Sheet'!$S:$S,$AL692,'Input Sheet'!M:M)</f>
        <v>0</v>
      </c>
      <c r="AJ692" s="28">
        <f>+SUMIF('Input Sheet'!$S:$S,$AL692,'Input Sheet'!N:N)</f>
        <v>0</v>
      </c>
      <c r="AK692" s="28"/>
      <c r="AL692" s="27" t="str">
        <f t="shared" si="53"/>
        <v>210-7455</v>
      </c>
      <c r="AM692" s="34" t="str">
        <f t="shared" si="54"/>
        <v>Admin &amp; Other</v>
      </c>
      <c r="AN692" s="34" t="str">
        <f t="shared" si="55"/>
        <v>Admin &amp; OtherOther Overheads as % of Total Gross Profit</v>
      </c>
      <c r="AO692" s="35"/>
      <c r="AP692" s="35"/>
      <c r="AQ692" s="35"/>
    </row>
    <row r="693" spans="1:43" x14ac:dyDescent="0.25">
      <c r="A693" s="27" t="s">
        <v>103</v>
      </c>
      <c r="B693" s="27" t="s">
        <v>104</v>
      </c>
      <c r="C693" s="27" t="s">
        <v>657</v>
      </c>
      <c r="D693" s="27" t="s">
        <v>119</v>
      </c>
      <c r="E693" s="27" t="s">
        <v>659</v>
      </c>
      <c r="F693" s="27" t="s">
        <v>655</v>
      </c>
      <c r="G693" s="27" t="s">
        <v>656</v>
      </c>
      <c r="H693" s="34" t="s">
        <v>644</v>
      </c>
      <c r="I693" s="34" t="s">
        <v>645</v>
      </c>
      <c r="J693" s="34" t="str">
        <f t="shared" si="51"/>
        <v>Admin &amp; OtherOther Overheads as % of Total Gross Profit</v>
      </c>
      <c r="K693" s="34" t="str">
        <f t="shared" si="52"/>
        <v>220Bad Debts - Toyota</v>
      </c>
      <c r="L693" s="28">
        <f>+SUMIF('TB 4-24'!M:M,$AL693,'TB 4-24'!G:G)</f>
        <v>0</v>
      </c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>
        <f>+SUMIF('Input Sheet'!$S:$S,$AL693,'Input Sheet'!C:C)</f>
        <v>0</v>
      </c>
      <c r="Z693" s="28">
        <f>+SUMIF('Input Sheet'!$S:$S,$AL693,'Input Sheet'!D:D)</f>
        <v>0</v>
      </c>
      <c r="AA693" s="28">
        <f>+SUMIF('Input Sheet'!$S:$S,$AL693,'Input Sheet'!E:E)</f>
        <v>0</v>
      </c>
      <c r="AB693" s="28">
        <f>+SUMIF('Input Sheet'!$S:$S,$AL693,'Input Sheet'!F:F)</f>
        <v>0</v>
      </c>
      <c r="AC693" s="28">
        <f>+SUMIF('Input Sheet'!$S:$S,$AL693,'Input Sheet'!G:G)</f>
        <v>0</v>
      </c>
      <c r="AD693" s="28">
        <f>+SUMIF('Input Sheet'!$S:$S,$AL693,'Input Sheet'!H:H)</f>
        <v>0</v>
      </c>
      <c r="AE693" s="28">
        <f>+SUMIF('Input Sheet'!$S:$S,$AL693,'Input Sheet'!I:I)</f>
        <v>0</v>
      </c>
      <c r="AF693" s="28">
        <f>+SUMIF('Input Sheet'!$S:$S,$AL693,'Input Sheet'!J:J)</f>
        <v>0</v>
      </c>
      <c r="AG693" s="28">
        <f>+SUMIF('Input Sheet'!$S:$S,$AL693,'Input Sheet'!K:K)</f>
        <v>0</v>
      </c>
      <c r="AH693" s="28">
        <f>+SUMIF('Input Sheet'!$S:$S,$AL693,'Input Sheet'!L:L)</f>
        <v>0</v>
      </c>
      <c r="AI693" s="28">
        <f>+SUMIF('Input Sheet'!$S:$S,$AL693,'Input Sheet'!M:M)</f>
        <v>0</v>
      </c>
      <c r="AJ693" s="28">
        <f>+SUMIF('Input Sheet'!$S:$S,$AL693,'Input Sheet'!N:N)</f>
        <v>0</v>
      </c>
      <c r="AK693" s="28"/>
      <c r="AL693" s="27" t="str">
        <f t="shared" si="53"/>
        <v>220-7455</v>
      </c>
      <c r="AM693" s="34" t="str">
        <f t="shared" si="54"/>
        <v>Admin &amp; Other</v>
      </c>
      <c r="AN693" s="34" t="str">
        <f t="shared" si="55"/>
        <v>Admin &amp; OtherOther Overheads as % of Total Gross Profit</v>
      </c>
      <c r="AO693" s="35"/>
      <c r="AP693" s="35"/>
      <c r="AQ693" s="35"/>
    </row>
    <row r="694" spans="1:43" x14ac:dyDescent="0.25">
      <c r="A694" s="27" t="s">
        <v>103</v>
      </c>
      <c r="B694" s="27" t="s">
        <v>104</v>
      </c>
      <c r="C694" s="27" t="s">
        <v>657</v>
      </c>
      <c r="D694" s="27" t="s">
        <v>119</v>
      </c>
      <c r="E694" s="27" t="s">
        <v>661</v>
      </c>
      <c r="F694" s="27" t="s">
        <v>655</v>
      </c>
      <c r="G694" s="27" t="s">
        <v>656</v>
      </c>
      <c r="H694" s="34" t="s">
        <v>644</v>
      </c>
      <c r="I694" s="34" t="s">
        <v>645</v>
      </c>
      <c r="J694" s="34" t="str">
        <f t="shared" si="51"/>
        <v>Admin &amp; OtherOther Overheads as % of Total Gross Profit</v>
      </c>
      <c r="K694" s="34" t="str">
        <f t="shared" si="52"/>
        <v>221Bad Debts - Toyota</v>
      </c>
      <c r="L694" s="28">
        <f>+SUMIF('TB 4-24'!M:M,$AL694,'TB 4-24'!G:G)</f>
        <v>0</v>
      </c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>
        <f>+SUMIF('Input Sheet'!$S:$S,$AL694,'Input Sheet'!C:C)</f>
        <v>0</v>
      </c>
      <c r="Z694" s="28">
        <f>+SUMIF('Input Sheet'!$S:$S,$AL694,'Input Sheet'!D:D)</f>
        <v>0</v>
      </c>
      <c r="AA694" s="28">
        <f>+SUMIF('Input Sheet'!$S:$S,$AL694,'Input Sheet'!E:E)</f>
        <v>0</v>
      </c>
      <c r="AB694" s="28">
        <f>+SUMIF('Input Sheet'!$S:$S,$AL694,'Input Sheet'!F:F)</f>
        <v>0</v>
      </c>
      <c r="AC694" s="28">
        <f>+SUMIF('Input Sheet'!$S:$S,$AL694,'Input Sheet'!G:G)</f>
        <v>0</v>
      </c>
      <c r="AD694" s="28">
        <f>+SUMIF('Input Sheet'!$S:$S,$AL694,'Input Sheet'!H:H)</f>
        <v>0</v>
      </c>
      <c r="AE694" s="28">
        <f>+SUMIF('Input Sheet'!$S:$S,$AL694,'Input Sheet'!I:I)</f>
        <v>0</v>
      </c>
      <c r="AF694" s="28">
        <f>+SUMIF('Input Sheet'!$S:$S,$AL694,'Input Sheet'!J:J)</f>
        <v>0</v>
      </c>
      <c r="AG694" s="28">
        <f>+SUMIF('Input Sheet'!$S:$S,$AL694,'Input Sheet'!K:K)</f>
        <v>0</v>
      </c>
      <c r="AH694" s="28">
        <f>+SUMIF('Input Sheet'!$S:$S,$AL694,'Input Sheet'!L:L)</f>
        <v>0</v>
      </c>
      <c r="AI694" s="28">
        <f>+SUMIF('Input Sheet'!$S:$S,$AL694,'Input Sheet'!M:M)</f>
        <v>0</v>
      </c>
      <c r="AJ694" s="28">
        <f>+SUMIF('Input Sheet'!$S:$S,$AL694,'Input Sheet'!N:N)</f>
        <v>0</v>
      </c>
      <c r="AK694" s="28"/>
      <c r="AL694" s="27" t="str">
        <f t="shared" si="53"/>
        <v>221-7455</v>
      </c>
      <c r="AM694" s="34" t="str">
        <f t="shared" si="54"/>
        <v>Admin &amp; Other</v>
      </c>
      <c r="AN694" s="34" t="str">
        <f t="shared" si="55"/>
        <v>Admin &amp; OtherOther Overheads as % of Total Gross Profit</v>
      </c>
      <c r="AO694" s="35"/>
      <c r="AP694" s="35"/>
      <c r="AQ694" s="35"/>
    </row>
    <row r="695" spans="1:43" x14ac:dyDescent="0.25">
      <c r="A695" s="27" t="s">
        <v>103</v>
      </c>
      <c r="B695" s="27" t="s">
        <v>104</v>
      </c>
      <c r="C695" s="27" t="s">
        <v>657</v>
      </c>
      <c r="D695" s="27" t="s">
        <v>119</v>
      </c>
      <c r="E695" s="27" t="s">
        <v>682</v>
      </c>
      <c r="F695" s="27" t="s">
        <v>655</v>
      </c>
      <c r="G695" s="27" t="s">
        <v>656</v>
      </c>
      <c r="H695" s="34" t="s">
        <v>644</v>
      </c>
      <c r="I695" s="34" t="s">
        <v>645</v>
      </c>
      <c r="J695" s="34" t="str">
        <f t="shared" si="51"/>
        <v>Admin &amp; OtherOther Overheads as % of Total Gross Profit</v>
      </c>
      <c r="K695" s="34" t="str">
        <f t="shared" si="52"/>
        <v>240Bad Debts - Toyota</v>
      </c>
      <c r="L695" s="28">
        <f>+SUMIF('TB 4-24'!M:M,$AL695,'TB 4-24'!G:G)</f>
        <v>0</v>
      </c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>
        <f>+SUMIF('Input Sheet'!$S:$S,$AL695,'Input Sheet'!C:C)</f>
        <v>0</v>
      </c>
      <c r="Z695" s="28">
        <f>+SUMIF('Input Sheet'!$S:$S,$AL695,'Input Sheet'!D:D)</f>
        <v>0</v>
      </c>
      <c r="AA695" s="28">
        <f>+SUMIF('Input Sheet'!$S:$S,$AL695,'Input Sheet'!E:E)</f>
        <v>0</v>
      </c>
      <c r="AB695" s="28">
        <f>+SUMIF('Input Sheet'!$S:$S,$AL695,'Input Sheet'!F:F)</f>
        <v>0</v>
      </c>
      <c r="AC695" s="28">
        <f>+SUMIF('Input Sheet'!$S:$S,$AL695,'Input Sheet'!G:G)</f>
        <v>0</v>
      </c>
      <c r="AD695" s="28">
        <f>+SUMIF('Input Sheet'!$S:$S,$AL695,'Input Sheet'!H:H)</f>
        <v>0</v>
      </c>
      <c r="AE695" s="28">
        <f>+SUMIF('Input Sheet'!$S:$S,$AL695,'Input Sheet'!I:I)</f>
        <v>0</v>
      </c>
      <c r="AF695" s="28">
        <f>+SUMIF('Input Sheet'!$S:$S,$AL695,'Input Sheet'!J:J)</f>
        <v>0</v>
      </c>
      <c r="AG695" s="28">
        <f>+SUMIF('Input Sheet'!$S:$S,$AL695,'Input Sheet'!K:K)</f>
        <v>0</v>
      </c>
      <c r="AH695" s="28">
        <f>+SUMIF('Input Sheet'!$S:$S,$AL695,'Input Sheet'!L:L)</f>
        <v>0</v>
      </c>
      <c r="AI695" s="28">
        <f>+SUMIF('Input Sheet'!$S:$S,$AL695,'Input Sheet'!M:M)</f>
        <v>0</v>
      </c>
      <c r="AJ695" s="28">
        <f>+SUMIF('Input Sheet'!$S:$S,$AL695,'Input Sheet'!N:N)</f>
        <v>0</v>
      </c>
      <c r="AK695" s="28"/>
      <c r="AL695" s="27" t="str">
        <f t="shared" si="53"/>
        <v>240-7455</v>
      </c>
      <c r="AM695" s="34" t="str">
        <f t="shared" si="54"/>
        <v>Admin &amp; Other</v>
      </c>
      <c r="AN695" s="34" t="str">
        <f t="shared" si="55"/>
        <v>Admin &amp; OtherOther Overheads as % of Total Gross Profit</v>
      </c>
      <c r="AO695" s="35"/>
      <c r="AP695" s="35"/>
      <c r="AQ695" s="35"/>
    </row>
    <row r="696" spans="1:43" x14ac:dyDescent="0.25">
      <c r="A696" s="27" t="s">
        <v>103</v>
      </c>
      <c r="B696" s="27" t="s">
        <v>104</v>
      </c>
      <c r="C696" s="27" t="s">
        <v>657</v>
      </c>
      <c r="D696" s="27" t="s">
        <v>119</v>
      </c>
      <c r="E696" s="27" t="s">
        <v>662</v>
      </c>
      <c r="F696" s="27" t="s">
        <v>655</v>
      </c>
      <c r="G696" s="27" t="s">
        <v>656</v>
      </c>
      <c r="H696" s="34" t="s">
        <v>644</v>
      </c>
      <c r="I696" s="34" t="s">
        <v>645</v>
      </c>
      <c r="J696" s="34" t="str">
        <f t="shared" si="51"/>
        <v>Admin &amp; OtherOther Overheads as % of Total Gross Profit</v>
      </c>
      <c r="K696" s="34" t="str">
        <f t="shared" si="52"/>
        <v>260Bad Debts - Toyota</v>
      </c>
      <c r="L696" s="28">
        <f>+SUMIF('TB 4-24'!M:M,$AL696,'TB 4-24'!G:G)</f>
        <v>0</v>
      </c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>
        <f>+SUMIF('Input Sheet'!$S:$S,$AL696,'Input Sheet'!C:C)</f>
        <v>0</v>
      </c>
      <c r="Z696" s="28">
        <f>+SUMIF('Input Sheet'!$S:$S,$AL696,'Input Sheet'!D:D)</f>
        <v>0</v>
      </c>
      <c r="AA696" s="28">
        <f>+SUMIF('Input Sheet'!$S:$S,$AL696,'Input Sheet'!E:E)</f>
        <v>0</v>
      </c>
      <c r="AB696" s="28">
        <f>+SUMIF('Input Sheet'!$S:$S,$AL696,'Input Sheet'!F:F)</f>
        <v>0</v>
      </c>
      <c r="AC696" s="28">
        <f>+SUMIF('Input Sheet'!$S:$S,$AL696,'Input Sheet'!G:G)</f>
        <v>0</v>
      </c>
      <c r="AD696" s="28">
        <f>+SUMIF('Input Sheet'!$S:$S,$AL696,'Input Sheet'!H:H)</f>
        <v>0</v>
      </c>
      <c r="AE696" s="28">
        <f>+SUMIF('Input Sheet'!$S:$S,$AL696,'Input Sheet'!I:I)</f>
        <v>0</v>
      </c>
      <c r="AF696" s="28">
        <f>+SUMIF('Input Sheet'!$S:$S,$AL696,'Input Sheet'!J:J)</f>
        <v>0</v>
      </c>
      <c r="AG696" s="28">
        <f>+SUMIF('Input Sheet'!$S:$S,$AL696,'Input Sheet'!K:K)</f>
        <v>0</v>
      </c>
      <c r="AH696" s="28">
        <f>+SUMIF('Input Sheet'!$S:$S,$AL696,'Input Sheet'!L:L)</f>
        <v>0</v>
      </c>
      <c r="AI696" s="28">
        <f>+SUMIF('Input Sheet'!$S:$S,$AL696,'Input Sheet'!M:M)</f>
        <v>0</v>
      </c>
      <c r="AJ696" s="28">
        <f>+SUMIF('Input Sheet'!$S:$S,$AL696,'Input Sheet'!N:N)</f>
        <v>0</v>
      </c>
      <c r="AK696" s="28"/>
      <c r="AL696" s="27" t="str">
        <f t="shared" si="53"/>
        <v>260-7455</v>
      </c>
      <c r="AM696" s="34" t="str">
        <f t="shared" si="54"/>
        <v>Admin &amp; Other</v>
      </c>
      <c r="AN696" s="34" t="str">
        <f t="shared" si="55"/>
        <v>Admin &amp; OtherOther Overheads as % of Total Gross Profit</v>
      </c>
      <c r="AO696" s="35"/>
      <c r="AP696" s="35"/>
      <c r="AQ696" s="35"/>
    </row>
    <row r="697" spans="1:43" x14ac:dyDescent="0.25">
      <c r="A697" s="27" t="s">
        <v>103</v>
      </c>
      <c r="B697" s="27" t="s">
        <v>104</v>
      </c>
      <c r="C697" s="27" t="s">
        <v>663</v>
      </c>
      <c r="D697" s="27" t="s">
        <v>119</v>
      </c>
      <c r="E697" s="27" t="s">
        <v>664</v>
      </c>
      <c r="F697" s="27" t="s">
        <v>655</v>
      </c>
      <c r="G697" s="27" t="s">
        <v>656</v>
      </c>
      <c r="H697" s="34" t="s">
        <v>644</v>
      </c>
      <c r="I697" s="34" t="s">
        <v>645</v>
      </c>
      <c r="J697" s="34" t="str">
        <f t="shared" si="51"/>
        <v>Admin &amp; OtherOther Overheads as % of Total Gross Profit</v>
      </c>
      <c r="K697" s="34" t="str">
        <f t="shared" si="52"/>
        <v>400Bad Debts - Toyota</v>
      </c>
      <c r="L697" s="28">
        <f>+SUMIF('TB 4-24'!M:M,$AL697,'TB 4-24'!G:G)</f>
        <v>0</v>
      </c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>
        <f>+SUMIF('Input Sheet'!$S:$S,$AL697,'Input Sheet'!C:C)</f>
        <v>0</v>
      </c>
      <c r="Z697" s="28">
        <f>+SUMIF('Input Sheet'!$S:$S,$AL697,'Input Sheet'!D:D)</f>
        <v>0</v>
      </c>
      <c r="AA697" s="28">
        <f>+SUMIF('Input Sheet'!$S:$S,$AL697,'Input Sheet'!E:E)</f>
        <v>0</v>
      </c>
      <c r="AB697" s="28">
        <f>+SUMIF('Input Sheet'!$S:$S,$AL697,'Input Sheet'!F:F)</f>
        <v>0</v>
      </c>
      <c r="AC697" s="28">
        <f>+SUMIF('Input Sheet'!$S:$S,$AL697,'Input Sheet'!G:G)</f>
        <v>0</v>
      </c>
      <c r="AD697" s="28">
        <f>+SUMIF('Input Sheet'!$S:$S,$AL697,'Input Sheet'!H:H)</f>
        <v>0</v>
      </c>
      <c r="AE697" s="28">
        <f>+SUMIF('Input Sheet'!$S:$S,$AL697,'Input Sheet'!I:I)</f>
        <v>0</v>
      </c>
      <c r="AF697" s="28">
        <f>+SUMIF('Input Sheet'!$S:$S,$AL697,'Input Sheet'!J:J)</f>
        <v>0</v>
      </c>
      <c r="AG697" s="28">
        <f>+SUMIF('Input Sheet'!$S:$S,$AL697,'Input Sheet'!K:K)</f>
        <v>0</v>
      </c>
      <c r="AH697" s="28">
        <f>+SUMIF('Input Sheet'!$S:$S,$AL697,'Input Sheet'!L:L)</f>
        <v>0</v>
      </c>
      <c r="AI697" s="28">
        <f>+SUMIF('Input Sheet'!$S:$S,$AL697,'Input Sheet'!M:M)</f>
        <v>0</v>
      </c>
      <c r="AJ697" s="28">
        <f>+SUMIF('Input Sheet'!$S:$S,$AL697,'Input Sheet'!N:N)</f>
        <v>0</v>
      </c>
      <c r="AK697" s="28"/>
      <c r="AL697" s="27" t="str">
        <f t="shared" si="53"/>
        <v>400-7455</v>
      </c>
      <c r="AM697" s="34" t="str">
        <f t="shared" si="54"/>
        <v>Admin &amp; Other</v>
      </c>
      <c r="AN697" s="34" t="str">
        <f t="shared" si="55"/>
        <v>Admin &amp; OtherOther Overheads as % of Total Gross Profit</v>
      </c>
      <c r="AO697" s="35"/>
      <c r="AP697" s="35"/>
      <c r="AQ697" s="35"/>
    </row>
    <row r="698" spans="1:43" x14ac:dyDescent="0.25">
      <c r="A698" s="27" t="s">
        <v>103</v>
      </c>
      <c r="B698" s="27" t="s">
        <v>104</v>
      </c>
      <c r="C698" s="27" t="s">
        <v>663</v>
      </c>
      <c r="D698" s="27" t="s">
        <v>119</v>
      </c>
      <c r="E698" s="27" t="s">
        <v>665</v>
      </c>
      <c r="F698" s="27" t="s">
        <v>655</v>
      </c>
      <c r="G698" s="27" t="s">
        <v>656</v>
      </c>
      <c r="H698" s="34" t="s">
        <v>644</v>
      </c>
      <c r="I698" s="34" t="s">
        <v>645</v>
      </c>
      <c r="J698" s="34" t="str">
        <f t="shared" si="51"/>
        <v>Admin &amp; OtherOther Overheads as % of Total Gross Profit</v>
      </c>
      <c r="K698" s="34" t="str">
        <f t="shared" si="52"/>
        <v>410Bad Debts - Toyota</v>
      </c>
      <c r="L698" s="28">
        <f>+SUMIF('TB 4-24'!M:M,$AL698,'TB 4-24'!G:G)</f>
        <v>0</v>
      </c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>
        <f>+SUMIF('Input Sheet'!$S:$S,$AL698,'Input Sheet'!C:C)</f>
        <v>0</v>
      </c>
      <c r="Z698" s="28">
        <f>+SUMIF('Input Sheet'!$S:$S,$AL698,'Input Sheet'!D:D)</f>
        <v>0</v>
      </c>
      <c r="AA698" s="28">
        <f>+SUMIF('Input Sheet'!$S:$S,$AL698,'Input Sheet'!E:E)</f>
        <v>0</v>
      </c>
      <c r="AB698" s="28">
        <f>+SUMIF('Input Sheet'!$S:$S,$AL698,'Input Sheet'!F:F)</f>
        <v>0</v>
      </c>
      <c r="AC698" s="28">
        <f>+SUMIF('Input Sheet'!$S:$S,$AL698,'Input Sheet'!G:G)</f>
        <v>0</v>
      </c>
      <c r="AD698" s="28">
        <f>+SUMIF('Input Sheet'!$S:$S,$AL698,'Input Sheet'!H:H)</f>
        <v>0</v>
      </c>
      <c r="AE698" s="28">
        <f>+SUMIF('Input Sheet'!$S:$S,$AL698,'Input Sheet'!I:I)</f>
        <v>0</v>
      </c>
      <c r="AF698" s="28">
        <f>+SUMIF('Input Sheet'!$S:$S,$AL698,'Input Sheet'!J:J)</f>
        <v>0</v>
      </c>
      <c r="AG698" s="28">
        <f>+SUMIF('Input Sheet'!$S:$S,$AL698,'Input Sheet'!K:K)</f>
        <v>0</v>
      </c>
      <c r="AH698" s="28">
        <f>+SUMIF('Input Sheet'!$S:$S,$AL698,'Input Sheet'!L:L)</f>
        <v>0</v>
      </c>
      <c r="AI698" s="28">
        <f>+SUMIF('Input Sheet'!$S:$S,$AL698,'Input Sheet'!M:M)</f>
        <v>0</v>
      </c>
      <c r="AJ698" s="28">
        <f>+SUMIF('Input Sheet'!$S:$S,$AL698,'Input Sheet'!N:N)</f>
        <v>0</v>
      </c>
      <c r="AK698" s="28"/>
      <c r="AL698" s="27" t="str">
        <f t="shared" si="53"/>
        <v>410-7455</v>
      </c>
      <c r="AM698" s="34" t="str">
        <f t="shared" si="54"/>
        <v>Admin &amp; Other</v>
      </c>
      <c r="AN698" s="34" t="str">
        <f t="shared" si="55"/>
        <v>Admin &amp; OtherOther Overheads as % of Total Gross Profit</v>
      </c>
      <c r="AO698" s="35"/>
      <c r="AP698" s="35"/>
      <c r="AQ698" s="35"/>
    </row>
    <row r="699" spans="1:43" x14ac:dyDescent="0.25">
      <c r="A699" s="27" t="s">
        <v>103</v>
      </c>
      <c r="B699" s="27" t="s">
        <v>104</v>
      </c>
      <c r="C699" s="27" t="s">
        <v>663</v>
      </c>
      <c r="D699" s="27" t="s">
        <v>119</v>
      </c>
      <c r="E699" s="27" t="s">
        <v>666</v>
      </c>
      <c r="F699" s="27" t="s">
        <v>655</v>
      </c>
      <c r="G699" s="27" t="s">
        <v>656</v>
      </c>
      <c r="H699" s="34" t="s">
        <v>644</v>
      </c>
      <c r="I699" s="34" t="s">
        <v>645</v>
      </c>
      <c r="J699" s="34" t="str">
        <f t="shared" si="51"/>
        <v>Admin &amp; OtherOther Overheads as % of Total Gross Profit</v>
      </c>
      <c r="K699" s="34" t="str">
        <f t="shared" si="52"/>
        <v>420Bad Debts - Toyota</v>
      </c>
      <c r="L699" s="28">
        <f>+SUMIF('TB 4-24'!M:M,$AL699,'TB 4-24'!G:G)</f>
        <v>0</v>
      </c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>
        <f>+SUMIF('Input Sheet'!$S:$S,$AL699,'Input Sheet'!C:C)</f>
        <v>0</v>
      </c>
      <c r="Z699" s="28">
        <f>+SUMIF('Input Sheet'!$S:$S,$AL699,'Input Sheet'!D:D)</f>
        <v>0</v>
      </c>
      <c r="AA699" s="28">
        <f>+SUMIF('Input Sheet'!$S:$S,$AL699,'Input Sheet'!E:E)</f>
        <v>0</v>
      </c>
      <c r="AB699" s="28">
        <f>+SUMIF('Input Sheet'!$S:$S,$AL699,'Input Sheet'!F:F)</f>
        <v>0</v>
      </c>
      <c r="AC699" s="28">
        <f>+SUMIF('Input Sheet'!$S:$S,$AL699,'Input Sheet'!G:G)</f>
        <v>0</v>
      </c>
      <c r="AD699" s="28">
        <f>+SUMIF('Input Sheet'!$S:$S,$AL699,'Input Sheet'!H:H)</f>
        <v>0</v>
      </c>
      <c r="AE699" s="28">
        <f>+SUMIF('Input Sheet'!$S:$S,$AL699,'Input Sheet'!I:I)</f>
        <v>0</v>
      </c>
      <c r="AF699" s="28">
        <f>+SUMIF('Input Sheet'!$S:$S,$AL699,'Input Sheet'!J:J)</f>
        <v>0</v>
      </c>
      <c r="AG699" s="28">
        <f>+SUMIF('Input Sheet'!$S:$S,$AL699,'Input Sheet'!K:K)</f>
        <v>0</v>
      </c>
      <c r="AH699" s="28">
        <f>+SUMIF('Input Sheet'!$S:$S,$AL699,'Input Sheet'!L:L)</f>
        <v>0</v>
      </c>
      <c r="AI699" s="28">
        <f>+SUMIF('Input Sheet'!$S:$S,$AL699,'Input Sheet'!M:M)</f>
        <v>0</v>
      </c>
      <c r="AJ699" s="28">
        <f>+SUMIF('Input Sheet'!$S:$S,$AL699,'Input Sheet'!N:N)</f>
        <v>0</v>
      </c>
      <c r="AK699" s="28"/>
      <c r="AL699" s="27" t="str">
        <f t="shared" si="53"/>
        <v>420-7455</v>
      </c>
      <c r="AM699" s="34" t="str">
        <f t="shared" si="54"/>
        <v>Admin &amp; Other</v>
      </c>
      <c r="AN699" s="34" t="str">
        <f t="shared" si="55"/>
        <v>Admin &amp; OtherOther Overheads as % of Total Gross Profit</v>
      </c>
      <c r="AO699" s="35"/>
      <c r="AP699" s="35"/>
      <c r="AQ699" s="35"/>
    </row>
    <row r="700" spans="1:43" x14ac:dyDescent="0.25">
      <c r="A700" s="27" t="s">
        <v>103</v>
      </c>
      <c r="B700" s="27" t="s">
        <v>104</v>
      </c>
      <c r="C700" s="27" t="s">
        <v>663</v>
      </c>
      <c r="D700" s="27" t="s">
        <v>119</v>
      </c>
      <c r="E700" s="27" t="s">
        <v>667</v>
      </c>
      <c r="F700" s="27" t="s">
        <v>655</v>
      </c>
      <c r="G700" s="27" t="s">
        <v>656</v>
      </c>
      <c r="H700" s="34" t="s">
        <v>644</v>
      </c>
      <c r="I700" s="34" t="s">
        <v>645</v>
      </c>
      <c r="J700" s="34" t="str">
        <f t="shared" si="51"/>
        <v>Admin &amp; OtherOther Overheads as % of Total Gross Profit</v>
      </c>
      <c r="K700" s="34" t="str">
        <f t="shared" si="52"/>
        <v>421Bad Debts - Toyota</v>
      </c>
      <c r="L700" s="28">
        <f>+SUMIF('TB 4-24'!M:M,$AL700,'TB 4-24'!G:G)</f>
        <v>0</v>
      </c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>
        <f>+SUMIF('Input Sheet'!$S:$S,$AL700,'Input Sheet'!C:C)</f>
        <v>0</v>
      </c>
      <c r="Z700" s="28">
        <f>+SUMIF('Input Sheet'!$S:$S,$AL700,'Input Sheet'!D:D)</f>
        <v>0</v>
      </c>
      <c r="AA700" s="28">
        <f>+SUMIF('Input Sheet'!$S:$S,$AL700,'Input Sheet'!E:E)</f>
        <v>0</v>
      </c>
      <c r="AB700" s="28">
        <f>+SUMIF('Input Sheet'!$S:$S,$AL700,'Input Sheet'!F:F)</f>
        <v>0</v>
      </c>
      <c r="AC700" s="28">
        <f>+SUMIF('Input Sheet'!$S:$S,$AL700,'Input Sheet'!G:G)</f>
        <v>0</v>
      </c>
      <c r="AD700" s="28">
        <f>+SUMIF('Input Sheet'!$S:$S,$AL700,'Input Sheet'!H:H)</f>
        <v>0</v>
      </c>
      <c r="AE700" s="28">
        <f>+SUMIF('Input Sheet'!$S:$S,$AL700,'Input Sheet'!I:I)</f>
        <v>0</v>
      </c>
      <c r="AF700" s="28">
        <f>+SUMIF('Input Sheet'!$S:$S,$AL700,'Input Sheet'!J:J)</f>
        <v>0</v>
      </c>
      <c r="AG700" s="28">
        <f>+SUMIF('Input Sheet'!$S:$S,$AL700,'Input Sheet'!K:K)</f>
        <v>0</v>
      </c>
      <c r="AH700" s="28">
        <f>+SUMIF('Input Sheet'!$S:$S,$AL700,'Input Sheet'!L:L)</f>
        <v>0</v>
      </c>
      <c r="AI700" s="28">
        <f>+SUMIF('Input Sheet'!$S:$S,$AL700,'Input Sheet'!M:M)</f>
        <v>0</v>
      </c>
      <c r="AJ700" s="28">
        <f>+SUMIF('Input Sheet'!$S:$S,$AL700,'Input Sheet'!N:N)</f>
        <v>0</v>
      </c>
      <c r="AK700" s="28"/>
      <c r="AL700" s="27" t="str">
        <f t="shared" si="53"/>
        <v>421-7455</v>
      </c>
      <c r="AM700" s="34" t="str">
        <f t="shared" si="54"/>
        <v>Admin &amp; Other</v>
      </c>
      <c r="AN700" s="34" t="str">
        <f t="shared" si="55"/>
        <v>Admin &amp; OtherOther Overheads as % of Total Gross Profit</v>
      </c>
      <c r="AO700" s="35"/>
      <c r="AP700" s="35"/>
      <c r="AQ700" s="35"/>
    </row>
    <row r="701" spans="1:43" x14ac:dyDescent="0.25">
      <c r="A701" s="27" t="s">
        <v>103</v>
      </c>
      <c r="B701" s="27" t="s">
        <v>104</v>
      </c>
      <c r="C701" s="27" t="s">
        <v>663</v>
      </c>
      <c r="D701" s="27" t="s">
        <v>119</v>
      </c>
      <c r="E701" s="27" t="s">
        <v>668</v>
      </c>
      <c r="F701" s="27" t="s">
        <v>655</v>
      </c>
      <c r="G701" s="27" t="s">
        <v>656</v>
      </c>
      <c r="H701" s="34" t="s">
        <v>644</v>
      </c>
      <c r="I701" s="34" t="s">
        <v>645</v>
      </c>
      <c r="J701" s="34" t="str">
        <f t="shared" si="51"/>
        <v>Admin &amp; OtherOther Overheads as % of Total Gross Profit</v>
      </c>
      <c r="K701" s="34" t="str">
        <f t="shared" si="52"/>
        <v>430Bad Debts - Toyota</v>
      </c>
      <c r="L701" s="28">
        <f>+SUMIF('TB 4-24'!M:M,$AL701,'TB 4-24'!G:G)</f>
        <v>0</v>
      </c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>
        <f>+SUMIF('Input Sheet'!$S:$S,$AL701,'Input Sheet'!C:C)</f>
        <v>0</v>
      </c>
      <c r="Z701" s="28">
        <f>+SUMIF('Input Sheet'!$S:$S,$AL701,'Input Sheet'!D:D)</f>
        <v>0</v>
      </c>
      <c r="AA701" s="28">
        <f>+SUMIF('Input Sheet'!$S:$S,$AL701,'Input Sheet'!E:E)</f>
        <v>0</v>
      </c>
      <c r="AB701" s="28">
        <f>+SUMIF('Input Sheet'!$S:$S,$AL701,'Input Sheet'!F:F)</f>
        <v>0</v>
      </c>
      <c r="AC701" s="28">
        <f>+SUMIF('Input Sheet'!$S:$S,$AL701,'Input Sheet'!G:G)</f>
        <v>0</v>
      </c>
      <c r="AD701" s="28">
        <f>+SUMIF('Input Sheet'!$S:$S,$AL701,'Input Sheet'!H:H)</f>
        <v>0</v>
      </c>
      <c r="AE701" s="28">
        <f>+SUMIF('Input Sheet'!$S:$S,$AL701,'Input Sheet'!I:I)</f>
        <v>0</v>
      </c>
      <c r="AF701" s="28">
        <f>+SUMIF('Input Sheet'!$S:$S,$AL701,'Input Sheet'!J:J)</f>
        <v>0</v>
      </c>
      <c r="AG701" s="28">
        <f>+SUMIF('Input Sheet'!$S:$S,$AL701,'Input Sheet'!K:K)</f>
        <v>0</v>
      </c>
      <c r="AH701" s="28">
        <f>+SUMIF('Input Sheet'!$S:$S,$AL701,'Input Sheet'!L:L)</f>
        <v>0</v>
      </c>
      <c r="AI701" s="28">
        <f>+SUMIF('Input Sheet'!$S:$S,$AL701,'Input Sheet'!M:M)</f>
        <v>0</v>
      </c>
      <c r="AJ701" s="28">
        <f>+SUMIF('Input Sheet'!$S:$S,$AL701,'Input Sheet'!N:N)</f>
        <v>0</v>
      </c>
      <c r="AK701" s="28"/>
      <c r="AL701" s="27" t="str">
        <f t="shared" si="53"/>
        <v>430-7455</v>
      </c>
      <c r="AM701" s="34" t="str">
        <f t="shared" si="54"/>
        <v>Admin &amp; Other</v>
      </c>
      <c r="AN701" s="34" t="str">
        <f t="shared" si="55"/>
        <v>Admin &amp; OtherOther Overheads as % of Total Gross Profit</v>
      </c>
      <c r="AO701" s="35"/>
      <c r="AP701" s="35"/>
      <c r="AQ701" s="35"/>
    </row>
    <row r="702" spans="1:43" x14ac:dyDescent="0.25">
      <c r="A702" s="27" t="s">
        <v>103</v>
      </c>
      <c r="B702" s="27" t="s">
        <v>104</v>
      </c>
      <c r="C702" s="27" t="s">
        <v>663</v>
      </c>
      <c r="D702" s="27" t="s">
        <v>119</v>
      </c>
      <c r="E702" s="27" t="s">
        <v>669</v>
      </c>
      <c r="F702" s="27" t="s">
        <v>655</v>
      </c>
      <c r="G702" s="27" t="s">
        <v>656</v>
      </c>
      <c r="H702" s="34" t="s">
        <v>644</v>
      </c>
      <c r="I702" s="34" t="s">
        <v>645</v>
      </c>
      <c r="J702" s="34" t="str">
        <f t="shared" si="51"/>
        <v>Admin &amp; OtherOther Overheads as % of Total Gross Profit</v>
      </c>
      <c r="K702" s="34" t="str">
        <f t="shared" si="52"/>
        <v>440Bad Debts - Toyota</v>
      </c>
      <c r="L702" s="28">
        <f>+SUMIF('TB 4-24'!M:M,$AL702,'TB 4-24'!G:G)</f>
        <v>0</v>
      </c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>
        <f>+SUMIF('Input Sheet'!$S:$S,$AL702,'Input Sheet'!C:C)</f>
        <v>0</v>
      </c>
      <c r="Z702" s="28">
        <f>+SUMIF('Input Sheet'!$S:$S,$AL702,'Input Sheet'!D:D)</f>
        <v>0</v>
      </c>
      <c r="AA702" s="28">
        <f>+SUMIF('Input Sheet'!$S:$S,$AL702,'Input Sheet'!E:E)</f>
        <v>0</v>
      </c>
      <c r="AB702" s="28">
        <f>+SUMIF('Input Sheet'!$S:$S,$AL702,'Input Sheet'!F:F)</f>
        <v>0</v>
      </c>
      <c r="AC702" s="28">
        <f>+SUMIF('Input Sheet'!$S:$S,$AL702,'Input Sheet'!G:G)</f>
        <v>0</v>
      </c>
      <c r="AD702" s="28">
        <f>+SUMIF('Input Sheet'!$S:$S,$AL702,'Input Sheet'!H:H)</f>
        <v>0</v>
      </c>
      <c r="AE702" s="28">
        <f>+SUMIF('Input Sheet'!$S:$S,$AL702,'Input Sheet'!I:I)</f>
        <v>0</v>
      </c>
      <c r="AF702" s="28">
        <f>+SUMIF('Input Sheet'!$S:$S,$AL702,'Input Sheet'!J:J)</f>
        <v>0</v>
      </c>
      <c r="AG702" s="28">
        <f>+SUMIF('Input Sheet'!$S:$S,$AL702,'Input Sheet'!K:K)</f>
        <v>0</v>
      </c>
      <c r="AH702" s="28">
        <f>+SUMIF('Input Sheet'!$S:$S,$AL702,'Input Sheet'!L:L)</f>
        <v>0</v>
      </c>
      <c r="AI702" s="28">
        <f>+SUMIF('Input Sheet'!$S:$S,$AL702,'Input Sheet'!M:M)</f>
        <v>0</v>
      </c>
      <c r="AJ702" s="28">
        <f>+SUMIF('Input Sheet'!$S:$S,$AL702,'Input Sheet'!N:N)</f>
        <v>0</v>
      </c>
      <c r="AK702" s="28"/>
      <c r="AL702" s="27" t="str">
        <f t="shared" si="53"/>
        <v>440-7455</v>
      </c>
      <c r="AM702" s="34" t="str">
        <f t="shared" si="54"/>
        <v>Admin &amp; Other</v>
      </c>
      <c r="AN702" s="34" t="str">
        <f t="shared" si="55"/>
        <v>Admin &amp; OtherOther Overheads as % of Total Gross Profit</v>
      </c>
      <c r="AO702" s="35"/>
      <c r="AP702" s="35"/>
      <c r="AQ702" s="35"/>
    </row>
    <row r="703" spans="1:43" x14ac:dyDescent="0.25">
      <c r="A703" s="27" t="s">
        <v>103</v>
      </c>
      <c r="B703" s="27" t="s">
        <v>104</v>
      </c>
      <c r="C703" s="27" t="s">
        <v>663</v>
      </c>
      <c r="D703" s="27" t="s">
        <v>119</v>
      </c>
      <c r="E703" s="27" t="s">
        <v>670</v>
      </c>
      <c r="F703" s="27" t="s">
        <v>655</v>
      </c>
      <c r="G703" s="27" t="s">
        <v>656</v>
      </c>
      <c r="H703" s="34" t="s">
        <v>644</v>
      </c>
      <c r="I703" s="34" t="s">
        <v>645</v>
      </c>
      <c r="J703" s="34" t="str">
        <f t="shared" si="51"/>
        <v>Admin &amp; OtherOther Overheads as % of Total Gross Profit</v>
      </c>
      <c r="K703" s="34" t="str">
        <f t="shared" si="52"/>
        <v>460Bad Debts - Toyota</v>
      </c>
      <c r="L703" s="28">
        <f>+SUMIF('TB 4-24'!M:M,$AL703,'TB 4-24'!G:G)</f>
        <v>0</v>
      </c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>
        <f>+SUMIF('Input Sheet'!$S:$S,$AL703,'Input Sheet'!C:C)</f>
        <v>0</v>
      </c>
      <c r="Z703" s="28">
        <f>+SUMIF('Input Sheet'!$S:$S,$AL703,'Input Sheet'!D:D)</f>
        <v>0</v>
      </c>
      <c r="AA703" s="28">
        <f>+SUMIF('Input Sheet'!$S:$S,$AL703,'Input Sheet'!E:E)</f>
        <v>0</v>
      </c>
      <c r="AB703" s="28">
        <f>+SUMIF('Input Sheet'!$S:$S,$AL703,'Input Sheet'!F:F)</f>
        <v>0</v>
      </c>
      <c r="AC703" s="28">
        <f>+SUMIF('Input Sheet'!$S:$S,$AL703,'Input Sheet'!G:G)</f>
        <v>0</v>
      </c>
      <c r="AD703" s="28">
        <f>+SUMIF('Input Sheet'!$S:$S,$AL703,'Input Sheet'!H:H)</f>
        <v>0</v>
      </c>
      <c r="AE703" s="28">
        <f>+SUMIF('Input Sheet'!$S:$S,$AL703,'Input Sheet'!I:I)</f>
        <v>0</v>
      </c>
      <c r="AF703" s="28">
        <f>+SUMIF('Input Sheet'!$S:$S,$AL703,'Input Sheet'!J:J)</f>
        <v>0</v>
      </c>
      <c r="AG703" s="28">
        <f>+SUMIF('Input Sheet'!$S:$S,$AL703,'Input Sheet'!K:K)</f>
        <v>0</v>
      </c>
      <c r="AH703" s="28">
        <f>+SUMIF('Input Sheet'!$S:$S,$AL703,'Input Sheet'!L:L)</f>
        <v>0</v>
      </c>
      <c r="AI703" s="28">
        <f>+SUMIF('Input Sheet'!$S:$S,$AL703,'Input Sheet'!M:M)</f>
        <v>0</v>
      </c>
      <c r="AJ703" s="28">
        <f>+SUMIF('Input Sheet'!$S:$S,$AL703,'Input Sheet'!N:N)</f>
        <v>0</v>
      </c>
      <c r="AK703" s="28"/>
      <c r="AL703" s="27" t="str">
        <f t="shared" si="53"/>
        <v>460-7455</v>
      </c>
      <c r="AM703" s="34" t="str">
        <f t="shared" si="54"/>
        <v>Admin &amp; Other</v>
      </c>
      <c r="AN703" s="34" t="str">
        <f t="shared" si="55"/>
        <v>Admin &amp; OtherOther Overheads as % of Total Gross Profit</v>
      </c>
      <c r="AO703" s="35"/>
      <c r="AP703" s="35"/>
      <c r="AQ703" s="35"/>
    </row>
    <row r="704" spans="1:43" x14ac:dyDescent="0.25">
      <c r="A704" s="27" t="s">
        <v>103</v>
      </c>
      <c r="B704" s="27" t="s">
        <v>104</v>
      </c>
      <c r="C704" s="27" t="s">
        <v>671</v>
      </c>
      <c r="D704" s="27" t="s">
        <v>119</v>
      </c>
      <c r="E704" s="27" t="s">
        <v>672</v>
      </c>
      <c r="F704" s="27" t="s">
        <v>655</v>
      </c>
      <c r="G704" s="27" t="s">
        <v>656</v>
      </c>
      <c r="H704" s="34" t="s">
        <v>644</v>
      </c>
      <c r="I704" s="34" t="s">
        <v>645</v>
      </c>
      <c r="J704" s="34" t="str">
        <f t="shared" si="51"/>
        <v>Admin &amp; OtherOther Overheads as % of Total Gross Profit</v>
      </c>
      <c r="K704" s="34" t="str">
        <f t="shared" si="52"/>
        <v>300Bad Debts - Toyota</v>
      </c>
      <c r="L704" s="28">
        <f>+SUMIF('TB 4-24'!M:M,$AL704,'TB 4-24'!G:G)</f>
        <v>0</v>
      </c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>
        <f>+SUMIF('Input Sheet'!$S:$S,$AL704,'Input Sheet'!C:C)</f>
        <v>0</v>
      </c>
      <c r="Z704" s="28">
        <f>+SUMIF('Input Sheet'!$S:$S,$AL704,'Input Sheet'!D:D)</f>
        <v>0</v>
      </c>
      <c r="AA704" s="28">
        <f>+SUMIF('Input Sheet'!$S:$S,$AL704,'Input Sheet'!E:E)</f>
        <v>0</v>
      </c>
      <c r="AB704" s="28">
        <f>+SUMIF('Input Sheet'!$S:$S,$AL704,'Input Sheet'!F:F)</f>
        <v>0</v>
      </c>
      <c r="AC704" s="28">
        <f>+SUMIF('Input Sheet'!$S:$S,$AL704,'Input Sheet'!G:G)</f>
        <v>0</v>
      </c>
      <c r="AD704" s="28">
        <f>+SUMIF('Input Sheet'!$S:$S,$AL704,'Input Sheet'!H:H)</f>
        <v>0</v>
      </c>
      <c r="AE704" s="28">
        <f>+SUMIF('Input Sheet'!$S:$S,$AL704,'Input Sheet'!I:I)</f>
        <v>0</v>
      </c>
      <c r="AF704" s="28">
        <f>+SUMIF('Input Sheet'!$S:$S,$AL704,'Input Sheet'!J:J)</f>
        <v>0</v>
      </c>
      <c r="AG704" s="28">
        <f>+SUMIF('Input Sheet'!$S:$S,$AL704,'Input Sheet'!K:K)</f>
        <v>0</v>
      </c>
      <c r="AH704" s="28">
        <f>+SUMIF('Input Sheet'!$S:$S,$AL704,'Input Sheet'!L:L)</f>
        <v>0</v>
      </c>
      <c r="AI704" s="28">
        <f>+SUMIF('Input Sheet'!$S:$S,$AL704,'Input Sheet'!M:M)</f>
        <v>0</v>
      </c>
      <c r="AJ704" s="28">
        <f>+SUMIF('Input Sheet'!$S:$S,$AL704,'Input Sheet'!N:N)</f>
        <v>0</v>
      </c>
      <c r="AK704" s="28"/>
      <c r="AL704" s="27" t="str">
        <f t="shared" si="53"/>
        <v>300-7455</v>
      </c>
      <c r="AM704" s="34" t="str">
        <f t="shared" si="54"/>
        <v>Admin &amp; Other</v>
      </c>
      <c r="AN704" s="34" t="str">
        <f t="shared" si="55"/>
        <v>Admin &amp; OtherOther Overheads as % of Total Gross Profit</v>
      </c>
      <c r="AO704" s="35"/>
      <c r="AP704" s="35"/>
      <c r="AQ704" s="35"/>
    </row>
    <row r="705" spans="1:43" x14ac:dyDescent="0.25">
      <c r="A705" s="27" t="s">
        <v>103</v>
      </c>
      <c r="B705" s="27" t="s">
        <v>104</v>
      </c>
      <c r="C705" s="27" t="s">
        <v>671</v>
      </c>
      <c r="D705" s="27" t="s">
        <v>119</v>
      </c>
      <c r="E705" s="27" t="s">
        <v>673</v>
      </c>
      <c r="F705" s="27" t="s">
        <v>655</v>
      </c>
      <c r="G705" s="27" t="s">
        <v>656</v>
      </c>
      <c r="H705" s="34" t="s">
        <v>644</v>
      </c>
      <c r="I705" s="34" t="s">
        <v>645</v>
      </c>
      <c r="J705" s="34" t="str">
        <f t="shared" si="51"/>
        <v>Admin &amp; OtherOther Overheads as % of Total Gross Profit</v>
      </c>
      <c r="K705" s="34" t="str">
        <f t="shared" si="52"/>
        <v>310Bad Debts - Toyota</v>
      </c>
      <c r="L705" s="28">
        <f>+SUMIF('TB 4-24'!M:M,$AL705,'TB 4-24'!G:G)</f>
        <v>0</v>
      </c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>
        <f>+SUMIF('Input Sheet'!$S:$S,$AL705,'Input Sheet'!C:C)</f>
        <v>0</v>
      </c>
      <c r="Z705" s="28">
        <f>+SUMIF('Input Sheet'!$S:$S,$AL705,'Input Sheet'!D:D)</f>
        <v>0</v>
      </c>
      <c r="AA705" s="28">
        <f>+SUMIF('Input Sheet'!$S:$S,$AL705,'Input Sheet'!E:E)</f>
        <v>0</v>
      </c>
      <c r="AB705" s="28">
        <f>+SUMIF('Input Sheet'!$S:$S,$AL705,'Input Sheet'!F:F)</f>
        <v>0</v>
      </c>
      <c r="AC705" s="28">
        <f>+SUMIF('Input Sheet'!$S:$S,$AL705,'Input Sheet'!G:G)</f>
        <v>0</v>
      </c>
      <c r="AD705" s="28">
        <f>+SUMIF('Input Sheet'!$S:$S,$AL705,'Input Sheet'!H:H)</f>
        <v>0</v>
      </c>
      <c r="AE705" s="28">
        <f>+SUMIF('Input Sheet'!$S:$S,$AL705,'Input Sheet'!I:I)</f>
        <v>0</v>
      </c>
      <c r="AF705" s="28">
        <f>+SUMIF('Input Sheet'!$S:$S,$AL705,'Input Sheet'!J:J)</f>
        <v>0</v>
      </c>
      <c r="AG705" s="28">
        <f>+SUMIF('Input Sheet'!$S:$S,$AL705,'Input Sheet'!K:K)</f>
        <v>0</v>
      </c>
      <c r="AH705" s="28">
        <f>+SUMIF('Input Sheet'!$S:$S,$AL705,'Input Sheet'!L:L)</f>
        <v>0</v>
      </c>
      <c r="AI705" s="28">
        <f>+SUMIF('Input Sheet'!$S:$S,$AL705,'Input Sheet'!M:M)</f>
        <v>0</v>
      </c>
      <c r="AJ705" s="28">
        <f>+SUMIF('Input Sheet'!$S:$S,$AL705,'Input Sheet'!N:N)</f>
        <v>0</v>
      </c>
      <c r="AK705" s="28"/>
      <c r="AL705" s="27" t="str">
        <f t="shared" si="53"/>
        <v>310-7455</v>
      </c>
      <c r="AM705" s="34" t="str">
        <f t="shared" si="54"/>
        <v>Admin &amp; Other</v>
      </c>
      <c r="AN705" s="34" t="str">
        <f t="shared" si="55"/>
        <v>Admin &amp; OtherOther Overheads as % of Total Gross Profit</v>
      </c>
      <c r="AO705" s="35"/>
      <c r="AP705" s="35"/>
      <c r="AQ705" s="35"/>
    </row>
    <row r="706" spans="1:43" x14ac:dyDescent="0.25">
      <c r="A706" s="27" t="s">
        <v>103</v>
      </c>
      <c r="B706" s="27" t="s">
        <v>104</v>
      </c>
      <c r="C706" s="27" t="s">
        <v>671</v>
      </c>
      <c r="D706" s="27" t="s">
        <v>119</v>
      </c>
      <c r="E706" s="27" t="s">
        <v>674</v>
      </c>
      <c r="F706" s="27" t="s">
        <v>655</v>
      </c>
      <c r="G706" s="27" t="s">
        <v>656</v>
      </c>
      <c r="H706" s="34" t="s">
        <v>644</v>
      </c>
      <c r="I706" s="34" t="s">
        <v>645</v>
      </c>
      <c r="J706" s="34" t="str">
        <f t="shared" si="51"/>
        <v>Admin &amp; OtherOther Overheads as % of Total Gross Profit</v>
      </c>
      <c r="K706" s="34" t="str">
        <f t="shared" si="52"/>
        <v>321Bad Debts - Toyota</v>
      </c>
      <c r="L706" s="28">
        <f>+SUMIF('TB 4-24'!M:M,$AL706,'TB 4-24'!G:G)</f>
        <v>0</v>
      </c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>
        <f>+SUMIF('Input Sheet'!$S:$S,$AL706,'Input Sheet'!C:C)</f>
        <v>0</v>
      </c>
      <c r="Z706" s="28">
        <f>+SUMIF('Input Sheet'!$S:$S,$AL706,'Input Sheet'!D:D)</f>
        <v>0</v>
      </c>
      <c r="AA706" s="28">
        <f>+SUMIF('Input Sheet'!$S:$S,$AL706,'Input Sheet'!E:E)</f>
        <v>0</v>
      </c>
      <c r="AB706" s="28">
        <f>+SUMIF('Input Sheet'!$S:$S,$AL706,'Input Sheet'!F:F)</f>
        <v>0</v>
      </c>
      <c r="AC706" s="28">
        <f>+SUMIF('Input Sheet'!$S:$S,$AL706,'Input Sheet'!G:G)</f>
        <v>0</v>
      </c>
      <c r="AD706" s="28">
        <f>+SUMIF('Input Sheet'!$S:$S,$AL706,'Input Sheet'!H:H)</f>
        <v>0</v>
      </c>
      <c r="AE706" s="28">
        <f>+SUMIF('Input Sheet'!$S:$S,$AL706,'Input Sheet'!I:I)</f>
        <v>0</v>
      </c>
      <c r="AF706" s="28">
        <f>+SUMIF('Input Sheet'!$S:$S,$AL706,'Input Sheet'!J:J)</f>
        <v>0</v>
      </c>
      <c r="AG706" s="28">
        <f>+SUMIF('Input Sheet'!$S:$S,$AL706,'Input Sheet'!K:K)</f>
        <v>0</v>
      </c>
      <c r="AH706" s="28">
        <f>+SUMIF('Input Sheet'!$S:$S,$AL706,'Input Sheet'!L:L)</f>
        <v>0</v>
      </c>
      <c r="AI706" s="28">
        <f>+SUMIF('Input Sheet'!$S:$S,$AL706,'Input Sheet'!M:M)</f>
        <v>0</v>
      </c>
      <c r="AJ706" s="28">
        <f>+SUMIF('Input Sheet'!$S:$S,$AL706,'Input Sheet'!N:N)</f>
        <v>0</v>
      </c>
      <c r="AK706" s="28"/>
      <c r="AL706" s="27" t="str">
        <f t="shared" si="53"/>
        <v>321-7455</v>
      </c>
      <c r="AM706" s="34" t="str">
        <f t="shared" si="54"/>
        <v>Admin &amp; Other</v>
      </c>
      <c r="AN706" s="34" t="str">
        <f t="shared" si="55"/>
        <v>Admin &amp; OtherOther Overheads as % of Total Gross Profit</v>
      </c>
      <c r="AO706" s="35"/>
      <c r="AP706" s="35"/>
      <c r="AQ706" s="35"/>
    </row>
    <row r="707" spans="1:43" x14ac:dyDescent="0.25">
      <c r="A707" s="27" t="s">
        <v>103</v>
      </c>
      <c r="B707" s="27" t="s">
        <v>104</v>
      </c>
      <c r="C707" s="27" t="s">
        <v>671</v>
      </c>
      <c r="D707" s="27" t="s">
        <v>119</v>
      </c>
      <c r="E707" s="27" t="s">
        <v>675</v>
      </c>
      <c r="F707" s="27" t="s">
        <v>655</v>
      </c>
      <c r="G707" s="27" t="s">
        <v>656</v>
      </c>
      <c r="H707" s="34" t="s">
        <v>644</v>
      </c>
      <c r="I707" s="34" t="s">
        <v>645</v>
      </c>
      <c r="J707" s="34" t="str">
        <f t="shared" ref="J707:J770" si="56">+H707&amp;I707</f>
        <v>Admin &amp; OtherOther Overheads as % of Total Gross Profit</v>
      </c>
      <c r="K707" s="34" t="str">
        <f t="shared" ref="K707:K770" si="57">+E707&amp;G707</f>
        <v>330Bad Debts - Toyota</v>
      </c>
      <c r="L707" s="28">
        <f>+SUMIF('TB 4-24'!M:M,$AL707,'TB 4-24'!G:G)</f>
        <v>0</v>
      </c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>
        <f>+SUMIF('Input Sheet'!$S:$S,$AL707,'Input Sheet'!C:C)</f>
        <v>0</v>
      </c>
      <c r="Z707" s="28">
        <f>+SUMIF('Input Sheet'!$S:$S,$AL707,'Input Sheet'!D:D)</f>
        <v>0</v>
      </c>
      <c r="AA707" s="28">
        <f>+SUMIF('Input Sheet'!$S:$S,$AL707,'Input Sheet'!E:E)</f>
        <v>0</v>
      </c>
      <c r="AB707" s="28">
        <f>+SUMIF('Input Sheet'!$S:$S,$AL707,'Input Sheet'!F:F)</f>
        <v>0</v>
      </c>
      <c r="AC707" s="28">
        <f>+SUMIF('Input Sheet'!$S:$S,$AL707,'Input Sheet'!G:G)</f>
        <v>0</v>
      </c>
      <c r="AD707" s="28">
        <f>+SUMIF('Input Sheet'!$S:$S,$AL707,'Input Sheet'!H:H)</f>
        <v>0</v>
      </c>
      <c r="AE707" s="28">
        <f>+SUMIF('Input Sheet'!$S:$S,$AL707,'Input Sheet'!I:I)</f>
        <v>0</v>
      </c>
      <c r="AF707" s="28">
        <f>+SUMIF('Input Sheet'!$S:$S,$AL707,'Input Sheet'!J:J)</f>
        <v>0</v>
      </c>
      <c r="AG707" s="28">
        <f>+SUMIF('Input Sheet'!$S:$S,$AL707,'Input Sheet'!K:K)</f>
        <v>0</v>
      </c>
      <c r="AH707" s="28">
        <f>+SUMIF('Input Sheet'!$S:$S,$AL707,'Input Sheet'!L:L)</f>
        <v>0</v>
      </c>
      <c r="AI707" s="28">
        <f>+SUMIF('Input Sheet'!$S:$S,$AL707,'Input Sheet'!M:M)</f>
        <v>0</v>
      </c>
      <c r="AJ707" s="28">
        <f>+SUMIF('Input Sheet'!$S:$S,$AL707,'Input Sheet'!N:N)</f>
        <v>0</v>
      </c>
      <c r="AK707" s="28"/>
      <c r="AL707" s="27" t="str">
        <f t="shared" ref="AL707:AL770" si="58">+E707&amp;"-"&amp;D707</f>
        <v>330-7455</v>
      </c>
      <c r="AM707" s="34" t="str">
        <f t="shared" si="54"/>
        <v>Admin &amp; Other</v>
      </c>
      <c r="AN707" s="34" t="str">
        <f t="shared" si="55"/>
        <v>Admin &amp; OtherOther Overheads as % of Total Gross Profit</v>
      </c>
      <c r="AO707" s="35"/>
      <c r="AP707" s="35"/>
      <c r="AQ707" s="35"/>
    </row>
    <row r="708" spans="1:43" x14ac:dyDescent="0.25">
      <c r="A708" s="27" t="s">
        <v>103</v>
      </c>
      <c r="B708" s="27" t="s">
        <v>104</v>
      </c>
      <c r="C708" s="27" t="s">
        <v>671</v>
      </c>
      <c r="D708" s="27" t="s">
        <v>119</v>
      </c>
      <c r="E708" s="27" t="s">
        <v>683</v>
      </c>
      <c r="F708" s="27" t="s">
        <v>655</v>
      </c>
      <c r="G708" s="27" t="s">
        <v>656</v>
      </c>
      <c r="H708" s="34" t="s">
        <v>644</v>
      </c>
      <c r="I708" s="34" t="s">
        <v>645</v>
      </c>
      <c r="J708" s="34" t="str">
        <f t="shared" si="56"/>
        <v>Admin &amp; OtherOther Overheads as % of Total Gross Profit</v>
      </c>
      <c r="K708" s="34" t="str">
        <f t="shared" si="57"/>
        <v>340Bad Debts - Toyota</v>
      </c>
      <c r="L708" s="28">
        <f>+SUMIF('TB 4-24'!M:M,$AL708,'TB 4-24'!G:G)</f>
        <v>0</v>
      </c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>
        <f>+SUMIF('Input Sheet'!$S:$S,$AL708,'Input Sheet'!C:C)</f>
        <v>0</v>
      </c>
      <c r="Z708" s="28">
        <f>+SUMIF('Input Sheet'!$S:$S,$AL708,'Input Sheet'!D:D)</f>
        <v>0</v>
      </c>
      <c r="AA708" s="28">
        <f>+SUMIF('Input Sheet'!$S:$S,$AL708,'Input Sheet'!E:E)</f>
        <v>0</v>
      </c>
      <c r="AB708" s="28">
        <f>+SUMIF('Input Sheet'!$S:$S,$AL708,'Input Sheet'!F:F)</f>
        <v>0</v>
      </c>
      <c r="AC708" s="28">
        <f>+SUMIF('Input Sheet'!$S:$S,$AL708,'Input Sheet'!G:G)</f>
        <v>0</v>
      </c>
      <c r="AD708" s="28">
        <f>+SUMIF('Input Sheet'!$S:$S,$AL708,'Input Sheet'!H:H)</f>
        <v>0</v>
      </c>
      <c r="AE708" s="28">
        <f>+SUMIF('Input Sheet'!$S:$S,$AL708,'Input Sheet'!I:I)</f>
        <v>0</v>
      </c>
      <c r="AF708" s="28">
        <f>+SUMIF('Input Sheet'!$S:$S,$AL708,'Input Sheet'!J:J)</f>
        <v>0</v>
      </c>
      <c r="AG708" s="28">
        <f>+SUMIF('Input Sheet'!$S:$S,$AL708,'Input Sheet'!K:K)</f>
        <v>0</v>
      </c>
      <c r="AH708" s="28">
        <f>+SUMIF('Input Sheet'!$S:$S,$AL708,'Input Sheet'!L:L)</f>
        <v>0</v>
      </c>
      <c r="AI708" s="28">
        <f>+SUMIF('Input Sheet'!$S:$S,$AL708,'Input Sheet'!M:M)</f>
        <v>0</v>
      </c>
      <c r="AJ708" s="28">
        <f>+SUMIF('Input Sheet'!$S:$S,$AL708,'Input Sheet'!N:N)</f>
        <v>0</v>
      </c>
      <c r="AK708" s="28"/>
      <c r="AL708" s="27" t="str">
        <f t="shared" si="58"/>
        <v>340-7455</v>
      </c>
      <c r="AM708" s="34" t="str">
        <f t="shared" ref="AM708:AM771" si="59">H708</f>
        <v>Admin &amp; Other</v>
      </c>
      <c r="AN708" s="34" t="str">
        <f t="shared" ref="AN708:AN771" si="60">J708</f>
        <v>Admin &amp; OtherOther Overheads as % of Total Gross Profit</v>
      </c>
      <c r="AO708" s="35"/>
      <c r="AP708" s="35"/>
      <c r="AQ708" s="35"/>
    </row>
    <row r="709" spans="1:43" x14ac:dyDescent="0.25">
      <c r="A709" s="27" t="s">
        <v>103</v>
      </c>
      <c r="B709" s="27" t="s">
        <v>104</v>
      </c>
      <c r="C709" s="27" t="s">
        <v>671</v>
      </c>
      <c r="D709" s="27" t="s">
        <v>119</v>
      </c>
      <c r="E709" s="27" t="s">
        <v>676</v>
      </c>
      <c r="F709" s="27" t="s">
        <v>655</v>
      </c>
      <c r="G709" s="27" t="s">
        <v>656</v>
      </c>
      <c r="H709" s="34" t="s">
        <v>644</v>
      </c>
      <c r="I709" s="34" t="s">
        <v>645</v>
      </c>
      <c r="J709" s="34" t="str">
        <f t="shared" si="56"/>
        <v>Admin &amp; OtherOther Overheads as % of Total Gross Profit</v>
      </c>
      <c r="K709" s="34" t="str">
        <f t="shared" si="57"/>
        <v>360Bad Debts - Toyota</v>
      </c>
      <c r="L709" s="28">
        <f>+SUMIF('TB 4-24'!M:M,$AL709,'TB 4-24'!G:G)</f>
        <v>0</v>
      </c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>
        <f>+SUMIF('Input Sheet'!$S:$S,$AL709,'Input Sheet'!C:C)</f>
        <v>0</v>
      </c>
      <c r="Z709" s="28">
        <f>+SUMIF('Input Sheet'!$S:$S,$AL709,'Input Sheet'!D:D)</f>
        <v>0</v>
      </c>
      <c r="AA709" s="28">
        <f>+SUMIF('Input Sheet'!$S:$S,$AL709,'Input Sheet'!E:E)</f>
        <v>0</v>
      </c>
      <c r="AB709" s="28">
        <f>+SUMIF('Input Sheet'!$S:$S,$AL709,'Input Sheet'!F:F)</f>
        <v>0</v>
      </c>
      <c r="AC709" s="28">
        <f>+SUMIF('Input Sheet'!$S:$S,$AL709,'Input Sheet'!G:G)</f>
        <v>0</v>
      </c>
      <c r="AD709" s="28">
        <f>+SUMIF('Input Sheet'!$S:$S,$AL709,'Input Sheet'!H:H)</f>
        <v>0</v>
      </c>
      <c r="AE709" s="28">
        <f>+SUMIF('Input Sheet'!$S:$S,$AL709,'Input Sheet'!I:I)</f>
        <v>0</v>
      </c>
      <c r="AF709" s="28">
        <f>+SUMIF('Input Sheet'!$S:$S,$AL709,'Input Sheet'!J:J)</f>
        <v>0</v>
      </c>
      <c r="AG709" s="28">
        <f>+SUMIF('Input Sheet'!$S:$S,$AL709,'Input Sheet'!K:K)</f>
        <v>0</v>
      </c>
      <c r="AH709" s="28">
        <f>+SUMIF('Input Sheet'!$S:$S,$AL709,'Input Sheet'!L:L)</f>
        <v>0</v>
      </c>
      <c r="AI709" s="28">
        <f>+SUMIF('Input Sheet'!$S:$S,$AL709,'Input Sheet'!M:M)</f>
        <v>0</v>
      </c>
      <c r="AJ709" s="28">
        <f>+SUMIF('Input Sheet'!$S:$S,$AL709,'Input Sheet'!N:N)</f>
        <v>0</v>
      </c>
      <c r="AK709" s="28"/>
      <c r="AL709" s="27" t="str">
        <f t="shared" si="58"/>
        <v>360-7455</v>
      </c>
      <c r="AM709" s="34" t="str">
        <f t="shared" si="59"/>
        <v>Admin &amp; Other</v>
      </c>
      <c r="AN709" s="34" t="str">
        <f t="shared" si="60"/>
        <v>Admin &amp; OtherOther Overheads as % of Total Gross Profit</v>
      </c>
      <c r="AO709" s="35"/>
      <c r="AP709" s="35"/>
      <c r="AQ709" s="35"/>
    </row>
    <row r="710" spans="1:43" x14ac:dyDescent="0.25">
      <c r="A710" s="27" t="s">
        <v>103</v>
      </c>
      <c r="B710" s="27" t="s">
        <v>104</v>
      </c>
      <c r="C710" s="27" t="s">
        <v>104</v>
      </c>
      <c r="D710" s="27" t="s">
        <v>119</v>
      </c>
      <c r="E710" s="27" t="s">
        <v>654</v>
      </c>
      <c r="F710" s="27" t="s">
        <v>655</v>
      </c>
      <c r="G710" s="27" t="s">
        <v>656</v>
      </c>
      <c r="H710" s="34" t="s">
        <v>644</v>
      </c>
      <c r="I710" s="34" t="s">
        <v>645</v>
      </c>
      <c r="J710" s="34" t="str">
        <f t="shared" si="56"/>
        <v>Admin &amp; OtherOther Overheads as % of Total Gross Profit</v>
      </c>
      <c r="K710" s="34" t="str">
        <f t="shared" si="57"/>
        <v>120Bad Debts - Toyota</v>
      </c>
      <c r="L710" s="28">
        <f>+SUMIF('TB 4-24'!M:M,$AL710,'TB 4-24'!G:G)</f>
        <v>0</v>
      </c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>
        <f>+SUMIF('Input Sheet'!$S:$S,$AL710,'Input Sheet'!C:C)</f>
        <v>0</v>
      </c>
      <c r="Z710" s="28">
        <f>+SUMIF('Input Sheet'!$S:$S,$AL710,'Input Sheet'!D:D)</f>
        <v>0</v>
      </c>
      <c r="AA710" s="28">
        <f>+SUMIF('Input Sheet'!$S:$S,$AL710,'Input Sheet'!E:E)</f>
        <v>0</v>
      </c>
      <c r="AB710" s="28">
        <f>+SUMIF('Input Sheet'!$S:$S,$AL710,'Input Sheet'!F:F)</f>
        <v>0</v>
      </c>
      <c r="AC710" s="28">
        <f>+SUMIF('Input Sheet'!$S:$S,$AL710,'Input Sheet'!G:G)</f>
        <v>0</v>
      </c>
      <c r="AD710" s="28">
        <f>+SUMIF('Input Sheet'!$S:$S,$AL710,'Input Sheet'!H:H)</f>
        <v>0</v>
      </c>
      <c r="AE710" s="28">
        <f>+SUMIF('Input Sheet'!$S:$S,$AL710,'Input Sheet'!I:I)</f>
        <v>0</v>
      </c>
      <c r="AF710" s="28">
        <f>+SUMIF('Input Sheet'!$S:$S,$AL710,'Input Sheet'!J:J)</f>
        <v>0</v>
      </c>
      <c r="AG710" s="28">
        <f>+SUMIF('Input Sheet'!$S:$S,$AL710,'Input Sheet'!K:K)</f>
        <v>0</v>
      </c>
      <c r="AH710" s="28">
        <f>+SUMIF('Input Sheet'!$S:$S,$AL710,'Input Sheet'!L:L)</f>
        <v>0</v>
      </c>
      <c r="AI710" s="28">
        <f>+SUMIF('Input Sheet'!$S:$S,$AL710,'Input Sheet'!M:M)</f>
        <v>0</v>
      </c>
      <c r="AJ710" s="28">
        <f>+SUMIF('Input Sheet'!$S:$S,$AL710,'Input Sheet'!N:N)</f>
        <v>0</v>
      </c>
      <c r="AK710" s="28"/>
      <c r="AL710" s="27" t="str">
        <f t="shared" si="58"/>
        <v>120-7455</v>
      </c>
      <c r="AM710" s="34" t="str">
        <f t="shared" si="59"/>
        <v>Admin &amp; Other</v>
      </c>
      <c r="AN710" s="34" t="str">
        <f t="shared" si="60"/>
        <v>Admin &amp; OtherOther Overheads as % of Total Gross Profit</v>
      </c>
      <c r="AO710" s="35"/>
      <c r="AP710" s="35"/>
      <c r="AQ710" s="35"/>
    </row>
    <row r="711" spans="1:43" x14ac:dyDescent="0.25">
      <c r="A711" s="27" t="s">
        <v>103</v>
      </c>
      <c r="B711" s="27" t="s">
        <v>104</v>
      </c>
      <c r="C711" s="27" t="s">
        <v>104</v>
      </c>
      <c r="D711" s="27" t="s">
        <v>119</v>
      </c>
      <c r="E711" s="27" t="s">
        <v>678</v>
      </c>
      <c r="F711" s="27" t="s">
        <v>655</v>
      </c>
      <c r="G711" s="27" t="s">
        <v>656</v>
      </c>
      <c r="H711" s="34" t="s">
        <v>644</v>
      </c>
      <c r="I711" s="34" t="s">
        <v>645</v>
      </c>
      <c r="J711" s="34" t="str">
        <f t="shared" si="56"/>
        <v>Admin &amp; OtherOther Overheads as % of Total Gross Profit</v>
      </c>
      <c r="K711" s="34" t="str">
        <f t="shared" si="57"/>
        <v>121Bad Debts - Toyota</v>
      </c>
      <c r="L711" s="28">
        <f>+SUMIF('TB 4-24'!M:M,$AL711,'TB 4-24'!G:G)</f>
        <v>0</v>
      </c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>
        <f>+SUMIF('Input Sheet'!$S:$S,$AL711,'Input Sheet'!C:C)</f>
        <v>0</v>
      </c>
      <c r="Z711" s="28">
        <f>+SUMIF('Input Sheet'!$S:$S,$AL711,'Input Sheet'!D:D)</f>
        <v>0</v>
      </c>
      <c r="AA711" s="28">
        <f>+SUMIF('Input Sheet'!$S:$S,$AL711,'Input Sheet'!E:E)</f>
        <v>0</v>
      </c>
      <c r="AB711" s="28">
        <f>+SUMIF('Input Sheet'!$S:$S,$AL711,'Input Sheet'!F:F)</f>
        <v>0</v>
      </c>
      <c r="AC711" s="28">
        <f>+SUMIF('Input Sheet'!$S:$S,$AL711,'Input Sheet'!G:G)</f>
        <v>0</v>
      </c>
      <c r="AD711" s="28">
        <f>+SUMIF('Input Sheet'!$S:$S,$AL711,'Input Sheet'!H:H)</f>
        <v>0</v>
      </c>
      <c r="AE711" s="28">
        <f>+SUMIF('Input Sheet'!$S:$S,$AL711,'Input Sheet'!I:I)</f>
        <v>0</v>
      </c>
      <c r="AF711" s="28">
        <f>+SUMIF('Input Sheet'!$S:$S,$AL711,'Input Sheet'!J:J)</f>
        <v>0</v>
      </c>
      <c r="AG711" s="28">
        <f>+SUMIF('Input Sheet'!$S:$S,$AL711,'Input Sheet'!K:K)</f>
        <v>0</v>
      </c>
      <c r="AH711" s="28">
        <f>+SUMIF('Input Sheet'!$S:$S,$AL711,'Input Sheet'!L:L)</f>
        <v>0</v>
      </c>
      <c r="AI711" s="28">
        <f>+SUMIF('Input Sheet'!$S:$S,$AL711,'Input Sheet'!M:M)</f>
        <v>0</v>
      </c>
      <c r="AJ711" s="28">
        <f>+SUMIF('Input Sheet'!$S:$S,$AL711,'Input Sheet'!N:N)</f>
        <v>0</v>
      </c>
      <c r="AK711" s="28"/>
      <c r="AL711" s="27" t="str">
        <f t="shared" si="58"/>
        <v>121-7455</v>
      </c>
      <c r="AM711" s="34" t="str">
        <f t="shared" si="59"/>
        <v>Admin &amp; Other</v>
      </c>
      <c r="AN711" s="34" t="str">
        <f t="shared" si="60"/>
        <v>Admin &amp; OtherOther Overheads as % of Total Gross Profit</v>
      </c>
      <c r="AO711" s="35"/>
      <c r="AP711" s="35"/>
      <c r="AQ711" s="35"/>
    </row>
    <row r="712" spans="1:43" x14ac:dyDescent="0.25">
      <c r="A712" s="27" t="s">
        <v>103</v>
      </c>
      <c r="B712" s="27" t="s">
        <v>104</v>
      </c>
      <c r="C712" s="27" t="s">
        <v>104</v>
      </c>
      <c r="D712" s="27" t="s">
        <v>119</v>
      </c>
      <c r="E712" s="27" t="s">
        <v>684</v>
      </c>
      <c r="F712" s="27" t="s">
        <v>655</v>
      </c>
      <c r="G712" s="27" t="s">
        <v>656</v>
      </c>
      <c r="H712" s="34" t="s">
        <v>644</v>
      </c>
      <c r="I712" s="34" t="s">
        <v>645</v>
      </c>
      <c r="J712" s="34" t="str">
        <f t="shared" si="56"/>
        <v>Admin &amp; OtherOther Overheads as % of Total Gross Profit</v>
      </c>
      <c r="K712" s="34" t="str">
        <f t="shared" si="57"/>
        <v>147Bad Debts - Toyota</v>
      </c>
      <c r="L712" s="28">
        <f>+SUMIF('TB 4-24'!M:M,$AL712,'TB 4-24'!G:G)</f>
        <v>0</v>
      </c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>
        <f>+SUMIF('Input Sheet'!$S:$S,$AL712,'Input Sheet'!C:C)</f>
        <v>0</v>
      </c>
      <c r="Z712" s="28">
        <f>+SUMIF('Input Sheet'!$S:$S,$AL712,'Input Sheet'!D:D)</f>
        <v>0</v>
      </c>
      <c r="AA712" s="28">
        <f>+SUMIF('Input Sheet'!$S:$S,$AL712,'Input Sheet'!E:E)</f>
        <v>0</v>
      </c>
      <c r="AB712" s="28">
        <f>+SUMIF('Input Sheet'!$S:$S,$AL712,'Input Sheet'!F:F)</f>
        <v>0</v>
      </c>
      <c r="AC712" s="28">
        <f>+SUMIF('Input Sheet'!$S:$S,$AL712,'Input Sheet'!G:G)</f>
        <v>0</v>
      </c>
      <c r="AD712" s="28">
        <f>+SUMIF('Input Sheet'!$S:$S,$AL712,'Input Sheet'!H:H)</f>
        <v>0</v>
      </c>
      <c r="AE712" s="28">
        <f>+SUMIF('Input Sheet'!$S:$S,$AL712,'Input Sheet'!I:I)</f>
        <v>0</v>
      </c>
      <c r="AF712" s="28">
        <f>+SUMIF('Input Sheet'!$S:$S,$AL712,'Input Sheet'!J:J)</f>
        <v>0</v>
      </c>
      <c r="AG712" s="28">
        <f>+SUMIF('Input Sheet'!$S:$S,$AL712,'Input Sheet'!K:K)</f>
        <v>0</v>
      </c>
      <c r="AH712" s="28">
        <f>+SUMIF('Input Sheet'!$S:$S,$AL712,'Input Sheet'!L:L)</f>
        <v>0</v>
      </c>
      <c r="AI712" s="28">
        <f>+SUMIF('Input Sheet'!$S:$S,$AL712,'Input Sheet'!M:M)</f>
        <v>0</v>
      </c>
      <c r="AJ712" s="28">
        <f>+SUMIF('Input Sheet'!$S:$S,$AL712,'Input Sheet'!N:N)</f>
        <v>0</v>
      </c>
      <c r="AK712" s="28"/>
      <c r="AL712" s="27" t="str">
        <f t="shared" si="58"/>
        <v>147-7455</v>
      </c>
      <c r="AM712" s="34" t="str">
        <f t="shared" si="59"/>
        <v>Admin &amp; Other</v>
      </c>
      <c r="AN712" s="34" t="str">
        <f t="shared" si="60"/>
        <v>Admin &amp; OtherOther Overheads as % of Total Gross Profit</v>
      </c>
      <c r="AO712" s="35"/>
      <c r="AP712" s="35"/>
      <c r="AQ712" s="35"/>
    </row>
    <row r="713" spans="1:43" x14ac:dyDescent="0.25">
      <c r="A713" s="27" t="s">
        <v>103</v>
      </c>
      <c r="B713" s="27" t="s">
        <v>104</v>
      </c>
      <c r="C713" s="27" t="s">
        <v>104</v>
      </c>
      <c r="D713" s="27" t="s">
        <v>119</v>
      </c>
      <c r="E713" s="27" t="s">
        <v>679</v>
      </c>
      <c r="F713" s="27" t="s">
        <v>655</v>
      </c>
      <c r="G713" s="27" t="s">
        <v>656</v>
      </c>
      <c r="H713" s="34" t="s">
        <v>644</v>
      </c>
      <c r="I713" s="34" t="s">
        <v>645</v>
      </c>
      <c r="J713" s="34" t="str">
        <f t="shared" si="56"/>
        <v>Admin &amp; OtherOther Overheads as % of Total Gross Profit</v>
      </c>
      <c r="K713" s="34" t="str">
        <f t="shared" si="57"/>
        <v>160Bad Debts - Toyota</v>
      </c>
      <c r="L713" s="28">
        <f>+SUMIF('TB 4-24'!M:M,$AL713,'TB 4-24'!G:G)</f>
        <v>0</v>
      </c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>
        <f>+SUMIF('Input Sheet'!$S:$S,$AL713,'Input Sheet'!C:C)</f>
        <v>0</v>
      </c>
      <c r="Z713" s="28">
        <f>+SUMIF('Input Sheet'!$S:$S,$AL713,'Input Sheet'!D:D)</f>
        <v>0</v>
      </c>
      <c r="AA713" s="28">
        <f>+SUMIF('Input Sheet'!$S:$S,$AL713,'Input Sheet'!E:E)</f>
        <v>0</v>
      </c>
      <c r="AB713" s="28">
        <f>+SUMIF('Input Sheet'!$S:$S,$AL713,'Input Sheet'!F:F)</f>
        <v>0</v>
      </c>
      <c r="AC713" s="28">
        <f>+SUMIF('Input Sheet'!$S:$S,$AL713,'Input Sheet'!G:G)</f>
        <v>0</v>
      </c>
      <c r="AD713" s="28">
        <f>+SUMIF('Input Sheet'!$S:$S,$AL713,'Input Sheet'!H:H)</f>
        <v>0</v>
      </c>
      <c r="AE713" s="28">
        <f>+SUMIF('Input Sheet'!$S:$S,$AL713,'Input Sheet'!I:I)</f>
        <v>0</v>
      </c>
      <c r="AF713" s="28">
        <f>+SUMIF('Input Sheet'!$S:$S,$AL713,'Input Sheet'!J:J)</f>
        <v>0</v>
      </c>
      <c r="AG713" s="28">
        <f>+SUMIF('Input Sheet'!$S:$S,$AL713,'Input Sheet'!K:K)</f>
        <v>0</v>
      </c>
      <c r="AH713" s="28">
        <f>+SUMIF('Input Sheet'!$S:$S,$AL713,'Input Sheet'!L:L)</f>
        <v>0</v>
      </c>
      <c r="AI713" s="28">
        <f>+SUMIF('Input Sheet'!$S:$S,$AL713,'Input Sheet'!M:M)</f>
        <v>0</v>
      </c>
      <c r="AJ713" s="28">
        <f>+SUMIF('Input Sheet'!$S:$S,$AL713,'Input Sheet'!N:N)</f>
        <v>0</v>
      </c>
      <c r="AK713" s="28"/>
      <c r="AL713" s="27" t="str">
        <f t="shared" si="58"/>
        <v>160-7455</v>
      </c>
      <c r="AM713" s="34" t="str">
        <f t="shared" si="59"/>
        <v>Admin &amp; Other</v>
      </c>
      <c r="AN713" s="34" t="str">
        <f t="shared" si="60"/>
        <v>Admin &amp; OtherOther Overheads as % of Total Gross Profit</v>
      </c>
      <c r="AO713" s="35"/>
      <c r="AP713" s="35"/>
      <c r="AQ713" s="35"/>
    </row>
    <row r="714" spans="1:43" x14ac:dyDescent="0.25">
      <c r="A714" s="27" t="s">
        <v>103</v>
      </c>
      <c r="B714" s="27" t="s">
        <v>104</v>
      </c>
      <c r="C714" s="27" t="s">
        <v>104</v>
      </c>
      <c r="D714" s="27" t="s">
        <v>119</v>
      </c>
      <c r="E714" s="27" t="s">
        <v>641</v>
      </c>
      <c r="F714" s="27" t="s">
        <v>655</v>
      </c>
      <c r="G714" s="27" t="s">
        <v>656</v>
      </c>
      <c r="H714" s="34" t="s">
        <v>644</v>
      </c>
      <c r="I714" s="34" t="s">
        <v>645</v>
      </c>
      <c r="J714" s="34" t="str">
        <f t="shared" si="56"/>
        <v>Admin &amp; OtherOther Overheads as % of Total Gross Profit</v>
      </c>
      <c r="K714" s="34" t="str">
        <f t="shared" si="57"/>
        <v>170Bad Debts - Toyota</v>
      </c>
      <c r="L714" s="28">
        <f>+SUMIF('TB 4-24'!M:M,$AL714,'TB 4-24'!G:G)</f>
        <v>0</v>
      </c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>
        <f>+SUMIF('Input Sheet'!$S:$S,$AL714,'Input Sheet'!C:C)</f>
        <v>0</v>
      </c>
      <c r="Z714" s="28">
        <f>+SUMIF('Input Sheet'!$S:$S,$AL714,'Input Sheet'!D:D)</f>
        <v>0</v>
      </c>
      <c r="AA714" s="28">
        <f>+SUMIF('Input Sheet'!$S:$S,$AL714,'Input Sheet'!E:E)</f>
        <v>0</v>
      </c>
      <c r="AB714" s="28">
        <f>+SUMIF('Input Sheet'!$S:$S,$AL714,'Input Sheet'!F:F)</f>
        <v>0</v>
      </c>
      <c r="AC714" s="28">
        <f>+SUMIF('Input Sheet'!$S:$S,$AL714,'Input Sheet'!G:G)</f>
        <v>0</v>
      </c>
      <c r="AD714" s="28">
        <f>+SUMIF('Input Sheet'!$S:$S,$AL714,'Input Sheet'!H:H)</f>
        <v>0</v>
      </c>
      <c r="AE714" s="28">
        <f>+SUMIF('Input Sheet'!$S:$S,$AL714,'Input Sheet'!I:I)</f>
        <v>0</v>
      </c>
      <c r="AF714" s="28">
        <f>+SUMIF('Input Sheet'!$S:$S,$AL714,'Input Sheet'!J:J)</f>
        <v>0</v>
      </c>
      <c r="AG714" s="28">
        <f>+SUMIF('Input Sheet'!$S:$S,$AL714,'Input Sheet'!K:K)</f>
        <v>0</v>
      </c>
      <c r="AH714" s="28">
        <f>+SUMIF('Input Sheet'!$S:$S,$AL714,'Input Sheet'!L:L)</f>
        <v>0</v>
      </c>
      <c r="AI714" s="28">
        <f>+SUMIF('Input Sheet'!$S:$S,$AL714,'Input Sheet'!M:M)</f>
        <v>0</v>
      </c>
      <c r="AJ714" s="28">
        <f>+SUMIF('Input Sheet'!$S:$S,$AL714,'Input Sheet'!N:N)</f>
        <v>0</v>
      </c>
      <c r="AK714" s="28"/>
      <c r="AL714" s="27" t="str">
        <f t="shared" si="58"/>
        <v>170-7455</v>
      </c>
      <c r="AM714" s="34" t="str">
        <f t="shared" si="59"/>
        <v>Admin &amp; Other</v>
      </c>
      <c r="AN714" s="34" t="str">
        <f t="shared" si="60"/>
        <v>Admin &amp; OtherOther Overheads as % of Total Gross Profit</v>
      </c>
      <c r="AO714" s="35"/>
      <c r="AP714" s="35"/>
      <c r="AQ714" s="35"/>
    </row>
    <row r="715" spans="1:43" x14ac:dyDescent="0.25">
      <c r="A715" s="27" t="s">
        <v>103</v>
      </c>
      <c r="B715" s="27" t="s">
        <v>104</v>
      </c>
      <c r="C715" s="27" t="s">
        <v>657</v>
      </c>
      <c r="D715" s="27" t="s">
        <v>120</v>
      </c>
      <c r="E715" s="27" t="s">
        <v>660</v>
      </c>
      <c r="F715" s="27" t="s">
        <v>655</v>
      </c>
      <c r="G715" s="27" t="s">
        <v>656</v>
      </c>
      <c r="H715" s="34" t="s">
        <v>644</v>
      </c>
      <c r="I715" s="34" t="s">
        <v>645</v>
      </c>
      <c r="J715" s="34" t="str">
        <f t="shared" si="56"/>
        <v>Admin &amp; OtherOther Overheads as % of Total Gross Profit</v>
      </c>
      <c r="K715" s="34" t="str">
        <f t="shared" si="57"/>
        <v>200Bad Debts - Toyota</v>
      </c>
      <c r="L715" s="28">
        <f>+SUMIF('TB 4-24'!M:M,$AL715,'TB 4-24'!G:G)</f>
        <v>0</v>
      </c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>
        <f>+SUMIF('Input Sheet'!$S:$S,$AL715,'Input Sheet'!C:C)</f>
        <v>0</v>
      </c>
      <c r="Z715" s="28">
        <f>+SUMIF('Input Sheet'!$S:$S,$AL715,'Input Sheet'!D:D)</f>
        <v>0</v>
      </c>
      <c r="AA715" s="28">
        <f>+SUMIF('Input Sheet'!$S:$S,$AL715,'Input Sheet'!E:E)</f>
        <v>0</v>
      </c>
      <c r="AB715" s="28">
        <f>+SUMIF('Input Sheet'!$S:$S,$AL715,'Input Sheet'!F:F)</f>
        <v>0</v>
      </c>
      <c r="AC715" s="28">
        <f>+SUMIF('Input Sheet'!$S:$S,$AL715,'Input Sheet'!G:G)</f>
        <v>0</v>
      </c>
      <c r="AD715" s="28">
        <f>+SUMIF('Input Sheet'!$S:$S,$AL715,'Input Sheet'!H:H)</f>
        <v>0</v>
      </c>
      <c r="AE715" s="28">
        <f>+SUMIF('Input Sheet'!$S:$S,$AL715,'Input Sheet'!I:I)</f>
        <v>0</v>
      </c>
      <c r="AF715" s="28">
        <f>+SUMIF('Input Sheet'!$S:$S,$AL715,'Input Sheet'!J:J)</f>
        <v>0</v>
      </c>
      <c r="AG715" s="28">
        <f>+SUMIF('Input Sheet'!$S:$S,$AL715,'Input Sheet'!K:K)</f>
        <v>0</v>
      </c>
      <c r="AH715" s="28">
        <f>+SUMIF('Input Sheet'!$S:$S,$AL715,'Input Sheet'!L:L)</f>
        <v>0</v>
      </c>
      <c r="AI715" s="28">
        <f>+SUMIF('Input Sheet'!$S:$S,$AL715,'Input Sheet'!M:M)</f>
        <v>0</v>
      </c>
      <c r="AJ715" s="28">
        <f>+SUMIF('Input Sheet'!$S:$S,$AL715,'Input Sheet'!N:N)</f>
        <v>0</v>
      </c>
      <c r="AK715" s="28"/>
      <c r="AL715" s="27" t="str">
        <f t="shared" si="58"/>
        <v>200-8520</v>
      </c>
      <c r="AM715" s="34" t="str">
        <f t="shared" si="59"/>
        <v>Admin &amp; Other</v>
      </c>
      <c r="AN715" s="34" t="str">
        <f t="shared" si="60"/>
        <v>Admin &amp; OtherOther Overheads as % of Total Gross Profit</v>
      </c>
      <c r="AO715" s="35"/>
      <c r="AP715" s="35"/>
      <c r="AQ715" s="35"/>
    </row>
    <row r="716" spans="1:43" x14ac:dyDescent="0.25">
      <c r="A716" s="27" t="s">
        <v>103</v>
      </c>
      <c r="B716" s="27" t="s">
        <v>104</v>
      </c>
      <c r="C716" s="27" t="s">
        <v>657</v>
      </c>
      <c r="D716" s="27" t="s">
        <v>120</v>
      </c>
      <c r="E716" s="27" t="s">
        <v>658</v>
      </c>
      <c r="F716" s="27" t="s">
        <v>655</v>
      </c>
      <c r="G716" s="27" t="s">
        <v>656</v>
      </c>
      <c r="H716" s="34" t="s">
        <v>644</v>
      </c>
      <c r="I716" s="34" t="s">
        <v>645</v>
      </c>
      <c r="J716" s="34" t="str">
        <f t="shared" si="56"/>
        <v>Admin &amp; OtherOther Overheads as % of Total Gross Profit</v>
      </c>
      <c r="K716" s="34" t="str">
        <f t="shared" si="57"/>
        <v>210Bad Debts - Toyota</v>
      </c>
      <c r="L716" s="28">
        <f>+SUMIF('TB 4-24'!M:M,$AL716,'TB 4-24'!G:G)</f>
        <v>0</v>
      </c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>
        <f>+SUMIF('Input Sheet'!$S:$S,$AL716,'Input Sheet'!C:C)</f>
        <v>0</v>
      </c>
      <c r="Z716" s="28">
        <f>+SUMIF('Input Sheet'!$S:$S,$AL716,'Input Sheet'!D:D)</f>
        <v>0</v>
      </c>
      <c r="AA716" s="28">
        <f>+SUMIF('Input Sheet'!$S:$S,$AL716,'Input Sheet'!E:E)</f>
        <v>0</v>
      </c>
      <c r="AB716" s="28">
        <f>+SUMIF('Input Sheet'!$S:$S,$AL716,'Input Sheet'!F:F)</f>
        <v>0</v>
      </c>
      <c r="AC716" s="28">
        <f>+SUMIF('Input Sheet'!$S:$S,$AL716,'Input Sheet'!G:G)</f>
        <v>0</v>
      </c>
      <c r="AD716" s="28">
        <f>+SUMIF('Input Sheet'!$S:$S,$AL716,'Input Sheet'!H:H)</f>
        <v>0</v>
      </c>
      <c r="AE716" s="28">
        <f>+SUMIF('Input Sheet'!$S:$S,$AL716,'Input Sheet'!I:I)</f>
        <v>0</v>
      </c>
      <c r="AF716" s="28">
        <f>+SUMIF('Input Sheet'!$S:$S,$AL716,'Input Sheet'!J:J)</f>
        <v>0</v>
      </c>
      <c r="AG716" s="28">
        <f>+SUMIF('Input Sheet'!$S:$S,$AL716,'Input Sheet'!K:K)</f>
        <v>0</v>
      </c>
      <c r="AH716" s="28">
        <f>+SUMIF('Input Sheet'!$S:$S,$AL716,'Input Sheet'!L:L)</f>
        <v>0</v>
      </c>
      <c r="AI716" s="28">
        <f>+SUMIF('Input Sheet'!$S:$S,$AL716,'Input Sheet'!M:M)</f>
        <v>0</v>
      </c>
      <c r="AJ716" s="28">
        <f>+SUMIF('Input Sheet'!$S:$S,$AL716,'Input Sheet'!N:N)</f>
        <v>0</v>
      </c>
      <c r="AK716" s="28"/>
      <c r="AL716" s="27" t="str">
        <f t="shared" si="58"/>
        <v>210-8520</v>
      </c>
      <c r="AM716" s="34" t="str">
        <f t="shared" si="59"/>
        <v>Admin &amp; Other</v>
      </c>
      <c r="AN716" s="34" t="str">
        <f t="shared" si="60"/>
        <v>Admin &amp; OtherOther Overheads as % of Total Gross Profit</v>
      </c>
      <c r="AO716" s="35"/>
      <c r="AP716" s="35"/>
      <c r="AQ716" s="35"/>
    </row>
    <row r="717" spans="1:43" x14ac:dyDescent="0.25">
      <c r="A717" s="27" t="s">
        <v>103</v>
      </c>
      <c r="B717" s="27" t="s">
        <v>104</v>
      </c>
      <c r="C717" s="27" t="s">
        <v>657</v>
      </c>
      <c r="D717" s="27" t="s">
        <v>120</v>
      </c>
      <c r="E717" s="27" t="s">
        <v>659</v>
      </c>
      <c r="F717" s="27" t="s">
        <v>655</v>
      </c>
      <c r="G717" s="27" t="s">
        <v>656</v>
      </c>
      <c r="H717" s="34" t="s">
        <v>644</v>
      </c>
      <c r="I717" s="34" t="s">
        <v>645</v>
      </c>
      <c r="J717" s="34" t="str">
        <f t="shared" si="56"/>
        <v>Admin &amp; OtherOther Overheads as % of Total Gross Profit</v>
      </c>
      <c r="K717" s="34" t="str">
        <f t="shared" si="57"/>
        <v>220Bad Debts - Toyota</v>
      </c>
      <c r="L717" s="28">
        <f>+SUMIF('TB 4-24'!M:M,$AL717,'TB 4-24'!G:G)</f>
        <v>0</v>
      </c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>
        <f>+SUMIF('Input Sheet'!$S:$S,$AL717,'Input Sheet'!C:C)</f>
        <v>0</v>
      </c>
      <c r="Z717" s="28">
        <f>+SUMIF('Input Sheet'!$S:$S,$AL717,'Input Sheet'!D:D)</f>
        <v>0</v>
      </c>
      <c r="AA717" s="28">
        <f>+SUMIF('Input Sheet'!$S:$S,$AL717,'Input Sheet'!E:E)</f>
        <v>0</v>
      </c>
      <c r="AB717" s="28">
        <f>+SUMIF('Input Sheet'!$S:$S,$AL717,'Input Sheet'!F:F)</f>
        <v>0</v>
      </c>
      <c r="AC717" s="28">
        <f>+SUMIF('Input Sheet'!$S:$S,$AL717,'Input Sheet'!G:G)</f>
        <v>0</v>
      </c>
      <c r="AD717" s="28">
        <f>+SUMIF('Input Sheet'!$S:$S,$AL717,'Input Sheet'!H:H)</f>
        <v>0</v>
      </c>
      <c r="AE717" s="28">
        <f>+SUMIF('Input Sheet'!$S:$S,$AL717,'Input Sheet'!I:I)</f>
        <v>0</v>
      </c>
      <c r="AF717" s="28">
        <f>+SUMIF('Input Sheet'!$S:$S,$AL717,'Input Sheet'!J:J)</f>
        <v>0</v>
      </c>
      <c r="AG717" s="28">
        <f>+SUMIF('Input Sheet'!$S:$S,$AL717,'Input Sheet'!K:K)</f>
        <v>0</v>
      </c>
      <c r="AH717" s="28">
        <f>+SUMIF('Input Sheet'!$S:$S,$AL717,'Input Sheet'!L:L)</f>
        <v>0</v>
      </c>
      <c r="AI717" s="28">
        <f>+SUMIF('Input Sheet'!$S:$S,$AL717,'Input Sheet'!M:M)</f>
        <v>0</v>
      </c>
      <c r="AJ717" s="28">
        <f>+SUMIF('Input Sheet'!$S:$S,$AL717,'Input Sheet'!N:N)</f>
        <v>0</v>
      </c>
      <c r="AK717" s="28"/>
      <c r="AL717" s="27" t="str">
        <f t="shared" si="58"/>
        <v>220-8520</v>
      </c>
      <c r="AM717" s="34" t="str">
        <f t="shared" si="59"/>
        <v>Admin &amp; Other</v>
      </c>
      <c r="AN717" s="34" t="str">
        <f t="shared" si="60"/>
        <v>Admin &amp; OtherOther Overheads as % of Total Gross Profit</v>
      </c>
      <c r="AO717" s="35"/>
      <c r="AP717" s="35"/>
      <c r="AQ717" s="35"/>
    </row>
    <row r="718" spans="1:43" x14ac:dyDescent="0.25">
      <c r="A718" s="27" t="s">
        <v>103</v>
      </c>
      <c r="B718" s="27" t="s">
        <v>104</v>
      </c>
      <c r="C718" s="27" t="s">
        <v>657</v>
      </c>
      <c r="D718" s="27" t="s">
        <v>120</v>
      </c>
      <c r="E718" s="27" t="s">
        <v>661</v>
      </c>
      <c r="F718" s="27" t="s">
        <v>655</v>
      </c>
      <c r="G718" s="27" t="s">
        <v>656</v>
      </c>
      <c r="H718" s="34" t="s">
        <v>644</v>
      </c>
      <c r="I718" s="34" t="s">
        <v>645</v>
      </c>
      <c r="J718" s="34" t="str">
        <f t="shared" si="56"/>
        <v>Admin &amp; OtherOther Overheads as % of Total Gross Profit</v>
      </c>
      <c r="K718" s="34" t="str">
        <f t="shared" si="57"/>
        <v>221Bad Debts - Toyota</v>
      </c>
      <c r="L718" s="28">
        <f>+SUMIF('TB 4-24'!M:M,$AL718,'TB 4-24'!G:G)</f>
        <v>0</v>
      </c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>
        <f>+SUMIF('Input Sheet'!$S:$S,$AL718,'Input Sheet'!C:C)</f>
        <v>0</v>
      </c>
      <c r="Z718" s="28">
        <f>+SUMIF('Input Sheet'!$S:$S,$AL718,'Input Sheet'!D:D)</f>
        <v>0</v>
      </c>
      <c r="AA718" s="28">
        <f>+SUMIF('Input Sheet'!$S:$S,$AL718,'Input Sheet'!E:E)</f>
        <v>0</v>
      </c>
      <c r="AB718" s="28">
        <f>+SUMIF('Input Sheet'!$S:$S,$AL718,'Input Sheet'!F:F)</f>
        <v>0</v>
      </c>
      <c r="AC718" s="28">
        <f>+SUMIF('Input Sheet'!$S:$S,$AL718,'Input Sheet'!G:G)</f>
        <v>0</v>
      </c>
      <c r="AD718" s="28">
        <f>+SUMIF('Input Sheet'!$S:$S,$AL718,'Input Sheet'!H:H)</f>
        <v>0</v>
      </c>
      <c r="AE718" s="28">
        <f>+SUMIF('Input Sheet'!$S:$S,$AL718,'Input Sheet'!I:I)</f>
        <v>0</v>
      </c>
      <c r="AF718" s="28">
        <f>+SUMIF('Input Sheet'!$S:$S,$AL718,'Input Sheet'!J:J)</f>
        <v>0</v>
      </c>
      <c r="AG718" s="28">
        <f>+SUMIF('Input Sheet'!$S:$S,$AL718,'Input Sheet'!K:K)</f>
        <v>0</v>
      </c>
      <c r="AH718" s="28">
        <f>+SUMIF('Input Sheet'!$S:$S,$AL718,'Input Sheet'!L:L)</f>
        <v>0</v>
      </c>
      <c r="AI718" s="28">
        <f>+SUMIF('Input Sheet'!$S:$S,$AL718,'Input Sheet'!M:M)</f>
        <v>0</v>
      </c>
      <c r="AJ718" s="28">
        <f>+SUMIF('Input Sheet'!$S:$S,$AL718,'Input Sheet'!N:N)</f>
        <v>0</v>
      </c>
      <c r="AK718" s="28"/>
      <c r="AL718" s="27" t="str">
        <f t="shared" si="58"/>
        <v>221-8520</v>
      </c>
      <c r="AM718" s="34" t="str">
        <f t="shared" si="59"/>
        <v>Admin &amp; Other</v>
      </c>
      <c r="AN718" s="34" t="str">
        <f t="shared" si="60"/>
        <v>Admin &amp; OtherOther Overheads as % of Total Gross Profit</v>
      </c>
      <c r="AO718" s="35"/>
      <c r="AP718" s="35"/>
      <c r="AQ718" s="35"/>
    </row>
    <row r="719" spans="1:43" x14ac:dyDescent="0.25">
      <c r="A719" s="27" t="s">
        <v>103</v>
      </c>
      <c r="B719" s="27" t="s">
        <v>104</v>
      </c>
      <c r="C719" s="27" t="s">
        <v>657</v>
      </c>
      <c r="D719" s="27" t="s">
        <v>120</v>
      </c>
      <c r="E719" s="27" t="s">
        <v>681</v>
      </c>
      <c r="F719" s="27" t="s">
        <v>655</v>
      </c>
      <c r="G719" s="27" t="s">
        <v>656</v>
      </c>
      <c r="H719" s="34" t="s">
        <v>644</v>
      </c>
      <c r="I719" s="34" t="s">
        <v>645</v>
      </c>
      <c r="J719" s="34" t="str">
        <f t="shared" si="56"/>
        <v>Admin &amp; OtherOther Overheads as % of Total Gross Profit</v>
      </c>
      <c r="K719" s="34" t="str">
        <f t="shared" si="57"/>
        <v>230Bad Debts - Toyota</v>
      </c>
      <c r="L719" s="28">
        <f>+SUMIF('TB 4-24'!M:M,$AL719,'TB 4-24'!G:G)</f>
        <v>0</v>
      </c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>
        <f>+SUMIF('Input Sheet'!$S:$S,$AL719,'Input Sheet'!C:C)</f>
        <v>0</v>
      </c>
      <c r="Z719" s="28">
        <f>+SUMIF('Input Sheet'!$S:$S,$AL719,'Input Sheet'!D:D)</f>
        <v>0</v>
      </c>
      <c r="AA719" s="28">
        <f>+SUMIF('Input Sheet'!$S:$S,$AL719,'Input Sheet'!E:E)</f>
        <v>0</v>
      </c>
      <c r="AB719" s="28">
        <f>+SUMIF('Input Sheet'!$S:$S,$AL719,'Input Sheet'!F:F)</f>
        <v>0</v>
      </c>
      <c r="AC719" s="28">
        <f>+SUMIF('Input Sheet'!$S:$S,$AL719,'Input Sheet'!G:G)</f>
        <v>0</v>
      </c>
      <c r="AD719" s="28">
        <f>+SUMIF('Input Sheet'!$S:$S,$AL719,'Input Sheet'!H:H)</f>
        <v>0</v>
      </c>
      <c r="AE719" s="28">
        <f>+SUMIF('Input Sheet'!$S:$S,$AL719,'Input Sheet'!I:I)</f>
        <v>0</v>
      </c>
      <c r="AF719" s="28">
        <f>+SUMIF('Input Sheet'!$S:$S,$AL719,'Input Sheet'!J:J)</f>
        <v>0</v>
      </c>
      <c r="AG719" s="28">
        <f>+SUMIF('Input Sheet'!$S:$S,$AL719,'Input Sheet'!K:K)</f>
        <v>0</v>
      </c>
      <c r="AH719" s="28">
        <f>+SUMIF('Input Sheet'!$S:$S,$AL719,'Input Sheet'!L:L)</f>
        <v>0</v>
      </c>
      <c r="AI719" s="28">
        <f>+SUMIF('Input Sheet'!$S:$S,$AL719,'Input Sheet'!M:M)</f>
        <v>0</v>
      </c>
      <c r="AJ719" s="28">
        <f>+SUMIF('Input Sheet'!$S:$S,$AL719,'Input Sheet'!N:N)</f>
        <v>0</v>
      </c>
      <c r="AK719" s="28"/>
      <c r="AL719" s="27" t="str">
        <f t="shared" si="58"/>
        <v>230-8520</v>
      </c>
      <c r="AM719" s="34" t="str">
        <f t="shared" si="59"/>
        <v>Admin &amp; Other</v>
      </c>
      <c r="AN719" s="34" t="str">
        <f t="shared" si="60"/>
        <v>Admin &amp; OtherOther Overheads as % of Total Gross Profit</v>
      </c>
      <c r="AO719" s="35"/>
      <c r="AP719" s="35"/>
      <c r="AQ719" s="35"/>
    </row>
    <row r="720" spans="1:43" x14ac:dyDescent="0.25">
      <c r="A720" s="27" t="s">
        <v>103</v>
      </c>
      <c r="B720" s="27" t="s">
        <v>104</v>
      </c>
      <c r="C720" s="27" t="s">
        <v>657</v>
      </c>
      <c r="D720" s="27" t="s">
        <v>120</v>
      </c>
      <c r="E720" s="27" t="s">
        <v>682</v>
      </c>
      <c r="F720" s="27" t="s">
        <v>655</v>
      </c>
      <c r="G720" s="27" t="s">
        <v>656</v>
      </c>
      <c r="H720" s="34" t="s">
        <v>644</v>
      </c>
      <c r="I720" s="34" t="s">
        <v>645</v>
      </c>
      <c r="J720" s="34" t="str">
        <f t="shared" si="56"/>
        <v>Admin &amp; OtherOther Overheads as % of Total Gross Profit</v>
      </c>
      <c r="K720" s="34" t="str">
        <f t="shared" si="57"/>
        <v>240Bad Debts - Toyota</v>
      </c>
      <c r="L720" s="28">
        <f>+SUMIF('TB 4-24'!M:M,$AL720,'TB 4-24'!G:G)</f>
        <v>0</v>
      </c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>
        <f>+SUMIF('Input Sheet'!$S:$S,$AL720,'Input Sheet'!C:C)</f>
        <v>0</v>
      </c>
      <c r="Z720" s="28">
        <f>+SUMIF('Input Sheet'!$S:$S,$AL720,'Input Sheet'!D:D)</f>
        <v>0</v>
      </c>
      <c r="AA720" s="28">
        <f>+SUMIF('Input Sheet'!$S:$S,$AL720,'Input Sheet'!E:E)</f>
        <v>0</v>
      </c>
      <c r="AB720" s="28">
        <f>+SUMIF('Input Sheet'!$S:$S,$AL720,'Input Sheet'!F:F)</f>
        <v>0</v>
      </c>
      <c r="AC720" s="28">
        <f>+SUMIF('Input Sheet'!$S:$S,$AL720,'Input Sheet'!G:G)</f>
        <v>0</v>
      </c>
      <c r="AD720" s="28">
        <f>+SUMIF('Input Sheet'!$S:$S,$AL720,'Input Sheet'!H:H)</f>
        <v>0</v>
      </c>
      <c r="AE720" s="28">
        <f>+SUMIF('Input Sheet'!$S:$S,$AL720,'Input Sheet'!I:I)</f>
        <v>0</v>
      </c>
      <c r="AF720" s="28">
        <f>+SUMIF('Input Sheet'!$S:$S,$AL720,'Input Sheet'!J:J)</f>
        <v>0</v>
      </c>
      <c r="AG720" s="28">
        <f>+SUMIF('Input Sheet'!$S:$S,$AL720,'Input Sheet'!K:K)</f>
        <v>0</v>
      </c>
      <c r="AH720" s="28">
        <f>+SUMIF('Input Sheet'!$S:$S,$AL720,'Input Sheet'!L:L)</f>
        <v>0</v>
      </c>
      <c r="AI720" s="28">
        <f>+SUMIF('Input Sheet'!$S:$S,$AL720,'Input Sheet'!M:M)</f>
        <v>0</v>
      </c>
      <c r="AJ720" s="28">
        <f>+SUMIF('Input Sheet'!$S:$S,$AL720,'Input Sheet'!N:N)</f>
        <v>0</v>
      </c>
      <c r="AK720" s="28"/>
      <c r="AL720" s="27" t="str">
        <f t="shared" si="58"/>
        <v>240-8520</v>
      </c>
      <c r="AM720" s="34" t="str">
        <f t="shared" si="59"/>
        <v>Admin &amp; Other</v>
      </c>
      <c r="AN720" s="34" t="str">
        <f t="shared" si="60"/>
        <v>Admin &amp; OtherOther Overheads as % of Total Gross Profit</v>
      </c>
      <c r="AO720" s="35"/>
      <c r="AP720" s="35"/>
      <c r="AQ720" s="35"/>
    </row>
    <row r="721" spans="1:43" x14ac:dyDescent="0.25">
      <c r="A721" s="27" t="s">
        <v>103</v>
      </c>
      <c r="B721" s="27" t="s">
        <v>104</v>
      </c>
      <c r="C721" s="27" t="s">
        <v>657</v>
      </c>
      <c r="D721" s="27" t="s">
        <v>120</v>
      </c>
      <c r="E721" s="27" t="s">
        <v>662</v>
      </c>
      <c r="F721" s="27" t="s">
        <v>655</v>
      </c>
      <c r="G721" s="27" t="s">
        <v>656</v>
      </c>
      <c r="H721" s="34" t="s">
        <v>644</v>
      </c>
      <c r="I721" s="34" t="s">
        <v>645</v>
      </c>
      <c r="J721" s="34" t="str">
        <f t="shared" si="56"/>
        <v>Admin &amp; OtherOther Overheads as % of Total Gross Profit</v>
      </c>
      <c r="K721" s="34" t="str">
        <f t="shared" si="57"/>
        <v>260Bad Debts - Toyota</v>
      </c>
      <c r="L721" s="28">
        <f>+SUMIF('TB 4-24'!M:M,$AL721,'TB 4-24'!G:G)</f>
        <v>0</v>
      </c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>
        <f>+SUMIF('Input Sheet'!$S:$S,$AL721,'Input Sheet'!C:C)</f>
        <v>0</v>
      </c>
      <c r="Z721" s="28">
        <f>+SUMIF('Input Sheet'!$S:$S,$AL721,'Input Sheet'!D:D)</f>
        <v>0</v>
      </c>
      <c r="AA721" s="28">
        <f>+SUMIF('Input Sheet'!$S:$S,$AL721,'Input Sheet'!E:E)</f>
        <v>0</v>
      </c>
      <c r="AB721" s="28">
        <f>+SUMIF('Input Sheet'!$S:$S,$AL721,'Input Sheet'!F:F)</f>
        <v>0</v>
      </c>
      <c r="AC721" s="28">
        <f>+SUMIF('Input Sheet'!$S:$S,$AL721,'Input Sheet'!G:G)</f>
        <v>0</v>
      </c>
      <c r="AD721" s="28">
        <f>+SUMIF('Input Sheet'!$S:$S,$AL721,'Input Sheet'!H:H)</f>
        <v>0</v>
      </c>
      <c r="AE721" s="28">
        <f>+SUMIF('Input Sheet'!$S:$S,$AL721,'Input Sheet'!I:I)</f>
        <v>0</v>
      </c>
      <c r="AF721" s="28">
        <f>+SUMIF('Input Sheet'!$S:$S,$AL721,'Input Sheet'!J:J)</f>
        <v>0</v>
      </c>
      <c r="AG721" s="28">
        <f>+SUMIF('Input Sheet'!$S:$S,$AL721,'Input Sheet'!K:K)</f>
        <v>0</v>
      </c>
      <c r="AH721" s="28">
        <f>+SUMIF('Input Sheet'!$S:$S,$AL721,'Input Sheet'!L:L)</f>
        <v>0</v>
      </c>
      <c r="AI721" s="28">
        <f>+SUMIF('Input Sheet'!$S:$S,$AL721,'Input Sheet'!M:M)</f>
        <v>0</v>
      </c>
      <c r="AJ721" s="28">
        <f>+SUMIF('Input Sheet'!$S:$S,$AL721,'Input Sheet'!N:N)</f>
        <v>0</v>
      </c>
      <c r="AK721" s="28"/>
      <c r="AL721" s="27" t="str">
        <f t="shared" si="58"/>
        <v>260-8520</v>
      </c>
      <c r="AM721" s="34" t="str">
        <f t="shared" si="59"/>
        <v>Admin &amp; Other</v>
      </c>
      <c r="AN721" s="34" t="str">
        <f t="shared" si="60"/>
        <v>Admin &amp; OtherOther Overheads as % of Total Gross Profit</v>
      </c>
      <c r="AO721" s="35"/>
      <c r="AP721" s="35"/>
      <c r="AQ721" s="35"/>
    </row>
    <row r="722" spans="1:43" x14ac:dyDescent="0.25">
      <c r="A722" s="27" t="s">
        <v>103</v>
      </c>
      <c r="B722" s="27" t="s">
        <v>104</v>
      </c>
      <c r="C722" s="27" t="s">
        <v>663</v>
      </c>
      <c r="D722" s="27" t="s">
        <v>120</v>
      </c>
      <c r="E722" s="27" t="s">
        <v>664</v>
      </c>
      <c r="F722" s="27" t="s">
        <v>655</v>
      </c>
      <c r="G722" s="27" t="s">
        <v>656</v>
      </c>
      <c r="H722" s="34" t="s">
        <v>644</v>
      </c>
      <c r="I722" s="34" t="s">
        <v>645</v>
      </c>
      <c r="J722" s="34" t="str">
        <f t="shared" si="56"/>
        <v>Admin &amp; OtherOther Overheads as % of Total Gross Profit</v>
      </c>
      <c r="K722" s="34" t="str">
        <f t="shared" si="57"/>
        <v>400Bad Debts - Toyota</v>
      </c>
      <c r="L722" s="28">
        <f>+SUMIF('TB 4-24'!M:M,$AL722,'TB 4-24'!G:G)</f>
        <v>0</v>
      </c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>
        <f>+SUMIF('Input Sheet'!$S:$S,$AL722,'Input Sheet'!C:C)</f>
        <v>0</v>
      </c>
      <c r="Z722" s="28">
        <f>+SUMIF('Input Sheet'!$S:$S,$AL722,'Input Sheet'!D:D)</f>
        <v>0</v>
      </c>
      <c r="AA722" s="28">
        <f>+SUMIF('Input Sheet'!$S:$S,$AL722,'Input Sheet'!E:E)</f>
        <v>0</v>
      </c>
      <c r="AB722" s="28">
        <f>+SUMIF('Input Sheet'!$S:$S,$AL722,'Input Sheet'!F:F)</f>
        <v>0</v>
      </c>
      <c r="AC722" s="28">
        <f>+SUMIF('Input Sheet'!$S:$S,$AL722,'Input Sheet'!G:G)</f>
        <v>0</v>
      </c>
      <c r="AD722" s="28">
        <f>+SUMIF('Input Sheet'!$S:$S,$AL722,'Input Sheet'!H:H)</f>
        <v>0</v>
      </c>
      <c r="AE722" s="28">
        <f>+SUMIF('Input Sheet'!$S:$S,$AL722,'Input Sheet'!I:I)</f>
        <v>0</v>
      </c>
      <c r="AF722" s="28">
        <f>+SUMIF('Input Sheet'!$S:$S,$AL722,'Input Sheet'!J:J)</f>
        <v>0</v>
      </c>
      <c r="AG722" s="28">
        <f>+SUMIF('Input Sheet'!$S:$S,$AL722,'Input Sheet'!K:K)</f>
        <v>0</v>
      </c>
      <c r="AH722" s="28">
        <f>+SUMIF('Input Sheet'!$S:$S,$AL722,'Input Sheet'!L:L)</f>
        <v>0</v>
      </c>
      <c r="AI722" s="28">
        <f>+SUMIF('Input Sheet'!$S:$S,$AL722,'Input Sheet'!M:M)</f>
        <v>0</v>
      </c>
      <c r="AJ722" s="28">
        <f>+SUMIF('Input Sheet'!$S:$S,$AL722,'Input Sheet'!N:N)</f>
        <v>0</v>
      </c>
      <c r="AK722" s="28"/>
      <c r="AL722" s="27" t="str">
        <f t="shared" si="58"/>
        <v>400-8520</v>
      </c>
      <c r="AM722" s="34" t="str">
        <f t="shared" si="59"/>
        <v>Admin &amp; Other</v>
      </c>
      <c r="AN722" s="34" t="str">
        <f t="shared" si="60"/>
        <v>Admin &amp; OtherOther Overheads as % of Total Gross Profit</v>
      </c>
      <c r="AO722" s="35"/>
      <c r="AP722" s="35"/>
      <c r="AQ722" s="35"/>
    </row>
    <row r="723" spans="1:43" x14ac:dyDescent="0.25">
      <c r="A723" s="27" t="s">
        <v>103</v>
      </c>
      <c r="B723" s="27" t="s">
        <v>104</v>
      </c>
      <c r="C723" s="27" t="s">
        <v>663</v>
      </c>
      <c r="D723" s="27" t="s">
        <v>120</v>
      </c>
      <c r="E723" s="27" t="s">
        <v>665</v>
      </c>
      <c r="F723" s="27" t="s">
        <v>655</v>
      </c>
      <c r="G723" s="27" t="s">
        <v>656</v>
      </c>
      <c r="H723" s="34" t="s">
        <v>644</v>
      </c>
      <c r="I723" s="34" t="s">
        <v>645</v>
      </c>
      <c r="J723" s="34" t="str">
        <f t="shared" si="56"/>
        <v>Admin &amp; OtherOther Overheads as % of Total Gross Profit</v>
      </c>
      <c r="K723" s="34" t="str">
        <f t="shared" si="57"/>
        <v>410Bad Debts - Toyota</v>
      </c>
      <c r="L723" s="28">
        <f>+SUMIF('TB 4-24'!M:M,$AL723,'TB 4-24'!G:G)</f>
        <v>0</v>
      </c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>
        <f>+SUMIF('Input Sheet'!$S:$S,$AL723,'Input Sheet'!C:C)</f>
        <v>0</v>
      </c>
      <c r="Z723" s="28">
        <f>+SUMIF('Input Sheet'!$S:$S,$AL723,'Input Sheet'!D:D)</f>
        <v>0</v>
      </c>
      <c r="AA723" s="28">
        <f>+SUMIF('Input Sheet'!$S:$S,$AL723,'Input Sheet'!E:E)</f>
        <v>0</v>
      </c>
      <c r="AB723" s="28">
        <f>+SUMIF('Input Sheet'!$S:$S,$AL723,'Input Sheet'!F:F)</f>
        <v>0</v>
      </c>
      <c r="AC723" s="28">
        <f>+SUMIF('Input Sheet'!$S:$S,$AL723,'Input Sheet'!G:G)</f>
        <v>0</v>
      </c>
      <c r="AD723" s="28">
        <f>+SUMIF('Input Sheet'!$S:$S,$AL723,'Input Sheet'!H:H)</f>
        <v>0</v>
      </c>
      <c r="AE723" s="28">
        <f>+SUMIF('Input Sheet'!$S:$S,$AL723,'Input Sheet'!I:I)</f>
        <v>0</v>
      </c>
      <c r="AF723" s="28">
        <f>+SUMIF('Input Sheet'!$S:$S,$AL723,'Input Sheet'!J:J)</f>
        <v>0</v>
      </c>
      <c r="AG723" s="28">
        <f>+SUMIF('Input Sheet'!$S:$S,$AL723,'Input Sheet'!K:K)</f>
        <v>0</v>
      </c>
      <c r="AH723" s="28">
        <f>+SUMIF('Input Sheet'!$S:$S,$AL723,'Input Sheet'!L:L)</f>
        <v>0</v>
      </c>
      <c r="AI723" s="28">
        <f>+SUMIF('Input Sheet'!$S:$S,$AL723,'Input Sheet'!M:M)</f>
        <v>0</v>
      </c>
      <c r="AJ723" s="28">
        <f>+SUMIF('Input Sheet'!$S:$S,$AL723,'Input Sheet'!N:N)</f>
        <v>0</v>
      </c>
      <c r="AK723" s="28"/>
      <c r="AL723" s="27" t="str">
        <f t="shared" si="58"/>
        <v>410-8520</v>
      </c>
      <c r="AM723" s="34" t="str">
        <f t="shared" si="59"/>
        <v>Admin &amp; Other</v>
      </c>
      <c r="AN723" s="34" t="str">
        <f t="shared" si="60"/>
        <v>Admin &amp; OtherOther Overheads as % of Total Gross Profit</v>
      </c>
      <c r="AO723" s="35"/>
      <c r="AP723" s="35"/>
      <c r="AQ723" s="35"/>
    </row>
    <row r="724" spans="1:43" x14ac:dyDescent="0.25">
      <c r="A724" s="27" t="s">
        <v>103</v>
      </c>
      <c r="B724" s="27" t="s">
        <v>104</v>
      </c>
      <c r="C724" s="27" t="s">
        <v>663</v>
      </c>
      <c r="D724" s="27" t="s">
        <v>120</v>
      </c>
      <c r="E724" s="27" t="s">
        <v>666</v>
      </c>
      <c r="F724" s="27" t="s">
        <v>655</v>
      </c>
      <c r="G724" s="27" t="s">
        <v>656</v>
      </c>
      <c r="H724" s="34" t="s">
        <v>644</v>
      </c>
      <c r="I724" s="34" t="s">
        <v>645</v>
      </c>
      <c r="J724" s="34" t="str">
        <f t="shared" si="56"/>
        <v>Admin &amp; OtherOther Overheads as % of Total Gross Profit</v>
      </c>
      <c r="K724" s="34" t="str">
        <f t="shared" si="57"/>
        <v>420Bad Debts - Toyota</v>
      </c>
      <c r="L724" s="28">
        <f>+SUMIF('TB 4-24'!M:M,$AL724,'TB 4-24'!G:G)</f>
        <v>0</v>
      </c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>
        <f>+SUMIF('Input Sheet'!$S:$S,$AL724,'Input Sheet'!C:C)</f>
        <v>0</v>
      </c>
      <c r="Z724" s="28">
        <f>+SUMIF('Input Sheet'!$S:$S,$AL724,'Input Sheet'!D:D)</f>
        <v>0</v>
      </c>
      <c r="AA724" s="28">
        <f>+SUMIF('Input Sheet'!$S:$S,$AL724,'Input Sheet'!E:E)</f>
        <v>0</v>
      </c>
      <c r="AB724" s="28">
        <f>+SUMIF('Input Sheet'!$S:$S,$AL724,'Input Sheet'!F:F)</f>
        <v>0</v>
      </c>
      <c r="AC724" s="28">
        <f>+SUMIF('Input Sheet'!$S:$S,$AL724,'Input Sheet'!G:G)</f>
        <v>0</v>
      </c>
      <c r="AD724" s="28">
        <f>+SUMIF('Input Sheet'!$S:$S,$AL724,'Input Sheet'!H:H)</f>
        <v>0</v>
      </c>
      <c r="AE724" s="28">
        <f>+SUMIF('Input Sheet'!$S:$S,$AL724,'Input Sheet'!I:I)</f>
        <v>0</v>
      </c>
      <c r="AF724" s="28">
        <f>+SUMIF('Input Sheet'!$S:$S,$AL724,'Input Sheet'!J:J)</f>
        <v>0</v>
      </c>
      <c r="AG724" s="28">
        <f>+SUMIF('Input Sheet'!$S:$S,$AL724,'Input Sheet'!K:K)</f>
        <v>0</v>
      </c>
      <c r="AH724" s="28">
        <f>+SUMIF('Input Sheet'!$S:$S,$AL724,'Input Sheet'!L:L)</f>
        <v>0</v>
      </c>
      <c r="AI724" s="28">
        <f>+SUMIF('Input Sheet'!$S:$S,$AL724,'Input Sheet'!M:M)</f>
        <v>0</v>
      </c>
      <c r="AJ724" s="28">
        <f>+SUMIF('Input Sheet'!$S:$S,$AL724,'Input Sheet'!N:N)</f>
        <v>0</v>
      </c>
      <c r="AK724" s="28"/>
      <c r="AL724" s="27" t="str">
        <f t="shared" si="58"/>
        <v>420-8520</v>
      </c>
      <c r="AM724" s="34" t="str">
        <f t="shared" si="59"/>
        <v>Admin &amp; Other</v>
      </c>
      <c r="AN724" s="34" t="str">
        <f t="shared" si="60"/>
        <v>Admin &amp; OtherOther Overheads as % of Total Gross Profit</v>
      </c>
      <c r="AO724" s="35"/>
      <c r="AP724" s="35"/>
      <c r="AQ724" s="35"/>
    </row>
    <row r="725" spans="1:43" x14ac:dyDescent="0.25">
      <c r="A725" s="27" t="s">
        <v>103</v>
      </c>
      <c r="B725" s="27" t="s">
        <v>104</v>
      </c>
      <c r="C725" s="27" t="s">
        <v>663</v>
      </c>
      <c r="D725" s="27" t="s">
        <v>120</v>
      </c>
      <c r="E725" s="27" t="s">
        <v>667</v>
      </c>
      <c r="F725" s="27" t="s">
        <v>655</v>
      </c>
      <c r="G725" s="27" t="s">
        <v>656</v>
      </c>
      <c r="H725" s="34" t="s">
        <v>644</v>
      </c>
      <c r="I725" s="34" t="s">
        <v>645</v>
      </c>
      <c r="J725" s="34" t="str">
        <f t="shared" si="56"/>
        <v>Admin &amp; OtherOther Overheads as % of Total Gross Profit</v>
      </c>
      <c r="K725" s="34" t="str">
        <f t="shared" si="57"/>
        <v>421Bad Debts - Toyota</v>
      </c>
      <c r="L725" s="28">
        <f>+SUMIF('TB 4-24'!M:M,$AL725,'TB 4-24'!G:G)</f>
        <v>0</v>
      </c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>
        <f>+SUMIF('Input Sheet'!$S:$S,$AL725,'Input Sheet'!C:C)</f>
        <v>0</v>
      </c>
      <c r="Z725" s="28">
        <f>+SUMIF('Input Sheet'!$S:$S,$AL725,'Input Sheet'!D:D)</f>
        <v>0</v>
      </c>
      <c r="AA725" s="28">
        <f>+SUMIF('Input Sheet'!$S:$S,$AL725,'Input Sheet'!E:E)</f>
        <v>0</v>
      </c>
      <c r="AB725" s="28">
        <f>+SUMIF('Input Sheet'!$S:$S,$AL725,'Input Sheet'!F:F)</f>
        <v>0</v>
      </c>
      <c r="AC725" s="28">
        <f>+SUMIF('Input Sheet'!$S:$S,$AL725,'Input Sheet'!G:G)</f>
        <v>0</v>
      </c>
      <c r="AD725" s="28">
        <f>+SUMIF('Input Sheet'!$S:$S,$AL725,'Input Sheet'!H:H)</f>
        <v>0</v>
      </c>
      <c r="AE725" s="28">
        <f>+SUMIF('Input Sheet'!$S:$S,$AL725,'Input Sheet'!I:I)</f>
        <v>0</v>
      </c>
      <c r="AF725" s="28">
        <f>+SUMIF('Input Sheet'!$S:$S,$AL725,'Input Sheet'!J:J)</f>
        <v>0</v>
      </c>
      <c r="AG725" s="28">
        <f>+SUMIF('Input Sheet'!$S:$S,$AL725,'Input Sheet'!K:K)</f>
        <v>0</v>
      </c>
      <c r="AH725" s="28">
        <f>+SUMIF('Input Sheet'!$S:$S,$AL725,'Input Sheet'!L:L)</f>
        <v>0</v>
      </c>
      <c r="AI725" s="28">
        <f>+SUMIF('Input Sheet'!$S:$S,$AL725,'Input Sheet'!M:M)</f>
        <v>0</v>
      </c>
      <c r="AJ725" s="28">
        <f>+SUMIF('Input Sheet'!$S:$S,$AL725,'Input Sheet'!N:N)</f>
        <v>0</v>
      </c>
      <c r="AK725" s="28"/>
      <c r="AL725" s="27" t="str">
        <f t="shared" si="58"/>
        <v>421-8520</v>
      </c>
      <c r="AM725" s="34" t="str">
        <f t="shared" si="59"/>
        <v>Admin &amp; Other</v>
      </c>
      <c r="AN725" s="34" t="str">
        <f t="shared" si="60"/>
        <v>Admin &amp; OtherOther Overheads as % of Total Gross Profit</v>
      </c>
      <c r="AO725" s="35"/>
      <c r="AP725" s="35"/>
      <c r="AQ725" s="35"/>
    </row>
    <row r="726" spans="1:43" x14ac:dyDescent="0.25">
      <c r="A726" s="27" t="s">
        <v>103</v>
      </c>
      <c r="B726" s="27" t="s">
        <v>104</v>
      </c>
      <c r="C726" s="27" t="s">
        <v>663</v>
      </c>
      <c r="D726" s="27" t="s">
        <v>120</v>
      </c>
      <c r="E726" s="27" t="s">
        <v>668</v>
      </c>
      <c r="F726" s="27" t="s">
        <v>655</v>
      </c>
      <c r="G726" s="27" t="s">
        <v>656</v>
      </c>
      <c r="H726" s="34" t="s">
        <v>644</v>
      </c>
      <c r="I726" s="34" t="s">
        <v>645</v>
      </c>
      <c r="J726" s="34" t="str">
        <f t="shared" si="56"/>
        <v>Admin &amp; OtherOther Overheads as % of Total Gross Profit</v>
      </c>
      <c r="K726" s="34" t="str">
        <f t="shared" si="57"/>
        <v>430Bad Debts - Toyota</v>
      </c>
      <c r="L726" s="28">
        <f>+SUMIF('TB 4-24'!M:M,$AL726,'TB 4-24'!G:G)</f>
        <v>0</v>
      </c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>
        <f>+SUMIF('Input Sheet'!$S:$S,$AL726,'Input Sheet'!C:C)</f>
        <v>0</v>
      </c>
      <c r="Z726" s="28">
        <f>+SUMIF('Input Sheet'!$S:$S,$AL726,'Input Sheet'!D:D)</f>
        <v>0</v>
      </c>
      <c r="AA726" s="28">
        <f>+SUMIF('Input Sheet'!$S:$S,$AL726,'Input Sheet'!E:E)</f>
        <v>0</v>
      </c>
      <c r="AB726" s="28">
        <f>+SUMIF('Input Sheet'!$S:$S,$AL726,'Input Sheet'!F:F)</f>
        <v>0</v>
      </c>
      <c r="AC726" s="28">
        <f>+SUMIF('Input Sheet'!$S:$S,$AL726,'Input Sheet'!G:G)</f>
        <v>0</v>
      </c>
      <c r="AD726" s="28">
        <f>+SUMIF('Input Sheet'!$S:$S,$AL726,'Input Sheet'!H:H)</f>
        <v>0</v>
      </c>
      <c r="AE726" s="28">
        <f>+SUMIF('Input Sheet'!$S:$S,$AL726,'Input Sheet'!I:I)</f>
        <v>0</v>
      </c>
      <c r="AF726" s="28">
        <f>+SUMIF('Input Sheet'!$S:$S,$AL726,'Input Sheet'!J:J)</f>
        <v>0</v>
      </c>
      <c r="AG726" s="28">
        <f>+SUMIF('Input Sheet'!$S:$S,$AL726,'Input Sheet'!K:K)</f>
        <v>0</v>
      </c>
      <c r="AH726" s="28">
        <f>+SUMIF('Input Sheet'!$S:$S,$AL726,'Input Sheet'!L:L)</f>
        <v>0</v>
      </c>
      <c r="AI726" s="28">
        <f>+SUMIF('Input Sheet'!$S:$S,$AL726,'Input Sheet'!M:M)</f>
        <v>0</v>
      </c>
      <c r="AJ726" s="28">
        <f>+SUMIF('Input Sheet'!$S:$S,$AL726,'Input Sheet'!N:N)</f>
        <v>0</v>
      </c>
      <c r="AK726" s="28"/>
      <c r="AL726" s="27" t="str">
        <f t="shared" si="58"/>
        <v>430-8520</v>
      </c>
      <c r="AM726" s="34" t="str">
        <f t="shared" si="59"/>
        <v>Admin &amp; Other</v>
      </c>
      <c r="AN726" s="34" t="str">
        <f t="shared" si="60"/>
        <v>Admin &amp; OtherOther Overheads as % of Total Gross Profit</v>
      </c>
      <c r="AO726" s="35"/>
      <c r="AP726" s="35"/>
      <c r="AQ726" s="35"/>
    </row>
    <row r="727" spans="1:43" x14ac:dyDescent="0.25">
      <c r="A727" s="27" t="s">
        <v>103</v>
      </c>
      <c r="B727" s="27" t="s">
        <v>104</v>
      </c>
      <c r="C727" s="27" t="s">
        <v>663</v>
      </c>
      <c r="D727" s="27" t="s">
        <v>120</v>
      </c>
      <c r="E727" s="27" t="s">
        <v>669</v>
      </c>
      <c r="F727" s="27" t="s">
        <v>655</v>
      </c>
      <c r="G727" s="27" t="s">
        <v>656</v>
      </c>
      <c r="H727" s="34" t="s">
        <v>644</v>
      </c>
      <c r="I727" s="34" t="s">
        <v>645</v>
      </c>
      <c r="J727" s="34" t="str">
        <f t="shared" si="56"/>
        <v>Admin &amp; OtherOther Overheads as % of Total Gross Profit</v>
      </c>
      <c r="K727" s="34" t="str">
        <f t="shared" si="57"/>
        <v>440Bad Debts - Toyota</v>
      </c>
      <c r="L727" s="28">
        <f>+SUMIF('TB 4-24'!M:M,$AL727,'TB 4-24'!G:G)</f>
        <v>0</v>
      </c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>
        <f>+SUMIF('Input Sheet'!$S:$S,$AL727,'Input Sheet'!C:C)</f>
        <v>0</v>
      </c>
      <c r="Z727" s="28">
        <f>+SUMIF('Input Sheet'!$S:$S,$AL727,'Input Sheet'!D:D)</f>
        <v>0</v>
      </c>
      <c r="AA727" s="28">
        <f>+SUMIF('Input Sheet'!$S:$S,$AL727,'Input Sheet'!E:E)</f>
        <v>0</v>
      </c>
      <c r="AB727" s="28">
        <f>+SUMIF('Input Sheet'!$S:$S,$AL727,'Input Sheet'!F:F)</f>
        <v>0</v>
      </c>
      <c r="AC727" s="28">
        <f>+SUMIF('Input Sheet'!$S:$S,$AL727,'Input Sheet'!G:G)</f>
        <v>0</v>
      </c>
      <c r="AD727" s="28">
        <f>+SUMIF('Input Sheet'!$S:$S,$AL727,'Input Sheet'!H:H)</f>
        <v>0</v>
      </c>
      <c r="AE727" s="28">
        <f>+SUMIF('Input Sheet'!$S:$S,$AL727,'Input Sheet'!I:I)</f>
        <v>0</v>
      </c>
      <c r="AF727" s="28">
        <f>+SUMIF('Input Sheet'!$S:$S,$AL727,'Input Sheet'!J:J)</f>
        <v>0</v>
      </c>
      <c r="AG727" s="28">
        <f>+SUMIF('Input Sheet'!$S:$S,$AL727,'Input Sheet'!K:K)</f>
        <v>0</v>
      </c>
      <c r="AH727" s="28">
        <f>+SUMIF('Input Sheet'!$S:$S,$AL727,'Input Sheet'!L:L)</f>
        <v>0</v>
      </c>
      <c r="AI727" s="28">
        <f>+SUMIF('Input Sheet'!$S:$S,$AL727,'Input Sheet'!M:M)</f>
        <v>0</v>
      </c>
      <c r="AJ727" s="28">
        <f>+SUMIF('Input Sheet'!$S:$S,$AL727,'Input Sheet'!N:N)</f>
        <v>0</v>
      </c>
      <c r="AK727" s="28"/>
      <c r="AL727" s="27" t="str">
        <f t="shared" si="58"/>
        <v>440-8520</v>
      </c>
      <c r="AM727" s="34" t="str">
        <f t="shared" si="59"/>
        <v>Admin &amp; Other</v>
      </c>
      <c r="AN727" s="34" t="str">
        <f t="shared" si="60"/>
        <v>Admin &amp; OtherOther Overheads as % of Total Gross Profit</v>
      </c>
      <c r="AO727" s="35"/>
      <c r="AP727" s="35"/>
      <c r="AQ727" s="35"/>
    </row>
    <row r="728" spans="1:43" x14ac:dyDescent="0.25">
      <c r="A728" s="27" t="s">
        <v>103</v>
      </c>
      <c r="B728" s="27" t="s">
        <v>104</v>
      </c>
      <c r="C728" s="27" t="s">
        <v>663</v>
      </c>
      <c r="D728" s="27" t="s">
        <v>120</v>
      </c>
      <c r="E728" s="27" t="s">
        <v>670</v>
      </c>
      <c r="F728" s="27" t="s">
        <v>655</v>
      </c>
      <c r="G728" s="27" t="s">
        <v>656</v>
      </c>
      <c r="H728" s="34" t="s">
        <v>644</v>
      </c>
      <c r="I728" s="34" t="s">
        <v>645</v>
      </c>
      <c r="J728" s="34" t="str">
        <f t="shared" si="56"/>
        <v>Admin &amp; OtherOther Overheads as % of Total Gross Profit</v>
      </c>
      <c r="K728" s="34" t="str">
        <f t="shared" si="57"/>
        <v>460Bad Debts - Toyota</v>
      </c>
      <c r="L728" s="28">
        <f>+SUMIF('TB 4-24'!M:M,$AL728,'TB 4-24'!G:G)</f>
        <v>0</v>
      </c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>
        <f>+SUMIF('Input Sheet'!$S:$S,$AL728,'Input Sheet'!C:C)</f>
        <v>0</v>
      </c>
      <c r="Z728" s="28">
        <f>+SUMIF('Input Sheet'!$S:$S,$AL728,'Input Sheet'!D:D)</f>
        <v>0</v>
      </c>
      <c r="AA728" s="28">
        <f>+SUMIF('Input Sheet'!$S:$S,$AL728,'Input Sheet'!E:E)</f>
        <v>0</v>
      </c>
      <c r="AB728" s="28">
        <f>+SUMIF('Input Sheet'!$S:$S,$AL728,'Input Sheet'!F:F)</f>
        <v>0</v>
      </c>
      <c r="AC728" s="28">
        <f>+SUMIF('Input Sheet'!$S:$S,$AL728,'Input Sheet'!G:G)</f>
        <v>0</v>
      </c>
      <c r="AD728" s="28">
        <f>+SUMIF('Input Sheet'!$S:$S,$AL728,'Input Sheet'!H:H)</f>
        <v>0</v>
      </c>
      <c r="AE728" s="28">
        <f>+SUMIF('Input Sheet'!$S:$S,$AL728,'Input Sheet'!I:I)</f>
        <v>0</v>
      </c>
      <c r="AF728" s="28">
        <f>+SUMIF('Input Sheet'!$S:$S,$AL728,'Input Sheet'!J:J)</f>
        <v>0</v>
      </c>
      <c r="AG728" s="28">
        <f>+SUMIF('Input Sheet'!$S:$S,$AL728,'Input Sheet'!K:K)</f>
        <v>0</v>
      </c>
      <c r="AH728" s="28">
        <f>+SUMIF('Input Sheet'!$S:$S,$AL728,'Input Sheet'!L:L)</f>
        <v>0</v>
      </c>
      <c r="AI728" s="28">
        <f>+SUMIF('Input Sheet'!$S:$S,$AL728,'Input Sheet'!M:M)</f>
        <v>0</v>
      </c>
      <c r="AJ728" s="28">
        <f>+SUMIF('Input Sheet'!$S:$S,$AL728,'Input Sheet'!N:N)</f>
        <v>0</v>
      </c>
      <c r="AK728" s="28"/>
      <c r="AL728" s="27" t="str">
        <f t="shared" si="58"/>
        <v>460-8520</v>
      </c>
      <c r="AM728" s="34" t="str">
        <f t="shared" si="59"/>
        <v>Admin &amp; Other</v>
      </c>
      <c r="AN728" s="34" t="str">
        <f t="shared" si="60"/>
        <v>Admin &amp; OtherOther Overheads as % of Total Gross Profit</v>
      </c>
      <c r="AO728" s="35"/>
      <c r="AP728" s="35"/>
      <c r="AQ728" s="35"/>
    </row>
    <row r="729" spans="1:43" x14ac:dyDescent="0.25">
      <c r="A729" s="27" t="s">
        <v>103</v>
      </c>
      <c r="B729" s="27" t="s">
        <v>104</v>
      </c>
      <c r="C729" s="27" t="s">
        <v>671</v>
      </c>
      <c r="D729" s="27" t="s">
        <v>120</v>
      </c>
      <c r="E729" s="27" t="s">
        <v>672</v>
      </c>
      <c r="F729" s="27" t="s">
        <v>655</v>
      </c>
      <c r="G729" s="27" t="s">
        <v>656</v>
      </c>
      <c r="H729" s="34" t="s">
        <v>644</v>
      </c>
      <c r="I729" s="34" t="s">
        <v>645</v>
      </c>
      <c r="J729" s="34" t="str">
        <f t="shared" si="56"/>
        <v>Admin &amp; OtherOther Overheads as % of Total Gross Profit</v>
      </c>
      <c r="K729" s="34" t="str">
        <f t="shared" si="57"/>
        <v>300Bad Debts - Toyota</v>
      </c>
      <c r="L729" s="28">
        <f>+SUMIF('TB 4-24'!M:M,$AL729,'TB 4-24'!G:G)</f>
        <v>0</v>
      </c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>
        <f>+SUMIF('Input Sheet'!$S:$S,$AL729,'Input Sheet'!C:C)</f>
        <v>0</v>
      </c>
      <c r="Z729" s="28">
        <f>+SUMIF('Input Sheet'!$S:$S,$AL729,'Input Sheet'!D:D)</f>
        <v>0</v>
      </c>
      <c r="AA729" s="28">
        <f>+SUMIF('Input Sheet'!$S:$S,$AL729,'Input Sheet'!E:E)</f>
        <v>0</v>
      </c>
      <c r="AB729" s="28">
        <f>+SUMIF('Input Sheet'!$S:$S,$AL729,'Input Sheet'!F:F)</f>
        <v>0</v>
      </c>
      <c r="AC729" s="28">
        <f>+SUMIF('Input Sheet'!$S:$S,$AL729,'Input Sheet'!G:G)</f>
        <v>0</v>
      </c>
      <c r="AD729" s="28">
        <f>+SUMIF('Input Sheet'!$S:$S,$AL729,'Input Sheet'!H:H)</f>
        <v>0</v>
      </c>
      <c r="AE729" s="28">
        <f>+SUMIF('Input Sheet'!$S:$S,$AL729,'Input Sheet'!I:I)</f>
        <v>0</v>
      </c>
      <c r="AF729" s="28">
        <f>+SUMIF('Input Sheet'!$S:$S,$AL729,'Input Sheet'!J:J)</f>
        <v>0</v>
      </c>
      <c r="AG729" s="28">
        <f>+SUMIF('Input Sheet'!$S:$S,$AL729,'Input Sheet'!K:K)</f>
        <v>0</v>
      </c>
      <c r="AH729" s="28">
        <f>+SUMIF('Input Sheet'!$S:$S,$AL729,'Input Sheet'!L:L)</f>
        <v>0</v>
      </c>
      <c r="AI729" s="28">
        <f>+SUMIF('Input Sheet'!$S:$S,$AL729,'Input Sheet'!M:M)</f>
        <v>0</v>
      </c>
      <c r="AJ729" s="28">
        <f>+SUMIF('Input Sheet'!$S:$S,$AL729,'Input Sheet'!N:N)</f>
        <v>0</v>
      </c>
      <c r="AK729" s="28"/>
      <c r="AL729" s="27" t="str">
        <f t="shared" si="58"/>
        <v>300-8520</v>
      </c>
      <c r="AM729" s="34" t="str">
        <f t="shared" si="59"/>
        <v>Admin &amp; Other</v>
      </c>
      <c r="AN729" s="34" t="str">
        <f t="shared" si="60"/>
        <v>Admin &amp; OtherOther Overheads as % of Total Gross Profit</v>
      </c>
      <c r="AO729" s="35"/>
      <c r="AP729" s="35"/>
      <c r="AQ729" s="35"/>
    </row>
    <row r="730" spans="1:43" x14ac:dyDescent="0.25">
      <c r="A730" s="27" t="s">
        <v>103</v>
      </c>
      <c r="B730" s="27" t="s">
        <v>104</v>
      </c>
      <c r="C730" s="27" t="s">
        <v>671</v>
      </c>
      <c r="D730" s="27" t="s">
        <v>120</v>
      </c>
      <c r="E730" s="27" t="s">
        <v>673</v>
      </c>
      <c r="F730" s="27" t="s">
        <v>655</v>
      </c>
      <c r="G730" s="27" t="s">
        <v>656</v>
      </c>
      <c r="H730" s="34" t="s">
        <v>644</v>
      </c>
      <c r="I730" s="34" t="s">
        <v>645</v>
      </c>
      <c r="J730" s="34" t="str">
        <f t="shared" si="56"/>
        <v>Admin &amp; OtherOther Overheads as % of Total Gross Profit</v>
      </c>
      <c r="K730" s="34" t="str">
        <f t="shared" si="57"/>
        <v>310Bad Debts - Toyota</v>
      </c>
      <c r="L730" s="28">
        <f>+SUMIF('TB 4-24'!M:M,$AL730,'TB 4-24'!G:G)</f>
        <v>0</v>
      </c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>
        <f>+SUMIF('Input Sheet'!$S:$S,$AL730,'Input Sheet'!C:C)</f>
        <v>0</v>
      </c>
      <c r="Z730" s="28">
        <f>+SUMIF('Input Sheet'!$S:$S,$AL730,'Input Sheet'!D:D)</f>
        <v>0</v>
      </c>
      <c r="AA730" s="28">
        <f>+SUMIF('Input Sheet'!$S:$S,$AL730,'Input Sheet'!E:E)</f>
        <v>0</v>
      </c>
      <c r="AB730" s="28">
        <f>+SUMIF('Input Sheet'!$S:$S,$AL730,'Input Sheet'!F:F)</f>
        <v>0</v>
      </c>
      <c r="AC730" s="28">
        <f>+SUMIF('Input Sheet'!$S:$S,$AL730,'Input Sheet'!G:G)</f>
        <v>0</v>
      </c>
      <c r="AD730" s="28">
        <f>+SUMIF('Input Sheet'!$S:$S,$AL730,'Input Sheet'!H:H)</f>
        <v>0</v>
      </c>
      <c r="AE730" s="28">
        <f>+SUMIF('Input Sheet'!$S:$S,$AL730,'Input Sheet'!I:I)</f>
        <v>0</v>
      </c>
      <c r="AF730" s="28">
        <f>+SUMIF('Input Sheet'!$S:$S,$AL730,'Input Sheet'!J:J)</f>
        <v>0</v>
      </c>
      <c r="AG730" s="28">
        <f>+SUMIF('Input Sheet'!$S:$S,$AL730,'Input Sheet'!K:K)</f>
        <v>0</v>
      </c>
      <c r="AH730" s="28">
        <f>+SUMIF('Input Sheet'!$S:$S,$AL730,'Input Sheet'!L:L)</f>
        <v>0</v>
      </c>
      <c r="AI730" s="28">
        <f>+SUMIF('Input Sheet'!$S:$S,$AL730,'Input Sheet'!M:M)</f>
        <v>0</v>
      </c>
      <c r="AJ730" s="28">
        <f>+SUMIF('Input Sheet'!$S:$S,$AL730,'Input Sheet'!N:N)</f>
        <v>0</v>
      </c>
      <c r="AK730" s="28"/>
      <c r="AL730" s="27" t="str">
        <f t="shared" si="58"/>
        <v>310-8520</v>
      </c>
      <c r="AM730" s="34" t="str">
        <f t="shared" si="59"/>
        <v>Admin &amp; Other</v>
      </c>
      <c r="AN730" s="34" t="str">
        <f t="shared" si="60"/>
        <v>Admin &amp; OtherOther Overheads as % of Total Gross Profit</v>
      </c>
      <c r="AO730" s="35"/>
      <c r="AP730" s="35"/>
      <c r="AQ730" s="35"/>
    </row>
    <row r="731" spans="1:43" x14ac:dyDescent="0.25">
      <c r="A731" s="27" t="s">
        <v>103</v>
      </c>
      <c r="B731" s="27" t="s">
        <v>104</v>
      </c>
      <c r="C731" s="27" t="s">
        <v>671</v>
      </c>
      <c r="D731" s="27" t="s">
        <v>120</v>
      </c>
      <c r="E731" s="27" t="s">
        <v>674</v>
      </c>
      <c r="F731" s="27" t="s">
        <v>655</v>
      </c>
      <c r="G731" s="27" t="s">
        <v>656</v>
      </c>
      <c r="H731" s="34" t="s">
        <v>644</v>
      </c>
      <c r="I731" s="34" t="s">
        <v>645</v>
      </c>
      <c r="J731" s="34" t="str">
        <f t="shared" si="56"/>
        <v>Admin &amp; OtherOther Overheads as % of Total Gross Profit</v>
      </c>
      <c r="K731" s="34" t="str">
        <f t="shared" si="57"/>
        <v>321Bad Debts - Toyota</v>
      </c>
      <c r="L731" s="28">
        <f>+SUMIF('TB 4-24'!M:M,$AL731,'TB 4-24'!G:G)</f>
        <v>0</v>
      </c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>
        <f>+SUMIF('Input Sheet'!$S:$S,$AL731,'Input Sheet'!C:C)</f>
        <v>0</v>
      </c>
      <c r="Z731" s="28">
        <f>+SUMIF('Input Sheet'!$S:$S,$AL731,'Input Sheet'!D:D)</f>
        <v>0</v>
      </c>
      <c r="AA731" s="28">
        <f>+SUMIF('Input Sheet'!$S:$S,$AL731,'Input Sheet'!E:E)</f>
        <v>0</v>
      </c>
      <c r="AB731" s="28">
        <f>+SUMIF('Input Sheet'!$S:$S,$AL731,'Input Sheet'!F:F)</f>
        <v>0</v>
      </c>
      <c r="AC731" s="28">
        <f>+SUMIF('Input Sheet'!$S:$S,$AL731,'Input Sheet'!G:G)</f>
        <v>0</v>
      </c>
      <c r="AD731" s="28">
        <f>+SUMIF('Input Sheet'!$S:$S,$AL731,'Input Sheet'!H:H)</f>
        <v>0</v>
      </c>
      <c r="AE731" s="28">
        <f>+SUMIF('Input Sheet'!$S:$S,$AL731,'Input Sheet'!I:I)</f>
        <v>0</v>
      </c>
      <c r="AF731" s="28">
        <f>+SUMIF('Input Sheet'!$S:$S,$AL731,'Input Sheet'!J:J)</f>
        <v>0</v>
      </c>
      <c r="AG731" s="28">
        <f>+SUMIF('Input Sheet'!$S:$S,$AL731,'Input Sheet'!K:K)</f>
        <v>0</v>
      </c>
      <c r="AH731" s="28">
        <f>+SUMIF('Input Sheet'!$S:$S,$AL731,'Input Sheet'!L:L)</f>
        <v>0</v>
      </c>
      <c r="AI731" s="28">
        <f>+SUMIF('Input Sheet'!$S:$S,$AL731,'Input Sheet'!M:M)</f>
        <v>0</v>
      </c>
      <c r="AJ731" s="28">
        <f>+SUMIF('Input Sheet'!$S:$S,$AL731,'Input Sheet'!N:N)</f>
        <v>0</v>
      </c>
      <c r="AK731" s="28"/>
      <c r="AL731" s="27" t="str">
        <f t="shared" si="58"/>
        <v>321-8520</v>
      </c>
      <c r="AM731" s="34" t="str">
        <f t="shared" si="59"/>
        <v>Admin &amp; Other</v>
      </c>
      <c r="AN731" s="34" t="str">
        <f t="shared" si="60"/>
        <v>Admin &amp; OtherOther Overheads as % of Total Gross Profit</v>
      </c>
      <c r="AO731" s="35"/>
      <c r="AP731" s="35"/>
      <c r="AQ731" s="35"/>
    </row>
    <row r="732" spans="1:43" x14ac:dyDescent="0.25">
      <c r="A732" s="27" t="s">
        <v>103</v>
      </c>
      <c r="B732" s="27" t="s">
        <v>104</v>
      </c>
      <c r="C732" s="27" t="s">
        <v>671</v>
      </c>
      <c r="D732" s="27" t="s">
        <v>120</v>
      </c>
      <c r="E732" s="27" t="s">
        <v>675</v>
      </c>
      <c r="F732" s="27" t="s">
        <v>655</v>
      </c>
      <c r="G732" s="27" t="s">
        <v>656</v>
      </c>
      <c r="H732" s="34" t="s">
        <v>644</v>
      </c>
      <c r="I732" s="34" t="s">
        <v>645</v>
      </c>
      <c r="J732" s="34" t="str">
        <f t="shared" si="56"/>
        <v>Admin &amp; OtherOther Overheads as % of Total Gross Profit</v>
      </c>
      <c r="K732" s="34" t="str">
        <f t="shared" si="57"/>
        <v>330Bad Debts - Toyota</v>
      </c>
      <c r="L732" s="28">
        <f>+SUMIF('TB 4-24'!M:M,$AL732,'TB 4-24'!G:G)</f>
        <v>0</v>
      </c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>
        <f>+SUMIF('Input Sheet'!$S:$S,$AL732,'Input Sheet'!C:C)</f>
        <v>0</v>
      </c>
      <c r="Z732" s="28">
        <f>+SUMIF('Input Sheet'!$S:$S,$AL732,'Input Sheet'!D:D)</f>
        <v>0</v>
      </c>
      <c r="AA732" s="28">
        <f>+SUMIF('Input Sheet'!$S:$S,$AL732,'Input Sheet'!E:E)</f>
        <v>0</v>
      </c>
      <c r="AB732" s="28">
        <f>+SUMIF('Input Sheet'!$S:$S,$AL732,'Input Sheet'!F:F)</f>
        <v>0</v>
      </c>
      <c r="AC732" s="28">
        <f>+SUMIF('Input Sheet'!$S:$S,$AL732,'Input Sheet'!G:G)</f>
        <v>0</v>
      </c>
      <c r="AD732" s="28">
        <f>+SUMIF('Input Sheet'!$S:$S,$AL732,'Input Sheet'!H:H)</f>
        <v>0</v>
      </c>
      <c r="AE732" s="28">
        <f>+SUMIF('Input Sheet'!$S:$S,$AL732,'Input Sheet'!I:I)</f>
        <v>0</v>
      </c>
      <c r="AF732" s="28">
        <f>+SUMIF('Input Sheet'!$S:$S,$AL732,'Input Sheet'!J:J)</f>
        <v>0</v>
      </c>
      <c r="AG732" s="28">
        <f>+SUMIF('Input Sheet'!$S:$S,$AL732,'Input Sheet'!K:K)</f>
        <v>0</v>
      </c>
      <c r="AH732" s="28">
        <f>+SUMIF('Input Sheet'!$S:$S,$AL732,'Input Sheet'!L:L)</f>
        <v>0</v>
      </c>
      <c r="AI732" s="28">
        <f>+SUMIF('Input Sheet'!$S:$S,$AL732,'Input Sheet'!M:M)</f>
        <v>0</v>
      </c>
      <c r="AJ732" s="28">
        <f>+SUMIF('Input Sheet'!$S:$S,$AL732,'Input Sheet'!N:N)</f>
        <v>0</v>
      </c>
      <c r="AK732" s="28"/>
      <c r="AL732" s="27" t="str">
        <f t="shared" si="58"/>
        <v>330-8520</v>
      </c>
      <c r="AM732" s="34" t="str">
        <f t="shared" si="59"/>
        <v>Admin &amp; Other</v>
      </c>
      <c r="AN732" s="34" t="str">
        <f t="shared" si="60"/>
        <v>Admin &amp; OtherOther Overheads as % of Total Gross Profit</v>
      </c>
      <c r="AO732" s="35"/>
      <c r="AP732" s="35"/>
      <c r="AQ732" s="35"/>
    </row>
    <row r="733" spans="1:43" x14ac:dyDescent="0.25">
      <c r="A733" s="27" t="s">
        <v>103</v>
      </c>
      <c r="B733" s="27" t="s">
        <v>104</v>
      </c>
      <c r="C733" s="27" t="s">
        <v>671</v>
      </c>
      <c r="D733" s="27" t="s">
        <v>120</v>
      </c>
      <c r="E733" s="27" t="s">
        <v>683</v>
      </c>
      <c r="F733" s="27" t="s">
        <v>655</v>
      </c>
      <c r="G733" s="27" t="s">
        <v>656</v>
      </c>
      <c r="H733" s="34" t="s">
        <v>644</v>
      </c>
      <c r="I733" s="34" t="s">
        <v>645</v>
      </c>
      <c r="J733" s="34" t="str">
        <f t="shared" si="56"/>
        <v>Admin &amp; OtherOther Overheads as % of Total Gross Profit</v>
      </c>
      <c r="K733" s="34" t="str">
        <f t="shared" si="57"/>
        <v>340Bad Debts - Toyota</v>
      </c>
      <c r="L733" s="28">
        <f>+SUMIF('TB 4-24'!M:M,$AL733,'TB 4-24'!G:G)</f>
        <v>0</v>
      </c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>
        <f>+SUMIF('Input Sheet'!$S:$S,$AL733,'Input Sheet'!C:C)</f>
        <v>0</v>
      </c>
      <c r="Z733" s="28">
        <f>+SUMIF('Input Sheet'!$S:$S,$AL733,'Input Sheet'!D:D)</f>
        <v>0</v>
      </c>
      <c r="AA733" s="28">
        <f>+SUMIF('Input Sheet'!$S:$S,$AL733,'Input Sheet'!E:E)</f>
        <v>0</v>
      </c>
      <c r="AB733" s="28">
        <f>+SUMIF('Input Sheet'!$S:$S,$AL733,'Input Sheet'!F:F)</f>
        <v>0</v>
      </c>
      <c r="AC733" s="28">
        <f>+SUMIF('Input Sheet'!$S:$S,$AL733,'Input Sheet'!G:G)</f>
        <v>0</v>
      </c>
      <c r="AD733" s="28">
        <f>+SUMIF('Input Sheet'!$S:$S,$AL733,'Input Sheet'!H:H)</f>
        <v>0</v>
      </c>
      <c r="AE733" s="28">
        <f>+SUMIF('Input Sheet'!$S:$S,$AL733,'Input Sheet'!I:I)</f>
        <v>0</v>
      </c>
      <c r="AF733" s="28">
        <f>+SUMIF('Input Sheet'!$S:$S,$AL733,'Input Sheet'!J:J)</f>
        <v>0</v>
      </c>
      <c r="AG733" s="28">
        <f>+SUMIF('Input Sheet'!$S:$S,$AL733,'Input Sheet'!K:K)</f>
        <v>0</v>
      </c>
      <c r="AH733" s="28">
        <f>+SUMIF('Input Sheet'!$S:$S,$AL733,'Input Sheet'!L:L)</f>
        <v>0</v>
      </c>
      <c r="AI733" s="28">
        <f>+SUMIF('Input Sheet'!$S:$S,$AL733,'Input Sheet'!M:M)</f>
        <v>0</v>
      </c>
      <c r="AJ733" s="28">
        <f>+SUMIF('Input Sheet'!$S:$S,$AL733,'Input Sheet'!N:N)</f>
        <v>0</v>
      </c>
      <c r="AK733" s="28"/>
      <c r="AL733" s="27" t="str">
        <f t="shared" si="58"/>
        <v>340-8520</v>
      </c>
      <c r="AM733" s="34" t="str">
        <f t="shared" si="59"/>
        <v>Admin &amp; Other</v>
      </c>
      <c r="AN733" s="34" t="str">
        <f t="shared" si="60"/>
        <v>Admin &amp; OtherOther Overheads as % of Total Gross Profit</v>
      </c>
      <c r="AO733" s="35"/>
      <c r="AP733" s="35"/>
      <c r="AQ733" s="35"/>
    </row>
    <row r="734" spans="1:43" x14ac:dyDescent="0.25">
      <c r="A734" s="27" t="s">
        <v>103</v>
      </c>
      <c r="B734" s="27" t="s">
        <v>104</v>
      </c>
      <c r="C734" s="27" t="s">
        <v>671</v>
      </c>
      <c r="D734" s="27" t="s">
        <v>120</v>
      </c>
      <c r="E734" s="27" t="s">
        <v>676</v>
      </c>
      <c r="F734" s="27" t="s">
        <v>655</v>
      </c>
      <c r="G734" s="27" t="s">
        <v>656</v>
      </c>
      <c r="H734" s="34" t="s">
        <v>644</v>
      </c>
      <c r="I734" s="34" t="s">
        <v>645</v>
      </c>
      <c r="J734" s="34" t="str">
        <f t="shared" si="56"/>
        <v>Admin &amp; OtherOther Overheads as % of Total Gross Profit</v>
      </c>
      <c r="K734" s="34" t="str">
        <f t="shared" si="57"/>
        <v>360Bad Debts - Toyota</v>
      </c>
      <c r="L734" s="28">
        <f>+SUMIF('TB 4-24'!M:M,$AL734,'TB 4-24'!G:G)</f>
        <v>0</v>
      </c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>
        <f>+SUMIF('Input Sheet'!$S:$S,$AL734,'Input Sheet'!C:C)</f>
        <v>0</v>
      </c>
      <c r="Z734" s="28">
        <f>+SUMIF('Input Sheet'!$S:$S,$AL734,'Input Sheet'!D:D)</f>
        <v>0</v>
      </c>
      <c r="AA734" s="28">
        <f>+SUMIF('Input Sheet'!$S:$S,$AL734,'Input Sheet'!E:E)</f>
        <v>0</v>
      </c>
      <c r="AB734" s="28">
        <f>+SUMIF('Input Sheet'!$S:$S,$AL734,'Input Sheet'!F:F)</f>
        <v>0</v>
      </c>
      <c r="AC734" s="28">
        <f>+SUMIF('Input Sheet'!$S:$S,$AL734,'Input Sheet'!G:G)</f>
        <v>0</v>
      </c>
      <c r="AD734" s="28">
        <f>+SUMIF('Input Sheet'!$S:$S,$AL734,'Input Sheet'!H:H)</f>
        <v>0</v>
      </c>
      <c r="AE734" s="28">
        <f>+SUMIF('Input Sheet'!$S:$S,$AL734,'Input Sheet'!I:I)</f>
        <v>0</v>
      </c>
      <c r="AF734" s="28">
        <f>+SUMIF('Input Sheet'!$S:$S,$AL734,'Input Sheet'!J:J)</f>
        <v>0</v>
      </c>
      <c r="AG734" s="28">
        <f>+SUMIF('Input Sheet'!$S:$S,$AL734,'Input Sheet'!K:K)</f>
        <v>0</v>
      </c>
      <c r="AH734" s="28">
        <f>+SUMIF('Input Sheet'!$S:$S,$AL734,'Input Sheet'!L:L)</f>
        <v>0</v>
      </c>
      <c r="AI734" s="28">
        <f>+SUMIF('Input Sheet'!$S:$S,$AL734,'Input Sheet'!M:M)</f>
        <v>0</v>
      </c>
      <c r="AJ734" s="28">
        <f>+SUMIF('Input Sheet'!$S:$S,$AL734,'Input Sheet'!N:N)</f>
        <v>0</v>
      </c>
      <c r="AK734" s="28"/>
      <c r="AL734" s="27" t="str">
        <f t="shared" si="58"/>
        <v>360-8520</v>
      </c>
      <c r="AM734" s="34" t="str">
        <f t="shared" si="59"/>
        <v>Admin &amp; Other</v>
      </c>
      <c r="AN734" s="34" t="str">
        <f t="shared" si="60"/>
        <v>Admin &amp; OtherOther Overheads as % of Total Gross Profit</v>
      </c>
      <c r="AO734" s="35"/>
      <c r="AP734" s="35"/>
      <c r="AQ734" s="35"/>
    </row>
    <row r="735" spans="1:43" x14ac:dyDescent="0.25">
      <c r="A735" s="27" t="s">
        <v>103</v>
      </c>
      <c r="B735" s="27" t="s">
        <v>104</v>
      </c>
      <c r="C735" s="27" t="s">
        <v>104</v>
      </c>
      <c r="D735" s="27" t="s">
        <v>120</v>
      </c>
      <c r="E735" s="27" t="s">
        <v>677</v>
      </c>
      <c r="F735" s="27" t="s">
        <v>655</v>
      </c>
      <c r="G735" s="27" t="s">
        <v>656</v>
      </c>
      <c r="H735" s="34" t="s">
        <v>644</v>
      </c>
      <c r="I735" s="34" t="s">
        <v>645</v>
      </c>
      <c r="J735" s="34" t="str">
        <f t="shared" si="56"/>
        <v>Admin &amp; OtherOther Overheads as % of Total Gross Profit</v>
      </c>
      <c r="K735" s="34" t="str">
        <f t="shared" si="57"/>
        <v>100Bad Debts - Toyota</v>
      </c>
      <c r="L735" s="28">
        <f>+SUMIF('TB 4-24'!M:M,$AL735,'TB 4-24'!G:G)</f>
        <v>0</v>
      </c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>
        <f>+SUMIF('Input Sheet'!$S:$S,$AL735,'Input Sheet'!C:C)</f>
        <v>0</v>
      </c>
      <c r="Z735" s="28">
        <f>+SUMIF('Input Sheet'!$S:$S,$AL735,'Input Sheet'!D:D)</f>
        <v>0</v>
      </c>
      <c r="AA735" s="28">
        <f>+SUMIF('Input Sheet'!$S:$S,$AL735,'Input Sheet'!E:E)</f>
        <v>0</v>
      </c>
      <c r="AB735" s="28">
        <f>+SUMIF('Input Sheet'!$S:$S,$AL735,'Input Sheet'!F:F)</f>
        <v>0</v>
      </c>
      <c r="AC735" s="28">
        <f>+SUMIF('Input Sheet'!$S:$S,$AL735,'Input Sheet'!G:G)</f>
        <v>0</v>
      </c>
      <c r="AD735" s="28">
        <f>+SUMIF('Input Sheet'!$S:$S,$AL735,'Input Sheet'!H:H)</f>
        <v>0</v>
      </c>
      <c r="AE735" s="28">
        <f>+SUMIF('Input Sheet'!$S:$S,$AL735,'Input Sheet'!I:I)</f>
        <v>0</v>
      </c>
      <c r="AF735" s="28">
        <f>+SUMIF('Input Sheet'!$S:$S,$AL735,'Input Sheet'!J:J)</f>
        <v>0</v>
      </c>
      <c r="AG735" s="28">
        <f>+SUMIF('Input Sheet'!$S:$S,$AL735,'Input Sheet'!K:K)</f>
        <v>0</v>
      </c>
      <c r="AH735" s="28">
        <f>+SUMIF('Input Sheet'!$S:$S,$AL735,'Input Sheet'!L:L)</f>
        <v>0</v>
      </c>
      <c r="AI735" s="28">
        <f>+SUMIF('Input Sheet'!$S:$S,$AL735,'Input Sheet'!M:M)</f>
        <v>0</v>
      </c>
      <c r="AJ735" s="28">
        <f>+SUMIF('Input Sheet'!$S:$S,$AL735,'Input Sheet'!N:N)</f>
        <v>0</v>
      </c>
      <c r="AK735" s="28"/>
      <c r="AL735" s="27" t="str">
        <f t="shared" si="58"/>
        <v>100-8520</v>
      </c>
      <c r="AM735" s="34" t="str">
        <f t="shared" si="59"/>
        <v>Admin &amp; Other</v>
      </c>
      <c r="AN735" s="34" t="str">
        <f t="shared" si="60"/>
        <v>Admin &amp; OtherOther Overheads as % of Total Gross Profit</v>
      </c>
      <c r="AO735" s="35"/>
      <c r="AP735" s="35"/>
      <c r="AQ735" s="35"/>
    </row>
    <row r="736" spans="1:43" x14ac:dyDescent="0.25">
      <c r="A736" s="27" t="s">
        <v>103</v>
      </c>
      <c r="B736" s="27" t="s">
        <v>104</v>
      </c>
      <c r="C736" s="27" t="s">
        <v>104</v>
      </c>
      <c r="D736" s="27" t="s">
        <v>120</v>
      </c>
      <c r="E736" s="27" t="s">
        <v>649</v>
      </c>
      <c r="F736" s="27" t="s">
        <v>655</v>
      </c>
      <c r="G736" s="27" t="s">
        <v>656</v>
      </c>
      <c r="H736" s="34" t="s">
        <v>644</v>
      </c>
      <c r="I736" s="34" t="s">
        <v>645</v>
      </c>
      <c r="J736" s="34" t="str">
        <f t="shared" si="56"/>
        <v>Admin &amp; OtherOther Overheads as % of Total Gross Profit</v>
      </c>
      <c r="K736" s="34" t="str">
        <f t="shared" si="57"/>
        <v>110Bad Debts - Toyota</v>
      </c>
      <c r="L736" s="28">
        <f>+SUMIF('TB 4-24'!M:M,$AL736,'TB 4-24'!G:G)</f>
        <v>0</v>
      </c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>
        <f>+SUMIF('Input Sheet'!$S:$S,$AL736,'Input Sheet'!C:C)</f>
        <v>0</v>
      </c>
      <c r="Z736" s="28">
        <f>+SUMIF('Input Sheet'!$S:$S,$AL736,'Input Sheet'!D:D)</f>
        <v>0</v>
      </c>
      <c r="AA736" s="28">
        <f>+SUMIF('Input Sheet'!$S:$S,$AL736,'Input Sheet'!E:E)</f>
        <v>0</v>
      </c>
      <c r="AB736" s="28">
        <f>+SUMIF('Input Sheet'!$S:$S,$AL736,'Input Sheet'!F:F)</f>
        <v>0</v>
      </c>
      <c r="AC736" s="28">
        <f>+SUMIF('Input Sheet'!$S:$S,$AL736,'Input Sheet'!G:G)</f>
        <v>0</v>
      </c>
      <c r="AD736" s="28">
        <f>+SUMIF('Input Sheet'!$S:$S,$AL736,'Input Sheet'!H:H)</f>
        <v>0</v>
      </c>
      <c r="AE736" s="28">
        <f>+SUMIF('Input Sheet'!$S:$S,$AL736,'Input Sheet'!I:I)</f>
        <v>0</v>
      </c>
      <c r="AF736" s="28">
        <f>+SUMIF('Input Sheet'!$S:$S,$AL736,'Input Sheet'!J:J)</f>
        <v>0</v>
      </c>
      <c r="AG736" s="28">
        <f>+SUMIF('Input Sheet'!$S:$S,$AL736,'Input Sheet'!K:K)</f>
        <v>0</v>
      </c>
      <c r="AH736" s="28">
        <f>+SUMIF('Input Sheet'!$S:$S,$AL736,'Input Sheet'!L:L)</f>
        <v>0</v>
      </c>
      <c r="AI736" s="28">
        <f>+SUMIF('Input Sheet'!$S:$S,$AL736,'Input Sheet'!M:M)</f>
        <v>0</v>
      </c>
      <c r="AJ736" s="28">
        <f>+SUMIF('Input Sheet'!$S:$S,$AL736,'Input Sheet'!N:N)</f>
        <v>0</v>
      </c>
      <c r="AK736" s="28"/>
      <c r="AL736" s="27" t="str">
        <f t="shared" si="58"/>
        <v>110-8520</v>
      </c>
      <c r="AM736" s="34" t="str">
        <f t="shared" si="59"/>
        <v>Admin &amp; Other</v>
      </c>
      <c r="AN736" s="34" t="str">
        <f t="shared" si="60"/>
        <v>Admin &amp; OtherOther Overheads as % of Total Gross Profit</v>
      </c>
      <c r="AO736" s="35"/>
      <c r="AP736" s="35"/>
      <c r="AQ736" s="35"/>
    </row>
    <row r="737" spans="1:43" x14ac:dyDescent="0.25">
      <c r="A737" s="27" t="s">
        <v>103</v>
      </c>
      <c r="B737" s="27" t="s">
        <v>104</v>
      </c>
      <c r="C737" s="27" t="s">
        <v>104</v>
      </c>
      <c r="D737" s="27" t="s">
        <v>120</v>
      </c>
      <c r="E737" s="27" t="s">
        <v>654</v>
      </c>
      <c r="F737" s="27" t="s">
        <v>655</v>
      </c>
      <c r="G737" s="27" t="s">
        <v>656</v>
      </c>
      <c r="H737" s="34" t="s">
        <v>644</v>
      </c>
      <c r="I737" s="34" t="s">
        <v>645</v>
      </c>
      <c r="J737" s="34" t="str">
        <f t="shared" si="56"/>
        <v>Admin &amp; OtherOther Overheads as % of Total Gross Profit</v>
      </c>
      <c r="K737" s="34" t="str">
        <f t="shared" si="57"/>
        <v>120Bad Debts - Toyota</v>
      </c>
      <c r="L737" s="28">
        <f>+SUMIF('TB 4-24'!M:M,$AL737,'TB 4-24'!G:G)</f>
        <v>0</v>
      </c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>
        <f>+SUMIF('Input Sheet'!$S:$S,$AL737,'Input Sheet'!C:C)</f>
        <v>0</v>
      </c>
      <c r="Z737" s="28">
        <f>+SUMIF('Input Sheet'!$S:$S,$AL737,'Input Sheet'!D:D)</f>
        <v>0</v>
      </c>
      <c r="AA737" s="28">
        <f>+SUMIF('Input Sheet'!$S:$S,$AL737,'Input Sheet'!E:E)</f>
        <v>0</v>
      </c>
      <c r="AB737" s="28">
        <f>+SUMIF('Input Sheet'!$S:$S,$AL737,'Input Sheet'!F:F)</f>
        <v>0</v>
      </c>
      <c r="AC737" s="28">
        <f>+SUMIF('Input Sheet'!$S:$S,$AL737,'Input Sheet'!G:G)</f>
        <v>0</v>
      </c>
      <c r="AD737" s="28">
        <f>+SUMIF('Input Sheet'!$S:$S,$AL737,'Input Sheet'!H:H)</f>
        <v>0</v>
      </c>
      <c r="AE737" s="28">
        <f>+SUMIF('Input Sheet'!$S:$S,$AL737,'Input Sheet'!I:I)</f>
        <v>0</v>
      </c>
      <c r="AF737" s="28">
        <f>+SUMIF('Input Sheet'!$S:$S,$AL737,'Input Sheet'!J:J)</f>
        <v>0</v>
      </c>
      <c r="AG737" s="28">
        <f>+SUMIF('Input Sheet'!$S:$S,$AL737,'Input Sheet'!K:K)</f>
        <v>0</v>
      </c>
      <c r="AH737" s="28">
        <f>+SUMIF('Input Sheet'!$S:$S,$AL737,'Input Sheet'!L:L)</f>
        <v>0</v>
      </c>
      <c r="AI737" s="28">
        <f>+SUMIF('Input Sheet'!$S:$S,$AL737,'Input Sheet'!M:M)</f>
        <v>0</v>
      </c>
      <c r="AJ737" s="28">
        <f>+SUMIF('Input Sheet'!$S:$S,$AL737,'Input Sheet'!N:N)</f>
        <v>0</v>
      </c>
      <c r="AK737" s="28"/>
      <c r="AL737" s="27" t="str">
        <f t="shared" si="58"/>
        <v>120-8520</v>
      </c>
      <c r="AM737" s="34" t="str">
        <f t="shared" si="59"/>
        <v>Admin &amp; Other</v>
      </c>
      <c r="AN737" s="34" t="str">
        <f t="shared" si="60"/>
        <v>Admin &amp; OtherOther Overheads as % of Total Gross Profit</v>
      </c>
      <c r="AO737" s="35"/>
      <c r="AP737" s="35"/>
      <c r="AQ737" s="35"/>
    </row>
    <row r="738" spans="1:43" x14ac:dyDescent="0.25">
      <c r="A738" s="27" t="s">
        <v>103</v>
      </c>
      <c r="B738" s="27" t="s">
        <v>104</v>
      </c>
      <c r="C738" s="27" t="s">
        <v>104</v>
      </c>
      <c r="D738" s="27" t="s">
        <v>120</v>
      </c>
      <c r="E738" s="27" t="s">
        <v>678</v>
      </c>
      <c r="F738" s="27" t="s">
        <v>655</v>
      </c>
      <c r="G738" s="27" t="s">
        <v>656</v>
      </c>
      <c r="H738" s="34" t="s">
        <v>644</v>
      </c>
      <c r="I738" s="34" t="s">
        <v>645</v>
      </c>
      <c r="J738" s="34" t="str">
        <f t="shared" si="56"/>
        <v>Admin &amp; OtherOther Overheads as % of Total Gross Profit</v>
      </c>
      <c r="K738" s="34" t="str">
        <f t="shared" si="57"/>
        <v>121Bad Debts - Toyota</v>
      </c>
      <c r="L738" s="28">
        <f>+SUMIF('TB 4-24'!M:M,$AL738,'TB 4-24'!G:G)</f>
        <v>0</v>
      </c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>
        <f>+SUMIF('Input Sheet'!$S:$S,$AL738,'Input Sheet'!C:C)</f>
        <v>0</v>
      </c>
      <c r="Z738" s="28">
        <f>+SUMIF('Input Sheet'!$S:$S,$AL738,'Input Sheet'!D:D)</f>
        <v>0</v>
      </c>
      <c r="AA738" s="28">
        <f>+SUMIF('Input Sheet'!$S:$S,$AL738,'Input Sheet'!E:E)</f>
        <v>0</v>
      </c>
      <c r="AB738" s="28">
        <f>+SUMIF('Input Sheet'!$S:$S,$AL738,'Input Sheet'!F:F)</f>
        <v>0</v>
      </c>
      <c r="AC738" s="28">
        <f>+SUMIF('Input Sheet'!$S:$S,$AL738,'Input Sheet'!G:G)</f>
        <v>0</v>
      </c>
      <c r="AD738" s="28">
        <f>+SUMIF('Input Sheet'!$S:$S,$AL738,'Input Sheet'!H:H)</f>
        <v>0</v>
      </c>
      <c r="AE738" s="28">
        <f>+SUMIF('Input Sheet'!$S:$S,$AL738,'Input Sheet'!I:I)</f>
        <v>0</v>
      </c>
      <c r="AF738" s="28">
        <f>+SUMIF('Input Sheet'!$S:$S,$AL738,'Input Sheet'!J:J)</f>
        <v>0</v>
      </c>
      <c r="AG738" s="28">
        <f>+SUMIF('Input Sheet'!$S:$S,$AL738,'Input Sheet'!K:K)</f>
        <v>0</v>
      </c>
      <c r="AH738" s="28">
        <f>+SUMIF('Input Sheet'!$S:$S,$AL738,'Input Sheet'!L:L)</f>
        <v>0</v>
      </c>
      <c r="AI738" s="28">
        <f>+SUMIF('Input Sheet'!$S:$S,$AL738,'Input Sheet'!M:M)</f>
        <v>0</v>
      </c>
      <c r="AJ738" s="28">
        <f>+SUMIF('Input Sheet'!$S:$S,$AL738,'Input Sheet'!N:N)</f>
        <v>0</v>
      </c>
      <c r="AK738" s="28"/>
      <c r="AL738" s="27" t="str">
        <f t="shared" si="58"/>
        <v>121-8520</v>
      </c>
      <c r="AM738" s="34" t="str">
        <f t="shared" si="59"/>
        <v>Admin &amp; Other</v>
      </c>
      <c r="AN738" s="34" t="str">
        <f t="shared" si="60"/>
        <v>Admin &amp; OtherOther Overheads as % of Total Gross Profit</v>
      </c>
      <c r="AO738" s="35"/>
      <c r="AP738" s="35"/>
      <c r="AQ738" s="35"/>
    </row>
    <row r="739" spans="1:43" x14ac:dyDescent="0.25">
      <c r="A739" s="27" t="s">
        <v>103</v>
      </c>
      <c r="B739" s="27" t="s">
        <v>104</v>
      </c>
      <c r="C739" s="27" t="s">
        <v>104</v>
      </c>
      <c r="D739" s="27" t="s">
        <v>120</v>
      </c>
      <c r="E739" s="27" t="s">
        <v>680</v>
      </c>
      <c r="F739" s="27" t="s">
        <v>655</v>
      </c>
      <c r="G739" s="27" t="s">
        <v>656</v>
      </c>
      <c r="H739" s="34" t="s">
        <v>644</v>
      </c>
      <c r="I739" s="34" t="s">
        <v>645</v>
      </c>
      <c r="J739" s="34" t="str">
        <f t="shared" si="56"/>
        <v>Admin &amp; OtherOther Overheads as % of Total Gross Profit</v>
      </c>
      <c r="K739" s="34" t="str">
        <f t="shared" si="57"/>
        <v>130Bad Debts - Toyota</v>
      </c>
      <c r="L739" s="28">
        <f>+SUMIF('TB 4-24'!M:M,$AL739,'TB 4-24'!G:G)</f>
        <v>0</v>
      </c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>
        <f>+SUMIF('Input Sheet'!$S:$S,$AL739,'Input Sheet'!C:C)</f>
        <v>0</v>
      </c>
      <c r="Z739" s="28">
        <f>+SUMIF('Input Sheet'!$S:$S,$AL739,'Input Sheet'!D:D)</f>
        <v>0</v>
      </c>
      <c r="AA739" s="28">
        <f>+SUMIF('Input Sheet'!$S:$S,$AL739,'Input Sheet'!E:E)</f>
        <v>0</v>
      </c>
      <c r="AB739" s="28">
        <f>+SUMIF('Input Sheet'!$S:$S,$AL739,'Input Sheet'!F:F)</f>
        <v>0</v>
      </c>
      <c r="AC739" s="28">
        <f>+SUMIF('Input Sheet'!$S:$S,$AL739,'Input Sheet'!G:G)</f>
        <v>0</v>
      </c>
      <c r="AD739" s="28">
        <f>+SUMIF('Input Sheet'!$S:$S,$AL739,'Input Sheet'!H:H)</f>
        <v>0</v>
      </c>
      <c r="AE739" s="28">
        <f>+SUMIF('Input Sheet'!$S:$S,$AL739,'Input Sheet'!I:I)</f>
        <v>0</v>
      </c>
      <c r="AF739" s="28">
        <f>+SUMIF('Input Sheet'!$S:$S,$AL739,'Input Sheet'!J:J)</f>
        <v>0</v>
      </c>
      <c r="AG739" s="28">
        <f>+SUMIF('Input Sheet'!$S:$S,$AL739,'Input Sheet'!K:K)</f>
        <v>0</v>
      </c>
      <c r="AH739" s="28">
        <f>+SUMIF('Input Sheet'!$S:$S,$AL739,'Input Sheet'!L:L)</f>
        <v>0</v>
      </c>
      <c r="AI739" s="28">
        <f>+SUMIF('Input Sheet'!$S:$S,$AL739,'Input Sheet'!M:M)</f>
        <v>0</v>
      </c>
      <c r="AJ739" s="28">
        <f>+SUMIF('Input Sheet'!$S:$S,$AL739,'Input Sheet'!N:N)</f>
        <v>0</v>
      </c>
      <c r="AK739" s="28"/>
      <c r="AL739" s="27" t="str">
        <f t="shared" si="58"/>
        <v>130-8520</v>
      </c>
      <c r="AM739" s="34" t="str">
        <f t="shared" si="59"/>
        <v>Admin &amp; Other</v>
      </c>
      <c r="AN739" s="34" t="str">
        <f t="shared" si="60"/>
        <v>Admin &amp; OtherOther Overheads as % of Total Gross Profit</v>
      </c>
      <c r="AO739" s="35"/>
      <c r="AP739" s="35"/>
      <c r="AQ739" s="35"/>
    </row>
    <row r="740" spans="1:43" x14ac:dyDescent="0.25">
      <c r="A740" s="27" t="s">
        <v>103</v>
      </c>
      <c r="B740" s="27" t="s">
        <v>104</v>
      </c>
      <c r="C740" s="27" t="s">
        <v>104</v>
      </c>
      <c r="D740" s="27" t="s">
        <v>120</v>
      </c>
      <c r="E740" s="27" t="s">
        <v>653</v>
      </c>
      <c r="F740" s="27" t="s">
        <v>655</v>
      </c>
      <c r="G740" s="27" t="s">
        <v>656</v>
      </c>
      <c r="H740" s="34" t="s">
        <v>644</v>
      </c>
      <c r="I740" s="34" t="s">
        <v>645</v>
      </c>
      <c r="J740" s="34" t="str">
        <f t="shared" si="56"/>
        <v>Admin &amp; OtherOther Overheads as % of Total Gross Profit</v>
      </c>
      <c r="K740" s="34" t="str">
        <f t="shared" si="57"/>
        <v>140Bad Debts - Toyota</v>
      </c>
      <c r="L740" s="28">
        <f>+SUMIF('TB 4-24'!M:M,$AL740,'TB 4-24'!G:G)</f>
        <v>0</v>
      </c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>
        <f>+SUMIF('Input Sheet'!$S:$S,$AL740,'Input Sheet'!C:C)</f>
        <v>0</v>
      </c>
      <c r="Z740" s="28">
        <f>+SUMIF('Input Sheet'!$S:$S,$AL740,'Input Sheet'!D:D)</f>
        <v>0</v>
      </c>
      <c r="AA740" s="28">
        <f>+SUMIF('Input Sheet'!$S:$S,$AL740,'Input Sheet'!E:E)</f>
        <v>0</v>
      </c>
      <c r="AB740" s="28">
        <f>+SUMIF('Input Sheet'!$S:$S,$AL740,'Input Sheet'!F:F)</f>
        <v>0</v>
      </c>
      <c r="AC740" s="28">
        <f>+SUMIF('Input Sheet'!$S:$S,$AL740,'Input Sheet'!G:G)</f>
        <v>0</v>
      </c>
      <c r="AD740" s="28">
        <f>+SUMIF('Input Sheet'!$S:$S,$AL740,'Input Sheet'!H:H)</f>
        <v>0</v>
      </c>
      <c r="AE740" s="28">
        <f>+SUMIF('Input Sheet'!$S:$S,$AL740,'Input Sheet'!I:I)</f>
        <v>0</v>
      </c>
      <c r="AF740" s="28">
        <f>+SUMIF('Input Sheet'!$S:$S,$AL740,'Input Sheet'!J:J)</f>
        <v>0</v>
      </c>
      <c r="AG740" s="28">
        <f>+SUMIF('Input Sheet'!$S:$S,$AL740,'Input Sheet'!K:K)</f>
        <v>0</v>
      </c>
      <c r="AH740" s="28">
        <f>+SUMIF('Input Sheet'!$S:$S,$AL740,'Input Sheet'!L:L)</f>
        <v>0</v>
      </c>
      <c r="AI740" s="28">
        <f>+SUMIF('Input Sheet'!$S:$S,$AL740,'Input Sheet'!M:M)</f>
        <v>0</v>
      </c>
      <c r="AJ740" s="28">
        <f>+SUMIF('Input Sheet'!$S:$S,$AL740,'Input Sheet'!N:N)</f>
        <v>0</v>
      </c>
      <c r="AK740" s="28"/>
      <c r="AL740" s="27" t="str">
        <f t="shared" si="58"/>
        <v>140-8520</v>
      </c>
      <c r="AM740" s="34" t="str">
        <f t="shared" si="59"/>
        <v>Admin &amp; Other</v>
      </c>
      <c r="AN740" s="34" t="str">
        <f t="shared" si="60"/>
        <v>Admin &amp; OtherOther Overheads as % of Total Gross Profit</v>
      </c>
      <c r="AO740" s="35"/>
      <c r="AP740" s="35"/>
      <c r="AQ740" s="35"/>
    </row>
    <row r="741" spans="1:43" x14ac:dyDescent="0.25">
      <c r="A741" s="27" t="s">
        <v>103</v>
      </c>
      <c r="B741" s="27" t="s">
        <v>104</v>
      </c>
      <c r="C741" s="27" t="s">
        <v>104</v>
      </c>
      <c r="D741" s="27" t="s">
        <v>120</v>
      </c>
      <c r="E741" s="27" t="s">
        <v>684</v>
      </c>
      <c r="F741" s="27" t="s">
        <v>655</v>
      </c>
      <c r="G741" s="27" t="s">
        <v>656</v>
      </c>
      <c r="H741" s="34" t="s">
        <v>644</v>
      </c>
      <c r="I741" s="34" t="s">
        <v>645</v>
      </c>
      <c r="J741" s="34" t="str">
        <f t="shared" si="56"/>
        <v>Admin &amp; OtherOther Overheads as % of Total Gross Profit</v>
      </c>
      <c r="K741" s="34" t="str">
        <f t="shared" si="57"/>
        <v>147Bad Debts - Toyota</v>
      </c>
      <c r="L741" s="28">
        <f>+SUMIF('TB 4-24'!M:M,$AL741,'TB 4-24'!G:G)</f>
        <v>0</v>
      </c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>
        <f>+SUMIF('Input Sheet'!$S:$S,$AL741,'Input Sheet'!C:C)</f>
        <v>0</v>
      </c>
      <c r="Z741" s="28">
        <f>+SUMIF('Input Sheet'!$S:$S,$AL741,'Input Sheet'!D:D)</f>
        <v>0</v>
      </c>
      <c r="AA741" s="28">
        <f>+SUMIF('Input Sheet'!$S:$S,$AL741,'Input Sheet'!E:E)</f>
        <v>0</v>
      </c>
      <c r="AB741" s="28">
        <f>+SUMIF('Input Sheet'!$S:$S,$AL741,'Input Sheet'!F:F)</f>
        <v>0</v>
      </c>
      <c r="AC741" s="28">
        <f>+SUMIF('Input Sheet'!$S:$S,$AL741,'Input Sheet'!G:G)</f>
        <v>0</v>
      </c>
      <c r="AD741" s="28">
        <f>+SUMIF('Input Sheet'!$S:$S,$AL741,'Input Sheet'!H:H)</f>
        <v>0</v>
      </c>
      <c r="AE741" s="28">
        <f>+SUMIF('Input Sheet'!$S:$S,$AL741,'Input Sheet'!I:I)</f>
        <v>0</v>
      </c>
      <c r="AF741" s="28">
        <f>+SUMIF('Input Sheet'!$S:$S,$AL741,'Input Sheet'!J:J)</f>
        <v>0</v>
      </c>
      <c r="AG741" s="28">
        <f>+SUMIF('Input Sheet'!$S:$S,$AL741,'Input Sheet'!K:K)</f>
        <v>0</v>
      </c>
      <c r="AH741" s="28">
        <f>+SUMIF('Input Sheet'!$S:$S,$AL741,'Input Sheet'!L:L)</f>
        <v>0</v>
      </c>
      <c r="AI741" s="28">
        <f>+SUMIF('Input Sheet'!$S:$S,$AL741,'Input Sheet'!M:M)</f>
        <v>0</v>
      </c>
      <c r="AJ741" s="28">
        <f>+SUMIF('Input Sheet'!$S:$S,$AL741,'Input Sheet'!N:N)</f>
        <v>0</v>
      </c>
      <c r="AK741" s="28"/>
      <c r="AL741" s="27" t="str">
        <f t="shared" si="58"/>
        <v>147-8520</v>
      </c>
      <c r="AM741" s="34" t="str">
        <f t="shared" si="59"/>
        <v>Admin &amp; Other</v>
      </c>
      <c r="AN741" s="34" t="str">
        <f t="shared" si="60"/>
        <v>Admin &amp; OtherOther Overheads as % of Total Gross Profit</v>
      </c>
      <c r="AO741" s="35"/>
      <c r="AP741" s="35"/>
      <c r="AQ741" s="35"/>
    </row>
    <row r="742" spans="1:43" x14ac:dyDescent="0.25">
      <c r="A742" s="27" t="s">
        <v>103</v>
      </c>
      <c r="B742" s="27" t="s">
        <v>104</v>
      </c>
      <c r="C742" s="27" t="s">
        <v>104</v>
      </c>
      <c r="D742" s="27" t="s">
        <v>120</v>
      </c>
      <c r="E742" s="27" t="s">
        <v>679</v>
      </c>
      <c r="F742" s="27" t="s">
        <v>655</v>
      </c>
      <c r="G742" s="27" t="s">
        <v>656</v>
      </c>
      <c r="H742" s="34" t="s">
        <v>644</v>
      </c>
      <c r="I742" s="34" t="s">
        <v>645</v>
      </c>
      <c r="J742" s="34" t="str">
        <f t="shared" si="56"/>
        <v>Admin &amp; OtherOther Overheads as % of Total Gross Profit</v>
      </c>
      <c r="K742" s="34" t="str">
        <f t="shared" si="57"/>
        <v>160Bad Debts - Toyota</v>
      </c>
      <c r="L742" s="28">
        <f>+SUMIF('TB 4-24'!M:M,$AL742,'TB 4-24'!G:G)</f>
        <v>0</v>
      </c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>
        <f>+SUMIF('Input Sheet'!$S:$S,$AL742,'Input Sheet'!C:C)</f>
        <v>0</v>
      </c>
      <c r="Z742" s="28">
        <f>+SUMIF('Input Sheet'!$S:$S,$AL742,'Input Sheet'!D:D)</f>
        <v>0</v>
      </c>
      <c r="AA742" s="28">
        <f>+SUMIF('Input Sheet'!$S:$S,$AL742,'Input Sheet'!E:E)</f>
        <v>0</v>
      </c>
      <c r="AB742" s="28">
        <f>+SUMIF('Input Sheet'!$S:$S,$AL742,'Input Sheet'!F:F)</f>
        <v>0</v>
      </c>
      <c r="AC742" s="28">
        <f>+SUMIF('Input Sheet'!$S:$S,$AL742,'Input Sheet'!G:G)</f>
        <v>0</v>
      </c>
      <c r="AD742" s="28">
        <f>+SUMIF('Input Sheet'!$S:$S,$AL742,'Input Sheet'!H:H)</f>
        <v>0</v>
      </c>
      <c r="AE742" s="28">
        <f>+SUMIF('Input Sheet'!$S:$S,$AL742,'Input Sheet'!I:I)</f>
        <v>0</v>
      </c>
      <c r="AF742" s="28">
        <f>+SUMIF('Input Sheet'!$S:$S,$AL742,'Input Sheet'!J:J)</f>
        <v>0</v>
      </c>
      <c r="AG742" s="28">
        <f>+SUMIF('Input Sheet'!$S:$S,$AL742,'Input Sheet'!K:K)</f>
        <v>0</v>
      </c>
      <c r="AH742" s="28">
        <f>+SUMIF('Input Sheet'!$S:$S,$AL742,'Input Sheet'!L:L)</f>
        <v>0</v>
      </c>
      <c r="AI742" s="28">
        <f>+SUMIF('Input Sheet'!$S:$S,$AL742,'Input Sheet'!M:M)</f>
        <v>0</v>
      </c>
      <c r="AJ742" s="28">
        <f>+SUMIF('Input Sheet'!$S:$S,$AL742,'Input Sheet'!N:N)</f>
        <v>0</v>
      </c>
      <c r="AK742" s="28"/>
      <c r="AL742" s="27" t="str">
        <f t="shared" si="58"/>
        <v>160-8520</v>
      </c>
      <c r="AM742" s="34" t="str">
        <f t="shared" si="59"/>
        <v>Admin &amp; Other</v>
      </c>
      <c r="AN742" s="34" t="str">
        <f t="shared" si="60"/>
        <v>Admin &amp; OtherOther Overheads as % of Total Gross Profit</v>
      </c>
      <c r="AO742" s="35"/>
      <c r="AP742" s="35"/>
      <c r="AQ742" s="35"/>
    </row>
    <row r="743" spans="1:43" x14ac:dyDescent="0.25">
      <c r="A743" s="27" t="s">
        <v>103</v>
      </c>
      <c r="B743" s="27" t="s">
        <v>104</v>
      </c>
      <c r="C743" s="27" t="s">
        <v>104</v>
      </c>
      <c r="D743" s="27" t="s">
        <v>120</v>
      </c>
      <c r="E743" s="27" t="s">
        <v>641</v>
      </c>
      <c r="F743" s="27" t="s">
        <v>655</v>
      </c>
      <c r="G743" s="27" t="s">
        <v>656</v>
      </c>
      <c r="H743" s="34" t="s">
        <v>644</v>
      </c>
      <c r="I743" s="34" t="s">
        <v>645</v>
      </c>
      <c r="J743" s="34" t="str">
        <f t="shared" si="56"/>
        <v>Admin &amp; OtherOther Overheads as % of Total Gross Profit</v>
      </c>
      <c r="K743" s="34" t="str">
        <f t="shared" si="57"/>
        <v>170Bad Debts - Toyota</v>
      </c>
      <c r="L743" s="28">
        <f>+SUMIF('TB 4-24'!M:M,$AL743,'TB 4-24'!G:G)</f>
        <v>0</v>
      </c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>
        <f>+SUMIF('Input Sheet'!$S:$S,$AL743,'Input Sheet'!C:C)</f>
        <v>0</v>
      </c>
      <c r="Z743" s="28">
        <f>+SUMIF('Input Sheet'!$S:$S,$AL743,'Input Sheet'!D:D)</f>
        <v>0</v>
      </c>
      <c r="AA743" s="28">
        <f>+SUMIF('Input Sheet'!$S:$S,$AL743,'Input Sheet'!E:E)</f>
        <v>0</v>
      </c>
      <c r="AB743" s="28">
        <f>+SUMIF('Input Sheet'!$S:$S,$AL743,'Input Sheet'!F:F)</f>
        <v>0</v>
      </c>
      <c r="AC743" s="28">
        <f>+SUMIF('Input Sheet'!$S:$S,$AL743,'Input Sheet'!G:G)</f>
        <v>0</v>
      </c>
      <c r="AD743" s="28">
        <f>+SUMIF('Input Sheet'!$S:$S,$AL743,'Input Sheet'!H:H)</f>
        <v>0</v>
      </c>
      <c r="AE743" s="28">
        <f>+SUMIF('Input Sheet'!$S:$S,$AL743,'Input Sheet'!I:I)</f>
        <v>0</v>
      </c>
      <c r="AF743" s="28">
        <f>+SUMIF('Input Sheet'!$S:$S,$AL743,'Input Sheet'!J:J)</f>
        <v>0</v>
      </c>
      <c r="AG743" s="28">
        <f>+SUMIF('Input Sheet'!$S:$S,$AL743,'Input Sheet'!K:K)</f>
        <v>0</v>
      </c>
      <c r="AH743" s="28">
        <f>+SUMIF('Input Sheet'!$S:$S,$AL743,'Input Sheet'!L:L)</f>
        <v>0</v>
      </c>
      <c r="AI743" s="28">
        <f>+SUMIF('Input Sheet'!$S:$S,$AL743,'Input Sheet'!M:M)</f>
        <v>0</v>
      </c>
      <c r="AJ743" s="28">
        <f>+SUMIF('Input Sheet'!$S:$S,$AL743,'Input Sheet'!N:N)</f>
        <v>0</v>
      </c>
      <c r="AK743" s="28"/>
      <c r="AL743" s="27" t="str">
        <f t="shared" si="58"/>
        <v>170-8520</v>
      </c>
      <c r="AM743" s="34" t="str">
        <f t="shared" si="59"/>
        <v>Admin &amp; Other</v>
      </c>
      <c r="AN743" s="34" t="str">
        <f t="shared" si="60"/>
        <v>Admin &amp; OtherOther Overheads as % of Total Gross Profit</v>
      </c>
      <c r="AO743" s="35"/>
      <c r="AP743" s="35"/>
      <c r="AQ743" s="35"/>
    </row>
    <row r="744" spans="1:43" x14ac:dyDescent="0.25">
      <c r="A744" s="27" t="s">
        <v>103</v>
      </c>
      <c r="B744" s="27" t="s">
        <v>104</v>
      </c>
      <c r="C744" s="27" t="s">
        <v>657</v>
      </c>
      <c r="D744" s="27" t="s">
        <v>121</v>
      </c>
      <c r="E744" s="27" t="s">
        <v>660</v>
      </c>
      <c r="F744" s="27" t="s">
        <v>655</v>
      </c>
      <c r="G744" s="27" t="s">
        <v>656</v>
      </c>
      <c r="H744" s="34" t="s">
        <v>644</v>
      </c>
      <c r="I744" s="34" t="s">
        <v>645</v>
      </c>
      <c r="J744" s="34" t="str">
        <f t="shared" si="56"/>
        <v>Admin &amp; OtherOther Overheads as % of Total Gross Profit</v>
      </c>
      <c r="K744" s="34" t="str">
        <f t="shared" si="57"/>
        <v>200Bad Debts - Toyota</v>
      </c>
      <c r="L744" s="28">
        <f>+SUMIF('TB 4-24'!M:M,$AL744,'TB 4-24'!G:G)</f>
        <v>0</v>
      </c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>
        <f>+SUMIF('Input Sheet'!$S:$S,$AL744,'Input Sheet'!C:C)</f>
        <v>0</v>
      </c>
      <c r="Z744" s="28">
        <f>+SUMIF('Input Sheet'!$S:$S,$AL744,'Input Sheet'!D:D)</f>
        <v>0</v>
      </c>
      <c r="AA744" s="28">
        <f>+SUMIF('Input Sheet'!$S:$S,$AL744,'Input Sheet'!E:E)</f>
        <v>0</v>
      </c>
      <c r="AB744" s="28">
        <f>+SUMIF('Input Sheet'!$S:$S,$AL744,'Input Sheet'!F:F)</f>
        <v>0</v>
      </c>
      <c r="AC744" s="28">
        <f>+SUMIF('Input Sheet'!$S:$S,$AL744,'Input Sheet'!G:G)</f>
        <v>0</v>
      </c>
      <c r="AD744" s="28">
        <f>+SUMIF('Input Sheet'!$S:$S,$AL744,'Input Sheet'!H:H)</f>
        <v>0</v>
      </c>
      <c r="AE744" s="28">
        <f>+SUMIF('Input Sheet'!$S:$S,$AL744,'Input Sheet'!I:I)</f>
        <v>0</v>
      </c>
      <c r="AF744" s="28">
        <f>+SUMIF('Input Sheet'!$S:$S,$AL744,'Input Sheet'!J:J)</f>
        <v>0</v>
      </c>
      <c r="AG744" s="28">
        <f>+SUMIF('Input Sheet'!$S:$S,$AL744,'Input Sheet'!K:K)</f>
        <v>0</v>
      </c>
      <c r="AH744" s="28">
        <f>+SUMIF('Input Sheet'!$S:$S,$AL744,'Input Sheet'!L:L)</f>
        <v>0</v>
      </c>
      <c r="AI744" s="28">
        <f>+SUMIF('Input Sheet'!$S:$S,$AL744,'Input Sheet'!M:M)</f>
        <v>0</v>
      </c>
      <c r="AJ744" s="28">
        <f>+SUMIF('Input Sheet'!$S:$S,$AL744,'Input Sheet'!N:N)</f>
        <v>0</v>
      </c>
      <c r="AK744" s="28"/>
      <c r="AL744" s="27" t="str">
        <f t="shared" si="58"/>
        <v>200-8800</v>
      </c>
      <c r="AM744" s="34" t="str">
        <f t="shared" si="59"/>
        <v>Admin &amp; Other</v>
      </c>
      <c r="AN744" s="34" t="str">
        <f t="shared" si="60"/>
        <v>Admin &amp; OtherOther Overheads as % of Total Gross Profit</v>
      </c>
      <c r="AO744" s="35"/>
      <c r="AP744" s="35"/>
      <c r="AQ744" s="35"/>
    </row>
    <row r="745" spans="1:43" x14ac:dyDescent="0.25">
      <c r="A745" s="27" t="s">
        <v>103</v>
      </c>
      <c r="B745" s="27" t="s">
        <v>104</v>
      </c>
      <c r="C745" s="27" t="s">
        <v>657</v>
      </c>
      <c r="D745" s="27" t="s">
        <v>121</v>
      </c>
      <c r="E745" s="27" t="s">
        <v>658</v>
      </c>
      <c r="F745" s="27" t="s">
        <v>655</v>
      </c>
      <c r="G745" s="27" t="s">
        <v>656</v>
      </c>
      <c r="H745" s="34" t="s">
        <v>644</v>
      </c>
      <c r="I745" s="34" t="s">
        <v>645</v>
      </c>
      <c r="J745" s="34" t="str">
        <f t="shared" si="56"/>
        <v>Admin &amp; OtherOther Overheads as % of Total Gross Profit</v>
      </c>
      <c r="K745" s="34" t="str">
        <f t="shared" si="57"/>
        <v>210Bad Debts - Toyota</v>
      </c>
      <c r="L745" s="28">
        <f>+SUMIF('TB 4-24'!M:M,$AL745,'TB 4-24'!G:G)</f>
        <v>0</v>
      </c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>
        <f>+SUMIF('Input Sheet'!$S:$S,$AL745,'Input Sheet'!C:C)</f>
        <v>0</v>
      </c>
      <c r="Z745" s="28">
        <f>+SUMIF('Input Sheet'!$S:$S,$AL745,'Input Sheet'!D:D)</f>
        <v>0</v>
      </c>
      <c r="AA745" s="28">
        <f>+SUMIF('Input Sheet'!$S:$S,$AL745,'Input Sheet'!E:E)</f>
        <v>0</v>
      </c>
      <c r="AB745" s="28">
        <f>+SUMIF('Input Sheet'!$S:$S,$AL745,'Input Sheet'!F:F)</f>
        <v>0</v>
      </c>
      <c r="AC745" s="28">
        <f>+SUMIF('Input Sheet'!$S:$S,$AL745,'Input Sheet'!G:G)</f>
        <v>0</v>
      </c>
      <c r="AD745" s="28">
        <f>+SUMIF('Input Sheet'!$S:$S,$AL745,'Input Sheet'!H:H)</f>
        <v>0</v>
      </c>
      <c r="AE745" s="28">
        <f>+SUMIF('Input Sheet'!$S:$S,$AL745,'Input Sheet'!I:I)</f>
        <v>0</v>
      </c>
      <c r="AF745" s="28">
        <f>+SUMIF('Input Sheet'!$S:$S,$AL745,'Input Sheet'!J:J)</f>
        <v>0</v>
      </c>
      <c r="AG745" s="28">
        <f>+SUMIF('Input Sheet'!$S:$S,$AL745,'Input Sheet'!K:K)</f>
        <v>0</v>
      </c>
      <c r="AH745" s="28">
        <f>+SUMIF('Input Sheet'!$S:$S,$AL745,'Input Sheet'!L:L)</f>
        <v>0</v>
      </c>
      <c r="AI745" s="28">
        <f>+SUMIF('Input Sheet'!$S:$S,$AL745,'Input Sheet'!M:M)</f>
        <v>0</v>
      </c>
      <c r="AJ745" s="28">
        <f>+SUMIF('Input Sheet'!$S:$S,$AL745,'Input Sheet'!N:N)</f>
        <v>0</v>
      </c>
      <c r="AK745" s="28"/>
      <c r="AL745" s="27" t="str">
        <f t="shared" si="58"/>
        <v>210-8800</v>
      </c>
      <c r="AM745" s="34" t="str">
        <f t="shared" si="59"/>
        <v>Admin &amp; Other</v>
      </c>
      <c r="AN745" s="34" t="str">
        <f t="shared" si="60"/>
        <v>Admin &amp; OtherOther Overheads as % of Total Gross Profit</v>
      </c>
      <c r="AO745" s="35"/>
      <c r="AP745" s="35"/>
      <c r="AQ745" s="35"/>
    </row>
    <row r="746" spans="1:43" x14ac:dyDescent="0.25">
      <c r="A746" s="27" t="s">
        <v>103</v>
      </c>
      <c r="B746" s="27" t="s">
        <v>104</v>
      </c>
      <c r="C746" s="27" t="s">
        <v>657</v>
      </c>
      <c r="D746" s="27" t="s">
        <v>121</v>
      </c>
      <c r="E746" s="27" t="s">
        <v>659</v>
      </c>
      <c r="F746" s="27" t="s">
        <v>655</v>
      </c>
      <c r="G746" s="27" t="s">
        <v>656</v>
      </c>
      <c r="H746" s="34" t="s">
        <v>644</v>
      </c>
      <c r="I746" s="34" t="s">
        <v>645</v>
      </c>
      <c r="J746" s="34" t="str">
        <f t="shared" si="56"/>
        <v>Admin &amp; OtherOther Overheads as % of Total Gross Profit</v>
      </c>
      <c r="K746" s="34" t="str">
        <f t="shared" si="57"/>
        <v>220Bad Debts - Toyota</v>
      </c>
      <c r="L746" s="28">
        <f>+SUMIF('TB 4-24'!M:M,$AL746,'TB 4-24'!G:G)</f>
        <v>0</v>
      </c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>
        <f>+SUMIF('Input Sheet'!$S:$S,$AL746,'Input Sheet'!C:C)</f>
        <v>0</v>
      </c>
      <c r="Z746" s="28">
        <f>+SUMIF('Input Sheet'!$S:$S,$AL746,'Input Sheet'!D:D)</f>
        <v>0</v>
      </c>
      <c r="AA746" s="28">
        <f>+SUMIF('Input Sheet'!$S:$S,$AL746,'Input Sheet'!E:E)</f>
        <v>0</v>
      </c>
      <c r="AB746" s="28">
        <f>+SUMIF('Input Sheet'!$S:$S,$AL746,'Input Sheet'!F:F)</f>
        <v>0</v>
      </c>
      <c r="AC746" s="28">
        <f>+SUMIF('Input Sheet'!$S:$S,$AL746,'Input Sheet'!G:G)</f>
        <v>0</v>
      </c>
      <c r="AD746" s="28">
        <f>+SUMIF('Input Sheet'!$S:$S,$AL746,'Input Sheet'!H:H)</f>
        <v>0</v>
      </c>
      <c r="AE746" s="28">
        <f>+SUMIF('Input Sheet'!$S:$S,$AL746,'Input Sheet'!I:I)</f>
        <v>0</v>
      </c>
      <c r="AF746" s="28">
        <f>+SUMIF('Input Sheet'!$S:$S,$AL746,'Input Sheet'!J:J)</f>
        <v>0</v>
      </c>
      <c r="AG746" s="28">
        <f>+SUMIF('Input Sheet'!$S:$S,$AL746,'Input Sheet'!K:K)</f>
        <v>0</v>
      </c>
      <c r="AH746" s="28">
        <f>+SUMIF('Input Sheet'!$S:$S,$AL746,'Input Sheet'!L:L)</f>
        <v>0</v>
      </c>
      <c r="AI746" s="28">
        <f>+SUMIF('Input Sheet'!$S:$S,$AL746,'Input Sheet'!M:M)</f>
        <v>0</v>
      </c>
      <c r="AJ746" s="28">
        <f>+SUMIF('Input Sheet'!$S:$S,$AL746,'Input Sheet'!N:N)</f>
        <v>0</v>
      </c>
      <c r="AK746" s="28"/>
      <c r="AL746" s="27" t="str">
        <f t="shared" si="58"/>
        <v>220-8800</v>
      </c>
      <c r="AM746" s="34" t="str">
        <f t="shared" si="59"/>
        <v>Admin &amp; Other</v>
      </c>
      <c r="AN746" s="34" t="str">
        <f t="shared" si="60"/>
        <v>Admin &amp; OtherOther Overheads as % of Total Gross Profit</v>
      </c>
      <c r="AO746" s="35"/>
      <c r="AP746" s="35"/>
      <c r="AQ746" s="35"/>
    </row>
    <row r="747" spans="1:43" x14ac:dyDescent="0.25">
      <c r="A747" s="27" t="s">
        <v>103</v>
      </c>
      <c r="B747" s="27" t="s">
        <v>104</v>
      </c>
      <c r="C747" s="27" t="s">
        <v>657</v>
      </c>
      <c r="D747" s="27" t="s">
        <v>121</v>
      </c>
      <c r="E747" s="27" t="s">
        <v>661</v>
      </c>
      <c r="F747" s="27" t="s">
        <v>655</v>
      </c>
      <c r="G747" s="27" t="s">
        <v>656</v>
      </c>
      <c r="H747" s="34" t="s">
        <v>644</v>
      </c>
      <c r="I747" s="34" t="s">
        <v>645</v>
      </c>
      <c r="J747" s="34" t="str">
        <f t="shared" si="56"/>
        <v>Admin &amp; OtherOther Overheads as % of Total Gross Profit</v>
      </c>
      <c r="K747" s="34" t="str">
        <f t="shared" si="57"/>
        <v>221Bad Debts - Toyota</v>
      </c>
      <c r="L747" s="28">
        <f>+SUMIF('TB 4-24'!M:M,$AL747,'TB 4-24'!G:G)</f>
        <v>0</v>
      </c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>
        <f>+SUMIF('Input Sheet'!$S:$S,$AL747,'Input Sheet'!C:C)</f>
        <v>0</v>
      </c>
      <c r="Z747" s="28">
        <f>+SUMIF('Input Sheet'!$S:$S,$AL747,'Input Sheet'!D:D)</f>
        <v>0</v>
      </c>
      <c r="AA747" s="28">
        <f>+SUMIF('Input Sheet'!$S:$S,$AL747,'Input Sheet'!E:E)</f>
        <v>0</v>
      </c>
      <c r="AB747" s="28">
        <f>+SUMIF('Input Sheet'!$S:$S,$AL747,'Input Sheet'!F:F)</f>
        <v>0</v>
      </c>
      <c r="AC747" s="28">
        <f>+SUMIF('Input Sheet'!$S:$S,$AL747,'Input Sheet'!G:G)</f>
        <v>0</v>
      </c>
      <c r="AD747" s="28">
        <f>+SUMIF('Input Sheet'!$S:$S,$AL747,'Input Sheet'!H:H)</f>
        <v>0</v>
      </c>
      <c r="AE747" s="28">
        <f>+SUMIF('Input Sheet'!$S:$S,$AL747,'Input Sheet'!I:I)</f>
        <v>0</v>
      </c>
      <c r="AF747" s="28">
        <f>+SUMIF('Input Sheet'!$S:$S,$AL747,'Input Sheet'!J:J)</f>
        <v>0</v>
      </c>
      <c r="AG747" s="28">
        <f>+SUMIF('Input Sheet'!$S:$S,$AL747,'Input Sheet'!K:K)</f>
        <v>0</v>
      </c>
      <c r="AH747" s="28">
        <f>+SUMIF('Input Sheet'!$S:$S,$AL747,'Input Sheet'!L:L)</f>
        <v>0</v>
      </c>
      <c r="AI747" s="28">
        <f>+SUMIF('Input Sheet'!$S:$S,$AL747,'Input Sheet'!M:M)</f>
        <v>0</v>
      </c>
      <c r="AJ747" s="28">
        <f>+SUMIF('Input Sheet'!$S:$S,$AL747,'Input Sheet'!N:N)</f>
        <v>0</v>
      </c>
      <c r="AK747" s="28"/>
      <c r="AL747" s="27" t="str">
        <f t="shared" si="58"/>
        <v>221-8800</v>
      </c>
      <c r="AM747" s="34" t="str">
        <f t="shared" si="59"/>
        <v>Admin &amp; Other</v>
      </c>
      <c r="AN747" s="34" t="str">
        <f t="shared" si="60"/>
        <v>Admin &amp; OtherOther Overheads as % of Total Gross Profit</v>
      </c>
      <c r="AO747" s="35"/>
      <c r="AP747" s="35"/>
      <c r="AQ747" s="35"/>
    </row>
    <row r="748" spans="1:43" x14ac:dyDescent="0.25">
      <c r="A748" s="27" t="s">
        <v>103</v>
      </c>
      <c r="B748" s="27" t="s">
        <v>104</v>
      </c>
      <c r="C748" s="27" t="s">
        <v>657</v>
      </c>
      <c r="D748" s="27" t="s">
        <v>121</v>
      </c>
      <c r="E748" s="27" t="s">
        <v>681</v>
      </c>
      <c r="F748" s="27" t="s">
        <v>655</v>
      </c>
      <c r="G748" s="27" t="s">
        <v>656</v>
      </c>
      <c r="H748" s="34" t="s">
        <v>644</v>
      </c>
      <c r="I748" s="34" t="s">
        <v>645</v>
      </c>
      <c r="J748" s="34" t="str">
        <f t="shared" si="56"/>
        <v>Admin &amp; OtherOther Overheads as % of Total Gross Profit</v>
      </c>
      <c r="K748" s="34" t="str">
        <f t="shared" si="57"/>
        <v>230Bad Debts - Toyota</v>
      </c>
      <c r="L748" s="28">
        <f>+SUMIF('TB 4-24'!M:M,$AL748,'TB 4-24'!G:G)</f>
        <v>0</v>
      </c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>
        <f>+SUMIF('Input Sheet'!$S:$S,$AL748,'Input Sheet'!C:C)</f>
        <v>0</v>
      </c>
      <c r="Z748" s="28">
        <f>+SUMIF('Input Sheet'!$S:$S,$AL748,'Input Sheet'!D:D)</f>
        <v>0</v>
      </c>
      <c r="AA748" s="28">
        <f>+SUMIF('Input Sheet'!$S:$S,$AL748,'Input Sheet'!E:E)</f>
        <v>0</v>
      </c>
      <c r="AB748" s="28">
        <f>+SUMIF('Input Sheet'!$S:$S,$AL748,'Input Sheet'!F:F)</f>
        <v>0</v>
      </c>
      <c r="AC748" s="28">
        <f>+SUMIF('Input Sheet'!$S:$S,$AL748,'Input Sheet'!G:G)</f>
        <v>0</v>
      </c>
      <c r="AD748" s="28">
        <f>+SUMIF('Input Sheet'!$S:$S,$AL748,'Input Sheet'!H:H)</f>
        <v>0</v>
      </c>
      <c r="AE748" s="28">
        <f>+SUMIF('Input Sheet'!$S:$S,$AL748,'Input Sheet'!I:I)</f>
        <v>0</v>
      </c>
      <c r="AF748" s="28">
        <f>+SUMIF('Input Sheet'!$S:$S,$AL748,'Input Sheet'!J:J)</f>
        <v>0</v>
      </c>
      <c r="AG748" s="28">
        <f>+SUMIF('Input Sheet'!$S:$S,$AL748,'Input Sheet'!K:K)</f>
        <v>0</v>
      </c>
      <c r="AH748" s="28">
        <f>+SUMIF('Input Sheet'!$S:$S,$AL748,'Input Sheet'!L:L)</f>
        <v>0</v>
      </c>
      <c r="AI748" s="28">
        <f>+SUMIF('Input Sheet'!$S:$S,$AL748,'Input Sheet'!M:M)</f>
        <v>0</v>
      </c>
      <c r="AJ748" s="28">
        <f>+SUMIF('Input Sheet'!$S:$S,$AL748,'Input Sheet'!N:N)</f>
        <v>0</v>
      </c>
      <c r="AK748" s="28"/>
      <c r="AL748" s="27" t="str">
        <f t="shared" si="58"/>
        <v>230-8800</v>
      </c>
      <c r="AM748" s="34" t="str">
        <f t="shared" si="59"/>
        <v>Admin &amp; Other</v>
      </c>
      <c r="AN748" s="34" t="str">
        <f t="shared" si="60"/>
        <v>Admin &amp; OtherOther Overheads as % of Total Gross Profit</v>
      </c>
      <c r="AO748" s="35"/>
      <c r="AP748" s="35"/>
      <c r="AQ748" s="35"/>
    </row>
    <row r="749" spans="1:43" x14ac:dyDescent="0.25">
      <c r="A749" s="27" t="s">
        <v>103</v>
      </c>
      <c r="B749" s="27" t="s">
        <v>104</v>
      </c>
      <c r="C749" s="27" t="s">
        <v>657</v>
      </c>
      <c r="D749" s="27" t="s">
        <v>121</v>
      </c>
      <c r="E749" s="27" t="s">
        <v>682</v>
      </c>
      <c r="F749" s="27" t="s">
        <v>655</v>
      </c>
      <c r="G749" s="27" t="s">
        <v>656</v>
      </c>
      <c r="H749" s="34" t="s">
        <v>644</v>
      </c>
      <c r="I749" s="34" t="s">
        <v>645</v>
      </c>
      <c r="J749" s="34" t="str">
        <f t="shared" si="56"/>
        <v>Admin &amp; OtherOther Overheads as % of Total Gross Profit</v>
      </c>
      <c r="K749" s="34" t="str">
        <f t="shared" si="57"/>
        <v>240Bad Debts - Toyota</v>
      </c>
      <c r="L749" s="28">
        <f>+SUMIF('TB 4-24'!M:M,$AL749,'TB 4-24'!G:G)</f>
        <v>0</v>
      </c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>
        <f>+SUMIF('Input Sheet'!$S:$S,$AL749,'Input Sheet'!C:C)</f>
        <v>0</v>
      </c>
      <c r="Z749" s="28">
        <f>+SUMIF('Input Sheet'!$S:$S,$AL749,'Input Sheet'!D:D)</f>
        <v>0</v>
      </c>
      <c r="AA749" s="28">
        <f>+SUMIF('Input Sheet'!$S:$S,$AL749,'Input Sheet'!E:E)</f>
        <v>0</v>
      </c>
      <c r="AB749" s="28">
        <f>+SUMIF('Input Sheet'!$S:$S,$AL749,'Input Sheet'!F:F)</f>
        <v>0</v>
      </c>
      <c r="AC749" s="28">
        <f>+SUMIF('Input Sheet'!$S:$S,$AL749,'Input Sheet'!G:G)</f>
        <v>0</v>
      </c>
      <c r="AD749" s="28">
        <f>+SUMIF('Input Sheet'!$S:$S,$AL749,'Input Sheet'!H:H)</f>
        <v>0</v>
      </c>
      <c r="AE749" s="28">
        <f>+SUMIF('Input Sheet'!$S:$S,$AL749,'Input Sheet'!I:I)</f>
        <v>0</v>
      </c>
      <c r="AF749" s="28">
        <f>+SUMIF('Input Sheet'!$S:$S,$AL749,'Input Sheet'!J:J)</f>
        <v>0</v>
      </c>
      <c r="AG749" s="28">
        <f>+SUMIF('Input Sheet'!$S:$S,$AL749,'Input Sheet'!K:K)</f>
        <v>0</v>
      </c>
      <c r="AH749" s="28">
        <f>+SUMIF('Input Sheet'!$S:$S,$AL749,'Input Sheet'!L:L)</f>
        <v>0</v>
      </c>
      <c r="AI749" s="28">
        <f>+SUMIF('Input Sheet'!$S:$S,$AL749,'Input Sheet'!M:M)</f>
        <v>0</v>
      </c>
      <c r="AJ749" s="28">
        <f>+SUMIF('Input Sheet'!$S:$S,$AL749,'Input Sheet'!N:N)</f>
        <v>0</v>
      </c>
      <c r="AK749" s="28"/>
      <c r="AL749" s="27" t="str">
        <f t="shared" si="58"/>
        <v>240-8800</v>
      </c>
      <c r="AM749" s="34" t="str">
        <f t="shared" si="59"/>
        <v>Admin &amp; Other</v>
      </c>
      <c r="AN749" s="34" t="str">
        <f t="shared" si="60"/>
        <v>Admin &amp; OtherOther Overheads as % of Total Gross Profit</v>
      </c>
      <c r="AO749" s="35"/>
      <c r="AP749" s="35"/>
      <c r="AQ749" s="35"/>
    </row>
    <row r="750" spans="1:43" x14ac:dyDescent="0.25">
      <c r="A750" s="27" t="s">
        <v>103</v>
      </c>
      <c r="B750" s="27" t="s">
        <v>104</v>
      </c>
      <c r="C750" s="27" t="s">
        <v>657</v>
      </c>
      <c r="D750" s="27" t="s">
        <v>121</v>
      </c>
      <c r="E750" s="27" t="s">
        <v>662</v>
      </c>
      <c r="F750" s="27" t="s">
        <v>655</v>
      </c>
      <c r="G750" s="27" t="s">
        <v>656</v>
      </c>
      <c r="H750" s="34" t="s">
        <v>644</v>
      </c>
      <c r="I750" s="34" t="s">
        <v>645</v>
      </c>
      <c r="J750" s="34" t="str">
        <f t="shared" si="56"/>
        <v>Admin &amp; OtherOther Overheads as % of Total Gross Profit</v>
      </c>
      <c r="K750" s="34" t="str">
        <f t="shared" si="57"/>
        <v>260Bad Debts - Toyota</v>
      </c>
      <c r="L750" s="28">
        <f>+SUMIF('TB 4-24'!M:M,$AL750,'TB 4-24'!G:G)</f>
        <v>0</v>
      </c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>
        <f>+SUMIF('Input Sheet'!$S:$S,$AL750,'Input Sheet'!C:C)</f>
        <v>0</v>
      </c>
      <c r="Z750" s="28">
        <f>+SUMIF('Input Sheet'!$S:$S,$AL750,'Input Sheet'!D:D)</f>
        <v>0</v>
      </c>
      <c r="AA750" s="28">
        <f>+SUMIF('Input Sheet'!$S:$S,$AL750,'Input Sheet'!E:E)</f>
        <v>0</v>
      </c>
      <c r="AB750" s="28">
        <f>+SUMIF('Input Sheet'!$S:$S,$AL750,'Input Sheet'!F:F)</f>
        <v>0</v>
      </c>
      <c r="AC750" s="28">
        <f>+SUMIF('Input Sheet'!$S:$S,$AL750,'Input Sheet'!G:G)</f>
        <v>0</v>
      </c>
      <c r="AD750" s="28">
        <f>+SUMIF('Input Sheet'!$S:$S,$AL750,'Input Sheet'!H:H)</f>
        <v>0</v>
      </c>
      <c r="AE750" s="28">
        <f>+SUMIF('Input Sheet'!$S:$S,$AL750,'Input Sheet'!I:I)</f>
        <v>0</v>
      </c>
      <c r="AF750" s="28">
        <f>+SUMIF('Input Sheet'!$S:$S,$AL750,'Input Sheet'!J:J)</f>
        <v>0</v>
      </c>
      <c r="AG750" s="28">
        <f>+SUMIF('Input Sheet'!$S:$S,$AL750,'Input Sheet'!K:K)</f>
        <v>0</v>
      </c>
      <c r="AH750" s="28">
        <f>+SUMIF('Input Sheet'!$S:$S,$AL750,'Input Sheet'!L:L)</f>
        <v>0</v>
      </c>
      <c r="AI750" s="28">
        <f>+SUMIF('Input Sheet'!$S:$S,$AL750,'Input Sheet'!M:M)</f>
        <v>0</v>
      </c>
      <c r="AJ750" s="28">
        <f>+SUMIF('Input Sheet'!$S:$S,$AL750,'Input Sheet'!N:N)</f>
        <v>0</v>
      </c>
      <c r="AK750" s="28"/>
      <c r="AL750" s="27" t="str">
        <f t="shared" si="58"/>
        <v>260-8800</v>
      </c>
      <c r="AM750" s="34" t="str">
        <f t="shared" si="59"/>
        <v>Admin &amp; Other</v>
      </c>
      <c r="AN750" s="34" t="str">
        <f t="shared" si="60"/>
        <v>Admin &amp; OtherOther Overheads as % of Total Gross Profit</v>
      </c>
      <c r="AO750" s="35"/>
      <c r="AP750" s="35"/>
      <c r="AQ750" s="35"/>
    </row>
    <row r="751" spans="1:43" x14ac:dyDescent="0.25">
      <c r="A751" s="27" t="s">
        <v>103</v>
      </c>
      <c r="B751" s="27" t="s">
        <v>104</v>
      </c>
      <c r="C751" s="27" t="s">
        <v>663</v>
      </c>
      <c r="D751" s="27" t="s">
        <v>121</v>
      </c>
      <c r="E751" s="27" t="s">
        <v>664</v>
      </c>
      <c r="F751" s="27" t="s">
        <v>655</v>
      </c>
      <c r="G751" s="27" t="s">
        <v>656</v>
      </c>
      <c r="H751" s="34" t="s">
        <v>644</v>
      </c>
      <c r="I751" s="34" t="s">
        <v>645</v>
      </c>
      <c r="J751" s="34" t="str">
        <f t="shared" si="56"/>
        <v>Admin &amp; OtherOther Overheads as % of Total Gross Profit</v>
      </c>
      <c r="K751" s="34" t="str">
        <f t="shared" si="57"/>
        <v>400Bad Debts - Toyota</v>
      </c>
      <c r="L751" s="28">
        <f>+SUMIF('TB 4-24'!M:M,$AL751,'TB 4-24'!G:G)</f>
        <v>0</v>
      </c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>
        <f>+SUMIF('Input Sheet'!$S:$S,$AL751,'Input Sheet'!C:C)</f>
        <v>0</v>
      </c>
      <c r="Z751" s="28">
        <f>+SUMIF('Input Sheet'!$S:$S,$AL751,'Input Sheet'!D:D)</f>
        <v>0</v>
      </c>
      <c r="AA751" s="28">
        <f>+SUMIF('Input Sheet'!$S:$S,$AL751,'Input Sheet'!E:E)</f>
        <v>0</v>
      </c>
      <c r="AB751" s="28">
        <f>+SUMIF('Input Sheet'!$S:$S,$AL751,'Input Sheet'!F:F)</f>
        <v>0</v>
      </c>
      <c r="AC751" s="28">
        <f>+SUMIF('Input Sheet'!$S:$S,$AL751,'Input Sheet'!G:G)</f>
        <v>0</v>
      </c>
      <c r="AD751" s="28">
        <f>+SUMIF('Input Sheet'!$S:$S,$AL751,'Input Sheet'!H:H)</f>
        <v>0</v>
      </c>
      <c r="AE751" s="28">
        <f>+SUMIF('Input Sheet'!$S:$S,$AL751,'Input Sheet'!I:I)</f>
        <v>0</v>
      </c>
      <c r="AF751" s="28">
        <f>+SUMIF('Input Sheet'!$S:$S,$AL751,'Input Sheet'!J:J)</f>
        <v>0</v>
      </c>
      <c r="AG751" s="28">
        <f>+SUMIF('Input Sheet'!$S:$S,$AL751,'Input Sheet'!K:K)</f>
        <v>0</v>
      </c>
      <c r="AH751" s="28">
        <f>+SUMIF('Input Sheet'!$S:$S,$AL751,'Input Sheet'!L:L)</f>
        <v>0</v>
      </c>
      <c r="AI751" s="28">
        <f>+SUMIF('Input Sheet'!$S:$S,$AL751,'Input Sheet'!M:M)</f>
        <v>0</v>
      </c>
      <c r="AJ751" s="28">
        <f>+SUMIF('Input Sheet'!$S:$S,$AL751,'Input Sheet'!N:N)</f>
        <v>0</v>
      </c>
      <c r="AK751" s="28"/>
      <c r="AL751" s="27" t="str">
        <f t="shared" si="58"/>
        <v>400-8800</v>
      </c>
      <c r="AM751" s="34" t="str">
        <f t="shared" si="59"/>
        <v>Admin &amp; Other</v>
      </c>
      <c r="AN751" s="34" t="str">
        <f t="shared" si="60"/>
        <v>Admin &amp; OtherOther Overheads as % of Total Gross Profit</v>
      </c>
      <c r="AO751" s="35"/>
      <c r="AP751" s="35"/>
      <c r="AQ751" s="35"/>
    </row>
    <row r="752" spans="1:43" x14ac:dyDescent="0.25">
      <c r="A752" s="27" t="s">
        <v>103</v>
      </c>
      <c r="B752" s="27" t="s">
        <v>104</v>
      </c>
      <c r="C752" s="27" t="s">
        <v>663</v>
      </c>
      <c r="D752" s="27" t="s">
        <v>121</v>
      </c>
      <c r="E752" s="27" t="s">
        <v>665</v>
      </c>
      <c r="F752" s="27" t="s">
        <v>655</v>
      </c>
      <c r="G752" s="27" t="s">
        <v>656</v>
      </c>
      <c r="H752" s="34" t="s">
        <v>644</v>
      </c>
      <c r="I752" s="34" t="s">
        <v>645</v>
      </c>
      <c r="J752" s="34" t="str">
        <f t="shared" si="56"/>
        <v>Admin &amp; OtherOther Overheads as % of Total Gross Profit</v>
      </c>
      <c r="K752" s="34" t="str">
        <f t="shared" si="57"/>
        <v>410Bad Debts - Toyota</v>
      </c>
      <c r="L752" s="28">
        <f>+SUMIF('TB 4-24'!M:M,$AL752,'TB 4-24'!G:G)</f>
        <v>0</v>
      </c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>
        <f>+SUMIF('Input Sheet'!$S:$S,$AL752,'Input Sheet'!C:C)</f>
        <v>0</v>
      </c>
      <c r="Z752" s="28">
        <f>+SUMIF('Input Sheet'!$S:$S,$AL752,'Input Sheet'!D:D)</f>
        <v>0</v>
      </c>
      <c r="AA752" s="28">
        <f>+SUMIF('Input Sheet'!$S:$S,$AL752,'Input Sheet'!E:E)</f>
        <v>0</v>
      </c>
      <c r="AB752" s="28">
        <f>+SUMIF('Input Sheet'!$S:$S,$AL752,'Input Sheet'!F:F)</f>
        <v>0</v>
      </c>
      <c r="AC752" s="28">
        <f>+SUMIF('Input Sheet'!$S:$S,$AL752,'Input Sheet'!G:G)</f>
        <v>0</v>
      </c>
      <c r="AD752" s="28">
        <f>+SUMIF('Input Sheet'!$S:$S,$AL752,'Input Sheet'!H:H)</f>
        <v>0</v>
      </c>
      <c r="AE752" s="28">
        <f>+SUMIF('Input Sheet'!$S:$S,$AL752,'Input Sheet'!I:I)</f>
        <v>0</v>
      </c>
      <c r="AF752" s="28">
        <f>+SUMIF('Input Sheet'!$S:$S,$AL752,'Input Sheet'!J:J)</f>
        <v>0</v>
      </c>
      <c r="AG752" s="28">
        <f>+SUMIF('Input Sheet'!$S:$S,$AL752,'Input Sheet'!K:K)</f>
        <v>0</v>
      </c>
      <c r="AH752" s="28">
        <f>+SUMIF('Input Sheet'!$S:$S,$AL752,'Input Sheet'!L:L)</f>
        <v>0</v>
      </c>
      <c r="AI752" s="28">
        <f>+SUMIF('Input Sheet'!$S:$S,$AL752,'Input Sheet'!M:M)</f>
        <v>0</v>
      </c>
      <c r="AJ752" s="28">
        <f>+SUMIF('Input Sheet'!$S:$S,$AL752,'Input Sheet'!N:N)</f>
        <v>0</v>
      </c>
      <c r="AK752" s="28"/>
      <c r="AL752" s="27" t="str">
        <f t="shared" si="58"/>
        <v>410-8800</v>
      </c>
      <c r="AM752" s="34" t="str">
        <f t="shared" si="59"/>
        <v>Admin &amp; Other</v>
      </c>
      <c r="AN752" s="34" t="str">
        <f t="shared" si="60"/>
        <v>Admin &amp; OtherOther Overheads as % of Total Gross Profit</v>
      </c>
      <c r="AO752" s="35"/>
      <c r="AP752" s="35"/>
      <c r="AQ752" s="35"/>
    </row>
    <row r="753" spans="1:43" x14ac:dyDescent="0.25">
      <c r="A753" s="27" t="s">
        <v>103</v>
      </c>
      <c r="B753" s="27" t="s">
        <v>104</v>
      </c>
      <c r="C753" s="27" t="s">
        <v>663</v>
      </c>
      <c r="D753" s="27" t="s">
        <v>121</v>
      </c>
      <c r="E753" s="27" t="s">
        <v>666</v>
      </c>
      <c r="F753" s="27" t="s">
        <v>655</v>
      </c>
      <c r="G753" s="27" t="s">
        <v>656</v>
      </c>
      <c r="H753" s="34" t="s">
        <v>644</v>
      </c>
      <c r="I753" s="34" t="s">
        <v>645</v>
      </c>
      <c r="J753" s="34" t="str">
        <f t="shared" si="56"/>
        <v>Admin &amp; OtherOther Overheads as % of Total Gross Profit</v>
      </c>
      <c r="K753" s="34" t="str">
        <f t="shared" si="57"/>
        <v>420Bad Debts - Toyota</v>
      </c>
      <c r="L753" s="28">
        <f>+SUMIF('TB 4-24'!M:M,$AL753,'TB 4-24'!G:G)</f>
        <v>0</v>
      </c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>
        <f>+SUMIF('Input Sheet'!$S:$S,$AL753,'Input Sheet'!C:C)</f>
        <v>0</v>
      </c>
      <c r="Z753" s="28">
        <f>+SUMIF('Input Sheet'!$S:$S,$AL753,'Input Sheet'!D:D)</f>
        <v>0</v>
      </c>
      <c r="AA753" s="28">
        <f>+SUMIF('Input Sheet'!$S:$S,$AL753,'Input Sheet'!E:E)</f>
        <v>0</v>
      </c>
      <c r="AB753" s="28">
        <f>+SUMIF('Input Sheet'!$S:$S,$AL753,'Input Sheet'!F:F)</f>
        <v>0</v>
      </c>
      <c r="AC753" s="28">
        <f>+SUMIF('Input Sheet'!$S:$S,$AL753,'Input Sheet'!G:G)</f>
        <v>0</v>
      </c>
      <c r="AD753" s="28">
        <f>+SUMIF('Input Sheet'!$S:$S,$AL753,'Input Sheet'!H:H)</f>
        <v>0</v>
      </c>
      <c r="AE753" s="28">
        <f>+SUMIF('Input Sheet'!$S:$S,$AL753,'Input Sheet'!I:I)</f>
        <v>0</v>
      </c>
      <c r="AF753" s="28">
        <f>+SUMIF('Input Sheet'!$S:$S,$AL753,'Input Sheet'!J:J)</f>
        <v>0</v>
      </c>
      <c r="AG753" s="28">
        <f>+SUMIF('Input Sheet'!$S:$S,$AL753,'Input Sheet'!K:K)</f>
        <v>0</v>
      </c>
      <c r="AH753" s="28">
        <f>+SUMIF('Input Sheet'!$S:$S,$AL753,'Input Sheet'!L:L)</f>
        <v>0</v>
      </c>
      <c r="AI753" s="28">
        <f>+SUMIF('Input Sheet'!$S:$S,$AL753,'Input Sheet'!M:M)</f>
        <v>0</v>
      </c>
      <c r="AJ753" s="28">
        <f>+SUMIF('Input Sheet'!$S:$S,$AL753,'Input Sheet'!N:N)</f>
        <v>0</v>
      </c>
      <c r="AK753" s="28"/>
      <c r="AL753" s="27" t="str">
        <f t="shared" si="58"/>
        <v>420-8800</v>
      </c>
      <c r="AM753" s="34" t="str">
        <f t="shared" si="59"/>
        <v>Admin &amp; Other</v>
      </c>
      <c r="AN753" s="34" t="str">
        <f t="shared" si="60"/>
        <v>Admin &amp; OtherOther Overheads as % of Total Gross Profit</v>
      </c>
      <c r="AO753" s="35"/>
      <c r="AP753" s="35"/>
      <c r="AQ753" s="35"/>
    </row>
    <row r="754" spans="1:43" x14ac:dyDescent="0.25">
      <c r="A754" s="27" t="s">
        <v>103</v>
      </c>
      <c r="B754" s="27" t="s">
        <v>104</v>
      </c>
      <c r="C754" s="27" t="s">
        <v>663</v>
      </c>
      <c r="D754" s="27" t="s">
        <v>121</v>
      </c>
      <c r="E754" s="27" t="s">
        <v>667</v>
      </c>
      <c r="F754" s="27" t="s">
        <v>655</v>
      </c>
      <c r="G754" s="27" t="s">
        <v>656</v>
      </c>
      <c r="H754" s="34" t="s">
        <v>644</v>
      </c>
      <c r="I754" s="34" t="s">
        <v>645</v>
      </c>
      <c r="J754" s="34" t="str">
        <f t="shared" si="56"/>
        <v>Admin &amp; OtherOther Overheads as % of Total Gross Profit</v>
      </c>
      <c r="K754" s="34" t="str">
        <f t="shared" si="57"/>
        <v>421Bad Debts - Toyota</v>
      </c>
      <c r="L754" s="28">
        <f>+SUMIF('TB 4-24'!M:M,$AL754,'TB 4-24'!G:G)</f>
        <v>0</v>
      </c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>
        <f>+SUMIF('Input Sheet'!$S:$S,$AL754,'Input Sheet'!C:C)</f>
        <v>0</v>
      </c>
      <c r="Z754" s="28">
        <f>+SUMIF('Input Sheet'!$S:$S,$AL754,'Input Sheet'!D:D)</f>
        <v>0</v>
      </c>
      <c r="AA754" s="28">
        <f>+SUMIF('Input Sheet'!$S:$S,$AL754,'Input Sheet'!E:E)</f>
        <v>0</v>
      </c>
      <c r="AB754" s="28">
        <f>+SUMIF('Input Sheet'!$S:$S,$AL754,'Input Sheet'!F:F)</f>
        <v>0</v>
      </c>
      <c r="AC754" s="28">
        <f>+SUMIF('Input Sheet'!$S:$S,$AL754,'Input Sheet'!G:G)</f>
        <v>0</v>
      </c>
      <c r="AD754" s="28">
        <f>+SUMIF('Input Sheet'!$S:$S,$AL754,'Input Sheet'!H:H)</f>
        <v>0</v>
      </c>
      <c r="AE754" s="28">
        <f>+SUMIF('Input Sheet'!$S:$S,$AL754,'Input Sheet'!I:I)</f>
        <v>0</v>
      </c>
      <c r="AF754" s="28">
        <f>+SUMIF('Input Sheet'!$S:$S,$AL754,'Input Sheet'!J:J)</f>
        <v>0</v>
      </c>
      <c r="AG754" s="28">
        <f>+SUMIF('Input Sheet'!$S:$S,$AL754,'Input Sheet'!K:K)</f>
        <v>0</v>
      </c>
      <c r="AH754" s="28">
        <f>+SUMIF('Input Sheet'!$S:$S,$AL754,'Input Sheet'!L:L)</f>
        <v>0</v>
      </c>
      <c r="AI754" s="28">
        <f>+SUMIF('Input Sheet'!$S:$S,$AL754,'Input Sheet'!M:M)</f>
        <v>0</v>
      </c>
      <c r="AJ754" s="28">
        <f>+SUMIF('Input Sheet'!$S:$S,$AL754,'Input Sheet'!N:N)</f>
        <v>0</v>
      </c>
      <c r="AK754" s="28"/>
      <c r="AL754" s="27" t="str">
        <f t="shared" si="58"/>
        <v>421-8800</v>
      </c>
      <c r="AM754" s="34" t="str">
        <f t="shared" si="59"/>
        <v>Admin &amp; Other</v>
      </c>
      <c r="AN754" s="34" t="str">
        <f t="shared" si="60"/>
        <v>Admin &amp; OtherOther Overheads as % of Total Gross Profit</v>
      </c>
      <c r="AO754" s="35"/>
      <c r="AP754" s="35"/>
      <c r="AQ754" s="35"/>
    </row>
    <row r="755" spans="1:43" x14ac:dyDescent="0.25">
      <c r="A755" s="27" t="s">
        <v>103</v>
      </c>
      <c r="B755" s="27" t="s">
        <v>104</v>
      </c>
      <c r="C755" s="27" t="s">
        <v>663</v>
      </c>
      <c r="D755" s="27" t="s">
        <v>121</v>
      </c>
      <c r="E755" s="27" t="s">
        <v>668</v>
      </c>
      <c r="F755" s="27" t="s">
        <v>655</v>
      </c>
      <c r="G755" s="27" t="s">
        <v>656</v>
      </c>
      <c r="H755" s="34" t="s">
        <v>644</v>
      </c>
      <c r="I755" s="34" t="s">
        <v>645</v>
      </c>
      <c r="J755" s="34" t="str">
        <f t="shared" si="56"/>
        <v>Admin &amp; OtherOther Overheads as % of Total Gross Profit</v>
      </c>
      <c r="K755" s="34" t="str">
        <f t="shared" si="57"/>
        <v>430Bad Debts - Toyota</v>
      </c>
      <c r="L755" s="28">
        <f>+SUMIF('TB 4-24'!M:M,$AL755,'TB 4-24'!G:G)</f>
        <v>0</v>
      </c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>
        <f>+SUMIF('Input Sheet'!$S:$S,$AL755,'Input Sheet'!C:C)</f>
        <v>0</v>
      </c>
      <c r="Z755" s="28">
        <f>+SUMIF('Input Sheet'!$S:$S,$AL755,'Input Sheet'!D:D)</f>
        <v>0</v>
      </c>
      <c r="AA755" s="28">
        <f>+SUMIF('Input Sheet'!$S:$S,$AL755,'Input Sheet'!E:E)</f>
        <v>0</v>
      </c>
      <c r="AB755" s="28">
        <f>+SUMIF('Input Sheet'!$S:$S,$AL755,'Input Sheet'!F:F)</f>
        <v>0</v>
      </c>
      <c r="AC755" s="28">
        <f>+SUMIF('Input Sheet'!$S:$S,$AL755,'Input Sheet'!G:G)</f>
        <v>0</v>
      </c>
      <c r="AD755" s="28">
        <f>+SUMIF('Input Sheet'!$S:$S,$AL755,'Input Sheet'!H:H)</f>
        <v>0</v>
      </c>
      <c r="AE755" s="28">
        <f>+SUMIF('Input Sheet'!$S:$S,$AL755,'Input Sheet'!I:I)</f>
        <v>0</v>
      </c>
      <c r="AF755" s="28">
        <f>+SUMIF('Input Sheet'!$S:$S,$AL755,'Input Sheet'!J:J)</f>
        <v>0</v>
      </c>
      <c r="AG755" s="28">
        <f>+SUMIF('Input Sheet'!$S:$S,$AL755,'Input Sheet'!K:K)</f>
        <v>0</v>
      </c>
      <c r="AH755" s="28">
        <f>+SUMIF('Input Sheet'!$S:$S,$AL755,'Input Sheet'!L:L)</f>
        <v>0</v>
      </c>
      <c r="AI755" s="28">
        <f>+SUMIF('Input Sheet'!$S:$S,$AL755,'Input Sheet'!M:M)</f>
        <v>0</v>
      </c>
      <c r="AJ755" s="28">
        <f>+SUMIF('Input Sheet'!$S:$S,$AL755,'Input Sheet'!N:N)</f>
        <v>0</v>
      </c>
      <c r="AK755" s="28"/>
      <c r="AL755" s="27" t="str">
        <f t="shared" si="58"/>
        <v>430-8800</v>
      </c>
      <c r="AM755" s="34" t="str">
        <f t="shared" si="59"/>
        <v>Admin &amp; Other</v>
      </c>
      <c r="AN755" s="34" t="str">
        <f t="shared" si="60"/>
        <v>Admin &amp; OtherOther Overheads as % of Total Gross Profit</v>
      </c>
      <c r="AO755" s="35"/>
      <c r="AP755" s="35"/>
      <c r="AQ755" s="35"/>
    </row>
    <row r="756" spans="1:43" x14ac:dyDescent="0.25">
      <c r="A756" s="27" t="s">
        <v>103</v>
      </c>
      <c r="B756" s="27" t="s">
        <v>104</v>
      </c>
      <c r="C756" s="27" t="s">
        <v>663</v>
      </c>
      <c r="D756" s="27" t="s">
        <v>121</v>
      </c>
      <c r="E756" s="27" t="s">
        <v>669</v>
      </c>
      <c r="F756" s="27" t="s">
        <v>655</v>
      </c>
      <c r="G756" s="27" t="s">
        <v>656</v>
      </c>
      <c r="H756" s="34" t="s">
        <v>644</v>
      </c>
      <c r="I756" s="34" t="s">
        <v>645</v>
      </c>
      <c r="J756" s="34" t="str">
        <f t="shared" si="56"/>
        <v>Admin &amp; OtherOther Overheads as % of Total Gross Profit</v>
      </c>
      <c r="K756" s="34" t="str">
        <f t="shared" si="57"/>
        <v>440Bad Debts - Toyota</v>
      </c>
      <c r="L756" s="28">
        <f>+SUMIF('TB 4-24'!M:M,$AL756,'TB 4-24'!G:G)</f>
        <v>0</v>
      </c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>
        <f>+SUMIF('Input Sheet'!$S:$S,$AL756,'Input Sheet'!C:C)</f>
        <v>0</v>
      </c>
      <c r="Z756" s="28">
        <f>+SUMIF('Input Sheet'!$S:$S,$AL756,'Input Sheet'!D:D)</f>
        <v>0</v>
      </c>
      <c r="AA756" s="28">
        <f>+SUMIF('Input Sheet'!$S:$S,$AL756,'Input Sheet'!E:E)</f>
        <v>0</v>
      </c>
      <c r="AB756" s="28">
        <f>+SUMIF('Input Sheet'!$S:$S,$AL756,'Input Sheet'!F:F)</f>
        <v>0</v>
      </c>
      <c r="AC756" s="28">
        <f>+SUMIF('Input Sheet'!$S:$S,$AL756,'Input Sheet'!G:G)</f>
        <v>0</v>
      </c>
      <c r="AD756" s="28">
        <f>+SUMIF('Input Sheet'!$S:$S,$AL756,'Input Sheet'!H:H)</f>
        <v>0</v>
      </c>
      <c r="AE756" s="28">
        <f>+SUMIF('Input Sheet'!$S:$S,$AL756,'Input Sheet'!I:I)</f>
        <v>0</v>
      </c>
      <c r="AF756" s="28">
        <f>+SUMIF('Input Sheet'!$S:$S,$AL756,'Input Sheet'!J:J)</f>
        <v>0</v>
      </c>
      <c r="AG756" s="28">
        <f>+SUMIF('Input Sheet'!$S:$S,$AL756,'Input Sheet'!K:K)</f>
        <v>0</v>
      </c>
      <c r="AH756" s="28">
        <f>+SUMIF('Input Sheet'!$S:$S,$AL756,'Input Sheet'!L:L)</f>
        <v>0</v>
      </c>
      <c r="AI756" s="28">
        <f>+SUMIF('Input Sheet'!$S:$S,$AL756,'Input Sheet'!M:M)</f>
        <v>0</v>
      </c>
      <c r="AJ756" s="28">
        <f>+SUMIF('Input Sheet'!$S:$S,$AL756,'Input Sheet'!N:N)</f>
        <v>0</v>
      </c>
      <c r="AK756" s="28"/>
      <c r="AL756" s="27" t="str">
        <f t="shared" si="58"/>
        <v>440-8800</v>
      </c>
      <c r="AM756" s="34" t="str">
        <f t="shared" si="59"/>
        <v>Admin &amp; Other</v>
      </c>
      <c r="AN756" s="34" t="str">
        <f t="shared" si="60"/>
        <v>Admin &amp; OtherOther Overheads as % of Total Gross Profit</v>
      </c>
      <c r="AO756" s="35"/>
      <c r="AP756" s="35"/>
      <c r="AQ756" s="35"/>
    </row>
    <row r="757" spans="1:43" x14ac:dyDescent="0.25">
      <c r="A757" s="27" t="s">
        <v>103</v>
      </c>
      <c r="B757" s="27" t="s">
        <v>104</v>
      </c>
      <c r="C757" s="27" t="s">
        <v>663</v>
      </c>
      <c r="D757" s="27" t="s">
        <v>121</v>
      </c>
      <c r="E757" s="27" t="s">
        <v>670</v>
      </c>
      <c r="F757" s="27" t="s">
        <v>655</v>
      </c>
      <c r="G757" s="27" t="s">
        <v>656</v>
      </c>
      <c r="H757" s="34" t="s">
        <v>644</v>
      </c>
      <c r="I757" s="34" t="s">
        <v>645</v>
      </c>
      <c r="J757" s="34" t="str">
        <f t="shared" si="56"/>
        <v>Admin &amp; OtherOther Overheads as % of Total Gross Profit</v>
      </c>
      <c r="K757" s="34" t="str">
        <f t="shared" si="57"/>
        <v>460Bad Debts - Toyota</v>
      </c>
      <c r="L757" s="28">
        <f>+SUMIF('TB 4-24'!M:M,$AL757,'TB 4-24'!G:G)</f>
        <v>0</v>
      </c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>
        <f>+SUMIF('Input Sheet'!$S:$S,$AL757,'Input Sheet'!C:C)</f>
        <v>0</v>
      </c>
      <c r="Z757" s="28">
        <f>+SUMIF('Input Sheet'!$S:$S,$AL757,'Input Sheet'!D:D)</f>
        <v>0</v>
      </c>
      <c r="AA757" s="28">
        <f>+SUMIF('Input Sheet'!$S:$S,$AL757,'Input Sheet'!E:E)</f>
        <v>0</v>
      </c>
      <c r="AB757" s="28">
        <f>+SUMIF('Input Sheet'!$S:$S,$AL757,'Input Sheet'!F:F)</f>
        <v>0</v>
      </c>
      <c r="AC757" s="28">
        <f>+SUMIF('Input Sheet'!$S:$S,$AL757,'Input Sheet'!G:G)</f>
        <v>0</v>
      </c>
      <c r="AD757" s="28">
        <f>+SUMIF('Input Sheet'!$S:$S,$AL757,'Input Sheet'!H:H)</f>
        <v>0</v>
      </c>
      <c r="AE757" s="28">
        <f>+SUMIF('Input Sheet'!$S:$S,$AL757,'Input Sheet'!I:I)</f>
        <v>0</v>
      </c>
      <c r="AF757" s="28">
        <f>+SUMIF('Input Sheet'!$S:$S,$AL757,'Input Sheet'!J:J)</f>
        <v>0</v>
      </c>
      <c r="AG757" s="28">
        <f>+SUMIF('Input Sheet'!$S:$S,$AL757,'Input Sheet'!K:K)</f>
        <v>0</v>
      </c>
      <c r="AH757" s="28">
        <f>+SUMIF('Input Sheet'!$S:$S,$AL757,'Input Sheet'!L:L)</f>
        <v>0</v>
      </c>
      <c r="AI757" s="28">
        <f>+SUMIF('Input Sheet'!$S:$S,$AL757,'Input Sheet'!M:M)</f>
        <v>0</v>
      </c>
      <c r="AJ757" s="28">
        <f>+SUMIF('Input Sheet'!$S:$S,$AL757,'Input Sheet'!N:N)</f>
        <v>0</v>
      </c>
      <c r="AK757" s="28"/>
      <c r="AL757" s="27" t="str">
        <f t="shared" si="58"/>
        <v>460-8800</v>
      </c>
      <c r="AM757" s="34" t="str">
        <f t="shared" si="59"/>
        <v>Admin &amp; Other</v>
      </c>
      <c r="AN757" s="34" t="str">
        <f t="shared" si="60"/>
        <v>Admin &amp; OtherOther Overheads as % of Total Gross Profit</v>
      </c>
      <c r="AO757" s="35"/>
      <c r="AP757" s="35"/>
      <c r="AQ757" s="35"/>
    </row>
    <row r="758" spans="1:43" x14ac:dyDescent="0.25">
      <c r="A758" s="27" t="s">
        <v>103</v>
      </c>
      <c r="B758" s="27" t="s">
        <v>104</v>
      </c>
      <c r="C758" s="27" t="s">
        <v>671</v>
      </c>
      <c r="D758" s="27" t="s">
        <v>121</v>
      </c>
      <c r="E758" s="27" t="s">
        <v>672</v>
      </c>
      <c r="F758" s="27" t="s">
        <v>655</v>
      </c>
      <c r="G758" s="27" t="s">
        <v>656</v>
      </c>
      <c r="H758" s="34" t="s">
        <v>644</v>
      </c>
      <c r="I758" s="34" t="s">
        <v>645</v>
      </c>
      <c r="J758" s="34" t="str">
        <f t="shared" si="56"/>
        <v>Admin &amp; OtherOther Overheads as % of Total Gross Profit</v>
      </c>
      <c r="K758" s="34" t="str">
        <f t="shared" si="57"/>
        <v>300Bad Debts - Toyota</v>
      </c>
      <c r="L758" s="28">
        <f>+SUMIF('TB 4-24'!M:M,$AL758,'TB 4-24'!G:G)</f>
        <v>0</v>
      </c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>
        <f>+SUMIF('Input Sheet'!$S:$S,$AL758,'Input Sheet'!C:C)</f>
        <v>0</v>
      </c>
      <c r="Z758" s="28">
        <f>+SUMIF('Input Sheet'!$S:$S,$AL758,'Input Sheet'!D:D)</f>
        <v>0</v>
      </c>
      <c r="AA758" s="28">
        <f>+SUMIF('Input Sheet'!$S:$S,$AL758,'Input Sheet'!E:E)</f>
        <v>0</v>
      </c>
      <c r="AB758" s="28">
        <f>+SUMIF('Input Sheet'!$S:$S,$AL758,'Input Sheet'!F:F)</f>
        <v>0</v>
      </c>
      <c r="AC758" s="28">
        <f>+SUMIF('Input Sheet'!$S:$S,$AL758,'Input Sheet'!G:G)</f>
        <v>0</v>
      </c>
      <c r="AD758" s="28">
        <f>+SUMIF('Input Sheet'!$S:$S,$AL758,'Input Sheet'!H:H)</f>
        <v>0</v>
      </c>
      <c r="AE758" s="28">
        <f>+SUMIF('Input Sheet'!$S:$S,$AL758,'Input Sheet'!I:I)</f>
        <v>0</v>
      </c>
      <c r="AF758" s="28">
        <f>+SUMIF('Input Sheet'!$S:$S,$AL758,'Input Sheet'!J:J)</f>
        <v>0</v>
      </c>
      <c r="AG758" s="28">
        <f>+SUMIF('Input Sheet'!$S:$S,$AL758,'Input Sheet'!K:K)</f>
        <v>0</v>
      </c>
      <c r="AH758" s="28">
        <f>+SUMIF('Input Sheet'!$S:$S,$AL758,'Input Sheet'!L:L)</f>
        <v>0</v>
      </c>
      <c r="AI758" s="28">
        <f>+SUMIF('Input Sheet'!$S:$S,$AL758,'Input Sheet'!M:M)</f>
        <v>0</v>
      </c>
      <c r="AJ758" s="28">
        <f>+SUMIF('Input Sheet'!$S:$S,$AL758,'Input Sheet'!N:N)</f>
        <v>0</v>
      </c>
      <c r="AK758" s="28"/>
      <c r="AL758" s="27" t="str">
        <f t="shared" si="58"/>
        <v>300-8800</v>
      </c>
      <c r="AM758" s="34" t="str">
        <f t="shared" si="59"/>
        <v>Admin &amp; Other</v>
      </c>
      <c r="AN758" s="34" t="str">
        <f t="shared" si="60"/>
        <v>Admin &amp; OtherOther Overheads as % of Total Gross Profit</v>
      </c>
      <c r="AO758" s="35"/>
      <c r="AP758" s="35"/>
      <c r="AQ758" s="35"/>
    </row>
    <row r="759" spans="1:43" x14ac:dyDescent="0.25">
      <c r="A759" s="27" t="s">
        <v>103</v>
      </c>
      <c r="B759" s="27" t="s">
        <v>104</v>
      </c>
      <c r="C759" s="27" t="s">
        <v>671</v>
      </c>
      <c r="D759" s="27" t="s">
        <v>121</v>
      </c>
      <c r="E759" s="27" t="s">
        <v>673</v>
      </c>
      <c r="F759" s="27" t="s">
        <v>655</v>
      </c>
      <c r="G759" s="27" t="s">
        <v>656</v>
      </c>
      <c r="H759" s="34" t="s">
        <v>644</v>
      </c>
      <c r="I759" s="34" t="s">
        <v>645</v>
      </c>
      <c r="J759" s="34" t="str">
        <f t="shared" si="56"/>
        <v>Admin &amp; OtherOther Overheads as % of Total Gross Profit</v>
      </c>
      <c r="K759" s="34" t="str">
        <f t="shared" si="57"/>
        <v>310Bad Debts - Toyota</v>
      </c>
      <c r="L759" s="28">
        <f>+SUMIF('TB 4-24'!M:M,$AL759,'TB 4-24'!G:G)</f>
        <v>0</v>
      </c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>
        <f>+SUMIF('Input Sheet'!$S:$S,$AL759,'Input Sheet'!C:C)</f>
        <v>0</v>
      </c>
      <c r="Z759" s="28">
        <f>+SUMIF('Input Sheet'!$S:$S,$AL759,'Input Sheet'!D:D)</f>
        <v>0</v>
      </c>
      <c r="AA759" s="28">
        <f>+SUMIF('Input Sheet'!$S:$S,$AL759,'Input Sheet'!E:E)</f>
        <v>0</v>
      </c>
      <c r="AB759" s="28">
        <f>+SUMIF('Input Sheet'!$S:$S,$AL759,'Input Sheet'!F:F)</f>
        <v>0</v>
      </c>
      <c r="AC759" s="28">
        <f>+SUMIF('Input Sheet'!$S:$S,$AL759,'Input Sheet'!G:G)</f>
        <v>0</v>
      </c>
      <c r="AD759" s="28">
        <f>+SUMIF('Input Sheet'!$S:$S,$AL759,'Input Sheet'!H:H)</f>
        <v>0</v>
      </c>
      <c r="AE759" s="28">
        <f>+SUMIF('Input Sheet'!$S:$S,$AL759,'Input Sheet'!I:I)</f>
        <v>0</v>
      </c>
      <c r="AF759" s="28">
        <f>+SUMIF('Input Sheet'!$S:$S,$AL759,'Input Sheet'!J:J)</f>
        <v>0</v>
      </c>
      <c r="AG759" s="28">
        <f>+SUMIF('Input Sheet'!$S:$S,$AL759,'Input Sheet'!K:K)</f>
        <v>0</v>
      </c>
      <c r="AH759" s="28">
        <f>+SUMIF('Input Sheet'!$S:$S,$AL759,'Input Sheet'!L:L)</f>
        <v>0</v>
      </c>
      <c r="AI759" s="28">
        <f>+SUMIF('Input Sheet'!$S:$S,$AL759,'Input Sheet'!M:M)</f>
        <v>0</v>
      </c>
      <c r="AJ759" s="28">
        <f>+SUMIF('Input Sheet'!$S:$S,$AL759,'Input Sheet'!N:N)</f>
        <v>0</v>
      </c>
      <c r="AK759" s="28"/>
      <c r="AL759" s="27" t="str">
        <f t="shared" si="58"/>
        <v>310-8800</v>
      </c>
      <c r="AM759" s="34" t="str">
        <f t="shared" si="59"/>
        <v>Admin &amp; Other</v>
      </c>
      <c r="AN759" s="34" t="str">
        <f t="shared" si="60"/>
        <v>Admin &amp; OtherOther Overheads as % of Total Gross Profit</v>
      </c>
      <c r="AO759" s="35"/>
      <c r="AP759" s="35"/>
      <c r="AQ759" s="35"/>
    </row>
    <row r="760" spans="1:43" x14ac:dyDescent="0.25">
      <c r="A760" s="27" t="s">
        <v>103</v>
      </c>
      <c r="B760" s="27" t="s">
        <v>104</v>
      </c>
      <c r="C760" s="27" t="s">
        <v>671</v>
      </c>
      <c r="D760" s="27" t="s">
        <v>121</v>
      </c>
      <c r="E760" s="27" t="s">
        <v>674</v>
      </c>
      <c r="F760" s="27" t="s">
        <v>655</v>
      </c>
      <c r="G760" s="27" t="s">
        <v>656</v>
      </c>
      <c r="H760" s="34" t="s">
        <v>644</v>
      </c>
      <c r="I760" s="34" t="s">
        <v>645</v>
      </c>
      <c r="J760" s="34" t="str">
        <f t="shared" si="56"/>
        <v>Admin &amp; OtherOther Overheads as % of Total Gross Profit</v>
      </c>
      <c r="K760" s="34" t="str">
        <f t="shared" si="57"/>
        <v>321Bad Debts - Toyota</v>
      </c>
      <c r="L760" s="28">
        <f>+SUMIF('TB 4-24'!M:M,$AL760,'TB 4-24'!G:G)</f>
        <v>0</v>
      </c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>
        <f>+SUMIF('Input Sheet'!$S:$S,$AL760,'Input Sheet'!C:C)</f>
        <v>0</v>
      </c>
      <c r="Z760" s="28">
        <f>+SUMIF('Input Sheet'!$S:$S,$AL760,'Input Sheet'!D:D)</f>
        <v>0</v>
      </c>
      <c r="AA760" s="28">
        <f>+SUMIF('Input Sheet'!$S:$S,$AL760,'Input Sheet'!E:E)</f>
        <v>0</v>
      </c>
      <c r="AB760" s="28">
        <f>+SUMIF('Input Sheet'!$S:$S,$AL760,'Input Sheet'!F:F)</f>
        <v>0</v>
      </c>
      <c r="AC760" s="28">
        <f>+SUMIF('Input Sheet'!$S:$S,$AL760,'Input Sheet'!G:G)</f>
        <v>0</v>
      </c>
      <c r="AD760" s="28">
        <f>+SUMIF('Input Sheet'!$S:$S,$AL760,'Input Sheet'!H:H)</f>
        <v>0</v>
      </c>
      <c r="AE760" s="28">
        <f>+SUMIF('Input Sheet'!$S:$S,$AL760,'Input Sheet'!I:I)</f>
        <v>0</v>
      </c>
      <c r="AF760" s="28">
        <f>+SUMIF('Input Sheet'!$S:$S,$AL760,'Input Sheet'!J:J)</f>
        <v>0</v>
      </c>
      <c r="AG760" s="28">
        <f>+SUMIF('Input Sheet'!$S:$S,$AL760,'Input Sheet'!K:K)</f>
        <v>0</v>
      </c>
      <c r="AH760" s="28">
        <f>+SUMIF('Input Sheet'!$S:$S,$AL760,'Input Sheet'!L:L)</f>
        <v>0</v>
      </c>
      <c r="AI760" s="28">
        <f>+SUMIF('Input Sheet'!$S:$S,$AL760,'Input Sheet'!M:M)</f>
        <v>0</v>
      </c>
      <c r="AJ760" s="28">
        <f>+SUMIF('Input Sheet'!$S:$S,$AL760,'Input Sheet'!N:N)</f>
        <v>0</v>
      </c>
      <c r="AK760" s="28"/>
      <c r="AL760" s="27" t="str">
        <f t="shared" si="58"/>
        <v>321-8800</v>
      </c>
      <c r="AM760" s="34" t="str">
        <f t="shared" si="59"/>
        <v>Admin &amp; Other</v>
      </c>
      <c r="AN760" s="34" t="str">
        <f t="shared" si="60"/>
        <v>Admin &amp; OtherOther Overheads as % of Total Gross Profit</v>
      </c>
      <c r="AO760" s="35"/>
      <c r="AP760" s="35"/>
      <c r="AQ760" s="35"/>
    </row>
    <row r="761" spans="1:43" x14ac:dyDescent="0.25">
      <c r="A761" s="27" t="s">
        <v>103</v>
      </c>
      <c r="B761" s="27" t="s">
        <v>104</v>
      </c>
      <c r="C761" s="27" t="s">
        <v>671</v>
      </c>
      <c r="D761" s="27" t="s">
        <v>121</v>
      </c>
      <c r="E761" s="27" t="s">
        <v>675</v>
      </c>
      <c r="F761" s="27" t="s">
        <v>655</v>
      </c>
      <c r="G761" s="27" t="s">
        <v>656</v>
      </c>
      <c r="H761" s="34" t="s">
        <v>644</v>
      </c>
      <c r="I761" s="34" t="s">
        <v>645</v>
      </c>
      <c r="J761" s="34" t="str">
        <f t="shared" si="56"/>
        <v>Admin &amp; OtherOther Overheads as % of Total Gross Profit</v>
      </c>
      <c r="K761" s="34" t="str">
        <f t="shared" si="57"/>
        <v>330Bad Debts - Toyota</v>
      </c>
      <c r="L761" s="28">
        <f>+SUMIF('TB 4-24'!M:M,$AL761,'TB 4-24'!G:G)</f>
        <v>0</v>
      </c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>
        <f>+SUMIF('Input Sheet'!$S:$S,$AL761,'Input Sheet'!C:C)</f>
        <v>0</v>
      </c>
      <c r="Z761" s="28">
        <f>+SUMIF('Input Sheet'!$S:$S,$AL761,'Input Sheet'!D:D)</f>
        <v>0</v>
      </c>
      <c r="AA761" s="28">
        <f>+SUMIF('Input Sheet'!$S:$S,$AL761,'Input Sheet'!E:E)</f>
        <v>0</v>
      </c>
      <c r="AB761" s="28">
        <f>+SUMIF('Input Sheet'!$S:$S,$AL761,'Input Sheet'!F:F)</f>
        <v>0</v>
      </c>
      <c r="AC761" s="28">
        <f>+SUMIF('Input Sheet'!$S:$S,$AL761,'Input Sheet'!G:G)</f>
        <v>0</v>
      </c>
      <c r="AD761" s="28">
        <f>+SUMIF('Input Sheet'!$S:$S,$AL761,'Input Sheet'!H:H)</f>
        <v>0</v>
      </c>
      <c r="AE761" s="28">
        <f>+SUMIF('Input Sheet'!$S:$S,$AL761,'Input Sheet'!I:I)</f>
        <v>0</v>
      </c>
      <c r="AF761" s="28">
        <f>+SUMIF('Input Sheet'!$S:$S,$AL761,'Input Sheet'!J:J)</f>
        <v>0</v>
      </c>
      <c r="AG761" s="28">
        <f>+SUMIF('Input Sheet'!$S:$S,$AL761,'Input Sheet'!K:K)</f>
        <v>0</v>
      </c>
      <c r="AH761" s="28">
        <f>+SUMIF('Input Sheet'!$S:$S,$AL761,'Input Sheet'!L:L)</f>
        <v>0</v>
      </c>
      <c r="AI761" s="28">
        <f>+SUMIF('Input Sheet'!$S:$S,$AL761,'Input Sheet'!M:M)</f>
        <v>0</v>
      </c>
      <c r="AJ761" s="28">
        <f>+SUMIF('Input Sheet'!$S:$S,$AL761,'Input Sheet'!N:N)</f>
        <v>0</v>
      </c>
      <c r="AK761" s="28"/>
      <c r="AL761" s="27" t="str">
        <f t="shared" si="58"/>
        <v>330-8800</v>
      </c>
      <c r="AM761" s="34" t="str">
        <f t="shared" si="59"/>
        <v>Admin &amp; Other</v>
      </c>
      <c r="AN761" s="34" t="str">
        <f t="shared" si="60"/>
        <v>Admin &amp; OtherOther Overheads as % of Total Gross Profit</v>
      </c>
      <c r="AO761" s="35"/>
      <c r="AP761" s="35"/>
      <c r="AQ761" s="35"/>
    </row>
    <row r="762" spans="1:43" x14ac:dyDescent="0.25">
      <c r="A762" s="27" t="s">
        <v>103</v>
      </c>
      <c r="B762" s="27" t="s">
        <v>104</v>
      </c>
      <c r="C762" s="27" t="s">
        <v>671</v>
      </c>
      <c r="D762" s="27" t="s">
        <v>121</v>
      </c>
      <c r="E762" s="27" t="s">
        <v>683</v>
      </c>
      <c r="F762" s="27" t="s">
        <v>655</v>
      </c>
      <c r="G762" s="27" t="s">
        <v>656</v>
      </c>
      <c r="H762" s="34" t="s">
        <v>644</v>
      </c>
      <c r="I762" s="34" t="s">
        <v>645</v>
      </c>
      <c r="J762" s="34" t="str">
        <f t="shared" si="56"/>
        <v>Admin &amp; OtherOther Overheads as % of Total Gross Profit</v>
      </c>
      <c r="K762" s="34" t="str">
        <f t="shared" si="57"/>
        <v>340Bad Debts - Toyota</v>
      </c>
      <c r="L762" s="28">
        <f>+SUMIF('TB 4-24'!M:M,$AL762,'TB 4-24'!G:G)</f>
        <v>0</v>
      </c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>
        <f>+SUMIF('Input Sheet'!$S:$S,$AL762,'Input Sheet'!C:C)</f>
        <v>0</v>
      </c>
      <c r="Z762" s="28">
        <f>+SUMIF('Input Sheet'!$S:$S,$AL762,'Input Sheet'!D:D)</f>
        <v>0</v>
      </c>
      <c r="AA762" s="28">
        <f>+SUMIF('Input Sheet'!$S:$S,$AL762,'Input Sheet'!E:E)</f>
        <v>0</v>
      </c>
      <c r="AB762" s="28">
        <f>+SUMIF('Input Sheet'!$S:$S,$AL762,'Input Sheet'!F:F)</f>
        <v>0</v>
      </c>
      <c r="AC762" s="28">
        <f>+SUMIF('Input Sheet'!$S:$S,$AL762,'Input Sheet'!G:G)</f>
        <v>0</v>
      </c>
      <c r="AD762" s="28">
        <f>+SUMIF('Input Sheet'!$S:$S,$AL762,'Input Sheet'!H:H)</f>
        <v>0</v>
      </c>
      <c r="AE762" s="28">
        <f>+SUMIF('Input Sheet'!$S:$S,$AL762,'Input Sheet'!I:I)</f>
        <v>0</v>
      </c>
      <c r="AF762" s="28">
        <f>+SUMIF('Input Sheet'!$S:$S,$AL762,'Input Sheet'!J:J)</f>
        <v>0</v>
      </c>
      <c r="AG762" s="28">
        <f>+SUMIF('Input Sheet'!$S:$S,$AL762,'Input Sheet'!K:K)</f>
        <v>0</v>
      </c>
      <c r="AH762" s="28">
        <f>+SUMIF('Input Sheet'!$S:$S,$AL762,'Input Sheet'!L:L)</f>
        <v>0</v>
      </c>
      <c r="AI762" s="28">
        <f>+SUMIF('Input Sheet'!$S:$S,$AL762,'Input Sheet'!M:M)</f>
        <v>0</v>
      </c>
      <c r="AJ762" s="28">
        <f>+SUMIF('Input Sheet'!$S:$S,$AL762,'Input Sheet'!N:N)</f>
        <v>0</v>
      </c>
      <c r="AK762" s="28"/>
      <c r="AL762" s="27" t="str">
        <f t="shared" si="58"/>
        <v>340-8800</v>
      </c>
      <c r="AM762" s="34" t="str">
        <f t="shared" si="59"/>
        <v>Admin &amp; Other</v>
      </c>
      <c r="AN762" s="34" t="str">
        <f t="shared" si="60"/>
        <v>Admin &amp; OtherOther Overheads as % of Total Gross Profit</v>
      </c>
      <c r="AO762" s="35"/>
      <c r="AP762" s="35"/>
      <c r="AQ762" s="35"/>
    </row>
    <row r="763" spans="1:43" x14ac:dyDescent="0.25">
      <c r="A763" s="27" t="s">
        <v>103</v>
      </c>
      <c r="B763" s="27" t="s">
        <v>104</v>
      </c>
      <c r="C763" s="27" t="s">
        <v>671</v>
      </c>
      <c r="D763" s="27" t="s">
        <v>121</v>
      </c>
      <c r="E763" s="27" t="s">
        <v>676</v>
      </c>
      <c r="F763" s="27" t="s">
        <v>655</v>
      </c>
      <c r="G763" s="27" t="s">
        <v>656</v>
      </c>
      <c r="H763" s="34" t="s">
        <v>644</v>
      </c>
      <c r="I763" s="34" t="s">
        <v>645</v>
      </c>
      <c r="J763" s="34" t="str">
        <f t="shared" si="56"/>
        <v>Admin &amp; OtherOther Overheads as % of Total Gross Profit</v>
      </c>
      <c r="K763" s="34" t="str">
        <f t="shared" si="57"/>
        <v>360Bad Debts - Toyota</v>
      </c>
      <c r="L763" s="28">
        <f>+SUMIF('TB 4-24'!M:M,$AL763,'TB 4-24'!G:G)</f>
        <v>0</v>
      </c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>
        <f>+SUMIF('Input Sheet'!$S:$S,$AL763,'Input Sheet'!C:C)</f>
        <v>0</v>
      </c>
      <c r="Z763" s="28">
        <f>+SUMIF('Input Sheet'!$S:$S,$AL763,'Input Sheet'!D:D)</f>
        <v>0</v>
      </c>
      <c r="AA763" s="28">
        <f>+SUMIF('Input Sheet'!$S:$S,$AL763,'Input Sheet'!E:E)</f>
        <v>0</v>
      </c>
      <c r="AB763" s="28">
        <f>+SUMIF('Input Sheet'!$S:$S,$AL763,'Input Sheet'!F:F)</f>
        <v>0</v>
      </c>
      <c r="AC763" s="28">
        <f>+SUMIF('Input Sheet'!$S:$S,$AL763,'Input Sheet'!G:G)</f>
        <v>0</v>
      </c>
      <c r="AD763" s="28">
        <f>+SUMIF('Input Sheet'!$S:$S,$AL763,'Input Sheet'!H:H)</f>
        <v>0</v>
      </c>
      <c r="AE763" s="28">
        <f>+SUMIF('Input Sheet'!$S:$S,$AL763,'Input Sheet'!I:I)</f>
        <v>0</v>
      </c>
      <c r="AF763" s="28">
        <f>+SUMIF('Input Sheet'!$S:$S,$AL763,'Input Sheet'!J:J)</f>
        <v>0</v>
      </c>
      <c r="AG763" s="28">
        <f>+SUMIF('Input Sheet'!$S:$S,$AL763,'Input Sheet'!K:K)</f>
        <v>0</v>
      </c>
      <c r="AH763" s="28">
        <f>+SUMIF('Input Sheet'!$S:$S,$AL763,'Input Sheet'!L:L)</f>
        <v>0</v>
      </c>
      <c r="AI763" s="28">
        <f>+SUMIF('Input Sheet'!$S:$S,$AL763,'Input Sheet'!M:M)</f>
        <v>0</v>
      </c>
      <c r="AJ763" s="28">
        <f>+SUMIF('Input Sheet'!$S:$S,$AL763,'Input Sheet'!N:N)</f>
        <v>0</v>
      </c>
      <c r="AK763" s="28"/>
      <c r="AL763" s="27" t="str">
        <f t="shared" si="58"/>
        <v>360-8800</v>
      </c>
      <c r="AM763" s="34" t="str">
        <f t="shared" si="59"/>
        <v>Admin &amp; Other</v>
      </c>
      <c r="AN763" s="34" t="str">
        <f t="shared" si="60"/>
        <v>Admin &amp; OtherOther Overheads as % of Total Gross Profit</v>
      </c>
      <c r="AO763" s="35"/>
      <c r="AP763" s="35"/>
      <c r="AQ763" s="35"/>
    </row>
    <row r="764" spans="1:43" x14ac:dyDescent="0.25">
      <c r="A764" s="27" t="s">
        <v>103</v>
      </c>
      <c r="B764" s="27" t="s">
        <v>104</v>
      </c>
      <c r="C764" s="27" t="s">
        <v>104</v>
      </c>
      <c r="D764" s="27" t="s">
        <v>121</v>
      </c>
      <c r="E764" s="27" t="s">
        <v>677</v>
      </c>
      <c r="F764" s="27" t="s">
        <v>655</v>
      </c>
      <c r="G764" s="27" t="s">
        <v>656</v>
      </c>
      <c r="H764" s="34" t="s">
        <v>644</v>
      </c>
      <c r="I764" s="34" t="s">
        <v>645</v>
      </c>
      <c r="J764" s="34" t="str">
        <f t="shared" si="56"/>
        <v>Admin &amp; OtherOther Overheads as % of Total Gross Profit</v>
      </c>
      <c r="K764" s="34" t="str">
        <f t="shared" si="57"/>
        <v>100Bad Debts - Toyota</v>
      </c>
      <c r="L764" s="28">
        <f>+SUMIF('TB 4-24'!M:M,$AL764,'TB 4-24'!G:G)</f>
        <v>0</v>
      </c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>
        <f>+SUMIF('Input Sheet'!$S:$S,$AL764,'Input Sheet'!C:C)</f>
        <v>0</v>
      </c>
      <c r="Z764" s="28">
        <f>+SUMIF('Input Sheet'!$S:$S,$AL764,'Input Sheet'!D:D)</f>
        <v>0</v>
      </c>
      <c r="AA764" s="28">
        <f>+SUMIF('Input Sheet'!$S:$S,$AL764,'Input Sheet'!E:E)</f>
        <v>0</v>
      </c>
      <c r="AB764" s="28">
        <f>+SUMIF('Input Sheet'!$S:$S,$AL764,'Input Sheet'!F:F)</f>
        <v>0</v>
      </c>
      <c r="AC764" s="28">
        <f>+SUMIF('Input Sheet'!$S:$S,$AL764,'Input Sheet'!G:G)</f>
        <v>0</v>
      </c>
      <c r="AD764" s="28">
        <f>+SUMIF('Input Sheet'!$S:$S,$AL764,'Input Sheet'!H:H)</f>
        <v>0</v>
      </c>
      <c r="AE764" s="28">
        <f>+SUMIF('Input Sheet'!$S:$S,$AL764,'Input Sheet'!I:I)</f>
        <v>0</v>
      </c>
      <c r="AF764" s="28">
        <f>+SUMIF('Input Sheet'!$S:$S,$AL764,'Input Sheet'!J:J)</f>
        <v>0</v>
      </c>
      <c r="AG764" s="28">
        <f>+SUMIF('Input Sheet'!$S:$S,$AL764,'Input Sheet'!K:K)</f>
        <v>0</v>
      </c>
      <c r="AH764" s="28">
        <f>+SUMIF('Input Sheet'!$S:$S,$AL764,'Input Sheet'!L:L)</f>
        <v>0</v>
      </c>
      <c r="AI764" s="28">
        <f>+SUMIF('Input Sheet'!$S:$S,$AL764,'Input Sheet'!M:M)</f>
        <v>0</v>
      </c>
      <c r="AJ764" s="28">
        <f>+SUMIF('Input Sheet'!$S:$S,$AL764,'Input Sheet'!N:N)</f>
        <v>0</v>
      </c>
      <c r="AK764" s="28"/>
      <c r="AL764" s="27" t="str">
        <f t="shared" si="58"/>
        <v>100-8800</v>
      </c>
      <c r="AM764" s="34" t="str">
        <f t="shared" si="59"/>
        <v>Admin &amp; Other</v>
      </c>
      <c r="AN764" s="34" t="str">
        <f t="shared" si="60"/>
        <v>Admin &amp; OtherOther Overheads as % of Total Gross Profit</v>
      </c>
      <c r="AO764" s="35"/>
      <c r="AP764" s="35"/>
      <c r="AQ764" s="35"/>
    </row>
    <row r="765" spans="1:43" x14ac:dyDescent="0.25">
      <c r="A765" s="27" t="s">
        <v>103</v>
      </c>
      <c r="B765" s="27" t="s">
        <v>104</v>
      </c>
      <c r="C765" s="27" t="s">
        <v>104</v>
      </c>
      <c r="D765" s="27" t="s">
        <v>121</v>
      </c>
      <c r="E765" s="27" t="s">
        <v>649</v>
      </c>
      <c r="F765" s="27" t="s">
        <v>655</v>
      </c>
      <c r="G765" s="27" t="s">
        <v>656</v>
      </c>
      <c r="H765" s="34" t="s">
        <v>644</v>
      </c>
      <c r="I765" s="34" t="s">
        <v>645</v>
      </c>
      <c r="J765" s="34" t="str">
        <f t="shared" si="56"/>
        <v>Admin &amp; OtherOther Overheads as % of Total Gross Profit</v>
      </c>
      <c r="K765" s="34" t="str">
        <f t="shared" si="57"/>
        <v>110Bad Debts - Toyota</v>
      </c>
      <c r="L765" s="28">
        <f>+SUMIF('TB 4-24'!M:M,$AL765,'TB 4-24'!G:G)</f>
        <v>0</v>
      </c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>
        <f>+SUMIF('Input Sheet'!$S:$S,$AL765,'Input Sheet'!C:C)</f>
        <v>0</v>
      </c>
      <c r="Z765" s="28">
        <f>+SUMIF('Input Sheet'!$S:$S,$AL765,'Input Sheet'!D:D)</f>
        <v>0</v>
      </c>
      <c r="AA765" s="28">
        <f>+SUMIF('Input Sheet'!$S:$S,$AL765,'Input Sheet'!E:E)</f>
        <v>0</v>
      </c>
      <c r="AB765" s="28">
        <f>+SUMIF('Input Sheet'!$S:$S,$AL765,'Input Sheet'!F:F)</f>
        <v>0</v>
      </c>
      <c r="AC765" s="28">
        <f>+SUMIF('Input Sheet'!$S:$S,$AL765,'Input Sheet'!G:G)</f>
        <v>0</v>
      </c>
      <c r="AD765" s="28">
        <f>+SUMIF('Input Sheet'!$S:$S,$AL765,'Input Sheet'!H:H)</f>
        <v>0</v>
      </c>
      <c r="AE765" s="28">
        <f>+SUMIF('Input Sheet'!$S:$S,$AL765,'Input Sheet'!I:I)</f>
        <v>0</v>
      </c>
      <c r="AF765" s="28">
        <f>+SUMIF('Input Sheet'!$S:$S,$AL765,'Input Sheet'!J:J)</f>
        <v>0</v>
      </c>
      <c r="AG765" s="28">
        <f>+SUMIF('Input Sheet'!$S:$S,$AL765,'Input Sheet'!K:K)</f>
        <v>0</v>
      </c>
      <c r="AH765" s="28">
        <f>+SUMIF('Input Sheet'!$S:$S,$AL765,'Input Sheet'!L:L)</f>
        <v>0</v>
      </c>
      <c r="AI765" s="28">
        <f>+SUMIF('Input Sheet'!$S:$S,$AL765,'Input Sheet'!M:M)</f>
        <v>0</v>
      </c>
      <c r="AJ765" s="28">
        <f>+SUMIF('Input Sheet'!$S:$S,$AL765,'Input Sheet'!N:N)</f>
        <v>0</v>
      </c>
      <c r="AK765" s="28"/>
      <c r="AL765" s="27" t="str">
        <f t="shared" si="58"/>
        <v>110-8800</v>
      </c>
      <c r="AM765" s="34" t="str">
        <f t="shared" si="59"/>
        <v>Admin &amp; Other</v>
      </c>
      <c r="AN765" s="34" t="str">
        <f t="shared" si="60"/>
        <v>Admin &amp; OtherOther Overheads as % of Total Gross Profit</v>
      </c>
      <c r="AO765" s="35"/>
      <c r="AP765" s="35"/>
      <c r="AQ765" s="35"/>
    </row>
    <row r="766" spans="1:43" x14ac:dyDescent="0.25">
      <c r="A766" s="27" t="s">
        <v>103</v>
      </c>
      <c r="B766" s="27" t="s">
        <v>104</v>
      </c>
      <c r="C766" s="27" t="s">
        <v>104</v>
      </c>
      <c r="D766" s="27" t="s">
        <v>121</v>
      </c>
      <c r="E766" s="27" t="s">
        <v>654</v>
      </c>
      <c r="F766" s="27" t="s">
        <v>655</v>
      </c>
      <c r="G766" s="27" t="s">
        <v>656</v>
      </c>
      <c r="H766" s="34" t="s">
        <v>644</v>
      </c>
      <c r="I766" s="34" t="s">
        <v>645</v>
      </c>
      <c r="J766" s="34" t="str">
        <f t="shared" si="56"/>
        <v>Admin &amp; OtherOther Overheads as % of Total Gross Profit</v>
      </c>
      <c r="K766" s="34" t="str">
        <f t="shared" si="57"/>
        <v>120Bad Debts - Toyota</v>
      </c>
      <c r="L766" s="28">
        <f>+SUMIF('TB 4-24'!M:M,$AL766,'TB 4-24'!G:G)</f>
        <v>0</v>
      </c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>
        <f>+SUMIF('Input Sheet'!$S:$S,$AL766,'Input Sheet'!C:C)</f>
        <v>0</v>
      </c>
      <c r="Z766" s="28">
        <f>+SUMIF('Input Sheet'!$S:$S,$AL766,'Input Sheet'!D:D)</f>
        <v>0</v>
      </c>
      <c r="AA766" s="28">
        <f>+SUMIF('Input Sheet'!$S:$S,$AL766,'Input Sheet'!E:E)</f>
        <v>0</v>
      </c>
      <c r="AB766" s="28">
        <f>+SUMIF('Input Sheet'!$S:$S,$AL766,'Input Sheet'!F:F)</f>
        <v>0</v>
      </c>
      <c r="AC766" s="28">
        <f>+SUMIF('Input Sheet'!$S:$S,$AL766,'Input Sheet'!G:G)</f>
        <v>0</v>
      </c>
      <c r="AD766" s="28">
        <f>+SUMIF('Input Sheet'!$S:$S,$AL766,'Input Sheet'!H:H)</f>
        <v>0</v>
      </c>
      <c r="AE766" s="28">
        <f>+SUMIF('Input Sheet'!$S:$S,$AL766,'Input Sheet'!I:I)</f>
        <v>0</v>
      </c>
      <c r="AF766" s="28">
        <f>+SUMIF('Input Sheet'!$S:$S,$AL766,'Input Sheet'!J:J)</f>
        <v>0</v>
      </c>
      <c r="AG766" s="28">
        <f>+SUMIF('Input Sheet'!$S:$S,$AL766,'Input Sheet'!K:K)</f>
        <v>0</v>
      </c>
      <c r="AH766" s="28">
        <f>+SUMIF('Input Sheet'!$S:$S,$AL766,'Input Sheet'!L:L)</f>
        <v>0</v>
      </c>
      <c r="AI766" s="28">
        <f>+SUMIF('Input Sheet'!$S:$S,$AL766,'Input Sheet'!M:M)</f>
        <v>0</v>
      </c>
      <c r="AJ766" s="28">
        <f>+SUMIF('Input Sheet'!$S:$S,$AL766,'Input Sheet'!N:N)</f>
        <v>0</v>
      </c>
      <c r="AK766" s="28"/>
      <c r="AL766" s="27" t="str">
        <f t="shared" si="58"/>
        <v>120-8800</v>
      </c>
      <c r="AM766" s="34" t="str">
        <f t="shared" si="59"/>
        <v>Admin &amp; Other</v>
      </c>
      <c r="AN766" s="34" t="str">
        <f t="shared" si="60"/>
        <v>Admin &amp; OtherOther Overheads as % of Total Gross Profit</v>
      </c>
      <c r="AO766" s="35"/>
      <c r="AP766" s="35"/>
      <c r="AQ766" s="35"/>
    </row>
    <row r="767" spans="1:43" x14ac:dyDescent="0.25">
      <c r="A767" s="27" t="s">
        <v>103</v>
      </c>
      <c r="B767" s="27" t="s">
        <v>104</v>
      </c>
      <c r="C767" s="27" t="s">
        <v>104</v>
      </c>
      <c r="D767" s="27" t="s">
        <v>121</v>
      </c>
      <c r="E767" s="27" t="s">
        <v>678</v>
      </c>
      <c r="F767" s="27" t="s">
        <v>655</v>
      </c>
      <c r="G767" s="27" t="s">
        <v>656</v>
      </c>
      <c r="H767" s="34" t="s">
        <v>644</v>
      </c>
      <c r="I767" s="34" t="s">
        <v>645</v>
      </c>
      <c r="J767" s="34" t="str">
        <f t="shared" si="56"/>
        <v>Admin &amp; OtherOther Overheads as % of Total Gross Profit</v>
      </c>
      <c r="K767" s="34" t="str">
        <f t="shared" si="57"/>
        <v>121Bad Debts - Toyota</v>
      </c>
      <c r="L767" s="28">
        <f>+SUMIF('TB 4-24'!M:M,$AL767,'TB 4-24'!G:G)</f>
        <v>0</v>
      </c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>
        <f>+SUMIF('Input Sheet'!$S:$S,$AL767,'Input Sheet'!C:C)</f>
        <v>0</v>
      </c>
      <c r="Z767" s="28">
        <f>+SUMIF('Input Sheet'!$S:$S,$AL767,'Input Sheet'!D:D)</f>
        <v>0</v>
      </c>
      <c r="AA767" s="28">
        <f>+SUMIF('Input Sheet'!$S:$S,$AL767,'Input Sheet'!E:E)</f>
        <v>0</v>
      </c>
      <c r="AB767" s="28">
        <f>+SUMIF('Input Sheet'!$S:$S,$AL767,'Input Sheet'!F:F)</f>
        <v>0</v>
      </c>
      <c r="AC767" s="28">
        <f>+SUMIF('Input Sheet'!$S:$S,$AL767,'Input Sheet'!G:G)</f>
        <v>0</v>
      </c>
      <c r="AD767" s="28">
        <f>+SUMIF('Input Sheet'!$S:$S,$AL767,'Input Sheet'!H:H)</f>
        <v>0</v>
      </c>
      <c r="AE767" s="28">
        <f>+SUMIF('Input Sheet'!$S:$S,$AL767,'Input Sheet'!I:I)</f>
        <v>0</v>
      </c>
      <c r="AF767" s="28">
        <f>+SUMIF('Input Sheet'!$S:$S,$AL767,'Input Sheet'!J:J)</f>
        <v>0</v>
      </c>
      <c r="AG767" s="28">
        <f>+SUMIF('Input Sheet'!$S:$S,$AL767,'Input Sheet'!K:K)</f>
        <v>0</v>
      </c>
      <c r="AH767" s="28">
        <f>+SUMIF('Input Sheet'!$S:$S,$AL767,'Input Sheet'!L:L)</f>
        <v>0</v>
      </c>
      <c r="AI767" s="28">
        <f>+SUMIF('Input Sheet'!$S:$S,$AL767,'Input Sheet'!M:M)</f>
        <v>0</v>
      </c>
      <c r="AJ767" s="28">
        <f>+SUMIF('Input Sheet'!$S:$S,$AL767,'Input Sheet'!N:N)</f>
        <v>0</v>
      </c>
      <c r="AK767" s="28"/>
      <c r="AL767" s="27" t="str">
        <f t="shared" si="58"/>
        <v>121-8800</v>
      </c>
      <c r="AM767" s="34" t="str">
        <f t="shared" si="59"/>
        <v>Admin &amp; Other</v>
      </c>
      <c r="AN767" s="34" t="str">
        <f t="shared" si="60"/>
        <v>Admin &amp; OtherOther Overheads as % of Total Gross Profit</v>
      </c>
      <c r="AO767" s="35"/>
      <c r="AP767" s="35"/>
      <c r="AQ767" s="35"/>
    </row>
    <row r="768" spans="1:43" x14ac:dyDescent="0.25">
      <c r="A768" s="27" t="s">
        <v>103</v>
      </c>
      <c r="B768" s="27" t="s">
        <v>104</v>
      </c>
      <c r="C768" s="27" t="s">
        <v>104</v>
      </c>
      <c r="D768" s="27" t="s">
        <v>121</v>
      </c>
      <c r="E768" s="27" t="s">
        <v>680</v>
      </c>
      <c r="F768" s="27" t="s">
        <v>655</v>
      </c>
      <c r="G768" s="27" t="s">
        <v>656</v>
      </c>
      <c r="H768" s="34" t="s">
        <v>644</v>
      </c>
      <c r="I768" s="34" t="s">
        <v>645</v>
      </c>
      <c r="J768" s="34" t="str">
        <f t="shared" si="56"/>
        <v>Admin &amp; OtherOther Overheads as % of Total Gross Profit</v>
      </c>
      <c r="K768" s="34" t="str">
        <f t="shared" si="57"/>
        <v>130Bad Debts - Toyota</v>
      </c>
      <c r="L768" s="28">
        <f>+SUMIF('TB 4-24'!M:M,$AL768,'TB 4-24'!G:G)</f>
        <v>0</v>
      </c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>
        <f>+SUMIF('Input Sheet'!$S:$S,$AL768,'Input Sheet'!C:C)</f>
        <v>0</v>
      </c>
      <c r="Z768" s="28">
        <f>+SUMIF('Input Sheet'!$S:$S,$AL768,'Input Sheet'!D:D)</f>
        <v>0</v>
      </c>
      <c r="AA768" s="28">
        <f>+SUMIF('Input Sheet'!$S:$S,$AL768,'Input Sheet'!E:E)</f>
        <v>0</v>
      </c>
      <c r="AB768" s="28">
        <f>+SUMIF('Input Sheet'!$S:$S,$AL768,'Input Sheet'!F:F)</f>
        <v>0</v>
      </c>
      <c r="AC768" s="28">
        <f>+SUMIF('Input Sheet'!$S:$S,$AL768,'Input Sheet'!G:G)</f>
        <v>0</v>
      </c>
      <c r="AD768" s="28">
        <f>+SUMIF('Input Sheet'!$S:$S,$AL768,'Input Sheet'!H:H)</f>
        <v>0</v>
      </c>
      <c r="AE768" s="28">
        <f>+SUMIF('Input Sheet'!$S:$S,$AL768,'Input Sheet'!I:I)</f>
        <v>0</v>
      </c>
      <c r="AF768" s="28">
        <f>+SUMIF('Input Sheet'!$S:$S,$AL768,'Input Sheet'!J:J)</f>
        <v>0</v>
      </c>
      <c r="AG768" s="28">
        <f>+SUMIF('Input Sheet'!$S:$S,$AL768,'Input Sheet'!K:K)</f>
        <v>0</v>
      </c>
      <c r="AH768" s="28">
        <f>+SUMIF('Input Sheet'!$S:$S,$AL768,'Input Sheet'!L:L)</f>
        <v>0</v>
      </c>
      <c r="AI768" s="28">
        <f>+SUMIF('Input Sheet'!$S:$S,$AL768,'Input Sheet'!M:M)</f>
        <v>0</v>
      </c>
      <c r="AJ768" s="28">
        <f>+SUMIF('Input Sheet'!$S:$S,$AL768,'Input Sheet'!N:N)</f>
        <v>0</v>
      </c>
      <c r="AK768" s="28"/>
      <c r="AL768" s="27" t="str">
        <f t="shared" si="58"/>
        <v>130-8800</v>
      </c>
      <c r="AM768" s="34" t="str">
        <f t="shared" si="59"/>
        <v>Admin &amp; Other</v>
      </c>
      <c r="AN768" s="34" t="str">
        <f t="shared" si="60"/>
        <v>Admin &amp; OtherOther Overheads as % of Total Gross Profit</v>
      </c>
      <c r="AO768" s="35"/>
      <c r="AP768" s="35"/>
      <c r="AQ768" s="35"/>
    </row>
    <row r="769" spans="1:43" x14ac:dyDescent="0.25">
      <c r="A769" s="27" t="s">
        <v>103</v>
      </c>
      <c r="B769" s="27" t="s">
        <v>104</v>
      </c>
      <c r="C769" s="27" t="s">
        <v>104</v>
      </c>
      <c r="D769" s="27" t="s">
        <v>121</v>
      </c>
      <c r="E769" s="27" t="s">
        <v>653</v>
      </c>
      <c r="F769" s="27" t="s">
        <v>655</v>
      </c>
      <c r="G769" s="27" t="s">
        <v>656</v>
      </c>
      <c r="H769" s="34" t="s">
        <v>644</v>
      </c>
      <c r="I769" s="34" t="s">
        <v>645</v>
      </c>
      <c r="J769" s="34" t="str">
        <f t="shared" si="56"/>
        <v>Admin &amp; OtherOther Overheads as % of Total Gross Profit</v>
      </c>
      <c r="K769" s="34" t="str">
        <f t="shared" si="57"/>
        <v>140Bad Debts - Toyota</v>
      </c>
      <c r="L769" s="28">
        <f>+SUMIF('TB 4-24'!M:M,$AL769,'TB 4-24'!G:G)</f>
        <v>0</v>
      </c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>
        <f>+SUMIF('Input Sheet'!$S:$S,$AL769,'Input Sheet'!C:C)</f>
        <v>0</v>
      </c>
      <c r="Z769" s="28">
        <f>+SUMIF('Input Sheet'!$S:$S,$AL769,'Input Sheet'!D:D)</f>
        <v>0</v>
      </c>
      <c r="AA769" s="28">
        <f>+SUMIF('Input Sheet'!$S:$S,$AL769,'Input Sheet'!E:E)</f>
        <v>0</v>
      </c>
      <c r="AB769" s="28">
        <f>+SUMIF('Input Sheet'!$S:$S,$AL769,'Input Sheet'!F:F)</f>
        <v>0</v>
      </c>
      <c r="AC769" s="28">
        <f>+SUMIF('Input Sheet'!$S:$S,$AL769,'Input Sheet'!G:G)</f>
        <v>0</v>
      </c>
      <c r="AD769" s="28">
        <f>+SUMIF('Input Sheet'!$S:$S,$AL769,'Input Sheet'!H:H)</f>
        <v>0</v>
      </c>
      <c r="AE769" s="28">
        <f>+SUMIF('Input Sheet'!$S:$S,$AL769,'Input Sheet'!I:I)</f>
        <v>0</v>
      </c>
      <c r="AF769" s="28">
        <f>+SUMIF('Input Sheet'!$S:$S,$AL769,'Input Sheet'!J:J)</f>
        <v>0</v>
      </c>
      <c r="AG769" s="28">
        <f>+SUMIF('Input Sheet'!$S:$S,$AL769,'Input Sheet'!K:K)</f>
        <v>0</v>
      </c>
      <c r="AH769" s="28">
        <f>+SUMIF('Input Sheet'!$S:$S,$AL769,'Input Sheet'!L:L)</f>
        <v>0</v>
      </c>
      <c r="AI769" s="28">
        <f>+SUMIF('Input Sheet'!$S:$S,$AL769,'Input Sheet'!M:M)</f>
        <v>0</v>
      </c>
      <c r="AJ769" s="28">
        <f>+SUMIF('Input Sheet'!$S:$S,$AL769,'Input Sheet'!N:N)</f>
        <v>0</v>
      </c>
      <c r="AK769" s="28"/>
      <c r="AL769" s="27" t="str">
        <f t="shared" si="58"/>
        <v>140-8800</v>
      </c>
      <c r="AM769" s="34" t="str">
        <f t="shared" si="59"/>
        <v>Admin &amp; Other</v>
      </c>
      <c r="AN769" s="34" t="str">
        <f t="shared" si="60"/>
        <v>Admin &amp; OtherOther Overheads as % of Total Gross Profit</v>
      </c>
      <c r="AO769" s="35"/>
      <c r="AP769" s="35"/>
      <c r="AQ769" s="35"/>
    </row>
    <row r="770" spans="1:43" x14ac:dyDescent="0.25">
      <c r="A770" s="27" t="s">
        <v>103</v>
      </c>
      <c r="B770" s="27" t="s">
        <v>104</v>
      </c>
      <c r="C770" s="27" t="s">
        <v>104</v>
      </c>
      <c r="D770" s="27" t="s">
        <v>121</v>
      </c>
      <c r="E770" s="27" t="s">
        <v>684</v>
      </c>
      <c r="F770" s="27" t="s">
        <v>655</v>
      </c>
      <c r="G770" s="27" t="s">
        <v>656</v>
      </c>
      <c r="H770" s="34" t="s">
        <v>644</v>
      </c>
      <c r="I770" s="34" t="s">
        <v>645</v>
      </c>
      <c r="J770" s="34" t="str">
        <f t="shared" si="56"/>
        <v>Admin &amp; OtherOther Overheads as % of Total Gross Profit</v>
      </c>
      <c r="K770" s="34" t="str">
        <f t="shared" si="57"/>
        <v>147Bad Debts - Toyota</v>
      </c>
      <c r="L770" s="28">
        <f>+SUMIF('TB 4-24'!M:M,$AL770,'TB 4-24'!G:G)</f>
        <v>0</v>
      </c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>
        <f>+SUMIF('Input Sheet'!$S:$S,$AL770,'Input Sheet'!C:C)</f>
        <v>0</v>
      </c>
      <c r="Z770" s="28">
        <f>+SUMIF('Input Sheet'!$S:$S,$AL770,'Input Sheet'!D:D)</f>
        <v>0</v>
      </c>
      <c r="AA770" s="28">
        <f>+SUMIF('Input Sheet'!$S:$S,$AL770,'Input Sheet'!E:E)</f>
        <v>0</v>
      </c>
      <c r="AB770" s="28">
        <f>+SUMIF('Input Sheet'!$S:$S,$AL770,'Input Sheet'!F:F)</f>
        <v>0</v>
      </c>
      <c r="AC770" s="28">
        <f>+SUMIF('Input Sheet'!$S:$S,$AL770,'Input Sheet'!G:G)</f>
        <v>0</v>
      </c>
      <c r="AD770" s="28">
        <f>+SUMIF('Input Sheet'!$S:$S,$AL770,'Input Sheet'!H:H)</f>
        <v>0</v>
      </c>
      <c r="AE770" s="28">
        <f>+SUMIF('Input Sheet'!$S:$S,$AL770,'Input Sheet'!I:I)</f>
        <v>0</v>
      </c>
      <c r="AF770" s="28">
        <f>+SUMIF('Input Sheet'!$S:$S,$AL770,'Input Sheet'!J:J)</f>
        <v>0</v>
      </c>
      <c r="AG770" s="28">
        <f>+SUMIF('Input Sheet'!$S:$S,$AL770,'Input Sheet'!K:K)</f>
        <v>0</v>
      </c>
      <c r="AH770" s="28">
        <f>+SUMIF('Input Sheet'!$S:$S,$AL770,'Input Sheet'!L:L)</f>
        <v>0</v>
      </c>
      <c r="AI770" s="28">
        <f>+SUMIF('Input Sheet'!$S:$S,$AL770,'Input Sheet'!M:M)</f>
        <v>0</v>
      </c>
      <c r="AJ770" s="28">
        <f>+SUMIF('Input Sheet'!$S:$S,$AL770,'Input Sheet'!N:N)</f>
        <v>0</v>
      </c>
      <c r="AK770" s="28"/>
      <c r="AL770" s="27" t="str">
        <f t="shared" si="58"/>
        <v>147-8800</v>
      </c>
      <c r="AM770" s="34" t="str">
        <f t="shared" si="59"/>
        <v>Admin &amp; Other</v>
      </c>
      <c r="AN770" s="34" t="str">
        <f t="shared" si="60"/>
        <v>Admin &amp; OtherOther Overheads as % of Total Gross Profit</v>
      </c>
      <c r="AO770" s="35"/>
      <c r="AP770" s="35"/>
      <c r="AQ770" s="35"/>
    </row>
    <row r="771" spans="1:43" x14ac:dyDescent="0.25">
      <c r="A771" s="27" t="s">
        <v>103</v>
      </c>
      <c r="B771" s="27" t="s">
        <v>104</v>
      </c>
      <c r="C771" s="27" t="s">
        <v>104</v>
      </c>
      <c r="D771" s="27" t="s">
        <v>121</v>
      </c>
      <c r="E771" s="27" t="s">
        <v>679</v>
      </c>
      <c r="F771" s="27" t="s">
        <v>655</v>
      </c>
      <c r="G771" s="27" t="s">
        <v>656</v>
      </c>
      <c r="H771" s="34" t="s">
        <v>644</v>
      </c>
      <c r="I771" s="34" t="s">
        <v>645</v>
      </c>
      <c r="J771" s="34" t="str">
        <f t="shared" ref="J771:J834" si="61">+H771&amp;I771</f>
        <v>Admin &amp; OtherOther Overheads as % of Total Gross Profit</v>
      </c>
      <c r="K771" s="34" t="str">
        <f t="shared" ref="K771:K834" si="62">+E771&amp;G771</f>
        <v>160Bad Debts - Toyota</v>
      </c>
      <c r="L771" s="28">
        <f>+SUMIF('TB 4-24'!M:M,$AL771,'TB 4-24'!G:G)</f>
        <v>0</v>
      </c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>
        <f>+SUMIF('Input Sheet'!$S:$S,$AL771,'Input Sheet'!C:C)</f>
        <v>0</v>
      </c>
      <c r="Z771" s="28">
        <f>+SUMIF('Input Sheet'!$S:$S,$AL771,'Input Sheet'!D:D)</f>
        <v>0</v>
      </c>
      <c r="AA771" s="28">
        <f>+SUMIF('Input Sheet'!$S:$S,$AL771,'Input Sheet'!E:E)</f>
        <v>0</v>
      </c>
      <c r="AB771" s="28">
        <f>+SUMIF('Input Sheet'!$S:$S,$AL771,'Input Sheet'!F:F)</f>
        <v>0</v>
      </c>
      <c r="AC771" s="28">
        <f>+SUMIF('Input Sheet'!$S:$S,$AL771,'Input Sheet'!G:G)</f>
        <v>0</v>
      </c>
      <c r="AD771" s="28">
        <f>+SUMIF('Input Sheet'!$S:$S,$AL771,'Input Sheet'!H:H)</f>
        <v>0</v>
      </c>
      <c r="AE771" s="28">
        <f>+SUMIF('Input Sheet'!$S:$S,$AL771,'Input Sheet'!I:I)</f>
        <v>0</v>
      </c>
      <c r="AF771" s="28">
        <f>+SUMIF('Input Sheet'!$S:$S,$AL771,'Input Sheet'!J:J)</f>
        <v>0</v>
      </c>
      <c r="AG771" s="28">
        <f>+SUMIF('Input Sheet'!$S:$S,$AL771,'Input Sheet'!K:K)</f>
        <v>0</v>
      </c>
      <c r="AH771" s="28">
        <f>+SUMIF('Input Sheet'!$S:$S,$AL771,'Input Sheet'!L:L)</f>
        <v>0</v>
      </c>
      <c r="AI771" s="28">
        <f>+SUMIF('Input Sheet'!$S:$S,$AL771,'Input Sheet'!M:M)</f>
        <v>0</v>
      </c>
      <c r="AJ771" s="28">
        <f>+SUMIF('Input Sheet'!$S:$S,$AL771,'Input Sheet'!N:N)</f>
        <v>0</v>
      </c>
      <c r="AK771" s="28"/>
      <c r="AL771" s="27" t="str">
        <f t="shared" ref="AL771:AL834" si="63">+E771&amp;"-"&amp;D771</f>
        <v>160-8800</v>
      </c>
      <c r="AM771" s="34" t="str">
        <f t="shared" si="59"/>
        <v>Admin &amp; Other</v>
      </c>
      <c r="AN771" s="34" t="str">
        <f t="shared" si="60"/>
        <v>Admin &amp; OtherOther Overheads as % of Total Gross Profit</v>
      </c>
      <c r="AO771" s="35"/>
      <c r="AP771" s="35"/>
      <c r="AQ771" s="35"/>
    </row>
    <row r="772" spans="1:43" x14ac:dyDescent="0.25">
      <c r="A772" s="27" t="s">
        <v>103</v>
      </c>
      <c r="B772" s="27" t="s">
        <v>104</v>
      </c>
      <c r="C772" s="27" t="s">
        <v>104</v>
      </c>
      <c r="D772" s="27" t="s">
        <v>213</v>
      </c>
      <c r="E772" s="27" t="s">
        <v>680</v>
      </c>
      <c r="F772" s="27" t="s">
        <v>650</v>
      </c>
      <c r="G772" s="27" t="s">
        <v>651</v>
      </c>
      <c r="H772" s="34" t="s">
        <v>644</v>
      </c>
      <c r="I772" s="34" t="s">
        <v>652</v>
      </c>
      <c r="J772" s="34" t="str">
        <f t="shared" si="61"/>
        <v xml:space="preserve">Admin &amp; OtherStaff Remuneration &amp; Benefits as % of Total Gross </v>
      </c>
      <c r="K772" s="34" t="str">
        <f t="shared" si="62"/>
        <v>130Admin Staff Salaries - Toyota</v>
      </c>
      <c r="L772" s="28">
        <f>+SUMIF('TB 4-24'!M:M,$AL772,'TB 4-24'!G:G)</f>
        <v>0</v>
      </c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>
        <f>+SUMIF('Input Sheet'!$S:$S,$AL772,'Input Sheet'!C:C)</f>
        <v>0</v>
      </c>
      <c r="Z772" s="28">
        <f>+SUMIF('Input Sheet'!$S:$S,$AL772,'Input Sheet'!D:D)</f>
        <v>0</v>
      </c>
      <c r="AA772" s="28">
        <f>+SUMIF('Input Sheet'!$S:$S,$AL772,'Input Sheet'!E:E)</f>
        <v>0</v>
      </c>
      <c r="AB772" s="28">
        <f>+SUMIF('Input Sheet'!$S:$S,$AL772,'Input Sheet'!F:F)</f>
        <v>0</v>
      </c>
      <c r="AC772" s="28">
        <f>+SUMIF('Input Sheet'!$S:$S,$AL772,'Input Sheet'!G:G)</f>
        <v>0</v>
      </c>
      <c r="AD772" s="28">
        <f>+SUMIF('Input Sheet'!$S:$S,$AL772,'Input Sheet'!H:H)</f>
        <v>0</v>
      </c>
      <c r="AE772" s="28">
        <f>+SUMIF('Input Sheet'!$S:$S,$AL772,'Input Sheet'!I:I)</f>
        <v>0</v>
      </c>
      <c r="AF772" s="28">
        <f>+SUMIF('Input Sheet'!$S:$S,$AL772,'Input Sheet'!J:J)</f>
        <v>0</v>
      </c>
      <c r="AG772" s="28">
        <f>+SUMIF('Input Sheet'!$S:$S,$AL772,'Input Sheet'!K:K)</f>
        <v>0</v>
      </c>
      <c r="AH772" s="28">
        <f>+SUMIF('Input Sheet'!$S:$S,$AL772,'Input Sheet'!L:L)</f>
        <v>0</v>
      </c>
      <c r="AI772" s="28">
        <f>+SUMIF('Input Sheet'!$S:$S,$AL772,'Input Sheet'!M:M)</f>
        <v>0</v>
      </c>
      <c r="AJ772" s="28">
        <f>+SUMIF('Input Sheet'!$S:$S,$AL772,'Input Sheet'!N:N)</f>
        <v>0</v>
      </c>
      <c r="AK772" s="28"/>
      <c r="AL772" s="27" t="str">
        <f t="shared" si="63"/>
        <v>130-7180</v>
      </c>
      <c r="AM772" s="34" t="str">
        <f t="shared" ref="AM772:AM835" si="64">H772</f>
        <v>Admin &amp; Other</v>
      </c>
      <c r="AN772" s="34" t="str">
        <f t="shared" ref="AN772:AN835" si="65">J772</f>
        <v xml:space="preserve">Admin &amp; OtherStaff Remuneration &amp; Benefits as % of Total Gross </v>
      </c>
      <c r="AO772" s="35"/>
      <c r="AP772" s="35"/>
      <c r="AQ772" s="35"/>
    </row>
    <row r="773" spans="1:43" x14ac:dyDescent="0.25">
      <c r="A773" s="27" t="s">
        <v>103</v>
      </c>
      <c r="B773" s="27" t="s">
        <v>104</v>
      </c>
      <c r="C773" s="27" t="s">
        <v>657</v>
      </c>
      <c r="D773" s="27" t="s">
        <v>213</v>
      </c>
      <c r="E773" s="27" t="s">
        <v>682</v>
      </c>
      <c r="F773" s="27" t="s">
        <v>650</v>
      </c>
      <c r="G773" s="27" t="s">
        <v>651</v>
      </c>
      <c r="H773" s="34" t="s">
        <v>644</v>
      </c>
      <c r="I773" s="34" t="s">
        <v>652</v>
      </c>
      <c r="J773" s="34" t="str">
        <f t="shared" si="61"/>
        <v xml:space="preserve">Admin &amp; OtherStaff Remuneration &amp; Benefits as % of Total Gross </v>
      </c>
      <c r="K773" s="34" t="str">
        <f t="shared" si="62"/>
        <v>240Admin Staff Salaries - Toyota</v>
      </c>
      <c r="L773" s="28">
        <f>+SUMIF('TB 4-24'!M:M,$AL773,'TB 4-24'!G:G)</f>
        <v>0</v>
      </c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>
        <f>+SUMIF('Input Sheet'!$S:$S,$AL773,'Input Sheet'!C:C)</f>
        <v>0</v>
      </c>
      <c r="Z773" s="28">
        <f>+SUMIF('Input Sheet'!$S:$S,$AL773,'Input Sheet'!D:D)</f>
        <v>0</v>
      </c>
      <c r="AA773" s="28">
        <f>+SUMIF('Input Sheet'!$S:$S,$AL773,'Input Sheet'!E:E)</f>
        <v>0</v>
      </c>
      <c r="AB773" s="28">
        <f>+SUMIF('Input Sheet'!$S:$S,$AL773,'Input Sheet'!F:F)</f>
        <v>0</v>
      </c>
      <c r="AC773" s="28">
        <f>+SUMIF('Input Sheet'!$S:$S,$AL773,'Input Sheet'!G:G)</f>
        <v>0</v>
      </c>
      <c r="AD773" s="28">
        <f>+SUMIF('Input Sheet'!$S:$S,$AL773,'Input Sheet'!H:H)</f>
        <v>0</v>
      </c>
      <c r="AE773" s="28">
        <f>+SUMIF('Input Sheet'!$S:$S,$AL773,'Input Sheet'!I:I)</f>
        <v>0</v>
      </c>
      <c r="AF773" s="28">
        <f>+SUMIF('Input Sheet'!$S:$S,$AL773,'Input Sheet'!J:J)</f>
        <v>0</v>
      </c>
      <c r="AG773" s="28">
        <f>+SUMIF('Input Sheet'!$S:$S,$AL773,'Input Sheet'!K:K)</f>
        <v>0</v>
      </c>
      <c r="AH773" s="28">
        <f>+SUMIF('Input Sheet'!$S:$S,$AL773,'Input Sheet'!L:L)</f>
        <v>0</v>
      </c>
      <c r="AI773" s="28">
        <f>+SUMIF('Input Sheet'!$S:$S,$AL773,'Input Sheet'!M:M)</f>
        <v>0</v>
      </c>
      <c r="AJ773" s="28">
        <f>+SUMIF('Input Sheet'!$S:$S,$AL773,'Input Sheet'!N:N)</f>
        <v>0</v>
      </c>
      <c r="AK773" s="28"/>
      <c r="AL773" s="27" t="str">
        <f t="shared" si="63"/>
        <v>240-7180</v>
      </c>
      <c r="AM773" s="34" t="str">
        <f t="shared" si="64"/>
        <v>Admin &amp; Other</v>
      </c>
      <c r="AN773" s="34" t="str">
        <f t="shared" si="65"/>
        <v xml:space="preserve">Admin &amp; OtherStaff Remuneration &amp; Benefits as % of Total Gross </v>
      </c>
      <c r="AO773" s="35"/>
      <c r="AP773" s="35"/>
      <c r="AQ773" s="35"/>
    </row>
    <row r="774" spans="1:43" x14ac:dyDescent="0.25">
      <c r="A774" s="27" t="s">
        <v>103</v>
      </c>
      <c r="B774" s="27" t="s">
        <v>104</v>
      </c>
      <c r="C774" s="27" t="s">
        <v>671</v>
      </c>
      <c r="D774" s="27" t="s">
        <v>213</v>
      </c>
      <c r="E774" s="27" t="s">
        <v>683</v>
      </c>
      <c r="F774" s="27" t="s">
        <v>650</v>
      </c>
      <c r="G774" s="27" t="s">
        <v>651</v>
      </c>
      <c r="H774" s="34" t="s">
        <v>644</v>
      </c>
      <c r="I774" s="34" t="s">
        <v>652</v>
      </c>
      <c r="J774" s="34" t="str">
        <f t="shared" si="61"/>
        <v xml:space="preserve">Admin &amp; OtherStaff Remuneration &amp; Benefits as % of Total Gross </v>
      </c>
      <c r="K774" s="34" t="str">
        <f t="shared" si="62"/>
        <v>340Admin Staff Salaries - Toyota</v>
      </c>
      <c r="L774" s="28">
        <f>+SUMIF('TB 4-24'!M:M,$AL774,'TB 4-24'!G:G)</f>
        <v>0</v>
      </c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>
        <f>+SUMIF('Input Sheet'!$S:$S,$AL774,'Input Sheet'!C:C)</f>
        <v>0</v>
      </c>
      <c r="Z774" s="28">
        <f>+SUMIF('Input Sheet'!$S:$S,$AL774,'Input Sheet'!D:D)</f>
        <v>0</v>
      </c>
      <c r="AA774" s="28">
        <f>+SUMIF('Input Sheet'!$S:$S,$AL774,'Input Sheet'!E:E)</f>
        <v>0</v>
      </c>
      <c r="AB774" s="28">
        <f>+SUMIF('Input Sheet'!$S:$S,$AL774,'Input Sheet'!F:F)</f>
        <v>0</v>
      </c>
      <c r="AC774" s="28">
        <f>+SUMIF('Input Sheet'!$S:$S,$AL774,'Input Sheet'!G:G)</f>
        <v>0</v>
      </c>
      <c r="AD774" s="28">
        <f>+SUMIF('Input Sheet'!$S:$S,$AL774,'Input Sheet'!H:H)</f>
        <v>0</v>
      </c>
      <c r="AE774" s="28">
        <f>+SUMIF('Input Sheet'!$S:$S,$AL774,'Input Sheet'!I:I)</f>
        <v>0</v>
      </c>
      <c r="AF774" s="28">
        <f>+SUMIF('Input Sheet'!$S:$S,$AL774,'Input Sheet'!J:J)</f>
        <v>0</v>
      </c>
      <c r="AG774" s="28">
        <f>+SUMIF('Input Sheet'!$S:$S,$AL774,'Input Sheet'!K:K)</f>
        <v>0</v>
      </c>
      <c r="AH774" s="28">
        <f>+SUMIF('Input Sheet'!$S:$S,$AL774,'Input Sheet'!L:L)</f>
        <v>0</v>
      </c>
      <c r="AI774" s="28">
        <f>+SUMIF('Input Sheet'!$S:$S,$AL774,'Input Sheet'!M:M)</f>
        <v>0</v>
      </c>
      <c r="AJ774" s="28">
        <f>+SUMIF('Input Sheet'!$S:$S,$AL774,'Input Sheet'!N:N)</f>
        <v>0</v>
      </c>
      <c r="AK774" s="28"/>
      <c r="AL774" s="27" t="str">
        <f t="shared" si="63"/>
        <v>340-7180</v>
      </c>
      <c r="AM774" s="34" t="str">
        <f t="shared" si="64"/>
        <v>Admin &amp; Other</v>
      </c>
      <c r="AN774" s="34" t="str">
        <f t="shared" si="65"/>
        <v xml:space="preserve">Admin &amp; OtherStaff Remuneration &amp; Benefits as % of Total Gross </v>
      </c>
      <c r="AO774" s="35"/>
      <c r="AP774" s="35"/>
      <c r="AQ774" s="35"/>
    </row>
    <row r="775" spans="1:43" x14ac:dyDescent="0.25">
      <c r="A775" s="27" t="s">
        <v>103</v>
      </c>
      <c r="B775" s="27" t="s">
        <v>104</v>
      </c>
      <c r="C775" s="27" t="s">
        <v>104</v>
      </c>
      <c r="D775" s="27" t="s">
        <v>213</v>
      </c>
      <c r="E775" s="27" t="s">
        <v>684</v>
      </c>
      <c r="F775" s="27" t="s">
        <v>650</v>
      </c>
      <c r="G775" s="27" t="s">
        <v>651</v>
      </c>
      <c r="H775" s="34" t="s">
        <v>644</v>
      </c>
      <c r="I775" s="34" t="s">
        <v>652</v>
      </c>
      <c r="J775" s="34" t="str">
        <f t="shared" si="61"/>
        <v xml:space="preserve">Admin &amp; OtherStaff Remuneration &amp; Benefits as % of Total Gross </v>
      </c>
      <c r="K775" s="34" t="str">
        <f t="shared" si="62"/>
        <v>147Admin Staff Salaries - Toyota</v>
      </c>
      <c r="L775" s="28">
        <f>+SUMIF('TB 4-24'!M:M,$AL775,'TB 4-24'!G:G)</f>
        <v>0</v>
      </c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>
        <f>+SUMIF('Input Sheet'!$S:$S,$AL775,'Input Sheet'!C:C)</f>
        <v>0</v>
      </c>
      <c r="Z775" s="28">
        <f>+SUMIF('Input Sheet'!$S:$S,$AL775,'Input Sheet'!D:D)</f>
        <v>0</v>
      </c>
      <c r="AA775" s="28">
        <f>+SUMIF('Input Sheet'!$S:$S,$AL775,'Input Sheet'!E:E)</f>
        <v>0</v>
      </c>
      <c r="AB775" s="28">
        <f>+SUMIF('Input Sheet'!$S:$S,$AL775,'Input Sheet'!F:F)</f>
        <v>0</v>
      </c>
      <c r="AC775" s="28">
        <f>+SUMIF('Input Sheet'!$S:$S,$AL775,'Input Sheet'!G:G)</f>
        <v>0</v>
      </c>
      <c r="AD775" s="28">
        <f>+SUMIF('Input Sheet'!$S:$S,$AL775,'Input Sheet'!H:H)</f>
        <v>0</v>
      </c>
      <c r="AE775" s="28">
        <f>+SUMIF('Input Sheet'!$S:$S,$AL775,'Input Sheet'!I:I)</f>
        <v>0</v>
      </c>
      <c r="AF775" s="28">
        <f>+SUMIF('Input Sheet'!$S:$S,$AL775,'Input Sheet'!J:J)</f>
        <v>0</v>
      </c>
      <c r="AG775" s="28">
        <f>+SUMIF('Input Sheet'!$S:$S,$AL775,'Input Sheet'!K:K)</f>
        <v>0</v>
      </c>
      <c r="AH775" s="28">
        <f>+SUMIF('Input Sheet'!$S:$S,$AL775,'Input Sheet'!L:L)</f>
        <v>0</v>
      </c>
      <c r="AI775" s="28">
        <f>+SUMIF('Input Sheet'!$S:$S,$AL775,'Input Sheet'!M:M)</f>
        <v>0</v>
      </c>
      <c r="AJ775" s="28">
        <f>+SUMIF('Input Sheet'!$S:$S,$AL775,'Input Sheet'!N:N)</f>
        <v>0</v>
      </c>
      <c r="AK775" s="28"/>
      <c r="AL775" s="27" t="str">
        <f t="shared" si="63"/>
        <v>147-7180</v>
      </c>
      <c r="AM775" s="34" t="str">
        <f t="shared" si="64"/>
        <v>Admin &amp; Other</v>
      </c>
      <c r="AN775" s="34" t="str">
        <f t="shared" si="65"/>
        <v xml:space="preserve">Admin &amp; OtherStaff Remuneration &amp; Benefits as % of Total Gross </v>
      </c>
      <c r="AO775" s="35"/>
      <c r="AP775" s="35"/>
      <c r="AQ775" s="35"/>
    </row>
    <row r="776" spans="1:43" x14ac:dyDescent="0.25">
      <c r="A776" s="27" t="s">
        <v>103</v>
      </c>
      <c r="B776" s="27" t="s">
        <v>104</v>
      </c>
      <c r="C776" s="27" t="s">
        <v>657</v>
      </c>
      <c r="D776" s="27" t="s">
        <v>213</v>
      </c>
      <c r="E776" s="27" t="s">
        <v>681</v>
      </c>
      <c r="F776" s="27" t="s">
        <v>650</v>
      </c>
      <c r="G776" s="27" t="s">
        <v>651</v>
      </c>
      <c r="H776" s="34" t="s">
        <v>644</v>
      </c>
      <c r="I776" s="34" t="s">
        <v>652</v>
      </c>
      <c r="J776" s="34" t="str">
        <f t="shared" si="61"/>
        <v xml:space="preserve">Admin &amp; OtherStaff Remuneration &amp; Benefits as % of Total Gross </v>
      </c>
      <c r="K776" s="34" t="str">
        <f t="shared" si="62"/>
        <v>230Admin Staff Salaries - Toyota</v>
      </c>
      <c r="L776" s="28">
        <f>+SUMIF('TB 4-24'!M:M,$AL776,'TB 4-24'!G:G)</f>
        <v>0</v>
      </c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>
        <f>+SUMIF('Input Sheet'!$S:$S,$AL776,'Input Sheet'!C:C)</f>
        <v>0</v>
      </c>
      <c r="Z776" s="28">
        <f>+SUMIF('Input Sheet'!$S:$S,$AL776,'Input Sheet'!D:D)</f>
        <v>0</v>
      </c>
      <c r="AA776" s="28">
        <f>+SUMIF('Input Sheet'!$S:$S,$AL776,'Input Sheet'!E:E)</f>
        <v>0</v>
      </c>
      <c r="AB776" s="28">
        <f>+SUMIF('Input Sheet'!$S:$S,$AL776,'Input Sheet'!F:F)</f>
        <v>0</v>
      </c>
      <c r="AC776" s="28">
        <f>+SUMIF('Input Sheet'!$S:$S,$AL776,'Input Sheet'!G:G)</f>
        <v>0</v>
      </c>
      <c r="AD776" s="28">
        <f>+SUMIF('Input Sheet'!$S:$S,$AL776,'Input Sheet'!H:H)</f>
        <v>0</v>
      </c>
      <c r="AE776" s="28">
        <f>+SUMIF('Input Sheet'!$S:$S,$AL776,'Input Sheet'!I:I)</f>
        <v>0</v>
      </c>
      <c r="AF776" s="28">
        <f>+SUMIF('Input Sheet'!$S:$S,$AL776,'Input Sheet'!J:J)</f>
        <v>0</v>
      </c>
      <c r="AG776" s="28">
        <f>+SUMIF('Input Sheet'!$S:$S,$AL776,'Input Sheet'!K:K)</f>
        <v>0</v>
      </c>
      <c r="AH776" s="28">
        <f>+SUMIF('Input Sheet'!$S:$S,$AL776,'Input Sheet'!L:L)</f>
        <v>0</v>
      </c>
      <c r="AI776" s="28">
        <f>+SUMIF('Input Sheet'!$S:$S,$AL776,'Input Sheet'!M:M)</f>
        <v>0</v>
      </c>
      <c r="AJ776" s="28">
        <f>+SUMIF('Input Sheet'!$S:$S,$AL776,'Input Sheet'!N:N)</f>
        <v>0</v>
      </c>
      <c r="AK776" s="28"/>
      <c r="AL776" s="27" t="str">
        <f t="shared" si="63"/>
        <v>230-7180</v>
      </c>
      <c r="AM776" s="34" t="str">
        <f t="shared" si="64"/>
        <v>Admin &amp; Other</v>
      </c>
      <c r="AN776" s="34" t="str">
        <f t="shared" si="65"/>
        <v xml:space="preserve">Admin &amp; OtherStaff Remuneration &amp; Benefits as % of Total Gross </v>
      </c>
      <c r="AO776" s="35"/>
      <c r="AP776" s="35"/>
      <c r="AQ776" s="35"/>
    </row>
    <row r="777" spans="1:43" x14ac:dyDescent="0.25">
      <c r="A777" s="27" t="s">
        <v>103</v>
      </c>
      <c r="B777" s="27" t="s">
        <v>104</v>
      </c>
      <c r="C777" s="27" t="s">
        <v>104</v>
      </c>
      <c r="D777" s="27" t="s">
        <v>213</v>
      </c>
      <c r="E777" s="27" t="s">
        <v>679</v>
      </c>
      <c r="F777" s="27" t="s">
        <v>650</v>
      </c>
      <c r="G777" s="27" t="s">
        <v>651</v>
      </c>
      <c r="H777" s="34" t="s">
        <v>644</v>
      </c>
      <c r="I777" s="34" t="s">
        <v>652</v>
      </c>
      <c r="J777" s="34" t="str">
        <f t="shared" si="61"/>
        <v xml:space="preserve">Admin &amp; OtherStaff Remuneration &amp; Benefits as % of Total Gross </v>
      </c>
      <c r="K777" s="34" t="str">
        <f t="shared" si="62"/>
        <v>160Admin Staff Salaries - Toyota</v>
      </c>
      <c r="L777" s="28">
        <f>+SUMIF('TB 4-24'!M:M,$AL777,'TB 4-24'!G:G)</f>
        <v>0</v>
      </c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>
        <f>+SUMIF('Input Sheet'!$S:$S,$AL777,'Input Sheet'!C:C)</f>
        <v>0</v>
      </c>
      <c r="Z777" s="28">
        <f>+SUMIF('Input Sheet'!$S:$S,$AL777,'Input Sheet'!D:D)</f>
        <v>0</v>
      </c>
      <c r="AA777" s="28">
        <f>+SUMIF('Input Sheet'!$S:$S,$AL777,'Input Sheet'!E:E)</f>
        <v>0</v>
      </c>
      <c r="AB777" s="28">
        <f>+SUMIF('Input Sheet'!$S:$S,$AL777,'Input Sheet'!F:F)</f>
        <v>0</v>
      </c>
      <c r="AC777" s="28">
        <f>+SUMIF('Input Sheet'!$S:$S,$AL777,'Input Sheet'!G:G)</f>
        <v>0</v>
      </c>
      <c r="AD777" s="28">
        <f>+SUMIF('Input Sheet'!$S:$S,$AL777,'Input Sheet'!H:H)</f>
        <v>0</v>
      </c>
      <c r="AE777" s="28">
        <f>+SUMIF('Input Sheet'!$S:$S,$AL777,'Input Sheet'!I:I)</f>
        <v>0</v>
      </c>
      <c r="AF777" s="28">
        <f>+SUMIF('Input Sheet'!$S:$S,$AL777,'Input Sheet'!J:J)</f>
        <v>0</v>
      </c>
      <c r="AG777" s="28">
        <f>+SUMIF('Input Sheet'!$S:$S,$AL777,'Input Sheet'!K:K)</f>
        <v>0</v>
      </c>
      <c r="AH777" s="28">
        <f>+SUMIF('Input Sheet'!$S:$S,$AL777,'Input Sheet'!L:L)</f>
        <v>0</v>
      </c>
      <c r="AI777" s="28">
        <f>+SUMIF('Input Sheet'!$S:$S,$AL777,'Input Sheet'!M:M)</f>
        <v>0</v>
      </c>
      <c r="AJ777" s="28">
        <f>+SUMIF('Input Sheet'!$S:$S,$AL777,'Input Sheet'!N:N)</f>
        <v>0</v>
      </c>
      <c r="AK777" s="28"/>
      <c r="AL777" s="27" t="str">
        <f t="shared" si="63"/>
        <v>160-7180</v>
      </c>
      <c r="AM777" s="34" t="str">
        <f t="shared" si="64"/>
        <v>Admin &amp; Other</v>
      </c>
      <c r="AN777" s="34" t="str">
        <f t="shared" si="65"/>
        <v xml:space="preserve">Admin &amp; OtherStaff Remuneration &amp; Benefits as % of Total Gross </v>
      </c>
      <c r="AO777" s="35"/>
      <c r="AP777" s="35"/>
      <c r="AQ777" s="35"/>
    </row>
    <row r="778" spans="1:43" x14ac:dyDescent="0.25">
      <c r="A778" s="27" t="s">
        <v>103</v>
      </c>
      <c r="B778" s="27" t="s">
        <v>104</v>
      </c>
      <c r="C778" s="27" t="s">
        <v>663</v>
      </c>
      <c r="D778" s="27" t="s">
        <v>213</v>
      </c>
      <c r="E778" s="27" t="s">
        <v>669</v>
      </c>
      <c r="F778" s="27" t="s">
        <v>650</v>
      </c>
      <c r="G778" s="27" t="s">
        <v>651</v>
      </c>
      <c r="H778" s="34" t="s">
        <v>644</v>
      </c>
      <c r="I778" s="34" t="s">
        <v>652</v>
      </c>
      <c r="J778" s="34" t="str">
        <f t="shared" si="61"/>
        <v xml:space="preserve">Admin &amp; OtherStaff Remuneration &amp; Benefits as % of Total Gross </v>
      </c>
      <c r="K778" s="34" t="str">
        <f t="shared" si="62"/>
        <v>440Admin Staff Salaries - Toyota</v>
      </c>
      <c r="L778" s="28">
        <f>+SUMIF('TB 4-24'!M:M,$AL778,'TB 4-24'!G:G)</f>
        <v>0</v>
      </c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>
        <f>+SUMIF('Input Sheet'!$S:$S,$AL778,'Input Sheet'!C:C)</f>
        <v>0</v>
      </c>
      <c r="Z778" s="28">
        <f>+SUMIF('Input Sheet'!$S:$S,$AL778,'Input Sheet'!D:D)</f>
        <v>0</v>
      </c>
      <c r="AA778" s="28">
        <f>+SUMIF('Input Sheet'!$S:$S,$AL778,'Input Sheet'!E:E)</f>
        <v>0</v>
      </c>
      <c r="AB778" s="28">
        <f>+SUMIF('Input Sheet'!$S:$S,$AL778,'Input Sheet'!F:F)</f>
        <v>0</v>
      </c>
      <c r="AC778" s="28">
        <f>+SUMIF('Input Sheet'!$S:$S,$AL778,'Input Sheet'!G:G)</f>
        <v>0</v>
      </c>
      <c r="AD778" s="28">
        <f>+SUMIF('Input Sheet'!$S:$S,$AL778,'Input Sheet'!H:H)</f>
        <v>0</v>
      </c>
      <c r="AE778" s="28">
        <f>+SUMIF('Input Sheet'!$S:$S,$AL778,'Input Sheet'!I:I)</f>
        <v>0</v>
      </c>
      <c r="AF778" s="28">
        <f>+SUMIF('Input Sheet'!$S:$S,$AL778,'Input Sheet'!J:J)</f>
        <v>0</v>
      </c>
      <c r="AG778" s="28">
        <f>+SUMIF('Input Sheet'!$S:$S,$AL778,'Input Sheet'!K:K)</f>
        <v>0</v>
      </c>
      <c r="AH778" s="28">
        <f>+SUMIF('Input Sheet'!$S:$S,$AL778,'Input Sheet'!L:L)</f>
        <v>0</v>
      </c>
      <c r="AI778" s="28">
        <f>+SUMIF('Input Sheet'!$S:$S,$AL778,'Input Sheet'!M:M)</f>
        <v>0</v>
      </c>
      <c r="AJ778" s="28">
        <f>+SUMIF('Input Sheet'!$S:$S,$AL778,'Input Sheet'!N:N)</f>
        <v>0</v>
      </c>
      <c r="AK778" s="28"/>
      <c r="AL778" s="27" t="str">
        <f t="shared" si="63"/>
        <v>440-7180</v>
      </c>
      <c r="AM778" s="34" t="str">
        <f t="shared" si="64"/>
        <v>Admin &amp; Other</v>
      </c>
      <c r="AN778" s="34" t="str">
        <f t="shared" si="65"/>
        <v xml:space="preserve">Admin &amp; OtherStaff Remuneration &amp; Benefits as % of Total Gross </v>
      </c>
      <c r="AO778" s="35"/>
      <c r="AP778" s="35"/>
      <c r="AQ778" s="35"/>
    </row>
    <row r="779" spans="1:43" x14ac:dyDescent="0.25">
      <c r="A779" s="27" t="s">
        <v>103</v>
      </c>
      <c r="B779" s="27" t="s">
        <v>104</v>
      </c>
      <c r="C779" s="27" t="s">
        <v>657</v>
      </c>
      <c r="D779" s="27" t="s">
        <v>213</v>
      </c>
      <c r="E779" s="27" t="s">
        <v>662</v>
      </c>
      <c r="F779" s="27" t="s">
        <v>650</v>
      </c>
      <c r="G779" s="27" t="s">
        <v>651</v>
      </c>
      <c r="H779" s="34" t="s">
        <v>644</v>
      </c>
      <c r="I779" s="34" t="s">
        <v>652</v>
      </c>
      <c r="J779" s="34" t="str">
        <f t="shared" si="61"/>
        <v xml:space="preserve">Admin &amp; OtherStaff Remuneration &amp; Benefits as % of Total Gross </v>
      </c>
      <c r="K779" s="34" t="str">
        <f t="shared" si="62"/>
        <v>260Admin Staff Salaries - Toyota</v>
      </c>
      <c r="L779" s="28">
        <f>+SUMIF('TB 4-24'!M:M,$AL779,'TB 4-24'!G:G)</f>
        <v>0</v>
      </c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>
        <f>+SUMIF('Input Sheet'!$S:$S,$AL779,'Input Sheet'!C:C)</f>
        <v>0</v>
      </c>
      <c r="Z779" s="28">
        <f>+SUMIF('Input Sheet'!$S:$S,$AL779,'Input Sheet'!D:D)</f>
        <v>0</v>
      </c>
      <c r="AA779" s="28">
        <f>+SUMIF('Input Sheet'!$S:$S,$AL779,'Input Sheet'!E:E)</f>
        <v>0</v>
      </c>
      <c r="AB779" s="28">
        <f>+SUMIF('Input Sheet'!$S:$S,$AL779,'Input Sheet'!F:F)</f>
        <v>0</v>
      </c>
      <c r="AC779" s="28">
        <f>+SUMIF('Input Sheet'!$S:$S,$AL779,'Input Sheet'!G:G)</f>
        <v>0</v>
      </c>
      <c r="AD779" s="28">
        <f>+SUMIF('Input Sheet'!$S:$S,$AL779,'Input Sheet'!H:H)</f>
        <v>0</v>
      </c>
      <c r="AE779" s="28">
        <f>+SUMIF('Input Sheet'!$S:$S,$AL779,'Input Sheet'!I:I)</f>
        <v>0</v>
      </c>
      <c r="AF779" s="28">
        <f>+SUMIF('Input Sheet'!$S:$S,$AL779,'Input Sheet'!J:J)</f>
        <v>0</v>
      </c>
      <c r="AG779" s="28">
        <f>+SUMIF('Input Sheet'!$S:$S,$AL779,'Input Sheet'!K:K)</f>
        <v>0</v>
      </c>
      <c r="AH779" s="28">
        <f>+SUMIF('Input Sheet'!$S:$S,$AL779,'Input Sheet'!L:L)</f>
        <v>0</v>
      </c>
      <c r="AI779" s="28">
        <f>+SUMIF('Input Sheet'!$S:$S,$AL779,'Input Sheet'!M:M)</f>
        <v>0</v>
      </c>
      <c r="AJ779" s="28">
        <f>+SUMIF('Input Sheet'!$S:$S,$AL779,'Input Sheet'!N:N)</f>
        <v>0</v>
      </c>
      <c r="AK779" s="28"/>
      <c r="AL779" s="27" t="str">
        <f t="shared" si="63"/>
        <v>260-7180</v>
      </c>
      <c r="AM779" s="34" t="str">
        <f t="shared" si="64"/>
        <v>Admin &amp; Other</v>
      </c>
      <c r="AN779" s="34" t="str">
        <f t="shared" si="65"/>
        <v xml:space="preserve">Admin &amp; OtherStaff Remuneration &amp; Benefits as % of Total Gross </v>
      </c>
      <c r="AO779" s="35"/>
      <c r="AP779" s="35"/>
      <c r="AQ779" s="35"/>
    </row>
    <row r="780" spans="1:43" x14ac:dyDescent="0.25">
      <c r="A780" s="27" t="s">
        <v>103</v>
      </c>
      <c r="B780" s="27" t="s">
        <v>104</v>
      </c>
      <c r="C780" s="27" t="s">
        <v>663</v>
      </c>
      <c r="D780" s="27" t="s">
        <v>213</v>
      </c>
      <c r="E780" s="27" t="s">
        <v>668</v>
      </c>
      <c r="F780" s="27" t="s">
        <v>650</v>
      </c>
      <c r="G780" s="27" t="s">
        <v>651</v>
      </c>
      <c r="H780" s="34" t="s">
        <v>644</v>
      </c>
      <c r="I780" s="34" t="s">
        <v>652</v>
      </c>
      <c r="J780" s="34" t="str">
        <f t="shared" si="61"/>
        <v xml:space="preserve">Admin &amp; OtherStaff Remuneration &amp; Benefits as % of Total Gross </v>
      </c>
      <c r="K780" s="34" t="str">
        <f t="shared" si="62"/>
        <v>430Admin Staff Salaries - Toyota</v>
      </c>
      <c r="L780" s="28">
        <f>+SUMIF('TB 4-24'!M:M,$AL780,'TB 4-24'!G:G)</f>
        <v>0</v>
      </c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>
        <f>+SUMIF('Input Sheet'!$S:$S,$AL780,'Input Sheet'!C:C)</f>
        <v>0</v>
      </c>
      <c r="Z780" s="28">
        <f>+SUMIF('Input Sheet'!$S:$S,$AL780,'Input Sheet'!D:D)</f>
        <v>0</v>
      </c>
      <c r="AA780" s="28">
        <f>+SUMIF('Input Sheet'!$S:$S,$AL780,'Input Sheet'!E:E)</f>
        <v>0</v>
      </c>
      <c r="AB780" s="28">
        <f>+SUMIF('Input Sheet'!$S:$S,$AL780,'Input Sheet'!F:F)</f>
        <v>0</v>
      </c>
      <c r="AC780" s="28">
        <f>+SUMIF('Input Sheet'!$S:$S,$AL780,'Input Sheet'!G:G)</f>
        <v>0</v>
      </c>
      <c r="AD780" s="28">
        <f>+SUMIF('Input Sheet'!$S:$S,$AL780,'Input Sheet'!H:H)</f>
        <v>0</v>
      </c>
      <c r="AE780" s="28">
        <f>+SUMIF('Input Sheet'!$S:$S,$AL780,'Input Sheet'!I:I)</f>
        <v>0</v>
      </c>
      <c r="AF780" s="28">
        <f>+SUMIF('Input Sheet'!$S:$S,$AL780,'Input Sheet'!J:J)</f>
        <v>0</v>
      </c>
      <c r="AG780" s="28">
        <f>+SUMIF('Input Sheet'!$S:$S,$AL780,'Input Sheet'!K:K)</f>
        <v>0</v>
      </c>
      <c r="AH780" s="28">
        <f>+SUMIF('Input Sheet'!$S:$S,$AL780,'Input Sheet'!L:L)</f>
        <v>0</v>
      </c>
      <c r="AI780" s="28">
        <f>+SUMIF('Input Sheet'!$S:$S,$AL780,'Input Sheet'!M:M)</f>
        <v>0</v>
      </c>
      <c r="AJ780" s="28">
        <f>+SUMIF('Input Sheet'!$S:$S,$AL780,'Input Sheet'!N:N)</f>
        <v>0</v>
      </c>
      <c r="AK780" s="28"/>
      <c r="AL780" s="27" t="str">
        <f t="shared" si="63"/>
        <v>430-7180</v>
      </c>
      <c r="AM780" s="34" t="str">
        <f t="shared" si="64"/>
        <v>Admin &amp; Other</v>
      </c>
      <c r="AN780" s="34" t="str">
        <f t="shared" si="65"/>
        <v xml:space="preserve">Admin &amp; OtherStaff Remuneration &amp; Benefits as % of Total Gross </v>
      </c>
      <c r="AO780" s="35"/>
      <c r="AP780" s="35"/>
      <c r="AQ780" s="35"/>
    </row>
    <row r="781" spans="1:43" x14ac:dyDescent="0.25">
      <c r="A781" s="27" t="s">
        <v>103</v>
      </c>
      <c r="B781" s="27" t="s">
        <v>104</v>
      </c>
      <c r="C781" s="27" t="s">
        <v>671</v>
      </c>
      <c r="D781" s="27" t="s">
        <v>213</v>
      </c>
      <c r="E781" s="27" t="s">
        <v>675</v>
      </c>
      <c r="F781" s="27" t="s">
        <v>650</v>
      </c>
      <c r="G781" s="27" t="s">
        <v>651</v>
      </c>
      <c r="H781" s="34" t="s">
        <v>644</v>
      </c>
      <c r="I781" s="34" t="s">
        <v>652</v>
      </c>
      <c r="J781" s="34" t="str">
        <f t="shared" si="61"/>
        <v xml:space="preserve">Admin &amp; OtherStaff Remuneration &amp; Benefits as % of Total Gross </v>
      </c>
      <c r="K781" s="34" t="str">
        <f t="shared" si="62"/>
        <v>330Admin Staff Salaries - Toyota</v>
      </c>
      <c r="L781" s="28">
        <f>+SUMIF('TB 4-24'!M:M,$AL781,'TB 4-24'!G:G)</f>
        <v>0</v>
      </c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>
        <f>+SUMIF('Input Sheet'!$S:$S,$AL781,'Input Sheet'!C:C)</f>
        <v>0</v>
      </c>
      <c r="Z781" s="28">
        <f>+SUMIF('Input Sheet'!$S:$S,$AL781,'Input Sheet'!D:D)</f>
        <v>0</v>
      </c>
      <c r="AA781" s="28">
        <f>+SUMIF('Input Sheet'!$S:$S,$AL781,'Input Sheet'!E:E)</f>
        <v>0</v>
      </c>
      <c r="AB781" s="28">
        <f>+SUMIF('Input Sheet'!$S:$S,$AL781,'Input Sheet'!F:F)</f>
        <v>0</v>
      </c>
      <c r="AC781" s="28">
        <f>+SUMIF('Input Sheet'!$S:$S,$AL781,'Input Sheet'!G:G)</f>
        <v>0</v>
      </c>
      <c r="AD781" s="28">
        <f>+SUMIF('Input Sheet'!$S:$S,$AL781,'Input Sheet'!H:H)</f>
        <v>0</v>
      </c>
      <c r="AE781" s="28">
        <f>+SUMIF('Input Sheet'!$S:$S,$AL781,'Input Sheet'!I:I)</f>
        <v>0</v>
      </c>
      <c r="AF781" s="28">
        <f>+SUMIF('Input Sheet'!$S:$S,$AL781,'Input Sheet'!J:J)</f>
        <v>0</v>
      </c>
      <c r="AG781" s="28">
        <f>+SUMIF('Input Sheet'!$S:$S,$AL781,'Input Sheet'!K:K)</f>
        <v>0</v>
      </c>
      <c r="AH781" s="28">
        <f>+SUMIF('Input Sheet'!$S:$S,$AL781,'Input Sheet'!L:L)</f>
        <v>0</v>
      </c>
      <c r="AI781" s="28">
        <f>+SUMIF('Input Sheet'!$S:$S,$AL781,'Input Sheet'!M:M)</f>
        <v>0</v>
      </c>
      <c r="AJ781" s="28">
        <f>+SUMIF('Input Sheet'!$S:$S,$AL781,'Input Sheet'!N:N)</f>
        <v>0</v>
      </c>
      <c r="AK781" s="28"/>
      <c r="AL781" s="27" t="str">
        <f t="shared" si="63"/>
        <v>330-7180</v>
      </c>
      <c r="AM781" s="34" t="str">
        <f t="shared" si="64"/>
        <v>Admin &amp; Other</v>
      </c>
      <c r="AN781" s="34" t="str">
        <f t="shared" si="65"/>
        <v xml:space="preserve">Admin &amp; OtherStaff Remuneration &amp; Benefits as % of Total Gross </v>
      </c>
      <c r="AO781" s="35"/>
      <c r="AP781" s="35"/>
      <c r="AQ781" s="35"/>
    </row>
    <row r="782" spans="1:43" x14ac:dyDescent="0.25">
      <c r="A782" s="27" t="s">
        <v>103</v>
      </c>
      <c r="B782" s="27" t="s">
        <v>104</v>
      </c>
      <c r="C782" s="27" t="s">
        <v>104</v>
      </c>
      <c r="D782" s="27" t="s">
        <v>213</v>
      </c>
      <c r="E782" s="27">
        <v>150</v>
      </c>
      <c r="F782" s="27" t="s">
        <v>650</v>
      </c>
      <c r="G782" s="27" t="s">
        <v>651</v>
      </c>
      <c r="H782" s="34" t="s">
        <v>109</v>
      </c>
      <c r="I782" s="34" t="s">
        <v>110</v>
      </c>
      <c r="J782" s="34" t="str">
        <f t="shared" si="61"/>
        <v>OverallOther Income</v>
      </c>
      <c r="K782" s="34" t="str">
        <f t="shared" si="62"/>
        <v>150Admin Staff Salaries - Toyota</v>
      </c>
      <c r="L782" s="28">
        <f>+SUMIF('TB 4-24'!M:M,$AL782,'TB 4-24'!G:G)</f>
        <v>0</v>
      </c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>
        <f>+SUMIF('Input Sheet'!$S:$S,$AL782,'Input Sheet'!C:C)</f>
        <v>0</v>
      </c>
      <c r="Z782" s="28">
        <f>+SUMIF('Input Sheet'!$S:$S,$AL782,'Input Sheet'!D:D)</f>
        <v>0</v>
      </c>
      <c r="AA782" s="28">
        <f>+SUMIF('Input Sheet'!$S:$S,$AL782,'Input Sheet'!E:E)</f>
        <v>0</v>
      </c>
      <c r="AB782" s="28">
        <f>+SUMIF('Input Sheet'!$S:$S,$AL782,'Input Sheet'!F:F)</f>
        <v>0</v>
      </c>
      <c r="AC782" s="28">
        <f>+SUMIF('Input Sheet'!$S:$S,$AL782,'Input Sheet'!G:G)</f>
        <v>0</v>
      </c>
      <c r="AD782" s="28">
        <f>+SUMIF('Input Sheet'!$S:$S,$AL782,'Input Sheet'!H:H)</f>
        <v>0</v>
      </c>
      <c r="AE782" s="28">
        <f>+SUMIF('Input Sheet'!$S:$S,$AL782,'Input Sheet'!I:I)</f>
        <v>0</v>
      </c>
      <c r="AF782" s="28">
        <f>+SUMIF('Input Sheet'!$S:$S,$AL782,'Input Sheet'!J:J)</f>
        <v>0</v>
      </c>
      <c r="AG782" s="28">
        <f>+SUMIF('Input Sheet'!$S:$S,$AL782,'Input Sheet'!K:K)</f>
        <v>0</v>
      </c>
      <c r="AH782" s="28">
        <f>+SUMIF('Input Sheet'!$S:$S,$AL782,'Input Sheet'!L:L)</f>
        <v>0</v>
      </c>
      <c r="AI782" s="28">
        <f>+SUMIF('Input Sheet'!$S:$S,$AL782,'Input Sheet'!M:M)</f>
        <v>0</v>
      </c>
      <c r="AJ782" s="28">
        <f>+SUMIF('Input Sheet'!$S:$S,$AL782,'Input Sheet'!N:N)</f>
        <v>0</v>
      </c>
      <c r="AK782" s="28"/>
      <c r="AL782" s="27" t="str">
        <f t="shared" si="63"/>
        <v>150-7180</v>
      </c>
      <c r="AM782" s="34" t="str">
        <f t="shared" si="64"/>
        <v>Overall</v>
      </c>
      <c r="AN782" s="34" t="str">
        <f t="shared" si="65"/>
        <v>OverallOther Income</v>
      </c>
      <c r="AO782" s="35"/>
      <c r="AP782" s="35"/>
      <c r="AQ782" s="35"/>
    </row>
    <row r="783" spans="1:43" x14ac:dyDescent="0.25">
      <c r="A783" s="27" t="s">
        <v>103</v>
      </c>
      <c r="B783" s="27" t="s">
        <v>104</v>
      </c>
      <c r="C783" s="27" t="s">
        <v>104</v>
      </c>
      <c r="D783" s="27" t="s">
        <v>124</v>
      </c>
      <c r="E783" s="27" t="s">
        <v>653</v>
      </c>
      <c r="F783" s="27" t="s">
        <v>685</v>
      </c>
      <c r="G783" s="27" t="s">
        <v>686</v>
      </c>
      <c r="H783" s="34" t="s">
        <v>644</v>
      </c>
      <c r="I783" s="34" t="s">
        <v>652</v>
      </c>
      <c r="J783" s="34" t="str">
        <f t="shared" si="61"/>
        <v xml:space="preserve">Admin &amp; OtherStaff Remuneration &amp; Benefits as % of Total Gross </v>
      </c>
      <c r="K783" s="34" t="str">
        <f t="shared" si="62"/>
        <v>140Staff Benefits (Superannuation, FBT, ACC) - Toyota</v>
      </c>
      <c r="L783" s="28">
        <f>+SUMIF('TB 4-24'!M:M,$AL783,'TB 4-24'!G:G)</f>
        <v>0</v>
      </c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>
        <f>+SUMIF('Input Sheet'!$S:$S,$AL783,'Input Sheet'!C:C)</f>
        <v>0</v>
      </c>
      <c r="Z783" s="28">
        <f>+SUMIF('Input Sheet'!$S:$S,$AL783,'Input Sheet'!D:D)</f>
        <v>0</v>
      </c>
      <c r="AA783" s="28">
        <f>+SUMIF('Input Sheet'!$S:$S,$AL783,'Input Sheet'!E:E)</f>
        <v>0</v>
      </c>
      <c r="AB783" s="28">
        <f>+SUMIF('Input Sheet'!$S:$S,$AL783,'Input Sheet'!F:F)</f>
        <v>0</v>
      </c>
      <c r="AC783" s="28">
        <f>+SUMIF('Input Sheet'!$S:$S,$AL783,'Input Sheet'!G:G)</f>
        <v>0</v>
      </c>
      <c r="AD783" s="28">
        <f>+SUMIF('Input Sheet'!$S:$S,$AL783,'Input Sheet'!H:H)</f>
        <v>0</v>
      </c>
      <c r="AE783" s="28">
        <f>+SUMIF('Input Sheet'!$S:$S,$AL783,'Input Sheet'!I:I)</f>
        <v>0</v>
      </c>
      <c r="AF783" s="28">
        <f>+SUMIF('Input Sheet'!$S:$S,$AL783,'Input Sheet'!J:J)</f>
        <v>0</v>
      </c>
      <c r="AG783" s="28">
        <f>+SUMIF('Input Sheet'!$S:$S,$AL783,'Input Sheet'!K:K)</f>
        <v>0</v>
      </c>
      <c r="AH783" s="28">
        <f>+SUMIF('Input Sheet'!$S:$S,$AL783,'Input Sheet'!L:L)</f>
        <v>0</v>
      </c>
      <c r="AI783" s="28">
        <f>+SUMIF('Input Sheet'!$S:$S,$AL783,'Input Sheet'!M:M)</f>
        <v>0</v>
      </c>
      <c r="AJ783" s="28">
        <f>+SUMIF('Input Sheet'!$S:$S,$AL783,'Input Sheet'!N:N)</f>
        <v>0</v>
      </c>
      <c r="AK783" s="28"/>
      <c r="AL783" s="27" t="str">
        <f t="shared" si="63"/>
        <v>140-7240</v>
      </c>
      <c r="AM783" s="34" t="str">
        <f t="shared" si="64"/>
        <v>Admin &amp; Other</v>
      </c>
      <c r="AN783" s="34" t="str">
        <f t="shared" si="65"/>
        <v xml:space="preserve">Admin &amp; OtherStaff Remuneration &amp; Benefits as % of Total Gross </v>
      </c>
      <c r="AO783" s="35"/>
      <c r="AP783" s="35"/>
      <c r="AQ783" s="35"/>
    </row>
    <row r="784" spans="1:43" x14ac:dyDescent="0.25">
      <c r="A784" s="27" t="s">
        <v>103</v>
      </c>
      <c r="B784" s="27" t="s">
        <v>104</v>
      </c>
      <c r="C784" s="27" t="s">
        <v>104</v>
      </c>
      <c r="D784" s="27" t="s">
        <v>124</v>
      </c>
      <c r="E784" s="27" t="s">
        <v>654</v>
      </c>
      <c r="F784" s="27" t="s">
        <v>685</v>
      </c>
      <c r="G784" s="27" t="s">
        <v>686</v>
      </c>
      <c r="H784" s="34" t="s">
        <v>644</v>
      </c>
      <c r="I784" s="34" t="s">
        <v>652</v>
      </c>
      <c r="J784" s="34" t="str">
        <f t="shared" si="61"/>
        <v xml:space="preserve">Admin &amp; OtherStaff Remuneration &amp; Benefits as % of Total Gross </v>
      </c>
      <c r="K784" s="34" t="str">
        <f t="shared" si="62"/>
        <v>120Staff Benefits (Superannuation, FBT, ACC) - Toyota</v>
      </c>
      <c r="L784" s="28">
        <f>+SUMIF('TB 4-24'!M:M,$AL784,'TB 4-24'!G:G)</f>
        <v>0</v>
      </c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>
        <f>+SUMIF('Input Sheet'!$S:$S,$AL784,'Input Sheet'!C:C)</f>
        <v>0</v>
      </c>
      <c r="Z784" s="28">
        <f>+SUMIF('Input Sheet'!$S:$S,$AL784,'Input Sheet'!D:D)</f>
        <v>0</v>
      </c>
      <c r="AA784" s="28">
        <f>+SUMIF('Input Sheet'!$S:$S,$AL784,'Input Sheet'!E:E)</f>
        <v>0</v>
      </c>
      <c r="AB784" s="28">
        <f>+SUMIF('Input Sheet'!$S:$S,$AL784,'Input Sheet'!F:F)</f>
        <v>0</v>
      </c>
      <c r="AC784" s="28">
        <f>+SUMIF('Input Sheet'!$S:$S,$AL784,'Input Sheet'!G:G)</f>
        <v>0</v>
      </c>
      <c r="AD784" s="28">
        <f>+SUMIF('Input Sheet'!$S:$S,$AL784,'Input Sheet'!H:H)</f>
        <v>0</v>
      </c>
      <c r="AE784" s="28">
        <f>+SUMIF('Input Sheet'!$S:$S,$AL784,'Input Sheet'!I:I)</f>
        <v>0</v>
      </c>
      <c r="AF784" s="28">
        <f>+SUMIF('Input Sheet'!$S:$S,$AL784,'Input Sheet'!J:J)</f>
        <v>0</v>
      </c>
      <c r="AG784" s="28">
        <f>+SUMIF('Input Sheet'!$S:$S,$AL784,'Input Sheet'!K:K)</f>
        <v>0</v>
      </c>
      <c r="AH784" s="28">
        <f>+SUMIF('Input Sheet'!$S:$S,$AL784,'Input Sheet'!L:L)</f>
        <v>0</v>
      </c>
      <c r="AI784" s="28">
        <f>+SUMIF('Input Sheet'!$S:$S,$AL784,'Input Sheet'!M:M)</f>
        <v>0</v>
      </c>
      <c r="AJ784" s="28">
        <f>+SUMIF('Input Sheet'!$S:$S,$AL784,'Input Sheet'!N:N)</f>
        <v>0</v>
      </c>
      <c r="AK784" s="28"/>
      <c r="AL784" s="27" t="str">
        <f t="shared" si="63"/>
        <v>120-7240</v>
      </c>
      <c r="AM784" s="34" t="str">
        <f t="shared" si="64"/>
        <v>Admin &amp; Other</v>
      </c>
      <c r="AN784" s="34" t="str">
        <f t="shared" si="65"/>
        <v xml:space="preserve">Admin &amp; OtherStaff Remuneration &amp; Benefits as % of Total Gross </v>
      </c>
      <c r="AO784" s="35"/>
      <c r="AP784" s="35"/>
      <c r="AQ784" s="35"/>
    </row>
    <row r="785" spans="1:43" x14ac:dyDescent="0.25">
      <c r="A785" s="27" t="s">
        <v>103</v>
      </c>
      <c r="B785" s="27" t="s">
        <v>104</v>
      </c>
      <c r="C785" s="27" t="s">
        <v>104</v>
      </c>
      <c r="D785" s="27" t="s">
        <v>124</v>
      </c>
      <c r="E785" s="27" t="s">
        <v>649</v>
      </c>
      <c r="F785" s="27" t="s">
        <v>685</v>
      </c>
      <c r="G785" s="27" t="s">
        <v>686</v>
      </c>
      <c r="H785" s="34" t="s">
        <v>644</v>
      </c>
      <c r="I785" s="34" t="s">
        <v>652</v>
      </c>
      <c r="J785" s="34" t="str">
        <f t="shared" si="61"/>
        <v xml:space="preserve">Admin &amp; OtherStaff Remuneration &amp; Benefits as % of Total Gross </v>
      </c>
      <c r="K785" s="34" t="str">
        <f t="shared" si="62"/>
        <v>110Staff Benefits (Superannuation, FBT, ACC) - Toyota</v>
      </c>
      <c r="L785" s="28">
        <f>+SUMIF('TB 4-24'!M:M,$AL785,'TB 4-24'!G:G)</f>
        <v>0</v>
      </c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>
        <f>+SUMIF('Input Sheet'!$S:$S,$AL785,'Input Sheet'!C:C)</f>
        <v>0</v>
      </c>
      <c r="Z785" s="28">
        <f>+SUMIF('Input Sheet'!$S:$S,$AL785,'Input Sheet'!D:D)</f>
        <v>0</v>
      </c>
      <c r="AA785" s="28">
        <f>+SUMIF('Input Sheet'!$S:$S,$AL785,'Input Sheet'!E:E)</f>
        <v>0</v>
      </c>
      <c r="AB785" s="28">
        <f>+SUMIF('Input Sheet'!$S:$S,$AL785,'Input Sheet'!F:F)</f>
        <v>0</v>
      </c>
      <c r="AC785" s="28">
        <f>+SUMIF('Input Sheet'!$S:$S,$AL785,'Input Sheet'!G:G)</f>
        <v>0</v>
      </c>
      <c r="AD785" s="28">
        <f>+SUMIF('Input Sheet'!$S:$S,$AL785,'Input Sheet'!H:H)</f>
        <v>0</v>
      </c>
      <c r="AE785" s="28">
        <f>+SUMIF('Input Sheet'!$S:$S,$AL785,'Input Sheet'!I:I)</f>
        <v>0</v>
      </c>
      <c r="AF785" s="28">
        <f>+SUMIF('Input Sheet'!$S:$S,$AL785,'Input Sheet'!J:J)</f>
        <v>0</v>
      </c>
      <c r="AG785" s="28">
        <f>+SUMIF('Input Sheet'!$S:$S,$AL785,'Input Sheet'!K:K)</f>
        <v>0</v>
      </c>
      <c r="AH785" s="28">
        <f>+SUMIF('Input Sheet'!$S:$S,$AL785,'Input Sheet'!L:L)</f>
        <v>0</v>
      </c>
      <c r="AI785" s="28">
        <f>+SUMIF('Input Sheet'!$S:$S,$AL785,'Input Sheet'!M:M)</f>
        <v>0</v>
      </c>
      <c r="AJ785" s="28">
        <f>+SUMIF('Input Sheet'!$S:$S,$AL785,'Input Sheet'!N:N)</f>
        <v>0</v>
      </c>
      <c r="AK785" s="28"/>
      <c r="AL785" s="27" t="str">
        <f t="shared" si="63"/>
        <v>110-7240</v>
      </c>
      <c r="AM785" s="34" t="str">
        <f t="shared" si="64"/>
        <v>Admin &amp; Other</v>
      </c>
      <c r="AN785" s="34" t="str">
        <f t="shared" si="65"/>
        <v xml:space="preserve">Admin &amp; OtherStaff Remuneration &amp; Benefits as % of Total Gross </v>
      </c>
      <c r="AO785" s="35"/>
      <c r="AP785" s="35"/>
      <c r="AQ785" s="35"/>
    </row>
    <row r="786" spans="1:43" x14ac:dyDescent="0.25">
      <c r="A786" s="27" t="s">
        <v>103</v>
      </c>
      <c r="B786" s="27" t="s">
        <v>104</v>
      </c>
      <c r="C786" s="27" t="s">
        <v>657</v>
      </c>
      <c r="D786" s="27" t="s">
        <v>124</v>
      </c>
      <c r="E786" s="27" t="s">
        <v>682</v>
      </c>
      <c r="F786" s="27" t="s">
        <v>685</v>
      </c>
      <c r="G786" s="27" t="s">
        <v>686</v>
      </c>
      <c r="H786" s="34" t="s">
        <v>644</v>
      </c>
      <c r="I786" s="34" t="s">
        <v>652</v>
      </c>
      <c r="J786" s="34" t="str">
        <f t="shared" si="61"/>
        <v xml:space="preserve">Admin &amp; OtherStaff Remuneration &amp; Benefits as % of Total Gross </v>
      </c>
      <c r="K786" s="34" t="str">
        <f t="shared" si="62"/>
        <v>240Staff Benefits (Superannuation, FBT, ACC) - Toyota</v>
      </c>
      <c r="L786" s="28">
        <f>+SUMIF('TB 4-24'!M:M,$AL786,'TB 4-24'!G:G)</f>
        <v>0</v>
      </c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>
        <f>+SUMIF('Input Sheet'!$S:$S,$AL786,'Input Sheet'!C:C)</f>
        <v>0</v>
      </c>
      <c r="Z786" s="28">
        <f>+SUMIF('Input Sheet'!$S:$S,$AL786,'Input Sheet'!D:D)</f>
        <v>0</v>
      </c>
      <c r="AA786" s="28">
        <f>+SUMIF('Input Sheet'!$S:$S,$AL786,'Input Sheet'!E:E)</f>
        <v>0</v>
      </c>
      <c r="AB786" s="28">
        <f>+SUMIF('Input Sheet'!$S:$S,$AL786,'Input Sheet'!F:F)</f>
        <v>0</v>
      </c>
      <c r="AC786" s="28">
        <f>+SUMIF('Input Sheet'!$S:$S,$AL786,'Input Sheet'!G:G)</f>
        <v>0</v>
      </c>
      <c r="AD786" s="28">
        <f>+SUMIF('Input Sheet'!$S:$S,$AL786,'Input Sheet'!H:H)</f>
        <v>0</v>
      </c>
      <c r="AE786" s="28">
        <f>+SUMIF('Input Sheet'!$S:$S,$AL786,'Input Sheet'!I:I)</f>
        <v>0</v>
      </c>
      <c r="AF786" s="28">
        <f>+SUMIF('Input Sheet'!$S:$S,$AL786,'Input Sheet'!J:J)</f>
        <v>0</v>
      </c>
      <c r="AG786" s="28">
        <f>+SUMIF('Input Sheet'!$S:$S,$AL786,'Input Sheet'!K:K)</f>
        <v>0</v>
      </c>
      <c r="AH786" s="28">
        <f>+SUMIF('Input Sheet'!$S:$S,$AL786,'Input Sheet'!L:L)</f>
        <v>0</v>
      </c>
      <c r="AI786" s="28">
        <f>+SUMIF('Input Sheet'!$S:$S,$AL786,'Input Sheet'!M:M)</f>
        <v>0</v>
      </c>
      <c r="AJ786" s="28">
        <f>+SUMIF('Input Sheet'!$S:$S,$AL786,'Input Sheet'!N:N)</f>
        <v>0</v>
      </c>
      <c r="AK786" s="28"/>
      <c r="AL786" s="27" t="str">
        <f t="shared" si="63"/>
        <v>240-7240</v>
      </c>
      <c r="AM786" s="34" t="str">
        <f t="shared" si="64"/>
        <v>Admin &amp; Other</v>
      </c>
      <c r="AN786" s="34" t="str">
        <f t="shared" si="65"/>
        <v xml:space="preserve">Admin &amp; OtherStaff Remuneration &amp; Benefits as % of Total Gross </v>
      </c>
      <c r="AO786" s="35"/>
      <c r="AP786" s="35"/>
      <c r="AQ786" s="35"/>
    </row>
    <row r="787" spans="1:43" x14ac:dyDescent="0.25">
      <c r="A787" s="27" t="s">
        <v>103</v>
      </c>
      <c r="B787" s="27" t="s">
        <v>104</v>
      </c>
      <c r="C787" s="27" t="s">
        <v>657</v>
      </c>
      <c r="D787" s="27" t="s">
        <v>124</v>
      </c>
      <c r="E787" s="27" t="s">
        <v>660</v>
      </c>
      <c r="F787" s="27" t="s">
        <v>685</v>
      </c>
      <c r="G787" s="27" t="s">
        <v>686</v>
      </c>
      <c r="H787" s="34" t="s">
        <v>644</v>
      </c>
      <c r="I787" s="34" t="s">
        <v>652</v>
      </c>
      <c r="J787" s="34" t="str">
        <f t="shared" si="61"/>
        <v xml:space="preserve">Admin &amp; OtherStaff Remuneration &amp; Benefits as % of Total Gross </v>
      </c>
      <c r="K787" s="34" t="str">
        <f t="shared" si="62"/>
        <v>200Staff Benefits (Superannuation, FBT, ACC) - Toyota</v>
      </c>
      <c r="L787" s="28">
        <f>+SUMIF('TB 4-24'!M:M,$AL787,'TB 4-24'!G:G)</f>
        <v>0</v>
      </c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>
        <f>+SUMIF('Input Sheet'!$S:$S,$AL787,'Input Sheet'!C:C)</f>
        <v>0</v>
      </c>
      <c r="Z787" s="28">
        <f>+SUMIF('Input Sheet'!$S:$S,$AL787,'Input Sheet'!D:D)</f>
        <v>0</v>
      </c>
      <c r="AA787" s="28">
        <f>+SUMIF('Input Sheet'!$S:$S,$AL787,'Input Sheet'!E:E)</f>
        <v>0</v>
      </c>
      <c r="AB787" s="28">
        <f>+SUMIF('Input Sheet'!$S:$S,$AL787,'Input Sheet'!F:F)</f>
        <v>0</v>
      </c>
      <c r="AC787" s="28">
        <f>+SUMIF('Input Sheet'!$S:$S,$AL787,'Input Sheet'!G:G)</f>
        <v>0</v>
      </c>
      <c r="AD787" s="28">
        <f>+SUMIF('Input Sheet'!$S:$S,$AL787,'Input Sheet'!H:H)</f>
        <v>0</v>
      </c>
      <c r="AE787" s="28">
        <f>+SUMIF('Input Sheet'!$S:$S,$AL787,'Input Sheet'!I:I)</f>
        <v>0</v>
      </c>
      <c r="AF787" s="28">
        <f>+SUMIF('Input Sheet'!$S:$S,$AL787,'Input Sheet'!J:J)</f>
        <v>0</v>
      </c>
      <c r="AG787" s="28">
        <f>+SUMIF('Input Sheet'!$S:$S,$AL787,'Input Sheet'!K:K)</f>
        <v>0</v>
      </c>
      <c r="AH787" s="28">
        <f>+SUMIF('Input Sheet'!$S:$S,$AL787,'Input Sheet'!L:L)</f>
        <v>0</v>
      </c>
      <c r="AI787" s="28">
        <f>+SUMIF('Input Sheet'!$S:$S,$AL787,'Input Sheet'!M:M)</f>
        <v>0</v>
      </c>
      <c r="AJ787" s="28">
        <f>+SUMIF('Input Sheet'!$S:$S,$AL787,'Input Sheet'!N:N)</f>
        <v>0</v>
      </c>
      <c r="AK787" s="28"/>
      <c r="AL787" s="27" t="str">
        <f t="shared" si="63"/>
        <v>200-7240</v>
      </c>
      <c r="AM787" s="34" t="str">
        <f t="shared" si="64"/>
        <v>Admin &amp; Other</v>
      </c>
      <c r="AN787" s="34" t="str">
        <f t="shared" si="65"/>
        <v xml:space="preserve">Admin &amp; OtherStaff Remuneration &amp; Benefits as % of Total Gross </v>
      </c>
      <c r="AO787" s="35"/>
      <c r="AP787" s="35"/>
      <c r="AQ787" s="35"/>
    </row>
    <row r="788" spans="1:43" x14ac:dyDescent="0.25">
      <c r="A788" s="27" t="s">
        <v>103</v>
      </c>
      <c r="B788" s="27" t="s">
        <v>104</v>
      </c>
      <c r="C788" s="27" t="s">
        <v>657</v>
      </c>
      <c r="D788" s="27" t="s">
        <v>124</v>
      </c>
      <c r="E788" s="27" t="s">
        <v>661</v>
      </c>
      <c r="F788" s="27" t="s">
        <v>685</v>
      </c>
      <c r="G788" s="27" t="s">
        <v>686</v>
      </c>
      <c r="H788" s="34" t="s">
        <v>644</v>
      </c>
      <c r="I788" s="34" t="s">
        <v>652</v>
      </c>
      <c r="J788" s="34" t="str">
        <f t="shared" si="61"/>
        <v xml:space="preserve">Admin &amp; OtherStaff Remuneration &amp; Benefits as % of Total Gross </v>
      </c>
      <c r="K788" s="34" t="str">
        <f t="shared" si="62"/>
        <v>221Staff Benefits (Superannuation, FBT, ACC) - Toyota</v>
      </c>
      <c r="L788" s="28">
        <f>+SUMIF('TB 4-24'!M:M,$AL788,'TB 4-24'!G:G)</f>
        <v>0</v>
      </c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>
        <f>+SUMIF('Input Sheet'!$S:$S,$AL788,'Input Sheet'!C:C)</f>
        <v>0</v>
      </c>
      <c r="Z788" s="28">
        <f>+SUMIF('Input Sheet'!$S:$S,$AL788,'Input Sheet'!D:D)</f>
        <v>0</v>
      </c>
      <c r="AA788" s="28">
        <f>+SUMIF('Input Sheet'!$S:$S,$AL788,'Input Sheet'!E:E)</f>
        <v>0</v>
      </c>
      <c r="AB788" s="28">
        <f>+SUMIF('Input Sheet'!$S:$S,$AL788,'Input Sheet'!F:F)</f>
        <v>0</v>
      </c>
      <c r="AC788" s="28">
        <f>+SUMIF('Input Sheet'!$S:$S,$AL788,'Input Sheet'!G:G)</f>
        <v>0</v>
      </c>
      <c r="AD788" s="28">
        <f>+SUMIF('Input Sheet'!$S:$S,$AL788,'Input Sheet'!H:H)</f>
        <v>0</v>
      </c>
      <c r="AE788" s="28">
        <f>+SUMIF('Input Sheet'!$S:$S,$AL788,'Input Sheet'!I:I)</f>
        <v>0</v>
      </c>
      <c r="AF788" s="28">
        <f>+SUMIF('Input Sheet'!$S:$S,$AL788,'Input Sheet'!J:J)</f>
        <v>0</v>
      </c>
      <c r="AG788" s="28">
        <f>+SUMIF('Input Sheet'!$S:$S,$AL788,'Input Sheet'!K:K)</f>
        <v>0</v>
      </c>
      <c r="AH788" s="28">
        <f>+SUMIF('Input Sheet'!$S:$S,$AL788,'Input Sheet'!L:L)</f>
        <v>0</v>
      </c>
      <c r="AI788" s="28">
        <f>+SUMIF('Input Sheet'!$S:$S,$AL788,'Input Sheet'!M:M)</f>
        <v>0</v>
      </c>
      <c r="AJ788" s="28">
        <f>+SUMIF('Input Sheet'!$S:$S,$AL788,'Input Sheet'!N:N)</f>
        <v>0</v>
      </c>
      <c r="AK788" s="28"/>
      <c r="AL788" s="27" t="str">
        <f t="shared" si="63"/>
        <v>221-7240</v>
      </c>
      <c r="AM788" s="34" t="str">
        <f t="shared" si="64"/>
        <v>Admin &amp; Other</v>
      </c>
      <c r="AN788" s="34" t="str">
        <f t="shared" si="65"/>
        <v xml:space="preserve">Admin &amp; OtherStaff Remuneration &amp; Benefits as % of Total Gross </v>
      </c>
      <c r="AO788" s="35"/>
      <c r="AP788" s="35"/>
      <c r="AQ788" s="35"/>
    </row>
    <row r="789" spans="1:43" x14ac:dyDescent="0.25">
      <c r="A789" s="27" t="s">
        <v>103</v>
      </c>
      <c r="B789" s="27" t="s">
        <v>104</v>
      </c>
      <c r="C789" s="27" t="s">
        <v>663</v>
      </c>
      <c r="D789" s="27" t="s">
        <v>124</v>
      </c>
      <c r="E789" s="27" t="s">
        <v>664</v>
      </c>
      <c r="F789" s="27" t="s">
        <v>685</v>
      </c>
      <c r="G789" s="27" t="s">
        <v>686</v>
      </c>
      <c r="H789" s="34" t="s">
        <v>644</v>
      </c>
      <c r="I789" s="34" t="s">
        <v>652</v>
      </c>
      <c r="J789" s="34" t="str">
        <f t="shared" si="61"/>
        <v xml:space="preserve">Admin &amp; OtherStaff Remuneration &amp; Benefits as % of Total Gross </v>
      </c>
      <c r="K789" s="34" t="str">
        <f t="shared" si="62"/>
        <v>400Staff Benefits (Superannuation, FBT, ACC) - Toyota</v>
      </c>
      <c r="L789" s="28">
        <f>+SUMIF('TB 4-24'!M:M,$AL789,'TB 4-24'!G:G)</f>
        <v>0</v>
      </c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>
        <f>+SUMIF('Input Sheet'!$S:$S,$AL789,'Input Sheet'!C:C)</f>
        <v>0</v>
      </c>
      <c r="Z789" s="28">
        <f>+SUMIF('Input Sheet'!$S:$S,$AL789,'Input Sheet'!D:D)</f>
        <v>0</v>
      </c>
      <c r="AA789" s="28">
        <f>+SUMIF('Input Sheet'!$S:$S,$AL789,'Input Sheet'!E:E)</f>
        <v>0</v>
      </c>
      <c r="AB789" s="28">
        <f>+SUMIF('Input Sheet'!$S:$S,$AL789,'Input Sheet'!F:F)</f>
        <v>0</v>
      </c>
      <c r="AC789" s="28">
        <f>+SUMIF('Input Sheet'!$S:$S,$AL789,'Input Sheet'!G:G)</f>
        <v>0</v>
      </c>
      <c r="AD789" s="28">
        <f>+SUMIF('Input Sheet'!$S:$S,$AL789,'Input Sheet'!H:H)</f>
        <v>0</v>
      </c>
      <c r="AE789" s="28">
        <f>+SUMIF('Input Sheet'!$S:$S,$AL789,'Input Sheet'!I:I)</f>
        <v>0</v>
      </c>
      <c r="AF789" s="28">
        <f>+SUMIF('Input Sheet'!$S:$S,$AL789,'Input Sheet'!J:J)</f>
        <v>0</v>
      </c>
      <c r="AG789" s="28">
        <f>+SUMIF('Input Sheet'!$S:$S,$AL789,'Input Sheet'!K:K)</f>
        <v>0</v>
      </c>
      <c r="AH789" s="28">
        <f>+SUMIF('Input Sheet'!$S:$S,$AL789,'Input Sheet'!L:L)</f>
        <v>0</v>
      </c>
      <c r="AI789" s="28">
        <f>+SUMIF('Input Sheet'!$S:$S,$AL789,'Input Sheet'!M:M)</f>
        <v>0</v>
      </c>
      <c r="AJ789" s="28">
        <f>+SUMIF('Input Sheet'!$S:$S,$AL789,'Input Sheet'!N:N)</f>
        <v>0</v>
      </c>
      <c r="AK789" s="28"/>
      <c r="AL789" s="27" t="str">
        <f t="shared" si="63"/>
        <v>400-7240</v>
      </c>
      <c r="AM789" s="34" t="str">
        <f t="shared" si="64"/>
        <v>Admin &amp; Other</v>
      </c>
      <c r="AN789" s="34" t="str">
        <f t="shared" si="65"/>
        <v xml:space="preserve">Admin &amp; OtherStaff Remuneration &amp; Benefits as % of Total Gross </v>
      </c>
      <c r="AO789" s="35"/>
      <c r="AP789" s="35"/>
      <c r="AQ789" s="35"/>
    </row>
    <row r="790" spans="1:43" x14ac:dyDescent="0.25">
      <c r="A790" s="27" t="s">
        <v>103</v>
      </c>
      <c r="B790" s="27" t="s">
        <v>104</v>
      </c>
      <c r="C790" s="27" t="s">
        <v>663</v>
      </c>
      <c r="D790" s="27" t="s">
        <v>124</v>
      </c>
      <c r="E790" s="27" t="s">
        <v>665</v>
      </c>
      <c r="F790" s="27" t="s">
        <v>685</v>
      </c>
      <c r="G790" s="27" t="s">
        <v>686</v>
      </c>
      <c r="H790" s="34" t="s">
        <v>644</v>
      </c>
      <c r="I790" s="34" t="s">
        <v>652</v>
      </c>
      <c r="J790" s="34" t="str">
        <f t="shared" si="61"/>
        <v xml:space="preserve">Admin &amp; OtherStaff Remuneration &amp; Benefits as % of Total Gross </v>
      </c>
      <c r="K790" s="34" t="str">
        <f t="shared" si="62"/>
        <v>410Staff Benefits (Superannuation, FBT, ACC) - Toyota</v>
      </c>
      <c r="L790" s="28">
        <f>+SUMIF('TB 4-24'!M:M,$AL790,'TB 4-24'!G:G)</f>
        <v>0</v>
      </c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>
        <f>+SUMIF('Input Sheet'!$S:$S,$AL790,'Input Sheet'!C:C)</f>
        <v>0</v>
      </c>
      <c r="Z790" s="28">
        <f>+SUMIF('Input Sheet'!$S:$S,$AL790,'Input Sheet'!D:D)</f>
        <v>0</v>
      </c>
      <c r="AA790" s="28">
        <f>+SUMIF('Input Sheet'!$S:$S,$AL790,'Input Sheet'!E:E)</f>
        <v>0</v>
      </c>
      <c r="AB790" s="28">
        <f>+SUMIF('Input Sheet'!$S:$S,$AL790,'Input Sheet'!F:F)</f>
        <v>0</v>
      </c>
      <c r="AC790" s="28">
        <f>+SUMIF('Input Sheet'!$S:$S,$AL790,'Input Sheet'!G:G)</f>
        <v>0</v>
      </c>
      <c r="AD790" s="28">
        <f>+SUMIF('Input Sheet'!$S:$S,$AL790,'Input Sheet'!H:H)</f>
        <v>0</v>
      </c>
      <c r="AE790" s="28">
        <f>+SUMIF('Input Sheet'!$S:$S,$AL790,'Input Sheet'!I:I)</f>
        <v>0</v>
      </c>
      <c r="AF790" s="28">
        <f>+SUMIF('Input Sheet'!$S:$S,$AL790,'Input Sheet'!J:J)</f>
        <v>0</v>
      </c>
      <c r="AG790" s="28">
        <f>+SUMIF('Input Sheet'!$S:$S,$AL790,'Input Sheet'!K:K)</f>
        <v>0</v>
      </c>
      <c r="AH790" s="28">
        <f>+SUMIF('Input Sheet'!$S:$S,$AL790,'Input Sheet'!L:L)</f>
        <v>0</v>
      </c>
      <c r="AI790" s="28">
        <f>+SUMIF('Input Sheet'!$S:$S,$AL790,'Input Sheet'!M:M)</f>
        <v>0</v>
      </c>
      <c r="AJ790" s="28">
        <f>+SUMIF('Input Sheet'!$S:$S,$AL790,'Input Sheet'!N:N)</f>
        <v>0</v>
      </c>
      <c r="AK790" s="28"/>
      <c r="AL790" s="27" t="str">
        <f t="shared" si="63"/>
        <v>410-7240</v>
      </c>
      <c r="AM790" s="34" t="str">
        <f t="shared" si="64"/>
        <v>Admin &amp; Other</v>
      </c>
      <c r="AN790" s="34" t="str">
        <f t="shared" si="65"/>
        <v xml:space="preserve">Admin &amp; OtherStaff Remuneration &amp; Benefits as % of Total Gross </v>
      </c>
      <c r="AO790" s="35"/>
      <c r="AP790" s="35"/>
      <c r="AQ790" s="35"/>
    </row>
    <row r="791" spans="1:43" x14ac:dyDescent="0.25">
      <c r="A791" s="27" t="s">
        <v>103</v>
      </c>
      <c r="B791" s="27" t="s">
        <v>104</v>
      </c>
      <c r="C791" s="27" t="s">
        <v>663</v>
      </c>
      <c r="D791" s="27" t="s">
        <v>124</v>
      </c>
      <c r="E791" s="27" t="s">
        <v>666</v>
      </c>
      <c r="F791" s="27" t="s">
        <v>685</v>
      </c>
      <c r="G791" s="27" t="s">
        <v>686</v>
      </c>
      <c r="H791" s="34" t="s">
        <v>644</v>
      </c>
      <c r="I791" s="34" t="s">
        <v>652</v>
      </c>
      <c r="J791" s="34" t="str">
        <f t="shared" si="61"/>
        <v xml:space="preserve">Admin &amp; OtherStaff Remuneration &amp; Benefits as % of Total Gross </v>
      </c>
      <c r="K791" s="34" t="str">
        <f t="shared" si="62"/>
        <v>420Staff Benefits (Superannuation, FBT, ACC) - Toyota</v>
      </c>
      <c r="L791" s="28">
        <f>+SUMIF('TB 4-24'!M:M,$AL791,'TB 4-24'!G:G)</f>
        <v>0</v>
      </c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>
        <f>+SUMIF('Input Sheet'!$S:$S,$AL791,'Input Sheet'!C:C)</f>
        <v>0</v>
      </c>
      <c r="Z791" s="28">
        <f>+SUMIF('Input Sheet'!$S:$S,$AL791,'Input Sheet'!D:D)</f>
        <v>0</v>
      </c>
      <c r="AA791" s="28">
        <f>+SUMIF('Input Sheet'!$S:$S,$AL791,'Input Sheet'!E:E)</f>
        <v>0</v>
      </c>
      <c r="AB791" s="28">
        <f>+SUMIF('Input Sheet'!$S:$S,$AL791,'Input Sheet'!F:F)</f>
        <v>0</v>
      </c>
      <c r="AC791" s="28">
        <f>+SUMIF('Input Sheet'!$S:$S,$AL791,'Input Sheet'!G:G)</f>
        <v>0</v>
      </c>
      <c r="AD791" s="28">
        <f>+SUMIF('Input Sheet'!$S:$S,$AL791,'Input Sheet'!H:H)</f>
        <v>0</v>
      </c>
      <c r="AE791" s="28">
        <f>+SUMIF('Input Sheet'!$S:$S,$AL791,'Input Sheet'!I:I)</f>
        <v>0</v>
      </c>
      <c r="AF791" s="28">
        <f>+SUMIF('Input Sheet'!$S:$S,$AL791,'Input Sheet'!J:J)</f>
        <v>0</v>
      </c>
      <c r="AG791" s="28">
        <f>+SUMIF('Input Sheet'!$S:$S,$AL791,'Input Sheet'!K:K)</f>
        <v>0</v>
      </c>
      <c r="AH791" s="28">
        <f>+SUMIF('Input Sheet'!$S:$S,$AL791,'Input Sheet'!L:L)</f>
        <v>0</v>
      </c>
      <c r="AI791" s="28">
        <f>+SUMIF('Input Sheet'!$S:$S,$AL791,'Input Sheet'!M:M)</f>
        <v>0</v>
      </c>
      <c r="AJ791" s="28">
        <f>+SUMIF('Input Sheet'!$S:$S,$AL791,'Input Sheet'!N:N)</f>
        <v>0</v>
      </c>
      <c r="AK791" s="28"/>
      <c r="AL791" s="27" t="str">
        <f t="shared" si="63"/>
        <v>420-7240</v>
      </c>
      <c r="AM791" s="34" t="str">
        <f t="shared" si="64"/>
        <v>Admin &amp; Other</v>
      </c>
      <c r="AN791" s="34" t="str">
        <f t="shared" si="65"/>
        <v xml:space="preserve">Admin &amp; OtherStaff Remuneration &amp; Benefits as % of Total Gross </v>
      </c>
      <c r="AO791" s="35"/>
      <c r="AP791" s="35"/>
      <c r="AQ791" s="35"/>
    </row>
    <row r="792" spans="1:43" x14ac:dyDescent="0.25">
      <c r="A792" s="27" t="s">
        <v>103</v>
      </c>
      <c r="B792" s="27" t="s">
        <v>104</v>
      </c>
      <c r="C792" s="27" t="s">
        <v>663</v>
      </c>
      <c r="D792" s="27" t="s">
        <v>124</v>
      </c>
      <c r="E792" s="27" t="s">
        <v>667</v>
      </c>
      <c r="F792" s="27" t="s">
        <v>685</v>
      </c>
      <c r="G792" s="27" t="s">
        <v>686</v>
      </c>
      <c r="H792" s="34" t="s">
        <v>644</v>
      </c>
      <c r="I792" s="34" t="s">
        <v>652</v>
      </c>
      <c r="J792" s="34" t="str">
        <f t="shared" si="61"/>
        <v xml:space="preserve">Admin &amp; OtherStaff Remuneration &amp; Benefits as % of Total Gross </v>
      </c>
      <c r="K792" s="34" t="str">
        <f t="shared" si="62"/>
        <v>421Staff Benefits (Superannuation, FBT, ACC) - Toyota</v>
      </c>
      <c r="L792" s="28">
        <f>+SUMIF('TB 4-24'!M:M,$AL792,'TB 4-24'!G:G)</f>
        <v>0</v>
      </c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>
        <f>+SUMIF('Input Sheet'!$S:$S,$AL792,'Input Sheet'!C:C)</f>
        <v>0</v>
      </c>
      <c r="Z792" s="28">
        <f>+SUMIF('Input Sheet'!$S:$S,$AL792,'Input Sheet'!D:D)</f>
        <v>0</v>
      </c>
      <c r="AA792" s="28">
        <f>+SUMIF('Input Sheet'!$S:$S,$AL792,'Input Sheet'!E:E)</f>
        <v>0</v>
      </c>
      <c r="AB792" s="28">
        <f>+SUMIF('Input Sheet'!$S:$S,$AL792,'Input Sheet'!F:F)</f>
        <v>0</v>
      </c>
      <c r="AC792" s="28">
        <f>+SUMIF('Input Sheet'!$S:$S,$AL792,'Input Sheet'!G:G)</f>
        <v>0</v>
      </c>
      <c r="AD792" s="28">
        <f>+SUMIF('Input Sheet'!$S:$S,$AL792,'Input Sheet'!H:H)</f>
        <v>0</v>
      </c>
      <c r="AE792" s="28">
        <f>+SUMIF('Input Sheet'!$S:$S,$AL792,'Input Sheet'!I:I)</f>
        <v>0</v>
      </c>
      <c r="AF792" s="28">
        <f>+SUMIF('Input Sheet'!$S:$S,$AL792,'Input Sheet'!J:J)</f>
        <v>0</v>
      </c>
      <c r="AG792" s="28">
        <f>+SUMIF('Input Sheet'!$S:$S,$AL792,'Input Sheet'!K:K)</f>
        <v>0</v>
      </c>
      <c r="AH792" s="28">
        <f>+SUMIF('Input Sheet'!$S:$S,$AL792,'Input Sheet'!L:L)</f>
        <v>0</v>
      </c>
      <c r="AI792" s="28">
        <f>+SUMIF('Input Sheet'!$S:$S,$AL792,'Input Sheet'!M:M)</f>
        <v>0</v>
      </c>
      <c r="AJ792" s="28">
        <f>+SUMIF('Input Sheet'!$S:$S,$AL792,'Input Sheet'!N:N)</f>
        <v>0</v>
      </c>
      <c r="AK792" s="28"/>
      <c r="AL792" s="27" t="str">
        <f t="shared" si="63"/>
        <v>421-7240</v>
      </c>
      <c r="AM792" s="34" t="str">
        <f t="shared" si="64"/>
        <v>Admin &amp; Other</v>
      </c>
      <c r="AN792" s="34" t="str">
        <f t="shared" si="65"/>
        <v xml:space="preserve">Admin &amp; OtherStaff Remuneration &amp; Benefits as % of Total Gross </v>
      </c>
      <c r="AO792" s="35"/>
      <c r="AP792" s="35"/>
      <c r="AQ792" s="35"/>
    </row>
    <row r="793" spans="1:43" x14ac:dyDescent="0.25">
      <c r="A793" s="27" t="s">
        <v>103</v>
      </c>
      <c r="B793" s="27" t="s">
        <v>104</v>
      </c>
      <c r="C793" s="27" t="s">
        <v>104</v>
      </c>
      <c r="D793" s="27" t="s">
        <v>124</v>
      </c>
      <c r="E793" s="27" t="s">
        <v>680</v>
      </c>
      <c r="F793" s="27" t="s">
        <v>685</v>
      </c>
      <c r="G793" s="27" t="s">
        <v>686</v>
      </c>
      <c r="H793" s="34" t="s">
        <v>644</v>
      </c>
      <c r="I793" s="34" t="s">
        <v>652</v>
      </c>
      <c r="J793" s="34" t="str">
        <f t="shared" si="61"/>
        <v xml:space="preserve">Admin &amp; OtherStaff Remuneration &amp; Benefits as % of Total Gross </v>
      </c>
      <c r="K793" s="34" t="str">
        <f t="shared" si="62"/>
        <v>130Staff Benefits (Superannuation, FBT, ACC) - Toyota</v>
      </c>
      <c r="L793" s="28">
        <f>+SUMIF('TB 4-24'!M:M,$AL793,'TB 4-24'!G:G)</f>
        <v>0</v>
      </c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>
        <f>+SUMIF('Input Sheet'!$S:$S,$AL793,'Input Sheet'!C:C)</f>
        <v>0</v>
      </c>
      <c r="Z793" s="28">
        <f>+SUMIF('Input Sheet'!$S:$S,$AL793,'Input Sheet'!D:D)</f>
        <v>0</v>
      </c>
      <c r="AA793" s="28">
        <f>+SUMIF('Input Sheet'!$S:$S,$AL793,'Input Sheet'!E:E)</f>
        <v>0</v>
      </c>
      <c r="AB793" s="28">
        <f>+SUMIF('Input Sheet'!$S:$S,$AL793,'Input Sheet'!F:F)</f>
        <v>0</v>
      </c>
      <c r="AC793" s="28">
        <f>+SUMIF('Input Sheet'!$S:$S,$AL793,'Input Sheet'!G:G)</f>
        <v>0</v>
      </c>
      <c r="AD793" s="28">
        <f>+SUMIF('Input Sheet'!$S:$S,$AL793,'Input Sheet'!H:H)</f>
        <v>0</v>
      </c>
      <c r="AE793" s="28">
        <f>+SUMIF('Input Sheet'!$S:$S,$AL793,'Input Sheet'!I:I)</f>
        <v>0</v>
      </c>
      <c r="AF793" s="28">
        <f>+SUMIF('Input Sheet'!$S:$S,$AL793,'Input Sheet'!J:J)</f>
        <v>0</v>
      </c>
      <c r="AG793" s="28">
        <f>+SUMIF('Input Sheet'!$S:$S,$AL793,'Input Sheet'!K:K)</f>
        <v>0</v>
      </c>
      <c r="AH793" s="28">
        <f>+SUMIF('Input Sheet'!$S:$S,$AL793,'Input Sheet'!L:L)</f>
        <v>0</v>
      </c>
      <c r="AI793" s="28">
        <f>+SUMIF('Input Sheet'!$S:$S,$AL793,'Input Sheet'!M:M)</f>
        <v>0</v>
      </c>
      <c r="AJ793" s="28">
        <f>+SUMIF('Input Sheet'!$S:$S,$AL793,'Input Sheet'!N:N)</f>
        <v>0</v>
      </c>
      <c r="AK793" s="28"/>
      <c r="AL793" s="27" t="str">
        <f t="shared" si="63"/>
        <v>130-7240</v>
      </c>
      <c r="AM793" s="34" t="str">
        <f t="shared" si="64"/>
        <v>Admin &amp; Other</v>
      </c>
      <c r="AN793" s="34" t="str">
        <f t="shared" si="65"/>
        <v xml:space="preserve">Admin &amp; OtherStaff Remuneration &amp; Benefits as % of Total Gross </v>
      </c>
      <c r="AO793" s="35"/>
      <c r="AP793" s="35"/>
      <c r="AQ793" s="35"/>
    </row>
    <row r="794" spans="1:43" x14ac:dyDescent="0.25">
      <c r="A794" s="27" t="s">
        <v>103</v>
      </c>
      <c r="B794" s="27" t="s">
        <v>104</v>
      </c>
      <c r="C794" s="27" t="s">
        <v>663</v>
      </c>
      <c r="D794" s="27" t="s">
        <v>124</v>
      </c>
      <c r="E794" s="27" t="s">
        <v>670</v>
      </c>
      <c r="F794" s="27" t="s">
        <v>685</v>
      </c>
      <c r="G794" s="27" t="s">
        <v>686</v>
      </c>
      <c r="H794" s="34" t="s">
        <v>644</v>
      </c>
      <c r="I794" s="34" t="s">
        <v>652</v>
      </c>
      <c r="J794" s="34" t="str">
        <f t="shared" si="61"/>
        <v xml:space="preserve">Admin &amp; OtherStaff Remuneration &amp; Benefits as % of Total Gross </v>
      </c>
      <c r="K794" s="34" t="str">
        <f t="shared" si="62"/>
        <v>460Staff Benefits (Superannuation, FBT, ACC) - Toyota</v>
      </c>
      <c r="L794" s="28">
        <f>+SUMIF('TB 4-24'!M:M,$AL794,'TB 4-24'!G:G)</f>
        <v>0</v>
      </c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>
        <f>+SUMIF('Input Sheet'!$S:$S,$AL794,'Input Sheet'!C:C)</f>
        <v>0</v>
      </c>
      <c r="Z794" s="28">
        <f>+SUMIF('Input Sheet'!$S:$S,$AL794,'Input Sheet'!D:D)</f>
        <v>0</v>
      </c>
      <c r="AA794" s="28">
        <f>+SUMIF('Input Sheet'!$S:$S,$AL794,'Input Sheet'!E:E)</f>
        <v>0</v>
      </c>
      <c r="AB794" s="28">
        <f>+SUMIF('Input Sheet'!$S:$S,$AL794,'Input Sheet'!F:F)</f>
        <v>0</v>
      </c>
      <c r="AC794" s="28">
        <f>+SUMIF('Input Sheet'!$S:$S,$AL794,'Input Sheet'!G:G)</f>
        <v>0</v>
      </c>
      <c r="AD794" s="28">
        <f>+SUMIF('Input Sheet'!$S:$S,$AL794,'Input Sheet'!H:H)</f>
        <v>0</v>
      </c>
      <c r="AE794" s="28">
        <f>+SUMIF('Input Sheet'!$S:$S,$AL794,'Input Sheet'!I:I)</f>
        <v>0</v>
      </c>
      <c r="AF794" s="28">
        <f>+SUMIF('Input Sheet'!$S:$S,$AL794,'Input Sheet'!J:J)</f>
        <v>0</v>
      </c>
      <c r="AG794" s="28">
        <f>+SUMIF('Input Sheet'!$S:$S,$AL794,'Input Sheet'!K:K)</f>
        <v>0</v>
      </c>
      <c r="AH794" s="28">
        <f>+SUMIF('Input Sheet'!$S:$S,$AL794,'Input Sheet'!L:L)</f>
        <v>0</v>
      </c>
      <c r="AI794" s="28">
        <f>+SUMIF('Input Sheet'!$S:$S,$AL794,'Input Sheet'!M:M)</f>
        <v>0</v>
      </c>
      <c r="AJ794" s="28">
        <f>+SUMIF('Input Sheet'!$S:$S,$AL794,'Input Sheet'!N:N)</f>
        <v>0</v>
      </c>
      <c r="AK794" s="28"/>
      <c r="AL794" s="27" t="str">
        <f t="shared" si="63"/>
        <v>460-7240</v>
      </c>
      <c r="AM794" s="34" t="str">
        <f t="shared" si="64"/>
        <v>Admin &amp; Other</v>
      </c>
      <c r="AN794" s="34" t="str">
        <f t="shared" si="65"/>
        <v xml:space="preserve">Admin &amp; OtherStaff Remuneration &amp; Benefits as % of Total Gross </v>
      </c>
      <c r="AO794" s="35"/>
      <c r="AP794" s="35"/>
      <c r="AQ794" s="35"/>
    </row>
    <row r="795" spans="1:43" x14ac:dyDescent="0.25">
      <c r="A795" s="27" t="s">
        <v>103</v>
      </c>
      <c r="B795" s="27" t="s">
        <v>104</v>
      </c>
      <c r="C795" s="27" t="s">
        <v>671</v>
      </c>
      <c r="D795" s="27" t="s">
        <v>124</v>
      </c>
      <c r="E795" s="27" t="s">
        <v>672</v>
      </c>
      <c r="F795" s="27" t="s">
        <v>685</v>
      </c>
      <c r="G795" s="27" t="s">
        <v>686</v>
      </c>
      <c r="H795" s="34" t="s">
        <v>644</v>
      </c>
      <c r="I795" s="34" t="s">
        <v>652</v>
      </c>
      <c r="J795" s="34" t="str">
        <f t="shared" si="61"/>
        <v xml:space="preserve">Admin &amp; OtherStaff Remuneration &amp; Benefits as % of Total Gross </v>
      </c>
      <c r="K795" s="34" t="str">
        <f t="shared" si="62"/>
        <v>300Staff Benefits (Superannuation, FBT, ACC) - Toyota</v>
      </c>
      <c r="L795" s="28">
        <f>+SUMIF('TB 4-24'!M:M,$AL795,'TB 4-24'!G:G)</f>
        <v>0</v>
      </c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>
        <f>+SUMIF('Input Sheet'!$S:$S,$AL795,'Input Sheet'!C:C)</f>
        <v>0</v>
      </c>
      <c r="Z795" s="28">
        <f>+SUMIF('Input Sheet'!$S:$S,$AL795,'Input Sheet'!D:D)</f>
        <v>0</v>
      </c>
      <c r="AA795" s="28">
        <f>+SUMIF('Input Sheet'!$S:$S,$AL795,'Input Sheet'!E:E)</f>
        <v>0</v>
      </c>
      <c r="AB795" s="28">
        <f>+SUMIF('Input Sheet'!$S:$S,$AL795,'Input Sheet'!F:F)</f>
        <v>0</v>
      </c>
      <c r="AC795" s="28">
        <f>+SUMIF('Input Sheet'!$S:$S,$AL795,'Input Sheet'!G:G)</f>
        <v>0</v>
      </c>
      <c r="AD795" s="28">
        <f>+SUMIF('Input Sheet'!$S:$S,$AL795,'Input Sheet'!H:H)</f>
        <v>0</v>
      </c>
      <c r="AE795" s="28">
        <f>+SUMIF('Input Sheet'!$S:$S,$AL795,'Input Sheet'!I:I)</f>
        <v>0</v>
      </c>
      <c r="AF795" s="28">
        <f>+SUMIF('Input Sheet'!$S:$S,$AL795,'Input Sheet'!J:J)</f>
        <v>0</v>
      </c>
      <c r="AG795" s="28">
        <f>+SUMIF('Input Sheet'!$S:$S,$AL795,'Input Sheet'!K:K)</f>
        <v>0</v>
      </c>
      <c r="AH795" s="28">
        <f>+SUMIF('Input Sheet'!$S:$S,$AL795,'Input Sheet'!L:L)</f>
        <v>0</v>
      </c>
      <c r="AI795" s="28">
        <f>+SUMIF('Input Sheet'!$S:$S,$AL795,'Input Sheet'!M:M)</f>
        <v>0</v>
      </c>
      <c r="AJ795" s="28">
        <f>+SUMIF('Input Sheet'!$S:$S,$AL795,'Input Sheet'!N:N)</f>
        <v>0</v>
      </c>
      <c r="AK795" s="28"/>
      <c r="AL795" s="27" t="str">
        <f t="shared" si="63"/>
        <v>300-7240</v>
      </c>
      <c r="AM795" s="34" t="str">
        <f t="shared" si="64"/>
        <v>Admin &amp; Other</v>
      </c>
      <c r="AN795" s="34" t="str">
        <f t="shared" si="65"/>
        <v xml:space="preserve">Admin &amp; OtherStaff Remuneration &amp; Benefits as % of Total Gross </v>
      </c>
      <c r="AO795" s="35"/>
      <c r="AP795" s="35"/>
      <c r="AQ795" s="35"/>
    </row>
    <row r="796" spans="1:43" x14ac:dyDescent="0.25">
      <c r="A796" s="27" t="s">
        <v>103</v>
      </c>
      <c r="B796" s="27" t="s">
        <v>104</v>
      </c>
      <c r="C796" s="27" t="s">
        <v>671</v>
      </c>
      <c r="D796" s="27" t="s">
        <v>124</v>
      </c>
      <c r="E796" s="27" t="s">
        <v>673</v>
      </c>
      <c r="F796" s="27" t="s">
        <v>685</v>
      </c>
      <c r="G796" s="27" t="s">
        <v>686</v>
      </c>
      <c r="H796" s="34" t="s">
        <v>644</v>
      </c>
      <c r="I796" s="34" t="s">
        <v>652</v>
      </c>
      <c r="J796" s="34" t="str">
        <f t="shared" si="61"/>
        <v xml:space="preserve">Admin &amp; OtherStaff Remuneration &amp; Benefits as % of Total Gross </v>
      </c>
      <c r="K796" s="34" t="str">
        <f t="shared" si="62"/>
        <v>310Staff Benefits (Superannuation, FBT, ACC) - Toyota</v>
      </c>
      <c r="L796" s="28">
        <f>+SUMIF('TB 4-24'!M:M,$AL796,'TB 4-24'!G:G)</f>
        <v>0</v>
      </c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>
        <f>+SUMIF('Input Sheet'!$S:$S,$AL796,'Input Sheet'!C:C)</f>
        <v>0</v>
      </c>
      <c r="Z796" s="28">
        <f>+SUMIF('Input Sheet'!$S:$S,$AL796,'Input Sheet'!D:D)</f>
        <v>0</v>
      </c>
      <c r="AA796" s="28">
        <f>+SUMIF('Input Sheet'!$S:$S,$AL796,'Input Sheet'!E:E)</f>
        <v>0</v>
      </c>
      <c r="AB796" s="28">
        <f>+SUMIF('Input Sheet'!$S:$S,$AL796,'Input Sheet'!F:F)</f>
        <v>0</v>
      </c>
      <c r="AC796" s="28">
        <f>+SUMIF('Input Sheet'!$S:$S,$AL796,'Input Sheet'!G:G)</f>
        <v>0</v>
      </c>
      <c r="AD796" s="28">
        <f>+SUMIF('Input Sheet'!$S:$S,$AL796,'Input Sheet'!H:H)</f>
        <v>0</v>
      </c>
      <c r="AE796" s="28">
        <f>+SUMIF('Input Sheet'!$S:$S,$AL796,'Input Sheet'!I:I)</f>
        <v>0</v>
      </c>
      <c r="AF796" s="28">
        <f>+SUMIF('Input Sheet'!$S:$S,$AL796,'Input Sheet'!J:J)</f>
        <v>0</v>
      </c>
      <c r="AG796" s="28">
        <f>+SUMIF('Input Sheet'!$S:$S,$AL796,'Input Sheet'!K:K)</f>
        <v>0</v>
      </c>
      <c r="AH796" s="28">
        <f>+SUMIF('Input Sheet'!$S:$S,$AL796,'Input Sheet'!L:L)</f>
        <v>0</v>
      </c>
      <c r="AI796" s="28">
        <f>+SUMIF('Input Sheet'!$S:$S,$AL796,'Input Sheet'!M:M)</f>
        <v>0</v>
      </c>
      <c r="AJ796" s="28">
        <f>+SUMIF('Input Sheet'!$S:$S,$AL796,'Input Sheet'!N:N)</f>
        <v>0</v>
      </c>
      <c r="AK796" s="28"/>
      <c r="AL796" s="27" t="str">
        <f t="shared" si="63"/>
        <v>310-7240</v>
      </c>
      <c r="AM796" s="34" t="str">
        <f t="shared" si="64"/>
        <v>Admin &amp; Other</v>
      </c>
      <c r="AN796" s="34" t="str">
        <f t="shared" si="65"/>
        <v xml:space="preserve">Admin &amp; OtherStaff Remuneration &amp; Benefits as % of Total Gross </v>
      </c>
      <c r="AO796" s="35"/>
      <c r="AP796" s="35"/>
      <c r="AQ796" s="35"/>
    </row>
    <row r="797" spans="1:43" x14ac:dyDescent="0.25">
      <c r="A797" s="27" t="s">
        <v>103</v>
      </c>
      <c r="B797" s="27" t="s">
        <v>104</v>
      </c>
      <c r="C797" s="27" t="s">
        <v>671</v>
      </c>
      <c r="D797" s="27" t="s">
        <v>124</v>
      </c>
      <c r="E797" s="27" t="s">
        <v>674</v>
      </c>
      <c r="F797" s="27" t="s">
        <v>685</v>
      </c>
      <c r="G797" s="27" t="s">
        <v>686</v>
      </c>
      <c r="H797" s="34" t="s">
        <v>644</v>
      </c>
      <c r="I797" s="34" t="s">
        <v>652</v>
      </c>
      <c r="J797" s="34" t="str">
        <f t="shared" si="61"/>
        <v xml:space="preserve">Admin &amp; OtherStaff Remuneration &amp; Benefits as % of Total Gross </v>
      </c>
      <c r="K797" s="34" t="str">
        <f t="shared" si="62"/>
        <v>321Staff Benefits (Superannuation, FBT, ACC) - Toyota</v>
      </c>
      <c r="L797" s="28">
        <f>+SUMIF('TB 4-24'!M:M,$AL797,'TB 4-24'!G:G)</f>
        <v>0</v>
      </c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>
        <f>+SUMIF('Input Sheet'!$S:$S,$AL797,'Input Sheet'!C:C)</f>
        <v>0</v>
      </c>
      <c r="Z797" s="28">
        <f>+SUMIF('Input Sheet'!$S:$S,$AL797,'Input Sheet'!D:D)</f>
        <v>0</v>
      </c>
      <c r="AA797" s="28">
        <f>+SUMIF('Input Sheet'!$S:$S,$AL797,'Input Sheet'!E:E)</f>
        <v>0</v>
      </c>
      <c r="AB797" s="28">
        <f>+SUMIF('Input Sheet'!$S:$S,$AL797,'Input Sheet'!F:F)</f>
        <v>0</v>
      </c>
      <c r="AC797" s="28">
        <f>+SUMIF('Input Sheet'!$S:$S,$AL797,'Input Sheet'!G:G)</f>
        <v>0</v>
      </c>
      <c r="AD797" s="28">
        <f>+SUMIF('Input Sheet'!$S:$S,$AL797,'Input Sheet'!H:H)</f>
        <v>0</v>
      </c>
      <c r="AE797" s="28">
        <f>+SUMIF('Input Sheet'!$S:$S,$AL797,'Input Sheet'!I:I)</f>
        <v>0</v>
      </c>
      <c r="AF797" s="28">
        <f>+SUMIF('Input Sheet'!$S:$S,$AL797,'Input Sheet'!J:J)</f>
        <v>0</v>
      </c>
      <c r="AG797" s="28">
        <f>+SUMIF('Input Sheet'!$S:$S,$AL797,'Input Sheet'!K:K)</f>
        <v>0</v>
      </c>
      <c r="AH797" s="28">
        <f>+SUMIF('Input Sheet'!$S:$S,$AL797,'Input Sheet'!L:L)</f>
        <v>0</v>
      </c>
      <c r="AI797" s="28">
        <f>+SUMIF('Input Sheet'!$S:$S,$AL797,'Input Sheet'!M:M)</f>
        <v>0</v>
      </c>
      <c r="AJ797" s="28">
        <f>+SUMIF('Input Sheet'!$S:$S,$AL797,'Input Sheet'!N:N)</f>
        <v>0</v>
      </c>
      <c r="AK797" s="28"/>
      <c r="AL797" s="27" t="str">
        <f t="shared" si="63"/>
        <v>321-7240</v>
      </c>
      <c r="AM797" s="34" t="str">
        <f t="shared" si="64"/>
        <v>Admin &amp; Other</v>
      </c>
      <c r="AN797" s="34" t="str">
        <f t="shared" si="65"/>
        <v xml:space="preserve">Admin &amp; OtherStaff Remuneration &amp; Benefits as % of Total Gross </v>
      </c>
      <c r="AO797" s="35"/>
      <c r="AP797" s="35"/>
      <c r="AQ797" s="35"/>
    </row>
    <row r="798" spans="1:43" x14ac:dyDescent="0.25">
      <c r="A798" s="27" t="s">
        <v>103</v>
      </c>
      <c r="B798" s="27" t="s">
        <v>104</v>
      </c>
      <c r="C798" s="27" t="s">
        <v>671</v>
      </c>
      <c r="D798" s="27" t="s">
        <v>124</v>
      </c>
      <c r="E798" s="27" t="s">
        <v>676</v>
      </c>
      <c r="F798" s="27" t="s">
        <v>685</v>
      </c>
      <c r="G798" s="27" t="s">
        <v>686</v>
      </c>
      <c r="H798" s="34" t="s">
        <v>644</v>
      </c>
      <c r="I798" s="34" t="s">
        <v>652</v>
      </c>
      <c r="J798" s="34" t="str">
        <f t="shared" si="61"/>
        <v xml:space="preserve">Admin &amp; OtherStaff Remuneration &amp; Benefits as % of Total Gross </v>
      </c>
      <c r="K798" s="34" t="str">
        <f t="shared" si="62"/>
        <v>360Staff Benefits (Superannuation, FBT, ACC) - Toyota</v>
      </c>
      <c r="L798" s="28">
        <f>+SUMIF('TB 4-24'!M:M,$AL798,'TB 4-24'!G:G)</f>
        <v>0</v>
      </c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>
        <f>+SUMIF('Input Sheet'!$S:$S,$AL798,'Input Sheet'!C:C)</f>
        <v>0</v>
      </c>
      <c r="Z798" s="28">
        <f>+SUMIF('Input Sheet'!$S:$S,$AL798,'Input Sheet'!D:D)</f>
        <v>0</v>
      </c>
      <c r="AA798" s="28">
        <f>+SUMIF('Input Sheet'!$S:$S,$AL798,'Input Sheet'!E:E)</f>
        <v>0</v>
      </c>
      <c r="AB798" s="28">
        <f>+SUMIF('Input Sheet'!$S:$S,$AL798,'Input Sheet'!F:F)</f>
        <v>0</v>
      </c>
      <c r="AC798" s="28">
        <f>+SUMIF('Input Sheet'!$S:$S,$AL798,'Input Sheet'!G:G)</f>
        <v>0</v>
      </c>
      <c r="AD798" s="28">
        <f>+SUMIF('Input Sheet'!$S:$S,$AL798,'Input Sheet'!H:H)</f>
        <v>0</v>
      </c>
      <c r="AE798" s="28">
        <f>+SUMIF('Input Sheet'!$S:$S,$AL798,'Input Sheet'!I:I)</f>
        <v>0</v>
      </c>
      <c r="AF798" s="28">
        <f>+SUMIF('Input Sheet'!$S:$S,$AL798,'Input Sheet'!J:J)</f>
        <v>0</v>
      </c>
      <c r="AG798" s="28">
        <f>+SUMIF('Input Sheet'!$S:$S,$AL798,'Input Sheet'!K:K)</f>
        <v>0</v>
      </c>
      <c r="AH798" s="28">
        <f>+SUMIF('Input Sheet'!$S:$S,$AL798,'Input Sheet'!L:L)</f>
        <v>0</v>
      </c>
      <c r="AI798" s="28">
        <f>+SUMIF('Input Sheet'!$S:$S,$AL798,'Input Sheet'!M:M)</f>
        <v>0</v>
      </c>
      <c r="AJ798" s="28">
        <f>+SUMIF('Input Sheet'!$S:$S,$AL798,'Input Sheet'!N:N)</f>
        <v>0</v>
      </c>
      <c r="AK798" s="28"/>
      <c r="AL798" s="27" t="str">
        <f t="shared" si="63"/>
        <v>360-7240</v>
      </c>
      <c r="AM798" s="34" t="str">
        <f t="shared" si="64"/>
        <v>Admin &amp; Other</v>
      </c>
      <c r="AN798" s="34" t="str">
        <f t="shared" si="65"/>
        <v xml:space="preserve">Admin &amp; OtherStaff Remuneration &amp; Benefits as % of Total Gross </v>
      </c>
      <c r="AO798" s="35"/>
      <c r="AP798" s="35"/>
      <c r="AQ798" s="35"/>
    </row>
    <row r="799" spans="1:43" x14ac:dyDescent="0.25">
      <c r="A799" s="27" t="s">
        <v>103</v>
      </c>
      <c r="B799" s="27" t="s">
        <v>104</v>
      </c>
      <c r="C799" s="27" t="s">
        <v>104</v>
      </c>
      <c r="D799" s="27" t="s">
        <v>124</v>
      </c>
      <c r="E799" s="27" t="s">
        <v>677</v>
      </c>
      <c r="F799" s="27" t="s">
        <v>685</v>
      </c>
      <c r="G799" s="27" t="s">
        <v>686</v>
      </c>
      <c r="H799" s="34" t="s">
        <v>644</v>
      </c>
      <c r="I799" s="34" t="s">
        <v>652</v>
      </c>
      <c r="J799" s="34" t="str">
        <f t="shared" si="61"/>
        <v xml:space="preserve">Admin &amp; OtherStaff Remuneration &amp; Benefits as % of Total Gross </v>
      </c>
      <c r="K799" s="34" t="str">
        <f t="shared" si="62"/>
        <v>100Staff Benefits (Superannuation, FBT, ACC) - Toyota</v>
      </c>
      <c r="L799" s="28">
        <f>+SUMIF('TB 4-24'!M:M,$AL799,'TB 4-24'!G:G)</f>
        <v>0</v>
      </c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>
        <f>+SUMIF('Input Sheet'!$S:$S,$AL799,'Input Sheet'!C:C)</f>
        <v>0</v>
      </c>
      <c r="Z799" s="28">
        <f>+SUMIF('Input Sheet'!$S:$S,$AL799,'Input Sheet'!D:D)</f>
        <v>0</v>
      </c>
      <c r="AA799" s="28">
        <f>+SUMIF('Input Sheet'!$S:$S,$AL799,'Input Sheet'!E:E)</f>
        <v>0</v>
      </c>
      <c r="AB799" s="28">
        <f>+SUMIF('Input Sheet'!$S:$S,$AL799,'Input Sheet'!F:F)</f>
        <v>0</v>
      </c>
      <c r="AC799" s="28">
        <f>+SUMIF('Input Sheet'!$S:$S,$AL799,'Input Sheet'!G:G)</f>
        <v>0</v>
      </c>
      <c r="AD799" s="28">
        <f>+SUMIF('Input Sheet'!$S:$S,$AL799,'Input Sheet'!H:H)</f>
        <v>0</v>
      </c>
      <c r="AE799" s="28">
        <f>+SUMIF('Input Sheet'!$S:$S,$AL799,'Input Sheet'!I:I)</f>
        <v>0</v>
      </c>
      <c r="AF799" s="28">
        <f>+SUMIF('Input Sheet'!$S:$S,$AL799,'Input Sheet'!J:J)</f>
        <v>0</v>
      </c>
      <c r="AG799" s="28">
        <f>+SUMIF('Input Sheet'!$S:$S,$AL799,'Input Sheet'!K:K)</f>
        <v>0</v>
      </c>
      <c r="AH799" s="28">
        <f>+SUMIF('Input Sheet'!$S:$S,$AL799,'Input Sheet'!L:L)</f>
        <v>0</v>
      </c>
      <c r="AI799" s="28">
        <f>+SUMIF('Input Sheet'!$S:$S,$AL799,'Input Sheet'!M:M)</f>
        <v>0</v>
      </c>
      <c r="AJ799" s="28">
        <f>+SUMIF('Input Sheet'!$S:$S,$AL799,'Input Sheet'!N:N)</f>
        <v>0</v>
      </c>
      <c r="AK799" s="28"/>
      <c r="AL799" s="27" t="str">
        <f t="shared" si="63"/>
        <v>100-7240</v>
      </c>
      <c r="AM799" s="34" t="str">
        <f t="shared" si="64"/>
        <v>Admin &amp; Other</v>
      </c>
      <c r="AN799" s="34" t="str">
        <f t="shared" si="65"/>
        <v xml:space="preserve">Admin &amp; OtherStaff Remuneration &amp; Benefits as % of Total Gross </v>
      </c>
      <c r="AO799" s="35"/>
      <c r="AP799" s="35"/>
      <c r="AQ799" s="35"/>
    </row>
    <row r="800" spans="1:43" x14ac:dyDescent="0.25">
      <c r="A800" s="27" t="s">
        <v>103</v>
      </c>
      <c r="B800" s="27" t="s">
        <v>104</v>
      </c>
      <c r="C800" s="27" t="s">
        <v>657</v>
      </c>
      <c r="D800" s="27" t="s">
        <v>132</v>
      </c>
      <c r="E800" s="27" t="s">
        <v>660</v>
      </c>
      <c r="F800" s="27" t="s">
        <v>685</v>
      </c>
      <c r="G800" s="27" t="s">
        <v>686</v>
      </c>
      <c r="H800" s="34" t="s">
        <v>644</v>
      </c>
      <c r="I800" s="34" t="s">
        <v>652</v>
      </c>
      <c r="J800" s="34" t="str">
        <f t="shared" si="61"/>
        <v xml:space="preserve">Admin &amp; OtherStaff Remuneration &amp; Benefits as % of Total Gross </v>
      </c>
      <c r="K800" s="34" t="str">
        <f t="shared" si="62"/>
        <v>200Staff Benefits (Superannuation, FBT, ACC) - Toyota</v>
      </c>
      <c r="L800" s="28">
        <f>+SUMIF('TB 4-24'!M:M,$AL800,'TB 4-24'!G:G)</f>
        <v>0</v>
      </c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>
        <f>+SUMIF('Input Sheet'!$S:$S,$AL800,'Input Sheet'!C:C)</f>
        <v>0</v>
      </c>
      <c r="Z800" s="28">
        <f>+SUMIF('Input Sheet'!$S:$S,$AL800,'Input Sheet'!D:D)</f>
        <v>0</v>
      </c>
      <c r="AA800" s="28">
        <f>+SUMIF('Input Sheet'!$S:$S,$AL800,'Input Sheet'!E:E)</f>
        <v>0</v>
      </c>
      <c r="AB800" s="28">
        <f>+SUMIF('Input Sheet'!$S:$S,$AL800,'Input Sheet'!F:F)</f>
        <v>0</v>
      </c>
      <c r="AC800" s="28">
        <f>+SUMIF('Input Sheet'!$S:$S,$AL800,'Input Sheet'!G:G)</f>
        <v>0</v>
      </c>
      <c r="AD800" s="28">
        <f>+SUMIF('Input Sheet'!$S:$S,$AL800,'Input Sheet'!H:H)</f>
        <v>0</v>
      </c>
      <c r="AE800" s="28">
        <f>+SUMIF('Input Sheet'!$S:$S,$AL800,'Input Sheet'!I:I)</f>
        <v>0</v>
      </c>
      <c r="AF800" s="28">
        <f>+SUMIF('Input Sheet'!$S:$S,$AL800,'Input Sheet'!J:J)</f>
        <v>0</v>
      </c>
      <c r="AG800" s="28">
        <f>+SUMIF('Input Sheet'!$S:$S,$AL800,'Input Sheet'!K:K)</f>
        <v>0</v>
      </c>
      <c r="AH800" s="28">
        <f>+SUMIF('Input Sheet'!$S:$S,$AL800,'Input Sheet'!L:L)</f>
        <v>0</v>
      </c>
      <c r="AI800" s="28">
        <f>+SUMIF('Input Sheet'!$S:$S,$AL800,'Input Sheet'!M:M)</f>
        <v>0</v>
      </c>
      <c r="AJ800" s="28">
        <f>+SUMIF('Input Sheet'!$S:$S,$AL800,'Input Sheet'!N:N)</f>
        <v>0</v>
      </c>
      <c r="AK800" s="28"/>
      <c r="AL800" s="27" t="str">
        <f t="shared" si="63"/>
        <v>200-7260</v>
      </c>
      <c r="AM800" s="34" t="str">
        <f t="shared" si="64"/>
        <v>Admin &amp; Other</v>
      </c>
      <c r="AN800" s="34" t="str">
        <f t="shared" si="65"/>
        <v xml:space="preserve">Admin &amp; OtherStaff Remuneration &amp; Benefits as % of Total Gross </v>
      </c>
      <c r="AO800" s="35"/>
      <c r="AP800" s="35"/>
      <c r="AQ800" s="35"/>
    </row>
    <row r="801" spans="1:43" x14ac:dyDescent="0.25">
      <c r="A801" s="27" t="s">
        <v>103</v>
      </c>
      <c r="B801" s="27" t="s">
        <v>104</v>
      </c>
      <c r="C801" s="27" t="s">
        <v>657</v>
      </c>
      <c r="D801" s="27" t="s">
        <v>132</v>
      </c>
      <c r="E801" s="27" t="s">
        <v>658</v>
      </c>
      <c r="F801" s="27" t="s">
        <v>685</v>
      </c>
      <c r="G801" s="27" t="s">
        <v>686</v>
      </c>
      <c r="H801" s="34" t="s">
        <v>644</v>
      </c>
      <c r="I801" s="34" t="s">
        <v>652</v>
      </c>
      <c r="J801" s="34" t="str">
        <f t="shared" si="61"/>
        <v xml:space="preserve">Admin &amp; OtherStaff Remuneration &amp; Benefits as % of Total Gross </v>
      </c>
      <c r="K801" s="34" t="str">
        <f t="shared" si="62"/>
        <v>210Staff Benefits (Superannuation, FBT, ACC) - Toyota</v>
      </c>
      <c r="L801" s="28">
        <f>+SUMIF('TB 4-24'!M:M,$AL801,'TB 4-24'!G:G)</f>
        <v>0</v>
      </c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>
        <f>+SUMIF('Input Sheet'!$S:$S,$AL801,'Input Sheet'!C:C)</f>
        <v>0</v>
      </c>
      <c r="Z801" s="28">
        <f>+SUMIF('Input Sheet'!$S:$S,$AL801,'Input Sheet'!D:D)</f>
        <v>0</v>
      </c>
      <c r="AA801" s="28">
        <f>+SUMIF('Input Sheet'!$S:$S,$AL801,'Input Sheet'!E:E)</f>
        <v>0</v>
      </c>
      <c r="AB801" s="28">
        <f>+SUMIF('Input Sheet'!$S:$S,$AL801,'Input Sheet'!F:F)</f>
        <v>0</v>
      </c>
      <c r="AC801" s="28">
        <f>+SUMIF('Input Sheet'!$S:$S,$AL801,'Input Sheet'!G:G)</f>
        <v>0</v>
      </c>
      <c r="AD801" s="28">
        <f>+SUMIF('Input Sheet'!$S:$S,$AL801,'Input Sheet'!H:H)</f>
        <v>0</v>
      </c>
      <c r="AE801" s="28">
        <f>+SUMIF('Input Sheet'!$S:$S,$AL801,'Input Sheet'!I:I)</f>
        <v>0</v>
      </c>
      <c r="AF801" s="28">
        <f>+SUMIF('Input Sheet'!$S:$S,$AL801,'Input Sheet'!J:J)</f>
        <v>0</v>
      </c>
      <c r="AG801" s="28">
        <f>+SUMIF('Input Sheet'!$S:$S,$AL801,'Input Sheet'!K:K)</f>
        <v>0</v>
      </c>
      <c r="AH801" s="28">
        <f>+SUMIF('Input Sheet'!$S:$S,$AL801,'Input Sheet'!L:L)</f>
        <v>0</v>
      </c>
      <c r="AI801" s="28">
        <f>+SUMIF('Input Sheet'!$S:$S,$AL801,'Input Sheet'!M:M)</f>
        <v>0</v>
      </c>
      <c r="AJ801" s="28">
        <f>+SUMIF('Input Sheet'!$S:$S,$AL801,'Input Sheet'!N:N)</f>
        <v>0</v>
      </c>
      <c r="AK801" s="28"/>
      <c r="AL801" s="27" t="str">
        <f t="shared" si="63"/>
        <v>210-7260</v>
      </c>
      <c r="AM801" s="34" t="str">
        <f t="shared" si="64"/>
        <v>Admin &amp; Other</v>
      </c>
      <c r="AN801" s="34" t="str">
        <f t="shared" si="65"/>
        <v xml:space="preserve">Admin &amp; OtherStaff Remuneration &amp; Benefits as % of Total Gross </v>
      </c>
      <c r="AO801" s="35"/>
      <c r="AP801" s="35"/>
      <c r="AQ801" s="35"/>
    </row>
    <row r="802" spans="1:43" x14ac:dyDescent="0.25">
      <c r="A802" s="27" t="s">
        <v>103</v>
      </c>
      <c r="B802" s="27" t="s">
        <v>104</v>
      </c>
      <c r="C802" s="27" t="s">
        <v>657</v>
      </c>
      <c r="D802" s="27" t="s">
        <v>132</v>
      </c>
      <c r="E802" s="27" t="s">
        <v>659</v>
      </c>
      <c r="F802" s="27" t="s">
        <v>685</v>
      </c>
      <c r="G802" s="27" t="s">
        <v>686</v>
      </c>
      <c r="H802" s="34" t="s">
        <v>644</v>
      </c>
      <c r="I802" s="34" t="s">
        <v>652</v>
      </c>
      <c r="J802" s="34" t="str">
        <f t="shared" si="61"/>
        <v xml:space="preserve">Admin &amp; OtherStaff Remuneration &amp; Benefits as % of Total Gross </v>
      </c>
      <c r="K802" s="34" t="str">
        <f t="shared" si="62"/>
        <v>220Staff Benefits (Superannuation, FBT, ACC) - Toyota</v>
      </c>
      <c r="L802" s="28">
        <f>+SUMIF('TB 4-24'!M:M,$AL802,'TB 4-24'!G:G)</f>
        <v>0</v>
      </c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>
        <f>+SUMIF('Input Sheet'!$S:$S,$AL802,'Input Sheet'!C:C)</f>
        <v>0</v>
      </c>
      <c r="Z802" s="28">
        <f>+SUMIF('Input Sheet'!$S:$S,$AL802,'Input Sheet'!D:D)</f>
        <v>0</v>
      </c>
      <c r="AA802" s="28">
        <f>+SUMIF('Input Sheet'!$S:$S,$AL802,'Input Sheet'!E:E)</f>
        <v>0</v>
      </c>
      <c r="AB802" s="28">
        <f>+SUMIF('Input Sheet'!$S:$S,$AL802,'Input Sheet'!F:F)</f>
        <v>0</v>
      </c>
      <c r="AC802" s="28">
        <f>+SUMIF('Input Sheet'!$S:$S,$AL802,'Input Sheet'!G:G)</f>
        <v>0</v>
      </c>
      <c r="AD802" s="28">
        <f>+SUMIF('Input Sheet'!$S:$S,$AL802,'Input Sheet'!H:H)</f>
        <v>0</v>
      </c>
      <c r="AE802" s="28">
        <f>+SUMIF('Input Sheet'!$S:$S,$AL802,'Input Sheet'!I:I)</f>
        <v>0</v>
      </c>
      <c r="AF802" s="28">
        <f>+SUMIF('Input Sheet'!$S:$S,$AL802,'Input Sheet'!J:J)</f>
        <v>0</v>
      </c>
      <c r="AG802" s="28">
        <f>+SUMIF('Input Sheet'!$S:$S,$AL802,'Input Sheet'!K:K)</f>
        <v>0</v>
      </c>
      <c r="AH802" s="28">
        <f>+SUMIF('Input Sheet'!$S:$S,$AL802,'Input Sheet'!L:L)</f>
        <v>0</v>
      </c>
      <c r="AI802" s="28">
        <f>+SUMIF('Input Sheet'!$S:$S,$AL802,'Input Sheet'!M:M)</f>
        <v>0</v>
      </c>
      <c r="AJ802" s="28">
        <f>+SUMIF('Input Sheet'!$S:$S,$AL802,'Input Sheet'!N:N)</f>
        <v>0</v>
      </c>
      <c r="AK802" s="28"/>
      <c r="AL802" s="27" t="str">
        <f t="shared" si="63"/>
        <v>220-7260</v>
      </c>
      <c r="AM802" s="34" t="str">
        <f t="shared" si="64"/>
        <v>Admin &amp; Other</v>
      </c>
      <c r="AN802" s="34" t="str">
        <f t="shared" si="65"/>
        <v xml:space="preserve">Admin &amp; OtherStaff Remuneration &amp; Benefits as % of Total Gross </v>
      </c>
      <c r="AO802" s="35"/>
      <c r="AP802" s="35"/>
      <c r="AQ802" s="35"/>
    </row>
    <row r="803" spans="1:43" x14ac:dyDescent="0.25">
      <c r="A803" s="27" t="s">
        <v>103</v>
      </c>
      <c r="B803" s="27" t="s">
        <v>104</v>
      </c>
      <c r="C803" s="27" t="s">
        <v>657</v>
      </c>
      <c r="D803" s="27" t="s">
        <v>132</v>
      </c>
      <c r="E803" s="27" t="s">
        <v>661</v>
      </c>
      <c r="F803" s="27" t="s">
        <v>685</v>
      </c>
      <c r="G803" s="27" t="s">
        <v>686</v>
      </c>
      <c r="H803" s="34" t="s">
        <v>644</v>
      </c>
      <c r="I803" s="34" t="s">
        <v>652</v>
      </c>
      <c r="J803" s="34" t="str">
        <f t="shared" si="61"/>
        <v xml:space="preserve">Admin &amp; OtherStaff Remuneration &amp; Benefits as % of Total Gross </v>
      </c>
      <c r="K803" s="34" t="str">
        <f t="shared" si="62"/>
        <v>221Staff Benefits (Superannuation, FBT, ACC) - Toyota</v>
      </c>
      <c r="L803" s="28">
        <f>+SUMIF('TB 4-24'!M:M,$AL803,'TB 4-24'!G:G)</f>
        <v>0</v>
      </c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>
        <f>+SUMIF('Input Sheet'!$S:$S,$AL803,'Input Sheet'!C:C)</f>
        <v>0</v>
      </c>
      <c r="Z803" s="28">
        <f>+SUMIF('Input Sheet'!$S:$S,$AL803,'Input Sheet'!D:D)</f>
        <v>0</v>
      </c>
      <c r="AA803" s="28">
        <f>+SUMIF('Input Sheet'!$S:$S,$AL803,'Input Sheet'!E:E)</f>
        <v>0</v>
      </c>
      <c r="AB803" s="28">
        <f>+SUMIF('Input Sheet'!$S:$S,$AL803,'Input Sheet'!F:F)</f>
        <v>0</v>
      </c>
      <c r="AC803" s="28">
        <f>+SUMIF('Input Sheet'!$S:$S,$AL803,'Input Sheet'!G:G)</f>
        <v>0</v>
      </c>
      <c r="AD803" s="28">
        <f>+SUMIF('Input Sheet'!$S:$S,$AL803,'Input Sheet'!H:H)</f>
        <v>0</v>
      </c>
      <c r="AE803" s="28">
        <f>+SUMIF('Input Sheet'!$S:$S,$AL803,'Input Sheet'!I:I)</f>
        <v>0</v>
      </c>
      <c r="AF803" s="28">
        <f>+SUMIF('Input Sheet'!$S:$S,$AL803,'Input Sheet'!J:J)</f>
        <v>0</v>
      </c>
      <c r="AG803" s="28">
        <f>+SUMIF('Input Sheet'!$S:$S,$AL803,'Input Sheet'!K:K)</f>
        <v>0</v>
      </c>
      <c r="AH803" s="28">
        <f>+SUMIF('Input Sheet'!$S:$S,$AL803,'Input Sheet'!L:L)</f>
        <v>0</v>
      </c>
      <c r="AI803" s="28">
        <f>+SUMIF('Input Sheet'!$S:$S,$AL803,'Input Sheet'!M:M)</f>
        <v>0</v>
      </c>
      <c r="AJ803" s="28">
        <f>+SUMIF('Input Sheet'!$S:$S,$AL803,'Input Sheet'!N:N)</f>
        <v>0</v>
      </c>
      <c r="AK803" s="28"/>
      <c r="AL803" s="27" t="str">
        <f t="shared" si="63"/>
        <v>221-7260</v>
      </c>
      <c r="AM803" s="34" t="str">
        <f t="shared" si="64"/>
        <v>Admin &amp; Other</v>
      </c>
      <c r="AN803" s="34" t="str">
        <f t="shared" si="65"/>
        <v xml:space="preserve">Admin &amp; OtherStaff Remuneration &amp; Benefits as % of Total Gross </v>
      </c>
      <c r="AO803" s="35"/>
      <c r="AP803" s="35"/>
      <c r="AQ803" s="35"/>
    </row>
    <row r="804" spans="1:43" x14ac:dyDescent="0.25">
      <c r="A804" s="27" t="s">
        <v>103</v>
      </c>
      <c r="B804" s="27" t="s">
        <v>104</v>
      </c>
      <c r="C804" s="27" t="s">
        <v>657</v>
      </c>
      <c r="D804" s="27" t="s">
        <v>132</v>
      </c>
      <c r="E804" s="27" t="s">
        <v>681</v>
      </c>
      <c r="F804" s="27" t="s">
        <v>685</v>
      </c>
      <c r="G804" s="27" t="s">
        <v>686</v>
      </c>
      <c r="H804" s="34" t="s">
        <v>644</v>
      </c>
      <c r="I804" s="34" t="s">
        <v>652</v>
      </c>
      <c r="J804" s="34" t="str">
        <f t="shared" si="61"/>
        <v xml:space="preserve">Admin &amp; OtherStaff Remuneration &amp; Benefits as % of Total Gross </v>
      </c>
      <c r="K804" s="34" t="str">
        <f t="shared" si="62"/>
        <v>230Staff Benefits (Superannuation, FBT, ACC) - Toyota</v>
      </c>
      <c r="L804" s="28">
        <f>+SUMIF('TB 4-24'!M:M,$AL804,'TB 4-24'!G:G)</f>
        <v>0</v>
      </c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>
        <f>+SUMIF('Input Sheet'!$S:$S,$AL804,'Input Sheet'!C:C)</f>
        <v>0</v>
      </c>
      <c r="Z804" s="28">
        <f>+SUMIF('Input Sheet'!$S:$S,$AL804,'Input Sheet'!D:D)</f>
        <v>0</v>
      </c>
      <c r="AA804" s="28">
        <f>+SUMIF('Input Sheet'!$S:$S,$AL804,'Input Sheet'!E:E)</f>
        <v>0</v>
      </c>
      <c r="AB804" s="28">
        <f>+SUMIF('Input Sheet'!$S:$S,$AL804,'Input Sheet'!F:F)</f>
        <v>0</v>
      </c>
      <c r="AC804" s="28">
        <f>+SUMIF('Input Sheet'!$S:$S,$AL804,'Input Sheet'!G:G)</f>
        <v>0</v>
      </c>
      <c r="AD804" s="28">
        <f>+SUMIF('Input Sheet'!$S:$S,$AL804,'Input Sheet'!H:H)</f>
        <v>0</v>
      </c>
      <c r="AE804" s="28">
        <f>+SUMIF('Input Sheet'!$S:$S,$AL804,'Input Sheet'!I:I)</f>
        <v>0</v>
      </c>
      <c r="AF804" s="28">
        <f>+SUMIF('Input Sheet'!$S:$S,$AL804,'Input Sheet'!J:J)</f>
        <v>0</v>
      </c>
      <c r="AG804" s="28">
        <f>+SUMIF('Input Sheet'!$S:$S,$AL804,'Input Sheet'!K:K)</f>
        <v>0</v>
      </c>
      <c r="AH804" s="28">
        <f>+SUMIF('Input Sheet'!$S:$S,$AL804,'Input Sheet'!L:L)</f>
        <v>0</v>
      </c>
      <c r="AI804" s="28">
        <f>+SUMIF('Input Sheet'!$S:$S,$AL804,'Input Sheet'!M:M)</f>
        <v>0</v>
      </c>
      <c r="AJ804" s="28">
        <f>+SUMIF('Input Sheet'!$S:$S,$AL804,'Input Sheet'!N:N)</f>
        <v>0</v>
      </c>
      <c r="AK804" s="28"/>
      <c r="AL804" s="27" t="str">
        <f t="shared" si="63"/>
        <v>230-7260</v>
      </c>
      <c r="AM804" s="34" t="str">
        <f t="shared" si="64"/>
        <v>Admin &amp; Other</v>
      </c>
      <c r="AN804" s="34" t="str">
        <f t="shared" si="65"/>
        <v xml:space="preserve">Admin &amp; OtherStaff Remuneration &amp; Benefits as % of Total Gross </v>
      </c>
      <c r="AO804" s="35"/>
      <c r="AP804" s="35"/>
      <c r="AQ804" s="35"/>
    </row>
    <row r="805" spans="1:43" x14ac:dyDescent="0.25">
      <c r="A805" s="27" t="s">
        <v>103</v>
      </c>
      <c r="B805" s="27" t="s">
        <v>104</v>
      </c>
      <c r="C805" s="27" t="s">
        <v>657</v>
      </c>
      <c r="D805" s="27" t="s">
        <v>132</v>
      </c>
      <c r="E805" s="27" t="s">
        <v>682</v>
      </c>
      <c r="F805" s="27" t="s">
        <v>685</v>
      </c>
      <c r="G805" s="27" t="s">
        <v>686</v>
      </c>
      <c r="H805" s="34" t="s">
        <v>644</v>
      </c>
      <c r="I805" s="34" t="s">
        <v>652</v>
      </c>
      <c r="J805" s="34" t="str">
        <f t="shared" si="61"/>
        <v xml:space="preserve">Admin &amp; OtherStaff Remuneration &amp; Benefits as % of Total Gross </v>
      </c>
      <c r="K805" s="34" t="str">
        <f t="shared" si="62"/>
        <v>240Staff Benefits (Superannuation, FBT, ACC) - Toyota</v>
      </c>
      <c r="L805" s="28">
        <f>+SUMIF('TB 4-24'!M:M,$AL805,'TB 4-24'!G:G)</f>
        <v>0</v>
      </c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>
        <f>+SUMIF('Input Sheet'!$S:$S,$AL805,'Input Sheet'!C:C)</f>
        <v>0</v>
      </c>
      <c r="Z805" s="28">
        <f>+SUMIF('Input Sheet'!$S:$S,$AL805,'Input Sheet'!D:D)</f>
        <v>0</v>
      </c>
      <c r="AA805" s="28">
        <f>+SUMIF('Input Sheet'!$S:$S,$AL805,'Input Sheet'!E:E)</f>
        <v>0</v>
      </c>
      <c r="AB805" s="28">
        <f>+SUMIF('Input Sheet'!$S:$S,$AL805,'Input Sheet'!F:F)</f>
        <v>0</v>
      </c>
      <c r="AC805" s="28">
        <f>+SUMIF('Input Sheet'!$S:$S,$AL805,'Input Sheet'!G:G)</f>
        <v>0</v>
      </c>
      <c r="AD805" s="28">
        <f>+SUMIF('Input Sheet'!$S:$S,$AL805,'Input Sheet'!H:H)</f>
        <v>0</v>
      </c>
      <c r="AE805" s="28">
        <f>+SUMIF('Input Sheet'!$S:$S,$AL805,'Input Sheet'!I:I)</f>
        <v>0</v>
      </c>
      <c r="AF805" s="28">
        <f>+SUMIF('Input Sheet'!$S:$S,$AL805,'Input Sheet'!J:J)</f>
        <v>0</v>
      </c>
      <c r="AG805" s="28">
        <f>+SUMIF('Input Sheet'!$S:$S,$AL805,'Input Sheet'!K:K)</f>
        <v>0</v>
      </c>
      <c r="AH805" s="28">
        <f>+SUMIF('Input Sheet'!$S:$S,$AL805,'Input Sheet'!L:L)</f>
        <v>0</v>
      </c>
      <c r="AI805" s="28">
        <f>+SUMIF('Input Sheet'!$S:$S,$AL805,'Input Sheet'!M:M)</f>
        <v>0</v>
      </c>
      <c r="AJ805" s="28">
        <f>+SUMIF('Input Sheet'!$S:$S,$AL805,'Input Sheet'!N:N)</f>
        <v>0</v>
      </c>
      <c r="AK805" s="28"/>
      <c r="AL805" s="27" t="str">
        <f t="shared" si="63"/>
        <v>240-7260</v>
      </c>
      <c r="AM805" s="34" t="str">
        <f t="shared" si="64"/>
        <v>Admin &amp; Other</v>
      </c>
      <c r="AN805" s="34" t="str">
        <f t="shared" si="65"/>
        <v xml:space="preserve">Admin &amp; OtherStaff Remuneration &amp; Benefits as % of Total Gross </v>
      </c>
      <c r="AO805" s="35"/>
      <c r="AP805" s="35"/>
      <c r="AQ805" s="35"/>
    </row>
    <row r="806" spans="1:43" x14ac:dyDescent="0.25">
      <c r="A806" s="27" t="s">
        <v>103</v>
      </c>
      <c r="B806" s="27" t="s">
        <v>104</v>
      </c>
      <c r="C806" s="27" t="s">
        <v>657</v>
      </c>
      <c r="D806" s="27" t="s">
        <v>132</v>
      </c>
      <c r="E806" s="27" t="s">
        <v>662</v>
      </c>
      <c r="F806" s="27" t="s">
        <v>685</v>
      </c>
      <c r="G806" s="27" t="s">
        <v>686</v>
      </c>
      <c r="H806" s="34" t="s">
        <v>644</v>
      </c>
      <c r="I806" s="34" t="s">
        <v>652</v>
      </c>
      <c r="J806" s="34" t="str">
        <f t="shared" si="61"/>
        <v xml:space="preserve">Admin &amp; OtherStaff Remuneration &amp; Benefits as % of Total Gross </v>
      </c>
      <c r="K806" s="34" t="str">
        <f t="shared" si="62"/>
        <v>260Staff Benefits (Superannuation, FBT, ACC) - Toyota</v>
      </c>
      <c r="L806" s="28">
        <f>+SUMIF('TB 4-24'!M:M,$AL806,'TB 4-24'!G:G)</f>
        <v>0</v>
      </c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>
        <f>+SUMIF('Input Sheet'!$S:$S,$AL806,'Input Sheet'!C:C)</f>
        <v>0</v>
      </c>
      <c r="Z806" s="28">
        <f>+SUMIF('Input Sheet'!$S:$S,$AL806,'Input Sheet'!D:D)</f>
        <v>0</v>
      </c>
      <c r="AA806" s="28">
        <f>+SUMIF('Input Sheet'!$S:$S,$AL806,'Input Sheet'!E:E)</f>
        <v>0</v>
      </c>
      <c r="AB806" s="28">
        <f>+SUMIF('Input Sheet'!$S:$S,$AL806,'Input Sheet'!F:F)</f>
        <v>0</v>
      </c>
      <c r="AC806" s="28">
        <f>+SUMIF('Input Sheet'!$S:$S,$AL806,'Input Sheet'!G:G)</f>
        <v>0</v>
      </c>
      <c r="AD806" s="28">
        <f>+SUMIF('Input Sheet'!$S:$S,$AL806,'Input Sheet'!H:H)</f>
        <v>0</v>
      </c>
      <c r="AE806" s="28">
        <f>+SUMIF('Input Sheet'!$S:$S,$AL806,'Input Sheet'!I:I)</f>
        <v>0</v>
      </c>
      <c r="AF806" s="28">
        <f>+SUMIF('Input Sheet'!$S:$S,$AL806,'Input Sheet'!J:J)</f>
        <v>0</v>
      </c>
      <c r="AG806" s="28">
        <f>+SUMIF('Input Sheet'!$S:$S,$AL806,'Input Sheet'!K:K)</f>
        <v>0</v>
      </c>
      <c r="AH806" s="28">
        <f>+SUMIF('Input Sheet'!$S:$S,$AL806,'Input Sheet'!L:L)</f>
        <v>0</v>
      </c>
      <c r="AI806" s="28">
        <f>+SUMIF('Input Sheet'!$S:$S,$AL806,'Input Sheet'!M:M)</f>
        <v>0</v>
      </c>
      <c r="AJ806" s="28">
        <f>+SUMIF('Input Sheet'!$S:$S,$AL806,'Input Sheet'!N:N)</f>
        <v>0</v>
      </c>
      <c r="AK806" s="28"/>
      <c r="AL806" s="27" t="str">
        <f t="shared" si="63"/>
        <v>260-7260</v>
      </c>
      <c r="AM806" s="34" t="str">
        <f t="shared" si="64"/>
        <v>Admin &amp; Other</v>
      </c>
      <c r="AN806" s="34" t="str">
        <f t="shared" si="65"/>
        <v xml:space="preserve">Admin &amp; OtherStaff Remuneration &amp; Benefits as % of Total Gross </v>
      </c>
      <c r="AO806" s="35"/>
      <c r="AP806" s="35"/>
      <c r="AQ806" s="35"/>
    </row>
    <row r="807" spans="1:43" x14ac:dyDescent="0.25">
      <c r="A807" s="27" t="s">
        <v>103</v>
      </c>
      <c r="B807" s="27" t="s">
        <v>104</v>
      </c>
      <c r="C807" s="27" t="s">
        <v>663</v>
      </c>
      <c r="D807" s="27" t="s">
        <v>132</v>
      </c>
      <c r="E807" s="27" t="s">
        <v>664</v>
      </c>
      <c r="F807" s="27" t="s">
        <v>685</v>
      </c>
      <c r="G807" s="27" t="s">
        <v>686</v>
      </c>
      <c r="H807" s="34" t="s">
        <v>644</v>
      </c>
      <c r="I807" s="34" t="s">
        <v>652</v>
      </c>
      <c r="J807" s="34" t="str">
        <f t="shared" si="61"/>
        <v xml:space="preserve">Admin &amp; OtherStaff Remuneration &amp; Benefits as % of Total Gross </v>
      </c>
      <c r="K807" s="34" t="str">
        <f t="shared" si="62"/>
        <v>400Staff Benefits (Superannuation, FBT, ACC) - Toyota</v>
      </c>
      <c r="L807" s="28">
        <f>+SUMIF('TB 4-24'!M:M,$AL807,'TB 4-24'!G:G)</f>
        <v>0</v>
      </c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>
        <f>+SUMIF('Input Sheet'!$S:$S,$AL807,'Input Sheet'!C:C)</f>
        <v>0</v>
      </c>
      <c r="Z807" s="28">
        <f>+SUMIF('Input Sheet'!$S:$S,$AL807,'Input Sheet'!D:D)</f>
        <v>0</v>
      </c>
      <c r="AA807" s="28">
        <f>+SUMIF('Input Sheet'!$S:$S,$AL807,'Input Sheet'!E:E)</f>
        <v>0</v>
      </c>
      <c r="AB807" s="28">
        <f>+SUMIF('Input Sheet'!$S:$S,$AL807,'Input Sheet'!F:F)</f>
        <v>0</v>
      </c>
      <c r="AC807" s="28">
        <f>+SUMIF('Input Sheet'!$S:$S,$AL807,'Input Sheet'!G:G)</f>
        <v>0</v>
      </c>
      <c r="AD807" s="28">
        <f>+SUMIF('Input Sheet'!$S:$S,$AL807,'Input Sheet'!H:H)</f>
        <v>0</v>
      </c>
      <c r="AE807" s="28">
        <f>+SUMIF('Input Sheet'!$S:$S,$AL807,'Input Sheet'!I:I)</f>
        <v>0</v>
      </c>
      <c r="AF807" s="28">
        <f>+SUMIF('Input Sheet'!$S:$S,$AL807,'Input Sheet'!J:J)</f>
        <v>0</v>
      </c>
      <c r="AG807" s="28">
        <f>+SUMIF('Input Sheet'!$S:$S,$AL807,'Input Sheet'!K:K)</f>
        <v>0</v>
      </c>
      <c r="AH807" s="28">
        <f>+SUMIF('Input Sheet'!$S:$S,$AL807,'Input Sheet'!L:L)</f>
        <v>0</v>
      </c>
      <c r="AI807" s="28">
        <f>+SUMIF('Input Sheet'!$S:$S,$AL807,'Input Sheet'!M:M)</f>
        <v>0</v>
      </c>
      <c r="AJ807" s="28">
        <f>+SUMIF('Input Sheet'!$S:$S,$AL807,'Input Sheet'!N:N)</f>
        <v>0</v>
      </c>
      <c r="AK807" s="28"/>
      <c r="AL807" s="27" t="str">
        <f t="shared" si="63"/>
        <v>400-7260</v>
      </c>
      <c r="AM807" s="34" t="str">
        <f t="shared" si="64"/>
        <v>Admin &amp; Other</v>
      </c>
      <c r="AN807" s="34" t="str">
        <f t="shared" si="65"/>
        <v xml:space="preserve">Admin &amp; OtherStaff Remuneration &amp; Benefits as % of Total Gross </v>
      </c>
      <c r="AO807" s="35"/>
      <c r="AP807" s="35"/>
      <c r="AQ807" s="35"/>
    </row>
    <row r="808" spans="1:43" x14ac:dyDescent="0.25">
      <c r="A808" s="27" t="s">
        <v>103</v>
      </c>
      <c r="B808" s="27" t="s">
        <v>104</v>
      </c>
      <c r="C808" s="27" t="s">
        <v>663</v>
      </c>
      <c r="D808" s="27" t="s">
        <v>132</v>
      </c>
      <c r="E808" s="27" t="s">
        <v>665</v>
      </c>
      <c r="F808" s="27" t="s">
        <v>685</v>
      </c>
      <c r="G808" s="27" t="s">
        <v>686</v>
      </c>
      <c r="H808" s="34" t="s">
        <v>644</v>
      </c>
      <c r="I808" s="34" t="s">
        <v>652</v>
      </c>
      <c r="J808" s="34" t="str">
        <f t="shared" si="61"/>
        <v xml:space="preserve">Admin &amp; OtherStaff Remuneration &amp; Benefits as % of Total Gross </v>
      </c>
      <c r="K808" s="34" t="str">
        <f t="shared" si="62"/>
        <v>410Staff Benefits (Superannuation, FBT, ACC) - Toyota</v>
      </c>
      <c r="L808" s="28">
        <f>+SUMIF('TB 4-24'!M:M,$AL808,'TB 4-24'!G:G)</f>
        <v>0</v>
      </c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>
        <f>+SUMIF('Input Sheet'!$S:$S,$AL808,'Input Sheet'!C:C)</f>
        <v>0</v>
      </c>
      <c r="Z808" s="28">
        <f>+SUMIF('Input Sheet'!$S:$S,$AL808,'Input Sheet'!D:D)</f>
        <v>0</v>
      </c>
      <c r="AA808" s="28">
        <f>+SUMIF('Input Sheet'!$S:$S,$AL808,'Input Sheet'!E:E)</f>
        <v>0</v>
      </c>
      <c r="AB808" s="28">
        <f>+SUMIF('Input Sheet'!$S:$S,$AL808,'Input Sheet'!F:F)</f>
        <v>0</v>
      </c>
      <c r="AC808" s="28">
        <f>+SUMIF('Input Sheet'!$S:$S,$AL808,'Input Sheet'!G:G)</f>
        <v>0</v>
      </c>
      <c r="AD808" s="28">
        <f>+SUMIF('Input Sheet'!$S:$S,$AL808,'Input Sheet'!H:H)</f>
        <v>0</v>
      </c>
      <c r="AE808" s="28">
        <f>+SUMIF('Input Sheet'!$S:$S,$AL808,'Input Sheet'!I:I)</f>
        <v>0</v>
      </c>
      <c r="AF808" s="28">
        <f>+SUMIF('Input Sheet'!$S:$S,$AL808,'Input Sheet'!J:J)</f>
        <v>0</v>
      </c>
      <c r="AG808" s="28">
        <f>+SUMIF('Input Sheet'!$S:$S,$AL808,'Input Sheet'!K:K)</f>
        <v>0</v>
      </c>
      <c r="AH808" s="28">
        <f>+SUMIF('Input Sheet'!$S:$S,$AL808,'Input Sheet'!L:L)</f>
        <v>0</v>
      </c>
      <c r="AI808" s="28">
        <f>+SUMIF('Input Sheet'!$S:$S,$AL808,'Input Sheet'!M:M)</f>
        <v>0</v>
      </c>
      <c r="AJ808" s="28">
        <f>+SUMIF('Input Sheet'!$S:$S,$AL808,'Input Sheet'!N:N)</f>
        <v>0</v>
      </c>
      <c r="AK808" s="28"/>
      <c r="AL808" s="27" t="str">
        <f t="shared" si="63"/>
        <v>410-7260</v>
      </c>
      <c r="AM808" s="34" t="str">
        <f t="shared" si="64"/>
        <v>Admin &amp; Other</v>
      </c>
      <c r="AN808" s="34" t="str">
        <f t="shared" si="65"/>
        <v xml:space="preserve">Admin &amp; OtherStaff Remuneration &amp; Benefits as % of Total Gross </v>
      </c>
      <c r="AO808" s="35"/>
      <c r="AP808" s="35"/>
      <c r="AQ808" s="35"/>
    </row>
    <row r="809" spans="1:43" x14ac:dyDescent="0.25">
      <c r="A809" s="27" t="s">
        <v>103</v>
      </c>
      <c r="B809" s="27" t="s">
        <v>104</v>
      </c>
      <c r="C809" s="27" t="s">
        <v>663</v>
      </c>
      <c r="D809" s="27" t="s">
        <v>132</v>
      </c>
      <c r="E809" s="27" t="s">
        <v>666</v>
      </c>
      <c r="F809" s="27" t="s">
        <v>685</v>
      </c>
      <c r="G809" s="27" t="s">
        <v>686</v>
      </c>
      <c r="H809" s="34" t="s">
        <v>644</v>
      </c>
      <c r="I809" s="34" t="s">
        <v>652</v>
      </c>
      <c r="J809" s="34" t="str">
        <f t="shared" si="61"/>
        <v xml:space="preserve">Admin &amp; OtherStaff Remuneration &amp; Benefits as % of Total Gross </v>
      </c>
      <c r="K809" s="34" t="str">
        <f t="shared" si="62"/>
        <v>420Staff Benefits (Superannuation, FBT, ACC) - Toyota</v>
      </c>
      <c r="L809" s="28">
        <f>+SUMIF('TB 4-24'!M:M,$AL809,'TB 4-24'!G:G)</f>
        <v>0</v>
      </c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>
        <f>+SUMIF('Input Sheet'!$S:$S,$AL809,'Input Sheet'!C:C)</f>
        <v>0</v>
      </c>
      <c r="Z809" s="28">
        <f>+SUMIF('Input Sheet'!$S:$S,$AL809,'Input Sheet'!D:D)</f>
        <v>0</v>
      </c>
      <c r="AA809" s="28">
        <f>+SUMIF('Input Sheet'!$S:$S,$AL809,'Input Sheet'!E:E)</f>
        <v>0</v>
      </c>
      <c r="AB809" s="28">
        <f>+SUMIF('Input Sheet'!$S:$S,$AL809,'Input Sheet'!F:F)</f>
        <v>0</v>
      </c>
      <c r="AC809" s="28">
        <f>+SUMIF('Input Sheet'!$S:$S,$AL809,'Input Sheet'!G:G)</f>
        <v>0</v>
      </c>
      <c r="AD809" s="28">
        <f>+SUMIF('Input Sheet'!$S:$S,$AL809,'Input Sheet'!H:H)</f>
        <v>0</v>
      </c>
      <c r="AE809" s="28">
        <f>+SUMIF('Input Sheet'!$S:$S,$AL809,'Input Sheet'!I:I)</f>
        <v>0</v>
      </c>
      <c r="AF809" s="28">
        <f>+SUMIF('Input Sheet'!$S:$S,$AL809,'Input Sheet'!J:J)</f>
        <v>0</v>
      </c>
      <c r="AG809" s="28">
        <f>+SUMIF('Input Sheet'!$S:$S,$AL809,'Input Sheet'!K:K)</f>
        <v>0</v>
      </c>
      <c r="AH809" s="28">
        <f>+SUMIF('Input Sheet'!$S:$S,$AL809,'Input Sheet'!L:L)</f>
        <v>0</v>
      </c>
      <c r="AI809" s="28">
        <f>+SUMIF('Input Sheet'!$S:$S,$AL809,'Input Sheet'!M:M)</f>
        <v>0</v>
      </c>
      <c r="AJ809" s="28">
        <f>+SUMIF('Input Sheet'!$S:$S,$AL809,'Input Sheet'!N:N)</f>
        <v>0</v>
      </c>
      <c r="AK809" s="28"/>
      <c r="AL809" s="27" t="str">
        <f t="shared" si="63"/>
        <v>420-7260</v>
      </c>
      <c r="AM809" s="34" t="str">
        <f t="shared" si="64"/>
        <v>Admin &amp; Other</v>
      </c>
      <c r="AN809" s="34" t="str">
        <f t="shared" si="65"/>
        <v xml:space="preserve">Admin &amp; OtherStaff Remuneration &amp; Benefits as % of Total Gross </v>
      </c>
      <c r="AO809" s="35"/>
      <c r="AP809" s="35"/>
      <c r="AQ809" s="35"/>
    </row>
    <row r="810" spans="1:43" x14ac:dyDescent="0.25">
      <c r="A810" s="27" t="s">
        <v>103</v>
      </c>
      <c r="B810" s="27" t="s">
        <v>104</v>
      </c>
      <c r="C810" s="27" t="s">
        <v>663</v>
      </c>
      <c r="D810" s="27" t="s">
        <v>132</v>
      </c>
      <c r="E810" s="27" t="s">
        <v>667</v>
      </c>
      <c r="F810" s="27" t="s">
        <v>685</v>
      </c>
      <c r="G810" s="27" t="s">
        <v>686</v>
      </c>
      <c r="H810" s="34" t="s">
        <v>644</v>
      </c>
      <c r="I810" s="34" t="s">
        <v>652</v>
      </c>
      <c r="J810" s="34" t="str">
        <f t="shared" si="61"/>
        <v xml:space="preserve">Admin &amp; OtherStaff Remuneration &amp; Benefits as % of Total Gross </v>
      </c>
      <c r="K810" s="34" t="str">
        <f t="shared" si="62"/>
        <v>421Staff Benefits (Superannuation, FBT, ACC) - Toyota</v>
      </c>
      <c r="L810" s="28">
        <f>+SUMIF('TB 4-24'!M:M,$AL810,'TB 4-24'!G:G)</f>
        <v>0</v>
      </c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>
        <f>+SUMIF('Input Sheet'!$S:$S,$AL810,'Input Sheet'!C:C)</f>
        <v>0</v>
      </c>
      <c r="Z810" s="28">
        <f>+SUMIF('Input Sheet'!$S:$S,$AL810,'Input Sheet'!D:D)</f>
        <v>0</v>
      </c>
      <c r="AA810" s="28">
        <f>+SUMIF('Input Sheet'!$S:$S,$AL810,'Input Sheet'!E:E)</f>
        <v>0</v>
      </c>
      <c r="AB810" s="28">
        <f>+SUMIF('Input Sheet'!$S:$S,$AL810,'Input Sheet'!F:F)</f>
        <v>0</v>
      </c>
      <c r="AC810" s="28">
        <f>+SUMIF('Input Sheet'!$S:$S,$AL810,'Input Sheet'!G:G)</f>
        <v>0</v>
      </c>
      <c r="AD810" s="28">
        <f>+SUMIF('Input Sheet'!$S:$S,$AL810,'Input Sheet'!H:H)</f>
        <v>0</v>
      </c>
      <c r="AE810" s="28">
        <f>+SUMIF('Input Sheet'!$S:$S,$AL810,'Input Sheet'!I:I)</f>
        <v>0</v>
      </c>
      <c r="AF810" s="28">
        <f>+SUMIF('Input Sheet'!$S:$S,$AL810,'Input Sheet'!J:J)</f>
        <v>0</v>
      </c>
      <c r="AG810" s="28">
        <f>+SUMIF('Input Sheet'!$S:$S,$AL810,'Input Sheet'!K:K)</f>
        <v>0</v>
      </c>
      <c r="AH810" s="28">
        <f>+SUMIF('Input Sheet'!$S:$S,$AL810,'Input Sheet'!L:L)</f>
        <v>0</v>
      </c>
      <c r="AI810" s="28">
        <f>+SUMIF('Input Sheet'!$S:$S,$AL810,'Input Sheet'!M:M)</f>
        <v>0</v>
      </c>
      <c r="AJ810" s="28">
        <f>+SUMIF('Input Sheet'!$S:$S,$AL810,'Input Sheet'!N:N)</f>
        <v>0</v>
      </c>
      <c r="AK810" s="28"/>
      <c r="AL810" s="27" t="str">
        <f t="shared" si="63"/>
        <v>421-7260</v>
      </c>
      <c r="AM810" s="34" t="str">
        <f t="shared" si="64"/>
        <v>Admin &amp; Other</v>
      </c>
      <c r="AN810" s="34" t="str">
        <f t="shared" si="65"/>
        <v xml:space="preserve">Admin &amp; OtherStaff Remuneration &amp; Benefits as % of Total Gross </v>
      </c>
      <c r="AO810" s="35"/>
      <c r="AP810" s="35"/>
      <c r="AQ810" s="35"/>
    </row>
    <row r="811" spans="1:43" x14ac:dyDescent="0.25">
      <c r="A811" s="27" t="s">
        <v>103</v>
      </c>
      <c r="B811" s="27" t="s">
        <v>104</v>
      </c>
      <c r="C811" s="27" t="s">
        <v>663</v>
      </c>
      <c r="D811" s="27" t="s">
        <v>132</v>
      </c>
      <c r="E811" s="27" t="s">
        <v>668</v>
      </c>
      <c r="F811" s="27" t="s">
        <v>685</v>
      </c>
      <c r="G811" s="27" t="s">
        <v>686</v>
      </c>
      <c r="H811" s="34" t="s">
        <v>644</v>
      </c>
      <c r="I811" s="34" t="s">
        <v>652</v>
      </c>
      <c r="J811" s="34" t="str">
        <f t="shared" si="61"/>
        <v xml:space="preserve">Admin &amp; OtherStaff Remuneration &amp; Benefits as % of Total Gross </v>
      </c>
      <c r="K811" s="34" t="str">
        <f t="shared" si="62"/>
        <v>430Staff Benefits (Superannuation, FBT, ACC) - Toyota</v>
      </c>
      <c r="L811" s="28">
        <f>+SUMIF('TB 4-24'!M:M,$AL811,'TB 4-24'!G:G)</f>
        <v>0</v>
      </c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>
        <f>+SUMIF('Input Sheet'!$S:$S,$AL811,'Input Sheet'!C:C)</f>
        <v>0</v>
      </c>
      <c r="Z811" s="28">
        <f>+SUMIF('Input Sheet'!$S:$S,$AL811,'Input Sheet'!D:D)</f>
        <v>0</v>
      </c>
      <c r="AA811" s="28">
        <f>+SUMIF('Input Sheet'!$S:$S,$AL811,'Input Sheet'!E:E)</f>
        <v>0</v>
      </c>
      <c r="AB811" s="28">
        <f>+SUMIF('Input Sheet'!$S:$S,$AL811,'Input Sheet'!F:F)</f>
        <v>0</v>
      </c>
      <c r="AC811" s="28">
        <f>+SUMIF('Input Sheet'!$S:$S,$AL811,'Input Sheet'!G:G)</f>
        <v>0</v>
      </c>
      <c r="AD811" s="28">
        <f>+SUMIF('Input Sheet'!$S:$S,$AL811,'Input Sheet'!H:H)</f>
        <v>0</v>
      </c>
      <c r="AE811" s="28">
        <f>+SUMIF('Input Sheet'!$S:$S,$AL811,'Input Sheet'!I:I)</f>
        <v>0</v>
      </c>
      <c r="AF811" s="28">
        <f>+SUMIF('Input Sheet'!$S:$S,$AL811,'Input Sheet'!J:J)</f>
        <v>0</v>
      </c>
      <c r="AG811" s="28">
        <f>+SUMIF('Input Sheet'!$S:$S,$AL811,'Input Sheet'!K:K)</f>
        <v>0</v>
      </c>
      <c r="AH811" s="28">
        <f>+SUMIF('Input Sheet'!$S:$S,$AL811,'Input Sheet'!L:L)</f>
        <v>0</v>
      </c>
      <c r="AI811" s="28">
        <f>+SUMIF('Input Sheet'!$S:$S,$AL811,'Input Sheet'!M:M)</f>
        <v>0</v>
      </c>
      <c r="AJ811" s="28">
        <f>+SUMIF('Input Sheet'!$S:$S,$AL811,'Input Sheet'!N:N)</f>
        <v>0</v>
      </c>
      <c r="AK811" s="28"/>
      <c r="AL811" s="27" t="str">
        <f t="shared" si="63"/>
        <v>430-7260</v>
      </c>
      <c r="AM811" s="34" t="str">
        <f t="shared" si="64"/>
        <v>Admin &amp; Other</v>
      </c>
      <c r="AN811" s="34" t="str">
        <f t="shared" si="65"/>
        <v xml:space="preserve">Admin &amp; OtherStaff Remuneration &amp; Benefits as % of Total Gross </v>
      </c>
      <c r="AO811" s="35"/>
      <c r="AP811" s="35"/>
      <c r="AQ811" s="35"/>
    </row>
    <row r="812" spans="1:43" x14ac:dyDescent="0.25">
      <c r="A812" s="27" t="s">
        <v>103</v>
      </c>
      <c r="B812" s="27" t="s">
        <v>104</v>
      </c>
      <c r="C812" s="27" t="s">
        <v>663</v>
      </c>
      <c r="D812" s="27" t="s">
        <v>132</v>
      </c>
      <c r="E812" s="27" t="s">
        <v>669</v>
      </c>
      <c r="F812" s="27" t="s">
        <v>685</v>
      </c>
      <c r="G812" s="27" t="s">
        <v>686</v>
      </c>
      <c r="H812" s="34" t="s">
        <v>644</v>
      </c>
      <c r="I812" s="34" t="s">
        <v>652</v>
      </c>
      <c r="J812" s="34" t="str">
        <f t="shared" si="61"/>
        <v xml:space="preserve">Admin &amp; OtherStaff Remuneration &amp; Benefits as % of Total Gross </v>
      </c>
      <c r="K812" s="34" t="str">
        <f t="shared" si="62"/>
        <v>440Staff Benefits (Superannuation, FBT, ACC) - Toyota</v>
      </c>
      <c r="L812" s="28">
        <f>+SUMIF('TB 4-24'!M:M,$AL812,'TB 4-24'!G:G)</f>
        <v>0</v>
      </c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>
        <f>+SUMIF('Input Sheet'!$S:$S,$AL812,'Input Sheet'!C:C)</f>
        <v>0</v>
      </c>
      <c r="Z812" s="28">
        <f>+SUMIF('Input Sheet'!$S:$S,$AL812,'Input Sheet'!D:D)</f>
        <v>0</v>
      </c>
      <c r="AA812" s="28">
        <f>+SUMIF('Input Sheet'!$S:$S,$AL812,'Input Sheet'!E:E)</f>
        <v>0</v>
      </c>
      <c r="AB812" s="28">
        <f>+SUMIF('Input Sheet'!$S:$S,$AL812,'Input Sheet'!F:F)</f>
        <v>0</v>
      </c>
      <c r="AC812" s="28">
        <f>+SUMIF('Input Sheet'!$S:$S,$AL812,'Input Sheet'!G:G)</f>
        <v>0</v>
      </c>
      <c r="AD812" s="28">
        <f>+SUMIF('Input Sheet'!$S:$S,$AL812,'Input Sheet'!H:H)</f>
        <v>0</v>
      </c>
      <c r="AE812" s="28">
        <f>+SUMIF('Input Sheet'!$S:$S,$AL812,'Input Sheet'!I:I)</f>
        <v>0</v>
      </c>
      <c r="AF812" s="28">
        <f>+SUMIF('Input Sheet'!$S:$S,$AL812,'Input Sheet'!J:J)</f>
        <v>0</v>
      </c>
      <c r="AG812" s="28">
        <f>+SUMIF('Input Sheet'!$S:$S,$AL812,'Input Sheet'!K:K)</f>
        <v>0</v>
      </c>
      <c r="AH812" s="28">
        <f>+SUMIF('Input Sheet'!$S:$S,$AL812,'Input Sheet'!L:L)</f>
        <v>0</v>
      </c>
      <c r="AI812" s="28">
        <f>+SUMIF('Input Sheet'!$S:$S,$AL812,'Input Sheet'!M:M)</f>
        <v>0</v>
      </c>
      <c r="AJ812" s="28">
        <f>+SUMIF('Input Sheet'!$S:$S,$AL812,'Input Sheet'!N:N)</f>
        <v>0</v>
      </c>
      <c r="AK812" s="28"/>
      <c r="AL812" s="27" t="str">
        <f t="shared" si="63"/>
        <v>440-7260</v>
      </c>
      <c r="AM812" s="34" t="str">
        <f t="shared" si="64"/>
        <v>Admin &amp; Other</v>
      </c>
      <c r="AN812" s="34" t="str">
        <f t="shared" si="65"/>
        <v xml:space="preserve">Admin &amp; OtherStaff Remuneration &amp; Benefits as % of Total Gross </v>
      </c>
      <c r="AO812" s="35"/>
      <c r="AP812" s="35"/>
      <c r="AQ812" s="35"/>
    </row>
    <row r="813" spans="1:43" x14ac:dyDescent="0.25">
      <c r="A813" s="27" t="s">
        <v>103</v>
      </c>
      <c r="B813" s="27" t="s">
        <v>104</v>
      </c>
      <c r="C813" s="27" t="s">
        <v>663</v>
      </c>
      <c r="D813" s="27" t="s">
        <v>132</v>
      </c>
      <c r="E813" s="27" t="s">
        <v>670</v>
      </c>
      <c r="F813" s="27" t="s">
        <v>685</v>
      </c>
      <c r="G813" s="27" t="s">
        <v>686</v>
      </c>
      <c r="H813" s="34" t="s">
        <v>644</v>
      </c>
      <c r="I813" s="34" t="s">
        <v>652</v>
      </c>
      <c r="J813" s="34" t="str">
        <f t="shared" si="61"/>
        <v xml:space="preserve">Admin &amp; OtherStaff Remuneration &amp; Benefits as % of Total Gross </v>
      </c>
      <c r="K813" s="34" t="str">
        <f t="shared" si="62"/>
        <v>460Staff Benefits (Superannuation, FBT, ACC) - Toyota</v>
      </c>
      <c r="L813" s="28">
        <f>+SUMIF('TB 4-24'!M:M,$AL813,'TB 4-24'!G:G)</f>
        <v>0</v>
      </c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>
        <f>+SUMIF('Input Sheet'!$S:$S,$AL813,'Input Sheet'!C:C)</f>
        <v>0</v>
      </c>
      <c r="Z813" s="28">
        <f>+SUMIF('Input Sheet'!$S:$S,$AL813,'Input Sheet'!D:D)</f>
        <v>0</v>
      </c>
      <c r="AA813" s="28">
        <f>+SUMIF('Input Sheet'!$S:$S,$AL813,'Input Sheet'!E:E)</f>
        <v>0</v>
      </c>
      <c r="AB813" s="28">
        <f>+SUMIF('Input Sheet'!$S:$S,$AL813,'Input Sheet'!F:F)</f>
        <v>0</v>
      </c>
      <c r="AC813" s="28">
        <f>+SUMIF('Input Sheet'!$S:$S,$AL813,'Input Sheet'!G:G)</f>
        <v>0</v>
      </c>
      <c r="AD813" s="28">
        <f>+SUMIF('Input Sheet'!$S:$S,$AL813,'Input Sheet'!H:H)</f>
        <v>0</v>
      </c>
      <c r="AE813" s="28">
        <f>+SUMIF('Input Sheet'!$S:$S,$AL813,'Input Sheet'!I:I)</f>
        <v>0</v>
      </c>
      <c r="AF813" s="28">
        <f>+SUMIF('Input Sheet'!$S:$S,$AL813,'Input Sheet'!J:J)</f>
        <v>0</v>
      </c>
      <c r="AG813" s="28">
        <f>+SUMIF('Input Sheet'!$S:$S,$AL813,'Input Sheet'!K:K)</f>
        <v>0</v>
      </c>
      <c r="AH813" s="28">
        <f>+SUMIF('Input Sheet'!$S:$S,$AL813,'Input Sheet'!L:L)</f>
        <v>0</v>
      </c>
      <c r="AI813" s="28">
        <f>+SUMIF('Input Sheet'!$S:$S,$AL813,'Input Sheet'!M:M)</f>
        <v>0</v>
      </c>
      <c r="AJ813" s="28">
        <f>+SUMIF('Input Sheet'!$S:$S,$AL813,'Input Sheet'!N:N)</f>
        <v>0</v>
      </c>
      <c r="AK813" s="28"/>
      <c r="AL813" s="27" t="str">
        <f t="shared" si="63"/>
        <v>460-7260</v>
      </c>
      <c r="AM813" s="34" t="str">
        <f t="shared" si="64"/>
        <v>Admin &amp; Other</v>
      </c>
      <c r="AN813" s="34" t="str">
        <f t="shared" si="65"/>
        <v xml:space="preserve">Admin &amp; OtherStaff Remuneration &amp; Benefits as % of Total Gross </v>
      </c>
      <c r="AO813" s="35"/>
      <c r="AP813" s="35"/>
      <c r="AQ813" s="35"/>
    </row>
    <row r="814" spans="1:43" x14ac:dyDescent="0.25">
      <c r="A814" s="27" t="s">
        <v>103</v>
      </c>
      <c r="B814" s="27" t="s">
        <v>104</v>
      </c>
      <c r="C814" s="27" t="s">
        <v>671</v>
      </c>
      <c r="D814" s="27" t="s">
        <v>132</v>
      </c>
      <c r="E814" s="27" t="s">
        <v>672</v>
      </c>
      <c r="F814" s="27" t="s">
        <v>685</v>
      </c>
      <c r="G814" s="27" t="s">
        <v>686</v>
      </c>
      <c r="H814" s="34" t="s">
        <v>644</v>
      </c>
      <c r="I814" s="34" t="s">
        <v>652</v>
      </c>
      <c r="J814" s="34" t="str">
        <f t="shared" si="61"/>
        <v xml:space="preserve">Admin &amp; OtherStaff Remuneration &amp; Benefits as % of Total Gross </v>
      </c>
      <c r="K814" s="34" t="str">
        <f t="shared" si="62"/>
        <v>300Staff Benefits (Superannuation, FBT, ACC) - Toyota</v>
      </c>
      <c r="L814" s="28">
        <f>+SUMIF('TB 4-24'!M:M,$AL814,'TB 4-24'!G:G)</f>
        <v>0</v>
      </c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>
        <f>+SUMIF('Input Sheet'!$S:$S,$AL814,'Input Sheet'!C:C)</f>
        <v>0</v>
      </c>
      <c r="Z814" s="28">
        <f>+SUMIF('Input Sheet'!$S:$S,$AL814,'Input Sheet'!D:D)</f>
        <v>0</v>
      </c>
      <c r="AA814" s="28">
        <f>+SUMIF('Input Sheet'!$S:$S,$AL814,'Input Sheet'!E:E)</f>
        <v>0</v>
      </c>
      <c r="AB814" s="28">
        <f>+SUMIF('Input Sheet'!$S:$S,$AL814,'Input Sheet'!F:F)</f>
        <v>0</v>
      </c>
      <c r="AC814" s="28">
        <f>+SUMIF('Input Sheet'!$S:$S,$AL814,'Input Sheet'!G:G)</f>
        <v>0</v>
      </c>
      <c r="AD814" s="28">
        <f>+SUMIF('Input Sheet'!$S:$S,$AL814,'Input Sheet'!H:H)</f>
        <v>0</v>
      </c>
      <c r="AE814" s="28">
        <f>+SUMIF('Input Sheet'!$S:$S,$AL814,'Input Sheet'!I:I)</f>
        <v>0</v>
      </c>
      <c r="AF814" s="28">
        <f>+SUMIF('Input Sheet'!$S:$S,$AL814,'Input Sheet'!J:J)</f>
        <v>0</v>
      </c>
      <c r="AG814" s="28">
        <f>+SUMIF('Input Sheet'!$S:$S,$AL814,'Input Sheet'!K:K)</f>
        <v>0</v>
      </c>
      <c r="AH814" s="28">
        <f>+SUMIF('Input Sheet'!$S:$S,$AL814,'Input Sheet'!L:L)</f>
        <v>0</v>
      </c>
      <c r="AI814" s="28">
        <f>+SUMIF('Input Sheet'!$S:$S,$AL814,'Input Sheet'!M:M)</f>
        <v>0</v>
      </c>
      <c r="AJ814" s="28">
        <f>+SUMIF('Input Sheet'!$S:$S,$AL814,'Input Sheet'!N:N)</f>
        <v>0</v>
      </c>
      <c r="AK814" s="28"/>
      <c r="AL814" s="27" t="str">
        <f t="shared" si="63"/>
        <v>300-7260</v>
      </c>
      <c r="AM814" s="34" t="str">
        <f t="shared" si="64"/>
        <v>Admin &amp; Other</v>
      </c>
      <c r="AN814" s="34" t="str">
        <f t="shared" si="65"/>
        <v xml:space="preserve">Admin &amp; OtherStaff Remuneration &amp; Benefits as % of Total Gross </v>
      </c>
      <c r="AO814" s="35"/>
      <c r="AP814" s="35"/>
      <c r="AQ814" s="35"/>
    </row>
    <row r="815" spans="1:43" x14ac:dyDescent="0.25">
      <c r="A815" s="27" t="s">
        <v>103</v>
      </c>
      <c r="B815" s="27" t="s">
        <v>104</v>
      </c>
      <c r="C815" s="27" t="s">
        <v>671</v>
      </c>
      <c r="D815" s="27" t="s">
        <v>132</v>
      </c>
      <c r="E815" s="27" t="s">
        <v>673</v>
      </c>
      <c r="F815" s="27" t="s">
        <v>685</v>
      </c>
      <c r="G815" s="27" t="s">
        <v>686</v>
      </c>
      <c r="H815" s="34" t="s">
        <v>644</v>
      </c>
      <c r="I815" s="34" t="s">
        <v>652</v>
      </c>
      <c r="J815" s="34" t="str">
        <f t="shared" si="61"/>
        <v xml:space="preserve">Admin &amp; OtherStaff Remuneration &amp; Benefits as % of Total Gross </v>
      </c>
      <c r="K815" s="34" t="str">
        <f t="shared" si="62"/>
        <v>310Staff Benefits (Superannuation, FBT, ACC) - Toyota</v>
      </c>
      <c r="L815" s="28">
        <f>+SUMIF('TB 4-24'!M:M,$AL815,'TB 4-24'!G:G)</f>
        <v>0</v>
      </c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>
        <f>+SUMIF('Input Sheet'!$S:$S,$AL815,'Input Sheet'!C:C)</f>
        <v>0</v>
      </c>
      <c r="Z815" s="28">
        <f>+SUMIF('Input Sheet'!$S:$S,$AL815,'Input Sheet'!D:D)</f>
        <v>0</v>
      </c>
      <c r="AA815" s="28">
        <f>+SUMIF('Input Sheet'!$S:$S,$AL815,'Input Sheet'!E:E)</f>
        <v>0</v>
      </c>
      <c r="AB815" s="28">
        <f>+SUMIF('Input Sheet'!$S:$S,$AL815,'Input Sheet'!F:F)</f>
        <v>0</v>
      </c>
      <c r="AC815" s="28">
        <f>+SUMIF('Input Sheet'!$S:$S,$AL815,'Input Sheet'!G:G)</f>
        <v>0</v>
      </c>
      <c r="AD815" s="28">
        <f>+SUMIF('Input Sheet'!$S:$S,$AL815,'Input Sheet'!H:H)</f>
        <v>0</v>
      </c>
      <c r="AE815" s="28">
        <f>+SUMIF('Input Sheet'!$S:$S,$AL815,'Input Sheet'!I:I)</f>
        <v>0</v>
      </c>
      <c r="AF815" s="28">
        <f>+SUMIF('Input Sheet'!$S:$S,$AL815,'Input Sheet'!J:J)</f>
        <v>0</v>
      </c>
      <c r="AG815" s="28">
        <f>+SUMIF('Input Sheet'!$S:$S,$AL815,'Input Sheet'!K:K)</f>
        <v>0</v>
      </c>
      <c r="AH815" s="28">
        <f>+SUMIF('Input Sheet'!$S:$S,$AL815,'Input Sheet'!L:L)</f>
        <v>0</v>
      </c>
      <c r="AI815" s="28">
        <f>+SUMIF('Input Sheet'!$S:$S,$AL815,'Input Sheet'!M:M)</f>
        <v>0</v>
      </c>
      <c r="AJ815" s="28">
        <f>+SUMIF('Input Sheet'!$S:$S,$AL815,'Input Sheet'!N:N)</f>
        <v>0</v>
      </c>
      <c r="AK815" s="28"/>
      <c r="AL815" s="27" t="str">
        <f t="shared" si="63"/>
        <v>310-7260</v>
      </c>
      <c r="AM815" s="34" t="str">
        <f t="shared" si="64"/>
        <v>Admin &amp; Other</v>
      </c>
      <c r="AN815" s="34" t="str">
        <f t="shared" si="65"/>
        <v xml:space="preserve">Admin &amp; OtherStaff Remuneration &amp; Benefits as % of Total Gross </v>
      </c>
      <c r="AO815" s="35"/>
      <c r="AP815" s="35"/>
      <c r="AQ815" s="35"/>
    </row>
    <row r="816" spans="1:43" x14ac:dyDescent="0.25">
      <c r="A816" s="27" t="s">
        <v>103</v>
      </c>
      <c r="B816" s="27" t="s">
        <v>104</v>
      </c>
      <c r="C816" s="27" t="s">
        <v>671</v>
      </c>
      <c r="D816" s="27" t="s">
        <v>132</v>
      </c>
      <c r="E816" s="27" t="s">
        <v>674</v>
      </c>
      <c r="F816" s="27" t="s">
        <v>685</v>
      </c>
      <c r="G816" s="27" t="s">
        <v>686</v>
      </c>
      <c r="H816" s="34" t="s">
        <v>644</v>
      </c>
      <c r="I816" s="34" t="s">
        <v>652</v>
      </c>
      <c r="J816" s="34" t="str">
        <f t="shared" si="61"/>
        <v xml:space="preserve">Admin &amp; OtherStaff Remuneration &amp; Benefits as % of Total Gross </v>
      </c>
      <c r="K816" s="34" t="str">
        <f t="shared" si="62"/>
        <v>321Staff Benefits (Superannuation, FBT, ACC) - Toyota</v>
      </c>
      <c r="L816" s="28">
        <f>+SUMIF('TB 4-24'!M:M,$AL816,'TB 4-24'!G:G)</f>
        <v>0</v>
      </c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>
        <f>+SUMIF('Input Sheet'!$S:$S,$AL816,'Input Sheet'!C:C)</f>
        <v>0</v>
      </c>
      <c r="Z816" s="28">
        <f>+SUMIF('Input Sheet'!$S:$S,$AL816,'Input Sheet'!D:D)</f>
        <v>0</v>
      </c>
      <c r="AA816" s="28">
        <f>+SUMIF('Input Sheet'!$S:$S,$AL816,'Input Sheet'!E:E)</f>
        <v>0</v>
      </c>
      <c r="AB816" s="28">
        <f>+SUMIF('Input Sheet'!$S:$S,$AL816,'Input Sheet'!F:F)</f>
        <v>0</v>
      </c>
      <c r="AC816" s="28">
        <f>+SUMIF('Input Sheet'!$S:$S,$AL816,'Input Sheet'!G:G)</f>
        <v>0</v>
      </c>
      <c r="AD816" s="28">
        <f>+SUMIF('Input Sheet'!$S:$S,$AL816,'Input Sheet'!H:H)</f>
        <v>0</v>
      </c>
      <c r="AE816" s="28">
        <f>+SUMIF('Input Sheet'!$S:$S,$AL816,'Input Sheet'!I:I)</f>
        <v>0</v>
      </c>
      <c r="AF816" s="28">
        <f>+SUMIF('Input Sheet'!$S:$S,$AL816,'Input Sheet'!J:J)</f>
        <v>0</v>
      </c>
      <c r="AG816" s="28">
        <f>+SUMIF('Input Sheet'!$S:$S,$AL816,'Input Sheet'!K:K)</f>
        <v>0</v>
      </c>
      <c r="AH816" s="28">
        <f>+SUMIF('Input Sheet'!$S:$S,$AL816,'Input Sheet'!L:L)</f>
        <v>0</v>
      </c>
      <c r="AI816" s="28">
        <f>+SUMIF('Input Sheet'!$S:$S,$AL816,'Input Sheet'!M:M)</f>
        <v>0</v>
      </c>
      <c r="AJ816" s="28">
        <f>+SUMIF('Input Sheet'!$S:$S,$AL816,'Input Sheet'!N:N)</f>
        <v>0</v>
      </c>
      <c r="AK816" s="28"/>
      <c r="AL816" s="27" t="str">
        <f t="shared" si="63"/>
        <v>321-7260</v>
      </c>
      <c r="AM816" s="34" t="str">
        <f t="shared" si="64"/>
        <v>Admin &amp; Other</v>
      </c>
      <c r="AN816" s="34" t="str">
        <f t="shared" si="65"/>
        <v xml:space="preserve">Admin &amp; OtherStaff Remuneration &amp; Benefits as % of Total Gross </v>
      </c>
      <c r="AO816" s="35"/>
      <c r="AP816" s="35"/>
      <c r="AQ816" s="35"/>
    </row>
    <row r="817" spans="1:43" x14ac:dyDescent="0.25">
      <c r="A817" s="27" t="s">
        <v>103</v>
      </c>
      <c r="B817" s="27" t="s">
        <v>104</v>
      </c>
      <c r="C817" s="27" t="s">
        <v>671</v>
      </c>
      <c r="D817" s="27" t="s">
        <v>132</v>
      </c>
      <c r="E817" s="27" t="s">
        <v>675</v>
      </c>
      <c r="F817" s="27" t="s">
        <v>685</v>
      </c>
      <c r="G817" s="27" t="s">
        <v>686</v>
      </c>
      <c r="H817" s="34" t="s">
        <v>644</v>
      </c>
      <c r="I817" s="34" t="s">
        <v>652</v>
      </c>
      <c r="J817" s="34" t="str">
        <f t="shared" si="61"/>
        <v xml:space="preserve">Admin &amp; OtherStaff Remuneration &amp; Benefits as % of Total Gross </v>
      </c>
      <c r="K817" s="34" t="str">
        <f t="shared" si="62"/>
        <v>330Staff Benefits (Superannuation, FBT, ACC) - Toyota</v>
      </c>
      <c r="L817" s="28">
        <f>+SUMIF('TB 4-24'!M:M,$AL817,'TB 4-24'!G:G)</f>
        <v>0</v>
      </c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>
        <f>+SUMIF('Input Sheet'!$S:$S,$AL817,'Input Sheet'!C:C)</f>
        <v>0</v>
      </c>
      <c r="Z817" s="28">
        <f>+SUMIF('Input Sheet'!$S:$S,$AL817,'Input Sheet'!D:D)</f>
        <v>0</v>
      </c>
      <c r="AA817" s="28">
        <f>+SUMIF('Input Sheet'!$S:$S,$AL817,'Input Sheet'!E:E)</f>
        <v>0</v>
      </c>
      <c r="AB817" s="28">
        <f>+SUMIF('Input Sheet'!$S:$S,$AL817,'Input Sheet'!F:F)</f>
        <v>0</v>
      </c>
      <c r="AC817" s="28">
        <f>+SUMIF('Input Sheet'!$S:$S,$AL817,'Input Sheet'!G:G)</f>
        <v>0</v>
      </c>
      <c r="AD817" s="28">
        <f>+SUMIF('Input Sheet'!$S:$S,$AL817,'Input Sheet'!H:H)</f>
        <v>0</v>
      </c>
      <c r="AE817" s="28">
        <f>+SUMIF('Input Sheet'!$S:$S,$AL817,'Input Sheet'!I:I)</f>
        <v>0</v>
      </c>
      <c r="AF817" s="28">
        <f>+SUMIF('Input Sheet'!$S:$S,$AL817,'Input Sheet'!J:J)</f>
        <v>0</v>
      </c>
      <c r="AG817" s="28">
        <f>+SUMIF('Input Sheet'!$S:$S,$AL817,'Input Sheet'!K:K)</f>
        <v>0</v>
      </c>
      <c r="AH817" s="28">
        <f>+SUMIF('Input Sheet'!$S:$S,$AL817,'Input Sheet'!L:L)</f>
        <v>0</v>
      </c>
      <c r="AI817" s="28">
        <f>+SUMIF('Input Sheet'!$S:$S,$AL817,'Input Sheet'!M:M)</f>
        <v>0</v>
      </c>
      <c r="AJ817" s="28">
        <f>+SUMIF('Input Sheet'!$S:$S,$AL817,'Input Sheet'!N:N)</f>
        <v>0</v>
      </c>
      <c r="AK817" s="28"/>
      <c r="AL817" s="27" t="str">
        <f t="shared" si="63"/>
        <v>330-7260</v>
      </c>
      <c r="AM817" s="34" t="str">
        <f t="shared" si="64"/>
        <v>Admin &amp; Other</v>
      </c>
      <c r="AN817" s="34" t="str">
        <f t="shared" si="65"/>
        <v xml:space="preserve">Admin &amp; OtherStaff Remuneration &amp; Benefits as % of Total Gross </v>
      </c>
      <c r="AO817" s="35"/>
      <c r="AP817" s="35"/>
      <c r="AQ817" s="35"/>
    </row>
    <row r="818" spans="1:43" x14ac:dyDescent="0.25">
      <c r="A818" s="27" t="s">
        <v>103</v>
      </c>
      <c r="B818" s="27" t="s">
        <v>104</v>
      </c>
      <c r="C818" s="27" t="s">
        <v>671</v>
      </c>
      <c r="D818" s="27" t="s">
        <v>132</v>
      </c>
      <c r="E818" s="27" t="s">
        <v>683</v>
      </c>
      <c r="F818" s="27" t="s">
        <v>685</v>
      </c>
      <c r="G818" s="27" t="s">
        <v>686</v>
      </c>
      <c r="H818" s="34" t="s">
        <v>644</v>
      </c>
      <c r="I818" s="34" t="s">
        <v>652</v>
      </c>
      <c r="J818" s="34" t="str">
        <f t="shared" si="61"/>
        <v xml:space="preserve">Admin &amp; OtherStaff Remuneration &amp; Benefits as % of Total Gross </v>
      </c>
      <c r="K818" s="34" t="str">
        <f t="shared" si="62"/>
        <v>340Staff Benefits (Superannuation, FBT, ACC) - Toyota</v>
      </c>
      <c r="L818" s="28">
        <f>+SUMIF('TB 4-24'!M:M,$AL818,'TB 4-24'!G:G)</f>
        <v>0</v>
      </c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>
        <f>+SUMIF('Input Sheet'!$S:$S,$AL818,'Input Sheet'!C:C)</f>
        <v>0</v>
      </c>
      <c r="Z818" s="28">
        <f>+SUMIF('Input Sheet'!$S:$S,$AL818,'Input Sheet'!D:D)</f>
        <v>0</v>
      </c>
      <c r="AA818" s="28">
        <f>+SUMIF('Input Sheet'!$S:$S,$AL818,'Input Sheet'!E:E)</f>
        <v>0</v>
      </c>
      <c r="AB818" s="28">
        <f>+SUMIF('Input Sheet'!$S:$S,$AL818,'Input Sheet'!F:F)</f>
        <v>0</v>
      </c>
      <c r="AC818" s="28">
        <f>+SUMIF('Input Sheet'!$S:$S,$AL818,'Input Sheet'!G:G)</f>
        <v>0</v>
      </c>
      <c r="AD818" s="28">
        <f>+SUMIF('Input Sheet'!$S:$S,$AL818,'Input Sheet'!H:H)</f>
        <v>0</v>
      </c>
      <c r="AE818" s="28">
        <f>+SUMIF('Input Sheet'!$S:$S,$AL818,'Input Sheet'!I:I)</f>
        <v>0</v>
      </c>
      <c r="AF818" s="28">
        <f>+SUMIF('Input Sheet'!$S:$S,$AL818,'Input Sheet'!J:J)</f>
        <v>0</v>
      </c>
      <c r="AG818" s="28">
        <f>+SUMIF('Input Sheet'!$S:$S,$AL818,'Input Sheet'!K:K)</f>
        <v>0</v>
      </c>
      <c r="AH818" s="28">
        <f>+SUMIF('Input Sheet'!$S:$S,$AL818,'Input Sheet'!L:L)</f>
        <v>0</v>
      </c>
      <c r="AI818" s="28">
        <f>+SUMIF('Input Sheet'!$S:$S,$AL818,'Input Sheet'!M:M)</f>
        <v>0</v>
      </c>
      <c r="AJ818" s="28">
        <f>+SUMIF('Input Sheet'!$S:$S,$AL818,'Input Sheet'!N:N)</f>
        <v>0</v>
      </c>
      <c r="AK818" s="28"/>
      <c r="AL818" s="27" t="str">
        <f t="shared" si="63"/>
        <v>340-7260</v>
      </c>
      <c r="AM818" s="34" t="str">
        <f t="shared" si="64"/>
        <v>Admin &amp; Other</v>
      </c>
      <c r="AN818" s="34" t="str">
        <f t="shared" si="65"/>
        <v xml:space="preserve">Admin &amp; OtherStaff Remuneration &amp; Benefits as % of Total Gross </v>
      </c>
      <c r="AO818" s="35"/>
      <c r="AP818" s="35"/>
      <c r="AQ818" s="35"/>
    </row>
    <row r="819" spans="1:43" x14ac:dyDescent="0.25">
      <c r="A819" s="27" t="s">
        <v>103</v>
      </c>
      <c r="B819" s="27" t="s">
        <v>104</v>
      </c>
      <c r="C819" s="27" t="s">
        <v>671</v>
      </c>
      <c r="D819" s="27" t="s">
        <v>132</v>
      </c>
      <c r="E819" s="27" t="s">
        <v>676</v>
      </c>
      <c r="F819" s="27" t="s">
        <v>685</v>
      </c>
      <c r="G819" s="27" t="s">
        <v>686</v>
      </c>
      <c r="H819" s="34" t="s">
        <v>644</v>
      </c>
      <c r="I819" s="34" t="s">
        <v>652</v>
      </c>
      <c r="J819" s="34" t="str">
        <f t="shared" si="61"/>
        <v xml:space="preserve">Admin &amp; OtherStaff Remuneration &amp; Benefits as % of Total Gross </v>
      </c>
      <c r="K819" s="34" t="str">
        <f t="shared" si="62"/>
        <v>360Staff Benefits (Superannuation, FBT, ACC) - Toyota</v>
      </c>
      <c r="L819" s="28">
        <f>+SUMIF('TB 4-24'!M:M,$AL819,'TB 4-24'!G:G)</f>
        <v>0</v>
      </c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>
        <f>+SUMIF('Input Sheet'!$S:$S,$AL819,'Input Sheet'!C:C)</f>
        <v>0</v>
      </c>
      <c r="Z819" s="28">
        <f>+SUMIF('Input Sheet'!$S:$S,$AL819,'Input Sheet'!D:D)</f>
        <v>0</v>
      </c>
      <c r="AA819" s="28">
        <f>+SUMIF('Input Sheet'!$S:$S,$AL819,'Input Sheet'!E:E)</f>
        <v>0</v>
      </c>
      <c r="AB819" s="28">
        <f>+SUMIF('Input Sheet'!$S:$S,$AL819,'Input Sheet'!F:F)</f>
        <v>0</v>
      </c>
      <c r="AC819" s="28">
        <f>+SUMIF('Input Sheet'!$S:$S,$AL819,'Input Sheet'!G:G)</f>
        <v>0</v>
      </c>
      <c r="AD819" s="28">
        <f>+SUMIF('Input Sheet'!$S:$S,$AL819,'Input Sheet'!H:H)</f>
        <v>0</v>
      </c>
      <c r="AE819" s="28">
        <f>+SUMIF('Input Sheet'!$S:$S,$AL819,'Input Sheet'!I:I)</f>
        <v>0</v>
      </c>
      <c r="AF819" s="28">
        <f>+SUMIF('Input Sheet'!$S:$S,$AL819,'Input Sheet'!J:J)</f>
        <v>0</v>
      </c>
      <c r="AG819" s="28">
        <f>+SUMIF('Input Sheet'!$S:$S,$AL819,'Input Sheet'!K:K)</f>
        <v>0</v>
      </c>
      <c r="AH819" s="28">
        <f>+SUMIF('Input Sheet'!$S:$S,$AL819,'Input Sheet'!L:L)</f>
        <v>0</v>
      </c>
      <c r="AI819" s="28">
        <f>+SUMIF('Input Sheet'!$S:$S,$AL819,'Input Sheet'!M:M)</f>
        <v>0</v>
      </c>
      <c r="AJ819" s="28">
        <f>+SUMIF('Input Sheet'!$S:$S,$AL819,'Input Sheet'!N:N)</f>
        <v>0</v>
      </c>
      <c r="AK819" s="28"/>
      <c r="AL819" s="27" t="str">
        <f t="shared" si="63"/>
        <v>360-7260</v>
      </c>
      <c r="AM819" s="34" t="str">
        <f t="shared" si="64"/>
        <v>Admin &amp; Other</v>
      </c>
      <c r="AN819" s="34" t="str">
        <f t="shared" si="65"/>
        <v xml:space="preserve">Admin &amp; OtherStaff Remuneration &amp; Benefits as % of Total Gross </v>
      </c>
      <c r="AO819" s="35"/>
      <c r="AP819" s="35"/>
      <c r="AQ819" s="35"/>
    </row>
    <row r="820" spans="1:43" x14ac:dyDescent="0.25">
      <c r="A820" s="27" t="s">
        <v>103</v>
      </c>
      <c r="B820" s="27" t="s">
        <v>104</v>
      </c>
      <c r="C820" s="27" t="s">
        <v>104</v>
      </c>
      <c r="D820" s="27" t="s">
        <v>132</v>
      </c>
      <c r="E820" s="27" t="s">
        <v>677</v>
      </c>
      <c r="F820" s="27" t="s">
        <v>685</v>
      </c>
      <c r="G820" s="27" t="s">
        <v>686</v>
      </c>
      <c r="H820" s="34" t="s">
        <v>644</v>
      </c>
      <c r="I820" s="34" t="s">
        <v>652</v>
      </c>
      <c r="J820" s="34" t="str">
        <f t="shared" si="61"/>
        <v xml:space="preserve">Admin &amp; OtherStaff Remuneration &amp; Benefits as % of Total Gross </v>
      </c>
      <c r="K820" s="34" t="str">
        <f t="shared" si="62"/>
        <v>100Staff Benefits (Superannuation, FBT, ACC) - Toyota</v>
      </c>
      <c r="L820" s="28">
        <f>+SUMIF('TB 4-24'!M:M,$AL820,'TB 4-24'!G:G)</f>
        <v>0</v>
      </c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>
        <f>+SUMIF('Input Sheet'!$S:$S,$AL820,'Input Sheet'!C:C)</f>
        <v>0</v>
      </c>
      <c r="Z820" s="28">
        <f>+SUMIF('Input Sheet'!$S:$S,$AL820,'Input Sheet'!D:D)</f>
        <v>0</v>
      </c>
      <c r="AA820" s="28">
        <f>+SUMIF('Input Sheet'!$S:$S,$AL820,'Input Sheet'!E:E)</f>
        <v>0</v>
      </c>
      <c r="AB820" s="28">
        <f>+SUMIF('Input Sheet'!$S:$S,$AL820,'Input Sheet'!F:F)</f>
        <v>0</v>
      </c>
      <c r="AC820" s="28">
        <f>+SUMIF('Input Sheet'!$S:$S,$AL820,'Input Sheet'!G:G)</f>
        <v>0</v>
      </c>
      <c r="AD820" s="28">
        <f>+SUMIF('Input Sheet'!$S:$S,$AL820,'Input Sheet'!H:H)</f>
        <v>0</v>
      </c>
      <c r="AE820" s="28">
        <f>+SUMIF('Input Sheet'!$S:$S,$AL820,'Input Sheet'!I:I)</f>
        <v>0</v>
      </c>
      <c r="AF820" s="28">
        <f>+SUMIF('Input Sheet'!$S:$S,$AL820,'Input Sheet'!J:J)</f>
        <v>0</v>
      </c>
      <c r="AG820" s="28">
        <f>+SUMIF('Input Sheet'!$S:$S,$AL820,'Input Sheet'!K:K)</f>
        <v>0</v>
      </c>
      <c r="AH820" s="28">
        <f>+SUMIF('Input Sheet'!$S:$S,$AL820,'Input Sheet'!L:L)</f>
        <v>0</v>
      </c>
      <c r="AI820" s="28">
        <f>+SUMIF('Input Sheet'!$S:$S,$AL820,'Input Sheet'!M:M)</f>
        <v>0</v>
      </c>
      <c r="AJ820" s="28">
        <f>+SUMIF('Input Sheet'!$S:$S,$AL820,'Input Sheet'!N:N)</f>
        <v>0</v>
      </c>
      <c r="AK820" s="28"/>
      <c r="AL820" s="27" t="str">
        <f t="shared" si="63"/>
        <v>100-7260</v>
      </c>
      <c r="AM820" s="34" t="str">
        <f t="shared" si="64"/>
        <v>Admin &amp; Other</v>
      </c>
      <c r="AN820" s="34" t="str">
        <f t="shared" si="65"/>
        <v xml:space="preserve">Admin &amp; OtherStaff Remuneration &amp; Benefits as % of Total Gross </v>
      </c>
      <c r="AO820" s="35"/>
      <c r="AP820" s="35"/>
      <c r="AQ820" s="35"/>
    </row>
    <row r="821" spans="1:43" x14ac:dyDescent="0.25">
      <c r="A821" s="27" t="s">
        <v>103</v>
      </c>
      <c r="B821" s="27" t="s">
        <v>104</v>
      </c>
      <c r="C821" s="27" t="s">
        <v>104</v>
      </c>
      <c r="D821" s="27" t="s">
        <v>132</v>
      </c>
      <c r="E821" s="27" t="s">
        <v>649</v>
      </c>
      <c r="F821" s="27" t="s">
        <v>685</v>
      </c>
      <c r="G821" s="27" t="s">
        <v>686</v>
      </c>
      <c r="H821" s="34" t="s">
        <v>644</v>
      </c>
      <c r="I821" s="34" t="s">
        <v>652</v>
      </c>
      <c r="J821" s="34" t="str">
        <f t="shared" si="61"/>
        <v xml:space="preserve">Admin &amp; OtherStaff Remuneration &amp; Benefits as % of Total Gross </v>
      </c>
      <c r="K821" s="34" t="str">
        <f t="shared" si="62"/>
        <v>110Staff Benefits (Superannuation, FBT, ACC) - Toyota</v>
      </c>
      <c r="L821" s="28">
        <f>+SUMIF('TB 4-24'!M:M,$AL821,'TB 4-24'!G:G)</f>
        <v>0</v>
      </c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>
        <f>+SUMIF('Input Sheet'!$S:$S,$AL821,'Input Sheet'!C:C)</f>
        <v>0</v>
      </c>
      <c r="Z821" s="28">
        <f>+SUMIF('Input Sheet'!$S:$S,$AL821,'Input Sheet'!D:D)</f>
        <v>0</v>
      </c>
      <c r="AA821" s="28">
        <f>+SUMIF('Input Sheet'!$S:$S,$AL821,'Input Sheet'!E:E)</f>
        <v>0</v>
      </c>
      <c r="AB821" s="28">
        <f>+SUMIF('Input Sheet'!$S:$S,$AL821,'Input Sheet'!F:F)</f>
        <v>0</v>
      </c>
      <c r="AC821" s="28">
        <f>+SUMIF('Input Sheet'!$S:$S,$AL821,'Input Sheet'!G:G)</f>
        <v>0</v>
      </c>
      <c r="AD821" s="28">
        <f>+SUMIF('Input Sheet'!$S:$S,$AL821,'Input Sheet'!H:H)</f>
        <v>0</v>
      </c>
      <c r="AE821" s="28">
        <f>+SUMIF('Input Sheet'!$S:$S,$AL821,'Input Sheet'!I:I)</f>
        <v>0</v>
      </c>
      <c r="AF821" s="28">
        <f>+SUMIF('Input Sheet'!$S:$S,$AL821,'Input Sheet'!J:J)</f>
        <v>0</v>
      </c>
      <c r="AG821" s="28">
        <f>+SUMIF('Input Sheet'!$S:$S,$AL821,'Input Sheet'!K:K)</f>
        <v>0</v>
      </c>
      <c r="AH821" s="28">
        <f>+SUMIF('Input Sheet'!$S:$S,$AL821,'Input Sheet'!L:L)</f>
        <v>0</v>
      </c>
      <c r="AI821" s="28">
        <f>+SUMIF('Input Sheet'!$S:$S,$AL821,'Input Sheet'!M:M)</f>
        <v>0</v>
      </c>
      <c r="AJ821" s="28">
        <f>+SUMIF('Input Sheet'!$S:$S,$AL821,'Input Sheet'!N:N)</f>
        <v>0</v>
      </c>
      <c r="AK821" s="28"/>
      <c r="AL821" s="27" t="str">
        <f t="shared" si="63"/>
        <v>110-7260</v>
      </c>
      <c r="AM821" s="34" t="str">
        <f t="shared" si="64"/>
        <v>Admin &amp; Other</v>
      </c>
      <c r="AN821" s="34" t="str">
        <f t="shared" si="65"/>
        <v xml:space="preserve">Admin &amp; OtherStaff Remuneration &amp; Benefits as % of Total Gross </v>
      </c>
      <c r="AO821" s="35"/>
      <c r="AP821" s="35"/>
      <c r="AQ821" s="35"/>
    </row>
    <row r="822" spans="1:43" x14ac:dyDescent="0.25">
      <c r="A822" s="27" t="s">
        <v>103</v>
      </c>
      <c r="B822" s="27" t="s">
        <v>104</v>
      </c>
      <c r="C822" s="27" t="s">
        <v>104</v>
      </c>
      <c r="D822" s="27" t="s">
        <v>132</v>
      </c>
      <c r="E822" s="27" t="s">
        <v>654</v>
      </c>
      <c r="F822" s="27" t="s">
        <v>685</v>
      </c>
      <c r="G822" s="27" t="s">
        <v>686</v>
      </c>
      <c r="H822" s="34" t="s">
        <v>644</v>
      </c>
      <c r="I822" s="34" t="s">
        <v>652</v>
      </c>
      <c r="J822" s="34" t="str">
        <f t="shared" si="61"/>
        <v xml:space="preserve">Admin &amp; OtherStaff Remuneration &amp; Benefits as % of Total Gross </v>
      </c>
      <c r="K822" s="34" t="str">
        <f t="shared" si="62"/>
        <v>120Staff Benefits (Superannuation, FBT, ACC) - Toyota</v>
      </c>
      <c r="L822" s="28">
        <f>+SUMIF('TB 4-24'!M:M,$AL822,'TB 4-24'!G:G)</f>
        <v>0</v>
      </c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>
        <f>+SUMIF('Input Sheet'!$S:$S,$AL822,'Input Sheet'!C:C)</f>
        <v>0</v>
      </c>
      <c r="Z822" s="28">
        <f>+SUMIF('Input Sheet'!$S:$S,$AL822,'Input Sheet'!D:D)</f>
        <v>0</v>
      </c>
      <c r="AA822" s="28">
        <f>+SUMIF('Input Sheet'!$S:$S,$AL822,'Input Sheet'!E:E)</f>
        <v>0</v>
      </c>
      <c r="AB822" s="28">
        <f>+SUMIF('Input Sheet'!$S:$S,$AL822,'Input Sheet'!F:F)</f>
        <v>0</v>
      </c>
      <c r="AC822" s="28">
        <f>+SUMIF('Input Sheet'!$S:$S,$AL822,'Input Sheet'!G:G)</f>
        <v>0</v>
      </c>
      <c r="AD822" s="28">
        <f>+SUMIF('Input Sheet'!$S:$S,$AL822,'Input Sheet'!H:H)</f>
        <v>0</v>
      </c>
      <c r="AE822" s="28">
        <f>+SUMIF('Input Sheet'!$S:$S,$AL822,'Input Sheet'!I:I)</f>
        <v>0</v>
      </c>
      <c r="AF822" s="28">
        <f>+SUMIF('Input Sheet'!$S:$S,$AL822,'Input Sheet'!J:J)</f>
        <v>0</v>
      </c>
      <c r="AG822" s="28">
        <f>+SUMIF('Input Sheet'!$S:$S,$AL822,'Input Sheet'!K:K)</f>
        <v>0</v>
      </c>
      <c r="AH822" s="28">
        <f>+SUMIF('Input Sheet'!$S:$S,$AL822,'Input Sheet'!L:L)</f>
        <v>0</v>
      </c>
      <c r="AI822" s="28">
        <f>+SUMIF('Input Sheet'!$S:$S,$AL822,'Input Sheet'!M:M)</f>
        <v>0</v>
      </c>
      <c r="AJ822" s="28">
        <f>+SUMIF('Input Sheet'!$S:$S,$AL822,'Input Sheet'!N:N)</f>
        <v>0</v>
      </c>
      <c r="AK822" s="28"/>
      <c r="AL822" s="27" t="str">
        <f t="shared" si="63"/>
        <v>120-7260</v>
      </c>
      <c r="AM822" s="34" t="str">
        <f t="shared" si="64"/>
        <v>Admin &amp; Other</v>
      </c>
      <c r="AN822" s="34" t="str">
        <f t="shared" si="65"/>
        <v xml:space="preserve">Admin &amp; OtherStaff Remuneration &amp; Benefits as % of Total Gross </v>
      </c>
      <c r="AO822" s="35"/>
      <c r="AP822" s="35"/>
      <c r="AQ822" s="35"/>
    </row>
    <row r="823" spans="1:43" x14ac:dyDescent="0.25">
      <c r="A823" s="27" t="s">
        <v>103</v>
      </c>
      <c r="B823" s="27" t="s">
        <v>104</v>
      </c>
      <c r="C823" s="27" t="s">
        <v>104</v>
      </c>
      <c r="D823" s="27" t="s">
        <v>132</v>
      </c>
      <c r="E823" s="27" t="s">
        <v>678</v>
      </c>
      <c r="F823" s="27" t="s">
        <v>685</v>
      </c>
      <c r="G823" s="27" t="s">
        <v>686</v>
      </c>
      <c r="H823" s="34" t="s">
        <v>644</v>
      </c>
      <c r="I823" s="34" t="s">
        <v>652</v>
      </c>
      <c r="J823" s="34" t="str">
        <f t="shared" si="61"/>
        <v xml:space="preserve">Admin &amp; OtherStaff Remuneration &amp; Benefits as % of Total Gross </v>
      </c>
      <c r="K823" s="34" t="str">
        <f t="shared" si="62"/>
        <v>121Staff Benefits (Superannuation, FBT, ACC) - Toyota</v>
      </c>
      <c r="L823" s="28">
        <f>+SUMIF('TB 4-24'!M:M,$AL823,'TB 4-24'!G:G)</f>
        <v>0</v>
      </c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>
        <f>+SUMIF('Input Sheet'!$S:$S,$AL823,'Input Sheet'!C:C)</f>
        <v>0</v>
      </c>
      <c r="Z823" s="28">
        <f>+SUMIF('Input Sheet'!$S:$S,$AL823,'Input Sheet'!D:D)</f>
        <v>0</v>
      </c>
      <c r="AA823" s="28">
        <f>+SUMIF('Input Sheet'!$S:$S,$AL823,'Input Sheet'!E:E)</f>
        <v>0</v>
      </c>
      <c r="AB823" s="28">
        <f>+SUMIF('Input Sheet'!$S:$S,$AL823,'Input Sheet'!F:F)</f>
        <v>0</v>
      </c>
      <c r="AC823" s="28">
        <f>+SUMIF('Input Sheet'!$S:$S,$AL823,'Input Sheet'!G:G)</f>
        <v>0</v>
      </c>
      <c r="AD823" s="28">
        <f>+SUMIF('Input Sheet'!$S:$S,$AL823,'Input Sheet'!H:H)</f>
        <v>0</v>
      </c>
      <c r="AE823" s="28">
        <f>+SUMIF('Input Sheet'!$S:$S,$AL823,'Input Sheet'!I:I)</f>
        <v>0</v>
      </c>
      <c r="AF823" s="28">
        <f>+SUMIF('Input Sheet'!$S:$S,$AL823,'Input Sheet'!J:J)</f>
        <v>0</v>
      </c>
      <c r="AG823" s="28">
        <f>+SUMIF('Input Sheet'!$S:$S,$AL823,'Input Sheet'!K:K)</f>
        <v>0</v>
      </c>
      <c r="AH823" s="28">
        <f>+SUMIF('Input Sheet'!$S:$S,$AL823,'Input Sheet'!L:L)</f>
        <v>0</v>
      </c>
      <c r="AI823" s="28">
        <f>+SUMIF('Input Sheet'!$S:$S,$AL823,'Input Sheet'!M:M)</f>
        <v>0</v>
      </c>
      <c r="AJ823" s="28">
        <f>+SUMIF('Input Sheet'!$S:$S,$AL823,'Input Sheet'!N:N)</f>
        <v>0</v>
      </c>
      <c r="AK823" s="28"/>
      <c r="AL823" s="27" t="str">
        <f t="shared" si="63"/>
        <v>121-7260</v>
      </c>
      <c r="AM823" s="34" t="str">
        <f t="shared" si="64"/>
        <v>Admin &amp; Other</v>
      </c>
      <c r="AN823" s="34" t="str">
        <f t="shared" si="65"/>
        <v xml:space="preserve">Admin &amp; OtherStaff Remuneration &amp; Benefits as % of Total Gross </v>
      </c>
      <c r="AO823" s="35"/>
      <c r="AP823" s="35"/>
      <c r="AQ823" s="35"/>
    </row>
    <row r="824" spans="1:43" x14ac:dyDescent="0.25">
      <c r="A824" s="27" t="s">
        <v>103</v>
      </c>
      <c r="B824" s="27" t="s">
        <v>104</v>
      </c>
      <c r="C824" s="27" t="s">
        <v>104</v>
      </c>
      <c r="D824" s="27" t="s">
        <v>132</v>
      </c>
      <c r="E824" s="27" t="s">
        <v>680</v>
      </c>
      <c r="F824" s="27" t="s">
        <v>685</v>
      </c>
      <c r="G824" s="27" t="s">
        <v>686</v>
      </c>
      <c r="H824" s="34" t="s">
        <v>644</v>
      </c>
      <c r="I824" s="34" t="s">
        <v>652</v>
      </c>
      <c r="J824" s="34" t="str">
        <f t="shared" si="61"/>
        <v xml:space="preserve">Admin &amp; OtherStaff Remuneration &amp; Benefits as % of Total Gross </v>
      </c>
      <c r="K824" s="34" t="str">
        <f t="shared" si="62"/>
        <v>130Staff Benefits (Superannuation, FBT, ACC) - Toyota</v>
      </c>
      <c r="L824" s="28">
        <f>+SUMIF('TB 4-24'!M:M,$AL824,'TB 4-24'!G:G)</f>
        <v>0</v>
      </c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>
        <f>+SUMIF('Input Sheet'!$S:$S,$AL824,'Input Sheet'!C:C)</f>
        <v>0</v>
      </c>
      <c r="Z824" s="28">
        <f>+SUMIF('Input Sheet'!$S:$S,$AL824,'Input Sheet'!D:D)</f>
        <v>0</v>
      </c>
      <c r="AA824" s="28">
        <f>+SUMIF('Input Sheet'!$S:$S,$AL824,'Input Sheet'!E:E)</f>
        <v>0</v>
      </c>
      <c r="AB824" s="28">
        <f>+SUMIF('Input Sheet'!$S:$S,$AL824,'Input Sheet'!F:F)</f>
        <v>0</v>
      </c>
      <c r="AC824" s="28">
        <f>+SUMIF('Input Sheet'!$S:$S,$AL824,'Input Sheet'!G:G)</f>
        <v>0</v>
      </c>
      <c r="AD824" s="28">
        <f>+SUMIF('Input Sheet'!$S:$S,$AL824,'Input Sheet'!H:H)</f>
        <v>0</v>
      </c>
      <c r="AE824" s="28">
        <f>+SUMIF('Input Sheet'!$S:$S,$AL824,'Input Sheet'!I:I)</f>
        <v>0</v>
      </c>
      <c r="AF824" s="28">
        <f>+SUMIF('Input Sheet'!$S:$S,$AL824,'Input Sheet'!J:J)</f>
        <v>0</v>
      </c>
      <c r="AG824" s="28">
        <f>+SUMIF('Input Sheet'!$S:$S,$AL824,'Input Sheet'!K:K)</f>
        <v>0</v>
      </c>
      <c r="AH824" s="28">
        <f>+SUMIF('Input Sheet'!$S:$S,$AL824,'Input Sheet'!L:L)</f>
        <v>0</v>
      </c>
      <c r="AI824" s="28">
        <f>+SUMIF('Input Sheet'!$S:$S,$AL824,'Input Sheet'!M:M)</f>
        <v>0</v>
      </c>
      <c r="AJ824" s="28">
        <f>+SUMIF('Input Sheet'!$S:$S,$AL824,'Input Sheet'!N:N)</f>
        <v>0</v>
      </c>
      <c r="AK824" s="28"/>
      <c r="AL824" s="27" t="str">
        <f t="shared" si="63"/>
        <v>130-7260</v>
      </c>
      <c r="AM824" s="34" t="str">
        <f t="shared" si="64"/>
        <v>Admin &amp; Other</v>
      </c>
      <c r="AN824" s="34" t="str">
        <f t="shared" si="65"/>
        <v xml:space="preserve">Admin &amp; OtherStaff Remuneration &amp; Benefits as % of Total Gross </v>
      </c>
      <c r="AO824" s="35"/>
      <c r="AP824" s="35"/>
      <c r="AQ824" s="35"/>
    </row>
    <row r="825" spans="1:43" x14ac:dyDescent="0.25">
      <c r="A825" s="27" t="s">
        <v>103</v>
      </c>
      <c r="B825" s="27" t="s">
        <v>104</v>
      </c>
      <c r="C825" s="27" t="s">
        <v>104</v>
      </c>
      <c r="D825" s="27" t="s">
        <v>132</v>
      </c>
      <c r="E825" s="27" t="s">
        <v>653</v>
      </c>
      <c r="F825" s="27" t="s">
        <v>685</v>
      </c>
      <c r="G825" s="27" t="s">
        <v>686</v>
      </c>
      <c r="H825" s="34" t="s">
        <v>644</v>
      </c>
      <c r="I825" s="34" t="s">
        <v>652</v>
      </c>
      <c r="J825" s="34" t="str">
        <f t="shared" si="61"/>
        <v xml:space="preserve">Admin &amp; OtherStaff Remuneration &amp; Benefits as % of Total Gross </v>
      </c>
      <c r="K825" s="34" t="str">
        <f t="shared" si="62"/>
        <v>140Staff Benefits (Superannuation, FBT, ACC) - Toyota</v>
      </c>
      <c r="L825" s="28">
        <f>+SUMIF('TB 4-24'!M:M,$AL825,'TB 4-24'!G:G)</f>
        <v>0</v>
      </c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>
        <f>+SUMIF('Input Sheet'!$S:$S,$AL825,'Input Sheet'!C:C)</f>
        <v>0</v>
      </c>
      <c r="Z825" s="28">
        <f>+SUMIF('Input Sheet'!$S:$S,$AL825,'Input Sheet'!D:D)</f>
        <v>0</v>
      </c>
      <c r="AA825" s="28">
        <f>+SUMIF('Input Sheet'!$S:$S,$AL825,'Input Sheet'!E:E)</f>
        <v>0</v>
      </c>
      <c r="AB825" s="28">
        <f>+SUMIF('Input Sheet'!$S:$S,$AL825,'Input Sheet'!F:F)</f>
        <v>0</v>
      </c>
      <c r="AC825" s="28">
        <f>+SUMIF('Input Sheet'!$S:$S,$AL825,'Input Sheet'!G:G)</f>
        <v>0</v>
      </c>
      <c r="AD825" s="28">
        <f>+SUMIF('Input Sheet'!$S:$S,$AL825,'Input Sheet'!H:H)</f>
        <v>0</v>
      </c>
      <c r="AE825" s="28">
        <f>+SUMIF('Input Sheet'!$S:$S,$AL825,'Input Sheet'!I:I)</f>
        <v>0</v>
      </c>
      <c r="AF825" s="28">
        <f>+SUMIF('Input Sheet'!$S:$S,$AL825,'Input Sheet'!J:J)</f>
        <v>0</v>
      </c>
      <c r="AG825" s="28">
        <f>+SUMIF('Input Sheet'!$S:$S,$AL825,'Input Sheet'!K:K)</f>
        <v>0</v>
      </c>
      <c r="AH825" s="28">
        <f>+SUMIF('Input Sheet'!$S:$S,$AL825,'Input Sheet'!L:L)</f>
        <v>0</v>
      </c>
      <c r="AI825" s="28">
        <f>+SUMIF('Input Sheet'!$S:$S,$AL825,'Input Sheet'!M:M)</f>
        <v>0</v>
      </c>
      <c r="AJ825" s="28">
        <f>+SUMIF('Input Sheet'!$S:$S,$AL825,'Input Sheet'!N:N)</f>
        <v>0</v>
      </c>
      <c r="AK825" s="28"/>
      <c r="AL825" s="27" t="str">
        <f t="shared" si="63"/>
        <v>140-7260</v>
      </c>
      <c r="AM825" s="34" t="str">
        <f t="shared" si="64"/>
        <v>Admin &amp; Other</v>
      </c>
      <c r="AN825" s="34" t="str">
        <f t="shared" si="65"/>
        <v xml:space="preserve">Admin &amp; OtherStaff Remuneration &amp; Benefits as % of Total Gross </v>
      </c>
      <c r="AO825" s="35"/>
      <c r="AP825" s="35"/>
      <c r="AQ825" s="35"/>
    </row>
    <row r="826" spans="1:43" x14ac:dyDescent="0.25">
      <c r="A826" s="27" t="s">
        <v>103</v>
      </c>
      <c r="B826" s="27" t="s">
        <v>104</v>
      </c>
      <c r="C826" s="27" t="s">
        <v>104</v>
      </c>
      <c r="D826" s="27" t="s">
        <v>132</v>
      </c>
      <c r="E826" s="27" t="s">
        <v>684</v>
      </c>
      <c r="F826" s="27" t="s">
        <v>685</v>
      </c>
      <c r="G826" s="27" t="s">
        <v>686</v>
      </c>
      <c r="H826" s="34" t="s">
        <v>644</v>
      </c>
      <c r="I826" s="34" t="s">
        <v>652</v>
      </c>
      <c r="J826" s="34" t="str">
        <f t="shared" si="61"/>
        <v xml:space="preserve">Admin &amp; OtherStaff Remuneration &amp; Benefits as % of Total Gross </v>
      </c>
      <c r="K826" s="34" t="str">
        <f t="shared" si="62"/>
        <v>147Staff Benefits (Superannuation, FBT, ACC) - Toyota</v>
      </c>
      <c r="L826" s="28">
        <f>+SUMIF('TB 4-24'!M:M,$AL826,'TB 4-24'!G:G)</f>
        <v>0</v>
      </c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>
        <f>+SUMIF('Input Sheet'!$S:$S,$AL826,'Input Sheet'!C:C)</f>
        <v>0</v>
      </c>
      <c r="Z826" s="28">
        <f>+SUMIF('Input Sheet'!$S:$S,$AL826,'Input Sheet'!D:D)</f>
        <v>0</v>
      </c>
      <c r="AA826" s="28">
        <f>+SUMIF('Input Sheet'!$S:$S,$AL826,'Input Sheet'!E:E)</f>
        <v>0</v>
      </c>
      <c r="AB826" s="28">
        <f>+SUMIF('Input Sheet'!$S:$S,$AL826,'Input Sheet'!F:F)</f>
        <v>0</v>
      </c>
      <c r="AC826" s="28">
        <f>+SUMIF('Input Sheet'!$S:$S,$AL826,'Input Sheet'!G:G)</f>
        <v>0</v>
      </c>
      <c r="AD826" s="28">
        <f>+SUMIF('Input Sheet'!$S:$S,$AL826,'Input Sheet'!H:H)</f>
        <v>0</v>
      </c>
      <c r="AE826" s="28">
        <f>+SUMIF('Input Sheet'!$S:$S,$AL826,'Input Sheet'!I:I)</f>
        <v>0</v>
      </c>
      <c r="AF826" s="28">
        <f>+SUMIF('Input Sheet'!$S:$S,$AL826,'Input Sheet'!J:J)</f>
        <v>0</v>
      </c>
      <c r="AG826" s="28">
        <f>+SUMIF('Input Sheet'!$S:$S,$AL826,'Input Sheet'!K:K)</f>
        <v>0</v>
      </c>
      <c r="AH826" s="28">
        <f>+SUMIF('Input Sheet'!$S:$S,$AL826,'Input Sheet'!L:L)</f>
        <v>0</v>
      </c>
      <c r="AI826" s="28">
        <f>+SUMIF('Input Sheet'!$S:$S,$AL826,'Input Sheet'!M:M)</f>
        <v>0</v>
      </c>
      <c r="AJ826" s="28">
        <f>+SUMIF('Input Sheet'!$S:$S,$AL826,'Input Sheet'!N:N)</f>
        <v>0</v>
      </c>
      <c r="AK826" s="28"/>
      <c r="AL826" s="27" t="str">
        <f t="shared" si="63"/>
        <v>147-7260</v>
      </c>
      <c r="AM826" s="34" t="str">
        <f t="shared" si="64"/>
        <v>Admin &amp; Other</v>
      </c>
      <c r="AN826" s="34" t="str">
        <f t="shared" si="65"/>
        <v xml:space="preserve">Admin &amp; OtherStaff Remuneration &amp; Benefits as % of Total Gross </v>
      </c>
      <c r="AO826" s="35"/>
      <c r="AP826" s="35"/>
      <c r="AQ826" s="35"/>
    </row>
    <row r="827" spans="1:43" x14ac:dyDescent="0.25">
      <c r="A827" s="27" t="s">
        <v>103</v>
      </c>
      <c r="B827" s="27" t="s">
        <v>104</v>
      </c>
      <c r="C827" s="27" t="s">
        <v>104</v>
      </c>
      <c r="D827" s="27" t="s">
        <v>132</v>
      </c>
      <c r="E827" s="27" t="s">
        <v>679</v>
      </c>
      <c r="F827" s="27" t="s">
        <v>685</v>
      </c>
      <c r="G827" s="27" t="s">
        <v>686</v>
      </c>
      <c r="H827" s="34" t="s">
        <v>644</v>
      </c>
      <c r="I827" s="34" t="s">
        <v>652</v>
      </c>
      <c r="J827" s="34" t="str">
        <f t="shared" si="61"/>
        <v xml:space="preserve">Admin &amp; OtherStaff Remuneration &amp; Benefits as % of Total Gross </v>
      </c>
      <c r="K827" s="34" t="str">
        <f t="shared" si="62"/>
        <v>160Staff Benefits (Superannuation, FBT, ACC) - Toyota</v>
      </c>
      <c r="L827" s="28">
        <f>+SUMIF('TB 4-24'!M:M,$AL827,'TB 4-24'!G:G)</f>
        <v>0</v>
      </c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>
        <f>+SUMIF('Input Sheet'!$S:$S,$AL827,'Input Sheet'!C:C)</f>
        <v>0</v>
      </c>
      <c r="Z827" s="28">
        <f>+SUMIF('Input Sheet'!$S:$S,$AL827,'Input Sheet'!D:D)</f>
        <v>0</v>
      </c>
      <c r="AA827" s="28">
        <f>+SUMIF('Input Sheet'!$S:$S,$AL827,'Input Sheet'!E:E)</f>
        <v>0</v>
      </c>
      <c r="AB827" s="28">
        <f>+SUMIF('Input Sheet'!$S:$S,$AL827,'Input Sheet'!F:F)</f>
        <v>0</v>
      </c>
      <c r="AC827" s="28">
        <f>+SUMIF('Input Sheet'!$S:$S,$AL827,'Input Sheet'!G:G)</f>
        <v>0</v>
      </c>
      <c r="AD827" s="28">
        <f>+SUMIF('Input Sheet'!$S:$S,$AL827,'Input Sheet'!H:H)</f>
        <v>0</v>
      </c>
      <c r="AE827" s="28">
        <f>+SUMIF('Input Sheet'!$S:$S,$AL827,'Input Sheet'!I:I)</f>
        <v>0</v>
      </c>
      <c r="AF827" s="28">
        <f>+SUMIF('Input Sheet'!$S:$S,$AL827,'Input Sheet'!J:J)</f>
        <v>0</v>
      </c>
      <c r="AG827" s="28">
        <f>+SUMIF('Input Sheet'!$S:$S,$AL827,'Input Sheet'!K:K)</f>
        <v>0</v>
      </c>
      <c r="AH827" s="28">
        <f>+SUMIF('Input Sheet'!$S:$S,$AL827,'Input Sheet'!L:L)</f>
        <v>0</v>
      </c>
      <c r="AI827" s="28">
        <f>+SUMIF('Input Sheet'!$S:$S,$AL827,'Input Sheet'!M:M)</f>
        <v>0</v>
      </c>
      <c r="AJ827" s="28">
        <f>+SUMIF('Input Sheet'!$S:$S,$AL827,'Input Sheet'!N:N)</f>
        <v>0</v>
      </c>
      <c r="AK827" s="28"/>
      <c r="AL827" s="27" t="str">
        <f t="shared" si="63"/>
        <v>160-7260</v>
      </c>
      <c r="AM827" s="34" t="str">
        <f t="shared" si="64"/>
        <v>Admin &amp; Other</v>
      </c>
      <c r="AN827" s="34" t="str">
        <f t="shared" si="65"/>
        <v xml:space="preserve">Admin &amp; OtherStaff Remuneration &amp; Benefits as % of Total Gross </v>
      </c>
      <c r="AO827" s="35"/>
      <c r="AP827" s="35"/>
      <c r="AQ827" s="35"/>
    </row>
    <row r="828" spans="1:43" x14ac:dyDescent="0.25">
      <c r="A828" s="27" t="s">
        <v>103</v>
      </c>
      <c r="B828" s="27" t="s">
        <v>104</v>
      </c>
      <c r="C828" s="27" t="s">
        <v>657</v>
      </c>
      <c r="D828" s="27" t="s">
        <v>137</v>
      </c>
      <c r="E828" s="27" t="s">
        <v>660</v>
      </c>
      <c r="F828" s="27" t="s">
        <v>685</v>
      </c>
      <c r="G828" s="27" t="s">
        <v>686</v>
      </c>
      <c r="H828" s="34" t="s">
        <v>644</v>
      </c>
      <c r="I828" s="34" t="s">
        <v>652</v>
      </c>
      <c r="J828" s="34" t="str">
        <f t="shared" si="61"/>
        <v xml:space="preserve">Admin &amp; OtherStaff Remuneration &amp; Benefits as % of Total Gross </v>
      </c>
      <c r="K828" s="34" t="str">
        <f t="shared" si="62"/>
        <v>200Staff Benefits (Superannuation, FBT, ACC) - Toyota</v>
      </c>
      <c r="L828" s="28">
        <f>+SUMIF('TB 4-24'!M:M,$AL828,'TB 4-24'!G:G)</f>
        <v>0</v>
      </c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>
        <f>+SUMIF('Input Sheet'!$S:$S,$AL828,'Input Sheet'!C:C)</f>
        <v>0</v>
      </c>
      <c r="Z828" s="28">
        <f>+SUMIF('Input Sheet'!$S:$S,$AL828,'Input Sheet'!D:D)</f>
        <v>0</v>
      </c>
      <c r="AA828" s="28">
        <f>+SUMIF('Input Sheet'!$S:$S,$AL828,'Input Sheet'!E:E)</f>
        <v>0</v>
      </c>
      <c r="AB828" s="28">
        <f>+SUMIF('Input Sheet'!$S:$S,$AL828,'Input Sheet'!F:F)</f>
        <v>0</v>
      </c>
      <c r="AC828" s="28">
        <f>+SUMIF('Input Sheet'!$S:$S,$AL828,'Input Sheet'!G:G)</f>
        <v>0</v>
      </c>
      <c r="AD828" s="28">
        <f>+SUMIF('Input Sheet'!$S:$S,$AL828,'Input Sheet'!H:H)</f>
        <v>0</v>
      </c>
      <c r="AE828" s="28">
        <f>+SUMIF('Input Sheet'!$S:$S,$AL828,'Input Sheet'!I:I)</f>
        <v>0</v>
      </c>
      <c r="AF828" s="28">
        <f>+SUMIF('Input Sheet'!$S:$S,$AL828,'Input Sheet'!J:J)</f>
        <v>0</v>
      </c>
      <c r="AG828" s="28">
        <f>+SUMIF('Input Sheet'!$S:$S,$AL828,'Input Sheet'!K:K)</f>
        <v>0</v>
      </c>
      <c r="AH828" s="28">
        <f>+SUMIF('Input Sheet'!$S:$S,$AL828,'Input Sheet'!L:L)</f>
        <v>0</v>
      </c>
      <c r="AI828" s="28">
        <f>+SUMIF('Input Sheet'!$S:$S,$AL828,'Input Sheet'!M:M)</f>
        <v>0</v>
      </c>
      <c r="AJ828" s="28">
        <f>+SUMIF('Input Sheet'!$S:$S,$AL828,'Input Sheet'!N:N)</f>
        <v>0</v>
      </c>
      <c r="AK828" s="28"/>
      <c r="AL828" s="27" t="str">
        <f t="shared" si="63"/>
        <v>200-7270</v>
      </c>
      <c r="AM828" s="34" t="str">
        <f t="shared" si="64"/>
        <v>Admin &amp; Other</v>
      </c>
      <c r="AN828" s="34" t="str">
        <f t="shared" si="65"/>
        <v xml:space="preserve">Admin &amp; OtherStaff Remuneration &amp; Benefits as % of Total Gross </v>
      </c>
      <c r="AO828" s="35"/>
      <c r="AP828" s="35"/>
      <c r="AQ828" s="35"/>
    </row>
    <row r="829" spans="1:43" x14ac:dyDescent="0.25">
      <c r="A829" s="27" t="s">
        <v>103</v>
      </c>
      <c r="B829" s="27" t="s">
        <v>104</v>
      </c>
      <c r="C829" s="27" t="s">
        <v>657</v>
      </c>
      <c r="D829" s="27" t="s">
        <v>137</v>
      </c>
      <c r="E829" s="27" t="s">
        <v>658</v>
      </c>
      <c r="F829" s="27" t="s">
        <v>685</v>
      </c>
      <c r="G829" s="27" t="s">
        <v>686</v>
      </c>
      <c r="H829" s="34" t="s">
        <v>644</v>
      </c>
      <c r="I829" s="34" t="s">
        <v>652</v>
      </c>
      <c r="J829" s="34" t="str">
        <f t="shared" si="61"/>
        <v xml:space="preserve">Admin &amp; OtherStaff Remuneration &amp; Benefits as % of Total Gross </v>
      </c>
      <c r="K829" s="34" t="str">
        <f t="shared" si="62"/>
        <v>210Staff Benefits (Superannuation, FBT, ACC) - Toyota</v>
      </c>
      <c r="L829" s="28">
        <f>+SUMIF('TB 4-24'!M:M,$AL829,'TB 4-24'!G:G)</f>
        <v>0</v>
      </c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>
        <f>+SUMIF('Input Sheet'!$S:$S,$AL829,'Input Sheet'!C:C)</f>
        <v>0</v>
      </c>
      <c r="Z829" s="28">
        <f>+SUMIF('Input Sheet'!$S:$S,$AL829,'Input Sheet'!D:D)</f>
        <v>0</v>
      </c>
      <c r="AA829" s="28">
        <f>+SUMIF('Input Sheet'!$S:$S,$AL829,'Input Sheet'!E:E)</f>
        <v>0</v>
      </c>
      <c r="AB829" s="28">
        <f>+SUMIF('Input Sheet'!$S:$S,$AL829,'Input Sheet'!F:F)</f>
        <v>0</v>
      </c>
      <c r="AC829" s="28">
        <f>+SUMIF('Input Sheet'!$S:$S,$AL829,'Input Sheet'!G:G)</f>
        <v>0</v>
      </c>
      <c r="AD829" s="28">
        <f>+SUMIF('Input Sheet'!$S:$S,$AL829,'Input Sheet'!H:H)</f>
        <v>0</v>
      </c>
      <c r="AE829" s="28">
        <f>+SUMIF('Input Sheet'!$S:$S,$AL829,'Input Sheet'!I:I)</f>
        <v>0</v>
      </c>
      <c r="AF829" s="28">
        <f>+SUMIF('Input Sheet'!$S:$S,$AL829,'Input Sheet'!J:J)</f>
        <v>0</v>
      </c>
      <c r="AG829" s="28">
        <f>+SUMIF('Input Sheet'!$S:$S,$AL829,'Input Sheet'!K:K)</f>
        <v>0</v>
      </c>
      <c r="AH829" s="28">
        <f>+SUMIF('Input Sheet'!$S:$S,$AL829,'Input Sheet'!L:L)</f>
        <v>0</v>
      </c>
      <c r="AI829" s="28">
        <f>+SUMIF('Input Sheet'!$S:$S,$AL829,'Input Sheet'!M:M)</f>
        <v>0</v>
      </c>
      <c r="AJ829" s="28">
        <f>+SUMIF('Input Sheet'!$S:$S,$AL829,'Input Sheet'!N:N)</f>
        <v>0</v>
      </c>
      <c r="AK829" s="28"/>
      <c r="AL829" s="27" t="str">
        <f t="shared" si="63"/>
        <v>210-7270</v>
      </c>
      <c r="AM829" s="34" t="str">
        <f t="shared" si="64"/>
        <v>Admin &amp; Other</v>
      </c>
      <c r="AN829" s="34" t="str">
        <f t="shared" si="65"/>
        <v xml:space="preserve">Admin &amp; OtherStaff Remuneration &amp; Benefits as % of Total Gross </v>
      </c>
      <c r="AO829" s="35"/>
      <c r="AP829" s="35"/>
      <c r="AQ829" s="35"/>
    </row>
    <row r="830" spans="1:43" x14ac:dyDescent="0.25">
      <c r="A830" s="27" t="s">
        <v>103</v>
      </c>
      <c r="B830" s="27" t="s">
        <v>104</v>
      </c>
      <c r="C830" s="27" t="s">
        <v>657</v>
      </c>
      <c r="D830" s="27" t="s">
        <v>137</v>
      </c>
      <c r="E830" s="27" t="s">
        <v>659</v>
      </c>
      <c r="F830" s="27" t="s">
        <v>685</v>
      </c>
      <c r="G830" s="27" t="s">
        <v>686</v>
      </c>
      <c r="H830" s="34" t="s">
        <v>644</v>
      </c>
      <c r="I830" s="34" t="s">
        <v>652</v>
      </c>
      <c r="J830" s="34" t="str">
        <f t="shared" si="61"/>
        <v xml:space="preserve">Admin &amp; OtherStaff Remuneration &amp; Benefits as % of Total Gross </v>
      </c>
      <c r="K830" s="34" t="str">
        <f t="shared" si="62"/>
        <v>220Staff Benefits (Superannuation, FBT, ACC) - Toyota</v>
      </c>
      <c r="L830" s="28">
        <f>+SUMIF('TB 4-24'!M:M,$AL830,'TB 4-24'!G:G)</f>
        <v>0</v>
      </c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>
        <f>+SUMIF('Input Sheet'!$S:$S,$AL830,'Input Sheet'!C:C)</f>
        <v>0</v>
      </c>
      <c r="Z830" s="28">
        <f>+SUMIF('Input Sheet'!$S:$S,$AL830,'Input Sheet'!D:D)</f>
        <v>0</v>
      </c>
      <c r="AA830" s="28">
        <f>+SUMIF('Input Sheet'!$S:$S,$AL830,'Input Sheet'!E:E)</f>
        <v>0</v>
      </c>
      <c r="AB830" s="28">
        <f>+SUMIF('Input Sheet'!$S:$S,$AL830,'Input Sheet'!F:F)</f>
        <v>0</v>
      </c>
      <c r="AC830" s="28">
        <f>+SUMIF('Input Sheet'!$S:$S,$AL830,'Input Sheet'!G:G)</f>
        <v>0</v>
      </c>
      <c r="AD830" s="28">
        <f>+SUMIF('Input Sheet'!$S:$S,$AL830,'Input Sheet'!H:H)</f>
        <v>0</v>
      </c>
      <c r="AE830" s="28">
        <f>+SUMIF('Input Sheet'!$S:$S,$AL830,'Input Sheet'!I:I)</f>
        <v>0</v>
      </c>
      <c r="AF830" s="28">
        <f>+SUMIF('Input Sheet'!$S:$S,$AL830,'Input Sheet'!J:J)</f>
        <v>0</v>
      </c>
      <c r="AG830" s="28">
        <f>+SUMIF('Input Sheet'!$S:$S,$AL830,'Input Sheet'!K:K)</f>
        <v>0</v>
      </c>
      <c r="AH830" s="28">
        <f>+SUMIF('Input Sheet'!$S:$S,$AL830,'Input Sheet'!L:L)</f>
        <v>0</v>
      </c>
      <c r="AI830" s="28">
        <f>+SUMIF('Input Sheet'!$S:$S,$AL830,'Input Sheet'!M:M)</f>
        <v>0</v>
      </c>
      <c r="AJ830" s="28">
        <f>+SUMIF('Input Sheet'!$S:$S,$AL830,'Input Sheet'!N:N)</f>
        <v>0</v>
      </c>
      <c r="AK830" s="28"/>
      <c r="AL830" s="27" t="str">
        <f t="shared" si="63"/>
        <v>220-7270</v>
      </c>
      <c r="AM830" s="34" t="str">
        <f t="shared" si="64"/>
        <v>Admin &amp; Other</v>
      </c>
      <c r="AN830" s="34" t="str">
        <f t="shared" si="65"/>
        <v xml:space="preserve">Admin &amp; OtherStaff Remuneration &amp; Benefits as % of Total Gross </v>
      </c>
      <c r="AO830" s="35"/>
      <c r="AP830" s="35"/>
      <c r="AQ830" s="35"/>
    </row>
    <row r="831" spans="1:43" x14ac:dyDescent="0.25">
      <c r="A831" s="27" t="s">
        <v>103</v>
      </c>
      <c r="B831" s="27" t="s">
        <v>104</v>
      </c>
      <c r="C831" s="27" t="s">
        <v>657</v>
      </c>
      <c r="D831" s="27" t="s">
        <v>137</v>
      </c>
      <c r="E831" s="27" t="s">
        <v>661</v>
      </c>
      <c r="F831" s="27" t="s">
        <v>685</v>
      </c>
      <c r="G831" s="27" t="s">
        <v>686</v>
      </c>
      <c r="H831" s="34" t="s">
        <v>644</v>
      </c>
      <c r="I831" s="34" t="s">
        <v>652</v>
      </c>
      <c r="J831" s="34" t="str">
        <f t="shared" si="61"/>
        <v xml:space="preserve">Admin &amp; OtherStaff Remuneration &amp; Benefits as % of Total Gross </v>
      </c>
      <c r="K831" s="34" t="str">
        <f t="shared" si="62"/>
        <v>221Staff Benefits (Superannuation, FBT, ACC) - Toyota</v>
      </c>
      <c r="L831" s="28">
        <f>+SUMIF('TB 4-24'!M:M,$AL831,'TB 4-24'!G:G)</f>
        <v>0</v>
      </c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>
        <f>+SUMIF('Input Sheet'!$S:$S,$AL831,'Input Sheet'!C:C)</f>
        <v>0</v>
      </c>
      <c r="Z831" s="28">
        <f>+SUMIF('Input Sheet'!$S:$S,$AL831,'Input Sheet'!D:D)</f>
        <v>0</v>
      </c>
      <c r="AA831" s="28">
        <f>+SUMIF('Input Sheet'!$S:$S,$AL831,'Input Sheet'!E:E)</f>
        <v>0</v>
      </c>
      <c r="AB831" s="28">
        <f>+SUMIF('Input Sheet'!$S:$S,$AL831,'Input Sheet'!F:F)</f>
        <v>0</v>
      </c>
      <c r="AC831" s="28">
        <f>+SUMIF('Input Sheet'!$S:$S,$AL831,'Input Sheet'!G:G)</f>
        <v>0</v>
      </c>
      <c r="AD831" s="28">
        <f>+SUMIF('Input Sheet'!$S:$S,$AL831,'Input Sheet'!H:H)</f>
        <v>0</v>
      </c>
      <c r="AE831" s="28">
        <f>+SUMIF('Input Sheet'!$S:$S,$AL831,'Input Sheet'!I:I)</f>
        <v>0</v>
      </c>
      <c r="AF831" s="28">
        <f>+SUMIF('Input Sheet'!$S:$S,$AL831,'Input Sheet'!J:J)</f>
        <v>0</v>
      </c>
      <c r="AG831" s="28">
        <f>+SUMIF('Input Sheet'!$S:$S,$AL831,'Input Sheet'!K:K)</f>
        <v>0</v>
      </c>
      <c r="AH831" s="28">
        <f>+SUMIF('Input Sheet'!$S:$S,$AL831,'Input Sheet'!L:L)</f>
        <v>0</v>
      </c>
      <c r="AI831" s="28">
        <f>+SUMIF('Input Sheet'!$S:$S,$AL831,'Input Sheet'!M:M)</f>
        <v>0</v>
      </c>
      <c r="AJ831" s="28">
        <f>+SUMIF('Input Sheet'!$S:$S,$AL831,'Input Sheet'!N:N)</f>
        <v>0</v>
      </c>
      <c r="AK831" s="28"/>
      <c r="AL831" s="27" t="str">
        <f t="shared" si="63"/>
        <v>221-7270</v>
      </c>
      <c r="AM831" s="34" t="str">
        <f t="shared" si="64"/>
        <v>Admin &amp; Other</v>
      </c>
      <c r="AN831" s="34" t="str">
        <f t="shared" si="65"/>
        <v xml:space="preserve">Admin &amp; OtherStaff Remuneration &amp; Benefits as % of Total Gross </v>
      </c>
      <c r="AO831" s="35"/>
      <c r="AP831" s="35"/>
      <c r="AQ831" s="35"/>
    </row>
    <row r="832" spans="1:43" x14ac:dyDescent="0.25">
      <c r="A832" s="27" t="s">
        <v>103</v>
      </c>
      <c r="B832" s="27" t="s">
        <v>104</v>
      </c>
      <c r="C832" s="27" t="s">
        <v>657</v>
      </c>
      <c r="D832" s="27" t="s">
        <v>137</v>
      </c>
      <c r="E832" s="27" t="s">
        <v>681</v>
      </c>
      <c r="F832" s="27" t="s">
        <v>685</v>
      </c>
      <c r="G832" s="27" t="s">
        <v>686</v>
      </c>
      <c r="H832" s="34" t="s">
        <v>644</v>
      </c>
      <c r="I832" s="34" t="s">
        <v>652</v>
      </c>
      <c r="J832" s="34" t="str">
        <f t="shared" si="61"/>
        <v xml:space="preserve">Admin &amp; OtherStaff Remuneration &amp; Benefits as % of Total Gross </v>
      </c>
      <c r="K832" s="34" t="str">
        <f t="shared" si="62"/>
        <v>230Staff Benefits (Superannuation, FBT, ACC) - Toyota</v>
      </c>
      <c r="L832" s="28">
        <f>+SUMIF('TB 4-24'!M:M,$AL832,'TB 4-24'!G:G)</f>
        <v>0</v>
      </c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>
        <f>+SUMIF('Input Sheet'!$S:$S,$AL832,'Input Sheet'!C:C)</f>
        <v>0</v>
      </c>
      <c r="Z832" s="28">
        <f>+SUMIF('Input Sheet'!$S:$S,$AL832,'Input Sheet'!D:D)</f>
        <v>0</v>
      </c>
      <c r="AA832" s="28">
        <f>+SUMIF('Input Sheet'!$S:$S,$AL832,'Input Sheet'!E:E)</f>
        <v>0</v>
      </c>
      <c r="AB832" s="28">
        <f>+SUMIF('Input Sheet'!$S:$S,$AL832,'Input Sheet'!F:F)</f>
        <v>0</v>
      </c>
      <c r="AC832" s="28">
        <f>+SUMIF('Input Sheet'!$S:$S,$AL832,'Input Sheet'!G:G)</f>
        <v>0</v>
      </c>
      <c r="AD832" s="28">
        <f>+SUMIF('Input Sheet'!$S:$S,$AL832,'Input Sheet'!H:H)</f>
        <v>0</v>
      </c>
      <c r="AE832" s="28">
        <f>+SUMIF('Input Sheet'!$S:$S,$AL832,'Input Sheet'!I:I)</f>
        <v>0</v>
      </c>
      <c r="AF832" s="28">
        <f>+SUMIF('Input Sheet'!$S:$S,$AL832,'Input Sheet'!J:J)</f>
        <v>0</v>
      </c>
      <c r="AG832" s="28">
        <f>+SUMIF('Input Sheet'!$S:$S,$AL832,'Input Sheet'!K:K)</f>
        <v>0</v>
      </c>
      <c r="AH832" s="28">
        <f>+SUMIF('Input Sheet'!$S:$S,$AL832,'Input Sheet'!L:L)</f>
        <v>0</v>
      </c>
      <c r="AI832" s="28">
        <f>+SUMIF('Input Sheet'!$S:$S,$AL832,'Input Sheet'!M:M)</f>
        <v>0</v>
      </c>
      <c r="AJ832" s="28">
        <f>+SUMIF('Input Sheet'!$S:$S,$AL832,'Input Sheet'!N:N)</f>
        <v>0</v>
      </c>
      <c r="AK832" s="28"/>
      <c r="AL832" s="27" t="str">
        <f t="shared" si="63"/>
        <v>230-7270</v>
      </c>
      <c r="AM832" s="34" t="str">
        <f t="shared" si="64"/>
        <v>Admin &amp; Other</v>
      </c>
      <c r="AN832" s="34" t="str">
        <f t="shared" si="65"/>
        <v xml:space="preserve">Admin &amp; OtherStaff Remuneration &amp; Benefits as % of Total Gross </v>
      </c>
      <c r="AO832" s="35"/>
      <c r="AP832" s="35"/>
      <c r="AQ832" s="35"/>
    </row>
    <row r="833" spans="1:43" x14ac:dyDescent="0.25">
      <c r="A833" s="27" t="s">
        <v>103</v>
      </c>
      <c r="B833" s="27" t="s">
        <v>104</v>
      </c>
      <c r="C833" s="27" t="s">
        <v>657</v>
      </c>
      <c r="D833" s="27" t="s">
        <v>137</v>
      </c>
      <c r="E833" s="27" t="s">
        <v>682</v>
      </c>
      <c r="F833" s="27" t="s">
        <v>685</v>
      </c>
      <c r="G833" s="27" t="s">
        <v>686</v>
      </c>
      <c r="H833" s="34" t="s">
        <v>644</v>
      </c>
      <c r="I833" s="34" t="s">
        <v>652</v>
      </c>
      <c r="J833" s="34" t="str">
        <f t="shared" si="61"/>
        <v xml:space="preserve">Admin &amp; OtherStaff Remuneration &amp; Benefits as % of Total Gross </v>
      </c>
      <c r="K833" s="34" t="str">
        <f t="shared" si="62"/>
        <v>240Staff Benefits (Superannuation, FBT, ACC) - Toyota</v>
      </c>
      <c r="L833" s="28">
        <f>+SUMIF('TB 4-24'!M:M,$AL833,'TB 4-24'!G:G)</f>
        <v>0</v>
      </c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>
        <f>+SUMIF('Input Sheet'!$S:$S,$AL833,'Input Sheet'!C:C)</f>
        <v>0</v>
      </c>
      <c r="Z833" s="28">
        <f>+SUMIF('Input Sheet'!$S:$S,$AL833,'Input Sheet'!D:D)</f>
        <v>0</v>
      </c>
      <c r="AA833" s="28">
        <f>+SUMIF('Input Sheet'!$S:$S,$AL833,'Input Sheet'!E:E)</f>
        <v>0</v>
      </c>
      <c r="AB833" s="28">
        <f>+SUMIF('Input Sheet'!$S:$S,$AL833,'Input Sheet'!F:F)</f>
        <v>0</v>
      </c>
      <c r="AC833" s="28">
        <f>+SUMIF('Input Sheet'!$S:$S,$AL833,'Input Sheet'!G:G)</f>
        <v>0</v>
      </c>
      <c r="AD833" s="28">
        <f>+SUMIF('Input Sheet'!$S:$S,$AL833,'Input Sheet'!H:H)</f>
        <v>0</v>
      </c>
      <c r="AE833" s="28">
        <f>+SUMIF('Input Sheet'!$S:$S,$AL833,'Input Sheet'!I:I)</f>
        <v>0</v>
      </c>
      <c r="AF833" s="28">
        <f>+SUMIF('Input Sheet'!$S:$S,$AL833,'Input Sheet'!J:J)</f>
        <v>0</v>
      </c>
      <c r="AG833" s="28">
        <f>+SUMIF('Input Sheet'!$S:$S,$AL833,'Input Sheet'!K:K)</f>
        <v>0</v>
      </c>
      <c r="AH833" s="28">
        <f>+SUMIF('Input Sheet'!$S:$S,$AL833,'Input Sheet'!L:L)</f>
        <v>0</v>
      </c>
      <c r="AI833" s="28">
        <f>+SUMIF('Input Sheet'!$S:$S,$AL833,'Input Sheet'!M:M)</f>
        <v>0</v>
      </c>
      <c r="AJ833" s="28">
        <f>+SUMIF('Input Sheet'!$S:$S,$AL833,'Input Sheet'!N:N)</f>
        <v>0</v>
      </c>
      <c r="AK833" s="28"/>
      <c r="AL833" s="27" t="str">
        <f t="shared" si="63"/>
        <v>240-7270</v>
      </c>
      <c r="AM833" s="34" t="str">
        <f t="shared" si="64"/>
        <v>Admin &amp; Other</v>
      </c>
      <c r="AN833" s="34" t="str">
        <f t="shared" si="65"/>
        <v xml:space="preserve">Admin &amp; OtherStaff Remuneration &amp; Benefits as % of Total Gross </v>
      </c>
      <c r="AO833" s="35"/>
      <c r="AP833" s="35"/>
      <c r="AQ833" s="35"/>
    </row>
    <row r="834" spans="1:43" x14ac:dyDescent="0.25">
      <c r="A834" s="27" t="s">
        <v>103</v>
      </c>
      <c r="B834" s="27" t="s">
        <v>104</v>
      </c>
      <c r="C834" s="27" t="s">
        <v>657</v>
      </c>
      <c r="D834" s="27" t="s">
        <v>137</v>
      </c>
      <c r="E834" s="27" t="s">
        <v>662</v>
      </c>
      <c r="F834" s="27" t="s">
        <v>685</v>
      </c>
      <c r="G834" s="27" t="s">
        <v>686</v>
      </c>
      <c r="H834" s="34" t="s">
        <v>644</v>
      </c>
      <c r="I834" s="34" t="s">
        <v>652</v>
      </c>
      <c r="J834" s="34" t="str">
        <f t="shared" si="61"/>
        <v xml:space="preserve">Admin &amp; OtherStaff Remuneration &amp; Benefits as % of Total Gross </v>
      </c>
      <c r="K834" s="34" t="str">
        <f t="shared" si="62"/>
        <v>260Staff Benefits (Superannuation, FBT, ACC) - Toyota</v>
      </c>
      <c r="L834" s="28">
        <f>+SUMIF('TB 4-24'!M:M,$AL834,'TB 4-24'!G:G)</f>
        <v>0</v>
      </c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>
        <f>+SUMIF('Input Sheet'!$S:$S,$AL834,'Input Sheet'!C:C)</f>
        <v>0</v>
      </c>
      <c r="Z834" s="28">
        <f>+SUMIF('Input Sheet'!$S:$S,$AL834,'Input Sheet'!D:D)</f>
        <v>0</v>
      </c>
      <c r="AA834" s="28">
        <f>+SUMIF('Input Sheet'!$S:$S,$AL834,'Input Sheet'!E:E)</f>
        <v>0</v>
      </c>
      <c r="AB834" s="28">
        <f>+SUMIF('Input Sheet'!$S:$S,$AL834,'Input Sheet'!F:F)</f>
        <v>0</v>
      </c>
      <c r="AC834" s="28">
        <f>+SUMIF('Input Sheet'!$S:$S,$AL834,'Input Sheet'!G:G)</f>
        <v>0</v>
      </c>
      <c r="AD834" s="28">
        <f>+SUMIF('Input Sheet'!$S:$S,$AL834,'Input Sheet'!H:H)</f>
        <v>0</v>
      </c>
      <c r="AE834" s="28">
        <f>+SUMIF('Input Sheet'!$S:$S,$AL834,'Input Sheet'!I:I)</f>
        <v>0</v>
      </c>
      <c r="AF834" s="28">
        <f>+SUMIF('Input Sheet'!$S:$S,$AL834,'Input Sheet'!J:J)</f>
        <v>0</v>
      </c>
      <c r="AG834" s="28">
        <f>+SUMIF('Input Sheet'!$S:$S,$AL834,'Input Sheet'!K:K)</f>
        <v>0</v>
      </c>
      <c r="AH834" s="28">
        <f>+SUMIF('Input Sheet'!$S:$S,$AL834,'Input Sheet'!L:L)</f>
        <v>0</v>
      </c>
      <c r="AI834" s="28">
        <f>+SUMIF('Input Sheet'!$S:$S,$AL834,'Input Sheet'!M:M)</f>
        <v>0</v>
      </c>
      <c r="AJ834" s="28">
        <f>+SUMIF('Input Sheet'!$S:$S,$AL834,'Input Sheet'!N:N)</f>
        <v>0</v>
      </c>
      <c r="AK834" s="28"/>
      <c r="AL834" s="27" t="str">
        <f t="shared" si="63"/>
        <v>260-7270</v>
      </c>
      <c r="AM834" s="34" t="str">
        <f t="shared" si="64"/>
        <v>Admin &amp; Other</v>
      </c>
      <c r="AN834" s="34" t="str">
        <f t="shared" si="65"/>
        <v xml:space="preserve">Admin &amp; OtherStaff Remuneration &amp; Benefits as % of Total Gross </v>
      </c>
      <c r="AO834" s="35"/>
      <c r="AP834" s="35"/>
      <c r="AQ834" s="35"/>
    </row>
    <row r="835" spans="1:43" x14ac:dyDescent="0.25">
      <c r="A835" s="27" t="s">
        <v>103</v>
      </c>
      <c r="B835" s="27" t="s">
        <v>104</v>
      </c>
      <c r="C835" s="27" t="s">
        <v>663</v>
      </c>
      <c r="D835" s="27" t="s">
        <v>137</v>
      </c>
      <c r="E835" s="27" t="s">
        <v>664</v>
      </c>
      <c r="F835" s="27" t="s">
        <v>685</v>
      </c>
      <c r="G835" s="27" t="s">
        <v>686</v>
      </c>
      <c r="H835" s="34" t="s">
        <v>644</v>
      </c>
      <c r="I835" s="34" t="s">
        <v>652</v>
      </c>
      <c r="J835" s="34" t="str">
        <f t="shared" ref="J835:J898" si="66">+H835&amp;I835</f>
        <v xml:space="preserve">Admin &amp; OtherStaff Remuneration &amp; Benefits as % of Total Gross </v>
      </c>
      <c r="K835" s="34" t="str">
        <f t="shared" ref="K835:K898" si="67">+E835&amp;G835</f>
        <v>400Staff Benefits (Superannuation, FBT, ACC) - Toyota</v>
      </c>
      <c r="L835" s="28">
        <f>+SUMIF('TB 4-24'!M:M,$AL835,'TB 4-24'!G:G)</f>
        <v>0</v>
      </c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>
        <f>+SUMIF('Input Sheet'!$S:$S,$AL835,'Input Sheet'!C:C)</f>
        <v>0</v>
      </c>
      <c r="Z835" s="28">
        <f>+SUMIF('Input Sheet'!$S:$S,$AL835,'Input Sheet'!D:D)</f>
        <v>0</v>
      </c>
      <c r="AA835" s="28">
        <f>+SUMIF('Input Sheet'!$S:$S,$AL835,'Input Sheet'!E:E)</f>
        <v>0</v>
      </c>
      <c r="AB835" s="28">
        <f>+SUMIF('Input Sheet'!$S:$S,$AL835,'Input Sheet'!F:F)</f>
        <v>0</v>
      </c>
      <c r="AC835" s="28">
        <f>+SUMIF('Input Sheet'!$S:$S,$AL835,'Input Sheet'!G:G)</f>
        <v>0</v>
      </c>
      <c r="AD835" s="28">
        <f>+SUMIF('Input Sheet'!$S:$S,$AL835,'Input Sheet'!H:H)</f>
        <v>0</v>
      </c>
      <c r="AE835" s="28">
        <f>+SUMIF('Input Sheet'!$S:$S,$AL835,'Input Sheet'!I:I)</f>
        <v>0</v>
      </c>
      <c r="AF835" s="28">
        <f>+SUMIF('Input Sheet'!$S:$S,$AL835,'Input Sheet'!J:J)</f>
        <v>0</v>
      </c>
      <c r="AG835" s="28">
        <f>+SUMIF('Input Sheet'!$S:$S,$AL835,'Input Sheet'!K:K)</f>
        <v>0</v>
      </c>
      <c r="AH835" s="28">
        <f>+SUMIF('Input Sheet'!$S:$S,$AL835,'Input Sheet'!L:L)</f>
        <v>0</v>
      </c>
      <c r="AI835" s="28">
        <f>+SUMIF('Input Sheet'!$S:$S,$AL835,'Input Sheet'!M:M)</f>
        <v>0</v>
      </c>
      <c r="AJ835" s="28">
        <f>+SUMIF('Input Sheet'!$S:$S,$AL835,'Input Sheet'!N:N)</f>
        <v>0</v>
      </c>
      <c r="AK835" s="28"/>
      <c r="AL835" s="27" t="str">
        <f t="shared" ref="AL835:AL898" si="68">+E835&amp;"-"&amp;D835</f>
        <v>400-7270</v>
      </c>
      <c r="AM835" s="34" t="str">
        <f t="shared" si="64"/>
        <v>Admin &amp; Other</v>
      </c>
      <c r="AN835" s="34" t="str">
        <f t="shared" si="65"/>
        <v xml:space="preserve">Admin &amp; OtherStaff Remuneration &amp; Benefits as % of Total Gross </v>
      </c>
      <c r="AO835" s="35"/>
      <c r="AP835" s="35"/>
      <c r="AQ835" s="35"/>
    </row>
    <row r="836" spans="1:43" x14ac:dyDescent="0.25">
      <c r="A836" s="27" t="s">
        <v>103</v>
      </c>
      <c r="B836" s="27" t="s">
        <v>104</v>
      </c>
      <c r="C836" s="27" t="s">
        <v>663</v>
      </c>
      <c r="D836" s="27" t="s">
        <v>137</v>
      </c>
      <c r="E836" s="27" t="s">
        <v>665</v>
      </c>
      <c r="F836" s="27" t="s">
        <v>685</v>
      </c>
      <c r="G836" s="27" t="s">
        <v>686</v>
      </c>
      <c r="H836" s="34" t="s">
        <v>644</v>
      </c>
      <c r="I836" s="34" t="s">
        <v>652</v>
      </c>
      <c r="J836" s="34" t="str">
        <f t="shared" si="66"/>
        <v xml:space="preserve">Admin &amp; OtherStaff Remuneration &amp; Benefits as % of Total Gross </v>
      </c>
      <c r="K836" s="34" t="str">
        <f t="shared" si="67"/>
        <v>410Staff Benefits (Superannuation, FBT, ACC) - Toyota</v>
      </c>
      <c r="L836" s="28">
        <f>+SUMIF('TB 4-24'!M:M,$AL836,'TB 4-24'!G:G)</f>
        <v>0</v>
      </c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>
        <f>+SUMIF('Input Sheet'!$S:$S,$AL836,'Input Sheet'!C:C)</f>
        <v>0</v>
      </c>
      <c r="Z836" s="28">
        <f>+SUMIF('Input Sheet'!$S:$S,$AL836,'Input Sheet'!D:D)</f>
        <v>0</v>
      </c>
      <c r="AA836" s="28">
        <f>+SUMIF('Input Sheet'!$S:$S,$AL836,'Input Sheet'!E:E)</f>
        <v>0</v>
      </c>
      <c r="AB836" s="28">
        <f>+SUMIF('Input Sheet'!$S:$S,$AL836,'Input Sheet'!F:F)</f>
        <v>0</v>
      </c>
      <c r="AC836" s="28">
        <f>+SUMIF('Input Sheet'!$S:$S,$AL836,'Input Sheet'!G:G)</f>
        <v>0</v>
      </c>
      <c r="AD836" s="28">
        <f>+SUMIF('Input Sheet'!$S:$S,$AL836,'Input Sheet'!H:H)</f>
        <v>0</v>
      </c>
      <c r="AE836" s="28">
        <f>+SUMIF('Input Sheet'!$S:$S,$AL836,'Input Sheet'!I:I)</f>
        <v>0</v>
      </c>
      <c r="AF836" s="28">
        <f>+SUMIF('Input Sheet'!$S:$S,$AL836,'Input Sheet'!J:J)</f>
        <v>0</v>
      </c>
      <c r="AG836" s="28">
        <f>+SUMIF('Input Sheet'!$S:$S,$AL836,'Input Sheet'!K:K)</f>
        <v>0</v>
      </c>
      <c r="AH836" s="28">
        <f>+SUMIF('Input Sheet'!$S:$S,$AL836,'Input Sheet'!L:L)</f>
        <v>0</v>
      </c>
      <c r="AI836" s="28">
        <f>+SUMIF('Input Sheet'!$S:$S,$AL836,'Input Sheet'!M:M)</f>
        <v>0</v>
      </c>
      <c r="AJ836" s="28">
        <f>+SUMIF('Input Sheet'!$S:$S,$AL836,'Input Sheet'!N:N)</f>
        <v>0</v>
      </c>
      <c r="AK836" s="28"/>
      <c r="AL836" s="27" t="str">
        <f t="shared" si="68"/>
        <v>410-7270</v>
      </c>
      <c r="AM836" s="34" t="str">
        <f t="shared" ref="AM836:AM899" si="69">H836</f>
        <v>Admin &amp; Other</v>
      </c>
      <c r="AN836" s="34" t="str">
        <f t="shared" ref="AN836:AN899" si="70">J836</f>
        <v xml:space="preserve">Admin &amp; OtherStaff Remuneration &amp; Benefits as % of Total Gross </v>
      </c>
      <c r="AO836" s="35"/>
      <c r="AP836" s="35"/>
      <c r="AQ836" s="35"/>
    </row>
    <row r="837" spans="1:43" x14ac:dyDescent="0.25">
      <c r="A837" s="27" t="s">
        <v>103</v>
      </c>
      <c r="B837" s="27" t="s">
        <v>104</v>
      </c>
      <c r="C837" s="27" t="s">
        <v>663</v>
      </c>
      <c r="D837" s="27" t="s">
        <v>137</v>
      </c>
      <c r="E837" s="27" t="s">
        <v>666</v>
      </c>
      <c r="F837" s="27" t="s">
        <v>685</v>
      </c>
      <c r="G837" s="27" t="s">
        <v>686</v>
      </c>
      <c r="H837" s="34" t="s">
        <v>644</v>
      </c>
      <c r="I837" s="34" t="s">
        <v>652</v>
      </c>
      <c r="J837" s="34" t="str">
        <f t="shared" si="66"/>
        <v xml:space="preserve">Admin &amp; OtherStaff Remuneration &amp; Benefits as % of Total Gross </v>
      </c>
      <c r="K837" s="34" t="str">
        <f t="shared" si="67"/>
        <v>420Staff Benefits (Superannuation, FBT, ACC) - Toyota</v>
      </c>
      <c r="L837" s="28">
        <f>+SUMIF('TB 4-24'!M:M,$AL837,'TB 4-24'!G:G)</f>
        <v>0</v>
      </c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>
        <f>+SUMIF('Input Sheet'!$S:$S,$AL837,'Input Sheet'!C:C)</f>
        <v>0</v>
      </c>
      <c r="Z837" s="28">
        <f>+SUMIF('Input Sheet'!$S:$S,$AL837,'Input Sheet'!D:D)</f>
        <v>0</v>
      </c>
      <c r="AA837" s="28">
        <f>+SUMIF('Input Sheet'!$S:$S,$AL837,'Input Sheet'!E:E)</f>
        <v>0</v>
      </c>
      <c r="AB837" s="28">
        <f>+SUMIF('Input Sheet'!$S:$S,$AL837,'Input Sheet'!F:F)</f>
        <v>0</v>
      </c>
      <c r="AC837" s="28">
        <f>+SUMIF('Input Sheet'!$S:$S,$AL837,'Input Sheet'!G:G)</f>
        <v>0</v>
      </c>
      <c r="AD837" s="28">
        <f>+SUMIF('Input Sheet'!$S:$S,$AL837,'Input Sheet'!H:H)</f>
        <v>0</v>
      </c>
      <c r="AE837" s="28">
        <f>+SUMIF('Input Sheet'!$S:$S,$AL837,'Input Sheet'!I:I)</f>
        <v>0</v>
      </c>
      <c r="AF837" s="28">
        <f>+SUMIF('Input Sheet'!$S:$S,$AL837,'Input Sheet'!J:J)</f>
        <v>0</v>
      </c>
      <c r="AG837" s="28">
        <f>+SUMIF('Input Sheet'!$S:$S,$AL837,'Input Sheet'!K:K)</f>
        <v>0</v>
      </c>
      <c r="AH837" s="28">
        <f>+SUMIF('Input Sheet'!$S:$S,$AL837,'Input Sheet'!L:L)</f>
        <v>0</v>
      </c>
      <c r="AI837" s="28">
        <f>+SUMIF('Input Sheet'!$S:$S,$AL837,'Input Sheet'!M:M)</f>
        <v>0</v>
      </c>
      <c r="AJ837" s="28">
        <f>+SUMIF('Input Sheet'!$S:$S,$AL837,'Input Sheet'!N:N)</f>
        <v>0</v>
      </c>
      <c r="AK837" s="28"/>
      <c r="AL837" s="27" t="str">
        <f t="shared" si="68"/>
        <v>420-7270</v>
      </c>
      <c r="AM837" s="34" t="str">
        <f t="shared" si="69"/>
        <v>Admin &amp; Other</v>
      </c>
      <c r="AN837" s="34" t="str">
        <f t="shared" si="70"/>
        <v xml:space="preserve">Admin &amp; OtherStaff Remuneration &amp; Benefits as % of Total Gross </v>
      </c>
      <c r="AO837" s="35"/>
      <c r="AP837" s="35"/>
      <c r="AQ837" s="35"/>
    </row>
    <row r="838" spans="1:43" x14ac:dyDescent="0.25">
      <c r="A838" s="27" t="s">
        <v>103</v>
      </c>
      <c r="B838" s="27" t="s">
        <v>104</v>
      </c>
      <c r="C838" s="27" t="s">
        <v>663</v>
      </c>
      <c r="D838" s="27" t="s">
        <v>137</v>
      </c>
      <c r="E838" s="27" t="s">
        <v>667</v>
      </c>
      <c r="F838" s="27" t="s">
        <v>685</v>
      </c>
      <c r="G838" s="27" t="s">
        <v>686</v>
      </c>
      <c r="H838" s="34" t="s">
        <v>644</v>
      </c>
      <c r="I838" s="34" t="s">
        <v>652</v>
      </c>
      <c r="J838" s="34" t="str">
        <f t="shared" si="66"/>
        <v xml:space="preserve">Admin &amp; OtherStaff Remuneration &amp; Benefits as % of Total Gross </v>
      </c>
      <c r="K838" s="34" t="str">
        <f t="shared" si="67"/>
        <v>421Staff Benefits (Superannuation, FBT, ACC) - Toyota</v>
      </c>
      <c r="L838" s="28">
        <f>+SUMIF('TB 4-24'!M:M,$AL838,'TB 4-24'!G:G)</f>
        <v>0</v>
      </c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>
        <f>+SUMIF('Input Sheet'!$S:$S,$AL838,'Input Sheet'!C:C)</f>
        <v>0</v>
      </c>
      <c r="Z838" s="28">
        <f>+SUMIF('Input Sheet'!$S:$S,$AL838,'Input Sheet'!D:D)</f>
        <v>0</v>
      </c>
      <c r="AA838" s="28">
        <f>+SUMIF('Input Sheet'!$S:$S,$AL838,'Input Sheet'!E:E)</f>
        <v>0</v>
      </c>
      <c r="AB838" s="28">
        <f>+SUMIF('Input Sheet'!$S:$S,$AL838,'Input Sheet'!F:F)</f>
        <v>0</v>
      </c>
      <c r="AC838" s="28">
        <f>+SUMIF('Input Sheet'!$S:$S,$AL838,'Input Sheet'!G:G)</f>
        <v>0</v>
      </c>
      <c r="AD838" s="28">
        <f>+SUMIF('Input Sheet'!$S:$S,$AL838,'Input Sheet'!H:H)</f>
        <v>0</v>
      </c>
      <c r="AE838" s="28">
        <f>+SUMIF('Input Sheet'!$S:$S,$AL838,'Input Sheet'!I:I)</f>
        <v>0</v>
      </c>
      <c r="AF838" s="28">
        <f>+SUMIF('Input Sheet'!$S:$S,$AL838,'Input Sheet'!J:J)</f>
        <v>0</v>
      </c>
      <c r="AG838" s="28">
        <f>+SUMIF('Input Sheet'!$S:$S,$AL838,'Input Sheet'!K:K)</f>
        <v>0</v>
      </c>
      <c r="AH838" s="28">
        <f>+SUMIF('Input Sheet'!$S:$S,$AL838,'Input Sheet'!L:L)</f>
        <v>0</v>
      </c>
      <c r="AI838" s="28">
        <f>+SUMIF('Input Sheet'!$S:$S,$AL838,'Input Sheet'!M:M)</f>
        <v>0</v>
      </c>
      <c r="AJ838" s="28">
        <f>+SUMIF('Input Sheet'!$S:$S,$AL838,'Input Sheet'!N:N)</f>
        <v>0</v>
      </c>
      <c r="AK838" s="28"/>
      <c r="AL838" s="27" t="str">
        <f t="shared" si="68"/>
        <v>421-7270</v>
      </c>
      <c r="AM838" s="34" t="str">
        <f t="shared" si="69"/>
        <v>Admin &amp; Other</v>
      </c>
      <c r="AN838" s="34" t="str">
        <f t="shared" si="70"/>
        <v xml:space="preserve">Admin &amp; OtherStaff Remuneration &amp; Benefits as % of Total Gross </v>
      </c>
      <c r="AO838" s="35"/>
      <c r="AP838" s="35"/>
      <c r="AQ838" s="35"/>
    </row>
    <row r="839" spans="1:43" x14ac:dyDescent="0.25">
      <c r="A839" s="27" t="s">
        <v>103</v>
      </c>
      <c r="B839" s="27" t="s">
        <v>104</v>
      </c>
      <c r="C839" s="27" t="s">
        <v>663</v>
      </c>
      <c r="D839" s="27" t="s">
        <v>137</v>
      </c>
      <c r="E839" s="27" t="s">
        <v>668</v>
      </c>
      <c r="F839" s="27" t="s">
        <v>685</v>
      </c>
      <c r="G839" s="27" t="s">
        <v>686</v>
      </c>
      <c r="H839" s="34" t="s">
        <v>644</v>
      </c>
      <c r="I839" s="34" t="s">
        <v>652</v>
      </c>
      <c r="J839" s="34" t="str">
        <f t="shared" si="66"/>
        <v xml:space="preserve">Admin &amp; OtherStaff Remuneration &amp; Benefits as % of Total Gross </v>
      </c>
      <c r="K839" s="34" t="str">
        <f t="shared" si="67"/>
        <v>430Staff Benefits (Superannuation, FBT, ACC) - Toyota</v>
      </c>
      <c r="L839" s="28">
        <f>+SUMIF('TB 4-24'!M:M,$AL839,'TB 4-24'!G:G)</f>
        <v>0</v>
      </c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>
        <f>+SUMIF('Input Sheet'!$S:$S,$AL839,'Input Sheet'!C:C)</f>
        <v>0</v>
      </c>
      <c r="Z839" s="28">
        <f>+SUMIF('Input Sheet'!$S:$S,$AL839,'Input Sheet'!D:D)</f>
        <v>0</v>
      </c>
      <c r="AA839" s="28">
        <f>+SUMIF('Input Sheet'!$S:$S,$AL839,'Input Sheet'!E:E)</f>
        <v>0</v>
      </c>
      <c r="AB839" s="28">
        <f>+SUMIF('Input Sheet'!$S:$S,$AL839,'Input Sheet'!F:F)</f>
        <v>0</v>
      </c>
      <c r="AC839" s="28">
        <f>+SUMIF('Input Sheet'!$S:$S,$AL839,'Input Sheet'!G:G)</f>
        <v>0</v>
      </c>
      <c r="AD839" s="28">
        <f>+SUMIF('Input Sheet'!$S:$S,$AL839,'Input Sheet'!H:H)</f>
        <v>0</v>
      </c>
      <c r="AE839" s="28">
        <f>+SUMIF('Input Sheet'!$S:$S,$AL839,'Input Sheet'!I:I)</f>
        <v>0</v>
      </c>
      <c r="AF839" s="28">
        <f>+SUMIF('Input Sheet'!$S:$S,$AL839,'Input Sheet'!J:J)</f>
        <v>0</v>
      </c>
      <c r="AG839" s="28">
        <f>+SUMIF('Input Sheet'!$S:$S,$AL839,'Input Sheet'!K:K)</f>
        <v>0</v>
      </c>
      <c r="AH839" s="28">
        <f>+SUMIF('Input Sheet'!$S:$S,$AL839,'Input Sheet'!L:L)</f>
        <v>0</v>
      </c>
      <c r="AI839" s="28">
        <f>+SUMIF('Input Sheet'!$S:$S,$AL839,'Input Sheet'!M:M)</f>
        <v>0</v>
      </c>
      <c r="AJ839" s="28">
        <f>+SUMIF('Input Sheet'!$S:$S,$AL839,'Input Sheet'!N:N)</f>
        <v>0</v>
      </c>
      <c r="AK839" s="28"/>
      <c r="AL839" s="27" t="str">
        <f t="shared" si="68"/>
        <v>430-7270</v>
      </c>
      <c r="AM839" s="34" t="str">
        <f t="shared" si="69"/>
        <v>Admin &amp; Other</v>
      </c>
      <c r="AN839" s="34" t="str">
        <f t="shared" si="70"/>
        <v xml:space="preserve">Admin &amp; OtherStaff Remuneration &amp; Benefits as % of Total Gross </v>
      </c>
      <c r="AO839" s="35"/>
      <c r="AP839" s="35"/>
      <c r="AQ839" s="35"/>
    </row>
    <row r="840" spans="1:43" x14ac:dyDescent="0.25">
      <c r="A840" s="27" t="s">
        <v>103</v>
      </c>
      <c r="B840" s="27" t="s">
        <v>104</v>
      </c>
      <c r="C840" s="27" t="s">
        <v>663</v>
      </c>
      <c r="D840" s="27" t="s">
        <v>137</v>
      </c>
      <c r="E840" s="27" t="s">
        <v>669</v>
      </c>
      <c r="F840" s="27" t="s">
        <v>685</v>
      </c>
      <c r="G840" s="27" t="s">
        <v>686</v>
      </c>
      <c r="H840" s="34" t="s">
        <v>644</v>
      </c>
      <c r="I840" s="34" t="s">
        <v>652</v>
      </c>
      <c r="J840" s="34" t="str">
        <f t="shared" si="66"/>
        <v xml:space="preserve">Admin &amp; OtherStaff Remuneration &amp; Benefits as % of Total Gross </v>
      </c>
      <c r="K840" s="34" t="str">
        <f t="shared" si="67"/>
        <v>440Staff Benefits (Superannuation, FBT, ACC) - Toyota</v>
      </c>
      <c r="L840" s="28">
        <f>+SUMIF('TB 4-24'!M:M,$AL840,'TB 4-24'!G:G)</f>
        <v>0</v>
      </c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>
        <f>+SUMIF('Input Sheet'!$S:$S,$AL840,'Input Sheet'!C:C)</f>
        <v>0</v>
      </c>
      <c r="Z840" s="28">
        <f>+SUMIF('Input Sheet'!$S:$S,$AL840,'Input Sheet'!D:D)</f>
        <v>0</v>
      </c>
      <c r="AA840" s="28">
        <f>+SUMIF('Input Sheet'!$S:$S,$AL840,'Input Sheet'!E:E)</f>
        <v>0</v>
      </c>
      <c r="AB840" s="28">
        <f>+SUMIF('Input Sheet'!$S:$S,$AL840,'Input Sheet'!F:F)</f>
        <v>0</v>
      </c>
      <c r="AC840" s="28">
        <f>+SUMIF('Input Sheet'!$S:$S,$AL840,'Input Sheet'!G:G)</f>
        <v>0</v>
      </c>
      <c r="AD840" s="28">
        <f>+SUMIF('Input Sheet'!$S:$S,$AL840,'Input Sheet'!H:H)</f>
        <v>0</v>
      </c>
      <c r="AE840" s="28">
        <f>+SUMIF('Input Sheet'!$S:$S,$AL840,'Input Sheet'!I:I)</f>
        <v>0</v>
      </c>
      <c r="AF840" s="28">
        <f>+SUMIF('Input Sheet'!$S:$S,$AL840,'Input Sheet'!J:J)</f>
        <v>0</v>
      </c>
      <c r="AG840" s="28">
        <f>+SUMIF('Input Sheet'!$S:$S,$AL840,'Input Sheet'!K:K)</f>
        <v>0</v>
      </c>
      <c r="AH840" s="28">
        <f>+SUMIF('Input Sheet'!$S:$S,$AL840,'Input Sheet'!L:L)</f>
        <v>0</v>
      </c>
      <c r="AI840" s="28">
        <f>+SUMIF('Input Sheet'!$S:$S,$AL840,'Input Sheet'!M:M)</f>
        <v>0</v>
      </c>
      <c r="AJ840" s="28">
        <f>+SUMIF('Input Sheet'!$S:$S,$AL840,'Input Sheet'!N:N)</f>
        <v>0</v>
      </c>
      <c r="AK840" s="28"/>
      <c r="AL840" s="27" t="str">
        <f t="shared" si="68"/>
        <v>440-7270</v>
      </c>
      <c r="AM840" s="34" t="str">
        <f t="shared" si="69"/>
        <v>Admin &amp; Other</v>
      </c>
      <c r="AN840" s="34" t="str">
        <f t="shared" si="70"/>
        <v xml:space="preserve">Admin &amp; OtherStaff Remuneration &amp; Benefits as % of Total Gross </v>
      </c>
      <c r="AO840" s="35"/>
      <c r="AP840" s="35"/>
      <c r="AQ840" s="35"/>
    </row>
    <row r="841" spans="1:43" x14ac:dyDescent="0.25">
      <c r="A841" s="27" t="s">
        <v>103</v>
      </c>
      <c r="B841" s="27" t="s">
        <v>104</v>
      </c>
      <c r="C841" s="27" t="s">
        <v>663</v>
      </c>
      <c r="D841" s="27" t="s">
        <v>137</v>
      </c>
      <c r="E841" s="27" t="s">
        <v>670</v>
      </c>
      <c r="F841" s="27" t="s">
        <v>685</v>
      </c>
      <c r="G841" s="27" t="s">
        <v>686</v>
      </c>
      <c r="H841" s="34" t="s">
        <v>644</v>
      </c>
      <c r="I841" s="34" t="s">
        <v>652</v>
      </c>
      <c r="J841" s="34" t="str">
        <f t="shared" si="66"/>
        <v xml:space="preserve">Admin &amp; OtherStaff Remuneration &amp; Benefits as % of Total Gross </v>
      </c>
      <c r="K841" s="34" t="str">
        <f t="shared" si="67"/>
        <v>460Staff Benefits (Superannuation, FBT, ACC) - Toyota</v>
      </c>
      <c r="L841" s="28">
        <f>+SUMIF('TB 4-24'!M:M,$AL841,'TB 4-24'!G:G)</f>
        <v>0</v>
      </c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>
        <f>+SUMIF('Input Sheet'!$S:$S,$AL841,'Input Sheet'!C:C)</f>
        <v>0</v>
      </c>
      <c r="Z841" s="28">
        <f>+SUMIF('Input Sheet'!$S:$S,$AL841,'Input Sheet'!D:D)</f>
        <v>0</v>
      </c>
      <c r="AA841" s="28">
        <f>+SUMIF('Input Sheet'!$S:$S,$AL841,'Input Sheet'!E:E)</f>
        <v>0</v>
      </c>
      <c r="AB841" s="28">
        <f>+SUMIF('Input Sheet'!$S:$S,$AL841,'Input Sheet'!F:F)</f>
        <v>0</v>
      </c>
      <c r="AC841" s="28">
        <f>+SUMIF('Input Sheet'!$S:$S,$AL841,'Input Sheet'!G:G)</f>
        <v>0</v>
      </c>
      <c r="AD841" s="28">
        <f>+SUMIF('Input Sheet'!$S:$S,$AL841,'Input Sheet'!H:H)</f>
        <v>0</v>
      </c>
      <c r="AE841" s="28">
        <f>+SUMIF('Input Sheet'!$S:$S,$AL841,'Input Sheet'!I:I)</f>
        <v>0</v>
      </c>
      <c r="AF841" s="28">
        <f>+SUMIF('Input Sheet'!$S:$S,$AL841,'Input Sheet'!J:J)</f>
        <v>0</v>
      </c>
      <c r="AG841" s="28">
        <f>+SUMIF('Input Sheet'!$S:$S,$AL841,'Input Sheet'!K:K)</f>
        <v>0</v>
      </c>
      <c r="AH841" s="28">
        <f>+SUMIF('Input Sheet'!$S:$S,$AL841,'Input Sheet'!L:L)</f>
        <v>0</v>
      </c>
      <c r="AI841" s="28">
        <f>+SUMIF('Input Sheet'!$S:$S,$AL841,'Input Sheet'!M:M)</f>
        <v>0</v>
      </c>
      <c r="AJ841" s="28">
        <f>+SUMIF('Input Sheet'!$S:$S,$AL841,'Input Sheet'!N:N)</f>
        <v>0</v>
      </c>
      <c r="AK841" s="28"/>
      <c r="AL841" s="27" t="str">
        <f t="shared" si="68"/>
        <v>460-7270</v>
      </c>
      <c r="AM841" s="34" t="str">
        <f t="shared" si="69"/>
        <v>Admin &amp; Other</v>
      </c>
      <c r="AN841" s="34" t="str">
        <f t="shared" si="70"/>
        <v xml:space="preserve">Admin &amp; OtherStaff Remuneration &amp; Benefits as % of Total Gross </v>
      </c>
      <c r="AO841" s="35"/>
      <c r="AP841" s="35"/>
      <c r="AQ841" s="35"/>
    </row>
    <row r="842" spans="1:43" x14ac:dyDescent="0.25">
      <c r="A842" s="27" t="s">
        <v>103</v>
      </c>
      <c r="B842" s="27" t="s">
        <v>104</v>
      </c>
      <c r="C842" s="27" t="s">
        <v>671</v>
      </c>
      <c r="D842" s="27" t="s">
        <v>137</v>
      </c>
      <c r="E842" s="27" t="s">
        <v>672</v>
      </c>
      <c r="F842" s="27" t="s">
        <v>685</v>
      </c>
      <c r="G842" s="27" t="s">
        <v>686</v>
      </c>
      <c r="H842" s="34" t="s">
        <v>644</v>
      </c>
      <c r="I842" s="34" t="s">
        <v>652</v>
      </c>
      <c r="J842" s="34" t="str">
        <f t="shared" si="66"/>
        <v xml:space="preserve">Admin &amp; OtherStaff Remuneration &amp; Benefits as % of Total Gross </v>
      </c>
      <c r="K842" s="34" t="str">
        <f t="shared" si="67"/>
        <v>300Staff Benefits (Superannuation, FBT, ACC) - Toyota</v>
      </c>
      <c r="L842" s="28">
        <f>+SUMIF('TB 4-24'!M:M,$AL842,'TB 4-24'!G:G)</f>
        <v>0</v>
      </c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>
        <f>+SUMIF('Input Sheet'!$S:$S,$AL842,'Input Sheet'!C:C)</f>
        <v>0</v>
      </c>
      <c r="Z842" s="28">
        <f>+SUMIF('Input Sheet'!$S:$S,$AL842,'Input Sheet'!D:D)</f>
        <v>0</v>
      </c>
      <c r="AA842" s="28">
        <f>+SUMIF('Input Sheet'!$S:$S,$AL842,'Input Sheet'!E:E)</f>
        <v>0</v>
      </c>
      <c r="AB842" s="28">
        <f>+SUMIF('Input Sheet'!$S:$S,$AL842,'Input Sheet'!F:F)</f>
        <v>0</v>
      </c>
      <c r="AC842" s="28">
        <f>+SUMIF('Input Sheet'!$S:$S,$AL842,'Input Sheet'!G:G)</f>
        <v>0</v>
      </c>
      <c r="AD842" s="28">
        <f>+SUMIF('Input Sheet'!$S:$S,$AL842,'Input Sheet'!H:H)</f>
        <v>0</v>
      </c>
      <c r="AE842" s="28">
        <f>+SUMIF('Input Sheet'!$S:$S,$AL842,'Input Sheet'!I:I)</f>
        <v>0</v>
      </c>
      <c r="AF842" s="28">
        <f>+SUMIF('Input Sheet'!$S:$S,$AL842,'Input Sheet'!J:J)</f>
        <v>0</v>
      </c>
      <c r="AG842" s="28">
        <f>+SUMIF('Input Sheet'!$S:$S,$AL842,'Input Sheet'!K:K)</f>
        <v>0</v>
      </c>
      <c r="AH842" s="28">
        <f>+SUMIF('Input Sheet'!$S:$S,$AL842,'Input Sheet'!L:L)</f>
        <v>0</v>
      </c>
      <c r="AI842" s="28">
        <f>+SUMIF('Input Sheet'!$S:$S,$AL842,'Input Sheet'!M:M)</f>
        <v>0</v>
      </c>
      <c r="AJ842" s="28">
        <f>+SUMIF('Input Sheet'!$S:$S,$AL842,'Input Sheet'!N:N)</f>
        <v>0</v>
      </c>
      <c r="AK842" s="28"/>
      <c r="AL842" s="27" t="str">
        <f t="shared" si="68"/>
        <v>300-7270</v>
      </c>
      <c r="AM842" s="34" t="str">
        <f t="shared" si="69"/>
        <v>Admin &amp; Other</v>
      </c>
      <c r="AN842" s="34" t="str">
        <f t="shared" si="70"/>
        <v xml:space="preserve">Admin &amp; OtherStaff Remuneration &amp; Benefits as % of Total Gross </v>
      </c>
      <c r="AO842" s="35"/>
      <c r="AP842" s="35"/>
      <c r="AQ842" s="35"/>
    </row>
    <row r="843" spans="1:43" x14ac:dyDescent="0.25">
      <c r="A843" s="27" t="s">
        <v>103</v>
      </c>
      <c r="B843" s="27" t="s">
        <v>104</v>
      </c>
      <c r="C843" s="27" t="s">
        <v>671</v>
      </c>
      <c r="D843" s="27" t="s">
        <v>137</v>
      </c>
      <c r="E843" s="27" t="s">
        <v>673</v>
      </c>
      <c r="F843" s="27" t="s">
        <v>685</v>
      </c>
      <c r="G843" s="27" t="s">
        <v>686</v>
      </c>
      <c r="H843" s="34" t="s">
        <v>644</v>
      </c>
      <c r="I843" s="34" t="s">
        <v>652</v>
      </c>
      <c r="J843" s="34" t="str">
        <f t="shared" si="66"/>
        <v xml:space="preserve">Admin &amp; OtherStaff Remuneration &amp; Benefits as % of Total Gross </v>
      </c>
      <c r="K843" s="34" t="str">
        <f t="shared" si="67"/>
        <v>310Staff Benefits (Superannuation, FBT, ACC) - Toyota</v>
      </c>
      <c r="L843" s="28">
        <f>+SUMIF('TB 4-24'!M:M,$AL843,'TB 4-24'!G:G)</f>
        <v>0</v>
      </c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>
        <f>+SUMIF('Input Sheet'!$S:$S,$AL843,'Input Sheet'!C:C)</f>
        <v>0</v>
      </c>
      <c r="Z843" s="28">
        <f>+SUMIF('Input Sheet'!$S:$S,$AL843,'Input Sheet'!D:D)</f>
        <v>0</v>
      </c>
      <c r="AA843" s="28">
        <f>+SUMIF('Input Sheet'!$S:$S,$AL843,'Input Sheet'!E:E)</f>
        <v>0</v>
      </c>
      <c r="AB843" s="28">
        <f>+SUMIF('Input Sheet'!$S:$S,$AL843,'Input Sheet'!F:F)</f>
        <v>0</v>
      </c>
      <c r="AC843" s="28">
        <f>+SUMIF('Input Sheet'!$S:$S,$AL843,'Input Sheet'!G:G)</f>
        <v>0</v>
      </c>
      <c r="AD843" s="28">
        <f>+SUMIF('Input Sheet'!$S:$S,$AL843,'Input Sheet'!H:H)</f>
        <v>0</v>
      </c>
      <c r="AE843" s="28">
        <f>+SUMIF('Input Sheet'!$S:$S,$AL843,'Input Sheet'!I:I)</f>
        <v>0</v>
      </c>
      <c r="AF843" s="28">
        <f>+SUMIF('Input Sheet'!$S:$S,$AL843,'Input Sheet'!J:J)</f>
        <v>0</v>
      </c>
      <c r="AG843" s="28">
        <f>+SUMIF('Input Sheet'!$S:$S,$AL843,'Input Sheet'!K:K)</f>
        <v>0</v>
      </c>
      <c r="AH843" s="28">
        <f>+SUMIF('Input Sheet'!$S:$S,$AL843,'Input Sheet'!L:L)</f>
        <v>0</v>
      </c>
      <c r="AI843" s="28">
        <f>+SUMIF('Input Sheet'!$S:$S,$AL843,'Input Sheet'!M:M)</f>
        <v>0</v>
      </c>
      <c r="AJ843" s="28">
        <f>+SUMIF('Input Sheet'!$S:$S,$AL843,'Input Sheet'!N:N)</f>
        <v>0</v>
      </c>
      <c r="AK843" s="28"/>
      <c r="AL843" s="27" t="str">
        <f t="shared" si="68"/>
        <v>310-7270</v>
      </c>
      <c r="AM843" s="34" t="str">
        <f t="shared" si="69"/>
        <v>Admin &amp; Other</v>
      </c>
      <c r="AN843" s="34" t="str">
        <f t="shared" si="70"/>
        <v xml:space="preserve">Admin &amp; OtherStaff Remuneration &amp; Benefits as % of Total Gross </v>
      </c>
      <c r="AO843" s="35"/>
      <c r="AP843" s="35"/>
      <c r="AQ843" s="35"/>
    </row>
    <row r="844" spans="1:43" x14ac:dyDescent="0.25">
      <c r="A844" s="27" t="s">
        <v>103</v>
      </c>
      <c r="B844" s="27" t="s">
        <v>104</v>
      </c>
      <c r="C844" s="27" t="s">
        <v>671</v>
      </c>
      <c r="D844" s="27" t="s">
        <v>137</v>
      </c>
      <c r="E844" s="27" t="s">
        <v>674</v>
      </c>
      <c r="F844" s="27" t="s">
        <v>685</v>
      </c>
      <c r="G844" s="27" t="s">
        <v>686</v>
      </c>
      <c r="H844" s="34" t="s">
        <v>644</v>
      </c>
      <c r="I844" s="34" t="s">
        <v>652</v>
      </c>
      <c r="J844" s="34" t="str">
        <f t="shared" si="66"/>
        <v xml:space="preserve">Admin &amp; OtherStaff Remuneration &amp; Benefits as % of Total Gross </v>
      </c>
      <c r="K844" s="34" t="str">
        <f t="shared" si="67"/>
        <v>321Staff Benefits (Superannuation, FBT, ACC) - Toyota</v>
      </c>
      <c r="L844" s="28">
        <f>+SUMIF('TB 4-24'!M:M,$AL844,'TB 4-24'!G:G)</f>
        <v>0</v>
      </c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>
        <f>+SUMIF('Input Sheet'!$S:$S,$AL844,'Input Sheet'!C:C)</f>
        <v>0</v>
      </c>
      <c r="Z844" s="28">
        <f>+SUMIF('Input Sheet'!$S:$S,$AL844,'Input Sheet'!D:D)</f>
        <v>0</v>
      </c>
      <c r="AA844" s="28">
        <f>+SUMIF('Input Sheet'!$S:$S,$AL844,'Input Sheet'!E:E)</f>
        <v>0</v>
      </c>
      <c r="AB844" s="28">
        <f>+SUMIF('Input Sheet'!$S:$S,$AL844,'Input Sheet'!F:F)</f>
        <v>0</v>
      </c>
      <c r="AC844" s="28">
        <f>+SUMIF('Input Sheet'!$S:$S,$AL844,'Input Sheet'!G:G)</f>
        <v>0</v>
      </c>
      <c r="AD844" s="28">
        <f>+SUMIF('Input Sheet'!$S:$S,$AL844,'Input Sheet'!H:H)</f>
        <v>0</v>
      </c>
      <c r="AE844" s="28">
        <f>+SUMIF('Input Sheet'!$S:$S,$AL844,'Input Sheet'!I:I)</f>
        <v>0</v>
      </c>
      <c r="AF844" s="28">
        <f>+SUMIF('Input Sheet'!$S:$S,$AL844,'Input Sheet'!J:J)</f>
        <v>0</v>
      </c>
      <c r="AG844" s="28">
        <f>+SUMIF('Input Sheet'!$S:$S,$AL844,'Input Sheet'!K:K)</f>
        <v>0</v>
      </c>
      <c r="AH844" s="28">
        <f>+SUMIF('Input Sheet'!$S:$S,$AL844,'Input Sheet'!L:L)</f>
        <v>0</v>
      </c>
      <c r="AI844" s="28">
        <f>+SUMIF('Input Sheet'!$S:$S,$AL844,'Input Sheet'!M:M)</f>
        <v>0</v>
      </c>
      <c r="AJ844" s="28">
        <f>+SUMIF('Input Sheet'!$S:$S,$AL844,'Input Sheet'!N:N)</f>
        <v>0</v>
      </c>
      <c r="AK844" s="28"/>
      <c r="AL844" s="27" t="str">
        <f t="shared" si="68"/>
        <v>321-7270</v>
      </c>
      <c r="AM844" s="34" t="str">
        <f t="shared" si="69"/>
        <v>Admin &amp; Other</v>
      </c>
      <c r="AN844" s="34" t="str">
        <f t="shared" si="70"/>
        <v xml:space="preserve">Admin &amp; OtherStaff Remuneration &amp; Benefits as % of Total Gross </v>
      </c>
      <c r="AO844" s="35"/>
      <c r="AP844" s="35"/>
      <c r="AQ844" s="35"/>
    </row>
    <row r="845" spans="1:43" x14ac:dyDescent="0.25">
      <c r="A845" s="27" t="s">
        <v>103</v>
      </c>
      <c r="B845" s="27" t="s">
        <v>104</v>
      </c>
      <c r="C845" s="27" t="s">
        <v>671</v>
      </c>
      <c r="D845" s="27" t="s">
        <v>137</v>
      </c>
      <c r="E845" s="27" t="s">
        <v>675</v>
      </c>
      <c r="F845" s="27" t="s">
        <v>685</v>
      </c>
      <c r="G845" s="27" t="s">
        <v>686</v>
      </c>
      <c r="H845" s="34" t="s">
        <v>644</v>
      </c>
      <c r="I845" s="34" t="s">
        <v>652</v>
      </c>
      <c r="J845" s="34" t="str">
        <f t="shared" si="66"/>
        <v xml:space="preserve">Admin &amp; OtherStaff Remuneration &amp; Benefits as % of Total Gross </v>
      </c>
      <c r="K845" s="34" t="str">
        <f t="shared" si="67"/>
        <v>330Staff Benefits (Superannuation, FBT, ACC) - Toyota</v>
      </c>
      <c r="L845" s="28">
        <f>+SUMIF('TB 4-24'!M:M,$AL845,'TB 4-24'!G:G)</f>
        <v>0</v>
      </c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>
        <f>+SUMIF('Input Sheet'!$S:$S,$AL845,'Input Sheet'!C:C)</f>
        <v>0</v>
      </c>
      <c r="Z845" s="28">
        <f>+SUMIF('Input Sheet'!$S:$S,$AL845,'Input Sheet'!D:D)</f>
        <v>0</v>
      </c>
      <c r="AA845" s="28">
        <f>+SUMIF('Input Sheet'!$S:$S,$AL845,'Input Sheet'!E:E)</f>
        <v>0</v>
      </c>
      <c r="AB845" s="28">
        <f>+SUMIF('Input Sheet'!$S:$S,$AL845,'Input Sheet'!F:F)</f>
        <v>0</v>
      </c>
      <c r="AC845" s="28">
        <f>+SUMIF('Input Sheet'!$S:$S,$AL845,'Input Sheet'!G:G)</f>
        <v>0</v>
      </c>
      <c r="AD845" s="28">
        <f>+SUMIF('Input Sheet'!$S:$S,$AL845,'Input Sheet'!H:H)</f>
        <v>0</v>
      </c>
      <c r="AE845" s="28">
        <f>+SUMIF('Input Sheet'!$S:$S,$AL845,'Input Sheet'!I:I)</f>
        <v>0</v>
      </c>
      <c r="AF845" s="28">
        <f>+SUMIF('Input Sheet'!$S:$S,$AL845,'Input Sheet'!J:J)</f>
        <v>0</v>
      </c>
      <c r="AG845" s="28">
        <f>+SUMIF('Input Sheet'!$S:$S,$AL845,'Input Sheet'!K:K)</f>
        <v>0</v>
      </c>
      <c r="AH845" s="28">
        <f>+SUMIF('Input Sheet'!$S:$S,$AL845,'Input Sheet'!L:L)</f>
        <v>0</v>
      </c>
      <c r="AI845" s="28">
        <f>+SUMIF('Input Sheet'!$S:$S,$AL845,'Input Sheet'!M:M)</f>
        <v>0</v>
      </c>
      <c r="AJ845" s="28">
        <f>+SUMIF('Input Sheet'!$S:$S,$AL845,'Input Sheet'!N:N)</f>
        <v>0</v>
      </c>
      <c r="AK845" s="28"/>
      <c r="AL845" s="27" t="str">
        <f t="shared" si="68"/>
        <v>330-7270</v>
      </c>
      <c r="AM845" s="34" t="str">
        <f t="shared" si="69"/>
        <v>Admin &amp; Other</v>
      </c>
      <c r="AN845" s="34" t="str">
        <f t="shared" si="70"/>
        <v xml:space="preserve">Admin &amp; OtherStaff Remuneration &amp; Benefits as % of Total Gross </v>
      </c>
      <c r="AO845" s="35"/>
      <c r="AP845" s="35"/>
      <c r="AQ845" s="35"/>
    </row>
    <row r="846" spans="1:43" x14ac:dyDescent="0.25">
      <c r="A846" s="27" t="s">
        <v>103</v>
      </c>
      <c r="B846" s="27" t="s">
        <v>104</v>
      </c>
      <c r="C846" s="27" t="s">
        <v>671</v>
      </c>
      <c r="D846" s="27" t="s">
        <v>137</v>
      </c>
      <c r="E846" s="27" t="s">
        <v>683</v>
      </c>
      <c r="F846" s="27" t="s">
        <v>685</v>
      </c>
      <c r="G846" s="27" t="s">
        <v>686</v>
      </c>
      <c r="H846" s="34" t="s">
        <v>644</v>
      </c>
      <c r="I846" s="34" t="s">
        <v>652</v>
      </c>
      <c r="J846" s="34" t="str">
        <f t="shared" si="66"/>
        <v xml:space="preserve">Admin &amp; OtherStaff Remuneration &amp; Benefits as % of Total Gross </v>
      </c>
      <c r="K846" s="34" t="str">
        <f t="shared" si="67"/>
        <v>340Staff Benefits (Superannuation, FBT, ACC) - Toyota</v>
      </c>
      <c r="L846" s="28">
        <f>+SUMIF('TB 4-24'!M:M,$AL846,'TB 4-24'!G:G)</f>
        <v>0</v>
      </c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>
        <f>+SUMIF('Input Sheet'!$S:$S,$AL846,'Input Sheet'!C:C)</f>
        <v>0</v>
      </c>
      <c r="Z846" s="28">
        <f>+SUMIF('Input Sheet'!$S:$S,$AL846,'Input Sheet'!D:D)</f>
        <v>0</v>
      </c>
      <c r="AA846" s="28">
        <f>+SUMIF('Input Sheet'!$S:$S,$AL846,'Input Sheet'!E:E)</f>
        <v>0</v>
      </c>
      <c r="AB846" s="28">
        <f>+SUMIF('Input Sheet'!$S:$S,$AL846,'Input Sheet'!F:F)</f>
        <v>0</v>
      </c>
      <c r="AC846" s="28">
        <f>+SUMIF('Input Sheet'!$S:$S,$AL846,'Input Sheet'!G:G)</f>
        <v>0</v>
      </c>
      <c r="AD846" s="28">
        <f>+SUMIF('Input Sheet'!$S:$S,$AL846,'Input Sheet'!H:H)</f>
        <v>0</v>
      </c>
      <c r="AE846" s="28">
        <f>+SUMIF('Input Sheet'!$S:$S,$AL846,'Input Sheet'!I:I)</f>
        <v>0</v>
      </c>
      <c r="AF846" s="28">
        <f>+SUMIF('Input Sheet'!$S:$S,$AL846,'Input Sheet'!J:J)</f>
        <v>0</v>
      </c>
      <c r="AG846" s="28">
        <f>+SUMIF('Input Sheet'!$S:$S,$AL846,'Input Sheet'!K:K)</f>
        <v>0</v>
      </c>
      <c r="AH846" s="28">
        <f>+SUMIF('Input Sheet'!$S:$S,$AL846,'Input Sheet'!L:L)</f>
        <v>0</v>
      </c>
      <c r="AI846" s="28">
        <f>+SUMIF('Input Sheet'!$S:$S,$AL846,'Input Sheet'!M:M)</f>
        <v>0</v>
      </c>
      <c r="AJ846" s="28">
        <f>+SUMIF('Input Sheet'!$S:$S,$AL846,'Input Sheet'!N:N)</f>
        <v>0</v>
      </c>
      <c r="AK846" s="28"/>
      <c r="AL846" s="27" t="str">
        <f t="shared" si="68"/>
        <v>340-7270</v>
      </c>
      <c r="AM846" s="34" t="str">
        <f t="shared" si="69"/>
        <v>Admin &amp; Other</v>
      </c>
      <c r="AN846" s="34" t="str">
        <f t="shared" si="70"/>
        <v xml:space="preserve">Admin &amp; OtherStaff Remuneration &amp; Benefits as % of Total Gross </v>
      </c>
      <c r="AO846" s="35"/>
      <c r="AP846" s="35"/>
      <c r="AQ846" s="35"/>
    </row>
    <row r="847" spans="1:43" x14ac:dyDescent="0.25">
      <c r="A847" s="27" t="s">
        <v>103</v>
      </c>
      <c r="B847" s="27" t="s">
        <v>104</v>
      </c>
      <c r="C847" s="27" t="s">
        <v>671</v>
      </c>
      <c r="D847" s="27" t="s">
        <v>137</v>
      </c>
      <c r="E847" s="27" t="s">
        <v>676</v>
      </c>
      <c r="F847" s="27" t="s">
        <v>685</v>
      </c>
      <c r="G847" s="27" t="s">
        <v>686</v>
      </c>
      <c r="H847" s="34" t="s">
        <v>644</v>
      </c>
      <c r="I847" s="34" t="s">
        <v>652</v>
      </c>
      <c r="J847" s="34" t="str">
        <f t="shared" si="66"/>
        <v xml:space="preserve">Admin &amp; OtherStaff Remuneration &amp; Benefits as % of Total Gross </v>
      </c>
      <c r="K847" s="34" t="str">
        <f t="shared" si="67"/>
        <v>360Staff Benefits (Superannuation, FBT, ACC) - Toyota</v>
      </c>
      <c r="L847" s="28">
        <f>+SUMIF('TB 4-24'!M:M,$AL847,'TB 4-24'!G:G)</f>
        <v>0</v>
      </c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>
        <f>+SUMIF('Input Sheet'!$S:$S,$AL847,'Input Sheet'!C:C)</f>
        <v>0</v>
      </c>
      <c r="Z847" s="28">
        <f>+SUMIF('Input Sheet'!$S:$S,$AL847,'Input Sheet'!D:D)</f>
        <v>0</v>
      </c>
      <c r="AA847" s="28">
        <f>+SUMIF('Input Sheet'!$S:$S,$AL847,'Input Sheet'!E:E)</f>
        <v>0</v>
      </c>
      <c r="AB847" s="28">
        <f>+SUMIF('Input Sheet'!$S:$S,$AL847,'Input Sheet'!F:F)</f>
        <v>0</v>
      </c>
      <c r="AC847" s="28">
        <f>+SUMIF('Input Sheet'!$S:$S,$AL847,'Input Sheet'!G:G)</f>
        <v>0</v>
      </c>
      <c r="AD847" s="28">
        <f>+SUMIF('Input Sheet'!$S:$S,$AL847,'Input Sheet'!H:H)</f>
        <v>0</v>
      </c>
      <c r="AE847" s="28">
        <f>+SUMIF('Input Sheet'!$S:$S,$AL847,'Input Sheet'!I:I)</f>
        <v>0</v>
      </c>
      <c r="AF847" s="28">
        <f>+SUMIF('Input Sheet'!$S:$S,$AL847,'Input Sheet'!J:J)</f>
        <v>0</v>
      </c>
      <c r="AG847" s="28">
        <f>+SUMIF('Input Sheet'!$S:$S,$AL847,'Input Sheet'!K:K)</f>
        <v>0</v>
      </c>
      <c r="AH847" s="28">
        <f>+SUMIF('Input Sheet'!$S:$S,$AL847,'Input Sheet'!L:L)</f>
        <v>0</v>
      </c>
      <c r="AI847" s="28">
        <f>+SUMIF('Input Sheet'!$S:$S,$AL847,'Input Sheet'!M:M)</f>
        <v>0</v>
      </c>
      <c r="AJ847" s="28">
        <f>+SUMIF('Input Sheet'!$S:$S,$AL847,'Input Sheet'!N:N)</f>
        <v>0</v>
      </c>
      <c r="AK847" s="28"/>
      <c r="AL847" s="27" t="str">
        <f t="shared" si="68"/>
        <v>360-7270</v>
      </c>
      <c r="AM847" s="34" t="str">
        <f t="shared" si="69"/>
        <v>Admin &amp; Other</v>
      </c>
      <c r="AN847" s="34" t="str">
        <f t="shared" si="70"/>
        <v xml:space="preserve">Admin &amp; OtherStaff Remuneration &amp; Benefits as % of Total Gross </v>
      </c>
      <c r="AO847" s="35"/>
      <c r="AP847" s="35"/>
      <c r="AQ847" s="35"/>
    </row>
    <row r="848" spans="1:43" x14ac:dyDescent="0.25">
      <c r="A848" s="27" t="s">
        <v>103</v>
      </c>
      <c r="B848" s="27" t="s">
        <v>104</v>
      </c>
      <c r="C848" s="27" t="s">
        <v>104</v>
      </c>
      <c r="D848" s="27" t="s">
        <v>137</v>
      </c>
      <c r="E848" s="27" t="s">
        <v>677</v>
      </c>
      <c r="F848" s="27" t="s">
        <v>685</v>
      </c>
      <c r="G848" s="27" t="s">
        <v>686</v>
      </c>
      <c r="H848" s="34" t="s">
        <v>644</v>
      </c>
      <c r="I848" s="34" t="s">
        <v>652</v>
      </c>
      <c r="J848" s="34" t="str">
        <f t="shared" si="66"/>
        <v xml:space="preserve">Admin &amp; OtherStaff Remuneration &amp; Benefits as % of Total Gross </v>
      </c>
      <c r="K848" s="34" t="str">
        <f t="shared" si="67"/>
        <v>100Staff Benefits (Superannuation, FBT, ACC) - Toyota</v>
      </c>
      <c r="L848" s="28">
        <f>+SUMIF('TB 4-24'!M:M,$AL848,'TB 4-24'!G:G)</f>
        <v>0</v>
      </c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>
        <f>+SUMIF('Input Sheet'!$S:$S,$AL848,'Input Sheet'!C:C)</f>
        <v>0</v>
      </c>
      <c r="Z848" s="28">
        <f>+SUMIF('Input Sheet'!$S:$S,$AL848,'Input Sheet'!D:D)</f>
        <v>0</v>
      </c>
      <c r="AA848" s="28">
        <f>+SUMIF('Input Sheet'!$S:$S,$AL848,'Input Sheet'!E:E)</f>
        <v>0</v>
      </c>
      <c r="AB848" s="28">
        <f>+SUMIF('Input Sheet'!$S:$S,$AL848,'Input Sheet'!F:F)</f>
        <v>0</v>
      </c>
      <c r="AC848" s="28">
        <f>+SUMIF('Input Sheet'!$S:$S,$AL848,'Input Sheet'!G:G)</f>
        <v>0</v>
      </c>
      <c r="AD848" s="28">
        <f>+SUMIF('Input Sheet'!$S:$S,$AL848,'Input Sheet'!H:H)</f>
        <v>0</v>
      </c>
      <c r="AE848" s="28">
        <f>+SUMIF('Input Sheet'!$S:$S,$AL848,'Input Sheet'!I:I)</f>
        <v>0</v>
      </c>
      <c r="AF848" s="28">
        <f>+SUMIF('Input Sheet'!$S:$S,$AL848,'Input Sheet'!J:J)</f>
        <v>0</v>
      </c>
      <c r="AG848" s="28">
        <f>+SUMIF('Input Sheet'!$S:$S,$AL848,'Input Sheet'!K:K)</f>
        <v>0</v>
      </c>
      <c r="AH848" s="28">
        <f>+SUMIF('Input Sheet'!$S:$S,$AL848,'Input Sheet'!L:L)</f>
        <v>0</v>
      </c>
      <c r="AI848" s="28">
        <f>+SUMIF('Input Sheet'!$S:$S,$AL848,'Input Sheet'!M:M)</f>
        <v>0</v>
      </c>
      <c r="AJ848" s="28">
        <f>+SUMIF('Input Sheet'!$S:$S,$AL848,'Input Sheet'!N:N)</f>
        <v>0</v>
      </c>
      <c r="AK848" s="28"/>
      <c r="AL848" s="27" t="str">
        <f t="shared" si="68"/>
        <v>100-7270</v>
      </c>
      <c r="AM848" s="34" t="str">
        <f t="shared" si="69"/>
        <v>Admin &amp; Other</v>
      </c>
      <c r="AN848" s="34" t="str">
        <f t="shared" si="70"/>
        <v xml:space="preserve">Admin &amp; OtherStaff Remuneration &amp; Benefits as % of Total Gross </v>
      </c>
      <c r="AO848" s="35"/>
      <c r="AP848" s="35"/>
      <c r="AQ848" s="35"/>
    </row>
    <row r="849" spans="1:43" x14ac:dyDescent="0.25">
      <c r="A849" s="27" t="s">
        <v>103</v>
      </c>
      <c r="B849" s="27" t="s">
        <v>104</v>
      </c>
      <c r="C849" s="27" t="s">
        <v>104</v>
      </c>
      <c r="D849" s="27" t="s">
        <v>137</v>
      </c>
      <c r="E849" s="27" t="s">
        <v>649</v>
      </c>
      <c r="F849" s="27" t="s">
        <v>685</v>
      </c>
      <c r="G849" s="27" t="s">
        <v>686</v>
      </c>
      <c r="H849" s="34" t="s">
        <v>644</v>
      </c>
      <c r="I849" s="34" t="s">
        <v>652</v>
      </c>
      <c r="J849" s="34" t="str">
        <f t="shared" si="66"/>
        <v xml:space="preserve">Admin &amp; OtherStaff Remuneration &amp; Benefits as % of Total Gross </v>
      </c>
      <c r="K849" s="34" t="str">
        <f t="shared" si="67"/>
        <v>110Staff Benefits (Superannuation, FBT, ACC) - Toyota</v>
      </c>
      <c r="L849" s="28">
        <f>+SUMIF('TB 4-24'!M:M,$AL849,'TB 4-24'!G:G)</f>
        <v>0</v>
      </c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>
        <f>+SUMIF('Input Sheet'!$S:$S,$AL849,'Input Sheet'!C:C)</f>
        <v>0</v>
      </c>
      <c r="Z849" s="28">
        <f>+SUMIF('Input Sheet'!$S:$S,$AL849,'Input Sheet'!D:D)</f>
        <v>0</v>
      </c>
      <c r="AA849" s="28">
        <f>+SUMIF('Input Sheet'!$S:$S,$AL849,'Input Sheet'!E:E)</f>
        <v>0</v>
      </c>
      <c r="AB849" s="28">
        <f>+SUMIF('Input Sheet'!$S:$S,$AL849,'Input Sheet'!F:F)</f>
        <v>0</v>
      </c>
      <c r="AC849" s="28">
        <f>+SUMIF('Input Sheet'!$S:$S,$AL849,'Input Sheet'!G:G)</f>
        <v>0</v>
      </c>
      <c r="AD849" s="28">
        <f>+SUMIF('Input Sheet'!$S:$S,$AL849,'Input Sheet'!H:H)</f>
        <v>0</v>
      </c>
      <c r="AE849" s="28">
        <f>+SUMIF('Input Sheet'!$S:$S,$AL849,'Input Sheet'!I:I)</f>
        <v>0</v>
      </c>
      <c r="AF849" s="28">
        <f>+SUMIF('Input Sheet'!$S:$S,$AL849,'Input Sheet'!J:J)</f>
        <v>0</v>
      </c>
      <c r="AG849" s="28">
        <f>+SUMIF('Input Sheet'!$S:$S,$AL849,'Input Sheet'!K:K)</f>
        <v>0</v>
      </c>
      <c r="AH849" s="28">
        <f>+SUMIF('Input Sheet'!$S:$S,$AL849,'Input Sheet'!L:L)</f>
        <v>0</v>
      </c>
      <c r="AI849" s="28">
        <f>+SUMIF('Input Sheet'!$S:$S,$AL849,'Input Sheet'!M:M)</f>
        <v>0</v>
      </c>
      <c r="AJ849" s="28">
        <f>+SUMIF('Input Sheet'!$S:$S,$AL849,'Input Sheet'!N:N)</f>
        <v>0</v>
      </c>
      <c r="AK849" s="28"/>
      <c r="AL849" s="27" t="str">
        <f t="shared" si="68"/>
        <v>110-7270</v>
      </c>
      <c r="AM849" s="34" t="str">
        <f t="shared" si="69"/>
        <v>Admin &amp; Other</v>
      </c>
      <c r="AN849" s="34" t="str">
        <f t="shared" si="70"/>
        <v xml:space="preserve">Admin &amp; OtherStaff Remuneration &amp; Benefits as % of Total Gross </v>
      </c>
      <c r="AO849" s="35"/>
      <c r="AP849" s="35"/>
      <c r="AQ849" s="35"/>
    </row>
    <row r="850" spans="1:43" x14ac:dyDescent="0.25">
      <c r="A850" s="27" t="s">
        <v>103</v>
      </c>
      <c r="B850" s="27" t="s">
        <v>104</v>
      </c>
      <c r="C850" s="27" t="s">
        <v>104</v>
      </c>
      <c r="D850" s="27" t="s">
        <v>137</v>
      </c>
      <c r="E850" s="27" t="s">
        <v>654</v>
      </c>
      <c r="F850" s="27" t="s">
        <v>685</v>
      </c>
      <c r="G850" s="27" t="s">
        <v>686</v>
      </c>
      <c r="H850" s="34" t="s">
        <v>644</v>
      </c>
      <c r="I850" s="34" t="s">
        <v>652</v>
      </c>
      <c r="J850" s="34" t="str">
        <f t="shared" si="66"/>
        <v xml:space="preserve">Admin &amp; OtherStaff Remuneration &amp; Benefits as % of Total Gross </v>
      </c>
      <c r="K850" s="34" t="str">
        <f t="shared" si="67"/>
        <v>120Staff Benefits (Superannuation, FBT, ACC) - Toyota</v>
      </c>
      <c r="L850" s="28">
        <f>+SUMIF('TB 4-24'!M:M,$AL850,'TB 4-24'!G:G)</f>
        <v>0</v>
      </c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>
        <f>+SUMIF('Input Sheet'!$S:$S,$AL850,'Input Sheet'!C:C)</f>
        <v>0</v>
      </c>
      <c r="Z850" s="28">
        <f>+SUMIF('Input Sheet'!$S:$S,$AL850,'Input Sheet'!D:D)</f>
        <v>0</v>
      </c>
      <c r="AA850" s="28">
        <f>+SUMIF('Input Sheet'!$S:$S,$AL850,'Input Sheet'!E:E)</f>
        <v>0</v>
      </c>
      <c r="AB850" s="28">
        <f>+SUMIF('Input Sheet'!$S:$S,$AL850,'Input Sheet'!F:F)</f>
        <v>0</v>
      </c>
      <c r="AC850" s="28">
        <f>+SUMIF('Input Sheet'!$S:$S,$AL850,'Input Sheet'!G:G)</f>
        <v>0</v>
      </c>
      <c r="AD850" s="28">
        <f>+SUMIF('Input Sheet'!$S:$S,$AL850,'Input Sheet'!H:H)</f>
        <v>0</v>
      </c>
      <c r="AE850" s="28">
        <f>+SUMIF('Input Sheet'!$S:$S,$AL850,'Input Sheet'!I:I)</f>
        <v>0</v>
      </c>
      <c r="AF850" s="28">
        <f>+SUMIF('Input Sheet'!$S:$S,$AL850,'Input Sheet'!J:J)</f>
        <v>0</v>
      </c>
      <c r="AG850" s="28">
        <f>+SUMIF('Input Sheet'!$S:$S,$AL850,'Input Sheet'!K:K)</f>
        <v>0</v>
      </c>
      <c r="AH850" s="28">
        <f>+SUMIF('Input Sheet'!$S:$S,$AL850,'Input Sheet'!L:L)</f>
        <v>0</v>
      </c>
      <c r="AI850" s="28">
        <f>+SUMIF('Input Sheet'!$S:$S,$AL850,'Input Sheet'!M:M)</f>
        <v>0</v>
      </c>
      <c r="AJ850" s="28">
        <f>+SUMIF('Input Sheet'!$S:$S,$AL850,'Input Sheet'!N:N)</f>
        <v>0</v>
      </c>
      <c r="AK850" s="28"/>
      <c r="AL850" s="27" t="str">
        <f t="shared" si="68"/>
        <v>120-7270</v>
      </c>
      <c r="AM850" s="34" t="str">
        <f t="shared" si="69"/>
        <v>Admin &amp; Other</v>
      </c>
      <c r="AN850" s="34" t="str">
        <f t="shared" si="70"/>
        <v xml:space="preserve">Admin &amp; OtherStaff Remuneration &amp; Benefits as % of Total Gross </v>
      </c>
      <c r="AO850" s="35"/>
      <c r="AP850" s="35"/>
      <c r="AQ850" s="35"/>
    </row>
    <row r="851" spans="1:43" x14ac:dyDescent="0.25">
      <c r="A851" s="27" t="s">
        <v>103</v>
      </c>
      <c r="B851" s="27" t="s">
        <v>104</v>
      </c>
      <c r="C851" s="27" t="s">
        <v>104</v>
      </c>
      <c r="D851" s="27" t="s">
        <v>137</v>
      </c>
      <c r="E851" s="27" t="s">
        <v>678</v>
      </c>
      <c r="F851" s="27" t="s">
        <v>685</v>
      </c>
      <c r="G851" s="27" t="s">
        <v>686</v>
      </c>
      <c r="H851" s="34" t="s">
        <v>644</v>
      </c>
      <c r="I851" s="34" t="s">
        <v>652</v>
      </c>
      <c r="J851" s="34" t="str">
        <f t="shared" si="66"/>
        <v xml:space="preserve">Admin &amp; OtherStaff Remuneration &amp; Benefits as % of Total Gross </v>
      </c>
      <c r="K851" s="34" t="str">
        <f t="shared" si="67"/>
        <v>121Staff Benefits (Superannuation, FBT, ACC) - Toyota</v>
      </c>
      <c r="L851" s="28">
        <f>+SUMIF('TB 4-24'!M:M,$AL851,'TB 4-24'!G:G)</f>
        <v>0</v>
      </c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>
        <f>+SUMIF('Input Sheet'!$S:$S,$AL851,'Input Sheet'!C:C)</f>
        <v>0</v>
      </c>
      <c r="Z851" s="28">
        <f>+SUMIF('Input Sheet'!$S:$S,$AL851,'Input Sheet'!D:D)</f>
        <v>0</v>
      </c>
      <c r="AA851" s="28">
        <f>+SUMIF('Input Sheet'!$S:$S,$AL851,'Input Sheet'!E:E)</f>
        <v>0</v>
      </c>
      <c r="AB851" s="28">
        <f>+SUMIF('Input Sheet'!$S:$S,$AL851,'Input Sheet'!F:F)</f>
        <v>0</v>
      </c>
      <c r="AC851" s="28">
        <f>+SUMIF('Input Sheet'!$S:$S,$AL851,'Input Sheet'!G:G)</f>
        <v>0</v>
      </c>
      <c r="AD851" s="28">
        <f>+SUMIF('Input Sheet'!$S:$S,$AL851,'Input Sheet'!H:H)</f>
        <v>0</v>
      </c>
      <c r="AE851" s="28">
        <f>+SUMIF('Input Sheet'!$S:$S,$AL851,'Input Sheet'!I:I)</f>
        <v>0</v>
      </c>
      <c r="AF851" s="28">
        <f>+SUMIF('Input Sheet'!$S:$S,$AL851,'Input Sheet'!J:J)</f>
        <v>0</v>
      </c>
      <c r="AG851" s="28">
        <f>+SUMIF('Input Sheet'!$S:$S,$AL851,'Input Sheet'!K:K)</f>
        <v>0</v>
      </c>
      <c r="AH851" s="28">
        <f>+SUMIF('Input Sheet'!$S:$S,$AL851,'Input Sheet'!L:L)</f>
        <v>0</v>
      </c>
      <c r="AI851" s="28">
        <f>+SUMIF('Input Sheet'!$S:$S,$AL851,'Input Sheet'!M:M)</f>
        <v>0</v>
      </c>
      <c r="AJ851" s="28">
        <f>+SUMIF('Input Sheet'!$S:$S,$AL851,'Input Sheet'!N:N)</f>
        <v>0</v>
      </c>
      <c r="AK851" s="28"/>
      <c r="AL851" s="27" t="str">
        <f t="shared" si="68"/>
        <v>121-7270</v>
      </c>
      <c r="AM851" s="34" t="str">
        <f t="shared" si="69"/>
        <v>Admin &amp; Other</v>
      </c>
      <c r="AN851" s="34" t="str">
        <f t="shared" si="70"/>
        <v xml:space="preserve">Admin &amp; OtherStaff Remuneration &amp; Benefits as % of Total Gross </v>
      </c>
      <c r="AO851" s="35"/>
      <c r="AP851" s="35"/>
      <c r="AQ851" s="35"/>
    </row>
    <row r="852" spans="1:43" x14ac:dyDescent="0.25">
      <c r="A852" s="27" t="s">
        <v>103</v>
      </c>
      <c r="B852" s="27" t="s">
        <v>104</v>
      </c>
      <c r="C852" s="27" t="s">
        <v>104</v>
      </c>
      <c r="D852" s="27" t="s">
        <v>137</v>
      </c>
      <c r="E852" s="27" t="s">
        <v>680</v>
      </c>
      <c r="F852" s="27" t="s">
        <v>685</v>
      </c>
      <c r="G852" s="27" t="s">
        <v>686</v>
      </c>
      <c r="H852" s="34" t="s">
        <v>644</v>
      </c>
      <c r="I852" s="34" t="s">
        <v>652</v>
      </c>
      <c r="J852" s="34" t="str">
        <f t="shared" si="66"/>
        <v xml:space="preserve">Admin &amp; OtherStaff Remuneration &amp; Benefits as % of Total Gross </v>
      </c>
      <c r="K852" s="34" t="str">
        <f t="shared" si="67"/>
        <v>130Staff Benefits (Superannuation, FBT, ACC) - Toyota</v>
      </c>
      <c r="L852" s="28">
        <f>+SUMIF('TB 4-24'!M:M,$AL852,'TB 4-24'!G:G)</f>
        <v>0</v>
      </c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>
        <f>+SUMIF('Input Sheet'!$S:$S,$AL852,'Input Sheet'!C:C)</f>
        <v>0</v>
      </c>
      <c r="Z852" s="28">
        <f>+SUMIF('Input Sheet'!$S:$S,$AL852,'Input Sheet'!D:D)</f>
        <v>0</v>
      </c>
      <c r="AA852" s="28">
        <f>+SUMIF('Input Sheet'!$S:$S,$AL852,'Input Sheet'!E:E)</f>
        <v>0</v>
      </c>
      <c r="AB852" s="28">
        <f>+SUMIF('Input Sheet'!$S:$S,$AL852,'Input Sheet'!F:F)</f>
        <v>0</v>
      </c>
      <c r="AC852" s="28">
        <f>+SUMIF('Input Sheet'!$S:$S,$AL852,'Input Sheet'!G:G)</f>
        <v>0</v>
      </c>
      <c r="AD852" s="28">
        <f>+SUMIF('Input Sheet'!$S:$S,$AL852,'Input Sheet'!H:H)</f>
        <v>0</v>
      </c>
      <c r="AE852" s="28">
        <f>+SUMIF('Input Sheet'!$S:$S,$AL852,'Input Sheet'!I:I)</f>
        <v>0</v>
      </c>
      <c r="AF852" s="28">
        <f>+SUMIF('Input Sheet'!$S:$S,$AL852,'Input Sheet'!J:J)</f>
        <v>0</v>
      </c>
      <c r="AG852" s="28">
        <f>+SUMIF('Input Sheet'!$S:$S,$AL852,'Input Sheet'!K:K)</f>
        <v>0</v>
      </c>
      <c r="AH852" s="28">
        <f>+SUMIF('Input Sheet'!$S:$S,$AL852,'Input Sheet'!L:L)</f>
        <v>0</v>
      </c>
      <c r="AI852" s="28">
        <f>+SUMIF('Input Sheet'!$S:$S,$AL852,'Input Sheet'!M:M)</f>
        <v>0</v>
      </c>
      <c r="AJ852" s="28">
        <f>+SUMIF('Input Sheet'!$S:$S,$AL852,'Input Sheet'!N:N)</f>
        <v>0</v>
      </c>
      <c r="AK852" s="28"/>
      <c r="AL852" s="27" t="str">
        <f t="shared" si="68"/>
        <v>130-7270</v>
      </c>
      <c r="AM852" s="34" t="str">
        <f t="shared" si="69"/>
        <v>Admin &amp; Other</v>
      </c>
      <c r="AN852" s="34" t="str">
        <f t="shared" si="70"/>
        <v xml:space="preserve">Admin &amp; OtherStaff Remuneration &amp; Benefits as % of Total Gross </v>
      </c>
      <c r="AO852" s="35"/>
      <c r="AP852" s="35"/>
      <c r="AQ852" s="35"/>
    </row>
    <row r="853" spans="1:43" x14ac:dyDescent="0.25">
      <c r="A853" s="27" t="s">
        <v>103</v>
      </c>
      <c r="B853" s="27" t="s">
        <v>104</v>
      </c>
      <c r="C853" s="27" t="s">
        <v>104</v>
      </c>
      <c r="D853" s="27" t="s">
        <v>137</v>
      </c>
      <c r="E853" s="27" t="s">
        <v>653</v>
      </c>
      <c r="F853" s="27" t="s">
        <v>685</v>
      </c>
      <c r="G853" s="27" t="s">
        <v>686</v>
      </c>
      <c r="H853" s="34" t="s">
        <v>644</v>
      </c>
      <c r="I853" s="34" t="s">
        <v>652</v>
      </c>
      <c r="J853" s="34" t="str">
        <f t="shared" si="66"/>
        <v xml:space="preserve">Admin &amp; OtherStaff Remuneration &amp; Benefits as % of Total Gross </v>
      </c>
      <c r="K853" s="34" t="str">
        <f t="shared" si="67"/>
        <v>140Staff Benefits (Superannuation, FBT, ACC) - Toyota</v>
      </c>
      <c r="L853" s="28">
        <f>+SUMIF('TB 4-24'!M:M,$AL853,'TB 4-24'!G:G)</f>
        <v>0</v>
      </c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>
        <f>+SUMIF('Input Sheet'!$S:$S,$AL853,'Input Sheet'!C:C)</f>
        <v>0</v>
      </c>
      <c r="Z853" s="28">
        <f>+SUMIF('Input Sheet'!$S:$S,$AL853,'Input Sheet'!D:D)</f>
        <v>0</v>
      </c>
      <c r="AA853" s="28">
        <f>+SUMIF('Input Sheet'!$S:$S,$AL853,'Input Sheet'!E:E)</f>
        <v>0</v>
      </c>
      <c r="AB853" s="28">
        <f>+SUMIF('Input Sheet'!$S:$S,$AL853,'Input Sheet'!F:F)</f>
        <v>0</v>
      </c>
      <c r="AC853" s="28">
        <f>+SUMIF('Input Sheet'!$S:$S,$AL853,'Input Sheet'!G:G)</f>
        <v>0</v>
      </c>
      <c r="AD853" s="28">
        <f>+SUMIF('Input Sheet'!$S:$S,$AL853,'Input Sheet'!H:H)</f>
        <v>0</v>
      </c>
      <c r="AE853" s="28">
        <f>+SUMIF('Input Sheet'!$S:$S,$AL853,'Input Sheet'!I:I)</f>
        <v>0</v>
      </c>
      <c r="AF853" s="28">
        <f>+SUMIF('Input Sheet'!$S:$S,$AL853,'Input Sheet'!J:J)</f>
        <v>0</v>
      </c>
      <c r="AG853" s="28">
        <f>+SUMIF('Input Sheet'!$S:$S,$AL853,'Input Sheet'!K:K)</f>
        <v>0</v>
      </c>
      <c r="AH853" s="28">
        <f>+SUMIF('Input Sheet'!$S:$S,$AL853,'Input Sheet'!L:L)</f>
        <v>0</v>
      </c>
      <c r="AI853" s="28">
        <f>+SUMIF('Input Sheet'!$S:$S,$AL853,'Input Sheet'!M:M)</f>
        <v>0</v>
      </c>
      <c r="AJ853" s="28">
        <f>+SUMIF('Input Sheet'!$S:$S,$AL853,'Input Sheet'!N:N)</f>
        <v>0</v>
      </c>
      <c r="AK853" s="28"/>
      <c r="AL853" s="27" t="str">
        <f t="shared" si="68"/>
        <v>140-7270</v>
      </c>
      <c r="AM853" s="34" t="str">
        <f t="shared" si="69"/>
        <v>Admin &amp; Other</v>
      </c>
      <c r="AN853" s="34" t="str">
        <f t="shared" si="70"/>
        <v xml:space="preserve">Admin &amp; OtherStaff Remuneration &amp; Benefits as % of Total Gross </v>
      </c>
      <c r="AO853" s="35"/>
      <c r="AP853" s="35"/>
      <c r="AQ853" s="35"/>
    </row>
    <row r="854" spans="1:43" x14ac:dyDescent="0.25">
      <c r="A854" s="27" t="s">
        <v>103</v>
      </c>
      <c r="B854" s="27" t="s">
        <v>104</v>
      </c>
      <c r="C854" s="27" t="s">
        <v>104</v>
      </c>
      <c r="D854" s="27" t="s">
        <v>137</v>
      </c>
      <c r="E854" s="27" t="s">
        <v>684</v>
      </c>
      <c r="F854" s="27" t="s">
        <v>685</v>
      </c>
      <c r="G854" s="27" t="s">
        <v>686</v>
      </c>
      <c r="H854" s="34" t="s">
        <v>644</v>
      </c>
      <c r="I854" s="34" t="s">
        <v>652</v>
      </c>
      <c r="J854" s="34" t="str">
        <f t="shared" si="66"/>
        <v xml:space="preserve">Admin &amp; OtherStaff Remuneration &amp; Benefits as % of Total Gross </v>
      </c>
      <c r="K854" s="34" t="str">
        <f t="shared" si="67"/>
        <v>147Staff Benefits (Superannuation, FBT, ACC) - Toyota</v>
      </c>
      <c r="L854" s="28">
        <f>+SUMIF('TB 4-24'!M:M,$AL854,'TB 4-24'!G:G)</f>
        <v>0</v>
      </c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>
        <f>+SUMIF('Input Sheet'!$S:$S,$AL854,'Input Sheet'!C:C)</f>
        <v>0</v>
      </c>
      <c r="Z854" s="28">
        <f>+SUMIF('Input Sheet'!$S:$S,$AL854,'Input Sheet'!D:D)</f>
        <v>0</v>
      </c>
      <c r="AA854" s="28">
        <f>+SUMIF('Input Sheet'!$S:$S,$AL854,'Input Sheet'!E:E)</f>
        <v>0</v>
      </c>
      <c r="AB854" s="28">
        <f>+SUMIF('Input Sheet'!$S:$S,$AL854,'Input Sheet'!F:F)</f>
        <v>0</v>
      </c>
      <c r="AC854" s="28">
        <f>+SUMIF('Input Sheet'!$S:$S,$AL854,'Input Sheet'!G:G)</f>
        <v>0</v>
      </c>
      <c r="AD854" s="28">
        <f>+SUMIF('Input Sheet'!$S:$S,$AL854,'Input Sheet'!H:H)</f>
        <v>0</v>
      </c>
      <c r="AE854" s="28">
        <f>+SUMIF('Input Sheet'!$S:$S,$AL854,'Input Sheet'!I:I)</f>
        <v>0</v>
      </c>
      <c r="AF854" s="28">
        <f>+SUMIF('Input Sheet'!$S:$S,$AL854,'Input Sheet'!J:J)</f>
        <v>0</v>
      </c>
      <c r="AG854" s="28">
        <f>+SUMIF('Input Sheet'!$S:$S,$AL854,'Input Sheet'!K:K)</f>
        <v>0</v>
      </c>
      <c r="AH854" s="28">
        <f>+SUMIF('Input Sheet'!$S:$S,$AL854,'Input Sheet'!L:L)</f>
        <v>0</v>
      </c>
      <c r="AI854" s="28">
        <f>+SUMIF('Input Sheet'!$S:$S,$AL854,'Input Sheet'!M:M)</f>
        <v>0</v>
      </c>
      <c r="AJ854" s="28">
        <f>+SUMIF('Input Sheet'!$S:$S,$AL854,'Input Sheet'!N:N)</f>
        <v>0</v>
      </c>
      <c r="AK854" s="28"/>
      <c r="AL854" s="27" t="str">
        <f t="shared" si="68"/>
        <v>147-7270</v>
      </c>
      <c r="AM854" s="34" t="str">
        <f t="shared" si="69"/>
        <v>Admin &amp; Other</v>
      </c>
      <c r="AN854" s="34" t="str">
        <f t="shared" si="70"/>
        <v xml:space="preserve">Admin &amp; OtherStaff Remuneration &amp; Benefits as % of Total Gross </v>
      </c>
      <c r="AO854" s="35"/>
      <c r="AP854" s="35"/>
      <c r="AQ854" s="35"/>
    </row>
    <row r="855" spans="1:43" x14ac:dyDescent="0.25">
      <c r="A855" s="27" t="s">
        <v>103</v>
      </c>
      <c r="B855" s="27" t="s">
        <v>104</v>
      </c>
      <c r="C855" s="27" t="s">
        <v>104</v>
      </c>
      <c r="D855" s="27" t="s">
        <v>137</v>
      </c>
      <c r="E855" s="27" t="s">
        <v>679</v>
      </c>
      <c r="F855" s="27" t="s">
        <v>685</v>
      </c>
      <c r="G855" s="27" t="s">
        <v>686</v>
      </c>
      <c r="H855" s="34" t="s">
        <v>644</v>
      </c>
      <c r="I855" s="34" t="s">
        <v>652</v>
      </c>
      <c r="J855" s="34" t="str">
        <f t="shared" si="66"/>
        <v xml:space="preserve">Admin &amp; OtherStaff Remuneration &amp; Benefits as % of Total Gross </v>
      </c>
      <c r="K855" s="34" t="str">
        <f t="shared" si="67"/>
        <v>160Staff Benefits (Superannuation, FBT, ACC) - Toyota</v>
      </c>
      <c r="L855" s="28">
        <f>+SUMIF('TB 4-24'!M:M,$AL855,'TB 4-24'!G:G)</f>
        <v>0</v>
      </c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>
        <f>+SUMIF('Input Sheet'!$S:$S,$AL855,'Input Sheet'!C:C)</f>
        <v>0</v>
      </c>
      <c r="Z855" s="28">
        <f>+SUMIF('Input Sheet'!$S:$S,$AL855,'Input Sheet'!D:D)</f>
        <v>0</v>
      </c>
      <c r="AA855" s="28">
        <f>+SUMIF('Input Sheet'!$S:$S,$AL855,'Input Sheet'!E:E)</f>
        <v>0</v>
      </c>
      <c r="AB855" s="28">
        <f>+SUMIF('Input Sheet'!$S:$S,$AL855,'Input Sheet'!F:F)</f>
        <v>0</v>
      </c>
      <c r="AC855" s="28">
        <f>+SUMIF('Input Sheet'!$S:$S,$AL855,'Input Sheet'!G:G)</f>
        <v>0</v>
      </c>
      <c r="AD855" s="28">
        <f>+SUMIF('Input Sheet'!$S:$S,$AL855,'Input Sheet'!H:H)</f>
        <v>0</v>
      </c>
      <c r="AE855" s="28">
        <f>+SUMIF('Input Sheet'!$S:$S,$AL855,'Input Sheet'!I:I)</f>
        <v>0</v>
      </c>
      <c r="AF855" s="28">
        <f>+SUMIF('Input Sheet'!$S:$S,$AL855,'Input Sheet'!J:J)</f>
        <v>0</v>
      </c>
      <c r="AG855" s="28">
        <f>+SUMIF('Input Sheet'!$S:$S,$AL855,'Input Sheet'!K:K)</f>
        <v>0</v>
      </c>
      <c r="AH855" s="28">
        <f>+SUMIF('Input Sheet'!$S:$S,$AL855,'Input Sheet'!L:L)</f>
        <v>0</v>
      </c>
      <c r="AI855" s="28">
        <f>+SUMIF('Input Sheet'!$S:$S,$AL855,'Input Sheet'!M:M)</f>
        <v>0</v>
      </c>
      <c r="AJ855" s="28">
        <f>+SUMIF('Input Sheet'!$S:$S,$AL855,'Input Sheet'!N:N)</f>
        <v>0</v>
      </c>
      <c r="AK855" s="28"/>
      <c r="AL855" s="27" t="str">
        <f t="shared" si="68"/>
        <v>160-7270</v>
      </c>
      <c r="AM855" s="34" t="str">
        <f t="shared" si="69"/>
        <v>Admin &amp; Other</v>
      </c>
      <c r="AN855" s="34" t="str">
        <f t="shared" si="70"/>
        <v xml:space="preserve">Admin &amp; OtherStaff Remuneration &amp; Benefits as % of Total Gross </v>
      </c>
      <c r="AO855" s="35"/>
      <c r="AP855" s="35"/>
      <c r="AQ855" s="35"/>
    </row>
    <row r="856" spans="1:43" x14ac:dyDescent="0.25">
      <c r="A856" s="27" t="s">
        <v>103</v>
      </c>
      <c r="B856" s="27" t="s">
        <v>104</v>
      </c>
      <c r="C856" s="27" t="s">
        <v>104</v>
      </c>
      <c r="D856" s="27" t="s">
        <v>285</v>
      </c>
      <c r="E856" s="27" t="s">
        <v>641</v>
      </c>
      <c r="F856" s="27" t="s">
        <v>685</v>
      </c>
      <c r="G856" s="27" t="s">
        <v>686</v>
      </c>
      <c r="H856" s="34" t="s">
        <v>644</v>
      </c>
      <c r="I856" s="34" t="s">
        <v>652</v>
      </c>
      <c r="J856" s="34" t="str">
        <f t="shared" si="66"/>
        <v xml:space="preserve">Admin &amp; OtherStaff Remuneration &amp; Benefits as % of Total Gross </v>
      </c>
      <c r="K856" s="34" t="str">
        <f t="shared" si="67"/>
        <v>170Staff Benefits (Superannuation, FBT, ACC) - Toyota</v>
      </c>
      <c r="L856" s="28">
        <f>+SUMIF('TB 4-24'!M:M,$AL856,'TB 4-24'!G:G)</f>
        <v>0</v>
      </c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>
        <f>+SUMIF('Input Sheet'!$S:$S,$AL856,'Input Sheet'!C:C)</f>
        <v>0</v>
      </c>
      <c r="Z856" s="28">
        <f>+SUMIF('Input Sheet'!$S:$S,$AL856,'Input Sheet'!D:D)</f>
        <v>0</v>
      </c>
      <c r="AA856" s="28">
        <f>+SUMIF('Input Sheet'!$S:$S,$AL856,'Input Sheet'!E:E)</f>
        <v>0</v>
      </c>
      <c r="AB856" s="28">
        <f>+SUMIF('Input Sheet'!$S:$S,$AL856,'Input Sheet'!F:F)</f>
        <v>0</v>
      </c>
      <c r="AC856" s="28">
        <f>+SUMIF('Input Sheet'!$S:$S,$AL856,'Input Sheet'!G:G)</f>
        <v>0</v>
      </c>
      <c r="AD856" s="28">
        <f>+SUMIF('Input Sheet'!$S:$S,$AL856,'Input Sheet'!H:H)</f>
        <v>0</v>
      </c>
      <c r="AE856" s="28">
        <f>+SUMIF('Input Sheet'!$S:$S,$AL856,'Input Sheet'!I:I)</f>
        <v>0</v>
      </c>
      <c r="AF856" s="28">
        <f>+SUMIF('Input Sheet'!$S:$S,$AL856,'Input Sheet'!J:J)</f>
        <v>0</v>
      </c>
      <c r="AG856" s="28">
        <f>+SUMIF('Input Sheet'!$S:$S,$AL856,'Input Sheet'!K:K)</f>
        <v>0</v>
      </c>
      <c r="AH856" s="28">
        <f>+SUMIF('Input Sheet'!$S:$S,$AL856,'Input Sheet'!L:L)</f>
        <v>0</v>
      </c>
      <c r="AI856" s="28">
        <f>+SUMIF('Input Sheet'!$S:$S,$AL856,'Input Sheet'!M:M)</f>
        <v>0</v>
      </c>
      <c r="AJ856" s="28">
        <f>+SUMIF('Input Sheet'!$S:$S,$AL856,'Input Sheet'!N:N)</f>
        <v>0</v>
      </c>
      <c r="AK856" s="28"/>
      <c r="AL856" s="27" t="str">
        <f t="shared" si="68"/>
        <v>170-7280</v>
      </c>
      <c r="AM856" s="34" t="str">
        <f t="shared" si="69"/>
        <v>Admin &amp; Other</v>
      </c>
      <c r="AN856" s="34" t="str">
        <f t="shared" si="70"/>
        <v xml:space="preserve">Admin &amp; OtherStaff Remuneration &amp; Benefits as % of Total Gross </v>
      </c>
      <c r="AO856" s="35"/>
      <c r="AP856" s="35"/>
      <c r="AQ856" s="35"/>
    </row>
    <row r="857" spans="1:43" x14ac:dyDescent="0.25">
      <c r="A857" s="27" t="s">
        <v>103</v>
      </c>
      <c r="B857" s="27" t="s">
        <v>104</v>
      </c>
      <c r="C857" s="27" t="s">
        <v>657</v>
      </c>
      <c r="D857" s="27" t="s">
        <v>139</v>
      </c>
      <c r="E857" s="27" t="s">
        <v>660</v>
      </c>
      <c r="F857" s="27" t="s">
        <v>685</v>
      </c>
      <c r="G857" s="27" t="s">
        <v>686</v>
      </c>
      <c r="H857" s="34" t="s">
        <v>644</v>
      </c>
      <c r="I857" s="34" t="s">
        <v>652</v>
      </c>
      <c r="J857" s="34" t="str">
        <f t="shared" si="66"/>
        <v xml:space="preserve">Admin &amp; OtherStaff Remuneration &amp; Benefits as % of Total Gross </v>
      </c>
      <c r="K857" s="34" t="str">
        <f t="shared" si="67"/>
        <v>200Staff Benefits (Superannuation, FBT, ACC) - Toyota</v>
      </c>
      <c r="L857" s="28">
        <f>+SUMIF('TB 4-24'!M:M,$AL857,'TB 4-24'!G:G)</f>
        <v>0</v>
      </c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>
        <f>+SUMIF('Input Sheet'!$S:$S,$AL857,'Input Sheet'!C:C)</f>
        <v>0</v>
      </c>
      <c r="Z857" s="28">
        <f>+SUMIF('Input Sheet'!$S:$S,$AL857,'Input Sheet'!D:D)</f>
        <v>0</v>
      </c>
      <c r="AA857" s="28">
        <f>+SUMIF('Input Sheet'!$S:$S,$AL857,'Input Sheet'!E:E)</f>
        <v>0</v>
      </c>
      <c r="AB857" s="28">
        <f>+SUMIF('Input Sheet'!$S:$S,$AL857,'Input Sheet'!F:F)</f>
        <v>0</v>
      </c>
      <c r="AC857" s="28">
        <f>+SUMIF('Input Sheet'!$S:$S,$AL857,'Input Sheet'!G:G)</f>
        <v>0</v>
      </c>
      <c r="AD857" s="28">
        <f>+SUMIF('Input Sheet'!$S:$S,$AL857,'Input Sheet'!H:H)</f>
        <v>0</v>
      </c>
      <c r="AE857" s="28">
        <f>+SUMIF('Input Sheet'!$S:$S,$AL857,'Input Sheet'!I:I)</f>
        <v>0</v>
      </c>
      <c r="AF857" s="28">
        <f>+SUMIF('Input Sheet'!$S:$S,$AL857,'Input Sheet'!J:J)</f>
        <v>0</v>
      </c>
      <c r="AG857" s="28">
        <f>+SUMIF('Input Sheet'!$S:$S,$AL857,'Input Sheet'!K:K)</f>
        <v>0</v>
      </c>
      <c r="AH857" s="28">
        <f>+SUMIF('Input Sheet'!$S:$S,$AL857,'Input Sheet'!L:L)</f>
        <v>0</v>
      </c>
      <c r="AI857" s="28">
        <f>+SUMIF('Input Sheet'!$S:$S,$AL857,'Input Sheet'!M:M)</f>
        <v>0</v>
      </c>
      <c r="AJ857" s="28">
        <f>+SUMIF('Input Sheet'!$S:$S,$AL857,'Input Sheet'!N:N)</f>
        <v>0</v>
      </c>
      <c r="AK857" s="28"/>
      <c r="AL857" s="27" t="str">
        <f t="shared" si="68"/>
        <v>200-7290</v>
      </c>
      <c r="AM857" s="34" t="str">
        <f t="shared" si="69"/>
        <v>Admin &amp; Other</v>
      </c>
      <c r="AN857" s="34" t="str">
        <f t="shared" si="70"/>
        <v xml:space="preserve">Admin &amp; OtherStaff Remuneration &amp; Benefits as % of Total Gross </v>
      </c>
      <c r="AO857" s="35"/>
      <c r="AP857" s="35"/>
      <c r="AQ857" s="35"/>
    </row>
    <row r="858" spans="1:43" x14ac:dyDescent="0.25">
      <c r="A858" s="27" t="s">
        <v>103</v>
      </c>
      <c r="B858" s="27" t="s">
        <v>104</v>
      </c>
      <c r="C858" s="27" t="s">
        <v>657</v>
      </c>
      <c r="D858" s="27" t="s">
        <v>139</v>
      </c>
      <c r="E858" s="27" t="s">
        <v>658</v>
      </c>
      <c r="F858" s="27" t="s">
        <v>685</v>
      </c>
      <c r="G858" s="27" t="s">
        <v>686</v>
      </c>
      <c r="H858" s="34" t="s">
        <v>644</v>
      </c>
      <c r="I858" s="34" t="s">
        <v>652</v>
      </c>
      <c r="J858" s="34" t="str">
        <f t="shared" si="66"/>
        <v xml:space="preserve">Admin &amp; OtherStaff Remuneration &amp; Benefits as % of Total Gross </v>
      </c>
      <c r="K858" s="34" t="str">
        <f t="shared" si="67"/>
        <v>210Staff Benefits (Superannuation, FBT, ACC) - Toyota</v>
      </c>
      <c r="L858" s="28">
        <f>+SUMIF('TB 4-24'!M:M,$AL858,'TB 4-24'!G:G)</f>
        <v>0</v>
      </c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>
        <f>+SUMIF('Input Sheet'!$S:$S,$AL858,'Input Sheet'!C:C)</f>
        <v>0</v>
      </c>
      <c r="Z858" s="28">
        <f>+SUMIF('Input Sheet'!$S:$S,$AL858,'Input Sheet'!D:D)</f>
        <v>0</v>
      </c>
      <c r="AA858" s="28">
        <f>+SUMIF('Input Sheet'!$S:$S,$AL858,'Input Sheet'!E:E)</f>
        <v>0</v>
      </c>
      <c r="AB858" s="28">
        <f>+SUMIF('Input Sheet'!$S:$S,$AL858,'Input Sheet'!F:F)</f>
        <v>0</v>
      </c>
      <c r="AC858" s="28">
        <f>+SUMIF('Input Sheet'!$S:$S,$AL858,'Input Sheet'!G:G)</f>
        <v>0</v>
      </c>
      <c r="AD858" s="28">
        <f>+SUMIF('Input Sheet'!$S:$S,$AL858,'Input Sheet'!H:H)</f>
        <v>0</v>
      </c>
      <c r="AE858" s="28">
        <f>+SUMIF('Input Sheet'!$S:$S,$AL858,'Input Sheet'!I:I)</f>
        <v>0</v>
      </c>
      <c r="AF858" s="28">
        <f>+SUMIF('Input Sheet'!$S:$S,$AL858,'Input Sheet'!J:J)</f>
        <v>0</v>
      </c>
      <c r="AG858" s="28">
        <f>+SUMIF('Input Sheet'!$S:$S,$AL858,'Input Sheet'!K:K)</f>
        <v>0</v>
      </c>
      <c r="AH858" s="28">
        <f>+SUMIF('Input Sheet'!$S:$S,$AL858,'Input Sheet'!L:L)</f>
        <v>0</v>
      </c>
      <c r="AI858" s="28">
        <f>+SUMIF('Input Sheet'!$S:$S,$AL858,'Input Sheet'!M:M)</f>
        <v>0</v>
      </c>
      <c r="AJ858" s="28">
        <f>+SUMIF('Input Sheet'!$S:$S,$AL858,'Input Sheet'!N:N)</f>
        <v>0</v>
      </c>
      <c r="AK858" s="28"/>
      <c r="AL858" s="27" t="str">
        <f t="shared" si="68"/>
        <v>210-7290</v>
      </c>
      <c r="AM858" s="34" t="str">
        <f t="shared" si="69"/>
        <v>Admin &amp; Other</v>
      </c>
      <c r="AN858" s="34" t="str">
        <f t="shared" si="70"/>
        <v xml:space="preserve">Admin &amp; OtherStaff Remuneration &amp; Benefits as % of Total Gross </v>
      </c>
      <c r="AO858" s="35"/>
      <c r="AP858" s="35"/>
      <c r="AQ858" s="35"/>
    </row>
    <row r="859" spans="1:43" x14ac:dyDescent="0.25">
      <c r="A859" s="27" t="s">
        <v>103</v>
      </c>
      <c r="B859" s="27" t="s">
        <v>104</v>
      </c>
      <c r="C859" s="27" t="s">
        <v>657</v>
      </c>
      <c r="D859" s="27" t="s">
        <v>139</v>
      </c>
      <c r="E859" s="27" t="s">
        <v>659</v>
      </c>
      <c r="F859" s="27" t="s">
        <v>685</v>
      </c>
      <c r="G859" s="27" t="s">
        <v>686</v>
      </c>
      <c r="H859" s="34" t="s">
        <v>644</v>
      </c>
      <c r="I859" s="34" t="s">
        <v>652</v>
      </c>
      <c r="J859" s="34" t="str">
        <f t="shared" si="66"/>
        <v xml:space="preserve">Admin &amp; OtherStaff Remuneration &amp; Benefits as % of Total Gross </v>
      </c>
      <c r="K859" s="34" t="str">
        <f t="shared" si="67"/>
        <v>220Staff Benefits (Superannuation, FBT, ACC) - Toyota</v>
      </c>
      <c r="L859" s="28">
        <f>+SUMIF('TB 4-24'!M:M,$AL859,'TB 4-24'!G:G)</f>
        <v>0</v>
      </c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>
        <f>+SUMIF('Input Sheet'!$S:$S,$AL859,'Input Sheet'!C:C)</f>
        <v>0</v>
      </c>
      <c r="Z859" s="28">
        <f>+SUMIF('Input Sheet'!$S:$S,$AL859,'Input Sheet'!D:D)</f>
        <v>0</v>
      </c>
      <c r="AA859" s="28">
        <f>+SUMIF('Input Sheet'!$S:$S,$AL859,'Input Sheet'!E:E)</f>
        <v>0</v>
      </c>
      <c r="AB859" s="28">
        <f>+SUMIF('Input Sheet'!$S:$S,$AL859,'Input Sheet'!F:F)</f>
        <v>0</v>
      </c>
      <c r="AC859" s="28">
        <f>+SUMIF('Input Sheet'!$S:$S,$AL859,'Input Sheet'!G:G)</f>
        <v>0</v>
      </c>
      <c r="AD859" s="28">
        <f>+SUMIF('Input Sheet'!$S:$S,$AL859,'Input Sheet'!H:H)</f>
        <v>0</v>
      </c>
      <c r="AE859" s="28">
        <f>+SUMIF('Input Sheet'!$S:$S,$AL859,'Input Sheet'!I:I)</f>
        <v>0</v>
      </c>
      <c r="AF859" s="28">
        <f>+SUMIF('Input Sheet'!$S:$S,$AL859,'Input Sheet'!J:J)</f>
        <v>0</v>
      </c>
      <c r="AG859" s="28">
        <f>+SUMIF('Input Sheet'!$S:$S,$AL859,'Input Sheet'!K:K)</f>
        <v>0</v>
      </c>
      <c r="AH859" s="28">
        <f>+SUMIF('Input Sheet'!$S:$S,$AL859,'Input Sheet'!L:L)</f>
        <v>0</v>
      </c>
      <c r="AI859" s="28">
        <f>+SUMIF('Input Sheet'!$S:$S,$AL859,'Input Sheet'!M:M)</f>
        <v>0</v>
      </c>
      <c r="AJ859" s="28">
        <f>+SUMIF('Input Sheet'!$S:$S,$AL859,'Input Sheet'!N:N)</f>
        <v>0</v>
      </c>
      <c r="AK859" s="28"/>
      <c r="AL859" s="27" t="str">
        <f t="shared" si="68"/>
        <v>220-7290</v>
      </c>
      <c r="AM859" s="34" t="str">
        <f t="shared" si="69"/>
        <v>Admin &amp; Other</v>
      </c>
      <c r="AN859" s="34" t="str">
        <f t="shared" si="70"/>
        <v xml:space="preserve">Admin &amp; OtherStaff Remuneration &amp; Benefits as % of Total Gross </v>
      </c>
      <c r="AO859" s="35"/>
      <c r="AP859" s="35"/>
      <c r="AQ859" s="35"/>
    </row>
    <row r="860" spans="1:43" x14ac:dyDescent="0.25">
      <c r="A860" s="27" t="s">
        <v>103</v>
      </c>
      <c r="B860" s="27" t="s">
        <v>104</v>
      </c>
      <c r="C860" s="27" t="s">
        <v>657</v>
      </c>
      <c r="D860" s="27" t="s">
        <v>139</v>
      </c>
      <c r="E860" s="27" t="s">
        <v>661</v>
      </c>
      <c r="F860" s="27" t="s">
        <v>685</v>
      </c>
      <c r="G860" s="27" t="s">
        <v>686</v>
      </c>
      <c r="H860" s="34" t="s">
        <v>644</v>
      </c>
      <c r="I860" s="34" t="s">
        <v>652</v>
      </c>
      <c r="J860" s="34" t="str">
        <f t="shared" si="66"/>
        <v xml:space="preserve">Admin &amp; OtherStaff Remuneration &amp; Benefits as % of Total Gross </v>
      </c>
      <c r="K860" s="34" t="str">
        <f t="shared" si="67"/>
        <v>221Staff Benefits (Superannuation, FBT, ACC) - Toyota</v>
      </c>
      <c r="L860" s="28">
        <f>+SUMIF('TB 4-24'!M:M,$AL860,'TB 4-24'!G:G)</f>
        <v>0</v>
      </c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>
        <f>+SUMIF('Input Sheet'!$S:$S,$AL860,'Input Sheet'!C:C)</f>
        <v>0</v>
      </c>
      <c r="Z860" s="28">
        <f>+SUMIF('Input Sheet'!$S:$S,$AL860,'Input Sheet'!D:D)</f>
        <v>0</v>
      </c>
      <c r="AA860" s="28">
        <f>+SUMIF('Input Sheet'!$S:$S,$AL860,'Input Sheet'!E:E)</f>
        <v>0</v>
      </c>
      <c r="AB860" s="28">
        <f>+SUMIF('Input Sheet'!$S:$S,$AL860,'Input Sheet'!F:F)</f>
        <v>0</v>
      </c>
      <c r="AC860" s="28">
        <f>+SUMIF('Input Sheet'!$S:$S,$AL860,'Input Sheet'!G:G)</f>
        <v>0</v>
      </c>
      <c r="AD860" s="28">
        <f>+SUMIF('Input Sheet'!$S:$S,$AL860,'Input Sheet'!H:H)</f>
        <v>0</v>
      </c>
      <c r="AE860" s="28">
        <f>+SUMIF('Input Sheet'!$S:$S,$AL860,'Input Sheet'!I:I)</f>
        <v>0</v>
      </c>
      <c r="AF860" s="28">
        <f>+SUMIF('Input Sheet'!$S:$S,$AL860,'Input Sheet'!J:J)</f>
        <v>0</v>
      </c>
      <c r="AG860" s="28">
        <f>+SUMIF('Input Sheet'!$S:$S,$AL860,'Input Sheet'!K:K)</f>
        <v>0</v>
      </c>
      <c r="AH860" s="28">
        <f>+SUMIF('Input Sheet'!$S:$S,$AL860,'Input Sheet'!L:L)</f>
        <v>0</v>
      </c>
      <c r="AI860" s="28">
        <f>+SUMIF('Input Sheet'!$S:$S,$AL860,'Input Sheet'!M:M)</f>
        <v>0</v>
      </c>
      <c r="AJ860" s="28">
        <f>+SUMIF('Input Sheet'!$S:$S,$AL860,'Input Sheet'!N:N)</f>
        <v>0</v>
      </c>
      <c r="AK860" s="28"/>
      <c r="AL860" s="27" t="str">
        <f t="shared" si="68"/>
        <v>221-7290</v>
      </c>
      <c r="AM860" s="34" t="str">
        <f t="shared" si="69"/>
        <v>Admin &amp; Other</v>
      </c>
      <c r="AN860" s="34" t="str">
        <f t="shared" si="70"/>
        <v xml:space="preserve">Admin &amp; OtherStaff Remuneration &amp; Benefits as % of Total Gross </v>
      </c>
      <c r="AO860" s="35"/>
      <c r="AP860" s="35"/>
      <c r="AQ860" s="35"/>
    </row>
    <row r="861" spans="1:43" x14ac:dyDescent="0.25">
      <c r="A861" s="27" t="s">
        <v>103</v>
      </c>
      <c r="B861" s="27" t="s">
        <v>104</v>
      </c>
      <c r="C861" s="27" t="s">
        <v>657</v>
      </c>
      <c r="D861" s="27" t="s">
        <v>139</v>
      </c>
      <c r="E861" s="27" t="s">
        <v>681</v>
      </c>
      <c r="F861" s="27" t="s">
        <v>685</v>
      </c>
      <c r="G861" s="27" t="s">
        <v>686</v>
      </c>
      <c r="H861" s="34" t="s">
        <v>644</v>
      </c>
      <c r="I861" s="34" t="s">
        <v>652</v>
      </c>
      <c r="J861" s="34" t="str">
        <f t="shared" si="66"/>
        <v xml:space="preserve">Admin &amp; OtherStaff Remuneration &amp; Benefits as % of Total Gross </v>
      </c>
      <c r="K861" s="34" t="str">
        <f t="shared" si="67"/>
        <v>230Staff Benefits (Superannuation, FBT, ACC) - Toyota</v>
      </c>
      <c r="L861" s="28">
        <f>+SUMIF('TB 4-24'!M:M,$AL861,'TB 4-24'!G:G)</f>
        <v>0</v>
      </c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>
        <f>+SUMIF('Input Sheet'!$S:$S,$AL861,'Input Sheet'!C:C)</f>
        <v>0</v>
      </c>
      <c r="Z861" s="28">
        <f>+SUMIF('Input Sheet'!$S:$S,$AL861,'Input Sheet'!D:D)</f>
        <v>0</v>
      </c>
      <c r="AA861" s="28">
        <f>+SUMIF('Input Sheet'!$S:$S,$AL861,'Input Sheet'!E:E)</f>
        <v>0</v>
      </c>
      <c r="AB861" s="28">
        <f>+SUMIF('Input Sheet'!$S:$S,$AL861,'Input Sheet'!F:F)</f>
        <v>0</v>
      </c>
      <c r="AC861" s="28">
        <f>+SUMIF('Input Sheet'!$S:$S,$AL861,'Input Sheet'!G:G)</f>
        <v>0</v>
      </c>
      <c r="AD861" s="28">
        <f>+SUMIF('Input Sheet'!$S:$S,$AL861,'Input Sheet'!H:H)</f>
        <v>0</v>
      </c>
      <c r="AE861" s="28">
        <f>+SUMIF('Input Sheet'!$S:$S,$AL861,'Input Sheet'!I:I)</f>
        <v>0</v>
      </c>
      <c r="AF861" s="28">
        <f>+SUMIF('Input Sheet'!$S:$S,$AL861,'Input Sheet'!J:J)</f>
        <v>0</v>
      </c>
      <c r="AG861" s="28">
        <f>+SUMIF('Input Sheet'!$S:$S,$AL861,'Input Sheet'!K:K)</f>
        <v>0</v>
      </c>
      <c r="AH861" s="28">
        <f>+SUMIF('Input Sheet'!$S:$S,$AL861,'Input Sheet'!L:L)</f>
        <v>0</v>
      </c>
      <c r="AI861" s="28">
        <f>+SUMIF('Input Sheet'!$S:$S,$AL861,'Input Sheet'!M:M)</f>
        <v>0</v>
      </c>
      <c r="AJ861" s="28">
        <f>+SUMIF('Input Sheet'!$S:$S,$AL861,'Input Sheet'!N:N)</f>
        <v>0</v>
      </c>
      <c r="AK861" s="28"/>
      <c r="AL861" s="27" t="str">
        <f t="shared" si="68"/>
        <v>230-7290</v>
      </c>
      <c r="AM861" s="34" t="str">
        <f t="shared" si="69"/>
        <v>Admin &amp; Other</v>
      </c>
      <c r="AN861" s="34" t="str">
        <f t="shared" si="70"/>
        <v xml:space="preserve">Admin &amp; OtherStaff Remuneration &amp; Benefits as % of Total Gross </v>
      </c>
      <c r="AO861" s="35"/>
      <c r="AP861" s="35"/>
      <c r="AQ861" s="35"/>
    </row>
    <row r="862" spans="1:43" x14ac:dyDescent="0.25">
      <c r="A862" s="27" t="s">
        <v>103</v>
      </c>
      <c r="B862" s="27" t="s">
        <v>104</v>
      </c>
      <c r="C862" s="27" t="s">
        <v>657</v>
      </c>
      <c r="D862" s="27" t="s">
        <v>139</v>
      </c>
      <c r="E862" s="27" t="s">
        <v>682</v>
      </c>
      <c r="F862" s="27" t="s">
        <v>685</v>
      </c>
      <c r="G862" s="27" t="s">
        <v>686</v>
      </c>
      <c r="H862" s="34" t="s">
        <v>644</v>
      </c>
      <c r="I862" s="34" t="s">
        <v>652</v>
      </c>
      <c r="J862" s="34" t="str">
        <f t="shared" si="66"/>
        <v xml:space="preserve">Admin &amp; OtherStaff Remuneration &amp; Benefits as % of Total Gross </v>
      </c>
      <c r="K862" s="34" t="str">
        <f t="shared" si="67"/>
        <v>240Staff Benefits (Superannuation, FBT, ACC) - Toyota</v>
      </c>
      <c r="L862" s="28">
        <f>+SUMIF('TB 4-24'!M:M,$AL862,'TB 4-24'!G:G)</f>
        <v>0</v>
      </c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>
        <f>+SUMIF('Input Sheet'!$S:$S,$AL862,'Input Sheet'!C:C)</f>
        <v>0</v>
      </c>
      <c r="Z862" s="28">
        <f>+SUMIF('Input Sheet'!$S:$S,$AL862,'Input Sheet'!D:D)</f>
        <v>0</v>
      </c>
      <c r="AA862" s="28">
        <f>+SUMIF('Input Sheet'!$S:$S,$AL862,'Input Sheet'!E:E)</f>
        <v>0</v>
      </c>
      <c r="AB862" s="28">
        <f>+SUMIF('Input Sheet'!$S:$S,$AL862,'Input Sheet'!F:F)</f>
        <v>0</v>
      </c>
      <c r="AC862" s="28">
        <f>+SUMIF('Input Sheet'!$S:$S,$AL862,'Input Sheet'!G:G)</f>
        <v>0</v>
      </c>
      <c r="AD862" s="28">
        <f>+SUMIF('Input Sheet'!$S:$S,$AL862,'Input Sheet'!H:H)</f>
        <v>0</v>
      </c>
      <c r="AE862" s="28">
        <f>+SUMIF('Input Sheet'!$S:$S,$AL862,'Input Sheet'!I:I)</f>
        <v>0</v>
      </c>
      <c r="AF862" s="28">
        <f>+SUMIF('Input Sheet'!$S:$S,$AL862,'Input Sheet'!J:J)</f>
        <v>0</v>
      </c>
      <c r="AG862" s="28">
        <f>+SUMIF('Input Sheet'!$S:$S,$AL862,'Input Sheet'!K:K)</f>
        <v>0</v>
      </c>
      <c r="AH862" s="28">
        <f>+SUMIF('Input Sheet'!$S:$S,$AL862,'Input Sheet'!L:L)</f>
        <v>0</v>
      </c>
      <c r="AI862" s="28">
        <f>+SUMIF('Input Sheet'!$S:$S,$AL862,'Input Sheet'!M:M)</f>
        <v>0</v>
      </c>
      <c r="AJ862" s="28">
        <f>+SUMIF('Input Sheet'!$S:$S,$AL862,'Input Sheet'!N:N)</f>
        <v>0</v>
      </c>
      <c r="AK862" s="28"/>
      <c r="AL862" s="27" t="str">
        <f t="shared" si="68"/>
        <v>240-7290</v>
      </c>
      <c r="AM862" s="34" t="str">
        <f t="shared" si="69"/>
        <v>Admin &amp; Other</v>
      </c>
      <c r="AN862" s="34" t="str">
        <f t="shared" si="70"/>
        <v xml:space="preserve">Admin &amp; OtherStaff Remuneration &amp; Benefits as % of Total Gross </v>
      </c>
      <c r="AO862" s="35"/>
      <c r="AP862" s="35"/>
      <c r="AQ862" s="35"/>
    </row>
    <row r="863" spans="1:43" x14ac:dyDescent="0.25">
      <c r="A863" s="27" t="s">
        <v>103</v>
      </c>
      <c r="B863" s="27" t="s">
        <v>104</v>
      </c>
      <c r="C863" s="27" t="s">
        <v>657</v>
      </c>
      <c r="D863" s="27" t="s">
        <v>139</v>
      </c>
      <c r="E863" s="27" t="s">
        <v>662</v>
      </c>
      <c r="F863" s="27" t="s">
        <v>685</v>
      </c>
      <c r="G863" s="27" t="s">
        <v>686</v>
      </c>
      <c r="H863" s="34" t="s">
        <v>644</v>
      </c>
      <c r="I863" s="34" t="s">
        <v>652</v>
      </c>
      <c r="J863" s="34" t="str">
        <f t="shared" si="66"/>
        <v xml:space="preserve">Admin &amp; OtherStaff Remuneration &amp; Benefits as % of Total Gross </v>
      </c>
      <c r="K863" s="34" t="str">
        <f t="shared" si="67"/>
        <v>260Staff Benefits (Superannuation, FBT, ACC) - Toyota</v>
      </c>
      <c r="L863" s="28">
        <f>+SUMIF('TB 4-24'!M:M,$AL863,'TB 4-24'!G:G)</f>
        <v>0</v>
      </c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>
        <f>+SUMIF('Input Sheet'!$S:$S,$AL863,'Input Sheet'!C:C)</f>
        <v>0</v>
      </c>
      <c r="Z863" s="28">
        <f>+SUMIF('Input Sheet'!$S:$S,$AL863,'Input Sheet'!D:D)</f>
        <v>0</v>
      </c>
      <c r="AA863" s="28">
        <f>+SUMIF('Input Sheet'!$S:$S,$AL863,'Input Sheet'!E:E)</f>
        <v>0</v>
      </c>
      <c r="AB863" s="28">
        <f>+SUMIF('Input Sheet'!$S:$S,$AL863,'Input Sheet'!F:F)</f>
        <v>0</v>
      </c>
      <c r="AC863" s="28">
        <f>+SUMIF('Input Sheet'!$S:$S,$AL863,'Input Sheet'!G:G)</f>
        <v>0</v>
      </c>
      <c r="AD863" s="28">
        <f>+SUMIF('Input Sheet'!$S:$S,$AL863,'Input Sheet'!H:H)</f>
        <v>0</v>
      </c>
      <c r="AE863" s="28">
        <f>+SUMIF('Input Sheet'!$S:$S,$AL863,'Input Sheet'!I:I)</f>
        <v>0</v>
      </c>
      <c r="AF863" s="28">
        <f>+SUMIF('Input Sheet'!$S:$S,$AL863,'Input Sheet'!J:J)</f>
        <v>0</v>
      </c>
      <c r="AG863" s="28">
        <f>+SUMIF('Input Sheet'!$S:$S,$AL863,'Input Sheet'!K:K)</f>
        <v>0</v>
      </c>
      <c r="AH863" s="28">
        <f>+SUMIF('Input Sheet'!$S:$S,$AL863,'Input Sheet'!L:L)</f>
        <v>0</v>
      </c>
      <c r="AI863" s="28">
        <f>+SUMIF('Input Sheet'!$S:$S,$AL863,'Input Sheet'!M:M)</f>
        <v>0</v>
      </c>
      <c r="AJ863" s="28">
        <f>+SUMIF('Input Sheet'!$S:$S,$AL863,'Input Sheet'!N:N)</f>
        <v>0</v>
      </c>
      <c r="AK863" s="28"/>
      <c r="AL863" s="27" t="str">
        <f t="shared" si="68"/>
        <v>260-7290</v>
      </c>
      <c r="AM863" s="34" t="str">
        <f t="shared" si="69"/>
        <v>Admin &amp; Other</v>
      </c>
      <c r="AN863" s="34" t="str">
        <f t="shared" si="70"/>
        <v xml:space="preserve">Admin &amp; OtherStaff Remuneration &amp; Benefits as % of Total Gross </v>
      </c>
      <c r="AO863" s="35"/>
      <c r="AP863" s="35"/>
      <c r="AQ863" s="35"/>
    </row>
    <row r="864" spans="1:43" x14ac:dyDescent="0.25">
      <c r="A864" s="27" t="s">
        <v>103</v>
      </c>
      <c r="B864" s="27" t="s">
        <v>104</v>
      </c>
      <c r="C864" s="27" t="s">
        <v>663</v>
      </c>
      <c r="D864" s="27" t="s">
        <v>139</v>
      </c>
      <c r="E864" s="27" t="s">
        <v>664</v>
      </c>
      <c r="F864" s="27" t="s">
        <v>685</v>
      </c>
      <c r="G864" s="27" t="s">
        <v>686</v>
      </c>
      <c r="H864" s="34" t="s">
        <v>644</v>
      </c>
      <c r="I864" s="34" t="s">
        <v>652</v>
      </c>
      <c r="J864" s="34" t="str">
        <f t="shared" si="66"/>
        <v xml:space="preserve">Admin &amp; OtherStaff Remuneration &amp; Benefits as % of Total Gross </v>
      </c>
      <c r="K864" s="34" t="str">
        <f t="shared" si="67"/>
        <v>400Staff Benefits (Superannuation, FBT, ACC) - Toyota</v>
      </c>
      <c r="L864" s="28">
        <f>+SUMIF('TB 4-24'!M:M,$AL864,'TB 4-24'!G:G)</f>
        <v>0</v>
      </c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>
        <f>+SUMIF('Input Sheet'!$S:$S,$AL864,'Input Sheet'!C:C)</f>
        <v>0</v>
      </c>
      <c r="Z864" s="28">
        <f>+SUMIF('Input Sheet'!$S:$S,$AL864,'Input Sheet'!D:D)</f>
        <v>0</v>
      </c>
      <c r="AA864" s="28">
        <f>+SUMIF('Input Sheet'!$S:$S,$AL864,'Input Sheet'!E:E)</f>
        <v>0</v>
      </c>
      <c r="AB864" s="28">
        <f>+SUMIF('Input Sheet'!$S:$S,$AL864,'Input Sheet'!F:F)</f>
        <v>0</v>
      </c>
      <c r="AC864" s="28">
        <f>+SUMIF('Input Sheet'!$S:$S,$AL864,'Input Sheet'!G:G)</f>
        <v>0</v>
      </c>
      <c r="AD864" s="28">
        <f>+SUMIF('Input Sheet'!$S:$S,$AL864,'Input Sheet'!H:H)</f>
        <v>0</v>
      </c>
      <c r="AE864" s="28">
        <f>+SUMIF('Input Sheet'!$S:$S,$AL864,'Input Sheet'!I:I)</f>
        <v>0</v>
      </c>
      <c r="AF864" s="28">
        <f>+SUMIF('Input Sheet'!$S:$S,$AL864,'Input Sheet'!J:J)</f>
        <v>0</v>
      </c>
      <c r="AG864" s="28">
        <f>+SUMIF('Input Sheet'!$S:$S,$AL864,'Input Sheet'!K:K)</f>
        <v>0</v>
      </c>
      <c r="AH864" s="28">
        <f>+SUMIF('Input Sheet'!$S:$S,$AL864,'Input Sheet'!L:L)</f>
        <v>0</v>
      </c>
      <c r="AI864" s="28">
        <f>+SUMIF('Input Sheet'!$S:$S,$AL864,'Input Sheet'!M:M)</f>
        <v>0</v>
      </c>
      <c r="AJ864" s="28">
        <f>+SUMIF('Input Sheet'!$S:$S,$AL864,'Input Sheet'!N:N)</f>
        <v>0</v>
      </c>
      <c r="AK864" s="28"/>
      <c r="AL864" s="27" t="str">
        <f t="shared" si="68"/>
        <v>400-7290</v>
      </c>
      <c r="AM864" s="34" t="str">
        <f t="shared" si="69"/>
        <v>Admin &amp; Other</v>
      </c>
      <c r="AN864" s="34" t="str">
        <f t="shared" si="70"/>
        <v xml:space="preserve">Admin &amp; OtherStaff Remuneration &amp; Benefits as % of Total Gross </v>
      </c>
      <c r="AO864" s="35"/>
      <c r="AP864" s="35"/>
      <c r="AQ864" s="35"/>
    </row>
    <row r="865" spans="1:43" x14ac:dyDescent="0.25">
      <c r="A865" s="27" t="s">
        <v>103</v>
      </c>
      <c r="B865" s="27" t="s">
        <v>104</v>
      </c>
      <c r="C865" s="27" t="s">
        <v>663</v>
      </c>
      <c r="D865" s="27" t="s">
        <v>139</v>
      </c>
      <c r="E865" s="27" t="s">
        <v>665</v>
      </c>
      <c r="F865" s="27" t="s">
        <v>685</v>
      </c>
      <c r="G865" s="27" t="s">
        <v>686</v>
      </c>
      <c r="H865" s="34" t="s">
        <v>644</v>
      </c>
      <c r="I865" s="34" t="s">
        <v>652</v>
      </c>
      <c r="J865" s="34" t="str">
        <f t="shared" si="66"/>
        <v xml:space="preserve">Admin &amp; OtherStaff Remuneration &amp; Benefits as % of Total Gross </v>
      </c>
      <c r="K865" s="34" t="str">
        <f t="shared" si="67"/>
        <v>410Staff Benefits (Superannuation, FBT, ACC) - Toyota</v>
      </c>
      <c r="L865" s="28">
        <f>+SUMIF('TB 4-24'!M:M,$AL865,'TB 4-24'!G:G)</f>
        <v>0</v>
      </c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>
        <f>+SUMIF('Input Sheet'!$S:$S,$AL865,'Input Sheet'!C:C)</f>
        <v>0</v>
      </c>
      <c r="Z865" s="28">
        <f>+SUMIF('Input Sheet'!$S:$S,$AL865,'Input Sheet'!D:D)</f>
        <v>0</v>
      </c>
      <c r="AA865" s="28">
        <f>+SUMIF('Input Sheet'!$S:$S,$AL865,'Input Sheet'!E:E)</f>
        <v>0</v>
      </c>
      <c r="AB865" s="28">
        <f>+SUMIF('Input Sheet'!$S:$S,$AL865,'Input Sheet'!F:F)</f>
        <v>0</v>
      </c>
      <c r="AC865" s="28">
        <f>+SUMIF('Input Sheet'!$S:$S,$AL865,'Input Sheet'!G:G)</f>
        <v>0</v>
      </c>
      <c r="AD865" s="28">
        <f>+SUMIF('Input Sheet'!$S:$S,$AL865,'Input Sheet'!H:H)</f>
        <v>0</v>
      </c>
      <c r="AE865" s="28">
        <f>+SUMIF('Input Sheet'!$S:$S,$AL865,'Input Sheet'!I:I)</f>
        <v>0</v>
      </c>
      <c r="AF865" s="28">
        <f>+SUMIF('Input Sheet'!$S:$S,$AL865,'Input Sheet'!J:J)</f>
        <v>0</v>
      </c>
      <c r="AG865" s="28">
        <f>+SUMIF('Input Sheet'!$S:$S,$AL865,'Input Sheet'!K:K)</f>
        <v>0</v>
      </c>
      <c r="AH865" s="28">
        <f>+SUMIF('Input Sheet'!$S:$S,$AL865,'Input Sheet'!L:L)</f>
        <v>0</v>
      </c>
      <c r="AI865" s="28">
        <f>+SUMIF('Input Sheet'!$S:$S,$AL865,'Input Sheet'!M:M)</f>
        <v>0</v>
      </c>
      <c r="AJ865" s="28">
        <f>+SUMIF('Input Sheet'!$S:$S,$AL865,'Input Sheet'!N:N)</f>
        <v>0</v>
      </c>
      <c r="AK865" s="28"/>
      <c r="AL865" s="27" t="str">
        <f t="shared" si="68"/>
        <v>410-7290</v>
      </c>
      <c r="AM865" s="34" t="str">
        <f t="shared" si="69"/>
        <v>Admin &amp; Other</v>
      </c>
      <c r="AN865" s="34" t="str">
        <f t="shared" si="70"/>
        <v xml:space="preserve">Admin &amp; OtherStaff Remuneration &amp; Benefits as % of Total Gross </v>
      </c>
      <c r="AO865" s="35"/>
      <c r="AP865" s="35"/>
      <c r="AQ865" s="35"/>
    </row>
    <row r="866" spans="1:43" x14ac:dyDescent="0.25">
      <c r="A866" s="27" t="s">
        <v>103</v>
      </c>
      <c r="B866" s="27" t="s">
        <v>104</v>
      </c>
      <c r="C866" s="27" t="s">
        <v>663</v>
      </c>
      <c r="D866" s="27" t="s">
        <v>139</v>
      </c>
      <c r="E866" s="27" t="s">
        <v>666</v>
      </c>
      <c r="F866" s="27" t="s">
        <v>685</v>
      </c>
      <c r="G866" s="27" t="s">
        <v>686</v>
      </c>
      <c r="H866" s="34" t="s">
        <v>644</v>
      </c>
      <c r="I866" s="34" t="s">
        <v>652</v>
      </c>
      <c r="J866" s="34" t="str">
        <f t="shared" si="66"/>
        <v xml:space="preserve">Admin &amp; OtherStaff Remuneration &amp; Benefits as % of Total Gross </v>
      </c>
      <c r="K866" s="34" t="str">
        <f t="shared" si="67"/>
        <v>420Staff Benefits (Superannuation, FBT, ACC) - Toyota</v>
      </c>
      <c r="L866" s="28">
        <f>+SUMIF('TB 4-24'!M:M,$AL866,'TB 4-24'!G:G)</f>
        <v>0</v>
      </c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>
        <f>+SUMIF('Input Sheet'!$S:$S,$AL866,'Input Sheet'!C:C)</f>
        <v>0</v>
      </c>
      <c r="Z866" s="28">
        <f>+SUMIF('Input Sheet'!$S:$S,$AL866,'Input Sheet'!D:D)</f>
        <v>0</v>
      </c>
      <c r="AA866" s="28">
        <f>+SUMIF('Input Sheet'!$S:$S,$AL866,'Input Sheet'!E:E)</f>
        <v>0</v>
      </c>
      <c r="AB866" s="28">
        <f>+SUMIF('Input Sheet'!$S:$S,$AL866,'Input Sheet'!F:F)</f>
        <v>0</v>
      </c>
      <c r="AC866" s="28">
        <f>+SUMIF('Input Sheet'!$S:$S,$AL866,'Input Sheet'!G:G)</f>
        <v>0</v>
      </c>
      <c r="AD866" s="28">
        <f>+SUMIF('Input Sheet'!$S:$S,$AL866,'Input Sheet'!H:H)</f>
        <v>0</v>
      </c>
      <c r="AE866" s="28">
        <f>+SUMIF('Input Sheet'!$S:$S,$AL866,'Input Sheet'!I:I)</f>
        <v>0</v>
      </c>
      <c r="AF866" s="28">
        <f>+SUMIF('Input Sheet'!$S:$S,$AL866,'Input Sheet'!J:J)</f>
        <v>0</v>
      </c>
      <c r="AG866" s="28">
        <f>+SUMIF('Input Sheet'!$S:$S,$AL866,'Input Sheet'!K:K)</f>
        <v>0</v>
      </c>
      <c r="AH866" s="28">
        <f>+SUMIF('Input Sheet'!$S:$S,$AL866,'Input Sheet'!L:L)</f>
        <v>0</v>
      </c>
      <c r="AI866" s="28">
        <f>+SUMIF('Input Sheet'!$S:$S,$AL866,'Input Sheet'!M:M)</f>
        <v>0</v>
      </c>
      <c r="AJ866" s="28">
        <f>+SUMIF('Input Sheet'!$S:$S,$AL866,'Input Sheet'!N:N)</f>
        <v>0</v>
      </c>
      <c r="AK866" s="28"/>
      <c r="AL866" s="27" t="str">
        <f t="shared" si="68"/>
        <v>420-7290</v>
      </c>
      <c r="AM866" s="34" t="str">
        <f t="shared" si="69"/>
        <v>Admin &amp; Other</v>
      </c>
      <c r="AN866" s="34" t="str">
        <f t="shared" si="70"/>
        <v xml:space="preserve">Admin &amp; OtherStaff Remuneration &amp; Benefits as % of Total Gross </v>
      </c>
      <c r="AO866" s="35"/>
      <c r="AP866" s="35"/>
      <c r="AQ866" s="35"/>
    </row>
    <row r="867" spans="1:43" x14ac:dyDescent="0.25">
      <c r="A867" s="27" t="s">
        <v>103</v>
      </c>
      <c r="B867" s="27" t="s">
        <v>104</v>
      </c>
      <c r="C867" s="27" t="s">
        <v>663</v>
      </c>
      <c r="D867" s="27" t="s">
        <v>139</v>
      </c>
      <c r="E867" s="27" t="s">
        <v>667</v>
      </c>
      <c r="F867" s="27" t="s">
        <v>685</v>
      </c>
      <c r="G867" s="27" t="s">
        <v>686</v>
      </c>
      <c r="H867" s="34" t="s">
        <v>644</v>
      </c>
      <c r="I867" s="34" t="s">
        <v>652</v>
      </c>
      <c r="J867" s="34" t="str">
        <f t="shared" si="66"/>
        <v xml:space="preserve">Admin &amp; OtherStaff Remuneration &amp; Benefits as % of Total Gross </v>
      </c>
      <c r="K867" s="34" t="str">
        <f t="shared" si="67"/>
        <v>421Staff Benefits (Superannuation, FBT, ACC) - Toyota</v>
      </c>
      <c r="L867" s="28">
        <f>+SUMIF('TB 4-24'!M:M,$AL867,'TB 4-24'!G:G)</f>
        <v>0</v>
      </c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>
        <f>+SUMIF('Input Sheet'!$S:$S,$AL867,'Input Sheet'!C:C)</f>
        <v>0</v>
      </c>
      <c r="Z867" s="28">
        <f>+SUMIF('Input Sheet'!$S:$S,$AL867,'Input Sheet'!D:D)</f>
        <v>0</v>
      </c>
      <c r="AA867" s="28">
        <f>+SUMIF('Input Sheet'!$S:$S,$AL867,'Input Sheet'!E:E)</f>
        <v>0</v>
      </c>
      <c r="AB867" s="28">
        <f>+SUMIF('Input Sheet'!$S:$S,$AL867,'Input Sheet'!F:F)</f>
        <v>0</v>
      </c>
      <c r="AC867" s="28">
        <f>+SUMIF('Input Sheet'!$S:$S,$AL867,'Input Sheet'!G:G)</f>
        <v>0</v>
      </c>
      <c r="AD867" s="28">
        <f>+SUMIF('Input Sheet'!$S:$S,$AL867,'Input Sheet'!H:H)</f>
        <v>0</v>
      </c>
      <c r="AE867" s="28">
        <f>+SUMIF('Input Sheet'!$S:$S,$AL867,'Input Sheet'!I:I)</f>
        <v>0</v>
      </c>
      <c r="AF867" s="28">
        <f>+SUMIF('Input Sheet'!$S:$S,$AL867,'Input Sheet'!J:J)</f>
        <v>0</v>
      </c>
      <c r="AG867" s="28">
        <f>+SUMIF('Input Sheet'!$S:$S,$AL867,'Input Sheet'!K:K)</f>
        <v>0</v>
      </c>
      <c r="AH867" s="28">
        <f>+SUMIF('Input Sheet'!$S:$S,$AL867,'Input Sheet'!L:L)</f>
        <v>0</v>
      </c>
      <c r="AI867" s="28">
        <f>+SUMIF('Input Sheet'!$S:$S,$AL867,'Input Sheet'!M:M)</f>
        <v>0</v>
      </c>
      <c r="AJ867" s="28">
        <f>+SUMIF('Input Sheet'!$S:$S,$AL867,'Input Sheet'!N:N)</f>
        <v>0</v>
      </c>
      <c r="AK867" s="28"/>
      <c r="AL867" s="27" t="str">
        <f t="shared" si="68"/>
        <v>421-7290</v>
      </c>
      <c r="AM867" s="34" t="str">
        <f t="shared" si="69"/>
        <v>Admin &amp; Other</v>
      </c>
      <c r="AN867" s="34" t="str">
        <f t="shared" si="70"/>
        <v xml:space="preserve">Admin &amp; OtherStaff Remuneration &amp; Benefits as % of Total Gross </v>
      </c>
      <c r="AO867" s="35"/>
      <c r="AP867" s="35"/>
      <c r="AQ867" s="35"/>
    </row>
    <row r="868" spans="1:43" x14ac:dyDescent="0.25">
      <c r="A868" s="27" t="s">
        <v>103</v>
      </c>
      <c r="B868" s="27" t="s">
        <v>104</v>
      </c>
      <c r="C868" s="27" t="s">
        <v>663</v>
      </c>
      <c r="D868" s="27" t="s">
        <v>139</v>
      </c>
      <c r="E868" s="27" t="s">
        <v>668</v>
      </c>
      <c r="F868" s="27" t="s">
        <v>685</v>
      </c>
      <c r="G868" s="27" t="s">
        <v>686</v>
      </c>
      <c r="H868" s="34" t="s">
        <v>644</v>
      </c>
      <c r="I868" s="34" t="s">
        <v>652</v>
      </c>
      <c r="J868" s="34" t="str">
        <f t="shared" si="66"/>
        <v xml:space="preserve">Admin &amp; OtherStaff Remuneration &amp; Benefits as % of Total Gross </v>
      </c>
      <c r="K868" s="34" t="str">
        <f t="shared" si="67"/>
        <v>430Staff Benefits (Superannuation, FBT, ACC) - Toyota</v>
      </c>
      <c r="L868" s="28">
        <f>+SUMIF('TB 4-24'!M:M,$AL868,'TB 4-24'!G:G)</f>
        <v>0</v>
      </c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>
        <f>+SUMIF('Input Sheet'!$S:$S,$AL868,'Input Sheet'!C:C)</f>
        <v>0</v>
      </c>
      <c r="Z868" s="28">
        <f>+SUMIF('Input Sheet'!$S:$S,$AL868,'Input Sheet'!D:D)</f>
        <v>0</v>
      </c>
      <c r="AA868" s="28">
        <f>+SUMIF('Input Sheet'!$S:$S,$AL868,'Input Sheet'!E:E)</f>
        <v>0</v>
      </c>
      <c r="AB868" s="28">
        <f>+SUMIF('Input Sheet'!$S:$S,$AL868,'Input Sheet'!F:F)</f>
        <v>0</v>
      </c>
      <c r="AC868" s="28">
        <f>+SUMIF('Input Sheet'!$S:$S,$AL868,'Input Sheet'!G:G)</f>
        <v>0</v>
      </c>
      <c r="AD868" s="28">
        <f>+SUMIF('Input Sheet'!$S:$S,$AL868,'Input Sheet'!H:H)</f>
        <v>0</v>
      </c>
      <c r="AE868" s="28">
        <f>+SUMIF('Input Sheet'!$S:$S,$AL868,'Input Sheet'!I:I)</f>
        <v>0</v>
      </c>
      <c r="AF868" s="28">
        <f>+SUMIF('Input Sheet'!$S:$S,$AL868,'Input Sheet'!J:J)</f>
        <v>0</v>
      </c>
      <c r="AG868" s="28">
        <f>+SUMIF('Input Sheet'!$S:$S,$AL868,'Input Sheet'!K:K)</f>
        <v>0</v>
      </c>
      <c r="AH868" s="28">
        <f>+SUMIF('Input Sheet'!$S:$S,$AL868,'Input Sheet'!L:L)</f>
        <v>0</v>
      </c>
      <c r="AI868" s="28">
        <f>+SUMIF('Input Sheet'!$S:$S,$AL868,'Input Sheet'!M:M)</f>
        <v>0</v>
      </c>
      <c r="AJ868" s="28">
        <f>+SUMIF('Input Sheet'!$S:$S,$AL868,'Input Sheet'!N:N)</f>
        <v>0</v>
      </c>
      <c r="AK868" s="28"/>
      <c r="AL868" s="27" t="str">
        <f t="shared" si="68"/>
        <v>430-7290</v>
      </c>
      <c r="AM868" s="34" t="str">
        <f t="shared" si="69"/>
        <v>Admin &amp; Other</v>
      </c>
      <c r="AN868" s="34" t="str">
        <f t="shared" si="70"/>
        <v xml:space="preserve">Admin &amp; OtherStaff Remuneration &amp; Benefits as % of Total Gross </v>
      </c>
      <c r="AO868" s="35"/>
      <c r="AP868" s="35"/>
      <c r="AQ868" s="35"/>
    </row>
    <row r="869" spans="1:43" x14ac:dyDescent="0.25">
      <c r="A869" s="27" t="s">
        <v>103</v>
      </c>
      <c r="B869" s="27" t="s">
        <v>104</v>
      </c>
      <c r="C869" s="27" t="s">
        <v>663</v>
      </c>
      <c r="D869" s="27" t="s">
        <v>139</v>
      </c>
      <c r="E869" s="27" t="s">
        <v>669</v>
      </c>
      <c r="F869" s="27" t="s">
        <v>685</v>
      </c>
      <c r="G869" s="27" t="s">
        <v>686</v>
      </c>
      <c r="H869" s="34" t="s">
        <v>644</v>
      </c>
      <c r="I869" s="34" t="s">
        <v>652</v>
      </c>
      <c r="J869" s="34" t="str">
        <f t="shared" si="66"/>
        <v xml:space="preserve">Admin &amp; OtherStaff Remuneration &amp; Benefits as % of Total Gross </v>
      </c>
      <c r="K869" s="34" t="str">
        <f t="shared" si="67"/>
        <v>440Staff Benefits (Superannuation, FBT, ACC) - Toyota</v>
      </c>
      <c r="L869" s="28">
        <f>+SUMIF('TB 4-24'!M:M,$AL869,'TB 4-24'!G:G)</f>
        <v>0</v>
      </c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>
        <f>+SUMIF('Input Sheet'!$S:$S,$AL869,'Input Sheet'!C:C)</f>
        <v>0</v>
      </c>
      <c r="Z869" s="28">
        <f>+SUMIF('Input Sheet'!$S:$S,$AL869,'Input Sheet'!D:D)</f>
        <v>0</v>
      </c>
      <c r="AA869" s="28">
        <f>+SUMIF('Input Sheet'!$S:$S,$AL869,'Input Sheet'!E:E)</f>
        <v>0</v>
      </c>
      <c r="AB869" s="28">
        <f>+SUMIF('Input Sheet'!$S:$S,$AL869,'Input Sheet'!F:F)</f>
        <v>0</v>
      </c>
      <c r="AC869" s="28">
        <f>+SUMIF('Input Sheet'!$S:$S,$AL869,'Input Sheet'!G:G)</f>
        <v>0</v>
      </c>
      <c r="AD869" s="28">
        <f>+SUMIF('Input Sheet'!$S:$S,$AL869,'Input Sheet'!H:H)</f>
        <v>0</v>
      </c>
      <c r="AE869" s="28">
        <f>+SUMIF('Input Sheet'!$S:$S,$AL869,'Input Sheet'!I:I)</f>
        <v>0</v>
      </c>
      <c r="AF869" s="28">
        <f>+SUMIF('Input Sheet'!$S:$S,$AL869,'Input Sheet'!J:J)</f>
        <v>0</v>
      </c>
      <c r="AG869" s="28">
        <f>+SUMIF('Input Sheet'!$S:$S,$AL869,'Input Sheet'!K:K)</f>
        <v>0</v>
      </c>
      <c r="AH869" s="28">
        <f>+SUMIF('Input Sheet'!$S:$S,$AL869,'Input Sheet'!L:L)</f>
        <v>0</v>
      </c>
      <c r="AI869" s="28">
        <f>+SUMIF('Input Sheet'!$S:$S,$AL869,'Input Sheet'!M:M)</f>
        <v>0</v>
      </c>
      <c r="AJ869" s="28">
        <f>+SUMIF('Input Sheet'!$S:$S,$AL869,'Input Sheet'!N:N)</f>
        <v>0</v>
      </c>
      <c r="AK869" s="28"/>
      <c r="AL869" s="27" t="str">
        <f t="shared" si="68"/>
        <v>440-7290</v>
      </c>
      <c r="AM869" s="34" t="str">
        <f t="shared" si="69"/>
        <v>Admin &amp; Other</v>
      </c>
      <c r="AN869" s="34" t="str">
        <f t="shared" si="70"/>
        <v xml:space="preserve">Admin &amp; OtherStaff Remuneration &amp; Benefits as % of Total Gross </v>
      </c>
      <c r="AO869" s="35"/>
      <c r="AP869" s="35"/>
      <c r="AQ869" s="35"/>
    </row>
    <row r="870" spans="1:43" x14ac:dyDescent="0.25">
      <c r="A870" s="27" t="s">
        <v>103</v>
      </c>
      <c r="B870" s="27" t="s">
        <v>104</v>
      </c>
      <c r="C870" s="27" t="s">
        <v>663</v>
      </c>
      <c r="D870" s="27" t="s">
        <v>139</v>
      </c>
      <c r="E870" s="27" t="s">
        <v>670</v>
      </c>
      <c r="F870" s="27" t="s">
        <v>685</v>
      </c>
      <c r="G870" s="27" t="s">
        <v>686</v>
      </c>
      <c r="H870" s="34" t="s">
        <v>644</v>
      </c>
      <c r="I870" s="34" t="s">
        <v>652</v>
      </c>
      <c r="J870" s="34" t="str">
        <f t="shared" si="66"/>
        <v xml:space="preserve">Admin &amp; OtherStaff Remuneration &amp; Benefits as % of Total Gross </v>
      </c>
      <c r="K870" s="34" t="str">
        <f t="shared" si="67"/>
        <v>460Staff Benefits (Superannuation, FBT, ACC) - Toyota</v>
      </c>
      <c r="L870" s="28">
        <f>+SUMIF('TB 4-24'!M:M,$AL870,'TB 4-24'!G:G)</f>
        <v>0</v>
      </c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>
        <f>+SUMIF('Input Sheet'!$S:$S,$AL870,'Input Sheet'!C:C)</f>
        <v>0</v>
      </c>
      <c r="Z870" s="28">
        <f>+SUMIF('Input Sheet'!$S:$S,$AL870,'Input Sheet'!D:D)</f>
        <v>0</v>
      </c>
      <c r="AA870" s="28">
        <f>+SUMIF('Input Sheet'!$S:$S,$AL870,'Input Sheet'!E:E)</f>
        <v>0</v>
      </c>
      <c r="AB870" s="28">
        <f>+SUMIF('Input Sheet'!$S:$S,$AL870,'Input Sheet'!F:F)</f>
        <v>0</v>
      </c>
      <c r="AC870" s="28">
        <f>+SUMIF('Input Sheet'!$S:$S,$AL870,'Input Sheet'!G:G)</f>
        <v>0</v>
      </c>
      <c r="AD870" s="28">
        <f>+SUMIF('Input Sheet'!$S:$S,$AL870,'Input Sheet'!H:H)</f>
        <v>0</v>
      </c>
      <c r="AE870" s="28">
        <f>+SUMIF('Input Sheet'!$S:$S,$AL870,'Input Sheet'!I:I)</f>
        <v>0</v>
      </c>
      <c r="AF870" s="28">
        <f>+SUMIF('Input Sheet'!$S:$S,$AL870,'Input Sheet'!J:J)</f>
        <v>0</v>
      </c>
      <c r="AG870" s="28">
        <f>+SUMIF('Input Sheet'!$S:$S,$AL870,'Input Sheet'!K:K)</f>
        <v>0</v>
      </c>
      <c r="AH870" s="28">
        <f>+SUMIF('Input Sheet'!$S:$S,$AL870,'Input Sheet'!L:L)</f>
        <v>0</v>
      </c>
      <c r="AI870" s="28">
        <f>+SUMIF('Input Sheet'!$S:$S,$AL870,'Input Sheet'!M:M)</f>
        <v>0</v>
      </c>
      <c r="AJ870" s="28">
        <f>+SUMIF('Input Sheet'!$S:$S,$AL870,'Input Sheet'!N:N)</f>
        <v>0</v>
      </c>
      <c r="AK870" s="28"/>
      <c r="AL870" s="27" t="str">
        <f t="shared" si="68"/>
        <v>460-7290</v>
      </c>
      <c r="AM870" s="34" t="str">
        <f t="shared" si="69"/>
        <v>Admin &amp; Other</v>
      </c>
      <c r="AN870" s="34" t="str">
        <f t="shared" si="70"/>
        <v xml:space="preserve">Admin &amp; OtherStaff Remuneration &amp; Benefits as % of Total Gross </v>
      </c>
      <c r="AO870" s="35"/>
      <c r="AP870" s="35"/>
      <c r="AQ870" s="35"/>
    </row>
    <row r="871" spans="1:43" x14ac:dyDescent="0.25">
      <c r="A871" s="27" t="s">
        <v>103</v>
      </c>
      <c r="B871" s="27" t="s">
        <v>104</v>
      </c>
      <c r="C871" s="27" t="s">
        <v>671</v>
      </c>
      <c r="D871" s="27" t="s">
        <v>139</v>
      </c>
      <c r="E871" s="27" t="s">
        <v>672</v>
      </c>
      <c r="F871" s="27" t="s">
        <v>685</v>
      </c>
      <c r="G871" s="27" t="s">
        <v>686</v>
      </c>
      <c r="H871" s="34" t="s">
        <v>644</v>
      </c>
      <c r="I871" s="34" t="s">
        <v>652</v>
      </c>
      <c r="J871" s="34" t="str">
        <f t="shared" si="66"/>
        <v xml:space="preserve">Admin &amp; OtherStaff Remuneration &amp; Benefits as % of Total Gross </v>
      </c>
      <c r="K871" s="34" t="str">
        <f t="shared" si="67"/>
        <v>300Staff Benefits (Superannuation, FBT, ACC) - Toyota</v>
      </c>
      <c r="L871" s="28">
        <f>+SUMIF('TB 4-24'!M:M,$AL871,'TB 4-24'!G:G)</f>
        <v>0</v>
      </c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>
        <f>+SUMIF('Input Sheet'!$S:$S,$AL871,'Input Sheet'!C:C)</f>
        <v>0</v>
      </c>
      <c r="Z871" s="28">
        <f>+SUMIF('Input Sheet'!$S:$S,$AL871,'Input Sheet'!D:D)</f>
        <v>0</v>
      </c>
      <c r="AA871" s="28">
        <f>+SUMIF('Input Sheet'!$S:$S,$AL871,'Input Sheet'!E:E)</f>
        <v>0</v>
      </c>
      <c r="AB871" s="28">
        <f>+SUMIF('Input Sheet'!$S:$S,$AL871,'Input Sheet'!F:F)</f>
        <v>0</v>
      </c>
      <c r="AC871" s="28">
        <f>+SUMIF('Input Sheet'!$S:$S,$AL871,'Input Sheet'!G:G)</f>
        <v>0</v>
      </c>
      <c r="AD871" s="28">
        <f>+SUMIF('Input Sheet'!$S:$S,$AL871,'Input Sheet'!H:H)</f>
        <v>0</v>
      </c>
      <c r="AE871" s="28">
        <f>+SUMIF('Input Sheet'!$S:$S,$AL871,'Input Sheet'!I:I)</f>
        <v>0</v>
      </c>
      <c r="AF871" s="28">
        <f>+SUMIF('Input Sheet'!$S:$S,$AL871,'Input Sheet'!J:J)</f>
        <v>0</v>
      </c>
      <c r="AG871" s="28">
        <f>+SUMIF('Input Sheet'!$S:$S,$AL871,'Input Sheet'!K:K)</f>
        <v>0</v>
      </c>
      <c r="AH871" s="28">
        <f>+SUMIF('Input Sheet'!$S:$S,$AL871,'Input Sheet'!L:L)</f>
        <v>0</v>
      </c>
      <c r="AI871" s="28">
        <f>+SUMIF('Input Sheet'!$S:$S,$AL871,'Input Sheet'!M:M)</f>
        <v>0</v>
      </c>
      <c r="AJ871" s="28">
        <f>+SUMIF('Input Sheet'!$S:$S,$AL871,'Input Sheet'!N:N)</f>
        <v>0</v>
      </c>
      <c r="AK871" s="28"/>
      <c r="AL871" s="27" t="str">
        <f t="shared" si="68"/>
        <v>300-7290</v>
      </c>
      <c r="AM871" s="34" t="str">
        <f t="shared" si="69"/>
        <v>Admin &amp; Other</v>
      </c>
      <c r="AN871" s="34" t="str">
        <f t="shared" si="70"/>
        <v xml:space="preserve">Admin &amp; OtherStaff Remuneration &amp; Benefits as % of Total Gross </v>
      </c>
      <c r="AO871" s="35"/>
      <c r="AP871" s="35"/>
      <c r="AQ871" s="35"/>
    </row>
    <row r="872" spans="1:43" x14ac:dyDescent="0.25">
      <c r="A872" s="27" t="s">
        <v>103</v>
      </c>
      <c r="B872" s="27" t="s">
        <v>104</v>
      </c>
      <c r="C872" s="27" t="s">
        <v>671</v>
      </c>
      <c r="D872" s="27" t="s">
        <v>139</v>
      </c>
      <c r="E872" s="27" t="s">
        <v>673</v>
      </c>
      <c r="F872" s="27" t="s">
        <v>685</v>
      </c>
      <c r="G872" s="27" t="s">
        <v>686</v>
      </c>
      <c r="H872" s="34" t="s">
        <v>644</v>
      </c>
      <c r="I872" s="34" t="s">
        <v>652</v>
      </c>
      <c r="J872" s="34" t="str">
        <f t="shared" si="66"/>
        <v xml:space="preserve">Admin &amp; OtherStaff Remuneration &amp; Benefits as % of Total Gross </v>
      </c>
      <c r="K872" s="34" t="str">
        <f t="shared" si="67"/>
        <v>310Staff Benefits (Superannuation, FBT, ACC) - Toyota</v>
      </c>
      <c r="L872" s="28">
        <f>+SUMIF('TB 4-24'!M:M,$AL872,'TB 4-24'!G:G)</f>
        <v>0</v>
      </c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>
        <f>+SUMIF('Input Sheet'!$S:$S,$AL872,'Input Sheet'!C:C)</f>
        <v>0</v>
      </c>
      <c r="Z872" s="28">
        <f>+SUMIF('Input Sheet'!$S:$S,$AL872,'Input Sheet'!D:D)</f>
        <v>0</v>
      </c>
      <c r="AA872" s="28">
        <f>+SUMIF('Input Sheet'!$S:$S,$AL872,'Input Sheet'!E:E)</f>
        <v>0</v>
      </c>
      <c r="AB872" s="28">
        <f>+SUMIF('Input Sheet'!$S:$S,$AL872,'Input Sheet'!F:F)</f>
        <v>0</v>
      </c>
      <c r="AC872" s="28">
        <f>+SUMIF('Input Sheet'!$S:$S,$AL872,'Input Sheet'!G:G)</f>
        <v>0</v>
      </c>
      <c r="AD872" s="28">
        <f>+SUMIF('Input Sheet'!$S:$S,$AL872,'Input Sheet'!H:H)</f>
        <v>0</v>
      </c>
      <c r="AE872" s="28">
        <f>+SUMIF('Input Sheet'!$S:$S,$AL872,'Input Sheet'!I:I)</f>
        <v>0</v>
      </c>
      <c r="AF872" s="28">
        <f>+SUMIF('Input Sheet'!$S:$S,$AL872,'Input Sheet'!J:J)</f>
        <v>0</v>
      </c>
      <c r="AG872" s="28">
        <f>+SUMIF('Input Sheet'!$S:$S,$AL872,'Input Sheet'!K:K)</f>
        <v>0</v>
      </c>
      <c r="AH872" s="28">
        <f>+SUMIF('Input Sheet'!$S:$S,$AL872,'Input Sheet'!L:L)</f>
        <v>0</v>
      </c>
      <c r="AI872" s="28">
        <f>+SUMIF('Input Sheet'!$S:$S,$AL872,'Input Sheet'!M:M)</f>
        <v>0</v>
      </c>
      <c r="AJ872" s="28">
        <f>+SUMIF('Input Sheet'!$S:$S,$AL872,'Input Sheet'!N:N)</f>
        <v>0</v>
      </c>
      <c r="AK872" s="28"/>
      <c r="AL872" s="27" t="str">
        <f t="shared" si="68"/>
        <v>310-7290</v>
      </c>
      <c r="AM872" s="34" t="str">
        <f t="shared" si="69"/>
        <v>Admin &amp; Other</v>
      </c>
      <c r="AN872" s="34" t="str">
        <f t="shared" si="70"/>
        <v xml:space="preserve">Admin &amp; OtherStaff Remuneration &amp; Benefits as % of Total Gross </v>
      </c>
      <c r="AO872" s="35"/>
      <c r="AP872" s="35"/>
      <c r="AQ872" s="35"/>
    </row>
    <row r="873" spans="1:43" x14ac:dyDescent="0.25">
      <c r="A873" s="27" t="s">
        <v>103</v>
      </c>
      <c r="B873" s="27" t="s">
        <v>104</v>
      </c>
      <c r="C873" s="27" t="s">
        <v>671</v>
      </c>
      <c r="D873" s="27" t="s">
        <v>139</v>
      </c>
      <c r="E873" s="27" t="s">
        <v>674</v>
      </c>
      <c r="F873" s="27" t="s">
        <v>685</v>
      </c>
      <c r="G873" s="27" t="s">
        <v>686</v>
      </c>
      <c r="H873" s="34" t="s">
        <v>644</v>
      </c>
      <c r="I873" s="34" t="s">
        <v>652</v>
      </c>
      <c r="J873" s="34" t="str">
        <f t="shared" si="66"/>
        <v xml:space="preserve">Admin &amp; OtherStaff Remuneration &amp; Benefits as % of Total Gross </v>
      </c>
      <c r="K873" s="34" t="str">
        <f t="shared" si="67"/>
        <v>321Staff Benefits (Superannuation, FBT, ACC) - Toyota</v>
      </c>
      <c r="L873" s="28">
        <f>+SUMIF('TB 4-24'!M:M,$AL873,'TB 4-24'!G:G)</f>
        <v>0</v>
      </c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>
        <f>+SUMIF('Input Sheet'!$S:$S,$AL873,'Input Sheet'!C:C)</f>
        <v>0</v>
      </c>
      <c r="Z873" s="28">
        <f>+SUMIF('Input Sheet'!$S:$S,$AL873,'Input Sheet'!D:D)</f>
        <v>0</v>
      </c>
      <c r="AA873" s="28">
        <f>+SUMIF('Input Sheet'!$S:$S,$AL873,'Input Sheet'!E:E)</f>
        <v>0</v>
      </c>
      <c r="AB873" s="28">
        <f>+SUMIF('Input Sheet'!$S:$S,$AL873,'Input Sheet'!F:F)</f>
        <v>0</v>
      </c>
      <c r="AC873" s="28">
        <f>+SUMIF('Input Sheet'!$S:$S,$AL873,'Input Sheet'!G:G)</f>
        <v>0</v>
      </c>
      <c r="AD873" s="28">
        <f>+SUMIF('Input Sheet'!$S:$S,$AL873,'Input Sheet'!H:H)</f>
        <v>0</v>
      </c>
      <c r="AE873" s="28">
        <f>+SUMIF('Input Sheet'!$S:$S,$AL873,'Input Sheet'!I:I)</f>
        <v>0</v>
      </c>
      <c r="AF873" s="28">
        <f>+SUMIF('Input Sheet'!$S:$S,$AL873,'Input Sheet'!J:J)</f>
        <v>0</v>
      </c>
      <c r="AG873" s="28">
        <f>+SUMIF('Input Sheet'!$S:$S,$AL873,'Input Sheet'!K:K)</f>
        <v>0</v>
      </c>
      <c r="AH873" s="28">
        <f>+SUMIF('Input Sheet'!$S:$S,$AL873,'Input Sheet'!L:L)</f>
        <v>0</v>
      </c>
      <c r="AI873" s="28">
        <f>+SUMIF('Input Sheet'!$S:$S,$AL873,'Input Sheet'!M:M)</f>
        <v>0</v>
      </c>
      <c r="AJ873" s="28">
        <f>+SUMIF('Input Sheet'!$S:$S,$AL873,'Input Sheet'!N:N)</f>
        <v>0</v>
      </c>
      <c r="AK873" s="28"/>
      <c r="AL873" s="27" t="str">
        <f t="shared" si="68"/>
        <v>321-7290</v>
      </c>
      <c r="AM873" s="34" t="str">
        <f t="shared" si="69"/>
        <v>Admin &amp; Other</v>
      </c>
      <c r="AN873" s="34" t="str">
        <f t="shared" si="70"/>
        <v xml:space="preserve">Admin &amp; OtherStaff Remuneration &amp; Benefits as % of Total Gross </v>
      </c>
      <c r="AO873" s="35"/>
      <c r="AP873" s="35"/>
      <c r="AQ873" s="35"/>
    </row>
    <row r="874" spans="1:43" x14ac:dyDescent="0.25">
      <c r="A874" s="27" t="s">
        <v>103</v>
      </c>
      <c r="B874" s="27" t="s">
        <v>104</v>
      </c>
      <c r="C874" s="27" t="s">
        <v>671</v>
      </c>
      <c r="D874" s="27" t="s">
        <v>139</v>
      </c>
      <c r="E874" s="27" t="s">
        <v>675</v>
      </c>
      <c r="F874" s="27" t="s">
        <v>685</v>
      </c>
      <c r="G874" s="27" t="s">
        <v>686</v>
      </c>
      <c r="H874" s="34" t="s">
        <v>644</v>
      </c>
      <c r="I874" s="34" t="s">
        <v>652</v>
      </c>
      <c r="J874" s="34" t="str">
        <f t="shared" si="66"/>
        <v xml:space="preserve">Admin &amp; OtherStaff Remuneration &amp; Benefits as % of Total Gross </v>
      </c>
      <c r="K874" s="34" t="str">
        <f t="shared" si="67"/>
        <v>330Staff Benefits (Superannuation, FBT, ACC) - Toyota</v>
      </c>
      <c r="L874" s="28">
        <f>+SUMIF('TB 4-24'!M:M,$AL874,'TB 4-24'!G:G)</f>
        <v>0</v>
      </c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>
        <f>+SUMIF('Input Sheet'!$S:$S,$AL874,'Input Sheet'!C:C)</f>
        <v>0</v>
      </c>
      <c r="Z874" s="28">
        <f>+SUMIF('Input Sheet'!$S:$S,$AL874,'Input Sheet'!D:D)</f>
        <v>0</v>
      </c>
      <c r="AA874" s="28">
        <f>+SUMIF('Input Sheet'!$S:$S,$AL874,'Input Sheet'!E:E)</f>
        <v>0</v>
      </c>
      <c r="AB874" s="28">
        <f>+SUMIF('Input Sheet'!$S:$S,$AL874,'Input Sheet'!F:F)</f>
        <v>0</v>
      </c>
      <c r="AC874" s="28">
        <f>+SUMIF('Input Sheet'!$S:$S,$AL874,'Input Sheet'!G:G)</f>
        <v>0</v>
      </c>
      <c r="AD874" s="28">
        <f>+SUMIF('Input Sheet'!$S:$S,$AL874,'Input Sheet'!H:H)</f>
        <v>0</v>
      </c>
      <c r="AE874" s="28">
        <f>+SUMIF('Input Sheet'!$S:$S,$AL874,'Input Sheet'!I:I)</f>
        <v>0</v>
      </c>
      <c r="AF874" s="28">
        <f>+SUMIF('Input Sheet'!$S:$S,$AL874,'Input Sheet'!J:J)</f>
        <v>0</v>
      </c>
      <c r="AG874" s="28">
        <f>+SUMIF('Input Sheet'!$S:$S,$AL874,'Input Sheet'!K:K)</f>
        <v>0</v>
      </c>
      <c r="AH874" s="28">
        <f>+SUMIF('Input Sheet'!$S:$S,$AL874,'Input Sheet'!L:L)</f>
        <v>0</v>
      </c>
      <c r="AI874" s="28">
        <f>+SUMIF('Input Sheet'!$S:$S,$AL874,'Input Sheet'!M:M)</f>
        <v>0</v>
      </c>
      <c r="AJ874" s="28">
        <f>+SUMIF('Input Sheet'!$S:$S,$AL874,'Input Sheet'!N:N)</f>
        <v>0</v>
      </c>
      <c r="AK874" s="28"/>
      <c r="AL874" s="27" t="str">
        <f t="shared" si="68"/>
        <v>330-7290</v>
      </c>
      <c r="AM874" s="34" t="str">
        <f t="shared" si="69"/>
        <v>Admin &amp; Other</v>
      </c>
      <c r="AN874" s="34" t="str">
        <f t="shared" si="70"/>
        <v xml:space="preserve">Admin &amp; OtherStaff Remuneration &amp; Benefits as % of Total Gross </v>
      </c>
      <c r="AO874" s="35"/>
      <c r="AP874" s="35"/>
      <c r="AQ874" s="35"/>
    </row>
    <row r="875" spans="1:43" x14ac:dyDescent="0.25">
      <c r="A875" s="27" t="s">
        <v>103</v>
      </c>
      <c r="B875" s="27" t="s">
        <v>104</v>
      </c>
      <c r="C875" s="27" t="s">
        <v>671</v>
      </c>
      <c r="D875" s="27" t="s">
        <v>139</v>
      </c>
      <c r="E875" s="27" t="s">
        <v>683</v>
      </c>
      <c r="F875" s="27" t="s">
        <v>685</v>
      </c>
      <c r="G875" s="27" t="s">
        <v>686</v>
      </c>
      <c r="H875" s="34" t="s">
        <v>644</v>
      </c>
      <c r="I875" s="34" t="s">
        <v>652</v>
      </c>
      <c r="J875" s="34" t="str">
        <f t="shared" si="66"/>
        <v xml:space="preserve">Admin &amp; OtherStaff Remuneration &amp; Benefits as % of Total Gross </v>
      </c>
      <c r="K875" s="34" t="str">
        <f t="shared" si="67"/>
        <v>340Staff Benefits (Superannuation, FBT, ACC) - Toyota</v>
      </c>
      <c r="L875" s="28">
        <f>+SUMIF('TB 4-24'!M:M,$AL875,'TB 4-24'!G:G)</f>
        <v>0</v>
      </c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>
        <f>+SUMIF('Input Sheet'!$S:$S,$AL875,'Input Sheet'!C:C)</f>
        <v>0</v>
      </c>
      <c r="Z875" s="28">
        <f>+SUMIF('Input Sheet'!$S:$S,$AL875,'Input Sheet'!D:D)</f>
        <v>0</v>
      </c>
      <c r="AA875" s="28">
        <f>+SUMIF('Input Sheet'!$S:$S,$AL875,'Input Sheet'!E:E)</f>
        <v>0</v>
      </c>
      <c r="AB875" s="28">
        <f>+SUMIF('Input Sheet'!$S:$S,$AL875,'Input Sheet'!F:F)</f>
        <v>0</v>
      </c>
      <c r="AC875" s="28">
        <f>+SUMIF('Input Sheet'!$S:$S,$AL875,'Input Sheet'!G:G)</f>
        <v>0</v>
      </c>
      <c r="AD875" s="28">
        <f>+SUMIF('Input Sheet'!$S:$S,$AL875,'Input Sheet'!H:H)</f>
        <v>0</v>
      </c>
      <c r="AE875" s="28">
        <f>+SUMIF('Input Sheet'!$S:$S,$AL875,'Input Sheet'!I:I)</f>
        <v>0</v>
      </c>
      <c r="AF875" s="28">
        <f>+SUMIF('Input Sheet'!$S:$S,$AL875,'Input Sheet'!J:J)</f>
        <v>0</v>
      </c>
      <c r="AG875" s="28">
        <f>+SUMIF('Input Sheet'!$S:$S,$AL875,'Input Sheet'!K:K)</f>
        <v>0</v>
      </c>
      <c r="AH875" s="28">
        <f>+SUMIF('Input Sheet'!$S:$S,$AL875,'Input Sheet'!L:L)</f>
        <v>0</v>
      </c>
      <c r="AI875" s="28">
        <f>+SUMIF('Input Sheet'!$S:$S,$AL875,'Input Sheet'!M:M)</f>
        <v>0</v>
      </c>
      <c r="AJ875" s="28">
        <f>+SUMIF('Input Sheet'!$S:$S,$AL875,'Input Sheet'!N:N)</f>
        <v>0</v>
      </c>
      <c r="AK875" s="28"/>
      <c r="AL875" s="27" t="str">
        <f t="shared" si="68"/>
        <v>340-7290</v>
      </c>
      <c r="AM875" s="34" t="str">
        <f t="shared" si="69"/>
        <v>Admin &amp; Other</v>
      </c>
      <c r="AN875" s="34" t="str">
        <f t="shared" si="70"/>
        <v xml:space="preserve">Admin &amp; OtherStaff Remuneration &amp; Benefits as % of Total Gross </v>
      </c>
      <c r="AO875" s="35"/>
      <c r="AP875" s="35"/>
      <c r="AQ875" s="35"/>
    </row>
    <row r="876" spans="1:43" x14ac:dyDescent="0.25">
      <c r="A876" s="27" t="s">
        <v>103</v>
      </c>
      <c r="B876" s="27" t="s">
        <v>104</v>
      </c>
      <c r="C876" s="27" t="s">
        <v>671</v>
      </c>
      <c r="D876" s="27" t="s">
        <v>139</v>
      </c>
      <c r="E876" s="27" t="s">
        <v>676</v>
      </c>
      <c r="F876" s="27" t="s">
        <v>685</v>
      </c>
      <c r="G876" s="27" t="s">
        <v>686</v>
      </c>
      <c r="H876" s="34" t="s">
        <v>644</v>
      </c>
      <c r="I876" s="34" t="s">
        <v>652</v>
      </c>
      <c r="J876" s="34" t="str">
        <f t="shared" si="66"/>
        <v xml:space="preserve">Admin &amp; OtherStaff Remuneration &amp; Benefits as % of Total Gross </v>
      </c>
      <c r="K876" s="34" t="str">
        <f t="shared" si="67"/>
        <v>360Staff Benefits (Superannuation, FBT, ACC) - Toyota</v>
      </c>
      <c r="L876" s="28">
        <f>+SUMIF('TB 4-24'!M:M,$AL876,'TB 4-24'!G:G)</f>
        <v>0</v>
      </c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>
        <f>+SUMIF('Input Sheet'!$S:$S,$AL876,'Input Sheet'!C:C)</f>
        <v>0</v>
      </c>
      <c r="Z876" s="28">
        <f>+SUMIF('Input Sheet'!$S:$S,$AL876,'Input Sheet'!D:D)</f>
        <v>0</v>
      </c>
      <c r="AA876" s="28">
        <f>+SUMIF('Input Sheet'!$S:$S,$AL876,'Input Sheet'!E:E)</f>
        <v>0</v>
      </c>
      <c r="AB876" s="28">
        <f>+SUMIF('Input Sheet'!$S:$S,$AL876,'Input Sheet'!F:F)</f>
        <v>0</v>
      </c>
      <c r="AC876" s="28">
        <f>+SUMIF('Input Sheet'!$S:$S,$AL876,'Input Sheet'!G:G)</f>
        <v>0</v>
      </c>
      <c r="AD876" s="28">
        <f>+SUMIF('Input Sheet'!$S:$S,$AL876,'Input Sheet'!H:H)</f>
        <v>0</v>
      </c>
      <c r="AE876" s="28">
        <f>+SUMIF('Input Sheet'!$S:$S,$AL876,'Input Sheet'!I:I)</f>
        <v>0</v>
      </c>
      <c r="AF876" s="28">
        <f>+SUMIF('Input Sheet'!$S:$S,$AL876,'Input Sheet'!J:J)</f>
        <v>0</v>
      </c>
      <c r="AG876" s="28">
        <f>+SUMIF('Input Sheet'!$S:$S,$AL876,'Input Sheet'!K:K)</f>
        <v>0</v>
      </c>
      <c r="AH876" s="28">
        <f>+SUMIF('Input Sheet'!$S:$S,$AL876,'Input Sheet'!L:L)</f>
        <v>0</v>
      </c>
      <c r="AI876" s="28">
        <f>+SUMIF('Input Sheet'!$S:$S,$AL876,'Input Sheet'!M:M)</f>
        <v>0</v>
      </c>
      <c r="AJ876" s="28">
        <f>+SUMIF('Input Sheet'!$S:$S,$AL876,'Input Sheet'!N:N)</f>
        <v>0</v>
      </c>
      <c r="AK876" s="28"/>
      <c r="AL876" s="27" t="str">
        <f t="shared" si="68"/>
        <v>360-7290</v>
      </c>
      <c r="AM876" s="34" t="str">
        <f t="shared" si="69"/>
        <v>Admin &amp; Other</v>
      </c>
      <c r="AN876" s="34" t="str">
        <f t="shared" si="70"/>
        <v xml:space="preserve">Admin &amp; OtherStaff Remuneration &amp; Benefits as % of Total Gross </v>
      </c>
      <c r="AO876" s="35"/>
      <c r="AP876" s="35"/>
      <c r="AQ876" s="35"/>
    </row>
    <row r="877" spans="1:43" x14ac:dyDescent="0.25">
      <c r="A877" s="27" t="s">
        <v>103</v>
      </c>
      <c r="B877" s="27" t="s">
        <v>104</v>
      </c>
      <c r="C877" s="27" t="s">
        <v>104</v>
      </c>
      <c r="D877" s="27" t="s">
        <v>139</v>
      </c>
      <c r="E877" s="27" t="s">
        <v>677</v>
      </c>
      <c r="F877" s="27" t="s">
        <v>685</v>
      </c>
      <c r="G877" s="27" t="s">
        <v>686</v>
      </c>
      <c r="H877" s="34" t="s">
        <v>644</v>
      </c>
      <c r="I877" s="34" t="s">
        <v>652</v>
      </c>
      <c r="J877" s="34" t="str">
        <f t="shared" si="66"/>
        <v xml:space="preserve">Admin &amp; OtherStaff Remuneration &amp; Benefits as % of Total Gross </v>
      </c>
      <c r="K877" s="34" t="str">
        <f t="shared" si="67"/>
        <v>100Staff Benefits (Superannuation, FBT, ACC) - Toyota</v>
      </c>
      <c r="L877" s="28">
        <f>+SUMIF('TB 4-24'!M:M,$AL877,'TB 4-24'!G:G)</f>
        <v>0</v>
      </c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>
        <f>+SUMIF('Input Sheet'!$S:$S,$AL877,'Input Sheet'!C:C)</f>
        <v>0</v>
      </c>
      <c r="Z877" s="28">
        <f>+SUMIF('Input Sheet'!$S:$S,$AL877,'Input Sheet'!D:D)</f>
        <v>0</v>
      </c>
      <c r="AA877" s="28">
        <f>+SUMIF('Input Sheet'!$S:$S,$AL877,'Input Sheet'!E:E)</f>
        <v>0</v>
      </c>
      <c r="AB877" s="28">
        <f>+SUMIF('Input Sheet'!$S:$S,$AL877,'Input Sheet'!F:F)</f>
        <v>0</v>
      </c>
      <c r="AC877" s="28">
        <f>+SUMIF('Input Sheet'!$S:$S,$AL877,'Input Sheet'!G:G)</f>
        <v>0</v>
      </c>
      <c r="AD877" s="28">
        <f>+SUMIF('Input Sheet'!$S:$S,$AL877,'Input Sheet'!H:H)</f>
        <v>0</v>
      </c>
      <c r="AE877" s="28">
        <f>+SUMIF('Input Sheet'!$S:$S,$AL877,'Input Sheet'!I:I)</f>
        <v>0</v>
      </c>
      <c r="AF877" s="28">
        <f>+SUMIF('Input Sheet'!$S:$S,$AL877,'Input Sheet'!J:J)</f>
        <v>0</v>
      </c>
      <c r="AG877" s="28">
        <f>+SUMIF('Input Sheet'!$S:$S,$AL877,'Input Sheet'!K:K)</f>
        <v>0</v>
      </c>
      <c r="AH877" s="28">
        <f>+SUMIF('Input Sheet'!$S:$S,$AL877,'Input Sheet'!L:L)</f>
        <v>0</v>
      </c>
      <c r="AI877" s="28">
        <f>+SUMIF('Input Sheet'!$S:$S,$AL877,'Input Sheet'!M:M)</f>
        <v>0</v>
      </c>
      <c r="AJ877" s="28">
        <f>+SUMIF('Input Sheet'!$S:$S,$AL877,'Input Sheet'!N:N)</f>
        <v>0</v>
      </c>
      <c r="AK877" s="28"/>
      <c r="AL877" s="27" t="str">
        <f t="shared" si="68"/>
        <v>100-7290</v>
      </c>
      <c r="AM877" s="34" t="str">
        <f t="shared" si="69"/>
        <v>Admin &amp; Other</v>
      </c>
      <c r="AN877" s="34" t="str">
        <f t="shared" si="70"/>
        <v xml:space="preserve">Admin &amp; OtherStaff Remuneration &amp; Benefits as % of Total Gross </v>
      </c>
      <c r="AO877" s="35"/>
      <c r="AP877" s="35"/>
      <c r="AQ877" s="35"/>
    </row>
    <row r="878" spans="1:43" x14ac:dyDescent="0.25">
      <c r="A878" s="27" t="s">
        <v>103</v>
      </c>
      <c r="B878" s="27" t="s">
        <v>104</v>
      </c>
      <c r="C878" s="27" t="s">
        <v>104</v>
      </c>
      <c r="D878" s="27" t="s">
        <v>139</v>
      </c>
      <c r="E878" s="27" t="s">
        <v>649</v>
      </c>
      <c r="F878" s="27" t="s">
        <v>685</v>
      </c>
      <c r="G878" s="27" t="s">
        <v>686</v>
      </c>
      <c r="H878" s="34" t="s">
        <v>644</v>
      </c>
      <c r="I878" s="34" t="s">
        <v>652</v>
      </c>
      <c r="J878" s="34" t="str">
        <f t="shared" si="66"/>
        <v xml:space="preserve">Admin &amp; OtherStaff Remuneration &amp; Benefits as % of Total Gross </v>
      </c>
      <c r="K878" s="34" t="str">
        <f t="shared" si="67"/>
        <v>110Staff Benefits (Superannuation, FBT, ACC) - Toyota</v>
      </c>
      <c r="L878" s="28">
        <f>+SUMIF('TB 4-24'!M:M,$AL878,'TB 4-24'!G:G)</f>
        <v>0</v>
      </c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>
        <f>+SUMIF('Input Sheet'!$S:$S,$AL878,'Input Sheet'!C:C)</f>
        <v>0</v>
      </c>
      <c r="Z878" s="28">
        <f>+SUMIF('Input Sheet'!$S:$S,$AL878,'Input Sheet'!D:D)</f>
        <v>0</v>
      </c>
      <c r="AA878" s="28">
        <f>+SUMIF('Input Sheet'!$S:$S,$AL878,'Input Sheet'!E:E)</f>
        <v>0</v>
      </c>
      <c r="AB878" s="28">
        <f>+SUMIF('Input Sheet'!$S:$S,$AL878,'Input Sheet'!F:F)</f>
        <v>0</v>
      </c>
      <c r="AC878" s="28">
        <f>+SUMIF('Input Sheet'!$S:$S,$AL878,'Input Sheet'!G:G)</f>
        <v>0</v>
      </c>
      <c r="AD878" s="28">
        <f>+SUMIF('Input Sheet'!$S:$S,$AL878,'Input Sheet'!H:H)</f>
        <v>0</v>
      </c>
      <c r="AE878" s="28">
        <f>+SUMIF('Input Sheet'!$S:$S,$AL878,'Input Sheet'!I:I)</f>
        <v>0</v>
      </c>
      <c r="AF878" s="28">
        <f>+SUMIF('Input Sheet'!$S:$S,$AL878,'Input Sheet'!J:J)</f>
        <v>0</v>
      </c>
      <c r="AG878" s="28">
        <f>+SUMIF('Input Sheet'!$S:$S,$AL878,'Input Sheet'!K:K)</f>
        <v>0</v>
      </c>
      <c r="AH878" s="28">
        <f>+SUMIF('Input Sheet'!$S:$S,$AL878,'Input Sheet'!L:L)</f>
        <v>0</v>
      </c>
      <c r="AI878" s="28">
        <f>+SUMIF('Input Sheet'!$S:$S,$AL878,'Input Sheet'!M:M)</f>
        <v>0</v>
      </c>
      <c r="AJ878" s="28">
        <f>+SUMIF('Input Sheet'!$S:$S,$AL878,'Input Sheet'!N:N)</f>
        <v>0</v>
      </c>
      <c r="AK878" s="28"/>
      <c r="AL878" s="27" t="str">
        <f t="shared" si="68"/>
        <v>110-7290</v>
      </c>
      <c r="AM878" s="34" t="str">
        <f t="shared" si="69"/>
        <v>Admin &amp; Other</v>
      </c>
      <c r="AN878" s="34" t="str">
        <f t="shared" si="70"/>
        <v xml:space="preserve">Admin &amp; OtherStaff Remuneration &amp; Benefits as % of Total Gross </v>
      </c>
      <c r="AO878" s="35"/>
      <c r="AP878" s="35"/>
      <c r="AQ878" s="35"/>
    </row>
    <row r="879" spans="1:43" x14ac:dyDescent="0.25">
      <c r="A879" s="27" t="s">
        <v>103</v>
      </c>
      <c r="B879" s="27" t="s">
        <v>104</v>
      </c>
      <c r="C879" s="27" t="s">
        <v>104</v>
      </c>
      <c r="D879" s="27" t="s">
        <v>139</v>
      </c>
      <c r="E879" s="27" t="s">
        <v>654</v>
      </c>
      <c r="F879" s="27" t="s">
        <v>685</v>
      </c>
      <c r="G879" s="27" t="s">
        <v>686</v>
      </c>
      <c r="H879" s="34" t="s">
        <v>644</v>
      </c>
      <c r="I879" s="34" t="s">
        <v>652</v>
      </c>
      <c r="J879" s="34" t="str">
        <f t="shared" si="66"/>
        <v xml:space="preserve">Admin &amp; OtherStaff Remuneration &amp; Benefits as % of Total Gross </v>
      </c>
      <c r="K879" s="34" t="str">
        <f t="shared" si="67"/>
        <v>120Staff Benefits (Superannuation, FBT, ACC) - Toyota</v>
      </c>
      <c r="L879" s="28">
        <f>+SUMIF('TB 4-24'!M:M,$AL879,'TB 4-24'!G:G)</f>
        <v>0</v>
      </c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>
        <f>+SUMIF('Input Sheet'!$S:$S,$AL879,'Input Sheet'!C:C)</f>
        <v>0</v>
      </c>
      <c r="Z879" s="28">
        <f>+SUMIF('Input Sheet'!$S:$S,$AL879,'Input Sheet'!D:D)</f>
        <v>0</v>
      </c>
      <c r="AA879" s="28">
        <f>+SUMIF('Input Sheet'!$S:$S,$AL879,'Input Sheet'!E:E)</f>
        <v>0</v>
      </c>
      <c r="AB879" s="28">
        <f>+SUMIF('Input Sheet'!$S:$S,$AL879,'Input Sheet'!F:F)</f>
        <v>0</v>
      </c>
      <c r="AC879" s="28">
        <f>+SUMIF('Input Sheet'!$S:$S,$AL879,'Input Sheet'!G:G)</f>
        <v>0</v>
      </c>
      <c r="AD879" s="28">
        <f>+SUMIF('Input Sheet'!$S:$S,$AL879,'Input Sheet'!H:H)</f>
        <v>0</v>
      </c>
      <c r="AE879" s="28">
        <f>+SUMIF('Input Sheet'!$S:$S,$AL879,'Input Sheet'!I:I)</f>
        <v>0</v>
      </c>
      <c r="AF879" s="28">
        <f>+SUMIF('Input Sheet'!$S:$S,$AL879,'Input Sheet'!J:J)</f>
        <v>0</v>
      </c>
      <c r="AG879" s="28">
        <f>+SUMIF('Input Sheet'!$S:$S,$AL879,'Input Sheet'!K:K)</f>
        <v>0</v>
      </c>
      <c r="AH879" s="28">
        <f>+SUMIF('Input Sheet'!$S:$S,$AL879,'Input Sheet'!L:L)</f>
        <v>0</v>
      </c>
      <c r="AI879" s="28">
        <f>+SUMIF('Input Sheet'!$S:$S,$AL879,'Input Sheet'!M:M)</f>
        <v>0</v>
      </c>
      <c r="AJ879" s="28">
        <f>+SUMIF('Input Sheet'!$S:$S,$AL879,'Input Sheet'!N:N)</f>
        <v>0</v>
      </c>
      <c r="AK879" s="28"/>
      <c r="AL879" s="27" t="str">
        <f t="shared" si="68"/>
        <v>120-7290</v>
      </c>
      <c r="AM879" s="34" t="str">
        <f t="shared" si="69"/>
        <v>Admin &amp; Other</v>
      </c>
      <c r="AN879" s="34" t="str">
        <f t="shared" si="70"/>
        <v xml:space="preserve">Admin &amp; OtherStaff Remuneration &amp; Benefits as % of Total Gross </v>
      </c>
      <c r="AO879" s="35"/>
      <c r="AP879" s="35"/>
      <c r="AQ879" s="35"/>
    </row>
    <row r="880" spans="1:43" x14ac:dyDescent="0.25">
      <c r="A880" s="27" t="s">
        <v>103</v>
      </c>
      <c r="B880" s="27" t="s">
        <v>104</v>
      </c>
      <c r="C880" s="27" t="s">
        <v>104</v>
      </c>
      <c r="D880" s="27" t="s">
        <v>139</v>
      </c>
      <c r="E880" s="27" t="s">
        <v>678</v>
      </c>
      <c r="F880" s="27" t="s">
        <v>685</v>
      </c>
      <c r="G880" s="27" t="s">
        <v>686</v>
      </c>
      <c r="H880" s="34" t="s">
        <v>644</v>
      </c>
      <c r="I880" s="34" t="s">
        <v>652</v>
      </c>
      <c r="J880" s="34" t="str">
        <f t="shared" si="66"/>
        <v xml:space="preserve">Admin &amp; OtherStaff Remuneration &amp; Benefits as % of Total Gross </v>
      </c>
      <c r="K880" s="34" t="str">
        <f t="shared" si="67"/>
        <v>121Staff Benefits (Superannuation, FBT, ACC) - Toyota</v>
      </c>
      <c r="L880" s="28">
        <f>+SUMIF('TB 4-24'!M:M,$AL880,'TB 4-24'!G:G)</f>
        <v>0</v>
      </c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>
        <f>+SUMIF('Input Sheet'!$S:$S,$AL880,'Input Sheet'!C:C)</f>
        <v>0</v>
      </c>
      <c r="Z880" s="28">
        <f>+SUMIF('Input Sheet'!$S:$S,$AL880,'Input Sheet'!D:D)</f>
        <v>0</v>
      </c>
      <c r="AA880" s="28">
        <f>+SUMIF('Input Sheet'!$S:$S,$AL880,'Input Sheet'!E:E)</f>
        <v>0</v>
      </c>
      <c r="AB880" s="28">
        <f>+SUMIF('Input Sheet'!$S:$S,$AL880,'Input Sheet'!F:F)</f>
        <v>0</v>
      </c>
      <c r="AC880" s="28">
        <f>+SUMIF('Input Sheet'!$S:$S,$AL880,'Input Sheet'!G:G)</f>
        <v>0</v>
      </c>
      <c r="AD880" s="28">
        <f>+SUMIF('Input Sheet'!$S:$S,$AL880,'Input Sheet'!H:H)</f>
        <v>0</v>
      </c>
      <c r="AE880" s="28">
        <f>+SUMIF('Input Sheet'!$S:$S,$AL880,'Input Sheet'!I:I)</f>
        <v>0</v>
      </c>
      <c r="AF880" s="28">
        <f>+SUMIF('Input Sheet'!$S:$S,$AL880,'Input Sheet'!J:J)</f>
        <v>0</v>
      </c>
      <c r="AG880" s="28">
        <f>+SUMIF('Input Sheet'!$S:$S,$AL880,'Input Sheet'!K:K)</f>
        <v>0</v>
      </c>
      <c r="AH880" s="28">
        <f>+SUMIF('Input Sheet'!$S:$S,$AL880,'Input Sheet'!L:L)</f>
        <v>0</v>
      </c>
      <c r="AI880" s="28">
        <f>+SUMIF('Input Sheet'!$S:$S,$AL880,'Input Sheet'!M:M)</f>
        <v>0</v>
      </c>
      <c r="AJ880" s="28">
        <f>+SUMIF('Input Sheet'!$S:$S,$AL880,'Input Sheet'!N:N)</f>
        <v>0</v>
      </c>
      <c r="AK880" s="28"/>
      <c r="AL880" s="27" t="str">
        <f t="shared" si="68"/>
        <v>121-7290</v>
      </c>
      <c r="AM880" s="34" t="str">
        <f t="shared" si="69"/>
        <v>Admin &amp; Other</v>
      </c>
      <c r="AN880" s="34" t="str">
        <f t="shared" si="70"/>
        <v xml:space="preserve">Admin &amp; OtherStaff Remuneration &amp; Benefits as % of Total Gross </v>
      </c>
      <c r="AO880" s="35"/>
      <c r="AP880" s="35"/>
      <c r="AQ880" s="35"/>
    </row>
    <row r="881" spans="1:43" x14ac:dyDescent="0.25">
      <c r="A881" s="27" t="s">
        <v>103</v>
      </c>
      <c r="B881" s="27" t="s">
        <v>104</v>
      </c>
      <c r="C881" s="27" t="s">
        <v>104</v>
      </c>
      <c r="D881" s="27" t="s">
        <v>139</v>
      </c>
      <c r="E881" s="27" t="s">
        <v>680</v>
      </c>
      <c r="F881" s="27" t="s">
        <v>685</v>
      </c>
      <c r="G881" s="27" t="s">
        <v>686</v>
      </c>
      <c r="H881" s="34" t="s">
        <v>644</v>
      </c>
      <c r="I881" s="34" t="s">
        <v>652</v>
      </c>
      <c r="J881" s="34" t="str">
        <f t="shared" si="66"/>
        <v xml:space="preserve">Admin &amp; OtherStaff Remuneration &amp; Benefits as % of Total Gross </v>
      </c>
      <c r="K881" s="34" t="str">
        <f t="shared" si="67"/>
        <v>130Staff Benefits (Superannuation, FBT, ACC) - Toyota</v>
      </c>
      <c r="L881" s="28">
        <f>+SUMIF('TB 4-24'!M:M,$AL881,'TB 4-24'!G:G)</f>
        <v>0</v>
      </c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>
        <f>+SUMIF('Input Sheet'!$S:$S,$AL881,'Input Sheet'!C:C)</f>
        <v>0</v>
      </c>
      <c r="Z881" s="28">
        <f>+SUMIF('Input Sheet'!$S:$S,$AL881,'Input Sheet'!D:D)</f>
        <v>0</v>
      </c>
      <c r="AA881" s="28">
        <f>+SUMIF('Input Sheet'!$S:$S,$AL881,'Input Sheet'!E:E)</f>
        <v>0</v>
      </c>
      <c r="AB881" s="28">
        <f>+SUMIF('Input Sheet'!$S:$S,$AL881,'Input Sheet'!F:F)</f>
        <v>0</v>
      </c>
      <c r="AC881" s="28">
        <f>+SUMIF('Input Sheet'!$S:$S,$AL881,'Input Sheet'!G:G)</f>
        <v>0</v>
      </c>
      <c r="AD881" s="28">
        <f>+SUMIF('Input Sheet'!$S:$S,$AL881,'Input Sheet'!H:H)</f>
        <v>0</v>
      </c>
      <c r="AE881" s="28">
        <f>+SUMIF('Input Sheet'!$S:$S,$AL881,'Input Sheet'!I:I)</f>
        <v>0</v>
      </c>
      <c r="AF881" s="28">
        <f>+SUMIF('Input Sheet'!$S:$S,$AL881,'Input Sheet'!J:J)</f>
        <v>0</v>
      </c>
      <c r="AG881" s="28">
        <f>+SUMIF('Input Sheet'!$S:$S,$AL881,'Input Sheet'!K:K)</f>
        <v>0</v>
      </c>
      <c r="AH881" s="28">
        <f>+SUMIF('Input Sheet'!$S:$S,$AL881,'Input Sheet'!L:L)</f>
        <v>0</v>
      </c>
      <c r="AI881" s="28">
        <f>+SUMIF('Input Sheet'!$S:$S,$AL881,'Input Sheet'!M:M)</f>
        <v>0</v>
      </c>
      <c r="AJ881" s="28">
        <f>+SUMIF('Input Sheet'!$S:$S,$AL881,'Input Sheet'!N:N)</f>
        <v>0</v>
      </c>
      <c r="AK881" s="28"/>
      <c r="AL881" s="27" t="str">
        <f t="shared" si="68"/>
        <v>130-7290</v>
      </c>
      <c r="AM881" s="34" t="str">
        <f t="shared" si="69"/>
        <v>Admin &amp; Other</v>
      </c>
      <c r="AN881" s="34" t="str">
        <f t="shared" si="70"/>
        <v xml:space="preserve">Admin &amp; OtherStaff Remuneration &amp; Benefits as % of Total Gross </v>
      </c>
      <c r="AO881" s="35"/>
      <c r="AP881" s="35"/>
      <c r="AQ881" s="35"/>
    </row>
    <row r="882" spans="1:43" x14ac:dyDescent="0.25">
      <c r="A882" s="27" t="s">
        <v>103</v>
      </c>
      <c r="B882" s="27" t="s">
        <v>104</v>
      </c>
      <c r="C882" s="27" t="s">
        <v>104</v>
      </c>
      <c r="D882" s="27" t="s">
        <v>139</v>
      </c>
      <c r="E882" s="27" t="s">
        <v>653</v>
      </c>
      <c r="F882" s="27" t="s">
        <v>685</v>
      </c>
      <c r="G882" s="27" t="s">
        <v>686</v>
      </c>
      <c r="H882" s="34" t="s">
        <v>644</v>
      </c>
      <c r="I882" s="34" t="s">
        <v>652</v>
      </c>
      <c r="J882" s="34" t="str">
        <f t="shared" si="66"/>
        <v xml:space="preserve">Admin &amp; OtherStaff Remuneration &amp; Benefits as % of Total Gross </v>
      </c>
      <c r="K882" s="34" t="str">
        <f t="shared" si="67"/>
        <v>140Staff Benefits (Superannuation, FBT, ACC) - Toyota</v>
      </c>
      <c r="L882" s="28">
        <f>+SUMIF('TB 4-24'!M:M,$AL882,'TB 4-24'!G:G)</f>
        <v>0</v>
      </c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>
        <f>+SUMIF('Input Sheet'!$S:$S,$AL882,'Input Sheet'!C:C)</f>
        <v>0</v>
      </c>
      <c r="Z882" s="28">
        <f>+SUMIF('Input Sheet'!$S:$S,$AL882,'Input Sheet'!D:D)</f>
        <v>0</v>
      </c>
      <c r="AA882" s="28">
        <f>+SUMIF('Input Sheet'!$S:$S,$AL882,'Input Sheet'!E:E)</f>
        <v>0</v>
      </c>
      <c r="AB882" s="28">
        <f>+SUMIF('Input Sheet'!$S:$S,$AL882,'Input Sheet'!F:F)</f>
        <v>0</v>
      </c>
      <c r="AC882" s="28">
        <f>+SUMIF('Input Sheet'!$S:$S,$AL882,'Input Sheet'!G:G)</f>
        <v>0</v>
      </c>
      <c r="AD882" s="28">
        <f>+SUMIF('Input Sheet'!$S:$S,$AL882,'Input Sheet'!H:H)</f>
        <v>0</v>
      </c>
      <c r="AE882" s="28">
        <f>+SUMIF('Input Sheet'!$S:$S,$AL882,'Input Sheet'!I:I)</f>
        <v>0</v>
      </c>
      <c r="AF882" s="28">
        <f>+SUMIF('Input Sheet'!$S:$S,$AL882,'Input Sheet'!J:J)</f>
        <v>0</v>
      </c>
      <c r="AG882" s="28">
        <f>+SUMIF('Input Sheet'!$S:$S,$AL882,'Input Sheet'!K:K)</f>
        <v>0</v>
      </c>
      <c r="AH882" s="28">
        <f>+SUMIF('Input Sheet'!$S:$S,$AL882,'Input Sheet'!L:L)</f>
        <v>0</v>
      </c>
      <c r="AI882" s="28">
        <f>+SUMIF('Input Sheet'!$S:$S,$AL882,'Input Sheet'!M:M)</f>
        <v>0</v>
      </c>
      <c r="AJ882" s="28">
        <f>+SUMIF('Input Sheet'!$S:$S,$AL882,'Input Sheet'!N:N)</f>
        <v>0</v>
      </c>
      <c r="AK882" s="28"/>
      <c r="AL882" s="27" t="str">
        <f t="shared" si="68"/>
        <v>140-7290</v>
      </c>
      <c r="AM882" s="34" t="str">
        <f t="shared" si="69"/>
        <v>Admin &amp; Other</v>
      </c>
      <c r="AN882" s="34" t="str">
        <f t="shared" si="70"/>
        <v xml:space="preserve">Admin &amp; OtherStaff Remuneration &amp; Benefits as % of Total Gross </v>
      </c>
      <c r="AO882" s="35"/>
      <c r="AP882" s="35"/>
      <c r="AQ882" s="35"/>
    </row>
    <row r="883" spans="1:43" x14ac:dyDescent="0.25">
      <c r="A883" s="27" t="s">
        <v>103</v>
      </c>
      <c r="B883" s="27" t="s">
        <v>104</v>
      </c>
      <c r="C883" s="27" t="s">
        <v>104</v>
      </c>
      <c r="D883" s="27" t="s">
        <v>139</v>
      </c>
      <c r="E883" s="27" t="s">
        <v>684</v>
      </c>
      <c r="F883" s="27" t="s">
        <v>685</v>
      </c>
      <c r="G883" s="27" t="s">
        <v>686</v>
      </c>
      <c r="H883" s="34" t="s">
        <v>644</v>
      </c>
      <c r="I883" s="34" t="s">
        <v>652</v>
      </c>
      <c r="J883" s="34" t="str">
        <f t="shared" si="66"/>
        <v xml:space="preserve">Admin &amp; OtherStaff Remuneration &amp; Benefits as % of Total Gross </v>
      </c>
      <c r="K883" s="34" t="str">
        <f t="shared" si="67"/>
        <v>147Staff Benefits (Superannuation, FBT, ACC) - Toyota</v>
      </c>
      <c r="L883" s="28">
        <f>+SUMIF('TB 4-24'!M:M,$AL883,'TB 4-24'!G:G)</f>
        <v>0</v>
      </c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>
        <f>+SUMIF('Input Sheet'!$S:$S,$AL883,'Input Sheet'!C:C)</f>
        <v>0</v>
      </c>
      <c r="Z883" s="28">
        <f>+SUMIF('Input Sheet'!$S:$S,$AL883,'Input Sheet'!D:D)</f>
        <v>0</v>
      </c>
      <c r="AA883" s="28">
        <f>+SUMIF('Input Sheet'!$S:$S,$AL883,'Input Sheet'!E:E)</f>
        <v>0</v>
      </c>
      <c r="AB883" s="28">
        <f>+SUMIF('Input Sheet'!$S:$S,$AL883,'Input Sheet'!F:F)</f>
        <v>0</v>
      </c>
      <c r="AC883" s="28">
        <f>+SUMIF('Input Sheet'!$S:$S,$AL883,'Input Sheet'!G:G)</f>
        <v>0</v>
      </c>
      <c r="AD883" s="28">
        <f>+SUMIF('Input Sheet'!$S:$S,$AL883,'Input Sheet'!H:H)</f>
        <v>0</v>
      </c>
      <c r="AE883" s="28">
        <f>+SUMIF('Input Sheet'!$S:$S,$AL883,'Input Sheet'!I:I)</f>
        <v>0</v>
      </c>
      <c r="AF883" s="28">
        <f>+SUMIF('Input Sheet'!$S:$S,$AL883,'Input Sheet'!J:J)</f>
        <v>0</v>
      </c>
      <c r="AG883" s="28">
        <f>+SUMIF('Input Sheet'!$S:$S,$AL883,'Input Sheet'!K:K)</f>
        <v>0</v>
      </c>
      <c r="AH883" s="28">
        <f>+SUMIF('Input Sheet'!$S:$S,$AL883,'Input Sheet'!L:L)</f>
        <v>0</v>
      </c>
      <c r="AI883" s="28">
        <f>+SUMIF('Input Sheet'!$S:$S,$AL883,'Input Sheet'!M:M)</f>
        <v>0</v>
      </c>
      <c r="AJ883" s="28">
        <f>+SUMIF('Input Sheet'!$S:$S,$AL883,'Input Sheet'!N:N)</f>
        <v>0</v>
      </c>
      <c r="AK883" s="28"/>
      <c r="AL883" s="27" t="str">
        <f t="shared" si="68"/>
        <v>147-7290</v>
      </c>
      <c r="AM883" s="34" t="str">
        <f t="shared" si="69"/>
        <v>Admin &amp; Other</v>
      </c>
      <c r="AN883" s="34" t="str">
        <f t="shared" si="70"/>
        <v xml:space="preserve">Admin &amp; OtherStaff Remuneration &amp; Benefits as % of Total Gross </v>
      </c>
      <c r="AO883" s="35"/>
      <c r="AP883" s="35"/>
      <c r="AQ883" s="35"/>
    </row>
    <row r="884" spans="1:43" x14ac:dyDescent="0.25">
      <c r="A884" s="27" t="s">
        <v>103</v>
      </c>
      <c r="B884" s="27" t="s">
        <v>104</v>
      </c>
      <c r="C884" s="27" t="s">
        <v>104</v>
      </c>
      <c r="D884" s="27" t="s">
        <v>139</v>
      </c>
      <c r="E884" s="27" t="s">
        <v>679</v>
      </c>
      <c r="F884" s="27" t="s">
        <v>685</v>
      </c>
      <c r="G884" s="27" t="s">
        <v>686</v>
      </c>
      <c r="H884" s="34" t="s">
        <v>644</v>
      </c>
      <c r="I884" s="34" t="s">
        <v>652</v>
      </c>
      <c r="J884" s="34" t="str">
        <f t="shared" si="66"/>
        <v xml:space="preserve">Admin &amp; OtherStaff Remuneration &amp; Benefits as % of Total Gross </v>
      </c>
      <c r="K884" s="34" t="str">
        <f t="shared" si="67"/>
        <v>160Staff Benefits (Superannuation, FBT, ACC) - Toyota</v>
      </c>
      <c r="L884" s="28">
        <f>+SUMIF('TB 4-24'!M:M,$AL884,'TB 4-24'!G:G)</f>
        <v>0</v>
      </c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>
        <f>+SUMIF('Input Sheet'!$S:$S,$AL884,'Input Sheet'!C:C)</f>
        <v>0</v>
      </c>
      <c r="Z884" s="28">
        <f>+SUMIF('Input Sheet'!$S:$S,$AL884,'Input Sheet'!D:D)</f>
        <v>0</v>
      </c>
      <c r="AA884" s="28">
        <f>+SUMIF('Input Sheet'!$S:$S,$AL884,'Input Sheet'!E:E)</f>
        <v>0</v>
      </c>
      <c r="AB884" s="28">
        <f>+SUMIF('Input Sheet'!$S:$S,$AL884,'Input Sheet'!F:F)</f>
        <v>0</v>
      </c>
      <c r="AC884" s="28">
        <f>+SUMIF('Input Sheet'!$S:$S,$AL884,'Input Sheet'!G:G)</f>
        <v>0</v>
      </c>
      <c r="AD884" s="28">
        <f>+SUMIF('Input Sheet'!$S:$S,$AL884,'Input Sheet'!H:H)</f>
        <v>0</v>
      </c>
      <c r="AE884" s="28">
        <f>+SUMIF('Input Sheet'!$S:$S,$AL884,'Input Sheet'!I:I)</f>
        <v>0</v>
      </c>
      <c r="AF884" s="28">
        <f>+SUMIF('Input Sheet'!$S:$S,$AL884,'Input Sheet'!J:J)</f>
        <v>0</v>
      </c>
      <c r="AG884" s="28">
        <f>+SUMIF('Input Sheet'!$S:$S,$AL884,'Input Sheet'!K:K)</f>
        <v>0</v>
      </c>
      <c r="AH884" s="28">
        <f>+SUMIF('Input Sheet'!$S:$S,$AL884,'Input Sheet'!L:L)</f>
        <v>0</v>
      </c>
      <c r="AI884" s="28">
        <f>+SUMIF('Input Sheet'!$S:$S,$AL884,'Input Sheet'!M:M)</f>
        <v>0</v>
      </c>
      <c r="AJ884" s="28">
        <f>+SUMIF('Input Sheet'!$S:$S,$AL884,'Input Sheet'!N:N)</f>
        <v>0</v>
      </c>
      <c r="AK884" s="28"/>
      <c r="AL884" s="27" t="str">
        <f t="shared" si="68"/>
        <v>160-7290</v>
      </c>
      <c r="AM884" s="34" t="str">
        <f t="shared" si="69"/>
        <v>Admin &amp; Other</v>
      </c>
      <c r="AN884" s="34" t="str">
        <f t="shared" si="70"/>
        <v xml:space="preserve">Admin &amp; OtherStaff Remuneration &amp; Benefits as % of Total Gross </v>
      </c>
      <c r="AO884" s="35"/>
      <c r="AP884" s="35"/>
      <c r="AQ884" s="35"/>
    </row>
    <row r="885" spans="1:43" x14ac:dyDescent="0.25">
      <c r="A885" s="27" t="s">
        <v>103</v>
      </c>
      <c r="B885" s="27" t="s">
        <v>104</v>
      </c>
      <c r="C885" s="27" t="s">
        <v>671</v>
      </c>
      <c r="D885" s="27" t="s">
        <v>124</v>
      </c>
      <c r="E885" s="27" t="s">
        <v>683</v>
      </c>
      <c r="F885" s="27" t="s">
        <v>685</v>
      </c>
      <c r="G885" s="27" t="s">
        <v>686</v>
      </c>
      <c r="H885" s="34" t="s">
        <v>644</v>
      </c>
      <c r="I885" s="34" t="s">
        <v>652</v>
      </c>
      <c r="J885" s="34" t="str">
        <f t="shared" si="66"/>
        <v xml:space="preserve">Admin &amp; OtherStaff Remuneration &amp; Benefits as % of Total Gross </v>
      </c>
      <c r="K885" s="34" t="str">
        <f t="shared" si="67"/>
        <v>340Staff Benefits (Superannuation, FBT, ACC) - Toyota</v>
      </c>
      <c r="L885" s="28">
        <f>+SUMIF('TB 4-24'!M:M,$AL885,'TB 4-24'!G:G)</f>
        <v>0</v>
      </c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>
        <f>+SUMIF('Input Sheet'!$S:$S,$AL885,'Input Sheet'!C:C)</f>
        <v>0</v>
      </c>
      <c r="Z885" s="28">
        <f>+SUMIF('Input Sheet'!$S:$S,$AL885,'Input Sheet'!D:D)</f>
        <v>0</v>
      </c>
      <c r="AA885" s="28">
        <f>+SUMIF('Input Sheet'!$S:$S,$AL885,'Input Sheet'!E:E)</f>
        <v>0</v>
      </c>
      <c r="AB885" s="28">
        <f>+SUMIF('Input Sheet'!$S:$S,$AL885,'Input Sheet'!F:F)</f>
        <v>0</v>
      </c>
      <c r="AC885" s="28">
        <f>+SUMIF('Input Sheet'!$S:$S,$AL885,'Input Sheet'!G:G)</f>
        <v>0</v>
      </c>
      <c r="AD885" s="28">
        <f>+SUMIF('Input Sheet'!$S:$S,$AL885,'Input Sheet'!H:H)</f>
        <v>0</v>
      </c>
      <c r="AE885" s="28">
        <f>+SUMIF('Input Sheet'!$S:$S,$AL885,'Input Sheet'!I:I)</f>
        <v>0</v>
      </c>
      <c r="AF885" s="28">
        <f>+SUMIF('Input Sheet'!$S:$S,$AL885,'Input Sheet'!J:J)</f>
        <v>0</v>
      </c>
      <c r="AG885" s="28">
        <f>+SUMIF('Input Sheet'!$S:$S,$AL885,'Input Sheet'!K:K)</f>
        <v>0</v>
      </c>
      <c r="AH885" s="28">
        <f>+SUMIF('Input Sheet'!$S:$S,$AL885,'Input Sheet'!L:L)</f>
        <v>0</v>
      </c>
      <c r="AI885" s="28">
        <f>+SUMIF('Input Sheet'!$S:$S,$AL885,'Input Sheet'!M:M)</f>
        <v>0</v>
      </c>
      <c r="AJ885" s="28">
        <f>+SUMIF('Input Sheet'!$S:$S,$AL885,'Input Sheet'!N:N)</f>
        <v>0</v>
      </c>
      <c r="AK885" s="28"/>
      <c r="AL885" s="27" t="str">
        <f t="shared" si="68"/>
        <v>340-7240</v>
      </c>
      <c r="AM885" s="34" t="str">
        <f t="shared" si="69"/>
        <v>Admin &amp; Other</v>
      </c>
      <c r="AN885" s="34" t="str">
        <f t="shared" si="70"/>
        <v xml:space="preserve">Admin &amp; OtherStaff Remuneration &amp; Benefits as % of Total Gross </v>
      </c>
      <c r="AO885" s="35"/>
      <c r="AP885" s="35"/>
      <c r="AQ885" s="35"/>
    </row>
    <row r="886" spans="1:43" x14ac:dyDescent="0.25">
      <c r="A886" s="27" t="s">
        <v>103</v>
      </c>
      <c r="B886" s="27" t="s">
        <v>104</v>
      </c>
      <c r="C886" s="27" t="s">
        <v>104</v>
      </c>
      <c r="D886" s="27" t="s">
        <v>124</v>
      </c>
      <c r="E886" s="27" t="s">
        <v>678</v>
      </c>
      <c r="F886" s="27" t="s">
        <v>685</v>
      </c>
      <c r="G886" s="27" t="s">
        <v>686</v>
      </c>
      <c r="H886" s="34" t="s">
        <v>644</v>
      </c>
      <c r="I886" s="34" t="s">
        <v>652</v>
      </c>
      <c r="J886" s="34" t="str">
        <f t="shared" si="66"/>
        <v xml:space="preserve">Admin &amp; OtherStaff Remuneration &amp; Benefits as % of Total Gross </v>
      </c>
      <c r="K886" s="34" t="str">
        <f t="shared" si="67"/>
        <v>121Staff Benefits (Superannuation, FBT, ACC) - Toyota</v>
      </c>
      <c r="L886" s="28">
        <f>+SUMIF('TB 4-24'!M:M,$AL886,'TB 4-24'!G:G)</f>
        <v>0</v>
      </c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>
        <f>+SUMIF('Input Sheet'!$S:$S,$AL886,'Input Sheet'!C:C)</f>
        <v>0</v>
      </c>
      <c r="Z886" s="28">
        <f>+SUMIF('Input Sheet'!$S:$S,$AL886,'Input Sheet'!D:D)</f>
        <v>0</v>
      </c>
      <c r="AA886" s="28">
        <f>+SUMIF('Input Sheet'!$S:$S,$AL886,'Input Sheet'!E:E)</f>
        <v>0</v>
      </c>
      <c r="AB886" s="28">
        <f>+SUMIF('Input Sheet'!$S:$S,$AL886,'Input Sheet'!F:F)</f>
        <v>0</v>
      </c>
      <c r="AC886" s="28">
        <f>+SUMIF('Input Sheet'!$S:$S,$AL886,'Input Sheet'!G:G)</f>
        <v>0</v>
      </c>
      <c r="AD886" s="28">
        <f>+SUMIF('Input Sheet'!$S:$S,$AL886,'Input Sheet'!H:H)</f>
        <v>0</v>
      </c>
      <c r="AE886" s="28">
        <f>+SUMIF('Input Sheet'!$S:$S,$AL886,'Input Sheet'!I:I)</f>
        <v>0</v>
      </c>
      <c r="AF886" s="28">
        <f>+SUMIF('Input Sheet'!$S:$S,$AL886,'Input Sheet'!J:J)</f>
        <v>0</v>
      </c>
      <c r="AG886" s="28">
        <f>+SUMIF('Input Sheet'!$S:$S,$AL886,'Input Sheet'!K:K)</f>
        <v>0</v>
      </c>
      <c r="AH886" s="28">
        <f>+SUMIF('Input Sheet'!$S:$S,$AL886,'Input Sheet'!L:L)</f>
        <v>0</v>
      </c>
      <c r="AI886" s="28">
        <f>+SUMIF('Input Sheet'!$S:$S,$AL886,'Input Sheet'!M:M)</f>
        <v>0</v>
      </c>
      <c r="AJ886" s="28">
        <f>+SUMIF('Input Sheet'!$S:$S,$AL886,'Input Sheet'!N:N)</f>
        <v>0</v>
      </c>
      <c r="AK886" s="28"/>
      <c r="AL886" s="27" t="str">
        <f t="shared" si="68"/>
        <v>121-7240</v>
      </c>
      <c r="AM886" s="34" t="str">
        <f t="shared" si="69"/>
        <v>Admin &amp; Other</v>
      </c>
      <c r="AN886" s="34" t="str">
        <f t="shared" si="70"/>
        <v xml:space="preserve">Admin &amp; OtherStaff Remuneration &amp; Benefits as % of Total Gross </v>
      </c>
      <c r="AO886" s="35"/>
      <c r="AP886" s="35"/>
      <c r="AQ886" s="35"/>
    </row>
    <row r="887" spans="1:43" x14ac:dyDescent="0.25">
      <c r="A887" s="27" t="s">
        <v>103</v>
      </c>
      <c r="B887" s="27" t="s">
        <v>104</v>
      </c>
      <c r="C887" s="27" t="s">
        <v>657</v>
      </c>
      <c r="D887" s="27" t="s">
        <v>124</v>
      </c>
      <c r="E887" s="27" t="s">
        <v>681</v>
      </c>
      <c r="F887" s="27" t="s">
        <v>685</v>
      </c>
      <c r="G887" s="27" t="s">
        <v>686</v>
      </c>
      <c r="H887" s="34" t="s">
        <v>644</v>
      </c>
      <c r="I887" s="34" t="s">
        <v>652</v>
      </c>
      <c r="J887" s="34" t="str">
        <f t="shared" si="66"/>
        <v xml:space="preserve">Admin &amp; OtherStaff Remuneration &amp; Benefits as % of Total Gross </v>
      </c>
      <c r="K887" s="34" t="str">
        <f t="shared" si="67"/>
        <v>230Staff Benefits (Superannuation, FBT, ACC) - Toyota</v>
      </c>
      <c r="L887" s="28">
        <f>+SUMIF('TB 4-24'!M:M,$AL887,'TB 4-24'!G:G)</f>
        <v>0</v>
      </c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>
        <f>+SUMIF('Input Sheet'!$S:$S,$AL887,'Input Sheet'!C:C)</f>
        <v>0</v>
      </c>
      <c r="Z887" s="28">
        <f>+SUMIF('Input Sheet'!$S:$S,$AL887,'Input Sheet'!D:D)</f>
        <v>0</v>
      </c>
      <c r="AA887" s="28">
        <f>+SUMIF('Input Sheet'!$S:$S,$AL887,'Input Sheet'!E:E)</f>
        <v>0</v>
      </c>
      <c r="AB887" s="28">
        <f>+SUMIF('Input Sheet'!$S:$S,$AL887,'Input Sheet'!F:F)</f>
        <v>0</v>
      </c>
      <c r="AC887" s="28">
        <f>+SUMIF('Input Sheet'!$S:$S,$AL887,'Input Sheet'!G:G)</f>
        <v>0</v>
      </c>
      <c r="AD887" s="28">
        <f>+SUMIF('Input Sheet'!$S:$S,$AL887,'Input Sheet'!H:H)</f>
        <v>0</v>
      </c>
      <c r="AE887" s="28">
        <f>+SUMIF('Input Sheet'!$S:$S,$AL887,'Input Sheet'!I:I)</f>
        <v>0</v>
      </c>
      <c r="AF887" s="28">
        <f>+SUMIF('Input Sheet'!$S:$S,$AL887,'Input Sheet'!J:J)</f>
        <v>0</v>
      </c>
      <c r="AG887" s="28">
        <f>+SUMIF('Input Sheet'!$S:$S,$AL887,'Input Sheet'!K:K)</f>
        <v>0</v>
      </c>
      <c r="AH887" s="28">
        <f>+SUMIF('Input Sheet'!$S:$S,$AL887,'Input Sheet'!L:L)</f>
        <v>0</v>
      </c>
      <c r="AI887" s="28">
        <f>+SUMIF('Input Sheet'!$S:$S,$AL887,'Input Sheet'!M:M)</f>
        <v>0</v>
      </c>
      <c r="AJ887" s="28">
        <f>+SUMIF('Input Sheet'!$S:$S,$AL887,'Input Sheet'!N:N)</f>
        <v>0</v>
      </c>
      <c r="AK887" s="28"/>
      <c r="AL887" s="27" t="str">
        <f t="shared" si="68"/>
        <v>230-7240</v>
      </c>
      <c r="AM887" s="34" t="str">
        <f t="shared" si="69"/>
        <v>Admin &amp; Other</v>
      </c>
      <c r="AN887" s="34" t="str">
        <f t="shared" si="70"/>
        <v xml:space="preserve">Admin &amp; OtherStaff Remuneration &amp; Benefits as % of Total Gross </v>
      </c>
      <c r="AO887" s="35"/>
      <c r="AP887" s="35"/>
      <c r="AQ887" s="35"/>
    </row>
    <row r="888" spans="1:43" x14ac:dyDescent="0.25">
      <c r="A888" s="27" t="s">
        <v>103</v>
      </c>
      <c r="B888" s="27" t="s">
        <v>104</v>
      </c>
      <c r="C888" s="27" t="s">
        <v>657</v>
      </c>
      <c r="D888" s="27" t="s">
        <v>124</v>
      </c>
      <c r="E888" s="27" t="s">
        <v>658</v>
      </c>
      <c r="F888" s="27" t="s">
        <v>685</v>
      </c>
      <c r="G888" s="27" t="s">
        <v>686</v>
      </c>
      <c r="H888" s="34" t="s">
        <v>644</v>
      </c>
      <c r="I888" s="34" t="s">
        <v>652</v>
      </c>
      <c r="J888" s="34" t="str">
        <f t="shared" si="66"/>
        <v xml:space="preserve">Admin &amp; OtherStaff Remuneration &amp; Benefits as % of Total Gross </v>
      </c>
      <c r="K888" s="34" t="str">
        <f t="shared" si="67"/>
        <v>210Staff Benefits (Superannuation, FBT, ACC) - Toyota</v>
      </c>
      <c r="L888" s="28">
        <f>+SUMIF('TB 4-24'!M:M,$AL888,'TB 4-24'!G:G)</f>
        <v>0</v>
      </c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>
        <f>+SUMIF('Input Sheet'!$S:$S,$AL888,'Input Sheet'!C:C)</f>
        <v>0</v>
      </c>
      <c r="Z888" s="28">
        <f>+SUMIF('Input Sheet'!$S:$S,$AL888,'Input Sheet'!D:D)</f>
        <v>0</v>
      </c>
      <c r="AA888" s="28">
        <f>+SUMIF('Input Sheet'!$S:$S,$AL888,'Input Sheet'!E:E)</f>
        <v>0</v>
      </c>
      <c r="AB888" s="28">
        <f>+SUMIF('Input Sheet'!$S:$S,$AL888,'Input Sheet'!F:F)</f>
        <v>0</v>
      </c>
      <c r="AC888" s="28">
        <f>+SUMIF('Input Sheet'!$S:$S,$AL888,'Input Sheet'!G:G)</f>
        <v>0</v>
      </c>
      <c r="AD888" s="28">
        <f>+SUMIF('Input Sheet'!$S:$S,$AL888,'Input Sheet'!H:H)</f>
        <v>0</v>
      </c>
      <c r="AE888" s="28">
        <f>+SUMIF('Input Sheet'!$S:$S,$AL888,'Input Sheet'!I:I)</f>
        <v>0</v>
      </c>
      <c r="AF888" s="28">
        <f>+SUMIF('Input Sheet'!$S:$S,$AL888,'Input Sheet'!J:J)</f>
        <v>0</v>
      </c>
      <c r="AG888" s="28">
        <f>+SUMIF('Input Sheet'!$S:$S,$AL888,'Input Sheet'!K:K)</f>
        <v>0</v>
      </c>
      <c r="AH888" s="28">
        <f>+SUMIF('Input Sheet'!$S:$S,$AL888,'Input Sheet'!L:L)</f>
        <v>0</v>
      </c>
      <c r="AI888" s="28">
        <f>+SUMIF('Input Sheet'!$S:$S,$AL888,'Input Sheet'!M:M)</f>
        <v>0</v>
      </c>
      <c r="AJ888" s="28">
        <f>+SUMIF('Input Sheet'!$S:$S,$AL888,'Input Sheet'!N:N)</f>
        <v>0</v>
      </c>
      <c r="AK888" s="28"/>
      <c r="AL888" s="27" t="str">
        <f t="shared" si="68"/>
        <v>210-7240</v>
      </c>
      <c r="AM888" s="34" t="str">
        <f t="shared" si="69"/>
        <v>Admin &amp; Other</v>
      </c>
      <c r="AN888" s="34" t="str">
        <f t="shared" si="70"/>
        <v xml:space="preserve">Admin &amp; OtherStaff Remuneration &amp; Benefits as % of Total Gross </v>
      </c>
      <c r="AO888" s="35"/>
      <c r="AP888" s="35"/>
      <c r="AQ888" s="35"/>
    </row>
    <row r="889" spans="1:43" x14ac:dyDescent="0.25">
      <c r="A889" s="27" t="s">
        <v>103</v>
      </c>
      <c r="B889" s="27" t="s">
        <v>104</v>
      </c>
      <c r="C889" s="27" t="s">
        <v>104</v>
      </c>
      <c r="D889" s="27" t="s">
        <v>124</v>
      </c>
      <c r="E889" s="27" t="s">
        <v>679</v>
      </c>
      <c r="F889" s="27" t="s">
        <v>685</v>
      </c>
      <c r="G889" s="27" t="s">
        <v>686</v>
      </c>
      <c r="H889" s="34" t="s">
        <v>644</v>
      </c>
      <c r="I889" s="34" t="s">
        <v>652</v>
      </c>
      <c r="J889" s="34" t="str">
        <f t="shared" si="66"/>
        <v xml:space="preserve">Admin &amp; OtherStaff Remuneration &amp; Benefits as % of Total Gross </v>
      </c>
      <c r="K889" s="34" t="str">
        <f t="shared" si="67"/>
        <v>160Staff Benefits (Superannuation, FBT, ACC) - Toyota</v>
      </c>
      <c r="L889" s="28">
        <f>+SUMIF('TB 4-24'!M:M,$AL889,'TB 4-24'!G:G)</f>
        <v>0</v>
      </c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>
        <f>+SUMIF('Input Sheet'!$S:$S,$AL889,'Input Sheet'!C:C)</f>
        <v>0</v>
      </c>
      <c r="Z889" s="28">
        <f>+SUMIF('Input Sheet'!$S:$S,$AL889,'Input Sheet'!D:D)</f>
        <v>0</v>
      </c>
      <c r="AA889" s="28">
        <f>+SUMIF('Input Sheet'!$S:$S,$AL889,'Input Sheet'!E:E)</f>
        <v>0</v>
      </c>
      <c r="AB889" s="28">
        <f>+SUMIF('Input Sheet'!$S:$S,$AL889,'Input Sheet'!F:F)</f>
        <v>0</v>
      </c>
      <c r="AC889" s="28">
        <f>+SUMIF('Input Sheet'!$S:$S,$AL889,'Input Sheet'!G:G)</f>
        <v>0</v>
      </c>
      <c r="AD889" s="28">
        <f>+SUMIF('Input Sheet'!$S:$S,$AL889,'Input Sheet'!H:H)</f>
        <v>0</v>
      </c>
      <c r="AE889" s="28">
        <f>+SUMIF('Input Sheet'!$S:$S,$AL889,'Input Sheet'!I:I)</f>
        <v>0</v>
      </c>
      <c r="AF889" s="28">
        <f>+SUMIF('Input Sheet'!$S:$S,$AL889,'Input Sheet'!J:J)</f>
        <v>0</v>
      </c>
      <c r="AG889" s="28">
        <f>+SUMIF('Input Sheet'!$S:$S,$AL889,'Input Sheet'!K:K)</f>
        <v>0</v>
      </c>
      <c r="AH889" s="28">
        <f>+SUMIF('Input Sheet'!$S:$S,$AL889,'Input Sheet'!L:L)</f>
        <v>0</v>
      </c>
      <c r="AI889" s="28">
        <f>+SUMIF('Input Sheet'!$S:$S,$AL889,'Input Sheet'!M:M)</f>
        <v>0</v>
      </c>
      <c r="AJ889" s="28">
        <f>+SUMIF('Input Sheet'!$S:$S,$AL889,'Input Sheet'!N:N)</f>
        <v>0</v>
      </c>
      <c r="AK889" s="28"/>
      <c r="AL889" s="27" t="str">
        <f t="shared" si="68"/>
        <v>160-7240</v>
      </c>
      <c r="AM889" s="34" t="str">
        <f t="shared" si="69"/>
        <v>Admin &amp; Other</v>
      </c>
      <c r="AN889" s="34" t="str">
        <f t="shared" si="70"/>
        <v xml:space="preserve">Admin &amp; OtherStaff Remuneration &amp; Benefits as % of Total Gross </v>
      </c>
      <c r="AO889" s="35"/>
      <c r="AP889" s="35"/>
      <c r="AQ889" s="35"/>
    </row>
    <row r="890" spans="1:43" x14ac:dyDescent="0.25">
      <c r="A890" s="27" t="s">
        <v>103</v>
      </c>
      <c r="B890" s="27" t="s">
        <v>104</v>
      </c>
      <c r="C890" s="27" t="s">
        <v>657</v>
      </c>
      <c r="D890" s="27" t="s">
        <v>124</v>
      </c>
      <c r="E890" s="27" t="s">
        <v>659</v>
      </c>
      <c r="F890" s="27" t="s">
        <v>685</v>
      </c>
      <c r="G890" s="27" t="s">
        <v>686</v>
      </c>
      <c r="H890" s="34" t="s">
        <v>644</v>
      </c>
      <c r="I890" s="34" t="s">
        <v>652</v>
      </c>
      <c r="J890" s="34" t="str">
        <f t="shared" si="66"/>
        <v xml:space="preserve">Admin &amp; OtherStaff Remuneration &amp; Benefits as % of Total Gross </v>
      </c>
      <c r="K890" s="34" t="str">
        <f t="shared" si="67"/>
        <v>220Staff Benefits (Superannuation, FBT, ACC) - Toyota</v>
      </c>
      <c r="L890" s="28">
        <f>+SUMIF('TB 4-24'!M:M,$AL890,'TB 4-24'!G:G)</f>
        <v>0</v>
      </c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>
        <f>+SUMIF('Input Sheet'!$S:$S,$AL890,'Input Sheet'!C:C)</f>
        <v>0</v>
      </c>
      <c r="Z890" s="28">
        <f>+SUMIF('Input Sheet'!$S:$S,$AL890,'Input Sheet'!D:D)</f>
        <v>0</v>
      </c>
      <c r="AA890" s="28">
        <f>+SUMIF('Input Sheet'!$S:$S,$AL890,'Input Sheet'!E:E)</f>
        <v>0</v>
      </c>
      <c r="AB890" s="28">
        <f>+SUMIF('Input Sheet'!$S:$S,$AL890,'Input Sheet'!F:F)</f>
        <v>0</v>
      </c>
      <c r="AC890" s="28">
        <f>+SUMIF('Input Sheet'!$S:$S,$AL890,'Input Sheet'!G:G)</f>
        <v>0</v>
      </c>
      <c r="AD890" s="28">
        <f>+SUMIF('Input Sheet'!$S:$S,$AL890,'Input Sheet'!H:H)</f>
        <v>0</v>
      </c>
      <c r="AE890" s="28">
        <f>+SUMIF('Input Sheet'!$S:$S,$AL890,'Input Sheet'!I:I)</f>
        <v>0</v>
      </c>
      <c r="AF890" s="28">
        <f>+SUMIF('Input Sheet'!$S:$S,$AL890,'Input Sheet'!J:J)</f>
        <v>0</v>
      </c>
      <c r="AG890" s="28">
        <f>+SUMIF('Input Sheet'!$S:$S,$AL890,'Input Sheet'!K:K)</f>
        <v>0</v>
      </c>
      <c r="AH890" s="28">
        <f>+SUMIF('Input Sheet'!$S:$S,$AL890,'Input Sheet'!L:L)</f>
        <v>0</v>
      </c>
      <c r="AI890" s="28">
        <f>+SUMIF('Input Sheet'!$S:$S,$AL890,'Input Sheet'!M:M)</f>
        <v>0</v>
      </c>
      <c r="AJ890" s="28">
        <f>+SUMIF('Input Sheet'!$S:$S,$AL890,'Input Sheet'!N:N)</f>
        <v>0</v>
      </c>
      <c r="AK890" s="28"/>
      <c r="AL890" s="27" t="str">
        <f t="shared" si="68"/>
        <v>220-7240</v>
      </c>
      <c r="AM890" s="34" t="str">
        <f t="shared" si="69"/>
        <v>Admin &amp; Other</v>
      </c>
      <c r="AN890" s="34" t="str">
        <f t="shared" si="70"/>
        <v xml:space="preserve">Admin &amp; OtherStaff Remuneration &amp; Benefits as % of Total Gross </v>
      </c>
      <c r="AO890" s="35"/>
      <c r="AP890" s="35"/>
      <c r="AQ890" s="35"/>
    </row>
    <row r="891" spans="1:43" x14ac:dyDescent="0.25">
      <c r="A891" s="27" t="s">
        <v>103</v>
      </c>
      <c r="B891" s="27" t="s">
        <v>104</v>
      </c>
      <c r="C891" s="27" t="s">
        <v>104</v>
      </c>
      <c r="D891" s="27" t="s">
        <v>124</v>
      </c>
      <c r="E891" s="27" t="s">
        <v>684</v>
      </c>
      <c r="F891" s="27" t="s">
        <v>685</v>
      </c>
      <c r="G891" s="27" t="s">
        <v>686</v>
      </c>
      <c r="H891" s="34" t="s">
        <v>644</v>
      </c>
      <c r="I891" s="34" t="s">
        <v>652</v>
      </c>
      <c r="J891" s="34" t="str">
        <f t="shared" si="66"/>
        <v xml:space="preserve">Admin &amp; OtherStaff Remuneration &amp; Benefits as % of Total Gross </v>
      </c>
      <c r="K891" s="34" t="str">
        <f t="shared" si="67"/>
        <v>147Staff Benefits (Superannuation, FBT, ACC) - Toyota</v>
      </c>
      <c r="L891" s="28">
        <f>+SUMIF('TB 4-24'!M:M,$AL891,'TB 4-24'!G:G)</f>
        <v>0</v>
      </c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>
        <f>+SUMIF('Input Sheet'!$S:$S,$AL891,'Input Sheet'!C:C)</f>
        <v>0</v>
      </c>
      <c r="Z891" s="28">
        <f>+SUMIF('Input Sheet'!$S:$S,$AL891,'Input Sheet'!D:D)</f>
        <v>0</v>
      </c>
      <c r="AA891" s="28">
        <f>+SUMIF('Input Sheet'!$S:$S,$AL891,'Input Sheet'!E:E)</f>
        <v>0</v>
      </c>
      <c r="AB891" s="28">
        <f>+SUMIF('Input Sheet'!$S:$S,$AL891,'Input Sheet'!F:F)</f>
        <v>0</v>
      </c>
      <c r="AC891" s="28">
        <f>+SUMIF('Input Sheet'!$S:$S,$AL891,'Input Sheet'!G:G)</f>
        <v>0</v>
      </c>
      <c r="AD891" s="28">
        <f>+SUMIF('Input Sheet'!$S:$S,$AL891,'Input Sheet'!H:H)</f>
        <v>0</v>
      </c>
      <c r="AE891" s="28">
        <f>+SUMIF('Input Sheet'!$S:$S,$AL891,'Input Sheet'!I:I)</f>
        <v>0</v>
      </c>
      <c r="AF891" s="28">
        <f>+SUMIF('Input Sheet'!$S:$S,$AL891,'Input Sheet'!J:J)</f>
        <v>0</v>
      </c>
      <c r="AG891" s="28">
        <f>+SUMIF('Input Sheet'!$S:$S,$AL891,'Input Sheet'!K:K)</f>
        <v>0</v>
      </c>
      <c r="AH891" s="28">
        <f>+SUMIF('Input Sheet'!$S:$S,$AL891,'Input Sheet'!L:L)</f>
        <v>0</v>
      </c>
      <c r="AI891" s="28">
        <f>+SUMIF('Input Sheet'!$S:$S,$AL891,'Input Sheet'!M:M)</f>
        <v>0</v>
      </c>
      <c r="AJ891" s="28">
        <f>+SUMIF('Input Sheet'!$S:$S,$AL891,'Input Sheet'!N:N)</f>
        <v>0</v>
      </c>
      <c r="AK891" s="28"/>
      <c r="AL891" s="27" t="str">
        <f t="shared" si="68"/>
        <v>147-7240</v>
      </c>
      <c r="AM891" s="34" t="str">
        <f t="shared" si="69"/>
        <v>Admin &amp; Other</v>
      </c>
      <c r="AN891" s="34" t="str">
        <f t="shared" si="70"/>
        <v xml:space="preserve">Admin &amp; OtherStaff Remuneration &amp; Benefits as % of Total Gross </v>
      </c>
      <c r="AO891" s="35"/>
      <c r="AP891" s="35"/>
      <c r="AQ891" s="35"/>
    </row>
    <row r="892" spans="1:43" x14ac:dyDescent="0.25">
      <c r="A892" s="27" t="s">
        <v>103</v>
      </c>
      <c r="B892" s="27" t="s">
        <v>104</v>
      </c>
      <c r="C892" s="27" t="s">
        <v>657</v>
      </c>
      <c r="D892" s="27" t="s">
        <v>124</v>
      </c>
      <c r="E892" s="27" t="s">
        <v>662</v>
      </c>
      <c r="F892" s="27" t="s">
        <v>685</v>
      </c>
      <c r="G892" s="27" t="s">
        <v>686</v>
      </c>
      <c r="H892" s="34" t="s">
        <v>644</v>
      </c>
      <c r="I892" s="34" t="s">
        <v>652</v>
      </c>
      <c r="J892" s="34" t="str">
        <f t="shared" si="66"/>
        <v xml:space="preserve">Admin &amp; OtherStaff Remuneration &amp; Benefits as % of Total Gross </v>
      </c>
      <c r="K892" s="34" t="str">
        <f t="shared" si="67"/>
        <v>260Staff Benefits (Superannuation, FBT, ACC) - Toyota</v>
      </c>
      <c r="L892" s="28">
        <f>+SUMIF('TB 4-24'!M:M,$AL892,'TB 4-24'!G:G)</f>
        <v>0</v>
      </c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>
        <f>+SUMIF('Input Sheet'!$S:$S,$AL892,'Input Sheet'!C:C)</f>
        <v>0</v>
      </c>
      <c r="Z892" s="28">
        <f>+SUMIF('Input Sheet'!$S:$S,$AL892,'Input Sheet'!D:D)</f>
        <v>0</v>
      </c>
      <c r="AA892" s="28">
        <f>+SUMIF('Input Sheet'!$S:$S,$AL892,'Input Sheet'!E:E)</f>
        <v>0</v>
      </c>
      <c r="AB892" s="28">
        <f>+SUMIF('Input Sheet'!$S:$S,$AL892,'Input Sheet'!F:F)</f>
        <v>0</v>
      </c>
      <c r="AC892" s="28">
        <f>+SUMIF('Input Sheet'!$S:$S,$AL892,'Input Sheet'!G:G)</f>
        <v>0</v>
      </c>
      <c r="AD892" s="28">
        <f>+SUMIF('Input Sheet'!$S:$S,$AL892,'Input Sheet'!H:H)</f>
        <v>0</v>
      </c>
      <c r="AE892" s="28">
        <f>+SUMIF('Input Sheet'!$S:$S,$AL892,'Input Sheet'!I:I)</f>
        <v>0</v>
      </c>
      <c r="AF892" s="28">
        <f>+SUMIF('Input Sheet'!$S:$S,$AL892,'Input Sheet'!J:J)</f>
        <v>0</v>
      </c>
      <c r="AG892" s="28">
        <f>+SUMIF('Input Sheet'!$S:$S,$AL892,'Input Sheet'!K:K)</f>
        <v>0</v>
      </c>
      <c r="AH892" s="28">
        <f>+SUMIF('Input Sheet'!$S:$S,$AL892,'Input Sheet'!L:L)</f>
        <v>0</v>
      </c>
      <c r="AI892" s="28">
        <f>+SUMIF('Input Sheet'!$S:$S,$AL892,'Input Sheet'!M:M)</f>
        <v>0</v>
      </c>
      <c r="AJ892" s="28">
        <f>+SUMIF('Input Sheet'!$S:$S,$AL892,'Input Sheet'!N:N)</f>
        <v>0</v>
      </c>
      <c r="AK892" s="28"/>
      <c r="AL892" s="27" t="str">
        <f t="shared" si="68"/>
        <v>260-7240</v>
      </c>
      <c r="AM892" s="34" t="str">
        <f t="shared" si="69"/>
        <v>Admin &amp; Other</v>
      </c>
      <c r="AN892" s="34" t="str">
        <f t="shared" si="70"/>
        <v xml:space="preserve">Admin &amp; OtherStaff Remuneration &amp; Benefits as % of Total Gross </v>
      </c>
      <c r="AO892" s="35"/>
      <c r="AP892" s="35"/>
      <c r="AQ892" s="35"/>
    </row>
    <row r="893" spans="1:43" x14ac:dyDescent="0.25">
      <c r="A893" s="27" t="s">
        <v>103</v>
      </c>
      <c r="B893" s="27" t="s">
        <v>104</v>
      </c>
      <c r="C893" s="27" t="s">
        <v>663</v>
      </c>
      <c r="D893" s="27" t="s">
        <v>124</v>
      </c>
      <c r="E893" s="27" t="s">
        <v>669</v>
      </c>
      <c r="F893" s="27" t="s">
        <v>685</v>
      </c>
      <c r="G893" s="27" t="s">
        <v>686</v>
      </c>
      <c r="H893" s="34" t="s">
        <v>644</v>
      </c>
      <c r="I893" s="34" t="s">
        <v>652</v>
      </c>
      <c r="J893" s="34" t="str">
        <f t="shared" si="66"/>
        <v xml:space="preserve">Admin &amp; OtherStaff Remuneration &amp; Benefits as % of Total Gross </v>
      </c>
      <c r="K893" s="34" t="str">
        <f t="shared" si="67"/>
        <v>440Staff Benefits (Superannuation, FBT, ACC) - Toyota</v>
      </c>
      <c r="L893" s="28">
        <f>+SUMIF('TB 4-24'!M:M,$AL893,'TB 4-24'!G:G)</f>
        <v>0</v>
      </c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>
        <f>+SUMIF('Input Sheet'!$S:$S,$AL893,'Input Sheet'!C:C)</f>
        <v>0</v>
      </c>
      <c r="Z893" s="28">
        <f>+SUMIF('Input Sheet'!$S:$S,$AL893,'Input Sheet'!D:D)</f>
        <v>0</v>
      </c>
      <c r="AA893" s="28">
        <f>+SUMIF('Input Sheet'!$S:$S,$AL893,'Input Sheet'!E:E)</f>
        <v>0</v>
      </c>
      <c r="AB893" s="28">
        <f>+SUMIF('Input Sheet'!$S:$S,$AL893,'Input Sheet'!F:F)</f>
        <v>0</v>
      </c>
      <c r="AC893" s="28">
        <f>+SUMIF('Input Sheet'!$S:$S,$AL893,'Input Sheet'!G:G)</f>
        <v>0</v>
      </c>
      <c r="AD893" s="28">
        <f>+SUMIF('Input Sheet'!$S:$S,$AL893,'Input Sheet'!H:H)</f>
        <v>0</v>
      </c>
      <c r="AE893" s="28">
        <f>+SUMIF('Input Sheet'!$S:$S,$AL893,'Input Sheet'!I:I)</f>
        <v>0</v>
      </c>
      <c r="AF893" s="28">
        <f>+SUMIF('Input Sheet'!$S:$S,$AL893,'Input Sheet'!J:J)</f>
        <v>0</v>
      </c>
      <c r="AG893" s="28">
        <f>+SUMIF('Input Sheet'!$S:$S,$AL893,'Input Sheet'!K:K)</f>
        <v>0</v>
      </c>
      <c r="AH893" s="28">
        <f>+SUMIF('Input Sheet'!$S:$S,$AL893,'Input Sheet'!L:L)</f>
        <v>0</v>
      </c>
      <c r="AI893" s="28">
        <f>+SUMIF('Input Sheet'!$S:$S,$AL893,'Input Sheet'!M:M)</f>
        <v>0</v>
      </c>
      <c r="AJ893" s="28">
        <f>+SUMIF('Input Sheet'!$S:$S,$AL893,'Input Sheet'!N:N)</f>
        <v>0</v>
      </c>
      <c r="AK893" s="28"/>
      <c r="AL893" s="27" t="str">
        <f t="shared" si="68"/>
        <v>440-7240</v>
      </c>
      <c r="AM893" s="34" t="str">
        <f t="shared" si="69"/>
        <v>Admin &amp; Other</v>
      </c>
      <c r="AN893" s="34" t="str">
        <f t="shared" si="70"/>
        <v xml:space="preserve">Admin &amp; OtherStaff Remuneration &amp; Benefits as % of Total Gross </v>
      </c>
      <c r="AO893" s="35"/>
      <c r="AP893" s="35"/>
      <c r="AQ893" s="35"/>
    </row>
    <row r="894" spans="1:43" x14ac:dyDescent="0.25">
      <c r="A894" s="27" t="s">
        <v>103</v>
      </c>
      <c r="B894" s="27" t="s">
        <v>104</v>
      </c>
      <c r="C894" s="27" t="s">
        <v>671</v>
      </c>
      <c r="D894" s="27" t="s">
        <v>124</v>
      </c>
      <c r="E894" s="27" t="s">
        <v>675</v>
      </c>
      <c r="F894" s="27" t="s">
        <v>685</v>
      </c>
      <c r="G894" s="27" t="s">
        <v>686</v>
      </c>
      <c r="H894" s="34" t="s">
        <v>644</v>
      </c>
      <c r="I894" s="34" t="s">
        <v>652</v>
      </c>
      <c r="J894" s="34" t="str">
        <f t="shared" si="66"/>
        <v xml:space="preserve">Admin &amp; OtherStaff Remuneration &amp; Benefits as % of Total Gross </v>
      </c>
      <c r="K894" s="34" t="str">
        <f t="shared" si="67"/>
        <v>330Staff Benefits (Superannuation, FBT, ACC) - Toyota</v>
      </c>
      <c r="L894" s="28">
        <f>+SUMIF('TB 4-24'!M:M,$AL894,'TB 4-24'!G:G)</f>
        <v>0</v>
      </c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>
        <f>+SUMIF('Input Sheet'!$S:$S,$AL894,'Input Sheet'!C:C)</f>
        <v>0</v>
      </c>
      <c r="Z894" s="28">
        <f>+SUMIF('Input Sheet'!$S:$S,$AL894,'Input Sheet'!D:D)</f>
        <v>0</v>
      </c>
      <c r="AA894" s="28">
        <f>+SUMIF('Input Sheet'!$S:$S,$AL894,'Input Sheet'!E:E)</f>
        <v>0</v>
      </c>
      <c r="AB894" s="28">
        <f>+SUMIF('Input Sheet'!$S:$S,$AL894,'Input Sheet'!F:F)</f>
        <v>0</v>
      </c>
      <c r="AC894" s="28">
        <f>+SUMIF('Input Sheet'!$S:$S,$AL894,'Input Sheet'!G:G)</f>
        <v>0</v>
      </c>
      <c r="AD894" s="28">
        <f>+SUMIF('Input Sheet'!$S:$S,$AL894,'Input Sheet'!H:H)</f>
        <v>0</v>
      </c>
      <c r="AE894" s="28">
        <f>+SUMIF('Input Sheet'!$S:$S,$AL894,'Input Sheet'!I:I)</f>
        <v>0</v>
      </c>
      <c r="AF894" s="28">
        <f>+SUMIF('Input Sheet'!$S:$S,$AL894,'Input Sheet'!J:J)</f>
        <v>0</v>
      </c>
      <c r="AG894" s="28">
        <f>+SUMIF('Input Sheet'!$S:$S,$AL894,'Input Sheet'!K:K)</f>
        <v>0</v>
      </c>
      <c r="AH894" s="28">
        <f>+SUMIF('Input Sheet'!$S:$S,$AL894,'Input Sheet'!L:L)</f>
        <v>0</v>
      </c>
      <c r="AI894" s="28">
        <f>+SUMIF('Input Sheet'!$S:$S,$AL894,'Input Sheet'!M:M)</f>
        <v>0</v>
      </c>
      <c r="AJ894" s="28">
        <f>+SUMIF('Input Sheet'!$S:$S,$AL894,'Input Sheet'!N:N)</f>
        <v>0</v>
      </c>
      <c r="AK894" s="28"/>
      <c r="AL894" s="27" t="str">
        <f t="shared" si="68"/>
        <v>330-7240</v>
      </c>
      <c r="AM894" s="34" t="str">
        <f t="shared" si="69"/>
        <v>Admin &amp; Other</v>
      </c>
      <c r="AN894" s="34" t="str">
        <f t="shared" si="70"/>
        <v xml:space="preserve">Admin &amp; OtherStaff Remuneration &amp; Benefits as % of Total Gross </v>
      </c>
      <c r="AO894" s="35"/>
      <c r="AP894" s="35"/>
      <c r="AQ894" s="35"/>
    </row>
    <row r="895" spans="1:43" x14ac:dyDescent="0.25">
      <c r="A895" s="27" t="s">
        <v>103</v>
      </c>
      <c r="B895" s="27" t="s">
        <v>104</v>
      </c>
      <c r="C895" s="27" t="s">
        <v>663</v>
      </c>
      <c r="D895" s="27" t="s">
        <v>124</v>
      </c>
      <c r="E895" s="27" t="s">
        <v>668</v>
      </c>
      <c r="F895" s="27" t="s">
        <v>685</v>
      </c>
      <c r="G895" s="27" t="s">
        <v>686</v>
      </c>
      <c r="H895" s="34" t="s">
        <v>644</v>
      </c>
      <c r="I895" s="34" t="s">
        <v>652</v>
      </c>
      <c r="J895" s="34" t="str">
        <f t="shared" si="66"/>
        <v xml:space="preserve">Admin &amp; OtherStaff Remuneration &amp; Benefits as % of Total Gross </v>
      </c>
      <c r="K895" s="34" t="str">
        <f t="shared" si="67"/>
        <v>430Staff Benefits (Superannuation, FBT, ACC) - Toyota</v>
      </c>
      <c r="L895" s="28">
        <f>+SUMIF('TB 4-24'!M:M,$AL895,'TB 4-24'!G:G)</f>
        <v>0</v>
      </c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>
        <f>+SUMIF('Input Sheet'!$S:$S,$AL895,'Input Sheet'!C:C)</f>
        <v>0</v>
      </c>
      <c r="Z895" s="28">
        <f>+SUMIF('Input Sheet'!$S:$S,$AL895,'Input Sheet'!D:D)</f>
        <v>0</v>
      </c>
      <c r="AA895" s="28">
        <f>+SUMIF('Input Sheet'!$S:$S,$AL895,'Input Sheet'!E:E)</f>
        <v>0</v>
      </c>
      <c r="AB895" s="28">
        <f>+SUMIF('Input Sheet'!$S:$S,$AL895,'Input Sheet'!F:F)</f>
        <v>0</v>
      </c>
      <c r="AC895" s="28">
        <f>+SUMIF('Input Sheet'!$S:$S,$AL895,'Input Sheet'!G:G)</f>
        <v>0</v>
      </c>
      <c r="AD895" s="28">
        <f>+SUMIF('Input Sheet'!$S:$S,$AL895,'Input Sheet'!H:H)</f>
        <v>0</v>
      </c>
      <c r="AE895" s="28">
        <f>+SUMIF('Input Sheet'!$S:$S,$AL895,'Input Sheet'!I:I)</f>
        <v>0</v>
      </c>
      <c r="AF895" s="28">
        <f>+SUMIF('Input Sheet'!$S:$S,$AL895,'Input Sheet'!J:J)</f>
        <v>0</v>
      </c>
      <c r="AG895" s="28">
        <f>+SUMIF('Input Sheet'!$S:$S,$AL895,'Input Sheet'!K:K)</f>
        <v>0</v>
      </c>
      <c r="AH895" s="28">
        <f>+SUMIF('Input Sheet'!$S:$S,$AL895,'Input Sheet'!L:L)</f>
        <v>0</v>
      </c>
      <c r="AI895" s="28">
        <f>+SUMIF('Input Sheet'!$S:$S,$AL895,'Input Sheet'!M:M)</f>
        <v>0</v>
      </c>
      <c r="AJ895" s="28">
        <f>+SUMIF('Input Sheet'!$S:$S,$AL895,'Input Sheet'!N:N)</f>
        <v>0</v>
      </c>
      <c r="AK895" s="28"/>
      <c r="AL895" s="27" t="str">
        <f t="shared" si="68"/>
        <v>430-7240</v>
      </c>
      <c r="AM895" s="34" t="str">
        <f t="shared" si="69"/>
        <v>Admin &amp; Other</v>
      </c>
      <c r="AN895" s="34" t="str">
        <f t="shared" si="70"/>
        <v xml:space="preserve">Admin &amp; OtherStaff Remuneration &amp; Benefits as % of Total Gross </v>
      </c>
      <c r="AO895" s="35"/>
      <c r="AP895" s="35"/>
      <c r="AQ895" s="35"/>
    </row>
    <row r="896" spans="1:43" x14ac:dyDescent="0.25">
      <c r="A896" s="27" t="s">
        <v>103</v>
      </c>
      <c r="B896" s="27" t="s">
        <v>104</v>
      </c>
      <c r="C896" s="27" t="s">
        <v>104</v>
      </c>
      <c r="D896" s="27" t="s">
        <v>124</v>
      </c>
      <c r="E896" s="27">
        <v>150</v>
      </c>
      <c r="F896" s="27" t="s">
        <v>685</v>
      </c>
      <c r="G896" s="27" t="s">
        <v>686</v>
      </c>
      <c r="H896" s="34" t="s">
        <v>109</v>
      </c>
      <c r="I896" s="34" t="s">
        <v>110</v>
      </c>
      <c r="J896" s="34" t="str">
        <f t="shared" si="66"/>
        <v>OverallOther Income</v>
      </c>
      <c r="K896" s="34" t="str">
        <f t="shared" si="67"/>
        <v>150Staff Benefits (Superannuation, FBT, ACC) - Toyota</v>
      </c>
      <c r="L896" s="28">
        <f>+SUMIF('TB 4-24'!M:M,$AL896,'TB 4-24'!G:G)</f>
        <v>0</v>
      </c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>
        <f>+SUMIF('Input Sheet'!$S:$S,$AL896,'Input Sheet'!C:C)</f>
        <v>0</v>
      </c>
      <c r="Z896" s="28">
        <f>+SUMIF('Input Sheet'!$S:$S,$AL896,'Input Sheet'!D:D)</f>
        <v>0</v>
      </c>
      <c r="AA896" s="28">
        <f>+SUMIF('Input Sheet'!$S:$S,$AL896,'Input Sheet'!E:E)</f>
        <v>0</v>
      </c>
      <c r="AB896" s="28">
        <f>+SUMIF('Input Sheet'!$S:$S,$AL896,'Input Sheet'!F:F)</f>
        <v>0</v>
      </c>
      <c r="AC896" s="28">
        <f>+SUMIF('Input Sheet'!$S:$S,$AL896,'Input Sheet'!G:G)</f>
        <v>0</v>
      </c>
      <c r="AD896" s="28">
        <f>+SUMIF('Input Sheet'!$S:$S,$AL896,'Input Sheet'!H:H)</f>
        <v>0</v>
      </c>
      <c r="AE896" s="28">
        <f>+SUMIF('Input Sheet'!$S:$S,$AL896,'Input Sheet'!I:I)</f>
        <v>0</v>
      </c>
      <c r="AF896" s="28">
        <f>+SUMIF('Input Sheet'!$S:$S,$AL896,'Input Sheet'!J:J)</f>
        <v>0</v>
      </c>
      <c r="AG896" s="28">
        <f>+SUMIF('Input Sheet'!$S:$S,$AL896,'Input Sheet'!K:K)</f>
        <v>0</v>
      </c>
      <c r="AH896" s="28">
        <f>+SUMIF('Input Sheet'!$S:$S,$AL896,'Input Sheet'!L:L)</f>
        <v>0</v>
      </c>
      <c r="AI896" s="28">
        <f>+SUMIF('Input Sheet'!$S:$S,$AL896,'Input Sheet'!M:M)</f>
        <v>0</v>
      </c>
      <c r="AJ896" s="28">
        <f>+SUMIF('Input Sheet'!$S:$S,$AL896,'Input Sheet'!N:N)</f>
        <v>0</v>
      </c>
      <c r="AK896" s="28"/>
      <c r="AL896" s="27" t="str">
        <f t="shared" si="68"/>
        <v>150-7240</v>
      </c>
      <c r="AM896" s="34" t="str">
        <f t="shared" si="69"/>
        <v>Overall</v>
      </c>
      <c r="AN896" s="34" t="str">
        <f t="shared" si="70"/>
        <v>OverallOther Income</v>
      </c>
      <c r="AO896" s="35"/>
      <c r="AP896" s="35"/>
      <c r="AQ896" s="35"/>
    </row>
    <row r="897" spans="1:43" x14ac:dyDescent="0.25">
      <c r="A897" s="27" t="s">
        <v>103</v>
      </c>
      <c r="B897" s="27" t="s">
        <v>104</v>
      </c>
      <c r="C897" s="27" t="s">
        <v>104</v>
      </c>
      <c r="D897" s="27" t="s">
        <v>140</v>
      </c>
      <c r="E897" s="27" t="s">
        <v>684</v>
      </c>
      <c r="F897" s="27" t="s">
        <v>685</v>
      </c>
      <c r="G897" s="27" t="s">
        <v>686</v>
      </c>
      <c r="H897" s="34" t="s">
        <v>644</v>
      </c>
      <c r="I897" s="34" t="s">
        <v>652</v>
      </c>
      <c r="J897" s="34" t="str">
        <f t="shared" si="66"/>
        <v xml:space="preserve">Admin &amp; OtherStaff Remuneration &amp; Benefits as % of Total Gross </v>
      </c>
      <c r="K897" s="34" t="str">
        <f t="shared" si="67"/>
        <v>147Staff Benefits (Superannuation, FBT, ACC) - Toyota</v>
      </c>
      <c r="L897" s="28">
        <f>+SUMIF('TB 4-24'!M:M,$AL897,'TB 4-24'!G:G)</f>
        <v>0</v>
      </c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>
        <f>+SUMIF('Input Sheet'!$S:$S,$AL897,'Input Sheet'!C:C)</f>
        <v>0</v>
      </c>
      <c r="Z897" s="28">
        <f>+SUMIF('Input Sheet'!$S:$S,$AL897,'Input Sheet'!D:D)</f>
        <v>0</v>
      </c>
      <c r="AA897" s="28">
        <f>+SUMIF('Input Sheet'!$S:$S,$AL897,'Input Sheet'!E:E)</f>
        <v>0</v>
      </c>
      <c r="AB897" s="28">
        <f>+SUMIF('Input Sheet'!$S:$S,$AL897,'Input Sheet'!F:F)</f>
        <v>0</v>
      </c>
      <c r="AC897" s="28">
        <f>+SUMIF('Input Sheet'!$S:$S,$AL897,'Input Sheet'!G:G)</f>
        <v>0</v>
      </c>
      <c r="AD897" s="28">
        <f>+SUMIF('Input Sheet'!$S:$S,$AL897,'Input Sheet'!H:H)</f>
        <v>0</v>
      </c>
      <c r="AE897" s="28">
        <f>+SUMIF('Input Sheet'!$S:$S,$AL897,'Input Sheet'!I:I)</f>
        <v>0</v>
      </c>
      <c r="AF897" s="28">
        <f>+SUMIF('Input Sheet'!$S:$S,$AL897,'Input Sheet'!J:J)</f>
        <v>0</v>
      </c>
      <c r="AG897" s="28">
        <f>+SUMIF('Input Sheet'!$S:$S,$AL897,'Input Sheet'!K:K)</f>
        <v>0</v>
      </c>
      <c r="AH897" s="28">
        <f>+SUMIF('Input Sheet'!$S:$S,$AL897,'Input Sheet'!L:L)</f>
        <v>0</v>
      </c>
      <c r="AI897" s="28">
        <f>+SUMIF('Input Sheet'!$S:$S,$AL897,'Input Sheet'!M:M)</f>
        <v>0</v>
      </c>
      <c r="AJ897" s="28">
        <f>+SUMIF('Input Sheet'!$S:$S,$AL897,'Input Sheet'!N:N)</f>
        <v>0</v>
      </c>
      <c r="AK897" s="28"/>
      <c r="AL897" s="27" t="str">
        <f t="shared" si="68"/>
        <v>147-7295</v>
      </c>
      <c r="AM897" s="34" t="str">
        <f t="shared" si="69"/>
        <v>Admin &amp; Other</v>
      </c>
      <c r="AN897" s="34" t="str">
        <f t="shared" si="70"/>
        <v xml:space="preserve">Admin &amp; OtherStaff Remuneration &amp; Benefits as % of Total Gross </v>
      </c>
      <c r="AO897" s="35"/>
      <c r="AP897" s="35"/>
      <c r="AQ897" s="35"/>
    </row>
    <row r="898" spans="1:43" x14ac:dyDescent="0.25">
      <c r="A898" s="27" t="s">
        <v>103</v>
      </c>
      <c r="B898" s="27" t="s">
        <v>104</v>
      </c>
      <c r="C898" s="27" t="s">
        <v>657</v>
      </c>
      <c r="D898" s="27" t="s">
        <v>140</v>
      </c>
      <c r="E898" s="27" t="s">
        <v>660</v>
      </c>
      <c r="F898" s="27" t="s">
        <v>685</v>
      </c>
      <c r="G898" s="27" t="s">
        <v>686</v>
      </c>
      <c r="H898" s="34" t="s">
        <v>644</v>
      </c>
      <c r="I898" s="34" t="s">
        <v>652</v>
      </c>
      <c r="J898" s="34" t="str">
        <f t="shared" si="66"/>
        <v xml:space="preserve">Admin &amp; OtherStaff Remuneration &amp; Benefits as % of Total Gross </v>
      </c>
      <c r="K898" s="34" t="str">
        <f t="shared" si="67"/>
        <v>200Staff Benefits (Superannuation, FBT, ACC) - Toyota</v>
      </c>
      <c r="L898" s="28">
        <f>+SUMIF('TB 4-24'!M:M,$AL898,'TB 4-24'!G:G)</f>
        <v>0</v>
      </c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>
        <f>+SUMIF('Input Sheet'!$S:$S,$AL898,'Input Sheet'!C:C)</f>
        <v>0</v>
      </c>
      <c r="Z898" s="28">
        <f>+SUMIF('Input Sheet'!$S:$S,$AL898,'Input Sheet'!D:D)</f>
        <v>0</v>
      </c>
      <c r="AA898" s="28">
        <f>+SUMIF('Input Sheet'!$S:$S,$AL898,'Input Sheet'!E:E)</f>
        <v>0</v>
      </c>
      <c r="AB898" s="28">
        <f>+SUMIF('Input Sheet'!$S:$S,$AL898,'Input Sheet'!F:F)</f>
        <v>0</v>
      </c>
      <c r="AC898" s="28">
        <f>+SUMIF('Input Sheet'!$S:$S,$AL898,'Input Sheet'!G:G)</f>
        <v>0</v>
      </c>
      <c r="AD898" s="28">
        <f>+SUMIF('Input Sheet'!$S:$S,$AL898,'Input Sheet'!H:H)</f>
        <v>0</v>
      </c>
      <c r="AE898" s="28">
        <f>+SUMIF('Input Sheet'!$S:$S,$AL898,'Input Sheet'!I:I)</f>
        <v>0</v>
      </c>
      <c r="AF898" s="28">
        <f>+SUMIF('Input Sheet'!$S:$S,$AL898,'Input Sheet'!J:J)</f>
        <v>0</v>
      </c>
      <c r="AG898" s="28">
        <f>+SUMIF('Input Sheet'!$S:$S,$AL898,'Input Sheet'!K:K)</f>
        <v>0</v>
      </c>
      <c r="AH898" s="28">
        <f>+SUMIF('Input Sheet'!$S:$S,$AL898,'Input Sheet'!L:L)</f>
        <v>0</v>
      </c>
      <c r="AI898" s="28">
        <f>+SUMIF('Input Sheet'!$S:$S,$AL898,'Input Sheet'!M:M)</f>
        <v>0</v>
      </c>
      <c r="AJ898" s="28">
        <f>+SUMIF('Input Sheet'!$S:$S,$AL898,'Input Sheet'!N:N)</f>
        <v>0</v>
      </c>
      <c r="AK898" s="28"/>
      <c r="AL898" s="27" t="str">
        <f t="shared" si="68"/>
        <v>200-7295</v>
      </c>
      <c r="AM898" s="34" t="str">
        <f t="shared" si="69"/>
        <v>Admin &amp; Other</v>
      </c>
      <c r="AN898" s="34" t="str">
        <f t="shared" si="70"/>
        <v xml:space="preserve">Admin &amp; OtherStaff Remuneration &amp; Benefits as % of Total Gross </v>
      </c>
      <c r="AO898" s="35"/>
      <c r="AP898" s="35"/>
      <c r="AQ898" s="35"/>
    </row>
    <row r="899" spans="1:43" x14ac:dyDescent="0.25">
      <c r="A899" s="27" t="s">
        <v>103</v>
      </c>
      <c r="B899" s="27" t="s">
        <v>104</v>
      </c>
      <c r="C899" s="27" t="s">
        <v>657</v>
      </c>
      <c r="D899" s="27" t="s">
        <v>140</v>
      </c>
      <c r="E899" s="27" t="s">
        <v>661</v>
      </c>
      <c r="F899" s="27" t="s">
        <v>685</v>
      </c>
      <c r="G899" s="27" t="s">
        <v>686</v>
      </c>
      <c r="H899" s="34" t="s">
        <v>644</v>
      </c>
      <c r="I899" s="34" t="s">
        <v>652</v>
      </c>
      <c r="J899" s="34" t="str">
        <f t="shared" ref="J899:J962" si="71">+H899&amp;I899</f>
        <v xml:space="preserve">Admin &amp; OtherStaff Remuneration &amp; Benefits as % of Total Gross </v>
      </c>
      <c r="K899" s="34" t="str">
        <f t="shared" ref="K899:K962" si="72">+E899&amp;G899</f>
        <v>221Staff Benefits (Superannuation, FBT, ACC) - Toyota</v>
      </c>
      <c r="L899" s="28">
        <f>+SUMIF('TB 4-24'!M:M,$AL899,'TB 4-24'!G:G)</f>
        <v>0</v>
      </c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>
        <f>+SUMIF('Input Sheet'!$S:$S,$AL899,'Input Sheet'!C:C)</f>
        <v>0</v>
      </c>
      <c r="Z899" s="28">
        <f>+SUMIF('Input Sheet'!$S:$S,$AL899,'Input Sheet'!D:D)</f>
        <v>0</v>
      </c>
      <c r="AA899" s="28">
        <f>+SUMIF('Input Sheet'!$S:$S,$AL899,'Input Sheet'!E:E)</f>
        <v>0</v>
      </c>
      <c r="AB899" s="28">
        <f>+SUMIF('Input Sheet'!$S:$S,$AL899,'Input Sheet'!F:F)</f>
        <v>0</v>
      </c>
      <c r="AC899" s="28">
        <f>+SUMIF('Input Sheet'!$S:$S,$AL899,'Input Sheet'!G:G)</f>
        <v>0</v>
      </c>
      <c r="AD899" s="28">
        <f>+SUMIF('Input Sheet'!$S:$S,$AL899,'Input Sheet'!H:H)</f>
        <v>0</v>
      </c>
      <c r="AE899" s="28">
        <f>+SUMIF('Input Sheet'!$S:$S,$AL899,'Input Sheet'!I:I)</f>
        <v>0</v>
      </c>
      <c r="AF899" s="28">
        <f>+SUMIF('Input Sheet'!$S:$S,$AL899,'Input Sheet'!J:J)</f>
        <v>0</v>
      </c>
      <c r="AG899" s="28">
        <f>+SUMIF('Input Sheet'!$S:$S,$AL899,'Input Sheet'!K:K)</f>
        <v>0</v>
      </c>
      <c r="AH899" s="28">
        <f>+SUMIF('Input Sheet'!$S:$S,$AL899,'Input Sheet'!L:L)</f>
        <v>0</v>
      </c>
      <c r="AI899" s="28">
        <f>+SUMIF('Input Sheet'!$S:$S,$AL899,'Input Sheet'!M:M)</f>
        <v>0</v>
      </c>
      <c r="AJ899" s="28">
        <f>+SUMIF('Input Sheet'!$S:$S,$AL899,'Input Sheet'!N:N)</f>
        <v>0</v>
      </c>
      <c r="AK899" s="28"/>
      <c r="AL899" s="27" t="str">
        <f t="shared" ref="AL899:AL962" si="73">+E899&amp;"-"&amp;D899</f>
        <v>221-7295</v>
      </c>
      <c r="AM899" s="34" t="str">
        <f t="shared" si="69"/>
        <v>Admin &amp; Other</v>
      </c>
      <c r="AN899" s="34" t="str">
        <f t="shared" si="70"/>
        <v xml:space="preserve">Admin &amp; OtherStaff Remuneration &amp; Benefits as % of Total Gross </v>
      </c>
      <c r="AO899" s="35"/>
      <c r="AP899" s="35"/>
      <c r="AQ899" s="35"/>
    </row>
    <row r="900" spans="1:43" x14ac:dyDescent="0.25">
      <c r="A900" s="27" t="s">
        <v>103</v>
      </c>
      <c r="B900" s="27" t="s">
        <v>104</v>
      </c>
      <c r="C900" s="27" t="s">
        <v>663</v>
      </c>
      <c r="D900" s="27" t="s">
        <v>140</v>
      </c>
      <c r="E900" s="27" t="s">
        <v>664</v>
      </c>
      <c r="F900" s="27" t="s">
        <v>685</v>
      </c>
      <c r="G900" s="27" t="s">
        <v>686</v>
      </c>
      <c r="H900" s="34" t="s">
        <v>644</v>
      </c>
      <c r="I900" s="34" t="s">
        <v>652</v>
      </c>
      <c r="J900" s="34" t="str">
        <f t="shared" si="71"/>
        <v xml:space="preserve">Admin &amp; OtherStaff Remuneration &amp; Benefits as % of Total Gross </v>
      </c>
      <c r="K900" s="34" t="str">
        <f t="shared" si="72"/>
        <v>400Staff Benefits (Superannuation, FBT, ACC) - Toyota</v>
      </c>
      <c r="L900" s="28">
        <f>+SUMIF('TB 4-24'!M:M,$AL900,'TB 4-24'!G:G)</f>
        <v>0</v>
      </c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>
        <f>+SUMIF('Input Sheet'!$S:$S,$AL900,'Input Sheet'!C:C)</f>
        <v>0</v>
      </c>
      <c r="Z900" s="28">
        <f>+SUMIF('Input Sheet'!$S:$S,$AL900,'Input Sheet'!D:D)</f>
        <v>0</v>
      </c>
      <c r="AA900" s="28">
        <f>+SUMIF('Input Sheet'!$S:$S,$AL900,'Input Sheet'!E:E)</f>
        <v>0</v>
      </c>
      <c r="AB900" s="28">
        <f>+SUMIF('Input Sheet'!$S:$S,$AL900,'Input Sheet'!F:F)</f>
        <v>0</v>
      </c>
      <c r="AC900" s="28">
        <f>+SUMIF('Input Sheet'!$S:$S,$AL900,'Input Sheet'!G:G)</f>
        <v>0</v>
      </c>
      <c r="AD900" s="28">
        <f>+SUMIF('Input Sheet'!$S:$S,$AL900,'Input Sheet'!H:H)</f>
        <v>0</v>
      </c>
      <c r="AE900" s="28">
        <f>+SUMIF('Input Sheet'!$S:$S,$AL900,'Input Sheet'!I:I)</f>
        <v>0</v>
      </c>
      <c r="AF900" s="28">
        <f>+SUMIF('Input Sheet'!$S:$S,$AL900,'Input Sheet'!J:J)</f>
        <v>0</v>
      </c>
      <c r="AG900" s="28">
        <f>+SUMIF('Input Sheet'!$S:$S,$AL900,'Input Sheet'!K:K)</f>
        <v>0</v>
      </c>
      <c r="AH900" s="28">
        <f>+SUMIF('Input Sheet'!$S:$S,$AL900,'Input Sheet'!L:L)</f>
        <v>0</v>
      </c>
      <c r="AI900" s="28">
        <f>+SUMIF('Input Sheet'!$S:$S,$AL900,'Input Sheet'!M:M)</f>
        <v>0</v>
      </c>
      <c r="AJ900" s="28">
        <f>+SUMIF('Input Sheet'!$S:$S,$AL900,'Input Sheet'!N:N)</f>
        <v>0</v>
      </c>
      <c r="AK900" s="28"/>
      <c r="AL900" s="27" t="str">
        <f t="shared" si="73"/>
        <v>400-7295</v>
      </c>
      <c r="AM900" s="34" t="str">
        <f t="shared" ref="AM900:AM963" si="74">H900</f>
        <v>Admin &amp; Other</v>
      </c>
      <c r="AN900" s="34" t="str">
        <f t="shared" ref="AN900:AN963" si="75">J900</f>
        <v xml:space="preserve">Admin &amp; OtherStaff Remuneration &amp; Benefits as % of Total Gross </v>
      </c>
      <c r="AO900" s="35"/>
      <c r="AP900" s="35"/>
      <c r="AQ900" s="35"/>
    </row>
    <row r="901" spans="1:43" x14ac:dyDescent="0.25">
      <c r="A901" s="27" t="s">
        <v>103</v>
      </c>
      <c r="B901" s="27" t="s">
        <v>104</v>
      </c>
      <c r="C901" s="27" t="s">
        <v>663</v>
      </c>
      <c r="D901" s="27" t="s">
        <v>140</v>
      </c>
      <c r="E901" s="27" t="s">
        <v>665</v>
      </c>
      <c r="F901" s="27" t="s">
        <v>685</v>
      </c>
      <c r="G901" s="27" t="s">
        <v>686</v>
      </c>
      <c r="H901" s="34" t="s">
        <v>644</v>
      </c>
      <c r="I901" s="34" t="s">
        <v>652</v>
      </c>
      <c r="J901" s="34" t="str">
        <f t="shared" si="71"/>
        <v xml:space="preserve">Admin &amp; OtherStaff Remuneration &amp; Benefits as % of Total Gross </v>
      </c>
      <c r="K901" s="34" t="str">
        <f t="shared" si="72"/>
        <v>410Staff Benefits (Superannuation, FBT, ACC) - Toyota</v>
      </c>
      <c r="L901" s="28">
        <f>+SUMIF('TB 4-24'!M:M,$AL901,'TB 4-24'!G:G)</f>
        <v>0</v>
      </c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>
        <f>+SUMIF('Input Sheet'!$S:$S,$AL901,'Input Sheet'!C:C)</f>
        <v>0</v>
      </c>
      <c r="Z901" s="28">
        <f>+SUMIF('Input Sheet'!$S:$S,$AL901,'Input Sheet'!D:D)</f>
        <v>0</v>
      </c>
      <c r="AA901" s="28">
        <f>+SUMIF('Input Sheet'!$S:$S,$AL901,'Input Sheet'!E:E)</f>
        <v>0</v>
      </c>
      <c r="AB901" s="28">
        <f>+SUMIF('Input Sheet'!$S:$S,$AL901,'Input Sheet'!F:F)</f>
        <v>0</v>
      </c>
      <c r="AC901" s="28">
        <f>+SUMIF('Input Sheet'!$S:$S,$AL901,'Input Sheet'!G:G)</f>
        <v>0</v>
      </c>
      <c r="AD901" s="28">
        <f>+SUMIF('Input Sheet'!$S:$S,$AL901,'Input Sheet'!H:H)</f>
        <v>0</v>
      </c>
      <c r="AE901" s="28">
        <f>+SUMIF('Input Sheet'!$S:$S,$AL901,'Input Sheet'!I:I)</f>
        <v>0</v>
      </c>
      <c r="AF901" s="28">
        <f>+SUMIF('Input Sheet'!$S:$S,$AL901,'Input Sheet'!J:J)</f>
        <v>0</v>
      </c>
      <c r="AG901" s="28">
        <f>+SUMIF('Input Sheet'!$S:$S,$AL901,'Input Sheet'!K:K)</f>
        <v>0</v>
      </c>
      <c r="AH901" s="28">
        <f>+SUMIF('Input Sheet'!$S:$S,$AL901,'Input Sheet'!L:L)</f>
        <v>0</v>
      </c>
      <c r="AI901" s="28">
        <f>+SUMIF('Input Sheet'!$S:$S,$AL901,'Input Sheet'!M:M)</f>
        <v>0</v>
      </c>
      <c r="AJ901" s="28">
        <f>+SUMIF('Input Sheet'!$S:$S,$AL901,'Input Sheet'!N:N)</f>
        <v>0</v>
      </c>
      <c r="AK901" s="28"/>
      <c r="AL901" s="27" t="str">
        <f t="shared" si="73"/>
        <v>410-7295</v>
      </c>
      <c r="AM901" s="34" t="str">
        <f t="shared" si="74"/>
        <v>Admin &amp; Other</v>
      </c>
      <c r="AN901" s="34" t="str">
        <f t="shared" si="75"/>
        <v xml:space="preserve">Admin &amp; OtherStaff Remuneration &amp; Benefits as % of Total Gross </v>
      </c>
      <c r="AO901" s="35"/>
      <c r="AP901" s="35"/>
      <c r="AQ901" s="35"/>
    </row>
    <row r="902" spans="1:43" x14ac:dyDescent="0.25">
      <c r="A902" s="27" t="s">
        <v>103</v>
      </c>
      <c r="B902" s="27" t="s">
        <v>104</v>
      </c>
      <c r="C902" s="27" t="s">
        <v>663</v>
      </c>
      <c r="D902" s="27" t="s">
        <v>140</v>
      </c>
      <c r="E902" s="27" t="s">
        <v>666</v>
      </c>
      <c r="F902" s="27" t="s">
        <v>685</v>
      </c>
      <c r="G902" s="27" t="s">
        <v>686</v>
      </c>
      <c r="H902" s="34" t="s">
        <v>644</v>
      </c>
      <c r="I902" s="34" t="s">
        <v>652</v>
      </c>
      <c r="J902" s="34" t="str">
        <f t="shared" si="71"/>
        <v xml:space="preserve">Admin &amp; OtherStaff Remuneration &amp; Benefits as % of Total Gross </v>
      </c>
      <c r="K902" s="34" t="str">
        <f t="shared" si="72"/>
        <v>420Staff Benefits (Superannuation, FBT, ACC) - Toyota</v>
      </c>
      <c r="L902" s="28">
        <f>+SUMIF('TB 4-24'!M:M,$AL902,'TB 4-24'!G:G)</f>
        <v>0</v>
      </c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>
        <f>+SUMIF('Input Sheet'!$S:$S,$AL902,'Input Sheet'!C:C)</f>
        <v>0</v>
      </c>
      <c r="Z902" s="28">
        <f>+SUMIF('Input Sheet'!$S:$S,$AL902,'Input Sheet'!D:D)</f>
        <v>0</v>
      </c>
      <c r="AA902" s="28">
        <f>+SUMIF('Input Sheet'!$S:$S,$AL902,'Input Sheet'!E:E)</f>
        <v>0</v>
      </c>
      <c r="AB902" s="28">
        <f>+SUMIF('Input Sheet'!$S:$S,$AL902,'Input Sheet'!F:F)</f>
        <v>0</v>
      </c>
      <c r="AC902" s="28">
        <f>+SUMIF('Input Sheet'!$S:$S,$AL902,'Input Sheet'!G:G)</f>
        <v>0</v>
      </c>
      <c r="AD902" s="28">
        <f>+SUMIF('Input Sheet'!$S:$S,$AL902,'Input Sheet'!H:H)</f>
        <v>0</v>
      </c>
      <c r="AE902" s="28">
        <f>+SUMIF('Input Sheet'!$S:$S,$AL902,'Input Sheet'!I:I)</f>
        <v>0</v>
      </c>
      <c r="AF902" s="28">
        <f>+SUMIF('Input Sheet'!$S:$S,$AL902,'Input Sheet'!J:J)</f>
        <v>0</v>
      </c>
      <c r="AG902" s="28">
        <f>+SUMIF('Input Sheet'!$S:$S,$AL902,'Input Sheet'!K:K)</f>
        <v>0</v>
      </c>
      <c r="AH902" s="28">
        <f>+SUMIF('Input Sheet'!$S:$S,$AL902,'Input Sheet'!L:L)</f>
        <v>0</v>
      </c>
      <c r="AI902" s="28">
        <f>+SUMIF('Input Sheet'!$S:$S,$AL902,'Input Sheet'!M:M)</f>
        <v>0</v>
      </c>
      <c r="AJ902" s="28">
        <f>+SUMIF('Input Sheet'!$S:$S,$AL902,'Input Sheet'!N:N)</f>
        <v>0</v>
      </c>
      <c r="AK902" s="28"/>
      <c r="AL902" s="27" t="str">
        <f t="shared" si="73"/>
        <v>420-7295</v>
      </c>
      <c r="AM902" s="34" t="str">
        <f t="shared" si="74"/>
        <v>Admin &amp; Other</v>
      </c>
      <c r="AN902" s="34" t="str">
        <f t="shared" si="75"/>
        <v xml:space="preserve">Admin &amp; OtherStaff Remuneration &amp; Benefits as % of Total Gross </v>
      </c>
      <c r="AO902" s="35"/>
      <c r="AP902" s="35"/>
      <c r="AQ902" s="35"/>
    </row>
    <row r="903" spans="1:43" x14ac:dyDescent="0.25">
      <c r="A903" s="27" t="s">
        <v>103</v>
      </c>
      <c r="B903" s="27" t="s">
        <v>104</v>
      </c>
      <c r="C903" s="27" t="s">
        <v>663</v>
      </c>
      <c r="D903" s="27" t="s">
        <v>140</v>
      </c>
      <c r="E903" s="27" t="s">
        <v>667</v>
      </c>
      <c r="F903" s="27" t="s">
        <v>685</v>
      </c>
      <c r="G903" s="27" t="s">
        <v>686</v>
      </c>
      <c r="H903" s="34" t="s">
        <v>644</v>
      </c>
      <c r="I903" s="34" t="s">
        <v>652</v>
      </c>
      <c r="J903" s="34" t="str">
        <f t="shared" si="71"/>
        <v xml:space="preserve">Admin &amp; OtherStaff Remuneration &amp; Benefits as % of Total Gross </v>
      </c>
      <c r="K903" s="34" t="str">
        <f t="shared" si="72"/>
        <v>421Staff Benefits (Superannuation, FBT, ACC) - Toyota</v>
      </c>
      <c r="L903" s="28">
        <f>+SUMIF('TB 4-24'!M:M,$AL903,'TB 4-24'!G:G)</f>
        <v>0</v>
      </c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>
        <f>+SUMIF('Input Sheet'!$S:$S,$AL903,'Input Sheet'!C:C)</f>
        <v>0</v>
      </c>
      <c r="Z903" s="28">
        <f>+SUMIF('Input Sheet'!$S:$S,$AL903,'Input Sheet'!D:D)</f>
        <v>0</v>
      </c>
      <c r="AA903" s="28">
        <f>+SUMIF('Input Sheet'!$S:$S,$AL903,'Input Sheet'!E:E)</f>
        <v>0</v>
      </c>
      <c r="AB903" s="28">
        <f>+SUMIF('Input Sheet'!$S:$S,$AL903,'Input Sheet'!F:F)</f>
        <v>0</v>
      </c>
      <c r="AC903" s="28">
        <f>+SUMIF('Input Sheet'!$S:$S,$AL903,'Input Sheet'!G:G)</f>
        <v>0</v>
      </c>
      <c r="AD903" s="28">
        <f>+SUMIF('Input Sheet'!$S:$S,$AL903,'Input Sheet'!H:H)</f>
        <v>0</v>
      </c>
      <c r="AE903" s="28">
        <f>+SUMIF('Input Sheet'!$S:$S,$AL903,'Input Sheet'!I:I)</f>
        <v>0</v>
      </c>
      <c r="AF903" s="28">
        <f>+SUMIF('Input Sheet'!$S:$S,$AL903,'Input Sheet'!J:J)</f>
        <v>0</v>
      </c>
      <c r="AG903" s="28">
        <f>+SUMIF('Input Sheet'!$S:$S,$AL903,'Input Sheet'!K:K)</f>
        <v>0</v>
      </c>
      <c r="AH903" s="28">
        <f>+SUMIF('Input Sheet'!$S:$S,$AL903,'Input Sheet'!L:L)</f>
        <v>0</v>
      </c>
      <c r="AI903" s="28">
        <f>+SUMIF('Input Sheet'!$S:$S,$AL903,'Input Sheet'!M:M)</f>
        <v>0</v>
      </c>
      <c r="AJ903" s="28">
        <f>+SUMIF('Input Sheet'!$S:$S,$AL903,'Input Sheet'!N:N)</f>
        <v>0</v>
      </c>
      <c r="AK903" s="28"/>
      <c r="AL903" s="27" t="str">
        <f t="shared" si="73"/>
        <v>421-7295</v>
      </c>
      <c r="AM903" s="34" t="str">
        <f t="shared" si="74"/>
        <v>Admin &amp; Other</v>
      </c>
      <c r="AN903" s="34" t="str">
        <f t="shared" si="75"/>
        <v xml:space="preserve">Admin &amp; OtherStaff Remuneration &amp; Benefits as % of Total Gross </v>
      </c>
      <c r="AO903" s="35"/>
      <c r="AP903" s="35"/>
      <c r="AQ903" s="35"/>
    </row>
    <row r="904" spans="1:43" x14ac:dyDescent="0.25">
      <c r="A904" s="27" t="s">
        <v>103</v>
      </c>
      <c r="B904" s="27" t="s">
        <v>104</v>
      </c>
      <c r="C904" s="27" t="s">
        <v>663</v>
      </c>
      <c r="D904" s="27" t="s">
        <v>140</v>
      </c>
      <c r="E904" s="27" t="s">
        <v>668</v>
      </c>
      <c r="F904" s="27" t="s">
        <v>685</v>
      </c>
      <c r="G904" s="27" t="s">
        <v>686</v>
      </c>
      <c r="H904" s="34" t="s">
        <v>644</v>
      </c>
      <c r="I904" s="34" t="s">
        <v>652</v>
      </c>
      <c r="J904" s="34" t="str">
        <f t="shared" si="71"/>
        <v xml:space="preserve">Admin &amp; OtherStaff Remuneration &amp; Benefits as % of Total Gross </v>
      </c>
      <c r="K904" s="34" t="str">
        <f t="shared" si="72"/>
        <v>430Staff Benefits (Superannuation, FBT, ACC) - Toyota</v>
      </c>
      <c r="L904" s="28">
        <f>+SUMIF('TB 4-24'!M:M,$AL904,'TB 4-24'!G:G)</f>
        <v>0</v>
      </c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>
        <f>+SUMIF('Input Sheet'!$S:$S,$AL904,'Input Sheet'!C:C)</f>
        <v>0</v>
      </c>
      <c r="Z904" s="28">
        <f>+SUMIF('Input Sheet'!$S:$S,$AL904,'Input Sheet'!D:D)</f>
        <v>0</v>
      </c>
      <c r="AA904" s="28">
        <f>+SUMIF('Input Sheet'!$S:$S,$AL904,'Input Sheet'!E:E)</f>
        <v>0</v>
      </c>
      <c r="AB904" s="28">
        <f>+SUMIF('Input Sheet'!$S:$S,$AL904,'Input Sheet'!F:F)</f>
        <v>0</v>
      </c>
      <c r="AC904" s="28">
        <f>+SUMIF('Input Sheet'!$S:$S,$AL904,'Input Sheet'!G:G)</f>
        <v>0</v>
      </c>
      <c r="AD904" s="28">
        <f>+SUMIF('Input Sheet'!$S:$S,$AL904,'Input Sheet'!H:H)</f>
        <v>0</v>
      </c>
      <c r="AE904" s="28">
        <f>+SUMIF('Input Sheet'!$S:$S,$AL904,'Input Sheet'!I:I)</f>
        <v>0</v>
      </c>
      <c r="AF904" s="28">
        <f>+SUMIF('Input Sheet'!$S:$S,$AL904,'Input Sheet'!J:J)</f>
        <v>0</v>
      </c>
      <c r="AG904" s="28">
        <f>+SUMIF('Input Sheet'!$S:$S,$AL904,'Input Sheet'!K:K)</f>
        <v>0</v>
      </c>
      <c r="AH904" s="28">
        <f>+SUMIF('Input Sheet'!$S:$S,$AL904,'Input Sheet'!L:L)</f>
        <v>0</v>
      </c>
      <c r="AI904" s="28">
        <f>+SUMIF('Input Sheet'!$S:$S,$AL904,'Input Sheet'!M:M)</f>
        <v>0</v>
      </c>
      <c r="AJ904" s="28">
        <f>+SUMIF('Input Sheet'!$S:$S,$AL904,'Input Sheet'!N:N)</f>
        <v>0</v>
      </c>
      <c r="AK904" s="28"/>
      <c r="AL904" s="27" t="str">
        <f t="shared" si="73"/>
        <v>430-7295</v>
      </c>
      <c r="AM904" s="34" t="str">
        <f t="shared" si="74"/>
        <v>Admin &amp; Other</v>
      </c>
      <c r="AN904" s="34" t="str">
        <f t="shared" si="75"/>
        <v xml:space="preserve">Admin &amp; OtherStaff Remuneration &amp; Benefits as % of Total Gross </v>
      </c>
      <c r="AO904" s="35"/>
      <c r="AP904" s="35"/>
      <c r="AQ904" s="35"/>
    </row>
    <row r="905" spans="1:43" x14ac:dyDescent="0.25">
      <c r="A905" s="27" t="s">
        <v>103</v>
      </c>
      <c r="B905" s="27" t="s">
        <v>104</v>
      </c>
      <c r="C905" s="27" t="s">
        <v>104</v>
      </c>
      <c r="D905" s="27" t="s">
        <v>140</v>
      </c>
      <c r="E905" s="27" t="s">
        <v>649</v>
      </c>
      <c r="F905" s="27" t="s">
        <v>685</v>
      </c>
      <c r="G905" s="27" t="s">
        <v>686</v>
      </c>
      <c r="H905" s="34" t="s">
        <v>644</v>
      </c>
      <c r="I905" s="34" t="s">
        <v>652</v>
      </c>
      <c r="J905" s="34" t="str">
        <f t="shared" si="71"/>
        <v xml:space="preserve">Admin &amp; OtherStaff Remuneration &amp; Benefits as % of Total Gross </v>
      </c>
      <c r="K905" s="34" t="str">
        <f t="shared" si="72"/>
        <v>110Staff Benefits (Superannuation, FBT, ACC) - Toyota</v>
      </c>
      <c r="L905" s="28">
        <f>+SUMIF('TB 4-24'!M:M,$AL905,'TB 4-24'!G:G)</f>
        <v>0</v>
      </c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>
        <f>+SUMIF('Input Sheet'!$S:$S,$AL905,'Input Sheet'!C:C)</f>
        <v>0</v>
      </c>
      <c r="Z905" s="28">
        <f>+SUMIF('Input Sheet'!$S:$S,$AL905,'Input Sheet'!D:D)</f>
        <v>0</v>
      </c>
      <c r="AA905" s="28">
        <f>+SUMIF('Input Sheet'!$S:$S,$AL905,'Input Sheet'!E:E)</f>
        <v>0</v>
      </c>
      <c r="AB905" s="28">
        <f>+SUMIF('Input Sheet'!$S:$S,$AL905,'Input Sheet'!F:F)</f>
        <v>0</v>
      </c>
      <c r="AC905" s="28">
        <f>+SUMIF('Input Sheet'!$S:$S,$AL905,'Input Sheet'!G:G)</f>
        <v>0</v>
      </c>
      <c r="AD905" s="28">
        <f>+SUMIF('Input Sheet'!$S:$S,$AL905,'Input Sheet'!H:H)</f>
        <v>0</v>
      </c>
      <c r="AE905" s="28">
        <f>+SUMIF('Input Sheet'!$S:$S,$AL905,'Input Sheet'!I:I)</f>
        <v>0</v>
      </c>
      <c r="AF905" s="28">
        <f>+SUMIF('Input Sheet'!$S:$S,$AL905,'Input Sheet'!J:J)</f>
        <v>0</v>
      </c>
      <c r="AG905" s="28">
        <f>+SUMIF('Input Sheet'!$S:$S,$AL905,'Input Sheet'!K:K)</f>
        <v>0</v>
      </c>
      <c r="AH905" s="28">
        <f>+SUMIF('Input Sheet'!$S:$S,$AL905,'Input Sheet'!L:L)</f>
        <v>0</v>
      </c>
      <c r="AI905" s="28">
        <f>+SUMIF('Input Sheet'!$S:$S,$AL905,'Input Sheet'!M:M)</f>
        <v>0</v>
      </c>
      <c r="AJ905" s="28">
        <f>+SUMIF('Input Sheet'!$S:$S,$AL905,'Input Sheet'!N:N)</f>
        <v>0</v>
      </c>
      <c r="AK905" s="28"/>
      <c r="AL905" s="27" t="str">
        <f t="shared" si="73"/>
        <v>110-7295</v>
      </c>
      <c r="AM905" s="34" t="str">
        <f t="shared" si="74"/>
        <v>Admin &amp; Other</v>
      </c>
      <c r="AN905" s="34" t="str">
        <f t="shared" si="75"/>
        <v xml:space="preserve">Admin &amp; OtherStaff Remuneration &amp; Benefits as % of Total Gross </v>
      </c>
      <c r="AO905" s="35"/>
      <c r="AP905" s="35"/>
      <c r="AQ905" s="35"/>
    </row>
    <row r="906" spans="1:43" x14ac:dyDescent="0.25">
      <c r="A906" s="27" t="s">
        <v>103</v>
      </c>
      <c r="B906" s="27" t="s">
        <v>104</v>
      </c>
      <c r="C906" s="27" t="s">
        <v>663</v>
      </c>
      <c r="D906" s="27" t="s">
        <v>140</v>
      </c>
      <c r="E906" s="27" t="s">
        <v>670</v>
      </c>
      <c r="F906" s="27" t="s">
        <v>685</v>
      </c>
      <c r="G906" s="27" t="s">
        <v>686</v>
      </c>
      <c r="H906" s="34" t="s">
        <v>644</v>
      </c>
      <c r="I906" s="34" t="s">
        <v>652</v>
      </c>
      <c r="J906" s="34" t="str">
        <f t="shared" si="71"/>
        <v xml:space="preserve">Admin &amp; OtherStaff Remuneration &amp; Benefits as % of Total Gross </v>
      </c>
      <c r="K906" s="34" t="str">
        <f t="shared" si="72"/>
        <v>460Staff Benefits (Superannuation, FBT, ACC) - Toyota</v>
      </c>
      <c r="L906" s="28">
        <f>+SUMIF('TB 4-24'!M:M,$AL906,'TB 4-24'!G:G)</f>
        <v>0</v>
      </c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>
        <f>+SUMIF('Input Sheet'!$S:$S,$AL906,'Input Sheet'!C:C)</f>
        <v>0</v>
      </c>
      <c r="Z906" s="28">
        <f>+SUMIF('Input Sheet'!$S:$S,$AL906,'Input Sheet'!D:D)</f>
        <v>0</v>
      </c>
      <c r="AA906" s="28">
        <f>+SUMIF('Input Sheet'!$S:$S,$AL906,'Input Sheet'!E:E)</f>
        <v>0</v>
      </c>
      <c r="AB906" s="28">
        <f>+SUMIF('Input Sheet'!$S:$S,$AL906,'Input Sheet'!F:F)</f>
        <v>0</v>
      </c>
      <c r="AC906" s="28">
        <f>+SUMIF('Input Sheet'!$S:$S,$AL906,'Input Sheet'!G:G)</f>
        <v>0</v>
      </c>
      <c r="AD906" s="28">
        <f>+SUMIF('Input Sheet'!$S:$S,$AL906,'Input Sheet'!H:H)</f>
        <v>0</v>
      </c>
      <c r="AE906" s="28">
        <f>+SUMIF('Input Sheet'!$S:$S,$AL906,'Input Sheet'!I:I)</f>
        <v>0</v>
      </c>
      <c r="AF906" s="28">
        <f>+SUMIF('Input Sheet'!$S:$S,$AL906,'Input Sheet'!J:J)</f>
        <v>0</v>
      </c>
      <c r="AG906" s="28">
        <f>+SUMIF('Input Sheet'!$S:$S,$AL906,'Input Sheet'!K:K)</f>
        <v>0</v>
      </c>
      <c r="AH906" s="28">
        <f>+SUMIF('Input Sheet'!$S:$S,$AL906,'Input Sheet'!L:L)</f>
        <v>0</v>
      </c>
      <c r="AI906" s="28">
        <f>+SUMIF('Input Sheet'!$S:$S,$AL906,'Input Sheet'!M:M)</f>
        <v>0</v>
      </c>
      <c r="AJ906" s="28">
        <f>+SUMIF('Input Sheet'!$S:$S,$AL906,'Input Sheet'!N:N)</f>
        <v>0</v>
      </c>
      <c r="AK906" s="28"/>
      <c r="AL906" s="27" t="str">
        <f t="shared" si="73"/>
        <v>460-7295</v>
      </c>
      <c r="AM906" s="34" t="str">
        <f t="shared" si="74"/>
        <v>Admin &amp; Other</v>
      </c>
      <c r="AN906" s="34" t="str">
        <f t="shared" si="75"/>
        <v xml:space="preserve">Admin &amp; OtherStaff Remuneration &amp; Benefits as % of Total Gross </v>
      </c>
      <c r="AO906" s="35"/>
      <c r="AP906" s="35"/>
      <c r="AQ906" s="35"/>
    </row>
    <row r="907" spans="1:43" x14ac:dyDescent="0.25">
      <c r="A907" s="27" t="s">
        <v>103</v>
      </c>
      <c r="B907" s="27" t="s">
        <v>104</v>
      </c>
      <c r="C907" s="27" t="s">
        <v>671</v>
      </c>
      <c r="D907" s="27" t="s">
        <v>140</v>
      </c>
      <c r="E907" s="27" t="s">
        <v>672</v>
      </c>
      <c r="F907" s="27" t="s">
        <v>685</v>
      </c>
      <c r="G907" s="27" t="s">
        <v>686</v>
      </c>
      <c r="H907" s="34" t="s">
        <v>644</v>
      </c>
      <c r="I907" s="34" t="s">
        <v>652</v>
      </c>
      <c r="J907" s="34" t="str">
        <f t="shared" si="71"/>
        <v xml:space="preserve">Admin &amp; OtherStaff Remuneration &amp; Benefits as % of Total Gross </v>
      </c>
      <c r="K907" s="34" t="str">
        <f t="shared" si="72"/>
        <v>300Staff Benefits (Superannuation, FBT, ACC) - Toyota</v>
      </c>
      <c r="L907" s="28">
        <f>+SUMIF('TB 4-24'!M:M,$AL907,'TB 4-24'!G:G)</f>
        <v>0</v>
      </c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>
        <f>+SUMIF('Input Sheet'!$S:$S,$AL907,'Input Sheet'!C:C)</f>
        <v>0</v>
      </c>
      <c r="Z907" s="28">
        <f>+SUMIF('Input Sheet'!$S:$S,$AL907,'Input Sheet'!D:D)</f>
        <v>0</v>
      </c>
      <c r="AA907" s="28">
        <f>+SUMIF('Input Sheet'!$S:$S,$AL907,'Input Sheet'!E:E)</f>
        <v>0</v>
      </c>
      <c r="AB907" s="28">
        <f>+SUMIF('Input Sheet'!$S:$S,$AL907,'Input Sheet'!F:F)</f>
        <v>0</v>
      </c>
      <c r="AC907" s="28">
        <f>+SUMIF('Input Sheet'!$S:$S,$AL907,'Input Sheet'!G:G)</f>
        <v>0</v>
      </c>
      <c r="AD907" s="28">
        <f>+SUMIF('Input Sheet'!$S:$S,$AL907,'Input Sheet'!H:H)</f>
        <v>0</v>
      </c>
      <c r="AE907" s="28">
        <f>+SUMIF('Input Sheet'!$S:$S,$AL907,'Input Sheet'!I:I)</f>
        <v>0</v>
      </c>
      <c r="AF907" s="28">
        <f>+SUMIF('Input Sheet'!$S:$S,$AL907,'Input Sheet'!J:J)</f>
        <v>0</v>
      </c>
      <c r="AG907" s="28">
        <f>+SUMIF('Input Sheet'!$S:$S,$AL907,'Input Sheet'!K:K)</f>
        <v>0</v>
      </c>
      <c r="AH907" s="28">
        <f>+SUMIF('Input Sheet'!$S:$S,$AL907,'Input Sheet'!L:L)</f>
        <v>0</v>
      </c>
      <c r="AI907" s="28">
        <f>+SUMIF('Input Sheet'!$S:$S,$AL907,'Input Sheet'!M:M)</f>
        <v>0</v>
      </c>
      <c r="AJ907" s="28">
        <f>+SUMIF('Input Sheet'!$S:$S,$AL907,'Input Sheet'!N:N)</f>
        <v>0</v>
      </c>
      <c r="AK907" s="28"/>
      <c r="AL907" s="27" t="str">
        <f t="shared" si="73"/>
        <v>300-7295</v>
      </c>
      <c r="AM907" s="34" t="str">
        <f t="shared" si="74"/>
        <v>Admin &amp; Other</v>
      </c>
      <c r="AN907" s="34" t="str">
        <f t="shared" si="75"/>
        <v xml:space="preserve">Admin &amp; OtherStaff Remuneration &amp; Benefits as % of Total Gross </v>
      </c>
      <c r="AO907" s="35"/>
      <c r="AP907" s="35"/>
      <c r="AQ907" s="35"/>
    </row>
    <row r="908" spans="1:43" x14ac:dyDescent="0.25">
      <c r="A908" s="27" t="s">
        <v>103</v>
      </c>
      <c r="B908" s="27" t="s">
        <v>104</v>
      </c>
      <c r="C908" s="27" t="s">
        <v>671</v>
      </c>
      <c r="D908" s="27" t="s">
        <v>140</v>
      </c>
      <c r="E908" s="27" t="s">
        <v>673</v>
      </c>
      <c r="F908" s="27" t="s">
        <v>685</v>
      </c>
      <c r="G908" s="27" t="s">
        <v>686</v>
      </c>
      <c r="H908" s="34" t="s">
        <v>644</v>
      </c>
      <c r="I908" s="34" t="s">
        <v>652</v>
      </c>
      <c r="J908" s="34" t="str">
        <f t="shared" si="71"/>
        <v xml:space="preserve">Admin &amp; OtherStaff Remuneration &amp; Benefits as % of Total Gross </v>
      </c>
      <c r="K908" s="34" t="str">
        <f t="shared" si="72"/>
        <v>310Staff Benefits (Superannuation, FBT, ACC) - Toyota</v>
      </c>
      <c r="L908" s="28">
        <f>+SUMIF('TB 4-24'!M:M,$AL908,'TB 4-24'!G:G)</f>
        <v>0</v>
      </c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>
        <f>+SUMIF('Input Sheet'!$S:$S,$AL908,'Input Sheet'!C:C)</f>
        <v>0</v>
      </c>
      <c r="Z908" s="28">
        <f>+SUMIF('Input Sheet'!$S:$S,$AL908,'Input Sheet'!D:D)</f>
        <v>0</v>
      </c>
      <c r="AA908" s="28">
        <f>+SUMIF('Input Sheet'!$S:$S,$AL908,'Input Sheet'!E:E)</f>
        <v>0</v>
      </c>
      <c r="AB908" s="28">
        <f>+SUMIF('Input Sheet'!$S:$S,$AL908,'Input Sheet'!F:F)</f>
        <v>0</v>
      </c>
      <c r="AC908" s="28">
        <f>+SUMIF('Input Sheet'!$S:$S,$AL908,'Input Sheet'!G:G)</f>
        <v>0</v>
      </c>
      <c r="AD908" s="28">
        <f>+SUMIF('Input Sheet'!$S:$S,$AL908,'Input Sheet'!H:H)</f>
        <v>0</v>
      </c>
      <c r="AE908" s="28">
        <f>+SUMIF('Input Sheet'!$S:$S,$AL908,'Input Sheet'!I:I)</f>
        <v>0</v>
      </c>
      <c r="AF908" s="28">
        <f>+SUMIF('Input Sheet'!$S:$S,$AL908,'Input Sheet'!J:J)</f>
        <v>0</v>
      </c>
      <c r="AG908" s="28">
        <f>+SUMIF('Input Sheet'!$S:$S,$AL908,'Input Sheet'!K:K)</f>
        <v>0</v>
      </c>
      <c r="AH908" s="28">
        <f>+SUMIF('Input Sheet'!$S:$S,$AL908,'Input Sheet'!L:L)</f>
        <v>0</v>
      </c>
      <c r="AI908" s="28">
        <f>+SUMIF('Input Sheet'!$S:$S,$AL908,'Input Sheet'!M:M)</f>
        <v>0</v>
      </c>
      <c r="AJ908" s="28">
        <f>+SUMIF('Input Sheet'!$S:$S,$AL908,'Input Sheet'!N:N)</f>
        <v>0</v>
      </c>
      <c r="AK908" s="28"/>
      <c r="AL908" s="27" t="str">
        <f t="shared" si="73"/>
        <v>310-7295</v>
      </c>
      <c r="AM908" s="34" t="str">
        <f t="shared" si="74"/>
        <v>Admin &amp; Other</v>
      </c>
      <c r="AN908" s="34" t="str">
        <f t="shared" si="75"/>
        <v xml:space="preserve">Admin &amp; OtherStaff Remuneration &amp; Benefits as % of Total Gross </v>
      </c>
      <c r="AO908" s="35"/>
      <c r="AP908" s="35"/>
      <c r="AQ908" s="35"/>
    </row>
    <row r="909" spans="1:43" x14ac:dyDescent="0.25">
      <c r="A909" s="27" t="s">
        <v>103</v>
      </c>
      <c r="B909" s="27" t="s">
        <v>104</v>
      </c>
      <c r="C909" s="27" t="s">
        <v>671</v>
      </c>
      <c r="D909" s="27" t="s">
        <v>140</v>
      </c>
      <c r="E909" s="27" t="s">
        <v>674</v>
      </c>
      <c r="F909" s="27" t="s">
        <v>685</v>
      </c>
      <c r="G909" s="27" t="s">
        <v>686</v>
      </c>
      <c r="H909" s="34" t="s">
        <v>644</v>
      </c>
      <c r="I909" s="34" t="s">
        <v>652</v>
      </c>
      <c r="J909" s="34" t="str">
        <f t="shared" si="71"/>
        <v xml:space="preserve">Admin &amp; OtherStaff Remuneration &amp; Benefits as % of Total Gross </v>
      </c>
      <c r="K909" s="34" t="str">
        <f t="shared" si="72"/>
        <v>321Staff Benefits (Superannuation, FBT, ACC) - Toyota</v>
      </c>
      <c r="L909" s="28">
        <f>+SUMIF('TB 4-24'!M:M,$AL909,'TB 4-24'!G:G)</f>
        <v>0</v>
      </c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>
        <f>+SUMIF('Input Sheet'!$S:$S,$AL909,'Input Sheet'!C:C)</f>
        <v>0</v>
      </c>
      <c r="Z909" s="28">
        <f>+SUMIF('Input Sheet'!$S:$S,$AL909,'Input Sheet'!D:D)</f>
        <v>0</v>
      </c>
      <c r="AA909" s="28">
        <f>+SUMIF('Input Sheet'!$S:$S,$AL909,'Input Sheet'!E:E)</f>
        <v>0</v>
      </c>
      <c r="AB909" s="28">
        <f>+SUMIF('Input Sheet'!$S:$S,$AL909,'Input Sheet'!F:F)</f>
        <v>0</v>
      </c>
      <c r="AC909" s="28">
        <f>+SUMIF('Input Sheet'!$S:$S,$AL909,'Input Sheet'!G:G)</f>
        <v>0</v>
      </c>
      <c r="AD909" s="28">
        <f>+SUMIF('Input Sheet'!$S:$S,$AL909,'Input Sheet'!H:H)</f>
        <v>0</v>
      </c>
      <c r="AE909" s="28">
        <f>+SUMIF('Input Sheet'!$S:$S,$AL909,'Input Sheet'!I:I)</f>
        <v>0</v>
      </c>
      <c r="AF909" s="28">
        <f>+SUMIF('Input Sheet'!$S:$S,$AL909,'Input Sheet'!J:J)</f>
        <v>0</v>
      </c>
      <c r="AG909" s="28">
        <f>+SUMIF('Input Sheet'!$S:$S,$AL909,'Input Sheet'!K:K)</f>
        <v>0</v>
      </c>
      <c r="AH909" s="28">
        <f>+SUMIF('Input Sheet'!$S:$S,$AL909,'Input Sheet'!L:L)</f>
        <v>0</v>
      </c>
      <c r="AI909" s="28">
        <f>+SUMIF('Input Sheet'!$S:$S,$AL909,'Input Sheet'!M:M)</f>
        <v>0</v>
      </c>
      <c r="AJ909" s="28">
        <f>+SUMIF('Input Sheet'!$S:$S,$AL909,'Input Sheet'!N:N)</f>
        <v>0</v>
      </c>
      <c r="AK909" s="28"/>
      <c r="AL909" s="27" t="str">
        <f t="shared" si="73"/>
        <v>321-7295</v>
      </c>
      <c r="AM909" s="34" t="str">
        <f t="shared" si="74"/>
        <v>Admin &amp; Other</v>
      </c>
      <c r="AN909" s="34" t="str">
        <f t="shared" si="75"/>
        <v xml:space="preserve">Admin &amp; OtherStaff Remuneration &amp; Benefits as % of Total Gross </v>
      </c>
      <c r="AO909" s="35"/>
      <c r="AP909" s="35"/>
      <c r="AQ909" s="35"/>
    </row>
    <row r="910" spans="1:43" x14ac:dyDescent="0.25">
      <c r="A910" s="27" t="s">
        <v>103</v>
      </c>
      <c r="B910" s="27" t="s">
        <v>104</v>
      </c>
      <c r="C910" s="27" t="s">
        <v>671</v>
      </c>
      <c r="D910" s="27" t="s">
        <v>140</v>
      </c>
      <c r="E910" s="27" t="s">
        <v>675</v>
      </c>
      <c r="F910" s="27" t="s">
        <v>685</v>
      </c>
      <c r="G910" s="27" t="s">
        <v>686</v>
      </c>
      <c r="H910" s="34" t="s">
        <v>644</v>
      </c>
      <c r="I910" s="34" t="s">
        <v>652</v>
      </c>
      <c r="J910" s="34" t="str">
        <f t="shared" si="71"/>
        <v xml:space="preserve">Admin &amp; OtherStaff Remuneration &amp; Benefits as % of Total Gross </v>
      </c>
      <c r="K910" s="34" t="str">
        <f t="shared" si="72"/>
        <v>330Staff Benefits (Superannuation, FBT, ACC) - Toyota</v>
      </c>
      <c r="L910" s="28">
        <f>+SUMIF('TB 4-24'!M:M,$AL910,'TB 4-24'!G:G)</f>
        <v>0</v>
      </c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>
        <f>+SUMIF('Input Sheet'!$S:$S,$AL910,'Input Sheet'!C:C)</f>
        <v>0</v>
      </c>
      <c r="Z910" s="28">
        <f>+SUMIF('Input Sheet'!$S:$S,$AL910,'Input Sheet'!D:D)</f>
        <v>0</v>
      </c>
      <c r="AA910" s="28">
        <f>+SUMIF('Input Sheet'!$S:$S,$AL910,'Input Sheet'!E:E)</f>
        <v>0</v>
      </c>
      <c r="AB910" s="28">
        <f>+SUMIF('Input Sheet'!$S:$S,$AL910,'Input Sheet'!F:F)</f>
        <v>0</v>
      </c>
      <c r="AC910" s="28">
        <f>+SUMIF('Input Sheet'!$S:$S,$AL910,'Input Sheet'!G:G)</f>
        <v>0</v>
      </c>
      <c r="AD910" s="28">
        <f>+SUMIF('Input Sheet'!$S:$S,$AL910,'Input Sheet'!H:H)</f>
        <v>0</v>
      </c>
      <c r="AE910" s="28">
        <f>+SUMIF('Input Sheet'!$S:$S,$AL910,'Input Sheet'!I:I)</f>
        <v>0</v>
      </c>
      <c r="AF910" s="28">
        <f>+SUMIF('Input Sheet'!$S:$S,$AL910,'Input Sheet'!J:J)</f>
        <v>0</v>
      </c>
      <c r="AG910" s="28">
        <f>+SUMIF('Input Sheet'!$S:$S,$AL910,'Input Sheet'!K:K)</f>
        <v>0</v>
      </c>
      <c r="AH910" s="28">
        <f>+SUMIF('Input Sheet'!$S:$S,$AL910,'Input Sheet'!L:L)</f>
        <v>0</v>
      </c>
      <c r="AI910" s="28">
        <f>+SUMIF('Input Sheet'!$S:$S,$AL910,'Input Sheet'!M:M)</f>
        <v>0</v>
      </c>
      <c r="AJ910" s="28">
        <f>+SUMIF('Input Sheet'!$S:$S,$AL910,'Input Sheet'!N:N)</f>
        <v>0</v>
      </c>
      <c r="AK910" s="28"/>
      <c r="AL910" s="27" t="str">
        <f t="shared" si="73"/>
        <v>330-7295</v>
      </c>
      <c r="AM910" s="34" t="str">
        <f t="shared" si="74"/>
        <v>Admin &amp; Other</v>
      </c>
      <c r="AN910" s="34" t="str">
        <f t="shared" si="75"/>
        <v xml:space="preserve">Admin &amp; OtherStaff Remuneration &amp; Benefits as % of Total Gross </v>
      </c>
      <c r="AO910" s="35"/>
      <c r="AP910" s="35"/>
      <c r="AQ910" s="35"/>
    </row>
    <row r="911" spans="1:43" x14ac:dyDescent="0.25">
      <c r="A911" s="27" t="s">
        <v>103</v>
      </c>
      <c r="B911" s="27" t="s">
        <v>104</v>
      </c>
      <c r="C911" s="27" t="s">
        <v>671</v>
      </c>
      <c r="D911" s="27" t="s">
        <v>140</v>
      </c>
      <c r="E911" s="27" t="s">
        <v>676</v>
      </c>
      <c r="F911" s="27" t="s">
        <v>685</v>
      </c>
      <c r="G911" s="27" t="s">
        <v>686</v>
      </c>
      <c r="H911" s="34" t="s">
        <v>644</v>
      </c>
      <c r="I911" s="34" t="s">
        <v>652</v>
      </c>
      <c r="J911" s="34" t="str">
        <f t="shared" si="71"/>
        <v xml:space="preserve">Admin &amp; OtherStaff Remuneration &amp; Benefits as % of Total Gross </v>
      </c>
      <c r="K911" s="34" t="str">
        <f t="shared" si="72"/>
        <v>360Staff Benefits (Superannuation, FBT, ACC) - Toyota</v>
      </c>
      <c r="L911" s="28">
        <f>+SUMIF('TB 4-24'!M:M,$AL911,'TB 4-24'!G:G)</f>
        <v>0</v>
      </c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>
        <f>+SUMIF('Input Sheet'!$S:$S,$AL911,'Input Sheet'!C:C)</f>
        <v>0</v>
      </c>
      <c r="Z911" s="28">
        <f>+SUMIF('Input Sheet'!$S:$S,$AL911,'Input Sheet'!D:D)</f>
        <v>0</v>
      </c>
      <c r="AA911" s="28">
        <f>+SUMIF('Input Sheet'!$S:$S,$AL911,'Input Sheet'!E:E)</f>
        <v>0</v>
      </c>
      <c r="AB911" s="28">
        <f>+SUMIF('Input Sheet'!$S:$S,$AL911,'Input Sheet'!F:F)</f>
        <v>0</v>
      </c>
      <c r="AC911" s="28">
        <f>+SUMIF('Input Sheet'!$S:$S,$AL911,'Input Sheet'!G:G)</f>
        <v>0</v>
      </c>
      <c r="AD911" s="28">
        <f>+SUMIF('Input Sheet'!$S:$S,$AL911,'Input Sheet'!H:H)</f>
        <v>0</v>
      </c>
      <c r="AE911" s="28">
        <f>+SUMIF('Input Sheet'!$S:$S,$AL911,'Input Sheet'!I:I)</f>
        <v>0</v>
      </c>
      <c r="AF911" s="28">
        <f>+SUMIF('Input Sheet'!$S:$S,$AL911,'Input Sheet'!J:J)</f>
        <v>0</v>
      </c>
      <c r="AG911" s="28">
        <f>+SUMIF('Input Sheet'!$S:$S,$AL911,'Input Sheet'!K:K)</f>
        <v>0</v>
      </c>
      <c r="AH911" s="28">
        <f>+SUMIF('Input Sheet'!$S:$S,$AL911,'Input Sheet'!L:L)</f>
        <v>0</v>
      </c>
      <c r="AI911" s="28">
        <f>+SUMIF('Input Sheet'!$S:$S,$AL911,'Input Sheet'!M:M)</f>
        <v>0</v>
      </c>
      <c r="AJ911" s="28">
        <f>+SUMIF('Input Sheet'!$S:$S,$AL911,'Input Sheet'!N:N)</f>
        <v>0</v>
      </c>
      <c r="AK911" s="28"/>
      <c r="AL911" s="27" t="str">
        <f t="shared" si="73"/>
        <v>360-7295</v>
      </c>
      <c r="AM911" s="34" t="str">
        <f t="shared" si="74"/>
        <v>Admin &amp; Other</v>
      </c>
      <c r="AN911" s="34" t="str">
        <f t="shared" si="75"/>
        <v xml:space="preserve">Admin &amp; OtherStaff Remuneration &amp; Benefits as % of Total Gross </v>
      </c>
      <c r="AO911" s="35"/>
      <c r="AP911" s="35"/>
      <c r="AQ911" s="35"/>
    </row>
    <row r="912" spans="1:43" x14ac:dyDescent="0.25">
      <c r="A912" s="27" t="s">
        <v>103</v>
      </c>
      <c r="B912" s="27" t="s">
        <v>104</v>
      </c>
      <c r="C912" s="27" t="s">
        <v>104</v>
      </c>
      <c r="D912" s="27" t="s">
        <v>140</v>
      </c>
      <c r="E912" s="27" t="s">
        <v>677</v>
      </c>
      <c r="F912" s="27" t="s">
        <v>685</v>
      </c>
      <c r="G912" s="27" t="s">
        <v>686</v>
      </c>
      <c r="H912" s="34" t="s">
        <v>644</v>
      </c>
      <c r="I912" s="34" t="s">
        <v>652</v>
      </c>
      <c r="J912" s="34" t="str">
        <f t="shared" si="71"/>
        <v xml:space="preserve">Admin &amp; OtherStaff Remuneration &amp; Benefits as % of Total Gross </v>
      </c>
      <c r="K912" s="34" t="str">
        <f t="shared" si="72"/>
        <v>100Staff Benefits (Superannuation, FBT, ACC) - Toyota</v>
      </c>
      <c r="L912" s="28">
        <f>+SUMIF('TB 4-24'!M:M,$AL912,'TB 4-24'!G:G)</f>
        <v>0</v>
      </c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>
        <f>+SUMIF('Input Sheet'!$S:$S,$AL912,'Input Sheet'!C:C)</f>
        <v>0</v>
      </c>
      <c r="Z912" s="28">
        <f>+SUMIF('Input Sheet'!$S:$S,$AL912,'Input Sheet'!D:D)</f>
        <v>0</v>
      </c>
      <c r="AA912" s="28">
        <f>+SUMIF('Input Sheet'!$S:$S,$AL912,'Input Sheet'!E:E)</f>
        <v>0</v>
      </c>
      <c r="AB912" s="28">
        <f>+SUMIF('Input Sheet'!$S:$S,$AL912,'Input Sheet'!F:F)</f>
        <v>0</v>
      </c>
      <c r="AC912" s="28">
        <f>+SUMIF('Input Sheet'!$S:$S,$AL912,'Input Sheet'!G:G)</f>
        <v>0</v>
      </c>
      <c r="AD912" s="28">
        <f>+SUMIF('Input Sheet'!$S:$S,$AL912,'Input Sheet'!H:H)</f>
        <v>0</v>
      </c>
      <c r="AE912" s="28">
        <f>+SUMIF('Input Sheet'!$S:$S,$AL912,'Input Sheet'!I:I)</f>
        <v>0</v>
      </c>
      <c r="AF912" s="28">
        <f>+SUMIF('Input Sheet'!$S:$S,$AL912,'Input Sheet'!J:J)</f>
        <v>0</v>
      </c>
      <c r="AG912" s="28">
        <f>+SUMIF('Input Sheet'!$S:$S,$AL912,'Input Sheet'!K:K)</f>
        <v>0</v>
      </c>
      <c r="AH912" s="28">
        <f>+SUMIF('Input Sheet'!$S:$S,$AL912,'Input Sheet'!L:L)</f>
        <v>0</v>
      </c>
      <c r="AI912" s="28">
        <f>+SUMIF('Input Sheet'!$S:$S,$AL912,'Input Sheet'!M:M)</f>
        <v>0</v>
      </c>
      <c r="AJ912" s="28">
        <f>+SUMIF('Input Sheet'!$S:$S,$AL912,'Input Sheet'!N:N)</f>
        <v>0</v>
      </c>
      <c r="AK912" s="28"/>
      <c r="AL912" s="27" t="str">
        <f t="shared" si="73"/>
        <v>100-7295</v>
      </c>
      <c r="AM912" s="34" t="str">
        <f t="shared" si="74"/>
        <v>Admin &amp; Other</v>
      </c>
      <c r="AN912" s="34" t="str">
        <f t="shared" si="75"/>
        <v xml:space="preserve">Admin &amp; OtherStaff Remuneration &amp; Benefits as % of Total Gross </v>
      </c>
      <c r="AO912" s="35"/>
      <c r="AP912" s="35"/>
      <c r="AQ912" s="35"/>
    </row>
    <row r="913" spans="1:43" x14ac:dyDescent="0.25">
      <c r="A913" s="27" t="s">
        <v>103</v>
      </c>
      <c r="B913" s="27" t="s">
        <v>104</v>
      </c>
      <c r="C913" s="27" t="s">
        <v>104</v>
      </c>
      <c r="D913" s="27" t="s">
        <v>140</v>
      </c>
      <c r="E913" s="27" t="s">
        <v>654</v>
      </c>
      <c r="F913" s="27" t="s">
        <v>685</v>
      </c>
      <c r="G913" s="27" t="s">
        <v>686</v>
      </c>
      <c r="H913" s="34" t="s">
        <v>644</v>
      </c>
      <c r="I913" s="34" t="s">
        <v>652</v>
      </c>
      <c r="J913" s="34" t="str">
        <f t="shared" si="71"/>
        <v xml:space="preserve">Admin &amp; OtherStaff Remuneration &amp; Benefits as % of Total Gross </v>
      </c>
      <c r="K913" s="34" t="str">
        <f t="shared" si="72"/>
        <v>120Staff Benefits (Superannuation, FBT, ACC) - Toyota</v>
      </c>
      <c r="L913" s="28">
        <f>+SUMIF('TB 4-24'!M:M,$AL913,'TB 4-24'!G:G)</f>
        <v>0</v>
      </c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>
        <f>+SUMIF('Input Sheet'!$S:$S,$AL913,'Input Sheet'!C:C)</f>
        <v>0</v>
      </c>
      <c r="Z913" s="28">
        <f>+SUMIF('Input Sheet'!$S:$S,$AL913,'Input Sheet'!D:D)</f>
        <v>0</v>
      </c>
      <c r="AA913" s="28">
        <f>+SUMIF('Input Sheet'!$S:$S,$AL913,'Input Sheet'!E:E)</f>
        <v>0</v>
      </c>
      <c r="AB913" s="28">
        <f>+SUMIF('Input Sheet'!$S:$S,$AL913,'Input Sheet'!F:F)</f>
        <v>0</v>
      </c>
      <c r="AC913" s="28">
        <f>+SUMIF('Input Sheet'!$S:$S,$AL913,'Input Sheet'!G:G)</f>
        <v>0</v>
      </c>
      <c r="AD913" s="28">
        <f>+SUMIF('Input Sheet'!$S:$S,$AL913,'Input Sheet'!H:H)</f>
        <v>0</v>
      </c>
      <c r="AE913" s="28">
        <f>+SUMIF('Input Sheet'!$S:$S,$AL913,'Input Sheet'!I:I)</f>
        <v>0</v>
      </c>
      <c r="AF913" s="28">
        <f>+SUMIF('Input Sheet'!$S:$S,$AL913,'Input Sheet'!J:J)</f>
        <v>0</v>
      </c>
      <c r="AG913" s="28">
        <f>+SUMIF('Input Sheet'!$S:$S,$AL913,'Input Sheet'!K:K)</f>
        <v>0</v>
      </c>
      <c r="AH913" s="28">
        <f>+SUMIF('Input Sheet'!$S:$S,$AL913,'Input Sheet'!L:L)</f>
        <v>0</v>
      </c>
      <c r="AI913" s="28">
        <f>+SUMIF('Input Sheet'!$S:$S,$AL913,'Input Sheet'!M:M)</f>
        <v>0</v>
      </c>
      <c r="AJ913" s="28">
        <f>+SUMIF('Input Sheet'!$S:$S,$AL913,'Input Sheet'!N:N)</f>
        <v>0</v>
      </c>
      <c r="AK913" s="28"/>
      <c r="AL913" s="27" t="str">
        <f t="shared" si="73"/>
        <v>120-7295</v>
      </c>
      <c r="AM913" s="34" t="str">
        <f t="shared" si="74"/>
        <v>Admin &amp; Other</v>
      </c>
      <c r="AN913" s="34" t="str">
        <f t="shared" si="75"/>
        <v xml:space="preserve">Admin &amp; OtherStaff Remuneration &amp; Benefits as % of Total Gross </v>
      </c>
      <c r="AO913" s="35"/>
      <c r="AP913" s="35"/>
      <c r="AQ913" s="35"/>
    </row>
    <row r="914" spans="1:43" x14ac:dyDescent="0.25">
      <c r="A914" s="27" t="s">
        <v>103</v>
      </c>
      <c r="B914" s="27" t="s">
        <v>104</v>
      </c>
      <c r="C914" s="27" t="s">
        <v>657</v>
      </c>
      <c r="D914" s="27" t="s">
        <v>140</v>
      </c>
      <c r="E914" s="27" t="s">
        <v>658</v>
      </c>
      <c r="F914" s="27" t="s">
        <v>685</v>
      </c>
      <c r="G914" s="27" t="s">
        <v>686</v>
      </c>
      <c r="H914" s="34" t="s">
        <v>644</v>
      </c>
      <c r="I914" s="34" t="s">
        <v>652</v>
      </c>
      <c r="J914" s="34" t="str">
        <f t="shared" si="71"/>
        <v xml:space="preserve">Admin &amp; OtherStaff Remuneration &amp; Benefits as % of Total Gross </v>
      </c>
      <c r="K914" s="34" t="str">
        <f t="shared" si="72"/>
        <v>210Staff Benefits (Superannuation, FBT, ACC) - Toyota</v>
      </c>
      <c r="L914" s="28">
        <f>+SUMIF('TB 4-24'!M:M,$AL914,'TB 4-24'!G:G)</f>
        <v>0</v>
      </c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>
        <f>+SUMIF('Input Sheet'!$S:$S,$AL914,'Input Sheet'!C:C)</f>
        <v>0</v>
      </c>
      <c r="Z914" s="28">
        <f>+SUMIF('Input Sheet'!$S:$S,$AL914,'Input Sheet'!D:D)</f>
        <v>0</v>
      </c>
      <c r="AA914" s="28">
        <f>+SUMIF('Input Sheet'!$S:$S,$AL914,'Input Sheet'!E:E)</f>
        <v>0</v>
      </c>
      <c r="AB914" s="28">
        <f>+SUMIF('Input Sheet'!$S:$S,$AL914,'Input Sheet'!F:F)</f>
        <v>0</v>
      </c>
      <c r="AC914" s="28">
        <f>+SUMIF('Input Sheet'!$S:$S,$AL914,'Input Sheet'!G:G)</f>
        <v>0</v>
      </c>
      <c r="AD914" s="28">
        <f>+SUMIF('Input Sheet'!$S:$S,$AL914,'Input Sheet'!H:H)</f>
        <v>0</v>
      </c>
      <c r="AE914" s="28">
        <f>+SUMIF('Input Sheet'!$S:$S,$AL914,'Input Sheet'!I:I)</f>
        <v>0</v>
      </c>
      <c r="AF914" s="28">
        <f>+SUMIF('Input Sheet'!$S:$S,$AL914,'Input Sheet'!J:J)</f>
        <v>0</v>
      </c>
      <c r="AG914" s="28">
        <f>+SUMIF('Input Sheet'!$S:$S,$AL914,'Input Sheet'!K:K)</f>
        <v>0</v>
      </c>
      <c r="AH914" s="28">
        <f>+SUMIF('Input Sheet'!$S:$S,$AL914,'Input Sheet'!L:L)</f>
        <v>0</v>
      </c>
      <c r="AI914" s="28">
        <f>+SUMIF('Input Sheet'!$S:$S,$AL914,'Input Sheet'!M:M)</f>
        <v>0</v>
      </c>
      <c r="AJ914" s="28">
        <f>+SUMIF('Input Sheet'!$S:$S,$AL914,'Input Sheet'!N:N)</f>
        <v>0</v>
      </c>
      <c r="AK914" s="28"/>
      <c r="AL914" s="27" t="str">
        <f t="shared" si="73"/>
        <v>210-7295</v>
      </c>
      <c r="AM914" s="34" t="str">
        <f t="shared" si="74"/>
        <v>Admin &amp; Other</v>
      </c>
      <c r="AN914" s="34" t="str">
        <f t="shared" si="75"/>
        <v xml:space="preserve">Admin &amp; OtherStaff Remuneration &amp; Benefits as % of Total Gross </v>
      </c>
      <c r="AO914" s="35"/>
      <c r="AP914" s="35"/>
      <c r="AQ914" s="35"/>
    </row>
    <row r="915" spans="1:43" x14ac:dyDescent="0.25">
      <c r="A915" s="27" t="s">
        <v>103</v>
      </c>
      <c r="B915" s="27" t="s">
        <v>104</v>
      </c>
      <c r="C915" s="27" t="s">
        <v>104</v>
      </c>
      <c r="D915" s="27" t="s">
        <v>140</v>
      </c>
      <c r="E915" s="27" t="s">
        <v>653</v>
      </c>
      <c r="F915" s="27" t="s">
        <v>685</v>
      </c>
      <c r="G915" s="27" t="s">
        <v>686</v>
      </c>
      <c r="H915" s="34" t="s">
        <v>644</v>
      </c>
      <c r="I915" s="34" t="s">
        <v>652</v>
      </c>
      <c r="J915" s="34" t="str">
        <f t="shared" si="71"/>
        <v xml:space="preserve">Admin &amp; OtherStaff Remuneration &amp; Benefits as % of Total Gross </v>
      </c>
      <c r="K915" s="34" t="str">
        <f t="shared" si="72"/>
        <v>140Staff Benefits (Superannuation, FBT, ACC) - Toyota</v>
      </c>
      <c r="L915" s="28">
        <f>+SUMIF('TB 4-24'!M:M,$AL915,'TB 4-24'!G:G)</f>
        <v>0</v>
      </c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>
        <f>+SUMIF('Input Sheet'!$S:$S,$AL915,'Input Sheet'!C:C)</f>
        <v>0</v>
      </c>
      <c r="Z915" s="28">
        <f>+SUMIF('Input Sheet'!$S:$S,$AL915,'Input Sheet'!D:D)</f>
        <v>0</v>
      </c>
      <c r="AA915" s="28">
        <f>+SUMIF('Input Sheet'!$S:$S,$AL915,'Input Sheet'!E:E)</f>
        <v>0</v>
      </c>
      <c r="AB915" s="28">
        <f>+SUMIF('Input Sheet'!$S:$S,$AL915,'Input Sheet'!F:F)</f>
        <v>0</v>
      </c>
      <c r="AC915" s="28">
        <f>+SUMIF('Input Sheet'!$S:$S,$AL915,'Input Sheet'!G:G)</f>
        <v>0</v>
      </c>
      <c r="AD915" s="28">
        <f>+SUMIF('Input Sheet'!$S:$S,$AL915,'Input Sheet'!H:H)</f>
        <v>0</v>
      </c>
      <c r="AE915" s="28">
        <f>+SUMIF('Input Sheet'!$S:$S,$AL915,'Input Sheet'!I:I)</f>
        <v>0</v>
      </c>
      <c r="AF915" s="28">
        <f>+SUMIF('Input Sheet'!$S:$S,$AL915,'Input Sheet'!J:J)</f>
        <v>0</v>
      </c>
      <c r="AG915" s="28">
        <f>+SUMIF('Input Sheet'!$S:$S,$AL915,'Input Sheet'!K:K)</f>
        <v>0</v>
      </c>
      <c r="AH915" s="28">
        <f>+SUMIF('Input Sheet'!$S:$S,$AL915,'Input Sheet'!L:L)</f>
        <v>0</v>
      </c>
      <c r="AI915" s="28">
        <f>+SUMIF('Input Sheet'!$S:$S,$AL915,'Input Sheet'!M:M)</f>
        <v>0</v>
      </c>
      <c r="AJ915" s="28">
        <f>+SUMIF('Input Sheet'!$S:$S,$AL915,'Input Sheet'!N:N)</f>
        <v>0</v>
      </c>
      <c r="AK915" s="28"/>
      <c r="AL915" s="27" t="str">
        <f t="shared" si="73"/>
        <v>140-7295</v>
      </c>
      <c r="AM915" s="34" t="str">
        <f t="shared" si="74"/>
        <v>Admin &amp; Other</v>
      </c>
      <c r="AN915" s="34" t="str">
        <f t="shared" si="75"/>
        <v xml:space="preserve">Admin &amp; OtherStaff Remuneration &amp; Benefits as % of Total Gross </v>
      </c>
      <c r="AO915" s="35"/>
      <c r="AP915" s="35"/>
      <c r="AQ915" s="35"/>
    </row>
    <row r="916" spans="1:43" x14ac:dyDescent="0.25">
      <c r="A916" s="27" t="s">
        <v>103</v>
      </c>
      <c r="B916" s="27" t="s">
        <v>104</v>
      </c>
      <c r="C916" s="27" t="s">
        <v>104</v>
      </c>
      <c r="D916" s="27" t="s">
        <v>140</v>
      </c>
      <c r="E916" s="27" t="s">
        <v>680</v>
      </c>
      <c r="F916" s="27" t="s">
        <v>685</v>
      </c>
      <c r="G916" s="27" t="s">
        <v>686</v>
      </c>
      <c r="H916" s="34" t="s">
        <v>644</v>
      </c>
      <c r="I916" s="34" t="s">
        <v>652</v>
      </c>
      <c r="J916" s="34" t="str">
        <f t="shared" si="71"/>
        <v xml:space="preserve">Admin &amp; OtherStaff Remuneration &amp; Benefits as % of Total Gross </v>
      </c>
      <c r="K916" s="34" t="str">
        <f t="shared" si="72"/>
        <v>130Staff Benefits (Superannuation, FBT, ACC) - Toyota</v>
      </c>
      <c r="L916" s="28">
        <f>+SUMIF('TB 4-24'!M:M,$AL916,'TB 4-24'!G:G)</f>
        <v>0</v>
      </c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>
        <f>+SUMIF('Input Sheet'!$S:$S,$AL916,'Input Sheet'!C:C)</f>
        <v>0</v>
      </c>
      <c r="Z916" s="28">
        <f>+SUMIF('Input Sheet'!$S:$S,$AL916,'Input Sheet'!D:D)</f>
        <v>0</v>
      </c>
      <c r="AA916" s="28">
        <f>+SUMIF('Input Sheet'!$S:$S,$AL916,'Input Sheet'!E:E)</f>
        <v>0</v>
      </c>
      <c r="AB916" s="28">
        <f>+SUMIF('Input Sheet'!$S:$S,$AL916,'Input Sheet'!F:F)</f>
        <v>0</v>
      </c>
      <c r="AC916" s="28">
        <f>+SUMIF('Input Sheet'!$S:$S,$AL916,'Input Sheet'!G:G)</f>
        <v>0</v>
      </c>
      <c r="AD916" s="28">
        <f>+SUMIF('Input Sheet'!$S:$S,$AL916,'Input Sheet'!H:H)</f>
        <v>0</v>
      </c>
      <c r="AE916" s="28">
        <f>+SUMIF('Input Sheet'!$S:$S,$AL916,'Input Sheet'!I:I)</f>
        <v>0</v>
      </c>
      <c r="AF916" s="28">
        <f>+SUMIF('Input Sheet'!$S:$S,$AL916,'Input Sheet'!J:J)</f>
        <v>0</v>
      </c>
      <c r="AG916" s="28">
        <f>+SUMIF('Input Sheet'!$S:$S,$AL916,'Input Sheet'!K:K)</f>
        <v>0</v>
      </c>
      <c r="AH916" s="28">
        <f>+SUMIF('Input Sheet'!$S:$S,$AL916,'Input Sheet'!L:L)</f>
        <v>0</v>
      </c>
      <c r="AI916" s="28">
        <f>+SUMIF('Input Sheet'!$S:$S,$AL916,'Input Sheet'!M:M)</f>
        <v>0</v>
      </c>
      <c r="AJ916" s="28">
        <f>+SUMIF('Input Sheet'!$S:$S,$AL916,'Input Sheet'!N:N)</f>
        <v>0</v>
      </c>
      <c r="AK916" s="28"/>
      <c r="AL916" s="27" t="str">
        <f t="shared" si="73"/>
        <v>130-7295</v>
      </c>
      <c r="AM916" s="34" t="str">
        <f t="shared" si="74"/>
        <v>Admin &amp; Other</v>
      </c>
      <c r="AN916" s="34" t="str">
        <f t="shared" si="75"/>
        <v xml:space="preserve">Admin &amp; OtherStaff Remuneration &amp; Benefits as % of Total Gross </v>
      </c>
      <c r="AO916" s="35"/>
      <c r="AP916" s="35"/>
      <c r="AQ916" s="35"/>
    </row>
    <row r="917" spans="1:43" x14ac:dyDescent="0.25">
      <c r="A917" s="27" t="s">
        <v>103</v>
      </c>
      <c r="B917" s="27" t="s">
        <v>104</v>
      </c>
      <c r="C917" s="27" t="s">
        <v>104</v>
      </c>
      <c r="D917" s="27" t="s">
        <v>140</v>
      </c>
      <c r="E917" s="27" t="s">
        <v>678</v>
      </c>
      <c r="F917" s="27" t="s">
        <v>685</v>
      </c>
      <c r="G917" s="27" t="s">
        <v>686</v>
      </c>
      <c r="H917" s="34" t="s">
        <v>644</v>
      </c>
      <c r="I917" s="34" t="s">
        <v>652</v>
      </c>
      <c r="J917" s="34" t="str">
        <f t="shared" si="71"/>
        <v xml:space="preserve">Admin &amp; OtherStaff Remuneration &amp; Benefits as % of Total Gross </v>
      </c>
      <c r="K917" s="34" t="str">
        <f t="shared" si="72"/>
        <v>121Staff Benefits (Superannuation, FBT, ACC) - Toyota</v>
      </c>
      <c r="L917" s="28">
        <f>+SUMIF('TB 4-24'!M:M,$AL917,'TB 4-24'!G:G)</f>
        <v>0</v>
      </c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>
        <f>+SUMIF('Input Sheet'!$S:$S,$AL917,'Input Sheet'!C:C)</f>
        <v>0</v>
      </c>
      <c r="Z917" s="28">
        <f>+SUMIF('Input Sheet'!$S:$S,$AL917,'Input Sheet'!D:D)</f>
        <v>0</v>
      </c>
      <c r="AA917" s="28">
        <f>+SUMIF('Input Sheet'!$S:$S,$AL917,'Input Sheet'!E:E)</f>
        <v>0</v>
      </c>
      <c r="AB917" s="28">
        <f>+SUMIF('Input Sheet'!$S:$S,$AL917,'Input Sheet'!F:F)</f>
        <v>0</v>
      </c>
      <c r="AC917" s="28">
        <f>+SUMIF('Input Sheet'!$S:$S,$AL917,'Input Sheet'!G:G)</f>
        <v>0</v>
      </c>
      <c r="AD917" s="28">
        <f>+SUMIF('Input Sheet'!$S:$S,$AL917,'Input Sheet'!H:H)</f>
        <v>0</v>
      </c>
      <c r="AE917" s="28">
        <f>+SUMIF('Input Sheet'!$S:$S,$AL917,'Input Sheet'!I:I)</f>
        <v>0</v>
      </c>
      <c r="AF917" s="28">
        <f>+SUMIF('Input Sheet'!$S:$S,$AL917,'Input Sheet'!J:J)</f>
        <v>0</v>
      </c>
      <c r="AG917" s="28">
        <f>+SUMIF('Input Sheet'!$S:$S,$AL917,'Input Sheet'!K:K)</f>
        <v>0</v>
      </c>
      <c r="AH917" s="28">
        <f>+SUMIF('Input Sheet'!$S:$S,$AL917,'Input Sheet'!L:L)</f>
        <v>0</v>
      </c>
      <c r="AI917" s="28">
        <f>+SUMIF('Input Sheet'!$S:$S,$AL917,'Input Sheet'!M:M)</f>
        <v>0</v>
      </c>
      <c r="AJ917" s="28">
        <f>+SUMIF('Input Sheet'!$S:$S,$AL917,'Input Sheet'!N:N)</f>
        <v>0</v>
      </c>
      <c r="AK917" s="28"/>
      <c r="AL917" s="27" t="str">
        <f t="shared" si="73"/>
        <v>121-7295</v>
      </c>
      <c r="AM917" s="34" t="str">
        <f t="shared" si="74"/>
        <v>Admin &amp; Other</v>
      </c>
      <c r="AN917" s="34" t="str">
        <f t="shared" si="75"/>
        <v xml:space="preserve">Admin &amp; OtherStaff Remuneration &amp; Benefits as % of Total Gross </v>
      </c>
      <c r="AO917" s="35"/>
      <c r="AP917" s="35"/>
      <c r="AQ917" s="35"/>
    </row>
    <row r="918" spans="1:43" x14ac:dyDescent="0.25">
      <c r="A918" s="27" t="s">
        <v>103</v>
      </c>
      <c r="B918" s="27" t="s">
        <v>104</v>
      </c>
      <c r="C918" s="27" t="s">
        <v>657</v>
      </c>
      <c r="D918" s="27" t="s">
        <v>140</v>
      </c>
      <c r="E918" s="27" t="s">
        <v>682</v>
      </c>
      <c r="F918" s="27" t="s">
        <v>685</v>
      </c>
      <c r="G918" s="27" t="s">
        <v>686</v>
      </c>
      <c r="H918" s="34" t="s">
        <v>644</v>
      </c>
      <c r="I918" s="34" t="s">
        <v>652</v>
      </c>
      <c r="J918" s="34" t="str">
        <f t="shared" si="71"/>
        <v xml:space="preserve">Admin &amp; OtherStaff Remuneration &amp; Benefits as % of Total Gross </v>
      </c>
      <c r="K918" s="34" t="str">
        <f t="shared" si="72"/>
        <v>240Staff Benefits (Superannuation, FBT, ACC) - Toyota</v>
      </c>
      <c r="L918" s="28">
        <f>+SUMIF('TB 4-24'!M:M,$AL918,'TB 4-24'!G:G)</f>
        <v>0</v>
      </c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>
        <f>+SUMIF('Input Sheet'!$S:$S,$AL918,'Input Sheet'!C:C)</f>
        <v>0</v>
      </c>
      <c r="Z918" s="28">
        <f>+SUMIF('Input Sheet'!$S:$S,$AL918,'Input Sheet'!D:D)</f>
        <v>0</v>
      </c>
      <c r="AA918" s="28">
        <f>+SUMIF('Input Sheet'!$S:$S,$AL918,'Input Sheet'!E:E)</f>
        <v>0</v>
      </c>
      <c r="AB918" s="28">
        <f>+SUMIF('Input Sheet'!$S:$S,$AL918,'Input Sheet'!F:F)</f>
        <v>0</v>
      </c>
      <c r="AC918" s="28">
        <f>+SUMIF('Input Sheet'!$S:$S,$AL918,'Input Sheet'!G:G)</f>
        <v>0</v>
      </c>
      <c r="AD918" s="28">
        <f>+SUMIF('Input Sheet'!$S:$S,$AL918,'Input Sheet'!H:H)</f>
        <v>0</v>
      </c>
      <c r="AE918" s="28">
        <f>+SUMIF('Input Sheet'!$S:$S,$AL918,'Input Sheet'!I:I)</f>
        <v>0</v>
      </c>
      <c r="AF918" s="28">
        <f>+SUMIF('Input Sheet'!$S:$S,$AL918,'Input Sheet'!J:J)</f>
        <v>0</v>
      </c>
      <c r="AG918" s="28">
        <f>+SUMIF('Input Sheet'!$S:$S,$AL918,'Input Sheet'!K:K)</f>
        <v>0</v>
      </c>
      <c r="AH918" s="28">
        <f>+SUMIF('Input Sheet'!$S:$S,$AL918,'Input Sheet'!L:L)</f>
        <v>0</v>
      </c>
      <c r="AI918" s="28">
        <f>+SUMIF('Input Sheet'!$S:$S,$AL918,'Input Sheet'!M:M)</f>
        <v>0</v>
      </c>
      <c r="AJ918" s="28">
        <f>+SUMIF('Input Sheet'!$S:$S,$AL918,'Input Sheet'!N:N)</f>
        <v>0</v>
      </c>
      <c r="AK918" s="28"/>
      <c r="AL918" s="27" t="str">
        <f t="shared" si="73"/>
        <v>240-7295</v>
      </c>
      <c r="AM918" s="34" t="str">
        <f t="shared" si="74"/>
        <v>Admin &amp; Other</v>
      </c>
      <c r="AN918" s="34" t="str">
        <f t="shared" si="75"/>
        <v xml:space="preserve">Admin &amp; OtherStaff Remuneration &amp; Benefits as % of Total Gross </v>
      </c>
      <c r="AO918" s="35"/>
      <c r="AP918" s="35"/>
      <c r="AQ918" s="35"/>
    </row>
    <row r="919" spans="1:43" x14ac:dyDescent="0.25">
      <c r="A919" s="27" t="s">
        <v>103</v>
      </c>
      <c r="B919" s="27" t="s">
        <v>104</v>
      </c>
      <c r="C919" s="27" t="s">
        <v>657</v>
      </c>
      <c r="D919" s="27" t="s">
        <v>140</v>
      </c>
      <c r="E919" s="27" t="s">
        <v>659</v>
      </c>
      <c r="F919" s="27" t="s">
        <v>685</v>
      </c>
      <c r="G919" s="27" t="s">
        <v>686</v>
      </c>
      <c r="H919" s="34" t="s">
        <v>644</v>
      </c>
      <c r="I919" s="34" t="s">
        <v>652</v>
      </c>
      <c r="J919" s="34" t="str">
        <f t="shared" si="71"/>
        <v xml:space="preserve">Admin &amp; OtherStaff Remuneration &amp; Benefits as % of Total Gross </v>
      </c>
      <c r="K919" s="34" t="str">
        <f t="shared" si="72"/>
        <v>220Staff Benefits (Superannuation, FBT, ACC) - Toyota</v>
      </c>
      <c r="L919" s="28">
        <f>+SUMIF('TB 4-24'!M:M,$AL919,'TB 4-24'!G:G)</f>
        <v>0</v>
      </c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>
        <f>+SUMIF('Input Sheet'!$S:$S,$AL919,'Input Sheet'!C:C)</f>
        <v>0</v>
      </c>
      <c r="Z919" s="28">
        <f>+SUMIF('Input Sheet'!$S:$S,$AL919,'Input Sheet'!D:D)</f>
        <v>0</v>
      </c>
      <c r="AA919" s="28">
        <f>+SUMIF('Input Sheet'!$S:$S,$AL919,'Input Sheet'!E:E)</f>
        <v>0</v>
      </c>
      <c r="AB919" s="28">
        <f>+SUMIF('Input Sheet'!$S:$S,$AL919,'Input Sheet'!F:F)</f>
        <v>0</v>
      </c>
      <c r="AC919" s="28">
        <f>+SUMIF('Input Sheet'!$S:$S,$AL919,'Input Sheet'!G:G)</f>
        <v>0</v>
      </c>
      <c r="AD919" s="28">
        <f>+SUMIF('Input Sheet'!$S:$S,$AL919,'Input Sheet'!H:H)</f>
        <v>0</v>
      </c>
      <c r="AE919" s="28">
        <f>+SUMIF('Input Sheet'!$S:$S,$AL919,'Input Sheet'!I:I)</f>
        <v>0</v>
      </c>
      <c r="AF919" s="28">
        <f>+SUMIF('Input Sheet'!$S:$S,$AL919,'Input Sheet'!J:J)</f>
        <v>0</v>
      </c>
      <c r="AG919" s="28">
        <f>+SUMIF('Input Sheet'!$S:$S,$AL919,'Input Sheet'!K:K)</f>
        <v>0</v>
      </c>
      <c r="AH919" s="28">
        <f>+SUMIF('Input Sheet'!$S:$S,$AL919,'Input Sheet'!L:L)</f>
        <v>0</v>
      </c>
      <c r="AI919" s="28">
        <f>+SUMIF('Input Sheet'!$S:$S,$AL919,'Input Sheet'!M:M)</f>
        <v>0</v>
      </c>
      <c r="AJ919" s="28">
        <f>+SUMIF('Input Sheet'!$S:$S,$AL919,'Input Sheet'!N:N)</f>
        <v>0</v>
      </c>
      <c r="AK919" s="28"/>
      <c r="AL919" s="27" t="str">
        <f t="shared" si="73"/>
        <v>220-7295</v>
      </c>
      <c r="AM919" s="34" t="str">
        <f t="shared" si="74"/>
        <v>Admin &amp; Other</v>
      </c>
      <c r="AN919" s="34" t="str">
        <f t="shared" si="75"/>
        <v xml:space="preserve">Admin &amp; OtherStaff Remuneration &amp; Benefits as % of Total Gross </v>
      </c>
      <c r="AO919" s="35"/>
      <c r="AP919" s="35"/>
      <c r="AQ919" s="35"/>
    </row>
    <row r="920" spans="1:43" x14ac:dyDescent="0.25">
      <c r="A920" s="27" t="s">
        <v>103</v>
      </c>
      <c r="B920" s="27" t="s">
        <v>104</v>
      </c>
      <c r="C920" s="27" t="s">
        <v>671</v>
      </c>
      <c r="D920" s="27" t="s">
        <v>140</v>
      </c>
      <c r="E920" s="27" t="s">
        <v>683</v>
      </c>
      <c r="F920" s="27" t="s">
        <v>685</v>
      </c>
      <c r="G920" s="27" t="s">
        <v>686</v>
      </c>
      <c r="H920" s="34" t="s">
        <v>644</v>
      </c>
      <c r="I920" s="34" t="s">
        <v>652</v>
      </c>
      <c r="J920" s="34" t="str">
        <f t="shared" si="71"/>
        <v xml:space="preserve">Admin &amp; OtherStaff Remuneration &amp; Benefits as % of Total Gross </v>
      </c>
      <c r="K920" s="34" t="str">
        <f t="shared" si="72"/>
        <v>340Staff Benefits (Superannuation, FBT, ACC) - Toyota</v>
      </c>
      <c r="L920" s="28">
        <f>+SUMIF('TB 4-24'!M:M,$AL920,'TB 4-24'!G:G)</f>
        <v>0</v>
      </c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>
        <f>+SUMIF('Input Sheet'!$S:$S,$AL920,'Input Sheet'!C:C)</f>
        <v>0</v>
      </c>
      <c r="Z920" s="28">
        <f>+SUMIF('Input Sheet'!$S:$S,$AL920,'Input Sheet'!D:D)</f>
        <v>0</v>
      </c>
      <c r="AA920" s="28">
        <f>+SUMIF('Input Sheet'!$S:$S,$AL920,'Input Sheet'!E:E)</f>
        <v>0</v>
      </c>
      <c r="AB920" s="28">
        <f>+SUMIF('Input Sheet'!$S:$S,$AL920,'Input Sheet'!F:F)</f>
        <v>0</v>
      </c>
      <c r="AC920" s="28">
        <f>+SUMIF('Input Sheet'!$S:$S,$AL920,'Input Sheet'!G:G)</f>
        <v>0</v>
      </c>
      <c r="AD920" s="28">
        <f>+SUMIF('Input Sheet'!$S:$S,$AL920,'Input Sheet'!H:H)</f>
        <v>0</v>
      </c>
      <c r="AE920" s="28">
        <f>+SUMIF('Input Sheet'!$S:$S,$AL920,'Input Sheet'!I:I)</f>
        <v>0</v>
      </c>
      <c r="AF920" s="28">
        <f>+SUMIF('Input Sheet'!$S:$S,$AL920,'Input Sheet'!J:J)</f>
        <v>0</v>
      </c>
      <c r="AG920" s="28">
        <f>+SUMIF('Input Sheet'!$S:$S,$AL920,'Input Sheet'!K:K)</f>
        <v>0</v>
      </c>
      <c r="AH920" s="28">
        <f>+SUMIF('Input Sheet'!$S:$S,$AL920,'Input Sheet'!L:L)</f>
        <v>0</v>
      </c>
      <c r="AI920" s="28">
        <f>+SUMIF('Input Sheet'!$S:$S,$AL920,'Input Sheet'!M:M)</f>
        <v>0</v>
      </c>
      <c r="AJ920" s="28">
        <f>+SUMIF('Input Sheet'!$S:$S,$AL920,'Input Sheet'!N:N)</f>
        <v>0</v>
      </c>
      <c r="AK920" s="28"/>
      <c r="AL920" s="27" t="str">
        <f t="shared" si="73"/>
        <v>340-7295</v>
      </c>
      <c r="AM920" s="34" t="str">
        <f t="shared" si="74"/>
        <v>Admin &amp; Other</v>
      </c>
      <c r="AN920" s="34" t="str">
        <f t="shared" si="75"/>
        <v xml:space="preserve">Admin &amp; OtherStaff Remuneration &amp; Benefits as % of Total Gross </v>
      </c>
      <c r="AO920" s="35"/>
      <c r="AP920" s="35"/>
      <c r="AQ920" s="35"/>
    </row>
    <row r="921" spans="1:43" x14ac:dyDescent="0.25">
      <c r="A921" s="27" t="s">
        <v>103</v>
      </c>
      <c r="B921" s="27" t="s">
        <v>104</v>
      </c>
      <c r="C921" s="27" t="s">
        <v>104</v>
      </c>
      <c r="D921" s="27" t="s">
        <v>140</v>
      </c>
      <c r="E921" s="27" t="s">
        <v>679</v>
      </c>
      <c r="F921" s="27" t="s">
        <v>685</v>
      </c>
      <c r="G921" s="27" t="s">
        <v>686</v>
      </c>
      <c r="H921" s="34" t="s">
        <v>644</v>
      </c>
      <c r="I921" s="34" t="s">
        <v>652</v>
      </c>
      <c r="J921" s="34" t="str">
        <f t="shared" si="71"/>
        <v xml:space="preserve">Admin &amp; OtherStaff Remuneration &amp; Benefits as % of Total Gross </v>
      </c>
      <c r="K921" s="34" t="str">
        <f t="shared" si="72"/>
        <v>160Staff Benefits (Superannuation, FBT, ACC) - Toyota</v>
      </c>
      <c r="L921" s="28">
        <f>+SUMIF('TB 4-24'!M:M,$AL921,'TB 4-24'!G:G)</f>
        <v>0</v>
      </c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>
        <f>+SUMIF('Input Sheet'!$S:$S,$AL921,'Input Sheet'!C:C)</f>
        <v>0</v>
      </c>
      <c r="Z921" s="28">
        <f>+SUMIF('Input Sheet'!$S:$S,$AL921,'Input Sheet'!D:D)</f>
        <v>0</v>
      </c>
      <c r="AA921" s="28">
        <f>+SUMIF('Input Sheet'!$S:$S,$AL921,'Input Sheet'!E:E)</f>
        <v>0</v>
      </c>
      <c r="AB921" s="28">
        <f>+SUMIF('Input Sheet'!$S:$S,$AL921,'Input Sheet'!F:F)</f>
        <v>0</v>
      </c>
      <c r="AC921" s="28">
        <f>+SUMIF('Input Sheet'!$S:$S,$AL921,'Input Sheet'!G:G)</f>
        <v>0</v>
      </c>
      <c r="AD921" s="28">
        <f>+SUMIF('Input Sheet'!$S:$S,$AL921,'Input Sheet'!H:H)</f>
        <v>0</v>
      </c>
      <c r="AE921" s="28">
        <f>+SUMIF('Input Sheet'!$S:$S,$AL921,'Input Sheet'!I:I)</f>
        <v>0</v>
      </c>
      <c r="AF921" s="28">
        <f>+SUMIF('Input Sheet'!$S:$S,$AL921,'Input Sheet'!J:J)</f>
        <v>0</v>
      </c>
      <c r="AG921" s="28">
        <f>+SUMIF('Input Sheet'!$S:$S,$AL921,'Input Sheet'!K:K)</f>
        <v>0</v>
      </c>
      <c r="AH921" s="28">
        <f>+SUMIF('Input Sheet'!$S:$S,$AL921,'Input Sheet'!L:L)</f>
        <v>0</v>
      </c>
      <c r="AI921" s="28">
        <f>+SUMIF('Input Sheet'!$S:$S,$AL921,'Input Sheet'!M:M)</f>
        <v>0</v>
      </c>
      <c r="AJ921" s="28">
        <f>+SUMIF('Input Sheet'!$S:$S,$AL921,'Input Sheet'!N:N)</f>
        <v>0</v>
      </c>
      <c r="AK921" s="28"/>
      <c r="AL921" s="27" t="str">
        <f t="shared" si="73"/>
        <v>160-7295</v>
      </c>
      <c r="AM921" s="34" t="str">
        <f t="shared" si="74"/>
        <v>Admin &amp; Other</v>
      </c>
      <c r="AN921" s="34" t="str">
        <f t="shared" si="75"/>
        <v xml:space="preserve">Admin &amp; OtherStaff Remuneration &amp; Benefits as % of Total Gross </v>
      </c>
      <c r="AO921" s="35"/>
      <c r="AP921" s="35"/>
      <c r="AQ921" s="35"/>
    </row>
    <row r="922" spans="1:43" x14ac:dyDescent="0.25">
      <c r="A922" s="27" t="s">
        <v>103</v>
      </c>
      <c r="B922" s="27" t="s">
        <v>104</v>
      </c>
      <c r="C922" s="27" t="s">
        <v>657</v>
      </c>
      <c r="D922" s="27" t="s">
        <v>140</v>
      </c>
      <c r="E922" s="27" t="s">
        <v>681</v>
      </c>
      <c r="F922" s="27" t="s">
        <v>685</v>
      </c>
      <c r="G922" s="27" t="s">
        <v>686</v>
      </c>
      <c r="H922" s="34" t="s">
        <v>644</v>
      </c>
      <c r="I922" s="34" t="s">
        <v>652</v>
      </c>
      <c r="J922" s="34" t="str">
        <f t="shared" si="71"/>
        <v xml:space="preserve">Admin &amp; OtherStaff Remuneration &amp; Benefits as % of Total Gross </v>
      </c>
      <c r="K922" s="34" t="str">
        <f t="shared" si="72"/>
        <v>230Staff Benefits (Superannuation, FBT, ACC) - Toyota</v>
      </c>
      <c r="L922" s="28">
        <f>+SUMIF('TB 4-24'!M:M,$AL922,'TB 4-24'!G:G)</f>
        <v>0</v>
      </c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>
        <f>+SUMIF('Input Sheet'!$S:$S,$AL922,'Input Sheet'!C:C)</f>
        <v>0</v>
      </c>
      <c r="Z922" s="28">
        <f>+SUMIF('Input Sheet'!$S:$S,$AL922,'Input Sheet'!D:D)</f>
        <v>0</v>
      </c>
      <c r="AA922" s="28">
        <f>+SUMIF('Input Sheet'!$S:$S,$AL922,'Input Sheet'!E:E)</f>
        <v>0</v>
      </c>
      <c r="AB922" s="28">
        <f>+SUMIF('Input Sheet'!$S:$S,$AL922,'Input Sheet'!F:F)</f>
        <v>0</v>
      </c>
      <c r="AC922" s="28">
        <f>+SUMIF('Input Sheet'!$S:$S,$AL922,'Input Sheet'!G:G)</f>
        <v>0</v>
      </c>
      <c r="AD922" s="28">
        <f>+SUMIF('Input Sheet'!$S:$S,$AL922,'Input Sheet'!H:H)</f>
        <v>0</v>
      </c>
      <c r="AE922" s="28">
        <f>+SUMIF('Input Sheet'!$S:$S,$AL922,'Input Sheet'!I:I)</f>
        <v>0</v>
      </c>
      <c r="AF922" s="28">
        <f>+SUMIF('Input Sheet'!$S:$S,$AL922,'Input Sheet'!J:J)</f>
        <v>0</v>
      </c>
      <c r="AG922" s="28">
        <f>+SUMIF('Input Sheet'!$S:$S,$AL922,'Input Sheet'!K:K)</f>
        <v>0</v>
      </c>
      <c r="AH922" s="28">
        <f>+SUMIF('Input Sheet'!$S:$S,$AL922,'Input Sheet'!L:L)</f>
        <v>0</v>
      </c>
      <c r="AI922" s="28">
        <f>+SUMIF('Input Sheet'!$S:$S,$AL922,'Input Sheet'!M:M)</f>
        <v>0</v>
      </c>
      <c r="AJ922" s="28">
        <f>+SUMIF('Input Sheet'!$S:$S,$AL922,'Input Sheet'!N:N)</f>
        <v>0</v>
      </c>
      <c r="AK922" s="28"/>
      <c r="AL922" s="27" t="str">
        <f t="shared" si="73"/>
        <v>230-7295</v>
      </c>
      <c r="AM922" s="34" t="str">
        <f t="shared" si="74"/>
        <v>Admin &amp; Other</v>
      </c>
      <c r="AN922" s="34" t="str">
        <f t="shared" si="75"/>
        <v xml:space="preserve">Admin &amp; OtherStaff Remuneration &amp; Benefits as % of Total Gross </v>
      </c>
      <c r="AO922" s="35"/>
      <c r="AP922" s="35"/>
      <c r="AQ922" s="35"/>
    </row>
    <row r="923" spans="1:43" x14ac:dyDescent="0.25">
      <c r="A923" s="27" t="s">
        <v>103</v>
      </c>
      <c r="B923" s="27" t="s">
        <v>104</v>
      </c>
      <c r="C923" s="27" t="s">
        <v>657</v>
      </c>
      <c r="D923" s="27" t="s">
        <v>140</v>
      </c>
      <c r="E923" s="27" t="s">
        <v>662</v>
      </c>
      <c r="F923" s="27" t="s">
        <v>685</v>
      </c>
      <c r="G923" s="27" t="s">
        <v>686</v>
      </c>
      <c r="H923" s="34" t="s">
        <v>644</v>
      </c>
      <c r="I923" s="34" t="s">
        <v>652</v>
      </c>
      <c r="J923" s="34" t="str">
        <f t="shared" si="71"/>
        <v xml:space="preserve">Admin &amp; OtherStaff Remuneration &amp; Benefits as % of Total Gross </v>
      </c>
      <c r="K923" s="34" t="str">
        <f t="shared" si="72"/>
        <v>260Staff Benefits (Superannuation, FBT, ACC) - Toyota</v>
      </c>
      <c r="L923" s="28">
        <f>+SUMIF('TB 4-24'!M:M,$AL923,'TB 4-24'!G:G)</f>
        <v>0</v>
      </c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>
        <f>+SUMIF('Input Sheet'!$S:$S,$AL923,'Input Sheet'!C:C)</f>
        <v>0</v>
      </c>
      <c r="Z923" s="28">
        <f>+SUMIF('Input Sheet'!$S:$S,$AL923,'Input Sheet'!D:D)</f>
        <v>0</v>
      </c>
      <c r="AA923" s="28">
        <f>+SUMIF('Input Sheet'!$S:$S,$AL923,'Input Sheet'!E:E)</f>
        <v>0</v>
      </c>
      <c r="AB923" s="28">
        <f>+SUMIF('Input Sheet'!$S:$S,$AL923,'Input Sheet'!F:F)</f>
        <v>0</v>
      </c>
      <c r="AC923" s="28">
        <f>+SUMIF('Input Sheet'!$S:$S,$AL923,'Input Sheet'!G:G)</f>
        <v>0</v>
      </c>
      <c r="AD923" s="28">
        <f>+SUMIF('Input Sheet'!$S:$S,$AL923,'Input Sheet'!H:H)</f>
        <v>0</v>
      </c>
      <c r="AE923" s="28">
        <f>+SUMIF('Input Sheet'!$S:$S,$AL923,'Input Sheet'!I:I)</f>
        <v>0</v>
      </c>
      <c r="AF923" s="28">
        <f>+SUMIF('Input Sheet'!$S:$S,$AL923,'Input Sheet'!J:J)</f>
        <v>0</v>
      </c>
      <c r="AG923" s="28">
        <f>+SUMIF('Input Sheet'!$S:$S,$AL923,'Input Sheet'!K:K)</f>
        <v>0</v>
      </c>
      <c r="AH923" s="28">
        <f>+SUMIF('Input Sheet'!$S:$S,$AL923,'Input Sheet'!L:L)</f>
        <v>0</v>
      </c>
      <c r="AI923" s="28">
        <f>+SUMIF('Input Sheet'!$S:$S,$AL923,'Input Sheet'!M:M)</f>
        <v>0</v>
      </c>
      <c r="AJ923" s="28">
        <f>+SUMIF('Input Sheet'!$S:$S,$AL923,'Input Sheet'!N:N)</f>
        <v>0</v>
      </c>
      <c r="AK923" s="28"/>
      <c r="AL923" s="27" t="str">
        <f t="shared" si="73"/>
        <v>260-7295</v>
      </c>
      <c r="AM923" s="34" t="str">
        <f t="shared" si="74"/>
        <v>Admin &amp; Other</v>
      </c>
      <c r="AN923" s="34" t="str">
        <f t="shared" si="75"/>
        <v xml:space="preserve">Admin &amp; OtherStaff Remuneration &amp; Benefits as % of Total Gross </v>
      </c>
      <c r="AO923" s="35"/>
      <c r="AP923" s="35"/>
      <c r="AQ923" s="35"/>
    </row>
    <row r="924" spans="1:43" x14ac:dyDescent="0.25">
      <c r="A924" s="27" t="s">
        <v>103</v>
      </c>
      <c r="B924" s="27" t="s">
        <v>104</v>
      </c>
      <c r="C924" s="27" t="s">
        <v>663</v>
      </c>
      <c r="D924" s="27" t="s">
        <v>140</v>
      </c>
      <c r="E924" s="27" t="s">
        <v>669</v>
      </c>
      <c r="F924" s="27" t="s">
        <v>685</v>
      </c>
      <c r="G924" s="27" t="s">
        <v>686</v>
      </c>
      <c r="H924" s="34" t="s">
        <v>644</v>
      </c>
      <c r="I924" s="34" t="s">
        <v>652</v>
      </c>
      <c r="J924" s="34" t="str">
        <f t="shared" si="71"/>
        <v xml:space="preserve">Admin &amp; OtherStaff Remuneration &amp; Benefits as % of Total Gross </v>
      </c>
      <c r="K924" s="34" t="str">
        <f t="shared" si="72"/>
        <v>440Staff Benefits (Superannuation, FBT, ACC) - Toyota</v>
      </c>
      <c r="L924" s="28">
        <f>+SUMIF('TB 4-24'!M:M,$AL924,'TB 4-24'!G:G)</f>
        <v>0</v>
      </c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>
        <f>+SUMIF('Input Sheet'!$S:$S,$AL924,'Input Sheet'!C:C)</f>
        <v>0</v>
      </c>
      <c r="Z924" s="28">
        <f>+SUMIF('Input Sheet'!$S:$S,$AL924,'Input Sheet'!D:D)</f>
        <v>0</v>
      </c>
      <c r="AA924" s="28">
        <f>+SUMIF('Input Sheet'!$S:$S,$AL924,'Input Sheet'!E:E)</f>
        <v>0</v>
      </c>
      <c r="AB924" s="28">
        <f>+SUMIF('Input Sheet'!$S:$S,$AL924,'Input Sheet'!F:F)</f>
        <v>0</v>
      </c>
      <c r="AC924" s="28">
        <f>+SUMIF('Input Sheet'!$S:$S,$AL924,'Input Sheet'!G:G)</f>
        <v>0</v>
      </c>
      <c r="AD924" s="28">
        <f>+SUMIF('Input Sheet'!$S:$S,$AL924,'Input Sheet'!H:H)</f>
        <v>0</v>
      </c>
      <c r="AE924" s="28">
        <f>+SUMIF('Input Sheet'!$S:$S,$AL924,'Input Sheet'!I:I)</f>
        <v>0</v>
      </c>
      <c r="AF924" s="28">
        <f>+SUMIF('Input Sheet'!$S:$S,$AL924,'Input Sheet'!J:J)</f>
        <v>0</v>
      </c>
      <c r="AG924" s="28">
        <f>+SUMIF('Input Sheet'!$S:$S,$AL924,'Input Sheet'!K:K)</f>
        <v>0</v>
      </c>
      <c r="AH924" s="28">
        <f>+SUMIF('Input Sheet'!$S:$S,$AL924,'Input Sheet'!L:L)</f>
        <v>0</v>
      </c>
      <c r="AI924" s="28">
        <f>+SUMIF('Input Sheet'!$S:$S,$AL924,'Input Sheet'!M:M)</f>
        <v>0</v>
      </c>
      <c r="AJ924" s="28">
        <f>+SUMIF('Input Sheet'!$S:$S,$AL924,'Input Sheet'!N:N)</f>
        <v>0</v>
      </c>
      <c r="AK924" s="28"/>
      <c r="AL924" s="27" t="str">
        <f t="shared" si="73"/>
        <v>440-7295</v>
      </c>
      <c r="AM924" s="34" t="str">
        <f t="shared" si="74"/>
        <v>Admin &amp; Other</v>
      </c>
      <c r="AN924" s="34" t="str">
        <f t="shared" si="75"/>
        <v xml:space="preserve">Admin &amp; OtherStaff Remuneration &amp; Benefits as % of Total Gross </v>
      </c>
      <c r="AO924" s="35"/>
      <c r="AP924" s="35"/>
      <c r="AQ924" s="35"/>
    </row>
    <row r="925" spans="1:43" x14ac:dyDescent="0.25">
      <c r="A925" s="27" t="s">
        <v>103</v>
      </c>
      <c r="B925" s="27" t="s">
        <v>104</v>
      </c>
      <c r="C925" s="27" t="s">
        <v>657</v>
      </c>
      <c r="D925" s="27" t="s">
        <v>171</v>
      </c>
      <c r="E925" s="27" t="s">
        <v>658</v>
      </c>
      <c r="F925" s="27" t="s">
        <v>687</v>
      </c>
      <c r="G925" s="27" t="s">
        <v>688</v>
      </c>
      <c r="H925" s="34" t="s">
        <v>644</v>
      </c>
      <c r="I925" s="34" t="s">
        <v>645</v>
      </c>
      <c r="J925" s="34" t="str">
        <f t="shared" si="71"/>
        <v>Admin &amp; OtherOther Overheads as % of Total Gross Profit</v>
      </c>
      <c r="K925" s="34" t="str">
        <f t="shared" si="72"/>
        <v>210Miscellaneous expenses - Toyota</v>
      </c>
      <c r="L925" s="28">
        <f>+SUMIF('TB 4-24'!M:M,$AL925,'TB 4-24'!G:G)</f>
        <v>0</v>
      </c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>
        <f>+SUMIF('Input Sheet'!$S:$S,$AL925,'Input Sheet'!C:C)</f>
        <v>0</v>
      </c>
      <c r="Z925" s="28">
        <f>+SUMIF('Input Sheet'!$S:$S,$AL925,'Input Sheet'!D:D)</f>
        <v>0</v>
      </c>
      <c r="AA925" s="28">
        <f>+SUMIF('Input Sheet'!$S:$S,$AL925,'Input Sheet'!E:E)</f>
        <v>0</v>
      </c>
      <c r="AB925" s="28">
        <f>+SUMIF('Input Sheet'!$S:$S,$AL925,'Input Sheet'!F:F)</f>
        <v>0</v>
      </c>
      <c r="AC925" s="28">
        <f>+SUMIF('Input Sheet'!$S:$S,$AL925,'Input Sheet'!G:G)</f>
        <v>0</v>
      </c>
      <c r="AD925" s="28">
        <f>+SUMIF('Input Sheet'!$S:$S,$AL925,'Input Sheet'!H:H)</f>
        <v>0</v>
      </c>
      <c r="AE925" s="28">
        <f>+SUMIF('Input Sheet'!$S:$S,$AL925,'Input Sheet'!I:I)</f>
        <v>0</v>
      </c>
      <c r="AF925" s="28">
        <f>+SUMIF('Input Sheet'!$S:$S,$AL925,'Input Sheet'!J:J)</f>
        <v>0</v>
      </c>
      <c r="AG925" s="28">
        <f>+SUMIF('Input Sheet'!$S:$S,$AL925,'Input Sheet'!K:K)</f>
        <v>0</v>
      </c>
      <c r="AH925" s="28">
        <f>+SUMIF('Input Sheet'!$S:$S,$AL925,'Input Sheet'!L:L)</f>
        <v>0</v>
      </c>
      <c r="AI925" s="28">
        <f>+SUMIF('Input Sheet'!$S:$S,$AL925,'Input Sheet'!M:M)</f>
        <v>0</v>
      </c>
      <c r="AJ925" s="28">
        <f>+SUMIF('Input Sheet'!$S:$S,$AL925,'Input Sheet'!N:N)</f>
        <v>0</v>
      </c>
      <c r="AK925" s="28"/>
      <c r="AL925" s="27" t="str">
        <f t="shared" si="73"/>
        <v>210-7300</v>
      </c>
      <c r="AM925" s="34" t="str">
        <f t="shared" si="74"/>
        <v>Admin &amp; Other</v>
      </c>
      <c r="AN925" s="34" t="str">
        <f t="shared" si="75"/>
        <v>Admin &amp; OtherOther Overheads as % of Total Gross Profit</v>
      </c>
      <c r="AO925" s="35"/>
      <c r="AP925" s="35"/>
      <c r="AQ925" s="35"/>
    </row>
    <row r="926" spans="1:43" x14ac:dyDescent="0.25">
      <c r="A926" s="27" t="s">
        <v>103</v>
      </c>
      <c r="B926" s="27" t="s">
        <v>104</v>
      </c>
      <c r="C926" s="27" t="s">
        <v>657</v>
      </c>
      <c r="D926" s="27" t="s">
        <v>171</v>
      </c>
      <c r="E926" s="27" t="s">
        <v>659</v>
      </c>
      <c r="F926" s="27" t="s">
        <v>687</v>
      </c>
      <c r="G926" s="27" t="s">
        <v>688</v>
      </c>
      <c r="H926" s="34" t="s">
        <v>644</v>
      </c>
      <c r="I926" s="34" t="s">
        <v>645</v>
      </c>
      <c r="J926" s="34" t="str">
        <f t="shared" si="71"/>
        <v>Admin &amp; OtherOther Overheads as % of Total Gross Profit</v>
      </c>
      <c r="K926" s="34" t="str">
        <f t="shared" si="72"/>
        <v>220Miscellaneous expenses - Toyota</v>
      </c>
      <c r="L926" s="28">
        <f>+SUMIF('TB 4-24'!M:M,$AL926,'TB 4-24'!G:G)</f>
        <v>0</v>
      </c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>
        <f>+SUMIF('Input Sheet'!$S:$S,$AL926,'Input Sheet'!C:C)</f>
        <v>0</v>
      </c>
      <c r="Z926" s="28">
        <f>+SUMIF('Input Sheet'!$S:$S,$AL926,'Input Sheet'!D:D)</f>
        <v>0</v>
      </c>
      <c r="AA926" s="28">
        <f>+SUMIF('Input Sheet'!$S:$S,$AL926,'Input Sheet'!E:E)</f>
        <v>0</v>
      </c>
      <c r="AB926" s="28">
        <f>+SUMIF('Input Sheet'!$S:$S,$AL926,'Input Sheet'!F:F)</f>
        <v>0</v>
      </c>
      <c r="AC926" s="28">
        <f>+SUMIF('Input Sheet'!$S:$S,$AL926,'Input Sheet'!G:G)</f>
        <v>0</v>
      </c>
      <c r="AD926" s="28">
        <f>+SUMIF('Input Sheet'!$S:$S,$AL926,'Input Sheet'!H:H)</f>
        <v>0</v>
      </c>
      <c r="AE926" s="28">
        <f>+SUMIF('Input Sheet'!$S:$S,$AL926,'Input Sheet'!I:I)</f>
        <v>0</v>
      </c>
      <c r="AF926" s="28">
        <f>+SUMIF('Input Sheet'!$S:$S,$AL926,'Input Sheet'!J:J)</f>
        <v>0</v>
      </c>
      <c r="AG926" s="28">
        <f>+SUMIF('Input Sheet'!$S:$S,$AL926,'Input Sheet'!K:K)</f>
        <v>0</v>
      </c>
      <c r="AH926" s="28">
        <f>+SUMIF('Input Sheet'!$S:$S,$AL926,'Input Sheet'!L:L)</f>
        <v>0</v>
      </c>
      <c r="AI926" s="28">
        <f>+SUMIF('Input Sheet'!$S:$S,$AL926,'Input Sheet'!M:M)</f>
        <v>0</v>
      </c>
      <c r="AJ926" s="28">
        <f>+SUMIF('Input Sheet'!$S:$S,$AL926,'Input Sheet'!N:N)</f>
        <v>0</v>
      </c>
      <c r="AK926" s="28"/>
      <c r="AL926" s="27" t="str">
        <f t="shared" si="73"/>
        <v>220-7300</v>
      </c>
      <c r="AM926" s="34" t="str">
        <f t="shared" si="74"/>
        <v>Admin &amp; Other</v>
      </c>
      <c r="AN926" s="34" t="str">
        <f t="shared" si="75"/>
        <v>Admin &amp; OtherOther Overheads as % of Total Gross Profit</v>
      </c>
      <c r="AO926" s="35"/>
      <c r="AP926" s="35"/>
      <c r="AQ926" s="35"/>
    </row>
    <row r="927" spans="1:43" x14ac:dyDescent="0.25">
      <c r="A927" s="27" t="s">
        <v>103</v>
      </c>
      <c r="B927" s="27" t="s">
        <v>104</v>
      </c>
      <c r="C927" s="27" t="s">
        <v>657</v>
      </c>
      <c r="D927" s="27" t="s">
        <v>118</v>
      </c>
      <c r="E927" s="27" t="s">
        <v>660</v>
      </c>
      <c r="F927" s="27" t="s">
        <v>685</v>
      </c>
      <c r="G927" s="27" t="s">
        <v>686</v>
      </c>
      <c r="H927" s="34" t="s">
        <v>644</v>
      </c>
      <c r="I927" s="34" t="s">
        <v>652</v>
      </c>
      <c r="J927" s="34" t="str">
        <f t="shared" si="71"/>
        <v xml:space="preserve">Admin &amp; OtherStaff Remuneration &amp; Benefits as % of Total Gross </v>
      </c>
      <c r="K927" s="34" t="str">
        <f t="shared" si="72"/>
        <v>200Staff Benefits (Superannuation, FBT, ACC) - Toyota</v>
      </c>
      <c r="L927" s="28">
        <f>+SUMIF('TB 4-24'!M:M,$AL927,'TB 4-24'!G:G)</f>
        <v>0</v>
      </c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>
        <f>+SUMIF('Input Sheet'!$S:$S,$AL927,'Input Sheet'!C:C)</f>
        <v>0</v>
      </c>
      <c r="Z927" s="28">
        <f>+SUMIF('Input Sheet'!$S:$S,$AL927,'Input Sheet'!D:D)</f>
        <v>0</v>
      </c>
      <c r="AA927" s="28">
        <f>+SUMIF('Input Sheet'!$S:$S,$AL927,'Input Sheet'!E:E)</f>
        <v>0</v>
      </c>
      <c r="AB927" s="28">
        <f>+SUMIF('Input Sheet'!$S:$S,$AL927,'Input Sheet'!F:F)</f>
        <v>0</v>
      </c>
      <c r="AC927" s="28">
        <f>+SUMIF('Input Sheet'!$S:$S,$AL927,'Input Sheet'!G:G)</f>
        <v>0</v>
      </c>
      <c r="AD927" s="28">
        <f>+SUMIF('Input Sheet'!$S:$S,$AL927,'Input Sheet'!H:H)</f>
        <v>0</v>
      </c>
      <c r="AE927" s="28">
        <f>+SUMIF('Input Sheet'!$S:$S,$AL927,'Input Sheet'!I:I)</f>
        <v>0</v>
      </c>
      <c r="AF927" s="28">
        <f>+SUMIF('Input Sheet'!$S:$S,$AL927,'Input Sheet'!J:J)</f>
        <v>0</v>
      </c>
      <c r="AG927" s="28">
        <f>+SUMIF('Input Sheet'!$S:$S,$AL927,'Input Sheet'!K:K)</f>
        <v>0</v>
      </c>
      <c r="AH927" s="28">
        <f>+SUMIF('Input Sheet'!$S:$S,$AL927,'Input Sheet'!L:L)</f>
        <v>0</v>
      </c>
      <c r="AI927" s="28">
        <f>+SUMIF('Input Sheet'!$S:$S,$AL927,'Input Sheet'!M:M)</f>
        <v>0</v>
      </c>
      <c r="AJ927" s="28">
        <f>+SUMIF('Input Sheet'!$S:$S,$AL927,'Input Sheet'!N:N)</f>
        <v>0</v>
      </c>
      <c r="AK927" s="28"/>
      <c r="AL927" s="27" t="str">
        <f t="shared" si="73"/>
        <v>200-7310</v>
      </c>
      <c r="AM927" s="34" t="str">
        <f t="shared" si="74"/>
        <v>Admin &amp; Other</v>
      </c>
      <c r="AN927" s="34" t="str">
        <f t="shared" si="75"/>
        <v xml:space="preserve">Admin &amp; OtherStaff Remuneration &amp; Benefits as % of Total Gross </v>
      </c>
      <c r="AO927" s="35"/>
      <c r="AP927" s="35"/>
      <c r="AQ927" s="35"/>
    </row>
    <row r="928" spans="1:43" x14ac:dyDescent="0.25">
      <c r="A928" s="27" t="s">
        <v>103</v>
      </c>
      <c r="B928" s="27" t="s">
        <v>104</v>
      </c>
      <c r="C928" s="27" t="s">
        <v>657</v>
      </c>
      <c r="D928" s="27" t="s">
        <v>118</v>
      </c>
      <c r="E928" s="27" t="s">
        <v>661</v>
      </c>
      <c r="F928" s="27" t="s">
        <v>685</v>
      </c>
      <c r="G928" s="27" t="s">
        <v>686</v>
      </c>
      <c r="H928" s="34" t="s">
        <v>644</v>
      </c>
      <c r="I928" s="34" t="s">
        <v>652</v>
      </c>
      <c r="J928" s="34" t="str">
        <f t="shared" si="71"/>
        <v xml:space="preserve">Admin &amp; OtherStaff Remuneration &amp; Benefits as % of Total Gross </v>
      </c>
      <c r="K928" s="34" t="str">
        <f t="shared" si="72"/>
        <v>221Staff Benefits (Superannuation, FBT, ACC) - Toyota</v>
      </c>
      <c r="L928" s="28">
        <f>+SUMIF('TB 4-24'!M:M,$AL928,'TB 4-24'!G:G)</f>
        <v>0</v>
      </c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>
        <f>+SUMIF('Input Sheet'!$S:$S,$AL928,'Input Sheet'!C:C)</f>
        <v>0</v>
      </c>
      <c r="Z928" s="28">
        <f>+SUMIF('Input Sheet'!$S:$S,$AL928,'Input Sheet'!D:D)</f>
        <v>0</v>
      </c>
      <c r="AA928" s="28">
        <f>+SUMIF('Input Sheet'!$S:$S,$AL928,'Input Sheet'!E:E)</f>
        <v>0</v>
      </c>
      <c r="AB928" s="28">
        <f>+SUMIF('Input Sheet'!$S:$S,$AL928,'Input Sheet'!F:F)</f>
        <v>0</v>
      </c>
      <c r="AC928" s="28">
        <f>+SUMIF('Input Sheet'!$S:$S,$AL928,'Input Sheet'!G:G)</f>
        <v>0</v>
      </c>
      <c r="AD928" s="28">
        <f>+SUMIF('Input Sheet'!$S:$S,$AL928,'Input Sheet'!H:H)</f>
        <v>0</v>
      </c>
      <c r="AE928" s="28">
        <f>+SUMIF('Input Sheet'!$S:$S,$AL928,'Input Sheet'!I:I)</f>
        <v>0</v>
      </c>
      <c r="AF928" s="28">
        <f>+SUMIF('Input Sheet'!$S:$S,$AL928,'Input Sheet'!J:J)</f>
        <v>0</v>
      </c>
      <c r="AG928" s="28">
        <f>+SUMIF('Input Sheet'!$S:$S,$AL928,'Input Sheet'!K:K)</f>
        <v>0</v>
      </c>
      <c r="AH928" s="28">
        <f>+SUMIF('Input Sheet'!$S:$S,$AL928,'Input Sheet'!L:L)</f>
        <v>0</v>
      </c>
      <c r="AI928" s="28">
        <f>+SUMIF('Input Sheet'!$S:$S,$AL928,'Input Sheet'!M:M)</f>
        <v>0</v>
      </c>
      <c r="AJ928" s="28">
        <f>+SUMIF('Input Sheet'!$S:$S,$AL928,'Input Sheet'!N:N)</f>
        <v>0</v>
      </c>
      <c r="AK928" s="28"/>
      <c r="AL928" s="27" t="str">
        <f t="shared" si="73"/>
        <v>221-7310</v>
      </c>
      <c r="AM928" s="34" t="str">
        <f t="shared" si="74"/>
        <v>Admin &amp; Other</v>
      </c>
      <c r="AN928" s="34" t="str">
        <f t="shared" si="75"/>
        <v xml:space="preserve">Admin &amp; OtherStaff Remuneration &amp; Benefits as % of Total Gross </v>
      </c>
      <c r="AO928" s="35"/>
      <c r="AP928" s="35"/>
      <c r="AQ928" s="35"/>
    </row>
    <row r="929" spans="1:43" x14ac:dyDescent="0.25">
      <c r="A929" s="27" t="s">
        <v>103</v>
      </c>
      <c r="B929" s="27" t="s">
        <v>104</v>
      </c>
      <c r="C929" s="27" t="s">
        <v>663</v>
      </c>
      <c r="D929" s="27" t="s">
        <v>118</v>
      </c>
      <c r="E929" s="27" t="s">
        <v>664</v>
      </c>
      <c r="F929" s="27" t="s">
        <v>685</v>
      </c>
      <c r="G929" s="27" t="s">
        <v>686</v>
      </c>
      <c r="H929" s="34" t="s">
        <v>644</v>
      </c>
      <c r="I929" s="34" t="s">
        <v>652</v>
      </c>
      <c r="J929" s="34" t="str">
        <f t="shared" si="71"/>
        <v xml:space="preserve">Admin &amp; OtherStaff Remuneration &amp; Benefits as % of Total Gross </v>
      </c>
      <c r="K929" s="34" t="str">
        <f t="shared" si="72"/>
        <v>400Staff Benefits (Superannuation, FBT, ACC) - Toyota</v>
      </c>
      <c r="L929" s="28">
        <f>+SUMIF('TB 4-24'!M:M,$AL929,'TB 4-24'!G:G)</f>
        <v>0</v>
      </c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>
        <f>+SUMIF('Input Sheet'!$S:$S,$AL929,'Input Sheet'!C:C)</f>
        <v>0</v>
      </c>
      <c r="Z929" s="28">
        <f>+SUMIF('Input Sheet'!$S:$S,$AL929,'Input Sheet'!D:D)</f>
        <v>0</v>
      </c>
      <c r="AA929" s="28">
        <f>+SUMIF('Input Sheet'!$S:$S,$AL929,'Input Sheet'!E:E)</f>
        <v>0</v>
      </c>
      <c r="AB929" s="28">
        <f>+SUMIF('Input Sheet'!$S:$S,$AL929,'Input Sheet'!F:F)</f>
        <v>0</v>
      </c>
      <c r="AC929" s="28">
        <f>+SUMIF('Input Sheet'!$S:$S,$AL929,'Input Sheet'!G:G)</f>
        <v>0</v>
      </c>
      <c r="AD929" s="28">
        <f>+SUMIF('Input Sheet'!$S:$S,$AL929,'Input Sheet'!H:H)</f>
        <v>0</v>
      </c>
      <c r="AE929" s="28">
        <f>+SUMIF('Input Sheet'!$S:$S,$AL929,'Input Sheet'!I:I)</f>
        <v>0</v>
      </c>
      <c r="AF929" s="28">
        <f>+SUMIF('Input Sheet'!$S:$S,$AL929,'Input Sheet'!J:J)</f>
        <v>0</v>
      </c>
      <c r="AG929" s="28">
        <f>+SUMIF('Input Sheet'!$S:$S,$AL929,'Input Sheet'!K:K)</f>
        <v>0</v>
      </c>
      <c r="AH929" s="28">
        <f>+SUMIF('Input Sheet'!$S:$S,$AL929,'Input Sheet'!L:L)</f>
        <v>0</v>
      </c>
      <c r="AI929" s="28">
        <f>+SUMIF('Input Sheet'!$S:$S,$AL929,'Input Sheet'!M:M)</f>
        <v>0</v>
      </c>
      <c r="AJ929" s="28">
        <f>+SUMIF('Input Sheet'!$S:$S,$AL929,'Input Sheet'!N:N)</f>
        <v>0</v>
      </c>
      <c r="AK929" s="28"/>
      <c r="AL929" s="27" t="str">
        <f t="shared" si="73"/>
        <v>400-7310</v>
      </c>
      <c r="AM929" s="34" t="str">
        <f t="shared" si="74"/>
        <v>Admin &amp; Other</v>
      </c>
      <c r="AN929" s="34" t="str">
        <f t="shared" si="75"/>
        <v xml:space="preserve">Admin &amp; OtherStaff Remuneration &amp; Benefits as % of Total Gross </v>
      </c>
      <c r="AO929" s="35"/>
      <c r="AP929" s="35"/>
      <c r="AQ929" s="35"/>
    </row>
    <row r="930" spans="1:43" x14ac:dyDescent="0.25">
      <c r="A930" s="27" t="s">
        <v>103</v>
      </c>
      <c r="B930" s="27" t="s">
        <v>104</v>
      </c>
      <c r="C930" s="27" t="s">
        <v>663</v>
      </c>
      <c r="D930" s="27" t="s">
        <v>118</v>
      </c>
      <c r="E930" s="27" t="s">
        <v>665</v>
      </c>
      <c r="F930" s="27" t="s">
        <v>685</v>
      </c>
      <c r="G930" s="27" t="s">
        <v>686</v>
      </c>
      <c r="H930" s="34" t="s">
        <v>644</v>
      </c>
      <c r="I930" s="34" t="s">
        <v>652</v>
      </c>
      <c r="J930" s="34" t="str">
        <f t="shared" si="71"/>
        <v xml:space="preserve">Admin &amp; OtherStaff Remuneration &amp; Benefits as % of Total Gross </v>
      </c>
      <c r="K930" s="34" t="str">
        <f t="shared" si="72"/>
        <v>410Staff Benefits (Superannuation, FBT, ACC) - Toyota</v>
      </c>
      <c r="L930" s="28">
        <f>+SUMIF('TB 4-24'!M:M,$AL930,'TB 4-24'!G:G)</f>
        <v>0</v>
      </c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>
        <f>+SUMIF('Input Sheet'!$S:$S,$AL930,'Input Sheet'!C:C)</f>
        <v>0</v>
      </c>
      <c r="Z930" s="28">
        <f>+SUMIF('Input Sheet'!$S:$S,$AL930,'Input Sheet'!D:D)</f>
        <v>0</v>
      </c>
      <c r="AA930" s="28">
        <f>+SUMIF('Input Sheet'!$S:$S,$AL930,'Input Sheet'!E:E)</f>
        <v>0</v>
      </c>
      <c r="AB930" s="28">
        <f>+SUMIF('Input Sheet'!$S:$S,$AL930,'Input Sheet'!F:F)</f>
        <v>0</v>
      </c>
      <c r="AC930" s="28">
        <f>+SUMIF('Input Sheet'!$S:$S,$AL930,'Input Sheet'!G:G)</f>
        <v>0</v>
      </c>
      <c r="AD930" s="28">
        <f>+SUMIF('Input Sheet'!$S:$S,$AL930,'Input Sheet'!H:H)</f>
        <v>0</v>
      </c>
      <c r="AE930" s="28">
        <f>+SUMIF('Input Sheet'!$S:$S,$AL930,'Input Sheet'!I:I)</f>
        <v>0</v>
      </c>
      <c r="AF930" s="28">
        <f>+SUMIF('Input Sheet'!$S:$S,$AL930,'Input Sheet'!J:J)</f>
        <v>0</v>
      </c>
      <c r="AG930" s="28">
        <f>+SUMIF('Input Sheet'!$S:$S,$AL930,'Input Sheet'!K:K)</f>
        <v>0</v>
      </c>
      <c r="AH930" s="28">
        <f>+SUMIF('Input Sheet'!$S:$S,$AL930,'Input Sheet'!L:L)</f>
        <v>0</v>
      </c>
      <c r="AI930" s="28">
        <f>+SUMIF('Input Sheet'!$S:$S,$AL930,'Input Sheet'!M:M)</f>
        <v>0</v>
      </c>
      <c r="AJ930" s="28">
        <f>+SUMIF('Input Sheet'!$S:$S,$AL930,'Input Sheet'!N:N)</f>
        <v>0</v>
      </c>
      <c r="AK930" s="28"/>
      <c r="AL930" s="27" t="str">
        <f t="shared" si="73"/>
        <v>410-7310</v>
      </c>
      <c r="AM930" s="34" t="str">
        <f t="shared" si="74"/>
        <v>Admin &amp; Other</v>
      </c>
      <c r="AN930" s="34" t="str">
        <f t="shared" si="75"/>
        <v xml:space="preserve">Admin &amp; OtherStaff Remuneration &amp; Benefits as % of Total Gross </v>
      </c>
      <c r="AO930" s="35"/>
      <c r="AP930" s="35"/>
      <c r="AQ930" s="35"/>
    </row>
    <row r="931" spans="1:43" x14ac:dyDescent="0.25">
      <c r="A931" s="27" t="s">
        <v>103</v>
      </c>
      <c r="B931" s="27" t="s">
        <v>104</v>
      </c>
      <c r="C931" s="27" t="s">
        <v>663</v>
      </c>
      <c r="D931" s="27" t="s">
        <v>118</v>
      </c>
      <c r="E931" s="27" t="s">
        <v>666</v>
      </c>
      <c r="F931" s="27" t="s">
        <v>685</v>
      </c>
      <c r="G931" s="27" t="s">
        <v>686</v>
      </c>
      <c r="H931" s="34" t="s">
        <v>644</v>
      </c>
      <c r="I931" s="34" t="s">
        <v>652</v>
      </c>
      <c r="J931" s="34" t="str">
        <f t="shared" si="71"/>
        <v xml:space="preserve">Admin &amp; OtherStaff Remuneration &amp; Benefits as % of Total Gross </v>
      </c>
      <c r="K931" s="34" t="str">
        <f t="shared" si="72"/>
        <v>420Staff Benefits (Superannuation, FBT, ACC) - Toyota</v>
      </c>
      <c r="L931" s="28">
        <f>+SUMIF('TB 4-24'!M:M,$AL931,'TB 4-24'!G:G)</f>
        <v>0</v>
      </c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>
        <f>+SUMIF('Input Sheet'!$S:$S,$AL931,'Input Sheet'!C:C)</f>
        <v>0</v>
      </c>
      <c r="Z931" s="28">
        <f>+SUMIF('Input Sheet'!$S:$S,$AL931,'Input Sheet'!D:D)</f>
        <v>0</v>
      </c>
      <c r="AA931" s="28">
        <f>+SUMIF('Input Sheet'!$S:$S,$AL931,'Input Sheet'!E:E)</f>
        <v>0</v>
      </c>
      <c r="AB931" s="28">
        <f>+SUMIF('Input Sheet'!$S:$S,$AL931,'Input Sheet'!F:F)</f>
        <v>0</v>
      </c>
      <c r="AC931" s="28">
        <f>+SUMIF('Input Sheet'!$S:$S,$AL931,'Input Sheet'!G:G)</f>
        <v>0</v>
      </c>
      <c r="AD931" s="28">
        <f>+SUMIF('Input Sheet'!$S:$S,$AL931,'Input Sheet'!H:H)</f>
        <v>0</v>
      </c>
      <c r="AE931" s="28">
        <f>+SUMIF('Input Sheet'!$S:$S,$AL931,'Input Sheet'!I:I)</f>
        <v>0</v>
      </c>
      <c r="AF931" s="28">
        <f>+SUMIF('Input Sheet'!$S:$S,$AL931,'Input Sheet'!J:J)</f>
        <v>0</v>
      </c>
      <c r="AG931" s="28">
        <f>+SUMIF('Input Sheet'!$S:$S,$AL931,'Input Sheet'!K:K)</f>
        <v>0</v>
      </c>
      <c r="AH931" s="28">
        <f>+SUMIF('Input Sheet'!$S:$S,$AL931,'Input Sheet'!L:L)</f>
        <v>0</v>
      </c>
      <c r="AI931" s="28">
        <f>+SUMIF('Input Sheet'!$S:$S,$AL931,'Input Sheet'!M:M)</f>
        <v>0</v>
      </c>
      <c r="AJ931" s="28">
        <f>+SUMIF('Input Sheet'!$S:$S,$AL931,'Input Sheet'!N:N)</f>
        <v>0</v>
      </c>
      <c r="AK931" s="28"/>
      <c r="AL931" s="27" t="str">
        <f t="shared" si="73"/>
        <v>420-7310</v>
      </c>
      <c r="AM931" s="34" t="str">
        <f t="shared" si="74"/>
        <v>Admin &amp; Other</v>
      </c>
      <c r="AN931" s="34" t="str">
        <f t="shared" si="75"/>
        <v xml:space="preserve">Admin &amp; OtherStaff Remuneration &amp; Benefits as % of Total Gross </v>
      </c>
      <c r="AO931" s="35"/>
      <c r="AP931" s="35"/>
      <c r="AQ931" s="35"/>
    </row>
    <row r="932" spans="1:43" x14ac:dyDescent="0.25">
      <c r="A932" s="27" t="s">
        <v>103</v>
      </c>
      <c r="B932" s="27" t="s">
        <v>104</v>
      </c>
      <c r="C932" s="27" t="s">
        <v>663</v>
      </c>
      <c r="D932" s="27" t="s">
        <v>118</v>
      </c>
      <c r="E932" s="27" t="s">
        <v>667</v>
      </c>
      <c r="F932" s="27" t="s">
        <v>685</v>
      </c>
      <c r="G932" s="27" t="s">
        <v>686</v>
      </c>
      <c r="H932" s="34" t="s">
        <v>644</v>
      </c>
      <c r="I932" s="34" t="s">
        <v>652</v>
      </c>
      <c r="J932" s="34" t="str">
        <f t="shared" si="71"/>
        <v xml:space="preserve">Admin &amp; OtherStaff Remuneration &amp; Benefits as % of Total Gross </v>
      </c>
      <c r="K932" s="34" t="str">
        <f t="shared" si="72"/>
        <v>421Staff Benefits (Superannuation, FBT, ACC) - Toyota</v>
      </c>
      <c r="L932" s="28">
        <f>+SUMIF('TB 4-24'!M:M,$AL932,'TB 4-24'!G:G)</f>
        <v>0</v>
      </c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>
        <f>+SUMIF('Input Sheet'!$S:$S,$AL932,'Input Sheet'!C:C)</f>
        <v>0</v>
      </c>
      <c r="Z932" s="28">
        <f>+SUMIF('Input Sheet'!$S:$S,$AL932,'Input Sheet'!D:D)</f>
        <v>0</v>
      </c>
      <c r="AA932" s="28">
        <f>+SUMIF('Input Sheet'!$S:$S,$AL932,'Input Sheet'!E:E)</f>
        <v>0</v>
      </c>
      <c r="AB932" s="28">
        <f>+SUMIF('Input Sheet'!$S:$S,$AL932,'Input Sheet'!F:F)</f>
        <v>0</v>
      </c>
      <c r="AC932" s="28">
        <f>+SUMIF('Input Sheet'!$S:$S,$AL932,'Input Sheet'!G:G)</f>
        <v>0</v>
      </c>
      <c r="AD932" s="28">
        <f>+SUMIF('Input Sheet'!$S:$S,$AL932,'Input Sheet'!H:H)</f>
        <v>0</v>
      </c>
      <c r="AE932" s="28">
        <f>+SUMIF('Input Sheet'!$S:$S,$AL932,'Input Sheet'!I:I)</f>
        <v>0</v>
      </c>
      <c r="AF932" s="28">
        <f>+SUMIF('Input Sheet'!$S:$S,$AL932,'Input Sheet'!J:J)</f>
        <v>0</v>
      </c>
      <c r="AG932" s="28">
        <f>+SUMIF('Input Sheet'!$S:$S,$AL932,'Input Sheet'!K:K)</f>
        <v>0</v>
      </c>
      <c r="AH932" s="28">
        <f>+SUMIF('Input Sheet'!$S:$S,$AL932,'Input Sheet'!L:L)</f>
        <v>0</v>
      </c>
      <c r="AI932" s="28">
        <f>+SUMIF('Input Sheet'!$S:$S,$AL932,'Input Sheet'!M:M)</f>
        <v>0</v>
      </c>
      <c r="AJ932" s="28">
        <f>+SUMIF('Input Sheet'!$S:$S,$AL932,'Input Sheet'!N:N)</f>
        <v>0</v>
      </c>
      <c r="AK932" s="28"/>
      <c r="AL932" s="27" t="str">
        <f t="shared" si="73"/>
        <v>421-7310</v>
      </c>
      <c r="AM932" s="34" t="str">
        <f t="shared" si="74"/>
        <v>Admin &amp; Other</v>
      </c>
      <c r="AN932" s="34" t="str">
        <f t="shared" si="75"/>
        <v xml:space="preserve">Admin &amp; OtherStaff Remuneration &amp; Benefits as % of Total Gross </v>
      </c>
      <c r="AO932" s="35"/>
      <c r="AP932" s="35"/>
      <c r="AQ932" s="35"/>
    </row>
    <row r="933" spans="1:43" x14ac:dyDescent="0.25">
      <c r="A933" s="27" t="s">
        <v>103</v>
      </c>
      <c r="B933" s="27" t="s">
        <v>104</v>
      </c>
      <c r="C933" s="27" t="s">
        <v>663</v>
      </c>
      <c r="D933" s="27" t="s">
        <v>118</v>
      </c>
      <c r="E933" s="27" t="s">
        <v>670</v>
      </c>
      <c r="F933" s="27" t="s">
        <v>685</v>
      </c>
      <c r="G933" s="27" t="s">
        <v>686</v>
      </c>
      <c r="H933" s="34" t="s">
        <v>644</v>
      </c>
      <c r="I933" s="34" t="s">
        <v>652</v>
      </c>
      <c r="J933" s="34" t="str">
        <f t="shared" si="71"/>
        <v xml:space="preserve">Admin &amp; OtherStaff Remuneration &amp; Benefits as % of Total Gross </v>
      </c>
      <c r="K933" s="34" t="str">
        <f t="shared" si="72"/>
        <v>460Staff Benefits (Superannuation, FBT, ACC) - Toyota</v>
      </c>
      <c r="L933" s="28">
        <f>+SUMIF('TB 4-24'!M:M,$AL933,'TB 4-24'!G:G)</f>
        <v>0</v>
      </c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>
        <f>+SUMIF('Input Sheet'!$S:$S,$AL933,'Input Sheet'!C:C)</f>
        <v>0</v>
      </c>
      <c r="Z933" s="28">
        <f>+SUMIF('Input Sheet'!$S:$S,$AL933,'Input Sheet'!D:D)</f>
        <v>0</v>
      </c>
      <c r="AA933" s="28">
        <f>+SUMIF('Input Sheet'!$S:$S,$AL933,'Input Sheet'!E:E)</f>
        <v>0</v>
      </c>
      <c r="AB933" s="28">
        <f>+SUMIF('Input Sheet'!$S:$S,$AL933,'Input Sheet'!F:F)</f>
        <v>0</v>
      </c>
      <c r="AC933" s="28">
        <f>+SUMIF('Input Sheet'!$S:$S,$AL933,'Input Sheet'!G:G)</f>
        <v>0</v>
      </c>
      <c r="AD933" s="28">
        <f>+SUMIF('Input Sheet'!$S:$S,$AL933,'Input Sheet'!H:H)</f>
        <v>0</v>
      </c>
      <c r="AE933" s="28">
        <f>+SUMIF('Input Sheet'!$S:$S,$AL933,'Input Sheet'!I:I)</f>
        <v>0</v>
      </c>
      <c r="AF933" s="28">
        <f>+SUMIF('Input Sheet'!$S:$S,$AL933,'Input Sheet'!J:J)</f>
        <v>0</v>
      </c>
      <c r="AG933" s="28">
        <f>+SUMIF('Input Sheet'!$S:$S,$AL933,'Input Sheet'!K:K)</f>
        <v>0</v>
      </c>
      <c r="AH933" s="28">
        <f>+SUMIF('Input Sheet'!$S:$S,$AL933,'Input Sheet'!L:L)</f>
        <v>0</v>
      </c>
      <c r="AI933" s="28">
        <f>+SUMIF('Input Sheet'!$S:$S,$AL933,'Input Sheet'!M:M)</f>
        <v>0</v>
      </c>
      <c r="AJ933" s="28">
        <f>+SUMIF('Input Sheet'!$S:$S,$AL933,'Input Sheet'!N:N)</f>
        <v>0</v>
      </c>
      <c r="AK933" s="28"/>
      <c r="AL933" s="27" t="str">
        <f t="shared" si="73"/>
        <v>460-7310</v>
      </c>
      <c r="AM933" s="34" t="str">
        <f t="shared" si="74"/>
        <v>Admin &amp; Other</v>
      </c>
      <c r="AN933" s="34" t="str">
        <f t="shared" si="75"/>
        <v xml:space="preserve">Admin &amp; OtherStaff Remuneration &amp; Benefits as % of Total Gross </v>
      </c>
      <c r="AO933" s="35"/>
      <c r="AP933" s="35"/>
      <c r="AQ933" s="35"/>
    </row>
    <row r="934" spans="1:43" x14ac:dyDescent="0.25">
      <c r="A934" s="27" t="s">
        <v>103</v>
      </c>
      <c r="B934" s="27" t="s">
        <v>104</v>
      </c>
      <c r="C934" s="27" t="s">
        <v>671</v>
      </c>
      <c r="D934" s="27" t="s">
        <v>118</v>
      </c>
      <c r="E934" s="27" t="s">
        <v>672</v>
      </c>
      <c r="F934" s="27" t="s">
        <v>685</v>
      </c>
      <c r="G934" s="27" t="s">
        <v>686</v>
      </c>
      <c r="H934" s="34" t="s">
        <v>644</v>
      </c>
      <c r="I934" s="34" t="s">
        <v>652</v>
      </c>
      <c r="J934" s="34" t="str">
        <f t="shared" si="71"/>
        <v xml:space="preserve">Admin &amp; OtherStaff Remuneration &amp; Benefits as % of Total Gross </v>
      </c>
      <c r="K934" s="34" t="str">
        <f t="shared" si="72"/>
        <v>300Staff Benefits (Superannuation, FBT, ACC) - Toyota</v>
      </c>
      <c r="L934" s="28">
        <f>+SUMIF('TB 4-24'!M:M,$AL934,'TB 4-24'!G:G)</f>
        <v>0</v>
      </c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>
        <f>+SUMIF('Input Sheet'!$S:$S,$AL934,'Input Sheet'!C:C)</f>
        <v>0</v>
      </c>
      <c r="Z934" s="28">
        <f>+SUMIF('Input Sheet'!$S:$S,$AL934,'Input Sheet'!D:D)</f>
        <v>0</v>
      </c>
      <c r="AA934" s="28">
        <f>+SUMIF('Input Sheet'!$S:$S,$AL934,'Input Sheet'!E:E)</f>
        <v>0</v>
      </c>
      <c r="AB934" s="28">
        <f>+SUMIF('Input Sheet'!$S:$S,$AL934,'Input Sheet'!F:F)</f>
        <v>0</v>
      </c>
      <c r="AC934" s="28">
        <f>+SUMIF('Input Sheet'!$S:$S,$AL934,'Input Sheet'!G:G)</f>
        <v>0</v>
      </c>
      <c r="AD934" s="28">
        <f>+SUMIF('Input Sheet'!$S:$S,$AL934,'Input Sheet'!H:H)</f>
        <v>0</v>
      </c>
      <c r="AE934" s="28">
        <f>+SUMIF('Input Sheet'!$S:$S,$AL934,'Input Sheet'!I:I)</f>
        <v>0</v>
      </c>
      <c r="AF934" s="28">
        <f>+SUMIF('Input Sheet'!$S:$S,$AL934,'Input Sheet'!J:J)</f>
        <v>0</v>
      </c>
      <c r="AG934" s="28">
        <f>+SUMIF('Input Sheet'!$S:$S,$AL934,'Input Sheet'!K:K)</f>
        <v>0</v>
      </c>
      <c r="AH934" s="28">
        <f>+SUMIF('Input Sheet'!$S:$S,$AL934,'Input Sheet'!L:L)</f>
        <v>0</v>
      </c>
      <c r="AI934" s="28">
        <f>+SUMIF('Input Sheet'!$S:$S,$AL934,'Input Sheet'!M:M)</f>
        <v>0</v>
      </c>
      <c r="AJ934" s="28">
        <f>+SUMIF('Input Sheet'!$S:$S,$AL934,'Input Sheet'!N:N)</f>
        <v>0</v>
      </c>
      <c r="AK934" s="28"/>
      <c r="AL934" s="27" t="str">
        <f t="shared" si="73"/>
        <v>300-7310</v>
      </c>
      <c r="AM934" s="34" t="str">
        <f t="shared" si="74"/>
        <v>Admin &amp; Other</v>
      </c>
      <c r="AN934" s="34" t="str">
        <f t="shared" si="75"/>
        <v xml:space="preserve">Admin &amp; OtherStaff Remuneration &amp; Benefits as % of Total Gross </v>
      </c>
      <c r="AO934" s="35"/>
      <c r="AP934" s="35"/>
      <c r="AQ934" s="35"/>
    </row>
    <row r="935" spans="1:43" x14ac:dyDescent="0.25">
      <c r="A935" s="27" t="s">
        <v>103</v>
      </c>
      <c r="B935" s="27" t="s">
        <v>104</v>
      </c>
      <c r="C935" s="27" t="s">
        <v>671</v>
      </c>
      <c r="D935" s="27" t="s">
        <v>118</v>
      </c>
      <c r="E935" s="27" t="s">
        <v>673</v>
      </c>
      <c r="F935" s="27" t="s">
        <v>685</v>
      </c>
      <c r="G935" s="27" t="s">
        <v>686</v>
      </c>
      <c r="H935" s="34" t="s">
        <v>644</v>
      </c>
      <c r="I935" s="34" t="s">
        <v>652</v>
      </c>
      <c r="J935" s="34" t="str">
        <f t="shared" si="71"/>
        <v xml:space="preserve">Admin &amp; OtherStaff Remuneration &amp; Benefits as % of Total Gross </v>
      </c>
      <c r="K935" s="34" t="str">
        <f t="shared" si="72"/>
        <v>310Staff Benefits (Superannuation, FBT, ACC) - Toyota</v>
      </c>
      <c r="L935" s="28">
        <f>+SUMIF('TB 4-24'!M:M,$AL935,'TB 4-24'!G:G)</f>
        <v>0</v>
      </c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>
        <f>+SUMIF('Input Sheet'!$S:$S,$AL935,'Input Sheet'!C:C)</f>
        <v>0</v>
      </c>
      <c r="Z935" s="28">
        <f>+SUMIF('Input Sheet'!$S:$S,$AL935,'Input Sheet'!D:D)</f>
        <v>0</v>
      </c>
      <c r="AA935" s="28">
        <f>+SUMIF('Input Sheet'!$S:$S,$AL935,'Input Sheet'!E:E)</f>
        <v>0</v>
      </c>
      <c r="AB935" s="28">
        <f>+SUMIF('Input Sheet'!$S:$S,$AL935,'Input Sheet'!F:F)</f>
        <v>0</v>
      </c>
      <c r="AC935" s="28">
        <f>+SUMIF('Input Sheet'!$S:$S,$AL935,'Input Sheet'!G:G)</f>
        <v>0</v>
      </c>
      <c r="AD935" s="28">
        <f>+SUMIF('Input Sheet'!$S:$S,$AL935,'Input Sheet'!H:H)</f>
        <v>0</v>
      </c>
      <c r="AE935" s="28">
        <f>+SUMIF('Input Sheet'!$S:$S,$AL935,'Input Sheet'!I:I)</f>
        <v>0</v>
      </c>
      <c r="AF935" s="28">
        <f>+SUMIF('Input Sheet'!$S:$S,$AL935,'Input Sheet'!J:J)</f>
        <v>0</v>
      </c>
      <c r="AG935" s="28">
        <f>+SUMIF('Input Sheet'!$S:$S,$AL935,'Input Sheet'!K:K)</f>
        <v>0</v>
      </c>
      <c r="AH935" s="28">
        <f>+SUMIF('Input Sheet'!$S:$S,$AL935,'Input Sheet'!L:L)</f>
        <v>0</v>
      </c>
      <c r="AI935" s="28">
        <f>+SUMIF('Input Sheet'!$S:$S,$AL935,'Input Sheet'!M:M)</f>
        <v>0</v>
      </c>
      <c r="AJ935" s="28">
        <f>+SUMIF('Input Sheet'!$S:$S,$AL935,'Input Sheet'!N:N)</f>
        <v>0</v>
      </c>
      <c r="AK935" s="28"/>
      <c r="AL935" s="27" t="str">
        <f t="shared" si="73"/>
        <v>310-7310</v>
      </c>
      <c r="AM935" s="34" t="str">
        <f t="shared" si="74"/>
        <v>Admin &amp; Other</v>
      </c>
      <c r="AN935" s="34" t="str">
        <f t="shared" si="75"/>
        <v xml:space="preserve">Admin &amp; OtherStaff Remuneration &amp; Benefits as % of Total Gross </v>
      </c>
      <c r="AO935" s="35"/>
      <c r="AP935" s="35"/>
      <c r="AQ935" s="35"/>
    </row>
    <row r="936" spans="1:43" x14ac:dyDescent="0.25">
      <c r="A936" s="27" t="s">
        <v>103</v>
      </c>
      <c r="B936" s="27" t="s">
        <v>104</v>
      </c>
      <c r="C936" s="27" t="s">
        <v>671</v>
      </c>
      <c r="D936" s="27" t="s">
        <v>118</v>
      </c>
      <c r="E936" s="27" t="s">
        <v>674</v>
      </c>
      <c r="F936" s="27" t="s">
        <v>685</v>
      </c>
      <c r="G936" s="27" t="s">
        <v>686</v>
      </c>
      <c r="H936" s="34" t="s">
        <v>644</v>
      </c>
      <c r="I936" s="34" t="s">
        <v>652</v>
      </c>
      <c r="J936" s="34" t="str">
        <f t="shared" si="71"/>
        <v xml:space="preserve">Admin &amp; OtherStaff Remuneration &amp; Benefits as % of Total Gross </v>
      </c>
      <c r="K936" s="34" t="str">
        <f t="shared" si="72"/>
        <v>321Staff Benefits (Superannuation, FBT, ACC) - Toyota</v>
      </c>
      <c r="L936" s="28">
        <f>+SUMIF('TB 4-24'!M:M,$AL936,'TB 4-24'!G:G)</f>
        <v>0</v>
      </c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>
        <f>+SUMIF('Input Sheet'!$S:$S,$AL936,'Input Sheet'!C:C)</f>
        <v>0</v>
      </c>
      <c r="Z936" s="28">
        <f>+SUMIF('Input Sheet'!$S:$S,$AL936,'Input Sheet'!D:D)</f>
        <v>0</v>
      </c>
      <c r="AA936" s="28">
        <f>+SUMIF('Input Sheet'!$S:$S,$AL936,'Input Sheet'!E:E)</f>
        <v>0</v>
      </c>
      <c r="AB936" s="28">
        <f>+SUMIF('Input Sheet'!$S:$S,$AL936,'Input Sheet'!F:F)</f>
        <v>0</v>
      </c>
      <c r="AC936" s="28">
        <f>+SUMIF('Input Sheet'!$S:$S,$AL936,'Input Sheet'!G:G)</f>
        <v>0</v>
      </c>
      <c r="AD936" s="28">
        <f>+SUMIF('Input Sheet'!$S:$S,$AL936,'Input Sheet'!H:H)</f>
        <v>0</v>
      </c>
      <c r="AE936" s="28">
        <f>+SUMIF('Input Sheet'!$S:$S,$AL936,'Input Sheet'!I:I)</f>
        <v>0</v>
      </c>
      <c r="AF936" s="28">
        <f>+SUMIF('Input Sheet'!$S:$S,$AL936,'Input Sheet'!J:J)</f>
        <v>0</v>
      </c>
      <c r="AG936" s="28">
        <f>+SUMIF('Input Sheet'!$S:$S,$AL936,'Input Sheet'!K:K)</f>
        <v>0</v>
      </c>
      <c r="AH936" s="28">
        <f>+SUMIF('Input Sheet'!$S:$S,$AL936,'Input Sheet'!L:L)</f>
        <v>0</v>
      </c>
      <c r="AI936" s="28">
        <f>+SUMIF('Input Sheet'!$S:$S,$AL936,'Input Sheet'!M:M)</f>
        <v>0</v>
      </c>
      <c r="AJ936" s="28">
        <f>+SUMIF('Input Sheet'!$S:$S,$AL936,'Input Sheet'!N:N)</f>
        <v>0</v>
      </c>
      <c r="AK936" s="28"/>
      <c r="AL936" s="27" t="str">
        <f t="shared" si="73"/>
        <v>321-7310</v>
      </c>
      <c r="AM936" s="34" t="str">
        <f t="shared" si="74"/>
        <v>Admin &amp; Other</v>
      </c>
      <c r="AN936" s="34" t="str">
        <f t="shared" si="75"/>
        <v xml:space="preserve">Admin &amp; OtherStaff Remuneration &amp; Benefits as % of Total Gross </v>
      </c>
      <c r="AO936" s="35"/>
      <c r="AP936" s="35"/>
      <c r="AQ936" s="35"/>
    </row>
    <row r="937" spans="1:43" x14ac:dyDescent="0.25">
      <c r="A937" s="27" t="s">
        <v>103</v>
      </c>
      <c r="B937" s="27" t="s">
        <v>104</v>
      </c>
      <c r="C937" s="27" t="s">
        <v>671</v>
      </c>
      <c r="D937" s="27" t="s">
        <v>118</v>
      </c>
      <c r="E937" s="27" t="s">
        <v>676</v>
      </c>
      <c r="F937" s="27" t="s">
        <v>685</v>
      </c>
      <c r="G937" s="27" t="s">
        <v>686</v>
      </c>
      <c r="H937" s="34" t="s">
        <v>644</v>
      </c>
      <c r="I937" s="34" t="s">
        <v>652</v>
      </c>
      <c r="J937" s="34" t="str">
        <f t="shared" si="71"/>
        <v xml:space="preserve">Admin &amp; OtherStaff Remuneration &amp; Benefits as % of Total Gross </v>
      </c>
      <c r="K937" s="34" t="str">
        <f t="shared" si="72"/>
        <v>360Staff Benefits (Superannuation, FBT, ACC) - Toyota</v>
      </c>
      <c r="L937" s="28">
        <f>+SUMIF('TB 4-24'!M:M,$AL937,'TB 4-24'!G:G)</f>
        <v>0</v>
      </c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>
        <f>+SUMIF('Input Sheet'!$S:$S,$AL937,'Input Sheet'!C:C)</f>
        <v>0</v>
      </c>
      <c r="Z937" s="28">
        <f>+SUMIF('Input Sheet'!$S:$S,$AL937,'Input Sheet'!D:D)</f>
        <v>0</v>
      </c>
      <c r="AA937" s="28">
        <f>+SUMIF('Input Sheet'!$S:$S,$AL937,'Input Sheet'!E:E)</f>
        <v>0</v>
      </c>
      <c r="AB937" s="28">
        <f>+SUMIF('Input Sheet'!$S:$S,$AL937,'Input Sheet'!F:F)</f>
        <v>0</v>
      </c>
      <c r="AC937" s="28">
        <f>+SUMIF('Input Sheet'!$S:$S,$AL937,'Input Sheet'!G:G)</f>
        <v>0</v>
      </c>
      <c r="AD937" s="28">
        <f>+SUMIF('Input Sheet'!$S:$S,$AL937,'Input Sheet'!H:H)</f>
        <v>0</v>
      </c>
      <c r="AE937" s="28">
        <f>+SUMIF('Input Sheet'!$S:$S,$AL937,'Input Sheet'!I:I)</f>
        <v>0</v>
      </c>
      <c r="AF937" s="28">
        <f>+SUMIF('Input Sheet'!$S:$S,$AL937,'Input Sheet'!J:J)</f>
        <v>0</v>
      </c>
      <c r="AG937" s="28">
        <f>+SUMIF('Input Sheet'!$S:$S,$AL937,'Input Sheet'!K:K)</f>
        <v>0</v>
      </c>
      <c r="AH937" s="28">
        <f>+SUMIF('Input Sheet'!$S:$S,$AL937,'Input Sheet'!L:L)</f>
        <v>0</v>
      </c>
      <c r="AI937" s="28">
        <f>+SUMIF('Input Sheet'!$S:$S,$AL937,'Input Sheet'!M:M)</f>
        <v>0</v>
      </c>
      <c r="AJ937" s="28">
        <f>+SUMIF('Input Sheet'!$S:$S,$AL937,'Input Sheet'!N:N)</f>
        <v>0</v>
      </c>
      <c r="AK937" s="28"/>
      <c r="AL937" s="27" t="str">
        <f t="shared" si="73"/>
        <v>360-7310</v>
      </c>
      <c r="AM937" s="34" t="str">
        <f t="shared" si="74"/>
        <v>Admin &amp; Other</v>
      </c>
      <c r="AN937" s="34" t="str">
        <f t="shared" si="75"/>
        <v xml:space="preserve">Admin &amp; OtherStaff Remuneration &amp; Benefits as % of Total Gross </v>
      </c>
      <c r="AO937" s="35"/>
      <c r="AP937" s="35"/>
      <c r="AQ937" s="35"/>
    </row>
    <row r="938" spans="1:43" x14ac:dyDescent="0.25">
      <c r="A938" s="27" t="s">
        <v>103</v>
      </c>
      <c r="B938" s="27" t="s">
        <v>104</v>
      </c>
      <c r="C938" s="27" t="s">
        <v>104</v>
      </c>
      <c r="D938" s="27" t="s">
        <v>118</v>
      </c>
      <c r="E938" s="27" t="s">
        <v>677</v>
      </c>
      <c r="F938" s="27" t="s">
        <v>685</v>
      </c>
      <c r="G938" s="27" t="s">
        <v>686</v>
      </c>
      <c r="H938" s="34" t="s">
        <v>644</v>
      </c>
      <c r="I938" s="34" t="s">
        <v>652</v>
      </c>
      <c r="J938" s="34" t="str">
        <f t="shared" si="71"/>
        <v xml:space="preserve">Admin &amp; OtherStaff Remuneration &amp; Benefits as % of Total Gross </v>
      </c>
      <c r="K938" s="34" t="str">
        <f t="shared" si="72"/>
        <v>100Staff Benefits (Superannuation, FBT, ACC) - Toyota</v>
      </c>
      <c r="L938" s="28">
        <f>+SUMIF('TB 4-24'!M:M,$AL938,'TB 4-24'!G:G)</f>
        <v>0</v>
      </c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>
        <f>+SUMIF('Input Sheet'!$S:$S,$AL938,'Input Sheet'!C:C)</f>
        <v>0</v>
      </c>
      <c r="Z938" s="28">
        <f>+SUMIF('Input Sheet'!$S:$S,$AL938,'Input Sheet'!D:D)</f>
        <v>0</v>
      </c>
      <c r="AA938" s="28">
        <f>+SUMIF('Input Sheet'!$S:$S,$AL938,'Input Sheet'!E:E)</f>
        <v>0</v>
      </c>
      <c r="AB938" s="28">
        <f>+SUMIF('Input Sheet'!$S:$S,$AL938,'Input Sheet'!F:F)</f>
        <v>0</v>
      </c>
      <c r="AC938" s="28">
        <f>+SUMIF('Input Sheet'!$S:$S,$AL938,'Input Sheet'!G:G)</f>
        <v>0</v>
      </c>
      <c r="AD938" s="28">
        <f>+SUMIF('Input Sheet'!$S:$S,$AL938,'Input Sheet'!H:H)</f>
        <v>0</v>
      </c>
      <c r="AE938" s="28">
        <f>+SUMIF('Input Sheet'!$S:$S,$AL938,'Input Sheet'!I:I)</f>
        <v>0</v>
      </c>
      <c r="AF938" s="28">
        <f>+SUMIF('Input Sheet'!$S:$S,$AL938,'Input Sheet'!J:J)</f>
        <v>0</v>
      </c>
      <c r="AG938" s="28">
        <f>+SUMIF('Input Sheet'!$S:$S,$AL938,'Input Sheet'!K:K)</f>
        <v>0</v>
      </c>
      <c r="AH938" s="28">
        <f>+SUMIF('Input Sheet'!$S:$S,$AL938,'Input Sheet'!L:L)</f>
        <v>0</v>
      </c>
      <c r="AI938" s="28">
        <f>+SUMIF('Input Sheet'!$S:$S,$AL938,'Input Sheet'!M:M)</f>
        <v>0</v>
      </c>
      <c r="AJ938" s="28">
        <f>+SUMIF('Input Sheet'!$S:$S,$AL938,'Input Sheet'!N:N)</f>
        <v>0</v>
      </c>
      <c r="AK938" s="28"/>
      <c r="AL938" s="27" t="str">
        <f t="shared" si="73"/>
        <v>100-7310</v>
      </c>
      <c r="AM938" s="34" t="str">
        <f t="shared" si="74"/>
        <v>Admin &amp; Other</v>
      </c>
      <c r="AN938" s="34" t="str">
        <f t="shared" si="75"/>
        <v xml:space="preserve">Admin &amp; OtherStaff Remuneration &amp; Benefits as % of Total Gross </v>
      </c>
      <c r="AO938" s="35"/>
      <c r="AP938" s="35"/>
      <c r="AQ938" s="35"/>
    </row>
    <row r="939" spans="1:43" x14ac:dyDescent="0.25">
      <c r="A939" s="27" t="s">
        <v>103</v>
      </c>
      <c r="B939" s="27" t="s">
        <v>104</v>
      </c>
      <c r="C939" s="27" t="s">
        <v>104</v>
      </c>
      <c r="D939" s="27" t="s">
        <v>171</v>
      </c>
      <c r="E939" s="27" t="s">
        <v>649</v>
      </c>
      <c r="F939" s="27" t="s">
        <v>687</v>
      </c>
      <c r="G939" s="27" t="s">
        <v>688</v>
      </c>
      <c r="H939" s="34" t="s">
        <v>644</v>
      </c>
      <c r="I939" s="34" t="s">
        <v>645</v>
      </c>
      <c r="J939" s="34" t="str">
        <f t="shared" si="71"/>
        <v>Admin &amp; OtherOther Overheads as % of Total Gross Profit</v>
      </c>
      <c r="K939" s="34" t="str">
        <f t="shared" si="72"/>
        <v>110Miscellaneous expenses - Toyota</v>
      </c>
      <c r="L939" s="28">
        <f>+SUMIF('TB 4-24'!M:M,$AL939,'TB 4-24'!G:G)</f>
        <v>0</v>
      </c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>
        <f>+SUMIF('Input Sheet'!$S:$S,$AL939,'Input Sheet'!C:C)</f>
        <v>0</v>
      </c>
      <c r="Z939" s="28">
        <f>+SUMIF('Input Sheet'!$S:$S,$AL939,'Input Sheet'!D:D)</f>
        <v>0</v>
      </c>
      <c r="AA939" s="28">
        <f>+SUMIF('Input Sheet'!$S:$S,$AL939,'Input Sheet'!E:E)</f>
        <v>0</v>
      </c>
      <c r="AB939" s="28">
        <f>+SUMIF('Input Sheet'!$S:$S,$AL939,'Input Sheet'!F:F)</f>
        <v>0</v>
      </c>
      <c r="AC939" s="28">
        <f>+SUMIF('Input Sheet'!$S:$S,$AL939,'Input Sheet'!G:G)</f>
        <v>0</v>
      </c>
      <c r="AD939" s="28">
        <f>+SUMIF('Input Sheet'!$S:$S,$AL939,'Input Sheet'!H:H)</f>
        <v>0</v>
      </c>
      <c r="AE939" s="28">
        <f>+SUMIF('Input Sheet'!$S:$S,$AL939,'Input Sheet'!I:I)</f>
        <v>0</v>
      </c>
      <c r="AF939" s="28">
        <f>+SUMIF('Input Sheet'!$S:$S,$AL939,'Input Sheet'!J:J)</f>
        <v>0</v>
      </c>
      <c r="AG939" s="28">
        <f>+SUMIF('Input Sheet'!$S:$S,$AL939,'Input Sheet'!K:K)</f>
        <v>0</v>
      </c>
      <c r="AH939" s="28">
        <f>+SUMIF('Input Sheet'!$S:$S,$AL939,'Input Sheet'!L:L)</f>
        <v>0</v>
      </c>
      <c r="AI939" s="28">
        <f>+SUMIF('Input Sheet'!$S:$S,$AL939,'Input Sheet'!M:M)</f>
        <v>0</v>
      </c>
      <c r="AJ939" s="28">
        <f>+SUMIF('Input Sheet'!$S:$S,$AL939,'Input Sheet'!N:N)</f>
        <v>0</v>
      </c>
      <c r="AK939" s="28"/>
      <c r="AL939" s="27" t="str">
        <f t="shared" si="73"/>
        <v>110-7300</v>
      </c>
      <c r="AM939" s="34" t="str">
        <f t="shared" si="74"/>
        <v>Admin &amp; Other</v>
      </c>
      <c r="AN939" s="34" t="str">
        <f t="shared" si="75"/>
        <v>Admin &amp; OtherOther Overheads as % of Total Gross Profit</v>
      </c>
      <c r="AO939" s="35"/>
      <c r="AP939" s="35"/>
      <c r="AQ939" s="35"/>
    </row>
    <row r="940" spans="1:43" x14ac:dyDescent="0.25">
      <c r="A940" s="27" t="s">
        <v>103</v>
      </c>
      <c r="B940" s="27" t="s">
        <v>104</v>
      </c>
      <c r="C940" s="27" t="s">
        <v>104</v>
      </c>
      <c r="D940" s="27" t="s">
        <v>171</v>
      </c>
      <c r="E940" s="27" t="s">
        <v>654</v>
      </c>
      <c r="F940" s="27" t="s">
        <v>687</v>
      </c>
      <c r="G940" s="27" t="s">
        <v>688</v>
      </c>
      <c r="H940" s="34" t="s">
        <v>644</v>
      </c>
      <c r="I940" s="34" t="s">
        <v>645</v>
      </c>
      <c r="J940" s="34" t="str">
        <f t="shared" si="71"/>
        <v>Admin &amp; OtherOther Overheads as % of Total Gross Profit</v>
      </c>
      <c r="K940" s="34" t="str">
        <f t="shared" si="72"/>
        <v>120Miscellaneous expenses - Toyota</v>
      </c>
      <c r="L940" s="28">
        <f>+SUMIF('TB 4-24'!M:M,$AL940,'TB 4-24'!G:G)</f>
        <v>0</v>
      </c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>
        <f>+SUMIF('Input Sheet'!$S:$S,$AL940,'Input Sheet'!C:C)</f>
        <v>0</v>
      </c>
      <c r="Z940" s="28">
        <f>+SUMIF('Input Sheet'!$S:$S,$AL940,'Input Sheet'!D:D)</f>
        <v>0</v>
      </c>
      <c r="AA940" s="28">
        <f>+SUMIF('Input Sheet'!$S:$S,$AL940,'Input Sheet'!E:E)</f>
        <v>0</v>
      </c>
      <c r="AB940" s="28">
        <f>+SUMIF('Input Sheet'!$S:$S,$AL940,'Input Sheet'!F:F)</f>
        <v>0</v>
      </c>
      <c r="AC940" s="28">
        <f>+SUMIF('Input Sheet'!$S:$S,$AL940,'Input Sheet'!G:G)</f>
        <v>0</v>
      </c>
      <c r="AD940" s="28">
        <f>+SUMIF('Input Sheet'!$S:$S,$AL940,'Input Sheet'!H:H)</f>
        <v>0</v>
      </c>
      <c r="AE940" s="28">
        <f>+SUMIF('Input Sheet'!$S:$S,$AL940,'Input Sheet'!I:I)</f>
        <v>0</v>
      </c>
      <c r="AF940" s="28">
        <f>+SUMIF('Input Sheet'!$S:$S,$AL940,'Input Sheet'!J:J)</f>
        <v>0</v>
      </c>
      <c r="AG940" s="28">
        <f>+SUMIF('Input Sheet'!$S:$S,$AL940,'Input Sheet'!K:K)</f>
        <v>0</v>
      </c>
      <c r="AH940" s="28">
        <f>+SUMIF('Input Sheet'!$S:$S,$AL940,'Input Sheet'!L:L)</f>
        <v>0</v>
      </c>
      <c r="AI940" s="28">
        <f>+SUMIF('Input Sheet'!$S:$S,$AL940,'Input Sheet'!M:M)</f>
        <v>0</v>
      </c>
      <c r="AJ940" s="28">
        <f>+SUMIF('Input Sheet'!$S:$S,$AL940,'Input Sheet'!N:N)</f>
        <v>0</v>
      </c>
      <c r="AK940" s="28"/>
      <c r="AL940" s="27" t="str">
        <f t="shared" si="73"/>
        <v>120-7300</v>
      </c>
      <c r="AM940" s="34" t="str">
        <f t="shared" si="74"/>
        <v>Admin &amp; Other</v>
      </c>
      <c r="AN940" s="34" t="str">
        <f t="shared" si="75"/>
        <v>Admin &amp; OtherOther Overheads as % of Total Gross Profit</v>
      </c>
      <c r="AO940" s="35"/>
      <c r="AP940" s="35"/>
      <c r="AQ940" s="35"/>
    </row>
    <row r="941" spans="1:43" x14ac:dyDescent="0.25">
      <c r="A941" s="27" t="s">
        <v>103</v>
      </c>
      <c r="B941" s="27" t="s">
        <v>104</v>
      </c>
      <c r="C941" s="27" t="s">
        <v>657</v>
      </c>
      <c r="D941" s="27" t="s">
        <v>141</v>
      </c>
      <c r="E941" s="27" t="s">
        <v>660</v>
      </c>
      <c r="F941" s="27" t="s">
        <v>685</v>
      </c>
      <c r="G941" s="27" t="s">
        <v>686</v>
      </c>
      <c r="H941" s="34" t="s">
        <v>644</v>
      </c>
      <c r="I941" s="34" t="s">
        <v>652</v>
      </c>
      <c r="J941" s="34" t="str">
        <f t="shared" si="71"/>
        <v xml:space="preserve">Admin &amp; OtherStaff Remuneration &amp; Benefits as % of Total Gross </v>
      </c>
      <c r="K941" s="34" t="str">
        <f t="shared" si="72"/>
        <v>200Staff Benefits (Superannuation, FBT, ACC) - Toyota</v>
      </c>
      <c r="L941" s="28">
        <f>+SUMIF('TB 4-24'!M:M,$AL941,'TB 4-24'!G:G)</f>
        <v>0</v>
      </c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>
        <f>+SUMIF('Input Sheet'!$S:$S,$AL941,'Input Sheet'!C:C)</f>
        <v>0</v>
      </c>
      <c r="Z941" s="28">
        <f>+SUMIF('Input Sheet'!$S:$S,$AL941,'Input Sheet'!D:D)</f>
        <v>0</v>
      </c>
      <c r="AA941" s="28">
        <f>+SUMIF('Input Sheet'!$S:$S,$AL941,'Input Sheet'!E:E)</f>
        <v>0</v>
      </c>
      <c r="AB941" s="28">
        <f>+SUMIF('Input Sheet'!$S:$S,$AL941,'Input Sheet'!F:F)</f>
        <v>0</v>
      </c>
      <c r="AC941" s="28">
        <f>+SUMIF('Input Sheet'!$S:$S,$AL941,'Input Sheet'!G:G)</f>
        <v>0</v>
      </c>
      <c r="AD941" s="28">
        <f>+SUMIF('Input Sheet'!$S:$S,$AL941,'Input Sheet'!H:H)</f>
        <v>0</v>
      </c>
      <c r="AE941" s="28">
        <f>+SUMIF('Input Sheet'!$S:$S,$AL941,'Input Sheet'!I:I)</f>
        <v>0</v>
      </c>
      <c r="AF941" s="28">
        <f>+SUMIF('Input Sheet'!$S:$S,$AL941,'Input Sheet'!J:J)</f>
        <v>0</v>
      </c>
      <c r="AG941" s="28">
        <f>+SUMIF('Input Sheet'!$S:$S,$AL941,'Input Sheet'!K:K)</f>
        <v>0</v>
      </c>
      <c r="AH941" s="28">
        <f>+SUMIF('Input Sheet'!$S:$S,$AL941,'Input Sheet'!L:L)</f>
        <v>0</v>
      </c>
      <c r="AI941" s="28">
        <f>+SUMIF('Input Sheet'!$S:$S,$AL941,'Input Sheet'!M:M)</f>
        <v>0</v>
      </c>
      <c r="AJ941" s="28">
        <f>+SUMIF('Input Sheet'!$S:$S,$AL941,'Input Sheet'!N:N)</f>
        <v>0</v>
      </c>
      <c r="AK941" s="28"/>
      <c r="AL941" s="27" t="str">
        <f t="shared" si="73"/>
        <v>200-7340</v>
      </c>
      <c r="AM941" s="34" t="str">
        <f t="shared" si="74"/>
        <v>Admin &amp; Other</v>
      </c>
      <c r="AN941" s="34" t="str">
        <f t="shared" si="75"/>
        <v xml:space="preserve">Admin &amp; OtherStaff Remuneration &amp; Benefits as % of Total Gross </v>
      </c>
      <c r="AO941" s="35"/>
      <c r="AP941" s="35"/>
      <c r="AQ941" s="35"/>
    </row>
    <row r="942" spans="1:43" x14ac:dyDescent="0.25">
      <c r="A942" s="27" t="s">
        <v>103</v>
      </c>
      <c r="B942" s="27" t="s">
        <v>104</v>
      </c>
      <c r="C942" s="27" t="s">
        <v>657</v>
      </c>
      <c r="D942" s="27" t="s">
        <v>141</v>
      </c>
      <c r="E942" s="27" t="s">
        <v>658</v>
      </c>
      <c r="F942" s="27" t="s">
        <v>685</v>
      </c>
      <c r="G942" s="27" t="s">
        <v>686</v>
      </c>
      <c r="H942" s="34" t="s">
        <v>644</v>
      </c>
      <c r="I942" s="34" t="s">
        <v>652</v>
      </c>
      <c r="J942" s="34" t="str">
        <f t="shared" si="71"/>
        <v xml:space="preserve">Admin &amp; OtherStaff Remuneration &amp; Benefits as % of Total Gross </v>
      </c>
      <c r="K942" s="34" t="str">
        <f t="shared" si="72"/>
        <v>210Staff Benefits (Superannuation, FBT, ACC) - Toyota</v>
      </c>
      <c r="L942" s="28">
        <f>+SUMIF('TB 4-24'!M:M,$AL942,'TB 4-24'!G:G)</f>
        <v>0</v>
      </c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>
        <f>+SUMIF('Input Sheet'!$S:$S,$AL942,'Input Sheet'!C:C)</f>
        <v>0</v>
      </c>
      <c r="Z942" s="28">
        <f>+SUMIF('Input Sheet'!$S:$S,$AL942,'Input Sheet'!D:D)</f>
        <v>0</v>
      </c>
      <c r="AA942" s="28">
        <f>+SUMIF('Input Sheet'!$S:$S,$AL942,'Input Sheet'!E:E)</f>
        <v>0</v>
      </c>
      <c r="AB942" s="28">
        <f>+SUMIF('Input Sheet'!$S:$S,$AL942,'Input Sheet'!F:F)</f>
        <v>0</v>
      </c>
      <c r="AC942" s="28">
        <f>+SUMIF('Input Sheet'!$S:$S,$AL942,'Input Sheet'!G:G)</f>
        <v>0</v>
      </c>
      <c r="AD942" s="28">
        <f>+SUMIF('Input Sheet'!$S:$S,$AL942,'Input Sheet'!H:H)</f>
        <v>0</v>
      </c>
      <c r="AE942" s="28">
        <f>+SUMIF('Input Sheet'!$S:$S,$AL942,'Input Sheet'!I:I)</f>
        <v>0</v>
      </c>
      <c r="AF942" s="28">
        <f>+SUMIF('Input Sheet'!$S:$S,$AL942,'Input Sheet'!J:J)</f>
        <v>0</v>
      </c>
      <c r="AG942" s="28">
        <f>+SUMIF('Input Sheet'!$S:$S,$AL942,'Input Sheet'!K:K)</f>
        <v>0</v>
      </c>
      <c r="AH942" s="28">
        <f>+SUMIF('Input Sheet'!$S:$S,$AL942,'Input Sheet'!L:L)</f>
        <v>0</v>
      </c>
      <c r="AI942" s="28">
        <f>+SUMIF('Input Sheet'!$S:$S,$AL942,'Input Sheet'!M:M)</f>
        <v>0</v>
      </c>
      <c r="AJ942" s="28">
        <f>+SUMIF('Input Sheet'!$S:$S,$AL942,'Input Sheet'!N:N)</f>
        <v>0</v>
      </c>
      <c r="AK942" s="28"/>
      <c r="AL942" s="27" t="str">
        <f t="shared" si="73"/>
        <v>210-7340</v>
      </c>
      <c r="AM942" s="34" t="str">
        <f t="shared" si="74"/>
        <v>Admin &amp; Other</v>
      </c>
      <c r="AN942" s="34" t="str">
        <f t="shared" si="75"/>
        <v xml:space="preserve">Admin &amp; OtherStaff Remuneration &amp; Benefits as % of Total Gross </v>
      </c>
      <c r="AO942" s="35"/>
      <c r="AP942" s="35"/>
      <c r="AQ942" s="35"/>
    </row>
    <row r="943" spans="1:43" x14ac:dyDescent="0.25">
      <c r="A943" s="27" t="s">
        <v>103</v>
      </c>
      <c r="B943" s="27" t="s">
        <v>104</v>
      </c>
      <c r="C943" s="27" t="s">
        <v>657</v>
      </c>
      <c r="D943" s="27" t="s">
        <v>141</v>
      </c>
      <c r="E943" s="27" t="s">
        <v>659</v>
      </c>
      <c r="F943" s="27" t="s">
        <v>685</v>
      </c>
      <c r="G943" s="27" t="s">
        <v>686</v>
      </c>
      <c r="H943" s="34" t="s">
        <v>644</v>
      </c>
      <c r="I943" s="34" t="s">
        <v>652</v>
      </c>
      <c r="J943" s="34" t="str">
        <f t="shared" si="71"/>
        <v xml:space="preserve">Admin &amp; OtherStaff Remuneration &amp; Benefits as % of Total Gross </v>
      </c>
      <c r="K943" s="34" t="str">
        <f t="shared" si="72"/>
        <v>220Staff Benefits (Superannuation, FBT, ACC) - Toyota</v>
      </c>
      <c r="L943" s="28">
        <f>+SUMIF('TB 4-24'!M:M,$AL943,'TB 4-24'!G:G)</f>
        <v>0</v>
      </c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>
        <f>+SUMIF('Input Sheet'!$S:$S,$AL943,'Input Sheet'!C:C)</f>
        <v>0</v>
      </c>
      <c r="Z943" s="28">
        <f>+SUMIF('Input Sheet'!$S:$S,$AL943,'Input Sheet'!D:D)</f>
        <v>0</v>
      </c>
      <c r="AA943" s="28">
        <f>+SUMIF('Input Sheet'!$S:$S,$AL943,'Input Sheet'!E:E)</f>
        <v>0</v>
      </c>
      <c r="AB943" s="28">
        <f>+SUMIF('Input Sheet'!$S:$S,$AL943,'Input Sheet'!F:F)</f>
        <v>0</v>
      </c>
      <c r="AC943" s="28">
        <f>+SUMIF('Input Sheet'!$S:$S,$AL943,'Input Sheet'!G:G)</f>
        <v>0</v>
      </c>
      <c r="AD943" s="28">
        <f>+SUMIF('Input Sheet'!$S:$S,$AL943,'Input Sheet'!H:H)</f>
        <v>0</v>
      </c>
      <c r="AE943" s="28">
        <f>+SUMIF('Input Sheet'!$S:$S,$AL943,'Input Sheet'!I:I)</f>
        <v>0</v>
      </c>
      <c r="AF943" s="28">
        <f>+SUMIF('Input Sheet'!$S:$S,$AL943,'Input Sheet'!J:J)</f>
        <v>0</v>
      </c>
      <c r="AG943" s="28">
        <f>+SUMIF('Input Sheet'!$S:$S,$AL943,'Input Sheet'!K:K)</f>
        <v>0</v>
      </c>
      <c r="AH943" s="28">
        <f>+SUMIF('Input Sheet'!$S:$S,$AL943,'Input Sheet'!L:L)</f>
        <v>0</v>
      </c>
      <c r="AI943" s="28">
        <f>+SUMIF('Input Sheet'!$S:$S,$AL943,'Input Sheet'!M:M)</f>
        <v>0</v>
      </c>
      <c r="AJ943" s="28">
        <f>+SUMIF('Input Sheet'!$S:$S,$AL943,'Input Sheet'!N:N)</f>
        <v>0</v>
      </c>
      <c r="AK943" s="28"/>
      <c r="AL943" s="27" t="str">
        <f t="shared" si="73"/>
        <v>220-7340</v>
      </c>
      <c r="AM943" s="34" t="str">
        <f t="shared" si="74"/>
        <v>Admin &amp; Other</v>
      </c>
      <c r="AN943" s="34" t="str">
        <f t="shared" si="75"/>
        <v xml:space="preserve">Admin &amp; OtherStaff Remuneration &amp; Benefits as % of Total Gross </v>
      </c>
      <c r="AO943" s="35"/>
      <c r="AP943" s="35"/>
      <c r="AQ943" s="35"/>
    </row>
    <row r="944" spans="1:43" x14ac:dyDescent="0.25">
      <c r="A944" s="27" t="s">
        <v>103</v>
      </c>
      <c r="B944" s="27" t="s">
        <v>104</v>
      </c>
      <c r="C944" s="27" t="s">
        <v>657</v>
      </c>
      <c r="D944" s="27" t="s">
        <v>141</v>
      </c>
      <c r="E944" s="27" t="s">
        <v>661</v>
      </c>
      <c r="F944" s="27" t="s">
        <v>685</v>
      </c>
      <c r="G944" s="27" t="s">
        <v>686</v>
      </c>
      <c r="H944" s="34" t="s">
        <v>644</v>
      </c>
      <c r="I944" s="34" t="s">
        <v>652</v>
      </c>
      <c r="J944" s="34" t="str">
        <f t="shared" si="71"/>
        <v xml:space="preserve">Admin &amp; OtherStaff Remuneration &amp; Benefits as % of Total Gross </v>
      </c>
      <c r="K944" s="34" t="str">
        <f t="shared" si="72"/>
        <v>221Staff Benefits (Superannuation, FBT, ACC) - Toyota</v>
      </c>
      <c r="L944" s="28">
        <f>+SUMIF('TB 4-24'!M:M,$AL944,'TB 4-24'!G:G)</f>
        <v>0</v>
      </c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>
        <f>+SUMIF('Input Sheet'!$S:$S,$AL944,'Input Sheet'!C:C)</f>
        <v>0</v>
      </c>
      <c r="Z944" s="28">
        <f>+SUMIF('Input Sheet'!$S:$S,$AL944,'Input Sheet'!D:D)</f>
        <v>0</v>
      </c>
      <c r="AA944" s="28">
        <f>+SUMIF('Input Sheet'!$S:$S,$AL944,'Input Sheet'!E:E)</f>
        <v>0</v>
      </c>
      <c r="AB944" s="28">
        <f>+SUMIF('Input Sheet'!$S:$S,$AL944,'Input Sheet'!F:F)</f>
        <v>0</v>
      </c>
      <c r="AC944" s="28">
        <f>+SUMIF('Input Sheet'!$S:$S,$AL944,'Input Sheet'!G:G)</f>
        <v>0</v>
      </c>
      <c r="AD944" s="28">
        <f>+SUMIF('Input Sheet'!$S:$S,$AL944,'Input Sheet'!H:H)</f>
        <v>0</v>
      </c>
      <c r="AE944" s="28">
        <f>+SUMIF('Input Sheet'!$S:$S,$AL944,'Input Sheet'!I:I)</f>
        <v>0</v>
      </c>
      <c r="AF944" s="28">
        <f>+SUMIF('Input Sheet'!$S:$S,$AL944,'Input Sheet'!J:J)</f>
        <v>0</v>
      </c>
      <c r="AG944" s="28">
        <f>+SUMIF('Input Sheet'!$S:$S,$AL944,'Input Sheet'!K:K)</f>
        <v>0</v>
      </c>
      <c r="AH944" s="28">
        <f>+SUMIF('Input Sheet'!$S:$S,$AL944,'Input Sheet'!L:L)</f>
        <v>0</v>
      </c>
      <c r="AI944" s="28">
        <f>+SUMIF('Input Sheet'!$S:$S,$AL944,'Input Sheet'!M:M)</f>
        <v>0</v>
      </c>
      <c r="AJ944" s="28">
        <f>+SUMIF('Input Sheet'!$S:$S,$AL944,'Input Sheet'!N:N)</f>
        <v>0</v>
      </c>
      <c r="AK944" s="28"/>
      <c r="AL944" s="27" t="str">
        <f t="shared" si="73"/>
        <v>221-7340</v>
      </c>
      <c r="AM944" s="34" t="str">
        <f t="shared" si="74"/>
        <v>Admin &amp; Other</v>
      </c>
      <c r="AN944" s="34" t="str">
        <f t="shared" si="75"/>
        <v xml:space="preserve">Admin &amp; OtherStaff Remuneration &amp; Benefits as % of Total Gross </v>
      </c>
      <c r="AO944" s="35"/>
      <c r="AP944" s="35"/>
      <c r="AQ944" s="35"/>
    </row>
    <row r="945" spans="1:43" x14ac:dyDescent="0.25">
      <c r="A945" s="27" t="s">
        <v>103</v>
      </c>
      <c r="B945" s="27" t="s">
        <v>104</v>
      </c>
      <c r="C945" s="27" t="s">
        <v>657</v>
      </c>
      <c r="D945" s="27" t="s">
        <v>141</v>
      </c>
      <c r="E945" s="27" t="s">
        <v>681</v>
      </c>
      <c r="F945" s="27" t="s">
        <v>685</v>
      </c>
      <c r="G945" s="27" t="s">
        <v>686</v>
      </c>
      <c r="H945" s="34" t="s">
        <v>644</v>
      </c>
      <c r="I945" s="34" t="s">
        <v>652</v>
      </c>
      <c r="J945" s="34" t="str">
        <f t="shared" si="71"/>
        <v xml:space="preserve">Admin &amp; OtherStaff Remuneration &amp; Benefits as % of Total Gross </v>
      </c>
      <c r="K945" s="34" t="str">
        <f t="shared" si="72"/>
        <v>230Staff Benefits (Superannuation, FBT, ACC) - Toyota</v>
      </c>
      <c r="L945" s="28">
        <f>+SUMIF('TB 4-24'!M:M,$AL945,'TB 4-24'!G:G)</f>
        <v>0</v>
      </c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>
        <f>+SUMIF('Input Sheet'!$S:$S,$AL945,'Input Sheet'!C:C)</f>
        <v>0</v>
      </c>
      <c r="Z945" s="28">
        <f>+SUMIF('Input Sheet'!$S:$S,$AL945,'Input Sheet'!D:D)</f>
        <v>0</v>
      </c>
      <c r="AA945" s="28">
        <f>+SUMIF('Input Sheet'!$S:$S,$AL945,'Input Sheet'!E:E)</f>
        <v>0</v>
      </c>
      <c r="AB945" s="28">
        <f>+SUMIF('Input Sheet'!$S:$S,$AL945,'Input Sheet'!F:F)</f>
        <v>0</v>
      </c>
      <c r="AC945" s="28">
        <f>+SUMIF('Input Sheet'!$S:$S,$AL945,'Input Sheet'!G:G)</f>
        <v>0</v>
      </c>
      <c r="AD945" s="28">
        <f>+SUMIF('Input Sheet'!$S:$S,$AL945,'Input Sheet'!H:H)</f>
        <v>0</v>
      </c>
      <c r="AE945" s="28">
        <f>+SUMIF('Input Sheet'!$S:$S,$AL945,'Input Sheet'!I:I)</f>
        <v>0</v>
      </c>
      <c r="AF945" s="28">
        <f>+SUMIF('Input Sheet'!$S:$S,$AL945,'Input Sheet'!J:J)</f>
        <v>0</v>
      </c>
      <c r="AG945" s="28">
        <f>+SUMIF('Input Sheet'!$S:$S,$AL945,'Input Sheet'!K:K)</f>
        <v>0</v>
      </c>
      <c r="AH945" s="28">
        <f>+SUMIF('Input Sheet'!$S:$S,$AL945,'Input Sheet'!L:L)</f>
        <v>0</v>
      </c>
      <c r="AI945" s="28">
        <f>+SUMIF('Input Sheet'!$S:$S,$AL945,'Input Sheet'!M:M)</f>
        <v>0</v>
      </c>
      <c r="AJ945" s="28">
        <f>+SUMIF('Input Sheet'!$S:$S,$AL945,'Input Sheet'!N:N)</f>
        <v>0</v>
      </c>
      <c r="AK945" s="28"/>
      <c r="AL945" s="27" t="str">
        <f t="shared" si="73"/>
        <v>230-7340</v>
      </c>
      <c r="AM945" s="34" t="str">
        <f t="shared" si="74"/>
        <v>Admin &amp; Other</v>
      </c>
      <c r="AN945" s="34" t="str">
        <f t="shared" si="75"/>
        <v xml:space="preserve">Admin &amp; OtherStaff Remuneration &amp; Benefits as % of Total Gross </v>
      </c>
      <c r="AO945" s="35"/>
      <c r="AP945" s="35"/>
      <c r="AQ945" s="35"/>
    </row>
    <row r="946" spans="1:43" x14ac:dyDescent="0.25">
      <c r="A946" s="27" t="s">
        <v>103</v>
      </c>
      <c r="B946" s="27" t="s">
        <v>104</v>
      </c>
      <c r="C946" s="27" t="s">
        <v>657</v>
      </c>
      <c r="D946" s="27" t="s">
        <v>141</v>
      </c>
      <c r="E946" s="27" t="s">
        <v>682</v>
      </c>
      <c r="F946" s="27" t="s">
        <v>685</v>
      </c>
      <c r="G946" s="27" t="s">
        <v>686</v>
      </c>
      <c r="H946" s="34" t="s">
        <v>644</v>
      </c>
      <c r="I946" s="34" t="s">
        <v>652</v>
      </c>
      <c r="J946" s="34" t="str">
        <f t="shared" si="71"/>
        <v xml:space="preserve">Admin &amp; OtherStaff Remuneration &amp; Benefits as % of Total Gross </v>
      </c>
      <c r="K946" s="34" t="str">
        <f t="shared" si="72"/>
        <v>240Staff Benefits (Superannuation, FBT, ACC) - Toyota</v>
      </c>
      <c r="L946" s="28">
        <f>+SUMIF('TB 4-24'!M:M,$AL946,'TB 4-24'!G:G)</f>
        <v>0</v>
      </c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>
        <f>+SUMIF('Input Sheet'!$S:$S,$AL946,'Input Sheet'!C:C)</f>
        <v>0</v>
      </c>
      <c r="Z946" s="28">
        <f>+SUMIF('Input Sheet'!$S:$S,$AL946,'Input Sheet'!D:D)</f>
        <v>0</v>
      </c>
      <c r="AA946" s="28">
        <f>+SUMIF('Input Sheet'!$S:$S,$AL946,'Input Sheet'!E:E)</f>
        <v>0</v>
      </c>
      <c r="AB946" s="28">
        <f>+SUMIF('Input Sheet'!$S:$S,$AL946,'Input Sheet'!F:F)</f>
        <v>0</v>
      </c>
      <c r="AC946" s="28">
        <f>+SUMIF('Input Sheet'!$S:$S,$AL946,'Input Sheet'!G:G)</f>
        <v>0</v>
      </c>
      <c r="AD946" s="28">
        <f>+SUMIF('Input Sheet'!$S:$S,$AL946,'Input Sheet'!H:H)</f>
        <v>0</v>
      </c>
      <c r="AE946" s="28">
        <f>+SUMIF('Input Sheet'!$S:$S,$AL946,'Input Sheet'!I:I)</f>
        <v>0</v>
      </c>
      <c r="AF946" s="28">
        <f>+SUMIF('Input Sheet'!$S:$S,$AL946,'Input Sheet'!J:J)</f>
        <v>0</v>
      </c>
      <c r="AG946" s="28">
        <f>+SUMIF('Input Sheet'!$S:$S,$AL946,'Input Sheet'!K:K)</f>
        <v>0</v>
      </c>
      <c r="AH946" s="28">
        <f>+SUMIF('Input Sheet'!$S:$S,$AL946,'Input Sheet'!L:L)</f>
        <v>0</v>
      </c>
      <c r="AI946" s="28">
        <f>+SUMIF('Input Sheet'!$S:$S,$AL946,'Input Sheet'!M:M)</f>
        <v>0</v>
      </c>
      <c r="AJ946" s="28">
        <f>+SUMIF('Input Sheet'!$S:$S,$AL946,'Input Sheet'!N:N)</f>
        <v>0</v>
      </c>
      <c r="AK946" s="28"/>
      <c r="AL946" s="27" t="str">
        <f t="shared" si="73"/>
        <v>240-7340</v>
      </c>
      <c r="AM946" s="34" t="str">
        <f t="shared" si="74"/>
        <v>Admin &amp; Other</v>
      </c>
      <c r="AN946" s="34" t="str">
        <f t="shared" si="75"/>
        <v xml:space="preserve">Admin &amp; OtherStaff Remuneration &amp; Benefits as % of Total Gross </v>
      </c>
      <c r="AO946" s="35"/>
      <c r="AP946" s="35"/>
      <c r="AQ946" s="35"/>
    </row>
    <row r="947" spans="1:43" x14ac:dyDescent="0.25">
      <c r="A947" s="27" t="s">
        <v>103</v>
      </c>
      <c r="B947" s="27" t="s">
        <v>104</v>
      </c>
      <c r="C947" s="27" t="s">
        <v>657</v>
      </c>
      <c r="D947" s="27" t="s">
        <v>141</v>
      </c>
      <c r="E947" s="27" t="s">
        <v>662</v>
      </c>
      <c r="F947" s="27" t="s">
        <v>685</v>
      </c>
      <c r="G947" s="27" t="s">
        <v>686</v>
      </c>
      <c r="H947" s="34" t="s">
        <v>644</v>
      </c>
      <c r="I947" s="34" t="s">
        <v>652</v>
      </c>
      <c r="J947" s="34" t="str">
        <f t="shared" si="71"/>
        <v xml:space="preserve">Admin &amp; OtherStaff Remuneration &amp; Benefits as % of Total Gross </v>
      </c>
      <c r="K947" s="34" t="str">
        <f t="shared" si="72"/>
        <v>260Staff Benefits (Superannuation, FBT, ACC) - Toyota</v>
      </c>
      <c r="L947" s="28">
        <f>+SUMIF('TB 4-24'!M:M,$AL947,'TB 4-24'!G:G)</f>
        <v>0</v>
      </c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>
        <f>+SUMIF('Input Sheet'!$S:$S,$AL947,'Input Sheet'!C:C)</f>
        <v>0</v>
      </c>
      <c r="Z947" s="28">
        <f>+SUMIF('Input Sheet'!$S:$S,$AL947,'Input Sheet'!D:D)</f>
        <v>0</v>
      </c>
      <c r="AA947" s="28">
        <f>+SUMIF('Input Sheet'!$S:$S,$AL947,'Input Sheet'!E:E)</f>
        <v>0</v>
      </c>
      <c r="AB947" s="28">
        <f>+SUMIF('Input Sheet'!$S:$S,$AL947,'Input Sheet'!F:F)</f>
        <v>0</v>
      </c>
      <c r="AC947" s="28">
        <f>+SUMIF('Input Sheet'!$S:$S,$AL947,'Input Sheet'!G:G)</f>
        <v>0</v>
      </c>
      <c r="AD947" s="28">
        <f>+SUMIF('Input Sheet'!$S:$S,$AL947,'Input Sheet'!H:H)</f>
        <v>0</v>
      </c>
      <c r="AE947" s="28">
        <f>+SUMIF('Input Sheet'!$S:$S,$AL947,'Input Sheet'!I:I)</f>
        <v>0</v>
      </c>
      <c r="AF947" s="28">
        <f>+SUMIF('Input Sheet'!$S:$S,$AL947,'Input Sheet'!J:J)</f>
        <v>0</v>
      </c>
      <c r="AG947" s="28">
        <f>+SUMIF('Input Sheet'!$S:$S,$AL947,'Input Sheet'!K:K)</f>
        <v>0</v>
      </c>
      <c r="AH947" s="28">
        <f>+SUMIF('Input Sheet'!$S:$S,$AL947,'Input Sheet'!L:L)</f>
        <v>0</v>
      </c>
      <c r="AI947" s="28">
        <f>+SUMIF('Input Sheet'!$S:$S,$AL947,'Input Sheet'!M:M)</f>
        <v>0</v>
      </c>
      <c r="AJ947" s="28">
        <f>+SUMIF('Input Sheet'!$S:$S,$AL947,'Input Sheet'!N:N)</f>
        <v>0</v>
      </c>
      <c r="AK947" s="28"/>
      <c r="AL947" s="27" t="str">
        <f t="shared" si="73"/>
        <v>260-7340</v>
      </c>
      <c r="AM947" s="34" t="str">
        <f t="shared" si="74"/>
        <v>Admin &amp; Other</v>
      </c>
      <c r="AN947" s="34" t="str">
        <f t="shared" si="75"/>
        <v xml:space="preserve">Admin &amp; OtherStaff Remuneration &amp; Benefits as % of Total Gross </v>
      </c>
      <c r="AO947" s="35"/>
      <c r="AP947" s="35"/>
      <c r="AQ947" s="35"/>
    </row>
    <row r="948" spans="1:43" x14ac:dyDescent="0.25">
      <c r="A948" s="27" t="s">
        <v>103</v>
      </c>
      <c r="B948" s="27" t="s">
        <v>104</v>
      </c>
      <c r="C948" s="27" t="s">
        <v>663</v>
      </c>
      <c r="D948" s="27" t="s">
        <v>141</v>
      </c>
      <c r="E948" s="27" t="s">
        <v>664</v>
      </c>
      <c r="F948" s="27" t="s">
        <v>685</v>
      </c>
      <c r="G948" s="27" t="s">
        <v>686</v>
      </c>
      <c r="H948" s="34" t="s">
        <v>644</v>
      </c>
      <c r="I948" s="34" t="s">
        <v>652</v>
      </c>
      <c r="J948" s="34" t="str">
        <f t="shared" si="71"/>
        <v xml:space="preserve">Admin &amp; OtherStaff Remuneration &amp; Benefits as % of Total Gross </v>
      </c>
      <c r="K948" s="34" t="str">
        <f t="shared" si="72"/>
        <v>400Staff Benefits (Superannuation, FBT, ACC) - Toyota</v>
      </c>
      <c r="L948" s="28">
        <f>+SUMIF('TB 4-24'!M:M,$AL948,'TB 4-24'!G:G)</f>
        <v>0</v>
      </c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>
        <f>+SUMIF('Input Sheet'!$S:$S,$AL948,'Input Sheet'!C:C)</f>
        <v>0</v>
      </c>
      <c r="Z948" s="28">
        <f>+SUMIF('Input Sheet'!$S:$S,$AL948,'Input Sheet'!D:D)</f>
        <v>0</v>
      </c>
      <c r="AA948" s="28">
        <f>+SUMIF('Input Sheet'!$S:$S,$AL948,'Input Sheet'!E:E)</f>
        <v>0</v>
      </c>
      <c r="AB948" s="28">
        <f>+SUMIF('Input Sheet'!$S:$S,$AL948,'Input Sheet'!F:F)</f>
        <v>0</v>
      </c>
      <c r="AC948" s="28">
        <f>+SUMIF('Input Sheet'!$S:$S,$AL948,'Input Sheet'!G:G)</f>
        <v>0</v>
      </c>
      <c r="AD948" s="28">
        <f>+SUMIF('Input Sheet'!$S:$S,$AL948,'Input Sheet'!H:H)</f>
        <v>0</v>
      </c>
      <c r="AE948" s="28">
        <f>+SUMIF('Input Sheet'!$S:$S,$AL948,'Input Sheet'!I:I)</f>
        <v>0</v>
      </c>
      <c r="AF948" s="28">
        <f>+SUMIF('Input Sheet'!$S:$S,$AL948,'Input Sheet'!J:J)</f>
        <v>0</v>
      </c>
      <c r="AG948" s="28">
        <f>+SUMIF('Input Sheet'!$S:$S,$AL948,'Input Sheet'!K:K)</f>
        <v>0</v>
      </c>
      <c r="AH948" s="28">
        <f>+SUMIF('Input Sheet'!$S:$S,$AL948,'Input Sheet'!L:L)</f>
        <v>0</v>
      </c>
      <c r="AI948" s="28">
        <f>+SUMIF('Input Sheet'!$S:$S,$AL948,'Input Sheet'!M:M)</f>
        <v>0</v>
      </c>
      <c r="AJ948" s="28">
        <f>+SUMIF('Input Sheet'!$S:$S,$AL948,'Input Sheet'!N:N)</f>
        <v>0</v>
      </c>
      <c r="AK948" s="28"/>
      <c r="AL948" s="27" t="str">
        <f t="shared" si="73"/>
        <v>400-7340</v>
      </c>
      <c r="AM948" s="34" t="str">
        <f t="shared" si="74"/>
        <v>Admin &amp; Other</v>
      </c>
      <c r="AN948" s="34" t="str">
        <f t="shared" si="75"/>
        <v xml:space="preserve">Admin &amp; OtherStaff Remuneration &amp; Benefits as % of Total Gross </v>
      </c>
      <c r="AO948" s="35"/>
      <c r="AP948" s="35"/>
      <c r="AQ948" s="35"/>
    </row>
    <row r="949" spans="1:43" x14ac:dyDescent="0.25">
      <c r="A949" s="27" t="s">
        <v>103</v>
      </c>
      <c r="B949" s="27" t="s">
        <v>104</v>
      </c>
      <c r="C949" s="27" t="s">
        <v>663</v>
      </c>
      <c r="D949" s="27" t="s">
        <v>141</v>
      </c>
      <c r="E949" s="27" t="s">
        <v>665</v>
      </c>
      <c r="F949" s="27" t="s">
        <v>685</v>
      </c>
      <c r="G949" s="27" t="s">
        <v>686</v>
      </c>
      <c r="H949" s="34" t="s">
        <v>644</v>
      </c>
      <c r="I949" s="34" t="s">
        <v>652</v>
      </c>
      <c r="J949" s="34" t="str">
        <f t="shared" si="71"/>
        <v xml:space="preserve">Admin &amp; OtherStaff Remuneration &amp; Benefits as % of Total Gross </v>
      </c>
      <c r="K949" s="34" t="str">
        <f t="shared" si="72"/>
        <v>410Staff Benefits (Superannuation, FBT, ACC) - Toyota</v>
      </c>
      <c r="L949" s="28">
        <f>+SUMIF('TB 4-24'!M:M,$AL949,'TB 4-24'!G:G)</f>
        <v>0</v>
      </c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>
        <f>+SUMIF('Input Sheet'!$S:$S,$AL949,'Input Sheet'!C:C)</f>
        <v>0</v>
      </c>
      <c r="Z949" s="28">
        <f>+SUMIF('Input Sheet'!$S:$S,$AL949,'Input Sheet'!D:D)</f>
        <v>0</v>
      </c>
      <c r="AA949" s="28">
        <f>+SUMIF('Input Sheet'!$S:$S,$AL949,'Input Sheet'!E:E)</f>
        <v>0</v>
      </c>
      <c r="AB949" s="28">
        <f>+SUMIF('Input Sheet'!$S:$S,$AL949,'Input Sheet'!F:F)</f>
        <v>0</v>
      </c>
      <c r="AC949" s="28">
        <f>+SUMIF('Input Sheet'!$S:$S,$AL949,'Input Sheet'!G:G)</f>
        <v>0</v>
      </c>
      <c r="AD949" s="28">
        <f>+SUMIF('Input Sheet'!$S:$S,$AL949,'Input Sheet'!H:H)</f>
        <v>0</v>
      </c>
      <c r="AE949" s="28">
        <f>+SUMIF('Input Sheet'!$S:$S,$AL949,'Input Sheet'!I:I)</f>
        <v>0</v>
      </c>
      <c r="AF949" s="28">
        <f>+SUMIF('Input Sheet'!$S:$S,$AL949,'Input Sheet'!J:J)</f>
        <v>0</v>
      </c>
      <c r="AG949" s="28">
        <f>+SUMIF('Input Sheet'!$S:$S,$AL949,'Input Sheet'!K:K)</f>
        <v>0</v>
      </c>
      <c r="AH949" s="28">
        <f>+SUMIF('Input Sheet'!$S:$S,$AL949,'Input Sheet'!L:L)</f>
        <v>0</v>
      </c>
      <c r="AI949" s="28">
        <f>+SUMIF('Input Sheet'!$S:$S,$AL949,'Input Sheet'!M:M)</f>
        <v>0</v>
      </c>
      <c r="AJ949" s="28">
        <f>+SUMIF('Input Sheet'!$S:$S,$AL949,'Input Sheet'!N:N)</f>
        <v>0</v>
      </c>
      <c r="AK949" s="28"/>
      <c r="AL949" s="27" t="str">
        <f t="shared" si="73"/>
        <v>410-7340</v>
      </c>
      <c r="AM949" s="34" t="str">
        <f t="shared" si="74"/>
        <v>Admin &amp; Other</v>
      </c>
      <c r="AN949" s="34" t="str">
        <f t="shared" si="75"/>
        <v xml:space="preserve">Admin &amp; OtherStaff Remuneration &amp; Benefits as % of Total Gross </v>
      </c>
      <c r="AO949" s="35"/>
      <c r="AP949" s="35"/>
      <c r="AQ949" s="35"/>
    </row>
    <row r="950" spans="1:43" x14ac:dyDescent="0.25">
      <c r="A950" s="27" t="s">
        <v>103</v>
      </c>
      <c r="B950" s="27" t="s">
        <v>104</v>
      </c>
      <c r="C950" s="27" t="s">
        <v>663</v>
      </c>
      <c r="D950" s="27" t="s">
        <v>141</v>
      </c>
      <c r="E950" s="27" t="s">
        <v>666</v>
      </c>
      <c r="F950" s="27" t="s">
        <v>685</v>
      </c>
      <c r="G950" s="27" t="s">
        <v>686</v>
      </c>
      <c r="H950" s="34" t="s">
        <v>644</v>
      </c>
      <c r="I950" s="34" t="s">
        <v>652</v>
      </c>
      <c r="J950" s="34" t="str">
        <f t="shared" si="71"/>
        <v xml:space="preserve">Admin &amp; OtherStaff Remuneration &amp; Benefits as % of Total Gross </v>
      </c>
      <c r="K950" s="34" t="str">
        <f t="shared" si="72"/>
        <v>420Staff Benefits (Superannuation, FBT, ACC) - Toyota</v>
      </c>
      <c r="L950" s="28">
        <f>+SUMIF('TB 4-24'!M:M,$AL950,'TB 4-24'!G:G)</f>
        <v>0</v>
      </c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>
        <f>+SUMIF('Input Sheet'!$S:$S,$AL950,'Input Sheet'!C:C)</f>
        <v>0</v>
      </c>
      <c r="Z950" s="28">
        <f>+SUMIF('Input Sheet'!$S:$S,$AL950,'Input Sheet'!D:D)</f>
        <v>0</v>
      </c>
      <c r="AA950" s="28">
        <f>+SUMIF('Input Sheet'!$S:$S,$AL950,'Input Sheet'!E:E)</f>
        <v>0</v>
      </c>
      <c r="AB950" s="28">
        <f>+SUMIF('Input Sheet'!$S:$S,$AL950,'Input Sheet'!F:F)</f>
        <v>0</v>
      </c>
      <c r="AC950" s="28">
        <f>+SUMIF('Input Sheet'!$S:$S,$AL950,'Input Sheet'!G:G)</f>
        <v>0</v>
      </c>
      <c r="AD950" s="28">
        <f>+SUMIF('Input Sheet'!$S:$S,$AL950,'Input Sheet'!H:H)</f>
        <v>0</v>
      </c>
      <c r="AE950" s="28">
        <f>+SUMIF('Input Sheet'!$S:$S,$AL950,'Input Sheet'!I:I)</f>
        <v>0</v>
      </c>
      <c r="AF950" s="28">
        <f>+SUMIF('Input Sheet'!$S:$S,$AL950,'Input Sheet'!J:J)</f>
        <v>0</v>
      </c>
      <c r="AG950" s="28">
        <f>+SUMIF('Input Sheet'!$S:$S,$AL950,'Input Sheet'!K:K)</f>
        <v>0</v>
      </c>
      <c r="AH950" s="28">
        <f>+SUMIF('Input Sheet'!$S:$S,$AL950,'Input Sheet'!L:L)</f>
        <v>0</v>
      </c>
      <c r="AI950" s="28">
        <f>+SUMIF('Input Sheet'!$S:$S,$AL950,'Input Sheet'!M:M)</f>
        <v>0</v>
      </c>
      <c r="AJ950" s="28">
        <f>+SUMIF('Input Sheet'!$S:$S,$AL950,'Input Sheet'!N:N)</f>
        <v>0</v>
      </c>
      <c r="AK950" s="28"/>
      <c r="AL950" s="27" t="str">
        <f t="shared" si="73"/>
        <v>420-7340</v>
      </c>
      <c r="AM950" s="34" t="str">
        <f t="shared" si="74"/>
        <v>Admin &amp; Other</v>
      </c>
      <c r="AN950" s="34" t="str">
        <f t="shared" si="75"/>
        <v xml:space="preserve">Admin &amp; OtherStaff Remuneration &amp; Benefits as % of Total Gross </v>
      </c>
      <c r="AO950" s="35"/>
      <c r="AP950" s="35"/>
      <c r="AQ950" s="35"/>
    </row>
    <row r="951" spans="1:43" x14ac:dyDescent="0.25">
      <c r="A951" s="27" t="s">
        <v>103</v>
      </c>
      <c r="B951" s="27" t="s">
        <v>104</v>
      </c>
      <c r="C951" s="27" t="s">
        <v>663</v>
      </c>
      <c r="D951" s="27" t="s">
        <v>141</v>
      </c>
      <c r="E951" s="27" t="s">
        <v>667</v>
      </c>
      <c r="F951" s="27" t="s">
        <v>685</v>
      </c>
      <c r="G951" s="27" t="s">
        <v>686</v>
      </c>
      <c r="H951" s="34" t="s">
        <v>644</v>
      </c>
      <c r="I951" s="34" t="s">
        <v>652</v>
      </c>
      <c r="J951" s="34" t="str">
        <f t="shared" si="71"/>
        <v xml:space="preserve">Admin &amp; OtherStaff Remuneration &amp; Benefits as % of Total Gross </v>
      </c>
      <c r="K951" s="34" t="str">
        <f t="shared" si="72"/>
        <v>421Staff Benefits (Superannuation, FBT, ACC) - Toyota</v>
      </c>
      <c r="L951" s="28">
        <f>+SUMIF('TB 4-24'!M:M,$AL951,'TB 4-24'!G:G)</f>
        <v>0</v>
      </c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>
        <f>+SUMIF('Input Sheet'!$S:$S,$AL951,'Input Sheet'!C:C)</f>
        <v>0</v>
      </c>
      <c r="Z951" s="28">
        <f>+SUMIF('Input Sheet'!$S:$S,$AL951,'Input Sheet'!D:D)</f>
        <v>0</v>
      </c>
      <c r="AA951" s="28">
        <f>+SUMIF('Input Sheet'!$S:$S,$AL951,'Input Sheet'!E:E)</f>
        <v>0</v>
      </c>
      <c r="AB951" s="28">
        <f>+SUMIF('Input Sheet'!$S:$S,$AL951,'Input Sheet'!F:F)</f>
        <v>0</v>
      </c>
      <c r="AC951" s="28">
        <f>+SUMIF('Input Sheet'!$S:$S,$AL951,'Input Sheet'!G:G)</f>
        <v>0</v>
      </c>
      <c r="AD951" s="28">
        <f>+SUMIF('Input Sheet'!$S:$S,$AL951,'Input Sheet'!H:H)</f>
        <v>0</v>
      </c>
      <c r="AE951" s="28">
        <f>+SUMIF('Input Sheet'!$S:$S,$AL951,'Input Sheet'!I:I)</f>
        <v>0</v>
      </c>
      <c r="AF951" s="28">
        <f>+SUMIF('Input Sheet'!$S:$S,$AL951,'Input Sheet'!J:J)</f>
        <v>0</v>
      </c>
      <c r="AG951" s="28">
        <f>+SUMIF('Input Sheet'!$S:$S,$AL951,'Input Sheet'!K:K)</f>
        <v>0</v>
      </c>
      <c r="AH951" s="28">
        <f>+SUMIF('Input Sheet'!$S:$S,$AL951,'Input Sheet'!L:L)</f>
        <v>0</v>
      </c>
      <c r="AI951" s="28">
        <f>+SUMIF('Input Sheet'!$S:$S,$AL951,'Input Sheet'!M:M)</f>
        <v>0</v>
      </c>
      <c r="AJ951" s="28">
        <f>+SUMIF('Input Sheet'!$S:$S,$AL951,'Input Sheet'!N:N)</f>
        <v>0</v>
      </c>
      <c r="AK951" s="28"/>
      <c r="AL951" s="27" t="str">
        <f t="shared" si="73"/>
        <v>421-7340</v>
      </c>
      <c r="AM951" s="34" t="str">
        <f t="shared" si="74"/>
        <v>Admin &amp; Other</v>
      </c>
      <c r="AN951" s="34" t="str">
        <f t="shared" si="75"/>
        <v xml:space="preserve">Admin &amp; OtherStaff Remuneration &amp; Benefits as % of Total Gross </v>
      </c>
      <c r="AO951" s="35"/>
      <c r="AP951" s="35"/>
      <c r="AQ951" s="35"/>
    </row>
    <row r="952" spans="1:43" x14ac:dyDescent="0.25">
      <c r="A952" s="27" t="s">
        <v>103</v>
      </c>
      <c r="B952" s="27" t="s">
        <v>104</v>
      </c>
      <c r="C952" s="27" t="s">
        <v>663</v>
      </c>
      <c r="D952" s="27" t="s">
        <v>141</v>
      </c>
      <c r="E952" s="27" t="s">
        <v>668</v>
      </c>
      <c r="F952" s="27" t="s">
        <v>685</v>
      </c>
      <c r="G952" s="27" t="s">
        <v>686</v>
      </c>
      <c r="H952" s="34" t="s">
        <v>644</v>
      </c>
      <c r="I952" s="34" t="s">
        <v>652</v>
      </c>
      <c r="J952" s="34" t="str">
        <f t="shared" si="71"/>
        <v xml:space="preserve">Admin &amp; OtherStaff Remuneration &amp; Benefits as % of Total Gross </v>
      </c>
      <c r="K952" s="34" t="str">
        <f t="shared" si="72"/>
        <v>430Staff Benefits (Superannuation, FBT, ACC) - Toyota</v>
      </c>
      <c r="L952" s="28">
        <f>+SUMIF('TB 4-24'!M:M,$AL952,'TB 4-24'!G:G)</f>
        <v>0</v>
      </c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>
        <f>+SUMIF('Input Sheet'!$S:$S,$AL952,'Input Sheet'!C:C)</f>
        <v>0</v>
      </c>
      <c r="Z952" s="28">
        <f>+SUMIF('Input Sheet'!$S:$S,$AL952,'Input Sheet'!D:D)</f>
        <v>0</v>
      </c>
      <c r="AA952" s="28">
        <f>+SUMIF('Input Sheet'!$S:$S,$AL952,'Input Sheet'!E:E)</f>
        <v>0</v>
      </c>
      <c r="AB952" s="28">
        <f>+SUMIF('Input Sheet'!$S:$S,$AL952,'Input Sheet'!F:F)</f>
        <v>0</v>
      </c>
      <c r="AC952" s="28">
        <f>+SUMIF('Input Sheet'!$S:$S,$AL952,'Input Sheet'!G:G)</f>
        <v>0</v>
      </c>
      <c r="AD952" s="28">
        <f>+SUMIF('Input Sheet'!$S:$S,$AL952,'Input Sheet'!H:H)</f>
        <v>0</v>
      </c>
      <c r="AE952" s="28">
        <f>+SUMIF('Input Sheet'!$S:$S,$AL952,'Input Sheet'!I:I)</f>
        <v>0</v>
      </c>
      <c r="AF952" s="28">
        <f>+SUMIF('Input Sheet'!$S:$S,$AL952,'Input Sheet'!J:J)</f>
        <v>0</v>
      </c>
      <c r="AG952" s="28">
        <f>+SUMIF('Input Sheet'!$S:$S,$AL952,'Input Sheet'!K:K)</f>
        <v>0</v>
      </c>
      <c r="AH952" s="28">
        <f>+SUMIF('Input Sheet'!$S:$S,$AL952,'Input Sheet'!L:L)</f>
        <v>0</v>
      </c>
      <c r="AI952" s="28">
        <f>+SUMIF('Input Sheet'!$S:$S,$AL952,'Input Sheet'!M:M)</f>
        <v>0</v>
      </c>
      <c r="AJ952" s="28">
        <f>+SUMIF('Input Sheet'!$S:$S,$AL952,'Input Sheet'!N:N)</f>
        <v>0</v>
      </c>
      <c r="AK952" s="28"/>
      <c r="AL952" s="27" t="str">
        <f t="shared" si="73"/>
        <v>430-7340</v>
      </c>
      <c r="AM952" s="34" t="str">
        <f t="shared" si="74"/>
        <v>Admin &amp; Other</v>
      </c>
      <c r="AN952" s="34" t="str">
        <f t="shared" si="75"/>
        <v xml:space="preserve">Admin &amp; OtherStaff Remuneration &amp; Benefits as % of Total Gross </v>
      </c>
      <c r="AO952" s="35"/>
      <c r="AP952" s="35"/>
      <c r="AQ952" s="35"/>
    </row>
    <row r="953" spans="1:43" x14ac:dyDescent="0.25">
      <c r="A953" s="27" t="s">
        <v>103</v>
      </c>
      <c r="B953" s="27" t="s">
        <v>104</v>
      </c>
      <c r="C953" s="27" t="s">
        <v>663</v>
      </c>
      <c r="D953" s="27" t="s">
        <v>141</v>
      </c>
      <c r="E953" s="27" t="s">
        <v>669</v>
      </c>
      <c r="F953" s="27" t="s">
        <v>685</v>
      </c>
      <c r="G953" s="27" t="s">
        <v>686</v>
      </c>
      <c r="H953" s="34" t="s">
        <v>644</v>
      </c>
      <c r="I953" s="34" t="s">
        <v>652</v>
      </c>
      <c r="J953" s="34" t="str">
        <f t="shared" si="71"/>
        <v xml:space="preserve">Admin &amp; OtherStaff Remuneration &amp; Benefits as % of Total Gross </v>
      </c>
      <c r="K953" s="34" t="str">
        <f t="shared" si="72"/>
        <v>440Staff Benefits (Superannuation, FBT, ACC) - Toyota</v>
      </c>
      <c r="L953" s="28">
        <f>+SUMIF('TB 4-24'!M:M,$AL953,'TB 4-24'!G:G)</f>
        <v>0</v>
      </c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>
        <f>+SUMIF('Input Sheet'!$S:$S,$AL953,'Input Sheet'!C:C)</f>
        <v>0</v>
      </c>
      <c r="Z953" s="28">
        <f>+SUMIF('Input Sheet'!$S:$S,$AL953,'Input Sheet'!D:D)</f>
        <v>0</v>
      </c>
      <c r="AA953" s="28">
        <f>+SUMIF('Input Sheet'!$S:$S,$AL953,'Input Sheet'!E:E)</f>
        <v>0</v>
      </c>
      <c r="AB953" s="28">
        <f>+SUMIF('Input Sheet'!$S:$S,$AL953,'Input Sheet'!F:F)</f>
        <v>0</v>
      </c>
      <c r="AC953" s="28">
        <f>+SUMIF('Input Sheet'!$S:$S,$AL953,'Input Sheet'!G:G)</f>
        <v>0</v>
      </c>
      <c r="AD953" s="28">
        <f>+SUMIF('Input Sheet'!$S:$S,$AL953,'Input Sheet'!H:H)</f>
        <v>0</v>
      </c>
      <c r="AE953" s="28">
        <f>+SUMIF('Input Sheet'!$S:$S,$AL953,'Input Sheet'!I:I)</f>
        <v>0</v>
      </c>
      <c r="AF953" s="28">
        <f>+SUMIF('Input Sheet'!$S:$S,$AL953,'Input Sheet'!J:J)</f>
        <v>0</v>
      </c>
      <c r="AG953" s="28">
        <f>+SUMIF('Input Sheet'!$S:$S,$AL953,'Input Sheet'!K:K)</f>
        <v>0</v>
      </c>
      <c r="AH953" s="28">
        <f>+SUMIF('Input Sheet'!$S:$S,$AL953,'Input Sheet'!L:L)</f>
        <v>0</v>
      </c>
      <c r="AI953" s="28">
        <f>+SUMIF('Input Sheet'!$S:$S,$AL953,'Input Sheet'!M:M)</f>
        <v>0</v>
      </c>
      <c r="AJ953" s="28">
        <f>+SUMIF('Input Sheet'!$S:$S,$AL953,'Input Sheet'!N:N)</f>
        <v>0</v>
      </c>
      <c r="AK953" s="28"/>
      <c r="AL953" s="27" t="str">
        <f t="shared" si="73"/>
        <v>440-7340</v>
      </c>
      <c r="AM953" s="34" t="str">
        <f t="shared" si="74"/>
        <v>Admin &amp; Other</v>
      </c>
      <c r="AN953" s="34" t="str">
        <f t="shared" si="75"/>
        <v xml:space="preserve">Admin &amp; OtherStaff Remuneration &amp; Benefits as % of Total Gross </v>
      </c>
      <c r="AO953" s="35"/>
      <c r="AP953" s="35"/>
      <c r="AQ953" s="35"/>
    </row>
    <row r="954" spans="1:43" x14ac:dyDescent="0.25">
      <c r="A954" s="27" t="s">
        <v>103</v>
      </c>
      <c r="B954" s="27" t="s">
        <v>104</v>
      </c>
      <c r="C954" s="27" t="s">
        <v>663</v>
      </c>
      <c r="D954" s="27" t="s">
        <v>141</v>
      </c>
      <c r="E954" s="27" t="s">
        <v>670</v>
      </c>
      <c r="F954" s="27" t="s">
        <v>685</v>
      </c>
      <c r="G954" s="27" t="s">
        <v>686</v>
      </c>
      <c r="H954" s="34" t="s">
        <v>644</v>
      </c>
      <c r="I954" s="34" t="s">
        <v>652</v>
      </c>
      <c r="J954" s="34" t="str">
        <f t="shared" si="71"/>
        <v xml:space="preserve">Admin &amp; OtherStaff Remuneration &amp; Benefits as % of Total Gross </v>
      </c>
      <c r="K954" s="34" t="str">
        <f t="shared" si="72"/>
        <v>460Staff Benefits (Superannuation, FBT, ACC) - Toyota</v>
      </c>
      <c r="L954" s="28">
        <f>+SUMIF('TB 4-24'!M:M,$AL954,'TB 4-24'!G:G)</f>
        <v>0</v>
      </c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>
        <f>+SUMIF('Input Sheet'!$S:$S,$AL954,'Input Sheet'!C:C)</f>
        <v>0</v>
      </c>
      <c r="Z954" s="28">
        <f>+SUMIF('Input Sheet'!$S:$S,$AL954,'Input Sheet'!D:D)</f>
        <v>0</v>
      </c>
      <c r="AA954" s="28">
        <f>+SUMIF('Input Sheet'!$S:$S,$AL954,'Input Sheet'!E:E)</f>
        <v>0</v>
      </c>
      <c r="AB954" s="28">
        <f>+SUMIF('Input Sheet'!$S:$S,$AL954,'Input Sheet'!F:F)</f>
        <v>0</v>
      </c>
      <c r="AC954" s="28">
        <f>+SUMIF('Input Sheet'!$S:$S,$AL954,'Input Sheet'!G:G)</f>
        <v>0</v>
      </c>
      <c r="AD954" s="28">
        <f>+SUMIF('Input Sheet'!$S:$S,$AL954,'Input Sheet'!H:H)</f>
        <v>0</v>
      </c>
      <c r="AE954" s="28">
        <f>+SUMIF('Input Sheet'!$S:$S,$AL954,'Input Sheet'!I:I)</f>
        <v>0</v>
      </c>
      <c r="AF954" s="28">
        <f>+SUMIF('Input Sheet'!$S:$S,$AL954,'Input Sheet'!J:J)</f>
        <v>0</v>
      </c>
      <c r="AG954" s="28">
        <f>+SUMIF('Input Sheet'!$S:$S,$AL954,'Input Sheet'!K:K)</f>
        <v>0</v>
      </c>
      <c r="AH954" s="28">
        <f>+SUMIF('Input Sheet'!$S:$S,$AL954,'Input Sheet'!L:L)</f>
        <v>0</v>
      </c>
      <c r="AI954" s="28">
        <f>+SUMIF('Input Sheet'!$S:$S,$AL954,'Input Sheet'!M:M)</f>
        <v>0</v>
      </c>
      <c r="AJ954" s="28">
        <f>+SUMIF('Input Sheet'!$S:$S,$AL954,'Input Sheet'!N:N)</f>
        <v>0</v>
      </c>
      <c r="AK954" s="28"/>
      <c r="AL954" s="27" t="str">
        <f t="shared" si="73"/>
        <v>460-7340</v>
      </c>
      <c r="AM954" s="34" t="str">
        <f t="shared" si="74"/>
        <v>Admin &amp; Other</v>
      </c>
      <c r="AN954" s="34" t="str">
        <f t="shared" si="75"/>
        <v xml:space="preserve">Admin &amp; OtherStaff Remuneration &amp; Benefits as % of Total Gross </v>
      </c>
      <c r="AO954" s="35"/>
      <c r="AP954" s="35"/>
      <c r="AQ954" s="35"/>
    </row>
    <row r="955" spans="1:43" x14ac:dyDescent="0.25">
      <c r="A955" s="27" t="s">
        <v>103</v>
      </c>
      <c r="B955" s="27" t="s">
        <v>104</v>
      </c>
      <c r="C955" s="27" t="s">
        <v>671</v>
      </c>
      <c r="D955" s="27" t="s">
        <v>141</v>
      </c>
      <c r="E955" s="27" t="s">
        <v>672</v>
      </c>
      <c r="F955" s="27" t="s">
        <v>685</v>
      </c>
      <c r="G955" s="27" t="s">
        <v>686</v>
      </c>
      <c r="H955" s="34" t="s">
        <v>644</v>
      </c>
      <c r="I955" s="34" t="s">
        <v>652</v>
      </c>
      <c r="J955" s="34" t="str">
        <f t="shared" si="71"/>
        <v xml:space="preserve">Admin &amp; OtherStaff Remuneration &amp; Benefits as % of Total Gross </v>
      </c>
      <c r="K955" s="34" t="str">
        <f t="shared" si="72"/>
        <v>300Staff Benefits (Superannuation, FBT, ACC) - Toyota</v>
      </c>
      <c r="L955" s="28">
        <f>+SUMIF('TB 4-24'!M:M,$AL955,'TB 4-24'!G:G)</f>
        <v>0</v>
      </c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>
        <f>+SUMIF('Input Sheet'!$S:$S,$AL955,'Input Sheet'!C:C)</f>
        <v>0</v>
      </c>
      <c r="Z955" s="28">
        <f>+SUMIF('Input Sheet'!$S:$S,$AL955,'Input Sheet'!D:D)</f>
        <v>0</v>
      </c>
      <c r="AA955" s="28">
        <f>+SUMIF('Input Sheet'!$S:$S,$AL955,'Input Sheet'!E:E)</f>
        <v>0</v>
      </c>
      <c r="AB955" s="28">
        <f>+SUMIF('Input Sheet'!$S:$S,$AL955,'Input Sheet'!F:F)</f>
        <v>0</v>
      </c>
      <c r="AC955" s="28">
        <f>+SUMIF('Input Sheet'!$S:$S,$AL955,'Input Sheet'!G:G)</f>
        <v>0</v>
      </c>
      <c r="AD955" s="28">
        <f>+SUMIF('Input Sheet'!$S:$S,$AL955,'Input Sheet'!H:H)</f>
        <v>0</v>
      </c>
      <c r="AE955" s="28">
        <f>+SUMIF('Input Sheet'!$S:$S,$AL955,'Input Sheet'!I:I)</f>
        <v>0</v>
      </c>
      <c r="AF955" s="28">
        <f>+SUMIF('Input Sheet'!$S:$S,$AL955,'Input Sheet'!J:J)</f>
        <v>0</v>
      </c>
      <c r="AG955" s="28">
        <f>+SUMIF('Input Sheet'!$S:$S,$AL955,'Input Sheet'!K:K)</f>
        <v>0</v>
      </c>
      <c r="AH955" s="28">
        <f>+SUMIF('Input Sheet'!$S:$S,$AL955,'Input Sheet'!L:L)</f>
        <v>0</v>
      </c>
      <c r="AI955" s="28">
        <f>+SUMIF('Input Sheet'!$S:$S,$AL955,'Input Sheet'!M:M)</f>
        <v>0</v>
      </c>
      <c r="AJ955" s="28">
        <f>+SUMIF('Input Sheet'!$S:$S,$AL955,'Input Sheet'!N:N)</f>
        <v>0</v>
      </c>
      <c r="AK955" s="28"/>
      <c r="AL955" s="27" t="str">
        <f t="shared" si="73"/>
        <v>300-7340</v>
      </c>
      <c r="AM955" s="34" t="str">
        <f t="shared" si="74"/>
        <v>Admin &amp; Other</v>
      </c>
      <c r="AN955" s="34" t="str">
        <f t="shared" si="75"/>
        <v xml:space="preserve">Admin &amp; OtherStaff Remuneration &amp; Benefits as % of Total Gross </v>
      </c>
      <c r="AO955" s="35"/>
      <c r="AP955" s="35"/>
      <c r="AQ955" s="35"/>
    </row>
    <row r="956" spans="1:43" x14ac:dyDescent="0.25">
      <c r="A956" s="27" t="s">
        <v>103</v>
      </c>
      <c r="B956" s="27" t="s">
        <v>104</v>
      </c>
      <c r="C956" s="27" t="s">
        <v>671</v>
      </c>
      <c r="D956" s="27" t="s">
        <v>141</v>
      </c>
      <c r="E956" s="27" t="s">
        <v>673</v>
      </c>
      <c r="F956" s="27" t="s">
        <v>685</v>
      </c>
      <c r="G956" s="27" t="s">
        <v>686</v>
      </c>
      <c r="H956" s="34" t="s">
        <v>644</v>
      </c>
      <c r="I956" s="34" t="s">
        <v>652</v>
      </c>
      <c r="J956" s="34" t="str">
        <f t="shared" si="71"/>
        <v xml:space="preserve">Admin &amp; OtherStaff Remuneration &amp; Benefits as % of Total Gross </v>
      </c>
      <c r="K956" s="34" t="str">
        <f t="shared" si="72"/>
        <v>310Staff Benefits (Superannuation, FBT, ACC) - Toyota</v>
      </c>
      <c r="L956" s="28">
        <f>+SUMIF('TB 4-24'!M:M,$AL956,'TB 4-24'!G:G)</f>
        <v>0</v>
      </c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>
        <f>+SUMIF('Input Sheet'!$S:$S,$AL956,'Input Sheet'!C:C)</f>
        <v>0</v>
      </c>
      <c r="Z956" s="28">
        <f>+SUMIF('Input Sheet'!$S:$S,$AL956,'Input Sheet'!D:D)</f>
        <v>0</v>
      </c>
      <c r="AA956" s="28">
        <f>+SUMIF('Input Sheet'!$S:$S,$AL956,'Input Sheet'!E:E)</f>
        <v>0</v>
      </c>
      <c r="AB956" s="28">
        <f>+SUMIF('Input Sheet'!$S:$S,$AL956,'Input Sheet'!F:F)</f>
        <v>0</v>
      </c>
      <c r="AC956" s="28">
        <f>+SUMIF('Input Sheet'!$S:$S,$AL956,'Input Sheet'!G:G)</f>
        <v>0</v>
      </c>
      <c r="AD956" s="28">
        <f>+SUMIF('Input Sheet'!$S:$S,$AL956,'Input Sheet'!H:H)</f>
        <v>0</v>
      </c>
      <c r="AE956" s="28">
        <f>+SUMIF('Input Sheet'!$S:$S,$AL956,'Input Sheet'!I:I)</f>
        <v>0</v>
      </c>
      <c r="AF956" s="28">
        <f>+SUMIF('Input Sheet'!$S:$S,$AL956,'Input Sheet'!J:J)</f>
        <v>0</v>
      </c>
      <c r="AG956" s="28">
        <f>+SUMIF('Input Sheet'!$S:$S,$AL956,'Input Sheet'!K:K)</f>
        <v>0</v>
      </c>
      <c r="AH956" s="28">
        <f>+SUMIF('Input Sheet'!$S:$S,$AL956,'Input Sheet'!L:L)</f>
        <v>0</v>
      </c>
      <c r="AI956" s="28">
        <f>+SUMIF('Input Sheet'!$S:$S,$AL956,'Input Sheet'!M:M)</f>
        <v>0</v>
      </c>
      <c r="AJ956" s="28">
        <f>+SUMIF('Input Sheet'!$S:$S,$AL956,'Input Sheet'!N:N)</f>
        <v>0</v>
      </c>
      <c r="AK956" s="28"/>
      <c r="AL956" s="27" t="str">
        <f t="shared" si="73"/>
        <v>310-7340</v>
      </c>
      <c r="AM956" s="34" t="str">
        <f t="shared" si="74"/>
        <v>Admin &amp; Other</v>
      </c>
      <c r="AN956" s="34" t="str">
        <f t="shared" si="75"/>
        <v xml:space="preserve">Admin &amp; OtherStaff Remuneration &amp; Benefits as % of Total Gross </v>
      </c>
      <c r="AO956" s="35"/>
      <c r="AP956" s="35"/>
      <c r="AQ956" s="35"/>
    </row>
    <row r="957" spans="1:43" x14ac:dyDescent="0.25">
      <c r="A957" s="27" t="s">
        <v>103</v>
      </c>
      <c r="B957" s="27" t="s">
        <v>104</v>
      </c>
      <c r="C957" s="27" t="s">
        <v>671</v>
      </c>
      <c r="D957" s="27" t="s">
        <v>141</v>
      </c>
      <c r="E957" s="27" t="s">
        <v>674</v>
      </c>
      <c r="F957" s="27" t="s">
        <v>685</v>
      </c>
      <c r="G957" s="27" t="s">
        <v>686</v>
      </c>
      <c r="H957" s="34" t="s">
        <v>644</v>
      </c>
      <c r="I957" s="34" t="s">
        <v>652</v>
      </c>
      <c r="J957" s="34" t="str">
        <f t="shared" si="71"/>
        <v xml:space="preserve">Admin &amp; OtherStaff Remuneration &amp; Benefits as % of Total Gross </v>
      </c>
      <c r="K957" s="34" t="str">
        <f t="shared" si="72"/>
        <v>321Staff Benefits (Superannuation, FBT, ACC) - Toyota</v>
      </c>
      <c r="L957" s="28">
        <f>+SUMIF('TB 4-24'!M:M,$AL957,'TB 4-24'!G:G)</f>
        <v>0</v>
      </c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>
        <f>+SUMIF('Input Sheet'!$S:$S,$AL957,'Input Sheet'!C:C)</f>
        <v>0</v>
      </c>
      <c r="Z957" s="28">
        <f>+SUMIF('Input Sheet'!$S:$S,$AL957,'Input Sheet'!D:D)</f>
        <v>0</v>
      </c>
      <c r="AA957" s="28">
        <f>+SUMIF('Input Sheet'!$S:$S,$AL957,'Input Sheet'!E:E)</f>
        <v>0</v>
      </c>
      <c r="AB957" s="28">
        <f>+SUMIF('Input Sheet'!$S:$S,$AL957,'Input Sheet'!F:F)</f>
        <v>0</v>
      </c>
      <c r="AC957" s="28">
        <f>+SUMIF('Input Sheet'!$S:$S,$AL957,'Input Sheet'!G:G)</f>
        <v>0</v>
      </c>
      <c r="AD957" s="28">
        <f>+SUMIF('Input Sheet'!$S:$S,$AL957,'Input Sheet'!H:H)</f>
        <v>0</v>
      </c>
      <c r="AE957" s="28">
        <f>+SUMIF('Input Sheet'!$S:$S,$AL957,'Input Sheet'!I:I)</f>
        <v>0</v>
      </c>
      <c r="AF957" s="28">
        <f>+SUMIF('Input Sheet'!$S:$S,$AL957,'Input Sheet'!J:J)</f>
        <v>0</v>
      </c>
      <c r="AG957" s="28">
        <f>+SUMIF('Input Sheet'!$S:$S,$AL957,'Input Sheet'!K:K)</f>
        <v>0</v>
      </c>
      <c r="AH957" s="28">
        <f>+SUMIF('Input Sheet'!$S:$S,$AL957,'Input Sheet'!L:L)</f>
        <v>0</v>
      </c>
      <c r="AI957" s="28">
        <f>+SUMIF('Input Sheet'!$S:$S,$AL957,'Input Sheet'!M:M)</f>
        <v>0</v>
      </c>
      <c r="AJ957" s="28">
        <f>+SUMIF('Input Sheet'!$S:$S,$AL957,'Input Sheet'!N:N)</f>
        <v>0</v>
      </c>
      <c r="AK957" s="28"/>
      <c r="AL957" s="27" t="str">
        <f t="shared" si="73"/>
        <v>321-7340</v>
      </c>
      <c r="AM957" s="34" t="str">
        <f t="shared" si="74"/>
        <v>Admin &amp; Other</v>
      </c>
      <c r="AN957" s="34" t="str">
        <f t="shared" si="75"/>
        <v xml:space="preserve">Admin &amp; OtherStaff Remuneration &amp; Benefits as % of Total Gross </v>
      </c>
      <c r="AO957" s="35"/>
      <c r="AP957" s="35"/>
      <c r="AQ957" s="35"/>
    </row>
    <row r="958" spans="1:43" x14ac:dyDescent="0.25">
      <c r="A958" s="27" t="s">
        <v>103</v>
      </c>
      <c r="B958" s="27" t="s">
        <v>104</v>
      </c>
      <c r="C958" s="27" t="s">
        <v>671</v>
      </c>
      <c r="D958" s="27" t="s">
        <v>141</v>
      </c>
      <c r="E958" s="27" t="s">
        <v>675</v>
      </c>
      <c r="F958" s="27" t="s">
        <v>685</v>
      </c>
      <c r="G958" s="27" t="s">
        <v>686</v>
      </c>
      <c r="H958" s="34" t="s">
        <v>644</v>
      </c>
      <c r="I958" s="34" t="s">
        <v>652</v>
      </c>
      <c r="J958" s="34" t="str">
        <f t="shared" si="71"/>
        <v xml:space="preserve">Admin &amp; OtherStaff Remuneration &amp; Benefits as % of Total Gross </v>
      </c>
      <c r="K958" s="34" t="str">
        <f t="shared" si="72"/>
        <v>330Staff Benefits (Superannuation, FBT, ACC) - Toyota</v>
      </c>
      <c r="L958" s="28">
        <f>+SUMIF('TB 4-24'!M:M,$AL958,'TB 4-24'!G:G)</f>
        <v>0</v>
      </c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>
        <f>+SUMIF('Input Sheet'!$S:$S,$AL958,'Input Sheet'!C:C)</f>
        <v>0</v>
      </c>
      <c r="Z958" s="28">
        <f>+SUMIF('Input Sheet'!$S:$S,$AL958,'Input Sheet'!D:D)</f>
        <v>0</v>
      </c>
      <c r="AA958" s="28">
        <f>+SUMIF('Input Sheet'!$S:$S,$AL958,'Input Sheet'!E:E)</f>
        <v>0</v>
      </c>
      <c r="AB958" s="28">
        <f>+SUMIF('Input Sheet'!$S:$S,$AL958,'Input Sheet'!F:F)</f>
        <v>0</v>
      </c>
      <c r="AC958" s="28">
        <f>+SUMIF('Input Sheet'!$S:$S,$AL958,'Input Sheet'!G:G)</f>
        <v>0</v>
      </c>
      <c r="AD958" s="28">
        <f>+SUMIF('Input Sheet'!$S:$S,$AL958,'Input Sheet'!H:H)</f>
        <v>0</v>
      </c>
      <c r="AE958" s="28">
        <f>+SUMIF('Input Sheet'!$S:$S,$AL958,'Input Sheet'!I:I)</f>
        <v>0</v>
      </c>
      <c r="AF958" s="28">
        <f>+SUMIF('Input Sheet'!$S:$S,$AL958,'Input Sheet'!J:J)</f>
        <v>0</v>
      </c>
      <c r="AG958" s="28">
        <f>+SUMIF('Input Sheet'!$S:$S,$AL958,'Input Sheet'!K:K)</f>
        <v>0</v>
      </c>
      <c r="AH958" s="28">
        <f>+SUMIF('Input Sheet'!$S:$S,$AL958,'Input Sheet'!L:L)</f>
        <v>0</v>
      </c>
      <c r="AI958" s="28">
        <f>+SUMIF('Input Sheet'!$S:$S,$AL958,'Input Sheet'!M:M)</f>
        <v>0</v>
      </c>
      <c r="AJ958" s="28">
        <f>+SUMIF('Input Sheet'!$S:$S,$AL958,'Input Sheet'!N:N)</f>
        <v>0</v>
      </c>
      <c r="AK958" s="28"/>
      <c r="AL958" s="27" t="str">
        <f t="shared" si="73"/>
        <v>330-7340</v>
      </c>
      <c r="AM958" s="34" t="str">
        <f t="shared" si="74"/>
        <v>Admin &amp; Other</v>
      </c>
      <c r="AN958" s="34" t="str">
        <f t="shared" si="75"/>
        <v xml:space="preserve">Admin &amp; OtherStaff Remuneration &amp; Benefits as % of Total Gross </v>
      </c>
      <c r="AO958" s="35"/>
      <c r="AP958" s="35"/>
      <c r="AQ958" s="35"/>
    </row>
    <row r="959" spans="1:43" x14ac:dyDescent="0.25">
      <c r="A959" s="27" t="s">
        <v>103</v>
      </c>
      <c r="B959" s="27" t="s">
        <v>104</v>
      </c>
      <c r="C959" s="27" t="s">
        <v>671</v>
      </c>
      <c r="D959" s="27" t="s">
        <v>141</v>
      </c>
      <c r="E959" s="27" t="s">
        <v>683</v>
      </c>
      <c r="F959" s="27" t="s">
        <v>685</v>
      </c>
      <c r="G959" s="27" t="s">
        <v>686</v>
      </c>
      <c r="H959" s="34" t="s">
        <v>644</v>
      </c>
      <c r="I959" s="34" t="s">
        <v>652</v>
      </c>
      <c r="J959" s="34" t="str">
        <f t="shared" si="71"/>
        <v xml:space="preserve">Admin &amp; OtherStaff Remuneration &amp; Benefits as % of Total Gross </v>
      </c>
      <c r="K959" s="34" t="str">
        <f t="shared" si="72"/>
        <v>340Staff Benefits (Superannuation, FBT, ACC) - Toyota</v>
      </c>
      <c r="L959" s="28">
        <f>+SUMIF('TB 4-24'!M:M,$AL959,'TB 4-24'!G:G)</f>
        <v>0</v>
      </c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>
        <f>+SUMIF('Input Sheet'!$S:$S,$AL959,'Input Sheet'!C:C)</f>
        <v>0</v>
      </c>
      <c r="Z959" s="28">
        <f>+SUMIF('Input Sheet'!$S:$S,$AL959,'Input Sheet'!D:D)</f>
        <v>0</v>
      </c>
      <c r="AA959" s="28">
        <f>+SUMIF('Input Sheet'!$S:$S,$AL959,'Input Sheet'!E:E)</f>
        <v>0</v>
      </c>
      <c r="AB959" s="28">
        <f>+SUMIF('Input Sheet'!$S:$S,$AL959,'Input Sheet'!F:F)</f>
        <v>0</v>
      </c>
      <c r="AC959" s="28">
        <f>+SUMIF('Input Sheet'!$S:$S,$AL959,'Input Sheet'!G:G)</f>
        <v>0</v>
      </c>
      <c r="AD959" s="28">
        <f>+SUMIF('Input Sheet'!$S:$S,$AL959,'Input Sheet'!H:H)</f>
        <v>0</v>
      </c>
      <c r="AE959" s="28">
        <f>+SUMIF('Input Sheet'!$S:$S,$AL959,'Input Sheet'!I:I)</f>
        <v>0</v>
      </c>
      <c r="AF959" s="28">
        <f>+SUMIF('Input Sheet'!$S:$S,$AL959,'Input Sheet'!J:J)</f>
        <v>0</v>
      </c>
      <c r="AG959" s="28">
        <f>+SUMIF('Input Sheet'!$S:$S,$AL959,'Input Sheet'!K:K)</f>
        <v>0</v>
      </c>
      <c r="AH959" s="28">
        <f>+SUMIF('Input Sheet'!$S:$S,$AL959,'Input Sheet'!L:L)</f>
        <v>0</v>
      </c>
      <c r="AI959" s="28">
        <f>+SUMIF('Input Sheet'!$S:$S,$AL959,'Input Sheet'!M:M)</f>
        <v>0</v>
      </c>
      <c r="AJ959" s="28">
        <f>+SUMIF('Input Sheet'!$S:$S,$AL959,'Input Sheet'!N:N)</f>
        <v>0</v>
      </c>
      <c r="AK959" s="28"/>
      <c r="AL959" s="27" t="str">
        <f t="shared" si="73"/>
        <v>340-7340</v>
      </c>
      <c r="AM959" s="34" t="str">
        <f t="shared" si="74"/>
        <v>Admin &amp; Other</v>
      </c>
      <c r="AN959" s="34" t="str">
        <f t="shared" si="75"/>
        <v xml:space="preserve">Admin &amp; OtherStaff Remuneration &amp; Benefits as % of Total Gross </v>
      </c>
      <c r="AO959" s="35"/>
      <c r="AP959" s="35"/>
      <c r="AQ959" s="35"/>
    </row>
    <row r="960" spans="1:43" x14ac:dyDescent="0.25">
      <c r="A960" s="27" t="s">
        <v>103</v>
      </c>
      <c r="B960" s="27" t="s">
        <v>104</v>
      </c>
      <c r="C960" s="27" t="s">
        <v>671</v>
      </c>
      <c r="D960" s="27" t="s">
        <v>141</v>
      </c>
      <c r="E960" s="27" t="s">
        <v>676</v>
      </c>
      <c r="F960" s="27" t="s">
        <v>685</v>
      </c>
      <c r="G960" s="27" t="s">
        <v>686</v>
      </c>
      <c r="H960" s="34" t="s">
        <v>644</v>
      </c>
      <c r="I960" s="34" t="s">
        <v>652</v>
      </c>
      <c r="J960" s="34" t="str">
        <f t="shared" si="71"/>
        <v xml:space="preserve">Admin &amp; OtherStaff Remuneration &amp; Benefits as % of Total Gross </v>
      </c>
      <c r="K960" s="34" t="str">
        <f t="shared" si="72"/>
        <v>360Staff Benefits (Superannuation, FBT, ACC) - Toyota</v>
      </c>
      <c r="L960" s="28">
        <f>+SUMIF('TB 4-24'!M:M,$AL960,'TB 4-24'!G:G)</f>
        <v>0</v>
      </c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>
        <f>+SUMIF('Input Sheet'!$S:$S,$AL960,'Input Sheet'!C:C)</f>
        <v>0</v>
      </c>
      <c r="Z960" s="28">
        <f>+SUMIF('Input Sheet'!$S:$S,$AL960,'Input Sheet'!D:D)</f>
        <v>0</v>
      </c>
      <c r="AA960" s="28">
        <f>+SUMIF('Input Sheet'!$S:$S,$AL960,'Input Sheet'!E:E)</f>
        <v>0</v>
      </c>
      <c r="AB960" s="28">
        <f>+SUMIF('Input Sheet'!$S:$S,$AL960,'Input Sheet'!F:F)</f>
        <v>0</v>
      </c>
      <c r="AC960" s="28">
        <f>+SUMIF('Input Sheet'!$S:$S,$AL960,'Input Sheet'!G:G)</f>
        <v>0</v>
      </c>
      <c r="AD960" s="28">
        <f>+SUMIF('Input Sheet'!$S:$S,$AL960,'Input Sheet'!H:H)</f>
        <v>0</v>
      </c>
      <c r="AE960" s="28">
        <f>+SUMIF('Input Sheet'!$S:$S,$AL960,'Input Sheet'!I:I)</f>
        <v>0</v>
      </c>
      <c r="AF960" s="28">
        <f>+SUMIF('Input Sheet'!$S:$S,$AL960,'Input Sheet'!J:J)</f>
        <v>0</v>
      </c>
      <c r="AG960" s="28">
        <f>+SUMIF('Input Sheet'!$S:$S,$AL960,'Input Sheet'!K:K)</f>
        <v>0</v>
      </c>
      <c r="AH960" s="28">
        <f>+SUMIF('Input Sheet'!$S:$S,$AL960,'Input Sheet'!L:L)</f>
        <v>0</v>
      </c>
      <c r="AI960" s="28">
        <f>+SUMIF('Input Sheet'!$S:$S,$AL960,'Input Sheet'!M:M)</f>
        <v>0</v>
      </c>
      <c r="AJ960" s="28">
        <f>+SUMIF('Input Sheet'!$S:$S,$AL960,'Input Sheet'!N:N)</f>
        <v>0</v>
      </c>
      <c r="AK960" s="28"/>
      <c r="AL960" s="27" t="str">
        <f t="shared" si="73"/>
        <v>360-7340</v>
      </c>
      <c r="AM960" s="34" t="str">
        <f t="shared" si="74"/>
        <v>Admin &amp; Other</v>
      </c>
      <c r="AN960" s="34" t="str">
        <f t="shared" si="75"/>
        <v xml:space="preserve">Admin &amp; OtherStaff Remuneration &amp; Benefits as % of Total Gross </v>
      </c>
      <c r="AO960" s="35"/>
      <c r="AP960" s="35"/>
      <c r="AQ960" s="35"/>
    </row>
    <row r="961" spans="1:43" x14ac:dyDescent="0.25">
      <c r="A961" s="27" t="s">
        <v>103</v>
      </c>
      <c r="B961" s="27" t="s">
        <v>104</v>
      </c>
      <c r="C961" s="27" t="s">
        <v>104</v>
      </c>
      <c r="D961" s="27" t="s">
        <v>141</v>
      </c>
      <c r="E961" s="27" t="s">
        <v>654</v>
      </c>
      <c r="F961" s="27" t="s">
        <v>685</v>
      </c>
      <c r="G961" s="27" t="s">
        <v>686</v>
      </c>
      <c r="H961" s="34" t="s">
        <v>644</v>
      </c>
      <c r="I961" s="34" t="s">
        <v>652</v>
      </c>
      <c r="J961" s="34" t="str">
        <f t="shared" si="71"/>
        <v xml:space="preserve">Admin &amp; OtherStaff Remuneration &amp; Benefits as % of Total Gross </v>
      </c>
      <c r="K961" s="34" t="str">
        <f t="shared" si="72"/>
        <v>120Staff Benefits (Superannuation, FBT, ACC) - Toyota</v>
      </c>
      <c r="L961" s="28">
        <f>+SUMIF('TB 4-24'!M:M,$AL961,'TB 4-24'!G:G)</f>
        <v>0</v>
      </c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>
        <f>+SUMIF('Input Sheet'!$S:$S,$AL961,'Input Sheet'!C:C)</f>
        <v>0</v>
      </c>
      <c r="Z961" s="28">
        <f>+SUMIF('Input Sheet'!$S:$S,$AL961,'Input Sheet'!D:D)</f>
        <v>0</v>
      </c>
      <c r="AA961" s="28">
        <f>+SUMIF('Input Sheet'!$S:$S,$AL961,'Input Sheet'!E:E)</f>
        <v>0</v>
      </c>
      <c r="AB961" s="28">
        <f>+SUMIF('Input Sheet'!$S:$S,$AL961,'Input Sheet'!F:F)</f>
        <v>0</v>
      </c>
      <c r="AC961" s="28">
        <f>+SUMIF('Input Sheet'!$S:$S,$AL961,'Input Sheet'!G:G)</f>
        <v>0</v>
      </c>
      <c r="AD961" s="28">
        <f>+SUMIF('Input Sheet'!$S:$S,$AL961,'Input Sheet'!H:H)</f>
        <v>0</v>
      </c>
      <c r="AE961" s="28">
        <f>+SUMIF('Input Sheet'!$S:$S,$AL961,'Input Sheet'!I:I)</f>
        <v>0</v>
      </c>
      <c r="AF961" s="28">
        <f>+SUMIF('Input Sheet'!$S:$S,$AL961,'Input Sheet'!J:J)</f>
        <v>0</v>
      </c>
      <c r="AG961" s="28">
        <f>+SUMIF('Input Sheet'!$S:$S,$AL961,'Input Sheet'!K:K)</f>
        <v>0</v>
      </c>
      <c r="AH961" s="28">
        <f>+SUMIF('Input Sheet'!$S:$S,$AL961,'Input Sheet'!L:L)</f>
        <v>0</v>
      </c>
      <c r="AI961" s="28">
        <f>+SUMIF('Input Sheet'!$S:$S,$AL961,'Input Sheet'!M:M)</f>
        <v>0</v>
      </c>
      <c r="AJ961" s="28">
        <f>+SUMIF('Input Sheet'!$S:$S,$AL961,'Input Sheet'!N:N)</f>
        <v>0</v>
      </c>
      <c r="AK961" s="28"/>
      <c r="AL961" s="27" t="str">
        <f t="shared" si="73"/>
        <v>120-7340</v>
      </c>
      <c r="AM961" s="34" t="str">
        <f t="shared" si="74"/>
        <v>Admin &amp; Other</v>
      </c>
      <c r="AN961" s="34" t="str">
        <f t="shared" si="75"/>
        <v xml:space="preserve">Admin &amp; OtherStaff Remuneration &amp; Benefits as % of Total Gross </v>
      </c>
      <c r="AO961" s="35"/>
      <c r="AP961" s="35"/>
      <c r="AQ961" s="35"/>
    </row>
    <row r="962" spans="1:43" x14ac:dyDescent="0.25">
      <c r="A962" s="27" t="s">
        <v>103</v>
      </c>
      <c r="B962" s="27" t="s">
        <v>104</v>
      </c>
      <c r="C962" s="27" t="s">
        <v>104</v>
      </c>
      <c r="D962" s="27" t="s">
        <v>141</v>
      </c>
      <c r="E962" s="27" t="s">
        <v>678</v>
      </c>
      <c r="F962" s="27" t="s">
        <v>685</v>
      </c>
      <c r="G962" s="27" t="s">
        <v>686</v>
      </c>
      <c r="H962" s="34" t="s">
        <v>644</v>
      </c>
      <c r="I962" s="34" t="s">
        <v>652</v>
      </c>
      <c r="J962" s="34" t="str">
        <f t="shared" si="71"/>
        <v xml:space="preserve">Admin &amp; OtherStaff Remuneration &amp; Benefits as % of Total Gross </v>
      </c>
      <c r="K962" s="34" t="str">
        <f t="shared" si="72"/>
        <v>121Staff Benefits (Superannuation, FBT, ACC) - Toyota</v>
      </c>
      <c r="L962" s="28">
        <f>+SUMIF('TB 4-24'!M:M,$AL962,'TB 4-24'!G:G)</f>
        <v>0</v>
      </c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>
        <f>+SUMIF('Input Sheet'!$S:$S,$AL962,'Input Sheet'!C:C)</f>
        <v>0</v>
      </c>
      <c r="Z962" s="28">
        <f>+SUMIF('Input Sheet'!$S:$S,$AL962,'Input Sheet'!D:D)</f>
        <v>0</v>
      </c>
      <c r="AA962" s="28">
        <f>+SUMIF('Input Sheet'!$S:$S,$AL962,'Input Sheet'!E:E)</f>
        <v>0</v>
      </c>
      <c r="AB962" s="28">
        <f>+SUMIF('Input Sheet'!$S:$S,$AL962,'Input Sheet'!F:F)</f>
        <v>0</v>
      </c>
      <c r="AC962" s="28">
        <f>+SUMIF('Input Sheet'!$S:$S,$AL962,'Input Sheet'!G:G)</f>
        <v>0</v>
      </c>
      <c r="AD962" s="28">
        <f>+SUMIF('Input Sheet'!$S:$S,$AL962,'Input Sheet'!H:H)</f>
        <v>0</v>
      </c>
      <c r="AE962" s="28">
        <f>+SUMIF('Input Sheet'!$S:$S,$AL962,'Input Sheet'!I:I)</f>
        <v>0</v>
      </c>
      <c r="AF962" s="28">
        <f>+SUMIF('Input Sheet'!$S:$S,$AL962,'Input Sheet'!J:J)</f>
        <v>0</v>
      </c>
      <c r="AG962" s="28">
        <f>+SUMIF('Input Sheet'!$S:$S,$AL962,'Input Sheet'!K:K)</f>
        <v>0</v>
      </c>
      <c r="AH962" s="28">
        <f>+SUMIF('Input Sheet'!$S:$S,$AL962,'Input Sheet'!L:L)</f>
        <v>0</v>
      </c>
      <c r="AI962" s="28">
        <f>+SUMIF('Input Sheet'!$S:$S,$AL962,'Input Sheet'!M:M)</f>
        <v>0</v>
      </c>
      <c r="AJ962" s="28">
        <f>+SUMIF('Input Sheet'!$S:$S,$AL962,'Input Sheet'!N:N)</f>
        <v>0</v>
      </c>
      <c r="AK962" s="28"/>
      <c r="AL962" s="27" t="str">
        <f t="shared" si="73"/>
        <v>121-7340</v>
      </c>
      <c r="AM962" s="34" t="str">
        <f t="shared" si="74"/>
        <v>Admin &amp; Other</v>
      </c>
      <c r="AN962" s="34" t="str">
        <f t="shared" si="75"/>
        <v xml:space="preserve">Admin &amp; OtherStaff Remuneration &amp; Benefits as % of Total Gross </v>
      </c>
      <c r="AO962" s="35"/>
      <c r="AP962" s="35"/>
      <c r="AQ962" s="35"/>
    </row>
    <row r="963" spans="1:43" x14ac:dyDescent="0.25">
      <c r="A963" s="27" t="s">
        <v>103</v>
      </c>
      <c r="B963" s="27" t="s">
        <v>104</v>
      </c>
      <c r="C963" s="27" t="s">
        <v>104</v>
      </c>
      <c r="D963" s="27" t="s">
        <v>141</v>
      </c>
      <c r="E963" s="27" t="s">
        <v>680</v>
      </c>
      <c r="F963" s="27" t="s">
        <v>685</v>
      </c>
      <c r="G963" s="27" t="s">
        <v>686</v>
      </c>
      <c r="H963" s="34" t="s">
        <v>644</v>
      </c>
      <c r="I963" s="34" t="s">
        <v>652</v>
      </c>
      <c r="J963" s="34" t="str">
        <f t="shared" ref="J963:J1026" si="76">+H963&amp;I963</f>
        <v xml:space="preserve">Admin &amp; OtherStaff Remuneration &amp; Benefits as % of Total Gross </v>
      </c>
      <c r="K963" s="34" t="str">
        <f t="shared" ref="K963:K1026" si="77">+E963&amp;G963</f>
        <v>130Staff Benefits (Superannuation, FBT, ACC) - Toyota</v>
      </c>
      <c r="L963" s="28">
        <f>+SUMIF('TB 4-24'!M:M,$AL963,'TB 4-24'!G:G)</f>
        <v>0</v>
      </c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>
        <f>+SUMIF('Input Sheet'!$S:$S,$AL963,'Input Sheet'!C:C)</f>
        <v>0</v>
      </c>
      <c r="Z963" s="28">
        <f>+SUMIF('Input Sheet'!$S:$S,$AL963,'Input Sheet'!D:D)</f>
        <v>0</v>
      </c>
      <c r="AA963" s="28">
        <f>+SUMIF('Input Sheet'!$S:$S,$AL963,'Input Sheet'!E:E)</f>
        <v>0</v>
      </c>
      <c r="AB963" s="28">
        <f>+SUMIF('Input Sheet'!$S:$S,$AL963,'Input Sheet'!F:F)</f>
        <v>0</v>
      </c>
      <c r="AC963" s="28">
        <f>+SUMIF('Input Sheet'!$S:$S,$AL963,'Input Sheet'!G:G)</f>
        <v>0</v>
      </c>
      <c r="AD963" s="28">
        <f>+SUMIF('Input Sheet'!$S:$S,$AL963,'Input Sheet'!H:H)</f>
        <v>0</v>
      </c>
      <c r="AE963" s="28">
        <f>+SUMIF('Input Sheet'!$S:$S,$AL963,'Input Sheet'!I:I)</f>
        <v>0</v>
      </c>
      <c r="AF963" s="28">
        <f>+SUMIF('Input Sheet'!$S:$S,$AL963,'Input Sheet'!J:J)</f>
        <v>0</v>
      </c>
      <c r="AG963" s="28">
        <f>+SUMIF('Input Sheet'!$S:$S,$AL963,'Input Sheet'!K:K)</f>
        <v>0</v>
      </c>
      <c r="AH963" s="28">
        <f>+SUMIF('Input Sheet'!$S:$S,$AL963,'Input Sheet'!L:L)</f>
        <v>0</v>
      </c>
      <c r="AI963" s="28">
        <f>+SUMIF('Input Sheet'!$S:$S,$AL963,'Input Sheet'!M:M)</f>
        <v>0</v>
      </c>
      <c r="AJ963" s="28">
        <f>+SUMIF('Input Sheet'!$S:$S,$AL963,'Input Sheet'!N:N)</f>
        <v>0</v>
      </c>
      <c r="AK963" s="28"/>
      <c r="AL963" s="27" t="str">
        <f t="shared" ref="AL963:AL1026" si="78">+E963&amp;"-"&amp;D963</f>
        <v>130-7340</v>
      </c>
      <c r="AM963" s="34" t="str">
        <f t="shared" si="74"/>
        <v>Admin &amp; Other</v>
      </c>
      <c r="AN963" s="34" t="str">
        <f t="shared" si="75"/>
        <v xml:space="preserve">Admin &amp; OtherStaff Remuneration &amp; Benefits as % of Total Gross </v>
      </c>
      <c r="AO963" s="35"/>
      <c r="AP963" s="35"/>
      <c r="AQ963" s="35"/>
    </row>
    <row r="964" spans="1:43" x14ac:dyDescent="0.25">
      <c r="A964" s="27" t="s">
        <v>103</v>
      </c>
      <c r="B964" s="27" t="s">
        <v>104</v>
      </c>
      <c r="C964" s="27" t="s">
        <v>104</v>
      </c>
      <c r="D964" s="27" t="s">
        <v>141</v>
      </c>
      <c r="E964" s="27" t="s">
        <v>653</v>
      </c>
      <c r="F964" s="27" t="s">
        <v>685</v>
      </c>
      <c r="G964" s="27" t="s">
        <v>686</v>
      </c>
      <c r="H964" s="34" t="s">
        <v>644</v>
      </c>
      <c r="I964" s="34" t="s">
        <v>652</v>
      </c>
      <c r="J964" s="34" t="str">
        <f t="shared" si="76"/>
        <v xml:space="preserve">Admin &amp; OtherStaff Remuneration &amp; Benefits as % of Total Gross </v>
      </c>
      <c r="K964" s="34" t="str">
        <f t="shared" si="77"/>
        <v>140Staff Benefits (Superannuation, FBT, ACC) - Toyota</v>
      </c>
      <c r="L964" s="28">
        <f>+SUMIF('TB 4-24'!M:M,$AL964,'TB 4-24'!G:G)</f>
        <v>0</v>
      </c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>
        <f>+SUMIF('Input Sheet'!$S:$S,$AL964,'Input Sheet'!C:C)</f>
        <v>0</v>
      </c>
      <c r="Z964" s="28">
        <f>+SUMIF('Input Sheet'!$S:$S,$AL964,'Input Sheet'!D:D)</f>
        <v>0</v>
      </c>
      <c r="AA964" s="28">
        <f>+SUMIF('Input Sheet'!$S:$S,$AL964,'Input Sheet'!E:E)</f>
        <v>0</v>
      </c>
      <c r="AB964" s="28">
        <f>+SUMIF('Input Sheet'!$S:$S,$AL964,'Input Sheet'!F:F)</f>
        <v>0</v>
      </c>
      <c r="AC964" s="28">
        <f>+SUMIF('Input Sheet'!$S:$S,$AL964,'Input Sheet'!G:G)</f>
        <v>0</v>
      </c>
      <c r="AD964" s="28">
        <f>+SUMIF('Input Sheet'!$S:$S,$AL964,'Input Sheet'!H:H)</f>
        <v>0</v>
      </c>
      <c r="AE964" s="28">
        <f>+SUMIF('Input Sheet'!$S:$S,$AL964,'Input Sheet'!I:I)</f>
        <v>0</v>
      </c>
      <c r="AF964" s="28">
        <f>+SUMIF('Input Sheet'!$S:$S,$AL964,'Input Sheet'!J:J)</f>
        <v>0</v>
      </c>
      <c r="AG964" s="28">
        <f>+SUMIF('Input Sheet'!$S:$S,$AL964,'Input Sheet'!K:K)</f>
        <v>0</v>
      </c>
      <c r="AH964" s="28">
        <f>+SUMIF('Input Sheet'!$S:$S,$AL964,'Input Sheet'!L:L)</f>
        <v>0</v>
      </c>
      <c r="AI964" s="28">
        <f>+SUMIF('Input Sheet'!$S:$S,$AL964,'Input Sheet'!M:M)</f>
        <v>0</v>
      </c>
      <c r="AJ964" s="28">
        <f>+SUMIF('Input Sheet'!$S:$S,$AL964,'Input Sheet'!N:N)</f>
        <v>0</v>
      </c>
      <c r="AK964" s="28"/>
      <c r="AL964" s="27" t="str">
        <f t="shared" si="78"/>
        <v>140-7340</v>
      </c>
      <c r="AM964" s="34" t="str">
        <f t="shared" ref="AM964:AM1027" si="79">H964</f>
        <v>Admin &amp; Other</v>
      </c>
      <c r="AN964" s="34" t="str">
        <f t="shared" ref="AN964:AN1027" si="80">J964</f>
        <v xml:space="preserve">Admin &amp; OtherStaff Remuneration &amp; Benefits as % of Total Gross </v>
      </c>
      <c r="AO964" s="35"/>
      <c r="AP964" s="35"/>
      <c r="AQ964" s="35"/>
    </row>
    <row r="965" spans="1:43" x14ac:dyDescent="0.25">
      <c r="A965" s="27" t="s">
        <v>103</v>
      </c>
      <c r="B965" s="27" t="s">
        <v>104</v>
      </c>
      <c r="C965" s="27" t="s">
        <v>104</v>
      </c>
      <c r="D965" s="27" t="s">
        <v>141</v>
      </c>
      <c r="E965" s="27" t="s">
        <v>684</v>
      </c>
      <c r="F965" s="27" t="s">
        <v>685</v>
      </c>
      <c r="G965" s="27" t="s">
        <v>686</v>
      </c>
      <c r="H965" s="34" t="s">
        <v>644</v>
      </c>
      <c r="I965" s="34" t="s">
        <v>652</v>
      </c>
      <c r="J965" s="34" t="str">
        <f t="shared" si="76"/>
        <v xml:space="preserve">Admin &amp; OtherStaff Remuneration &amp; Benefits as % of Total Gross </v>
      </c>
      <c r="K965" s="34" t="str">
        <f t="shared" si="77"/>
        <v>147Staff Benefits (Superannuation, FBT, ACC) - Toyota</v>
      </c>
      <c r="L965" s="28">
        <f>+SUMIF('TB 4-24'!M:M,$AL965,'TB 4-24'!G:G)</f>
        <v>0</v>
      </c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>
        <f>+SUMIF('Input Sheet'!$S:$S,$AL965,'Input Sheet'!C:C)</f>
        <v>0</v>
      </c>
      <c r="Z965" s="28">
        <f>+SUMIF('Input Sheet'!$S:$S,$AL965,'Input Sheet'!D:D)</f>
        <v>0</v>
      </c>
      <c r="AA965" s="28">
        <f>+SUMIF('Input Sheet'!$S:$S,$AL965,'Input Sheet'!E:E)</f>
        <v>0</v>
      </c>
      <c r="AB965" s="28">
        <f>+SUMIF('Input Sheet'!$S:$S,$AL965,'Input Sheet'!F:F)</f>
        <v>0</v>
      </c>
      <c r="AC965" s="28">
        <f>+SUMIF('Input Sheet'!$S:$S,$AL965,'Input Sheet'!G:G)</f>
        <v>0</v>
      </c>
      <c r="AD965" s="28">
        <f>+SUMIF('Input Sheet'!$S:$S,$AL965,'Input Sheet'!H:H)</f>
        <v>0</v>
      </c>
      <c r="AE965" s="28">
        <f>+SUMIF('Input Sheet'!$S:$S,$AL965,'Input Sheet'!I:I)</f>
        <v>0</v>
      </c>
      <c r="AF965" s="28">
        <f>+SUMIF('Input Sheet'!$S:$S,$AL965,'Input Sheet'!J:J)</f>
        <v>0</v>
      </c>
      <c r="AG965" s="28">
        <f>+SUMIF('Input Sheet'!$S:$S,$AL965,'Input Sheet'!K:K)</f>
        <v>0</v>
      </c>
      <c r="AH965" s="28">
        <f>+SUMIF('Input Sheet'!$S:$S,$AL965,'Input Sheet'!L:L)</f>
        <v>0</v>
      </c>
      <c r="AI965" s="28">
        <f>+SUMIF('Input Sheet'!$S:$S,$AL965,'Input Sheet'!M:M)</f>
        <v>0</v>
      </c>
      <c r="AJ965" s="28">
        <f>+SUMIF('Input Sheet'!$S:$S,$AL965,'Input Sheet'!N:N)</f>
        <v>0</v>
      </c>
      <c r="AK965" s="28"/>
      <c r="AL965" s="27" t="str">
        <f t="shared" si="78"/>
        <v>147-7340</v>
      </c>
      <c r="AM965" s="34" t="str">
        <f t="shared" si="79"/>
        <v>Admin &amp; Other</v>
      </c>
      <c r="AN965" s="34" t="str">
        <f t="shared" si="80"/>
        <v xml:space="preserve">Admin &amp; OtherStaff Remuneration &amp; Benefits as % of Total Gross </v>
      </c>
      <c r="AO965" s="35"/>
      <c r="AP965" s="35"/>
      <c r="AQ965" s="35"/>
    </row>
    <row r="966" spans="1:43" x14ac:dyDescent="0.25">
      <c r="A966" s="27" t="s">
        <v>103</v>
      </c>
      <c r="B966" s="27" t="s">
        <v>104</v>
      </c>
      <c r="C966" s="27" t="s">
        <v>104</v>
      </c>
      <c r="D966" s="27" t="s">
        <v>141</v>
      </c>
      <c r="E966" s="27" t="s">
        <v>679</v>
      </c>
      <c r="F966" s="27" t="s">
        <v>685</v>
      </c>
      <c r="G966" s="27" t="s">
        <v>686</v>
      </c>
      <c r="H966" s="34" t="s">
        <v>644</v>
      </c>
      <c r="I966" s="34" t="s">
        <v>652</v>
      </c>
      <c r="J966" s="34" t="str">
        <f t="shared" si="76"/>
        <v xml:space="preserve">Admin &amp; OtherStaff Remuneration &amp; Benefits as % of Total Gross </v>
      </c>
      <c r="K966" s="34" t="str">
        <f t="shared" si="77"/>
        <v>160Staff Benefits (Superannuation, FBT, ACC) - Toyota</v>
      </c>
      <c r="L966" s="28">
        <f>+SUMIF('TB 4-24'!M:M,$AL966,'TB 4-24'!G:G)</f>
        <v>0</v>
      </c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>
        <f>+SUMIF('Input Sheet'!$S:$S,$AL966,'Input Sheet'!C:C)</f>
        <v>0</v>
      </c>
      <c r="Z966" s="28">
        <f>+SUMIF('Input Sheet'!$S:$S,$AL966,'Input Sheet'!D:D)</f>
        <v>0</v>
      </c>
      <c r="AA966" s="28">
        <f>+SUMIF('Input Sheet'!$S:$S,$AL966,'Input Sheet'!E:E)</f>
        <v>0</v>
      </c>
      <c r="AB966" s="28">
        <f>+SUMIF('Input Sheet'!$S:$S,$AL966,'Input Sheet'!F:F)</f>
        <v>0</v>
      </c>
      <c r="AC966" s="28">
        <f>+SUMIF('Input Sheet'!$S:$S,$AL966,'Input Sheet'!G:G)</f>
        <v>0</v>
      </c>
      <c r="AD966" s="28">
        <f>+SUMIF('Input Sheet'!$S:$S,$AL966,'Input Sheet'!H:H)</f>
        <v>0</v>
      </c>
      <c r="AE966" s="28">
        <f>+SUMIF('Input Sheet'!$S:$S,$AL966,'Input Sheet'!I:I)</f>
        <v>0</v>
      </c>
      <c r="AF966" s="28">
        <f>+SUMIF('Input Sheet'!$S:$S,$AL966,'Input Sheet'!J:J)</f>
        <v>0</v>
      </c>
      <c r="AG966" s="28">
        <f>+SUMIF('Input Sheet'!$S:$S,$AL966,'Input Sheet'!K:K)</f>
        <v>0</v>
      </c>
      <c r="AH966" s="28">
        <f>+SUMIF('Input Sheet'!$S:$S,$AL966,'Input Sheet'!L:L)</f>
        <v>0</v>
      </c>
      <c r="AI966" s="28">
        <f>+SUMIF('Input Sheet'!$S:$S,$AL966,'Input Sheet'!M:M)</f>
        <v>0</v>
      </c>
      <c r="AJ966" s="28">
        <f>+SUMIF('Input Sheet'!$S:$S,$AL966,'Input Sheet'!N:N)</f>
        <v>0</v>
      </c>
      <c r="AK966" s="28"/>
      <c r="AL966" s="27" t="str">
        <f t="shared" si="78"/>
        <v>160-7340</v>
      </c>
      <c r="AM966" s="34" t="str">
        <f t="shared" si="79"/>
        <v>Admin &amp; Other</v>
      </c>
      <c r="AN966" s="34" t="str">
        <f t="shared" si="80"/>
        <v xml:space="preserve">Admin &amp; OtherStaff Remuneration &amp; Benefits as % of Total Gross </v>
      </c>
      <c r="AO966" s="35"/>
      <c r="AP966" s="35"/>
      <c r="AQ966" s="35"/>
    </row>
    <row r="967" spans="1:43" x14ac:dyDescent="0.25">
      <c r="A967" s="27" t="s">
        <v>103</v>
      </c>
      <c r="B967" s="27" t="s">
        <v>104</v>
      </c>
      <c r="C967" s="27" t="s">
        <v>104</v>
      </c>
      <c r="D967" s="27" t="s">
        <v>141</v>
      </c>
      <c r="E967" s="27" t="s">
        <v>641</v>
      </c>
      <c r="F967" s="27" t="s">
        <v>685</v>
      </c>
      <c r="G967" s="27" t="s">
        <v>686</v>
      </c>
      <c r="H967" s="34" t="s">
        <v>644</v>
      </c>
      <c r="I967" s="34" t="s">
        <v>652</v>
      </c>
      <c r="J967" s="34" t="str">
        <f t="shared" si="76"/>
        <v xml:space="preserve">Admin &amp; OtherStaff Remuneration &amp; Benefits as % of Total Gross </v>
      </c>
      <c r="K967" s="34" t="str">
        <f t="shared" si="77"/>
        <v>170Staff Benefits (Superannuation, FBT, ACC) - Toyota</v>
      </c>
      <c r="L967" s="28">
        <f>+SUMIF('TB 4-24'!M:M,$AL967,'TB 4-24'!G:G)</f>
        <v>0</v>
      </c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>
        <f>+SUMIF('Input Sheet'!$S:$S,$AL967,'Input Sheet'!C:C)</f>
        <v>0</v>
      </c>
      <c r="Z967" s="28">
        <f>+SUMIF('Input Sheet'!$S:$S,$AL967,'Input Sheet'!D:D)</f>
        <v>0</v>
      </c>
      <c r="AA967" s="28">
        <f>+SUMIF('Input Sheet'!$S:$S,$AL967,'Input Sheet'!E:E)</f>
        <v>0</v>
      </c>
      <c r="AB967" s="28">
        <f>+SUMIF('Input Sheet'!$S:$S,$AL967,'Input Sheet'!F:F)</f>
        <v>0</v>
      </c>
      <c r="AC967" s="28">
        <f>+SUMIF('Input Sheet'!$S:$S,$AL967,'Input Sheet'!G:G)</f>
        <v>0</v>
      </c>
      <c r="AD967" s="28">
        <f>+SUMIF('Input Sheet'!$S:$S,$AL967,'Input Sheet'!H:H)</f>
        <v>0</v>
      </c>
      <c r="AE967" s="28">
        <f>+SUMIF('Input Sheet'!$S:$S,$AL967,'Input Sheet'!I:I)</f>
        <v>0</v>
      </c>
      <c r="AF967" s="28">
        <f>+SUMIF('Input Sheet'!$S:$S,$AL967,'Input Sheet'!J:J)</f>
        <v>0</v>
      </c>
      <c r="AG967" s="28">
        <f>+SUMIF('Input Sheet'!$S:$S,$AL967,'Input Sheet'!K:K)</f>
        <v>0</v>
      </c>
      <c r="AH967" s="28">
        <f>+SUMIF('Input Sheet'!$S:$S,$AL967,'Input Sheet'!L:L)</f>
        <v>0</v>
      </c>
      <c r="AI967" s="28">
        <f>+SUMIF('Input Sheet'!$S:$S,$AL967,'Input Sheet'!M:M)</f>
        <v>0</v>
      </c>
      <c r="AJ967" s="28">
        <f>+SUMIF('Input Sheet'!$S:$S,$AL967,'Input Sheet'!N:N)</f>
        <v>0</v>
      </c>
      <c r="AK967" s="28"/>
      <c r="AL967" s="27" t="str">
        <f t="shared" si="78"/>
        <v>170-7340</v>
      </c>
      <c r="AM967" s="34" t="str">
        <f t="shared" si="79"/>
        <v>Admin &amp; Other</v>
      </c>
      <c r="AN967" s="34" t="str">
        <f t="shared" si="80"/>
        <v xml:space="preserve">Admin &amp; OtherStaff Remuneration &amp; Benefits as % of Total Gross </v>
      </c>
      <c r="AO967" s="35"/>
      <c r="AP967" s="35"/>
      <c r="AQ967" s="35"/>
    </row>
    <row r="968" spans="1:43" x14ac:dyDescent="0.25">
      <c r="A968" s="27" t="s">
        <v>103</v>
      </c>
      <c r="B968" s="27" t="s">
        <v>104</v>
      </c>
      <c r="C968" s="27" t="s">
        <v>657</v>
      </c>
      <c r="D968" s="27" t="s">
        <v>142</v>
      </c>
      <c r="E968" s="27" t="s">
        <v>660</v>
      </c>
      <c r="F968" s="27" t="s">
        <v>685</v>
      </c>
      <c r="G968" s="27" t="s">
        <v>686</v>
      </c>
      <c r="H968" s="34" t="s">
        <v>644</v>
      </c>
      <c r="I968" s="34" t="s">
        <v>652</v>
      </c>
      <c r="J968" s="34" t="str">
        <f t="shared" si="76"/>
        <v xml:space="preserve">Admin &amp; OtherStaff Remuneration &amp; Benefits as % of Total Gross </v>
      </c>
      <c r="K968" s="34" t="str">
        <f t="shared" si="77"/>
        <v>200Staff Benefits (Superannuation, FBT, ACC) - Toyota</v>
      </c>
      <c r="L968" s="28">
        <f>+SUMIF('TB 4-24'!M:M,$AL968,'TB 4-24'!G:G)</f>
        <v>0</v>
      </c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>
        <f>+SUMIF('Input Sheet'!$S:$S,$AL968,'Input Sheet'!C:C)</f>
        <v>0</v>
      </c>
      <c r="Z968" s="28">
        <f>+SUMIF('Input Sheet'!$S:$S,$AL968,'Input Sheet'!D:D)</f>
        <v>0</v>
      </c>
      <c r="AA968" s="28">
        <f>+SUMIF('Input Sheet'!$S:$S,$AL968,'Input Sheet'!E:E)</f>
        <v>0</v>
      </c>
      <c r="AB968" s="28">
        <f>+SUMIF('Input Sheet'!$S:$S,$AL968,'Input Sheet'!F:F)</f>
        <v>0</v>
      </c>
      <c r="AC968" s="28">
        <f>+SUMIF('Input Sheet'!$S:$S,$AL968,'Input Sheet'!G:G)</f>
        <v>0</v>
      </c>
      <c r="AD968" s="28">
        <f>+SUMIF('Input Sheet'!$S:$S,$AL968,'Input Sheet'!H:H)</f>
        <v>0</v>
      </c>
      <c r="AE968" s="28">
        <f>+SUMIF('Input Sheet'!$S:$S,$AL968,'Input Sheet'!I:I)</f>
        <v>0</v>
      </c>
      <c r="AF968" s="28">
        <f>+SUMIF('Input Sheet'!$S:$S,$AL968,'Input Sheet'!J:J)</f>
        <v>0</v>
      </c>
      <c r="AG968" s="28">
        <f>+SUMIF('Input Sheet'!$S:$S,$AL968,'Input Sheet'!K:K)</f>
        <v>0</v>
      </c>
      <c r="AH968" s="28">
        <f>+SUMIF('Input Sheet'!$S:$S,$AL968,'Input Sheet'!L:L)</f>
        <v>0</v>
      </c>
      <c r="AI968" s="28">
        <f>+SUMIF('Input Sheet'!$S:$S,$AL968,'Input Sheet'!M:M)</f>
        <v>0</v>
      </c>
      <c r="AJ968" s="28">
        <f>+SUMIF('Input Sheet'!$S:$S,$AL968,'Input Sheet'!N:N)</f>
        <v>0</v>
      </c>
      <c r="AK968" s="28"/>
      <c r="AL968" s="27" t="str">
        <f t="shared" si="78"/>
        <v>200-7975</v>
      </c>
      <c r="AM968" s="34" t="str">
        <f t="shared" si="79"/>
        <v>Admin &amp; Other</v>
      </c>
      <c r="AN968" s="34" t="str">
        <f t="shared" si="80"/>
        <v xml:space="preserve">Admin &amp; OtherStaff Remuneration &amp; Benefits as % of Total Gross </v>
      </c>
      <c r="AO968" s="35"/>
      <c r="AP968" s="35"/>
      <c r="AQ968" s="35"/>
    </row>
    <row r="969" spans="1:43" x14ac:dyDescent="0.25">
      <c r="A969" s="27" t="s">
        <v>103</v>
      </c>
      <c r="B969" s="27" t="s">
        <v>104</v>
      </c>
      <c r="C969" s="27" t="s">
        <v>657</v>
      </c>
      <c r="D969" s="27" t="s">
        <v>142</v>
      </c>
      <c r="E969" s="27" t="s">
        <v>658</v>
      </c>
      <c r="F969" s="27" t="s">
        <v>685</v>
      </c>
      <c r="G969" s="27" t="s">
        <v>686</v>
      </c>
      <c r="H969" s="34" t="s">
        <v>644</v>
      </c>
      <c r="I969" s="34" t="s">
        <v>652</v>
      </c>
      <c r="J969" s="34" t="str">
        <f t="shared" si="76"/>
        <v xml:space="preserve">Admin &amp; OtherStaff Remuneration &amp; Benefits as % of Total Gross </v>
      </c>
      <c r="K969" s="34" t="str">
        <f t="shared" si="77"/>
        <v>210Staff Benefits (Superannuation, FBT, ACC) - Toyota</v>
      </c>
      <c r="L969" s="28">
        <f>+SUMIF('TB 4-24'!M:M,$AL969,'TB 4-24'!G:G)</f>
        <v>0</v>
      </c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>
        <f>+SUMIF('Input Sheet'!$S:$S,$AL969,'Input Sheet'!C:C)</f>
        <v>0</v>
      </c>
      <c r="Z969" s="28">
        <f>+SUMIF('Input Sheet'!$S:$S,$AL969,'Input Sheet'!D:D)</f>
        <v>0</v>
      </c>
      <c r="AA969" s="28">
        <f>+SUMIF('Input Sheet'!$S:$S,$AL969,'Input Sheet'!E:E)</f>
        <v>0</v>
      </c>
      <c r="AB969" s="28">
        <f>+SUMIF('Input Sheet'!$S:$S,$AL969,'Input Sheet'!F:F)</f>
        <v>0</v>
      </c>
      <c r="AC969" s="28">
        <f>+SUMIF('Input Sheet'!$S:$S,$AL969,'Input Sheet'!G:G)</f>
        <v>0</v>
      </c>
      <c r="AD969" s="28">
        <f>+SUMIF('Input Sheet'!$S:$S,$AL969,'Input Sheet'!H:H)</f>
        <v>0</v>
      </c>
      <c r="AE969" s="28">
        <f>+SUMIF('Input Sheet'!$S:$S,$AL969,'Input Sheet'!I:I)</f>
        <v>0</v>
      </c>
      <c r="AF969" s="28">
        <f>+SUMIF('Input Sheet'!$S:$S,$AL969,'Input Sheet'!J:J)</f>
        <v>0</v>
      </c>
      <c r="AG969" s="28">
        <f>+SUMIF('Input Sheet'!$S:$S,$AL969,'Input Sheet'!K:K)</f>
        <v>0</v>
      </c>
      <c r="AH969" s="28">
        <f>+SUMIF('Input Sheet'!$S:$S,$AL969,'Input Sheet'!L:L)</f>
        <v>0</v>
      </c>
      <c r="AI969" s="28">
        <f>+SUMIF('Input Sheet'!$S:$S,$AL969,'Input Sheet'!M:M)</f>
        <v>0</v>
      </c>
      <c r="AJ969" s="28">
        <f>+SUMIF('Input Sheet'!$S:$S,$AL969,'Input Sheet'!N:N)</f>
        <v>0</v>
      </c>
      <c r="AK969" s="28"/>
      <c r="AL969" s="27" t="str">
        <f t="shared" si="78"/>
        <v>210-7975</v>
      </c>
      <c r="AM969" s="34" t="str">
        <f t="shared" si="79"/>
        <v>Admin &amp; Other</v>
      </c>
      <c r="AN969" s="34" t="str">
        <f t="shared" si="80"/>
        <v xml:space="preserve">Admin &amp; OtherStaff Remuneration &amp; Benefits as % of Total Gross </v>
      </c>
      <c r="AO969" s="35"/>
      <c r="AP969" s="35"/>
      <c r="AQ969" s="35"/>
    </row>
    <row r="970" spans="1:43" x14ac:dyDescent="0.25">
      <c r="A970" s="27" t="s">
        <v>103</v>
      </c>
      <c r="B970" s="27" t="s">
        <v>104</v>
      </c>
      <c r="C970" s="27" t="s">
        <v>657</v>
      </c>
      <c r="D970" s="27" t="s">
        <v>142</v>
      </c>
      <c r="E970" s="27" t="s">
        <v>659</v>
      </c>
      <c r="F970" s="27" t="s">
        <v>685</v>
      </c>
      <c r="G970" s="27" t="s">
        <v>686</v>
      </c>
      <c r="H970" s="34" t="s">
        <v>644</v>
      </c>
      <c r="I970" s="34" t="s">
        <v>652</v>
      </c>
      <c r="J970" s="34" t="str">
        <f t="shared" si="76"/>
        <v xml:space="preserve">Admin &amp; OtherStaff Remuneration &amp; Benefits as % of Total Gross </v>
      </c>
      <c r="K970" s="34" t="str">
        <f t="shared" si="77"/>
        <v>220Staff Benefits (Superannuation, FBT, ACC) - Toyota</v>
      </c>
      <c r="L970" s="28">
        <f>+SUMIF('TB 4-24'!M:M,$AL970,'TB 4-24'!G:G)</f>
        <v>0</v>
      </c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>
        <f>+SUMIF('Input Sheet'!$S:$S,$AL970,'Input Sheet'!C:C)</f>
        <v>0</v>
      </c>
      <c r="Z970" s="28">
        <f>+SUMIF('Input Sheet'!$S:$S,$AL970,'Input Sheet'!D:D)</f>
        <v>0</v>
      </c>
      <c r="AA970" s="28">
        <f>+SUMIF('Input Sheet'!$S:$S,$AL970,'Input Sheet'!E:E)</f>
        <v>0</v>
      </c>
      <c r="AB970" s="28">
        <f>+SUMIF('Input Sheet'!$S:$S,$AL970,'Input Sheet'!F:F)</f>
        <v>0</v>
      </c>
      <c r="AC970" s="28">
        <f>+SUMIF('Input Sheet'!$S:$S,$AL970,'Input Sheet'!G:G)</f>
        <v>0</v>
      </c>
      <c r="AD970" s="28">
        <f>+SUMIF('Input Sheet'!$S:$S,$AL970,'Input Sheet'!H:H)</f>
        <v>0</v>
      </c>
      <c r="AE970" s="28">
        <f>+SUMIF('Input Sheet'!$S:$S,$AL970,'Input Sheet'!I:I)</f>
        <v>0</v>
      </c>
      <c r="AF970" s="28">
        <f>+SUMIF('Input Sheet'!$S:$S,$AL970,'Input Sheet'!J:J)</f>
        <v>0</v>
      </c>
      <c r="AG970" s="28">
        <f>+SUMIF('Input Sheet'!$S:$S,$AL970,'Input Sheet'!K:K)</f>
        <v>0</v>
      </c>
      <c r="AH970" s="28">
        <f>+SUMIF('Input Sheet'!$S:$S,$AL970,'Input Sheet'!L:L)</f>
        <v>0</v>
      </c>
      <c r="AI970" s="28">
        <f>+SUMIF('Input Sheet'!$S:$S,$AL970,'Input Sheet'!M:M)</f>
        <v>0</v>
      </c>
      <c r="AJ970" s="28">
        <f>+SUMIF('Input Sheet'!$S:$S,$AL970,'Input Sheet'!N:N)</f>
        <v>0</v>
      </c>
      <c r="AK970" s="28"/>
      <c r="AL970" s="27" t="str">
        <f t="shared" si="78"/>
        <v>220-7975</v>
      </c>
      <c r="AM970" s="34" t="str">
        <f t="shared" si="79"/>
        <v>Admin &amp; Other</v>
      </c>
      <c r="AN970" s="34" t="str">
        <f t="shared" si="80"/>
        <v xml:space="preserve">Admin &amp; OtherStaff Remuneration &amp; Benefits as % of Total Gross </v>
      </c>
      <c r="AO970" s="35"/>
      <c r="AP970" s="35"/>
      <c r="AQ970" s="35"/>
    </row>
    <row r="971" spans="1:43" x14ac:dyDescent="0.25">
      <c r="A971" s="27" t="s">
        <v>103</v>
      </c>
      <c r="B971" s="27" t="s">
        <v>104</v>
      </c>
      <c r="C971" s="27" t="s">
        <v>657</v>
      </c>
      <c r="D971" s="27" t="s">
        <v>142</v>
      </c>
      <c r="E971" s="27" t="s">
        <v>661</v>
      </c>
      <c r="F971" s="27" t="s">
        <v>685</v>
      </c>
      <c r="G971" s="27" t="s">
        <v>686</v>
      </c>
      <c r="H971" s="34" t="s">
        <v>644</v>
      </c>
      <c r="I971" s="34" t="s">
        <v>652</v>
      </c>
      <c r="J971" s="34" t="str">
        <f t="shared" si="76"/>
        <v xml:space="preserve">Admin &amp; OtherStaff Remuneration &amp; Benefits as % of Total Gross </v>
      </c>
      <c r="K971" s="34" t="str">
        <f t="shared" si="77"/>
        <v>221Staff Benefits (Superannuation, FBT, ACC) - Toyota</v>
      </c>
      <c r="L971" s="28">
        <f>+SUMIF('TB 4-24'!M:M,$AL971,'TB 4-24'!G:G)</f>
        <v>0</v>
      </c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>
        <f>+SUMIF('Input Sheet'!$S:$S,$AL971,'Input Sheet'!C:C)</f>
        <v>0</v>
      </c>
      <c r="Z971" s="28">
        <f>+SUMIF('Input Sheet'!$S:$S,$AL971,'Input Sheet'!D:D)</f>
        <v>0</v>
      </c>
      <c r="AA971" s="28">
        <f>+SUMIF('Input Sheet'!$S:$S,$AL971,'Input Sheet'!E:E)</f>
        <v>0</v>
      </c>
      <c r="AB971" s="28">
        <f>+SUMIF('Input Sheet'!$S:$S,$AL971,'Input Sheet'!F:F)</f>
        <v>0</v>
      </c>
      <c r="AC971" s="28">
        <f>+SUMIF('Input Sheet'!$S:$S,$AL971,'Input Sheet'!G:G)</f>
        <v>0</v>
      </c>
      <c r="AD971" s="28">
        <f>+SUMIF('Input Sheet'!$S:$S,$AL971,'Input Sheet'!H:H)</f>
        <v>0</v>
      </c>
      <c r="AE971" s="28">
        <f>+SUMIF('Input Sheet'!$S:$S,$AL971,'Input Sheet'!I:I)</f>
        <v>0</v>
      </c>
      <c r="AF971" s="28">
        <f>+SUMIF('Input Sheet'!$S:$S,$AL971,'Input Sheet'!J:J)</f>
        <v>0</v>
      </c>
      <c r="AG971" s="28">
        <f>+SUMIF('Input Sheet'!$S:$S,$AL971,'Input Sheet'!K:K)</f>
        <v>0</v>
      </c>
      <c r="AH971" s="28">
        <f>+SUMIF('Input Sheet'!$S:$S,$AL971,'Input Sheet'!L:L)</f>
        <v>0</v>
      </c>
      <c r="AI971" s="28">
        <f>+SUMIF('Input Sheet'!$S:$S,$AL971,'Input Sheet'!M:M)</f>
        <v>0</v>
      </c>
      <c r="AJ971" s="28">
        <f>+SUMIF('Input Sheet'!$S:$S,$AL971,'Input Sheet'!N:N)</f>
        <v>0</v>
      </c>
      <c r="AK971" s="28"/>
      <c r="AL971" s="27" t="str">
        <f t="shared" si="78"/>
        <v>221-7975</v>
      </c>
      <c r="AM971" s="34" t="str">
        <f t="shared" si="79"/>
        <v>Admin &amp; Other</v>
      </c>
      <c r="AN971" s="34" t="str">
        <f t="shared" si="80"/>
        <v xml:space="preserve">Admin &amp; OtherStaff Remuneration &amp; Benefits as % of Total Gross </v>
      </c>
      <c r="AO971" s="35"/>
      <c r="AP971" s="35"/>
      <c r="AQ971" s="35"/>
    </row>
    <row r="972" spans="1:43" x14ac:dyDescent="0.25">
      <c r="A972" s="27" t="s">
        <v>103</v>
      </c>
      <c r="B972" s="27" t="s">
        <v>104</v>
      </c>
      <c r="C972" s="27" t="s">
        <v>657</v>
      </c>
      <c r="D972" s="27" t="s">
        <v>142</v>
      </c>
      <c r="E972" s="27" t="s">
        <v>681</v>
      </c>
      <c r="F972" s="27" t="s">
        <v>685</v>
      </c>
      <c r="G972" s="27" t="s">
        <v>686</v>
      </c>
      <c r="H972" s="34" t="s">
        <v>644</v>
      </c>
      <c r="I972" s="34" t="s">
        <v>652</v>
      </c>
      <c r="J972" s="34" t="str">
        <f t="shared" si="76"/>
        <v xml:space="preserve">Admin &amp; OtherStaff Remuneration &amp; Benefits as % of Total Gross </v>
      </c>
      <c r="K972" s="34" t="str">
        <f t="shared" si="77"/>
        <v>230Staff Benefits (Superannuation, FBT, ACC) - Toyota</v>
      </c>
      <c r="L972" s="28">
        <f>+SUMIF('TB 4-24'!M:M,$AL972,'TB 4-24'!G:G)</f>
        <v>0</v>
      </c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>
        <f>+SUMIF('Input Sheet'!$S:$S,$AL972,'Input Sheet'!C:C)</f>
        <v>0</v>
      </c>
      <c r="Z972" s="28">
        <f>+SUMIF('Input Sheet'!$S:$S,$AL972,'Input Sheet'!D:D)</f>
        <v>0</v>
      </c>
      <c r="AA972" s="28">
        <f>+SUMIF('Input Sheet'!$S:$S,$AL972,'Input Sheet'!E:E)</f>
        <v>0</v>
      </c>
      <c r="AB972" s="28">
        <f>+SUMIF('Input Sheet'!$S:$S,$AL972,'Input Sheet'!F:F)</f>
        <v>0</v>
      </c>
      <c r="AC972" s="28">
        <f>+SUMIF('Input Sheet'!$S:$S,$AL972,'Input Sheet'!G:G)</f>
        <v>0</v>
      </c>
      <c r="AD972" s="28">
        <f>+SUMIF('Input Sheet'!$S:$S,$AL972,'Input Sheet'!H:H)</f>
        <v>0</v>
      </c>
      <c r="AE972" s="28">
        <f>+SUMIF('Input Sheet'!$S:$S,$AL972,'Input Sheet'!I:I)</f>
        <v>0</v>
      </c>
      <c r="AF972" s="28">
        <f>+SUMIF('Input Sheet'!$S:$S,$AL972,'Input Sheet'!J:J)</f>
        <v>0</v>
      </c>
      <c r="AG972" s="28">
        <f>+SUMIF('Input Sheet'!$S:$S,$AL972,'Input Sheet'!K:K)</f>
        <v>0</v>
      </c>
      <c r="AH972" s="28">
        <f>+SUMIF('Input Sheet'!$S:$S,$AL972,'Input Sheet'!L:L)</f>
        <v>0</v>
      </c>
      <c r="AI972" s="28">
        <f>+SUMIF('Input Sheet'!$S:$S,$AL972,'Input Sheet'!M:M)</f>
        <v>0</v>
      </c>
      <c r="AJ972" s="28">
        <f>+SUMIF('Input Sheet'!$S:$S,$AL972,'Input Sheet'!N:N)</f>
        <v>0</v>
      </c>
      <c r="AK972" s="28"/>
      <c r="AL972" s="27" t="str">
        <f t="shared" si="78"/>
        <v>230-7975</v>
      </c>
      <c r="AM972" s="34" t="str">
        <f t="shared" si="79"/>
        <v>Admin &amp; Other</v>
      </c>
      <c r="AN972" s="34" t="str">
        <f t="shared" si="80"/>
        <v xml:space="preserve">Admin &amp; OtherStaff Remuneration &amp; Benefits as % of Total Gross </v>
      </c>
      <c r="AO972" s="35"/>
      <c r="AP972" s="35"/>
      <c r="AQ972" s="35"/>
    </row>
    <row r="973" spans="1:43" x14ac:dyDescent="0.25">
      <c r="A973" s="27" t="s">
        <v>103</v>
      </c>
      <c r="B973" s="27" t="s">
        <v>104</v>
      </c>
      <c r="C973" s="27" t="s">
        <v>657</v>
      </c>
      <c r="D973" s="27" t="s">
        <v>142</v>
      </c>
      <c r="E973" s="27" t="s">
        <v>682</v>
      </c>
      <c r="F973" s="27" t="s">
        <v>685</v>
      </c>
      <c r="G973" s="27" t="s">
        <v>686</v>
      </c>
      <c r="H973" s="34" t="s">
        <v>644</v>
      </c>
      <c r="I973" s="34" t="s">
        <v>652</v>
      </c>
      <c r="J973" s="34" t="str">
        <f t="shared" si="76"/>
        <v xml:space="preserve">Admin &amp; OtherStaff Remuneration &amp; Benefits as % of Total Gross </v>
      </c>
      <c r="K973" s="34" t="str">
        <f t="shared" si="77"/>
        <v>240Staff Benefits (Superannuation, FBT, ACC) - Toyota</v>
      </c>
      <c r="L973" s="28">
        <f>+SUMIF('TB 4-24'!M:M,$AL973,'TB 4-24'!G:G)</f>
        <v>0</v>
      </c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>
        <f>+SUMIF('Input Sheet'!$S:$S,$AL973,'Input Sheet'!C:C)</f>
        <v>0</v>
      </c>
      <c r="Z973" s="28">
        <f>+SUMIF('Input Sheet'!$S:$S,$AL973,'Input Sheet'!D:D)</f>
        <v>0</v>
      </c>
      <c r="AA973" s="28">
        <f>+SUMIF('Input Sheet'!$S:$S,$AL973,'Input Sheet'!E:E)</f>
        <v>0</v>
      </c>
      <c r="AB973" s="28">
        <f>+SUMIF('Input Sheet'!$S:$S,$AL973,'Input Sheet'!F:F)</f>
        <v>0</v>
      </c>
      <c r="AC973" s="28">
        <f>+SUMIF('Input Sheet'!$S:$S,$AL973,'Input Sheet'!G:G)</f>
        <v>0</v>
      </c>
      <c r="AD973" s="28">
        <f>+SUMIF('Input Sheet'!$S:$S,$AL973,'Input Sheet'!H:H)</f>
        <v>0</v>
      </c>
      <c r="AE973" s="28">
        <f>+SUMIF('Input Sheet'!$S:$S,$AL973,'Input Sheet'!I:I)</f>
        <v>0</v>
      </c>
      <c r="AF973" s="28">
        <f>+SUMIF('Input Sheet'!$S:$S,$AL973,'Input Sheet'!J:J)</f>
        <v>0</v>
      </c>
      <c r="AG973" s="28">
        <f>+SUMIF('Input Sheet'!$S:$S,$AL973,'Input Sheet'!K:K)</f>
        <v>0</v>
      </c>
      <c r="AH973" s="28">
        <f>+SUMIF('Input Sheet'!$S:$S,$AL973,'Input Sheet'!L:L)</f>
        <v>0</v>
      </c>
      <c r="AI973" s="28">
        <f>+SUMIF('Input Sheet'!$S:$S,$AL973,'Input Sheet'!M:M)</f>
        <v>0</v>
      </c>
      <c r="AJ973" s="28">
        <f>+SUMIF('Input Sheet'!$S:$S,$AL973,'Input Sheet'!N:N)</f>
        <v>0</v>
      </c>
      <c r="AK973" s="28"/>
      <c r="AL973" s="27" t="str">
        <f t="shared" si="78"/>
        <v>240-7975</v>
      </c>
      <c r="AM973" s="34" t="str">
        <f t="shared" si="79"/>
        <v>Admin &amp; Other</v>
      </c>
      <c r="AN973" s="34" t="str">
        <f t="shared" si="80"/>
        <v xml:space="preserve">Admin &amp; OtherStaff Remuneration &amp; Benefits as % of Total Gross </v>
      </c>
      <c r="AO973" s="35"/>
      <c r="AP973" s="35"/>
      <c r="AQ973" s="35"/>
    </row>
    <row r="974" spans="1:43" x14ac:dyDescent="0.25">
      <c r="A974" s="27" t="s">
        <v>103</v>
      </c>
      <c r="B974" s="27" t="s">
        <v>104</v>
      </c>
      <c r="C974" s="27" t="s">
        <v>657</v>
      </c>
      <c r="D974" s="27" t="s">
        <v>142</v>
      </c>
      <c r="E974" s="27" t="s">
        <v>662</v>
      </c>
      <c r="F974" s="27" t="s">
        <v>685</v>
      </c>
      <c r="G974" s="27" t="s">
        <v>686</v>
      </c>
      <c r="H974" s="34" t="s">
        <v>644</v>
      </c>
      <c r="I974" s="34" t="s">
        <v>652</v>
      </c>
      <c r="J974" s="34" t="str">
        <f t="shared" si="76"/>
        <v xml:space="preserve">Admin &amp; OtherStaff Remuneration &amp; Benefits as % of Total Gross </v>
      </c>
      <c r="K974" s="34" t="str">
        <f t="shared" si="77"/>
        <v>260Staff Benefits (Superannuation, FBT, ACC) - Toyota</v>
      </c>
      <c r="L974" s="28">
        <f>+SUMIF('TB 4-24'!M:M,$AL974,'TB 4-24'!G:G)</f>
        <v>0</v>
      </c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>
        <f>+SUMIF('Input Sheet'!$S:$S,$AL974,'Input Sheet'!C:C)</f>
        <v>0</v>
      </c>
      <c r="Z974" s="28">
        <f>+SUMIF('Input Sheet'!$S:$S,$AL974,'Input Sheet'!D:D)</f>
        <v>0</v>
      </c>
      <c r="AA974" s="28">
        <f>+SUMIF('Input Sheet'!$S:$S,$AL974,'Input Sheet'!E:E)</f>
        <v>0</v>
      </c>
      <c r="AB974" s="28">
        <f>+SUMIF('Input Sheet'!$S:$S,$AL974,'Input Sheet'!F:F)</f>
        <v>0</v>
      </c>
      <c r="AC974" s="28">
        <f>+SUMIF('Input Sheet'!$S:$S,$AL974,'Input Sheet'!G:G)</f>
        <v>0</v>
      </c>
      <c r="AD974" s="28">
        <f>+SUMIF('Input Sheet'!$S:$S,$AL974,'Input Sheet'!H:H)</f>
        <v>0</v>
      </c>
      <c r="AE974" s="28">
        <f>+SUMIF('Input Sheet'!$S:$S,$AL974,'Input Sheet'!I:I)</f>
        <v>0</v>
      </c>
      <c r="AF974" s="28">
        <f>+SUMIF('Input Sheet'!$S:$S,$AL974,'Input Sheet'!J:J)</f>
        <v>0</v>
      </c>
      <c r="AG974" s="28">
        <f>+SUMIF('Input Sheet'!$S:$S,$AL974,'Input Sheet'!K:K)</f>
        <v>0</v>
      </c>
      <c r="AH974" s="28">
        <f>+SUMIF('Input Sheet'!$S:$S,$AL974,'Input Sheet'!L:L)</f>
        <v>0</v>
      </c>
      <c r="AI974" s="28">
        <f>+SUMIF('Input Sheet'!$S:$S,$AL974,'Input Sheet'!M:M)</f>
        <v>0</v>
      </c>
      <c r="AJ974" s="28">
        <f>+SUMIF('Input Sheet'!$S:$S,$AL974,'Input Sheet'!N:N)</f>
        <v>0</v>
      </c>
      <c r="AK974" s="28"/>
      <c r="AL974" s="27" t="str">
        <f t="shared" si="78"/>
        <v>260-7975</v>
      </c>
      <c r="AM974" s="34" t="str">
        <f t="shared" si="79"/>
        <v>Admin &amp; Other</v>
      </c>
      <c r="AN974" s="34" t="str">
        <f t="shared" si="80"/>
        <v xml:space="preserve">Admin &amp; OtherStaff Remuneration &amp; Benefits as % of Total Gross </v>
      </c>
      <c r="AO974" s="35"/>
      <c r="AP974" s="35"/>
      <c r="AQ974" s="35"/>
    </row>
    <row r="975" spans="1:43" x14ac:dyDescent="0.25">
      <c r="A975" s="27" t="s">
        <v>103</v>
      </c>
      <c r="B975" s="27" t="s">
        <v>104</v>
      </c>
      <c r="C975" s="27" t="s">
        <v>663</v>
      </c>
      <c r="D975" s="27" t="s">
        <v>142</v>
      </c>
      <c r="E975" s="27" t="s">
        <v>664</v>
      </c>
      <c r="F975" s="27" t="s">
        <v>685</v>
      </c>
      <c r="G975" s="27" t="s">
        <v>686</v>
      </c>
      <c r="H975" s="34" t="s">
        <v>644</v>
      </c>
      <c r="I975" s="34" t="s">
        <v>652</v>
      </c>
      <c r="J975" s="34" t="str">
        <f t="shared" si="76"/>
        <v xml:space="preserve">Admin &amp; OtherStaff Remuneration &amp; Benefits as % of Total Gross </v>
      </c>
      <c r="K975" s="34" t="str">
        <f t="shared" si="77"/>
        <v>400Staff Benefits (Superannuation, FBT, ACC) - Toyota</v>
      </c>
      <c r="L975" s="28">
        <f>+SUMIF('TB 4-24'!M:M,$AL975,'TB 4-24'!G:G)</f>
        <v>0</v>
      </c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>
        <f>+SUMIF('Input Sheet'!$S:$S,$AL975,'Input Sheet'!C:C)</f>
        <v>0</v>
      </c>
      <c r="Z975" s="28">
        <f>+SUMIF('Input Sheet'!$S:$S,$AL975,'Input Sheet'!D:D)</f>
        <v>0</v>
      </c>
      <c r="AA975" s="28">
        <f>+SUMIF('Input Sheet'!$S:$S,$AL975,'Input Sheet'!E:E)</f>
        <v>0</v>
      </c>
      <c r="AB975" s="28">
        <f>+SUMIF('Input Sheet'!$S:$S,$AL975,'Input Sheet'!F:F)</f>
        <v>0</v>
      </c>
      <c r="AC975" s="28">
        <f>+SUMIF('Input Sheet'!$S:$S,$AL975,'Input Sheet'!G:G)</f>
        <v>0</v>
      </c>
      <c r="AD975" s="28">
        <f>+SUMIF('Input Sheet'!$S:$S,$AL975,'Input Sheet'!H:H)</f>
        <v>0</v>
      </c>
      <c r="AE975" s="28">
        <f>+SUMIF('Input Sheet'!$S:$S,$AL975,'Input Sheet'!I:I)</f>
        <v>0</v>
      </c>
      <c r="AF975" s="28">
        <f>+SUMIF('Input Sheet'!$S:$S,$AL975,'Input Sheet'!J:J)</f>
        <v>0</v>
      </c>
      <c r="AG975" s="28">
        <f>+SUMIF('Input Sheet'!$S:$S,$AL975,'Input Sheet'!K:K)</f>
        <v>0</v>
      </c>
      <c r="AH975" s="28">
        <f>+SUMIF('Input Sheet'!$S:$S,$AL975,'Input Sheet'!L:L)</f>
        <v>0</v>
      </c>
      <c r="AI975" s="28">
        <f>+SUMIF('Input Sheet'!$S:$S,$AL975,'Input Sheet'!M:M)</f>
        <v>0</v>
      </c>
      <c r="AJ975" s="28">
        <f>+SUMIF('Input Sheet'!$S:$S,$AL975,'Input Sheet'!N:N)</f>
        <v>0</v>
      </c>
      <c r="AK975" s="28"/>
      <c r="AL975" s="27" t="str">
        <f t="shared" si="78"/>
        <v>400-7975</v>
      </c>
      <c r="AM975" s="34" t="str">
        <f t="shared" si="79"/>
        <v>Admin &amp; Other</v>
      </c>
      <c r="AN975" s="34" t="str">
        <f t="shared" si="80"/>
        <v xml:space="preserve">Admin &amp; OtherStaff Remuneration &amp; Benefits as % of Total Gross </v>
      </c>
      <c r="AO975" s="35"/>
      <c r="AP975" s="35"/>
      <c r="AQ975" s="35"/>
    </row>
    <row r="976" spans="1:43" x14ac:dyDescent="0.25">
      <c r="A976" s="27" t="s">
        <v>103</v>
      </c>
      <c r="B976" s="27" t="s">
        <v>104</v>
      </c>
      <c r="C976" s="27" t="s">
        <v>663</v>
      </c>
      <c r="D976" s="27" t="s">
        <v>142</v>
      </c>
      <c r="E976" s="27" t="s">
        <v>665</v>
      </c>
      <c r="F976" s="27" t="s">
        <v>685</v>
      </c>
      <c r="G976" s="27" t="s">
        <v>686</v>
      </c>
      <c r="H976" s="34" t="s">
        <v>644</v>
      </c>
      <c r="I976" s="34" t="s">
        <v>652</v>
      </c>
      <c r="J976" s="34" t="str">
        <f t="shared" si="76"/>
        <v xml:space="preserve">Admin &amp; OtherStaff Remuneration &amp; Benefits as % of Total Gross </v>
      </c>
      <c r="K976" s="34" t="str">
        <f t="shared" si="77"/>
        <v>410Staff Benefits (Superannuation, FBT, ACC) - Toyota</v>
      </c>
      <c r="L976" s="28">
        <f>+SUMIF('TB 4-24'!M:M,$AL976,'TB 4-24'!G:G)</f>
        <v>0</v>
      </c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>
        <f>+SUMIF('Input Sheet'!$S:$S,$AL976,'Input Sheet'!C:C)</f>
        <v>0</v>
      </c>
      <c r="Z976" s="28">
        <f>+SUMIF('Input Sheet'!$S:$S,$AL976,'Input Sheet'!D:D)</f>
        <v>0</v>
      </c>
      <c r="AA976" s="28">
        <f>+SUMIF('Input Sheet'!$S:$S,$AL976,'Input Sheet'!E:E)</f>
        <v>0</v>
      </c>
      <c r="AB976" s="28">
        <f>+SUMIF('Input Sheet'!$S:$S,$AL976,'Input Sheet'!F:F)</f>
        <v>0</v>
      </c>
      <c r="AC976" s="28">
        <f>+SUMIF('Input Sheet'!$S:$S,$AL976,'Input Sheet'!G:G)</f>
        <v>0</v>
      </c>
      <c r="AD976" s="28">
        <f>+SUMIF('Input Sheet'!$S:$S,$AL976,'Input Sheet'!H:H)</f>
        <v>0</v>
      </c>
      <c r="AE976" s="28">
        <f>+SUMIF('Input Sheet'!$S:$S,$AL976,'Input Sheet'!I:I)</f>
        <v>0</v>
      </c>
      <c r="AF976" s="28">
        <f>+SUMIF('Input Sheet'!$S:$S,$AL976,'Input Sheet'!J:J)</f>
        <v>0</v>
      </c>
      <c r="AG976" s="28">
        <f>+SUMIF('Input Sheet'!$S:$S,$AL976,'Input Sheet'!K:K)</f>
        <v>0</v>
      </c>
      <c r="AH976" s="28">
        <f>+SUMIF('Input Sheet'!$S:$S,$AL976,'Input Sheet'!L:L)</f>
        <v>0</v>
      </c>
      <c r="AI976" s="28">
        <f>+SUMIF('Input Sheet'!$S:$S,$AL976,'Input Sheet'!M:M)</f>
        <v>0</v>
      </c>
      <c r="AJ976" s="28">
        <f>+SUMIF('Input Sheet'!$S:$S,$AL976,'Input Sheet'!N:N)</f>
        <v>0</v>
      </c>
      <c r="AK976" s="28"/>
      <c r="AL976" s="27" t="str">
        <f t="shared" si="78"/>
        <v>410-7975</v>
      </c>
      <c r="AM976" s="34" t="str">
        <f t="shared" si="79"/>
        <v>Admin &amp; Other</v>
      </c>
      <c r="AN976" s="34" t="str">
        <f t="shared" si="80"/>
        <v xml:space="preserve">Admin &amp; OtherStaff Remuneration &amp; Benefits as % of Total Gross </v>
      </c>
      <c r="AO976" s="35"/>
      <c r="AP976" s="35"/>
      <c r="AQ976" s="35"/>
    </row>
    <row r="977" spans="1:43" x14ac:dyDescent="0.25">
      <c r="A977" s="27" t="s">
        <v>103</v>
      </c>
      <c r="B977" s="27" t="s">
        <v>104</v>
      </c>
      <c r="C977" s="27" t="s">
        <v>663</v>
      </c>
      <c r="D977" s="27" t="s">
        <v>142</v>
      </c>
      <c r="E977" s="27" t="s">
        <v>666</v>
      </c>
      <c r="F977" s="27" t="s">
        <v>685</v>
      </c>
      <c r="G977" s="27" t="s">
        <v>686</v>
      </c>
      <c r="H977" s="34" t="s">
        <v>644</v>
      </c>
      <c r="I977" s="34" t="s">
        <v>652</v>
      </c>
      <c r="J977" s="34" t="str">
        <f t="shared" si="76"/>
        <v xml:space="preserve">Admin &amp; OtherStaff Remuneration &amp; Benefits as % of Total Gross </v>
      </c>
      <c r="K977" s="34" t="str">
        <f t="shared" si="77"/>
        <v>420Staff Benefits (Superannuation, FBT, ACC) - Toyota</v>
      </c>
      <c r="L977" s="28">
        <f>+SUMIF('TB 4-24'!M:M,$AL977,'TB 4-24'!G:G)</f>
        <v>0</v>
      </c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>
        <f>+SUMIF('Input Sheet'!$S:$S,$AL977,'Input Sheet'!C:C)</f>
        <v>0</v>
      </c>
      <c r="Z977" s="28">
        <f>+SUMIF('Input Sheet'!$S:$S,$AL977,'Input Sheet'!D:D)</f>
        <v>0</v>
      </c>
      <c r="AA977" s="28">
        <f>+SUMIF('Input Sheet'!$S:$S,$AL977,'Input Sheet'!E:E)</f>
        <v>0</v>
      </c>
      <c r="AB977" s="28">
        <f>+SUMIF('Input Sheet'!$S:$S,$AL977,'Input Sheet'!F:F)</f>
        <v>0</v>
      </c>
      <c r="AC977" s="28">
        <f>+SUMIF('Input Sheet'!$S:$S,$AL977,'Input Sheet'!G:G)</f>
        <v>0</v>
      </c>
      <c r="AD977" s="28">
        <f>+SUMIF('Input Sheet'!$S:$S,$AL977,'Input Sheet'!H:H)</f>
        <v>0</v>
      </c>
      <c r="AE977" s="28">
        <f>+SUMIF('Input Sheet'!$S:$S,$AL977,'Input Sheet'!I:I)</f>
        <v>0</v>
      </c>
      <c r="AF977" s="28">
        <f>+SUMIF('Input Sheet'!$S:$S,$AL977,'Input Sheet'!J:J)</f>
        <v>0</v>
      </c>
      <c r="AG977" s="28">
        <f>+SUMIF('Input Sheet'!$S:$S,$AL977,'Input Sheet'!K:K)</f>
        <v>0</v>
      </c>
      <c r="AH977" s="28">
        <f>+SUMIF('Input Sheet'!$S:$S,$AL977,'Input Sheet'!L:L)</f>
        <v>0</v>
      </c>
      <c r="AI977" s="28">
        <f>+SUMIF('Input Sheet'!$S:$S,$AL977,'Input Sheet'!M:M)</f>
        <v>0</v>
      </c>
      <c r="AJ977" s="28">
        <f>+SUMIF('Input Sheet'!$S:$S,$AL977,'Input Sheet'!N:N)</f>
        <v>0</v>
      </c>
      <c r="AK977" s="28"/>
      <c r="AL977" s="27" t="str">
        <f t="shared" si="78"/>
        <v>420-7975</v>
      </c>
      <c r="AM977" s="34" t="str">
        <f t="shared" si="79"/>
        <v>Admin &amp; Other</v>
      </c>
      <c r="AN977" s="34" t="str">
        <f t="shared" si="80"/>
        <v xml:space="preserve">Admin &amp; OtherStaff Remuneration &amp; Benefits as % of Total Gross </v>
      </c>
      <c r="AO977" s="35"/>
      <c r="AP977" s="35"/>
      <c r="AQ977" s="35"/>
    </row>
    <row r="978" spans="1:43" x14ac:dyDescent="0.25">
      <c r="A978" s="27" t="s">
        <v>103</v>
      </c>
      <c r="B978" s="27" t="s">
        <v>104</v>
      </c>
      <c r="C978" s="27" t="s">
        <v>663</v>
      </c>
      <c r="D978" s="27" t="s">
        <v>142</v>
      </c>
      <c r="E978" s="27" t="s">
        <v>667</v>
      </c>
      <c r="F978" s="27" t="s">
        <v>685</v>
      </c>
      <c r="G978" s="27" t="s">
        <v>686</v>
      </c>
      <c r="H978" s="34" t="s">
        <v>644</v>
      </c>
      <c r="I978" s="34" t="s">
        <v>652</v>
      </c>
      <c r="J978" s="34" t="str">
        <f t="shared" si="76"/>
        <v xml:space="preserve">Admin &amp; OtherStaff Remuneration &amp; Benefits as % of Total Gross </v>
      </c>
      <c r="K978" s="34" t="str">
        <f t="shared" si="77"/>
        <v>421Staff Benefits (Superannuation, FBT, ACC) - Toyota</v>
      </c>
      <c r="L978" s="28">
        <f>+SUMIF('TB 4-24'!M:M,$AL978,'TB 4-24'!G:G)</f>
        <v>0</v>
      </c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>
        <f>+SUMIF('Input Sheet'!$S:$S,$AL978,'Input Sheet'!C:C)</f>
        <v>0</v>
      </c>
      <c r="Z978" s="28">
        <f>+SUMIF('Input Sheet'!$S:$S,$AL978,'Input Sheet'!D:D)</f>
        <v>0</v>
      </c>
      <c r="AA978" s="28">
        <f>+SUMIF('Input Sheet'!$S:$S,$AL978,'Input Sheet'!E:E)</f>
        <v>0</v>
      </c>
      <c r="AB978" s="28">
        <f>+SUMIF('Input Sheet'!$S:$S,$AL978,'Input Sheet'!F:F)</f>
        <v>0</v>
      </c>
      <c r="AC978" s="28">
        <f>+SUMIF('Input Sheet'!$S:$S,$AL978,'Input Sheet'!G:G)</f>
        <v>0</v>
      </c>
      <c r="AD978" s="28">
        <f>+SUMIF('Input Sheet'!$S:$S,$AL978,'Input Sheet'!H:H)</f>
        <v>0</v>
      </c>
      <c r="AE978" s="28">
        <f>+SUMIF('Input Sheet'!$S:$S,$AL978,'Input Sheet'!I:I)</f>
        <v>0</v>
      </c>
      <c r="AF978" s="28">
        <f>+SUMIF('Input Sheet'!$S:$S,$AL978,'Input Sheet'!J:J)</f>
        <v>0</v>
      </c>
      <c r="AG978" s="28">
        <f>+SUMIF('Input Sheet'!$S:$S,$AL978,'Input Sheet'!K:K)</f>
        <v>0</v>
      </c>
      <c r="AH978" s="28">
        <f>+SUMIF('Input Sheet'!$S:$S,$AL978,'Input Sheet'!L:L)</f>
        <v>0</v>
      </c>
      <c r="AI978" s="28">
        <f>+SUMIF('Input Sheet'!$S:$S,$AL978,'Input Sheet'!M:M)</f>
        <v>0</v>
      </c>
      <c r="AJ978" s="28">
        <f>+SUMIF('Input Sheet'!$S:$S,$AL978,'Input Sheet'!N:N)</f>
        <v>0</v>
      </c>
      <c r="AK978" s="28"/>
      <c r="AL978" s="27" t="str">
        <f t="shared" si="78"/>
        <v>421-7975</v>
      </c>
      <c r="AM978" s="34" t="str">
        <f t="shared" si="79"/>
        <v>Admin &amp; Other</v>
      </c>
      <c r="AN978" s="34" t="str">
        <f t="shared" si="80"/>
        <v xml:space="preserve">Admin &amp; OtherStaff Remuneration &amp; Benefits as % of Total Gross </v>
      </c>
      <c r="AO978" s="35"/>
      <c r="AP978" s="35"/>
      <c r="AQ978" s="35"/>
    </row>
    <row r="979" spans="1:43" x14ac:dyDescent="0.25">
      <c r="A979" s="27" t="s">
        <v>103</v>
      </c>
      <c r="B979" s="27" t="s">
        <v>104</v>
      </c>
      <c r="C979" s="27" t="s">
        <v>663</v>
      </c>
      <c r="D979" s="27" t="s">
        <v>142</v>
      </c>
      <c r="E979" s="27" t="s">
        <v>668</v>
      </c>
      <c r="F979" s="27" t="s">
        <v>685</v>
      </c>
      <c r="G979" s="27" t="s">
        <v>686</v>
      </c>
      <c r="H979" s="34" t="s">
        <v>644</v>
      </c>
      <c r="I979" s="34" t="s">
        <v>652</v>
      </c>
      <c r="J979" s="34" t="str">
        <f t="shared" si="76"/>
        <v xml:space="preserve">Admin &amp; OtherStaff Remuneration &amp; Benefits as % of Total Gross </v>
      </c>
      <c r="K979" s="34" t="str">
        <f t="shared" si="77"/>
        <v>430Staff Benefits (Superannuation, FBT, ACC) - Toyota</v>
      </c>
      <c r="L979" s="28">
        <f>+SUMIF('TB 4-24'!M:M,$AL979,'TB 4-24'!G:G)</f>
        <v>0</v>
      </c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>
        <f>+SUMIF('Input Sheet'!$S:$S,$AL979,'Input Sheet'!C:C)</f>
        <v>0</v>
      </c>
      <c r="Z979" s="28">
        <f>+SUMIF('Input Sheet'!$S:$S,$AL979,'Input Sheet'!D:D)</f>
        <v>0</v>
      </c>
      <c r="AA979" s="28">
        <f>+SUMIF('Input Sheet'!$S:$S,$AL979,'Input Sheet'!E:E)</f>
        <v>0</v>
      </c>
      <c r="AB979" s="28">
        <f>+SUMIF('Input Sheet'!$S:$S,$AL979,'Input Sheet'!F:F)</f>
        <v>0</v>
      </c>
      <c r="AC979" s="28">
        <f>+SUMIF('Input Sheet'!$S:$S,$AL979,'Input Sheet'!G:G)</f>
        <v>0</v>
      </c>
      <c r="AD979" s="28">
        <f>+SUMIF('Input Sheet'!$S:$S,$AL979,'Input Sheet'!H:H)</f>
        <v>0</v>
      </c>
      <c r="AE979" s="28">
        <f>+SUMIF('Input Sheet'!$S:$S,$AL979,'Input Sheet'!I:I)</f>
        <v>0</v>
      </c>
      <c r="AF979" s="28">
        <f>+SUMIF('Input Sheet'!$S:$S,$AL979,'Input Sheet'!J:J)</f>
        <v>0</v>
      </c>
      <c r="AG979" s="28">
        <f>+SUMIF('Input Sheet'!$S:$S,$AL979,'Input Sheet'!K:K)</f>
        <v>0</v>
      </c>
      <c r="AH979" s="28">
        <f>+SUMIF('Input Sheet'!$S:$S,$AL979,'Input Sheet'!L:L)</f>
        <v>0</v>
      </c>
      <c r="AI979" s="28">
        <f>+SUMIF('Input Sheet'!$S:$S,$AL979,'Input Sheet'!M:M)</f>
        <v>0</v>
      </c>
      <c r="AJ979" s="28">
        <f>+SUMIF('Input Sheet'!$S:$S,$AL979,'Input Sheet'!N:N)</f>
        <v>0</v>
      </c>
      <c r="AK979" s="28"/>
      <c r="AL979" s="27" t="str">
        <f t="shared" si="78"/>
        <v>430-7975</v>
      </c>
      <c r="AM979" s="34" t="str">
        <f t="shared" si="79"/>
        <v>Admin &amp; Other</v>
      </c>
      <c r="AN979" s="34" t="str">
        <f t="shared" si="80"/>
        <v xml:space="preserve">Admin &amp; OtherStaff Remuneration &amp; Benefits as % of Total Gross </v>
      </c>
      <c r="AO979" s="35"/>
      <c r="AP979" s="35"/>
      <c r="AQ979" s="35"/>
    </row>
    <row r="980" spans="1:43" x14ac:dyDescent="0.25">
      <c r="A980" s="27" t="s">
        <v>103</v>
      </c>
      <c r="B980" s="27" t="s">
        <v>104</v>
      </c>
      <c r="C980" s="27" t="s">
        <v>663</v>
      </c>
      <c r="D980" s="27" t="s">
        <v>142</v>
      </c>
      <c r="E980" s="27" t="s">
        <v>669</v>
      </c>
      <c r="F980" s="27" t="s">
        <v>685</v>
      </c>
      <c r="G980" s="27" t="s">
        <v>686</v>
      </c>
      <c r="H980" s="34" t="s">
        <v>644</v>
      </c>
      <c r="I980" s="34" t="s">
        <v>652</v>
      </c>
      <c r="J980" s="34" t="str">
        <f t="shared" si="76"/>
        <v xml:space="preserve">Admin &amp; OtherStaff Remuneration &amp; Benefits as % of Total Gross </v>
      </c>
      <c r="K980" s="34" t="str">
        <f t="shared" si="77"/>
        <v>440Staff Benefits (Superannuation, FBT, ACC) - Toyota</v>
      </c>
      <c r="L980" s="28">
        <f>+SUMIF('TB 4-24'!M:M,$AL980,'TB 4-24'!G:G)</f>
        <v>0</v>
      </c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>
        <f>+SUMIF('Input Sheet'!$S:$S,$AL980,'Input Sheet'!C:C)</f>
        <v>0</v>
      </c>
      <c r="Z980" s="28">
        <f>+SUMIF('Input Sheet'!$S:$S,$AL980,'Input Sheet'!D:D)</f>
        <v>0</v>
      </c>
      <c r="AA980" s="28">
        <f>+SUMIF('Input Sheet'!$S:$S,$AL980,'Input Sheet'!E:E)</f>
        <v>0</v>
      </c>
      <c r="AB980" s="28">
        <f>+SUMIF('Input Sheet'!$S:$S,$AL980,'Input Sheet'!F:F)</f>
        <v>0</v>
      </c>
      <c r="AC980" s="28">
        <f>+SUMIF('Input Sheet'!$S:$S,$AL980,'Input Sheet'!G:G)</f>
        <v>0</v>
      </c>
      <c r="AD980" s="28">
        <f>+SUMIF('Input Sheet'!$S:$S,$AL980,'Input Sheet'!H:H)</f>
        <v>0</v>
      </c>
      <c r="AE980" s="28">
        <f>+SUMIF('Input Sheet'!$S:$S,$AL980,'Input Sheet'!I:I)</f>
        <v>0</v>
      </c>
      <c r="AF980" s="28">
        <f>+SUMIF('Input Sheet'!$S:$S,$AL980,'Input Sheet'!J:J)</f>
        <v>0</v>
      </c>
      <c r="AG980" s="28">
        <f>+SUMIF('Input Sheet'!$S:$S,$AL980,'Input Sheet'!K:K)</f>
        <v>0</v>
      </c>
      <c r="AH980" s="28">
        <f>+SUMIF('Input Sheet'!$S:$S,$AL980,'Input Sheet'!L:L)</f>
        <v>0</v>
      </c>
      <c r="AI980" s="28">
        <f>+SUMIF('Input Sheet'!$S:$S,$AL980,'Input Sheet'!M:M)</f>
        <v>0</v>
      </c>
      <c r="AJ980" s="28">
        <f>+SUMIF('Input Sheet'!$S:$S,$AL980,'Input Sheet'!N:N)</f>
        <v>0</v>
      </c>
      <c r="AK980" s="28"/>
      <c r="AL980" s="27" t="str">
        <f t="shared" si="78"/>
        <v>440-7975</v>
      </c>
      <c r="AM980" s="34" t="str">
        <f t="shared" si="79"/>
        <v>Admin &amp; Other</v>
      </c>
      <c r="AN980" s="34" t="str">
        <f t="shared" si="80"/>
        <v xml:space="preserve">Admin &amp; OtherStaff Remuneration &amp; Benefits as % of Total Gross </v>
      </c>
      <c r="AO980" s="35"/>
      <c r="AP980" s="35"/>
      <c r="AQ980" s="35"/>
    </row>
    <row r="981" spans="1:43" x14ac:dyDescent="0.25">
      <c r="A981" s="27" t="s">
        <v>103</v>
      </c>
      <c r="B981" s="27" t="s">
        <v>104</v>
      </c>
      <c r="C981" s="27" t="s">
        <v>663</v>
      </c>
      <c r="D981" s="27" t="s">
        <v>142</v>
      </c>
      <c r="E981" s="27" t="s">
        <v>670</v>
      </c>
      <c r="F981" s="27" t="s">
        <v>685</v>
      </c>
      <c r="G981" s="27" t="s">
        <v>686</v>
      </c>
      <c r="H981" s="34" t="s">
        <v>644</v>
      </c>
      <c r="I981" s="34" t="s">
        <v>652</v>
      </c>
      <c r="J981" s="34" t="str">
        <f t="shared" si="76"/>
        <v xml:space="preserve">Admin &amp; OtherStaff Remuneration &amp; Benefits as % of Total Gross </v>
      </c>
      <c r="K981" s="34" t="str">
        <f t="shared" si="77"/>
        <v>460Staff Benefits (Superannuation, FBT, ACC) - Toyota</v>
      </c>
      <c r="L981" s="28">
        <f>+SUMIF('TB 4-24'!M:M,$AL981,'TB 4-24'!G:G)</f>
        <v>0</v>
      </c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>
        <f>+SUMIF('Input Sheet'!$S:$S,$AL981,'Input Sheet'!C:C)</f>
        <v>0</v>
      </c>
      <c r="Z981" s="28">
        <f>+SUMIF('Input Sheet'!$S:$S,$AL981,'Input Sheet'!D:D)</f>
        <v>0</v>
      </c>
      <c r="AA981" s="28">
        <f>+SUMIF('Input Sheet'!$S:$S,$AL981,'Input Sheet'!E:E)</f>
        <v>0</v>
      </c>
      <c r="AB981" s="28">
        <f>+SUMIF('Input Sheet'!$S:$S,$AL981,'Input Sheet'!F:F)</f>
        <v>0</v>
      </c>
      <c r="AC981" s="28">
        <f>+SUMIF('Input Sheet'!$S:$S,$AL981,'Input Sheet'!G:G)</f>
        <v>0</v>
      </c>
      <c r="AD981" s="28">
        <f>+SUMIF('Input Sheet'!$S:$S,$AL981,'Input Sheet'!H:H)</f>
        <v>0</v>
      </c>
      <c r="AE981" s="28">
        <f>+SUMIF('Input Sheet'!$S:$S,$AL981,'Input Sheet'!I:I)</f>
        <v>0</v>
      </c>
      <c r="AF981" s="28">
        <f>+SUMIF('Input Sheet'!$S:$S,$AL981,'Input Sheet'!J:J)</f>
        <v>0</v>
      </c>
      <c r="AG981" s="28">
        <f>+SUMIF('Input Sheet'!$S:$S,$AL981,'Input Sheet'!K:K)</f>
        <v>0</v>
      </c>
      <c r="AH981" s="28">
        <f>+SUMIF('Input Sheet'!$S:$S,$AL981,'Input Sheet'!L:L)</f>
        <v>0</v>
      </c>
      <c r="AI981" s="28">
        <f>+SUMIF('Input Sheet'!$S:$S,$AL981,'Input Sheet'!M:M)</f>
        <v>0</v>
      </c>
      <c r="AJ981" s="28">
        <f>+SUMIF('Input Sheet'!$S:$S,$AL981,'Input Sheet'!N:N)</f>
        <v>0</v>
      </c>
      <c r="AK981" s="28"/>
      <c r="AL981" s="27" t="str">
        <f t="shared" si="78"/>
        <v>460-7975</v>
      </c>
      <c r="AM981" s="34" t="str">
        <f t="shared" si="79"/>
        <v>Admin &amp; Other</v>
      </c>
      <c r="AN981" s="34" t="str">
        <f t="shared" si="80"/>
        <v xml:space="preserve">Admin &amp; OtherStaff Remuneration &amp; Benefits as % of Total Gross </v>
      </c>
      <c r="AO981" s="35"/>
      <c r="AP981" s="35"/>
      <c r="AQ981" s="35"/>
    </row>
    <row r="982" spans="1:43" x14ac:dyDescent="0.25">
      <c r="A982" s="27" t="s">
        <v>103</v>
      </c>
      <c r="B982" s="27" t="s">
        <v>104</v>
      </c>
      <c r="C982" s="27" t="s">
        <v>671</v>
      </c>
      <c r="D982" s="27" t="s">
        <v>142</v>
      </c>
      <c r="E982" s="27" t="s">
        <v>672</v>
      </c>
      <c r="F982" s="27" t="s">
        <v>685</v>
      </c>
      <c r="G982" s="27" t="s">
        <v>686</v>
      </c>
      <c r="H982" s="34" t="s">
        <v>644</v>
      </c>
      <c r="I982" s="34" t="s">
        <v>652</v>
      </c>
      <c r="J982" s="34" t="str">
        <f t="shared" si="76"/>
        <v xml:space="preserve">Admin &amp; OtherStaff Remuneration &amp; Benefits as % of Total Gross </v>
      </c>
      <c r="K982" s="34" t="str">
        <f t="shared" si="77"/>
        <v>300Staff Benefits (Superannuation, FBT, ACC) - Toyota</v>
      </c>
      <c r="L982" s="28">
        <f>+SUMIF('TB 4-24'!M:M,$AL982,'TB 4-24'!G:G)</f>
        <v>0</v>
      </c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>
        <f>+SUMIF('Input Sheet'!$S:$S,$AL982,'Input Sheet'!C:C)</f>
        <v>0</v>
      </c>
      <c r="Z982" s="28">
        <f>+SUMIF('Input Sheet'!$S:$S,$AL982,'Input Sheet'!D:D)</f>
        <v>0</v>
      </c>
      <c r="AA982" s="28">
        <f>+SUMIF('Input Sheet'!$S:$S,$AL982,'Input Sheet'!E:E)</f>
        <v>0</v>
      </c>
      <c r="AB982" s="28">
        <f>+SUMIF('Input Sheet'!$S:$S,$AL982,'Input Sheet'!F:F)</f>
        <v>0</v>
      </c>
      <c r="AC982" s="28">
        <f>+SUMIF('Input Sheet'!$S:$S,$AL982,'Input Sheet'!G:G)</f>
        <v>0</v>
      </c>
      <c r="AD982" s="28">
        <f>+SUMIF('Input Sheet'!$S:$S,$AL982,'Input Sheet'!H:H)</f>
        <v>0</v>
      </c>
      <c r="AE982" s="28">
        <f>+SUMIF('Input Sheet'!$S:$S,$AL982,'Input Sheet'!I:I)</f>
        <v>0</v>
      </c>
      <c r="AF982" s="28">
        <f>+SUMIF('Input Sheet'!$S:$S,$AL982,'Input Sheet'!J:J)</f>
        <v>0</v>
      </c>
      <c r="AG982" s="28">
        <f>+SUMIF('Input Sheet'!$S:$S,$AL982,'Input Sheet'!K:K)</f>
        <v>0</v>
      </c>
      <c r="AH982" s="28">
        <f>+SUMIF('Input Sheet'!$S:$S,$AL982,'Input Sheet'!L:L)</f>
        <v>0</v>
      </c>
      <c r="AI982" s="28">
        <f>+SUMIF('Input Sheet'!$S:$S,$AL982,'Input Sheet'!M:M)</f>
        <v>0</v>
      </c>
      <c r="AJ982" s="28">
        <f>+SUMIF('Input Sheet'!$S:$S,$AL982,'Input Sheet'!N:N)</f>
        <v>0</v>
      </c>
      <c r="AK982" s="28"/>
      <c r="AL982" s="27" t="str">
        <f t="shared" si="78"/>
        <v>300-7975</v>
      </c>
      <c r="AM982" s="34" t="str">
        <f t="shared" si="79"/>
        <v>Admin &amp; Other</v>
      </c>
      <c r="AN982" s="34" t="str">
        <f t="shared" si="80"/>
        <v xml:space="preserve">Admin &amp; OtherStaff Remuneration &amp; Benefits as % of Total Gross </v>
      </c>
      <c r="AO982" s="35"/>
      <c r="AP982" s="35"/>
      <c r="AQ982" s="35"/>
    </row>
    <row r="983" spans="1:43" x14ac:dyDescent="0.25">
      <c r="A983" s="27" t="s">
        <v>103</v>
      </c>
      <c r="B983" s="27" t="s">
        <v>104</v>
      </c>
      <c r="C983" s="27" t="s">
        <v>671</v>
      </c>
      <c r="D983" s="27" t="s">
        <v>142</v>
      </c>
      <c r="E983" s="27" t="s">
        <v>673</v>
      </c>
      <c r="F983" s="27" t="s">
        <v>685</v>
      </c>
      <c r="G983" s="27" t="s">
        <v>686</v>
      </c>
      <c r="H983" s="34" t="s">
        <v>644</v>
      </c>
      <c r="I983" s="34" t="s">
        <v>652</v>
      </c>
      <c r="J983" s="34" t="str">
        <f t="shared" si="76"/>
        <v xml:space="preserve">Admin &amp; OtherStaff Remuneration &amp; Benefits as % of Total Gross </v>
      </c>
      <c r="K983" s="34" t="str">
        <f t="shared" si="77"/>
        <v>310Staff Benefits (Superannuation, FBT, ACC) - Toyota</v>
      </c>
      <c r="L983" s="28">
        <f>+SUMIF('TB 4-24'!M:M,$AL983,'TB 4-24'!G:G)</f>
        <v>0</v>
      </c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>
        <f>+SUMIF('Input Sheet'!$S:$S,$AL983,'Input Sheet'!C:C)</f>
        <v>0</v>
      </c>
      <c r="Z983" s="28">
        <f>+SUMIF('Input Sheet'!$S:$S,$AL983,'Input Sheet'!D:D)</f>
        <v>0</v>
      </c>
      <c r="AA983" s="28">
        <f>+SUMIF('Input Sheet'!$S:$S,$AL983,'Input Sheet'!E:E)</f>
        <v>0</v>
      </c>
      <c r="AB983" s="28">
        <f>+SUMIF('Input Sheet'!$S:$S,$AL983,'Input Sheet'!F:F)</f>
        <v>0</v>
      </c>
      <c r="AC983" s="28">
        <f>+SUMIF('Input Sheet'!$S:$S,$AL983,'Input Sheet'!G:G)</f>
        <v>0</v>
      </c>
      <c r="AD983" s="28">
        <f>+SUMIF('Input Sheet'!$S:$S,$AL983,'Input Sheet'!H:H)</f>
        <v>0</v>
      </c>
      <c r="AE983" s="28">
        <f>+SUMIF('Input Sheet'!$S:$S,$AL983,'Input Sheet'!I:I)</f>
        <v>0</v>
      </c>
      <c r="AF983" s="28">
        <f>+SUMIF('Input Sheet'!$S:$S,$AL983,'Input Sheet'!J:J)</f>
        <v>0</v>
      </c>
      <c r="AG983" s="28">
        <f>+SUMIF('Input Sheet'!$S:$S,$AL983,'Input Sheet'!K:K)</f>
        <v>0</v>
      </c>
      <c r="AH983" s="28">
        <f>+SUMIF('Input Sheet'!$S:$S,$AL983,'Input Sheet'!L:L)</f>
        <v>0</v>
      </c>
      <c r="AI983" s="28">
        <f>+SUMIF('Input Sheet'!$S:$S,$AL983,'Input Sheet'!M:M)</f>
        <v>0</v>
      </c>
      <c r="AJ983" s="28">
        <f>+SUMIF('Input Sheet'!$S:$S,$AL983,'Input Sheet'!N:N)</f>
        <v>0</v>
      </c>
      <c r="AK983" s="28"/>
      <c r="AL983" s="27" t="str">
        <f t="shared" si="78"/>
        <v>310-7975</v>
      </c>
      <c r="AM983" s="34" t="str">
        <f t="shared" si="79"/>
        <v>Admin &amp; Other</v>
      </c>
      <c r="AN983" s="34" t="str">
        <f t="shared" si="80"/>
        <v xml:space="preserve">Admin &amp; OtherStaff Remuneration &amp; Benefits as % of Total Gross </v>
      </c>
      <c r="AO983" s="35"/>
      <c r="AP983" s="35"/>
      <c r="AQ983" s="35"/>
    </row>
    <row r="984" spans="1:43" x14ac:dyDescent="0.25">
      <c r="A984" s="27" t="s">
        <v>103</v>
      </c>
      <c r="B984" s="27" t="s">
        <v>104</v>
      </c>
      <c r="C984" s="27" t="s">
        <v>671</v>
      </c>
      <c r="D984" s="27" t="s">
        <v>142</v>
      </c>
      <c r="E984" s="27" t="s">
        <v>674</v>
      </c>
      <c r="F984" s="27" t="s">
        <v>685</v>
      </c>
      <c r="G984" s="27" t="s">
        <v>686</v>
      </c>
      <c r="H984" s="34" t="s">
        <v>644</v>
      </c>
      <c r="I984" s="34" t="s">
        <v>652</v>
      </c>
      <c r="J984" s="34" t="str">
        <f t="shared" si="76"/>
        <v xml:space="preserve">Admin &amp; OtherStaff Remuneration &amp; Benefits as % of Total Gross </v>
      </c>
      <c r="K984" s="34" t="str">
        <f t="shared" si="77"/>
        <v>321Staff Benefits (Superannuation, FBT, ACC) - Toyota</v>
      </c>
      <c r="L984" s="28">
        <f>+SUMIF('TB 4-24'!M:M,$AL984,'TB 4-24'!G:G)</f>
        <v>0</v>
      </c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>
        <f>+SUMIF('Input Sheet'!$S:$S,$AL984,'Input Sheet'!C:C)</f>
        <v>0</v>
      </c>
      <c r="Z984" s="28">
        <f>+SUMIF('Input Sheet'!$S:$S,$AL984,'Input Sheet'!D:D)</f>
        <v>0</v>
      </c>
      <c r="AA984" s="28">
        <f>+SUMIF('Input Sheet'!$S:$S,$AL984,'Input Sheet'!E:E)</f>
        <v>0</v>
      </c>
      <c r="AB984" s="28">
        <f>+SUMIF('Input Sheet'!$S:$S,$AL984,'Input Sheet'!F:F)</f>
        <v>0</v>
      </c>
      <c r="AC984" s="28">
        <f>+SUMIF('Input Sheet'!$S:$S,$AL984,'Input Sheet'!G:G)</f>
        <v>0</v>
      </c>
      <c r="AD984" s="28">
        <f>+SUMIF('Input Sheet'!$S:$S,$AL984,'Input Sheet'!H:H)</f>
        <v>0</v>
      </c>
      <c r="AE984" s="28">
        <f>+SUMIF('Input Sheet'!$S:$S,$AL984,'Input Sheet'!I:I)</f>
        <v>0</v>
      </c>
      <c r="AF984" s="28">
        <f>+SUMIF('Input Sheet'!$S:$S,$AL984,'Input Sheet'!J:J)</f>
        <v>0</v>
      </c>
      <c r="AG984" s="28">
        <f>+SUMIF('Input Sheet'!$S:$S,$AL984,'Input Sheet'!K:K)</f>
        <v>0</v>
      </c>
      <c r="AH984" s="28">
        <f>+SUMIF('Input Sheet'!$S:$S,$AL984,'Input Sheet'!L:L)</f>
        <v>0</v>
      </c>
      <c r="AI984" s="28">
        <f>+SUMIF('Input Sheet'!$S:$S,$AL984,'Input Sheet'!M:M)</f>
        <v>0</v>
      </c>
      <c r="AJ984" s="28">
        <f>+SUMIF('Input Sheet'!$S:$S,$AL984,'Input Sheet'!N:N)</f>
        <v>0</v>
      </c>
      <c r="AK984" s="28"/>
      <c r="AL984" s="27" t="str">
        <f t="shared" si="78"/>
        <v>321-7975</v>
      </c>
      <c r="AM984" s="34" t="str">
        <f t="shared" si="79"/>
        <v>Admin &amp; Other</v>
      </c>
      <c r="AN984" s="34" t="str">
        <f t="shared" si="80"/>
        <v xml:space="preserve">Admin &amp; OtherStaff Remuneration &amp; Benefits as % of Total Gross </v>
      </c>
      <c r="AO984" s="35"/>
      <c r="AP984" s="35"/>
      <c r="AQ984" s="35"/>
    </row>
    <row r="985" spans="1:43" x14ac:dyDescent="0.25">
      <c r="A985" s="27" t="s">
        <v>103</v>
      </c>
      <c r="B985" s="27" t="s">
        <v>104</v>
      </c>
      <c r="C985" s="27" t="s">
        <v>671</v>
      </c>
      <c r="D985" s="27" t="s">
        <v>142</v>
      </c>
      <c r="E985" s="27" t="s">
        <v>675</v>
      </c>
      <c r="F985" s="27" t="s">
        <v>685</v>
      </c>
      <c r="G985" s="27" t="s">
        <v>686</v>
      </c>
      <c r="H985" s="34" t="s">
        <v>644</v>
      </c>
      <c r="I985" s="34" t="s">
        <v>652</v>
      </c>
      <c r="J985" s="34" t="str">
        <f t="shared" si="76"/>
        <v xml:space="preserve">Admin &amp; OtherStaff Remuneration &amp; Benefits as % of Total Gross </v>
      </c>
      <c r="K985" s="34" t="str">
        <f t="shared" si="77"/>
        <v>330Staff Benefits (Superannuation, FBT, ACC) - Toyota</v>
      </c>
      <c r="L985" s="28">
        <f>+SUMIF('TB 4-24'!M:M,$AL985,'TB 4-24'!G:G)</f>
        <v>0</v>
      </c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>
        <f>+SUMIF('Input Sheet'!$S:$S,$AL985,'Input Sheet'!C:C)</f>
        <v>0</v>
      </c>
      <c r="Z985" s="28">
        <f>+SUMIF('Input Sheet'!$S:$S,$AL985,'Input Sheet'!D:D)</f>
        <v>0</v>
      </c>
      <c r="AA985" s="28">
        <f>+SUMIF('Input Sheet'!$S:$S,$AL985,'Input Sheet'!E:E)</f>
        <v>0</v>
      </c>
      <c r="AB985" s="28">
        <f>+SUMIF('Input Sheet'!$S:$S,$AL985,'Input Sheet'!F:F)</f>
        <v>0</v>
      </c>
      <c r="AC985" s="28">
        <f>+SUMIF('Input Sheet'!$S:$S,$AL985,'Input Sheet'!G:G)</f>
        <v>0</v>
      </c>
      <c r="AD985" s="28">
        <f>+SUMIF('Input Sheet'!$S:$S,$AL985,'Input Sheet'!H:H)</f>
        <v>0</v>
      </c>
      <c r="AE985" s="28">
        <f>+SUMIF('Input Sheet'!$S:$S,$AL985,'Input Sheet'!I:I)</f>
        <v>0</v>
      </c>
      <c r="AF985" s="28">
        <f>+SUMIF('Input Sheet'!$S:$S,$AL985,'Input Sheet'!J:J)</f>
        <v>0</v>
      </c>
      <c r="AG985" s="28">
        <f>+SUMIF('Input Sheet'!$S:$S,$AL985,'Input Sheet'!K:K)</f>
        <v>0</v>
      </c>
      <c r="AH985" s="28">
        <f>+SUMIF('Input Sheet'!$S:$S,$AL985,'Input Sheet'!L:L)</f>
        <v>0</v>
      </c>
      <c r="AI985" s="28">
        <f>+SUMIF('Input Sheet'!$S:$S,$AL985,'Input Sheet'!M:M)</f>
        <v>0</v>
      </c>
      <c r="AJ985" s="28">
        <f>+SUMIF('Input Sheet'!$S:$S,$AL985,'Input Sheet'!N:N)</f>
        <v>0</v>
      </c>
      <c r="AK985" s="28"/>
      <c r="AL985" s="27" t="str">
        <f t="shared" si="78"/>
        <v>330-7975</v>
      </c>
      <c r="AM985" s="34" t="str">
        <f t="shared" si="79"/>
        <v>Admin &amp; Other</v>
      </c>
      <c r="AN985" s="34" t="str">
        <f t="shared" si="80"/>
        <v xml:space="preserve">Admin &amp; OtherStaff Remuneration &amp; Benefits as % of Total Gross </v>
      </c>
      <c r="AO985" s="35"/>
      <c r="AP985" s="35"/>
      <c r="AQ985" s="35"/>
    </row>
    <row r="986" spans="1:43" x14ac:dyDescent="0.25">
      <c r="A986" s="27" t="s">
        <v>103</v>
      </c>
      <c r="B986" s="27" t="s">
        <v>104</v>
      </c>
      <c r="C986" s="27" t="s">
        <v>671</v>
      </c>
      <c r="D986" s="27" t="s">
        <v>142</v>
      </c>
      <c r="E986" s="27" t="s">
        <v>683</v>
      </c>
      <c r="F986" s="27" t="s">
        <v>685</v>
      </c>
      <c r="G986" s="27" t="s">
        <v>686</v>
      </c>
      <c r="H986" s="34" t="s">
        <v>644</v>
      </c>
      <c r="I986" s="34" t="s">
        <v>652</v>
      </c>
      <c r="J986" s="34" t="str">
        <f t="shared" si="76"/>
        <v xml:space="preserve">Admin &amp; OtherStaff Remuneration &amp; Benefits as % of Total Gross </v>
      </c>
      <c r="K986" s="34" t="str">
        <f t="shared" si="77"/>
        <v>340Staff Benefits (Superannuation, FBT, ACC) - Toyota</v>
      </c>
      <c r="L986" s="28">
        <f>+SUMIF('TB 4-24'!M:M,$AL986,'TB 4-24'!G:G)</f>
        <v>0</v>
      </c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>
        <f>+SUMIF('Input Sheet'!$S:$S,$AL986,'Input Sheet'!C:C)</f>
        <v>0</v>
      </c>
      <c r="Z986" s="28">
        <f>+SUMIF('Input Sheet'!$S:$S,$AL986,'Input Sheet'!D:D)</f>
        <v>0</v>
      </c>
      <c r="AA986" s="28">
        <f>+SUMIF('Input Sheet'!$S:$S,$AL986,'Input Sheet'!E:E)</f>
        <v>0</v>
      </c>
      <c r="AB986" s="28">
        <f>+SUMIF('Input Sheet'!$S:$S,$AL986,'Input Sheet'!F:F)</f>
        <v>0</v>
      </c>
      <c r="AC986" s="28">
        <f>+SUMIF('Input Sheet'!$S:$S,$AL986,'Input Sheet'!G:G)</f>
        <v>0</v>
      </c>
      <c r="AD986" s="28">
        <f>+SUMIF('Input Sheet'!$S:$S,$AL986,'Input Sheet'!H:H)</f>
        <v>0</v>
      </c>
      <c r="AE986" s="28">
        <f>+SUMIF('Input Sheet'!$S:$S,$AL986,'Input Sheet'!I:I)</f>
        <v>0</v>
      </c>
      <c r="AF986" s="28">
        <f>+SUMIF('Input Sheet'!$S:$S,$AL986,'Input Sheet'!J:J)</f>
        <v>0</v>
      </c>
      <c r="AG986" s="28">
        <f>+SUMIF('Input Sheet'!$S:$S,$AL986,'Input Sheet'!K:K)</f>
        <v>0</v>
      </c>
      <c r="AH986" s="28">
        <f>+SUMIF('Input Sheet'!$S:$S,$AL986,'Input Sheet'!L:L)</f>
        <v>0</v>
      </c>
      <c r="AI986" s="28">
        <f>+SUMIF('Input Sheet'!$S:$S,$AL986,'Input Sheet'!M:M)</f>
        <v>0</v>
      </c>
      <c r="AJ986" s="28">
        <f>+SUMIF('Input Sheet'!$S:$S,$AL986,'Input Sheet'!N:N)</f>
        <v>0</v>
      </c>
      <c r="AK986" s="28"/>
      <c r="AL986" s="27" t="str">
        <f t="shared" si="78"/>
        <v>340-7975</v>
      </c>
      <c r="AM986" s="34" t="str">
        <f t="shared" si="79"/>
        <v>Admin &amp; Other</v>
      </c>
      <c r="AN986" s="34" t="str">
        <f t="shared" si="80"/>
        <v xml:space="preserve">Admin &amp; OtherStaff Remuneration &amp; Benefits as % of Total Gross </v>
      </c>
      <c r="AO986" s="35"/>
      <c r="AP986" s="35"/>
      <c r="AQ986" s="35"/>
    </row>
    <row r="987" spans="1:43" x14ac:dyDescent="0.25">
      <c r="A987" s="27" t="s">
        <v>103</v>
      </c>
      <c r="B987" s="27" t="s">
        <v>104</v>
      </c>
      <c r="C987" s="27" t="s">
        <v>671</v>
      </c>
      <c r="D987" s="27" t="s">
        <v>142</v>
      </c>
      <c r="E987" s="27" t="s">
        <v>676</v>
      </c>
      <c r="F987" s="27" t="s">
        <v>685</v>
      </c>
      <c r="G987" s="27" t="s">
        <v>686</v>
      </c>
      <c r="H987" s="34" t="s">
        <v>644</v>
      </c>
      <c r="I987" s="34" t="s">
        <v>652</v>
      </c>
      <c r="J987" s="34" t="str">
        <f t="shared" si="76"/>
        <v xml:space="preserve">Admin &amp; OtherStaff Remuneration &amp; Benefits as % of Total Gross </v>
      </c>
      <c r="K987" s="34" t="str">
        <f t="shared" si="77"/>
        <v>360Staff Benefits (Superannuation, FBT, ACC) - Toyota</v>
      </c>
      <c r="L987" s="28">
        <f>+SUMIF('TB 4-24'!M:M,$AL987,'TB 4-24'!G:G)</f>
        <v>0</v>
      </c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>
        <f>+SUMIF('Input Sheet'!$S:$S,$AL987,'Input Sheet'!C:C)</f>
        <v>0</v>
      </c>
      <c r="Z987" s="28">
        <f>+SUMIF('Input Sheet'!$S:$S,$AL987,'Input Sheet'!D:D)</f>
        <v>0</v>
      </c>
      <c r="AA987" s="28">
        <f>+SUMIF('Input Sheet'!$S:$S,$AL987,'Input Sheet'!E:E)</f>
        <v>0</v>
      </c>
      <c r="AB987" s="28">
        <f>+SUMIF('Input Sheet'!$S:$S,$AL987,'Input Sheet'!F:F)</f>
        <v>0</v>
      </c>
      <c r="AC987" s="28">
        <f>+SUMIF('Input Sheet'!$S:$S,$AL987,'Input Sheet'!G:G)</f>
        <v>0</v>
      </c>
      <c r="AD987" s="28">
        <f>+SUMIF('Input Sheet'!$S:$S,$AL987,'Input Sheet'!H:H)</f>
        <v>0</v>
      </c>
      <c r="AE987" s="28">
        <f>+SUMIF('Input Sheet'!$S:$S,$AL987,'Input Sheet'!I:I)</f>
        <v>0</v>
      </c>
      <c r="AF987" s="28">
        <f>+SUMIF('Input Sheet'!$S:$S,$AL987,'Input Sheet'!J:J)</f>
        <v>0</v>
      </c>
      <c r="AG987" s="28">
        <f>+SUMIF('Input Sheet'!$S:$S,$AL987,'Input Sheet'!K:K)</f>
        <v>0</v>
      </c>
      <c r="AH987" s="28">
        <f>+SUMIF('Input Sheet'!$S:$S,$AL987,'Input Sheet'!L:L)</f>
        <v>0</v>
      </c>
      <c r="AI987" s="28">
        <f>+SUMIF('Input Sheet'!$S:$S,$AL987,'Input Sheet'!M:M)</f>
        <v>0</v>
      </c>
      <c r="AJ987" s="28">
        <f>+SUMIF('Input Sheet'!$S:$S,$AL987,'Input Sheet'!N:N)</f>
        <v>0</v>
      </c>
      <c r="AK987" s="28"/>
      <c r="AL987" s="27" t="str">
        <f t="shared" si="78"/>
        <v>360-7975</v>
      </c>
      <c r="AM987" s="34" t="str">
        <f t="shared" si="79"/>
        <v>Admin &amp; Other</v>
      </c>
      <c r="AN987" s="34" t="str">
        <f t="shared" si="80"/>
        <v xml:space="preserve">Admin &amp; OtherStaff Remuneration &amp; Benefits as % of Total Gross </v>
      </c>
      <c r="AO987" s="35"/>
      <c r="AP987" s="35"/>
      <c r="AQ987" s="35"/>
    </row>
    <row r="988" spans="1:43" x14ac:dyDescent="0.25">
      <c r="A988" s="27" t="s">
        <v>103</v>
      </c>
      <c r="B988" s="27" t="s">
        <v>104</v>
      </c>
      <c r="C988" s="27" t="s">
        <v>104</v>
      </c>
      <c r="D988" s="27" t="s">
        <v>142</v>
      </c>
      <c r="E988" s="27" t="s">
        <v>677</v>
      </c>
      <c r="F988" s="27" t="s">
        <v>685</v>
      </c>
      <c r="G988" s="27" t="s">
        <v>686</v>
      </c>
      <c r="H988" s="34" t="s">
        <v>644</v>
      </c>
      <c r="I988" s="34" t="s">
        <v>652</v>
      </c>
      <c r="J988" s="34" t="str">
        <f t="shared" si="76"/>
        <v xml:space="preserve">Admin &amp; OtherStaff Remuneration &amp; Benefits as % of Total Gross </v>
      </c>
      <c r="K988" s="34" t="str">
        <f t="shared" si="77"/>
        <v>100Staff Benefits (Superannuation, FBT, ACC) - Toyota</v>
      </c>
      <c r="L988" s="28">
        <f>+SUMIF('TB 4-24'!M:M,$AL988,'TB 4-24'!G:G)</f>
        <v>0</v>
      </c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>
        <f>+SUMIF('Input Sheet'!$S:$S,$AL988,'Input Sheet'!C:C)</f>
        <v>0</v>
      </c>
      <c r="Z988" s="28">
        <f>+SUMIF('Input Sheet'!$S:$S,$AL988,'Input Sheet'!D:D)</f>
        <v>0</v>
      </c>
      <c r="AA988" s="28">
        <f>+SUMIF('Input Sheet'!$S:$S,$AL988,'Input Sheet'!E:E)</f>
        <v>0</v>
      </c>
      <c r="AB988" s="28">
        <f>+SUMIF('Input Sheet'!$S:$S,$AL988,'Input Sheet'!F:F)</f>
        <v>0</v>
      </c>
      <c r="AC988" s="28">
        <f>+SUMIF('Input Sheet'!$S:$S,$AL988,'Input Sheet'!G:G)</f>
        <v>0</v>
      </c>
      <c r="AD988" s="28">
        <f>+SUMIF('Input Sheet'!$S:$S,$AL988,'Input Sheet'!H:H)</f>
        <v>0</v>
      </c>
      <c r="AE988" s="28">
        <f>+SUMIF('Input Sheet'!$S:$S,$AL988,'Input Sheet'!I:I)</f>
        <v>0</v>
      </c>
      <c r="AF988" s="28">
        <f>+SUMIF('Input Sheet'!$S:$S,$AL988,'Input Sheet'!J:J)</f>
        <v>0</v>
      </c>
      <c r="AG988" s="28">
        <f>+SUMIF('Input Sheet'!$S:$S,$AL988,'Input Sheet'!K:K)</f>
        <v>0</v>
      </c>
      <c r="AH988" s="28">
        <f>+SUMIF('Input Sheet'!$S:$S,$AL988,'Input Sheet'!L:L)</f>
        <v>0</v>
      </c>
      <c r="AI988" s="28">
        <f>+SUMIF('Input Sheet'!$S:$S,$AL988,'Input Sheet'!M:M)</f>
        <v>0</v>
      </c>
      <c r="AJ988" s="28">
        <f>+SUMIF('Input Sheet'!$S:$S,$AL988,'Input Sheet'!N:N)</f>
        <v>0</v>
      </c>
      <c r="AK988" s="28"/>
      <c r="AL988" s="27" t="str">
        <f t="shared" si="78"/>
        <v>100-7975</v>
      </c>
      <c r="AM988" s="34" t="str">
        <f t="shared" si="79"/>
        <v>Admin &amp; Other</v>
      </c>
      <c r="AN988" s="34" t="str">
        <f t="shared" si="80"/>
        <v xml:space="preserve">Admin &amp; OtherStaff Remuneration &amp; Benefits as % of Total Gross </v>
      </c>
      <c r="AO988" s="35"/>
      <c r="AP988" s="35"/>
      <c r="AQ988" s="35"/>
    </row>
    <row r="989" spans="1:43" x14ac:dyDescent="0.25">
      <c r="A989" s="27" t="s">
        <v>103</v>
      </c>
      <c r="B989" s="27" t="s">
        <v>104</v>
      </c>
      <c r="C989" s="27" t="s">
        <v>104</v>
      </c>
      <c r="D989" s="27" t="s">
        <v>142</v>
      </c>
      <c r="E989" s="27" t="s">
        <v>649</v>
      </c>
      <c r="F989" s="27" t="s">
        <v>685</v>
      </c>
      <c r="G989" s="27" t="s">
        <v>686</v>
      </c>
      <c r="H989" s="34" t="s">
        <v>644</v>
      </c>
      <c r="I989" s="34" t="s">
        <v>652</v>
      </c>
      <c r="J989" s="34" t="str">
        <f t="shared" si="76"/>
        <v xml:space="preserve">Admin &amp; OtherStaff Remuneration &amp; Benefits as % of Total Gross </v>
      </c>
      <c r="K989" s="34" t="str">
        <f t="shared" si="77"/>
        <v>110Staff Benefits (Superannuation, FBT, ACC) - Toyota</v>
      </c>
      <c r="L989" s="28">
        <f>+SUMIF('TB 4-24'!M:M,$AL989,'TB 4-24'!G:G)</f>
        <v>0</v>
      </c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>
        <f>+SUMIF('Input Sheet'!$S:$S,$AL989,'Input Sheet'!C:C)</f>
        <v>0</v>
      </c>
      <c r="Z989" s="28">
        <f>+SUMIF('Input Sheet'!$S:$S,$AL989,'Input Sheet'!D:D)</f>
        <v>0</v>
      </c>
      <c r="AA989" s="28">
        <f>+SUMIF('Input Sheet'!$S:$S,$AL989,'Input Sheet'!E:E)</f>
        <v>0</v>
      </c>
      <c r="AB989" s="28">
        <f>+SUMIF('Input Sheet'!$S:$S,$AL989,'Input Sheet'!F:F)</f>
        <v>0</v>
      </c>
      <c r="AC989" s="28">
        <f>+SUMIF('Input Sheet'!$S:$S,$AL989,'Input Sheet'!G:G)</f>
        <v>0</v>
      </c>
      <c r="AD989" s="28">
        <f>+SUMIF('Input Sheet'!$S:$S,$AL989,'Input Sheet'!H:H)</f>
        <v>0</v>
      </c>
      <c r="AE989" s="28">
        <f>+SUMIF('Input Sheet'!$S:$S,$AL989,'Input Sheet'!I:I)</f>
        <v>0</v>
      </c>
      <c r="AF989" s="28">
        <f>+SUMIF('Input Sheet'!$S:$S,$AL989,'Input Sheet'!J:J)</f>
        <v>0</v>
      </c>
      <c r="AG989" s="28">
        <f>+SUMIF('Input Sheet'!$S:$S,$AL989,'Input Sheet'!K:K)</f>
        <v>0</v>
      </c>
      <c r="AH989" s="28">
        <f>+SUMIF('Input Sheet'!$S:$S,$AL989,'Input Sheet'!L:L)</f>
        <v>0</v>
      </c>
      <c r="AI989" s="28">
        <f>+SUMIF('Input Sheet'!$S:$S,$AL989,'Input Sheet'!M:M)</f>
        <v>0</v>
      </c>
      <c r="AJ989" s="28">
        <f>+SUMIF('Input Sheet'!$S:$S,$AL989,'Input Sheet'!N:N)</f>
        <v>0</v>
      </c>
      <c r="AK989" s="28"/>
      <c r="AL989" s="27" t="str">
        <f t="shared" si="78"/>
        <v>110-7975</v>
      </c>
      <c r="AM989" s="34" t="str">
        <f t="shared" si="79"/>
        <v>Admin &amp; Other</v>
      </c>
      <c r="AN989" s="34" t="str">
        <f t="shared" si="80"/>
        <v xml:space="preserve">Admin &amp; OtherStaff Remuneration &amp; Benefits as % of Total Gross </v>
      </c>
      <c r="AO989" s="35"/>
      <c r="AP989" s="35"/>
      <c r="AQ989" s="35"/>
    </row>
    <row r="990" spans="1:43" x14ac:dyDescent="0.25">
      <c r="A990" s="27" t="s">
        <v>103</v>
      </c>
      <c r="B990" s="27" t="s">
        <v>104</v>
      </c>
      <c r="C990" s="27" t="s">
        <v>104</v>
      </c>
      <c r="D990" s="27" t="s">
        <v>142</v>
      </c>
      <c r="E990" s="27" t="s">
        <v>654</v>
      </c>
      <c r="F990" s="27" t="s">
        <v>685</v>
      </c>
      <c r="G990" s="27" t="s">
        <v>686</v>
      </c>
      <c r="H990" s="34" t="s">
        <v>644</v>
      </c>
      <c r="I990" s="34" t="s">
        <v>652</v>
      </c>
      <c r="J990" s="34" t="str">
        <f t="shared" si="76"/>
        <v xml:space="preserve">Admin &amp; OtherStaff Remuneration &amp; Benefits as % of Total Gross </v>
      </c>
      <c r="K990" s="34" t="str">
        <f t="shared" si="77"/>
        <v>120Staff Benefits (Superannuation, FBT, ACC) - Toyota</v>
      </c>
      <c r="L990" s="28">
        <f>+SUMIF('TB 4-24'!M:M,$AL990,'TB 4-24'!G:G)</f>
        <v>0</v>
      </c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>
        <f>+SUMIF('Input Sheet'!$S:$S,$AL990,'Input Sheet'!C:C)</f>
        <v>0</v>
      </c>
      <c r="Z990" s="28">
        <f>+SUMIF('Input Sheet'!$S:$S,$AL990,'Input Sheet'!D:D)</f>
        <v>0</v>
      </c>
      <c r="AA990" s="28">
        <f>+SUMIF('Input Sheet'!$S:$S,$AL990,'Input Sheet'!E:E)</f>
        <v>0</v>
      </c>
      <c r="AB990" s="28">
        <f>+SUMIF('Input Sheet'!$S:$S,$AL990,'Input Sheet'!F:F)</f>
        <v>0</v>
      </c>
      <c r="AC990" s="28">
        <f>+SUMIF('Input Sheet'!$S:$S,$AL990,'Input Sheet'!G:G)</f>
        <v>0</v>
      </c>
      <c r="AD990" s="28">
        <f>+SUMIF('Input Sheet'!$S:$S,$AL990,'Input Sheet'!H:H)</f>
        <v>0</v>
      </c>
      <c r="AE990" s="28">
        <f>+SUMIF('Input Sheet'!$S:$S,$AL990,'Input Sheet'!I:I)</f>
        <v>0</v>
      </c>
      <c r="AF990" s="28">
        <f>+SUMIF('Input Sheet'!$S:$S,$AL990,'Input Sheet'!J:J)</f>
        <v>0</v>
      </c>
      <c r="AG990" s="28">
        <f>+SUMIF('Input Sheet'!$S:$S,$AL990,'Input Sheet'!K:K)</f>
        <v>0</v>
      </c>
      <c r="AH990" s="28">
        <f>+SUMIF('Input Sheet'!$S:$S,$AL990,'Input Sheet'!L:L)</f>
        <v>0</v>
      </c>
      <c r="AI990" s="28">
        <f>+SUMIF('Input Sheet'!$S:$S,$AL990,'Input Sheet'!M:M)</f>
        <v>0</v>
      </c>
      <c r="AJ990" s="28">
        <f>+SUMIF('Input Sheet'!$S:$S,$AL990,'Input Sheet'!N:N)</f>
        <v>0</v>
      </c>
      <c r="AK990" s="28"/>
      <c r="AL990" s="27" t="str">
        <f t="shared" si="78"/>
        <v>120-7975</v>
      </c>
      <c r="AM990" s="34" t="str">
        <f t="shared" si="79"/>
        <v>Admin &amp; Other</v>
      </c>
      <c r="AN990" s="34" t="str">
        <f t="shared" si="80"/>
        <v xml:space="preserve">Admin &amp; OtherStaff Remuneration &amp; Benefits as % of Total Gross </v>
      </c>
      <c r="AO990" s="35"/>
      <c r="AP990" s="35"/>
      <c r="AQ990" s="35"/>
    </row>
    <row r="991" spans="1:43" x14ac:dyDescent="0.25">
      <c r="A991" s="27" t="s">
        <v>103</v>
      </c>
      <c r="B991" s="27" t="s">
        <v>104</v>
      </c>
      <c r="C991" s="27" t="s">
        <v>104</v>
      </c>
      <c r="D991" s="27" t="s">
        <v>142</v>
      </c>
      <c r="E991" s="27" t="s">
        <v>678</v>
      </c>
      <c r="F991" s="27" t="s">
        <v>685</v>
      </c>
      <c r="G991" s="27" t="s">
        <v>686</v>
      </c>
      <c r="H991" s="34" t="s">
        <v>644</v>
      </c>
      <c r="I991" s="34" t="s">
        <v>652</v>
      </c>
      <c r="J991" s="34" t="str">
        <f t="shared" si="76"/>
        <v xml:space="preserve">Admin &amp; OtherStaff Remuneration &amp; Benefits as % of Total Gross </v>
      </c>
      <c r="K991" s="34" t="str">
        <f t="shared" si="77"/>
        <v>121Staff Benefits (Superannuation, FBT, ACC) - Toyota</v>
      </c>
      <c r="L991" s="28">
        <f>+SUMIF('TB 4-24'!M:M,$AL991,'TB 4-24'!G:G)</f>
        <v>0</v>
      </c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>
        <f>+SUMIF('Input Sheet'!$S:$S,$AL991,'Input Sheet'!C:C)</f>
        <v>0</v>
      </c>
      <c r="Z991" s="28">
        <f>+SUMIF('Input Sheet'!$S:$S,$AL991,'Input Sheet'!D:D)</f>
        <v>0</v>
      </c>
      <c r="AA991" s="28">
        <f>+SUMIF('Input Sheet'!$S:$S,$AL991,'Input Sheet'!E:E)</f>
        <v>0</v>
      </c>
      <c r="AB991" s="28">
        <f>+SUMIF('Input Sheet'!$S:$S,$AL991,'Input Sheet'!F:F)</f>
        <v>0</v>
      </c>
      <c r="AC991" s="28">
        <f>+SUMIF('Input Sheet'!$S:$S,$AL991,'Input Sheet'!G:G)</f>
        <v>0</v>
      </c>
      <c r="AD991" s="28">
        <f>+SUMIF('Input Sheet'!$S:$S,$AL991,'Input Sheet'!H:H)</f>
        <v>0</v>
      </c>
      <c r="AE991" s="28">
        <f>+SUMIF('Input Sheet'!$S:$S,$AL991,'Input Sheet'!I:I)</f>
        <v>0</v>
      </c>
      <c r="AF991" s="28">
        <f>+SUMIF('Input Sheet'!$S:$S,$AL991,'Input Sheet'!J:J)</f>
        <v>0</v>
      </c>
      <c r="AG991" s="28">
        <f>+SUMIF('Input Sheet'!$S:$S,$AL991,'Input Sheet'!K:K)</f>
        <v>0</v>
      </c>
      <c r="AH991" s="28">
        <f>+SUMIF('Input Sheet'!$S:$S,$AL991,'Input Sheet'!L:L)</f>
        <v>0</v>
      </c>
      <c r="AI991" s="28">
        <f>+SUMIF('Input Sheet'!$S:$S,$AL991,'Input Sheet'!M:M)</f>
        <v>0</v>
      </c>
      <c r="AJ991" s="28">
        <f>+SUMIF('Input Sheet'!$S:$S,$AL991,'Input Sheet'!N:N)</f>
        <v>0</v>
      </c>
      <c r="AK991" s="28"/>
      <c r="AL991" s="27" t="str">
        <f t="shared" si="78"/>
        <v>121-7975</v>
      </c>
      <c r="AM991" s="34" t="str">
        <f t="shared" si="79"/>
        <v>Admin &amp; Other</v>
      </c>
      <c r="AN991" s="34" t="str">
        <f t="shared" si="80"/>
        <v xml:space="preserve">Admin &amp; OtherStaff Remuneration &amp; Benefits as % of Total Gross </v>
      </c>
      <c r="AO991" s="35"/>
      <c r="AP991" s="35"/>
      <c r="AQ991" s="35"/>
    </row>
    <row r="992" spans="1:43" x14ac:dyDescent="0.25">
      <c r="A992" s="27" t="s">
        <v>103</v>
      </c>
      <c r="B992" s="27" t="s">
        <v>104</v>
      </c>
      <c r="C992" s="27" t="s">
        <v>104</v>
      </c>
      <c r="D992" s="27" t="s">
        <v>142</v>
      </c>
      <c r="E992" s="27" t="s">
        <v>680</v>
      </c>
      <c r="F992" s="27" t="s">
        <v>685</v>
      </c>
      <c r="G992" s="27" t="s">
        <v>686</v>
      </c>
      <c r="H992" s="34" t="s">
        <v>644</v>
      </c>
      <c r="I992" s="34" t="s">
        <v>652</v>
      </c>
      <c r="J992" s="34" t="str">
        <f t="shared" si="76"/>
        <v xml:space="preserve">Admin &amp; OtherStaff Remuneration &amp; Benefits as % of Total Gross </v>
      </c>
      <c r="K992" s="34" t="str">
        <f t="shared" si="77"/>
        <v>130Staff Benefits (Superannuation, FBT, ACC) - Toyota</v>
      </c>
      <c r="L992" s="28">
        <f>+SUMIF('TB 4-24'!M:M,$AL992,'TB 4-24'!G:G)</f>
        <v>0</v>
      </c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>
        <f>+SUMIF('Input Sheet'!$S:$S,$AL992,'Input Sheet'!C:C)</f>
        <v>0</v>
      </c>
      <c r="Z992" s="28">
        <f>+SUMIF('Input Sheet'!$S:$S,$AL992,'Input Sheet'!D:D)</f>
        <v>0</v>
      </c>
      <c r="AA992" s="28">
        <f>+SUMIF('Input Sheet'!$S:$S,$AL992,'Input Sheet'!E:E)</f>
        <v>0</v>
      </c>
      <c r="AB992" s="28">
        <f>+SUMIF('Input Sheet'!$S:$S,$AL992,'Input Sheet'!F:F)</f>
        <v>0</v>
      </c>
      <c r="AC992" s="28">
        <f>+SUMIF('Input Sheet'!$S:$S,$AL992,'Input Sheet'!G:G)</f>
        <v>0</v>
      </c>
      <c r="AD992" s="28">
        <f>+SUMIF('Input Sheet'!$S:$S,$AL992,'Input Sheet'!H:H)</f>
        <v>0</v>
      </c>
      <c r="AE992" s="28">
        <f>+SUMIF('Input Sheet'!$S:$S,$AL992,'Input Sheet'!I:I)</f>
        <v>0</v>
      </c>
      <c r="AF992" s="28">
        <f>+SUMIF('Input Sheet'!$S:$S,$AL992,'Input Sheet'!J:J)</f>
        <v>0</v>
      </c>
      <c r="AG992" s="28">
        <f>+SUMIF('Input Sheet'!$S:$S,$AL992,'Input Sheet'!K:K)</f>
        <v>0</v>
      </c>
      <c r="AH992" s="28">
        <f>+SUMIF('Input Sheet'!$S:$S,$AL992,'Input Sheet'!L:L)</f>
        <v>0</v>
      </c>
      <c r="AI992" s="28">
        <f>+SUMIF('Input Sheet'!$S:$S,$AL992,'Input Sheet'!M:M)</f>
        <v>0</v>
      </c>
      <c r="AJ992" s="28">
        <f>+SUMIF('Input Sheet'!$S:$S,$AL992,'Input Sheet'!N:N)</f>
        <v>0</v>
      </c>
      <c r="AK992" s="28"/>
      <c r="AL992" s="27" t="str">
        <f t="shared" si="78"/>
        <v>130-7975</v>
      </c>
      <c r="AM992" s="34" t="str">
        <f t="shared" si="79"/>
        <v>Admin &amp; Other</v>
      </c>
      <c r="AN992" s="34" t="str">
        <f t="shared" si="80"/>
        <v xml:space="preserve">Admin &amp; OtherStaff Remuneration &amp; Benefits as % of Total Gross </v>
      </c>
      <c r="AO992" s="35"/>
      <c r="AP992" s="35"/>
      <c r="AQ992" s="35"/>
    </row>
    <row r="993" spans="1:43" x14ac:dyDescent="0.25">
      <c r="A993" s="27" t="s">
        <v>103</v>
      </c>
      <c r="B993" s="27" t="s">
        <v>104</v>
      </c>
      <c r="C993" s="27" t="s">
        <v>104</v>
      </c>
      <c r="D993" s="27" t="s">
        <v>142</v>
      </c>
      <c r="E993" s="27" t="s">
        <v>653</v>
      </c>
      <c r="F993" s="27" t="s">
        <v>685</v>
      </c>
      <c r="G993" s="27" t="s">
        <v>686</v>
      </c>
      <c r="H993" s="34" t="s">
        <v>644</v>
      </c>
      <c r="I993" s="34" t="s">
        <v>652</v>
      </c>
      <c r="J993" s="34" t="str">
        <f t="shared" si="76"/>
        <v xml:space="preserve">Admin &amp; OtherStaff Remuneration &amp; Benefits as % of Total Gross </v>
      </c>
      <c r="K993" s="34" t="str">
        <f t="shared" si="77"/>
        <v>140Staff Benefits (Superannuation, FBT, ACC) - Toyota</v>
      </c>
      <c r="L993" s="28">
        <f>+SUMIF('TB 4-24'!M:M,$AL993,'TB 4-24'!G:G)</f>
        <v>0</v>
      </c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>
        <f>+SUMIF('Input Sheet'!$S:$S,$AL993,'Input Sheet'!C:C)</f>
        <v>0</v>
      </c>
      <c r="Z993" s="28">
        <f>+SUMIF('Input Sheet'!$S:$S,$AL993,'Input Sheet'!D:D)</f>
        <v>0</v>
      </c>
      <c r="AA993" s="28">
        <f>+SUMIF('Input Sheet'!$S:$S,$AL993,'Input Sheet'!E:E)</f>
        <v>0</v>
      </c>
      <c r="AB993" s="28">
        <f>+SUMIF('Input Sheet'!$S:$S,$AL993,'Input Sheet'!F:F)</f>
        <v>0</v>
      </c>
      <c r="AC993" s="28">
        <f>+SUMIF('Input Sheet'!$S:$S,$AL993,'Input Sheet'!G:G)</f>
        <v>0</v>
      </c>
      <c r="AD993" s="28">
        <f>+SUMIF('Input Sheet'!$S:$S,$AL993,'Input Sheet'!H:H)</f>
        <v>0</v>
      </c>
      <c r="AE993" s="28">
        <f>+SUMIF('Input Sheet'!$S:$S,$AL993,'Input Sheet'!I:I)</f>
        <v>0</v>
      </c>
      <c r="AF993" s="28">
        <f>+SUMIF('Input Sheet'!$S:$S,$AL993,'Input Sheet'!J:J)</f>
        <v>0</v>
      </c>
      <c r="AG993" s="28">
        <f>+SUMIF('Input Sheet'!$S:$S,$AL993,'Input Sheet'!K:K)</f>
        <v>0</v>
      </c>
      <c r="AH993" s="28">
        <f>+SUMIF('Input Sheet'!$S:$S,$AL993,'Input Sheet'!L:L)</f>
        <v>0</v>
      </c>
      <c r="AI993" s="28">
        <f>+SUMIF('Input Sheet'!$S:$S,$AL993,'Input Sheet'!M:M)</f>
        <v>0</v>
      </c>
      <c r="AJ993" s="28">
        <f>+SUMIF('Input Sheet'!$S:$S,$AL993,'Input Sheet'!N:N)</f>
        <v>0</v>
      </c>
      <c r="AK993" s="28"/>
      <c r="AL993" s="27" t="str">
        <f t="shared" si="78"/>
        <v>140-7975</v>
      </c>
      <c r="AM993" s="34" t="str">
        <f t="shared" si="79"/>
        <v>Admin &amp; Other</v>
      </c>
      <c r="AN993" s="34" t="str">
        <f t="shared" si="80"/>
        <v xml:space="preserve">Admin &amp; OtherStaff Remuneration &amp; Benefits as % of Total Gross </v>
      </c>
      <c r="AO993" s="35"/>
      <c r="AP993" s="35"/>
      <c r="AQ993" s="35"/>
    </row>
    <row r="994" spans="1:43" x14ac:dyDescent="0.25">
      <c r="A994" s="27" t="s">
        <v>103</v>
      </c>
      <c r="B994" s="27" t="s">
        <v>104</v>
      </c>
      <c r="C994" s="27" t="s">
        <v>104</v>
      </c>
      <c r="D994" s="27" t="s">
        <v>142</v>
      </c>
      <c r="E994" s="27" t="s">
        <v>684</v>
      </c>
      <c r="F994" s="27" t="s">
        <v>685</v>
      </c>
      <c r="G994" s="27" t="s">
        <v>686</v>
      </c>
      <c r="H994" s="34" t="s">
        <v>644</v>
      </c>
      <c r="I994" s="34" t="s">
        <v>652</v>
      </c>
      <c r="J994" s="34" t="str">
        <f t="shared" si="76"/>
        <v xml:space="preserve">Admin &amp; OtherStaff Remuneration &amp; Benefits as % of Total Gross </v>
      </c>
      <c r="K994" s="34" t="str">
        <f t="shared" si="77"/>
        <v>147Staff Benefits (Superannuation, FBT, ACC) - Toyota</v>
      </c>
      <c r="L994" s="28">
        <f>+SUMIF('TB 4-24'!M:M,$AL994,'TB 4-24'!G:G)</f>
        <v>0</v>
      </c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>
        <f>+SUMIF('Input Sheet'!$S:$S,$AL994,'Input Sheet'!C:C)</f>
        <v>0</v>
      </c>
      <c r="Z994" s="28">
        <f>+SUMIF('Input Sheet'!$S:$S,$AL994,'Input Sheet'!D:D)</f>
        <v>0</v>
      </c>
      <c r="AA994" s="28">
        <f>+SUMIF('Input Sheet'!$S:$S,$AL994,'Input Sheet'!E:E)</f>
        <v>0</v>
      </c>
      <c r="AB994" s="28">
        <f>+SUMIF('Input Sheet'!$S:$S,$AL994,'Input Sheet'!F:F)</f>
        <v>0</v>
      </c>
      <c r="AC994" s="28">
        <f>+SUMIF('Input Sheet'!$S:$S,$AL994,'Input Sheet'!G:G)</f>
        <v>0</v>
      </c>
      <c r="AD994" s="28">
        <f>+SUMIF('Input Sheet'!$S:$S,$AL994,'Input Sheet'!H:H)</f>
        <v>0</v>
      </c>
      <c r="AE994" s="28">
        <f>+SUMIF('Input Sheet'!$S:$S,$AL994,'Input Sheet'!I:I)</f>
        <v>0</v>
      </c>
      <c r="AF994" s="28">
        <f>+SUMIF('Input Sheet'!$S:$S,$AL994,'Input Sheet'!J:J)</f>
        <v>0</v>
      </c>
      <c r="AG994" s="28">
        <f>+SUMIF('Input Sheet'!$S:$S,$AL994,'Input Sheet'!K:K)</f>
        <v>0</v>
      </c>
      <c r="AH994" s="28">
        <f>+SUMIF('Input Sheet'!$S:$S,$AL994,'Input Sheet'!L:L)</f>
        <v>0</v>
      </c>
      <c r="AI994" s="28">
        <f>+SUMIF('Input Sheet'!$S:$S,$AL994,'Input Sheet'!M:M)</f>
        <v>0</v>
      </c>
      <c r="AJ994" s="28">
        <f>+SUMIF('Input Sheet'!$S:$S,$AL994,'Input Sheet'!N:N)</f>
        <v>0</v>
      </c>
      <c r="AK994" s="28"/>
      <c r="AL994" s="27" t="str">
        <f t="shared" si="78"/>
        <v>147-7975</v>
      </c>
      <c r="AM994" s="34" t="str">
        <f t="shared" si="79"/>
        <v>Admin &amp; Other</v>
      </c>
      <c r="AN994" s="34" t="str">
        <f t="shared" si="80"/>
        <v xml:space="preserve">Admin &amp; OtherStaff Remuneration &amp; Benefits as % of Total Gross </v>
      </c>
      <c r="AO994" s="35"/>
      <c r="AP994" s="35"/>
      <c r="AQ994" s="35"/>
    </row>
    <row r="995" spans="1:43" x14ac:dyDescent="0.25">
      <c r="A995" s="27" t="s">
        <v>103</v>
      </c>
      <c r="B995" s="27" t="s">
        <v>104</v>
      </c>
      <c r="C995" s="27" t="s">
        <v>104</v>
      </c>
      <c r="D995" s="27" t="s">
        <v>142</v>
      </c>
      <c r="E995" s="27" t="s">
        <v>679</v>
      </c>
      <c r="F995" s="27" t="s">
        <v>685</v>
      </c>
      <c r="G995" s="27" t="s">
        <v>686</v>
      </c>
      <c r="H995" s="34" t="s">
        <v>644</v>
      </c>
      <c r="I995" s="34" t="s">
        <v>652</v>
      </c>
      <c r="J995" s="34" t="str">
        <f t="shared" si="76"/>
        <v xml:space="preserve">Admin &amp; OtherStaff Remuneration &amp; Benefits as % of Total Gross </v>
      </c>
      <c r="K995" s="34" t="str">
        <f t="shared" si="77"/>
        <v>160Staff Benefits (Superannuation, FBT, ACC) - Toyota</v>
      </c>
      <c r="L995" s="28">
        <f>+SUMIF('TB 4-24'!M:M,$AL995,'TB 4-24'!G:G)</f>
        <v>0</v>
      </c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>
        <f>+SUMIF('Input Sheet'!$S:$S,$AL995,'Input Sheet'!C:C)</f>
        <v>0</v>
      </c>
      <c r="Z995" s="28">
        <f>+SUMIF('Input Sheet'!$S:$S,$AL995,'Input Sheet'!D:D)</f>
        <v>0</v>
      </c>
      <c r="AA995" s="28">
        <f>+SUMIF('Input Sheet'!$S:$S,$AL995,'Input Sheet'!E:E)</f>
        <v>0</v>
      </c>
      <c r="AB995" s="28">
        <f>+SUMIF('Input Sheet'!$S:$S,$AL995,'Input Sheet'!F:F)</f>
        <v>0</v>
      </c>
      <c r="AC995" s="28">
        <f>+SUMIF('Input Sheet'!$S:$S,$AL995,'Input Sheet'!G:G)</f>
        <v>0</v>
      </c>
      <c r="AD995" s="28">
        <f>+SUMIF('Input Sheet'!$S:$S,$AL995,'Input Sheet'!H:H)</f>
        <v>0</v>
      </c>
      <c r="AE995" s="28">
        <f>+SUMIF('Input Sheet'!$S:$S,$AL995,'Input Sheet'!I:I)</f>
        <v>0</v>
      </c>
      <c r="AF995" s="28">
        <f>+SUMIF('Input Sheet'!$S:$S,$AL995,'Input Sheet'!J:J)</f>
        <v>0</v>
      </c>
      <c r="AG995" s="28">
        <f>+SUMIF('Input Sheet'!$S:$S,$AL995,'Input Sheet'!K:K)</f>
        <v>0</v>
      </c>
      <c r="AH995" s="28">
        <f>+SUMIF('Input Sheet'!$S:$S,$AL995,'Input Sheet'!L:L)</f>
        <v>0</v>
      </c>
      <c r="AI995" s="28">
        <f>+SUMIF('Input Sheet'!$S:$S,$AL995,'Input Sheet'!M:M)</f>
        <v>0</v>
      </c>
      <c r="AJ995" s="28">
        <f>+SUMIF('Input Sheet'!$S:$S,$AL995,'Input Sheet'!N:N)</f>
        <v>0</v>
      </c>
      <c r="AK995" s="28"/>
      <c r="AL995" s="27" t="str">
        <f t="shared" si="78"/>
        <v>160-7975</v>
      </c>
      <c r="AM995" s="34" t="str">
        <f t="shared" si="79"/>
        <v>Admin &amp; Other</v>
      </c>
      <c r="AN995" s="34" t="str">
        <f t="shared" si="80"/>
        <v xml:space="preserve">Admin &amp; OtherStaff Remuneration &amp; Benefits as % of Total Gross </v>
      </c>
      <c r="AO995" s="35"/>
      <c r="AP995" s="35"/>
      <c r="AQ995" s="35"/>
    </row>
    <row r="996" spans="1:43" x14ac:dyDescent="0.25">
      <c r="A996" s="27" t="s">
        <v>103</v>
      </c>
      <c r="B996" s="27" t="s">
        <v>104</v>
      </c>
      <c r="C996" s="27" t="s">
        <v>104</v>
      </c>
      <c r="D996" s="27" t="s">
        <v>142</v>
      </c>
      <c r="E996" s="27" t="s">
        <v>641</v>
      </c>
      <c r="F996" s="27" t="s">
        <v>685</v>
      </c>
      <c r="G996" s="27" t="s">
        <v>686</v>
      </c>
      <c r="H996" s="34" t="s">
        <v>644</v>
      </c>
      <c r="I996" s="34" t="s">
        <v>652</v>
      </c>
      <c r="J996" s="34" t="str">
        <f t="shared" si="76"/>
        <v xml:space="preserve">Admin &amp; OtherStaff Remuneration &amp; Benefits as % of Total Gross </v>
      </c>
      <c r="K996" s="34" t="str">
        <f t="shared" si="77"/>
        <v>170Staff Benefits (Superannuation, FBT, ACC) - Toyota</v>
      </c>
      <c r="L996" s="28">
        <f>+SUMIF('TB 4-24'!M:M,$AL996,'TB 4-24'!G:G)</f>
        <v>0</v>
      </c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>
        <f>+SUMIF('Input Sheet'!$S:$S,$AL996,'Input Sheet'!C:C)</f>
        <v>0</v>
      </c>
      <c r="Z996" s="28">
        <f>+SUMIF('Input Sheet'!$S:$S,$AL996,'Input Sheet'!D:D)</f>
        <v>0</v>
      </c>
      <c r="AA996" s="28">
        <f>+SUMIF('Input Sheet'!$S:$S,$AL996,'Input Sheet'!E:E)</f>
        <v>0</v>
      </c>
      <c r="AB996" s="28">
        <f>+SUMIF('Input Sheet'!$S:$S,$AL996,'Input Sheet'!F:F)</f>
        <v>0</v>
      </c>
      <c r="AC996" s="28">
        <f>+SUMIF('Input Sheet'!$S:$S,$AL996,'Input Sheet'!G:G)</f>
        <v>0</v>
      </c>
      <c r="AD996" s="28">
        <f>+SUMIF('Input Sheet'!$S:$S,$AL996,'Input Sheet'!H:H)</f>
        <v>0</v>
      </c>
      <c r="AE996" s="28">
        <f>+SUMIF('Input Sheet'!$S:$S,$AL996,'Input Sheet'!I:I)</f>
        <v>0</v>
      </c>
      <c r="AF996" s="28">
        <f>+SUMIF('Input Sheet'!$S:$S,$AL996,'Input Sheet'!J:J)</f>
        <v>0</v>
      </c>
      <c r="AG996" s="28">
        <f>+SUMIF('Input Sheet'!$S:$S,$AL996,'Input Sheet'!K:K)</f>
        <v>0</v>
      </c>
      <c r="AH996" s="28">
        <f>+SUMIF('Input Sheet'!$S:$S,$AL996,'Input Sheet'!L:L)</f>
        <v>0</v>
      </c>
      <c r="AI996" s="28">
        <f>+SUMIF('Input Sheet'!$S:$S,$AL996,'Input Sheet'!M:M)</f>
        <v>0</v>
      </c>
      <c r="AJ996" s="28">
        <f>+SUMIF('Input Sheet'!$S:$S,$AL996,'Input Sheet'!N:N)</f>
        <v>0</v>
      </c>
      <c r="AK996" s="28"/>
      <c r="AL996" s="27" t="str">
        <f t="shared" si="78"/>
        <v>170-7975</v>
      </c>
      <c r="AM996" s="34" t="str">
        <f t="shared" si="79"/>
        <v>Admin &amp; Other</v>
      </c>
      <c r="AN996" s="34" t="str">
        <f t="shared" si="80"/>
        <v xml:space="preserve">Admin &amp; OtherStaff Remuneration &amp; Benefits as % of Total Gross </v>
      </c>
      <c r="AO996" s="35"/>
      <c r="AP996" s="35"/>
      <c r="AQ996" s="35"/>
    </row>
    <row r="997" spans="1:43" x14ac:dyDescent="0.25">
      <c r="A997" s="27" t="s">
        <v>103</v>
      </c>
      <c r="B997" s="27" t="s">
        <v>104</v>
      </c>
      <c r="C997" s="27" t="s">
        <v>657</v>
      </c>
      <c r="D997" s="27" t="s">
        <v>171</v>
      </c>
      <c r="E997" s="27" t="s">
        <v>682</v>
      </c>
      <c r="F997" s="27" t="s">
        <v>687</v>
      </c>
      <c r="G997" s="27" t="s">
        <v>688</v>
      </c>
      <c r="H997" s="34" t="s">
        <v>644</v>
      </c>
      <c r="I997" s="34" t="s">
        <v>645</v>
      </c>
      <c r="J997" s="34" t="str">
        <f t="shared" si="76"/>
        <v>Admin &amp; OtherOther Overheads as % of Total Gross Profit</v>
      </c>
      <c r="K997" s="34" t="str">
        <f t="shared" si="77"/>
        <v>240Miscellaneous expenses - Toyota</v>
      </c>
      <c r="L997" s="28">
        <f>+SUMIF('TB 4-24'!M:M,$AL997,'TB 4-24'!G:G)</f>
        <v>0</v>
      </c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>
        <f>+SUMIF('Input Sheet'!$S:$S,$AL997,'Input Sheet'!C:C)</f>
        <v>0</v>
      </c>
      <c r="Z997" s="28">
        <f>+SUMIF('Input Sheet'!$S:$S,$AL997,'Input Sheet'!D:D)</f>
        <v>0</v>
      </c>
      <c r="AA997" s="28">
        <f>+SUMIF('Input Sheet'!$S:$S,$AL997,'Input Sheet'!E:E)</f>
        <v>0</v>
      </c>
      <c r="AB997" s="28">
        <f>+SUMIF('Input Sheet'!$S:$S,$AL997,'Input Sheet'!F:F)</f>
        <v>0</v>
      </c>
      <c r="AC997" s="28">
        <f>+SUMIF('Input Sheet'!$S:$S,$AL997,'Input Sheet'!G:G)</f>
        <v>0</v>
      </c>
      <c r="AD997" s="28">
        <f>+SUMIF('Input Sheet'!$S:$S,$AL997,'Input Sheet'!H:H)</f>
        <v>0</v>
      </c>
      <c r="AE997" s="28">
        <f>+SUMIF('Input Sheet'!$S:$S,$AL997,'Input Sheet'!I:I)</f>
        <v>0</v>
      </c>
      <c r="AF997" s="28">
        <f>+SUMIF('Input Sheet'!$S:$S,$AL997,'Input Sheet'!J:J)</f>
        <v>0</v>
      </c>
      <c r="AG997" s="28">
        <f>+SUMIF('Input Sheet'!$S:$S,$AL997,'Input Sheet'!K:K)</f>
        <v>0</v>
      </c>
      <c r="AH997" s="28">
        <f>+SUMIF('Input Sheet'!$S:$S,$AL997,'Input Sheet'!L:L)</f>
        <v>0</v>
      </c>
      <c r="AI997" s="28">
        <f>+SUMIF('Input Sheet'!$S:$S,$AL997,'Input Sheet'!M:M)</f>
        <v>0</v>
      </c>
      <c r="AJ997" s="28">
        <f>+SUMIF('Input Sheet'!$S:$S,$AL997,'Input Sheet'!N:N)</f>
        <v>0</v>
      </c>
      <c r="AK997" s="28"/>
      <c r="AL997" s="27" t="str">
        <f t="shared" si="78"/>
        <v>240-7300</v>
      </c>
      <c r="AM997" s="34" t="str">
        <f t="shared" si="79"/>
        <v>Admin &amp; Other</v>
      </c>
      <c r="AN997" s="34" t="str">
        <f t="shared" si="80"/>
        <v>Admin &amp; OtherOther Overheads as % of Total Gross Profit</v>
      </c>
      <c r="AO997" s="35"/>
      <c r="AP997" s="35"/>
      <c r="AQ997" s="35"/>
    </row>
    <row r="998" spans="1:43" x14ac:dyDescent="0.25">
      <c r="A998" s="27" t="s">
        <v>103</v>
      </c>
      <c r="B998" s="27" t="s">
        <v>104</v>
      </c>
      <c r="C998" s="27" t="s">
        <v>657</v>
      </c>
      <c r="D998" s="27" t="s">
        <v>105</v>
      </c>
      <c r="E998" s="27" t="s">
        <v>682</v>
      </c>
      <c r="F998" s="27" t="s">
        <v>655</v>
      </c>
      <c r="G998" s="27" t="s">
        <v>656</v>
      </c>
      <c r="H998" s="34" t="s">
        <v>644</v>
      </c>
      <c r="I998" s="34" t="s">
        <v>645</v>
      </c>
      <c r="J998" s="34" t="str">
        <f t="shared" si="76"/>
        <v>Admin &amp; OtherOther Overheads as % of Total Gross Profit</v>
      </c>
      <c r="K998" s="34" t="str">
        <f t="shared" si="77"/>
        <v>240Bad Debts - Toyota</v>
      </c>
      <c r="L998" s="28">
        <f>+SUMIF('TB 4-24'!M:M,$AL998,'TB 4-24'!G:G)</f>
        <v>0</v>
      </c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>
        <f>+SUMIF('Input Sheet'!$S:$S,$AL998,'Input Sheet'!C:C)</f>
        <v>0</v>
      </c>
      <c r="Z998" s="28">
        <f>+SUMIF('Input Sheet'!$S:$S,$AL998,'Input Sheet'!D:D)</f>
        <v>0</v>
      </c>
      <c r="AA998" s="28">
        <f>+SUMIF('Input Sheet'!$S:$S,$AL998,'Input Sheet'!E:E)</f>
        <v>0</v>
      </c>
      <c r="AB998" s="28">
        <f>+SUMIF('Input Sheet'!$S:$S,$AL998,'Input Sheet'!F:F)</f>
        <v>0</v>
      </c>
      <c r="AC998" s="28">
        <f>+SUMIF('Input Sheet'!$S:$S,$AL998,'Input Sheet'!G:G)</f>
        <v>0</v>
      </c>
      <c r="AD998" s="28">
        <f>+SUMIF('Input Sheet'!$S:$S,$AL998,'Input Sheet'!H:H)</f>
        <v>0</v>
      </c>
      <c r="AE998" s="28">
        <f>+SUMIF('Input Sheet'!$S:$S,$AL998,'Input Sheet'!I:I)</f>
        <v>0</v>
      </c>
      <c r="AF998" s="28">
        <f>+SUMIF('Input Sheet'!$S:$S,$AL998,'Input Sheet'!J:J)</f>
        <v>0</v>
      </c>
      <c r="AG998" s="28">
        <f>+SUMIF('Input Sheet'!$S:$S,$AL998,'Input Sheet'!K:K)</f>
        <v>0</v>
      </c>
      <c r="AH998" s="28">
        <f>+SUMIF('Input Sheet'!$S:$S,$AL998,'Input Sheet'!L:L)</f>
        <v>0</v>
      </c>
      <c r="AI998" s="28">
        <f>+SUMIF('Input Sheet'!$S:$S,$AL998,'Input Sheet'!M:M)</f>
        <v>0</v>
      </c>
      <c r="AJ998" s="28">
        <f>+SUMIF('Input Sheet'!$S:$S,$AL998,'Input Sheet'!N:N)</f>
        <v>0</v>
      </c>
      <c r="AK998" s="28"/>
      <c r="AL998" s="27" t="str">
        <f t="shared" si="78"/>
        <v>240-7305</v>
      </c>
      <c r="AM998" s="34" t="str">
        <f t="shared" si="79"/>
        <v>Admin &amp; Other</v>
      </c>
      <c r="AN998" s="34" t="str">
        <f t="shared" si="80"/>
        <v>Admin &amp; OtherOther Overheads as % of Total Gross Profit</v>
      </c>
      <c r="AO998" s="35"/>
      <c r="AP998" s="35"/>
      <c r="AQ998" s="35"/>
    </row>
    <row r="999" spans="1:43" x14ac:dyDescent="0.25">
      <c r="A999" s="27" t="s">
        <v>103</v>
      </c>
      <c r="B999" s="27" t="s">
        <v>104</v>
      </c>
      <c r="C999" s="27" t="s">
        <v>104</v>
      </c>
      <c r="D999" s="27" t="s">
        <v>105</v>
      </c>
      <c r="E999" s="27" t="s">
        <v>653</v>
      </c>
      <c r="F999" s="27" t="s">
        <v>655</v>
      </c>
      <c r="G999" s="27" t="s">
        <v>656</v>
      </c>
      <c r="H999" s="34" t="s">
        <v>644</v>
      </c>
      <c r="I999" s="34" t="s">
        <v>645</v>
      </c>
      <c r="J999" s="34" t="str">
        <f t="shared" si="76"/>
        <v>Admin &amp; OtherOther Overheads as % of Total Gross Profit</v>
      </c>
      <c r="K999" s="34" t="str">
        <f t="shared" si="77"/>
        <v>140Bad Debts - Toyota</v>
      </c>
      <c r="L999" s="28">
        <f>+SUMIF('TB 4-24'!M:M,$AL999,'TB 4-24'!G:G)</f>
        <v>0</v>
      </c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>
        <f>+SUMIF('Input Sheet'!$S:$S,$AL999,'Input Sheet'!C:C)</f>
        <v>0</v>
      </c>
      <c r="Z999" s="28">
        <f>+SUMIF('Input Sheet'!$S:$S,$AL999,'Input Sheet'!D:D)</f>
        <v>0</v>
      </c>
      <c r="AA999" s="28">
        <f>+SUMIF('Input Sheet'!$S:$S,$AL999,'Input Sheet'!E:E)</f>
        <v>0</v>
      </c>
      <c r="AB999" s="28">
        <f>+SUMIF('Input Sheet'!$S:$S,$AL999,'Input Sheet'!F:F)</f>
        <v>0</v>
      </c>
      <c r="AC999" s="28">
        <f>+SUMIF('Input Sheet'!$S:$S,$AL999,'Input Sheet'!G:G)</f>
        <v>0</v>
      </c>
      <c r="AD999" s="28">
        <f>+SUMIF('Input Sheet'!$S:$S,$AL999,'Input Sheet'!H:H)</f>
        <v>0</v>
      </c>
      <c r="AE999" s="28">
        <f>+SUMIF('Input Sheet'!$S:$S,$AL999,'Input Sheet'!I:I)</f>
        <v>0</v>
      </c>
      <c r="AF999" s="28">
        <f>+SUMIF('Input Sheet'!$S:$S,$AL999,'Input Sheet'!J:J)</f>
        <v>0</v>
      </c>
      <c r="AG999" s="28">
        <f>+SUMIF('Input Sheet'!$S:$S,$AL999,'Input Sheet'!K:K)</f>
        <v>0</v>
      </c>
      <c r="AH999" s="28">
        <f>+SUMIF('Input Sheet'!$S:$S,$AL999,'Input Sheet'!L:L)</f>
        <v>0</v>
      </c>
      <c r="AI999" s="28">
        <f>+SUMIF('Input Sheet'!$S:$S,$AL999,'Input Sheet'!M:M)</f>
        <v>0</v>
      </c>
      <c r="AJ999" s="28">
        <f>+SUMIF('Input Sheet'!$S:$S,$AL999,'Input Sheet'!N:N)</f>
        <v>0</v>
      </c>
      <c r="AK999" s="28"/>
      <c r="AL999" s="27" t="str">
        <f t="shared" si="78"/>
        <v>140-7305</v>
      </c>
      <c r="AM999" s="34" t="str">
        <f t="shared" si="79"/>
        <v>Admin &amp; Other</v>
      </c>
      <c r="AN999" s="34" t="str">
        <f t="shared" si="80"/>
        <v>Admin &amp; OtherOther Overheads as % of Total Gross Profit</v>
      </c>
      <c r="AO999" s="35"/>
      <c r="AP999" s="35"/>
      <c r="AQ999" s="35"/>
    </row>
    <row r="1000" spans="1:43" x14ac:dyDescent="0.25">
      <c r="A1000" s="27" t="s">
        <v>103</v>
      </c>
      <c r="B1000" s="27" t="s">
        <v>104</v>
      </c>
      <c r="C1000" s="27" t="s">
        <v>657</v>
      </c>
      <c r="D1000" s="27" t="s">
        <v>105</v>
      </c>
      <c r="E1000" s="27" t="s">
        <v>681</v>
      </c>
      <c r="F1000" s="27" t="s">
        <v>655</v>
      </c>
      <c r="G1000" s="27" t="s">
        <v>656</v>
      </c>
      <c r="H1000" s="34" t="s">
        <v>644</v>
      </c>
      <c r="I1000" s="34" t="s">
        <v>645</v>
      </c>
      <c r="J1000" s="34" t="str">
        <f t="shared" si="76"/>
        <v>Admin &amp; OtherOther Overheads as % of Total Gross Profit</v>
      </c>
      <c r="K1000" s="34" t="str">
        <f t="shared" si="77"/>
        <v>230Bad Debts - Toyota</v>
      </c>
      <c r="L1000" s="28">
        <f>+SUMIF('TB 4-24'!M:M,$AL1000,'TB 4-24'!G:G)</f>
        <v>0</v>
      </c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>
        <f>+SUMIF('Input Sheet'!$S:$S,$AL1000,'Input Sheet'!C:C)</f>
        <v>0</v>
      </c>
      <c r="Z1000" s="28">
        <f>+SUMIF('Input Sheet'!$S:$S,$AL1000,'Input Sheet'!D:D)</f>
        <v>0</v>
      </c>
      <c r="AA1000" s="28">
        <f>+SUMIF('Input Sheet'!$S:$S,$AL1000,'Input Sheet'!E:E)</f>
        <v>0</v>
      </c>
      <c r="AB1000" s="28">
        <f>+SUMIF('Input Sheet'!$S:$S,$AL1000,'Input Sheet'!F:F)</f>
        <v>0</v>
      </c>
      <c r="AC1000" s="28">
        <f>+SUMIF('Input Sheet'!$S:$S,$AL1000,'Input Sheet'!G:G)</f>
        <v>0</v>
      </c>
      <c r="AD1000" s="28">
        <f>+SUMIF('Input Sheet'!$S:$S,$AL1000,'Input Sheet'!H:H)</f>
        <v>0</v>
      </c>
      <c r="AE1000" s="28">
        <f>+SUMIF('Input Sheet'!$S:$S,$AL1000,'Input Sheet'!I:I)</f>
        <v>0</v>
      </c>
      <c r="AF1000" s="28">
        <f>+SUMIF('Input Sheet'!$S:$S,$AL1000,'Input Sheet'!J:J)</f>
        <v>0</v>
      </c>
      <c r="AG1000" s="28">
        <f>+SUMIF('Input Sheet'!$S:$S,$AL1000,'Input Sheet'!K:K)</f>
        <v>0</v>
      </c>
      <c r="AH1000" s="28">
        <f>+SUMIF('Input Sheet'!$S:$S,$AL1000,'Input Sheet'!L:L)</f>
        <v>0</v>
      </c>
      <c r="AI1000" s="28">
        <f>+SUMIF('Input Sheet'!$S:$S,$AL1000,'Input Sheet'!M:M)</f>
        <v>0</v>
      </c>
      <c r="AJ1000" s="28">
        <f>+SUMIF('Input Sheet'!$S:$S,$AL1000,'Input Sheet'!N:N)</f>
        <v>0</v>
      </c>
      <c r="AK1000" s="28"/>
      <c r="AL1000" s="27" t="str">
        <f t="shared" si="78"/>
        <v>230-7305</v>
      </c>
      <c r="AM1000" s="34" t="str">
        <f t="shared" si="79"/>
        <v>Admin &amp; Other</v>
      </c>
      <c r="AN1000" s="34" t="str">
        <f t="shared" si="80"/>
        <v>Admin &amp; OtherOther Overheads as % of Total Gross Profit</v>
      </c>
      <c r="AO1000" s="35"/>
      <c r="AP1000" s="35"/>
      <c r="AQ1000" s="35"/>
    </row>
    <row r="1001" spans="1:43" x14ac:dyDescent="0.25">
      <c r="A1001" s="27" t="s">
        <v>103</v>
      </c>
      <c r="B1001" s="27" t="s">
        <v>104</v>
      </c>
      <c r="C1001" s="27" t="s">
        <v>104</v>
      </c>
      <c r="D1001" s="27" t="s">
        <v>105</v>
      </c>
      <c r="E1001" s="27" t="s">
        <v>680</v>
      </c>
      <c r="F1001" s="27" t="s">
        <v>655</v>
      </c>
      <c r="G1001" s="27" t="s">
        <v>656</v>
      </c>
      <c r="H1001" s="34" t="s">
        <v>644</v>
      </c>
      <c r="I1001" s="34" t="s">
        <v>645</v>
      </c>
      <c r="J1001" s="34" t="str">
        <f t="shared" si="76"/>
        <v>Admin &amp; OtherOther Overheads as % of Total Gross Profit</v>
      </c>
      <c r="K1001" s="34" t="str">
        <f t="shared" si="77"/>
        <v>130Bad Debts - Toyota</v>
      </c>
      <c r="L1001" s="28">
        <f>+SUMIF('TB 4-24'!M:M,$AL1001,'TB 4-24'!G:G)</f>
        <v>0</v>
      </c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>
        <f>+SUMIF('Input Sheet'!$S:$S,$AL1001,'Input Sheet'!C:C)</f>
        <v>0</v>
      </c>
      <c r="Z1001" s="28">
        <f>+SUMIF('Input Sheet'!$S:$S,$AL1001,'Input Sheet'!D:D)</f>
        <v>0</v>
      </c>
      <c r="AA1001" s="28">
        <f>+SUMIF('Input Sheet'!$S:$S,$AL1001,'Input Sheet'!E:E)</f>
        <v>0</v>
      </c>
      <c r="AB1001" s="28">
        <f>+SUMIF('Input Sheet'!$S:$S,$AL1001,'Input Sheet'!F:F)</f>
        <v>0</v>
      </c>
      <c r="AC1001" s="28">
        <f>+SUMIF('Input Sheet'!$S:$S,$AL1001,'Input Sheet'!G:G)</f>
        <v>0</v>
      </c>
      <c r="AD1001" s="28">
        <f>+SUMIF('Input Sheet'!$S:$S,$AL1001,'Input Sheet'!H:H)</f>
        <v>0</v>
      </c>
      <c r="AE1001" s="28">
        <f>+SUMIF('Input Sheet'!$S:$S,$AL1001,'Input Sheet'!I:I)</f>
        <v>0</v>
      </c>
      <c r="AF1001" s="28">
        <f>+SUMIF('Input Sheet'!$S:$S,$AL1001,'Input Sheet'!J:J)</f>
        <v>0</v>
      </c>
      <c r="AG1001" s="28">
        <f>+SUMIF('Input Sheet'!$S:$S,$AL1001,'Input Sheet'!K:K)</f>
        <v>0</v>
      </c>
      <c r="AH1001" s="28">
        <f>+SUMIF('Input Sheet'!$S:$S,$AL1001,'Input Sheet'!L:L)</f>
        <v>0</v>
      </c>
      <c r="AI1001" s="28">
        <f>+SUMIF('Input Sheet'!$S:$S,$AL1001,'Input Sheet'!M:M)</f>
        <v>0</v>
      </c>
      <c r="AJ1001" s="28">
        <f>+SUMIF('Input Sheet'!$S:$S,$AL1001,'Input Sheet'!N:N)</f>
        <v>0</v>
      </c>
      <c r="AK1001" s="28"/>
      <c r="AL1001" s="27" t="str">
        <f t="shared" si="78"/>
        <v>130-7305</v>
      </c>
      <c r="AM1001" s="34" t="str">
        <f t="shared" si="79"/>
        <v>Admin &amp; Other</v>
      </c>
      <c r="AN1001" s="34" t="str">
        <f t="shared" si="80"/>
        <v>Admin &amp; OtherOther Overheads as % of Total Gross Profit</v>
      </c>
      <c r="AO1001" s="35"/>
      <c r="AP1001" s="35"/>
      <c r="AQ1001" s="35"/>
    </row>
    <row r="1002" spans="1:43" x14ac:dyDescent="0.25">
      <c r="A1002" s="27" t="s">
        <v>103</v>
      </c>
      <c r="B1002" s="27" t="s">
        <v>104</v>
      </c>
      <c r="C1002" s="27" t="s">
        <v>671</v>
      </c>
      <c r="D1002" s="27" t="s">
        <v>105</v>
      </c>
      <c r="E1002" s="27" t="s">
        <v>683</v>
      </c>
      <c r="F1002" s="27" t="s">
        <v>655</v>
      </c>
      <c r="G1002" s="27" t="s">
        <v>656</v>
      </c>
      <c r="H1002" s="34" t="s">
        <v>644</v>
      </c>
      <c r="I1002" s="34" t="s">
        <v>645</v>
      </c>
      <c r="J1002" s="34" t="str">
        <f t="shared" si="76"/>
        <v>Admin &amp; OtherOther Overheads as % of Total Gross Profit</v>
      </c>
      <c r="K1002" s="34" t="str">
        <f t="shared" si="77"/>
        <v>340Bad Debts - Toyota</v>
      </c>
      <c r="L1002" s="28">
        <f>+SUMIF('TB 4-24'!M:M,$AL1002,'TB 4-24'!G:G)</f>
        <v>0</v>
      </c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>
        <f>+SUMIF('Input Sheet'!$S:$S,$AL1002,'Input Sheet'!C:C)</f>
        <v>0</v>
      </c>
      <c r="Z1002" s="28">
        <f>+SUMIF('Input Sheet'!$S:$S,$AL1002,'Input Sheet'!D:D)</f>
        <v>0</v>
      </c>
      <c r="AA1002" s="28">
        <f>+SUMIF('Input Sheet'!$S:$S,$AL1002,'Input Sheet'!E:E)</f>
        <v>0</v>
      </c>
      <c r="AB1002" s="28">
        <f>+SUMIF('Input Sheet'!$S:$S,$AL1002,'Input Sheet'!F:F)</f>
        <v>0</v>
      </c>
      <c r="AC1002" s="28">
        <f>+SUMIF('Input Sheet'!$S:$S,$AL1002,'Input Sheet'!G:G)</f>
        <v>0</v>
      </c>
      <c r="AD1002" s="28">
        <f>+SUMIF('Input Sheet'!$S:$S,$AL1002,'Input Sheet'!H:H)</f>
        <v>0</v>
      </c>
      <c r="AE1002" s="28">
        <f>+SUMIF('Input Sheet'!$S:$S,$AL1002,'Input Sheet'!I:I)</f>
        <v>0</v>
      </c>
      <c r="AF1002" s="28">
        <f>+SUMIF('Input Sheet'!$S:$S,$AL1002,'Input Sheet'!J:J)</f>
        <v>0</v>
      </c>
      <c r="AG1002" s="28">
        <f>+SUMIF('Input Sheet'!$S:$S,$AL1002,'Input Sheet'!K:K)</f>
        <v>0</v>
      </c>
      <c r="AH1002" s="28">
        <f>+SUMIF('Input Sheet'!$S:$S,$AL1002,'Input Sheet'!L:L)</f>
        <v>0</v>
      </c>
      <c r="AI1002" s="28">
        <f>+SUMIF('Input Sheet'!$S:$S,$AL1002,'Input Sheet'!M:M)</f>
        <v>0</v>
      </c>
      <c r="AJ1002" s="28">
        <f>+SUMIF('Input Sheet'!$S:$S,$AL1002,'Input Sheet'!N:N)</f>
        <v>0</v>
      </c>
      <c r="AK1002" s="28"/>
      <c r="AL1002" s="27" t="str">
        <f t="shared" si="78"/>
        <v>340-7305</v>
      </c>
      <c r="AM1002" s="34" t="str">
        <f t="shared" si="79"/>
        <v>Admin &amp; Other</v>
      </c>
      <c r="AN1002" s="34" t="str">
        <f t="shared" si="80"/>
        <v>Admin &amp; OtherOther Overheads as % of Total Gross Profit</v>
      </c>
      <c r="AO1002" s="35"/>
      <c r="AP1002" s="35"/>
      <c r="AQ1002" s="35"/>
    </row>
    <row r="1003" spans="1:43" x14ac:dyDescent="0.25">
      <c r="A1003" s="27" t="s">
        <v>103</v>
      </c>
      <c r="B1003" s="27" t="s">
        <v>104</v>
      </c>
      <c r="C1003" s="27" t="s">
        <v>104</v>
      </c>
      <c r="D1003" s="27" t="s">
        <v>143</v>
      </c>
      <c r="E1003" s="27" t="s">
        <v>678</v>
      </c>
      <c r="F1003" s="27" t="s">
        <v>689</v>
      </c>
      <c r="G1003" s="27" t="s">
        <v>690</v>
      </c>
      <c r="H1003" s="34" t="s">
        <v>644</v>
      </c>
      <c r="I1003" s="34" t="s">
        <v>691</v>
      </c>
      <c r="J1003" s="34" t="str">
        <f t="shared" si="76"/>
        <v>Admin &amp; OtherData Processing as % of Total Gross Profit</v>
      </c>
      <c r="K1003" s="34" t="str">
        <f t="shared" si="77"/>
        <v>121Data Processing - Toyota</v>
      </c>
      <c r="L1003" s="28">
        <f>+SUMIF('TB 4-24'!M:M,$AL1003,'TB 4-24'!G:G)</f>
        <v>0</v>
      </c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>
        <f>+SUMIF('Input Sheet'!$S:$S,$AL1003,'Input Sheet'!C:C)</f>
        <v>0</v>
      </c>
      <c r="Z1003" s="28">
        <f>+SUMIF('Input Sheet'!$S:$S,$AL1003,'Input Sheet'!D:D)</f>
        <v>0</v>
      </c>
      <c r="AA1003" s="28">
        <f>+SUMIF('Input Sheet'!$S:$S,$AL1003,'Input Sheet'!E:E)</f>
        <v>0</v>
      </c>
      <c r="AB1003" s="28">
        <f>+SUMIF('Input Sheet'!$S:$S,$AL1003,'Input Sheet'!F:F)</f>
        <v>0</v>
      </c>
      <c r="AC1003" s="28">
        <f>+SUMIF('Input Sheet'!$S:$S,$AL1003,'Input Sheet'!G:G)</f>
        <v>0</v>
      </c>
      <c r="AD1003" s="28">
        <f>+SUMIF('Input Sheet'!$S:$S,$AL1003,'Input Sheet'!H:H)</f>
        <v>0</v>
      </c>
      <c r="AE1003" s="28">
        <f>+SUMIF('Input Sheet'!$S:$S,$AL1003,'Input Sheet'!I:I)</f>
        <v>0</v>
      </c>
      <c r="AF1003" s="28">
        <f>+SUMIF('Input Sheet'!$S:$S,$AL1003,'Input Sheet'!J:J)</f>
        <v>0</v>
      </c>
      <c r="AG1003" s="28">
        <f>+SUMIF('Input Sheet'!$S:$S,$AL1003,'Input Sheet'!K:K)</f>
        <v>0</v>
      </c>
      <c r="AH1003" s="28">
        <f>+SUMIF('Input Sheet'!$S:$S,$AL1003,'Input Sheet'!L:L)</f>
        <v>0</v>
      </c>
      <c r="AI1003" s="28">
        <f>+SUMIF('Input Sheet'!$S:$S,$AL1003,'Input Sheet'!M:M)</f>
        <v>0</v>
      </c>
      <c r="AJ1003" s="28">
        <f>+SUMIF('Input Sheet'!$S:$S,$AL1003,'Input Sheet'!N:N)</f>
        <v>0</v>
      </c>
      <c r="AK1003" s="28"/>
      <c r="AL1003" s="27" t="str">
        <f t="shared" si="78"/>
        <v>121-7430</v>
      </c>
      <c r="AM1003" s="34" t="str">
        <f t="shared" si="79"/>
        <v>Admin &amp; Other</v>
      </c>
      <c r="AN1003" s="34" t="str">
        <f t="shared" si="80"/>
        <v>Admin &amp; OtherData Processing as % of Total Gross Profit</v>
      </c>
      <c r="AO1003" s="35"/>
      <c r="AP1003" s="35"/>
      <c r="AQ1003" s="35"/>
    </row>
    <row r="1004" spans="1:43" x14ac:dyDescent="0.25">
      <c r="A1004" s="27" t="s">
        <v>103</v>
      </c>
      <c r="B1004" s="27" t="s">
        <v>104</v>
      </c>
      <c r="C1004" s="27" t="s">
        <v>104</v>
      </c>
      <c r="D1004" s="27" t="s">
        <v>105</v>
      </c>
      <c r="E1004" s="27" t="s">
        <v>684</v>
      </c>
      <c r="F1004" s="27" t="s">
        <v>655</v>
      </c>
      <c r="G1004" s="27" t="s">
        <v>656</v>
      </c>
      <c r="H1004" s="34" t="s">
        <v>644</v>
      </c>
      <c r="I1004" s="34" t="s">
        <v>645</v>
      </c>
      <c r="J1004" s="34" t="str">
        <f t="shared" si="76"/>
        <v>Admin &amp; OtherOther Overheads as % of Total Gross Profit</v>
      </c>
      <c r="K1004" s="34" t="str">
        <f t="shared" si="77"/>
        <v>147Bad Debts - Toyota</v>
      </c>
      <c r="L1004" s="28">
        <f>+SUMIF('TB 4-24'!M:M,$AL1004,'TB 4-24'!G:G)</f>
        <v>0</v>
      </c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>
        <f>+SUMIF('Input Sheet'!$S:$S,$AL1004,'Input Sheet'!C:C)</f>
        <v>0</v>
      </c>
      <c r="Z1004" s="28">
        <f>+SUMIF('Input Sheet'!$S:$S,$AL1004,'Input Sheet'!D:D)</f>
        <v>0</v>
      </c>
      <c r="AA1004" s="28">
        <f>+SUMIF('Input Sheet'!$S:$S,$AL1004,'Input Sheet'!E:E)</f>
        <v>0</v>
      </c>
      <c r="AB1004" s="28">
        <f>+SUMIF('Input Sheet'!$S:$S,$AL1004,'Input Sheet'!F:F)</f>
        <v>0</v>
      </c>
      <c r="AC1004" s="28">
        <f>+SUMIF('Input Sheet'!$S:$S,$AL1004,'Input Sheet'!G:G)</f>
        <v>0</v>
      </c>
      <c r="AD1004" s="28">
        <f>+SUMIF('Input Sheet'!$S:$S,$AL1004,'Input Sheet'!H:H)</f>
        <v>0</v>
      </c>
      <c r="AE1004" s="28">
        <f>+SUMIF('Input Sheet'!$S:$S,$AL1004,'Input Sheet'!I:I)</f>
        <v>0</v>
      </c>
      <c r="AF1004" s="28">
        <f>+SUMIF('Input Sheet'!$S:$S,$AL1004,'Input Sheet'!J:J)</f>
        <v>0</v>
      </c>
      <c r="AG1004" s="28">
        <f>+SUMIF('Input Sheet'!$S:$S,$AL1004,'Input Sheet'!K:K)</f>
        <v>0</v>
      </c>
      <c r="AH1004" s="28">
        <f>+SUMIF('Input Sheet'!$S:$S,$AL1004,'Input Sheet'!L:L)</f>
        <v>0</v>
      </c>
      <c r="AI1004" s="28">
        <f>+SUMIF('Input Sheet'!$S:$S,$AL1004,'Input Sheet'!M:M)</f>
        <v>0</v>
      </c>
      <c r="AJ1004" s="28">
        <f>+SUMIF('Input Sheet'!$S:$S,$AL1004,'Input Sheet'!N:N)</f>
        <v>0</v>
      </c>
      <c r="AK1004" s="28"/>
      <c r="AL1004" s="27" t="str">
        <f t="shared" si="78"/>
        <v>147-7305</v>
      </c>
      <c r="AM1004" s="34" t="str">
        <f t="shared" si="79"/>
        <v>Admin &amp; Other</v>
      </c>
      <c r="AN1004" s="34" t="str">
        <f t="shared" si="80"/>
        <v>Admin &amp; OtherOther Overheads as % of Total Gross Profit</v>
      </c>
      <c r="AO1004" s="35"/>
      <c r="AP1004" s="35"/>
      <c r="AQ1004" s="35"/>
    </row>
    <row r="1005" spans="1:43" x14ac:dyDescent="0.25">
      <c r="A1005" s="27" t="s">
        <v>103</v>
      </c>
      <c r="B1005" s="27" t="s">
        <v>104</v>
      </c>
      <c r="C1005" s="27" t="s">
        <v>104</v>
      </c>
      <c r="D1005" s="27" t="s">
        <v>118</v>
      </c>
      <c r="E1005" s="27" t="s">
        <v>653</v>
      </c>
      <c r="F1005" s="27" t="s">
        <v>685</v>
      </c>
      <c r="G1005" s="27" t="s">
        <v>686</v>
      </c>
      <c r="H1005" s="34" t="s">
        <v>644</v>
      </c>
      <c r="I1005" s="34" t="s">
        <v>652</v>
      </c>
      <c r="J1005" s="34" t="str">
        <f t="shared" si="76"/>
        <v xml:space="preserve">Admin &amp; OtherStaff Remuneration &amp; Benefits as % of Total Gross </v>
      </c>
      <c r="K1005" s="34" t="str">
        <f t="shared" si="77"/>
        <v>140Staff Benefits (Superannuation, FBT, ACC) - Toyota</v>
      </c>
      <c r="L1005" s="28">
        <f>+SUMIF('TB 4-24'!M:M,$AL1005,'TB 4-24'!G:G)</f>
        <v>0</v>
      </c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>
        <f>+SUMIF('Input Sheet'!$S:$S,$AL1005,'Input Sheet'!C:C)</f>
        <v>0</v>
      </c>
      <c r="Z1005" s="28">
        <f>+SUMIF('Input Sheet'!$S:$S,$AL1005,'Input Sheet'!D:D)</f>
        <v>0</v>
      </c>
      <c r="AA1005" s="28">
        <f>+SUMIF('Input Sheet'!$S:$S,$AL1005,'Input Sheet'!E:E)</f>
        <v>0</v>
      </c>
      <c r="AB1005" s="28">
        <f>+SUMIF('Input Sheet'!$S:$S,$AL1005,'Input Sheet'!F:F)</f>
        <v>0</v>
      </c>
      <c r="AC1005" s="28">
        <f>+SUMIF('Input Sheet'!$S:$S,$AL1005,'Input Sheet'!G:G)</f>
        <v>0</v>
      </c>
      <c r="AD1005" s="28">
        <f>+SUMIF('Input Sheet'!$S:$S,$AL1005,'Input Sheet'!H:H)</f>
        <v>0</v>
      </c>
      <c r="AE1005" s="28">
        <f>+SUMIF('Input Sheet'!$S:$S,$AL1005,'Input Sheet'!I:I)</f>
        <v>0</v>
      </c>
      <c r="AF1005" s="28">
        <f>+SUMIF('Input Sheet'!$S:$S,$AL1005,'Input Sheet'!J:J)</f>
        <v>0</v>
      </c>
      <c r="AG1005" s="28">
        <f>+SUMIF('Input Sheet'!$S:$S,$AL1005,'Input Sheet'!K:K)</f>
        <v>0</v>
      </c>
      <c r="AH1005" s="28">
        <f>+SUMIF('Input Sheet'!$S:$S,$AL1005,'Input Sheet'!L:L)</f>
        <v>0</v>
      </c>
      <c r="AI1005" s="28">
        <f>+SUMIF('Input Sheet'!$S:$S,$AL1005,'Input Sheet'!M:M)</f>
        <v>0</v>
      </c>
      <c r="AJ1005" s="28">
        <f>+SUMIF('Input Sheet'!$S:$S,$AL1005,'Input Sheet'!N:N)</f>
        <v>0</v>
      </c>
      <c r="AK1005" s="28"/>
      <c r="AL1005" s="27" t="str">
        <f t="shared" si="78"/>
        <v>140-7310</v>
      </c>
      <c r="AM1005" s="34" t="str">
        <f t="shared" si="79"/>
        <v>Admin &amp; Other</v>
      </c>
      <c r="AN1005" s="34" t="str">
        <f t="shared" si="80"/>
        <v xml:space="preserve">Admin &amp; OtherStaff Remuneration &amp; Benefits as % of Total Gross </v>
      </c>
      <c r="AO1005" s="35"/>
      <c r="AP1005" s="35"/>
      <c r="AQ1005" s="35"/>
    </row>
    <row r="1006" spans="1:43" x14ac:dyDescent="0.25">
      <c r="A1006" s="27" t="s">
        <v>103</v>
      </c>
      <c r="B1006" s="27" t="s">
        <v>104</v>
      </c>
      <c r="C1006" s="27" t="s">
        <v>663</v>
      </c>
      <c r="D1006" s="27" t="s">
        <v>118</v>
      </c>
      <c r="E1006" s="27" t="s">
        <v>669</v>
      </c>
      <c r="F1006" s="27" t="s">
        <v>685</v>
      </c>
      <c r="G1006" s="27" t="s">
        <v>686</v>
      </c>
      <c r="H1006" s="34" t="s">
        <v>644</v>
      </c>
      <c r="I1006" s="34" t="s">
        <v>652</v>
      </c>
      <c r="J1006" s="34" t="str">
        <f t="shared" si="76"/>
        <v xml:space="preserve">Admin &amp; OtherStaff Remuneration &amp; Benefits as % of Total Gross </v>
      </c>
      <c r="K1006" s="34" t="str">
        <f t="shared" si="77"/>
        <v>440Staff Benefits (Superannuation, FBT, ACC) - Toyota</v>
      </c>
      <c r="L1006" s="28">
        <f>+SUMIF('TB 4-24'!M:M,$AL1006,'TB 4-24'!G:G)</f>
        <v>0</v>
      </c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>
        <f>+SUMIF('Input Sheet'!$S:$S,$AL1006,'Input Sheet'!C:C)</f>
        <v>0</v>
      </c>
      <c r="Z1006" s="28">
        <f>+SUMIF('Input Sheet'!$S:$S,$AL1006,'Input Sheet'!D:D)</f>
        <v>0</v>
      </c>
      <c r="AA1006" s="28">
        <f>+SUMIF('Input Sheet'!$S:$S,$AL1006,'Input Sheet'!E:E)</f>
        <v>0</v>
      </c>
      <c r="AB1006" s="28">
        <f>+SUMIF('Input Sheet'!$S:$S,$AL1006,'Input Sheet'!F:F)</f>
        <v>0</v>
      </c>
      <c r="AC1006" s="28">
        <f>+SUMIF('Input Sheet'!$S:$S,$AL1006,'Input Sheet'!G:G)</f>
        <v>0</v>
      </c>
      <c r="AD1006" s="28">
        <f>+SUMIF('Input Sheet'!$S:$S,$AL1006,'Input Sheet'!H:H)</f>
        <v>0</v>
      </c>
      <c r="AE1006" s="28">
        <f>+SUMIF('Input Sheet'!$S:$S,$AL1006,'Input Sheet'!I:I)</f>
        <v>0</v>
      </c>
      <c r="AF1006" s="28">
        <f>+SUMIF('Input Sheet'!$S:$S,$AL1006,'Input Sheet'!J:J)</f>
        <v>0</v>
      </c>
      <c r="AG1006" s="28">
        <f>+SUMIF('Input Sheet'!$S:$S,$AL1006,'Input Sheet'!K:K)</f>
        <v>0</v>
      </c>
      <c r="AH1006" s="28">
        <f>+SUMIF('Input Sheet'!$S:$S,$AL1006,'Input Sheet'!L:L)</f>
        <v>0</v>
      </c>
      <c r="AI1006" s="28">
        <f>+SUMIF('Input Sheet'!$S:$S,$AL1006,'Input Sheet'!M:M)</f>
        <v>0</v>
      </c>
      <c r="AJ1006" s="28">
        <f>+SUMIF('Input Sheet'!$S:$S,$AL1006,'Input Sheet'!N:N)</f>
        <v>0</v>
      </c>
      <c r="AK1006" s="28"/>
      <c r="AL1006" s="27" t="str">
        <f t="shared" si="78"/>
        <v>440-7310</v>
      </c>
      <c r="AM1006" s="34" t="str">
        <f t="shared" si="79"/>
        <v>Admin &amp; Other</v>
      </c>
      <c r="AN1006" s="34" t="str">
        <f t="shared" si="80"/>
        <v xml:space="preserve">Admin &amp; OtherStaff Remuneration &amp; Benefits as % of Total Gross </v>
      </c>
      <c r="AO1006" s="35"/>
      <c r="AP1006" s="35"/>
      <c r="AQ1006" s="35"/>
    </row>
    <row r="1007" spans="1:43" x14ac:dyDescent="0.25">
      <c r="A1007" s="27" t="s">
        <v>103</v>
      </c>
      <c r="B1007" s="27" t="s">
        <v>104</v>
      </c>
      <c r="C1007" s="27" t="s">
        <v>104</v>
      </c>
      <c r="D1007" s="27" t="s">
        <v>118</v>
      </c>
      <c r="E1007" s="27" t="s">
        <v>649</v>
      </c>
      <c r="F1007" s="27" t="s">
        <v>685</v>
      </c>
      <c r="G1007" s="27" t="s">
        <v>686</v>
      </c>
      <c r="H1007" s="34" t="s">
        <v>644</v>
      </c>
      <c r="I1007" s="34" t="s">
        <v>652</v>
      </c>
      <c r="J1007" s="34" t="str">
        <f t="shared" si="76"/>
        <v xml:space="preserve">Admin &amp; OtherStaff Remuneration &amp; Benefits as % of Total Gross </v>
      </c>
      <c r="K1007" s="34" t="str">
        <f t="shared" si="77"/>
        <v>110Staff Benefits (Superannuation, FBT, ACC) - Toyota</v>
      </c>
      <c r="L1007" s="28">
        <f>+SUMIF('TB 4-24'!M:M,$AL1007,'TB 4-24'!G:G)</f>
        <v>0</v>
      </c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>
        <f>+SUMIF('Input Sheet'!$S:$S,$AL1007,'Input Sheet'!C:C)</f>
        <v>0</v>
      </c>
      <c r="Z1007" s="28">
        <f>+SUMIF('Input Sheet'!$S:$S,$AL1007,'Input Sheet'!D:D)</f>
        <v>0</v>
      </c>
      <c r="AA1007" s="28">
        <f>+SUMIF('Input Sheet'!$S:$S,$AL1007,'Input Sheet'!E:E)</f>
        <v>0</v>
      </c>
      <c r="AB1007" s="28">
        <f>+SUMIF('Input Sheet'!$S:$S,$AL1007,'Input Sheet'!F:F)</f>
        <v>0</v>
      </c>
      <c r="AC1007" s="28">
        <f>+SUMIF('Input Sheet'!$S:$S,$AL1007,'Input Sheet'!G:G)</f>
        <v>0</v>
      </c>
      <c r="AD1007" s="28">
        <f>+SUMIF('Input Sheet'!$S:$S,$AL1007,'Input Sheet'!H:H)</f>
        <v>0</v>
      </c>
      <c r="AE1007" s="28">
        <f>+SUMIF('Input Sheet'!$S:$S,$AL1007,'Input Sheet'!I:I)</f>
        <v>0</v>
      </c>
      <c r="AF1007" s="28">
        <f>+SUMIF('Input Sheet'!$S:$S,$AL1007,'Input Sheet'!J:J)</f>
        <v>0</v>
      </c>
      <c r="AG1007" s="28">
        <f>+SUMIF('Input Sheet'!$S:$S,$AL1007,'Input Sheet'!K:K)</f>
        <v>0</v>
      </c>
      <c r="AH1007" s="28">
        <f>+SUMIF('Input Sheet'!$S:$S,$AL1007,'Input Sheet'!L:L)</f>
        <v>0</v>
      </c>
      <c r="AI1007" s="28">
        <f>+SUMIF('Input Sheet'!$S:$S,$AL1007,'Input Sheet'!M:M)</f>
        <v>0</v>
      </c>
      <c r="AJ1007" s="28">
        <f>+SUMIF('Input Sheet'!$S:$S,$AL1007,'Input Sheet'!N:N)</f>
        <v>0</v>
      </c>
      <c r="AK1007" s="28"/>
      <c r="AL1007" s="27" t="str">
        <f t="shared" si="78"/>
        <v>110-7310</v>
      </c>
      <c r="AM1007" s="34" t="str">
        <f t="shared" si="79"/>
        <v>Admin &amp; Other</v>
      </c>
      <c r="AN1007" s="34" t="str">
        <f t="shared" si="80"/>
        <v xml:space="preserve">Admin &amp; OtherStaff Remuneration &amp; Benefits as % of Total Gross </v>
      </c>
      <c r="AO1007" s="35"/>
      <c r="AP1007" s="35"/>
      <c r="AQ1007" s="35"/>
    </row>
    <row r="1008" spans="1:43" x14ac:dyDescent="0.25">
      <c r="A1008" s="27" t="s">
        <v>103</v>
      </c>
      <c r="B1008" s="27" t="s">
        <v>104</v>
      </c>
      <c r="C1008" s="27" t="s">
        <v>104</v>
      </c>
      <c r="D1008" s="27" t="s">
        <v>118</v>
      </c>
      <c r="E1008" s="27" t="s">
        <v>678</v>
      </c>
      <c r="F1008" s="27" t="s">
        <v>685</v>
      </c>
      <c r="G1008" s="27" t="s">
        <v>686</v>
      </c>
      <c r="H1008" s="34" t="s">
        <v>644</v>
      </c>
      <c r="I1008" s="34" t="s">
        <v>652</v>
      </c>
      <c r="J1008" s="34" t="str">
        <f t="shared" si="76"/>
        <v xml:space="preserve">Admin &amp; OtherStaff Remuneration &amp; Benefits as % of Total Gross </v>
      </c>
      <c r="K1008" s="34" t="str">
        <f t="shared" si="77"/>
        <v>121Staff Benefits (Superannuation, FBT, ACC) - Toyota</v>
      </c>
      <c r="L1008" s="28">
        <f>+SUMIF('TB 4-24'!M:M,$AL1008,'TB 4-24'!G:G)</f>
        <v>0</v>
      </c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>
        <f>+SUMIF('Input Sheet'!$S:$S,$AL1008,'Input Sheet'!C:C)</f>
        <v>0</v>
      </c>
      <c r="Z1008" s="28">
        <f>+SUMIF('Input Sheet'!$S:$S,$AL1008,'Input Sheet'!D:D)</f>
        <v>0</v>
      </c>
      <c r="AA1008" s="28">
        <f>+SUMIF('Input Sheet'!$S:$S,$AL1008,'Input Sheet'!E:E)</f>
        <v>0</v>
      </c>
      <c r="AB1008" s="28">
        <f>+SUMIF('Input Sheet'!$S:$S,$AL1008,'Input Sheet'!F:F)</f>
        <v>0</v>
      </c>
      <c r="AC1008" s="28">
        <f>+SUMIF('Input Sheet'!$S:$S,$AL1008,'Input Sheet'!G:G)</f>
        <v>0</v>
      </c>
      <c r="AD1008" s="28">
        <f>+SUMIF('Input Sheet'!$S:$S,$AL1008,'Input Sheet'!H:H)</f>
        <v>0</v>
      </c>
      <c r="AE1008" s="28">
        <f>+SUMIF('Input Sheet'!$S:$S,$AL1008,'Input Sheet'!I:I)</f>
        <v>0</v>
      </c>
      <c r="AF1008" s="28">
        <f>+SUMIF('Input Sheet'!$S:$S,$AL1008,'Input Sheet'!J:J)</f>
        <v>0</v>
      </c>
      <c r="AG1008" s="28">
        <f>+SUMIF('Input Sheet'!$S:$S,$AL1008,'Input Sheet'!K:K)</f>
        <v>0</v>
      </c>
      <c r="AH1008" s="28">
        <f>+SUMIF('Input Sheet'!$S:$S,$AL1008,'Input Sheet'!L:L)</f>
        <v>0</v>
      </c>
      <c r="AI1008" s="28">
        <f>+SUMIF('Input Sheet'!$S:$S,$AL1008,'Input Sheet'!M:M)</f>
        <v>0</v>
      </c>
      <c r="AJ1008" s="28">
        <f>+SUMIF('Input Sheet'!$S:$S,$AL1008,'Input Sheet'!N:N)</f>
        <v>0</v>
      </c>
      <c r="AK1008" s="28"/>
      <c r="AL1008" s="27" t="str">
        <f t="shared" si="78"/>
        <v>121-7310</v>
      </c>
      <c r="AM1008" s="34" t="str">
        <f t="shared" si="79"/>
        <v>Admin &amp; Other</v>
      </c>
      <c r="AN1008" s="34" t="str">
        <f t="shared" si="80"/>
        <v xml:space="preserve">Admin &amp; OtherStaff Remuneration &amp; Benefits as % of Total Gross </v>
      </c>
      <c r="AO1008" s="35"/>
      <c r="AP1008" s="35"/>
      <c r="AQ1008" s="35"/>
    </row>
    <row r="1009" spans="1:43" x14ac:dyDescent="0.25">
      <c r="A1009" s="27" t="s">
        <v>103</v>
      </c>
      <c r="B1009" s="27" t="s">
        <v>104</v>
      </c>
      <c r="C1009" s="27" t="s">
        <v>104</v>
      </c>
      <c r="D1009" s="27" t="s">
        <v>118</v>
      </c>
      <c r="E1009" s="27" t="s">
        <v>679</v>
      </c>
      <c r="F1009" s="27" t="s">
        <v>685</v>
      </c>
      <c r="G1009" s="27" t="s">
        <v>686</v>
      </c>
      <c r="H1009" s="34" t="s">
        <v>644</v>
      </c>
      <c r="I1009" s="34" t="s">
        <v>652</v>
      </c>
      <c r="J1009" s="34" t="str">
        <f t="shared" si="76"/>
        <v xml:space="preserve">Admin &amp; OtherStaff Remuneration &amp; Benefits as % of Total Gross </v>
      </c>
      <c r="K1009" s="34" t="str">
        <f t="shared" si="77"/>
        <v>160Staff Benefits (Superannuation, FBT, ACC) - Toyota</v>
      </c>
      <c r="L1009" s="28">
        <f>+SUMIF('TB 4-24'!M:M,$AL1009,'TB 4-24'!G:G)</f>
        <v>0</v>
      </c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>
        <f>+SUMIF('Input Sheet'!$S:$S,$AL1009,'Input Sheet'!C:C)</f>
        <v>0</v>
      </c>
      <c r="Z1009" s="28">
        <f>+SUMIF('Input Sheet'!$S:$S,$AL1009,'Input Sheet'!D:D)</f>
        <v>0</v>
      </c>
      <c r="AA1009" s="28">
        <f>+SUMIF('Input Sheet'!$S:$S,$AL1009,'Input Sheet'!E:E)</f>
        <v>0</v>
      </c>
      <c r="AB1009" s="28">
        <f>+SUMIF('Input Sheet'!$S:$S,$AL1009,'Input Sheet'!F:F)</f>
        <v>0</v>
      </c>
      <c r="AC1009" s="28">
        <f>+SUMIF('Input Sheet'!$S:$S,$AL1009,'Input Sheet'!G:G)</f>
        <v>0</v>
      </c>
      <c r="AD1009" s="28">
        <f>+SUMIF('Input Sheet'!$S:$S,$AL1009,'Input Sheet'!H:H)</f>
        <v>0</v>
      </c>
      <c r="AE1009" s="28">
        <f>+SUMIF('Input Sheet'!$S:$S,$AL1009,'Input Sheet'!I:I)</f>
        <v>0</v>
      </c>
      <c r="AF1009" s="28">
        <f>+SUMIF('Input Sheet'!$S:$S,$AL1009,'Input Sheet'!J:J)</f>
        <v>0</v>
      </c>
      <c r="AG1009" s="28">
        <f>+SUMIF('Input Sheet'!$S:$S,$AL1009,'Input Sheet'!K:K)</f>
        <v>0</v>
      </c>
      <c r="AH1009" s="28">
        <f>+SUMIF('Input Sheet'!$S:$S,$AL1009,'Input Sheet'!L:L)</f>
        <v>0</v>
      </c>
      <c r="AI1009" s="28">
        <f>+SUMIF('Input Sheet'!$S:$S,$AL1009,'Input Sheet'!M:M)</f>
        <v>0</v>
      </c>
      <c r="AJ1009" s="28">
        <f>+SUMIF('Input Sheet'!$S:$S,$AL1009,'Input Sheet'!N:N)</f>
        <v>0</v>
      </c>
      <c r="AK1009" s="28"/>
      <c r="AL1009" s="27" t="str">
        <f t="shared" si="78"/>
        <v>160-7310</v>
      </c>
      <c r="AM1009" s="34" t="str">
        <f t="shared" si="79"/>
        <v>Admin &amp; Other</v>
      </c>
      <c r="AN1009" s="34" t="str">
        <f t="shared" si="80"/>
        <v xml:space="preserve">Admin &amp; OtherStaff Remuneration &amp; Benefits as % of Total Gross </v>
      </c>
      <c r="AO1009" s="35"/>
      <c r="AP1009" s="35"/>
      <c r="AQ1009" s="35"/>
    </row>
    <row r="1010" spans="1:43" x14ac:dyDescent="0.25">
      <c r="A1010" s="27" t="s">
        <v>103</v>
      </c>
      <c r="B1010" s="27" t="s">
        <v>104</v>
      </c>
      <c r="C1010" s="27" t="s">
        <v>104</v>
      </c>
      <c r="D1010" s="27" t="s">
        <v>143</v>
      </c>
      <c r="E1010" s="27" t="s">
        <v>684</v>
      </c>
      <c r="F1010" s="27" t="s">
        <v>689</v>
      </c>
      <c r="G1010" s="27" t="s">
        <v>690</v>
      </c>
      <c r="H1010" s="34" t="s">
        <v>644</v>
      </c>
      <c r="I1010" s="34" t="s">
        <v>691</v>
      </c>
      <c r="J1010" s="34" t="str">
        <f t="shared" si="76"/>
        <v>Admin &amp; OtherData Processing as % of Total Gross Profit</v>
      </c>
      <c r="K1010" s="34" t="str">
        <f t="shared" si="77"/>
        <v>147Data Processing - Toyota</v>
      </c>
      <c r="L1010" s="28">
        <f>+SUMIF('TB 4-24'!M:M,$AL1010,'TB 4-24'!G:G)</f>
        <v>0</v>
      </c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>
        <f>+SUMIF('Input Sheet'!$S:$S,$AL1010,'Input Sheet'!C:C)</f>
        <v>0</v>
      </c>
      <c r="Z1010" s="28">
        <f>+SUMIF('Input Sheet'!$S:$S,$AL1010,'Input Sheet'!D:D)</f>
        <v>0</v>
      </c>
      <c r="AA1010" s="28">
        <f>+SUMIF('Input Sheet'!$S:$S,$AL1010,'Input Sheet'!E:E)</f>
        <v>0</v>
      </c>
      <c r="AB1010" s="28">
        <f>+SUMIF('Input Sheet'!$S:$S,$AL1010,'Input Sheet'!F:F)</f>
        <v>0</v>
      </c>
      <c r="AC1010" s="28">
        <f>+SUMIF('Input Sheet'!$S:$S,$AL1010,'Input Sheet'!G:G)</f>
        <v>0</v>
      </c>
      <c r="AD1010" s="28">
        <f>+SUMIF('Input Sheet'!$S:$S,$AL1010,'Input Sheet'!H:H)</f>
        <v>0</v>
      </c>
      <c r="AE1010" s="28">
        <f>+SUMIF('Input Sheet'!$S:$S,$AL1010,'Input Sheet'!I:I)</f>
        <v>0</v>
      </c>
      <c r="AF1010" s="28">
        <f>+SUMIF('Input Sheet'!$S:$S,$AL1010,'Input Sheet'!J:J)</f>
        <v>0</v>
      </c>
      <c r="AG1010" s="28">
        <f>+SUMIF('Input Sheet'!$S:$S,$AL1010,'Input Sheet'!K:K)</f>
        <v>0</v>
      </c>
      <c r="AH1010" s="28">
        <f>+SUMIF('Input Sheet'!$S:$S,$AL1010,'Input Sheet'!L:L)</f>
        <v>0</v>
      </c>
      <c r="AI1010" s="28">
        <f>+SUMIF('Input Sheet'!$S:$S,$AL1010,'Input Sheet'!M:M)</f>
        <v>0</v>
      </c>
      <c r="AJ1010" s="28">
        <f>+SUMIF('Input Sheet'!$S:$S,$AL1010,'Input Sheet'!N:N)</f>
        <v>0</v>
      </c>
      <c r="AK1010" s="28"/>
      <c r="AL1010" s="27" t="str">
        <f t="shared" si="78"/>
        <v>147-7430</v>
      </c>
      <c r="AM1010" s="34" t="str">
        <f t="shared" si="79"/>
        <v>Admin &amp; Other</v>
      </c>
      <c r="AN1010" s="34" t="str">
        <f t="shared" si="80"/>
        <v>Admin &amp; OtherData Processing as % of Total Gross Profit</v>
      </c>
      <c r="AO1010" s="35"/>
      <c r="AP1010" s="35"/>
      <c r="AQ1010" s="35"/>
    </row>
    <row r="1011" spans="1:43" x14ac:dyDescent="0.25">
      <c r="A1011" s="27" t="s">
        <v>103</v>
      </c>
      <c r="B1011" s="27" t="s">
        <v>104</v>
      </c>
      <c r="C1011" s="27" t="s">
        <v>104</v>
      </c>
      <c r="D1011" s="27" t="s">
        <v>118</v>
      </c>
      <c r="E1011" s="27" t="s">
        <v>684</v>
      </c>
      <c r="F1011" s="27" t="s">
        <v>685</v>
      </c>
      <c r="G1011" s="27" t="s">
        <v>686</v>
      </c>
      <c r="H1011" s="34" t="s">
        <v>644</v>
      </c>
      <c r="I1011" s="34" t="s">
        <v>652</v>
      </c>
      <c r="J1011" s="34" t="str">
        <f t="shared" si="76"/>
        <v xml:space="preserve">Admin &amp; OtherStaff Remuneration &amp; Benefits as % of Total Gross </v>
      </c>
      <c r="K1011" s="34" t="str">
        <f t="shared" si="77"/>
        <v>147Staff Benefits (Superannuation, FBT, ACC) - Toyota</v>
      </c>
      <c r="L1011" s="28">
        <f>+SUMIF('TB 4-24'!M:M,$AL1011,'TB 4-24'!G:G)</f>
        <v>0</v>
      </c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>
        <f>+SUMIF('Input Sheet'!$S:$S,$AL1011,'Input Sheet'!C:C)</f>
        <v>0</v>
      </c>
      <c r="Z1011" s="28">
        <f>+SUMIF('Input Sheet'!$S:$S,$AL1011,'Input Sheet'!D:D)</f>
        <v>0</v>
      </c>
      <c r="AA1011" s="28">
        <f>+SUMIF('Input Sheet'!$S:$S,$AL1011,'Input Sheet'!E:E)</f>
        <v>0</v>
      </c>
      <c r="AB1011" s="28">
        <f>+SUMIF('Input Sheet'!$S:$S,$AL1011,'Input Sheet'!F:F)</f>
        <v>0</v>
      </c>
      <c r="AC1011" s="28">
        <f>+SUMIF('Input Sheet'!$S:$S,$AL1011,'Input Sheet'!G:G)</f>
        <v>0</v>
      </c>
      <c r="AD1011" s="28">
        <f>+SUMIF('Input Sheet'!$S:$S,$AL1011,'Input Sheet'!H:H)</f>
        <v>0</v>
      </c>
      <c r="AE1011" s="28">
        <f>+SUMIF('Input Sheet'!$S:$S,$AL1011,'Input Sheet'!I:I)</f>
        <v>0</v>
      </c>
      <c r="AF1011" s="28">
        <f>+SUMIF('Input Sheet'!$S:$S,$AL1011,'Input Sheet'!J:J)</f>
        <v>0</v>
      </c>
      <c r="AG1011" s="28">
        <f>+SUMIF('Input Sheet'!$S:$S,$AL1011,'Input Sheet'!K:K)</f>
        <v>0</v>
      </c>
      <c r="AH1011" s="28">
        <f>+SUMIF('Input Sheet'!$S:$S,$AL1011,'Input Sheet'!L:L)</f>
        <v>0</v>
      </c>
      <c r="AI1011" s="28">
        <f>+SUMIF('Input Sheet'!$S:$S,$AL1011,'Input Sheet'!M:M)</f>
        <v>0</v>
      </c>
      <c r="AJ1011" s="28">
        <f>+SUMIF('Input Sheet'!$S:$S,$AL1011,'Input Sheet'!N:N)</f>
        <v>0</v>
      </c>
      <c r="AK1011" s="28"/>
      <c r="AL1011" s="27" t="str">
        <f t="shared" si="78"/>
        <v>147-7310</v>
      </c>
      <c r="AM1011" s="34" t="str">
        <f t="shared" si="79"/>
        <v>Admin &amp; Other</v>
      </c>
      <c r="AN1011" s="34" t="str">
        <f t="shared" si="80"/>
        <v xml:space="preserve">Admin &amp; OtherStaff Remuneration &amp; Benefits as % of Total Gross </v>
      </c>
      <c r="AO1011" s="35"/>
      <c r="AP1011" s="35"/>
      <c r="AQ1011" s="35"/>
    </row>
    <row r="1012" spans="1:43" x14ac:dyDescent="0.25">
      <c r="A1012" s="27" t="s">
        <v>103</v>
      </c>
      <c r="B1012" s="27" t="s">
        <v>104</v>
      </c>
      <c r="C1012" s="27" t="s">
        <v>104</v>
      </c>
      <c r="D1012" s="27" t="s">
        <v>118</v>
      </c>
      <c r="E1012" s="27" t="s">
        <v>680</v>
      </c>
      <c r="F1012" s="27" t="s">
        <v>685</v>
      </c>
      <c r="G1012" s="27" t="s">
        <v>686</v>
      </c>
      <c r="H1012" s="34" t="s">
        <v>644</v>
      </c>
      <c r="I1012" s="34" t="s">
        <v>652</v>
      </c>
      <c r="J1012" s="34" t="str">
        <f t="shared" si="76"/>
        <v xml:space="preserve">Admin &amp; OtherStaff Remuneration &amp; Benefits as % of Total Gross </v>
      </c>
      <c r="K1012" s="34" t="str">
        <f t="shared" si="77"/>
        <v>130Staff Benefits (Superannuation, FBT, ACC) - Toyota</v>
      </c>
      <c r="L1012" s="28">
        <f>+SUMIF('TB 4-24'!M:M,$AL1012,'TB 4-24'!G:G)</f>
        <v>0</v>
      </c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>
        <f>+SUMIF('Input Sheet'!$S:$S,$AL1012,'Input Sheet'!C:C)</f>
        <v>0</v>
      </c>
      <c r="Z1012" s="28">
        <f>+SUMIF('Input Sheet'!$S:$S,$AL1012,'Input Sheet'!D:D)</f>
        <v>0</v>
      </c>
      <c r="AA1012" s="28">
        <f>+SUMIF('Input Sheet'!$S:$S,$AL1012,'Input Sheet'!E:E)</f>
        <v>0</v>
      </c>
      <c r="AB1012" s="28">
        <f>+SUMIF('Input Sheet'!$S:$S,$AL1012,'Input Sheet'!F:F)</f>
        <v>0</v>
      </c>
      <c r="AC1012" s="28">
        <f>+SUMIF('Input Sheet'!$S:$S,$AL1012,'Input Sheet'!G:G)</f>
        <v>0</v>
      </c>
      <c r="AD1012" s="28">
        <f>+SUMIF('Input Sheet'!$S:$S,$AL1012,'Input Sheet'!H:H)</f>
        <v>0</v>
      </c>
      <c r="AE1012" s="28">
        <f>+SUMIF('Input Sheet'!$S:$S,$AL1012,'Input Sheet'!I:I)</f>
        <v>0</v>
      </c>
      <c r="AF1012" s="28">
        <f>+SUMIF('Input Sheet'!$S:$S,$AL1012,'Input Sheet'!J:J)</f>
        <v>0</v>
      </c>
      <c r="AG1012" s="28">
        <f>+SUMIF('Input Sheet'!$S:$S,$AL1012,'Input Sheet'!K:K)</f>
        <v>0</v>
      </c>
      <c r="AH1012" s="28">
        <f>+SUMIF('Input Sheet'!$S:$S,$AL1012,'Input Sheet'!L:L)</f>
        <v>0</v>
      </c>
      <c r="AI1012" s="28">
        <f>+SUMIF('Input Sheet'!$S:$S,$AL1012,'Input Sheet'!M:M)</f>
        <v>0</v>
      </c>
      <c r="AJ1012" s="28">
        <f>+SUMIF('Input Sheet'!$S:$S,$AL1012,'Input Sheet'!N:N)</f>
        <v>0</v>
      </c>
      <c r="AK1012" s="28"/>
      <c r="AL1012" s="27" t="str">
        <f t="shared" si="78"/>
        <v>130-7310</v>
      </c>
      <c r="AM1012" s="34" t="str">
        <f t="shared" si="79"/>
        <v>Admin &amp; Other</v>
      </c>
      <c r="AN1012" s="34" t="str">
        <f t="shared" si="80"/>
        <v xml:space="preserve">Admin &amp; OtherStaff Remuneration &amp; Benefits as % of Total Gross </v>
      </c>
      <c r="AO1012" s="35"/>
      <c r="AP1012" s="35"/>
      <c r="AQ1012" s="35"/>
    </row>
    <row r="1013" spans="1:43" x14ac:dyDescent="0.25">
      <c r="A1013" s="27" t="s">
        <v>103</v>
      </c>
      <c r="B1013" s="27" t="s">
        <v>104</v>
      </c>
      <c r="C1013" s="27" t="s">
        <v>657</v>
      </c>
      <c r="D1013" s="27" t="s">
        <v>143</v>
      </c>
      <c r="E1013" s="27" t="s">
        <v>660</v>
      </c>
      <c r="F1013" s="27" t="s">
        <v>689</v>
      </c>
      <c r="G1013" s="27" t="s">
        <v>690</v>
      </c>
      <c r="H1013" s="34" t="s">
        <v>644</v>
      </c>
      <c r="I1013" s="34" t="s">
        <v>691</v>
      </c>
      <c r="J1013" s="34" t="str">
        <f t="shared" si="76"/>
        <v>Admin &amp; OtherData Processing as % of Total Gross Profit</v>
      </c>
      <c r="K1013" s="34" t="str">
        <f t="shared" si="77"/>
        <v>200Data Processing - Toyota</v>
      </c>
      <c r="L1013" s="28">
        <f>+SUMIF('TB 4-24'!M:M,$AL1013,'TB 4-24'!G:G)</f>
        <v>0</v>
      </c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>
        <f>+SUMIF('Input Sheet'!$S:$S,$AL1013,'Input Sheet'!C:C)</f>
        <v>0</v>
      </c>
      <c r="Z1013" s="28">
        <f>+SUMIF('Input Sheet'!$S:$S,$AL1013,'Input Sheet'!D:D)</f>
        <v>0</v>
      </c>
      <c r="AA1013" s="28">
        <f>+SUMIF('Input Sheet'!$S:$S,$AL1013,'Input Sheet'!E:E)</f>
        <v>0</v>
      </c>
      <c r="AB1013" s="28">
        <f>+SUMIF('Input Sheet'!$S:$S,$AL1013,'Input Sheet'!F:F)</f>
        <v>0</v>
      </c>
      <c r="AC1013" s="28">
        <f>+SUMIF('Input Sheet'!$S:$S,$AL1013,'Input Sheet'!G:G)</f>
        <v>0</v>
      </c>
      <c r="AD1013" s="28">
        <f>+SUMIF('Input Sheet'!$S:$S,$AL1013,'Input Sheet'!H:H)</f>
        <v>0</v>
      </c>
      <c r="AE1013" s="28">
        <f>+SUMIF('Input Sheet'!$S:$S,$AL1013,'Input Sheet'!I:I)</f>
        <v>0</v>
      </c>
      <c r="AF1013" s="28">
        <f>+SUMIF('Input Sheet'!$S:$S,$AL1013,'Input Sheet'!J:J)</f>
        <v>0</v>
      </c>
      <c r="AG1013" s="28">
        <f>+SUMIF('Input Sheet'!$S:$S,$AL1013,'Input Sheet'!K:K)</f>
        <v>0</v>
      </c>
      <c r="AH1013" s="28">
        <f>+SUMIF('Input Sheet'!$S:$S,$AL1013,'Input Sheet'!L:L)</f>
        <v>0</v>
      </c>
      <c r="AI1013" s="28">
        <f>+SUMIF('Input Sheet'!$S:$S,$AL1013,'Input Sheet'!M:M)</f>
        <v>0</v>
      </c>
      <c r="AJ1013" s="28">
        <f>+SUMIF('Input Sheet'!$S:$S,$AL1013,'Input Sheet'!N:N)</f>
        <v>0</v>
      </c>
      <c r="AK1013" s="28"/>
      <c r="AL1013" s="27" t="str">
        <f t="shared" si="78"/>
        <v>200-7430</v>
      </c>
      <c r="AM1013" s="34" t="str">
        <f t="shared" si="79"/>
        <v>Admin &amp; Other</v>
      </c>
      <c r="AN1013" s="34" t="str">
        <f t="shared" si="80"/>
        <v>Admin &amp; OtherData Processing as % of Total Gross Profit</v>
      </c>
      <c r="AO1013" s="35"/>
      <c r="AP1013" s="35"/>
      <c r="AQ1013" s="35"/>
    </row>
    <row r="1014" spans="1:43" x14ac:dyDescent="0.25">
      <c r="A1014" s="27" t="s">
        <v>103</v>
      </c>
      <c r="B1014" s="27" t="s">
        <v>104</v>
      </c>
      <c r="C1014" s="27" t="s">
        <v>657</v>
      </c>
      <c r="D1014" s="27" t="s">
        <v>143</v>
      </c>
      <c r="E1014" s="27" t="s">
        <v>661</v>
      </c>
      <c r="F1014" s="27" t="s">
        <v>689</v>
      </c>
      <c r="G1014" s="27" t="s">
        <v>690</v>
      </c>
      <c r="H1014" s="34" t="s">
        <v>644</v>
      </c>
      <c r="I1014" s="34" t="s">
        <v>691</v>
      </c>
      <c r="J1014" s="34" t="str">
        <f t="shared" si="76"/>
        <v>Admin &amp; OtherData Processing as % of Total Gross Profit</v>
      </c>
      <c r="K1014" s="34" t="str">
        <f t="shared" si="77"/>
        <v>221Data Processing - Toyota</v>
      </c>
      <c r="L1014" s="28">
        <f>+SUMIF('TB 4-24'!M:M,$AL1014,'TB 4-24'!G:G)</f>
        <v>0</v>
      </c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>
        <f>+SUMIF('Input Sheet'!$S:$S,$AL1014,'Input Sheet'!C:C)</f>
        <v>0</v>
      </c>
      <c r="Z1014" s="28">
        <f>+SUMIF('Input Sheet'!$S:$S,$AL1014,'Input Sheet'!D:D)</f>
        <v>0</v>
      </c>
      <c r="AA1014" s="28">
        <f>+SUMIF('Input Sheet'!$S:$S,$AL1014,'Input Sheet'!E:E)</f>
        <v>0</v>
      </c>
      <c r="AB1014" s="28">
        <f>+SUMIF('Input Sheet'!$S:$S,$AL1014,'Input Sheet'!F:F)</f>
        <v>0</v>
      </c>
      <c r="AC1014" s="28">
        <f>+SUMIF('Input Sheet'!$S:$S,$AL1014,'Input Sheet'!G:G)</f>
        <v>0</v>
      </c>
      <c r="AD1014" s="28">
        <f>+SUMIF('Input Sheet'!$S:$S,$AL1014,'Input Sheet'!H:H)</f>
        <v>0</v>
      </c>
      <c r="AE1014" s="28">
        <f>+SUMIF('Input Sheet'!$S:$S,$AL1014,'Input Sheet'!I:I)</f>
        <v>0</v>
      </c>
      <c r="AF1014" s="28">
        <f>+SUMIF('Input Sheet'!$S:$S,$AL1014,'Input Sheet'!J:J)</f>
        <v>0</v>
      </c>
      <c r="AG1014" s="28">
        <f>+SUMIF('Input Sheet'!$S:$S,$AL1014,'Input Sheet'!K:K)</f>
        <v>0</v>
      </c>
      <c r="AH1014" s="28">
        <f>+SUMIF('Input Sheet'!$S:$S,$AL1014,'Input Sheet'!L:L)</f>
        <v>0</v>
      </c>
      <c r="AI1014" s="28">
        <f>+SUMIF('Input Sheet'!$S:$S,$AL1014,'Input Sheet'!M:M)</f>
        <v>0</v>
      </c>
      <c r="AJ1014" s="28">
        <f>+SUMIF('Input Sheet'!$S:$S,$AL1014,'Input Sheet'!N:N)</f>
        <v>0</v>
      </c>
      <c r="AK1014" s="28"/>
      <c r="AL1014" s="27" t="str">
        <f t="shared" si="78"/>
        <v>221-7430</v>
      </c>
      <c r="AM1014" s="34" t="str">
        <f t="shared" si="79"/>
        <v>Admin &amp; Other</v>
      </c>
      <c r="AN1014" s="34" t="str">
        <f t="shared" si="80"/>
        <v>Admin &amp; OtherData Processing as % of Total Gross Profit</v>
      </c>
      <c r="AO1014" s="35"/>
      <c r="AP1014" s="35"/>
      <c r="AQ1014" s="35"/>
    </row>
    <row r="1015" spans="1:43" x14ac:dyDescent="0.25">
      <c r="A1015" s="27" t="s">
        <v>103</v>
      </c>
      <c r="B1015" s="27" t="s">
        <v>104</v>
      </c>
      <c r="C1015" s="27" t="s">
        <v>663</v>
      </c>
      <c r="D1015" s="27" t="s">
        <v>143</v>
      </c>
      <c r="E1015" s="27" t="s">
        <v>664</v>
      </c>
      <c r="F1015" s="27" t="s">
        <v>689</v>
      </c>
      <c r="G1015" s="27" t="s">
        <v>690</v>
      </c>
      <c r="H1015" s="34" t="s">
        <v>644</v>
      </c>
      <c r="I1015" s="34" t="s">
        <v>691</v>
      </c>
      <c r="J1015" s="34" t="str">
        <f t="shared" si="76"/>
        <v>Admin &amp; OtherData Processing as % of Total Gross Profit</v>
      </c>
      <c r="K1015" s="34" t="str">
        <f t="shared" si="77"/>
        <v>400Data Processing - Toyota</v>
      </c>
      <c r="L1015" s="28">
        <f>+SUMIF('TB 4-24'!M:M,$AL1015,'TB 4-24'!G:G)</f>
        <v>0</v>
      </c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>
        <f>+SUMIF('Input Sheet'!$S:$S,$AL1015,'Input Sheet'!C:C)</f>
        <v>0</v>
      </c>
      <c r="Z1015" s="28">
        <f>+SUMIF('Input Sheet'!$S:$S,$AL1015,'Input Sheet'!D:D)</f>
        <v>0</v>
      </c>
      <c r="AA1015" s="28">
        <f>+SUMIF('Input Sheet'!$S:$S,$AL1015,'Input Sheet'!E:E)</f>
        <v>0</v>
      </c>
      <c r="AB1015" s="28">
        <f>+SUMIF('Input Sheet'!$S:$S,$AL1015,'Input Sheet'!F:F)</f>
        <v>0</v>
      </c>
      <c r="AC1015" s="28">
        <f>+SUMIF('Input Sheet'!$S:$S,$AL1015,'Input Sheet'!G:G)</f>
        <v>0</v>
      </c>
      <c r="AD1015" s="28">
        <f>+SUMIF('Input Sheet'!$S:$S,$AL1015,'Input Sheet'!H:H)</f>
        <v>0</v>
      </c>
      <c r="AE1015" s="28">
        <f>+SUMIF('Input Sheet'!$S:$S,$AL1015,'Input Sheet'!I:I)</f>
        <v>0</v>
      </c>
      <c r="AF1015" s="28">
        <f>+SUMIF('Input Sheet'!$S:$S,$AL1015,'Input Sheet'!J:J)</f>
        <v>0</v>
      </c>
      <c r="AG1015" s="28">
        <f>+SUMIF('Input Sheet'!$S:$S,$AL1015,'Input Sheet'!K:K)</f>
        <v>0</v>
      </c>
      <c r="AH1015" s="28">
        <f>+SUMIF('Input Sheet'!$S:$S,$AL1015,'Input Sheet'!L:L)</f>
        <v>0</v>
      </c>
      <c r="AI1015" s="28">
        <f>+SUMIF('Input Sheet'!$S:$S,$AL1015,'Input Sheet'!M:M)</f>
        <v>0</v>
      </c>
      <c r="AJ1015" s="28">
        <f>+SUMIF('Input Sheet'!$S:$S,$AL1015,'Input Sheet'!N:N)</f>
        <v>0</v>
      </c>
      <c r="AK1015" s="28"/>
      <c r="AL1015" s="27" t="str">
        <f t="shared" si="78"/>
        <v>400-7430</v>
      </c>
      <c r="AM1015" s="34" t="str">
        <f t="shared" si="79"/>
        <v>Admin &amp; Other</v>
      </c>
      <c r="AN1015" s="34" t="str">
        <f t="shared" si="80"/>
        <v>Admin &amp; OtherData Processing as % of Total Gross Profit</v>
      </c>
      <c r="AO1015" s="35"/>
      <c r="AP1015" s="35"/>
      <c r="AQ1015" s="35"/>
    </row>
    <row r="1016" spans="1:43" x14ac:dyDescent="0.25">
      <c r="A1016" s="27" t="s">
        <v>103</v>
      </c>
      <c r="B1016" s="27" t="s">
        <v>104</v>
      </c>
      <c r="C1016" s="27" t="s">
        <v>663</v>
      </c>
      <c r="D1016" s="27" t="s">
        <v>143</v>
      </c>
      <c r="E1016" s="27" t="s">
        <v>665</v>
      </c>
      <c r="F1016" s="27" t="s">
        <v>689</v>
      </c>
      <c r="G1016" s="27" t="s">
        <v>690</v>
      </c>
      <c r="H1016" s="34" t="s">
        <v>644</v>
      </c>
      <c r="I1016" s="34" t="s">
        <v>691</v>
      </c>
      <c r="J1016" s="34" t="str">
        <f t="shared" si="76"/>
        <v>Admin &amp; OtherData Processing as % of Total Gross Profit</v>
      </c>
      <c r="K1016" s="34" t="str">
        <f t="shared" si="77"/>
        <v>410Data Processing - Toyota</v>
      </c>
      <c r="L1016" s="28">
        <f>+SUMIF('TB 4-24'!M:M,$AL1016,'TB 4-24'!G:G)</f>
        <v>0</v>
      </c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>
        <f>+SUMIF('Input Sheet'!$S:$S,$AL1016,'Input Sheet'!C:C)</f>
        <v>0</v>
      </c>
      <c r="Z1016" s="28">
        <f>+SUMIF('Input Sheet'!$S:$S,$AL1016,'Input Sheet'!D:D)</f>
        <v>0</v>
      </c>
      <c r="AA1016" s="28">
        <f>+SUMIF('Input Sheet'!$S:$S,$AL1016,'Input Sheet'!E:E)</f>
        <v>0</v>
      </c>
      <c r="AB1016" s="28">
        <f>+SUMIF('Input Sheet'!$S:$S,$AL1016,'Input Sheet'!F:F)</f>
        <v>0</v>
      </c>
      <c r="AC1016" s="28">
        <f>+SUMIF('Input Sheet'!$S:$S,$AL1016,'Input Sheet'!G:G)</f>
        <v>0</v>
      </c>
      <c r="AD1016" s="28">
        <f>+SUMIF('Input Sheet'!$S:$S,$AL1016,'Input Sheet'!H:H)</f>
        <v>0</v>
      </c>
      <c r="AE1016" s="28">
        <f>+SUMIF('Input Sheet'!$S:$S,$AL1016,'Input Sheet'!I:I)</f>
        <v>0</v>
      </c>
      <c r="AF1016" s="28">
        <f>+SUMIF('Input Sheet'!$S:$S,$AL1016,'Input Sheet'!J:J)</f>
        <v>0</v>
      </c>
      <c r="AG1016" s="28">
        <f>+SUMIF('Input Sheet'!$S:$S,$AL1016,'Input Sheet'!K:K)</f>
        <v>0</v>
      </c>
      <c r="AH1016" s="28">
        <f>+SUMIF('Input Sheet'!$S:$S,$AL1016,'Input Sheet'!L:L)</f>
        <v>0</v>
      </c>
      <c r="AI1016" s="28">
        <f>+SUMIF('Input Sheet'!$S:$S,$AL1016,'Input Sheet'!M:M)</f>
        <v>0</v>
      </c>
      <c r="AJ1016" s="28">
        <f>+SUMIF('Input Sheet'!$S:$S,$AL1016,'Input Sheet'!N:N)</f>
        <v>0</v>
      </c>
      <c r="AK1016" s="28"/>
      <c r="AL1016" s="27" t="str">
        <f t="shared" si="78"/>
        <v>410-7430</v>
      </c>
      <c r="AM1016" s="34" t="str">
        <f t="shared" si="79"/>
        <v>Admin &amp; Other</v>
      </c>
      <c r="AN1016" s="34" t="str">
        <f t="shared" si="80"/>
        <v>Admin &amp; OtherData Processing as % of Total Gross Profit</v>
      </c>
      <c r="AO1016" s="35"/>
      <c r="AP1016" s="35"/>
      <c r="AQ1016" s="35"/>
    </row>
    <row r="1017" spans="1:43" x14ac:dyDescent="0.25">
      <c r="A1017" s="27" t="s">
        <v>103</v>
      </c>
      <c r="B1017" s="27" t="s">
        <v>104</v>
      </c>
      <c r="C1017" s="27" t="s">
        <v>663</v>
      </c>
      <c r="D1017" s="27" t="s">
        <v>143</v>
      </c>
      <c r="E1017" s="27" t="s">
        <v>666</v>
      </c>
      <c r="F1017" s="27" t="s">
        <v>689</v>
      </c>
      <c r="G1017" s="27" t="s">
        <v>690</v>
      </c>
      <c r="H1017" s="34" t="s">
        <v>644</v>
      </c>
      <c r="I1017" s="34" t="s">
        <v>691</v>
      </c>
      <c r="J1017" s="34" t="str">
        <f t="shared" si="76"/>
        <v>Admin &amp; OtherData Processing as % of Total Gross Profit</v>
      </c>
      <c r="K1017" s="34" t="str">
        <f t="shared" si="77"/>
        <v>420Data Processing - Toyota</v>
      </c>
      <c r="L1017" s="28">
        <f>+SUMIF('TB 4-24'!M:M,$AL1017,'TB 4-24'!G:G)</f>
        <v>0</v>
      </c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>
        <f>+SUMIF('Input Sheet'!$S:$S,$AL1017,'Input Sheet'!C:C)</f>
        <v>0</v>
      </c>
      <c r="Z1017" s="28">
        <f>+SUMIF('Input Sheet'!$S:$S,$AL1017,'Input Sheet'!D:D)</f>
        <v>0</v>
      </c>
      <c r="AA1017" s="28">
        <f>+SUMIF('Input Sheet'!$S:$S,$AL1017,'Input Sheet'!E:E)</f>
        <v>0</v>
      </c>
      <c r="AB1017" s="28">
        <f>+SUMIF('Input Sheet'!$S:$S,$AL1017,'Input Sheet'!F:F)</f>
        <v>0</v>
      </c>
      <c r="AC1017" s="28">
        <f>+SUMIF('Input Sheet'!$S:$S,$AL1017,'Input Sheet'!G:G)</f>
        <v>0</v>
      </c>
      <c r="AD1017" s="28">
        <f>+SUMIF('Input Sheet'!$S:$S,$AL1017,'Input Sheet'!H:H)</f>
        <v>0</v>
      </c>
      <c r="AE1017" s="28">
        <f>+SUMIF('Input Sheet'!$S:$S,$AL1017,'Input Sheet'!I:I)</f>
        <v>0</v>
      </c>
      <c r="AF1017" s="28">
        <f>+SUMIF('Input Sheet'!$S:$S,$AL1017,'Input Sheet'!J:J)</f>
        <v>0</v>
      </c>
      <c r="AG1017" s="28">
        <f>+SUMIF('Input Sheet'!$S:$S,$AL1017,'Input Sheet'!K:K)</f>
        <v>0</v>
      </c>
      <c r="AH1017" s="28">
        <f>+SUMIF('Input Sheet'!$S:$S,$AL1017,'Input Sheet'!L:L)</f>
        <v>0</v>
      </c>
      <c r="AI1017" s="28">
        <f>+SUMIF('Input Sheet'!$S:$S,$AL1017,'Input Sheet'!M:M)</f>
        <v>0</v>
      </c>
      <c r="AJ1017" s="28">
        <f>+SUMIF('Input Sheet'!$S:$S,$AL1017,'Input Sheet'!N:N)</f>
        <v>0</v>
      </c>
      <c r="AK1017" s="28"/>
      <c r="AL1017" s="27" t="str">
        <f t="shared" si="78"/>
        <v>420-7430</v>
      </c>
      <c r="AM1017" s="34" t="str">
        <f t="shared" si="79"/>
        <v>Admin &amp; Other</v>
      </c>
      <c r="AN1017" s="34" t="str">
        <f t="shared" si="80"/>
        <v>Admin &amp; OtherData Processing as % of Total Gross Profit</v>
      </c>
      <c r="AO1017" s="35"/>
      <c r="AP1017" s="35"/>
      <c r="AQ1017" s="35"/>
    </row>
    <row r="1018" spans="1:43" x14ac:dyDescent="0.25">
      <c r="A1018" s="27" t="s">
        <v>103</v>
      </c>
      <c r="B1018" s="27" t="s">
        <v>104</v>
      </c>
      <c r="C1018" s="27" t="s">
        <v>663</v>
      </c>
      <c r="D1018" s="27" t="s">
        <v>143</v>
      </c>
      <c r="E1018" s="27" t="s">
        <v>667</v>
      </c>
      <c r="F1018" s="27" t="s">
        <v>689</v>
      </c>
      <c r="G1018" s="27" t="s">
        <v>690</v>
      </c>
      <c r="H1018" s="34" t="s">
        <v>644</v>
      </c>
      <c r="I1018" s="34" t="s">
        <v>691</v>
      </c>
      <c r="J1018" s="34" t="str">
        <f t="shared" si="76"/>
        <v>Admin &amp; OtherData Processing as % of Total Gross Profit</v>
      </c>
      <c r="K1018" s="34" t="str">
        <f t="shared" si="77"/>
        <v>421Data Processing - Toyota</v>
      </c>
      <c r="L1018" s="28">
        <f>+SUMIF('TB 4-24'!M:M,$AL1018,'TB 4-24'!G:G)</f>
        <v>0</v>
      </c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>
        <f>+SUMIF('Input Sheet'!$S:$S,$AL1018,'Input Sheet'!C:C)</f>
        <v>0</v>
      </c>
      <c r="Z1018" s="28">
        <f>+SUMIF('Input Sheet'!$S:$S,$AL1018,'Input Sheet'!D:D)</f>
        <v>0</v>
      </c>
      <c r="AA1018" s="28">
        <f>+SUMIF('Input Sheet'!$S:$S,$AL1018,'Input Sheet'!E:E)</f>
        <v>0</v>
      </c>
      <c r="AB1018" s="28">
        <f>+SUMIF('Input Sheet'!$S:$S,$AL1018,'Input Sheet'!F:F)</f>
        <v>0</v>
      </c>
      <c r="AC1018" s="28">
        <f>+SUMIF('Input Sheet'!$S:$S,$AL1018,'Input Sheet'!G:G)</f>
        <v>0</v>
      </c>
      <c r="AD1018" s="28">
        <f>+SUMIF('Input Sheet'!$S:$S,$AL1018,'Input Sheet'!H:H)</f>
        <v>0</v>
      </c>
      <c r="AE1018" s="28">
        <f>+SUMIF('Input Sheet'!$S:$S,$AL1018,'Input Sheet'!I:I)</f>
        <v>0</v>
      </c>
      <c r="AF1018" s="28">
        <f>+SUMIF('Input Sheet'!$S:$S,$AL1018,'Input Sheet'!J:J)</f>
        <v>0</v>
      </c>
      <c r="AG1018" s="28">
        <f>+SUMIF('Input Sheet'!$S:$S,$AL1018,'Input Sheet'!K:K)</f>
        <v>0</v>
      </c>
      <c r="AH1018" s="28">
        <f>+SUMIF('Input Sheet'!$S:$S,$AL1018,'Input Sheet'!L:L)</f>
        <v>0</v>
      </c>
      <c r="AI1018" s="28">
        <f>+SUMIF('Input Sheet'!$S:$S,$AL1018,'Input Sheet'!M:M)</f>
        <v>0</v>
      </c>
      <c r="AJ1018" s="28">
        <f>+SUMIF('Input Sheet'!$S:$S,$AL1018,'Input Sheet'!N:N)</f>
        <v>0</v>
      </c>
      <c r="AK1018" s="28"/>
      <c r="AL1018" s="27" t="str">
        <f t="shared" si="78"/>
        <v>421-7430</v>
      </c>
      <c r="AM1018" s="34" t="str">
        <f t="shared" si="79"/>
        <v>Admin &amp; Other</v>
      </c>
      <c r="AN1018" s="34" t="str">
        <f t="shared" si="80"/>
        <v>Admin &amp; OtherData Processing as % of Total Gross Profit</v>
      </c>
      <c r="AO1018" s="35"/>
      <c r="AP1018" s="35"/>
      <c r="AQ1018" s="35"/>
    </row>
    <row r="1019" spans="1:43" x14ac:dyDescent="0.25">
      <c r="A1019" s="27" t="s">
        <v>103</v>
      </c>
      <c r="B1019" s="27" t="s">
        <v>104</v>
      </c>
      <c r="C1019" s="27" t="s">
        <v>663</v>
      </c>
      <c r="D1019" s="27" t="s">
        <v>143</v>
      </c>
      <c r="E1019" s="27" t="s">
        <v>670</v>
      </c>
      <c r="F1019" s="27" t="s">
        <v>689</v>
      </c>
      <c r="G1019" s="27" t="s">
        <v>690</v>
      </c>
      <c r="H1019" s="34" t="s">
        <v>644</v>
      </c>
      <c r="I1019" s="34" t="s">
        <v>691</v>
      </c>
      <c r="J1019" s="34" t="str">
        <f t="shared" si="76"/>
        <v>Admin &amp; OtherData Processing as % of Total Gross Profit</v>
      </c>
      <c r="K1019" s="34" t="str">
        <f t="shared" si="77"/>
        <v>460Data Processing - Toyota</v>
      </c>
      <c r="L1019" s="28">
        <f>+SUMIF('TB 4-24'!M:M,$AL1019,'TB 4-24'!G:G)</f>
        <v>0</v>
      </c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>
        <f>+SUMIF('Input Sheet'!$S:$S,$AL1019,'Input Sheet'!C:C)</f>
        <v>0</v>
      </c>
      <c r="Z1019" s="28">
        <f>+SUMIF('Input Sheet'!$S:$S,$AL1019,'Input Sheet'!D:D)</f>
        <v>0</v>
      </c>
      <c r="AA1019" s="28">
        <f>+SUMIF('Input Sheet'!$S:$S,$AL1019,'Input Sheet'!E:E)</f>
        <v>0</v>
      </c>
      <c r="AB1019" s="28">
        <f>+SUMIF('Input Sheet'!$S:$S,$AL1019,'Input Sheet'!F:F)</f>
        <v>0</v>
      </c>
      <c r="AC1019" s="28">
        <f>+SUMIF('Input Sheet'!$S:$S,$AL1019,'Input Sheet'!G:G)</f>
        <v>0</v>
      </c>
      <c r="AD1019" s="28">
        <f>+SUMIF('Input Sheet'!$S:$S,$AL1019,'Input Sheet'!H:H)</f>
        <v>0</v>
      </c>
      <c r="AE1019" s="28">
        <f>+SUMIF('Input Sheet'!$S:$S,$AL1019,'Input Sheet'!I:I)</f>
        <v>0</v>
      </c>
      <c r="AF1019" s="28">
        <f>+SUMIF('Input Sheet'!$S:$S,$AL1019,'Input Sheet'!J:J)</f>
        <v>0</v>
      </c>
      <c r="AG1019" s="28">
        <f>+SUMIF('Input Sheet'!$S:$S,$AL1019,'Input Sheet'!K:K)</f>
        <v>0</v>
      </c>
      <c r="AH1019" s="28">
        <f>+SUMIF('Input Sheet'!$S:$S,$AL1019,'Input Sheet'!L:L)</f>
        <v>0</v>
      </c>
      <c r="AI1019" s="28">
        <f>+SUMIF('Input Sheet'!$S:$S,$AL1019,'Input Sheet'!M:M)</f>
        <v>0</v>
      </c>
      <c r="AJ1019" s="28">
        <f>+SUMIF('Input Sheet'!$S:$S,$AL1019,'Input Sheet'!N:N)</f>
        <v>0</v>
      </c>
      <c r="AK1019" s="28"/>
      <c r="AL1019" s="27" t="str">
        <f t="shared" si="78"/>
        <v>460-7430</v>
      </c>
      <c r="AM1019" s="34" t="str">
        <f t="shared" si="79"/>
        <v>Admin &amp; Other</v>
      </c>
      <c r="AN1019" s="34" t="str">
        <f t="shared" si="80"/>
        <v>Admin &amp; OtherData Processing as % of Total Gross Profit</v>
      </c>
      <c r="AO1019" s="35"/>
      <c r="AP1019" s="35"/>
      <c r="AQ1019" s="35"/>
    </row>
    <row r="1020" spans="1:43" x14ac:dyDescent="0.25">
      <c r="A1020" s="27" t="s">
        <v>103</v>
      </c>
      <c r="B1020" s="27" t="s">
        <v>104</v>
      </c>
      <c r="C1020" s="27" t="s">
        <v>671</v>
      </c>
      <c r="D1020" s="27" t="s">
        <v>143</v>
      </c>
      <c r="E1020" s="27" t="s">
        <v>672</v>
      </c>
      <c r="F1020" s="27" t="s">
        <v>689</v>
      </c>
      <c r="G1020" s="27" t="s">
        <v>690</v>
      </c>
      <c r="H1020" s="34" t="s">
        <v>644</v>
      </c>
      <c r="I1020" s="34" t="s">
        <v>691</v>
      </c>
      <c r="J1020" s="34" t="str">
        <f t="shared" si="76"/>
        <v>Admin &amp; OtherData Processing as % of Total Gross Profit</v>
      </c>
      <c r="K1020" s="34" t="str">
        <f t="shared" si="77"/>
        <v>300Data Processing - Toyota</v>
      </c>
      <c r="L1020" s="28">
        <f>+SUMIF('TB 4-24'!M:M,$AL1020,'TB 4-24'!G:G)</f>
        <v>0</v>
      </c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>
        <f>+SUMIF('Input Sheet'!$S:$S,$AL1020,'Input Sheet'!C:C)</f>
        <v>0</v>
      </c>
      <c r="Z1020" s="28">
        <f>+SUMIF('Input Sheet'!$S:$S,$AL1020,'Input Sheet'!D:D)</f>
        <v>0</v>
      </c>
      <c r="AA1020" s="28">
        <f>+SUMIF('Input Sheet'!$S:$S,$AL1020,'Input Sheet'!E:E)</f>
        <v>0</v>
      </c>
      <c r="AB1020" s="28">
        <f>+SUMIF('Input Sheet'!$S:$S,$AL1020,'Input Sheet'!F:F)</f>
        <v>0</v>
      </c>
      <c r="AC1020" s="28">
        <f>+SUMIF('Input Sheet'!$S:$S,$AL1020,'Input Sheet'!G:G)</f>
        <v>0</v>
      </c>
      <c r="AD1020" s="28">
        <f>+SUMIF('Input Sheet'!$S:$S,$AL1020,'Input Sheet'!H:H)</f>
        <v>0</v>
      </c>
      <c r="AE1020" s="28">
        <f>+SUMIF('Input Sheet'!$S:$S,$AL1020,'Input Sheet'!I:I)</f>
        <v>0</v>
      </c>
      <c r="AF1020" s="28">
        <f>+SUMIF('Input Sheet'!$S:$S,$AL1020,'Input Sheet'!J:J)</f>
        <v>0</v>
      </c>
      <c r="AG1020" s="28">
        <f>+SUMIF('Input Sheet'!$S:$S,$AL1020,'Input Sheet'!K:K)</f>
        <v>0</v>
      </c>
      <c r="AH1020" s="28">
        <f>+SUMIF('Input Sheet'!$S:$S,$AL1020,'Input Sheet'!L:L)</f>
        <v>0</v>
      </c>
      <c r="AI1020" s="28">
        <f>+SUMIF('Input Sheet'!$S:$S,$AL1020,'Input Sheet'!M:M)</f>
        <v>0</v>
      </c>
      <c r="AJ1020" s="28">
        <f>+SUMIF('Input Sheet'!$S:$S,$AL1020,'Input Sheet'!N:N)</f>
        <v>0</v>
      </c>
      <c r="AK1020" s="28"/>
      <c r="AL1020" s="27" t="str">
        <f t="shared" si="78"/>
        <v>300-7430</v>
      </c>
      <c r="AM1020" s="34" t="str">
        <f t="shared" si="79"/>
        <v>Admin &amp; Other</v>
      </c>
      <c r="AN1020" s="34" t="str">
        <f t="shared" si="80"/>
        <v>Admin &amp; OtherData Processing as % of Total Gross Profit</v>
      </c>
      <c r="AO1020" s="35"/>
      <c r="AP1020" s="35"/>
      <c r="AQ1020" s="35"/>
    </row>
    <row r="1021" spans="1:43" x14ac:dyDescent="0.25">
      <c r="A1021" s="27" t="s">
        <v>103</v>
      </c>
      <c r="B1021" s="27" t="s">
        <v>104</v>
      </c>
      <c r="C1021" s="27" t="s">
        <v>671</v>
      </c>
      <c r="D1021" s="27" t="s">
        <v>143</v>
      </c>
      <c r="E1021" s="27" t="s">
        <v>673</v>
      </c>
      <c r="F1021" s="27" t="s">
        <v>689</v>
      </c>
      <c r="G1021" s="27" t="s">
        <v>690</v>
      </c>
      <c r="H1021" s="34" t="s">
        <v>644</v>
      </c>
      <c r="I1021" s="34" t="s">
        <v>691</v>
      </c>
      <c r="J1021" s="34" t="str">
        <f t="shared" si="76"/>
        <v>Admin &amp; OtherData Processing as % of Total Gross Profit</v>
      </c>
      <c r="K1021" s="34" t="str">
        <f t="shared" si="77"/>
        <v>310Data Processing - Toyota</v>
      </c>
      <c r="L1021" s="28">
        <f>+SUMIF('TB 4-24'!M:M,$AL1021,'TB 4-24'!G:G)</f>
        <v>0</v>
      </c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>
        <f>+SUMIF('Input Sheet'!$S:$S,$AL1021,'Input Sheet'!C:C)</f>
        <v>0</v>
      </c>
      <c r="Z1021" s="28">
        <f>+SUMIF('Input Sheet'!$S:$S,$AL1021,'Input Sheet'!D:D)</f>
        <v>0</v>
      </c>
      <c r="AA1021" s="28">
        <f>+SUMIF('Input Sheet'!$S:$S,$AL1021,'Input Sheet'!E:E)</f>
        <v>0</v>
      </c>
      <c r="AB1021" s="28">
        <f>+SUMIF('Input Sheet'!$S:$S,$AL1021,'Input Sheet'!F:F)</f>
        <v>0</v>
      </c>
      <c r="AC1021" s="28">
        <f>+SUMIF('Input Sheet'!$S:$S,$AL1021,'Input Sheet'!G:G)</f>
        <v>0</v>
      </c>
      <c r="AD1021" s="28">
        <f>+SUMIF('Input Sheet'!$S:$S,$AL1021,'Input Sheet'!H:H)</f>
        <v>0</v>
      </c>
      <c r="AE1021" s="28">
        <f>+SUMIF('Input Sheet'!$S:$S,$AL1021,'Input Sheet'!I:I)</f>
        <v>0</v>
      </c>
      <c r="AF1021" s="28">
        <f>+SUMIF('Input Sheet'!$S:$S,$AL1021,'Input Sheet'!J:J)</f>
        <v>0</v>
      </c>
      <c r="AG1021" s="28">
        <f>+SUMIF('Input Sheet'!$S:$S,$AL1021,'Input Sheet'!K:K)</f>
        <v>0</v>
      </c>
      <c r="AH1021" s="28">
        <f>+SUMIF('Input Sheet'!$S:$S,$AL1021,'Input Sheet'!L:L)</f>
        <v>0</v>
      </c>
      <c r="AI1021" s="28">
        <f>+SUMIF('Input Sheet'!$S:$S,$AL1021,'Input Sheet'!M:M)</f>
        <v>0</v>
      </c>
      <c r="AJ1021" s="28">
        <f>+SUMIF('Input Sheet'!$S:$S,$AL1021,'Input Sheet'!N:N)</f>
        <v>0</v>
      </c>
      <c r="AK1021" s="28"/>
      <c r="AL1021" s="27" t="str">
        <f t="shared" si="78"/>
        <v>310-7430</v>
      </c>
      <c r="AM1021" s="34" t="str">
        <f t="shared" si="79"/>
        <v>Admin &amp; Other</v>
      </c>
      <c r="AN1021" s="34" t="str">
        <f t="shared" si="80"/>
        <v>Admin &amp; OtherData Processing as % of Total Gross Profit</v>
      </c>
      <c r="AO1021" s="35"/>
      <c r="AP1021" s="35"/>
      <c r="AQ1021" s="35"/>
    </row>
    <row r="1022" spans="1:43" x14ac:dyDescent="0.25">
      <c r="A1022" s="27" t="s">
        <v>103</v>
      </c>
      <c r="B1022" s="27" t="s">
        <v>104</v>
      </c>
      <c r="C1022" s="27" t="s">
        <v>671</v>
      </c>
      <c r="D1022" s="27" t="s">
        <v>143</v>
      </c>
      <c r="E1022" s="27" t="s">
        <v>674</v>
      </c>
      <c r="F1022" s="27" t="s">
        <v>689</v>
      </c>
      <c r="G1022" s="27" t="s">
        <v>690</v>
      </c>
      <c r="H1022" s="34" t="s">
        <v>644</v>
      </c>
      <c r="I1022" s="34" t="s">
        <v>691</v>
      </c>
      <c r="J1022" s="34" t="str">
        <f t="shared" si="76"/>
        <v>Admin &amp; OtherData Processing as % of Total Gross Profit</v>
      </c>
      <c r="K1022" s="34" t="str">
        <f t="shared" si="77"/>
        <v>321Data Processing - Toyota</v>
      </c>
      <c r="L1022" s="28">
        <f>+SUMIF('TB 4-24'!M:M,$AL1022,'TB 4-24'!G:G)</f>
        <v>0</v>
      </c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>
        <f>+SUMIF('Input Sheet'!$S:$S,$AL1022,'Input Sheet'!C:C)</f>
        <v>0</v>
      </c>
      <c r="Z1022" s="28">
        <f>+SUMIF('Input Sheet'!$S:$S,$AL1022,'Input Sheet'!D:D)</f>
        <v>0</v>
      </c>
      <c r="AA1022" s="28">
        <f>+SUMIF('Input Sheet'!$S:$S,$AL1022,'Input Sheet'!E:E)</f>
        <v>0</v>
      </c>
      <c r="AB1022" s="28">
        <f>+SUMIF('Input Sheet'!$S:$S,$AL1022,'Input Sheet'!F:F)</f>
        <v>0</v>
      </c>
      <c r="AC1022" s="28">
        <f>+SUMIF('Input Sheet'!$S:$S,$AL1022,'Input Sheet'!G:G)</f>
        <v>0</v>
      </c>
      <c r="AD1022" s="28">
        <f>+SUMIF('Input Sheet'!$S:$S,$AL1022,'Input Sheet'!H:H)</f>
        <v>0</v>
      </c>
      <c r="AE1022" s="28">
        <f>+SUMIF('Input Sheet'!$S:$S,$AL1022,'Input Sheet'!I:I)</f>
        <v>0</v>
      </c>
      <c r="AF1022" s="28">
        <f>+SUMIF('Input Sheet'!$S:$S,$AL1022,'Input Sheet'!J:J)</f>
        <v>0</v>
      </c>
      <c r="AG1022" s="28">
        <f>+SUMIF('Input Sheet'!$S:$S,$AL1022,'Input Sheet'!K:K)</f>
        <v>0</v>
      </c>
      <c r="AH1022" s="28">
        <f>+SUMIF('Input Sheet'!$S:$S,$AL1022,'Input Sheet'!L:L)</f>
        <v>0</v>
      </c>
      <c r="AI1022" s="28">
        <f>+SUMIF('Input Sheet'!$S:$S,$AL1022,'Input Sheet'!M:M)</f>
        <v>0</v>
      </c>
      <c r="AJ1022" s="28">
        <f>+SUMIF('Input Sheet'!$S:$S,$AL1022,'Input Sheet'!N:N)</f>
        <v>0</v>
      </c>
      <c r="AK1022" s="28"/>
      <c r="AL1022" s="27" t="str">
        <f t="shared" si="78"/>
        <v>321-7430</v>
      </c>
      <c r="AM1022" s="34" t="str">
        <f t="shared" si="79"/>
        <v>Admin &amp; Other</v>
      </c>
      <c r="AN1022" s="34" t="str">
        <f t="shared" si="80"/>
        <v>Admin &amp; OtherData Processing as % of Total Gross Profit</v>
      </c>
      <c r="AO1022" s="35"/>
      <c r="AP1022" s="35"/>
      <c r="AQ1022" s="35"/>
    </row>
    <row r="1023" spans="1:43" x14ac:dyDescent="0.25">
      <c r="A1023" s="27" t="s">
        <v>103</v>
      </c>
      <c r="B1023" s="27" t="s">
        <v>104</v>
      </c>
      <c r="C1023" s="27" t="s">
        <v>671</v>
      </c>
      <c r="D1023" s="27" t="s">
        <v>143</v>
      </c>
      <c r="E1023" s="27" t="s">
        <v>676</v>
      </c>
      <c r="F1023" s="27" t="s">
        <v>689</v>
      </c>
      <c r="G1023" s="27" t="s">
        <v>690</v>
      </c>
      <c r="H1023" s="34" t="s">
        <v>644</v>
      </c>
      <c r="I1023" s="34" t="s">
        <v>691</v>
      </c>
      <c r="J1023" s="34" t="str">
        <f t="shared" si="76"/>
        <v>Admin &amp; OtherData Processing as % of Total Gross Profit</v>
      </c>
      <c r="K1023" s="34" t="str">
        <f t="shared" si="77"/>
        <v>360Data Processing - Toyota</v>
      </c>
      <c r="L1023" s="28">
        <f>+SUMIF('TB 4-24'!M:M,$AL1023,'TB 4-24'!G:G)</f>
        <v>0</v>
      </c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>
        <f>+SUMIF('Input Sheet'!$S:$S,$AL1023,'Input Sheet'!C:C)</f>
        <v>0</v>
      </c>
      <c r="Z1023" s="28">
        <f>+SUMIF('Input Sheet'!$S:$S,$AL1023,'Input Sheet'!D:D)</f>
        <v>0</v>
      </c>
      <c r="AA1023" s="28">
        <f>+SUMIF('Input Sheet'!$S:$S,$AL1023,'Input Sheet'!E:E)</f>
        <v>0</v>
      </c>
      <c r="AB1023" s="28">
        <f>+SUMIF('Input Sheet'!$S:$S,$AL1023,'Input Sheet'!F:F)</f>
        <v>0</v>
      </c>
      <c r="AC1023" s="28">
        <f>+SUMIF('Input Sheet'!$S:$S,$AL1023,'Input Sheet'!G:G)</f>
        <v>0</v>
      </c>
      <c r="AD1023" s="28">
        <f>+SUMIF('Input Sheet'!$S:$S,$AL1023,'Input Sheet'!H:H)</f>
        <v>0</v>
      </c>
      <c r="AE1023" s="28">
        <f>+SUMIF('Input Sheet'!$S:$S,$AL1023,'Input Sheet'!I:I)</f>
        <v>0</v>
      </c>
      <c r="AF1023" s="28">
        <f>+SUMIF('Input Sheet'!$S:$S,$AL1023,'Input Sheet'!J:J)</f>
        <v>0</v>
      </c>
      <c r="AG1023" s="28">
        <f>+SUMIF('Input Sheet'!$S:$S,$AL1023,'Input Sheet'!K:K)</f>
        <v>0</v>
      </c>
      <c r="AH1023" s="28">
        <f>+SUMIF('Input Sheet'!$S:$S,$AL1023,'Input Sheet'!L:L)</f>
        <v>0</v>
      </c>
      <c r="AI1023" s="28">
        <f>+SUMIF('Input Sheet'!$S:$S,$AL1023,'Input Sheet'!M:M)</f>
        <v>0</v>
      </c>
      <c r="AJ1023" s="28">
        <f>+SUMIF('Input Sheet'!$S:$S,$AL1023,'Input Sheet'!N:N)</f>
        <v>0</v>
      </c>
      <c r="AK1023" s="28"/>
      <c r="AL1023" s="27" t="str">
        <f t="shared" si="78"/>
        <v>360-7430</v>
      </c>
      <c r="AM1023" s="34" t="str">
        <f t="shared" si="79"/>
        <v>Admin &amp; Other</v>
      </c>
      <c r="AN1023" s="34" t="str">
        <f t="shared" si="80"/>
        <v>Admin &amp; OtherData Processing as % of Total Gross Profit</v>
      </c>
      <c r="AO1023" s="35"/>
      <c r="AP1023" s="35"/>
      <c r="AQ1023" s="35"/>
    </row>
    <row r="1024" spans="1:43" x14ac:dyDescent="0.25">
      <c r="A1024" s="27" t="s">
        <v>103</v>
      </c>
      <c r="B1024" s="27" t="s">
        <v>104</v>
      </c>
      <c r="C1024" s="27" t="s">
        <v>104</v>
      </c>
      <c r="D1024" s="27" t="s">
        <v>143</v>
      </c>
      <c r="E1024" s="27" t="s">
        <v>677</v>
      </c>
      <c r="F1024" s="27" t="s">
        <v>689</v>
      </c>
      <c r="G1024" s="27" t="s">
        <v>690</v>
      </c>
      <c r="H1024" s="34" t="s">
        <v>644</v>
      </c>
      <c r="I1024" s="34" t="s">
        <v>691</v>
      </c>
      <c r="J1024" s="34" t="str">
        <f t="shared" si="76"/>
        <v>Admin &amp; OtherData Processing as % of Total Gross Profit</v>
      </c>
      <c r="K1024" s="34" t="str">
        <f t="shared" si="77"/>
        <v>100Data Processing - Toyota</v>
      </c>
      <c r="L1024" s="28">
        <f>+SUMIF('TB 4-24'!M:M,$AL1024,'TB 4-24'!G:G)</f>
        <v>0</v>
      </c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>
        <f>+SUMIF('Input Sheet'!$S:$S,$AL1024,'Input Sheet'!C:C)</f>
        <v>0</v>
      </c>
      <c r="Z1024" s="28">
        <f>+SUMIF('Input Sheet'!$S:$S,$AL1024,'Input Sheet'!D:D)</f>
        <v>0</v>
      </c>
      <c r="AA1024" s="28">
        <f>+SUMIF('Input Sheet'!$S:$S,$AL1024,'Input Sheet'!E:E)</f>
        <v>0</v>
      </c>
      <c r="AB1024" s="28">
        <f>+SUMIF('Input Sheet'!$S:$S,$AL1024,'Input Sheet'!F:F)</f>
        <v>0</v>
      </c>
      <c r="AC1024" s="28">
        <f>+SUMIF('Input Sheet'!$S:$S,$AL1024,'Input Sheet'!G:G)</f>
        <v>0</v>
      </c>
      <c r="AD1024" s="28">
        <f>+SUMIF('Input Sheet'!$S:$S,$AL1024,'Input Sheet'!H:H)</f>
        <v>0</v>
      </c>
      <c r="AE1024" s="28">
        <f>+SUMIF('Input Sheet'!$S:$S,$AL1024,'Input Sheet'!I:I)</f>
        <v>0</v>
      </c>
      <c r="AF1024" s="28">
        <f>+SUMIF('Input Sheet'!$S:$S,$AL1024,'Input Sheet'!J:J)</f>
        <v>0</v>
      </c>
      <c r="AG1024" s="28">
        <f>+SUMIF('Input Sheet'!$S:$S,$AL1024,'Input Sheet'!K:K)</f>
        <v>0</v>
      </c>
      <c r="AH1024" s="28">
        <f>+SUMIF('Input Sheet'!$S:$S,$AL1024,'Input Sheet'!L:L)</f>
        <v>0</v>
      </c>
      <c r="AI1024" s="28">
        <f>+SUMIF('Input Sheet'!$S:$S,$AL1024,'Input Sheet'!M:M)</f>
        <v>0</v>
      </c>
      <c r="AJ1024" s="28">
        <f>+SUMIF('Input Sheet'!$S:$S,$AL1024,'Input Sheet'!N:N)</f>
        <v>0</v>
      </c>
      <c r="AK1024" s="28"/>
      <c r="AL1024" s="27" t="str">
        <f t="shared" si="78"/>
        <v>100-7430</v>
      </c>
      <c r="AM1024" s="34" t="str">
        <f t="shared" si="79"/>
        <v>Admin &amp; Other</v>
      </c>
      <c r="AN1024" s="34" t="str">
        <f t="shared" si="80"/>
        <v>Admin &amp; OtherData Processing as % of Total Gross Profit</v>
      </c>
      <c r="AO1024" s="35"/>
      <c r="AP1024" s="35"/>
      <c r="AQ1024" s="35"/>
    </row>
    <row r="1025" spans="1:43" x14ac:dyDescent="0.25">
      <c r="A1025" s="27" t="s">
        <v>103</v>
      </c>
      <c r="B1025" s="27" t="s">
        <v>104</v>
      </c>
      <c r="C1025" s="27" t="s">
        <v>657</v>
      </c>
      <c r="D1025" s="27" t="s">
        <v>146</v>
      </c>
      <c r="E1025" s="27" t="s">
        <v>660</v>
      </c>
      <c r="F1025" s="27" t="s">
        <v>689</v>
      </c>
      <c r="G1025" s="27" t="s">
        <v>690</v>
      </c>
      <c r="H1025" s="34" t="s">
        <v>644</v>
      </c>
      <c r="I1025" s="34" t="s">
        <v>691</v>
      </c>
      <c r="J1025" s="34" t="str">
        <f t="shared" si="76"/>
        <v>Admin &amp; OtherData Processing as % of Total Gross Profit</v>
      </c>
      <c r="K1025" s="34" t="str">
        <f t="shared" si="77"/>
        <v>200Data Processing - Toyota</v>
      </c>
      <c r="L1025" s="28">
        <f>+SUMIF('TB 4-24'!M:M,$AL1025,'TB 4-24'!G:G)</f>
        <v>0</v>
      </c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>
        <f>+SUMIF('Input Sheet'!$S:$S,$AL1025,'Input Sheet'!C:C)</f>
        <v>0</v>
      </c>
      <c r="Z1025" s="28">
        <f>+SUMIF('Input Sheet'!$S:$S,$AL1025,'Input Sheet'!D:D)</f>
        <v>0</v>
      </c>
      <c r="AA1025" s="28">
        <f>+SUMIF('Input Sheet'!$S:$S,$AL1025,'Input Sheet'!E:E)</f>
        <v>0</v>
      </c>
      <c r="AB1025" s="28">
        <f>+SUMIF('Input Sheet'!$S:$S,$AL1025,'Input Sheet'!F:F)</f>
        <v>0</v>
      </c>
      <c r="AC1025" s="28">
        <f>+SUMIF('Input Sheet'!$S:$S,$AL1025,'Input Sheet'!G:G)</f>
        <v>0</v>
      </c>
      <c r="AD1025" s="28">
        <f>+SUMIF('Input Sheet'!$S:$S,$AL1025,'Input Sheet'!H:H)</f>
        <v>0</v>
      </c>
      <c r="AE1025" s="28">
        <f>+SUMIF('Input Sheet'!$S:$S,$AL1025,'Input Sheet'!I:I)</f>
        <v>0</v>
      </c>
      <c r="AF1025" s="28">
        <f>+SUMIF('Input Sheet'!$S:$S,$AL1025,'Input Sheet'!J:J)</f>
        <v>0</v>
      </c>
      <c r="AG1025" s="28">
        <f>+SUMIF('Input Sheet'!$S:$S,$AL1025,'Input Sheet'!K:K)</f>
        <v>0</v>
      </c>
      <c r="AH1025" s="28">
        <f>+SUMIF('Input Sheet'!$S:$S,$AL1025,'Input Sheet'!L:L)</f>
        <v>0</v>
      </c>
      <c r="AI1025" s="28">
        <f>+SUMIF('Input Sheet'!$S:$S,$AL1025,'Input Sheet'!M:M)</f>
        <v>0</v>
      </c>
      <c r="AJ1025" s="28">
        <f>+SUMIF('Input Sheet'!$S:$S,$AL1025,'Input Sheet'!N:N)</f>
        <v>0</v>
      </c>
      <c r="AK1025" s="28"/>
      <c r="AL1025" s="27" t="str">
        <f t="shared" si="78"/>
        <v>200-7450</v>
      </c>
      <c r="AM1025" s="34" t="str">
        <f t="shared" si="79"/>
        <v>Admin &amp; Other</v>
      </c>
      <c r="AN1025" s="34" t="str">
        <f t="shared" si="80"/>
        <v>Admin &amp; OtherData Processing as % of Total Gross Profit</v>
      </c>
      <c r="AO1025" s="35"/>
      <c r="AP1025" s="35"/>
      <c r="AQ1025" s="35"/>
    </row>
    <row r="1026" spans="1:43" x14ac:dyDescent="0.25">
      <c r="A1026" s="27" t="s">
        <v>103</v>
      </c>
      <c r="B1026" s="27" t="s">
        <v>104</v>
      </c>
      <c r="C1026" s="27" t="s">
        <v>657</v>
      </c>
      <c r="D1026" s="27" t="s">
        <v>146</v>
      </c>
      <c r="E1026" s="27" t="s">
        <v>658</v>
      </c>
      <c r="F1026" s="27" t="s">
        <v>689</v>
      </c>
      <c r="G1026" s="27" t="s">
        <v>690</v>
      </c>
      <c r="H1026" s="34" t="s">
        <v>644</v>
      </c>
      <c r="I1026" s="34" t="s">
        <v>691</v>
      </c>
      <c r="J1026" s="34" t="str">
        <f t="shared" si="76"/>
        <v>Admin &amp; OtherData Processing as % of Total Gross Profit</v>
      </c>
      <c r="K1026" s="34" t="str">
        <f t="shared" si="77"/>
        <v>210Data Processing - Toyota</v>
      </c>
      <c r="L1026" s="28">
        <f>+SUMIF('TB 4-24'!M:M,$AL1026,'TB 4-24'!G:G)</f>
        <v>0</v>
      </c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>
        <f>+SUMIF('Input Sheet'!$S:$S,$AL1026,'Input Sheet'!C:C)</f>
        <v>0</v>
      </c>
      <c r="Z1026" s="28">
        <f>+SUMIF('Input Sheet'!$S:$S,$AL1026,'Input Sheet'!D:D)</f>
        <v>0</v>
      </c>
      <c r="AA1026" s="28">
        <f>+SUMIF('Input Sheet'!$S:$S,$AL1026,'Input Sheet'!E:E)</f>
        <v>0</v>
      </c>
      <c r="AB1026" s="28">
        <f>+SUMIF('Input Sheet'!$S:$S,$AL1026,'Input Sheet'!F:F)</f>
        <v>0</v>
      </c>
      <c r="AC1026" s="28">
        <f>+SUMIF('Input Sheet'!$S:$S,$AL1026,'Input Sheet'!G:G)</f>
        <v>0</v>
      </c>
      <c r="AD1026" s="28">
        <f>+SUMIF('Input Sheet'!$S:$S,$AL1026,'Input Sheet'!H:H)</f>
        <v>0</v>
      </c>
      <c r="AE1026" s="28">
        <f>+SUMIF('Input Sheet'!$S:$S,$AL1026,'Input Sheet'!I:I)</f>
        <v>0</v>
      </c>
      <c r="AF1026" s="28">
        <f>+SUMIF('Input Sheet'!$S:$S,$AL1026,'Input Sheet'!J:J)</f>
        <v>0</v>
      </c>
      <c r="AG1026" s="28">
        <f>+SUMIF('Input Sheet'!$S:$S,$AL1026,'Input Sheet'!K:K)</f>
        <v>0</v>
      </c>
      <c r="AH1026" s="28">
        <f>+SUMIF('Input Sheet'!$S:$S,$AL1026,'Input Sheet'!L:L)</f>
        <v>0</v>
      </c>
      <c r="AI1026" s="28">
        <f>+SUMIF('Input Sheet'!$S:$S,$AL1026,'Input Sheet'!M:M)</f>
        <v>0</v>
      </c>
      <c r="AJ1026" s="28">
        <f>+SUMIF('Input Sheet'!$S:$S,$AL1026,'Input Sheet'!N:N)</f>
        <v>0</v>
      </c>
      <c r="AK1026" s="28"/>
      <c r="AL1026" s="27" t="str">
        <f t="shared" si="78"/>
        <v>210-7450</v>
      </c>
      <c r="AM1026" s="34" t="str">
        <f t="shared" si="79"/>
        <v>Admin &amp; Other</v>
      </c>
      <c r="AN1026" s="34" t="str">
        <f t="shared" si="80"/>
        <v>Admin &amp; OtherData Processing as % of Total Gross Profit</v>
      </c>
      <c r="AO1026" s="35"/>
      <c r="AP1026" s="35"/>
      <c r="AQ1026" s="35"/>
    </row>
    <row r="1027" spans="1:43" x14ac:dyDescent="0.25">
      <c r="A1027" s="27" t="s">
        <v>103</v>
      </c>
      <c r="B1027" s="27" t="s">
        <v>104</v>
      </c>
      <c r="C1027" s="27" t="s">
        <v>657</v>
      </c>
      <c r="D1027" s="27" t="s">
        <v>146</v>
      </c>
      <c r="E1027" s="27" t="s">
        <v>659</v>
      </c>
      <c r="F1027" s="27" t="s">
        <v>689</v>
      </c>
      <c r="G1027" s="27" t="s">
        <v>690</v>
      </c>
      <c r="H1027" s="34" t="s">
        <v>644</v>
      </c>
      <c r="I1027" s="34" t="s">
        <v>691</v>
      </c>
      <c r="J1027" s="34" t="str">
        <f t="shared" ref="J1027:J1090" si="81">+H1027&amp;I1027</f>
        <v>Admin &amp; OtherData Processing as % of Total Gross Profit</v>
      </c>
      <c r="K1027" s="34" t="str">
        <f t="shared" ref="K1027:K1090" si="82">+E1027&amp;G1027</f>
        <v>220Data Processing - Toyota</v>
      </c>
      <c r="L1027" s="28">
        <f>+SUMIF('TB 4-24'!M:M,$AL1027,'TB 4-24'!G:G)</f>
        <v>0</v>
      </c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>
        <f>+SUMIF('Input Sheet'!$S:$S,$AL1027,'Input Sheet'!C:C)</f>
        <v>0</v>
      </c>
      <c r="Z1027" s="28">
        <f>+SUMIF('Input Sheet'!$S:$S,$AL1027,'Input Sheet'!D:D)</f>
        <v>0</v>
      </c>
      <c r="AA1027" s="28">
        <f>+SUMIF('Input Sheet'!$S:$S,$AL1027,'Input Sheet'!E:E)</f>
        <v>0</v>
      </c>
      <c r="AB1027" s="28">
        <f>+SUMIF('Input Sheet'!$S:$S,$AL1027,'Input Sheet'!F:F)</f>
        <v>0</v>
      </c>
      <c r="AC1027" s="28">
        <f>+SUMIF('Input Sheet'!$S:$S,$AL1027,'Input Sheet'!G:G)</f>
        <v>0</v>
      </c>
      <c r="AD1027" s="28">
        <f>+SUMIF('Input Sheet'!$S:$S,$AL1027,'Input Sheet'!H:H)</f>
        <v>0</v>
      </c>
      <c r="AE1027" s="28">
        <f>+SUMIF('Input Sheet'!$S:$S,$AL1027,'Input Sheet'!I:I)</f>
        <v>0</v>
      </c>
      <c r="AF1027" s="28">
        <f>+SUMIF('Input Sheet'!$S:$S,$AL1027,'Input Sheet'!J:J)</f>
        <v>0</v>
      </c>
      <c r="AG1027" s="28">
        <f>+SUMIF('Input Sheet'!$S:$S,$AL1027,'Input Sheet'!K:K)</f>
        <v>0</v>
      </c>
      <c r="AH1027" s="28">
        <f>+SUMIF('Input Sheet'!$S:$S,$AL1027,'Input Sheet'!L:L)</f>
        <v>0</v>
      </c>
      <c r="AI1027" s="28">
        <f>+SUMIF('Input Sheet'!$S:$S,$AL1027,'Input Sheet'!M:M)</f>
        <v>0</v>
      </c>
      <c r="AJ1027" s="28">
        <f>+SUMIF('Input Sheet'!$S:$S,$AL1027,'Input Sheet'!N:N)</f>
        <v>0</v>
      </c>
      <c r="AK1027" s="28"/>
      <c r="AL1027" s="27" t="str">
        <f t="shared" ref="AL1027:AL1090" si="83">+E1027&amp;"-"&amp;D1027</f>
        <v>220-7450</v>
      </c>
      <c r="AM1027" s="34" t="str">
        <f t="shared" si="79"/>
        <v>Admin &amp; Other</v>
      </c>
      <c r="AN1027" s="34" t="str">
        <f t="shared" si="80"/>
        <v>Admin &amp; OtherData Processing as % of Total Gross Profit</v>
      </c>
      <c r="AO1027" s="35"/>
      <c r="AP1027" s="35"/>
      <c r="AQ1027" s="35"/>
    </row>
    <row r="1028" spans="1:43" x14ac:dyDescent="0.25">
      <c r="A1028" s="27" t="s">
        <v>103</v>
      </c>
      <c r="B1028" s="27" t="s">
        <v>104</v>
      </c>
      <c r="C1028" s="27" t="s">
        <v>657</v>
      </c>
      <c r="D1028" s="27" t="s">
        <v>146</v>
      </c>
      <c r="E1028" s="27" t="s">
        <v>661</v>
      </c>
      <c r="F1028" s="27" t="s">
        <v>689</v>
      </c>
      <c r="G1028" s="27" t="s">
        <v>690</v>
      </c>
      <c r="H1028" s="34" t="s">
        <v>644</v>
      </c>
      <c r="I1028" s="34" t="s">
        <v>691</v>
      </c>
      <c r="J1028" s="34" t="str">
        <f t="shared" si="81"/>
        <v>Admin &amp; OtherData Processing as % of Total Gross Profit</v>
      </c>
      <c r="K1028" s="34" t="str">
        <f t="shared" si="82"/>
        <v>221Data Processing - Toyota</v>
      </c>
      <c r="L1028" s="28">
        <f>+SUMIF('TB 4-24'!M:M,$AL1028,'TB 4-24'!G:G)</f>
        <v>0</v>
      </c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>
        <f>+SUMIF('Input Sheet'!$S:$S,$AL1028,'Input Sheet'!C:C)</f>
        <v>0</v>
      </c>
      <c r="Z1028" s="28">
        <f>+SUMIF('Input Sheet'!$S:$S,$AL1028,'Input Sheet'!D:D)</f>
        <v>0</v>
      </c>
      <c r="AA1028" s="28">
        <f>+SUMIF('Input Sheet'!$S:$S,$AL1028,'Input Sheet'!E:E)</f>
        <v>0</v>
      </c>
      <c r="AB1028" s="28">
        <f>+SUMIF('Input Sheet'!$S:$S,$AL1028,'Input Sheet'!F:F)</f>
        <v>0</v>
      </c>
      <c r="AC1028" s="28">
        <f>+SUMIF('Input Sheet'!$S:$S,$AL1028,'Input Sheet'!G:G)</f>
        <v>0</v>
      </c>
      <c r="AD1028" s="28">
        <f>+SUMIF('Input Sheet'!$S:$S,$AL1028,'Input Sheet'!H:H)</f>
        <v>0</v>
      </c>
      <c r="AE1028" s="28">
        <f>+SUMIF('Input Sheet'!$S:$S,$AL1028,'Input Sheet'!I:I)</f>
        <v>0</v>
      </c>
      <c r="AF1028" s="28">
        <f>+SUMIF('Input Sheet'!$S:$S,$AL1028,'Input Sheet'!J:J)</f>
        <v>0</v>
      </c>
      <c r="AG1028" s="28">
        <f>+SUMIF('Input Sheet'!$S:$S,$AL1028,'Input Sheet'!K:K)</f>
        <v>0</v>
      </c>
      <c r="AH1028" s="28">
        <f>+SUMIF('Input Sheet'!$S:$S,$AL1028,'Input Sheet'!L:L)</f>
        <v>0</v>
      </c>
      <c r="AI1028" s="28">
        <f>+SUMIF('Input Sheet'!$S:$S,$AL1028,'Input Sheet'!M:M)</f>
        <v>0</v>
      </c>
      <c r="AJ1028" s="28">
        <f>+SUMIF('Input Sheet'!$S:$S,$AL1028,'Input Sheet'!N:N)</f>
        <v>0</v>
      </c>
      <c r="AK1028" s="28"/>
      <c r="AL1028" s="27" t="str">
        <f t="shared" si="83"/>
        <v>221-7450</v>
      </c>
      <c r="AM1028" s="34" t="str">
        <f t="shared" ref="AM1028:AM1091" si="84">H1028</f>
        <v>Admin &amp; Other</v>
      </c>
      <c r="AN1028" s="34" t="str">
        <f t="shared" ref="AN1028:AN1091" si="85">J1028</f>
        <v>Admin &amp; OtherData Processing as % of Total Gross Profit</v>
      </c>
      <c r="AO1028" s="35"/>
      <c r="AP1028" s="35"/>
      <c r="AQ1028" s="35"/>
    </row>
    <row r="1029" spans="1:43" x14ac:dyDescent="0.25">
      <c r="A1029" s="27" t="s">
        <v>103</v>
      </c>
      <c r="B1029" s="27" t="s">
        <v>104</v>
      </c>
      <c r="C1029" s="27" t="s">
        <v>657</v>
      </c>
      <c r="D1029" s="27" t="s">
        <v>146</v>
      </c>
      <c r="E1029" s="27" t="s">
        <v>681</v>
      </c>
      <c r="F1029" s="27" t="s">
        <v>689</v>
      </c>
      <c r="G1029" s="27" t="s">
        <v>690</v>
      </c>
      <c r="H1029" s="34" t="s">
        <v>644</v>
      </c>
      <c r="I1029" s="34" t="s">
        <v>691</v>
      </c>
      <c r="J1029" s="34" t="str">
        <f t="shared" si="81"/>
        <v>Admin &amp; OtherData Processing as % of Total Gross Profit</v>
      </c>
      <c r="K1029" s="34" t="str">
        <f t="shared" si="82"/>
        <v>230Data Processing - Toyota</v>
      </c>
      <c r="L1029" s="28">
        <f>+SUMIF('TB 4-24'!M:M,$AL1029,'TB 4-24'!G:G)</f>
        <v>0</v>
      </c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>
        <f>+SUMIF('Input Sheet'!$S:$S,$AL1029,'Input Sheet'!C:C)</f>
        <v>0</v>
      </c>
      <c r="Z1029" s="28">
        <f>+SUMIF('Input Sheet'!$S:$S,$AL1029,'Input Sheet'!D:D)</f>
        <v>0</v>
      </c>
      <c r="AA1029" s="28">
        <f>+SUMIF('Input Sheet'!$S:$S,$AL1029,'Input Sheet'!E:E)</f>
        <v>0</v>
      </c>
      <c r="AB1029" s="28">
        <f>+SUMIF('Input Sheet'!$S:$S,$AL1029,'Input Sheet'!F:F)</f>
        <v>0</v>
      </c>
      <c r="AC1029" s="28">
        <f>+SUMIF('Input Sheet'!$S:$S,$AL1029,'Input Sheet'!G:G)</f>
        <v>0</v>
      </c>
      <c r="AD1029" s="28">
        <f>+SUMIF('Input Sheet'!$S:$S,$AL1029,'Input Sheet'!H:H)</f>
        <v>0</v>
      </c>
      <c r="AE1029" s="28">
        <f>+SUMIF('Input Sheet'!$S:$S,$AL1029,'Input Sheet'!I:I)</f>
        <v>0</v>
      </c>
      <c r="AF1029" s="28">
        <f>+SUMIF('Input Sheet'!$S:$S,$AL1029,'Input Sheet'!J:J)</f>
        <v>0</v>
      </c>
      <c r="AG1029" s="28">
        <f>+SUMIF('Input Sheet'!$S:$S,$AL1029,'Input Sheet'!K:K)</f>
        <v>0</v>
      </c>
      <c r="AH1029" s="28">
        <f>+SUMIF('Input Sheet'!$S:$S,$AL1029,'Input Sheet'!L:L)</f>
        <v>0</v>
      </c>
      <c r="AI1029" s="28">
        <f>+SUMIF('Input Sheet'!$S:$S,$AL1029,'Input Sheet'!M:M)</f>
        <v>0</v>
      </c>
      <c r="AJ1029" s="28">
        <f>+SUMIF('Input Sheet'!$S:$S,$AL1029,'Input Sheet'!N:N)</f>
        <v>0</v>
      </c>
      <c r="AK1029" s="28"/>
      <c r="AL1029" s="27" t="str">
        <f t="shared" si="83"/>
        <v>230-7450</v>
      </c>
      <c r="AM1029" s="34" t="str">
        <f t="shared" si="84"/>
        <v>Admin &amp; Other</v>
      </c>
      <c r="AN1029" s="34" t="str">
        <f t="shared" si="85"/>
        <v>Admin &amp; OtherData Processing as % of Total Gross Profit</v>
      </c>
      <c r="AO1029" s="35"/>
      <c r="AP1029" s="35"/>
      <c r="AQ1029" s="35"/>
    </row>
    <row r="1030" spans="1:43" x14ac:dyDescent="0.25">
      <c r="A1030" s="27" t="s">
        <v>103</v>
      </c>
      <c r="B1030" s="27" t="s">
        <v>104</v>
      </c>
      <c r="C1030" s="27" t="s">
        <v>657</v>
      </c>
      <c r="D1030" s="27" t="s">
        <v>146</v>
      </c>
      <c r="E1030" s="27" t="s">
        <v>682</v>
      </c>
      <c r="F1030" s="27" t="s">
        <v>689</v>
      </c>
      <c r="G1030" s="27" t="s">
        <v>690</v>
      </c>
      <c r="H1030" s="34" t="s">
        <v>644</v>
      </c>
      <c r="I1030" s="34" t="s">
        <v>691</v>
      </c>
      <c r="J1030" s="34" t="str">
        <f t="shared" si="81"/>
        <v>Admin &amp; OtherData Processing as % of Total Gross Profit</v>
      </c>
      <c r="K1030" s="34" t="str">
        <f t="shared" si="82"/>
        <v>240Data Processing - Toyota</v>
      </c>
      <c r="L1030" s="28">
        <f>+SUMIF('TB 4-24'!M:M,$AL1030,'TB 4-24'!G:G)</f>
        <v>0</v>
      </c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>
        <f>+SUMIF('Input Sheet'!$S:$S,$AL1030,'Input Sheet'!C:C)</f>
        <v>0</v>
      </c>
      <c r="Z1030" s="28">
        <f>+SUMIF('Input Sheet'!$S:$S,$AL1030,'Input Sheet'!D:D)</f>
        <v>0</v>
      </c>
      <c r="AA1030" s="28">
        <f>+SUMIF('Input Sheet'!$S:$S,$AL1030,'Input Sheet'!E:E)</f>
        <v>0</v>
      </c>
      <c r="AB1030" s="28">
        <f>+SUMIF('Input Sheet'!$S:$S,$AL1030,'Input Sheet'!F:F)</f>
        <v>0</v>
      </c>
      <c r="AC1030" s="28">
        <f>+SUMIF('Input Sheet'!$S:$S,$AL1030,'Input Sheet'!G:G)</f>
        <v>0</v>
      </c>
      <c r="AD1030" s="28">
        <f>+SUMIF('Input Sheet'!$S:$S,$AL1030,'Input Sheet'!H:H)</f>
        <v>0</v>
      </c>
      <c r="AE1030" s="28">
        <f>+SUMIF('Input Sheet'!$S:$S,$AL1030,'Input Sheet'!I:I)</f>
        <v>0</v>
      </c>
      <c r="AF1030" s="28">
        <f>+SUMIF('Input Sheet'!$S:$S,$AL1030,'Input Sheet'!J:J)</f>
        <v>0</v>
      </c>
      <c r="AG1030" s="28">
        <f>+SUMIF('Input Sheet'!$S:$S,$AL1030,'Input Sheet'!K:K)</f>
        <v>0</v>
      </c>
      <c r="AH1030" s="28">
        <f>+SUMIF('Input Sheet'!$S:$S,$AL1030,'Input Sheet'!L:L)</f>
        <v>0</v>
      </c>
      <c r="AI1030" s="28">
        <f>+SUMIF('Input Sheet'!$S:$S,$AL1030,'Input Sheet'!M:M)</f>
        <v>0</v>
      </c>
      <c r="AJ1030" s="28">
        <f>+SUMIF('Input Sheet'!$S:$S,$AL1030,'Input Sheet'!N:N)</f>
        <v>0</v>
      </c>
      <c r="AK1030" s="28"/>
      <c r="AL1030" s="27" t="str">
        <f t="shared" si="83"/>
        <v>240-7450</v>
      </c>
      <c r="AM1030" s="34" t="str">
        <f t="shared" si="84"/>
        <v>Admin &amp; Other</v>
      </c>
      <c r="AN1030" s="34" t="str">
        <f t="shared" si="85"/>
        <v>Admin &amp; OtherData Processing as % of Total Gross Profit</v>
      </c>
      <c r="AO1030" s="35"/>
      <c r="AP1030" s="35"/>
      <c r="AQ1030" s="35"/>
    </row>
    <row r="1031" spans="1:43" x14ac:dyDescent="0.25">
      <c r="A1031" s="27" t="s">
        <v>103</v>
      </c>
      <c r="B1031" s="27" t="s">
        <v>104</v>
      </c>
      <c r="C1031" s="27" t="s">
        <v>657</v>
      </c>
      <c r="D1031" s="27" t="s">
        <v>146</v>
      </c>
      <c r="E1031" s="27" t="s">
        <v>662</v>
      </c>
      <c r="F1031" s="27" t="s">
        <v>689</v>
      </c>
      <c r="G1031" s="27" t="s">
        <v>690</v>
      </c>
      <c r="H1031" s="34" t="s">
        <v>644</v>
      </c>
      <c r="I1031" s="34" t="s">
        <v>691</v>
      </c>
      <c r="J1031" s="34" t="str">
        <f t="shared" si="81"/>
        <v>Admin &amp; OtherData Processing as % of Total Gross Profit</v>
      </c>
      <c r="K1031" s="34" t="str">
        <f t="shared" si="82"/>
        <v>260Data Processing - Toyota</v>
      </c>
      <c r="L1031" s="28">
        <f>+SUMIF('TB 4-24'!M:M,$AL1031,'TB 4-24'!G:G)</f>
        <v>0</v>
      </c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>
        <f>+SUMIF('Input Sheet'!$S:$S,$AL1031,'Input Sheet'!C:C)</f>
        <v>0</v>
      </c>
      <c r="Z1031" s="28">
        <f>+SUMIF('Input Sheet'!$S:$S,$AL1031,'Input Sheet'!D:D)</f>
        <v>0</v>
      </c>
      <c r="AA1031" s="28">
        <f>+SUMIF('Input Sheet'!$S:$S,$AL1031,'Input Sheet'!E:E)</f>
        <v>0</v>
      </c>
      <c r="AB1031" s="28">
        <f>+SUMIF('Input Sheet'!$S:$S,$AL1031,'Input Sheet'!F:F)</f>
        <v>0</v>
      </c>
      <c r="AC1031" s="28">
        <f>+SUMIF('Input Sheet'!$S:$S,$AL1031,'Input Sheet'!G:G)</f>
        <v>0</v>
      </c>
      <c r="AD1031" s="28">
        <f>+SUMIF('Input Sheet'!$S:$S,$AL1031,'Input Sheet'!H:H)</f>
        <v>0</v>
      </c>
      <c r="AE1031" s="28">
        <f>+SUMIF('Input Sheet'!$S:$S,$AL1031,'Input Sheet'!I:I)</f>
        <v>0</v>
      </c>
      <c r="AF1031" s="28">
        <f>+SUMIF('Input Sheet'!$S:$S,$AL1031,'Input Sheet'!J:J)</f>
        <v>0</v>
      </c>
      <c r="AG1031" s="28">
        <f>+SUMIF('Input Sheet'!$S:$S,$AL1031,'Input Sheet'!K:K)</f>
        <v>0</v>
      </c>
      <c r="AH1031" s="28">
        <f>+SUMIF('Input Sheet'!$S:$S,$AL1031,'Input Sheet'!L:L)</f>
        <v>0</v>
      </c>
      <c r="AI1031" s="28">
        <f>+SUMIF('Input Sheet'!$S:$S,$AL1031,'Input Sheet'!M:M)</f>
        <v>0</v>
      </c>
      <c r="AJ1031" s="28">
        <f>+SUMIF('Input Sheet'!$S:$S,$AL1031,'Input Sheet'!N:N)</f>
        <v>0</v>
      </c>
      <c r="AK1031" s="28"/>
      <c r="AL1031" s="27" t="str">
        <f t="shared" si="83"/>
        <v>260-7450</v>
      </c>
      <c r="AM1031" s="34" t="str">
        <f t="shared" si="84"/>
        <v>Admin &amp; Other</v>
      </c>
      <c r="AN1031" s="34" t="str">
        <f t="shared" si="85"/>
        <v>Admin &amp; OtherData Processing as % of Total Gross Profit</v>
      </c>
      <c r="AO1031" s="35"/>
      <c r="AP1031" s="35"/>
      <c r="AQ1031" s="35"/>
    </row>
    <row r="1032" spans="1:43" x14ac:dyDescent="0.25">
      <c r="A1032" s="27" t="s">
        <v>103</v>
      </c>
      <c r="B1032" s="27" t="s">
        <v>104</v>
      </c>
      <c r="C1032" s="27" t="s">
        <v>663</v>
      </c>
      <c r="D1032" s="27" t="s">
        <v>146</v>
      </c>
      <c r="E1032" s="27" t="s">
        <v>664</v>
      </c>
      <c r="F1032" s="27" t="s">
        <v>689</v>
      </c>
      <c r="G1032" s="27" t="s">
        <v>690</v>
      </c>
      <c r="H1032" s="34" t="s">
        <v>644</v>
      </c>
      <c r="I1032" s="34" t="s">
        <v>691</v>
      </c>
      <c r="J1032" s="34" t="str">
        <f t="shared" si="81"/>
        <v>Admin &amp; OtherData Processing as % of Total Gross Profit</v>
      </c>
      <c r="K1032" s="34" t="str">
        <f t="shared" si="82"/>
        <v>400Data Processing - Toyota</v>
      </c>
      <c r="L1032" s="28">
        <f>+SUMIF('TB 4-24'!M:M,$AL1032,'TB 4-24'!G:G)</f>
        <v>0</v>
      </c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>
        <f>+SUMIF('Input Sheet'!$S:$S,$AL1032,'Input Sheet'!C:C)</f>
        <v>0</v>
      </c>
      <c r="Z1032" s="28">
        <f>+SUMIF('Input Sheet'!$S:$S,$AL1032,'Input Sheet'!D:D)</f>
        <v>0</v>
      </c>
      <c r="AA1032" s="28">
        <f>+SUMIF('Input Sheet'!$S:$S,$AL1032,'Input Sheet'!E:E)</f>
        <v>0</v>
      </c>
      <c r="AB1032" s="28">
        <f>+SUMIF('Input Sheet'!$S:$S,$AL1032,'Input Sheet'!F:F)</f>
        <v>0</v>
      </c>
      <c r="AC1032" s="28">
        <f>+SUMIF('Input Sheet'!$S:$S,$AL1032,'Input Sheet'!G:G)</f>
        <v>0</v>
      </c>
      <c r="AD1032" s="28">
        <f>+SUMIF('Input Sheet'!$S:$S,$AL1032,'Input Sheet'!H:H)</f>
        <v>0</v>
      </c>
      <c r="AE1032" s="28">
        <f>+SUMIF('Input Sheet'!$S:$S,$AL1032,'Input Sheet'!I:I)</f>
        <v>0</v>
      </c>
      <c r="AF1032" s="28">
        <f>+SUMIF('Input Sheet'!$S:$S,$AL1032,'Input Sheet'!J:J)</f>
        <v>0</v>
      </c>
      <c r="AG1032" s="28">
        <f>+SUMIF('Input Sheet'!$S:$S,$AL1032,'Input Sheet'!K:K)</f>
        <v>0</v>
      </c>
      <c r="AH1032" s="28">
        <f>+SUMIF('Input Sheet'!$S:$S,$AL1032,'Input Sheet'!L:L)</f>
        <v>0</v>
      </c>
      <c r="AI1032" s="28">
        <f>+SUMIF('Input Sheet'!$S:$S,$AL1032,'Input Sheet'!M:M)</f>
        <v>0</v>
      </c>
      <c r="AJ1032" s="28">
        <f>+SUMIF('Input Sheet'!$S:$S,$AL1032,'Input Sheet'!N:N)</f>
        <v>0</v>
      </c>
      <c r="AK1032" s="28"/>
      <c r="AL1032" s="27" t="str">
        <f t="shared" si="83"/>
        <v>400-7450</v>
      </c>
      <c r="AM1032" s="34" t="str">
        <f t="shared" si="84"/>
        <v>Admin &amp; Other</v>
      </c>
      <c r="AN1032" s="34" t="str">
        <f t="shared" si="85"/>
        <v>Admin &amp; OtherData Processing as % of Total Gross Profit</v>
      </c>
      <c r="AO1032" s="35"/>
      <c r="AP1032" s="35"/>
      <c r="AQ1032" s="35"/>
    </row>
    <row r="1033" spans="1:43" x14ac:dyDescent="0.25">
      <c r="A1033" s="27" t="s">
        <v>103</v>
      </c>
      <c r="B1033" s="27" t="s">
        <v>104</v>
      </c>
      <c r="C1033" s="27" t="s">
        <v>663</v>
      </c>
      <c r="D1033" s="27" t="s">
        <v>146</v>
      </c>
      <c r="E1033" s="27" t="s">
        <v>665</v>
      </c>
      <c r="F1033" s="27" t="s">
        <v>689</v>
      </c>
      <c r="G1033" s="27" t="s">
        <v>690</v>
      </c>
      <c r="H1033" s="34" t="s">
        <v>644</v>
      </c>
      <c r="I1033" s="34" t="s">
        <v>691</v>
      </c>
      <c r="J1033" s="34" t="str">
        <f t="shared" si="81"/>
        <v>Admin &amp; OtherData Processing as % of Total Gross Profit</v>
      </c>
      <c r="K1033" s="34" t="str">
        <f t="shared" si="82"/>
        <v>410Data Processing - Toyota</v>
      </c>
      <c r="L1033" s="28">
        <f>+SUMIF('TB 4-24'!M:M,$AL1033,'TB 4-24'!G:G)</f>
        <v>0</v>
      </c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>
        <f>+SUMIF('Input Sheet'!$S:$S,$AL1033,'Input Sheet'!C:C)</f>
        <v>0</v>
      </c>
      <c r="Z1033" s="28">
        <f>+SUMIF('Input Sheet'!$S:$S,$AL1033,'Input Sheet'!D:D)</f>
        <v>0</v>
      </c>
      <c r="AA1033" s="28">
        <f>+SUMIF('Input Sheet'!$S:$S,$AL1033,'Input Sheet'!E:E)</f>
        <v>0</v>
      </c>
      <c r="AB1033" s="28">
        <f>+SUMIF('Input Sheet'!$S:$S,$AL1033,'Input Sheet'!F:F)</f>
        <v>0</v>
      </c>
      <c r="AC1033" s="28">
        <f>+SUMIF('Input Sheet'!$S:$S,$AL1033,'Input Sheet'!G:G)</f>
        <v>0</v>
      </c>
      <c r="AD1033" s="28">
        <f>+SUMIF('Input Sheet'!$S:$S,$AL1033,'Input Sheet'!H:H)</f>
        <v>0</v>
      </c>
      <c r="AE1033" s="28">
        <f>+SUMIF('Input Sheet'!$S:$S,$AL1033,'Input Sheet'!I:I)</f>
        <v>0</v>
      </c>
      <c r="AF1033" s="28">
        <f>+SUMIF('Input Sheet'!$S:$S,$AL1033,'Input Sheet'!J:J)</f>
        <v>0</v>
      </c>
      <c r="AG1033" s="28">
        <f>+SUMIF('Input Sheet'!$S:$S,$AL1033,'Input Sheet'!K:K)</f>
        <v>0</v>
      </c>
      <c r="AH1033" s="28">
        <f>+SUMIF('Input Sheet'!$S:$S,$AL1033,'Input Sheet'!L:L)</f>
        <v>0</v>
      </c>
      <c r="AI1033" s="28">
        <f>+SUMIF('Input Sheet'!$S:$S,$AL1033,'Input Sheet'!M:M)</f>
        <v>0</v>
      </c>
      <c r="AJ1033" s="28">
        <f>+SUMIF('Input Sheet'!$S:$S,$AL1033,'Input Sheet'!N:N)</f>
        <v>0</v>
      </c>
      <c r="AK1033" s="28"/>
      <c r="AL1033" s="27" t="str">
        <f t="shared" si="83"/>
        <v>410-7450</v>
      </c>
      <c r="AM1033" s="34" t="str">
        <f t="shared" si="84"/>
        <v>Admin &amp; Other</v>
      </c>
      <c r="AN1033" s="34" t="str">
        <f t="shared" si="85"/>
        <v>Admin &amp; OtherData Processing as % of Total Gross Profit</v>
      </c>
      <c r="AO1033" s="35"/>
      <c r="AP1033" s="35"/>
      <c r="AQ1033" s="35"/>
    </row>
    <row r="1034" spans="1:43" x14ac:dyDescent="0.25">
      <c r="A1034" s="27" t="s">
        <v>103</v>
      </c>
      <c r="B1034" s="27" t="s">
        <v>104</v>
      </c>
      <c r="C1034" s="27" t="s">
        <v>663</v>
      </c>
      <c r="D1034" s="27" t="s">
        <v>146</v>
      </c>
      <c r="E1034" s="27" t="s">
        <v>666</v>
      </c>
      <c r="F1034" s="27" t="s">
        <v>689</v>
      </c>
      <c r="G1034" s="27" t="s">
        <v>690</v>
      </c>
      <c r="H1034" s="34" t="s">
        <v>644</v>
      </c>
      <c r="I1034" s="34" t="s">
        <v>691</v>
      </c>
      <c r="J1034" s="34" t="str">
        <f t="shared" si="81"/>
        <v>Admin &amp; OtherData Processing as % of Total Gross Profit</v>
      </c>
      <c r="K1034" s="34" t="str">
        <f t="shared" si="82"/>
        <v>420Data Processing - Toyota</v>
      </c>
      <c r="L1034" s="28">
        <f>+SUMIF('TB 4-24'!M:M,$AL1034,'TB 4-24'!G:G)</f>
        <v>0</v>
      </c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>
        <f>+SUMIF('Input Sheet'!$S:$S,$AL1034,'Input Sheet'!C:C)</f>
        <v>0</v>
      </c>
      <c r="Z1034" s="28">
        <f>+SUMIF('Input Sheet'!$S:$S,$AL1034,'Input Sheet'!D:D)</f>
        <v>0</v>
      </c>
      <c r="AA1034" s="28">
        <f>+SUMIF('Input Sheet'!$S:$S,$AL1034,'Input Sheet'!E:E)</f>
        <v>0</v>
      </c>
      <c r="AB1034" s="28">
        <f>+SUMIF('Input Sheet'!$S:$S,$AL1034,'Input Sheet'!F:F)</f>
        <v>0</v>
      </c>
      <c r="AC1034" s="28">
        <f>+SUMIF('Input Sheet'!$S:$S,$AL1034,'Input Sheet'!G:G)</f>
        <v>0</v>
      </c>
      <c r="AD1034" s="28">
        <f>+SUMIF('Input Sheet'!$S:$S,$AL1034,'Input Sheet'!H:H)</f>
        <v>0</v>
      </c>
      <c r="AE1034" s="28">
        <f>+SUMIF('Input Sheet'!$S:$S,$AL1034,'Input Sheet'!I:I)</f>
        <v>0</v>
      </c>
      <c r="AF1034" s="28">
        <f>+SUMIF('Input Sheet'!$S:$S,$AL1034,'Input Sheet'!J:J)</f>
        <v>0</v>
      </c>
      <c r="AG1034" s="28">
        <f>+SUMIF('Input Sheet'!$S:$S,$AL1034,'Input Sheet'!K:K)</f>
        <v>0</v>
      </c>
      <c r="AH1034" s="28">
        <f>+SUMIF('Input Sheet'!$S:$S,$AL1034,'Input Sheet'!L:L)</f>
        <v>0</v>
      </c>
      <c r="AI1034" s="28">
        <f>+SUMIF('Input Sheet'!$S:$S,$AL1034,'Input Sheet'!M:M)</f>
        <v>0</v>
      </c>
      <c r="AJ1034" s="28">
        <f>+SUMIF('Input Sheet'!$S:$S,$AL1034,'Input Sheet'!N:N)</f>
        <v>0</v>
      </c>
      <c r="AK1034" s="28"/>
      <c r="AL1034" s="27" t="str">
        <f t="shared" si="83"/>
        <v>420-7450</v>
      </c>
      <c r="AM1034" s="34" t="str">
        <f t="shared" si="84"/>
        <v>Admin &amp; Other</v>
      </c>
      <c r="AN1034" s="34" t="str">
        <f t="shared" si="85"/>
        <v>Admin &amp; OtherData Processing as % of Total Gross Profit</v>
      </c>
      <c r="AO1034" s="35"/>
      <c r="AP1034" s="35"/>
      <c r="AQ1034" s="35"/>
    </row>
    <row r="1035" spans="1:43" x14ac:dyDescent="0.25">
      <c r="A1035" s="27" t="s">
        <v>103</v>
      </c>
      <c r="B1035" s="27" t="s">
        <v>104</v>
      </c>
      <c r="C1035" s="27" t="s">
        <v>663</v>
      </c>
      <c r="D1035" s="27" t="s">
        <v>146</v>
      </c>
      <c r="E1035" s="27" t="s">
        <v>667</v>
      </c>
      <c r="F1035" s="27" t="s">
        <v>689</v>
      </c>
      <c r="G1035" s="27" t="s">
        <v>690</v>
      </c>
      <c r="H1035" s="34" t="s">
        <v>644</v>
      </c>
      <c r="I1035" s="34" t="s">
        <v>691</v>
      </c>
      <c r="J1035" s="34" t="str">
        <f t="shared" si="81"/>
        <v>Admin &amp; OtherData Processing as % of Total Gross Profit</v>
      </c>
      <c r="K1035" s="34" t="str">
        <f t="shared" si="82"/>
        <v>421Data Processing - Toyota</v>
      </c>
      <c r="L1035" s="28">
        <f>+SUMIF('TB 4-24'!M:M,$AL1035,'TB 4-24'!G:G)</f>
        <v>0</v>
      </c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>
        <f>+SUMIF('Input Sheet'!$S:$S,$AL1035,'Input Sheet'!C:C)</f>
        <v>0</v>
      </c>
      <c r="Z1035" s="28">
        <f>+SUMIF('Input Sheet'!$S:$S,$AL1035,'Input Sheet'!D:D)</f>
        <v>0</v>
      </c>
      <c r="AA1035" s="28">
        <f>+SUMIF('Input Sheet'!$S:$S,$AL1035,'Input Sheet'!E:E)</f>
        <v>0</v>
      </c>
      <c r="AB1035" s="28">
        <f>+SUMIF('Input Sheet'!$S:$S,$AL1035,'Input Sheet'!F:F)</f>
        <v>0</v>
      </c>
      <c r="AC1035" s="28">
        <f>+SUMIF('Input Sheet'!$S:$S,$AL1035,'Input Sheet'!G:G)</f>
        <v>0</v>
      </c>
      <c r="AD1035" s="28">
        <f>+SUMIF('Input Sheet'!$S:$S,$AL1035,'Input Sheet'!H:H)</f>
        <v>0</v>
      </c>
      <c r="AE1035" s="28">
        <f>+SUMIF('Input Sheet'!$S:$S,$AL1035,'Input Sheet'!I:I)</f>
        <v>0</v>
      </c>
      <c r="AF1035" s="28">
        <f>+SUMIF('Input Sheet'!$S:$S,$AL1035,'Input Sheet'!J:J)</f>
        <v>0</v>
      </c>
      <c r="AG1035" s="28">
        <f>+SUMIF('Input Sheet'!$S:$S,$AL1035,'Input Sheet'!K:K)</f>
        <v>0</v>
      </c>
      <c r="AH1035" s="28">
        <f>+SUMIF('Input Sheet'!$S:$S,$AL1035,'Input Sheet'!L:L)</f>
        <v>0</v>
      </c>
      <c r="AI1035" s="28">
        <f>+SUMIF('Input Sheet'!$S:$S,$AL1035,'Input Sheet'!M:M)</f>
        <v>0</v>
      </c>
      <c r="AJ1035" s="28">
        <f>+SUMIF('Input Sheet'!$S:$S,$AL1035,'Input Sheet'!N:N)</f>
        <v>0</v>
      </c>
      <c r="AK1035" s="28"/>
      <c r="AL1035" s="27" t="str">
        <f t="shared" si="83"/>
        <v>421-7450</v>
      </c>
      <c r="AM1035" s="34" t="str">
        <f t="shared" si="84"/>
        <v>Admin &amp; Other</v>
      </c>
      <c r="AN1035" s="34" t="str">
        <f t="shared" si="85"/>
        <v>Admin &amp; OtherData Processing as % of Total Gross Profit</v>
      </c>
      <c r="AO1035" s="35"/>
      <c r="AP1035" s="35"/>
      <c r="AQ1035" s="35"/>
    </row>
    <row r="1036" spans="1:43" x14ac:dyDescent="0.25">
      <c r="A1036" s="27" t="s">
        <v>103</v>
      </c>
      <c r="B1036" s="27" t="s">
        <v>104</v>
      </c>
      <c r="C1036" s="27" t="s">
        <v>663</v>
      </c>
      <c r="D1036" s="27" t="s">
        <v>146</v>
      </c>
      <c r="E1036" s="27" t="s">
        <v>668</v>
      </c>
      <c r="F1036" s="27" t="s">
        <v>689</v>
      </c>
      <c r="G1036" s="27" t="s">
        <v>690</v>
      </c>
      <c r="H1036" s="34" t="s">
        <v>644</v>
      </c>
      <c r="I1036" s="34" t="s">
        <v>691</v>
      </c>
      <c r="J1036" s="34" t="str">
        <f t="shared" si="81"/>
        <v>Admin &amp; OtherData Processing as % of Total Gross Profit</v>
      </c>
      <c r="K1036" s="34" t="str">
        <f t="shared" si="82"/>
        <v>430Data Processing - Toyota</v>
      </c>
      <c r="L1036" s="28">
        <f>+SUMIF('TB 4-24'!M:M,$AL1036,'TB 4-24'!G:G)</f>
        <v>0</v>
      </c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>
        <f>+SUMIF('Input Sheet'!$S:$S,$AL1036,'Input Sheet'!C:C)</f>
        <v>0</v>
      </c>
      <c r="Z1036" s="28">
        <f>+SUMIF('Input Sheet'!$S:$S,$AL1036,'Input Sheet'!D:D)</f>
        <v>0</v>
      </c>
      <c r="AA1036" s="28">
        <f>+SUMIF('Input Sheet'!$S:$S,$AL1036,'Input Sheet'!E:E)</f>
        <v>0</v>
      </c>
      <c r="AB1036" s="28">
        <f>+SUMIF('Input Sheet'!$S:$S,$AL1036,'Input Sheet'!F:F)</f>
        <v>0</v>
      </c>
      <c r="AC1036" s="28">
        <f>+SUMIF('Input Sheet'!$S:$S,$AL1036,'Input Sheet'!G:G)</f>
        <v>0</v>
      </c>
      <c r="AD1036" s="28">
        <f>+SUMIF('Input Sheet'!$S:$S,$AL1036,'Input Sheet'!H:H)</f>
        <v>0</v>
      </c>
      <c r="AE1036" s="28">
        <f>+SUMIF('Input Sheet'!$S:$S,$AL1036,'Input Sheet'!I:I)</f>
        <v>0</v>
      </c>
      <c r="AF1036" s="28">
        <f>+SUMIF('Input Sheet'!$S:$S,$AL1036,'Input Sheet'!J:J)</f>
        <v>0</v>
      </c>
      <c r="AG1036" s="28">
        <f>+SUMIF('Input Sheet'!$S:$S,$AL1036,'Input Sheet'!K:K)</f>
        <v>0</v>
      </c>
      <c r="AH1036" s="28">
        <f>+SUMIF('Input Sheet'!$S:$S,$AL1036,'Input Sheet'!L:L)</f>
        <v>0</v>
      </c>
      <c r="AI1036" s="28">
        <f>+SUMIF('Input Sheet'!$S:$S,$AL1036,'Input Sheet'!M:M)</f>
        <v>0</v>
      </c>
      <c r="AJ1036" s="28">
        <f>+SUMIF('Input Sheet'!$S:$S,$AL1036,'Input Sheet'!N:N)</f>
        <v>0</v>
      </c>
      <c r="AK1036" s="28"/>
      <c r="AL1036" s="27" t="str">
        <f t="shared" si="83"/>
        <v>430-7450</v>
      </c>
      <c r="AM1036" s="34" t="str">
        <f t="shared" si="84"/>
        <v>Admin &amp; Other</v>
      </c>
      <c r="AN1036" s="34" t="str">
        <f t="shared" si="85"/>
        <v>Admin &amp; OtherData Processing as % of Total Gross Profit</v>
      </c>
      <c r="AO1036" s="35"/>
      <c r="AP1036" s="35"/>
      <c r="AQ1036" s="35"/>
    </row>
    <row r="1037" spans="1:43" x14ac:dyDescent="0.25">
      <c r="A1037" s="27" t="s">
        <v>103</v>
      </c>
      <c r="B1037" s="27" t="s">
        <v>104</v>
      </c>
      <c r="C1037" s="27" t="s">
        <v>663</v>
      </c>
      <c r="D1037" s="27" t="s">
        <v>146</v>
      </c>
      <c r="E1037" s="27" t="s">
        <v>669</v>
      </c>
      <c r="F1037" s="27" t="s">
        <v>689</v>
      </c>
      <c r="G1037" s="27" t="s">
        <v>690</v>
      </c>
      <c r="H1037" s="34" t="s">
        <v>644</v>
      </c>
      <c r="I1037" s="34" t="s">
        <v>691</v>
      </c>
      <c r="J1037" s="34" t="str">
        <f t="shared" si="81"/>
        <v>Admin &amp; OtherData Processing as % of Total Gross Profit</v>
      </c>
      <c r="K1037" s="34" t="str">
        <f t="shared" si="82"/>
        <v>440Data Processing - Toyota</v>
      </c>
      <c r="L1037" s="28">
        <f>+SUMIF('TB 4-24'!M:M,$AL1037,'TB 4-24'!G:G)</f>
        <v>0</v>
      </c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>
        <f>+SUMIF('Input Sheet'!$S:$S,$AL1037,'Input Sheet'!C:C)</f>
        <v>0</v>
      </c>
      <c r="Z1037" s="28">
        <f>+SUMIF('Input Sheet'!$S:$S,$AL1037,'Input Sheet'!D:D)</f>
        <v>0</v>
      </c>
      <c r="AA1037" s="28">
        <f>+SUMIF('Input Sheet'!$S:$S,$AL1037,'Input Sheet'!E:E)</f>
        <v>0</v>
      </c>
      <c r="AB1037" s="28">
        <f>+SUMIF('Input Sheet'!$S:$S,$AL1037,'Input Sheet'!F:F)</f>
        <v>0</v>
      </c>
      <c r="AC1037" s="28">
        <f>+SUMIF('Input Sheet'!$S:$S,$AL1037,'Input Sheet'!G:G)</f>
        <v>0</v>
      </c>
      <c r="AD1037" s="28">
        <f>+SUMIF('Input Sheet'!$S:$S,$AL1037,'Input Sheet'!H:H)</f>
        <v>0</v>
      </c>
      <c r="AE1037" s="28">
        <f>+SUMIF('Input Sheet'!$S:$S,$AL1037,'Input Sheet'!I:I)</f>
        <v>0</v>
      </c>
      <c r="AF1037" s="28">
        <f>+SUMIF('Input Sheet'!$S:$S,$AL1037,'Input Sheet'!J:J)</f>
        <v>0</v>
      </c>
      <c r="AG1037" s="28">
        <f>+SUMIF('Input Sheet'!$S:$S,$AL1037,'Input Sheet'!K:K)</f>
        <v>0</v>
      </c>
      <c r="AH1037" s="28">
        <f>+SUMIF('Input Sheet'!$S:$S,$AL1037,'Input Sheet'!L:L)</f>
        <v>0</v>
      </c>
      <c r="AI1037" s="28">
        <f>+SUMIF('Input Sheet'!$S:$S,$AL1037,'Input Sheet'!M:M)</f>
        <v>0</v>
      </c>
      <c r="AJ1037" s="28">
        <f>+SUMIF('Input Sheet'!$S:$S,$AL1037,'Input Sheet'!N:N)</f>
        <v>0</v>
      </c>
      <c r="AK1037" s="28"/>
      <c r="AL1037" s="27" t="str">
        <f t="shared" si="83"/>
        <v>440-7450</v>
      </c>
      <c r="AM1037" s="34" t="str">
        <f t="shared" si="84"/>
        <v>Admin &amp; Other</v>
      </c>
      <c r="AN1037" s="34" t="str">
        <f t="shared" si="85"/>
        <v>Admin &amp; OtherData Processing as % of Total Gross Profit</v>
      </c>
      <c r="AO1037" s="35"/>
      <c r="AP1037" s="35"/>
      <c r="AQ1037" s="35"/>
    </row>
    <row r="1038" spans="1:43" x14ac:dyDescent="0.25">
      <c r="A1038" s="27" t="s">
        <v>103</v>
      </c>
      <c r="B1038" s="27" t="s">
        <v>104</v>
      </c>
      <c r="C1038" s="27" t="s">
        <v>663</v>
      </c>
      <c r="D1038" s="27" t="s">
        <v>146</v>
      </c>
      <c r="E1038" s="27" t="s">
        <v>670</v>
      </c>
      <c r="F1038" s="27" t="s">
        <v>689</v>
      </c>
      <c r="G1038" s="27" t="s">
        <v>690</v>
      </c>
      <c r="H1038" s="34" t="s">
        <v>644</v>
      </c>
      <c r="I1038" s="34" t="s">
        <v>691</v>
      </c>
      <c r="J1038" s="34" t="str">
        <f t="shared" si="81"/>
        <v>Admin &amp; OtherData Processing as % of Total Gross Profit</v>
      </c>
      <c r="K1038" s="34" t="str">
        <f t="shared" si="82"/>
        <v>460Data Processing - Toyota</v>
      </c>
      <c r="L1038" s="28">
        <f>+SUMIF('TB 4-24'!M:M,$AL1038,'TB 4-24'!G:G)</f>
        <v>0</v>
      </c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>
        <f>+SUMIF('Input Sheet'!$S:$S,$AL1038,'Input Sheet'!C:C)</f>
        <v>0</v>
      </c>
      <c r="Z1038" s="28">
        <f>+SUMIF('Input Sheet'!$S:$S,$AL1038,'Input Sheet'!D:D)</f>
        <v>0</v>
      </c>
      <c r="AA1038" s="28">
        <f>+SUMIF('Input Sheet'!$S:$S,$AL1038,'Input Sheet'!E:E)</f>
        <v>0</v>
      </c>
      <c r="AB1038" s="28">
        <f>+SUMIF('Input Sheet'!$S:$S,$AL1038,'Input Sheet'!F:F)</f>
        <v>0</v>
      </c>
      <c r="AC1038" s="28">
        <f>+SUMIF('Input Sheet'!$S:$S,$AL1038,'Input Sheet'!G:G)</f>
        <v>0</v>
      </c>
      <c r="AD1038" s="28">
        <f>+SUMIF('Input Sheet'!$S:$S,$AL1038,'Input Sheet'!H:H)</f>
        <v>0</v>
      </c>
      <c r="AE1038" s="28">
        <f>+SUMIF('Input Sheet'!$S:$S,$AL1038,'Input Sheet'!I:I)</f>
        <v>0</v>
      </c>
      <c r="AF1038" s="28">
        <f>+SUMIF('Input Sheet'!$S:$S,$AL1038,'Input Sheet'!J:J)</f>
        <v>0</v>
      </c>
      <c r="AG1038" s="28">
        <f>+SUMIF('Input Sheet'!$S:$S,$AL1038,'Input Sheet'!K:K)</f>
        <v>0</v>
      </c>
      <c r="AH1038" s="28">
        <f>+SUMIF('Input Sheet'!$S:$S,$AL1038,'Input Sheet'!L:L)</f>
        <v>0</v>
      </c>
      <c r="AI1038" s="28">
        <f>+SUMIF('Input Sheet'!$S:$S,$AL1038,'Input Sheet'!M:M)</f>
        <v>0</v>
      </c>
      <c r="AJ1038" s="28">
        <f>+SUMIF('Input Sheet'!$S:$S,$AL1038,'Input Sheet'!N:N)</f>
        <v>0</v>
      </c>
      <c r="AK1038" s="28"/>
      <c r="AL1038" s="27" t="str">
        <f t="shared" si="83"/>
        <v>460-7450</v>
      </c>
      <c r="AM1038" s="34" t="str">
        <f t="shared" si="84"/>
        <v>Admin &amp; Other</v>
      </c>
      <c r="AN1038" s="34" t="str">
        <f t="shared" si="85"/>
        <v>Admin &amp; OtherData Processing as % of Total Gross Profit</v>
      </c>
      <c r="AO1038" s="35"/>
      <c r="AP1038" s="35"/>
      <c r="AQ1038" s="35"/>
    </row>
    <row r="1039" spans="1:43" x14ac:dyDescent="0.25">
      <c r="A1039" s="27" t="s">
        <v>103</v>
      </c>
      <c r="B1039" s="27" t="s">
        <v>104</v>
      </c>
      <c r="C1039" s="27" t="s">
        <v>671</v>
      </c>
      <c r="D1039" s="27" t="s">
        <v>146</v>
      </c>
      <c r="E1039" s="27" t="s">
        <v>672</v>
      </c>
      <c r="F1039" s="27" t="s">
        <v>689</v>
      </c>
      <c r="G1039" s="27" t="s">
        <v>690</v>
      </c>
      <c r="H1039" s="34" t="s">
        <v>644</v>
      </c>
      <c r="I1039" s="34" t="s">
        <v>691</v>
      </c>
      <c r="J1039" s="34" t="str">
        <f t="shared" si="81"/>
        <v>Admin &amp; OtherData Processing as % of Total Gross Profit</v>
      </c>
      <c r="K1039" s="34" t="str">
        <f t="shared" si="82"/>
        <v>300Data Processing - Toyota</v>
      </c>
      <c r="L1039" s="28">
        <f>+SUMIF('TB 4-24'!M:M,$AL1039,'TB 4-24'!G:G)</f>
        <v>0</v>
      </c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>
        <f>+SUMIF('Input Sheet'!$S:$S,$AL1039,'Input Sheet'!C:C)</f>
        <v>0</v>
      </c>
      <c r="Z1039" s="28">
        <f>+SUMIF('Input Sheet'!$S:$S,$AL1039,'Input Sheet'!D:D)</f>
        <v>0</v>
      </c>
      <c r="AA1039" s="28">
        <f>+SUMIF('Input Sheet'!$S:$S,$AL1039,'Input Sheet'!E:E)</f>
        <v>0</v>
      </c>
      <c r="AB1039" s="28">
        <f>+SUMIF('Input Sheet'!$S:$S,$AL1039,'Input Sheet'!F:F)</f>
        <v>0</v>
      </c>
      <c r="AC1039" s="28">
        <f>+SUMIF('Input Sheet'!$S:$S,$AL1039,'Input Sheet'!G:G)</f>
        <v>0</v>
      </c>
      <c r="AD1039" s="28">
        <f>+SUMIF('Input Sheet'!$S:$S,$AL1039,'Input Sheet'!H:H)</f>
        <v>0</v>
      </c>
      <c r="AE1039" s="28">
        <f>+SUMIF('Input Sheet'!$S:$S,$AL1039,'Input Sheet'!I:I)</f>
        <v>0</v>
      </c>
      <c r="AF1039" s="28">
        <f>+SUMIF('Input Sheet'!$S:$S,$AL1039,'Input Sheet'!J:J)</f>
        <v>0</v>
      </c>
      <c r="AG1039" s="28">
        <f>+SUMIF('Input Sheet'!$S:$S,$AL1039,'Input Sheet'!K:K)</f>
        <v>0</v>
      </c>
      <c r="AH1039" s="28">
        <f>+SUMIF('Input Sheet'!$S:$S,$AL1039,'Input Sheet'!L:L)</f>
        <v>0</v>
      </c>
      <c r="AI1039" s="28">
        <f>+SUMIF('Input Sheet'!$S:$S,$AL1039,'Input Sheet'!M:M)</f>
        <v>0</v>
      </c>
      <c r="AJ1039" s="28">
        <f>+SUMIF('Input Sheet'!$S:$S,$AL1039,'Input Sheet'!N:N)</f>
        <v>0</v>
      </c>
      <c r="AK1039" s="28"/>
      <c r="AL1039" s="27" t="str">
        <f t="shared" si="83"/>
        <v>300-7450</v>
      </c>
      <c r="AM1039" s="34" t="str">
        <f t="shared" si="84"/>
        <v>Admin &amp; Other</v>
      </c>
      <c r="AN1039" s="34" t="str">
        <f t="shared" si="85"/>
        <v>Admin &amp; OtherData Processing as % of Total Gross Profit</v>
      </c>
      <c r="AO1039" s="35"/>
      <c r="AP1039" s="35"/>
      <c r="AQ1039" s="35"/>
    </row>
    <row r="1040" spans="1:43" x14ac:dyDescent="0.25">
      <c r="A1040" s="27" t="s">
        <v>103</v>
      </c>
      <c r="B1040" s="27" t="s">
        <v>104</v>
      </c>
      <c r="C1040" s="27" t="s">
        <v>671</v>
      </c>
      <c r="D1040" s="27" t="s">
        <v>146</v>
      </c>
      <c r="E1040" s="27" t="s">
        <v>673</v>
      </c>
      <c r="F1040" s="27" t="s">
        <v>689</v>
      </c>
      <c r="G1040" s="27" t="s">
        <v>690</v>
      </c>
      <c r="H1040" s="34" t="s">
        <v>644</v>
      </c>
      <c r="I1040" s="34" t="s">
        <v>691</v>
      </c>
      <c r="J1040" s="34" t="str">
        <f t="shared" si="81"/>
        <v>Admin &amp; OtherData Processing as % of Total Gross Profit</v>
      </c>
      <c r="K1040" s="34" t="str">
        <f t="shared" si="82"/>
        <v>310Data Processing - Toyota</v>
      </c>
      <c r="L1040" s="28">
        <f>+SUMIF('TB 4-24'!M:M,$AL1040,'TB 4-24'!G:G)</f>
        <v>0</v>
      </c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>
        <f>+SUMIF('Input Sheet'!$S:$S,$AL1040,'Input Sheet'!C:C)</f>
        <v>0</v>
      </c>
      <c r="Z1040" s="28">
        <f>+SUMIF('Input Sheet'!$S:$S,$AL1040,'Input Sheet'!D:D)</f>
        <v>0</v>
      </c>
      <c r="AA1040" s="28">
        <f>+SUMIF('Input Sheet'!$S:$S,$AL1040,'Input Sheet'!E:E)</f>
        <v>0</v>
      </c>
      <c r="AB1040" s="28">
        <f>+SUMIF('Input Sheet'!$S:$S,$AL1040,'Input Sheet'!F:F)</f>
        <v>0</v>
      </c>
      <c r="AC1040" s="28">
        <f>+SUMIF('Input Sheet'!$S:$S,$AL1040,'Input Sheet'!G:G)</f>
        <v>0</v>
      </c>
      <c r="AD1040" s="28">
        <f>+SUMIF('Input Sheet'!$S:$S,$AL1040,'Input Sheet'!H:H)</f>
        <v>0</v>
      </c>
      <c r="AE1040" s="28">
        <f>+SUMIF('Input Sheet'!$S:$S,$AL1040,'Input Sheet'!I:I)</f>
        <v>0</v>
      </c>
      <c r="AF1040" s="28">
        <f>+SUMIF('Input Sheet'!$S:$S,$AL1040,'Input Sheet'!J:J)</f>
        <v>0</v>
      </c>
      <c r="AG1040" s="28">
        <f>+SUMIF('Input Sheet'!$S:$S,$AL1040,'Input Sheet'!K:K)</f>
        <v>0</v>
      </c>
      <c r="AH1040" s="28">
        <f>+SUMIF('Input Sheet'!$S:$S,$AL1040,'Input Sheet'!L:L)</f>
        <v>0</v>
      </c>
      <c r="AI1040" s="28">
        <f>+SUMIF('Input Sheet'!$S:$S,$AL1040,'Input Sheet'!M:M)</f>
        <v>0</v>
      </c>
      <c r="AJ1040" s="28">
        <f>+SUMIF('Input Sheet'!$S:$S,$AL1040,'Input Sheet'!N:N)</f>
        <v>0</v>
      </c>
      <c r="AK1040" s="28"/>
      <c r="AL1040" s="27" t="str">
        <f t="shared" si="83"/>
        <v>310-7450</v>
      </c>
      <c r="AM1040" s="34" t="str">
        <f t="shared" si="84"/>
        <v>Admin &amp; Other</v>
      </c>
      <c r="AN1040" s="34" t="str">
        <f t="shared" si="85"/>
        <v>Admin &amp; OtherData Processing as % of Total Gross Profit</v>
      </c>
      <c r="AO1040" s="35"/>
      <c r="AP1040" s="35"/>
      <c r="AQ1040" s="35"/>
    </row>
    <row r="1041" spans="1:43" x14ac:dyDescent="0.25">
      <c r="A1041" s="27" t="s">
        <v>103</v>
      </c>
      <c r="B1041" s="27" t="s">
        <v>104</v>
      </c>
      <c r="C1041" s="27" t="s">
        <v>671</v>
      </c>
      <c r="D1041" s="27" t="s">
        <v>146</v>
      </c>
      <c r="E1041" s="27" t="s">
        <v>674</v>
      </c>
      <c r="F1041" s="27" t="s">
        <v>689</v>
      </c>
      <c r="G1041" s="27" t="s">
        <v>690</v>
      </c>
      <c r="H1041" s="34" t="s">
        <v>644</v>
      </c>
      <c r="I1041" s="34" t="s">
        <v>691</v>
      </c>
      <c r="J1041" s="34" t="str">
        <f t="shared" si="81"/>
        <v>Admin &amp; OtherData Processing as % of Total Gross Profit</v>
      </c>
      <c r="K1041" s="34" t="str">
        <f t="shared" si="82"/>
        <v>321Data Processing - Toyota</v>
      </c>
      <c r="L1041" s="28">
        <f>+SUMIF('TB 4-24'!M:M,$AL1041,'TB 4-24'!G:G)</f>
        <v>0</v>
      </c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>
        <f>+SUMIF('Input Sheet'!$S:$S,$AL1041,'Input Sheet'!C:C)</f>
        <v>0</v>
      </c>
      <c r="Z1041" s="28">
        <f>+SUMIF('Input Sheet'!$S:$S,$AL1041,'Input Sheet'!D:D)</f>
        <v>0</v>
      </c>
      <c r="AA1041" s="28">
        <f>+SUMIF('Input Sheet'!$S:$S,$AL1041,'Input Sheet'!E:E)</f>
        <v>0</v>
      </c>
      <c r="AB1041" s="28">
        <f>+SUMIF('Input Sheet'!$S:$S,$AL1041,'Input Sheet'!F:F)</f>
        <v>0</v>
      </c>
      <c r="AC1041" s="28">
        <f>+SUMIF('Input Sheet'!$S:$S,$AL1041,'Input Sheet'!G:G)</f>
        <v>0</v>
      </c>
      <c r="AD1041" s="28">
        <f>+SUMIF('Input Sheet'!$S:$S,$AL1041,'Input Sheet'!H:H)</f>
        <v>0</v>
      </c>
      <c r="AE1041" s="28">
        <f>+SUMIF('Input Sheet'!$S:$S,$AL1041,'Input Sheet'!I:I)</f>
        <v>0</v>
      </c>
      <c r="AF1041" s="28">
        <f>+SUMIF('Input Sheet'!$S:$S,$AL1041,'Input Sheet'!J:J)</f>
        <v>0</v>
      </c>
      <c r="AG1041" s="28">
        <f>+SUMIF('Input Sheet'!$S:$S,$AL1041,'Input Sheet'!K:K)</f>
        <v>0</v>
      </c>
      <c r="AH1041" s="28">
        <f>+SUMIF('Input Sheet'!$S:$S,$AL1041,'Input Sheet'!L:L)</f>
        <v>0</v>
      </c>
      <c r="AI1041" s="28">
        <f>+SUMIF('Input Sheet'!$S:$S,$AL1041,'Input Sheet'!M:M)</f>
        <v>0</v>
      </c>
      <c r="AJ1041" s="28">
        <f>+SUMIF('Input Sheet'!$S:$S,$AL1041,'Input Sheet'!N:N)</f>
        <v>0</v>
      </c>
      <c r="AK1041" s="28"/>
      <c r="AL1041" s="27" t="str">
        <f t="shared" si="83"/>
        <v>321-7450</v>
      </c>
      <c r="AM1041" s="34" t="str">
        <f t="shared" si="84"/>
        <v>Admin &amp; Other</v>
      </c>
      <c r="AN1041" s="34" t="str">
        <f t="shared" si="85"/>
        <v>Admin &amp; OtherData Processing as % of Total Gross Profit</v>
      </c>
      <c r="AO1041" s="35"/>
      <c r="AP1041" s="35"/>
      <c r="AQ1041" s="35"/>
    </row>
    <row r="1042" spans="1:43" x14ac:dyDescent="0.25">
      <c r="A1042" s="27" t="s">
        <v>103</v>
      </c>
      <c r="B1042" s="27" t="s">
        <v>104</v>
      </c>
      <c r="C1042" s="27" t="s">
        <v>671</v>
      </c>
      <c r="D1042" s="27" t="s">
        <v>146</v>
      </c>
      <c r="E1042" s="27" t="s">
        <v>675</v>
      </c>
      <c r="F1042" s="27" t="s">
        <v>689</v>
      </c>
      <c r="G1042" s="27" t="s">
        <v>690</v>
      </c>
      <c r="H1042" s="34" t="s">
        <v>644</v>
      </c>
      <c r="I1042" s="34" t="s">
        <v>691</v>
      </c>
      <c r="J1042" s="34" t="str">
        <f t="shared" si="81"/>
        <v>Admin &amp; OtherData Processing as % of Total Gross Profit</v>
      </c>
      <c r="K1042" s="34" t="str">
        <f t="shared" si="82"/>
        <v>330Data Processing - Toyota</v>
      </c>
      <c r="L1042" s="28">
        <f>+SUMIF('TB 4-24'!M:M,$AL1042,'TB 4-24'!G:G)</f>
        <v>0</v>
      </c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>
        <f>+SUMIF('Input Sheet'!$S:$S,$AL1042,'Input Sheet'!C:C)</f>
        <v>0</v>
      </c>
      <c r="Z1042" s="28">
        <f>+SUMIF('Input Sheet'!$S:$S,$AL1042,'Input Sheet'!D:D)</f>
        <v>0</v>
      </c>
      <c r="AA1042" s="28">
        <f>+SUMIF('Input Sheet'!$S:$S,$AL1042,'Input Sheet'!E:E)</f>
        <v>0</v>
      </c>
      <c r="AB1042" s="28">
        <f>+SUMIF('Input Sheet'!$S:$S,$AL1042,'Input Sheet'!F:F)</f>
        <v>0</v>
      </c>
      <c r="AC1042" s="28">
        <f>+SUMIF('Input Sheet'!$S:$S,$AL1042,'Input Sheet'!G:G)</f>
        <v>0</v>
      </c>
      <c r="AD1042" s="28">
        <f>+SUMIF('Input Sheet'!$S:$S,$AL1042,'Input Sheet'!H:H)</f>
        <v>0</v>
      </c>
      <c r="AE1042" s="28">
        <f>+SUMIF('Input Sheet'!$S:$S,$AL1042,'Input Sheet'!I:I)</f>
        <v>0</v>
      </c>
      <c r="AF1042" s="28">
        <f>+SUMIF('Input Sheet'!$S:$S,$AL1042,'Input Sheet'!J:J)</f>
        <v>0</v>
      </c>
      <c r="AG1042" s="28">
        <f>+SUMIF('Input Sheet'!$S:$S,$AL1042,'Input Sheet'!K:K)</f>
        <v>0</v>
      </c>
      <c r="AH1042" s="28">
        <f>+SUMIF('Input Sheet'!$S:$S,$AL1042,'Input Sheet'!L:L)</f>
        <v>0</v>
      </c>
      <c r="AI1042" s="28">
        <f>+SUMIF('Input Sheet'!$S:$S,$AL1042,'Input Sheet'!M:M)</f>
        <v>0</v>
      </c>
      <c r="AJ1042" s="28">
        <f>+SUMIF('Input Sheet'!$S:$S,$AL1042,'Input Sheet'!N:N)</f>
        <v>0</v>
      </c>
      <c r="AK1042" s="28"/>
      <c r="AL1042" s="27" t="str">
        <f t="shared" si="83"/>
        <v>330-7450</v>
      </c>
      <c r="AM1042" s="34" t="str">
        <f t="shared" si="84"/>
        <v>Admin &amp; Other</v>
      </c>
      <c r="AN1042" s="34" t="str">
        <f t="shared" si="85"/>
        <v>Admin &amp; OtherData Processing as % of Total Gross Profit</v>
      </c>
      <c r="AO1042" s="35"/>
      <c r="AP1042" s="35"/>
      <c r="AQ1042" s="35"/>
    </row>
    <row r="1043" spans="1:43" x14ac:dyDescent="0.25">
      <c r="A1043" s="27" t="s">
        <v>103</v>
      </c>
      <c r="B1043" s="27" t="s">
        <v>104</v>
      </c>
      <c r="C1043" s="27" t="s">
        <v>671</v>
      </c>
      <c r="D1043" s="27" t="s">
        <v>146</v>
      </c>
      <c r="E1043" s="27" t="s">
        <v>683</v>
      </c>
      <c r="F1043" s="27" t="s">
        <v>689</v>
      </c>
      <c r="G1043" s="27" t="s">
        <v>690</v>
      </c>
      <c r="H1043" s="34" t="s">
        <v>644</v>
      </c>
      <c r="I1043" s="34" t="s">
        <v>691</v>
      </c>
      <c r="J1043" s="34" t="str">
        <f t="shared" si="81"/>
        <v>Admin &amp; OtherData Processing as % of Total Gross Profit</v>
      </c>
      <c r="K1043" s="34" t="str">
        <f t="shared" si="82"/>
        <v>340Data Processing - Toyota</v>
      </c>
      <c r="L1043" s="28">
        <f>+SUMIF('TB 4-24'!M:M,$AL1043,'TB 4-24'!G:G)</f>
        <v>0</v>
      </c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>
        <f>+SUMIF('Input Sheet'!$S:$S,$AL1043,'Input Sheet'!C:C)</f>
        <v>0</v>
      </c>
      <c r="Z1043" s="28">
        <f>+SUMIF('Input Sheet'!$S:$S,$AL1043,'Input Sheet'!D:D)</f>
        <v>0</v>
      </c>
      <c r="AA1043" s="28">
        <f>+SUMIF('Input Sheet'!$S:$S,$AL1043,'Input Sheet'!E:E)</f>
        <v>0</v>
      </c>
      <c r="AB1043" s="28">
        <f>+SUMIF('Input Sheet'!$S:$S,$AL1043,'Input Sheet'!F:F)</f>
        <v>0</v>
      </c>
      <c r="AC1043" s="28">
        <f>+SUMIF('Input Sheet'!$S:$S,$AL1043,'Input Sheet'!G:G)</f>
        <v>0</v>
      </c>
      <c r="AD1043" s="28">
        <f>+SUMIF('Input Sheet'!$S:$S,$AL1043,'Input Sheet'!H:H)</f>
        <v>0</v>
      </c>
      <c r="AE1043" s="28">
        <f>+SUMIF('Input Sheet'!$S:$S,$AL1043,'Input Sheet'!I:I)</f>
        <v>0</v>
      </c>
      <c r="AF1043" s="28">
        <f>+SUMIF('Input Sheet'!$S:$S,$AL1043,'Input Sheet'!J:J)</f>
        <v>0</v>
      </c>
      <c r="AG1043" s="28">
        <f>+SUMIF('Input Sheet'!$S:$S,$AL1043,'Input Sheet'!K:K)</f>
        <v>0</v>
      </c>
      <c r="AH1043" s="28">
        <f>+SUMIF('Input Sheet'!$S:$S,$AL1043,'Input Sheet'!L:L)</f>
        <v>0</v>
      </c>
      <c r="AI1043" s="28">
        <f>+SUMIF('Input Sheet'!$S:$S,$AL1043,'Input Sheet'!M:M)</f>
        <v>0</v>
      </c>
      <c r="AJ1043" s="28">
        <f>+SUMIF('Input Sheet'!$S:$S,$AL1043,'Input Sheet'!N:N)</f>
        <v>0</v>
      </c>
      <c r="AK1043" s="28"/>
      <c r="AL1043" s="27" t="str">
        <f t="shared" si="83"/>
        <v>340-7450</v>
      </c>
      <c r="AM1043" s="34" t="str">
        <f t="shared" si="84"/>
        <v>Admin &amp; Other</v>
      </c>
      <c r="AN1043" s="34" t="str">
        <f t="shared" si="85"/>
        <v>Admin &amp; OtherData Processing as % of Total Gross Profit</v>
      </c>
      <c r="AO1043" s="35"/>
      <c r="AP1043" s="35"/>
      <c r="AQ1043" s="35"/>
    </row>
    <row r="1044" spans="1:43" x14ac:dyDescent="0.25">
      <c r="A1044" s="27" t="s">
        <v>103</v>
      </c>
      <c r="B1044" s="27" t="s">
        <v>104</v>
      </c>
      <c r="C1044" s="27" t="s">
        <v>671</v>
      </c>
      <c r="D1044" s="27" t="s">
        <v>146</v>
      </c>
      <c r="E1044" s="27" t="s">
        <v>676</v>
      </c>
      <c r="F1044" s="27" t="s">
        <v>689</v>
      </c>
      <c r="G1044" s="27" t="s">
        <v>690</v>
      </c>
      <c r="H1044" s="34" t="s">
        <v>644</v>
      </c>
      <c r="I1044" s="34" t="s">
        <v>691</v>
      </c>
      <c r="J1044" s="34" t="str">
        <f t="shared" si="81"/>
        <v>Admin &amp; OtherData Processing as % of Total Gross Profit</v>
      </c>
      <c r="K1044" s="34" t="str">
        <f t="shared" si="82"/>
        <v>360Data Processing - Toyota</v>
      </c>
      <c r="L1044" s="28">
        <f>+SUMIF('TB 4-24'!M:M,$AL1044,'TB 4-24'!G:G)</f>
        <v>0</v>
      </c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>
        <f>+SUMIF('Input Sheet'!$S:$S,$AL1044,'Input Sheet'!C:C)</f>
        <v>0</v>
      </c>
      <c r="Z1044" s="28">
        <f>+SUMIF('Input Sheet'!$S:$S,$AL1044,'Input Sheet'!D:D)</f>
        <v>0</v>
      </c>
      <c r="AA1044" s="28">
        <f>+SUMIF('Input Sheet'!$S:$S,$AL1044,'Input Sheet'!E:E)</f>
        <v>0</v>
      </c>
      <c r="AB1044" s="28">
        <f>+SUMIF('Input Sheet'!$S:$S,$AL1044,'Input Sheet'!F:F)</f>
        <v>0</v>
      </c>
      <c r="AC1044" s="28">
        <f>+SUMIF('Input Sheet'!$S:$S,$AL1044,'Input Sheet'!G:G)</f>
        <v>0</v>
      </c>
      <c r="AD1044" s="28">
        <f>+SUMIF('Input Sheet'!$S:$S,$AL1044,'Input Sheet'!H:H)</f>
        <v>0</v>
      </c>
      <c r="AE1044" s="28">
        <f>+SUMIF('Input Sheet'!$S:$S,$AL1044,'Input Sheet'!I:I)</f>
        <v>0</v>
      </c>
      <c r="AF1044" s="28">
        <f>+SUMIF('Input Sheet'!$S:$S,$AL1044,'Input Sheet'!J:J)</f>
        <v>0</v>
      </c>
      <c r="AG1044" s="28">
        <f>+SUMIF('Input Sheet'!$S:$S,$AL1044,'Input Sheet'!K:K)</f>
        <v>0</v>
      </c>
      <c r="AH1044" s="28">
        <f>+SUMIF('Input Sheet'!$S:$S,$AL1044,'Input Sheet'!L:L)</f>
        <v>0</v>
      </c>
      <c r="AI1044" s="28">
        <f>+SUMIF('Input Sheet'!$S:$S,$AL1044,'Input Sheet'!M:M)</f>
        <v>0</v>
      </c>
      <c r="AJ1044" s="28">
        <f>+SUMIF('Input Sheet'!$S:$S,$AL1044,'Input Sheet'!N:N)</f>
        <v>0</v>
      </c>
      <c r="AK1044" s="28"/>
      <c r="AL1044" s="27" t="str">
        <f t="shared" si="83"/>
        <v>360-7450</v>
      </c>
      <c r="AM1044" s="34" t="str">
        <f t="shared" si="84"/>
        <v>Admin &amp; Other</v>
      </c>
      <c r="AN1044" s="34" t="str">
        <f t="shared" si="85"/>
        <v>Admin &amp; OtherData Processing as % of Total Gross Profit</v>
      </c>
      <c r="AO1044" s="35"/>
      <c r="AP1044" s="35"/>
      <c r="AQ1044" s="35"/>
    </row>
    <row r="1045" spans="1:43" x14ac:dyDescent="0.25">
      <c r="A1045" s="27" t="s">
        <v>103</v>
      </c>
      <c r="B1045" s="27" t="s">
        <v>104</v>
      </c>
      <c r="C1045" s="27" t="s">
        <v>104</v>
      </c>
      <c r="D1045" s="27" t="s">
        <v>146</v>
      </c>
      <c r="E1045" s="27" t="s">
        <v>677</v>
      </c>
      <c r="F1045" s="27" t="s">
        <v>689</v>
      </c>
      <c r="G1045" s="27" t="s">
        <v>690</v>
      </c>
      <c r="H1045" s="34" t="s">
        <v>644</v>
      </c>
      <c r="I1045" s="34" t="s">
        <v>691</v>
      </c>
      <c r="J1045" s="34" t="str">
        <f t="shared" si="81"/>
        <v>Admin &amp; OtherData Processing as % of Total Gross Profit</v>
      </c>
      <c r="K1045" s="34" t="str">
        <f t="shared" si="82"/>
        <v>100Data Processing - Toyota</v>
      </c>
      <c r="L1045" s="28">
        <f>+SUMIF('TB 4-24'!M:M,$AL1045,'TB 4-24'!G:G)</f>
        <v>0</v>
      </c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>
        <f>+SUMIF('Input Sheet'!$S:$S,$AL1045,'Input Sheet'!C:C)</f>
        <v>0</v>
      </c>
      <c r="Z1045" s="28">
        <f>+SUMIF('Input Sheet'!$S:$S,$AL1045,'Input Sheet'!D:D)</f>
        <v>0</v>
      </c>
      <c r="AA1045" s="28">
        <f>+SUMIF('Input Sheet'!$S:$S,$AL1045,'Input Sheet'!E:E)</f>
        <v>0</v>
      </c>
      <c r="AB1045" s="28">
        <f>+SUMIF('Input Sheet'!$S:$S,$AL1045,'Input Sheet'!F:F)</f>
        <v>0</v>
      </c>
      <c r="AC1045" s="28">
        <f>+SUMIF('Input Sheet'!$S:$S,$AL1045,'Input Sheet'!G:G)</f>
        <v>0</v>
      </c>
      <c r="AD1045" s="28">
        <f>+SUMIF('Input Sheet'!$S:$S,$AL1045,'Input Sheet'!H:H)</f>
        <v>0</v>
      </c>
      <c r="AE1045" s="28">
        <f>+SUMIF('Input Sheet'!$S:$S,$AL1045,'Input Sheet'!I:I)</f>
        <v>0</v>
      </c>
      <c r="AF1045" s="28">
        <f>+SUMIF('Input Sheet'!$S:$S,$AL1045,'Input Sheet'!J:J)</f>
        <v>0</v>
      </c>
      <c r="AG1045" s="28">
        <f>+SUMIF('Input Sheet'!$S:$S,$AL1045,'Input Sheet'!K:K)</f>
        <v>0</v>
      </c>
      <c r="AH1045" s="28">
        <f>+SUMIF('Input Sheet'!$S:$S,$AL1045,'Input Sheet'!L:L)</f>
        <v>0</v>
      </c>
      <c r="AI1045" s="28">
        <f>+SUMIF('Input Sheet'!$S:$S,$AL1045,'Input Sheet'!M:M)</f>
        <v>0</v>
      </c>
      <c r="AJ1045" s="28">
        <f>+SUMIF('Input Sheet'!$S:$S,$AL1045,'Input Sheet'!N:N)</f>
        <v>0</v>
      </c>
      <c r="AK1045" s="28"/>
      <c r="AL1045" s="27" t="str">
        <f t="shared" si="83"/>
        <v>100-7450</v>
      </c>
      <c r="AM1045" s="34" t="str">
        <f t="shared" si="84"/>
        <v>Admin &amp; Other</v>
      </c>
      <c r="AN1045" s="34" t="str">
        <f t="shared" si="85"/>
        <v>Admin &amp; OtherData Processing as % of Total Gross Profit</v>
      </c>
      <c r="AO1045" s="35"/>
      <c r="AP1045" s="35"/>
      <c r="AQ1045" s="35"/>
    </row>
    <row r="1046" spans="1:43" x14ac:dyDescent="0.25">
      <c r="A1046" s="27" t="s">
        <v>103</v>
      </c>
      <c r="B1046" s="27" t="s">
        <v>104</v>
      </c>
      <c r="C1046" s="27" t="s">
        <v>104</v>
      </c>
      <c r="D1046" s="27" t="s">
        <v>146</v>
      </c>
      <c r="E1046" s="27" t="s">
        <v>649</v>
      </c>
      <c r="F1046" s="27" t="s">
        <v>689</v>
      </c>
      <c r="G1046" s="27" t="s">
        <v>690</v>
      </c>
      <c r="H1046" s="34" t="s">
        <v>644</v>
      </c>
      <c r="I1046" s="34" t="s">
        <v>691</v>
      </c>
      <c r="J1046" s="34" t="str">
        <f t="shared" si="81"/>
        <v>Admin &amp; OtherData Processing as % of Total Gross Profit</v>
      </c>
      <c r="K1046" s="34" t="str">
        <f t="shared" si="82"/>
        <v>110Data Processing - Toyota</v>
      </c>
      <c r="L1046" s="28">
        <f>+SUMIF('TB 4-24'!M:M,$AL1046,'TB 4-24'!G:G)</f>
        <v>0</v>
      </c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>
        <f>+SUMIF('Input Sheet'!$S:$S,$AL1046,'Input Sheet'!C:C)</f>
        <v>0</v>
      </c>
      <c r="Z1046" s="28">
        <f>+SUMIF('Input Sheet'!$S:$S,$AL1046,'Input Sheet'!D:D)</f>
        <v>0</v>
      </c>
      <c r="AA1046" s="28">
        <f>+SUMIF('Input Sheet'!$S:$S,$AL1046,'Input Sheet'!E:E)</f>
        <v>0</v>
      </c>
      <c r="AB1046" s="28">
        <f>+SUMIF('Input Sheet'!$S:$S,$AL1046,'Input Sheet'!F:F)</f>
        <v>0</v>
      </c>
      <c r="AC1046" s="28">
        <f>+SUMIF('Input Sheet'!$S:$S,$AL1046,'Input Sheet'!G:G)</f>
        <v>0</v>
      </c>
      <c r="AD1046" s="28">
        <f>+SUMIF('Input Sheet'!$S:$S,$AL1046,'Input Sheet'!H:H)</f>
        <v>0</v>
      </c>
      <c r="AE1046" s="28">
        <f>+SUMIF('Input Sheet'!$S:$S,$AL1046,'Input Sheet'!I:I)</f>
        <v>0</v>
      </c>
      <c r="AF1046" s="28">
        <f>+SUMIF('Input Sheet'!$S:$S,$AL1046,'Input Sheet'!J:J)</f>
        <v>0</v>
      </c>
      <c r="AG1046" s="28">
        <f>+SUMIF('Input Sheet'!$S:$S,$AL1046,'Input Sheet'!K:K)</f>
        <v>0</v>
      </c>
      <c r="AH1046" s="28">
        <f>+SUMIF('Input Sheet'!$S:$S,$AL1046,'Input Sheet'!L:L)</f>
        <v>0</v>
      </c>
      <c r="AI1046" s="28">
        <f>+SUMIF('Input Sheet'!$S:$S,$AL1046,'Input Sheet'!M:M)</f>
        <v>0</v>
      </c>
      <c r="AJ1046" s="28">
        <f>+SUMIF('Input Sheet'!$S:$S,$AL1046,'Input Sheet'!N:N)</f>
        <v>0</v>
      </c>
      <c r="AK1046" s="28"/>
      <c r="AL1046" s="27" t="str">
        <f t="shared" si="83"/>
        <v>110-7450</v>
      </c>
      <c r="AM1046" s="34" t="str">
        <f t="shared" si="84"/>
        <v>Admin &amp; Other</v>
      </c>
      <c r="AN1046" s="34" t="str">
        <f t="shared" si="85"/>
        <v>Admin &amp; OtherData Processing as % of Total Gross Profit</v>
      </c>
      <c r="AO1046" s="35"/>
      <c r="AP1046" s="35"/>
      <c r="AQ1046" s="35"/>
    </row>
    <row r="1047" spans="1:43" x14ac:dyDescent="0.25">
      <c r="A1047" s="27" t="s">
        <v>103</v>
      </c>
      <c r="B1047" s="27" t="s">
        <v>104</v>
      </c>
      <c r="C1047" s="27" t="s">
        <v>104</v>
      </c>
      <c r="D1047" s="27" t="s">
        <v>146</v>
      </c>
      <c r="E1047" s="27" t="s">
        <v>654</v>
      </c>
      <c r="F1047" s="27" t="s">
        <v>689</v>
      </c>
      <c r="G1047" s="27" t="s">
        <v>690</v>
      </c>
      <c r="H1047" s="34" t="s">
        <v>644</v>
      </c>
      <c r="I1047" s="34" t="s">
        <v>691</v>
      </c>
      <c r="J1047" s="34" t="str">
        <f t="shared" si="81"/>
        <v>Admin &amp; OtherData Processing as % of Total Gross Profit</v>
      </c>
      <c r="K1047" s="34" t="str">
        <f t="shared" si="82"/>
        <v>120Data Processing - Toyota</v>
      </c>
      <c r="L1047" s="28">
        <f>+SUMIF('TB 4-24'!M:M,$AL1047,'TB 4-24'!G:G)</f>
        <v>0</v>
      </c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>
        <f>+SUMIF('Input Sheet'!$S:$S,$AL1047,'Input Sheet'!C:C)</f>
        <v>0</v>
      </c>
      <c r="Z1047" s="28">
        <f>+SUMIF('Input Sheet'!$S:$S,$AL1047,'Input Sheet'!D:D)</f>
        <v>0</v>
      </c>
      <c r="AA1047" s="28">
        <f>+SUMIF('Input Sheet'!$S:$S,$AL1047,'Input Sheet'!E:E)</f>
        <v>0</v>
      </c>
      <c r="AB1047" s="28">
        <f>+SUMIF('Input Sheet'!$S:$S,$AL1047,'Input Sheet'!F:F)</f>
        <v>0</v>
      </c>
      <c r="AC1047" s="28">
        <f>+SUMIF('Input Sheet'!$S:$S,$AL1047,'Input Sheet'!G:G)</f>
        <v>0</v>
      </c>
      <c r="AD1047" s="28">
        <f>+SUMIF('Input Sheet'!$S:$S,$AL1047,'Input Sheet'!H:H)</f>
        <v>0</v>
      </c>
      <c r="AE1047" s="28">
        <f>+SUMIF('Input Sheet'!$S:$S,$AL1047,'Input Sheet'!I:I)</f>
        <v>0</v>
      </c>
      <c r="AF1047" s="28">
        <f>+SUMIF('Input Sheet'!$S:$S,$AL1047,'Input Sheet'!J:J)</f>
        <v>0</v>
      </c>
      <c r="AG1047" s="28">
        <f>+SUMIF('Input Sheet'!$S:$S,$AL1047,'Input Sheet'!K:K)</f>
        <v>0</v>
      </c>
      <c r="AH1047" s="28">
        <f>+SUMIF('Input Sheet'!$S:$S,$AL1047,'Input Sheet'!L:L)</f>
        <v>0</v>
      </c>
      <c r="AI1047" s="28">
        <f>+SUMIF('Input Sheet'!$S:$S,$AL1047,'Input Sheet'!M:M)</f>
        <v>0</v>
      </c>
      <c r="AJ1047" s="28">
        <f>+SUMIF('Input Sheet'!$S:$S,$AL1047,'Input Sheet'!N:N)</f>
        <v>0</v>
      </c>
      <c r="AK1047" s="28"/>
      <c r="AL1047" s="27" t="str">
        <f t="shared" si="83"/>
        <v>120-7450</v>
      </c>
      <c r="AM1047" s="34" t="str">
        <f t="shared" si="84"/>
        <v>Admin &amp; Other</v>
      </c>
      <c r="AN1047" s="34" t="str">
        <f t="shared" si="85"/>
        <v>Admin &amp; OtherData Processing as % of Total Gross Profit</v>
      </c>
      <c r="AO1047" s="35"/>
      <c r="AP1047" s="35"/>
      <c r="AQ1047" s="35"/>
    </row>
    <row r="1048" spans="1:43" x14ac:dyDescent="0.25">
      <c r="A1048" s="27" t="s">
        <v>103</v>
      </c>
      <c r="B1048" s="27" t="s">
        <v>104</v>
      </c>
      <c r="C1048" s="27" t="s">
        <v>104</v>
      </c>
      <c r="D1048" s="27" t="s">
        <v>146</v>
      </c>
      <c r="E1048" s="27" t="s">
        <v>678</v>
      </c>
      <c r="F1048" s="27" t="s">
        <v>689</v>
      </c>
      <c r="G1048" s="27" t="s">
        <v>690</v>
      </c>
      <c r="H1048" s="34" t="s">
        <v>644</v>
      </c>
      <c r="I1048" s="34" t="s">
        <v>691</v>
      </c>
      <c r="J1048" s="34" t="str">
        <f t="shared" si="81"/>
        <v>Admin &amp; OtherData Processing as % of Total Gross Profit</v>
      </c>
      <c r="K1048" s="34" t="str">
        <f t="shared" si="82"/>
        <v>121Data Processing - Toyota</v>
      </c>
      <c r="L1048" s="28">
        <f>+SUMIF('TB 4-24'!M:M,$AL1048,'TB 4-24'!G:G)</f>
        <v>0</v>
      </c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>
        <f>+SUMIF('Input Sheet'!$S:$S,$AL1048,'Input Sheet'!C:C)</f>
        <v>0</v>
      </c>
      <c r="Z1048" s="28">
        <f>+SUMIF('Input Sheet'!$S:$S,$AL1048,'Input Sheet'!D:D)</f>
        <v>0</v>
      </c>
      <c r="AA1048" s="28">
        <f>+SUMIF('Input Sheet'!$S:$S,$AL1048,'Input Sheet'!E:E)</f>
        <v>0</v>
      </c>
      <c r="AB1048" s="28">
        <f>+SUMIF('Input Sheet'!$S:$S,$AL1048,'Input Sheet'!F:F)</f>
        <v>0</v>
      </c>
      <c r="AC1048" s="28">
        <f>+SUMIF('Input Sheet'!$S:$S,$AL1048,'Input Sheet'!G:G)</f>
        <v>0</v>
      </c>
      <c r="AD1048" s="28">
        <f>+SUMIF('Input Sheet'!$S:$S,$AL1048,'Input Sheet'!H:H)</f>
        <v>0</v>
      </c>
      <c r="AE1048" s="28">
        <f>+SUMIF('Input Sheet'!$S:$S,$AL1048,'Input Sheet'!I:I)</f>
        <v>0</v>
      </c>
      <c r="AF1048" s="28">
        <f>+SUMIF('Input Sheet'!$S:$S,$AL1048,'Input Sheet'!J:J)</f>
        <v>0</v>
      </c>
      <c r="AG1048" s="28">
        <f>+SUMIF('Input Sheet'!$S:$S,$AL1048,'Input Sheet'!K:K)</f>
        <v>0</v>
      </c>
      <c r="AH1048" s="28">
        <f>+SUMIF('Input Sheet'!$S:$S,$AL1048,'Input Sheet'!L:L)</f>
        <v>0</v>
      </c>
      <c r="AI1048" s="28">
        <f>+SUMIF('Input Sheet'!$S:$S,$AL1048,'Input Sheet'!M:M)</f>
        <v>0</v>
      </c>
      <c r="AJ1048" s="28">
        <f>+SUMIF('Input Sheet'!$S:$S,$AL1048,'Input Sheet'!N:N)</f>
        <v>0</v>
      </c>
      <c r="AK1048" s="28"/>
      <c r="AL1048" s="27" t="str">
        <f t="shared" si="83"/>
        <v>121-7450</v>
      </c>
      <c r="AM1048" s="34" t="str">
        <f t="shared" si="84"/>
        <v>Admin &amp; Other</v>
      </c>
      <c r="AN1048" s="34" t="str">
        <f t="shared" si="85"/>
        <v>Admin &amp; OtherData Processing as % of Total Gross Profit</v>
      </c>
      <c r="AO1048" s="35"/>
      <c r="AP1048" s="35"/>
      <c r="AQ1048" s="35"/>
    </row>
    <row r="1049" spans="1:43" x14ac:dyDescent="0.25">
      <c r="A1049" s="27" t="s">
        <v>103</v>
      </c>
      <c r="B1049" s="27" t="s">
        <v>104</v>
      </c>
      <c r="C1049" s="27" t="s">
        <v>104</v>
      </c>
      <c r="D1049" s="27" t="s">
        <v>146</v>
      </c>
      <c r="E1049" s="27" t="s">
        <v>680</v>
      </c>
      <c r="F1049" s="27" t="s">
        <v>689</v>
      </c>
      <c r="G1049" s="27" t="s">
        <v>690</v>
      </c>
      <c r="H1049" s="34" t="s">
        <v>644</v>
      </c>
      <c r="I1049" s="34" t="s">
        <v>691</v>
      </c>
      <c r="J1049" s="34" t="str">
        <f t="shared" si="81"/>
        <v>Admin &amp; OtherData Processing as % of Total Gross Profit</v>
      </c>
      <c r="K1049" s="34" t="str">
        <f t="shared" si="82"/>
        <v>130Data Processing - Toyota</v>
      </c>
      <c r="L1049" s="28">
        <f>+SUMIF('TB 4-24'!M:M,$AL1049,'TB 4-24'!G:G)</f>
        <v>0</v>
      </c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>
        <f>+SUMIF('Input Sheet'!$S:$S,$AL1049,'Input Sheet'!C:C)</f>
        <v>0</v>
      </c>
      <c r="Z1049" s="28">
        <f>+SUMIF('Input Sheet'!$S:$S,$AL1049,'Input Sheet'!D:D)</f>
        <v>0</v>
      </c>
      <c r="AA1049" s="28">
        <f>+SUMIF('Input Sheet'!$S:$S,$AL1049,'Input Sheet'!E:E)</f>
        <v>0</v>
      </c>
      <c r="AB1049" s="28">
        <f>+SUMIF('Input Sheet'!$S:$S,$AL1049,'Input Sheet'!F:F)</f>
        <v>0</v>
      </c>
      <c r="AC1049" s="28">
        <f>+SUMIF('Input Sheet'!$S:$S,$AL1049,'Input Sheet'!G:G)</f>
        <v>0</v>
      </c>
      <c r="AD1049" s="28">
        <f>+SUMIF('Input Sheet'!$S:$S,$AL1049,'Input Sheet'!H:H)</f>
        <v>0</v>
      </c>
      <c r="AE1049" s="28">
        <f>+SUMIF('Input Sheet'!$S:$S,$AL1049,'Input Sheet'!I:I)</f>
        <v>0</v>
      </c>
      <c r="AF1049" s="28">
        <f>+SUMIF('Input Sheet'!$S:$S,$AL1049,'Input Sheet'!J:J)</f>
        <v>0</v>
      </c>
      <c r="AG1049" s="28">
        <f>+SUMIF('Input Sheet'!$S:$S,$AL1049,'Input Sheet'!K:K)</f>
        <v>0</v>
      </c>
      <c r="AH1049" s="28">
        <f>+SUMIF('Input Sheet'!$S:$S,$AL1049,'Input Sheet'!L:L)</f>
        <v>0</v>
      </c>
      <c r="AI1049" s="28">
        <f>+SUMIF('Input Sheet'!$S:$S,$AL1049,'Input Sheet'!M:M)</f>
        <v>0</v>
      </c>
      <c r="AJ1049" s="28">
        <f>+SUMIF('Input Sheet'!$S:$S,$AL1049,'Input Sheet'!N:N)</f>
        <v>0</v>
      </c>
      <c r="AK1049" s="28"/>
      <c r="AL1049" s="27" t="str">
        <f t="shared" si="83"/>
        <v>130-7450</v>
      </c>
      <c r="AM1049" s="34" t="str">
        <f t="shared" si="84"/>
        <v>Admin &amp; Other</v>
      </c>
      <c r="AN1049" s="34" t="str">
        <f t="shared" si="85"/>
        <v>Admin &amp; OtherData Processing as % of Total Gross Profit</v>
      </c>
      <c r="AO1049" s="35"/>
      <c r="AP1049" s="35"/>
      <c r="AQ1049" s="35"/>
    </row>
    <row r="1050" spans="1:43" x14ac:dyDescent="0.25">
      <c r="A1050" s="27" t="s">
        <v>103</v>
      </c>
      <c r="B1050" s="27" t="s">
        <v>104</v>
      </c>
      <c r="C1050" s="27" t="s">
        <v>104</v>
      </c>
      <c r="D1050" s="27" t="s">
        <v>146</v>
      </c>
      <c r="E1050" s="27" t="s">
        <v>653</v>
      </c>
      <c r="F1050" s="27" t="s">
        <v>689</v>
      </c>
      <c r="G1050" s="27" t="s">
        <v>690</v>
      </c>
      <c r="H1050" s="34" t="s">
        <v>644</v>
      </c>
      <c r="I1050" s="34" t="s">
        <v>691</v>
      </c>
      <c r="J1050" s="34" t="str">
        <f t="shared" si="81"/>
        <v>Admin &amp; OtherData Processing as % of Total Gross Profit</v>
      </c>
      <c r="K1050" s="34" t="str">
        <f t="shared" si="82"/>
        <v>140Data Processing - Toyota</v>
      </c>
      <c r="L1050" s="28">
        <f>+SUMIF('TB 4-24'!M:M,$AL1050,'TB 4-24'!G:G)</f>
        <v>0</v>
      </c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>
        <f>+SUMIF('Input Sheet'!$S:$S,$AL1050,'Input Sheet'!C:C)</f>
        <v>0</v>
      </c>
      <c r="Z1050" s="28">
        <f>+SUMIF('Input Sheet'!$S:$S,$AL1050,'Input Sheet'!D:D)</f>
        <v>0</v>
      </c>
      <c r="AA1050" s="28">
        <f>+SUMIF('Input Sheet'!$S:$S,$AL1050,'Input Sheet'!E:E)</f>
        <v>0</v>
      </c>
      <c r="AB1050" s="28">
        <f>+SUMIF('Input Sheet'!$S:$S,$AL1050,'Input Sheet'!F:F)</f>
        <v>0</v>
      </c>
      <c r="AC1050" s="28">
        <f>+SUMIF('Input Sheet'!$S:$S,$AL1050,'Input Sheet'!G:G)</f>
        <v>0</v>
      </c>
      <c r="AD1050" s="28">
        <f>+SUMIF('Input Sheet'!$S:$S,$AL1050,'Input Sheet'!H:H)</f>
        <v>0</v>
      </c>
      <c r="AE1050" s="28">
        <f>+SUMIF('Input Sheet'!$S:$S,$AL1050,'Input Sheet'!I:I)</f>
        <v>0</v>
      </c>
      <c r="AF1050" s="28">
        <f>+SUMIF('Input Sheet'!$S:$S,$AL1050,'Input Sheet'!J:J)</f>
        <v>0</v>
      </c>
      <c r="AG1050" s="28">
        <f>+SUMIF('Input Sheet'!$S:$S,$AL1050,'Input Sheet'!K:K)</f>
        <v>0</v>
      </c>
      <c r="AH1050" s="28">
        <f>+SUMIF('Input Sheet'!$S:$S,$AL1050,'Input Sheet'!L:L)</f>
        <v>0</v>
      </c>
      <c r="AI1050" s="28">
        <f>+SUMIF('Input Sheet'!$S:$S,$AL1050,'Input Sheet'!M:M)</f>
        <v>0</v>
      </c>
      <c r="AJ1050" s="28">
        <f>+SUMIF('Input Sheet'!$S:$S,$AL1050,'Input Sheet'!N:N)</f>
        <v>0</v>
      </c>
      <c r="AK1050" s="28"/>
      <c r="AL1050" s="27" t="str">
        <f t="shared" si="83"/>
        <v>140-7450</v>
      </c>
      <c r="AM1050" s="34" t="str">
        <f t="shared" si="84"/>
        <v>Admin &amp; Other</v>
      </c>
      <c r="AN1050" s="34" t="str">
        <f t="shared" si="85"/>
        <v>Admin &amp; OtherData Processing as % of Total Gross Profit</v>
      </c>
      <c r="AO1050" s="35"/>
      <c r="AP1050" s="35"/>
      <c r="AQ1050" s="35"/>
    </row>
    <row r="1051" spans="1:43" x14ac:dyDescent="0.25">
      <c r="A1051" s="27" t="s">
        <v>103</v>
      </c>
      <c r="B1051" s="27" t="s">
        <v>104</v>
      </c>
      <c r="C1051" s="27" t="s">
        <v>104</v>
      </c>
      <c r="D1051" s="27" t="s">
        <v>146</v>
      </c>
      <c r="E1051" s="27" t="s">
        <v>684</v>
      </c>
      <c r="F1051" s="27" t="s">
        <v>689</v>
      </c>
      <c r="G1051" s="27" t="s">
        <v>690</v>
      </c>
      <c r="H1051" s="34" t="s">
        <v>644</v>
      </c>
      <c r="I1051" s="34" t="s">
        <v>691</v>
      </c>
      <c r="J1051" s="34" t="str">
        <f t="shared" si="81"/>
        <v>Admin &amp; OtherData Processing as % of Total Gross Profit</v>
      </c>
      <c r="K1051" s="34" t="str">
        <f t="shared" si="82"/>
        <v>147Data Processing - Toyota</v>
      </c>
      <c r="L1051" s="28">
        <f>+SUMIF('TB 4-24'!M:M,$AL1051,'TB 4-24'!G:G)</f>
        <v>0</v>
      </c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>
        <f>+SUMIF('Input Sheet'!$S:$S,$AL1051,'Input Sheet'!C:C)</f>
        <v>0</v>
      </c>
      <c r="Z1051" s="28">
        <f>+SUMIF('Input Sheet'!$S:$S,$AL1051,'Input Sheet'!D:D)</f>
        <v>0</v>
      </c>
      <c r="AA1051" s="28">
        <f>+SUMIF('Input Sheet'!$S:$S,$AL1051,'Input Sheet'!E:E)</f>
        <v>0</v>
      </c>
      <c r="AB1051" s="28">
        <f>+SUMIF('Input Sheet'!$S:$S,$AL1051,'Input Sheet'!F:F)</f>
        <v>0</v>
      </c>
      <c r="AC1051" s="28">
        <f>+SUMIF('Input Sheet'!$S:$S,$AL1051,'Input Sheet'!G:G)</f>
        <v>0</v>
      </c>
      <c r="AD1051" s="28">
        <f>+SUMIF('Input Sheet'!$S:$S,$AL1051,'Input Sheet'!H:H)</f>
        <v>0</v>
      </c>
      <c r="AE1051" s="28">
        <f>+SUMIF('Input Sheet'!$S:$S,$AL1051,'Input Sheet'!I:I)</f>
        <v>0</v>
      </c>
      <c r="AF1051" s="28">
        <f>+SUMIF('Input Sheet'!$S:$S,$AL1051,'Input Sheet'!J:J)</f>
        <v>0</v>
      </c>
      <c r="AG1051" s="28">
        <f>+SUMIF('Input Sheet'!$S:$S,$AL1051,'Input Sheet'!K:K)</f>
        <v>0</v>
      </c>
      <c r="AH1051" s="28">
        <f>+SUMIF('Input Sheet'!$S:$S,$AL1051,'Input Sheet'!L:L)</f>
        <v>0</v>
      </c>
      <c r="AI1051" s="28">
        <f>+SUMIF('Input Sheet'!$S:$S,$AL1051,'Input Sheet'!M:M)</f>
        <v>0</v>
      </c>
      <c r="AJ1051" s="28">
        <f>+SUMIF('Input Sheet'!$S:$S,$AL1051,'Input Sheet'!N:N)</f>
        <v>0</v>
      </c>
      <c r="AK1051" s="28"/>
      <c r="AL1051" s="27" t="str">
        <f t="shared" si="83"/>
        <v>147-7450</v>
      </c>
      <c r="AM1051" s="34" t="str">
        <f t="shared" si="84"/>
        <v>Admin &amp; Other</v>
      </c>
      <c r="AN1051" s="34" t="str">
        <f t="shared" si="85"/>
        <v>Admin &amp; OtherData Processing as % of Total Gross Profit</v>
      </c>
      <c r="AO1051" s="35"/>
      <c r="AP1051" s="35"/>
      <c r="AQ1051" s="35"/>
    </row>
    <row r="1052" spans="1:43" x14ac:dyDescent="0.25">
      <c r="A1052" s="27" t="s">
        <v>103</v>
      </c>
      <c r="B1052" s="27" t="s">
        <v>104</v>
      </c>
      <c r="C1052" s="27" t="s">
        <v>104</v>
      </c>
      <c r="D1052" s="27" t="s">
        <v>146</v>
      </c>
      <c r="E1052" s="27" t="s">
        <v>679</v>
      </c>
      <c r="F1052" s="27" t="s">
        <v>689</v>
      </c>
      <c r="G1052" s="27" t="s">
        <v>690</v>
      </c>
      <c r="H1052" s="34" t="s">
        <v>644</v>
      </c>
      <c r="I1052" s="34" t="s">
        <v>691</v>
      </c>
      <c r="J1052" s="34" t="str">
        <f t="shared" si="81"/>
        <v>Admin &amp; OtherData Processing as % of Total Gross Profit</v>
      </c>
      <c r="K1052" s="34" t="str">
        <f t="shared" si="82"/>
        <v>160Data Processing - Toyota</v>
      </c>
      <c r="L1052" s="28">
        <f>+SUMIF('TB 4-24'!M:M,$AL1052,'TB 4-24'!G:G)</f>
        <v>0</v>
      </c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>
        <f>+SUMIF('Input Sheet'!$S:$S,$AL1052,'Input Sheet'!C:C)</f>
        <v>0</v>
      </c>
      <c r="Z1052" s="28">
        <f>+SUMIF('Input Sheet'!$S:$S,$AL1052,'Input Sheet'!D:D)</f>
        <v>0</v>
      </c>
      <c r="AA1052" s="28">
        <f>+SUMIF('Input Sheet'!$S:$S,$AL1052,'Input Sheet'!E:E)</f>
        <v>0</v>
      </c>
      <c r="AB1052" s="28">
        <f>+SUMIF('Input Sheet'!$S:$S,$AL1052,'Input Sheet'!F:F)</f>
        <v>0</v>
      </c>
      <c r="AC1052" s="28">
        <f>+SUMIF('Input Sheet'!$S:$S,$AL1052,'Input Sheet'!G:G)</f>
        <v>0</v>
      </c>
      <c r="AD1052" s="28">
        <f>+SUMIF('Input Sheet'!$S:$S,$AL1052,'Input Sheet'!H:H)</f>
        <v>0</v>
      </c>
      <c r="AE1052" s="28">
        <f>+SUMIF('Input Sheet'!$S:$S,$AL1052,'Input Sheet'!I:I)</f>
        <v>0</v>
      </c>
      <c r="AF1052" s="28">
        <f>+SUMIF('Input Sheet'!$S:$S,$AL1052,'Input Sheet'!J:J)</f>
        <v>0</v>
      </c>
      <c r="AG1052" s="28">
        <f>+SUMIF('Input Sheet'!$S:$S,$AL1052,'Input Sheet'!K:K)</f>
        <v>0</v>
      </c>
      <c r="AH1052" s="28">
        <f>+SUMIF('Input Sheet'!$S:$S,$AL1052,'Input Sheet'!L:L)</f>
        <v>0</v>
      </c>
      <c r="AI1052" s="28">
        <f>+SUMIF('Input Sheet'!$S:$S,$AL1052,'Input Sheet'!M:M)</f>
        <v>0</v>
      </c>
      <c r="AJ1052" s="28">
        <f>+SUMIF('Input Sheet'!$S:$S,$AL1052,'Input Sheet'!N:N)</f>
        <v>0</v>
      </c>
      <c r="AK1052" s="28"/>
      <c r="AL1052" s="27" t="str">
        <f t="shared" si="83"/>
        <v>160-7450</v>
      </c>
      <c r="AM1052" s="34" t="str">
        <f t="shared" si="84"/>
        <v>Admin &amp; Other</v>
      </c>
      <c r="AN1052" s="34" t="str">
        <f t="shared" si="85"/>
        <v>Admin &amp; OtherData Processing as % of Total Gross Profit</v>
      </c>
      <c r="AO1052" s="35"/>
      <c r="AP1052" s="35"/>
      <c r="AQ1052" s="35"/>
    </row>
    <row r="1053" spans="1:43" x14ac:dyDescent="0.25">
      <c r="A1053" s="27" t="s">
        <v>103</v>
      </c>
      <c r="B1053" s="27" t="s">
        <v>104</v>
      </c>
      <c r="C1053" s="27" t="s">
        <v>104</v>
      </c>
      <c r="D1053" s="27" t="s">
        <v>118</v>
      </c>
      <c r="E1053" s="27" t="s">
        <v>654</v>
      </c>
      <c r="F1053" s="27" t="s">
        <v>685</v>
      </c>
      <c r="G1053" s="27" t="s">
        <v>686</v>
      </c>
      <c r="H1053" s="34" t="s">
        <v>644</v>
      </c>
      <c r="I1053" s="34" t="s">
        <v>652</v>
      </c>
      <c r="J1053" s="34" t="str">
        <f t="shared" si="81"/>
        <v xml:space="preserve">Admin &amp; OtherStaff Remuneration &amp; Benefits as % of Total Gross </v>
      </c>
      <c r="K1053" s="34" t="str">
        <f t="shared" si="82"/>
        <v>120Staff Benefits (Superannuation, FBT, ACC) - Toyota</v>
      </c>
      <c r="L1053" s="28">
        <f>+SUMIF('TB 4-24'!M:M,$AL1053,'TB 4-24'!G:G)</f>
        <v>0</v>
      </c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>
        <f>+SUMIF('Input Sheet'!$S:$S,$AL1053,'Input Sheet'!C:C)</f>
        <v>0</v>
      </c>
      <c r="Z1053" s="28">
        <f>+SUMIF('Input Sheet'!$S:$S,$AL1053,'Input Sheet'!D:D)</f>
        <v>0</v>
      </c>
      <c r="AA1053" s="28">
        <f>+SUMIF('Input Sheet'!$S:$S,$AL1053,'Input Sheet'!E:E)</f>
        <v>0</v>
      </c>
      <c r="AB1053" s="28">
        <f>+SUMIF('Input Sheet'!$S:$S,$AL1053,'Input Sheet'!F:F)</f>
        <v>0</v>
      </c>
      <c r="AC1053" s="28">
        <f>+SUMIF('Input Sheet'!$S:$S,$AL1053,'Input Sheet'!G:G)</f>
        <v>0</v>
      </c>
      <c r="AD1053" s="28">
        <f>+SUMIF('Input Sheet'!$S:$S,$AL1053,'Input Sheet'!H:H)</f>
        <v>0</v>
      </c>
      <c r="AE1053" s="28">
        <f>+SUMIF('Input Sheet'!$S:$S,$AL1053,'Input Sheet'!I:I)</f>
        <v>0</v>
      </c>
      <c r="AF1053" s="28">
        <f>+SUMIF('Input Sheet'!$S:$S,$AL1053,'Input Sheet'!J:J)</f>
        <v>0</v>
      </c>
      <c r="AG1053" s="28">
        <f>+SUMIF('Input Sheet'!$S:$S,$AL1053,'Input Sheet'!K:K)</f>
        <v>0</v>
      </c>
      <c r="AH1053" s="28">
        <f>+SUMIF('Input Sheet'!$S:$S,$AL1053,'Input Sheet'!L:L)</f>
        <v>0</v>
      </c>
      <c r="AI1053" s="28">
        <f>+SUMIF('Input Sheet'!$S:$S,$AL1053,'Input Sheet'!M:M)</f>
        <v>0</v>
      </c>
      <c r="AJ1053" s="28">
        <f>+SUMIF('Input Sheet'!$S:$S,$AL1053,'Input Sheet'!N:N)</f>
        <v>0</v>
      </c>
      <c r="AK1053" s="28"/>
      <c r="AL1053" s="27" t="str">
        <f t="shared" si="83"/>
        <v>120-7310</v>
      </c>
      <c r="AM1053" s="34" t="str">
        <f t="shared" si="84"/>
        <v>Admin &amp; Other</v>
      </c>
      <c r="AN1053" s="34" t="str">
        <f t="shared" si="85"/>
        <v xml:space="preserve">Admin &amp; OtherStaff Remuneration &amp; Benefits as % of Total Gross </v>
      </c>
      <c r="AO1053" s="35"/>
      <c r="AP1053" s="35"/>
      <c r="AQ1053" s="35"/>
    </row>
    <row r="1054" spans="1:43" x14ac:dyDescent="0.25">
      <c r="A1054" s="27" t="s">
        <v>103</v>
      </c>
      <c r="B1054" s="27" t="s">
        <v>104</v>
      </c>
      <c r="C1054" s="27" t="s">
        <v>671</v>
      </c>
      <c r="D1054" s="27" t="s">
        <v>118</v>
      </c>
      <c r="E1054" s="27" t="s">
        <v>683</v>
      </c>
      <c r="F1054" s="27" t="s">
        <v>685</v>
      </c>
      <c r="G1054" s="27" t="s">
        <v>686</v>
      </c>
      <c r="H1054" s="34" t="s">
        <v>644</v>
      </c>
      <c r="I1054" s="34" t="s">
        <v>652</v>
      </c>
      <c r="J1054" s="34" t="str">
        <f t="shared" si="81"/>
        <v xml:space="preserve">Admin &amp; OtherStaff Remuneration &amp; Benefits as % of Total Gross </v>
      </c>
      <c r="K1054" s="34" t="str">
        <f t="shared" si="82"/>
        <v>340Staff Benefits (Superannuation, FBT, ACC) - Toyota</v>
      </c>
      <c r="L1054" s="28">
        <f>+SUMIF('TB 4-24'!M:M,$AL1054,'TB 4-24'!G:G)</f>
        <v>0</v>
      </c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>
        <f>+SUMIF('Input Sheet'!$S:$S,$AL1054,'Input Sheet'!C:C)</f>
        <v>0</v>
      </c>
      <c r="Z1054" s="28">
        <f>+SUMIF('Input Sheet'!$S:$S,$AL1054,'Input Sheet'!D:D)</f>
        <v>0</v>
      </c>
      <c r="AA1054" s="28">
        <f>+SUMIF('Input Sheet'!$S:$S,$AL1054,'Input Sheet'!E:E)</f>
        <v>0</v>
      </c>
      <c r="AB1054" s="28">
        <f>+SUMIF('Input Sheet'!$S:$S,$AL1054,'Input Sheet'!F:F)</f>
        <v>0</v>
      </c>
      <c r="AC1054" s="28">
        <f>+SUMIF('Input Sheet'!$S:$S,$AL1054,'Input Sheet'!G:G)</f>
        <v>0</v>
      </c>
      <c r="AD1054" s="28">
        <f>+SUMIF('Input Sheet'!$S:$S,$AL1054,'Input Sheet'!H:H)</f>
        <v>0</v>
      </c>
      <c r="AE1054" s="28">
        <f>+SUMIF('Input Sheet'!$S:$S,$AL1054,'Input Sheet'!I:I)</f>
        <v>0</v>
      </c>
      <c r="AF1054" s="28">
        <f>+SUMIF('Input Sheet'!$S:$S,$AL1054,'Input Sheet'!J:J)</f>
        <v>0</v>
      </c>
      <c r="AG1054" s="28">
        <f>+SUMIF('Input Sheet'!$S:$S,$AL1054,'Input Sheet'!K:K)</f>
        <v>0</v>
      </c>
      <c r="AH1054" s="28">
        <f>+SUMIF('Input Sheet'!$S:$S,$AL1054,'Input Sheet'!L:L)</f>
        <v>0</v>
      </c>
      <c r="AI1054" s="28">
        <f>+SUMIF('Input Sheet'!$S:$S,$AL1054,'Input Sheet'!M:M)</f>
        <v>0</v>
      </c>
      <c r="AJ1054" s="28">
        <f>+SUMIF('Input Sheet'!$S:$S,$AL1054,'Input Sheet'!N:N)</f>
        <v>0</v>
      </c>
      <c r="AK1054" s="28"/>
      <c r="AL1054" s="27" t="str">
        <f t="shared" si="83"/>
        <v>340-7310</v>
      </c>
      <c r="AM1054" s="34" t="str">
        <f t="shared" si="84"/>
        <v>Admin &amp; Other</v>
      </c>
      <c r="AN1054" s="34" t="str">
        <f t="shared" si="85"/>
        <v xml:space="preserve">Admin &amp; OtherStaff Remuneration &amp; Benefits as % of Total Gross </v>
      </c>
      <c r="AO1054" s="35"/>
      <c r="AP1054" s="35"/>
      <c r="AQ1054" s="35"/>
    </row>
    <row r="1055" spans="1:43" x14ac:dyDescent="0.25">
      <c r="A1055" s="27" t="s">
        <v>103</v>
      </c>
      <c r="B1055" s="27" t="s">
        <v>104</v>
      </c>
      <c r="C1055" s="27" t="s">
        <v>657</v>
      </c>
      <c r="D1055" s="27" t="s">
        <v>118</v>
      </c>
      <c r="E1055" s="27" t="s">
        <v>682</v>
      </c>
      <c r="F1055" s="27" t="s">
        <v>685</v>
      </c>
      <c r="G1055" s="27" t="s">
        <v>686</v>
      </c>
      <c r="H1055" s="34" t="s">
        <v>644</v>
      </c>
      <c r="I1055" s="34" t="s">
        <v>652</v>
      </c>
      <c r="J1055" s="34" t="str">
        <f t="shared" si="81"/>
        <v xml:space="preserve">Admin &amp; OtherStaff Remuneration &amp; Benefits as % of Total Gross </v>
      </c>
      <c r="K1055" s="34" t="str">
        <f t="shared" si="82"/>
        <v>240Staff Benefits (Superannuation, FBT, ACC) - Toyota</v>
      </c>
      <c r="L1055" s="28">
        <f>+SUMIF('TB 4-24'!M:M,$AL1055,'TB 4-24'!G:G)</f>
        <v>0</v>
      </c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>
        <f>+SUMIF('Input Sheet'!$S:$S,$AL1055,'Input Sheet'!C:C)</f>
        <v>0</v>
      </c>
      <c r="Z1055" s="28">
        <f>+SUMIF('Input Sheet'!$S:$S,$AL1055,'Input Sheet'!D:D)</f>
        <v>0</v>
      </c>
      <c r="AA1055" s="28">
        <f>+SUMIF('Input Sheet'!$S:$S,$AL1055,'Input Sheet'!E:E)</f>
        <v>0</v>
      </c>
      <c r="AB1055" s="28">
        <f>+SUMIF('Input Sheet'!$S:$S,$AL1055,'Input Sheet'!F:F)</f>
        <v>0</v>
      </c>
      <c r="AC1055" s="28">
        <f>+SUMIF('Input Sheet'!$S:$S,$AL1055,'Input Sheet'!G:G)</f>
        <v>0</v>
      </c>
      <c r="AD1055" s="28">
        <f>+SUMIF('Input Sheet'!$S:$S,$AL1055,'Input Sheet'!H:H)</f>
        <v>0</v>
      </c>
      <c r="AE1055" s="28">
        <f>+SUMIF('Input Sheet'!$S:$S,$AL1055,'Input Sheet'!I:I)</f>
        <v>0</v>
      </c>
      <c r="AF1055" s="28">
        <f>+SUMIF('Input Sheet'!$S:$S,$AL1055,'Input Sheet'!J:J)</f>
        <v>0</v>
      </c>
      <c r="AG1055" s="28">
        <f>+SUMIF('Input Sheet'!$S:$S,$AL1055,'Input Sheet'!K:K)</f>
        <v>0</v>
      </c>
      <c r="AH1055" s="28">
        <f>+SUMIF('Input Sheet'!$S:$S,$AL1055,'Input Sheet'!L:L)</f>
        <v>0</v>
      </c>
      <c r="AI1055" s="28">
        <f>+SUMIF('Input Sheet'!$S:$S,$AL1055,'Input Sheet'!M:M)</f>
        <v>0</v>
      </c>
      <c r="AJ1055" s="28">
        <f>+SUMIF('Input Sheet'!$S:$S,$AL1055,'Input Sheet'!N:N)</f>
        <v>0</v>
      </c>
      <c r="AK1055" s="28"/>
      <c r="AL1055" s="27" t="str">
        <f t="shared" si="83"/>
        <v>240-7310</v>
      </c>
      <c r="AM1055" s="34" t="str">
        <f t="shared" si="84"/>
        <v>Admin &amp; Other</v>
      </c>
      <c r="AN1055" s="34" t="str">
        <f t="shared" si="85"/>
        <v xml:space="preserve">Admin &amp; OtherStaff Remuneration &amp; Benefits as % of Total Gross </v>
      </c>
      <c r="AO1055" s="35"/>
      <c r="AP1055" s="35"/>
      <c r="AQ1055" s="35"/>
    </row>
    <row r="1056" spans="1:43" x14ac:dyDescent="0.25">
      <c r="A1056" s="27" t="s">
        <v>103</v>
      </c>
      <c r="B1056" s="27" t="s">
        <v>104</v>
      </c>
      <c r="C1056" s="27" t="s">
        <v>657</v>
      </c>
      <c r="D1056" s="27" t="s">
        <v>118</v>
      </c>
      <c r="E1056" s="27" t="s">
        <v>659</v>
      </c>
      <c r="F1056" s="27" t="s">
        <v>685</v>
      </c>
      <c r="G1056" s="27" t="s">
        <v>686</v>
      </c>
      <c r="H1056" s="34" t="s">
        <v>644</v>
      </c>
      <c r="I1056" s="34" t="s">
        <v>652</v>
      </c>
      <c r="J1056" s="34" t="str">
        <f t="shared" si="81"/>
        <v xml:space="preserve">Admin &amp; OtherStaff Remuneration &amp; Benefits as % of Total Gross </v>
      </c>
      <c r="K1056" s="34" t="str">
        <f t="shared" si="82"/>
        <v>220Staff Benefits (Superannuation, FBT, ACC) - Toyota</v>
      </c>
      <c r="L1056" s="28">
        <f>+SUMIF('TB 4-24'!M:M,$AL1056,'TB 4-24'!G:G)</f>
        <v>0</v>
      </c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>
        <f>+SUMIF('Input Sheet'!$S:$S,$AL1056,'Input Sheet'!C:C)</f>
        <v>0</v>
      </c>
      <c r="Z1056" s="28">
        <f>+SUMIF('Input Sheet'!$S:$S,$AL1056,'Input Sheet'!D:D)</f>
        <v>0</v>
      </c>
      <c r="AA1056" s="28">
        <f>+SUMIF('Input Sheet'!$S:$S,$AL1056,'Input Sheet'!E:E)</f>
        <v>0</v>
      </c>
      <c r="AB1056" s="28">
        <f>+SUMIF('Input Sheet'!$S:$S,$AL1056,'Input Sheet'!F:F)</f>
        <v>0</v>
      </c>
      <c r="AC1056" s="28">
        <f>+SUMIF('Input Sheet'!$S:$S,$AL1056,'Input Sheet'!G:G)</f>
        <v>0</v>
      </c>
      <c r="AD1056" s="28">
        <f>+SUMIF('Input Sheet'!$S:$S,$AL1056,'Input Sheet'!H:H)</f>
        <v>0</v>
      </c>
      <c r="AE1056" s="28">
        <f>+SUMIF('Input Sheet'!$S:$S,$AL1056,'Input Sheet'!I:I)</f>
        <v>0</v>
      </c>
      <c r="AF1056" s="28">
        <f>+SUMIF('Input Sheet'!$S:$S,$AL1056,'Input Sheet'!J:J)</f>
        <v>0</v>
      </c>
      <c r="AG1056" s="28">
        <f>+SUMIF('Input Sheet'!$S:$S,$AL1056,'Input Sheet'!K:K)</f>
        <v>0</v>
      </c>
      <c r="AH1056" s="28">
        <f>+SUMIF('Input Sheet'!$S:$S,$AL1056,'Input Sheet'!L:L)</f>
        <v>0</v>
      </c>
      <c r="AI1056" s="28">
        <f>+SUMIF('Input Sheet'!$S:$S,$AL1056,'Input Sheet'!M:M)</f>
        <v>0</v>
      </c>
      <c r="AJ1056" s="28">
        <f>+SUMIF('Input Sheet'!$S:$S,$AL1056,'Input Sheet'!N:N)</f>
        <v>0</v>
      </c>
      <c r="AK1056" s="28"/>
      <c r="AL1056" s="27" t="str">
        <f t="shared" si="83"/>
        <v>220-7310</v>
      </c>
      <c r="AM1056" s="34" t="str">
        <f t="shared" si="84"/>
        <v>Admin &amp; Other</v>
      </c>
      <c r="AN1056" s="34" t="str">
        <f t="shared" si="85"/>
        <v xml:space="preserve">Admin &amp; OtherStaff Remuneration &amp; Benefits as % of Total Gross </v>
      </c>
      <c r="AO1056" s="35"/>
      <c r="AP1056" s="35"/>
      <c r="AQ1056" s="35"/>
    </row>
    <row r="1057" spans="1:43" x14ac:dyDescent="0.25">
      <c r="A1057" s="27" t="s">
        <v>103</v>
      </c>
      <c r="B1057" s="27" t="s">
        <v>104</v>
      </c>
      <c r="C1057" s="27" t="s">
        <v>657</v>
      </c>
      <c r="D1057" s="27" t="s">
        <v>118</v>
      </c>
      <c r="E1057" s="27" t="s">
        <v>662</v>
      </c>
      <c r="F1057" s="27" t="s">
        <v>685</v>
      </c>
      <c r="G1057" s="27" t="s">
        <v>686</v>
      </c>
      <c r="H1057" s="34" t="s">
        <v>644</v>
      </c>
      <c r="I1057" s="34" t="s">
        <v>652</v>
      </c>
      <c r="J1057" s="34" t="str">
        <f t="shared" si="81"/>
        <v xml:space="preserve">Admin &amp; OtherStaff Remuneration &amp; Benefits as % of Total Gross </v>
      </c>
      <c r="K1057" s="34" t="str">
        <f t="shared" si="82"/>
        <v>260Staff Benefits (Superannuation, FBT, ACC) - Toyota</v>
      </c>
      <c r="L1057" s="28">
        <f>+SUMIF('TB 4-24'!M:M,$AL1057,'TB 4-24'!G:G)</f>
        <v>0</v>
      </c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>
        <f>+SUMIF('Input Sheet'!$S:$S,$AL1057,'Input Sheet'!C:C)</f>
        <v>0</v>
      </c>
      <c r="Z1057" s="28">
        <f>+SUMIF('Input Sheet'!$S:$S,$AL1057,'Input Sheet'!D:D)</f>
        <v>0</v>
      </c>
      <c r="AA1057" s="28">
        <f>+SUMIF('Input Sheet'!$S:$S,$AL1057,'Input Sheet'!E:E)</f>
        <v>0</v>
      </c>
      <c r="AB1057" s="28">
        <f>+SUMIF('Input Sheet'!$S:$S,$AL1057,'Input Sheet'!F:F)</f>
        <v>0</v>
      </c>
      <c r="AC1057" s="28">
        <f>+SUMIF('Input Sheet'!$S:$S,$AL1057,'Input Sheet'!G:G)</f>
        <v>0</v>
      </c>
      <c r="AD1057" s="28">
        <f>+SUMIF('Input Sheet'!$S:$S,$AL1057,'Input Sheet'!H:H)</f>
        <v>0</v>
      </c>
      <c r="AE1057" s="28">
        <f>+SUMIF('Input Sheet'!$S:$S,$AL1057,'Input Sheet'!I:I)</f>
        <v>0</v>
      </c>
      <c r="AF1057" s="28">
        <f>+SUMIF('Input Sheet'!$S:$S,$AL1057,'Input Sheet'!J:J)</f>
        <v>0</v>
      </c>
      <c r="AG1057" s="28">
        <f>+SUMIF('Input Sheet'!$S:$S,$AL1057,'Input Sheet'!K:K)</f>
        <v>0</v>
      </c>
      <c r="AH1057" s="28">
        <f>+SUMIF('Input Sheet'!$S:$S,$AL1057,'Input Sheet'!L:L)</f>
        <v>0</v>
      </c>
      <c r="AI1057" s="28">
        <f>+SUMIF('Input Sheet'!$S:$S,$AL1057,'Input Sheet'!M:M)</f>
        <v>0</v>
      </c>
      <c r="AJ1057" s="28">
        <f>+SUMIF('Input Sheet'!$S:$S,$AL1057,'Input Sheet'!N:N)</f>
        <v>0</v>
      </c>
      <c r="AK1057" s="28"/>
      <c r="AL1057" s="27" t="str">
        <f t="shared" si="83"/>
        <v>260-7310</v>
      </c>
      <c r="AM1057" s="34" t="str">
        <f t="shared" si="84"/>
        <v>Admin &amp; Other</v>
      </c>
      <c r="AN1057" s="34" t="str">
        <f t="shared" si="85"/>
        <v xml:space="preserve">Admin &amp; OtherStaff Remuneration &amp; Benefits as % of Total Gross </v>
      </c>
      <c r="AO1057" s="35"/>
      <c r="AP1057" s="35"/>
      <c r="AQ1057" s="35"/>
    </row>
    <row r="1058" spans="1:43" x14ac:dyDescent="0.25">
      <c r="A1058" s="27" t="s">
        <v>103</v>
      </c>
      <c r="B1058" s="27" t="s">
        <v>104</v>
      </c>
      <c r="C1058" s="27" t="s">
        <v>663</v>
      </c>
      <c r="D1058" s="27" t="s">
        <v>118</v>
      </c>
      <c r="E1058" s="27" t="s">
        <v>668</v>
      </c>
      <c r="F1058" s="27" t="s">
        <v>685</v>
      </c>
      <c r="G1058" s="27" t="s">
        <v>686</v>
      </c>
      <c r="H1058" s="34" t="s">
        <v>644</v>
      </c>
      <c r="I1058" s="34" t="s">
        <v>652</v>
      </c>
      <c r="J1058" s="34" t="str">
        <f t="shared" si="81"/>
        <v xml:space="preserve">Admin &amp; OtherStaff Remuneration &amp; Benefits as % of Total Gross </v>
      </c>
      <c r="K1058" s="34" t="str">
        <f t="shared" si="82"/>
        <v>430Staff Benefits (Superannuation, FBT, ACC) - Toyota</v>
      </c>
      <c r="L1058" s="28">
        <f>+SUMIF('TB 4-24'!M:M,$AL1058,'TB 4-24'!G:G)</f>
        <v>0</v>
      </c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>
        <f>+SUMIF('Input Sheet'!$S:$S,$AL1058,'Input Sheet'!C:C)</f>
        <v>0</v>
      </c>
      <c r="Z1058" s="28">
        <f>+SUMIF('Input Sheet'!$S:$S,$AL1058,'Input Sheet'!D:D)</f>
        <v>0</v>
      </c>
      <c r="AA1058" s="28">
        <f>+SUMIF('Input Sheet'!$S:$S,$AL1058,'Input Sheet'!E:E)</f>
        <v>0</v>
      </c>
      <c r="AB1058" s="28">
        <f>+SUMIF('Input Sheet'!$S:$S,$AL1058,'Input Sheet'!F:F)</f>
        <v>0</v>
      </c>
      <c r="AC1058" s="28">
        <f>+SUMIF('Input Sheet'!$S:$S,$AL1058,'Input Sheet'!G:G)</f>
        <v>0</v>
      </c>
      <c r="AD1058" s="28">
        <f>+SUMIF('Input Sheet'!$S:$S,$AL1058,'Input Sheet'!H:H)</f>
        <v>0</v>
      </c>
      <c r="AE1058" s="28">
        <f>+SUMIF('Input Sheet'!$S:$S,$AL1058,'Input Sheet'!I:I)</f>
        <v>0</v>
      </c>
      <c r="AF1058" s="28">
        <f>+SUMIF('Input Sheet'!$S:$S,$AL1058,'Input Sheet'!J:J)</f>
        <v>0</v>
      </c>
      <c r="AG1058" s="28">
        <f>+SUMIF('Input Sheet'!$S:$S,$AL1058,'Input Sheet'!K:K)</f>
        <v>0</v>
      </c>
      <c r="AH1058" s="28">
        <f>+SUMIF('Input Sheet'!$S:$S,$AL1058,'Input Sheet'!L:L)</f>
        <v>0</v>
      </c>
      <c r="AI1058" s="28">
        <f>+SUMIF('Input Sheet'!$S:$S,$AL1058,'Input Sheet'!M:M)</f>
        <v>0</v>
      </c>
      <c r="AJ1058" s="28">
        <f>+SUMIF('Input Sheet'!$S:$S,$AL1058,'Input Sheet'!N:N)</f>
        <v>0</v>
      </c>
      <c r="AK1058" s="28"/>
      <c r="AL1058" s="27" t="str">
        <f t="shared" si="83"/>
        <v>430-7310</v>
      </c>
      <c r="AM1058" s="34" t="str">
        <f t="shared" si="84"/>
        <v>Admin &amp; Other</v>
      </c>
      <c r="AN1058" s="34" t="str">
        <f t="shared" si="85"/>
        <v xml:space="preserve">Admin &amp; OtherStaff Remuneration &amp; Benefits as % of Total Gross </v>
      </c>
      <c r="AO1058" s="35"/>
      <c r="AP1058" s="35"/>
      <c r="AQ1058" s="35"/>
    </row>
    <row r="1059" spans="1:43" x14ac:dyDescent="0.25">
      <c r="A1059" s="27" t="s">
        <v>103</v>
      </c>
      <c r="B1059" s="27" t="s">
        <v>104</v>
      </c>
      <c r="C1059" s="27" t="s">
        <v>671</v>
      </c>
      <c r="D1059" s="27" t="s">
        <v>118</v>
      </c>
      <c r="E1059" s="27" t="s">
        <v>675</v>
      </c>
      <c r="F1059" s="27" t="s">
        <v>685</v>
      </c>
      <c r="G1059" s="27" t="s">
        <v>686</v>
      </c>
      <c r="H1059" s="34" t="s">
        <v>644</v>
      </c>
      <c r="I1059" s="34" t="s">
        <v>652</v>
      </c>
      <c r="J1059" s="34" t="str">
        <f t="shared" si="81"/>
        <v xml:space="preserve">Admin &amp; OtherStaff Remuneration &amp; Benefits as % of Total Gross </v>
      </c>
      <c r="K1059" s="34" t="str">
        <f t="shared" si="82"/>
        <v>330Staff Benefits (Superannuation, FBT, ACC) - Toyota</v>
      </c>
      <c r="L1059" s="28">
        <f>+SUMIF('TB 4-24'!M:M,$AL1059,'TB 4-24'!G:G)</f>
        <v>0</v>
      </c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>
        <f>+SUMIF('Input Sheet'!$S:$S,$AL1059,'Input Sheet'!C:C)</f>
        <v>0</v>
      </c>
      <c r="Z1059" s="28">
        <f>+SUMIF('Input Sheet'!$S:$S,$AL1059,'Input Sheet'!D:D)</f>
        <v>0</v>
      </c>
      <c r="AA1059" s="28">
        <f>+SUMIF('Input Sheet'!$S:$S,$AL1059,'Input Sheet'!E:E)</f>
        <v>0</v>
      </c>
      <c r="AB1059" s="28">
        <f>+SUMIF('Input Sheet'!$S:$S,$AL1059,'Input Sheet'!F:F)</f>
        <v>0</v>
      </c>
      <c r="AC1059" s="28">
        <f>+SUMIF('Input Sheet'!$S:$S,$AL1059,'Input Sheet'!G:G)</f>
        <v>0</v>
      </c>
      <c r="AD1059" s="28">
        <f>+SUMIF('Input Sheet'!$S:$S,$AL1059,'Input Sheet'!H:H)</f>
        <v>0</v>
      </c>
      <c r="AE1059" s="28">
        <f>+SUMIF('Input Sheet'!$S:$S,$AL1059,'Input Sheet'!I:I)</f>
        <v>0</v>
      </c>
      <c r="AF1059" s="28">
        <f>+SUMIF('Input Sheet'!$S:$S,$AL1059,'Input Sheet'!J:J)</f>
        <v>0</v>
      </c>
      <c r="AG1059" s="28">
        <f>+SUMIF('Input Sheet'!$S:$S,$AL1059,'Input Sheet'!K:K)</f>
        <v>0</v>
      </c>
      <c r="AH1059" s="28">
        <f>+SUMIF('Input Sheet'!$S:$S,$AL1059,'Input Sheet'!L:L)</f>
        <v>0</v>
      </c>
      <c r="AI1059" s="28">
        <f>+SUMIF('Input Sheet'!$S:$S,$AL1059,'Input Sheet'!M:M)</f>
        <v>0</v>
      </c>
      <c r="AJ1059" s="28">
        <f>+SUMIF('Input Sheet'!$S:$S,$AL1059,'Input Sheet'!N:N)</f>
        <v>0</v>
      </c>
      <c r="AK1059" s="28"/>
      <c r="AL1059" s="27" t="str">
        <f t="shared" si="83"/>
        <v>330-7310</v>
      </c>
      <c r="AM1059" s="34" t="str">
        <f t="shared" si="84"/>
        <v>Admin &amp; Other</v>
      </c>
      <c r="AN1059" s="34" t="str">
        <f t="shared" si="85"/>
        <v xml:space="preserve">Admin &amp; OtherStaff Remuneration &amp; Benefits as % of Total Gross </v>
      </c>
      <c r="AO1059" s="35"/>
      <c r="AP1059" s="35"/>
      <c r="AQ1059" s="35"/>
    </row>
    <row r="1060" spans="1:43" x14ac:dyDescent="0.25">
      <c r="A1060" s="27" t="s">
        <v>103</v>
      </c>
      <c r="B1060" s="27" t="s">
        <v>104</v>
      </c>
      <c r="C1060" s="27" t="s">
        <v>657</v>
      </c>
      <c r="D1060" s="27" t="s">
        <v>118</v>
      </c>
      <c r="E1060" s="27" t="s">
        <v>658</v>
      </c>
      <c r="F1060" s="27" t="s">
        <v>685</v>
      </c>
      <c r="G1060" s="27" t="s">
        <v>686</v>
      </c>
      <c r="H1060" s="34" t="s">
        <v>644</v>
      </c>
      <c r="I1060" s="34" t="s">
        <v>652</v>
      </c>
      <c r="J1060" s="34" t="str">
        <f t="shared" si="81"/>
        <v xml:space="preserve">Admin &amp; OtherStaff Remuneration &amp; Benefits as % of Total Gross </v>
      </c>
      <c r="K1060" s="34" t="str">
        <f t="shared" si="82"/>
        <v>210Staff Benefits (Superannuation, FBT, ACC) - Toyota</v>
      </c>
      <c r="L1060" s="28">
        <f>+SUMIF('TB 4-24'!M:M,$AL1060,'TB 4-24'!G:G)</f>
        <v>0</v>
      </c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>
        <f>+SUMIF('Input Sheet'!$S:$S,$AL1060,'Input Sheet'!C:C)</f>
        <v>0</v>
      </c>
      <c r="Z1060" s="28">
        <f>+SUMIF('Input Sheet'!$S:$S,$AL1060,'Input Sheet'!D:D)</f>
        <v>0</v>
      </c>
      <c r="AA1060" s="28">
        <f>+SUMIF('Input Sheet'!$S:$S,$AL1060,'Input Sheet'!E:E)</f>
        <v>0</v>
      </c>
      <c r="AB1060" s="28">
        <f>+SUMIF('Input Sheet'!$S:$S,$AL1060,'Input Sheet'!F:F)</f>
        <v>0</v>
      </c>
      <c r="AC1060" s="28">
        <f>+SUMIF('Input Sheet'!$S:$S,$AL1060,'Input Sheet'!G:G)</f>
        <v>0</v>
      </c>
      <c r="AD1060" s="28">
        <f>+SUMIF('Input Sheet'!$S:$S,$AL1060,'Input Sheet'!H:H)</f>
        <v>0</v>
      </c>
      <c r="AE1060" s="28">
        <f>+SUMIF('Input Sheet'!$S:$S,$AL1060,'Input Sheet'!I:I)</f>
        <v>0</v>
      </c>
      <c r="AF1060" s="28">
        <f>+SUMIF('Input Sheet'!$S:$S,$AL1060,'Input Sheet'!J:J)</f>
        <v>0</v>
      </c>
      <c r="AG1060" s="28">
        <f>+SUMIF('Input Sheet'!$S:$S,$AL1060,'Input Sheet'!K:K)</f>
        <v>0</v>
      </c>
      <c r="AH1060" s="28">
        <f>+SUMIF('Input Sheet'!$S:$S,$AL1060,'Input Sheet'!L:L)</f>
        <v>0</v>
      </c>
      <c r="AI1060" s="28">
        <f>+SUMIF('Input Sheet'!$S:$S,$AL1060,'Input Sheet'!M:M)</f>
        <v>0</v>
      </c>
      <c r="AJ1060" s="28">
        <f>+SUMIF('Input Sheet'!$S:$S,$AL1060,'Input Sheet'!N:N)</f>
        <v>0</v>
      </c>
      <c r="AK1060" s="28"/>
      <c r="AL1060" s="27" t="str">
        <f t="shared" si="83"/>
        <v>210-7310</v>
      </c>
      <c r="AM1060" s="34" t="str">
        <f t="shared" si="84"/>
        <v>Admin &amp; Other</v>
      </c>
      <c r="AN1060" s="34" t="str">
        <f t="shared" si="85"/>
        <v xml:space="preserve">Admin &amp; OtherStaff Remuneration &amp; Benefits as % of Total Gross </v>
      </c>
      <c r="AO1060" s="35"/>
      <c r="AP1060" s="35"/>
      <c r="AQ1060" s="35"/>
    </row>
    <row r="1061" spans="1:43" x14ac:dyDescent="0.25">
      <c r="A1061" s="27" t="s">
        <v>103</v>
      </c>
      <c r="B1061" s="27" t="s">
        <v>104</v>
      </c>
      <c r="C1061" s="27" t="s">
        <v>657</v>
      </c>
      <c r="D1061" s="27" t="s">
        <v>118</v>
      </c>
      <c r="E1061" s="27" t="s">
        <v>681</v>
      </c>
      <c r="F1061" s="27" t="s">
        <v>685</v>
      </c>
      <c r="G1061" s="27" t="s">
        <v>686</v>
      </c>
      <c r="H1061" s="34" t="s">
        <v>644</v>
      </c>
      <c r="I1061" s="34" t="s">
        <v>652</v>
      </c>
      <c r="J1061" s="34" t="str">
        <f t="shared" si="81"/>
        <v xml:space="preserve">Admin &amp; OtherStaff Remuneration &amp; Benefits as % of Total Gross </v>
      </c>
      <c r="K1061" s="34" t="str">
        <f t="shared" si="82"/>
        <v>230Staff Benefits (Superannuation, FBT, ACC) - Toyota</v>
      </c>
      <c r="L1061" s="28">
        <f>+SUMIF('TB 4-24'!M:M,$AL1061,'TB 4-24'!G:G)</f>
        <v>0</v>
      </c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>
        <f>+SUMIF('Input Sheet'!$S:$S,$AL1061,'Input Sheet'!C:C)</f>
        <v>0</v>
      </c>
      <c r="Z1061" s="28">
        <f>+SUMIF('Input Sheet'!$S:$S,$AL1061,'Input Sheet'!D:D)</f>
        <v>0</v>
      </c>
      <c r="AA1061" s="28">
        <f>+SUMIF('Input Sheet'!$S:$S,$AL1061,'Input Sheet'!E:E)</f>
        <v>0</v>
      </c>
      <c r="AB1061" s="28">
        <f>+SUMIF('Input Sheet'!$S:$S,$AL1061,'Input Sheet'!F:F)</f>
        <v>0</v>
      </c>
      <c r="AC1061" s="28">
        <f>+SUMIF('Input Sheet'!$S:$S,$AL1061,'Input Sheet'!G:G)</f>
        <v>0</v>
      </c>
      <c r="AD1061" s="28">
        <f>+SUMIF('Input Sheet'!$S:$S,$AL1061,'Input Sheet'!H:H)</f>
        <v>0</v>
      </c>
      <c r="AE1061" s="28">
        <f>+SUMIF('Input Sheet'!$S:$S,$AL1061,'Input Sheet'!I:I)</f>
        <v>0</v>
      </c>
      <c r="AF1061" s="28">
        <f>+SUMIF('Input Sheet'!$S:$S,$AL1061,'Input Sheet'!J:J)</f>
        <v>0</v>
      </c>
      <c r="AG1061" s="28">
        <f>+SUMIF('Input Sheet'!$S:$S,$AL1061,'Input Sheet'!K:K)</f>
        <v>0</v>
      </c>
      <c r="AH1061" s="28">
        <f>+SUMIF('Input Sheet'!$S:$S,$AL1061,'Input Sheet'!L:L)</f>
        <v>0</v>
      </c>
      <c r="AI1061" s="28">
        <f>+SUMIF('Input Sheet'!$S:$S,$AL1061,'Input Sheet'!M:M)</f>
        <v>0</v>
      </c>
      <c r="AJ1061" s="28">
        <f>+SUMIF('Input Sheet'!$S:$S,$AL1061,'Input Sheet'!N:N)</f>
        <v>0</v>
      </c>
      <c r="AK1061" s="28"/>
      <c r="AL1061" s="27" t="str">
        <f t="shared" si="83"/>
        <v>230-7310</v>
      </c>
      <c r="AM1061" s="34" t="str">
        <f t="shared" si="84"/>
        <v>Admin &amp; Other</v>
      </c>
      <c r="AN1061" s="34" t="str">
        <f t="shared" si="85"/>
        <v xml:space="preserve">Admin &amp; OtherStaff Remuneration &amp; Benefits as % of Total Gross </v>
      </c>
      <c r="AO1061" s="35"/>
      <c r="AP1061" s="35"/>
      <c r="AQ1061" s="35"/>
    </row>
    <row r="1062" spans="1:43" x14ac:dyDescent="0.25">
      <c r="A1062" s="27" t="s">
        <v>103</v>
      </c>
      <c r="B1062" s="27" t="s">
        <v>104</v>
      </c>
      <c r="C1062" s="27" t="s">
        <v>104</v>
      </c>
      <c r="D1062" s="27" t="s">
        <v>118</v>
      </c>
      <c r="E1062" s="27">
        <v>150</v>
      </c>
      <c r="F1062" s="27" t="s">
        <v>685</v>
      </c>
      <c r="G1062" s="27" t="s">
        <v>686</v>
      </c>
      <c r="H1062" s="34" t="s">
        <v>109</v>
      </c>
      <c r="I1062" s="34" t="s">
        <v>110</v>
      </c>
      <c r="J1062" s="34" t="str">
        <f t="shared" si="81"/>
        <v>OverallOther Income</v>
      </c>
      <c r="K1062" s="34" t="str">
        <f t="shared" si="82"/>
        <v>150Staff Benefits (Superannuation, FBT, ACC) - Toyota</v>
      </c>
      <c r="L1062" s="28">
        <f>+SUMIF('TB 4-24'!M:M,$AL1062,'TB 4-24'!G:G)</f>
        <v>0</v>
      </c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>
        <f>+SUMIF('Input Sheet'!$S:$S,$AL1062,'Input Sheet'!C:C)</f>
        <v>0</v>
      </c>
      <c r="Z1062" s="28">
        <f>+SUMIF('Input Sheet'!$S:$S,$AL1062,'Input Sheet'!D:D)</f>
        <v>0</v>
      </c>
      <c r="AA1062" s="28">
        <f>+SUMIF('Input Sheet'!$S:$S,$AL1062,'Input Sheet'!E:E)</f>
        <v>0</v>
      </c>
      <c r="AB1062" s="28">
        <f>+SUMIF('Input Sheet'!$S:$S,$AL1062,'Input Sheet'!F:F)</f>
        <v>0</v>
      </c>
      <c r="AC1062" s="28">
        <f>+SUMIF('Input Sheet'!$S:$S,$AL1062,'Input Sheet'!G:G)</f>
        <v>0</v>
      </c>
      <c r="AD1062" s="28">
        <f>+SUMIF('Input Sheet'!$S:$S,$AL1062,'Input Sheet'!H:H)</f>
        <v>0</v>
      </c>
      <c r="AE1062" s="28">
        <f>+SUMIF('Input Sheet'!$S:$S,$AL1062,'Input Sheet'!I:I)</f>
        <v>0</v>
      </c>
      <c r="AF1062" s="28">
        <f>+SUMIF('Input Sheet'!$S:$S,$AL1062,'Input Sheet'!J:J)</f>
        <v>0</v>
      </c>
      <c r="AG1062" s="28">
        <f>+SUMIF('Input Sheet'!$S:$S,$AL1062,'Input Sheet'!K:K)</f>
        <v>0</v>
      </c>
      <c r="AH1062" s="28">
        <f>+SUMIF('Input Sheet'!$S:$S,$AL1062,'Input Sheet'!L:L)</f>
        <v>0</v>
      </c>
      <c r="AI1062" s="28">
        <f>+SUMIF('Input Sheet'!$S:$S,$AL1062,'Input Sheet'!M:M)</f>
        <v>0</v>
      </c>
      <c r="AJ1062" s="28">
        <f>+SUMIF('Input Sheet'!$S:$S,$AL1062,'Input Sheet'!N:N)</f>
        <v>0</v>
      </c>
      <c r="AK1062" s="28"/>
      <c r="AL1062" s="27" t="str">
        <f t="shared" si="83"/>
        <v>150-7310</v>
      </c>
      <c r="AM1062" s="34" t="str">
        <f t="shared" si="84"/>
        <v>Overall</v>
      </c>
      <c r="AN1062" s="34" t="str">
        <f t="shared" si="85"/>
        <v>OverallOther Income</v>
      </c>
      <c r="AO1062" s="35"/>
      <c r="AP1062" s="35"/>
      <c r="AQ1062" s="35"/>
    </row>
    <row r="1063" spans="1:43" x14ac:dyDescent="0.25">
      <c r="A1063" s="27" t="s">
        <v>103</v>
      </c>
      <c r="B1063" s="27" t="s">
        <v>104</v>
      </c>
      <c r="C1063" s="27" t="s">
        <v>104</v>
      </c>
      <c r="D1063" s="27" t="s">
        <v>179</v>
      </c>
      <c r="E1063" s="27" t="s">
        <v>653</v>
      </c>
      <c r="F1063" s="27" t="s">
        <v>692</v>
      </c>
      <c r="G1063" s="27" t="s">
        <v>693</v>
      </c>
      <c r="H1063" s="34" t="s">
        <v>644</v>
      </c>
      <c r="I1063" s="34" t="s">
        <v>645</v>
      </c>
      <c r="J1063" s="34" t="str">
        <f t="shared" si="81"/>
        <v>Admin &amp; OtherOther Overheads as % of Total Gross Profit</v>
      </c>
      <c r="K1063" s="34" t="str">
        <f t="shared" si="82"/>
        <v>140Office expenses (Stationery, postage) - Toyota</v>
      </c>
      <c r="L1063" s="28">
        <f>+SUMIF('TB 4-24'!M:M,$AL1063,'TB 4-24'!G:G)</f>
        <v>0</v>
      </c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>
        <f>+SUMIF('Input Sheet'!$S:$S,$AL1063,'Input Sheet'!C:C)</f>
        <v>0</v>
      </c>
      <c r="Z1063" s="28">
        <f>+SUMIF('Input Sheet'!$S:$S,$AL1063,'Input Sheet'!D:D)</f>
        <v>0</v>
      </c>
      <c r="AA1063" s="28">
        <f>+SUMIF('Input Sheet'!$S:$S,$AL1063,'Input Sheet'!E:E)</f>
        <v>0</v>
      </c>
      <c r="AB1063" s="28">
        <f>+SUMIF('Input Sheet'!$S:$S,$AL1063,'Input Sheet'!F:F)</f>
        <v>0</v>
      </c>
      <c r="AC1063" s="28">
        <f>+SUMIF('Input Sheet'!$S:$S,$AL1063,'Input Sheet'!G:G)</f>
        <v>0</v>
      </c>
      <c r="AD1063" s="28">
        <f>+SUMIF('Input Sheet'!$S:$S,$AL1063,'Input Sheet'!H:H)</f>
        <v>0</v>
      </c>
      <c r="AE1063" s="28">
        <f>+SUMIF('Input Sheet'!$S:$S,$AL1063,'Input Sheet'!I:I)</f>
        <v>0</v>
      </c>
      <c r="AF1063" s="28">
        <f>+SUMIF('Input Sheet'!$S:$S,$AL1063,'Input Sheet'!J:J)</f>
        <v>0</v>
      </c>
      <c r="AG1063" s="28">
        <f>+SUMIF('Input Sheet'!$S:$S,$AL1063,'Input Sheet'!K:K)</f>
        <v>0</v>
      </c>
      <c r="AH1063" s="28">
        <f>+SUMIF('Input Sheet'!$S:$S,$AL1063,'Input Sheet'!L:L)</f>
        <v>0</v>
      </c>
      <c r="AI1063" s="28">
        <f>+SUMIF('Input Sheet'!$S:$S,$AL1063,'Input Sheet'!M:M)</f>
        <v>0</v>
      </c>
      <c r="AJ1063" s="28">
        <f>+SUMIF('Input Sheet'!$S:$S,$AL1063,'Input Sheet'!N:N)</f>
        <v>0</v>
      </c>
      <c r="AK1063" s="28"/>
      <c r="AL1063" s="27" t="str">
        <f t="shared" si="83"/>
        <v>140-7350</v>
      </c>
      <c r="AM1063" s="34" t="str">
        <f t="shared" si="84"/>
        <v>Admin &amp; Other</v>
      </c>
      <c r="AN1063" s="34" t="str">
        <f t="shared" si="85"/>
        <v>Admin &amp; OtherOther Overheads as % of Total Gross Profit</v>
      </c>
      <c r="AO1063" s="35"/>
      <c r="AP1063" s="35"/>
      <c r="AQ1063" s="35"/>
    </row>
    <row r="1064" spans="1:43" x14ac:dyDescent="0.25">
      <c r="A1064" s="27" t="s">
        <v>103</v>
      </c>
      <c r="B1064" s="27" t="s">
        <v>104</v>
      </c>
      <c r="C1064" s="27" t="s">
        <v>104</v>
      </c>
      <c r="D1064" s="27" t="s">
        <v>179</v>
      </c>
      <c r="E1064" s="27" t="s">
        <v>680</v>
      </c>
      <c r="F1064" s="27" t="s">
        <v>692</v>
      </c>
      <c r="G1064" s="27" t="s">
        <v>693</v>
      </c>
      <c r="H1064" s="34" t="s">
        <v>644</v>
      </c>
      <c r="I1064" s="34" t="s">
        <v>645</v>
      </c>
      <c r="J1064" s="34" t="str">
        <f t="shared" si="81"/>
        <v>Admin &amp; OtherOther Overheads as % of Total Gross Profit</v>
      </c>
      <c r="K1064" s="34" t="str">
        <f t="shared" si="82"/>
        <v>130Office expenses (Stationery, postage) - Toyota</v>
      </c>
      <c r="L1064" s="28">
        <f>+SUMIF('TB 4-24'!M:M,$AL1064,'TB 4-24'!G:G)</f>
        <v>0</v>
      </c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>
        <f>+SUMIF('Input Sheet'!$S:$S,$AL1064,'Input Sheet'!C:C)</f>
        <v>0</v>
      </c>
      <c r="Z1064" s="28">
        <f>+SUMIF('Input Sheet'!$S:$S,$AL1064,'Input Sheet'!D:D)</f>
        <v>0</v>
      </c>
      <c r="AA1064" s="28">
        <f>+SUMIF('Input Sheet'!$S:$S,$AL1064,'Input Sheet'!E:E)</f>
        <v>0</v>
      </c>
      <c r="AB1064" s="28">
        <f>+SUMIF('Input Sheet'!$S:$S,$AL1064,'Input Sheet'!F:F)</f>
        <v>0</v>
      </c>
      <c r="AC1064" s="28">
        <f>+SUMIF('Input Sheet'!$S:$S,$AL1064,'Input Sheet'!G:G)</f>
        <v>0</v>
      </c>
      <c r="AD1064" s="28">
        <f>+SUMIF('Input Sheet'!$S:$S,$AL1064,'Input Sheet'!H:H)</f>
        <v>0</v>
      </c>
      <c r="AE1064" s="28">
        <f>+SUMIF('Input Sheet'!$S:$S,$AL1064,'Input Sheet'!I:I)</f>
        <v>0</v>
      </c>
      <c r="AF1064" s="28">
        <f>+SUMIF('Input Sheet'!$S:$S,$AL1064,'Input Sheet'!J:J)</f>
        <v>0</v>
      </c>
      <c r="AG1064" s="28">
        <f>+SUMIF('Input Sheet'!$S:$S,$AL1064,'Input Sheet'!K:K)</f>
        <v>0</v>
      </c>
      <c r="AH1064" s="28">
        <f>+SUMIF('Input Sheet'!$S:$S,$AL1064,'Input Sheet'!L:L)</f>
        <v>0</v>
      </c>
      <c r="AI1064" s="28">
        <f>+SUMIF('Input Sheet'!$S:$S,$AL1064,'Input Sheet'!M:M)</f>
        <v>0</v>
      </c>
      <c r="AJ1064" s="28">
        <f>+SUMIF('Input Sheet'!$S:$S,$AL1064,'Input Sheet'!N:N)</f>
        <v>0</v>
      </c>
      <c r="AK1064" s="28"/>
      <c r="AL1064" s="27" t="str">
        <f t="shared" si="83"/>
        <v>130-7350</v>
      </c>
      <c r="AM1064" s="34" t="str">
        <f t="shared" si="84"/>
        <v>Admin &amp; Other</v>
      </c>
      <c r="AN1064" s="34" t="str">
        <f t="shared" si="85"/>
        <v>Admin &amp; OtherOther Overheads as % of Total Gross Profit</v>
      </c>
      <c r="AO1064" s="35"/>
      <c r="AP1064" s="35"/>
      <c r="AQ1064" s="35"/>
    </row>
    <row r="1065" spans="1:43" x14ac:dyDescent="0.25">
      <c r="A1065" s="27" t="s">
        <v>103</v>
      </c>
      <c r="B1065" s="27" t="s">
        <v>104</v>
      </c>
      <c r="C1065" s="27" t="s">
        <v>104</v>
      </c>
      <c r="D1065" s="27" t="s">
        <v>179</v>
      </c>
      <c r="E1065" s="27" t="s">
        <v>649</v>
      </c>
      <c r="F1065" s="27" t="s">
        <v>692</v>
      </c>
      <c r="G1065" s="27" t="s">
        <v>693</v>
      </c>
      <c r="H1065" s="34" t="s">
        <v>644</v>
      </c>
      <c r="I1065" s="34" t="s">
        <v>645</v>
      </c>
      <c r="J1065" s="34" t="str">
        <f t="shared" si="81"/>
        <v>Admin &amp; OtherOther Overheads as % of Total Gross Profit</v>
      </c>
      <c r="K1065" s="34" t="str">
        <f t="shared" si="82"/>
        <v>110Office expenses (Stationery, postage) - Toyota</v>
      </c>
      <c r="L1065" s="28">
        <f>+SUMIF('TB 4-24'!M:M,$AL1065,'TB 4-24'!G:G)</f>
        <v>0</v>
      </c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>
        <f>+SUMIF('Input Sheet'!$S:$S,$AL1065,'Input Sheet'!C:C)</f>
        <v>0</v>
      </c>
      <c r="Z1065" s="28">
        <f>+SUMIF('Input Sheet'!$S:$S,$AL1065,'Input Sheet'!D:D)</f>
        <v>0</v>
      </c>
      <c r="AA1065" s="28">
        <f>+SUMIF('Input Sheet'!$S:$S,$AL1065,'Input Sheet'!E:E)</f>
        <v>0</v>
      </c>
      <c r="AB1065" s="28">
        <f>+SUMIF('Input Sheet'!$S:$S,$AL1065,'Input Sheet'!F:F)</f>
        <v>0</v>
      </c>
      <c r="AC1065" s="28">
        <f>+SUMIF('Input Sheet'!$S:$S,$AL1065,'Input Sheet'!G:G)</f>
        <v>0</v>
      </c>
      <c r="AD1065" s="28">
        <f>+SUMIF('Input Sheet'!$S:$S,$AL1065,'Input Sheet'!H:H)</f>
        <v>0</v>
      </c>
      <c r="AE1065" s="28">
        <f>+SUMIF('Input Sheet'!$S:$S,$AL1065,'Input Sheet'!I:I)</f>
        <v>0</v>
      </c>
      <c r="AF1065" s="28">
        <f>+SUMIF('Input Sheet'!$S:$S,$AL1065,'Input Sheet'!J:J)</f>
        <v>0</v>
      </c>
      <c r="AG1065" s="28">
        <f>+SUMIF('Input Sheet'!$S:$S,$AL1065,'Input Sheet'!K:K)</f>
        <v>0</v>
      </c>
      <c r="AH1065" s="28">
        <f>+SUMIF('Input Sheet'!$S:$S,$AL1065,'Input Sheet'!L:L)</f>
        <v>0</v>
      </c>
      <c r="AI1065" s="28">
        <f>+SUMIF('Input Sheet'!$S:$S,$AL1065,'Input Sheet'!M:M)</f>
        <v>0</v>
      </c>
      <c r="AJ1065" s="28">
        <f>+SUMIF('Input Sheet'!$S:$S,$AL1065,'Input Sheet'!N:N)</f>
        <v>0</v>
      </c>
      <c r="AK1065" s="28"/>
      <c r="AL1065" s="27" t="str">
        <f t="shared" si="83"/>
        <v>110-7350</v>
      </c>
      <c r="AM1065" s="34" t="str">
        <f t="shared" si="84"/>
        <v>Admin &amp; Other</v>
      </c>
      <c r="AN1065" s="34" t="str">
        <f t="shared" si="85"/>
        <v>Admin &amp; OtherOther Overheads as % of Total Gross Profit</v>
      </c>
      <c r="AO1065" s="35"/>
      <c r="AP1065" s="35"/>
      <c r="AQ1065" s="35"/>
    </row>
    <row r="1066" spans="1:43" x14ac:dyDescent="0.25">
      <c r="A1066" s="27" t="s">
        <v>103</v>
      </c>
      <c r="B1066" s="27" t="s">
        <v>104</v>
      </c>
      <c r="C1066" s="27" t="s">
        <v>657</v>
      </c>
      <c r="D1066" s="27" t="s">
        <v>147</v>
      </c>
      <c r="E1066" s="27" t="s">
        <v>660</v>
      </c>
      <c r="F1066" s="27" t="s">
        <v>694</v>
      </c>
      <c r="G1066" s="27" t="s">
        <v>695</v>
      </c>
      <c r="H1066" s="34" t="s">
        <v>644</v>
      </c>
      <c r="I1066" s="34" t="s">
        <v>696</v>
      </c>
      <c r="J1066" s="34" t="str">
        <f t="shared" si="81"/>
        <v>Admin &amp; OtherDepreciation as % of Total Gross Profit</v>
      </c>
      <c r="K1066" s="34" t="str">
        <f t="shared" si="82"/>
        <v>200Depreciation - Toyota</v>
      </c>
      <c r="L1066" s="28">
        <f>+SUMIF('TB 4-24'!M:M,$AL1066,'TB 4-24'!G:G)</f>
        <v>0</v>
      </c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>
        <f>+SUMIF('Input Sheet'!$S:$S,$AL1066,'Input Sheet'!C:C)</f>
        <v>0</v>
      </c>
      <c r="Z1066" s="28">
        <f>+SUMIF('Input Sheet'!$S:$S,$AL1066,'Input Sheet'!D:D)</f>
        <v>0</v>
      </c>
      <c r="AA1066" s="28">
        <f>+SUMIF('Input Sheet'!$S:$S,$AL1066,'Input Sheet'!E:E)</f>
        <v>0</v>
      </c>
      <c r="AB1066" s="28">
        <f>+SUMIF('Input Sheet'!$S:$S,$AL1066,'Input Sheet'!F:F)</f>
        <v>0</v>
      </c>
      <c r="AC1066" s="28">
        <f>+SUMIF('Input Sheet'!$S:$S,$AL1066,'Input Sheet'!G:G)</f>
        <v>0</v>
      </c>
      <c r="AD1066" s="28">
        <f>+SUMIF('Input Sheet'!$S:$S,$AL1066,'Input Sheet'!H:H)</f>
        <v>0</v>
      </c>
      <c r="AE1066" s="28">
        <f>+SUMIF('Input Sheet'!$S:$S,$AL1066,'Input Sheet'!I:I)</f>
        <v>0</v>
      </c>
      <c r="AF1066" s="28">
        <f>+SUMIF('Input Sheet'!$S:$S,$AL1066,'Input Sheet'!J:J)</f>
        <v>0</v>
      </c>
      <c r="AG1066" s="28">
        <f>+SUMIF('Input Sheet'!$S:$S,$AL1066,'Input Sheet'!K:K)</f>
        <v>0</v>
      </c>
      <c r="AH1066" s="28">
        <f>+SUMIF('Input Sheet'!$S:$S,$AL1066,'Input Sheet'!L:L)</f>
        <v>0</v>
      </c>
      <c r="AI1066" s="28">
        <f>+SUMIF('Input Sheet'!$S:$S,$AL1066,'Input Sheet'!M:M)</f>
        <v>0</v>
      </c>
      <c r="AJ1066" s="28">
        <f>+SUMIF('Input Sheet'!$S:$S,$AL1066,'Input Sheet'!N:N)</f>
        <v>0</v>
      </c>
      <c r="AK1066" s="28"/>
      <c r="AL1066" s="27" t="str">
        <f t="shared" si="83"/>
        <v>200-7790</v>
      </c>
      <c r="AM1066" s="34" t="str">
        <f t="shared" si="84"/>
        <v>Admin &amp; Other</v>
      </c>
      <c r="AN1066" s="34" t="str">
        <f t="shared" si="85"/>
        <v>Admin &amp; OtherDepreciation as % of Total Gross Profit</v>
      </c>
      <c r="AO1066" s="35"/>
      <c r="AP1066" s="35"/>
      <c r="AQ1066" s="35"/>
    </row>
    <row r="1067" spans="1:43" x14ac:dyDescent="0.25">
      <c r="A1067" s="27" t="s">
        <v>103</v>
      </c>
      <c r="B1067" s="27" t="s">
        <v>104</v>
      </c>
      <c r="C1067" s="27" t="s">
        <v>657</v>
      </c>
      <c r="D1067" s="27" t="s">
        <v>147</v>
      </c>
      <c r="E1067" s="27" t="s">
        <v>661</v>
      </c>
      <c r="F1067" s="27" t="s">
        <v>694</v>
      </c>
      <c r="G1067" s="27" t="s">
        <v>695</v>
      </c>
      <c r="H1067" s="34" t="s">
        <v>644</v>
      </c>
      <c r="I1067" s="34" t="s">
        <v>696</v>
      </c>
      <c r="J1067" s="34" t="str">
        <f t="shared" si="81"/>
        <v>Admin &amp; OtherDepreciation as % of Total Gross Profit</v>
      </c>
      <c r="K1067" s="34" t="str">
        <f t="shared" si="82"/>
        <v>221Depreciation - Toyota</v>
      </c>
      <c r="L1067" s="28">
        <f>+SUMIF('TB 4-24'!M:M,$AL1067,'TB 4-24'!G:G)</f>
        <v>0</v>
      </c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>
        <f>+SUMIF('Input Sheet'!$S:$S,$AL1067,'Input Sheet'!C:C)</f>
        <v>0</v>
      </c>
      <c r="Z1067" s="28">
        <f>+SUMIF('Input Sheet'!$S:$S,$AL1067,'Input Sheet'!D:D)</f>
        <v>0</v>
      </c>
      <c r="AA1067" s="28">
        <f>+SUMIF('Input Sheet'!$S:$S,$AL1067,'Input Sheet'!E:E)</f>
        <v>0</v>
      </c>
      <c r="AB1067" s="28">
        <f>+SUMIF('Input Sheet'!$S:$S,$AL1067,'Input Sheet'!F:F)</f>
        <v>0</v>
      </c>
      <c r="AC1067" s="28">
        <f>+SUMIF('Input Sheet'!$S:$S,$AL1067,'Input Sheet'!G:G)</f>
        <v>0</v>
      </c>
      <c r="AD1067" s="28">
        <f>+SUMIF('Input Sheet'!$S:$S,$AL1067,'Input Sheet'!H:H)</f>
        <v>0</v>
      </c>
      <c r="AE1067" s="28">
        <f>+SUMIF('Input Sheet'!$S:$S,$AL1067,'Input Sheet'!I:I)</f>
        <v>0</v>
      </c>
      <c r="AF1067" s="28">
        <f>+SUMIF('Input Sheet'!$S:$S,$AL1067,'Input Sheet'!J:J)</f>
        <v>0</v>
      </c>
      <c r="AG1067" s="28">
        <f>+SUMIF('Input Sheet'!$S:$S,$AL1067,'Input Sheet'!K:K)</f>
        <v>0</v>
      </c>
      <c r="AH1067" s="28">
        <f>+SUMIF('Input Sheet'!$S:$S,$AL1067,'Input Sheet'!L:L)</f>
        <v>0</v>
      </c>
      <c r="AI1067" s="28">
        <f>+SUMIF('Input Sheet'!$S:$S,$AL1067,'Input Sheet'!M:M)</f>
        <v>0</v>
      </c>
      <c r="AJ1067" s="28">
        <f>+SUMIF('Input Sheet'!$S:$S,$AL1067,'Input Sheet'!N:N)</f>
        <v>0</v>
      </c>
      <c r="AK1067" s="28"/>
      <c r="AL1067" s="27" t="str">
        <f t="shared" si="83"/>
        <v>221-7790</v>
      </c>
      <c r="AM1067" s="34" t="str">
        <f t="shared" si="84"/>
        <v>Admin &amp; Other</v>
      </c>
      <c r="AN1067" s="34" t="str">
        <f t="shared" si="85"/>
        <v>Admin &amp; OtherDepreciation as % of Total Gross Profit</v>
      </c>
      <c r="AO1067" s="35"/>
      <c r="AP1067" s="35"/>
      <c r="AQ1067" s="35"/>
    </row>
    <row r="1068" spans="1:43" x14ac:dyDescent="0.25">
      <c r="A1068" s="27" t="s">
        <v>103</v>
      </c>
      <c r="B1068" s="27" t="s">
        <v>104</v>
      </c>
      <c r="C1068" s="27" t="s">
        <v>657</v>
      </c>
      <c r="D1068" s="27" t="s">
        <v>147</v>
      </c>
      <c r="E1068" s="27" t="s">
        <v>662</v>
      </c>
      <c r="F1068" s="27" t="s">
        <v>694</v>
      </c>
      <c r="G1068" s="27" t="s">
        <v>695</v>
      </c>
      <c r="H1068" s="34" t="s">
        <v>644</v>
      </c>
      <c r="I1068" s="34" t="s">
        <v>696</v>
      </c>
      <c r="J1068" s="34" t="str">
        <f t="shared" si="81"/>
        <v>Admin &amp; OtherDepreciation as % of Total Gross Profit</v>
      </c>
      <c r="K1068" s="34" t="str">
        <f t="shared" si="82"/>
        <v>260Depreciation - Toyota</v>
      </c>
      <c r="L1068" s="28">
        <f>+SUMIF('TB 4-24'!M:M,$AL1068,'TB 4-24'!G:G)</f>
        <v>0</v>
      </c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>
        <f>+SUMIF('Input Sheet'!$S:$S,$AL1068,'Input Sheet'!C:C)</f>
        <v>0</v>
      </c>
      <c r="Z1068" s="28">
        <f>+SUMIF('Input Sheet'!$S:$S,$AL1068,'Input Sheet'!D:D)</f>
        <v>0</v>
      </c>
      <c r="AA1068" s="28">
        <f>+SUMIF('Input Sheet'!$S:$S,$AL1068,'Input Sheet'!E:E)</f>
        <v>0</v>
      </c>
      <c r="AB1068" s="28">
        <f>+SUMIF('Input Sheet'!$S:$S,$AL1068,'Input Sheet'!F:F)</f>
        <v>0</v>
      </c>
      <c r="AC1068" s="28">
        <f>+SUMIF('Input Sheet'!$S:$S,$AL1068,'Input Sheet'!G:G)</f>
        <v>0</v>
      </c>
      <c r="AD1068" s="28">
        <f>+SUMIF('Input Sheet'!$S:$S,$AL1068,'Input Sheet'!H:H)</f>
        <v>0</v>
      </c>
      <c r="AE1068" s="28">
        <f>+SUMIF('Input Sheet'!$S:$S,$AL1068,'Input Sheet'!I:I)</f>
        <v>0</v>
      </c>
      <c r="AF1068" s="28">
        <f>+SUMIF('Input Sheet'!$S:$S,$AL1068,'Input Sheet'!J:J)</f>
        <v>0</v>
      </c>
      <c r="AG1068" s="28">
        <f>+SUMIF('Input Sheet'!$S:$S,$AL1068,'Input Sheet'!K:K)</f>
        <v>0</v>
      </c>
      <c r="AH1068" s="28">
        <f>+SUMIF('Input Sheet'!$S:$S,$AL1068,'Input Sheet'!L:L)</f>
        <v>0</v>
      </c>
      <c r="AI1068" s="28">
        <f>+SUMIF('Input Sheet'!$S:$S,$AL1068,'Input Sheet'!M:M)</f>
        <v>0</v>
      </c>
      <c r="AJ1068" s="28">
        <f>+SUMIF('Input Sheet'!$S:$S,$AL1068,'Input Sheet'!N:N)</f>
        <v>0</v>
      </c>
      <c r="AK1068" s="28"/>
      <c r="AL1068" s="27" t="str">
        <f t="shared" si="83"/>
        <v>260-7790</v>
      </c>
      <c r="AM1068" s="34" t="str">
        <f t="shared" si="84"/>
        <v>Admin &amp; Other</v>
      </c>
      <c r="AN1068" s="34" t="str">
        <f t="shared" si="85"/>
        <v>Admin &amp; OtherDepreciation as % of Total Gross Profit</v>
      </c>
      <c r="AO1068" s="35"/>
      <c r="AP1068" s="35"/>
      <c r="AQ1068" s="35"/>
    </row>
    <row r="1069" spans="1:43" x14ac:dyDescent="0.25">
      <c r="A1069" s="27" t="s">
        <v>103</v>
      </c>
      <c r="B1069" s="27" t="s">
        <v>104</v>
      </c>
      <c r="C1069" s="27" t="s">
        <v>663</v>
      </c>
      <c r="D1069" s="27" t="s">
        <v>147</v>
      </c>
      <c r="E1069" s="27" t="s">
        <v>664</v>
      </c>
      <c r="F1069" s="27" t="s">
        <v>694</v>
      </c>
      <c r="G1069" s="27" t="s">
        <v>695</v>
      </c>
      <c r="H1069" s="34" t="s">
        <v>644</v>
      </c>
      <c r="I1069" s="34" t="s">
        <v>696</v>
      </c>
      <c r="J1069" s="34" t="str">
        <f t="shared" si="81"/>
        <v>Admin &amp; OtherDepreciation as % of Total Gross Profit</v>
      </c>
      <c r="K1069" s="34" t="str">
        <f t="shared" si="82"/>
        <v>400Depreciation - Toyota</v>
      </c>
      <c r="L1069" s="28">
        <f>+SUMIF('TB 4-24'!M:M,$AL1069,'TB 4-24'!G:G)</f>
        <v>0</v>
      </c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>
        <f>+SUMIF('Input Sheet'!$S:$S,$AL1069,'Input Sheet'!C:C)</f>
        <v>0</v>
      </c>
      <c r="Z1069" s="28">
        <f>+SUMIF('Input Sheet'!$S:$S,$AL1069,'Input Sheet'!D:D)</f>
        <v>0</v>
      </c>
      <c r="AA1069" s="28">
        <f>+SUMIF('Input Sheet'!$S:$S,$AL1069,'Input Sheet'!E:E)</f>
        <v>0</v>
      </c>
      <c r="AB1069" s="28">
        <f>+SUMIF('Input Sheet'!$S:$S,$AL1069,'Input Sheet'!F:F)</f>
        <v>0</v>
      </c>
      <c r="AC1069" s="28">
        <f>+SUMIF('Input Sheet'!$S:$S,$AL1069,'Input Sheet'!G:G)</f>
        <v>0</v>
      </c>
      <c r="AD1069" s="28">
        <f>+SUMIF('Input Sheet'!$S:$S,$AL1069,'Input Sheet'!H:H)</f>
        <v>0</v>
      </c>
      <c r="AE1069" s="28">
        <f>+SUMIF('Input Sheet'!$S:$S,$AL1069,'Input Sheet'!I:I)</f>
        <v>0</v>
      </c>
      <c r="AF1069" s="28">
        <f>+SUMIF('Input Sheet'!$S:$S,$AL1069,'Input Sheet'!J:J)</f>
        <v>0</v>
      </c>
      <c r="AG1069" s="28">
        <f>+SUMIF('Input Sheet'!$S:$S,$AL1069,'Input Sheet'!K:K)</f>
        <v>0</v>
      </c>
      <c r="AH1069" s="28">
        <f>+SUMIF('Input Sheet'!$S:$S,$AL1069,'Input Sheet'!L:L)</f>
        <v>0</v>
      </c>
      <c r="AI1069" s="28">
        <f>+SUMIF('Input Sheet'!$S:$S,$AL1069,'Input Sheet'!M:M)</f>
        <v>0</v>
      </c>
      <c r="AJ1069" s="28">
        <f>+SUMIF('Input Sheet'!$S:$S,$AL1069,'Input Sheet'!N:N)</f>
        <v>0</v>
      </c>
      <c r="AK1069" s="28"/>
      <c r="AL1069" s="27" t="str">
        <f t="shared" si="83"/>
        <v>400-7790</v>
      </c>
      <c r="AM1069" s="34" t="str">
        <f t="shared" si="84"/>
        <v>Admin &amp; Other</v>
      </c>
      <c r="AN1069" s="34" t="str">
        <f t="shared" si="85"/>
        <v>Admin &amp; OtherDepreciation as % of Total Gross Profit</v>
      </c>
      <c r="AO1069" s="35"/>
      <c r="AP1069" s="35"/>
      <c r="AQ1069" s="35"/>
    </row>
    <row r="1070" spans="1:43" x14ac:dyDescent="0.25">
      <c r="A1070" s="27" t="s">
        <v>103</v>
      </c>
      <c r="B1070" s="27" t="s">
        <v>104</v>
      </c>
      <c r="C1070" s="27" t="s">
        <v>663</v>
      </c>
      <c r="D1070" s="27" t="s">
        <v>147</v>
      </c>
      <c r="E1070" s="27" t="s">
        <v>665</v>
      </c>
      <c r="F1070" s="27" t="s">
        <v>694</v>
      </c>
      <c r="G1070" s="27" t="s">
        <v>695</v>
      </c>
      <c r="H1070" s="34" t="s">
        <v>644</v>
      </c>
      <c r="I1070" s="34" t="s">
        <v>696</v>
      </c>
      <c r="J1070" s="34" t="str">
        <f t="shared" si="81"/>
        <v>Admin &amp; OtherDepreciation as % of Total Gross Profit</v>
      </c>
      <c r="K1070" s="34" t="str">
        <f t="shared" si="82"/>
        <v>410Depreciation - Toyota</v>
      </c>
      <c r="L1070" s="28">
        <f>+SUMIF('TB 4-24'!M:M,$AL1070,'TB 4-24'!G:G)</f>
        <v>0</v>
      </c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>
        <f>+SUMIF('Input Sheet'!$S:$S,$AL1070,'Input Sheet'!C:C)</f>
        <v>0</v>
      </c>
      <c r="Z1070" s="28">
        <f>+SUMIF('Input Sheet'!$S:$S,$AL1070,'Input Sheet'!D:D)</f>
        <v>0</v>
      </c>
      <c r="AA1070" s="28">
        <f>+SUMIF('Input Sheet'!$S:$S,$AL1070,'Input Sheet'!E:E)</f>
        <v>0</v>
      </c>
      <c r="AB1070" s="28">
        <f>+SUMIF('Input Sheet'!$S:$S,$AL1070,'Input Sheet'!F:F)</f>
        <v>0</v>
      </c>
      <c r="AC1070" s="28">
        <f>+SUMIF('Input Sheet'!$S:$S,$AL1070,'Input Sheet'!G:G)</f>
        <v>0</v>
      </c>
      <c r="AD1070" s="28">
        <f>+SUMIF('Input Sheet'!$S:$S,$AL1070,'Input Sheet'!H:H)</f>
        <v>0</v>
      </c>
      <c r="AE1070" s="28">
        <f>+SUMIF('Input Sheet'!$S:$S,$AL1070,'Input Sheet'!I:I)</f>
        <v>0</v>
      </c>
      <c r="AF1070" s="28">
        <f>+SUMIF('Input Sheet'!$S:$S,$AL1070,'Input Sheet'!J:J)</f>
        <v>0</v>
      </c>
      <c r="AG1070" s="28">
        <f>+SUMIF('Input Sheet'!$S:$S,$AL1070,'Input Sheet'!K:K)</f>
        <v>0</v>
      </c>
      <c r="AH1070" s="28">
        <f>+SUMIF('Input Sheet'!$S:$S,$AL1070,'Input Sheet'!L:L)</f>
        <v>0</v>
      </c>
      <c r="AI1070" s="28">
        <f>+SUMIF('Input Sheet'!$S:$S,$AL1070,'Input Sheet'!M:M)</f>
        <v>0</v>
      </c>
      <c r="AJ1070" s="28">
        <f>+SUMIF('Input Sheet'!$S:$S,$AL1070,'Input Sheet'!N:N)</f>
        <v>0</v>
      </c>
      <c r="AK1070" s="28"/>
      <c r="AL1070" s="27" t="str">
        <f t="shared" si="83"/>
        <v>410-7790</v>
      </c>
      <c r="AM1070" s="34" t="str">
        <f t="shared" si="84"/>
        <v>Admin &amp; Other</v>
      </c>
      <c r="AN1070" s="34" t="str">
        <f t="shared" si="85"/>
        <v>Admin &amp; OtherDepreciation as % of Total Gross Profit</v>
      </c>
      <c r="AO1070" s="35"/>
      <c r="AP1070" s="35"/>
      <c r="AQ1070" s="35"/>
    </row>
    <row r="1071" spans="1:43" x14ac:dyDescent="0.25">
      <c r="A1071" s="27" t="s">
        <v>103</v>
      </c>
      <c r="B1071" s="27" t="s">
        <v>104</v>
      </c>
      <c r="C1071" s="27" t="s">
        <v>663</v>
      </c>
      <c r="D1071" s="27" t="s">
        <v>147</v>
      </c>
      <c r="E1071" s="27" t="s">
        <v>666</v>
      </c>
      <c r="F1071" s="27" t="s">
        <v>694</v>
      </c>
      <c r="G1071" s="27" t="s">
        <v>695</v>
      </c>
      <c r="H1071" s="34" t="s">
        <v>644</v>
      </c>
      <c r="I1071" s="34" t="s">
        <v>696</v>
      </c>
      <c r="J1071" s="34" t="str">
        <f t="shared" si="81"/>
        <v>Admin &amp; OtherDepreciation as % of Total Gross Profit</v>
      </c>
      <c r="K1071" s="34" t="str">
        <f t="shared" si="82"/>
        <v>420Depreciation - Toyota</v>
      </c>
      <c r="L1071" s="28">
        <f>+SUMIF('TB 4-24'!M:M,$AL1071,'TB 4-24'!G:G)</f>
        <v>0</v>
      </c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>
        <f>+SUMIF('Input Sheet'!$S:$S,$AL1071,'Input Sheet'!C:C)</f>
        <v>0</v>
      </c>
      <c r="Z1071" s="28">
        <f>+SUMIF('Input Sheet'!$S:$S,$AL1071,'Input Sheet'!D:D)</f>
        <v>0</v>
      </c>
      <c r="AA1071" s="28">
        <f>+SUMIF('Input Sheet'!$S:$S,$AL1071,'Input Sheet'!E:E)</f>
        <v>0</v>
      </c>
      <c r="AB1071" s="28">
        <f>+SUMIF('Input Sheet'!$S:$S,$AL1071,'Input Sheet'!F:F)</f>
        <v>0</v>
      </c>
      <c r="AC1071" s="28">
        <f>+SUMIF('Input Sheet'!$S:$S,$AL1071,'Input Sheet'!G:G)</f>
        <v>0</v>
      </c>
      <c r="AD1071" s="28">
        <f>+SUMIF('Input Sheet'!$S:$S,$AL1071,'Input Sheet'!H:H)</f>
        <v>0</v>
      </c>
      <c r="AE1071" s="28">
        <f>+SUMIF('Input Sheet'!$S:$S,$AL1071,'Input Sheet'!I:I)</f>
        <v>0</v>
      </c>
      <c r="AF1071" s="28">
        <f>+SUMIF('Input Sheet'!$S:$S,$AL1071,'Input Sheet'!J:J)</f>
        <v>0</v>
      </c>
      <c r="AG1071" s="28">
        <f>+SUMIF('Input Sheet'!$S:$S,$AL1071,'Input Sheet'!K:K)</f>
        <v>0</v>
      </c>
      <c r="AH1071" s="28">
        <f>+SUMIF('Input Sheet'!$S:$S,$AL1071,'Input Sheet'!L:L)</f>
        <v>0</v>
      </c>
      <c r="AI1071" s="28">
        <f>+SUMIF('Input Sheet'!$S:$S,$AL1071,'Input Sheet'!M:M)</f>
        <v>0</v>
      </c>
      <c r="AJ1071" s="28">
        <f>+SUMIF('Input Sheet'!$S:$S,$AL1071,'Input Sheet'!N:N)</f>
        <v>0</v>
      </c>
      <c r="AK1071" s="28"/>
      <c r="AL1071" s="27" t="str">
        <f t="shared" si="83"/>
        <v>420-7790</v>
      </c>
      <c r="AM1071" s="34" t="str">
        <f t="shared" si="84"/>
        <v>Admin &amp; Other</v>
      </c>
      <c r="AN1071" s="34" t="str">
        <f t="shared" si="85"/>
        <v>Admin &amp; OtherDepreciation as % of Total Gross Profit</v>
      </c>
      <c r="AO1071" s="35"/>
      <c r="AP1071" s="35"/>
      <c r="AQ1071" s="35"/>
    </row>
    <row r="1072" spans="1:43" x14ac:dyDescent="0.25">
      <c r="A1072" s="27" t="s">
        <v>103</v>
      </c>
      <c r="B1072" s="27" t="s">
        <v>104</v>
      </c>
      <c r="C1072" s="27" t="s">
        <v>663</v>
      </c>
      <c r="D1072" s="27" t="s">
        <v>147</v>
      </c>
      <c r="E1072" s="27" t="s">
        <v>667</v>
      </c>
      <c r="F1072" s="27" t="s">
        <v>694</v>
      </c>
      <c r="G1072" s="27" t="s">
        <v>695</v>
      </c>
      <c r="H1072" s="34" t="s">
        <v>644</v>
      </c>
      <c r="I1072" s="34" t="s">
        <v>696</v>
      </c>
      <c r="J1072" s="34" t="str">
        <f t="shared" si="81"/>
        <v>Admin &amp; OtherDepreciation as % of Total Gross Profit</v>
      </c>
      <c r="K1072" s="34" t="str">
        <f t="shared" si="82"/>
        <v>421Depreciation - Toyota</v>
      </c>
      <c r="L1072" s="28">
        <f>+SUMIF('TB 4-24'!M:M,$AL1072,'TB 4-24'!G:G)</f>
        <v>0</v>
      </c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>
        <f>+SUMIF('Input Sheet'!$S:$S,$AL1072,'Input Sheet'!C:C)</f>
        <v>0</v>
      </c>
      <c r="Z1072" s="28">
        <f>+SUMIF('Input Sheet'!$S:$S,$AL1072,'Input Sheet'!D:D)</f>
        <v>0</v>
      </c>
      <c r="AA1072" s="28">
        <f>+SUMIF('Input Sheet'!$S:$S,$AL1072,'Input Sheet'!E:E)</f>
        <v>0</v>
      </c>
      <c r="AB1072" s="28">
        <f>+SUMIF('Input Sheet'!$S:$S,$AL1072,'Input Sheet'!F:F)</f>
        <v>0</v>
      </c>
      <c r="AC1072" s="28">
        <f>+SUMIF('Input Sheet'!$S:$S,$AL1072,'Input Sheet'!G:G)</f>
        <v>0</v>
      </c>
      <c r="AD1072" s="28">
        <f>+SUMIF('Input Sheet'!$S:$S,$AL1072,'Input Sheet'!H:H)</f>
        <v>0</v>
      </c>
      <c r="AE1072" s="28">
        <f>+SUMIF('Input Sheet'!$S:$S,$AL1072,'Input Sheet'!I:I)</f>
        <v>0</v>
      </c>
      <c r="AF1072" s="28">
        <f>+SUMIF('Input Sheet'!$S:$S,$AL1072,'Input Sheet'!J:J)</f>
        <v>0</v>
      </c>
      <c r="AG1072" s="28">
        <f>+SUMIF('Input Sheet'!$S:$S,$AL1072,'Input Sheet'!K:K)</f>
        <v>0</v>
      </c>
      <c r="AH1072" s="28">
        <f>+SUMIF('Input Sheet'!$S:$S,$AL1072,'Input Sheet'!L:L)</f>
        <v>0</v>
      </c>
      <c r="AI1072" s="28">
        <f>+SUMIF('Input Sheet'!$S:$S,$AL1072,'Input Sheet'!M:M)</f>
        <v>0</v>
      </c>
      <c r="AJ1072" s="28">
        <f>+SUMIF('Input Sheet'!$S:$S,$AL1072,'Input Sheet'!N:N)</f>
        <v>0</v>
      </c>
      <c r="AK1072" s="28"/>
      <c r="AL1072" s="27" t="str">
        <f t="shared" si="83"/>
        <v>421-7790</v>
      </c>
      <c r="AM1072" s="34" t="str">
        <f t="shared" si="84"/>
        <v>Admin &amp; Other</v>
      </c>
      <c r="AN1072" s="34" t="str">
        <f t="shared" si="85"/>
        <v>Admin &amp; OtherDepreciation as % of Total Gross Profit</v>
      </c>
      <c r="AO1072" s="35"/>
      <c r="AP1072" s="35"/>
      <c r="AQ1072" s="35"/>
    </row>
    <row r="1073" spans="1:43" x14ac:dyDescent="0.25">
      <c r="A1073" s="27" t="s">
        <v>103</v>
      </c>
      <c r="B1073" s="27" t="s">
        <v>104</v>
      </c>
      <c r="C1073" s="27" t="s">
        <v>663</v>
      </c>
      <c r="D1073" s="27" t="s">
        <v>147</v>
      </c>
      <c r="E1073" s="27" t="s">
        <v>670</v>
      </c>
      <c r="F1073" s="27" t="s">
        <v>694</v>
      </c>
      <c r="G1073" s="27" t="s">
        <v>695</v>
      </c>
      <c r="H1073" s="34" t="s">
        <v>644</v>
      </c>
      <c r="I1073" s="34" t="s">
        <v>696</v>
      </c>
      <c r="J1073" s="34" t="str">
        <f t="shared" si="81"/>
        <v>Admin &amp; OtherDepreciation as % of Total Gross Profit</v>
      </c>
      <c r="K1073" s="34" t="str">
        <f t="shared" si="82"/>
        <v>460Depreciation - Toyota</v>
      </c>
      <c r="L1073" s="28">
        <f>+SUMIF('TB 4-24'!M:M,$AL1073,'TB 4-24'!G:G)</f>
        <v>0</v>
      </c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>
        <f>+SUMIF('Input Sheet'!$S:$S,$AL1073,'Input Sheet'!C:C)</f>
        <v>0</v>
      </c>
      <c r="Z1073" s="28">
        <f>+SUMIF('Input Sheet'!$S:$S,$AL1073,'Input Sheet'!D:D)</f>
        <v>0</v>
      </c>
      <c r="AA1073" s="28">
        <f>+SUMIF('Input Sheet'!$S:$S,$AL1073,'Input Sheet'!E:E)</f>
        <v>0</v>
      </c>
      <c r="AB1073" s="28">
        <f>+SUMIF('Input Sheet'!$S:$S,$AL1073,'Input Sheet'!F:F)</f>
        <v>0</v>
      </c>
      <c r="AC1073" s="28">
        <f>+SUMIF('Input Sheet'!$S:$S,$AL1073,'Input Sheet'!G:G)</f>
        <v>0</v>
      </c>
      <c r="AD1073" s="28">
        <f>+SUMIF('Input Sheet'!$S:$S,$AL1073,'Input Sheet'!H:H)</f>
        <v>0</v>
      </c>
      <c r="AE1073" s="28">
        <f>+SUMIF('Input Sheet'!$S:$S,$AL1073,'Input Sheet'!I:I)</f>
        <v>0</v>
      </c>
      <c r="AF1073" s="28">
        <f>+SUMIF('Input Sheet'!$S:$S,$AL1073,'Input Sheet'!J:J)</f>
        <v>0</v>
      </c>
      <c r="AG1073" s="28">
        <f>+SUMIF('Input Sheet'!$S:$S,$AL1073,'Input Sheet'!K:K)</f>
        <v>0</v>
      </c>
      <c r="AH1073" s="28">
        <f>+SUMIF('Input Sheet'!$S:$S,$AL1073,'Input Sheet'!L:L)</f>
        <v>0</v>
      </c>
      <c r="AI1073" s="28">
        <f>+SUMIF('Input Sheet'!$S:$S,$AL1073,'Input Sheet'!M:M)</f>
        <v>0</v>
      </c>
      <c r="AJ1073" s="28">
        <f>+SUMIF('Input Sheet'!$S:$S,$AL1073,'Input Sheet'!N:N)</f>
        <v>0</v>
      </c>
      <c r="AK1073" s="28"/>
      <c r="AL1073" s="27" t="str">
        <f t="shared" si="83"/>
        <v>460-7790</v>
      </c>
      <c r="AM1073" s="34" t="str">
        <f t="shared" si="84"/>
        <v>Admin &amp; Other</v>
      </c>
      <c r="AN1073" s="34" t="str">
        <f t="shared" si="85"/>
        <v>Admin &amp; OtherDepreciation as % of Total Gross Profit</v>
      </c>
      <c r="AO1073" s="35"/>
      <c r="AP1073" s="35"/>
      <c r="AQ1073" s="35"/>
    </row>
    <row r="1074" spans="1:43" x14ac:dyDescent="0.25">
      <c r="A1074" s="27" t="s">
        <v>103</v>
      </c>
      <c r="B1074" s="27" t="s">
        <v>104</v>
      </c>
      <c r="C1074" s="27" t="s">
        <v>671</v>
      </c>
      <c r="D1074" s="27" t="s">
        <v>147</v>
      </c>
      <c r="E1074" s="27" t="s">
        <v>672</v>
      </c>
      <c r="F1074" s="27" t="s">
        <v>694</v>
      </c>
      <c r="G1074" s="27" t="s">
        <v>695</v>
      </c>
      <c r="H1074" s="34" t="s">
        <v>644</v>
      </c>
      <c r="I1074" s="34" t="s">
        <v>696</v>
      </c>
      <c r="J1074" s="34" t="str">
        <f t="shared" si="81"/>
        <v>Admin &amp; OtherDepreciation as % of Total Gross Profit</v>
      </c>
      <c r="K1074" s="34" t="str">
        <f t="shared" si="82"/>
        <v>300Depreciation - Toyota</v>
      </c>
      <c r="L1074" s="28">
        <f>+SUMIF('TB 4-24'!M:M,$AL1074,'TB 4-24'!G:G)</f>
        <v>0</v>
      </c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>
        <f>+SUMIF('Input Sheet'!$S:$S,$AL1074,'Input Sheet'!C:C)</f>
        <v>0</v>
      </c>
      <c r="Z1074" s="28">
        <f>+SUMIF('Input Sheet'!$S:$S,$AL1074,'Input Sheet'!D:D)</f>
        <v>0</v>
      </c>
      <c r="AA1074" s="28">
        <f>+SUMIF('Input Sheet'!$S:$S,$AL1074,'Input Sheet'!E:E)</f>
        <v>0</v>
      </c>
      <c r="AB1074" s="28">
        <f>+SUMIF('Input Sheet'!$S:$S,$AL1074,'Input Sheet'!F:F)</f>
        <v>0</v>
      </c>
      <c r="AC1074" s="28">
        <f>+SUMIF('Input Sheet'!$S:$S,$AL1074,'Input Sheet'!G:G)</f>
        <v>0</v>
      </c>
      <c r="AD1074" s="28">
        <f>+SUMIF('Input Sheet'!$S:$S,$AL1074,'Input Sheet'!H:H)</f>
        <v>0</v>
      </c>
      <c r="AE1074" s="28">
        <f>+SUMIF('Input Sheet'!$S:$S,$AL1074,'Input Sheet'!I:I)</f>
        <v>0</v>
      </c>
      <c r="AF1074" s="28">
        <f>+SUMIF('Input Sheet'!$S:$S,$AL1074,'Input Sheet'!J:J)</f>
        <v>0</v>
      </c>
      <c r="AG1074" s="28">
        <f>+SUMIF('Input Sheet'!$S:$S,$AL1074,'Input Sheet'!K:K)</f>
        <v>0</v>
      </c>
      <c r="AH1074" s="28">
        <f>+SUMIF('Input Sheet'!$S:$S,$AL1074,'Input Sheet'!L:L)</f>
        <v>0</v>
      </c>
      <c r="AI1074" s="28">
        <f>+SUMIF('Input Sheet'!$S:$S,$AL1074,'Input Sheet'!M:M)</f>
        <v>0</v>
      </c>
      <c r="AJ1074" s="28">
        <f>+SUMIF('Input Sheet'!$S:$S,$AL1074,'Input Sheet'!N:N)</f>
        <v>0</v>
      </c>
      <c r="AK1074" s="28"/>
      <c r="AL1074" s="27" t="str">
        <f t="shared" si="83"/>
        <v>300-7790</v>
      </c>
      <c r="AM1074" s="34" t="str">
        <f t="shared" si="84"/>
        <v>Admin &amp; Other</v>
      </c>
      <c r="AN1074" s="34" t="str">
        <f t="shared" si="85"/>
        <v>Admin &amp; OtherDepreciation as % of Total Gross Profit</v>
      </c>
      <c r="AO1074" s="35"/>
      <c r="AP1074" s="35"/>
      <c r="AQ1074" s="35"/>
    </row>
    <row r="1075" spans="1:43" x14ac:dyDescent="0.25">
      <c r="A1075" s="27" t="s">
        <v>103</v>
      </c>
      <c r="B1075" s="27" t="s">
        <v>104</v>
      </c>
      <c r="C1075" s="27" t="s">
        <v>671</v>
      </c>
      <c r="D1075" s="27" t="s">
        <v>147</v>
      </c>
      <c r="E1075" s="27" t="s">
        <v>673</v>
      </c>
      <c r="F1075" s="27" t="s">
        <v>694</v>
      </c>
      <c r="G1075" s="27" t="s">
        <v>695</v>
      </c>
      <c r="H1075" s="34" t="s">
        <v>644</v>
      </c>
      <c r="I1075" s="34" t="s">
        <v>696</v>
      </c>
      <c r="J1075" s="34" t="str">
        <f t="shared" si="81"/>
        <v>Admin &amp; OtherDepreciation as % of Total Gross Profit</v>
      </c>
      <c r="K1075" s="34" t="str">
        <f t="shared" si="82"/>
        <v>310Depreciation - Toyota</v>
      </c>
      <c r="L1075" s="28">
        <f>+SUMIF('TB 4-24'!M:M,$AL1075,'TB 4-24'!G:G)</f>
        <v>0</v>
      </c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>
        <f>+SUMIF('Input Sheet'!$S:$S,$AL1075,'Input Sheet'!C:C)</f>
        <v>0</v>
      </c>
      <c r="Z1075" s="28">
        <f>+SUMIF('Input Sheet'!$S:$S,$AL1075,'Input Sheet'!D:D)</f>
        <v>0</v>
      </c>
      <c r="AA1075" s="28">
        <f>+SUMIF('Input Sheet'!$S:$S,$AL1075,'Input Sheet'!E:E)</f>
        <v>0</v>
      </c>
      <c r="AB1075" s="28">
        <f>+SUMIF('Input Sheet'!$S:$S,$AL1075,'Input Sheet'!F:F)</f>
        <v>0</v>
      </c>
      <c r="AC1075" s="28">
        <f>+SUMIF('Input Sheet'!$S:$S,$AL1075,'Input Sheet'!G:G)</f>
        <v>0</v>
      </c>
      <c r="AD1075" s="28">
        <f>+SUMIF('Input Sheet'!$S:$S,$AL1075,'Input Sheet'!H:H)</f>
        <v>0</v>
      </c>
      <c r="AE1075" s="28">
        <f>+SUMIF('Input Sheet'!$S:$S,$AL1075,'Input Sheet'!I:I)</f>
        <v>0</v>
      </c>
      <c r="AF1075" s="28">
        <f>+SUMIF('Input Sheet'!$S:$S,$AL1075,'Input Sheet'!J:J)</f>
        <v>0</v>
      </c>
      <c r="AG1075" s="28">
        <f>+SUMIF('Input Sheet'!$S:$S,$AL1075,'Input Sheet'!K:K)</f>
        <v>0</v>
      </c>
      <c r="AH1075" s="28">
        <f>+SUMIF('Input Sheet'!$S:$S,$AL1075,'Input Sheet'!L:L)</f>
        <v>0</v>
      </c>
      <c r="AI1075" s="28">
        <f>+SUMIF('Input Sheet'!$S:$S,$AL1075,'Input Sheet'!M:M)</f>
        <v>0</v>
      </c>
      <c r="AJ1075" s="28">
        <f>+SUMIF('Input Sheet'!$S:$S,$AL1075,'Input Sheet'!N:N)</f>
        <v>0</v>
      </c>
      <c r="AK1075" s="28"/>
      <c r="AL1075" s="27" t="str">
        <f t="shared" si="83"/>
        <v>310-7790</v>
      </c>
      <c r="AM1075" s="34" t="str">
        <f t="shared" si="84"/>
        <v>Admin &amp; Other</v>
      </c>
      <c r="AN1075" s="34" t="str">
        <f t="shared" si="85"/>
        <v>Admin &amp; OtherDepreciation as % of Total Gross Profit</v>
      </c>
      <c r="AO1075" s="35"/>
      <c r="AP1075" s="35"/>
      <c r="AQ1075" s="35"/>
    </row>
    <row r="1076" spans="1:43" x14ac:dyDescent="0.25">
      <c r="A1076" s="27" t="s">
        <v>103</v>
      </c>
      <c r="B1076" s="27" t="s">
        <v>104</v>
      </c>
      <c r="C1076" s="27" t="s">
        <v>671</v>
      </c>
      <c r="D1076" s="27" t="s">
        <v>147</v>
      </c>
      <c r="E1076" s="27" t="s">
        <v>674</v>
      </c>
      <c r="F1076" s="27" t="s">
        <v>694</v>
      </c>
      <c r="G1076" s="27" t="s">
        <v>695</v>
      </c>
      <c r="H1076" s="34" t="s">
        <v>644</v>
      </c>
      <c r="I1076" s="34" t="s">
        <v>696</v>
      </c>
      <c r="J1076" s="34" t="str">
        <f t="shared" si="81"/>
        <v>Admin &amp; OtherDepreciation as % of Total Gross Profit</v>
      </c>
      <c r="K1076" s="34" t="str">
        <f t="shared" si="82"/>
        <v>321Depreciation - Toyota</v>
      </c>
      <c r="L1076" s="28">
        <f>+SUMIF('TB 4-24'!M:M,$AL1076,'TB 4-24'!G:G)</f>
        <v>0</v>
      </c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>
        <f>+SUMIF('Input Sheet'!$S:$S,$AL1076,'Input Sheet'!C:C)</f>
        <v>0</v>
      </c>
      <c r="Z1076" s="28">
        <f>+SUMIF('Input Sheet'!$S:$S,$AL1076,'Input Sheet'!D:D)</f>
        <v>0</v>
      </c>
      <c r="AA1076" s="28">
        <f>+SUMIF('Input Sheet'!$S:$S,$AL1076,'Input Sheet'!E:E)</f>
        <v>0</v>
      </c>
      <c r="AB1076" s="28">
        <f>+SUMIF('Input Sheet'!$S:$S,$AL1076,'Input Sheet'!F:F)</f>
        <v>0</v>
      </c>
      <c r="AC1076" s="28">
        <f>+SUMIF('Input Sheet'!$S:$S,$AL1076,'Input Sheet'!G:G)</f>
        <v>0</v>
      </c>
      <c r="AD1076" s="28">
        <f>+SUMIF('Input Sheet'!$S:$S,$AL1076,'Input Sheet'!H:H)</f>
        <v>0</v>
      </c>
      <c r="AE1076" s="28">
        <f>+SUMIF('Input Sheet'!$S:$S,$AL1076,'Input Sheet'!I:I)</f>
        <v>0</v>
      </c>
      <c r="AF1076" s="28">
        <f>+SUMIF('Input Sheet'!$S:$S,$AL1076,'Input Sheet'!J:J)</f>
        <v>0</v>
      </c>
      <c r="AG1076" s="28">
        <f>+SUMIF('Input Sheet'!$S:$S,$AL1076,'Input Sheet'!K:K)</f>
        <v>0</v>
      </c>
      <c r="AH1076" s="28">
        <f>+SUMIF('Input Sheet'!$S:$S,$AL1076,'Input Sheet'!L:L)</f>
        <v>0</v>
      </c>
      <c r="AI1076" s="28">
        <f>+SUMIF('Input Sheet'!$S:$S,$AL1076,'Input Sheet'!M:M)</f>
        <v>0</v>
      </c>
      <c r="AJ1076" s="28">
        <f>+SUMIF('Input Sheet'!$S:$S,$AL1076,'Input Sheet'!N:N)</f>
        <v>0</v>
      </c>
      <c r="AK1076" s="28"/>
      <c r="AL1076" s="27" t="str">
        <f t="shared" si="83"/>
        <v>321-7790</v>
      </c>
      <c r="AM1076" s="34" t="str">
        <f t="shared" si="84"/>
        <v>Admin &amp; Other</v>
      </c>
      <c r="AN1076" s="34" t="str">
        <f t="shared" si="85"/>
        <v>Admin &amp; OtherDepreciation as % of Total Gross Profit</v>
      </c>
      <c r="AO1076" s="35"/>
      <c r="AP1076" s="35"/>
      <c r="AQ1076" s="35"/>
    </row>
    <row r="1077" spans="1:43" x14ac:dyDescent="0.25">
      <c r="A1077" s="27" t="s">
        <v>103</v>
      </c>
      <c r="B1077" s="27" t="s">
        <v>104</v>
      </c>
      <c r="C1077" s="27" t="s">
        <v>671</v>
      </c>
      <c r="D1077" s="27" t="s">
        <v>147</v>
      </c>
      <c r="E1077" s="27" t="s">
        <v>675</v>
      </c>
      <c r="F1077" s="27" t="s">
        <v>694</v>
      </c>
      <c r="G1077" s="27" t="s">
        <v>695</v>
      </c>
      <c r="H1077" s="34" t="s">
        <v>644</v>
      </c>
      <c r="I1077" s="34" t="s">
        <v>696</v>
      </c>
      <c r="J1077" s="34" t="str">
        <f t="shared" si="81"/>
        <v>Admin &amp; OtherDepreciation as % of Total Gross Profit</v>
      </c>
      <c r="K1077" s="34" t="str">
        <f t="shared" si="82"/>
        <v>330Depreciation - Toyota</v>
      </c>
      <c r="L1077" s="28">
        <f>+SUMIF('TB 4-24'!M:M,$AL1077,'TB 4-24'!G:G)</f>
        <v>0</v>
      </c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>
        <f>+SUMIF('Input Sheet'!$S:$S,$AL1077,'Input Sheet'!C:C)</f>
        <v>0</v>
      </c>
      <c r="Z1077" s="28">
        <f>+SUMIF('Input Sheet'!$S:$S,$AL1077,'Input Sheet'!D:D)</f>
        <v>0</v>
      </c>
      <c r="AA1077" s="28">
        <f>+SUMIF('Input Sheet'!$S:$S,$AL1077,'Input Sheet'!E:E)</f>
        <v>0</v>
      </c>
      <c r="AB1077" s="28">
        <f>+SUMIF('Input Sheet'!$S:$S,$AL1077,'Input Sheet'!F:F)</f>
        <v>0</v>
      </c>
      <c r="AC1077" s="28">
        <f>+SUMIF('Input Sheet'!$S:$S,$AL1077,'Input Sheet'!G:G)</f>
        <v>0</v>
      </c>
      <c r="AD1077" s="28">
        <f>+SUMIF('Input Sheet'!$S:$S,$AL1077,'Input Sheet'!H:H)</f>
        <v>0</v>
      </c>
      <c r="AE1077" s="28">
        <f>+SUMIF('Input Sheet'!$S:$S,$AL1077,'Input Sheet'!I:I)</f>
        <v>0</v>
      </c>
      <c r="AF1077" s="28">
        <f>+SUMIF('Input Sheet'!$S:$S,$AL1077,'Input Sheet'!J:J)</f>
        <v>0</v>
      </c>
      <c r="AG1077" s="28">
        <f>+SUMIF('Input Sheet'!$S:$S,$AL1077,'Input Sheet'!K:K)</f>
        <v>0</v>
      </c>
      <c r="AH1077" s="28">
        <f>+SUMIF('Input Sheet'!$S:$S,$AL1077,'Input Sheet'!L:L)</f>
        <v>0</v>
      </c>
      <c r="AI1077" s="28">
        <f>+SUMIF('Input Sheet'!$S:$S,$AL1077,'Input Sheet'!M:M)</f>
        <v>0</v>
      </c>
      <c r="AJ1077" s="28">
        <f>+SUMIF('Input Sheet'!$S:$S,$AL1077,'Input Sheet'!N:N)</f>
        <v>0</v>
      </c>
      <c r="AK1077" s="28"/>
      <c r="AL1077" s="27" t="str">
        <f t="shared" si="83"/>
        <v>330-7790</v>
      </c>
      <c r="AM1077" s="34" t="str">
        <f t="shared" si="84"/>
        <v>Admin &amp; Other</v>
      </c>
      <c r="AN1077" s="34" t="str">
        <f t="shared" si="85"/>
        <v>Admin &amp; OtherDepreciation as % of Total Gross Profit</v>
      </c>
      <c r="AO1077" s="35"/>
      <c r="AP1077" s="35"/>
      <c r="AQ1077" s="35"/>
    </row>
    <row r="1078" spans="1:43" x14ac:dyDescent="0.25">
      <c r="A1078" s="27" t="s">
        <v>103</v>
      </c>
      <c r="B1078" s="27" t="s">
        <v>104</v>
      </c>
      <c r="C1078" s="27" t="s">
        <v>671</v>
      </c>
      <c r="D1078" s="27" t="s">
        <v>147</v>
      </c>
      <c r="E1078" s="27" t="s">
        <v>676</v>
      </c>
      <c r="F1078" s="27" t="s">
        <v>694</v>
      </c>
      <c r="G1078" s="27" t="s">
        <v>695</v>
      </c>
      <c r="H1078" s="34" t="s">
        <v>644</v>
      </c>
      <c r="I1078" s="34" t="s">
        <v>696</v>
      </c>
      <c r="J1078" s="34" t="str">
        <f t="shared" si="81"/>
        <v>Admin &amp; OtherDepreciation as % of Total Gross Profit</v>
      </c>
      <c r="K1078" s="34" t="str">
        <f t="shared" si="82"/>
        <v>360Depreciation - Toyota</v>
      </c>
      <c r="L1078" s="28">
        <f>+SUMIF('TB 4-24'!M:M,$AL1078,'TB 4-24'!G:G)</f>
        <v>0</v>
      </c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>
        <f>+SUMIF('Input Sheet'!$S:$S,$AL1078,'Input Sheet'!C:C)</f>
        <v>0</v>
      </c>
      <c r="Z1078" s="28">
        <f>+SUMIF('Input Sheet'!$S:$S,$AL1078,'Input Sheet'!D:D)</f>
        <v>0</v>
      </c>
      <c r="AA1078" s="28">
        <f>+SUMIF('Input Sheet'!$S:$S,$AL1078,'Input Sheet'!E:E)</f>
        <v>0</v>
      </c>
      <c r="AB1078" s="28">
        <f>+SUMIF('Input Sheet'!$S:$S,$AL1078,'Input Sheet'!F:F)</f>
        <v>0</v>
      </c>
      <c r="AC1078" s="28">
        <f>+SUMIF('Input Sheet'!$S:$S,$AL1078,'Input Sheet'!G:G)</f>
        <v>0</v>
      </c>
      <c r="AD1078" s="28">
        <f>+SUMIF('Input Sheet'!$S:$S,$AL1078,'Input Sheet'!H:H)</f>
        <v>0</v>
      </c>
      <c r="AE1078" s="28">
        <f>+SUMIF('Input Sheet'!$S:$S,$AL1078,'Input Sheet'!I:I)</f>
        <v>0</v>
      </c>
      <c r="AF1078" s="28">
        <f>+SUMIF('Input Sheet'!$S:$S,$AL1078,'Input Sheet'!J:J)</f>
        <v>0</v>
      </c>
      <c r="AG1078" s="28">
        <f>+SUMIF('Input Sheet'!$S:$S,$AL1078,'Input Sheet'!K:K)</f>
        <v>0</v>
      </c>
      <c r="AH1078" s="28">
        <f>+SUMIF('Input Sheet'!$S:$S,$AL1078,'Input Sheet'!L:L)</f>
        <v>0</v>
      </c>
      <c r="AI1078" s="28">
        <f>+SUMIF('Input Sheet'!$S:$S,$AL1078,'Input Sheet'!M:M)</f>
        <v>0</v>
      </c>
      <c r="AJ1078" s="28">
        <f>+SUMIF('Input Sheet'!$S:$S,$AL1078,'Input Sheet'!N:N)</f>
        <v>0</v>
      </c>
      <c r="AK1078" s="28"/>
      <c r="AL1078" s="27" t="str">
        <f t="shared" si="83"/>
        <v>360-7790</v>
      </c>
      <c r="AM1078" s="34" t="str">
        <f t="shared" si="84"/>
        <v>Admin &amp; Other</v>
      </c>
      <c r="AN1078" s="34" t="str">
        <f t="shared" si="85"/>
        <v>Admin &amp; OtherDepreciation as % of Total Gross Profit</v>
      </c>
      <c r="AO1078" s="35"/>
      <c r="AP1078" s="35"/>
      <c r="AQ1078" s="35"/>
    </row>
    <row r="1079" spans="1:43" x14ac:dyDescent="0.25">
      <c r="A1079" s="27" t="s">
        <v>103</v>
      </c>
      <c r="B1079" s="27" t="s">
        <v>104</v>
      </c>
      <c r="C1079" s="27" t="s">
        <v>104</v>
      </c>
      <c r="D1079" s="27" t="s">
        <v>147</v>
      </c>
      <c r="E1079" s="27" t="s">
        <v>677</v>
      </c>
      <c r="F1079" s="27" t="s">
        <v>694</v>
      </c>
      <c r="G1079" s="27" t="s">
        <v>695</v>
      </c>
      <c r="H1079" s="34" t="s">
        <v>644</v>
      </c>
      <c r="I1079" s="34" t="s">
        <v>696</v>
      </c>
      <c r="J1079" s="34" t="str">
        <f t="shared" si="81"/>
        <v>Admin &amp; OtherDepreciation as % of Total Gross Profit</v>
      </c>
      <c r="K1079" s="34" t="str">
        <f t="shared" si="82"/>
        <v>100Depreciation - Toyota</v>
      </c>
      <c r="L1079" s="28">
        <f>+SUMIF('TB 4-24'!M:M,$AL1079,'TB 4-24'!G:G)</f>
        <v>0</v>
      </c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>
        <f>+SUMIF('Input Sheet'!$S:$S,$AL1079,'Input Sheet'!C:C)</f>
        <v>0</v>
      </c>
      <c r="Z1079" s="28">
        <f>+SUMIF('Input Sheet'!$S:$S,$AL1079,'Input Sheet'!D:D)</f>
        <v>0</v>
      </c>
      <c r="AA1079" s="28">
        <f>+SUMIF('Input Sheet'!$S:$S,$AL1079,'Input Sheet'!E:E)</f>
        <v>0</v>
      </c>
      <c r="AB1079" s="28">
        <f>+SUMIF('Input Sheet'!$S:$S,$AL1079,'Input Sheet'!F:F)</f>
        <v>0</v>
      </c>
      <c r="AC1079" s="28">
        <f>+SUMIF('Input Sheet'!$S:$S,$AL1079,'Input Sheet'!G:G)</f>
        <v>0</v>
      </c>
      <c r="AD1079" s="28">
        <f>+SUMIF('Input Sheet'!$S:$S,$AL1079,'Input Sheet'!H:H)</f>
        <v>0</v>
      </c>
      <c r="AE1079" s="28">
        <f>+SUMIF('Input Sheet'!$S:$S,$AL1079,'Input Sheet'!I:I)</f>
        <v>0</v>
      </c>
      <c r="AF1079" s="28">
        <f>+SUMIF('Input Sheet'!$S:$S,$AL1079,'Input Sheet'!J:J)</f>
        <v>0</v>
      </c>
      <c r="AG1079" s="28">
        <f>+SUMIF('Input Sheet'!$S:$S,$AL1079,'Input Sheet'!K:K)</f>
        <v>0</v>
      </c>
      <c r="AH1079" s="28">
        <f>+SUMIF('Input Sheet'!$S:$S,$AL1079,'Input Sheet'!L:L)</f>
        <v>0</v>
      </c>
      <c r="AI1079" s="28">
        <f>+SUMIF('Input Sheet'!$S:$S,$AL1079,'Input Sheet'!M:M)</f>
        <v>0</v>
      </c>
      <c r="AJ1079" s="28">
        <f>+SUMIF('Input Sheet'!$S:$S,$AL1079,'Input Sheet'!N:N)</f>
        <v>0</v>
      </c>
      <c r="AK1079" s="28"/>
      <c r="AL1079" s="27" t="str">
        <f t="shared" si="83"/>
        <v>100-7790</v>
      </c>
      <c r="AM1079" s="34" t="str">
        <f t="shared" si="84"/>
        <v>Admin &amp; Other</v>
      </c>
      <c r="AN1079" s="34" t="str">
        <f t="shared" si="85"/>
        <v>Admin &amp; OtherDepreciation as % of Total Gross Profit</v>
      </c>
      <c r="AO1079" s="35"/>
      <c r="AP1079" s="35"/>
      <c r="AQ1079" s="35"/>
    </row>
    <row r="1080" spans="1:43" x14ac:dyDescent="0.25">
      <c r="A1080" s="27" t="s">
        <v>103</v>
      </c>
      <c r="B1080" s="27" t="s">
        <v>104</v>
      </c>
      <c r="C1080" s="27" t="s">
        <v>104</v>
      </c>
      <c r="D1080" s="27" t="s">
        <v>147</v>
      </c>
      <c r="E1080" s="27" t="s">
        <v>679</v>
      </c>
      <c r="F1080" s="27" t="s">
        <v>694</v>
      </c>
      <c r="G1080" s="27" t="s">
        <v>695</v>
      </c>
      <c r="H1080" s="34" t="s">
        <v>644</v>
      </c>
      <c r="I1080" s="34" t="s">
        <v>696</v>
      </c>
      <c r="J1080" s="34" t="str">
        <f t="shared" si="81"/>
        <v>Admin &amp; OtherDepreciation as % of Total Gross Profit</v>
      </c>
      <c r="K1080" s="34" t="str">
        <f t="shared" si="82"/>
        <v>160Depreciation - Toyota</v>
      </c>
      <c r="L1080" s="28">
        <f>+SUMIF('TB 4-24'!M:M,$AL1080,'TB 4-24'!G:G)</f>
        <v>0</v>
      </c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>
        <f>+SUMIF('Input Sheet'!$S:$S,$AL1080,'Input Sheet'!C:C)</f>
        <v>0</v>
      </c>
      <c r="Z1080" s="28">
        <f>+SUMIF('Input Sheet'!$S:$S,$AL1080,'Input Sheet'!D:D)</f>
        <v>0</v>
      </c>
      <c r="AA1080" s="28">
        <f>+SUMIF('Input Sheet'!$S:$S,$AL1080,'Input Sheet'!E:E)</f>
        <v>0</v>
      </c>
      <c r="AB1080" s="28">
        <f>+SUMIF('Input Sheet'!$S:$S,$AL1080,'Input Sheet'!F:F)</f>
        <v>0</v>
      </c>
      <c r="AC1080" s="28">
        <f>+SUMIF('Input Sheet'!$S:$S,$AL1080,'Input Sheet'!G:G)</f>
        <v>0</v>
      </c>
      <c r="AD1080" s="28">
        <f>+SUMIF('Input Sheet'!$S:$S,$AL1080,'Input Sheet'!H:H)</f>
        <v>0</v>
      </c>
      <c r="AE1080" s="28">
        <f>+SUMIF('Input Sheet'!$S:$S,$AL1080,'Input Sheet'!I:I)</f>
        <v>0</v>
      </c>
      <c r="AF1080" s="28">
        <f>+SUMIF('Input Sheet'!$S:$S,$AL1080,'Input Sheet'!J:J)</f>
        <v>0</v>
      </c>
      <c r="AG1080" s="28">
        <f>+SUMIF('Input Sheet'!$S:$S,$AL1080,'Input Sheet'!K:K)</f>
        <v>0</v>
      </c>
      <c r="AH1080" s="28">
        <f>+SUMIF('Input Sheet'!$S:$S,$AL1080,'Input Sheet'!L:L)</f>
        <v>0</v>
      </c>
      <c r="AI1080" s="28">
        <f>+SUMIF('Input Sheet'!$S:$S,$AL1080,'Input Sheet'!M:M)</f>
        <v>0</v>
      </c>
      <c r="AJ1080" s="28">
        <f>+SUMIF('Input Sheet'!$S:$S,$AL1080,'Input Sheet'!N:N)</f>
        <v>0</v>
      </c>
      <c r="AK1080" s="28"/>
      <c r="AL1080" s="27" t="str">
        <f t="shared" si="83"/>
        <v>160-7790</v>
      </c>
      <c r="AM1080" s="34" t="str">
        <f t="shared" si="84"/>
        <v>Admin &amp; Other</v>
      </c>
      <c r="AN1080" s="34" t="str">
        <f t="shared" si="85"/>
        <v>Admin &amp; OtherDepreciation as % of Total Gross Profit</v>
      </c>
      <c r="AO1080" s="35"/>
      <c r="AP1080" s="35"/>
      <c r="AQ1080" s="35"/>
    </row>
    <row r="1081" spans="1:43" x14ac:dyDescent="0.25">
      <c r="A1081" s="27" t="s">
        <v>103</v>
      </c>
      <c r="B1081" s="27" t="s">
        <v>104</v>
      </c>
      <c r="C1081" s="27" t="s">
        <v>663</v>
      </c>
      <c r="D1081" s="27" t="s">
        <v>150</v>
      </c>
      <c r="E1081" s="27" t="s">
        <v>669</v>
      </c>
      <c r="F1081" s="27" t="s">
        <v>694</v>
      </c>
      <c r="G1081" s="27" t="s">
        <v>695</v>
      </c>
      <c r="H1081" s="34" t="s">
        <v>644</v>
      </c>
      <c r="I1081" s="34" t="s">
        <v>696</v>
      </c>
      <c r="J1081" s="34" t="str">
        <f t="shared" si="81"/>
        <v>Admin &amp; OtherDepreciation as % of Total Gross Profit</v>
      </c>
      <c r="K1081" s="34" t="str">
        <f t="shared" si="82"/>
        <v>440Depreciation - Toyota</v>
      </c>
      <c r="L1081" s="28">
        <f>+SUMIF('TB 4-24'!M:M,$AL1081,'TB 4-24'!G:G)</f>
        <v>0</v>
      </c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>
        <f>+SUMIF('Input Sheet'!$S:$S,$AL1081,'Input Sheet'!C:C)</f>
        <v>0</v>
      </c>
      <c r="Z1081" s="28">
        <f>+SUMIF('Input Sheet'!$S:$S,$AL1081,'Input Sheet'!D:D)</f>
        <v>0</v>
      </c>
      <c r="AA1081" s="28">
        <f>+SUMIF('Input Sheet'!$S:$S,$AL1081,'Input Sheet'!E:E)</f>
        <v>0</v>
      </c>
      <c r="AB1081" s="28">
        <f>+SUMIF('Input Sheet'!$S:$S,$AL1081,'Input Sheet'!F:F)</f>
        <v>0</v>
      </c>
      <c r="AC1081" s="28">
        <f>+SUMIF('Input Sheet'!$S:$S,$AL1081,'Input Sheet'!G:G)</f>
        <v>0</v>
      </c>
      <c r="AD1081" s="28">
        <f>+SUMIF('Input Sheet'!$S:$S,$AL1081,'Input Sheet'!H:H)</f>
        <v>0</v>
      </c>
      <c r="AE1081" s="28">
        <f>+SUMIF('Input Sheet'!$S:$S,$AL1081,'Input Sheet'!I:I)</f>
        <v>0</v>
      </c>
      <c r="AF1081" s="28">
        <f>+SUMIF('Input Sheet'!$S:$S,$AL1081,'Input Sheet'!J:J)</f>
        <v>0</v>
      </c>
      <c r="AG1081" s="28">
        <f>+SUMIF('Input Sheet'!$S:$S,$AL1081,'Input Sheet'!K:K)</f>
        <v>0</v>
      </c>
      <c r="AH1081" s="28">
        <f>+SUMIF('Input Sheet'!$S:$S,$AL1081,'Input Sheet'!L:L)</f>
        <v>0</v>
      </c>
      <c r="AI1081" s="28">
        <f>+SUMIF('Input Sheet'!$S:$S,$AL1081,'Input Sheet'!M:M)</f>
        <v>0</v>
      </c>
      <c r="AJ1081" s="28">
        <f>+SUMIF('Input Sheet'!$S:$S,$AL1081,'Input Sheet'!N:N)</f>
        <v>0</v>
      </c>
      <c r="AK1081" s="28"/>
      <c r="AL1081" s="27" t="str">
        <f t="shared" si="83"/>
        <v>440-7795</v>
      </c>
      <c r="AM1081" s="34" t="str">
        <f t="shared" si="84"/>
        <v>Admin &amp; Other</v>
      </c>
      <c r="AN1081" s="34" t="str">
        <f t="shared" si="85"/>
        <v>Admin &amp; OtherDepreciation as % of Total Gross Profit</v>
      </c>
      <c r="AO1081" s="35"/>
      <c r="AP1081" s="35"/>
      <c r="AQ1081" s="35"/>
    </row>
    <row r="1082" spans="1:43" x14ac:dyDescent="0.25">
      <c r="A1082" s="27" t="s">
        <v>103</v>
      </c>
      <c r="B1082" s="27" t="s">
        <v>104</v>
      </c>
      <c r="C1082" s="27" t="s">
        <v>657</v>
      </c>
      <c r="D1082" s="27" t="s">
        <v>179</v>
      </c>
      <c r="E1082" s="27" t="s">
        <v>682</v>
      </c>
      <c r="F1082" s="27" t="s">
        <v>692</v>
      </c>
      <c r="G1082" s="27" t="s">
        <v>693</v>
      </c>
      <c r="H1082" s="34" t="s">
        <v>644</v>
      </c>
      <c r="I1082" s="34" t="s">
        <v>645</v>
      </c>
      <c r="J1082" s="34" t="str">
        <f t="shared" si="81"/>
        <v>Admin &amp; OtherOther Overheads as % of Total Gross Profit</v>
      </c>
      <c r="K1082" s="34" t="str">
        <f t="shared" si="82"/>
        <v>240Office expenses (Stationery, postage) - Toyota</v>
      </c>
      <c r="L1082" s="28">
        <f>+SUMIF('TB 4-24'!M:M,$AL1082,'TB 4-24'!G:G)</f>
        <v>0</v>
      </c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>
        <f>+SUMIF('Input Sheet'!$S:$S,$AL1082,'Input Sheet'!C:C)</f>
        <v>0</v>
      </c>
      <c r="Z1082" s="28">
        <f>+SUMIF('Input Sheet'!$S:$S,$AL1082,'Input Sheet'!D:D)</f>
        <v>0</v>
      </c>
      <c r="AA1082" s="28">
        <f>+SUMIF('Input Sheet'!$S:$S,$AL1082,'Input Sheet'!E:E)</f>
        <v>0</v>
      </c>
      <c r="AB1082" s="28">
        <f>+SUMIF('Input Sheet'!$S:$S,$AL1082,'Input Sheet'!F:F)</f>
        <v>0</v>
      </c>
      <c r="AC1082" s="28">
        <f>+SUMIF('Input Sheet'!$S:$S,$AL1082,'Input Sheet'!G:G)</f>
        <v>0</v>
      </c>
      <c r="AD1082" s="28">
        <f>+SUMIF('Input Sheet'!$S:$S,$AL1082,'Input Sheet'!H:H)</f>
        <v>0</v>
      </c>
      <c r="AE1082" s="28">
        <f>+SUMIF('Input Sheet'!$S:$S,$AL1082,'Input Sheet'!I:I)</f>
        <v>0</v>
      </c>
      <c r="AF1082" s="28">
        <f>+SUMIF('Input Sheet'!$S:$S,$AL1082,'Input Sheet'!J:J)</f>
        <v>0</v>
      </c>
      <c r="AG1082" s="28">
        <f>+SUMIF('Input Sheet'!$S:$S,$AL1082,'Input Sheet'!K:K)</f>
        <v>0</v>
      </c>
      <c r="AH1082" s="28">
        <f>+SUMIF('Input Sheet'!$S:$S,$AL1082,'Input Sheet'!L:L)</f>
        <v>0</v>
      </c>
      <c r="AI1082" s="28">
        <f>+SUMIF('Input Sheet'!$S:$S,$AL1082,'Input Sheet'!M:M)</f>
        <v>0</v>
      </c>
      <c r="AJ1082" s="28">
        <f>+SUMIF('Input Sheet'!$S:$S,$AL1082,'Input Sheet'!N:N)</f>
        <v>0</v>
      </c>
      <c r="AK1082" s="28"/>
      <c r="AL1082" s="27" t="str">
        <f t="shared" si="83"/>
        <v>240-7350</v>
      </c>
      <c r="AM1082" s="34" t="str">
        <f t="shared" si="84"/>
        <v>Admin &amp; Other</v>
      </c>
      <c r="AN1082" s="34" t="str">
        <f t="shared" si="85"/>
        <v>Admin &amp; OtherOther Overheads as % of Total Gross Profit</v>
      </c>
      <c r="AO1082" s="35"/>
      <c r="AP1082" s="35"/>
      <c r="AQ1082" s="35"/>
    </row>
    <row r="1083" spans="1:43" x14ac:dyDescent="0.25">
      <c r="A1083" s="27" t="s">
        <v>103</v>
      </c>
      <c r="B1083" s="27" t="s">
        <v>104</v>
      </c>
      <c r="C1083" s="27" t="s">
        <v>663</v>
      </c>
      <c r="D1083" s="27" t="s">
        <v>150</v>
      </c>
      <c r="E1083" s="27" t="s">
        <v>668</v>
      </c>
      <c r="F1083" s="27" t="s">
        <v>694</v>
      </c>
      <c r="G1083" s="27" t="s">
        <v>695</v>
      </c>
      <c r="H1083" s="34" t="s">
        <v>644</v>
      </c>
      <c r="I1083" s="34" t="s">
        <v>696</v>
      </c>
      <c r="J1083" s="34" t="str">
        <f t="shared" si="81"/>
        <v>Admin &amp; OtherDepreciation as % of Total Gross Profit</v>
      </c>
      <c r="K1083" s="34" t="str">
        <f t="shared" si="82"/>
        <v>430Depreciation - Toyota</v>
      </c>
      <c r="L1083" s="28">
        <f>+SUMIF('TB 4-24'!M:M,$AL1083,'TB 4-24'!G:G)</f>
        <v>0</v>
      </c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>
        <f>+SUMIF('Input Sheet'!$S:$S,$AL1083,'Input Sheet'!C:C)</f>
        <v>0</v>
      </c>
      <c r="Z1083" s="28">
        <f>+SUMIF('Input Sheet'!$S:$S,$AL1083,'Input Sheet'!D:D)</f>
        <v>0</v>
      </c>
      <c r="AA1083" s="28">
        <f>+SUMIF('Input Sheet'!$S:$S,$AL1083,'Input Sheet'!E:E)</f>
        <v>0</v>
      </c>
      <c r="AB1083" s="28">
        <f>+SUMIF('Input Sheet'!$S:$S,$AL1083,'Input Sheet'!F:F)</f>
        <v>0</v>
      </c>
      <c r="AC1083" s="28">
        <f>+SUMIF('Input Sheet'!$S:$S,$AL1083,'Input Sheet'!G:G)</f>
        <v>0</v>
      </c>
      <c r="AD1083" s="28">
        <f>+SUMIF('Input Sheet'!$S:$S,$AL1083,'Input Sheet'!H:H)</f>
        <v>0</v>
      </c>
      <c r="AE1083" s="28">
        <f>+SUMIF('Input Sheet'!$S:$S,$AL1083,'Input Sheet'!I:I)</f>
        <v>0</v>
      </c>
      <c r="AF1083" s="28">
        <f>+SUMIF('Input Sheet'!$S:$S,$AL1083,'Input Sheet'!J:J)</f>
        <v>0</v>
      </c>
      <c r="AG1083" s="28">
        <f>+SUMIF('Input Sheet'!$S:$S,$AL1083,'Input Sheet'!K:K)</f>
        <v>0</v>
      </c>
      <c r="AH1083" s="28">
        <f>+SUMIF('Input Sheet'!$S:$S,$AL1083,'Input Sheet'!L:L)</f>
        <v>0</v>
      </c>
      <c r="AI1083" s="28">
        <f>+SUMIF('Input Sheet'!$S:$S,$AL1083,'Input Sheet'!M:M)</f>
        <v>0</v>
      </c>
      <c r="AJ1083" s="28">
        <f>+SUMIF('Input Sheet'!$S:$S,$AL1083,'Input Sheet'!N:N)</f>
        <v>0</v>
      </c>
      <c r="AK1083" s="28"/>
      <c r="AL1083" s="27" t="str">
        <f t="shared" si="83"/>
        <v>430-7795</v>
      </c>
      <c r="AM1083" s="34" t="str">
        <f t="shared" si="84"/>
        <v>Admin &amp; Other</v>
      </c>
      <c r="AN1083" s="34" t="str">
        <f t="shared" si="85"/>
        <v>Admin &amp; OtherDepreciation as % of Total Gross Profit</v>
      </c>
      <c r="AO1083" s="35"/>
      <c r="AP1083" s="35"/>
      <c r="AQ1083" s="35"/>
    </row>
    <row r="1084" spans="1:43" x14ac:dyDescent="0.25">
      <c r="A1084" s="27" t="s">
        <v>103</v>
      </c>
      <c r="B1084" s="27" t="s">
        <v>104</v>
      </c>
      <c r="C1084" s="27" t="s">
        <v>104</v>
      </c>
      <c r="D1084" s="27" t="s">
        <v>150</v>
      </c>
      <c r="E1084" s="27" t="s">
        <v>649</v>
      </c>
      <c r="F1084" s="27" t="s">
        <v>694</v>
      </c>
      <c r="G1084" s="27" t="s">
        <v>695</v>
      </c>
      <c r="H1084" s="34" t="s">
        <v>644</v>
      </c>
      <c r="I1084" s="34" t="s">
        <v>696</v>
      </c>
      <c r="J1084" s="34" t="str">
        <f t="shared" si="81"/>
        <v>Admin &amp; OtherDepreciation as % of Total Gross Profit</v>
      </c>
      <c r="K1084" s="34" t="str">
        <f t="shared" si="82"/>
        <v>110Depreciation - Toyota</v>
      </c>
      <c r="L1084" s="28">
        <f>+SUMIF('TB 4-24'!M:M,$AL1084,'TB 4-24'!G:G)</f>
        <v>0</v>
      </c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>
        <f>+SUMIF('Input Sheet'!$S:$S,$AL1084,'Input Sheet'!C:C)</f>
        <v>0</v>
      </c>
      <c r="Z1084" s="28">
        <f>+SUMIF('Input Sheet'!$S:$S,$AL1084,'Input Sheet'!D:D)</f>
        <v>0</v>
      </c>
      <c r="AA1084" s="28">
        <f>+SUMIF('Input Sheet'!$S:$S,$AL1084,'Input Sheet'!E:E)</f>
        <v>0</v>
      </c>
      <c r="AB1084" s="28">
        <f>+SUMIF('Input Sheet'!$S:$S,$AL1084,'Input Sheet'!F:F)</f>
        <v>0</v>
      </c>
      <c r="AC1084" s="28">
        <f>+SUMIF('Input Sheet'!$S:$S,$AL1084,'Input Sheet'!G:G)</f>
        <v>0</v>
      </c>
      <c r="AD1084" s="28">
        <f>+SUMIF('Input Sheet'!$S:$S,$AL1084,'Input Sheet'!H:H)</f>
        <v>0</v>
      </c>
      <c r="AE1084" s="28">
        <f>+SUMIF('Input Sheet'!$S:$S,$AL1084,'Input Sheet'!I:I)</f>
        <v>0</v>
      </c>
      <c r="AF1084" s="28">
        <f>+SUMIF('Input Sheet'!$S:$S,$AL1084,'Input Sheet'!J:J)</f>
        <v>0</v>
      </c>
      <c r="AG1084" s="28">
        <f>+SUMIF('Input Sheet'!$S:$S,$AL1084,'Input Sheet'!K:K)</f>
        <v>0</v>
      </c>
      <c r="AH1084" s="28">
        <f>+SUMIF('Input Sheet'!$S:$S,$AL1084,'Input Sheet'!L:L)</f>
        <v>0</v>
      </c>
      <c r="AI1084" s="28">
        <f>+SUMIF('Input Sheet'!$S:$S,$AL1084,'Input Sheet'!M:M)</f>
        <v>0</v>
      </c>
      <c r="AJ1084" s="28">
        <f>+SUMIF('Input Sheet'!$S:$S,$AL1084,'Input Sheet'!N:N)</f>
        <v>0</v>
      </c>
      <c r="AK1084" s="28"/>
      <c r="AL1084" s="27" t="str">
        <f t="shared" si="83"/>
        <v>110-7795</v>
      </c>
      <c r="AM1084" s="34" t="str">
        <f t="shared" si="84"/>
        <v>Admin &amp; Other</v>
      </c>
      <c r="AN1084" s="34" t="str">
        <f t="shared" si="85"/>
        <v>Admin &amp; OtherDepreciation as % of Total Gross Profit</v>
      </c>
      <c r="AO1084" s="35"/>
      <c r="AP1084" s="35"/>
      <c r="AQ1084" s="35"/>
    </row>
    <row r="1085" spans="1:43" x14ac:dyDescent="0.25">
      <c r="A1085" s="27" t="s">
        <v>103</v>
      </c>
      <c r="B1085" s="27" t="s">
        <v>104</v>
      </c>
      <c r="C1085" s="27" t="s">
        <v>657</v>
      </c>
      <c r="D1085" s="27" t="s">
        <v>150</v>
      </c>
      <c r="E1085" s="27" t="s">
        <v>682</v>
      </c>
      <c r="F1085" s="27" t="s">
        <v>694</v>
      </c>
      <c r="G1085" s="27" t="s">
        <v>695</v>
      </c>
      <c r="H1085" s="34" t="s">
        <v>644</v>
      </c>
      <c r="I1085" s="34" t="s">
        <v>696</v>
      </c>
      <c r="J1085" s="34" t="str">
        <f t="shared" si="81"/>
        <v>Admin &amp; OtherDepreciation as % of Total Gross Profit</v>
      </c>
      <c r="K1085" s="34" t="str">
        <f t="shared" si="82"/>
        <v>240Depreciation - Toyota</v>
      </c>
      <c r="L1085" s="28">
        <f>+SUMIF('TB 4-24'!M:M,$AL1085,'TB 4-24'!G:G)</f>
        <v>0</v>
      </c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>
        <f>+SUMIF('Input Sheet'!$S:$S,$AL1085,'Input Sheet'!C:C)</f>
        <v>0</v>
      </c>
      <c r="Z1085" s="28">
        <f>+SUMIF('Input Sheet'!$S:$S,$AL1085,'Input Sheet'!D:D)</f>
        <v>0</v>
      </c>
      <c r="AA1085" s="28">
        <f>+SUMIF('Input Sheet'!$S:$S,$AL1085,'Input Sheet'!E:E)</f>
        <v>0</v>
      </c>
      <c r="AB1085" s="28">
        <f>+SUMIF('Input Sheet'!$S:$S,$AL1085,'Input Sheet'!F:F)</f>
        <v>0</v>
      </c>
      <c r="AC1085" s="28">
        <f>+SUMIF('Input Sheet'!$S:$S,$AL1085,'Input Sheet'!G:G)</f>
        <v>0</v>
      </c>
      <c r="AD1085" s="28">
        <f>+SUMIF('Input Sheet'!$S:$S,$AL1085,'Input Sheet'!H:H)</f>
        <v>0</v>
      </c>
      <c r="AE1085" s="28">
        <f>+SUMIF('Input Sheet'!$S:$S,$AL1085,'Input Sheet'!I:I)</f>
        <v>0</v>
      </c>
      <c r="AF1085" s="28">
        <f>+SUMIF('Input Sheet'!$S:$S,$AL1085,'Input Sheet'!J:J)</f>
        <v>0</v>
      </c>
      <c r="AG1085" s="28">
        <f>+SUMIF('Input Sheet'!$S:$S,$AL1085,'Input Sheet'!K:K)</f>
        <v>0</v>
      </c>
      <c r="AH1085" s="28">
        <f>+SUMIF('Input Sheet'!$S:$S,$AL1085,'Input Sheet'!L:L)</f>
        <v>0</v>
      </c>
      <c r="AI1085" s="28">
        <f>+SUMIF('Input Sheet'!$S:$S,$AL1085,'Input Sheet'!M:M)</f>
        <v>0</v>
      </c>
      <c r="AJ1085" s="28">
        <f>+SUMIF('Input Sheet'!$S:$S,$AL1085,'Input Sheet'!N:N)</f>
        <v>0</v>
      </c>
      <c r="AK1085" s="28"/>
      <c r="AL1085" s="27" t="str">
        <f t="shared" si="83"/>
        <v>240-7795</v>
      </c>
      <c r="AM1085" s="34" t="str">
        <f t="shared" si="84"/>
        <v>Admin &amp; Other</v>
      </c>
      <c r="AN1085" s="34" t="str">
        <f t="shared" si="85"/>
        <v>Admin &amp; OtherDepreciation as % of Total Gross Profit</v>
      </c>
      <c r="AO1085" s="35"/>
      <c r="AP1085" s="35"/>
      <c r="AQ1085" s="35"/>
    </row>
    <row r="1086" spans="1:43" x14ac:dyDescent="0.25">
      <c r="A1086" s="27" t="s">
        <v>103</v>
      </c>
      <c r="B1086" s="27" t="s">
        <v>104</v>
      </c>
      <c r="C1086" s="27" t="s">
        <v>104</v>
      </c>
      <c r="D1086" s="27" t="s">
        <v>150</v>
      </c>
      <c r="E1086" s="27" t="s">
        <v>680</v>
      </c>
      <c r="F1086" s="27" t="s">
        <v>694</v>
      </c>
      <c r="G1086" s="27" t="s">
        <v>695</v>
      </c>
      <c r="H1086" s="34" t="s">
        <v>644</v>
      </c>
      <c r="I1086" s="34" t="s">
        <v>696</v>
      </c>
      <c r="J1086" s="34" t="str">
        <f t="shared" si="81"/>
        <v>Admin &amp; OtherDepreciation as % of Total Gross Profit</v>
      </c>
      <c r="K1086" s="34" t="str">
        <f t="shared" si="82"/>
        <v>130Depreciation - Toyota</v>
      </c>
      <c r="L1086" s="28">
        <f>+SUMIF('TB 4-24'!M:M,$AL1086,'TB 4-24'!G:G)</f>
        <v>0</v>
      </c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>
        <f>+SUMIF('Input Sheet'!$S:$S,$AL1086,'Input Sheet'!C:C)</f>
        <v>0</v>
      </c>
      <c r="Z1086" s="28">
        <f>+SUMIF('Input Sheet'!$S:$S,$AL1086,'Input Sheet'!D:D)</f>
        <v>0</v>
      </c>
      <c r="AA1086" s="28">
        <f>+SUMIF('Input Sheet'!$S:$S,$AL1086,'Input Sheet'!E:E)</f>
        <v>0</v>
      </c>
      <c r="AB1086" s="28">
        <f>+SUMIF('Input Sheet'!$S:$S,$AL1086,'Input Sheet'!F:F)</f>
        <v>0</v>
      </c>
      <c r="AC1086" s="28">
        <f>+SUMIF('Input Sheet'!$S:$S,$AL1086,'Input Sheet'!G:G)</f>
        <v>0</v>
      </c>
      <c r="AD1086" s="28">
        <f>+SUMIF('Input Sheet'!$S:$S,$AL1086,'Input Sheet'!H:H)</f>
        <v>0</v>
      </c>
      <c r="AE1086" s="28">
        <f>+SUMIF('Input Sheet'!$S:$S,$AL1086,'Input Sheet'!I:I)</f>
        <v>0</v>
      </c>
      <c r="AF1086" s="28">
        <f>+SUMIF('Input Sheet'!$S:$S,$AL1086,'Input Sheet'!J:J)</f>
        <v>0</v>
      </c>
      <c r="AG1086" s="28">
        <f>+SUMIF('Input Sheet'!$S:$S,$AL1086,'Input Sheet'!K:K)</f>
        <v>0</v>
      </c>
      <c r="AH1086" s="28">
        <f>+SUMIF('Input Sheet'!$S:$S,$AL1086,'Input Sheet'!L:L)</f>
        <v>0</v>
      </c>
      <c r="AI1086" s="28">
        <f>+SUMIF('Input Sheet'!$S:$S,$AL1086,'Input Sheet'!M:M)</f>
        <v>0</v>
      </c>
      <c r="AJ1086" s="28">
        <f>+SUMIF('Input Sheet'!$S:$S,$AL1086,'Input Sheet'!N:N)</f>
        <v>0</v>
      </c>
      <c r="AK1086" s="28"/>
      <c r="AL1086" s="27" t="str">
        <f t="shared" si="83"/>
        <v>130-7795</v>
      </c>
      <c r="AM1086" s="34" t="str">
        <f t="shared" si="84"/>
        <v>Admin &amp; Other</v>
      </c>
      <c r="AN1086" s="34" t="str">
        <f t="shared" si="85"/>
        <v>Admin &amp; OtherDepreciation as % of Total Gross Profit</v>
      </c>
      <c r="AO1086" s="35"/>
      <c r="AP1086" s="35"/>
      <c r="AQ1086" s="35"/>
    </row>
    <row r="1087" spans="1:43" x14ac:dyDescent="0.25">
      <c r="A1087" s="27" t="s">
        <v>103</v>
      </c>
      <c r="B1087" s="27" t="s">
        <v>104</v>
      </c>
      <c r="C1087" s="27" t="s">
        <v>657</v>
      </c>
      <c r="D1087" s="27" t="s">
        <v>150</v>
      </c>
      <c r="E1087" s="27" t="s">
        <v>658</v>
      </c>
      <c r="F1087" s="27" t="s">
        <v>694</v>
      </c>
      <c r="G1087" s="27" t="s">
        <v>695</v>
      </c>
      <c r="H1087" s="34" t="s">
        <v>644</v>
      </c>
      <c r="I1087" s="34" t="s">
        <v>696</v>
      </c>
      <c r="J1087" s="34" t="str">
        <f t="shared" si="81"/>
        <v>Admin &amp; OtherDepreciation as % of Total Gross Profit</v>
      </c>
      <c r="K1087" s="34" t="str">
        <f t="shared" si="82"/>
        <v>210Depreciation - Toyota</v>
      </c>
      <c r="L1087" s="28">
        <f>+SUMIF('TB 4-24'!M:M,$AL1087,'TB 4-24'!G:G)</f>
        <v>0</v>
      </c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>
        <f>+SUMIF('Input Sheet'!$S:$S,$AL1087,'Input Sheet'!C:C)</f>
        <v>0</v>
      </c>
      <c r="Z1087" s="28">
        <f>+SUMIF('Input Sheet'!$S:$S,$AL1087,'Input Sheet'!D:D)</f>
        <v>0</v>
      </c>
      <c r="AA1087" s="28">
        <f>+SUMIF('Input Sheet'!$S:$S,$AL1087,'Input Sheet'!E:E)</f>
        <v>0</v>
      </c>
      <c r="AB1087" s="28">
        <f>+SUMIF('Input Sheet'!$S:$S,$AL1087,'Input Sheet'!F:F)</f>
        <v>0</v>
      </c>
      <c r="AC1087" s="28">
        <f>+SUMIF('Input Sheet'!$S:$S,$AL1087,'Input Sheet'!G:G)</f>
        <v>0</v>
      </c>
      <c r="AD1087" s="28">
        <f>+SUMIF('Input Sheet'!$S:$S,$AL1087,'Input Sheet'!H:H)</f>
        <v>0</v>
      </c>
      <c r="AE1087" s="28">
        <f>+SUMIF('Input Sheet'!$S:$S,$AL1087,'Input Sheet'!I:I)</f>
        <v>0</v>
      </c>
      <c r="AF1087" s="28">
        <f>+SUMIF('Input Sheet'!$S:$S,$AL1087,'Input Sheet'!J:J)</f>
        <v>0</v>
      </c>
      <c r="AG1087" s="28">
        <f>+SUMIF('Input Sheet'!$S:$S,$AL1087,'Input Sheet'!K:K)</f>
        <v>0</v>
      </c>
      <c r="AH1087" s="28">
        <f>+SUMIF('Input Sheet'!$S:$S,$AL1087,'Input Sheet'!L:L)</f>
        <v>0</v>
      </c>
      <c r="AI1087" s="28">
        <f>+SUMIF('Input Sheet'!$S:$S,$AL1087,'Input Sheet'!M:M)</f>
        <v>0</v>
      </c>
      <c r="AJ1087" s="28">
        <f>+SUMIF('Input Sheet'!$S:$S,$AL1087,'Input Sheet'!N:N)</f>
        <v>0</v>
      </c>
      <c r="AK1087" s="28"/>
      <c r="AL1087" s="27" t="str">
        <f t="shared" si="83"/>
        <v>210-7795</v>
      </c>
      <c r="AM1087" s="34" t="str">
        <f t="shared" si="84"/>
        <v>Admin &amp; Other</v>
      </c>
      <c r="AN1087" s="34" t="str">
        <f t="shared" si="85"/>
        <v>Admin &amp; OtherDepreciation as % of Total Gross Profit</v>
      </c>
      <c r="AO1087" s="35"/>
      <c r="AP1087" s="35"/>
      <c r="AQ1087" s="35"/>
    </row>
    <row r="1088" spans="1:43" x14ac:dyDescent="0.25">
      <c r="A1088" s="27" t="s">
        <v>103</v>
      </c>
      <c r="B1088" s="27" t="s">
        <v>104</v>
      </c>
      <c r="C1088" s="27" t="s">
        <v>657</v>
      </c>
      <c r="D1088" s="27" t="s">
        <v>150</v>
      </c>
      <c r="E1088" s="27" t="s">
        <v>659</v>
      </c>
      <c r="F1088" s="27" t="s">
        <v>694</v>
      </c>
      <c r="G1088" s="27" t="s">
        <v>695</v>
      </c>
      <c r="H1088" s="34" t="s">
        <v>644</v>
      </c>
      <c r="I1088" s="34" t="s">
        <v>696</v>
      </c>
      <c r="J1088" s="34" t="str">
        <f t="shared" si="81"/>
        <v>Admin &amp; OtherDepreciation as % of Total Gross Profit</v>
      </c>
      <c r="K1088" s="34" t="str">
        <f t="shared" si="82"/>
        <v>220Depreciation - Toyota</v>
      </c>
      <c r="L1088" s="28">
        <f>+SUMIF('TB 4-24'!M:M,$AL1088,'TB 4-24'!G:G)</f>
        <v>0</v>
      </c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>
        <f>+SUMIF('Input Sheet'!$S:$S,$AL1088,'Input Sheet'!C:C)</f>
        <v>0</v>
      </c>
      <c r="Z1088" s="28">
        <f>+SUMIF('Input Sheet'!$S:$S,$AL1088,'Input Sheet'!D:D)</f>
        <v>0</v>
      </c>
      <c r="AA1088" s="28">
        <f>+SUMIF('Input Sheet'!$S:$S,$AL1088,'Input Sheet'!E:E)</f>
        <v>0</v>
      </c>
      <c r="AB1088" s="28">
        <f>+SUMIF('Input Sheet'!$S:$S,$AL1088,'Input Sheet'!F:F)</f>
        <v>0</v>
      </c>
      <c r="AC1088" s="28">
        <f>+SUMIF('Input Sheet'!$S:$S,$AL1088,'Input Sheet'!G:G)</f>
        <v>0</v>
      </c>
      <c r="AD1088" s="28">
        <f>+SUMIF('Input Sheet'!$S:$S,$AL1088,'Input Sheet'!H:H)</f>
        <v>0</v>
      </c>
      <c r="AE1088" s="28">
        <f>+SUMIF('Input Sheet'!$S:$S,$AL1088,'Input Sheet'!I:I)</f>
        <v>0</v>
      </c>
      <c r="AF1088" s="28">
        <f>+SUMIF('Input Sheet'!$S:$S,$AL1088,'Input Sheet'!J:J)</f>
        <v>0</v>
      </c>
      <c r="AG1088" s="28">
        <f>+SUMIF('Input Sheet'!$S:$S,$AL1088,'Input Sheet'!K:K)</f>
        <v>0</v>
      </c>
      <c r="AH1088" s="28">
        <f>+SUMIF('Input Sheet'!$S:$S,$AL1088,'Input Sheet'!L:L)</f>
        <v>0</v>
      </c>
      <c r="AI1088" s="28">
        <f>+SUMIF('Input Sheet'!$S:$S,$AL1088,'Input Sheet'!M:M)</f>
        <v>0</v>
      </c>
      <c r="AJ1088" s="28">
        <f>+SUMIF('Input Sheet'!$S:$S,$AL1088,'Input Sheet'!N:N)</f>
        <v>0</v>
      </c>
      <c r="AK1088" s="28"/>
      <c r="AL1088" s="27" t="str">
        <f t="shared" si="83"/>
        <v>220-7795</v>
      </c>
      <c r="AM1088" s="34" t="str">
        <f t="shared" si="84"/>
        <v>Admin &amp; Other</v>
      </c>
      <c r="AN1088" s="34" t="str">
        <f t="shared" si="85"/>
        <v>Admin &amp; OtherDepreciation as % of Total Gross Profit</v>
      </c>
      <c r="AO1088" s="35"/>
      <c r="AP1088" s="35"/>
      <c r="AQ1088" s="35"/>
    </row>
    <row r="1089" spans="1:43" x14ac:dyDescent="0.25">
      <c r="A1089" s="27" t="s">
        <v>103</v>
      </c>
      <c r="B1089" s="27" t="s">
        <v>104</v>
      </c>
      <c r="C1089" s="27" t="s">
        <v>657</v>
      </c>
      <c r="D1089" s="27" t="s">
        <v>150</v>
      </c>
      <c r="E1089" s="27" t="s">
        <v>681</v>
      </c>
      <c r="F1089" s="27" t="s">
        <v>694</v>
      </c>
      <c r="G1089" s="27" t="s">
        <v>695</v>
      </c>
      <c r="H1089" s="34" t="s">
        <v>644</v>
      </c>
      <c r="I1089" s="34" t="s">
        <v>696</v>
      </c>
      <c r="J1089" s="34" t="str">
        <f t="shared" si="81"/>
        <v>Admin &amp; OtherDepreciation as % of Total Gross Profit</v>
      </c>
      <c r="K1089" s="34" t="str">
        <f t="shared" si="82"/>
        <v>230Depreciation - Toyota</v>
      </c>
      <c r="L1089" s="28">
        <f>+SUMIF('TB 4-24'!M:M,$AL1089,'TB 4-24'!G:G)</f>
        <v>0</v>
      </c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>
        <f>+SUMIF('Input Sheet'!$S:$S,$AL1089,'Input Sheet'!C:C)</f>
        <v>0</v>
      </c>
      <c r="Z1089" s="28">
        <f>+SUMIF('Input Sheet'!$S:$S,$AL1089,'Input Sheet'!D:D)</f>
        <v>0</v>
      </c>
      <c r="AA1089" s="28">
        <f>+SUMIF('Input Sheet'!$S:$S,$AL1089,'Input Sheet'!E:E)</f>
        <v>0</v>
      </c>
      <c r="AB1089" s="28">
        <f>+SUMIF('Input Sheet'!$S:$S,$AL1089,'Input Sheet'!F:F)</f>
        <v>0</v>
      </c>
      <c r="AC1089" s="28">
        <f>+SUMIF('Input Sheet'!$S:$S,$AL1089,'Input Sheet'!G:G)</f>
        <v>0</v>
      </c>
      <c r="AD1089" s="28">
        <f>+SUMIF('Input Sheet'!$S:$S,$AL1089,'Input Sheet'!H:H)</f>
        <v>0</v>
      </c>
      <c r="AE1089" s="28">
        <f>+SUMIF('Input Sheet'!$S:$S,$AL1089,'Input Sheet'!I:I)</f>
        <v>0</v>
      </c>
      <c r="AF1089" s="28">
        <f>+SUMIF('Input Sheet'!$S:$S,$AL1089,'Input Sheet'!J:J)</f>
        <v>0</v>
      </c>
      <c r="AG1089" s="28">
        <f>+SUMIF('Input Sheet'!$S:$S,$AL1089,'Input Sheet'!K:K)</f>
        <v>0</v>
      </c>
      <c r="AH1089" s="28">
        <f>+SUMIF('Input Sheet'!$S:$S,$AL1089,'Input Sheet'!L:L)</f>
        <v>0</v>
      </c>
      <c r="AI1089" s="28">
        <f>+SUMIF('Input Sheet'!$S:$S,$AL1089,'Input Sheet'!M:M)</f>
        <v>0</v>
      </c>
      <c r="AJ1089" s="28">
        <f>+SUMIF('Input Sheet'!$S:$S,$AL1089,'Input Sheet'!N:N)</f>
        <v>0</v>
      </c>
      <c r="AK1089" s="28"/>
      <c r="AL1089" s="27" t="str">
        <f t="shared" si="83"/>
        <v>230-7795</v>
      </c>
      <c r="AM1089" s="34" t="str">
        <f t="shared" si="84"/>
        <v>Admin &amp; Other</v>
      </c>
      <c r="AN1089" s="34" t="str">
        <f t="shared" si="85"/>
        <v>Admin &amp; OtherDepreciation as % of Total Gross Profit</v>
      </c>
      <c r="AO1089" s="35"/>
      <c r="AP1089" s="35"/>
      <c r="AQ1089" s="35"/>
    </row>
    <row r="1090" spans="1:43" x14ac:dyDescent="0.25">
      <c r="A1090" s="27" t="s">
        <v>103</v>
      </c>
      <c r="B1090" s="27" t="s">
        <v>104</v>
      </c>
      <c r="C1090" s="27" t="s">
        <v>657</v>
      </c>
      <c r="D1090" s="27" t="s">
        <v>150</v>
      </c>
      <c r="E1090" s="27" t="s">
        <v>662</v>
      </c>
      <c r="F1090" s="27" t="s">
        <v>694</v>
      </c>
      <c r="G1090" s="27" t="s">
        <v>695</v>
      </c>
      <c r="H1090" s="34" t="s">
        <v>644</v>
      </c>
      <c r="I1090" s="34" t="s">
        <v>696</v>
      </c>
      <c r="J1090" s="34" t="str">
        <f t="shared" si="81"/>
        <v>Admin &amp; OtherDepreciation as % of Total Gross Profit</v>
      </c>
      <c r="K1090" s="34" t="str">
        <f t="shared" si="82"/>
        <v>260Depreciation - Toyota</v>
      </c>
      <c r="L1090" s="28">
        <f>+SUMIF('TB 4-24'!M:M,$AL1090,'TB 4-24'!G:G)</f>
        <v>0</v>
      </c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>
        <f>+SUMIF('Input Sheet'!$S:$S,$AL1090,'Input Sheet'!C:C)</f>
        <v>0</v>
      </c>
      <c r="Z1090" s="28">
        <f>+SUMIF('Input Sheet'!$S:$S,$AL1090,'Input Sheet'!D:D)</f>
        <v>0</v>
      </c>
      <c r="AA1090" s="28">
        <f>+SUMIF('Input Sheet'!$S:$S,$AL1090,'Input Sheet'!E:E)</f>
        <v>0</v>
      </c>
      <c r="AB1090" s="28">
        <f>+SUMIF('Input Sheet'!$S:$S,$AL1090,'Input Sheet'!F:F)</f>
        <v>0</v>
      </c>
      <c r="AC1090" s="28">
        <f>+SUMIF('Input Sheet'!$S:$S,$AL1090,'Input Sheet'!G:G)</f>
        <v>0</v>
      </c>
      <c r="AD1090" s="28">
        <f>+SUMIF('Input Sheet'!$S:$S,$AL1090,'Input Sheet'!H:H)</f>
        <v>0</v>
      </c>
      <c r="AE1090" s="28">
        <f>+SUMIF('Input Sheet'!$S:$S,$AL1090,'Input Sheet'!I:I)</f>
        <v>0</v>
      </c>
      <c r="AF1090" s="28">
        <f>+SUMIF('Input Sheet'!$S:$S,$AL1090,'Input Sheet'!J:J)</f>
        <v>0</v>
      </c>
      <c r="AG1090" s="28">
        <f>+SUMIF('Input Sheet'!$S:$S,$AL1090,'Input Sheet'!K:K)</f>
        <v>0</v>
      </c>
      <c r="AH1090" s="28">
        <f>+SUMIF('Input Sheet'!$S:$S,$AL1090,'Input Sheet'!L:L)</f>
        <v>0</v>
      </c>
      <c r="AI1090" s="28">
        <f>+SUMIF('Input Sheet'!$S:$S,$AL1090,'Input Sheet'!M:M)</f>
        <v>0</v>
      </c>
      <c r="AJ1090" s="28">
        <f>+SUMIF('Input Sheet'!$S:$S,$AL1090,'Input Sheet'!N:N)</f>
        <v>0</v>
      </c>
      <c r="AK1090" s="28"/>
      <c r="AL1090" s="27" t="str">
        <f t="shared" si="83"/>
        <v>260-7795</v>
      </c>
      <c r="AM1090" s="34" t="str">
        <f t="shared" si="84"/>
        <v>Admin &amp; Other</v>
      </c>
      <c r="AN1090" s="34" t="str">
        <f t="shared" si="85"/>
        <v>Admin &amp; OtherDepreciation as % of Total Gross Profit</v>
      </c>
      <c r="AO1090" s="35"/>
      <c r="AP1090" s="35"/>
      <c r="AQ1090" s="35"/>
    </row>
    <row r="1091" spans="1:43" x14ac:dyDescent="0.25">
      <c r="A1091" s="27" t="s">
        <v>103</v>
      </c>
      <c r="B1091" s="27" t="s">
        <v>104</v>
      </c>
      <c r="C1091" s="27" t="s">
        <v>663</v>
      </c>
      <c r="D1091" s="27" t="s">
        <v>150</v>
      </c>
      <c r="E1091" s="27" t="s">
        <v>665</v>
      </c>
      <c r="F1091" s="27" t="s">
        <v>694</v>
      </c>
      <c r="G1091" s="27" t="s">
        <v>695</v>
      </c>
      <c r="H1091" s="34" t="s">
        <v>644</v>
      </c>
      <c r="I1091" s="34" t="s">
        <v>696</v>
      </c>
      <c r="J1091" s="34" t="str">
        <f t="shared" ref="J1091:J1154" si="86">+H1091&amp;I1091</f>
        <v>Admin &amp; OtherDepreciation as % of Total Gross Profit</v>
      </c>
      <c r="K1091" s="34" t="str">
        <f t="shared" ref="K1091:K1154" si="87">+E1091&amp;G1091</f>
        <v>410Depreciation - Toyota</v>
      </c>
      <c r="L1091" s="28">
        <f>+SUMIF('TB 4-24'!M:M,$AL1091,'TB 4-24'!G:G)</f>
        <v>0</v>
      </c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>
        <f>+SUMIF('Input Sheet'!$S:$S,$AL1091,'Input Sheet'!C:C)</f>
        <v>0</v>
      </c>
      <c r="Z1091" s="28">
        <f>+SUMIF('Input Sheet'!$S:$S,$AL1091,'Input Sheet'!D:D)</f>
        <v>0</v>
      </c>
      <c r="AA1091" s="28">
        <f>+SUMIF('Input Sheet'!$S:$S,$AL1091,'Input Sheet'!E:E)</f>
        <v>0</v>
      </c>
      <c r="AB1091" s="28">
        <f>+SUMIF('Input Sheet'!$S:$S,$AL1091,'Input Sheet'!F:F)</f>
        <v>0</v>
      </c>
      <c r="AC1091" s="28">
        <f>+SUMIF('Input Sheet'!$S:$S,$AL1091,'Input Sheet'!G:G)</f>
        <v>0</v>
      </c>
      <c r="AD1091" s="28">
        <f>+SUMIF('Input Sheet'!$S:$S,$AL1091,'Input Sheet'!H:H)</f>
        <v>0</v>
      </c>
      <c r="AE1091" s="28">
        <f>+SUMIF('Input Sheet'!$S:$S,$AL1091,'Input Sheet'!I:I)</f>
        <v>0</v>
      </c>
      <c r="AF1091" s="28">
        <f>+SUMIF('Input Sheet'!$S:$S,$AL1091,'Input Sheet'!J:J)</f>
        <v>0</v>
      </c>
      <c r="AG1091" s="28">
        <f>+SUMIF('Input Sheet'!$S:$S,$AL1091,'Input Sheet'!K:K)</f>
        <v>0</v>
      </c>
      <c r="AH1091" s="28">
        <f>+SUMIF('Input Sheet'!$S:$S,$AL1091,'Input Sheet'!L:L)</f>
        <v>0</v>
      </c>
      <c r="AI1091" s="28">
        <f>+SUMIF('Input Sheet'!$S:$S,$AL1091,'Input Sheet'!M:M)</f>
        <v>0</v>
      </c>
      <c r="AJ1091" s="28">
        <f>+SUMIF('Input Sheet'!$S:$S,$AL1091,'Input Sheet'!N:N)</f>
        <v>0</v>
      </c>
      <c r="AK1091" s="28"/>
      <c r="AL1091" s="27" t="str">
        <f t="shared" ref="AL1091:AL1154" si="88">+E1091&amp;"-"&amp;D1091</f>
        <v>410-7795</v>
      </c>
      <c r="AM1091" s="34" t="str">
        <f t="shared" si="84"/>
        <v>Admin &amp; Other</v>
      </c>
      <c r="AN1091" s="34" t="str">
        <f t="shared" si="85"/>
        <v>Admin &amp; OtherDepreciation as % of Total Gross Profit</v>
      </c>
      <c r="AO1091" s="35"/>
      <c r="AP1091" s="35"/>
      <c r="AQ1091" s="35"/>
    </row>
    <row r="1092" spans="1:43" x14ac:dyDescent="0.25">
      <c r="A1092" s="27" t="s">
        <v>103</v>
      </c>
      <c r="B1092" s="27" t="s">
        <v>104</v>
      </c>
      <c r="C1092" s="27" t="s">
        <v>663</v>
      </c>
      <c r="D1092" s="27" t="s">
        <v>150</v>
      </c>
      <c r="E1092" s="27" t="s">
        <v>666</v>
      </c>
      <c r="F1092" s="27" t="s">
        <v>694</v>
      </c>
      <c r="G1092" s="27" t="s">
        <v>695</v>
      </c>
      <c r="H1092" s="34" t="s">
        <v>644</v>
      </c>
      <c r="I1092" s="34" t="s">
        <v>696</v>
      </c>
      <c r="J1092" s="34" t="str">
        <f t="shared" si="86"/>
        <v>Admin &amp; OtherDepreciation as % of Total Gross Profit</v>
      </c>
      <c r="K1092" s="34" t="str">
        <f t="shared" si="87"/>
        <v>420Depreciation - Toyota</v>
      </c>
      <c r="L1092" s="28">
        <f>+SUMIF('TB 4-24'!M:M,$AL1092,'TB 4-24'!G:G)</f>
        <v>0</v>
      </c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>
        <f>+SUMIF('Input Sheet'!$S:$S,$AL1092,'Input Sheet'!C:C)</f>
        <v>0</v>
      </c>
      <c r="Z1092" s="28">
        <f>+SUMIF('Input Sheet'!$S:$S,$AL1092,'Input Sheet'!D:D)</f>
        <v>0</v>
      </c>
      <c r="AA1092" s="28">
        <f>+SUMIF('Input Sheet'!$S:$S,$AL1092,'Input Sheet'!E:E)</f>
        <v>0</v>
      </c>
      <c r="AB1092" s="28">
        <f>+SUMIF('Input Sheet'!$S:$S,$AL1092,'Input Sheet'!F:F)</f>
        <v>0</v>
      </c>
      <c r="AC1092" s="28">
        <f>+SUMIF('Input Sheet'!$S:$S,$AL1092,'Input Sheet'!G:G)</f>
        <v>0</v>
      </c>
      <c r="AD1092" s="28">
        <f>+SUMIF('Input Sheet'!$S:$S,$AL1092,'Input Sheet'!H:H)</f>
        <v>0</v>
      </c>
      <c r="AE1092" s="28">
        <f>+SUMIF('Input Sheet'!$S:$S,$AL1092,'Input Sheet'!I:I)</f>
        <v>0</v>
      </c>
      <c r="AF1092" s="28">
        <f>+SUMIF('Input Sheet'!$S:$S,$AL1092,'Input Sheet'!J:J)</f>
        <v>0</v>
      </c>
      <c r="AG1092" s="28">
        <f>+SUMIF('Input Sheet'!$S:$S,$AL1092,'Input Sheet'!K:K)</f>
        <v>0</v>
      </c>
      <c r="AH1092" s="28">
        <f>+SUMIF('Input Sheet'!$S:$S,$AL1092,'Input Sheet'!L:L)</f>
        <v>0</v>
      </c>
      <c r="AI1092" s="28">
        <f>+SUMIF('Input Sheet'!$S:$S,$AL1092,'Input Sheet'!M:M)</f>
        <v>0</v>
      </c>
      <c r="AJ1092" s="28">
        <f>+SUMIF('Input Sheet'!$S:$S,$AL1092,'Input Sheet'!N:N)</f>
        <v>0</v>
      </c>
      <c r="AK1092" s="28"/>
      <c r="AL1092" s="27" t="str">
        <f t="shared" si="88"/>
        <v>420-7795</v>
      </c>
      <c r="AM1092" s="34" t="str">
        <f t="shared" ref="AM1092:AM1155" si="89">H1092</f>
        <v>Admin &amp; Other</v>
      </c>
      <c r="AN1092" s="34" t="str">
        <f t="shared" ref="AN1092:AN1155" si="90">J1092</f>
        <v>Admin &amp; OtherDepreciation as % of Total Gross Profit</v>
      </c>
      <c r="AO1092" s="35"/>
      <c r="AP1092" s="35"/>
      <c r="AQ1092" s="35"/>
    </row>
    <row r="1093" spans="1:43" x14ac:dyDescent="0.25">
      <c r="A1093" s="27" t="s">
        <v>103</v>
      </c>
      <c r="B1093" s="27" t="s">
        <v>104</v>
      </c>
      <c r="C1093" s="27" t="s">
        <v>671</v>
      </c>
      <c r="D1093" s="27" t="s">
        <v>150</v>
      </c>
      <c r="E1093" s="27" t="s">
        <v>683</v>
      </c>
      <c r="F1093" s="27" t="s">
        <v>694</v>
      </c>
      <c r="G1093" s="27" t="s">
        <v>695</v>
      </c>
      <c r="H1093" s="34" t="s">
        <v>644</v>
      </c>
      <c r="I1093" s="34" t="s">
        <v>696</v>
      </c>
      <c r="J1093" s="34" t="str">
        <f t="shared" si="86"/>
        <v>Admin &amp; OtherDepreciation as % of Total Gross Profit</v>
      </c>
      <c r="K1093" s="34" t="str">
        <f t="shared" si="87"/>
        <v>340Depreciation - Toyota</v>
      </c>
      <c r="L1093" s="28">
        <f>+SUMIF('TB 4-24'!M:M,$AL1093,'TB 4-24'!G:G)</f>
        <v>0</v>
      </c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>
        <f>+SUMIF('Input Sheet'!$S:$S,$AL1093,'Input Sheet'!C:C)</f>
        <v>0</v>
      </c>
      <c r="Z1093" s="28">
        <f>+SUMIF('Input Sheet'!$S:$S,$AL1093,'Input Sheet'!D:D)</f>
        <v>0</v>
      </c>
      <c r="AA1093" s="28">
        <f>+SUMIF('Input Sheet'!$S:$S,$AL1093,'Input Sheet'!E:E)</f>
        <v>0</v>
      </c>
      <c r="AB1093" s="28">
        <f>+SUMIF('Input Sheet'!$S:$S,$AL1093,'Input Sheet'!F:F)</f>
        <v>0</v>
      </c>
      <c r="AC1093" s="28">
        <f>+SUMIF('Input Sheet'!$S:$S,$AL1093,'Input Sheet'!G:G)</f>
        <v>0</v>
      </c>
      <c r="AD1093" s="28">
        <f>+SUMIF('Input Sheet'!$S:$S,$AL1093,'Input Sheet'!H:H)</f>
        <v>0</v>
      </c>
      <c r="AE1093" s="28">
        <f>+SUMIF('Input Sheet'!$S:$S,$AL1093,'Input Sheet'!I:I)</f>
        <v>0</v>
      </c>
      <c r="AF1093" s="28">
        <f>+SUMIF('Input Sheet'!$S:$S,$AL1093,'Input Sheet'!J:J)</f>
        <v>0</v>
      </c>
      <c r="AG1093" s="28">
        <f>+SUMIF('Input Sheet'!$S:$S,$AL1093,'Input Sheet'!K:K)</f>
        <v>0</v>
      </c>
      <c r="AH1093" s="28">
        <f>+SUMIF('Input Sheet'!$S:$S,$AL1093,'Input Sheet'!L:L)</f>
        <v>0</v>
      </c>
      <c r="AI1093" s="28">
        <f>+SUMIF('Input Sheet'!$S:$S,$AL1093,'Input Sheet'!M:M)</f>
        <v>0</v>
      </c>
      <c r="AJ1093" s="28">
        <f>+SUMIF('Input Sheet'!$S:$S,$AL1093,'Input Sheet'!N:N)</f>
        <v>0</v>
      </c>
      <c r="AK1093" s="28"/>
      <c r="AL1093" s="27" t="str">
        <f t="shared" si="88"/>
        <v>340-7795</v>
      </c>
      <c r="AM1093" s="34" t="str">
        <f t="shared" si="89"/>
        <v>Admin &amp; Other</v>
      </c>
      <c r="AN1093" s="34" t="str">
        <f t="shared" si="90"/>
        <v>Admin &amp; OtherDepreciation as % of Total Gross Profit</v>
      </c>
      <c r="AO1093" s="35"/>
      <c r="AP1093" s="35"/>
      <c r="AQ1093" s="35"/>
    </row>
    <row r="1094" spans="1:43" x14ac:dyDescent="0.25">
      <c r="A1094" s="27" t="s">
        <v>103</v>
      </c>
      <c r="B1094" s="27" t="s">
        <v>104</v>
      </c>
      <c r="C1094" s="27" t="s">
        <v>104</v>
      </c>
      <c r="D1094" s="27" t="s">
        <v>179</v>
      </c>
      <c r="E1094" s="27" t="s">
        <v>654</v>
      </c>
      <c r="F1094" s="27" t="s">
        <v>692</v>
      </c>
      <c r="G1094" s="27" t="s">
        <v>693</v>
      </c>
      <c r="H1094" s="34" t="s">
        <v>644</v>
      </c>
      <c r="I1094" s="34" t="s">
        <v>645</v>
      </c>
      <c r="J1094" s="34" t="str">
        <f t="shared" si="86"/>
        <v>Admin &amp; OtherOther Overheads as % of Total Gross Profit</v>
      </c>
      <c r="K1094" s="34" t="str">
        <f t="shared" si="87"/>
        <v>120Office expenses (Stationery, postage) - Toyota</v>
      </c>
      <c r="L1094" s="28">
        <f>+SUMIF('TB 4-24'!M:M,$AL1094,'TB 4-24'!G:G)</f>
        <v>0</v>
      </c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>
        <f>+SUMIF('Input Sheet'!$S:$S,$AL1094,'Input Sheet'!C:C)</f>
        <v>0</v>
      </c>
      <c r="Z1094" s="28">
        <f>+SUMIF('Input Sheet'!$S:$S,$AL1094,'Input Sheet'!D:D)</f>
        <v>0</v>
      </c>
      <c r="AA1094" s="28">
        <f>+SUMIF('Input Sheet'!$S:$S,$AL1094,'Input Sheet'!E:E)</f>
        <v>0</v>
      </c>
      <c r="AB1094" s="28">
        <f>+SUMIF('Input Sheet'!$S:$S,$AL1094,'Input Sheet'!F:F)</f>
        <v>0</v>
      </c>
      <c r="AC1094" s="28">
        <f>+SUMIF('Input Sheet'!$S:$S,$AL1094,'Input Sheet'!G:G)</f>
        <v>0</v>
      </c>
      <c r="AD1094" s="28">
        <f>+SUMIF('Input Sheet'!$S:$S,$AL1094,'Input Sheet'!H:H)</f>
        <v>0</v>
      </c>
      <c r="AE1094" s="28">
        <f>+SUMIF('Input Sheet'!$S:$S,$AL1094,'Input Sheet'!I:I)</f>
        <v>0</v>
      </c>
      <c r="AF1094" s="28">
        <f>+SUMIF('Input Sheet'!$S:$S,$AL1094,'Input Sheet'!J:J)</f>
        <v>0</v>
      </c>
      <c r="AG1094" s="28">
        <f>+SUMIF('Input Sheet'!$S:$S,$AL1094,'Input Sheet'!K:K)</f>
        <v>0</v>
      </c>
      <c r="AH1094" s="28">
        <f>+SUMIF('Input Sheet'!$S:$S,$AL1094,'Input Sheet'!L:L)</f>
        <v>0</v>
      </c>
      <c r="AI1094" s="28">
        <f>+SUMIF('Input Sheet'!$S:$S,$AL1094,'Input Sheet'!M:M)</f>
        <v>0</v>
      </c>
      <c r="AJ1094" s="28">
        <f>+SUMIF('Input Sheet'!$S:$S,$AL1094,'Input Sheet'!N:N)</f>
        <v>0</v>
      </c>
      <c r="AK1094" s="28"/>
      <c r="AL1094" s="27" t="str">
        <f t="shared" si="88"/>
        <v>120-7350</v>
      </c>
      <c r="AM1094" s="34" t="str">
        <f t="shared" si="89"/>
        <v>Admin &amp; Other</v>
      </c>
      <c r="AN1094" s="34" t="str">
        <f t="shared" si="90"/>
        <v>Admin &amp; OtherOther Overheads as % of Total Gross Profit</v>
      </c>
      <c r="AO1094" s="35"/>
      <c r="AP1094" s="35"/>
      <c r="AQ1094" s="35"/>
    </row>
    <row r="1095" spans="1:43" x14ac:dyDescent="0.25">
      <c r="A1095" s="27" t="s">
        <v>103</v>
      </c>
      <c r="B1095" s="27" t="s">
        <v>104</v>
      </c>
      <c r="C1095" s="27" t="s">
        <v>104</v>
      </c>
      <c r="D1095" s="27" t="s">
        <v>150</v>
      </c>
      <c r="E1095" s="27" t="s">
        <v>678</v>
      </c>
      <c r="F1095" s="27" t="s">
        <v>694</v>
      </c>
      <c r="G1095" s="27" t="s">
        <v>695</v>
      </c>
      <c r="H1095" s="34" t="s">
        <v>644</v>
      </c>
      <c r="I1095" s="34" t="s">
        <v>696</v>
      </c>
      <c r="J1095" s="34" t="str">
        <f t="shared" si="86"/>
        <v>Admin &amp; OtherDepreciation as % of Total Gross Profit</v>
      </c>
      <c r="K1095" s="34" t="str">
        <f t="shared" si="87"/>
        <v>121Depreciation - Toyota</v>
      </c>
      <c r="L1095" s="28">
        <f>+SUMIF('TB 4-24'!M:M,$AL1095,'TB 4-24'!G:G)</f>
        <v>0</v>
      </c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>
        <f>+SUMIF('Input Sheet'!$S:$S,$AL1095,'Input Sheet'!C:C)</f>
        <v>0</v>
      </c>
      <c r="Z1095" s="28">
        <f>+SUMIF('Input Sheet'!$S:$S,$AL1095,'Input Sheet'!D:D)</f>
        <v>0</v>
      </c>
      <c r="AA1095" s="28">
        <f>+SUMIF('Input Sheet'!$S:$S,$AL1095,'Input Sheet'!E:E)</f>
        <v>0</v>
      </c>
      <c r="AB1095" s="28">
        <f>+SUMIF('Input Sheet'!$S:$S,$AL1095,'Input Sheet'!F:F)</f>
        <v>0</v>
      </c>
      <c r="AC1095" s="28">
        <f>+SUMIF('Input Sheet'!$S:$S,$AL1095,'Input Sheet'!G:G)</f>
        <v>0</v>
      </c>
      <c r="AD1095" s="28">
        <f>+SUMIF('Input Sheet'!$S:$S,$AL1095,'Input Sheet'!H:H)</f>
        <v>0</v>
      </c>
      <c r="AE1095" s="28">
        <f>+SUMIF('Input Sheet'!$S:$S,$AL1095,'Input Sheet'!I:I)</f>
        <v>0</v>
      </c>
      <c r="AF1095" s="28">
        <f>+SUMIF('Input Sheet'!$S:$S,$AL1095,'Input Sheet'!J:J)</f>
        <v>0</v>
      </c>
      <c r="AG1095" s="28">
        <f>+SUMIF('Input Sheet'!$S:$S,$AL1095,'Input Sheet'!K:K)</f>
        <v>0</v>
      </c>
      <c r="AH1095" s="28">
        <f>+SUMIF('Input Sheet'!$S:$S,$AL1095,'Input Sheet'!L:L)</f>
        <v>0</v>
      </c>
      <c r="AI1095" s="28">
        <f>+SUMIF('Input Sheet'!$S:$S,$AL1095,'Input Sheet'!M:M)</f>
        <v>0</v>
      </c>
      <c r="AJ1095" s="28">
        <f>+SUMIF('Input Sheet'!$S:$S,$AL1095,'Input Sheet'!N:N)</f>
        <v>0</v>
      </c>
      <c r="AK1095" s="28"/>
      <c r="AL1095" s="27" t="str">
        <f t="shared" si="88"/>
        <v>121-7795</v>
      </c>
      <c r="AM1095" s="34" t="str">
        <f t="shared" si="89"/>
        <v>Admin &amp; Other</v>
      </c>
      <c r="AN1095" s="34" t="str">
        <f t="shared" si="90"/>
        <v>Admin &amp; OtherDepreciation as % of Total Gross Profit</v>
      </c>
      <c r="AO1095" s="35"/>
      <c r="AP1095" s="35"/>
      <c r="AQ1095" s="35"/>
    </row>
    <row r="1096" spans="1:43" x14ac:dyDescent="0.25">
      <c r="A1096" s="27" t="s">
        <v>103</v>
      </c>
      <c r="B1096" s="27" t="s">
        <v>104</v>
      </c>
      <c r="C1096" s="27" t="s">
        <v>104</v>
      </c>
      <c r="D1096" s="27" t="s">
        <v>150</v>
      </c>
      <c r="E1096" s="27" t="s">
        <v>684</v>
      </c>
      <c r="F1096" s="27" t="s">
        <v>694</v>
      </c>
      <c r="G1096" s="27" t="s">
        <v>695</v>
      </c>
      <c r="H1096" s="34" t="s">
        <v>644</v>
      </c>
      <c r="I1096" s="34" t="s">
        <v>696</v>
      </c>
      <c r="J1096" s="34" t="str">
        <f t="shared" si="86"/>
        <v>Admin &amp; OtherDepreciation as % of Total Gross Profit</v>
      </c>
      <c r="K1096" s="34" t="str">
        <f t="shared" si="87"/>
        <v>147Depreciation - Toyota</v>
      </c>
      <c r="L1096" s="28">
        <f>+SUMIF('TB 4-24'!M:M,$AL1096,'TB 4-24'!G:G)</f>
        <v>0</v>
      </c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>
        <f>+SUMIF('Input Sheet'!$S:$S,$AL1096,'Input Sheet'!C:C)</f>
        <v>0</v>
      </c>
      <c r="Z1096" s="28">
        <f>+SUMIF('Input Sheet'!$S:$S,$AL1096,'Input Sheet'!D:D)</f>
        <v>0</v>
      </c>
      <c r="AA1096" s="28">
        <f>+SUMIF('Input Sheet'!$S:$S,$AL1096,'Input Sheet'!E:E)</f>
        <v>0</v>
      </c>
      <c r="AB1096" s="28">
        <f>+SUMIF('Input Sheet'!$S:$S,$AL1096,'Input Sheet'!F:F)</f>
        <v>0</v>
      </c>
      <c r="AC1096" s="28">
        <f>+SUMIF('Input Sheet'!$S:$S,$AL1096,'Input Sheet'!G:G)</f>
        <v>0</v>
      </c>
      <c r="AD1096" s="28">
        <f>+SUMIF('Input Sheet'!$S:$S,$AL1096,'Input Sheet'!H:H)</f>
        <v>0</v>
      </c>
      <c r="AE1096" s="28">
        <f>+SUMIF('Input Sheet'!$S:$S,$AL1096,'Input Sheet'!I:I)</f>
        <v>0</v>
      </c>
      <c r="AF1096" s="28">
        <f>+SUMIF('Input Sheet'!$S:$S,$AL1096,'Input Sheet'!J:J)</f>
        <v>0</v>
      </c>
      <c r="AG1096" s="28">
        <f>+SUMIF('Input Sheet'!$S:$S,$AL1096,'Input Sheet'!K:K)</f>
        <v>0</v>
      </c>
      <c r="AH1096" s="28">
        <f>+SUMIF('Input Sheet'!$S:$S,$AL1096,'Input Sheet'!L:L)</f>
        <v>0</v>
      </c>
      <c r="AI1096" s="28">
        <f>+SUMIF('Input Sheet'!$S:$S,$AL1096,'Input Sheet'!M:M)</f>
        <v>0</v>
      </c>
      <c r="AJ1096" s="28">
        <f>+SUMIF('Input Sheet'!$S:$S,$AL1096,'Input Sheet'!N:N)</f>
        <v>0</v>
      </c>
      <c r="AK1096" s="28"/>
      <c r="AL1096" s="27" t="str">
        <f t="shared" si="88"/>
        <v>147-7795</v>
      </c>
      <c r="AM1096" s="34" t="str">
        <f t="shared" si="89"/>
        <v>Admin &amp; Other</v>
      </c>
      <c r="AN1096" s="34" t="str">
        <f t="shared" si="90"/>
        <v>Admin &amp; OtherDepreciation as % of Total Gross Profit</v>
      </c>
      <c r="AO1096" s="35"/>
      <c r="AP1096" s="35"/>
      <c r="AQ1096" s="35"/>
    </row>
    <row r="1097" spans="1:43" x14ac:dyDescent="0.25">
      <c r="A1097" s="27" t="s">
        <v>103</v>
      </c>
      <c r="B1097" s="27" t="s">
        <v>104</v>
      </c>
      <c r="C1097" s="27" t="s">
        <v>104</v>
      </c>
      <c r="D1097" s="27" t="s">
        <v>150</v>
      </c>
      <c r="E1097" s="27" t="s">
        <v>679</v>
      </c>
      <c r="F1097" s="27" t="s">
        <v>694</v>
      </c>
      <c r="G1097" s="27" t="s">
        <v>695</v>
      </c>
      <c r="H1097" s="34" t="s">
        <v>644</v>
      </c>
      <c r="I1097" s="34" t="s">
        <v>696</v>
      </c>
      <c r="J1097" s="34" t="str">
        <f t="shared" si="86"/>
        <v>Admin &amp; OtherDepreciation as % of Total Gross Profit</v>
      </c>
      <c r="K1097" s="34" t="str">
        <f t="shared" si="87"/>
        <v>160Depreciation - Toyota</v>
      </c>
      <c r="L1097" s="28">
        <f>+SUMIF('TB 4-24'!M:M,$AL1097,'TB 4-24'!G:G)</f>
        <v>0</v>
      </c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>
        <f>+SUMIF('Input Sheet'!$S:$S,$AL1097,'Input Sheet'!C:C)</f>
        <v>0</v>
      </c>
      <c r="Z1097" s="28">
        <f>+SUMIF('Input Sheet'!$S:$S,$AL1097,'Input Sheet'!D:D)</f>
        <v>0</v>
      </c>
      <c r="AA1097" s="28">
        <f>+SUMIF('Input Sheet'!$S:$S,$AL1097,'Input Sheet'!E:E)</f>
        <v>0</v>
      </c>
      <c r="AB1097" s="28">
        <f>+SUMIF('Input Sheet'!$S:$S,$AL1097,'Input Sheet'!F:F)</f>
        <v>0</v>
      </c>
      <c r="AC1097" s="28">
        <f>+SUMIF('Input Sheet'!$S:$S,$AL1097,'Input Sheet'!G:G)</f>
        <v>0</v>
      </c>
      <c r="AD1097" s="28">
        <f>+SUMIF('Input Sheet'!$S:$S,$AL1097,'Input Sheet'!H:H)</f>
        <v>0</v>
      </c>
      <c r="AE1097" s="28">
        <f>+SUMIF('Input Sheet'!$S:$S,$AL1097,'Input Sheet'!I:I)</f>
        <v>0</v>
      </c>
      <c r="AF1097" s="28">
        <f>+SUMIF('Input Sheet'!$S:$S,$AL1097,'Input Sheet'!J:J)</f>
        <v>0</v>
      </c>
      <c r="AG1097" s="28">
        <f>+SUMIF('Input Sheet'!$S:$S,$AL1097,'Input Sheet'!K:K)</f>
        <v>0</v>
      </c>
      <c r="AH1097" s="28">
        <f>+SUMIF('Input Sheet'!$S:$S,$AL1097,'Input Sheet'!L:L)</f>
        <v>0</v>
      </c>
      <c r="AI1097" s="28">
        <f>+SUMIF('Input Sheet'!$S:$S,$AL1097,'Input Sheet'!M:M)</f>
        <v>0</v>
      </c>
      <c r="AJ1097" s="28">
        <f>+SUMIF('Input Sheet'!$S:$S,$AL1097,'Input Sheet'!N:N)</f>
        <v>0</v>
      </c>
      <c r="AK1097" s="28"/>
      <c r="AL1097" s="27" t="str">
        <f t="shared" si="88"/>
        <v>160-7795</v>
      </c>
      <c r="AM1097" s="34" t="str">
        <f t="shared" si="89"/>
        <v>Admin &amp; Other</v>
      </c>
      <c r="AN1097" s="34" t="str">
        <f t="shared" si="90"/>
        <v>Admin &amp; OtherDepreciation as % of Total Gross Profit</v>
      </c>
      <c r="AO1097" s="35"/>
      <c r="AP1097" s="35"/>
      <c r="AQ1097" s="35"/>
    </row>
    <row r="1098" spans="1:43" x14ac:dyDescent="0.25">
      <c r="A1098" s="27" t="s">
        <v>103</v>
      </c>
      <c r="B1098" s="27" t="s">
        <v>104</v>
      </c>
      <c r="C1098" s="27" t="s">
        <v>657</v>
      </c>
      <c r="D1098" s="27" t="s">
        <v>151</v>
      </c>
      <c r="E1098" s="27" t="s">
        <v>660</v>
      </c>
      <c r="F1098" s="27" t="s">
        <v>694</v>
      </c>
      <c r="G1098" s="27" t="s">
        <v>695</v>
      </c>
      <c r="H1098" s="34" t="s">
        <v>644</v>
      </c>
      <c r="I1098" s="34" t="s">
        <v>696</v>
      </c>
      <c r="J1098" s="34" t="str">
        <f t="shared" si="86"/>
        <v>Admin &amp; OtherDepreciation as % of Total Gross Profit</v>
      </c>
      <c r="K1098" s="34" t="str">
        <f t="shared" si="87"/>
        <v>200Depreciation - Toyota</v>
      </c>
      <c r="L1098" s="28">
        <f>+SUMIF('TB 4-24'!M:M,$AL1098,'TB 4-24'!G:G)</f>
        <v>0</v>
      </c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>
        <f>+SUMIF('Input Sheet'!$S:$S,$AL1098,'Input Sheet'!C:C)</f>
        <v>0</v>
      </c>
      <c r="Z1098" s="28">
        <f>+SUMIF('Input Sheet'!$S:$S,$AL1098,'Input Sheet'!D:D)</f>
        <v>0</v>
      </c>
      <c r="AA1098" s="28">
        <f>+SUMIF('Input Sheet'!$S:$S,$AL1098,'Input Sheet'!E:E)</f>
        <v>0</v>
      </c>
      <c r="AB1098" s="28">
        <f>+SUMIF('Input Sheet'!$S:$S,$AL1098,'Input Sheet'!F:F)</f>
        <v>0</v>
      </c>
      <c r="AC1098" s="28">
        <f>+SUMIF('Input Sheet'!$S:$S,$AL1098,'Input Sheet'!G:G)</f>
        <v>0</v>
      </c>
      <c r="AD1098" s="28">
        <f>+SUMIF('Input Sheet'!$S:$S,$AL1098,'Input Sheet'!H:H)</f>
        <v>0</v>
      </c>
      <c r="AE1098" s="28">
        <f>+SUMIF('Input Sheet'!$S:$S,$AL1098,'Input Sheet'!I:I)</f>
        <v>0</v>
      </c>
      <c r="AF1098" s="28">
        <f>+SUMIF('Input Sheet'!$S:$S,$AL1098,'Input Sheet'!J:J)</f>
        <v>0</v>
      </c>
      <c r="AG1098" s="28">
        <f>+SUMIF('Input Sheet'!$S:$S,$AL1098,'Input Sheet'!K:K)</f>
        <v>0</v>
      </c>
      <c r="AH1098" s="28">
        <f>+SUMIF('Input Sheet'!$S:$S,$AL1098,'Input Sheet'!L:L)</f>
        <v>0</v>
      </c>
      <c r="AI1098" s="28">
        <f>+SUMIF('Input Sheet'!$S:$S,$AL1098,'Input Sheet'!M:M)</f>
        <v>0</v>
      </c>
      <c r="AJ1098" s="28">
        <f>+SUMIF('Input Sheet'!$S:$S,$AL1098,'Input Sheet'!N:N)</f>
        <v>0</v>
      </c>
      <c r="AK1098" s="28"/>
      <c r="AL1098" s="27" t="str">
        <f t="shared" si="88"/>
        <v>200-7880</v>
      </c>
      <c r="AM1098" s="34" t="str">
        <f t="shared" si="89"/>
        <v>Admin &amp; Other</v>
      </c>
      <c r="AN1098" s="34" t="str">
        <f t="shared" si="90"/>
        <v>Admin &amp; OtherDepreciation as % of Total Gross Profit</v>
      </c>
      <c r="AO1098" s="35"/>
      <c r="AP1098" s="35"/>
      <c r="AQ1098" s="35"/>
    </row>
    <row r="1099" spans="1:43" x14ac:dyDescent="0.25">
      <c r="A1099" s="27" t="s">
        <v>103</v>
      </c>
      <c r="B1099" s="27" t="s">
        <v>104</v>
      </c>
      <c r="C1099" s="27" t="s">
        <v>657</v>
      </c>
      <c r="D1099" s="27" t="s">
        <v>151</v>
      </c>
      <c r="E1099" s="27" t="s">
        <v>658</v>
      </c>
      <c r="F1099" s="27" t="s">
        <v>694</v>
      </c>
      <c r="G1099" s="27" t="s">
        <v>695</v>
      </c>
      <c r="H1099" s="34" t="s">
        <v>644</v>
      </c>
      <c r="I1099" s="34" t="s">
        <v>696</v>
      </c>
      <c r="J1099" s="34" t="str">
        <f t="shared" si="86"/>
        <v>Admin &amp; OtherDepreciation as % of Total Gross Profit</v>
      </c>
      <c r="K1099" s="34" t="str">
        <f t="shared" si="87"/>
        <v>210Depreciation - Toyota</v>
      </c>
      <c r="L1099" s="28">
        <f>+SUMIF('TB 4-24'!M:M,$AL1099,'TB 4-24'!G:G)</f>
        <v>0</v>
      </c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>
        <f>+SUMIF('Input Sheet'!$S:$S,$AL1099,'Input Sheet'!C:C)</f>
        <v>0</v>
      </c>
      <c r="Z1099" s="28">
        <f>+SUMIF('Input Sheet'!$S:$S,$AL1099,'Input Sheet'!D:D)</f>
        <v>0</v>
      </c>
      <c r="AA1099" s="28">
        <f>+SUMIF('Input Sheet'!$S:$S,$AL1099,'Input Sheet'!E:E)</f>
        <v>0</v>
      </c>
      <c r="AB1099" s="28">
        <f>+SUMIF('Input Sheet'!$S:$S,$AL1099,'Input Sheet'!F:F)</f>
        <v>0</v>
      </c>
      <c r="AC1099" s="28">
        <f>+SUMIF('Input Sheet'!$S:$S,$AL1099,'Input Sheet'!G:G)</f>
        <v>0</v>
      </c>
      <c r="AD1099" s="28">
        <f>+SUMIF('Input Sheet'!$S:$S,$AL1099,'Input Sheet'!H:H)</f>
        <v>0</v>
      </c>
      <c r="AE1099" s="28">
        <f>+SUMIF('Input Sheet'!$S:$S,$AL1099,'Input Sheet'!I:I)</f>
        <v>0</v>
      </c>
      <c r="AF1099" s="28">
        <f>+SUMIF('Input Sheet'!$S:$S,$AL1099,'Input Sheet'!J:J)</f>
        <v>0</v>
      </c>
      <c r="AG1099" s="28">
        <f>+SUMIF('Input Sheet'!$S:$S,$AL1099,'Input Sheet'!K:K)</f>
        <v>0</v>
      </c>
      <c r="AH1099" s="28">
        <f>+SUMIF('Input Sheet'!$S:$S,$AL1099,'Input Sheet'!L:L)</f>
        <v>0</v>
      </c>
      <c r="AI1099" s="28">
        <f>+SUMIF('Input Sheet'!$S:$S,$AL1099,'Input Sheet'!M:M)</f>
        <v>0</v>
      </c>
      <c r="AJ1099" s="28">
        <f>+SUMIF('Input Sheet'!$S:$S,$AL1099,'Input Sheet'!N:N)</f>
        <v>0</v>
      </c>
      <c r="AK1099" s="28"/>
      <c r="AL1099" s="27" t="str">
        <f t="shared" si="88"/>
        <v>210-7880</v>
      </c>
      <c r="AM1099" s="34" t="str">
        <f t="shared" si="89"/>
        <v>Admin &amp; Other</v>
      </c>
      <c r="AN1099" s="34" t="str">
        <f t="shared" si="90"/>
        <v>Admin &amp; OtherDepreciation as % of Total Gross Profit</v>
      </c>
      <c r="AO1099" s="35"/>
      <c r="AP1099" s="35"/>
      <c r="AQ1099" s="35"/>
    </row>
    <row r="1100" spans="1:43" x14ac:dyDescent="0.25">
      <c r="A1100" s="27" t="s">
        <v>103</v>
      </c>
      <c r="B1100" s="27" t="s">
        <v>104</v>
      </c>
      <c r="C1100" s="27" t="s">
        <v>657</v>
      </c>
      <c r="D1100" s="27" t="s">
        <v>151</v>
      </c>
      <c r="E1100" s="27" t="s">
        <v>659</v>
      </c>
      <c r="F1100" s="27" t="s">
        <v>694</v>
      </c>
      <c r="G1100" s="27" t="s">
        <v>695</v>
      </c>
      <c r="H1100" s="34" t="s">
        <v>644</v>
      </c>
      <c r="I1100" s="34" t="s">
        <v>696</v>
      </c>
      <c r="J1100" s="34" t="str">
        <f t="shared" si="86"/>
        <v>Admin &amp; OtherDepreciation as % of Total Gross Profit</v>
      </c>
      <c r="K1100" s="34" t="str">
        <f t="shared" si="87"/>
        <v>220Depreciation - Toyota</v>
      </c>
      <c r="L1100" s="28">
        <f>+SUMIF('TB 4-24'!M:M,$AL1100,'TB 4-24'!G:G)</f>
        <v>0</v>
      </c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>
        <f>+SUMIF('Input Sheet'!$S:$S,$AL1100,'Input Sheet'!C:C)</f>
        <v>0</v>
      </c>
      <c r="Z1100" s="28">
        <f>+SUMIF('Input Sheet'!$S:$S,$AL1100,'Input Sheet'!D:D)</f>
        <v>0</v>
      </c>
      <c r="AA1100" s="28">
        <f>+SUMIF('Input Sheet'!$S:$S,$AL1100,'Input Sheet'!E:E)</f>
        <v>0</v>
      </c>
      <c r="AB1100" s="28">
        <f>+SUMIF('Input Sheet'!$S:$S,$AL1100,'Input Sheet'!F:F)</f>
        <v>0</v>
      </c>
      <c r="AC1100" s="28">
        <f>+SUMIF('Input Sheet'!$S:$S,$AL1100,'Input Sheet'!G:G)</f>
        <v>0</v>
      </c>
      <c r="AD1100" s="28">
        <f>+SUMIF('Input Sheet'!$S:$S,$AL1100,'Input Sheet'!H:H)</f>
        <v>0</v>
      </c>
      <c r="AE1100" s="28">
        <f>+SUMIF('Input Sheet'!$S:$S,$AL1100,'Input Sheet'!I:I)</f>
        <v>0</v>
      </c>
      <c r="AF1100" s="28">
        <f>+SUMIF('Input Sheet'!$S:$S,$AL1100,'Input Sheet'!J:J)</f>
        <v>0</v>
      </c>
      <c r="AG1100" s="28">
        <f>+SUMIF('Input Sheet'!$S:$S,$AL1100,'Input Sheet'!K:K)</f>
        <v>0</v>
      </c>
      <c r="AH1100" s="28">
        <f>+SUMIF('Input Sheet'!$S:$S,$AL1100,'Input Sheet'!L:L)</f>
        <v>0</v>
      </c>
      <c r="AI1100" s="28">
        <f>+SUMIF('Input Sheet'!$S:$S,$AL1100,'Input Sheet'!M:M)</f>
        <v>0</v>
      </c>
      <c r="AJ1100" s="28">
        <f>+SUMIF('Input Sheet'!$S:$S,$AL1100,'Input Sheet'!N:N)</f>
        <v>0</v>
      </c>
      <c r="AK1100" s="28"/>
      <c r="AL1100" s="27" t="str">
        <f t="shared" si="88"/>
        <v>220-7880</v>
      </c>
      <c r="AM1100" s="34" t="str">
        <f t="shared" si="89"/>
        <v>Admin &amp; Other</v>
      </c>
      <c r="AN1100" s="34" t="str">
        <f t="shared" si="90"/>
        <v>Admin &amp; OtherDepreciation as % of Total Gross Profit</v>
      </c>
      <c r="AO1100" s="35"/>
      <c r="AP1100" s="35"/>
      <c r="AQ1100" s="35"/>
    </row>
    <row r="1101" spans="1:43" x14ac:dyDescent="0.25">
      <c r="A1101" s="27" t="s">
        <v>103</v>
      </c>
      <c r="B1101" s="27" t="s">
        <v>104</v>
      </c>
      <c r="C1101" s="27" t="s">
        <v>657</v>
      </c>
      <c r="D1101" s="27" t="s">
        <v>151</v>
      </c>
      <c r="E1101" s="27" t="s">
        <v>661</v>
      </c>
      <c r="F1101" s="27" t="s">
        <v>694</v>
      </c>
      <c r="G1101" s="27" t="s">
        <v>695</v>
      </c>
      <c r="H1101" s="34" t="s">
        <v>644</v>
      </c>
      <c r="I1101" s="34" t="s">
        <v>696</v>
      </c>
      <c r="J1101" s="34" t="str">
        <f t="shared" si="86"/>
        <v>Admin &amp; OtherDepreciation as % of Total Gross Profit</v>
      </c>
      <c r="K1101" s="34" t="str">
        <f t="shared" si="87"/>
        <v>221Depreciation - Toyota</v>
      </c>
      <c r="L1101" s="28">
        <f>+SUMIF('TB 4-24'!M:M,$AL1101,'TB 4-24'!G:G)</f>
        <v>0</v>
      </c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>
        <f>+SUMIF('Input Sheet'!$S:$S,$AL1101,'Input Sheet'!C:C)</f>
        <v>0</v>
      </c>
      <c r="Z1101" s="28">
        <f>+SUMIF('Input Sheet'!$S:$S,$AL1101,'Input Sheet'!D:D)</f>
        <v>0</v>
      </c>
      <c r="AA1101" s="28">
        <f>+SUMIF('Input Sheet'!$S:$S,$AL1101,'Input Sheet'!E:E)</f>
        <v>0</v>
      </c>
      <c r="AB1101" s="28">
        <f>+SUMIF('Input Sheet'!$S:$S,$AL1101,'Input Sheet'!F:F)</f>
        <v>0</v>
      </c>
      <c r="AC1101" s="28">
        <f>+SUMIF('Input Sheet'!$S:$S,$AL1101,'Input Sheet'!G:G)</f>
        <v>0</v>
      </c>
      <c r="AD1101" s="28">
        <f>+SUMIF('Input Sheet'!$S:$S,$AL1101,'Input Sheet'!H:H)</f>
        <v>0</v>
      </c>
      <c r="AE1101" s="28">
        <f>+SUMIF('Input Sheet'!$S:$S,$AL1101,'Input Sheet'!I:I)</f>
        <v>0</v>
      </c>
      <c r="AF1101" s="28">
        <f>+SUMIF('Input Sheet'!$S:$S,$AL1101,'Input Sheet'!J:J)</f>
        <v>0</v>
      </c>
      <c r="AG1101" s="28">
        <f>+SUMIF('Input Sheet'!$S:$S,$AL1101,'Input Sheet'!K:K)</f>
        <v>0</v>
      </c>
      <c r="AH1101" s="28">
        <f>+SUMIF('Input Sheet'!$S:$S,$AL1101,'Input Sheet'!L:L)</f>
        <v>0</v>
      </c>
      <c r="AI1101" s="28">
        <f>+SUMIF('Input Sheet'!$S:$S,$AL1101,'Input Sheet'!M:M)</f>
        <v>0</v>
      </c>
      <c r="AJ1101" s="28">
        <f>+SUMIF('Input Sheet'!$S:$S,$AL1101,'Input Sheet'!N:N)</f>
        <v>0</v>
      </c>
      <c r="AK1101" s="28"/>
      <c r="AL1101" s="27" t="str">
        <f t="shared" si="88"/>
        <v>221-7880</v>
      </c>
      <c r="AM1101" s="34" t="str">
        <f t="shared" si="89"/>
        <v>Admin &amp; Other</v>
      </c>
      <c r="AN1101" s="34" t="str">
        <f t="shared" si="90"/>
        <v>Admin &amp; OtherDepreciation as % of Total Gross Profit</v>
      </c>
      <c r="AO1101" s="35"/>
      <c r="AP1101" s="35"/>
      <c r="AQ1101" s="35"/>
    </row>
    <row r="1102" spans="1:43" x14ac:dyDescent="0.25">
      <c r="A1102" s="27" t="s">
        <v>103</v>
      </c>
      <c r="B1102" s="27" t="s">
        <v>104</v>
      </c>
      <c r="C1102" s="27" t="s">
        <v>657</v>
      </c>
      <c r="D1102" s="27" t="s">
        <v>151</v>
      </c>
      <c r="E1102" s="27" t="s">
        <v>681</v>
      </c>
      <c r="F1102" s="27" t="s">
        <v>694</v>
      </c>
      <c r="G1102" s="27" t="s">
        <v>695</v>
      </c>
      <c r="H1102" s="34" t="s">
        <v>644</v>
      </c>
      <c r="I1102" s="34" t="s">
        <v>696</v>
      </c>
      <c r="J1102" s="34" t="str">
        <f t="shared" si="86"/>
        <v>Admin &amp; OtherDepreciation as % of Total Gross Profit</v>
      </c>
      <c r="K1102" s="34" t="str">
        <f t="shared" si="87"/>
        <v>230Depreciation - Toyota</v>
      </c>
      <c r="L1102" s="28">
        <f>+SUMIF('TB 4-24'!M:M,$AL1102,'TB 4-24'!G:G)</f>
        <v>0</v>
      </c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>
        <f>+SUMIF('Input Sheet'!$S:$S,$AL1102,'Input Sheet'!C:C)</f>
        <v>0</v>
      </c>
      <c r="Z1102" s="28">
        <f>+SUMIF('Input Sheet'!$S:$S,$AL1102,'Input Sheet'!D:D)</f>
        <v>0</v>
      </c>
      <c r="AA1102" s="28">
        <f>+SUMIF('Input Sheet'!$S:$S,$AL1102,'Input Sheet'!E:E)</f>
        <v>0</v>
      </c>
      <c r="AB1102" s="28">
        <f>+SUMIF('Input Sheet'!$S:$S,$AL1102,'Input Sheet'!F:F)</f>
        <v>0</v>
      </c>
      <c r="AC1102" s="28">
        <f>+SUMIF('Input Sheet'!$S:$S,$AL1102,'Input Sheet'!G:G)</f>
        <v>0</v>
      </c>
      <c r="AD1102" s="28">
        <f>+SUMIF('Input Sheet'!$S:$S,$AL1102,'Input Sheet'!H:H)</f>
        <v>0</v>
      </c>
      <c r="AE1102" s="28">
        <f>+SUMIF('Input Sheet'!$S:$S,$AL1102,'Input Sheet'!I:I)</f>
        <v>0</v>
      </c>
      <c r="AF1102" s="28">
        <f>+SUMIF('Input Sheet'!$S:$S,$AL1102,'Input Sheet'!J:J)</f>
        <v>0</v>
      </c>
      <c r="AG1102" s="28">
        <f>+SUMIF('Input Sheet'!$S:$S,$AL1102,'Input Sheet'!K:K)</f>
        <v>0</v>
      </c>
      <c r="AH1102" s="28">
        <f>+SUMIF('Input Sheet'!$S:$S,$AL1102,'Input Sheet'!L:L)</f>
        <v>0</v>
      </c>
      <c r="AI1102" s="28">
        <f>+SUMIF('Input Sheet'!$S:$S,$AL1102,'Input Sheet'!M:M)</f>
        <v>0</v>
      </c>
      <c r="AJ1102" s="28">
        <f>+SUMIF('Input Sheet'!$S:$S,$AL1102,'Input Sheet'!N:N)</f>
        <v>0</v>
      </c>
      <c r="AK1102" s="28"/>
      <c r="AL1102" s="27" t="str">
        <f t="shared" si="88"/>
        <v>230-7880</v>
      </c>
      <c r="AM1102" s="34" t="str">
        <f t="shared" si="89"/>
        <v>Admin &amp; Other</v>
      </c>
      <c r="AN1102" s="34" t="str">
        <f t="shared" si="90"/>
        <v>Admin &amp; OtherDepreciation as % of Total Gross Profit</v>
      </c>
      <c r="AO1102" s="35"/>
      <c r="AP1102" s="35"/>
      <c r="AQ1102" s="35"/>
    </row>
    <row r="1103" spans="1:43" x14ac:dyDescent="0.25">
      <c r="A1103" s="27" t="s">
        <v>103</v>
      </c>
      <c r="B1103" s="27" t="s">
        <v>104</v>
      </c>
      <c r="C1103" s="27" t="s">
        <v>657</v>
      </c>
      <c r="D1103" s="27" t="s">
        <v>151</v>
      </c>
      <c r="E1103" s="27" t="s">
        <v>682</v>
      </c>
      <c r="F1103" s="27" t="s">
        <v>694</v>
      </c>
      <c r="G1103" s="27" t="s">
        <v>695</v>
      </c>
      <c r="H1103" s="34" t="s">
        <v>644</v>
      </c>
      <c r="I1103" s="34" t="s">
        <v>696</v>
      </c>
      <c r="J1103" s="34" t="str">
        <f t="shared" si="86"/>
        <v>Admin &amp; OtherDepreciation as % of Total Gross Profit</v>
      </c>
      <c r="K1103" s="34" t="str">
        <f t="shared" si="87"/>
        <v>240Depreciation - Toyota</v>
      </c>
      <c r="L1103" s="28">
        <f>+SUMIF('TB 4-24'!M:M,$AL1103,'TB 4-24'!G:G)</f>
        <v>0</v>
      </c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>
        <f>+SUMIF('Input Sheet'!$S:$S,$AL1103,'Input Sheet'!C:C)</f>
        <v>0</v>
      </c>
      <c r="Z1103" s="28">
        <f>+SUMIF('Input Sheet'!$S:$S,$AL1103,'Input Sheet'!D:D)</f>
        <v>0</v>
      </c>
      <c r="AA1103" s="28">
        <f>+SUMIF('Input Sheet'!$S:$S,$AL1103,'Input Sheet'!E:E)</f>
        <v>0</v>
      </c>
      <c r="AB1103" s="28">
        <f>+SUMIF('Input Sheet'!$S:$S,$AL1103,'Input Sheet'!F:F)</f>
        <v>0</v>
      </c>
      <c r="AC1103" s="28">
        <f>+SUMIF('Input Sheet'!$S:$S,$AL1103,'Input Sheet'!G:G)</f>
        <v>0</v>
      </c>
      <c r="AD1103" s="28">
        <f>+SUMIF('Input Sheet'!$S:$S,$AL1103,'Input Sheet'!H:H)</f>
        <v>0</v>
      </c>
      <c r="AE1103" s="28">
        <f>+SUMIF('Input Sheet'!$S:$S,$AL1103,'Input Sheet'!I:I)</f>
        <v>0</v>
      </c>
      <c r="AF1103" s="28">
        <f>+SUMIF('Input Sheet'!$S:$S,$AL1103,'Input Sheet'!J:J)</f>
        <v>0</v>
      </c>
      <c r="AG1103" s="28">
        <f>+SUMIF('Input Sheet'!$S:$S,$AL1103,'Input Sheet'!K:K)</f>
        <v>0</v>
      </c>
      <c r="AH1103" s="28">
        <f>+SUMIF('Input Sheet'!$S:$S,$AL1103,'Input Sheet'!L:L)</f>
        <v>0</v>
      </c>
      <c r="AI1103" s="28">
        <f>+SUMIF('Input Sheet'!$S:$S,$AL1103,'Input Sheet'!M:M)</f>
        <v>0</v>
      </c>
      <c r="AJ1103" s="28">
        <f>+SUMIF('Input Sheet'!$S:$S,$AL1103,'Input Sheet'!N:N)</f>
        <v>0</v>
      </c>
      <c r="AK1103" s="28"/>
      <c r="AL1103" s="27" t="str">
        <f t="shared" si="88"/>
        <v>240-7880</v>
      </c>
      <c r="AM1103" s="34" t="str">
        <f t="shared" si="89"/>
        <v>Admin &amp; Other</v>
      </c>
      <c r="AN1103" s="34" t="str">
        <f t="shared" si="90"/>
        <v>Admin &amp; OtherDepreciation as % of Total Gross Profit</v>
      </c>
      <c r="AO1103" s="35"/>
      <c r="AP1103" s="35"/>
      <c r="AQ1103" s="35"/>
    </row>
    <row r="1104" spans="1:43" x14ac:dyDescent="0.25">
      <c r="A1104" s="27" t="s">
        <v>103</v>
      </c>
      <c r="B1104" s="27" t="s">
        <v>104</v>
      </c>
      <c r="C1104" s="27" t="s">
        <v>657</v>
      </c>
      <c r="D1104" s="27" t="s">
        <v>151</v>
      </c>
      <c r="E1104" s="27" t="s">
        <v>662</v>
      </c>
      <c r="F1104" s="27" t="s">
        <v>694</v>
      </c>
      <c r="G1104" s="27" t="s">
        <v>695</v>
      </c>
      <c r="H1104" s="34" t="s">
        <v>644</v>
      </c>
      <c r="I1104" s="34" t="s">
        <v>696</v>
      </c>
      <c r="J1104" s="34" t="str">
        <f t="shared" si="86"/>
        <v>Admin &amp; OtherDepreciation as % of Total Gross Profit</v>
      </c>
      <c r="K1104" s="34" t="str">
        <f t="shared" si="87"/>
        <v>260Depreciation - Toyota</v>
      </c>
      <c r="L1104" s="28">
        <f>+SUMIF('TB 4-24'!M:M,$AL1104,'TB 4-24'!G:G)</f>
        <v>0</v>
      </c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>
        <f>+SUMIF('Input Sheet'!$S:$S,$AL1104,'Input Sheet'!C:C)</f>
        <v>0</v>
      </c>
      <c r="Z1104" s="28">
        <f>+SUMIF('Input Sheet'!$S:$S,$AL1104,'Input Sheet'!D:D)</f>
        <v>0</v>
      </c>
      <c r="AA1104" s="28">
        <f>+SUMIF('Input Sheet'!$S:$S,$AL1104,'Input Sheet'!E:E)</f>
        <v>0</v>
      </c>
      <c r="AB1104" s="28">
        <f>+SUMIF('Input Sheet'!$S:$S,$AL1104,'Input Sheet'!F:F)</f>
        <v>0</v>
      </c>
      <c r="AC1104" s="28">
        <f>+SUMIF('Input Sheet'!$S:$S,$AL1104,'Input Sheet'!G:G)</f>
        <v>0</v>
      </c>
      <c r="AD1104" s="28">
        <f>+SUMIF('Input Sheet'!$S:$S,$AL1104,'Input Sheet'!H:H)</f>
        <v>0</v>
      </c>
      <c r="AE1104" s="28">
        <f>+SUMIF('Input Sheet'!$S:$S,$AL1104,'Input Sheet'!I:I)</f>
        <v>0</v>
      </c>
      <c r="AF1104" s="28">
        <f>+SUMIF('Input Sheet'!$S:$S,$AL1104,'Input Sheet'!J:J)</f>
        <v>0</v>
      </c>
      <c r="AG1104" s="28">
        <f>+SUMIF('Input Sheet'!$S:$S,$AL1104,'Input Sheet'!K:K)</f>
        <v>0</v>
      </c>
      <c r="AH1104" s="28">
        <f>+SUMIF('Input Sheet'!$S:$S,$AL1104,'Input Sheet'!L:L)</f>
        <v>0</v>
      </c>
      <c r="AI1104" s="28">
        <f>+SUMIF('Input Sheet'!$S:$S,$AL1104,'Input Sheet'!M:M)</f>
        <v>0</v>
      </c>
      <c r="AJ1104" s="28">
        <f>+SUMIF('Input Sheet'!$S:$S,$AL1104,'Input Sheet'!N:N)</f>
        <v>0</v>
      </c>
      <c r="AK1104" s="28"/>
      <c r="AL1104" s="27" t="str">
        <f t="shared" si="88"/>
        <v>260-7880</v>
      </c>
      <c r="AM1104" s="34" t="str">
        <f t="shared" si="89"/>
        <v>Admin &amp; Other</v>
      </c>
      <c r="AN1104" s="34" t="str">
        <f t="shared" si="90"/>
        <v>Admin &amp; OtherDepreciation as % of Total Gross Profit</v>
      </c>
      <c r="AO1104" s="35"/>
      <c r="AP1104" s="35"/>
      <c r="AQ1104" s="35"/>
    </row>
    <row r="1105" spans="1:43" x14ac:dyDescent="0.25">
      <c r="A1105" s="27" t="s">
        <v>103</v>
      </c>
      <c r="B1105" s="27" t="s">
        <v>104</v>
      </c>
      <c r="C1105" s="27" t="s">
        <v>663</v>
      </c>
      <c r="D1105" s="27" t="s">
        <v>151</v>
      </c>
      <c r="E1105" s="27" t="s">
        <v>664</v>
      </c>
      <c r="F1105" s="27" t="s">
        <v>694</v>
      </c>
      <c r="G1105" s="27" t="s">
        <v>695</v>
      </c>
      <c r="H1105" s="34" t="s">
        <v>644</v>
      </c>
      <c r="I1105" s="34" t="s">
        <v>696</v>
      </c>
      <c r="J1105" s="34" t="str">
        <f t="shared" si="86"/>
        <v>Admin &amp; OtherDepreciation as % of Total Gross Profit</v>
      </c>
      <c r="K1105" s="34" t="str">
        <f t="shared" si="87"/>
        <v>400Depreciation - Toyota</v>
      </c>
      <c r="L1105" s="28">
        <f>+SUMIF('TB 4-24'!M:M,$AL1105,'TB 4-24'!G:G)</f>
        <v>0</v>
      </c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>
        <f>+SUMIF('Input Sheet'!$S:$S,$AL1105,'Input Sheet'!C:C)</f>
        <v>0</v>
      </c>
      <c r="Z1105" s="28">
        <f>+SUMIF('Input Sheet'!$S:$S,$AL1105,'Input Sheet'!D:D)</f>
        <v>0</v>
      </c>
      <c r="AA1105" s="28">
        <f>+SUMIF('Input Sheet'!$S:$S,$AL1105,'Input Sheet'!E:E)</f>
        <v>0</v>
      </c>
      <c r="AB1105" s="28">
        <f>+SUMIF('Input Sheet'!$S:$S,$AL1105,'Input Sheet'!F:F)</f>
        <v>0</v>
      </c>
      <c r="AC1105" s="28">
        <f>+SUMIF('Input Sheet'!$S:$S,$AL1105,'Input Sheet'!G:G)</f>
        <v>0</v>
      </c>
      <c r="AD1105" s="28">
        <f>+SUMIF('Input Sheet'!$S:$S,$AL1105,'Input Sheet'!H:H)</f>
        <v>0</v>
      </c>
      <c r="AE1105" s="28">
        <f>+SUMIF('Input Sheet'!$S:$S,$AL1105,'Input Sheet'!I:I)</f>
        <v>0</v>
      </c>
      <c r="AF1105" s="28">
        <f>+SUMIF('Input Sheet'!$S:$S,$AL1105,'Input Sheet'!J:J)</f>
        <v>0</v>
      </c>
      <c r="AG1105" s="28">
        <f>+SUMIF('Input Sheet'!$S:$S,$AL1105,'Input Sheet'!K:K)</f>
        <v>0</v>
      </c>
      <c r="AH1105" s="28">
        <f>+SUMIF('Input Sheet'!$S:$S,$AL1105,'Input Sheet'!L:L)</f>
        <v>0</v>
      </c>
      <c r="AI1105" s="28">
        <f>+SUMIF('Input Sheet'!$S:$S,$AL1105,'Input Sheet'!M:M)</f>
        <v>0</v>
      </c>
      <c r="AJ1105" s="28">
        <f>+SUMIF('Input Sheet'!$S:$S,$AL1105,'Input Sheet'!N:N)</f>
        <v>0</v>
      </c>
      <c r="AK1105" s="28"/>
      <c r="AL1105" s="27" t="str">
        <f t="shared" si="88"/>
        <v>400-7880</v>
      </c>
      <c r="AM1105" s="34" t="str">
        <f t="shared" si="89"/>
        <v>Admin &amp; Other</v>
      </c>
      <c r="AN1105" s="34" t="str">
        <f t="shared" si="90"/>
        <v>Admin &amp; OtherDepreciation as % of Total Gross Profit</v>
      </c>
      <c r="AO1105" s="35"/>
      <c r="AP1105" s="35"/>
      <c r="AQ1105" s="35"/>
    </row>
    <row r="1106" spans="1:43" x14ac:dyDescent="0.25">
      <c r="A1106" s="27" t="s">
        <v>103</v>
      </c>
      <c r="B1106" s="27" t="s">
        <v>104</v>
      </c>
      <c r="C1106" s="27" t="s">
        <v>663</v>
      </c>
      <c r="D1106" s="27" t="s">
        <v>151</v>
      </c>
      <c r="E1106" s="27" t="s">
        <v>665</v>
      </c>
      <c r="F1106" s="27" t="s">
        <v>694</v>
      </c>
      <c r="G1106" s="27" t="s">
        <v>695</v>
      </c>
      <c r="H1106" s="34" t="s">
        <v>644</v>
      </c>
      <c r="I1106" s="34" t="s">
        <v>696</v>
      </c>
      <c r="J1106" s="34" t="str">
        <f t="shared" si="86"/>
        <v>Admin &amp; OtherDepreciation as % of Total Gross Profit</v>
      </c>
      <c r="K1106" s="34" t="str">
        <f t="shared" si="87"/>
        <v>410Depreciation - Toyota</v>
      </c>
      <c r="L1106" s="28">
        <f>+SUMIF('TB 4-24'!M:M,$AL1106,'TB 4-24'!G:G)</f>
        <v>0</v>
      </c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>
        <f>+SUMIF('Input Sheet'!$S:$S,$AL1106,'Input Sheet'!C:C)</f>
        <v>0</v>
      </c>
      <c r="Z1106" s="28">
        <f>+SUMIF('Input Sheet'!$S:$S,$AL1106,'Input Sheet'!D:D)</f>
        <v>0</v>
      </c>
      <c r="AA1106" s="28">
        <f>+SUMIF('Input Sheet'!$S:$S,$AL1106,'Input Sheet'!E:E)</f>
        <v>0</v>
      </c>
      <c r="AB1106" s="28">
        <f>+SUMIF('Input Sheet'!$S:$S,$AL1106,'Input Sheet'!F:F)</f>
        <v>0</v>
      </c>
      <c r="AC1106" s="28">
        <f>+SUMIF('Input Sheet'!$S:$S,$AL1106,'Input Sheet'!G:G)</f>
        <v>0</v>
      </c>
      <c r="AD1106" s="28">
        <f>+SUMIF('Input Sheet'!$S:$S,$AL1106,'Input Sheet'!H:H)</f>
        <v>0</v>
      </c>
      <c r="AE1106" s="28">
        <f>+SUMIF('Input Sheet'!$S:$S,$AL1106,'Input Sheet'!I:I)</f>
        <v>0</v>
      </c>
      <c r="AF1106" s="28">
        <f>+SUMIF('Input Sheet'!$S:$S,$AL1106,'Input Sheet'!J:J)</f>
        <v>0</v>
      </c>
      <c r="AG1106" s="28">
        <f>+SUMIF('Input Sheet'!$S:$S,$AL1106,'Input Sheet'!K:K)</f>
        <v>0</v>
      </c>
      <c r="AH1106" s="28">
        <f>+SUMIF('Input Sheet'!$S:$S,$AL1106,'Input Sheet'!L:L)</f>
        <v>0</v>
      </c>
      <c r="AI1106" s="28">
        <f>+SUMIF('Input Sheet'!$S:$S,$AL1106,'Input Sheet'!M:M)</f>
        <v>0</v>
      </c>
      <c r="AJ1106" s="28">
        <f>+SUMIF('Input Sheet'!$S:$S,$AL1106,'Input Sheet'!N:N)</f>
        <v>0</v>
      </c>
      <c r="AK1106" s="28"/>
      <c r="AL1106" s="27" t="str">
        <f t="shared" si="88"/>
        <v>410-7880</v>
      </c>
      <c r="AM1106" s="34" t="str">
        <f t="shared" si="89"/>
        <v>Admin &amp; Other</v>
      </c>
      <c r="AN1106" s="34" t="str">
        <f t="shared" si="90"/>
        <v>Admin &amp; OtherDepreciation as % of Total Gross Profit</v>
      </c>
      <c r="AO1106" s="35"/>
      <c r="AP1106" s="35"/>
      <c r="AQ1106" s="35"/>
    </row>
    <row r="1107" spans="1:43" x14ac:dyDescent="0.25">
      <c r="A1107" s="27" t="s">
        <v>103</v>
      </c>
      <c r="B1107" s="27" t="s">
        <v>104</v>
      </c>
      <c r="C1107" s="27" t="s">
        <v>663</v>
      </c>
      <c r="D1107" s="27" t="s">
        <v>151</v>
      </c>
      <c r="E1107" s="27" t="s">
        <v>666</v>
      </c>
      <c r="F1107" s="27" t="s">
        <v>694</v>
      </c>
      <c r="G1107" s="27" t="s">
        <v>695</v>
      </c>
      <c r="H1107" s="34" t="s">
        <v>644</v>
      </c>
      <c r="I1107" s="34" t="s">
        <v>696</v>
      </c>
      <c r="J1107" s="34" t="str">
        <f t="shared" si="86"/>
        <v>Admin &amp; OtherDepreciation as % of Total Gross Profit</v>
      </c>
      <c r="K1107" s="34" t="str">
        <f t="shared" si="87"/>
        <v>420Depreciation - Toyota</v>
      </c>
      <c r="L1107" s="28">
        <f>+SUMIF('TB 4-24'!M:M,$AL1107,'TB 4-24'!G:G)</f>
        <v>0</v>
      </c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>
        <f>+SUMIF('Input Sheet'!$S:$S,$AL1107,'Input Sheet'!C:C)</f>
        <v>0</v>
      </c>
      <c r="Z1107" s="28">
        <f>+SUMIF('Input Sheet'!$S:$S,$AL1107,'Input Sheet'!D:D)</f>
        <v>0</v>
      </c>
      <c r="AA1107" s="28">
        <f>+SUMIF('Input Sheet'!$S:$S,$AL1107,'Input Sheet'!E:E)</f>
        <v>0</v>
      </c>
      <c r="AB1107" s="28">
        <f>+SUMIF('Input Sheet'!$S:$S,$AL1107,'Input Sheet'!F:F)</f>
        <v>0</v>
      </c>
      <c r="AC1107" s="28">
        <f>+SUMIF('Input Sheet'!$S:$S,$AL1107,'Input Sheet'!G:G)</f>
        <v>0</v>
      </c>
      <c r="AD1107" s="28">
        <f>+SUMIF('Input Sheet'!$S:$S,$AL1107,'Input Sheet'!H:H)</f>
        <v>0</v>
      </c>
      <c r="AE1107" s="28">
        <f>+SUMIF('Input Sheet'!$S:$S,$AL1107,'Input Sheet'!I:I)</f>
        <v>0</v>
      </c>
      <c r="AF1107" s="28">
        <f>+SUMIF('Input Sheet'!$S:$S,$AL1107,'Input Sheet'!J:J)</f>
        <v>0</v>
      </c>
      <c r="AG1107" s="28">
        <f>+SUMIF('Input Sheet'!$S:$S,$AL1107,'Input Sheet'!K:K)</f>
        <v>0</v>
      </c>
      <c r="AH1107" s="28">
        <f>+SUMIF('Input Sheet'!$S:$S,$AL1107,'Input Sheet'!L:L)</f>
        <v>0</v>
      </c>
      <c r="AI1107" s="28">
        <f>+SUMIF('Input Sheet'!$S:$S,$AL1107,'Input Sheet'!M:M)</f>
        <v>0</v>
      </c>
      <c r="AJ1107" s="28">
        <f>+SUMIF('Input Sheet'!$S:$S,$AL1107,'Input Sheet'!N:N)</f>
        <v>0</v>
      </c>
      <c r="AK1107" s="28"/>
      <c r="AL1107" s="27" t="str">
        <f t="shared" si="88"/>
        <v>420-7880</v>
      </c>
      <c r="AM1107" s="34" t="str">
        <f t="shared" si="89"/>
        <v>Admin &amp; Other</v>
      </c>
      <c r="AN1107" s="34" t="str">
        <f t="shared" si="90"/>
        <v>Admin &amp; OtherDepreciation as % of Total Gross Profit</v>
      </c>
      <c r="AO1107" s="35"/>
      <c r="AP1107" s="35"/>
      <c r="AQ1107" s="35"/>
    </row>
    <row r="1108" spans="1:43" x14ac:dyDescent="0.25">
      <c r="A1108" s="27" t="s">
        <v>103</v>
      </c>
      <c r="B1108" s="27" t="s">
        <v>104</v>
      </c>
      <c r="C1108" s="27" t="s">
        <v>663</v>
      </c>
      <c r="D1108" s="27" t="s">
        <v>151</v>
      </c>
      <c r="E1108" s="27" t="s">
        <v>667</v>
      </c>
      <c r="F1108" s="27" t="s">
        <v>694</v>
      </c>
      <c r="G1108" s="27" t="s">
        <v>695</v>
      </c>
      <c r="H1108" s="34" t="s">
        <v>644</v>
      </c>
      <c r="I1108" s="34" t="s">
        <v>696</v>
      </c>
      <c r="J1108" s="34" t="str">
        <f t="shared" si="86"/>
        <v>Admin &amp; OtherDepreciation as % of Total Gross Profit</v>
      </c>
      <c r="K1108" s="34" t="str">
        <f t="shared" si="87"/>
        <v>421Depreciation - Toyota</v>
      </c>
      <c r="L1108" s="28">
        <f>+SUMIF('TB 4-24'!M:M,$AL1108,'TB 4-24'!G:G)</f>
        <v>0</v>
      </c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>
        <f>+SUMIF('Input Sheet'!$S:$S,$AL1108,'Input Sheet'!C:C)</f>
        <v>0</v>
      </c>
      <c r="Z1108" s="28">
        <f>+SUMIF('Input Sheet'!$S:$S,$AL1108,'Input Sheet'!D:D)</f>
        <v>0</v>
      </c>
      <c r="AA1108" s="28">
        <f>+SUMIF('Input Sheet'!$S:$S,$AL1108,'Input Sheet'!E:E)</f>
        <v>0</v>
      </c>
      <c r="AB1108" s="28">
        <f>+SUMIF('Input Sheet'!$S:$S,$AL1108,'Input Sheet'!F:F)</f>
        <v>0</v>
      </c>
      <c r="AC1108" s="28">
        <f>+SUMIF('Input Sheet'!$S:$S,$AL1108,'Input Sheet'!G:G)</f>
        <v>0</v>
      </c>
      <c r="AD1108" s="28">
        <f>+SUMIF('Input Sheet'!$S:$S,$AL1108,'Input Sheet'!H:H)</f>
        <v>0</v>
      </c>
      <c r="AE1108" s="28">
        <f>+SUMIF('Input Sheet'!$S:$S,$AL1108,'Input Sheet'!I:I)</f>
        <v>0</v>
      </c>
      <c r="AF1108" s="28">
        <f>+SUMIF('Input Sheet'!$S:$S,$AL1108,'Input Sheet'!J:J)</f>
        <v>0</v>
      </c>
      <c r="AG1108" s="28">
        <f>+SUMIF('Input Sheet'!$S:$S,$AL1108,'Input Sheet'!K:K)</f>
        <v>0</v>
      </c>
      <c r="AH1108" s="28">
        <f>+SUMIF('Input Sheet'!$S:$S,$AL1108,'Input Sheet'!L:L)</f>
        <v>0</v>
      </c>
      <c r="AI1108" s="28">
        <f>+SUMIF('Input Sheet'!$S:$S,$AL1108,'Input Sheet'!M:M)</f>
        <v>0</v>
      </c>
      <c r="AJ1108" s="28">
        <f>+SUMIF('Input Sheet'!$S:$S,$AL1108,'Input Sheet'!N:N)</f>
        <v>0</v>
      </c>
      <c r="AK1108" s="28"/>
      <c r="AL1108" s="27" t="str">
        <f t="shared" si="88"/>
        <v>421-7880</v>
      </c>
      <c r="AM1108" s="34" t="str">
        <f t="shared" si="89"/>
        <v>Admin &amp; Other</v>
      </c>
      <c r="AN1108" s="34" t="str">
        <f t="shared" si="90"/>
        <v>Admin &amp; OtherDepreciation as % of Total Gross Profit</v>
      </c>
      <c r="AO1108" s="35"/>
      <c r="AP1108" s="35"/>
      <c r="AQ1108" s="35"/>
    </row>
    <row r="1109" spans="1:43" x14ac:dyDescent="0.25">
      <c r="A1109" s="27" t="s">
        <v>103</v>
      </c>
      <c r="B1109" s="27" t="s">
        <v>104</v>
      </c>
      <c r="C1109" s="27" t="s">
        <v>663</v>
      </c>
      <c r="D1109" s="27" t="s">
        <v>151</v>
      </c>
      <c r="E1109" s="27" t="s">
        <v>668</v>
      </c>
      <c r="F1109" s="27" t="s">
        <v>694</v>
      </c>
      <c r="G1109" s="27" t="s">
        <v>695</v>
      </c>
      <c r="H1109" s="34" t="s">
        <v>644</v>
      </c>
      <c r="I1109" s="34" t="s">
        <v>696</v>
      </c>
      <c r="J1109" s="34" t="str">
        <f t="shared" si="86"/>
        <v>Admin &amp; OtherDepreciation as % of Total Gross Profit</v>
      </c>
      <c r="K1109" s="34" t="str">
        <f t="shared" si="87"/>
        <v>430Depreciation - Toyota</v>
      </c>
      <c r="L1109" s="28">
        <f>+SUMIF('TB 4-24'!M:M,$AL1109,'TB 4-24'!G:G)</f>
        <v>0</v>
      </c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>
        <f>+SUMIF('Input Sheet'!$S:$S,$AL1109,'Input Sheet'!C:C)</f>
        <v>0</v>
      </c>
      <c r="Z1109" s="28">
        <f>+SUMIF('Input Sheet'!$S:$S,$AL1109,'Input Sheet'!D:D)</f>
        <v>0</v>
      </c>
      <c r="AA1109" s="28">
        <f>+SUMIF('Input Sheet'!$S:$S,$AL1109,'Input Sheet'!E:E)</f>
        <v>0</v>
      </c>
      <c r="AB1109" s="28">
        <f>+SUMIF('Input Sheet'!$S:$S,$AL1109,'Input Sheet'!F:F)</f>
        <v>0</v>
      </c>
      <c r="AC1109" s="28">
        <f>+SUMIF('Input Sheet'!$S:$S,$AL1109,'Input Sheet'!G:G)</f>
        <v>0</v>
      </c>
      <c r="AD1109" s="28">
        <f>+SUMIF('Input Sheet'!$S:$S,$AL1109,'Input Sheet'!H:H)</f>
        <v>0</v>
      </c>
      <c r="AE1109" s="28">
        <f>+SUMIF('Input Sheet'!$S:$S,$AL1109,'Input Sheet'!I:I)</f>
        <v>0</v>
      </c>
      <c r="AF1109" s="28">
        <f>+SUMIF('Input Sheet'!$S:$S,$AL1109,'Input Sheet'!J:J)</f>
        <v>0</v>
      </c>
      <c r="AG1109" s="28">
        <f>+SUMIF('Input Sheet'!$S:$S,$AL1109,'Input Sheet'!K:K)</f>
        <v>0</v>
      </c>
      <c r="AH1109" s="28">
        <f>+SUMIF('Input Sheet'!$S:$S,$AL1109,'Input Sheet'!L:L)</f>
        <v>0</v>
      </c>
      <c r="AI1109" s="28">
        <f>+SUMIF('Input Sheet'!$S:$S,$AL1109,'Input Sheet'!M:M)</f>
        <v>0</v>
      </c>
      <c r="AJ1109" s="28">
        <f>+SUMIF('Input Sheet'!$S:$S,$AL1109,'Input Sheet'!N:N)</f>
        <v>0</v>
      </c>
      <c r="AK1109" s="28"/>
      <c r="AL1109" s="27" t="str">
        <f t="shared" si="88"/>
        <v>430-7880</v>
      </c>
      <c r="AM1109" s="34" t="str">
        <f t="shared" si="89"/>
        <v>Admin &amp; Other</v>
      </c>
      <c r="AN1109" s="34" t="str">
        <f t="shared" si="90"/>
        <v>Admin &amp; OtherDepreciation as % of Total Gross Profit</v>
      </c>
      <c r="AO1109" s="35"/>
      <c r="AP1109" s="35"/>
      <c r="AQ1109" s="35"/>
    </row>
    <row r="1110" spans="1:43" x14ac:dyDescent="0.25">
      <c r="A1110" s="27" t="s">
        <v>103</v>
      </c>
      <c r="B1110" s="27" t="s">
        <v>104</v>
      </c>
      <c r="C1110" s="27" t="s">
        <v>663</v>
      </c>
      <c r="D1110" s="27" t="s">
        <v>151</v>
      </c>
      <c r="E1110" s="27" t="s">
        <v>669</v>
      </c>
      <c r="F1110" s="27" t="s">
        <v>694</v>
      </c>
      <c r="G1110" s="27" t="s">
        <v>695</v>
      </c>
      <c r="H1110" s="34" t="s">
        <v>644</v>
      </c>
      <c r="I1110" s="34" t="s">
        <v>696</v>
      </c>
      <c r="J1110" s="34" t="str">
        <f t="shared" si="86"/>
        <v>Admin &amp; OtherDepreciation as % of Total Gross Profit</v>
      </c>
      <c r="K1110" s="34" t="str">
        <f t="shared" si="87"/>
        <v>440Depreciation - Toyota</v>
      </c>
      <c r="L1110" s="28">
        <f>+SUMIF('TB 4-24'!M:M,$AL1110,'TB 4-24'!G:G)</f>
        <v>0</v>
      </c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>
        <f>+SUMIF('Input Sheet'!$S:$S,$AL1110,'Input Sheet'!C:C)</f>
        <v>0</v>
      </c>
      <c r="Z1110" s="28">
        <f>+SUMIF('Input Sheet'!$S:$S,$AL1110,'Input Sheet'!D:D)</f>
        <v>0</v>
      </c>
      <c r="AA1110" s="28">
        <f>+SUMIF('Input Sheet'!$S:$S,$AL1110,'Input Sheet'!E:E)</f>
        <v>0</v>
      </c>
      <c r="AB1110" s="28">
        <f>+SUMIF('Input Sheet'!$S:$S,$AL1110,'Input Sheet'!F:F)</f>
        <v>0</v>
      </c>
      <c r="AC1110" s="28">
        <f>+SUMIF('Input Sheet'!$S:$S,$AL1110,'Input Sheet'!G:G)</f>
        <v>0</v>
      </c>
      <c r="AD1110" s="28">
        <f>+SUMIF('Input Sheet'!$S:$S,$AL1110,'Input Sheet'!H:H)</f>
        <v>0</v>
      </c>
      <c r="AE1110" s="28">
        <f>+SUMIF('Input Sheet'!$S:$S,$AL1110,'Input Sheet'!I:I)</f>
        <v>0</v>
      </c>
      <c r="AF1110" s="28">
        <f>+SUMIF('Input Sheet'!$S:$S,$AL1110,'Input Sheet'!J:J)</f>
        <v>0</v>
      </c>
      <c r="AG1110" s="28">
        <f>+SUMIF('Input Sheet'!$S:$S,$AL1110,'Input Sheet'!K:K)</f>
        <v>0</v>
      </c>
      <c r="AH1110" s="28">
        <f>+SUMIF('Input Sheet'!$S:$S,$AL1110,'Input Sheet'!L:L)</f>
        <v>0</v>
      </c>
      <c r="AI1110" s="28">
        <f>+SUMIF('Input Sheet'!$S:$S,$AL1110,'Input Sheet'!M:M)</f>
        <v>0</v>
      </c>
      <c r="AJ1110" s="28">
        <f>+SUMIF('Input Sheet'!$S:$S,$AL1110,'Input Sheet'!N:N)</f>
        <v>0</v>
      </c>
      <c r="AK1110" s="28"/>
      <c r="AL1110" s="27" t="str">
        <f t="shared" si="88"/>
        <v>440-7880</v>
      </c>
      <c r="AM1110" s="34" t="str">
        <f t="shared" si="89"/>
        <v>Admin &amp; Other</v>
      </c>
      <c r="AN1110" s="34" t="str">
        <f t="shared" si="90"/>
        <v>Admin &amp; OtherDepreciation as % of Total Gross Profit</v>
      </c>
      <c r="AO1110" s="35"/>
      <c r="AP1110" s="35"/>
      <c r="AQ1110" s="35"/>
    </row>
    <row r="1111" spans="1:43" x14ac:dyDescent="0.25">
      <c r="A1111" s="27" t="s">
        <v>103</v>
      </c>
      <c r="B1111" s="27" t="s">
        <v>104</v>
      </c>
      <c r="C1111" s="27" t="s">
        <v>663</v>
      </c>
      <c r="D1111" s="27" t="s">
        <v>151</v>
      </c>
      <c r="E1111" s="27" t="s">
        <v>670</v>
      </c>
      <c r="F1111" s="27" t="s">
        <v>694</v>
      </c>
      <c r="G1111" s="27" t="s">
        <v>695</v>
      </c>
      <c r="H1111" s="34" t="s">
        <v>644</v>
      </c>
      <c r="I1111" s="34" t="s">
        <v>696</v>
      </c>
      <c r="J1111" s="34" t="str">
        <f t="shared" si="86"/>
        <v>Admin &amp; OtherDepreciation as % of Total Gross Profit</v>
      </c>
      <c r="K1111" s="34" t="str">
        <f t="shared" si="87"/>
        <v>460Depreciation - Toyota</v>
      </c>
      <c r="L1111" s="28">
        <f>+SUMIF('TB 4-24'!M:M,$AL1111,'TB 4-24'!G:G)</f>
        <v>0</v>
      </c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>
        <f>+SUMIF('Input Sheet'!$S:$S,$AL1111,'Input Sheet'!C:C)</f>
        <v>0</v>
      </c>
      <c r="Z1111" s="28">
        <f>+SUMIF('Input Sheet'!$S:$S,$AL1111,'Input Sheet'!D:D)</f>
        <v>0</v>
      </c>
      <c r="AA1111" s="28">
        <f>+SUMIF('Input Sheet'!$S:$S,$AL1111,'Input Sheet'!E:E)</f>
        <v>0</v>
      </c>
      <c r="AB1111" s="28">
        <f>+SUMIF('Input Sheet'!$S:$S,$AL1111,'Input Sheet'!F:F)</f>
        <v>0</v>
      </c>
      <c r="AC1111" s="28">
        <f>+SUMIF('Input Sheet'!$S:$S,$AL1111,'Input Sheet'!G:G)</f>
        <v>0</v>
      </c>
      <c r="AD1111" s="28">
        <f>+SUMIF('Input Sheet'!$S:$S,$AL1111,'Input Sheet'!H:H)</f>
        <v>0</v>
      </c>
      <c r="AE1111" s="28">
        <f>+SUMIF('Input Sheet'!$S:$S,$AL1111,'Input Sheet'!I:I)</f>
        <v>0</v>
      </c>
      <c r="AF1111" s="28">
        <f>+SUMIF('Input Sheet'!$S:$S,$AL1111,'Input Sheet'!J:J)</f>
        <v>0</v>
      </c>
      <c r="AG1111" s="28">
        <f>+SUMIF('Input Sheet'!$S:$S,$AL1111,'Input Sheet'!K:K)</f>
        <v>0</v>
      </c>
      <c r="AH1111" s="28">
        <f>+SUMIF('Input Sheet'!$S:$S,$AL1111,'Input Sheet'!L:L)</f>
        <v>0</v>
      </c>
      <c r="AI1111" s="28">
        <f>+SUMIF('Input Sheet'!$S:$S,$AL1111,'Input Sheet'!M:M)</f>
        <v>0</v>
      </c>
      <c r="AJ1111" s="28">
        <f>+SUMIF('Input Sheet'!$S:$S,$AL1111,'Input Sheet'!N:N)</f>
        <v>0</v>
      </c>
      <c r="AK1111" s="28"/>
      <c r="AL1111" s="27" t="str">
        <f t="shared" si="88"/>
        <v>460-7880</v>
      </c>
      <c r="AM1111" s="34" t="str">
        <f t="shared" si="89"/>
        <v>Admin &amp; Other</v>
      </c>
      <c r="AN1111" s="34" t="str">
        <f t="shared" si="90"/>
        <v>Admin &amp; OtherDepreciation as % of Total Gross Profit</v>
      </c>
      <c r="AO1111" s="35"/>
      <c r="AP1111" s="35"/>
      <c r="AQ1111" s="35"/>
    </row>
    <row r="1112" spans="1:43" x14ac:dyDescent="0.25">
      <c r="A1112" s="27" t="s">
        <v>103</v>
      </c>
      <c r="B1112" s="27" t="s">
        <v>104</v>
      </c>
      <c r="C1112" s="27" t="s">
        <v>671</v>
      </c>
      <c r="D1112" s="27" t="s">
        <v>151</v>
      </c>
      <c r="E1112" s="27" t="s">
        <v>672</v>
      </c>
      <c r="F1112" s="27" t="s">
        <v>694</v>
      </c>
      <c r="G1112" s="27" t="s">
        <v>695</v>
      </c>
      <c r="H1112" s="34" t="s">
        <v>644</v>
      </c>
      <c r="I1112" s="34" t="s">
        <v>696</v>
      </c>
      <c r="J1112" s="34" t="str">
        <f t="shared" si="86"/>
        <v>Admin &amp; OtherDepreciation as % of Total Gross Profit</v>
      </c>
      <c r="K1112" s="34" t="str">
        <f t="shared" si="87"/>
        <v>300Depreciation - Toyota</v>
      </c>
      <c r="L1112" s="28">
        <f>+SUMIF('TB 4-24'!M:M,$AL1112,'TB 4-24'!G:G)</f>
        <v>0</v>
      </c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>
        <f>+SUMIF('Input Sheet'!$S:$S,$AL1112,'Input Sheet'!C:C)</f>
        <v>0</v>
      </c>
      <c r="Z1112" s="28">
        <f>+SUMIF('Input Sheet'!$S:$S,$AL1112,'Input Sheet'!D:D)</f>
        <v>0</v>
      </c>
      <c r="AA1112" s="28">
        <f>+SUMIF('Input Sheet'!$S:$S,$AL1112,'Input Sheet'!E:E)</f>
        <v>0</v>
      </c>
      <c r="AB1112" s="28">
        <f>+SUMIF('Input Sheet'!$S:$S,$AL1112,'Input Sheet'!F:F)</f>
        <v>0</v>
      </c>
      <c r="AC1112" s="28">
        <f>+SUMIF('Input Sheet'!$S:$S,$AL1112,'Input Sheet'!G:G)</f>
        <v>0</v>
      </c>
      <c r="AD1112" s="28">
        <f>+SUMIF('Input Sheet'!$S:$S,$AL1112,'Input Sheet'!H:H)</f>
        <v>0</v>
      </c>
      <c r="AE1112" s="28">
        <f>+SUMIF('Input Sheet'!$S:$S,$AL1112,'Input Sheet'!I:I)</f>
        <v>0</v>
      </c>
      <c r="AF1112" s="28">
        <f>+SUMIF('Input Sheet'!$S:$S,$AL1112,'Input Sheet'!J:J)</f>
        <v>0</v>
      </c>
      <c r="AG1112" s="28">
        <f>+SUMIF('Input Sheet'!$S:$S,$AL1112,'Input Sheet'!K:K)</f>
        <v>0</v>
      </c>
      <c r="AH1112" s="28">
        <f>+SUMIF('Input Sheet'!$S:$S,$AL1112,'Input Sheet'!L:L)</f>
        <v>0</v>
      </c>
      <c r="AI1112" s="28">
        <f>+SUMIF('Input Sheet'!$S:$S,$AL1112,'Input Sheet'!M:M)</f>
        <v>0</v>
      </c>
      <c r="AJ1112" s="28">
        <f>+SUMIF('Input Sheet'!$S:$S,$AL1112,'Input Sheet'!N:N)</f>
        <v>0</v>
      </c>
      <c r="AK1112" s="28"/>
      <c r="AL1112" s="27" t="str">
        <f t="shared" si="88"/>
        <v>300-7880</v>
      </c>
      <c r="AM1112" s="34" t="str">
        <f t="shared" si="89"/>
        <v>Admin &amp; Other</v>
      </c>
      <c r="AN1112" s="34" t="str">
        <f t="shared" si="90"/>
        <v>Admin &amp; OtherDepreciation as % of Total Gross Profit</v>
      </c>
      <c r="AO1112" s="35"/>
      <c r="AP1112" s="35"/>
      <c r="AQ1112" s="35"/>
    </row>
    <row r="1113" spans="1:43" x14ac:dyDescent="0.25">
      <c r="A1113" s="27" t="s">
        <v>103</v>
      </c>
      <c r="B1113" s="27" t="s">
        <v>104</v>
      </c>
      <c r="C1113" s="27" t="s">
        <v>671</v>
      </c>
      <c r="D1113" s="27" t="s">
        <v>151</v>
      </c>
      <c r="E1113" s="27" t="s">
        <v>673</v>
      </c>
      <c r="F1113" s="27" t="s">
        <v>694</v>
      </c>
      <c r="G1113" s="27" t="s">
        <v>695</v>
      </c>
      <c r="H1113" s="34" t="s">
        <v>644</v>
      </c>
      <c r="I1113" s="34" t="s">
        <v>696</v>
      </c>
      <c r="J1113" s="34" t="str">
        <f t="shared" si="86"/>
        <v>Admin &amp; OtherDepreciation as % of Total Gross Profit</v>
      </c>
      <c r="K1113" s="34" t="str">
        <f t="shared" si="87"/>
        <v>310Depreciation - Toyota</v>
      </c>
      <c r="L1113" s="28">
        <f>+SUMIF('TB 4-24'!M:M,$AL1113,'TB 4-24'!G:G)</f>
        <v>0</v>
      </c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>
        <f>+SUMIF('Input Sheet'!$S:$S,$AL1113,'Input Sheet'!C:C)</f>
        <v>0</v>
      </c>
      <c r="Z1113" s="28">
        <f>+SUMIF('Input Sheet'!$S:$S,$AL1113,'Input Sheet'!D:D)</f>
        <v>0</v>
      </c>
      <c r="AA1113" s="28">
        <f>+SUMIF('Input Sheet'!$S:$S,$AL1113,'Input Sheet'!E:E)</f>
        <v>0</v>
      </c>
      <c r="AB1113" s="28">
        <f>+SUMIF('Input Sheet'!$S:$S,$AL1113,'Input Sheet'!F:F)</f>
        <v>0</v>
      </c>
      <c r="AC1113" s="28">
        <f>+SUMIF('Input Sheet'!$S:$S,$AL1113,'Input Sheet'!G:G)</f>
        <v>0</v>
      </c>
      <c r="AD1113" s="28">
        <f>+SUMIF('Input Sheet'!$S:$S,$AL1113,'Input Sheet'!H:H)</f>
        <v>0</v>
      </c>
      <c r="AE1113" s="28">
        <f>+SUMIF('Input Sheet'!$S:$S,$AL1113,'Input Sheet'!I:I)</f>
        <v>0</v>
      </c>
      <c r="AF1113" s="28">
        <f>+SUMIF('Input Sheet'!$S:$S,$AL1113,'Input Sheet'!J:J)</f>
        <v>0</v>
      </c>
      <c r="AG1113" s="28">
        <f>+SUMIF('Input Sheet'!$S:$S,$AL1113,'Input Sheet'!K:K)</f>
        <v>0</v>
      </c>
      <c r="AH1113" s="28">
        <f>+SUMIF('Input Sheet'!$S:$S,$AL1113,'Input Sheet'!L:L)</f>
        <v>0</v>
      </c>
      <c r="AI1113" s="28">
        <f>+SUMIF('Input Sheet'!$S:$S,$AL1113,'Input Sheet'!M:M)</f>
        <v>0</v>
      </c>
      <c r="AJ1113" s="28">
        <f>+SUMIF('Input Sheet'!$S:$S,$AL1113,'Input Sheet'!N:N)</f>
        <v>0</v>
      </c>
      <c r="AK1113" s="28"/>
      <c r="AL1113" s="27" t="str">
        <f t="shared" si="88"/>
        <v>310-7880</v>
      </c>
      <c r="AM1113" s="34" t="str">
        <f t="shared" si="89"/>
        <v>Admin &amp; Other</v>
      </c>
      <c r="AN1113" s="34" t="str">
        <f t="shared" si="90"/>
        <v>Admin &amp; OtherDepreciation as % of Total Gross Profit</v>
      </c>
      <c r="AO1113" s="35"/>
      <c r="AP1113" s="35"/>
      <c r="AQ1113" s="35"/>
    </row>
    <row r="1114" spans="1:43" x14ac:dyDescent="0.25">
      <c r="A1114" s="27" t="s">
        <v>103</v>
      </c>
      <c r="B1114" s="27" t="s">
        <v>104</v>
      </c>
      <c r="C1114" s="27" t="s">
        <v>671</v>
      </c>
      <c r="D1114" s="27" t="s">
        <v>151</v>
      </c>
      <c r="E1114" s="27" t="s">
        <v>674</v>
      </c>
      <c r="F1114" s="27" t="s">
        <v>694</v>
      </c>
      <c r="G1114" s="27" t="s">
        <v>695</v>
      </c>
      <c r="H1114" s="34" t="s">
        <v>644</v>
      </c>
      <c r="I1114" s="34" t="s">
        <v>696</v>
      </c>
      <c r="J1114" s="34" t="str">
        <f t="shared" si="86"/>
        <v>Admin &amp; OtherDepreciation as % of Total Gross Profit</v>
      </c>
      <c r="K1114" s="34" t="str">
        <f t="shared" si="87"/>
        <v>321Depreciation - Toyota</v>
      </c>
      <c r="L1114" s="28">
        <f>+SUMIF('TB 4-24'!M:M,$AL1114,'TB 4-24'!G:G)</f>
        <v>0</v>
      </c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>
        <f>+SUMIF('Input Sheet'!$S:$S,$AL1114,'Input Sheet'!C:C)</f>
        <v>0</v>
      </c>
      <c r="Z1114" s="28">
        <f>+SUMIF('Input Sheet'!$S:$S,$AL1114,'Input Sheet'!D:D)</f>
        <v>0</v>
      </c>
      <c r="AA1114" s="28">
        <f>+SUMIF('Input Sheet'!$S:$S,$AL1114,'Input Sheet'!E:E)</f>
        <v>0</v>
      </c>
      <c r="AB1114" s="28">
        <f>+SUMIF('Input Sheet'!$S:$S,$AL1114,'Input Sheet'!F:F)</f>
        <v>0</v>
      </c>
      <c r="AC1114" s="28">
        <f>+SUMIF('Input Sheet'!$S:$S,$AL1114,'Input Sheet'!G:G)</f>
        <v>0</v>
      </c>
      <c r="AD1114" s="28">
        <f>+SUMIF('Input Sheet'!$S:$S,$AL1114,'Input Sheet'!H:H)</f>
        <v>0</v>
      </c>
      <c r="AE1114" s="28">
        <f>+SUMIF('Input Sheet'!$S:$S,$AL1114,'Input Sheet'!I:I)</f>
        <v>0</v>
      </c>
      <c r="AF1114" s="28">
        <f>+SUMIF('Input Sheet'!$S:$S,$AL1114,'Input Sheet'!J:J)</f>
        <v>0</v>
      </c>
      <c r="AG1114" s="28">
        <f>+SUMIF('Input Sheet'!$S:$S,$AL1114,'Input Sheet'!K:K)</f>
        <v>0</v>
      </c>
      <c r="AH1114" s="28">
        <f>+SUMIF('Input Sheet'!$S:$S,$AL1114,'Input Sheet'!L:L)</f>
        <v>0</v>
      </c>
      <c r="AI1114" s="28">
        <f>+SUMIF('Input Sheet'!$S:$S,$AL1114,'Input Sheet'!M:M)</f>
        <v>0</v>
      </c>
      <c r="AJ1114" s="28">
        <f>+SUMIF('Input Sheet'!$S:$S,$AL1114,'Input Sheet'!N:N)</f>
        <v>0</v>
      </c>
      <c r="AK1114" s="28"/>
      <c r="AL1114" s="27" t="str">
        <f t="shared" si="88"/>
        <v>321-7880</v>
      </c>
      <c r="AM1114" s="34" t="str">
        <f t="shared" si="89"/>
        <v>Admin &amp; Other</v>
      </c>
      <c r="AN1114" s="34" t="str">
        <f t="shared" si="90"/>
        <v>Admin &amp; OtherDepreciation as % of Total Gross Profit</v>
      </c>
      <c r="AO1114" s="35"/>
      <c r="AP1114" s="35"/>
      <c r="AQ1114" s="35"/>
    </row>
    <row r="1115" spans="1:43" x14ac:dyDescent="0.25">
      <c r="A1115" s="27" t="s">
        <v>103</v>
      </c>
      <c r="B1115" s="27" t="s">
        <v>104</v>
      </c>
      <c r="C1115" s="27" t="s">
        <v>671</v>
      </c>
      <c r="D1115" s="27" t="s">
        <v>151</v>
      </c>
      <c r="E1115" s="27" t="s">
        <v>675</v>
      </c>
      <c r="F1115" s="27" t="s">
        <v>694</v>
      </c>
      <c r="G1115" s="27" t="s">
        <v>695</v>
      </c>
      <c r="H1115" s="34" t="s">
        <v>644</v>
      </c>
      <c r="I1115" s="34" t="s">
        <v>696</v>
      </c>
      <c r="J1115" s="34" t="str">
        <f t="shared" si="86"/>
        <v>Admin &amp; OtherDepreciation as % of Total Gross Profit</v>
      </c>
      <c r="K1115" s="34" t="str">
        <f t="shared" si="87"/>
        <v>330Depreciation - Toyota</v>
      </c>
      <c r="L1115" s="28">
        <f>+SUMIF('TB 4-24'!M:M,$AL1115,'TB 4-24'!G:G)</f>
        <v>0</v>
      </c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>
        <f>+SUMIF('Input Sheet'!$S:$S,$AL1115,'Input Sheet'!C:C)</f>
        <v>0</v>
      </c>
      <c r="Z1115" s="28">
        <f>+SUMIF('Input Sheet'!$S:$S,$AL1115,'Input Sheet'!D:D)</f>
        <v>0</v>
      </c>
      <c r="AA1115" s="28">
        <f>+SUMIF('Input Sheet'!$S:$S,$AL1115,'Input Sheet'!E:E)</f>
        <v>0</v>
      </c>
      <c r="AB1115" s="28">
        <f>+SUMIF('Input Sheet'!$S:$S,$AL1115,'Input Sheet'!F:F)</f>
        <v>0</v>
      </c>
      <c r="AC1115" s="28">
        <f>+SUMIF('Input Sheet'!$S:$S,$AL1115,'Input Sheet'!G:G)</f>
        <v>0</v>
      </c>
      <c r="AD1115" s="28">
        <f>+SUMIF('Input Sheet'!$S:$S,$AL1115,'Input Sheet'!H:H)</f>
        <v>0</v>
      </c>
      <c r="AE1115" s="28">
        <f>+SUMIF('Input Sheet'!$S:$S,$AL1115,'Input Sheet'!I:I)</f>
        <v>0</v>
      </c>
      <c r="AF1115" s="28">
        <f>+SUMIF('Input Sheet'!$S:$S,$AL1115,'Input Sheet'!J:J)</f>
        <v>0</v>
      </c>
      <c r="AG1115" s="28">
        <f>+SUMIF('Input Sheet'!$S:$S,$AL1115,'Input Sheet'!K:K)</f>
        <v>0</v>
      </c>
      <c r="AH1115" s="28">
        <f>+SUMIF('Input Sheet'!$S:$S,$AL1115,'Input Sheet'!L:L)</f>
        <v>0</v>
      </c>
      <c r="AI1115" s="28">
        <f>+SUMIF('Input Sheet'!$S:$S,$AL1115,'Input Sheet'!M:M)</f>
        <v>0</v>
      </c>
      <c r="AJ1115" s="28">
        <f>+SUMIF('Input Sheet'!$S:$S,$AL1115,'Input Sheet'!N:N)</f>
        <v>0</v>
      </c>
      <c r="AK1115" s="28"/>
      <c r="AL1115" s="27" t="str">
        <f t="shared" si="88"/>
        <v>330-7880</v>
      </c>
      <c r="AM1115" s="34" t="str">
        <f t="shared" si="89"/>
        <v>Admin &amp; Other</v>
      </c>
      <c r="AN1115" s="34" t="str">
        <f t="shared" si="90"/>
        <v>Admin &amp; OtherDepreciation as % of Total Gross Profit</v>
      </c>
      <c r="AO1115" s="35"/>
      <c r="AP1115" s="35"/>
      <c r="AQ1115" s="35"/>
    </row>
    <row r="1116" spans="1:43" x14ac:dyDescent="0.25">
      <c r="A1116" s="27" t="s">
        <v>103</v>
      </c>
      <c r="B1116" s="27" t="s">
        <v>104</v>
      </c>
      <c r="C1116" s="27" t="s">
        <v>671</v>
      </c>
      <c r="D1116" s="27" t="s">
        <v>151</v>
      </c>
      <c r="E1116" s="27" t="s">
        <v>683</v>
      </c>
      <c r="F1116" s="27" t="s">
        <v>694</v>
      </c>
      <c r="G1116" s="27" t="s">
        <v>695</v>
      </c>
      <c r="H1116" s="34" t="s">
        <v>644</v>
      </c>
      <c r="I1116" s="34" t="s">
        <v>696</v>
      </c>
      <c r="J1116" s="34" t="str">
        <f t="shared" si="86"/>
        <v>Admin &amp; OtherDepreciation as % of Total Gross Profit</v>
      </c>
      <c r="K1116" s="34" t="str">
        <f t="shared" si="87"/>
        <v>340Depreciation - Toyota</v>
      </c>
      <c r="L1116" s="28">
        <f>+SUMIF('TB 4-24'!M:M,$AL1116,'TB 4-24'!G:G)</f>
        <v>0</v>
      </c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>
        <f>+SUMIF('Input Sheet'!$S:$S,$AL1116,'Input Sheet'!C:C)</f>
        <v>0</v>
      </c>
      <c r="Z1116" s="28">
        <f>+SUMIF('Input Sheet'!$S:$S,$AL1116,'Input Sheet'!D:D)</f>
        <v>0</v>
      </c>
      <c r="AA1116" s="28">
        <f>+SUMIF('Input Sheet'!$S:$S,$AL1116,'Input Sheet'!E:E)</f>
        <v>0</v>
      </c>
      <c r="AB1116" s="28">
        <f>+SUMIF('Input Sheet'!$S:$S,$AL1116,'Input Sheet'!F:F)</f>
        <v>0</v>
      </c>
      <c r="AC1116" s="28">
        <f>+SUMIF('Input Sheet'!$S:$S,$AL1116,'Input Sheet'!G:G)</f>
        <v>0</v>
      </c>
      <c r="AD1116" s="28">
        <f>+SUMIF('Input Sheet'!$S:$S,$AL1116,'Input Sheet'!H:H)</f>
        <v>0</v>
      </c>
      <c r="AE1116" s="28">
        <f>+SUMIF('Input Sheet'!$S:$S,$AL1116,'Input Sheet'!I:I)</f>
        <v>0</v>
      </c>
      <c r="AF1116" s="28">
        <f>+SUMIF('Input Sheet'!$S:$S,$AL1116,'Input Sheet'!J:J)</f>
        <v>0</v>
      </c>
      <c r="AG1116" s="28">
        <f>+SUMIF('Input Sheet'!$S:$S,$AL1116,'Input Sheet'!K:K)</f>
        <v>0</v>
      </c>
      <c r="AH1116" s="28">
        <f>+SUMIF('Input Sheet'!$S:$S,$AL1116,'Input Sheet'!L:L)</f>
        <v>0</v>
      </c>
      <c r="AI1116" s="28">
        <f>+SUMIF('Input Sheet'!$S:$S,$AL1116,'Input Sheet'!M:M)</f>
        <v>0</v>
      </c>
      <c r="AJ1116" s="28">
        <f>+SUMIF('Input Sheet'!$S:$S,$AL1116,'Input Sheet'!N:N)</f>
        <v>0</v>
      </c>
      <c r="AK1116" s="28"/>
      <c r="AL1116" s="27" t="str">
        <f t="shared" si="88"/>
        <v>340-7880</v>
      </c>
      <c r="AM1116" s="34" t="str">
        <f t="shared" si="89"/>
        <v>Admin &amp; Other</v>
      </c>
      <c r="AN1116" s="34" t="str">
        <f t="shared" si="90"/>
        <v>Admin &amp; OtherDepreciation as % of Total Gross Profit</v>
      </c>
      <c r="AO1116" s="35"/>
      <c r="AP1116" s="35"/>
      <c r="AQ1116" s="35"/>
    </row>
    <row r="1117" spans="1:43" x14ac:dyDescent="0.25">
      <c r="A1117" s="27" t="s">
        <v>103</v>
      </c>
      <c r="B1117" s="27" t="s">
        <v>104</v>
      </c>
      <c r="C1117" s="27" t="s">
        <v>671</v>
      </c>
      <c r="D1117" s="27" t="s">
        <v>151</v>
      </c>
      <c r="E1117" s="27" t="s">
        <v>676</v>
      </c>
      <c r="F1117" s="27" t="s">
        <v>694</v>
      </c>
      <c r="G1117" s="27" t="s">
        <v>695</v>
      </c>
      <c r="H1117" s="34" t="s">
        <v>644</v>
      </c>
      <c r="I1117" s="34" t="s">
        <v>696</v>
      </c>
      <c r="J1117" s="34" t="str">
        <f t="shared" si="86"/>
        <v>Admin &amp; OtherDepreciation as % of Total Gross Profit</v>
      </c>
      <c r="K1117" s="34" t="str">
        <f t="shared" si="87"/>
        <v>360Depreciation - Toyota</v>
      </c>
      <c r="L1117" s="28">
        <f>+SUMIF('TB 4-24'!M:M,$AL1117,'TB 4-24'!G:G)</f>
        <v>0</v>
      </c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>
        <f>+SUMIF('Input Sheet'!$S:$S,$AL1117,'Input Sheet'!C:C)</f>
        <v>0</v>
      </c>
      <c r="Z1117" s="28">
        <f>+SUMIF('Input Sheet'!$S:$S,$AL1117,'Input Sheet'!D:D)</f>
        <v>0</v>
      </c>
      <c r="AA1117" s="28">
        <f>+SUMIF('Input Sheet'!$S:$S,$AL1117,'Input Sheet'!E:E)</f>
        <v>0</v>
      </c>
      <c r="AB1117" s="28">
        <f>+SUMIF('Input Sheet'!$S:$S,$AL1117,'Input Sheet'!F:F)</f>
        <v>0</v>
      </c>
      <c r="AC1117" s="28">
        <f>+SUMIF('Input Sheet'!$S:$S,$AL1117,'Input Sheet'!G:G)</f>
        <v>0</v>
      </c>
      <c r="AD1117" s="28">
        <f>+SUMIF('Input Sheet'!$S:$S,$AL1117,'Input Sheet'!H:H)</f>
        <v>0</v>
      </c>
      <c r="AE1117" s="28">
        <f>+SUMIF('Input Sheet'!$S:$S,$AL1117,'Input Sheet'!I:I)</f>
        <v>0</v>
      </c>
      <c r="AF1117" s="28">
        <f>+SUMIF('Input Sheet'!$S:$S,$AL1117,'Input Sheet'!J:J)</f>
        <v>0</v>
      </c>
      <c r="AG1117" s="28">
        <f>+SUMIF('Input Sheet'!$S:$S,$AL1117,'Input Sheet'!K:K)</f>
        <v>0</v>
      </c>
      <c r="AH1117" s="28">
        <f>+SUMIF('Input Sheet'!$S:$S,$AL1117,'Input Sheet'!L:L)</f>
        <v>0</v>
      </c>
      <c r="AI1117" s="28">
        <f>+SUMIF('Input Sheet'!$S:$S,$AL1117,'Input Sheet'!M:M)</f>
        <v>0</v>
      </c>
      <c r="AJ1117" s="28">
        <f>+SUMIF('Input Sheet'!$S:$S,$AL1117,'Input Sheet'!N:N)</f>
        <v>0</v>
      </c>
      <c r="AK1117" s="28"/>
      <c r="AL1117" s="27" t="str">
        <f t="shared" si="88"/>
        <v>360-7880</v>
      </c>
      <c r="AM1117" s="34" t="str">
        <f t="shared" si="89"/>
        <v>Admin &amp; Other</v>
      </c>
      <c r="AN1117" s="34" t="str">
        <f t="shared" si="90"/>
        <v>Admin &amp; OtherDepreciation as % of Total Gross Profit</v>
      </c>
      <c r="AO1117" s="35"/>
      <c r="AP1117" s="35"/>
      <c r="AQ1117" s="35"/>
    </row>
    <row r="1118" spans="1:43" x14ac:dyDescent="0.25">
      <c r="A1118" s="27" t="s">
        <v>103</v>
      </c>
      <c r="B1118" s="27" t="s">
        <v>104</v>
      </c>
      <c r="C1118" s="27" t="s">
        <v>104</v>
      </c>
      <c r="D1118" s="27" t="s">
        <v>151</v>
      </c>
      <c r="E1118" s="27" t="s">
        <v>677</v>
      </c>
      <c r="F1118" s="27" t="s">
        <v>694</v>
      </c>
      <c r="G1118" s="27" t="s">
        <v>695</v>
      </c>
      <c r="H1118" s="34" t="s">
        <v>644</v>
      </c>
      <c r="I1118" s="34" t="s">
        <v>696</v>
      </c>
      <c r="J1118" s="34" t="str">
        <f t="shared" si="86"/>
        <v>Admin &amp; OtherDepreciation as % of Total Gross Profit</v>
      </c>
      <c r="K1118" s="34" t="str">
        <f t="shared" si="87"/>
        <v>100Depreciation - Toyota</v>
      </c>
      <c r="L1118" s="28">
        <f>+SUMIF('TB 4-24'!M:M,$AL1118,'TB 4-24'!G:G)</f>
        <v>0</v>
      </c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>
        <f>+SUMIF('Input Sheet'!$S:$S,$AL1118,'Input Sheet'!C:C)</f>
        <v>0</v>
      </c>
      <c r="Z1118" s="28">
        <f>+SUMIF('Input Sheet'!$S:$S,$AL1118,'Input Sheet'!D:D)</f>
        <v>0</v>
      </c>
      <c r="AA1118" s="28">
        <f>+SUMIF('Input Sheet'!$S:$S,$AL1118,'Input Sheet'!E:E)</f>
        <v>0</v>
      </c>
      <c r="AB1118" s="28">
        <f>+SUMIF('Input Sheet'!$S:$S,$AL1118,'Input Sheet'!F:F)</f>
        <v>0</v>
      </c>
      <c r="AC1118" s="28">
        <f>+SUMIF('Input Sheet'!$S:$S,$AL1118,'Input Sheet'!G:G)</f>
        <v>0</v>
      </c>
      <c r="AD1118" s="28">
        <f>+SUMIF('Input Sheet'!$S:$S,$AL1118,'Input Sheet'!H:H)</f>
        <v>0</v>
      </c>
      <c r="AE1118" s="28">
        <f>+SUMIF('Input Sheet'!$S:$S,$AL1118,'Input Sheet'!I:I)</f>
        <v>0</v>
      </c>
      <c r="AF1118" s="28">
        <f>+SUMIF('Input Sheet'!$S:$S,$AL1118,'Input Sheet'!J:J)</f>
        <v>0</v>
      </c>
      <c r="AG1118" s="28">
        <f>+SUMIF('Input Sheet'!$S:$S,$AL1118,'Input Sheet'!K:K)</f>
        <v>0</v>
      </c>
      <c r="AH1118" s="28">
        <f>+SUMIF('Input Sheet'!$S:$S,$AL1118,'Input Sheet'!L:L)</f>
        <v>0</v>
      </c>
      <c r="AI1118" s="28">
        <f>+SUMIF('Input Sheet'!$S:$S,$AL1118,'Input Sheet'!M:M)</f>
        <v>0</v>
      </c>
      <c r="AJ1118" s="28">
        <f>+SUMIF('Input Sheet'!$S:$S,$AL1118,'Input Sheet'!N:N)</f>
        <v>0</v>
      </c>
      <c r="AK1118" s="28"/>
      <c r="AL1118" s="27" t="str">
        <f t="shared" si="88"/>
        <v>100-7880</v>
      </c>
      <c r="AM1118" s="34" t="str">
        <f t="shared" si="89"/>
        <v>Admin &amp; Other</v>
      </c>
      <c r="AN1118" s="34" t="str">
        <f t="shared" si="90"/>
        <v>Admin &amp; OtherDepreciation as % of Total Gross Profit</v>
      </c>
      <c r="AO1118" s="35"/>
      <c r="AP1118" s="35"/>
      <c r="AQ1118" s="35"/>
    </row>
    <row r="1119" spans="1:43" x14ac:dyDescent="0.25">
      <c r="A1119" s="27" t="s">
        <v>103</v>
      </c>
      <c r="B1119" s="27" t="s">
        <v>104</v>
      </c>
      <c r="C1119" s="27" t="s">
        <v>104</v>
      </c>
      <c r="D1119" s="27" t="s">
        <v>151</v>
      </c>
      <c r="E1119" s="27" t="s">
        <v>649</v>
      </c>
      <c r="F1119" s="27" t="s">
        <v>694</v>
      </c>
      <c r="G1119" s="27" t="s">
        <v>695</v>
      </c>
      <c r="H1119" s="34" t="s">
        <v>644</v>
      </c>
      <c r="I1119" s="34" t="s">
        <v>696</v>
      </c>
      <c r="J1119" s="34" t="str">
        <f t="shared" si="86"/>
        <v>Admin &amp; OtherDepreciation as % of Total Gross Profit</v>
      </c>
      <c r="K1119" s="34" t="str">
        <f t="shared" si="87"/>
        <v>110Depreciation - Toyota</v>
      </c>
      <c r="L1119" s="28">
        <f>+SUMIF('TB 4-24'!M:M,$AL1119,'TB 4-24'!G:G)</f>
        <v>0</v>
      </c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>
        <f>+SUMIF('Input Sheet'!$S:$S,$AL1119,'Input Sheet'!C:C)</f>
        <v>0</v>
      </c>
      <c r="Z1119" s="28">
        <f>+SUMIF('Input Sheet'!$S:$S,$AL1119,'Input Sheet'!D:D)</f>
        <v>0</v>
      </c>
      <c r="AA1119" s="28">
        <f>+SUMIF('Input Sheet'!$S:$S,$AL1119,'Input Sheet'!E:E)</f>
        <v>0</v>
      </c>
      <c r="AB1119" s="28">
        <f>+SUMIF('Input Sheet'!$S:$S,$AL1119,'Input Sheet'!F:F)</f>
        <v>0</v>
      </c>
      <c r="AC1119" s="28">
        <f>+SUMIF('Input Sheet'!$S:$S,$AL1119,'Input Sheet'!G:G)</f>
        <v>0</v>
      </c>
      <c r="AD1119" s="28">
        <f>+SUMIF('Input Sheet'!$S:$S,$AL1119,'Input Sheet'!H:H)</f>
        <v>0</v>
      </c>
      <c r="AE1119" s="28">
        <f>+SUMIF('Input Sheet'!$S:$S,$AL1119,'Input Sheet'!I:I)</f>
        <v>0</v>
      </c>
      <c r="AF1119" s="28">
        <f>+SUMIF('Input Sheet'!$S:$S,$AL1119,'Input Sheet'!J:J)</f>
        <v>0</v>
      </c>
      <c r="AG1119" s="28">
        <f>+SUMIF('Input Sheet'!$S:$S,$AL1119,'Input Sheet'!K:K)</f>
        <v>0</v>
      </c>
      <c r="AH1119" s="28">
        <f>+SUMIF('Input Sheet'!$S:$S,$AL1119,'Input Sheet'!L:L)</f>
        <v>0</v>
      </c>
      <c r="AI1119" s="28">
        <f>+SUMIF('Input Sheet'!$S:$S,$AL1119,'Input Sheet'!M:M)</f>
        <v>0</v>
      </c>
      <c r="AJ1119" s="28">
        <f>+SUMIF('Input Sheet'!$S:$S,$AL1119,'Input Sheet'!N:N)</f>
        <v>0</v>
      </c>
      <c r="AK1119" s="28"/>
      <c r="AL1119" s="27" t="str">
        <f t="shared" si="88"/>
        <v>110-7880</v>
      </c>
      <c r="AM1119" s="34" t="str">
        <f t="shared" si="89"/>
        <v>Admin &amp; Other</v>
      </c>
      <c r="AN1119" s="34" t="str">
        <f t="shared" si="90"/>
        <v>Admin &amp; OtherDepreciation as % of Total Gross Profit</v>
      </c>
      <c r="AO1119" s="35"/>
      <c r="AP1119" s="35"/>
      <c r="AQ1119" s="35"/>
    </row>
    <row r="1120" spans="1:43" x14ac:dyDescent="0.25">
      <c r="A1120" s="27" t="s">
        <v>103</v>
      </c>
      <c r="B1120" s="27" t="s">
        <v>104</v>
      </c>
      <c r="C1120" s="27" t="s">
        <v>104</v>
      </c>
      <c r="D1120" s="27" t="s">
        <v>151</v>
      </c>
      <c r="E1120" s="27" t="s">
        <v>654</v>
      </c>
      <c r="F1120" s="27" t="s">
        <v>694</v>
      </c>
      <c r="G1120" s="27" t="s">
        <v>695</v>
      </c>
      <c r="H1120" s="34" t="s">
        <v>644</v>
      </c>
      <c r="I1120" s="34" t="s">
        <v>696</v>
      </c>
      <c r="J1120" s="34" t="str">
        <f t="shared" si="86"/>
        <v>Admin &amp; OtherDepreciation as % of Total Gross Profit</v>
      </c>
      <c r="K1120" s="34" t="str">
        <f t="shared" si="87"/>
        <v>120Depreciation - Toyota</v>
      </c>
      <c r="L1120" s="28">
        <f>+SUMIF('TB 4-24'!M:M,$AL1120,'TB 4-24'!G:G)</f>
        <v>0</v>
      </c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>
        <f>+SUMIF('Input Sheet'!$S:$S,$AL1120,'Input Sheet'!C:C)</f>
        <v>0</v>
      </c>
      <c r="Z1120" s="28">
        <f>+SUMIF('Input Sheet'!$S:$S,$AL1120,'Input Sheet'!D:D)</f>
        <v>0</v>
      </c>
      <c r="AA1120" s="28">
        <f>+SUMIF('Input Sheet'!$S:$S,$AL1120,'Input Sheet'!E:E)</f>
        <v>0</v>
      </c>
      <c r="AB1120" s="28">
        <f>+SUMIF('Input Sheet'!$S:$S,$AL1120,'Input Sheet'!F:F)</f>
        <v>0</v>
      </c>
      <c r="AC1120" s="28">
        <f>+SUMIF('Input Sheet'!$S:$S,$AL1120,'Input Sheet'!G:G)</f>
        <v>0</v>
      </c>
      <c r="AD1120" s="28">
        <f>+SUMIF('Input Sheet'!$S:$S,$AL1120,'Input Sheet'!H:H)</f>
        <v>0</v>
      </c>
      <c r="AE1120" s="28">
        <f>+SUMIF('Input Sheet'!$S:$S,$AL1120,'Input Sheet'!I:I)</f>
        <v>0</v>
      </c>
      <c r="AF1120" s="28">
        <f>+SUMIF('Input Sheet'!$S:$S,$AL1120,'Input Sheet'!J:J)</f>
        <v>0</v>
      </c>
      <c r="AG1120" s="28">
        <f>+SUMIF('Input Sheet'!$S:$S,$AL1120,'Input Sheet'!K:K)</f>
        <v>0</v>
      </c>
      <c r="AH1120" s="28">
        <f>+SUMIF('Input Sheet'!$S:$S,$AL1120,'Input Sheet'!L:L)</f>
        <v>0</v>
      </c>
      <c r="AI1120" s="28">
        <f>+SUMIF('Input Sheet'!$S:$S,$AL1120,'Input Sheet'!M:M)</f>
        <v>0</v>
      </c>
      <c r="AJ1120" s="28">
        <f>+SUMIF('Input Sheet'!$S:$S,$AL1120,'Input Sheet'!N:N)</f>
        <v>0</v>
      </c>
      <c r="AK1120" s="28"/>
      <c r="AL1120" s="27" t="str">
        <f t="shared" si="88"/>
        <v>120-7880</v>
      </c>
      <c r="AM1120" s="34" t="str">
        <f t="shared" si="89"/>
        <v>Admin &amp; Other</v>
      </c>
      <c r="AN1120" s="34" t="str">
        <f t="shared" si="90"/>
        <v>Admin &amp; OtherDepreciation as % of Total Gross Profit</v>
      </c>
      <c r="AO1120" s="35"/>
      <c r="AP1120" s="35"/>
      <c r="AQ1120" s="35"/>
    </row>
    <row r="1121" spans="1:43" x14ac:dyDescent="0.25">
      <c r="A1121" s="27" t="s">
        <v>103</v>
      </c>
      <c r="B1121" s="27" t="s">
        <v>104</v>
      </c>
      <c r="C1121" s="27" t="s">
        <v>104</v>
      </c>
      <c r="D1121" s="27" t="s">
        <v>151</v>
      </c>
      <c r="E1121" s="27" t="s">
        <v>678</v>
      </c>
      <c r="F1121" s="27" t="s">
        <v>694</v>
      </c>
      <c r="G1121" s="27" t="s">
        <v>695</v>
      </c>
      <c r="H1121" s="34" t="s">
        <v>644</v>
      </c>
      <c r="I1121" s="34" t="s">
        <v>696</v>
      </c>
      <c r="J1121" s="34" t="str">
        <f t="shared" si="86"/>
        <v>Admin &amp; OtherDepreciation as % of Total Gross Profit</v>
      </c>
      <c r="K1121" s="34" t="str">
        <f t="shared" si="87"/>
        <v>121Depreciation - Toyota</v>
      </c>
      <c r="L1121" s="28">
        <f>+SUMIF('TB 4-24'!M:M,$AL1121,'TB 4-24'!G:G)</f>
        <v>0</v>
      </c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>
        <f>+SUMIF('Input Sheet'!$S:$S,$AL1121,'Input Sheet'!C:C)</f>
        <v>0</v>
      </c>
      <c r="Z1121" s="28">
        <f>+SUMIF('Input Sheet'!$S:$S,$AL1121,'Input Sheet'!D:D)</f>
        <v>0</v>
      </c>
      <c r="AA1121" s="28">
        <f>+SUMIF('Input Sheet'!$S:$S,$AL1121,'Input Sheet'!E:E)</f>
        <v>0</v>
      </c>
      <c r="AB1121" s="28">
        <f>+SUMIF('Input Sheet'!$S:$S,$AL1121,'Input Sheet'!F:F)</f>
        <v>0</v>
      </c>
      <c r="AC1121" s="28">
        <f>+SUMIF('Input Sheet'!$S:$S,$AL1121,'Input Sheet'!G:G)</f>
        <v>0</v>
      </c>
      <c r="AD1121" s="28">
        <f>+SUMIF('Input Sheet'!$S:$S,$AL1121,'Input Sheet'!H:H)</f>
        <v>0</v>
      </c>
      <c r="AE1121" s="28">
        <f>+SUMIF('Input Sheet'!$S:$S,$AL1121,'Input Sheet'!I:I)</f>
        <v>0</v>
      </c>
      <c r="AF1121" s="28">
        <f>+SUMIF('Input Sheet'!$S:$S,$AL1121,'Input Sheet'!J:J)</f>
        <v>0</v>
      </c>
      <c r="AG1121" s="28">
        <f>+SUMIF('Input Sheet'!$S:$S,$AL1121,'Input Sheet'!K:K)</f>
        <v>0</v>
      </c>
      <c r="AH1121" s="28">
        <f>+SUMIF('Input Sheet'!$S:$S,$AL1121,'Input Sheet'!L:L)</f>
        <v>0</v>
      </c>
      <c r="AI1121" s="28">
        <f>+SUMIF('Input Sheet'!$S:$S,$AL1121,'Input Sheet'!M:M)</f>
        <v>0</v>
      </c>
      <c r="AJ1121" s="28">
        <f>+SUMIF('Input Sheet'!$S:$S,$AL1121,'Input Sheet'!N:N)</f>
        <v>0</v>
      </c>
      <c r="AK1121" s="28"/>
      <c r="AL1121" s="27" t="str">
        <f t="shared" si="88"/>
        <v>121-7880</v>
      </c>
      <c r="AM1121" s="34" t="str">
        <f t="shared" si="89"/>
        <v>Admin &amp; Other</v>
      </c>
      <c r="AN1121" s="34" t="str">
        <f t="shared" si="90"/>
        <v>Admin &amp; OtherDepreciation as % of Total Gross Profit</v>
      </c>
      <c r="AO1121" s="35"/>
      <c r="AP1121" s="35"/>
      <c r="AQ1121" s="35"/>
    </row>
    <row r="1122" spans="1:43" x14ac:dyDescent="0.25">
      <c r="A1122" s="27" t="s">
        <v>103</v>
      </c>
      <c r="B1122" s="27" t="s">
        <v>104</v>
      </c>
      <c r="C1122" s="27" t="s">
        <v>104</v>
      </c>
      <c r="D1122" s="27" t="s">
        <v>151</v>
      </c>
      <c r="E1122" s="27" t="s">
        <v>680</v>
      </c>
      <c r="F1122" s="27" t="s">
        <v>694</v>
      </c>
      <c r="G1122" s="27" t="s">
        <v>695</v>
      </c>
      <c r="H1122" s="34" t="s">
        <v>644</v>
      </c>
      <c r="I1122" s="34" t="s">
        <v>696</v>
      </c>
      <c r="J1122" s="34" t="str">
        <f t="shared" si="86"/>
        <v>Admin &amp; OtherDepreciation as % of Total Gross Profit</v>
      </c>
      <c r="K1122" s="34" t="str">
        <f t="shared" si="87"/>
        <v>130Depreciation - Toyota</v>
      </c>
      <c r="L1122" s="28">
        <f>+SUMIF('TB 4-24'!M:M,$AL1122,'TB 4-24'!G:G)</f>
        <v>0</v>
      </c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>
        <f>+SUMIF('Input Sheet'!$S:$S,$AL1122,'Input Sheet'!C:C)</f>
        <v>0</v>
      </c>
      <c r="Z1122" s="28">
        <f>+SUMIF('Input Sheet'!$S:$S,$AL1122,'Input Sheet'!D:D)</f>
        <v>0</v>
      </c>
      <c r="AA1122" s="28">
        <f>+SUMIF('Input Sheet'!$S:$S,$AL1122,'Input Sheet'!E:E)</f>
        <v>0</v>
      </c>
      <c r="AB1122" s="28">
        <f>+SUMIF('Input Sheet'!$S:$S,$AL1122,'Input Sheet'!F:F)</f>
        <v>0</v>
      </c>
      <c r="AC1122" s="28">
        <f>+SUMIF('Input Sheet'!$S:$S,$AL1122,'Input Sheet'!G:G)</f>
        <v>0</v>
      </c>
      <c r="AD1122" s="28">
        <f>+SUMIF('Input Sheet'!$S:$S,$AL1122,'Input Sheet'!H:H)</f>
        <v>0</v>
      </c>
      <c r="AE1122" s="28">
        <f>+SUMIF('Input Sheet'!$S:$S,$AL1122,'Input Sheet'!I:I)</f>
        <v>0</v>
      </c>
      <c r="AF1122" s="28">
        <f>+SUMIF('Input Sheet'!$S:$S,$AL1122,'Input Sheet'!J:J)</f>
        <v>0</v>
      </c>
      <c r="AG1122" s="28">
        <f>+SUMIF('Input Sheet'!$S:$S,$AL1122,'Input Sheet'!K:K)</f>
        <v>0</v>
      </c>
      <c r="AH1122" s="28">
        <f>+SUMIF('Input Sheet'!$S:$S,$AL1122,'Input Sheet'!L:L)</f>
        <v>0</v>
      </c>
      <c r="AI1122" s="28">
        <f>+SUMIF('Input Sheet'!$S:$S,$AL1122,'Input Sheet'!M:M)</f>
        <v>0</v>
      </c>
      <c r="AJ1122" s="28">
        <f>+SUMIF('Input Sheet'!$S:$S,$AL1122,'Input Sheet'!N:N)</f>
        <v>0</v>
      </c>
      <c r="AK1122" s="28"/>
      <c r="AL1122" s="27" t="str">
        <f t="shared" si="88"/>
        <v>130-7880</v>
      </c>
      <c r="AM1122" s="34" t="str">
        <f t="shared" si="89"/>
        <v>Admin &amp; Other</v>
      </c>
      <c r="AN1122" s="34" t="str">
        <f t="shared" si="90"/>
        <v>Admin &amp; OtherDepreciation as % of Total Gross Profit</v>
      </c>
      <c r="AO1122" s="35"/>
      <c r="AP1122" s="35"/>
      <c r="AQ1122" s="35"/>
    </row>
    <row r="1123" spans="1:43" x14ac:dyDescent="0.25">
      <c r="A1123" s="27" t="s">
        <v>103</v>
      </c>
      <c r="B1123" s="27" t="s">
        <v>104</v>
      </c>
      <c r="C1123" s="27" t="s">
        <v>104</v>
      </c>
      <c r="D1123" s="27" t="s">
        <v>151</v>
      </c>
      <c r="E1123" s="27" t="s">
        <v>653</v>
      </c>
      <c r="F1123" s="27" t="s">
        <v>694</v>
      </c>
      <c r="G1123" s="27" t="s">
        <v>695</v>
      </c>
      <c r="H1123" s="34" t="s">
        <v>644</v>
      </c>
      <c r="I1123" s="34" t="s">
        <v>696</v>
      </c>
      <c r="J1123" s="34" t="str">
        <f t="shared" si="86"/>
        <v>Admin &amp; OtherDepreciation as % of Total Gross Profit</v>
      </c>
      <c r="K1123" s="34" t="str">
        <f t="shared" si="87"/>
        <v>140Depreciation - Toyota</v>
      </c>
      <c r="L1123" s="28">
        <f>+SUMIF('TB 4-24'!M:M,$AL1123,'TB 4-24'!G:G)</f>
        <v>0</v>
      </c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>
        <f>+SUMIF('Input Sheet'!$S:$S,$AL1123,'Input Sheet'!C:C)</f>
        <v>0</v>
      </c>
      <c r="Z1123" s="28">
        <f>+SUMIF('Input Sheet'!$S:$S,$AL1123,'Input Sheet'!D:D)</f>
        <v>0</v>
      </c>
      <c r="AA1123" s="28">
        <f>+SUMIF('Input Sheet'!$S:$S,$AL1123,'Input Sheet'!E:E)</f>
        <v>0</v>
      </c>
      <c r="AB1123" s="28">
        <f>+SUMIF('Input Sheet'!$S:$S,$AL1123,'Input Sheet'!F:F)</f>
        <v>0</v>
      </c>
      <c r="AC1123" s="28">
        <f>+SUMIF('Input Sheet'!$S:$S,$AL1123,'Input Sheet'!G:G)</f>
        <v>0</v>
      </c>
      <c r="AD1123" s="28">
        <f>+SUMIF('Input Sheet'!$S:$S,$AL1123,'Input Sheet'!H:H)</f>
        <v>0</v>
      </c>
      <c r="AE1123" s="28">
        <f>+SUMIF('Input Sheet'!$S:$S,$AL1123,'Input Sheet'!I:I)</f>
        <v>0</v>
      </c>
      <c r="AF1123" s="28">
        <f>+SUMIF('Input Sheet'!$S:$S,$AL1123,'Input Sheet'!J:J)</f>
        <v>0</v>
      </c>
      <c r="AG1123" s="28">
        <f>+SUMIF('Input Sheet'!$S:$S,$AL1123,'Input Sheet'!K:K)</f>
        <v>0</v>
      </c>
      <c r="AH1123" s="28">
        <f>+SUMIF('Input Sheet'!$S:$S,$AL1123,'Input Sheet'!L:L)</f>
        <v>0</v>
      </c>
      <c r="AI1123" s="28">
        <f>+SUMIF('Input Sheet'!$S:$S,$AL1123,'Input Sheet'!M:M)</f>
        <v>0</v>
      </c>
      <c r="AJ1123" s="28">
        <f>+SUMIF('Input Sheet'!$S:$S,$AL1123,'Input Sheet'!N:N)</f>
        <v>0</v>
      </c>
      <c r="AK1123" s="28"/>
      <c r="AL1123" s="27" t="str">
        <f t="shared" si="88"/>
        <v>140-7880</v>
      </c>
      <c r="AM1123" s="34" t="str">
        <f t="shared" si="89"/>
        <v>Admin &amp; Other</v>
      </c>
      <c r="AN1123" s="34" t="str">
        <f t="shared" si="90"/>
        <v>Admin &amp; OtherDepreciation as % of Total Gross Profit</v>
      </c>
      <c r="AO1123" s="35"/>
      <c r="AP1123" s="35"/>
      <c r="AQ1123" s="35"/>
    </row>
    <row r="1124" spans="1:43" x14ac:dyDescent="0.25">
      <c r="A1124" s="27" t="s">
        <v>103</v>
      </c>
      <c r="B1124" s="27" t="s">
        <v>104</v>
      </c>
      <c r="C1124" s="27" t="s">
        <v>104</v>
      </c>
      <c r="D1124" s="27" t="s">
        <v>151</v>
      </c>
      <c r="E1124" s="27" t="s">
        <v>684</v>
      </c>
      <c r="F1124" s="27" t="s">
        <v>694</v>
      </c>
      <c r="G1124" s="27" t="s">
        <v>695</v>
      </c>
      <c r="H1124" s="34" t="s">
        <v>644</v>
      </c>
      <c r="I1124" s="34" t="s">
        <v>696</v>
      </c>
      <c r="J1124" s="34" t="str">
        <f t="shared" si="86"/>
        <v>Admin &amp; OtherDepreciation as % of Total Gross Profit</v>
      </c>
      <c r="K1124" s="34" t="str">
        <f t="shared" si="87"/>
        <v>147Depreciation - Toyota</v>
      </c>
      <c r="L1124" s="28">
        <f>+SUMIF('TB 4-24'!M:M,$AL1124,'TB 4-24'!G:G)</f>
        <v>0</v>
      </c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>
        <f>+SUMIF('Input Sheet'!$S:$S,$AL1124,'Input Sheet'!C:C)</f>
        <v>0</v>
      </c>
      <c r="Z1124" s="28">
        <f>+SUMIF('Input Sheet'!$S:$S,$AL1124,'Input Sheet'!D:D)</f>
        <v>0</v>
      </c>
      <c r="AA1124" s="28">
        <f>+SUMIF('Input Sheet'!$S:$S,$AL1124,'Input Sheet'!E:E)</f>
        <v>0</v>
      </c>
      <c r="AB1124" s="28">
        <f>+SUMIF('Input Sheet'!$S:$S,$AL1124,'Input Sheet'!F:F)</f>
        <v>0</v>
      </c>
      <c r="AC1124" s="28">
        <f>+SUMIF('Input Sheet'!$S:$S,$AL1124,'Input Sheet'!G:G)</f>
        <v>0</v>
      </c>
      <c r="AD1124" s="28">
        <f>+SUMIF('Input Sheet'!$S:$S,$AL1124,'Input Sheet'!H:H)</f>
        <v>0</v>
      </c>
      <c r="AE1124" s="28">
        <f>+SUMIF('Input Sheet'!$S:$S,$AL1124,'Input Sheet'!I:I)</f>
        <v>0</v>
      </c>
      <c r="AF1124" s="28">
        <f>+SUMIF('Input Sheet'!$S:$S,$AL1124,'Input Sheet'!J:J)</f>
        <v>0</v>
      </c>
      <c r="AG1124" s="28">
        <f>+SUMIF('Input Sheet'!$S:$S,$AL1124,'Input Sheet'!K:K)</f>
        <v>0</v>
      </c>
      <c r="AH1124" s="28">
        <f>+SUMIF('Input Sheet'!$S:$S,$AL1124,'Input Sheet'!L:L)</f>
        <v>0</v>
      </c>
      <c r="AI1124" s="28">
        <f>+SUMIF('Input Sheet'!$S:$S,$AL1124,'Input Sheet'!M:M)</f>
        <v>0</v>
      </c>
      <c r="AJ1124" s="28">
        <f>+SUMIF('Input Sheet'!$S:$S,$AL1124,'Input Sheet'!N:N)</f>
        <v>0</v>
      </c>
      <c r="AK1124" s="28"/>
      <c r="AL1124" s="27" t="str">
        <f t="shared" si="88"/>
        <v>147-7880</v>
      </c>
      <c r="AM1124" s="34" t="str">
        <f t="shared" si="89"/>
        <v>Admin &amp; Other</v>
      </c>
      <c r="AN1124" s="34" t="str">
        <f t="shared" si="90"/>
        <v>Admin &amp; OtherDepreciation as % of Total Gross Profit</v>
      </c>
      <c r="AO1124" s="35"/>
      <c r="AP1124" s="35"/>
      <c r="AQ1124" s="35"/>
    </row>
    <row r="1125" spans="1:43" x14ac:dyDescent="0.25">
      <c r="A1125" s="27" t="s">
        <v>103</v>
      </c>
      <c r="B1125" s="27" t="s">
        <v>104</v>
      </c>
      <c r="C1125" s="27" t="s">
        <v>104</v>
      </c>
      <c r="D1125" s="27" t="s">
        <v>151</v>
      </c>
      <c r="E1125" s="27" t="s">
        <v>679</v>
      </c>
      <c r="F1125" s="27" t="s">
        <v>694</v>
      </c>
      <c r="G1125" s="27" t="s">
        <v>695</v>
      </c>
      <c r="H1125" s="34" t="s">
        <v>644</v>
      </c>
      <c r="I1125" s="34" t="s">
        <v>696</v>
      </c>
      <c r="J1125" s="34" t="str">
        <f t="shared" si="86"/>
        <v>Admin &amp; OtherDepreciation as % of Total Gross Profit</v>
      </c>
      <c r="K1125" s="34" t="str">
        <f t="shared" si="87"/>
        <v>160Depreciation - Toyota</v>
      </c>
      <c r="L1125" s="28">
        <f>+SUMIF('TB 4-24'!M:M,$AL1125,'TB 4-24'!G:G)</f>
        <v>0</v>
      </c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>
        <f>+SUMIF('Input Sheet'!$S:$S,$AL1125,'Input Sheet'!C:C)</f>
        <v>0</v>
      </c>
      <c r="Z1125" s="28">
        <f>+SUMIF('Input Sheet'!$S:$S,$AL1125,'Input Sheet'!D:D)</f>
        <v>0</v>
      </c>
      <c r="AA1125" s="28">
        <f>+SUMIF('Input Sheet'!$S:$S,$AL1125,'Input Sheet'!E:E)</f>
        <v>0</v>
      </c>
      <c r="AB1125" s="28">
        <f>+SUMIF('Input Sheet'!$S:$S,$AL1125,'Input Sheet'!F:F)</f>
        <v>0</v>
      </c>
      <c r="AC1125" s="28">
        <f>+SUMIF('Input Sheet'!$S:$S,$AL1125,'Input Sheet'!G:G)</f>
        <v>0</v>
      </c>
      <c r="AD1125" s="28">
        <f>+SUMIF('Input Sheet'!$S:$S,$AL1125,'Input Sheet'!H:H)</f>
        <v>0</v>
      </c>
      <c r="AE1125" s="28">
        <f>+SUMIF('Input Sheet'!$S:$S,$AL1125,'Input Sheet'!I:I)</f>
        <v>0</v>
      </c>
      <c r="AF1125" s="28">
        <f>+SUMIF('Input Sheet'!$S:$S,$AL1125,'Input Sheet'!J:J)</f>
        <v>0</v>
      </c>
      <c r="AG1125" s="28">
        <f>+SUMIF('Input Sheet'!$S:$S,$AL1125,'Input Sheet'!K:K)</f>
        <v>0</v>
      </c>
      <c r="AH1125" s="28">
        <f>+SUMIF('Input Sheet'!$S:$S,$AL1125,'Input Sheet'!L:L)</f>
        <v>0</v>
      </c>
      <c r="AI1125" s="28">
        <f>+SUMIF('Input Sheet'!$S:$S,$AL1125,'Input Sheet'!M:M)</f>
        <v>0</v>
      </c>
      <c r="AJ1125" s="28">
        <f>+SUMIF('Input Sheet'!$S:$S,$AL1125,'Input Sheet'!N:N)</f>
        <v>0</v>
      </c>
      <c r="AK1125" s="28"/>
      <c r="AL1125" s="27" t="str">
        <f t="shared" si="88"/>
        <v>160-7880</v>
      </c>
      <c r="AM1125" s="34" t="str">
        <f t="shared" si="89"/>
        <v>Admin &amp; Other</v>
      </c>
      <c r="AN1125" s="34" t="str">
        <f t="shared" si="90"/>
        <v>Admin &amp; OtherDepreciation as % of Total Gross Profit</v>
      </c>
      <c r="AO1125" s="35"/>
      <c r="AP1125" s="35"/>
      <c r="AQ1125" s="35"/>
    </row>
    <row r="1126" spans="1:43" x14ac:dyDescent="0.25">
      <c r="A1126" s="27" t="s">
        <v>103</v>
      </c>
      <c r="B1126" s="27" t="s">
        <v>104</v>
      </c>
      <c r="C1126" s="27" t="s">
        <v>104</v>
      </c>
      <c r="D1126" s="27" t="s">
        <v>151</v>
      </c>
      <c r="E1126" s="27" t="s">
        <v>641</v>
      </c>
      <c r="F1126" s="27" t="s">
        <v>694</v>
      </c>
      <c r="G1126" s="27" t="s">
        <v>695</v>
      </c>
      <c r="H1126" s="34" t="s">
        <v>644</v>
      </c>
      <c r="I1126" s="34" t="s">
        <v>696</v>
      </c>
      <c r="J1126" s="34" t="str">
        <f t="shared" si="86"/>
        <v>Admin &amp; OtherDepreciation as % of Total Gross Profit</v>
      </c>
      <c r="K1126" s="34" t="str">
        <f t="shared" si="87"/>
        <v>170Depreciation - Toyota</v>
      </c>
      <c r="L1126" s="28">
        <f>+SUMIF('TB 4-24'!M:M,$AL1126,'TB 4-24'!G:G)</f>
        <v>0</v>
      </c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>
        <f>+SUMIF('Input Sheet'!$S:$S,$AL1126,'Input Sheet'!C:C)</f>
        <v>0</v>
      </c>
      <c r="Z1126" s="28">
        <f>+SUMIF('Input Sheet'!$S:$S,$AL1126,'Input Sheet'!D:D)</f>
        <v>0</v>
      </c>
      <c r="AA1126" s="28">
        <f>+SUMIF('Input Sheet'!$S:$S,$AL1126,'Input Sheet'!E:E)</f>
        <v>0</v>
      </c>
      <c r="AB1126" s="28">
        <f>+SUMIF('Input Sheet'!$S:$S,$AL1126,'Input Sheet'!F:F)</f>
        <v>0</v>
      </c>
      <c r="AC1126" s="28">
        <f>+SUMIF('Input Sheet'!$S:$S,$AL1126,'Input Sheet'!G:G)</f>
        <v>0</v>
      </c>
      <c r="AD1126" s="28">
        <f>+SUMIF('Input Sheet'!$S:$S,$AL1126,'Input Sheet'!H:H)</f>
        <v>0</v>
      </c>
      <c r="AE1126" s="28">
        <f>+SUMIF('Input Sheet'!$S:$S,$AL1126,'Input Sheet'!I:I)</f>
        <v>0</v>
      </c>
      <c r="AF1126" s="28">
        <f>+SUMIF('Input Sheet'!$S:$S,$AL1126,'Input Sheet'!J:J)</f>
        <v>0</v>
      </c>
      <c r="AG1126" s="28">
        <f>+SUMIF('Input Sheet'!$S:$S,$AL1126,'Input Sheet'!K:K)</f>
        <v>0</v>
      </c>
      <c r="AH1126" s="28">
        <f>+SUMIF('Input Sheet'!$S:$S,$AL1126,'Input Sheet'!L:L)</f>
        <v>0</v>
      </c>
      <c r="AI1126" s="28">
        <f>+SUMIF('Input Sheet'!$S:$S,$AL1126,'Input Sheet'!M:M)</f>
        <v>0</v>
      </c>
      <c r="AJ1126" s="28">
        <f>+SUMIF('Input Sheet'!$S:$S,$AL1126,'Input Sheet'!N:N)</f>
        <v>0</v>
      </c>
      <c r="AK1126" s="28"/>
      <c r="AL1126" s="27" t="str">
        <f t="shared" si="88"/>
        <v>170-7880</v>
      </c>
      <c r="AM1126" s="34" t="str">
        <f t="shared" si="89"/>
        <v>Admin &amp; Other</v>
      </c>
      <c r="AN1126" s="34" t="str">
        <f t="shared" si="90"/>
        <v>Admin &amp; OtherDepreciation as % of Total Gross Profit</v>
      </c>
      <c r="AO1126" s="35"/>
      <c r="AP1126" s="35"/>
      <c r="AQ1126" s="35"/>
    </row>
    <row r="1127" spans="1:43" x14ac:dyDescent="0.25">
      <c r="A1127" s="27" t="s">
        <v>103</v>
      </c>
      <c r="B1127" s="27" t="s">
        <v>104</v>
      </c>
      <c r="C1127" s="27" t="s">
        <v>657</v>
      </c>
      <c r="D1127" s="27" t="s">
        <v>152</v>
      </c>
      <c r="E1127" s="27" t="s">
        <v>660</v>
      </c>
      <c r="F1127" s="27" t="s">
        <v>694</v>
      </c>
      <c r="G1127" s="27" t="s">
        <v>695</v>
      </c>
      <c r="H1127" s="34" t="s">
        <v>644</v>
      </c>
      <c r="I1127" s="34" t="s">
        <v>696</v>
      </c>
      <c r="J1127" s="34" t="str">
        <f t="shared" si="86"/>
        <v>Admin &amp; OtherDepreciation as % of Total Gross Profit</v>
      </c>
      <c r="K1127" s="34" t="str">
        <f t="shared" si="87"/>
        <v>200Depreciation - Toyota</v>
      </c>
      <c r="L1127" s="28">
        <f>+SUMIF('TB 4-24'!M:M,$AL1127,'TB 4-24'!G:G)</f>
        <v>0</v>
      </c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>
        <f>+SUMIF('Input Sheet'!$S:$S,$AL1127,'Input Sheet'!C:C)</f>
        <v>0</v>
      </c>
      <c r="Z1127" s="28">
        <f>+SUMIF('Input Sheet'!$S:$S,$AL1127,'Input Sheet'!D:D)</f>
        <v>0</v>
      </c>
      <c r="AA1127" s="28">
        <f>+SUMIF('Input Sheet'!$S:$S,$AL1127,'Input Sheet'!E:E)</f>
        <v>0</v>
      </c>
      <c r="AB1127" s="28">
        <f>+SUMIF('Input Sheet'!$S:$S,$AL1127,'Input Sheet'!F:F)</f>
        <v>0</v>
      </c>
      <c r="AC1127" s="28">
        <f>+SUMIF('Input Sheet'!$S:$S,$AL1127,'Input Sheet'!G:G)</f>
        <v>0</v>
      </c>
      <c r="AD1127" s="28">
        <f>+SUMIF('Input Sheet'!$S:$S,$AL1127,'Input Sheet'!H:H)</f>
        <v>0</v>
      </c>
      <c r="AE1127" s="28">
        <f>+SUMIF('Input Sheet'!$S:$S,$AL1127,'Input Sheet'!I:I)</f>
        <v>0</v>
      </c>
      <c r="AF1127" s="28">
        <f>+SUMIF('Input Sheet'!$S:$S,$AL1127,'Input Sheet'!J:J)</f>
        <v>0</v>
      </c>
      <c r="AG1127" s="28">
        <f>+SUMIF('Input Sheet'!$S:$S,$AL1127,'Input Sheet'!K:K)</f>
        <v>0</v>
      </c>
      <c r="AH1127" s="28">
        <f>+SUMIF('Input Sheet'!$S:$S,$AL1127,'Input Sheet'!L:L)</f>
        <v>0</v>
      </c>
      <c r="AI1127" s="28">
        <f>+SUMIF('Input Sheet'!$S:$S,$AL1127,'Input Sheet'!M:M)</f>
        <v>0</v>
      </c>
      <c r="AJ1127" s="28">
        <f>+SUMIF('Input Sheet'!$S:$S,$AL1127,'Input Sheet'!N:N)</f>
        <v>0</v>
      </c>
      <c r="AK1127" s="28"/>
      <c r="AL1127" s="27" t="str">
        <f t="shared" si="88"/>
        <v>200-8805</v>
      </c>
      <c r="AM1127" s="34" t="str">
        <f t="shared" si="89"/>
        <v>Admin &amp; Other</v>
      </c>
      <c r="AN1127" s="34" t="str">
        <f t="shared" si="90"/>
        <v>Admin &amp; OtherDepreciation as % of Total Gross Profit</v>
      </c>
      <c r="AO1127" s="35"/>
      <c r="AP1127" s="35"/>
      <c r="AQ1127" s="35"/>
    </row>
    <row r="1128" spans="1:43" x14ac:dyDescent="0.25">
      <c r="A1128" s="27" t="s">
        <v>103</v>
      </c>
      <c r="B1128" s="27" t="s">
        <v>104</v>
      </c>
      <c r="C1128" s="27" t="s">
        <v>657</v>
      </c>
      <c r="D1128" s="27" t="s">
        <v>152</v>
      </c>
      <c r="E1128" s="27" t="s">
        <v>658</v>
      </c>
      <c r="F1128" s="27" t="s">
        <v>694</v>
      </c>
      <c r="G1128" s="27" t="s">
        <v>695</v>
      </c>
      <c r="H1128" s="34" t="s">
        <v>644</v>
      </c>
      <c r="I1128" s="34" t="s">
        <v>696</v>
      </c>
      <c r="J1128" s="34" t="str">
        <f t="shared" si="86"/>
        <v>Admin &amp; OtherDepreciation as % of Total Gross Profit</v>
      </c>
      <c r="K1128" s="34" t="str">
        <f t="shared" si="87"/>
        <v>210Depreciation - Toyota</v>
      </c>
      <c r="L1128" s="28">
        <f>+SUMIF('TB 4-24'!M:M,$AL1128,'TB 4-24'!G:G)</f>
        <v>0</v>
      </c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>
        <f>+SUMIF('Input Sheet'!$S:$S,$AL1128,'Input Sheet'!C:C)</f>
        <v>0</v>
      </c>
      <c r="Z1128" s="28">
        <f>+SUMIF('Input Sheet'!$S:$S,$AL1128,'Input Sheet'!D:D)</f>
        <v>0</v>
      </c>
      <c r="AA1128" s="28">
        <f>+SUMIF('Input Sheet'!$S:$S,$AL1128,'Input Sheet'!E:E)</f>
        <v>0</v>
      </c>
      <c r="AB1128" s="28">
        <f>+SUMIF('Input Sheet'!$S:$S,$AL1128,'Input Sheet'!F:F)</f>
        <v>0</v>
      </c>
      <c r="AC1128" s="28">
        <f>+SUMIF('Input Sheet'!$S:$S,$AL1128,'Input Sheet'!G:G)</f>
        <v>0</v>
      </c>
      <c r="AD1128" s="28">
        <f>+SUMIF('Input Sheet'!$S:$S,$AL1128,'Input Sheet'!H:H)</f>
        <v>0</v>
      </c>
      <c r="AE1128" s="28">
        <f>+SUMIF('Input Sheet'!$S:$S,$AL1128,'Input Sheet'!I:I)</f>
        <v>0</v>
      </c>
      <c r="AF1128" s="28">
        <f>+SUMIF('Input Sheet'!$S:$S,$AL1128,'Input Sheet'!J:J)</f>
        <v>0</v>
      </c>
      <c r="AG1128" s="28">
        <f>+SUMIF('Input Sheet'!$S:$S,$AL1128,'Input Sheet'!K:K)</f>
        <v>0</v>
      </c>
      <c r="AH1128" s="28">
        <f>+SUMIF('Input Sheet'!$S:$S,$AL1128,'Input Sheet'!L:L)</f>
        <v>0</v>
      </c>
      <c r="AI1128" s="28">
        <f>+SUMIF('Input Sheet'!$S:$S,$AL1128,'Input Sheet'!M:M)</f>
        <v>0</v>
      </c>
      <c r="AJ1128" s="28">
        <f>+SUMIF('Input Sheet'!$S:$S,$AL1128,'Input Sheet'!N:N)</f>
        <v>0</v>
      </c>
      <c r="AK1128" s="28"/>
      <c r="AL1128" s="27" t="str">
        <f t="shared" si="88"/>
        <v>210-8805</v>
      </c>
      <c r="AM1128" s="34" t="str">
        <f t="shared" si="89"/>
        <v>Admin &amp; Other</v>
      </c>
      <c r="AN1128" s="34" t="str">
        <f t="shared" si="90"/>
        <v>Admin &amp; OtherDepreciation as % of Total Gross Profit</v>
      </c>
      <c r="AO1128" s="35"/>
      <c r="AP1128" s="35"/>
      <c r="AQ1128" s="35"/>
    </row>
    <row r="1129" spans="1:43" x14ac:dyDescent="0.25">
      <c r="A1129" s="27" t="s">
        <v>103</v>
      </c>
      <c r="B1129" s="27" t="s">
        <v>104</v>
      </c>
      <c r="C1129" s="27" t="s">
        <v>657</v>
      </c>
      <c r="D1129" s="27" t="s">
        <v>152</v>
      </c>
      <c r="E1129" s="27" t="s">
        <v>659</v>
      </c>
      <c r="F1129" s="27" t="s">
        <v>694</v>
      </c>
      <c r="G1129" s="27" t="s">
        <v>695</v>
      </c>
      <c r="H1129" s="34" t="s">
        <v>644</v>
      </c>
      <c r="I1129" s="34" t="s">
        <v>696</v>
      </c>
      <c r="J1129" s="34" t="str">
        <f t="shared" si="86"/>
        <v>Admin &amp; OtherDepreciation as % of Total Gross Profit</v>
      </c>
      <c r="K1129" s="34" t="str">
        <f t="shared" si="87"/>
        <v>220Depreciation - Toyota</v>
      </c>
      <c r="L1129" s="28">
        <f>+SUMIF('TB 4-24'!M:M,$AL1129,'TB 4-24'!G:G)</f>
        <v>0</v>
      </c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>
        <f>+SUMIF('Input Sheet'!$S:$S,$AL1129,'Input Sheet'!C:C)</f>
        <v>0</v>
      </c>
      <c r="Z1129" s="28">
        <f>+SUMIF('Input Sheet'!$S:$S,$AL1129,'Input Sheet'!D:D)</f>
        <v>0</v>
      </c>
      <c r="AA1129" s="28">
        <f>+SUMIF('Input Sheet'!$S:$S,$AL1129,'Input Sheet'!E:E)</f>
        <v>0</v>
      </c>
      <c r="AB1129" s="28">
        <f>+SUMIF('Input Sheet'!$S:$S,$AL1129,'Input Sheet'!F:F)</f>
        <v>0</v>
      </c>
      <c r="AC1129" s="28">
        <f>+SUMIF('Input Sheet'!$S:$S,$AL1129,'Input Sheet'!G:G)</f>
        <v>0</v>
      </c>
      <c r="AD1129" s="28">
        <f>+SUMIF('Input Sheet'!$S:$S,$AL1129,'Input Sheet'!H:H)</f>
        <v>0</v>
      </c>
      <c r="AE1129" s="28">
        <f>+SUMIF('Input Sheet'!$S:$S,$AL1129,'Input Sheet'!I:I)</f>
        <v>0</v>
      </c>
      <c r="AF1129" s="28">
        <f>+SUMIF('Input Sheet'!$S:$S,$AL1129,'Input Sheet'!J:J)</f>
        <v>0</v>
      </c>
      <c r="AG1129" s="28">
        <f>+SUMIF('Input Sheet'!$S:$S,$AL1129,'Input Sheet'!K:K)</f>
        <v>0</v>
      </c>
      <c r="AH1129" s="28">
        <f>+SUMIF('Input Sheet'!$S:$S,$AL1129,'Input Sheet'!L:L)</f>
        <v>0</v>
      </c>
      <c r="AI1129" s="28">
        <f>+SUMIF('Input Sheet'!$S:$S,$AL1129,'Input Sheet'!M:M)</f>
        <v>0</v>
      </c>
      <c r="AJ1129" s="28">
        <f>+SUMIF('Input Sheet'!$S:$S,$AL1129,'Input Sheet'!N:N)</f>
        <v>0</v>
      </c>
      <c r="AK1129" s="28"/>
      <c r="AL1129" s="27" t="str">
        <f t="shared" si="88"/>
        <v>220-8805</v>
      </c>
      <c r="AM1129" s="34" t="str">
        <f t="shared" si="89"/>
        <v>Admin &amp; Other</v>
      </c>
      <c r="AN1129" s="34" t="str">
        <f t="shared" si="90"/>
        <v>Admin &amp; OtherDepreciation as % of Total Gross Profit</v>
      </c>
      <c r="AO1129" s="35"/>
      <c r="AP1129" s="35"/>
      <c r="AQ1129" s="35"/>
    </row>
    <row r="1130" spans="1:43" x14ac:dyDescent="0.25">
      <c r="A1130" s="27" t="s">
        <v>103</v>
      </c>
      <c r="B1130" s="27" t="s">
        <v>104</v>
      </c>
      <c r="C1130" s="27" t="s">
        <v>657</v>
      </c>
      <c r="D1130" s="27" t="s">
        <v>152</v>
      </c>
      <c r="E1130" s="27" t="s">
        <v>661</v>
      </c>
      <c r="F1130" s="27" t="s">
        <v>694</v>
      </c>
      <c r="G1130" s="27" t="s">
        <v>695</v>
      </c>
      <c r="H1130" s="34" t="s">
        <v>644</v>
      </c>
      <c r="I1130" s="34" t="s">
        <v>696</v>
      </c>
      <c r="J1130" s="34" t="str">
        <f t="shared" si="86"/>
        <v>Admin &amp; OtherDepreciation as % of Total Gross Profit</v>
      </c>
      <c r="K1130" s="34" t="str">
        <f t="shared" si="87"/>
        <v>221Depreciation - Toyota</v>
      </c>
      <c r="L1130" s="28">
        <f>+SUMIF('TB 4-24'!M:M,$AL1130,'TB 4-24'!G:G)</f>
        <v>0</v>
      </c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>
        <f>+SUMIF('Input Sheet'!$S:$S,$AL1130,'Input Sheet'!C:C)</f>
        <v>0</v>
      </c>
      <c r="Z1130" s="28">
        <f>+SUMIF('Input Sheet'!$S:$S,$AL1130,'Input Sheet'!D:D)</f>
        <v>0</v>
      </c>
      <c r="AA1130" s="28">
        <f>+SUMIF('Input Sheet'!$S:$S,$AL1130,'Input Sheet'!E:E)</f>
        <v>0</v>
      </c>
      <c r="AB1130" s="28">
        <f>+SUMIF('Input Sheet'!$S:$S,$AL1130,'Input Sheet'!F:F)</f>
        <v>0</v>
      </c>
      <c r="AC1130" s="28">
        <f>+SUMIF('Input Sheet'!$S:$S,$AL1130,'Input Sheet'!G:G)</f>
        <v>0</v>
      </c>
      <c r="AD1130" s="28">
        <f>+SUMIF('Input Sheet'!$S:$S,$AL1130,'Input Sheet'!H:H)</f>
        <v>0</v>
      </c>
      <c r="AE1130" s="28">
        <f>+SUMIF('Input Sheet'!$S:$S,$AL1130,'Input Sheet'!I:I)</f>
        <v>0</v>
      </c>
      <c r="AF1130" s="28">
        <f>+SUMIF('Input Sheet'!$S:$S,$AL1130,'Input Sheet'!J:J)</f>
        <v>0</v>
      </c>
      <c r="AG1130" s="28">
        <f>+SUMIF('Input Sheet'!$S:$S,$AL1130,'Input Sheet'!K:K)</f>
        <v>0</v>
      </c>
      <c r="AH1130" s="28">
        <f>+SUMIF('Input Sheet'!$S:$S,$AL1130,'Input Sheet'!L:L)</f>
        <v>0</v>
      </c>
      <c r="AI1130" s="28">
        <f>+SUMIF('Input Sheet'!$S:$S,$AL1130,'Input Sheet'!M:M)</f>
        <v>0</v>
      </c>
      <c r="AJ1130" s="28">
        <f>+SUMIF('Input Sheet'!$S:$S,$AL1130,'Input Sheet'!N:N)</f>
        <v>0</v>
      </c>
      <c r="AK1130" s="28"/>
      <c r="AL1130" s="27" t="str">
        <f t="shared" si="88"/>
        <v>221-8805</v>
      </c>
      <c r="AM1130" s="34" t="str">
        <f t="shared" si="89"/>
        <v>Admin &amp; Other</v>
      </c>
      <c r="AN1130" s="34" t="str">
        <f t="shared" si="90"/>
        <v>Admin &amp; OtherDepreciation as % of Total Gross Profit</v>
      </c>
      <c r="AO1130" s="35"/>
      <c r="AP1130" s="35"/>
      <c r="AQ1130" s="35"/>
    </row>
    <row r="1131" spans="1:43" x14ac:dyDescent="0.25">
      <c r="A1131" s="27" t="s">
        <v>103</v>
      </c>
      <c r="B1131" s="27" t="s">
        <v>104</v>
      </c>
      <c r="C1131" s="27" t="s">
        <v>657</v>
      </c>
      <c r="D1131" s="27" t="s">
        <v>152</v>
      </c>
      <c r="E1131" s="27" t="s">
        <v>681</v>
      </c>
      <c r="F1131" s="27" t="s">
        <v>694</v>
      </c>
      <c r="G1131" s="27" t="s">
        <v>695</v>
      </c>
      <c r="H1131" s="34" t="s">
        <v>644</v>
      </c>
      <c r="I1131" s="34" t="s">
        <v>696</v>
      </c>
      <c r="J1131" s="34" t="str">
        <f t="shared" si="86"/>
        <v>Admin &amp; OtherDepreciation as % of Total Gross Profit</v>
      </c>
      <c r="K1131" s="34" t="str">
        <f t="shared" si="87"/>
        <v>230Depreciation - Toyota</v>
      </c>
      <c r="L1131" s="28">
        <f>+SUMIF('TB 4-24'!M:M,$AL1131,'TB 4-24'!G:G)</f>
        <v>0</v>
      </c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>
        <f>+SUMIF('Input Sheet'!$S:$S,$AL1131,'Input Sheet'!C:C)</f>
        <v>0</v>
      </c>
      <c r="Z1131" s="28">
        <f>+SUMIF('Input Sheet'!$S:$S,$AL1131,'Input Sheet'!D:D)</f>
        <v>0</v>
      </c>
      <c r="AA1131" s="28">
        <f>+SUMIF('Input Sheet'!$S:$S,$AL1131,'Input Sheet'!E:E)</f>
        <v>0</v>
      </c>
      <c r="AB1131" s="28">
        <f>+SUMIF('Input Sheet'!$S:$S,$AL1131,'Input Sheet'!F:F)</f>
        <v>0</v>
      </c>
      <c r="AC1131" s="28">
        <f>+SUMIF('Input Sheet'!$S:$S,$AL1131,'Input Sheet'!G:G)</f>
        <v>0</v>
      </c>
      <c r="AD1131" s="28">
        <f>+SUMIF('Input Sheet'!$S:$S,$AL1131,'Input Sheet'!H:H)</f>
        <v>0</v>
      </c>
      <c r="AE1131" s="28">
        <f>+SUMIF('Input Sheet'!$S:$S,$AL1131,'Input Sheet'!I:I)</f>
        <v>0</v>
      </c>
      <c r="AF1131" s="28">
        <f>+SUMIF('Input Sheet'!$S:$S,$AL1131,'Input Sheet'!J:J)</f>
        <v>0</v>
      </c>
      <c r="AG1131" s="28">
        <f>+SUMIF('Input Sheet'!$S:$S,$AL1131,'Input Sheet'!K:K)</f>
        <v>0</v>
      </c>
      <c r="AH1131" s="28">
        <f>+SUMIF('Input Sheet'!$S:$S,$AL1131,'Input Sheet'!L:L)</f>
        <v>0</v>
      </c>
      <c r="AI1131" s="28">
        <f>+SUMIF('Input Sheet'!$S:$S,$AL1131,'Input Sheet'!M:M)</f>
        <v>0</v>
      </c>
      <c r="AJ1131" s="28">
        <f>+SUMIF('Input Sheet'!$S:$S,$AL1131,'Input Sheet'!N:N)</f>
        <v>0</v>
      </c>
      <c r="AK1131" s="28"/>
      <c r="AL1131" s="27" t="str">
        <f t="shared" si="88"/>
        <v>230-8805</v>
      </c>
      <c r="AM1131" s="34" t="str">
        <f t="shared" si="89"/>
        <v>Admin &amp; Other</v>
      </c>
      <c r="AN1131" s="34" t="str">
        <f t="shared" si="90"/>
        <v>Admin &amp; OtherDepreciation as % of Total Gross Profit</v>
      </c>
      <c r="AO1131" s="35"/>
      <c r="AP1131" s="35"/>
      <c r="AQ1131" s="35"/>
    </row>
    <row r="1132" spans="1:43" x14ac:dyDescent="0.25">
      <c r="A1132" s="27" t="s">
        <v>103</v>
      </c>
      <c r="B1132" s="27" t="s">
        <v>104</v>
      </c>
      <c r="C1132" s="27" t="s">
        <v>657</v>
      </c>
      <c r="D1132" s="27" t="s">
        <v>152</v>
      </c>
      <c r="E1132" s="27" t="s">
        <v>682</v>
      </c>
      <c r="F1132" s="27" t="s">
        <v>694</v>
      </c>
      <c r="G1132" s="27" t="s">
        <v>695</v>
      </c>
      <c r="H1132" s="34" t="s">
        <v>644</v>
      </c>
      <c r="I1132" s="34" t="s">
        <v>696</v>
      </c>
      <c r="J1132" s="34" t="str">
        <f t="shared" si="86"/>
        <v>Admin &amp; OtherDepreciation as % of Total Gross Profit</v>
      </c>
      <c r="K1132" s="34" t="str">
        <f t="shared" si="87"/>
        <v>240Depreciation - Toyota</v>
      </c>
      <c r="L1132" s="28">
        <f>+SUMIF('TB 4-24'!M:M,$AL1132,'TB 4-24'!G:G)</f>
        <v>0</v>
      </c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>
        <f>+SUMIF('Input Sheet'!$S:$S,$AL1132,'Input Sheet'!C:C)</f>
        <v>0</v>
      </c>
      <c r="Z1132" s="28">
        <f>+SUMIF('Input Sheet'!$S:$S,$AL1132,'Input Sheet'!D:D)</f>
        <v>0</v>
      </c>
      <c r="AA1132" s="28">
        <f>+SUMIF('Input Sheet'!$S:$S,$AL1132,'Input Sheet'!E:E)</f>
        <v>0</v>
      </c>
      <c r="AB1132" s="28">
        <f>+SUMIF('Input Sheet'!$S:$S,$AL1132,'Input Sheet'!F:F)</f>
        <v>0</v>
      </c>
      <c r="AC1132" s="28">
        <f>+SUMIF('Input Sheet'!$S:$S,$AL1132,'Input Sheet'!G:G)</f>
        <v>0</v>
      </c>
      <c r="AD1132" s="28">
        <f>+SUMIF('Input Sheet'!$S:$S,$AL1132,'Input Sheet'!H:H)</f>
        <v>0</v>
      </c>
      <c r="AE1132" s="28">
        <f>+SUMIF('Input Sheet'!$S:$S,$AL1132,'Input Sheet'!I:I)</f>
        <v>0</v>
      </c>
      <c r="AF1132" s="28">
        <f>+SUMIF('Input Sheet'!$S:$S,$AL1132,'Input Sheet'!J:J)</f>
        <v>0</v>
      </c>
      <c r="AG1132" s="28">
        <f>+SUMIF('Input Sheet'!$S:$S,$AL1132,'Input Sheet'!K:K)</f>
        <v>0</v>
      </c>
      <c r="AH1132" s="28">
        <f>+SUMIF('Input Sheet'!$S:$S,$AL1132,'Input Sheet'!L:L)</f>
        <v>0</v>
      </c>
      <c r="AI1132" s="28">
        <f>+SUMIF('Input Sheet'!$S:$S,$AL1132,'Input Sheet'!M:M)</f>
        <v>0</v>
      </c>
      <c r="AJ1132" s="28">
        <f>+SUMIF('Input Sheet'!$S:$S,$AL1132,'Input Sheet'!N:N)</f>
        <v>0</v>
      </c>
      <c r="AK1132" s="28"/>
      <c r="AL1132" s="27" t="str">
        <f t="shared" si="88"/>
        <v>240-8805</v>
      </c>
      <c r="AM1132" s="34" t="str">
        <f t="shared" si="89"/>
        <v>Admin &amp; Other</v>
      </c>
      <c r="AN1132" s="34" t="str">
        <f t="shared" si="90"/>
        <v>Admin &amp; OtherDepreciation as % of Total Gross Profit</v>
      </c>
      <c r="AO1132" s="35"/>
      <c r="AP1132" s="35"/>
      <c r="AQ1132" s="35"/>
    </row>
    <row r="1133" spans="1:43" x14ac:dyDescent="0.25">
      <c r="A1133" s="27" t="s">
        <v>103</v>
      </c>
      <c r="B1133" s="27" t="s">
        <v>104</v>
      </c>
      <c r="C1133" s="27" t="s">
        <v>657</v>
      </c>
      <c r="D1133" s="27" t="s">
        <v>152</v>
      </c>
      <c r="E1133" s="27" t="s">
        <v>662</v>
      </c>
      <c r="F1133" s="27" t="s">
        <v>694</v>
      </c>
      <c r="G1133" s="27" t="s">
        <v>695</v>
      </c>
      <c r="H1133" s="34" t="s">
        <v>644</v>
      </c>
      <c r="I1133" s="34" t="s">
        <v>696</v>
      </c>
      <c r="J1133" s="34" t="str">
        <f t="shared" si="86"/>
        <v>Admin &amp; OtherDepreciation as % of Total Gross Profit</v>
      </c>
      <c r="K1133" s="34" t="str">
        <f t="shared" si="87"/>
        <v>260Depreciation - Toyota</v>
      </c>
      <c r="L1133" s="28">
        <f>+SUMIF('TB 4-24'!M:M,$AL1133,'TB 4-24'!G:G)</f>
        <v>0</v>
      </c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>
        <f>+SUMIF('Input Sheet'!$S:$S,$AL1133,'Input Sheet'!C:C)</f>
        <v>0</v>
      </c>
      <c r="Z1133" s="28">
        <f>+SUMIF('Input Sheet'!$S:$S,$AL1133,'Input Sheet'!D:D)</f>
        <v>0</v>
      </c>
      <c r="AA1133" s="28">
        <f>+SUMIF('Input Sheet'!$S:$S,$AL1133,'Input Sheet'!E:E)</f>
        <v>0</v>
      </c>
      <c r="AB1133" s="28">
        <f>+SUMIF('Input Sheet'!$S:$S,$AL1133,'Input Sheet'!F:F)</f>
        <v>0</v>
      </c>
      <c r="AC1133" s="28">
        <f>+SUMIF('Input Sheet'!$S:$S,$AL1133,'Input Sheet'!G:G)</f>
        <v>0</v>
      </c>
      <c r="AD1133" s="28">
        <f>+SUMIF('Input Sheet'!$S:$S,$AL1133,'Input Sheet'!H:H)</f>
        <v>0</v>
      </c>
      <c r="AE1133" s="28">
        <f>+SUMIF('Input Sheet'!$S:$S,$AL1133,'Input Sheet'!I:I)</f>
        <v>0</v>
      </c>
      <c r="AF1133" s="28">
        <f>+SUMIF('Input Sheet'!$S:$S,$AL1133,'Input Sheet'!J:J)</f>
        <v>0</v>
      </c>
      <c r="AG1133" s="28">
        <f>+SUMIF('Input Sheet'!$S:$S,$AL1133,'Input Sheet'!K:K)</f>
        <v>0</v>
      </c>
      <c r="AH1133" s="28">
        <f>+SUMIF('Input Sheet'!$S:$S,$AL1133,'Input Sheet'!L:L)</f>
        <v>0</v>
      </c>
      <c r="AI1133" s="28">
        <f>+SUMIF('Input Sheet'!$S:$S,$AL1133,'Input Sheet'!M:M)</f>
        <v>0</v>
      </c>
      <c r="AJ1133" s="28">
        <f>+SUMIF('Input Sheet'!$S:$S,$AL1133,'Input Sheet'!N:N)</f>
        <v>0</v>
      </c>
      <c r="AK1133" s="28"/>
      <c r="AL1133" s="27" t="str">
        <f t="shared" si="88"/>
        <v>260-8805</v>
      </c>
      <c r="AM1133" s="34" t="str">
        <f t="shared" si="89"/>
        <v>Admin &amp; Other</v>
      </c>
      <c r="AN1133" s="34" t="str">
        <f t="shared" si="90"/>
        <v>Admin &amp; OtherDepreciation as % of Total Gross Profit</v>
      </c>
      <c r="AO1133" s="35"/>
      <c r="AP1133" s="35"/>
      <c r="AQ1133" s="35"/>
    </row>
    <row r="1134" spans="1:43" x14ac:dyDescent="0.25">
      <c r="A1134" s="27" t="s">
        <v>103</v>
      </c>
      <c r="B1134" s="27" t="s">
        <v>104</v>
      </c>
      <c r="C1134" s="27" t="s">
        <v>663</v>
      </c>
      <c r="D1134" s="27" t="s">
        <v>152</v>
      </c>
      <c r="E1134" s="27" t="s">
        <v>664</v>
      </c>
      <c r="F1134" s="27" t="s">
        <v>694</v>
      </c>
      <c r="G1134" s="27" t="s">
        <v>695</v>
      </c>
      <c r="H1134" s="34" t="s">
        <v>644</v>
      </c>
      <c r="I1134" s="34" t="s">
        <v>696</v>
      </c>
      <c r="J1134" s="34" t="str">
        <f t="shared" si="86"/>
        <v>Admin &amp; OtherDepreciation as % of Total Gross Profit</v>
      </c>
      <c r="K1134" s="34" t="str">
        <f t="shared" si="87"/>
        <v>400Depreciation - Toyota</v>
      </c>
      <c r="L1134" s="28">
        <f>+SUMIF('TB 4-24'!M:M,$AL1134,'TB 4-24'!G:G)</f>
        <v>0</v>
      </c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>
        <f>+SUMIF('Input Sheet'!$S:$S,$AL1134,'Input Sheet'!C:C)</f>
        <v>0</v>
      </c>
      <c r="Z1134" s="28">
        <f>+SUMIF('Input Sheet'!$S:$S,$AL1134,'Input Sheet'!D:D)</f>
        <v>0</v>
      </c>
      <c r="AA1134" s="28">
        <f>+SUMIF('Input Sheet'!$S:$S,$AL1134,'Input Sheet'!E:E)</f>
        <v>0</v>
      </c>
      <c r="AB1134" s="28">
        <f>+SUMIF('Input Sheet'!$S:$S,$AL1134,'Input Sheet'!F:F)</f>
        <v>0</v>
      </c>
      <c r="AC1134" s="28">
        <f>+SUMIF('Input Sheet'!$S:$S,$AL1134,'Input Sheet'!G:G)</f>
        <v>0</v>
      </c>
      <c r="AD1134" s="28">
        <f>+SUMIF('Input Sheet'!$S:$S,$AL1134,'Input Sheet'!H:H)</f>
        <v>0</v>
      </c>
      <c r="AE1134" s="28">
        <f>+SUMIF('Input Sheet'!$S:$S,$AL1134,'Input Sheet'!I:I)</f>
        <v>0</v>
      </c>
      <c r="AF1134" s="28">
        <f>+SUMIF('Input Sheet'!$S:$S,$AL1134,'Input Sheet'!J:J)</f>
        <v>0</v>
      </c>
      <c r="AG1134" s="28">
        <f>+SUMIF('Input Sheet'!$S:$S,$AL1134,'Input Sheet'!K:K)</f>
        <v>0</v>
      </c>
      <c r="AH1134" s="28">
        <f>+SUMIF('Input Sheet'!$S:$S,$AL1134,'Input Sheet'!L:L)</f>
        <v>0</v>
      </c>
      <c r="AI1134" s="28">
        <f>+SUMIF('Input Sheet'!$S:$S,$AL1134,'Input Sheet'!M:M)</f>
        <v>0</v>
      </c>
      <c r="AJ1134" s="28">
        <f>+SUMIF('Input Sheet'!$S:$S,$AL1134,'Input Sheet'!N:N)</f>
        <v>0</v>
      </c>
      <c r="AK1134" s="28"/>
      <c r="AL1134" s="27" t="str">
        <f t="shared" si="88"/>
        <v>400-8805</v>
      </c>
      <c r="AM1134" s="34" t="str">
        <f t="shared" si="89"/>
        <v>Admin &amp; Other</v>
      </c>
      <c r="AN1134" s="34" t="str">
        <f t="shared" si="90"/>
        <v>Admin &amp; OtherDepreciation as % of Total Gross Profit</v>
      </c>
      <c r="AO1134" s="35"/>
      <c r="AP1134" s="35"/>
      <c r="AQ1134" s="35"/>
    </row>
    <row r="1135" spans="1:43" x14ac:dyDescent="0.25">
      <c r="A1135" s="27" t="s">
        <v>103</v>
      </c>
      <c r="B1135" s="27" t="s">
        <v>104</v>
      </c>
      <c r="C1135" s="27" t="s">
        <v>663</v>
      </c>
      <c r="D1135" s="27" t="s">
        <v>152</v>
      </c>
      <c r="E1135" s="27" t="s">
        <v>665</v>
      </c>
      <c r="F1135" s="27" t="s">
        <v>694</v>
      </c>
      <c r="G1135" s="27" t="s">
        <v>695</v>
      </c>
      <c r="H1135" s="34" t="s">
        <v>644</v>
      </c>
      <c r="I1135" s="34" t="s">
        <v>696</v>
      </c>
      <c r="J1135" s="34" t="str">
        <f t="shared" si="86"/>
        <v>Admin &amp; OtherDepreciation as % of Total Gross Profit</v>
      </c>
      <c r="K1135" s="34" t="str">
        <f t="shared" si="87"/>
        <v>410Depreciation - Toyota</v>
      </c>
      <c r="L1135" s="28">
        <f>+SUMIF('TB 4-24'!M:M,$AL1135,'TB 4-24'!G:G)</f>
        <v>0</v>
      </c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>
        <f>+SUMIF('Input Sheet'!$S:$S,$AL1135,'Input Sheet'!C:C)</f>
        <v>0</v>
      </c>
      <c r="Z1135" s="28">
        <f>+SUMIF('Input Sheet'!$S:$S,$AL1135,'Input Sheet'!D:D)</f>
        <v>0</v>
      </c>
      <c r="AA1135" s="28">
        <f>+SUMIF('Input Sheet'!$S:$S,$AL1135,'Input Sheet'!E:E)</f>
        <v>0</v>
      </c>
      <c r="AB1135" s="28">
        <f>+SUMIF('Input Sheet'!$S:$S,$AL1135,'Input Sheet'!F:F)</f>
        <v>0</v>
      </c>
      <c r="AC1135" s="28">
        <f>+SUMIF('Input Sheet'!$S:$S,$AL1135,'Input Sheet'!G:G)</f>
        <v>0</v>
      </c>
      <c r="AD1135" s="28">
        <f>+SUMIF('Input Sheet'!$S:$S,$AL1135,'Input Sheet'!H:H)</f>
        <v>0</v>
      </c>
      <c r="AE1135" s="28">
        <f>+SUMIF('Input Sheet'!$S:$S,$AL1135,'Input Sheet'!I:I)</f>
        <v>0</v>
      </c>
      <c r="AF1135" s="28">
        <f>+SUMIF('Input Sheet'!$S:$S,$AL1135,'Input Sheet'!J:J)</f>
        <v>0</v>
      </c>
      <c r="AG1135" s="28">
        <f>+SUMIF('Input Sheet'!$S:$S,$AL1135,'Input Sheet'!K:K)</f>
        <v>0</v>
      </c>
      <c r="AH1135" s="28">
        <f>+SUMIF('Input Sheet'!$S:$S,$AL1135,'Input Sheet'!L:L)</f>
        <v>0</v>
      </c>
      <c r="AI1135" s="28">
        <f>+SUMIF('Input Sheet'!$S:$S,$AL1135,'Input Sheet'!M:M)</f>
        <v>0</v>
      </c>
      <c r="AJ1135" s="28">
        <f>+SUMIF('Input Sheet'!$S:$S,$AL1135,'Input Sheet'!N:N)</f>
        <v>0</v>
      </c>
      <c r="AK1135" s="28"/>
      <c r="AL1135" s="27" t="str">
        <f t="shared" si="88"/>
        <v>410-8805</v>
      </c>
      <c r="AM1135" s="34" t="str">
        <f t="shared" si="89"/>
        <v>Admin &amp; Other</v>
      </c>
      <c r="AN1135" s="34" t="str">
        <f t="shared" si="90"/>
        <v>Admin &amp; OtherDepreciation as % of Total Gross Profit</v>
      </c>
      <c r="AO1135" s="35"/>
      <c r="AP1135" s="35"/>
      <c r="AQ1135" s="35"/>
    </row>
    <row r="1136" spans="1:43" x14ac:dyDescent="0.25">
      <c r="A1136" s="27" t="s">
        <v>103</v>
      </c>
      <c r="B1136" s="27" t="s">
        <v>104</v>
      </c>
      <c r="C1136" s="27" t="s">
        <v>663</v>
      </c>
      <c r="D1136" s="27" t="s">
        <v>152</v>
      </c>
      <c r="E1136" s="27" t="s">
        <v>666</v>
      </c>
      <c r="F1136" s="27" t="s">
        <v>694</v>
      </c>
      <c r="G1136" s="27" t="s">
        <v>695</v>
      </c>
      <c r="H1136" s="34" t="s">
        <v>644</v>
      </c>
      <c r="I1136" s="34" t="s">
        <v>696</v>
      </c>
      <c r="J1136" s="34" t="str">
        <f t="shared" si="86"/>
        <v>Admin &amp; OtherDepreciation as % of Total Gross Profit</v>
      </c>
      <c r="K1136" s="34" t="str">
        <f t="shared" si="87"/>
        <v>420Depreciation - Toyota</v>
      </c>
      <c r="L1136" s="28">
        <f>+SUMIF('TB 4-24'!M:M,$AL1136,'TB 4-24'!G:G)</f>
        <v>0</v>
      </c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>
        <f>+SUMIF('Input Sheet'!$S:$S,$AL1136,'Input Sheet'!C:C)</f>
        <v>0</v>
      </c>
      <c r="Z1136" s="28">
        <f>+SUMIF('Input Sheet'!$S:$S,$AL1136,'Input Sheet'!D:D)</f>
        <v>0</v>
      </c>
      <c r="AA1136" s="28">
        <f>+SUMIF('Input Sheet'!$S:$S,$AL1136,'Input Sheet'!E:E)</f>
        <v>0</v>
      </c>
      <c r="AB1136" s="28">
        <f>+SUMIF('Input Sheet'!$S:$S,$AL1136,'Input Sheet'!F:F)</f>
        <v>0</v>
      </c>
      <c r="AC1136" s="28">
        <f>+SUMIF('Input Sheet'!$S:$S,$AL1136,'Input Sheet'!G:G)</f>
        <v>0</v>
      </c>
      <c r="AD1136" s="28">
        <f>+SUMIF('Input Sheet'!$S:$S,$AL1136,'Input Sheet'!H:H)</f>
        <v>0</v>
      </c>
      <c r="AE1136" s="28">
        <f>+SUMIF('Input Sheet'!$S:$S,$AL1136,'Input Sheet'!I:I)</f>
        <v>0</v>
      </c>
      <c r="AF1136" s="28">
        <f>+SUMIF('Input Sheet'!$S:$S,$AL1136,'Input Sheet'!J:J)</f>
        <v>0</v>
      </c>
      <c r="AG1136" s="28">
        <f>+SUMIF('Input Sheet'!$S:$S,$AL1136,'Input Sheet'!K:K)</f>
        <v>0</v>
      </c>
      <c r="AH1136" s="28">
        <f>+SUMIF('Input Sheet'!$S:$S,$AL1136,'Input Sheet'!L:L)</f>
        <v>0</v>
      </c>
      <c r="AI1136" s="28">
        <f>+SUMIF('Input Sheet'!$S:$S,$AL1136,'Input Sheet'!M:M)</f>
        <v>0</v>
      </c>
      <c r="AJ1136" s="28">
        <f>+SUMIF('Input Sheet'!$S:$S,$AL1136,'Input Sheet'!N:N)</f>
        <v>0</v>
      </c>
      <c r="AK1136" s="28"/>
      <c r="AL1136" s="27" t="str">
        <f t="shared" si="88"/>
        <v>420-8805</v>
      </c>
      <c r="AM1136" s="34" t="str">
        <f t="shared" si="89"/>
        <v>Admin &amp; Other</v>
      </c>
      <c r="AN1136" s="34" t="str">
        <f t="shared" si="90"/>
        <v>Admin &amp; OtherDepreciation as % of Total Gross Profit</v>
      </c>
      <c r="AO1136" s="35"/>
      <c r="AP1136" s="35"/>
      <c r="AQ1136" s="35"/>
    </row>
    <row r="1137" spans="1:43" x14ac:dyDescent="0.25">
      <c r="A1137" s="27" t="s">
        <v>103</v>
      </c>
      <c r="B1137" s="27" t="s">
        <v>104</v>
      </c>
      <c r="C1137" s="27" t="s">
        <v>663</v>
      </c>
      <c r="D1137" s="27" t="s">
        <v>152</v>
      </c>
      <c r="E1137" s="27" t="s">
        <v>667</v>
      </c>
      <c r="F1137" s="27" t="s">
        <v>694</v>
      </c>
      <c r="G1137" s="27" t="s">
        <v>695</v>
      </c>
      <c r="H1137" s="34" t="s">
        <v>644</v>
      </c>
      <c r="I1137" s="34" t="s">
        <v>696</v>
      </c>
      <c r="J1137" s="34" t="str">
        <f t="shared" si="86"/>
        <v>Admin &amp; OtherDepreciation as % of Total Gross Profit</v>
      </c>
      <c r="K1137" s="34" t="str">
        <f t="shared" si="87"/>
        <v>421Depreciation - Toyota</v>
      </c>
      <c r="L1137" s="28">
        <f>+SUMIF('TB 4-24'!M:M,$AL1137,'TB 4-24'!G:G)</f>
        <v>0</v>
      </c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>
        <f>+SUMIF('Input Sheet'!$S:$S,$AL1137,'Input Sheet'!C:C)</f>
        <v>0</v>
      </c>
      <c r="Z1137" s="28">
        <f>+SUMIF('Input Sheet'!$S:$S,$AL1137,'Input Sheet'!D:D)</f>
        <v>0</v>
      </c>
      <c r="AA1137" s="28">
        <f>+SUMIF('Input Sheet'!$S:$S,$AL1137,'Input Sheet'!E:E)</f>
        <v>0</v>
      </c>
      <c r="AB1137" s="28">
        <f>+SUMIF('Input Sheet'!$S:$S,$AL1137,'Input Sheet'!F:F)</f>
        <v>0</v>
      </c>
      <c r="AC1137" s="28">
        <f>+SUMIF('Input Sheet'!$S:$S,$AL1137,'Input Sheet'!G:G)</f>
        <v>0</v>
      </c>
      <c r="AD1137" s="28">
        <f>+SUMIF('Input Sheet'!$S:$S,$AL1137,'Input Sheet'!H:H)</f>
        <v>0</v>
      </c>
      <c r="AE1137" s="28">
        <f>+SUMIF('Input Sheet'!$S:$S,$AL1137,'Input Sheet'!I:I)</f>
        <v>0</v>
      </c>
      <c r="AF1137" s="28">
        <f>+SUMIF('Input Sheet'!$S:$S,$AL1137,'Input Sheet'!J:J)</f>
        <v>0</v>
      </c>
      <c r="AG1137" s="28">
        <f>+SUMIF('Input Sheet'!$S:$S,$AL1137,'Input Sheet'!K:K)</f>
        <v>0</v>
      </c>
      <c r="AH1137" s="28">
        <f>+SUMIF('Input Sheet'!$S:$S,$AL1137,'Input Sheet'!L:L)</f>
        <v>0</v>
      </c>
      <c r="AI1137" s="28">
        <f>+SUMIF('Input Sheet'!$S:$S,$AL1137,'Input Sheet'!M:M)</f>
        <v>0</v>
      </c>
      <c r="AJ1137" s="28">
        <f>+SUMIF('Input Sheet'!$S:$S,$AL1137,'Input Sheet'!N:N)</f>
        <v>0</v>
      </c>
      <c r="AK1137" s="28"/>
      <c r="AL1137" s="27" t="str">
        <f t="shared" si="88"/>
        <v>421-8805</v>
      </c>
      <c r="AM1137" s="34" t="str">
        <f t="shared" si="89"/>
        <v>Admin &amp; Other</v>
      </c>
      <c r="AN1137" s="34" t="str">
        <f t="shared" si="90"/>
        <v>Admin &amp; OtherDepreciation as % of Total Gross Profit</v>
      </c>
      <c r="AO1137" s="35"/>
      <c r="AP1137" s="35"/>
      <c r="AQ1137" s="35"/>
    </row>
    <row r="1138" spans="1:43" x14ac:dyDescent="0.25">
      <c r="A1138" s="27" t="s">
        <v>103</v>
      </c>
      <c r="B1138" s="27" t="s">
        <v>104</v>
      </c>
      <c r="C1138" s="27" t="s">
        <v>663</v>
      </c>
      <c r="D1138" s="27" t="s">
        <v>152</v>
      </c>
      <c r="E1138" s="27" t="s">
        <v>668</v>
      </c>
      <c r="F1138" s="27" t="s">
        <v>694</v>
      </c>
      <c r="G1138" s="27" t="s">
        <v>695</v>
      </c>
      <c r="H1138" s="34" t="s">
        <v>644</v>
      </c>
      <c r="I1138" s="34" t="s">
        <v>696</v>
      </c>
      <c r="J1138" s="34" t="str">
        <f t="shared" si="86"/>
        <v>Admin &amp; OtherDepreciation as % of Total Gross Profit</v>
      </c>
      <c r="K1138" s="34" t="str">
        <f t="shared" si="87"/>
        <v>430Depreciation - Toyota</v>
      </c>
      <c r="L1138" s="28">
        <f>+SUMIF('TB 4-24'!M:M,$AL1138,'TB 4-24'!G:G)</f>
        <v>0</v>
      </c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>
        <f>+SUMIF('Input Sheet'!$S:$S,$AL1138,'Input Sheet'!C:C)</f>
        <v>0</v>
      </c>
      <c r="Z1138" s="28">
        <f>+SUMIF('Input Sheet'!$S:$S,$AL1138,'Input Sheet'!D:D)</f>
        <v>0</v>
      </c>
      <c r="AA1138" s="28">
        <f>+SUMIF('Input Sheet'!$S:$S,$AL1138,'Input Sheet'!E:E)</f>
        <v>0</v>
      </c>
      <c r="AB1138" s="28">
        <f>+SUMIF('Input Sheet'!$S:$S,$AL1138,'Input Sheet'!F:F)</f>
        <v>0</v>
      </c>
      <c r="AC1138" s="28">
        <f>+SUMIF('Input Sheet'!$S:$S,$AL1138,'Input Sheet'!G:G)</f>
        <v>0</v>
      </c>
      <c r="AD1138" s="28">
        <f>+SUMIF('Input Sheet'!$S:$S,$AL1138,'Input Sheet'!H:H)</f>
        <v>0</v>
      </c>
      <c r="AE1138" s="28">
        <f>+SUMIF('Input Sheet'!$S:$S,$AL1138,'Input Sheet'!I:I)</f>
        <v>0</v>
      </c>
      <c r="AF1138" s="28">
        <f>+SUMIF('Input Sheet'!$S:$S,$AL1138,'Input Sheet'!J:J)</f>
        <v>0</v>
      </c>
      <c r="AG1138" s="28">
        <f>+SUMIF('Input Sheet'!$S:$S,$AL1138,'Input Sheet'!K:K)</f>
        <v>0</v>
      </c>
      <c r="AH1138" s="28">
        <f>+SUMIF('Input Sheet'!$S:$S,$AL1138,'Input Sheet'!L:L)</f>
        <v>0</v>
      </c>
      <c r="AI1138" s="28">
        <f>+SUMIF('Input Sheet'!$S:$S,$AL1138,'Input Sheet'!M:M)</f>
        <v>0</v>
      </c>
      <c r="AJ1138" s="28">
        <f>+SUMIF('Input Sheet'!$S:$S,$AL1138,'Input Sheet'!N:N)</f>
        <v>0</v>
      </c>
      <c r="AK1138" s="28"/>
      <c r="AL1138" s="27" t="str">
        <f t="shared" si="88"/>
        <v>430-8805</v>
      </c>
      <c r="AM1138" s="34" t="str">
        <f t="shared" si="89"/>
        <v>Admin &amp; Other</v>
      </c>
      <c r="AN1138" s="34" t="str">
        <f t="shared" si="90"/>
        <v>Admin &amp; OtherDepreciation as % of Total Gross Profit</v>
      </c>
      <c r="AO1138" s="35"/>
      <c r="AP1138" s="35"/>
      <c r="AQ1138" s="35"/>
    </row>
    <row r="1139" spans="1:43" x14ac:dyDescent="0.25">
      <c r="A1139" s="27" t="s">
        <v>103</v>
      </c>
      <c r="B1139" s="27" t="s">
        <v>104</v>
      </c>
      <c r="C1139" s="27" t="s">
        <v>663</v>
      </c>
      <c r="D1139" s="27" t="s">
        <v>152</v>
      </c>
      <c r="E1139" s="27" t="s">
        <v>669</v>
      </c>
      <c r="F1139" s="27" t="s">
        <v>694</v>
      </c>
      <c r="G1139" s="27" t="s">
        <v>695</v>
      </c>
      <c r="H1139" s="34" t="s">
        <v>644</v>
      </c>
      <c r="I1139" s="34" t="s">
        <v>696</v>
      </c>
      <c r="J1139" s="34" t="str">
        <f t="shared" si="86"/>
        <v>Admin &amp; OtherDepreciation as % of Total Gross Profit</v>
      </c>
      <c r="K1139" s="34" t="str">
        <f t="shared" si="87"/>
        <v>440Depreciation - Toyota</v>
      </c>
      <c r="L1139" s="28">
        <f>+SUMIF('TB 4-24'!M:M,$AL1139,'TB 4-24'!G:G)</f>
        <v>0</v>
      </c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>
        <f>+SUMIF('Input Sheet'!$S:$S,$AL1139,'Input Sheet'!C:C)</f>
        <v>0</v>
      </c>
      <c r="Z1139" s="28">
        <f>+SUMIF('Input Sheet'!$S:$S,$AL1139,'Input Sheet'!D:D)</f>
        <v>0</v>
      </c>
      <c r="AA1139" s="28">
        <f>+SUMIF('Input Sheet'!$S:$S,$AL1139,'Input Sheet'!E:E)</f>
        <v>0</v>
      </c>
      <c r="AB1139" s="28">
        <f>+SUMIF('Input Sheet'!$S:$S,$AL1139,'Input Sheet'!F:F)</f>
        <v>0</v>
      </c>
      <c r="AC1139" s="28">
        <f>+SUMIF('Input Sheet'!$S:$S,$AL1139,'Input Sheet'!G:G)</f>
        <v>0</v>
      </c>
      <c r="AD1139" s="28">
        <f>+SUMIF('Input Sheet'!$S:$S,$AL1139,'Input Sheet'!H:H)</f>
        <v>0</v>
      </c>
      <c r="AE1139" s="28">
        <f>+SUMIF('Input Sheet'!$S:$S,$AL1139,'Input Sheet'!I:I)</f>
        <v>0</v>
      </c>
      <c r="AF1139" s="28">
        <f>+SUMIF('Input Sheet'!$S:$S,$AL1139,'Input Sheet'!J:J)</f>
        <v>0</v>
      </c>
      <c r="AG1139" s="28">
        <f>+SUMIF('Input Sheet'!$S:$S,$AL1139,'Input Sheet'!K:K)</f>
        <v>0</v>
      </c>
      <c r="AH1139" s="28">
        <f>+SUMIF('Input Sheet'!$S:$S,$AL1139,'Input Sheet'!L:L)</f>
        <v>0</v>
      </c>
      <c r="AI1139" s="28">
        <f>+SUMIF('Input Sheet'!$S:$S,$AL1139,'Input Sheet'!M:M)</f>
        <v>0</v>
      </c>
      <c r="AJ1139" s="28">
        <f>+SUMIF('Input Sheet'!$S:$S,$AL1139,'Input Sheet'!N:N)</f>
        <v>0</v>
      </c>
      <c r="AK1139" s="28"/>
      <c r="AL1139" s="27" t="str">
        <f t="shared" si="88"/>
        <v>440-8805</v>
      </c>
      <c r="AM1139" s="34" t="str">
        <f t="shared" si="89"/>
        <v>Admin &amp; Other</v>
      </c>
      <c r="AN1139" s="34" t="str">
        <f t="shared" si="90"/>
        <v>Admin &amp; OtherDepreciation as % of Total Gross Profit</v>
      </c>
      <c r="AO1139" s="35"/>
      <c r="AP1139" s="35"/>
      <c r="AQ1139" s="35"/>
    </row>
    <row r="1140" spans="1:43" x14ac:dyDescent="0.25">
      <c r="A1140" s="27" t="s">
        <v>103</v>
      </c>
      <c r="B1140" s="27" t="s">
        <v>104</v>
      </c>
      <c r="C1140" s="27" t="s">
        <v>663</v>
      </c>
      <c r="D1140" s="27" t="s">
        <v>152</v>
      </c>
      <c r="E1140" s="27" t="s">
        <v>670</v>
      </c>
      <c r="F1140" s="27" t="s">
        <v>694</v>
      </c>
      <c r="G1140" s="27" t="s">
        <v>695</v>
      </c>
      <c r="H1140" s="34" t="s">
        <v>644</v>
      </c>
      <c r="I1140" s="34" t="s">
        <v>696</v>
      </c>
      <c r="J1140" s="34" t="str">
        <f t="shared" si="86"/>
        <v>Admin &amp; OtherDepreciation as % of Total Gross Profit</v>
      </c>
      <c r="K1140" s="34" t="str">
        <f t="shared" si="87"/>
        <v>460Depreciation - Toyota</v>
      </c>
      <c r="L1140" s="28">
        <f>+SUMIF('TB 4-24'!M:M,$AL1140,'TB 4-24'!G:G)</f>
        <v>0</v>
      </c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>
        <f>+SUMIF('Input Sheet'!$S:$S,$AL1140,'Input Sheet'!C:C)</f>
        <v>0</v>
      </c>
      <c r="Z1140" s="28">
        <f>+SUMIF('Input Sheet'!$S:$S,$AL1140,'Input Sheet'!D:D)</f>
        <v>0</v>
      </c>
      <c r="AA1140" s="28">
        <f>+SUMIF('Input Sheet'!$S:$S,$AL1140,'Input Sheet'!E:E)</f>
        <v>0</v>
      </c>
      <c r="AB1140" s="28">
        <f>+SUMIF('Input Sheet'!$S:$S,$AL1140,'Input Sheet'!F:F)</f>
        <v>0</v>
      </c>
      <c r="AC1140" s="28">
        <f>+SUMIF('Input Sheet'!$S:$S,$AL1140,'Input Sheet'!G:G)</f>
        <v>0</v>
      </c>
      <c r="AD1140" s="28">
        <f>+SUMIF('Input Sheet'!$S:$S,$AL1140,'Input Sheet'!H:H)</f>
        <v>0</v>
      </c>
      <c r="AE1140" s="28">
        <f>+SUMIF('Input Sheet'!$S:$S,$AL1140,'Input Sheet'!I:I)</f>
        <v>0</v>
      </c>
      <c r="AF1140" s="28">
        <f>+SUMIF('Input Sheet'!$S:$S,$AL1140,'Input Sheet'!J:J)</f>
        <v>0</v>
      </c>
      <c r="AG1140" s="28">
        <f>+SUMIF('Input Sheet'!$S:$S,$AL1140,'Input Sheet'!K:K)</f>
        <v>0</v>
      </c>
      <c r="AH1140" s="28">
        <f>+SUMIF('Input Sheet'!$S:$S,$AL1140,'Input Sheet'!L:L)</f>
        <v>0</v>
      </c>
      <c r="AI1140" s="28">
        <f>+SUMIF('Input Sheet'!$S:$S,$AL1140,'Input Sheet'!M:M)</f>
        <v>0</v>
      </c>
      <c r="AJ1140" s="28">
        <f>+SUMIF('Input Sheet'!$S:$S,$AL1140,'Input Sheet'!N:N)</f>
        <v>0</v>
      </c>
      <c r="AK1140" s="28"/>
      <c r="AL1140" s="27" t="str">
        <f t="shared" si="88"/>
        <v>460-8805</v>
      </c>
      <c r="AM1140" s="34" t="str">
        <f t="shared" si="89"/>
        <v>Admin &amp; Other</v>
      </c>
      <c r="AN1140" s="34" t="str">
        <f t="shared" si="90"/>
        <v>Admin &amp; OtherDepreciation as % of Total Gross Profit</v>
      </c>
      <c r="AO1140" s="35"/>
      <c r="AP1140" s="35"/>
      <c r="AQ1140" s="35"/>
    </row>
    <row r="1141" spans="1:43" x14ac:dyDescent="0.25">
      <c r="A1141" s="27" t="s">
        <v>103</v>
      </c>
      <c r="B1141" s="27" t="s">
        <v>104</v>
      </c>
      <c r="C1141" s="27" t="s">
        <v>671</v>
      </c>
      <c r="D1141" s="27" t="s">
        <v>152</v>
      </c>
      <c r="E1141" s="27" t="s">
        <v>672</v>
      </c>
      <c r="F1141" s="27" t="s">
        <v>694</v>
      </c>
      <c r="G1141" s="27" t="s">
        <v>695</v>
      </c>
      <c r="H1141" s="34" t="s">
        <v>644</v>
      </c>
      <c r="I1141" s="34" t="s">
        <v>696</v>
      </c>
      <c r="J1141" s="34" t="str">
        <f t="shared" si="86"/>
        <v>Admin &amp; OtherDepreciation as % of Total Gross Profit</v>
      </c>
      <c r="K1141" s="34" t="str">
        <f t="shared" si="87"/>
        <v>300Depreciation - Toyota</v>
      </c>
      <c r="L1141" s="28">
        <f>+SUMIF('TB 4-24'!M:M,$AL1141,'TB 4-24'!G:G)</f>
        <v>0</v>
      </c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>
        <f>+SUMIF('Input Sheet'!$S:$S,$AL1141,'Input Sheet'!C:C)</f>
        <v>0</v>
      </c>
      <c r="Z1141" s="28">
        <f>+SUMIF('Input Sheet'!$S:$S,$AL1141,'Input Sheet'!D:D)</f>
        <v>0</v>
      </c>
      <c r="AA1141" s="28">
        <f>+SUMIF('Input Sheet'!$S:$S,$AL1141,'Input Sheet'!E:E)</f>
        <v>0</v>
      </c>
      <c r="AB1141" s="28">
        <f>+SUMIF('Input Sheet'!$S:$S,$AL1141,'Input Sheet'!F:F)</f>
        <v>0</v>
      </c>
      <c r="AC1141" s="28">
        <f>+SUMIF('Input Sheet'!$S:$S,$AL1141,'Input Sheet'!G:G)</f>
        <v>0</v>
      </c>
      <c r="AD1141" s="28">
        <f>+SUMIF('Input Sheet'!$S:$S,$AL1141,'Input Sheet'!H:H)</f>
        <v>0</v>
      </c>
      <c r="AE1141" s="28">
        <f>+SUMIF('Input Sheet'!$S:$S,$AL1141,'Input Sheet'!I:I)</f>
        <v>0</v>
      </c>
      <c r="AF1141" s="28">
        <f>+SUMIF('Input Sheet'!$S:$S,$AL1141,'Input Sheet'!J:J)</f>
        <v>0</v>
      </c>
      <c r="AG1141" s="28">
        <f>+SUMIF('Input Sheet'!$S:$S,$AL1141,'Input Sheet'!K:K)</f>
        <v>0</v>
      </c>
      <c r="AH1141" s="28">
        <f>+SUMIF('Input Sheet'!$S:$S,$AL1141,'Input Sheet'!L:L)</f>
        <v>0</v>
      </c>
      <c r="AI1141" s="28">
        <f>+SUMIF('Input Sheet'!$S:$S,$AL1141,'Input Sheet'!M:M)</f>
        <v>0</v>
      </c>
      <c r="AJ1141" s="28">
        <f>+SUMIF('Input Sheet'!$S:$S,$AL1141,'Input Sheet'!N:N)</f>
        <v>0</v>
      </c>
      <c r="AK1141" s="28"/>
      <c r="AL1141" s="27" t="str">
        <f t="shared" si="88"/>
        <v>300-8805</v>
      </c>
      <c r="AM1141" s="34" t="str">
        <f t="shared" si="89"/>
        <v>Admin &amp; Other</v>
      </c>
      <c r="AN1141" s="34" t="str">
        <f t="shared" si="90"/>
        <v>Admin &amp; OtherDepreciation as % of Total Gross Profit</v>
      </c>
      <c r="AO1141" s="35"/>
      <c r="AP1141" s="35"/>
      <c r="AQ1141" s="35"/>
    </row>
    <row r="1142" spans="1:43" x14ac:dyDescent="0.25">
      <c r="A1142" s="27" t="s">
        <v>103</v>
      </c>
      <c r="B1142" s="27" t="s">
        <v>104</v>
      </c>
      <c r="C1142" s="27" t="s">
        <v>671</v>
      </c>
      <c r="D1142" s="27" t="s">
        <v>152</v>
      </c>
      <c r="E1142" s="27" t="s">
        <v>673</v>
      </c>
      <c r="F1142" s="27" t="s">
        <v>694</v>
      </c>
      <c r="G1142" s="27" t="s">
        <v>695</v>
      </c>
      <c r="H1142" s="34" t="s">
        <v>644</v>
      </c>
      <c r="I1142" s="34" t="s">
        <v>696</v>
      </c>
      <c r="J1142" s="34" t="str">
        <f t="shared" si="86"/>
        <v>Admin &amp; OtherDepreciation as % of Total Gross Profit</v>
      </c>
      <c r="K1142" s="34" t="str">
        <f t="shared" si="87"/>
        <v>310Depreciation - Toyota</v>
      </c>
      <c r="L1142" s="28">
        <f>+SUMIF('TB 4-24'!M:M,$AL1142,'TB 4-24'!G:G)</f>
        <v>0</v>
      </c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>
        <f>+SUMIF('Input Sheet'!$S:$S,$AL1142,'Input Sheet'!C:C)</f>
        <v>0</v>
      </c>
      <c r="Z1142" s="28">
        <f>+SUMIF('Input Sheet'!$S:$S,$AL1142,'Input Sheet'!D:D)</f>
        <v>0</v>
      </c>
      <c r="AA1142" s="28">
        <f>+SUMIF('Input Sheet'!$S:$S,$AL1142,'Input Sheet'!E:E)</f>
        <v>0</v>
      </c>
      <c r="AB1142" s="28">
        <f>+SUMIF('Input Sheet'!$S:$S,$AL1142,'Input Sheet'!F:F)</f>
        <v>0</v>
      </c>
      <c r="AC1142" s="28">
        <f>+SUMIF('Input Sheet'!$S:$S,$AL1142,'Input Sheet'!G:G)</f>
        <v>0</v>
      </c>
      <c r="AD1142" s="28">
        <f>+SUMIF('Input Sheet'!$S:$S,$AL1142,'Input Sheet'!H:H)</f>
        <v>0</v>
      </c>
      <c r="AE1142" s="28">
        <f>+SUMIF('Input Sheet'!$S:$S,$AL1142,'Input Sheet'!I:I)</f>
        <v>0</v>
      </c>
      <c r="AF1142" s="28">
        <f>+SUMIF('Input Sheet'!$S:$S,$AL1142,'Input Sheet'!J:J)</f>
        <v>0</v>
      </c>
      <c r="AG1142" s="28">
        <f>+SUMIF('Input Sheet'!$S:$S,$AL1142,'Input Sheet'!K:K)</f>
        <v>0</v>
      </c>
      <c r="AH1142" s="28">
        <f>+SUMIF('Input Sheet'!$S:$S,$AL1142,'Input Sheet'!L:L)</f>
        <v>0</v>
      </c>
      <c r="AI1142" s="28">
        <f>+SUMIF('Input Sheet'!$S:$S,$AL1142,'Input Sheet'!M:M)</f>
        <v>0</v>
      </c>
      <c r="AJ1142" s="28">
        <f>+SUMIF('Input Sheet'!$S:$S,$AL1142,'Input Sheet'!N:N)</f>
        <v>0</v>
      </c>
      <c r="AK1142" s="28"/>
      <c r="AL1142" s="27" t="str">
        <f t="shared" si="88"/>
        <v>310-8805</v>
      </c>
      <c r="AM1142" s="34" t="str">
        <f t="shared" si="89"/>
        <v>Admin &amp; Other</v>
      </c>
      <c r="AN1142" s="34" t="str">
        <f t="shared" si="90"/>
        <v>Admin &amp; OtherDepreciation as % of Total Gross Profit</v>
      </c>
      <c r="AO1142" s="35"/>
      <c r="AP1142" s="35"/>
      <c r="AQ1142" s="35"/>
    </row>
    <row r="1143" spans="1:43" x14ac:dyDescent="0.25">
      <c r="A1143" s="27" t="s">
        <v>103</v>
      </c>
      <c r="B1143" s="27" t="s">
        <v>104</v>
      </c>
      <c r="C1143" s="27" t="s">
        <v>671</v>
      </c>
      <c r="D1143" s="27" t="s">
        <v>152</v>
      </c>
      <c r="E1143" s="27" t="s">
        <v>674</v>
      </c>
      <c r="F1143" s="27" t="s">
        <v>694</v>
      </c>
      <c r="G1143" s="27" t="s">
        <v>695</v>
      </c>
      <c r="H1143" s="34" t="s">
        <v>644</v>
      </c>
      <c r="I1143" s="34" t="s">
        <v>696</v>
      </c>
      <c r="J1143" s="34" t="str">
        <f t="shared" si="86"/>
        <v>Admin &amp; OtherDepreciation as % of Total Gross Profit</v>
      </c>
      <c r="K1143" s="34" t="str">
        <f t="shared" si="87"/>
        <v>321Depreciation - Toyota</v>
      </c>
      <c r="L1143" s="28">
        <f>+SUMIF('TB 4-24'!M:M,$AL1143,'TB 4-24'!G:G)</f>
        <v>0</v>
      </c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>
        <f>+SUMIF('Input Sheet'!$S:$S,$AL1143,'Input Sheet'!C:C)</f>
        <v>0</v>
      </c>
      <c r="Z1143" s="28">
        <f>+SUMIF('Input Sheet'!$S:$S,$AL1143,'Input Sheet'!D:D)</f>
        <v>0</v>
      </c>
      <c r="AA1143" s="28">
        <f>+SUMIF('Input Sheet'!$S:$S,$AL1143,'Input Sheet'!E:E)</f>
        <v>0</v>
      </c>
      <c r="AB1143" s="28">
        <f>+SUMIF('Input Sheet'!$S:$S,$AL1143,'Input Sheet'!F:F)</f>
        <v>0</v>
      </c>
      <c r="AC1143" s="28">
        <f>+SUMIF('Input Sheet'!$S:$S,$AL1143,'Input Sheet'!G:G)</f>
        <v>0</v>
      </c>
      <c r="AD1143" s="28">
        <f>+SUMIF('Input Sheet'!$S:$S,$AL1143,'Input Sheet'!H:H)</f>
        <v>0</v>
      </c>
      <c r="AE1143" s="28">
        <f>+SUMIF('Input Sheet'!$S:$S,$AL1143,'Input Sheet'!I:I)</f>
        <v>0</v>
      </c>
      <c r="AF1143" s="28">
        <f>+SUMIF('Input Sheet'!$S:$S,$AL1143,'Input Sheet'!J:J)</f>
        <v>0</v>
      </c>
      <c r="AG1143" s="28">
        <f>+SUMIF('Input Sheet'!$S:$S,$AL1143,'Input Sheet'!K:K)</f>
        <v>0</v>
      </c>
      <c r="AH1143" s="28">
        <f>+SUMIF('Input Sheet'!$S:$S,$AL1143,'Input Sheet'!L:L)</f>
        <v>0</v>
      </c>
      <c r="AI1143" s="28">
        <f>+SUMIF('Input Sheet'!$S:$S,$AL1143,'Input Sheet'!M:M)</f>
        <v>0</v>
      </c>
      <c r="AJ1143" s="28">
        <f>+SUMIF('Input Sheet'!$S:$S,$AL1143,'Input Sheet'!N:N)</f>
        <v>0</v>
      </c>
      <c r="AK1143" s="28"/>
      <c r="AL1143" s="27" t="str">
        <f t="shared" si="88"/>
        <v>321-8805</v>
      </c>
      <c r="AM1143" s="34" t="str">
        <f t="shared" si="89"/>
        <v>Admin &amp; Other</v>
      </c>
      <c r="AN1143" s="34" t="str">
        <f t="shared" si="90"/>
        <v>Admin &amp; OtherDepreciation as % of Total Gross Profit</v>
      </c>
      <c r="AO1143" s="35"/>
      <c r="AP1143" s="35"/>
      <c r="AQ1143" s="35"/>
    </row>
    <row r="1144" spans="1:43" x14ac:dyDescent="0.25">
      <c r="A1144" s="27" t="s">
        <v>103</v>
      </c>
      <c r="B1144" s="27" t="s">
        <v>104</v>
      </c>
      <c r="C1144" s="27" t="s">
        <v>671</v>
      </c>
      <c r="D1144" s="27" t="s">
        <v>152</v>
      </c>
      <c r="E1144" s="27" t="s">
        <v>675</v>
      </c>
      <c r="F1144" s="27" t="s">
        <v>694</v>
      </c>
      <c r="G1144" s="27" t="s">
        <v>695</v>
      </c>
      <c r="H1144" s="34" t="s">
        <v>644</v>
      </c>
      <c r="I1144" s="34" t="s">
        <v>696</v>
      </c>
      <c r="J1144" s="34" t="str">
        <f t="shared" si="86"/>
        <v>Admin &amp; OtherDepreciation as % of Total Gross Profit</v>
      </c>
      <c r="K1144" s="34" t="str">
        <f t="shared" si="87"/>
        <v>330Depreciation - Toyota</v>
      </c>
      <c r="L1144" s="28">
        <f>+SUMIF('TB 4-24'!M:M,$AL1144,'TB 4-24'!G:G)</f>
        <v>0</v>
      </c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>
        <f>+SUMIF('Input Sheet'!$S:$S,$AL1144,'Input Sheet'!C:C)</f>
        <v>0</v>
      </c>
      <c r="Z1144" s="28">
        <f>+SUMIF('Input Sheet'!$S:$S,$AL1144,'Input Sheet'!D:D)</f>
        <v>0</v>
      </c>
      <c r="AA1144" s="28">
        <f>+SUMIF('Input Sheet'!$S:$S,$AL1144,'Input Sheet'!E:E)</f>
        <v>0</v>
      </c>
      <c r="AB1144" s="28">
        <f>+SUMIF('Input Sheet'!$S:$S,$AL1144,'Input Sheet'!F:F)</f>
        <v>0</v>
      </c>
      <c r="AC1144" s="28">
        <f>+SUMIF('Input Sheet'!$S:$S,$AL1144,'Input Sheet'!G:G)</f>
        <v>0</v>
      </c>
      <c r="AD1144" s="28">
        <f>+SUMIF('Input Sheet'!$S:$S,$AL1144,'Input Sheet'!H:H)</f>
        <v>0</v>
      </c>
      <c r="AE1144" s="28">
        <f>+SUMIF('Input Sheet'!$S:$S,$AL1144,'Input Sheet'!I:I)</f>
        <v>0</v>
      </c>
      <c r="AF1144" s="28">
        <f>+SUMIF('Input Sheet'!$S:$S,$AL1144,'Input Sheet'!J:J)</f>
        <v>0</v>
      </c>
      <c r="AG1144" s="28">
        <f>+SUMIF('Input Sheet'!$S:$S,$AL1144,'Input Sheet'!K:K)</f>
        <v>0</v>
      </c>
      <c r="AH1144" s="28">
        <f>+SUMIF('Input Sheet'!$S:$S,$AL1144,'Input Sheet'!L:L)</f>
        <v>0</v>
      </c>
      <c r="AI1144" s="28">
        <f>+SUMIF('Input Sheet'!$S:$S,$AL1144,'Input Sheet'!M:M)</f>
        <v>0</v>
      </c>
      <c r="AJ1144" s="28">
        <f>+SUMIF('Input Sheet'!$S:$S,$AL1144,'Input Sheet'!N:N)</f>
        <v>0</v>
      </c>
      <c r="AK1144" s="28"/>
      <c r="AL1144" s="27" t="str">
        <f t="shared" si="88"/>
        <v>330-8805</v>
      </c>
      <c r="AM1144" s="34" t="str">
        <f t="shared" si="89"/>
        <v>Admin &amp; Other</v>
      </c>
      <c r="AN1144" s="34" t="str">
        <f t="shared" si="90"/>
        <v>Admin &amp; OtherDepreciation as % of Total Gross Profit</v>
      </c>
      <c r="AO1144" s="35"/>
      <c r="AP1144" s="35"/>
      <c r="AQ1144" s="35"/>
    </row>
    <row r="1145" spans="1:43" x14ac:dyDescent="0.25">
      <c r="A1145" s="27" t="s">
        <v>103</v>
      </c>
      <c r="B1145" s="27" t="s">
        <v>104</v>
      </c>
      <c r="C1145" s="27" t="s">
        <v>671</v>
      </c>
      <c r="D1145" s="27" t="s">
        <v>152</v>
      </c>
      <c r="E1145" s="27" t="s">
        <v>683</v>
      </c>
      <c r="F1145" s="27" t="s">
        <v>694</v>
      </c>
      <c r="G1145" s="27" t="s">
        <v>695</v>
      </c>
      <c r="H1145" s="34" t="s">
        <v>644</v>
      </c>
      <c r="I1145" s="34" t="s">
        <v>696</v>
      </c>
      <c r="J1145" s="34" t="str">
        <f t="shared" si="86"/>
        <v>Admin &amp; OtherDepreciation as % of Total Gross Profit</v>
      </c>
      <c r="K1145" s="34" t="str">
        <f t="shared" si="87"/>
        <v>340Depreciation - Toyota</v>
      </c>
      <c r="L1145" s="28">
        <f>+SUMIF('TB 4-24'!M:M,$AL1145,'TB 4-24'!G:G)</f>
        <v>0</v>
      </c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>
        <f>+SUMIF('Input Sheet'!$S:$S,$AL1145,'Input Sheet'!C:C)</f>
        <v>0</v>
      </c>
      <c r="Z1145" s="28">
        <f>+SUMIF('Input Sheet'!$S:$S,$AL1145,'Input Sheet'!D:D)</f>
        <v>0</v>
      </c>
      <c r="AA1145" s="28">
        <f>+SUMIF('Input Sheet'!$S:$S,$AL1145,'Input Sheet'!E:E)</f>
        <v>0</v>
      </c>
      <c r="AB1145" s="28">
        <f>+SUMIF('Input Sheet'!$S:$S,$AL1145,'Input Sheet'!F:F)</f>
        <v>0</v>
      </c>
      <c r="AC1145" s="28">
        <f>+SUMIF('Input Sheet'!$S:$S,$AL1145,'Input Sheet'!G:G)</f>
        <v>0</v>
      </c>
      <c r="AD1145" s="28">
        <f>+SUMIF('Input Sheet'!$S:$S,$AL1145,'Input Sheet'!H:H)</f>
        <v>0</v>
      </c>
      <c r="AE1145" s="28">
        <f>+SUMIF('Input Sheet'!$S:$S,$AL1145,'Input Sheet'!I:I)</f>
        <v>0</v>
      </c>
      <c r="AF1145" s="28">
        <f>+SUMIF('Input Sheet'!$S:$S,$AL1145,'Input Sheet'!J:J)</f>
        <v>0</v>
      </c>
      <c r="AG1145" s="28">
        <f>+SUMIF('Input Sheet'!$S:$S,$AL1145,'Input Sheet'!K:K)</f>
        <v>0</v>
      </c>
      <c r="AH1145" s="28">
        <f>+SUMIF('Input Sheet'!$S:$S,$AL1145,'Input Sheet'!L:L)</f>
        <v>0</v>
      </c>
      <c r="AI1145" s="28">
        <f>+SUMIF('Input Sheet'!$S:$S,$AL1145,'Input Sheet'!M:M)</f>
        <v>0</v>
      </c>
      <c r="AJ1145" s="28">
        <f>+SUMIF('Input Sheet'!$S:$S,$AL1145,'Input Sheet'!N:N)</f>
        <v>0</v>
      </c>
      <c r="AK1145" s="28"/>
      <c r="AL1145" s="27" t="str">
        <f t="shared" si="88"/>
        <v>340-8805</v>
      </c>
      <c r="AM1145" s="34" t="str">
        <f t="shared" si="89"/>
        <v>Admin &amp; Other</v>
      </c>
      <c r="AN1145" s="34" t="str">
        <f t="shared" si="90"/>
        <v>Admin &amp; OtherDepreciation as % of Total Gross Profit</v>
      </c>
      <c r="AO1145" s="35"/>
      <c r="AP1145" s="35"/>
      <c r="AQ1145" s="35"/>
    </row>
    <row r="1146" spans="1:43" x14ac:dyDescent="0.25">
      <c r="A1146" s="27" t="s">
        <v>103</v>
      </c>
      <c r="B1146" s="27" t="s">
        <v>104</v>
      </c>
      <c r="C1146" s="27" t="s">
        <v>671</v>
      </c>
      <c r="D1146" s="27" t="s">
        <v>152</v>
      </c>
      <c r="E1146" s="27" t="s">
        <v>676</v>
      </c>
      <c r="F1146" s="27" t="s">
        <v>694</v>
      </c>
      <c r="G1146" s="27" t="s">
        <v>695</v>
      </c>
      <c r="H1146" s="34" t="s">
        <v>644</v>
      </c>
      <c r="I1146" s="34" t="s">
        <v>696</v>
      </c>
      <c r="J1146" s="34" t="str">
        <f t="shared" si="86"/>
        <v>Admin &amp; OtherDepreciation as % of Total Gross Profit</v>
      </c>
      <c r="K1146" s="34" t="str">
        <f t="shared" si="87"/>
        <v>360Depreciation - Toyota</v>
      </c>
      <c r="L1146" s="28">
        <f>+SUMIF('TB 4-24'!M:M,$AL1146,'TB 4-24'!G:G)</f>
        <v>0</v>
      </c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>
        <f>+SUMIF('Input Sheet'!$S:$S,$AL1146,'Input Sheet'!C:C)</f>
        <v>0</v>
      </c>
      <c r="Z1146" s="28">
        <f>+SUMIF('Input Sheet'!$S:$S,$AL1146,'Input Sheet'!D:D)</f>
        <v>0</v>
      </c>
      <c r="AA1146" s="28">
        <f>+SUMIF('Input Sheet'!$S:$S,$AL1146,'Input Sheet'!E:E)</f>
        <v>0</v>
      </c>
      <c r="AB1146" s="28">
        <f>+SUMIF('Input Sheet'!$S:$S,$AL1146,'Input Sheet'!F:F)</f>
        <v>0</v>
      </c>
      <c r="AC1146" s="28">
        <f>+SUMIF('Input Sheet'!$S:$S,$AL1146,'Input Sheet'!G:G)</f>
        <v>0</v>
      </c>
      <c r="AD1146" s="28">
        <f>+SUMIF('Input Sheet'!$S:$S,$AL1146,'Input Sheet'!H:H)</f>
        <v>0</v>
      </c>
      <c r="AE1146" s="28">
        <f>+SUMIF('Input Sheet'!$S:$S,$AL1146,'Input Sheet'!I:I)</f>
        <v>0</v>
      </c>
      <c r="AF1146" s="28">
        <f>+SUMIF('Input Sheet'!$S:$S,$AL1146,'Input Sheet'!J:J)</f>
        <v>0</v>
      </c>
      <c r="AG1146" s="28">
        <f>+SUMIF('Input Sheet'!$S:$S,$AL1146,'Input Sheet'!K:K)</f>
        <v>0</v>
      </c>
      <c r="AH1146" s="28">
        <f>+SUMIF('Input Sheet'!$S:$S,$AL1146,'Input Sheet'!L:L)</f>
        <v>0</v>
      </c>
      <c r="AI1146" s="28">
        <f>+SUMIF('Input Sheet'!$S:$S,$AL1146,'Input Sheet'!M:M)</f>
        <v>0</v>
      </c>
      <c r="AJ1146" s="28">
        <f>+SUMIF('Input Sheet'!$S:$S,$AL1146,'Input Sheet'!N:N)</f>
        <v>0</v>
      </c>
      <c r="AK1146" s="28"/>
      <c r="AL1146" s="27" t="str">
        <f t="shared" si="88"/>
        <v>360-8805</v>
      </c>
      <c r="AM1146" s="34" t="str">
        <f t="shared" si="89"/>
        <v>Admin &amp; Other</v>
      </c>
      <c r="AN1146" s="34" t="str">
        <f t="shared" si="90"/>
        <v>Admin &amp; OtherDepreciation as % of Total Gross Profit</v>
      </c>
      <c r="AO1146" s="35"/>
      <c r="AP1146" s="35"/>
      <c r="AQ1146" s="35"/>
    </row>
    <row r="1147" spans="1:43" x14ac:dyDescent="0.25">
      <c r="A1147" s="27" t="s">
        <v>103</v>
      </c>
      <c r="B1147" s="27" t="s">
        <v>104</v>
      </c>
      <c r="C1147" s="27" t="s">
        <v>104</v>
      </c>
      <c r="D1147" s="27" t="s">
        <v>152</v>
      </c>
      <c r="E1147" s="27" t="s">
        <v>677</v>
      </c>
      <c r="F1147" s="27" t="s">
        <v>694</v>
      </c>
      <c r="G1147" s="27" t="s">
        <v>695</v>
      </c>
      <c r="H1147" s="34" t="s">
        <v>644</v>
      </c>
      <c r="I1147" s="34" t="s">
        <v>696</v>
      </c>
      <c r="J1147" s="34" t="str">
        <f t="shared" si="86"/>
        <v>Admin &amp; OtherDepreciation as % of Total Gross Profit</v>
      </c>
      <c r="K1147" s="34" t="str">
        <f t="shared" si="87"/>
        <v>100Depreciation - Toyota</v>
      </c>
      <c r="L1147" s="28">
        <f>+SUMIF('TB 4-24'!M:M,$AL1147,'TB 4-24'!G:G)</f>
        <v>0</v>
      </c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>
        <f>+SUMIF('Input Sheet'!$S:$S,$AL1147,'Input Sheet'!C:C)</f>
        <v>0</v>
      </c>
      <c r="Z1147" s="28">
        <f>+SUMIF('Input Sheet'!$S:$S,$AL1147,'Input Sheet'!D:D)</f>
        <v>0</v>
      </c>
      <c r="AA1147" s="28">
        <f>+SUMIF('Input Sheet'!$S:$S,$AL1147,'Input Sheet'!E:E)</f>
        <v>0</v>
      </c>
      <c r="AB1147" s="28">
        <f>+SUMIF('Input Sheet'!$S:$S,$AL1147,'Input Sheet'!F:F)</f>
        <v>0</v>
      </c>
      <c r="AC1147" s="28">
        <f>+SUMIF('Input Sheet'!$S:$S,$AL1147,'Input Sheet'!G:G)</f>
        <v>0</v>
      </c>
      <c r="AD1147" s="28">
        <f>+SUMIF('Input Sheet'!$S:$S,$AL1147,'Input Sheet'!H:H)</f>
        <v>0</v>
      </c>
      <c r="AE1147" s="28">
        <f>+SUMIF('Input Sheet'!$S:$S,$AL1147,'Input Sheet'!I:I)</f>
        <v>0</v>
      </c>
      <c r="AF1147" s="28">
        <f>+SUMIF('Input Sheet'!$S:$S,$AL1147,'Input Sheet'!J:J)</f>
        <v>0</v>
      </c>
      <c r="AG1147" s="28">
        <f>+SUMIF('Input Sheet'!$S:$S,$AL1147,'Input Sheet'!K:K)</f>
        <v>0</v>
      </c>
      <c r="AH1147" s="28">
        <f>+SUMIF('Input Sheet'!$S:$S,$AL1147,'Input Sheet'!L:L)</f>
        <v>0</v>
      </c>
      <c r="AI1147" s="28">
        <f>+SUMIF('Input Sheet'!$S:$S,$AL1147,'Input Sheet'!M:M)</f>
        <v>0</v>
      </c>
      <c r="AJ1147" s="28">
        <f>+SUMIF('Input Sheet'!$S:$S,$AL1147,'Input Sheet'!N:N)</f>
        <v>0</v>
      </c>
      <c r="AK1147" s="28"/>
      <c r="AL1147" s="27" t="str">
        <f t="shared" si="88"/>
        <v>100-8805</v>
      </c>
      <c r="AM1147" s="34" t="str">
        <f t="shared" si="89"/>
        <v>Admin &amp; Other</v>
      </c>
      <c r="AN1147" s="34" t="str">
        <f t="shared" si="90"/>
        <v>Admin &amp; OtherDepreciation as % of Total Gross Profit</v>
      </c>
      <c r="AO1147" s="35"/>
      <c r="AP1147" s="35"/>
      <c r="AQ1147" s="35"/>
    </row>
    <row r="1148" spans="1:43" x14ac:dyDescent="0.25">
      <c r="A1148" s="27" t="s">
        <v>103</v>
      </c>
      <c r="B1148" s="27" t="s">
        <v>104</v>
      </c>
      <c r="C1148" s="27" t="s">
        <v>104</v>
      </c>
      <c r="D1148" s="27" t="s">
        <v>152</v>
      </c>
      <c r="E1148" s="27" t="s">
        <v>649</v>
      </c>
      <c r="F1148" s="27" t="s">
        <v>694</v>
      </c>
      <c r="G1148" s="27" t="s">
        <v>695</v>
      </c>
      <c r="H1148" s="34" t="s">
        <v>644</v>
      </c>
      <c r="I1148" s="34" t="s">
        <v>696</v>
      </c>
      <c r="J1148" s="34" t="str">
        <f t="shared" si="86"/>
        <v>Admin &amp; OtherDepreciation as % of Total Gross Profit</v>
      </c>
      <c r="K1148" s="34" t="str">
        <f t="shared" si="87"/>
        <v>110Depreciation - Toyota</v>
      </c>
      <c r="L1148" s="28">
        <f>+SUMIF('TB 4-24'!M:M,$AL1148,'TB 4-24'!G:G)</f>
        <v>0</v>
      </c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>
        <f>+SUMIF('Input Sheet'!$S:$S,$AL1148,'Input Sheet'!C:C)</f>
        <v>0</v>
      </c>
      <c r="Z1148" s="28">
        <f>+SUMIF('Input Sheet'!$S:$S,$AL1148,'Input Sheet'!D:D)</f>
        <v>0</v>
      </c>
      <c r="AA1148" s="28">
        <f>+SUMIF('Input Sheet'!$S:$S,$AL1148,'Input Sheet'!E:E)</f>
        <v>0</v>
      </c>
      <c r="AB1148" s="28">
        <f>+SUMIF('Input Sheet'!$S:$S,$AL1148,'Input Sheet'!F:F)</f>
        <v>0</v>
      </c>
      <c r="AC1148" s="28">
        <f>+SUMIF('Input Sheet'!$S:$S,$AL1148,'Input Sheet'!G:G)</f>
        <v>0</v>
      </c>
      <c r="AD1148" s="28">
        <f>+SUMIF('Input Sheet'!$S:$S,$AL1148,'Input Sheet'!H:H)</f>
        <v>0</v>
      </c>
      <c r="AE1148" s="28">
        <f>+SUMIF('Input Sheet'!$S:$S,$AL1148,'Input Sheet'!I:I)</f>
        <v>0</v>
      </c>
      <c r="AF1148" s="28">
        <f>+SUMIF('Input Sheet'!$S:$S,$AL1148,'Input Sheet'!J:J)</f>
        <v>0</v>
      </c>
      <c r="AG1148" s="28">
        <f>+SUMIF('Input Sheet'!$S:$S,$AL1148,'Input Sheet'!K:K)</f>
        <v>0</v>
      </c>
      <c r="AH1148" s="28">
        <f>+SUMIF('Input Sheet'!$S:$S,$AL1148,'Input Sheet'!L:L)</f>
        <v>0</v>
      </c>
      <c r="AI1148" s="28">
        <f>+SUMIF('Input Sheet'!$S:$S,$AL1148,'Input Sheet'!M:M)</f>
        <v>0</v>
      </c>
      <c r="AJ1148" s="28">
        <f>+SUMIF('Input Sheet'!$S:$S,$AL1148,'Input Sheet'!N:N)</f>
        <v>0</v>
      </c>
      <c r="AK1148" s="28"/>
      <c r="AL1148" s="27" t="str">
        <f t="shared" si="88"/>
        <v>110-8805</v>
      </c>
      <c r="AM1148" s="34" t="str">
        <f t="shared" si="89"/>
        <v>Admin &amp; Other</v>
      </c>
      <c r="AN1148" s="34" t="str">
        <f t="shared" si="90"/>
        <v>Admin &amp; OtherDepreciation as % of Total Gross Profit</v>
      </c>
      <c r="AO1148" s="35"/>
      <c r="AP1148" s="35"/>
      <c r="AQ1148" s="35"/>
    </row>
    <row r="1149" spans="1:43" x14ac:dyDescent="0.25">
      <c r="A1149" s="27" t="s">
        <v>103</v>
      </c>
      <c r="B1149" s="27" t="s">
        <v>104</v>
      </c>
      <c r="C1149" s="27" t="s">
        <v>104</v>
      </c>
      <c r="D1149" s="27" t="s">
        <v>152</v>
      </c>
      <c r="E1149" s="27" t="s">
        <v>654</v>
      </c>
      <c r="F1149" s="27" t="s">
        <v>694</v>
      </c>
      <c r="G1149" s="27" t="s">
        <v>695</v>
      </c>
      <c r="H1149" s="34" t="s">
        <v>644</v>
      </c>
      <c r="I1149" s="34" t="s">
        <v>696</v>
      </c>
      <c r="J1149" s="34" t="str">
        <f t="shared" si="86"/>
        <v>Admin &amp; OtherDepreciation as % of Total Gross Profit</v>
      </c>
      <c r="K1149" s="34" t="str">
        <f t="shared" si="87"/>
        <v>120Depreciation - Toyota</v>
      </c>
      <c r="L1149" s="28">
        <f>+SUMIF('TB 4-24'!M:M,$AL1149,'TB 4-24'!G:G)</f>
        <v>0</v>
      </c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>
        <f>+SUMIF('Input Sheet'!$S:$S,$AL1149,'Input Sheet'!C:C)</f>
        <v>0</v>
      </c>
      <c r="Z1149" s="28">
        <f>+SUMIF('Input Sheet'!$S:$S,$AL1149,'Input Sheet'!D:D)</f>
        <v>0</v>
      </c>
      <c r="AA1149" s="28">
        <f>+SUMIF('Input Sheet'!$S:$S,$AL1149,'Input Sheet'!E:E)</f>
        <v>0</v>
      </c>
      <c r="AB1149" s="28">
        <f>+SUMIF('Input Sheet'!$S:$S,$AL1149,'Input Sheet'!F:F)</f>
        <v>0</v>
      </c>
      <c r="AC1149" s="28">
        <f>+SUMIF('Input Sheet'!$S:$S,$AL1149,'Input Sheet'!G:G)</f>
        <v>0</v>
      </c>
      <c r="AD1149" s="28">
        <f>+SUMIF('Input Sheet'!$S:$S,$AL1149,'Input Sheet'!H:H)</f>
        <v>0</v>
      </c>
      <c r="AE1149" s="28">
        <f>+SUMIF('Input Sheet'!$S:$S,$AL1149,'Input Sheet'!I:I)</f>
        <v>0</v>
      </c>
      <c r="AF1149" s="28">
        <f>+SUMIF('Input Sheet'!$S:$S,$AL1149,'Input Sheet'!J:J)</f>
        <v>0</v>
      </c>
      <c r="AG1149" s="28">
        <f>+SUMIF('Input Sheet'!$S:$S,$AL1149,'Input Sheet'!K:K)</f>
        <v>0</v>
      </c>
      <c r="AH1149" s="28">
        <f>+SUMIF('Input Sheet'!$S:$S,$AL1149,'Input Sheet'!L:L)</f>
        <v>0</v>
      </c>
      <c r="AI1149" s="28">
        <f>+SUMIF('Input Sheet'!$S:$S,$AL1149,'Input Sheet'!M:M)</f>
        <v>0</v>
      </c>
      <c r="AJ1149" s="28">
        <f>+SUMIF('Input Sheet'!$S:$S,$AL1149,'Input Sheet'!N:N)</f>
        <v>0</v>
      </c>
      <c r="AK1149" s="28"/>
      <c r="AL1149" s="27" t="str">
        <f t="shared" si="88"/>
        <v>120-8805</v>
      </c>
      <c r="AM1149" s="34" t="str">
        <f t="shared" si="89"/>
        <v>Admin &amp; Other</v>
      </c>
      <c r="AN1149" s="34" t="str">
        <f t="shared" si="90"/>
        <v>Admin &amp; OtherDepreciation as % of Total Gross Profit</v>
      </c>
      <c r="AO1149" s="35"/>
      <c r="AP1149" s="35"/>
      <c r="AQ1149" s="35"/>
    </row>
    <row r="1150" spans="1:43" x14ac:dyDescent="0.25">
      <c r="A1150" s="27" t="s">
        <v>103</v>
      </c>
      <c r="B1150" s="27" t="s">
        <v>104</v>
      </c>
      <c r="C1150" s="27" t="s">
        <v>104</v>
      </c>
      <c r="D1150" s="27" t="s">
        <v>152</v>
      </c>
      <c r="E1150" s="27" t="s">
        <v>678</v>
      </c>
      <c r="F1150" s="27" t="s">
        <v>694</v>
      </c>
      <c r="G1150" s="27" t="s">
        <v>695</v>
      </c>
      <c r="H1150" s="34" t="s">
        <v>644</v>
      </c>
      <c r="I1150" s="34" t="s">
        <v>696</v>
      </c>
      <c r="J1150" s="34" t="str">
        <f t="shared" si="86"/>
        <v>Admin &amp; OtherDepreciation as % of Total Gross Profit</v>
      </c>
      <c r="K1150" s="34" t="str">
        <f t="shared" si="87"/>
        <v>121Depreciation - Toyota</v>
      </c>
      <c r="L1150" s="28">
        <f>+SUMIF('TB 4-24'!M:M,$AL1150,'TB 4-24'!G:G)</f>
        <v>0</v>
      </c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>
        <f>+SUMIF('Input Sheet'!$S:$S,$AL1150,'Input Sheet'!C:C)</f>
        <v>0</v>
      </c>
      <c r="Z1150" s="28">
        <f>+SUMIF('Input Sheet'!$S:$S,$AL1150,'Input Sheet'!D:D)</f>
        <v>0</v>
      </c>
      <c r="AA1150" s="28">
        <f>+SUMIF('Input Sheet'!$S:$S,$AL1150,'Input Sheet'!E:E)</f>
        <v>0</v>
      </c>
      <c r="AB1150" s="28">
        <f>+SUMIF('Input Sheet'!$S:$S,$AL1150,'Input Sheet'!F:F)</f>
        <v>0</v>
      </c>
      <c r="AC1150" s="28">
        <f>+SUMIF('Input Sheet'!$S:$S,$AL1150,'Input Sheet'!G:G)</f>
        <v>0</v>
      </c>
      <c r="AD1150" s="28">
        <f>+SUMIF('Input Sheet'!$S:$S,$AL1150,'Input Sheet'!H:H)</f>
        <v>0</v>
      </c>
      <c r="AE1150" s="28">
        <f>+SUMIF('Input Sheet'!$S:$S,$AL1150,'Input Sheet'!I:I)</f>
        <v>0</v>
      </c>
      <c r="AF1150" s="28">
        <f>+SUMIF('Input Sheet'!$S:$S,$AL1150,'Input Sheet'!J:J)</f>
        <v>0</v>
      </c>
      <c r="AG1150" s="28">
        <f>+SUMIF('Input Sheet'!$S:$S,$AL1150,'Input Sheet'!K:K)</f>
        <v>0</v>
      </c>
      <c r="AH1150" s="28">
        <f>+SUMIF('Input Sheet'!$S:$S,$AL1150,'Input Sheet'!L:L)</f>
        <v>0</v>
      </c>
      <c r="AI1150" s="28">
        <f>+SUMIF('Input Sheet'!$S:$S,$AL1150,'Input Sheet'!M:M)</f>
        <v>0</v>
      </c>
      <c r="AJ1150" s="28">
        <f>+SUMIF('Input Sheet'!$S:$S,$AL1150,'Input Sheet'!N:N)</f>
        <v>0</v>
      </c>
      <c r="AK1150" s="28"/>
      <c r="AL1150" s="27" t="str">
        <f t="shared" si="88"/>
        <v>121-8805</v>
      </c>
      <c r="AM1150" s="34" t="str">
        <f t="shared" si="89"/>
        <v>Admin &amp; Other</v>
      </c>
      <c r="AN1150" s="34" t="str">
        <f t="shared" si="90"/>
        <v>Admin &amp; OtherDepreciation as % of Total Gross Profit</v>
      </c>
      <c r="AO1150" s="35"/>
      <c r="AP1150" s="35"/>
      <c r="AQ1150" s="35"/>
    </row>
    <row r="1151" spans="1:43" x14ac:dyDescent="0.25">
      <c r="A1151" s="27" t="s">
        <v>103</v>
      </c>
      <c r="B1151" s="27" t="s">
        <v>104</v>
      </c>
      <c r="C1151" s="27" t="s">
        <v>104</v>
      </c>
      <c r="D1151" s="27" t="s">
        <v>152</v>
      </c>
      <c r="E1151" s="27" t="s">
        <v>680</v>
      </c>
      <c r="F1151" s="27" t="s">
        <v>694</v>
      </c>
      <c r="G1151" s="27" t="s">
        <v>695</v>
      </c>
      <c r="H1151" s="34" t="s">
        <v>644</v>
      </c>
      <c r="I1151" s="34" t="s">
        <v>696</v>
      </c>
      <c r="J1151" s="34" t="str">
        <f t="shared" si="86"/>
        <v>Admin &amp; OtherDepreciation as % of Total Gross Profit</v>
      </c>
      <c r="K1151" s="34" t="str">
        <f t="shared" si="87"/>
        <v>130Depreciation - Toyota</v>
      </c>
      <c r="L1151" s="28">
        <f>+SUMIF('TB 4-24'!M:M,$AL1151,'TB 4-24'!G:G)</f>
        <v>0</v>
      </c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>
        <f>+SUMIF('Input Sheet'!$S:$S,$AL1151,'Input Sheet'!C:C)</f>
        <v>0</v>
      </c>
      <c r="Z1151" s="28">
        <f>+SUMIF('Input Sheet'!$S:$S,$AL1151,'Input Sheet'!D:D)</f>
        <v>0</v>
      </c>
      <c r="AA1151" s="28">
        <f>+SUMIF('Input Sheet'!$S:$S,$AL1151,'Input Sheet'!E:E)</f>
        <v>0</v>
      </c>
      <c r="AB1151" s="28">
        <f>+SUMIF('Input Sheet'!$S:$S,$AL1151,'Input Sheet'!F:F)</f>
        <v>0</v>
      </c>
      <c r="AC1151" s="28">
        <f>+SUMIF('Input Sheet'!$S:$S,$AL1151,'Input Sheet'!G:G)</f>
        <v>0</v>
      </c>
      <c r="AD1151" s="28">
        <f>+SUMIF('Input Sheet'!$S:$S,$AL1151,'Input Sheet'!H:H)</f>
        <v>0</v>
      </c>
      <c r="AE1151" s="28">
        <f>+SUMIF('Input Sheet'!$S:$S,$AL1151,'Input Sheet'!I:I)</f>
        <v>0</v>
      </c>
      <c r="AF1151" s="28">
        <f>+SUMIF('Input Sheet'!$S:$S,$AL1151,'Input Sheet'!J:J)</f>
        <v>0</v>
      </c>
      <c r="AG1151" s="28">
        <f>+SUMIF('Input Sheet'!$S:$S,$AL1151,'Input Sheet'!K:K)</f>
        <v>0</v>
      </c>
      <c r="AH1151" s="28">
        <f>+SUMIF('Input Sheet'!$S:$S,$AL1151,'Input Sheet'!L:L)</f>
        <v>0</v>
      </c>
      <c r="AI1151" s="28">
        <f>+SUMIF('Input Sheet'!$S:$S,$AL1151,'Input Sheet'!M:M)</f>
        <v>0</v>
      </c>
      <c r="AJ1151" s="28">
        <f>+SUMIF('Input Sheet'!$S:$S,$AL1151,'Input Sheet'!N:N)</f>
        <v>0</v>
      </c>
      <c r="AK1151" s="28"/>
      <c r="AL1151" s="27" t="str">
        <f t="shared" si="88"/>
        <v>130-8805</v>
      </c>
      <c r="AM1151" s="34" t="str">
        <f t="shared" si="89"/>
        <v>Admin &amp; Other</v>
      </c>
      <c r="AN1151" s="34" t="str">
        <f t="shared" si="90"/>
        <v>Admin &amp; OtherDepreciation as % of Total Gross Profit</v>
      </c>
      <c r="AO1151" s="35"/>
      <c r="AP1151" s="35"/>
      <c r="AQ1151" s="35"/>
    </row>
    <row r="1152" spans="1:43" x14ac:dyDescent="0.25">
      <c r="A1152" s="27" t="s">
        <v>103</v>
      </c>
      <c r="B1152" s="27" t="s">
        <v>104</v>
      </c>
      <c r="C1152" s="27" t="s">
        <v>104</v>
      </c>
      <c r="D1152" s="27" t="s">
        <v>152</v>
      </c>
      <c r="E1152" s="27" t="s">
        <v>653</v>
      </c>
      <c r="F1152" s="27" t="s">
        <v>694</v>
      </c>
      <c r="G1152" s="27" t="s">
        <v>695</v>
      </c>
      <c r="H1152" s="34" t="s">
        <v>644</v>
      </c>
      <c r="I1152" s="34" t="s">
        <v>696</v>
      </c>
      <c r="J1152" s="34" t="str">
        <f t="shared" si="86"/>
        <v>Admin &amp; OtherDepreciation as % of Total Gross Profit</v>
      </c>
      <c r="K1152" s="34" t="str">
        <f t="shared" si="87"/>
        <v>140Depreciation - Toyota</v>
      </c>
      <c r="L1152" s="28">
        <f>+SUMIF('TB 4-24'!M:M,$AL1152,'TB 4-24'!G:G)</f>
        <v>0</v>
      </c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>
        <f>+SUMIF('Input Sheet'!$S:$S,$AL1152,'Input Sheet'!C:C)</f>
        <v>0</v>
      </c>
      <c r="Z1152" s="28">
        <f>+SUMIF('Input Sheet'!$S:$S,$AL1152,'Input Sheet'!D:D)</f>
        <v>0</v>
      </c>
      <c r="AA1152" s="28">
        <f>+SUMIF('Input Sheet'!$S:$S,$AL1152,'Input Sheet'!E:E)</f>
        <v>0</v>
      </c>
      <c r="AB1152" s="28">
        <f>+SUMIF('Input Sheet'!$S:$S,$AL1152,'Input Sheet'!F:F)</f>
        <v>0</v>
      </c>
      <c r="AC1152" s="28">
        <f>+SUMIF('Input Sheet'!$S:$S,$AL1152,'Input Sheet'!G:G)</f>
        <v>0</v>
      </c>
      <c r="AD1152" s="28">
        <f>+SUMIF('Input Sheet'!$S:$S,$AL1152,'Input Sheet'!H:H)</f>
        <v>0</v>
      </c>
      <c r="AE1152" s="28">
        <f>+SUMIF('Input Sheet'!$S:$S,$AL1152,'Input Sheet'!I:I)</f>
        <v>0</v>
      </c>
      <c r="AF1152" s="28">
        <f>+SUMIF('Input Sheet'!$S:$S,$AL1152,'Input Sheet'!J:J)</f>
        <v>0</v>
      </c>
      <c r="AG1152" s="28">
        <f>+SUMIF('Input Sheet'!$S:$S,$AL1152,'Input Sheet'!K:K)</f>
        <v>0</v>
      </c>
      <c r="AH1152" s="28">
        <f>+SUMIF('Input Sheet'!$S:$S,$AL1152,'Input Sheet'!L:L)</f>
        <v>0</v>
      </c>
      <c r="AI1152" s="28">
        <f>+SUMIF('Input Sheet'!$S:$S,$AL1152,'Input Sheet'!M:M)</f>
        <v>0</v>
      </c>
      <c r="AJ1152" s="28">
        <f>+SUMIF('Input Sheet'!$S:$S,$AL1152,'Input Sheet'!N:N)</f>
        <v>0</v>
      </c>
      <c r="AK1152" s="28"/>
      <c r="AL1152" s="27" t="str">
        <f t="shared" si="88"/>
        <v>140-8805</v>
      </c>
      <c r="AM1152" s="34" t="str">
        <f t="shared" si="89"/>
        <v>Admin &amp; Other</v>
      </c>
      <c r="AN1152" s="34" t="str">
        <f t="shared" si="90"/>
        <v>Admin &amp; OtherDepreciation as % of Total Gross Profit</v>
      </c>
      <c r="AO1152" s="35"/>
      <c r="AP1152" s="35"/>
      <c r="AQ1152" s="35"/>
    </row>
    <row r="1153" spans="1:43" x14ac:dyDescent="0.25">
      <c r="A1153" s="27" t="s">
        <v>103</v>
      </c>
      <c r="B1153" s="27" t="s">
        <v>104</v>
      </c>
      <c r="C1153" s="27" t="s">
        <v>104</v>
      </c>
      <c r="D1153" s="27" t="s">
        <v>152</v>
      </c>
      <c r="E1153" s="27" t="s">
        <v>684</v>
      </c>
      <c r="F1153" s="27" t="s">
        <v>694</v>
      </c>
      <c r="G1153" s="27" t="s">
        <v>695</v>
      </c>
      <c r="H1153" s="34" t="s">
        <v>644</v>
      </c>
      <c r="I1153" s="34" t="s">
        <v>696</v>
      </c>
      <c r="J1153" s="34" t="str">
        <f t="shared" si="86"/>
        <v>Admin &amp; OtherDepreciation as % of Total Gross Profit</v>
      </c>
      <c r="K1153" s="34" t="str">
        <f t="shared" si="87"/>
        <v>147Depreciation - Toyota</v>
      </c>
      <c r="L1153" s="28">
        <f>+SUMIF('TB 4-24'!M:M,$AL1153,'TB 4-24'!G:G)</f>
        <v>0</v>
      </c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>
        <f>+SUMIF('Input Sheet'!$S:$S,$AL1153,'Input Sheet'!C:C)</f>
        <v>0</v>
      </c>
      <c r="Z1153" s="28">
        <f>+SUMIF('Input Sheet'!$S:$S,$AL1153,'Input Sheet'!D:D)</f>
        <v>0</v>
      </c>
      <c r="AA1153" s="28">
        <f>+SUMIF('Input Sheet'!$S:$S,$AL1153,'Input Sheet'!E:E)</f>
        <v>0</v>
      </c>
      <c r="AB1153" s="28">
        <f>+SUMIF('Input Sheet'!$S:$S,$AL1153,'Input Sheet'!F:F)</f>
        <v>0</v>
      </c>
      <c r="AC1153" s="28">
        <f>+SUMIF('Input Sheet'!$S:$S,$AL1153,'Input Sheet'!G:G)</f>
        <v>0</v>
      </c>
      <c r="AD1153" s="28">
        <f>+SUMIF('Input Sheet'!$S:$S,$AL1153,'Input Sheet'!H:H)</f>
        <v>0</v>
      </c>
      <c r="AE1153" s="28">
        <f>+SUMIF('Input Sheet'!$S:$S,$AL1153,'Input Sheet'!I:I)</f>
        <v>0</v>
      </c>
      <c r="AF1153" s="28">
        <f>+SUMIF('Input Sheet'!$S:$S,$AL1153,'Input Sheet'!J:J)</f>
        <v>0</v>
      </c>
      <c r="AG1153" s="28">
        <f>+SUMIF('Input Sheet'!$S:$S,$AL1153,'Input Sheet'!K:K)</f>
        <v>0</v>
      </c>
      <c r="AH1153" s="28">
        <f>+SUMIF('Input Sheet'!$S:$S,$AL1153,'Input Sheet'!L:L)</f>
        <v>0</v>
      </c>
      <c r="AI1153" s="28">
        <f>+SUMIF('Input Sheet'!$S:$S,$AL1153,'Input Sheet'!M:M)</f>
        <v>0</v>
      </c>
      <c r="AJ1153" s="28">
        <f>+SUMIF('Input Sheet'!$S:$S,$AL1153,'Input Sheet'!N:N)</f>
        <v>0</v>
      </c>
      <c r="AK1153" s="28"/>
      <c r="AL1153" s="27" t="str">
        <f t="shared" si="88"/>
        <v>147-8805</v>
      </c>
      <c r="AM1153" s="34" t="str">
        <f t="shared" si="89"/>
        <v>Admin &amp; Other</v>
      </c>
      <c r="AN1153" s="34" t="str">
        <f t="shared" si="90"/>
        <v>Admin &amp; OtherDepreciation as % of Total Gross Profit</v>
      </c>
      <c r="AO1153" s="35"/>
      <c r="AP1153" s="35"/>
      <c r="AQ1153" s="35"/>
    </row>
    <row r="1154" spans="1:43" x14ac:dyDescent="0.25">
      <c r="A1154" s="27" t="s">
        <v>103</v>
      </c>
      <c r="B1154" s="27" t="s">
        <v>104</v>
      </c>
      <c r="C1154" s="27" t="s">
        <v>104</v>
      </c>
      <c r="D1154" s="27" t="s">
        <v>152</v>
      </c>
      <c r="E1154" s="27" t="s">
        <v>679</v>
      </c>
      <c r="F1154" s="27" t="s">
        <v>694</v>
      </c>
      <c r="G1154" s="27" t="s">
        <v>695</v>
      </c>
      <c r="H1154" s="34" t="s">
        <v>644</v>
      </c>
      <c r="I1154" s="34" t="s">
        <v>696</v>
      </c>
      <c r="J1154" s="34" t="str">
        <f t="shared" si="86"/>
        <v>Admin &amp; OtherDepreciation as % of Total Gross Profit</v>
      </c>
      <c r="K1154" s="34" t="str">
        <f t="shared" si="87"/>
        <v>160Depreciation - Toyota</v>
      </c>
      <c r="L1154" s="28">
        <f>+SUMIF('TB 4-24'!M:M,$AL1154,'TB 4-24'!G:G)</f>
        <v>0</v>
      </c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>
        <f>+SUMIF('Input Sheet'!$S:$S,$AL1154,'Input Sheet'!C:C)</f>
        <v>0</v>
      </c>
      <c r="Z1154" s="28">
        <f>+SUMIF('Input Sheet'!$S:$S,$AL1154,'Input Sheet'!D:D)</f>
        <v>0</v>
      </c>
      <c r="AA1154" s="28">
        <f>+SUMIF('Input Sheet'!$S:$S,$AL1154,'Input Sheet'!E:E)</f>
        <v>0</v>
      </c>
      <c r="AB1154" s="28">
        <f>+SUMIF('Input Sheet'!$S:$S,$AL1154,'Input Sheet'!F:F)</f>
        <v>0</v>
      </c>
      <c r="AC1154" s="28">
        <f>+SUMIF('Input Sheet'!$S:$S,$AL1154,'Input Sheet'!G:G)</f>
        <v>0</v>
      </c>
      <c r="AD1154" s="28">
        <f>+SUMIF('Input Sheet'!$S:$S,$AL1154,'Input Sheet'!H:H)</f>
        <v>0</v>
      </c>
      <c r="AE1154" s="28">
        <f>+SUMIF('Input Sheet'!$S:$S,$AL1154,'Input Sheet'!I:I)</f>
        <v>0</v>
      </c>
      <c r="AF1154" s="28">
        <f>+SUMIF('Input Sheet'!$S:$S,$AL1154,'Input Sheet'!J:J)</f>
        <v>0</v>
      </c>
      <c r="AG1154" s="28">
        <f>+SUMIF('Input Sheet'!$S:$S,$AL1154,'Input Sheet'!K:K)</f>
        <v>0</v>
      </c>
      <c r="AH1154" s="28">
        <f>+SUMIF('Input Sheet'!$S:$S,$AL1154,'Input Sheet'!L:L)</f>
        <v>0</v>
      </c>
      <c r="AI1154" s="28">
        <f>+SUMIF('Input Sheet'!$S:$S,$AL1154,'Input Sheet'!M:M)</f>
        <v>0</v>
      </c>
      <c r="AJ1154" s="28">
        <f>+SUMIF('Input Sheet'!$S:$S,$AL1154,'Input Sheet'!N:N)</f>
        <v>0</v>
      </c>
      <c r="AK1154" s="28"/>
      <c r="AL1154" s="27" t="str">
        <f t="shared" si="88"/>
        <v>160-8805</v>
      </c>
      <c r="AM1154" s="34" t="str">
        <f t="shared" si="89"/>
        <v>Admin &amp; Other</v>
      </c>
      <c r="AN1154" s="34" t="str">
        <f t="shared" si="90"/>
        <v>Admin &amp; OtherDepreciation as % of Total Gross Profit</v>
      </c>
      <c r="AO1154" s="35"/>
      <c r="AP1154" s="35"/>
      <c r="AQ1154" s="35"/>
    </row>
    <row r="1155" spans="1:43" x14ac:dyDescent="0.25">
      <c r="A1155" s="27" t="s">
        <v>103</v>
      </c>
      <c r="B1155" s="27" t="s">
        <v>104</v>
      </c>
      <c r="C1155" s="27" t="s">
        <v>657</v>
      </c>
      <c r="D1155" s="27" t="s">
        <v>187</v>
      </c>
      <c r="E1155" s="27" t="s">
        <v>660</v>
      </c>
      <c r="F1155" s="27" t="s">
        <v>694</v>
      </c>
      <c r="G1155" s="27" t="s">
        <v>695</v>
      </c>
      <c r="H1155" s="34" t="s">
        <v>644</v>
      </c>
      <c r="I1155" s="34" t="s">
        <v>696</v>
      </c>
      <c r="J1155" s="34" t="str">
        <f t="shared" ref="J1155:J1218" si="91">+H1155&amp;I1155</f>
        <v>Admin &amp; OtherDepreciation as % of Total Gross Profit</v>
      </c>
      <c r="K1155" s="34" t="str">
        <f t="shared" ref="K1155:K1218" si="92">+E1155&amp;G1155</f>
        <v>200Depreciation - Toyota</v>
      </c>
      <c r="L1155" s="28">
        <f>+SUMIF('TB 4-24'!M:M,$AL1155,'TB 4-24'!G:G)</f>
        <v>0</v>
      </c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>
        <f>+SUMIF('Input Sheet'!$S:$S,$AL1155,'Input Sheet'!C:C)</f>
        <v>0</v>
      </c>
      <c r="Z1155" s="28">
        <f>+SUMIF('Input Sheet'!$S:$S,$AL1155,'Input Sheet'!D:D)</f>
        <v>0</v>
      </c>
      <c r="AA1155" s="28">
        <f>+SUMIF('Input Sheet'!$S:$S,$AL1155,'Input Sheet'!E:E)</f>
        <v>0</v>
      </c>
      <c r="AB1155" s="28">
        <f>+SUMIF('Input Sheet'!$S:$S,$AL1155,'Input Sheet'!F:F)</f>
        <v>0</v>
      </c>
      <c r="AC1155" s="28">
        <f>+SUMIF('Input Sheet'!$S:$S,$AL1155,'Input Sheet'!G:G)</f>
        <v>0</v>
      </c>
      <c r="AD1155" s="28">
        <f>+SUMIF('Input Sheet'!$S:$S,$AL1155,'Input Sheet'!H:H)</f>
        <v>0</v>
      </c>
      <c r="AE1155" s="28">
        <f>+SUMIF('Input Sheet'!$S:$S,$AL1155,'Input Sheet'!I:I)</f>
        <v>0</v>
      </c>
      <c r="AF1155" s="28">
        <f>+SUMIF('Input Sheet'!$S:$S,$AL1155,'Input Sheet'!J:J)</f>
        <v>0</v>
      </c>
      <c r="AG1155" s="28">
        <f>+SUMIF('Input Sheet'!$S:$S,$AL1155,'Input Sheet'!K:K)</f>
        <v>0</v>
      </c>
      <c r="AH1155" s="28">
        <f>+SUMIF('Input Sheet'!$S:$S,$AL1155,'Input Sheet'!L:L)</f>
        <v>0</v>
      </c>
      <c r="AI1155" s="28">
        <f>+SUMIF('Input Sheet'!$S:$S,$AL1155,'Input Sheet'!M:M)</f>
        <v>0</v>
      </c>
      <c r="AJ1155" s="28">
        <f>+SUMIF('Input Sheet'!$S:$S,$AL1155,'Input Sheet'!N:N)</f>
        <v>0</v>
      </c>
      <c r="AK1155" s="28"/>
      <c r="AL1155" s="27" t="str">
        <f t="shared" ref="AL1155:AL1218" si="93">+E1155&amp;"-"&amp;D1155</f>
        <v>200-8820</v>
      </c>
      <c r="AM1155" s="34" t="str">
        <f t="shared" si="89"/>
        <v>Admin &amp; Other</v>
      </c>
      <c r="AN1155" s="34" t="str">
        <f t="shared" si="90"/>
        <v>Admin &amp; OtherDepreciation as % of Total Gross Profit</v>
      </c>
      <c r="AO1155" s="35"/>
      <c r="AP1155" s="35"/>
      <c r="AQ1155" s="35"/>
    </row>
    <row r="1156" spans="1:43" x14ac:dyDescent="0.25">
      <c r="A1156" s="27" t="s">
        <v>103</v>
      </c>
      <c r="B1156" s="27" t="s">
        <v>104</v>
      </c>
      <c r="C1156" s="27" t="s">
        <v>657</v>
      </c>
      <c r="D1156" s="27" t="s">
        <v>187</v>
      </c>
      <c r="E1156" s="27" t="s">
        <v>658</v>
      </c>
      <c r="F1156" s="27" t="s">
        <v>694</v>
      </c>
      <c r="G1156" s="27" t="s">
        <v>695</v>
      </c>
      <c r="H1156" s="34" t="s">
        <v>644</v>
      </c>
      <c r="I1156" s="34" t="s">
        <v>696</v>
      </c>
      <c r="J1156" s="34" t="str">
        <f t="shared" si="91"/>
        <v>Admin &amp; OtherDepreciation as % of Total Gross Profit</v>
      </c>
      <c r="K1156" s="34" t="str">
        <f t="shared" si="92"/>
        <v>210Depreciation - Toyota</v>
      </c>
      <c r="L1156" s="28">
        <f>+SUMIF('TB 4-24'!M:M,$AL1156,'TB 4-24'!G:G)</f>
        <v>0</v>
      </c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>
        <f>+SUMIF('Input Sheet'!$S:$S,$AL1156,'Input Sheet'!C:C)</f>
        <v>0</v>
      </c>
      <c r="Z1156" s="28">
        <f>+SUMIF('Input Sheet'!$S:$S,$AL1156,'Input Sheet'!D:D)</f>
        <v>0</v>
      </c>
      <c r="AA1156" s="28">
        <f>+SUMIF('Input Sheet'!$S:$S,$AL1156,'Input Sheet'!E:E)</f>
        <v>0</v>
      </c>
      <c r="AB1156" s="28">
        <f>+SUMIF('Input Sheet'!$S:$S,$AL1156,'Input Sheet'!F:F)</f>
        <v>0</v>
      </c>
      <c r="AC1156" s="28">
        <f>+SUMIF('Input Sheet'!$S:$S,$AL1156,'Input Sheet'!G:G)</f>
        <v>0</v>
      </c>
      <c r="AD1156" s="28">
        <f>+SUMIF('Input Sheet'!$S:$S,$AL1156,'Input Sheet'!H:H)</f>
        <v>0</v>
      </c>
      <c r="AE1156" s="28">
        <f>+SUMIF('Input Sheet'!$S:$S,$AL1156,'Input Sheet'!I:I)</f>
        <v>0</v>
      </c>
      <c r="AF1156" s="28">
        <f>+SUMIF('Input Sheet'!$S:$S,$AL1156,'Input Sheet'!J:J)</f>
        <v>0</v>
      </c>
      <c r="AG1156" s="28">
        <f>+SUMIF('Input Sheet'!$S:$S,$AL1156,'Input Sheet'!K:K)</f>
        <v>0</v>
      </c>
      <c r="AH1156" s="28">
        <f>+SUMIF('Input Sheet'!$S:$S,$AL1156,'Input Sheet'!L:L)</f>
        <v>0</v>
      </c>
      <c r="AI1156" s="28">
        <f>+SUMIF('Input Sheet'!$S:$S,$AL1156,'Input Sheet'!M:M)</f>
        <v>0</v>
      </c>
      <c r="AJ1156" s="28">
        <f>+SUMIF('Input Sheet'!$S:$S,$AL1156,'Input Sheet'!N:N)</f>
        <v>0</v>
      </c>
      <c r="AK1156" s="28"/>
      <c r="AL1156" s="27" t="str">
        <f t="shared" si="93"/>
        <v>210-8820</v>
      </c>
      <c r="AM1156" s="34" t="str">
        <f t="shared" ref="AM1156:AM1219" si="94">H1156</f>
        <v>Admin &amp; Other</v>
      </c>
      <c r="AN1156" s="34" t="str">
        <f t="shared" ref="AN1156:AN1219" si="95">J1156</f>
        <v>Admin &amp; OtherDepreciation as % of Total Gross Profit</v>
      </c>
      <c r="AO1156" s="35"/>
      <c r="AP1156" s="35"/>
      <c r="AQ1156" s="35"/>
    </row>
    <row r="1157" spans="1:43" x14ac:dyDescent="0.25">
      <c r="A1157" s="27" t="s">
        <v>103</v>
      </c>
      <c r="B1157" s="27" t="s">
        <v>104</v>
      </c>
      <c r="C1157" s="27" t="s">
        <v>657</v>
      </c>
      <c r="D1157" s="27" t="s">
        <v>187</v>
      </c>
      <c r="E1157" s="27" t="s">
        <v>682</v>
      </c>
      <c r="F1157" s="27" t="s">
        <v>694</v>
      </c>
      <c r="G1157" s="27" t="s">
        <v>695</v>
      </c>
      <c r="H1157" s="34" t="s">
        <v>644</v>
      </c>
      <c r="I1157" s="34" t="s">
        <v>696</v>
      </c>
      <c r="J1157" s="34" t="str">
        <f t="shared" si="91"/>
        <v>Admin &amp; OtherDepreciation as % of Total Gross Profit</v>
      </c>
      <c r="K1157" s="34" t="str">
        <f t="shared" si="92"/>
        <v>240Depreciation - Toyota</v>
      </c>
      <c r="L1157" s="28">
        <f>+SUMIF('TB 4-24'!M:M,$AL1157,'TB 4-24'!G:G)</f>
        <v>0</v>
      </c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>
        <f>+SUMIF('Input Sheet'!$S:$S,$AL1157,'Input Sheet'!C:C)</f>
        <v>0</v>
      </c>
      <c r="Z1157" s="28">
        <f>+SUMIF('Input Sheet'!$S:$S,$AL1157,'Input Sheet'!D:D)</f>
        <v>0</v>
      </c>
      <c r="AA1157" s="28">
        <f>+SUMIF('Input Sheet'!$S:$S,$AL1157,'Input Sheet'!E:E)</f>
        <v>0</v>
      </c>
      <c r="AB1157" s="28">
        <f>+SUMIF('Input Sheet'!$S:$S,$AL1157,'Input Sheet'!F:F)</f>
        <v>0</v>
      </c>
      <c r="AC1157" s="28">
        <f>+SUMIF('Input Sheet'!$S:$S,$AL1157,'Input Sheet'!G:G)</f>
        <v>0</v>
      </c>
      <c r="AD1157" s="28">
        <f>+SUMIF('Input Sheet'!$S:$S,$AL1157,'Input Sheet'!H:H)</f>
        <v>0</v>
      </c>
      <c r="AE1157" s="28">
        <f>+SUMIF('Input Sheet'!$S:$S,$AL1157,'Input Sheet'!I:I)</f>
        <v>0</v>
      </c>
      <c r="AF1157" s="28">
        <f>+SUMIF('Input Sheet'!$S:$S,$AL1157,'Input Sheet'!J:J)</f>
        <v>0</v>
      </c>
      <c r="AG1157" s="28">
        <f>+SUMIF('Input Sheet'!$S:$S,$AL1157,'Input Sheet'!K:K)</f>
        <v>0</v>
      </c>
      <c r="AH1157" s="28">
        <f>+SUMIF('Input Sheet'!$S:$S,$AL1157,'Input Sheet'!L:L)</f>
        <v>0</v>
      </c>
      <c r="AI1157" s="28">
        <f>+SUMIF('Input Sheet'!$S:$S,$AL1157,'Input Sheet'!M:M)</f>
        <v>0</v>
      </c>
      <c r="AJ1157" s="28">
        <f>+SUMIF('Input Sheet'!$S:$S,$AL1157,'Input Sheet'!N:N)</f>
        <v>0</v>
      </c>
      <c r="AK1157" s="28"/>
      <c r="AL1157" s="27" t="str">
        <f t="shared" si="93"/>
        <v>240-8820</v>
      </c>
      <c r="AM1157" s="34" t="str">
        <f t="shared" si="94"/>
        <v>Admin &amp; Other</v>
      </c>
      <c r="AN1157" s="34" t="str">
        <f t="shared" si="95"/>
        <v>Admin &amp; OtherDepreciation as % of Total Gross Profit</v>
      </c>
      <c r="AO1157" s="35"/>
      <c r="AP1157" s="35"/>
      <c r="AQ1157" s="35"/>
    </row>
    <row r="1158" spans="1:43" x14ac:dyDescent="0.25">
      <c r="A1158" s="27" t="s">
        <v>103</v>
      </c>
      <c r="B1158" s="27" t="s">
        <v>104</v>
      </c>
      <c r="C1158" s="27" t="s">
        <v>657</v>
      </c>
      <c r="D1158" s="27" t="s">
        <v>187</v>
      </c>
      <c r="E1158" s="27" t="s">
        <v>662</v>
      </c>
      <c r="F1158" s="27" t="s">
        <v>694</v>
      </c>
      <c r="G1158" s="27" t="s">
        <v>695</v>
      </c>
      <c r="H1158" s="34" t="s">
        <v>644</v>
      </c>
      <c r="I1158" s="34" t="s">
        <v>696</v>
      </c>
      <c r="J1158" s="34" t="str">
        <f t="shared" si="91"/>
        <v>Admin &amp; OtherDepreciation as % of Total Gross Profit</v>
      </c>
      <c r="K1158" s="34" t="str">
        <f t="shared" si="92"/>
        <v>260Depreciation - Toyota</v>
      </c>
      <c r="L1158" s="28">
        <f>+SUMIF('TB 4-24'!M:M,$AL1158,'TB 4-24'!G:G)</f>
        <v>0</v>
      </c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>
        <f>+SUMIF('Input Sheet'!$S:$S,$AL1158,'Input Sheet'!C:C)</f>
        <v>0</v>
      </c>
      <c r="Z1158" s="28">
        <f>+SUMIF('Input Sheet'!$S:$S,$AL1158,'Input Sheet'!D:D)</f>
        <v>0</v>
      </c>
      <c r="AA1158" s="28">
        <f>+SUMIF('Input Sheet'!$S:$S,$AL1158,'Input Sheet'!E:E)</f>
        <v>0</v>
      </c>
      <c r="AB1158" s="28">
        <f>+SUMIF('Input Sheet'!$S:$S,$AL1158,'Input Sheet'!F:F)</f>
        <v>0</v>
      </c>
      <c r="AC1158" s="28">
        <f>+SUMIF('Input Sheet'!$S:$S,$AL1158,'Input Sheet'!G:G)</f>
        <v>0</v>
      </c>
      <c r="AD1158" s="28">
        <f>+SUMIF('Input Sheet'!$S:$S,$AL1158,'Input Sheet'!H:H)</f>
        <v>0</v>
      </c>
      <c r="AE1158" s="28">
        <f>+SUMIF('Input Sheet'!$S:$S,$AL1158,'Input Sheet'!I:I)</f>
        <v>0</v>
      </c>
      <c r="AF1158" s="28">
        <f>+SUMIF('Input Sheet'!$S:$S,$AL1158,'Input Sheet'!J:J)</f>
        <v>0</v>
      </c>
      <c r="AG1158" s="28">
        <f>+SUMIF('Input Sheet'!$S:$S,$AL1158,'Input Sheet'!K:K)</f>
        <v>0</v>
      </c>
      <c r="AH1158" s="28">
        <f>+SUMIF('Input Sheet'!$S:$S,$AL1158,'Input Sheet'!L:L)</f>
        <v>0</v>
      </c>
      <c r="AI1158" s="28">
        <f>+SUMIF('Input Sheet'!$S:$S,$AL1158,'Input Sheet'!M:M)</f>
        <v>0</v>
      </c>
      <c r="AJ1158" s="28">
        <f>+SUMIF('Input Sheet'!$S:$S,$AL1158,'Input Sheet'!N:N)</f>
        <v>0</v>
      </c>
      <c r="AK1158" s="28"/>
      <c r="AL1158" s="27" t="str">
        <f t="shared" si="93"/>
        <v>260-8820</v>
      </c>
      <c r="AM1158" s="34" t="str">
        <f t="shared" si="94"/>
        <v>Admin &amp; Other</v>
      </c>
      <c r="AN1158" s="34" t="str">
        <f t="shared" si="95"/>
        <v>Admin &amp; OtherDepreciation as % of Total Gross Profit</v>
      </c>
      <c r="AO1158" s="35"/>
      <c r="AP1158" s="35"/>
      <c r="AQ1158" s="35"/>
    </row>
    <row r="1159" spans="1:43" x14ac:dyDescent="0.25">
      <c r="A1159" s="27" t="s">
        <v>103</v>
      </c>
      <c r="B1159" s="27" t="s">
        <v>104</v>
      </c>
      <c r="C1159" s="27" t="s">
        <v>663</v>
      </c>
      <c r="D1159" s="27" t="s">
        <v>187</v>
      </c>
      <c r="E1159" s="27" t="s">
        <v>664</v>
      </c>
      <c r="F1159" s="27" t="s">
        <v>694</v>
      </c>
      <c r="G1159" s="27" t="s">
        <v>695</v>
      </c>
      <c r="H1159" s="34" t="s">
        <v>644</v>
      </c>
      <c r="I1159" s="34" t="s">
        <v>696</v>
      </c>
      <c r="J1159" s="34" t="str">
        <f t="shared" si="91"/>
        <v>Admin &amp; OtherDepreciation as % of Total Gross Profit</v>
      </c>
      <c r="K1159" s="34" t="str">
        <f t="shared" si="92"/>
        <v>400Depreciation - Toyota</v>
      </c>
      <c r="L1159" s="28">
        <f>+SUMIF('TB 4-24'!M:M,$AL1159,'TB 4-24'!G:G)</f>
        <v>0</v>
      </c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>
        <f>+SUMIF('Input Sheet'!$S:$S,$AL1159,'Input Sheet'!C:C)</f>
        <v>0</v>
      </c>
      <c r="Z1159" s="28">
        <f>+SUMIF('Input Sheet'!$S:$S,$AL1159,'Input Sheet'!D:D)</f>
        <v>0</v>
      </c>
      <c r="AA1159" s="28">
        <f>+SUMIF('Input Sheet'!$S:$S,$AL1159,'Input Sheet'!E:E)</f>
        <v>0</v>
      </c>
      <c r="AB1159" s="28">
        <f>+SUMIF('Input Sheet'!$S:$S,$AL1159,'Input Sheet'!F:F)</f>
        <v>0</v>
      </c>
      <c r="AC1159" s="28">
        <f>+SUMIF('Input Sheet'!$S:$S,$AL1159,'Input Sheet'!G:G)</f>
        <v>0</v>
      </c>
      <c r="AD1159" s="28">
        <f>+SUMIF('Input Sheet'!$S:$S,$AL1159,'Input Sheet'!H:H)</f>
        <v>0</v>
      </c>
      <c r="AE1159" s="28">
        <f>+SUMIF('Input Sheet'!$S:$S,$AL1159,'Input Sheet'!I:I)</f>
        <v>0</v>
      </c>
      <c r="AF1159" s="28">
        <f>+SUMIF('Input Sheet'!$S:$S,$AL1159,'Input Sheet'!J:J)</f>
        <v>0</v>
      </c>
      <c r="AG1159" s="28">
        <f>+SUMIF('Input Sheet'!$S:$S,$AL1159,'Input Sheet'!K:K)</f>
        <v>0</v>
      </c>
      <c r="AH1159" s="28">
        <f>+SUMIF('Input Sheet'!$S:$S,$AL1159,'Input Sheet'!L:L)</f>
        <v>0</v>
      </c>
      <c r="AI1159" s="28">
        <f>+SUMIF('Input Sheet'!$S:$S,$AL1159,'Input Sheet'!M:M)</f>
        <v>0</v>
      </c>
      <c r="AJ1159" s="28">
        <f>+SUMIF('Input Sheet'!$S:$S,$AL1159,'Input Sheet'!N:N)</f>
        <v>0</v>
      </c>
      <c r="AK1159" s="28"/>
      <c r="AL1159" s="27" t="str">
        <f t="shared" si="93"/>
        <v>400-8820</v>
      </c>
      <c r="AM1159" s="34" t="str">
        <f t="shared" si="94"/>
        <v>Admin &amp; Other</v>
      </c>
      <c r="AN1159" s="34" t="str">
        <f t="shared" si="95"/>
        <v>Admin &amp; OtherDepreciation as % of Total Gross Profit</v>
      </c>
      <c r="AO1159" s="35"/>
      <c r="AP1159" s="35"/>
      <c r="AQ1159" s="35"/>
    </row>
    <row r="1160" spans="1:43" x14ac:dyDescent="0.25">
      <c r="A1160" s="27" t="s">
        <v>103</v>
      </c>
      <c r="B1160" s="27" t="s">
        <v>104</v>
      </c>
      <c r="C1160" s="27" t="s">
        <v>663</v>
      </c>
      <c r="D1160" s="27" t="s">
        <v>187</v>
      </c>
      <c r="E1160" s="27" t="s">
        <v>665</v>
      </c>
      <c r="F1160" s="27" t="s">
        <v>694</v>
      </c>
      <c r="G1160" s="27" t="s">
        <v>695</v>
      </c>
      <c r="H1160" s="34" t="s">
        <v>644</v>
      </c>
      <c r="I1160" s="34" t="s">
        <v>696</v>
      </c>
      <c r="J1160" s="34" t="str">
        <f t="shared" si="91"/>
        <v>Admin &amp; OtherDepreciation as % of Total Gross Profit</v>
      </c>
      <c r="K1160" s="34" t="str">
        <f t="shared" si="92"/>
        <v>410Depreciation - Toyota</v>
      </c>
      <c r="L1160" s="28">
        <f>+SUMIF('TB 4-24'!M:M,$AL1160,'TB 4-24'!G:G)</f>
        <v>0</v>
      </c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>
        <f>+SUMIF('Input Sheet'!$S:$S,$AL1160,'Input Sheet'!C:C)</f>
        <v>0</v>
      </c>
      <c r="Z1160" s="28">
        <f>+SUMIF('Input Sheet'!$S:$S,$AL1160,'Input Sheet'!D:D)</f>
        <v>0</v>
      </c>
      <c r="AA1160" s="28">
        <f>+SUMIF('Input Sheet'!$S:$S,$AL1160,'Input Sheet'!E:E)</f>
        <v>0</v>
      </c>
      <c r="AB1160" s="28">
        <f>+SUMIF('Input Sheet'!$S:$S,$AL1160,'Input Sheet'!F:F)</f>
        <v>0</v>
      </c>
      <c r="AC1160" s="28">
        <f>+SUMIF('Input Sheet'!$S:$S,$AL1160,'Input Sheet'!G:G)</f>
        <v>0</v>
      </c>
      <c r="AD1160" s="28">
        <f>+SUMIF('Input Sheet'!$S:$S,$AL1160,'Input Sheet'!H:H)</f>
        <v>0</v>
      </c>
      <c r="AE1160" s="28">
        <f>+SUMIF('Input Sheet'!$S:$S,$AL1160,'Input Sheet'!I:I)</f>
        <v>0</v>
      </c>
      <c r="AF1160" s="28">
        <f>+SUMIF('Input Sheet'!$S:$S,$AL1160,'Input Sheet'!J:J)</f>
        <v>0</v>
      </c>
      <c r="AG1160" s="28">
        <f>+SUMIF('Input Sheet'!$S:$S,$AL1160,'Input Sheet'!K:K)</f>
        <v>0</v>
      </c>
      <c r="AH1160" s="28">
        <f>+SUMIF('Input Sheet'!$S:$S,$AL1160,'Input Sheet'!L:L)</f>
        <v>0</v>
      </c>
      <c r="AI1160" s="28">
        <f>+SUMIF('Input Sheet'!$S:$S,$AL1160,'Input Sheet'!M:M)</f>
        <v>0</v>
      </c>
      <c r="AJ1160" s="28">
        <f>+SUMIF('Input Sheet'!$S:$S,$AL1160,'Input Sheet'!N:N)</f>
        <v>0</v>
      </c>
      <c r="AK1160" s="28"/>
      <c r="AL1160" s="27" t="str">
        <f t="shared" si="93"/>
        <v>410-8820</v>
      </c>
      <c r="AM1160" s="34" t="str">
        <f t="shared" si="94"/>
        <v>Admin &amp; Other</v>
      </c>
      <c r="AN1160" s="34" t="str">
        <f t="shared" si="95"/>
        <v>Admin &amp; OtherDepreciation as % of Total Gross Profit</v>
      </c>
      <c r="AO1160" s="35"/>
      <c r="AP1160" s="35"/>
      <c r="AQ1160" s="35"/>
    </row>
    <row r="1161" spans="1:43" x14ac:dyDescent="0.25">
      <c r="A1161" s="27" t="s">
        <v>103</v>
      </c>
      <c r="B1161" s="27" t="s">
        <v>104</v>
      </c>
      <c r="C1161" s="27" t="s">
        <v>663</v>
      </c>
      <c r="D1161" s="27" t="s">
        <v>187</v>
      </c>
      <c r="E1161" s="27" t="s">
        <v>669</v>
      </c>
      <c r="F1161" s="27" t="s">
        <v>694</v>
      </c>
      <c r="G1161" s="27" t="s">
        <v>695</v>
      </c>
      <c r="H1161" s="34" t="s">
        <v>644</v>
      </c>
      <c r="I1161" s="34" t="s">
        <v>696</v>
      </c>
      <c r="J1161" s="34" t="str">
        <f t="shared" si="91"/>
        <v>Admin &amp; OtherDepreciation as % of Total Gross Profit</v>
      </c>
      <c r="K1161" s="34" t="str">
        <f t="shared" si="92"/>
        <v>440Depreciation - Toyota</v>
      </c>
      <c r="L1161" s="28">
        <f>+SUMIF('TB 4-24'!M:M,$AL1161,'TB 4-24'!G:G)</f>
        <v>0</v>
      </c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>
        <f>+SUMIF('Input Sheet'!$S:$S,$AL1161,'Input Sheet'!C:C)</f>
        <v>0</v>
      </c>
      <c r="Z1161" s="28">
        <f>+SUMIF('Input Sheet'!$S:$S,$AL1161,'Input Sheet'!D:D)</f>
        <v>0</v>
      </c>
      <c r="AA1161" s="28">
        <f>+SUMIF('Input Sheet'!$S:$S,$AL1161,'Input Sheet'!E:E)</f>
        <v>0</v>
      </c>
      <c r="AB1161" s="28">
        <f>+SUMIF('Input Sheet'!$S:$S,$AL1161,'Input Sheet'!F:F)</f>
        <v>0</v>
      </c>
      <c r="AC1161" s="28">
        <f>+SUMIF('Input Sheet'!$S:$S,$AL1161,'Input Sheet'!G:G)</f>
        <v>0</v>
      </c>
      <c r="AD1161" s="28">
        <f>+SUMIF('Input Sheet'!$S:$S,$AL1161,'Input Sheet'!H:H)</f>
        <v>0</v>
      </c>
      <c r="AE1161" s="28">
        <f>+SUMIF('Input Sheet'!$S:$S,$AL1161,'Input Sheet'!I:I)</f>
        <v>0</v>
      </c>
      <c r="AF1161" s="28">
        <f>+SUMIF('Input Sheet'!$S:$S,$AL1161,'Input Sheet'!J:J)</f>
        <v>0</v>
      </c>
      <c r="AG1161" s="28">
        <f>+SUMIF('Input Sheet'!$S:$S,$AL1161,'Input Sheet'!K:K)</f>
        <v>0</v>
      </c>
      <c r="AH1161" s="28">
        <f>+SUMIF('Input Sheet'!$S:$S,$AL1161,'Input Sheet'!L:L)</f>
        <v>0</v>
      </c>
      <c r="AI1161" s="28">
        <f>+SUMIF('Input Sheet'!$S:$S,$AL1161,'Input Sheet'!M:M)</f>
        <v>0</v>
      </c>
      <c r="AJ1161" s="28">
        <f>+SUMIF('Input Sheet'!$S:$S,$AL1161,'Input Sheet'!N:N)</f>
        <v>0</v>
      </c>
      <c r="AK1161" s="28"/>
      <c r="AL1161" s="27" t="str">
        <f t="shared" si="93"/>
        <v>440-8820</v>
      </c>
      <c r="AM1161" s="34" t="str">
        <f t="shared" si="94"/>
        <v>Admin &amp; Other</v>
      </c>
      <c r="AN1161" s="34" t="str">
        <f t="shared" si="95"/>
        <v>Admin &amp; OtherDepreciation as % of Total Gross Profit</v>
      </c>
      <c r="AO1161" s="35"/>
      <c r="AP1161" s="35"/>
      <c r="AQ1161" s="35"/>
    </row>
    <row r="1162" spans="1:43" x14ac:dyDescent="0.25">
      <c r="A1162" s="27" t="s">
        <v>103</v>
      </c>
      <c r="B1162" s="27" t="s">
        <v>104</v>
      </c>
      <c r="C1162" s="27" t="s">
        <v>663</v>
      </c>
      <c r="D1162" s="27" t="s">
        <v>187</v>
      </c>
      <c r="E1162" s="27" t="s">
        <v>670</v>
      </c>
      <c r="F1162" s="27" t="s">
        <v>694</v>
      </c>
      <c r="G1162" s="27" t="s">
        <v>695</v>
      </c>
      <c r="H1162" s="34" t="s">
        <v>644</v>
      </c>
      <c r="I1162" s="34" t="s">
        <v>696</v>
      </c>
      <c r="J1162" s="34" t="str">
        <f t="shared" si="91"/>
        <v>Admin &amp; OtherDepreciation as % of Total Gross Profit</v>
      </c>
      <c r="K1162" s="34" t="str">
        <f t="shared" si="92"/>
        <v>460Depreciation - Toyota</v>
      </c>
      <c r="L1162" s="28">
        <f>+SUMIF('TB 4-24'!M:M,$AL1162,'TB 4-24'!G:G)</f>
        <v>0</v>
      </c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>
        <f>+SUMIF('Input Sheet'!$S:$S,$AL1162,'Input Sheet'!C:C)</f>
        <v>0</v>
      </c>
      <c r="Z1162" s="28">
        <f>+SUMIF('Input Sheet'!$S:$S,$AL1162,'Input Sheet'!D:D)</f>
        <v>0</v>
      </c>
      <c r="AA1162" s="28">
        <f>+SUMIF('Input Sheet'!$S:$S,$AL1162,'Input Sheet'!E:E)</f>
        <v>0</v>
      </c>
      <c r="AB1162" s="28">
        <f>+SUMIF('Input Sheet'!$S:$S,$AL1162,'Input Sheet'!F:F)</f>
        <v>0</v>
      </c>
      <c r="AC1162" s="28">
        <f>+SUMIF('Input Sheet'!$S:$S,$AL1162,'Input Sheet'!G:G)</f>
        <v>0</v>
      </c>
      <c r="AD1162" s="28">
        <f>+SUMIF('Input Sheet'!$S:$S,$AL1162,'Input Sheet'!H:H)</f>
        <v>0</v>
      </c>
      <c r="AE1162" s="28">
        <f>+SUMIF('Input Sheet'!$S:$S,$AL1162,'Input Sheet'!I:I)</f>
        <v>0</v>
      </c>
      <c r="AF1162" s="28">
        <f>+SUMIF('Input Sheet'!$S:$S,$AL1162,'Input Sheet'!J:J)</f>
        <v>0</v>
      </c>
      <c r="AG1162" s="28">
        <f>+SUMIF('Input Sheet'!$S:$S,$AL1162,'Input Sheet'!K:K)</f>
        <v>0</v>
      </c>
      <c r="AH1162" s="28">
        <f>+SUMIF('Input Sheet'!$S:$S,$AL1162,'Input Sheet'!L:L)</f>
        <v>0</v>
      </c>
      <c r="AI1162" s="28">
        <f>+SUMIF('Input Sheet'!$S:$S,$AL1162,'Input Sheet'!M:M)</f>
        <v>0</v>
      </c>
      <c r="AJ1162" s="28">
        <f>+SUMIF('Input Sheet'!$S:$S,$AL1162,'Input Sheet'!N:N)</f>
        <v>0</v>
      </c>
      <c r="AK1162" s="28"/>
      <c r="AL1162" s="27" t="str">
        <f t="shared" si="93"/>
        <v>460-8820</v>
      </c>
      <c r="AM1162" s="34" t="str">
        <f t="shared" si="94"/>
        <v>Admin &amp; Other</v>
      </c>
      <c r="AN1162" s="34" t="str">
        <f t="shared" si="95"/>
        <v>Admin &amp; OtherDepreciation as % of Total Gross Profit</v>
      </c>
      <c r="AO1162" s="35"/>
      <c r="AP1162" s="35"/>
      <c r="AQ1162" s="35"/>
    </row>
    <row r="1163" spans="1:43" x14ac:dyDescent="0.25">
      <c r="A1163" s="27" t="s">
        <v>103</v>
      </c>
      <c r="B1163" s="27" t="s">
        <v>104</v>
      </c>
      <c r="C1163" s="27" t="s">
        <v>671</v>
      </c>
      <c r="D1163" s="27" t="s">
        <v>187</v>
      </c>
      <c r="E1163" s="27" t="s">
        <v>672</v>
      </c>
      <c r="F1163" s="27" t="s">
        <v>694</v>
      </c>
      <c r="G1163" s="27" t="s">
        <v>695</v>
      </c>
      <c r="H1163" s="34" t="s">
        <v>644</v>
      </c>
      <c r="I1163" s="34" t="s">
        <v>696</v>
      </c>
      <c r="J1163" s="34" t="str">
        <f t="shared" si="91"/>
        <v>Admin &amp; OtherDepreciation as % of Total Gross Profit</v>
      </c>
      <c r="K1163" s="34" t="str">
        <f t="shared" si="92"/>
        <v>300Depreciation - Toyota</v>
      </c>
      <c r="L1163" s="28">
        <f>+SUMIF('TB 4-24'!M:M,$AL1163,'TB 4-24'!G:G)</f>
        <v>0</v>
      </c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>
        <f>+SUMIF('Input Sheet'!$S:$S,$AL1163,'Input Sheet'!C:C)</f>
        <v>0</v>
      </c>
      <c r="Z1163" s="28">
        <f>+SUMIF('Input Sheet'!$S:$S,$AL1163,'Input Sheet'!D:D)</f>
        <v>0</v>
      </c>
      <c r="AA1163" s="28">
        <f>+SUMIF('Input Sheet'!$S:$S,$AL1163,'Input Sheet'!E:E)</f>
        <v>0</v>
      </c>
      <c r="AB1163" s="28">
        <f>+SUMIF('Input Sheet'!$S:$S,$AL1163,'Input Sheet'!F:F)</f>
        <v>0</v>
      </c>
      <c r="AC1163" s="28">
        <f>+SUMIF('Input Sheet'!$S:$S,$AL1163,'Input Sheet'!G:G)</f>
        <v>0</v>
      </c>
      <c r="AD1163" s="28">
        <f>+SUMIF('Input Sheet'!$S:$S,$AL1163,'Input Sheet'!H:H)</f>
        <v>0</v>
      </c>
      <c r="AE1163" s="28">
        <f>+SUMIF('Input Sheet'!$S:$S,$AL1163,'Input Sheet'!I:I)</f>
        <v>0</v>
      </c>
      <c r="AF1163" s="28">
        <f>+SUMIF('Input Sheet'!$S:$S,$AL1163,'Input Sheet'!J:J)</f>
        <v>0</v>
      </c>
      <c r="AG1163" s="28">
        <f>+SUMIF('Input Sheet'!$S:$S,$AL1163,'Input Sheet'!K:K)</f>
        <v>0</v>
      </c>
      <c r="AH1163" s="28">
        <f>+SUMIF('Input Sheet'!$S:$S,$AL1163,'Input Sheet'!L:L)</f>
        <v>0</v>
      </c>
      <c r="AI1163" s="28">
        <f>+SUMIF('Input Sheet'!$S:$S,$AL1163,'Input Sheet'!M:M)</f>
        <v>0</v>
      </c>
      <c r="AJ1163" s="28">
        <f>+SUMIF('Input Sheet'!$S:$S,$AL1163,'Input Sheet'!N:N)</f>
        <v>0</v>
      </c>
      <c r="AK1163" s="28"/>
      <c r="AL1163" s="27" t="str">
        <f t="shared" si="93"/>
        <v>300-8820</v>
      </c>
      <c r="AM1163" s="34" t="str">
        <f t="shared" si="94"/>
        <v>Admin &amp; Other</v>
      </c>
      <c r="AN1163" s="34" t="str">
        <f t="shared" si="95"/>
        <v>Admin &amp; OtherDepreciation as % of Total Gross Profit</v>
      </c>
      <c r="AO1163" s="35"/>
      <c r="AP1163" s="35"/>
      <c r="AQ1163" s="35"/>
    </row>
    <row r="1164" spans="1:43" x14ac:dyDescent="0.25">
      <c r="A1164" s="27" t="s">
        <v>103</v>
      </c>
      <c r="B1164" s="27" t="s">
        <v>104</v>
      </c>
      <c r="C1164" s="27" t="s">
        <v>671</v>
      </c>
      <c r="D1164" s="27" t="s">
        <v>187</v>
      </c>
      <c r="E1164" s="27" t="s">
        <v>673</v>
      </c>
      <c r="F1164" s="27" t="s">
        <v>694</v>
      </c>
      <c r="G1164" s="27" t="s">
        <v>695</v>
      </c>
      <c r="H1164" s="34" t="s">
        <v>644</v>
      </c>
      <c r="I1164" s="34" t="s">
        <v>696</v>
      </c>
      <c r="J1164" s="34" t="str">
        <f t="shared" si="91"/>
        <v>Admin &amp; OtherDepreciation as % of Total Gross Profit</v>
      </c>
      <c r="K1164" s="34" t="str">
        <f t="shared" si="92"/>
        <v>310Depreciation - Toyota</v>
      </c>
      <c r="L1164" s="28">
        <f>+SUMIF('TB 4-24'!M:M,$AL1164,'TB 4-24'!G:G)</f>
        <v>0</v>
      </c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>
        <f>+SUMIF('Input Sheet'!$S:$S,$AL1164,'Input Sheet'!C:C)</f>
        <v>0</v>
      </c>
      <c r="Z1164" s="28">
        <f>+SUMIF('Input Sheet'!$S:$S,$AL1164,'Input Sheet'!D:D)</f>
        <v>0</v>
      </c>
      <c r="AA1164" s="28">
        <f>+SUMIF('Input Sheet'!$S:$S,$AL1164,'Input Sheet'!E:E)</f>
        <v>0</v>
      </c>
      <c r="AB1164" s="28">
        <f>+SUMIF('Input Sheet'!$S:$S,$AL1164,'Input Sheet'!F:F)</f>
        <v>0</v>
      </c>
      <c r="AC1164" s="28">
        <f>+SUMIF('Input Sheet'!$S:$S,$AL1164,'Input Sheet'!G:G)</f>
        <v>0</v>
      </c>
      <c r="AD1164" s="28">
        <f>+SUMIF('Input Sheet'!$S:$S,$AL1164,'Input Sheet'!H:H)</f>
        <v>0</v>
      </c>
      <c r="AE1164" s="28">
        <f>+SUMIF('Input Sheet'!$S:$S,$AL1164,'Input Sheet'!I:I)</f>
        <v>0</v>
      </c>
      <c r="AF1164" s="28">
        <f>+SUMIF('Input Sheet'!$S:$S,$AL1164,'Input Sheet'!J:J)</f>
        <v>0</v>
      </c>
      <c r="AG1164" s="28">
        <f>+SUMIF('Input Sheet'!$S:$S,$AL1164,'Input Sheet'!K:K)</f>
        <v>0</v>
      </c>
      <c r="AH1164" s="28">
        <f>+SUMIF('Input Sheet'!$S:$S,$AL1164,'Input Sheet'!L:L)</f>
        <v>0</v>
      </c>
      <c r="AI1164" s="28">
        <f>+SUMIF('Input Sheet'!$S:$S,$AL1164,'Input Sheet'!M:M)</f>
        <v>0</v>
      </c>
      <c r="AJ1164" s="28">
        <f>+SUMIF('Input Sheet'!$S:$S,$AL1164,'Input Sheet'!N:N)</f>
        <v>0</v>
      </c>
      <c r="AK1164" s="28"/>
      <c r="AL1164" s="27" t="str">
        <f t="shared" si="93"/>
        <v>310-8820</v>
      </c>
      <c r="AM1164" s="34" t="str">
        <f t="shared" si="94"/>
        <v>Admin &amp; Other</v>
      </c>
      <c r="AN1164" s="34" t="str">
        <f t="shared" si="95"/>
        <v>Admin &amp; OtherDepreciation as % of Total Gross Profit</v>
      </c>
      <c r="AO1164" s="35"/>
      <c r="AP1164" s="35"/>
      <c r="AQ1164" s="35"/>
    </row>
    <row r="1165" spans="1:43" x14ac:dyDescent="0.25">
      <c r="A1165" s="27" t="s">
        <v>103</v>
      </c>
      <c r="B1165" s="27" t="s">
        <v>104</v>
      </c>
      <c r="C1165" s="27" t="s">
        <v>671</v>
      </c>
      <c r="D1165" s="27" t="s">
        <v>187</v>
      </c>
      <c r="E1165" s="27" t="s">
        <v>683</v>
      </c>
      <c r="F1165" s="27" t="s">
        <v>694</v>
      </c>
      <c r="G1165" s="27" t="s">
        <v>695</v>
      </c>
      <c r="H1165" s="34" t="s">
        <v>644</v>
      </c>
      <c r="I1165" s="34" t="s">
        <v>696</v>
      </c>
      <c r="J1165" s="34" t="str">
        <f t="shared" si="91"/>
        <v>Admin &amp; OtherDepreciation as % of Total Gross Profit</v>
      </c>
      <c r="K1165" s="34" t="str">
        <f t="shared" si="92"/>
        <v>340Depreciation - Toyota</v>
      </c>
      <c r="L1165" s="28">
        <f>+SUMIF('TB 4-24'!M:M,$AL1165,'TB 4-24'!G:G)</f>
        <v>0</v>
      </c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>
        <f>+SUMIF('Input Sheet'!$S:$S,$AL1165,'Input Sheet'!C:C)</f>
        <v>0</v>
      </c>
      <c r="Z1165" s="28">
        <f>+SUMIF('Input Sheet'!$S:$S,$AL1165,'Input Sheet'!D:D)</f>
        <v>0</v>
      </c>
      <c r="AA1165" s="28">
        <f>+SUMIF('Input Sheet'!$S:$S,$AL1165,'Input Sheet'!E:E)</f>
        <v>0</v>
      </c>
      <c r="AB1165" s="28">
        <f>+SUMIF('Input Sheet'!$S:$S,$AL1165,'Input Sheet'!F:F)</f>
        <v>0</v>
      </c>
      <c r="AC1165" s="28">
        <f>+SUMIF('Input Sheet'!$S:$S,$AL1165,'Input Sheet'!G:G)</f>
        <v>0</v>
      </c>
      <c r="AD1165" s="28">
        <f>+SUMIF('Input Sheet'!$S:$S,$AL1165,'Input Sheet'!H:H)</f>
        <v>0</v>
      </c>
      <c r="AE1165" s="28">
        <f>+SUMIF('Input Sheet'!$S:$S,$AL1165,'Input Sheet'!I:I)</f>
        <v>0</v>
      </c>
      <c r="AF1165" s="28">
        <f>+SUMIF('Input Sheet'!$S:$S,$AL1165,'Input Sheet'!J:J)</f>
        <v>0</v>
      </c>
      <c r="AG1165" s="28">
        <f>+SUMIF('Input Sheet'!$S:$S,$AL1165,'Input Sheet'!K:K)</f>
        <v>0</v>
      </c>
      <c r="AH1165" s="28">
        <f>+SUMIF('Input Sheet'!$S:$S,$AL1165,'Input Sheet'!L:L)</f>
        <v>0</v>
      </c>
      <c r="AI1165" s="28">
        <f>+SUMIF('Input Sheet'!$S:$S,$AL1165,'Input Sheet'!M:M)</f>
        <v>0</v>
      </c>
      <c r="AJ1165" s="28">
        <f>+SUMIF('Input Sheet'!$S:$S,$AL1165,'Input Sheet'!N:N)</f>
        <v>0</v>
      </c>
      <c r="AK1165" s="28"/>
      <c r="AL1165" s="27" t="str">
        <f t="shared" si="93"/>
        <v>340-8820</v>
      </c>
      <c r="AM1165" s="34" t="str">
        <f t="shared" si="94"/>
        <v>Admin &amp; Other</v>
      </c>
      <c r="AN1165" s="34" t="str">
        <f t="shared" si="95"/>
        <v>Admin &amp; OtherDepreciation as % of Total Gross Profit</v>
      </c>
      <c r="AO1165" s="35"/>
      <c r="AP1165" s="35"/>
      <c r="AQ1165" s="35"/>
    </row>
    <row r="1166" spans="1:43" x14ac:dyDescent="0.25">
      <c r="A1166" s="27" t="s">
        <v>103</v>
      </c>
      <c r="B1166" s="27" t="s">
        <v>104</v>
      </c>
      <c r="C1166" s="27" t="s">
        <v>671</v>
      </c>
      <c r="D1166" s="27" t="s">
        <v>187</v>
      </c>
      <c r="E1166" s="27" t="s">
        <v>676</v>
      </c>
      <c r="F1166" s="27" t="s">
        <v>694</v>
      </c>
      <c r="G1166" s="27" t="s">
        <v>695</v>
      </c>
      <c r="H1166" s="34" t="s">
        <v>644</v>
      </c>
      <c r="I1166" s="34" t="s">
        <v>696</v>
      </c>
      <c r="J1166" s="34" t="str">
        <f t="shared" si="91"/>
        <v>Admin &amp; OtherDepreciation as % of Total Gross Profit</v>
      </c>
      <c r="K1166" s="34" t="str">
        <f t="shared" si="92"/>
        <v>360Depreciation - Toyota</v>
      </c>
      <c r="L1166" s="28">
        <f>+SUMIF('TB 4-24'!M:M,$AL1166,'TB 4-24'!G:G)</f>
        <v>0</v>
      </c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>
        <f>+SUMIF('Input Sheet'!$S:$S,$AL1166,'Input Sheet'!C:C)</f>
        <v>0</v>
      </c>
      <c r="Z1166" s="28">
        <f>+SUMIF('Input Sheet'!$S:$S,$AL1166,'Input Sheet'!D:D)</f>
        <v>0</v>
      </c>
      <c r="AA1166" s="28">
        <f>+SUMIF('Input Sheet'!$S:$S,$AL1166,'Input Sheet'!E:E)</f>
        <v>0</v>
      </c>
      <c r="AB1166" s="28">
        <f>+SUMIF('Input Sheet'!$S:$S,$AL1166,'Input Sheet'!F:F)</f>
        <v>0</v>
      </c>
      <c r="AC1166" s="28">
        <f>+SUMIF('Input Sheet'!$S:$S,$AL1166,'Input Sheet'!G:G)</f>
        <v>0</v>
      </c>
      <c r="AD1166" s="28">
        <f>+SUMIF('Input Sheet'!$S:$S,$AL1166,'Input Sheet'!H:H)</f>
        <v>0</v>
      </c>
      <c r="AE1166" s="28">
        <f>+SUMIF('Input Sheet'!$S:$S,$AL1166,'Input Sheet'!I:I)</f>
        <v>0</v>
      </c>
      <c r="AF1166" s="28">
        <f>+SUMIF('Input Sheet'!$S:$S,$AL1166,'Input Sheet'!J:J)</f>
        <v>0</v>
      </c>
      <c r="AG1166" s="28">
        <f>+SUMIF('Input Sheet'!$S:$S,$AL1166,'Input Sheet'!K:K)</f>
        <v>0</v>
      </c>
      <c r="AH1166" s="28">
        <f>+SUMIF('Input Sheet'!$S:$S,$AL1166,'Input Sheet'!L:L)</f>
        <v>0</v>
      </c>
      <c r="AI1166" s="28">
        <f>+SUMIF('Input Sheet'!$S:$S,$AL1166,'Input Sheet'!M:M)</f>
        <v>0</v>
      </c>
      <c r="AJ1166" s="28">
        <f>+SUMIF('Input Sheet'!$S:$S,$AL1166,'Input Sheet'!N:N)</f>
        <v>0</v>
      </c>
      <c r="AK1166" s="28"/>
      <c r="AL1166" s="27" t="str">
        <f t="shared" si="93"/>
        <v>360-8820</v>
      </c>
      <c r="AM1166" s="34" t="str">
        <f t="shared" si="94"/>
        <v>Admin &amp; Other</v>
      </c>
      <c r="AN1166" s="34" t="str">
        <f t="shared" si="95"/>
        <v>Admin &amp; OtherDepreciation as % of Total Gross Profit</v>
      </c>
      <c r="AO1166" s="35"/>
      <c r="AP1166" s="35"/>
      <c r="AQ1166" s="35"/>
    </row>
    <row r="1167" spans="1:43" x14ac:dyDescent="0.25">
      <c r="A1167" s="27" t="s">
        <v>103</v>
      </c>
      <c r="B1167" s="27" t="s">
        <v>104</v>
      </c>
      <c r="C1167" s="27" t="s">
        <v>104</v>
      </c>
      <c r="D1167" s="27" t="s">
        <v>187</v>
      </c>
      <c r="E1167" s="27" t="s">
        <v>677</v>
      </c>
      <c r="F1167" s="27" t="s">
        <v>694</v>
      </c>
      <c r="G1167" s="27" t="s">
        <v>695</v>
      </c>
      <c r="H1167" s="34" t="s">
        <v>644</v>
      </c>
      <c r="I1167" s="34" t="s">
        <v>696</v>
      </c>
      <c r="J1167" s="34" t="str">
        <f t="shared" si="91"/>
        <v>Admin &amp; OtherDepreciation as % of Total Gross Profit</v>
      </c>
      <c r="K1167" s="34" t="str">
        <f t="shared" si="92"/>
        <v>100Depreciation - Toyota</v>
      </c>
      <c r="L1167" s="28">
        <f>+SUMIF('TB 4-24'!M:M,$AL1167,'TB 4-24'!G:G)</f>
        <v>0</v>
      </c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>
        <f>+SUMIF('Input Sheet'!$S:$S,$AL1167,'Input Sheet'!C:C)</f>
        <v>0</v>
      </c>
      <c r="Z1167" s="28">
        <f>+SUMIF('Input Sheet'!$S:$S,$AL1167,'Input Sheet'!D:D)</f>
        <v>0</v>
      </c>
      <c r="AA1167" s="28">
        <f>+SUMIF('Input Sheet'!$S:$S,$AL1167,'Input Sheet'!E:E)</f>
        <v>0</v>
      </c>
      <c r="AB1167" s="28">
        <f>+SUMIF('Input Sheet'!$S:$S,$AL1167,'Input Sheet'!F:F)</f>
        <v>0</v>
      </c>
      <c r="AC1167" s="28">
        <f>+SUMIF('Input Sheet'!$S:$S,$AL1167,'Input Sheet'!G:G)</f>
        <v>0</v>
      </c>
      <c r="AD1167" s="28">
        <f>+SUMIF('Input Sheet'!$S:$S,$AL1167,'Input Sheet'!H:H)</f>
        <v>0</v>
      </c>
      <c r="AE1167" s="28">
        <f>+SUMIF('Input Sheet'!$S:$S,$AL1167,'Input Sheet'!I:I)</f>
        <v>0</v>
      </c>
      <c r="AF1167" s="28">
        <f>+SUMIF('Input Sheet'!$S:$S,$AL1167,'Input Sheet'!J:J)</f>
        <v>0</v>
      </c>
      <c r="AG1167" s="28">
        <f>+SUMIF('Input Sheet'!$S:$S,$AL1167,'Input Sheet'!K:K)</f>
        <v>0</v>
      </c>
      <c r="AH1167" s="28">
        <f>+SUMIF('Input Sheet'!$S:$S,$AL1167,'Input Sheet'!L:L)</f>
        <v>0</v>
      </c>
      <c r="AI1167" s="28">
        <f>+SUMIF('Input Sheet'!$S:$S,$AL1167,'Input Sheet'!M:M)</f>
        <v>0</v>
      </c>
      <c r="AJ1167" s="28">
        <f>+SUMIF('Input Sheet'!$S:$S,$AL1167,'Input Sheet'!N:N)</f>
        <v>0</v>
      </c>
      <c r="AK1167" s="28"/>
      <c r="AL1167" s="27" t="str">
        <f t="shared" si="93"/>
        <v>100-8820</v>
      </c>
      <c r="AM1167" s="34" t="str">
        <f t="shared" si="94"/>
        <v>Admin &amp; Other</v>
      </c>
      <c r="AN1167" s="34" t="str">
        <f t="shared" si="95"/>
        <v>Admin &amp; OtherDepreciation as % of Total Gross Profit</v>
      </c>
      <c r="AO1167" s="35"/>
      <c r="AP1167" s="35"/>
      <c r="AQ1167" s="35"/>
    </row>
    <row r="1168" spans="1:43" x14ac:dyDescent="0.25">
      <c r="A1168" s="27" t="s">
        <v>103</v>
      </c>
      <c r="B1168" s="27" t="s">
        <v>104</v>
      </c>
      <c r="C1168" s="27" t="s">
        <v>104</v>
      </c>
      <c r="D1168" s="27" t="s">
        <v>187</v>
      </c>
      <c r="E1168" s="27" t="s">
        <v>649</v>
      </c>
      <c r="F1168" s="27" t="s">
        <v>694</v>
      </c>
      <c r="G1168" s="27" t="s">
        <v>695</v>
      </c>
      <c r="H1168" s="34" t="s">
        <v>644</v>
      </c>
      <c r="I1168" s="34" t="s">
        <v>696</v>
      </c>
      <c r="J1168" s="34" t="str">
        <f t="shared" si="91"/>
        <v>Admin &amp; OtherDepreciation as % of Total Gross Profit</v>
      </c>
      <c r="K1168" s="34" t="str">
        <f t="shared" si="92"/>
        <v>110Depreciation - Toyota</v>
      </c>
      <c r="L1168" s="28">
        <f>+SUMIF('TB 4-24'!M:M,$AL1168,'TB 4-24'!G:G)</f>
        <v>0</v>
      </c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>
        <f>+SUMIF('Input Sheet'!$S:$S,$AL1168,'Input Sheet'!C:C)</f>
        <v>0</v>
      </c>
      <c r="Z1168" s="28">
        <f>+SUMIF('Input Sheet'!$S:$S,$AL1168,'Input Sheet'!D:D)</f>
        <v>0</v>
      </c>
      <c r="AA1168" s="28">
        <f>+SUMIF('Input Sheet'!$S:$S,$AL1168,'Input Sheet'!E:E)</f>
        <v>0</v>
      </c>
      <c r="AB1168" s="28">
        <f>+SUMIF('Input Sheet'!$S:$S,$AL1168,'Input Sheet'!F:F)</f>
        <v>0</v>
      </c>
      <c r="AC1168" s="28">
        <f>+SUMIF('Input Sheet'!$S:$S,$AL1168,'Input Sheet'!G:G)</f>
        <v>0</v>
      </c>
      <c r="AD1168" s="28">
        <f>+SUMIF('Input Sheet'!$S:$S,$AL1168,'Input Sheet'!H:H)</f>
        <v>0</v>
      </c>
      <c r="AE1168" s="28">
        <f>+SUMIF('Input Sheet'!$S:$S,$AL1168,'Input Sheet'!I:I)</f>
        <v>0</v>
      </c>
      <c r="AF1168" s="28">
        <f>+SUMIF('Input Sheet'!$S:$S,$AL1168,'Input Sheet'!J:J)</f>
        <v>0</v>
      </c>
      <c r="AG1168" s="28">
        <f>+SUMIF('Input Sheet'!$S:$S,$AL1168,'Input Sheet'!K:K)</f>
        <v>0</v>
      </c>
      <c r="AH1168" s="28">
        <f>+SUMIF('Input Sheet'!$S:$S,$AL1168,'Input Sheet'!L:L)</f>
        <v>0</v>
      </c>
      <c r="AI1168" s="28">
        <f>+SUMIF('Input Sheet'!$S:$S,$AL1168,'Input Sheet'!M:M)</f>
        <v>0</v>
      </c>
      <c r="AJ1168" s="28">
        <f>+SUMIF('Input Sheet'!$S:$S,$AL1168,'Input Sheet'!N:N)</f>
        <v>0</v>
      </c>
      <c r="AK1168" s="28"/>
      <c r="AL1168" s="27" t="str">
        <f t="shared" si="93"/>
        <v>110-8820</v>
      </c>
      <c r="AM1168" s="34" t="str">
        <f t="shared" si="94"/>
        <v>Admin &amp; Other</v>
      </c>
      <c r="AN1168" s="34" t="str">
        <f t="shared" si="95"/>
        <v>Admin &amp; OtherDepreciation as % of Total Gross Profit</v>
      </c>
      <c r="AO1168" s="35"/>
      <c r="AP1168" s="35"/>
      <c r="AQ1168" s="35"/>
    </row>
    <row r="1169" spans="1:43" x14ac:dyDescent="0.25">
      <c r="A1169" s="27" t="s">
        <v>103</v>
      </c>
      <c r="B1169" s="27" t="s">
        <v>104</v>
      </c>
      <c r="C1169" s="27" t="s">
        <v>104</v>
      </c>
      <c r="D1169" s="27" t="s">
        <v>187</v>
      </c>
      <c r="E1169" s="27" t="s">
        <v>653</v>
      </c>
      <c r="F1169" s="27" t="s">
        <v>694</v>
      </c>
      <c r="G1169" s="27" t="s">
        <v>695</v>
      </c>
      <c r="H1169" s="34" t="s">
        <v>644</v>
      </c>
      <c r="I1169" s="34" t="s">
        <v>696</v>
      </c>
      <c r="J1169" s="34" t="str">
        <f t="shared" si="91"/>
        <v>Admin &amp; OtherDepreciation as % of Total Gross Profit</v>
      </c>
      <c r="K1169" s="34" t="str">
        <f t="shared" si="92"/>
        <v>140Depreciation - Toyota</v>
      </c>
      <c r="L1169" s="28">
        <f>+SUMIF('TB 4-24'!M:M,$AL1169,'TB 4-24'!G:G)</f>
        <v>0</v>
      </c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>
        <f>+SUMIF('Input Sheet'!$S:$S,$AL1169,'Input Sheet'!C:C)</f>
        <v>0</v>
      </c>
      <c r="Z1169" s="28">
        <f>+SUMIF('Input Sheet'!$S:$S,$AL1169,'Input Sheet'!D:D)</f>
        <v>0</v>
      </c>
      <c r="AA1169" s="28">
        <f>+SUMIF('Input Sheet'!$S:$S,$AL1169,'Input Sheet'!E:E)</f>
        <v>0</v>
      </c>
      <c r="AB1169" s="28">
        <f>+SUMIF('Input Sheet'!$S:$S,$AL1169,'Input Sheet'!F:F)</f>
        <v>0</v>
      </c>
      <c r="AC1169" s="28">
        <f>+SUMIF('Input Sheet'!$S:$S,$AL1169,'Input Sheet'!G:G)</f>
        <v>0</v>
      </c>
      <c r="AD1169" s="28">
        <f>+SUMIF('Input Sheet'!$S:$S,$AL1169,'Input Sheet'!H:H)</f>
        <v>0</v>
      </c>
      <c r="AE1169" s="28">
        <f>+SUMIF('Input Sheet'!$S:$S,$AL1169,'Input Sheet'!I:I)</f>
        <v>0</v>
      </c>
      <c r="AF1169" s="28">
        <f>+SUMIF('Input Sheet'!$S:$S,$AL1169,'Input Sheet'!J:J)</f>
        <v>0</v>
      </c>
      <c r="AG1169" s="28">
        <f>+SUMIF('Input Sheet'!$S:$S,$AL1169,'Input Sheet'!K:K)</f>
        <v>0</v>
      </c>
      <c r="AH1169" s="28">
        <f>+SUMIF('Input Sheet'!$S:$S,$AL1169,'Input Sheet'!L:L)</f>
        <v>0</v>
      </c>
      <c r="AI1169" s="28">
        <f>+SUMIF('Input Sheet'!$S:$S,$AL1169,'Input Sheet'!M:M)</f>
        <v>0</v>
      </c>
      <c r="AJ1169" s="28">
        <f>+SUMIF('Input Sheet'!$S:$S,$AL1169,'Input Sheet'!N:N)</f>
        <v>0</v>
      </c>
      <c r="AK1169" s="28"/>
      <c r="AL1169" s="27" t="str">
        <f t="shared" si="93"/>
        <v>140-8820</v>
      </c>
      <c r="AM1169" s="34" t="str">
        <f t="shared" si="94"/>
        <v>Admin &amp; Other</v>
      </c>
      <c r="AN1169" s="34" t="str">
        <f t="shared" si="95"/>
        <v>Admin &amp; OtherDepreciation as % of Total Gross Profit</v>
      </c>
      <c r="AO1169" s="35"/>
      <c r="AP1169" s="35"/>
      <c r="AQ1169" s="35"/>
    </row>
    <row r="1170" spans="1:43" x14ac:dyDescent="0.25">
      <c r="A1170" s="27" t="s">
        <v>103</v>
      </c>
      <c r="B1170" s="27" t="s">
        <v>104</v>
      </c>
      <c r="C1170" s="27" t="s">
        <v>104</v>
      </c>
      <c r="D1170" s="27" t="s">
        <v>187</v>
      </c>
      <c r="E1170" s="27" t="s">
        <v>684</v>
      </c>
      <c r="F1170" s="27" t="s">
        <v>694</v>
      </c>
      <c r="G1170" s="27" t="s">
        <v>695</v>
      </c>
      <c r="H1170" s="34" t="s">
        <v>644</v>
      </c>
      <c r="I1170" s="34" t="s">
        <v>696</v>
      </c>
      <c r="J1170" s="34" t="str">
        <f t="shared" si="91"/>
        <v>Admin &amp; OtherDepreciation as % of Total Gross Profit</v>
      </c>
      <c r="K1170" s="34" t="str">
        <f t="shared" si="92"/>
        <v>147Depreciation - Toyota</v>
      </c>
      <c r="L1170" s="28">
        <f>+SUMIF('TB 4-24'!M:M,$AL1170,'TB 4-24'!G:G)</f>
        <v>0</v>
      </c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>
        <f>+SUMIF('Input Sheet'!$S:$S,$AL1170,'Input Sheet'!C:C)</f>
        <v>0</v>
      </c>
      <c r="Z1170" s="28">
        <f>+SUMIF('Input Sheet'!$S:$S,$AL1170,'Input Sheet'!D:D)</f>
        <v>0</v>
      </c>
      <c r="AA1170" s="28">
        <f>+SUMIF('Input Sheet'!$S:$S,$AL1170,'Input Sheet'!E:E)</f>
        <v>0</v>
      </c>
      <c r="AB1170" s="28">
        <f>+SUMIF('Input Sheet'!$S:$S,$AL1170,'Input Sheet'!F:F)</f>
        <v>0</v>
      </c>
      <c r="AC1170" s="28">
        <f>+SUMIF('Input Sheet'!$S:$S,$AL1170,'Input Sheet'!G:G)</f>
        <v>0</v>
      </c>
      <c r="AD1170" s="28">
        <f>+SUMIF('Input Sheet'!$S:$S,$AL1170,'Input Sheet'!H:H)</f>
        <v>0</v>
      </c>
      <c r="AE1170" s="28">
        <f>+SUMIF('Input Sheet'!$S:$S,$AL1170,'Input Sheet'!I:I)</f>
        <v>0</v>
      </c>
      <c r="AF1170" s="28">
        <f>+SUMIF('Input Sheet'!$S:$S,$AL1170,'Input Sheet'!J:J)</f>
        <v>0</v>
      </c>
      <c r="AG1170" s="28">
        <f>+SUMIF('Input Sheet'!$S:$S,$AL1170,'Input Sheet'!K:K)</f>
        <v>0</v>
      </c>
      <c r="AH1170" s="28">
        <f>+SUMIF('Input Sheet'!$S:$S,$AL1170,'Input Sheet'!L:L)</f>
        <v>0</v>
      </c>
      <c r="AI1170" s="28">
        <f>+SUMIF('Input Sheet'!$S:$S,$AL1170,'Input Sheet'!M:M)</f>
        <v>0</v>
      </c>
      <c r="AJ1170" s="28">
        <f>+SUMIF('Input Sheet'!$S:$S,$AL1170,'Input Sheet'!N:N)</f>
        <v>0</v>
      </c>
      <c r="AK1170" s="28"/>
      <c r="AL1170" s="27" t="str">
        <f t="shared" si="93"/>
        <v>147-8820</v>
      </c>
      <c r="AM1170" s="34" t="str">
        <f t="shared" si="94"/>
        <v>Admin &amp; Other</v>
      </c>
      <c r="AN1170" s="34" t="str">
        <f t="shared" si="95"/>
        <v>Admin &amp; OtherDepreciation as % of Total Gross Profit</v>
      </c>
      <c r="AO1170" s="35"/>
      <c r="AP1170" s="35"/>
      <c r="AQ1170" s="35"/>
    </row>
    <row r="1171" spans="1:43" x14ac:dyDescent="0.25">
      <c r="A1171" s="27" t="s">
        <v>103</v>
      </c>
      <c r="B1171" s="27" t="s">
        <v>104</v>
      </c>
      <c r="C1171" s="27" t="s">
        <v>104</v>
      </c>
      <c r="D1171" s="27" t="s">
        <v>187</v>
      </c>
      <c r="E1171" s="27" t="s">
        <v>679</v>
      </c>
      <c r="F1171" s="27" t="s">
        <v>694</v>
      </c>
      <c r="G1171" s="27" t="s">
        <v>695</v>
      </c>
      <c r="H1171" s="34" t="s">
        <v>644</v>
      </c>
      <c r="I1171" s="34" t="s">
        <v>696</v>
      </c>
      <c r="J1171" s="34" t="str">
        <f t="shared" si="91"/>
        <v>Admin &amp; OtherDepreciation as % of Total Gross Profit</v>
      </c>
      <c r="K1171" s="34" t="str">
        <f t="shared" si="92"/>
        <v>160Depreciation - Toyota</v>
      </c>
      <c r="L1171" s="28">
        <f>+SUMIF('TB 4-24'!M:M,$AL1171,'TB 4-24'!G:G)</f>
        <v>0</v>
      </c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>
        <f>+SUMIF('Input Sheet'!$S:$S,$AL1171,'Input Sheet'!C:C)</f>
        <v>0</v>
      </c>
      <c r="Z1171" s="28">
        <f>+SUMIF('Input Sheet'!$S:$S,$AL1171,'Input Sheet'!D:D)</f>
        <v>0</v>
      </c>
      <c r="AA1171" s="28">
        <f>+SUMIF('Input Sheet'!$S:$S,$AL1171,'Input Sheet'!E:E)</f>
        <v>0</v>
      </c>
      <c r="AB1171" s="28">
        <f>+SUMIF('Input Sheet'!$S:$S,$AL1171,'Input Sheet'!F:F)</f>
        <v>0</v>
      </c>
      <c r="AC1171" s="28">
        <f>+SUMIF('Input Sheet'!$S:$S,$AL1171,'Input Sheet'!G:G)</f>
        <v>0</v>
      </c>
      <c r="AD1171" s="28">
        <f>+SUMIF('Input Sheet'!$S:$S,$AL1171,'Input Sheet'!H:H)</f>
        <v>0</v>
      </c>
      <c r="AE1171" s="28">
        <f>+SUMIF('Input Sheet'!$S:$S,$AL1171,'Input Sheet'!I:I)</f>
        <v>0</v>
      </c>
      <c r="AF1171" s="28">
        <f>+SUMIF('Input Sheet'!$S:$S,$AL1171,'Input Sheet'!J:J)</f>
        <v>0</v>
      </c>
      <c r="AG1171" s="28">
        <f>+SUMIF('Input Sheet'!$S:$S,$AL1171,'Input Sheet'!K:K)</f>
        <v>0</v>
      </c>
      <c r="AH1171" s="28">
        <f>+SUMIF('Input Sheet'!$S:$S,$AL1171,'Input Sheet'!L:L)</f>
        <v>0</v>
      </c>
      <c r="AI1171" s="28">
        <f>+SUMIF('Input Sheet'!$S:$S,$AL1171,'Input Sheet'!M:M)</f>
        <v>0</v>
      </c>
      <c r="AJ1171" s="28">
        <f>+SUMIF('Input Sheet'!$S:$S,$AL1171,'Input Sheet'!N:N)</f>
        <v>0</v>
      </c>
      <c r="AK1171" s="28"/>
      <c r="AL1171" s="27" t="str">
        <f t="shared" si="93"/>
        <v>160-8820</v>
      </c>
      <c r="AM1171" s="34" t="str">
        <f t="shared" si="94"/>
        <v>Admin &amp; Other</v>
      </c>
      <c r="AN1171" s="34" t="str">
        <f t="shared" si="95"/>
        <v>Admin &amp; OtherDepreciation as % of Total Gross Profit</v>
      </c>
      <c r="AO1171" s="35"/>
      <c r="AP1171" s="35"/>
      <c r="AQ1171" s="35"/>
    </row>
    <row r="1172" spans="1:43" x14ac:dyDescent="0.25">
      <c r="A1172" s="27" t="s">
        <v>103</v>
      </c>
      <c r="B1172" s="27" t="s">
        <v>104</v>
      </c>
      <c r="C1172" s="27" t="s">
        <v>104</v>
      </c>
      <c r="D1172" s="27" t="s">
        <v>697</v>
      </c>
      <c r="E1172" s="27" t="s">
        <v>684</v>
      </c>
      <c r="F1172" s="27" t="s">
        <v>694</v>
      </c>
      <c r="G1172" s="27" t="s">
        <v>695</v>
      </c>
      <c r="H1172" s="34" t="s">
        <v>644</v>
      </c>
      <c r="I1172" s="34" t="s">
        <v>696</v>
      </c>
      <c r="J1172" s="34" t="str">
        <f t="shared" si="91"/>
        <v>Admin &amp; OtherDepreciation as % of Total Gross Profit</v>
      </c>
      <c r="K1172" s="34" t="str">
        <f t="shared" si="92"/>
        <v>147Depreciation - Toyota</v>
      </c>
      <c r="L1172" s="28">
        <f>+SUMIF('TB 4-24'!M:M,$AL1172,'TB 4-24'!G:G)</f>
        <v>0</v>
      </c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>
        <f>+SUMIF('Input Sheet'!$S:$S,$AL1172,'Input Sheet'!C:C)</f>
        <v>0</v>
      </c>
      <c r="Z1172" s="28">
        <f>+SUMIF('Input Sheet'!$S:$S,$AL1172,'Input Sheet'!D:D)</f>
        <v>0</v>
      </c>
      <c r="AA1172" s="28">
        <f>+SUMIF('Input Sheet'!$S:$S,$AL1172,'Input Sheet'!E:E)</f>
        <v>0</v>
      </c>
      <c r="AB1172" s="28">
        <f>+SUMIF('Input Sheet'!$S:$S,$AL1172,'Input Sheet'!F:F)</f>
        <v>0</v>
      </c>
      <c r="AC1172" s="28">
        <f>+SUMIF('Input Sheet'!$S:$S,$AL1172,'Input Sheet'!G:G)</f>
        <v>0</v>
      </c>
      <c r="AD1172" s="28">
        <f>+SUMIF('Input Sheet'!$S:$S,$AL1172,'Input Sheet'!H:H)</f>
        <v>0</v>
      </c>
      <c r="AE1172" s="28">
        <f>+SUMIF('Input Sheet'!$S:$S,$AL1172,'Input Sheet'!I:I)</f>
        <v>0</v>
      </c>
      <c r="AF1172" s="28">
        <f>+SUMIF('Input Sheet'!$S:$S,$AL1172,'Input Sheet'!J:J)</f>
        <v>0</v>
      </c>
      <c r="AG1172" s="28">
        <f>+SUMIF('Input Sheet'!$S:$S,$AL1172,'Input Sheet'!K:K)</f>
        <v>0</v>
      </c>
      <c r="AH1172" s="28">
        <f>+SUMIF('Input Sheet'!$S:$S,$AL1172,'Input Sheet'!L:L)</f>
        <v>0</v>
      </c>
      <c r="AI1172" s="28">
        <f>+SUMIF('Input Sheet'!$S:$S,$AL1172,'Input Sheet'!M:M)</f>
        <v>0</v>
      </c>
      <c r="AJ1172" s="28">
        <f>+SUMIF('Input Sheet'!$S:$S,$AL1172,'Input Sheet'!N:N)</f>
        <v>0</v>
      </c>
      <c r="AK1172" s="28"/>
      <c r="AL1172" s="27" t="str">
        <f t="shared" si="93"/>
        <v>147-8840</v>
      </c>
      <c r="AM1172" s="34" t="str">
        <f t="shared" si="94"/>
        <v>Admin &amp; Other</v>
      </c>
      <c r="AN1172" s="34" t="str">
        <f t="shared" si="95"/>
        <v>Admin &amp; OtherDepreciation as % of Total Gross Profit</v>
      </c>
      <c r="AO1172" s="35"/>
      <c r="AP1172" s="35"/>
      <c r="AQ1172" s="35"/>
    </row>
    <row r="1173" spans="1:43" x14ac:dyDescent="0.25">
      <c r="A1173" s="27" t="s">
        <v>103</v>
      </c>
      <c r="B1173" s="27" t="s">
        <v>104</v>
      </c>
      <c r="C1173" s="27" t="s">
        <v>657</v>
      </c>
      <c r="D1173" s="27" t="s">
        <v>186</v>
      </c>
      <c r="E1173" s="27" t="s">
        <v>660</v>
      </c>
      <c r="F1173" s="27" t="s">
        <v>698</v>
      </c>
      <c r="G1173" s="27" t="s">
        <v>699</v>
      </c>
      <c r="H1173" s="34" t="s">
        <v>644</v>
      </c>
      <c r="I1173" s="34" t="s">
        <v>645</v>
      </c>
      <c r="J1173" s="34" t="str">
        <f t="shared" si="91"/>
        <v>Admin &amp; OtherOther Overheads as % of Total Gross Profit</v>
      </c>
      <c r="K1173" s="34" t="str">
        <f t="shared" si="92"/>
        <v>200DGF income - Toyota</v>
      </c>
      <c r="L1173" s="28">
        <f>+SUMIF('TB 4-24'!M:M,$AL1173,'TB 4-24'!G:G)</f>
        <v>0</v>
      </c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>
        <f>+SUMIF('Input Sheet'!$S:$S,$AL1173,'Input Sheet'!C:C)</f>
        <v>0</v>
      </c>
      <c r="Z1173" s="28">
        <f>+SUMIF('Input Sheet'!$S:$S,$AL1173,'Input Sheet'!D:D)</f>
        <v>0</v>
      </c>
      <c r="AA1173" s="28">
        <f>+SUMIF('Input Sheet'!$S:$S,$AL1173,'Input Sheet'!E:E)</f>
        <v>0</v>
      </c>
      <c r="AB1173" s="28">
        <f>+SUMIF('Input Sheet'!$S:$S,$AL1173,'Input Sheet'!F:F)</f>
        <v>0</v>
      </c>
      <c r="AC1173" s="28">
        <f>+SUMIF('Input Sheet'!$S:$S,$AL1173,'Input Sheet'!G:G)</f>
        <v>0</v>
      </c>
      <c r="AD1173" s="28">
        <f>+SUMIF('Input Sheet'!$S:$S,$AL1173,'Input Sheet'!H:H)</f>
        <v>0</v>
      </c>
      <c r="AE1173" s="28">
        <f>+SUMIF('Input Sheet'!$S:$S,$AL1173,'Input Sheet'!I:I)</f>
        <v>0</v>
      </c>
      <c r="AF1173" s="28">
        <f>+SUMIF('Input Sheet'!$S:$S,$AL1173,'Input Sheet'!J:J)</f>
        <v>0</v>
      </c>
      <c r="AG1173" s="28">
        <f>+SUMIF('Input Sheet'!$S:$S,$AL1173,'Input Sheet'!K:K)</f>
        <v>0</v>
      </c>
      <c r="AH1173" s="28">
        <f>+SUMIF('Input Sheet'!$S:$S,$AL1173,'Input Sheet'!L:L)</f>
        <v>0</v>
      </c>
      <c r="AI1173" s="28">
        <f>+SUMIF('Input Sheet'!$S:$S,$AL1173,'Input Sheet'!M:M)</f>
        <v>0</v>
      </c>
      <c r="AJ1173" s="28">
        <f>+SUMIF('Input Sheet'!$S:$S,$AL1173,'Input Sheet'!N:N)</f>
        <v>0</v>
      </c>
      <c r="AK1173" s="28"/>
      <c r="AL1173" s="27" t="str">
        <f t="shared" si="93"/>
        <v>200-8570</v>
      </c>
      <c r="AM1173" s="34" t="str">
        <f t="shared" si="94"/>
        <v>Admin &amp; Other</v>
      </c>
      <c r="AN1173" s="34" t="str">
        <f t="shared" si="95"/>
        <v>Admin &amp; OtherOther Overheads as % of Total Gross Profit</v>
      </c>
      <c r="AO1173" s="35"/>
      <c r="AP1173" s="35"/>
      <c r="AQ1173" s="35"/>
    </row>
    <row r="1174" spans="1:43" x14ac:dyDescent="0.25">
      <c r="A1174" s="27" t="s">
        <v>103</v>
      </c>
      <c r="B1174" s="27" t="s">
        <v>104</v>
      </c>
      <c r="C1174" s="27" t="s">
        <v>657</v>
      </c>
      <c r="D1174" s="27" t="s">
        <v>186</v>
      </c>
      <c r="E1174" s="27" t="s">
        <v>658</v>
      </c>
      <c r="F1174" s="27" t="s">
        <v>698</v>
      </c>
      <c r="G1174" s="27" t="s">
        <v>699</v>
      </c>
      <c r="H1174" s="34" t="s">
        <v>644</v>
      </c>
      <c r="I1174" s="34" t="s">
        <v>645</v>
      </c>
      <c r="J1174" s="34" t="str">
        <f t="shared" si="91"/>
        <v>Admin &amp; OtherOther Overheads as % of Total Gross Profit</v>
      </c>
      <c r="K1174" s="34" t="str">
        <f t="shared" si="92"/>
        <v>210DGF income - Toyota</v>
      </c>
      <c r="L1174" s="28">
        <f>+SUMIF('TB 4-24'!M:M,$AL1174,'TB 4-24'!G:G)</f>
        <v>0</v>
      </c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>
        <f>+SUMIF('Input Sheet'!$S:$S,$AL1174,'Input Sheet'!C:C)</f>
        <v>0</v>
      </c>
      <c r="Z1174" s="28">
        <f>+SUMIF('Input Sheet'!$S:$S,$AL1174,'Input Sheet'!D:D)</f>
        <v>0</v>
      </c>
      <c r="AA1174" s="28">
        <f>+SUMIF('Input Sheet'!$S:$S,$AL1174,'Input Sheet'!E:E)</f>
        <v>0</v>
      </c>
      <c r="AB1174" s="28">
        <f>+SUMIF('Input Sheet'!$S:$S,$AL1174,'Input Sheet'!F:F)</f>
        <v>0</v>
      </c>
      <c r="AC1174" s="28">
        <f>+SUMIF('Input Sheet'!$S:$S,$AL1174,'Input Sheet'!G:G)</f>
        <v>0</v>
      </c>
      <c r="AD1174" s="28">
        <f>+SUMIF('Input Sheet'!$S:$S,$AL1174,'Input Sheet'!H:H)</f>
        <v>0</v>
      </c>
      <c r="AE1174" s="28">
        <f>+SUMIF('Input Sheet'!$S:$S,$AL1174,'Input Sheet'!I:I)</f>
        <v>0</v>
      </c>
      <c r="AF1174" s="28">
        <f>+SUMIF('Input Sheet'!$S:$S,$AL1174,'Input Sheet'!J:J)</f>
        <v>0</v>
      </c>
      <c r="AG1174" s="28">
        <f>+SUMIF('Input Sheet'!$S:$S,$AL1174,'Input Sheet'!K:K)</f>
        <v>0</v>
      </c>
      <c r="AH1174" s="28">
        <f>+SUMIF('Input Sheet'!$S:$S,$AL1174,'Input Sheet'!L:L)</f>
        <v>0</v>
      </c>
      <c r="AI1174" s="28">
        <f>+SUMIF('Input Sheet'!$S:$S,$AL1174,'Input Sheet'!M:M)</f>
        <v>0</v>
      </c>
      <c r="AJ1174" s="28">
        <f>+SUMIF('Input Sheet'!$S:$S,$AL1174,'Input Sheet'!N:N)</f>
        <v>0</v>
      </c>
      <c r="AK1174" s="28"/>
      <c r="AL1174" s="27" t="str">
        <f t="shared" si="93"/>
        <v>210-8570</v>
      </c>
      <c r="AM1174" s="34" t="str">
        <f t="shared" si="94"/>
        <v>Admin &amp; Other</v>
      </c>
      <c r="AN1174" s="34" t="str">
        <f t="shared" si="95"/>
        <v>Admin &amp; OtherOther Overheads as % of Total Gross Profit</v>
      </c>
      <c r="AO1174" s="35"/>
      <c r="AP1174" s="35"/>
      <c r="AQ1174" s="35"/>
    </row>
    <row r="1175" spans="1:43" x14ac:dyDescent="0.25">
      <c r="A1175" s="27" t="s">
        <v>103</v>
      </c>
      <c r="B1175" s="27" t="s">
        <v>104</v>
      </c>
      <c r="C1175" s="27" t="s">
        <v>657</v>
      </c>
      <c r="D1175" s="27" t="s">
        <v>186</v>
      </c>
      <c r="E1175" s="27" t="s">
        <v>661</v>
      </c>
      <c r="F1175" s="27" t="s">
        <v>698</v>
      </c>
      <c r="G1175" s="27" t="s">
        <v>699</v>
      </c>
      <c r="H1175" s="34" t="s">
        <v>644</v>
      </c>
      <c r="I1175" s="34" t="s">
        <v>645</v>
      </c>
      <c r="J1175" s="34" t="str">
        <f t="shared" si="91"/>
        <v>Admin &amp; OtherOther Overheads as % of Total Gross Profit</v>
      </c>
      <c r="K1175" s="34" t="str">
        <f t="shared" si="92"/>
        <v>221DGF income - Toyota</v>
      </c>
      <c r="L1175" s="28">
        <f>+SUMIF('TB 4-24'!M:M,$AL1175,'TB 4-24'!G:G)</f>
        <v>0</v>
      </c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>
        <f>+SUMIF('Input Sheet'!$S:$S,$AL1175,'Input Sheet'!C:C)</f>
        <v>0</v>
      </c>
      <c r="Z1175" s="28">
        <f>+SUMIF('Input Sheet'!$S:$S,$AL1175,'Input Sheet'!D:D)</f>
        <v>0</v>
      </c>
      <c r="AA1175" s="28">
        <f>+SUMIF('Input Sheet'!$S:$S,$AL1175,'Input Sheet'!E:E)</f>
        <v>0</v>
      </c>
      <c r="AB1175" s="28">
        <f>+SUMIF('Input Sheet'!$S:$S,$AL1175,'Input Sheet'!F:F)</f>
        <v>0</v>
      </c>
      <c r="AC1175" s="28">
        <f>+SUMIF('Input Sheet'!$S:$S,$AL1175,'Input Sheet'!G:G)</f>
        <v>0</v>
      </c>
      <c r="AD1175" s="28">
        <f>+SUMIF('Input Sheet'!$S:$S,$AL1175,'Input Sheet'!H:H)</f>
        <v>0</v>
      </c>
      <c r="AE1175" s="28">
        <f>+SUMIF('Input Sheet'!$S:$S,$AL1175,'Input Sheet'!I:I)</f>
        <v>0</v>
      </c>
      <c r="AF1175" s="28">
        <f>+SUMIF('Input Sheet'!$S:$S,$AL1175,'Input Sheet'!J:J)</f>
        <v>0</v>
      </c>
      <c r="AG1175" s="28">
        <f>+SUMIF('Input Sheet'!$S:$S,$AL1175,'Input Sheet'!K:K)</f>
        <v>0</v>
      </c>
      <c r="AH1175" s="28">
        <f>+SUMIF('Input Sheet'!$S:$S,$AL1175,'Input Sheet'!L:L)</f>
        <v>0</v>
      </c>
      <c r="AI1175" s="28">
        <f>+SUMIF('Input Sheet'!$S:$S,$AL1175,'Input Sheet'!M:M)</f>
        <v>0</v>
      </c>
      <c r="AJ1175" s="28">
        <f>+SUMIF('Input Sheet'!$S:$S,$AL1175,'Input Sheet'!N:N)</f>
        <v>0</v>
      </c>
      <c r="AK1175" s="28"/>
      <c r="AL1175" s="27" t="str">
        <f t="shared" si="93"/>
        <v>221-8570</v>
      </c>
      <c r="AM1175" s="34" t="str">
        <f t="shared" si="94"/>
        <v>Admin &amp; Other</v>
      </c>
      <c r="AN1175" s="34" t="str">
        <f t="shared" si="95"/>
        <v>Admin &amp; OtherOther Overheads as % of Total Gross Profit</v>
      </c>
      <c r="AO1175" s="35"/>
      <c r="AP1175" s="35"/>
      <c r="AQ1175" s="35"/>
    </row>
    <row r="1176" spans="1:43" x14ac:dyDescent="0.25">
      <c r="A1176" s="27" t="s">
        <v>103</v>
      </c>
      <c r="B1176" s="27" t="s">
        <v>104</v>
      </c>
      <c r="C1176" s="27" t="s">
        <v>657</v>
      </c>
      <c r="D1176" s="27" t="s">
        <v>186</v>
      </c>
      <c r="E1176" s="27" t="s">
        <v>662</v>
      </c>
      <c r="F1176" s="27" t="s">
        <v>698</v>
      </c>
      <c r="G1176" s="27" t="s">
        <v>699</v>
      </c>
      <c r="H1176" s="34" t="s">
        <v>644</v>
      </c>
      <c r="I1176" s="34" t="s">
        <v>645</v>
      </c>
      <c r="J1176" s="34" t="str">
        <f t="shared" si="91"/>
        <v>Admin &amp; OtherOther Overheads as % of Total Gross Profit</v>
      </c>
      <c r="K1176" s="34" t="str">
        <f t="shared" si="92"/>
        <v>260DGF income - Toyota</v>
      </c>
      <c r="L1176" s="28">
        <f>+SUMIF('TB 4-24'!M:M,$AL1176,'TB 4-24'!G:G)</f>
        <v>0</v>
      </c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>
        <f>+SUMIF('Input Sheet'!$S:$S,$AL1176,'Input Sheet'!C:C)</f>
        <v>0</v>
      </c>
      <c r="Z1176" s="28">
        <f>+SUMIF('Input Sheet'!$S:$S,$AL1176,'Input Sheet'!D:D)</f>
        <v>0</v>
      </c>
      <c r="AA1176" s="28">
        <f>+SUMIF('Input Sheet'!$S:$S,$AL1176,'Input Sheet'!E:E)</f>
        <v>0</v>
      </c>
      <c r="AB1176" s="28">
        <f>+SUMIF('Input Sheet'!$S:$S,$AL1176,'Input Sheet'!F:F)</f>
        <v>0</v>
      </c>
      <c r="AC1176" s="28">
        <f>+SUMIF('Input Sheet'!$S:$S,$AL1176,'Input Sheet'!G:G)</f>
        <v>0</v>
      </c>
      <c r="AD1176" s="28">
        <f>+SUMIF('Input Sheet'!$S:$S,$AL1176,'Input Sheet'!H:H)</f>
        <v>0</v>
      </c>
      <c r="AE1176" s="28">
        <f>+SUMIF('Input Sheet'!$S:$S,$AL1176,'Input Sheet'!I:I)</f>
        <v>0</v>
      </c>
      <c r="AF1176" s="28">
        <f>+SUMIF('Input Sheet'!$S:$S,$AL1176,'Input Sheet'!J:J)</f>
        <v>0</v>
      </c>
      <c r="AG1176" s="28">
        <f>+SUMIF('Input Sheet'!$S:$S,$AL1176,'Input Sheet'!K:K)</f>
        <v>0</v>
      </c>
      <c r="AH1176" s="28">
        <f>+SUMIF('Input Sheet'!$S:$S,$AL1176,'Input Sheet'!L:L)</f>
        <v>0</v>
      </c>
      <c r="AI1176" s="28">
        <f>+SUMIF('Input Sheet'!$S:$S,$AL1176,'Input Sheet'!M:M)</f>
        <v>0</v>
      </c>
      <c r="AJ1176" s="28">
        <f>+SUMIF('Input Sheet'!$S:$S,$AL1176,'Input Sheet'!N:N)</f>
        <v>0</v>
      </c>
      <c r="AK1176" s="28"/>
      <c r="AL1176" s="27" t="str">
        <f t="shared" si="93"/>
        <v>260-8570</v>
      </c>
      <c r="AM1176" s="34" t="str">
        <f t="shared" si="94"/>
        <v>Admin &amp; Other</v>
      </c>
      <c r="AN1176" s="34" t="str">
        <f t="shared" si="95"/>
        <v>Admin &amp; OtherOther Overheads as % of Total Gross Profit</v>
      </c>
      <c r="AO1176" s="35"/>
      <c r="AP1176" s="35"/>
      <c r="AQ1176" s="35"/>
    </row>
    <row r="1177" spans="1:43" x14ac:dyDescent="0.25">
      <c r="A1177" s="27" t="s">
        <v>103</v>
      </c>
      <c r="B1177" s="27" t="s">
        <v>104</v>
      </c>
      <c r="C1177" s="27" t="s">
        <v>663</v>
      </c>
      <c r="D1177" s="27" t="s">
        <v>186</v>
      </c>
      <c r="E1177" s="27" t="s">
        <v>664</v>
      </c>
      <c r="F1177" s="27" t="s">
        <v>698</v>
      </c>
      <c r="G1177" s="27" t="s">
        <v>699</v>
      </c>
      <c r="H1177" s="34" t="s">
        <v>644</v>
      </c>
      <c r="I1177" s="34" t="s">
        <v>645</v>
      </c>
      <c r="J1177" s="34" t="str">
        <f t="shared" si="91"/>
        <v>Admin &amp; OtherOther Overheads as % of Total Gross Profit</v>
      </c>
      <c r="K1177" s="34" t="str">
        <f t="shared" si="92"/>
        <v>400DGF income - Toyota</v>
      </c>
      <c r="L1177" s="28">
        <f>+SUMIF('TB 4-24'!M:M,$AL1177,'TB 4-24'!G:G)</f>
        <v>0</v>
      </c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>
        <f>+SUMIF('Input Sheet'!$S:$S,$AL1177,'Input Sheet'!C:C)</f>
        <v>0</v>
      </c>
      <c r="Z1177" s="28">
        <f>+SUMIF('Input Sheet'!$S:$S,$AL1177,'Input Sheet'!D:D)</f>
        <v>0</v>
      </c>
      <c r="AA1177" s="28">
        <f>+SUMIF('Input Sheet'!$S:$S,$AL1177,'Input Sheet'!E:E)</f>
        <v>0</v>
      </c>
      <c r="AB1177" s="28">
        <f>+SUMIF('Input Sheet'!$S:$S,$AL1177,'Input Sheet'!F:F)</f>
        <v>0</v>
      </c>
      <c r="AC1177" s="28">
        <f>+SUMIF('Input Sheet'!$S:$S,$AL1177,'Input Sheet'!G:G)</f>
        <v>0</v>
      </c>
      <c r="AD1177" s="28">
        <f>+SUMIF('Input Sheet'!$S:$S,$AL1177,'Input Sheet'!H:H)</f>
        <v>0</v>
      </c>
      <c r="AE1177" s="28">
        <f>+SUMIF('Input Sheet'!$S:$S,$AL1177,'Input Sheet'!I:I)</f>
        <v>0</v>
      </c>
      <c r="AF1177" s="28">
        <f>+SUMIF('Input Sheet'!$S:$S,$AL1177,'Input Sheet'!J:J)</f>
        <v>0</v>
      </c>
      <c r="AG1177" s="28">
        <f>+SUMIF('Input Sheet'!$S:$S,$AL1177,'Input Sheet'!K:K)</f>
        <v>0</v>
      </c>
      <c r="AH1177" s="28">
        <f>+SUMIF('Input Sheet'!$S:$S,$AL1177,'Input Sheet'!L:L)</f>
        <v>0</v>
      </c>
      <c r="AI1177" s="28">
        <f>+SUMIF('Input Sheet'!$S:$S,$AL1177,'Input Sheet'!M:M)</f>
        <v>0</v>
      </c>
      <c r="AJ1177" s="28">
        <f>+SUMIF('Input Sheet'!$S:$S,$AL1177,'Input Sheet'!N:N)</f>
        <v>0</v>
      </c>
      <c r="AK1177" s="28"/>
      <c r="AL1177" s="27" t="str">
        <f t="shared" si="93"/>
        <v>400-8570</v>
      </c>
      <c r="AM1177" s="34" t="str">
        <f t="shared" si="94"/>
        <v>Admin &amp; Other</v>
      </c>
      <c r="AN1177" s="34" t="str">
        <f t="shared" si="95"/>
        <v>Admin &amp; OtherOther Overheads as % of Total Gross Profit</v>
      </c>
      <c r="AO1177" s="35"/>
      <c r="AP1177" s="35"/>
      <c r="AQ1177" s="35"/>
    </row>
    <row r="1178" spans="1:43" x14ac:dyDescent="0.25">
      <c r="A1178" s="27" t="s">
        <v>103</v>
      </c>
      <c r="B1178" s="27" t="s">
        <v>104</v>
      </c>
      <c r="C1178" s="27" t="s">
        <v>663</v>
      </c>
      <c r="D1178" s="27" t="s">
        <v>186</v>
      </c>
      <c r="E1178" s="27" t="s">
        <v>665</v>
      </c>
      <c r="F1178" s="27" t="s">
        <v>698</v>
      </c>
      <c r="G1178" s="27" t="s">
        <v>699</v>
      </c>
      <c r="H1178" s="34" t="s">
        <v>644</v>
      </c>
      <c r="I1178" s="34" t="s">
        <v>645</v>
      </c>
      <c r="J1178" s="34" t="str">
        <f t="shared" si="91"/>
        <v>Admin &amp; OtherOther Overheads as % of Total Gross Profit</v>
      </c>
      <c r="K1178" s="34" t="str">
        <f t="shared" si="92"/>
        <v>410DGF income - Toyota</v>
      </c>
      <c r="L1178" s="28">
        <f>+SUMIF('TB 4-24'!M:M,$AL1178,'TB 4-24'!G:G)</f>
        <v>0</v>
      </c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>
        <f>+SUMIF('Input Sheet'!$S:$S,$AL1178,'Input Sheet'!C:C)</f>
        <v>0</v>
      </c>
      <c r="Z1178" s="28">
        <f>+SUMIF('Input Sheet'!$S:$S,$AL1178,'Input Sheet'!D:D)</f>
        <v>0</v>
      </c>
      <c r="AA1178" s="28">
        <f>+SUMIF('Input Sheet'!$S:$S,$AL1178,'Input Sheet'!E:E)</f>
        <v>0</v>
      </c>
      <c r="AB1178" s="28">
        <f>+SUMIF('Input Sheet'!$S:$S,$AL1178,'Input Sheet'!F:F)</f>
        <v>0</v>
      </c>
      <c r="AC1178" s="28">
        <f>+SUMIF('Input Sheet'!$S:$S,$AL1178,'Input Sheet'!G:G)</f>
        <v>0</v>
      </c>
      <c r="AD1178" s="28">
        <f>+SUMIF('Input Sheet'!$S:$S,$AL1178,'Input Sheet'!H:H)</f>
        <v>0</v>
      </c>
      <c r="AE1178" s="28">
        <f>+SUMIF('Input Sheet'!$S:$S,$AL1178,'Input Sheet'!I:I)</f>
        <v>0</v>
      </c>
      <c r="AF1178" s="28">
        <f>+SUMIF('Input Sheet'!$S:$S,$AL1178,'Input Sheet'!J:J)</f>
        <v>0</v>
      </c>
      <c r="AG1178" s="28">
        <f>+SUMIF('Input Sheet'!$S:$S,$AL1178,'Input Sheet'!K:K)</f>
        <v>0</v>
      </c>
      <c r="AH1178" s="28">
        <f>+SUMIF('Input Sheet'!$S:$S,$AL1178,'Input Sheet'!L:L)</f>
        <v>0</v>
      </c>
      <c r="AI1178" s="28">
        <f>+SUMIF('Input Sheet'!$S:$S,$AL1178,'Input Sheet'!M:M)</f>
        <v>0</v>
      </c>
      <c r="AJ1178" s="28">
        <f>+SUMIF('Input Sheet'!$S:$S,$AL1178,'Input Sheet'!N:N)</f>
        <v>0</v>
      </c>
      <c r="AK1178" s="28"/>
      <c r="AL1178" s="27" t="str">
        <f t="shared" si="93"/>
        <v>410-8570</v>
      </c>
      <c r="AM1178" s="34" t="str">
        <f t="shared" si="94"/>
        <v>Admin &amp; Other</v>
      </c>
      <c r="AN1178" s="34" t="str">
        <f t="shared" si="95"/>
        <v>Admin &amp; OtherOther Overheads as % of Total Gross Profit</v>
      </c>
      <c r="AO1178" s="35"/>
      <c r="AP1178" s="35"/>
      <c r="AQ1178" s="35"/>
    </row>
    <row r="1179" spans="1:43" x14ac:dyDescent="0.25">
      <c r="A1179" s="27" t="s">
        <v>103</v>
      </c>
      <c r="B1179" s="27" t="s">
        <v>104</v>
      </c>
      <c r="C1179" s="27" t="s">
        <v>663</v>
      </c>
      <c r="D1179" s="27" t="s">
        <v>186</v>
      </c>
      <c r="E1179" s="27" t="s">
        <v>666</v>
      </c>
      <c r="F1179" s="27" t="s">
        <v>698</v>
      </c>
      <c r="G1179" s="27" t="s">
        <v>699</v>
      </c>
      <c r="H1179" s="34" t="s">
        <v>644</v>
      </c>
      <c r="I1179" s="34" t="s">
        <v>645</v>
      </c>
      <c r="J1179" s="34" t="str">
        <f t="shared" si="91"/>
        <v>Admin &amp; OtherOther Overheads as % of Total Gross Profit</v>
      </c>
      <c r="K1179" s="34" t="str">
        <f t="shared" si="92"/>
        <v>420DGF income - Toyota</v>
      </c>
      <c r="L1179" s="28">
        <f>+SUMIF('TB 4-24'!M:M,$AL1179,'TB 4-24'!G:G)</f>
        <v>0</v>
      </c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>
        <f>+SUMIF('Input Sheet'!$S:$S,$AL1179,'Input Sheet'!C:C)</f>
        <v>0</v>
      </c>
      <c r="Z1179" s="28">
        <f>+SUMIF('Input Sheet'!$S:$S,$AL1179,'Input Sheet'!D:D)</f>
        <v>0</v>
      </c>
      <c r="AA1179" s="28">
        <f>+SUMIF('Input Sheet'!$S:$S,$AL1179,'Input Sheet'!E:E)</f>
        <v>0</v>
      </c>
      <c r="AB1179" s="28">
        <f>+SUMIF('Input Sheet'!$S:$S,$AL1179,'Input Sheet'!F:F)</f>
        <v>0</v>
      </c>
      <c r="AC1179" s="28">
        <f>+SUMIF('Input Sheet'!$S:$S,$AL1179,'Input Sheet'!G:G)</f>
        <v>0</v>
      </c>
      <c r="AD1179" s="28">
        <f>+SUMIF('Input Sheet'!$S:$S,$AL1179,'Input Sheet'!H:H)</f>
        <v>0</v>
      </c>
      <c r="AE1179" s="28">
        <f>+SUMIF('Input Sheet'!$S:$S,$AL1179,'Input Sheet'!I:I)</f>
        <v>0</v>
      </c>
      <c r="AF1179" s="28">
        <f>+SUMIF('Input Sheet'!$S:$S,$AL1179,'Input Sheet'!J:J)</f>
        <v>0</v>
      </c>
      <c r="AG1179" s="28">
        <f>+SUMIF('Input Sheet'!$S:$S,$AL1179,'Input Sheet'!K:K)</f>
        <v>0</v>
      </c>
      <c r="AH1179" s="28">
        <f>+SUMIF('Input Sheet'!$S:$S,$AL1179,'Input Sheet'!L:L)</f>
        <v>0</v>
      </c>
      <c r="AI1179" s="28">
        <f>+SUMIF('Input Sheet'!$S:$S,$AL1179,'Input Sheet'!M:M)</f>
        <v>0</v>
      </c>
      <c r="AJ1179" s="28">
        <f>+SUMIF('Input Sheet'!$S:$S,$AL1179,'Input Sheet'!N:N)</f>
        <v>0</v>
      </c>
      <c r="AK1179" s="28"/>
      <c r="AL1179" s="27" t="str">
        <f t="shared" si="93"/>
        <v>420-8570</v>
      </c>
      <c r="AM1179" s="34" t="str">
        <f t="shared" si="94"/>
        <v>Admin &amp; Other</v>
      </c>
      <c r="AN1179" s="34" t="str">
        <f t="shared" si="95"/>
        <v>Admin &amp; OtherOther Overheads as % of Total Gross Profit</v>
      </c>
      <c r="AO1179" s="35"/>
      <c r="AP1179" s="35"/>
      <c r="AQ1179" s="35"/>
    </row>
    <row r="1180" spans="1:43" x14ac:dyDescent="0.25">
      <c r="A1180" s="27" t="s">
        <v>103</v>
      </c>
      <c r="B1180" s="27" t="s">
        <v>104</v>
      </c>
      <c r="C1180" s="27" t="s">
        <v>663</v>
      </c>
      <c r="D1180" s="27" t="s">
        <v>186</v>
      </c>
      <c r="E1180" s="27" t="s">
        <v>667</v>
      </c>
      <c r="F1180" s="27" t="s">
        <v>698</v>
      </c>
      <c r="G1180" s="27" t="s">
        <v>699</v>
      </c>
      <c r="H1180" s="34" t="s">
        <v>644</v>
      </c>
      <c r="I1180" s="34" t="s">
        <v>645</v>
      </c>
      <c r="J1180" s="34" t="str">
        <f t="shared" si="91"/>
        <v>Admin &amp; OtherOther Overheads as % of Total Gross Profit</v>
      </c>
      <c r="K1180" s="34" t="str">
        <f t="shared" si="92"/>
        <v>421DGF income - Toyota</v>
      </c>
      <c r="L1180" s="28">
        <f>+SUMIF('TB 4-24'!M:M,$AL1180,'TB 4-24'!G:G)</f>
        <v>0</v>
      </c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>
        <f>+SUMIF('Input Sheet'!$S:$S,$AL1180,'Input Sheet'!C:C)</f>
        <v>0</v>
      </c>
      <c r="Z1180" s="28">
        <f>+SUMIF('Input Sheet'!$S:$S,$AL1180,'Input Sheet'!D:D)</f>
        <v>0</v>
      </c>
      <c r="AA1180" s="28">
        <f>+SUMIF('Input Sheet'!$S:$S,$AL1180,'Input Sheet'!E:E)</f>
        <v>0</v>
      </c>
      <c r="AB1180" s="28">
        <f>+SUMIF('Input Sheet'!$S:$S,$AL1180,'Input Sheet'!F:F)</f>
        <v>0</v>
      </c>
      <c r="AC1180" s="28">
        <f>+SUMIF('Input Sheet'!$S:$S,$AL1180,'Input Sheet'!G:G)</f>
        <v>0</v>
      </c>
      <c r="AD1180" s="28">
        <f>+SUMIF('Input Sheet'!$S:$S,$AL1180,'Input Sheet'!H:H)</f>
        <v>0</v>
      </c>
      <c r="AE1180" s="28">
        <f>+SUMIF('Input Sheet'!$S:$S,$AL1180,'Input Sheet'!I:I)</f>
        <v>0</v>
      </c>
      <c r="AF1180" s="28">
        <f>+SUMIF('Input Sheet'!$S:$S,$AL1180,'Input Sheet'!J:J)</f>
        <v>0</v>
      </c>
      <c r="AG1180" s="28">
        <f>+SUMIF('Input Sheet'!$S:$S,$AL1180,'Input Sheet'!K:K)</f>
        <v>0</v>
      </c>
      <c r="AH1180" s="28">
        <f>+SUMIF('Input Sheet'!$S:$S,$AL1180,'Input Sheet'!L:L)</f>
        <v>0</v>
      </c>
      <c r="AI1180" s="28">
        <f>+SUMIF('Input Sheet'!$S:$S,$AL1180,'Input Sheet'!M:M)</f>
        <v>0</v>
      </c>
      <c r="AJ1180" s="28">
        <f>+SUMIF('Input Sheet'!$S:$S,$AL1180,'Input Sheet'!N:N)</f>
        <v>0</v>
      </c>
      <c r="AK1180" s="28"/>
      <c r="AL1180" s="27" t="str">
        <f t="shared" si="93"/>
        <v>421-8570</v>
      </c>
      <c r="AM1180" s="34" t="str">
        <f t="shared" si="94"/>
        <v>Admin &amp; Other</v>
      </c>
      <c r="AN1180" s="34" t="str">
        <f t="shared" si="95"/>
        <v>Admin &amp; OtherOther Overheads as % of Total Gross Profit</v>
      </c>
      <c r="AO1180" s="35"/>
      <c r="AP1180" s="35"/>
      <c r="AQ1180" s="35"/>
    </row>
    <row r="1181" spans="1:43" x14ac:dyDescent="0.25">
      <c r="A1181" s="27" t="s">
        <v>103</v>
      </c>
      <c r="B1181" s="27" t="s">
        <v>104</v>
      </c>
      <c r="C1181" s="27" t="s">
        <v>663</v>
      </c>
      <c r="D1181" s="27" t="s">
        <v>186</v>
      </c>
      <c r="E1181" s="27" t="s">
        <v>670</v>
      </c>
      <c r="F1181" s="27" t="s">
        <v>698</v>
      </c>
      <c r="G1181" s="27" t="s">
        <v>699</v>
      </c>
      <c r="H1181" s="34" t="s">
        <v>644</v>
      </c>
      <c r="I1181" s="34" t="s">
        <v>645</v>
      </c>
      <c r="J1181" s="34" t="str">
        <f t="shared" si="91"/>
        <v>Admin &amp; OtherOther Overheads as % of Total Gross Profit</v>
      </c>
      <c r="K1181" s="34" t="str">
        <f t="shared" si="92"/>
        <v>460DGF income - Toyota</v>
      </c>
      <c r="L1181" s="28">
        <f>+SUMIF('TB 4-24'!M:M,$AL1181,'TB 4-24'!G:G)</f>
        <v>0</v>
      </c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>
        <f>+SUMIF('Input Sheet'!$S:$S,$AL1181,'Input Sheet'!C:C)</f>
        <v>0</v>
      </c>
      <c r="Z1181" s="28">
        <f>+SUMIF('Input Sheet'!$S:$S,$AL1181,'Input Sheet'!D:D)</f>
        <v>0</v>
      </c>
      <c r="AA1181" s="28">
        <f>+SUMIF('Input Sheet'!$S:$S,$AL1181,'Input Sheet'!E:E)</f>
        <v>0</v>
      </c>
      <c r="AB1181" s="28">
        <f>+SUMIF('Input Sheet'!$S:$S,$AL1181,'Input Sheet'!F:F)</f>
        <v>0</v>
      </c>
      <c r="AC1181" s="28">
        <f>+SUMIF('Input Sheet'!$S:$S,$AL1181,'Input Sheet'!G:G)</f>
        <v>0</v>
      </c>
      <c r="AD1181" s="28">
        <f>+SUMIF('Input Sheet'!$S:$S,$AL1181,'Input Sheet'!H:H)</f>
        <v>0</v>
      </c>
      <c r="AE1181" s="28">
        <f>+SUMIF('Input Sheet'!$S:$S,$AL1181,'Input Sheet'!I:I)</f>
        <v>0</v>
      </c>
      <c r="AF1181" s="28">
        <f>+SUMIF('Input Sheet'!$S:$S,$AL1181,'Input Sheet'!J:J)</f>
        <v>0</v>
      </c>
      <c r="AG1181" s="28">
        <f>+SUMIF('Input Sheet'!$S:$S,$AL1181,'Input Sheet'!K:K)</f>
        <v>0</v>
      </c>
      <c r="AH1181" s="28">
        <f>+SUMIF('Input Sheet'!$S:$S,$AL1181,'Input Sheet'!L:L)</f>
        <v>0</v>
      </c>
      <c r="AI1181" s="28">
        <f>+SUMIF('Input Sheet'!$S:$S,$AL1181,'Input Sheet'!M:M)</f>
        <v>0</v>
      </c>
      <c r="AJ1181" s="28">
        <f>+SUMIF('Input Sheet'!$S:$S,$AL1181,'Input Sheet'!N:N)</f>
        <v>0</v>
      </c>
      <c r="AK1181" s="28"/>
      <c r="AL1181" s="27" t="str">
        <f t="shared" si="93"/>
        <v>460-8570</v>
      </c>
      <c r="AM1181" s="34" t="str">
        <f t="shared" si="94"/>
        <v>Admin &amp; Other</v>
      </c>
      <c r="AN1181" s="34" t="str">
        <f t="shared" si="95"/>
        <v>Admin &amp; OtherOther Overheads as % of Total Gross Profit</v>
      </c>
      <c r="AO1181" s="35"/>
      <c r="AP1181" s="35"/>
      <c r="AQ1181" s="35"/>
    </row>
    <row r="1182" spans="1:43" x14ac:dyDescent="0.25">
      <c r="A1182" s="27" t="s">
        <v>103</v>
      </c>
      <c r="B1182" s="27" t="s">
        <v>104</v>
      </c>
      <c r="C1182" s="27" t="s">
        <v>671</v>
      </c>
      <c r="D1182" s="27" t="s">
        <v>186</v>
      </c>
      <c r="E1182" s="27" t="s">
        <v>672</v>
      </c>
      <c r="F1182" s="27" t="s">
        <v>698</v>
      </c>
      <c r="G1182" s="27" t="s">
        <v>699</v>
      </c>
      <c r="H1182" s="34" t="s">
        <v>644</v>
      </c>
      <c r="I1182" s="34" t="s">
        <v>645</v>
      </c>
      <c r="J1182" s="34" t="str">
        <f t="shared" si="91"/>
        <v>Admin &amp; OtherOther Overheads as % of Total Gross Profit</v>
      </c>
      <c r="K1182" s="34" t="str">
        <f t="shared" si="92"/>
        <v>300DGF income - Toyota</v>
      </c>
      <c r="L1182" s="28">
        <f>+SUMIF('TB 4-24'!M:M,$AL1182,'TB 4-24'!G:G)</f>
        <v>0</v>
      </c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>
        <f>+SUMIF('Input Sheet'!$S:$S,$AL1182,'Input Sheet'!C:C)</f>
        <v>0</v>
      </c>
      <c r="Z1182" s="28">
        <f>+SUMIF('Input Sheet'!$S:$S,$AL1182,'Input Sheet'!D:D)</f>
        <v>0</v>
      </c>
      <c r="AA1182" s="28">
        <f>+SUMIF('Input Sheet'!$S:$S,$AL1182,'Input Sheet'!E:E)</f>
        <v>0</v>
      </c>
      <c r="AB1182" s="28">
        <f>+SUMIF('Input Sheet'!$S:$S,$AL1182,'Input Sheet'!F:F)</f>
        <v>0</v>
      </c>
      <c r="AC1182" s="28">
        <f>+SUMIF('Input Sheet'!$S:$S,$AL1182,'Input Sheet'!G:G)</f>
        <v>0</v>
      </c>
      <c r="AD1182" s="28">
        <f>+SUMIF('Input Sheet'!$S:$S,$AL1182,'Input Sheet'!H:H)</f>
        <v>0</v>
      </c>
      <c r="AE1182" s="28">
        <f>+SUMIF('Input Sheet'!$S:$S,$AL1182,'Input Sheet'!I:I)</f>
        <v>0</v>
      </c>
      <c r="AF1182" s="28">
        <f>+SUMIF('Input Sheet'!$S:$S,$AL1182,'Input Sheet'!J:J)</f>
        <v>0</v>
      </c>
      <c r="AG1182" s="28">
        <f>+SUMIF('Input Sheet'!$S:$S,$AL1182,'Input Sheet'!K:K)</f>
        <v>0</v>
      </c>
      <c r="AH1182" s="28">
        <f>+SUMIF('Input Sheet'!$S:$S,$AL1182,'Input Sheet'!L:L)</f>
        <v>0</v>
      </c>
      <c r="AI1182" s="28">
        <f>+SUMIF('Input Sheet'!$S:$S,$AL1182,'Input Sheet'!M:M)</f>
        <v>0</v>
      </c>
      <c r="AJ1182" s="28">
        <f>+SUMIF('Input Sheet'!$S:$S,$AL1182,'Input Sheet'!N:N)</f>
        <v>0</v>
      </c>
      <c r="AK1182" s="28"/>
      <c r="AL1182" s="27" t="str">
        <f t="shared" si="93"/>
        <v>300-8570</v>
      </c>
      <c r="AM1182" s="34" t="str">
        <f t="shared" si="94"/>
        <v>Admin &amp; Other</v>
      </c>
      <c r="AN1182" s="34" t="str">
        <f t="shared" si="95"/>
        <v>Admin &amp; OtherOther Overheads as % of Total Gross Profit</v>
      </c>
      <c r="AO1182" s="35"/>
      <c r="AP1182" s="35"/>
      <c r="AQ1182" s="35"/>
    </row>
    <row r="1183" spans="1:43" x14ac:dyDescent="0.25">
      <c r="A1183" s="27" t="s">
        <v>103</v>
      </c>
      <c r="B1183" s="27" t="s">
        <v>104</v>
      </c>
      <c r="C1183" s="27" t="s">
        <v>671</v>
      </c>
      <c r="D1183" s="27" t="s">
        <v>186</v>
      </c>
      <c r="E1183" s="27" t="s">
        <v>673</v>
      </c>
      <c r="F1183" s="27" t="s">
        <v>698</v>
      </c>
      <c r="G1183" s="27" t="s">
        <v>699</v>
      </c>
      <c r="H1183" s="34" t="s">
        <v>644</v>
      </c>
      <c r="I1183" s="34" t="s">
        <v>645</v>
      </c>
      <c r="J1183" s="34" t="str">
        <f t="shared" si="91"/>
        <v>Admin &amp; OtherOther Overheads as % of Total Gross Profit</v>
      </c>
      <c r="K1183" s="34" t="str">
        <f t="shared" si="92"/>
        <v>310DGF income - Toyota</v>
      </c>
      <c r="L1183" s="28">
        <f>+SUMIF('TB 4-24'!M:M,$AL1183,'TB 4-24'!G:G)</f>
        <v>0</v>
      </c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>
        <f>+SUMIF('Input Sheet'!$S:$S,$AL1183,'Input Sheet'!C:C)</f>
        <v>0</v>
      </c>
      <c r="Z1183" s="28">
        <f>+SUMIF('Input Sheet'!$S:$S,$AL1183,'Input Sheet'!D:D)</f>
        <v>0</v>
      </c>
      <c r="AA1183" s="28">
        <f>+SUMIF('Input Sheet'!$S:$S,$AL1183,'Input Sheet'!E:E)</f>
        <v>0</v>
      </c>
      <c r="AB1183" s="28">
        <f>+SUMIF('Input Sheet'!$S:$S,$AL1183,'Input Sheet'!F:F)</f>
        <v>0</v>
      </c>
      <c r="AC1183" s="28">
        <f>+SUMIF('Input Sheet'!$S:$S,$AL1183,'Input Sheet'!G:G)</f>
        <v>0</v>
      </c>
      <c r="AD1183" s="28">
        <f>+SUMIF('Input Sheet'!$S:$S,$AL1183,'Input Sheet'!H:H)</f>
        <v>0</v>
      </c>
      <c r="AE1183" s="28">
        <f>+SUMIF('Input Sheet'!$S:$S,$AL1183,'Input Sheet'!I:I)</f>
        <v>0</v>
      </c>
      <c r="AF1183" s="28">
        <f>+SUMIF('Input Sheet'!$S:$S,$AL1183,'Input Sheet'!J:J)</f>
        <v>0</v>
      </c>
      <c r="AG1183" s="28">
        <f>+SUMIF('Input Sheet'!$S:$S,$AL1183,'Input Sheet'!K:K)</f>
        <v>0</v>
      </c>
      <c r="AH1183" s="28">
        <f>+SUMIF('Input Sheet'!$S:$S,$AL1183,'Input Sheet'!L:L)</f>
        <v>0</v>
      </c>
      <c r="AI1183" s="28">
        <f>+SUMIF('Input Sheet'!$S:$S,$AL1183,'Input Sheet'!M:M)</f>
        <v>0</v>
      </c>
      <c r="AJ1183" s="28">
        <f>+SUMIF('Input Sheet'!$S:$S,$AL1183,'Input Sheet'!N:N)</f>
        <v>0</v>
      </c>
      <c r="AK1183" s="28"/>
      <c r="AL1183" s="27" t="str">
        <f t="shared" si="93"/>
        <v>310-8570</v>
      </c>
      <c r="AM1183" s="34" t="str">
        <f t="shared" si="94"/>
        <v>Admin &amp; Other</v>
      </c>
      <c r="AN1183" s="34" t="str">
        <f t="shared" si="95"/>
        <v>Admin &amp; OtherOther Overheads as % of Total Gross Profit</v>
      </c>
      <c r="AO1183" s="35"/>
      <c r="AP1183" s="35"/>
      <c r="AQ1183" s="35"/>
    </row>
    <row r="1184" spans="1:43" x14ac:dyDescent="0.25">
      <c r="A1184" s="27" t="s">
        <v>103</v>
      </c>
      <c r="B1184" s="27" t="s">
        <v>104</v>
      </c>
      <c r="C1184" s="27" t="s">
        <v>671</v>
      </c>
      <c r="D1184" s="27" t="s">
        <v>186</v>
      </c>
      <c r="E1184" s="27" t="s">
        <v>674</v>
      </c>
      <c r="F1184" s="27" t="s">
        <v>698</v>
      </c>
      <c r="G1184" s="27" t="s">
        <v>699</v>
      </c>
      <c r="H1184" s="34" t="s">
        <v>644</v>
      </c>
      <c r="I1184" s="34" t="s">
        <v>645</v>
      </c>
      <c r="J1184" s="34" t="str">
        <f t="shared" si="91"/>
        <v>Admin &amp; OtherOther Overheads as % of Total Gross Profit</v>
      </c>
      <c r="K1184" s="34" t="str">
        <f t="shared" si="92"/>
        <v>321DGF income - Toyota</v>
      </c>
      <c r="L1184" s="28">
        <f>+SUMIF('TB 4-24'!M:M,$AL1184,'TB 4-24'!G:G)</f>
        <v>0</v>
      </c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>
        <f>+SUMIF('Input Sheet'!$S:$S,$AL1184,'Input Sheet'!C:C)</f>
        <v>0</v>
      </c>
      <c r="Z1184" s="28">
        <f>+SUMIF('Input Sheet'!$S:$S,$AL1184,'Input Sheet'!D:D)</f>
        <v>0</v>
      </c>
      <c r="AA1184" s="28">
        <f>+SUMIF('Input Sheet'!$S:$S,$AL1184,'Input Sheet'!E:E)</f>
        <v>0</v>
      </c>
      <c r="AB1184" s="28">
        <f>+SUMIF('Input Sheet'!$S:$S,$AL1184,'Input Sheet'!F:F)</f>
        <v>0</v>
      </c>
      <c r="AC1184" s="28">
        <f>+SUMIF('Input Sheet'!$S:$S,$AL1184,'Input Sheet'!G:G)</f>
        <v>0</v>
      </c>
      <c r="AD1184" s="28">
        <f>+SUMIF('Input Sheet'!$S:$S,$AL1184,'Input Sheet'!H:H)</f>
        <v>0</v>
      </c>
      <c r="AE1184" s="28">
        <f>+SUMIF('Input Sheet'!$S:$S,$AL1184,'Input Sheet'!I:I)</f>
        <v>0</v>
      </c>
      <c r="AF1184" s="28">
        <f>+SUMIF('Input Sheet'!$S:$S,$AL1184,'Input Sheet'!J:J)</f>
        <v>0</v>
      </c>
      <c r="AG1184" s="28">
        <f>+SUMIF('Input Sheet'!$S:$S,$AL1184,'Input Sheet'!K:K)</f>
        <v>0</v>
      </c>
      <c r="AH1184" s="28">
        <f>+SUMIF('Input Sheet'!$S:$S,$AL1184,'Input Sheet'!L:L)</f>
        <v>0</v>
      </c>
      <c r="AI1184" s="28">
        <f>+SUMIF('Input Sheet'!$S:$S,$AL1184,'Input Sheet'!M:M)</f>
        <v>0</v>
      </c>
      <c r="AJ1184" s="28">
        <f>+SUMIF('Input Sheet'!$S:$S,$AL1184,'Input Sheet'!N:N)</f>
        <v>0</v>
      </c>
      <c r="AK1184" s="28"/>
      <c r="AL1184" s="27" t="str">
        <f t="shared" si="93"/>
        <v>321-8570</v>
      </c>
      <c r="AM1184" s="34" t="str">
        <f t="shared" si="94"/>
        <v>Admin &amp; Other</v>
      </c>
      <c r="AN1184" s="34" t="str">
        <f t="shared" si="95"/>
        <v>Admin &amp; OtherOther Overheads as % of Total Gross Profit</v>
      </c>
      <c r="AO1184" s="35"/>
      <c r="AP1184" s="35"/>
      <c r="AQ1184" s="35"/>
    </row>
    <row r="1185" spans="1:43" x14ac:dyDescent="0.25">
      <c r="A1185" s="27" t="s">
        <v>103</v>
      </c>
      <c r="B1185" s="27" t="s">
        <v>104</v>
      </c>
      <c r="C1185" s="27" t="s">
        <v>671</v>
      </c>
      <c r="D1185" s="27" t="s">
        <v>186</v>
      </c>
      <c r="E1185" s="27" t="s">
        <v>676</v>
      </c>
      <c r="F1185" s="27" t="s">
        <v>698</v>
      </c>
      <c r="G1185" s="27" t="s">
        <v>699</v>
      </c>
      <c r="H1185" s="34" t="s">
        <v>644</v>
      </c>
      <c r="I1185" s="34" t="s">
        <v>645</v>
      </c>
      <c r="J1185" s="34" t="str">
        <f t="shared" si="91"/>
        <v>Admin &amp; OtherOther Overheads as % of Total Gross Profit</v>
      </c>
      <c r="K1185" s="34" t="str">
        <f t="shared" si="92"/>
        <v>360DGF income - Toyota</v>
      </c>
      <c r="L1185" s="28">
        <f>+SUMIF('TB 4-24'!M:M,$AL1185,'TB 4-24'!G:G)</f>
        <v>0</v>
      </c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>
        <f>+SUMIF('Input Sheet'!$S:$S,$AL1185,'Input Sheet'!C:C)</f>
        <v>0</v>
      </c>
      <c r="Z1185" s="28">
        <f>+SUMIF('Input Sheet'!$S:$S,$AL1185,'Input Sheet'!D:D)</f>
        <v>0</v>
      </c>
      <c r="AA1185" s="28">
        <f>+SUMIF('Input Sheet'!$S:$S,$AL1185,'Input Sheet'!E:E)</f>
        <v>0</v>
      </c>
      <c r="AB1185" s="28">
        <f>+SUMIF('Input Sheet'!$S:$S,$AL1185,'Input Sheet'!F:F)</f>
        <v>0</v>
      </c>
      <c r="AC1185" s="28">
        <f>+SUMIF('Input Sheet'!$S:$S,$AL1185,'Input Sheet'!G:G)</f>
        <v>0</v>
      </c>
      <c r="AD1185" s="28">
        <f>+SUMIF('Input Sheet'!$S:$S,$AL1185,'Input Sheet'!H:H)</f>
        <v>0</v>
      </c>
      <c r="AE1185" s="28">
        <f>+SUMIF('Input Sheet'!$S:$S,$AL1185,'Input Sheet'!I:I)</f>
        <v>0</v>
      </c>
      <c r="AF1185" s="28">
        <f>+SUMIF('Input Sheet'!$S:$S,$AL1185,'Input Sheet'!J:J)</f>
        <v>0</v>
      </c>
      <c r="AG1185" s="28">
        <f>+SUMIF('Input Sheet'!$S:$S,$AL1185,'Input Sheet'!K:K)</f>
        <v>0</v>
      </c>
      <c r="AH1185" s="28">
        <f>+SUMIF('Input Sheet'!$S:$S,$AL1185,'Input Sheet'!L:L)</f>
        <v>0</v>
      </c>
      <c r="AI1185" s="28">
        <f>+SUMIF('Input Sheet'!$S:$S,$AL1185,'Input Sheet'!M:M)</f>
        <v>0</v>
      </c>
      <c r="AJ1185" s="28">
        <f>+SUMIF('Input Sheet'!$S:$S,$AL1185,'Input Sheet'!N:N)</f>
        <v>0</v>
      </c>
      <c r="AK1185" s="28"/>
      <c r="AL1185" s="27" t="str">
        <f t="shared" si="93"/>
        <v>360-8570</v>
      </c>
      <c r="AM1185" s="34" t="str">
        <f t="shared" si="94"/>
        <v>Admin &amp; Other</v>
      </c>
      <c r="AN1185" s="34" t="str">
        <f t="shared" si="95"/>
        <v>Admin &amp; OtherOther Overheads as % of Total Gross Profit</v>
      </c>
      <c r="AO1185" s="35"/>
      <c r="AP1185" s="35"/>
      <c r="AQ1185" s="35"/>
    </row>
    <row r="1186" spans="1:43" x14ac:dyDescent="0.25">
      <c r="A1186" s="27" t="s">
        <v>103</v>
      </c>
      <c r="B1186" s="27" t="s">
        <v>104</v>
      </c>
      <c r="C1186" s="27" t="s">
        <v>104</v>
      </c>
      <c r="D1186" s="27" t="s">
        <v>186</v>
      </c>
      <c r="E1186" s="27" t="s">
        <v>677</v>
      </c>
      <c r="F1186" s="27" t="s">
        <v>698</v>
      </c>
      <c r="G1186" s="27" t="s">
        <v>699</v>
      </c>
      <c r="H1186" s="34" t="s">
        <v>644</v>
      </c>
      <c r="I1186" s="34" t="s">
        <v>645</v>
      </c>
      <c r="J1186" s="34" t="str">
        <f t="shared" si="91"/>
        <v>Admin &amp; OtherOther Overheads as % of Total Gross Profit</v>
      </c>
      <c r="K1186" s="34" t="str">
        <f t="shared" si="92"/>
        <v>100DGF income - Toyota</v>
      </c>
      <c r="L1186" s="28">
        <f>+SUMIF('TB 4-24'!M:M,$AL1186,'TB 4-24'!G:G)</f>
        <v>0</v>
      </c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>
        <f>+SUMIF('Input Sheet'!$S:$S,$AL1186,'Input Sheet'!C:C)</f>
        <v>0</v>
      </c>
      <c r="Z1186" s="28">
        <f>+SUMIF('Input Sheet'!$S:$S,$AL1186,'Input Sheet'!D:D)</f>
        <v>0</v>
      </c>
      <c r="AA1186" s="28">
        <f>+SUMIF('Input Sheet'!$S:$S,$AL1186,'Input Sheet'!E:E)</f>
        <v>0</v>
      </c>
      <c r="AB1186" s="28">
        <f>+SUMIF('Input Sheet'!$S:$S,$AL1186,'Input Sheet'!F:F)</f>
        <v>0</v>
      </c>
      <c r="AC1186" s="28">
        <f>+SUMIF('Input Sheet'!$S:$S,$AL1186,'Input Sheet'!G:G)</f>
        <v>0</v>
      </c>
      <c r="AD1186" s="28">
        <f>+SUMIF('Input Sheet'!$S:$S,$AL1186,'Input Sheet'!H:H)</f>
        <v>0</v>
      </c>
      <c r="AE1186" s="28">
        <f>+SUMIF('Input Sheet'!$S:$S,$AL1186,'Input Sheet'!I:I)</f>
        <v>0</v>
      </c>
      <c r="AF1186" s="28">
        <f>+SUMIF('Input Sheet'!$S:$S,$AL1186,'Input Sheet'!J:J)</f>
        <v>0</v>
      </c>
      <c r="AG1186" s="28">
        <f>+SUMIF('Input Sheet'!$S:$S,$AL1186,'Input Sheet'!K:K)</f>
        <v>0</v>
      </c>
      <c r="AH1186" s="28">
        <f>+SUMIF('Input Sheet'!$S:$S,$AL1186,'Input Sheet'!L:L)</f>
        <v>0</v>
      </c>
      <c r="AI1186" s="28">
        <f>+SUMIF('Input Sheet'!$S:$S,$AL1186,'Input Sheet'!M:M)</f>
        <v>0</v>
      </c>
      <c r="AJ1186" s="28">
        <f>+SUMIF('Input Sheet'!$S:$S,$AL1186,'Input Sheet'!N:N)</f>
        <v>0</v>
      </c>
      <c r="AK1186" s="28"/>
      <c r="AL1186" s="27" t="str">
        <f t="shared" si="93"/>
        <v>100-8570</v>
      </c>
      <c r="AM1186" s="34" t="str">
        <f t="shared" si="94"/>
        <v>Admin &amp; Other</v>
      </c>
      <c r="AN1186" s="34" t="str">
        <f t="shared" si="95"/>
        <v>Admin &amp; OtherOther Overheads as % of Total Gross Profit</v>
      </c>
      <c r="AO1186" s="35"/>
      <c r="AP1186" s="35"/>
      <c r="AQ1186" s="35"/>
    </row>
    <row r="1187" spans="1:43" x14ac:dyDescent="0.25">
      <c r="A1187" s="27" t="s">
        <v>103</v>
      </c>
      <c r="B1187" s="27" t="s">
        <v>104</v>
      </c>
      <c r="C1187" s="27" t="s">
        <v>104</v>
      </c>
      <c r="D1187" s="27" t="s">
        <v>186</v>
      </c>
      <c r="E1187" s="27" t="s">
        <v>649</v>
      </c>
      <c r="F1187" s="27" t="s">
        <v>698</v>
      </c>
      <c r="G1187" s="27" t="s">
        <v>699</v>
      </c>
      <c r="H1187" s="34" t="s">
        <v>644</v>
      </c>
      <c r="I1187" s="34" t="s">
        <v>645</v>
      </c>
      <c r="J1187" s="34" t="str">
        <f t="shared" si="91"/>
        <v>Admin &amp; OtherOther Overheads as % of Total Gross Profit</v>
      </c>
      <c r="K1187" s="34" t="str">
        <f t="shared" si="92"/>
        <v>110DGF income - Toyota</v>
      </c>
      <c r="L1187" s="28">
        <f>+SUMIF('TB 4-24'!M:M,$AL1187,'TB 4-24'!G:G)</f>
        <v>0</v>
      </c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>
        <f>+SUMIF('Input Sheet'!$S:$S,$AL1187,'Input Sheet'!C:C)</f>
        <v>0</v>
      </c>
      <c r="Z1187" s="28">
        <f>+SUMIF('Input Sheet'!$S:$S,$AL1187,'Input Sheet'!D:D)</f>
        <v>0</v>
      </c>
      <c r="AA1187" s="28">
        <f>+SUMIF('Input Sheet'!$S:$S,$AL1187,'Input Sheet'!E:E)</f>
        <v>0</v>
      </c>
      <c r="AB1187" s="28">
        <f>+SUMIF('Input Sheet'!$S:$S,$AL1187,'Input Sheet'!F:F)</f>
        <v>0</v>
      </c>
      <c r="AC1187" s="28">
        <f>+SUMIF('Input Sheet'!$S:$S,$AL1187,'Input Sheet'!G:G)</f>
        <v>0</v>
      </c>
      <c r="AD1187" s="28">
        <f>+SUMIF('Input Sheet'!$S:$S,$AL1187,'Input Sheet'!H:H)</f>
        <v>0</v>
      </c>
      <c r="AE1187" s="28">
        <f>+SUMIF('Input Sheet'!$S:$S,$AL1187,'Input Sheet'!I:I)</f>
        <v>0</v>
      </c>
      <c r="AF1187" s="28">
        <f>+SUMIF('Input Sheet'!$S:$S,$AL1187,'Input Sheet'!J:J)</f>
        <v>0</v>
      </c>
      <c r="AG1187" s="28">
        <f>+SUMIF('Input Sheet'!$S:$S,$AL1187,'Input Sheet'!K:K)</f>
        <v>0</v>
      </c>
      <c r="AH1187" s="28">
        <f>+SUMIF('Input Sheet'!$S:$S,$AL1187,'Input Sheet'!L:L)</f>
        <v>0</v>
      </c>
      <c r="AI1187" s="28">
        <f>+SUMIF('Input Sheet'!$S:$S,$AL1187,'Input Sheet'!M:M)</f>
        <v>0</v>
      </c>
      <c r="AJ1187" s="28">
        <f>+SUMIF('Input Sheet'!$S:$S,$AL1187,'Input Sheet'!N:N)</f>
        <v>0</v>
      </c>
      <c r="AK1187" s="28"/>
      <c r="AL1187" s="27" t="str">
        <f t="shared" si="93"/>
        <v>110-8570</v>
      </c>
      <c r="AM1187" s="34" t="str">
        <f t="shared" si="94"/>
        <v>Admin &amp; Other</v>
      </c>
      <c r="AN1187" s="34" t="str">
        <f t="shared" si="95"/>
        <v>Admin &amp; OtherOther Overheads as % of Total Gross Profit</v>
      </c>
      <c r="AO1187" s="35"/>
      <c r="AP1187" s="35"/>
      <c r="AQ1187" s="35"/>
    </row>
    <row r="1188" spans="1:43" x14ac:dyDescent="0.25">
      <c r="A1188" s="27" t="s">
        <v>103</v>
      </c>
      <c r="B1188" s="27" t="s">
        <v>104</v>
      </c>
      <c r="C1188" s="27" t="s">
        <v>104</v>
      </c>
      <c r="D1188" s="27" t="s">
        <v>186</v>
      </c>
      <c r="E1188" s="27" t="s">
        <v>678</v>
      </c>
      <c r="F1188" s="27" t="s">
        <v>698</v>
      </c>
      <c r="G1188" s="27" t="s">
        <v>699</v>
      </c>
      <c r="H1188" s="34" t="s">
        <v>644</v>
      </c>
      <c r="I1188" s="34" t="s">
        <v>645</v>
      </c>
      <c r="J1188" s="34" t="str">
        <f t="shared" si="91"/>
        <v>Admin &amp; OtherOther Overheads as % of Total Gross Profit</v>
      </c>
      <c r="K1188" s="34" t="str">
        <f t="shared" si="92"/>
        <v>121DGF income - Toyota</v>
      </c>
      <c r="L1188" s="28">
        <f>+SUMIF('TB 4-24'!M:M,$AL1188,'TB 4-24'!G:G)</f>
        <v>0</v>
      </c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>
        <f>+SUMIF('Input Sheet'!$S:$S,$AL1188,'Input Sheet'!C:C)</f>
        <v>0</v>
      </c>
      <c r="Z1188" s="28">
        <f>+SUMIF('Input Sheet'!$S:$S,$AL1188,'Input Sheet'!D:D)</f>
        <v>0</v>
      </c>
      <c r="AA1188" s="28">
        <f>+SUMIF('Input Sheet'!$S:$S,$AL1188,'Input Sheet'!E:E)</f>
        <v>0</v>
      </c>
      <c r="AB1188" s="28">
        <f>+SUMIF('Input Sheet'!$S:$S,$AL1188,'Input Sheet'!F:F)</f>
        <v>0</v>
      </c>
      <c r="AC1188" s="28">
        <f>+SUMIF('Input Sheet'!$S:$S,$AL1188,'Input Sheet'!G:G)</f>
        <v>0</v>
      </c>
      <c r="AD1188" s="28">
        <f>+SUMIF('Input Sheet'!$S:$S,$AL1188,'Input Sheet'!H:H)</f>
        <v>0</v>
      </c>
      <c r="AE1188" s="28">
        <f>+SUMIF('Input Sheet'!$S:$S,$AL1188,'Input Sheet'!I:I)</f>
        <v>0</v>
      </c>
      <c r="AF1188" s="28">
        <f>+SUMIF('Input Sheet'!$S:$S,$AL1188,'Input Sheet'!J:J)</f>
        <v>0</v>
      </c>
      <c r="AG1188" s="28">
        <f>+SUMIF('Input Sheet'!$S:$S,$AL1188,'Input Sheet'!K:K)</f>
        <v>0</v>
      </c>
      <c r="AH1188" s="28">
        <f>+SUMIF('Input Sheet'!$S:$S,$AL1188,'Input Sheet'!L:L)</f>
        <v>0</v>
      </c>
      <c r="AI1188" s="28">
        <f>+SUMIF('Input Sheet'!$S:$S,$AL1188,'Input Sheet'!M:M)</f>
        <v>0</v>
      </c>
      <c r="AJ1188" s="28">
        <f>+SUMIF('Input Sheet'!$S:$S,$AL1188,'Input Sheet'!N:N)</f>
        <v>0</v>
      </c>
      <c r="AK1188" s="28"/>
      <c r="AL1188" s="27" t="str">
        <f t="shared" si="93"/>
        <v>121-8570</v>
      </c>
      <c r="AM1188" s="34" t="str">
        <f t="shared" si="94"/>
        <v>Admin &amp; Other</v>
      </c>
      <c r="AN1188" s="34" t="str">
        <f t="shared" si="95"/>
        <v>Admin &amp; OtherOther Overheads as % of Total Gross Profit</v>
      </c>
      <c r="AO1188" s="35"/>
      <c r="AP1188" s="35"/>
      <c r="AQ1188" s="35"/>
    </row>
    <row r="1189" spans="1:43" x14ac:dyDescent="0.25">
      <c r="A1189" s="27" t="s">
        <v>103</v>
      </c>
      <c r="B1189" s="27" t="s">
        <v>104</v>
      </c>
      <c r="C1189" s="27" t="s">
        <v>104</v>
      </c>
      <c r="D1189" s="27" t="s">
        <v>186</v>
      </c>
      <c r="E1189" s="27" t="s">
        <v>679</v>
      </c>
      <c r="F1189" s="27" t="s">
        <v>698</v>
      </c>
      <c r="G1189" s="27" t="s">
        <v>699</v>
      </c>
      <c r="H1189" s="34" t="s">
        <v>644</v>
      </c>
      <c r="I1189" s="34" t="s">
        <v>645</v>
      </c>
      <c r="J1189" s="34" t="str">
        <f t="shared" si="91"/>
        <v>Admin &amp; OtherOther Overheads as % of Total Gross Profit</v>
      </c>
      <c r="K1189" s="34" t="str">
        <f t="shared" si="92"/>
        <v>160DGF income - Toyota</v>
      </c>
      <c r="L1189" s="28">
        <f>+SUMIF('TB 4-24'!M:M,$AL1189,'TB 4-24'!G:G)</f>
        <v>0</v>
      </c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>
        <f>+SUMIF('Input Sheet'!$S:$S,$AL1189,'Input Sheet'!C:C)</f>
        <v>0</v>
      </c>
      <c r="Z1189" s="28">
        <f>+SUMIF('Input Sheet'!$S:$S,$AL1189,'Input Sheet'!D:D)</f>
        <v>0</v>
      </c>
      <c r="AA1189" s="28">
        <f>+SUMIF('Input Sheet'!$S:$S,$AL1189,'Input Sheet'!E:E)</f>
        <v>0</v>
      </c>
      <c r="AB1189" s="28">
        <f>+SUMIF('Input Sheet'!$S:$S,$AL1189,'Input Sheet'!F:F)</f>
        <v>0</v>
      </c>
      <c r="AC1189" s="28">
        <f>+SUMIF('Input Sheet'!$S:$S,$AL1189,'Input Sheet'!G:G)</f>
        <v>0</v>
      </c>
      <c r="AD1189" s="28">
        <f>+SUMIF('Input Sheet'!$S:$S,$AL1189,'Input Sheet'!H:H)</f>
        <v>0</v>
      </c>
      <c r="AE1189" s="28">
        <f>+SUMIF('Input Sheet'!$S:$S,$AL1189,'Input Sheet'!I:I)</f>
        <v>0</v>
      </c>
      <c r="AF1189" s="28">
        <f>+SUMIF('Input Sheet'!$S:$S,$AL1189,'Input Sheet'!J:J)</f>
        <v>0</v>
      </c>
      <c r="AG1189" s="28">
        <f>+SUMIF('Input Sheet'!$S:$S,$AL1189,'Input Sheet'!K:K)</f>
        <v>0</v>
      </c>
      <c r="AH1189" s="28">
        <f>+SUMIF('Input Sheet'!$S:$S,$AL1189,'Input Sheet'!L:L)</f>
        <v>0</v>
      </c>
      <c r="AI1189" s="28">
        <f>+SUMIF('Input Sheet'!$S:$S,$AL1189,'Input Sheet'!M:M)</f>
        <v>0</v>
      </c>
      <c r="AJ1189" s="28">
        <f>+SUMIF('Input Sheet'!$S:$S,$AL1189,'Input Sheet'!N:N)</f>
        <v>0</v>
      </c>
      <c r="AK1189" s="28"/>
      <c r="AL1189" s="27" t="str">
        <f t="shared" si="93"/>
        <v>160-8570</v>
      </c>
      <c r="AM1189" s="34" t="str">
        <f t="shared" si="94"/>
        <v>Admin &amp; Other</v>
      </c>
      <c r="AN1189" s="34" t="str">
        <f t="shared" si="95"/>
        <v>Admin &amp; OtherOther Overheads as % of Total Gross Profit</v>
      </c>
      <c r="AO1189" s="35"/>
      <c r="AP1189" s="35"/>
      <c r="AQ1189" s="35"/>
    </row>
    <row r="1190" spans="1:43" x14ac:dyDescent="0.25">
      <c r="A1190" s="27" t="s">
        <v>103</v>
      </c>
      <c r="B1190" s="27" t="s">
        <v>104</v>
      </c>
      <c r="C1190" s="27" t="s">
        <v>671</v>
      </c>
      <c r="D1190" s="27" t="s">
        <v>179</v>
      </c>
      <c r="E1190" s="27" t="s">
        <v>683</v>
      </c>
      <c r="F1190" s="27" t="s">
        <v>692</v>
      </c>
      <c r="G1190" s="27" t="s">
        <v>693</v>
      </c>
      <c r="H1190" s="34" t="s">
        <v>644</v>
      </c>
      <c r="I1190" s="34" t="s">
        <v>645</v>
      </c>
      <c r="J1190" s="34" t="str">
        <f t="shared" si="91"/>
        <v>Admin &amp; OtherOther Overheads as % of Total Gross Profit</v>
      </c>
      <c r="K1190" s="34" t="str">
        <f t="shared" si="92"/>
        <v>340Office expenses (Stationery, postage) - Toyota</v>
      </c>
      <c r="L1190" s="28">
        <f>+SUMIF('TB 4-24'!M:M,$AL1190,'TB 4-24'!G:G)</f>
        <v>0</v>
      </c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>
        <f>+SUMIF('Input Sheet'!$S:$S,$AL1190,'Input Sheet'!C:C)</f>
        <v>0</v>
      </c>
      <c r="Z1190" s="28">
        <f>+SUMIF('Input Sheet'!$S:$S,$AL1190,'Input Sheet'!D:D)</f>
        <v>0</v>
      </c>
      <c r="AA1190" s="28">
        <f>+SUMIF('Input Sheet'!$S:$S,$AL1190,'Input Sheet'!E:E)</f>
        <v>0</v>
      </c>
      <c r="AB1190" s="28">
        <f>+SUMIF('Input Sheet'!$S:$S,$AL1190,'Input Sheet'!F:F)</f>
        <v>0</v>
      </c>
      <c r="AC1190" s="28">
        <f>+SUMIF('Input Sheet'!$S:$S,$AL1190,'Input Sheet'!G:G)</f>
        <v>0</v>
      </c>
      <c r="AD1190" s="28">
        <f>+SUMIF('Input Sheet'!$S:$S,$AL1190,'Input Sheet'!H:H)</f>
        <v>0</v>
      </c>
      <c r="AE1190" s="28">
        <f>+SUMIF('Input Sheet'!$S:$S,$AL1190,'Input Sheet'!I:I)</f>
        <v>0</v>
      </c>
      <c r="AF1190" s="28">
        <f>+SUMIF('Input Sheet'!$S:$S,$AL1190,'Input Sheet'!J:J)</f>
        <v>0</v>
      </c>
      <c r="AG1190" s="28">
        <f>+SUMIF('Input Sheet'!$S:$S,$AL1190,'Input Sheet'!K:K)</f>
        <v>0</v>
      </c>
      <c r="AH1190" s="28">
        <f>+SUMIF('Input Sheet'!$S:$S,$AL1190,'Input Sheet'!L:L)</f>
        <v>0</v>
      </c>
      <c r="AI1190" s="28">
        <f>+SUMIF('Input Sheet'!$S:$S,$AL1190,'Input Sheet'!M:M)</f>
        <v>0</v>
      </c>
      <c r="AJ1190" s="28">
        <f>+SUMIF('Input Sheet'!$S:$S,$AL1190,'Input Sheet'!N:N)</f>
        <v>0</v>
      </c>
      <c r="AK1190" s="28"/>
      <c r="AL1190" s="27" t="str">
        <f t="shared" si="93"/>
        <v>340-7350</v>
      </c>
      <c r="AM1190" s="34" t="str">
        <f t="shared" si="94"/>
        <v>Admin &amp; Other</v>
      </c>
      <c r="AN1190" s="34" t="str">
        <f t="shared" si="95"/>
        <v>Admin &amp; OtherOther Overheads as % of Total Gross Profit</v>
      </c>
      <c r="AO1190" s="35"/>
      <c r="AP1190" s="35"/>
      <c r="AQ1190" s="35"/>
    </row>
    <row r="1191" spans="1:43" x14ac:dyDescent="0.25">
      <c r="A1191" s="27" t="s">
        <v>103</v>
      </c>
      <c r="B1191" s="27" t="s">
        <v>104</v>
      </c>
      <c r="C1191" s="27" t="s">
        <v>657</v>
      </c>
      <c r="D1191" s="27" t="s">
        <v>179</v>
      </c>
      <c r="E1191" s="27" t="s">
        <v>681</v>
      </c>
      <c r="F1191" s="27" t="s">
        <v>692</v>
      </c>
      <c r="G1191" s="27" t="s">
        <v>693</v>
      </c>
      <c r="H1191" s="34" t="s">
        <v>644</v>
      </c>
      <c r="I1191" s="34" t="s">
        <v>645</v>
      </c>
      <c r="J1191" s="34" t="str">
        <f t="shared" si="91"/>
        <v>Admin &amp; OtherOther Overheads as % of Total Gross Profit</v>
      </c>
      <c r="K1191" s="34" t="str">
        <f t="shared" si="92"/>
        <v>230Office expenses (Stationery, postage) - Toyota</v>
      </c>
      <c r="L1191" s="28">
        <f>+SUMIF('TB 4-24'!M:M,$AL1191,'TB 4-24'!G:G)</f>
        <v>0</v>
      </c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>
        <f>+SUMIF('Input Sheet'!$S:$S,$AL1191,'Input Sheet'!C:C)</f>
        <v>0</v>
      </c>
      <c r="Z1191" s="28">
        <f>+SUMIF('Input Sheet'!$S:$S,$AL1191,'Input Sheet'!D:D)</f>
        <v>0</v>
      </c>
      <c r="AA1191" s="28">
        <f>+SUMIF('Input Sheet'!$S:$S,$AL1191,'Input Sheet'!E:E)</f>
        <v>0</v>
      </c>
      <c r="AB1191" s="28">
        <f>+SUMIF('Input Sheet'!$S:$S,$AL1191,'Input Sheet'!F:F)</f>
        <v>0</v>
      </c>
      <c r="AC1191" s="28">
        <f>+SUMIF('Input Sheet'!$S:$S,$AL1191,'Input Sheet'!G:G)</f>
        <v>0</v>
      </c>
      <c r="AD1191" s="28">
        <f>+SUMIF('Input Sheet'!$S:$S,$AL1191,'Input Sheet'!H:H)</f>
        <v>0</v>
      </c>
      <c r="AE1191" s="28">
        <f>+SUMIF('Input Sheet'!$S:$S,$AL1191,'Input Sheet'!I:I)</f>
        <v>0</v>
      </c>
      <c r="AF1191" s="28">
        <f>+SUMIF('Input Sheet'!$S:$S,$AL1191,'Input Sheet'!J:J)</f>
        <v>0</v>
      </c>
      <c r="AG1191" s="28">
        <f>+SUMIF('Input Sheet'!$S:$S,$AL1191,'Input Sheet'!K:K)</f>
        <v>0</v>
      </c>
      <c r="AH1191" s="28">
        <f>+SUMIF('Input Sheet'!$S:$S,$AL1191,'Input Sheet'!L:L)</f>
        <v>0</v>
      </c>
      <c r="AI1191" s="28">
        <f>+SUMIF('Input Sheet'!$S:$S,$AL1191,'Input Sheet'!M:M)</f>
        <v>0</v>
      </c>
      <c r="AJ1191" s="28">
        <f>+SUMIF('Input Sheet'!$S:$S,$AL1191,'Input Sheet'!N:N)</f>
        <v>0</v>
      </c>
      <c r="AK1191" s="28"/>
      <c r="AL1191" s="27" t="str">
        <f t="shared" si="93"/>
        <v>230-7350</v>
      </c>
      <c r="AM1191" s="34" t="str">
        <f t="shared" si="94"/>
        <v>Admin &amp; Other</v>
      </c>
      <c r="AN1191" s="34" t="str">
        <f t="shared" si="95"/>
        <v>Admin &amp; OtherOther Overheads as % of Total Gross Profit</v>
      </c>
      <c r="AO1191" s="35"/>
      <c r="AP1191" s="35"/>
      <c r="AQ1191" s="35"/>
    </row>
    <row r="1192" spans="1:43" x14ac:dyDescent="0.25">
      <c r="A1192" s="27" t="s">
        <v>103</v>
      </c>
      <c r="B1192" s="27" t="s">
        <v>104</v>
      </c>
      <c r="C1192" s="27" t="s">
        <v>663</v>
      </c>
      <c r="D1192" s="27" t="s">
        <v>179</v>
      </c>
      <c r="E1192" s="27" t="s">
        <v>669</v>
      </c>
      <c r="F1192" s="27" t="s">
        <v>692</v>
      </c>
      <c r="G1192" s="27" t="s">
        <v>693</v>
      </c>
      <c r="H1192" s="34" t="s">
        <v>644</v>
      </c>
      <c r="I1192" s="34" t="s">
        <v>645</v>
      </c>
      <c r="J1192" s="34" t="str">
        <f t="shared" si="91"/>
        <v>Admin &amp; OtherOther Overheads as % of Total Gross Profit</v>
      </c>
      <c r="K1192" s="34" t="str">
        <f t="shared" si="92"/>
        <v>440Office expenses (Stationery, postage) - Toyota</v>
      </c>
      <c r="L1192" s="28">
        <f>+SUMIF('TB 4-24'!M:M,$AL1192,'TB 4-24'!G:G)</f>
        <v>0</v>
      </c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>
        <f>+SUMIF('Input Sheet'!$S:$S,$AL1192,'Input Sheet'!C:C)</f>
        <v>0</v>
      </c>
      <c r="Z1192" s="28">
        <f>+SUMIF('Input Sheet'!$S:$S,$AL1192,'Input Sheet'!D:D)</f>
        <v>0</v>
      </c>
      <c r="AA1192" s="28">
        <f>+SUMIF('Input Sheet'!$S:$S,$AL1192,'Input Sheet'!E:E)</f>
        <v>0</v>
      </c>
      <c r="AB1192" s="28">
        <f>+SUMIF('Input Sheet'!$S:$S,$AL1192,'Input Sheet'!F:F)</f>
        <v>0</v>
      </c>
      <c r="AC1192" s="28">
        <f>+SUMIF('Input Sheet'!$S:$S,$AL1192,'Input Sheet'!G:G)</f>
        <v>0</v>
      </c>
      <c r="AD1192" s="28">
        <f>+SUMIF('Input Sheet'!$S:$S,$AL1192,'Input Sheet'!H:H)</f>
        <v>0</v>
      </c>
      <c r="AE1192" s="28">
        <f>+SUMIF('Input Sheet'!$S:$S,$AL1192,'Input Sheet'!I:I)</f>
        <v>0</v>
      </c>
      <c r="AF1192" s="28">
        <f>+SUMIF('Input Sheet'!$S:$S,$AL1192,'Input Sheet'!J:J)</f>
        <v>0</v>
      </c>
      <c r="AG1192" s="28">
        <f>+SUMIF('Input Sheet'!$S:$S,$AL1192,'Input Sheet'!K:K)</f>
        <v>0</v>
      </c>
      <c r="AH1192" s="28">
        <f>+SUMIF('Input Sheet'!$S:$S,$AL1192,'Input Sheet'!L:L)</f>
        <v>0</v>
      </c>
      <c r="AI1192" s="28">
        <f>+SUMIF('Input Sheet'!$S:$S,$AL1192,'Input Sheet'!M:M)</f>
        <v>0</v>
      </c>
      <c r="AJ1192" s="28">
        <f>+SUMIF('Input Sheet'!$S:$S,$AL1192,'Input Sheet'!N:N)</f>
        <v>0</v>
      </c>
      <c r="AK1192" s="28"/>
      <c r="AL1192" s="27" t="str">
        <f t="shared" si="93"/>
        <v>440-7350</v>
      </c>
      <c r="AM1192" s="34" t="str">
        <f t="shared" si="94"/>
        <v>Admin &amp; Other</v>
      </c>
      <c r="AN1192" s="34" t="str">
        <f t="shared" si="95"/>
        <v>Admin &amp; OtherOther Overheads as % of Total Gross Profit</v>
      </c>
      <c r="AO1192" s="35"/>
      <c r="AP1192" s="35"/>
      <c r="AQ1192" s="35"/>
    </row>
    <row r="1193" spans="1:43" x14ac:dyDescent="0.25">
      <c r="A1193" s="27" t="s">
        <v>103</v>
      </c>
      <c r="B1193" s="27" t="s">
        <v>104</v>
      </c>
      <c r="C1193" s="27" t="s">
        <v>657</v>
      </c>
      <c r="D1193" s="27" t="s">
        <v>179</v>
      </c>
      <c r="E1193" s="27" t="s">
        <v>658</v>
      </c>
      <c r="F1193" s="27" t="s">
        <v>692</v>
      </c>
      <c r="G1193" s="27" t="s">
        <v>693</v>
      </c>
      <c r="H1193" s="34" t="s">
        <v>644</v>
      </c>
      <c r="I1193" s="34" t="s">
        <v>645</v>
      </c>
      <c r="J1193" s="34" t="str">
        <f t="shared" si="91"/>
        <v>Admin &amp; OtherOther Overheads as % of Total Gross Profit</v>
      </c>
      <c r="K1193" s="34" t="str">
        <f t="shared" si="92"/>
        <v>210Office expenses (Stationery, postage) - Toyota</v>
      </c>
      <c r="L1193" s="28">
        <f>+SUMIF('TB 4-24'!M:M,$AL1193,'TB 4-24'!G:G)</f>
        <v>0</v>
      </c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>
        <f>+SUMIF('Input Sheet'!$S:$S,$AL1193,'Input Sheet'!C:C)</f>
        <v>0</v>
      </c>
      <c r="Z1193" s="28">
        <f>+SUMIF('Input Sheet'!$S:$S,$AL1193,'Input Sheet'!D:D)</f>
        <v>0</v>
      </c>
      <c r="AA1193" s="28">
        <f>+SUMIF('Input Sheet'!$S:$S,$AL1193,'Input Sheet'!E:E)</f>
        <v>0</v>
      </c>
      <c r="AB1193" s="28">
        <f>+SUMIF('Input Sheet'!$S:$S,$AL1193,'Input Sheet'!F:F)</f>
        <v>0</v>
      </c>
      <c r="AC1193" s="28">
        <f>+SUMIF('Input Sheet'!$S:$S,$AL1193,'Input Sheet'!G:G)</f>
        <v>0</v>
      </c>
      <c r="AD1193" s="28">
        <f>+SUMIF('Input Sheet'!$S:$S,$AL1193,'Input Sheet'!H:H)</f>
        <v>0</v>
      </c>
      <c r="AE1193" s="28">
        <f>+SUMIF('Input Sheet'!$S:$S,$AL1193,'Input Sheet'!I:I)</f>
        <v>0</v>
      </c>
      <c r="AF1193" s="28">
        <f>+SUMIF('Input Sheet'!$S:$S,$AL1193,'Input Sheet'!J:J)</f>
        <v>0</v>
      </c>
      <c r="AG1193" s="28">
        <f>+SUMIF('Input Sheet'!$S:$S,$AL1193,'Input Sheet'!K:K)</f>
        <v>0</v>
      </c>
      <c r="AH1193" s="28">
        <f>+SUMIF('Input Sheet'!$S:$S,$AL1193,'Input Sheet'!L:L)</f>
        <v>0</v>
      </c>
      <c r="AI1193" s="28">
        <f>+SUMIF('Input Sheet'!$S:$S,$AL1193,'Input Sheet'!M:M)</f>
        <v>0</v>
      </c>
      <c r="AJ1193" s="28">
        <f>+SUMIF('Input Sheet'!$S:$S,$AL1193,'Input Sheet'!N:N)</f>
        <v>0</v>
      </c>
      <c r="AK1193" s="28"/>
      <c r="AL1193" s="27" t="str">
        <f t="shared" si="93"/>
        <v>210-7350</v>
      </c>
      <c r="AM1193" s="34" t="str">
        <f t="shared" si="94"/>
        <v>Admin &amp; Other</v>
      </c>
      <c r="AN1193" s="34" t="str">
        <f t="shared" si="95"/>
        <v>Admin &amp; OtherOther Overheads as % of Total Gross Profit</v>
      </c>
      <c r="AO1193" s="35"/>
      <c r="AP1193" s="35"/>
      <c r="AQ1193" s="35"/>
    </row>
    <row r="1194" spans="1:43" x14ac:dyDescent="0.25">
      <c r="A1194" s="27" t="s">
        <v>103</v>
      </c>
      <c r="B1194" s="27" t="s">
        <v>104</v>
      </c>
      <c r="C1194" s="27" t="s">
        <v>657</v>
      </c>
      <c r="D1194" s="27" t="s">
        <v>179</v>
      </c>
      <c r="E1194" s="27" t="s">
        <v>659</v>
      </c>
      <c r="F1194" s="27" t="s">
        <v>692</v>
      </c>
      <c r="G1194" s="27" t="s">
        <v>693</v>
      </c>
      <c r="H1194" s="34" t="s">
        <v>644</v>
      </c>
      <c r="I1194" s="34" t="s">
        <v>645</v>
      </c>
      <c r="J1194" s="34" t="str">
        <f t="shared" si="91"/>
        <v>Admin &amp; OtherOther Overheads as % of Total Gross Profit</v>
      </c>
      <c r="K1194" s="34" t="str">
        <f t="shared" si="92"/>
        <v>220Office expenses (Stationery, postage) - Toyota</v>
      </c>
      <c r="L1194" s="28">
        <f>+SUMIF('TB 4-24'!M:M,$AL1194,'TB 4-24'!G:G)</f>
        <v>0</v>
      </c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>
        <f>+SUMIF('Input Sheet'!$S:$S,$AL1194,'Input Sheet'!C:C)</f>
        <v>0</v>
      </c>
      <c r="Z1194" s="28">
        <f>+SUMIF('Input Sheet'!$S:$S,$AL1194,'Input Sheet'!D:D)</f>
        <v>0</v>
      </c>
      <c r="AA1194" s="28">
        <f>+SUMIF('Input Sheet'!$S:$S,$AL1194,'Input Sheet'!E:E)</f>
        <v>0</v>
      </c>
      <c r="AB1194" s="28">
        <f>+SUMIF('Input Sheet'!$S:$S,$AL1194,'Input Sheet'!F:F)</f>
        <v>0</v>
      </c>
      <c r="AC1194" s="28">
        <f>+SUMIF('Input Sheet'!$S:$S,$AL1194,'Input Sheet'!G:G)</f>
        <v>0</v>
      </c>
      <c r="AD1194" s="28">
        <f>+SUMIF('Input Sheet'!$S:$S,$AL1194,'Input Sheet'!H:H)</f>
        <v>0</v>
      </c>
      <c r="AE1194" s="28">
        <f>+SUMIF('Input Sheet'!$S:$S,$AL1194,'Input Sheet'!I:I)</f>
        <v>0</v>
      </c>
      <c r="AF1194" s="28">
        <f>+SUMIF('Input Sheet'!$S:$S,$AL1194,'Input Sheet'!J:J)</f>
        <v>0</v>
      </c>
      <c r="AG1194" s="28">
        <f>+SUMIF('Input Sheet'!$S:$S,$AL1194,'Input Sheet'!K:K)</f>
        <v>0</v>
      </c>
      <c r="AH1194" s="28">
        <f>+SUMIF('Input Sheet'!$S:$S,$AL1194,'Input Sheet'!L:L)</f>
        <v>0</v>
      </c>
      <c r="AI1194" s="28">
        <f>+SUMIF('Input Sheet'!$S:$S,$AL1194,'Input Sheet'!M:M)</f>
        <v>0</v>
      </c>
      <c r="AJ1194" s="28">
        <f>+SUMIF('Input Sheet'!$S:$S,$AL1194,'Input Sheet'!N:N)</f>
        <v>0</v>
      </c>
      <c r="AK1194" s="28"/>
      <c r="AL1194" s="27" t="str">
        <f t="shared" si="93"/>
        <v>220-7350</v>
      </c>
      <c r="AM1194" s="34" t="str">
        <f t="shared" si="94"/>
        <v>Admin &amp; Other</v>
      </c>
      <c r="AN1194" s="34" t="str">
        <f t="shared" si="95"/>
        <v>Admin &amp; OtherOther Overheads as % of Total Gross Profit</v>
      </c>
      <c r="AO1194" s="35"/>
      <c r="AP1194" s="35"/>
      <c r="AQ1194" s="35"/>
    </row>
    <row r="1195" spans="1:43" x14ac:dyDescent="0.25">
      <c r="A1195" s="27" t="s">
        <v>103</v>
      </c>
      <c r="B1195" s="27" t="s">
        <v>104</v>
      </c>
      <c r="C1195" s="27" t="s">
        <v>104</v>
      </c>
      <c r="D1195" s="27" t="s">
        <v>153</v>
      </c>
      <c r="E1195" s="27" t="s">
        <v>678</v>
      </c>
      <c r="F1195" s="27" t="s">
        <v>700</v>
      </c>
      <c r="G1195" s="27" t="s">
        <v>701</v>
      </c>
      <c r="H1195" s="34" t="s">
        <v>644</v>
      </c>
      <c r="I1195" s="34" t="s">
        <v>645</v>
      </c>
      <c r="J1195" s="34" t="str">
        <f t="shared" si="91"/>
        <v>Admin &amp; OtherOther Overheads as % of Total Gross Profit</v>
      </c>
      <c r="K1195" s="34" t="str">
        <f t="shared" si="92"/>
        <v>121Heat/Light/Power - Toyota</v>
      </c>
      <c r="L1195" s="28">
        <f>+SUMIF('TB 4-24'!M:M,$AL1195,'TB 4-24'!G:G)</f>
        <v>0</v>
      </c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>
        <f>+SUMIF('Input Sheet'!$S:$S,$AL1195,'Input Sheet'!C:C)</f>
        <v>0</v>
      </c>
      <c r="Z1195" s="28">
        <f>+SUMIF('Input Sheet'!$S:$S,$AL1195,'Input Sheet'!D:D)</f>
        <v>0</v>
      </c>
      <c r="AA1195" s="28">
        <f>+SUMIF('Input Sheet'!$S:$S,$AL1195,'Input Sheet'!E:E)</f>
        <v>0</v>
      </c>
      <c r="AB1195" s="28">
        <f>+SUMIF('Input Sheet'!$S:$S,$AL1195,'Input Sheet'!F:F)</f>
        <v>0</v>
      </c>
      <c r="AC1195" s="28">
        <f>+SUMIF('Input Sheet'!$S:$S,$AL1195,'Input Sheet'!G:G)</f>
        <v>0</v>
      </c>
      <c r="AD1195" s="28">
        <f>+SUMIF('Input Sheet'!$S:$S,$AL1195,'Input Sheet'!H:H)</f>
        <v>0</v>
      </c>
      <c r="AE1195" s="28">
        <f>+SUMIF('Input Sheet'!$S:$S,$AL1195,'Input Sheet'!I:I)</f>
        <v>0</v>
      </c>
      <c r="AF1195" s="28">
        <f>+SUMIF('Input Sheet'!$S:$S,$AL1195,'Input Sheet'!J:J)</f>
        <v>0</v>
      </c>
      <c r="AG1195" s="28">
        <f>+SUMIF('Input Sheet'!$S:$S,$AL1195,'Input Sheet'!K:K)</f>
        <v>0</v>
      </c>
      <c r="AH1195" s="28">
        <f>+SUMIF('Input Sheet'!$S:$S,$AL1195,'Input Sheet'!L:L)</f>
        <v>0</v>
      </c>
      <c r="AI1195" s="28">
        <f>+SUMIF('Input Sheet'!$S:$S,$AL1195,'Input Sheet'!M:M)</f>
        <v>0</v>
      </c>
      <c r="AJ1195" s="28">
        <f>+SUMIF('Input Sheet'!$S:$S,$AL1195,'Input Sheet'!N:N)</f>
        <v>0</v>
      </c>
      <c r="AK1195" s="28"/>
      <c r="AL1195" s="27" t="str">
        <f t="shared" si="93"/>
        <v>121-7820</v>
      </c>
      <c r="AM1195" s="34" t="str">
        <f t="shared" si="94"/>
        <v>Admin &amp; Other</v>
      </c>
      <c r="AN1195" s="34" t="str">
        <f t="shared" si="95"/>
        <v>Admin &amp; OtherOther Overheads as % of Total Gross Profit</v>
      </c>
      <c r="AO1195" s="35"/>
      <c r="AP1195" s="35"/>
      <c r="AQ1195" s="35"/>
    </row>
    <row r="1196" spans="1:43" x14ac:dyDescent="0.25">
      <c r="A1196" s="27" t="s">
        <v>103</v>
      </c>
      <c r="B1196" s="27" t="s">
        <v>104</v>
      </c>
      <c r="C1196" s="27" t="s">
        <v>104</v>
      </c>
      <c r="D1196" s="27" t="s">
        <v>179</v>
      </c>
      <c r="E1196" s="27" t="s">
        <v>679</v>
      </c>
      <c r="F1196" s="27" t="s">
        <v>692</v>
      </c>
      <c r="G1196" s="27" t="s">
        <v>693</v>
      </c>
      <c r="H1196" s="34" t="s">
        <v>644</v>
      </c>
      <c r="I1196" s="34" t="s">
        <v>645</v>
      </c>
      <c r="J1196" s="34" t="str">
        <f t="shared" si="91"/>
        <v>Admin &amp; OtherOther Overheads as % of Total Gross Profit</v>
      </c>
      <c r="K1196" s="34" t="str">
        <f t="shared" si="92"/>
        <v>160Office expenses (Stationery, postage) - Toyota</v>
      </c>
      <c r="L1196" s="28">
        <f>+SUMIF('TB 4-24'!M:M,$AL1196,'TB 4-24'!G:G)</f>
        <v>0</v>
      </c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>
        <f>+SUMIF('Input Sheet'!$S:$S,$AL1196,'Input Sheet'!C:C)</f>
        <v>0</v>
      </c>
      <c r="Z1196" s="28">
        <f>+SUMIF('Input Sheet'!$S:$S,$AL1196,'Input Sheet'!D:D)</f>
        <v>0</v>
      </c>
      <c r="AA1196" s="28">
        <f>+SUMIF('Input Sheet'!$S:$S,$AL1196,'Input Sheet'!E:E)</f>
        <v>0</v>
      </c>
      <c r="AB1196" s="28">
        <f>+SUMIF('Input Sheet'!$S:$S,$AL1196,'Input Sheet'!F:F)</f>
        <v>0</v>
      </c>
      <c r="AC1196" s="28">
        <f>+SUMIF('Input Sheet'!$S:$S,$AL1196,'Input Sheet'!G:G)</f>
        <v>0</v>
      </c>
      <c r="AD1196" s="28">
        <f>+SUMIF('Input Sheet'!$S:$S,$AL1196,'Input Sheet'!H:H)</f>
        <v>0</v>
      </c>
      <c r="AE1196" s="28">
        <f>+SUMIF('Input Sheet'!$S:$S,$AL1196,'Input Sheet'!I:I)</f>
        <v>0</v>
      </c>
      <c r="AF1196" s="28">
        <f>+SUMIF('Input Sheet'!$S:$S,$AL1196,'Input Sheet'!J:J)</f>
        <v>0</v>
      </c>
      <c r="AG1196" s="28">
        <f>+SUMIF('Input Sheet'!$S:$S,$AL1196,'Input Sheet'!K:K)</f>
        <v>0</v>
      </c>
      <c r="AH1196" s="28">
        <f>+SUMIF('Input Sheet'!$S:$S,$AL1196,'Input Sheet'!L:L)</f>
        <v>0</v>
      </c>
      <c r="AI1196" s="28">
        <f>+SUMIF('Input Sheet'!$S:$S,$AL1196,'Input Sheet'!M:M)</f>
        <v>0</v>
      </c>
      <c r="AJ1196" s="28">
        <f>+SUMIF('Input Sheet'!$S:$S,$AL1196,'Input Sheet'!N:N)</f>
        <v>0</v>
      </c>
      <c r="AK1196" s="28"/>
      <c r="AL1196" s="27" t="str">
        <f t="shared" si="93"/>
        <v>160-7350</v>
      </c>
      <c r="AM1196" s="34" t="str">
        <f t="shared" si="94"/>
        <v>Admin &amp; Other</v>
      </c>
      <c r="AN1196" s="34" t="str">
        <f t="shared" si="95"/>
        <v>Admin &amp; OtherOther Overheads as % of Total Gross Profit</v>
      </c>
      <c r="AO1196" s="35"/>
      <c r="AP1196" s="35"/>
      <c r="AQ1196" s="35"/>
    </row>
    <row r="1197" spans="1:43" x14ac:dyDescent="0.25">
      <c r="A1197" s="27" t="s">
        <v>103</v>
      </c>
      <c r="B1197" s="27" t="s">
        <v>104</v>
      </c>
      <c r="C1197" s="27" t="s">
        <v>663</v>
      </c>
      <c r="D1197" s="27" t="s">
        <v>179</v>
      </c>
      <c r="E1197" s="27" t="s">
        <v>668</v>
      </c>
      <c r="F1197" s="27" t="s">
        <v>692</v>
      </c>
      <c r="G1197" s="27" t="s">
        <v>693</v>
      </c>
      <c r="H1197" s="34" t="s">
        <v>644</v>
      </c>
      <c r="I1197" s="34" t="s">
        <v>645</v>
      </c>
      <c r="J1197" s="34" t="str">
        <f t="shared" si="91"/>
        <v>Admin &amp; OtherOther Overheads as % of Total Gross Profit</v>
      </c>
      <c r="K1197" s="34" t="str">
        <f t="shared" si="92"/>
        <v>430Office expenses (Stationery, postage) - Toyota</v>
      </c>
      <c r="L1197" s="28">
        <f>+SUMIF('TB 4-24'!M:M,$AL1197,'TB 4-24'!G:G)</f>
        <v>0</v>
      </c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>
        <f>+SUMIF('Input Sheet'!$S:$S,$AL1197,'Input Sheet'!C:C)</f>
        <v>0</v>
      </c>
      <c r="Z1197" s="28">
        <f>+SUMIF('Input Sheet'!$S:$S,$AL1197,'Input Sheet'!D:D)</f>
        <v>0</v>
      </c>
      <c r="AA1197" s="28">
        <f>+SUMIF('Input Sheet'!$S:$S,$AL1197,'Input Sheet'!E:E)</f>
        <v>0</v>
      </c>
      <c r="AB1197" s="28">
        <f>+SUMIF('Input Sheet'!$S:$S,$AL1197,'Input Sheet'!F:F)</f>
        <v>0</v>
      </c>
      <c r="AC1197" s="28">
        <f>+SUMIF('Input Sheet'!$S:$S,$AL1197,'Input Sheet'!G:G)</f>
        <v>0</v>
      </c>
      <c r="AD1197" s="28">
        <f>+SUMIF('Input Sheet'!$S:$S,$AL1197,'Input Sheet'!H:H)</f>
        <v>0</v>
      </c>
      <c r="AE1197" s="28">
        <f>+SUMIF('Input Sheet'!$S:$S,$AL1197,'Input Sheet'!I:I)</f>
        <v>0</v>
      </c>
      <c r="AF1197" s="28">
        <f>+SUMIF('Input Sheet'!$S:$S,$AL1197,'Input Sheet'!J:J)</f>
        <v>0</v>
      </c>
      <c r="AG1197" s="28">
        <f>+SUMIF('Input Sheet'!$S:$S,$AL1197,'Input Sheet'!K:K)</f>
        <v>0</v>
      </c>
      <c r="AH1197" s="28">
        <f>+SUMIF('Input Sheet'!$S:$S,$AL1197,'Input Sheet'!L:L)</f>
        <v>0</v>
      </c>
      <c r="AI1197" s="28">
        <f>+SUMIF('Input Sheet'!$S:$S,$AL1197,'Input Sheet'!M:M)</f>
        <v>0</v>
      </c>
      <c r="AJ1197" s="28">
        <f>+SUMIF('Input Sheet'!$S:$S,$AL1197,'Input Sheet'!N:N)</f>
        <v>0</v>
      </c>
      <c r="AK1197" s="28"/>
      <c r="AL1197" s="27" t="str">
        <f t="shared" si="93"/>
        <v>430-7350</v>
      </c>
      <c r="AM1197" s="34" t="str">
        <f t="shared" si="94"/>
        <v>Admin &amp; Other</v>
      </c>
      <c r="AN1197" s="34" t="str">
        <f t="shared" si="95"/>
        <v>Admin &amp; OtherOther Overheads as % of Total Gross Profit</v>
      </c>
      <c r="AO1197" s="35"/>
      <c r="AP1197" s="35"/>
      <c r="AQ1197" s="35"/>
    </row>
    <row r="1198" spans="1:43" x14ac:dyDescent="0.25">
      <c r="A1198" s="27" t="s">
        <v>103</v>
      </c>
      <c r="B1198" s="27" t="s">
        <v>104</v>
      </c>
      <c r="C1198" s="27" t="s">
        <v>104</v>
      </c>
      <c r="D1198" s="27" t="s">
        <v>143</v>
      </c>
      <c r="E1198" s="27" t="s">
        <v>654</v>
      </c>
      <c r="F1198" s="27" t="s">
        <v>689</v>
      </c>
      <c r="G1198" s="27" t="s">
        <v>690</v>
      </c>
      <c r="H1198" s="34" t="s">
        <v>644</v>
      </c>
      <c r="I1198" s="34" t="s">
        <v>691</v>
      </c>
      <c r="J1198" s="34" t="str">
        <f t="shared" si="91"/>
        <v>Admin &amp; OtherData Processing as % of Total Gross Profit</v>
      </c>
      <c r="K1198" s="34" t="str">
        <f t="shared" si="92"/>
        <v>120Data Processing - Toyota</v>
      </c>
      <c r="L1198" s="28">
        <f>+SUMIF('TB 4-24'!M:M,$AL1198,'TB 4-24'!G:G)</f>
        <v>0</v>
      </c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>
        <f>+SUMIF('Input Sheet'!$S:$S,$AL1198,'Input Sheet'!C:C)</f>
        <v>0</v>
      </c>
      <c r="Z1198" s="28">
        <f>+SUMIF('Input Sheet'!$S:$S,$AL1198,'Input Sheet'!D:D)</f>
        <v>0</v>
      </c>
      <c r="AA1198" s="28">
        <f>+SUMIF('Input Sheet'!$S:$S,$AL1198,'Input Sheet'!E:E)</f>
        <v>0</v>
      </c>
      <c r="AB1198" s="28">
        <f>+SUMIF('Input Sheet'!$S:$S,$AL1198,'Input Sheet'!F:F)</f>
        <v>0</v>
      </c>
      <c r="AC1198" s="28">
        <f>+SUMIF('Input Sheet'!$S:$S,$AL1198,'Input Sheet'!G:G)</f>
        <v>0</v>
      </c>
      <c r="AD1198" s="28">
        <f>+SUMIF('Input Sheet'!$S:$S,$AL1198,'Input Sheet'!H:H)</f>
        <v>0</v>
      </c>
      <c r="AE1198" s="28">
        <f>+SUMIF('Input Sheet'!$S:$S,$AL1198,'Input Sheet'!I:I)</f>
        <v>0</v>
      </c>
      <c r="AF1198" s="28">
        <f>+SUMIF('Input Sheet'!$S:$S,$AL1198,'Input Sheet'!J:J)</f>
        <v>0</v>
      </c>
      <c r="AG1198" s="28">
        <f>+SUMIF('Input Sheet'!$S:$S,$AL1198,'Input Sheet'!K:K)</f>
        <v>0</v>
      </c>
      <c r="AH1198" s="28">
        <f>+SUMIF('Input Sheet'!$S:$S,$AL1198,'Input Sheet'!L:L)</f>
        <v>0</v>
      </c>
      <c r="AI1198" s="28">
        <f>+SUMIF('Input Sheet'!$S:$S,$AL1198,'Input Sheet'!M:M)</f>
        <v>0</v>
      </c>
      <c r="AJ1198" s="28">
        <f>+SUMIF('Input Sheet'!$S:$S,$AL1198,'Input Sheet'!N:N)</f>
        <v>0</v>
      </c>
      <c r="AK1198" s="28"/>
      <c r="AL1198" s="27" t="str">
        <f t="shared" si="93"/>
        <v>120-7430</v>
      </c>
      <c r="AM1198" s="34" t="str">
        <f t="shared" si="94"/>
        <v>Admin &amp; Other</v>
      </c>
      <c r="AN1198" s="34" t="str">
        <f t="shared" si="95"/>
        <v>Admin &amp; OtherData Processing as % of Total Gross Profit</v>
      </c>
      <c r="AO1198" s="35"/>
      <c r="AP1198" s="35"/>
      <c r="AQ1198" s="35"/>
    </row>
    <row r="1199" spans="1:43" x14ac:dyDescent="0.25">
      <c r="A1199" s="27" t="s">
        <v>103</v>
      </c>
      <c r="B1199" s="27" t="s">
        <v>104</v>
      </c>
      <c r="C1199" s="27" t="s">
        <v>104</v>
      </c>
      <c r="D1199" s="27" t="s">
        <v>143</v>
      </c>
      <c r="E1199" s="27" t="s">
        <v>649</v>
      </c>
      <c r="F1199" s="27" t="s">
        <v>689</v>
      </c>
      <c r="G1199" s="27" t="s">
        <v>690</v>
      </c>
      <c r="H1199" s="34" t="s">
        <v>644</v>
      </c>
      <c r="I1199" s="34" t="s">
        <v>691</v>
      </c>
      <c r="J1199" s="34" t="str">
        <f t="shared" si="91"/>
        <v>Admin &amp; OtherData Processing as % of Total Gross Profit</v>
      </c>
      <c r="K1199" s="34" t="str">
        <f t="shared" si="92"/>
        <v>110Data Processing - Toyota</v>
      </c>
      <c r="L1199" s="28">
        <f>+SUMIF('TB 4-24'!M:M,$AL1199,'TB 4-24'!G:G)</f>
        <v>0</v>
      </c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>
        <f>+SUMIF('Input Sheet'!$S:$S,$AL1199,'Input Sheet'!C:C)</f>
        <v>0</v>
      </c>
      <c r="Z1199" s="28">
        <f>+SUMIF('Input Sheet'!$S:$S,$AL1199,'Input Sheet'!D:D)</f>
        <v>0</v>
      </c>
      <c r="AA1199" s="28">
        <f>+SUMIF('Input Sheet'!$S:$S,$AL1199,'Input Sheet'!E:E)</f>
        <v>0</v>
      </c>
      <c r="AB1199" s="28">
        <f>+SUMIF('Input Sheet'!$S:$S,$AL1199,'Input Sheet'!F:F)</f>
        <v>0</v>
      </c>
      <c r="AC1199" s="28">
        <f>+SUMIF('Input Sheet'!$S:$S,$AL1199,'Input Sheet'!G:G)</f>
        <v>0</v>
      </c>
      <c r="AD1199" s="28">
        <f>+SUMIF('Input Sheet'!$S:$S,$AL1199,'Input Sheet'!H:H)</f>
        <v>0</v>
      </c>
      <c r="AE1199" s="28">
        <f>+SUMIF('Input Sheet'!$S:$S,$AL1199,'Input Sheet'!I:I)</f>
        <v>0</v>
      </c>
      <c r="AF1199" s="28">
        <f>+SUMIF('Input Sheet'!$S:$S,$AL1199,'Input Sheet'!J:J)</f>
        <v>0</v>
      </c>
      <c r="AG1199" s="28">
        <f>+SUMIF('Input Sheet'!$S:$S,$AL1199,'Input Sheet'!K:K)</f>
        <v>0</v>
      </c>
      <c r="AH1199" s="28">
        <f>+SUMIF('Input Sheet'!$S:$S,$AL1199,'Input Sheet'!L:L)</f>
        <v>0</v>
      </c>
      <c r="AI1199" s="28">
        <f>+SUMIF('Input Sheet'!$S:$S,$AL1199,'Input Sheet'!M:M)</f>
        <v>0</v>
      </c>
      <c r="AJ1199" s="28">
        <f>+SUMIF('Input Sheet'!$S:$S,$AL1199,'Input Sheet'!N:N)</f>
        <v>0</v>
      </c>
      <c r="AK1199" s="28"/>
      <c r="AL1199" s="27" t="str">
        <f t="shared" si="93"/>
        <v>110-7430</v>
      </c>
      <c r="AM1199" s="34" t="str">
        <f t="shared" si="94"/>
        <v>Admin &amp; Other</v>
      </c>
      <c r="AN1199" s="34" t="str">
        <f t="shared" si="95"/>
        <v>Admin &amp; OtherData Processing as % of Total Gross Profit</v>
      </c>
      <c r="AO1199" s="35"/>
      <c r="AP1199" s="35"/>
      <c r="AQ1199" s="35"/>
    </row>
    <row r="1200" spans="1:43" x14ac:dyDescent="0.25">
      <c r="A1200" s="27" t="s">
        <v>103</v>
      </c>
      <c r="B1200" s="27" t="s">
        <v>104</v>
      </c>
      <c r="C1200" s="27" t="s">
        <v>104</v>
      </c>
      <c r="D1200" s="27" t="s">
        <v>143</v>
      </c>
      <c r="E1200" s="27" t="s">
        <v>653</v>
      </c>
      <c r="F1200" s="27" t="s">
        <v>689</v>
      </c>
      <c r="G1200" s="27" t="s">
        <v>690</v>
      </c>
      <c r="H1200" s="34" t="s">
        <v>644</v>
      </c>
      <c r="I1200" s="34" t="s">
        <v>691</v>
      </c>
      <c r="J1200" s="34" t="str">
        <f t="shared" si="91"/>
        <v>Admin &amp; OtherData Processing as % of Total Gross Profit</v>
      </c>
      <c r="K1200" s="34" t="str">
        <f t="shared" si="92"/>
        <v>140Data Processing - Toyota</v>
      </c>
      <c r="L1200" s="28">
        <f>+SUMIF('TB 4-24'!M:M,$AL1200,'TB 4-24'!G:G)</f>
        <v>0</v>
      </c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>
        <f>+SUMIF('Input Sheet'!$S:$S,$AL1200,'Input Sheet'!C:C)</f>
        <v>0</v>
      </c>
      <c r="Z1200" s="28">
        <f>+SUMIF('Input Sheet'!$S:$S,$AL1200,'Input Sheet'!D:D)</f>
        <v>0</v>
      </c>
      <c r="AA1200" s="28">
        <f>+SUMIF('Input Sheet'!$S:$S,$AL1200,'Input Sheet'!E:E)</f>
        <v>0</v>
      </c>
      <c r="AB1200" s="28">
        <f>+SUMIF('Input Sheet'!$S:$S,$AL1200,'Input Sheet'!F:F)</f>
        <v>0</v>
      </c>
      <c r="AC1200" s="28">
        <f>+SUMIF('Input Sheet'!$S:$S,$AL1200,'Input Sheet'!G:G)</f>
        <v>0</v>
      </c>
      <c r="AD1200" s="28">
        <f>+SUMIF('Input Sheet'!$S:$S,$AL1200,'Input Sheet'!H:H)</f>
        <v>0</v>
      </c>
      <c r="AE1200" s="28">
        <f>+SUMIF('Input Sheet'!$S:$S,$AL1200,'Input Sheet'!I:I)</f>
        <v>0</v>
      </c>
      <c r="AF1200" s="28">
        <f>+SUMIF('Input Sheet'!$S:$S,$AL1200,'Input Sheet'!J:J)</f>
        <v>0</v>
      </c>
      <c r="AG1200" s="28">
        <f>+SUMIF('Input Sheet'!$S:$S,$AL1200,'Input Sheet'!K:K)</f>
        <v>0</v>
      </c>
      <c r="AH1200" s="28">
        <f>+SUMIF('Input Sheet'!$S:$S,$AL1200,'Input Sheet'!L:L)</f>
        <v>0</v>
      </c>
      <c r="AI1200" s="28">
        <f>+SUMIF('Input Sheet'!$S:$S,$AL1200,'Input Sheet'!M:M)</f>
        <v>0</v>
      </c>
      <c r="AJ1200" s="28">
        <f>+SUMIF('Input Sheet'!$S:$S,$AL1200,'Input Sheet'!N:N)</f>
        <v>0</v>
      </c>
      <c r="AK1200" s="28"/>
      <c r="AL1200" s="27" t="str">
        <f t="shared" si="93"/>
        <v>140-7430</v>
      </c>
      <c r="AM1200" s="34" t="str">
        <f t="shared" si="94"/>
        <v>Admin &amp; Other</v>
      </c>
      <c r="AN1200" s="34" t="str">
        <f t="shared" si="95"/>
        <v>Admin &amp; OtherData Processing as % of Total Gross Profit</v>
      </c>
      <c r="AO1200" s="35"/>
      <c r="AP1200" s="35"/>
      <c r="AQ1200" s="35"/>
    </row>
    <row r="1201" spans="1:43" x14ac:dyDescent="0.25">
      <c r="A1201" s="27" t="s">
        <v>103</v>
      </c>
      <c r="B1201" s="27" t="s">
        <v>104</v>
      </c>
      <c r="C1201" s="27" t="s">
        <v>104</v>
      </c>
      <c r="D1201" s="27" t="s">
        <v>143</v>
      </c>
      <c r="E1201" s="27" t="s">
        <v>680</v>
      </c>
      <c r="F1201" s="27" t="s">
        <v>689</v>
      </c>
      <c r="G1201" s="27" t="s">
        <v>690</v>
      </c>
      <c r="H1201" s="34" t="s">
        <v>644</v>
      </c>
      <c r="I1201" s="34" t="s">
        <v>691</v>
      </c>
      <c r="J1201" s="34" t="str">
        <f t="shared" si="91"/>
        <v>Admin &amp; OtherData Processing as % of Total Gross Profit</v>
      </c>
      <c r="K1201" s="34" t="str">
        <f t="shared" si="92"/>
        <v>130Data Processing - Toyota</v>
      </c>
      <c r="L1201" s="28">
        <f>+SUMIF('TB 4-24'!M:M,$AL1201,'TB 4-24'!G:G)</f>
        <v>0</v>
      </c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>
        <f>+SUMIF('Input Sheet'!$S:$S,$AL1201,'Input Sheet'!C:C)</f>
        <v>0</v>
      </c>
      <c r="Z1201" s="28">
        <f>+SUMIF('Input Sheet'!$S:$S,$AL1201,'Input Sheet'!D:D)</f>
        <v>0</v>
      </c>
      <c r="AA1201" s="28">
        <f>+SUMIF('Input Sheet'!$S:$S,$AL1201,'Input Sheet'!E:E)</f>
        <v>0</v>
      </c>
      <c r="AB1201" s="28">
        <f>+SUMIF('Input Sheet'!$S:$S,$AL1201,'Input Sheet'!F:F)</f>
        <v>0</v>
      </c>
      <c r="AC1201" s="28">
        <f>+SUMIF('Input Sheet'!$S:$S,$AL1201,'Input Sheet'!G:G)</f>
        <v>0</v>
      </c>
      <c r="AD1201" s="28">
        <f>+SUMIF('Input Sheet'!$S:$S,$AL1201,'Input Sheet'!H:H)</f>
        <v>0</v>
      </c>
      <c r="AE1201" s="28">
        <f>+SUMIF('Input Sheet'!$S:$S,$AL1201,'Input Sheet'!I:I)</f>
        <v>0</v>
      </c>
      <c r="AF1201" s="28">
        <f>+SUMIF('Input Sheet'!$S:$S,$AL1201,'Input Sheet'!J:J)</f>
        <v>0</v>
      </c>
      <c r="AG1201" s="28">
        <f>+SUMIF('Input Sheet'!$S:$S,$AL1201,'Input Sheet'!K:K)</f>
        <v>0</v>
      </c>
      <c r="AH1201" s="28">
        <f>+SUMIF('Input Sheet'!$S:$S,$AL1201,'Input Sheet'!L:L)</f>
        <v>0</v>
      </c>
      <c r="AI1201" s="28">
        <f>+SUMIF('Input Sheet'!$S:$S,$AL1201,'Input Sheet'!M:M)</f>
        <v>0</v>
      </c>
      <c r="AJ1201" s="28">
        <f>+SUMIF('Input Sheet'!$S:$S,$AL1201,'Input Sheet'!N:N)</f>
        <v>0</v>
      </c>
      <c r="AK1201" s="28"/>
      <c r="AL1201" s="27" t="str">
        <f t="shared" si="93"/>
        <v>130-7430</v>
      </c>
      <c r="AM1201" s="34" t="str">
        <f t="shared" si="94"/>
        <v>Admin &amp; Other</v>
      </c>
      <c r="AN1201" s="34" t="str">
        <f t="shared" si="95"/>
        <v>Admin &amp; OtherData Processing as % of Total Gross Profit</v>
      </c>
      <c r="AO1201" s="35"/>
      <c r="AP1201" s="35"/>
      <c r="AQ1201" s="35"/>
    </row>
    <row r="1202" spans="1:43" x14ac:dyDescent="0.25">
      <c r="A1202" s="27" t="s">
        <v>103</v>
      </c>
      <c r="B1202" s="27" t="s">
        <v>104</v>
      </c>
      <c r="C1202" s="27" t="s">
        <v>657</v>
      </c>
      <c r="D1202" s="27" t="s">
        <v>143</v>
      </c>
      <c r="E1202" s="27" t="s">
        <v>658</v>
      </c>
      <c r="F1202" s="27" t="s">
        <v>689</v>
      </c>
      <c r="G1202" s="27" t="s">
        <v>690</v>
      </c>
      <c r="H1202" s="34" t="s">
        <v>644</v>
      </c>
      <c r="I1202" s="34" t="s">
        <v>691</v>
      </c>
      <c r="J1202" s="34" t="str">
        <f t="shared" si="91"/>
        <v>Admin &amp; OtherData Processing as % of Total Gross Profit</v>
      </c>
      <c r="K1202" s="34" t="str">
        <f t="shared" si="92"/>
        <v>210Data Processing - Toyota</v>
      </c>
      <c r="L1202" s="28">
        <f>+SUMIF('TB 4-24'!M:M,$AL1202,'TB 4-24'!G:G)</f>
        <v>0</v>
      </c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>
        <f>+SUMIF('Input Sheet'!$S:$S,$AL1202,'Input Sheet'!C:C)</f>
        <v>0</v>
      </c>
      <c r="Z1202" s="28">
        <f>+SUMIF('Input Sheet'!$S:$S,$AL1202,'Input Sheet'!D:D)</f>
        <v>0</v>
      </c>
      <c r="AA1202" s="28">
        <f>+SUMIF('Input Sheet'!$S:$S,$AL1202,'Input Sheet'!E:E)</f>
        <v>0</v>
      </c>
      <c r="AB1202" s="28">
        <f>+SUMIF('Input Sheet'!$S:$S,$AL1202,'Input Sheet'!F:F)</f>
        <v>0</v>
      </c>
      <c r="AC1202" s="28">
        <f>+SUMIF('Input Sheet'!$S:$S,$AL1202,'Input Sheet'!G:G)</f>
        <v>0</v>
      </c>
      <c r="AD1202" s="28">
        <f>+SUMIF('Input Sheet'!$S:$S,$AL1202,'Input Sheet'!H:H)</f>
        <v>0</v>
      </c>
      <c r="AE1202" s="28">
        <f>+SUMIF('Input Sheet'!$S:$S,$AL1202,'Input Sheet'!I:I)</f>
        <v>0</v>
      </c>
      <c r="AF1202" s="28">
        <f>+SUMIF('Input Sheet'!$S:$S,$AL1202,'Input Sheet'!J:J)</f>
        <v>0</v>
      </c>
      <c r="AG1202" s="28">
        <f>+SUMIF('Input Sheet'!$S:$S,$AL1202,'Input Sheet'!K:K)</f>
        <v>0</v>
      </c>
      <c r="AH1202" s="28">
        <f>+SUMIF('Input Sheet'!$S:$S,$AL1202,'Input Sheet'!L:L)</f>
        <v>0</v>
      </c>
      <c r="AI1202" s="28">
        <f>+SUMIF('Input Sheet'!$S:$S,$AL1202,'Input Sheet'!M:M)</f>
        <v>0</v>
      </c>
      <c r="AJ1202" s="28">
        <f>+SUMIF('Input Sheet'!$S:$S,$AL1202,'Input Sheet'!N:N)</f>
        <v>0</v>
      </c>
      <c r="AK1202" s="28"/>
      <c r="AL1202" s="27" t="str">
        <f t="shared" si="93"/>
        <v>210-7430</v>
      </c>
      <c r="AM1202" s="34" t="str">
        <f t="shared" si="94"/>
        <v>Admin &amp; Other</v>
      </c>
      <c r="AN1202" s="34" t="str">
        <f t="shared" si="95"/>
        <v>Admin &amp; OtherData Processing as % of Total Gross Profit</v>
      </c>
      <c r="AO1202" s="35"/>
      <c r="AP1202" s="35"/>
      <c r="AQ1202" s="35"/>
    </row>
    <row r="1203" spans="1:43" x14ac:dyDescent="0.25">
      <c r="A1203" s="27" t="s">
        <v>103</v>
      </c>
      <c r="B1203" s="27" t="s">
        <v>104</v>
      </c>
      <c r="C1203" s="27" t="s">
        <v>657</v>
      </c>
      <c r="D1203" s="27" t="s">
        <v>143</v>
      </c>
      <c r="E1203" s="27" t="s">
        <v>682</v>
      </c>
      <c r="F1203" s="27" t="s">
        <v>689</v>
      </c>
      <c r="G1203" s="27" t="s">
        <v>690</v>
      </c>
      <c r="H1203" s="34" t="s">
        <v>644</v>
      </c>
      <c r="I1203" s="34" t="s">
        <v>691</v>
      </c>
      <c r="J1203" s="34" t="str">
        <f t="shared" si="91"/>
        <v>Admin &amp; OtherData Processing as % of Total Gross Profit</v>
      </c>
      <c r="K1203" s="34" t="str">
        <f t="shared" si="92"/>
        <v>240Data Processing - Toyota</v>
      </c>
      <c r="L1203" s="28">
        <f>+SUMIF('TB 4-24'!M:M,$AL1203,'TB 4-24'!G:G)</f>
        <v>0</v>
      </c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>
        <f>+SUMIF('Input Sheet'!$S:$S,$AL1203,'Input Sheet'!C:C)</f>
        <v>0</v>
      </c>
      <c r="Z1203" s="28">
        <f>+SUMIF('Input Sheet'!$S:$S,$AL1203,'Input Sheet'!D:D)</f>
        <v>0</v>
      </c>
      <c r="AA1203" s="28">
        <f>+SUMIF('Input Sheet'!$S:$S,$AL1203,'Input Sheet'!E:E)</f>
        <v>0</v>
      </c>
      <c r="AB1203" s="28">
        <f>+SUMIF('Input Sheet'!$S:$S,$AL1203,'Input Sheet'!F:F)</f>
        <v>0</v>
      </c>
      <c r="AC1203" s="28">
        <f>+SUMIF('Input Sheet'!$S:$S,$AL1203,'Input Sheet'!G:G)</f>
        <v>0</v>
      </c>
      <c r="AD1203" s="28">
        <f>+SUMIF('Input Sheet'!$S:$S,$AL1203,'Input Sheet'!H:H)</f>
        <v>0</v>
      </c>
      <c r="AE1203" s="28">
        <f>+SUMIF('Input Sheet'!$S:$S,$AL1203,'Input Sheet'!I:I)</f>
        <v>0</v>
      </c>
      <c r="AF1203" s="28">
        <f>+SUMIF('Input Sheet'!$S:$S,$AL1203,'Input Sheet'!J:J)</f>
        <v>0</v>
      </c>
      <c r="AG1203" s="28">
        <f>+SUMIF('Input Sheet'!$S:$S,$AL1203,'Input Sheet'!K:K)</f>
        <v>0</v>
      </c>
      <c r="AH1203" s="28">
        <f>+SUMIF('Input Sheet'!$S:$S,$AL1203,'Input Sheet'!L:L)</f>
        <v>0</v>
      </c>
      <c r="AI1203" s="28">
        <f>+SUMIF('Input Sheet'!$S:$S,$AL1203,'Input Sheet'!M:M)</f>
        <v>0</v>
      </c>
      <c r="AJ1203" s="28">
        <f>+SUMIF('Input Sheet'!$S:$S,$AL1203,'Input Sheet'!N:N)</f>
        <v>0</v>
      </c>
      <c r="AK1203" s="28"/>
      <c r="AL1203" s="27" t="str">
        <f t="shared" si="93"/>
        <v>240-7430</v>
      </c>
      <c r="AM1203" s="34" t="str">
        <f t="shared" si="94"/>
        <v>Admin &amp; Other</v>
      </c>
      <c r="AN1203" s="34" t="str">
        <f t="shared" si="95"/>
        <v>Admin &amp; OtherData Processing as % of Total Gross Profit</v>
      </c>
      <c r="AO1203" s="35"/>
      <c r="AP1203" s="35"/>
      <c r="AQ1203" s="35"/>
    </row>
    <row r="1204" spans="1:43" x14ac:dyDescent="0.25">
      <c r="A1204" s="27" t="s">
        <v>103</v>
      </c>
      <c r="B1204" s="27" t="s">
        <v>104</v>
      </c>
      <c r="C1204" s="27" t="s">
        <v>657</v>
      </c>
      <c r="D1204" s="27" t="s">
        <v>153</v>
      </c>
      <c r="E1204" s="27" t="s">
        <v>660</v>
      </c>
      <c r="F1204" s="27" t="s">
        <v>700</v>
      </c>
      <c r="G1204" s="27" t="s">
        <v>701</v>
      </c>
      <c r="H1204" s="34" t="s">
        <v>644</v>
      </c>
      <c r="I1204" s="34" t="s">
        <v>645</v>
      </c>
      <c r="J1204" s="34" t="str">
        <f t="shared" si="91"/>
        <v>Admin &amp; OtherOther Overheads as % of Total Gross Profit</v>
      </c>
      <c r="K1204" s="34" t="str">
        <f t="shared" si="92"/>
        <v>200Heat/Light/Power - Toyota</v>
      </c>
      <c r="L1204" s="28">
        <f>+SUMIF('TB 4-24'!M:M,$AL1204,'TB 4-24'!G:G)</f>
        <v>0</v>
      </c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>
        <f>+SUMIF('Input Sheet'!$S:$S,$AL1204,'Input Sheet'!C:C)</f>
        <v>0</v>
      </c>
      <c r="Z1204" s="28">
        <f>+SUMIF('Input Sheet'!$S:$S,$AL1204,'Input Sheet'!D:D)</f>
        <v>0</v>
      </c>
      <c r="AA1204" s="28">
        <f>+SUMIF('Input Sheet'!$S:$S,$AL1204,'Input Sheet'!E:E)</f>
        <v>0</v>
      </c>
      <c r="AB1204" s="28">
        <f>+SUMIF('Input Sheet'!$S:$S,$AL1204,'Input Sheet'!F:F)</f>
        <v>0</v>
      </c>
      <c r="AC1204" s="28">
        <f>+SUMIF('Input Sheet'!$S:$S,$AL1204,'Input Sheet'!G:G)</f>
        <v>0</v>
      </c>
      <c r="AD1204" s="28">
        <f>+SUMIF('Input Sheet'!$S:$S,$AL1204,'Input Sheet'!H:H)</f>
        <v>0</v>
      </c>
      <c r="AE1204" s="28">
        <f>+SUMIF('Input Sheet'!$S:$S,$AL1204,'Input Sheet'!I:I)</f>
        <v>0</v>
      </c>
      <c r="AF1204" s="28">
        <f>+SUMIF('Input Sheet'!$S:$S,$AL1204,'Input Sheet'!J:J)</f>
        <v>0</v>
      </c>
      <c r="AG1204" s="28">
        <f>+SUMIF('Input Sheet'!$S:$S,$AL1204,'Input Sheet'!K:K)</f>
        <v>0</v>
      </c>
      <c r="AH1204" s="28">
        <f>+SUMIF('Input Sheet'!$S:$S,$AL1204,'Input Sheet'!L:L)</f>
        <v>0</v>
      </c>
      <c r="AI1204" s="28">
        <f>+SUMIF('Input Sheet'!$S:$S,$AL1204,'Input Sheet'!M:M)</f>
        <v>0</v>
      </c>
      <c r="AJ1204" s="28">
        <f>+SUMIF('Input Sheet'!$S:$S,$AL1204,'Input Sheet'!N:N)</f>
        <v>0</v>
      </c>
      <c r="AK1204" s="28"/>
      <c r="AL1204" s="27" t="str">
        <f t="shared" si="93"/>
        <v>200-7820</v>
      </c>
      <c r="AM1204" s="34" t="str">
        <f t="shared" si="94"/>
        <v>Admin &amp; Other</v>
      </c>
      <c r="AN1204" s="34" t="str">
        <f t="shared" si="95"/>
        <v>Admin &amp; OtherOther Overheads as % of Total Gross Profit</v>
      </c>
      <c r="AO1204" s="35"/>
      <c r="AP1204" s="35"/>
      <c r="AQ1204" s="35"/>
    </row>
    <row r="1205" spans="1:43" x14ac:dyDescent="0.25">
      <c r="A1205" s="27" t="s">
        <v>103</v>
      </c>
      <c r="B1205" s="27" t="s">
        <v>104</v>
      </c>
      <c r="C1205" s="27" t="s">
        <v>657</v>
      </c>
      <c r="D1205" s="27" t="s">
        <v>153</v>
      </c>
      <c r="E1205" s="27" t="s">
        <v>661</v>
      </c>
      <c r="F1205" s="27" t="s">
        <v>700</v>
      </c>
      <c r="G1205" s="27" t="s">
        <v>701</v>
      </c>
      <c r="H1205" s="34" t="s">
        <v>644</v>
      </c>
      <c r="I1205" s="34" t="s">
        <v>645</v>
      </c>
      <c r="J1205" s="34" t="str">
        <f t="shared" si="91"/>
        <v>Admin &amp; OtherOther Overheads as % of Total Gross Profit</v>
      </c>
      <c r="K1205" s="34" t="str">
        <f t="shared" si="92"/>
        <v>221Heat/Light/Power - Toyota</v>
      </c>
      <c r="L1205" s="28">
        <f>+SUMIF('TB 4-24'!M:M,$AL1205,'TB 4-24'!G:G)</f>
        <v>0</v>
      </c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>
        <f>+SUMIF('Input Sheet'!$S:$S,$AL1205,'Input Sheet'!C:C)</f>
        <v>0</v>
      </c>
      <c r="Z1205" s="28">
        <f>+SUMIF('Input Sheet'!$S:$S,$AL1205,'Input Sheet'!D:D)</f>
        <v>0</v>
      </c>
      <c r="AA1205" s="28">
        <f>+SUMIF('Input Sheet'!$S:$S,$AL1205,'Input Sheet'!E:E)</f>
        <v>0</v>
      </c>
      <c r="AB1205" s="28">
        <f>+SUMIF('Input Sheet'!$S:$S,$AL1205,'Input Sheet'!F:F)</f>
        <v>0</v>
      </c>
      <c r="AC1205" s="28">
        <f>+SUMIF('Input Sheet'!$S:$S,$AL1205,'Input Sheet'!G:G)</f>
        <v>0</v>
      </c>
      <c r="AD1205" s="28">
        <f>+SUMIF('Input Sheet'!$S:$S,$AL1205,'Input Sheet'!H:H)</f>
        <v>0</v>
      </c>
      <c r="AE1205" s="28">
        <f>+SUMIF('Input Sheet'!$S:$S,$AL1205,'Input Sheet'!I:I)</f>
        <v>0</v>
      </c>
      <c r="AF1205" s="28">
        <f>+SUMIF('Input Sheet'!$S:$S,$AL1205,'Input Sheet'!J:J)</f>
        <v>0</v>
      </c>
      <c r="AG1205" s="28">
        <f>+SUMIF('Input Sheet'!$S:$S,$AL1205,'Input Sheet'!K:K)</f>
        <v>0</v>
      </c>
      <c r="AH1205" s="28">
        <f>+SUMIF('Input Sheet'!$S:$S,$AL1205,'Input Sheet'!L:L)</f>
        <v>0</v>
      </c>
      <c r="AI1205" s="28">
        <f>+SUMIF('Input Sheet'!$S:$S,$AL1205,'Input Sheet'!M:M)</f>
        <v>0</v>
      </c>
      <c r="AJ1205" s="28">
        <f>+SUMIF('Input Sheet'!$S:$S,$AL1205,'Input Sheet'!N:N)</f>
        <v>0</v>
      </c>
      <c r="AK1205" s="28"/>
      <c r="AL1205" s="27" t="str">
        <f t="shared" si="93"/>
        <v>221-7820</v>
      </c>
      <c r="AM1205" s="34" t="str">
        <f t="shared" si="94"/>
        <v>Admin &amp; Other</v>
      </c>
      <c r="AN1205" s="34" t="str">
        <f t="shared" si="95"/>
        <v>Admin &amp; OtherOther Overheads as % of Total Gross Profit</v>
      </c>
      <c r="AO1205" s="35"/>
      <c r="AP1205" s="35"/>
      <c r="AQ1205" s="35"/>
    </row>
    <row r="1206" spans="1:43" x14ac:dyDescent="0.25">
      <c r="A1206" s="27" t="s">
        <v>103</v>
      </c>
      <c r="B1206" s="27" t="s">
        <v>104</v>
      </c>
      <c r="C1206" s="27" t="s">
        <v>657</v>
      </c>
      <c r="D1206" s="27" t="s">
        <v>153</v>
      </c>
      <c r="E1206" s="27" t="s">
        <v>662</v>
      </c>
      <c r="F1206" s="27" t="s">
        <v>700</v>
      </c>
      <c r="G1206" s="27" t="s">
        <v>701</v>
      </c>
      <c r="H1206" s="34" t="s">
        <v>644</v>
      </c>
      <c r="I1206" s="34" t="s">
        <v>645</v>
      </c>
      <c r="J1206" s="34" t="str">
        <f t="shared" si="91"/>
        <v>Admin &amp; OtherOther Overheads as % of Total Gross Profit</v>
      </c>
      <c r="K1206" s="34" t="str">
        <f t="shared" si="92"/>
        <v>260Heat/Light/Power - Toyota</v>
      </c>
      <c r="L1206" s="28">
        <f>+SUMIF('TB 4-24'!M:M,$AL1206,'TB 4-24'!G:G)</f>
        <v>0</v>
      </c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>
        <f>+SUMIF('Input Sheet'!$S:$S,$AL1206,'Input Sheet'!C:C)</f>
        <v>0</v>
      </c>
      <c r="Z1206" s="28">
        <f>+SUMIF('Input Sheet'!$S:$S,$AL1206,'Input Sheet'!D:D)</f>
        <v>0</v>
      </c>
      <c r="AA1206" s="28">
        <f>+SUMIF('Input Sheet'!$S:$S,$AL1206,'Input Sheet'!E:E)</f>
        <v>0</v>
      </c>
      <c r="AB1206" s="28">
        <f>+SUMIF('Input Sheet'!$S:$S,$AL1206,'Input Sheet'!F:F)</f>
        <v>0</v>
      </c>
      <c r="AC1206" s="28">
        <f>+SUMIF('Input Sheet'!$S:$S,$AL1206,'Input Sheet'!G:G)</f>
        <v>0</v>
      </c>
      <c r="AD1206" s="28">
        <f>+SUMIF('Input Sheet'!$S:$S,$AL1206,'Input Sheet'!H:H)</f>
        <v>0</v>
      </c>
      <c r="AE1206" s="28">
        <f>+SUMIF('Input Sheet'!$S:$S,$AL1206,'Input Sheet'!I:I)</f>
        <v>0</v>
      </c>
      <c r="AF1206" s="28">
        <f>+SUMIF('Input Sheet'!$S:$S,$AL1206,'Input Sheet'!J:J)</f>
        <v>0</v>
      </c>
      <c r="AG1206" s="28">
        <f>+SUMIF('Input Sheet'!$S:$S,$AL1206,'Input Sheet'!K:K)</f>
        <v>0</v>
      </c>
      <c r="AH1206" s="28">
        <f>+SUMIF('Input Sheet'!$S:$S,$AL1206,'Input Sheet'!L:L)</f>
        <v>0</v>
      </c>
      <c r="AI1206" s="28">
        <f>+SUMIF('Input Sheet'!$S:$S,$AL1206,'Input Sheet'!M:M)</f>
        <v>0</v>
      </c>
      <c r="AJ1206" s="28">
        <f>+SUMIF('Input Sheet'!$S:$S,$AL1206,'Input Sheet'!N:N)</f>
        <v>0</v>
      </c>
      <c r="AK1206" s="28"/>
      <c r="AL1206" s="27" t="str">
        <f t="shared" si="93"/>
        <v>260-7820</v>
      </c>
      <c r="AM1206" s="34" t="str">
        <f t="shared" si="94"/>
        <v>Admin &amp; Other</v>
      </c>
      <c r="AN1206" s="34" t="str">
        <f t="shared" si="95"/>
        <v>Admin &amp; OtherOther Overheads as % of Total Gross Profit</v>
      </c>
      <c r="AO1206" s="35"/>
      <c r="AP1206" s="35"/>
      <c r="AQ1206" s="35"/>
    </row>
    <row r="1207" spans="1:43" x14ac:dyDescent="0.25">
      <c r="A1207" s="27" t="s">
        <v>103</v>
      </c>
      <c r="B1207" s="27" t="s">
        <v>104</v>
      </c>
      <c r="C1207" s="27" t="s">
        <v>663</v>
      </c>
      <c r="D1207" s="27" t="s">
        <v>153</v>
      </c>
      <c r="E1207" s="27" t="s">
        <v>664</v>
      </c>
      <c r="F1207" s="27" t="s">
        <v>700</v>
      </c>
      <c r="G1207" s="27" t="s">
        <v>701</v>
      </c>
      <c r="H1207" s="34" t="s">
        <v>644</v>
      </c>
      <c r="I1207" s="34" t="s">
        <v>645</v>
      </c>
      <c r="J1207" s="34" t="str">
        <f t="shared" si="91"/>
        <v>Admin &amp; OtherOther Overheads as % of Total Gross Profit</v>
      </c>
      <c r="K1207" s="34" t="str">
        <f t="shared" si="92"/>
        <v>400Heat/Light/Power - Toyota</v>
      </c>
      <c r="L1207" s="28">
        <f>+SUMIF('TB 4-24'!M:M,$AL1207,'TB 4-24'!G:G)</f>
        <v>0</v>
      </c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>
        <f>+SUMIF('Input Sheet'!$S:$S,$AL1207,'Input Sheet'!C:C)</f>
        <v>0</v>
      </c>
      <c r="Z1207" s="28">
        <f>+SUMIF('Input Sheet'!$S:$S,$AL1207,'Input Sheet'!D:D)</f>
        <v>0</v>
      </c>
      <c r="AA1207" s="28">
        <f>+SUMIF('Input Sheet'!$S:$S,$AL1207,'Input Sheet'!E:E)</f>
        <v>0</v>
      </c>
      <c r="AB1207" s="28">
        <f>+SUMIF('Input Sheet'!$S:$S,$AL1207,'Input Sheet'!F:F)</f>
        <v>0</v>
      </c>
      <c r="AC1207" s="28">
        <f>+SUMIF('Input Sheet'!$S:$S,$AL1207,'Input Sheet'!G:G)</f>
        <v>0</v>
      </c>
      <c r="AD1207" s="28">
        <f>+SUMIF('Input Sheet'!$S:$S,$AL1207,'Input Sheet'!H:H)</f>
        <v>0</v>
      </c>
      <c r="AE1207" s="28">
        <f>+SUMIF('Input Sheet'!$S:$S,$AL1207,'Input Sheet'!I:I)</f>
        <v>0</v>
      </c>
      <c r="AF1207" s="28">
        <f>+SUMIF('Input Sheet'!$S:$S,$AL1207,'Input Sheet'!J:J)</f>
        <v>0</v>
      </c>
      <c r="AG1207" s="28">
        <f>+SUMIF('Input Sheet'!$S:$S,$AL1207,'Input Sheet'!K:K)</f>
        <v>0</v>
      </c>
      <c r="AH1207" s="28">
        <f>+SUMIF('Input Sheet'!$S:$S,$AL1207,'Input Sheet'!L:L)</f>
        <v>0</v>
      </c>
      <c r="AI1207" s="28">
        <f>+SUMIF('Input Sheet'!$S:$S,$AL1207,'Input Sheet'!M:M)</f>
        <v>0</v>
      </c>
      <c r="AJ1207" s="28">
        <f>+SUMIF('Input Sheet'!$S:$S,$AL1207,'Input Sheet'!N:N)</f>
        <v>0</v>
      </c>
      <c r="AK1207" s="28"/>
      <c r="AL1207" s="27" t="str">
        <f t="shared" si="93"/>
        <v>400-7820</v>
      </c>
      <c r="AM1207" s="34" t="str">
        <f t="shared" si="94"/>
        <v>Admin &amp; Other</v>
      </c>
      <c r="AN1207" s="34" t="str">
        <f t="shared" si="95"/>
        <v>Admin &amp; OtherOther Overheads as % of Total Gross Profit</v>
      </c>
      <c r="AO1207" s="35"/>
      <c r="AP1207" s="35"/>
      <c r="AQ1207" s="35"/>
    </row>
    <row r="1208" spans="1:43" x14ac:dyDescent="0.25">
      <c r="A1208" s="27" t="s">
        <v>103</v>
      </c>
      <c r="B1208" s="27" t="s">
        <v>104</v>
      </c>
      <c r="C1208" s="27" t="s">
        <v>663</v>
      </c>
      <c r="D1208" s="27" t="s">
        <v>153</v>
      </c>
      <c r="E1208" s="27" t="s">
        <v>665</v>
      </c>
      <c r="F1208" s="27" t="s">
        <v>700</v>
      </c>
      <c r="G1208" s="27" t="s">
        <v>701</v>
      </c>
      <c r="H1208" s="34" t="s">
        <v>644</v>
      </c>
      <c r="I1208" s="34" t="s">
        <v>645</v>
      </c>
      <c r="J1208" s="34" t="str">
        <f t="shared" si="91"/>
        <v>Admin &amp; OtherOther Overheads as % of Total Gross Profit</v>
      </c>
      <c r="K1208" s="34" t="str">
        <f t="shared" si="92"/>
        <v>410Heat/Light/Power - Toyota</v>
      </c>
      <c r="L1208" s="28">
        <f>+SUMIF('TB 4-24'!M:M,$AL1208,'TB 4-24'!G:G)</f>
        <v>0</v>
      </c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>
        <f>+SUMIF('Input Sheet'!$S:$S,$AL1208,'Input Sheet'!C:C)</f>
        <v>0</v>
      </c>
      <c r="Z1208" s="28">
        <f>+SUMIF('Input Sheet'!$S:$S,$AL1208,'Input Sheet'!D:D)</f>
        <v>0</v>
      </c>
      <c r="AA1208" s="28">
        <f>+SUMIF('Input Sheet'!$S:$S,$AL1208,'Input Sheet'!E:E)</f>
        <v>0</v>
      </c>
      <c r="AB1208" s="28">
        <f>+SUMIF('Input Sheet'!$S:$S,$AL1208,'Input Sheet'!F:F)</f>
        <v>0</v>
      </c>
      <c r="AC1208" s="28">
        <f>+SUMIF('Input Sheet'!$S:$S,$AL1208,'Input Sheet'!G:G)</f>
        <v>0</v>
      </c>
      <c r="AD1208" s="28">
        <f>+SUMIF('Input Sheet'!$S:$S,$AL1208,'Input Sheet'!H:H)</f>
        <v>0</v>
      </c>
      <c r="AE1208" s="28">
        <f>+SUMIF('Input Sheet'!$S:$S,$AL1208,'Input Sheet'!I:I)</f>
        <v>0</v>
      </c>
      <c r="AF1208" s="28">
        <f>+SUMIF('Input Sheet'!$S:$S,$AL1208,'Input Sheet'!J:J)</f>
        <v>0</v>
      </c>
      <c r="AG1208" s="28">
        <f>+SUMIF('Input Sheet'!$S:$S,$AL1208,'Input Sheet'!K:K)</f>
        <v>0</v>
      </c>
      <c r="AH1208" s="28">
        <f>+SUMIF('Input Sheet'!$S:$S,$AL1208,'Input Sheet'!L:L)</f>
        <v>0</v>
      </c>
      <c r="AI1208" s="28">
        <f>+SUMIF('Input Sheet'!$S:$S,$AL1208,'Input Sheet'!M:M)</f>
        <v>0</v>
      </c>
      <c r="AJ1208" s="28">
        <f>+SUMIF('Input Sheet'!$S:$S,$AL1208,'Input Sheet'!N:N)</f>
        <v>0</v>
      </c>
      <c r="AK1208" s="28"/>
      <c r="AL1208" s="27" t="str">
        <f t="shared" si="93"/>
        <v>410-7820</v>
      </c>
      <c r="AM1208" s="34" t="str">
        <f t="shared" si="94"/>
        <v>Admin &amp; Other</v>
      </c>
      <c r="AN1208" s="34" t="str">
        <f t="shared" si="95"/>
        <v>Admin &amp; OtherOther Overheads as % of Total Gross Profit</v>
      </c>
      <c r="AO1208" s="35"/>
      <c r="AP1208" s="35"/>
      <c r="AQ1208" s="35"/>
    </row>
    <row r="1209" spans="1:43" x14ac:dyDescent="0.25">
      <c r="A1209" s="27" t="s">
        <v>103</v>
      </c>
      <c r="B1209" s="27" t="s">
        <v>104</v>
      </c>
      <c r="C1209" s="27" t="s">
        <v>663</v>
      </c>
      <c r="D1209" s="27" t="s">
        <v>153</v>
      </c>
      <c r="E1209" s="27" t="s">
        <v>666</v>
      </c>
      <c r="F1209" s="27" t="s">
        <v>700</v>
      </c>
      <c r="G1209" s="27" t="s">
        <v>701</v>
      </c>
      <c r="H1209" s="34" t="s">
        <v>644</v>
      </c>
      <c r="I1209" s="34" t="s">
        <v>645</v>
      </c>
      <c r="J1209" s="34" t="str">
        <f t="shared" si="91"/>
        <v>Admin &amp; OtherOther Overheads as % of Total Gross Profit</v>
      </c>
      <c r="K1209" s="34" t="str">
        <f t="shared" si="92"/>
        <v>420Heat/Light/Power - Toyota</v>
      </c>
      <c r="L1209" s="28">
        <f>+SUMIF('TB 4-24'!M:M,$AL1209,'TB 4-24'!G:G)</f>
        <v>0</v>
      </c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>
        <f>+SUMIF('Input Sheet'!$S:$S,$AL1209,'Input Sheet'!C:C)</f>
        <v>0</v>
      </c>
      <c r="Z1209" s="28">
        <f>+SUMIF('Input Sheet'!$S:$S,$AL1209,'Input Sheet'!D:D)</f>
        <v>0</v>
      </c>
      <c r="AA1209" s="28">
        <f>+SUMIF('Input Sheet'!$S:$S,$AL1209,'Input Sheet'!E:E)</f>
        <v>0</v>
      </c>
      <c r="AB1209" s="28">
        <f>+SUMIF('Input Sheet'!$S:$S,$AL1209,'Input Sheet'!F:F)</f>
        <v>0</v>
      </c>
      <c r="AC1209" s="28">
        <f>+SUMIF('Input Sheet'!$S:$S,$AL1209,'Input Sheet'!G:G)</f>
        <v>0</v>
      </c>
      <c r="AD1209" s="28">
        <f>+SUMIF('Input Sheet'!$S:$S,$AL1209,'Input Sheet'!H:H)</f>
        <v>0</v>
      </c>
      <c r="AE1209" s="28">
        <f>+SUMIF('Input Sheet'!$S:$S,$AL1209,'Input Sheet'!I:I)</f>
        <v>0</v>
      </c>
      <c r="AF1209" s="28">
        <f>+SUMIF('Input Sheet'!$S:$S,$AL1209,'Input Sheet'!J:J)</f>
        <v>0</v>
      </c>
      <c r="AG1209" s="28">
        <f>+SUMIF('Input Sheet'!$S:$S,$AL1209,'Input Sheet'!K:K)</f>
        <v>0</v>
      </c>
      <c r="AH1209" s="28">
        <f>+SUMIF('Input Sheet'!$S:$S,$AL1209,'Input Sheet'!L:L)</f>
        <v>0</v>
      </c>
      <c r="AI1209" s="28">
        <f>+SUMIF('Input Sheet'!$S:$S,$AL1209,'Input Sheet'!M:M)</f>
        <v>0</v>
      </c>
      <c r="AJ1209" s="28">
        <f>+SUMIF('Input Sheet'!$S:$S,$AL1209,'Input Sheet'!N:N)</f>
        <v>0</v>
      </c>
      <c r="AK1209" s="28"/>
      <c r="AL1209" s="27" t="str">
        <f t="shared" si="93"/>
        <v>420-7820</v>
      </c>
      <c r="AM1209" s="34" t="str">
        <f t="shared" si="94"/>
        <v>Admin &amp; Other</v>
      </c>
      <c r="AN1209" s="34" t="str">
        <f t="shared" si="95"/>
        <v>Admin &amp; OtherOther Overheads as % of Total Gross Profit</v>
      </c>
      <c r="AO1209" s="35"/>
      <c r="AP1209" s="35"/>
      <c r="AQ1209" s="35"/>
    </row>
    <row r="1210" spans="1:43" x14ac:dyDescent="0.25">
      <c r="A1210" s="27" t="s">
        <v>103</v>
      </c>
      <c r="B1210" s="27" t="s">
        <v>104</v>
      </c>
      <c r="C1210" s="27" t="s">
        <v>663</v>
      </c>
      <c r="D1210" s="27" t="s">
        <v>153</v>
      </c>
      <c r="E1210" s="27" t="s">
        <v>667</v>
      </c>
      <c r="F1210" s="27" t="s">
        <v>700</v>
      </c>
      <c r="G1210" s="27" t="s">
        <v>701</v>
      </c>
      <c r="H1210" s="34" t="s">
        <v>644</v>
      </c>
      <c r="I1210" s="34" t="s">
        <v>645</v>
      </c>
      <c r="J1210" s="34" t="str">
        <f t="shared" si="91"/>
        <v>Admin &amp; OtherOther Overheads as % of Total Gross Profit</v>
      </c>
      <c r="K1210" s="34" t="str">
        <f t="shared" si="92"/>
        <v>421Heat/Light/Power - Toyota</v>
      </c>
      <c r="L1210" s="28">
        <f>+SUMIF('TB 4-24'!M:M,$AL1210,'TB 4-24'!G:G)</f>
        <v>0</v>
      </c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>
        <f>+SUMIF('Input Sheet'!$S:$S,$AL1210,'Input Sheet'!C:C)</f>
        <v>0</v>
      </c>
      <c r="Z1210" s="28">
        <f>+SUMIF('Input Sheet'!$S:$S,$AL1210,'Input Sheet'!D:D)</f>
        <v>0</v>
      </c>
      <c r="AA1210" s="28">
        <f>+SUMIF('Input Sheet'!$S:$S,$AL1210,'Input Sheet'!E:E)</f>
        <v>0</v>
      </c>
      <c r="AB1210" s="28">
        <f>+SUMIF('Input Sheet'!$S:$S,$AL1210,'Input Sheet'!F:F)</f>
        <v>0</v>
      </c>
      <c r="AC1210" s="28">
        <f>+SUMIF('Input Sheet'!$S:$S,$AL1210,'Input Sheet'!G:G)</f>
        <v>0</v>
      </c>
      <c r="AD1210" s="28">
        <f>+SUMIF('Input Sheet'!$S:$S,$AL1210,'Input Sheet'!H:H)</f>
        <v>0</v>
      </c>
      <c r="AE1210" s="28">
        <f>+SUMIF('Input Sheet'!$S:$S,$AL1210,'Input Sheet'!I:I)</f>
        <v>0</v>
      </c>
      <c r="AF1210" s="28">
        <f>+SUMIF('Input Sheet'!$S:$S,$AL1210,'Input Sheet'!J:J)</f>
        <v>0</v>
      </c>
      <c r="AG1210" s="28">
        <f>+SUMIF('Input Sheet'!$S:$S,$AL1210,'Input Sheet'!K:K)</f>
        <v>0</v>
      </c>
      <c r="AH1210" s="28">
        <f>+SUMIF('Input Sheet'!$S:$S,$AL1210,'Input Sheet'!L:L)</f>
        <v>0</v>
      </c>
      <c r="AI1210" s="28">
        <f>+SUMIF('Input Sheet'!$S:$S,$AL1210,'Input Sheet'!M:M)</f>
        <v>0</v>
      </c>
      <c r="AJ1210" s="28">
        <f>+SUMIF('Input Sheet'!$S:$S,$AL1210,'Input Sheet'!N:N)</f>
        <v>0</v>
      </c>
      <c r="AK1210" s="28"/>
      <c r="AL1210" s="27" t="str">
        <f t="shared" si="93"/>
        <v>421-7820</v>
      </c>
      <c r="AM1210" s="34" t="str">
        <f t="shared" si="94"/>
        <v>Admin &amp; Other</v>
      </c>
      <c r="AN1210" s="34" t="str">
        <f t="shared" si="95"/>
        <v>Admin &amp; OtherOther Overheads as % of Total Gross Profit</v>
      </c>
      <c r="AO1210" s="35"/>
      <c r="AP1210" s="35"/>
      <c r="AQ1210" s="35"/>
    </row>
    <row r="1211" spans="1:43" x14ac:dyDescent="0.25">
      <c r="A1211" s="27" t="s">
        <v>103</v>
      </c>
      <c r="B1211" s="27" t="s">
        <v>104</v>
      </c>
      <c r="C1211" s="27" t="s">
        <v>663</v>
      </c>
      <c r="D1211" s="27" t="s">
        <v>153</v>
      </c>
      <c r="E1211" s="27" t="s">
        <v>670</v>
      </c>
      <c r="F1211" s="27" t="s">
        <v>700</v>
      </c>
      <c r="G1211" s="27" t="s">
        <v>701</v>
      </c>
      <c r="H1211" s="34" t="s">
        <v>644</v>
      </c>
      <c r="I1211" s="34" t="s">
        <v>645</v>
      </c>
      <c r="J1211" s="34" t="str">
        <f t="shared" si="91"/>
        <v>Admin &amp; OtherOther Overheads as % of Total Gross Profit</v>
      </c>
      <c r="K1211" s="34" t="str">
        <f t="shared" si="92"/>
        <v>460Heat/Light/Power - Toyota</v>
      </c>
      <c r="L1211" s="28">
        <f>+SUMIF('TB 4-24'!M:M,$AL1211,'TB 4-24'!G:G)</f>
        <v>0</v>
      </c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>
        <f>+SUMIF('Input Sheet'!$S:$S,$AL1211,'Input Sheet'!C:C)</f>
        <v>0</v>
      </c>
      <c r="Z1211" s="28">
        <f>+SUMIF('Input Sheet'!$S:$S,$AL1211,'Input Sheet'!D:D)</f>
        <v>0</v>
      </c>
      <c r="AA1211" s="28">
        <f>+SUMIF('Input Sheet'!$S:$S,$AL1211,'Input Sheet'!E:E)</f>
        <v>0</v>
      </c>
      <c r="AB1211" s="28">
        <f>+SUMIF('Input Sheet'!$S:$S,$AL1211,'Input Sheet'!F:F)</f>
        <v>0</v>
      </c>
      <c r="AC1211" s="28">
        <f>+SUMIF('Input Sheet'!$S:$S,$AL1211,'Input Sheet'!G:G)</f>
        <v>0</v>
      </c>
      <c r="AD1211" s="28">
        <f>+SUMIF('Input Sheet'!$S:$S,$AL1211,'Input Sheet'!H:H)</f>
        <v>0</v>
      </c>
      <c r="AE1211" s="28">
        <f>+SUMIF('Input Sheet'!$S:$S,$AL1211,'Input Sheet'!I:I)</f>
        <v>0</v>
      </c>
      <c r="AF1211" s="28">
        <f>+SUMIF('Input Sheet'!$S:$S,$AL1211,'Input Sheet'!J:J)</f>
        <v>0</v>
      </c>
      <c r="AG1211" s="28">
        <f>+SUMIF('Input Sheet'!$S:$S,$AL1211,'Input Sheet'!K:K)</f>
        <v>0</v>
      </c>
      <c r="AH1211" s="28">
        <f>+SUMIF('Input Sheet'!$S:$S,$AL1211,'Input Sheet'!L:L)</f>
        <v>0</v>
      </c>
      <c r="AI1211" s="28">
        <f>+SUMIF('Input Sheet'!$S:$S,$AL1211,'Input Sheet'!M:M)</f>
        <v>0</v>
      </c>
      <c r="AJ1211" s="28">
        <f>+SUMIF('Input Sheet'!$S:$S,$AL1211,'Input Sheet'!N:N)</f>
        <v>0</v>
      </c>
      <c r="AK1211" s="28"/>
      <c r="AL1211" s="27" t="str">
        <f t="shared" si="93"/>
        <v>460-7820</v>
      </c>
      <c r="AM1211" s="34" t="str">
        <f t="shared" si="94"/>
        <v>Admin &amp; Other</v>
      </c>
      <c r="AN1211" s="34" t="str">
        <f t="shared" si="95"/>
        <v>Admin &amp; OtherOther Overheads as % of Total Gross Profit</v>
      </c>
      <c r="AO1211" s="35"/>
      <c r="AP1211" s="35"/>
      <c r="AQ1211" s="35"/>
    </row>
    <row r="1212" spans="1:43" x14ac:dyDescent="0.25">
      <c r="A1212" s="27" t="s">
        <v>103</v>
      </c>
      <c r="B1212" s="27" t="s">
        <v>104</v>
      </c>
      <c r="C1212" s="27" t="s">
        <v>671</v>
      </c>
      <c r="D1212" s="27" t="s">
        <v>153</v>
      </c>
      <c r="E1212" s="27" t="s">
        <v>672</v>
      </c>
      <c r="F1212" s="27" t="s">
        <v>700</v>
      </c>
      <c r="G1212" s="27" t="s">
        <v>701</v>
      </c>
      <c r="H1212" s="34" t="s">
        <v>644</v>
      </c>
      <c r="I1212" s="34" t="s">
        <v>645</v>
      </c>
      <c r="J1212" s="34" t="str">
        <f t="shared" si="91"/>
        <v>Admin &amp; OtherOther Overheads as % of Total Gross Profit</v>
      </c>
      <c r="K1212" s="34" t="str">
        <f t="shared" si="92"/>
        <v>300Heat/Light/Power - Toyota</v>
      </c>
      <c r="L1212" s="28">
        <f>+SUMIF('TB 4-24'!M:M,$AL1212,'TB 4-24'!G:G)</f>
        <v>0</v>
      </c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>
        <f>+SUMIF('Input Sheet'!$S:$S,$AL1212,'Input Sheet'!C:C)</f>
        <v>0</v>
      </c>
      <c r="Z1212" s="28">
        <f>+SUMIF('Input Sheet'!$S:$S,$AL1212,'Input Sheet'!D:D)</f>
        <v>0</v>
      </c>
      <c r="AA1212" s="28">
        <f>+SUMIF('Input Sheet'!$S:$S,$AL1212,'Input Sheet'!E:E)</f>
        <v>0</v>
      </c>
      <c r="AB1212" s="28">
        <f>+SUMIF('Input Sheet'!$S:$S,$AL1212,'Input Sheet'!F:F)</f>
        <v>0</v>
      </c>
      <c r="AC1212" s="28">
        <f>+SUMIF('Input Sheet'!$S:$S,$AL1212,'Input Sheet'!G:G)</f>
        <v>0</v>
      </c>
      <c r="AD1212" s="28">
        <f>+SUMIF('Input Sheet'!$S:$S,$AL1212,'Input Sheet'!H:H)</f>
        <v>0</v>
      </c>
      <c r="AE1212" s="28">
        <f>+SUMIF('Input Sheet'!$S:$S,$AL1212,'Input Sheet'!I:I)</f>
        <v>0</v>
      </c>
      <c r="AF1212" s="28">
        <f>+SUMIF('Input Sheet'!$S:$S,$AL1212,'Input Sheet'!J:J)</f>
        <v>0</v>
      </c>
      <c r="AG1212" s="28">
        <f>+SUMIF('Input Sheet'!$S:$S,$AL1212,'Input Sheet'!K:K)</f>
        <v>0</v>
      </c>
      <c r="AH1212" s="28">
        <f>+SUMIF('Input Sheet'!$S:$S,$AL1212,'Input Sheet'!L:L)</f>
        <v>0</v>
      </c>
      <c r="AI1212" s="28">
        <f>+SUMIF('Input Sheet'!$S:$S,$AL1212,'Input Sheet'!M:M)</f>
        <v>0</v>
      </c>
      <c r="AJ1212" s="28">
        <f>+SUMIF('Input Sheet'!$S:$S,$AL1212,'Input Sheet'!N:N)</f>
        <v>0</v>
      </c>
      <c r="AK1212" s="28"/>
      <c r="AL1212" s="27" t="str">
        <f t="shared" si="93"/>
        <v>300-7820</v>
      </c>
      <c r="AM1212" s="34" t="str">
        <f t="shared" si="94"/>
        <v>Admin &amp; Other</v>
      </c>
      <c r="AN1212" s="34" t="str">
        <f t="shared" si="95"/>
        <v>Admin &amp; OtherOther Overheads as % of Total Gross Profit</v>
      </c>
      <c r="AO1212" s="35"/>
      <c r="AP1212" s="35"/>
      <c r="AQ1212" s="35"/>
    </row>
    <row r="1213" spans="1:43" x14ac:dyDescent="0.25">
      <c r="A1213" s="27" t="s">
        <v>103</v>
      </c>
      <c r="B1213" s="27" t="s">
        <v>104</v>
      </c>
      <c r="C1213" s="27" t="s">
        <v>671</v>
      </c>
      <c r="D1213" s="27" t="s">
        <v>153</v>
      </c>
      <c r="E1213" s="27" t="s">
        <v>673</v>
      </c>
      <c r="F1213" s="27" t="s">
        <v>700</v>
      </c>
      <c r="G1213" s="27" t="s">
        <v>701</v>
      </c>
      <c r="H1213" s="34" t="s">
        <v>644</v>
      </c>
      <c r="I1213" s="34" t="s">
        <v>645</v>
      </c>
      <c r="J1213" s="34" t="str">
        <f t="shared" si="91"/>
        <v>Admin &amp; OtherOther Overheads as % of Total Gross Profit</v>
      </c>
      <c r="K1213" s="34" t="str">
        <f t="shared" si="92"/>
        <v>310Heat/Light/Power - Toyota</v>
      </c>
      <c r="L1213" s="28">
        <f>+SUMIF('TB 4-24'!M:M,$AL1213,'TB 4-24'!G:G)</f>
        <v>0</v>
      </c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>
        <f>+SUMIF('Input Sheet'!$S:$S,$AL1213,'Input Sheet'!C:C)</f>
        <v>0</v>
      </c>
      <c r="Z1213" s="28">
        <f>+SUMIF('Input Sheet'!$S:$S,$AL1213,'Input Sheet'!D:D)</f>
        <v>0</v>
      </c>
      <c r="AA1213" s="28">
        <f>+SUMIF('Input Sheet'!$S:$S,$AL1213,'Input Sheet'!E:E)</f>
        <v>0</v>
      </c>
      <c r="AB1213" s="28">
        <f>+SUMIF('Input Sheet'!$S:$S,$AL1213,'Input Sheet'!F:F)</f>
        <v>0</v>
      </c>
      <c r="AC1213" s="28">
        <f>+SUMIF('Input Sheet'!$S:$S,$AL1213,'Input Sheet'!G:G)</f>
        <v>0</v>
      </c>
      <c r="AD1213" s="28">
        <f>+SUMIF('Input Sheet'!$S:$S,$AL1213,'Input Sheet'!H:H)</f>
        <v>0</v>
      </c>
      <c r="AE1213" s="28">
        <f>+SUMIF('Input Sheet'!$S:$S,$AL1213,'Input Sheet'!I:I)</f>
        <v>0</v>
      </c>
      <c r="AF1213" s="28">
        <f>+SUMIF('Input Sheet'!$S:$S,$AL1213,'Input Sheet'!J:J)</f>
        <v>0</v>
      </c>
      <c r="AG1213" s="28">
        <f>+SUMIF('Input Sheet'!$S:$S,$AL1213,'Input Sheet'!K:K)</f>
        <v>0</v>
      </c>
      <c r="AH1213" s="28">
        <f>+SUMIF('Input Sheet'!$S:$S,$AL1213,'Input Sheet'!L:L)</f>
        <v>0</v>
      </c>
      <c r="AI1213" s="28">
        <f>+SUMIF('Input Sheet'!$S:$S,$AL1213,'Input Sheet'!M:M)</f>
        <v>0</v>
      </c>
      <c r="AJ1213" s="28">
        <f>+SUMIF('Input Sheet'!$S:$S,$AL1213,'Input Sheet'!N:N)</f>
        <v>0</v>
      </c>
      <c r="AK1213" s="28"/>
      <c r="AL1213" s="27" t="str">
        <f t="shared" si="93"/>
        <v>310-7820</v>
      </c>
      <c r="AM1213" s="34" t="str">
        <f t="shared" si="94"/>
        <v>Admin &amp; Other</v>
      </c>
      <c r="AN1213" s="34" t="str">
        <f t="shared" si="95"/>
        <v>Admin &amp; OtherOther Overheads as % of Total Gross Profit</v>
      </c>
      <c r="AO1213" s="35"/>
      <c r="AP1213" s="35"/>
      <c r="AQ1213" s="35"/>
    </row>
    <row r="1214" spans="1:43" x14ac:dyDescent="0.25">
      <c r="A1214" s="27" t="s">
        <v>103</v>
      </c>
      <c r="B1214" s="27" t="s">
        <v>104</v>
      </c>
      <c r="C1214" s="27" t="s">
        <v>671</v>
      </c>
      <c r="D1214" s="27" t="s">
        <v>153</v>
      </c>
      <c r="E1214" s="27" t="s">
        <v>674</v>
      </c>
      <c r="F1214" s="27" t="s">
        <v>700</v>
      </c>
      <c r="G1214" s="27" t="s">
        <v>701</v>
      </c>
      <c r="H1214" s="34" t="s">
        <v>644</v>
      </c>
      <c r="I1214" s="34" t="s">
        <v>645</v>
      </c>
      <c r="J1214" s="34" t="str">
        <f t="shared" si="91"/>
        <v>Admin &amp; OtherOther Overheads as % of Total Gross Profit</v>
      </c>
      <c r="K1214" s="34" t="str">
        <f t="shared" si="92"/>
        <v>321Heat/Light/Power - Toyota</v>
      </c>
      <c r="L1214" s="28">
        <f>+SUMIF('TB 4-24'!M:M,$AL1214,'TB 4-24'!G:G)</f>
        <v>0</v>
      </c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>
        <f>+SUMIF('Input Sheet'!$S:$S,$AL1214,'Input Sheet'!C:C)</f>
        <v>0</v>
      </c>
      <c r="Z1214" s="28">
        <f>+SUMIF('Input Sheet'!$S:$S,$AL1214,'Input Sheet'!D:D)</f>
        <v>0</v>
      </c>
      <c r="AA1214" s="28">
        <f>+SUMIF('Input Sheet'!$S:$S,$AL1214,'Input Sheet'!E:E)</f>
        <v>0</v>
      </c>
      <c r="AB1214" s="28">
        <f>+SUMIF('Input Sheet'!$S:$S,$AL1214,'Input Sheet'!F:F)</f>
        <v>0</v>
      </c>
      <c r="AC1214" s="28">
        <f>+SUMIF('Input Sheet'!$S:$S,$AL1214,'Input Sheet'!G:G)</f>
        <v>0</v>
      </c>
      <c r="AD1214" s="28">
        <f>+SUMIF('Input Sheet'!$S:$S,$AL1214,'Input Sheet'!H:H)</f>
        <v>0</v>
      </c>
      <c r="AE1214" s="28">
        <f>+SUMIF('Input Sheet'!$S:$S,$AL1214,'Input Sheet'!I:I)</f>
        <v>0</v>
      </c>
      <c r="AF1214" s="28">
        <f>+SUMIF('Input Sheet'!$S:$S,$AL1214,'Input Sheet'!J:J)</f>
        <v>0</v>
      </c>
      <c r="AG1214" s="28">
        <f>+SUMIF('Input Sheet'!$S:$S,$AL1214,'Input Sheet'!K:K)</f>
        <v>0</v>
      </c>
      <c r="AH1214" s="28">
        <f>+SUMIF('Input Sheet'!$S:$S,$AL1214,'Input Sheet'!L:L)</f>
        <v>0</v>
      </c>
      <c r="AI1214" s="28">
        <f>+SUMIF('Input Sheet'!$S:$S,$AL1214,'Input Sheet'!M:M)</f>
        <v>0</v>
      </c>
      <c r="AJ1214" s="28">
        <f>+SUMIF('Input Sheet'!$S:$S,$AL1214,'Input Sheet'!N:N)</f>
        <v>0</v>
      </c>
      <c r="AK1214" s="28"/>
      <c r="AL1214" s="27" t="str">
        <f t="shared" si="93"/>
        <v>321-7820</v>
      </c>
      <c r="AM1214" s="34" t="str">
        <f t="shared" si="94"/>
        <v>Admin &amp; Other</v>
      </c>
      <c r="AN1214" s="34" t="str">
        <f t="shared" si="95"/>
        <v>Admin &amp; OtherOther Overheads as % of Total Gross Profit</v>
      </c>
      <c r="AO1214" s="35"/>
      <c r="AP1214" s="35"/>
      <c r="AQ1214" s="35"/>
    </row>
    <row r="1215" spans="1:43" x14ac:dyDescent="0.25">
      <c r="A1215" s="27" t="s">
        <v>103</v>
      </c>
      <c r="B1215" s="27" t="s">
        <v>104</v>
      </c>
      <c r="C1215" s="27" t="s">
        <v>671</v>
      </c>
      <c r="D1215" s="27" t="s">
        <v>153</v>
      </c>
      <c r="E1215" s="27" t="s">
        <v>675</v>
      </c>
      <c r="F1215" s="27" t="s">
        <v>700</v>
      </c>
      <c r="G1215" s="27" t="s">
        <v>701</v>
      </c>
      <c r="H1215" s="34" t="s">
        <v>644</v>
      </c>
      <c r="I1215" s="34" t="s">
        <v>645</v>
      </c>
      <c r="J1215" s="34" t="str">
        <f t="shared" si="91"/>
        <v>Admin &amp; OtherOther Overheads as % of Total Gross Profit</v>
      </c>
      <c r="K1215" s="34" t="str">
        <f t="shared" si="92"/>
        <v>330Heat/Light/Power - Toyota</v>
      </c>
      <c r="L1215" s="28">
        <f>+SUMIF('TB 4-24'!M:M,$AL1215,'TB 4-24'!G:G)</f>
        <v>0</v>
      </c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>
        <f>+SUMIF('Input Sheet'!$S:$S,$AL1215,'Input Sheet'!C:C)</f>
        <v>0</v>
      </c>
      <c r="Z1215" s="28">
        <f>+SUMIF('Input Sheet'!$S:$S,$AL1215,'Input Sheet'!D:D)</f>
        <v>0</v>
      </c>
      <c r="AA1215" s="28">
        <f>+SUMIF('Input Sheet'!$S:$S,$AL1215,'Input Sheet'!E:E)</f>
        <v>0</v>
      </c>
      <c r="AB1215" s="28">
        <f>+SUMIF('Input Sheet'!$S:$S,$AL1215,'Input Sheet'!F:F)</f>
        <v>0</v>
      </c>
      <c r="AC1215" s="28">
        <f>+SUMIF('Input Sheet'!$S:$S,$AL1215,'Input Sheet'!G:G)</f>
        <v>0</v>
      </c>
      <c r="AD1215" s="28">
        <f>+SUMIF('Input Sheet'!$S:$S,$AL1215,'Input Sheet'!H:H)</f>
        <v>0</v>
      </c>
      <c r="AE1215" s="28">
        <f>+SUMIF('Input Sheet'!$S:$S,$AL1215,'Input Sheet'!I:I)</f>
        <v>0</v>
      </c>
      <c r="AF1215" s="28">
        <f>+SUMIF('Input Sheet'!$S:$S,$AL1215,'Input Sheet'!J:J)</f>
        <v>0</v>
      </c>
      <c r="AG1215" s="28">
        <f>+SUMIF('Input Sheet'!$S:$S,$AL1215,'Input Sheet'!K:K)</f>
        <v>0</v>
      </c>
      <c r="AH1215" s="28">
        <f>+SUMIF('Input Sheet'!$S:$S,$AL1215,'Input Sheet'!L:L)</f>
        <v>0</v>
      </c>
      <c r="AI1215" s="28">
        <f>+SUMIF('Input Sheet'!$S:$S,$AL1215,'Input Sheet'!M:M)</f>
        <v>0</v>
      </c>
      <c r="AJ1215" s="28">
        <f>+SUMIF('Input Sheet'!$S:$S,$AL1215,'Input Sheet'!N:N)</f>
        <v>0</v>
      </c>
      <c r="AK1215" s="28"/>
      <c r="AL1215" s="27" t="str">
        <f t="shared" si="93"/>
        <v>330-7820</v>
      </c>
      <c r="AM1215" s="34" t="str">
        <f t="shared" si="94"/>
        <v>Admin &amp; Other</v>
      </c>
      <c r="AN1215" s="34" t="str">
        <f t="shared" si="95"/>
        <v>Admin &amp; OtherOther Overheads as % of Total Gross Profit</v>
      </c>
      <c r="AO1215" s="35"/>
      <c r="AP1215" s="35"/>
      <c r="AQ1215" s="35"/>
    </row>
    <row r="1216" spans="1:43" x14ac:dyDescent="0.25">
      <c r="A1216" s="27" t="s">
        <v>103</v>
      </c>
      <c r="B1216" s="27" t="s">
        <v>104</v>
      </c>
      <c r="C1216" s="27" t="s">
        <v>671</v>
      </c>
      <c r="D1216" s="27" t="s">
        <v>153</v>
      </c>
      <c r="E1216" s="27" t="s">
        <v>676</v>
      </c>
      <c r="F1216" s="27" t="s">
        <v>700</v>
      </c>
      <c r="G1216" s="27" t="s">
        <v>701</v>
      </c>
      <c r="H1216" s="34" t="s">
        <v>644</v>
      </c>
      <c r="I1216" s="34" t="s">
        <v>645</v>
      </c>
      <c r="J1216" s="34" t="str">
        <f t="shared" si="91"/>
        <v>Admin &amp; OtherOther Overheads as % of Total Gross Profit</v>
      </c>
      <c r="K1216" s="34" t="str">
        <f t="shared" si="92"/>
        <v>360Heat/Light/Power - Toyota</v>
      </c>
      <c r="L1216" s="28">
        <f>+SUMIF('TB 4-24'!M:M,$AL1216,'TB 4-24'!G:G)</f>
        <v>0</v>
      </c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>
        <f>+SUMIF('Input Sheet'!$S:$S,$AL1216,'Input Sheet'!C:C)</f>
        <v>0</v>
      </c>
      <c r="Z1216" s="28">
        <f>+SUMIF('Input Sheet'!$S:$S,$AL1216,'Input Sheet'!D:D)</f>
        <v>0</v>
      </c>
      <c r="AA1216" s="28">
        <f>+SUMIF('Input Sheet'!$S:$S,$AL1216,'Input Sheet'!E:E)</f>
        <v>0</v>
      </c>
      <c r="AB1216" s="28">
        <f>+SUMIF('Input Sheet'!$S:$S,$AL1216,'Input Sheet'!F:F)</f>
        <v>0</v>
      </c>
      <c r="AC1216" s="28">
        <f>+SUMIF('Input Sheet'!$S:$S,$AL1216,'Input Sheet'!G:G)</f>
        <v>0</v>
      </c>
      <c r="AD1216" s="28">
        <f>+SUMIF('Input Sheet'!$S:$S,$AL1216,'Input Sheet'!H:H)</f>
        <v>0</v>
      </c>
      <c r="AE1216" s="28">
        <f>+SUMIF('Input Sheet'!$S:$S,$AL1216,'Input Sheet'!I:I)</f>
        <v>0</v>
      </c>
      <c r="AF1216" s="28">
        <f>+SUMIF('Input Sheet'!$S:$S,$AL1216,'Input Sheet'!J:J)</f>
        <v>0</v>
      </c>
      <c r="AG1216" s="28">
        <f>+SUMIF('Input Sheet'!$S:$S,$AL1216,'Input Sheet'!K:K)</f>
        <v>0</v>
      </c>
      <c r="AH1216" s="28">
        <f>+SUMIF('Input Sheet'!$S:$S,$AL1216,'Input Sheet'!L:L)</f>
        <v>0</v>
      </c>
      <c r="AI1216" s="28">
        <f>+SUMIF('Input Sheet'!$S:$S,$AL1216,'Input Sheet'!M:M)</f>
        <v>0</v>
      </c>
      <c r="AJ1216" s="28">
        <f>+SUMIF('Input Sheet'!$S:$S,$AL1216,'Input Sheet'!N:N)</f>
        <v>0</v>
      </c>
      <c r="AK1216" s="28"/>
      <c r="AL1216" s="27" t="str">
        <f t="shared" si="93"/>
        <v>360-7820</v>
      </c>
      <c r="AM1216" s="34" t="str">
        <f t="shared" si="94"/>
        <v>Admin &amp; Other</v>
      </c>
      <c r="AN1216" s="34" t="str">
        <f t="shared" si="95"/>
        <v>Admin &amp; OtherOther Overheads as % of Total Gross Profit</v>
      </c>
      <c r="AO1216" s="35"/>
      <c r="AP1216" s="35"/>
      <c r="AQ1216" s="35"/>
    </row>
    <row r="1217" spans="1:43" x14ac:dyDescent="0.25">
      <c r="A1217" s="27" t="s">
        <v>103</v>
      </c>
      <c r="B1217" s="27" t="s">
        <v>104</v>
      </c>
      <c r="C1217" s="27" t="s">
        <v>104</v>
      </c>
      <c r="D1217" s="27" t="s">
        <v>153</v>
      </c>
      <c r="E1217" s="27" t="s">
        <v>677</v>
      </c>
      <c r="F1217" s="27" t="s">
        <v>700</v>
      </c>
      <c r="G1217" s="27" t="s">
        <v>701</v>
      </c>
      <c r="H1217" s="34" t="s">
        <v>644</v>
      </c>
      <c r="I1217" s="34" t="s">
        <v>645</v>
      </c>
      <c r="J1217" s="34" t="str">
        <f t="shared" si="91"/>
        <v>Admin &amp; OtherOther Overheads as % of Total Gross Profit</v>
      </c>
      <c r="K1217" s="34" t="str">
        <f t="shared" si="92"/>
        <v>100Heat/Light/Power - Toyota</v>
      </c>
      <c r="L1217" s="28">
        <f>+SUMIF('TB 4-24'!M:M,$AL1217,'TB 4-24'!G:G)</f>
        <v>0</v>
      </c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>
        <f>+SUMIF('Input Sheet'!$S:$S,$AL1217,'Input Sheet'!C:C)</f>
        <v>0</v>
      </c>
      <c r="Z1217" s="28">
        <f>+SUMIF('Input Sheet'!$S:$S,$AL1217,'Input Sheet'!D:D)</f>
        <v>0</v>
      </c>
      <c r="AA1217" s="28">
        <f>+SUMIF('Input Sheet'!$S:$S,$AL1217,'Input Sheet'!E:E)</f>
        <v>0</v>
      </c>
      <c r="AB1217" s="28">
        <f>+SUMIF('Input Sheet'!$S:$S,$AL1217,'Input Sheet'!F:F)</f>
        <v>0</v>
      </c>
      <c r="AC1217" s="28">
        <f>+SUMIF('Input Sheet'!$S:$S,$AL1217,'Input Sheet'!G:G)</f>
        <v>0</v>
      </c>
      <c r="AD1217" s="28">
        <f>+SUMIF('Input Sheet'!$S:$S,$AL1217,'Input Sheet'!H:H)</f>
        <v>0</v>
      </c>
      <c r="AE1217" s="28">
        <f>+SUMIF('Input Sheet'!$S:$S,$AL1217,'Input Sheet'!I:I)</f>
        <v>0</v>
      </c>
      <c r="AF1217" s="28">
        <f>+SUMIF('Input Sheet'!$S:$S,$AL1217,'Input Sheet'!J:J)</f>
        <v>0</v>
      </c>
      <c r="AG1217" s="28">
        <f>+SUMIF('Input Sheet'!$S:$S,$AL1217,'Input Sheet'!K:K)</f>
        <v>0</v>
      </c>
      <c r="AH1217" s="28">
        <f>+SUMIF('Input Sheet'!$S:$S,$AL1217,'Input Sheet'!L:L)</f>
        <v>0</v>
      </c>
      <c r="AI1217" s="28">
        <f>+SUMIF('Input Sheet'!$S:$S,$AL1217,'Input Sheet'!M:M)</f>
        <v>0</v>
      </c>
      <c r="AJ1217" s="28">
        <f>+SUMIF('Input Sheet'!$S:$S,$AL1217,'Input Sheet'!N:N)</f>
        <v>0</v>
      </c>
      <c r="AK1217" s="28"/>
      <c r="AL1217" s="27" t="str">
        <f t="shared" si="93"/>
        <v>100-7820</v>
      </c>
      <c r="AM1217" s="34" t="str">
        <f t="shared" si="94"/>
        <v>Admin &amp; Other</v>
      </c>
      <c r="AN1217" s="34" t="str">
        <f t="shared" si="95"/>
        <v>Admin &amp; OtherOther Overheads as % of Total Gross Profit</v>
      </c>
      <c r="AO1217" s="35"/>
      <c r="AP1217" s="35"/>
      <c r="AQ1217" s="35"/>
    </row>
    <row r="1218" spans="1:43" x14ac:dyDescent="0.25">
      <c r="A1218" s="27" t="s">
        <v>103</v>
      </c>
      <c r="B1218" s="27" t="s">
        <v>104</v>
      </c>
      <c r="C1218" s="27" t="s">
        <v>657</v>
      </c>
      <c r="D1218" s="27" t="s">
        <v>143</v>
      </c>
      <c r="E1218" s="27" t="s">
        <v>659</v>
      </c>
      <c r="F1218" s="27" t="s">
        <v>689</v>
      </c>
      <c r="G1218" s="27" t="s">
        <v>690</v>
      </c>
      <c r="H1218" s="34" t="s">
        <v>644</v>
      </c>
      <c r="I1218" s="34" t="s">
        <v>691</v>
      </c>
      <c r="J1218" s="34" t="str">
        <f t="shared" si="91"/>
        <v>Admin &amp; OtherData Processing as % of Total Gross Profit</v>
      </c>
      <c r="K1218" s="34" t="str">
        <f t="shared" si="92"/>
        <v>220Data Processing - Toyota</v>
      </c>
      <c r="L1218" s="28">
        <f>+SUMIF('TB 4-24'!M:M,$AL1218,'TB 4-24'!G:G)</f>
        <v>0</v>
      </c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>
        <f>+SUMIF('Input Sheet'!$S:$S,$AL1218,'Input Sheet'!C:C)</f>
        <v>0</v>
      </c>
      <c r="Z1218" s="28">
        <f>+SUMIF('Input Sheet'!$S:$S,$AL1218,'Input Sheet'!D:D)</f>
        <v>0</v>
      </c>
      <c r="AA1218" s="28">
        <f>+SUMIF('Input Sheet'!$S:$S,$AL1218,'Input Sheet'!E:E)</f>
        <v>0</v>
      </c>
      <c r="AB1218" s="28">
        <f>+SUMIF('Input Sheet'!$S:$S,$AL1218,'Input Sheet'!F:F)</f>
        <v>0</v>
      </c>
      <c r="AC1218" s="28">
        <f>+SUMIF('Input Sheet'!$S:$S,$AL1218,'Input Sheet'!G:G)</f>
        <v>0</v>
      </c>
      <c r="AD1218" s="28">
        <f>+SUMIF('Input Sheet'!$S:$S,$AL1218,'Input Sheet'!H:H)</f>
        <v>0</v>
      </c>
      <c r="AE1218" s="28">
        <f>+SUMIF('Input Sheet'!$S:$S,$AL1218,'Input Sheet'!I:I)</f>
        <v>0</v>
      </c>
      <c r="AF1218" s="28">
        <f>+SUMIF('Input Sheet'!$S:$S,$AL1218,'Input Sheet'!J:J)</f>
        <v>0</v>
      </c>
      <c r="AG1218" s="28">
        <f>+SUMIF('Input Sheet'!$S:$S,$AL1218,'Input Sheet'!K:K)</f>
        <v>0</v>
      </c>
      <c r="AH1218" s="28">
        <f>+SUMIF('Input Sheet'!$S:$S,$AL1218,'Input Sheet'!L:L)</f>
        <v>0</v>
      </c>
      <c r="AI1218" s="28">
        <f>+SUMIF('Input Sheet'!$S:$S,$AL1218,'Input Sheet'!M:M)</f>
        <v>0</v>
      </c>
      <c r="AJ1218" s="28">
        <f>+SUMIF('Input Sheet'!$S:$S,$AL1218,'Input Sheet'!N:N)</f>
        <v>0</v>
      </c>
      <c r="AK1218" s="28"/>
      <c r="AL1218" s="27" t="str">
        <f t="shared" si="93"/>
        <v>220-7430</v>
      </c>
      <c r="AM1218" s="34" t="str">
        <f t="shared" si="94"/>
        <v>Admin &amp; Other</v>
      </c>
      <c r="AN1218" s="34" t="str">
        <f t="shared" si="95"/>
        <v>Admin &amp; OtherData Processing as % of Total Gross Profit</v>
      </c>
      <c r="AO1218" s="35"/>
      <c r="AP1218" s="35"/>
      <c r="AQ1218" s="35"/>
    </row>
    <row r="1219" spans="1:43" x14ac:dyDescent="0.25">
      <c r="A1219" s="27" t="s">
        <v>103</v>
      </c>
      <c r="B1219" s="27" t="s">
        <v>104</v>
      </c>
      <c r="C1219" s="27" t="s">
        <v>104</v>
      </c>
      <c r="D1219" s="27" t="s">
        <v>156</v>
      </c>
      <c r="E1219" s="27" t="s">
        <v>684</v>
      </c>
      <c r="F1219" s="27" t="s">
        <v>702</v>
      </c>
      <c r="G1219" s="27" t="s">
        <v>703</v>
      </c>
      <c r="H1219" s="34" t="s">
        <v>644</v>
      </c>
      <c r="I1219" s="34" t="s">
        <v>645</v>
      </c>
      <c r="J1219" s="34" t="str">
        <f t="shared" ref="J1219:J1282" si="96">+H1219&amp;I1219</f>
        <v>Admin &amp; OtherOther Overheads as % of Total Gross Profit</v>
      </c>
      <c r="K1219" s="34" t="str">
        <f t="shared" ref="K1219:K1282" si="97">+E1219&amp;G1219</f>
        <v>147Environmental &amp; Health &amp; Safety expenses - Toyota</v>
      </c>
      <c r="L1219" s="28">
        <f>+SUMIF('TB 4-24'!M:M,$AL1219,'TB 4-24'!G:G)</f>
        <v>0</v>
      </c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>
        <f>+SUMIF('Input Sheet'!$S:$S,$AL1219,'Input Sheet'!C:C)</f>
        <v>0</v>
      </c>
      <c r="Z1219" s="28">
        <f>+SUMIF('Input Sheet'!$S:$S,$AL1219,'Input Sheet'!D:D)</f>
        <v>0</v>
      </c>
      <c r="AA1219" s="28">
        <f>+SUMIF('Input Sheet'!$S:$S,$AL1219,'Input Sheet'!E:E)</f>
        <v>0</v>
      </c>
      <c r="AB1219" s="28">
        <f>+SUMIF('Input Sheet'!$S:$S,$AL1219,'Input Sheet'!F:F)</f>
        <v>0</v>
      </c>
      <c r="AC1219" s="28">
        <f>+SUMIF('Input Sheet'!$S:$S,$AL1219,'Input Sheet'!G:G)</f>
        <v>0</v>
      </c>
      <c r="AD1219" s="28">
        <f>+SUMIF('Input Sheet'!$S:$S,$AL1219,'Input Sheet'!H:H)</f>
        <v>0</v>
      </c>
      <c r="AE1219" s="28">
        <f>+SUMIF('Input Sheet'!$S:$S,$AL1219,'Input Sheet'!I:I)</f>
        <v>0</v>
      </c>
      <c r="AF1219" s="28">
        <f>+SUMIF('Input Sheet'!$S:$S,$AL1219,'Input Sheet'!J:J)</f>
        <v>0</v>
      </c>
      <c r="AG1219" s="28">
        <f>+SUMIF('Input Sheet'!$S:$S,$AL1219,'Input Sheet'!K:K)</f>
        <v>0</v>
      </c>
      <c r="AH1219" s="28">
        <f>+SUMIF('Input Sheet'!$S:$S,$AL1219,'Input Sheet'!L:L)</f>
        <v>0</v>
      </c>
      <c r="AI1219" s="28">
        <f>+SUMIF('Input Sheet'!$S:$S,$AL1219,'Input Sheet'!M:M)</f>
        <v>0</v>
      </c>
      <c r="AJ1219" s="28">
        <f>+SUMIF('Input Sheet'!$S:$S,$AL1219,'Input Sheet'!N:N)</f>
        <v>0</v>
      </c>
      <c r="AK1219" s="28"/>
      <c r="AL1219" s="27" t="str">
        <f t="shared" ref="AL1219:AL1282" si="98">+E1219&amp;"-"&amp;D1219</f>
        <v>147-7453</v>
      </c>
      <c r="AM1219" s="34" t="str">
        <f t="shared" si="94"/>
        <v>Admin &amp; Other</v>
      </c>
      <c r="AN1219" s="34" t="str">
        <f t="shared" si="95"/>
        <v>Admin &amp; OtherOther Overheads as % of Total Gross Profit</v>
      </c>
      <c r="AO1219" s="35"/>
      <c r="AP1219" s="35"/>
      <c r="AQ1219" s="35"/>
    </row>
    <row r="1220" spans="1:43" x14ac:dyDescent="0.25">
      <c r="A1220" s="27" t="s">
        <v>103</v>
      </c>
      <c r="B1220" s="27" t="s">
        <v>104</v>
      </c>
      <c r="C1220" s="27" t="s">
        <v>104</v>
      </c>
      <c r="D1220" s="27" t="s">
        <v>143</v>
      </c>
      <c r="E1220" s="27" t="s">
        <v>679</v>
      </c>
      <c r="F1220" s="27" t="s">
        <v>689</v>
      </c>
      <c r="G1220" s="27" t="s">
        <v>690</v>
      </c>
      <c r="H1220" s="34" t="s">
        <v>644</v>
      </c>
      <c r="I1220" s="34" t="s">
        <v>691</v>
      </c>
      <c r="J1220" s="34" t="str">
        <f t="shared" si="96"/>
        <v>Admin &amp; OtherData Processing as % of Total Gross Profit</v>
      </c>
      <c r="K1220" s="34" t="str">
        <f t="shared" si="97"/>
        <v>160Data Processing - Toyota</v>
      </c>
      <c r="L1220" s="28">
        <f>+SUMIF('TB 4-24'!M:M,$AL1220,'TB 4-24'!G:G)</f>
        <v>0</v>
      </c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>
        <f>+SUMIF('Input Sheet'!$S:$S,$AL1220,'Input Sheet'!C:C)</f>
        <v>0</v>
      </c>
      <c r="Z1220" s="28">
        <f>+SUMIF('Input Sheet'!$S:$S,$AL1220,'Input Sheet'!D:D)</f>
        <v>0</v>
      </c>
      <c r="AA1220" s="28">
        <f>+SUMIF('Input Sheet'!$S:$S,$AL1220,'Input Sheet'!E:E)</f>
        <v>0</v>
      </c>
      <c r="AB1220" s="28">
        <f>+SUMIF('Input Sheet'!$S:$S,$AL1220,'Input Sheet'!F:F)</f>
        <v>0</v>
      </c>
      <c r="AC1220" s="28">
        <f>+SUMIF('Input Sheet'!$S:$S,$AL1220,'Input Sheet'!G:G)</f>
        <v>0</v>
      </c>
      <c r="AD1220" s="28">
        <f>+SUMIF('Input Sheet'!$S:$S,$AL1220,'Input Sheet'!H:H)</f>
        <v>0</v>
      </c>
      <c r="AE1220" s="28">
        <f>+SUMIF('Input Sheet'!$S:$S,$AL1220,'Input Sheet'!I:I)</f>
        <v>0</v>
      </c>
      <c r="AF1220" s="28">
        <f>+SUMIF('Input Sheet'!$S:$S,$AL1220,'Input Sheet'!J:J)</f>
        <v>0</v>
      </c>
      <c r="AG1220" s="28">
        <f>+SUMIF('Input Sheet'!$S:$S,$AL1220,'Input Sheet'!K:K)</f>
        <v>0</v>
      </c>
      <c r="AH1220" s="28">
        <f>+SUMIF('Input Sheet'!$S:$S,$AL1220,'Input Sheet'!L:L)</f>
        <v>0</v>
      </c>
      <c r="AI1220" s="28">
        <f>+SUMIF('Input Sheet'!$S:$S,$AL1220,'Input Sheet'!M:M)</f>
        <v>0</v>
      </c>
      <c r="AJ1220" s="28">
        <f>+SUMIF('Input Sheet'!$S:$S,$AL1220,'Input Sheet'!N:N)</f>
        <v>0</v>
      </c>
      <c r="AK1220" s="28"/>
      <c r="AL1220" s="27" t="str">
        <f t="shared" si="98"/>
        <v>160-7430</v>
      </c>
      <c r="AM1220" s="34" t="str">
        <f t="shared" ref="AM1220:AM1283" si="99">H1220</f>
        <v>Admin &amp; Other</v>
      </c>
      <c r="AN1220" s="34" t="str">
        <f t="shared" ref="AN1220:AN1283" si="100">J1220</f>
        <v>Admin &amp; OtherData Processing as % of Total Gross Profit</v>
      </c>
      <c r="AO1220" s="35"/>
      <c r="AP1220" s="35"/>
      <c r="AQ1220" s="35"/>
    </row>
    <row r="1221" spans="1:43" x14ac:dyDescent="0.25">
      <c r="A1221" s="27" t="s">
        <v>103</v>
      </c>
      <c r="B1221" s="27" t="s">
        <v>104</v>
      </c>
      <c r="C1221" s="27" t="s">
        <v>657</v>
      </c>
      <c r="D1221" s="27" t="s">
        <v>143</v>
      </c>
      <c r="E1221" s="27" t="s">
        <v>681</v>
      </c>
      <c r="F1221" s="27" t="s">
        <v>689</v>
      </c>
      <c r="G1221" s="27" t="s">
        <v>690</v>
      </c>
      <c r="H1221" s="34" t="s">
        <v>644</v>
      </c>
      <c r="I1221" s="34" t="s">
        <v>691</v>
      </c>
      <c r="J1221" s="34" t="str">
        <f t="shared" si="96"/>
        <v>Admin &amp; OtherData Processing as % of Total Gross Profit</v>
      </c>
      <c r="K1221" s="34" t="str">
        <f t="shared" si="97"/>
        <v>230Data Processing - Toyota</v>
      </c>
      <c r="L1221" s="28">
        <f>+SUMIF('TB 4-24'!M:M,$AL1221,'TB 4-24'!G:G)</f>
        <v>0</v>
      </c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>
        <f>+SUMIF('Input Sheet'!$S:$S,$AL1221,'Input Sheet'!C:C)</f>
        <v>0</v>
      </c>
      <c r="Z1221" s="28">
        <f>+SUMIF('Input Sheet'!$S:$S,$AL1221,'Input Sheet'!D:D)</f>
        <v>0</v>
      </c>
      <c r="AA1221" s="28">
        <f>+SUMIF('Input Sheet'!$S:$S,$AL1221,'Input Sheet'!E:E)</f>
        <v>0</v>
      </c>
      <c r="AB1221" s="28">
        <f>+SUMIF('Input Sheet'!$S:$S,$AL1221,'Input Sheet'!F:F)</f>
        <v>0</v>
      </c>
      <c r="AC1221" s="28">
        <f>+SUMIF('Input Sheet'!$S:$S,$AL1221,'Input Sheet'!G:G)</f>
        <v>0</v>
      </c>
      <c r="AD1221" s="28">
        <f>+SUMIF('Input Sheet'!$S:$S,$AL1221,'Input Sheet'!H:H)</f>
        <v>0</v>
      </c>
      <c r="AE1221" s="28">
        <f>+SUMIF('Input Sheet'!$S:$S,$AL1221,'Input Sheet'!I:I)</f>
        <v>0</v>
      </c>
      <c r="AF1221" s="28">
        <f>+SUMIF('Input Sheet'!$S:$S,$AL1221,'Input Sheet'!J:J)</f>
        <v>0</v>
      </c>
      <c r="AG1221" s="28">
        <f>+SUMIF('Input Sheet'!$S:$S,$AL1221,'Input Sheet'!K:K)</f>
        <v>0</v>
      </c>
      <c r="AH1221" s="28">
        <f>+SUMIF('Input Sheet'!$S:$S,$AL1221,'Input Sheet'!L:L)</f>
        <v>0</v>
      </c>
      <c r="AI1221" s="28">
        <f>+SUMIF('Input Sheet'!$S:$S,$AL1221,'Input Sheet'!M:M)</f>
        <v>0</v>
      </c>
      <c r="AJ1221" s="28">
        <f>+SUMIF('Input Sheet'!$S:$S,$AL1221,'Input Sheet'!N:N)</f>
        <v>0</v>
      </c>
      <c r="AK1221" s="28"/>
      <c r="AL1221" s="27" t="str">
        <f t="shared" si="98"/>
        <v>230-7430</v>
      </c>
      <c r="AM1221" s="34" t="str">
        <f t="shared" si="99"/>
        <v>Admin &amp; Other</v>
      </c>
      <c r="AN1221" s="34" t="str">
        <f t="shared" si="100"/>
        <v>Admin &amp; OtherData Processing as % of Total Gross Profit</v>
      </c>
      <c r="AO1221" s="35"/>
      <c r="AP1221" s="35"/>
      <c r="AQ1221" s="35"/>
    </row>
    <row r="1222" spans="1:43" x14ac:dyDescent="0.25">
      <c r="A1222" s="27" t="s">
        <v>103</v>
      </c>
      <c r="B1222" s="27" t="s">
        <v>104</v>
      </c>
      <c r="C1222" s="27" t="s">
        <v>671</v>
      </c>
      <c r="D1222" s="27" t="s">
        <v>143</v>
      </c>
      <c r="E1222" s="27" t="s">
        <v>683</v>
      </c>
      <c r="F1222" s="27" t="s">
        <v>689</v>
      </c>
      <c r="G1222" s="27" t="s">
        <v>690</v>
      </c>
      <c r="H1222" s="34" t="s">
        <v>644</v>
      </c>
      <c r="I1222" s="34" t="s">
        <v>691</v>
      </c>
      <c r="J1222" s="34" t="str">
        <f t="shared" si="96"/>
        <v>Admin &amp; OtherData Processing as % of Total Gross Profit</v>
      </c>
      <c r="K1222" s="34" t="str">
        <f t="shared" si="97"/>
        <v>340Data Processing - Toyota</v>
      </c>
      <c r="L1222" s="28">
        <f>+SUMIF('TB 4-24'!M:M,$AL1222,'TB 4-24'!G:G)</f>
        <v>0</v>
      </c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>
        <f>+SUMIF('Input Sheet'!$S:$S,$AL1222,'Input Sheet'!C:C)</f>
        <v>0</v>
      </c>
      <c r="Z1222" s="28">
        <f>+SUMIF('Input Sheet'!$S:$S,$AL1222,'Input Sheet'!D:D)</f>
        <v>0</v>
      </c>
      <c r="AA1222" s="28">
        <f>+SUMIF('Input Sheet'!$S:$S,$AL1222,'Input Sheet'!E:E)</f>
        <v>0</v>
      </c>
      <c r="AB1222" s="28">
        <f>+SUMIF('Input Sheet'!$S:$S,$AL1222,'Input Sheet'!F:F)</f>
        <v>0</v>
      </c>
      <c r="AC1222" s="28">
        <f>+SUMIF('Input Sheet'!$S:$S,$AL1222,'Input Sheet'!G:G)</f>
        <v>0</v>
      </c>
      <c r="AD1222" s="28">
        <f>+SUMIF('Input Sheet'!$S:$S,$AL1222,'Input Sheet'!H:H)</f>
        <v>0</v>
      </c>
      <c r="AE1222" s="28">
        <f>+SUMIF('Input Sheet'!$S:$S,$AL1222,'Input Sheet'!I:I)</f>
        <v>0</v>
      </c>
      <c r="AF1222" s="28">
        <f>+SUMIF('Input Sheet'!$S:$S,$AL1222,'Input Sheet'!J:J)</f>
        <v>0</v>
      </c>
      <c r="AG1222" s="28">
        <f>+SUMIF('Input Sheet'!$S:$S,$AL1222,'Input Sheet'!K:K)</f>
        <v>0</v>
      </c>
      <c r="AH1222" s="28">
        <f>+SUMIF('Input Sheet'!$S:$S,$AL1222,'Input Sheet'!L:L)</f>
        <v>0</v>
      </c>
      <c r="AI1222" s="28">
        <f>+SUMIF('Input Sheet'!$S:$S,$AL1222,'Input Sheet'!M:M)</f>
        <v>0</v>
      </c>
      <c r="AJ1222" s="28">
        <f>+SUMIF('Input Sheet'!$S:$S,$AL1222,'Input Sheet'!N:N)</f>
        <v>0</v>
      </c>
      <c r="AK1222" s="28"/>
      <c r="AL1222" s="27" t="str">
        <f t="shared" si="98"/>
        <v>340-7430</v>
      </c>
      <c r="AM1222" s="34" t="str">
        <f t="shared" si="99"/>
        <v>Admin &amp; Other</v>
      </c>
      <c r="AN1222" s="34" t="str">
        <f t="shared" si="100"/>
        <v>Admin &amp; OtherData Processing as % of Total Gross Profit</v>
      </c>
      <c r="AO1222" s="35"/>
      <c r="AP1222" s="35"/>
      <c r="AQ1222" s="35"/>
    </row>
    <row r="1223" spans="1:43" x14ac:dyDescent="0.25">
      <c r="A1223" s="27" t="s">
        <v>103</v>
      </c>
      <c r="B1223" s="27" t="s">
        <v>104</v>
      </c>
      <c r="C1223" s="27" t="s">
        <v>663</v>
      </c>
      <c r="D1223" s="27" t="s">
        <v>143</v>
      </c>
      <c r="E1223" s="27" t="s">
        <v>669</v>
      </c>
      <c r="F1223" s="27" t="s">
        <v>689</v>
      </c>
      <c r="G1223" s="27" t="s">
        <v>690</v>
      </c>
      <c r="H1223" s="34" t="s">
        <v>644</v>
      </c>
      <c r="I1223" s="34" t="s">
        <v>691</v>
      </c>
      <c r="J1223" s="34" t="str">
        <f t="shared" si="96"/>
        <v>Admin &amp; OtherData Processing as % of Total Gross Profit</v>
      </c>
      <c r="K1223" s="34" t="str">
        <f t="shared" si="97"/>
        <v>440Data Processing - Toyota</v>
      </c>
      <c r="L1223" s="28">
        <f>+SUMIF('TB 4-24'!M:M,$AL1223,'TB 4-24'!G:G)</f>
        <v>0</v>
      </c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>
        <f>+SUMIF('Input Sheet'!$S:$S,$AL1223,'Input Sheet'!C:C)</f>
        <v>0</v>
      </c>
      <c r="Z1223" s="28">
        <f>+SUMIF('Input Sheet'!$S:$S,$AL1223,'Input Sheet'!D:D)</f>
        <v>0</v>
      </c>
      <c r="AA1223" s="28">
        <f>+SUMIF('Input Sheet'!$S:$S,$AL1223,'Input Sheet'!E:E)</f>
        <v>0</v>
      </c>
      <c r="AB1223" s="28">
        <f>+SUMIF('Input Sheet'!$S:$S,$AL1223,'Input Sheet'!F:F)</f>
        <v>0</v>
      </c>
      <c r="AC1223" s="28">
        <f>+SUMIF('Input Sheet'!$S:$S,$AL1223,'Input Sheet'!G:G)</f>
        <v>0</v>
      </c>
      <c r="AD1223" s="28">
        <f>+SUMIF('Input Sheet'!$S:$S,$AL1223,'Input Sheet'!H:H)</f>
        <v>0</v>
      </c>
      <c r="AE1223" s="28">
        <f>+SUMIF('Input Sheet'!$S:$S,$AL1223,'Input Sheet'!I:I)</f>
        <v>0</v>
      </c>
      <c r="AF1223" s="28">
        <f>+SUMIF('Input Sheet'!$S:$S,$AL1223,'Input Sheet'!J:J)</f>
        <v>0</v>
      </c>
      <c r="AG1223" s="28">
        <f>+SUMIF('Input Sheet'!$S:$S,$AL1223,'Input Sheet'!K:K)</f>
        <v>0</v>
      </c>
      <c r="AH1223" s="28">
        <f>+SUMIF('Input Sheet'!$S:$S,$AL1223,'Input Sheet'!L:L)</f>
        <v>0</v>
      </c>
      <c r="AI1223" s="28">
        <f>+SUMIF('Input Sheet'!$S:$S,$AL1223,'Input Sheet'!M:M)</f>
        <v>0</v>
      </c>
      <c r="AJ1223" s="28">
        <f>+SUMIF('Input Sheet'!$S:$S,$AL1223,'Input Sheet'!N:N)</f>
        <v>0</v>
      </c>
      <c r="AK1223" s="28"/>
      <c r="AL1223" s="27" t="str">
        <f t="shared" si="98"/>
        <v>440-7430</v>
      </c>
      <c r="AM1223" s="34" t="str">
        <f t="shared" si="99"/>
        <v>Admin &amp; Other</v>
      </c>
      <c r="AN1223" s="34" t="str">
        <f t="shared" si="100"/>
        <v>Admin &amp; OtherData Processing as % of Total Gross Profit</v>
      </c>
      <c r="AO1223" s="35"/>
      <c r="AP1223" s="35"/>
      <c r="AQ1223" s="35"/>
    </row>
    <row r="1224" spans="1:43" x14ac:dyDescent="0.25">
      <c r="A1224" s="27" t="s">
        <v>103</v>
      </c>
      <c r="B1224" s="27" t="s">
        <v>104</v>
      </c>
      <c r="C1224" s="27" t="s">
        <v>663</v>
      </c>
      <c r="D1224" s="27" t="s">
        <v>143</v>
      </c>
      <c r="E1224" s="27" t="s">
        <v>668</v>
      </c>
      <c r="F1224" s="27" t="s">
        <v>689</v>
      </c>
      <c r="G1224" s="27" t="s">
        <v>690</v>
      </c>
      <c r="H1224" s="34" t="s">
        <v>644</v>
      </c>
      <c r="I1224" s="34" t="s">
        <v>691</v>
      </c>
      <c r="J1224" s="34" t="str">
        <f t="shared" si="96"/>
        <v>Admin &amp; OtherData Processing as % of Total Gross Profit</v>
      </c>
      <c r="K1224" s="34" t="str">
        <f t="shared" si="97"/>
        <v>430Data Processing - Toyota</v>
      </c>
      <c r="L1224" s="28">
        <f>+SUMIF('TB 4-24'!M:M,$AL1224,'TB 4-24'!G:G)</f>
        <v>0</v>
      </c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>
        <f>+SUMIF('Input Sheet'!$S:$S,$AL1224,'Input Sheet'!C:C)</f>
        <v>0</v>
      </c>
      <c r="Z1224" s="28">
        <f>+SUMIF('Input Sheet'!$S:$S,$AL1224,'Input Sheet'!D:D)</f>
        <v>0</v>
      </c>
      <c r="AA1224" s="28">
        <f>+SUMIF('Input Sheet'!$S:$S,$AL1224,'Input Sheet'!E:E)</f>
        <v>0</v>
      </c>
      <c r="AB1224" s="28">
        <f>+SUMIF('Input Sheet'!$S:$S,$AL1224,'Input Sheet'!F:F)</f>
        <v>0</v>
      </c>
      <c r="AC1224" s="28">
        <f>+SUMIF('Input Sheet'!$S:$S,$AL1224,'Input Sheet'!G:G)</f>
        <v>0</v>
      </c>
      <c r="AD1224" s="28">
        <f>+SUMIF('Input Sheet'!$S:$S,$AL1224,'Input Sheet'!H:H)</f>
        <v>0</v>
      </c>
      <c r="AE1224" s="28">
        <f>+SUMIF('Input Sheet'!$S:$S,$AL1224,'Input Sheet'!I:I)</f>
        <v>0</v>
      </c>
      <c r="AF1224" s="28">
        <f>+SUMIF('Input Sheet'!$S:$S,$AL1224,'Input Sheet'!J:J)</f>
        <v>0</v>
      </c>
      <c r="AG1224" s="28">
        <f>+SUMIF('Input Sheet'!$S:$S,$AL1224,'Input Sheet'!K:K)</f>
        <v>0</v>
      </c>
      <c r="AH1224" s="28">
        <f>+SUMIF('Input Sheet'!$S:$S,$AL1224,'Input Sheet'!L:L)</f>
        <v>0</v>
      </c>
      <c r="AI1224" s="28">
        <f>+SUMIF('Input Sheet'!$S:$S,$AL1224,'Input Sheet'!M:M)</f>
        <v>0</v>
      </c>
      <c r="AJ1224" s="28">
        <f>+SUMIF('Input Sheet'!$S:$S,$AL1224,'Input Sheet'!N:N)</f>
        <v>0</v>
      </c>
      <c r="AK1224" s="28"/>
      <c r="AL1224" s="27" t="str">
        <f t="shared" si="98"/>
        <v>430-7430</v>
      </c>
      <c r="AM1224" s="34" t="str">
        <f t="shared" si="99"/>
        <v>Admin &amp; Other</v>
      </c>
      <c r="AN1224" s="34" t="str">
        <f t="shared" si="100"/>
        <v>Admin &amp; OtherData Processing as % of Total Gross Profit</v>
      </c>
      <c r="AO1224" s="35"/>
      <c r="AP1224" s="35"/>
      <c r="AQ1224" s="35"/>
    </row>
    <row r="1225" spans="1:43" x14ac:dyDescent="0.25">
      <c r="A1225" s="27" t="s">
        <v>103</v>
      </c>
      <c r="B1225" s="27" t="s">
        <v>104</v>
      </c>
      <c r="C1225" s="27" t="s">
        <v>104</v>
      </c>
      <c r="D1225" s="27" t="s">
        <v>156</v>
      </c>
      <c r="E1225" s="27" t="s">
        <v>678</v>
      </c>
      <c r="F1225" s="27" t="s">
        <v>702</v>
      </c>
      <c r="G1225" s="27" t="s">
        <v>703</v>
      </c>
      <c r="H1225" s="34" t="s">
        <v>644</v>
      </c>
      <c r="I1225" s="34" t="s">
        <v>645</v>
      </c>
      <c r="J1225" s="34" t="str">
        <f t="shared" si="96"/>
        <v>Admin &amp; OtherOther Overheads as % of Total Gross Profit</v>
      </c>
      <c r="K1225" s="34" t="str">
        <f t="shared" si="97"/>
        <v>121Environmental &amp; Health &amp; Safety expenses - Toyota</v>
      </c>
      <c r="L1225" s="28">
        <f>+SUMIF('TB 4-24'!M:M,$AL1225,'TB 4-24'!G:G)</f>
        <v>0</v>
      </c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>
        <f>+SUMIF('Input Sheet'!$S:$S,$AL1225,'Input Sheet'!C:C)</f>
        <v>0</v>
      </c>
      <c r="Z1225" s="28">
        <f>+SUMIF('Input Sheet'!$S:$S,$AL1225,'Input Sheet'!D:D)</f>
        <v>0</v>
      </c>
      <c r="AA1225" s="28">
        <f>+SUMIF('Input Sheet'!$S:$S,$AL1225,'Input Sheet'!E:E)</f>
        <v>0</v>
      </c>
      <c r="AB1225" s="28">
        <f>+SUMIF('Input Sheet'!$S:$S,$AL1225,'Input Sheet'!F:F)</f>
        <v>0</v>
      </c>
      <c r="AC1225" s="28">
        <f>+SUMIF('Input Sheet'!$S:$S,$AL1225,'Input Sheet'!G:G)</f>
        <v>0</v>
      </c>
      <c r="AD1225" s="28">
        <f>+SUMIF('Input Sheet'!$S:$S,$AL1225,'Input Sheet'!H:H)</f>
        <v>0</v>
      </c>
      <c r="AE1225" s="28">
        <f>+SUMIF('Input Sheet'!$S:$S,$AL1225,'Input Sheet'!I:I)</f>
        <v>0</v>
      </c>
      <c r="AF1225" s="28">
        <f>+SUMIF('Input Sheet'!$S:$S,$AL1225,'Input Sheet'!J:J)</f>
        <v>0</v>
      </c>
      <c r="AG1225" s="28">
        <f>+SUMIF('Input Sheet'!$S:$S,$AL1225,'Input Sheet'!K:K)</f>
        <v>0</v>
      </c>
      <c r="AH1225" s="28">
        <f>+SUMIF('Input Sheet'!$S:$S,$AL1225,'Input Sheet'!L:L)</f>
        <v>0</v>
      </c>
      <c r="AI1225" s="28">
        <f>+SUMIF('Input Sheet'!$S:$S,$AL1225,'Input Sheet'!M:M)</f>
        <v>0</v>
      </c>
      <c r="AJ1225" s="28">
        <f>+SUMIF('Input Sheet'!$S:$S,$AL1225,'Input Sheet'!N:N)</f>
        <v>0</v>
      </c>
      <c r="AK1225" s="28"/>
      <c r="AL1225" s="27" t="str">
        <f t="shared" si="98"/>
        <v>121-7453</v>
      </c>
      <c r="AM1225" s="34" t="str">
        <f t="shared" si="99"/>
        <v>Admin &amp; Other</v>
      </c>
      <c r="AN1225" s="34" t="str">
        <f t="shared" si="100"/>
        <v>Admin &amp; OtherOther Overheads as % of Total Gross Profit</v>
      </c>
      <c r="AO1225" s="35"/>
      <c r="AP1225" s="35"/>
      <c r="AQ1225" s="35"/>
    </row>
    <row r="1226" spans="1:43" x14ac:dyDescent="0.25">
      <c r="A1226" s="27" t="s">
        <v>103</v>
      </c>
      <c r="B1226" s="27" t="s">
        <v>104</v>
      </c>
      <c r="C1226" s="27" t="s">
        <v>657</v>
      </c>
      <c r="D1226" s="27" t="s">
        <v>143</v>
      </c>
      <c r="E1226" s="27" t="s">
        <v>662</v>
      </c>
      <c r="F1226" s="27" t="s">
        <v>689</v>
      </c>
      <c r="G1226" s="27" t="s">
        <v>690</v>
      </c>
      <c r="H1226" s="34" t="s">
        <v>644</v>
      </c>
      <c r="I1226" s="34" t="s">
        <v>691</v>
      </c>
      <c r="J1226" s="34" t="str">
        <f t="shared" si="96"/>
        <v>Admin &amp; OtherData Processing as % of Total Gross Profit</v>
      </c>
      <c r="K1226" s="34" t="str">
        <f t="shared" si="97"/>
        <v>260Data Processing - Toyota</v>
      </c>
      <c r="L1226" s="28">
        <f>+SUMIF('TB 4-24'!M:M,$AL1226,'TB 4-24'!G:G)</f>
        <v>0</v>
      </c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>
        <f>+SUMIF('Input Sheet'!$S:$S,$AL1226,'Input Sheet'!C:C)</f>
        <v>0</v>
      </c>
      <c r="Z1226" s="28">
        <f>+SUMIF('Input Sheet'!$S:$S,$AL1226,'Input Sheet'!D:D)</f>
        <v>0</v>
      </c>
      <c r="AA1226" s="28">
        <f>+SUMIF('Input Sheet'!$S:$S,$AL1226,'Input Sheet'!E:E)</f>
        <v>0</v>
      </c>
      <c r="AB1226" s="28">
        <f>+SUMIF('Input Sheet'!$S:$S,$AL1226,'Input Sheet'!F:F)</f>
        <v>0</v>
      </c>
      <c r="AC1226" s="28">
        <f>+SUMIF('Input Sheet'!$S:$S,$AL1226,'Input Sheet'!G:G)</f>
        <v>0</v>
      </c>
      <c r="AD1226" s="28">
        <f>+SUMIF('Input Sheet'!$S:$S,$AL1226,'Input Sheet'!H:H)</f>
        <v>0</v>
      </c>
      <c r="AE1226" s="28">
        <f>+SUMIF('Input Sheet'!$S:$S,$AL1226,'Input Sheet'!I:I)</f>
        <v>0</v>
      </c>
      <c r="AF1226" s="28">
        <f>+SUMIF('Input Sheet'!$S:$S,$AL1226,'Input Sheet'!J:J)</f>
        <v>0</v>
      </c>
      <c r="AG1226" s="28">
        <f>+SUMIF('Input Sheet'!$S:$S,$AL1226,'Input Sheet'!K:K)</f>
        <v>0</v>
      </c>
      <c r="AH1226" s="28">
        <f>+SUMIF('Input Sheet'!$S:$S,$AL1226,'Input Sheet'!L:L)</f>
        <v>0</v>
      </c>
      <c r="AI1226" s="28">
        <f>+SUMIF('Input Sheet'!$S:$S,$AL1226,'Input Sheet'!M:M)</f>
        <v>0</v>
      </c>
      <c r="AJ1226" s="28">
        <f>+SUMIF('Input Sheet'!$S:$S,$AL1226,'Input Sheet'!N:N)</f>
        <v>0</v>
      </c>
      <c r="AK1226" s="28"/>
      <c r="AL1226" s="27" t="str">
        <f t="shared" si="98"/>
        <v>260-7430</v>
      </c>
      <c r="AM1226" s="34" t="str">
        <f t="shared" si="99"/>
        <v>Admin &amp; Other</v>
      </c>
      <c r="AN1226" s="34" t="str">
        <f t="shared" si="100"/>
        <v>Admin &amp; OtherData Processing as % of Total Gross Profit</v>
      </c>
      <c r="AO1226" s="35"/>
      <c r="AP1226" s="35"/>
      <c r="AQ1226" s="35"/>
    </row>
    <row r="1227" spans="1:43" x14ac:dyDescent="0.25">
      <c r="A1227" s="27" t="s">
        <v>103</v>
      </c>
      <c r="B1227" s="27" t="s">
        <v>104</v>
      </c>
      <c r="C1227" s="27" t="s">
        <v>671</v>
      </c>
      <c r="D1227" s="27" t="s">
        <v>143</v>
      </c>
      <c r="E1227" s="27" t="s">
        <v>675</v>
      </c>
      <c r="F1227" s="27" t="s">
        <v>689</v>
      </c>
      <c r="G1227" s="27" t="s">
        <v>690</v>
      </c>
      <c r="H1227" s="34" t="s">
        <v>644</v>
      </c>
      <c r="I1227" s="34" t="s">
        <v>691</v>
      </c>
      <c r="J1227" s="34" t="str">
        <f t="shared" si="96"/>
        <v>Admin &amp; OtherData Processing as % of Total Gross Profit</v>
      </c>
      <c r="K1227" s="34" t="str">
        <f t="shared" si="97"/>
        <v>330Data Processing - Toyota</v>
      </c>
      <c r="L1227" s="28">
        <f>+SUMIF('TB 4-24'!M:M,$AL1227,'TB 4-24'!G:G)</f>
        <v>0</v>
      </c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>
        <f>+SUMIF('Input Sheet'!$S:$S,$AL1227,'Input Sheet'!C:C)</f>
        <v>0</v>
      </c>
      <c r="Z1227" s="28">
        <f>+SUMIF('Input Sheet'!$S:$S,$AL1227,'Input Sheet'!D:D)</f>
        <v>0</v>
      </c>
      <c r="AA1227" s="28">
        <f>+SUMIF('Input Sheet'!$S:$S,$AL1227,'Input Sheet'!E:E)</f>
        <v>0</v>
      </c>
      <c r="AB1227" s="28">
        <f>+SUMIF('Input Sheet'!$S:$S,$AL1227,'Input Sheet'!F:F)</f>
        <v>0</v>
      </c>
      <c r="AC1227" s="28">
        <f>+SUMIF('Input Sheet'!$S:$S,$AL1227,'Input Sheet'!G:G)</f>
        <v>0</v>
      </c>
      <c r="AD1227" s="28">
        <f>+SUMIF('Input Sheet'!$S:$S,$AL1227,'Input Sheet'!H:H)</f>
        <v>0</v>
      </c>
      <c r="AE1227" s="28">
        <f>+SUMIF('Input Sheet'!$S:$S,$AL1227,'Input Sheet'!I:I)</f>
        <v>0</v>
      </c>
      <c r="AF1227" s="28">
        <f>+SUMIF('Input Sheet'!$S:$S,$AL1227,'Input Sheet'!J:J)</f>
        <v>0</v>
      </c>
      <c r="AG1227" s="28">
        <f>+SUMIF('Input Sheet'!$S:$S,$AL1227,'Input Sheet'!K:K)</f>
        <v>0</v>
      </c>
      <c r="AH1227" s="28">
        <f>+SUMIF('Input Sheet'!$S:$S,$AL1227,'Input Sheet'!L:L)</f>
        <v>0</v>
      </c>
      <c r="AI1227" s="28">
        <f>+SUMIF('Input Sheet'!$S:$S,$AL1227,'Input Sheet'!M:M)</f>
        <v>0</v>
      </c>
      <c r="AJ1227" s="28">
        <f>+SUMIF('Input Sheet'!$S:$S,$AL1227,'Input Sheet'!N:N)</f>
        <v>0</v>
      </c>
      <c r="AK1227" s="28"/>
      <c r="AL1227" s="27" t="str">
        <f t="shared" si="98"/>
        <v>330-7430</v>
      </c>
      <c r="AM1227" s="34" t="str">
        <f t="shared" si="99"/>
        <v>Admin &amp; Other</v>
      </c>
      <c r="AN1227" s="34" t="str">
        <f t="shared" si="100"/>
        <v>Admin &amp; OtherData Processing as % of Total Gross Profit</v>
      </c>
      <c r="AO1227" s="35"/>
      <c r="AP1227" s="35"/>
      <c r="AQ1227" s="35"/>
    </row>
    <row r="1228" spans="1:43" x14ac:dyDescent="0.25">
      <c r="A1228" s="27" t="s">
        <v>103</v>
      </c>
      <c r="B1228" s="27" t="s">
        <v>104</v>
      </c>
      <c r="C1228" s="27" t="s">
        <v>104</v>
      </c>
      <c r="D1228" s="27" t="s">
        <v>192</v>
      </c>
      <c r="E1228" s="27" t="s">
        <v>654</v>
      </c>
      <c r="F1228" s="27" t="s">
        <v>704</v>
      </c>
      <c r="G1228" s="27" t="s">
        <v>705</v>
      </c>
      <c r="H1228" s="34" t="s">
        <v>644</v>
      </c>
      <c r="I1228" s="34" t="s">
        <v>706</v>
      </c>
      <c r="J1228" s="34" t="str">
        <f t="shared" si="96"/>
        <v>Admin &amp; OtherProfessional Fees as % of Total Gross Profit</v>
      </c>
      <c r="K1228" s="34" t="str">
        <f t="shared" si="97"/>
        <v>120Professional Fees - Toyota</v>
      </c>
      <c r="L1228" s="28">
        <f>+SUMIF('TB 4-24'!M:M,$AL1228,'TB 4-24'!G:G)</f>
        <v>0</v>
      </c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>
        <f>+SUMIF('Input Sheet'!$S:$S,$AL1228,'Input Sheet'!C:C)</f>
        <v>0</v>
      </c>
      <c r="Z1228" s="28">
        <f>+SUMIF('Input Sheet'!$S:$S,$AL1228,'Input Sheet'!D:D)</f>
        <v>0</v>
      </c>
      <c r="AA1228" s="28">
        <f>+SUMIF('Input Sheet'!$S:$S,$AL1228,'Input Sheet'!E:E)</f>
        <v>0</v>
      </c>
      <c r="AB1228" s="28">
        <f>+SUMIF('Input Sheet'!$S:$S,$AL1228,'Input Sheet'!F:F)</f>
        <v>0</v>
      </c>
      <c r="AC1228" s="28">
        <f>+SUMIF('Input Sheet'!$S:$S,$AL1228,'Input Sheet'!G:G)</f>
        <v>0</v>
      </c>
      <c r="AD1228" s="28">
        <f>+SUMIF('Input Sheet'!$S:$S,$AL1228,'Input Sheet'!H:H)</f>
        <v>0</v>
      </c>
      <c r="AE1228" s="28">
        <f>+SUMIF('Input Sheet'!$S:$S,$AL1228,'Input Sheet'!I:I)</f>
        <v>0</v>
      </c>
      <c r="AF1228" s="28">
        <f>+SUMIF('Input Sheet'!$S:$S,$AL1228,'Input Sheet'!J:J)</f>
        <v>0</v>
      </c>
      <c r="AG1228" s="28">
        <f>+SUMIF('Input Sheet'!$S:$S,$AL1228,'Input Sheet'!K:K)</f>
        <v>0</v>
      </c>
      <c r="AH1228" s="28">
        <f>+SUMIF('Input Sheet'!$S:$S,$AL1228,'Input Sheet'!L:L)</f>
        <v>0</v>
      </c>
      <c r="AI1228" s="28">
        <f>+SUMIF('Input Sheet'!$S:$S,$AL1228,'Input Sheet'!M:M)</f>
        <v>0</v>
      </c>
      <c r="AJ1228" s="28">
        <f>+SUMIF('Input Sheet'!$S:$S,$AL1228,'Input Sheet'!N:N)</f>
        <v>0</v>
      </c>
      <c r="AK1228" s="28"/>
      <c r="AL1228" s="27" t="str">
        <f t="shared" si="98"/>
        <v>120-7452</v>
      </c>
      <c r="AM1228" s="34" t="str">
        <f t="shared" si="99"/>
        <v>Admin &amp; Other</v>
      </c>
      <c r="AN1228" s="34" t="str">
        <f t="shared" si="100"/>
        <v>Admin &amp; OtherProfessional Fees as % of Total Gross Profit</v>
      </c>
      <c r="AO1228" s="35"/>
      <c r="AP1228" s="35"/>
      <c r="AQ1228" s="35"/>
    </row>
    <row r="1229" spans="1:43" x14ac:dyDescent="0.25">
      <c r="A1229" s="27" t="s">
        <v>103</v>
      </c>
      <c r="B1229" s="27" t="s">
        <v>104</v>
      </c>
      <c r="C1229" s="27" t="s">
        <v>104</v>
      </c>
      <c r="D1229" s="27" t="s">
        <v>192</v>
      </c>
      <c r="E1229" s="27" t="s">
        <v>649</v>
      </c>
      <c r="F1229" s="27" t="s">
        <v>704</v>
      </c>
      <c r="G1229" s="27" t="s">
        <v>705</v>
      </c>
      <c r="H1229" s="34" t="s">
        <v>644</v>
      </c>
      <c r="I1229" s="34" t="s">
        <v>706</v>
      </c>
      <c r="J1229" s="34" t="str">
        <f t="shared" si="96"/>
        <v>Admin &amp; OtherProfessional Fees as % of Total Gross Profit</v>
      </c>
      <c r="K1229" s="34" t="str">
        <f t="shared" si="97"/>
        <v>110Professional Fees - Toyota</v>
      </c>
      <c r="L1229" s="28">
        <f>+SUMIF('TB 4-24'!M:M,$AL1229,'TB 4-24'!G:G)</f>
        <v>0</v>
      </c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>
        <f>+SUMIF('Input Sheet'!$S:$S,$AL1229,'Input Sheet'!C:C)</f>
        <v>0</v>
      </c>
      <c r="Z1229" s="28">
        <f>+SUMIF('Input Sheet'!$S:$S,$AL1229,'Input Sheet'!D:D)</f>
        <v>0</v>
      </c>
      <c r="AA1229" s="28">
        <f>+SUMIF('Input Sheet'!$S:$S,$AL1229,'Input Sheet'!E:E)</f>
        <v>0</v>
      </c>
      <c r="AB1229" s="28">
        <f>+SUMIF('Input Sheet'!$S:$S,$AL1229,'Input Sheet'!F:F)</f>
        <v>0</v>
      </c>
      <c r="AC1229" s="28">
        <f>+SUMIF('Input Sheet'!$S:$S,$AL1229,'Input Sheet'!G:G)</f>
        <v>0</v>
      </c>
      <c r="AD1229" s="28">
        <f>+SUMIF('Input Sheet'!$S:$S,$AL1229,'Input Sheet'!H:H)</f>
        <v>0</v>
      </c>
      <c r="AE1229" s="28">
        <f>+SUMIF('Input Sheet'!$S:$S,$AL1229,'Input Sheet'!I:I)</f>
        <v>0</v>
      </c>
      <c r="AF1229" s="28">
        <f>+SUMIF('Input Sheet'!$S:$S,$AL1229,'Input Sheet'!J:J)</f>
        <v>0</v>
      </c>
      <c r="AG1229" s="28">
        <f>+SUMIF('Input Sheet'!$S:$S,$AL1229,'Input Sheet'!K:K)</f>
        <v>0</v>
      </c>
      <c r="AH1229" s="28">
        <f>+SUMIF('Input Sheet'!$S:$S,$AL1229,'Input Sheet'!L:L)</f>
        <v>0</v>
      </c>
      <c r="AI1229" s="28">
        <f>+SUMIF('Input Sheet'!$S:$S,$AL1229,'Input Sheet'!M:M)</f>
        <v>0</v>
      </c>
      <c r="AJ1229" s="28">
        <f>+SUMIF('Input Sheet'!$S:$S,$AL1229,'Input Sheet'!N:N)</f>
        <v>0</v>
      </c>
      <c r="AK1229" s="28"/>
      <c r="AL1229" s="27" t="str">
        <f t="shared" si="98"/>
        <v>110-7452</v>
      </c>
      <c r="AM1229" s="34" t="str">
        <f t="shared" si="99"/>
        <v>Admin &amp; Other</v>
      </c>
      <c r="AN1229" s="34" t="str">
        <f t="shared" si="100"/>
        <v>Admin &amp; OtherProfessional Fees as % of Total Gross Profit</v>
      </c>
      <c r="AO1229" s="35"/>
      <c r="AP1229" s="35"/>
      <c r="AQ1229" s="35"/>
    </row>
    <row r="1230" spans="1:43" x14ac:dyDescent="0.25">
      <c r="A1230" s="27" t="s">
        <v>103</v>
      </c>
      <c r="B1230" s="27" t="s">
        <v>104</v>
      </c>
      <c r="C1230" s="27" t="s">
        <v>104</v>
      </c>
      <c r="D1230" s="27" t="s">
        <v>192</v>
      </c>
      <c r="E1230" s="27" t="s">
        <v>680</v>
      </c>
      <c r="F1230" s="27" t="s">
        <v>704</v>
      </c>
      <c r="G1230" s="27" t="s">
        <v>705</v>
      </c>
      <c r="H1230" s="34" t="s">
        <v>644</v>
      </c>
      <c r="I1230" s="34" t="s">
        <v>706</v>
      </c>
      <c r="J1230" s="34" t="str">
        <f t="shared" si="96"/>
        <v>Admin &amp; OtherProfessional Fees as % of Total Gross Profit</v>
      </c>
      <c r="K1230" s="34" t="str">
        <f t="shared" si="97"/>
        <v>130Professional Fees - Toyota</v>
      </c>
      <c r="L1230" s="28">
        <f>+SUMIF('TB 4-24'!M:M,$AL1230,'TB 4-24'!G:G)</f>
        <v>0</v>
      </c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>
        <f>+SUMIF('Input Sheet'!$S:$S,$AL1230,'Input Sheet'!C:C)</f>
        <v>0</v>
      </c>
      <c r="Z1230" s="28">
        <f>+SUMIF('Input Sheet'!$S:$S,$AL1230,'Input Sheet'!D:D)</f>
        <v>0</v>
      </c>
      <c r="AA1230" s="28">
        <f>+SUMIF('Input Sheet'!$S:$S,$AL1230,'Input Sheet'!E:E)</f>
        <v>0</v>
      </c>
      <c r="AB1230" s="28">
        <f>+SUMIF('Input Sheet'!$S:$S,$AL1230,'Input Sheet'!F:F)</f>
        <v>0</v>
      </c>
      <c r="AC1230" s="28">
        <f>+SUMIF('Input Sheet'!$S:$S,$AL1230,'Input Sheet'!G:G)</f>
        <v>0</v>
      </c>
      <c r="AD1230" s="28">
        <f>+SUMIF('Input Sheet'!$S:$S,$AL1230,'Input Sheet'!H:H)</f>
        <v>0</v>
      </c>
      <c r="AE1230" s="28">
        <f>+SUMIF('Input Sheet'!$S:$S,$AL1230,'Input Sheet'!I:I)</f>
        <v>0</v>
      </c>
      <c r="AF1230" s="28">
        <f>+SUMIF('Input Sheet'!$S:$S,$AL1230,'Input Sheet'!J:J)</f>
        <v>0</v>
      </c>
      <c r="AG1230" s="28">
        <f>+SUMIF('Input Sheet'!$S:$S,$AL1230,'Input Sheet'!K:K)</f>
        <v>0</v>
      </c>
      <c r="AH1230" s="28">
        <f>+SUMIF('Input Sheet'!$S:$S,$AL1230,'Input Sheet'!L:L)</f>
        <v>0</v>
      </c>
      <c r="AI1230" s="28">
        <f>+SUMIF('Input Sheet'!$S:$S,$AL1230,'Input Sheet'!M:M)</f>
        <v>0</v>
      </c>
      <c r="AJ1230" s="28">
        <f>+SUMIF('Input Sheet'!$S:$S,$AL1230,'Input Sheet'!N:N)</f>
        <v>0</v>
      </c>
      <c r="AK1230" s="28"/>
      <c r="AL1230" s="27" t="str">
        <f t="shared" si="98"/>
        <v>130-7452</v>
      </c>
      <c r="AM1230" s="34" t="str">
        <f t="shared" si="99"/>
        <v>Admin &amp; Other</v>
      </c>
      <c r="AN1230" s="34" t="str">
        <f t="shared" si="100"/>
        <v>Admin &amp; OtherProfessional Fees as % of Total Gross Profit</v>
      </c>
      <c r="AO1230" s="35"/>
      <c r="AP1230" s="35"/>
      <c r="AQ1230" s="35"/>
    </row>
    <row r="1231" spans="1:43" x14ac:dyDescent="0.25">
      <c r="A1231" s="27" t="s">
        <v>103</v>
      </c>
      <c r="B1231" s="27" t="s">
        <v>104</v>
      </c>
      <c r="C1231" s="27" t="s">
        <v>657</v>
      </c>
      <c r="D1231" s="27" t="s">
        <v>192</v>
      </c>
      <c r="E1231" s="27" t="s">
        <v>681</v>
      </c>
      <c r="F1231" s="27" t="s">
        <v>704</v>
      </c>
      <c r="G1231" s="27" t="s">
        <v>705</v>
      </c>
      <c r="H1231" s="34" t="s">
        <v>644</v>
      </c>
      <c r="I1231" s="34" t="s">
        <v>706</v>
      </c>
      <c r="J1231" s="34" t="str">
        <f t="shared" si="96"/>
        <v>Admin &amp; OtherProfessional Fees as % of Total Gross Profit</v>
      </c>
      <c r="K1231" s="34" t="str">
        <f t="shared" si="97"/>
        <v>230Professional Fees - Toyota</v>
      </c>
      <c r="L1231" s="28">
        <f>+SUMIF('TB 4-24'!M:M,$AL1231,'TB 4-24'!G:G)</f>
        <v>0</v>
      </c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>
        <f>+SUMIF('Input Sheet'!$S:$S,$AL1231,'Input Sheet'!C:C)</f>
        <v>0</v>
      </c>
      <c r="Z1231" s="28">
        <f>+SUMIF('Input Sheet'!$S:$S,$AL1231,'Input Sheet'!D:D)</f>
        <v>0</v>
      </c>
      <c r="AA1231" s="28">
        <f>+SUMIF('Input Sheet'!$S:$S,$AL1231,'Input Sheet'!E:E)</f>
        <v>0</v>
      </c>
      <c r="AB1231" s="28">
        <f>+SUMIF('Input Sheet'!$S:$S,$AL1231,'Input Sheet'!F:F)</f>
        <v>0</v>
      </c>
      <c r="AC1231" s="28">
        <f>+SUMIF('Input Sheet'!$S:$S,$AL1231,'Input Sheet'!G:G)</f>
        <v>0</v>
      </c>
      <c r="AD1231" s="28">
        <f>+SUMIF('Input Sheet'!$S:$S,$AL1231,'Input Sheet'!H:H)</f>
        <v>0</v>
      </c>
      <c r="AE1231" s="28">
        <f>+SUMIF('Input Sheet'!$S:$S,$AL1231,'Input Sheet'!I:I)</f>
        <v>0</v>
      </c>
      <c r="AF1231" s="28">
        <f>+SUMIF('Input Sheet'!$S:$S,$AL1231,'Input Sheet'!J:J)</f>
        <v>0</v>
      </c>
      <c r="AG1231" s="28">
        <f>+SUMIF('Input Sheet'!$S:$S,$AL1231,'Input Sheet'!K:K)</f>
        <v>0</v>
      </c>
      <c r="AH1231" s="28">
        <f>+SUMIF('Input Sheet'!$S:$S,$AL1231,'Input Sheet'!L:L)</f>
        <v>0</v>
      </c>
      <c r="AI1231" s="28">
        <f>+SUMIF('Input Sheet'!$S:$S,$AL1231,'Input Sheet'!M:M)</f>
        <v>0</v>
      </c>
      <c r="AJ1231" s="28">
        <f>+SUMIF('Input Sheet'!$S:$S,$AL1231,'Input Sheet'!N:N)</f>
        <v>0</v>
      </c>
      <c r="AK1231" s="28"/>
      <c r="AL1231" s="27" t="str">
        <f t="shared" si="98"/>
        <v>230-7452</v>
      </c>
      <c r="AM1231" s="34" t="str">
        <f t="shared" si="99"/>
        <v>Admin &amp; Other</v>
      </c>
      <c r="AN1231" s="34" t="str">
        <f t="shared" si="100"/>
        <v>Admin &amp; OtherProfessional Fees as % of Total Gross Profit</v>
      </c>
      <c r="AO1231" s="35"/>
      <c r="AP1231" s="35"/>
      <c r="AQ1231" s="35"/>
    </row>
    <row r="1232" spans="1:43" x14ac:dyDescent="0.25">
      <c r="A1232" s="27" t="s">
        <v>103</v>
      </c>
      <c r="B1232" s="27" t="s">
        <v>104</v>
      </c>
      <c r="C1232" s="27" t="s">
        <v>657</v>
      </c>
      <c r="D1232" s="27" t="s">
        <v>192</v>
      </c>
      <c r="E1232" s="27" t="s">
        <v>658</v>
      </c>
      <c r="F1232" s="27" t="s">
        <v>704</v>
      </c>
      <c r="G1232" s="27" t="s">
        <v>705</v>
      </c>
      <c r="H1232" s="34" t="s">
        <v>644</v>
      </c>
      <c r="I1232" s="34" t="s">
        <v>706</v>
      </c>
      <c r="J1232" s="34" t="str">
        <f t="shared" si="96"/>
        <v>Admin &amp; OtherProfessional Fees as % of Total Gross Profit</v>
      </c>
      <c r="K1232" s="34" t="str">
        <f t="shared" si="97"/>
        <v>210Professional Fees - Toyota</v>
      </c>
      <c r="L1232" s="28">
        <f>+SUMIF('TB 4-24'!M:M,$AL1232,'TB 4-24'!G:G)</f>
        <v>0</v>
      </c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>
        <f>+SUMIF('Input Sheet'!$S:$S,$AL1232,'Input Sheet'!C:C)</f>
        <v>0</v>
      </c>
      <c r="Z1232" s="28">
        <f>+SUMIF('Input Sheet'!$S:$S,$AL1232,'Input Sheet'!D:D)</f>
        <v>0</v>
      </c>
      <c r="AA1232" s="28">
        <f>+SUMIF('Input Sheet'!$S:$S,$AL1232,'Input Sheet'!E:E)</f>
        <v>0</v>
      </c>
      <c r="AB1232" s="28">
        <f>+SUMIF('Input Sheet'!$S:$S,$AL1232,'Input Sheet'!F:F)</f>
        <v>0</v>
      </c>
      <c r="AC1232" s="28">
        <f>+SUMIF('Input Sheet'!$S:$S,$AL1232,'Input Sheet'!G:G)</f>
        <v>0</v>
      </c>
      <c r="AD1232" s="28">
        <f>+SUMIF('Input Sheet'!$S:$S,$AL1232,'Input Sheet'!H:H)</f>
        <v>0</v>
      </c>
      <c r="AE1232" s="28">
        <f>+SUMIF('Input Sheet'!$S:$S,$AL1232,'Input Sheet'!I:I)</f>
        <v>0</v>
      </c>
      <c r="AF1232" s="28">
        <f>+SUMIF('Input Sheet'!$S:$S,$AL1232,'Input Sheet'!J:J)</f>
        <v>0</v>
      </c>
      <c r="AG1232" s="28">
        <f>+SUMIF('Input Sheet'!$S:$S,$AL1232,'Input Sheet'!K:K)</f>
        <v>0</v>
      </c>
      <c r="AH1232" s="28">
        <f>+SUMIF('Input Sheet'!$S:$S,$AL1232,'Input Sheet'!L:L)</f>
        <v>0</v>
      </c>
      <c r="AI1232" s="28">
        <f>+SUMIF('Input Sheet'!$S:$S,$AL1232,'Input Sheet'!M:M)</f>
        <v>0</v>
      </c>
      <c r="AJ1232" s="28">
        <f>+SUMIF('Input Sheet'!$S:$S,$AL1232,'Input Sheet'!N:N)</f>
        <v>0</v>
      </c>
      <c r="AK1232" s="28"/>
      <c r="AL1232" s="27" t="str">
        <f t="shared" si="98"/>
        <v>210-7452</v>
      </c>
      <c r="AM1232" s="34" t="str">
        <f t="shared" si="99"/>
        <v>Admin &amp; Other</v>
      </c>
      <c r="AN1232" s="34" t="str">
        <f t="shared" si="100"/>
        <v>Admin &amp; OtherProfessional Fees as % of Total Gross Profit</v>
      </c>
      <c r="AO1232" s="35"/>
      <c r="AP1232" s="35"/>
      <c r="AQ1232" s="35"/>
    </row>
    <row r="1233" spans="1:43" x14ac:dyDescent="0.25">
      <c r="A1233" s="27" t="s">
        <v>103</v>
      </c>
      <c r="B1233" s="27" t="s">
        <v>104</v>
      </c>
      <c r="C1233" s="27" t="s">
        <v>104</v>
      </c>
      <c r="D1233" s="27" t="s">
        <v>192</v>
      </c>
      <c r="E1233" s="27" t="s">
        <v>679</v>
      </c>
      <c r="F1233" s="27" t="s">
        <v>704</v>
      </c>
      <c r="G1233" s="27" t="s">
        <v>705</v>
      </c>
      <c r="H1233" s="34" t="s">
        <v>644</v>
      </c>
      <c r="I1233" s="34" t="s">
        <v>706</v>
      </c>
      <c r="J1233" s="34" t="str">
        <f t="shared" si="96"/>
        <v>Admin &amp; OtherProfessional Fees as % of Total Gross Profit</v>
      </c>
      <c r="K1233" s="34" t="str">
        <f t="shared" si="97"/>
        <v>160Professional Fees - Toyota</v>
      </c>
      <c r="L1233" s="28">
        <f>+SUMIF('TB 4-24'!M:M,$AL1233,'TB 4-24'!G:G)</f>
        <v>0</v>
      </c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>
        <f>+SUMIF('Input Sheet'!$S:$S,$AL1233,'Input Sheet'!C:C)</f>
        <v>0</v>
      </c>
      <c r="Z1233" s="28">
        <f>+SUMIF('Input Sheet'!$S:$S,$AL1233,'Input Sheet'!D:D)</f>
        <v>0</v>
      </c>
      <c r="AA1233" s="28">
        <f>+SUMIF('Input Sheet'!$S:$S,$AL1233,'Input Sheet'!E:E)</f>
        <v>0</v>
      </c>
      <c r="AB1233" s="28">
        <f>+SUMIF('Input Sheet'!$S:$S,$AL1233,'Input Sheet'!F:F)</f>
        <v>0</v>
      </c>
      <c r="AC1233" s="28">
        <f>+SUMIF('Input Sheet'!$S:$S,$AL1233,'Input Sheet'!G:G)</f>
        <v>0</v>
      </c>
      <c r="AD1233" s="28">
        <f>+SUMIF('Input Sheet'!$S:$S,$AL1233,'Input Sheet'!H:H)</f>
        <v>0</v>
      </c>
      <c r="AE1233" s="28">
        <f>+SUMIF('Input Sheet'!$S:$S,$AL1233,'Input Sheet'!I:I)</f>
        <v>0</v>
      </c>
      <c r="AF1233" s="28">
        <f>+SUMIF('Input Sheet'!$S:$S,$AL1233,'Input Sheet'!J:J)</f>
        <v>0</v>
      </c>
      <c r="AG1233" s="28">
        <f>+SUMIF('Input Sheet'!$S:$S,$AL1233,'Input Sheet'!K:K)</f>
        <v>0</v>
      </c>
      <c r="AH1233" s="28">
        <f>+SUMIF('Input Sheet'!$S:$S,$AL1233,'Input Sheet'!L:L)</f>
        <v>0</v>
      </c>
      <c r="AI1233" s="28">
        <f>+SUMIF('Input Sheet'!$S:$S,$AL1233,'Input Sheet'!M:M)</f>
        <v>0</v>
      </c>
      <c r="AJ1233" s="28">
        <f>+SUMIF('Input Sheet'!$S:$S,$AL1233,'Input Sheet'!N:N)</f>
        <v>0</v>
      </c>
      <c r="AK1233" s="28"/>
      <c r="AL1233" s="27" t="str">
        <f t="shared" si="98"/>
        <v>160-7452</v>
      </c>
      <c r="AM1233" s="34" t="str">
        <f t="shared" si="99"/>
        <v>Admin &amp; Other</v>
      </c>
      <c r="AN1233" s="34" t="str">
        <f t="shared" si="100"/>
        <v>Admin &amp; OtherProfessional Fees as % of Total Gross Profit</v>
      </c>
      <c r="AO1233" s="35"/>
      <c r="AP1233" s="35"/>
      <c r="AQ1233" s="35"/>
    </row>
    <row r="1234" spans="1:43" x14ac:dyDescent="0.25">
      <c r="A1234" s="27" t="s">
        <v>103</v>
      </c>
      <c r="B1234" s="27" t="s">
        <v>104</v>
      </c>
      <c r="C1234" s="27" t="s">
        <v>657</v>
      </c>
      <c r="D1234" s="27" t="s">
        <v>156</v>
      </c>
      <c r="E1234" s="27" t="s">
        <v>662</v>
      </c>
      <c r="F1234" s="27" t="s">
        <v>702</v>
      </c>
      <c r="G1234" s="27" t="s">
        <v>703</v>
      </c>
      <c r="H1234" s="34" t="s">
        <v>644</v>
      </c>
      <c r="I1234" s="34" t="s">
        <v>645</v>
      </c>
      <c r="J1234" s="34" t="str">
        <f t="shared" si="96"/>
        <v>Admin &amp; OtherOther Overheads as % of Total Gross Profit</v>
      </c>
      <c r="K1234" s="34" t="str">
        <f t="shared" si="97"/>
        <v>260Environmental &amp; Health &amp; Safety expenses - Toyota</v>
      </c>
      <c r="L1234" s="28">
        <f>+SUMIF('TB 4-24'!M:M,$AL1234,'TB 4-24'!G:G)</f>
        <v>0</v>
      </c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>
        <f>+SUMIF('Input Sheet'!$S:$S,$AL1234,'Input Sheet'!C:C)</f>
        <v>0</v>
      </c>
      <c r="Z1234" s="28">
        <f>+SUMIF('Input Sheet'!$S:$S,$AL1234,'Input Sheet'!D:D)</f>
        <v>0</v>
      </c>
      <c r="AA1234" s="28">
        <f>+SUMIF('Input Sheet'!$S:$S,$AL1234,'Input Sheet'!E:E)</f>
        <v>0</v>
      </c>
      <c r="AB1234" s="28">
        <f>+SUMIF('Input Sheet'!$S:$S,$AL1234,'Input Sheet'!F:F)</f>
        <v>0</v>
      </c>
      <c r="AC1234" s="28">
        <f>+SUMIF('Input Sheet'!$S:$S,$AL1234,'Input Sheet'!G:G)</f>
        <v>0</v>
      </c>
      <c r="AD1234" s="28">
        <f>+SUMIF('Input Sheet'!$S:$S,$AL1234,'Input Sheet'!H:H)</f>
        <v>0</v>
      </c>
      <c r="AE1234" s="28">
        <f>+SUMIF('Input Sheet'!$S:$S,$AL1234,'Input Sheet'!I:I)</f>
        <v>0</v>
      </c>
      <c r="AF1234" s="28">
        <f>+SUMIF('Input Sheet'!$S:$S,$AL1234,'Input Sheet'!J:J)</f>
        <v>0</v>
      </c>
      <c r="AG1234" s="28">
        <f>+SUMIF('Input Sheet'!$S:$S,$AL1234,'Input Sheet'!K:K)</f>
        <v>0</v>
      </c>
      <c r="AH1234" s="28">
        <f>+SUMIF('Input Sheet'!$S:$S,$AL1234,'Input Sheet'!L:L)</f>
        <v>0</v>
      </c>
      <c r="AI1234" s="28">
        <f>+SUMIF('Input Sheet'!$S:$S,$AL1234,'Input Sheet'!M:M)</f>
        <v>0</v>
      </c>
      <c r="AJ1234" s="28">
        <f>+SUMIF('Input Sheet'!$S:$S,$AL1234,'Input Sheet'!N:N)</f>
        <v>0</v>
      </c>
      <c r="AK1234" s="28"/>
      <c r="AL1234" s="27" t="str">
        <f t="shared" si="98"/>
        <v>260-7453</v>
      </c>
      <c r="AM1234" s="34" t="str">
        <f t="shared" si="99"/>
        <v>Admin &amp; Other</v>
      </c>
      <c r="AN1234" s="34" t="str">
        <f t="shared" si="100"/>
        <v>Admin &amp; OtherOther Overheads as % of Total Gross Profit</v>
      </c>
      <c r="AO1234" s="35"/>
      <c r="AP1234" s="35"/>
      <c r="AQ1234" s="35"/>
    </row>
    <row r="1235" spans="1:43" x14ac:dyDescent="0.25">
      <c r="A1235" s="27" t="s">
        <v>103</v>
      </c>
      <c r="B1235" s="27" t="s">
        <v>104</v>
      </c>
      <c r="C1235" s="27" t="s">
        <v>671</v>
      </c>
      <c r="D1235" s="27" t="s">
        <v>156</v>
      </c>
      <c r="E1235" s="27" t="s">
        <v>675</v>
      </c>
      <c r="F1235" s="27" t="s">
        <v>702</v>
      </c>
      <c r="G1235" s="27" t="s">
        <v>703</v>
      </c>
      <c r="H1235" s="34" t="s">
        <v>644</v>
      </c>
      <c r="I1235" s="34" t="s">
        <v>645</v>
      </c>
      <c r="J1235" s="34" t="str">
        <f t="shared" si="96"/>
        <v>Admin &amp; OtherOther Overheads as % of Total Gross Profit</v>
      </c>
      <c r="K1235" s="34" t="str">
        <f t="shared" si="97"/>
        <v>330Environmental &amp; Health &amp; Safety expenses - Toyota</v>
      </c>
      <c r="L1235" s="28">
        <f>+SUMIF('TB 4-24'!M:M,$AL1235,'TB 4-24'!G:G)</f>
        <v>0</v>
      </c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>
        <f>+SUMIF('Input Sheet'!$S:$S,$AL1235,'Input Sheet'!C:C)</f>
        <v>0</v>
      </c>
      <c r="Z1235" s="28">
        <f>+SUMIF('Input Sheet'!$S:$S,$AL1235,'Input Sheet'!D:D)</f>
        <v>0</v>
      </c>
      <c r="AA1235" s="28">
        <f>+SUMIF('Input Sheet'!$S:$S,$AL1235,'Input Sheet'!E:E)</f>
        <v>0</v>
      </c>
      <c r="AB1235" s="28">
        <f>+SUMIF('Input Sheet'!$S:$S,$AL1235,'Input Sheet'!F:F)</f>
        <v>0</v>
      </c>
      <c r="AC1235" s="28">
        <f>+SUMIF('Input Sheet'!$S:$S,$AL1235,'Input Sheet'!G:G)</f>
        <v>0</v>
      </c>
      <c r="AD1235" s="28">
        <f>+SUMIF('Input Sheet'!$S:$S,$AL1235,'Input Sheet'!H:H)</f>
        <v>0</v>
      </c>
      <c r="AE1235" s="28">
        <f>+SUMIF('Input Sheet'!$S:$S,$AL1235,'Input Sheet'!I:I)</f>
        <v>0</v>
      </c>
      <c r="AF1235" s="28">
        <f>+SUMIF('Input Sheet'!$S:$S,$AL1235,'Input Sheet'!J:J)</f>
        <v>0</v>
      </c>
      <c r="AG1235" s="28">
        <f>+SUMIF('Input Sheet'!$S:$S,$AL1235,'Input Sheet'!K:K)</f>
        <v>0</v>
      </c>
      <c r="AH1235" s="28">
        <f>+SUMIF('Input Sheet'!$S:$S,$AL1235,'Input Sheet'!L:L)</f>
        <v>0</v>
      </c>
      <c r="AI1235" s="28">
        <f>+SUMIF('Input Sheet'!$S:$S,$AL1235,'Input Sheet'!M:M)</f>
        <v>0</v>
      </c>
      <c r="AJ1235" s="28">
        <f>+SUMIF('Input Sheet'!$S:$S,$AL1235,'Input Sheet'!N:N)</f>
        <v>0</v>
      </c>
      <c r="AK1235" s="28"/>
      <c r="AL1235" s="27" t="str">
        <f t="shared" si="98"/>
        <v>330-7453</v>
      </c>
      <c r="AM1235" s="34" t="str">
        <f t="shared" si="99"/>
        <v>Admin &amp; Other</v>
      </c>
      <c r="AN1235" s="34" t="str">
        <f t="shared" si="100"/>
        <v>Admin &amp; OtherOther Overheads as % of Total Gross Profit</v>
      </c>
      <c r="AO1235" s="35"/>
      <c r="AP1235" s="35"/>
      <c r="AQ1235" s="35"/>
    </row>
    <row r="1236" spans="1:43" x14ac:dyDescent="0.25">
      <c r="A1236" s="27" t="s">
        <v>103</v>
      </c>
      <c r="B1236" s="27" t="s">
        <v>104</v>
      </c>
      <c r="C1236" s="27" t="s">
        <v>657</v>
      </c>
      <c r="D1236" s="27" t="s">
        <v>156</v>
      </c>
      <c r="E1236" s="27" t="s">
        <v>660</v>
      </c>
      <c r="F1236" s="27" t="s">
        <v>702</v>
      </c>
      <c r="G1236" s="27" t="s">
        <v>703</v>
      </c>
      <c r="H1236" s="34" t="s">
        <v>644</v>
      </c>
      <c r="I1236" s="34" t="s">
        <v>645</v>
      </c>
      <c r="J1236" s="34" t="str">
        <f t="shared" si="96"/>
        <v>Admin &amp; OtherOther Overheads as % of Total Gross Profit</v>
      </c>
      <c r="K1236" s="34" t="str">
        <f t="shared" si="97"/>
        <v>200Environmental &amp; Health &amp; Safety expenses - Toyota</v>
      </c>
      <c r="L1236" s="28">
        <f>+SUMIF('TB 4-24'!M:M,$AL1236,'TB 4-24'!G:G)</f>
        <v>0</v>
      </c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>
        <f>+SUMIF('Input Sheet'!$S:$S,$AL1236,'Input Sheet'!C:C)</f>
        <v>0</v>
      </c>
      <c r="Z1236" s="28">
        <f>+SUMIF('Input Sheet'!$S:$S,$AL1236,'Input Sheet'!D:D)</f>
        <v>0</v>
      </c>
      <c r="AA1236" s="28">
        <f>+SUMIF('Input Sheet'!$S:$S,$AL1236,'Input Sheet'!E:E)</f>
        <v>0</v>
      </c>
      <c r="AB1236" s="28">
        <f>+SUMIF('Input Sheet'!$S:$S,$AL1236,'Input Sheet'!F:F)</f>
        <v>0</v>
      </c>
      <c r="AC1236" s="28">
        <f>+SUMIF('Input Sheet'!$S:$S,$AL1236,'Input Sheet'!G:G)</f>
        <v>0</v>
      </c>
      <c r="AD1236" s="28">
        <f>+SUMIF('Input Sheet'!$S:$S,$AL1236,'Input Sheet'!H:H)</f>
        <v>0</v>
      </c>
      <c r="AE1236" s="28">
        <f>+SUMIF('Input Sheet'!$S:$S,$AL1236,'Input Sheet'!I:I)</f>
        <v>0</v>
      </c>
      <c r="AF1236" s="28">
        <f>+SUMIF('Input Sheet'!$S:$S,$AL1236,'Input Sheet'!J:J)</f>
        <v>0</v>
      </c>
      <c r="AG1236" s="28">
        <f>+SUMIF('Input Sheet'!$S:$S,$AL1236,'Input Sheet'!K:K)</f>
        <v>0</v>
      </c>
      <c r="AH1236" s="28">
        <f>+SUMIF('Input Sheet'!$S:$S,$AL1236,'Input Sheet'!L:L)</f>
        <v>0</v>
      </c>
      <c r="AI1236" s="28">
        <f>+SUMIF('Input Sheet'!$S:$S,$AL1236,'Input Sheet'!M:M)</f>
        <v>0</v>
      </c>
      <c r="AJ1236" s="28">
        <f>+SUMIF('Input Sheet'!$S:$S,$AL1236,'Input Sheet'!N:N)</f>
        <v>0</v>
      </c>
      <c r="AK1236" s="28"/>
      <c r="AL1236" s="27" t="str">
        <f t="shared" si="98"/>
        <v>200-7453</v>
      </c>
      <c r="AM1236" s="34" t="str">
        <f t="shared" si="99"/>
        <v>Admin &amp; Other</v>
      </c>
      <c r="AN1236" s="34" t="str">
        <f t="shared" si="100"/>
        <v>Admin &amp; OtherOther Overheads as % of Total Gross Profit</v>
      </c>
      <c r="AO1236" s="35"/>
      <c r="AP1236" s="35"/>
      <c r="AQ1236" s="35"/>
    </row>
    <row r="1237" spans="1:43" x14ac:dyDescent="0.25">
      <c r="A1237" s="27" t="s">
        <v>103</v>
      </c>
      <c r="B1237" s="27" t="s">
        <v>104</v>
      </c>
      <c r="C1237" s="27" t="s">
        <v>657</v>
      </c>
      <c r="D1237" s="27" t="s">
        <v>156</v>
      </c>
      <c r="E1237" s="27" t="s">
        <v>661</v>
      </c>
      <c r="F1237" s="27" t="s">
        <v>702</v>
      </c>
      <c r="G1237" s="27" t="s">
        <v>703</v>
      </c>
      <c r="H1237" s="34" t="s">
        <v>644</v>
      </c>
      <c r="I1237" s="34" t="s">
        <v>645</v>
      </c>
      <c r="J1237" s="34" t="str">
        <f t="shared" si="96"/>
        <v>Admin &amp; OtherOther Overheads as % of Total Gross Profit</v>
      </c>
      <c r="K1237" s="34" t="str">
        <f t="shared" si="97"/>
        <v>221Environmental &amp; Health &amp; Safety expenses - Toyota</v>
      </c>
      <c r="L1237" s="28">
        <f>+SUMIF('TB 4-24'!M:M,$AL1237,'TB 4-24'!G:G)</f>
        <v>0</v>
      </c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>
        <f>+SUMIF('Input Sheet'!$S:$S,$AL1237,'Input Sheet'!C:C)</f>
        <v>0</v>
      </c>
      <c r="Z1237" s="28">
        <f>+SUMIF('Input Sheet'!$S:$S,$AL1237,'Input Sheet'!D:D)</f>
        <v>0</v>
      </c>
      <c r="AA1237" s="28">
        <f>+SUMIF('Input Sheet'!$S:$S,$AL1237,'Input Sheet'!E:E)</f>
        <v>0</v>
      </c>
      <c r="AB1237" s="28">
        <f>+SUMIF('Input Sheet'!$S:$S,$AL1237,'Input Sheet'!F:F)</f>
        <v>0</v>
      </c>
      <c r="AC1237" s="28">
        <f>+SUMIF('Input Sheet'!$S:$S,$AL1237,'Input Sheet'!G:G)</f>
        <v>0</v>
      </c>
      <c r="AD1237" s="28">
        <f>+SUMIF('Input Sheet'!$S:$S,$AL1237,'Input Sheet'!H:H)</f>
        <v>0</v>
      </c>
      <c r="AE1237" s="28">
        <f>+SUMIF('Input Sheet'!$S:$S,$AL1237,'Input Sheet'!I:I)</f>
        <v>0</v>
      </c>
      <c r="AF1237" s="28">
        <f>+SUMIF('Input Sheet'!$S:$S,$AL1237,'Input Sheet'!J:J)</f>
        <v>0</v>
      </c>
      <c r="AG1237" s="28">
        <f>+SUMIF('Input Sheet'!$S:$S,$AL1237,'Input Sheet'!K:K)</f>
        <v>0</v>
      </c>
      <c r="AH1237" s="28">
        <f>+SUMIF('Input Sheet'!$S:$S,$AL1237,'Input Sheet'!L:L)</f>
        <v>0</v>
      </c>
      <c r="AI1237" s="28">
        <f>+SUMIF('Input Sheet'!$S:$S,$AL1237,'Input Sheet'!M:M)</f>
        <v>0</v>
      </c>
      <c r="AJ1237" s="28">
        <f>+SUMIF('Input Sheet'!$S:$S,$AL1237,'Input Sheet'!N:N)</f>
        <v>0</v>
      </c>
      <c r="AK1237" s="28"/>
      <c r="AL1237" s="27" t="str">
        <f t="shared" si="98"/>
        <v>221-7453</v>
      </c>
      <c r="AM1237" s="34" t="str">
        <f t="shared" si="99"/>
        <v>Admin &amp; Other</v>
      </c>
      <c r="AN1237" s="34" t="str">
        <f t="shared" si="100"/>
        <v>Admin &amp; OtherOther Overheads as % of Total Gross Profit</v>
      </c>
      <c r="AO1237" s="35"/>
      <c r="AP1237" s="35"/>
      <c r="AQ1237" s="35"/>
    </row>
    <row r="1238" spans="1:43" x14ac:dyDescent="0.25">
      <c r="A1238" s="27" t="s">
        <v>103</v>
      </c>
      <c r="B1238" s="27" t="s">
        <v>104</v>
      </c>
      <c r="C1238" s="27" t="s">
        <v>663</v>
      </c>
      <c r="D1238" s="27" t="s">
        <v>156</v>
      </c>
      <c r="E1238" s="27" t="s">
        <v>664</v>
      </c>
      <c r="F1238" s="27" t="s">
        <v>702</v>
      </c>
      <c r="G1238" s="27" t="s">
        <v>703</v>
      </c>
      <c r="H1238" s="34" t="s">
        <v>644</v>
      </c>
      <c r="I1238" s="34" t="s">
        <v>645</v>
      </c>
      <c r="J1238" s="34" t="str">
        <f t="shared" si="96"/>
        <v>Admin &amp; OtherOther Overheads as % of Total Gross Profit</v>
      </c>
      <c r="K1238" s="34" t="str">
        <f t="shared" si="97"/>
        <v>400Environmental &amp; Health &amp; Safety expenses - Toyota</v>
      </c>
      <c r="L1238" s="28">
        <f>+SUMIF('TB 4-24'!M:M,$AL1238,'TB 4-24'!G:G)</f>
        <v>0</v>
      </c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>
        <f>+SUMIF('Input Sheet'!$S:$S,$AL1238,'Input Sheet'!C:C)</f>
        <v>0</v>
      </c>
      <c r="Z1238" s="28">
        <f>+SUMIF('Input Sheet'!$S:$S,$AL1238,'Input Sheet'!D:D)</f>
        <v>0</v>
      </c>
      <c r="AA1238" s="28">
        <f>+SUMIF('Input Sheet'!$S:$S,$AL1238,'Input Sheet'!E:E)</f>
        <v>0</v>
      </c>
      <c r="AB1238" s="28">
        <f>+SUMIF('Input Sheet'!$S:$S,$AL1238,'Input Sheet'!F:F)</f>
        <v>0</v>
      </c>
      <c r="AC1238" s="28">
        <f>+SUMIF('Input Sheet'!$S:$S,$AL1238,'Input Sheet'!G:G)</f>
        <v>0</v>
      </c>
      <c r="AD1238" s="28">
        <f>+SUMIF('Input Sheet'!$S:$S,$AL1238,'Input Sheet'!H:H)</f>
        <v>0</v>
      </c>
      <c r="AE1238" s="28">
        <f>+SUMIF('Input Sheet'!$S:$S,$AL1238,'Input Sheet'!I:I)</f>
        <v>0</v>
      </c>
      <c r="AF1238" s="28">
        <f>+SUMIF('Input Sheet'!$S:$S,$AL1238,'Input Sheet'!J:J)</f>
        <v>0</v>
      </c>
      <c r="AG1238" s="28">
        <f>+SUMIF('Input Sheet'!$S:$S,$AL1238,'Input Sheet'!K:K)</f>
        <v>0</v>
      </c>
      <c r="AH1238" s="28">
        <f>+SUMIF('Input Sheet'!$S:$S,$AL1238,'Input Sheet'!L:L)</f>
        <v>0</v>
      </c>
      <c r="AI1238" s="28">
        <f>+SUMIF('Input Sheet'!$S:$S,$AL1238,'Input Sheet'!M:M)</f>
        <v>0</v>
      </c>
      <c r="AJ1238" s="28">
        <f>+SUMIF('Input Sheet'!$S:$S,$AL1238,'Input Sheet'!N:N)</f>
        <v>0</v>
      </c>
      <c r="AK1238" s="28"/>
      <c r="AL1238" s="27" t="str">
        <f t="shared" si="98"/>
        <v>400-7453</v>
      </c>
      <c r="AM1238" s="34" t="str">
        <f t="shared" si="99"/>
        <v>Admin &amp; Other</v>
      </c>
      <c r="AN1238" s="34" t="str">
        <f t="shared" si="100"/>
        <v>Admin &amp; OtherOther Overheads as % of Total Gross Profit</v>
      </c>
      <c r="AO1238" s="35"/>
      <c r="AP1238" s="35"/>
      <c r="AQ1238" s="35"/>
    </row>
    <row r="1239" spans="1:43" x14ac:dyDescent="0.25">
      <c r="A1239" s="27" t="s">
        <v>103</v>
      </c>
      <c r="B1239" s="27" t="s">
        <v>104</v>
      </c>
      <c r="C1239" s="27" t="s">
        <v>663</v>
      </c>
      <c r="D1239" s="27" t="s">
        <v>156</v>
      </c>
      <c r="E1239" s="27" t="s">
        <v>665</v>
      </c>
      <c r="F1239" s="27" t="s">
        <v>702</v>
      </c>
      <c r="G1239" s="27" t="s">
        <v>703</v>
      </c>
      <c r="H1239" s="34" t="s">
        <v>644</v>
      </c>
      <c r="I1239" s="34" t="s">
        <v>645</v>
      </c>
      <c r="J1239" s="34" t="str">
        <f t="shared" si="96"/>
        <v>Admin &amp; OtherOther Overheads as % of Total Gross Profit</v>
      </c>
      <c r="K1239" s="34" t="str">
        <f t="shared" si="97"/>
        <v>410Environmental &amp; Health &amp; Safety expenses - Toyota</v>
      </c>
      <c r="L1239" s="28">
        <f>+SUMIF('TB 4-24'!M:M,$AL1239,'TB 4-24'!G:G)</f>
        <v>0</v>
      </c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>
        <f>+SUMIF('Input Sheet'!$S:$S,$AL1239,'Input Sheet'!C:C)</f>
        <v>0</v>
      </c>
      <c r="Z1239" s="28">
        <f>+SUMIF('Input Sheet'!$S:$S,$AL1239,'Input Sheet'!D:D)</f>
        <v>0</v>
      </c>
      <c r="AA1239" s="28">
        <f>+SUMIF('Input Sheet'!$S:$S,$AL1239,'Input Sheet'!E:E)</f>
        <v>0</v>
      </c>
      <c r="AB1239" s="28">
        <f>+SUMIF('Input Sheet'!$S:$S,$AL1239,'Input Sheet'!F:F)</f>
        <v>0</v>
      </c>
      <c r="AC1239" s="28">
        <f>+SUMIF('Input Sheet'!$S:$S,$AL1239,'Input Sheet'!G:G)</f>
        <v>0</v>
      </c>
      <c r="AD1239" s="28">
        <f>+SUMIF('Input Sheet'!$S:$S,$AL1239,'Input Sheet'!H:H)</f>
        <v>0</v>
      </c>
      <c r="AE1239" s="28">
        <f>+SUMIF('Input Sheet'!$S:$S,$AL1239,'Input Sheet'!I:I)</f>
        <v>0</v>
      </c>
      <c r="AF1239" s="28">
        <f>+SUMIF('Input Sheet'!$S:$S,$AL1239,'Input Sheet'!J:J)</f>
        <v>0</v>
      </c>
      <c r="AG1239" s="28">
        <f>+SUMIF('Input Sheet'!$S:$S,$AL1239,'Input Sheet'!K:K)</f>
        <v>0</v>
      </c>
      <c r="AH1239" s="28">
        <f>+SUMIF('Input Sheet'!$S:$S,$AL1239,'Input Sheet'!L:L)</f>
        <v>0</v>
      </c>
      <c r="AI1239" s="28">
        <f>+SUMIF('Input Sheet'!$S:$S,$AL1239,'Input Sheet'!M:M)</f>
        <v>0</v>
      </c>
      <c r="AJ1239" s="28">
        <f>+SUMIF('Input Sheet'!$S:$S,$AL1239,'Input Sheet'!N:N)</f>
        <v>0</v>
      </c>
      <c r="AK1239" s="28"/>
      <c r="AL1239" s="27" t="str">
        <f t="shared" si="98"/>
        <v>410-7453</v>
      </c>
      <c r="AM1239" s="34" t="str">
        <f t="shared" si="99"/>
        <v>Admin &amp; Other</v>
      </c>
      <c r="AN1239" s="34" t="str">
        <f t="shared" si="100"/>
        <v>Admin &amp; OtherOther Overheads as % of Total Gross Profit</v>
      </c>
      <c r="AO1239" s="35"/>
      <c r="AP1239" s="35"/>
      <c r="AQ1239" s="35"/>
    </row>
    <row r="1240" spans="1:43" x14ac:dyDescent="0.25">
      <c r="A1240" s="27" t="s">
        <v>103</v>
      </c>
      <c r="B1240" s="27" t="s">
        <v>104</v>
      </c>
      <c r="C1240" s="27" t="s">
        <v>663</v>
      </c>
      <c r="D1240" s="27" t="s">
        <v>156</v>
      </c>
      <c r="E1240" s="27" t="s">
        <v>666</v>
      </c>
      <c r="F1240" s="27" t="s">
        <v>702</v>
      </c>
      <c r="G1240" s="27" t="s">
        <v>703</v>
      </c>
      <c r="H1240" s="34" t="s">
        <v>644</v>
      </c>
      <c r="I1240" s="34" t="s">
        <v>645</v>
      </c>
      <c r="J1240" s="34" t="str">
        <f t="shared" si="96"/>
        <v>Admin &amp; OtherOther Overheads as % of Total Gross Profit</v>
      </c>
      <c r="K1240" s="34" t="str">
        <f t="shared" si="97"/>
        <v>420Environmental &amp; Health &amp; Safety expenses - Toyota</v>
      </c>
      <c r="L1240" s="28">
        <f>+SUMIF('TB 4-24'!M:M,$AL1240,'TB 4-24'!G:G)</f>
        <v>0</v>
      </c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>
        <f>+SUMIF('Input Sheet'!$S:$S,$AL1240,'Input Sheet'!C:C)</f>
        <v>0</v>
      </c>
      <c r="Z1240" s="28">
        <f>+SUMIF('Input Sheet'!$S:$S,$AL1240,'Input Sheet'!D:D)</f>
        <v>0</v>
      </c>
      <c r="AA1240" s="28">
        <f>+SUMIF('Input Sheet'!$S:$S,$AL1240,'Input Sheet'!E:E)</f>
        <v>0</v>
      </c>
      <c r="AB1240" s="28">
        <f>+SUMIF('Input Sheet'!$S:$S,$AL1240,'Input Sheet'!F:F)</f>
        <v>0</v>
      </c>
      <c r="AC1240" s="28">
        <f>+SUMIF('Input Sheet'!$S:$S,$AL1240,'Input Sheet'!G:G)</f>
        <v>0</v>
      </c>
      <c r="AD1240" s="28">
        <f>+SUMIF('Input Sheet'!$S:$S,$AL1240,'Input Sheet'!H:H)</f>
        <v>0</v>
      </c>
      <c r="AE1240" s="28">
        <f>+SUMIF('Input Sheet'!$S:$S,$AL1240,'Input Sheet'!I:I)</f>
        <v>0</v>
      </c>
      <c r="AF1240" s="28">
        <f>+SUMIF('Input Sheet'!$S:$S,$AL1240,'Input Sheet'!J:J)</f>
        <v>0</v>
      </c>
      <c r="AG1240" s="28">
        <f>+SUMIF('Input Sheet'!$S:$S,$AL1240,'Input Sheet'!K:K)</f>
        <v>0</v>
      </c>
      <c r="AH1240" s="28">
        <f>+SUMIF('Input Sheet'!$S:$S,$AL1240,'Input Sheet'!L:L)</f>
        <v>0</v>
      </c>
      <c r="AI1240" s="28">
        <f>+SUMIF('Input Sheet'!$S:$S,$AL1240,'Input Sheet'!M:M)</f>
        <v>0</v>
      </c>
      <c r="AJ1240" s="28">
        <f>+SUMIF('Input Sheet'!$S:$S,$AL1240,'Input Sheet'!N:N)</f>
        <v>0</v>
      </c>
      <c r="AK1240" s="28"/>
      <c r="AL1240" s="27" t="str">
        <f t="shared" si="98"/>
        <v>420-7453</v>
      </c>
      <c r="AM1240" s="34" t="str">
        <f t="shared" si="99"/>
        <v>Admin &amp; Other</v>
      </c>
      <c r="AN1240" s="34" t="str">
        <f t="shared" si="100"/>
        <v>Admin &amp; OtherOther Overheads as % of Total Gross Profit</v>
      </c>
      <c r="AO1240" s="35"/>
      <c r="AP1240" s="35"/>
      <c r="AQ1240" s="35"/>
    </row>
    <row r="1241" spans="1:43" x14ac:dyDescent="0.25">
      <c r="A1241" s="27" t="s">
        <v>103</v>
      </c>
      <c r="B1241" s="27" t="s">
        <v>104</v>
      </c>
      <c r="C1241" s="27" t="s">
        <v>663</v>
      </c>
      <c r="D1241" s="27" t="s">
        <v>156</v>
      </c>
      <c r="E1241" s="27" t="s">
        <v>667</v>
      </c>
      <c r="F1241" s="27" t="s">
        <v>702</v>
      </c>
      <c r="G1241" s="27" t="s">
        <v>703</v>
      </c>
      <c r="H1241" s="34" t="s">
        <v>644</v>
      </c>
      <c r="I1241" s="34" t="s">
        <v>645</v>
      </c>
      <c r="J1241" s="34" t="str">
        <f t="shared" si="96"/>
        <v>Admin &amp; OtherOther Overheads as % of Total Gross Profit</v>
      </c>
      <c r="K1241" s="34" t="str">
        <f t="shared" si="97"/>
        <v>421Environmental &amp; Health &amp; Safety expenses - Toyota</v>
      </c>
      <c r="L1241" s="28">
        <f>+SUMIF('TB 4-24'!M:M,$AL1241,'TB 4-24'!G:G)</f>
        <v>0</v>
      </c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>
        <f>+SUMIF('Input Sheet'!$S:$S,$AL1241,'Input Sheet'!C:C)</f>
        <v>0</v>
      </c>
      <c r="Z1241" s="28">
        <f>+SUMIF('Input Sheet'!$S:$S,$AL1241,'Input Sheet'!D:D)</f>
        <v>0</v>
      </c>
      <c r="AA1241" s="28">
        <f>+SUMIF('Input Sheet'!$S:$S,$AL1241,'Input Sheet'!E:E)</f>
        <v>0</v>
      </c>
      <c r="AB1241" s="28">
        <f>+SUMIF('Input Sheet'!$S:$S,$AL1241,'Input Sheet'!F:F)</f>
        <v>0</v>
      </c>
      <c r="AC1241" s="28">
        <f>+SUMIF('Input Sheet'!$S:$S,$AL1241,'Input Sheet'!G:G)</f>
        <v>0</v>
      </c>
      <c r="AD1241" s="28">
        <f>+SUMIF('Input Sheet'!$S:$S,$AL1241,'Input Sheet'!H:H)</f>
        <v>0</v>
      </c>
      <c r="AE1241" s="28">
        <f>+SUMIF('Input Sheet'!$S:$S,$AL1241,'Input Sheet'!I:I)</f>
        <v>0</v>
      </c>
      <c r="AF1241" s="28">
        <f>+SUMIF('Input Sheet'!$S:$S,$AL1241,'Input Sheet'!J:J)</f>
        <v>0</v>
      </c>
      <c r="AG1241" s="28">
        <f>+SUMIF('Input Sheet'!$S:$S,$AL1241,'Input Sheet'!K:K)</f>
        <v>0</v>
      </c>
      <c r="AH1241" s="28">
        <f>+SUMIF('Input Sheet'!$S:$S,$AL1241,'Input Sheet'!L:L)</f>
        <v>0</v>
      </c>
      <c r="AI1241" s="28">
        <f>+SUMIF('Input Sheet'!$S:$S,$AL1241,'Input Sheet'!M:M)</f>
        <v>0</v>
      </c>
      <c r="AJ1241" s="28">
        <f>+SUMIF('Input Sheet'!$S:$S,$AL1241,'Input Sheet'!N:N)</f>
        <v>0</v>
      </c>
      <c r="AK1241" s="28"/>
      <c r="AL1241" s="27" t="str">
        <f t="shared" si="98"/>
        <v>421-7453</v>
      </c>
      <c r="AM1241" s="34" t="str">
        <f t="shared" si="99"/>
        <v>Admin &amp; Other</v>
      </c>
      <c r="AN1241" s="34" t="str">
        <f t="shared" si="100"/>
        <v>Admin &amp; OtherOther Overheads as % of Total Gross Profit</v>
      </c>
      <c r="AO1241" s="35"/>
      <c r="AP1241" s="35"/>
      <c r="AQ1241" s="35"/>
    </row>
    <row r="1242" spans="1:43" x14ac:dyDescent="0.25">
      <c r="A1242" s="27" t="s">
        <v>103</v>
      </c>
      <c r="B1242" s="27" t="s">
        <v>104</v>
      </c>
      <c r="C1242" s="27" t="s">
        <v>663</v>
      </c>
      <c r="D1242" s="27" t="s">
        <v>156</v>
      </c>
      <c r="E1242" s="27" t="s">
        <v>670</v>
      </c>
      <c r="F1242" s="27" t="s">
        <v>702</v>
      </c>
      <c r="G1242" s="27" t="s">
        <v>703</v>
      </c>
      <c r="H1242" s="34" t="s">
        <v>644</v>
      </c>
      <c r="I1242" s="34" t="s">
        <v>645</v>
      </c>
      <c r="J1242" s="34" t="str">
        <f t="shared" si="96"/>
        <v>Admin &amp; OtherOther Overheads as % of Total Gross Profit</v>
      </c>
      <c r="K1242" s="34" t="str">
        <f t="shared" si="97"/>
        <v>460Environmental &amp; Health &amp; Safety expenses - Toyota</v>
      </c>
      <c r="L1242" s="28">
        <f>+SUMIF('TB 4-24'!M:M,$AL1242,'TB 4-24'!G:G)</f>
        <v>0</v>
      </c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>
        <f>+SUMIF('Input Sheet'!$S:$S,$AL1242,'Input Sheet'!C:C)</f>
        <v>0</v>
      </c>
      <c r="Z1242" s="28">
        <f>+SUMIF('Input Sheet'!$S:$S,$AL1242,'Input Sheet'!D:D)</f>
        <v>0</v>
      </c>
      <c r="AA1242" s="28">
        <f>+SUMIF('Input Sheet'!$S:$S,$AL1242,'Input Sheet'!E:E)</f>
        <v>0</v>
      </c>
      <c r="AB1242" s="28">
        <f>+SUMIF('Input Sheet'!$S:$S,$AL1242,'Input Sheet'!F:F)</f>
        <v>0</v>
      </c>
      <c r="AC1242" s="28">
        <f>+SUMIF('Input Sheet'!$S:$S,$AL1242,'Input Sheet'!G:G)</f>
        <v>0</v>
      </c>
      <c r="AD1242" s="28">
        <f>+SUMIF('Input Sheet'!$S:$S,$AL1242,'Input Sheet'!H:H)</f>
        <v>0</v>
      </c>
      <c r="AE1242" s="28">
        <f>+SUMIF('Input Sheet'!$S:$S,$AL1242,'Input Sheet'!I:I)</f>
        <v>0</v>
      </c>
      <c r="AF1242" s="28">
        <f>+SUMIF('Input Sheet'!$S:$S,$AL1242,'Input Sheet'!J:J)</f>
        <v>0</v>
      </c>
      <c r="AG1242" s="28">
        <f>+SUMIF('Input Sheet'!$S:$S,$AL1242,'Input Sheet'!K:K)</f>
        <v>0</v>
      </c>
      <c r="AH1242" s="28">
        <f>+SUMIF('Input Sheet'!$S:$S,$AL1242,'Input Sheet'!L:L)</f>
        <v>0</v>
      </c>
      <c r="AI1242" s="28">
        <f>+SUMIF('Input Sheet'!$S:$S,$AL1242,'Input Sheet'!M:M)</f>
        <v>0</v>
      </c>
      <c r="AJ1242" s="28">
        <f>+SUMIF('Input Sheet'!$S:$S,$AL1242,'Input Sheet'!N:N)</f>
        <v>0</v>
      </c>
      <c r="AK1242" s="28"/>
      <c r="AL1242" s="27" t="str">
        <f t="shared" si="98"/>
        <v>460-7453</v>
      </c>
      <c r="AM1242" s="34" t="str">
        <f t="shared" si="99"/>
        <v>Admin &amp; Other</v>
      </c>
      <c r="AN1242" s="34" t="str">
        <f t="shared" si="100"/>
        <v>Admin &amp; OtherOther Overheads as % of Total Gross Profit</v>
      </c>
      <c r="AO1242" s="35"/>
      <c r="AP1242" s="35"/>
      <c r="AQ1242" s="35"/>
    </row>
    <row r="1243" spans="1:43" x14ac:dyDescent="0.25">
      <c r="A1243" s="27" t="s">
        <v>103</v>
      </c>
      <c r="B1243" s="27" t="s">
        <v>104</v>
      </c>
      <c r="C1243" s="27" t="s">
        <v>671</v>
      </c>
      <c r="D1243" s="27" t="s">
        <v>156</v>
      </c>
      <c r="E1243" s="27" t="s">
        <v>672</v>
      </c>
      <c r="F1243" s="27" t="s">
        <v>702</v>
      </c>
      <c r="G1243" s="27" t="s">
        <v>703</v>
      </c>
      <c r="H1243" s="34" t="s">
        <v>644</v>
      </c>
      <c r="I1243" s="34" t="s">
        <v>645</v>
      </c>
      <c r="J1243" s="34" t="str">
        <f t="shared" si="96"/>
        <v>Admin &amp; OtherOther Overheads as % of Total Gross Profit</v>
      </c>
      <c r="K1243" s="34" t="str">
        <f t="shared" si="97"/>
        <v>300Environmental &amp; Health &amp; Safety expenses - Toyota</v>
      </c>
      <c r="L1243" s="28">
        <f>+SUMIF('TB 4-24'!M:M,$AL1243,'TB 4-24'!G:G)</f>
        <v>0</v>
      </c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>
        <f>+SUMIF('Input Sheet'!$S:$S,$AL1243,'Input Sheet'!C:C)</f>
        <v>0</v>
      </c>
      <c r="Z1243" s="28">
        <f>+SUMIF('Input Sheet'!$S:$S,$AL1243,'Input Sheet'!D:D)</f>
        <v>0</v>
      </c>
      <c r="AA1243" s="28">
        <f>+SUMIF('Input Sheet'!$S:$S,$AL1243,'Input Sheet'!E:E)</f>
        <v>0</v>
      </c>
      <c r="AB1243" s="28">
        <f>+SUMIF('Input Sheet'!$S:$S,$AL1243,'Input Sheet'!F:F)</f>
        <v>0</v>
      </c>
      <c r="AC1243" s="28">
        <f>+SUMIF('Input Sheet'!$S:$S,$AL1243,'Input Sheet'!G:G)</f>
        <v>0</v>
      </c>
      <c r="AD1243" s="28">
        <f>+SUMIF('Input Sheet'!$S:$S,$AL1243,'Input Sheet'!H:H)</f>
        <v>0</v>
      </c>
      <c r="AE1243" s="28">
        <f>+SUMIF('Input Sheet'!$S:$S,$AL1243,'Input Sheet'!I:I)</f>
        <v>0</v>
      </c>
      <c r="AF1243" s="28">
        <f>+SUMIF('Input Sheet'!$S:$S,$AL1243,'Input Sheet'!J:J)</f>
        <v>0</v>
      </c>
      <c r="AG1243" s="28">
        <f>+SUMIF('Input Sheet'!$S:$S,$AL1243,'Input Sheet'!K:K)</f>
        <v>0</v>
      </c>
      <c r="AH1243" s="28">
        <f>+SUMIF('Input Sheet'!$S:$S,$AL1243,'Input Sheet'!L:L)</f>
        <v>0</v>
      </c>
      <c r="AI1243" s="28">
        <f>+SUMIF('Input Sheet'!$S:$S,$AL1243,'Input Sheet'!M:M)</f>
        <v>0</v>
      </c>
      <c r="AJ1243" s="28">
        <f>+SUMIF('Input Sheet'!$S:$S,$AL1243,'Input Sheet'!N:N)</f>
        <v>0</v>
      </c>
      <c r="AK1243" s="28"/>
      <c r="AL1243" s="27" t="str">
        <f t="shared" si="98"/>
        <v>300-7453</v>
      </c>
      <c r="AM1243" s="34" t="str">
        <f t="shared" si="99"/>
        <v>Admin &amp; Other</v>
      </c>
      <c r="AN1243" s="34" t="str">
        <f t="shared" si="100"/>
        <v>Admin &amp; OtherOther Overheads as % of Total Gross Profit</v>
      </c>
      <c r="AO1243" s="35"/>
      <c r="AP1243" s="35"/>
      <c r="AQ1243" s="35"/>
    </row>
    <row r="1244" spans="1:43" x14ac:dyDescent="0.25">
      <c r="A1244" s="27" t="s">
        <v>103</v>
      </c>
      <c r="B1244" s="27" t="s">
        <v>104</v>
      </c>
      <c r="C1244" s="27" t="s">
        <v>671</v>
      </c>
      <c r="D1244" s="27" t="s">
        <v>156</v>
      </c>
      <c r="E1244" s="27" t="s">
        <v>673</v>
      </c>
      <c r="F1244" s="27" t="s">
        <v>702</v>
      </c>
      <c r="G1244" s="27" t="s">
        <v>703</v>
      </c>
      <c r="H1244" s="34" t="s">
        <v>644</v>
      </c>
      <c r="I1244" s="34" t="s">
        <v>645</v>
      </c>
      <c r="J1244" s="34" t="str">
        <f t="shared" si="96"/>
        <v>Admin &amp; OtherOther Overheads as % of Total Gross Profit</v>
      </c>
      <c r="K1244" s="34" t="str">
        <f t="shared" si="97"/>
        <v>310Environmental &amp; Health &amp; Safety expenses - Toyota</v>
      </c>
      <c r="L1244" s="28">
        <f>+SUMIF('TB 4-24'!M:M,$AL1244,'TB 4-24'!G:G)</f>
        <v>0</v>
      </c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>
        <f>+SUMIF('Input Sheet'!$S:$S,$AL1244,'Input Sheet'!C:C)</f>
        <v>0</v>
      </c>
      <c r="Z1244" s="28">
        <f>+SUMIF('Input Sheet'!$S:$S,$AL1244,'Input Sheet'!D:D)</f>
        <v>0</v>
      </c>
      <c r="AA1244" s="28">
        <f>+SUMIF('Input Sheet'!$S:$S,$AL1244,'Input Sheet'!E:E)</f>
        <v>0</v>
      </c>
      <c r="AB1244" s="28">
        <f>+SUMIF('Input Sheet'!$S:$S,$AL1244,'Input Sheet'!F:F)</f>
        <v>0</v>
      </c>
      <c r="AC1244" s="28">
        <f>+SUMIF('Input Sheet'!$S:$S,$AL1244,'Input Sheet'!G:G)</f>
        <v>0</v>
      </c>
      <c r="AD1244" s="28">
        <f>+SUMIF('Input Sheet'!$S:$S,$AL1244,'Input Sheet'!H:H)</f>
        <v>0</v>
      </c>
      <c r="AE1244" s="28">
        <f>+SUMIF('Input Sheet'!$S:$S,$AL1244,'Input Sheet'!I:I)</f>
        <v>0</v>
      </c>
      <c r="AF1244" s="28">
        <f>+SUMIF('Input Sheet'!$S:$S,$AL1244,'Input Sheet'!J:J)</f>
        <v>0</v>
      </c>
      <c r="AG1244" s="28">
        <f>+SUMIF('Input Sheet'!$S:$S,$AL1244,'Input Sheet'!K:K)</f>
        <v>0</v>
      </c>
      <c r="AH1244" s="28">
        <f>+SUMIF('Input Sheet'!$S:$S,$AL1244,'Input Sheet'!L:L)</f>
        <v>0</v>
      </c>
      <c r="AI1244" s="28">
        <f>+SUMIF('Input Sheet'!$S:$S,$AL1244,'Input Sheet'!M:M)</f>
        <v>0</v>
      </c>
      <c r="AJ1244" s="28">
        <f>+SUMIF('Input Sheet'!$S:$S,$AL1244,'Input Sheet'!N:N)</f>
        <v>0</v>
      </c>
      <c r="AK1244" s="28"/>
      <c r="AL1244" s="27" t="str">
        <f t="shared" si="98"/>
        <v>310-7453</v>
      </c>
      <c r="AM1244" s="34" t="str">
        <f t="shared" si="99"/>
        <v>Admin &amp; Other</v>
      </c>
      <c r="AN1244" s="34" t="str">
        <f t="shared" si="100"/>
        <v>Admin &amp; OtherOther Overheads as % of Total Gross Profit</v>
      </c>
      <c r="AO1244" s="35"/>
      <c r="AP1244" s="35"/>
      <c r="AQ1244" s="35"/>
    </row>
    <row r="1245" spans="1:43" x14ac:dyDescent="0.25">
      <c r="A1245" s="27" t="s">
        <v>103</v>
      </c>
      <c r="B1245" s="27" t="s">
        <v>104</v>
      </c>
      <c r="C1245" s="27" t="s">
        <v>671</v>
      </c>
      <c r="D1245" s="27" t="s">
        <v>156</v>
      </c>
      <c r="E1245" s="27" t="s">
        <v>674</v>
      </c>
      <c r="F1245" s="27" t="s">
        <v>702</v>
      </c>
      <c r="G1245" s="27" t="s">
        <v>703</v>
      </c>
      <c r="H1245" s="34" t="s">
        <v>644</v>
      </c>
      <c r="I1245" s="34" t="s">
        <v>645</v>
      </c>
      <c r="J1245" s="34" t="str">
        <f t="shared" si="96"/>
        <v>Admin &amp; OtherOther Overheads as % of Total Gross Profit</v>
      </c>
      <c r="K1245" s="34" t="str">
        <f t="shared" si="97"/>
        <v>321Environmental &amp; Health &amp; Safety expenses - Toyota</v>
      </c>
      <c r="L1245" s="28">
        <f>+SUMIF('TB 4-24'!M:M,$AL1245,'TB 4-24'!G:G)</f>
        <v>0</v>
      </c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>
        <f>+SUMIF('Input Sheet'!$S:$S,$AL1245,'Input Sheet'!C:C)</f>
        <v>0</v>
      </c>
      <c r="Z1245" s="28">
        <f>+SUMIF('Input Sheet'!$S:$S,$AL1245,'Input Sheet'!D:D)</f>
        <v>0</v>
      </c>
      <c r="AA1245" s="28">
        <f>+SUMIF('Input Sheet'!$S:$S,$AL1245,'Input Sheet'!E:E)</f>
        <v>0</v>
      </c>
      <c r="AB1245" s="28">
        <f>+SUMIF('Input Sheet'!$S:$S,$AL1245,'Input Sheet'!F:F)</f>
        <v>0</v>
      </c>
      <c r="AC1245" s="28">
        <f>+SUMIF('Input Sheet'!$S:$S,$AL1245,'Input Sheet'!G:G)</f>
        <v>0</v>
      </c>
      <c r="AD1245" s="28">
        <f>+SUMIF('Input Sheet'!$S:$S,$AL1245,'Input Sheet'!H:H)</f>
        <v>0</v>
      </c>
      <c r="AE1245" s="28">
        <f>+SUMIF('Input Sheet'!$S:$S,$AL1245,'Input Sheet'!I:I)</f>
        <v>0</v>
      </c>
      <c r="AF1245" s="28">
        <f>+SUMIF('Input Sheet'!$S:$S,$AL1245,'Input Sheet'!J:J)</f>
        <v>0</v>
      </c>
      <c r="AG1245" s="28">
        <f>+SUMIF('Input Sheet'!$S:$S,$AL1245,'Input Sheet'!K:K)</f>
        <v>0</v>
      </c>
      <c r="AH1245" s="28">
        <f>+SUMIF('Input Sheet'!$S:$S,$AL1245,'Input Sheet'!L:L)</f>
        <v>0</v>
      </c>
      <c r="AI1245" s="28">
        <f>+SUMIF('Input Sheet'!$S:$S,$AL1245,'Input Sheet'!M:M)</f>
        <v>0</v>
      </c>
      <c r="AJ1245" s="28">
        <f>+SUMIF('Input Sheet'!$S:$S,$AL1245,'Input Sheet'!N:N)</f>
        <v>0</v>
      </c>
      <c r="AK1245" s="28"/>
      <c r="AL1245" s="27" t="str">
        <f t="shared" si="98"/>
        <v>321-7453</v>
      </c>
      <c r="AM1245" s="34" t="str">
        <f t="shared" si="99"/>
        <v>Admin &amp; Other</v>
      </c>
      <c r="AN1245" s="34" t="str">
        <f t="shared" si="100"/>
        <v>Admin &amp; OtherOther Overheads as % of Total Gross Profit</v>
      </c>
      <c r="AO1245" s="35"/>
      <c r="AP1245" s="35"/>
      <c r="AQ1245" s="35"/>
    </row>
    <row r="1246" spans="1:43" x14ac:dyDescent="0.25">
      <c r="A1246" s="27" t="s">
        <v>103</v>
      </c>
      <c r="B1246" s="27" t="s">
        <v>104</v>
      </c>
      <c r="C1246" s="27" t="s">
        <v>671</v>
      </c>
      <c r="D1246" s="27" t="s">
        <v>156</v>
      </c>
      <c r="E1246" s="27" t="s">
        <v>676</v>
      </c>
      <c r="F1246" s="27" t="s">
        <v>702</v>
      </c>
      <c r="G1246" s="27" t="s">
        <v>703</v>
      </c>
      <c r="H1246" s="34" t="s">
        <v>644</v>
      </c>
      <c r="I1246" s="34" t="s">
        <v>645</v>
      </c>
      <c r="J1246" s="34" t="str">
        <f t="shared" si="96"/>
        <v>Admin &amp; OtherOther Overheads as % of Total Gross Profit</v>
      </c>
      <c r="K1246" s="34" t="str">
        <f t="shared" si="97"/>
        <v>360Environmental &amp; Health &amp; Safety expenses - Toyota</v>
      </c>
      <c r="L1246" s="28">
        <f>+SUMIF('TB 4-24'!M:M,$AL1246,'TB 4-24'!G:G)</f>
        <v>0</v>
      </c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>
        <f>+SUMIF('Input Sheet'!$S:$S,$AL1246,'Input Sheet'!C:C)</f>
        <v>0</v>
      </c>
      <c r="Z1246" s="28">
        <f>+SUMIF('Input Sheet'!$S:$S,$AL1246,'Input Sheet'!D:D)</f>
        <v>0</v>
      </c>
      <c r="AA1246" s="28">
        <f>+SUMIF('Input Sheet'!$S:$S,$AL1246,'Input Sheet'!E:E)</f>
        <v>0</v>
      </c>
      <c r="AB1246" s="28">
        <f>+SUMIF('Input Sheet'!$S:$S,$AL1246,'Input Sheet'!F:F)</f>
        <v>0</v>
      </c>
      <c r="AC1246" s="28">
        <f>+SUMIF('Input Sheet'!$S:$S,$AL1246,'Input Sheet'!G:G)</f>
        <v>0</v>
      </c>
      <c r="AD1246" s="28">
        <f>+SUMIF('Input Sheet'!$S:$S,$AL1246,'Input Sheet'!H:H)</f>
        <v>0</v>
      </c>
      <c r="AE1246" s="28">
        <f>+SUMIF('Input Sheet'!$S:$S,$AL1246,'Input Sheet'!I:I)</f>
        <v>0</v>
      </c>
      <c r="AF1246" s="28">
        <f>+SUMIF('Input Sheet'!$S:$S,$AL1246,'Input Sheet'!J:J)</f>
        <v>0</v>
      </c>
      <c r="AG1246" s="28">
        <f>+SUMIF('Input Sheet'!$S:$S,$AL1246,'Input Sheet'!K:K)</f>
        <v>0</v>
      </c>
      <c r="AH1246" s="28">
        <f>+SUMIF('Input Sheet'!$S:$S,$AL1246,'Input Sheet'!L:L)</f>
        <v>0</v>
      </c>
      <c r="AI1246" s="28">
        <f>+SUMIF('Input Sheet'!$S:$S,$AL1246,'Input Sheet'!M:M)</f>
        <v>0</v>
      </c>
      <c r="AJ1246" s="28">
        <f>+SUMIF('Input Sheet'!$S:$S,$AL1246,'Input Sheet'!N:N)</f>
        <v>0</v>
      </c>
      <c r="AK1246" s="28"/>
      <c r="AL1246" s="27" t="str">
        <f t="shared" si="98"/>
        <v>360-7453</v>
      </c>
      <c r="AM1246" s="34" t="str">
        <f t="shared" si="99"/>
        <v>Admin &amp; Other</v>
      </c>
      <c r="AN1246" s="34" t="str">
        <f t="shared" si="100"/>
        <v>Admin &amp; OtherOther Overheads as % of Total Gross Profit</v>
      </c>
      <c r="AO1246" s="35"/>
      <c r="AP1246" s="35"/>
      <c r="AQ1246" s="35"/>
    </row>
    <row r="1247" spans="1:43" x14ac:dyDescent="0.25">
      <c r="A1247" s="27" t="s">
        <v>103</v>
      </c>
      <c r="B1247" s="27" t="s">
        <v>104</v>
      </c>
      <c r="C1247" s="27" t="s">
        <v>104</v>
      </c>
      <c r="D1247" s="27" t="s">
        <v>156</v>
      </c>
      <c r="E1247" s="27" t="s">
        <v>677</v>
      </c>
      <c r="F1247" s="27" t="s">
        <v>702</v>
      </c>
      <c r="G1247" s="27" t="s">
        <v>703</v>
      </c>
      <c r="H1247" s="34" t="s">
        <v>644</v>
      </c>
      <c r="I1247" s="34" t="s">
        <v>645</v>
      </c>
      <c r="J1247" s="34" t="str">
        <f t="shared" si="96"/>
        <v>Admin &amp; OtherOther Overheads as % of Total Gross Profit</v>
      </c>
      <c r="K1247" s="34" t="str">
        <f t="shared" si="97"/>
        <v>100Environmental &amp; Health &amp; Safety expenses - Toyota</v>
      </c>
      <c r="L1247" s="28">
        <f>+SUMIF('TB 4-24'!M:M,$AL1247,'TB 4-24'!G:G)</f>
        <v>0</v>
      </c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>
        <f>+SUMIF('Input Sheet'!$S:$S,$AL1247,'Input Sheet'!C:C)</f>
        <v>0</v>
      </c>
      <c r="Z1247" s="28">
        <f>+SUMIF('Input Sheet'!$S:$S,$AL1247,'Input Sheet'!D:D)</f>
        <v>0</v>
      </c>
      <c r="AA1247" s="28">
        <f>+SUMIF('Input Sheet'!$S:$S,$AL1247,'Input Sheet'!E:E)</f>
        <v>0</v>
      </c>
      <c r="AB1247" s="28">
        <f>+SUMIF('Input Sheet'!$S:$S,$AL1247,'Input Sheet'!F:F)</f>
        <v>0</v>
      </c>
      <c r="AC1247" s="28">
        <f>+SUMIF('Input Sheet'!$S:$S,$AL1247,'Input Sheet'!G:G)</f>
        <v>0</v>
      </c>
      <c r="AD1247" s="28">
        <f>+SUMIF('Input Sheet'!$S:$S,$AL1247,'Input Sheet'!H:H)</f>
        <v>0</v>
      </c>
      <c r="AE1247" s="28">
        <f>+SUMIF('Input Sheet'!$S:$S,$AL1247,'Input Sheet'!I:I)</f>
        <v>0</v>
      </c>
      <c r="AF1247" s="28">
        <f>+SUMIF('Input Sheet'!$S:$S,$AL1247,'Input Sheet'!J:J)</f>
        <v>0</v>
      </c>
      <c r="AG1247" s="28">
        <f>+SUMIF('Input Sheet'!$S:$S,$AL1247,'Input Sheet'!K:K)</f>
        <v>0</v>
      </c>
      <c r="AH1247" s="28">
        <f>+SUMIF('Input Sheet'!$S:$S,$AL1247,'Input Sheet'!L:L)</f>
        <v>0</v>
      </c>
      <c r="AI1247" s="28">
        <f>+SUMIF('Input Sheet'!$S:$S,$AL1247,'Input Sheet'!M:M)</f>
        <v>0</v>
      </c>
      <c r="AJ1247" s="28">
        <f>+SUMIF('Input Sheet'!$S:$S,$AL1247,'Input Sheet'!N:N)</f>
        <v>0</v>
      </c>
      <c r="AK1247" s="28"/>
      <c r="AL1247" s="27" t="str">
        <f t="shared" si="98"/>
        <v>100-7453</v>
      </c>
      <c r="AM1247" s="34" t="str">
        <f t="shared" si="99"/>
        <v>Admin &amp; Other</v>
      </c>
      <c r="AN1247" s="34" t="str">
        <f t="shared" si="100"/>
        <v>Admin &amp; OtherOther Overheads as % of Total Gross Profit</v>
      </c>
      <c r="AO1247" s="35"/>
      <c r="AP1247" s="35"/>
      <c r="AQ1247" s="35"/>
    </row>
    <row r="1248" spans="1:43" x14ac:dyDescent="0.25">
      <c r="A1248" s="27" t="s">
        <v>103</v>
      </c>
      <c r="B1248" s="27" t="s">
        <v>104</v>
      </c>
      <c r="C1248" s="27" t="s">
        <v>657</v>
      </c>
      <c r="D1248" s="27" t="s">
        <v>159</v>
      </c>
      <c r="E1248" s="27" t="s">
        <v>661</v>
      </c>
      <c r="F1248" s="27" t="s">
        <v>702</v>
      </c>
      <c r="G1248" s="27" t="s">
        <v>703</v>
      </c>
      <c r="H1248" s="34" t="s">
        <v>644</v>
      </c>
      <c r="I1248" s="34" t="s">
        <v>645</v>
      </c>
      <c r="J1248" s="34" t="str">
        <f t="shared" si="96"/>
        <v>Admin &amp; OtherOther Overheads as % of Total Gross Profit</v>
      </c>
      <c r="K1248" s="34" t="str">
        <f t="shared" si="97"/>
        <v>221Environmental &amp; Health &amp; Safety expenses - Toyota</v>
      </c>
      <c r="L1248" s="28">
        <f>+SUMIF('TB 4-24'!M:M,$AL1248,'TB 4-24'!G:G)</f>
        <v>0</v>
      </c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>
        <f>+SUMIF('Input Sheet'!$S:$S,$AL1248,'Input Sheet'!C:C)</f>
        <v>0</v>
      </c>
      <c r="Z1248" s="28">
        <f>+SUMIF('Input Sheet'!$S:$S,$AL1248,'Input Sheet'!D:D)</f>
        <v>0</v>
      </c>
      <c r="AA1248" s="28">
        <f>+SUMIF('Input Sheet'!$S:$S,$AL1248,'Input Sheet'!E:E)</f>
        <v>0</v>
      </c>
      <c r="AB1248" s="28">
        <f>+SUMIF('Input Sheet'!$S:$S,$AL1248,'Input Sheet'!F:F)</f>
        <v>0</v>
      </c>
      <c r="AC1248" s="28">
        <f>+SUMIF('Input Sheet'!$S:$S,$AL1248,'Input Sheet'!G:G)</f>
        <v>0</v>
      </c>
      <c r="AD1248" s="28">
        <f>+SUMIF('Input Sheet'!$S:$S,$AL1248,'Input Sheet'!H:H)</f>
        <v>0</v>
      </c>
      <c r="AE1248" s="28">
        <f>+SUMIF('Input Sheet'!$S:$S,$AL1248,'Input Sheet'!I:I)</f>
        <v>0</v>
      </c>
      <c r="AF1248" s="28">
        <f>+SUMIF('Input Sheet'!$S:$S,$AL1248,'Input Sheet'!J:J)</f>
        <v>0</v>
      </c>
      <c r="AG1248" s="28">
        <f>+SUMIF('Input Sheet'!$S:$S,$AL1248,'Input Sheet'!K:K)</f>
        <v>0</v>
      </c>
      <c r="AH1248" s="28">
        <f>+SUMIF('Input Sheet'!$S:$S,$AL1248,'Input Sheet'!L:L)</f>
        <v>0</v>
      </c>
      <c r="AI1248" s="28">
        <f>+SUMIF('Input Sheet'!$S:$S,$AL1248,'Input Sheet'!M:M)</f>
        <v>0</v>
      </c>
      <c r="AJ1248" s="28">
        <f>+SUMIF('Input Sheet'!$S:$S,$AL1248,'Input Sheet'!N:N)</f>
        <v>0</v>
      </c>
      <c r="AK1248" s="28"/>
      <c r="AL1248" s="27" t="str">
        <f t="shared" si="98"/>
        <v>221-7755</v>
      </c>
      <c r="AM1248" s="34" t="str">
        <f t="shared" si="99"/>
        <v>Admin &amp; Other</v>
      </c>
      <c r="AN1248" s="34" t="str">
        <f t="shared" si="100"/>
        <v>Admin &amp; OtherOther Overheads as % of Total Gross Profit</v>
      </c>
      <c r="AO1248" s="35"/>
      <c r="AP1248" s="35"/>
      <c r="AQ1248" s="35"/>
    </row>
    <row r="1249" spans="1:43" x14ac:dyDescent="0.25">
      <c r="A1249" s="27" t="s">
        <v>103</v>
      </c>
      <c r="B1249" s="27" t="s">
        <v>104</v>
      </c>
      <c r="C1249" s="27" t="s">
        <v>657</v>
      </c>
      <c r="D1249" s="27" t="s">
        <v>159</v>
      </c>
      <c r="E1249" s="27" t="s">
        <v>682</v>
      </c>
      <c r="F1249" s="27" t="s">
        <v>702</v>
      </c>
      <c r="G1249" s="27" t="s">
        <v>703</v>
      </c>
      <c r="H1249" s="34" t="s">
        <v>644</v>
      </c>
      <c r="I1249" s="34" t="s">
        <v>645</v>
      </c>
      <c r="J1249" s="34" t="str">
        <f t="shared" si="96"/>
        <v>Admin &amp; OtherOther Overheads as % of Total Gross Profit</v>
      </c>
      <c r="K1249" s="34" t="str">
        <f t="shared" si="97"/>
        <v>240Environmental &amp; Health &amp; Safety expenses - Toyota</v>
      </c>
      <c r="L1249" s="28">
        <f>+SUMIF('TB 4-24'!M:M,$AL1249,'TB 4-24'!G:G)</f>
        <v>0</v>
      </c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>
        <f>+SUMIF('Input Sheet'!$S:$S,$AL1249,'Input Sheet'!C:C)</f>
        <v>0</v>
      </c>
      <c r="Z1249" s="28">
        <f>+SUMIF('Input Sheet'!$S:$S,$AL1249,'Input Sheet'!D:D)</f>
        <v>0</v>
      </c>
      <c r="AA1249" s="28">
        <f>+SUMIF('Input Sheet'!$S:$S,$AL1249,'Input Sheet'!E:E)</f>
        <v>0</v>
      </c>
      <c r="AB1249" s="28">
        <f>+SUMIF('Input Sheet'!$S:$S,$AL1249,'Input Sheet'!F:F)</f>
        <v>0</v>
      </c>
      <c r="AC1249" s="28">
        <f>+SUMIF('Input Sheet'!$S:$S,$AL1249,'Input Sheet'!G:G)</f>
        <v>0</v>
      </c>
      <c r="AD1249" s="28">
        <f>+SUMIF('Input Sheet'!$S:$S,$AL1249,'Input Sheet'!H:H)</f>
        <v>0</v>
      </c>
      <c r="AE1249" s="28">
        <f>+SUMIF('Input Sheet'!$S:$S,$AL1249,'Input Sheet'!I:I)</f>
        <v>0</v>
      </c>
      <c r="AF1249" s="28">
        <f>+SUMIF('Input Sheet'!$S:$S,$AL1249,'Input Sheet'!J:J)</f>
        <v>0</v>
      </c>
      <c r="AG1249" s="28">
        <f>+SUMIF('Input Sheet'!$S:$S,$AL1249,'Input Sheet'!K:K)</f>
        <v>0</v>
      </c>
      <c r="AH1249" s="28">
        <f>+SUMIF('Input Sheet'!$S:$S,$AL1249,'Input Sheet'!L:L)</f>
        <v>0</v>
      </c>
      <c r="AI1249" s="28">
        <f>+SUMIF('Input Sheet'!$S:$S,$AL1249,'Input Sheet'!M:M)</f>
        <v>0</v>
      </c>
      <c r="AJ1249" s="28">
        <f>+SUMIF('Input Sheet'!$S:$S,$AL1249,'Input Sheet'!N:N)</f>
        <v>0</v>
      </c>
      <c r="AK1249" s="28"/>
      <c r="AL1249" s="27" t="str">
        <f t="shared" si="98"/>
        <v>240-7755</v>
      </c>
      <c r="AM1249" s="34" t="str">
        <f t="shared" si="99"/>
        <v>Admin &amp; Other</v>
      </c>
      <c r="AN1249" s="34" t="str">
        <f t="shared" si="100"/>
        <v>Admin &amp; OtherOther Overheads as % of Total Gross Profit</v>
      </c>
      <c r="AO1249" s="35"/>
      <c r="AP1249" s="35"/>
      <c r="AQ1249" s="35"/>
    </row>
    <row r="1250" spans="1:43" x14ac:dyDescent="0.25">
      <c r="A1250" s="27" t="s">
        <v>103</v>
      </c>
      <c r="B1250" s="27" t="s">
        <v>104</v>
      </c>
      <c r="C1250" s="27" t="s">
        <v>663</v>
      </c>
      <c r="D1250" s="27" t="s">
        <v>159</v>
      </c>
      <c r="E1250" s="27" t="s">
        <v>667</v>
      </c>
      <c r="F1250" s="27" t="s">
        <v>702</v>
      </c>
      <c r="G1250" s="27" t="s">
        <v>703</v>
      </c>
      <c r="H1250" s="34" t="s">
        <v>644</v>
      </c>
      <c r="I1250" s="34" t="s">
        <v>645</v>
      </c>
      <c r="J1250" s="34" t="str">
        <f t="shared" si="96"/>
        <v>Admin &amp; OtherOther Overheads as % of Total Gross Profit</v>
      </c>
      <c r="K1250" s="34" t="str">
        <f t="shared" si="97"/>
        <v>421Environmental &amp; Health &amp; Safety expenses - Toyota</v>
      </c>
      <c r="L1250" s="28">
        <f>+SUMIF('TB 4-24'!M:M,$AL1250,'TB 4-24'!G:G)</f>
        <v>0</v>
      </c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>
        <f>+SUMIF('Input Sheet'!$S:$S,$AL1250,'Input Sheet'!C:C)</f>
        <v>0</v>
      </c>
      <c r="Z1250" s="28">
        <f>+SUMIF('Input Sheet'!$S:$S,$AL1250,'Input Sheet'!D:D)</f>
        <v>0</v>
      </c>
      <c r="AA1250" s="28">
        <f>+SUMIF('Input Sheet'!$S:$S,$AL1250,'Input Sheet'!E:E)</f>
        <v>0</v>
      </c>
      <c r="AB1250" s="28">
        <f>+SUMIF('Input Sheet'!$S:$S,$AL1250,'Input Sheet'!F:F)</f>
        <v>0</v>
      </c>
      <c r="AC1250" s="28">
        <f>+SUMIF('Input Sheet'!$S:$S,$AL1250,'Input Sheet'!G:G)</f>
        <v>0</v>
      </c>
      <c r="AD1250" s="28">
        <f>+SUMIF('Input Sheet'!$S:$S,$AL1250,'Input Sheet'!H:H)</f>
        <v>0</v>
      </c>
      <c r="AE1250" s="28">
        <f>+SUMIF('Input Sheet'!$S:$S,$AL1250,'Input Sheet'!I:I)</f>
        <v>0</v>
      </c>
      <c r="AF1250" s="28">
        <f>+SUMIF('Input Sheet'!$S:$S,$AL1250,'Input Sheet'!J:J)</f>
        <v>0</v>
      </c>
      <c r="AG1250" s="28">
        <f>+SUMIF('Input Sheet'!$S:$S,$AL1250,'Input Sheet'!K:K)</f>
        <v>0</v>
      </c>
      <c r="AH1250" s="28">
        <f>+SUMIF('Input Sheet'!$S:$S,$AL1250,'Input Sheet'!L:L)</f>
        <v>0</v>
      </c>
      <c r="AI1250" s="28">
        <f>+SUMIF('Input Sheet'!$S:$S,$AL1250,'Input Sheet'!M:M)</f>
        <v>0</v>
      </c>
      <c r="AJ1250" s="28">
        <f>+SUMIF('Input Sheet'!$S:$S,$AL1250,'Input Sheet'!N:N)</f>
        <v>0</v>
      </c>
      <c r="AK1250" s="28"/>
      <c r="AL1250" s="27" t="str">
        <f t="shared" si="98"/>
        <v>421-7755</v>
      </c>
      <c r="AM1250" s="34" t="str">
        <f t="shared" si="99"/>
        <v>Admin &amp; Other</v>
      </c>
      <c r="AN1250" s="34" t="str">
        <f t="shared" si="100"/>
        <v>Admin &amp; OtherOther Overheads as % of Total Gross Profit</v>
      </c>
      <c r="AO1250" s="35"/>
      <c r="AP1250" s="35"/>
      <c r="AQ1250" s="35"/>
    </row>
    <row r="1251" spans="1:43" x14ac:dyDescent="0.25">
      <c r="A1251" s="27" t="s">
        <v>103</v>
      </c>
      <c r="B1251" s="27" t="s">
        <v>104</v>
      </c>
      <c r="C1251" s="27" t="s">
        <v>104</v>
      </c>
      <c r="D1251" s="27" t="s">
        <v>159</v>
      </c>
      <c r="E1251" s="27" t="s">
        <v>653</v>
      </c>
      <c r="F1251" s="27" t="s">
        <v>702</v>
      </c>
      <c r="G1251" s="27" t="s">
        <v>703</v>
      </c>
      <c r="H1251" s="34" t="s">
        <v>644</v>
      </c>
      <c r="I1251" s="34" t="s">
        <v>645</v>
      </c>
      <c r="J1251" s="34" t="str">
        <f t="shared" si="96"/>
        <v>Admin &amp; OtherOther Overheads as % of Total Gross Profit</v>
      </c>
      <c r="K1251" s="34" t="str">
        <f t="shared" si="97"/>
        <v>140Environmental &amp; Health &amp; Safety expenses - Toyota</v>
      </c>
      <c r="L1251" s="28">
        <f>+SUMIF('TB 4-24'!M:M,$AL1251,'TB 4-24'!G:G)</f>
        <v>0</v>
      </c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>
        <f>+SUMIF('Input Sheet'!$S:$S,$AL1251,'Input Sheet'!C:C)</f>
        <v>0</v>
      </c>
      <c r="Z1251" s="28">
        <f>+SUMIF('Input Sheet'!$S:$S,$AL1251,'Input Sheet'!D:D)</f>
        <v>0</v>
      </c>
      <c r="AA1251" s="28">
        <f>+SUMIF('Input Sheet'!$S:$S,$AL1251,'Input Sheet'!E:E)</f>
        <v>0</v>
      </c>
      <c r="AB1251" s="28">
        <f>+SUMIF('Input Sheet'!$S:$S,$AL1251,'Input Sheet'!F:F)</f>
        <v>0</v>
      </c>
      <c r="AC1251" s="28">
        <f>+SUMIF('Input Sheet'!$S:$S,$AL1251,'Input Sheet'!G:G)</f>
        <v>0</v>
      </c>
      <c r="AD1251" s="28">
        <f>+SUMIF('Input Sheet'!$S:$S,$AL1251,'Input Sheet'!H:H)</f>
        <v>0</v>
      </c>
      <c r="AE1251" s="28">
        <f>+SUMIF('Input Sheet'!$S:$S,$AL1251,'Input Sheet'!I:I)</f>
        <v>0</v>
      </c>
      <c r="AF1251" s="28">
        <f>+SUMIF('Input Sheet'!$S:$S,$AL1251,'Input Sheet'!J:J)</f>
        <v>0</v>
      </c>
      <c r="AG1251" s="28">
        <f>+SUMIF('Input Sheet'!$S:$S,$AL1251,'Input Sheet'!K:K)</f>
        <v>0</v>
      </c>
      <c r="AH1251" s="28">
        <f>+SUMIF('Input Sheet'!$S:$S,$AL1251,'Input Sheet'!L:L)</f>
        <v>0</v>
      </c>
      <c r="AI1251" s="28">
        <f>+SUMIF('Input Sheet'!$S:$S,$AL1251,'Input Sheet'!M:M)</f>
        <v>0</v>
      </c>
      <c r="AJ1251" s="28">
        <f>+SUMIF('Input Sheet'!$S:$S,$AL1251,'Input Sheet'!N:N)</f>
        <v>0</v>
      </c>
      <c r="AK1251" s="28"/>
      <c r="AL1251" s="27" t="str">
        <f t="shared" si="98"/>
        <v>140-7755</v>
      </c>
      <c r="AM1251" s="34" t="str">
        <f t="shared" si="99"/>
        <v>Admin &amp; Other</v>
      </c>
      <c r="AN1251" s="34" t="str">
        <f t="shared" si="100"/>
        <v>Admin &amp; OtherOther Overheads as % of Total Gross Profit</v>
      </c>
      <c r="AO1251" s="35"/>
      <c r="AP1251" s="35"/>
      <c r="AQ1251" s="35"/>
    </row>
    <row r="1252" spans="1:43" x14ac:dyDescent="0.25">
      <c r="A1252" s="27" t="s">
        <v>103</v>
      </c>
      <c r="B1252" s="27" t="s">
        <v>104</v>
      </c>
      <c r="C1252" s="27" t="s">
        <v>104</v>
      </c>
      <c r="D1252" s="27" t="s">
        <v>159</v>
      </c>
      <c r="E1252" s="27" t="s">
        <v>684</v>
      </c>
      <c r="F1252" s="27" t="s">
        <v>702</v>
      </c>
      <c r="G1252" s="27" t="s">
        <v>703</v>
      </c>
      <c r="H1252" s="34" t="s">
        <v>644</v>
      </c>
      <c r="I1252" s="34" t="s">
        <v>645</v>
      </c>
      <c r="J1252" s="34" t="str">
        <f t="shared" si="96"/>
        <v>Admin &amp; OtherOther Overheads as % of Total Gross Profit</v>
      </c>
      <c r="K1252" s="34" t="str">
        <f t="shared" si="97"/>
        <v>147Environmental &amp; Health &amp; Safety expenses - Toyota</v>
      </c>
      <c r="L1252" s="28">
        <f>+SUMIF('TB 4-24'!M:M,$AL1252,'TB 4-24'!G:G)</f>
        <v>0</v>
      </c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>
        <f>+SUMIF('Input Sheet'!$S:$S,$AL1252,'Input Sheet'!C:C)</f>
        <v>0</v>
      </c>
      <c r="Z1252" s="28">
        <f>+SUMIF('Input Sheet'!$S:$S,$AL1252,'Input Sheet'!D:D)</f>
        <v>0</v>
      </c>
      <c r="AA1252" s="28">
        <f>+SUMIF('Input Sheet'!$S:$S,$AL1252,'Input Sheet'!E:E)</f>
        <v>0</v>
      </c>
      <c r="AB1252" s="28">
        <f>+SUMIF('Input Sheet'!$S:$S,$AL1252,'Input Sheet'!F:F)</f>
        <v>0</v>
      </c>
      <c r="AC1252" s="28">
        <f>+SUMIF('Input Sheet'!$S:$S,$AL1252,'Input Sheet'!G:G)</f>
        <v>0</v>
      </c>
      <c r="AD1252" s="28">
        <f>+SUMIF('Input Sheet'!$S:$S,$AL1252,'Input Sheet'!H:H)</f>
        <v>0</v>
      </c>
      <c r="AE1252" s="28">
        <f>+SUMIF('Input Sheet'!$S:$S,$AL1252,'Input Sheet'!I:I)</f>
        <v>0</v>
      </c>
      <c r="AF1252" s="28">
        <f>+SUMIF('Input Sheet'!$S:$S,$AL1252,'Input Sheet'!J:J)</f>
        <v>0</v>
      </c>
      <c r="AG1252" s="28">
        <f>+SUMIF('Input Sheet'!$S:$S,$AL1252,'Input Sheet'!K:K)</f>
        <v>0</v>
      </c>
      <c r="AH1252" s="28">
        <f>+SUMIF('Input Sheet'!$S:$S,$AL1252,'Input Sheet'!L:L)</f>
        <v>0</v>
      </c>
      <c r="AI1252" s="28">
        <f>+SUMIF('Input Sheet'!$S:$S,$AL1252,'Input Sheet'!M:M)</f>
        <v>0</v>
      </c>
      <c r="AJ1252" s="28">
        <f>+SUMIF('Input Sheet'!$S:$S,$AL1252,'Input Sheet'!N:N)</f>
        <v>0</v>
      </c>
      <c r="AK1252" s="28"/>
      <c r="AL1252" s="27" t="str">
        <f t="shared" si="98"/>
        <v>147-7755</v>
      </c>
      <c r="AM1252" s="34" t="str">
        <f t="shared" si="99"/>
        <v>Admin &amp; Other</v>
      </c>
      <c r="AN1252" s="34" t="str">
        <f t="shared" si="100"/>
        <v>Admin &amp; OtherOther Overheads as % of Total Gross Profit</v>
      </c>
      <c r="AO1252" s="35"/>
      <c r="AP1252" s="35"/>
      <c r="AQ1252" s="35"/>
    </row>
    <row r="1253" spans="1:43" x14ac:dyDescent="0.25">
      <c r="A1253" s="27" t="s">
        <v>103</v>
      </c>
      <c r="B1253" s="27" t="s">
        <v>104</v>
      </c>
      <c r="C1253" s="27" t="s">
        <v>657</v>
      </c>
      <c r="D1253" s="27" t="s">
        <v>210</v>
      </c>
      <c r="E1253" s="27" t="s">
        <v>682</v>
      </c>
      <c r="F1253" s="27" t="s">
        <v>707</v>
      </c>
      <c r="G1253" s="27" t="s">
        <v>708</v>
      </c>
      <c r="H1253" s="34" t="s">
        <v>644</v>
      </c>
      <c r="I1253" s="34" t="s">
        <v>645</v>
      </c>
      <c r="J1253" s="34" t="str">
        <f t="shared" si="96"/>
        <v>Admin &amp; OtherOther Overheads as % of Total Gross Profit</v>
      </c>
      <c r="K1253" s="34" t="str">
        <f t="shared" si="97"/>
        <v>240Internal Group charges/income - Toyota</v>
      </c>
      <c r="L1253" s="28">
        <f>+SUMIF('TB 4-24'!M:M,$AL1253,'TB 4-24'!G:G)</f>
        <v>0</v>
      </c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>
        <f>+SUMIF('Input Sheet'!$S:$S,$AL1253,'Input Sheet'!C:C)</f>
        <v>0</v>
      </c>
      <c r="Z1253" s="28">
        <f>+SUMIF('Input Sheet'!$S:$S,$AL1253,'Input Sheet'!D:D)</f>
        <v>0</v>
      </c>
      <c r="AA1253" s="28">
        <f>+SUMIF('Input Sheet'!$S:$S,$AL1253,'Input Sheet'!E:E)</f>
        <v>0</v>
      </c>
      <c r="AB1253" s="28">
        <f>+SUMIF('Input Sheet'!$S:$S,$AL1253,'Input Sheet'!F:F)</f>
        <v>0</v>
      </c>
      <c r="AC1253" s="28">
        <f>+SUMIF('Input Sheet'!$S:$S,$AL1253,'Input Sheet'!G:G)</f>
        <v>0</v>
      </c>
      <c r="AD1253" s="28">
        <f>+SUMIF('Input Sheet'!$S:$S,$AL1253,'Input Sheet'!H:H)</f>
        <v>0</v>
      </c>
      <c r="AE1253" s="28">
        <f>+SUMIF('Input Sheet'!$S:$S,$AL1253,'Input Sheet'!I:I)</f>
        <v>0</v>
      </c>
      <c r="AF1253" s="28">
        <f>+SUMIF('Input Sheet'!$S:$S,$AL1253,'Input Sheet'!J:J)</f>
        <v>0</v>
      </c>
      <c r="AG1253" s="28">
        <f>+SUMIF('Input Sheet'!$S:$S,$AL1253,'Input Sheet'!K:K)</f>
        <v>0</v>
      </c>
      <c r="AH1253" s="28">
        <f>+SUMIF('Input Sheet'!$S:$S,$AL1253,'Input Sheet'!L:L)</f>
        <v>0</v>
      </c>
      <c r="AI1253" s="28">
        <f>+SUMIF('Input Sheet'!$S:$S,$AL1253,'Input Sheet'!M:M)</f>
        <v>0</v>
      </c>
      <c r="AJ1253" s="28">
        <f>+SUMIF('Input Sheet'!$S:$S,$AL1253,'Input Sheet'!N:N)</f>
        <v>0</v>
      </c>
      <c r="AK1253" s="28"/>
      <c r="AL1253" s="27" t="str">
        <f t="shared" si="98"/>
        <v>240-7160</v>
      </c>
      <c r="AM1253" s="34" t="str">
        <f t="shared" si="99"/>
        <v>Admin &amp; Other</v>
      </c>
      <c r="AN1253" s="34" t="str">
        <f t="shared" si="100"/>
        <v>Admin &amp; OtherOther Overheads as % of Total Gross Profit</v>
      </c>
      <c r="AO1253" s="35"/>
      <c r="AP1253" s="35"/>
      <c r="AQ1253" s="35"/>
    </row>
    <row r="1254" spans="1:43" x14ac:dyDescent="0.25">
      <c r="A1254" s="27" t="s">
        <v>103</v>
      </c>
      <c r="B1254" s="27" t="s">
        <v>104</v>
      </c>
      <c r="C1254" s="27" t="s">
        <v>663</v>
      </c>
      <c r="D1254" s="27" t="s">
        <v>210</v>
      </c>
      <c r="E1254" s="27" t="s">
        <v>669</v>
      </c>
      <c r="F1254" s="27" t="s">
        <v>707</v>
      </c>
      <c r="G1254" s="27" t="s">
        <v>708</v>
      </c>
      <c r="H1254" s="34" t="s">
        <v>644</v>
      </c>
      <c r="I1254" s="34" t="s">
        <v>645</v>
      </c>
      <c r="J1254" s="34" t="str">
        <f t="shared" si="96"/>
        <v>Admin &amp; OtherOther Overheads as % of Total Gross Profit</v>
      </c>
      <c r="K1254" s="34" t="str">
        <f t="shared" si="97"/>
        <v>440Internal Group charges/income - Toyota</v>
      </c>
      <c r="L1254" s="28">
        <f>+SUMIF('TB 4-24'!M:M,$AL1254,'TB 4-24'!G:G)</f>
        <v>0</v>
      </c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>
        <f>+SUMIF('Input Sheet'!$S:$S,$AL1254,'Input Sheet'!C:C)</f>
        <v>0</v>
      </c>
      <c r="Z1254" s="28">
        <f>+SUMIF('Input Sheet'!$S:$S,$AL1254,'Input Sheet'!D:D)</f>
        <v>0</v>
      </c>
      <c r="AA1254" s="28">
        <f>+SUMIF('Input Sheet'!$S:$S,$AL1254,'Input Sheet'!E:E)</f>
        <v>0</v>
      </c>
      <c r="AB1254" s="28">
        <f>+SUMIF('Input Sheet'!$S:$S,$AL1254,'Input Sheet'!F:F)</f>
        <v>0</v>
      </c>
      <c r="AC1254" s="28">
        <f>+SUMIF('Input Sheet'!$S:$S,$AL1254,'Input Sheet'!G:G)</f>
        <v>0</v>
      </c>
      <c r="AD1254" s="28">
        <f>+SUMIF('Input Sheet'!$S:$S,$AL1254,'Input Sheet'!H:H)</f>
        <v>0</v>
      </c>
      <c r="AE1254" s="28">
        <f>+SUMIF('Input Sheet'!$S:$S,$AL1254,'Input Sheet'!I:I)</f>
        <v>0</v>
      </c>
      <c r="AF1254" s="28">
        <f>+SUMIF('Input Sheet'!$S:$S,$AL1254,'Input Sheet'!J:J)</f>
        <v>0</v>
      </c>
      <c r="AG1254" s="28">
        <f>+SUMIF('Input Sheet'!$S:$S,$AL1254,'Input Sheet'!K:K)</f>
        <v>0</v>
      </c>
      <c r="AH1254" s="28">
        <f>+SUMIF('Input Sheet'!$S:$S,$AL1254,'Input Sheet'!L:L)</f>
        <v>0</v>
      </c>
      <c r="AI1254" s="28">
        <f>+SUMIF('Input Sheet'!$S:$S,$AL1254,'Input Sheet'!M:M)</f>
        <v>0</v>
      </c>
      <c r="AJ1254" s="28">
        <f>+SUMIF('Input Sheet'!$S:$S,$AL1254,'Input Sheet'!N:N)</f>
        <v>0</v>
      </c>
      <c r="AK1254" s="28"/>
      <c r="AL1254" s="27" t="str">
        <f t="shared" si="98"/>
        <v>440-7160</v>
      </c>
      <c r="AM1254" s="34" t="str">
        <f t="shared" si="99"/>
        <v>Admin &amp; Other</v>
      </c>
      <c r="AN1254" s="34" t="str">
        <f t="shared" si="100"/>
        <v>Admin &amp; OtherOther Overheads as % of Total Gross Profit</v>
      </c>
      <c r="AO1254" s="35"/>
      <c r="AP1254" s="35"/>
      <c r="AQ1254" s="35"/>
    </row>
    <row r="1255" spans="1:43" x14ac:dyDescent="0.25">
      <c r="A1255" s="27" t="s">
        <v>103</v>
      </c>
      <c r="B1255" s="27" t="s">
        <v>104</v>
      </c>
      <c r="C1255" s="27" t="s">
        <v>671</v>
      </c>
      <c r="D1255" s="27" t="s">
        <v>210</v>
      </c>
      <c r="E1255" s="27" t="s">
        <v>683</v>
      </c>
      <c r="F1255" s="27" t="s">
        <v>707</v>
      </c>
      <c r="G1255" s="27" t="s">
        <v>708</v>
      </c>
      <c r="H1255" s="34" t="s">
        <v>644</v>
      </c>
      <c r="I1255" s="34" t="s">
        <v>645</v>
      </c>
      <c r="J1255" s="34" t="str">
        <f t="shared" si="96"/>
        <v>Admin &amp; OtherOther Overheads as % of Total Gross Profit</v>
      </c>
      <c r="K1255" s="34" t="str">
        <f t="shared" si="97"/>
        <v>340Internal Group charges/income - Toyota</v>
      </c>
      <c r="L1255" s="28">
        <f>+SUMIF('TB 4-24'!M:M,$AL1255,'TB 4-24'!G:G)</f>
        <v>0</v>
      </c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>
        <f>+SUMIF('Input Sheet'!$S:$S,$AL1255,'Input Sheet'!C:C)</f>
        <v>0</v>
      </c>
      <c r="Z1255" s="28">
        <f>+SUMIF('Input Sheet'!$S:$S,$AL1255,'Input Sheet'!D:D)</f>
        <v>0</v>
      </c>
      <c r="AA1255" s="28">
        <f>+SUMIF('Input Sheet'!$S:$S,$AL1255,'Input Sheet'!E:E)</f>
        <v>0</v>
      </c>
      <c r="AB1255" s="28">
        <f>+SUMIF('Input Sheet'!$S:$S,$AL1255,'Input Sheet'!F:F)</f>
        <v>0</v>
      </c>
      <c r="AC1255" s="28">
        <f>+SUMIF('Input Sheet'!$S:$S,$AL1255,'Input Sheet'!G:G)</f>
        <v>0</v>
      </c>
      <c r="AD1255" s="28">
        <f>+SUMIF('Input Sheet'!$S:$S,$AL1255,'Input Sheet'!H:H)</f>
        <v>0</v>
      </c>
      <c r="AE1255" s="28">
        <f>+SUMIF('Input Sheet'!$S:$S,$AL1255,'Input Sheet'!I:I)</f>
        <v>0</v>
      </c>
      <c r="AF1255" s="28">
        <f>+SUMIF('Input Sheet'!$S:$S,$AL1255,'Input Sheet'!J:J)</f>
        <v>0</v>
      </c>
      <c r="AG1255" s="28">
        <f>+SUMIF('Input Sheet'!$S:$S,$AL1255,'Input Sheet'!K:K)</f>
        <v>0</v>
      </c>
      <c r="AH1255" s="28">
        <f>+SUMIF('Input Sheet'!$S:$S,$AL1255,'Input Sheet'!L:L)</f>
        <v>0</v>
      </c>
      <c r="AI1255" s="28">
        <f>+SUMIF('Input Sheet'!$S:$S,$AL1255,'Input Sheet'!M:M)</f>
        <v>0</v>
      </c>
      <c r="AJ1255" s="28">
        <f>+SUMIF('Input Sheet'!$S:$S,$AL1255,'Input Sheet'!N:N)</f>
        <v>0</v>
      </c>
      <c r="AK1255" s="28"/>
      <c r="AL1255" s="27" t="str">
        <f t="shared" si="98"/>
        <v>340-7160</v>
      </c>
      <c r="AM1255" s="34" t="str">
        <f t="shared" si="99"/>
        <v>Admin &amp; Other</v>
      </c>
      <c r="AN1255" s="34" t="str">
        <f t="shared" si="100"/>
        <v>Admin &amp; OtherOther Overheads as % of Total Gross Profit</v>
      </c>
      <c r="AO1255" s="35"/>
      <c r="AP1255" s="35"/>
      <c r="AQ1255" s="35"/>
    </row>
    <row r="1256" spans="1:43" x14ac:dyDescent="0.25">
      <c r="A1256" s="27" t="s">
        <v>103</v>
      </c>
      <c r="B1256" s="27" t="s">
        <v>104</v>
      </c>
      <c r="C1256" s="27" t="s">
        <v>104</v>
      </c>
      <c r="D1256" s="27" t="s">
        <v>210</v>
      </c>
      <c r="E1256" s="27" t="s">
        <v>653</v>
      </c>
      <c r="F1256" s="27" t="s">
        <v>707</v>
      </c>
      <c r="G1256" s="27" t="s">
        <v>708</v>
      </c>
      <c r="H1256" s="34" t="s">
        <v>644</v>
      </c>
      <c r="I1256" s="34" t="s">
        <v>645</v>
      </c>
      <c r="J1256" s="34" t="str">
        <f t="shared" si="96"/>
        <v>Admin &amp; OtherOther Overheads as % of Total Gross Profit</v>
      </c>
      <c r="K1256" s="34" t="str">
        <f t="shared" si="97"/>
        <v>140Internal Group charges/income - Toyota</v>
      </c>
      <c r="L1256" s="28">
        <f>+SUMIF('TB 4-24'!M:M,$AL1256,'TB 4-24'!G:G)</f>
        <v>0</v>
      </c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>
        <f>+SUMIF('Input Sheet'!$S:$S,$AL1256,'Input Sheet'!C:C)</f>
        <v>0</v>
      </c>
      <c r="Z1256" s="28">
        <f>+SUMIF('Input Sheet'!$S:$S,$AL1256,'Input Sheet'!D:D)</f>
        <v>0</v>
      </c>
      <c r="AA1256" s="28">
        <f>+SUMIF('Input Sheet'!$S:$S,$AL1256,'Input Sheet'!E:E)</f>
        <v>0</v>
      </c>
      <c r="AB1256" s="28">
        <f>+SUMIF('Input Sheet'!$S:$S,$AL1256,'Input Sheet'!F:F)</f>
        <v>0</v>
      </c>
      <c r="AC1256" s="28">
        <f>+SUMIF('Input Sheet'!$S:$S,$AL1256,'Input Sheet'!G:G)</f>
        <v>0</v>
      </c>
      <c r="AD1256" s="28">
        <f>+SUMIF('Input Sheet'!$S:$S,$AL1256,'Input Sheet'!H:H)</f>
        <v>0</v>
      </c>
      <c r="AE1256" s="28">
        <f>+SUMIF('Input Sheet'!$S:$S,$AL1256,'Input Sheet'!I:I)</f>
        <v>0</v>
      </c>
      <c r="AF1256" s="28">
        <f>+SUMIF('Input Sheet'!$S:$S,$AL1256,'Input Sheet'!J:J)</f>
        <v>0</v>
      </c>
      <c r="AG1256" s="28">
        <f>+SUMIF('Input Sheet'!$S:$S,$AL1256,'Input Sheet'!K:K)</f>
        <v>0</v>
      </c>
      <c r="AH1256" s="28">
        <f>+SUMIF('Input Sheet'!$S:$S,$AL1256,'Input Sheet'!L:L)</f>
        <v>0</v>
      </c>
      <c r="AI1256" s="28">
        <f>+SUMIF('Input Sheet'!$S:$S,$AL1256,'Input Sheet'!M:M)</f>
        <v>0</v>
      </c>
      <c r="AJ1256" s="28">
        <f>+SUMIF('Input Sheet'!$S:$S,$AL1256,'Input Sheet'!N:N)</f>
        <v>0</v>
      </c>
      <c r="AK1256" s="28"/>
      <c r="AL1256" s="27" t="str">
        <f t="shared" si="98"/>
        <v>140-7160</v>
      </c>
      <c r="AM1256" s="34" t="str">
        <f t="shared" si="99"/>
        <v>Admin &amp; Other</v>
      </c>
      <c r="AN1256" s="34" t="str">
        <f t="shared" si="100"/>
        <v>Admin &amp; OtherOther Overheads as % of Total Gross Profit</v>
      </c>
      <c r="AO1256" s="35"/>
      <c r="AP1256" s="35"/>
      <c r="AQ1256" s="35"/>
    </row>
    <row r="1257" spans="1:43" x14ac:dyDescent="0.25">
      <c r="A1257" s="27" t="s">
        <v>103</v>
      </c>
      <c r="B1257" s="27" t="s">
        <v>104</v>
      </c>
      <c r="C1257" s="27" t="s">
        <v>104</v>
      </c>
      <c r="D1257" s="27" t="s">
        <v>210</v>
      </c>
      <c r="E1257" s="27" t="s">
        <v>684</v>
      </c>
      <c r="F1257" s="27" t="s">
        <v>707</v>
      </c>
      <c r="G1257" s="27" t="s">
        <v>708</v>
      </c>
      <c r="H1257" s="34" t="s">
        <v>644</v>
      </c>
      <c r="I1257" s="34" t="s">
        <v>645</v>
      </c>
      <c r="J1257" s="34" t="str">
        <f t="shared" si="96"/>
        <v>Admin &amp; OtherOther Overheads as % of Total Gross Profit</v>
      </c>
      <c r="K1257" s="34" t="str">
        <f t="shared" si="97"/>
        <v>147Internal Group charges/income - Toyota</v>
      </c>
      <c r="L1257" s="28">
        <f>+SUMIF('TB 4-24'!M:M,$AL1257,'TB 4-24'!G:G)</f>
        <v>0</v>
      </c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>
        <f>+SUMIF('Input Sheet'!$S:$S,$AL1257,'Input Sheet'!C:C)</f>
        <v>0</v>
      </c>
      <c r="Z1257" s="28">
        <f>+SUMIF('Input Sheet'!$S:$S,$AL1257,'Input Sheet'!D:D)</f>
        <v>0</v>
      </c>
      <c r="AA1257" s="28">
        <f>+SUMIF('Input Sheet'!$S:$S,$AL1257,'Input Sheet'!E:E)</f>
        <v>0</v>
      </c>
      <c r="AB1257" s="28">
        <f>+SUMIF('Input Sheet'!$S:$S,$AL1257,'Input Sheet'!F:F)</f>
        <v>0</v>
      </c>
      <c r="AC1257" s="28">
        <f>+SUMIF('Input Sheet'!$S:$S,$AL1257,'Input Sheet'!G:G)</f>
        <v>0</v>
      </c>
      <c r="AD1257" s="28">
        <f>+SUMIF('Input Sheet'!$S:$S,$AL1257,'Input Sheet'!H:H)</f>
        <v>0</v>
      </c>
      <c r="AE1257" s="28">
        <f>+SUMIF('Input Sheet'!$S:$S,$AL1257,'Input Sheet'!I:I)</f>
        <v>0</v>
      </c>
      <c r="AF1257" s="28">
        <f>+SUMIF('Input Sheet'!$S:$S,$AL1257,'Input Sheet'!J:J)</f>
        <v>0</v>
      </c>
      <c r="AG1257" s="28">
        <f>+SUMIF('Input Sheet'!$S:$S,$AL1257,'Input Sheet'!K:K)</f>
        <v>0</v>
      </c>
      <c r="AH1257" s="28">
        <f>+SUMIF('Input Sheet'!$S:$S,$AL1257,'Input Sheet'!L:L)</f>
        <v>0</v>
      </c>
      <c r="AI1257" s="28">
        <f>+SUMIF('Input Sheet'!$S:$S,$AL1257,'Input Sheet'!M:M)</f>
        <v>0</v>
      </c>
      <c r="AJ1257" s="28">
        <f>+SUMIF('Input Sheet'!$S:$S,$AL1257,'Input Sheet'!N:N)</f>
        <v>0</v>
      </c>
      <c r="AK1257" s="28"/>
      <c r="AL1257" s="27" t="str">
        <f t="shared" si="98"/>
        <v>147-7160</v>
      </c>
      <c r="AM1257" s="34" t="str">
        <f t="shared" si="99"/>
        <v>Admin &amp; Other</v>
      </c>
      <c r="AN1257" s="34" t="str">
        <f t="shared" si="100"/>
        <v>Admin &amp; OtherOther Overheads as % of Total Gross Profit</v>
      </c>
      <c r="AO1257" s="35"/>
      <c r="AP1257" s="35"/>
      <c r="AQ1257" s="35"/>
    </row>
    <row r="1258" spans="1:43" x14ac:dyDescent="0.25">
      <c r="A1258" s="27" t="s">
        <v>103</v>
      </c>
      <c r="B1258" s="27" t="s">
        <v>104</v>
      </c>
      <c r="C1258" s="27" t="s">
        <v>657</v>
      </c>
      <c r="D1258" s="27" t="s">
        <v>160</v>
      </c>
      <c r="E1258" s="27" t="s">
        <v>660</v>
      </c>
      <c r="F1258" s="27" t="s">
        <v>709</v>
      </c>
      <c r="G1258" s="27" t="s">
        <v>710</v>
      </c>
      <c r="H1258" s="34" t="s">
        <v>644</v>
      </c>
      <c r="I1258" s="34" t="s">
        <v>711</v>
      </c>
      <c r="J1258" s="34" t="str">
        <f t="shared" si="96"/>
        <v>Admin &amp; OtherInsurance as % of Total Gross Profit</v>
      </c>
      <c r="K1258" s="34" t="str">
        <f t="shared" si="97"/>
        <v>200Insurance expense - Toyota</v>
      </c>
      <c r="L1258" s="28">
        <f>+SUMIF('TB 4-24'!M:M,$AL1258,'TB 4-24'!G:G)</f>
        <v>0</v>
      </c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>
        <f>+SUMIF('Input Sheet'!$S:$S,$AL1258,'Input Sheet'!C:C)</f>
        <v>0</v>
      </c>
      <c r="Z1258" s="28">
        <f>+SUMIF('Input Sheet'!$S:$S,$AL1258,'Input Sheet'!D:D)</f>
        <v>0</v>
      </c>
      <c r="AA1258" s="28">
        <f>+SUMIF('Input Sheet'!$S:$S,$AL1258,'Input Sheet'!E:E)</f>
        <v>0</v>
      </c>
      <c r="AB1258" s="28">
        <f>+SUMIF('Input Sheet'!$S:$S,$AL1258,'Input Sheet'!F:F)</f>
        <v>0</v>
      </c>
      <c r="AC1258" s="28">
        <f>+SUMIF('Input Sheet'!$S:$S,$AL1258,'Input Sheet'!G:G)</f>
        <v>0</v>
      </c>
      <c r="AD1258" s="28">
        <f>+SUMIF('Input Sheet'!$S:$S,$AL1258,'Input Sheet'!H:H)</f>
        <v>0</v>
      </c>
      <c r="AE1258" s="28">
        <f>+SUMIF('Input Sheet'!$S:$S,$AL1258,'Input Sheet'!I:I)</f>
        <v>0</v>
      </c>
      <c r="AF1258" s="28">
        <f>+SUMIF('Input Sheet'!$S:$S,$AL1258,'Input Sheet'!J:J)</f>
        <v>0</v>
      </c>
      <c r="AG1258" s="28">
        <f>+SUMIF('Input Sheet'!$S:$S,$AL1258,'Input Sheet'!K:K)</f>
        <v>0</v>
      </c>
      <c r="AH1258" s="28">
        <f>+SUMIF('Input Sheet'!$S:$S,$AL1258,'Input Sheet'!L:L)</f>
        <v>0</v>
      </c>
      <c r="AI1258" s="28">
        <f>+SUMIF('Input Sheet'!$S:$S,$AL1258,'Input Sheet'!M:M)</f>
        <v>0</v>
      </c>
      <c r="AJ1258" s="28">
        <f>+SUMIF('Input Sheet'!$S:$S,$AL1258,'Input Sheet'!N:N)</f>
        <v>0</v>
      </c>
      <c r="AK1258" s="28"/>
      <c r="AL1258" s="27" t="str">
        <f t="shared" si="98"/>
        <v>200-7780</v>
      </c>
      <c r="AM1258" s="34" t="str">
        <f t="shared" si="99"/>
        <v>Admin &amp; Other</v>
      </c>
      <c r="AN1258" s="34" t="str">
        <f t="shared" si="100"/>
        <v>Admin &amp; OtherInsurance as % of Total Gross Profit</v>
      </c>
      <c r="AO1258" s="35"/>
      <c r="AP1258" s="35"/>
      <c r="AQ1258" s="35"/>
    </row>
    <row r="1259" spans="1:43" x14ac:dyDescent="0.25">
      <c r="A1259" s="27" t="s">
        <v>103</v>
      </c>
      <c r="B1259" s="27" t="s">
        <v>104</v>
      </c>
      <c r="C1259" s="27" t="s">
        <v>657</v>
      </c>
      <c r="D1259" s="27" t="s">
        <v>160</v>
      </c>
      <c r="E1259" s="27" t="s">
        <v>658</v>
      </c>
      <c r="F1259" s="27" t="s">
        <v>709</v>
      </c>
      <c r="G1259" s="27" t="s">
        <v>710</v>
      </c>
      <c r="H1259" s="34" t="s">
        <v>644</v>
      </c>
      <c r="I1259" s="34" t="s">
        <v>711</v>
      </c>
      <c r="J1259" s="34" t="str">
        <f t="shared" si="96"/>
        <v>Admin &amp; OtherInsurance as % of Total Gross Profit</v>
      </c>
      <c r="K1259" s="34" t="str">
        <f t="shared" si="97"/>
        <v>210Insurance expense - Toyota</v>
      </c>
      <c r="L1259" s="28">
        <f>+SUMIF('TB 4-24'!M:M,$AL1259,'TB 4-24'!G:G)</f>
        <v>0</v>
      </c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>
        <f>+SUMIF('Input Sheet'!$S:$S,$AL1259,'Input Sheet'!C:C)</f>
        <v>0</v>
      </c>
      <c r="Z1259" s="28">
        <f>+SUMIF('Input Sheet'!$S:$S,$AL1259,'Input Sheet'!D:D)</f>
        <v>0</v>
      </c>
      <c r="AA1259" s="28">
        <f>+SUMIF('Input Sheet'!$S:$S,$AL1259,'Input Sheet'!E:E)</f>
        <v>0</v>
      </c>
      <c r="AB1259" s="28">
        <f>+SUMIF('Input Sheet'!$S:$S,$AL1259,'Input Sheet'!F:F)</f>
        <v>0</v>
      </c>
      <c r="AC1259" s="28">
        <f>+SUMIF('Input Sheet'!$S:$S,$AL1259,'Input Sheet'!G:G)</f>
        <v>0</v>
      </c>
      <c r="AD1259" s="28">
        <f>+SUMIF('Input Sheet'!$S:$S,$AL1259,'Input Sheet'!H:H)</f>
        <v>0</v>
      </c>
      <c r="AE1259" s="28">
        <f>+SUMIF('Input Sheet'!$S:$S,$AL1259,'Input Sheet'!I:I)</f>
        <v>0</v>
      </c>
      <c r="AF1259" s="28">
        <f>+SUMIF('Input Sheet'!$S:$S,$AL1259,'Input Sheet'!J:J)</f>
        <v>0</v>
      </c>
      <c r="AG1259" s="28">
        <f>+SUMIF('Input Sheet'!$S:$S,$AL1259,'Input Sheet'!K:K)</f>
        <v>0</v>
      </c>
      <c r="AH1259" s="28">
        <f>+SUMIF('Input Sheet'!$S:$S,$AL1259,'Input Sheet'!L:L)</f>
        <v>0</v>
      </c>
      <c r="AI1259" s="28">
        <f>+SUMIF('Input Sheet'!$S:$S,$AL1259,'Input Sheet'!M:M)</f>
        <v>0</v>
      </c>
      <c r="AJ1259" s="28">
        <f>+SUMIF('Input Sheet'!$S:$S,$AL1259,'Input Sheet'!N:N)</f>
        <v>0</v>
      </c>
      <c r="AK1259" s="28"/>
      <c r="AL1259" s="27" t="str">
        <f t="shared" si="98"/>
        <v>210-7780</v>
      </c>
      <c r="AM1259" s="34" t="str">
        <f t="shared" si="99"/>
        <v>Admin &amp; Other</v>
      </c>
      <c r="AN1259" s="34" t="str">
        <f t="shared" si="100"/>
        <v>Admin &amp; OtherInsurance as % of Total Gross Profit</v>
      </c>
      <c r="AO1259" s="35"/>
      <c r="AP1259" s="35"/>
      <c r="AQ1259" s="35"/>
    </row>
    <row r="1260" spans="1:43" x14ac:dyDescent="0.25">
      <c r="A1260" s="27" t="s">
        <v>103</v>
      </c>
      <c r="B1260" s="27" t="s">
        <v>104</v>
      </c>
      <c r="C1260" s="27" t="s">
        <v>657</v>
      </c>
      <c r="D1260" s="27" t="s">
        <v>160</v>
      </c>
      <c r="E1260" s="27" t="s">
        <v>659</v>
      </c>
      <c r="F1260" s="27" t="s">
        <v>709</v>
      </c>
      <c r="G1260" s="27" t="s">
        <v>710</v>
      </c>
      <c r="H1260" s="34" t="s">
        <v>644</v>
      </c>
      <c r="I1260" s="34" t="s">
        <v>711</v>
      </c>
      <c r="J1260" s="34" t="str">
        <f t="shared" si="96"/>
        <v>Admin &amp; OtherInsurance as % of Total Gross Profit</v>
      </c>
      <c r="K1260" s="34" t="str">
        <f t="shared" si="97"/>
        <v>220Insurance expense - Toyota</v>
      </c>
      <c r="L1260" s="28">
        <f>+SUMIF('TB 4-24'!M:M,$AL1260,'TB 4-24'!G:G)</f>
        <v>0</v>
      </c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>
        <f>+SUMIF('Input Sheet'!$S:$S,$AL1260,'Input Sheet'!C:C)</f>
        <v>0</v>
      </c>
      <c r="Z1260" s="28">
        <f>+SUMIF('Input Sheet'!$S:$S,$AL1260,'Input Sheet'!D:D)</f>
        <v>0</v>
      </c>
      <c r="AA1260" s="28">
        <f>+SUMIF('Input Sheet'!$S:$S,$AL1260,'Input Sheet'!E:E)</f>
        <v>0</v>
      </c>
      <c r="AB1260" s="28">
        <f>+SUMIF('Input Sheet'!$S:$S,$AL1260,'Input Sheet'!F:F)</f>
        <v>0</v>
      </c>
      <c r="AC1260" s="28">
        <f>+SUMIF('Input Sheet'!$S:$S,$AL1260,'Input Sheet'!G:G)</f>
        <v>0</v>
      </c>
      <c r="AD1260" s="28">
        <f>+SUMIF('Input Sheet'!$S:$S,$AL1260,'Input Sheet'!H:H)</f>
        <v>0</v>
      </c>
      <c r="AE1260" s="28">
        <f>+SUMIF('Input Sheet'!$S:$S,$AL1260,'Input Sheet'!I:I)</f>
        <v>0</v>
      </c>
      <c r="AF1260" s="28">
        <f>+SUMIF('Input Sheet'!$S:$S,$AL1260,'Input Sheet'!J:J)</f>
        <v>0</v>
      </c>
      <c r="AG1260" s="28">
        <f>+SUMIF('Input Sheet'!$S:$S,$AL1260,'Input Sheet'!K:K)</f>
        <v>0</v>
      </c>
      <c r="AH1260" s="28">
        <f>+SUMIF('Input Sheet'!$S:$S,$AL1260,'Input Sheet'!L:L)</f>
        <v>0</v>
      </c>
      <c r="AI1260" s="28">
        <f>+SUMIF('Input Sheet'!$S:$S,$AL1260,'Input Sheet'!M:M)</f>
        <v>0</v>
      </c>
      <c r="AJ1260" s="28">
        <f>+SUMIF('Input Sheet'!$S:$S,$AL1260,'Input Sheet'!N:N)</f>
        <v>0</v>
      </c>
      <c r="AK1260" s="28"/>
      <c r="AL1260" s="27" t="str">
        <f t="shared" si="98"/>
        <v>220-7780</v>
      </c>
      <c r="AM1260" s="34" t="str">
        <f t="shared" si="99"/>
        <v>Admin &amp; Other</v>
      </c>
      <c r="AN1260" s="34" t="str">
        <f t="shared" si="100"/>
        <v>Admin &amp; OtherInsurance as % of Total Gross Profit</v>
      </c>
      <c r="AO1260" s="35"/>
      <c r="AP1260" s="35"/>
      <c r="AQ1260" s="35"/>
    </row>
    <row r="1261" spans="1:43" x14ac:dyDescent="0.25">
      <c r="A1261" s="27" t="s">
        <v>103</v>
      </c>
      <c r="B1261" s="27" t="s">
        <v>104</v>
      </c>
      <c r="C1261" s="27" t="s">
        <v>657</v>
      </c>
      <c r="D1261" s="27" t="s">
        <v>160</v>
      </c>
      <c r="E1261" s="27" t="s">
        <v>661</v>
      </c>
      <c r="F1261" s="27" t="s">
        <v>709</v>
      </c>
      <c r="G1261" s="27" t="s">
        <v>710</v>
      </c>
      <c r="H1261" s="34" t="s">
        <v>644</v>
      </c>
      <c r="I1261" s="34" t="s">
        <v>711</v>
      </c>
      <c r="J1261" s="34" t="str">
        <f t="shared" si="96"/>
        <v>Admin &amp; OtherInsurance as % of Total Gross Profit</v>
      </c>
      <c r="K1261" s="34" t="str">
        <f t="shared" si="97"/>
        <v>221Insurance expense - Toyota</v>
      </c>
      <c r="L1261" s="28">
        <f>+SUMIF('TB 4-24'!M:M,$AL1261,'TB 4-24'!G:G)</f>
        <v>0</v>
      </c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>
        <f>+SUMIF('Input Sheet'!$S:$S,$AL1261,'Input Sheet'!C:C)</f>
        <v>0</v>
      </c>
      <c r="Z1261" s="28">
        <f>+SUMIF('Input Sheet'!$S:$S,$AL1261,'Input Sheet'!D:D)</f>
        <v>0</v>
      </c>
      <c r="AA1261" s="28">
        <f>+SUMIF('Input Sheet'!$S:$S,$AL1261,'Input Sheet'!E:E)</f>
        <v>0</v>
      </c>
      <c r="AB1261" s="28">
        <f>+SUMIF('Input Sheet'!$S:$S,$AL1261,'Input Sheet'!F:F)</f>
        <v>0</v>
      </c>
      <c r="AC1261" s="28">
        <f>+SUMIF('Input Sheet'!$S:$S,$AL1261,'Input Sheet'!G:G)</f>
        <v>0</v>
      </c>
      <c r="AD1261" s="28">
        <f>+SUMIF('Input Sheet'!$S:$S,$AL1261,'Input Sheet'!H:H)</f>
        <v>0</v>
      </c>
      <c r="AE1261" s="28">
        <f>+SUMIF('Input Sheet'!$S:$S,$AL1261,'Input Sheet'!I:I)</f>
        <v>0</v>
      </c>
      <c r="AF1261" s="28">
        <f>+SUMIF('Input Sheet'!$S:$S,$AL1261,'Input Sheet'!J:J)</f>
        <v>0</v>
      </c>
      <c r="AG1261" s="28">
        <f>+SUMIF('Input Sheet'!$S:$S,$AL1261,'Input Sheet'!K:K)</f>
        <v>0</v>
      </c>
      <c r="AH1261" s="28">
        <f>+SUMIF('Input Sheet'!$S:$S,$AL1261,'Input Sheet'!L:L)</f>
        <v>0</v>
      </c>
      <c r="AI1261" s="28">
        <f>+SUMIF('Input Sheet'!$S:$S,$AL1261,'Input Sheet'!M:M)</f>
        <v>0</v>
      </c>
      <c r="AJ1261" s="28">
        <f>+SUMIF('Input Sheet'!$S:$S,$AL1261,'Input Sheet'!N:N)</f>
        <v>0</v>
      </c>
      <c r="AK1261" s="28"/>
      <c r="AL1261" s="27" t="str">
        <f t="shared" si="98"/>
        <v>221-7780</v>
      </c>
      <c r="AM1261" s="34" t="str">
        <f t="shared" si="99"/>
        <v>Admin &amp; Other</v>
      </c>
      <c r="AN1261" s="34" t="str">
        <f t="shared" si="100"/>
        <v>Admin &amp; OtherInsurance as % of Total Gross Profit</v>
      </c>
      <c r="AO1261" s="35"/>
      <c r="AP1261" s="35"/>
      <c r="AQ1261" s="35"/>
    </row>
    <row r="1262" spans="1:43" x14ac:dyDescent="0.25">
      <c r="A1262" s="27" t="s">
        <v>103</v>
      </c>
      <c r="B1262" s="27" t="s">
        <v>104</v>
      </c>
      <c r="C1262" s="27" t="s">
        <v>657</v>
      </c>
      <c r="D1262" s="27" t="s">
        <v>160</v>
      </c>
      <c r="E1262" s="27" t="s">
        <v>681</v>
      </c>
      <c r="F1262" s="27" t="s">
        <v>709</v>
      </c>
      <c r="G1262" s="27" t="s">
        <v>710</v>
      </c>
      <c r="H1262" s="34" t="s">
        <v>644</v>
      </c>
      <c r="I1262" s="34" t="s">
        <v>711</v>
      </c>
      <c r="J1262" s="34" t="str">
        <f t="shared" si="96"/>
        <v>Admin &amp; OtherInsurance as % of Total Gross Profit</v>
      </c>
      <c r="K1262" s="34" t="str">
        <f t="shared" si="97"/>
        <v>230Insurance expense - Toyota</v>
      </c>
      <c r="L1262" s="28">
        <f>+SUMIF('TB 4-24'!M:M,$AL1262,'TB 4-24'!G:G)</f>
        <v>0</v>
      </c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>
        <f>+SUMIF('Input Sheet'!$S:$S,$AL1262,'Input Sheet'!C:C)</f>
        <v>0</v>
      </c>
      <c r="Z1262" s="28">
        <f>+SUMIF('Input Sheet'!$S:$S,$AL1262,'Input Sheet'!D:D)</f>
        <v>0</v>
      </c>
      <c r="AA1262" s="28">
        <f>+SUMIF('Input Sheet'!$S:$S,$AL1262,'Input Sheet'!E:E)</f>
        <v>0</v>
      </c>
      <c r="AB1262" s="28">
        <f>+SUMIF('Input Sheet'!$S:$S,$AL1262,'Input Sheet'!F:F)</f>
        <v>0</v>
      </c>
      <c r="AC1262" s="28">
        <f>+SUMIF('Input Sheet'!$S:$S,$AL1262,'Input Sheet'!G:G)</f>
        <v>0</v>
      </c>
      <c r="AD1262" s="28">
        <f>+SUMIF('Input Sheet'!$S:$S,$AL1262,'Input Sheet'!H:H)</f>
        <v>0</v>
      </c>
      <c r="AE1262" s="28">
        <f>+SUMIF('Input Sheet'!$S:$S,$AL1262,'Input Sheet'!I:I)</f>
        <v>0</v>
      </c>
      <c r="AF1262" s="28">
        <f>+SUMIF('Input Sheet'!$S:$S,$AL1262,'Input Sheet'!J:J)</f>
        <v>0</v>
      </c>
      <c r="AG1262" s="28">
        <f>+SUMIF('Input Sheet'!$S:$S,$AL1262,'Input Sheet'!K:K)</f>
        <v>0</v>
      </c>
      <c r="AH1262" s="28">
        <f>+SUMIF('Input Sheet'!$S:$S,$AL1262,'Input Sheet'!L:L)</f>
        <v>0</v>
      </c>
      <c r="AI1262" s="28">
        <f>+SUMIF('Input Sheet'!$S:$S,$AL1262,'Input Sheet'!M:M)</f>
        <v>0</v>
      </c>
      <c r="AJ1262" s="28">
        <f>+SUMIF('Input Sheet'!$S:$S,$AL1262,'Input Sheet'!N:N)</f>
        <v>0</v>
      </c>
      <c r="AK1262" s="28"/>
      <c r="AL1262" s="27" t="str">
        <f t="shared" si="98"/>
        <v>230-7780</v>
      </c>
      <c r="AM1262" s="34" t="str">
        <f t="shared" si="99"/>
        <v>Admin &amp; Other</v>
      </c>
      <c r="AN1262" s="34" t="str">
        <f t="shared" si="100"/>
        <v>Admin &amp; OtherInsurance as % of Total Gross Profit</v>
      </c>
      <c r="AO1262" s="35"/>
      <c r="AP1262" s="35"/>
      <c r="AQ1262" s="35"/>
    </row>
    <row r="1263" spans="1:43" x14ac:dyDescent="0.25">
      <c r="A1263" s="27" t="s">
        <v>103</v>
      </c>
      <c r="B1263" s="27" t="s">
        <v>104</v>
      </c>
      <c r="C1263" s="27" t="s">
        <v>657</v>
      </c>
      <c r="D1263" s="27" t="s">
        <v>160</v>
      </c>
      <c r="E1263" s="27" t="s">
        <v>682</v>
      </c>
      <c r="F1263" s="27" t="s">
        <v>709</v>
      </c>
      <c r="G1263" s="27" t="s">
        <v>710</v>
      </c>
      <c r="H1263" s="34" t="s">
        <v>644</v>
      </c>
      <c r="I1263" s="34" t="s">
        <v>711</v>
      </c>
      <c r="J1263" s="34" t="str">
        <f t="shared" si="96"/>
        <v>Admin &amp; OtherInsurance as % of Total Gross Profit</v>
      </c>
      <c r="K1263" s="34" t="str">
        <f t="shared" si="97"/>
        <v>240Insurance expense - Toyota</v>
      </c>
      <c r="L1263" s="28">
        <f>+SUMIF('TB 4-24'!M:M,$AL1263,'TB 4-24'!G:G)</f>
        <v>0</v>
      </c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>
        <f>+SUMIF('Input Sheet'!$S:$S,$AL1263,'Input Sheet'!C:C)</f>
        <v>0</v>
      </c>
      <c r="Z1263" s="28">
        <f>+SUMIF('Input Sheet'!$S:$S,$AL1263,'Input Sheet'!D:D)</f>
        <v>0</v>
      </c>
      <c r="AA1263" s="28">
        <f>+SUMIF('Input Sheet'!$S:$S,$AL1263,'Input Sheet'!E:E)</f>
        <v>0</v>
      </c>
      <c r="AB1263" s="28">
        <f>+SUMIF('Input Sheet'!$S:$S,$AL1263,'Input Sheet'!F:F)</f>
        <v>0</v>
      </c>
      <c r="AC1263" s="28">
        <f>+SUMIF('Input Sheet'!$S:$S,$AL1263,'Input Sheet'!G:G)</f>
        <v>0</v>
      </c>
      <c r="AD1263" s="28">
        <f>+SUMIF('Input Sheet'!$S:$S,$AL1263,'Input Sheet'!H:H)</f>
        <v>0</v>
      </c>
      <c r="AE1263" s="28">
        <f>+SUMIF('Input Sheet'!$S:$S,$AL1263,'Input Sheet'!I:I)</f>
        <v>0</v>
      </c>
      <c r="AF1263" s="28">
        <f>+SUMIF('Input Sheet'!$S:$S,$AL1263,'Input Sheet'!J:J)</f>
        <v>0</v>
      </c>
      <c r="AG1263" s="28">
        <f>+SUMIF('Input Sheet'!$S:$S,$AL1263,'Input Sheet'!K:K)</f>
        <v>0</v>
      </c>
      <c r="AH1263" s="28">
        <f>+SUMIF('Input Sheet'!$S:$S,$AL1263,'Input Sheet'!L:L)</f>
        <v>0</v>
      </c>
      <c r="AI1263" s="28">
        <f>+SUMIF('Input Sheet'!$S:$S,$AL1263,'Input Sheet'!M:M)</f>
        <v>0</v>
      </c>
      <c r="AJ1263" s="28">
        <f>+SUMIF('Input Sheet'!$S:$S,$AL1263,'Input Sheet'!N:N)</f>
        <v>0</v>
      </c>
      <c r="AK1263" s="28"/>
      <c r="AL1263" s="27" t="str">
        <f t="shared" si="98"/>
        <v>240-7780</v>
      </c>
      <c r="AM1263" s="34" t="str">
        <f t="shared" si="99"/>
        <v>Admin &amp; Other</v>
      </c>
      <c r="AN1263" s="34" t="str">
        <f t="shared" si="100"/>
        <v>Admin &amp; OtherInsurance as % of Total Gross Profit</v>
      </c>
      <c r="AO1263" s="35"/>
      <c r="AP1263" s="35"/>
      <c r="AQ1263" s="35"/>
    </row>
    <row r="1264" spans="1:43" x14ac:dyDescent="0.25">
      <c r="A1264" s="27" t="s">
        <v>103</v>
      </c>
      <c r="B1264" s="27" t="s">
        <v>104</v>
      </c>
      <c r="C1264" s="27" t="s">
        <v>657</v>
      </c>
      <c r="D1264" s="27" t="s">
        <v>160</v>
      </c>
      <c r="E1264" s="27" t="s">
        <v>662</v>
      </c>
      <c r="F1264" s="27" t="s">
        <v>709</v>
      </c>
      <c r="G1264" s="27" t="s">
        <v>710</v>
      </c>
      <c r="H1264" s="34" t="s">
        <v>644</v>
      </c>
      <c r="I1264" s="34" t="s">
        <v>711</v>
      </c>
      <c r="J1264" s="34" t="str">
        <f t="shared" si="96"/>
        <v>Admin &amp; OtherInsurance as % of Total Gross Profit</v>
      </c>
      <c r="K1264" s="34" t="str">
        <f t="shared" si="97"/>
        <v>260Insurance expense - Toyota</v>
      </c>
      <c r="L1264" s="28">
        <f>+SUMIF('TB 4-24'!M:M,$AL1264,'TB 4-24'!G:G)</f>
        <v>0</v>
      </c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>
        <f>+SUMIF('Input Sheet'!$S:$S,$AL1264,'Input Sheet'!C:C)</f>
        <v>0</v>
      </c>
      <c r="Z1264" s="28">
        <f>+SUMIF('Input Sheet'!$S:$S,$AL1264,'Input Sheet'!D:D)</f>
        <v>0</v>
      </c>
      <c r="AA1264" s="28">
        <f>+SUMIF('Input Sheet'!$S:$S,$AL1264,'Input Sheet'!E:E)</f>
        <v>0</v>
      </c>
      <c r="AB1264" s="28">
        <f>+SUMIF('Input Sheet'!$S:$S,$AL1264,'Input Sheet'!F:F)</f>
        <v>0</v>
      </c>
      <c r="AC1264" s="28">
        <f>+SUMIF('Input Sheet'!$S:$S,$AL1264,'Input Sheet'!G:G)</f>
        <v>0</v>
      </c>
      <c r="AD1264" s="28">
        <f>+SUMIF('Input Sheet'!$S:$S,$AL1264,'Input Sheet'!H:H)</f>
        <v>0</v>
      </c>
      <c r="AE1264" s="28">
        <f>+SUMIF('Input Sheet'!$S:$S,$AL1264,'Input Sheet'!I:I)</f>
        <v>0</v>
      </c>
      <c r="AF1264" s="28">
        <f>+SUMIF('Input Sheet'!$S:$S,$AL1264,'Input Sheet'!J:J)</f>
        <v>0</v>
      </c>
      <c r="AG1264" s="28">
        <f>+SUMIF('Input Sheet'!$S:$S,$AL1264,'Input Sheet'!K:K)</f>
        <v>0</v>
      </c>
      <c r="AH1264" s="28">
        <f>+SUMIF('Input Sheet'!$S:$S,$AL1264,'Input Sheet'!L:L)</f>
        <v>0</v>
      </c>
      <c r="AI1264" s="28">
        <f>+SUMIF('Input Sheet'!$S:$S,$AL1264,'Input Sheet'!M:M)</f>
        <v>0</v>
      </c>
      <c r="AJ1264" s="28">
        <f>+SUMIF('Input Sheet'!$S:$S,$AL1264,'Input Sheet'!N:N)</f>
        <v>0</v>
      </c>
      <c r="AK1264" s="28"/>
      <c r="AL1264" s="27" t="str">
        <f t="shared" si="98"/>
        <v>260-7780</v>
      </c>
      <c r="AM1264" s="34" t="str">
        <f t="shared" si="99"/>
        <v>Admin &amp; Other</v>
      </c>
      <c r="AN1264" s="34" t="str">
        <f t="shared" si="100"/>
        <v>Admin &amp; OtherInsurance as % of Total Gross Profit</v>
      </c>
      <c r="AO1264" s="35"/>
      <c r="AP1264" s="35"/>
      <c r="AQ1264" s="35"/>
    </row>
    <row r="1265" spans="1:43" x14ac:dyDescent="0.25">
      <c r="A1265" s="27" t="s">
        <v>103</v>
      </c>
      <c r="B1265" s="27" t="s">
        <v>104</v>
      </c>
      <c r="C1265" s="27" t="s">
        <v>663</v>
      </c>
      <c r="D1265" s="27" t="s">
        <v>160</v>
      </c>
      <c r="E1265" s="27" t="s">
        <v>664</v>
      </c>
      <c r="F1265" s="27" t="s">
        <v>709</v>
      </c>
      <c r="G1265" s="27" t="s">
        <v>710</v>
      </c>
      <c r="H1265" s="34" t="s">
        <v>644</v>
      </c>
      <c r="I1265" s="34" t="s">
        <v>711</v>
      </c>
      <c r="J1265" s="34" t="str">
        <f t="shared" si="96"/>
        <v>Admin &amp; OtherInsurance as % of Total Gross Profit</v>
      </c>
      <c r="K1265" s="34" t="str">
        <f t="shared" si="97"/>
        <v>400Insurance expense - Toyota</v>
      </c>
      <c r="L1265" s="28">
        <f>+SUMIF('TB 4-24'!M:M,$AL1265,'TB 4-24'!G:G)</f>
        <v>0</v>
      </c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>
        <f>+SUMIF('Input Sheet'!$S:$S,$AL1265,'Input Sheet'!C:C)</f>
        <v>0</v>
      </c>
      <c r="Z1265" s="28">
        <f>+SUMIF('Input Sheet'!$S:$S,$AL1265,'Input Sheet'!D:D)</f>
        <v>0</v>
      </c>
      <c r="AA1265" s="28">
        <f>+SUMIF('Input Sheet'!$S:$S,$AL1265,'Input Sheet'!E:E)</f>
        <v>0</v>
      </c>
      <c r="AB1265" s="28">
        <f>+SUMIF('Input Sheet'!$S:$S,$AL1265,'Input Sheet'!F:F)</f>
        <v>0</v>
      </c>
      <c r="AC1265" s="28">
        <f>+SUMIF('Input Sheet'!$S:$S,$AL1265,'Input Sheet'!G:G)</f>
        <v>0</v>
      </c>
      <c r="AD1265" s="28">
        <f>+SUMIF('Input Sheet'!$S:$S,$AL1265,'Input Sheet'!H:H)</f>
        <v>0</v>
      </c>
      <c r="AE1265" s="28">
        <f>+SUMIF('Input Sheet'!$S:$S,$AL1265,'Input Sheet'!I:I)</f>
        <v>0</v>
      </c>
      <c r="AF1265" s="28">
        <f>+SUMIF('Input Sheet'!$S:$S,$AL1265,'Input Sheet'!J:J)</f>
        <v>0</v>
      </c>
      <c r="AG1265" s="28">
        <f>+SUMIF('Input Sheet'!$S:$S,$AL1265,'Input Sheet'!K:K)</f>
        <v>0</v>
      </c>
      <c r="AH1265" s="28">
        <f>+SUMIF('Input Sheet'!$S:$S,$AL1265,'Input Sheet'!L:L)</f>
        <v>0</v>
      </c>
      <c r="AI1265" s="28">
        <f>+SUMIF('Input Sheet'!$S:$S,$AL1265,'Input Sheet'!M:M)</f>
        <v>0</v>
      </c>
      <c r="AJ1265" s="28">
        <f>+SUMIF('Input Sheet'!$S:$S,$AL1265,'Input Sheet'!N:N)</f>
        <v>0</v>
      </c>
      <c r="AK1265" s="28"/>
      <c r="AL1265" s="27" t="str">
        <f t="shared" si="98"/>
        <v>400-7780</v>
      </c>
      <c r="AM1265" s="34" t="str">
        <f t="shared" si="99"/>
        <v>Admin &amp; Other</v>
      </c>
      <c r="AN1265" s="34" t="str">
        <f t="shared" si="100"/>
        <v>Admin &amp; OtherInsurance as % of Total Gross Profit</v>
      </c>
      <c r="AO1265" s="35"/>
      <c r="AP1265" s="35"/>
      <c r="AQ1265" s="35"/>
    </row>
    <row r="1266" spans="1:43" x14ac:dyDescent="0.25">
      <c r="A1266" s="27" t="s">
        <v>103</v>
      </c>
      <c r="B1266" s="27" t="s">
        <v>104</v>
      </c>
      <c r="C1266" s="27" t="s">
        <v>663</v>
      </c>
      <c r="D1266" s="27" t="s">
        <v>160</v>
      </c>
      <c r="E1266" s="27" t="s">
        <v>665</v>
      </c>
      <c r="F1266" s="27" t="s">
        <v>709</v>
      </c>
      <c r="G1266" s="27" t="s">
        <v>710</v>
      </c>
      <c r="H1266" s="34" t="s">
        <v>644</v>
      </c>
      <c r="I1266" s="34" t="s">
        <v>711</v>
      </c>
      <c r="J1266" s="34" t="str">
        <f t="shared" si="96"/>
        <v>Admin &amp; OtherInsurance as % of Total Gross Profit</v>
      </c>
      <c r="K1266" s="34" t="str">
        <f t="shared" si="97"/>
        <v>410Insurance expense - Toyota</v>
      </c>
      <c r="L1266" s="28">
        <f>+SUMIF('TB 4-24'!M:M,$AL1266,'TB 4-24'!G:G)</f>
        <v>0</v>
      </c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>
        <f>+SUMIF('Input Sheet'!$S:$S,$AL1266,'Input Sheet'!C:C)</f>
        <v>0</v>
      </c>
      <c r="Z1266" s="28">
        <f>+SUMIF('Input Sheet'!$S:$S,$AL1266,'Input Sheet'!D:D)</f>
        <v>0</v>
      </c>
      <c r="AA1266" s="28">
        <f>+SUMIF('Input Sheet'!$S:$S,$AL1266,'Input Sheet'!E:E)</f>
        <v>0</v>
      </c>
      <c r="AB1266" s="28">
        <f>+SUMIF('Input Sheet'!$S:$S,$AL1266,'Input Sheet'!F:F)</f>
        <v>0</v>
      </c>
      <c r="AC1266" s="28">
        <f>+SUMIF('Input Sheet'!$S:$S,$AL1266,'Input Sheet'!G:G)</f>
        <v>0</v>
      </c>
      <c r="AD1266" s="28">
        <f>+SUMIF('Input Sheet'!$S:$S,$AL1266,'Input Sheet'!H:H)</f>
        <v>0</v>
      </c>
      <c r="AE1266" s="28">
        <f>+SUMIF('Input Sheet'!$S:$S,$AL1266,'Input Sheet'!I:I)</f>
        <v>0</v>
      </c>
      <c r="AF1266" s="28">
        <f>+SUMIF('Input Sheet'!$S:$S,$AL1266,'Input Sheet'!J:J)</f>
        <v>0</v>
      </c>
      <c r="AG1266" s="28">
        <f>+SUMIF('Input Sheet'!$S:$S,$AL1266,'Input Sheet'!K:K)</f>
        <v>0</v>
      </c>
      <c r="AH1266" s="28">
        <f>+SUMIF('Input Sheet'!$S:$S,$AL1266,'Input Sheet'!L:L)</f>
        <v>0</v>
      </c>
      <c r="AI1266" s="28">
        <f>+SUMIF('Input Sheet'!$S:$S,$AL1266,'Input Sheet'!M:M)</f>
        <v>0</v>
      </c>
      <c r="AJ1266" s="28">
        <f>+SUMIF('Input Sheet'!$S:$S,$AL1266,'Input Sheet'!N:N)</f>
        <v>0</v>
      </c>
      <c r="AK1266" s="28"/>
      <c r="AL1266" s="27" t="str">
        <f t="shared" si="98"/>
        <v>410-7780</v>
      </c>
      <c r="AM1266" s="34" t="str">
        <f t="shared" si="99"/>
        <v>Admin &amp; Other</v>
      </c>
      <c r="AN1266" s="34" t="str">
        <f t="shared" si="100"/>
        <v>Admin &amp; OtherInsurance as % of Total Gross Profit</v>
      </c>
      <c r="AO1266" s="35"/>
      <c r="AP1266" s="35"/>
      <c r="AQ1266" s="35"/>
    </row>
    <row r="1267" spans="1:43" x14ac:dyDescent="0.25">
      <c r="A1267" s="27" t="s">
        <v>103</v>
      </c>
      <c r="B1267" s="27" t="s">
        <v>104</v>
      </c>
      <c r="C1267" s="27" t="s">
        <v>663</v>
      </c>
      <c r="D1267" s="27" t="s">
        <v>160</v>
      </c>
      <c r="E1267" s="27" t="s">
        <v>666</v>
      </c>
      <c r="F1267" s="27" t="s">
        <v>709</v>
      </c>
      <c r="G1267" s="27" t="s">
        <v>710</v>
      </c>
      <c r="H1267" s="34" t="s">
        <v>644</v>
      </c>
      <c r="I1267" s="34" t="s">
        <v>711</v>
      </c>
      <c r="J1267" s="34" t="str">
        <f t="shared" si="96"/>
        <v>Admin &amp; OtherInsurance as % of Total Gross Profit</v>
      </c>
      <c r="K1267" s="34" t="str">
        <f t="shared" si="97"/>
        <v>420Insurance expense - Toyota</v>
      </c>
      <c r="L1267" s="28">
        <f>+SUMIF('TB 4-24'!M:M,$AL1267,'TB 4-24'!G:G)</f>
        <v>0</v>
      </c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>
        <f>+SUMIF('Input Sheet'!$S:$S,$AL1267,'Input Sheet'!C:C)</f>
        <v>0</v>
      </c>
      <c r="Z1267" s="28">
        <f>+SUMIF('Input Sheet'!$S:$S,$AL1267,'Input Sheet'!D:D)</f>
        <v>0</v>
      </c>
      <c r="AA1267" s="28">
        <f>+SUMIF('Input Sheet'!$S:$S,$AL1267,'Input Sheet'!E:E)</f>
        <v>0</v>
      </c>
      <c r="AB1267" s="28">
        <f>+SUMIF('Input Sheet'!$S:$S,$AL1267,'Input Sheet'!F:F)</f>
        <v>0</v>
      </c>
      <c r="AC1267" s="28">
        <f>+SUMIF('Input Sheet'!$S:$S,$AL1267,'Input Sheet'!G:G)</f>
        <v>0</v>
      </c>
      <c r="AD1267" s="28">
        <f>+SUMIF('Input Sheet'!$S:$S,$AL1267,'Input Sheet'!H:H)</f>
        <v>0</v>
      </c>
      <c r="AE1267" s="28">
        <f>+SUMIF('Input Sheet'!$S:$S,$AL1267,'Input Sheet'!I:I)</f>
        <v>0</v>
      </c>
      <c r="AF1267" s="28">
        <f>+SUMIF('Input Sheet'!$S:$S,$AL1267,'Input Sheet'!J:J)</f>
        <v>0</v>
      </c>
      <c r="AG1267" s="28">
        <f>+SUMIF('Input Sheet'!$S:$S,$AL1267,'Input Sheet'!K:K)</f>
        <v>0</v>
      </c>
      <c r="AH1267" s="28">
        <f>+SUMIF('Input Sheet'!$S:$S,$AL1267,'Input Sheet'!L:L)</f>
        <v>0</v>
      </c>
      <c r="AI1267" s="28">
        <f>+SUMIF('Input Sheet'!$S:$S,$AL1267,'Input Sheet'!M:M)</f>
        <v>0</v>
      </c>
      <c r="AJ1267" s="28">
        <f>+SUMIF('Input Sheet'!$S:$S,$AL1267,'Input Sheet'!N:N)</f>
        <v>0</v>
      </c>
      <c r="AK1267" s="28"/>
      <c r="AL1267" s="27" t="str">
        <f t="shared" si="98"/>
        <v>420-7780</v>
      </c>
      <c r="AM1267" s="34" t="str">
        <f t="shared" si="99"/>
        <v>Admin &amp; Other</v>
      </c>
      <c r="AN1267" s="34" t="str">
        <f t="shared" si="100"/>
        <v>Admin &amp; OtherInsurance as % of Total Gross Profit</v>
      </c>
      <c r="AO1267" s="35"/>
      <c r="AP1267" s="35"/>
      <c r="AQ1267" s="35"/>
    </row>
    <row r="1268" spans="1:43" x14ac:dyDescent="0.25">
      <c r="A1268" s="27" t="s">
        <v>103</v>
      </c>
      <c r="B1268" s="27" t="s">
        <v>104</v>
      </c>
      <c r="C1268" s="27" t="s">
        <v>663</v>
      </c>
      <c r="D1268" s="27" t="s">
        <v>160</v>
      </c>
      <c r="E1268" s="27" t="s">
        <v>667</v>
      </c>
      <c r="F1268" s="27" t="s">
        <v>709</v>
      </c>
      <c r="G1268" s="27" t="s">
        <v>710</v>
      </c>
      <c r="H1268" s="34" t="s">
        <v>644</v>
      </c>
      <c r="I1268" s="34" t="s">
        <v>711</v>
      </c>
      <c r="J1268" s="34" t="str">
        <f t="shared" si="96"/>
        <v>Admin &amp; OtherInsurance as % of Total Gross Profit</v>
      </c>
      <c r="K1268" s="34" t="str">
        <f t="shared" si="97"/>
        <v>421Insurance expense - Toyota</v>
      </c>
      <c r="L1268" s="28">
        <f>+SUMIF('TB 4-24'!M:M,$AL1268,'TB 4-24'!G:G)</f>
        <v>0</v>
      </c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>
        <f>+SUMIF('Input Sheet'!$S:$S,$AL1268,'Input Sheet'!C:C)</f>
        <v>0</v>
      </c>
      <c r="Z1268" s="28">
        <f>+SUMIF('Input Sheet'!$S:$S,$AL1268,'Input Sheet'!D:D)</f>
        <v>0</v>
      </c>
      <c r="AA1268" s="28">
        <f>+SUMIF('Input Sheet'!$S:$S,$AL1268,'Input Sheet'!E:E)</f>
        <v>0</v>
      </c>
      <c r="AB1268" s="28">
        <f>+SUMIF('Input Sheet'!$S:$S,$AL1268,'Input Sheet'!F:F)</f>
        <v>0</v>
      </c>
      <c r="AC1268" s="28">
        <f>+SUMIF('Input Sheet'!$S:$S,$AL1268,'Input Sheet'!G:G)</f>
        <v>0</v>
      </c>
      <c r="AD1268" s="28">
        <f>+SUMIF('Input Sheet'!$S:$S,$AL1268,'Input Sheet'!H:H)</f>
        <v>0</v>
      </c>
      <c r="AE1268" s="28">
        <f>+SUMIF('Input Sheet'!$S:$S,$AL1268,'Input Sheet'!I:I)</f>
        <v>0</v>
      </c>
      <c r="AF1268" s="28">
        <f>+SUMIF('Input Sheet'!$S:$S,$AL1268,'Input Sheet'!J:J)</f>
        <v>0</v>
      </c>
      <c r="AG1268" s="28">
        <f>+SUMIF('Input Sheet'!$S:$S,$AL1268,'Input Sheet'!K:K)</f>
        <v>0</v>
      </c>
      <c r="AH1268" s="28">
        <f>+SUMIF('Input Sheet'!$S:$S,$AL1268,'Input Sheet'!L:L)</f>
        <v>0</v>
      </c>
      <c r="AI1268" s="28">
        <f>+SUMIF('Input Sheet'!$S:$S,$AL1268,'Input Sheet'!M:M)</f>
        <v>0</v>
      </c>
      <c r="AJ1268" s="28">
        <f>+SUMIF('Input Sheet'!$S:$S,$AL1268,'Input Sheet'!N:N)</f>
        <v>0</v>
      </c>
      <c r="AK1268" s="28"/>
      <c r="AL1268" s="27" t="str">
        <f t="shared" si="98"/>
        <v>421-7780</v>
      </c>
      <c r="AM1268" s="34" t="str">
        <f t="shared" si="99"/>
        <v>Admin &amp; Other</v>
      </c>
      <c r="AN1268" s="34" t="str">
        <f t="shared" si="100"/>
        <v>Admin &amp; OtherInsurance as % of Total Gross Profit</v>
      </c>
      <c r="AO1268" s="35"/>
      <c r="AP1268" s="35"/>
      <c r="AQ1268" s="35"/>
    </row>
    <row r="1269" spans="1:43" x14ac:dyDescent="0.25">
      <c r="A1269" s="27" t="s">
        <v>103</v>
      </c>
      <c r="B1269" s="27" t="s">
        <v>104</v>
      </c>
      <c r="C1269" s="27" t="s">
        <v>663</v>
      </c>
      <c r="D1269" s="27" t="s">
        <v>160</v>
      </c>
      <c r="E1269" s="27" t="s">
        <v>668</v>
      </c>
      <c r="F1269" s="27" t="s">
        <v>709</v>
      </c>
      <c r="G1269" s="27" t="s">
        <v>710</v>
      </c>
      <c r="H1269" s="34" t="s">
        <v>644</v>
      </c>
      <c r="I1269" s="34" t="s">
        <v>711</v>
      </c>
      <c r="J1269" s="34" t="str">
        <f t="shared" si="96"/>
        <v>Admin &amp; OtherInsurance as % of Total Gross Profit</v>
      </c>
      <c r="K1269" s="34" t="str">
        <f t="shared" si="97"/>
        <v>430Insurance expense - Toyota</v>
      </c>
      <c r="L1269" s="28">
        <f>+SUMIF('TB 4-24'!M:M,$AL1269,'TB 4-24'!G:G)</f>
        <v>0</v>
      </c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>
        <f>+SUMIF('Input Sheet'!$S:$S,$AL1269,'Input Sheet'!C:C)</f>
        <v>0</v>
      </c>
      <c r="Z1269" s="28">
        <f>+SUMIF('Input Sheet'!$S:$S,$AL1269,'Input Sheet'!D:D)</f>
        <v>0</v>
      </c>
      <c r="AA1269" s="28">
        <f>+SUMIF('Input Sheet'!$S:$S,$AL1269,'Input Sheet'!E:E)</f>
        <v>0</v>
      </c>
      <c r="AB1269" s="28">
        <f>+SUMIF('Input Sheet'!$S:$S,$AL1269,'Input Sheet'!F:F)</f>
        <v>0</v>
      </c>
      <c r="AC1269" s="28">
        <f>+SUMIF('Input Sheet'!$S:$S,$AL1269,'Input Sheet'!G:G)</f>
        <v>0</v>
      </c>
      <c r="AD1269" s="28">
        <f>+SUMIF('Input Sheet'!$S:$S,$AL1269,'Input Sheet'!H:H)</f>
        <v>0</v>
      </c>
      <c r="AE1269" s="28">
        <f>+SUMIF('Input Sheet'!$S:$S,$AL1269,'Input Sheet'!I:I)</f>
        <v>0</v>
      </c>
      <c r="AF1269" s="28">
        <f>+SUMIF('Input Sheet'!$S:$S,$AL1269,'Input Sheet'!J:J)</f>
        <v>0</v>
      </c>
      <c r="AG1269" s="28">
        <f>+SUMIF('Input Sheet'!$S:$S,$AL1269,'Input Sheet'!K:K)</f>
        <v>0</v>
      </c>
      <c r="AH1269" s="28">
        <f>+SUMIF('Input Sheet'!$S:$S,$AL1269,'Input Sheet'!L:L)</f>
        <v>0</v>
      </c>
      <c r="AI1269" s="28">
        <f>+SUMIF('Input Sheet'!$S:$S,$AL1269,'Input Sheet'!M:M)</f>
        <v>0</v>
      </c>
      <c r="AJ1269" s="28">
        <f>+SUMIF('Input Sheet'!$S:$S,$AL1269,'Input Sheet'!N:N)</f>
        <v>0</v>
      </c>
      <c r="AK1269" s="28"/>
      <c r="AL1269" s="27" t="str">
        <f t="shared" si="98"/>
        <v>430-7780</v>
      </c>
      <c r="AM1269" s="34" t="str">
        <f t="shared" si="99"/>
        <v>Admin &amp; Other</v>
      </c>
      <c r="AN1269" s="34" t="str">
        <f t="shared" si="100"/>
        <v>Admin &amp; OtherInsurance as % of Total Gross Profit</v>
      </c>
      <c r="AO1269" s="35"/>
      <c r="AP1269" s="35"/>
      <c r="AQ1269" s="35"/>
    </row>
    <row r="1270" spans="1:43" x14ac:dyDescent="0.25">
      <c r="A1270" s="27" t="s">
        <v>103</v>
      </c>
      <c r="B1270" s="27" t="s">
        <v>104</v>
      </c>
      <c r="C1270" s="27" t="s">
        <v>663</v>
      </c>
      <c r="D1270" s="27" t="s">
        <v>160</v>
      </c>
      <c r="E1270" s="27" t="s">
        <v>669</v>
      </c>
      <c r="F1270" s="27" t="s">
        <v>709</v>
      </c>
      <c r="G1270" s="27" t="s">
        <v>710</v>
      </c>
      <c r="H1270" s="34" t="s">
        <v>644</v>
      </c>
      <c r="I1270" s="34" t="s">
        <v>711</v>
      </c>
      <c r="J1270" s="34" t="str">
        <f t="shared" si="96"/>
        <v>Admin &amp; OtherInsurance as % of Total Gross Profit</v>
      </c>
      <c r="K1270" s="34" t="str">
        <f t="shared" si="97"/>
        <v>440Insurance expense - Toyota</v>
      </c>
      <c r="L1270" s="28">
        <f>+SUMIF('TB 4-24'!M:M,$AL1270,'TB 4-24'!G:G)</f>
        <v>0</v>
      </c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>
        <f>+SUMIF('Input Sheet'!$S:$S,$AL1270,'Input Sheet'!C:C)</f>
        <v>0</v>
      </c>
      <c r="Z1270" s="28">
        <f>+SUMIF('Input Sheet'!$S:$S,$AL1270,'Input Sheet'!D:D)</f>
        <v>0</v>
      </c>
      <c r="AA1270" s="28">
        <f>+SUMIF('Input Sheet'!$S:$S,$AL1270,'Input Sheet'!E:E)</f>
        <v>0</v>
      </c>
      <c r="AB1270" s="28">
        <f>+SUMIF('Input Sheet'!$S:$S,$AL1270,'Input Sheet'!F:F)</f>
        <v>0</v>
      </c>
      <c r="AC1270" s="28">
        <f>+SUMIF('Input Sheet'!$S:$S,$AL1270,'Input Sheet'!G:G)</f>
        <v>0</v>
      </c>
      <c r="AD1270" s="28">
        <f>+SUMIF('Input Sheet'!$S:$S,$AL1270,'Input Sheet'!H:H)</f>
        <v>0</v>
      </c>
      <c r="AE1270" s="28">
        <f>+SUMIF('Input Sheet'!$S:$S,$AL1270,'Input Sheet'!I:I)</f>
        <v>0</v>
      </c>
      <c r="AF1270" s="28">
        <f>+SUMIF('Input Sheet'!$S:$S,$AL1270,'Input Sheet'!J:J)</f>
        <v>0</v>
      </c>
      <c r="AG1270" s="28">
        <f>+SUMIF('Input Sheet'!$S:$S,$AL1270,'Input Sheet'!K:K)</f>
        <v>0</v>
      </c>
      <c r="AH1270" s="28">
        <f>+SUMIF('Input Sheet'!$S:$S,$AL1270,'Input Sheet'!L:L)</f>
        <v>0</v>
      </c>
      <c r="AI1270" s="28">
        <f>+SUMIF('Input Sheet'!$S:$S,$AL1270,'Input Sheet'!M:M)</f>
        <v>0</v>
      </c>
      <c r="AJ1270" s="28">
        <f>+SUMIF('Input Sheet'!$S:$S,$AL1270,'Input Sheet'!N:N)</f>
        <v>0</v>
      </c>
      <c r="AK1270" s="28"/>
      <c r="AL1270" s="27" t="str">
        <f t="shared" si="98"/>
        <v>440-7780</v>
      </c>
      <c r="AM1270" s="34" t="str">
        <f t="shared" si="99"/>
        <v>Admin &amp; Other</v>
      </c>
      <c r="AN1270" s="34" t="str">
        <f t="shared" si="100"/>
        <v>Admin &amp; OtherInsurance as % of Total Gross Profit</v>
      </c>
      <c r="AO1270" s="35"/>
      <c r="AP1270" s="35"/>
      <c r="AQ1270" s="35"/>
    </row>
    <row r="1271" spans="1:43" x14ac:dyDescent="0.25">
      <c r="A1271" s="27" t="s">
        <v>103</v>
      </c>
      <c r="B1271" s="27" t="s">
        <v>104</v>
      </c>
      <c r="C1271" s="27" t="s">
        <v>663</v>
      </c>
      <c r="D1271" s="27" t="s">
        <v>160</v>
      </c>
      <c r="E1271" s="27" t="s">
        <v>670</v>
      </c>
      <c r="F1271" s="27" t="s">
        <v>709</v>
      </c>
      <c r="G1271" s="27" t="s">
        <v>710</v>
      </c>
      <c r="H1271" s="34" t="s">
        <v>644</v>
      </c>
      <c r="I1271" s="34" t="s">
        <v>711</v>
      </c>
      <c r="J1271" s="34" t="str">
        <f t="shared" si="96"/>
        <v>Admin &amp; OtherInsurance as % of Total Gross Profit</v>
      </c>
      <c r="K1271" s="34" t="str">
        <f t="shared" si="97"/>
        <v>460Insurance expense - Toyota</v>
      </c>
      <c r="L1271" s="28">
        <f>+SUMIF('TB 4-24'!M:M,$AL1271,'TB 4-24'!G:G)</f>
        <v>0</v>
      </c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>
        <f>+SUMIF('Input Sheet'!$S:$S,$AL1271,'Input Sheet'!C:C)</f>
        <v>0</v>
      </c>
      <c r="Z1271" s="28">
        <f>+SUMIF('Input Sheet'!$S:$S,$AL1271,'Input Sheet'!D:D)</f>
        <v>0</v>
      </c>
      <c r="AA1271" s="28">
        <f>+SUMIF('Input Sheet'!$S:$S,$AL1271,'Input Sheet'!E:E)</f>
        <v>0</v>
      </c>
      <c r="AB1271" s="28">
        <f>+SUMIF('Input Sheet'!$S:$S,$AL1271,'Input Sheet'!F:F)</f>
        <v>0</v>
      </c>
      <c r="AC1271" s="28">
        <f>+SUMIF('Input Sheet'!$S:$S,$AL1271,'Input Sheet'!G:G)</f>
        <v>0</v>
      </c>
      <c r="AD1271" s="28">
        <f>+SUMIF('Input Sheet'!$S:$S,$AL1271,'Input Sheet'!H:H)</f>
        <v>0</v>
      </c>
      <c r="AE1271" s="28">
        <f>+SUMIF('Input Sheet'!$S:$S,$AL1271,'Input Sheet'!I:I)</f>
        <v>0</v>
      </c>
      <c r="AF1271" s="28">
        <f>+SUMIF('Input Sheet'!$S:$S,$AL1271,'Input Sheet'!J:J)</f>
        <v>0</v>
      </c>
      <c r="AG1271" s="28">
        <f>+SUMIF('Input Sheet'!$S:$S,$AL1271,'Input Sheet'!K:K)</f>
        <v>0</v>
      </c>
      <c r="AH1271" s="28">
        <f>+SUMIF('Input Sheet'!$S:$S,$AL1271,'Input Sheet'!L:L)</f>
        <v>0</v>
      </c>
      <c r="AI1271" s="28">
        <f>+SUMIF('Input Sheet'!$S:$S,$AL1271,'Input Sheet'!M:M)</f>
        <v>0</v>
      </c>
      <c r="AJ1271" s="28">
        <f>+SUMIF('Input Sheet'!$S:$S,$AL1271,'Input Sheet'!N:N)</f>
        <v>0</v>
      </c>
      <c r="AK1271" s="28"/>
      <c r="AL1271" s="27" t="str">
        <f t="shared" si="98"/>
        <v>460-7780</v>
      </c>
      <c r="AM1271" s="34" t="str">
        <f t="shared" si="99"/>
        <v>Admin &amp; Other</v>
      </c>
      <c r="AN1271" s="34" t="str">
        <f t="shared" si="100"/>
        <v>Admin &amp; OtherInsurance as % of Total Gross Profit</v>
      </c>
      <c r="AO1271" s="35"/>
      <c r="AP1271" s="35"/>
      <c r="AQ1271" s="35"/>
    </row>
    <row r="1272" spans="1:43" x14ac:dyDescent="0.25">
      <c r="A1272" s="27" t="s">
        <v>103</v>
      </c>
      <c r="B1272" s="27" t="s">
        <v>104</v>
      </c>
      <c r="C1272" s="27" t="s">
        <v>671</v>
      </c>
      <c r="D1272" s="27" t="s">
        <v>160</v>
      </c>
      <c r="E1272" s="27" t="s">
        <v>672</v>
      </c>
      <c r="F1272" s="27" t="s">
        <v>709</v>
      </c>
      <c r="G1272" s="27" t="s">
        <v>710</v>
      </c>
      <c r="H1272" s="34" t="s">
        <v>644</v>
      </c>
      <c r="I1272" s="34" t="s">
        <v>711</v>
      </c>
      <c r="J1272" s="34" t="str">
        <f t="shared" si="96"/>
        <v>Admin &amp; OtherInsurance as % of Total Gross Profit</v>
      </c>
      <c r="K1272" s="34" t="str">
        <f t="shared" si="97"/>
        <v>300Insurance expense - Toyota</v>
      </c>
      <c r="L1272" s="28">
        <f>+SUMIF('TB 4-24'!M:M,$AL1272,'TB 4-24'!G:G)</f>
        <v>0</v>
      </c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>
        <f>+SUMIF('Input Sheet'!$S:$S,$AL1272,'Input Sheet'!C:C)</f>
        <v>0</v>
      </c>
      <c r="Z1272" s="28">
        <f>+SUMIF('Input Sheet'!$S:$S,$AL1272,'Input Sheet'!D:D)</f>
        <v>0</v>
      </c>
      <c r="AA1272" s="28">
        <f>+SUMIF('Input Sheet'!$S:$S,$AL1272,'Input Sheet'!E:E)</f>
        <v>0</v>
      </c>
      <c r="AB1272" s="28">
        <f>+SUMIF('Input Sheet'!$S:$S,$AL1272,'Input Sheet'!F:F)</f>
        <v>0</v>
      </c>
      <c r="AC1272" s="28">
        <f>+SUMIF('Input Sheet'!$S:$S,$AL1272,'Input Sheet'!G:G)</f>
        <v>0</v>
      </c>
      <c r="AD1272" s="28">
        <f>+SUMIF('Input Sheet'!$S:$S,$AL1272,'Input Sheet'!H:H)</f>
        <v>0</v>
      </c>
      <c r="AE1272" s="28">
        <f>+SUMIF('Input Sheet'!$S:$S,$AL1272,'Input Sheet'!I:I)</f>
        <v>0</v>
      </c>
      <c r="AF1272" s="28">
        <f>+SUMIF('Input Sheet'!$S:$S,$AL1272,'Input Sheet'!J:J)</f>
        <v>0</v>
      </c>
      <c r="AG1272" s="28">
        <f>+SUMIF('Input Sheet'!$S:$S,$AL1272,'Input Sheet'!K:K)</f>
        <v>0</v>
      </c>
      <c r="AH1272" s="28">
        <f>+SUMIF('Input Sheet'!$S:$S,$AL1272,'Input Sheet'!L:L)</f>
        <v>0</v>
      </c>
      <c r="AI1272" s="28">
        <f>+SUMIF('Input Sheet'!$S:$S,$AL1272,'Input Sheet'!M:M)</f>
        <v>0</v>
      </c>
      <c r="AJ1272" s="28">
        <f>+SUMIF('Input Sheet'!$S:$S,$AL1272,'Input Sheet'!N:N)</f>
        <v>0</v>
      </c>
      <c r="AK1272" s="28"/>
      <c r="AL1272" s="27" t="str">
        <f t="shared" si="98"/>
        <v>300-7780</v>
      </c>
      <c r="AM1272" s="34" t="str">
        <f t="shared" si="99"/>
        <v>Admin &amp; Other</v>
      </c>
      <c r="AN1272" s="34" t="str">
        <f t="shared" si="100"/>
        <v>Admin &amp; OtherInsurance as % of Total Gross Profit</v>
      </c>
      <c r="AO1272" s="35"/>
      <c r="AP1272" s="35"/>
      <c r="AQ1272" s="35"/>
    </row>
    <row r="1273" spans="1:43" x14ac:dyDescent="0.25">
      <c r="A1273" s="27" t="s">
        <v>103</v>
      </c>
      <c r="B1273" s="27" t="s">
        <v>104</v>
      </c>
      <c r="C1273" s="27" t="s">
        <v>671</v>
      </c>
      <c r="D1273" s="27" t="s">
        <v>160</v>
      </c>
      <c r="E1273" s="27" t="s">
        <v>673</v>
      </c>
      <c r="F1273" s="27" t="s">
        <v>709</v>
      </c>
      <c r="G1273" s="27" t="s">
        <v>710</v>
      </c>
      <c r="H1273" s="34" t="s">
        <v>644</v>
      </c>
      <c r="I1273" s="34" t="s">
        <v>711</v>
      </c>
      <c r="J1273" s="34" t="str">
        <f t="shared" si="96"/>
        <v>Admin &amp; OtherInsurance as % of Total Gross Profit</v>
      </c>
      <c r="K1273" s="34" t="str">
        <f t="shared" si="97"/>
        <v>310Insurance expense - Toyota</v>
      </c>
      <c r="L1273" s="28">
        <f>+SUMIF('TB 4-24'!M:M,$AL1273,'TB 4-24'!G:G)</f>
        <v>0</v>
      </c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>
        <f>+SUMIF('Input Sheet'!$S:$S,$AL1273,'Input Sheet'!C:C)</f>
        <v>0</v>
      </c>
      <c r="Z1273" s="28">
        <f>+SUMIF('Input Sheet'!$S:$S,$AL1273,'Input Sheet'!D:D)</f>
        <v>0</v>
      </c>
      <c r="AA1273" s="28">
        <f>+SUMIF('Input Sheet'!$S:$S,$AL1273,'Input Sheet'!E:E)</f>
        <v>0</v>
      </c>
      <c r="AB1273" s="28">
        <f>+SUMIF('Input Sheet'!$S:$S,$AL1273,'Input Sheet'!F:F)</f>
        <v>0</v>
      </c>
      <c r="AC1273" s="28">
        <f>+SUMIF('Input Sheet'!$S:$S,$AL1273,'Input Sheet'!G:G)</f>
        <v>0</v>
      </c>
      <c r="AD1273" s="28">
        <f>+SUMIF('Input Sheet'!$S:$S,$AL1273,'Input Sheet'!H:H)</f>
        <v>0</v>
      </c>
      <c r="AE1273" s="28">
        <f>+SUMIF('Input Sheet'!$S:$S,$AL1273,'Input Sheet'!I:I)</f>
        <v>0</v>
      </c>
      <c r="AF1273" s="28">
        <f>+SUMIF('Input Sheet'!$S:$S,$AL1273,'Input Sheet'!J:J)</f>
        <v>0</v>
      </c>
      <c r="AG1273" s="28">
        <f>+SUMIF('Input Sheet'!$S:$S,$AL1273,'Input Sheet'!K:K)</f>
        <v>0</v>
      </c>
      <c r="AH1273" s="28">
        <f>+SUMIF('Input Sheet'!$S:$S,$AL1273,'Input Sheet'!L:L)</f>
        <v>0</v>
      </c>
      <c r="AI1273" s="28">
        <f>+SUMIF('Input Sheet'!$S:$S,$AL1273,'Input Sheet'!M:M)</f>
        <v>0</v>
      </c>
      <c r="AJ1273" s="28">
        <f>+SUMIF('Input Sheet'!$S:$S,$AL1273,'Input Sheet'!N:N)</f>
        <v>0</v>
      </c>
      <c r="AK1273" s="28"/>
      <c r="AL1273" s="27" t="str">
        <f t="shared" si="98"/>
        <v>310-7780</v>
      </c>
      <c r="AM1273" s="34" t="str">
        <f t="shared" si="99"/>
        <v>Admin &amp; Other</v>
      </c>
      <c r="AN1273" s="34" t="str">
        <f t="shared" si="100"/>
        <v>Admin &amp; OtherInsurance as % of Total Gross Profit</v>
      </c>
      <c r="AO1273" s="35"/>
      <c r="AP1273" s="35"/>
      <c r="AQ1273" s="35"/>
    </row>
    <row r="1274" spans="1:43" x14ac:dyDescent="0.25">
      <c r="A1274" s="27" t="s">
        <v>103</v>
      </c>
      <c r="B1274" s="27" t="s">
        <v>104</v>
      </c>
      <c r="C1274" s="27" t="s">
        <v>671</v>
      </c>
      <c r="D1274" s="27" t="s">
        <v>160</v>
      </c>
      <c r="E1274" s="27" t="s">
        <v>674</v>
      </c>
      <c r="F1274" s="27" t="s">
        <v>709</v>
      </c>
      <c r="G1274" s="27" t="s">
        <v>710</v>
      </c>
      <c r="H1274" s="34" t="s">
        <v>644</v>
      </c>
      <c r="I1274" s="34" t="s">
        <v>711</v>
      </c>
      <c r="J1274" s="34" t="str">
        <f t="shared" si="96"/>
        <v>Admin &amp; OtherInsurance as % of Total Gross Profit</v>
      </c>
      <c r="K1274" s="34" t="str">
        <f t="shared" si="97"/>
        <v>321Insurance expense - Toyota</v>
      </c>
      <c r="L1274" s="28">
        <f>+SUMIF('TB 4-24'!M:M,$AL1274,'TB 4-24'!G:G)</f>
        <v>0</v>
      </c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>
        <f>+SUMIF('Input Sheet'!$S:$S,$AL1274,'Input Sheet'!C:C)</f>
        <v>0</v>
      </c>
      <c r="Z1274" s="28">
        <f>+SUMIF('Input Sheet'!$S:$S,$AL1274,'Input Sheet'!D:D)</f>
        <v>0</v>
      </c>
      <c r="AA1274" s="28">
        <f>+SUMIF('Input Sheet'!$S:$S,$AL1274,'Input Sheet'!E:E)</f>
        <v>0</v>
      </c>
      <c r="AB1274" s="28">
        <f>+SUMIF('Input Sheet'!$S:$S,$AL1274,'Input Sheet'!F:F)</f>
        <v>0</v>
      </c>
      <c r="AC1274" s="28">
        <f>+SUMIF('Input Sheet'!$S:$S,$AL1274,'Input Sheet'!G:G)</f>
        <v>0</v>
      </c>
      <c r="AD1274" s="28">
        <f>+SUMIF('Input Sheet'!$S:$S,$AL1274,'Input Sheet'!H:H)</f>
        <v>0</v>
      </c>
      <c r="AE1274" s="28">
        <f>+SUMIF('Input Sheet'!$S:$S,$AL1274,'Input Sheet'!I:I)</f>
        <v>0</v>
      </c>
      <c r="AF1274" s="28">
        <f>+SUMIF('Input Sheet'!$S:$S,$AL1274,'Input Sheet'!J:J)</f>
        <v>0</v>
      </c>
      <c r="AG1274" s="28">
        <f>+SUMIF('Input Sheet'!$S:$S,$AL1274,'Input Sheet'!K:K)</f>
        <v>0</v>
      </c>
      <c r="AH1274" s="28">
        <f>+SUMIF('Input Sheet'!$S:$S,$AL1274,'Input Sheet'!L:L)</f>
        <v>0</v>
      </c>
      <c r="AI1274" s="28">
        <f>+SUMIF('Input Sheet'!$S:$S,$AL1274,'Input Sheet'!M:M)</f>
        <v>0</v>
      </c>
      <c r="AJ1274" s="28">
        <f>+SUMIF('Input Sheet'!$S:$S,$AL1274,'Input Sheet'!N:N)</f>
        <v>0</v>
      </c>
      <c r="AK1274" s="28"/>
      <c r="AL1274" s="27" t="str">
        <f t="shared" si="98"/>
        <v>321-7780</v>
      </c>
      <c r="AM1274" s="34" t="str">
        <f t="shared" si="99"/>
        <v>Admin &amp; Other</v>
      </c>
      <c r="AN1274" s="34" t="str">
        <f t="shared" si="100"/>
        <v>Admin &amp; OtherInsurance as % of Total Gross Profit</v>
      </c>
      <c r="AO1274" s="35"/>
      <c r="AP1274" s="35"/>
      <c r="AQ1274" s="35"/>
    </row>
    <row r="1275" spans="1:43" x14ac:dyDescent="0.25">
      <c r="A1275" s="27" t="s">
        <v>103</v>
      </c>
      <c r="B1275" s="27" t="s">
        <v>104</v>
      </c>
      <c r="C1275" s="27" t="s">
        <v>671</v>
      </c>
      <c r="D1275" s="27" t="s">
        <v>160</v>
      </c>
      <c r="E1275" s="27" t="s">
        <v>675</v>
      </c>
      <c r="F1275" s="27" t="s">
        <v>709</v>
      </c>
      <c r="G1275" s="27" t="s">
        <v>710</v>
      </c>
      <c r="H1275" s="34" t="s">
        <v>644</v>
      </c>
      <c r="I1275" s="34" t="s">
        <v>711</v>
      </c>
      <c r="J1275" s="34" t="str">
        <f t="shared" si="96"/>
        <v>Admin &amp; OtherInsurance as % of Total Gross Profit</v>
      </c>
      <c r="K1275" s="34" t="str">
        <f t="shared" si="97"/>
        <v>330Insurance expense - Toyota</v>
      </c>
      <c r="L1275" s="28">
        <f>+SUMIF('TB 4-24'!M:M,$AL1275,'TB 4-24'!G:G)</f>
        <v>0</v>
      </c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>
        <f>+SUMIF('Input Sheet'!$S:$S,$AL1275,'Input Sheet'!C:C)</f>
        <v>0</v>
      </c>
      <c r="Z1275" s="28">
        <f>+SUMIF('Input Sheet'!$S:$S,$AL1275,'Input Sheet'!D:D)</f>
        <v>0</v>
      </c>
      <c r="AA1275" s="28">
        <f>+SUMIF('Input Sheet'!$S:$S,$AL1275,'Input Sheet'!E:E)</f>
        <v>0</v>
      </c>
      <c r="AB1275" s="28">
        <f>+SUMIF('Input Sheet'!$S:$S,$AL1275,'Input Sheet'!F:F)</f>
        <v>0</v>
      </c>
      <c r="AC1275" s="28">
        <f>+SUMIF('Input Sheet'!$S:$S,$AL1275,'Input Sheet'!G:G)</f>
        <v>0</v>
      </c>
      <c r="AD1275" s="28">
        <f>+SUMIF('Input Sheet'!$S:$S,$AL1275,'Input Sheet'!H:H)</f>
        <v>0</v>
      </c>
      <c r="AE1275" s="28">
        <f>+SUMIF('Input Sheet'!$S:$S,$AL1275,'Input Sheet'!I:I)</f>
        <v>0</v>
      </c>
      <c r="AF1275" s="28">
        <f>+SUMIF('Input Sheet'!$S:$S,$AL1275,'Input Sheet'!J:J)</f>
        <v>0</v>
      </c>
      <c r="AG1275" s="28">
        <f>+SUMIF('Input Sheet'!$S:$S,$AL1275,'Input Sheet'!K:K)</f>
        <v>0</v>
      </c>
      <c r="AH1275" s="28">
        <f>+SUMIF('Input Sheet'!$S:$S,$AL1275,'Input Sheet'!L:L)</f>
        <v>0</v>
      </c>
      <c r="AI1275" s="28">
        <f>+SUMIF('Input Sheet'!$S:$S,$AL1275,'Input Sheet'!M:M)</f>
        <v>0</v>
      </c>
      <c r="AJ1275" s="28">
        <f>+SUMIF('Input Sheet'!$S:$S,$AL1275,'Input Sheet'!N:N)</f>
        <v>0</v>
      </c>
      <c r="AK1275" s="28"/>
      <c r="AL1275" s="27" t="str">
        <f t="shared" si="98"/>
        <v>330-7780</v>
      </c>
      <c r="AM1275" s="34" t="str">
        <f t="shared" si="99"/>
        <v>Admin &amp; Other</v>
      </c>
      <c r="AN1275" s="34" t="str">
        <f t="shared" si="100"/>
        <v>Admin &amp; OtherInsurance as % of Total Gross Profit</v>
      </c>
      <c r="AO1275" s="35"/>
      <c r="AP1275" s="35"/>
      <c r="AQ1275" s="35"/>
    </row>
    <row r="1276" spans="1:43" x14ac:dyDescent="0.25">
      <c r="A1276" s="27" t="s">
        <v>103</v>
      </c>
      <c r="B1276" s="27" t="s">
        <v>104</v>
      </c>
      <c r="C1276" s="27" t="s">
        <v>671</v>
      </c>
      <c r="D1276" s="27" t="s">
        <v>160</v>
      </c>
      <c r="E1276" s="27" t="s">
        <v>683</v>
      </c>
      <c r="F1276" s="27" t="s">
        <v>709</v>
      </c>
      <c r="G1276" s="27" t="s">
        <v>710</v>
      </c>
      <c r="H1276" s="34" t="s">
        <v>644</v>
      </c>
      <c r="I1276" s="34" t="s">
        <v>711</v>
      </c>
      <c r="J1276" s="34" t="str">
        <f t="shared" si="96"/>
        <v>Admin &amp; OtherInsurance as % of Total Gross Profit</v>
      </c>
      <c r="K1276" s="34" t="str">
        <f t="shared" si="97"/>
        <v>340Insurance expense - Toyota</v>
      </c>
      <c r="L1276" s="28">
        <f>+SUMIF('TB 4-24'!M:M,$AL1276,'TB 4-24'!G:G)</f>
        <v>0</v>
      </c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>
        <f>+SUMIF('Input Sheet'!$S:$S,$AL1276,'Input Sheet'!C:C)</f>
        <v>0</v>
      </c>
      <c r="Z1276" s="28">
        <f>+SUMIF('Input Sheet'!$S:$S,$AL1276,'Input Sheet'!D:D)</f>
        <v>0</v>
      </c>
      <c r="AA1276" s="28">
        <f>+SUMIF('Input Sheet'!$S:$S,$AL1276,'Input Sheet'!E:E)</f>
        <v>0</v>
      </c>
      <c r="AB1276" s="28">
        <f>+SUMIF('Input Sheet'!$S:$S,$AL1276,'Input Sheet'!F:F)</f>
        <v>0</v>
      </c>
      <c r="AC1276" s="28">
        <f>+SUMIF('Input Sheet'!$S:$S,$AL1276,'Input Sheet'!G:G)</f>
        <v>0</v>
      </c>
      <c r="AD1276" s="28">
        <f>+SUMIF('Input Sheet'!$S:$S,$AL1276,'Input Sheet'!H:H)</f>
        <v>0</v>
      </c>
      <c r="AE1276" s="28">
        <f>+SUMIF('Input Sheet'!$S:$S,$AL1276,'Input Sheet'!I:I)</f>
        <v>0</v>
      </c>
      <c r="AF1276" s="28">
        <f>+SUMIF('Input Sheet'!$S:$S,$AL1276,'Input Sheet'!J:J)</f>
        <v>0</v>
      </c>
      <c r="AG1276" s="28">
        <f>+SUMIF('Input Sheet'!$S:$S,$AL1276,'Input Sheet'!K:K)</f>
        <v>0</v>
      </c>
      <c r="AH1276" s="28">
        <f>+SUMIF('Input Sheet'!$S:$S,$AL1276,'Input Sheet'!L:L)</f>
        <v>0</v>
      </c>
      <c r="AI1276" s="28">
        <f>+SUMIF('Input Sheet'!$S:$S,$AL1276,'Input Sheet'!M:M)</f>
        <v>0</v>
      </c>
      <c r="AJ1276" s="28">
        <f>+SUMIF('Input Sheet'!$S:$S,$AL1276,'Input Sheet'!N:N)</f>
        <v>0</v>
      </c>
      <c r="AK1276" s="28"/>
      <c r="AL1276" s="27" t="str">
        <f t="shared" si="98"/>
        <v>340-7780</v>
      </c>
      <c r="AM1276" s="34" t="str">
        <f t="shared" si="99"/>
        <v>Admin &amp; Other</v>
      </c>
      <c r="AN1276" s="34" t="str">
        <f t="shared" si="100"/>
        <v>Admin &amp; OtherInsurance as % of Total Gross Profit</v>
      </c>
      <c r="AO1276" s="35"/>
      <c r="AP1276" s="35"/>
      <c r="AQ1276" s="35"/>
    </row>
    <row r="1277" spans="1:43" x14ac:dyDescent="0.25">
      <c r="A1277" s="27" t="s">
        <v>103</v>
      </c>
      <c r="B1277" s="27" t="s">
        <v>104</v>
      </c>
      <c r="C1277" s="27" t="s">
        <v>671</v>
      </c>
      <c r="D1277" s="27" t="s">
        <v>160</v>
      </c>
      <c r="E1277" s="27" t="s">
        <v>676</v>
      </c>
      <c r="F1277" s="27" t="s">
        <v>709</v>
      </c>
      <c r="G1277" s="27" t="s">
        <v>710</v>
      </c>
      <c r="H1277" s="34" t="s">
        <v>644</v>
      </c>
      <c r="I1277" s="34" t="s">
        <v>711</v>
      </c>
      <c r="J1277" s="34" t="str">
        <f t="shared" si="96"/>
        <v>Admin &amp; OtherInsurance as % of Total Gross Profit</v>
      </c>
      <c r="K1277" s="34" t="str">
        <f t="shared" si="97"/>
        <v>360Insurance expense - Toyota</v>
      </c>
      <c r="L1277" s="28">
        <f>+SUMIF('TB 4-24'!M:M,$AL1277,'TB 4-24'!G:G)</f>
        <v>0</v>
      </c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>
        <f>+SUMIF('Input Sheet'!$S:$S,$AL1277,'Input Sheet'!C:C)</f>
        <v>0</v>
      </c>
      <c r="Z1277" s="28">
        <f>+SUMIF('Input Sheet'!$S:$S,$AL1277,'Input Sheet'!D:D)</f>
        <v>0</v>
      </c>
      <c r="AA1277" s="28">
        <f>+SUMIF('Input Sheet'!$S:$S,$AL1277,'Input Sheet'!E:E)</f>
        <v>0</v>
      </c>
      <c r="AB1277" s="28">
        <f>+SUMIF('Input Sheet'!$S:$S,$AL1277,'Input Sheet'!F:F)</f>
        <v>0</v>
      </c>
      <c r="AC1277" s="28">
        <f>+SUMIF('Input Sheet'!$S:$S,$AL1277,'Input Sheet'!G:G)</f>
        <v>0</v>
      </c>
      <c r="AD1277" s="28">
        <f>+SUMIF('Input Sheet'!$S:$S,$AL1277,'Input Sheet'!H:H)</f>
        <v>0</v>
      </c>
      <c r="AE1277" s="28">
        <f>+SUMIF('Input Sheet'!$S:$S,$AL1277,'Input Sheet'!I:I)</f>
        <v>0</v>
      </c>
      <c r="AF1277" s="28">
        <f>+SUMIF('Input Sheet'!$S:$S,$AL1277,'Input Sheet'!J:J)</f>
        <v>0</v>
      </c>
      <c r="AG1277" s="28">
        <f>+SUMIF('Input Sheet'!$S:$S,$AL1277,'Input Sheet'!K:K)</f>
        <v>0</v>
      </c>
      <c r="AH1277" s="28">
        <f>+SUMIF('Input Sheet'!$S:$S,$AL1277,'Input Sheet'!L:L)</f>
        <v>0</v>
      </c>
      <c r="AI1277" s="28">
        <f>+SUMIF('Input Sheet'!$S:$S,$AL1277,'Input Sheet'!M:M)</f>
        <v>0</v>
      </c>
      <c r="AJ1277" s="28">
        <f>+SUMIF('Input Sheet'!$S:$S,$AL1277,'Input Sheet'!N:N)</f>
        <v>0</v>
      </c>
      <c r="AK1277" s="28"/>
      <c r="AL1277" s="27" t="str">
        <f t="shared" si="98"/>
        <v>360-7780</v>
      </c>
      <c r="AM1277" s="34" t="str">
        <f t="shared" si="99"/>
        <v>Admin &amp; Other</v>
      </c>
      <c r="AN1277" s="34" t="str">
        <f t="shared" si="100"/>
        <v>Admin &amp; OtherInsurance as % of Total Gross Profit</v>
      </c>
      <c r="AO1277" s="35"/>
      <c r="AP1277" s="35"/>
      <c r="AQ1277" s="35"/>
    </row>
    <row r="1278" spans="1:43" x14ac:dyDescent="0.25">
      <c r="A1278" s="27" t="s">
        <v>103</v>
      </c>
      <c r="B1278" s="27" t="s">
        <v>104</v>
      </c>
      <c r="C1278" s="27" t="s">
        <v>104</v>
      </c>
      <c r="D1278" s="27" t="s">
        <v>160</v>
      </c>
      <c r="E1278" s="27" t="s">
        <v>677</v>
      </c>
      <c r="F1278" s="27" t="s">
        <v>709</v>
      </c>
      <c r="G1278" s="27" t="s">
        <v>710</v>
      </c>
      <c r="H1278" s="34" t="s">
        <v>644</v>
      </c>
      <c r="I1278" s="34" t="s">
        <v>711</v>
      </c>
      <c r="J1278" s="34" t="str">
        <f t="shared" si="96"/>
        <v>Admin &amp; OtherInsurance as % of Total Gross Profit</v>
      </c>
      <c r="K1278" s="34" t="str">
        <f t="shared" si="97"/>
        <v>100Insurance expense - Toyota</v>
      </c>
      <c r="L1278" s="28">
        <f>+SUMIF('TB 4-24'!M:M,$AL1278,'TB 4-24'!G:G)</f>
        <v>0</v>
      </c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>
        <f>+SUMIF('Input Sheet'!$S:$S,$AL1278,'Input Sheet'!C:C)</f>
        <v>0</v>
      </c>
      <c r="Z1278" s="28">
        <f>+SUMIF('Input Sheet'!$S:$S,$AL1278,'Input Sheet'!D:D)</f>
        <v>0</v>
      </c>
      <c r="AA1278" s="28">
        <f>+SUMIF('Input Sheet'!$S:$S,$AL1278,'Input Sheet'!E:E)</f>
        <v>0</v>
      </c>
      <c r="AB1278" s="28">
        <f>+SUMIF('Input Sheet'!$S:$S,$AL1278,'Input Sheet'!F:F)</f>
        <v>0</v>
      </c>
      <c r="AC1278" s="28">
        <f>+SUMIF('Input Sheet'!$S:$S,$AL1278,'Input Sheet'!G:G)</f>
        <v>0</v>
      </c>
      <c r="AD1278" s="28">
        <f>+SUMIF('Input Sheet'!$S:$S,$AL1278,'Input Sheet'!H:H)</f>
        <v>0</v>
      </c>
      <c r="AE1278" s="28">
        <f>+SUMIF('Input Sheet'!$S:$S,$AL1278,'Input Sheet'!I:I)</f>
        <v>0</v>
      </c>
      <c r="AF1278" s="28">
        <f>+SUMIF('Input Sheet'!$S:$S,$AL1278,'Input Sheet'!J:J)</f>
        <v>0</v>
      </c>
      <c r="AG1278" s="28">
        <f>+SUMIF('Input Sheet'!$S:$S,$AL1278,'Input Sheet'!K:K)</f>
        <v>0</v>
      </c>
      <c r="AH1278" s="28">
        <f>+SUMIF('Input Sheet'!$S:$S,$AL1278,'Input Sheet'!L:L)</f>
        <v>0</v>
      </c>
      <c r="AI1278" s="28">
        <f>+SUMIF('Input Sheet'!$S:$S,$AL1278,'Input Sheet'!M:M)</f>
        <v>0</v>
      </c>
      <c r="AJ1278" s="28">
        <f>+SUMIF('Input Sheet'!$S:$S,$AL1278,'Input Sheet'!N:N)</f>
        <v>0</v>
      </c>
      <c r="AK1278" s="28"/>
      <c r="AL1278" s="27" t="str">
        <f t="shared" si="98"/>
        <v>100-7780</v>
      </c>
      <c r="AM1278" s="34" t="str">
        <f t="shared" si="99"/>
        <v>Admin &amp; Other</v>
      </c>
      <c r="AN1278" s="34" t="str">
        <f t="shared" si="100"/>
        <v>Admin &amp; OtherInsurance as % of Total Gross Profit</v>
      </c>
      <c r="AO1278" s="35"/>
      <c r="AP1278" s="35"/>
      <c r="AQ1278" s="35"/>
    </row>
    <row r="1279" spans="1:43" x14ac:dyDescent="0.25">
      <c r="A1279" s="27" t="s">
        <v>103</v>
      </c>
      <c r="B1279" s="27" t="s">
        <v>104</v>
      </c>
      <c r="C1279" s="27" t="s">
        <v>104</v>
      </c>
      <c r="D1279" s="27" t="s">
        <v>160</v>
      </c>
      <c r="E1279" s="27" t="s">
        <v>649</v>
      </c>
      <c r="F1279" s="27" t="s">
        <v>709</v>
      </c>
      <c r="G1279" s="27" t="s">
        <v>710</v>
      </c>
      <c r="H1279" s="34" t="s">
        <v>644</v>
      </c>
      <c r="I1279" s="34" t="s">
        <v>711</v>
      </c>
      <c r="J1279" s="34" t="str">
        <f t="shared" si="96"/>
        <v>Admin &amp; OtherInsurance as % of Total Gross Profit</v>
      </c>
      <c r="K1279" s="34" t="str">
        <f t="shared" si="97"/>
        <v>110Insurance expense - Toyota</v>
      </c>
      <c r="L1279" s="28">
        <f>+SUMIF('TB 4-24'!M:M,$AL1279,'TB 4-24'!G:G)</f>
        <v>0</v>
      </c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>
        <f>+SUMIF('Input Sheet'!$S:$S,$AL1279,'Input Sheet'!C:C)</f>
        <v>0</v>
      </c>
      <c r="Z1279" s="28">
        <f>+SUMIF('Input Sheet'!$S:$S,$AL1279,'Input Sheet'!D:D)</f>
        <v>0</v>
      </c>
      <c r="AA1279" s="28">
        <f>+SUMIF('Input Sheet'!$S:$S,$AL1279,'Input Sheet'!E:E)</f>
        <v>0</v>
      </c>
      <c r="AB1279" s="28">
        <f>+SUMIF('Input Sheet'!$S:$S,$AL1279,'Input Sheet'!F:F)</f>
        <v>0</v>
      </c>
      <c r="AC1279" s="28">
        <f>+SUMIF('Input Sheet'!$S:$S,$AL1279,'Input Sheet'!G:G)</f>
        <v>0</v>
      </c>
      <c r="AD1279" s="28">
        <f>+SUMIF('Input Sheet'!$S:$S,$AL1279,'Input Sheet'!H:H)</f>
        <v>0</v>
      </c>
      <c r="AE1279" s="28">
        <f>+SUMIF('Input Sheet'!$S:$S,$AL1279,'Input Sheet'!I:I)</f>
        <v>0</v>
      </c>
      <c r="AF1279" s="28">
        <f>+SUMIF('Input Sheet'!$S:$S,$AL1279,'Input Sheet'!J:J)</f>
        <v>0</v>
      </c>
      <c r="AG1279" s="28">
        <f>+SUMIF('Input Sheet'!$S:$S,$AL1279,'Input Sheet'!K:K)</f>
        <v>0</v>
      </c>
      <c r="AH1279" s="28">
        <f>+SUMIF('Input Sheet'!$S:$S,$AL1279,'Input Sheet'!L:L)</f>
        <v>0</v>
      </c>
      <c r="AI1279" s="28">
        <f>+SUMIF('Input Sheet'!$S:$S,$AL1279,'Input Sheet'!M:M)</f>
        <v>0</v>
      </c>
      <c r="AJ1279" s="28">
        <f>+SUMIF('Input Sheet'!$S:$S,$AL1279,'Input Sheet'!N:N)</f>
        <v>0</v>
      </c>
      <c r="AK1279" s="28"/>
      <c r="AL1279" s="27" t="str">
        <f t="shared" si="98"/>
        <v>110-7780</v>
      </c>
      <c r="AM1279" s="34" t="str">
        <f t="shared" si="99"/>
        <v>Admin &amp; Other</v>
      </c>
      <c r="AN1279" s="34" t="str">
        <f t="shared" si="100"/>
        <v>Admin &amp; OtherInsurance as % of Total Gross Profit</v>
      </c>
      <c r="AO1279" s="35"/>
      <c r="AP1279" s="35"/>
      <c r="AQ1279" s="35"/>
    </row>
    <row r="1280" spans="1:43" x14ac:dyDescent="0.25">
      <c r="A1280" s="27" t="s">
        <v>103</v>
      </c>
      <c r="B1280" s="27" t="s">
        <v>104</v>
      </c>
      <c r="C1280" s="27" t="s">
        <v>104</v>
      </c>
      <c r="D1280" s="27" t="s">
        <v>160</v>
      </c>
      <c r="E1280" s="27" t="s">
        <v>678</v>
      </c>
      <c r="F1280" s="27" t="s">
        <v>709</v>
      </c>
      <c r="G1280" s="27" t="s">
        <v>710</v>
      </c>
      <c r="H1280" s="34" t="s">
        <v>644</v>
      </c>
      <c r="I1280" s="34" t="s">
        <v>711</v>
      </c>
      <c r="J1280" s="34" t="str">
        <f t="shared" si="96"/>
        <v>Admin &amp; OtherInsurance as % of Total Gross Profit</v>
      </c>
      <c r="K1280" s="34" t="str">
        <f t="shared" si="97"/>
        <v>121Insurance expense - Toyota</v>
      </c>
      <c r="L1280" s="28">
        <f>+SUMIF('TB 4-24'!M:M,$AL1280,'TB 4-24'!G:G)</f>
        <v>0</v>
      </c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>
        <f>+SUMIF('Input Sheet'!$S:$S,$AL1280,'Input Sheet'!C:C)</f>
        <v>0</v>
      </c>
      <c r="Z1280" s="28">
        <f>+SUMIF('Input Sheet'!$S:$S,$AL1280,'Input Sheet'!D:D)</f>
        <v>0</v>
      </c>
      <c r="AA1280" s="28">
        <f>+SUMIF('Input Sheet'!$S:$S,$AL1280,'Input Sheet'!E:E)</f>
        <v>0</v>
      </c>
      <c r="AB1280" s="28">
        <f>+SUMIF('Input Sheet'!$S:$S,$AL1280,'Input Sheet'!F:F)</f>
        <v>0</v>
      </c>
      <c r="AC1280" s="28">
        <f>+SUMIF('Input Sheet'!$S:$S,$AL1280,'Input Sheet'!G:G)</f>
        <v>0</v>
      </c>
      <c r="AD1280" s="28">
        <f>+SUMIF('Input Sheet'!$S:$S,$AL1280,'Input Sheet'!H:H)</f>
        <v>0</v>
      </c>
      <c r="AE1280" s="28">
        <f>+SUMIF('Input Sheet'!$S:$S,$AL1280,'Input Sheet'!I:I)</f>
        <v>0</v>
      </c>
      <c r="AF1280" s="28">
        <f>+SUMIF('Input Sheet'!$S:$S,$AL1280,'Input Sheet'!J:J)</f>
        <v>0</v>
      </c>
      <c r="AG1280" s="28">
        <f>+SUMIF('Input Sheet'!$S:$S,$AL1280,'Input Sheet'!K:K)</f>
        <v>0</v>
      </c>
      <c r="AH1280" s="28">
        <f>+SUMIF('Input Sheet'!$S:$S,$AL1280,'Input Sheet'!L:L)</f>
        <v>0</v>
      </c>
      <c r="AI1280" s="28">
        <f>+SUMIF('Input Sheet'!$S:$S,$AL1280,'Input Sheet'!M:M)</f>
        <v>0</v>
      </c>
      <c r="AJ1280" s="28">
        <f>+SUMIF('Input Sheet'!$S:$S,$AL1280,'Input Sheet'!N:N)</f>
        <v>0</v>
      </c>
      <c r="AK1280" s="28"/>
      <c r="AL1280" s="27" t="str">
        <f t="shared" si="98"/>
        <v>121-7780</v>
      </c>
      <c r="AM1280" s="34" t="str">
        <f t="shared" si="99"/>
        <v>Admin &amp; Other</v>
      </c>
      <c r="AN1280" s="34" t="str">
        <f t="shared" si="100"/>
        <v>Admin &amp; OtherInsurance as % of Total Gross Profit</v>
      </c>
      <c r="AO1280" s="35"/>
      <c r="AP1280" s="35"/>
      <c r="AQ1280" s="35"/>
    </row>
    <row r="1281" spans="1:43" x14ac:dyDescent="0.25">
      <c r="A1281" s="27" t="s">
        <v>103</v>
      </c>
      <c r="B1281" s="27" t="s">
        <v>104</v>
      </c>
      <c r="C1281" s="27" t="s">
        <v>104</v>
      </c>
      <c r="D1281" s="27" t="s">
        <v>160</v>
      </c>
      <c r="E1281" s="27" t="s">
        <v>680</v>
      </c>
      <c r="F1281" s="27" t="s">
        <v>709</v>
      </c>
      <c r="G1281" s="27" t="s">
        <v>710</v>
      </c>
      <c r="H1281" s="34" t="s">
        <v>644</v>
      </c>
      <c r="I1281" s="34" t="s">
        <v>711</v>
      </c>
      <c r="J1281" s="34" t="str">
        <f t="shared" si="96"/>
        <v>Admin &amp; OtherInsurance as % of Total Gross Profit</v>
      </c>
      <c r="K1281" s="34" t="str">
        <f t="shared" si="97"/>
        <v>130Insurance expense - Toyota</v>
      </c>
      <c r="L1281" s="28">
        <f>+SUMIF('TB 4-24'!M:M,$AL1281,'TB 4-24'!G:G)</f>
        <v>0</v>
      </c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>
        <f>+SUMIF('Input Sheet'!$S:$S,$AL1281,'Input Sheet'!C:C)</f>
        <v>0</v>
      </c>
      <c r="Z1281" s="28">
        <f>+SUMIF('Input Sheet'!$S:$S,$AL1281,'Input Sheet'!D:D)</f>
        <v>0</v>
      </c>
      <c r="AA1281" s="28">
        <f>+SUMIF('Input Sheet'!$S:$S,$AL1281,'Input Sheet'!E:E)</f>
        <v>0</v>
      </c>
      <c r="AB1281" s="28">
        <f>+SUMIF('Input Sheet'!$S:$S,$AL1281,'Input Sheet'!F:F)</f>
        <v>0</v>
      </c>
      <c r="AC1281" s="28">
        <f>+SUMIF('Input Sheet'!$S:$S,$AL1281,'Input Sheet'!G:G)</f>
        <v>0</v>
      </c>
      <c r="AD1281" s="28">
        <f>+SUMIF('Input Sheet'!$S:$S,$AL1281,'Input Sheet'!H:H)</f>
        <v>0</v>
      </c>
      <c r="AE1281" s="28">
        <f>+SUMIF('Input Sheet'!$S:$S,$AL1281,'Input Sheet'!I:I)</f>
        <v>0</v>
      </c>
      <c r="AF1281" s="28">
        <f>+SUMIF('Input Sheet'!$S:$S,$AL1281,'Input Sheet'!J:J)</f>
        <v>0</v>
      </c>
      <c r="AG1281" s="28">
        <f>+SUMIF('Input Sheet'!$S:$S,$AL1281,'Input Sheet'!K:K)</f>
        <v>0</v>
      </c>
      <c r="AH1281" s="28">
        <f>+SUMIF('Input Sheet'!$S:$S,$AL1281,'Input Sheet'!L:L)</f>
        <v>0</v>
      </c>
      <c r="AI1281" s="28">
        <f>+SUMIF('Input Sheet'!$S:$S,$AL1281,'Input Sheet'!M:M)</f>
        <v>0</v>
      </c>
      <c r="AJ1281" s="28">
        <f>+SUMIF('Input Sheet'!$S:$S,$AL1281,'Input Sheet'!N:N)</f>
        <v>0</v>
      </c>
      <c r="AK1281" s="28"/>
      <c r="AL1281" s="27" t="str">
        <f t="shared" si="98"/>
        <v>130-7780</v>
      </c>
      <c r="AM1281" s="34" t="str">
        <f t="shared" si="99"/>
        <v>Admin &amp; Other</v>
      </c>
      <c r="AN1281" s="34" t="str">
        <f t="shared" si="100"/>
        <v>Admin &amp; OtherInsurance as % of Total Gross Profit</v>
      </c>
      <c r="AO1281" s="35"/>
      <c r="AP1281" s="35"/>
      <c r="AQ1281" s="35"/>
    </row>
    <row r="1282" spans="1:43" x14ac:dyDescent="0.25">
      <c r="A1282" s="27" t="s">
        <v>103</v>
      </c>
      <c r="B1282" s="27" t="s">
        <v>104</v>
      </c>
      <c r="C1282" s="27" t="s">
        <v>104</v>
      </c>
      <c r="D1282" s="27" t="s">
        <v>160</v>
      </c>
      <c r="E1282" s="27" t="s">
        <v>653</v>
      </c>
      <c r="F1282" s="27" t="s">
        <v>709</v>
      </c>
      <c r="G1282" s="27" t="s">
        <v>710</v>
      </c>
      <c r="H1282" s="34" t="s">
        <v>644</v>
      </c>
      <c r="I1282" s="34" t="s">
        <v>711</v>
      </c>
      <c r="J1282" s="34" t="str">
        <f t="shared" si="96"/>
        <v>Admin &amp; OtherInsurance as % of Total Gross Profit</v>
      </c>
      <c r="K1282" s="34" t="str">
        <f t="shared" si="97"/>
        <v>140Insurance expense - Toyota</v>
      </c>
      <c r="L1282" s="28">
        <f>+SUMIF('TB 4-24'!M:M,$AL1282,'TB 4-24'!G:G)</f>
        <v>0</v>
      </c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>
        <f>+SUMIF('Input Sheet'!$S:$S,$AL1282,'Input Sheet'!C:C)</f>
        <v>0</v>
      </c>
      <c r="Z1282" s="28">
        <f>+SUMIF('Input Sheet'!$S:$S,$AL1282,'Input Sheet'!D:D)</f>
        <v>0</v>
      </c>
      <c r="AA1282" s="28">
        <f>+SUMIF('Input Sheet'!$S:$S,$AL1282,'Input Sheet'!E:E)</f>
        <v>0</v>
      </c>
      <c r="AB1282" s="28">
        <f>+SUMIF('Input Sheet'!$S:$S,$AL1282,'Input Sheet'!F:F)</f>
        <v>0</v>
      </c>
      <c r="AC1282" s="28">
        <f>+SUMIF('Input Sheet'!$S:$S,$AL1282,'Input Sheet'!G:G)</f>
        <v>0</v>
      </c>
      <c r="AD1282" s="28">
        <f>+SUMIF('Input Sheet'!$S:$S,$AL1282,'Input Sheet'!H:H)</f>
        <v>0</v>
      </c>
      <c r="AE1282" s="28">
        <f>+SUMIF('Input Sheet'!$S:$S,$AL1282,'Input Sheet'!I:I)</f>
        <v>0</v>
      </c>
      <c r="AF1282" s="28">
        <f>+SUMIF('Input Sheet'!$S:$S,$AL1282,'Input Sheet'!J:J)</f>
        <v>0</v>
      </c>
      <c r="AG1282" s="28">
        <f>+SUMIF('Input Sheet'!$S:$S,$AL1282,'Input Sheet'!K:K)</f>
        <v>0</v>
      </c>
      <c r="AH1282" s="28">
        <f>+SUMIF('Input Sheet'!$S:$S,$AL1282,'Input Sheet'!L:L)</f>
        <v>0</v>
      </c>
      <c r="AI1282" s="28">
        <f>+SUMIF('Input Sheet'!$S:$S,$AL1282,'Input Sheet'!M:M)</f>
        <v>0</v>
      </c>
      <c r="AJ1282" s="28">
        <f>+SUMIF('Input Sheet'!$S:$S,$AL1282,'Input Sheet'!N:N)</f>
        <v>0</v>
      </c>
      <c r="AK1282" s="28"/>
      <c r="AL1282" s="27" t="str">
        <f t="shared" si="98"/>
        <v>140-7780</v>
      </c>
      <c r="AM1282" s="34" t="str">
        <f t="shared" si="99"/>
        <v>Admin &amp; Other</v>
      </c>
      <c r="AN1282" s="34" t="str">
        <f t="shared" si="100"/>
        <v>Admin &amp; OtherInsurance as % of Total Gross Profit</v>
      </c>
      <c r="AO1282" s="35"/>
      <c r="AP1282" s="35"/>
      <c r="AQ1282" s="35"/>
    </row>
    <row r="1283" spans="1:43" x14ac:dyDescent="0.25">
      <c r="A1283" s="27" t="s">
        <v>103</v>
      </c>
      <c r="B1283" s="27" t="s">
        <v>104</v>
      </c>
      <c r="C1283" s="27" t="s">
        <v>104</v>
      </c>
      <c r="D1283" s="27" t="s">
        <v>160</v>
      </c>
      <c r="E1283" s="27" t="s">
        <v>684</v>
      </c>
      <c r="F1283" s="27" t="s">
        <v>709</v>
      </c>
      <c r="G1283" s="27" t="s">
        <v>710</v>
      </c>
      <c r="H1283" s="34" t="s">
        <v>644</v>
      </c>
      <c r="I1283" s="34" t="s">
        <v>711</v>
      </c>
      <c r="J1283" s="34" t="str">
        <f t="shared" ref="J1283:J1346" si="101">+H1283&amp;I1283</f>
        <v>Admin &amp; OtherInsurance as % of Total Gross Profit</v>
      </c>
      <c r="K1283" s="34" t="str">
        <f t="shared" ref="K1283:K1346" si="102">+E1283&amp;G1283</f>
        <v>147Insurance expense - Toyota</v>
      </c>
      <c r="L1283" s="28">
        <f>+SUMIF('TB 4-24'!M:M,$AL1283,'TB 4-24'!G:G)</f>
        <v>0</v>
      </c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>
        <f>+SUMIF('Input Sheet'!$S:$S,$AL1283,'Input Sheet'!C:C)</f>
        <v>0</v>
      </c>
      <c r="Z1283" s="28">
        <f>+SUMIF('Input Sheet'!$S:$S,$AL1283,'Input Sheet'!D:D)</f>
        <v>0</v>
      </c>
      <c r="AA1283" s="28">
        <f>+SUMIF('Input Sheet'!$S:$S,$AL1283,'Input Sheet'!E:E)</f>
        <v>0</v>
      </c>
      <c r="AB1283" s="28">
        <f>+SUMIF('Input Sheet'!$S:$S,$AL1283,'Input Sheet'!F:F)</f>
        <v>0</v>
      </c>
      <c r="AC1283" s="28">
        <f>+SUMIF('Input Sheet'!$S:$S,$AL1283,'Input Sheet'!G:G)</f>
        <v>0</v>
      </c>
      <c r="AD1283" s="28">
        <f>+SUMIF('Input Sheet'!$S:$S,$AL1283,'Input Sheet'!H:H)</f>
        <v>0</v>
      </c>
      <c r="AE1283" s="28">
        <f>+SUMIF('Input Sheet'!$S:$S,$AL1283,'Input Sheet'!I:I)</f>
        <v>0</v>
      </c>
      <c r="AF1283" s="28">
        <f>+SUMIF('Input Sheet'!$S:$S,$AL1283,'Input Sheet'!J:J)</f>
        <v>0</v>
      </c>
      <c r="AG1283" s="28">
        <f>+SUMIF('Input Sheet'!$S:$S,$AL1283,'Input Sheet'!K:K)</f>
        <v>0</v>
      </c>
      <c r="AH1283" s="28">
        <f>+SUMIF('Input Sheet'!$S:$S,$AL1283,'Input Sheet'!L:L)</f>
        <v>0</v>
      </c>
      <c r="AI1283" s="28">
        <f>+SUMIF('Input Sheet'!$S:$S,$AL1283,'Input Sheet'!M:M)</f>
        <v>0</v>
      </c>
      <c r="AJ1283" s="28">
        <f>+SUMIF('Input Sheet'!$S:$S,$AL1283,'Input Sheet'!N:N)</f>
        <v>0</v>
      </c>
      <c r="AK1283" s="28"/>
      <c r="AL1283" s="27" t="str">
        <f t="shared" ref="AL1283:AL1346" si="103">+E1283&amp;"-"&amp;D1283</f>
        <v>147-7780</v>
      </c>
      <c r="AM1283" s="34" t="str">
        <f t="shared" si="99"/>
        <v>Admin &amp; Other</v>
      </c>
      <c r="AN1283" s="34" t="str">
        <f t="shared" si="100"/>
        <v>Admin &amp; OtherInsurance as % of Total Gross Profit</v>
      </c>
      <c r="AO1283" s="35"/>
      <c r="AP1283" s="35"/>
      <c r="AQ1283" s="35"/>
    </row>
    <row r="1284" spans="1:43" x14ac:dyDescent="0.25">
      <c r="A1284" s="27" t="s">
        <v>103</v>
      </c>
      <c r="B1284" s="27" t="s">
        <v>104</v>
      </c>
      <c r="C1284" s="27" t="s">
        <v>104</v>
      </c>
      <c r="D1284" s="27" t="s">
        <v>160</v>
      </c>
      <c r="E1284" s="27" t="s">
        <v>679</v>
      </c>
      <c r="F1284" s="27" t="s">
        <v>709</v>
      </c>
      <c r="G1284" s="27" t="s">
        <v>710</v>
      </c>
      <c r="H1284" s="34" t="s">
        <v>644</v>
      </c>
      <c r="I1284" s="34" t="s">
        <v>711</v>
      </c>
      <c r="J1284" s="34" t="str">
        <f t="shared" si="101"/>
        <v>Admin &amp; OtherInsurance as % of Total Gross Profit</v>
      </c>
      <c r="K1284" s="34" t="str">
        <f t="shared" si="102"/>
        <v>160Insurance expense - Toyota</v>
      </c>
      <c r="L1284" s="28">
        <f>+SUMIF('TB 4-24'!M:M,$AL1284,'TB 4-24'!G:G)</f>
        <v>0</v>
      </c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>
        <f>+SUMIF('Input Sheet'!$S:$S,$AL1284,'Input Sheet'!C:C)</f>
        <v>0</v>
      </c>
      <c r="Z1284" s="28">
        <f>+SUMIF('Input Sheet'!$S:$S,$AL1284,'Input Sheet'!D:D)</f>
        <v>0</v>
      </c>
      <c r="AA1284" s="28">
        <f>+SUMIF('Input Sheet'!$S:$S,$AL1284,'Input Sheet'!E:E)</f>
        <v>0</v>
      </c>
      <c r="AB1284" s="28">
        <f>+SUMIF('Input Sheet'!$S:$S,$AL1284,'Input Sheet'!F:F)</f>
        <v>0</v>
      </c>
      <c r="AC1284" s="28">
        <f>+SUMIF('Input Sheet'!$S:$S,$AL1284,'Input Sheet'!G:G)</f>
        <v>0</v>
      </c>
      <c r="AD1284" s="28">
        <f>+SUMIF('Input Sheet'!$S:$S,$AL1284,'Input Sheet'!H:H)</f>
        <v>0</v>
      </c>
      <c r="AE1284" s="28">
        <f>+SUMIF('Input Sheet'!$S:$S,$AL1284,'Input Sheet'!I:I)</f>
        <v>0</v>
      </c>
      <c r="AF1284" s="28">
        <f>+SUMIF('Input Sheet'!$S:$S,$AL1284,'Input Sheet'!J:J)</f>
        <v>0</v>
      </c>
      <c r="AG1284" s="28">
        <f>+SUMIF('Input Sheet'!$S:$S,$AL1284,'Input Sheet'!K:K)</f>
        <v>0</v>
      </c>
      <c r="AH1284" s="28">
        <f>+SUMIF('Input Sheet'!$S:$S,$AL1284,'Input Sheet'!L:L)</f>
        <v>0</v>
      </c>
      <c r="AI1284" s="28">
        <f>+SUMIF('Input Sheet'!$S:$S,$AL1284,'Input Sheet'!M:M)</f>
        <v>0</v>
      </c>
      <c r="AJ1284" s="28">
        <f>+SUMIF('Input Sheet'!$S:$S,$AL1284,'Input Sheet'!N:N)</f>
        <v>0</v>
      </c>
      <c r="AK1284" s="28"/>
      <c r="AL1284" s="27" t="str">
        <f t="shared" si="103"/>
        <v>160-7780</v>
      </c>
      <c r="AM1284" s="34" t="str">
        <f t="shared" ref="AM1284:AM1347" si="104">H1284</f>
        <v>Admin &amp; Other</v>
      </c>
      <c r="AN1284" s="34" t="str">
        <f t="shared" ref="AN1284:AN1347" si="105">J1284</f>
        <v>Admin &amp; OtherInsurance as % of Total Gross Profit</v>
      </c>
      <c r="AO1284" s="35"/>
      <c r="AP1284" s="35"/>
      <c r="AQ1284" s="35"/>
    </row>
    <row r="1285" spans="1:43" x14ac:dyDescent="0.25">
      <c r="A1285" s="27" t="s">
        <v>103</v>
      </c>
      <c r="B1285" s="27" t="s">
        <v>104</v>
      </c>
      <c r="C1285" s="27" t="s">
        <v>104</v>
      </c>
      <c r="D1285" s="27" t="s">
        <v>160</v>
      </c>
      <c r="E1285" s="27" t="s">
        <v>641</v>
      </c>
      <c r="F1285" s="27" t="s">
        <v>709</v>
      </c>
      <c r="G1285" s="27" t="s">
        <v>710</v>
      </c>
      <c r="H1285" s="34" t="s">
        <v>644</v>
      </c>
      <c r="I1285" s="34" t="s">
        <v>711</v>
      </c>
      <c r="J1285" s="34" t="str">
        <f t="shared" si="101"/>
        <v>Admin &amp; OtherInsurance as % of Total Gross Profit</v>
      </c>
      <c r="K1285" s="34" t="str">
        <f t="shared" si="102"/>
        <v>170Insurance expense - Toyota</v>
      </c>
      <c r="L1285" s="28">
        <f>+SUMIF('TB 4-24'!M:M,$AL1285,'TB 4-24'!G:G)</f>
        <v>0</v>
      </c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>
        <f>+SUMIF('Input Sheet'!$S:$S,$AL1285,'Input Sheet'!C:C)</f>
        <v>0</v>
      </c>
      <c r="Z1285" s="28">
        <f>+SUMIF('Input Sheet'!$S:$S,$AL1285,'Input Sheet'!D:D)</f>
        <v>0</v>
      </c>
      <c r="AA1285" s="28">
        <f>+SUMIF('Input Sheet'!$S:$S,$AL1285,'Input Sheet'!E:E)</f>
        <v>0</v>
      </c>
      <c r="AB1285" s="28">
        <f>+SUMIF('Input Sheet'!$S:$S,$AL1285,'Input Sheet'!F:F)</f>
        <v>0</v>
      </c>
      <c r="AC1285" s="28">
        <f>+SUMIF('Input Sheet'!$S:$S,$AL1285,'Input Sheet'!G:G)</f>
        <v>0</v>
      </c>
      <c r="AD1285" s="28">
        <f>+SUMIF('Input Sheet'!$S:$S,$AL1285,'Input Sheet'!H:H)</f>
        <v>0</v>
      </c>
      <c r="AE1285" s="28">
        <f>+SUMIF('Input Sheet'!$S:$S,$AL1285,'Input Sheet'!I:I)</f>
        <v>0</v>
      </c>
      <c r="AF1285" s="28">
        <f>+SUMIF('Input Sheet'!$S:$S,$AL1285,'Input Sheet'!J:J)</f>
        <v>0</v>
      </c>
      <c r="AG1285" s="28">
        <f>+SUMIF('Input Sheet'!$S:$S,$AL1285,'Input Sheet'!K:K)</f>
        <v>0</v>
      </c>
      <c r="AH1285" s="28">
        <f>+SUMIF('Input Sheet'!$S:$S,$AL1285,'Input Sheet'!L:L)</f>
        <v>0</v>
      </c>
      <c r="AI1285" s="28">
        <f>+SUMIF('Input Sheet'!$S:$S,$AL1285,'Input Sheet'!M:M)</f>
        <v>0</v>
      </c>
      <c r="AJ1285" s="28">
        <f>+SUMIF('Input Sheet'!$S:$S,$AL1285,'Input Sheet'!N:N)</f>
        <v>0</v>
      </c>
      <c r="AK1285" s="28"/>
      <c r="AL1285" s="27" t="str">
        <f t="shared" si="103"/>
        <v>170-7780</v>
      </c>
      <c r="AM1285" s="34" t="str">
        <f t="shared" si="104"/>
        <v>Admin &amp; Other</v>
      </c>
      <c r="AN1285" s="34" t="str">
        <f t="shared" si="105"/>
        <v>Admin &amp; OtherInsurance as % of Total Gross Profit</v>
      </c>
      <c r="AO1285" s="35"/>
      <c r="AP1285" s="35"/>
      <c r="AQ1285" s="35"/>
    </row>
    <row r="1286" spans="1:43" x14ac:dyDescent="0.25">
      <c r="A1286" s="27" t="s">
        <v>103</v>
      </c>
      <c r="B1286" s="27" t="s">
        <v>104</v>
      </c>
      <c r="C1286" s="27" t="s">
        <v>657</v>
      </c>
      <c r="D1286" s="27" t="s">
        <v>192</v>
      </c>
      <c r="E1286" s="27" t="s">
        <v>659</v>
      </c>
      <c r="F1286" s="27" t="s">
        <v>704</v>
      </c>
      <c r="G1286" s="27" t="s">
        <v>705</v>
      </c>
      <c r="H1286" s="34" t="s">
        <v>644</v>
      </c>
      <c r="I1286" s="34" t="s">
        <v>706</v>
      </c>
      <c r="J1286" s="34" t="str">
        <f t="shared" si="101"/>
        <v>Admin &amp; OtherProfessional Fees as % of Total Gross Profit</v>
      </c>
      <c r="K1286" s="34" t="str">
        <f t="shared" si="102"/>
        <v>220Professional Fees - Toyota</v>
      </c>
      <c r="L1286" s="28">
        <f>+SUMIF('TB 4-24'!M:M,$AL1286,'TB 4-24'!G:G)</f>
        <v>0</v>
      </c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>
        <f>+SUMIF('Input Sheet'!$S:$S,$AL1286,'Input Sheet'!C:C)</f>
        <v>0</v>
      </c>
      <c r="Z1286" s="28">
        <f>+SUMIF('Input Sheet'!$S:$S,$AL1286,'Input Sheet'!D:D)</f>
        <v>0</v>
      </c>
      <c r="AA1286" s="28">
        <f>+SUMIF('Input Sheet'!$S:$S,$AL1286,'Input Sheet'!E:E)</f>
        <v>0</v>
      </c>
      <c r="AB1286" s="28">
        <f>+SUMIF('Input Sheet'!$S:$S,$AL1286,'Input Sheet'!F:F)</f>
        <v>0</v>
      </c>
      <c r="AC1286" s="28">
        <f>+SUMIF('Input Sheet'!$S:$S,$AL1286,'Input Sheet'!G:G)</f>
        <v>0</v>
      </c>
      <c r="AD1286" s="28">
        <f>+SUMIF('Input Sheet'!$S:$S,$AL1286,'Input Sheet'!H:H)</f>
        <v>0</v>
      </c>
      <c r="AE1286" s="28">
        <f>+SUMIF('Input Sheet'!$S:$S,$AL1286,'Input Sheet'!I:I)</f>
        <v>0</v>
      </c>
      <c r="AF1286" s="28">
        <f>+SUMIF('Input Sheet'!$S:$S,$AL1286,'Input Sheet'!J:J)</f>
        <v>0</v>
      </c>
      <c r="AG1286" s="28">
        <f>+SUMIF('Input Sheet'!$S:$S,$AL1286,'Input Sheet'!K:K)</f>
        <v>0</v>
      </c>
      <c r="AH1286" s="28">
        <f>+SUMIF('Input Sheet'!$S:$S,$AL1286,'Input Sheet'!L:L)</f>
        <v>0</v>
      </c>
      <c r="AI1286" s="28">
        <f>+SUMIF('Input Sheet'!$S:$S,$AL1286,'Input Sheet'!M:M)</f>
        <v>0</v>
      </c>
      <c r="AJ1286" s="28">
        <f>+SUMIF('Input Sheet'!$S:$S,$AL1286,'Input Sheet'!N:N)</f>
        <v>0</v>
      </c>
      <c r="AK1286" s="28"/>
      <c r="AL1286" s="27" t="str">
        <f t="shared" si="103"/>
        <v>220-7452</v>
      </c>
      <c r="AM1286" s="34" t="str">
        <f t="shared" si="104"/>
        <v>Admin &amp; Other</v>
      </c>
      <c r="AN1286" s="34" t="str">
        <f t="shared" si="105"/>
        <v>Admin &amp; OtherProfessional Fees as % of Total Gross Profit</v>
      </c>
      <c r="AO1286" s="35"/>
      <c r="AP1286" s="35"/>
      <c r="AQ1286" s="35"/>
    </row>
    <row r="1287" spans="1:43" x14ac:dyDescent="0.25">
      <c r="A1287" s="27" t="s">
        <v>103</v>
      </c>
      <c r="B1287" s="27" t="s">
        <v>104</v>
      </c>
      <c r="C1287" s="27" t="s">
        <v>104</v>
      </c>
      <c r="D1287" s="27" t="s">
        <v>156</v>
      </c>
      <c r="E1287" s="27" t="s">
        <v>653</v>
      </c>
      <c r="F1287" s="27" t="s">
        <v>702</v>
      </c>
      <c r="G1287" s="27" t="s">
        <v>703</v>
      </c>
      <c r="H1287" s="34" t="s">
        <v>644</v>
      </c>
      <c r="I1287" s="34" t="s">
        <v>645</v>
      </c>
      <c r="J1287" s="34" t="str">
        <f t="shared" si="101"/>
        <v>Admin &amp; OtherOther Overheads as % of Total Gross Profit</v>
      </c>
      <c r="K1287" s="34" t="str">
        <f t="shared" si="102"/>
        <v>140Environmental &amp; Health &amp; Safety expenses - Toyota</v>
      </c>
      <c r="L1287" s="28">
        <f>+SUMIF('TB 4-24'!M:M,$AL1287,'TB 4-24'!G:G)</f>
        <v>0</v>
      </c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>
        <f>+SUMIF('Input Sheet'!$S:$S,$AL1287,'Input Sheet'!C:C)</f>
        <v>0</v>
      </c>
      <c r="Z1287" s="28">
        <f>+SUMIF('Input Sheet'!$S:$S,$AL1287,'Input Sheet'!D:D)</f>
        <v>0</v>
      </c>
      <c r="AA1287" s="28">
        <f>+SUMIF('Input Sheet'!$S:$S,$AL1287,'Input Sheet'!E:E)</f>
        <v>0</v>
      </c>
      <c r="AB1287" s="28">
        <f>+SUMIF('Input Sheet'!$S:$S,$AL1287,'Input Sheet'!F:F)</f>
        <v>0</v>
      </c>
      <c r="AC1287" s="28">
        <f>+SUMIF('Input Sheet'!$S:$S,$AL1287,'Input Sheet'!G:G)</f>
        <v>0</v>
      </c>
      <c r="AD1287" s="28">
        <f>+SUMIF('Input Sheet'!$S:$S,$AL1287,'Input Sheet'!H:H)</f>
        <v>0</v>
      </c>
      <c r="AE1287" s="28">
        <f>+SUMIF('Input Sheet'!$S:$S,$AL1287,'Input Sheet'!I:I)</f>
        <v>0</v>
      </c>
      <c r="AF1287" s="28">
        <f>+SUMIF('Input Sheet'!$S:$S,$AL1287,'Input Sheet'!J:J)</f>
        <v>0</v>
      </c>
      <c r="AG1287" s="28">
        <f>+SUMIF('Input Sheet'!$S:$S,$AL1287,'Input Sheet'!K:K)</f>
        <v>0</v>
      </c>
      <c r="AH1287" s="28">
        <f>+SUMIF('Input Sheet'!$S:$S,$AL1287,'Input Sheet'!L:L)</f>
        <v>0</v>
      </c>
      <c r="AI1287" s="28">
        <f>+SUMIF('Input Sheet'!$S:$S,$AL1287,'Input Sheet'!M:M)</f>
        <v>0</v>
      </c>
      <c r="AJ1287" s="28">
        <f>+SUMIF('Input Sheet'!$S:$S,$AL1287,'Input Sheet'!N:N)</f>
        <v>0</v>
      </c>
      <c r="AK1287" s="28"/>
      <c r="AL1287" s="27" t="str">
        <f t="shared" si="103"/>
        <v>140-7453</v>
      </c>
      <c r="AM1287" s="34" t="str">
        <f t="shared" si="104"/>
        <v>Admin &amp; Other</v>
      </c>
      <c r="AN1287" s="34" t="str">
        <f t="shared" si="105"/>
        <v>Admin &amp; OtherOther Overheads as % of Total Gross Profit</v>
      </c>
      <c r="AO1287" s="35"/>
      <c r="AP1287" s="35"/>
      <c r="AQ1287" s="35"/>
    </row>
    <row r="1288" spans="1:43" x14ac:dyDescent="0.25">
      <c r="A1288" s="27" t="s">
        <v>103</v>
      </c>
      <c r="B1288" s="27" t="s">
        <v>104</v>
      </c>
      <c r="C1288" s="27" t="s">
        <v>104</v>
      </c>
      <c r="D1288" s="27" t="s">
        <v>156</v>
      </c>
      <c r="E1288" s="27" t="s">
        <v>680</v>
      </c>
      <c r="F1288" s="27" t="s">
        <v>702</v>
      </c>
      <c r="G1288" s="27" t="s">
        <v>703</v>
      </c>
      <c r="H1288" s="34" t="s">
        <v>644</v>
      </c>
      <c r="I1288" s="34" t="s">
        <v>645</v>
      </c>
      <c r="J1288" s="34" t="str">
        <f t="shared" si="101"/>
        <v>Admin &amp; OtherOther Overheads as % of Total Gross Profit</v>
      </c>
      <c r="K1288" s="34" t="str">
        <f t="shared" si="102"/>
        <v>130Environmental &amp; Health &amp; Safety expenses - Toyota</v>
      </c>
      <c r="L1288" s="28">
        <f>+SUMIF('TB 4-24'!M:M,$AL1288,'TB 4-24'!G:G)</f>
        <v>0</v>
      </c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>
        <f>+SUMIF('Input Sheet'!$S:$S,$AL1288,'Input Sheet'!C:C)</f>
        <v>0</v>
      </c>
      <c r="Z1288" s="28">
        <f>+SUMIF('Input Sheet'!$S:$S,$AL1288,'Input Sheet'!D:D)</f>
        <v>0</v>
      </c>
      <c r="AA1288" s="28">
        <f>+SUMIF('Input Sheet'!$S:$S,$AL1288,'Input Sheet'!E:E)</f>
        <v>0</v>
      </c>
      <c r="AB1288" s="28">
        <f>+SUMIF('Input Sheet'!$S:$S,$AL1288,'Input Sheet'!F:F)</f>
        <v>0</v>
      </c>
      <c r="AC1288" s="28">
        <f>+SUMIF('Input Sheet'!$S:$S,$AL1288,'Input Sheet'!G:G)</f>
        <v>0</v>
      </c>
      <c r="AD1288" s="28">
        <f>+SUMIF('Input Sheet'!$S:$S,$AL1288,'Input Sheet'!H:H)</f>
        <v>0</v>
      </c>
      <c r="AE1288" s="28">
        <f>+SUMIF('Input Sheet'!$S:$S,$AL1288,'Input Sheet'!I:I)</f>
        <v>0</v>
      </c>
      <c r="AF1288" s="28">
        <f>+SUMIF('Input Sheet'!$S:$S,$AL1288,'Input Sheet'!J:J)</f>
        <v>0</v>
      </c>
      <c r="AG1288" s="28">
        <f>+SUMIF('Input Sheet'!$S:$S,$AL1288,'Input Sheet'!K:K)</f>
        <v>0</v>
      </c>
      <c r="AH1288" s="28">
        <f>+SUMIF('Input Sheet'!$S:$S,$AL1288,'Input Sheet'!L:L)</f>
        <v>0</v>
      </c>
      <c r="AI1288" s="28">
        <f>+SUMIF('Input Sheet'!$S:$S,$AL1288,'Input Sheet'!M:M)</f>
        <v>0</v>
      </c>
      <c r="AJ1288" s="28">
        <f>+SUMIF('Input Sheet'!$S:$S,$AL1288,'Input Sheet'!N:N)</f>
        <v>0</v>
      </c>
      <c r="AK1288" s="28"/>
      <c r="AL1288" s="27" t="str">
        <f t="shared" si="103"/>
        <v>130-7453</v>
      </c>
      <c r="AM1288" s="34" t="str">
        <f t="shared" si="104"/>
        <v>Admin &amp; Other</v>
      </c>
      <c r="AN1288" s="34" t="str">
        <f t="shared" si="105"/>
        <v>Admin &amp; OtherOther Overheads as % of Total Gross Profit</v>
      </c>
      <c r="AO1288" s="35"/>
      <c r="AP1288" s="35"/>
      <c r="AQ1288" s="35"/>
    </row>
    <row r="1289" spans="1:43" x14ac:dyDescent="0.25">
      <c r="A1289" s="27" t="s">
        <v>103</v>
      </c>
      <c r="B1289" s="27" t="s">
        <v>104</v>
      </c>
      <c r="C1289" s="27" t="s">
        <v>104</v>
      </c>
      <c r="D1289" s="27" t="s">
        <v>156</v>
      </c>
      <c r="E1289" s="27" t="s">
        <v>649</v>
      </c>
      <c r="F1289" s="27" t="s">
        <v>702</v>
      </c>
      <c r="G1289" s="27" t="s">
        <v>703</v>
      </c>
      <c r="H1289" s="34" t="s">
        <v>644</v>
      </c>
      <c r="I1289" s="34" t="s">
        <v>645</v>
      </c>
      <c r="J1289" s="34" t="str">
        <f t="shared" si="101"/>
        <v>Admin &amp; OtherOther Overheads as % of Total Gross Profit</v>
      </c>
      <c r="K1289" s="34" t="str">
        <f t="shared" si="102"/>
        <v>110Environmental &amp; Health &amp; Safety expenses - Toyota</v>
      </c>
      <c r="L1289" s="28">
        <f>+SUMIF('TB 4-24'!M:M,$AL1289,'TB 4-24'!G:G)</f>
        <v>0</v>
      </c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>
        <f>+SUMIF('Input Sheet'!$S:$S,$AL1289,'Input Sheet'!C:C)</f>
        <v>0</v>
      </c>
      <c r="Z1289" s="28">
        <f>+SUMIF('Input Sheet'!$S:$S,$AL1289,'Input Sheet'!D:D)</f>
        <v>0</v>
      </c>
      <c r="AA1289" s="28">
        <f>+SUMIF('Input Sheet'!$S:$S,$AL1289,'Input Sheet'!E:E)</f>
        <v>0</v>
      </c>
      <c r="AB1289" s="28">
        <f>+SUMIF('Input Sheet'!$S:$S,$AL1289,'Input Sheet'!F:F)</f>
        <v>0</v>
      </c>
      <c r="AC1289" s="28">
        <f>+SUMIF('Input Sheet'!$S:$S,$AL1289,'Input Sheet'!G:G)</f>
        <v>0</v>
      </c>
      <c r="AD1289" s="28">
        <f>+SUMIF('Input Sheet'!$S:$S,$AL1289,'Input Sheet'!H:H)</f>
        <v>0</v>
      </c>
      <c r="AE1289" s="28">
        <f>+SUMIF('Input Sheet'!$S:$S,$AL1289,'Input Sheet'!I:I)</f>
        <v>0</v>
      </c>
      <c r="AF1289" s="28">
        <f>+SUMIF('Input Sheet'!$S:$S,$AL1289,'Input Sheet'!J:J)</f>
        <v>0</v>
      </c>
      <c r="AG1289" s="28">
        <f>+SUMIF('Input Sheet'!$S:$S,$AL1289,'Input Sheet'!K:K)</f>
        <v>0</v>
      </c>
      <c r="AH1289" s="28">
        <f>+SUMIF('Input Sheet'!$S:$S,$AL1289,'Input Sheet'!L:L)</f>
        <v>0</v>
      </c>
      <c r="AI1289" s="28">
        <f>+SUMIF('Input Sheet'!$S:$S,$AL1289,'Input Sheet'!M:M)</f>
        <v>0</v>
      </c>
      <c r="AJ1289" s="28">
        <f>+SUMIF('Input Sheet'!$S:$S,$AL1289,'Input Sheet'!N:N)</f>
        <v>0</v>
      </c>
      <c r="AK1289" s="28"/>
      <c r="AL1289" s="27" t="str">
        <f t="shared" si="103"/>
        <v>110-7453</v>
      </c>
      <c r="AM1289" s="34" t="str">
        <f t="shared" si="104"/>
        <v>Admin &amp; Other</v>
      </c>
      <c r="AN1289" s="34" t="str">
        <f t="shared" si="105"/>
        <v>Admin &amp; OtherOther Overheads as % of Total Gross Profit</v>
      </c>
      <c r="AO1289" s="35"/>
      <c r="AP1289" s="35"/>
      <c r="AQ1289" s="35"/>
    </row>
    <row r="1290" spans="1:43" x14ac:dyDescent="0.25">
      <c r="A1290" s="27" t="s">
        <v>103</v>
      </c>
      <c r="B1290" s="27" t="s">
        <v>104</v>
      </c>
      <c r="C1290" s="27" t="s">
        <v>104</v>
      </c>
      <c r="D1290" s="27" t="s">
        <v>156</v>
      </c>
      <c r="E1290" s="27" t="s">
        <v>654</v>
      </c>
      <c r="F1290" s="27" t="s">
        <v>702</v>
      </c>
      <c r="G1290" s="27" t="s">
        <v>703</v>
      </c>
      <c r="H1290" s="34" t="s">
        <v>644</v>
      </c>
      <c r="I1290" s="34" t="s">
        <v>645</v>
      </c>
      <c r="J1290" s="34" t="str">
        <f t="shared" si="101"/>
        <v>Admin &amp; OtherOther Overheads as % of Total Gross Profit</v>
      </c>
      <c r="K1290" s="34" t="str">
        <f t="shared" si="102"/>
        <v>120Environmental &amp; Health &amp; Safety expenses - Toyota</v>
      </c>
      <c r="L1290" s="28">
        <f>+SUMIF('TB 4-24'!M:M,$AL1290,'TB 4-24'!G:G)</f>
        <v>0</v>
      </c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>
        <f>+SUMIF('Input Sheet'!$S:$S,$AL1290,'Input Sheet'!C:C)</f>
        <v>0</v>
      </c>
      <c r="Z1290" s="28">
        <f>+SUMIF('Input Sheet'!$S:$S,$AL1290,'Input Sheet'!D:D)</f>
        <v>0</v>
      </c>
      <c r="AA1290" s="28">
        <f>+SUMIF('Input Sheet'!$S:$S,$AL1290,'Input Sheet'!E:E)</f>
        <v>0</v>
      </c>
      <c r="AB1290" s="28">
        <f>+SUMIF('Input Sheet'!$S:$S,$AL1290,'Input Sheet'!F:F)</f>
        <v>0</v>
      </c>
      <c r="AC1290" s="28">
        <f>+SUMIF('Input Sheet'!$S:$S,$AL1290,'Input Sheet'!G:G)</f>
        <v>0</v>
      </c>
      <c r="AD1290" s="28">
        <f>+SUMIF('Input Sheet'!$S:$S,$AL1290,'Input Sheet'!H:H)</f>
        <v>0</v>
      </c>
      <c r="AE1290" s="28">
        <f>+SUMIF('Input Sheet'!$S:$S,$AL1290,'Input Sheet'!I:I)</f>
        <v>0</v>
      </c>
      <c r="AF1290" s="28">
        <f>+SUMIF('Input Sheet'!$S:$S,$AL1290,'Input Sheet'!J:J)</f>
        <v>0</v>
      </c>
      <c r="AG1290" s="28">
        <f>+SUMIF('Input Sheet'!$S:$S,$AL1290,'Input Sheet'!K:K)</f>
        <v>0</v>
      </c>
      <c r="AH1290" s="28">
        <f>+SUMIF('Input Sheet'!$S:$S,$AL1290,'Input Sheet'!L:L)</f>
        <v>0</v>
      </c>
      <c r="AI1290" s="28">
        <f>+SUMIF('Input Sheet'!$S:$S,$AL1290,'Input Sheet'!M:M)</f>
        <v>0</v>
      </c>
      <c r="AJ1290" s="28">
        <f>+SUMIF('Input Sheet'!$S:$S,$AL1290,'Input Sheet'!N:N)</f>
        <v>0</v>
      </c>
      <c r="AK1290" s="28"/>
      <c r="AL1290" s="27" t="str">
        <f t="shared" si="103"/>
        <v>120-7453</v>
      </c>
      <c r="AM1290" s="34" t="str">
        <f t="shared" si="104"/>
        <v>Admin &amp; Other</v>
      </c>
      <c r="AN1290" s="34" t="str">
        <f t="shared" si="105"/>
        <v>Admin &amp; OtherOther Overheads as % of Total Gross Profit</v>
      </c>
      <c r="AO1290" s="35"/>
      <c r="AP1290" s="35"/>
      <c r="AQ1290" s="35"/>
    </row>
    <row r="1291" spans="1:43" x14ac:dyDescent="0.25">
      <c r="A1291" s="27" t="s">
        <v>103</v>
      </c>
      <c r="B1291" s="27" t="s">
        <v>104</v>
      </c>
      <c r="C1291" s="27" t="s">
        <v>657</v>
      </c>
      <c r="D1291" s="27" t="s">
        <v>156</v>
      </c>
      <c r="E1291" s="27" t="s">
        <v>682</v>
      </c>
      <c r="F1291" s="27" t="s">
        <v>702</v>
      </c>
      <c r="G1291" s="27" t="s">
        <v>703</v>
      </c>
      <c r="H1291" s="34" t="s">
        <v>644</v>
      </c>
      <c r="I1291" s="34" t="s">
        <v>645</v>
      </c>
      <c r="J1291" s="34" t="str">
        <f t="shared" si="101"/>
        <v>Admin &amp; OtherOther Overheads as % of Total Gross Profit</v>
      </c>
      <c r="K1291" s="34" t="str">
        <f t="shared" si="102"/>
        <v>240Environmental &amp; Health &amp; Safety expenses - Toyota</v>
      </c>
      <c r="L1291" s="28">
        <f>+SUMIF('TB 4-24'!M:M,$AL1291,'TB 4-24'!G:G)</f>
        <v>0</v>
      </c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>
        <f>+SUMIF('Input Sheet'!$S:$S,$AL1291,'Input Sheet'!C:C)</f>
        <v>0</v>
      </c>
      <c r="Z1291" s="28">
        <f>+SUMIF('Input Sheet'!$S:$S,$AL1291,'Input Sheet'!D:D)</f>
        <v>0</v>
      </c>
      <c r="AA1291" s="28">
        <f>+SUMIF('Input Sheet'!$S:$S,$AL1291,'Input Sheet'!E:E)</f>
        <v>0</v>
      </c>
      <c r="AB1291" s="28">
        <f>+SUMIF('Input Sheet'!$S:$S,$AL1291,'Input Sheet'!F:F)</f>
        <v>0</v>
      </c>
      <c r="AC1291" s="28">
        <f>+SUMIF('Input Sheet'!$S:$S,$AL1291,'Input Sheet'!G:G)</f>
        <v>0</v>
      </c>
      <c r="AD1291" s="28">
        <f>+SUMIF('Input Sheet'!$S:$S,$AL1291,'Input Sheet'!H:H)</f>
        <v>0</v>
      </c>
      <c r="AE1291" s="28">
        <f>+SUMIF('Input Sheet'!$S:$S,$AL1291,'Input Sheet'!I:I)</f>
        <v>0</v>
      </c>
      <c r="AF1291" s="28">
        <f>+SUMIF('Input Sheet'!$S:$S,$AL1291,'Input Sheet'!J:J)</f>
        <v>0</v>
      </c>
      <c r="AG1291" s="28">
        <f>+SUMIF('Input Sheet'!$S:$S,$AL1291,'Input Sheet'!K:K)</f>
        <v>0</v>
      </c>
      <c r="AH1291" s="28">
        <f>+SUMIF('Input Sheet'!$S:$S,$AL1291,'Input Sheet'!L:L)</f>
        <v>0</v>
      </c>
      <c r="AI1291" s="28">
        <f>+SUMIF('Input Sheet'!$S:$S,$AL1291,'Input Sheet'!M:M)</f>
        <v>0</v>
      </c>
      <c r="AJ1291" s="28">
        <f>+SUMIF('Input Sheet'!$S:$S,$AL1291,'Input Sheet'!N:N)</f>
        <v>0</v>
      </c>
      <c r="AK1291" s="28"/>
      <c r="AL1291" s="27" t="str">
        <f t="shared" si="103"/>
        <v>240-7453</v>
      </c>
      <c r="AM1291" s="34" t="str">
        <f t="shared" si="104"/>
        <v>Admin &amp; Other</v>
      </c>
      <c r="AN1291" s="34" t="str">
        <f t="shared" si="105"/>
        <v>Admin &amp; OtherOther Overheads as % of Total Gross Profit</v>
      </c>
      <c r="AO1291" s="35"/>
      <c r="AP1291" s="35"/>
      <c r="AQ1291" s="35"/>
    </row>
    <row r="1292" spans="1:43" x14ac:dyDescent="0.25">
      <c r="A1292" s="27" t="s">
        <v>103</v>
      </c>
      <c r="B1292" s="27" t="s">
        <v>104</v>
      </c>
      <c r="C1292" s="27" t="s">
        <v>663</v>
      </c>
      <c r="D1292" s="27" t="s">
        <v>156</v>
      </c>
      <c r="E1292" s="27" t="s">
        <v>669</v>
      </c>
      <c r="F1292" s="27" t="s">
        <v>702</v>
      </c>
      <c r="G1292" s="27" t="s">
        <v>703</v>
      </c>
      <c r="H1292" s="34" t="s">
        <v>644</v>
      </c>
      <c r="I1292" s="34" t="s">
        <v>645</v>
      </c>
      <c r="J1292" s="34" t="str">
        <f t="shared" si="101"/>
        <v>Admin &amp; OtherOther Overheads as % of Total Gross Profit</v>
      </c>
      <c r="K1292" s="34" t="str">
        <f t="shared" si="102"/>
        <v>440Environmental &amp; Health &amp; Safety expenses - Toyota</v>
      </c>
      <c r="L1292" s="28">
        <f>+SUMIF('TB 4-24'!M:M,$AL1292,'TB 4-24'!G:G)</f>
        <v>0</v>
      </c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>
        <f>+SUMIF('Input Sheet'!$S:$S,$AL1292,'Input Sheet'!C:C)</f>
        <v>0</v>
      </c>
      <c r="Z1292" s="28">
        <f>+SUMIF('Input Sheet'!$S:$S,$AL1292,'Input Sheet'!D:D)</f>
        <v>0</v>
      </c>
      <c r="AA1292" s="28">
        <f>+SUMIF('Input Sheet'!$S:$S,$AL1292,'Input Sheet'!E:E)</f>
        <v>0</v>
      </c>
      <c r="AB1292" s="28">
        <f>+SUMIF('Input Sheet'!$S:$S,$AL1292,'Input Sheet'!F:F)</f>
        <v>0</v>
      </c>
      <c r="AC1292" s="28">
        <f>+SUMIF('Input Sheet'!$S:$S,$AL1292,'Input Sheet'!G:G)</f>
        <v>0</v>
      </c>
      <c r="AD1292" s="28">
        <f>+SUMIF('Input Sheet'!$S:$S,$AL1292,'Input Sheet'!H:H)</f>
        <v>0</v>
      </c>
      <c r="AE1292" s="28">
        <f>+SUMIF('Input Sheet'!$S:$S,$AL1292,'Input Sheet'!I:I)</f>
        <v>0</v>
      </c>
      <c r="AF1292" s="28">
        <f>+SUMIF('Input Sheet'!$S:$S,$AL1292,'Input Sheet'!J:J)</f>
        <v>0</v>
      </c>
      <c r="AG1292" s="28">
        <f>+SUMIF('Input Sheet'!$S:$S,$AL1292,'Input Sheet'!K:K)</f>
        <v>0</v>
      </c>
      <c r="AH1292" s="28">
        <f>+SUMIF('Input Sheet'!$S:$S,$AL1292,'Input Sheet'!L:L)</f>
        <v>0</v>
      </c>
      <c r="AI1292" s="28">
        <f>+SUMIF('Input Sheet'!$S:$S,$AL1292,'Input Sheet'!M:M)</f>
        <v>0</v>
      </c>
      <c r="AJ1292" s="28">
        <f>+SUMIF('Input Sheet'!$S:$S,$AL1292,'Input Sheet'!N:N)</f>
        <v>0</v>
      </c>
      <c r="AK1292" s="28"/>
      <c r="AL1292" s="27" t="str">
        <f t="shared" si="103"/>
        <v>440-7453</v>
      </c>
      <c r="AM1292" s="34" t="str">
        <f t="shared" si="104"/>
        <v>Admin &amp; Other</v>
      </c>
      <c r="AN1292" s="34" t="str">
        <f t="shared" si="105"/>
        <v>Admin &amp; OtherOther Overheads as % of Total Gross Profit</v>
      </c>
      <c r="AO1292" s="35"/>
      <c r="AP1292" s="35"/>
      <c r="AQ1292" s="35"/>
    </row>
    <row r="1293" spans="1:43" x14ac:dyDescent="0.25">
      <c r="A1293" s="27" t="s">
        <v>103</v>
      </c>
      <c r="B1293" s="27" t="s">
        <v>104</v>
      </c>
      <c r="C1293" s="27" t="s">
        <v>657</v>
      </c>
      <c r="D1293" s="27" t="s">
        <v>156</v>
      </c>
      <c r="E1293" s="27" t="s">
        <v>658</v>
      </c>
      <c r="F1293" s="27" t="s">
        <v>702</v>
      </c>
      <c r="G1293" s="27" t="s">
        <v>703</v>
      </c>
      <c r="H1293" s="34" t="s">
        <v>644</v>
      </c>
      <c r="I1293" s="34" t="s">
        <v>645</v>
      </c>
      <c r="J1293" s="34" t="str">
        <f t="shared" si="101"/>
        <v>Admin &amp; OtherOther Overheads as % of Total Gross Profit</v>
      </c>
      <c r="K1293" s="34" t="str">
        <f t="shared" si="102"/>
        <v>210Environmental &amp; Health &amp; Safety expenses - Toyota</v>
      </c>
      <c r="L1293" s="28">
        <f>+SUMIF('TB 4-24'!M:M,$AL1293,'TB 4-24'!G:G)</f>
        <v>0</v>
      </c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>
        <f>+SUMIF('Input Sheet'!$S:$S,$AL1293,'Input Sheet'!C:C)</f>
        <v>0</v>
      </c>
      <c r="Z1293" s="28">
        <f>+SUMIF('Input Sheet'!$S:$S,$AL1293,'Input Sheet'!D:D)</f>
        <v>0</v>
      </c>
      <c r="AA1293" s="28">
        <f>+SUMIF('Input Sheet'!$S:$S,$AL1293,'Input Sheet'!E:E)</f>
        <v>0</v>
      </c>
      <c r="AB1293" s="28">
        <f>+SUMIF('Input Sheet'!$S:$S,$AL1293,'Input Sheet'!F:F)</f>
        <v>0</v>
      </c>
      <c r="AC1293" s="28">
        <f>+SUMIF('Input Sheet'!$S:$S,$AL1293,'Input Sheet'!G:G)</f>
        <v>0</v>
      </c>
      <c r="AD1293" s="28">
        <f>+SUMIF('Input Sheet'!$S:$S,$AL1293,'Input Sheet'!H:H)</f>
        <v>0</v>
      </c>
      <c r="AE1293" s="28">
        <f>+SUMIF('Input Sheet'!$S:$S,$AL1293,'Input Sheet'!I:I)</f>
        <v>0</v>
      </c>
      <c r="AF1293" s="28">
        <f>+SUMIF('Input Sheet'!$S:$S,$AL1293,'Input Sheet'!J:J)</f>
        <v>0</v>
      </c>
      <c r="AG1293" s="28">
        <f>+SUMIF('Input Sheet'!$S:$S,$AL1293,'Input Sheet'!K:K)</f>
        <v>0</v>
      </c>
      <c r="AH1293" s="28">
        <f>+SUMIF('Input Sheet'!$S:$S,$AL1293,'Input Sheet'!L:L)</f>
        <v>0</v>
      </c>
      <c r="AI1293" s="28">
        <f>+SUMIF('Input Sheet'!$S:$S,$AL1293,'Input Sheet'!M:M)</f>
        <v>0</v>
      </c>
      <c r="AJ1293" s="28">
        <f>+SUMIF('Input Sheet'!$S:$S,$AL1293,'Input Sheet'!N:N)</f>
        <v>0</v>
      </c>
      <c r="AK1293" s="28"/>
      <c r="AL1293" s="27" t="str">
        <f t="shared" si="103"/>
        <v>210-7453</v>
      </c>
      <c r="AM1293" s="34" t="str">
        <f t="shared" si="104"/>
        <v>Admin &amp; Other</v>
      </c>
      <c r="AN1293" s="34" t="str">
        <f t="shared" si="105"/>
        <v>Admin &amp; OtherOther Overheads as % of Total Gross Profit</v>
      </c>
      <c r="AO1293" s="35"/>
      <c r="AP1293" s="35"/>
      <c r="AQ1293" s="35"/>
    </row>
    <row r="1294" spans="1:43" x14ac:dyDescent="0.25">
      <c r="A1294" s="27" t="s">
        <v>103</v>
      </c>
      <c r="B1294" s="27" t="s">
        <v>104</v>
      </c>
      <c r="C1294" s="27" t="s">
        <v>104</v>
      </c>
      <c r="D1294" s="27" t="s">
        <v>156</v>
      </c>
      <c r="E1294" s="27" t="s">
        <v>712</v>
      </c>
      <c r="F1294" s="27" t="s">
        <v>702</v>
      </c>
      <c r="G1294" s="27" t="s">
        <v>703</v>
      </c>
      <c r="H1294" s="34" t="s">
        <v>109</v>
      </c>
      <c r="I1294" s="34" t="s">
        <v>110</v>
      </c>
      <c r="J1294" s="34" t="str">
        <f t="shared" si="101"/>
        <v>OverallOther Income</v>
      </c>
      <c r="K1294" s="34" t="str">
        <f t="shared" si="102"/>
        <v>935Environmental &amp; Health &amp; Safety expenses - Toyota</v>
      </c>
      <c r="L1294" s="28">
        <f>+SUMIF('TB 4-24'!M:M,$AL1294,'TB 4-24'!G:G)</f>
        <v>0</v>
      </c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>
        <f>+SUMIF('Input Sheet'!$S:$S,$AL1294,'Input Sheet'!C:C)</f>
        <v>0</v>
      </c>
      <c r="Z1294" s="28">
        <f>+SUMIF('Input Sheet'!$S:$S,$AL1294,'Input Sheet'!D:D)</f>
        <v>0</v>
      </c>
      <c r="AA1294" s="28">
        <f>+SUMIF('Input Sheet'!$S:$S,$AL1294,'Input Sheet'!E:E)</f>
        <v>0</v>
      </c>
      <c r="AB1294" s="28">
        <f>+SUMIF('Input Sheet'!$S:$S,$AL1294,'Input Sheet'!F:F)</f>
        <v>0</v>
      </c>
      <c r="AC1294" s="28">
        <f>+SUMIF('Input Sheet'!$S:$S,$AL1294,'Input Sheet'!G:G)</f>
        <v>0</v>
      </c>
      <c r="AD1294" s="28">
        <f>+SUMIF('Input Sheet'!$S:$S,$AL1294,'Input Sheet'!H:H)</f>
        <v>0</v>
      </c>
      <c r="AE1294" s="28">
        <f>+SUMIF('Input Sheet'!$S:$S,$AL1294,'Input Sheet'!I:I)</f>
        <v>0</v>
      </c>
      <c r="AF1294" s="28">
        <f>+SUMIF('Input Sheet'!$S:$S,$AL1294,'Input Sheet'!J:J)</f>
        <v>0</v>
      </c>
      <c r="AG1294" s="28">
        <f>+SUMIF('Input Sheet'!$S:$S,$AL1294,'Input Sheet'!K:K)</f>
        <v>0</v>
      </c>
      <c r="AH1294" s="28">
        <f>+SUMIF('Input Sheet'!$S:$S,$AL1294,'Input Sheet'!L:L)</f>
        <v>0</v>
      </c>
      <c r="AI1294" s="28">
        <f>+SUMIF('Input Sheet'!$S:$S,$AL1294,'Input Sheet'!M:M)</f>
        <v>0</v>
      </c>
      <c r="AJ1294" s="28">
        <f>+SUMIF('Input Sheet'!$S:$S,$AL1294,'Input Sheet'!N:N)</f>
        <v>0</v>
      </c>
      <c r="AK1294" s="28"/>
      <c r="AL1294" s="27" t="str">
        <f t="shared" si="103"/>
        <v>935-7453</v>
      </c>
      <c r="AM1294" s="34" t="str">
        <f t="shared" si="104"/>
        <v>Overall</v>
      </c>
      <c r="AN1294" s="34" t="str">
        <f t="shared" si="105"/>
        <v>OverallOther Income</v>
      </c>
      <c r="AO1294" s="35"/>
      <c r="AP1294" s="35"/>
      <c r="AQ1294" s="35"/>
    </row>
    <row r="1295" spans="1:43" x14ac:dyDescent="0.25">
      <c r="A1295" s="27" t="s">
        <v>103</v>
      </c>
      <c r="B1295" s="27" t="s">
        <v>104</v>
      </c>
      <c r="C1295" s="27" t="s">
        <v>663</v>
      </c>
      <c r="D1295" s="27" t="s">
        <v>156</v>
      </c>
      <c r="E1295" s="27" t="s">
        <v>668</v>
      </c>
      <c r="F1295" s="27" t="s">
        <v>702</v>
      </c>
      <c r="G1295" s="27" t="s">
        <v>703</v>
      </c>
      <c r="H1295" s="34" t="s">
        <v>644</v>
      </c>
      <c r="I1295" s="34" t="s">
        <v>645</v>
      </c>
      <c r="J1295" s="34" t="str">
        <f t="shared" si="101"/>
        <v>Admin &amp; OtherOther Overheads as % of Total Gross Profit</v>
      </c>
      <c r="K1295" s="34" t="str">
        <f t="shared" si="102"/>
        <v>430Environmental &amp; Health &amp; Safety expenses - Toyota</v>
      </c>
      <c r="L1295" s="28">
        <f>+SUMIF('TB 4-24'!M:M,$AL1295,'TB 4-24'!G:G)</f>
        <v>0</v>
      </c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>
        <f>+SUMIF('Input Sheet'!$S:$S,$AL1295,'Input Sheet'!C:C)</f>
        <v>0</v>
      </c>
      <c r="Z1295" s="28">
        <f>+SUMIF('Input Sheet'!$S:$S,$AL1295,'Input Sheet'!D:D)</f>
        <v>0</v>
      </c>
      <c r="AA1295" s="28">
        <f>+SUMIF('Input Sheet'!$S:$S,$AL1295,'Input Sheet'!E:E)</f>
        <v>0</v>
      </c>
      <c r="AB1295" s="28">
        <f>+SUMIF('Input Sheet'!$S:$S,$AL1295,'Input Sheet'!F:F)</f>
        <v>0</v>
      </c>
      <c r="AC1295" s="28">
        <f>+SUMIF('Input Sheet'!$S:$S,$AL1295,'Input Sheet'!G:G)</f>
        <v>0</v>
      </c>
      <c r="AD1295" s="28">
        <f>+SUMIF('Input Sheet'!$S:$S,$AL1295,'Input Sheet'!H:H)</f>
        <v>0</v>
      </c>
      <c r="AE1295" s="28">
        <f>+SUMIF('Input Sheet'!$S:$S,$AL1295,'Input Sheet'!I:I)</f>
        <v>0</v>
      </c>
      <c r="AF1295" s="28">
        <f>+SUMIF('Input Sheet'!$S:$S,$AL1295,'Input Sheet'!J:J)</f>
        <v>0</v>
      </c>
      <c r="AG1295" s="28">
        <f>+SUMIF('Input Sheet'!$S:$S,$AL1295,'Input Sheet'!K:K)</f>
        <v>0</v>
      </c>
      <c r="AH1295" s="28">
        <f>+SUMIF('Input Sheet'!$S:$S,$AL1295,'Input Sheet'!L:L)</f>
        <v>0</v>
      </c>
      <c r="AI1295" s="28">
        <f>+SUMIF('Input Sheet'!$S:$S,$AL1295,'Input Sheet'!M:M)</f>
        <v>0</v>
      </c>
      <c r="AJ1295" s="28">
        <f>+SUMIF('Input Sheet'!$S:$S,$AL1295,'Input Sheet'!N:N)</f>
        <v>0</v>
      </c>
      <c r="AK1295" s="28"/>
      <c r="AL1295" s="27" t="str">
        <f t="shared" si="103"/>
        <v>430-7453</v>
      </c>
      <c r="AM1295" s="34" t="str">
        <f t="shared" si="104"/>
        <v>Admin &amp; Other</v>
      </c>
      <c r="AN1295" s="34" t="str">
        <f t="shared" si="105"/>
        <v>Admin &amp; OtherOther Overheads as % of Total Gross Profit</v>
      </c>
      <c r="AO1295" s="35"/>
      <c r="AP1295" s="35"/>
      <c r="AQ1295" s="35"/>
    </row>
    <row r="1296" spans="1:43" x14ac:dyDescent="0.25">
      <c r="A1296" s="27" t="s">
        <v>103</v>
      </c>
      <c r="B1296" s="27" t="s">
        <v>104</v>
      </c>
      <c r="C1296" s="27" t="s">
        <v>657</v>
      </c>
      <c r="D1296" s="27" t="s">
        <v>156</v>
      </c>
      <c r="E1296" s="27" t="s">
        <v>681</v>
      </c>
      <c r="F1296" s="27" t="s">
        <v>702</v>
      </c>
      <c r="G1296" s="27" t="s">
        <v>703</v>
      </c>
      <c r="H1296" s="34" t="s">
        <v>644</v>
      </c>
      <c r="I1296" s="34" t="s">
        <v>645</v>
      </c>
      <c r="J1296" s="34" t="str">
        <f t="shared" si="101"/>
        <v>Admin &amp; OtherOther Overheads as % of Total Gross Profit</v>
      </c>
      <c r="K1296" s="34" t="str">
        <f t="shared" si="102"/>
        <v>230Environmental &amp; Health &amp; Safety expenses - Toyota</v>
      </c>
      <c r="L1296" s="28">
        <f>+SUMIF('TB 4-24'!M:M,$AL1296,'TB 4-24'!G:G)</f>
        <v>0</v>
      </c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>
        <f>+SUMIF('Input Sheet'!$S:$S,$AL1296,'Input Sheet'!C:C)</f>
        <v>0</v>
      </c>
      <c r="Z1296" s="28">
        <f>+SUMIF('Input Sheet'!$S:$S,$AL1296,'Input Sheet'!D:D)</f>
        <v>0</v>
      </c>
      <c r="AA1296" s="28">
        <f>+SUMIF('Input Sheet'!$S:$S,$AL1296,'Input Sheet'!E:E)</f>
        <v>0</v>
      </c>
      <c r="AB1296" s="28">
        <f>+SUMIF('Input Sheet'!$S:$S,$AL1296,'Input Sheet'!F:F)</f>
        <v>0</v>
      </c>
      <c r="AC1296" s="28">
        <f>+SUMIF('Input Sheet'!$S:$S,$AL1296,'Input Sheet'!G:G)</f>
        <v>0</v>
      </c>
      <c r="AD1296" s="28">
        <f>+SUMIF('Input Sheet'!$S:$S,$AL1296,'Input Sheet'!H:H)</f>
        <v>0</v>
      </c>
      <c r="AE1296" s="28">
        <f>+SUMIF('Input Sheet'!$S:$S,$AL1296,'Input Sheet'!I:I)</f>
        <v>0</v>
      </c>
      <c r="AF1296" s="28">
        <f>+SUMIF('Input Sheet'!$S:$S,$AL1296,'Input Sheet'!J:J)</f>
        <v>0</v>
      </c>
      <c r="AG1296" s="28">
        <f>+SUMIF('Input Sheet'!$S:$S,$AL1296,'Input Sheet'!K:K)</f>
        <v>0</v>
      </c>
      <c r="AH1296" s="28">
        <f>+SUMIF('Input Sheet'!$S:$S,$AL1296,'Input Sheet'!L:L)</f>
        <v>0</v>
      </c>
      <c r="AI1296" s="28">
        <f>+SUMIF('Input Sheet'!$S:$S,$AL1296,'Input Sheet'!M:M)</f>
        <v>0</v>
      </c>
      <c r="AJ1296" s="28">
        <f>+SUMIF('Input Sheet'!$S:$S,$AL1296,'Input Sheet'!N:N)</f>
        <v>0</v>
      </c>
      <c r="AK1296" s="28"/>
      <c r="AL1296" s="27" t="str">
        <f t="shared" si="103"/>
        <v>230-7453</v>
      </c>
      <c r="AM1296" s="34" t="str">
        <f t="shared" si="104"/>
        <v>Admin &amp; Other</v>
      </c>
      <c r="AN1296" s="34" t="str">
        <f t="shared" si="105"/>
        <v>Admin &amp; OtherOther Overheads as % of Total Gross Profit</v>
      </c>
      <c r="AO1296" s="35"/>
      <c r="AP1296" s="35"/>
      <c r="AQ1296" s="35"/>
    </row>
    <row r="1297" spans="1:43" x14ac:dyDescent="0.25">
      <c r="A1297" s="27" t="s">
        <v>103</v>
      </c>
      <c r="B1297" s="27" t="s">
        <v>104</v>
      </c>
      <c r="C1297" s="27" t="s">
        <v>671</v>
      </c>
      <c r="D1297" s="27" t="s">
        <v>156</v>
      </c>
      <c r="E1297" s="27" t="s">
        <v>683</v>
      </c>
      <c r="F1297" s="27" t="s">
        <v>702</v>
      </c>
      <c r="G1297" s="27" t="s">
        <v>703</v>
      </c>
      <c r="H1297" s="34" t="s">
        <v>644</v>
      </c>
      <c r="I1297" s="34" t="s">
        <v>645</v>
      </c>
      <c r="J1297" s="34" t="str">
        <f t="shared" si="101"/>
        <v>Admin &amp; OtherOther Overheads as % of Total Gross Profit</v>
      </c>
      <c r="K1297" s="34" t="str">
        <f t="shared" si="102"/>
        <v>340Environmental &amp; Health &amp; Safety expenses - Toyota</v>
      </c>
      <c r="L1297" s="28">
        <f>+SUMIF('TB 4-24'!M:M,$AL1297,'TB 4-24'!G:G)</f>
        <v>0</v>
      </c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>
        <f>+SUMIF('Input Sheet'!$S:$S,$AL1297,'Input Sheet'!C:C)</f>
        <v>0</v>
      </c>
      <c r="Z1297" s="28">
        <f>+SUMIF('Input Sheet'!$S:$S,$AL1297,'Input Sheet'!D:D)</f>
        <v>0</v>
      </c>
      <c r="AA1297" s="28">
        <f>+SUMIF('Input Sheet'!$S:$S,$AL1297,'Input Sheet'!E:E)</f>
        <v>0</v>
      </c>
      <c r="AB1297" s="28">
        <f>+SUMIF('Input Sheet'!$S:$S,$AL1297,'Input Sheet'!F:F)</f>
        <v>0</v>
      </c>
      <c r="AC1297" s="28">
        <f>+SUMIF('Input Sheet'!$S:$S,$AL1297,'Input Sheet'!G:G)</f>
        <v>0</v>
      </c>
      <c r="AD1297" s="28">
        <f>+SUMIF('Input Sheet'!$S:$S,$AL1297,'Input Sheet'!H:H)</f>
        <v>0</v>
      </c>
      <c r="AE1297" s="28">
        <f>+SUMIF('Input Sheet'!$S:$S,$AL1297,'Input Sheet'!I:I)</f>
        <v>0</v>
      </c>
      <c r="AF1297" s="28">
        <f>+SUMIF('Input Sheet'!$S:$S,$AL1297,'Input Sheet'!J:J)</f>
        <v>0</v>
      </c>
      <c r="AG1297" s="28">
        <f>+SUMIF('Input Sheet'!$S:$S,$AL1297,'Input Sheet'!K:K)</f>
        <v>0</v>
      </c>
      <c r="AH1297" s="28">
        <f>+SUMIF('Input Sheet'!$S:$S,$AL1297,'Input Sheet'!L:L)</f>
        <v>0</v>
      </c>
      <c r="AI1297" s="28">
        <f>+SUMIF('Input Sheet'!$S:$S,$AL1297,'Input Sheet'!M:M)</f>
        <v>0</v>
      </c>
      <c r="AJ1297" s="28">
        <f>+SUMIF('Input Sheet'!$S:$S,$AL1297,'Input Sheet'!N:N)</f>
        <v>0</v>
      </c>
      <c r="AK1297" s="28"/>
      <c r="AL1297" s="27" t="str">
        <f t="shared" si="103"/>
        <v>340-7453</v>
      </c>
      <c r="AM1297" s="34" t="str">
        <f t="shared" si="104"/>
        <v>Admin &amp; Other</v>
      </c>
      <c r="AN1297" s="34" t="str">
        <f t="shared" si="105"/>
        <v>Admin &amp; OtherOther Overheads as % of Total Gross Profit</v>
      </c>
      <c r="AO1297" s="35"/>
      <c r="AP1297" s="35"/>
      <c r="AQ1297" s="35"/>
    </row>
    <row r="1298" spans="1:43" x14ac:dyDescent="0.25">
      <c r="A1298" s="27" t="s">
        <v>103</v>
      </c>
      <c r="B1298" s="27" t="s">
        <v>104</v>
      </c>
      <c r="C1298" s="27" t="s">
        <v>657</v>
      </c>
      <c r="D1298" s="27" t="s">
        <v>156</v>
      </c>
      <c r="E1298" s="27" t="s">
        <v>659</v>
      </c>
      <c r="F1298" s="27" t="s">
        <v>702</v>
      </c>
      <c r="G1298" s="27" t="s">
        <v>703</v>
      </c>
      <c r="H1298" s="34" t="s">
        <v>644</v>
      </c>
      <c r="I1298" s="34" t="s">
        <v>645</v>
      </c>
      <c r="J1298" s="34" t="str">
        <f t="shared" si="101"/>
        <v>Admin &amp; OtherOther Overheads as % of Total Gross Profit</v>
      </c>
      <c r="K1298" s="34" t="str">
        <f t="shared" si="102"/>
        <v>220Environmental &amp; Health &amp; Safety expenses - Toyota</v>
      </c>
      <c r="L1298" s="28">
        <f>+SUMIF('TB 4-24'!M:M,$AL1298,'TB 4-24'!G:G)</f>
        <v>0</v>
      </c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>
        <f>+SUMIF('Input Sheet'!$S:$S,$AL1298,'Input Sheet'!C:C)</f>
        <v>0</v>
      </c>
      <c r="Z1298" s="28">
        <f>+SUMIF('Input Sheet'!$S:$S,$AL1298,'Input Sheet'!D:D)</f>
        <v>0</v>
      </c>
      <c r="AA1298" s="28">
        <f>+SUMIF('Input Sheet'!$S:$S,$AL1298,'Input Sheet'!E:E)</f>
        <v>0</v>
      </c>
      <c r="AB1298" s="28">
        <f>+SUMIF('Input Sheet'!$S:$S,$AL1298,'Input Sheet'!F:F)</f>
        <v>0</v>
      </c>
      <c r="AC1298" s="28">
        <f>+SUMIF('Input Sheet'!$S:$S,$AL1298,'Input Sheet'!G:G)</f>
        <v>0</v>
      </c>
      <c r="AD1298" s="28">
        <f>+SUMIF('Input Sheet'!$S:$S,$AL1298,'Input Sheet'!H:H)</f>
        <v>0</v>
      </c>
      <c r="AE1298" s="28">
        <f>+SUMIF('Input Sheet'!$S:$S,$AL1298,'Input Sheet'!I:I)</f>
        <v>0</v>
      </c>
      <c r="AF1298" s="28">
        <f>+SUMIF('Input Sheet'!$S:$S,$AL1298,'Input Sheet'!J:J)</f>
        <v>0</v>
      </c>
      <c r="AG1298" s="28">
        <f>+SUMIF('Input Sheet'!$S:$S,$AL1298,'Input Sheet'!K:K)</f>
        <v>0</v>
      </c>
      <c r="AH1298" s="28">
        <f>+SUMIF('Input Sheet'!$S:$S,$AL1298,'Input Sheet'!L:L)</f>
        <v>0</v>
      </c>
      <c r="AI1298" s="28">
        <f>+SUMIF('Input Sheet'!$S:$S,$AL1298,'Input Sheet'!M:M)</f>
        <v>0</v>
      </c>
      <c r="AJ1298" s="28">
        <f>+SUMIF('Input Sheet'!$S:$S,$AL1298,'Input Sheet'!N:N)</f>
        <v>0</v>
      </c>
      <c r="AK1298" s="28"/>
      <c r="AL1298" s="27" t="str">
        <f t="shared" si="103"/>
        <v>220-7453</v>
      </c>
      <c r="AM1298" s="34" t="str">
        <f t="shared" si="104"/>
        <v>Admin &amp; Other</v>
      </c>
      <c r="AN1298" s="34" t="str">
        <f t="shared" si="105"/>
        <v>Admin &amp; OtherOther Overheads as % of Total Gross Profit</v>
      </c>
      <c r="AO1298" s="35"/>
      <c r="AP1298" s="35"/>
      <c r="AQ1298" s="35"/>
    </row>
    <row r="1299" spans="1:43" x14ac:dyDescent="0.25">
      <c r="A1299" s="27" t="s">
        <v>103</v>
      </c>
      <c r="B1299" s="27" t="s">
        <v>104</v>
      </c>
      <c r="C1299" s="27" t="s">
        <v>104</v>
      </c>
      <c r="D1299" s="27" t="s">
        <v>156</v>
      </c>
      <c r="E1299" s="27" t="s">
        <v>713</v>
      </c>
      <c r="F1299" s="27" t="s">
        <v>702</v>
      </c>
      <c r="G1299" s="27" t="s">
        <v>703</v>
      </c>
      <c r="H1299" s="34" t="s">
        <v>109</v>
      </c>
      <c r="I1299" s="34" t="s">
        <v>110</v>
      </c>
      <c r="J1299" s="34" t="str">
        <f t="shared" si="101"/>
        <v>OverallOther Income</v>
      </c>
      <c r="K1299" s="34" t="str">
        <f t="shared" si="102"/>
        <v>936Environmental &amp; Health &amp; Safety expenses - Toyota</v>
      </c>
      <c r="L1299" s="28">
        <f>+SUMIF('TB 4-24'!M:M,$AL1299,'TB 4-24'!G:G)</f>
        <v>0</v>
      </c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>
        <f>+SUMIF('Input Sheet'!$S:$S,$AL1299,'Input Sheet'!C:C)</f>
        <v>0</v>
      </c>
      <c r="Z1299" s="28">
        <f>+SUMIF('Input Sheet'!$S:$S,$AL1299,'Input Sheet'!D:D)</f>
        <v>0</v>
      </c>
      <c r="AA1299" s="28">
        <f>+SUMIF('Input Sheet'!$S:$S,$AL1299,'Input Sheet'!E:E)</f>
        <v>0</v>
      </c>
      <c r="AB1299" s="28">
        <f>+SUMIF('Input Sheet'!$S:$S,$AL1299,'Input Sheet'!F:F)</f>
        <v>0</v>
      </c>
      <c r="AC1299" s="28">
        <f>+SUMIF('Input Sheet'!$S:$S,$AL1299,'Input Sheet'!G:G)</f>
        <v>0</v>
      </c>
      <c r="AD1299" s="28">
        <f>+SUMIF('Input Sheet'!$S:$S,$AL1299,'Input Sheet'!H:H)</f>
        <v>0</v>
      </c>
      <c r="AE1299" s="28">
        <f>+SUMIF('Input Sheet'!$S:$S,$AL1299,'Input Sheet'!I:I)</f>
        <v>0</v>
      </c>
      <c r="AF1299" s="28">
        <f>+SUMIF('Input Sheet'!$S:$S,$AL1299,'Input Sheet'!J:J)</f>
        <v>0</v>
      </c>
      <c r="AG1299" s="28">
        <f>+SUMIF('Input Sheet'!$S:$S,$AL1299,'Input Sheet'!K:K)</f>
        <v>0</v>
      </c>
      <c r="AH1299" s="28">
        <f>+SUMIF('Input Sheet'!$S:$S,$AL1299,'Input Sheet'!L:L)</f>
        <v>0</v>
      </c>
      <c r="AI1299" s="28">
        <f>+SUMIF('Input Sheet'!$S:$S,$AL1299,'Input Sheet'!M:M)</f>
        <v>0</v>
      </c>
      <c r="AJ1299" s="28">
        <f>+SUMIF('Input Sheet'!$S:$S,$AL1299,'Input Sheet'!N:N)</f>
        <v>0</v>
      </c>
      <c r="AK1299" s="28"/>
      <c r="AL1299" s="27" t="str">
        <f t="shared" si="103"/>
        <v>936-7453</v>
      </c>
      <c r="AM1299" s="34" t="str">
        <f t="shared" si="104"/>
        <v>Overall</v>
      </c>
      <c r="AN1299" s="34" t="str">
        <f t="shared" si="105"/>
        <v>OverallOther Income</v>
      </c>
      <c r="AO1299" s="35"/>
      <c r="AP1299" s="35"/>
      <c r="AQ1299" s="35"/>
    </row>
    <row r="1300" spans="1:43" x14ac:dyDescent="0.25">
      <c r="A1300" s="27" t="s">
        <v>103</v>
      </c>
      <c r="B1300" s="27" t="s">
        <v>104</v>
      </c>
      <c r="C1300" s="27" t="s">
        <v>657</v>
      </c>
      <c r="D1300" s="27" t="s">
        <v>163</v>
      </c>
      <c r="E1300" s="27" t="s">
        <v>660</v>
      </c>
      <c r="F1300" s="27" t="s">
        <v>709</v>
      </c>
      <c r="G1300" s="27" t="s">
        <v>710</v>
      </c>
      <c r="H1300" s="34" t="s">
        <v>644</v>
      </c>
      <c r="I1300" s="34" t="s">
        <v>711</v>
      </c>
      <c r="J1300" s="34" t="str">
        <f t="shared" si="101"/>
        <v>Admin &amp; OtherInsurance as % of Total Gross Profit</v>
      </c>
      <c r="K1300" s="34" t="str">
        <f t="shared" si="102"/>
        <v>200Insurance expense - Toyota</v>
      </c>
      <c r="L1300" s="28">
        <f>+SUMIF('TB 4-24'!M:M,$AL1300,'TB 4-24'!G:G)</f>
        <v>0</v>
      </c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>
        <f>+SUMIF('Input Sheet'!$S:$S,$AL1300,'Input Sheet'!C:C)</f>
        <v>0</v>
      </c>
      <c r="Z1300" s="28">
        <f>+SUMIF('Input Sheet'!$S:$S,$AL1300,'Input Sheet'!D:D)</f>
        <v>0</v>
      </c>
      <c r="AA1300" s="28">
        <f>+SUMIF('Input Sheet'!$S:$S,$AL1300,'Input Sheet'!E:E)</f>
        <v>0</v>
      </c>
      <c r="AB1300" s="28">
        <f>+SUMIF('Input Sheet'!$S:$S,$AL1300,'Input Sheet'!F:F)</f>
        <v>0</v>
      </c>
      <c r="AC1300" s="28">
        <f>+SUMIF('Input Sheet'!$S:$S,$AL1300,'Input Sheet'!G:G)</f>
        <v>0</v>
      </c>
      <c r="AD1300" s="28">
        <f>+SUMIF('Input Sheet'!$S:$S,$AL1300,'Input Sheet'!H:H)</f>
        <v>0</v>
      </c>
      <c r="AE1300" s="28">
        <f>+SUMIF('Input Sheet'!$S:$S,$AL1300,'Input Sheet'!I:I)</f>
        <v>0</v>
      </c>
      <c r="AF1300" s="28">
        <f>+SUMIF('Input Sheet'!$S:$S,$AL1300,'Input Sheet'!J:J)</f>
        <v>0</v>
      </c>
      <c r="AG1300" s="28">
        <f>+SUMIF('Input Sheet'!$S:$S,$AL1300,'Input Sheet'!K:K)</f>
        <v>0</v>
      </c>
      <c r="AH1300" s="28">
        <f>+SUMIF('Input Sheet'!$S:$S,$AL1300,'Input Sheet'!L:L)</f>
        <v>0</v>
      </c>
      <c r="AI1300" s="28">
        <f>+SUMIF('Input Sheet'!$S:$S,$AL1300,'Input Sheet'!M:M)</f>
        <v>0</v>
      </c>
      <c r="AJ1300" s="28">
        <f>+SUMIF('Input Sheet'!$S:$S,$AL1300,'Input Sheet'!N:N)</f>
        <v>0</v>
      </c>
      <c r="AK1300" s="28"/>
      <c r="AL1300" s="27" t="str">
        <f t="shared" si="103"/>
        <v>200-7840</v>
      </c>
      <c r="AM1300" s="34" t="str">
        <f t="shared" si="104"/>
        <v>Admin &amp; Other</v>
      </c>
      <c r="AN1300" s="34" t="str">
        <f t="shared" si="105"/>
        <v>Admin &amp; OtherInsurance as % of Total Gross Profit</v>
      </c>
      <c r="AO1300" s="35"/>
      <c r="AP1300" s="35"/>
      <c r="AQ1300" s="35"/>
    </row>
    <row r="1301" spans="1:43" x14ac:dyDescent="0.25">
      <c r="A1301" s="27" t="s">
        <v>103</v>
      </c>
      <c r="B1301" s="27" t="s">
        <v>104</v>
      </c>
      <c r="C1301" s="27" t="s">
        <v>657</v>
      </c>
      <c r="D1301" s="27" t="s">
        <v>163</v>
      </c>
      <c r="E1301" s="27" t="s">
        <v>661</v>
      </c>
      <c r="F1301" s="27" t="s">
        <v>709</v>
      </c>
      <c r="G1301" s="27" t="s">
        <v>710</v>
      </c>
      <c r="H1301" s="34" t="s">
        <v>644</v>
      </c>
      <c r="I1301" s="34" t="s">
        <v>711</v>
      </c>
      <c r="J1301" s="34" t="str">
        <f t="shared" si="101"/>
        <v>Admin &amp; OtherInsurance as % of Total Gross Profit</v>
      </c>
      <c r="K1301" s="34" t="str">
        <f t="shared" si="102"/>
        <v>221Insurance expense - Toyota</v>
      </c>
      <c r="L1301" s="28">
        <f>+SUMIF('TB 4-24'!M:M,$AL1301,'TB 4-24'!G:G)</f>
        <v>0</v>
      </c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>
        <f>+SUMIF('Input Sheet'!$S:$S,$AL1301,'Input Sheet'!C:C)</f>
        <v>0</v>
      </c>
      <c r="Z1301" s="28">
        <f>+SUMIF('Input Sheet'!$S:$S,$AL1301,'Input Sheet'!D:D)</f>
        <v>0</v>
      </c>
      <c r="AA1301" s="28">
        <f>+SUMIF('Input Sheet'!$S:$S,$AL1301,'Input Sheet'!E:E)</f>
        <v>0</v>
      </c>
      <c r="AB1301" s="28">
        <f>+SUMIF('Input Sheet'!$S:$S,$AL1301,'Input Sheet'!F:F)</f>
        <v>0</v>
      </c>
      <c r="AC1301" s="28">
        <f>+SUMIF('Input Sheet'!$S:$S,$AL1301,'Input Sheet'!G:G)</f>
        <v>0</v>
      </c>
      <c r="AD1301" s="28">
        <f>+SUMIF('Input Sheet'!$S:$S,$AL1301,'Input Sheet'!H:H)</f>
        <v>0</v>
      </c>
      <c r="AE1301" s="28">
        <f>+SUMIF('Input Sheet'!$S:$S,$AL1301,'Input Sheet'!I:I)</f>
        <v>0</v>
      </c>
      <c r="AF1301" s="28">
        <f>+SUMIF('Input Sheet'!$S:$S,$AL1301,'Input Sheet'!J:J)</f>
        <v>0</v>
      </c>
      <c r="AG1301" s="28">
        <f>+SUMIF('Input Sheet'!$S:$S,$AL1301,'Input Sheet'!K:K)</f>
        <v>0</v>
      </c>
      <c r="AH1301" s="28">
        <f>+SUMIF('Input Sheet'!$S:$S,$AL1301,'Input Sheet'!L:L)</f>
        <v>0</v>
      </c>
      <c r="AI1301" s="28">
        <f>+SUMIF('Input Sheet'!$S:$S,$AL1301,'Input Sheet'!M:M)</f>
        <v>0</v>
      </c>
      <c r="AJ1301" s="28">
        <f>+SUMIF('Input Sheet'!$S:$S,$AL1301,'Input Sheet'!N:N)</f>
        <v>0</v>
      </c>
      <c r="AK1301" s="28"/>
      <c r="AL1301" s="27" t="str">
        <f t="shared" si="103"/>
        <v>221-7840</v>
      </c>
      <c r="AM1301" s="34" t="str">
        <f t="shared" si="104"/>
        <v>Admin &amp; Other</v>
      </c>
      <c r="AN1301" s="34" t="str">
        <f t="shared" si="105"/>
        <v>Admin &amp; OtherInsurance as % of Total Gross Profit</v>
      </c>
      <c r="AO1301" s="35"/>
      <c r="AP1301" s="35"/>
      <c r="AQ1301" s="35"/>
    </row>
    <row r="1302" spans="1:43" x14ac:dyDescent="0.25">
      <c r="A1302" s="27" t="s">
        <v>103</v>
      </c>
      <c r="B1302" s="27" t="s">
        <v>104</v>
      </c>
      <c r="C1302" s="27" t="s">
        <v>663</v>
      </c>
      <c r="D1302" s="27" t="s">
        <v>163</v>
      </c>
      <c r="E1302" s="27" t="s">
        <v>664</v>
      </c>
      <c r="F1302" s="27" t="s">
        <v>709</v>
      </c>
      <c r="G1302" s="27" t="s">
        <v>710</v>
      </c>
      <c r="H1302" s="34" t="s">
        <v>644</v>
      </c>
      <c r="I1302" s="34" t="s">
        <v>711</v>
      </c>
      <c r="J1302" s="34" t="str">
        <f t="shared" si="101"/>
        <v>Admin &amp; OtherInsurance as % of Total Gross Profit</v>
      </c>
      <c r="K1302" s="34" t="str">
        <f t="shared" si="102"/>
        <v>400Insurance expense - Toyota</v>
      </c>
      <c r="L1302" s="28">
        <f>+SUMIF('TB 4-24'!M:M,$AL1302,'TB 4-24'!G:G)</f>
        <v>0</v>
      </c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>
        <f>+SUMIF('Input Sheet'!$S:$S,$AL1302,'Input Sheet'!C:C)</f>
        <v>0</v>
      </c>
      <c r="Z1302" s="28">
        <f>+SUMIF('Input Sheet'!$S:$S,$AL1302,'Input Sheet'!D:D)</f>
        <v>0</v>
      </c>
      <c r="AA1302" s="28">
        <f>+SUMIF('Input Sheet'!$S:$S,$AL1302,'Input Sheet'!E:E)</f>
        <v>0</v>
      </c>
      <c r="AB1302" s="28">
        <f>+SUMIF('Input Sheet'!$S:$S,$AL1302,'Input Sheet'!F:F)</f>
        <v>0</v>
      </c>
      <c r="AC1302" s="28">
        <f>+SUMIF('Input Sheet'!$S:$S,$AL1302,'Input Sheet'!G:G)</f>
        <v>0</v>
      </c>
      <c r="AD1302" s="28">
        <f>+SUMIF('Input Sheet'!$S:$S,$AL1302,'Input Sheet'!H:H)</f>
        <v>0</v>
      </c>
      <c r="AE1302" s="28">
        <f>+SUMIF('Input Sheet'!$S:$S,$AL1302,'Input Sheet'!I:I)</f>
        <v>0</v>
      </c>
      <c r="AF1302" s="28">
        <f>+SUMIF('Input Sheet'!$S:$S,$AL1302,'Input Sheet'!J:J)</f>
        <v>0</v>
      </c>
      <c r="AG1302" s="28">
        <f>+SUMIF('Input Sheet'!$S:$S,$AL1302,'Input Sheet'!K:K)</f>
        <v>0</v>
      </c>
      <c r="AH1302" s="28">
        <f>+SUMIF('Input Sheet'!$S:$S,$AL1302,'Input Sheet'!L:L)</f>
        <v>0</v>
      </c>
      <c r="AI1302" s="28">
        <f>+SUMIF('Input Sheet'!$S:$S,$AL1302,'Input Sheet'!M:M)</f>
        <v>0</v>
      </c>
      <c r="AJ1302" s="28">
        <f>+SUMIF('Input Sheet'!$S:$S,$AL1302,'Input Sheet'!N:N)</f>
        <v>0</v>
      </c>
      <c r="AK1302" s="28"/>
      <c r="AL1302" s="27" t="str">
        <f t="shared" si="103"/>
        <v>400-7840</v>
      </c>
      <c r="AM1302" s="34" t="str">
        <f t="shared" si="104"/>
        <v>Admin &amp; Other</v>
      </c>
      <c r="AN1302" s="34" t="str">
        <f t="shared" si="105"/>
        <v>Admin &amp; OtherInsurance as % of Total Gross Profit</v>
      </c>
      <c r="AO1302" s="35"/>
      <c r="AP1302" s="35"/>
      <c r="AQ1302" s="35"/>
    </row>
    <row r="1303" spans="1:43" x14ac:dyDescent="0.25">
      <c r="A1303" s="27" t="s">
        <v>103</v>
      </c>
      <c r="B1303" s="27" t="s">
        <v>104</v>
      </c>
      <c r="C1303" s="27" t="s">
        <v>663</v>
      </c>
      <c r="D1303" s="27" t="s">
        <v>163</v>
      </c>
      <c r="E1303" s="27" t="s">
        <v>665</v>
      </c>
      <c r="F1303" s="27" t="s">
        <v>709</v>
      </c>
      <c r="G1303" s="27" t="s">
        <v>710</v>
      </c>
      <c r="H1303" s="34" t="s">
        <v>644</v>
      </c>
      <c r="I1303" s="34" t="s">
        <v>711</v>
      </c>
      <c r="J1303" s="34" t="str">
        <f t="shared" si="101"/>
        <v>Admin &amp; OtherInsurance as % of Total Gross Profit</v>
      </c>
      <c r="K1303" s="34" t="str">
        <f t="shared" si="102"/>
        <v>410Insurance expense - Toyota</v>
      </c>
      <c r="L1303" s="28">
        <f>+SUMIF('TB 4-24'!M:M,$AL1303,'TB 4-24'!G:G)</f>
        <v>0</v>
      </c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>
        <f>+SUMIF('Input Sheet'!$S:$S,$AL1303,'Input Sheet'!C:C)</f>
        <v>0</v>
      </c>
      <c r="Z1303" s="28">
        <f>+SUMIF('Input Sheet'!$S:$S,$AL1303,'Input Sheet'!D:D)</f>
        <v>0</v>
      </c>
      <c r="AA1303" s="28">
        <f>+SUMIF('Input Sheet'!$S:$S,$AL1303,'Input Sheet'!E:E)</f>
        <v>0</v>
      </c>
      <c r="AB1303" s="28">
        <f>+SUMIF('Input Sheet'!$S:$S,$AL1303,'Input Sheet'!F:F)</f>
        <v>0</v>
      </c>
      <c r="AC1303" s="28">
        <f>+SUMIF('Input Sheet'!$S:$S,$AL1303,'Input Sheet'!G:G)</f>
        <v>0</v>
      </c>
      <c r="AD1303" s="28">
        <f>+SUMIF('Input Sheet'!$S:$S,$AL1303,'Input Sheet'!H:H)</f>
        <v>0</v>
      </c>
      <c r="AE1303" s="28">
        <f>+SUMIF('Input Sheet'!$S:$S,$AL1303,'Input Sheet'!I:I)</f>
        <v>0</v>
      </c>
      <c r="AF1303" s="28">
        <f>+SUMIF('Input Sheet'!$S:$S,$AL1303,'Input Sheet'!J:J)</f>
        <v>0</v>
      </c>
      <c r="AG1303" s="28">
        <f>+SUMIF('Input Sheet'!$S:$S,$AL1303,'Input Sheet'!K:K)</f>
        <v>0</v>
      </c>
      <c r="AH1303" s="28">
        <f>+SUMIF('Input Sheet'!$S:$S,$AL1303,'Input Sheet'!L:L)</f>
        <v>0</v>
      </c>
      <c r="AI1303" s="28">
        <f>+SUMIF('Input Sheet'!$S:$S,$AL1303,'Input Sheet'!M:M)</f>
        <v>0</v>
      </c>
      <c r="AJ1303" s="28">
        <f>+SUMIF('Input Sheet'!$S:$S,$AL1303,'Input Sheet'!N:N)</f>
        <v>0</v>
      </c>
      <c r="AK1303" s="28"/>
      <c r="AL1303" s="27" t="str">
        <f t="shared" si="103"/>
        <v>410-7840</v>
      </c>
      <c r="AM1303" s="34" t="str">
        <f t="shared" si="104"/>
        <v>Admin &amp; Other</v>
      </c>
      <c r="AN1303" s="34" t="str">
        <f t="shared" si="105"/>
        <v>Admin &amp; OtherInsurance as % of Total Gross Profit</v>
      </c>
      <c r="AO1303" s="35"/>
      <c r="AP1303" s="35"/>
      <c r="AQ1303" s="35"/>
    </row>
    <row r="1304" spans="1:43" x14ac:dyDescent="0.25">
      <c r="A1304" s="27" t="s">
        <v>103</v>
      </c>
      <c r="B1304" s="27" t="s">
        <v>104</v>
      </c>
      <c r="C1304" s="27" t="s">
        <v>663</v>
      </c>
      <c r="D1304" s="27" t="s">
        <v>163</v>
      </c>
      <c r="E1304" s="27" t="s">
        <v>666</v>
      </c>
      <c r="F1304" s="27" t="s">
        <v>709</v>
      </c>
      <c r="G1304" s="27" t="s">
        <v>710</v>
      </c>
      <c r="H1304" s="34" t="s">
        <v>644</v>
      </c>
      <c r="I1304" s="34" t="s">
        <v>711</v>
      </c>
      <c r="J1304" s="34" t="str">
        <f t="shared" si="101"/>
        <v>Admin &amp; OtherInsurance as % of Total Gross Profit</v>
      </c>
      <c r="K1304" s="34" t="str">
        <f t="shared" si="102"/>
        <v>420Insurance expense - Toyota</v>
      </c>
      <c r="L1304" s="28">
        <f>+SUMIF('TB 4-24'!M:M,$AL1304,'TB 4-24'!G:G)</f>
        <v>0</v>
      </c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>
        <f>+SUMIF('Input Sheet'!$S:$S,$AL1304,'Input Sheet'!C:C)</f>
        <v>0</v>
      </c>
      <c r="Z1304" s="28">
        <f>+SUMIF('Input Sheet'!$S:$S,$AL1304,'Input Sheet'!D:D)</f>
        <v>0</v>
      </c>
      <c r="AA1304" s="28">
        <f>+SUMIF('Input Sheet'!$S:$S,$AL1304,'Input Sheet'!E:E)</f>
        <v>0</v>
      </c>
      <c r="AB1304" s="28">
        <f>+SUMIF('Input Sheet'!$S:$S,$AL1304,'Input Sheet'!F:F)</f>
        <v>0</v>
      </c>
      <c r="AC1304" s="28">
        <f>+SUMIF('Input Sheet'!$S:$S,$AL1304,'Input Sheet'!G:G)</f>
        <v>0</v>
      </c>
      <c r="AD1304" s="28">
        <f>+SUMIF('Input Sheet'!$S:$S,$AL1304,'Input Sheet'!H:H)</f>
        <v>0</v>
      </c>
      <c r="AE1304" s="28">
        <f>+SUMIF('Input Sheet'!$S:$S,$AL1304,'Input Sheet'!I:I)</f>
        <v>0</v>
      </c>
      <c r="AF1304" s="28">
        <f>+SUMIF('Input Sheet'!$S:$S,$AL1304,'Input Sheet'!J:J)</f>
        <v>0</v>
      </c>
      <c r="AG1304" s="28">
        <f>+SUMIF('Input Sheet'!$S:$S,$AL1304,'Input Sheet'!K:K)</f>
        <v>0</v>
      </c>
      <c r="AH1304" s="28">
        <f>+SUMIF('Input Sheet'!$S:$S,$AL1304,'Input Sheet'!L:L)</f>
        <v>0</v>
      </c>
      <c r="AI1304" s="28">
        <f>+SUMIF('Input Sheet'!$S:$S,$AL1304,'Input Sheet'!M:M)</f>
        <v>0</v>
      </c>
      <c r="AJ1304" s="28">
        <f>+SUMIF('Input Sheet'!$S:$S,$AL1304,'Input Sheet'!N:N)</f>
        <v>0</v>
      </c>
      <c r="AK1304" s="28"/>
      <c r="AL1304" s="27" t="str">
        <f t="shared" si="103"/>
        <v>420-7840</v>
      </c>
      <c r="AM1304" s="34" t="str">
        <f t="shared" si="104"/>
        <v>Admin &amp; Other</v>
      </c>
      <c r="AN1304" s="34" t="str">
        <f t="shared" si="105"/>
        <v>Admin &amp; OtherInsurance as % of Total Gross Profit</v>
      </c>
      <c r="AO1304" s="35"/>
      <c r="AP1304" s="35"/>
      <c r="AQ1304" s="35"/>
    </row>
    <row r="1305" spans="1:43" x14ac:dyDescent="0.25">
      <c r="A1305" s="27" t="s">
        <v>103</v>
      </c>
      <c r="B1305" s="27" t="s">
        <v>104</v>
      </c>
      <c r="C1305" s="27" t="s">
        <v>663</v>
      </c>
      <c r="D1305" s="27" t="s">
        <v>163</v>
      </c>
      <c r="E1305" s="27" t="s">
        <v>667</v>
      </c>
      <c r="F1305" s="27" t="s">
        <v>709</v>
      </c>
      <c r="G1305" s="27" t="s">
        <v>710</v>
      </c>
      <c r="H1305" s="34" t="s">
        <v>644</v>
      </c>
      <c r="I1305" s="34" t="s">
        <v>711</v>
      </c>
      <c r="J1305" s="34" t="str">
        <f t="shared" si="101"/>
        <v>Admin &amp; OtherInsurance as % of Total Gross Profit</v>
      </c>
      <c r="K1305" s="34" t="str">
        <f t="shared" si="102"/>
        <v>421Insurance expense - Toyota</v>
      </c>
      <c r="L1305" s="28">
        <f>+SUMIF('TB 4-24'!M:M,$AL1305,'TB 4-24'!G:G)</f>
        <v>0</v>
      </c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>
        <f>+SUMIF('Input Sheet'!$S:$S,$AL1305,'Input Sheet'!C:C)</f>
        <v>0</v>
      </c>
      <c r="Z1305" s="28">
        <f>+SUMIF('Input Sheet'!$S:$S,$AL1305,'Input Sheet'!D:D)</f>
        <v>0</v>
      </c>
      <c r="AA1305" s="28">
        <f>+SUMIF('Input Sheet'!$S:$S,$AL1305,'Input Sheet'!E:E)</f>
        <v>0</v>
      </c>
      <c r="AB1305" s="28">
        <f>+SUMIF('Input Sheet'!$S:$S,$AL1305,'Input Sheet'!F:F)</f>
        <v>0</v>
      </c>
      <c r="AC1305" s="28">
        <f>+SUMIF('Input Sheet'!$S:$S,$AL1305,'Input Sheet'!G:G)</f>
        <v>0</v>
      </c>
      <c r="AD1305" s="28">
        <f>+SUMIF('Input Sheet'!$S:$S,$AL1305,'Input Sheet'!H:H)</f>
        <v>0</v>
      </c>
      <c r="AE1305" s="28">
        <f>+SUMIF('Input Sheet'!$S:$S,$AL1305,'Input Sheet'!I:I)</f>
        <v>0</v>
      </c>
      <c r="AF1305" s="28">
        <f>+SUMIF('Input Sheet'!$S:$S,$AL1305,'Input Sheet'!J:J)</f>
        <v>0</v>
      </c>
      <c r="AG1305" s="28">
        <f>+SUMIF('Input Sheet'!$S:$S,$AL1305,'Input Sheet'!K:K)</f>
        <v>0</v>
      </c>
      <c r="AH1305" s="28">
        <f>+SUMIF('Input Sheet'!$S:$S,$AL1305,'Input Sheet'!L:L)</f>
        <v>0</v>
      </c>
      <c r="AI1305" s="28">
        <f>+SUMIF('Input Sheet'!$S:$S,$AL1305,'Input Sheet'!M:M)</f>
        <v>0</v>
      </c>
      <c r="AJ1305" s="28">
        <f>+SUMIF('Input Sheet'!$S:$S,$AL1305,'Input Sheet'!N:N)</f>
        <v>0</v>
      </c>
      <c r="AK1305" s="28"/>
      <c r="AL1305" s="27" t="str">
        <f t="shared" si="103"/>
        <v>421-7840</v>
      </c>
      <c r="AM1305" s="34" t="str">
        <f t="shared" si="104"/>
        <v>Admin &amp; Other</v>
      </c>
      <c r="AN1305" s="34" t="str">
        <f t="shared" si="105"/>
        <v>Admin &amp; OtherInsurance as % of Total Gross Profit</v>
      </c>
      <c r="AO1305" s="35"/>
      <c r="AP1305" s="35"/>
      <c r="AQ1305" s="35"/>
    </row>
    <row r="1306" spans="1:43" x14ac:dyDescent="0.25">
      <c r="A1306" s="27" t="s">
        <v>103</v>
      </c>
      <c r="B1306" s="27" t="s">
        <v>104</v>
      </c>
      <c r="C1306" s="27" t="s">
        <v>663</v>
      </c>
      <c r="D1306" s="27" t="s">
        <v>163</v>
      </c>
      <c r="E1306" s="27" t="s">
        <v>668</v>
      </c>
      <c r="F1306" s="27" t="s">
        <v>709</v>
      </c>
      <c r="G1306" s="27" t="s">
        <v>710</v>
      </c>
      <c r="H1306" s="34" t="s">
        <v>644</v>
      </c>
      <c r="I1306" s="34" t="s">
        <v>711</v>
      </c>
      <c r="J1306" s="34" t="str">
        <f t="shared" si="101"/>
        <v>Admin &amp; OtherInsurance as % of Total Gross Profit</v>
      </c>
      <c r="K1306" s="34" t="str">
        <f t="shared" si="102"/>
        <v>430Insurance expense - Toyota</v>
      </c>
      <c r="L1306" s="28">
        <f>+SUMIF('TB 4-24'!M:M,$AL1306,'TB 4-24'!G:G)</f>
        <v>0</v>
      </c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>
        <f>+SUMIF('Input Sheet'!$S:$S,$AL1306,'Input Sheet'!C:C)</f>
        <v>0</v>
      </c>
      <c r="Z1306" s="28">
        <f>+SUMIF('Input Sheet'!$S:$S,$AL1306,'Input Sheet'!D:D)</f>
        <v>0</v>
      </c>
      <c r="AA1306" s="28">
        <f>+SUMIF('Input Sheet'!$S:$S,$AL1306,'Input Sheet'!E:E)</f>
        <v>0</v>
      </c>
      <c r="AB1306" s="28">
        <f>+SUMIF('Input Sheet'!$S:$S,$AL1306,'Input Sheet'!F:F)</f>
        <v>0</v>
      </c>
      <c r="AC1306" s="28">
        <f>+SUMIF('Input Sheet'!$S:$S,$AL1306,'Input Sheet'!G:G)</f>
        <v>0</v>
      </c>
      <c r="AD1306" s="28">
        <f>+SUMIF('Input Sheet'!$S:$S,$AL1306,'Input Sheet'!H:H)</f>
        <v>0</v>
      </c>
      <c r="AE1306" s="28">
        <f>+SUMIF('Input Sheet'!$S:$S,$AL1306,'Input Sheet'!I:I)</f>
        <v>0</v>
      </c>
      <c r="AF1306" s="28">
        <f>+SUMIF('Input Sheet'!$S:$S,$AL1306,'Input Sheet'!J:J)</f>
        <v>0</v>
      </c>
      <c r="AG1306" s="28">
        <f>+SUMIF('Input Sheet'!$S:$S,$AL1306,'Input Sheet'!K:K)</f>
        <v>0</v>
      </c>
      <c r="AH1306" s="28">
        <f>+SUMIF('Input Sheet'!$S:$S,$AL1306,'Input Sheet'!L:L)</f>
        <v>0</v>
      </c>
      <c r="AI1306" s="28">
        <f>+SUMIF('Input Sheet'!$S:$S,$AL1306,'Input Sheet'!M:M)</f>
        <v>0</v>
      </c>
      <c r="AJ1306" s="28">
        <f>+SUMIF('Input Sheet'!$S:$S,$AL1306,'Input Sheet'!N:N)</f>
        <v>0</v>
      </c>
      <c r="AK1306" s="28"/>
      <c r="AL1306" s="27" t="str">
        <f t="shared" si="103"/>
        <v>430-7840</v>
      </c>
      <c r="AM1306" s="34" t="str">
        <f t="shared" si="104"/>
        <v>Admin &amp; Other</v>
      </c>
      <c r="AN1306" s="34" t="str">
        <f t="shared" si="105"/>
        <v>Admin &amp; OtherInsurance as % of Total Gross Profit</v>
      </c>
      <c r="AO1306" s="35"/>
      <c r="AP1306" s="35"/>
      <c r="AQ1306" s="35"/>
    </row>
    <row r="1307" spans="1:43" x14ac:dyDescent="0.25">
      <c r="A1307" s="27" t="s">
        <v>103</v>
      </c>
      <c r="B1307" s="27" t="s">
        <v>104</v>
      </c>
      <c r="C1307" s="27" t="s">
        <v>663</v>
      </c>
      <c r="D1307" s="27" t="s">
        <v>163</v>
      </c>
      <c r="E1307" s="27" t="s">
        <v>669</v>
      </c>
      <c r="F1307" s="27" t="s">
        <v>709</v>
      </c>
      <c r="G1307" s="27" t="s">
        <v>710</v>
      </c>
      <c r="H1307" s="34" t="s">
        <v>644</v>
      </c>
      <c r="I1307" s="34" t="s">
        <v>711</v>
      </c>
      <c r="J1307" s="34" t="str">
        <f t="shared" si="101"/>
        <v>Admin &amp; OtherInsurance as % of Total Gross Profit</v>
      </c>
      <c r="K1307" s="34" t="str">
        <f t="shared" si="102"/>
        <v>440Insurance expense - Toyota</v>
      </c>
      <c r="L1307" s="28">
        <f>+SUMIF('TB 4-24'!M:M,$AL1307,'TB 4-24'!G:G)</f>
        <v>0</v>
      </c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>
        <f>+SUMIF('Input Sheet'!$S:$S,$AL1307,'Input Sheet'!C:C)</f>
        <v>0</v>
      </c>
      <c r="Z1307" s="28">
        <f>+SUMIF('Input Sheet'!$S:$S,$AL1307,'Input Sheet'!D:D)</f>
        <v>0</v>
      </c>
      <c r="AA1307" s="28">
        <f>+SUMIF('Input Sheet'!$S:$S,$AL1307,'Input Sheet'!E:E)</f>
        <v>0</v>
      </c>
      <c r="AB1307" s="28">
        <f>+SUMIF('Input Sheet'!$S:$S,$AL1307,'Input Sheet'!F:F)</f>
        <v>0</v>
      </c>
      <c r="AC1307" s="28">
        <f>+SUMIF('Input Sheet'!$S:$S,$AL1307,'Input Sheet'!G:G)</f>
        <v>0</v>
      </c>
      <c r="AD1307" s="28">
        <f>+SUMIF('Input Sheet'!$S:$S,$AL1307,'Input Sheet'!H:H)</f>
        <v>0</v>
      </c>
      <c r="AE1307" s="28">
        <f>+SUMIF('Input Sheet'!$S:$S,$AL1307,'Input Sheet'!I:I)</f>
        <v>0</v>
      </c>
      <c r="AF1307" s="28">
        <f>+SUMIF('Input Sheet'!$S:$S,$AL1307,'Input Sheet'!J:J)</f>
        <v>0</v>
      </c>
      <c r="AG1307" s="28">
        <f>+SUMIF('Input Sheet'!$S:$S,$AL1307,'Input Sheet'!K:K)</f>
        <v>0</v>
      </c>
      <c r="AH1307" s="28">
        <f>+SUMIF('Input Sheet'!$S:$S,$AL1307,'Input Sheet'!L:L)</f>
        <v>0</v>
      </c>
      <c r="AI1307" s="28">
        <f>+SUMIF('Input Sheet'!$S:$S,$AL1307,'Input Sheet'!M:M)</f>
        <v>0</v>
      </c>
      <c r="AJ1307" s="28">
        <f>+SUMIF('Input Sheet'!$S:$S,$AL1307,'Input Sheet'!N:N)</f>
        <v>0</v>
      </c>
      <c r="AK1307" s="28"/>
      <c r="AL1307" s="27" t="str">
        <f t="shared" si="103"/>
        <v>440-7840</v>
      </c>
      <c r="AM1307" s="34" t="str">
        <f t="shared" si="104"/>
        <v>Admin &amp; Other</v>
      </c>
      <c r="AN1307" s="34" t="str">
        <f t="shared" si="105"/>
        <v>Admin &amp; OtherInsurance as % of Total Gross Profit</v>
      </c>
      <c r="AO1307" s="35"/>
      <c r="AP1307" s="35"/>
      <c r="AQ1307" s="35"/>
    </row>
    <row r="1308" spans="1:43" x14ac:dyDescent="0.25">
      <c r="A1308" s="27" t="s">
        <v>103</v>
      </c>
      <c r="B1308" s="27" t="s">
        <v>104</v>
      </c>
      <c r="C1308" s="27" t="s">
        <v>663</v>
      </c>
      <c r="D1308" s="27" t="s">
        <v>163</v>
      </c>
      <c r="E1308" s="27" t="s">
        <v>670</v>
      </c>
      <c r="F1308" s="27" t="s">
        <v>709</v>
      </c>
      <c r="G1308" s="27" t="s">
        <v>710</v>
      </c>
      <c r="H1308" s="34" t="s">
        <v>644</v>
      </c>
      <c r="I1308" s="34" t="s">
        <v>711</v>
      </c>
      <c r="J1308" s="34" t="str">
        <f t="shared" si="101"/>
        <v>Admin &amp; OtherInsurance as % of Total Gross Profit</v>
      </c>
      <c r="K1308" s="34" t="str">
        <f t="shared" si="102"/>
        <v>460Insurance expense - Toyota</v>
      </c>
      <c r="L1308" s="28">
        <f>+SUMIF('TB 4-24'!M:M,$AL1308,'TB 4-24'!G:G)</f>
        <v>0</v>
      </c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>
        <f>+SUMIF('Input Sheet'!$S:$S,$AL1308,'Input Sheet'!C:C)</f>
        <v>0</v>
      </c>
      <c r="Z1308" s="28">
        <f>+SUMIF('Input Sheet'!$S:$S,$AL1308,'Input Sheet'!D:D)</f>
        <v>0</v>
      </c>
      <c r="AA1308" s="28">
        <f>+SUMIF('Input Sheet'!$S:$S,$AL1308,'Input Sheet'!E:E)</f>
        <v>0</v>
      </c>
      <c r="AB1308" s="28">
        <f>+SUMIF('Input Sheet'!$S:$S,$AL1308,'Input Sheet'!F:F)</f>
        <v>0</v>
      </c>
      <c r="AC1308" s="28">
        <f>+SUMIF('Input Sheet'!$S:$S,$AL1308,'Input Sheet'!G:G)</f>
        <v>0</v>
      </c>
      <c r="AD1308" s="28">
        <f>+SUMIF('Input Sheet'!$S:$S,$AL1308,'Input Sheet'!H:H)</f>
        <v>0</v>
      </c>
      <c r="AE1308" s="28">
        <f>+SUMIF('Input Sheet'!$S:$S,$AL1308,'Input Sheet'!I:I)</f>
        <v>0</v>
      </c>
      <c r="AF1308" s="28">
        <f>+SUMIF('Input Sheet'!$S:$S,$AL1308,'Input Sheet'!J:J)</f>
        <v>0</v>
      </c>
      <c r="AG1308" s="28">
        <f>+SUMIF('Input Sheet'!$S:$S,$AL1308,'Input Sheet'!K:K)</f>
        <v>0</v>
      </c>
      <c r="AH1308" s="28">
        <f>+SUMIF('Input Sheet'!$S:$S,$AL1308,'Input Sheet'!L:L)</f>
        <v>0</v>
      </c>
      <c r="AI1308" s="28">
        <f>+SUMIF('Input Sheet'!$S:$S,$AL1308,'Input Sheet'!M:M)</f>
        <v>0</v>
      </c>
      <c r="AJ1308" s="28">
        <f>+SUMIF('Input Sheet'!$S:$S,$AL1308,'Input Sheet'!N:N)</f>
        <v>0</v>
      </c>
      <c r="AK1308" s="28"/>
      <c r="AL1308" s="27" t="str">
        <f t="shared" si="103"/>
        <v>460-7840</v>
      </c>
      <c r="AM1308" s="34" t="str">
        <f t="shared" si="104"/>
        <v>Admin &amp; Other</v>
      </c>
      <c r="AN1308" s="34" t="str">
        <f t="shared" si="105"/>
        <v>Admin &amp; OtherInsurance as % of Total Gross Profit</v>
      </c>
      <c r="AO1308" s="35"/>
      <c r="AP1308" s="35"/>
      <c r="AQ1308" s="35"/>
    </row>
    <row r="1309" spans="1:43" x14ac:dyDescent="0.25">
      <c r="A1309" s="27" t="s">
        <v>103</v>
      </c>
      <c r="B1309" s="27" t="s">
        <v>104</v>
      </c>
      <c r="C1309" s="27" t="s">
        <v>671</v>
      </c>
      <c r="D1309" s="27" t="s">
        <v>163</v>
      </c>
      <c r="E1309" s="27" t="s">
        <v>672</v>
      </c>
      <c r="F1309" s="27" t="s">
        <v>709</v>
      </c>
      <c r="G1309" s="27" t="s">
        <v>710</v>
      </c>
      <c r="H1309" s="34" t="s">
        <v>644</v>
      </c>
      <c r="I1309" s="34" t="s">
        <v>711</v>
      </c>
      <c r="J1309" s="34" t="str">
        <f t="shared" si="101"/>
        <v>Admin &amp; OtherInsurance as % of Total Gross Profit</v>
      </c>
      <c r="K1309" s="34" t="str">
        <f t="shared" si="102"/>
        <v>300Insurance expense - Toyota</v>
      </c>
      <c r="L1309" s="28">
        <f>+SUMIF('TB 4-24'!M:M,$AL1309,'TB 4-24'!G:G)</f>
        <v>0</v>
      </c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>
        <f>+SUMIF('Input Sheet'!$S:$S,$AL1309,'Input Sheet'!C:C)</f>
        <v>0</v>
      </c>
      <c r="Z1309" s="28">
        <f>+SUMIF('Input Sheet'!$S:$S,$AL1309,'Input Sheet'!D:D)</f>
        <v>0</v>
      </c>
      <c r="AA1309" s="28">
        <f>+SUMIF('Input Sheet'!$S:$S,$AL1309,'Input Sheet'!E:E)</f>
        <v>0</v>
      </c>
      <c r="AB1309" s="28">
        <f>+SUMIF('Input Sheet'!$S:$S,$AL1309,'Input Sheet'!F:F)</f>
        <v>0</v>
      </c>
      <c r="AC1309" s="28">
        <f>+SUMIF('Input Sheet'!$S:$S,$AL1309,'Input Sheet'!G:G)</f>
        <v>0</v>
      </c>
      <c r="AD1309" s="28">
        <f>+SUMIF('Input Sheet'!$S:$S,$AL1309,'Input Sheet'!H:H)</f>
        <v>0</v>
      </c>
      <c r="AE1309" s="28">
        <f>+SUMIF('Input Sheet'!$S:$S,$AL1309,'Input Sheet'!I:I)</f>
        <v>0</v>
      </c>
      <c r="AF1309" s="28">
        <f>+SUMIF('Input Sheet'!$S:$S,$AL1309,'Input Sheet'!J:J)</f>
        <v>0</v>
      </c>
      <c r="AG1309" s="28">
        <f>+SUMIF('Input Sheet'!$S:$S,$AL1309,'Input Sheet'!K:K)</f>
        <v>0</v>
      </c>
      <c r="AH1309" s="28">
        <f>+SUMIF('Input Sheet'!$S:$S,$AL1309,'Input Sheet'!L:L)</f>
        <v>0</v>
      </c>
      <c r="AI1309" s="28">
        <f>+SUMIF('Input Sheet'!$S:$S,$AL1309,'Input Sheet'!M:M)</f>
        <v>0</v>
      </c>
      <c r="AJ1309" s="28">
        <f>+SUMIF('Input Sheet'!$S:$S,$AL1309,'Input Sheet'!N:N)</f>
        <v>0</v>
      </c>
      <c r="AK1309" s="28"/>
      <c r="AL1309" s="27" t="str">
        <f t="shared" si="103"/>
        <v>300-7840</v>
      </c>
      <c r="AM1309" s="34" t="str">
        <f t="shared" si="104"/>
        <v>Admin &amp; Other</v>
      </c>
      <c r="AN1309" s="34" t="str">
        <f t="shared" si="105"/>
        <v>Admin &amp; OtherInsurance as % of Total Gross Profit</v>
      </c>
      <c r="AO1309" s="35"/>
      <c r="AP1309" s="35"/>
      <c r="AQ1309" s="35"/>
    </row>
    <row r="1310" spans="1:43" x14ac:dyDescent="0.25">
      <c r="A1310" s="27" t="s">
        <v>103</v>
      </c>
      <c r="B1310" s="27" t="s">
        <v>104</v>
      </c>
      <c r="C1310" s="27" t="s">
        <v>671</v>
      </c>
      <c r="D1310" s="27" t="s">
        <v>163</v>
      </c>
      <c r="E1310" s="27" t="s">
        <v>673</v>
      </c>
      <c r="F1310" s="27" t="s">
        <v>709</v>
      </c>
      <c r="G1310" s="27" t="s">
        <v>710</v>
      </c>
      <c r="H1310" s="34" t="s">
        <v>644</v>
      </c>
      <c r="I1310" s="34" t="s">
        <v>711</v>
      </c>
      <c r="J1310" s="34" t="str">
        <f t="shared" si="101"/>
        <v>Admin &amp; OtherInsurance as % of Total Gross Profit</v>
      </c>
      <c r="K1310" s="34" t="str">
        <f t="shared" si="102"/>
        <v>310Insurance expense - Toyota</v>
      </c>
      <c r="L1310" s="28">
        <f>+SUMIF('TB 4-24'!M:M,$AL1310,'TB 4-24'!G:G)</f>
        <v>0</v>
      </c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>
        <f>+SUMIF('Input Sheet'!$S:$S,$AL1310,'Input Sheet'!C:C)</f>
        <v>0</v>
      </c>
      <c r="Z1310" s="28">
        <f>+SUMIF('Input Sheet'!$S:$S,$AL1310,'Input Sheet'!D:D)</f>
        <v>0</v>
      </c>
      <c r="AA1310" s="28">
        <f>+SUMIF('Input Sheet'!$S:$S,$AL1310,'Input Sheet'!E:E)</f>
        <v>0</v>
      </c>
      <c r="AB1310" s="28">
        <f>+SUMIF('Input Sheet'!$S:$S,$AL1310,'Input Sheet'!F:F)</f>
        <v>0</v>
      </c>
      <c r="AC1310" s="28">
        <f>+SUMIF('Input Sheet'!$S:$S,$AL1310,'Input Sheet'!G:G)</f>
        <v>0</v>
      </c>
      <c r="AD1310" s="28">
        <f>+SUMIF('Input Sheet'!$S:$S,$AL1310,'Input Sheet'!H:H)</f>
        <v>0</v>
      </c>
      <c r="AE1310" s="28">
        <f>+SUMIF('Input Sheet'!$S:$S,$AL1310,'Input Sheet'!I:I)</f>
        <v>0</v>
      </c>
      <c r="AF1310" s="28">
        <f>+SUMIF('Input Sheet'!$S:$S,$AL1310,'Input Sheet'!J:J)</f>
        <v>0</v>
      </c>
      <c r="AG1310" s="28">
        <f>+SUMIF('Input Sheet'!$S:$S,$AL1310,'Input Sheet'!K:K)</f>
        <v>0</v>
      </c>
      <c r="AH1310" s="28">
        <f>+SUMIF('Input Sheet'!$S:$S,$AL1310,'Input Sheet'!L:L)</f>
        <v>0</v>
      </c>
      <c r="AI1310" s="28">
        <f>+SUMIF('Input Sheet'!$S:$S,$AL1310,'Input Sheet'!M:M)</f>
        <v>0</v>
      </c>
      <c r="AJ1310" s="28">
        <f>+SUMIF('Input Sheet'!$S:$S,$AL1310,'Input Sheet'!N:N)</f>
        <v>0</v>
      </c>
      <c r="AK1310" s="28"/>
      <c r="AL1310" s="27" t="str">
        <f t="shared" si="103"/>
        <v>310-7840</v>
      </c>
      <c r="AM1310" s="34" t="str">
        <f t="shared" si="104"/>
        <v>Admin &amp; Other</v>
      </c>
      <c r="AN1310" s="34" t="str">
        <f t="shared" si="105"/>
        <v>Admin &amp; OtherInsurance as % of Total Gross Profit</v>
      </c>
      <c r="AO1310" s="35"/>
      <c r="AP1310" s="35"/>
      <c r="AQ1310" s="35"/>
    </row>
    <row r="1311" spans="1:43" x14ac:dyDescent="0.25">
      <c r="A1311" s="27" t="s">
        <v>103</v>
      </c>
      <c r="B1311" s="27" t="s">
        <v>104</v>
      </c>
      <c r="C1311" s="27" t="s">
        <v>671</v>
      </c>
      <c r="D1311" s="27" t="s">
        <v>163</v>
      </c>
      <c r="E1311" s="27" t="s">
        <v>674</v>
      </c>
      <c r="F1311" s="27" t="s">
        <v>709</v>
      </c>
      <c r="G1311" s="27" t="s">
        <v>710</v>
      </c>
      <c r="H1311" s="34" t="s">
        <v>644</v>
      </c>
      <c r="I1311" s="34" t="s">
        <v>711</v>
      </c>
      <c r="J1311" s="34" t="str">
        <f t="shared" si="101"/>
        <v>Admin &amp; OtherInsurance as % of Total Gross Profit</v>
      </c>
      <c r="K1311" s="34" t="str">
        <f t="shared" si="102"/>
        <v>321Insurance expense - Toyota</v>
      </c>
      <c r="L1311" s="28">
        <f>+SUMIF('TB 4-24'!M:M,$AL1311,'TB 4-24'!G:G)</f>
        <v>0</v>
      </c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>
        <f>+SUMIF('Input Sheet'!$S:$S,$AL1311,'Input Sheet'!C:C)</f>
        <v>0</v>
      </c>
      <c r="Z1311" s="28">
        <f>+SUMIF('Input Sheet'!$S:$S,$AL1311,'Input Sheet'!D:D)</f>
        <v>0</v>
      </c>
      <c r="AA1311" s="28">
        <f>+SUMIF('Input Sheet'!$S:$S,$AL1311,'Input Sheet'!E:E)</f>
        <v>0</v>
      </c>
      <c r="AB1311" s="28">
        <f>+SUMIF('Input Sheet'!$S:$S,$AL1311,'Input Sheet'!F:F)</f>
        <v>0</v>
      </c>
      <c r="AC1311" s="28">
        <f>+SUMIF('Input Sheet'!$S:$S,$AL1311,'Input Sheet'!G:G)</f>
        <v>0</v>
      </c>
      <c r="AD1311" s="28">
        <f>+SUMIF('Input Sheet'!$S:$S,$AL1311,'Input Sheet'!H:H)</f>
        <v>0</v>
      </c>
      <c r="AE1311" s="28">
        <f>+SUMIF('Input Sheet'!$S:$S,$AL1311,'Input Sheet'!I:I)</f>
        <v>0</v>
      </c>
      <c r="AF1311" s="28">
        <f>+SUMIF('Input Sheet'!$S:$S,$AL1311,'Input Sheet'!J:J)</f>
        <v>0</v>
      </c>
      <c r="AG1311" s="28">
        <f>+SUMIF('Input Sheet'!$S:$S,$AL1311,'Input Sheet'!K:K)</f>
        <v>0</v>
      </c>
      <c r="AH1311" s="28">
        <f>+SUMIF('Input Sheet'!$S:$S,$AL1311,'Input Sheet'!L:L)</f>
        <v>0</v>
      </c>
      <c r="AI1311" s="28">
        <f>+SUMIF('Input Sheet'!$S:$S,$AL1311,'Input Sheet'!M:M)</f>
        <v>0</v>
      </c>
      <c r="AJ1311" s="28">
        <f>+SUMIF('Input Sheet'!$S:$S,$AL1311,'Input Sheet'!N:N)</f>
        <v>0</v>
      </c>
      <c r="AK1311" s="28"/>
      <c r="AL1311" s="27" t="str">
        <f t="shared" si="103"/>
        <v>321-7840</v>
      </c>
      <c r="AM1311" s="34" t="str">
        <f t="shared" si="104"/>
        <v>Admin &amp; Other</v>
      </c>
      <c r="AN1311" s="34" t="str">
        <f t="shared" si="105"/>
        <v>Admin &amp; OtherInsurance as % of Total Gross Profit</v>
      </c>
      <c r="AO1311" s="35"/>
      <c r="AP1311" s="35"/>
      <c r="AQ1311" s="35"/>
    </row>
    <row r="1312" spans="1:43" x14ac:dyDescent="0.25">
      <c r="A1312" s="27" t="s">
        <v>103</v>
      </c>
      <c r="B1312" s="27" t="s">
        <v>104</v>
      </c>
      <c r="C1312" s="27" t="s">
        <v>671</v>
      </c>
      <c r="D1312" s="27" t="s">
        <v>163</v>
      </c>
      <c r="E1312" s="27" t="s">
        <v>676</v>
      </c>
      <c r="F1312" s="27" t="s">
        <v>709</v>
      </c>
      <c r="G1312" s="27" t="s">
        <v>710</v>
      </c>
      <c r="H1312" s="34" t="s">
        <v>644</v>
      </c>
      <c r="I1312" s="34" t="s">
        <v>711</v>
      </c>
      <c r="J1312" s="34" t="str">
        <f t="shared" si="101"/>
        <v>Admin &amp; OtherInsurance as % of Total Gross Profit</v>
      </c>
      <c r="K1312" s="34" t="str">
        <f t="shared" si="102"/>
        <v>360Insurance expense - Toyota</v>
      </c>
      <c r="L1312" s="28">
        <f>+SUMIF('TB 4-24'!M:M,$AL1312,'TB 4-24'!G:G)</f>
        <v>0</v>
      </c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>
        <f>+SUMIF('Input Sheet'!$S:$S,$AL1312,'Input Sheet'!C:C)</f>
        <v>0</v>
      </c>
      <c r="Z1312" s="28">
        <f>+SUMIF('Input Sheet'!$S:$S,$AL1312,'Input Sheet'!D:D)</f>
        <v>0</v>
      </c>
      <c r="AA1312" s="28">
        <f>+SUMIF('Input Sheet'!$S:$S,$AL1312,'Input Sheet'!E:E)</f>
        <v>0</v>
      </c>
      <c r="AB1312" s="28">
        <f>+SUMIF('Input Sheet'!$S:$S,$AL1312,'Input Sheet'!F:F)</f>
        <v>0</v>
      </c>
      <c r="AC1312" s="28">
        <f>+SUMIF('Input Sheet'!$S:$S,$AL1312,'Input Sheet'!G:G)</f>
        <v>0</v>
      </c>
      <c r="AD1312" s="28">
        <f>+SUMIF('Input Sheet'!$S:$S,$AL1312,'Input Sheet'!H:H)</f>
        <v>0</v>
      </c>
      <c r="AE1312" s="28">
        <f>+SUMIF('Input Sheet'!$S:$S,$AL1312,'Input Sheet'!I:I)</f>
        <v>0</v>
      </c>
      <c r="AF1312" s="28">
        <f>+SUMIF('Input Sheet'!$S:$S,$AL1312,'Input Sheet'!J:J)</f>
        <v>0</v>
      </c>
      <c r="AG1312" s="28">
        <f>+SUMIF('Input Sheet'!$S:$S,$AL1312,'Input Sheet'!K:K)</f>
        <v>0</v>
      </c>
      <c r="AH1312" s="28">
        <f>+SUMIF('Input Sheet'!$S:$S,$AL1312,'Input Sheet'!L:L)</f>
        <v>0</v>
      </c>
      <c r="AI1312" s="28">
        <f>+SUMIF('Input Sheet'!$S:$S,$AL1312,'Input Sheet'!M:M)</f>
        <v>0</v>
      </c>
      <c r="AJ1312" s="28">
        <f>+SUMIF('Input Sheet'!$S:$S,$AL1312,'Input Sheet'!N:N)</f>
        <v>0</v>
      </c>
      <c r="AK1312" s="28"/>
      <c r="AL1312" s="27" t="str">
        <f t="shared" si="103"/>
        <v>360-7840</v>
      </c>
      <c r="AM1312" s="34" t="str">
        <f t="shared" si="104"/>
        <v>Admin &amp; Other</v>
      </c>
      <c r="AN1312" s="34" t="str">
        <f t="shared" si="105"/>
        <v>Admin &amp; OtherInsurance as % of Total Gross Profit</v>
      </c>
      <c r="AO1312" s="35"/>
      <c r="AP1312" s="35"/>
      <c r="AQ1312" s="35"/>
    </row>
    <row r="1313" spans="1:43" x14ac:dyDescent="0.25">
      <c r="A1313" s="27" t="s">
        <v>103</v>
      </c>
      <c r="B1313" s="27" t="s">
        <v>104</v>
      </c>
      <c r="C1313" s="27" t="s">
        <v>104</v>
      </c>
      <c r="D1313" s="27" t="s">
        <v>163</v>
      </c>
      <c r="E1313" s="27" t="s">
        <v>677</v>
      </c>
      <c r="F1313" s="27" t="s">
        <v>709</v>
      </c>
      <c r="G1313" s="27" t="s">
        <v>710</v>
      </c>
      <c r="H1313" s="34" t="s">
        <v>644</v>
      </c>
      <c r="I1313" s="34" t="s">
        <v>711</v>
      </c>
      <c r="J1313" s="34" t="str">
        <f t="shared" si="101"/>
        <v>Admin &amp; OtherInsurance as % of Total Gross Profit</v>
      </c>
      <c r="K1313" s="34" t="str">
        <f t="shared" si="102"/>
        <v>100Insurance expense - Toyota</v>
      </c>
      <c r="L1313" s="28">
        <f>+SUMIF('TB 4-24'!M:M,$AL1313,'TB 4-24'!G:G)</f>
        <v>0</v>
      </c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>
        <f>+SUMIF('Input Sheet'!$S:$S,$AL1313,'Input Sheet'!C:C)</f>
        <v>0</v>
      </c>
      <c r="Z1313" s="28">
        <f>+SUMIF('Input Sheet'!$S:$S,$AL1313,'Input Sheet'!D:D)</f>
        <v>0</v>
      </c>
      <c r="AA1313" s="28">
        <f>+SUMIF('Input Sheet'!$S:$S,$AL1313,'Input Sheet'!E:E)</f>
        <v>0</v>
      </c>
      <c r="AB1313" s="28">
        <f>+SUMIF('Input Sheet'!$S:$S,$AL1313,'Input Sheet'!F:F)</f>
        <v>0</v>
      </c>
      <c r="AC1313" s="28">
        <f>+SUMIF('Input Sheet'!$S:$S,$AL1313,'Input Sheet'!G:G)</f>
        <v>0</v>
      </c>
      <c r="AD1313" s="28">
        <f>+SUMIF('Input Sheet'!$S:$S,$AL1313,'Input Sheet'!H:H)</f>
        <v>0</v>
      </c>
      <c r="AE1313" s="28">
        <f>+SUMIF('Input Sheet'!$S:$S,$AL1313,'Input Sheet'!I:I)</f>
        <v>0</v>
      </c>
      <c r="AF1313" s="28">
        <f>+SUMIF('Input Sheet'!$S:$S,$AL1313,'Input Sheet'!J:J)</f>
        <v>0</v>
      </c>
      <c r="AG1313" s="28">
        <f>+SUMIF('Input Sheet'!$S:$S,$AL1313,'Input Sheet'!K:K)</f>
        <v>0</v>
      </c>
      <c r="AH1313" s="28">
        <f>+SUMIF('Input Sheet'!$S:$S,$AL1313,'Input Sheet'!L:L)</f>
        <v>0</v>
      </c>
      <c r="AI1313" s="28">
        <f>+SUMIF('Input Sheet'!$S:$S,$AL1313,'Input Sheet'!M:M)</f>
        <v>0</v>
      </c>
      <c r="AJ1313" s="28">
        <f>+SUMIF('Input Sheet'!$S:$S,$AL1313,'Input Sheet'!N:N)</f>
        <v>0</v>
      </c>
      <c r="AK1313" s="28"/>
      <c r="AL1313" s="27" t="str">
        <f t="shared" si="103"/>
        <v>100-7840</v>
      </c>
      <c r="AM1313" s="34" t="str">
        <f t="shared" si="104"/>
        <v>Admin &amp; Other</v>
      </c>
      <c r="AN1313" s="34" t="str">
        <f t="shared" si="105"/>
        <v>Admin &amp; OtherInsurance as % of Total Gross Profit</v>
      </c>
      <c r="AO1313" s="35"/>
      <c r="AP1313" s="35"/>
      <c r="AQ1313" s="35"/>
    </row>
    <row r="1314" spans="1:43" x14ac:dyDescent="0.25">
      <c r="A1314" s="27" t="s">
        <v>103</v>
      </c>
      <c r="B1314" s="27" t="s">
        <v>104</v>
      </c>
      <c r="C1314" s="27" t="s">
        <v>104</v>
      </c>
      <c r="D1314" s="27" t="s">
        <v>156</v>
      </c>
      <c r="E1314" s="27" t="s">
        <v>679</v>
      </c>
      <c r="F1314" s="27" t="s">
        <v>702</v>
      </c>
      <c r="G1314" s="27" t="s">
        <v>703</v>
      </c>
      <c r="H1314" s="34" t="s">
        <v>644</v>
      </c>
      <c r="I1314" s="34" t="s">
        <v>645</v>
      </c>
      <c r="J1314" s="34" t="str">
        <f t="shared" si="101"/>
        <v>Admin &amp; OtherOther Overheads as % of Total Gross Profit</v>
      </c>
      <c r="K1314" s="34" t="str">
        <f t="shared" si="102"/>
        <v>160Environmental &amp; Health &amp; Safety expenses - Toyota</v>
      </c>
      <c r="L1314" s="28">
        <f>+SUMIF('TB 4-24'!M:M,$AL1314,'TB 4-24'!G:G)</f>
        <v>0</v>
      </c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>
        <f>+SUMIF('Input Sheet'!$S:$S,$AL1314,'Input Sheet'!C:C)</f>
        <v>0</v>
      </c>
      <c r="Z1314" s="28">
        <f>+SUMIF('Input Sheet'!$S:$S,$AL1314,'Input Sheet'!D:D)</f>
        <v>0</v>
      </c>
      <c r="AA1314" s="28">
        <f>+SUMIF('Input Sheet'!$S:$S,$AL1314,'Input Sheet'!E:E)</f>
        <v>0</v>
      </c>
      <c r="AB1314" s="28">
        <f>+SUMIF('Input Sheet'!$S:$S,$AL1314,'Input Sheet'!F:F)</f>
        <v>0</v>
      </c>
      <c r="AC1314" s="28">
        <f>+SUMIF('Input Sheet'!$S:$S,$AL1314,'Input Sheet'!G:G)</f>
        <v>0</v>
      </c>
      <c r="AD1314" s="28">
        <f>+SUMIF('Input Sheet'!$S:$S,$AL1314,'Input Sheet'!H:H)</f>
        <v>0</v>
      </c>
      <c r="AE1314" s="28">
        <f>+SUMIF('Input Sheet'!$S:$S,$AL1314,'Input Sheet'!I:I)</f>
        <v>0</v>
      </c>
      <c r="AF1314" s="28">
        <f>+SUMIF('Input Sheet'!$S:$S,$AL1314,'Input Sheet'!J:J)</f>
        <v>0</v>
      </c>
      <c r="AG1314" s="28">
        <f>+SUMIF('Input Sheet'!$S:$S,$AL1314,'Input Sheet'!K:K)</f>
        <v>0</v>
      </c>
      <c r="AH1314" s="28">
        <f>+SUMIF('Input Sheet'!$S:$S,$AL1314,'Input Sheet'!L:L)</f>
        <v>0</v>
      </c>
      <c r="AI1314" s="28">
        <f>+SUMIF('Input Sheet'!$S:$S,$AL1314,'Input Sheet'!M:M)</f>
        <v>0</v>
      </c>
      <c r="AJ1314" s="28">
        <f>+SUMIF('Input Sheet'!$S:$S,$AL1314,'Input Sheet'!N:N)</f>
        <v>0</v>
      </c>
      <c r="AK1314" s="28"/>
      <c r="AL1314" s="27" t="str">
        <f t="shared" si="103"/>
        <v>160-7453</v>
      </c>
      <c r="AM1314" s="34" t="str">
        <f t="shared" si="104"/>
        <v>Admin &amp; Other</v>
      </c>
      <c r="AN1314" s="34" t="str">
        <f t="shared" si="105"/>
        <v>Admin &amp; OtherOther Overheads as % of Total Gross Profit</v>
      </c>
      <c r="AO1314" s="35"/>
      <c r="AP1314" s="35"/>
      <c r="AQ1314" s="35"/>
    </row>
    <row r="1315" spans="1:43" x14ac:dyDescent="0.25">
      <c r="A1315" s="27" t="s">
        <v>103</v>
      </c>
      <c r="B1315" s="27" t="s">
        <v>104</v>
      </c>
      <c r="C1315" s="27" t="s">
        <v>104</v>
      </c>
      <c r="D1315" s="27" t="s">
        <v>164</v>
      </c>
      <c r="E1315" s="27" t="s">
        <v>653</v>
      </c>
      <c r="F1315" s="27" t="s">
        <v>709</v>
      </c>
      <c r="G1315" s="27" t="s">
        <v>710</v>
      </c>
      <c r="H1315" s="34" t="s">
        <v>644</v>
      </c>
      <c r="I1315" s="34" t="s">
        <v>711</v>
      </c>
      <c r="J1315" s="34" t="str">
        <f t="shared" si="101"/>
        <v>Admin &amp; OtherInsurance as % of Total Gross Profit</v>
      </c>
      <c r="K1315" s="34" t="str">
        <f t="shared" si="102"/>
        <v>140Insurance expense - Toyota</v>
      </c>
      <c r="L1315" s="28">
        <f>+SUMIF('TB 4-24'!M:M,$AL1315,'TB 4-24'!G:G)</f>
        <v>0</v>
      </c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>
        <f>+SUMIF('Input Sheet'!$S:$S,$AL1315,'Input Sheet'!C:C)</f>
        <v>0</v>
      </c>
      <c r="Z1315" s="28">
        <f>+SUMIF('Input Sheet'!$S:$S,$AL1315,'Input Sheet'!D:D)</f>
        <v>0</v>
      </c>
      <c r="AA1315" s="28">
        <f>+SUMIF('Input Sheet'!$S:$S,$AL1315,'Input Sheet'!E:E)</f>
        <v>0</v>
      </c>
      <c r="AB1315" s="28">
        <f>+SUMIF('Input Sheet'!$S:$S,$AL1315,'Input Sheet'!F:F)</f>
        <v>0</v>
      </c>
      <c r="AC1315" s="28">
        <f>+SUMIF('Input Sheet'!$S:$S,$AL1315,'Input Sheet'!G:G)</f>
        <v>0</v>
      </c>
      <c r="AD1315" s="28">
        <f>+SUMIF('Input Sheet'!$S:$S,$AL1315,'Input Sheet'!H:H)</f>
        <v>0</v>
      </c>
      <c r="AE1315" s="28">
        <f>+SUMIF('Input Sheet'!$S:$S,$AL1315,'Input Sheet'!I:I)</f>
        <v>0</v>
      </c>
      <c r="AF1315" s="28">
        <f>+SUMIF('Input Sheet'!$S:$S,$AL1315,'Input Sheet'!J:J)</f>
        <v>0</v>
      </c>
      <c r="AG1315" s="28">
        <f>+SUMIF('Input Sheet'!$S:$S,$AL1315,'Input Sheet'!K:K)</f>
        <v>0</v>
      </c>
      <c r="AH1315" s="28">
        <f>+SUMIF('Input Sheet'!$S:$S,$AL1315,'Input Sheet'!L:L)</f>
        <v>0</v>
      </c>
      <c r="AI1315" s="28">
        <f>+SUMIF('Input Sheet'!$S:$S,$AL1315,'Input Sheet'!M:M)</f>
        <v>0</v>
      </c>
      <c r="AJ1315" s="28">
        <f>+SUMIF('Input Sheet'!$S:$S,$AL1315,'Input Sheet'!N:N)</f>
        <v>0</v>
      </c>
      <c r="AK1315" s="28"/>
      <c r="AL1315" s="27" t="str">
        <f t="shared" si="103"/>
        <v>140-7845</v>
      </c>
      <c r="AM1315" s="34" t="str">
        <f t="shared" si="104"/>
        <v>Admin &amp; Other</v>
      </c>
      <c r="AN1315" s="34" t="str">
        <f t="shared" si="105"/>
        <v>Admin &amp; OtherInsurance as % of Total Gross Profit</v>
      </c>
      <c r="AO1315" s="35"/>
      <c r="AP1315" s="35"/>
      <c r="AQ1315" s="35"/>
    </row>
    <row r="1316" spans="1:43" x14ac:dyDescent="0.25">
      <c r="A1316" s="27" t="s">
        <v>103</v>
      </c>
      <c r="B1316" s="27" t="s">
        <v>104</v>
      </c>
      <c r="C1316" s="27" t="s">
        <v>657</v>
      </c>
      <c r="D1316" s="27" t="s">
        <v>164</v>
      </c>
      <c r="E1316" s="27" t="s">
        <v>658</v>
      </c>
      <c r="F1316" s="27" t="s">
        <v>709</v>
      </c>
      <c r="G1316" s="27" t="s">
        <v>710</v>
      </c>
      <c r="H1316" s="34" t="s">
        <v>644</v>
      </c>
      <c r="I1316" s="34" t="s">
        <v>711</v>
      </c>
      <c r="J1316" s="34" t="str">
        <f t="shared" si="101"/>
        <v>Admin &amp; OtherInsurance as % of Total Gross Profit</v>
      </c>
      <c r="K1316" s="34" t="str">
        <f t="shared" si="102"/>
        <v>210Insurance expense - Toyota</v>
      </c>
      <c r="L1316" s="28">
        <f>+SUMIF('TB 4-24'!M:M,$AL1316,'TB 4-24'!G:G)</f>
        <v>0</v>
      </c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>
        <f>+SUMIF('Input Sheet'!$S:$S,$AL1316,'Input Sheet'!C:C)</f>
        <v>0</v>
      </c>
      <c r="Z1316" s="28">
        <f>+SUMIF('Input Sheet'!$S:$S,$AL1316,'Input Sheet'!D:D)</f>
        <v>0</v>
      </c>
      <c r="AA1316" s="28">
        <f>+SUMIF('Input Sheet'!$S:$S,$AL1316,'Input Sheet'!E:E)</f>
        <v>0</v>
      </c>
      <c r="AB1316" s="28">
        <f>+SUMIF('Input Sheet'!$S:$S,$AL1316,'Input Sheet'!F:F)</f>
        <v>0</v>
      </c>
      <c r="AC1316" s="28">
        <f>+SUMIF('Input Sheet'!$S:$S,$AL1316,'Input Sheet'!G:G)</f>
        <v>0</v>
      </c>
      <c r="AD1316" s="28">
        <f>+SUMIF('Input Sheet'!$S:$S,$AL1316,'Input Sheet'!H:H)</f>
        <v>0</v>
      </c>
      <c r="AE1316" s="28">
        <f>+SUMIF('Input Sheet'!$S:$S,$AL1316,'Input Sheet'!I:I)</f>
        <v>0</v>
      </c>
      <c r="AF1316" s="28">
        <f>+SUMIF('Input Sheet'!$S:$S,$AL1316,'Input Sheet'!J:J)</f>
        <v>0</v>
      </c>
      <c r="AG1316" s="28">
        <f>+SUMIF('Input Sheet'!$S:$S,$AL1316,'Input Sheet'!K:K)</f>
        <v>0</v>
      </c>
      <c r="AH1316" s="28">
        <f>+SUMIF('Input Sheet'!$S:$S,$AL1316,'Input Sheet'!L:L)</f>
        <v>0</v>
      </c>
      <c r="AI1316" s="28">
        <f>+SUMIF('Input Sheet'!$S:$S,$AL1316,'Input Sheet'!M:M)</f>
        <v>0</v>
      </c>
      <c r="AJ1316" s="28">
        <f>+SUMIF('Input Sheet'!$S:$S,$AL1316,'Input Sheet'!N:N)</f>
        <v>0</v>
      </c>
      <c r="AK1316" s="28"/>
      <c r="AL1316" s="27" t="str">
        <f t="shared" si="103"/>
        <v>210-7845</v>
      </c>
      <c r="AM1316" s="34" t="str">
        <f t="shared" si="104"/>
        <v>Admin &amp; Other</v>
      </c>
      <c r="AN1316" s="34" t="str">
        <f t="shared" si="105"/>
        <v>Admin &amp; OtherInsurance as % of Total Gross Profit</v>
      </c>
      <c r="AO1316" s="35"/>
      <c r="AP1316" s="35"/>
      <c r="AQ1316" s="35"/>
    </row>
    <row r="1317" spans="1:43" x14ac:dyDescent="0.25">
      <c r="A1317" s="27" t="s">
        <v>103</v>
      </c>
      <c r="B1317" s="27" t="s">
        <v>104</v>
      </c>
      <c r="C1317" s="27" t="s">
        <v>104</v>
      </c>
      <c r="D1317" s="27" t="s">
        <v>164</v>
      </c>
      <c r="E1317" s="27" t="s">
        <v>649</v>
      </c>
      <c r="F1317" s="27" t="s">
        <v>709</v>
      </c>
      <c r="G1317" s="27" t="s">
        <v>710</v>
      </c>
      <c r="H1317" s="34" t="s">
        <v>644</v>
      </c>
      <c r="I1317" s="34" t="s">
        <v>711</v>
      </c>
      <c r="J1317" s="34" t="str">
        <f t="shared" si="101"/>
        <v>Admin &amp; OtherInsurance as % of Total Gross Profit</v>
      </c>
      <c r="K1317" s="34" t="str">
        <f t="shared" si="102"/>
        <v>110Insurance expense - Toyota</v>
      </c>
      <c r="L1317" s="28">
        <f>+SUMIF('TB 4-24'!M:M,$AL1317,'TB 4-24'!G:G)</f>
        <v>0</v>
      </c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>
        <f>+SUMIF('Input Sheet'!$S:$S,$AL1317,'Input Sheet'!C:C)</f>
        <v>0</v>
      </c>
      <c r="Z1317" s="28">
        <f>+SUMIF('Input Sheet'!$S:$S,$AL1317,'Input Sheet'!D:D)</f>
        <v>0</v>
      </c>
      <c r="AA1317" s="28">
        <f>+SUMIF('Input Sheet'!$S:$S,$AL1317,'Input Sheet'!E:E)</f>
        <v>0</v>
      </c>
      <c r="AB1317" s="28">
        <f>+SUMIF('Input Sheet'!$S:$S,$AL1317,'Input Sheet'!F:F)</f>
        <v>0</v>
      </c>
      <c r="AC1317" s="28">
        <f>+SUMIF('Input Sheet'!$S:$S,$AL1317,'Input Sheet'!G:G)</f>
        <v>0</v>
      </c>
      <c r="AD1317" s="28">
        <f>+SUMIF('Input Sheet'!$S:$S,$AL1317,'Input Sheet'!H:H)</f>
        <v>0</v>
      </c>
      <c r="AE1317" s="28">
        <f>+SUMIF('Input Sheet'!$S:$S,$AL1317,'Input Sheet'!I:I)</f>
        <v>0</v>
      </c>
      <c r="AF1317" s="28">
        <f>+SUMIF('Input Sheet'!$S:$S,$AL1317,'Input Sheet'!J:J)</f>
        <v>0</v>
      </c>
      <c r="AG1317" s="28">
        <f>+SUMIF('Input Sheet'!$S:$S,$AL1317,'Input Sheet'!K:K)</f>
        <v>0</v>
      </c>
      <c r="AH1317" s="28">
        <f>+SUMIF('Input Sheet'!$S:$S,$AL1317,'Input Sheet'!L:L)</f>
        <v>0</v>
      </c>
      <c r="AI1317" s="28">
        <f>+SUMIF('Input Sheet'!$S:$S,$AL1317,'Input Sheet'!M:M)</f>
        <v>0</v>
      </c>
      <c r="AJ1317" s="28">
        <f>+SUMIF('Input Sheet'!$S:$S,$AL1317,'Input Sheet'!N:N)</f>
        <v>0</v>
      </c>
      <c r="AK1317" s="28"/>
      <c r="AL1317" s="27" t="str">
        <f t="shared" si="103"/>
        <v>110-7845</v>
      </c>
      <c r="AM1317" s="34" t="str">
        <f t="shared" si="104"/>
        <v>Admin &amp; Other</v>
      </c>
      <c r="AN1317" s="34" t="str">
        <f t="shared" si="105"/>
        <v>Admin &amp; OtherInsurance as % of Total Gross Profit</v>
      </c>
      <c r="AO1317" s="35"/>
      <c r="AP1317" s="35"/>
      <c r="AQ1317" s="35"/>
    </row>
    <row r="1318" spans="1:43" x14ac:dyDescent="0.25">
      <c r="A1318" s="27" t="s">
        <v>103</v>
      </c>
      <c r="B1318" s="27" t="s">
        <v>104</v>
      </c>
      <c r="C1318" s="27" t="s">
        <v>104</v>
      </c>
      <c r="D1318" s="27" t="s">
        <v>164</v>
      </c>
      <c r="E1318" s="27" t="s">
        <v>654</v>
      </c>
      <c r="F1318" s="27" t="s">
        <v>709</v>
      </c>
      <c r="G1318" s="27" t="s">
        <v>710</v>
      </c>
      <c r="H1318" s="34" t="s">
        <v>644</v>
      </c>
      <c r="I1318" s="34" t="s">
        <v>711</v>
      </c>
      <c r="J1318" s="34" t="str">
        <f t="shared" si="101"/>
        <v>Admin &amp; OtherInsurance as % of Total Gross Profit</v>
      </c>
      <c r="K1318" s="34" t="str">
        <f t="shared" si="102"/>
        <v>120Insurance expense - Toyota</v>
      </c>
      <c r="L1318" s="28">
        <f>+SUMIF('TB 4-24'!M:M,$AL1318,'TB 4-24'!G:G)</f>
        <v>0</v>
      </c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>
        <f>+SUMIF('Input Sheet'!$S:$S,$AL1318,'Input Sheet'!C:C)</f>
        <v>0</v>
      </c>
      <c r="Z1318" s="28">
        <f>+SUMIF('Input Sheet'!$S:$S,$AL1318,'Input Sheet'!D:D)</f>
        <v>0</v>
      </c>
      <c r="AA1318" s="28">
        <f>+SUMIF('Input Sheet'!$S:$S,$AL1318,'Input Sheet'!E:E)</f>
        <v>0</v>
      </c>
      <c r="AB1318" s="28">
        <f>+SUMIF('Input Sheet'!$S:$S,$AL1318,'Input Sheet'!F:F)</f>
        <v>0</v>
      </c>
      <c r="AC1318" s="28">
        <f>+SUMIF('Input Sheet'!$S:$S,$AL1318,'Input Sheet'!G:G)</f>
        <v>0</v>
      </c>
      <c r="AD1318" s="28">
        <f>+SUMIF('Input Sheet'!$S:$S,$AL1318,'Input Sheet'!H:H)</f>
        <v>0</v>
      </c>
      <c r="AE1318" s="28">
        <f>+SUMIF('Input Sheet'!$S:$S,$AL1318,'Input Sheet'!I:I)</f>
        <v>0</v>
      </c>
      <c r="AF1318" s="28">
        <f>+SUMIF('Input Sheet'!$S:$S,$AL1318,'Input Sheet'!J:J)</f>
        <v>0</v>
      </c>
      <c r="AG1318" s="28">
        <f>+SUMIF('Input Sheet'!$S:$S,$AL1318,'Input Sheet'!K:K)</f>
        <v>0</v>
      </c>
      <c r="AH1318" s="28">
        <f>+SUMIF('Input Sheet'!$S:$S,$AL1318,'Input Sheet'!L:L)</f>
        <v>0</v>
      </c>
      <c r="AI1318" s="28">
        <f>+SUMIF('Input Sheet'!$S:$S,$AL1318,'Input Sheet'!M:M)</f>
        <v>0</v>
      </c>
      <c r="AJ1318" s="28">
        <f>+SUMIF('Input Sheet'!$S:$S,$AL1318,'Input Sheet'!N:N)</f>
        <v>0</v>
      </c>
      <c r="AK1318" s="28"/>
      <c r="AL1318" s="27" t="str">
        <f t="shared" si="103"/>
        <v>120-7845</v>
      </c>
      <c r="AM1318" s="34" t="str">
        <f t="shared" si="104"/>
        <v>Admin &amp; Other</v>
      </c>
      <c r="AN1318" s="34" t="str">
        <f t="shared" si="105"/>
        <v>Admin &amp; OtherInsurance as % of Total Gross Profit</v>
      </c>
      <c r="AO1318" s="35"/>
      <c r="AP1318" s="35"/>
      <c r="AQ1318" s="35"/>
    </row>
    <row r="1319" spans="1:43" x14ac:dyDescent="0.25">
      <c r="A1319" s="27" t="s">
        <v>103</v>
      </c>
      <c r="B1319" s="27" t="s">
        <v>104</v>
      </c>
      <c r="C1319" s="27" t="s">
        <v>657</v>
      </c>
      <c r="D1319" s="27" t="s">
        <v>164</v>
      </c>
      <c r="E1319" s="27" t="s">
        <v>659</v>
      </c>
      <c r="F1319" s="27" t="s">
        <v>709</v>
      </c>
      <c r="G1319" s="27" t="s">
        <v>710</v>
      </c>
      <c r="H1319" s="34" t="s">
        <v>644</v>
      </c>
      <c r="I1319" s="34" t="s">
        <v>711</v>
      </c>
      <c r="J1319" s="34" t="str">
        <f t="shared" si="101"/>
        <v>Admin &amp; OtherInsurance as % of Total Gross Profit</v>
      </c>
      <c r="K1319" s="34" t="str">
        <f t="shared" si="102"/>
        <v>220Insurance expense - Toyota</v>
      </c>
      <c r="L1319" s="28">
        <f>+SUMIF('TB 4-24'!M:M,$AL1319,'TB 4-24'!G:G)</f>
        <v>0</v>
      </c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>
        <f>+SUMIF('Input Sheet'!$S:$S,$AL1319,'Input Sheet'!C:C)</f>
        <v>0</v>
      </c>
      <c r="Z1319" s="28">
        <f>+SUMIF('Input Sheet'!$S:$S,$AL1319,'Input Sheet'!D:D)</f>
        <v>0</v>
      </c>
      <c r="AA1319" s="28">
        <f>+SUMIF('Input Sheet'!$S:$S,$AL1319,'Input Sheet'!E:E)</f>
        <v>0</v>
      </c>
      <c r="AB1319" s="28">
        <f>+SUMIF('Input Sheet'!$S:$S,$AL1319,'Input Sheet'!F:F)</f>
        <v>0</v>
      </c>
      <c r="AC1319" s="28">
        <f>+SUMIF('Input Sheet'!$S:$S,$AL1319,'Input Sheet'!G:G)</f>
        <v>0</v>
      </c>
      <c r="AD1319" s="28">
        <f>+SUMIF('Input Sheet'!$S:$S,$AL1319,'Input Sheet'!H:H)</f>
        <v>0</v>
      </c>
      <c r="AE1319" s="28">
        <f>+SUMIF('Input Sheet'!$S:$S,$AL1319,'Input Sheet'!I:I)</f>
        <v>0</v>
      </c>
      <c r="AF1319" s="28">
        <f>+SUMIF('Input Sheet'!$S:$S,$AL1319,'Input Sheet'!J:J)</f>
        <v>0</v>
      </c>
      <c r="AG1319" s="28">
        <f>+SUMIF('Input Sheet'!$S:$S,$AL1319,'Input Sheet'!K:K)</f>
        <v>0</v>
      </c>
      <c r="AH1319" s="28">
        <f>+SUMIF('Input Sheet'!$S:$S,$AL1319,'Input Sheet'!L:L)</f>
        <v>0</v>
      </c>
      <c r="AI1319" s="28">
        <f>+SUMIF('Input Sheet'!$S:$S,$AL1319,'Input Sheet'!M:M)</f>
        <v>0</v>
      </c>
      <c r="AJ1319" s="28">
        <f>+SUMIF('Input Sheet'!$S:$S,$AL1319,'Input Sheet'!N:N)</f>
        <v>0</v>
      </c>
      <c r="AK1319" s="28"/>
      <c r="AL1319" s="27" t="str">
        <f t="shared" si="103"/>
        <v>220-7845</v>
      </c>
      <c r="AM1319" s="34" t="str">
        <f t="shared" si="104"/>
        <v>Admin &amp; Other</v>
      </c>
      <c r="AN1319" s="34" t="str">
        <f t="shared" si="105"/>
        <v>Admin &amp; OtherInsurance as % of Total Gross Profit</v>
      </c>
      <c r="AO1319" s="35"/>
      <c r="AP1319" s="35"/>
      <c r="AQ1319" s="35"/>
    </row>
    <row r="1320" spans="1:43" x14ac:dyDescent="0.25">
      <c r="A1320" s="27" t="s">
        <v>103</v>
      </c>
      <c r="B1320" s="27" t="s">
        <v>104</v>
      </c>
      <c r="C1320" s="27" t="s">
        <v>657</v>
      </c>
      <c r="D1320" s="27" t="s">
        <v>164</v>
      </c>
      <c r="E1320" s="27" t="s">
        <v>681</v>
      </c>
      <c r="F1320" s="27" t="s">
        <v>709</v>
      </c>
      <c r="G1320" s="27" t="s">
        <v>710</v>
      </c>
      <c r="H1320" s="34" t="s">
        <v>644</v>
      </c>
      <c r="I1320" s="34" t="s">
        <v>711</v>
      </c>
      <c r="J1320" s="34" t="str">
        <f t="shared" si="101"/>
        <v>Admin &amp; OtherInsurance as % of Total Gross Profit</v>
      </c>
      <c r="K1320" s="34" t="str">
        <f t="shared" si="102"/>
        <v>230Insurance expense - Toyota</v>
      </c>
      <c r="L1320" s="28">
        <f>+SUMIF('TB 4-24'!M:M,$AL1320,'TB 4-24'!G:G)</f>
        <v>0</v>
      </c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>
        <f>+SUMIF('Input Sheet'!$S:$S,$AL1320,'Input Sheet'!C:C)</f>
        <v>0</v>
      </c>
      <c r="Z1320" s="28">
        <f>+SUMIF('Input Sheet'!$S:$S,$AL1320,'Input Sheet'!D:D)</f>
        <v>0</v>
      </c>
      <c r="AA1320" s="28">
        <f>+SUMIF('Input Sheet'!$S:$S,$AL1320,'Input Sheet'!E:E)</f>
        <v>0</v>
      </c>
      <c r="AB1320" s="28">
        <f>+SUMIF('Input Sheet'!$S:$S,$AL1320,'Input Sheet'!F:F)</f>
        <v>0</v>
      </c>
      <c r="AC1320" s="28">
        <f>+SUMIF('Input Sheet'!$S:$S,$AL1320,'Input Sheet'!G:G)</f>
        <v>0</v>
      </c>
      <c r="AD1320" s="28">
        <f>+SUMIF('Input Sheet'!$S:$S,$AL1320,'Input Sheet'!H:H)</f>
        <v>0</v>
      </c>
      <c r="AE1320" s="28">
        <f>+SUMIF('Input Sheet'!$S:$S,$AL1320,'Input Sheet'!I:I)</f>
        <v>0</v>
      </c>
      <c r="AF1320" s="28">
        <f>+SUMIF('Input Sheet'!$S:$S,$AL1320,'Input Sheet'!J:J)</f>
        <v>0</v>
      </c>
      <c r="AG1320" s="28">
        <f>+SUMIF('Input Sheet'!$S:$S,$AL1320,'Input Sheet'!K:K)</f>
        <v>0</v>
      </c>
      <c r="AH1320" s="28">
        <f>+SUMIF('Input Sheet'!$S:$S,$AL1320,'Input Sheet'!L:L)</f>
        <v>0</v>
      </c>
      <c r="AI1320" s="28">
        <f>+SUMIF('Input Sheet'!$S:$S,$AL1320,'Input Sheet'!M:M)</f>
        <v>0</v>
      </c>
      <c r="AJ1320" s="28">
        <f>+SUMIF('Input Sheet'!$S:$S,$AL1320,'Input Sheet'!N:N)</f>
        <v>0</v>
      </c>
      <c r="AK1320" s="28"/>
      <c r="AL1320" s="27" t="str">
        <f t="shared" si="103"/>
        <v>230-7845</v>
      </c>
      <c r="AM1320" s="34" t="str">
        <f t="shared" si="104"/>
        <v>Admin &amp; Other</v>
      </c>
      <c r="AN1320" s="34" t="str">
        <f t="shared" si="105"/>
        <v>Admin &amp; OtherInsurance as % of Total Gross Profit</v>
      </c>
      <c r="AO1320" s="35"/>
      <c r="AP1320" s="35"/>
      <c r="AQ1320" s="35"/>
    </row>
    <row r="1321" spans="1:43" x14ac:dyDescent="0.25">
      <c r="A1321" s="27" t="s">
        <v>103</v>
      </c>
      <c r="B1321" s="27" t="s">
        <v>104</v>
      </c>
      <c r="C1321" s="27" t="s">
        <v>104</v>
      </c>
      <c r="D1321" s="27" t="s">
        <v>164</v>
      </c>
      <c r="E1321" s="27" t="s">
        <v>680</v>
      </c>
      <c r="F1321" s="27" t="s">
        <v>709</v>
      </c>
      <c r="G1321" s="27" t="s">
        <v>710</v>
      </c>
      <c r="H1321" s="34" t="s">
        <v>644</v>
      </c>
      <c r="I1321" s="34" t="s">
        <v>711</v>
      </c>
      <c r="J1321" s="34" t="str">
        <f t="shared" si="101"/>
        <v>Admin &amp; OtherInsurance as % of Total Gross Profit</v>
      </c>
      <c r="K1321" s="34" t="str">
        <f t="shared" si="102"/>
        <v>130Insurance expense - Toyota</v>
      </c>
      <c r="L1321" s="28">
        <f>+SUMIF('TB 4-24'!M:M,$AL1321,'TB 4-24'!G:G)</f>
        <v>0</v>
      </c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>
        <f>+SUMIF('Input Sheet'!$S:$S,$AL1321,'Input Sheet'!C:C)</f>
        <v>0</v>
      </c>
      <c r="Z1321" s="28">
        <f>+SUMIF('Input Sheet'!$S:$S,$AL1321,'Input Sheet'!D:D)</f>
        <v>0</v>
      </c>
      <c r="AA1321" s="28">
        <f>+SUMIF('Input Sheet'!$S:$S,$AL1321,'Input Sheet'!E:E)</f>
        <v>0</v>
      </c>
      <c r="AB1321" s="28">
        <f>+SUMIF('Input Sheet'!$S:$S,$AL1321,'Input Sheet'!F:F)</f>
        <v>0</v>
      </c>
      <c r="AC1321" s="28">
        <f>+SUMIF('Input Sheet'!$S:$S,$AL1321,'Input Sheet'!G:G)</f>
        <v>0</v>
      </c>
      <c r="AD1321" s="28">
        <f>+SUMIF('Input Sheet'!$S:$S,$AL1321,'Input Sheet'!H:H)</f>
        <v>0</v>
      </c>
      <c r="AE1321" s="28">
        <f>+SUMIF('Input Sheet'!$S:$S,$AL1321,'Input Sheet'!I:I)</f>
        <v>0</v>
      </c>
      <c r="AF1321" s="28">
        <f>+SUMIF('Input Sheet'!$S:$S,$AL1321,'Input Sheet'!J:J)</f>
        <v>0</v>
      </c>
      <c r="AG1321" s="28">
        <f>+SUMIF('Input Sheet'!$S:$S,$AL1321,'Input Sheet'!K:K)</f>
        <v>0</v>
      </c>
      <c r="AH1321" s="28">
        <f>+SUMIF('Input Sheet'!$S:$S,$AL1321,'Input Sheet'!L:L)</f>
        <v>0</v>
      </c>
      <c r="AI1321" s="28">
        <f>+SUMIF('Input Sheet'!$S:$S,$AL1321,'Input Sheet'!M:M)</f>
        <v>0</v>
      </c>
      <c r="AJ1321" s="28">
        <f>+SUMIF('Input Sheet'!$S:$S,$AL1321,'Input Sheet'!N:N)</f>
        <v>0</v>
      </c>
      <c r="AK1321" s="28"/>
      <c r="AL1321" s="27" t="str">
        <f t="shared" si="103"/>
        <v>130-7845</v>
      </c>
      <c r="AM1321" s="34" t="str">
        <f t="shared" si="104"/>
        <v>Admin &amp; Other</v>
      </c>
      <c r="AN1321" s="34" t="str">
        <f t="shared" si="105"/>
        <v>Admin &amp; OtherInsurance as % of Total Gross Profit</v>
      </c>
      <c r="AO1321" s="35"/>
      <c r="AP1321" s="35"/>
      <c r="AQ1321" s="35"/>
    </row>
    <row r="1322" spans="1:43" x14ac:dyDescent="0.25">
      <c r="A1322" s="27" t="s">
        <v>103</v>
      </c>
      <c r="B1322" s="27" t="s">
        <v>104</v>
      </c>
      <c r="C1322" s="27" t="s">
        <v>104</v>
      </c>
      <c r="D1322" s="27" t="s">
        <v>164</v>
      </c>
      <c r="E1322" s="27" t="s">
        <v>678</v>
      </c>
      <c r="F1322" s="27" t="s">
        <v>709</v>
      </c>
      <c r="G1322" s="27" t="s">
        <v>710</v>
      </c>
      <c r="H1322" s="34" t="s">
        <v>644</v>
      </c>
      <c r="I1322" s="34" t="s">
        <v>711</v>
      </c>
      <c r="J1322" s="34" t="str">
        <f t="shared" si="101"/>
        <v>Admin &amp; OtherInsurance as % of Total Gross Profit</v>
      </c>
      <c r="K1322" s="34" t="str">
        <f t="shared" si="102"/>
        <v>121Insurance expense - Toyota</v>
      </c>
      <c r="L1322" s="28">
        <f>+SUMIF('TB 4-24'!M:M,$AL1322,'TB 4-24'!G:G)</f>
        <v>0</v>
      </c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>
        <f>+SUMIF('Input Sheet'!$S:$S,$AL1322,'Input Sheet'!C:C)</f>
        <v>0</v>
      </c>
      <c r="Z1322" s="28">
        <f>+SUMIF('Input Sheet'!$S:$S,$AL1322,'Input Sheet'!D:D)</f>
        <v>0</v>
      </c>
      <c r="AA1322" s="28">
        <f>+SUMIF('Input Sheet'!$S:$S,$AL1322,'Input Sheet'!E:E)</f>
        <v>0</v>
      </c>
      <c r="AB1322" s="28">
        <f>+SUMIF('Input Sheet'!$S:$S,$AL1322,'Input Sheet'!F:F)</f>
        <v>0</v>
      </c>
      <c r="AC1322" s="28">
        <f>+SUMIF('Input Sheet'!$S:$S,$AL1322,'Input Sheet'!G:G)</f>
        <v>0</v>
      </c>
      <c r="AD1322" s="28">
        <f>+SUMIF('Input Sheet'!$S:$S,$AL1322,'Input Sheet'!H:H)</f>
        <v>0</v>
      </c>
      <c r="AE1322" s="28">
        <f>+SUMIF('Input Sheet'!$S:$S,$AL1322,'Input Sheet'!I:I)</f>
        <v>0</v>
      </c>
      <c r="AF1322" s="28">
        <f>+SUMIF('Input Sheet'!$S:$S,$AL1322,'Input Sheet'!J:J)</f>
        <v>0</v>
      </c>
      <c r="AG1322" s="28">
        <f>+SUMIF('Input Sheet'!$S:$S,$AL1322,'Input Sheet'!K:K)</f>
        <v>0</v>
      </c>
      <c r="AH1322" s="28">
        <f>+SUMIF('Input Sheet'!$S:$S,$AL1322,'Input Sheet'!L:L)</f>
        <v>0</v>
      </c>
      <c r="AI1322" s="28">
        <f>+SUMIF('Input Sheet'!$S:$S,$AL1322,'Input Sheet'!M:M)</f>
        <v>0</v>
      </c>
      <c r="AJ1322" s="28">
        <f>+SUMIF('Input Sheet'!$S:$S,$AL1322,'Input Sheet'!N:N)</f>
        <v>0</v>
      </c>
      <c r="AK1322" s="28"/>
      <c r="AL1322" s="27" t="str">
        <f t="shared" si="103"/>
        <v>121-7845</v>
      </c>
      <c r="AM1322" s="34" t="str">
        <f t="shared" si="104"/>
        <v>Admin &amp; Other</v>
      </c>
      <c r="AN1322" s="34" t="str">
        <f t="shared" si="105"/>
        <v>Admin &amp; OtherInsurance as % of Total Gross Profit</v>
      </c>
      <c r="AO1322" s="35"/>
      <c r="AP1322" s="35"/>
      <c r="AQ1322" s="35"/>
    </row>
    <row r="1323" spans="1:43" x14ac:dyDescent="0.25">
      <c r="A1323" s="27" t="s">
        <v>103</v>
      </c>
      <c r="B1323" s="27" t="s">
        <v>104</v>
      </c>
      <c r="C1323" s="27" t="s">
        <v>104</v>
      </c>
      <c r="D1323" s="27" t="s">
        <v>164</v>
      </c>
      <c r="E1323" s="27" t="s">
        <v>684</v>
      </c>
      <c r="F1323" s="27" t="s">
        <v>709</v>
      </c>
      <c r="G1323" s="27" t="s">
        <v>710</v>
      </c>
      <c r="H1323" s="34" t="s">
        <v>644</v>
      </c>
      <c r="I1323" s="34" t="s">
        <v>711</v>
      </c>
      <c r="J1323" s="34" t="str">
        <f t="shared" si="101"/>
        <v>Admin &amp; OtherInsurance as % of Total Gross Profit</v>
      </c>
      <c r="K1323" s="34" t="str">
        <f t="shared" si="102"/>
        <v>147Insurance expense - Toyota</v>
      </c>
      <c r="L1323" s="28">
        <f>+SUMIF('TB 4-24'!M:M,$AL1323,'TB 4-24'!G:G)</f>
        <v>0</v>
      </c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>
        <f>+SUMIF('Input Sheet'!$S:$S,$AL1323,'Input Sheet'!C:C)</f>
        <v>0</v>
      </c>
      <c r="Z1323" s="28">
        <f>+SUMIF('Input Sheet'!$S:$S,$AL1323,'Input Sheet'!D:D)</f>
        <v>0</v>
      </c>
      <c r="AA1323" s="28">
        <f>+SUMIF('Input Sheet'!$S:$S,$AL1323,'Input Sheet'!E:E)</f>
        <v>0</v>
      </c>
      <c r="AB1323" s="28">
        <f>+SUMIF('Input Sheet'!$S:$S,$AL1323,'Input Sheet'!F:F)</f>
        <v>0</v>
      </c>
      <c r="AC1323" s="28">
        <f>+SUMIF('Input Sheet'!$S:$S,$AL1323,'Input Sheet'!G:G)</f>
        <v>0</v>
      </c>
      <c r="AD1323" s="28">
        <f>+SUMIF('Input Sheet'!$S:$S,$AL1323,'Input Sheet'!H:H)</f>
        <v>0</v>
      </c>
      <c r="AE1323" s="28">
        <f>+SUMIF('Input Sheet'!$S:$S,$AL1323,'Input Sheet'!I:I)</f>
        <v>0</v>
      </c>
      <c r="AF1323" s="28">
        <f>+SUMIF('Input Sheet'!$S:$S,$AL1323,'Input Sheet'!J:J)</f>
        <v>0</v>
      </c>
      <c r="AG1323" s="28">
        <f>+SUMIF('Input Sheet'!$S:$S,$AL1323,'Input Sheet'!K:K)</f>
        <v>0</v>
      </c>
      <c r="AH1323" s="28">
        <f>+SUMIF('Input Sheet'!$S:$S,$AL1323,'Input Sheet'!L:L)</f>
        <v>0</v>
      </c>
      <c r="AI1323" s="28">
        <f>+SUMIF('Input Sheet'!$S:$S,$AL1323,'Input Sheet'!M:M)</f>
        <v>0</v>
      </c>
      <c r="AJ1323" s="28">
        <f>+SUMIF('Input Sheet'!$S:$S,$AL1323,'Input Sheet'!N:N)</f>
        <v>0</v>
      </c>
      <c r="AK1323" s="28"/>
      <c r="AL1323" s="27" t="str">
        <f t="shared" si="103"/>
        <v>147-7845</v>
      </c>
      <c r="AM1323" s="34" t="str">
        <f t="shared" si="104"/>
        <v>Admin &amp; Other</v>
      </c>
      <c r="AN1323" s="34" t="str">
        <f t="shared" si="105"/>
        <v>Admin &amp; OtherInsurance as % of Total Gross Profit</v>
      </c>
      <c r="AO1323" s="35"/>
      <c r="AP1323" s="35"/>
      <c r="AQ1323" s="35"/>
    </row>
    <row r="1324" spans="1:43" x14ac:dyDescent="0.25">
      <c r="A1324" s="27" t="s">
        <v>103</v>
      </c>
      <c r="B1324" s="27" t="s">
        <v>104</v>
      </c>
      <c r="C1324" s="27" t="s">
        <v>671</v>
      </c>
      <c r="D1324" s="27" t="s">
        <v>164</v>
      </c>
      <c r="E1324" s="27" t="s">
        <v>683</v>
      </c>
      <c r="F1324" s="27" t="s">
        <v>709</v>
      </c>
      <c r="G1324" s="27" t="s">
        <v>710</v>
      </c>
      <c r="H1324" s="34" t="s">
        <v>644</v>
      </c>
      <c r="I1324" s="34" t="s">
        <v>711</v>
      </c>
      <c r="J1324" s="34" t="str">
        <f t="shared" si="101"/>
        <v>Admin &amp; OtherInsurance as % of Total Gross Profit</v>
      </c>
      <c r="K1324" s="34" t="str">
        <f t="shared" si="102"/>
        <v>340Insurance expense - Toyota</v>
      </c>
      <c r="L1324" s="28">
        <f>+SUMIF('TB 4-24'!M:M,$AL1324,'TB 4-24'!G:G)</f>
        <v>0</v>
      </c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>
        <f>+SUMIF('Input Sheet'!$S:$S,$AL1324,'Input Sheet'!C:C)</f>
        <v>0</v>
      </c>
      <c r="Z1324" s="28">
        <f>+SUMIF('Input Sheet'!$S:$S,$AL1324,'Input Sheet'!D:D)</f>
        <v>0</v>
      </c>
      <c r="AA1324" s="28">
        <f>+SUMIF('Input Sheet'!$S:$S,$AL1324,'Input Sheet'!E:E)</f>
        <v>0</v>
      </c>
      <c r="AB1324" s="28">
        <f>+SUMIF('Input Sheet'!$S:$S,$AL1324,'Input Sheet'!F:F)</f>
        <v>0</v>
      </c>
      <c r="AC1324" s="28">
        <f>+SUMIF('Input Sheet'!$S:$S,$AL1324,'Input Sheet'!G:G)</f>
        <v>0</v>
      </c>
      <c r="AD1324" s="28">
        <f>+SUMIF('Input Sheet'!$S:$S,$AL1324,'Input Sheet'!H:H)</f>
        <v>0</v>
      </c>
      <c r="AE1324" s="28">
        <f>+SUMIF('Input Sheet'!$S:$S,$AL1324,'Input Sheet'!I:I)</f>
        <v>0</v>
      </c>
      <c r="AF1324" s="28">
        <f>+SUMIF('Input Sheet'!$S:$S,$AL1324,'Input Sheet'!J:J)</f>
        <v>0</v>
      </c>
      <c r="AG1324" s="28">
        <f>+SUMIF('Input Sheet'!$S:$S,$AL1324,'Input Sheet'!K:K)</f>
        <v>0</v>
      </c>
      <c r="AH1324" s="28">
        <f>+SUMIF('Input Sheet'!$S:$S,$AL1324,'Input Sheet'!L:L)</f>
        <v>0</v>
      </c>
      <c r="AI1324" s="28">
        <f>+SUMIF('Input Sheet'!$S:$S,$AL1324,'Input Sheet'!M:M)</f>
        <v>0</v>
      </c>
      <c r="AJ1324" s="28">
        <f>+SUMIF('Input Sheet'!$S:$S,$AL1324,'Input Sheet'!N:N)</f>
        <v>0</v>
      </c>
      <c r="AK1324" s="28"/>
      <c r="AL1324" s="27" t="str">
        <f t="shared" si="103"/>
        <v>340-7845</v>
      </c>
      <c r="AM1324" s="34" t="str">
        <f t="shared" si="104"/>
        <v>Admin &amp; Other</v>
      </c>
      <c r="AN1324" s="34" t="str">
        <f t="shared" si="105"/>
        <v>Admin &amp; OtherInsurance as % of Total Gross Profit</v>
      </c>
      <c r="AO1324" s="35"/>
      <c r="AP1324" s="35"/>
      <c r="AQ1324" s="35"/>
    </row>
    <row r="1325" spans="1:43" x14ac:dyDescent="0.25">
      <c r="A1325" s="27" t="s">
        <v>103</v>
      </c>
      <c r="B1325" s="27" t="s">
        <v>104</v>
      </c>
      <c r="C1325" s="27" t="s">
        <v>657</v>
      </c>
      <c r="D1325" s="27" t="s">
        <v>164</v>
      </c>
      <c r="E1325" s="27" t="s">
        <v>660</v>
      </c>
      <c r="F1325" s="27" t="s">
        <v>709</v>
      </c>
      <c r="G1325" s="27" t="s">
        <v>710</v>
      </c>
      <c r="H1325" s="34" t="s">
        <v>644</v>
      </c>
      <c r="I1325" s="34" t="s">
        <v>711</v>
      </c>
      <c r="J1325" s="34" t="str">
        <f t="shared" si="101"/>
        <v>Admin &amp; OtherInsurance as % of Total Gross Profit</v>
      </c>
      <c r="K1325" s="34" t="str">
        <f t="shared" si="102"/>
        <v>200Insurance expense - Toyota</v>
      </c>
      <c r="L1325" s="28">
        <f>+SUMIF('TB 4-24'!M:M,$AL1325,'TB 4-24'!G:G)</f>
        <v>0</v>
      </c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>
        <f>+SUMIF('Input Sheet'!$S:$S,$AL1325,'Input Sheet'!C:C)</f>
        <v>0</v>
      </c>
      <c r="Z1325" s="28">
        <f>+SUMIF('Input Sheet'!$S:$S,$AL1325,'Input Sheet'!D:D)</f>
        <v>0</v>
      </c>
      <c r="AA1325" s="28">
        <f>+SUMIF('Input Sheet'!$S:$S,$AL1325,'Input Sheet'!E:E)</f>
        <v>0</v>
      </c>
      <c r="AB1325" s="28">
        <f>+SUMIF('Input Sheet'!$S:$S,$AL1325,'Input Sheet'!F:F)</f>
        <v>0</v>
      </c>
      <c r="AC1325" s="28">
        <f>+SUMIF('Input Sheet'!$S:$S,$AL1325,'Input Sheet'!G:G)</f>
        <v>0</v>
      </c>
      <c r="AD1325" s="28">
        <f>+SUMIF('Input Sheet'!$S:$S,$AL1325,'Input Sheet'!H:H)</f>
        <v>0</v>
      </c>
      <c r="AE1325" s="28">
        <f>+SUMIF('Input Sheet'!$S:$S,$AL1325,'Input Sheet'!I:I)</f>
        <v>0</v>
      </c>
      <c r="AF1325" s="28">
        <f>+SUMIF('Input Sheet'!$S:$S,$AL1325,'Input Sheet'!J:J)</f>
        <v>0</v>
      </c>
      <c r="AG1325" s="28">
        <f>+SUMIF('Input Sheet'!$S:$S,$AL1325,'Input Sheet'!K:K)</f>
        <v>0</v>
      </c>
      <c r="AH1325" s="28">
        <f>+SUMIF('Input Sheet'!$S:$S,$AL1325,'Input Sheet'!L:L)</f>
        <v>0</v>
      </c>
      <c r="AI1325" s="28">
        <f>+SUMIF('Input Sheet'!$S:$S,$AL1325,'Input Sheet'!M:M)</f>
        <v>0</v>
      </c>
      <c r="AJ1325" s="28">
        <f>+SUMIF('Input Sheet'!$S:$S,$AL1325,'Input Sheet'!N:N)</f>
        <v>0</v>
      </c>
      <c r="AK1325" s="28"/>
      <c r="AL1325" s="27" t="str">
        <f t="shared" si="103"/>
        <v>200-7845</v>
      </c>
      <c r="AM1325" s="34" t="str">
        <f t="shared" si="104"/>
        <v>Admin &amp; Other</v>
      </c>
      <c r="AN1325" s="34" t="str">
        <f t="shared" si="105"/>
        <v>Admin &amp; OtherInsurance as % of Total Gross Profit</v>
      </c>
      <c r="AO1325" s="35"/>
      <c r="AP1325" s="35"/>
      <c r="AQ1325" s="35"/>
    </row>
    <row r="1326" spans="1:43" x14ac:dyDescent="0.25">
      <c r="A1326" s="27" t="s">
        <v>103</v>
      </c>
      <c r="B1326" s="27" t="s">
        <v>104</v>
      </c>
      <c r="C1326" s="27" t="s">
        <v>657</v>
      </c>
      <c r="D1326" s="27" t="s">
        <v>164</v>
      </c>
      <c r="E1326" s="27" t="s">
        <v>661</v>
      </c>
      <c r="F1326" s="27" t="s">
        <v>709</v>
      </c>
      <c r="G1326" s="27" t="s">
        <v>710</v>
      </c>
      <c r="H1326" s="34" t="s">
        <v>644</v>
      </c>
      <c r="I1326" s="34" t="s">
        <v>711</v>
      </c>
      <c r="J1326" s="34" t="str">
        <f t="shared" si="101"/>
        <v>Admin &amp; OtherInsurance as % of Total Gross Profit</v>
      </c>
      <c r="K1326" s="34" t="str">
        <f t="shared" si="102"/>
        <v>221Insurance expense - Toyota</v>
      </c>
      <c r="L1326" s="28">
        <f>+SUMIF('TB 4-24'!M:M,$AL1326,'TB 4-24'!G:G)</f>
        <v>0</v>
      </c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>
        <f>+SUMIF('Input Sheet'!$S:$S,$AL1326,'Input Sheet'!C:C)</f>
        <v>0</v>
      </c>
      <c r="Z1326" s="28">
        <f>+SUMIF('Input Sheet'!$S:$S,$AL1326,'Input Sheet'!D:D)</f>
        <v>0</v>
      </c>
      <c r="AA1326" s="28">
        <f>+SUMIF('Input Sheet'!$S:$S,$AL1326,'Input Sheet'!E:E)</f>
        <v>0</v>
      </c>
      <c r="AB1326" s="28">
        <f>+SUMIF('Input Sheet'!$S:$S,$AL1326,'Input Sheet'!F:F)</f>
        <v>0</v>
      </c>
      <c r="AC1326" s="28">
        <f>+SUMIF('Input Sheet'!$S:$S,$AL1326,'Input Sheet'!G:G)</f>
        <v>0</v>
      </c>
      <c r="AD1326" s="28">
        <f>+SUMIF('Input Sheet'!$S:$S,$AL1326,'Input Sheet'!H:H)</f>
        <v>0</v>
      </c>
      <c r="AE1326" s="28">
        <f>+SUMIF('Input Sheet'!$S:$S,$AL1326,'Input Sheet'!I:I)</f>
        <v>0</v>
      </c>
      <c r="AF1326" s="28">
        <f>+SUMIF('Input Sheet'!$S:$S,$AL1326,'Input Sheet'!J:J)</f>
        <v>0</v>
      </c>
      <c r="AG1326" s="28">
        <f>+SUMIF('Input Sheet'!$S:$S,$AL1326,'Input Sheet'!K:K)</f>
        <v>0</v>
      </c>
      <c r="AH1326" s="28">
        <f>+SUMIF('Input Sheet'!$S:$S,$AL1326,'Input Sheet'!L:L)</f>
        <v>0</v>
      </c>
      <c r="AI1326" s="28">
        <f>+SUMIF('Input Sheet'!$S:$S,$AL1326,'Input Sheet'!M:M)</f>
        <v>0</v>
      </c>
      <c r="AJ1326" s="28">
        <f>+SUMIF('Input Sheet'!$S:$S,$AL1326,'Input Sheet'!N:N)</f>
        <v>0</v>
      </c>
      <c r="AK1326" s="28"/>
      <c r="AL1326" s="27" t="str">
        <f t="shared" si="103"/>
        <v>221-7845</v>
      </c>
      <c r="AM1326" s="34" t="str">
        <f t="shared" si="104"/>
        <v>Admin &amp; Other</v>
      </c>
      <c r="AN1326" s="34" t="str">
        <f t="shared" si="105"/>
        <v>Admin &amp; OtherInsurance as % of Total Gross Profit</v>
      </c>
      <c r="AO1326" s="35"/>
      <c r="AP1326" s="35"/>
      <c r="AQ1326" s="35"/>
    </row>
    <row r="1327" spans="1:43" x14ac:dyDescent="0.25">
      <c r="A1327" s="27" t="s">
        <v>103</v>
      </c>
      <c r="B1327" s="27" t="s">
        <v>104</v>
      </c>
      <c r="C1327" s="27" t="s">
        <v>657</v>
      </c>
      <c r="D1327" s="27" t="s">
        <v>164</v>
      </c>
      <c r="E1327" s="27" t="s">
        <v>662</v>
      </c>
      <c r="F1327" s="27" t="s">
        <v>709</v>
      </c>
      <c r="G1327" s="27" t="s">
        <v>710</v>
      </c>
      <c r="H1327" s="34" t="s">
        <v>644</v>
      </c>
      <c r="I1327" s="34" t="s">
        <v>711</v>
      </c>
      <c r="J1327" s="34" t="str">
        <f t="shared" si="101"/>
        <v>Admin &amp; OtherInsurance as % of Total Gross Profit</v>
      </c>
      <c r="K1327" s="34" t="str">
        <f t="shared" si="102"/>
        <v>260Insurance expense - Toyota</v>
      </c>
      <c r="L1327" s="28">
        <f>+SUMIF('TB 4-24'!M:M,$AL1327,'TB 4-24'!G:G)</f>
        <v>0</v>
      </c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>
        <f>+SUMIF('Input Sheet'!$S:$S,$AL1327,'Input Sheet'!C:C)</f>
        <v>0</v>
      </c>
      <c r="Z1327" s="28">
        <f>+SUMIF('Input Sheet'!$S:$S,$AL1327,'Input Sheet'!D:D)</f>
        <v>0</v>
      </c>
      <c r="AA1327" s="28">
        <f>+SUMIF('Input Sheet'!$S:$S,$AL1327,'Input Sheet'!E:E)</f>
        <v>0</v>
      </c>
      <c r="AB1327" s="28">
        <f>+SUMIF('Input Sheet'!$S:$S,$AL1327,'Input Sheet'!F:F)</f>
        <v>0</v>
      </c>
      <c r="AC1327" s="28">
        <f>+SUMIF('Input Sheet'!$S:$S,$AL1327,'Input Sheet'!G:G)</f>
        <v>0</v>
      </c>
      <c r="AD1327" s="28">
        <f>+SUMIF('Input Sheet'!$S:$S,$AL1327,'Input Sheet'!H:H)</f>
        <v>0</v>
      </c>
      <c r="AE1327" s="28">
        <f>+SUMIF('Input Sheet'!$S:$S,$AL1327,'Input Sheet'!I:I)</f>
        <v>0</v>
      </c>
      <c r="AF1327" s="28">
        <f>+SUMIF('Input Sheet'!$S:$S,$AL1327,'Input Sheet'!J:J)</f>
        <v>0</v>
      </c>
      <c r="AG1327" s="28">
        <f>+SUMIF('Input Sheet'!$S:$S,$AL1327,'Input Sheet'!K:K)</f>
        <v>0</v>
      </c>
      <c r="AH1327" s="28">
        <f>+SUMIF('Input Sheet'!$S:$S,$AL1327,'Input Sheet'!L:L)</f>
        <v>0</v>
      </c>
      <c r="AI1327" s="28">
        <f>+SUMIF('Input Sheet'!$S:$S,$AL1327,'Input Sheet'!M:M)</f>
        <v>0</v>
      </c>
      <c r="AJ1327" s="28">
        <f>+SUMIF('Input Sheet'!$S:$S,$AL1327,'Input Sheet'!N:N)</f>
        <v>0</v>
      </c>
      <c r="AK1327" s="28"/>
      <c r="AL1327" s="27" t="str">
        <f t="shared" si="103"/>
        <v>260-7845</v>
      </c>
      <c r="AM1327" s="34" t="str">
        <f t="shared" si="104"/>
        <v>Admin &amp; Other</v>
      </c>
      <c r="AN1327" s="34" t="str">
        <f t="shared" si="105"/>
        <v>Admin &amp; OtherInsurance as % of Total Gross Profit</v>
      </c>
      <c r="AO1327" s="35"/>
      <c r="AP1327" s="35"/>
      <c r="AQ1327" s="35"/>
    </row>
    <row r="1328" spans="1:43" x14ac:dyDescent="0.25">
      <c r="A1328" s="27" t="s">
        <v>103</v>
      </c>
      <c r="B1328" s="27" t="s">
        <v>104</v>
      </c>
      <c r="C1328" s="27" t="s">
        <v>663</v>
      </c>
      <c r="D1328" s="27" t="s">
        <v>164</v>
      </c>
      <c r="E1328" s="27" t="s">
        <v>664</v>
      </c>
      <c r="F1328" s="27" t="s">
        <v>709</v>
      </c>
      <c r="G1328" s="27" t="s">
        <v>710</v>
      </c>
      <c r="H1328" s="34" t="s">
        <v>644</v>
      </c>
      <c r="I1328" s="34" t="s">
        <v>711</v>
      </c>
      <c r="J1328" s="34" t="str">
        <f t="shared" si="101"/>
        <v>Admin &amp; OtherInsurance as % of Total Gross Profit</v>
      </c>
      <c r="K1328" s="34" t="str">
        <f t="shared" si="102"/>
        <v>400Insurance expense - Toyota</v>
      </c>
      <c r="L1328" s="28">
        <f>+SUMIF('TB 4-24'!M:M,$AL1328,'TB 4-24'!G:G)</f>
        <v>0</v>
      </c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>
        <f>+SUMIF('Input Sheet'!$S:$S,$AL1328,'Input Sheet'!C:C)</f>
        <v>0</v>
      </c>
      <c r="Z1328" s="28">
        <f>+SUMIF('Input Sheet'!$S:$S,$AL1328,'Input Sheet'!D:D)</f>
        <v>0</v>
      </c>
      <c r="AA1328" s="28">
        <f>+SUMIF('Input Sheet'!$S:$S,$AL1328,'Input Sheet'!E:E)</f>
        <v>0</v>
      </c>
      <c r="AB1328" s="28">
        <f>+SUMIF('Input Sheet'!$S:$S,$AL1328,'Input Sheet'!F:F)</f>
        <v>0</v>
      </c>
      <c r="AC1328" s="28">
        <f>+SUMIF('Input Sheet'!$S:$S,$AL1328,'Input Sheet'!G:G)</f>
        <v>0</v>
      </c>
      <c r="AD1328" s="28">
        <f>+SUMIF('Input Sheet'!$S:$S,$AL1328,'Input Sheet'!H:H)</f>
        <v>0</v>
      </c>
      <c r="AE1328" s="28">
        <f>+SUMIF('Input Sheet'!$S:$S,$AL1328,'Input Sheet'!I:I)</f>
        <v>0</v>
      </c>
      <c r="AF1328" s="28">
        <f>+SUMIF('Input Sheet'!$S:$S,$AL1328,'Input Sheet'!J:J)</f>
        <v>0</v>
      </c>
      <c r="AG1328" s="28">
        <f>+SUMIF('Input Sheet'!$S:$S,$AL1328,'Input Sheet'!K:K)</f>
        <v>0</v>
      </c>
      <c r="AH1328" s="28">
        <f>+SUMIF('Input Sheet'!$S:$S,$AL1328,'Input Sheet'!L:L)</f>
        <v>0</v>
      </c>
      <c r="AI1328" s="28">
        <f>+SUMIF('Input Sheet'!$S:$S,$AL1328,'Input Sheet'!M:M)</f>
        <v>0</v>
      </c>
      <c r="AJ1328" s="28">
        <f>+SUMIF('Input Sheet'!$S:$S,$AL1328,'Input Sheet'!N:N)</f>
        <v>0</v>
      </c>
      <c r="AK1328" s="28"/>
      <c r="AL1328" s="27" t="str">
        <f t="shared" si="103"/>
        <v>400-7845</v>
      </c>
      <c r="AM1328" s="34" t="str">
        <f t="shared" si="104"/>
        <v>Admin &amp; Other</v>
      </c>
      <c r="AN1328" s="34" t="str">
        <f t="shared" si="105"/>
        <v>Admin &amp; OtherInsurance as % of Total Gross Profit</v>
      </c>
      <c r="AO1328" s="35"/>
      <c r="AP1328" s="35"/>
      <c r="AQ1328" s="35"/>
    </row>
    <row r="1329" spans="1:43" x14ac:dyDescent="0.25">
      <c r="A1329" s="27" t="s">
        <v>103</v>
      </c>
      <c r="B1329" s="27" t="s">
        <v>104</v>
      </c>
      <c r="C1329" s="27" t="s">
        <v>663</v>
      </c>
      <c r="D1329" s="27" t="s">
        <v>164</v>
      </c>
      <c r="E1329" s="27" t="s">
        <v>665</v>
      </c>
      <c r="F1329" s="27" t="s">
        <v>709</v>
      </c>
      <c r="G1329" s="27" t="s">
        <v>710</v>
      </c>
      <c r="H1329" s="34" t="s">
        <v>644</v>
      </c>
      <c r="I1329" s="34" t="s">
        <v>711</v>
      </c>
      <c r="J1329" s="34" t="str">
        <f t="shared" si="101"/>
        <v>Admin &amp; OtherInsurance as % of Total Gross Profit</v>
      </c>
      <c r="K1329" s="34" t="str">
        <f t="shared" si="102"/>
        <v>410Insurance expense - Toyota</v>
      </c>
      <c r="L1329" s="28">
        <f>+SUMIF('TB 4-24'!M:M,$AL1329,'TB 4-24'!G:G)</f>
        <v>0</v>
      </c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>
        <f>+SUMIF('Input Sheet'!$S:$S,$AL1329,'Input Sheet'!C:C)</f>
        <v>0</v>
      </c>
      <c r="Z1329" s="28">
        <f>+SUMIF('Input Sheet'!$S:$S,$AL1329,'Input Sheet'!D:D)</f>
        <v>0</v>
      </c>
      <c r="AA1329" s="28">
        <f>+SUMIF('Input Sheet'!$S:$S,$AL1329,'Input Sheet'!E:E)</f>
        <v>0</v>
      </c>
      <c r="AB1329" s="28">
        <f>+SUMIF('Input Sheet'!$S:$S,$AL1329,'Input Sheet'!F:F)</f>
        <v>0</v>
      </c>
      <c r="AC1329" s="28">
        <f>+SUMIF('Input Sheet'!$S:$S,$AL1329,'Input Sheet'!G:G)</f>
        <v>0</v>
      </c>
      <c r="AD1329" s="28">
        <f>+SUMIF('Input Sheet'!$S:$S,$AL1329,'Input Sheet'!H:H)</f>
        <v>0</v>
      </c>
      <c r="AE1329" s="28">
        <f>+SUMIF('Input Sheet'!$S:$S,$AL1329,'Input Sheet'!I:I)</f>
        <v>0</v>
      </c>
      <c r="AF1329" s="28">
        <f>+SUMIF('Input Sheet'!$S:$S,$AL1329,'Input Sheet'!J:J)</f>
        <v>0</v>
      </c>
      <c r="AG1329" s="28">
        <f>+SUMIF('Input Sheet'!$S:$S,$AL1329,'Input Sheet'!K:K)</f>
        <v>0</v>
      </c>
      <c r="AH1329" s="28">
        <f>+SUMIF('Input Sheet'!$S:$S,$AL1329,'Input Sheet'!L:L)</f>
        <v>0</v>
      </c>
      <c r="AI1329" s="28">
        <f>+SUMIF('Input Sheet'!$S:$S,$AL1329,'Input Sheet'!M:M)</f>
        <v>0</v>
      </c>
      <c r="AJ1329" s="28">
        <f>+SUMIF('Input Sheet'!$S:$S,$AL1329,'Input Sheet'!N:N)</f>
        <v>0</v>
      </c>
      <c r="AK1329" s="28"/>
      <c r="AL1329" s="27" t="str">
        <f t="shared" si="103"/>
        <v>410-7845</v>
      </c>
      <c r="AM1329" s="34" t="str">
        <f t="shared" si="104"/>
        <v>Admin &amp; Other</v>
      </c>
      <c r="AN1329" s="34" t="str">
        <f t="shared" si="105"/>
        <v>Admin &amp; OtherInsurance as % of Total Gross Profit</v>
      </c>
      <c r="AO1329" s="35"/>
      <c r="AP1329" s="35"/>
      <c r="AQ1329" s="35"/>
    </row>
    <row r="1330" spans="1:43" x14ac:dyDescent="0.25">
      <c r="A1330" s="27" t="s">
        <v>103</v>
      </c>
      <c r="B1330" s="27" t="s">
        <v>104</v>
      </c>
      <c r="C1330" s="27" t="s">
        <v>663</v>
      </c>
      <c r="D1330" s="27" t="s">
        <v>164</v>
      </c>
      <c r="E1330" s="27" t="s">
        <v>666</v>
      </c>
      <c r="F1330" s="27" t="s">
        <v>709</v>
      </c>
      <c r="G1330" s="27" t="s">
        <v>710</v>
      </c>
      <c r="H1330" s="34" t="s">
        <v>644</v>
      </c>
      <c r="I1330" s="34" t="s">
        <v>711</v>
      </c>
      <c r="J1330" s="34" t="str">
        <f t="shared" si="101"/>
        <v>Admin &amp; OtherInsurance as % of Total Gross Profit</v>
      </c>
      <c r="K1330" s="34" t="str">
        <f t="shared" si="102"/>
        <v>420Insurance expense - Toyota</v>
      </c>
      <c r="L1330" s="28">
        <f>+SUMIF('TB 4-24'!M:M,$AL1330,'TB 4-24'!G:G)</f>
        <v>0</v>
      </c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>
        <f>+SUMIF('Input Sheet'!$S:$S,$AL1330,'Input Sheet'!C:C)</f>
        <v>0</v>
      </c>
      <c r="Z1330" s="28">
        <f>+SUMIF('Input Sheet'!$S:$S,$AL1330,'Input Sheet'!D:D)</f>
        <v>0</v>
      </c>
      <c r="AA1330" s="28">
        <f>+SUMIF('Input Sheet'!$S:$S,$AL1330,'Input Sheet'!E:E)</f>
        <v>0</v>
      </c>
      <c r="AB1330" s="28">
        <f>+SUMIF('Input Sheet'!$S:$S,$AL1330,'Input Sheet'!F:F)</f>
        <v>0</v>
      </c>
      <c r="AC1330" s="28">
        <f>+SUMIF('Input Sheet'!$S:$S,$AL1330,'Input Sheet'!G:G)</f>
        <v>0</v>
      </c>
      <c r="AD1330" s="28">
        <f>+SUMIF('Input Sheet'!$S:$S,$AL1330,'Input Sheet'!H:H)</f>
        <v>0</v>
      </c>
      <c r="AE1330" s="28">
        <f>+SUMIF('Input Sheet'!$S:$S,$AL1330,'Input Sheet'!I:I)</f>
        <v>0</v>
      </c>
      <c r="AF1330" s="28">
        <f>+SUMIF('Input Sheet'!$S:$S,$AL1330,'Input Sheet'!J:J)</f>
        <v>0</v>
      </c>
      <c r="AG1330" s="28">
        <f>+SUMIF('Input Sheet'!$S:$S,$AL1330,'Input Sheet'!K:K)</f>
        <v>0</v>
      </c>
      <c r="AH1330" s="28">
        <f>+SUMIF('Input Sheet'!$S:$S,$AL1330,'Input Sheet'!L:L)</f>
        <v>0</v>
      </c>
      <c r="AI1330" s="28">
        <f>+SUMIF('Input Sheet'!$S:$S,$AL1330,'Input Sheet'!M:M)</f>
        <v>0</v>
      </c>
      <c r="AJ1330" s="28">
        <f>+SUMIF('Input Sheet'!$S:$S,$AL1330,'Input Sheet'!N:N)</f>
        <v>0</v>
      </c>
      <c r="AK1330" s="28"/>
      <c r="AL1330" s="27" t="str">
        <f t="shared" si="103"/>
        <v>420-7845</v>
      </c>
      <c r="AM1330" s="34" t="str">
        <f t="shared" si="104"/>
        <v>Admin &amp; Other</v>
      </c>
      <c r="AN1330" s="34" t="str">
        <f t="shared" si="105"/>
        <v>Admin &amp; OtherInsurance as % of Total Gross Profit</v>
      </c>
      <c r="AO1330" s="35"/>
      <c r="AP1330" s="35"/>
      <c r="AQ1330" s="35"/>
    </row>
    <row r="1331" spans="1:43" x14ac:dyDescent="0.25">
      <c r="A1331" s="27" t="s">
        <v>103</v>
      </c>
      <c r="B1331" s="27" t="s">
        <v>104</v>
      </c>
      <c r="C1331" s="27" t="s">
        <v>663</v>
      </c>
      <c r="D1331" s="27" t="s">
        <v>164</v>
      </c>
      <c r="E1331" s="27" t="s">
        <v>667</v>
      </c>
      <c r="F1331" s="27" t="s">
        <v>709</v>
      </c>
      <c r="G1331" s="27" t="s">
        <v>710</v>
      </c>
      <c r="H1331" s="34" t="s">
        <v>644</v>
      </c>
      <c r="I1331" s="34" t="s">
        <v>711</v>
      </c>
      <c r="J1331" s="34" t="str">
        <f t="shared" si="101"/>
        <v>Admin &amp; OtherInsurance as % of Total Gross Profit</v>
      </c>
      <c r="K1331" s="34" t="str">
        <f t="shared" si="102"/>
        <v>421Insurance expense - Toyota</v>
      </c>
      <c r="L1331" s="28">
        <f>+SUMIF('TB 4-24'!M:M,$AL1331,'TB 4-24'!G:G)</f>
        <v>0</v>
      </c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>
        <f>+SUMIF('Input Sheet'!$S:$S,$AL1331,'Input Sheet'!C:C)</f>
        <v>0</v>
      </c>
      <c r="Z1331" s="28">
        <f>+SUMIF('Input Sheet'!$S:$S,$AL1331,'Input Sheet'!D:D)</f>
        <v>0</v>
      </c>
      <c r="AA1331" s="28">
        <f>+SUMIF('Input Sheet'!$S:$S,$AL1331,'Input Sheet'!E:E)</f>
        <v>0</v>
      </c>
      <c r="AB1331" s="28">
        <f>+SUMIF('Input Sheet'!$S:$S,$AL1331,'Input Sheet'!F:F)</f>
        <v>0</v>
      </c>
      <c r="AC1331" s="28">
        <f>+SUMIF('Input Sheet'!$S:$S,$AL1331,'Input Sheet'!G:G)</f>
        <v>0</v>
      </c>
      <c r="AD1331" s="28">
        <f>+SUMIF('Input Sheet'!$S:$S,$AL1331,'Input Sheet'!H:H)</f>
        <v>0</v>
      </c>
      <c r="AE1331" s="28">
        <f>+SUMIF('Input Sheet'!$S:$S,$AL1331,'Input Sheet'!I:I)</f>
        <v>0</v>
      </c>
      <c r="AF1331" s="28">
        <f>+SUMIF('Input Sheet'!$S:$S,$AL1331,'Input Sheet'!J:J)</f>
        <v>0</v>
      </c>
      <c r="AG1331" s="28">
        <f>+SUMIF('Input Sheet'!$S:$S,$AL1331,'Input Sheet'!K:K)</f>
        <v>0</v>
      </c>
      <c r="AH1331" s="28">
        <f>+SUMIF('Input Sheet'!$S:$S,$AL1331,'Input Sheet'!L:L)</f>
        <v>0</v>
      </c>
      <c r="AI1331" s="28">
        <f>+SUMIF('Input Sheet'!$S:$S,$AL1331,'Input Sheet'!M:M)</f>
        <v>0</v>
      </c>
      <c r="AJ1331" s="28">
        <f>+SUMIF('Input Sheet'!$S:$S,$AL1331,'Input Sheet'!N:N)</f>
        <v>0</v>
      </c>
      <c r="AK1331" s="28"/>
      <c r="AL1331" s="27" t="str">
        <f t="shared" si="103"/>
        <v>421-7845</v>
      </c>
      <c r="AM1331" s="34" t="str">
        <f t="shared" si="104"/>
        <v>Admin &amp; Other</v>
      </c>
      <c r="AN1331" s="34" t="str">
        <f t="shared" si="105"/>
        <v>Admin &amp; OtherInsurance as % of Total Gross Profit</v>
      </c>
      <c r="AO1331" s="35"/>
      <c r="AP1331" s="35"/>
      <c r="AQ1331" s="35"/>
    </row>
    <row r="1332" spans="1:43" x14ac:dyDescent="0.25">
      <c r="A1332" s="27" t="s">
        <v>103</v>
      </c>
      <c r="B1332" s="27" t="s">
        <v>104</v>
      </c>
      <c r="C1332" s="27" t="s">
        <v>663</v>
      </c>
      <c r="D1332" s="27" t="s">
        <v>164</v>
      </c>
      <c r="E1332" s="27" t="s">
        <v>668</v>
      </c>
      <c r="F1332" s="27" t="s">
        <v>709</v>
      </c>
      <c r="G1332" s="27" t="s">
        <v>710</v>
      </c>
      <c r="H1332" s="34" t="s">
        <v>644</v>
      </c>
      <c r="I1332" s="34" t="s">
        <v>711</v>
      </c>
      <c r="J1332" s="34" t="str">
        <f t="shared" si="101"/>
        <v>Admin &amp; OtherInsurance as % of Total Gross Profit</v>
      </c>
      <c r="K1332" s="34" t="str">
        <f t="shared" si="102"/>
        <v>430Insurance expense - Toyota</v>
      </c>
      <c r="L1332" s="28">
        <f>+SUMIF('TB 4-24'!M:M,$AL1332,'TB 4-24'!G:G)</f>
        <v>0</v>
      </c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>
        <f>+SUMIF('Input Sheet'!$S:$S,$AL1332,'Input Sheet'!C:C)</f>
        <v>0</v>
      </c>
      <c r="Z1332" s="28">
        <f>+SUMIF('Input Sheet'!$S:$S,$AL1332,'Input Sheet'!D:D)</f>
        <v>0</v>
      </c>
      <c r="AA1332" s="28">
        <f>+SUMIF('Input Sheet'!$S:$S,$AL1332,'Input Sheet'!E:E)</f>
        <v>0</v>
      </c>
      <c r="AB1332" s="28">
        <f>+SUMIF('Input Sheet'!$S:$S,$AL1332,'Input Sheet'!F:F)</f>
        <v>0</v>
      </c>
      <c r="AC1332" s="28">
        <f>+SUMIF('Input Sheet'!$S:$S,$AL1332,'Input Sheet'!G:G)</f>
        <v>0</v>
      </c>
      <c r="AD1332" s="28">
        <f>+SUMIF('Input Sheet'!$S:$S,$AL1332,'Input Sheet'!H:H)</f>
        <v>0</v>
      </c>
      <c r="AE1332" s="28">
        <f>+SUMIF('Input Sheet'!$S:$S,$AL1332,'Input Sheet'!I:I)</f>
        <v>0</v>
      </c>
      <c r="AF1332" s="28">
        <f>+SUMIF('Input Sheet'!$S:$S,$AL1332,'Input Sheet'!J:J)</f>
        <v>0</v>
      </c>
      <c r="AG1332" s="28">
        <f>+SUMIF('Input Sheet'!$S:$S,$AL1332,'Input Sheet'!K:K)</f>
        <v>0</v>
      </c>
      <c r="AH1332" s="28">
        <f>+SUMIF('Input Sheet'!$S:$S,$AL1332,'Input Sheet'!L:L)</f>
        <v>0</v>
      </c>
      <c r="AI1332" s="28">
        <f>+SUMIF('Input Sheet'!$S:$S,$AL1332,'Input Sheet'!M:M)</f>
        <v>0</v>
      </c>
      <c r="AJ1332" s="28">
        <f>+SUMIF('Input Sheet'!$S:$S,$AL1332,'Input Sheet'!N:N)</f>
        <v>0</v>
      </c>
      <c r="AK1332" s="28"/>
      <c r="AL1332" s="27" t="str">
        <f t="shared" si="103"/>
        <v>430-7845</v>
      </c>
      <c r="AM1332" s="34" t="str">
        <f t="shared" si="104"/>
        <v>Admin &amp; Other</v>
      </c>
      <c r="AN1332" s="34" t="str">
        <f t="shared" si="105"/>
        <v>Admin &amp; OtherInsurance as % of Total Gross Profit</v>
      </c>
      <c r="AO1332" s="35"/>
      <c r="AP1332" s="35"/>
      <c r="AQ1332" s="35"/>
    </row>
    <row r="1333" spans="1:43" x14ac:dyDescent="0.25">
      <c r="A1333" s="27" t="s">
        <v>103</v>
      </c>
      <c r="B1333" s="27" t="s">
        <v>104</v>
      </c>
      <c r="C1333" s="27" t="s">
        <v>663</v>
      </c>
      <c r="D1333" s="27" t="s">
        <v>164</v>
      </c>
      <c r="E1333" s="27" t="s">
        <v>669</v>
      </c>
      <c r="F1333" s="27" t="s">
        <v>709</v>
      </c>
      <c r="G1333" s="27" t="s">
        <v>710</v>
      </c>
      <c r="H1333" s="34" t="s">
        <v>644</v>
      </c>
      <c r="I1333" s="34" t="s">
        <v>711</v>
      </c>
      <c r="J1333" s="34" t="str">
        <f t="shared" si="101"/>
        <v>Admin &amp; OtherInsurance as % of Total Gross Profit</v>
      </c>
      <c r="K1333" s="34" t="str">
        <f t="shared" si="102"/>
        <v>440Insurance expense - Toyota</v>
      </c>
      <c r="L1333" s="28">
        <f>+SUMIF('TB 4-24'!M:M,$AL1333,'TB 4-24'!G:G)</f>
        <v>0</v>
      </c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>
        <f>+SUMIF('Input Sheet'!$S:$S,$AL1333,'Input Sheet'!C:C)</f>
        <v>0</v>
      </c>
      <c r="Z1333" s="28">
        <f>+SUMIF('Input Sheet'!$S:$S,$AL1333,'Input Sheet'!D:D)</f>
        <v>0</v>
      </c>
      <c r="AA1333" s="28">
        <f>+SUMIF('Input Sheet'!$S:$S,$AL1333,'Input Sheet'!E:E)</f>
        <v>0</v>
      </c>
      <c r="AB1333" s="28">
        <f>+SUMIF('Input Sheet'!$S:$S,$AL1333,'Input Sheet'!F:F)</f>
        <v>0</v>
      </c>
      <c r="AC1333" s="28">
        <f>+SUMIF('Input Sheet'!$S:$S,$AL1333,'Input Sheet'!G:G)</f>
        <v>0</v>
      </c>
      <c r="AD1333" s="28">
        <f>+SUMIF('Input Sheet'!$S:$S,$AL1333,'Input Sheet'!H:H)</f>
        <v>0</v>
      </c>
      <c r="AE1333" s="28">
        <f>+SUMIF('Input Sheet'!$S:$S,$AL1333,'Input Sheet'!I:I)</f>
        <v>0</v>
      </c>
      <c r="AF1333" s="28">
        <f>+SUMIF('Input Sheet'!$S:$S,$AL1333,'Input Sheet'!J:J)</f>
        <v>0</v>
      </c>
      <c r="AG1333" s="28">
        <f>+SUMIF('Input Sheet'!$S:$S,$AL1333,'Input Sheet'!K:K)</f>
        <v>0</v>
      </c>
      <c r="AH1333" s="28">
        <f>+SUMIF('Input Sheet'!$S:$S,$AL1333,'Input Sheet'!L:L)</f>
        <v>0</v>
      </c>
      <c r="AI1333" s="28">
        <f>+SUMIF('Input Sheet'!$S:$S,$AL1333,'Input Sheet'!M:M)</f>
        <v>0</v>
      </c>
      <c r="AJ1333" s="28">
        <f>+SUMIF('Input Sheet'!$S:$S,$AL1333,'Input Sheet'!N:N)</f>
        <v>0</v>
      </c>
      <c r="AK1333" s="28"/>
      <c r="AL1333" s="27" t="str">
        <f t="shared" si="103"/>
        <v>440-7845</v>
      </c>
      <c r="AM1333" s="34" t="str">
        <f t="shared" si="104"/>
        <v>Admin &amp; Other</v>
      </c>
      <c r="AN1333" s="34" t="str">
        <f t="shared" si="105"/>
        <v>Admin &amp; OtherInsurance as % of Total Gross Profit</v>
      </c>
      <c r="AO1333" s="35"/>
      <c r="AP1333" s="35"/>
      <c r="AQ1333" s="35"/>
    </row>
    <row r="1334" spans="1:43" x14ac:dyDescent="0.25">
      <c r="A1334" s="27" t="s">
        <v>103</v>
      </c>
      <c r="B1334" s="27" t="s">
        <v>104</v>
      </c>
      <c r="C1334" s="27" t="s">
        <v>663</v>
      </c>
      <c r="D1334" s="27" t="s">
        <v>164</v>
      </c>
      <c r="E1334" s="27" t="s">
        <v>670</v>
      </c>
      <c r="F1334" s="27" t="s">
        <v>709</v>
      </c>
      <c r="G1334" s="27" t="s">
        <v>710</v>
      </c>
      <c r="H1334" s="34" t="s">
        <v>644</v>
      </c>
      <c r="I1334" s="34" t="s">
        <v>711</v>
      </c>
      <c r="J1334" s="34" t="str">
        <f t="shared" si="101"/>
        <v>Admin &amp; OtherInsurance as % of Total Gross Profit</v>
      </c>
      <c r="K1334" s="34" t="str">
        <f t="shared" si="102"/>
        <v>460Insurance expense - Toyota</v>
      </c>
      <c r="L1334" s="28">
        <f>+SUMIF('TB 4-24'!M:M,$AL1334,'TB 4-24'!G:G)</f>
        <v>0</v>
      </c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>
        <f>+SUMIF('Input Sheet'!$S:$S,$AL1334,'Input Sheet'!C:C)</f>
        <v>0</v>
      </c>
      <c r="Z1334" s="28">
        <f>+SUMIF('Input Sheet'!$S:$S,$AL1334,'Input Sheet'!D:D)</f>
        <v>0</v>
      </c>
      <c r="AA1334" s="28">
        <f>+SUMIF('Input Sheet'!$S:$S,$AL1334,'Input Sheet'!E:E)</f>
        <v>0</v>
      </c>
      <c r="AB1334" s="28">
        <f>+SUMIF('Input Sheet'!$S:$S,$AL1334,'Input Sheet'!F:F)</f>
        <v>0</v>
      </c>
      <c r="AC1334" s="28">
        <f>+SUMIF('Input Sheet'!$S:$S,$AL1334,'Input Sheet'!G:G)</f>
        <v>0</v>
      </c>
      <c r="AD1334" s="28">
        <f>+SUMIF('Input Sheet'!$S:$S,$AL1334,'Input Sheet'!H:H)</f>
        <v>0</v>
      </c>
      <c r="AE1334" s="28">
        <f>+SUMIF('Input Sheet'!$S:$S,$AL1334,'Input Sheet'!I:I)</f>
        <v>0</v>
      </c>
      <c r="AF1334" s="28">
        <f>+SUMIF('Input Sheet'!$S:$S,$AL1334,'Input Sheet'!J:J)</f>
        <v>0</v>
      </c>
      <c r="AG1334" s="28">
        <f>+SUMIF('Input Sheet'!$S:$S,$AL1334,'Input Sheet'!K:K)</f>
        <v>0</v>
      </c>
      <c r="AH1334" s="28">
        <f>+SUMIF('Input Sheet'!$S:$S,$AL1334,'Input Sheet'!L:L)</f>
        <v>0</v>
      </c>
      <c r="AI1334" s="28">
        <f>+SUMIF('Input Sheet'!$S:$S,$AL1334,'Input Sheet'!M:M)</f>
        <v>0</v>
      </c>
      <c r="AJ1334" s="28">
        <f>+SUMIF('Input Sheet'!$S:$S,$AL1334,'Input Sheet'!N:N)</f>
        <v>0</v>
      </c>
      <c r="AK1334" s="28"/>
      <c r="AL1334" s="27" t="str">
        <f t="shared" si="103"/>
        <v>460-7845</v>
      </c>
      <c r="AM1334" s="34" t="str">
        <f t="shared" si="104"/>
        <v>Admin &amp; Other</v>
      </c>
      <c r="AN1334" s="34" t="str">
        <f t="shared" si="105"/>
        <v>Admin &amp; OtherInsurance as % of Total Gross Profit</v>
      </c>
      <c r="AO1334" s="35"/>
      <c r="AP1334" s="35"/>
      <c r="AQ1334" s="35"/>
    </row>
    <row r="1335" spans="1:43" x14ac:dyDescent="0.25">
      <c r="A1335" s="27" t="s">
        <v>103</v>
      </c>
      <c r="B1335" s="27" t="s">
        <v>104</v>
      </c>
      <c r="C1335" s="27" t="s">
        <v>671</v>
      </c>
      <c r="D1335" s="27" t="s">
        <v>164</v>
      </c>
      <c r="E1335" s="27" t="s">
        <v>672</v>
      </c>
      <c r="F1335" s="27" t="s">
        <v>709</v>
      </c>
      <c r="G1335" s="27" t="s">
        <v>710</v>
      </c>
      <c r="H1335" s="34" t="s">
        <v>644</v>
      </c>
      <c r="I1335" s="34" t="s">
        <v>711</v>
      </c>
      <c r="J1335" s="34" t="str">
        <f t="shared" si="101"/>
        <v>Admin &amp; OtherInsurance as % of Total Gross Profit</v>
      </c>
      <c r="K1335" s="34" t="str">
        <f t="shared" si="102"/>
        <v>300Insurance expense - Toyota</v>
      </c>
      <c r="L1335" s="28">
        <f>+SUMIF('TB 4-24'!M:M,$AL1335,'TB 4-24'!G:G)</f>
        <v>0</v>
      </c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>
        <f>+SUMIF('Input Sheet'!$S:$S,$AL1335,'Input Sheet'!C:C)</f>
        <v>0</v>
      </c>
      <c r="Z1335" s="28">
        <f>+SUMIF('Input Sheet'!$S:$S,$AL1335,'Input Sheet'!D:D)</f>
        <v>0</v>
      </c>
      <c r="AA1335" s="28">
        <f>+SUMIF('Input Sheet'!$S:$S,$AL1335,'Input Sheet'!E:E)</f>
        <v>0</v>
      </c>
      <c r="AB1335" s="28">
        <f>+SUMIF('Input Sheet'!$S:$S,$AL1335,'Input Sheet'!F:F)</f>
        <v>0</v>
      </c>
      <c r="AC1335" s="28">
        <f>+SUMIF('Input Sheet'!$S:$S,$AL1335,'Input Sheet'!G:G)</f>
        <v>0</v>
      </c>
      <c r="AD1335" s="28">
        <f>+SUMIF('Input Sheet'!$S:$S,$AL1335,'Input Sheet'!H:H)</f>
        <v>0</v>
      </c>
      <c r="AE1335" s="28">
        <f>+SUMIF('Input Sheet'!$S:$S,$AL1335,'Input Sheet'!I:I)</f>
        <v>0</v>
      </c>
      <c r="AF1335" s="28">
        <f>+SUMIF('Input Sheet'!$S:$S,$AL1335,'Input Sheet'!J:J)</f>
        <v>0</v>
      </c>
      <c r="AG1335" s="28">
        <f>+SUMIF('Input Sheet'!$S:$S,$AL1335,'Input Sheet'!K:K)</f>
        <v>0</v>
      </c>
      <c r="AH1335" s="28">
        <f>+SUMIF('Input Sheet'!$S:$S,$AL1335,'Input Sheet'!L:L)</f>
        <v>0</v>
      </c>
      <c r="AI1335" s="28">
        <f>+SUMIF('Input Sheet'!$S:$S,$AL1335,'Input Sheet'!M:M)</f>
        <v>0</v>
      </c>
      <c r="AJ1335" s="28">
        <f>+SUMIF('Input Sheet'!$S:$S,$AL1335,'Input Sheet'!N:N)</f>
        <v>0</v>
      </c>
      <c r="AK1335" s="28"/>
      <c r="AL1335" s="27" t="str">
        <f t="shared" si="103"/>
        <v>300-7845</v>
      </c>
      <c r="AM1335" s="34" t="str">
        <f t="shared" si="104"/>
        <v>Admin &amp; Other</v>
      </c>
      <c r="AN1335" s="34" t="str">
        <f t="shared" si="105"/>
        <v>Admin &amp; OtherInsurance as % of Total Gross Profit</v>
      </c>
      <c r="AO1335" s="35"/>
      <c r="AP1335" s="35"/>
      <c r="AQ1335" s="35"/>
    </row>
    <row r="1336" spans="1:43" x14ac:dyDescent="0.25">
      <c r="A1336" s="27" t="s">
        <v>103</v>
      </c>
      <c r="B1336" s="27" t="s">
        <v>104</v>
      </c>
      <c r="C1336" s="27" t="s">
        <v>671</v>
      </c>
      <c r="D1336" s="27" t="s">
        <v>164</v>
      </c>
      <c r="E1336" s="27" t="s">
        <v>673</v>
      </c>
      <c r="F1336" s="27" t="s">
        <v>709</v>
      </c>
      <c r="G1336" s="27" t="s">
        <v>710</v>
      </c>
      <c r="H1336" s="34" t="s">
        <v>644</v>
      </c>
      <c r="I1336" s="34" t="s">
        <v>711</v>
      </c>
      <c r="J1336" s="34" t="str">
        <f t="shared" si="101"/>
        <v>Admin &amp; OtherInsurance as % of Total Gross Profit</v>
      </c>
      <c r="K1336" s="34" t="str">
        <f t="shared" si="102"/>
        <v>310Insurance expense - Toyota</v>
      </c>
      <c r="L1336" s="28">
        <f>+SUMIF('TB 4-24'!M:M,$AL1336,'TB 4-24'!G:G)</f>
        <v>0</v>
      </c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>
        <f>+SUMIF('Input Sheet'!$S:$S,$AL1336,'Input Sheet'!C:C)</f>
        <v>0</v>
      </c>
      <c r="Z1336" s="28">
        <f>+SUMIF('Input Sheet'!$S:$S,$AL1336,'Input Sheet'!D:D)</f>
        <v>0</v>
      </c>
      <c r="AA1336" s="28">
        <f>+SUMIF('Input Sheet'!$S:$S,$AL1336,'Input Sheet'!E:E)</f>
        <v>0</v>
      </c>
      <c r="AB1336" s="28">
        <f>+SUMIF('Input Sheet'!$S:$S,$AL1336,'Input Sheet'!F:F)</f>
        <v>0</v>
      </c>
      <c r="AC1336" s="28">
        <f>+SUMIF('Input Sheet'!$S:$S,$AL1336,'Input Sheet'!G:G)</f>
        <v>0</v>
      </c>
      <c r="AD1336" s="28">
        <f>+SUMIF('Input Sheet'!$S:$S,$AL1336,'Input Sheet'!H:H)</f>
        <v>0</v>
      </c>
      <c r="AE1336" s="28">
        <f>+SUMIF('Input Sheet'!$S:$S,$AL1336,'Input Sheet'!I:I)</f>
        <v>0</v>
      </c>
      <c r="AF1336" s="28">
        <f>+SUMIF('Input Sheet'!$S:$S,$AL1336,'Input Sheet'!J:J)</f>
        <v>0</v>
      </c>
      <c r="AG1336" s="28">
        <f>+SUMIF('Input Sheet'!$S:$S,$AL1336,'Input Sheet'!K:K)</f>
        <v>0</v>
      </c>
      <c r="AH1336" s="28">
        <f>+SUMIF('Input Sheet'!$S:$S,$AL1336,'Input Sheet'!L:L)</f>
        <v>0</v>
      </c>
      <c r="AI1336" s="28">
        <f>+SUMIF('Input Sheet'!$S:$S,$AL1336,'Input Sheet'!M:M)</f>
        <v>0</v>
      </c>
      <c r="AJ1336" s="28">
        <f>+SUMIF('Input Sheet'!$S:$S,$AL1336,'Input Sheet'!N:N)</f>
        <v>0</v>
      </c>
      <c r="AK1336" s="28"/>
      <c r="AL1336" s="27" t="str">
        <f t="shared" si="103"/>
        <v>310-7845</v>
      </c>
      <c r="AM1336" s="34" t="str">
        <f t="shared" si="104"/>
        <v>Admin &amp; Other</v>
      </c>
      <c r="AN1336" s="34" t="str">
        <f t="shared" si="105"/>
        <v>Admin &amp; OtherInsurance as % of Total Gross Profit</v>
      </c>
      <c r="AO1336" s="35"/>
      <c r="AP1336" s="35"/>
      <c r="AQ1336" s="35"/>
    </row>
    <row r="1337" spans="1:43" x14ac:dyDescent="0.25">
      <c r="A1337" s="27" t="s">
        <v>103</v>
      </c>
      <c r="B1337" s="27" t="s">
        <v>104</v>
      </c>
      <c r="C1337" s="27" t="s">
        <v>671</v>
      </c>
      <c r="D1337" s="27" t="s">
        <v>164</v>
      </c>
      <c r="E1337" s="27" t="s">
        <v>674</v>
      </c>
      <c r="F1337" s="27" t="s">
        <v>709</v>
      </c>
      <c r="G1337" s="27" t="s">
        <v>710</v>
      </c>
      <c r="H1337" s="34" t="s">
        <v>644</v>
      </c>
      <c r="I1337" s="34" t="s">
        <v>711</v>
      </c>
      <c r="J1337" s="34" t="str">
        <f t="shared" si="101"/>
        <v>Admin &amp; OtherInsurance as % of Total Gross Profit</v>
      </c>
      <c r="K1337" s="34" t="str">
        <f t="shared" si="102"/>
        <v>321Insurance expense - Toyota</v>
      </c>
      <c r="L1337" s="28">
        <f>+SUMIF('TB 4-24'!M:M,$AL1337,'TB 4-24'!G:G)</f>
        <v>0</v>
      </c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>
        <f>+SUMIF('Input Sheet'!$S:$S,$AL1337,'Input Sheet'!C:C)</f>
        <v>0</v>
      </c>
      <c r="Z1337" s="28">
        <f>+SUMIF('Input Sheet'!$S:$S,$AL1337,'Input Sheet'!D:D)</f>
        <v>0</v>
      </c>
      <c r="AA1337" s="28">
        <f>+SUMIF('Input Sheet'!$S:$S,$AL1337,'Input Sheet'!E:E)</f>
        <v>0</v>
      </c>
      <c r="AB1337" s="28">
        <f>+SUMIF('Input Sheet'!$S:$S,$AL1337,'Input Sheet'!F:F)</f>
        <v>0</v>
      </c>
      <c r="AC1337" s="28">
        <f>+SUMIF('Input Sheet'!$S:$S,$AL1337,'Input Sheet'!G:G)</f>
        <v>0</v>
      </c>
      <c r="AD1337" s="28">
        <f>+SUMIF('Input Sheet'!$S:$S,$AL1337,'Input Sheet'!H:H)</f>
        <v>0</v>
      </c>
      <c r="AE1337" s="28">
        <f>+SUMIF('Input Sheet'!$S:$S,$AL1337,'Input Sheet'!I:I)</f>
        <v>0</v>
      </c>
      <c r="AF1337" s="28">
        <f>+SUMIF('Input Sheet'!$S:$S,$AL1337,'Input Sheet'!J:J)</f>
        <v>0</v>
      </c>
      <c r="AG1337" s="28">
        <f>+SUMIF('Input Sheet'!$S:$S,$AL1337,'Input Sheet'!K:K)</f>
        <v>0</v>
      </c>
      <c r="AH1337" s="28">
        <f>+SUMIF('Input Sheet'!$S:$S,$AL1337,'Input Sheet'!L:L)</f>
        <v>0</v>
      </c>
      <c r="AI1337" s="28">
        <f>+SUMIF('Input Sheet'!$S:$S,$AL1337,'Input Sheet'!M:M)</f>
        <v>0</v>
      </c>
      <c r="AJ1337" s="28">
        <f>+SUMIF('Input Sheet'!$S:$S,$AL1337,'Input Sheet'!N:N)</f>
        <v>0</v>
      </c>
      <c r="AK1337" s="28"/>
      <c r="AL1337" s="27" t="str">
        <f t="shared" si="103"/>
        <v>321-7845</v>
      </c>
      <c r="AM1337" s="34" t="str">
        <f t="shared" si="104"/>
        <v>Admin &amp; Other</v>
      </c>
      <c r="AN1337" s="34" t="str">
        <f t="shared" si="105"/>
        <v>Admin &amp; OtherInsurance as % of Total Gross Profit</v>
      </c>
      <c r="AO1337" s="35"/>
      <c r="AP1337" s="35"/>
      <c r="AQ1337" s="35"/>
    </row>
    <row r="1338" spans="1:43" x14ac:dyDescent="0.25">
      <c r="A1338" s="27" t="s">
        <v>103</v>
      </c>
      <c r="B1338" s="27" t="s">
        <v>104</v>
      </c>
      <c r="C1338" s="27" t="s">
        <v>671</v>
      </c>
      <c r="D1338" s="27" t="s">
        <v>164</v>
      </c>
      <c r="E1338" s="27" t="s">
        <v>675</v>
      </c>
      <c r="F1338" s="27" t="s">
        <v>709</v>
      </c>
      <c r="G1338" s="27" t="s">
        <v>710</v>
      </c>
      <c r="H1338" s="34" t="s">
        <v>644</v>
      </c>
      <c r="I1338" s="34" t="s">
        <v>711</v>
      </c>
      <c r="J1338" s="34" t="str">
        <f t="shared" si="101"/>
        <v>Admin &amp; OtherInsurance as % of Total Gross Profit</v>
      </c>
      <c r="K1338" s="34" t="str">
        <f t="shared" si="102"/>
        <v>330Insurance expense - Toyota</v>
      </c>
      <c r="L1338" s="28">
        <f>+SUMIF('TB 4-24'!M:M,$AL1338,'TB 4-24'!G:G)</f>
        <v>0</v>
      </c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>
        <f>+SUMIF('Input Sheet'!$S:$S,$AL1338,'Input Sheet'!C:C)</f>
        <v>0</v>
      </c>
      <c r="Z1338" s="28">
        <f>+SUMIF('Input Sheet'!$S:$S,$AL1338,'Input Sheet'!D:D)</f>
        <v>0</v>
      </c>
      <c r="AA1338" s="28">
        <f>+SUMIF('Input Sheet'!$S:$S,$AL1338,'Input Sheet'!E:E)</f>
        <v>0</v>
      </c>
      <c r="AB1338" s="28">
        <f>+SUMIF('Input Sheet'!$S:$S,$AL1338,'Input Sheet'!F:F)</f>
        <v>0</v>
      </c>
      <c r="AC1338" s="28">
        <f>+SUMIF('Input Sheet'!$S:$S,$AL1338,'Input Sheet'!G:G)</f>
        <v>0</v>
      </c>
      <c r="AD1338" s="28">
        <f>+SUMIF('Input Sheet'!$S:$S,$AL1338,'Input Sheet'!H:H)</f>
        <v>0</v>
      </c>
      <c r="AE1338" s="28">
        <f>+SUMIF('Input Sheet'!$S:$S,$AL1338,'Input Sheet'!I:I)</f>
        <v>0</v>
      </c>
      <c r="AF1338" s="28">
        <f>+SUMIF('Input Sheet'!$S:$S,$AL1338,'Input Sheet'!J:J)</f>
        <v>0</v>
      </c>
      <c r="AG1338" s="28">
        <f>+SUMIF('Input Sheet'!$S:$S,$AL1338,'Input Sheet'!K:K)</f>
        <v>0</v>
      </c>
      <c r="AH1338" s="28">
        <f>+SUMIF('Input Sheet'!$S:$S,$AL1338,'Input Sheet'!L:L)</f>
        <v>0</v>
      </c>
      <c r="AI1338" s="28">
        <f>+SUMIF('Input Sheet'!$S:$S,$AL1338,'Input Sheet'!M:M)</f>
        <v>0</v>
      </c>
      <c r="AJ1338" s="28">
        <f>+SUMIF('Input Sheet'!$S:$S,$AL1338,'Input Sheet'!N:N)</f>
        <v>0</v>
      </c>
      <c r="AK1338" s="28"/>
      <c r="AL1338" s="27" t="str">
        <f t="shared" si="103"/>
        <v>330-7845</v>
      </c>
      <c r="AM1338" s="34" t="str">
        <f t="shared" si="104"/>
        <v>Admin &amp; Other</v>
      </c>
      <c r="AN1338" s="34" t="str">
        <f t="shared" si="105"/>
        <v>Admin &amp; OtherInsurance as % of Total Gross Profit</v>
      </c>
      <c r="AO1338" s="35"/>
      <c r="AP1338" s="35"/>
      <c r="AQ1338" s="35"/>
    </row>
    <row r="1339" spans="1:43" x14ac:dyDescent="0.25">
      <c r="A1339" s="27" t="s">
        <v>103</v>
      </c>
      <c r="B1339" s="27" t="s">
        <v>104</v>
      </c>
      <c r="C1339" s="27" t="s">
        <v>671</v>
      </c>
      <c r="D1339" s="27" t="s">
        <v>164</v>
      </c>
      <c r="E1339" s="27" t="s">
        <v>676</v>
      </c>
      <c r="F1339" s="27" t="s">
        <v>709</v>
      </c>
      <c r="G1339" s="27" t="s">
        <v>710</v>
      </c>
      <c r="H1339" s="34" t="s">
        <v>644</v>
      </c>
      <c r="I1339" s="34" t="s">
        <v>711</v>
      </c>
      <c r="J1339" s="34" t="str">
        <f t="shared" si="101"/>
        <v>Admin &amp; OtherInsurance as % of Total Gross Profit</v>
      </c>
      <c r="K1339" s="34" t="str">
        <f t="shared" si="102"/>
        <v>360Insurance expense - Toyota</v>
      </c>
      <c r="L1339" s="28">
        <f>+SUMIF('TB 4-24'!M:M,$AL1339,'TB 4-24'!G:G)</f>
        <v>0</v>
      </c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>
        <f>+SUMIF('Input Sheet'!$S:$S,$AL1339,'Input Sheet'!C:C)</f>
        <v>0</v>
      </c>
      <c r="Z1339" s="28">
        <f>+SUMIF('Input Sheet'!$S:$S,$AL1339,'Input Sheet'!D:D)</f>
        <v>0</v>
      </c>
      <c r="AA1339" s="28">
        <f>+SUMIF('Input Sheet'!$S:$S,$AL1339,'Input Sheet'!E:E)</f>
        <v>0</v>
      </c>
      <c r="AB1339" s="28">
        <f>+SUMIF('Input Sheet'!$S:$S,$AL1339,'Input Sheet'!F:F)</f>
        <v>0</v>
      </c>
      <c r="AC1339" s="28">
        <f>+SUMIF('Input Sheet'!$S:$S,$AL1339,'Input Sheet'!G:G)</f>
        <v>0</v>
      </c>
      <c r="AD1339" s="28">
        <f>+SUMIF('Input Sheet'!$S:$S,$AL1339,'Input Sheet'!H:H)</f>
        <v>0</v>
      </c>
      <c r="AE1339" s="28">
        <f>+SUMIF('Input Sheet'!$S:$S,$AL1339,'Input Sheet'!I:I)</f>
        <v>0</v>
      </c>
      <c r="AF1339" s="28">
        <f>+SUMIF('Input Sheet'!$S:$S,$AL1339,'Input Sheet'!J:J)</f>
        <v>0</v>
      </c>
      <c r="AG1339" s="28">
        <f>+SUMIF('Input Sheet'!$S:$S,$AL1339,'Input Sheet'!K:K)</f>
        <v>0</v>
      </c>
      <c r="AH1339" s="28">
        <f>+SUMIF('Input Sheet'!$S:$S,$AL1339,'Input Sheet'!L:L)</f>
        <v>0</v>
      </c>
      <c r="AI1339" s="28">
        <f>+SUMIF('Input Sheet'!$S:$S,$AL1339,'Input Sheet'!M:M)</f>
        <v>0</v>
      </c>
      <c r="AJ1339" s="28">
        <f>+SUMIF('Input Sheet'!$S:$S,$AL1339,'Input Sheet'!N:N)</f>
        <v>0</v>
      </c>
      <c r="AK1339" s="28"/>
      <c r="AL1339" s="27" t="str">
        <f t="shared" si="103"/>
        <v>360-7845</v>
      </c>
      <c r="AM1339" s="34" t="str">
        <f t="shared" si="104"/>
        <v>Admin &amp; Other</v>
      </c>
      <c r="AN1339" s="34" t="str">
        <f t="shared" si="105"/>
        <v>Admin &amp; OtherInsurance as % of Total Gross Profit</v>
      </c>
      <c r="AO1339" s="35"/>
      <c r="AP1339" s="35"/>
      <c r="AQ1339" s="35"/>
    </row>
    <row r="1340" spans="1:43" x14ac:dyDescent="0.25">
      <c r="A1340" s="27" t="s">
        <v>103</v>
      </c>
      <c r="B1340" s="27" t="s">
        <v>104</v>
      </c>
      <c r="C1340" s="27" t="s">
        <v>104</v>
      </c>
      <c r="D1340" s="27" t="s">
        <v>164</v>
      </c>
      <c r="E1340" s="27" t="s">
        <v>677</v>
      </c>
      <c r="F1340" s="27" t="s">
        <v>709</v>
      </c>
      <c r="G1340" s="27" t="s">
        <v>710</v>
      </c>
      <c r="H1340" s="34" t="s">
        <v>644</v>
      </c>
      <c r="I1340" s="34" t="s">
        <v>711</v>
      </c>
      <c r="J1340" s="34" t="str">
        <f t="shared" si="101"/>
        <v>Admin &amp; OtherInsurance as % of Total Gross Profit</v>
      </c>
      <c r="K1340" s="34" t="str">
        <f t="shared" si="102"/>
        <v>100Insurance expense - Toyota</v>
      </c>
      <c r="L1340" s="28">
        <f>+SUMIF('TB 4-24'!M:M,$AL1340,'TB 4-24'!G:G)</f>
        <v>0</v>
      </c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>
        <f>+SUMIF('Input Sheet'!$S:$S,$AL1340,'Input Sheet'!C:C)</f>
        <v>0</v>
      </c>
      <c r="Z1340" s="28">
        <f>+SUMIF('Input Sheet'!$S:$S,$AL1340,'Input Sheet'!D:D)</f>
        <v>0</v>
      </c>
      <c r="AA1340" s="28">
        <f>+SUMIF('Input Sheet'!$S:$S,$AL1340,'Input Sheet'!E:E)</f>
        <v>0</v>
      </c>
      <c r="AB1340" s="28">
        <f>+SUMIF('Input Sheet'!$S:$S,$AL1340,'Input Sheet'!F:F)</f>
        <v>0</v>
      </c>
      <c r="AC1340" s="28">
        <f>+SUMIF('Input Sheet'!$S:$S,$AL1340,'Input Sheet'!G:G)</f>
        <v>0</v>
      </c>
      <c r="AD1340" s="28">
        <f>+SUMIF('Input Sheet'!$S:$S,$AL1340,'Input Sheet'!H:H)</f>
        <v>0</v>
      </c>
      <c r="AE1340" s="28">
        <f>+SUMIF('Input Sheet'!$S:$S,$AL1340,'Input Sheet'!I:I)</f>
        <v>0</v>
      </c>
      <c r="AF1340" s="28">
        <f>+SUMIF('Input Sheet'!$S:$S,$AL1340,'Input Sheet'!J:J)</f>
        <v>0</v>
      </c>
      <c r="AG1340" s="28">
        <f>+SUMIF('Input Sheet'!$S:$S,$AL1340,'Input Sheet'!K:K)</f>
        <v>0</v>
      </c>
      <c r="AH1340" s="28">
        <f>+SUMIF('Input Sheet'!$S:$S,$AL1340,'Input Sheet'!L:L)</f>
        <v>0</v>
      </c>
      <c r="AI1340" s="28">
        <f>+SUMIF('Input Sheet'!$S:$S,$AL1340,'Input Sheet'!M:M)</f>
        <v>0</v>
      </c>
      <c r="AJ1340" s="28">
        <f>+SUMIF('Input Sheet'!$S:$S,$AL1340,'Input Sheet'!N:N)</f>
        <v>0</v>
      </c>
      <c r="AK1340" s="28"/>
      <c r="AL1340" s="27" t="str">
        <f t="shared" si="103"/>
        <v>100-7845</v>
      </c>
      <c r="AM1340" s="34" t="str">
        <f t="shared" si="104"/>
        <v>Admin &amp; Other</v>
      </c>
      <c r="AN1340" s="34" t="str">
        <f t="shared" si="105"/>
        <v>Admin &amp; OtherInsurance as % of Total Gross Profit</v>
      </c>
      <c r="AO1340" s="35"/>
      <c r="AP1340" s="35"/>
      <c r="AQ1340" s="35"/>
    </row>
    <row r="1341" spans="1:43" x14ac:dyDescent="0.25">
      <c r="A1341" s="27" t="s">
        <v>103</v>
      </c>
      <c r="B1341" s="27" t="s">
        <v>104</v>
      </c>
      <c r="C1341" s="27" t="s">
        <v>104</v>
      </c>
      <c r="D1341" s="27" t="s">
        <v>164</v>
      </c>
      <c r="E1341" s="27" t="s">
        <v>679</v>
      </c>
      <c r="F1341" s="27" t="s">
        <v>709</v>
      </c>
      <c r="G1341" s="27" t="s">
        <v>710</v>
      </c>
      <c r="H1341" s="34" t="s">
        <v>644</v>
      </c>
      <c r="I1341" s="34" t="s">
        <v>711</v>
      </c>
      <c r="J1341" s="34" t="str">
        <f t="shared" si="101"/>
        <v>Admin &amp; OtherInsurance as % of Total Gross Profit</v>
      </c>
      <c r="K1341" s="34" t="str">
        <f t="shared" si="102"/>
        <v>160Insurance expense - Toyota</v>
      </c>
      <c r="L1341" s="28">
        <f>+SUMIF('TB 4-24'!M:M,$AL1341,'TB 4-24'!G:G)</f>
        <v>0</v>
      </c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>
        <f>+SUMIF('Input Sheet'!$S:$S,$AL1341,'Input Sheet'!C:C)</f>
        <v>0</v>
      </c>
      <c r="Z1341" s="28">
        <f>+SUMIF('Input Sheet'!$S:$S,$AL1341,'Input Sheet'!D:D)</f>
        <v>0</v>
      </c>
      <c r="AA1341" s="28">
        <f>+SUMIF('Input Sheet'!$S:$S,$AL1341,'Input Sheet'!E:E)</f>
        <v>0</v>
      </c>
      <c r="AB1341" s="28">
        <f>+SUMIF('Input Sheet'!$S:$S,$AL1341,'Input Sheet'!F:F)</f>
        <v>0</v>
      </c>
      <c r="AC1341" s="28">
        <f>+SUMIF('Input Sheet'!$S:$S,$AL1341,'Input Sheet'!G:G)</f>
        <v>0</v>
      </c>
      <c r="AD1341" s="28">
        <f>+SUMIF('Input Sheet'!$S:$S,$AL1341,'Input Sheet'!H:H)</f>
        <v>0</v>
      </c>
      <c r="AE1341" s="28">
        <f>+SUMIF('Input Sheet'!$S:$S,$AL1341,'Input Sheet'!I:I)</f>
        <v>0</v>
      </c>
      <c r="AF1341" s="28">
        <f>+SUMIF('Input Sheet'!$S:$S,$AL1341,'Input Sheet'!J:J)</f>
        <v>0</v>
      </c>
      <c r="AG1341" s="28">
        <f>+SUMIF('Input Sheet'!$S:$S,$AL1341,'Input Sheet'!K:K)</f>
        <v>0</v>
      </c>
      <c r="AH1341" s="28">
        <f>+SUMIF('Input Sheet'!$S:$S,$AL1341,'Input Sheet'!L:L)</f>
        <v>0</v>
      </c>
      <c r="AI1341" s="28">
        <f>+SUMIF('Input Sheet'!$S:$S,$AL1341,'Input Sheet'!M:M)</f>
        <v>0</v>
      </c>
      <c r="AJ1341" s="28">
        <f>+SUMIF('Input Sheet'!$S:$S,$AL1341,'Input Sheet'!N:N)</f>
        <v>0</v>
      </c>
      <c r="AK1341" s="28"/>
      <c r="AL1341" s="27" t="str">
        <f t="shared" si="103"/>
        <v>160-7845</v>
      </c>
      <c r="AM1341" s="34" t="str">
        <f t="shared" si="104"/>
        <v>Admin &amp; Other</v>
      </c>
      <c r="AN1341" s="34" t="str">
        <f t="shared" si="105"/>
        <v>Admin &amp; OtherInsurance as % of Total Gross Profit</v>
      </c>
      <c r="AO1341" s="35"/>
      <c r="AP1341" s="35"/>
      <c r="AQ1341" s="35"/>
    </row>
    <row r="1342" spans="1:43" x14ac:dyDescent="0.25">
      <c r="A1342" s="27" t="s">
        <v>103</v>
      </c>
      <c r="B1342" s="27" t="s">
        <v>104</v>
      </c>
      <c r="C1342" s="27" t="s">
        <v>657</v>
      </c>
      <c r="D1342" s="27" t="s">
        <v>165</v>
      </c>
      <c r="E1342" s="27" t="s">
        <v>662</v>
      </c>
      <c r="F1342" s="27" t="s">
        <v>714</v>
      </c>
      <c r="G1342" s="27" t="s">
        <v>715</v>
      </c>
      <c r="H1342" s="34" t="s">
        <v>644</v>
      </c>
      <c r="I1342" s="34" t="s">
        <v>716</v>
      </c>
      <c r="J1342" s="34" t="str">
        <f t="shared" si="101"/>
        <v>Admin &amp; Otherinterest &amp; Bank Charges as % of Total Gross Profit</v>
      </c>
      <c r="K1342" s="34" t="str">
        <f t="shared" si="102"/>
        <v>260Interest &amp; Bank Charges - Toyota</v>
      </c>
      <c r="L1342" s="28">
        <f>+SUMIF('TB 4-24'!M:M,$AL1342,'TB 4-24'!G:G)</f>
        <v>0</v>
      </c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>
        <f>+SUMIF('Input Sheet'!$S:$S,$AL1342,'Input Sheet'!C:C)</f>
        <v>0</v>
      </c>
      <c r="Z1342" s="28">
        <f>+SUMIF('Input Sheet'!$S:$S,$AL1342,'Input Sheet'!D:D)</f>
        <v>0</v>
      </c>
      <c r="AA1342" s="28">
        <f>+SUMIF('Input Sheet'!$S:$S,$AL1342,'Input Sheet'!E:E)</f>
        <v>0</v>
      </c>
      <c r="AB1342" s="28">
        <f>+SUMIF('Input Sheet'!$S:$S,$AL1342,'Input Sheet'!F:F)</f>
        <v>0</v>
      </c>
      <c r="AC1342" s="28">
        <f>+SUMIF('Input Sheet'!$S:$S,$AL1342,'Input Sheet'!G:G)</f>
        <v>0</v>
      </c>
      <c r="AD1342" s="28">
        <f>+SUMIF('Input Sheet'!$S:$S,$AL1342,'Input Sheet'!H:H)</f>
        <v>0</v>
      </c>
      <c r="AE1342" s="28">
        <f>+SUMIF('Input Sheet'!$S:$S,$AL1342,'Input Sheet'!I:I)</f>
        <v>0</v>
      </c>
      <c r="AF1342" s="28">
        <f>+SUMIF('Input Sheet'!$S:$S,$AL1342,'Input Sheet'!J:J)</f>
        <v>0</v>
      </c>
      <c r="AG1342" s="28">
        <f>+SUMIF('Input Sheet'!$S:$S,$AL1342,'Input Sheet'!K:K)</f>
        <v>0</v>
      </c>
      <c r="AH1342" s="28">
        <f>+SUMIF('Input Sheet'!$S:$S,$AL1342,'Input Sheet'!L:L)</f>
        <v>0</v>
      </c>
      <c r="AI1342" s="28">
        <f>+SUMIF('Input Sheet'!$S:$S,$AL1342,'Input Sheet'!M:M)</f>
        <v>0</v>
      </c>
      <c r="AJ1342" s="28">
        <f>+SUMIF('Input Sheet'!$S:$S,$AL1342,'Input Sheet'!N:N)</f>
        <v>0</v>
      </c>
      <c r="AK1342" s="28"/>
      <c r="AL1342" s="27" t="str">
        <f t="shared" si="103"/>
        <v>260-7120</v>
      </c>
      <c r="AM1342" s="34" t="str">
        <f t="shared" si="104"/>
        <v>Admin &amp; Other</v>
      </c>
      <c r="AN1342" s="34" t="str">
        <f t="shared" si="105"/>
        <v>Admin &amp; Otherinterest &amp; Bank Charges as % of Total Gross Profit</v>
      </c>
      <c r="AO1342" s="35"/>
      <c r="AP1342" s="35"/>
      <c r="AQ1342" s="35"/>
    </row>
    <row r="1343" spans="1:43" x14ac:dyDescent="0.25">
      <c r="A1343" s="27" t="s">
        <v>103</v>
      </c>
      <c r="B1343" s="27" t="s">
        <v>104</v>
      </c>
      <c r="C1343" s="27" t="s">
        <v>663</v>
      </c>
      <c r="D1343" s="27" t="s">
        <v>165</v>
      </c>
      <c r="E1343" s="27" t="s">
        <v>668</v>
      </c>
      <c r="F1343" s="27" t="s">
        <v>714</v>
      </c>
      <c r="G1343" s="27" t="s">
        <v>715</v>
      </c>
      <c r="H1343" s="34" t="s">
        <v>644</v>
      </c>
      <c r="I1343" s="34" t="s">
        <v>716</v>
      </c>
      <c r="J1343" s="34" t="str">
        <f t="shared" si="101"/>
        <v>Admin &amp; Otherinterest &amp; Bank Charges as % of Total Gross Profit</v>
      </c>
      <c r="K1343" s="34" t="str">
        <f t="shared" si="102"/>
        <v>430Interest &amp; Bank Charges - Toyota</v>
      </c>
      <c r="L1343" s="28">
        <f>+SUMIF('TB 4-24'!M:M,$AL1343,'TB 4-24'!G:G)</f>
        <v>0</v>
      </c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>
        <f>+SUMIF('Input Sheet'!$S:$S,$AL1343,'Input Sheet'!C:C)</f>
        <v>0</v>
      </c>
      <c r="Z1343" s="28">
        <f>+SUMIF('Input Sheet'!$S:$S,$AL1343,'Input Sheet'!D:D)</f>
        <v>0</v>
      </c>
      <c r="AA1343" s="28">
        <f>+SUMIF('Input Sheet'!$S:$S,$AL1343,'Input Sheet'!E:E)</f>
        <v>0</v>
      </c>
      <c r="AB1343" s="28">
        <f>+SUMIF('Input Sheet'!$S:$S,$AL1343,'Input Sheet'!F:F)</f>
        <v>0</v>
      </c>
      <c r="AC1343" s="28">
        <f>+SUMIF('Input Sheet'!$S:$S,$AL1343,'Input Sheet'!G:G)</f>
        <v>0</v>
      </c>
      <c r="AD1343" s="28">
        <f>+SUMIF('Input Sheet'!$S:$S,$AL1343,'Input Sheet'!H:H)</f>
        <v>0</v>
      </c>
      <c r="AE1343" s="28">
        <f>+SUMIF('Input Sheet'!$S:$S,$AL1343,'Input Sheet'!I:I)</f>
        <v>0</v>
      </c>
      <c r="AF1343" s="28">
        <f>+SUMIF('Input Sheet'!$S:$S,$AL1343,'Input Sheet'!J:J)</f>
        <v>0</v>
      </c>
      <c r="AG1343" s="28">
        <f>+SUMIF('Input Sheet'!$S:$S,$AL1343,'Input Sheet'!K:K)</f>
        <v>0</v>
      </c>
      <c r="AH1343" s="28">
        <f>+SUMIF('Input Sheet'!$S:$S,$AL1343,'Input Sheet'!L:L)</f>
        <v>0</v>
      </c>
      <c r="AI1343" s="28">
        <f>+SUMIF('Input Sheet'!$S:$S,$AL1343,'Input Sheet'!M:M)</f>
        <v>0</v>
      </c>
      <c r="AJ1343" s="28">
        <f>+SUMIF('Input Sheet'!$S:$S,$AL1343,'Input Sheet'!N:N)</f>
        <v>0</v>
      </c>
      <c r="AK1343" s="28"/>
      <c r="AL1343" s="27" t="str">
        <f t="shared" si="103"/>
        <v>430-7120</v>
      </c>
      <c r="AM1343" s="34" t="str">
        <f t="shared" si="104"/>
        <v>Admin &amp; Other</v>
      </c>
      <c r="AN1343" s="34" t="str">
        <f t="shared" si="105"/>
        <v>Admin &amp; Otherinterest &amp; Bank Charges as % of Total Gross Profit</v>
      </c>
      <c r="AO1343" s="35"/>
      <c r="AP1343" s="35"/>
      <c r="AQ1343" s="35"/>
    </row>
    <row r="1344" spans="1:43" x14ac:dyDescent="0.25">
      <c r="A1344" s="27" t="s">
        <v>103</v>
      </c>
      <c r="B1344" s="27" t="s">
        <v>104</v>
      </c>
      <c r="C1344" s="27" t="s">
        <v>663</v>
      </c>
      <c r="D1344" s="27" t="s">
        <v>165</v>
      </c>
      <c r="E1344" s="27" t="s">
        <v>670</v>
      </c>
      <c r="F1344" s="27" t="s">
        <v>714</v>
      </c>
      <c r="G1344" s="27" t="s">
        <v>715</v>
      </c>
      <c r="H1344" s="34" t="s">
        <v>644</v>
      </c>
      <c r="I1344" s="34" t="s">
        <v>716</v>
      </c>
      <c r="J1344" s="34" t="str">
        <f t="shared" si="101"/>
        <v>Admin &amp; Otherinterest &amp; Bank Charges as % of Total Gross Profit</v>
      </c>
      <c r="K1344" s="34" t="str">
        <f t="shared" si="102"/>
        <v>460Interest &amp; Bank Charges - Toyota</v>
      </c>
      <c r="L1344" s="28">
        <f>+SUMIF('TB 4-24'!M:M,$AL1344,'TB 4-24'!G:G)</f>
        <v>0</v>
      </c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>
        <f>+SUMIF('Input Sheet'!$S:$S,$AL1344,'Input Sheet'!C:C)</f>
        <v>0</v>
      </c>
      <c r="Z1344" s="28">
        <f>+SUMIF('Input Sheet'!$S:$S,$AL1344,'Input Sheet'!D:D)</f>
        <v>0</v>
      </c>
      <c r="AA1344" s="28">
        <f>+SUMIF('Input Sheet'!$S:$S,$AL1344,'Input Sheet'!E:E)</f>
        <v>0</v>
      </c>
      <c r="AB1344" s="28">
        <f>+SUMIF('Input Sheet'!$S:$S,$AL1344,'Input Sheet'!F:F)</f>
        <v>0</v>
      </c>
      <c r="AC1344" s="28">
        <f>+SUMIF('Input Sheet'!$S:$S,$AL1344,'Input Sheet'!G:G)</f>
        <v>0</v>
      </c>
      <c r="AD1344" s="28">
        <f>+SUMIF('Input Sheet'!$S:$S,$AL1344,'Input Sheet'!H:H)</f>
        <v>0</v>
      </c>
      <c r="AE1344" s="28">
        <f>+SUMIF('Input Sheet'!$S:$S,$AL1344,'Input Sheet'!I:I)</f>
        <v>0</v>
      </c>
      <c r="AF1344" s="28">
        <f>+SUMIF('Input Sheet'!$S:$S,$AL1344,'Input Sheet'!J:J)</f>
        <v>0</v>
      </c>
      <c r="AG1344" s="28">
        <f>+SUMIF('Input Sheet'!$S:$S,$AL1344,'Input Sheet'!K:K)</f>
        <v>0</v>
      </c>
      <c r="AH1344" s="28">
        <f>+SUMIF('Input Sheet'!$S:$S,$AL1344,'Input Sheet'!L:L)</f>
        <v>0</v>
      </c>
      <c r="AI1344" s="28">
        <f>+SUMIF('Input Sheet'!$S:$S,$AL1344,'Input Sheet'!M:M)</f>
        <v>0</v>
      </c>
      <c r="AJ1344" s="28">
        <f>+SUMIF('Input Sheet'!$S:$S,$AL1344,'Input Sheet'!N:N)</f>
        <v>0</v>
      </c>
      <c r="AK1344" s="28"/>
      <c r="AL1344" s="27" t="str">
        <f t="shared" si="103"/>
        <v>460-7120</v>
      </c>
      <c r="AM1344" s="34" t="str">
        <f t="shared" si="104"/>
        <v>Admin &amp; Other</v>
      </c>
      <c r="AN1344" s="34" t="str">
        <f t="shared" si="105"/>
        <v>Admin &amp; Otherinterest &amp; Bank Charges as % of Total Gross Profit</v>
      </c>
      <c r="AO1344" s="35"/>
      <c r="AP1344" s="35"/>
      <c r="AQ1344" s="35"/>
    </row>
    <row r="1345" spans="1:43" x14ac:dyDescent="0.25">
      <c r="A1345" s="27" t="s">
        <v>103</v>
      </c>
      <c r="B1345" s="27" t="s">
        <v>104</v>
      </c>
      <c r="C1345" s="27" t="s">
        <v>671</v>
      </c>
      <c r="D1345" s="27" t="s">
        <v>165</v>
      </c>
      <c r="E1345" s="27" t="s">
        <v>683</v>
      </c>
      <c r="F1345" s="27" t="s">
        <v>714</v>
      </c>
      <c r="G1345" s="27" t="s">
        <v>715</v>
      </c>
      <c r="H1345" s="34" t="s">
        <v>644</v>
      </c>
      <c r="I1345" s="34" t="s">
        <v>716</v>
      </c>
      <c r="J1345" s="34" t="str">
        <f t="shared" si="101"/>
        <v>Admin &amp; Otherinterest &amp; Bank Charges as % of Total Gross Profit</v>
      </c>
      <c r="K1345" s="34" t="str">
        <f t="shared" si="102"/>
        <v>340Interest &amp; Bank Charges - Toyota</v>
      </c>
      <c r="L1345" s="28">
        <f>+SUMIF('TB 4-24'!M:M,$AL1345,'TB 4-24'!G:G)</f>
        <v>0</v>
      </c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>
        <f>+SUMIF('Input Sheet'!$S:$S,$AL1345,'Input Sheet'!C:C)</f>
        <v>0</v>
      </c>
      <c r="Z1345" s="28">
        <f>+SUMIF('Input Sheet'!$S:$S,$AL1345,'Input Sheet'!D:D)</f>
        <v>0</v>
      </c>
      <c r="AA1345" s="28">
        <f>+SUMIF('Input Sheet'!$S:$S,$AL1345,'Input Sheet'!E:E)</f>
        <v>0</v>
      </c>
      <c r="AB1345" s="28">
        <f>+SUMIF('Input Sheet'!$S:$S,$AL1345,'Input Sheet'!F:F)</f>
        <v>0</v>
      </c>
      <c r="AC1345" s="28">
        <f>+SUMIF('Input Sheet'!$S:$S,$AL1345,'Input Sheet'!G:G)</f>
        <v>0</v>
      </c>
      <c r="AD1345" s="28">
        <f>+SUMIF('Input Sheet'!$S:$S,$AL1345,'Input Sheet'!H:H)</f>
        <v>0</v>
      </c>
      <c r="AE1345" s="28">
        <f>+SUMIF('Input Sheet'!$S:$S,$AL1345,'Input Sheet'!I:I)</f>
        <v>0</v>
      </c>
      <c r="AF1345" s="28">
        <f>+SUMIF('Input Sheet'!$S:$S,$AL1345,'Input Sheet'!J:J)</f>
        <v>0</v>
      </c>
      <c r="AG1345" s="28">
        <f>+SUMIF('Input Sheet'!$S:$S,$AL1345,'Input Sheet'!K:K)</f>
        <v>0</v>
      </c>
      <c r="AH1345" s="28">
        <f>+SUMIF('Input Sheet'!$S:$S,$AL1345,'Input Sheet'!L:L)</f>
        <v>0</v>
      </c>
      <c r="AI1345" s="28">
        <f>+SUMIF('Input Sheet'!$S:$S,$AL1345,'Input Sheet'!M:M)</f>
        <v>0</v>
      </c>
      <c r="AJ1345" s="28">
        <f>+SUMIF('Input Sheet'!$S:$S,$AL1345,'Input Sheet'!N:N)</f>
        <v>0</v>
      </c>
      <c r="AK1345" s="28"/>
      <c r="AL1345" s="27" t="str">
        <f t="shared" si="103"/>
        <v>340-7120</v>
      </c>
      <c r="AM1345" s="34" t="str">
        <f t="shared" si="104"/>
        <v>Admin &amp; Other</v>
      </c>
      <c r="AN1345" s="34" t="str">
        <f t="shared" si="105"/>
        <v>Admin &amp; Otherinterest &amp; Bank Charges as % of Total Gross Profit</v>
      </c>
      <c r="AO1345" s="35"/>
      <c r="AP1345" s="35"/>
      <c r="AQ1345" s="35"/>
    </row>
    <row r="1346" spans="1:43" x14ac:dyDescent="0.25">
      <c r="A1346" s="27" t="s">
        <v>103</v>
      </c>
      <c r="B1346" s="27" t="s">
        <v>104</v>
      </c>
      <c r="C1346" s="27" t="s">
        <v>671</v>
      </c>
      <c r="D1346" s="27" t="s">
        <v>165</v>
      </c>
      <c r="E1346" s="27" t="s">
        <v>676</v>
      </c>
      <c r="F1346" s="27" t="s">
        <v>714</v>
      </c>
      <c r="G1346" s="27" t="s">
        <v>715</v>
      </c>
      <c r="H1346" s="34" t="s">
        <v>644</v>
      </c>
      <c r="I1346" s="34" t="s">
        <v>716</v>
      </c>
      <c r="J1346" s="34" t="str">
        <f t="shared" si="101"/>
        <v>Admin &amp; Otherinterest &amp; Bank Charges as % of Total Gross Profit</v>
      </c>
      <c r="K1346" s="34" t="str">
        <f t="shared" si="102"/>
        <v>360Interest &amp; Bank Charges - Toyota</v>
      </c>
      <c r="L1346" s="28">
        <f>+SUMIF('TB 4-24'!M:M,$AL1346,'TB 4-24'!G:G)</f>
        <v>0</v>
      </c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>
        <f>+SUMIF('Input Sheet'!$S:$S,$AL1346,'Input Sheet'!C:C)</f>
        <v>0</v>
      </c>
      <c r="Z1346" s="28">
        <f>+SUMIF('Input Sheet'!$S:$S,$AL1346,'Input Sheet'!D:D)</f>
        <v>0</v>
      </c>
      <c r="AA1346" s="28">
        <f>+SUMIF('Input Sheet'!$S:$S,$AL1346,'Input Sheet'!E:E)</f>
        <v>0</v>
      </c>
      <c r="AB1346" s="28">
        <f>+SUMIF('Input Sheet'!$S:$S,$AL1346,'Input Sheet'!F:F)</f>
        <v>0</v>
      </c>
      <c r="AC1346" s="28">
        <f>+SUMIF('Input Sheet'!$S:$S,$AL1346,'Input Sheet'!G:G)</f>
        <v>0</v>
      </c>
      <c r="AD1346" s="28">
        <f>+SUMIF('Input Sheet'!$S:$S,$AL1346,'Input Sheet'!H:H)</f>
        <v>0</v>
      </c>
      <c r="AE1346" s="28">
        <f>+SUMIF('Input Sheet'!$S:$S,$AL1346,'Input Sheet'!I:I)</f>
        <v>0</v>
      </c>
      <c r="AF1346" s="28">
        <f>+SUMIF('Input Sheet'!$S:$S,$AL1346,'Input Sheet'!J:J)</f>
        <v>0</v>
      </c>
      <c r="AG1346" s="28">
        <f>+SUMIF('Input Sheet'!$S:$S,$AL1346,'Input Sheet'!K:K)</f>
        <v>0</v>
      </c>
      <c r="AH1346" s="28">
        <f>+SUMIF('Input Sheet'!$S:$S,$AL1346,'Input Sheet'!L:L)</f>
        <v>0</v>
      </c>
      <c r="AI1346" s="28">
        <f>+SUMIF('Input Sheet'!$S:$S,$AL1346,'Input Sheet'!M:M)</f>
        <v>0</v>
      </c>
      <c r="AJ1346" s="28">
        <f>+SUMIF('Input Sheet'!$S:$S,$AL1346,'Input Sheet'!N:N)</f>
        <v>0</v>
      </c>
      <c r="AK1346" s="28"/>
      <c r="AL1346" s="27" t="str">
        <f t="shared" si="103"/>
        <v>360-7120</v>
      </c>
      <c r="AM1346" s="34" t="str">
        <f t="shared" si="104"/>
        <v>Admin &amp; Other</v>
      </c>
      <c r="AN1346" s="34" t="str">
        <f t="shared" si="105"/>
        <v>Admin &amp; Otherinterest &amp; Bank Charges as % of Total Gross Profit</v>
      </c>
      <c r="AO1346" s="35"/>
      <c r="AP1346" s="35"/>
      <c r="AQ1346" s="35"/>
    </row>
    <row r="1347" spans="1:43" x14ac:dyDescent="0.25">
      <c r="A1347" s="27" t="s">
        <v>103</v>
      </c>
      <c r="B1347" s="27" t="s">
        <v>104</v>
      </c>
      <c r="C1347" s="27" t="s">
        <v>104</v>
      </c>
      <c r="D1347" s="27" t="s">
        <v>165</v>
      </c>
      <c r="E1347" s="27" t="s">
        <v>684</v>
      </c>
      <c r="F1347" s="27" t="s">
        <v>714</v>
      </c>
      <c r="G1347" s="27" t="s">
        <v>715</v>
      </c>
      <c r="H1347" s="34" t="s">
        <v>644</v>
      </c>
      <c r="I1347" s="34" t="s">
        <v>716</v>
      </c>
      <c r="J1347" s="34" t="str">
        <f t="shared" ref="J1347:J1410" si="106">+H1347&amp;I1347</f>
        <v>Admin &amp; Otherinterest &amp; Bank Charges as % of Total Gross Profit</v>
      </c>
      <c r="K1347" s="34" t="str">
        <f t="shared" ref="K1347:K1410" si="107">+E1347&amp;G1347</f>
        <v>147Interest &amp; Bank Charges - Toyota</v>
      </c>
      <c r="L1347" s="28">
        <f>+SUMIF('TB 4-24'!M:M,$AL1347,'TB 4-24'!G:G)</f>
        <v>0</v>
      </c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>
        <f>+SUMIF('Input Sheet'!$S:$S,$AL1347,'Input Sheet'!C:C)</f>
        <v>0</v>
      </c>
      <c r="Z1347" s="28">
        <f>+SUMIF('Input Sheet'!$S:$S,$AL1347,'Input Sheet'!D:D)</f>
        <v>0</v>
      </c>
      <c r="AA1347" s="28">
        <f>+SUMIF('Input Sheet'!$S:$S,$AL1347,'Input Sheet'!E:E)</f>
        <v>0</v>
      </c>
      <c r="AB1347" s="28">
        <f>+SUMIF('Input Sheet'!$S:$S,$AL1347,'Input Sheet'!F:F)</f>
        <v>0</v>
      </c>
      <c r="AC1347" s="28">
        <f>+SUMIF('Input Sheet'!$S:$S,$AL1347,'Input Sheet'!G:G)</f>
        <v>0</v>
      </c>
      <c r="AD1347" s="28">
        <f>+SUMIF('Input Sheet'!$S:$S,$AL1347,'Input Sheet'!H:H)</f>
        <v>0</v>
      </c>
      <c r="AE1347" s="28">
        <f>+SUMIF('Input Sheet'!$S:$S,$AL1347,'Input Sheet'!I:I)</f>
        <v>0</v>
      </c>
      <c r="AF1347" s="28">
        <f>+SUMIF('Input Sheet'!$S:$S,$AL1347,'Input Sheet'!J:J)</f>
        <v>0</v>
      </c>
      <c r="AG1347" s="28">
        <f>+SUMIF('Input Sheet'!$S:$S,$AL1347,'Input Sheet'!K:K)</f>
        <v>0</v>
      </c>
      <c r="AH1347" s="28">
        <f>+SUMIF('Input Sheet'!$S:$S,$AL1347,'Input Sheet'!L:L)</f>
        <v>0</v>
      </c>
      <c r="AI1347" s="28">
        <f>+SUMIF('Input Sheet'!$S:$S,$AL1347,'Input Sheet'!M:M)</f>
        <v>0</v>
      </c>
      <c r="AJ1347" s="28">
        <f>+SUMIF('Input Sheet'!$S:$S,$AL1347,'Input Sheet'!N:N)</f>
        <v>0</v>
      </c>
      <c r="AK1347" s="28"/>
      <c r="AL1347" s="27" t="str">
        <f t="shared" ref="AL1347:AL1410" si="108">+E1347&amp;"-"&amp;D1347</f>
        <v>147-7120</v>
      </c>
      <c r="AM1347" s="34" t="str">
        <f t="shared" si="104"/>
        <v>Admin &amp; Other</v>
      </c>
      <c r="AN1347" s="34" t="str">
        <f t="shared" si="105"/>
        <v>Admin &amp; Otherinterest &amp; Bank Charges as % of Total Gross Profit</v>
      </c>
      <c r="AO1347" s="35"/>
      <c r="AP1347" s="35"/>
      <c r="AQ1347" s="35"/>
    </row>
    <row r="1348" spans="1:43" x14ac:dyDescent="0.25">
      <c r="A1348" s="27" t="s">
        <v>103</v>
      </c>
      <c r="B1348" s="27" t="s">
        <v>104</v>
      </c>
      <c r="C1348" s="27" t="s">
        <v>104</v>
      </c>
      <c r="D1348" s="27" t="s">
        <v>165</v>
      </c>
      <c r="E1348" s="27" t="s">
        <v>679</v>
      </c>
      <c r="F1348" s="27" t="s">
        <v>714</v>
      </c>
      <c r="G1348" s="27" t="s">
        <v>715</v>
      </c>
      <c r="H1348" s="34" t="s">
        <v>644</v>
      </c>
      <c r="I1348" s="34" t="s">
        <v>716</v>
      </c>
      <c r="J1348" s="34" t="str">
        <f t="shared" si="106"/>
        <v>Admin &amp; Otherinterest &amp; Bank Charges as % of Total Gross Profit</v>
      </c>
      <c r="K1348" s="34" t="str">
        <f t="shared" si="107"/>
        <v>160Interest &amp; Bank Charges - Toyota</v>
      </c>
      <c r="L1348" s="28">
        <f>+SUMIF('TB 4-24'!M:M,$AL1348,'TB 4-24'!G:G)</f>
        <v>0</v>
      </c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>
        <f>+SUMIF('Input Sheet'!$S:$S,$AL1348,'Input Sheet'!C:C)</f>
        <v>0</v>
      </c>
      <c r="Z1348" s="28">
        <f>+SUMIF('Input Sheet'!$S:$S,$AL1348,'Input Sheet'!D:D)</f>
        <v>0</v>
      </c>
      <c r="AA1348" s="28">
        <f>+SUMIF('Input Sheet'!$S:$S,$AL1348,'Input Sheet'!E:E)</f>
        <v>0</v>
      </c>
      <c r="AB1348" s="28">
        <f>+SUMIF('Input Sheet'!$S:$S,$AL1348,'Input Sheet'!F:F)</f>
        <v>0</v>
      </c>
      <c r="AC1348" s="28">
        <f>+SUMIF('Input Sheet'!$S:$S,$AL1348,'Input Sheet'!G:G)</f>
        <v>0</v>
      </c>
      <c r="AD1348" s="28">
        <f>+SUMIF('Input Sheet'!$S:$S,$AL1348,'Input Sheet'!H:H)</f>
        <v>0</v>
      </c>
      <c r="AE1348" s="28">
        <f>+SUMIF('Input Sheet'!$S:$S,$AL1348,'Input Sheet'!I:I)</f>
        <v>0</v>
      </c>
      <c r="AF1348" s="28">
        <f>+SUMIF('Input Sheet'!$S:$S,$AL1348,'Input Sheet'!J:J)</f>
        <v>0</v>
      </c>
      <c r="AG1348" s="28">
        <f>+SUMIF('Input Sheet'!$S:$S,$AL1348,'Input Sheet'!K:K)</f>
        <v>0</v>
      </c>
      <c r="AH1348" s="28">
        <f>+SUMIF('Input Sheet'!$S:$S,$AL1348,'Input Sheet'!L:L)</f>
        <v>0</v>
      </c>
      <c r="AI1348" s="28">
        <f>+SUMIF('Input Sheet'!$S:$S,$AL1348,'Input Sheet'!M:M)</f>
        <v>0</v>
      </c>
      <c r="AJ1348" s="28">
        <f>+SUMIF('Input Sheet'!$S:$S,$AL1348,'Input Sheet'!N:N)</f>
        <v>0</v>
      </c>
      <c r="AK1348" s="28"/>
      <c r="AL1348" s="27" t="str">
        <f t="shared" si="108"/>
        <v>160-7120</v>
      </c>
      <c r="AM1348" s="34" t="str">
        <f t="shared" ref="AM1348:AM1411" si="109">H1348</f>
        <v>Admin &amp; Other</v>
      </c>
      <c r="AN1348" s="34" t="str">
        <f t="shared" ref="AN1348:AN1411" si="110">J1348</f>
        <v>Admin &amp; Otherinterest &amp; Bank Charges as % of Total Gross Profit</v>
      </c>
      <c r="AO1348" s="35"/>
      <c r="AP1348" s="35"/>
      <c r="AQ1348" s="35"/>
    </row>
    <row r="1349" spans="1:43" x14ac:dyDescent="0.25">
      <c r="A1349" s="27" t="s">
        <v>103</v>
      </c>
      <c r="B1349" s="27" t="s">
        <v>104</v>
      </c>
      <c r="C1349" s="27" t="s">
        <v>104</v>
      </c>
      <c r="D1349" s="27" t="s">
        <v>165</v>
      </c>
      <c r="E1349" s="27" t="s">
        <v>641</v>
      </c>
      <c r="F1349" s="27" t="s">
        <v>714</v>
      </c>
      <c r="G1349" s="27" t="s">
        <v>715</v>
      </c>
      <c r="H1349" s="34" t="s">
        <v>644</v>
      </c>
      <c r="I1349" s="34" t="s">
        <v>716</v>
      </c>
      <c r="J1349" s="34" t="str">
        <f t="shared" si="106"/>
        <v>Admin &amp; Otherinterest &amp; Bank Charges as % of Total Gross Profit</v>
      </c>
      <c r="K1349" s="34" t="str">
        <f t="shared" si="107"/>
        <v>170Interest &amp; Bank Charges - Toyota</v>
      </c>
      <c r="L1349" s="28">
        <f>+SUMIF('TB 4-24'!M:M,$AL1349,'TB 4-24'!G:G)</f>
        <v>0</v>
      </c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>
        <f>+SUMIF('Input Sheet'!$S:$S,$AL1349,'Input Sheet'!C:C)</f>
        <v>0</v>
      </c>
      <c r="Z1349" s="28">
        <f>+SUMIF('Input Sheet'!$S:$S,$AL1349,'Input Sheet'!D:D)</f>
        <v>0</v>
      </c>
      <c r="AA1349" s="28">
        <f>+SUMIF('Input Sheet'!$S:$S,$AL1349,'Input Sheet'!E:E)</f>
        <v>0</v>
      </c>
      <c r="AB1349" s="28">
        <f>+SUMIF('Input Sheet'!$S:$S,$AL1349,'Input Sheet'!F:F)</f>
        <v>0</v>
      </c>
      <c r="AC1349" s="28">
        <f>+SUMIF('Input Sheet'!$S:$S,$AL1349,'Input Sheet'!G:G)</f>
        <v>0</v>
      </c>
      <c r="AD1349" s="28">
        <f>+SUMIF('Input Sheet'!$S:$S,$AL1349,'Input Sheet'!H:H)</f>
        <v>0</v>
      </c>
      <c r="AE1349" s="28">
        <f>+SUMIF('Input Sheet'!$S:$S,$AL1349,'Input Sheet'!I:I)</f>
        <v>0</v>
      </c>
      <c r="AF1349" s="28">
        <f>+SUMIF('Input Sheet'!$S:$S,$AL1349,'Input Sheet'!J:J)</f>
        <v>0</v>
      </c>
      <c r="AG1349" s="28">
        <f>+SUMIF('Input Sheet'!$S:$S,$AL1349,'Input Sheet'!K:K)</f>
        <v>0</v>
      </c>
      <c r="AH1349" s="28">
        <f>+SUMIF('Input Sheet'!$S:$S,$AL1349,'Input Sheet'!L:L)</f>
        <v>0</v>
      </c>
      <c r="AI1349" s="28">
        <f>+SUMIF('Input Sheet'!$S:$S,$AL1349,'Input Sheet'!M:M)</f>
        <v>0</v>
      </c>
      <c r="AJ1349" s="28">
        <f>+SUMIF('Input Sheet'!$S:$S,$AL1349,'Input Sheet'!N:N)</f>
        <v>0</v>
      </c>
      <c r="AK1349" s="28"/>
      <c r="AL1349" s="27" t="str">
        <f t="shared" si="108"/>
        <v>170-7120</v>
      </c>
      <c r="AM1349" s="34" t="str">
        <f t="shared" si="109"/>
        <v>Admin &amp; Other</v>
      </c>
      <c r="AN1349" s="34" t="str">
        <f t="shared" si="110"/>
        <v>Admin &amp; Otherinterest &amp; Bank Charges as % of Total Gross Profit</v>
      </c>
      <c r="AO1349" s="35"/>
      <c r="AP1349" s="35"/>
      <c r="AQ1349" s="35"/>
    </row>
    <row r="1350" spans="1:43" x14ac:dyDescent="0.25">
      <c r="A1350" s="27" t="s">
        <v>103</v>
      </c>
      <c r="B1350" s="27" t="s">
        <v>104</v>
      </c>
      <c r="C1350" s="27" t="s">
        <v>657</v>
      </c>
      <c r="D1350" s="27" t="s">
        <v>168</v>
      </c>
      <c r="E1350" s="27">
        <v>170</v>
      </c>
      <c r="F1350" s="27" t="s">
        <v>714</v>
      </c>
      <c r="G1350" s="27" t="s">
        <v>715</v>
      </c>
      <c r="H1350" s="34" t="s">
        <v>644</v>
      </c>
      <c r="I1350" s="34" t="s">
        <v>716</v>
      </c>
      <c r="J1350" s="34" t="str">
        <f t="shared" si="106"/>
        <v>Admin &amp; Otherinterest &amp; Bank Charges as % of Total Gross Profit</v>
      </c>
      <c r="K1350" s="34" t="str">
        <f t="shared" si="107"/>
        <v>170Interest &amp; Bank Charges - Toyota</v>
      </c>
      <c r="L1350" s="28">
        <f>+SUMIF('TB 4-24'!M:M,$AL1350,'TB 4-24'!G:G)</f>
        <v>0</v>
      </c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>
        <f>+SUMIF('Input Sheet'!$S:$S,$AL1350,'Input Sheet'!C:C)</f>
        <v>0</v>
      </c>
      <c r="Z1350" s="28">
        <f>+SUMIF('Input Sheet'!$S:$S,$AL1350,'Input Sheet'!D:D)</f>
        <v>0</v>
      </c>
      <c r="AA1350" s="28">
        <f>+SUMIF('Input Sheet'!$S:$S,$AL1350,'Input Sheet'!E:E)</f>
        <v>0</v>
      </c>
      <c r="AB1350" s="28">
        <f>+SUMIF('Input Sheet'!$S:$S,$AL1350,'Input Sheet'!F:F)</f>
        <v>0</v>
      </c>
      <c r="AC1350" s="28">
        <f>+SUMIF('Input Sheet'!$S:$S,$AL1350,'Input Sheet'!G:G)</f>
        <v>0</v>
      </c>
      <c r="AD1350" s="28">
        <f>+SUMIF('Input Sheet'!$S:$S,$AL1350,'Input Sheet'!H:H)</f>
        <v>0</v>
      </c>
      <c r="AE1350" s="28">
        <f>+SUMIF('Input Sheet'!$S:$S,$AL1350,'Input Sheet'!I:I)</f>
        <v>0</v>
      </c>
      <c r="AF1350" s="28">
        <f>+SUMIF('Input Sheet'!$S:$S,$AL1350,'Input Sheet'!J:J)</f>
        <v>0</v>
      </c>
      <c r="AG1350" s="28">
        <f>+SUMIF('Input Sheet'!$S:$S,$AL1350,'Input Sheet'!K:K)</f>
        <v>0</v>
      </c>
      <c r="AH1350" s="28">
        <f>+SUMIF('Input Sheet'!$S:$S,$AL1350,'Input Sheet'!L:L)</f>
        <v>0</v>
      </c>
      <c r="AI1350" s="28">
        <f>+SUMIF('Input Sheet'!$S:$S,$AL1350,'Input Sheet'!M:M)</f>
        <v>0</v>
      </c>
      <c r="AJ1350" s="28">
        <f>+SUMIF('Input Sheet'!$S:$S,$AL1350,'Input Sheet'!N:N)</f>
        <v>0</v>
      </c>
      <c r="AK1350" s="28"/>
      <c r="AL1350" s="27" t="str">
        <f t="shared" si="108"/>
        <v>170-7610</v>
      </c>
      <c r="AM1350" s="34" t="str">
        <f t="shared" si="109"/>
        <v>Admin &amp; Other</v>
      </c>
      <c r="AN1350" s="34" t="str">
        <f t="shared" si="110"/>
        <v>Admin &amp; Otherinterest &amp; Bank Charges as % of Total Gross Profit</v>
      </c>
      <c r="AO1350" s="35"/>
      <c r="AP1350" s="35"/>
      <c r="AQ1350" s="35"/>
    </row>
    <row r="1351" spans="1:43" x14ac:dyDescent="0.25">
      <c r="A1351" s="27" t="s">
        <v>103</v>
      </c>
      <c r="B1351" s="27" t="s">
        <v>104</v>
      </c>
      <c r="C1351" s="27" t="s">
        <v>657</v>
      </c>
      <c r="D1351" s="27" t="s">
        <v>168</v>
      </c>
      <c r="E1351" s="27" t="s">
        <v>660</v>
      </c>
      <c r="F1351" s="27" t="s">
        <v>714</v>
      </c>
      <c r="G1351" s="27" t="s">
        <v>715</v>
      </c>
      <c r="H1351" s="34" t="s">
        <v>644</v>
      </c>
      <c r="I1351" s="34" t="s">
        <v>716</v>
      </c>
      <c r="J1351" s="34" t="str">
        <f t="shared" si="106"/>
        <v>Admin &amp; Otherinterest &amp; Bank Charges as % of Total Gross Profit</v>
      </c>
      <c r="K1351" s="34" t="str">
        <f t="shared" si="107"/>
        <v>200Interest &amp; Bank Charges - Toyota</v>
      </c>
      <c r="L1351" s="28">
        <f>+SUMIF('TB 4-24'!M:M,$AL1351,'TB 4-24'!G:G)</f>
        <v>0</v>
      </c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>
        <f>+SUMIF('Input Sheet'!$S:$S,$AL1351,'Input Sheet'!C:C)</f>
        <v>0</v>
      </c>
      <c r="Z1351" s="28">
        <f>+SUMIF('Input Sheet'!$S:$S,$AL1351,'Input Sheet'!D:D)</f>
        <v>0</v>
      </c>
      <c r="AA1351" s="28">
        <f>+SUMIF('Input Sheet'!$S:$S,$AL1351,'Input Sheet'!E:E)</f>
        <v>0</v>
      </c>
      <c r="AB1351" s="28">
        <f>+SUMIF('Input Sheet'!$S:$S,$AL1351,'Input Sheet'!F:F)</f>
        <v>0</v>
      </c>
      <c r="AC1351" s="28">
        <f>+SUMIF('Input Sheet'!$S:$S,$AL1351,'Input Sheet'!G:G)</f>
        <v>0</v>
      </c>
      <c r="AD1351" s="28">
        <f>+SUMIF('Input Sheet'!$S:$S,$AL1351,'Input Sheet'!H:H)</f>
        <v>0</v>
      </c>
      <c r="AE1351" s="28">
        <f>+SUMIF('Input Sheet'!$S:$S,$AL1351,'Input Sheet'!I:I)</f>
        <v>0</v>
      </c>
      <c r="AF1351" s="28">
        <f>+SUMIF('Input Sheet'!$S:$S,$AL1351,'Input Sheet'!J:J)</f>
        <v>0</v>
      </c>
      <c r="AG1351" s="28">
        <f>+SUMIF('Input Sheet'!$S:$S,$AL1351,'Input Sheet'!K:K)</f>
        <v>0</v>
      </c>
      <c r="AH1351" s="28">
        <f>+SUMIF('Input Sheet'!$S:$S,$AL1351,'Input Sheet'!L:L)</f>
        <v>0</v>
      </c>
      <c r="AI1351" s="28">
        <f>+SUMIF('Input Sheet'!$S:$S,$AL1351,'Input Sheet'!M:M)</f>
        <v>0</v>
      </c>
      <c r="AJ1351" s="28">
        <f>+SUMIF('Input Sheet'!$S:$S,$AL1351,'Input Sheet'!N:N)</f>
        <v>0</v>
      </c>
      <c r="AK1351" s="28"/>
      <c r="AL1351" s="27" t="str">
        <f t="shared" si="108"/>
        <v>200-7610</v>
      </c>
      <c r="AM1351" s="34" t="str">
        <f t="shared" si="109"/>
        <v>Admin &amp; Other</v>
      </c>
      <c r="AN1351" s="34" t="str">
        <f t="shared" si="110"/>
        <v>Admin &amp; Otherinterest &amp; Bank Charges as % of Total Gross Profit</v>
      </c>
      <c r="AO1351" s="35"/>
      <c r="AP1351" s="35"/>
      <c r="AQ1351" s="35"/>
    </row>
    <row r="1352" spans="1:43" x14ac:dyDescent="0.25">
      <c r="A1352" s="27" t="s">
        <v>103</v>
      </c>
      <c r="B1352" s="27" t="s">
        <v>104</v>
      </c>
      <c r="C1352" s="27" t="s">
        <v>657</v>
      </c>
      <c r="D1352" s="27" t="s">
        <v>168</v>
      </c>
      <c r="E1352" s="27" t="s">
        <v>661</v>
      </c>
      <c r="F1352" s="27" t="s">
        <v>714</v>
      </c>
      <c r="G1352" s="27" t="s">
        <v>715</v>
      </c>
      <c r="H1352" s="34" t="s">
        <v>644</v>
      </c>
      <c r="I1352" s="34" t="s">
        <v>716</v>
      </c>
      <c r="J1352" s="34" t="str">
        <f t="shared" si="106"/>
        <v>Admin &amp; Otherinterest &amp; Bank Charges as % of Total Gross Profit</v>
      </c>
      <c r="K1352" s="34" t="str">
        <f t="shared" si="107"/>
        <v>221Interest &amp; Bank Charges - Toyota</v>
      </c>
      <c r="L1352" s="28">
        <f>+SUMIF('TB 4-24'!M:M,$AL1352,'TB 4-24'!G:G)</f>
        <v>0</v>
      </c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>
        <f>+SUMIF('Input Sheet'!$S:$S,$AL1352,'Input Sheet'!C:C)</f>
        <v>0</v>
      </c>
      <c r="Z1352" s="28">
        <f>+SUMIF('Input Sheet'!$S:$S,$AL1352,'Input Sheet'!D:D)</f>
        <v>0</v>
      </c>
      <c r="AA1352" s="28">
        <f>+SUMIF('Input Sheet'!$S:$S,$AL1352,'Input Sheet'!E:E)</f>
        <v>0</v>
      </c>
      <c r="AB1352" s="28">
        <f>+SUMIF('Input Sheet'!$S:$S,$AL1352,'Input Sheet'!F:F)</f>
        <v>0</v>
      </c>
      <c r="AC1352" s="28">
        <f>+SUMIF('Input Sheet'!$S:$S,$AL1352,'Input Sheet'!G:G)</f>
        <v>0</v>
      </c>
      <c r="AD1352" s="28">
        <f>+SUMIF('Input Sheet'!$S:$S,$AL1352,'Input Sheet'!H:H)</f>
        <v>0</v>
      </c>
      <c r="AE1352" s="28">
        <f>+SUMIF('Input Sheet'!$S:$S,$AL1352,'Input Sheet'!I:I)</f>
        <v>0</v>
      </c>
      <c r="AF1352" s="28">
        <f>+SUMIF('Input Sheet'!$S:$S,$AL1352,'Input Sheet'!J:J)</f>
        <v>0</v>
      </c>
      <c r="AG1352" s="28">
        <f>+SUMIF('Input Sheet'!$S:$S,$AL1352,'Input Sheet'!K:K)</f>
        <v>0</v>
      </c>
      <c r="AH1352" s="28">
        <f>+SUMIF('Input Sheet'!$S:$S,$AL1352,'Input Sheet'!L:L)</f>
        <v>0</v>
      </c>
      <c r="AI1352" s="28">
        <f>+SUMIF('Input Sheet'!$S:$S,$AL1352,'Input Sheet'!M:M)</f>
        <v>0</v>
      </c>
      <c r="AJ1352" s="28">
        <f>+SUMIF('Input Sheet'!$S:$S,$AL1352,'Input Sheet'!N:N)</f>
        <v>0</v>
      </c>
      <c r="AK1352" s="28"/>
      <c r="AL1352" s="27" t="str">
        <f t="shared" si="108"/>
        <v>221-7610</v>
      </c>
      <c r="AM1352" s="34" t="str">
        <f t="shared" si="109"/>
        <v>Admin &amp; Other</v>
      </c>
      <c r="AN1352" s="34" t="str">
        <f t="shared" si="110"/>
        <v>Admin &amp; Otherinterest &amp; Bank Charges as % of Total Gross Profit</v>
      </c>
      <c r="AO1352" s="35"/>
      <c r="AP1352" s="35"/>
      <c r="AQ1352" s="35"/>
    </row>
    <row r="1353" spans="1:43" x14ac:dyDescent="0.25">
      <c r="A1353" s="27" t="s">
        <v>103</v>
      </c>
      <c r="B1353" s="27" t="s">
        <v>104</v>
      </c>
      <c r="C1353" s="27" t="s">
        <v>663</v>
      </c>
      <c r="D1353" s="27" t="s">
        <v>168</v>
      </c>
      <c r="E1353" s="27" t="s">
        <v>664</v>
      </c>
      <c r="F1353" s="27" t="s">
        <v>714</v>
      </c>
      <c r="G1353" s="27" t="s">
        <v>715</v>
      </c>
      <c r="H1353" s="34" t="s">
        <v>644</v>
      </c>
      <c r="I1353" s="34" t="s">
        <v>716</v>
      </c>
      <c r="J1353" s="34" t="str">
        <f t="shared" si="106"/>
        <v>Admin &amp; Otherinterest &amp; Bank Charges as % of Total Gross Profit</v>
      </c>
      <c r="K1353" s="34" t="str">
        <f t="shared" si="107"/>
        <v>400Interest &amp; Bank Charges - Toyota</v>
      </c>
      <c r="L1353" s="28">
        <f>+SUMIF('TB 4-24'!M:M,$AL1353,'TB 4-24'!G:G)</f>
        <v>0</v>
      </c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>
        <f>+SUMIF('Input Sheet'!$S:$S,$AL1353,'Input Sheet'!C:C)</f>
        <v>0</v>
      </c>
      <c r="Z1353" s="28">
        <f>+SUMIF('Input Sheet'!$S:$S,$AL1353,'Input Sheet'!D:D)</f>
        <v>0</v>
      </c>
      <c r="AA1353" s="28">
        <f>+SUMIF('Input Sheet'!$S:$S,$AL1353,'Input Sheet'!E:E)</f>
        <v>0</v>
      </c>
      <c r="AB1353" s="28">
        <f>+SUMIF('Input Sheet'!$S:$S,$AL1353,'Input Sheet'!F:F)</f>
        <v>0</v>
      </c>
      <c r="AC1353" s="28">
        <f>+SUMIF('Input Sheet'!$S:$S,$AL1353,'Input Sheet'!G:G)</f>
        <v>0</v>
      </c>
      <c r="AD1353" s="28">
        <f>+SUMIF('Input Sheet'!$S:$S,$AL1353,'Input Sheet'!H:H)</f>
        <v>0</v>
      </c>
      <c r="AE1353" s="28">
        <f>+SUMIF('Input Sheet'!$S:$S,$AL1353,'Input Sheet'!I:I)</f>
        <v>0</v>
      </c>
      <c r="AF1353" s="28">
        <f>+SUMIF('Input Sheet'!$S:$S,$AL1353,'Input Sheet'!J:J)</f>
        <v>0</v>
      </c>
      <c r="AG1353" s="28">
        <f>+SUMIF('Input Sheet'!$S:$S,$AL1353,'Input Sheet'!K:K)</f>
        <v>0</v>
      </c>
      <c r="AH1353" s="28">
        <f>+SUMIF('Input Sheet'!$S:$S,$AL1353,'Input Sheet'!L:L)</f>
        <v>0</v>
      </c>
      <c r="AI1353" s="28">
        <f>+SUMIF('Input Sheet'!$S:$S,$AL1353,'Input Sheet'!M:M)</f>
        <v>0</v>
      </c>
      <c r="AJ1353" s="28">
        <f>+SUMIF('Input Sheet'!$S:$S,$AL1353,'Input Sheet'!N:N)</f>
        <v>0</v>
      </c>
      <c r="AK1353" s="28"/>
      <c r="AL1353" s="27" t="str">
        <f t="shared" si="108"/>
        <v>400-7610</v>
      </c>
      <c r="AM1353" s="34" t="str">
        <f t="shared" si="109"/>
        <v>Admin &amp; Other</v>
      </c>
      <c r="AN1353" s="34" t="str">
        <f t="shared" si="110"/>
        <v>Admin &amp; Otherinterest &amp; Bank Charges as % of Total Gross Profit</v>
      </c>
      <c r="AO1353" s="35"/>
      <c r="AP1353" s="35"/>
      <c r="AQ1353" s="35"/>
    </row>
    <row r="1354" spans="1:43" x14ac:dyDescent="0.25">
      <c r="A1354" s="27" t="s">
        <v>103</v>
      </c>
      <c r="B1354" s="27" t="s">
        <v>104</v>
      </c>
      <c r="C1354" s="27" t="s">
        <v>663</v>
      </c>
      <c r="D1354" s="27" t="s">
        <v>168</v>
      </c>
      <c r="E1354" s="27" t="s">
        <v>665</v>
      </c>
      <c r="F1354" s="27" t="s">
        <v>714</v>
      </c>
      <c r="G1354" s="27" t="s">
        <v>715</v>
      </c>
      <c r="H1354" s="34" t="s">
        <v>644</v>
      </c>
      <c r="I1354" s="34" t="s">
        <v>716</v>
      </c>
      <c r="J1354" s="34" t="str">
        <f t="shared" si="106"/>
        <v>Admin &amp; Otherinterest &amp; Bank Charges as % of Total Gross Profit</v>
      </c>
      <c r="K1354" s="34" t="str">
        <f t="shared" si="107"/>
        <v>410Interest &amp; Bank Charges - Toyota</v>
      </c>
      <c r="L1354" s="28">
        <f>+SUMIF('TB 4-24'!M:M,$AL1354,'TB 4-24'!G:G)</f>
        <v>0</v>
      </c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>
        <f>+SUMIF('Input Sheet'!$S:$S,$AL1354,'Input Sheet'!C:C)</f>
        <v>0</v>
      </c>
      <c r="Z1354" s="28">
        <f>+SUMIF('Input Sheet'!$S:$S,$AL1354,'Input Sheet'!D:D)</f>
        <v>0</v>
      </c>
      <c r="AA1354" s="28">
        <f>+SUMIF('Input Sheet'!$S:$S,$AL1354,'Input Sheet'!E:E)</f>
        <v>0</v>
      </c>
      <c r="AB1354" s="28">
        <f>+SUMIF('Input Sheet'!$S:$S,$AL1354,'Input Sheet'!F:F)</f>
        <v>0</v>
      </c>
      <c r="AC1354" s="28">
        <f>+SUMIF('Input Sheet'!$S:$S,$AL1354,'Input Sheet'!G:G)</f>
        <v>0</v>
      </c>
      <c r="AD1354" s="28">
        <f>+SUMIF('Input Sheet'!$S:$S,$AL1354,'Input Sheet'!H:H)</f>
        <v>0</v>
      </c>
      <c r="AE1354" s="28">
        <f>+SUMIF('Input Sheet'!$S:$S,$AL1354,'Input Sheet'!I:I)</f>
        <v>0</v>
      </c>
      <c r="AF1354" s="28">
        <f>+SUMIF('Input Sheet'!$S:$S,$AL1354,'Input Sheet'!J:J)</f>
        <v>0</v>
      </c>
      <c r="AG1354" s="28">
        <f>+SUMIF('Input Sheet'!$S:$S,$AL1354,'Input Sheet'!K:K)</f>
        <v>0</v>
      </c>
      <c r="AH1354" s="28">
        <f>+SUMIF('Input Sheet'!$S:$S,$AL1354,'Input Sheet'!L:L)</f>
        <v>0</v>
      </c>
      <c r="AI1354" s="28">
        <f>+SUMIF('Input Sheet'!$S:$S,$AL1354,'Input Sheet'!M:M)</f>
        <v>0</v>
      </c>
      <c r="AJ1354" s="28">
        <f>+SUMIF('Input Sheet'!$S:$S,$AL1354,'Input Sheet'!N:N)</f>
        <v>0</v>
      </c>
      <c r="AK1354" s="28"/>
      <c r="AL1354" s="27" t="str">
        <f t="shared" si="108"/>
        <v>410-7610</v>
      </c>
      <c r="AM1354" s="34" t="str">
        <f t="shared" si="109"/>
        <v>Admin &amp; Other</v>
      </c>
      <c r="AN1354" s="34" t="str">
        <f t="shared" si="110"/>
        <v>Admin &amp; Otherinterest &amp; Bank Charges as % of Total Gross Profit</v>
      </c>
      <c r="AO1354" s="35"/>
      <c r="AP1354" s="35"/>
      <c r="AQ1354" s="35"/>
    </row>
    <row r="1355" spans="1:43" x14ac:dyDescent="0.25">
      <c r="A1355" s="27" t="s">
        <v>103</v>
      </c>
      <c r="B1355" s="27" t="s">
        <v>104</v>
      </c>
      <c r="C1355" s="27" t="s">
        <v>663</v>
      </c>
      <c r="D1355" s="27" t="s">
        <v>168</v>
      </c>
      <c r="E1355" s="27" t="s">
        <v>666</v>
      </c>
      <c r="F1355" s="27" t="s">
        <v>714</v>
      </c>
      <c r="G1355" s="27" t="s">
        <v>715</v>
      </c>
      <c r="H1355" s="34" t="s">
        <v>644</v>
      </c>
      <c r="I1355" s="34" t="s">
        <v>716</v>
      </c>
      <c r="J1355" s="34" t="str">
        <f t="shared" si="106"/>
        <v>Admin &amp; Otherinterest &amp; Bank Charges as % of Total Gross Profit</v>
      </c>
      <c r="K1355" s="34" t="str">
        <f t="shared" si="107"/>
        <v>420Interest &amp; Bank Charges - Toyota</v>
      </c>
      <c r="L1355" s="28">
        <f>+SUMIF('TB 4-24'!M:M,$AL1355,'TB 4-24'!G:G)</f>
        <v>0</v>
      </c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>
        <f>+SUMIF('Input Sheet'!$S:$S,$AL1355,'Input Sheet'!C:C)</f>
        <v>0</v>
      </c>
      <c r="Z1355" s="28">
        <f>+SUMIF('Input Sheet'!$S:$S,$AL1355,'Input Sheet'!D:D)</f>
        <v>0</v>
      </c>
      <c r="AA1355" s="28">
        <f>+SUMIF('Input Sheet'!$S:$S,$AL1355,'Input Sheet'!E:E)</f>
        <v>0</v>
      </c>
      <c r="AB1355" s="28">
        <f>+SUMIF('Input Sheet'!$S:$S,$AL1355,'Input Sheet'!F:F)</f>
        <v>0</v>
      </c>
      <c r="AC1355" s="28">
        <f>+SUMIF('Input Sheet'!$S:$S,$AL1355,'Input Sheet'!G:G)</f>
        <v>0</v>
      </c>
      <c r="AD1355" s="28">
        <f>+SUMIF('Input Sheet'!$S:$S,$AL1355,'Input Sheet'!H:H)</f>
        <v>0</v>
      </c>
      <c r="AE1355" s="28">
        <f>+SUMIF('Input Sheet'!$S:$S,$AL1355,'Input Sheet'!I:I)</f>
        <v>0</v>
      </c>
      <c r="AF1355" s="28">
        <f>+SUMIF('Input Sheet'!$S:$S,$AL1355,'Input Sheet'!J:J)</f>
        <v>0</v>
      </c>
      <c r="AG1355" s="28">
        <f>+SUMIF('Input Sheet'!$S:$S,$AL1355,'Input Sheet'!K:K)</f>
        <v>0</v>
      </c>
      <c r="AH1355" s="28">
        <f>+SUMIF('Input Sheet'!$S:$S,$AL1355,'Input Sheet'!L:L)</f>
        <v>0</v>
      </c>
      <c r="AI1355" s="28">
        <f>+SUMIF('Input Sheet'!$S:$S,$AL1355,'Input Sheet'!M:M)</f>
        <v>0</v>
      </c>
      <c r="AJ1355" s="28">
        <f>+SUMIF('Input Sheet'!$S:$S,$AL1355,'Input Sheet'!N:N)</f>
        <v>0</v>
      </c>
      <c r="AK1355" s="28"/>
      <c r="AL1355" s="27" t="str">
        <f t="shared" si="108"/>
        <v>420-7610</v>
      </c>
      <c r="AM1355" s="34" t="str">
        <f t="shared" si="109"/>
        <v>Admin &amp; Other</v>
      </c>
      <c r="AN1355" s="34" t="str">
        <f t="shared" si="110"/>
        <v>Admin &amp; Otherinterest &amp; Bank Charges as % of Total Gross Profit</v>
      </c>
      <c r="AO1355" s="35"/>
      <c r="AP1355" s="35"/>
      <c r="AQ1355" s="35"/>
    </row>
    <row r="1356" spans="1:43" x14ac:dyDescent="0.25">
      <c r="A1356" s="27" t="s">
        <v>103</v>
      </c>
      <c r="B1356" s="27" t="s">
        <v>104</v>
      </c>
      <c r="C1356" s="27" t="s">
        <v>663</v>
      </c>
      <c r="D1356" s="27" t="s">
        <v>168</v>
      </c>
      <c r="E1356" s="27" t="s">
        <v>667</v>
      </c>
      <c r="F1356" s="27" t="s">
        <v>714</v>
      </c>
      <c r="G1356" s="27" t="s">
        <v>715</v>
      </c>
      <c r="H1356" s="34" t="s">
        <v>644</v>
      </c>
      <c r="I1356" s="34" t="s">
        <v>716</v>
      </c>
      <c r="J1356" s="34" t="str">
        <f t="shared" si="106"/>
        <v>Admin &amp; Otherinterest &amp; Bank Charges as % of Total Gross Profit</v>
      </c>
      <c r="K1356" s="34" t="str">
        <f t="shared" si="107"/>
        <v>421Interest &amp; Bank Charges - Toyota</v>
      </c>
      <c r="L1356" s="28">
        <f>+SUMIF('TB 4-24'!M:M,$AL1356,'TB 4-24'!G:G)</f>
        <v>0</v>
      </c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>
        <f>+SUMIF('Input Sheet'!$S:$S,$AL1356,'Input Sheet'!C:C)</f>
        <v>0</v>
      </c>
      <c r="Z1356" s="28">
        <f>+SUMIF('Input Sheet'!$S:$S,$AL1356,'Input Sheet'!D:D)</f>
        <v>0</v>
      </c>
      <c r="AA1356" s="28">
        <f>+SUMIF('Input Sheet'!$S:$S,$AL1356,'Input Sheet'!E:E)</f>
        <v>0</v>
      </c>
      <c r="AB1356" s="28">
        <f>+SUMIF('Input Sheet'!$S:$S,$AL1356,'Input Sheet'!F:F)</f>
        <v>0</v>
      </c>
      <c r="AC1356" s="28">
        <f>+SUMIF('Input Sheet'!$S:$S,$AL1356,'Input Sheet'!G:G)</f>
        <v>0</v>
      </c>
      <c r="AD1356" s="28">
        <f>+SUMIF('Input Sheet'!$S:$S,$AL1356,'Input Sheet'!H:H)</f>
        <v>0</v>
      </c>
      <c r="AE1356" s="28">
        <f>+SUMIF('Input Sheet'!$S:$S,$AL1356,'Input Sheet'!I:I)</f>
        <v>0</v>
      </c>
      <c r="AF1356" s="28">
        <f>+SUMIF('Input Sheet'!$S:$S,$AL1356,'Input Sheet'!J:J)</f>
        <v>0</v>
      </c>
      <c r="AG1356" s="28">
        <f>+SUMIF('Input Sheet'!$S:$S,$AL1356,'Input Sheet'!K:K)</f>
        <v>0</v>
      </c>
      <c r="AH1356" s="28">
        <f>+SUMIF('Input Sheet'!$S:$S,$AL1356,'Input Sheet'!L:L)</f>
        <v>0</v>
      </c>
      <c r="AI1356" s="28">
        <f>+SUMIF('Input Sheet'!$S:$S,$AL1356,'Input Sheet'!M:M)</f>
        <v>0</v>
      </c>
      <c r="AJ1356" s="28">
        <f>+SUMIF('Input Sheet'!$S:$S,$AL1356,'Input Sheet'!N:N)</f>
        <v>0</v>
      </c>
      <c r="AK1356" s="28"/>
      <c r="AL1356" s="27" t="str">
        <f t="shared" si="108"/>
        <v>421-7610</v>
      </c>
      <c r="AM1356" s="34" t="str">
        <f t="shared" si="109"/>
        <v>Admin &amp; Other</v>
      </c>
      <c r="AN1356" s="34" t="str">
        <f t="shared" si="110"/>
        <v>Admin &amp; Otherinterest &amp; Bank Charges as % of Total Gross Profit</v>
      </c>
      <c r="AO1356" s="35"/>
      <c r="AP1356" s="35"/>
      <c r="AQ1356" s="35"/>
    </row>
    <row r="1357" spans="1:43" x14ac:dyDescent="0.25">
      <c r="A1357" s="27" t="s">
        <v>103</v>
      </c>
      <c r="B1357" s="27" t="s">
        <v>104</v>
      </c>
      <c r="C1357" s="27" t="s">
        <v>663</v>
      </c>
      <c r="D1357" s="27" t="s">
        <v>168</v>
      </c>
      <c r="E1357" s="27" t="s">
        <v>670</v>
      </c>
      <c r="F1357" s="27" t="s">
        <v>714</v>
      </c>
      <c r="G1357" s="27" t="s">
        <v>715</v>
      </c>
      <c r="H1357" s="34" t="s">
        <v>644</v>
      </c>
      <c r="I1357" s="34" t="s">
        <v>716</v>
      </c>
      <c r="J1357" s="34" t="str">
        <f t="shared" si="106"/>
        <v>Admin &amp; Otherinterest &amp; Bank Charges as % of Total Gross Profit</v>
      </c>
      <c r="K1357" s="34" t="str">
        <f t="shared" si="107"/>
        <v>460Interest &amp; Bank Charges - Toyota</v>
      </c>
      <c r="L1357" s="28">
        <f>+SUMIF('TB 4-24'!M:M,$AL1357,'TB 4-24'!G:G)</f>
        <v>0</v>
      </c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>
        <f>+SUMIF('Input Sheet'!$S:$S,$AL1357,'Input Sheet'!C:C)</f>
        <v>0</v>
      </c>
      <c r="Z1357" s="28">
        <f>+SUMIF('Input Sheet'!$S:$S,$AL1357,'Input Sheet'!D:D)</f>
        <v>0</v>
      </c>
      <c r="AA1357" s="28">
        <f>+SUMIF('Input Sheet'!$S:$S,$AL1357,'Input Sheet'!E:E)</f>
        <v>0</v>
      </c>
      <c r="AB1357" s="28">
        <f>+SUMIF('Input Sheet'!$S:$S,$AL1357,'Input Sheet'!F:F)</f>
        <v>0</v>
      </c>
      <c r="AC1357" s="28">
        <f>+SUMIF('Input Sheet'!$S:$S,$AL1357,'Input Sheet'!G:G)</f>
        <v>0</v>
      </c>
      <c r="AD1357" s="28">
        <f>+SUMIF('Input Sheet'!$S:$S,$AL1357,'Input Sheet'!H:H)</f>
        <v>0</v>
      </c>
      <c r="AE1357" s="28">
        <f>+SUMIF('Input Sheet'!$S:$S,$AL1357,'Input Sheet'!I:I)</f>
        <v>0</v>
      </c>
      <c r="AF1357" s="28">
        <f>+SUMIF('Input Sheet'!$S:$S,$AL1357,'Input Sheet'!J:J)</f>
        <v>0</v>
      </c>
      <c r="AG1357" s="28">
        <f>+SUMIF('Input Sheet'!$S:$S,$AL1357,'Input Sheet'!K:K)</f>
        <v>0</v>
      </c>
      <c r="AH1357" s="28">
        <f>+SUMIF('Input Sheet'!$S:$S,$AL1357,'Input Sheet'!L:L)</f>
        <v>0</v>
      </c>
      <c r="AI1357" s="28">
        <f>+SUMIF('Input Sheet'!$S:$S,$AL1357,'Input Sheet'!M:M)</f>
        <v>0</v>
      </c>
      <c r="AJ1357" s="28">
        <f>+SUMIF('Input Sheet'!$S:$S,$AL1357,'Input Sheet'!N:N)</f>
        <v>0</v>
      </c>
      <c r="AK1357" s="28"/>
      <c r="AL1357" s="27" t="str">
        <f t="shared" si="108"/>
        <v>460-7610</v>
      </c>
      <c r="AM1357" s="34" t="str">
        <f t="shared" si="109"/>
        <v>Admin &amp; Other</v>
      </c>
      <c r="AN1357" s="34" t="str">
        <f t="shared" si="110"/>
        <v>Admin &amp; Otherinterest &amp; Bank Charges as % of Total Gross Profit</v>
      </c>
      <c r="AO1357" s="35"/>
      <c r="AP1357" s="35"/>
      <c r="AQ1357" s="35"/>
    </row>
    <row r="1358" spans="1:43" x14ac:dyDescent="0.25">
      <c r="A1358" s="27" t="s">
        <v>103</v>
      </c>
      <c r="B1358" s="27" t="s">
        <v>104</v>
      </c>
      <c r="C1358" s="27" t="s">
        <v>671</v>
      </c>
      <c r="D1358" s="27" t="s">
        <v>168</v>
      </c>
      <c r="E1358" s="27" t="s">
        <v>672</v>
      </c>
      <c r="F1358" s="27" t="s">
        <v>714</v>
      </c>
      <c r="G1358" s="27" t="s">
        <v>715</v>
      </c>
      <c r="H1358" s="34" t="s">
        <v>644</v>
      </c>
      <c r="I1358" s="34" t="s">
        <v>716</v>
      </c>
      <c r="J1358" s="34" t="str">
        <f t="shared" si="106"/>
        <v>Admin &amp; Otherinterest &amp; Bank Charges as % of Total Gross Profit</v>
      </c>
      <c r="K1358" s="34" t="str">
        <f t="shared" si="107"/>
        <v>300Interest &amp; Bank Charges - Toyota</v>
      </c>
      <c r="L1358" s="28">
        <f>+SUMIF('TB 4-24'!M:M,$AL1358,'TB 4-24'!G:G)</f>
        <v>0</v>
      </c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>
        <f>+SUMIF('Input Sheet'!$S:$S,$AL1358,'Input Sheet'!C:C)</f>
        <v>0</v>
      </c>
      <c r="Z1358" s="28">
        <f>+SUMIF('Input Sheet'!$S:$S,$AL1358,'Input Sheet'!D:D)</f>
        <v>0</v>
      </c>
      <c r="AA1358" s="28">
        <f>+SUMIF('Input Sheet'!$S:$S,$AL1358,'Input Sheet'!E:E)</f>
        <v>0</v>
      </c>
      <c r="AB1358" s="28">
        <f>+SUMIF('Input Sheet'!$S:$S,$AL1358,'Input Sheet'!F:F)</f>
        <v>0</v>
      </c>
      <c r="AC1358" s="28">
        <f>+SUMIF('Input Sheet'!$S:$S,$AL1358,'Input Sheet'!G:G)</f>
        <v>0</v>
      </c>
      <c r="AD1358" s="28">
        <f>+SUMIF('Input Sheet'!$S:$S,$AL1358,'Input Sheet'!H:H)</f>
        <v>0</v>
      </c>
      <c r="AE1358" s="28">
        <f>+SUMIF('Input Sheet'!$S:$S,$AL1358,'Input Sheet'!I:I)</f>
        <v>0</v>
      </c>
      <c r="AF1358" s="28">
        <f>+SUMIF('Input Sheet'!$S:$S,$AL1358,'Input Sheet'!J:J)</f>
        <v>0</v>
      </c>
      <c r="AG1358" s="28">
        <f>+SUMIF('Input Sheet'!$S:$S,$AL1358,'Input Sheet'!K:K)</f>
        <v>0</v>
      </c>
      <c r="AH1358" s="28">
        <f>+SUMIF('Input Sheet'!$S:$S,$AL1358,'Input Sheet'!L:L)</f>
        <v>0</v>
      </c>
      <c r="AI1358" s="28">
        <f>+SUMIF('Input Sheet'!$S:$S,$AL1358,'Input Sheet'!M:M)</f>
        <v>0</v>
      </c>
      <c r="AJ1358" s="28">
        <f>+SUMIF('Input Sheet'!$S:$S,$AL1358,'Input Sheet'!N:N)</f>
        <v>0</v>
      </c>
      <c r="AK1358" s="28"/>
      <c r="AL1358" s="27" t="str">
        <f t="shared" si="108"/>
        <v>300-7610</v>
      </c>
      <c r="AM1358" s="34" t="str">
        <f t="shared" si="109"/>
        <v>Admin &amp; Other</v>
      </c>
      <c r="AN1358" s="34" t="str">
        <f t="shared" si="110"/>
        <v>Admin &amp; Otherinterest &amp; Bank Charges as % of Total Gross Profit</v>
      </c>
      <c r="AO1358" s="35"/>
      <c r="AP1358" s="35"/>
      <c r="AQ1358" s="35"/>
    </row>
    <row r="1359" spans="1:43" x14ac:dyDescent="0.25">
      <c r="A1359" s="27" t="s">
        <v>103</v>
      </c>
      <c r="B1359" s="27" t="s">
        <v>104</v>
      </c>
      <c r="C1359" s="27" t="s">
        <v>671</v>
      </c>
      <c r="D1359" s="27" t="s">
        <v>168</v>
      </c>
      <c r="E1359" s="27" t="s">
        <v>673</v>
      </c>
      <c r="F1359" s="27" t="s">
        <v>714</v>
      </c>
      <c r="G1359" s="27" t="s">
        <v>715</v>
      </c>
      <c r="H1359" s="34" t="s">
        <v>644</v>
      </c>
      <c r="I1359" s="34" t="s">
        <v>716</v>
      </c>
      <c r="J1359" s="34" t="str">
        <f t="shared" si="106"/>
        <v>Admin &amp; Otherinterest &amp; Bank Charges as % of Total Gross Profit</v>
      </c>
      <c r="K1359" s="34" t="str">
        <f t="shared" si="107"/>
        <v>310Interest &amp; Bank Charges - Toyota</v>
      </c>
      <c r="L1359" s="28">
        <f>+SUMIF('TB 4-24'!M:M,$AL1359,'TB 4-24'!G:G)</f>
        <v>0</v>
      </c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>
        <f>+SUMIF('Input Sheet'!$S:$S,$AL1359,'Input Sheet'!C:C)</f>
        <v>0</v>
      </c>
      <c r="Z1359" s="28">
        <f>+SUMIF('Input Sheet'!$S:$S,$AL1359,'Input Sheet'!D:D)</f>
        <v>0</v>
      </c>
      <c r="AA1359" s="28">
        <f>+SUMIF('Input Sheet'!$S:$S,$AL1359,'Input Sheet'!E:E)</f>
        <v>0</v>
      </c>
      <c r="AB1359" s="28">
        <f>+SUMIF('Input Sheet'!$S:$S,$AL1359,'Input Sheet'!F:F)</f>
        <v>0</v>
      </c>
      <c r="AC1359" s="28">
        <f>+SUMIF('Input Sheet'!$S:$S,$AL1359,'Input Sheet'!G:G)</f>
        <v>0</v>
      </c>
      <c r="AD1359" s="28">
        <f>+SUMIF('Input Sheet'!$S:$S,$AL1359,'Input Sheet'!H:H)</f>
        <v>0</v>
      </c>
      <c r="AE1359" s="28">
        <f>+SUMIF('Input Sheet'!$S:$S,$AL1359,'Input Sheet'!I:I)</f>
        <v>0</v>
      </c>
      <c r="AF1359" s="28">
        <f>+SUMIF('Input Sheet'!$S:$S,$AL1359,'Input Sheet'!J:J)</f>
        <v>0</v>
      </c>
      <c r="AG1359" s="28">
        <f>+SUMIF('Input Sheet'!$S:$S,$AL1359,'Input Sheet'!K:K)</f>
        <v>0</v>
      </c>
      <c r="AH1359" s="28">
        <f>+SUMIF('Input Sheet'!$S:$S,$AL1359,'Input Sheet'!L:L)</f>
        <v>0</v>
      </c>
      <c r="AI1359" s="28">
        <f>+SUMIF('Input Sheet'!$S:$S,$AL1359,'Input Sheet'!M:M)</f>
        <v>0</v>
      </c>
      <c r="AJ1359" s="28">
        <f>+SUMIF('Input Sheet'!$S:$S,$AL1359,'Input Sheet'!N:N)</f>
        <v>0</v>
      </c>
      <c r="AK1359" s="28"/>
      <c r="AL1359" s="27" t="str">
        <f t="shared" si="108"/>
        <v>310-7610</v>
      </c>
      <c r="AM1359" s="34" t="str">
        <f t="shared" si="109"/>
        <v>Admin &amp; Other</v>
      </c>
      <c r="AN1359" s="34" t="str">
        <f t="shared" si="110"/>
        <v>Admin &amp; Otherinterest &amp; Bank Charges as % of Total Gross Profit</v>
      </c>
      <c r="AO1359" s="35"/>
      <c r="AP1359" s="35"/>
      <c r="AQ1359" s="35"/>
    </row>
    <row r="1360" spans="1:43" x14ac:dyDescent="0.25">
      <c r="A1360" s="27" t="s">
        <v>103</v>
      </c>
      <c r="B1360" s="27" t="s">
        <v>104</v>
      </c>
      <c r="C1360" s="27" t="s">
        <v>671</v>
      </c>
      <c r="D1360" s="27" t="s">
        <v>168</v>
      </c>
      <c r="E1360" s="27" t="s">
        <v>674</v>
      </c>
      <c r="F1360" s="27" t="s">
        <v>714</v>
      </c>
      <c r="G1360" s="27" t="s">
        <v>715</v>
      </c>
      <c r="H1360" s="34" t="s">
        <v>644</v>
      </c>
      <c r="I1360" s="34" t="s">
        <v>716</v>
      </c>
      <c r="J1360" s="34" t="str">
        <f t="shared" si="106"/>
        <v>Admin &amp; Otherinterest &amp; Bank Charges as % of Total Gross Profit</v>
      </c>
      <c r="K1360" s="34" t="str">
        <f t="shared" si="107"/>
        <v>321Interest &amp; Bank Charges - Toyota</v>
      </c>
      <c r="L1360" s="28">
        <f>+SUMIF('TB 4-24'!M:M,$AL1360,'TB 4-24'!G:G)</f>
        <v>0</v>
      </c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>
        <f>+SUMIF('Input Sheet'!$S:$S,$AL1360,'Input Sheet'!C:C)</f>
        <v>0</v>
      </c>
      <c r="Z1360" s="28">
        <f>+SUMIF('Input Sheet'!$S:$S,$AL1360,'Input Sheet'!D:D)</f>
        <v>0</v>
      </c>
      <c r="AA1360" s="28">
        <f>+SUMIF('Input Sheet'!$S:$S,$AL1360,'Input Sheet'!E:E)</f>
        <v>0</v>
      </c>
      <c r="AB1360" s="28">
        <f>+SUMIF('Input Sheet'!$S:$S,$AL1360,'Input Sheet'!F:F)</f>
        <v>0</v>
      </c>
      <c r="AC1360" s="28">
        <f>+SUMIF('Input Sheet'!$S:$S,$AL1360,'Input Sheet'!G:G)</f>
        <v>0</v>
      </c>
      <c r="AD1360" s="28">
        <f>+SUMIF('Input Sheet'!$S:$S,$AL1360,'Input Sheet'!H:H)</f>
        <v>0</v>
      </c>
      <c r="AE1360" s="28">
        <f>+SUMIF('Input Sheet'!$S:$S,$AL1360,'Input Sheet'!I:I)</f>
        <v>0</v>
      </c>
      <c r="AF1360" s="28">
        <f>+SUMIF('Input Sheet'!$S:$S,$AL1360,'Input Sheet'!J:J)</f>
        <v>0</v>
      </c>
      <c r="AG1360" s="28">
        <f>+SUMIF('Input Sheet'!$S:$S,$AL1360,'Input Sheet'!K:K)</f>
        <v>0</v>
      </c>
      <c r="AH1360" s="28">
        <f>+SUMIF('Input Sheet'!$S:$S,$AL1360,'Input Sheet'!L:L)</f>
        <v>0</v>
      </c>
      <c r="AI1360" s="28">
        <f>+SUMIF('Input Sheet'!$S:$S,$AL1360,'Input Sheet'!M:M)</f>
        <v>0</v>
      </c>
      <c r="AJ1360" s="28">
        <f>+SUMIF('Input Sheet'!$S:$S,$AL1360,'Input Sheet'!N:N)</f>
        <v>0</v>
      </c>
      <c r="AK1360" s="28"/>
      <c r="AL1360" s="27" t="str">
        <f t="shared" si="108"/>
        <v>321-7610</v>
      </c>
      <c r="AM1360" s="34" t="str">
        <f t="shared" si="109"/>
        <v>Admin &amp; Other</v>
      </c>
      <c r="AN1360" s="34" t="str">
        <f t="shared" si="110"/>
        <v>Admin &amp; Otherinterest &amp; Bank Charges as % of Total Gross Profit</v>
      </c>
      <c r="AO1360" s="35"/>
      <c r="AP1360" s="35"/>
      <c r="AQ1360" s="35"/>
    </row>
    <row r="1361" spans="1:43" x14ac:dyDescent="0.25">
      <c r="A1361" s="27" t="s">
        <v>103</v>
      </c>
      <c r="B1361" s="27" t="s">
        <v>104</v>
      </c>
      <c r="C1361" s="27" t="s">
        <v>671</v>
      </c>
      <c r="D1361" s="27" t="s">
        <v>168</v>
      </c>
      <c r="E1361" s="27" t="s">
        <v>676</v>
      </c>
      <c r="F1361" s="27" t="s">
        <v>714</v>
      </c>
      <c r="G1361" s="27" t="s">
        <v>715</v>
      </c>
      <c r="H1361" s="34" t="s">
        <v>644</v>
      </c>
      <c r="I1361" s="34" t="s">
        <v>716</v>
      </c>
      <c r="J1361" s="34" t="str">
        <f t="shared" si="106"/>
        <v>Admin &amp; Otherinterest &amp; Bank Charges as % of Total Gross Profit</v>
      </c>
      <c r="K1361" s="34" t="str">
        <f t="shared" si="107"/>
        <v>360Interest &amp; Bank Charges - Toyota</v>
      </c>
      <c r="L1361" s="28">
        <f>+SUMIF('TB 4-24'!M:M,$AL1361,'TB 4-24'!G:G)</f>
        <v>0</v>
      </c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>
        <f>+SUMIF('Input Sheet'!$S:$S,$AL1361,'Input Sheet'!C:C)</f>
        <v>0</v>
      </c>
      <c r="Z1361" s="28">
        <f>+SUMIF('Input Sheet'!$S:$S,$AL1361,'Input Sheet'!D:D)</f>
        <v>0</v>
      </c>
      <c r="AA1361" s="28">
        <f>+SUMIF('Input Sheet'!$S:$S,$AL1361,'Input Sheet'!E:E)</f>
        <v>0</v>
      </c>
      <c r="AB1361" s="28">
        <f>+SUMIF('Input Sheet'!$S:$S,$AL1361,'Input Sheet'!F:F)</f>
        <v>0</v>
      </c>
      <c r="AC1361" s="28">
        <f>+SUMIF('Input Sheet'!$S:$S,$AL1361,'Input Sheet'!G:G)</f>
        <v>0</v>
      </c>
      <c r="AD1361" s="28">
        <f>+SUMIF('Input Sheet'!$S:$S,$AL1361,'Input Sheet'!H:H)</f>
        <v>0</v>
      </c>
      <c r="AE1361" s="28">
        <f>+SUMIF('Input Sheet'!$S:$S,$AL1361,'Input Sheet'!I:I)</f>
        <v>0</v>
      </c>
      <c r="AF1361" s="28">
        <f>+SUMIF('Input Sheet'!$S:$S,$AL1361,'Input Sheet'!J:J)</f>
        <v>0</v>
      </c>
      <c r="AG1361" s="28">
        <f>+SUMIF('Input Sheet'!$S:$S,$AL1361,'Input Sheet'!K:K)</f>
        <v>0</v>
      </c>
      <c r="AH1361" s="28">
        <f>+SUMIF('Input Sheet'!$S:$S,$AL1361,'Input Sheet'!L:L)</f>
        <v>0</v>
      </c>
      <c r="AI1361" s="28">
        <f>+SUMIF('Input Sheet'!$S:$S,$AL1361,'Input Sheet'!M:M)</f>
        <v>0</v>
      </c>
      <c r="AJ1361" s="28">
        <f>+SUMIF('Input Sheet'!$S:$S,$AL1361,'Input Sheet'!N:N)</f>
        <v>0</v>
      </c>
      <c r="AK1361" s="28"/>
      <c r="AL1361" s="27" t="str">
        <f t="shared" si="108"/>
        <v>360-7610</v>
      </c>
      <c r="AM1361" s="34" t="str">
        <f t="shared" si="109"/>
        <v>Admin &amp; Other</v>
      </c>
      <c r="AN1361" s="34" t="str">
        <f t="shared" si="110"/>
        <v>Admin &amp; Otherinterest &amp; Bank Charges as % of Total Gross Profit</v>
      </c>
      <c r="AO1361" s="35"/>
      <c r="AP1361" s="35"/>
      <c r="AQ1361" s="35"/>
    </row>
    <row r="1362" spans="1:43" x14ac:dyDescent="0.25">
      <c r="A1362" s="27" t="s">
        <v>103</v>
      </c>
      <c r="B1362" s="27" t="s">
        <v>104</v>
      </c>
      <c r="C1362" s="27" t="s">
        <v>104</v>
      </c>
      <c r="D1362" s="27" t="s">
        <v>168</v>
      </c>
      <c r="E1362" s="27" t="s">
        <v>677</v>
      </c>
      <c r="F1362" s="27" t="s">
        <v>714</v>
      </c>
      <c r="G1362" s="27" t="s">
        <v>715</v>
      </c>
      <c r="H1362" s="34" t="s">
        <v>644</v>
      </c>
      <c r="I1362" s="34" t="s">
        <v>716</v>
      </c>
      <c r="J1362" s="34" t="str">
        <f t="shared" si="106"/>
        <v>Admin &amp; Otherinterest &amp; Bank Charges as % of Total Gross Profit</v>
      </c>
      <c r="K1362" s="34" t="str">
        <f t="shared" si="107"/>
        <v>100Interest &amp; Bank Charges - Toyota</v>
      </c>
      <c r="L1362" s="28">
        <f>+SUMIF('TB 4-24'!M:M,$AL1362,'TB 4-24'!G:G)</f>
        <v>0</v>
      </c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>
        <f>+SUMIF('Input Sheet'!$S:$S,$AL1362,'Input Sheet'!C:C)</f>
        <v>0</v>
      </c>
      <c r="Z1362" s="28">
        <f>+SUMIF('Input Sheet'!$S:$S,$AL1362,'Input Sheet'!D:D)</f>
        <v>0</v>
      </c>
      <c r="AA1362" s="28">
        <f>+SUMIF('Input Sheet'!$S:$S,$AL1362,'Input Sheet'!E:E)</f>
        <v>0</v>
      </c>
      <c r="AB1362" s="28">
        <f>+SUMIF('Input Sheet'!$S:$S,$AL1362,'Input Sheet'!F:F)</f>
        <v>0</v>
      </c>
      <c r="AC1362" s="28">
        <f>+SUMIF('Input Sheet'!$S:$S,$AL1362,'Input Sheet'!G:G)</f>
        <v>0</v>
      </c>
      <c r="AD1362" s="28">
        <f>+SUMIF('Input Sheet'!$S:$S,$AL1362,'Input Sheet'!H:H)</f>
        <v>0</v>
      </c>
      <c r="AE1362" s="28">
        <f>+SUMIF('Input Sheet'!$S:$S,$AL1362,'Input Sheet'!I:I)</f>
        <v>0</v>
      </c>
      <c r="AF1362" s="28">
        <f>+SUMIF('Input Sheet'!$S:$S,$AL1362,'Input Sheet'!J:J)</f>
        <v>0</v>
      </c>
      <c r="AG1362" s="28">
        <f>+SUMIF('Input Sheet'!$S:$S,$AL1362,'Input Sheet'!K:K)</f>
        <v>0</v>
      </c>
      <c r="AH1362" s="28">
        <f>+SUMIF('Input Sheet'!$S:$S,$AL1362,'Input Sheet'!L:L)</f>
        <v>0</v>
      </c>
      <c r="AI1362" s="28">
        <f>+SUMIF('Input Sheet'!$S:$S,$AL1362,'Input Sheet'!M:M)</f>
        <v>0</v>
      </c>
      <c r="AJ1362" s="28">
        <f>+SUMIF('Input Sheet'!$S:$S,$AL1362,'Input Sheet'!N:N)</f>
        <v>0</v>
      </c>
      <c r="AK1362" s="28"/>
      <c r="AL1362" s="27" t="str">
        <f t="shared" si="108"/>
        <v>100-7610</v>
      </c>
      <c r="AM1362" s="34" t="str">
        <f t="shared" si="109"/>
        <v>Admin &amp; Other</v>
      </c>
      <c r="AN1362" s="34" t="str">
        <f t="shared" si="110"/>
        <v>Admin &amp; Otherinterest &amp; Bank Charges as % of Total Gross Profit</v>
      </c>
      <c r="AO1362" s="35"/>
      <c r="AP1362" s="35"/>
      <c r="AQ1362" s="35"/>
    </row>
    <row r="1363" spans="1:43" x14ac:dyDescent="0.25">
      <c r="A1363" s="27" t="s">
        <v>103</v>
      </c>
      <c r="B1363" s="27" t="s">
        <v>104</v>
      </c>
      <c r="C1363" s="27" t="s">
        <v>104</v>
      </c>
      <c r="D1363" s="27" t="s">
        <v>168</v>
      </c>
      <c r="E1363" s="27" t="s">
        <v>679</v>
      </c>
      <c r="F1363" s="27" t="s">
        <v>714</v>
      </c>
      <c r="G1363" s="27" t="s">
        <v>715</v>
      </c>
      <c r="H1363" s="34" t="s">
        <v>644</v>
      </c>
      <c r="I1363" s="34" t="s">
        <v>716</v>
      </c>
      <c r="J1363" s="34" t="str">
        <f t="shared" si="106"/>
        <v>Admin &amp; Otherinterest &amp; Bank Charges as % of Total Gross Profit</v>
      </c>
      <c r="K1363" s="34" t="str">
        <f t="shared" si="107"/>
        <v>160Interest &amp; Bank Charges - Toyota</v>
      </c>
      <c r="L1363" s="28">
        <f>+SUMIF('TB 4-24'!M:M,$AL1363,'TB 4-24'!G:G)</f>
        <v>0</v>
      </c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>
        <f>+SUMIF('Input Sheet'!$S:$S,$AL1363,'Input Sheet'!C:C)</f>
        <v>0</v>
      </c>
      <c r="Z1363" s="28">
        <f>+SUMIF('Input Sheet'!$S:$S,$AL1363,'Input Sheet'!D:D)</f>
        <v>0</v>
      </c>
      <c r="AA1363" s="28">
        <f>+SUMIF('Input Sheet'!$S:$S,$AL1363,'Input Sheet'!E:E)</f>
        <v>0</v>
      </c>
      <c r="AB1363" s="28">
        <f>+SUMIF('Input Sheet'!$S:$S,$AL1363,'Input Sheet'!F:F)</f>
        <v>0</v>
      </c>
      <c r="AC1363" s="28">
        <f>+SUMIF('Input Sheet'!$S:$S,$AL1363,'Input Sheet'!G:G)</f>
        <v>0</v>
      </c>
      <c r="AD1363" s="28">
        <f>+SUMIF('Input Sheet'!$S:$S,$AL1363,'Input Sheet'!H:H)</f>
        <v>0</v>
      </c>
      <c r="AE1363" s="28">
        <f>+SUMIF('Input Sheet'!$S:$S,$AL1363,'Input Sheet'!I:I)</f>
        <v>0</v>
      </c>
      <c r="AF1363" s="28">
        <f>+SUMIF('Input Sheet'!$S:$S,$AL1363,'Input Sheet'!J:J)</f>
        <v>0</v>
      </c>
      <c r="AG1363" s="28">
        <f>+SUMIF('Input Sheet'!$S:$S,$AL1363,'Input Sheet'!K:K)</f>
        <v>0</v>
      </c>
      <c r="AH1363" s="28">
        <f>+SUMIF('Input Sheet'!$S:$S,$AL1363,'Input Sheet'!L:L)</f>
        <v>0</v>
      </c>
      <c r="AI1363" s="28">
        <f>+SUMIF('Input Sheet'!$S:$S,$AL1363,'Input Sheet'!M:M)</f>
        <v>0</v>
      </c>
      <c r="AJ1363" s="28">
        <f>+SUMIF('Input Sheet'!$S:$S,$AL1363,'Input Sheet'!N:N)</f>
        <v>0</v>
      </c>
      <c r="AK1363" s="28"/>
      <c r="AL1363" s="27" t="str">
        <f t="shared" si="108"/>
        <v>160-7610</v>
      </c>
      <c r="AM1363" s="34" t="str">
        <f t="shared" si="109"/>
        <v>Admin &amp; Other</v>
      </c>
      <c r="AN1363" s="34" t="str">
        <f t="shared" si="110"/>
        <v>Admin &amp; Otherinterest &amp; Bank Charges as % of Total Gross Profit</v>
      </c>
      <c r="AO1363" s="35"/>
      <c r="AP1363" s="35"/>
      <c r="AQ1363" s="35"/>
    </row>
    <row r="1364" spans="1:43" x14ac:dyDescent="0.25">
      <c r="A1364" s="27" t="s">
        <v>103</v>
      </c>
      <c r="B1364" s="27" t="s">
        <v>104</v>
      </c>
      <c r="C1364" s="27" t="s">
        <v>663</v>
      </c>
      <c r="D1364" s="27" t="s">
        <v>168</v>
      </c>
      <c r="E1364" s="27" t="s">
        <v>668</v>
      </c>
      <c r="F1364" s="27" t="s">
        <v>714</v>
      </c>
      <c r="G1364" s="27" t="s">
        <v>715</v>
      </c>
      <c r="H1364" s="34" t="s">
        <v>644</v>
      </c>
      <c r="I1364" s="34" t="s">
        <v>716</v>
      </c>
      <c r="J1364" s="34" t="str">
        <f t="shared" si="106"/>
        <v>Admin &amp; Otherinterest &amp; Bank Charges as % of Total Gross Profit</v>
      </c>
      <c r="K1364" s="34" t="str">
        <f t="shared" si="107"/>
        <v>430Interest &amp; Bank Charges - Toyota</v>
      </c>
      <c r="L1364" s="28">
        <f>+SUMIF('TB 4-24'!M:M,$AL1364,'TB 4-24'!G:G)</f>
        <v>0</v>
      </c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>
        <f>+SUMIF('Input Sheet'!$S:$S,$AL1364,'Input Sheet'!C:C)</f>
        <v>0</v>
      </c>
      <c r="Z1364" s="28">
        <f>+SUMIF('Input Sheet'!$S:$S,$AL1364,'Input Sheet'!D:D)</f>
        <v>0</v>
      </c>
      <c r="AA1364" s="28">
        <f>+SUMIF('Input Sheet'!$S:$S,$AL1364,'Input Sheet'!E:E)</f>
        <v>0</v>
      </c>
      <c r="AB1364" s="28">
        <f>+SUMIF('Input Sheet'!$S:$S,$AL1364,'Input Sheet'!F:F)</f>
        <v>0</v>
      </c>
      <c r="AC1364" s="28">
        <f>+SUMIF('Input Sheet'!$S:$S,$AL1364,'Input Sheet'!G:G)</f>
        <v>0</v>
      </c>
      <c r="AD1364" s="28">
        <f>+SUMIF('Input Sheet'!$S:$S,$AL1364,'Input Sheet'!H:H)</f>
        <v>0</v>
      </c>
      <c r="AE1364" s="28">
        <f>+SUMIF('Input Sheet'!$S:$S,$AL1364,'Input Sheet'!I:I)</f>
        <v>0</v>
      </c>
      <c r="AF1364" s="28">
        <f>+SUMIF('Input Sheet'!$S:$S,$AL1364,'Input Sheet'!J:J)</f>
        <v>0</v>
      </c>
      <c r="AG1364" s="28">
        <f>+SUMIF('Input Sheet'!$S:$S,$AL1364,'Input Sheet'!K:K)</f>
        <v>0</v>
      </c>
      <c r="AH1364" s="28">
        <f>+SUMIF('Input Sheet'!$S:$S,$AL1364,'Input Sheet'!L:L)</f>
        <v>0</v>
      </c>
      <c r="AI1364" s="28">
        <f>+SUMIF('Input Sheet'!$S:$S,$AL1364,'Input Sheet'!M:M)</f>
        <v>0</v>
      </c>
      <c r="AJ1364" s="28">
        <f>+SUMIF('Input Sheet'!$S:$S,$AL1364,'Input Sheet'!N:N)</f>
        <v>0</v>
      </c>
      <c r="AK1364" s="28"/>
      <c r="AL1364" s="27" t="str">
        <f t="shared" si="108"/>
        <v>430-7610</v>
      </c>
      <c r="AM1364" s="34" t="str">
        <f t="shared" si="109"/>
        <v>Admin &amp; Other</v>
      </c>
      <c r="AN1364" s="34" t="str">
        <f t="shared" si="110"/>
        <v>Admin &amp; Otherinterest &amp; Bank Charges as % of Total Gross Profit</v>
      </c>
      <c r="AO1364" s="35"/>
      <c r="AP1364" s="35"/>
      <c r="AQ1364" s="35"/>
    </row>
    <row r="1365" spans="1:43" x14ac:dyDescent="0.25">
      <c r="A1365" s="27" t="s">
        <v>103</v>
      </c>
      <c r="B1365" s="27" t="s">
        <v>104</v>
      </c>
      <c r="C1365" s="27" t="s">
        <v>104</v>
      </c>
      <c r="D1365" s="27" t="s">
        <v>168</v>
      </c>
      <c r="E1365" s="27" t="s">
        <v>654</v>
      </c>
      <c r="F1365" s="27" t="s">
        <v>714</v>
      </c>
      <c r="G1365" s="27" t="s">
        <v>715</v>
      </c>
      <c r="H1365" s="34" t="s">
        <v>644</v>
      </c>
      <c r="I1365" s="34" t="s">
        <v>716</v>
      </c>
      <c r="J1365" s="34" t="str">
        <f t="shared" si="106"/>
        <v>Admin &amp; Otherinterest &amp; Bank Charges as % of Total Gross Profit</v>
      </c>
      <c r="K1365" s="34" t="str">
        <f t="shared" si="107"/>
        <v>120Interest &amp; Bank Charges - Toyota</v>
      </c>
      <c r="L1365" s="28">
        <f>+SUMIF('TB 4-24'!M:M,$AL1365,'TB 4-24'!G:G)</f>
        <v>0</v>
      </c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>
        <f>+SUMIF('Input Sheet'!$S:$S,$AL1365,'Input Sheet'!C:C)</f>
        <v>0</v>
      </c>
      <c r="Z1365" s="28">
        <f>+SUMIF('Input Sheet'!$S:$S,$AL1365,'Input Sheet'!D:D)</f>
        <v>0</v>
      </c>
      <c r="AA1365" s="28">
        <f>+SUMIF('Input Sheet'!$S:$S,$AL1365,'Input Sheet'!E:E)</f>
        <v>0</v>
      </c>
      <c r="AB1365" s="28">
        <f>+SUMIF('Input Sheet'!$S:$S,$AL1365,'Input Sheet'!F:F)</f>
        <v>0</v>
      </c>
      <c r="AC1365" s="28">
        <f>+SUMIF('Input Sheet'!$S:$S,$AL1365,'Input Sheet'!G:G)</f>
        <v>0</v>
      </c>
      <c r="AD1365" s="28">
        <f>+SUMIF('Input Sheet'!$S:$S,$AL1365,'Input Sheet'!H:H)</f>
        <v>0</v>
      </c>
      <c r="AE1365" s="28">
        <f>+SUMIF('Input Sheet'!$S:$S,$AL1365,'Input Sheet'!I:I)</f>
        <v>0</v>
      </c>
      <c r="AF1365" s="28">
        <f>+SUMIF('Input Sheet'!$S:$S,$AL1365,'Input Sheet'!J:J)</f>
        <v>0</v>
      </c>
      <c r="AG1365" s="28">
        <f>+SUMIF('Input Sheet'!$S:$S,$AL1365,'Input Sheet'!K:K)</f>
        <v>0</v>
      </c>
      <c r="AH1365" s="28">
        <f>+SUMIF('Input Sheet'!$S:$S,$AL1365,'Input Sheet'!L:L)</f>
        <v>0</v>
      </c>
      <c r="AI1365" s="28">
        <f>+SUMIF('Input Sheet'!$S:$S,$AL1365,'Input Sheet'!M:M)</f>
        <v>0</v>
      </c>
      <c r="AJ1365" s="28">
        <f>+SUMIF('Input Sheet'!$S:$S,$AL1365,'Input Sheet'!N:N)</f>
        <v>0</v>
      </c>
      <c r="AK1365" s="28"/>
      <c r="AL1365" s="27" t="str">
        <f t="shared" si="108"/>
        <v>120-7610</v>
      </c>
      <c r="AM1365" s="34" t="str">
        <f t="shared" si="109"/>
        <v>Admin &amp; Other</v>
      </c>
      <c r="AN1365" s="34" t="str">
        <f t="shared" si="110"/>
        <v>Admin &amp; Otherinterest &amp; Bank Charges as % of Total Gross Profit</v>
      </c>
      <c r="AO1365" s="35"/>
      <c r="AP1365" s="35"/>
      <c r="AQ1365" s="35"/>
    </row>
    <row r="1366" spans="1:43" x14ac:dyDescent="0.25">
      <c r="A1366" s="27" t="s">
        <v>103</v>
      </c>
      <c r="B1366" s="27" t="s">
        <v>104</v>
      </c>
      <c r="C1366" s="27" t="s">
        <v>104</v>
      </c>
      <c r="D1366" s="27" t="s">
        <v>168</v>
      </c>
      <c r="E1366" s="27" t="s">
        <v>678</v>
      </c>
      <c r="F1366" s="27" t="s">
        <v>714</v>
      </c>
      <c r="G1366" s="27" t="s">
        <v>715</v>
      </c>
      <c r="H1366" s="34" t="s">
        <v>644</v>
      </c>
      <c r="I1366" s="34" t="s">
        <v>716</v>
      </c>
      <c r="J1366" s="34" t="str">
        <f t="shared" si="106"/>
        <v>Admin &amp; Otherinterest &amp; Bank Charges as % of Total Gross Profit</v>
      </c>
      <c r="K1366" s="34" t="str">
        <f t="shared" si="107"/>
        <v>121Interest &amp; Bank Charges - Toyota</v>
      </c>
      <c r="L1366" s="28">
        <f>+SUMIF('TB 4-24'!M:M,$AL1366,'TB 4-24'!G:G)</f>
        <v>0</v>
      </c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>
        <f>+SUMIF('Input Sheet'!$S:$S,$AL1366,'Input Sheet'!C:C)</f>
        <v>0</v>
      </c>
      <c r="Z1366" s="28">
        <f>+SUMIF('Input Sheet'!$S:$S,$AL1366,'Input Sheet'!D:D)</f>
        <v>0</v>
      </c>
      <c r="AA1366" s="28">
        <f>+SUMIF('Input Sheet'!$S:$S,$AL1366,'Input Sheet'!E:E)</f>
        <v>0</v>
      </c>
      <c r="AB1366" s="28">
        <f>+SUMIF('Input Sheet'!$S:$S,$AL1366,'Input Sheet'!F:F)</f>
        <v>0</v>
      </c>
      <c r="AC1366" s="28">
        <f>+SUMIF('Input Sheet'!$S:$S,$AL1366,'Input Sheet'!G:G)</f>
        <v>0</v>
      </c>
      <c r="AD1366" s="28">
        <f>+SUMIF('Input Sheet'!$S:$S,$AL1366,'Input Sheet'!H:H)</f>
        <v>0</v>
      </c>
      <c r="AE1366" s="28">
        <f>+SUMIF('Input Sheet'!$S:$S,$AL1366,'Input Sheet'!I:I)</f>
        <v>0</v>
      </c>
      <c r="AF1366" s="28">
        <f>+SUMIF('Input Sheet'!$S:$S,$AL1366,'Input Sheet'!J:J)</f>
        <v>0</v>
      </c>
      <c r="AG1366" s="28">
        <f>+SUMIF('Input Sheet'!$S:$S,$AL1366,'Input Sheet'!K:K)</f>
        <v>0</v>
      </c>
      <c r="AH1366" s="28">
        <f>+SUMIF('Input Sheet'!$S:$S,$AL1366,'Input Sheet'!L:L)</f>
        <v>0</v>
      </c>
      <c r="AI1366" s="28">
        <f>+SUMIF('Input Sheet'!$S:$S,$AL1366,'Input Sheet'!M:M)</f>
        <v>0</v>
      </c>
      <c r="AJ1366" s="28">
        <f>+SUMIF('Input Sheet'!$S:$S,$AL1366,'Input Sheet'!N:N)</f>
        <v>0</v>
      </c>
      <c r="AK1366" s="28"/>
      <c r="AL1366" s="27" t="str">
        <f t="shared" si="108"/>
        <v>121-7610</v>
      </c>
      <c r="AM1366" s="34" t="str">
        <f t="shared" si="109"/>
        <v>Admin &amp; Other</v>
      </c>
      <c r="AN1366" s="34" t="str">
        <f t="shared" si="110"/>
        <v>Admin &amp; Otherinterest &amp; Bank Charges as % of Total Gross Profit</v>
      </c>
      <c r="AO1366" s="35"/>
      <c r="AP1366" s="35"/>
      <c r="AQ1366" s="35"/>
    </row>
    <row r="1367" spans="1:43" x14ac:dyDescent="0.25">
      <c r="A1367" s="27" t="s">
        <v>103</v>
      </c>
      <c r="B1367" s="27" t="s">
        <v>104</v>
      </c>
      <c r="C1367" s="27" t="s">
        <v>104</v>
      </c>
      <c r="D1367" s="27" t="s">
        <v>174</v>
      </c>
      <c r="E1367" s="27" t="s">
        <v>653</v>
      </c>
      <c r="F1367" s="27" t="s">
        <v>687</v>
      </c>
      <c r="G1367" s="27" t="s">
        <v>688</v>
      </c>
      <c r="H1367" s="34" t="s">
        <v>644</v>
      </c>
      <c r="I1367" s="34" t="s">
        <v>645</v>
      </c>
      <c r="J1367" s="34" t="str">
        <f t="shared" si="106"/>
        <v>Admin &amp; OtherOther Overheads as % of Total Gross Profit</v>
      </c>
      <c r="K1367" s="34" t="str">
        <f t="shared" si="107"/>
        <v>140Miscellaneous expenses - Toyota</v>
      </c>
      <c r="L1367" s="28">
        <f>+SUMIF('TB 4-24'!M:M,$AL1367,'TB 4-24'!G:G)</f>
        <v>0</v>
      </c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>
        <f>+SUMIF('Input Sheet'!$S:$S,$AL1367,'Input Sheet'!C:C)</f>
        <v>0</v>
      </c>
      <c r="Z1367" s="28">
        <f>+SUMIF('Input Sheet'!$S:$S,$AL1367,'Input Sheet'!D:D)</f>
        <v>0</v>
      </c>
      <c r="AA1367" s="28">
        <f>+SUMIF('Input Sheet'!$S:$S,$AL1367,'Input Sheet'!E:E)</f>
        <v>0</v>
      </c>
      <c r="AB1367" s="28">
        <f>+SUMIF('Input Sheet'!$S:$S,$AL1367,'Input Sheet'!F:F)</f>
        <v>0</v>
      </c>
      <c r="AC1367" s="28">
        <f>+SUMIF('Input Sheet'!$S:$S,$AL1367,'Input Sheet'!G:G)</f>
        <v>0</v>
      </c>
      <c r="AD1367" s="28">
        <f>+SUMIF('Input Sheet'!$S:$S,$AL1367,'Input Sheet'!H:H)</f>
        <v>0</v>
      </c>
      <c r="AE1367" s="28">
        <f>+SUMIF('Input Sheet'!$S:$S,$AL1367,'Input Sheet'!I:I)</f>
        <v>0</v>
      </c>
      <c r="AF1367" s="28">
        <f>+SUMIF('Input Sheet'!$S:$S,$AL1367,'Input Sheet'!J:J)</f>
        <v>0</v>
      </c>
      <c r="AG1367" s="28">
        <f>+SUMIF('Input Sheet'!$S:$S,$AL1367,'Input Sheet'!K:K)</f>
        <v>0</v>
      </c>
      <c r="AH1367" s="28">
        <f>+SUMIF('Input Sheet'!$S:$S,$AL1367,'Input Sheet'!L:L)</f>
        <v>0</v>
      </c>
      <c r="AI1367" s="28">
        <f>+SUMIF('Input Sheet'!$S:$S,$AL1367,'Input Sheet'!M:M)</f>
        <v>0</v>
      </c>
      <c r="AJ1367" s="28">
        <f>+SUMIF('Input Sheet'!$S:$S,$AL1367,'Input Sheet'!N:N)</f>
        <v>0</v>
      </c>
      <c r="AK1367" s="28"/>
      <c r="AL1367" s="27" t="str">
        <f t="shared" si="108"/>
        <v>140-7454</v>
      </c>
      <c r="AM1367" s="34" t="str">
        <f t="shared" si="109"/>
        <v>Admin &amp; Other</v>
      </c>
      <c r="AN1367" s="34" t="str">
        <f t="shared" si="110"/>
        <v>Admin &amp; OtherOther Overheads as % of Total Gross Profit</v>
      </c>
      <c r="AO1367" s="35"/>
      <c r="AP1367" s="35"/>
      <c r="AQ1367" s="35"/>
    </row>
    <row r="1368" spans="1:43" x14ac:dyDescent="0.25">
      <c r="A1368" s="27" t="s">
        <v>103</v>
      </c>
      <c r="B1368" s="27" t="s">
        <v>104</v>
      </c>
      <c r="C1368" s="27" t="s">
        <v>104</v>
      </c>
      <c r="D1368" s="27" t="s">
        <v>174</v>
      </c>
      <c r="E1368" s="27">
        <v>150</v>
      </c>
      <c r="F1368" s="27" t="s">
        <v>687</v>
      </c>
      <c r="G1368" s="27" t="s">
        <v>688</v>
      </c>
      <c r="H1368" s="34" t="s">
        <v>109</v>
      </c>
      <c r="I1368" s="34" t="s">
        <v>110</v>
      </c>
      <c r="J1368" s="34" t="str">
        <f t="shared" si="106"/>
        <v>OverallOther Income</v>
      </c>
      <c r="K1368" s="34" t="str">
        <f t="shared" si="107"/>
        <v>150Miscellaneous expenses - Toyota</v>
      </c>
      <c r="L1368" s="28">
        <f>+SUMIF('TB 4-24'!M:M,$AL1368,'TB 4-24'!G:G)</f>
        <v>0</v>
      </c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>
        <f>+SUMIF('Input Sheet'!$S:$S,$AL1368,'Input Sheet'!C:C)</f>
        <v>0</v>
      </c>
      <c r="Z1368" s="28">
        <f>+SUMIF('Input Sheet'!$S:$S,$AL1368,'Input Sheet'!D:D)</f>
        <v>0</v>
      </c>
      <c r="AA1368" s="28">
        <f>+SUMIF('Input Sheet'!$S:$S,$AL1368,'Input Sheet'!E:E)</f>
        <v>0</v>
      </c>
      <c r="AB1368" s="28">
        <f>+SUMIF('Input Sheet'!$S:$S,$AL1368,'Input Sheet'!F:F)</f>
        <v>0</v>
      </c>
      <c r="AC1368" s="28">
        <f>+SUMIF('Input Sheet'!$S:$S,$AL1368,'Input Sheet'!G:G)</f>
        <v>0</v>
      </c>
      <c r="AD1368" s="28">
        <f>+SUMIF('Input Sheet'!$S:$S,$AL1368,'Input Sheet'!H:H)</f>
        <v>0</v>
      </c>
      <c r="AE1368" s="28">
        <f>+SUMIF('Input Sheet'!$S:$S,$AL1368,'Input Sheet'!I:I)</f>
        <v>0</v>
      </c>
      <c r="AF1368" s="28">
        <f>+SUMIF('Input Sheet'!$S:$S,$AL1368,'Input Sheet'!J:J)</f>
        <v>0</v>
      </c>
      <c r="AG1368" s="28">
        <f>+SUMIF('Input Sheet'!$S:$S,$AL1368,'Input Sheet'!K:K)</f>
        <v>0</v>
      </c>
      <c r="AH1368" s="28">
        <f>+SUMIF('Input Sheet'!$S:$S,$AL1368,'Input Sheet'!L:L)</f>
        <v>0</v>
      </c>
      <c r="AI1368" s="28">
        <f>+SUMIF('Input Sheet'!$S:$S,$AL1368,'Input Sheet'!M:M)</f>
        <v>0</v>
      </c>
      <c r="AJ1368" s="28">
        <f>+SUMIF('Input Sheet'!$S:$S,$AL1368,'Input Sheet'!N:N)</f>
        <v>0</v>
      </c>
      <c r="AK1368" s="28"/>
      <c r="AL1368" s="27" t="str">
        <f t="shared" si="108"/>
        <v>150-7454</v>
      </c>
      <c r="AM1368" s="34" t="str">
        <f t="shared" si="109"/>
        <v>Overall</v>
      </c>
      <c r="AN1368" s="34" t="str">
        <f t="shared" si="110"/>
        <v>OverallOther Income</v>
      </c>
      <c r="AO1368" s="35"/>
      <c r="AP1368" s="35"/>
      <c r="AQ1368" s="35"/>
    </row>
    <row r="1369" spans="1:43" x14ac:dyDescent="0.25">
      <c r="A1369" s="27" t="s">
        <v>103</v>
      </c>
      <c r="B1369" s="27" t="s">
        <v>104</v>
      </c>
      <c r="C1369" s="27" t="s">
        <v>104</v>
      </c>
      <c r="D1369" s="27" t="s">
        <v>195</v>
      </c>
      <c r="E1369" s="27" t="s">
        <v>654</v>
      </c>
      <c r="F1369" s="27" t="s">
        <v>704</v>
      </c>
      <c r="G1369" s="27" t="s">
        <v>705</v>
      </c>
      <c r="H1369" s="34" t="s">
        <v>644</v>
      </c>
      <c r="I1369" s="34" t="s">
        <v>706</v>
      </c>
      <c r="J1369" s="34" t="str">
        <f t="shared" si="106"/>
        <v>Admin &amp; OtherProfessional Fees as % of Total Gross Profit</v>
      </c>
      <c r="K1369" s="34" t="str">
        <f t="shared" si="107"/>
        <v>120Professional Fees - Toyota</v>
      </c>
      <c r="L1369" s="28">
        <f>+SUMIF('TB 4-24'!M:M,$AL1369,'TB 4-24'!G:G)</f>
        <v>0</v>
      </c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>
        <f>+SUMIF('Input Sheet'!$S:$S,$AL1369,'Input Sheet'!C:C)</f>
        <v>0</v>
      </c>
      <c r="Z1369" s="28">
        <f>+SUMIF('Input Sheet'!$S:$S,$AL1369,'Input Sheet'!D:D)</f>
        <v>0</v>
      </c>
      <c r="AA1369" s="28">
        <f>+SUMIF('Input Sheet'!$S:$S,$AL1369,'Input Sheet'!E:E)</f>
        <v>0</v>
      </c>
      <c r="AB1369" s="28">
        <f>+SUMIF('Input Sheet'!$S:$S,$AL1369,'Input Sheet'!F:F)</f>
        <v>0</v>
      </c>
      <c r="AC1369" s="28">
        <f>+SUMIF('Input Sheet'!$S:$S,$AL1369,'Input Sheet'!G:G)</f>
        <v>0</v>
      </c>
      <c r="AD1369" s="28">
        <f>+SUMIF('Input Sheet'!$S:$S,$AL1369,'Input Sheet'!H:H)</f>
        <v>0</v>
      </c>
      <c r="AE1369" s="28">
        <f>+SUMIF('Input Sheet'!$S:$S,$AL1369,'Input Sheet'!I:I)</f>
        <v>0</v>
      </c>
      <c r="AF1369" s="28">
        <f>+SUMIF('Input Sheet'!$S:$S,$AL1369,'Input Sheet'!J:J)</f>
        <v>0</v>
      </c>
      <c r="AG1369" s="28">
        <f>+SUMIF('Input Sheet'!$S:$S,$AL1369,'Input Sheet'!K:K)</f>
        <v>0</v>
      </c>
      <c r="AH1369" s="28">
        <f>+SUMIF('Input Sheet'!$S:$S,$AL1369,'Input Sheet'!L:L)</f>
        <v>0</v>
      </c>
      <c r="AI1369" s="28">
        <f>+SUMIF('Input Sheet'!$S:$S,$AL1369,'Input Sheet'!M:M)</f>
        <v>0</v>
      </c>
      <c r="AJ1369" s="28">
        <f>+SUMIF('Input Sheet'!$S:$S,$AL1369,'Input Sheet'!N:N)</f>
        <v>0</v>
      </c>
      <c r="AK1369" s="28"/>
      <c r="AL1369" s="27" t="str">
        <f t="shared" si="108"/>
        <v>120-7456</v>
      </c>
      <c r="AM1369" s="34" t="str">
        <f t="shared" si="109"/>
        <v>Admin &amp; Other</v>
      </c>
      <c r="AN1369" s="34" t="str">
        <f t="shared" si="110"/>
        <v>Admin &amp; OtherProfessional Fees as % of Total Gross Profit</v>
      </c>
      <c r="AO1369" s="35"/>
      <c r="AP1369" s="35"/>
      <c r="AQ1369" s="35"/>
    </row>
    <row r="1370" spans="1:43" x14ac:dyDescent="0.25">
      <c r="A1370" s="27" t="s">
        <v>103</v>
      </c>
      <c r="B1370" s="27" t="s">
        <v>104</v>
      </c>
      <c r="C1370" s="27" t="s">
        <v>104</v>
      </c>
      <c r="D1370" s="27" t="s">
        <v>195</v>
      </c>
      <c r="E1370" s="27" t="s">
        <v>653</v>
      </c>
      <c r="F1370" s="27" t="s">
        <v>704</v>
      </c>
      <c r="G1370" s="27" t="s">
        <v>705</v>
      </c>
      <c r="H1370" s="34" t="s">
        <v>644</v>
      </c>
      <c r="I1370" s="34" t="s">
        <v>706</v>
      </c>
      <c r="J1370" s="34" t="str">
        <f t="shared" si="106"/>
        <v>Admin &amp; OtherProfessional Fees as % of Total Gross Profit</v>
      </c>
      <c r="K1370" s="34" t="str">
        <f t="shared" si="107"/>
        <v>140Professional Fees - Toyota</v>
      </c>
      <c r="L1370" s="28">
        <f>+SUMIF('TB 4-24'!M:M,$AL1370,'TB 4-24'!G:G)</f>
        <v>0</v>
      </c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>
        <f>+SUMIF('Input Sheet'!$S:$S,$AL1370,'Input Sheet'!C:C)</f>
        <v>0</v>
      </c>
      <c r="Z1370" s="28">
        <f>+SUMIF('Input Sheet'!$S:$S,$AL1370,'Input Sheet'!D:D)</f>
        <v>0</v>
      </c>
      <c r="AA1370" s="28">
        <f>+SUMIF('Input Sheet'!$S:$S,$AL1370,'Input Sheet'!E:E)</f>
        <v>0</v>
      </c>
      <c r="AB1370" s="28">
        <f>+SUMIF('Input Sheet'!$S:$S,$AL1370,'Input Sheet'!F:F)</f>
        <v>0</v>
      </c>
      <c r="AC1370" s="28">
        <f>+SUMIF('Input Sheet'!$S:$S,$AL1370,'Input Sheet'!G:G)</f>
        <v>0</v>
      </c>
      <c r="AD1370" s="28">
        <f>+SUMIF('Input Sheet'!$S:$S,$AL1370,'Input Sheet'!H:H)</f>
        <v>0</v>
      </c>
      <c r="AE1370" s="28">
        <f>+SUMIF('Input Sheet'!$S:$S,$AL1370,'Input Sheet'!I:I)</f>
        <v>0</v>
      </c>
      <c r="AF1370" s="28">
        <f>+SUMIF('Input Sheet'!$S:$S,$AL1370,'Input Sheet'!J:J)</f>
        <v>0</v>
      </c>
      <c r="AG1370" s="28">
        <f>+SUMIF('Input Sheet'!$S:$S,$AL1370,'Input Sheet'!K:K)</f>
        <v>0</v>
      </c>
      <c r="AH1370" s="28">
        <f>+SUMIF('Input Sheet'!$S:$S,$AL1370,'Input Sheet'!L:L)</f>
        <v>0</v>
      </c>
      <c r="AI1370" s="28">
        <f>+SUMIF('Input Sheet'!$S:$S,$AL1370,'Input Sheet'!M:M)</f>
        <v>0</v>
      </c>
      <c r="AJ1370" s="28">
        <f>+SUMIF('Input Sheet'!$S:$S,$AL1370,'Input Sheet'!N:N)</f>
        <v>0</v>
      </c>
      <c r="AK1370" s="28"/>
      <c r="AL1370" s="27" t="str">
        <f t="shared" si="108"/>
        <v>140-7456</v>
      </c>
      <c r="AM1370" s="34" t="str">
        <f t="shared" si="109"/>
        <v>Admin &amp; Other</v>
      </c>
      <c r="AN1370" s="34" t="str">
        <f t="shared" si="110"/>
        <v>Admin &amp; OtherProfessional Fees as % of Total Gross Profit</v>
      </c>
      <c r="AO1370" s="35"/>
      <c r="AP1370" s="35"/>
      <c r="AQ1370" s="35"/>
    </row>
    <row r="1371" spans="1:43" x14ac:dyDescent="0.25">
      <c r="A1371" s="27" t="s">
        <v>103</v>
      </c>
      <c r="B1371" s="27" t="s">
        <v>104</v>
      </c>
      <c r="C1371" s="27" t="s">
        <v>104</v>
      </c>
      <c r="D1371" s="27" t="s">
        <v>195</v>
      </c>
      <c r="E1371" s="27" t="s">
        <v>680</v>
      </c>
      <c r="F1371" s="27" t="s">
        <v>704</v>
      </c>
      <c r="G1371" s="27" t="s">
        <v>705</v>
      </c>
      <c r="H1371" s="34" t="s">
        <v>644</v>
      </c>
      <c r="I1371" s="34" t="s">
        <v>706</v>
      </c>
      <c r="J1371" s="34" t="str">
        <f t="shared" si="106"/>
        <v>Admin &amp; OtherProfessional Fees as % of Total Gross Profit</v>
      </c>
      <c r="K1371" s="34" t="str">
        <f t="shared" si="107"/>
        <v>130Professional Fees - Toyota</v>
      </c>
      <c r="L1371" s="28">
        <f>+SUMIF('TB 4-24'!M:M,$AL1371,'TB 4-24'!G:G)</f>
        <v>0</v>
      </c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>
        <f>+SUMIF('Input Sheet'!$S:$S,$AL1371,'Input Sheet'!C:C)</f>
        <v>0</v>
      </c>
      <c r="Z1371" s="28">
        <f>+SUMIF('Input Sheet'!$S:$S,$AL1371,'Input Sheet'!D:D)</f>
        <v>0</v>
      </c>
      <c r="AA1371" s="28">
        <f>+SUMIF('Input Sheet'!$S:$S,$AL1371,'Input Sheet'!E:E)</f>
        <v>0</v>
      </c>
      <c r="AB1371" s="28">
        <f>+SUMIF('Input Sheet'!$S:$S,$AL1371,'Input Sheet'!F:F)</f>
        <v>0</v>
      </c>
      <c r="AC1371" s="28">
        <f>+SUMIF('Input Sheet'!$S:$S,$AL1371,'Input Sheet'!G:G)</f>
        <v>0</v>
      </c>
      <c r="AD1371" s="28">
        <f>+SUMIF('Input Sheet'!$S:$S,$AL1371,'Input Sheet'!H:H)</f>
        <v>0</v>
      </c>
      <c r="AE1371" s="28">
        <f>+SUMIF('Input Sheet'!$S:$S,$AL1371,'Input Sheet'!I:I)</f>
        <v>0</v>
      </c>
      <c r="AF1371" s="28">
        <f>+SUMIF('Input Sheet'!$S:$S,$AL1371,'Input Sheet'!J:J)</f>
        <v>0</v>
      </c>
      <c r="AG1371" s="28">
        <f>+SUMIF('Input Sheet'!$S:$S,$AL1371,'Input Sheet'!K:K)</f>
        <v>0</v>
      </c>
      <c r="AH1371" s="28">
        <f>+SUMIF('Input Sheet'!$S:$S,$AL1371,'Input Sheet'!L:L)</f>
        <v>0</v>
      </c>
      <c r="AI1371" s="28">
        <f>+SUMIF('Input Sheet'!$S:$S,$AL1371,'Input Sheet'!M:M)</f>
        <v>0</v>
      </c>
      <c r="AJ1371" s="28">
        <f>+SUMIF('Input Sheet'!$S:$S,$AL1371,'Input Sheet'!N:N)</f>
        <v>0</v>
      </c>
      <c r="AK1371" s="28"/>
      <c r="AL1371" s="27" t="str">
        <f t="shared" si="108"/>
        <v>130-7456</v>
      </c>
      <c r="AM1371" s="34" t="str">
        <f t="shared" si="109"/>
        <v>Admin &amp; Other</v>
      </c>
      <c r="AN1371" s="34" t="str">
        <f t="shared" si="110"/>
        <v>Admin &amp; OtherProfessional Fees as % of Total Gross Profit</v>
      </c>
      <c r="AO1371" s="35"/>
      <c r="AP1371" s="35"/>
      <c r="AQ1371" s="35"/>
    </row>
    <row r="1372" spans="1:43" x14ac:dyDescent="0.25">
      <c r="A1372" s="27" t="s">
        <v>103</v>
      </c>
      <c r="B1372" s="27" t="s">
        <v>104</v>
      </c>
      <c r="C1372" s="27" t="s">
        <v>663</v>
      </c>
      <c r="D1372" s="27" t="s">
        <v>168</v>
      </c>
      <c r="E1372" s="27" t="s">
        <v>669</v>
      </c>
      <c r="F1372" s="27" t="s">
        <v>714</v>
      </c>
      <c r="G1372" s="27" t="s">
        <v>715</v>
      </c>
      <c r="H1372" s="34" t="s">
        <v>644</v>
      </c>
      <c r="I1372" s="34" t="s">
        <v>716</v>
      </c>
      <c r="J1372" s="34" t="str">
        <f t="shared" si="106"/>
        <v>Admin &amp; Otherinterest &amp; Bank Charges as % of Total Gross Profit</v>
      </c>
      <c r="K1372" s="34" t="str">
        <f t="shared" si="107"/>
        <v>440Interest &amp; Bank Charges - Toyota</v>
      </c>
      <c r="L1372" s="28">
        <f>+SUMIF('TB 4-24'!M:M,$AL1372,'TB 4-24'!G:G)</f>
        <v>0</v>
      </c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>
        <f>+SUMIF('Input Sheet'!$S:$S,$AL1372,'Input Sheet'!C:C)</f>
        <v>0</v>
      </c>
      <c r="Z1372" s="28">
        <f>+SUMIF('Input Sheet'!$S:$S,$AL1372,'Input Sheet'!D:D)</f>
        <v>0</v>
      </c>
      <c r="AA1372" s="28">
        <f>+SUMIF('Input Sheet'!$S:$S,$AL1372,'Input Sheet'!E:E)</f>
        <v>0</v>
      </c>
      <c r="AB1372" s="28">
        <f>+SUMIF('Input Sheet'!$S:$S,$AL1372,'Input Sheet'!F:F)</f>
        <v>0</v>
      </c>
      <c r="AC1372" s="28">
        <f>+SUMIF('Input Sheet'!$S:$S,$AL1372,'Input Sheet'!G:G)</f>
        <v>0</v>
      </c>
      <c r="AD1372" s="28">
        <f>+SUMIF('Input Sheet'!$S:$S,$AL1372,'Input Sheet'!H:H)</f>
        <v>0</v>
      </c>
      <c r="AE1372" s="28">
        <f>+SUMIF('Input Sheet'!$S:$S,$AL1372,'Input Sheet'!I:I)</f>
        <v>0</v>
      </c>
      <c r="AF1372" s="28">
        <f>+SUMIF('Input Sheet'!$S:$S,$AL1372,'Input Sheet'!J:J)</f>
        <v>0</v>
      </c>
      <c r="AG1372" s="28">
        <f>+SUMIF('Input Sheet'!$S:$S,$AL1372,'Input Sheet'!K:K)</f>
        <v>0</v>
      </c>
      <c r="AH1372" s="28">
        <f>+SUMIF('Input Sheet'!$S:$S,$AL1372,'Input Sheet'!L:L)</f>
        <v>0</v>
      </c>
      <c r="AI1372" s="28">
        <f>+SUMIF('Input Sheet'!$S:$S,$AL1372,'Input Sheet'!M:M)</f>
        <v>0</v>
      </c>
      <c r="AJ1372" s="28">
        <f>+SUMIF('Input Sheet'!$S:$S,$AL1372,'Input Sheet'!N:N)</f>
        <v>0</v>
      </c>
      <c r="AK1372" s="28"/>
      <c r="AL1372" s="27" t="str">
        <f t="shared" si="108"/>
        <v>440-7610</v>
      </c>
      <c r="AM1372" s="34" t="str">
        <f t="shared" si="109"/>
        <v>Admin &amp; Other</v>
      </c>
      <c r="AN1372" s="34" t="str">
        <f t="shared" si="110"/>
        <v>Admin &amp; Otherinterest &amp; Bank Charges as % of Total Gross Profit</v>
      </c>
      <c r="AO1372" s="35"/>
      <c r="AP1372" s="35"/>
      <c r="AQ1372" s="35"/>
    </row>
    <row r="1373" spans="1:43" x14ac:dyDescent="0.25">
      <c r="A1373" s="27" t="s">
        <v>103</v>
      </c>
      <c r="B1373" s="27" t="s">
        <v>104</v>
      </c>
      <c r="C1373" s="27" t="s">
        <v>657</v>
      </c>
      <c r="D1373" s="27" t="s">
        <v>195</v>
      </c>
      <c r="E1373" s="27" t="s">
        <v>682</v>
      </c>
      <c r="F1373" s="27" t="s">
        <v>704</v>
      </c>
      <c r="G1373" s="27" t="s">
        <v>705</v>
      </c>
      <c r="H1373" s="34" t="s">
        <v>644</v>
      </c>
      <c r="I1373" s="34" t="s">
        <v>706</v>
      </c>
      <c r="J1373" s="34" t="str">
        <f t="shared" si="106"/>
        <v>Admin &amp; OtherProfessional Fees as % of Total Gross Profit</v>
      </c>
      <c r="K1373" s="34" t="str">
        <f t="shared" si="107"/>
        <v>240Professional Fees - Toyota</v>
      </c>
      <c r="L1373" s="28">
        <f>+SUMIF('TB 4-24'!M:M,$AL1373,'TB 4-24'!G:G)</f>
        <v>0</v>
      </c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>
        <f>+SUMIF('Input Sheet'!$S:$S,$AL1373,'Input Sheet'!C:C)</f>
        <v>0</v>
      </c>
      <c r="Z1373" s="28">
        <f>+SUMIF('Input Sheet'!$S:$S,$AL1373,'Input Sheet'!D:D)</f>
        <v>0</v>
      </c>
      <c r="AA1373" s="28">
        <f>+SUMIF('Input Sheet'!$S:$S,$AL1373,'Input Sheet'!E:E)</f>
        <v>0</v>
      </c>
      <c r="AB1373" s="28">
        <f>+SUMIF('Input Sheet'!$S:$S,$AL1373,'Input Sheet'!F:F)</f>
        <v>0</v>
      </c>
      <c r="AC1373" s="28">
        <f>+SUMIF('Input Sheet'!$S:$S,$AL1373,'Input Sheet'!G:G)</f>
        <v>0</v>
      </c>
      <c r="AD1373" s="28">
        <f>+SUMIF('Input Sheet'!$S:$S,$AL1373,'Input Sheet'!H:H)</f>
        <v>0</v>
      </c>
      <c r="AE1373" s="28">
        <f>+SUMIF('Input Sheet'!$S:$S,$AL1373,'Input Sheet'!I:I)</f>
        <v>0</v>
      </c>
      <c r="AF1373" s="28">
        <f>+SUMIF('Input Sheet'!$S:$S,$AL1373,'Input Sheet'!J:J)</f>
        <v>0</v>
      </c>
      <c r="AG1373" s="28">
        <f>+SUMIF('Input Sheet'!$S:$S,$AL1373,'Input Sheet'!K:K)</f>
        <v>0</v>
      </c>
      <c r="AH1373" s="28">
        <f>+SUMIF('Input Sheet'!$S:$S,$AL1373,'Input Sheet'!L:L)</f>
        <v>0</v>
      </c>
      <c r="AI1373" s="28">
        <f>+SUMIF('Input Sheet'!$S:$S,$AL1373,'Input Sheet'!M:M)</f>
        <v>0</v>
      </c>
      <c r="AJ1373" s="28">
        <f>+SUMIF('Input Sheet'!$S:$S,$AL1373,'Input Sheet'!N:N)</f>
        <v>0</v>
      </c>
      <c r="AK1373" s="28"/>
      <c r="AL1373" s="27" t="str">
        <f t="shared" si="108"/>
        <v>240-7456</v>
      </c>
      <c r="AM1373" s="34" t="str">
        <f t="shared" si="109"/>
        <v>Admin &amp; Other</v>
      </c>
      <c r="AN1373" s="34" t="str">
        <f t="shared" si="110"/>
        <v>Admin &amp; OtherProfessional Fees as % of Total Gross Profit</v>
      </c>
      <c r="AO1373" s="35"/>
      <c r="AP1373" s="35"/>
      <c r="AQ1373" s="35"/>
    </row>
    <row r="1374" spans="1:43" x14ac:dyDescent="0.25">
      <c r="A1374" s="27" t="s">
        <v>103</v>
      </c>
      <c r="B1374" s="27" t="s">
        <v>104</v>
      </c>
      <c r="C1374" s="27" t="s">
        <v>104</v>
      </c>
      <c r="D1374" s="27" t="s">
        <v>195</v>
      </c>
      <c r="E1374" s="27" t="s">
        <v>649</v>
      </c>
      <c r="F1374" s="27" t="s">
        <v>704</v>
      </c>
      <c r="G1374" s="27" t="s">
        <v>705</v>
      </c>
      <c r="H1374" s="34" t="s">
        <v>644</v>
      </c>
      <c r="I1374" s="34" t="s">
        <v>706</v>
      </c>
      <c r="J1374" s="34" t="str">
        <f t="shared" si="106"/>
        <v>Admin &amp; OtherProfessional Fees as % of Total Gross Profit</v>
      </c>
      <c r="K1374" s="34" t="str">
        <f t="shared" si="107"/>
        <v>110Professional Fees - Toyota</v>
      </c>
      <c r="L1374" s="28">
        <f>+SUMIF('TB 4-24'!M:M,$AL1374,'TB 4-24'!G:G)</f>
        <v>0</v>
      </c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>
        <f>+SUMIF('Input Sheet'!$S:$S,$AL1374,'Input Sheet'!C:C)</f>
        <v>0</v>
      </c>
      <c r="Z1374" s="28">
        <f>+SUMIF('Input Sheet'!$S:$S,$AL1374,'Input Sheet'!D:D)</f>
        <v>0</v>
      </c>
      <c r="AA1374" s="28">
        <f>+SUMIF('Input Sheet'!$S:$S,$AL1374,'Input Sheet'!E:E)</f>
        <v>0</v>
      </c>
      <c r="AB1374" s="28">
        <f>+SUMIF('Input Sheet'!$S:$S,$AL1374,'Input Sheet'!F:F)</f>
        <v>0</v>
      </c>
      <c r="AC1374" s="28">
        <f>+SUMIF('Input Sheet'!$S:$S,$AL1374,'Input Sheet'!G:G)</f>
        <v>0</v>
      </c>
      <c r="AD1374" s="28">
        <f>+SUMIF('Input Sheet'!$S:$S,$AL1374,'Input Sheet'!H:H)</f>
        <v>0</v>
      </c>
      <c r="AE1374" s="28">
        <f>+SUMIF('Input Sheet'!$S:$S,$AL1374,'Input Sheet'!I:I)</f>
        <v>0</v>
      </c>
      <c r="AF1374" s="28">
        <f>+SUMIF('Input Sheet'!$S:$S,$AL1374,'Input Sheet'!J:J)</f>
        <v>0</v>
      </c>
      <c r="AG1374" s="28">
        <f>+SUMIF('Input Sheet'!$S:$S,$AL1374,'Input Sheet'!K:K)</f>
        <v>0</v>
      </c>
      <c r="AH1374" s="28">
        <f>+SUMIF('Input Sheet'!$S:$S,$AL1374,'Input Sheet'!L:L)</f>
        <v>0</v>
      </c>
      <c r="AI1374" s="28">
        <f>+SUMIF('Input Sheet'!$S:$S,$AL1374,'Input Sheet'!M:M)</f>
        <v>0</v>
      </c>
      <c r="AJ1374" s="28">
        <f>+SUMIF('Input Sheet'!$S:$S,$AL1374,'Input Sheet'!N:N)</f>
        <v>0</v>
      </c>
      <c r="AK1374" s="28"/>
      <c r="AL1374" s="27" t="str">
        <f t="shared" si="108"/>
        <v>110-7456</v>
      </c>
      <c r="AM1374" s="34" t="str">
        <f t="shared" si="109"/>
        <v>Admin &amp; Other</v>
      </c>
      <c r="AN1374" s="34" t="str">
        <f t="shared" si="110"/>
        <v>Admin &amp; OtherProfessional Fees as % of Total Gross Profit</v>
      </c>
      <c r="AO1374" s="35"/>
      <c r="AP1374" s="35"/>
      <c r="AQ1374" s="35"/>
    </row>
    <row r="1375" spans="1:43" x14ac:dyDescent="0.25">
      <c r="A1375" s="27" t="s">
        <v>103</v>
      </c>
      <c r="B1375" s="27" t="s">
        <v>104</v>
      </c>
      <c r="C1375" s="27" t="s">
        <v>657</v>
      </c>
      <c r="D1375" s="27" t="s">
        <v>195</v>
      </c>
      <c r="E1375" s="27" t="s">
        <v>681</v>
      </c>
      <c r="F1375" s="27" t="s">
        <v>704</v>
      </c>
      <c r="G1375" s="27" t="s">
        <v>705</v>
      </c>
      <c r="H1375" s="34" t="s">
        <v>644</v>
      </c>
      <c r="I1375" s="34" t="s">
        <v>706</v>
      </c>
      <c r="J1375" s="34" t="str">
        <f t="shared" si="106"/>
        <v>Admin &amp; OtherProfessional Fees as % of Total Gross Profit</v>
      </c>
      <c r="K1375" s="34" t="str">
        <f t="shared" si="107"/>
        <v>230Professional Fees - Toyota</v>
      </c>
      <c r="L1375" s="28">
        <f>+SUMIF('TB 4-24'!M:M,$AL1375,'TB 4-24'!G:G)</f>
        <v>0</v>
      </c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>
        <f>+SUMIF('Input Sheet'!$S:$S,$AL1375,'Input Sheet'!C:C)</f>
        <v>0</v>
      </c>
      <c r="Z1375" s="28">
        <f>+SUMIF('Input Sheet'!$S:$S,$AL1375,'Input Sheet'!D:D)</f>
        <v>0</v>
      </c>
      <c r="AA1375" s="28">
        <f>+SUMIF('Input Sheet'!$S:$S,$AL1375,'Input Sheet'!E:E)</f>
        <v>0</v>
      </c>
      <c r="AB1375" s="28">
        <f>+SUMIF('Input Sheet'!$S:$S,$AL1375,'Input Sheet'!F:F)</f>
        <v>0</v>
      </c>
      <c r="AC1375" s="28">
        <f>+SUMIF('Input Sheet'!$S:$S,$AL1375,'Input Sheet'!G:G)</f>
        <v>0</v>
      </c>
      <c r="AD1375" s="28">
        <f>+SUMIF('Input Sheet'!$S:$S,$AL1375,'Input Sheet'!H:H)</f>
        <v>0</v>
      </c>
      <c r="AE1375" s="28">
        <f>+SUMIF('Input Sheet'!$S:$S,$AL1375,'Input Sheet'!I:I)</f>
        <v>0</v>
      </c>
      <c r="AF1375" s="28">
        <f>+SUMIF('Input Sheet'!$S:$S,$AL1375,'Input Sheet'!J:J)</f>
        <v>0</v>
      </c>
      <c r="AG1375" s="28">
        <f>+SUMIF('Input Sheet'!$S:$S,$AL1375,'Input Sheet'!K:K)</f>
        <v>0</v>
      </c>
      <c r="AH1375" s="28">
        <f>+SUMIF('Input Sheet'!$S:$S,$AL1375,'Input Sheet'!L:L)</f>
        <v>0</v>
      </c>
      <c r="AI1375" s="28">
        <f>+SUMIF('Input Sheet'!$S:$S,$AL1375,'Input Sheet'!M:M)</f>
        <v>0</v>
      </c>
      <c r="AJ1375" s="28">
        <f>+SUMIF('Input Sheet'!$S:$S,$AL1375,'Input Sheet'!N:N)</f>
        <v>0</v>
      </c>
      <c r="AK1375" s="28"/>
      <c r="AL1375" s="27" t="str">
        <f t="shared" si="108"/>
        <v>230-7456</v>
      </c>
      <c r="AM1375" s="34" t="str">
        <f t="shared" si="109"/>
        <v>Admin &amp; Other</v>
      </c>
      <c r="AN1375" s="34" t="str">
        <f t="shared" si="110"/>
        <v>Admin &amp; OtherProfessional Fees as % of Total Gross Profit</v>
      </c>
      <c r="AO1375" s="35"/>
      <c r="AP1375" s="35"/>
      <c r="AQ1375" s="35"/>
    </row>
    <row r="1376" spans="1:43" x14ac:dyDescent="0.25">
      <c r="A1376" s="27" t="s">
        <v>103</v>
      </c>
      <c r="B1376" s="27" t="s">
        <v>104</v>
      </c>
      <c r="C1376" s="27" t="s">
        <v>104</v>
      </c>
      <c r="D1376" s="27" t="s">
        <v>195</v>
      </c>
      <c r="E1376" s="27" t="s">
        <v>679</v>
      </c>
      <c r="F1376" s="27" t="s">
        <v>704</v>
      </c>
      <c r="G1376" s="27" t="s">
        <v>705</v>
      </c>
      <c r="H1376" s="34" t="s">
        <v>644</v>
      </c>
      <c r="I1376" s="34" t="s">
        <v>706</v>
      </c>
      <c r="J1376" s="34" t="str">
        <f t="shared" si="106"/>
        <v>Admin &amp; OtherProfessional Fees as % of Total Gross Profit</v>
      </c>
      <c r="K1376" s="34" t="str">
        <f t="shared" si="107"/>
        <v>160Professional Fees - Toyota</v>
      </c>
      <c r="L1376" s="28">
        <f>+SUMIF('TB 4-24'!M:M,$AL1376,'TB 4-24'!G:G)</f>
        <v>0</v>
      </c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>
        <f>+SUMIF('Input Sheet'!$S:$S,$AL1376,'Input Sheet'!C:C)</f>
        <v>0</v>
      </c>
      <c r="Z1376" s="28">
        <f>+SUMIF('Input Sheet'!$S:$S,$AL1376,'Input Sheet'!D:D)</f>
        <v>0</v>
      </c>
      <c r="AA1376" s="28">
        <f>+SUMIF('Input Sheet'!$S:$S,$AL1376,'Input Sheet'!E:E)</f>
        <v>0</v>
      </c>
      <c r="AB1376" s="28">
        <f>+SUMIF('Input Sheet'!$S:$S,$AL1376,'Input Sheet'!F:F)</f>
        <v>0</v>
      </c>
      <c r="AC1376" s="28">
        <f>+SUMIF('Input Sheet'!$S:$S,$AL1376,'Input Sheet'!G:G)</f>
        <v>0</v>
      </c>
      <c r="AD1376" s="28">
        <f>+SUMIF('Input Sheet'!$S:$S,$AL1376,'Input Sheet'!H:H)</f>
        <v>0</v>
      </c>
      <c r="AE1376" s="28">
        <f>+SUMIF('Input Sheet'!$S:$S,$AL1376,'Input Sheet'!I:I)</f>
        <v>0</v>
      </c>
      <c r="AF1376" s="28">
        <f>+SUMIF('Input Sheet'!$S:$S,$AL1376,'Input Sheet'!J:J)</f>
        <v>0</v>
      </c>
      <c r="AG1376" s="28">
        <f>+SUMIF('Input Sheet'!$S:$S,$AL1376,'Input Sheet'!K:K)</f>
        <v>0</v>
      </c>
      <c r="AH1376" s="28">
        <f>+SUMIF('Input Sheet'!$S:$S,$AL1376,'Input Sheet'!L:L)</f>
        <v>0</v>
      </c>
      <c r="AI1376" s="28">
        <f>+SUMIF('Input Sheet'!$S:$S,$AL1376,'Input Sheet'!M:M)</f>
        <v>0</v>
      </c>
      <c r="AJ1376" s="28">
        <f>+SUMIF('Input Sheet'!$S:$S,$AL1376,'Input Sheet'!N:N)</f>
        <v>0</v>
      </c>
      <c r="AK1376" s="28"/>
      <c r="AL1376" s="27" t="str">
        <f t="shared" si="108"/>
        <v>160-7456</v>
      </c>
      <c r="AM1376" s="34" t="str">
        <f t="shared" si="109"/>
        <v>Admin &amp; Other</v>
      </c>
      <c r="AN1376" s="34" t="str">
        <f t="shared" si="110"/>
        <v>Admin &amp; OtherProfessional Fees as % of Total Gross Profit</v>
      </c>
      <c r="AO1376" s="35"/>
      <c r="AP1376" s="35"/>
      <c r="AQ1376" s="35"/>
    </row>
    <row r="1377" spans="1:43" x14ac:dyDescent="0.25">
      <c r="A1377" s="27" t="s">
        <v>103</v>
      </c>
      <c r="B1377" s="27" t="s">
        <v>104</v>
      </c>
      <c r="C1377" s="27" t="s">
        <v>657</v>
      </c>
      <c r="D1377" s="27" t="s">
        <v>195</v>
      </c>
      <c r="E1377" s="27" t="s">
        <v>658</v>
      </c>
      <c r="F1377" s="27" t="s">
        <v>704</v>
      </c>
      <c r="G1377" s="27" t="s">
        <v>705</v>
      </c>
      <c r="H1377" s="34" t="s">
        <v>644</v>
      </c>
      <c r="I1377" s="34" t="s">
        <v>706</v>
      </c>
      <c r="J1377" s="34" t="str">
        <f t="shared" si="106"/>
        <v>Admin &amp; OtherProfessional Fees as % of Total Gross Profit</v>
      </c>
      <c r="K1377" s="34" t="str">
        <f t="shared" si="107"/>
        <v>210Professional Fees - Toyota</v>
      </c>
      <c r="L1377" s="28">
        <f>+SUMIF('TB 4-24'!M:M,$AL1377,'TB 4-24'!G:G)</f>
        <v>0</v>
      </c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>
        <f>+SUMIF('Input Sheet'!$S:$S,$AL1377,'Input Sheet'!C:C)</f>
        <v>0</v>
      </c>
      <c r="Z1377" s="28">
        <f>+SUMIF('Input Sheet'!$S:$S,$AL1377,'Input Sheet'!D:D)</f>
        <v>0</v>
      </c>
      <c r="AA1377" s="28">
        <f>+SUMIF('Input Sheet'!$S:$S,$AL1377,'Input Sheet'!E:E)</f>
        <v>0</v>
      </c>
      <c r="AB1377" s="28">
        <f>+SUMIF('Input Sheet'!$S:$S,$AL1377,'Input Sheet'!F:F)</f>
        <v>0</v>
      </c>
      <c r="AC1377" s="28">
        <f>+SUMIF('Input Sheet'!$S:$S,$AL1377,'Input Sheet'!G:G)</f>
        <v>0</v>
      </c>
      <c r="AD1377" s="28">
        <f>+SUMIF('Input Sheet'!$S:$S,$AL1377,'Input Sheet'!H:H)</f>
        <v>0</v>
      </c>
      <c r="AE1377" s="28">
        <f>+SUMIF('Input Sheet'!$S:$S,$AL1377,'Input Sheet'!I:I)</f>
        <v>0</v>
      </c>
      <c r="AF1377" s="28">
        <f>+SUMIF('Input Sheet'!$S:$S,$AL1377,'Input Sheet'!J:J)</f>
        <v>0</v>
      </c>
      <c r="AG1377" s="28">
        <f>+SUMIF('Input Sheet'!$S:$S,$AL1377,'Input Sheet'!K:K)</f>
        <v>0</v>
      </c>
      <c r="AH1377" s="28">
        <f>+SUMIF('Input Sheet'!$S:$S,$AL1377,'Input Sheet'!L:L)</f>
        <v>0</v>
      </c>
      <c r="AI1377" s="28">
        <f>+SUMIF('Input Sheet'!$S:$S,$AL1377,'Input Sheet'!M:M)</f>
        <v>0</v>
      </c>
      <c r="AJ1377" s="28">
        <f>+SUMIF('Input Sheet'!$S:$S,$AL1377,'Input Sheet'!N:N)</f>
        <v>0</v>
      </c>
      <c r="AK1377" s="28"/>
      <c r="AL1377" s="27" t="str">
        <f t="shared" si="108"/>
        <v>210-7456</v>
      </c>
      <c r="AM1377" s="34" t="str">
        <f t="shared" si="109"/>
        <v>Admin &amp; Other</v>
      </c>
      <c r="AN1377" s="34" t="str">
        <f t="shared" si="110"/>
        <v>Admin &amp; OtherProfessional Fees as % of Total Gross Profit</v>
      </c>
      <c r="AO1377" s="35"/>
      <c r="AP1377" s="35"/>
      <c r="AQ1377" s="35"/>
    </row>
    <row r="1378" spans="1:43" x14ac:dyDescent="0.25">
      <c r="A1378" s="27" t="s">
        <v>103</v>
      </c>
      <c r="B1378" s="27" t="s">
        <v>104</v>
      </c>
      <c r="C1378" s="27" t="s">
        <v>663</v>
      </c>
      <c r="D1378" s="27" t="s">
        <v>195</v>
      </c>
      <c r="E1378" s="27" t="s">
        <v>669</v>
      </c>
      <c r="F1378" s="27" t="s">
        <v>704</v>
      </c>
      <c r="G1378" s="27" t="s">
        <v>705</v>
      </c>
      <c r="H1378" s="34" t="s">
        <v>644</v>
      </c>
      <c r="I1378" s="34" t="s">
        <v>706</v>
      </c>
      <c r="J1378" s="34" t="str">
        <f t="shared" si="106"/>
        <v>Admin &amp; OtherProfessional Fees as % of Total Gross Profit</v>
      </c>
      <c r="K1378" s="34" t="str">
        <f t="shared" si="107"/>
        <v>440Professional Fees - Toyota</v>
      </c>
      <c r="L1378" s="28">
        <f>+SUMIF('TB 4-24'!M:M,$AL1378,'TB 4-24'!G:G)</f>
        <v>0</v>
      </c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>
        <f>+SUMIF('Input Sheet'!$S:$S,$AL1378,'Input Sheet'!C:C)</f>
        <v>0</v>
      </c>
      <c r="Z1378" s="28">
        <f>+SUMIF('Input Sheet'!$S:$S,$AL1378,'Input Sheet'!D:D)</f>
        <v>0</v>
      </c>
      <c r="AA1378" s="28">
        <f>+SUMIF('Input Sheet'!$S:$S,$AL1378,'Input Sheet'!E:E)</f>
        <v>0</v>
      </c>
      <c r="AB1378" s="28">
        <f>+SUMIF('Input Sheet'!$S:$S,$AL1378,'Input Sheet'!F:F)</f>
        <v>0</v>
      </c>
      <c r="AC1378" s="28">
        <f>+SUMIF('Input Sheet'!$S:$S,$AL1378,'Input Sheet'!G:G)</f>
        <v>0</v>
      </c>
      <c r="AD1378" s="28">
        <f>+SUMIF('Input Sheet'!$S:$S,$AL1378,'Input Sheet'!H:H)</f>
        <v>0</v>
      </c>
      <c r="AE1378" s="28">
        <f>+SUMIF('Input Sheet'!$S:$S,$AL1378,'Input Sheet'!I:I)</f>
        <v>0</v>
      </c>
      <c r="AF1378" s="28">
        <f>+SUMIF('Input Sheet'!$S:$S,$AL1378,'Input Sheet'!J:J)</f>
        <v>0</v>
      </c>
      <c r="AG1378" s="28">
        <f>+SUMIF('Input Sheet'!$S:$S,$AL1378,'Input Sheet'!K:K)</f>
        <v>0</v>
      </c>
      <c r="AH1378" s="28">
        <f>+SUMIF('Input Sheet'!$S:$S,$AL1378,'Input Sheet'!L:L)</f>
        <v>0</v>
      </c>
      <c r="AI1378" s="28">
        <f>+SUMIF('Input Sheet'!$S:$S,$AL1378,'Input Sheet'!M:M)</f>
        <v>0</v>
      </c>
      <c r="AJ1378" s="28">
        <f>+SUMIF('Input Sheet'!$S:$S,$AL1378,'Input Sheet'!N:N)</f>
        <v>0</v>
      </c>
      <c r="AK1378" s="28"/>
      <c r="AL1378" s="27" t="str">
        <f t="shared" si="108"/>
        <v>440-7456</v>
      </c>
      <c r="AM1378" s="34" t="str">
        <f t="shared" si="109"/>
        <v>Admin &amp; Other</v>
      </c>
      <c r="AN1378" s="34" t="str">
        <f t="shared" si="110"/>
        <v>Admin &amp; OtherProfessional Fees as % of Total Gross Profit</v>
      </c>
      <c r="AO1378" s="35"/>
      <c r="AP1378" s="35"/>
      <c r="AQ1378" s="35"/>
    </row>
    <row r="1379" spans="1:43" x14ac:dyDescent="0.25">
      <c r="A1379" s="27" t="s">
        <v>103</v>
      </c>
      <c r="B1379" s="27" t="s">
        <v>104</v>
      </c>
      <c r="C1379" s="27" t="s">
        <v>671</v>
      </c>
      <c r="D1379" s="27" t="s">
        <v>195</v>
      </c>
      <c r="E1379" s="27" t="s">
        <v>683</v>
      </c>
      <c r="F1379" s="27" t="s">
        <v>704</v>
      </c>
      <c r="G1379" s="27" t="s">
        <v>705</v>
      </c>
      <c r="H1379" s="34" t="s">
        <v>644</v>
      </c>
      <c r="I1379" s="34" t="s">
        <v>706</v>
      </c>
      <c r="J1379" s="34" t="str">
        <f t="shared" si="106"/>
        <v>Admin &amp; OtherProfessional Fees as % of Total Gross Profit</v>
      </c>
      <c r="K1379" s="34" t="str">
        <f t="shared" si="107"/>
        <v>340Professional Fees - Toyota</v>
      </c>
      <c r="L1379" s="28">
        <f>+SUMIF('TB 4-24'!M:M,$AL1379,'TB 4-24'!G:G)</f>
        <v>0</v>
      </c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>
        <f>+SUMIF('Input Sheet'!$S:$S,$AL1379,'Input Sheet'!C:C)</f>
        <v>0</v>
      </c>
      <c r="Z1379" s="28">
        <f>+SUMIF('Input Sheet'!$S:$S,$AL1379,'Input Sheet'!D:D)</f>
        <v>0</v>
      </c>
      <c r="AA1379" s="28">
        <f>+SUMIF('Input Sheet'!$S:$S,$AL1379,'Input Sheet'!E:E)</f>
        <v>0</v>
      </c>
      <c r="AB1379" s="28">
        <f>+SUMIF('Input Sheet'!$S:$S,$AL1379,'Input Sheet'!F:F)</f>
        <v>0</v>
      </c>
      <c r="AC1379" s="28">
        <f>+SUMIF('Input Sheet'!$S:$S,$AL1379,'Input Sheet'!G:G)</f>
        <v>0</v>
      </c>
      <c r="AD1379" s="28">
        <f>+SUMIF('Input Sheet'!$S:$S,$AL1379,'Input Sheet'!H:H)</f>
        <v>0</v>
      </c>
      <c r="AE1379" s="28">
        <f>+SUMIF('Input Sheet'!$S:$S,$AL1379,'Input Sheet'!I:I)</f>
        <v>0</v>
      </c>
      <c r="AF1379" s="28">
        <f>+SUMIF('Input Sheet'!$S:$S,$AL1379,'Input Sheet'!J:J)</f>
        <v>0</v>
      </c>
      <c r="AG1379" s="28">
        <f>+SUMIF('Input Sheet'!$S:$S,$AL1379,'Input Sheet'!K:K)</f>
        <v>0</v>
      </c>
      <c r="AH1379" s="28">
        <f>+SUMIF('Input Sheet'!$S:$S,$AL1379,'Input Sheet'!L:L)</f>
        <v>0</v>
      </c>
      <c r="AI1379" s="28">
        <f>+SUMIF('Input Sheet'!$S:$S,$AL1379,'Input Sheet'!M:M)</f>
        <v>0</v>
      </c>
      <c r="AJ1379" s="28">
        <f>+SUMIF('Input Sheet'!$S:$S,$AL1379,'Input Sheet'!N:N)</f>
        <v>0</v>
      </c>
      <c r="AK1379" s="28"/>
      <c r="AL1379" s="27" t="str">
        <f t="shared" si="108"/>
        <v>340-7456</v>
      </c>
      <c r="AM1379" s="34" t="str">
        <f t="shared" si="109"/>
        <v>Admin &amp; Other</v>
      </c>
      <c r="AN1379" s="34" t="str">
        <f t="shared" si="110"/>
        <v>Admin &amp; OtherProfessional Fees as % of Total Gross Profit</v>
      </c>
      <c r="AO1379" s="35"/>
      <c r="AP1379" s="35"/>
      <c r="AQ1379" s="35"/>
    </row>
    <row r="1380" spans="1:43" x14ac:dyDescent="0.25">
      <c r="A1380" s="27" t="s">
        <v>103</v>
      </c>
      <c r="B1380" s="27" t="s">
        <v>104</v>
      </c>
      <c r="C1380" s="27" t="s">
        <v>657</v>
      </c>
      <c r="D1380" s="27" t="s">
        <v>195</v>
      </c>
      <c r="E1380" s="27" t="s">
        <v>662</v>
      </c>
      <c r="F1380" s="27" t="s">
        <v>704</v>
      </c>
      <c r="G1380" s="27" t="s">
        <v>705</v>
      </c>
      <c r="H1380" s="34" t="s">
        <v>644</v>
      </c>
      <c r="I1380" s="34" t="s">
        <v>706</v>
      </c>
      <c r="J1380" s="34" t="str">
        <f t="shared" si="106"/>
        <v>Admin &amp; OtherProfessional Fees as % of Total Gross Profit</v>
      </c>
      <c r="K1380" s="34" t="str">
        <f t="shared" si="107"/>
        <v>260Professional Fees - Toyota</v>
      </c>
      <c r="L1380" s="28">
        <f>+SUMIF('TB 4-24'!M:M,$AL1380,'TB 4-24'!G:G)</f>
        <v>0</v>
      </c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>
        <f>+SUMIF('Input Sheet'!$S:$S,$AL1380,'Input Sheet'!C:C)</f>
        <v>0</v>
      </c>
      <c r="Z1380" s="28">
        <f>+SUMIF('Input Sheet'!$S:$S,$AL1380,'Input Sheet'!D:D)</f>
        <v>0</v>
      </c>
      <c r="AA1380" s="28">
        <f>+SUMIF('Input Sheet'!$S:$S,$AL1380,'Input Sheet'!E:E)</f>
        <v>0</v>
      </c>
      <c r="AB1380" s="28">
        <f>+SUMIF('Input Sheet'!$S:$S,$AL1380,'Input Sheet'!F:F)</f>
        <v>0</v>
      </c>
      <c r="AC1380" s="28">
        <f>+SUMIF('Input Sheet'!$S:$S,$AL1380,'Input Sheet'!G:G)</f>
        <v>0</v>
      </c>
      <c r="AD1380" s="28">
        <f>+SUMIF('Input Sheet'!$S:$S,$AL1380,'Input Sheet'!H:H)</f>
        <v>0</v>
      </c>
      <c r="AE1380" s="28">
        <f>+SUMIF('Input Sheet'!$S:$S,$AL1380,'Input Sheet'!I:I)</f>
        <v>0</v>
      </c>
      <c r="AF1380" s="28">
        <f>+SUMIF('Input Sheet'!$S:$S,$AL1380,'Input Sheet'!J:J)</f>
        <v>0</v>
      </c>
      <c r="AG1380" s="28">
        <f>+SUMIF('Input Sheet'!$S:$S,$AL1380,'Input Sheet'!K:K)</f>
        <v>0</v>
      </c>
      <c r="AH1380" s="28">
        <f>+SUMIF('Input Sheet'!$S:$S,$AL1380,'Input Sheet'!L:L)</f>
        <v>0</v>
      </c>
      <c r="AI1380" s="28">
        <f>+SUMIF('Input Sheet'!$S:$S,$AL1380,'Input Sheet'!M:M)</f>
        <v>0</v>
      </c>
      <c r="AJ1380" s="28">
        <f>+SUMIF('Input Sheet'!$S:$S,$AL1380,'Input Sheet'!N:N)</f>
        <v>0</v>
      </c>
      <c r="AK1380" s="28"/>
      <c r="AL1380" s="27" t="str">
        <f t="shared" si="108"/>
        <v>260-7456</v>
      </c>
      <c r="AM1380" s="34" t="str">
        <f t="shared" si="109"/>
        <v>Admin &amp; Other</v>
      </c>
      <c r="AN1380" s="34" t="str">
        <f t="shared" si="110"/>
        <v>Admin &amp; OtherProfessional Fees as % of Total Gross Profit</v>
      </c>
      <c r="AO1380" s="35"/>
      <c r="AP1380" s="35"/>
      <c r="AQ1380" s="35"/>
    </row>
    <row r="1381" spans="1:43" x14ac:dyDescent="0.25">
      <c r="A1381" s="27" t="s">
        <v>103</v>
      </c>
      <c r="B1381" s="27" t="s">
        <v>104</v>
      </c>
      <c r="C1381" s="27" t="s">
        <v>657</v>
      </c>
      <c r="D1381" s="27" t="s">
        <v>195</v>
      </c>
      <c r="E1381" s="27" t="s">
        <v>659</v>
      </c>
      <c r="F1381" s="27" t="s">
        <v>704</v>
      </c>
      <c r="G1381" s="27" t="s">
        <v>705</v>
      </c>
      <c r="H1381" s="34" t="s">
        <v>644</v>
      </c>
      <c r="I1381" s="34" t="s">
        <v>706</v>
      </c>
      <c r="J1381" s="34" t="str">
        <f t="shared" si="106"/>
        <v>Admin &amp; OtherProfessional Fees as % of Total Gross Profit</v>
      </c>
      <c r="K1381" s="34" t="str">
        <f t="shared" si="107"/>
        <v>220Professional Fees - Toyota</v>
      </c>
      <c r="L1381" s="28">
        <f>+SUMIF('TB 4-24'!M:M,$AL1381,'TB 4-24'!G:G)</f>
        <v>0</v>
      </c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>
        <f>+SUMIF('Input Sheet'!$S:$S,$AL1381,'Input Sheet'!C:C)</f>
        <v>0</v>
      </c>
      <c r="Z1381" s="28">
        <f>+SUMIF('Input Sheet'!$S:$S,$AL1381,'Input Sheet'!D:D)</f>
        <v>0</v>
      </c>
      <c r="AA1381" s="28">
        <f>+SUMIF('Input Sheet'!$S:$S,$AL1381,'Input Sheet'!E:E)</f>
        <v>0</v>
      </c>
      <c r="AB1381" s="28">
        <f>+SUMIF('Input Sheet'!$S:$S,$AL1381,'Input Sheet'!F:F)</f>
        <v>0</v>
      </c>
      <c r="AC1381" s="28">
        <f>+SUMIF('Input Sheet'!$S:$S,$AL1381,'Input Sheet'!G:G)</f>
        <v>0</v>
      </c>
      <c r="AD1381" s="28">
        <f>+SUMIF('Input Sheet'!$S:$S,$AL1381,'Input Sheet'!H:H)</f>
        <v>0</v>
      </c>
      <c r="AE1381" s="28">
        <f>+SUMIF('Input Sheet'!$S:$S,$AL1381,'Input Sheet'!I:I)</f>
        <v>0</v>
      </c>
      <c r="AF1381" s="28">
        <f>+SUMIF('Input Sheet'!$S:$S,$AL1381,'Input Sheet'!J:J)</f>
        <v>0</v>
      </c>
      <c r="AG1381" s="28">
        <f>+SUMIF('Input Sheet'!$S:$S,$AL1381,'Input Sheet'!K:K)</f>
        <v>0</v>
      </c>
      <c r="AH1381" s="28">
        <f>+SUMIF('Input Sheet'!$S:$S,$AL1381,'Input Sheet'!L:L)</f>
        <v>0</v>
      </c>
      <c r="AI1381" s="28">
        <f>+SUMIF('Input Sheet'!$S:$S,$AL1381,'Input Sheet'!M:M)</f>
        <v>0</v>
      </c>
      <c r="AJ1381" s="28">
        <f>+SUMIF('Input Sheet'!$S:$S,$AL1381,'Input Sheet'!N:N)</f>
        <v>0</v>
      </c>
      <c r="AK1381" s="28"/>
      <c r="AL1381" s="27" t="str">
        <f t="shared" si="108"/>
        <v>220-7456</v>
      </c>
      <c r="AM1381" s="34" t="str">
        <f t="shared" si="109"/>
        <v>Admin &amp; Other</v>
      </c>
      <c r="AN1381" s="34" t="str">
        <f t="shared" si="110"/>
        <v>Admin &amp; OtherProfessional Fees as % of Total Gross Profit</v>
      </c>
      <c r="AO1381" s="35"/>
      <c r="AP1381" s="35"/>
      <c r="AQ1381" s="35"/>
    </row>
    <row r="1382" spans="1:43" x14ac:dyDescent="0.25">
      <c r="A1382" s="27" t="s">
        <v>103</v>
      </c>
      <c r="B1382" s="27" t="s">
        <v>104</v>
      </c>
      <c r="C1382" s="27" t="s">
        <v>671</v>
      </c>
      <c r="D1382" s="27" t="s">
        <v>195</v>
      </c>
      <c r="E1382" s="27" t="s">
        <v>675</v>
      </c>
      <c r="F1382" s="27" t="s">
        <v>704</v>
      </c>
      <c r="G1382" s="27" t="s">
        <v>705</v>
      </c>
      <c r="H1382" s="34" t="s">
        <v>644</v>
      </c>
      <c r="I1382" s="34" t="s">
        <v>706</v>
      </c>
      <c r="J1382" s="34" t="str">
        <f t="shared" si="106"/>
        <v>Admin &amp; OtherProfessional Fees as % of Total Gross Profit</v>
      </c>
      <c r="K1382" s="34" t="str">
        <f t="shared" si="107"/>
        <v>330Professional Fees - Toyota</v>
      </c>
      <c r="L1382" s="28">
        <f>+SUMIF('TB 4-24'!M:M,$AL1382,'TB 4-24'!G:G)</f>
        <v>0</v>
      </c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>
        <f>+SUMIF('Input Sheet'!$S:$S,$AL1382,'Input Sheet'!C:C)</f>
        <v>0</v>
      </c>
      <c r="Z1382" s="28">
        <f>+SUMIF('Input Sheet'!$S:$S,$AL1382,'Input Sheet'!D:D)</f>
        <v>0</v>
      </c>
      <c r="AA1382" s="28">
        <f>+SUMIF('Input Sheet'!$S:$S,$AL1382,'Input Sheet'!E:E)</f>
        <v>0</v>
      </c>
      <c r="AB1382" s="28">
        <f>+SUMIF('Input Sheet'!$S:$S,$AL1382,'Input Sheet'!F:F)</f>
        <v>0</v>
      </c>
      <c r="AC1382" s="28">
        <f>+SUMIF('Input Sheet'!$S:$S,$AL1382,'Input Sheet'!G:G)</f>
        <v>0</v>
      </c>
      <c r="AD1382" s="28">
        <f>+SUMIF('Input Sheet'!$S:$S,$AL1382,'Input Sheet'!H:H)</f>
        <v>0</v>
      </c>
      <c r="AE1382" s="28">
        <f>+SUMIF('Input Sheet'!$S:$S,$AL1382,'Input Sheet'!I:I)</f>
        <v>0</v>
      </c>
      <c r="AF1382" s="28">
        <f>+SUMIF('Input Sheet'!$S:$S,$AL1382,'Input Sheet'!J:J)</f>
        <v>0</v>
      </c>
      <c r="AG1382" s="28">
        <f>+SUMIF('Input Sheet'!$S:$S,$AL1382,'Input Sheet'!K:K)</f>
        <v>0</v>
      </c>
      <c r="AH1382" s="28">
        <f>+SUMIF('Input Sheet'!$S:$S,$AL1382,'Input Sheet'!L:L)</f>
        <v>0</v>
      </c>
      <c r="AI1382" s="28">
        <f>+SUMIF('Input Sheet'!$S:$S,$AL1382,'Input Sheet'!M:M)</f>
        <v>0</v>
      </c>
      <c r="AJ1382" s="28">
        <f>+SUMIF('Input Sheet'!$S:$S,$AL1382,'Input Sheet'!N:N)</f>
        <v>0</v>
      </c>
      <c r="AK1382" s="28"/>
      <c r="AL1382" s="27" t="str">
        <f t="shared" si="108"/>
        <v>330-7456</v>
      </c>
      <c r="AM1382" s="34" t="str">
        <f t="shared" si="109"/>
        <v>Admin &amp; Other</v>
      </c>
      <c r="AN1382" s="34" t="str">
        <f t="shared" si="110"/>
        <v>Admin &amp; OtherProfessional Fees as % of Total Gross Profit</v>
      </c>
      <c r="AO1382" s="35"/>
      <c r="AP1382" s="35"/>
      <c r="AQ1382" s="35"/>
    </row>
    <row r="1383" spans="1:43" x14ac:dyDescent="0.25">
      <c r="A1383" s="27" t="s">
        <v>103</v>
      </c>
      <c r="B1383" s="27" t="s">
        <v>104</v>
      </c>
      <c r="C1383" s="27" t="s">
        <v>663</v>
      </c>
      <c r="D1383" s="27" t="s">
        <v>195</v>
      </c>
      <c r="E1383" s="27" t="s">
        <v>668</v>
      </c>
      <c r="F1383" s="27" t="s">
        <v>704</v>
      </c>
      <c r="G1383" s="27" t="s">
        <v>705</v>
      </c>
      <c r="H1383" s="34" t="s">
        <v>644</v>
      </c>
      <c r="I1383" s="34" t="s">
        <v>706</v>
      </c>
      <c r="J1383" s="34" t="str">
        <f t="shared" si="106"/>
        <v>Admin &amp; OtherProfessional Fees as % of Total Gross Profit</v>
      </c>
      <c r="K1383" s="34" t="str">
        <f t="shared" si="107"/>
        <v>430Professional Fees - Toyota</v>
      </c>
      <c r="L1383" s="28">
        <f>+SUMIF('TB 4-24'!M:M,$AL1383,'TB 4-24'!G:G)</f>
        <v>0</v>
      </c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>
        <f>+SUMIF('Input Sheet'!$S:$S,$AL1383,'Input Sheet'!C:C)</f>
        <v>0</v>
      </c>
      <c r="Z1383" s="28">
        <f>+SUMIF('Input Sheet'!$S:$S,$AL1383,'Input Sheet'!D:D)</f>
        <v>0</v>
      </c>
      <c r="AA1383" s="28">
        <f>+SUMIF('Input Sheet'!$S:$S,$AL1383,'Input Sheet'!E:E)</f>
        <v>0</v>
      </c>
      <c r="AB1383" s="28">
        <f>+SUMIF('Input Sheet'!$S:$S,$AL1383,'Input Sheet'!F:F)</f>
        <v>0</v>
      </c>
      <c r="AC1383" s="28">
        <f>+SUMIF('Input Sheet'!$S:$S,$AL1383,'Input Sheet'!G:G)</f>
        <v>0</v>
      </c>
      <c r="AD1383" s="28">
        <f>+SUMIF('Input Sheet'!$S:$S,$AL1383,'Input Sheet'!H:H)</f>
        <v>0</v>
      </c>
      <c r="AE1383" s="28">
        <f>+SUMIF('Input Sheet'!$S:$S,$AL1383,'Input Sheet'!I:I)</f>
        <v>0</v>
      </c>
      <c r="AF1383" s="28">
        <f>+SUMIF('Input Sheet'!$S:$S,$AL1383,'Input Sheet'!J:J)</f>
        <v>0</v>
      </c>
      <c r="AG1383" s="28">
        <f>+SUMIF('Input Sheet'!$S:$S,$AL1383,'Input Sheet'!K:K)</f>
        <v>0</v>
      </c>
      <c r="AH1383" s="28">
        <f>+SUMIF('Input Sheet'!$S:$S,$AL1383,'Input Sheet'!L:L)</f>
        <v>0</v>
      </c>
      <c r="AI1383" s="28">
        <f>+SUMIF('Input Sheet'!$S:$S,$AL1383,'Input Sheet'!M:M)</f>
        <v>0</v>
      </c>
      <c r="AJ1383" s="28">
        <f>+SUMIF('Input Sheet'!$S:$S,$AL1383,'Input Sheet'!N:N)</f>
        <v>0</v>
      </c>
      <c r="AK1383" s="28"/>
      <c r="AL1383" s="27" t="str">
        <f t="shared" si="108"/>
        <v>430-7456</v>
      </c>
      <c r="AM1383" s="34" t="str">
        <f t="shared" si="109"/>
        <v>Admin &amp; Other</v>
      </c>
      <c r="AN1383" s="34" t="str">
        <f t="shared" si="110"/>
        <v>Admin &amp; OtherProfessional Fees as % of Total Gross Profit</v>
      </c>
      <c r="AO1383" s="35"/>
      <c r="AP1383" s="35"/>
      <c r="AQ1383" s="35"/>
    </row>
    <row r="1384" spans="1:43" x14ac:dyDescent="0.25">
      <c r="A1384" s="27" t="s">
        <v>103</v>
      </c>
      <c r="B1384" s="27" t="s">
        <v>104</v>
      </c>
      <c r="C1384" s="27" t="s">
        <v>657</v>
      </c>
      <c r="D1384" s="27" t="s">
        <v>169</v>
      </c>
      <c r="E1384" s="27" t="s">
        <v>661</v>
      </c>
      <c r="F1384" s="27" t="s">
        <v>714</v>
      </c>
      <c r="G1384" s="27" t="s">
        <v>715</v>
      </c>
      <c r="H1384" s="34" t="s">
        <v>644</v>
      </c>
      <c r="I1384" s="34" t="s">
        <v>716</v>
      </c>
      <c r="J1384" s="34" t="str">
        <f t="shared" si="106"/>
        <v>Admin &amp; Otherinterest &amp; Bank Charges as % of Total Gross Profit</v>
      </c>
      <c r="K1384" s="34" t="str">
        <f t="shared" si="107"/>
        <v>221Interest &amp; Bank Charges - Toyota</v>
      </c>
      <c r="L1384" s="28">
        <f>+SUMIF('TB 4-24'!M:M,$AL1384,'TB 4-24'!G:G)</f>
        <v>0</v>
      </c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>
        <f>+SUMIF('Input Sheet'!$S:$S,$AL1384,'Input Sheet'!C:C)</f>
        <v>0</v>
      </c>
      <c r="Z1384" s="28">
        <f>+SUMIF('Input Sheet'!$S:$S,$AL1384,'Input Sheet'!D:D)</f>
        <v>0</v>
      </c>
      <c r="AA1384" s="28">
        <f>+SUMIF('Input Sheet'!$S:$S,$AL1384,'Input Sheet'!E:E)</f>
        <v>0</v>
      </c>
      <c r="AB1384" s="28">
        <f>+SUMIF('Input Sheet'!$S:$S,$AL1384,'Input Sheet'!F:F)</f>
        <v>0</v>
      </c>
      <c r="AC1384" s="28">
        <f>+SUMIF('Input Sheet'!$S:$S,$AL1384,'Input Sheet'!G:G)</f>
        <v>0</v>
      </c>
      <c r="AD1384" s="28">
        <f>+SUMIF('Input Sheet'!$S:$S,$AL1384,'Input Sheet'!H:H)</f>
        <v>0</v>
      </c>
      <c r="AE1384" s="28">
        <f>+SUMIF('Input Sheet'!$S:$S,$AL1384,'Input Sheet'!I:I)</f>
        <v>0</v>
      </c>
      <c r="AF1384" s="28">
        <f>+SUMIF('Input Sheet'!$S:$S,$AL1384,'Input Sheet'!J:J)</f>
        <v>0</v>
      </c>
      <c r="AG1384" s="28">
        <f>+SUMIF('Input Sheet'!$S:$S,$AL1384,'Input Sheet'!K:K)</f>
        <v>0</v>
      </c>
      <c r="AH1384" s="28">
        <f>+SUMIF('Input Sheet'!$S:$S,$AL1384,'Input Sheet'!L:L)</f>
        <v>0</v>
      </c>
      <c r="AI1384" s="28">
        <f>+SUMIF('Input Sheet'!$S:$S,$AL1384,'Input Sheet'!M:M)</f>
        <v>0</v>
      </c>
      <c r="AJ1384" s="28">
        <f>+SUMIF('Input Sheet'!$S:$S,$AL1384,'Input Sheet'!N:N)</f>
        <v>0</v>
      </c>
      <c r="AK1384" s="28"/>
      <c r="AL1384" s="27" t="str">
        <f t="shared" si="108"/>
        <v>221-7630</v>
      </c>
      <c r="AM1384" s="34" t="str">
        <f t="shared" si="109"/>
        <v>Admin &amp; Other</v>
      </c>
      <c r="AN1384" s="34" t="str">
        <f t="shared" si="110"/>
        <v>Admin &amp; Otherinterest &amp; Bank Charges as % of Total Gross Profit</v>
      </c>
      <c r="AO1384" s="35"/>
      <c r="AP1384" s="35"/>
      <c r="AQ1384" s="35"/>
    </row>
    <row r="1385" spans="1:43" x14ac:dyDescent="0.25">
      <c r="A1385" s="27" t="s">
        <v>103</v>
      </c>
      <c r="B1385" s="27" t="s">
        <v>104</v>
      </c>
      <c r="C1385" s="27" t="s">
        <v>657</v>
      </c>
      <c r="D1385" s="27" t="s">
        <v>169</v>
      </c>
      <c r="E1385" s="27" t="s">
        <v>662</v>
      </c>
      <c r="F1385" s="27" t="s">
        <v>714</v>
      </c>
      <c r="G1385" s="27" t="s">
        <v>715</v>
      </c>
      <c r="H1385" s="34" t="s">
        <v>644</v>
      </c>
      <c r="I1385" s="34" t="s">
        <v>716</v>
      </c>
      <c r="J1385" s="34" t="str">
        <f t="shared" si="106"/>
        <v>Admin &amp; Otherinterest &amp; Bank Charges as % of Total Gross Profit</v>
      </c>
      <c r="K1385" s="34" t="str">
        <f t="shared" si="107"/>
        <v>260Interest &amp; Bank Charges - Toyota</v>
      </c>
      <c r="L1385" s="28">
        <f>+SUMIF('TB 4-24'!M:M,$AL1385,'TB 4-24'!G:G)</f>
        <v>0</v>
      </c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>
        <f>+SUMIF('Input Sheet'!$S:$S,$AL1385,'Input Sheet'!C:C)</f>
        <v>0</v>
      </c>
      <c r="Z1385" s="28">
        <f>+SUMIF('Input Sheet'!$S:$S,$AL1385,'Input Sheet'!D:D)</f>
        <v>0</v>
      </c>
      <c r="AA1385" s="28">
        <f>+SUMIF('Input Sheet'!$S:$S,$AL1385,'Input Sheet'!E:E)</f>
        <v>0</v>
      </c>
      <c r="AB1385" s="28">
        <f>+SUMIF('Input Sheet'!$S:$S,$AL1385,'Input Sheet'!F:F)</f>
        <v>0</v>
      </c>
      <c r="AC1385" s="28">
        <f>+SUMIF('Input Sheet'!$S:$S,$AL1385,'Input Sheet'!G:G)</f>
        <v>0</v>
      </c>
      <c r="AD1385" s="28">
        <f>+SUMIF('Input Sheet'!$S:$S,$AL1385,'Input Sheet'!H:H)</f>
        <v>0</v>
      </c>
      <c r="AE1385" s="28">
        <f>+SUMIF('Input Sheet'!$S:$S,$AL1385,'Input Sheet'!I:I)</f>
        <v>0</v>
      </c>
      <c r="AF1385" s="28">
        <f>+SUMIF('Input Sheet'!$S:$S,$AL1385,'Input Sheet'!J:J)</f>
        <v>0</v>
      </c>
      <c r="AG1385" s="28">
        <f>+SUMIF('Input Sheet'!$S:$S,$AL1385,'Input Sheet'!K:K)</f>
        <v>0</v>
      </c>
      <c r="AH1385" s="28">
        <f>+SUMIF('Input Sheet'!$S:$S,$AL1385,'Input Sheet'!L:L)</f>
        <v>0</v>
      </c>
      <c r="AI1385" s="28">
        <f>+SUMIF('Input Sheet'!$S:$S,$AL1385,'Input Sheet'!M:M)</f>
        <v>0</v>
      </c>
      <c r="AJ1385" s="28">
        <f>+SUMIF('Input Sheet'!$S:$S,$AL1385,'Input Sheet'!N:N)</f>
        <v>0</v>
      </c>
      <c r="AK1385" s="28"/>
      <c r="AL1385" s="27" t="str">
        <f t="shared" si="108"/>
        <v>260-7630</v>
      </c>
      <c r="AM1385" s="34" t="str">
        <f t="shared" si="109"/>
        <v>Admin &amp; Other</v>
      </c>
      <c r="AN1385" s="34" t="str">
        <f t="shared" si="110"/>
        <v>Admin &amp; Otherinterest &amp; Bank Charges as % of Total Gross Profit</v>
      </c>
      <c r="AO1385" s="35"/>
      <c r="AP1385" s="35"/>
      <c r="AQ1385" s="35"/>
    </row>
    <row r="1386" spans="1:43" x14ac:dyDescent="0.25">
      <c r="A1386" s="27" t="s">
        <v>103</v>
      </c>
      <c r="B1386" s="27" t="s">
        <v>104</v>
      </c>
      <c r="C1386" s="27" t="s">
        <v>663</v>
      </c>
      <c r="D1386" s="27" t="s">
        <v>169</v>
      </c>
      <c r="E1386" s="27" t="s">
        <v>667</v>
      </c>
      <c r="F1386" s="27" t="s">
        <v>714</v>
      </c>
      <c r="G1386" s="27" t="s">
        <v>715</v>
      </c>
      <c r="H1386" s="34" t="s">
        <v>644</v>
      </c>
      <c r="I1386" s="34" t="s">
        <v>716</v>
      </c>
      <c r="J1386" s="34" t="str">
        <f t="shared" si="106"/>
        <v>Admin &amp; Otherinterest &amp; Bank Charges as % of Total Gross Profit</v>
      </c>
      <c r="K1386" s="34" t="str">
        <f t="shared" si="107"/>
        <v>421Interest &amp; Bank Charges - Toyota</v>
      </c>
      <c r="L1386" s="28">
        <f>+SUMIF('TB 4-24'!M:M,$AL1386,'TB 4-24'!G:G)</f>
        <v>0</v>
      </c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>
        <f>+SUMIF('Input Sheet'!$S:$S,$AL1386,'Input Sheet'!C:C)</f>
        <v>0</v>
      </c>
      <c r="Z1386" s="28">
        <f>+SUMIF('Input Sheet'!$S:$S,$AL1386,'Input Sheet'!D:D)</f>
        <v>0</v>
      </c>
      <c r="AA1386" s="28">
        <f>+SUMIF('Input Sheet'!$S:$S,$AL1386,'Input Sheet'!E:E)</f>
        <v>0</v>
      </c>
      <c r="AB1386" s="28">
        <f>+SUMIF('Input Sheet'!$S:$S,$AL1386,'Input Sheet'!F:F)</f>
        <v>0</v>
      </c>
      <c r="AC1386" s="28">
        <f>+SUMIF('Input Sheet'!$S:$S,$AL1386,'Input Sheet'!G:G)</f>
        <v>0</v>
      </c>
      <c r="AD1386" s="28">
        <f>+SUMIF('Input Sheet'!$S:$S,$AL1386,'Input Sheet'!H:H)</f>
        <v>0</v>
      </c>
      <c r="AE1386" s="28">
        <f>+SUMIF('Input Sheet'!$S:$S,$AL1386,'Input Sheet'!I:I)</f>
        <v>0</v>
      </c>
      <c r="AF1386" s="28">
        <f>+SUMIF('Input Sheet'!$S:$S,$AL1386,'Input Sheet'!J:J)</f>
        <v>0</v>
      </c>
      <c r="AG1386" s="28">
        <f>+SUMIF('Input Sheet'!$S:$S,$AL1386,'Input Sheet'!K:K)</f>
        <v>0</v>
      </c>
      <c r="AH1386" s="28">
        <f>+SUMIF('Input Sheet'!$S:$S,$AL1386,'Input Sheet'!L:L)</f>
        <v>0</v>
      </c>
      <c r="AI1386" s="28">
        <f>+SUMIF('Input Sheet'!$S:$S,$AL1386,'Input Sheet'!M:M)</f>
        <v>0</v>
      </c>
      <c r="AJ1386" s="28">
        <f>+SUMIF('Input Sheet'!$S:$S,$AL1386,'Input Sheet'!N:N)</f>
        <v>0</v>
      </c>
      <c r="AK1386" s="28"/>
      <c r="AL1386" s="27" t="str">
        <f t="shared" si="108"/>
        <v>421-7630</v>
      </c>
      <c r="AM1386" s="34" t="str">
        <f t="shared" si="109"/>
        <v>Admin &amp; Other</v>
      </c>
      <c r="AN1386" s="34" t="str">
        <f t="shared" si="110"/>
        <v>Admin &amp; Otherinterest &amp; Bank Charges as % of Total Gross Profit</v>
      </c>
      <c r="AO1386" s="35"/>
      <c r="AP1386" s="35"/>
      <c r="AQ1386" s="35"/>
    </row>
    <row r="1387" spans="1:43" x14ac:dyDescent="0.25">
      <c r="A1387" s="27" t="s">
        <v>103</v>
      </c>
      <c r="B1387" s="27" t="s">
        <v>104</v>
      </c>
      <c r="C1387" s="27" t="s">
        <v>663</v>
      </c>
      <c r="D1387" s="27" t="s">
        <v>169</v>
      </c>
      <c r="E1387" s="27" t="s">
        <v>668</v>
      </c>
      <c r="F1387" s="27" t="s">
        <v>714</v>
      </c>
      <c r="G1387" s="27" t="s">
        <v>715</v>
      </c>
      <c r="H1387" s="34" t="s">
        <v>644</v>
      </c>
      <c r="I1387" s="34" t="s">
        <v>716</v>
      </c>
      <c r="J1387" s="34" t="str">
        <f t="shared" si="106"/>
        <v>Admin &amp; Otherinterest &amp; Bank Charges as % of Total Gross Profit</v>
      </c>
      <c r="K1387" s="34" t="str">
        <f t="shared" si="107"/>
        <v>430Interest &amp; Bank Charges - Toyota</v>
      </c>
      <c r="L1387" s="28">
        <f>+SUMIF('TB 4-24'!M:M,$AL1387,'TB 4-24'!G:G)</f>
        <v>0</v>
      </c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>
        <f>+SUMIF('Input Sheet'!$S:$S,$AL1387,'Input Sheet'!C:C)</f>
        <v>0</v>
      </c>
      <c r="Z1387" s="28">
        <f>+SUMIF('Input Sheet'!$S:$S,$AL1387,'Input Sheet'!D:D)</f>
        <v>0</v>
      </c>
      <c r="AA1387" s="28">
        <f>+SUMIF('Input Sheet'!$S:$S,$AL1387,'Input Sheet'!E:E)</f>
        <v>0</v>
      </c>
      <c r="AB1387" s="28">
        <f>+SUMIF('Input Sheet'!$S:$S,$AL1387,'Input Sheet'!F:F)</f>
        <v>0</v>
      </c>
      <c r="AC1387" s="28">
        <f>+SUMIF('Input Sheet'!$S:$S,$AL1387,'Input Sheet'!G:G)</f>
        <v>0</v>
      </c>
      <c r="AD1387" s="28">
        <f>+SUMIF('Input Sheet'!$S:$S,$AL1387,'Input Sheet'!H:H)</f>
        <v>0</v>
      </c>
      <c r="AE1387" s="28">
        <f>+SUMIF('Input Sheet'!$S:$S,$AL1387,'Input Sheet'!I:I)</f>
        <v>0</v>
      </c>
      <c r="AF1387" s="28">
        <f>+SUMIF('Input Sheet'!$S:$S,$AL1387,'Input Sheet'!J:J)</f>
        <v>0</v>
      </c>
      <c r="AG1387" s="28">
        <f>+SUMIF('Input Sheet'!$S:$S,$AL1387,'Input Sheet'!K:K)</f>
        <v>0</v>
      </c>
      <c r="AH1387" s="28">
        <f>+SUMIF('Input Sheet'!$S:$S,$AL1387,'Input Sheet'!L:L)</f>
        <v>0</v>
      </c>
      <c r="AI1387" s="28">
        <f>+SUMIF('Input Sheet'!$S:$S,$AL1387,'Input Sheet'!M:M)</f>
        <v>0</v>
      </c>
      <c r="AJ1387" s="28">
        <f>+SUMIF('Input Sheet'!$S:$S,$AL1387,'Input Sheet'!N:N)</f>
        <v>0</v>
      </c>
      <c r="AK1387" s="28"/>
      <c r="AL1387" s="27" t="str">
        <f t="shared" si="108"/>
        <v>430-7630</v>
      </c>
      <c r="AM1387" s="34" t="str">
        <f t="shared" si="109"/>
        <v>Admin &amp; Other</v>
      </c>
      <c r="AN1387" s="34" t="str">
        <f t="shared" si="110"/>
        <v>Admin &amp; Otherinterest &amp; Bank Charges as % of Total Gross Profit</v>
      </c>
      <c r="AO1387" s="35"/>
      <c r="AP1387" s="35"/>
      <c r="AQ1387" s="35"/>
    </row>
    <row r="1388" spans="1:43" x14ac:dyDescent="0.25">
      <c r="A1388" s="27" t="s">
        <v>103</v>
      </c>
      <c r="B1388" s="27" t="s">
        <v>104</v>
      </c>
      <c r="C1388" s="27" t="s">
        <v>663</v>
      </c>
      <c r="D1388" s="27" t="s">
        <v>169</v>
      </c>
      <c r="E1388" s="27" t="s">
        <v>669</v>
      </c>
      <c r="F1388" s="27" t="s">
        <v>714</v>
      </c>
      <c r="G1388" s="27" t="s">
        <v>715</v>
      </c>
      <c r="H1388" s="34" t="s">
        <v>644</v>
      </c>
      <c r="I1388" s="34" t="s">
        <v>716</v>
      </c>
      <c r="J1388" s="34" t="str">
        <f t="shared" si="106"/>
        <v>Admin &amp; Otherinterest &amp; Bank Charges as % of Total Gross Profit</v>
      </c>
      <c r="K1388" s="34" t="str">
        <f t="shared" si="107"/>
        <v>440Interest &amp; Bank Charges - Toyota</v>
      </c>
      <c r="L1388" s="28">
        <f>+SUMIF('TB 4-24'!M:M,$AL1388,'TB 4-24'!G:G)</f>
        <v>0</v>
      </c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>
        <f>+SUMIF('Input Sheet'!$S:$S,$AL1388,'Input Sheet'!C:C)</f>
        <v>0</v>
      </c>
      <c r="Z1388" s="28">
        <f>+SUMIF('Input Sheet'!$S:$S,$AL1388,'Input Sheet'!D:D)</f>
        <v>0</v>
      </c>
      <c r="AA1388" s="28">
        <f>+SUMIF('Input Sheet'!$S:$S,$AL1388,'Input Sheet'!E:E)</f>
        <v>0</v>
      </c>
      <c r="AB1388" s="28">
        <f>+SUMIF('Input Sheet'!$S:$S,$AL1388,'Input Sheet'!F:F)</f>
        <v>0</v>
      </c>
      <c r="AC1388" s="28">
        <f>+SUMIF('Input Sheet'!$S:$S,$AL1388,'Input Sheet'!G:G)</f>
        <v>0</v>
      </c>
      <c r="AD1388" s="28">
        <f>+SUMIF('Input Sheet'!$S:$S,$AL1388,'Input Sheet'!H:H)</f>
        <v>0</v>
      </c>
      <c r="AE1388" s="28">
        <f>+SUMIF('Input Sheet'!$S:$S,$AL1388,'Input Sheet'!I:I)</f>
        <v>0</v>
      </c>
      <c r="AF1388" s="28">
        <f>+SUMIF('Input Sheet'!$S:$S,$AL1388,'Input Sheet'!J:J)</f>
        <v>0</v>
      </c>
      <c r="AG1388" s="28">
        <f>+SUMIF('Input Sheet'!$S:$S,$AL1388,'Input Sheet'!K:K)</f>
        <v>0</v>
      </c>
      <c r="AH1388" s="28">
        <f>+SUMIF('Input Sheet'!$S:$S,$AL1388,'Input Sheet'!L:L)</f>
        <v>0</v>
      </c>
      <c r="AI1388" s="28">
        <f>+SUMIF('Input Sheet'!$S:$S,$AL1388,'Input Sheet'!M:M)</f>
        <v>0</v>
      </c>
      <c r="AJ1388" s="28">
        <f>+SUMIF('Input Sheet'!$S:$S,$AL1388,'Input Sheet'!N:N)</f>
        <v>0</v>
      </c>
      <c r="AK1388" s="28"/>
      <c r="AL1388" s="27" t="str">
        <f t="shared" si="108"/>
        <v>440-7630</v>
      </c>
      <c r="AM1388" s="34" t="str">
        <f t="shared" si="109"/>
        <v>Admin &amp; Other</v>
      </c>
      <c r="AN1388" s="34" t="str">
        <f t="shared" si="110"/>
        <v>Admin &amp; Otherinterest &amp; Bank Charges as % of Total Gross Profit</v>
      </c>
      <c r="AO1388" s="35"/>
      <c r="AP1388" s="35"/>
      <c r="AQ1388" s="35"/>
    </row>
    <row r="1389" spans="1:43" x14ac:dyDescent="0.25">
      <c r="A1389" s="27" t="s">
        <v>103</v>
      </c>
      <c r="B1389" s="27" t="s">
        <v>104</v>
      </c>
      <c r="C1389" s="27" t="s">
        <v>663</v>
      </c>
      <c r="D1389" s="27" t="s">
        <v>169</v>
      </c>
      <c r="E1389" s="27" t="s">
        <v>670</v>
      </c>
      <c r="F1389" s="27" t="s">
        <v>714</v>
      </c>
      <c r="G1389" s="27" t="s">
        <v>715</v>
      </c>
      <c r="H1389" s="34" t="s">
        <v>644</v>
      </c>
      <c r="I1389" s="34" t="s">
        <v>716</v>
      </c>
      <c r="J1389" s="34" t="str">
        <f t="shared" si="106"/>
        <v>Admin &amp; Otherinterest &amp; Bank Charges as % of Total Gross Profit</v>
      </c>
      <c r="K1389" s="34" t="str">
        <f t="shared" si="107"/>
        <v>460Interest &amp; Bank Charges - Toyota</v>
      </c>
      <c r="L1389" s="28">
        <f>+SUMIF('TB 4-24'!M:M,$AL1389,'TB 4-24'!G:G)</f>
        <v>0</v>
      </c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>
        <f>+SUMIF('Input Sheet'!$S:$S,$AL1389,'Input Sheet'!C:C)</f>
        <v>0</v>
      </c>
      <c r="Z1389" s="28">
        <f>+SUMIF('Input Sheet'!$S:$S,$AL1389,'Input Sheet'!D:D)</f>
        <v>0</v>
      </c>
      <c r="AA1389" s="28">
        <f>+SUMIF('Input Sheet'!$S:$S,$AL1389,'Input Sheet'!E:E)</f>
        <v>0</v>
      </c>
      <c r="AB1389" s="28">
        <f>+SUMIF('Input Sheet'!$S:$S,$AL1389,'Input Sheet'!F:F)</f>
        <v>0</v>
      </c>
      <c r="AC1389" s="28">
        <f>+SUMIF('Input Sheet'!$S:$S,$AL1389,'Input Sheet'!G:G)</f>
        <v>0</v>
      </c>
      <c r="AD1389" s="28">
        <f>+SUMIF('Input Sheet'!$S:$S,$AL1389,'Input Sheet'!H:H)</f>
        <v>0</v>
      </c>
      <c r="AE1389" s="28">
        <f>+SUMIF('Input Sheet'!$S:$S,$AL1389,'Input Sheet'!I:I)</f>
        <v>0</v>
      </c>
      <c r="AF1389" s="28">
        <f>+SUMIF('Input Sheet'!$S:$S,$AL1389,'Input Sheet'!J:J)</f>
        <v>0</v>
      </c>
      <c r="AG1389" s="28">
        <f>+SUMIF('Input Sheet'!$S:$S,$AL1389,'Input Sheet'!K:K)</f>
        <v>0</v>
      </c>
      <c r="AH1389" s="28">
        <f>+SUMIF('Input Sheet'!$S:$S,$AL1389,'Input Sheet'!L:L)</f>
        <v>0</v>
      </c>
      <c r="AI1389" s="28">
        <f>+SUMIF('Input Sheet'!$S:$S,$AL1389,'Input Sheet'!M:M)</f>
        <v>0</v>
      </c>
      <c r="AJ1389" s="28">
        <f>+SUMIF('Input Sheet'!$S:$S,$AL1389,'Input Sheet'!N:N)</f>
        <v>0</v>
      </c>
      <c r="AK1389" s="28"/>
      <c r="AL1389" s="27" t="str">
        <f t="shared" si="108"/>
        <v>460-7630</v>
      </c>
      <c r="AM1389" s="34" t="str">
        <f t="shared" si="109"/>
        <v>Admin &amp; Other</v>
      </c>
      <c r="AN1389" s="34" t="str">
        <f t="shared" si="110"/>
        <v>Admin &amp; Otherinterest &amp; Bank Charges as % of Total Gross Profit</v>
      </c>
      <c r="AO1389" s="35"/>
      <c r="AP1389" s="35"/>
      <c r="AQ1389" s="35"/>
    </row>
    <row r="1390" spans="1:43" x14ac:dyDescent="0.25">
      <c r="A1390" s="27" t="s">
        <v>103</v>
      </c>
      <c r="B1390" s="27" t="s">
        <v>104</v>
      </c>
      <c r="C1390" s="27" t="s">
        <v>671</v>
      </c>
      <c r="D1390" s="27" t="s">
        <v>169</v>
      </c>
      <c r="E1390" s="27" t="s">
        <v>674</v>
      </c>
      <c r="F1390" s="27" t="s">
        <v>714</v>
      </c>
      <c r="G1390" s="27" t="s">
        <v>715</v>
      </c>
      <c r="H1390" s="34" t="s">
        <v>644</v>
      </c>
      <c r="I1390" s="34" t="s">
        <v>716</v>
      </c>
      <c r="J1390" s="34" t="str">
        <f t="shared" si="106"/>
        <v>Admin &amp; Otherinterest &amp; Bank Charges as % of Total Gross Profit</v>
      </c>
      <c r="K1390" s="34" t="str">
        <f t="shared" si="107"/>
        <v>321Interest &amp; Bank Charges - Toyota</v>
      </c>
      <c r="L1390" s="28">
        <f>+SUMIF('TB 4-24'!M:M,$AL1390,'TB 4-24'!G:G)</f>
        <v>0</v>
      </c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>
        <f>+SUMIF('Input Sheet'!$S:$S,$AL1390,'Input Sheet'!C:C)</f>
        <v>0</v>
      </c>
      <c r="Z1390" s="28">
        <f>+SUMIF('Input Sheet'!$S:$S,$AL1390,'Input Sheet'!D:D)</f>
        <v>0</v>
      </c>
      <c r="AA1390" s="28">
        <f>+SUMIF('Input Sheet'!$S:$S,$AL1390,'Input Sheet'!E:E)</f>
        <v>0</v>
      </c>
      <c r="AB1390" s="28">
        <f>+SUMIF('Input Sheet'!$S:$S,$AL1390,'Input Sheet'!F:F)</f>
        <v>0</v>
      </c>
      <c r="AC1390" s="28">
        <f>+SUMIF('Input Sheet'!$S:$S,$AL1390,'Input Sheet'!G:G)</f>
        <v>0</v>
      </c>
      <c r="AD1390" s="28">
        <f>+SUMIF('Input Sheet'!$S:$S,$AL1390,'Input Sheet'!H:H)</f>
        <v>0</v>
      </c>
      <c r="AE1390" s="28">
        <f>+SUMIF('Input Sheet'!$S:$S,$AL1390,'Input Sheet'!I:I)</f>
        <v>0</v>
      </c>
      <c r="AF1390" s="28">
        <f>+SUMIF('Input Sheet'!$S:$S,$AL1390,'Input Sheet'!J:J)</f>
        <v>0</v>
      </c>
      <c r="AG1390" s="28">
        <f>+SUMIF('Input Sheet'!$S:$S,$AL1390,'Input Sheet'!K:K)</f>
        <v>0</v>
      </c>
      <c r="AH1390" s="28">
        <f>+SUMIF('Input Sheet'!$S:$S,$AL1390,'Input Sheet'!L:L)</f>
        <v>0</v>
      </c>
      <c r="AI1390" s="28">
        <f>+SUMIF('Input Sheet'!$S:$S,$AL1390,'Input Sheet'!M:M)</f>
        <v>0</v>
      </c>
      <c r="AJ1390" s="28">
        <f>+SUMIF('Input Sheet'!$S:$S,$AL1390,'Input Sheet'!N:N)</f>
        <v>0</v>
      </c>
      <c r="AK1390" s="28"/>
      <c r="AL1390" s="27" t="str">
        <f t="shared" si="108"/>
        <v>321-7630</v>
      </c>
      <c r="AM1390" s="34" t="str">
        <f t="shared" si="109"/>
        <v>Admin &amp; Other</v>
      </c>
      <c r="AN1390" s="34" t="str">
        <f t="shared" si="110"/>
        <v>Admin &amp; Otherinterest &amp; Bank Charges as % of Total Gross Profit</v>
      </c>
      <c r="AO1390" s="35"/>
      <c r="AP1390" s="35"/>
      <c r="AQ1390" s="35"/>
    </row>
    <row r="1391" spans="1:43" x14ac:dyDescent="0.25">
      <c r="A1391" s="27" t="s">
        <v>103</v>
      </c>
      <c r="B1391" s="27" t="s">
        <v>104</v>
      </c>
      <c r="C1391" s="27" t="s">
        <v>671</v>
      </c>
      <c r="D1391" s="27" t="s">
        <v>169</v>
      </c>
      <c r="E1391" s="27" t="s">
        <v>675</v>
      </c>
      <c r="F1391" s="27" t="s">
        <v>714</v>
      </c>
      <c r="G1391" s="27" t="s">
        <v>715</v>
      </c>
      <c r="H1391" s="34" t="s">
        <v>644</v>
      </c>
      <c r="I1391" s="34" t="s">
        <v>716</v>
      </c>
      <c r="J1391" s="34" t="str">
        <f t="shared" si="106"/>
        <v>Admin &amp; Otherinterest &amp; Bank Charges as % of Total Gross Profit</v>
      </c>
      <c r="K1391" s="34" t="str">
        <f t="shared" si="107"/>
        <v>330Interest &amp; Bank Charges - Toyota</v>
      </c>
      <c r="L1391" s="28">
        <f>+SUMIF('TB 4-24'!M:M,$AL1391,'TB 4-24'!G:G)</f>
        <v>0</v>
      </c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>
        <f>+SUMIF('Input Sheet'!$S:$S,$AL1391,'Input Sheet'!C:C)</f>
        <v>0</v>
      </c>
      <c r="Z1391" s="28">
        <f>+SUMIF('Input Sheet'!$S:$S,$AL1391,'Input Sheet'!D:D)</f>
        <v>0</v>
      </c>
      <c r="AA1391" s="28">
        <f>+SUMIF('Input Sheet'!$S:$S,$AL1391,'Input Sheet'!E:E)</f>
        <v>0</v>
      </c>
      <c r="AB1391" s="28">
        <f>+SUMIF('Input Sheet'!$S:$S,$AL1391,'Input Sheet'!F:F)</f>
        <v>0</v>
      </c>
      <c r="AC1391" s="28">
        <f>+SUMIF('Input Sheet'!$S:$S,$AL1391,'Input Sheet'!G:G)</f>
        <v>0</v>
      </c>
      <c r="AD1391" s="28">
        <f>+SUMIF('Input Sheet'!$S:$S,$AL1391,'Input Sheet'!H:H)</f>
        <v>0</v>
      </c>
      <c r="AE1391" s="28">
        <f>+SUMIF('Input Sheet'!$S:$S,$AL1391,'Input Sheet'!I:I)</f>
        <v>0</v>
      </c>
      <c r="AF1391" s="28">
        <f>+SUMIF('Input Sheet'!$S:$S,$AL1391,'Input Sheet'!J:J)</f>
        <v>0</v>
      </c>
      <c r="AG1391" s="28">
        <f>+SUMIF('Input Sheet'!$S:$S,$AL1391,'Input Sheet'!K:K)</f>
        <v>0</v>
      </c>
      <c r="AH1391" s="28">
        <f>+SUMIF('Input Sheet'!$S:$S,$AL1391,'Input Sheet'!L:L)</f>
        <v>0</v>
      </c>
      <c r="AI1391" s="28">
        <f>+SUMIF('Input Sheet'!$S:$S,$AL1391,'Input Sheet'!M:M)</f>
        <v>0</v>
      </c>
      <c r="AJ1391" s="28">
        <f>+SUMIF('Input Sheet'!$S:$S,$AL1391,'Input Sheet'!N:N)</f>
        <v>0</v>
      </c>
      <c r="AK1391" s="28"/>
      <c r="AL1391" s="27" t="str">
        <f t="shared" si="108"/>
        <v>330-7630</v>
      </c>
      <c r="AM1391" s="34" t="str">
        <f t="shared" si="109"/>
        <v>Admin &amp; Other</v>
      </c>
      <c r="AN1391" s="34" t="str">
        <f t="shared" si="110"/>
        <v>Admin &amp; Otherinterest &amp; Bank Charges as % of Total Gross Profit</v>
      </c>
      <c r="AO1391" s="35"/>
      <c r="AP1391" s="35"/>
      <c r="AQ1391" s="35"/>
    </row>
    <row r="1392" spans="1:43" x14ac:dyDescent="0.25">
      <c r="A1392" s="27" t="s">
        <v>103</v>
      </c>
      <c r="B1392" s="27" t="s">
        <v>104</v>
      </c>
      <c r="C1392" s="27" t="s">
        <v>671</v>
      </c>
      <c r="D1392" s="27" t="s">
        <v>169</v>
      </c>
      <c r="E1392" s="27" t="s">
        <v>676</v>
      </c>
      <c r="F1392" s="27" t="s">
        <v>714</v>
      </c>
      <c r="G1392" s="27" t="s">
        <v>715</v>
      </c>
      <c r="H1392" s="34" t="s">
        <v>644</v>
      </c>
      <c r="I1392" s="34" t="s">
        <v>716</v>
      </c>
      <c r="J1392" s="34" t="str">
        <f t="shared" si="106"/>
        <v>Admin &amp; Otherinterest &amp; Bank Charges as % of Total Gross Profit</v>
      </c>
      <c r="K1392" s="34" t="str">
        <f t="shared" si="107"/>
        <v>360Interest &amp; Bank Charges - Toyota</v>
      </c>
      <c r="L1392" s="28">
        <f>+SUMIF('TB 4-24'!M:M,$AL1392,'TB 4-24'!G:G)</f>
        <v>0</v>
      </c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>
        <f>+SUMIF('Input Sheet'!$S:$S,$AL1392,'Input Sheet'!C:C)</f>
        <v>0</v>
      </c>
      <c r="Z1392" s="28">
        <f>+SUMIF('Input Sheet'!$S:$S,$AL1392,'Input Sheet'!D:D)</f>
        <v>0</v>
      </c>
      <c r="AA1392" s="28">
        <f>+SUMIF('Input Sheet'!$S:$S,$AL1392,'Input Sheet'!E:E)</f>
        <v>0</v>
      </c>
      <c r="AB1392" s="28">
        <f>+SUMIF('Input Sheet'!$S:$S,$AL1392,'Input Sheet'!F:F)</f>
        <v>0</v>
      </c>
      <c r="AC1392" s="28">
        <f>+SUMIF('Input Sheet'!$S:$S,$AL1392,'Input Sheet'!G:G)</f>
        <v>0</v>
      </c>
      <c r="AD1392" s="28">
        <f>+SUMIF('Input Sheet'!$S:$S,$AL1392,'Input Sheet'!H:H)</f>
        <v>0</v>
      </c>
      <c r="AE1392" s="28">
        <f>+SUMIF('Input Sheet'!$S:$S,$AL1392,'Input Sheet'!I:I)</f>
        <v>0</v>
      </c>
      <c r="AF1392" s="28">
        <f>+SUMIF('Input Sheet'!$S:$S,$AL1392,'Input Sheet'!J:J)</f>
        <v>0</v>
      </c>
      <c r="AG1392" s="28">
        <f>+SUMIF('Input Sheet'!$S:$S,$AL1392,'Input Sheet'!K:K)</f>
        <v>0</v>
      </c>
      <c r="AH1392" s="28">
        <f>+SUMIF('Input Sheet'!$S:$S,$AL1392,'Input Sheet'!L:L)</f>
        <v>0</v>
      </c>
      <c r="AI1392" s="28">
        <f>+SUMIF('Input Sheet'!$S:$S,$AL1392,'Input Sheet'!M:M)</f>
        <v>0</v>
      </c>
      <c r="AJ1392" s="28">
        <f>+SUMIF('Input Sheet'!$S:$S,$AL1392,'Input Sheet'!N:N)</f>
        <v>0</v>
      </c>
      <c r="AK1392" s="28"/>
      <c r="AL1392" s="27" t="str">
        <f t="shared" si="108"/>
        <v>360-7630</v>
      </c>
      <c r="AM1392" s="34" t="str">
        <f t="shared" si="109"/>
        <v>Admin &amp; Other</v>
      </c>
      <c r="AN1392" s="34" t="str">
        <f t="shared" si="110"/>
        <v>Admin &amp; Otherinterest &amp; Bank Charges as % of Total Gross Profit</v>
      </c>
      <c r="AO1392" s="35"/>
      <c r="AP1392" s="35"/>
      <c r="AQ1392" s="35"/>
    </row>
    <row r="1393" spans="1:43" x14ac:dyDescent="0.25">
      <c r="A1393" s="27" t="s">
        <v>103</v>
      </c>
      <c r="B1393" s="27" t="s">
        <v>104</v>
      </c>
      <c r="C1393" s="27" t="s">
        <v>104</v>
      </c>
      <c r="D1393" s="27" t="s">
        <v>169</v>
      </c>
      <c r="E1393" s="27" t="s">
        <v>679</v>
      </c>
      <c r="F1393" s="27" t="s">
        <v>714</v>
      </c>
      <c r="G1393" s="27" t="s">
        <v>715</v>
      </c>
      <c r="H1393" s="34" t="s">
        <v>644</v>
      </c>
      <c r="I1393" s="34" t="s">
        <v>716</v>
      </c>
      <c r="J1393" s="34" t="str">
        <f t="shared" si="106"/>
        <v>Admin &amp; Otherinterest &amp; Bank Charges as % of Total Gross Profit</v>
      </c>
      <c r="K1393" s="34" t="str">
        <f t="shared" si="107"/>
        <v>160Interest &amp; Bank Charges - Toyota</v>
      </c>
      <c r="L1393" s="28">
        <f>+SUMIF('TB 4-24'!M:M,$AL1393,'TB 4-24'!G:G)</f>
        <v>0</v>
      </c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>
        <f>+SUMIF('Input Sheet'!$S:$S,$AL1393,'Input Sheet'!C:C)</f>
        <v>0</v>
      </c>
      <c r="Z1393" s="28">
        <f>+SUMIF('Input Sheet'!$S:$S,$AL1393,'Input Sheet'!D:D)</f>
        <v>0</v>
      </c>
      <c r="AA1393" s="28">
        <f>+SUMIF('Input Sheet'!$S:$S,$AL1393,'Input Sheet'!E:E)</f>
        <v>0</v>
      </c>
      <c r="AB1393" s="28">
        <f>+SUMIF('Input Sheet'!$S:$S,$AL1393,'Input Sheet'!F:F)</f>
        <v>0</v>
      </c>
      <c r="AC1393" s="28">
        <f>+SUMIF('Input Sheet'!$S:$S,$AL1393,'Input Sheet'!G:G)</f>
        <v>0</v>
      </c>
      <c r="AD1393" s="28">
        <f>+SUMIF('Input Sheet'!$S:$S,$AL1393,'Input Sheet'!H:H)</f>
        <v>0</v>
      </c>
      <c r="AE1393" s="28">
        <f>+SUMIF('Input Sheet'!$S:$S,$AL1393,'Input Sheet'!I:I)</f>
        <v>0</v>
      </c>
      <c r="AF1393" s="28">
        <f>+SUMIF('Input Sheet'!$S:$S,$AL1393,'Input Sheet'!J:J)</f>
        <v>0</v>
      </c>
      <c r="AG1393" s="28">
        <f>+SUMIF('Input Sheet'!$S:$S,$AL1393,'Input Sheet'!K:K)</f>
        <v>0</v>
      </c>
      <c r="AH1393" s="28">
        <f>+SUMIF('Input Sheet'!$S:$S,$AL1393,'Input Sheet'!L:L)</f>
        <v>0</v>
      </c>
      <c r="AI1393" s="28">
        <f>+SUMIF('Input Sheet'!$S:$S,$AL1393,'Input Sheet'!M:M)</f>
        <v>0</v>
      </c>
      <c r="AJ1393" s="28">
        <f>+SUMIF('Input Sheet'!$S:$S,$AL1393,'Input Sheet'!N:N)</f>
        <v>0</v>
      </c>
      <c r="AK1393" s="28"/>
      <c r="AL1393" s="27" t="str">
        <f t="shared" si="108"/>
        <v>160-7630</v>
      </c>
      <c r="AM1393" s="34" t="str">
        <f t="shared" si="109"/>
        <v>Admin &amp; Other</v>
      </c>
      <c r="AN1393" s="34" t="str">
        <f t="shared" si="110"/>
        <v>Admin &amp; Otherinterest &amp; Bank Charges as % of Total Gross Profit</v>
      </c>
      <c r="AO1393" s="35"/>
      <c r="AP1393" s="35"/>
      <c r="AQ1393" s="35"/>
    </row>
    <row r="1394" spans="1:43" x14ac:dyDescent="0.25">
      <c r="A1394" s="27" t="s">
        <v>103</v>
      </c>
      <c r="B1394" s="27" t="s">
        <v>104</v>
      </c>
      <c r="C1394" s="27" t="s">
        <v>104</v>
      </c>
      <c r="D1394" s="27" t="s">
        <v>717</v>
      </c>
      <c r="E1394" s="27" t="s">
        <v>684</v>
      </c>
      <c r="F1394" s="27" t="s">
        <v>714</v>
      </c>
      <c r="G1394" s="27" t="s">
        <v>715</v>
      </c>
      <c r="H1394" s="34" t="s">
        <v>644</v>
      </c>
      <c r="I1394" s="34" t="s">
        <v>716</v>
      </c>
      <c r="J1394" s="34" t="str">
        <f t="shared" si="106"/>
        <v>Admin &amp; Otherinterest &amp; Bank Charges as % of Total Gross Profit</v>
      </c>
      <c r="K1394" s="34" t="str">
        <f t="shared" si="107"/>
        <v>147Interest &amp; Bank Charges - Toyota</v>
      </c>
      <c r="L1394" s="28">
        <f>+SUMIF('TB 4-24'!M:M,$AL1394,'TB 4-24'!G:G)</f>
        <v>0</v>
      </c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>
        <f>+SUMIF('Input Sheet'!$S:$S,$AL1394,'Input Sheet'!C:C)</f>
        <v>0</v>
      </c>
      <c r="Z1394" s="28">
        <f>+SUMIF('Input Sheet'!$S:$S,$AL1394,'Input Sheet'!D:D)</f>
        <v>0</v>
      </c>
      <c r="AA1394" s="28">
        <f>+SUMIF('Input Sheet'!$S:$S,$AL1394,'Input Sheet'!E:E)</f>
        <v>0</v>
      </c>
      <c r="AB1394" s="28">
        <f>+SUMIF('Input Sheet'!$S:$S,$AL1394,'Input Sheet'!F:F)</f>
        <v>0</v>
      </c>
      <c r="AC1394" s="28">
        <f>+SUMIF('Input Sheet'!$S:$S,$AL1394,'Input Sheet'!G:G)</f>
        <v>0</v>
      </c>
      <c r="AD1394" s="28">
        <f>+SUMIF('Input Sheet'!$S:$S,$AL1394,'Input Sheet'!H:H)</f>
        <v>0</v>
      </c>
      <c r="AE1394" s="28">
        <f>+SUMIF('Input Sheet'!$S:$S,$AL1394,'Input Sheet'!I:I)</f>
        <v>0</v>
      </c>
      <c r="AF1394" s="28">
        <f>+SUMIF('Input Sheet'!$S:$S,$AL1394,'Input Sheet'!J:J)</f>
        <v>0</v>
      </c>
      <c r="AG1394" s="28">
        <f>+SUMIF('Input Sheet'!$S:$S,$AL1394,'Input Sheet'!K:K)</f>
        <v>0</v>
      </c>
      <c r="AH1394" s="28">
        <f>+SUMIF('Input Sheet'!$S:$S,$AL1394,'Input Sheet'!L:L)</f>
        <v>0</v>
      </c>
      <c r="AI1394" s="28">
        <f>+SUMIF('Input Sheet'!$S:$S,$AL1394,'Input Sheet'!M:M)</f>
        <v>0</v>
      </c>
      <c r="AJ1394" s="28">
        <f>+SUMIF('Input Sheet'!$S:$S,$AL1394,'Input Sheet'!N:N)</f>
        <v>0</v>
      </c>
      <c r="AK1394" s="28"/>
      <c r="AL1394" s="27" t="str">
        <f t="shared" si="108"/>
        <v>147-7710</v>
      </c>
      <c r="AM1394" s="34" t="str">
        <f t="shared" si="109"/>
        <v>Admin &amp; Other</v>
      </c>
      <c r="AN1394" s="34" t="str">
        <f t="shared" si="110"/>
        <v>Admin &amp; Otherinterest &amp; Bank Charges as % of Total Gross Profit</v>
      </c>
      <c r="AO1394" s="35"/>
      <c r="AP1394" s="35"/>
      <c r="AQ1394" s="35"/>
    </row>
    <row r="1395" spans="1:43" x14ac:dyDescent="0.25">
      <c r="A1395" s="27" t="s">
        <v>103</v>
      </c>
      <c r="B1395" s="27" t="s">
        <v>104</v>
      </c>
      <c r="C1395" s="27" t="s">
        <v>104</v>
      </c>
      <c r="D1395" s="27" t="s">
        <v>717</v>
      </c>
      <c r="E1395" s="27" t="s">
        <v>641</v>
      </c>
      <c r="F1395" s="27" t="s">
        <v>714</v>
      </c>
      <c r="G1395" s="27" t="s">
        <v>715</v>
      </c>
      <c r="H1395" s="34" t="s">
        <v>644</v>
      </c>
      <c r="I1395" s="34" t="s">
        <v>716</v>
      </c>
      <c r="J1395" s="34" t="str">
        <f t="shared" si="106"/>
        <v>Admin &amp; Otherinterest &amp; Bank Charges as % of Total Gross Profit</v>
      </c>
      <c r="K1395" s="34" t="str">
        <f t="shared" si="107"/>
        <v>170Interest &amp; Bank Charges - Toyota</v>
      </c>
      <c r="L1395" s="28">
        <f>+SUMIF('TB 4-24'!M:M,$AL1395,'TB 4-24'!G:G)</f>
        <v>0</v>
      </c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>
        <f>+SUMIF('Input Sheet'!$S:$S,$AL1395,'Input Sheet'!C:C)</f>
        <v>0</v>
      </c>
      <c r="Z1395" s="28">
        <f>+SUMIF('Input Sheet'!$S:$S,$AL1395,'Input Sheet'!D:D)</f>
        <v>0</v>
      </c>
      <c r="AA1395" s="28">
        <f>+SUMIF('Input Sheet'!$S:$S,$AL1395,'Input Sheet'!E:E)</f>
        <v>0</v>
      </c>
      <c r="AB1395" s="28">
        <f>+SUMIF('Input Sheet'!$S:$S,$AL1395,'Input Sheet'!F:F)</f>
        <v>0</v>
      </c>
      <c r="AC1395" s="28">
        <f>+SUMIF('Input Sheet'!$S:$S,$AL1395,'Input Sheet'!G:G)</f>
        <v>0</v>
      </c>
      <c r="AD1395" s="28">
        <f>+SUMIF('Input Sheet'!$S:$S,$AL1395,'Input Sheet'!H:H)</f>
        <v>0</v>
      </c>
      <c r="AE1395" s="28">
        <f>+SUMIF('Input Sheet'!$S:$S,$AL1395,'Input Sheet'!I:I)</f>
        <v>0</v>
      </c>
      <c r="AF1395" s="28">
        <f>+SUMIF('Input Sheet'!$S:$S,$AL1395,'Input Sheet'!J:J)</f>
        <v>0</v>
      </c>
      <c r="AG1395" s="28">
        <f>+SUMIF('Input Sheet'!$S:$S,$AL1395,'Input Sheet'!K:K)</f>
        <v>0</v>
      </c>
      <c r="AH1395" s="28">
        <f>+SUMIF('Input Sheet'!$S:$S,$AL1395,'Input Sheet'!L:L)</f>
        <v>0</v>
      </c>
      <c r="AI1395" s="28">
        <f>+SUMIF('Input Sheet'!$S:$S,$AL1395,'Input Sheet'!M:M)</f>
        <v>0</v>
      </c>
      <c r="AJ1395" s="28">
        <f>+SUMIF('Input Sheet'!$S:$S,$AL1395,'Input Sheet'!N:N)</f>
        <v>0</v>
      </c>
      <c r="AK1395" s="28"/>
      <c r="AL1395" s="27" t="str">
        <f t="shared" si="108"/>
        <v>170-7710</v>
      </c>
      <c r="AM1395" s="34" t="str">
        <f t="shared" si="109"/>
        <v>Admin &amp; Other</v>
      </c>
      <c r="AN1395" s="34" t="str">
        <f t="shared" si="110"/>
        <v>Admin &amp; Otherinterest &amp; Bank Charges as % of Total Gross Profit</v>
      </c>
      <c r="AO1395" s="35"/>
      <c r="AP1395" s="35"/>
      <c r="AQ1395" s="35"/>
    </row>
    <row r="1396" spans="1:43" x14ac:dyDescent="0.25">
      <c r="A1396" s="27" t="s">
        <v>103</v>
      </c>
      <c r="B1396" s="27" t="s">
        <v>104</v>
      </c>
      <c r="C1396" s="27" t="s">
        <v>104</v>
      </c>
      <c r="D1396" s="27" t="s">
        <v>718</v>
      </c>
      <c r="E1396" s="27" t="s">
        <v>684</v>
      </c>
      <c r="F1396" s="27" t="s">
        <v>714</v>
      </c>
      <c r="G1396" s="27" t="s">
        <v>715</v>
      </c>
      <c r="H1396" s="34" t="s">
        <v>644</v>
      </c>
      <c r="I1396" s="34" t="s">
        <v>716</v>
      </c>
      <c r="J1396" s="34" t="str">
        <f t="shared" si="106"/>
        <v>Admin &amp; Otherinterest &amp; Bank Charges as % of Total Gross Profit</v>
      </c>
      <c r="K1396" s="34" t="str">
        <f t="shared" si="107"/>
        <v>147Interest &amp; Bank Charges - Toyota</v>
      </c>
      <c r="L1396" s="28">
        <f>+SUMIF('TB 4-24'!M:M,$AL1396,'TB 4-24'!G:G)</f>
        <v>0</v>
      </c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>
        <f>+SUMIF('Input Sheet'!$S:$S,$AL1396,'Input Sheet'!C:C)</f>
        <v>0</v>
      </c>
      <c r="Z1396" s="28">
        <f>+SUMIF('Input Sheet'!$S:$S,$AL1396,'Input Sheet'!D:D)</f>
        <v>0</v>
      </c>
      <c r="AA1396" s="28">
        <f>+SUMIF('Input Sheet'!$S:$S,$AL1396,'Input Sheet'!E:E)</f>
        <v>0</v>
      </c>
      <c r="AB1396" s="28">
        <f>+SUMIF('Input Sheet'!$S:$S,$AL1396,'Input Sheet'!F:F)</f>
        <v>0</v>
      </c>
      <c r="AC1396" s="28">
        <f>+SUMIF('Input Sheet'!$S:$S,$AL1396,'Input Sheet'!G:G)</f>
        <v>0</v>
      </c>
      <c r="AD1396" s="28">
        <f>+SUMIF('Input Sheet'!$S:$S,$AL1396,'Input Sheet'!H:H)</f>
        <v>0</v>
      </c>
      <c r="AE1396" s="28">
        <f>+SUMIF('Input Sheet'!$S:$S,$AL1396,'Input Sheet'!I:I)</f>
        <v>0</v>
      </c>
      <c r="AF1396" s="28">
        <f>+SUMIF('Input Sheet'!$S:$S,$AL1396,'Input Sheet'!J:J)</f>
        <v>0</v>
      </c>
      <c r="AG1396" s="28">
        <f>+SUMIF('Input Sheet'!$S:$S,$AL1396,'Input Sheet'!K:K)</f>
        <v>0</v>
      </c>
      <c r="AH1396" s="28">
        <f>+SUMIF('Input Sheet'!$S:$S,$AL1396,'Input Sheet'!L:L)</f>
        <v>0</v>
      </c>
      <c r="AI1396" s="28">
        <f>+SUMIF('Input Sheet'!$S:$S,$AL1396,'Input Sheet'!M:M)</f>
        <v>0</v>
      </c>
      <c r="AJ1396" s="28">
        <f>+SUMIF('Input Sheet'!$S:$S,$AL1396,'Input Sheet'!N:N)</f>
        <v>0</v>
      </c>
      <c r="AK1396" s="28"/>
      <c r="AL1396" s="27" t="str">
        <f t="shared" si="108"/>
        <v>147-7720</v>
      </c>
      <c r="AM1396" s="34" t="str">
        <f t="shared" si="109"/>
        <v>Admin &amp; Other</v>
      </c>
      <c r="AN1396" s="34" t="str">
        <f t="shared" si="110"/>
        <v>Admin &amp; Otherinterest &amp; Bank Charges as % of Total Gross Profit</v>
      </c>
      <c r="AO1396" s="35"/>
      <c r="AP1396" s="35"/>
      <c r="AQ1396" s="35"/>
    </row>
    <row r="1397" spans="1:43" x14ac:dyDescent="0.25">
      <c r="A1397" s="27" t="s">
        <v>103</v>
      </c>
      <c r="B1397" s="27" t="s">
        <v>104</v>
      </c>
      <c r="C1397" s="27" t="s">
        <v>104</v>
      </c>
      <c r="D1397" s="27" t="s">
        <v>718</v>
      </c>
      <c r="E1397" s="27" t="s">
        <v>641</v>
      </c>
      <c r="F1397" s="27" t="s">
        <v>714</v>
      </c>
      <c r="G1397" s="27" t="s">
        <v>715</v>
      </c>
      <c r="H1397" s="34" t="s">
        <v>644</v>
      </c>
      <c r="I1397" s="34" t="s">
        <v>716</v>
      </c>
      <c r="J1397" s="34" t="str">
        <f t="shared" si="106"/>
        <v>Admin &amp; Otherinterest &amp; Bank Charges as % of Total Gross Profit</v>
      </c>
      <c r="K1397" s="34" t="str">
        <f t="shared" si="107"/>
        <v>170Interest &amp; Bank Charges - Toyota</v>
      </c>
      <c r="L1397" s="28">
        <f>+SUMIF('TB 4-24'!M:M,$AL1397,'TB 4-24'!G:G)</f>
        <v>0</v>
      </c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>
        <f>+SUMIF('Input Sheet'!$S:$S,$AL1397,'Input Sheet'!C:C)</f>
        <v>0</v>
      </c>
      <c r="Z1397" s="28">
        <f>+SUMIF('Input Sheet'!$S:$S,$AL1397,'Input Sheet'!D:D)</f>
        <v>0</v>
      </c>
      <c r="AA1397" s="28">
        <f>+SUMIF('Input Sheet'!$S:$S,$AL1397,'Input Sheet'!E:E)</f>
        <v>0</v>
      </c>
      <c r="AB1397" s="28">
        <f>+SUMIF('Input Sheet'!$S:$S,$AL1397,'Input Sheet'!F:F)</f>
        <v>0</v>
      </c>
      <c r="AC1397" s="28">
        <f>+SUMIF('Input Sheet'!$S:$S,$AL1397,'Input Sheet'!G:G)</f>
        <v>0</v>
      </c>
      <c r="AD1397" s="28">
        <f>+SUMIF('Input Sheet'!$S:$S,$AL1397,'Input Sheet'!H:H)</f>
        <v>0</v>
      </c>
      <c r="AE1397" s="28">
        <f>+SUMIF('Input Sheet'!$S:$S,$AL1397,'Input Sheet'!I:I)</f>
        <v>0</v>
      </c>
      <c r="AF1397" s="28">
        <f>+SUMIF('Input Sheet'!$S:$S,$AL1397,'Input Sheet'!J:J)</f>
        <v>0</v>
      </c>
      <c r="AG1397" s="28">
        <f>+SUMIF('Input Sheet'!$S:$S,$AL1397,'Input Sheet'!K:K)</f>
        <v>0</v>
      </c>
      <c r="AH1397" s="28">
        <f>+SUMIF('Input Sheet'!$S:$S,$AL1397,'Input Sheet'!L:L)</f>
        <v>0</v>
      </c>
      <c r="AI1397" s="28">
        <f>+SUMIF('Input Sheet'!$S:$S,$AL1397,'Input Sheet'!M:M)</f>
        <v>0</v>
      </c>
      <c r="AJ1397" s="28">
        <f>+SUMIF('Input Sheet'!$S:$S,$AL1397,'Input Sheet'!N:N)</f>
        <v>0</v>
      </c>
      <c r="AK1397" s="28"/>
      <c r="AL1397" s="27" t="str">
        <f t="shared" si="108"/>
        <v>170-7720</v>
      </c>
      <c r="AM1397" s="34" t="str">
        <f t="shared" si="109"/>
        <v>Admin &amp; Other</v>
      </c>
      <c r="AN1397" s="34" t="str">
        <f t="shared" si="110"/>
        <v>Admin &amp; Otherinterest &amp; Bank Charges as % of Total Gross Profit</v>
      </c>
      <c r="AO1397" s="35"/>
      <c r="AP1397" s="35"/>
      <c r="AQ1397" s="35"/>
    </row>
    <row r="1398" spans="1:43" s="36" customFormat="1" x14ac:dyDescent="0.25">
      <c r="A1398" s="36" t="s">
        <v>103</v>
      </c>
      <c r="B1398" s="36" t="s">
        <v>104</v>
      </c>
      <c r="C1398" s="36" t="s">
        <v>104</v>
      </c>
      <c r="D1398" s="36">
        <v>1056</v>
      </c>
      <c r="E1398" s="36" t="s">
        <v>677</v>
      </c>
      <c r="F1398" s="36" t="s">
        <v>687</v>
      </c>
      <c r="G1398" s="36" t="s">
        <v>688</v>
      </c>
      <c r="H1398" s="37" t="s">
        <v>644</v>
      </c>
      <c r="I1398" s="37" t="s">
        <v>645</v>
      </c>
      <c r="J1398" s="37" t="str">
        <f t="shared" si="106"/>
        <v>Admin &amp; OtherOther Overheads as % of Total Gross Profit</v>
      </c>
      <c r="K1398" s="37" t="str">
        <f t="shared" si="107"/>
        <v>100Miscellaneous expenses - Toyota</v>
      </c>
      <c r="L1398" s="28">
        <f>+SUMIF('TB 4-24'!M:M,$AL1398,'TB 4-24'!G:G)</f>
        <v>0</v>
      </c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38"/>
      <c r="Y1398" s="28">
        <f>+SUMIF('Input Sheet'!$S:$S,$AL1398,'Input Sheet'!C:C)</f>
        <v>0</v>
      </c>
      <c r="Z1398" s="28">
        <f>+SUMIF('Input Sheet'!$S:$S,$AL1398,'Input Sheet'!D:D)</f>
        <v>0</v>
      </c>
      <c r="AA1398" s="28">
        <f>+SUMIF('Input Sheet'!$S:$S,$AL1398,'Input Sheet'!E:E)</f>
        <v>0</v>
      </c>
      <c r="AB1398" s="28">
        <f>+SUMIF('Input Sheet'!$S:$S,$AL1398,'Input Sheet'!F:F)</f>
        <v>0</v>
      </c>
      <c r="AC1398" s="28">
        <f>+SUMIF('Input Sheet'!$S:$S,$AL1398,'Input Sheet'!G:G)</f>
        <v>0</v>
      </c>
      <c r="AD1398" s="28">
        <f>+SUMIF('Input Sheet'!$S:$S,$AL1398,'Input Sheet'!H:H)</f>
        <v>0</v>
      </c>
      <c r="AE1398" s="28">
        <f>+SUMIF('Input Sheet'!$S:$S,$AL1398,'Input Sheet'!I:I)</f>
        <v>0</v>
      </c>
      <c r="AF1398" s="28">
        <f>+SUMIF('Input Sheet'!$S:$S,$AL1398,'Input Sheet'!J:J)</f>
        <v>0</v>
      </c>
      <c r="AG1398" s="28">
        <f>+SUMIF('Input Sheet'!$S:$S,$AL1398,'Input Sheet'!K:K)</f>
        <v>0</v>
      </c>
      <c r="AH1398" s="28">
        <f>+SUMIF('Input Sheet'!$S:$S,$AL1398,'Input Sheet'!L:L)</f>
        <v>0</v>
      </c>
      <c r="AI1398" s="28">
        <f>+SUMIF('Input Sheet'!$S:$S,$AL1398,'Input Sheet'!M:M)</f>
        <v>0</v>
      </c>
      <c r="AJ1398" s="28">
        <f>+SUMIF('Input Sheet'!$S:$S,$AL1398,'Input Sheet'!N:N)</f>
        <v>0</v>
      </c>
      <c r="AK1398" s="38"/>
      <c r="AL1398" s="27" t="str">
        <f t="shared" si="108"/>
        <v>100-1056</v>
      </c>
      <c r="AM1398" s="34" t="str">
        <f t="shared" si="109"/>
        <v>Admin &amp; Other</v>
      </c>
      <c r="AN1398" s="34" t="str">
        <f t="shared" si="110"/>
        <v>Admin &amp; OtherOther Overheads as % of Total Gross Profit</v>
      </c>
      <c r="AO1398" s="39"/>
      <c r="AP1398" s="39"/>
      <c r="AQ1398" s="39"/>
    </row>
    <row r="1399" spans="1:43" x14ac:dyDescent="0.25">
      <c r="A1399" s="27" t="s">
        <v>103</v>
      </c>
      <c r="B1399" s="27" t="s">
        <v>104</v>
      </c>
      <c r="C1399" s="27" t="s">
        <v>104</v>
      </c>
      <c r="D1399" s="27" t="s">
        <v>390</v>
      </c>
      <c r="E1399" s="27" t="s">
        <v>641</v>
      </c>
      <c r="F1399" s="27" t="s">
        <v>687</v>
      </c>
      <c r="G1399" s="27" t="s">
        <v>688</v>
      </c>
      <c r="H1399" s="34" t="s">
        <v>644</v>
      </c>
      <c r="I1399" s="34" t="s">
        <v>645</v>
      </c>
      <c r="J1399" s="34" t="str">
        <f t="shared" si="106"/>
        <v>Admin &amp; OtherOther Overheads as % of Total Gross Profit</v>
      </c>
      <c r="K1399" s="34" t="str">
        <f t="shared" si="107"/>
        <v>170Miscellaneous expenses - Toyota</v>
      </c>
      <c r="L1399" s="28">
        <f>+SUMIF('TB 4-24'!M:M,$AL1399,'TB 4-24'!G:G)</f>
        <v>0</v>
      </c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>
        <f>+SUMIF('Input Sheet'!$S:$S,$AL1399,'Input Sheet'!C:C)</f>
        <v>0</v>
      </c>
      <c r="Z1399" s="28">
        <f>+SUMIF('Input Sheet'!$S:$S,$AL1399,'Input Sheet'!D:D)</f>
        <v>0</v>
      </c>
      <c r="AA1399" s="28">
        <f>+SUMIF('Input Sheet'!$S:$S,$AL1399,'Input Sheet'!E:E)</f>
        <v>0</v>
      </c>
      <c r="AB1399" s="28">
        <f>+SUMIF('Input Sheet'!$S:$S,$AL1399,'Input Sheet'!F:F)</f>
        <v>0</v>
      </c>
      <c r="AC1399" s="28">
        <f>+SUMIF('Input Sheet'!$S:$S,$AL1399,'Input Sheet'!G:G)</f>
        <v>0</v>
      </c>
      <c r="AD1399" s="28">
        <f>+SUMIF('Input Sheet'!$S:$S,$AL1399,'Input Sheet'!H:H)</f>
        <v>0</v>
      </c>
      <c r="AE1399" s="28">
        <f>+SUMIF('Input Sheet'!$S:$S,$AL1399,'Input Sheet'!I:I)</f>
        <v>0</v>
      </c>
      <c r="AF1399" s="28">
        <f>+SUMIF('Input Sheet'!$S:$S,$AL1399,'Input Sheet'!J:J)</f>
        <v>0</v>
      </c>
      <c r="AG1399" s="28">
        <f>+SUMIF('Input Sheet'!$S:$S,$AL1399,'Input Sheet'!K:K)</f>
        <v>0</v>
      </c>
      <c r="AH1399" s="28">
        <f>+SUMIF('Input Sheet'!$S:$S,$AL1399,'Input Sheet'!L:L)</f>
        <v>0</v>
      </c>
      <c r="AI1399" s="28">
        <f>+SUMIF('Input Sheet'!$S:$S,$AL1399,'Input Sheet'!M:M)</f>
        <v>0</v>
      </c>
      <c r="AJ1399" s="28">
        <f>+SUMIF('Input Sheet'!$S:$S,$AL1399,'Input Sheet'!N:N)</f>
        <v>0</v>
      </c>
      <c r="AK1399" s="28"/>
      <c r="AL1399" s="27" t="str">
        <f t="shared" si="108"/>
        <v>170-7040</v>
      </c>
      <c r="AM1399" s="34" t="str">
        <f t="shared" si="109"/>
        <v>Admin &amp; Other</v>
      </c>
      <c r="AN1399" s="34" t="str">
        <f t="shared" si="110"/>
        <v>Admin &amp; OtherOther Overheads as % of Total Gross Profit</v>
      </c>
      <c r="AO1399" s="35"/>
      <c r="AP1399" s="35"/>
      <c r="AQ1399" s="35"/>
    </row>
    <row r="1400" spans="1:43" x14ac:dyDescent="0.25">
      <c r="A1400" s="27" t="s">
        <v>103</v>
      </c>
      <c r="B1400" s="27" t="s">
        <v>104</v>
      </c>
      <c r="C1400" s="27" t="s">
        <v>104</v>
      </c>
      <c r="D1400" s="27" t="s">
        <v>258</v>
      </c>
      <c r="E1400" s="27" t="s">
        <v>641</v>
      </c>
      <c r="F1400" s="27" t="s">
        <v>687</v>
      </c>
      <c r="G1400" s="27" t="s">
        <v>688</v>
      </c>
      <c r="H1400" s="34" t="s">
        <v>644</v>
      </c>
      <c r="I1400" s="34" t="s">
        <v>645</v>
      </c>
      <c r="J1400" s="34" t="str">
        <f t="shared" si="106"/>
        <v>Admin &amp; OtherOther Overheads as % of Total Gross Profit</v>
      </c>
      <c r="K1400" s="34" t="str">
        <f t="shared" si="107"/>
        <v>170Miscellaneous expenses - Toyota</v>
      </c>
      <c r="L1400" s="28">
        <f>+SUMIF('TB 4-24'!M:M,$AL1400,'TB 4-24'!G:G)</f>
        <v>0</v>
      </c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>
        <f>+SUMIF('Input Sheet'!$S:$S,$AL1400,'Input Sheet'!C:C)</f>
        <v>0</v>
      </c>
      <c r="Z1400" s="28">
        <f>+SUMIF('Input Sheet'!$S:$S,$AL1400,'Input Sheet'!D:D)</f>
        <v>0</v>
      </c>
      <c r="AA1400" s="28">
        <f>+SUMIF('Input Sheet'!$S:$S,$AL1400,'Input Sheet'!E:E)</f>
        <v>0</v>
      </c>
      <c r="AB1400" s="28">
        <f>+SUMIF('Input Sheet'!$S:$S,$AL1400,'Input Sheet'!F:F)</f>
        <v>0</v>
      </c>
      <c r="AC1400" s="28">
        <f>+SUMIF('Input Sheet'!$S:$S,$AL1400,'Input Sheet'!G:G)</f>
        <v>0</v>
      </c>
      <c r="AD1400" s="28">
        <f>+SUMIF('Input Sheet'!$S:$S,$AL1400,'Input Sheet'!H:H)</f>
        <v>0</v>
      </c>
      <c r="AE1400" s="28">
        <f>+SUMIF('Input Sheet'!$S:$S,$AL1400,'Input Sheet'!I:I)</f>
        <v>0</v>
      </c>
      <c r="AF1400" s="28">
        <f>+SUMIF('Input Sheet'!$S:$S,$AL1400,'Input Sheet'!J:J)</f>
        <v>0</v>
      </c>
      <c r="AG1400" s="28">
        <f>+SUMIF('Input Sheet'!$S:$S,$AL1400,'Input Sheet'!K:K)</f>
        <v>0</v>
      </c>
      <c r="AH1400" s="28">
        <f>+SUMIF('Input Sheet'!$S:$S,$AL1400,'Input Sheet'!L:L)</f>
        <v>0</v>
      </c>
      <c r="AI1400" s="28">
        <f>+SUMIF('Input Sheet'!$S:$S,$AL1400,'Input Sheet'!M:M)</f>
        <v>0</v>
      </c>
      <c r="AJ1400" s="28">
        <f>+SUMIF('Input Sheet'!$S:$S,$AL1400,'Input Sheet'!N:N)</f>
        <v>0</v>
      </c>
      <c r="AK1400" s="28"/>
      <c r="AL1400" s="27" t="str">
        <f t="shared" si="108"/>
        <v>170-7100</v>
      </c>
      <c r="AM1400" s="34" t="str">
        <f t="shared" si="109"/>
        <v>Admin &amp; Other</v>
      </c>
      <c r="AN1400" s="34" t="str">
        <f t="shared" si="110"/>
        <v>Admin &amp; OtherOther Overheads as % of Total Gross Profit</v>
      </c>
      <c r="AO1400" s="35"/>
      <c r="AP1400" s="35"/>
      <c r="AQ1400" s="35"/>
    </row>
    <row r="1401" spans="1:43" x14ac:dyDescent="0.25">
      <c r="A1401" s="27" t="s">
        <v>103</v>
      </c>
      <c r="B1401" s="27" t="s">
        <v>104</v>
      </c>
      <c r="C1401" s="27" t="s">
        <v>104</v>
      </c>
      <c r="D1401" s="27" t="s">
        <v>379</v>
      </c>
      <c r="E1401" s="27" t="s">
        <v>641</v>
      </c>
      <c r="F1401" s="27" t="s">
        <v>687</v>
      </c>
      <c r="G1401" s="27" t="s">
        <v>688</v>
      </c>
      <c r="H1401" s="34" t="s">
        <v>644</v>
      </c>
      <c r="I1401" s="34" t="s">
        <v>645</v>
      </c>
      <c r="J1401" s="34" t="str">
        <f t="shared" si="106"/>
        <v>Admin &amp; OtherOther Overheads as % of Total Gross Profit</v>
      </c>
      <c r="K1401" s="34" t="str">
        <f t="shared" si="107"/>
        <v>170Miscellaneous expenses - Toyota</v>
      </c>
      <c r="L1401" s="28">
        <f>+SUMIF('TB 4-24'!M:M,$AL1401,'TB 4-24'!G:G)</f>
        <v>0</v>
      </c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>
        <f>+SUMIF('Input Sheet'!$S:$S,$AL1401,'Input Sheet'!C:C)</f>
        <v>0</v>
      </c>
      <c r="Z1401" s="28">
        <f>+SUMIF('Input Sheet'!$S:$S,$AL1401,'Input Sheet'!D:D)</f>
        <v>0</v>
      </c>
      <c r="AA1401" s="28">
        <f>+SUMIF('Input Sheet'!$S:$S,$AL1401,'Input Sheet'!E:E)</f>
        <v>0</v>
      </c>
      <c r="AB1401" s="28">
        <f>+SUMIF('Input Sheet'!$S:$S,$AL1401,'Input Sheet'!F:F)</f>
        <v>0</v>
      </c>
      <c r="AC1401" s="28">
        <f>+SUMIF('Input Sheet'!$S:$S,$AL1401,'Input Sheet'!G:G)</f>
        <v>0</v>
      </c>
      <c r="AD1401" s="28">
        <f>+SUMIF('Input Sheet'!$S:$S,$AL1401,'Input Sheet'!H:H)</f>
        <v>0</v>
      </c>
      <c r="AE1401" s="28">
        <f>+SUMIF('Input Sheet'!$S:$S,$AL1401,'Input Sheet'!I:I)</f>
        <v>0</v>
      </c>
      <c r="AF1401" s="28">
        <f>+SUMIF('Input Sheet'!$S:$S,$AL1401,'Input Sheet'!J:J)</f>
        <v>0</v>
      </c>
      <c r="AG1401" s="28">
        <f>+SUMIF('Input Sheet'!$S:$S,$AL1401,'Input Sheet'!K:K)</f>
        <v>0</v>
      </c>
      <c r="AH1401" s="28">
        <f>+SUMIF('Input Sheet'!$S:$S,$AL1401,'Input Sheet'!L:L)</f>
        <v>0</v>
      </c>
      <c r="AI1401" s="28">
        <f>+SUMIF('Input Sheet'!$S:$S,$AL1401,'Input Sheet'!M:M)</f>
        <v>0</v>
      </c>
      <c r="AJ1401" s="28">
        <f>+SUMIF('Input Sheet'!$S:$S,$AL1401,'Input Sheet'!N:N)</f>
        <v>0</v>
      </c>
      <c r="AK1401" s="28"/>
      <c r="AL1401" s="27" t="str">
        <f t="shared" si="108"/>
        <v>170-7100V</v>
      </c>
      <c r="AM1401" s="34" t="str">
        <f t="shared" si="109"/>
        <v>Admin &amp; Other</v>
      </c>
      <c r="AN1401" s="34" t="str">
        <f t="shared" si="110"/>
        <v>Admin &amp; OtherOther Overheads as % of Total Gross Profit</v>
      </c>
      <c r="AO1401" s="35"/>
      <c r="AP1401" s="35"/>
      <c r="AQ1401" s="35"/>
    </row>
    <row r="1402" spans="1:43" x14ac:dyDescent="0.25">
      <c r="A1402" s="27" t="s">
        <v>103</v>
      </c>
      <c r="B1402" s="27" t="s">
        <v>104</v>
      </c>
      <c r="C1402" s="27" t="s">
        <v>104</v>
      </c>
      <c r="D1402" s="27" t="s">
        <v>195</v>
      </c>
      <c r="E1402" s="27" t="s">
        <v>678</v>
      </c>
      <c r="F1402" s="27" t="s">
        <v>704</v>
      </c>
      <c r="G1402" s="27" t="s">
        <v>705</v>
      </c>
      <c r="H1402" s="34" t="s">
        <v>644</v>
      </c>
      <c r="I1402" s="34" t="s">
        <v>706</v>
      </c>
      <c r="J1402" s="34" t="str">
        <f t="shared" si="106"/>
        <v>Admin &amp; OtherProfessional Fees as % of Total Gross Profit</v>
      </c>
      <c r="K1402" s="34" t="str">
        <f t="shared" si="107"/>
        <v>121Professional Fees - Toyota</v>
      </c>
      <c r="L1402" s="28">
        <f>+SUMIF('TB 4-24'!M:M,$AL1402,'TB 4-24'!G:G)</f>
        <v>0</v>
      </c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>
        <f>+SUMIF('Input Sheet'!$S:$S,$AL1402,'Input Sheet'!C:C)</f>
        <v>0</v>
      </c>
      <c r="Z1402" s="28">
        <f>+SUMIF('Input Sheet'!$S:$S,$AL1402,'Input Sheet'!D:D)</f>
        <v>0</v>
      </c>
      <c r="AA1402" s="28">
        <f>+SUMIF('Input Sheet'!$S:$S,$AL1402,'Input Sheet'!E:E)</f>
        <v>0</v>
      </c>
      <c r="AB1402" s="28">
        <f>+SUMIF('Input Sheet'!$S:$S,$AL1402,'Input Sheet'!F:F)</f>
        <v>0</v>
      </c>
      <c r="AC1402" s="28">
        <f>+SUMIF('Input Sheet'!$S:$S,$AL1402,'Input Sheet'!G:G)</f>
        <v>0</v>
      </c>
      <c r="AD1402" s="28">
        <f>+SUMIF('Input Sheet'!$S:$S,$AL1402,'Input Sheet'!H:H)</f>
        <v>0</v>
      </c>
      <c r="AE1402" s="28">
        <f>+SUMIF('Input Sheet'!$S:$S,$AL1402,'Input Sheet'!I:I)</f>
        <v>0</v>
      </c>
      <c r="AF1402" s="28">
        <f>+SUMIF('Input Sheet'!$S:$S,$AL1402,'Input Sheet'!J:J)</f>
        <v>0</v>
      </c>
      <c r="AG1402" s="28">
        <f>+SUMIF('Input Sheet'!$S:$S,$AL1402,'Input Sheet'!K:K)</f>
        <v>0</v>
      </c>
      <c r="AH1402" s="28">
        <f>+SUMIF('Input Sheet'!$S:$S,$AL1402,'Input Sheet'!L:L)</f>
        <v>0</v>
      </c>
      <c r="AI1402" s="28">
        <f>+SUMIF('Input Sheet'!$S:$S,$AL1402,'Input Sheet'!M:M)</f>
        <v>0</v>
      </c>
      <c r="AJ1402" s="28">
        <f>+SUMIF('Input Sheet'!$S:$S,$AL1402,'Input Sheet'!N:N)</f>
        <v>0</v>
      </c>
      <c r="AK1402" s="28"/>
      <c r="AL1402" s="27" t="str">
        <f t="shared" si="108"/>
        <v>121-7456</v>
      </c>
      <c r="AM1402" s="34" t="str">
        <f t="shared" si="109"/>
        <v>Admin &amp; Other</v>
      </c>
      <c r="AN1402" s="34" t="str">
        <f t="shared" si="110"/>
        <v>Admin &amp; OtherProfessional Fees as % of Total Gross Profit</v>
      </c>
      <c r="AO1402" s="35"/>
      <c r="AP1402" s="35"/>
      <c r="AQ1402" s="35"/>
    </row>
    <row r="1403" spans="1:43" x14ac:dyDescent="0.25">
      <c r="A1403" s="27" t="s">
        <v>103</v>
      </c>
      <c r="B1403" s="27" t="s">
        <v>104</v>
      </c>
      <c r="C1403" s="27" t="s">
        <v>104</v>
      </c>
      <c r="D1403" s="27" t="s">
        <v>195</v>
      </c>
      <c r="E1403" s="27" t="s">
        <v>684</v>
      </c>
      <c r="F1403" s="27" t="s">
        <v>704</v>
      </c>
      <c r="G1403" s="27" t="s">
        <v>705</v>
      </c>
      <c r="H1403" s="34" t="s">
        <v>644</v>
      </c>
      <c r="I1403" s="34" t="s">
        <v>706</v>
      </c>
      <c r="J1403" s="34" t="str">
        <f t="shared" si="106"/>
        <v>Admin &amp; OtherProfessional Fees as % of Total Gross Profit</v>
      </c>
      <c r="K1403" s="34" t="str">
        <f t="shared" si="107"/>
        <v>147Professional Fees - Toyota</v>
      </c>
      <c r="L1403" s="28">
        <f>+SUMIF('TB 4-24'!M:M,$AL1403,'TB 4-24'!G:G)</f>
        <v>0</v>
      </c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>
        <f>+SUMIF('Input Sheet'!$S:$S,$AL1403,'Input Sheet'!C:C)</f>
        <v>0</v>
      </c>
      <c r="Z1403" s="28">
        <f>+SUMIF('Input Sheet'!$S:$S,$AL1403,'Input Sheet'!D:D)</f>
        <v>0</v>
      </c>
      <c r="AA1403" s="28">
        <f>+SUMIF('Input Sheet'!$S:$S,$AL1403,'Input Sheet'!E:E)</f>
        <v>0</v>
      </c>
      <c r="AB1403" s="28">
        <f>+SUMIF('Input Sheet'!$S:$S,$AL1403,'Input Sheet'!F:F)</f>
        <v>0</v>
      </c>
      <c r="AC1403" s="28">
        <f>+SUMIF('Input Sheet'!$S:$S,$AL1403,'Input Sheet'!G:G)</f>
        <v>0</v>
      </c>
      <c r="AD1403" s="28">
        <f>+SUMIF('Input Sheet'!$S:$S,$AL1403,'Input Sheet'!H:H)</f>
        <v>0</v>
      </c>
      <c r="AE1403" s="28">
        <f>+SUMIF('Input Sheet'!$S:$S,$AL1403,'Input Sheet'!I:I)</f>
        <v>0</v>
      </c>
      <c r="AF1403" s="28">
        <f>+SUMIF('Input Sheet'!$S:$S,$AL1403,'Input Sheet'!J:J)</f>
        <v>0</v>
      </c>
      <c r="AG1403" s="28">
        <f>+SUMIF('Input Sheet'!$S:$S,$AL1403,'Input Sheet'!K:K)</f>
        <v>0</v>
      </c>
      <c r="AH1403" s="28">
        <f>+SUMIF('Input Sheet'!$S:$S,$AL1403,'Input Sheet'!L:L)</f>
        <v>0</v>
      </c>
      <c r="AI1403" s="28">
        <f>+SUMIF('Input Sheet'!$S:$S,$AL1403,'Input Sheet'!M:M)</f>
        <v>0</v>
      </c>
      <c r="AJ1403" s="28">
        <f>+SUMIF('Input Sheet'!$S:$S,$AL1403,'Input Sheet'!N:N)</f>
        <v>0</v>
      </c>
      <c r="AK1403" s="28"/>
      <c r="AL1403" s="27" t="str">
        <f t="shared" si="108"/>
        <v>147-7456</v>
      </c>
      <c r="AM1403" s="34" t="str">
        <f t="shared" si="109"/>
        <v>Admin &amp; Other</v>
      </c>
      <c r="AN1403" s="34" t="str">
        <f t="shared" si="110"/>
        <v>Admin &amp; OtherProfessional Fees as % of Total Gross Profit</v>
      </c>
      <c r="AO1403" s="35"/>
      <c r="AP1403" s="35"/>
      <c r="AQ1403" s="35"/>
    </row>
    <row r="1404" spans="1:43" x14ac:dyDescent="0.25">
      <c r="A1404" s="27" t="s">
        <v>103</v>
      </c>
      <c r="B1404" s="27" t="s">
        <v>104</v>
      </c>
      <c r="C1404" s="27" t="s">
        <v>104</v>
      </c>
      <c r="D1404" s="27" t="s">
        <v>195</v>
      </c>
      <c r="E1404" s="27" t="s">
        <v>116</v>
      </c>
      <c r="F1404" s="27" t="s">
        <v>704</v>
      </c>
      <c r="G1404" s="27" t="s">
        <v>705</v>
      </c>
      <c r="H1404" s="34" t="s">
        <v>109</v>
      </c>
      <c r="I1404" s="34" t="s">
        <v>110</v>
      </c>
      <c r="J1404" s="34" t="str">
        <f t="shared" si="106"/>
        <v>OverallOther Income</v>
      </c>
      <c r="K1404" s="34" t="str">
        <f t="shared" si="107"/>
        <v>142Professional Fees - Toyota</v>
      </c>
      <c r="L1404" s="28">
        <f>+SUMIF('TB 4-24'!M:M,$AL1404,'TB 4-24'!G:G)</f>
        <v>0</v>
      </c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>
        <f>+SUMIF('Input Sheet'!$S:$S,$AL1404,'Input Sheet'!C:C)</f>
        <v>0</v>
      </c>
      <c r="Z1404" s="28">
        <f>+SUMIF('Input Sheet'!$S:$S,$AL1404,'Input Sheet'!D:D)</f>
        <v>0</v>
      </c>
      <c r="AA1404" s="28">
        <f>+SUMIF('Input Sheet'!$S:$S,$AL1404,'Input Sheet'!E:E)</f>
        <v>0</v>
      </c>
      <c r="AB1404" s="28">
        <f>+SUMIF('Input Sheet'!$S:$S,$AL1404,'Input Sheet'!F:F)</f>
        <v>0</v>
      </c>
      <c r="AC1404" s="28">
        <f>+SUMIF('Input Sheet'!$S:$S,$AL1404,'Input Sheet'!G:G)</f>
        <v>0</v>
      </c>
      <c r="AD1404" s="28">
        <f>+SUMIF('Input Sheet'!$S:$S,$AL1404,'Input Sheet'!H:H)</f>
        <v>0</v>
      </c>
      <c r="AE1404" s="28">
        <f>+SUMIF('Input Sheet'!$S:$S,$AL1404,'Input Sheet'!I:I)</f>
        <v>0</v>
      </c>
      <c r="AF1404" s="28">
        <f>+SUMIF('Input Sheet'!$S:$S,$AL1404,'Input Sheet'!J:J)</f>
        <v>0</v>
      </c>
      <c r="AG1404" s="28">
        <f>+SUMIF('Input Sheet'!$S:$S,$AL1404,'Input Sheet'!K:K)</f>
        <v>0</v>
      </c>
      <c r="AH1404" s="28">
        <f>+SUMIF('Input Sheet'!$S:$S,$AL1404,'Input Sheet'!L:L)</f>
        <v>0</v>
      </c>
      <c r="AI1404" s="28">
        <f>+SUMIF('Input Sheet'!$S:$S,$AL1404,'Input Sheet'!M:M)</f>
        <v>0</v>
      </c>
      <c r="AJ1404" s="28">
        <f>+SUMIF('Input Sheet'!$S:$S,$AL1404,'Input Sheet'!N:N)</f>
        <v>0</v>
      </c>
      <c r="AK1404" s="28"/>
      <c r="AL1404" s="27" t="str">
        <f t="shared" si="108"/>
        <v>142-7456</v>
      </c>
      <c r="AM1404" s="34" t="str">
        <f t="shared" si="109"/>
        <v>Overall</v>
      </c>
      <c r="AN1404" s="34" t="str">
        <f t="shared" si="110"/>
        <v>OverallOther Income</v>
      </c>
      <c r="AO1404" s="35"/>
      <c r="AP1404" s="35"/>
      <c r="AQ1404" s="35"/>
    </row>
    <row r="1405" spans="1:43" x14ac:dyDescent="0.25">
      <c r="A1405" s="27" t="s">
        <v>103</v>
      </c>
      <c r="B1405" s="27" t="s">
        <v>104</v>
      </c>
      <c r="C1405" s="27" t="s">
        <v>104</v>
      </c>
      <c r="D1405" s="27" t="s">
        <v>195</v>
      </c>
      <c r="E1405" s="27">
        <v>150</v>
      </c>
      <c r="F1405" s="27" t="s">
        <v>704</v>
      </c>
      <c r="G1405" s="27" t="s">
        <v>705</v>
      </c>
      <c r="H1405" s="34" t="s">
        <v>109</v>
      </c>
      <c r="I1405" s="34" t="s">
        <v>110</v>
      </c>
      <c r="J1405" s="34" t="str">
        <f t="shared" si="106"/>
        <v>OverallOther Income</v>
      </c>
      <c r="K1405" s="34" t="str">
        <f t="shared" si="107"/>
        <v>150Professional Fees - Toyota</v>
      </c>
      <c r="L1405" s="28">
        <f>+SUMIF('TB 4-24'!M:M,$AL1405,'TB 4-24'!G:G)</f>
        <v>0</v>
      </c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>
        <f>+SUMIF('Input Sheet'!$S:$S,$AL1405,'Input Sheet'!C:C)</f>
        <v>0</v>
      </c>
      <c r="Z1405" s="28">
        <f>+SUMIF('Input Sheet'!$S:$S,$AL1405,'Input Sheet'!D:D)</f>
        <v>0</v>
      </c>
      <c r="AA1405" s="28">
        <f>+SUMIF('Input Sheet'!$S:$S,$AL1405,'Input Sheet'!E:E)</f>
        <v>0</v>
      </c>
      <c r="AB1405" s="28">
        <f>+SUMIF('Input Sheet'!$S:$S,$AL1405,'Input Sheet'!F:F)</f>
        <v>0</v>
      </c>
      <c r="AC1405" s="28">
        <f>+SUMIF('Input Sheet'!$S:$S,$AL1405,'Input Sheet'!G:G)</f>
        <v>0</v>
      </c>
      <c r="AD1405" s="28">
        <f>+SUMIF('Input Sheet'!$S:$S,$AL1405,'Input Sheet'!H:H)</f>
        <v>0</v>
      </c>
      <c r="AE1405" s="28">
        <f>+SUMIF('Input Sheet'!$S:$S,$AL1405,'Input Sheet'!I:I)</f>
        <v>0</v>
      </c>
      <c r="AF1405" s="28">
        <f>+SUMIF('Input Sheet'!$S:$S,$AL1405,'Input Sheet'!J:J)</f>
        <v>0</v>
      </c>
      <c r="AG1405" s="28">
        <f>+SUMIF('Input Sheet'!$S:$S,$AL1405,'Input Sheet'!K:K)</f>
        <v>0</v>
      </c>
      <c r="AH1405" s="28">
        <f>+SUMIF('Input Sheet'!$S:$S,$AL1405,'Input Sheet'!L:L)</f>
        <v>0</v>
      </c>
      <c r="AI1405" s="28">
        <f>+SUMIF('Input Sheet'!$S:$S,$AL1405,'Input Sheet'!M:M)</f>
        <v>0</v>
      </c>
      <c r="AJ1405" s="28">
        <f>+SUMIF('Input Sheet'!$S:$S,$AL1405,'Input Sheet'!N:N)</f>
        <v>0</v>
      </c>
      <c r="AK1405" s="28"/>
      <c r="AL1405" s="27" t="str">
        <f t="shared" si="108"/>
        <v>150-7456</v>
      </c>
      <c r="AM1405" s="34" t="str">
        <f t="shared" si="109"/>
        <v>Overall</v>
      </c>
      <c r="AN1405" s="34" t="str">
        <f t="shared" si="110"/>
        <v>OverallOther Income</v>
      </c>
      <c r="AO1405" s="35"/>
      <c r="AP1405" s="35"/>
      <c r="AQ1405" s="35"/>
    </row>
    <row r="1406" spans="1:43" x14ac:dyDescent="0.25">
      <c r="A1406" s="27" t="s">
        <v>103</v>
      </c>
      <c r="B1406" s="27" t="s">
        <v>104</v>
      </c>
      <c r="C1406" s="27" t="s">
        <v>104</v>
      </c>
      <c r="D1406" s="27" t="s">
        <v>171</v>
      </c>
      <c r="E1406" s="27" t="s">
        <v>653</v>
      </c>
      <c r="F1406" s="27" t="s">
        <v>687</v>
      </c>
      <c r="G1406" s="27" t="s">
        <v>688</v>
      </c>
      <c r="H1406" s="34" t="s">
        <v>644</v>
      </c>
      <c r="I1406" s="34" t="s">
        <v>645</v>
      </c>
      <c r="J1406" s="34" t="str">
        <f t="shared" si="106"/>
        <v>Admin &amp; OtherOther Overheads as % of Total Gross Profit</v>
      </c>
      <c r="K1406" s="34" t="str">
        <f t="shared" si="107"/>
        <v>140Miscellaneous expenses - Toyota</v>
      </c>
      <c r="L1406" s="28">
        <f>+SUMIF('TB 4-24'!M:M,$AL1406,'TB 4-24'!G:G)</f>
        <v>0</v>
      </c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>
        <f>+SUMIF('Input Sheet'!$S:$S,$AL1406,'Input Sheet'!C:C)</f>
        <v>0</v>
      </c>
      <c r="Z1406" s="28">
        <f>+SUMIF('Input Sheet'!$S:$S,$AL1406,'Input Sheet'!D:D)</f>
        <v>0</v>
      </c>
      <c r="AA1406" s="28">
        <f>+SUMIF('Input Sheet'!$S:$S,$AL1406,'Input Sheet'!E:E)</f>
        <v>0</v>
      </c>
      <c r="AB1406" s="28">
        <f>+SUMIF('Input Sheet'!$S:$S,$AL1406,'Input Sheet'!F:F)</f>
        <v>0</v>
      </c>
      <c r="AC1406" s="28">
        <f>+SUMIF('Input Sheet'!$S:$S,$AL1406,'Input Sheet'!G:G)</f>
        <v>0</v>
      </c>
      <c r="AD1406" s="28">
        <f>+SUMIF('Input Sheet'!$S:$S,$AL1406,'Input Sheet'!H:H)</f>
        <v>0</v>
      </c>
      <c r="AE1406" s="28">
        <f>+SUMIF('Input Sheet'!$S:$S,$AL1406,'Input Sheet'!I:I)</f>
        <v>0</v>
      </c>
      <c r="AF1406" s="28">
        <f>+SUMIF('Input Sheet'!$S:$S,$AL1406,'Input Sheet'!J:J)</f>
        <v>0</v>
      </c>
      <c r="AG1406" s="28">
        <f>+SUMIF('Input Sheet'!$S:$S,$AL1406,'Input Sheet'!K:K)</f>
        <v>0</v>
      </c>
      <c r="AH1406" s="28">
        <f>+SUMIF('Input Sheet'!$S:$S,$AL1406,'Input Sheet'!L:L)</f>
        <v>0</v>
      </c>
      <c r="AI1406" s="28">
        <f>+SUMIF('Input Sheet'!$S:$S,$AL1406,'Input Sheet'!M:M)</f>
        <v>0</v>
      </c>
      <c r="AJ1406" s="28">
        <f>+SUMIF('Input Sheet'!$S:$S,$AL1406,'Input Sheet'!N:N)</f>
        <v>0</v>
      </c>
      <c r="AK1406" s="28"/>
      <c r="AL1406" s="27" t="str">
        <f t="shared" si="108"/>
        <v>140-7300</v>
      </c>
      <c r="AM1406" s="34" t="str">
        <f t="shared" si="109"/>
        <v>Admin &amp; Other</v>
      </c>
      <c r="AN1406" s="34" t="str">
        <f t="shared" si="110"/>
        <v>Admin &amp; OtherOther Overheads as % of Total Gross Profit</v>
      </c>
      <c r="AO1406" s="35"/>
      <c r="AP1406" s="35"/>
      <c r="AQ1406" s="35"/>
    </row>
    <row r="1407" spans="1:43" x14ac:dyDescent="0.25">
      <c r="A1407" s="27" t="s">
        <v>103</v>
      </c>
      <c r="B1407" s="27" t="s">
        <v>104</v>
      </c>
      <c r="C1407" s="27" t="s">
        <v>104</v>
      </c>
      <c r="D1407" s="27" t="s">
        <v>171</v>
      </c>
      <c r="E1407" s="27" t="s">
        <v>678</v>
      </c>
      <c r="F1407" s="27" t="s">
        <v>687</v>
      </c>
      <c r="G1407" s="27" t="s">
        <v>688</v>
      </c>
      <c r="H1407" s="34" t="s">
        <v>644</v>
      </c>
      <c r="I1407" s="34" t="s">
        <v>645</v>
      </c>
      <c r="J1407" s="34" t="str">
        <f t="shared" si="106"/>
        <v>Admin &amp; OtherOther Overheads as % of Total Gross Profit</v>
      </c>
      <c r="K1407" s="34" t="str">
        <f t="shared" si="107"/>
        <v>121Miscellaneous expenses - Toyota</v>
      </c>
      <c r="L1407" s="28">
        <f>+SUMIF('TB 4-24'!M:M,$AL1407,'TB 4-24'!G:G)</f>
        <v>0</v>
      </c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>
        <f>+SUMIF('Input Sheet'!$S:$S,$AL1407,'Input Sheet'!C:C)</f>
        <v>0</v>
      </c>
      <c r="Z1407" s="28">
        <f>+SUMIF('Input Sheet'!$S:$S,$AL1407,'Input Sheet'!D:D)</f>
        <v>0</v>
      </c>
      <c r="AA1407" s="28">
        <f>+SUMIF('Input Sheet'!$S:$S,$AL1407,'Input Sheet'!E:E)</f>
        <v>0</v>
      </c>
      <c r="AB1407" s="28">
        <f>+SUMIF('Input Sheet'!$S:$S,$AL1407,'Input Sheet'!F:F)</f>
        <v>0</v>
      </c>
      <c r="AC1407" s="28">
        <f>+SUMIF('Input Sheet'!$S:$S,$AL1407,'Input Sheet'!G:G)</f>
        <v>0</v>
      </c>
      <c r="AD1407" s="28">
        <f>+SUMIF('Input Sheet'!$S:$S,$AL1407,'Input Sheet'!H:H)</f>
        <v>0</v>
      </c>
      <c r="AE1407" s="28">
        <f>+SUMIF('Input Sheet'!$S:$S,$AL1407,'Input Sheet'!I:I)</f>
        <v>0</v>
      </c>
      <c r="AF1407" s="28">
        <f>+SUMIF('Input Sheet'!$S:$S,$AL1407,'Input Sheet'!J:J)</f>
        <v>0</v>
      </c>
      <c r="AG1407" s="28">
        <f>+SUMIF('Input Sheet'!$S:$S,$AL1407,'Input Sheet'!K:K)</f>
        <v>0</v>
      </c>
      <c r="AH1407" s="28">
        <f>+SUMIF('Input Sheet'!$S:$S,$AL1407,'Input Sheet'!L:L)</f>
        <v>0</v>
      </c>
      <c r="AI1407" s="28">
        <f>+SUMIF('Input Sheet'!$S:$S,$AL1407,'Input Sheet'!M:M)</f>
        <v>0</v>
      </c>
      <c r="AJ1407" s="28">
        <f>+SUMIF('Input Sheet'!$S:$S,$AL1407,'Input Sheet'!N:N)</f>
        <v>0</v>
      </c>
      <c r="AK1407" s="28"/>
      <c r="AL1407" s="27" t="str">
        <f t="shared" si="108"/>
        <v>121-7300</v>
      </c>
      <c r="AM1407" s="34" t="str">
        <f t="shared" si="109"/>
        <v>Admin &amp; Other</v>
      </c>
      <c r="AN1407" s="34" t="str">
        <f t="shared" si="110"/>
        <v>Admin &amp; OtherOther Overheads as % of Total Gross Profit</v>
      </c>
      <c r="AO1407" s="35"/>
      <c r="AP1407" s="35"/>
      <c r="AQ1407" s="35"/>
    </row>
    <row r="1408" spans="1:43" x14ac:dyDescent="0.25">
      <c r="A1408" s="27" t="s">
        <v>103</v>
      </c>
      <c r="B1408" s="27" t="s">
        <v>104</v>
      </c>
      <c r="C1408" s="27" t="s">
        <v>104</v>
      </c>
      <c r="D1408" s="27" t="s">
        <v>562</v>
      </c>
      <c r="E1408" s="27">
        <v>120</v>
      </c>
      <c r="F1408" s="27" t="s">
        <v>687</v>
      </c>
      <c r="G1408" s="27" t="s">
        <v>688</v>
      </c>
      <c r="H1408" s="34" t="s">
        <v>644</v>
      </c>
      <c r="I1408" s="34" t="s">
        <v>645</v>
      </c>
      <c r="J1408" s="34" t="str">
        <f t="shared" si="106"/>
        <v>Admin &amp; OtherOther Overheads as % of Total Gross Profit</v>
      </c>
      <c r="K1408" s="34" t="str">
        <f t="shared" si="107"/>
        <v>120Miscellaneous expenses - Toyota</v>
      </c>
      <c r="L1408" s="28">
        <f>+SUMIF('TB 4-24'!M:M,$AL1408,'TB 4-24'!G:G)</f>
        <v>0</v>
      </c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>
        <f>+SUMIF('Input Sheet'!$S:$S,$AL1408,'Input Sheet'!C:C)</f>
        <v>0</v>
      </c>
      <c r="Z1408" s="28">
        <f>+SUMIF('Input Sheet'!$S:$S,$AL1408,'Input Sheet'!D:D)</f>
        <v>0</v>
      </c>
      <c r="AA1408" s="28">
        <f>+SUMIF('Input Sheet'!$S:$S,$AL1408,'Input Sheet'!E:E)</f>
        <v>0</v>
      </c>
      <c r="AB1408" s="28">
        <f>+SUMIF('Input Sheet'!$S:$S,$AL1408,'Input Sheet'!F:F)</f>
        <v>0</v>
      </c>
      <c r="AC1408" s="28">
        <f>+SUMIF('Input Sheet'!$S:$S,$AL1408,'Input Sheet'!G:G)</f>
        <v>0</v>
      </c>
      <c r="AD1408" s="28">
        <f>+SUMIF('Input Sheet'!$S:$S,$AL1408,'Input Sheet'!H:H)</f>
        <v>0</v>
      </c>
      <c r="AE1408" s="28">
        <f>+SUMIF('Input Sheet'!$S:$S,$AL1408,'Input Sheet'!I:I)</f>
        <v>0</v>
      </c>
      <c r="AF1408" s="28">
        <f>+SUMIF('Input Sheet'!$S:$S,$AL1408,'Input Sheet'!J:J)</f>
        <v>0</v>
      </c>
      <c r="AG1408" s="28">
        <f>+SUMIF('Input Sheet'!$S:$S,$AL1408,'Input Sheet'!K:K)</f>
        <v>0</v>
      </c>
      <c r="AH1408" s="28">
        <f>+SUMIF('Input Sheet'!$S:$S,$AL1408,'Input Sheet'!L:L)</f>
        <v>0</v>
      </c>
      <c r="AI1408" s="28">
        <f>+SUMIF('Input Sheet'!$S:$S,$AL1408,'Input Sheet'!M:M)</f>
        <v>0</v>
      </c>
      <c r="AJ1408" s="28">
        <f>+SUMIF('Input Sheet'!$S:$S,$AL1408,'Input Sheet'!N:N)</f>
        <v>0</v>
      </c>
      <c r="AK1408" s="28"/>
      <c r="AL1408" s="27" t="str">
        <f t="shared" si="108"/>
        <v>120-7458</v>
      </c>
      <c r="AM1408" s="34" t="str">
        <f t="shared" si="109"/>
        <v>Admin &amp; Other</v>
      </c>
      <c r="AN1408" s="34" t="str">
        <f t="shared" si="110"/>
        <v>Admin &amp; OtherOther Overheads as % of Total Gross Profit</v>
      </c>
      <c r="AO1408" s="35"/>
      <c r="AP1408" s="35"/>
      <c r="AQ1408" s="35"/>
    </row>
    <row r="1409" spans="1:43" x14ac:dyDescent="0.25">
      <c r="A1409" s="27" t="s">
        <v>103</v>
      </c>
      <c r="B1409" s="27" t="s">
        <v>104</v>
      </c>
      <c r="C1409" s="27" t="s">
        <v>671</v>
      </c>
      <c r="D1409" s="27" t="s">
        <v>171</v>
      </c>
      <c r="E1409" s="27" t="s">
        <v>683</v>
      </c>
      <c r="F1409" s="27" t="s">
        <v>687</v>
      </c>
      <c r="G1409" s="27" t="s">
        <v>688</v>
      </c>
      <c r="H1409" s="34" t="s">
        <v>644</v>
      </c>
      <c r="I1409" s="34" t="s">
        <v>645</v>
      </c>
      <c r="J1409" s="34" t="str">
        <f t="shared" si="106"/>
        <v>Admin &amp; OtherOther Overheads as % of Total Gross Profit</v>
      </c>
      <c r="K1409" s="34" t="str">
        <f t="shared" si="107"/>
        <v>340Miscellaneous expenses - Toyota</v>
      </c>
      <c r="L1409" s="28">
        <f>+SUMIF('TB 4-24'!M:M,$AL1409,'TB 4-24'!G:G)</f>
        <v>0</v>
      </c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>
        <f>+SUMIF('Input Sheet'!$S:$S,$AL1409,'Input Sheet'!C:C)</f>
        <v>0</v>
      </c>
      <c r="Z1409" s="28">
        <f>+SUMIF('Input Sheet'!$S:$S,$AL1409,'Input Sheet'!D:D)</f>
        <v>0</v>
      </c>
      <c r="AA1409" s="28">
        <f>+SUMIF('Input Sheet'!$S:$S,$AL1409,'Input Sheet'!E:E)</f>
        <v>0</v>
      </c>
      <c r="AB1409" s="28">
        <f>+SUMIF('Input Sheet'!$S:$S,$AL1409,'Input Sheet'!F:F)</f>
        <v>0</v>
      </c>
      <c r="AC1409" s="28">
        <f>+SUMIF('Input Sheet'!$S:$S,$AL1409,'Input Sheet'!G:G)</f>
        <v>0</v>
      </c>
      <c r="AD1409" s="28">
        <f>+SUMIF('Input Sheet'!$S:$S,$AL1409,'Input Sheet'!H:H)</f>
        <v>0</v>
      </c>
      <c r="AE1409" s="28">
        <f>+SUMIF('Input Sheet'!$S:$S,$AL1409,'Input Sheet'!I:I)</f>
        <v>0</v>
      </c>
      <c r="AF1409" s="28">
        <f>+SUMIF('Input Sheet'!$S:$S,$AL1409,'Input Sheet'!J:J)</f>
        <v>0</v>
      </c>
      <c r="AG1409" s="28">
        <f>+SUMIF('Input Sheet'!$S:$S,$AL1409,'Input Sheet'!K:K)</f>
        <v>0</v>
      </c>
      <c r="AH1409" s="28">
        <f>+SUMIF('Input Sheet'!$S:$S,$AL1409,'Input Sheet'!L:L)</f>
        <v>0</v>
      </c>
      <c r="AI1409" s="28">
        <f>+SUMIF('Input Sheet'!$S:$S,$AL1409,'Input Sheet'!M:M)</f>
        <v>0</v>
      </c>
      <c r="AJ1409" s="28">
        <f>+SUMIF('Input Sheet'!$S:$S,$AL1409,'Input Sheet'!N:N)</f>
        <v>0</v>
      </c>
      <c r="AK1409" s="28"/>
      <c r="AL1409" s="27" t="str">
        <f t="shared" si="108"/>
        <v>340-7300</v>
      </c>
      <c r="AM1409" s="34" t="str">
        <f t="shared" si="109"/>
        <v>Admin &amp; Other</v>
      </c>
      <c r="AN1409" s="34" t="str">
        <f t="shared" si="110"/>
        <v>Admin &amp; OtherOther Overheads as % of Total Gross Profit</v>
      </c>
      <c r="AO1409" s="35"/>
      <c r="AP1409" s="35"/>
      <c r="AQ1409" s="35"/>
    </row>
    <row r="1410" spans="1:43" x14ac:dyDescent="0.25">
      <c r="A1410" s="27" t="s">
        <v>103</v>
      </c>
      <c r="B1410" s="27" t="s">
        <v>104</v>
      </c>
      <c r="C1410" s="27" t="s">
        <v>663</v>
      </c>
      <c r="D1410" s="27" t="s">
        <v>171</v>
      </c>
      <c r="E1410" s="27" t="s">
        <v>669</v>
      </c>
      <c r="F1410" s="27" t="s">
        <v>687</v>
      </c>
      <c r="G1410" s="27" t="s">
        <v>688</v>
      </c>
      <c r="H1410" s="34" t="s">
        <v>644</v>
      </c>
      <c r="I1410" s="34" t="s">
        <v>645</v>
      </c>
      <c r="J1410" s="34" t="str">
        <f t="shared" si="106"/>
        <v>Admin &amp; OtherOther Overheads as % of Total Gross Profit</v>
      </c>
      <c r="K1410" s="34" t="str">
        <f t="shared" si="107"/>
        <v>440Miscellaneous expenses - Toyota</v>
      </c>
      <c r="L1410" s="28">
        <f>+SUMIF('TB 4-24'!M:M,$AL1410,'TB 4-24'!G:G)</f>
        <v>0</v>
      </c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>
        <f>+SUMIF('Input Sheet'!$S:$S,$AL1410,'Input Sheet'!C:C)</f>
        <v>0</v>
      </c>
      <c r="Z1410" s="28">
        <f>+SUMIF('Input Sheet'!$S:$S,$AL1410,'Input Sheet'!D:D)</f>
        <v>0</v>
      </c>
      <c r="AA1410" s="28">
        <f>+SUMIF('Input Sheet'!$S:$S,$AL1410,'Input Sheet'!E:E)</f>
        <v>0</v>
      </c>
      <c r="AB1410" s="28">
        <f>+SUMIF('Input Sheet'!$S:$S,$AL1410,'Input Sheet'!F:F)</f>
        <v>0</v>
      </c>
      <c r="AC1410" s="28">
        <f>+SUMIF('Input Sheet'!$S:$S,$AL1410,'Input Sheet'!G:G)</f>
        <v>0</v>
      </c>
      <c r="AD1410" s="28">
        <f>+SUMIF('Input Sheet'!$S:$S,$AL1410,'Input Sheet'!H:H)</f>
        <v>0</v>
      </c>
      <c r="AE1410" s="28">
        <f>+SUMIF('Input Sheet'!$S:$S,$AL1410,'Input Sheet'!I:I)</f>
        <v>0</v>
      </c>
      <c r="AF1410" s="28">
        <f>+SUMIF('Input Sheet'!$S:$S,$AL1410,'Input Sheet'!J:J)</f>
        <v>0</v>
      </c>
      <c r="AG1410" s="28">
        <f>+SUMIF('Input Sheet'!$S:$S,$AL1410,'Input Sheet'!K:K)</f>
        <v>0</v>
      </c>
      <c r="AH1410" s="28">
        <f>+SUMIF('Input Sheet'!$S:$S,$AL1410,'Input Sheet'!L:L)</f>
        <v>0</v>
      </c>
      <c r="AI1410" s="28">
        <f>+SUMIF('Input Sheet'!$S:$S,$AL1410,'Input Sheet'!M:M)</f>
        <v>0</v>
      </c>
      <c r="AJ1410" s="28">
        <f>+SUMIF('Input Sheet'!$S:$S,$AL1410,'Input Sheet'!N:N)</f>
        <v>0</v>
      </c>
      <c r="AK1410" s="28"/>
      <c r="AL1410" s="27" t="str">
        <f t="shared" si="108"/>
        <v>440-7300</v>
      </c>
      <c r="AM1410" s="34" t="str">
        <f t="shared" si="109"/>
        <v>Admin &amp; Other</v>
      </c>
      <c r="AN1410" s="34" t="str">
        <f t="shared" si="110"/>
        <v>Admin &amp; OtherOther Overheads as % of Total Gross Profit</v>
      </c>
      <c r="AO1410" s="35"/>
      <c r="AP1410" s="35"/>
      <c r="AQ1410" s="35"/>
    </row>
    <row r="1411" spans="1:43" x14ac:dyDescent="0.25">
      <c r="A1411" s="27" t="s">
        <v>103</v>
      </c>
      <c r="B1411" s="27" t="s">
        <v>104</v>
      </c>
      <c r="C1411" s="27" t="s">
        <v>657</v>
      </c>
      <c r="D1411" s="27" t="s">
        <v>171</v>
      </c>
      <c r="E1411" s="27" t="s">
        <v>660</v>
      </c>
      <c r="F1411" s="27" t="s">
        <v>687</v>
      </c>
      <c r="G1411" s="27" t="s">
        <v>688</v>
      </c>
      <c r="H1411" s="34" t="s">
        <v>644</v>
      </c>
      <c r="I1411" s="34" t="s">
        <v>645</v>
      </c>
      <c r="J1411" s="34" t="str">
        <f t="shared" ref="J1411:J1474" si="111">+H1411&amp;I1411</f>
        <v>Admin &amp; OtherOther Overheads as % of Total Gross Profit</v>
      </c>
      <c r="K1411" s="34" t="str">
        <f t="shared" ref="K1411:K1474" si="112">+E1411&amp;G1411</f>
        <v>200Miscellaneous expenses - Toyota</v>
      </c>
      <c r="L1411" s="28">
        <f>+SUMIF('TB 4-24'!M:M,$AL1411,'TB 4-24'!G:G)</f>
        <v>0</v>
      </c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>
        <f>+SUMIF('Input Sheet'!$S:$S,$AL1411,'Input Sheet'!C:C)</f>
        <v>0</v>
      </c>
      <c r="Z1411" s="28">
        <f>+SUMIF('Input Sheet'!$S:$S,$AL1411,'Input Sheet'!D:D)</f>
        <v>0</v>
      </c>
      <c r="AA1411" s="28">
        <f>+SUMIF('Input Sheet'!$S:$S,$AL1411,'Input Sheet'!E:E)</f>
        <v>0</v>
      </c>
      <c r="AB1411" s="28">
        <f>+SUMIF('Input Sheet'!$S:$S,$AL1411,'Input Sheet'!F:F)</f>
        <v>0</v>
      </c>
      <c r="AC1411" s="28">
        <f>+SUMIF('Input Sheet'!$S:$S,$AL1411,'Input Sheet'!G:G)</f>
        <v>0</v>
      </c>
      <c r="AD1411" s="28">
        <f>+SUMIF('Input Sheet'!$S:$S,$AL1411,'Input Sheet'!H:H)</f>
        <v>0</v>
      </c>
      <c r="AE1411" s="28">
        <f>+SUMIF('Input Sheet'!$S:$S,$AL1411,'Input Sheet'!I:I)</f>
        <v>0</v>
      </c>
      <c r="AF1411" s="28">
        <f>+SUMIF('Input Sheet'!$S:$S,$AL1411,'Input Sheet'!J:J)</f>
        <v>0</v>
      </c>
      <c r="AG1411" s="28">
        <f>+SUMIF('Input Sheet'!$S:$S,$AL1411,'Input Sheet'!K:K)</f>
        <v>0</v>
      </c>
      <c r="AH1411" s="28">
        <f>+SUMIF('Input Sheet'!$S:$S,$AL1411,'Input Sheet'!L:L)</f>
        <v>0</v>
      </c>
      <c r="AI1411" s="28">
        <f>+SUMIF('Input Sheet'!$S:$S,$AL1411,'Input Sheet'!M:M)</f>
        <v>0</v>
      </c>
      <c r="AJ1411" s="28">
        <f>+SUMIF('Input Sheet'!$S:$S,$AL1411,'Input Sheet'!N:N)</f>
        <v>0</v>
      </c>
      <c r="AK1411" s="28"/>
      <c r="AL1411" s="27" t="str">
        <f t="shared" ref="AL1411:AL1474" si="113">+E1411&amp;"-"&amp;D1411</f>
        <v>200-7300</v>
      </c>
      <c r="AM1411" s="34" t="str">
        <f t="shared" si="109"/>
        <v>Admin &amp; Other</v>
      </c>
      <c r="AN1411" s="34" t="str">
        <f t="shared" si="110"/>
        <v>Admin &amp; OtherOther Overheads as % of Total Gross Profit</v>
      </c>
      <c r="AO1411" s="35"/>
      <c r="AP1411" s="35"/>
      <c r="AQ1411" s="35"/>
    </row>
    <row r="1412" spans="1:43" x14ac:dyDescent="0.25">
      <c r="A1412" s="27" t="s">
        <v>103</v>
      </c>
      <c r="B1412" s="27" t="s">
        <v>104</v>
      </c>
      <c r="C1412" s="27" t="s">
        <v>657</v>
      </c>
      <c r="D1412" s="27" t="s">
        <v>171</v>
      </c>
      <c r="E1412" s="27" t="s">
        <v>661</v>
      </c>
      <c r="F1412" s="27" t="s">
        <v>687</v>
      </c>
      <c r="G1412" s="27" t="s">
        <v>688</v>
      </c>
      <c r="H1412" s="34" t="s">
        <v>644</v>
      </c>
      <c r="I1412" s="34" t="s">
        <v>645</v>
      </c>
      <c r="J1412" s="34" t="str">
        <f t="shared" si="111"/>
        <v>Admin &amp; OtherOther Overheads as % of Total Gross Profit</v>
      </c>
      <c r="K1412" s="34" t="str">
        <f t="shared" si="112"/>
        <v>221Miscellaneous expenses - Toyota</v>
      </c>
      <c r="L1412" s="28">
        <f>+SUMIF('TB 4-24'!M:M,$AL1412,'TB 4-24'!G:G)</f>
        <v>0</v>
      </c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>
        <f>+SUMIF('Input Sheet'!$S:$S,$AL1412,'Input Sheet'!C:C)</f>
        <v>0</v>
      </c>
      <c r="Z1412" s="28">
        <f>+SUMIF('Input Sheet'!$S:$S,$AL1412,'Input Sheet'!D:D)</f>
        <v>0</v>
      </c>
      <c r="AA1412" s="28">
        <f>+SUMIF('Input Sheet'!$S:$S,$AL1412,'Input Sheet'!E:E)</f>
        <v>0</v>
      </c>
      <c r="AB1412" s="28">
        <f>+SUMIF('Input Sheet'!$S:$S,$AL1412,'Input Sheet'!F:F)</f>
        <v>0</v>
      </c>
      <c r="AC1412" s="28">
        <f>+SUMIF('Input Sheet'!$S:$S,$AL1412,'Input Sheet'!G:G)</f>
        <v>0</v>
      </c>
      <c r="AD1412" s="28">
        <f>+SUMIF('Input Sheet'!$S:$S,$AL1412,'Input Sheet'!H:H)</f>
        <v>0</v>
      </c>
      <c r="AE1412" s="28">
        <f>+SUMIF('Input Sheet'!$S:$S,$AL1412,'Input Sheet'!I:I)</f>
        <v>0</v>
      </c>
      <c r="AF1412" s="28">
        <f>+SUMIF('Input Sheet'!$S:$S,$AL1412,'Input Sheet'!J:J)</f>
        <v>0</v>
      </c>
      <c r="AG1412" s="28">
        <f>+SUMIF('Input Sheet'!$S:$S,$AL1412,'Input Sheet'!K:K)</f>
        <v>0</v>
      </c>
      <c r="AH1412" s="28">
        <f>+SUMIF('Input Sheet'!$S:$S,$AL1412,'Input Sheet'!L:L)</f>
        <v>0</v>
      </c>
      <c r="AI1412" s="28">
        <f>+SUMIF('Input Sheet'!$S:$S,$AL1412,'Input Sheet'!M:M)</f>
        <v>0</v>
      </c>
      <c r="AJ1412" s="28">
        <f>+SUMIF('Input Sheet'!$S:$S,$AL1412,'Input Sheet'!N:N)</f>
        <v>0</v>
      </c>
      <c r="AK1412" s="28"/>
      <c r="AL1412" s="27" t="str">
        <f t="shared" si="113"/>
        <v>221-7300</v>
      </c>
      <c r="AM1412" s="34" t="str">
        <f t="shared" ref="AM1412:AM1475" si="114">H1412</f>
        <v>Admin &amp; Other</v>
      </c>
      <c r="AN1412" s="34" t="str">
        <f t="shared" ref="AN1412:AN1475" si="115">J1412</f>
        <v>Admin &amp; OtherOther Overheads as % of Total Gross Profit</v>
      </c>
      <c r="AO1412" s="35"/>
      <c r="AP1412" s="35"/>
      <c r="AQ1412" s="35"/>
    </row>
    <row r="1413" spans="1:43" x14ac:dyDescent="0.25">
      <c r="A1413" s="27" t="s">
        <v>103</v>
      </c>
      <c r="B1413" s="27" t="s">
        <v>104</v>
      </c>
      <c r="C1413" s="27" t="s">
        <v>657</v>
      </c>
      <c r="D1413" s="27" t="s">
        <v>171</v>
      </c>
      <c r="E1413" s="27" t="s">
        <v>681</v>
      </c>
      <c r="F1413" s="27" t="s">
        <v>687</v>
      </c>
      <c r="G1413" s="27" t="s">
        <v>688</v>
      </c>
      <c r="H1413" s="34" t="s">
        <v>644</v>
      </c>
      <c r="I1413" s="34" t="s">
        <v>645</v>
      </c>
      <c r="J1413" s="34" t="str">
        <f t="shared" si="111"/>
        <v>Admin &amp; OtherOther Overheads as % of Total Gross Profit</v>
      </c>
      <c r="K1413" s="34" t="str">
        <f t="shared" si="112"/>
        <v>230Miscellaneous expenses - Toyota</v>
      </c>
      <c r="L1413" s="28">
        <f>+SUMIF('TB 4-24'!M:M,$AL1413,'TB 4-24'!G:G)</f>
        <v>0</v>
      </c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>
        <f>+SUMIF('Input Sheet'!$S:$S,$AL1413,'Input Sheet'!C:C)</f>
        <v>0</v>
      </c>
      <c r="Z1413" s="28">
        <f>+SUMIF('Input Sheet'!$S:$S,$AL1413,'Input Sheet'!D:D)</f>
        <v>0</v>
      </c>
      <c r="AA1413" s="28">
        <f>+SUMIF('Input Sheet'!$S:$S,$AL1413,'Input Sheet'!E:E)</f>
        <v>0</v>
      </c>
      <c r="AB1413" s="28">
        <f>+SUMIF('Input Sheet'!$S:$S,$AL1413,'Input Sheet'!F:F)</f>
        <v>0</v>
      </c>
      <c r="AC1413" s="28">
        <f>+SUMIF('Input Sheet'!$S:$S,$AL1413,'Input Sheet'!G:G)</f>
        <v>0</v>
      </c>
      <c r="AD1413" s="28">
        <f>+SUMIF('Input Sheet'!$S:$S,$AL1413,'Input Sheet'!H:H)</f>
        <v>0</v>
      </c>
      <c r="AE1413" s="28">
        <f>+SUMIF('Input Sheet'!$S:$S,$AL1413,'Input Sheet'!I:I)</f>
        <v>0</v>
      </c>
      <c r="AF1413" s="28">
        <f>+SUMIF('Input Sheet'!$S:$S,$AL1413,'Input Sheet'!J:J)</f>
        <v>0</v>
      </c>
      <c r="AG1413" s="28">
        <f>+SUMIF('Input Sheet'!$S:$S,$AL1413,'Input Sheet'!K:K)</f>
        <v>0</v>
      </c>
      <c r="AH1413" s="28">
        <f>+SUMIF('Input Sheet'!$S:$S,$AL1413,'Input Sheet'!L:L)</f>
        <v>0</v>
      </c>
      <c r="AI1413" s="28">
        <f>+SUMIF('Input Sheet'!$S:$S,$AL1413,'Input Sheet'!M:M)</f>
        <v>0</v>
      </c>
      <c r="AJ1413" s="28">
        <f>+SUMIF('Input Sheet'!$S:$S,$AL1413,'Input Sheet'!N:N)</f>
        <v>0</v>
      </c>
      <c r="AK1413" s="28"/>
      <c r="AL1413" s="27" t="str">
        <f t="shared" si="113"/>
        <v>230-7300</v>
      </c>
      <c r="AM1413" s="34" t="str">
        <f t="shared" si="114"/>
        <v>Admin &amp; Other</v>
      </c>
      <c r="AN1413" s="34" t="str">
        <f t="shared" si="115"/>
        <v>Admin &amp; OtherOther Overheads as % of Total Gross Profit</v>
      </c>
      <c r="AO1413" s="35"/>
      <c r="AP1413" s="35"/>
      <c r="AQ1413" s="35"/>
    </row>
    <row r="1414" spans="1:43" x14ac:dyDescent="0.25">
      <c r="A1414" s="27" t="s">
        <v>103</v>
      </c>
      <c r="B1414" s="27" t="s">
        <v>104</v>
      </c>
      <c r="C1414" s="27" t="s">
        <v>657</v>
      </c>
      <c r="D1414" s="27" t="s">
        <v>171</v>
      </c>
      <c r="E1414" s="27" t="s">
        <v>662</v>
      </c>
      <c r="F1414" s="27" t="s">
        <v>687</v>
      </c>
      <c r="G1414" s="27" t="s">
        <v>688</v>
      </c>
      <c r="H1414" s="34" t="s">
        <v>644</v>
      </c>
      <c r="I1414" s="34" t="s">
        <v>645</v>
      </c>
      <c r="J1414" s="34" t="str">
        <f t="shared" si="111"/>
        <v>Admin &amp; OtherOther Overheads as % of Total Gross Profit</v>
      </c>
      <c r="K1414" s="34" t="str">
        <f t="shared" si="112"/>
        <v>260Miscellaneous expenses - Toyota</v>
      </c>
      <c r="L1414" s="28">
        <f>+SUMIF('TB 4-24'!M:M,$AL1414,'TB 4-24'!G:G)</f>
        <v>0</v>
      </c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>
        <f>+SUMIF('Input Sheet'!$S:$S,$AL1414,'Input Sheet'!C:C)</f>
        <v>0</v>
      </c>
      <c r="Z1414" s="28">
        <f>+SUMIF('Input Sheet'!$S:$S,$AL1414,'Input Sheet'!D:D)</f>
        <v>0</v>
      </c>
      <c r="AA1414" s="28">
        <f>+SUMIF('Input Sheet'!$S:$S,$AL1414,'Input Sheet'!E:E)</f>
        <v>0</v>
      </c>
      <c r="AB1414" s="28">
        <f>+SUMIF('Input Sheet'!$S:$S,$AL1414,'Input Sheet'!F:F)</f>
        <v>0</v>
      </c>
      <c r="AC1414" s="28">
        <f>+SUMIF('Input Sheet'!$S:$S,$AL1414,'Input Sheet'!G:G)</f>
        <v>0</v>
      </c>
      <c r="AD1414" s="28">
        <f>+SUMIF('Input Sheet'!$S:$S,$AL1414,'Input Sheet'!H:H)</f>
        <v>0</v>
      </c>
      <c r="AE1414" s="28">
        <f>+SUMIF('Input Sheet'!$S:$S,$AL1414,'Input Sheet'!I:I)</f>
        <v>0</v>
      </c>
      <c r="AF1414" s="28">
        <f>+SUMIF('Input Sheet'!$S:$S,$AL1414,'Input Sheet'!J:J)</f>
        <v>0</v>
      </c>
      <c r="AG1414" s="28">
        <f>+SUMIF('Input Sheet'!$S:$S,$AL1414,'Input Sheet'!K:K)</f>
        <v>0</v>
      </c>
      <c r="AH1414" s="28">
        <f>+SUMIF('Input Sheet'!$S:$S,$AL1414,'Input Sheet'!L:L)</f>
        <v>0</v>
      </c>
      <c r="AI1414" s="28">
        <f>+SUMIF('Input Sheet'!$S:$S,$AL1414,'Input Sheet'!M:M)</f>
        <v>0</v>
      </c>
      <c r="AJ1414" s="28">
        <f>+SUMIF('Input Sheet'!$S:$S,$AL1414,'Input Sheet'!N:N)</f>
        <v>0</v>
      </c>
      <c r="AK1414" s="28"/>
      <c r="AL1414" s="27" t="str">
        <f t="shared" si="113"/>
        <v>260-7300</v>
      </c>
      <c r="AM1414" s="34" t="str">
        <f t="shared" si="114"/>
        <v>Admin &amp; Other</v>
      </c>
      <c r="AN1414" s="34" t="str">
        <f t="shared" si="115"/>
        <v>Admin &amp; OtherOther Overheads as % of Total Gross Profit</v>
      </c>
      <c r="AO1414" s="35"/>
      <c r="AP1414" s="35"/>
      <c r="AQ1414" s="35"/>
    </row>
    <row r="1415" spans="1:43" x14ac:dyDescent="0.25">
      <c r="A1415" s="27" t="s">
        <v>103</v>
      </c>
      <c r="B1415" s="27" t="s">
        <v>104</v>
      </c>
      <c r="C1415" s="27" t="s">
        <v>663</v>
      </c>
      <c r="D1415" s="27" t="s">
        <v>171</v>
      </c>
      <c r="E1415" s="27" t="s">
        <v>664</v>
      </c>
      <c r="F1415" s="27" t="s">
        <v>687</v>
      </c>
      <c r="G1415" s="27" t="s">
        <v>688</v>
      </c>
      <c r="H1415" s="34" t="s">
        <v>644</v>
      </c>
      <c r="I1415" s="34" t="s">
        <v>645</v>
      </c>
      <c r="J1415" s="34" t="str">
        <f t="shared" si="111"/>
        <v>Admin &amp; OtherOther Overheads as % of Total Gross Profit</v>
      </c>
      <c r="K1415" s="34" t="str">
        <f t="shared" si="112"/>
        <v>400Miscellaneous expenses - Toyota</v>
      </c>
      <c r="L1415" s="28">
        <f>+SUMIF('TB 4-24'!M:M,$AL1415,'TB 4-24'!G:G)</f>
        <v>0</v>
      </c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>
        <f>+SUMIF('Input Sheet'!$S:$S,$AL1415,'Input Sheet'!C:C)</f>
        <v>0</v>
      </c>
      <c r="Z1415" s="28">
        <f>+SUMIF('Input Sheet'!$S:$S,$AL1415,'Input Sheet'!D:D)</f>
        <v>0</v>
      </c>
      <c r="AA1415" s="28">
        <f>+SUMIF('Input Sheet'!$S:$S,$AL1415,'Input Sheet'!E:E)</f>
        <v>0</v>
      </c>
      <c r="AB1415" s="28">
        <f>+SUMIF('Input Sheet'!$S:$S,$AL1415,'Input Sheet'!F:F)</f>
        <v>0</v>
      </c>
      <c r="AC1415" s="28">
        <f>+SUMIF('Input Sheet'!$S:$S,$AL1415,'Input Sheet'!G:G)</f>
        <v>0</v>
      </c>
      <c r="AD1415" s="28">
        <f>+SUMIF('Input Sheet'!$S:$S,$AL1415,'Input Sheet'!H:H)</f>
        <v>0</v>
      </c>
      <c r="AE1415" s="28">
        <f>+SUMIF('Input Sheet'!$S:$S,$AL1415,'Input Sheet'!I:I)</f>
        <v>0</v>
      </c>
      <c r="AF1415" s="28">
        <f>+SUMIF('Input Sheet'!$S:$S,$AL1415,'Input Sheet'!J:J)</f>
        <v>0</v>
      </c>
      <c r="AG1415" s="28">
        <f>+SUMIF('Input Sheet'!$S:$S,$AL1415,'Input Sheet'!K:K)</f>
        <v>0</v>
      </c>
      <c r="AH1415" s="28">
        <f>+SUMIF('Input Sheet'!$S:$S,$AL1415,'Input Sheet'!L:L)</f>
        <v>0</v>
      </c>
      <c r="AI1415" s="28">
        <f>+SUMIF('Input Sheet'!$S:$S,$AL1415,'Input Sheet'!M:M)</f>
        <v>0</v>
      </c>
      <c r="AJ1415" s="28">
        <f>+SUMIF('Input Sheet'!$S:$S,$AL1415,'Input Sheet'!N:N)</f>
        <v>0</v>
      </c>
      <c r="AK1415" s="28"/>
      <c r="AL1415" s="27" t="str">
        <f t="shared" si="113"/>
        <v>400-7300</v>
      </c>
      <c r="AM1415" s="34" t="str">
        <f t="shared" si="114"/>
        <v>Admin &amp; Other</v>
      </c>
      <c r="AN1415" s="34" t="str">
        <f t="shared" si="115"/>
        <v>Admin &amp; OtherOther Overheads as % of Total Gross Profit</v>
      </c>
      <c r="AO1415" s="35"/>
      <c r="AP1415" s="35"/>
      <c r="AQ1415" s="35"/>
    </row>
    <row r="1416" spans="1:43" x14ac:dyDescent="0.25">
      <c r="A1416" s="27" t="s">
        <v>103</v>
      </c>
      <c r="B1416" s="27" t="s">
        <v>104</v>
      </c>
      <c r="C1416" s="27" t="s">
        <v>663</v>
      </c>
      <c r="D1416" s="27" t="s">
        <v>171</v>
      </c>
      <c r="E1416" s="27" t="s">
        <v>665</v>
      </c>
      <c r="F1416" s="27" t="s">
        <v>687</v>
      </c>
      <c r="G1416" s="27" t="s">
        <v>688</v>
      </c>
      <c r="H1416" s="34" t="s">
        <v>644</v>
      </c>
      <c r="I1416" s="34" t="s">
        <v>645</v>
      </c>
      <c r="J1416" s="34" t="str">
        <f t="shared" si="111"/>
        <v>Admin &amp; OtherOther Overheads as % of Total Gross Profit</v>
      </c>
      <c r="K1416" s="34" t="str">
        <f t="shared" si="112"/>
        <v>410Miscellaneous expenses - Toyota</v>
      </c>
      <c r="L1416" s="28">
        <f>+SUMIF('TB 4-24'!M:M,$AL1416,'TB 4-24'!G:G)</f>
        <v>0</v>
      </c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>
        <f>+SUMIF('Input Sheet'!$S:$S,$AL1416,'Input Sheet'!C:C)</f>
        <v>0</v>
      </c>
      <c r="Z1416" s="28">
        <f>+SUMIF('Input Sheet'!$S:$S,$AL1416,'Input Sheet'!D:D)</f>
        <v>0</v>
      </c>
      <c r="AA1416" s="28">
        <f>+SUMIF('Input Sheet'!$S:$S,$AL1416,'Input Sheet'!E:E)</f>
        <v>0</v>
      </c>
      <c r="AB1416" s="28">
        <f>+SUMIF('Input Sheet'!$S:$S,$AL1416,'Input Sheet'!F:F)</f>
        <v>0</v>
      </c>
      <c r="AC1416" s="28">
        <f>+SUMIF('Input Sheet'!$S:$S,$AL1416,'Input Sheet'!G:G)</f>
        <v>0</v>
      </c>
      <c r="AD1416" s="28">
        <f>+SUMIF('Input Sheet'!$S:$S,$AL1416,'Input Sheet'!H:H)</f>
        <v>0</v>
      </c>
      <c r="AE1416" s="28">
        <f>+SUMIF('Input Sheet'!$S:$S,$AL1416,'Input Sheet'!I:I)</f>
        <v>0</v>
      </c>
      <c r="AF1416" s="28">
        <f>+SUMIF('Input Sheet'!$S:$S,$AL1416,'Input Sheet'!J:J)</f>
        <v>0</v>
      </c>
      <c r="AG1416" s="28">
        <f>+SUMIF('Input Sheet'!$S:$S,$AL1416,'Input Sheet'!K:K)</f>
        <v>0</v>
      </c>
      <c r="AH1416" s="28">
        <f>+SUMIF('Input Sheet'!$S:$S,$AL1416,'Input Sheet'!L:L)</f>
        <v>0</v>
      </c>
      <c r="AI1416" s="28">
        <f>+SUMIF('Input Sheet'!$S:$S,$AL1416,'Input Sheet'!M:M)</f>
        <v>0</v>
      </c>
      <c r="AJ1416" s="28">
        <f>+SUMIF('Input Sheet'!$S:$S,$AL1416,'Input Sheet'!N:N)</f>
        <v>0</v>
      </c>
      <c r="AK1416" s="28"/>
      <c r="AL1416" s="27" t="str">
        <f t="shared" si="113"/>
        <v>410-7300</v>
      </c>
      <c r="AM1416" s="34" t="str">
        <f t="shared" si="114"/>
        <v>Admin &amp; Other</v>
      </c>
      <c r="AN1416" s="34" t="str">
        <f t="shared" si="115"/>
        <v>Admin &amp; OtherOther Overheads as % of Total Gross Profit</v>
      </c>
      <c r="AO1416" s="35"/>
      <c r="AP1416" s="35"/>
      <c r="AQ1416" s="35"/>
    </row>
    <row r="1417" spans="1:43" x14ac:dyDescent="0.25">
      <c r="A1417" s="27" t="s">
        <v>103</v>
      </c>
      <c r="B1417" s="27" t="s">
        <v>104</v>
      </c>
      <c r="C1417" s="27" t="s">
        <v>663</v>
      </c>
      <c r="D1417" s="27" t="s">
        <v>171</v>
      </c>
      <c r="E1417" s="27" t="s">
        <v>666</v>
      </c>
      <c r="F1417" s="27" t="s">
        <v>687</v>
      </c>
      <c r="G1417" s="27" t="s">
        <v>688</v>
      </c>
      <c r="H1417" s="34" t="s">
        <v>644</v>
      </c>
      <c r="I1417" s="34" t="s">
        <v>645</v>
      </c>
      <c r="J1417" s="34" t="str">
        <f t="shared" si="111"/>
        <v>Admin &amp; OtherOther Overheads as % of Total Gross Profit</v>
      </c>
      <c r="K1417" s="34" t="str">
        <f t="shared" si="112"/>
        <v>420Miscellaneous expenses - Toyota</v>
      </c>
      <c r="L1417" s="28">
        <f>+SUMIF('TB 4-24'!M:M,$AL1417,'TB 4-24'!G:G)</f>
        <v>0</v>
      </c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>
        <f>+SUMIF('Input Sheet'!$S:$S,$AL1417,'Input Sheet'!C:C)</f>
        <v>0</v>
      </c>
      <c r="Z1417" s="28">
        <f>+SUMIF('Input Sheet'!$S:$S,$AL1417,'Input Sheet'!D:D)</f>
        <v>0</v>
      </c>
      <c r="AA1417" s="28">
        <f>+SUMIF('Input Sheet'!$S:$S,$AL1417,'Input Sheet'!E:E)</f>
        <v>0</v>
      </c>
      <c r="AB1417" s="28">
        <f>+SUMIF('Input Sheet'!$S:$S,$AL1417,'Input Sheet'!F:F)</f>
        <v>0</v>
      </c>
      <c r="AC1417" s="28">
        <f>+SUMIF('Input Sheet'!$S:$S,$AL1417,'Input Sheet'!G:G)</f>
        <v>0</v>
      </c>
      <c r="AD1417" s="28">
        <f>+SUMIF('Input Sheet'!$S:$S,$AL1417,'Input Sheet'!H:H)</f>
        <v>0</v>
      </c>
      <c r="AE1417" s="28">
        <f>+SUMIF('Input Sheet'!$S:$S,$AL1417,'Input Sheet'!I:I)</f>
        <v>0</v>
      </c>
      <c r="AF1417" s="28">
        <f>+SUMIF('Input Sheet'!$S:$S,$AL1417,'Input Sheet'!J:J)</f>
        <v>0</v>
      </c>
      <c r="AG1417" s="28">
        <f>+SUMIF('Input Sheet'!$S:$S,$AL1417,'Input Sheet'!K:K)</f>
        <v>0</v>
      </c>
      <c r="AH1417" s="28">
        <f>+SUMIF('Input Sheet'!$S:$S,$AL1417,'Input Sheet'!L:L)</f>
        <v>0</v>
      </c>
      <c r="AI1417" s="28">
        <f>+SUMIF('Input Sheet'!$S:$S,$AL1417,'Input Sheet'!M:M)</f>
        <v>0</v>
      </c>
      <c r="AJ1417" s="28">
        <f>+SUMIF('Input Sheet'!$S:$S,$AL1417,'Input Sheet'!N:N)</f>
        <v>0</v>
      </c>
      <c r="AK1417" s="28"/>
      <c r="AL1417" s="27" t="str">
        <f t="shared" si="113"/>
        <v>420-7300</v>
      </c>
      <c r="AM1417" s="34" t="str">
        <f t="shared" si="114"/>
        <v>Admin &amp; Other</v>
      </c>
      <c r="AN1417" s="34" t="str">
        <f t="shared" si="115"/>
        <v>Admin &amp; OtherOther Overheads as % of Total Gross Profit</v>
      </c>
      <c r="AO1417" s="35"/>
      <c r="AP1417" s="35"/>
      <c r="AQ1417" s="35"/>
    </row>
    <row r="1418" spans="1:43" x14ac:dyDescent="0.25">
      <c r="A1418" s="27" t="s">
        <v>103</v>
      </c>
      <c r="B1418" s="27" t="s">
        <v>104</v>
      </c>
      <c r="C1418" s="27" t="s">
        <v>663</v>
      </c>
      <c r="D1418" s="27" t="s">
        <v>171</v>
      </c>
      <c r="E1418" s="27" t="s">
        <v>667</v>
      </c>
      <c r="F1418" s="27" t="s">
        <v>687</v>
      </c>
      <c r="G1418" s="27" t="s">
        <v>688</v>
      </c>
      <c r="H1418" s="34" t="s">
        <v>644</v>
      </c>
      <c r="I1418" s="34" t="s">
        <v>645</v>
      </c>
      <c r="J1418" s="34" t="str">
        <f t="shared" si="111"/>
        <v>Admin &amp; OtherOther Overheads as % of Total Gross Profit</v>
      </c>
      <c r="K1418" s="34" t="str">
        <f t="shared" si="112"/>
        <v>421Miscellaneous expenses - Toyota</v>
      </c>
      <c r="L1418" s="28">
        <f>+SUMIF('TB 4-24'!M:M,$AL1418,'TB 4-24'!G:G)</f>
        <v>0</v>
      </c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>
        <f>+SUMIF('Input Sheet'!$S:$S,$AL1418,'Input Sheet'!C:C)</f>
        <v>0</v>
      </c>
      <c r="Z1418" s="28">
        <f>+SUMIF('Input Sheet'!$S:$S,$AL1418,'Input Sheet'!D:D)</f>
        <v>0</v>
      </c>
      <c r="AA1418" s="28">
        <f>+SUMIF('Input Sheet'!$S:$S,$AL1418,'Input Sheet'!E:E)</f>
        <v>0</v>
      </c>
      <c r="AB1418" s="28">
        <f>+SUMIF('Input Sheet'!$S:$S,$AL1418,'Input Sheet'!F:F)</f>
        <v>0</v>
      </c>
      <c r="AC1418" s="28">
        <f>+SUMIF('Input Sheet'!$S:$S,$AL1418,'Input Sheet'!G:G)</f>
        <v>0</v>
      </c>
      <c r="AD1418" s="28">
        <f>+SUMIF('Input Sheet'!$S:$S,$AL1418,'Input Sheet'!H:H)</f>
        <v>0</v>
      </c>
      <c r="AE1418" s="28">
        <f>+SUMIF('Input Sheet'!$S:$S,$AL1418,'Input Sheet'!I:I)</f>
        <v>0</v>
      </c>
      <c r="AF1418" s="28">
        <f>+SUMIF('Input Sheet'!$S:$S,$AL1418,'Input Sheet'!J:J)</f>
        <v>0</v>
      </c>
      <c r="AG1418" s="28">
        <f>+SUMIF('Input Sheet'!$S:$S,$AL1418,'Input Sheet'!K:K)</f>
        <v>0</v>
      </c>
      <c r="AH1418" s="28">
        <f>+SUMIF('Input Sheet'!$S:$S,$AL1418,'Input Sheet'!L:L)</f>
        <v>0</v>
      </c>
      <c r="AI1418" s="28">
        <f>+SUMIF('Input Sheet'!$S:$S,$AL1418,'Input Sheet'!M:M)</f>
        <v>0</v>
      </c>
      <c r="AJ1418" s="28">
        <f>+SUMIF('Input Sheet'!$S:$S,$AL1418,'Input Sheet'!N:N)</f>
        <v>0</v>
      </c>
      <c r="AK1418" s="28"/>
      <c r="AL1418" s="27" t="str">
        <f t="shared" si="113"/>
        <v>421-7300</v>
      </c>
      <c r="AM1418" s="34" t="str">
        <f t="shared" si="114"/>
        <v>Admin &amp; Other</v>
      </c>
      <c r="AN1418" s="34" t="str">
        <f t="shared" si="115"/>
        <v>Admin &amp; OtherOther Overheads as % of Total Gross Profit</v>
      </c>
      <c r="AO1418" s="35"/>
      <c r="AP1418" s="35"/>
      <c r="AQ1418" s="35"/>
    </row>
    <row r="1419" spans="1:43" x14ac:dyDescent="0.25">
      <c r="A1419" s="27" t="s">
        <v>103</v>
      </c>
      <c r="B1419" s="27" t="s">
        <v>104</v>
      </c>
      <c r="C1419" s="27" t="s">
        <v>663</v>
      </c>
      <c r="D1419" s="27" t="s">
        <v>171</v>
      </c>
      <c r="E1419" s="27" t="s">
        <v>668</v>
      </c>
      <c r="F1419" s="27" t="s">
        <v>687</v>
      </c>
      <c r="G1419" s="27" t="s">
        <v>688</v>
      </c>
      <c r="H1419" s="34" t="s">
        <v>644</v>
      </c>
      <c r="I1419" s="34" t="s">
        <v>645</v>
      </c>
      <c r="J1419" s="34" t="str">
        <f t="shared" si="111"/>
        <v>Admin &amp; OtherOther Overheads as % of Total Gross Profit</v>
      </c>
      <c r="K1419" s="34" t="str">
        <f t="shared" si="112"/>
        <v>430Miscellaneous expenses - Toyota</v>
      </c>
      <c r="L1419" s="28">
        <f>+SUMIF('TB 4-24'!M:M,$AL1419,'TB 4-24'!G:G)</f>
        <v>0</v>
      </c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>
        <f>+SUMIF('Input Sheet'!$S:$S,$AL1419,'Input Sheet'!C:C)</f>
        <v>0</v>
      </c>
      <c r="Z1419" s="28">
        <f>+SUMIF('Input Sheet'!$S:$S,$AL1419,'Input Sheet'!D:D)</f>
        <v>0</v>
      </c>
      <c r="AA1419" s="28">
        <f>+SUMIF('Input Sheet'!$S:$S,$AL1419,'Input Sheet'!E:E)</f>
        <v>0</v>
      </c>
      <c r="AB1419" s="28">
        <f>+SUMIF('Input Sheet'!$S:$S,$AL1419,'Input Sheet'!F:F)</f>
        <v>0</v>
      </c>
      <c r="AC1419" s="28">
        <f>+SUMIF('Input Sheet'!$S:$S,$AL1419,'Input Sheet'!G:G)</f>
        <v>0</v>
      </c>
      <c r="AD1419" s="28">
        <f>+SUMIF('Input Sheet'!$S:$S,$AL1419,'Input Sheet'!H:H)</f>
        <v>0</v>
      </c>
      <c r="AE1419" s="28">
        <f>+SUMIF('Input Sheet'!$S:$S,$AL1419,'Input Sheet'!I:I)</f>
        <v>0</v>
      </c>
      <c r="AF1419" s="28">
        <f>+SUMIF('Input Sheet'!$S:$S,$AL1419,'Input Sheet'!J:J)</f>
        <v>0</v>
      </c>
      <c r="AG1419" s="28">
        <f>+SUMIF('Input Sheet'!$S:$S,$AL1419,'Input Sheet'!K:K)</f>
        <v>0</v>
      </c>
      <c r="AH1419" s="28">
        <f>+SUMIF('Input Sheet'!$S:$S,$AL1419,'Input Sheet'!L:L)</f>
        <v>0</v>
      </c>
      <c r="AI1419" s="28">
        <f>+SUMIF('Input Sheet'!$S:$S,$AL1419,'Input Sheet'!M:M)</f>
        <v>0</v>
      </c>
      <c r="AJ1419" s="28">
        <f>+SUMIF('Input Sheet'!$S:$S,$AL1419,'Input Sheet'!N:N)</f>
        <v>0</v>
      </c>
      <c r="AK1419" s="28"/>
      <c r="AL1419" s="27" t="str">
        <f t="shared" si="113"/>
        <v>430-7300</v>
      </c>
      <c r="AM1419" s="34" t="str">
        <f t="shared" si="114"/>
        <v>Admin &amp; Other</v>
      </c>
      <c r="AN1419" s="34" t="str">
        <f t="shared" si="115"/>
        <v>Admin &amp; OtherOther Overheads as % of Total Gross Profit</v>
      </c>
      <c r="AO1419" s="35"/>
      <c r="AP1419" s="35"/>
      <c r="AQ1419" s="35"/>
    </row>
    <row r="1420" spans="1:43" x14ac:dyDescent="0.25">
      <c r="A1420" s="27" t="s">
        <v>103</v>
      </c>
      <c r="B1420" s="27" t="s">
        <v>104</v>
      </c>
      <c r="C1420" s="27" t="s">
        <v>663</v>
      </c>
      <c r="D1420" s="27" t="s">
        <v>171</v>
      </c>
      <c r="E1420" s="27" t="s">
        <v>670</v>
      </c>
      <c r="F1420" s="27" t="s">
        <v>687</v>
      </c>
      <c r="G1420" s="27" t="s">
        <v>688</v>
      </c>
      <c r="H1420" s="34" t="s">
        <v>644</v>
      </c>
      <c r="I1420" s="34" t="s">
        <v>645</v>
      </c>
      <c r="J1420" s="34" t="str">
        <f t="shared" si="111"/>
        <v>Admin &amp; OtherOther Overheads as % of Total Gross Profit</v>
      </c>
      <c r="K1420" s="34" t="str">
        <f t="shared" si="112"/>
        <v>460Miscellaneous expenses - Toyota</v>
      </c>
      <c r="L1420" s="28">
        <f>+SUMIF('TB 4-24'!M:M,$AL1420,'TB 4-24'!G:G)</f>
        <v>0</v>
      </c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>
        <f>+SUMIF('Input Sheet'!$S:$S,$AL1420,'Input Sheet'!C:C)</f>
        <v>0</v>
      </c>
      <c r="Z1420" s="28">
        <f>+SUMIF('Input Sheet'!$S:$S,$AL1420,'Input Sheet'!D:D)</f>
        <v>0</v>
      </c>
      <c r="AA1420" s="28">
        <f>+SUMIF('Input Sheet'!$S:$S,$AL1420,'Input Sheet'!E:E)</f>
        <v>0</v>
      </c>
      <c r="AB1420" s="28">
        <f>+SUMIF('Input Sheet'!$S:$S,$AL1420,'Input Sheet'!F:F)</f>
        <v>0</v>
      </c>
      <c r="AC1420" s="28">
        <f>+SUMIF('Input Sheet'!$S:$S,$AL1420,'Input Sheet'!G:G)</f>
        <v>0</v>
      </c>
      <c r="AD1420" s="28">
        <f>+SUMIF('Input Sheet'!$S:$S,$AL1420,'Input Sheet'!H:H)</f>
        <v>0</v>
      </c>
      <c r="AE1420" s="28">
        <f>+SUMIF('Input Sheet'!$S:$S,$AL1420,'Input Sheet'!I:I)</f>
        <v>0</v>
      </c>
      <c r="AF1420" s="28">
        <f>+SUMIF('Input Sheet'!$S:$S,$AL1420,'Input Sheet'!J:J)</f>
        <v>0</v>
      </c>
      <c r="AG1420" s="28">
        <f>+SUMIF('Input Sheet'!$S:$S,$AL1420,'Input Sheet'!K:K)</f>
        <v>0</v>
      </c>
      <c r="AH1420" s="28">
        <f>+SUMIF('Input Sheet'!$S:$S,$AL1420,'Input Sheet'!L:L)</f>
        <v>0</v>
      </c>
      <c r="AI1420" s="28">
        <f>+SUMIF('Input Sheet'!$S:$S,$AL1420,'Input Sheet'!M:M)</f>
        <v>0</v>
      </c>
      <c r="AJ1420" s="28">
        <f>+SUMIF('Input Sheet'!$S:$S,$AL1420,'Input Sheet'!N:N)</f>
        <v>0</v>
      </c>
      <c r="AK1420" s="28"/>
      <c r="AL1420" s="27" t="str">
        <f t="shared" si="113"/>
        <v>460-7300</v>
      </c>
      <c r="AM1420" s="34" t="str">
        <f t="shared" si="114"/>
        <v>Admin &amp; Other</v>
      </c>
      <c r="AN1420" s="34" t="str">
        <f t="shared" si="115"/>
        <v>Admin &amp; OtherOther Overheads as % of Total Gross Profit</v>
      </c>
      <c r="AO1420" s="35"/>
      <c r="AP1420" s="35"/>
      <c r="AQ1420" s="35"/>
    </row>
    <row r="1421" spans="1:43" x14ac:dyDescent="0.25">
      <c r="A1421" s="27" t="s">
        <v>103</v>
      </c>
      <c r="B1421" s="27" t="s">
        <v>104</v>
      </c>
      <c r="C1421" s="27" t="s">
        <v>671</v>
      </c>
      <c r="D1421" s="27" t="s">
        <v>171</v>
      </c>
      <c r="E1421" s="27" t="s">
        <v>672</v>
      </c>
      <c r="F1421" s="27" t="s">
        <v>687</v>
      </c>
      <c r="G1421" s="27" t="s">
        <v>688</v>
      </c>
      <c r="H1421" s="34" t="s">
        <v>644</v>
      </c>
      <c r="I1421" s="34" t="s">
        <v>645</v>
      </c>
      <c r="J1421" s="34" t="str">
        <f t="shared" si="111"/>
        <v>Admin &amp; OtherOther Overheads as % of Total Gross Profit</v>
      </c>
      <c r="K1421" s="34" t="str">
        <f t="shared" si="112"/>
        <v>300Miscellaneous expenses - Toyota</v>
      </c>
      <c r="L1421" s="28">
        <f>+SUMIF('TB 4-24'!M:M,$AL1421,'TB 4-24'!G:G)</f>
        <v>0</v>
      </c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>
        <f>+SUMIF('Input Sheet'!$S:$S,$AL1421,'Input Sheet'!C:C)</f>
        <v>0</v>
      </c>
      <c r="Z1421" s="28">
        <f>+SUMIF('Input Sheet'!$S:$S,$AL1421,'Input Sheet'!D:D)</f>
        <v>0</v>
      </c>
      <c r="AA1421" s="28">
        <f>+SUMIF('Input Sheet'!$S:$S,$AL1421,'Input Sheet'!E:E)</f>
        <v>0</v>
      </c>
      <c r="AB1421" s="28">
        <f>+SUMIF('Input Sheet'!$S:$S,$AL1421,'Input Sheet'!F:F)</f>
        <v>0</v>
      </c>
      <c r="AC1421" s="28">
        <f>+SUMIF('Input Sheet'!$S:$S,$AL1421,'Input Sheet'!G:G)</f>
        <v>0</v>
      </c>
      <c r="AD1421" s="28">
        <f>+SUMIF('Input Sheet'!$S:$S,$AL1421,'Input Sheet'!H:H)</f>
        <v>0</v>
      </c>
      <c r="AE1421" s="28">
        <f>+SUMIF('Input Sheet'!$S:$S,$AL1421,'Input Sheet'!I:I)</f>
        <v>0</v>
      </c>
      <c r="AF1421" s="28">
        <f>+SUMIF('Input Sheet'!$S:$S,$AL1421,'Input Sheet'!J:J)</f>
        <v>0</v>
      </c>
      <c r="AG1421" s="28">
        <f>+SUMIF('Input Sheet'!$S:$S,$AL1421,'Input Sheet'!K:K)</f>
        <v>0</v>
      </c>
      <c r="AH1421" s="28">
        <f>+SUMIF('Input Sheet'!$S:$S,$AL1421,'Input Sheet'!L:L)</f>
        <v>0</v>
      </c>
      <c r="AI1421" s="28">
        <f>+SUMIF('Input Sheet'!$S:$S,$AL1421,'Input Sheet'!M:M)</f>
        <v>0</v>
      </c>
      <c r="AJ1421" s="28">
        <f>+SUMIF('Input Sheet'!$S:$S,$AL1421,'Input Sheet'!N:N)</f>
        <v>0</v>
      </c>
      <c r="AK1421" s="28"/>
      <c r="AL1421" s="27" t="str">
        <f t="shared" si="113"/>
        <v>300-7300</v>
      </c>
      <c r="AM1421" s="34" t="str">
        <f t="shared" si="114"/>
        <v>Admin &amp; Other</v>
      </c>
      <c r="AN1421" s="34" t="str">
        <f t="shared" si="115"/>
        <v>Admin &amp; OtherOther Overheads as % of Total Gross Profit</v>
      </c>
      <c r="AO1421" s="35"/>
      <c r="AP1421" s="35"/>
      <c r="AQ1421" s="35"/>
    </row>
    <row r="1422" spans="1:43" x14ac:dyDescent="0.25">
      <c r="A1422" s="27" t="s">
        <v>103</v>
      </c>
      <c r="B1422" s="27" t="s">
        <v>104</v>
      </c>
      <c r="C1422" s="27" t="s">
        <v>671</v>
      </c>
      <c r="D1422" s="27" t="s">
        <v>171</v>
      </c>
      <c r="E1422" s="27" t="s">
        <v>673</v>
      </c>
      <c r="F1422" s="27" t="s">
        <v>687</v>
      </c>
      <c r="G1422" s="27" t="s">
        <v>688</v>
      </c>
      <c r="H1422" s="34" t="s">
        <v>644</v>
      </c>
      <c r="I1422" s="34" t="s">
        <v>645</v>
      </c>
      <c r="J1422" s="34" t="str">
        <f t="shared" si="111"/>
        <v>Admin &amp; OtherOther Overheads as % of Total Gross Profit</v>
      </c>
      <c r="K1422" s="34" t="str">
        <f t="shared" si="112"/>
        <v>310Miscellaneous expenses - Toyota</v>
      </c>
      <c r="L1422" s="28">
        <f>+SUMIF('TB 4-24'!M:M,$AL1422,'TB 4-24'!G:G)</f>
        <v>0</v>
      </c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>
        <f>+SUMIF('Input Sheet'!$S:$S,$AL1422,'Input Sheet'!C:C)</f>
        <v>0</v>
      </c>
      <c r="Z1422" s="28">
        <f>+SUMIF('Input Sheet'!$S:$S,$AL1422,'Input Sheet'!D:D)</f>
        <v>0</v>
      </c>
      <c r="AA1422" s="28">
        <f>+SUMIF('Input Sheet'!$S:$S,$AL1422,'Input Sheet'!E:E)</f>
        <v>0</v>
      </c>
      <c r="AB1422" s="28">
        <f>+SUMIF('Input Sheet'!$S:$S,$AL1422,'Input Sheet'!F:F)</f>
        <v>0</v>
      </c>
      <c r="AC1422" s="28">
        <f>+SUMIF('Input Sheet'!$S:$S,$AL1422,'Input Sheet'!G:G)</f>
        <v>0</v>
      </c>
      <c r="AD1422" s="28">
        <f>+SUMIF('Input Sheet'!$S:$S,$AL1422,'Input Sheet'!H:H)</f>
        <v>0</v>
      </c>
      <c r="AE1422" s="28">
        <f>+SUMIF('Input Sheet'!$S:$S,$AL1422,'Input Sheet'!I:I)</f>
        <v>0</v>
      </c>
      <c r="AF1422" s="28">
        <f>+SUMIF('Input Sheet'!$S:$S,$AL1422,'Input Sheet'!J:J)</f>
        <v>0</v>
      </c>
      <c r="AG1422" s="28">
        <f>+SUMIF('Input Sheet'!$S:$S,$AL1422,'Input Sheet'!K:K)</f>
        <v>0</v>
      </c>
      <c r="AH1422" s="28">
        <f>+SUMIF('Input Sheet'!$S:$S,$AL1422,'Input Sheet'!L:L)</f>
        <v>0</v>
      </c>
      <c r="AI1422" s="28">
        <f>+SUMIF('Input Sheet'!$S:$S,$AL1422,'Input Sheet'!M:M)</f>
        <v>0</v>
      </c>
      <c r="AJ1422" s="28">
        <f>+SUMIF('Input Sheet'!$S:$S,$AL1422,'Input Sheet'!N:N)</f>
        <v>0</v>
      </c>
      <c r="AK1422" s="28"/>
      <c r="AL1422" s="27" t="str">
        <f t="shared" si="113"/>
        <v>310-7300</v>
      </c>
      <c r="AM1422" s="34" t="str">
        <f t="shared" si="114"/>
        <v>Admin &amp; Other</v>
      </c>
      <c r="AN1422" s="34" t="str">
        <f t="shared" si="115"/>
        <v>Admin &amp; OtherOther Overheads as % of Total Gross Profit</v>
      </c>
      <c r="AO1422" s="35"/>
      <c r="AP1422" s="35"/>
      <c r="AQ1422" s="35"/>
    </row>
    <row r="1423" spans="1:43" x14ac:dyDescent="0.25">
      <c r="A1423" s="27" t="s">
        <v>103</v>
      </c>
      <c r="B1423" s="27" t="s">
        <v>104</v>
      </c>
      <c r="C1423" s="27" t="s">
        <v>671</v>
      </c>
      <c r="D1423" s="27" t="s">
        <v>171</v>
      </c>
      <c r="E1423" s="27" t="s">
        <v>719</v>
      </c>
      <c r="F1423" s="27" t="s">
        <v>687</v>
      </c>
      <c r="G1423" s="27" t="s">
        <v>688</v>
      </c>
      <c r="H1423" s="34" t="s">
        <v>644</v>
      </c>
      <c r="I1423" s="34" t="s">
        <v>645</v>
      </c>
      <c r="J1423" s="34" t="str">
        <f t="shared" si="111"/>
        <v>Admin &amp; OtherOther Overheads as % of Total Gross Profit</v>
      </c>
      <c r="K1423" s="34" t="str">
        <f t="shared" si="112"/>
        <v>320Miscellaneous expenses - Toyota</v>
      </c>
      <c r="L1423" s="28">
        <f>+SUMIF('TB 4-24'!M:M,$AL1423,'TB 4-24'!G:G)</f>
        <v>0</v>
      </c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>
        <f>+SUMIF('Input Sheet'!$S:$S,$AL1423,'Input Sheet'!C:C)</f>
        <v>0</v>
      </c>
      <c r="Z1423" s="28">
        <f>+SUMIF('Input Sheet'!$S:$S,$AL1423,'Input Sheet'!D:D)</f>
        <v>0</v>
      </c>
      <c r="AA1423" s="28">
        <f>+SUMIF('Input Sheet'!$S:$S,$AL1423,'Input Sheet'!E:E)</f>
        <v>0</v>
      </c>
      <c r="AB1423" s="28">
        <f>+SUMIF('Input Sheet'!$S:$S,$AL1423,'Input Sheet'!F:F)</f>
        <v>0</v>
      </c>
      <c r="AC1423" s="28">
        <f>+SUMIF('Input Sheet'!$S:$S,$AL1423,'Input Sheet'!G:G)</f>
        <v>0</v>
      </c>
      <c r="AD1423" s="28">
        <f>+SUMIF('Input Sheet'!$S:$S,$AL1423,'Input Sheet'!H:H)</f>
        <v>0</v>
      </c>
      <c r="AE1423" s="28">
        <f>+SUMIF('Input Sheet'!$S:$S,$AL1423,'Input Sheet'!I:I)</f>
        <v>0</v>
      </c>
      <c r="AF1423" s="28">
        <f>+SUMIF('Input Sheet'!$S:$S,$AL1423,'Input Sheet'!J:J)</f>
        <v>0</v>
      </c>
      <c r="AG1423" s="28">
        <f>+SUMIF('Input Sheet'!$S:$S,$AL1423,'Input Sheet'!K:K)</f>
        <v>0</v>
      </c>
      <c r="AH1423" s="28">
        <f>+SUMIF('Input Sheet'!$S:$S,$AL1423,'Input Sheet'!L:L)</f>
        <v>0</v>
      </c>
      <c r="AI1423" s="28">
        <f>+SUMIF('Input Sheet'!$S:$S,$AL1423,'Input Sheet'!M:M)</f>
        <v>0</v>
      </c>
      <c r="AJ1423" s="28">
        <f>+SUMIF('Input Sheet'!$S:$S,$AL1423,'Input Sheet'!N:N)</f>
        <v>0</v>
      </c>
      <c r="AK1423" s="28"/>
      <c r="AL1423" s="27" t="str">
        <f t="shared" si="113"/>
        <v>320-7300</v>
      </c>
      <c r="AM1423" s="34" t="str">
        <f t="shared" si="114"/>
        <v>Admin &amp; Other</v>
      </c>
      <c r="AN1423" s="34" t="str">
        <f t="shared" si="115"/>
        <v>Admin &amp; OtherOther Overheads as % of Total Gross Profit</v>
      </c>
      <c r="AO1423" s="35"/>
      <c r="AP1423" s="35"/>
      <c r="AQ1423" s="35"/>
    </row>
    <row r="1424" spans="1:43" x14ac:dyDescent="0.25">
      <c r="A1424" s="27" t="s">
        <v>103</v>
      </c>
      <c r="B1424" s="27" t="s">
        <v>104</v>
      </c>
      <c r="C1424" s="27" t="s">
        <v>671</v>
      </c>
      <c r="D1424" s="27" t="s">
        <v>171</v>
      </c>
      <c r="E1424" s="27" t="s">
        <v>674</v>
      </c>
      <c r="F1424" s="27" t="s">
        <v>687</v>
      </c>
      <c r="G1424" s="27" t="s">
        <v>688</v>
      </c>
      <c r="H1424" s="34" t="s">
        <v>644</v>
      </c>
      <c r="I1424" s="34" t="s">
        <v>645</v>
      </c>
      <c r="J1424" s="34" t="str">
        <f t="shared" si="111"/>
        <v>Admin &amp; OtherOther Overheads as % of Total Gross Profit</v>
      </c>
      <c r="K1424" s="34" t="str">
        <f t="shared" si="112"/>
        <v>321Miscellaneous expenses - Toyota</v>
      </c>
      <c r="L1424" s="28">
        <f>+SUMIF('TB 4-24'!M:M,$AL1424,'TB 4-24'!G:G)</f>
        <v>0</v>
      </c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>
        <f>+SUMIF('Input Sheet'!$S:$S,$AL1424,'Input Sheet'!C:C)</f>
        <v>0</v>
      </c>
      <c r="Z1424" s="28">
        <f>+SUMIF('Input Sheet'!$S:$S,$AL1424,'Input Sheet'!D:D)</f>
        <v>0</v>
      </c>
      <c r="AA1424" s="28">
        <f>+SUMIF('Input Sheet'!$S:$S,$AL1424,'Input Sheet'!E:E)</f>
        <v>0</v>
      </c>
      <c r="AB1424" s="28">
        <f>+SUMIF('Input Sheet'!$S:$S,$AL1424,'Input Sheet'!F:F)</f>
        <v>0</v>
      </c>
      <c r="AC1424" s="28">
        <f>+SUMIF('Input Sheet'!$S:$S,$AL1424,'Input Sheet'!G:G)</f>
        <v>0</v>
      </c>
      <c r="AD1424" s="28">
        <f>+SUMIF('Input Sheet'!$S:$S,$AL1424,'Input Sheet'!H:H)</f>
        <v>0</v>
      </c>
      <c r="AE1424" s="28">
        <f>+SUMIF('Input Sheet'!$S:$S,$AL1424,'Input Sheet'!I:I)</f>
        <v>0</v>
      </c>
      <c r="AF1424" s="28">
        <f>+SUMIF('Input Sheet'!$S:$S,$AL1424,'Input Sheet'!J:J)</f>
        <v>0</v>
      </c>
      <c r="AG1424" s="28">
        <f>+SUMIF('Input Sheet'!$S:$S,$AL1424,'Input Sheet'!K:K)</f>
        <v>0</v>
      </c>
      <c r="AH1424" s="28">
        <f>+SUMIF('Input Sheet'!$S:$S,$AL1424,'Input Sheet'!L:L)</f>
        <v>0</v>
      </c>
      <c r="AI1424" s="28">
        <f>+SUMIF('Input Sheet'!$S:$S,$AL1424,'Input Sheet'!M:M)</f>
        <v>0</v>
      </c>
      <c r="AJ1424" s="28">
        <f>+SUMIF('Input Sheet'!$S:$S,$AL1424,'Input Sheet'!N:N)</f>
        <v>0</v>
      </c>
      <c r="AK1424" s="28"/>
      <c r="AL1424" s="27" t="str">
        <f t="shared" si="113"/>
        <v>321-7300</v>
      </c>
      <c r="AM1424" s="34" t="str">
        <f t="shared" si="114"/>
        <v>Admin &amp; Other</v>
      </c>
      <c r="AN1424" s="34" t="str">
        <f t="shared" si="115"/>
        <v>Admin &amp; OtherOther Overheads as % of Total Gross Profit</v>
      </c>
      <c r="AO1424" s="35"/>
      <c r="AP1424" s="35"/>
      <c r="AQ1424" s="35"/>
    </row>
    <row r="1425" spans="1:43" x14ac:dyDescent="0.25">
      <c r="A1425" s="27" t="s">
        <v>103</v>
      </c>
      <c r="B1425" s="27" t="s">
        <v>104</v>
      </c>
      <c r="C1425" s="27" t="s">
        <v>671</v>
      </c>
      <c r="D1425" s="27" t="s">
        <v>171</v>
      </c>
      <c r="E1425" s="27" t="s">
        <v>675</v>
      </c>
      <c r="F1425" s="27" t="s">
        <v>687</v>
      </c>
      <c r="G1425" s="27" t="s">
        <v>688</v>
      </c>
      <c r="H1425" s="34" t="s">
        <v>644</v>
      </c>
      <c r="I1425" s="34" t="s">
        <v>645</v>
      </c>
      <c r="J1425" s="34" t="str">
        <f t="shared" si="111"/>
        <v>Admin &amp; OtherOther Overheads as % of Total Gross Profit</v>
      </c>
      <c r="K1425" s="34" t="str">
        <f t="shared" si="112"/>
        <v>330Miscellaneous expenses - Toyota</v>
      </c>
      <c r="L1425" s="28">
        <f>+SUMIF('TB 4-24'!M:M,$AL1425,'TB 4-24'!G:G)</f>
        <v>0</v>
      </c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>
        <f>+SUMIF('Input Sheet'!$S:$S,$AL1425,'Input Sheet'!C:C)</f>
        <v>0</v>
      </c>
      <c r="Z1425" s="28">
        <f>+SUMIF('Input Sheet'!$S:$S,$AL1425,'Input Sheet'!D:D)</f>
        <v>0</v>
      </c>
      <c r="AA1425" s="28">
        <f>+SUMIF('Input Sheet'!$S:$S,$AL1425,'Input Sheet'!E:E)</f>
        <v>0</v>
      </c>
      <c r="AB1425" s="28">
        <f>+SUMIF('Input Sheet'!$S:$S,$AL1425,'Input Sheet'!F:F)</f>
        <v>0</v>
      </c>
      <c r="AC1425" s="28">
        <f>+SUMIF('Input Sheet'!$S:$S,$AL1425,'Input Sheet'!G:G)</f>
        <v>0</v>
      </c>
      <c r="AD1425" s="28">
        <f>+SUMIF('Input Sheet'!$S:$S,$AL1425,'Input Sheet'!H:H)</f>
        <v>0</v>
      </c>
      <c r="AE1425" s="28">
        <f>+SUMIF('Input Sheet'!$S:$S,$AL1425,'Input Sheet'!I:I)</f>
        <v>0</v>
      </c>
      <c r="AF1425" s="28">
        <f>+SUMIF('Input Sheet'!$S:$S,$AL1425,'Input Sheet'!J:J)</f>
        <v>0</v>
      </c>
      <c r="AG1425" s="28">
        <f>+SUMIF('Input Sheet'!$S:$S,$AL1425,'Input Sheet'!K:K)</f>
        <v>0</v>
      </c>
      <c r="AH1425" s="28">
        <f>+SUMIF('Input Sheet'!$S:$S,$AL1425,'Input Sheet'!L:L)</f>
        <v>0</v>
      </c>
      <c r="AI1425" s="28">
        <f>+SUMIF('Input Sheet'!$S:$S,$AL1425,'Input Sheet'!M:M)</f>
        <v>0</v>
      </c>
      <c r="AJ1425" s="28">
        <f>+SUMIF('Input Sheet'!$S:$S,$AL1425,'Input Sheet'!N:N)</f>
        <v>0</v>
      </c>
      <c r="AK1425" s="28"/>
      <c r="AL1425" s="27" t="str">
        <f t="shared" si="113"/>
        <v>330-7300</v>
      </c>
      <c r="AM1425" s="34" t="str">
        <f t="shared" si="114"/>
        <v>Admin &amp; Other</v>
      </c>
      <c r="AN1425" s="34" t="str">
        <f t="shared" si="115"/>
        <v>Admin &amp; OtherOther Overheads as % of Total Gross Profit</v>
      </c>
      <c r="AO1425" s="35"/>
      <c r="AP1425" s="35"/>
      <c r="AQ1425" s="35"/>
    </row>
    <row r="1426" spans="1:43" x14ac:dyDescent="0.25">
      <c r="A1426" s="27" t="s">
        <v>103</v>
      </c>
      <c r="B1426" s="27" t="s">
        <v>104</v>
      </c>
      <c r="C1426" s="27" t="s">
        <v>671</v>
      </c>
      <c r="D1426" s="27" t="s">
        <v>171</v>
      </c>
      <c r="E1426" s="27" t="s">
        <v>676</v>
      </c>
      <c r="F1426" s="27" t="s">
        <v>687</v>
      </c>
      <c r="G1426" s="27" t="s">
        <v>688</v>
      </c>
      <c r="H1426" s="34" t="s">
        <v>644</v>
      </c>
      <c r="I1426" s="34" t="s">
        <v>645</v>
      </c>
      <c r="J1426" s="34" t="str">
        <f t="shared" si="111"/>
        <v>Admin &amp; OtherOther Overheads as % of Total Gross Profit</v>
      </c>
      <c r="K1426" s="34" t="str">
        <f t="shared" si="112"/>
        <v>360Miscellaneous expenses - Toyota</v>
      </c>
      <c r="L1426" s="28">
        <f>+SUMIF('TB 4-24'!M:M,$AL1426,'TB 4-24'!G:G)</f>
        <v>0</v>
      </c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>
        <f>+SUMIF('Input Sheet'!$S:$S,$AL1426,'Input Sheet'!C:C)</f>
        <v>0</v>
      </c>
      <c r="Z1426" s="28">
        <f>+SUMIF('Input Sheet'!$S:$S,$AL1426,'Input Sheet'!D:D)</f>
        <v>0</v>
      </c>
      <c r="AA1426" s="28">
        <f>+SUMIF('Input Sheet'!$S:$S,$AL1426,'Input Sheet'!E:E)</f>
        <v>0</v>
      </c>
      <c r="AB1426" s="28">
        <f>+SUMIF('Input Sheet'!$S:$S,$AL1426,'Input Sheet'!F:F)</f>
        <v>0</v>
      </c>
      <c r="AC1426" s="28">
        <f>+SUMIF('Input Sheet'!$S:$S,$AL1426,'Input Sheet'!G:G)</f>
        <v>0</v>
      </c>
      <c r="AD1426" s="28">
        <f>+SUMIF('Input Sheet'!$S:$S,$AL1426,'Input Sheet'!H:H)</f>
        <v>0</v>
      </c>
      <c r="AE1426" s="28">
        <f>+SUMIF('Input Sheet'!$S:$S,$AL1426,'Input Sheet'!I:I)</f>
        <v>0</v>
      </c>
      <c r="AF1426" s="28">
        <f>+SUMIF('Input Sheet'!$S:$S,$AL1426,'Input Sheet'!J:J)</f>
        <v>0</v>
      </c>
      <c r="AG1426" s="28">
        <f>+SUMIF('Input Sheet'!$S:$S,$AL1426,'Input Sheet'!K:K)</f>
        <v>0</v>
      </c>
      <c r="AH1426" s="28">
        <f>+SUMIF('Input Sheet'!$S:$S,$AL1426,'Input Sheet'!L:L)</f>
        <v>0</v>
      </c>
      <c r="AI1426" s="28">
        <f>+SUMIF('Input Sheet'!$S:$S,$AL1426,'Input Sheet'!M:M)</f>
        <v>0</v>
      </c>
      <c r="AJ1426" s="28">
        <f>+SUMIF('Input Sheet'!$S:$S,$AL1426,'Input Sheet'!N:N)</f>
        <v>0</v>
      </c>
      <c r="AK1426" s="28"/>
      <c r="AL1426" s="27" t="str">
        <f t="shared" si="113"/>
        <v>360-7300</v>
      </c>
      <c r="AM1426" s="34" t="str">
        <f t="shared" si="114"/>
        <v>Admin &amp; Other</v>
      </c>
      <c r="AN1426" s="34" t="str">
        <f t="shared" si="115"/>
        <v>Admin &amp; OtherOther Overheads as % of Total Gross Profit</v>
      </c>
      <c r="AO1426" s="35"/>
      <c r="AP1426" s="35"/>
      <c r="AQ1426" s="35"/>
    </row>
    <row r="1427" spans="1:43" x14ac:dyDescent="0.25">
      <c r="A1427" s="27" t="s">
        <v>103</v>
      </c>
      <c r="B1427" s="27" t="s">
        <v>104</v>
      </c>
      <c r="C1427" s="27" t="s">
        <v>104</v>
      </c>
      <c r="D1427" s="27" t="s">
        <v>171</v>
      </c>
      <c r="E1427" s="27" t="s">
        <v>677</v>
      </c>
      <c r="F1427" s="27" t="s">
        <v>687</v>
      </c>
      <c r="G1427" s="27" t="s">
        <v>688</v>
      </c>
      <c r="H1427" s="34" t="s">
        <v>644</v>
      </c>
      <c r="I1427" s="34" t="s">
        <v>645</v>
      </c>
      <c r="J1427" s="34" t="str">
        <f t="shared" si="111"/>
        <v>Admin &amp; OtherOther Overheads as % of Total Gross Profit</v>
      </c>
      <c r="K1427" s="34" t="str">
        <f t="shared" si="112"/>
        <v>100Miscellaneous expenses - Toyota</v>
      </c>
      <c r="L1427" s="28">
        <f>+SUMIF('TB 4-24'!M:M,$AL1427,'TB 4-24'!G:G)</f>
        <v>0</v>
      </c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>
        <f>+SUMIF('Input Sheet'!$S:$S,$AL1427,'Input Sheet'!C:C)</f>
        <v>0</v>
      </c>
      <c r="Z1427" s="28">
        <f>+SUMIF('Input Sheet'!$S:$S,$AL1427,'Input Sheet'!D:D)</f>
        <v>0</v>
      </c>
      <c r="AA1427" s="28">
        <f>+SUMIF('Input Sheet'!$S:$S,$AL1427,'Input Sheet'!E:E)</f>
        <v>0</v>
      </c>
      <c r="AB1427" s="28">
        <f>+SUMIF('Input Sheet'!$S:$S,$AL1427,'Input Sheet'!F:F)</f>
        <v>0</v>
      </c>
      <c r="AC1427" s="28">
        <f>+SUMIF('Input Sheet'!$S:$S,$AL1427,'Input Sheet'!G:G)</f>
        <v>0</v>
      </c>
      <c r="AD1427" s="28">
        <f>+SUMIF('Input Sheet'!$S:$S,$AL1427,'Input Sheet'!H:H)</f>
        <v>0</v>
      </c>
      <c r="AE1427" s="28">
        <f>+SUMIF('Input Sheet'!$S:$S,$AL1427,'Input Sheet'!I:I)</f>
        <v>0</v>
      </c>
      <c r="AF1427" s="28">
        <f>+SUMIF('Input Sheet'!$S:$S,$AL1427,'Input Sheet'!J:J)</f>
        <v>0</v>
      </c>
      <c r="AG1427" s="28">
        <f>+SUMIF('Input Sheet'!$S:$S,$AL1427,'Input Sheet'!K:K)</f>
        <v>0</v>
      </c>
      <c r="AH1427" s="28">
        <f>+SUMIF('Input Sheet'!$S:$S,$AL1427,'Input Sheet'!L:L)</f>
        <v>0</v>
      </c>
      <c r="AI1427" s="28">
        <f>+SUMIF('Input Sheet'!$S:$S,$AL1427,'Input Sheet'!M:M)</f>
        <v>0</v>
      </c>
      <c r="AJ1427" s="28">
        <f>+SUMIF('Input Sheet'!$S:$S,$AL1427,'Input Sheet'!N:N)</f>
        <v>0</v>
      </c>
      <c r="AK1427" s="28"/>
      <c r="AL1427" s="27" t="str">
        <f t="shared" si="113"/>
        <v>100-7300</v>
      </c>
      <c r="AM1427" s="34" t="str">
        <f t="shared" si="114"/>
        <v>Admin &amp; Other</v>
      </c>
      <c r="AN1427" s="34" t="str">
        <f t="shared" si="115"/>
        <v>Admin &amp; OtherOther Overheads as % of Total Gross Profit</v>
      </c>
      <c r="AO1427" s="35"/>
      <c r="AP1427" s="35"/>
      <c r="AQ1427" s="35"/>
    </row>
    <row r="1428" spans="1:43" x14ac:dyDescent="0.25">
      <c r="A1428" s="27" t="s">
        <v>103</v>
      </c>
      <c r="B1428" s="27" t="s">
        <v>104</v>
      </c>
      <c r="C1428" s="27" t="s">
        <v>104</v>
      </c>
      <c r="D1428" s="27" t="s">
        <v>171</v>
      </c>
      <c r="E1428" s="27" t="s">
        <v>679</v>
      </c>
      <c r="F1428" s="27" t="s">
        <v>687</v>
      </c>
      <c r="G1428" s="27" t="s">
        <v>688</v>
      </c>
      <c r="H1428" s="34" t="s">
        <v>644</v>
      </c>
      <c r="I1428" s="34" t="s">
        <v>645</v>
      </c>
      <c r="J1428" s="34" t="str">
        <f t="shared" si="111"/>
        <v>Admin &amp; OtherOther Overheads as % of Total Gross Profit</v>
      </c>
      <c r="K1428" s="34" t="str">
        <f t="shared" si="112"/>
        <v>160Miscellaneous expenses - Toyota</v>
      </c>
      <c r="L1428" s="28">
        <f>+SUMIF('TB 4-24'!M:M,$AL1428,'TB 4-24'!G:G)</f>
        <v>0</v>
      </c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>
        <f>+SUMIF('Input Sheet'!$S:$S,$AL1428,'Input Sheet'!C:C)</f>
        <v>0</v>
      </c>
      <c r="Z1428" s="28">
        <f>+SUMIF('Input Sheet'!$S:$S,$AL1428,'Input Sheet'!D:D)</f>
        <v>0</v>
      </c>
      <c r="AA1428" s="28">
        <f>+SUMIF('Input Sheet'!$S:$S,$AL1428,'Input Sheet'!E:E)</f>
        <v>0</v>
      </c>
      <c r="AB1428" s="28">
        <f>+SUMIF('Input Sheet'!$S:$S,$AL1428,'Input Sheet'!F:F)</f>
        <v>0</v>
      </c>
      <c r="AC1428" s="28">
        <f>+SUMIF('Input Sheet'!$S:$S,$AL1428,'Input Sheet'!G:G)</f>
        <v>0</v>
      </c>
      <c r="AD1428" s="28">
        <f>+SUMIF('Input Sheet'!$S:$S,$AL1428,'Input Sheet'!H:H)</f>
        <v>0</v>
      </c>
      <c r="AE1428" s="28">
        <f>+SUMIF('Input Sheet'!$S:$S,$AL1428,'Input Sheet'!I:I)</f>
        <v>0</v>
      </c>
      <c r="AF1428" s="28">
        <f>+SUMIF('Input Sheet'!$S:$S,$AL1428,'Input Sheet'!J:J)</f>
        <v>0</v>
      </c>
      <c r="AG1428" s="28">
        <f>+SUMIF('Input Sheet'!$S:$S,$AL1428,'Input Sheet'!K:K)</f>
        <v>0</v>
      </c>
      <c r="AH1428" s="28">
        <f>+SUMIF('Input Sheet'!$S:$S,$AL1428,'Input Sheet'!L:L)</f>
        <v>0</v>
      </c>
      <c r="AI1428" s="28">
        <f>+SUMIF('Input Sheet'!$S:$S,$AL1428,'Input Sheet'!M:M)</f>
        <v>0</v>
      </c>
      <c r="AJ1428" s="28">
        <f>+SUMIF('Input Sheet'!$S:$S,$AL1428,'Input Sheet'!N:N)</f>
        <v>0</v>
      </c>
      <c r="AK1428" s="28"/>
      <c r="AL1428" s="27" t="str">
        <f t="shared" si="113"/>
        <v>160-7300</v>
      </c>
      <c r="AM1428" s="34" t="str">
        <f t="shared" si="114"/>
        <v>Admin &amp; Other</v>
      </c>
      <c r="AN1428" s="34" t="str">
        <f t="shared" si="115"/>
        <v>Admin &amp; OtherOther Overheads as % of Total Gross Profit</v>
      </c>
      <c r="AO1428" s="35"/>
      <c r="AP1428" s="35"/>
      <c r="AQ1428" s="35"/>
    </row>
    <row r="1429" spans="1:43" x14ac:dyDescent="0.25">
      <c r="A1429" s="27" t="s">
        <v>103</v>
      </c>
      <c r="B1429" s="27" t="s">
        <v>104</v>
      </c>
      <c r="C1429" s="27" t="s">
        <v>104</v>
      </c>
      <c r="D1429" s="27" t="s">
        <v>171</v>
      </c>
      <c r="E1429" s="27" t="s">
        <v>641</v>
      </c>
      <c r="F1429" s="27" t="s">
        <v>687</v>
      </c>
      <c r="G1429" s="27" t="s">
        <v>688</v>
      </c>
      <c r="H1429" s="34" t="s">
        <v>644</v>
      </c>
      <c r="I1429" s="34" t="s">
        <v>645</v>
      </c>
      <c r="J1429" s="34" t="str">
        <f t="shared" si="111"/>
        <v>Admin &amp; OtherOther Overheads as % of Total Gross Profit</v>
      </c>
      <c r="K1429" s="34" t="str">
        <f t="shared" si="112"/>
        <v>170Miscellaneous expenses - Toyota</v>
      </c>
      <c r="L1429" s="28">
        <f>+SUMIF('TB 4-24'!M:M,$AL1429,'TB 4-24'!G:G)</f>
        <v>0</v>
      </c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>
        <f>+SUMIF('Input Sheet'!$S:$S,$AL1429,'Input Sheet'!C:C)</f>
        <v>0</v>
      </c>
      <c r="Z1429" s="28">
        <f>+SUMIF('Input Sheet'!$S:$S,$AL1429,'Input Sheet'!D:D)</f>
        <v>0</v>
      </c>
      <c r="AA1429" s="28">
        <f>+SUMIF('Input Sheet'!$S:$S,$AL1429,'Input Sheet'!E:E)</f>
        <v>0</v>
      </c>
      <c r="AB1429" s="28">
        <f>+SUMIF('Input Sheet'!$S:$S,$AL1429,'Input Sheet'!F:F)</f>
        <v>0</v>
      </c>
      <c r="AC1429" s="28">
        <f>+SUMIF('Input Sheet'!$S:$S,$AL1429,'Input Sheet'!G:G)</f>
        <v>0</v>
      </c>
      <c r="AD1429" s="28">
        <f>+SUMIF('Input Sheet'!$S:$S,$AL1429,'Input Sheet'!H:H)</f>
        <v>0</v>
      </c>
      <c r="AE1429" s="28">
        <f>+SUMIF('Input Sheet'!$S:$S,$AL1429,'Input Sheet'!I:I)</f>
        <v>0</v>
      </c>
      <c r="AF1429" s="28">
        <f>+SUMIF('Input Sheet'!$S:$S,$AL1429,'Input Sheet'!J:J)</f>
        <v>0</v>
      </c>
      <c r="AG1429" s="28">
        <f>+SUMIF('Input Sheet'!$S:$S,$AL1429,'Input Sheet'!K:K)</f>
        <v>0</v>
      </c>
      <c r="AH1429" s="28">
        <f>+SUMIF('Input Sheet'!$S:$S,$AL1429,'Input Sheet'!L:L)</f>
        <v>0</v>
      </c>
      <c r="AI1429" s="28">
        <f>+SUMIF('Input Sheet'!$S:$S,$AL1429,'Input Sheet'!M:M)</f>
        <v>0</v>
      </c>
      <c r="AJ1429" s="28">
        <f>+SUMIF('Input Sheet'!$S:$S,$AL1429,'Input Sheet'!N:N)</f>
        <v>0</v>
      </c>
      <c r="AK1429" s="28"/>
      <c r="AL1429" s="27" t="str">
        <f t="shared" si="113"/>
        <v>170-7300</v>
      </c>
      <c r="AM1429" s="34" t="str">
        <f t="shared" si="114"/>
        <v>Admin &amp; Other</v>
      </c>
      <c r="AN1429" s="34" t="str">
        <f t="shared" si="115"/>
        <v>Admin &amp; OtherOther Overheads as % of Total Gross Profit</v>
      </c>
      <c r="AO1429" s="35"/>
      <c r="AP1429" s="35"/>
      <c r="AQ1429" s="35"/>
    </row>
    <row r="1430" spans="1:43" x14ac:dyDescent="0.25">
      <c r="A1430" s="27" t="s">
        <v>103</v>
      </c>
      <c r="B1430" s="27" t="s">
        <v>104</v>
      </c>
      <c r="C1430" s="27" t="s">
        <v>104</v>
      </c>
      <c r="D1430" s="27" t="s">
        <v>171</v>
      </c>
      <c r="E1430" s="27" t="s">
        <v>680</v>
      </c>
      <c r="F1430" s="27" t="s">
        <v>687</v>
      </c>
      <c r="G1430" s="27" t="s">
        <v>688</v>
      </c>
      <c r="H1430" s="34" t="s">
        <v>644</v>
      </c>
      <c r="I1430" s="34" t="s">
        <v>645</v>
      </c>
      <c r="J1430" s="34" t="str">
        <f t="shared" si="111"/>
        <v>Admin &amp; OtherOther Overheads as % of Total Gross Profit</v>
      </c>
      <c r="K1430" s="34" t="str">
        <f t="shared" si="112"/>
        <v>130Miscellaneous expenses - Toyota</v>
      </c>
      <c r="L1430" s="28">
        <f>+SUMIF('TB 4-24'!M:M,$AL1430,'TB 4-24'!G:G)</f>
        <v>0</v>
      </c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>
        <f>+SUMIF('Input Sheet'!$S:$S,$AL1430,'Input Sheet'!C:C)</f>
        <v>0</v>
      </c>
      <c r="Z1430" s="28">
        <f>+SUMIF('Input Sheet'!$S:$S,$AL1430,'Input Sheet'!D:D)</f>
        <v>0</v>
      </c>
      <c r="AA1430" s="28">
        <f>+SUMIF('Input Sheet'!$S:$S,$AL1430,'Input Sheet'!E:E)</f>
        <v>0</v>
      </c>
      <c r="AB1430" s="28">
        <f>+SUMIF('Input Sheet'!$S:$S,$AL1430,'Input Sheet'!F:F)</f>
        <v>0</v>
      </c>
      <c r="AC1430" s="28">
        <f>+SUMIF('Input Sheet'!$S:$S,$AL1430,'Input Sheet'!G:G)</f>
        <v>0</v>
      </c>
      <c r="AD1430" s="28">
        <f>+SUMIF('Input Sheet'!$S:$S,$AL1430,'Input Sheet'!H:H)</f>
        <v>0</v>
      </c>
      <c r="AE1430" s="28">
        <f>+SUMIF('Input Sheet'!$S:$S,$AL1430,'Input Sheet'!I:I)</f>
        <v>0</v>
      </c>
      <c r="AF1430" s="28">
        <f>+SUMIF('Input Sheet'!$S:$S,$AL1430,'Input Sheet'!J:J)</f>
        <v>0</v>
      </c>
      <c r="AG1430" s="28">
        <f>+SUMIF('Input Sheet'!$S:$S,$AL1430,'Input Sheet'!K:K)</f>
        <v>0</v>
      </c>
      <c r="AH1430" s="28">
        <f>+SUMIF('Input Sheet'!$S:$S,$AL1430,'Input Sheet'!L:L)</f>
        <v>0</v>
      </c>
      <c r="AI1430" s="28">
        <f>+SUMIF('Input Sheet'!$S:$S,$AL1430,'Input Sheet'!M:M)</f>
        <v>0</v>
      </c>
      <c r="AJ1430" s="28">
        <f>+SUMIF('Input Sheet'!$S:$S,$AL1430,'Input Sheet'!N:N)</f>
        <v>0</v>
      </c>
      <c r="AK1430" s="28"/>
      <c r="AL1430" s="27" t="str">
        <f t="shared" si="113"/>
        <v>130-7300</v>
      </c>
      <c r="AM1430" s="34" t="str">
        <f t="shared" si="114"/>
        <v>Admin &amp; Other</v>
      </c>
      <c r="AN1430" s="34" t="str">
        <f t="shared" si="115"/>
        <v>Admin &amp; OtherOther Overheads as % of Total Gross Profit</v>
      </c>
      <c r="AO1430" s="35"/>
      <c r="AP1430" s="35"/>
      <c r="AQ1430" s="35"/>
    </row>
    <row r="1431" spans="1:43" x14ac:dyDescent="0.25">
      <c r="A1431" s="27" t="s">
        <v>103</v>
      </c>
      <c r="B1431" s="27" t="s">
        <v>104</v>
      </c>
      <c r="C1431" s="27" t="s">
        <v>104</v>
      </c>
      <c r="D1431" s="27" t="s">
        <v>171</v>
      </c>
      <c r="E1431" s="27" t="s">
        <v>684</v>
      </c>
      <c r="F1431" s="27" t="s">
        <v>687</v>
      </c>
      <c r="G1431" s="27" t="s">
        <v>688</v>
      </c>
      <c r="H1431" s="34" t="s">
        <v>644</v>
      </c>
      <c r="I1431" s="34" t="s">
        <v>645</v>
      </c>
      <c r="J1431" s="34" t="str">
        <f t="shared" si="111"/>
        <v>Admin &amp; OtherOther Overheads as % of Total Gross Profit</v>
      </c>
      <c r="K1431" s="34" t="str">
        <f t="shared" si="112"/>
        <v>147Miscellaneous expenses - Toyota</v>
      </c>
      <c r="L1431" s="28">
        <f>+SUMIF('TB 4-24'!M:M,$AL1431,'TB 4-24'!G:G)</f>
        <v>0</v>
      </c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>
        <f>+SUMIF('Input Sheet'!$S:$S,$AL1431,'Input Sheet'!C:C)</f>
        <v>0</v>
      </c>
      <c r="Z1431" s="28">
        <f>+SUMIF('Input Sheet'!$S:$S,$AL1431,'Input Sheet'!D:D)</f>
        <v>0</v>
      </c>
      <c r="AA1431" s="28">
        <f>+SUMIF('Input Sheet'!$S:$S,$AL1431,'Input Sheet'!E:E)</f>
        <v>0</v>
      </c>
      <c r="AB1431" s="28">
        <f>+SUMIF('Input Sheet'!$S:$S,$AL1431,'Input Sheet'!F:F)</f>
        <v>0</v>
      </c>
      <c r="AC1431" s="28">
        <f>+SUMIF('Input Sheet'!$S:$S,$AL1431,'Input Sheet'!G:G)</f>
        <v>0</v>
      </c>
      <c r="AD1431" s="28">
        <f>+SUMIF('Input Sheet'!$S:$S,$AL1431,'Input Sheet'!H:H)</f>
        <v>0</v>
      </c>
      <c r="AE1431" s="28">
        <f>+SUMIF('Input Sheet'!$S:$S,$AL1431,'Input Sheet'!I:I)</f>
        <v>0</v>
      </c>
      <c r="AF1431" s="28">
        <f>+SUMIF('Input Sheet'!$S:$S,$AL1431,'Input Sheet'!J:J)</f>
        <v>0</v>
      </c>
      <c r="AG1431" s="28">
        <f>+SUMIF('Input Sheet'!$S:$S,$AL1431,'Input Sheet'!K:K)</f>
        <v>0</v>
      </c>
      <c r="AH1431" s="28">
        <f>+SUMIF('Input Sheet'!$S:$S,$AL1431,'Input Sheet'!L:L)</f>
        <v>0</v>
      </c>
      <c r="AI1431" s="28">
        <f>+SUMIF('Input Sheet'!$S:$S,$AL1431,'Input Sheet'!M:M)</f>
        <v>0</v>
      </c>
      <c r="AJ1431" s="28">
        <f>+SUMIF('Input Sheet'!$S:$S,$AL1431,'Input Sheet'!N:N)</f>
        <v>0</v>
      </c>
      <c r="AK1431" s="28"/>
      <c r="AL1431" s="27" t="str">
        <f t="shared" si="113"/>
        <v>147-7300</v>
      </c>
      <c r="AM1431" s="34" t="str">
        <f t="shared" si="114"/>
        <v>Admin &amp; Other</v>
      </c>
      <c r="AN1431" s="34" t="str">
        <f t="shared" si="115"/>
        <v>Admin &amp; OtherOther Overheads as % of Total Gross Profit</v>
      </c>
      <c r="AO1431" s="35"/>
      <c r="AP1431" s="35"/>
      <c r="AQ1431" s="35"/>
    </row>
    <row r="1432" spans="1:43" x14ac:dyDescent="0.25">
      <c r="A1432" s="27" t="s">
        <v>103</v>
      </c>
      <c r="B1432" s="27" t="s">
        <v>104</v>
      </c>
      <c r="C1432" s="27" t="s">
        <v>104</v>
      </c>
      <c r="D1432" s="27" t="s">
        <v>263</v>
      </c>
      <c r="E1432" s="27" t="s">
        <v>641</v>
      </c>
      <c r="F1432" s="27" t="s">
        <v>687</v>
      </c>
      <c r="G1432" s="27" t="s">
        <v>688</v>
      </c>
      <c r="H1432" s="34" t="s">
        <v>644</v>
      </c>
      <c r="I1432" s="34" t="s">
        <v>645</v>
      </c>
      <c r="J1432" s="34" t="str">
        <f t="shared" si="111"/>
        <v>Admin &amp; OtherOther Overheads as % of Total Gross Profit</v>
      </c>
      <c r="K1432" s="34" t="str">
        <f t="shared" si="112"/>
        <v>170Miscellaneous expenses - Toyota</v>
      </c>
      <c r="L1432" s="28">
        <f>+SUMIF('TB 4-24'!M:M,$AL1432,'TB 4-24'!G:G)</f>
        <v>0</v>
      </c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>
        <f>+SUMIF('Input Sheet'!$S:$S,$AL1432,'Input Sheet'!C:C)</f>
        <v>0</v>
      </c>
      <c r="Z1432" s="28">
        <f>+SUMIF('Input Sheet'!$S:$S,$AL1432,'Input Sheet'!D:D)</f>
        <v>0</v>
      </c>
      <c r="AA1432" s="28">
        <f>+SUMIF('Input Sheet'!$S:$S,$AL1432,'Input Sheet'!E:E)</f>
        <v>0</v>
      </c>
      <c r="AB1432" s="28">
        <f>+SUMIF('Input Sheet'!$S:$S,$AL1432,'Input Sheet'!F:F)</f>
        <v>0</v>
      </c>
      <c r="AC1432" s="28">
        <f>+SUMIF('Input Sheet'!$S:$S,$AL1432,'Input Sheet'!G:G)</f>
        <v>0</v>
      </c>
      <c r="AD1432" s="28">
        <f>+SUMIF('Input Sheet'!$S:$S,$AL1432,'Input Sheet'!H:H)</f>
        <v>0</v>
      </c>
      <c r="AE1432" s="28">
        <f>+SUMIF('Input Sheet'!$S:$S,$AL1432,'Input Sheet'!I:I)</f>
        <v>0</v>
      </c>
      <c r="AF1432" s="28">
        <f>+SUMIF('Input Sheet'!$S:$S,$AL1432,'Input Sheet'!J:J)</f>
        <v>0</v>
      </c>
      <c r="AG1432" s="28">
        <f>+SUMIF('Input Sheet'!$S:$S,$AL1432,'Input Sheet'!K:K)</f>
        <v>0</v>
      </c>
      <c r="AH1432" s="28">
        <f>+SUMIF('Input Sheet'!$S:$S,$AL1432,'Input Sheet'!L:L)</f>
        <v>0</v>
      </c>
      <c r="AI1432" s="28">
        <f>+SUMIF('Input Sheet'!$S:$S,$AL1432,'Input Sheet'!M:M)</f>
        <v>0</v>
      </c>
      <c r="AJ1432" s="28">
        <f>+SUMIF('Input Sheet'!$S:$S,$AL1432,'Input Sheet'!N:N)</f>
        <v>0</v>
      </c>
      <c r="AK1432" s="28"/>
      <c r="AL1432" s="27" t="str">
        <f t="shared" si="113"/>
        <v>170-7331</v>
      </c>
      <c r="AM1432" s="34" t="str">
        <f t="shared" si="114"/>
        <v>Admin &amp; Other</v>
      </c>
      <c r="AN1432" s="34" t="str">
        <f t="shared" si="115"/>
        <v>Admin &amp; OtherOther Overheads as % of Total Gross Profit</v>
      </c>
      <c r="AO1432" s="35"/>
      <c r="AP1432" s="35"/>
      <c r="AQ1432" s="35"/>
    </row>
    <row r="1433" spans="1:43" x14ac:dyDescent="0.25">
      <c r="A1433" s="27" t="s">
        <v>103</v>
      </c>
      <c r="B1433" s="27" t="s">
        <v>104</v>
      </c>
      <c r="C1433" s="27" t="s">
        <v>104</v>
      </c>
      <c r="D1433" s="27" t="s">
        <v>267</v>
      </c>
      <c r="E1433" s="27" t="s">
        <v>641</v>
      </c>
      <c r="F1433" s="27" t="s">
        <v>687</v>
      </c>
      <c r="G1433" s="27" t="s">
        <v>688</v>
      </c>
      <c r="H1433" s="34" t="s">
        <v>644</v>
      </c>
      <c r="I1433" s="34" t="s">
        <v>645</v>
      </c>
      <c r="J1433" s="34" t="str">
        <f t="shared" si="111"/>
        <v>Admin &amp; OtherOther Overheads as % of Total Gross Profit</v>
      </c>
      <c r="K1433" s="34" t="str">
        <f t="shared" si="112"/>
        <v>170Miscellaneous expenses - Toyota</v>
      </c>
      <c r="L1433" s="28">
        <f>+SUMIF('TB 4-24'!M:M,$AL1433,'TB 4-24'!G:G)</f>
        <v>0</v>
      </c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>
        <f>+SUMIF('Input Sheet'!$S:$S,$AL1433,'Input Sheet'!C:C)</f>
        <v>0</v>
      </c>
      <c r="Z1433" s="28">
        <f>+SUMIF('Input Sheet'!$S:$S,$AL1433,'Input Sheet'!D:D)</f>
        <v>0</v>
      </c>
      <c r="AA1433" s="28">
        <f>+SUMIF('Input Sheet'!$S:$S,$AL1433,'Input Sheet'!E:E)</f>
        <v>0</v>
      </c>
      <c r="AB1433" s="28">
        <f>+SUMIF('Input Sheet'!$S:$S,$AL1433,'Input Sheet'!F:F)</f>
        <v>0</v>
      </c>
      <c r="AC1433" s="28">
        <f>+SUMIF('Input Sheet'!$S:$S,$AL1433,'Input Sheet'!G:G)</f>
        <v>0</v>
      </c>
      <c r="AD1433" s="28">
        <f>+SUMIF('Input Sheet'!$S:$S,$AL1433,'Input Sheet'!H:H)</f>
        <v>0</v>
      </c>
      <c r="AE1433" s="28">
        <f>+SUMIF('Input Sheet'!$S:$S,$AL1433,'Input Sheet'!I:I)</f>
        <v>0</v>
      </c>
      <c r="AF1433" s="28">
        <f>+SUMIF('Input Sheet'!$S:$S,$AL1433,'Input Sheet'!J:J)</f>
        <v>0</v>
      </c>
      <c r="AG1433" s="28">
        <f>+SUMIF('Input Sheet'!$S:$S,$AL1433,'Input Sheet'!K:K)</f>
        <v>0</v>
      </c>
      <c r="AH1433" s="28">
        <f>+SUMIF('Input Sheet'!$S:$S,$AL1433,'Input Sheet'!L:L)</f>
        <v>0</v>
      </c>
      <c r="AI1433" s="28">
        <f>+SUMIF('Input Sheet'!$S:$S,$AL1433,'Input Sheet'!M:M)</f>
        <v>0</v>
      </c>
      <c r="AJ1433" s="28">
        <f>+SUMIF('Input Sheet'!$S:$S,$AL1433,'Input Sheet'!N:N)</f>
        <v>0</v>
      </c>
      <c r="AK1433" s="28"/>
      <c r="AL1433" s="27" t="str">
        <f t="shared" si="113"/>
        <v>170-7371</v>
      </c>
      <c r="AM1433" s="34" t="str">
        <f t="shared" si="114"/>
        <v>Admin &amp; Other</v>
      </c>
      <c r="AN1433" s="34" t="str">
        <f t="shared" si="115"/>
        <v>Admin &amp; OtherOther Overheads as % of Total Gross Profit</v>
      </c>
      <c r="AO1433" s="35"/>
      <c r="AP1433" s="35"/>
      <c r="AQ1433" s="35"/>
    </row>
    <row r="1434" spans="1:43" x14ac:dyDescent="0.25">
      <c r="A1434" s="27" t="s">
        <v>103</v>
      </c>
      <c r="B1434" s="27" t="s">
        <v>104</v>
      </c>
      <c r="C1434" s="27" t="s">
        <v>104</v>
      </c>
      <c r="D1434" s="27" t="s">
        <v>174</v>
      </c>
      <c r="E1434" s="27" t="s">
        <v>649</v>
      </c>
      <c r="F1434" s="27" t="s">
        <v>687</v>
      </c>
      <c r="G1434" s="27" t="s">
        <v>688</v>
      </c>
      <c r="H1434" s="34" t="s">
        <v>644</v>
      </c>
      <c r="I1434" s="34" t="s">
        <v>645</v>
      </c>
      <c r="J1434" s="34" t="str">
        <f t="shared" si="111"/>
        <v>Admin &amp; OtherOther Overheads as % of Total Gross Profit</v>
      </c>
      <c r="K1434" s="34" t="str">
        <f t="shared" si="112"/>
        <v>110Miscellaneous expenses - Toyota</v>
      </c>
      <c r="L1434" s="28">
        <f>+SUMIF('TB 4-24'!M:M,$AL1434,'TB 4-24'!G:G)</f>
        <v>0</v>
      </c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>
        <f>+SUMIF('Input Sheet'!$S:$S,$AL1434,'Input Sheet'!C:C)</f>
        <v>0</v>
      </c>
      <c r="Z1434" s="28">
        <f>+SUMIF('Input Sheet'!$S:$S,$AL1434,'Input Sheet'!D:D)</f>
        <v>0</v>
      </c>
      <c r="AA1434" s="28">
        <f>+SUMIF('Input Sheet'!$S:$S,$AL1434,'Input Sheet'!E:E)</f>
        <v>0</v>
      </c>
      <c r="AB1434" s="28">
        <f>+SUMIF('Input Sheet'!$S:$S,$AL1434,'Input Sheet'!F:F)</f>
        <v>0</v>
      </c>
      <c r="AC1434" s="28">
        <f>+SUMIF('Input Sheet'!$S:$S,$AL1434,'Input Sheet'!G:G)</f>
        <v>0</v>
      </c>
      <c r="AD1434" s="28">
        <f>+SUMIF('Input Sheet'!$S:$S,$AL1434,'Input Sheet'!H:H)</f>
        <v>0</v>
      </c>
      <c r="AE1434" s="28">
        <f>+SUMIF('Input Sheet'!$S:$S,$AL1434,'Input Sheet'!I:I)</f>
        <v>0</v>
      </c>
      <c r="AF1434" s="28">
        <f>+SUMIF('Input Sheet'!$S:$S,$AL1434,'Input Sheet'!J:J)</f>
        <v>0</v>
      </c>
      <c r="AG1434" s="28">
        <f>+SUMIF('Input Sheet'!$S:$S,$AL1434,'Input Sheet'!K:K)</f>
        <v>0</v>
      </c>
      <c r="AH1434" s="28">
        <f>+SUMIF('Input Sheet'!$S:$S,$AL1434,'Input Sheet'!L:L)</f>
        <v>0</v>
      </c>
      <c r="AI1434" s="28">
        <f>+SUMIF('Input Sheet'!$S:$S,$AL1434,'Input Sheet'!M:M)</f>
        <v>0</v>
      </c>
      <c r="AJ1434" s="28">
        <f>+SUMIF('Input Sheet'!$S:$S,$AL1434,'Input Sheet'!N:N)</f>
        <v>0</v>
      </c>
      <c r="AK1434" s="28"/>
      <c r="AL1434" s="27" t="str">
        <f t="shared" si="113"/>
        <v>110-7454</v>
      </c>
      <c r="AM1434" s="34" t="str">
        <f t="shared" si="114"/>
        <v>Admin &amp; Other</v>
      </c>
      <c r="AN1434" s="34" t="str">
        <f t="shared" si="115"/>
        <v>Admin &amp; OtherOther Overheads as % of Total Gross Profit</v>
      </c>
      <c r="AO1434" s="35"/>
      <c r="AP1434" s="35"/>
      <c r="AQ1434" s="35"/>
    </row>
    <row r="1435" spans="1:43" x14ac:dyDescent="0.25">
      <c r="A1435" s="27" t="s">
        <v>103</v>
      </c>
      <c r="B1435" s="27" t="s">
        <v>104</v>
      </c>
      <c r="C1435" s="27" t="s">
        <v>104</v>
      </c>
      <c r="D1435" s="27" t="s">
        <v>214</v>
      </c>
      <c r="E1435" s="27" t="s">
        <v>653</v>
      </c>
      <c r="F1435" s="27" t="s">
        <v>720</v>
      </c>
      <c r="G1435" s="27" t="s">
        <v>721</v>
      </c>
      <c r="H1435" s="34" t="s">
        <v>644</v>
      </c>
      <c r="I1435" s="34" t="s">
        <v>722</v>
      </c>
      <c r="J1435" s="34" t="str">
        <f t="shared" si="111"/>
        <v>Admin &amp; OtherR&amp;M and Cleaning as % of Total Gross Profit</v>
      </c>
      <c r="K1435" s="34" t="str">
        <f t="shared" si="112"/>
        <v>140Cleaning &amp; Security - Toyota</v>
      </c>
      <c r="L1435" s="28">
        <f>+SUMIF('TB 4-24'!M:M,$AL1435,'TB 4-24'!G:G)</f>
        <v>0</v>
      </c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>
        <f>+SUMIF('Input Sheet'!$S:$S,$AL1435,'Input Sheet'!C:C)</f>
        <v>0</v>
      </c>
      <c r="Z1435" s="28">
        <f>+SUMIF('Input Sheet'!$S:$S,$AL1435,'Input Sheet'!D:D)</f>
        <v>0</v>
      </c>
      <c r="AA1435" s="28">
        <f>+SUMIF('Input Sheet'!$S:$S,$AL1435,'Input Sheet'!E:E)</f>
        <v>0</v>
      </c>
      <c r="AB1435" s="28">
        <f>+SUMIF('Input Sheet'!$S:$S,$AL1435,'Input Sheet'!F:F)</f>
        <v>0</v>
      </c>
      <c r="AC1435" s="28">
        <f>+SUMIF('Input Sheet'!$S:$S,$AL1435,'Input Sheet'!G:G)</f>
        <v>0</v>
      </c>
      <c r="AD1435" s="28">
        <f>+SUMIF('Input Sheet'!$S:$S,$AL1435,'Input Sheet'!H:H)</f>
        <v>0</v>
      </c>
      <c r="AE1435" s="28">
        <f>+SUMIF('Input Sheet'!$S:$S,$AL1435,'Input Sheet'!I:I)</f>
        <v>0</v>
      </c>
      <c r="AF1435" s="28">
        <f>+SUMIF('Input Sheet'!$S:$S,$AL1435,'Input Sheet'!J:J)</f>
        <v>0</v>
      </c>
      <c r="AG1435" s="28">
        <f>+SUMIF('Input Sheet'!$S:$S,$AL1435,'Input Sheet'!K:K)</f>
        <v>0</v>
      </c>
      <c r="AH1435" s="28">
        <f>+SUMIF('Input Sheet'!$S:$S,$AL1435,'Input Sheet'!L:L)</f>
        <v>0</v>
      </c>
      <c r="AI1435" s="28">
        <f>+SUMIF('Input Sheet'!$S:$S,$AL1435,'Input Sheet'!M:M)</f>
        <v>0</v>
      </c>
      <c r="AJ1435" s="28">
        <f>+SUMIF('Input Sheet'!$S:$S,$AL1435,'Input Sheet'!N:N)</f>
        <v>0</v>
      </c>
      <c r="AK1435" s="28"/>
      <c r="AL1435" s="27" t="str">
        <f t="shared" si="113"/>
        <v>140-7470</v>
      </c>
      <c r="AM1435" s="34" t="str">
        <f t="shared" si="114"/>
        <v>Admin &amp; Other</v>
      </c>
      <c r="AN1435" s="34" t="str">
        <f t="shared" si="115"/>
        <v>Admin &amp; OtherR&amp;M and Cleaning as % of Total Gross Profit</v>
      </c>
      <c r="AO1435" s="35"/>
      <c r="AP1435" s="35"/>
      <c r="AQ1435" s="35"/>
    </row>
    <row r="1436" spans="1:43" x14ac:dyDescent="0.25">
      <c r="A1436" s="27" t="s">
        <v>103</v>
      </c>
      <c r="B1436" s="27" t="s">
        <v>104</v>
      </c>
      <c r="C1436" s="27" t="s">
        <v>657</v>
      </c>
      <c r="D1436" s="27" t="s">
        <v>174</v>
      </c>
      <c r="E1436" s="27" t="s">
        <v>682</v>
      </c>
      <c r="F1436" s="27" t="s">
        <v>687</v>
      </c>
      <c r="G1436" s="27" t="s">
        <v>688</v>
      </c>
      <c r="H1436" s="34" t="s">
        <v>644</v>
      </c>
      <c r="I1436" s="34" t="s">
        <v>645</v>
      </c>
      <c r="J1436" s="34" t="str">
        <f t="shared" si="111"/>
        <v>Admin &amp; OtherOther Overheads as % of Total Gross Profit</v>
      </c>
      <c r="K1436" s="34" t="str">
        <f t="shared" si="112"/>
        <v>240Miscellaneous expenses - Toyota</v>
      </c>
      <c r="L1436" s="28">
        <f>+SUMIF('TB 4-24'!M:M,$AL1436,'TB 4-24'!G:G)</f>
        <v>0</v>
      </c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>
        <f>+SUMIF('Input Sheet'!$S:$S,$AL1436,'Input Sheet'!C:C)</f>
        <v>0</v>
      </c>
      <c r="Z1436" s="28">
        <f>+SUMIF('Input Sheet'!$S:$S,$AL1436,'Input Sheet'!D:D)</f>
        <v>0</v>
      </c>
      <c r="AA1436" s="28">
        <f>+SUMIF('Input Sheet'!$S:$S,$AL1436,'Input Sheet'!E:E)</f>
        <v>0</v>
      </c>
      <c r="AB1436" s="28">
        <f>+SUMIF('Input Sheet'!$S:$S,$AL1436,'Input Sheet'!F:F)</f>
        <v>0</v>
      </c>
      <c r="AC1436" s="28">
        <f>+SUMIF('Input Sheet'!$S:$S,$AL1436,'Input Sheet'!G:G)</f>
        <v>0</v>
      </c>
      <c r="AD1436" s="28">
        <f>+SUMIF('Input Sheet'!$S:$S,$AL1436,'Input Sheet'!H:H)</f>
        <v>0</v>
      </c>
      <c r="AE1436" s="28">
        <f>+SUMIF('Input Sheet'!$S:$S,$AL1436,'Input Sheet'!I:I)</f>
        <v>0</v>
      </c>
      <c r="AF1436" s="28">
        <f>+SUMIF('Input Sheet'!$S:$S,$AL1436,'Input Sheet'!J:J)</f>
        <v>0</v>
      </c>
      <c r="AG1436" s="28">
        <f>+SUMIF('Input Sheet'!$S:$S,$AL1436,'Input Sheet'!K:K)</f>
        <v>0</v>
      </c>
      <c r="AH1436" s="28">
        <f>+SUMIF('Input Sheet'!$S:$S,$AL1436,'Input Sheet'!L:L)</f>
        <v>0</v>
      </c>
      <c r="AI1436" s="28">
        <f>+SUMIF('Input Sheet'!$S:$S,$AL1436,'Input Sheet'!M:M)</f>
        <v>0</v>
      </c>
      <c r="AJ1436" s="28">
        <f>+SUMIF('Input Sheet'!$S:$S,$AL1436,'Input Sheet'!N:N)</f>
        <v>0</v>
      </c>
      <c r="AK1436" s="28"/>
      <c r="AL1436" s="27" t="str">
        <f t="shared" si="113"/>
        <v>240-7454</v>
      </c>
      <c r="AM1436" s="34" t="str">
        <f t="shared" si="114"/>
        <v>Admin &amp; Other</v>
      </c>
      <c r="AN1436" s="34" t="str">
        <f t="shared" si="115"/>
        <v>Admin &amp; OtherOther Overheads as % of Total Gross Profit</v>
      </c>
      <c r="AO1436" s="35"/>
      <c r="AP1436" s="35"/>
      <c r="AQ1436" s="35"/>
    </row>
    <row r="1437" spans="1:43" x14ac:dyDescent="0.25">
      <c r="A1437" s="27" t="s">
        <v>103</v>
      </c>
      <c r="B1437" s="27" t="s">
        <v>104</v>
      </c>
      <c r="C1437" s="27" t="s">
        <v>104</v>
      </c>
      <c r="D1437" s="27" t="s">
        <v>174</v>
      </c>
      <c r="E1437" s="27" t="s">
        <v>680</v>
      </c>
      <c r="F1437" s="27" t="s">
        <v>687</v>
      </c>
      <c r="G1437" s="27" t="s">
        <v>688</v>
      </c>
      <c r="H1437" s="34" t="s">
        <v>644</v>
      </c>
      <c r="I1437" s="34" t="s">
        <v>645</v>
      </c>
      <c r="J1437" s="34" t="str">
        <f t="shared" si="111"/>
        <v>Admin &amp; OtherOther Overheads as % of Total Gross Profit</v>
      </c>
      <c r="K1437" s="34" t="str">
        <f t="shared" si="112"/>
        <v>130Miscellaneous expenses - Toyota</v>
      </c>
      <c r="L1437" s="28">
        <f>+SUMIF('TB 4-24'!M:M,$AL1437,'TB 4-24'!G:G)</f>
        <v>0</v>
      </c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>
        <f>+SUMIF('Input Sheet'!$S:$S,$AL1437,'Input Sheet'!C:C)</f>
        <v>0</v>
      </c>
      <c r="Z1437" s="28">
        <f>+SUMIF('Input Sheet'!$S:$S,$AL1437,'Input Sheet'!D:D)</f>
        <v>0</v>
      </c>
      <c r="AA1437" s="28">
        <f>+SUMIF('Input Sheet'!$S:$S,$AL1437,'Input Sheet'!E:E)</f>
        <v>0</v>
      </c>
      <c r="AB1437" s="28">
        <f>+SUMIF('Input Sheet'!$S:$S,$AL1437,'Input Sheet'!F:F)</f>
        <v>0</v>
      </c>
      <c r="AC1437" s="28">
        <f>+SUMIF('Input Sheet'!$S:$S,$AL1437,'Input Sheet'!G:G)</f>
        <v>0</v>
      </c>
      <c r="AD1437" s="28">
        <f>+SUMIF('Input Sheet'!$S:$S,$AL1437,'Input Sheet'!H:H)</f>
        <v>0</v>
      </c>
      <c r="AE1437" s="28">
        <f>+SUMIF('Input Sheet'!$S:$S,$AL1437,'Input Sheet'!I:I)</f>
        <v>0</v>
      </c>
      <c r="AF1437" s="28">
        <f>+SUMIF('Input Sheet'!$S:$S,$AL1437,'Input Sheet'!J:J)</f>
        <v>0</v>
      </c>
      <c r="AG1437" s="28">
        <f>+SUMIF('Input Sheet'!$S:$S,$AL1437,'Input Sheet'!K:K)</f>
        <v>0</v>
      </c>
      <c r="AH1437" s="28">
        <f>+SUMIF('Input Sheet'!$S:$S,$AL1437,'Input Sheet'!L:L)</f>
        <v>0</v>
      </c>
      <c r="AI1437" s="28">
        <f>+SUMIF('Input Sheet'!$S:$S,$AL1437,'Input Sheet'!M:M)</f>
        <v>0</v>
      </c>
      <c r="AJ1437" s="28">
        <f>+SUMIF('Input Sheet'!$S:$S,$AL1437,'Input Sheet'!N:N)</f>
        <v>0</v>
      </c>
      <c r="AK1437" s="28"/>
      <c r="AL1437" s="27" t="str">
        <f t="shared" si="113"/>
        <v>130-7454</v>
      </c>
      <c r="AM1437" s="34" t="str">
        <f t="shared" si="114"/>
        <v>Admin &amp; Other</v>
      </c>
      <c r="AN1437" s="34" t="str">
        <f t="shared" si="115"/>
        <v>Admin &amp; OtherOther Overheads as % of Total Gross Profit</v>
      </c>
      <c r="AO1437" s="35"/>
      <c r="AP1437" s="35"/>
      <c r="AQ1437" s="35"/>
    </row>
    <row r="1438" spans="1:43" x14ac:dyDescent="0.25">
      <c r="A1438" s="27" t="s">
        <v>103</v>
      </c>
      <c r="B1438" s="27" t="s">
        <v>104</v>
      </c>
      <c r="C1438" s="27" t="s">
        <v>104</v>
      </c>
      <c r="D1438" s="27" t="s">
        <v>174</v>
      </c>
      <c r="E1438" s="27" t="s">
        <v>684</v>
      </c>
      <c r="F1438" s="27" t="s">
        <v>687</v>
      </c>
      <c r="G1438" s="27" t="s">
        <v>688</v>
      </c>
      <c r="H1438" s="34" t="s">
        <v>644</v>
      </c>
      <c r="I1438" s="34" t="s">
        <v>645</v>
      </c>
      <c r="J1438" s="34" t="str">
        <f t="shared" si="111"/>
        <v>Admin &amp; OtherOther Overheads as % of Total Gross Profit</v>
      </c>
      <c r="K1438" s="34" t="str">
        <f t="shared" si="112"/>
        <v>147Miscellaneous expenses - Toyota</v>
      </c>
      <c r="L1438" s="28">
        <f>+SUMIF('TB 4-24'!M:M,$AL1438,'TB 4-24'!G:G)</f>
        <v>0</v>
      </c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>
        <f>+SUMIF('Input Sheet'!$S:$S,$AL1438,'Input Sheet'!C:C)</f>
        <v>0</v>
      </c>
      <c r="Z1438" s="28">
        <f>+SUMIF('Input Sheet'!$S:$S,$AL1438,'Input Sheet'!D:D)</f>
        <v>0</v>
      </c>
      <c r="AA1438" s="28">
        <f>+SUMIF('Input Sheet'!$S:$S,$AL1438,'Input Sheet'!E:E)</f>
        <v>0</v>
      </c>
      <c r="AB1438" s="28">
        <f>+SUMIF('Input Sheet'!$S:$S,$AL1438,'Input Sheet'!F:F)</f>
        <v>0</v>
      </c>
      <c r="AC1438" s="28">
        <f>+SUMIF('Input Sheet'!$S:$S,$AL1438,'Input Sheet'!G:G)</f>
        <v>0</v>
      </c>
      <c r="AD1438" s="28">
        <f>+SUMIF('Input Sheet'!$S:$S,$AL1438,'Input Sheet'!H:H)</f>
        <v>0</v>
      </c>
      <c r="AE1438" s="28">
        <f>+SUMIF('Input Sheet'!$S:$S,$AL1438,'Input Sheet'!I:I)</f>
        <v>0</v>
      </c>
      <c r="AF1438" s="28">
        <f>+SUMIF('Input Sheet'!$S:$S,$AL1438,'Input Sheet'!J:J)</f>
        <v>0</v>
      </c>
      <c r="AG1438" s="28">
        <f>+SUMIF('Input Sheet'!$S:$S,$AL1438,'Input Sheet'!K:K)</f>
        <v>0</v>
      </c>
      <c r="AH1438" s="28">
        <f>+SUMIF('Input Sheet'!$S:$S,$AL1438,'Input Sheet'!L:L)</f>
        <v>0</v>
      </c>
      <c r="AI1438" s="28">
        <f>+SUMIF('Input Sheet'!$S:$S,$AL1438,'Input Sheet'!M:M)</f>
        <v>0</v>
      </c>
      <c r="AJ1438" s="28">
        <f>+SUMIF('Input Sheet'!$S:$S,$AL1438,'Input Sheet'!N:N)</f>
        <v>0</v>
      </c>
      <c r="AK1438" s="28"/>
      <c r="AL1438" s="27" t="str">
        <f t="shared" si="113"/>
        <v>147-7454</v>
      </c>
      <c r="AM1438" s="34" t="str">
        <f t="shared" si="114"/>
        <v>Admin &amp; Other</v>
      </c>
      <c r="AN1438" s="34" t="str">
        <f t="shared" si="115"/>
        <v>Admin &amp; OtherOther Overheads as % of Total Gross Profit</v>
      </c>
      <c r="AO1438" s="35"/>
      <c r="AP1438" s="35"/>
      <c r="AQ1438" s="35"/>
    </row>
    <row r="1439" spans="1:43" x14ac:dyDescent="0.25">
      <c r="A1439" s="27" t="s">
        <v>103</v>
      </c>
      <c r="B1439" s="27" t="s">
        <v>104</v>
      </c>
      <c r="C1439" s="27" t="s">
        <v>104</v>
      </c>
      <c r="D1439" s="27" t="s">
        <v>174</v>
      </c>
      <c r="E1439" s="27" t="s">
        <v>654</v>
      </c>
      <c r="F1439" s="27" t="s">
        <v>687</v>
      </c>
      <c r="G1439" s="27" t="s">
        <v>688</v>
      </c>
      <c r="H1439" s="34" t="s">
        <v>644</v>
      </c>
      <c r="I1439" s="34" t="s">
        <v>645</v>
      </c>
      <c r="J1439" s="34" t="str">
        <f t="shared" si="111"/>
        <v>Admin &amp; OtherOther Overheads as % of Total Gross Profit</v>
      </c>
      <c r="K1439" s="34" t="str">
        <f t="shared" si="112"/>
        <v>120Miscellaneous expenses - Toyota</v>
      </c>
      <c r="L1439" s="28">
        <f>+SUMIF('TB 4-24'!M:M,$AL1439,'TB 4-24'!G:G)</f>
        <v>0</v>
      </c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>
        <f>+SUMIF('Input Sheet'!$S:$S,$AL1439,'Input Sheet'!C:C)</f>
        <v>0</v>
      </c>
      <c r="Z1439" s="28">
        <f>+SUMIF('Input Sheet'!$S:$S,$AL1439,'Input Sheet'!D:D)</f>
        <v>0</v>
      </c>
      <c r="AA1439" s="28">
        <f>+SUMIF('Input Sheet'!$S:$S,$AL1439,'Input Sheet'!E:E)</f>
        <v>0</v>
      </c>
      <c r="AB1439" s="28">
        <f>+SUMIF('Input Sheet'!$S:$S,$AL1439,'Input Sheet'!F:F)</f>
        <v>0</v>
      </c>
      <c r="AC1439" s="28">
        <f>+SUMIF('Input Sheet'!$S:$S,$AL1439,'Input Sheet'!G:G)</f>
        <v>0</v>
      </c>
      <c r="AD1439" s="28">
        <f>+SUMIF('Input Sheet'!$S:$S,$AL1439,'Input Sheet'!H:H)</f>
        <v>0</v>
      </c>
      <c r="AE1439" s="28">
        <f>+SUMIF('Input Sheet'!$S:$S,$AL1439,'Input Sheet'!I:I)</f>
        <v>0</v>
      </c>
      <c r="AF1439" s="28">
        <f>+SUMIF('Input Sheet'!$S:$S,$AL1439,'Input Sheet'!J:J)</f>
        <v>0</v>
      </c>
      <c r="AG1439" s="28">
        <f>+SUMIF('Input Sheet'!$S:$S,$AL1439,'Input Sheet'!K:K)</f>
        <v>0</v>
      </c>
      <c r="AH1439" s="28">
        <f>+SUMIF('Input Sheet'!$S:$S,$AL1439,'Input Sheet'!L:L)</f>
        <v>0</v>
      </c>
      <c r="AI1439" s="28">
        <f>+SUMIF('Input Sheet'!$S:$S,$AL1439,'Input Sheet'!M:M)</f>
        <v>0</v>
      </c>
      <c r="AJ1439" s="28">
        <f>+SUMIF('Input Sheet'!$S:$S,$AL1439,'Input Sheet'!N:N)</f>
        <v>0</v>
      </c>
      <c r="AK1439" s="28"/>
      <c r="AL1439" s="27" t="str">
        <f t="shared" si="113"/>
        <v>120-7454</v>
      </c>
      <c r="AM1439" s="34" t="str">
        <f t="shared" si="114"/>
        <v>Admin &amp; Other</v>
      </c>
      <c r="AN1439" s="34" t="str">
        <f t="shared" si="115"/>
        <v>Admin &amp; OtherOther Overheads as % of Total Gross Profit</v>
      </c>
      <c r="AO1439" s="35"/>
      <c r="AP1439" s="35"/>
      <c r="AQ1439" s="35"/>
    </row>
    <row r="1440" spans="1:43" x14ac:dyDescent="0.25">
      <c r="A1440" s="27" t="s">
        <v>103</v>
      </c>
      <c r="B1440" s="27" t="s">
        <v>104</v>
      </c>
      <c r="C1440" s="27" t="s">
        <v>671</v>
      </c>
      <c r="D1440" s="27" t="s">
        <v>174</v>
      </c>
      <c r="E1440" s="27" t="s">
        <v>683</v>
      </c>
      <c r="F1440" s="27" t="s">
        <v>687</v>
      </c>
      <c r="G1440" s="27" t="s">
        <v>688</v>
      </c>
      <c r="H1440" s="34" t="s">
        <v>644</v>
      </c>
      <c r="I1440" s="34" t="s">
        <v>645</v>
      </c>
      <c r="J1440" s="34" t="str">
        <f t="shared" si="111"/>
        <v>Admin &amp; OtherOther Overheads as % of Total Gross Profit</v>
      </c>
      <c r="K1440" s="34" t="str">
        <f t="shared" si="112"/>
        <v>340Miscellaneous expenses - Toyota</v>
      </c>
      <c r="L1440" s="28">
        <f>+SUMIF('TB 4-24'!M:M,$AL1440,'TB 4-24'!G:G)</f>
        <v>0</v>
      </c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>
        <f>+SUMIF('Input Sheet'!$S:$S,$AL1440,'Input Sheet'!C:C)</f>
        <v>0</v>
      </c>
      <c r="Z1440" s="28">
        <f>+SUMIF('Input Sheet'!$S:$S,$AL1440,'Input Sheet'!D:D)</f>
        <v>0</v>
      </c>
      <c r="AA1440" s="28">
        <f>+SUMIF('Input Sheet'!$S:$S,$AL1440,'Input Sheet'!E:E)</f>
        <v>0</v>
      </c>
      <c r="AB1440" s="28">
        <f>+SUMIF('Input Sheet'!$S:$S,$AL1440,'Input Sheet'!F:F)</f>
        <v>0</v>
      </c>
      <c r="AC1440" s="28">
        <f>+SUMIF('Input Sheet'!$S:$S,$AL1440,'Input Sheet'!G:G)</f>
        <v>0</v>
      </c>
      <c r="AD1440" s="28">
        <f>+SUMIF('Input Sheet'!$S:$S,$AL1440,'Input Sheet'!H:H)</f>
        <v>0</v>
      </c>
      <c r="AE1440" s="28">
        <f>+SUMIF('Input Sheet'!$S:$S,$AL1440,'Input Sheet'!I:I)</f>
        <v>0</v>
      </c>
      <c r="AF1440" s="28">
        <f>+SUMIF('Input Sheet'!$S:$S,$AL1440,'Input Sheet'!J:J)</f>
        <v>0</v>
      </c>
      <c r="AG1440" s="28">
        <f>+SUMIF('Input Sheet'!$S:$S,$AL1440,'Input Sheet'!K:K)</f>
        <v>0</v>
      </c>
      <c r="AH1440" s="28">
        <f>+SUMIF('Input Sheet'!$S:$S,$AL1440,'Input Sheet'!L:L)</f>
        <v>0</v>
      </c>
      <c r="AI1440" s="28">
        <f>+SUMIF('Input Sheet'!$S:$S,$AL1440,'Input Sheet'!M:M)</f>
        <v>0</v>
      </c>
      <c r="AJ1440" s="28">
        <f>+SUMIF('Input Sheet'!$S:$S,$AL1440,'Input Sheet'!N:N)</f>
        <v>0</v>
      </c>
      <c r="AK1440" s="28"/>
      <c r="AL1440" s="27" t="str">
        <f t="shared" si="113"/>
        <v>340-7454</v>
      </c>
      <c r="AM1440" s="34" t="str">
        <f t="shared" si="114"/>
        <v>Admin &amp; Other</v>
      </c>
      <c r="AN1440" s="34" t="str">
        <f t="shared" si="115"/>
        <v>Admin &amp; OtherOther Overheads as % of Total Gross Profit</v>
      </c>
      <c r="AO1440" s="35"/>
      <c r="AP1440" s="35"/>
      <c r="AQ1440" s="35"/>
    </row>
    <row r="1441" spans="1:43" x14ac:dyDescent="0.25">
      <c r="A1441" s="27" t="s">
        <v>103</v>
      </c>
      <c r="B1441" s="27" t="s">
        <v>104</v>
      </c>
      <c r="C1441" s="27" t="s">
        <v>104</v>
      </c>
      <c r="D1441" s="27" t="s">
        <v>174</v>
      </c>
      <c r="E1441" s="27" t="s">
        <v>678</v>
      </c>
      <c r="F1441" s="27" t="s">
        <v>687</v>
      </c>
      <c r="G1441" s="27" t="s">
        <v>688</v>
      </c>
      <c r="H1441" s="34" t="s">
        <v>644</v>
      </c>
      <c r="I1441" s="34" t="s">
        <v>645</v>
      </c>
      <c r="J1441" s="34" t="str">
        <f t="shared" si="111"/>
        <v>Admin &amp; OtherOther Overheads as % of Total Gross Profit</v>
      </c>
      <c r="K1441" s="34" t="str">
        <f t="shared" si="112"/>
        <v>121Miscellaneous expenses - Toyota</v>
      </c>
      <c r="L1441" s="28">
        <f>+SUMIF('TB 4-24'!M:M,$AL1441,'TB 4-24'!G:G)</f>
        <v>0</v>
      </c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>
        <f>+SUMIF('Input Sheet'!$S:$S,$AL1441,'Input Sheet'!C:C)</f>
        <v>0</v>
      </c>
      <c r="Z1441" s="28">
        <f>+SUMIF('Input Sheet'!$S:$S,$AL1441,'Input Sheet'!D:D)</f>
        <v>0</v>
      </c>
      <c r="AA1441" s="28">
        <f>+SUMIF('Input Sheet'!$S:$S,$AL1441,'Input Sheet'!E:E)</f>
        <v>0</v>
      </c>
      <c r="AB1441" s="28">
        <f>+SUMIF('Input Sheet'!$S:$S,$AL1441,'Input Sheet'!F:F)</f>
        <v>0</v>
      </c>
      <c r="AC1441" s="28">
        <f>+SUMIF('Input Sheet'!$S:$S,$AL1441,'Input Sheet'!G:G)</f>
        <v>0</v>
      </c>
      <c r="AD1441" s="28">
        <f>+SUMIF('Input Sheet'!$S:$S,$AL1441,'Input Sheet'!H:H)</f>
        <v>0</v>
      </c>
      <c r="AE1441" s="28">
        <f>+SUMIF('Input Sheet'!$S:$S,$AL1441,'Input Sheet'!I:I)</f>
        <v>0</v>
      </c>
      <c r="AF1441" s="28">
        <f>+SUMIF('Input Sheet'!$S:$S,$AL1441,'Input Sheet'!J:J)</f>
        <v>0</v>
      </c>
      <c r="AG1441" s="28">
        <f>+SUMIF('Input Sheet'!$S:$S,$AL1441,'Input Sheet'!K:K)</f>
        <v>0</v>
      </c>
      <c r="AH1441" s="28">
        <f>+SUMIF('Input Sheet'!$S:$S,$AL1441,'Input Sheet'!L:L)</f>
        <v>0</v>
      </c>
      <c r="AI1441" s="28">
        <f>+SUMIF('Input Sheet'!$S:$S,$AL1441,'Input Sheet'!M:M)</f>
        <v>0</v>
      </c>
      <c r="AJ1441" s="28">
        <f>+SUMIF('Input Sheet'!$S:$S,$AL1441,'Input Sheet'!N:N)</f>
        <v>0</v>
      </c>
      <c r="AK1441" s="28"/>
      <c r="AL1441" s="27" t="str">
        <f t="shared" si="113"/>
        <v>121-7454</v>
      </c>
      <c r="AM1441" s="34" t="str">
        <f t="shared" si="114"/>
        <v>Admin &amp; Other</v>
      </c>
      <c r="AN1441" s="34" t="str">
        <f t="shared" si="115"/>
        <v>Admin &amp; OtherOther Overheads as % of Total Gross Profit</v>
      </c>
      <c r="AO1441" s="35"/>
      <c r="AP1441" s="35"/>
      <c r="AQ1441" s="35"/>
    </row>
    <row r="1442" spans="1:43" x14ac:dyDescent="0.25">
      <c r="A1442" s="27" t="s">
        <v>103</v>
      </c>
      <c r="B1442" s="27" t="s">
        <v>104</v>
      </c>
      <c r="C1442" s="27" t="s">
        <v>104</v>
      </c>
      <c r="D1442" s="27" t="s">
        <v>174</v>
      </c>
      <c r="E1442" s="27" t="s">
        <v>679</v>
      </c>
      <c r="F1442" s="27" t="s">
        <v>687</v>
      </c>
      <c r="G1442" s="27" t="s">
        <v>688</v>
      </c>
      <c r="H1442" s="34" t="s">
        <v>644</v>
      </c>
      <c r="I1442" s="34" t="s">
        <v>645</v>
      </c>
      <c r="J1442" s="34" t="str">
        <f t="shared" si="111"/>
        <v>Admin &amp; OtherOther Overheads as % of Total Gross Profit</v>
      </c>
      <c r="K1442" s="34" t="str">
        <f t="shared" si="112"/>
        <v>160Miscellaneous expenses - Toyota</v>
      </c>
      <c r="L1442" s="28">
        <f>+SUMIF('TB 4-24'!M:M,$AL1442,'TB 4-24'!G:G)</f>
        <v>0</v>
      </c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>
        <f>+SUMIF('Input Sheet'!$S:$S,$AL1442,'Input Sheet'!C:C)</f>
        <v>0</v>
      </c>
      <c r="Z1442" s="28">
        <f>+SUMIF('Input Sheet'!$S:$S,$AL1442,'Input Sheet'!D:D)</f>
        <v>0</v>
      </c>
      <c r="AA1442" s="28">
        <f>+SUMIF('Input Sheet'!$S:$S,$AL1442,'Input Sheet'!E:E)</f>
        <v>0</v>
      </c>
      <c r="AB1442" s="28">
        <f>+SUMIF('Input Sheet'!$S:$S,$AL1442,'Input Sheet'!F:F)</f>
        <v>0</v>
      </c>
      <c r="AC1442" s="28">
        <f>+SUMIF('Input Sheet'!$S:$S,$AL1442,'Input Sheet'!G:G)</f>
        <v>0</v>
      </c>
      <c r="AD1442" s="28">
        <f>+SUMIF('Input Sheet'!$S:$S,$AL1442,'Input Sheet'!H:H)</f>
        <v>0</v>
      </c>
      <c r="AE1442" s="28">
        <f>+SUMIF('Input Sheet'!$S:$S,$AL1442,'Input Sheet'!I:I)</f>
        <v>0</v>
      </c>
      <c r="AF1442" s="28">
        <f>+SUMIF('Input Sheet'!$S:$S,$AL1442,'Input Sheet'!J:J)</f>
        <v>0</v>
      </c>
      <c r="AG1442" s="28">
        <f>+SUMIF('Input Sheet'!$S:$S,$AL1442,'Input Sheet'!K:K)</f>
        <v>0</v>
      </c>
      <c r="AH1442" s="28">
        <f>+SUMIF('Input Sheet'!$S:$S,$AL1442,'Input Sheet'!L:L)</f>
        <v>0</v>
      </c>
      <c r="AI1442" s="28">
        <f>+SUMIF('Input Sheet'!$S:$S,$AL1442,'Input Sheet'!M:M)</f>
        <v>0</v>
      </c>
      <c r="AJ1442" s="28">
        <f>+SUMIF('Input Sheet'!$S:$S,$AL1442,'Input Sheet'!N:N)</f>
        <v>0</v>
      </c>
      <c r="AK1442" s="28"/>
      <c r="AL1442" s="27" t="str">
        <f t="shared" si="113"/>
        <v>160-7454</v>
      </c>
      <c r="AM1442" s="34" t="str">
        <f t="shared" si="114"/>
        <v>Admin &amp; Other</v>
      </c>
      <c r="AN1442" s="34" t="str">
        <f t="shared" si="115"/>
        <v>Admin &amp; OtherOther Overheads as % of Total Gross Profit</v>
      </c>
      <c r="AO1442" s="35"/>
      <c r="AP1442" s="35"/>
      <c r="AQ1442" s="35"/>
    </row>
    <row r="1443" spans="1:43" x14ac:dyDescent="0.25">
      <c r="A1443" s="27" t="s">
        <v>103</v>
      </c>
      <c r="B1443" s="27" t="s">
        <v>104</v>
      </c>
      <c r="C1443" s="27" t="s">
        <v>657</v>
      </c>
      <c r="D1443" s="27" t="s">
        <v>174</v>
      </c>
      <c r="E1443" s="27" t="s">
        <v>681</v>
      </c>
      <c r="F1443" s="27" t="s">
        <v>687</v>
      </c>
      <c r="G1443" s="27" t="s">
        <v>688</v>
      </c>
      <c r="H1443" s="34" t="s">
        <v>644</v>
      </c>
      <c r="I1443" s="34" t="s">
        <v>645</v>
      </c>
      <c r="J1443" s="34" t="str">
        <f t="shared" si="111"/>
        <v>Admin &amp; OtherOther Overheads as % of Total Gross Profit</v>
      </c>
      <c r="K1443" s="34" t="str">
        <f t="shared" si="112"/>
        <v>230Miscellaneous expenses - Toyota</v>
      </c>
      <c r="L1443" s="28">
        <f>+SUMIF('TB 4-24'!M:M,$AL1443,'TB 4-24'!G:G)</f>
        <v>0</v>
      </c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>
        <f>+SUMIF('Input Sheet'!$S:$S,$AL1443,'Input Sheet'!C:C)</f>
        <v>0</v>
      </c>
      <c r="Z1443" s="28">
        <f>+SUMIF('Input Sheet'!$S:$S,$AL1443,'Input Sheet'!D:D)</f>
        <v>0</v>
      </c>
      <c r="AA1443" s="28">
        <f>+SUMIF('Input Sheet'!$S:$S,$AL1443,'Input Sheet'!E:E)</f>
        <v>0</v>
      </c>
      <c r="AB1443" s="28">
        <f>+SUMIF('Input Sheet'!$S:$S,$AL1443,'Input Sheet'!F:F)</f>
        <v>0</v>
      </c>
      <c r="AC1443" s="28">
        <f>+SUMIF('Input Sheet'!$S:$S,$AL1443,'Input Sheet'!G:G)</f>
        <v>0</v>
      </c>
      <c r="AD1443" s="28">
        <f>+SUMIF('Input Sheet'!$S:$S,$AL1443,'Input Sheet'!H:H)</f>
        <v>0</v>
      </c>
      <c r="AE1443" s="28">
        <f>+SUMIF('Input Sheet'!$S:$S,$AL1443,'Input Sheet'!I:I)</f>
        <v>0</v>
      </c>
      <c r="AF1443" s="28">
        <f>+SUMIF('Input Sheet'!$S:$S,$AL1443,'Input Sheet'!J:J)</f>
        <v>0</v>
      </c>
      <c r="AG1443" s="28">
        <f>+SUMIF('Input Sheet'!$S:$S,$AL1443,'Input Sheet'!K:K)</f>
        <v>0</v>
      </c>
      <c r="AH1443" s="28">
        <f>+SUMIF('Input Sheet'!$S:$S,$AL1443,'Input Sheet'!L:L)</f>
        <v>0</v>
      </c>
      <c r="AI1443" s="28">
        <f>+SUMIF('Input Sheet'!$S:$S,$AL1443,'Input Sheet'!M:M)</f>
        <v>0</v>
      </c>
      <c r="AJ1443" s="28">
        <f>+SUMIF('Input Sheet'!$S:$S,$AL1443,'Input Sheet'!N:N)</f>
        <v>0</v>
      </c>
      <c r="AK1443" s="28"/>
      <c r="AL1443" s="27" t="str">
        <f t="shared" si="113"/>
        <v>230-7454</v>
      </c>
      <c r="AM1443" s="34" t="str">
        <f t="shared" si="114"/>
        <v>Admin &amp; Other</v>
      </c>
      <c r="AN1443" s="34" t="str">
        <f t="shared" si="115"/>
        <v>Admin &amp; OtherOther Overheads as % of Total Gross Profit</v>
      </c>
      <c r="AO1443" s="35"/>
      <c r="AP1443" s="35"/>
      <c r="AQ1443" s="35"/>
    </row>
    <row r="1444" spans="1:43" x14ac:dyDescent="0.25">
      <c r="A1444" s="27" t="s">
        <v>103</v>
      </c>
      <c r="B1444" s="27" t="s">
        <v>104</v>
      </c>
      <c r="C1444" s="27" t="s">
        <v>657</v>
      </c>
      <c r="D1444" s="27" t="s">
        <v>174</v>
      </c>
      <c r="E1444" s="27" t="s">
        <v>658</v>
      </c>
      <c r="F1444" s="27" t="s">
        <v>687</v>
      </c>
      <c r="G1444" s="27" t="s">
        <v>688</v>
      </c>
      <c r="H1444" s="34" t="s">
        <v>644</v>
      </c>
      <c r="I1444" s="34" t="s">
        <v>645</v>
      </c>
      <c r="J1444" s="34" t="str">
        <f t="shared" si="111"/>
        <v>Admin &amp; OtherOther Overheads as % of Total Gross Profit</v>
      </c>
      <c r="K1444" s="34" t="str">
        <f t="shared" si="112"/>
        <v>210Miscellaneous expenses - Toyota</v>
      </c>
      <c r="L1444" s="28">
        <f>+SUMIF('TB 4-24'!M:M,$AL1444,'TB 4-24'!G:G)</f>
        <v>0</v>
      </c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>
        <f>+SUMIF('Input Sheet'!$S:$S,$AL1444,'Input Sheet'!C:C)</f>
        <v>0</v>
      </c>
      <c r="Z1444" s="28">
        <f>+SUMIF('Input Sheet'!$S:$S,$AL1444,'Input Sheet'!D:D)</f>
        <v>0</v>
      </c>
      <c r="AA1444" s="28">
        <f>+SUMIF('Input Sheet'!$S:$S,$AL1444,'Input Sheet'!E:E)</f>
        <v>0</v>
      </c>
      <c r="AB1444" s="28">
        <f>+SUMIF('Input Sheet'!$S:$S,$AL1444,'Input Sheet'!F:F)</f>
        <v>0</v>
      </c>
      <c r="AC1444" s="28">
        <f>+SUMIF('Input Sheet'!$S:$S,$AL1444,'Input Sheet'!G:G)</f>
        <v>0</v>
      </c>
      <c r="AD1444" s="28">
        <f>+SUMIF('Input Sheet'!$S:$S,$AL1444,'Input Sheet'!H:H)</f>
        <v>0</v>
      </c>
      <c r="AE1444" s="28">
        <f>+SUMIF('Input Sheet'!$S:$S,$AL1444,'Input Sheet'!I:I)</f>
        <v>0</v>
      </c>
      <c r="AF1444" s="28">
        <f>+SUMIF('Input Sheet'!$S:$S,$AL1444,'Input Sheet'!J:J)</f>
        <v>0</v>
      </c>
      <c r="AG1444" s="28">
        <f>+SUMIF('Input Sheet'!$S:$S,$AL1444,'Input Sheet'!K:K)</f>
        <v>0</v>
      </c>
      <c r="AH1444" s="28">
        <f>+SUMIF('Input Sheet'!$S:$S,$AL1444,'Input Sheet'!L:L)</f>
        <v>0</v>
      </c>
      <c r="AI1444" s="28">
        <f>+SUMIF('Input Sheet'!$S:$S,$AL1444,'Input Sheet'!M:M)</f>
        <v>0</v>
      </c>
      <c r="AJ1444" s="28">
        <f>+SUMIF('Input Sheet'!$S:$S,$AL1444,'Input Sheet'!N:N)</f>
        <v>0</v>
      </c>
      <c r="AK1444" s="28"/>
      <c r="AL1444" s="27" t="str">
        <f t="shared" si="113"/>
        <v>210-7454</v>
      </c>
      <c r="AM1444" s="34" t="str">
        <f t="shared" si="114"/>
        <v>Admin &amp; Other</v>
      </c>
      <c r="AN1444" s="34" t="str">
        <f t="shared" si="115"/>
        <v>Admin &amp; OtherOther Overheads as % of Total Gross Profit</v>
      </c>
      <c r="AO1444" s="35"/>
      <c r="AP1444" s="35"/>
      <c r="AQ1444" s="35"/>
    </row>
    <row r="1445" spans="1:43" x14ac:dyDescent="0.25">
      <c r="A1445" s="27" t="s">
        <v>103</v>
      </c>
      <c r="B1445" s="27" t="s">
        <v>104</v>
      </c>
      <c r="C1445" s="27" t="s">
        <v>657</v>
      </c>
      <c r="D1445" s="27" t="s">
        <v>174</v>
      </c>
      <c r="E1445" s="27" t="s">
        <v>659</v>
      </c>
      <c r="F1445" s="27" t="s">
        <v>687</v>
      </c>
      <c r="G1445" s="27" t="s">
        <v>688</v>
      </c>
      <c r="H1445" s="34" t="s">
        <v>644</v>
      </c>
      <c r="I1445" s="34" t="s">
        <v>645</v>
      </c>
      <c r="J1445" s="34" t="str">
        <f t="shared" si="111"/>
        <v>Admin &amp; OtherOther Overheads as % of Total Gross Profit</v>
      </c>
      <c r="K1445" s="34" t="str">
        <f t="shared" si="112"/>
        <v>220Miscellaneous expenses - Toyota</v>
      </c>
      <c r="L1445" s="28">
        <f>+SUMIF('TB 4-24'!M:M,$AL1445,'TB 4-24'!G:G)</f>
        <v>0</v>
      </c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>
        <f>+SUMIF('Input Sheet'!$S:$S,$AL1445,'Input Sheet'!C:C)</f>
        <v>0</v>
      </c>
      <c r="Z1445" s="28">
        <f>+SUMIF('Input Sheet'!$S:$S,$AL1445,'Input Sheet'!D:D)</f>
        <v>0</v>
      </c>
      <c r="AA1445" s="28">
        <f>+SUMIF('Input Sheet'!$S:$S,$AL1445,'Input Sheet'!E:E)</f>
        <v>0</v>
      </c>
      <c r="AB1445" s="28">
        <f>+SUMIF('Input Sheet'!$S:$S,$AL1445,'Input Sheet'!F:F)</f>
        <v>0</v>
      </c>
      <c r="AC1445" s="28">
        <f>+SUMIF('Input Sheet'!$S:$S,$AL1445,'Input Sheet'!G:G)</f>
        <v>0</v>
      </c>
      <c r="AD1445" s="28">
        <f>+SUMIF('Input Sheet'!$S:$S,$AL1445,'Input Sheet'!H:H)</f>
        <v>0</v>
      </c>
      <c r="AE1445" s="28">
        <f>+SUMIF('Input Sheet'!$S:$S,$AL1445,'Input Sheet'!I:I)</f>
        <v>0</v>
      </c>
      <c r="AF1445" s="28">
        <f>+SUMIF('Input Sheet'!$S:$S,$AL1445,'Input Sheet'!J:J)</f>
        <v>0</v>
      </c>
      <c r="AG1445" s="28">
        <f>+SUMIF('Input Sheet'!$S:$S,$AL1445,'Input Sheet'!K:K)</f>
        <v>0</v>
      </c>
      <c r="AH1445" s="28">
        <f>+SUMIF('Input Sheet'!$S:$S,$AL1445,'Input Sheet'!L:L)</f>
        <v>0</v>
      </c>
      <c r="AI1445" s="28">
        <f>+SUMIF('Input Sheet'!$S:$S,$AL1445,'Input Sheet'!M:M)</f>
        <v>0</v>
      </c>
      <c r="AJ1445" s="28">
        <f>+SUMIF('Input Sheet'!$S:$S,$AL1445,'Input Sheet'!N:N)</f>
        <v>0</v>
      </c>
      <c r="AK1445" s="28"/>
      <c r="AL1445" s="27" t="str">
        <f t="shared" si="113"/>
        <v>220-7454</v>
      </c>
      <c r="AM1445" s="34" t="str">
        <f t="shared" si="114"/>
        <v>Admin &amp; Other</v>
      </c>
      <c r="AN1445" s="34" t="str">
        <f t="shared" si="115"/>
        <v>Admin &amp; OtherOther Overheads as % of Total Gross Profit</v>
      </c>
      <c r="AO1445" s="35"/>
      <c r="AP1445" s="35"/>
      <c r="AQ1445" s="35"/>
    </row>
    <row r="1446" spans="1:43" x14ac:dyDescent="0.25">
      <c r="A1446" s="27" t="s">
        <v>103</v>
      </c>
      <c r="B1446" s="27" t="s">
        <v>104</v>
      </c>
      <c r="C1446" s="27" t="s">
        <v>671</v>
      </c>
      <c r="D1446" s="27" t="s">
        <v>174</v>
      </c>
      <c r="E1446" s="27" t="s">
        <v>675</v>
      </c>
      <c r="F1446" s="27" t="s">
        <v>687</v>
      </c>
      <c r="G1446" s="27" t="s">
        <v>688</v>
      </c>
      <c r="H1446" s="34" t="s">
        <v>644</v>
      </c>
      <c r="I1446" s="34" t="s">
        <v>645</v>
      </c>
      <c r="J1446" s="34" t="str">
        <f t="shared" si="111"/>
        <v>Admin &amp; OtherOther Overheads as % of Total Gross Profit</v>
      </c>
      <c r="K1446" s="34" t="str">
        <f t="shared" si="112"/>
        <v>330Miscellaneous expenses - Toyota</v>
      </c>
      <c r="L1446" s="28">
        <f>+SUMIF('TB 4-24'!M:M,$AL1446,'TB 4-24'!G:G)</f>
        <v>0</v>
      </c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>
        <f>+SUMIF('Input Sheet'!$S:$S,$AL1446,'Input Sheet'!C:C)</f>
        <v>0</v>
      </c>
      <c r="Z1446" s="28">
        <f>+SUMIF('Input Sheet'!$S:$S,$AL1446,'Input Sheet'!D:D)</f>
        <v>0</v>
      </c>
      <c r="AA1446" s="28">
        <f>+SUMIF('Input Sheet'!$S:$S,$AL1446,'Input Sheet'!E:E)</f>
        <v>0</v>
      </c>
      <c r="AB1446" s="28">
        <f>+SUMIF('Input Sheet'!$S:$S,$AL1446,'Input Sheet'!F:F)</f>
        <v>0</v>
      </c>
      <c r="AC1446" s="28">
        <f>+SUMIF('Input Sheet'!$S:$S,$AL1446,'Input Sheet'!G:G)</f>
        <v>0</v>
      </c>
      <c r="AD1446" s="28">
        <f>+SUMIF('Input Sheet'!$S:$S,$AL1446,'Input Sheet'!H:H)</f>
        <v>0</v>
      </c>
      <c r="AE1446" s="28">
        <f>+SUMIF('Input Sheet'!$S:$S,$AL1446,'Input Sheet'!I:I)</f>
        <v>0</v>
      </c>
      <c r="AF1446" s="28">
        <f>+SUMIF('Input Sheet'!$S:$S,$AL1446,'Input Sheet'!J:J)</f>
        <v>0</v>
      </c>
      <c r="AG1446" s="28">
        <f>+SUMIF('Input Sheet'!$S:$S,$AL1446,'Input Sheet'!K:K)</f>
        <v>0</v>
      </c>
      <c r="AH1446" s="28">
        <f>+SUMIF('Input Sheet'!$S:$S,$AL1446,'Input Sheet'!L:L)</f>
        <v>0</v>
      </c>
      <c r="AI1446" s="28">
        <f>+SUMIF('Input Sheet'!$S:$S,$AL1446,'Input Sheet'!M:M)</f>
        <v>0</v>
      </c>
      <c r="AJ1446" s="28">
        <f>+SUMIF('Input Sheet'!$S:$S,$AL1446,'Input Sheet'!N:N)</f>
        <v>0</v>
      </c>
      <c r="AK1446" s="28"/>
      <c r="AL1446" s="27" t="str">
        <f t="shared" si="113"/>
        <v>330-7454</v>
      </c>
      <c r="AM1446" s="34" t="str">
        <f t="shared" si="114"/>
        <v>Admin &amp; Other</v>
      </c>
      <c r="AN1446" s="34" t="str">
        <f t="shared" si="115"/>
        <v>Admin &amp; OtherOther Overheads as % of Total Gross Profit</v>
      </c>
      <c r="AO1446" s="35"/>
      <c r="AP1446" s="35"/>
      <c r="AQ1446" s="35"/>
    </row>
    <row r="1447" spans="1:43" x14ac:dyDescent="0.25">
      <c r="A1447" s="27" t="s">
        <v>103</v>
      </c>
      <c r="B1447" s="27" t="s">
        <v>104</v>
      </c>
      <c r="C1447" s="27" t="s">
        <v>657</v>
      </c>
      <c r="D1447" s="27" t="s">
        <v>174</v>
      </c>
      <c r="E1447" s="27" t="s">
        <v>660</v>
      </c>
      <c r="F1447" s="27" t="s">
        <v>687</v>
      </c>
      <c r="G1447" s="27" t="s">
        <v>688</v>
      </c>
      <c r="H1447" s="34" t="s">
        <v>644</v>
      </c>
      <c r="I1447" s="34" t="s">
        <v>645</v>
      </c>
      <c r="J1447" s="34" t="str">
        <f t="shared" si="111"/>
        <v>Admin &amp; OtherOther Overheads as % of Total Gross Profit</v>
      </c>
      <c r="K1447" s="34" t="str">
        <f t="shared" si="112"/>
        <v>200Miscellaneous expenses - Toyota</v>
      </c>
      <c r="L1447" s="28">
        <f>+SUMIF('TB 4-24'!M:M,$AL1447,'TB 4-24'!G:G)</f>
        <v>0</v>
      </c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>
        <f>+SUMIF('Input Sheet'!$S:$S,$AL1447,'Input Sheet'!C:C)</f>
        <v>0</v>
      </c>
      <c r="Z1447" s="28">
        <f>+SUMIF('Input Sheet'!$S:$S,$AL1447,'Input Sheet'!D:D)</f>
        <v>0</v>
      </c>
      <c r="AA1447" s="28">
        <f>+SUMIF('Input Sheet'!$S:$S,$AL1447,'Input Sheet'!E:E)</f>
        <v>0</v>
      </c>
      <c r="AB1447" s="28">
        <f>+SUMIF('Input Sheet'!$S:$S,$AL1447,'Input Sheet'!F:F)</f>
        <v>0</v>
      </c>
      <c r="AC1447" s="28">
        <f>+SUMIF('Input Sheet'!$S:$S,$AL1447,'Input Sheet'!G:G)</f>
        <v>0</v>
      </c>
      <c r="AD1447" s="28">
        <f>+SUMIF('Input Sheet'!$S:$S,$AL1447,'Input Sheet'!H:H)</f>
        <v>0</v>
      </c>
      <c r="AE1447" s="28">
        <f>+SUMIF('Input Sheet'!$S:$S,$AL1447,'Input Sheet'!I:I)</f>
        <v>0</v>
      </c>
      <c r="AF1447" s="28">
        <f>+SUMIF('Input Sheet'!$S:$S,$AL1447,'Input Sheet'!J:J)</f>
        <v>0</v>
      </c>
      <c r="AG1447" s="28">
        <f>+SUMIF('Input Sheet'!$S:$S,$AL1447,'Input Sheet'!K:K)</f>
        <v>0</v>
      </c>
      <c r="AH1447" s="28">
        <f>+SUMIF('Input Sheet'!$S:$S,$AL1447,'Input Sheet'!L:L)</f>
        <v>0</v>
      </c>
      <c r="AI1447" s="28">
        <f>+SUMIF('Input Sheet'!$S:$S,$AL1447,'Input Sheet'!M:M)</f>
        <v>0</v>
      </c>
      <c r="AJ1447" s="28">
        <f>+SUMIF('Input Sheet'!$S:$S,$AL1447,'Input Sheet'!N:N)</f>
        <v>0</v>
      </c>
      <c r="AK1447" s="28"/>
      <c r="AL1447" s="27" t="str">
        <f t="shared" si="113"/>
        <v>200-7454</v>
      </c>
      <c r="AM1447" s="34" t="str">
        <f t="shared" si="114"/>
        <v>Admin &amp; Other</v>
      </c>
      <c r="AN1447" s="34" t="str">
        <f t="shared" si="115"/>
        <v>Admin &amp; OtherOther Overheads as % of Total Gross Profit</v>
      </c>
      <c r="AO1447" s="35"/>
      <c r="AP1447" s="35"/>
      <c r="AQ1447" s="35"/>
    </row>
    <row r="1448" spans="1:43" x14ac:dyDescent="0.25">
      <c r="A1448" s="27" t="s">
        <v>103</v>
      </c>
      <c r="B1448" s="27" t="s">
        <v>104</v>
      </c>
      <c r="C1448" s="27" t="s">
        <v>657</v>
      </c>
      <c r="D1448" s="27" t="s">
        <v>174</v>
      </c>
      <c r="E1448" s="27" t="s">
        <v>661</v>
      </c>
      <c r="F1448" s="27" t="s">
        <v>687</v>
      </c>
      <c r="G1448" s="27" t="s">
        <v>688</v>
      </c>
      <c r="H1448" s="34" t="s">
        <v>644</v>
      </c>
      <c r="I1448" s="34" t="s">
        <v>645</v>
      </c>
      <c r="J1448" s="34" t="str">
        <f t="shared" si="111"/>
        <v>Admin &amp; OtherOther Overheads as % of Total Gross Profit</v>
      </c>
      <c r="K1448" s="34" t="str">
        <f t="shared" si="112"/>
        <v>221Miscellaneous expenses - Toyota</v>
      </c>
      <c r="L1448" s="28">
        <f>+SUMIF('TB 4-24'!M:M,$AL1448,'TB 4-24'!G:G)</f>
        <v>0</v>
      </c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>
        <f>+SUMIF('Input Sheet'!$S:$S,$AL1448,'Input Sheet'!C:C)</f>
        <v>0</v>
      </c>
      <c r="Z1448" s="28">
        <f>+SUMIF('Input Sheet'!$S:$S,$AL1448,'Input Sheet'!D:D)</f>
        <v>0</v>
      </c>
      <c r="AA1448" s="28">
        <f>+SUMIF('Input Sheet'!$S:$S,$AL1448,'Input Sheet'!E:E)</f>
        <v>0</v>
      </c>
      <c r="AB1448" s="28">
        <f>+SUMIF('Input Sheet'!$S:$S,$AL1448,'Input Sheet'!F:F)</f>
        <v>0</v>
      </c>
      <c r="AC1448" s="28">
        <f>+SUMIF('Input Sheet'!$S:$S,$AL1448,'Input Sheet'!G:G)</f>
        <v>0</v>
      </c>
      <c r="AD1448" s="28">
        <f>+SUMIF('Input Sheet'!$S:$S,$AL1448,'Input Sheet'!H:H)</f>
        <v>0</v>
      </c>
      <c r="AE1448" s="28">
        <f>+SUMIF('Input Sheet'!$S:$S,$AL1448,'Input Sheet'!I:I)</f>
        <v>0</v>
      </c>
      <c r="AF1448" s="28">
        <f>+SUMIF('Input Sheet'!$S:$S,$AL1448,'Input Sheet'!J:J)</f>
        <v>0</v>
      </c>
      <c r="AG1448" s="28">
        <f>+SUMIF('Input Sheet'!$S:$S,$AL1448,'Input Sheet'!K:K)</f>
        <v>0</v>
      </c>
      <c r="AH1448" s="28">
        <f>+SUMIF('Input Sheet'!$S:$S,$AL1448,'Input Sheet'!L:L)</f>
        <v>0</v>
      </c>
      <c r="AI1448" s="28">
        <f>+SUMIF('Input Sheet'!$S:$S,$AL1448,'Input Sheet'!M:M)</f>
        <v>0</v>
      </c>
      <c r="AJ1448" s="28">
        <f>+SUMIF('Input Sheet'!$S:$S,$AL1448,'Input Sheet'!N:N)</f>
        <v>0</v>
      </c>
      <c r="AK1448" s="28"/>
      <c r="AL1448" s="27" t="str">
        <f t="shared" si="113"/>
        <v>221-7454</v>
      </c>
      <c r="AM1448" s="34" t="str">
        <f t="shared" si="114"/>
        <v>Admin &amp; Other</v>
      </c>
      <c r="AN1448" s="34" t="str">
        <f t="shared" si="115"/>
        <v>Admin &amp; OtherOther Overheads as % of Total Gross Profit</v>
      </c>
      <c r="AO1448" s="35"/>
      <c r="AP1448" s="35"/>
      <c r="AQ1448" s="35"/>
    </row>
    <row r="1449" spans="1:43" x14ac:dyDescent="0.25">
      <c r="A1449" s="27" t="s">
        <v>103</v>
      </c>
      <c r="B1449" s="27" t="s">
        <v>104</v>
      </c>
      <c r="C1449" s="27" t="s">
        <v>657</v>
      </c>
      <c r="D1449" s="27" t="s">
        <v>174</v>
      </c>
      <c r="E1449" s="27" t="s">
        <v>662</v>
      </c>
      <c r="F1449" s="27" t="s">
        <v>687</v>
      </c>
      <c r="G1449" s="27" t="s">
        <v>688</v>
      </c>
      <c r="H1449" s="34" t="s">
        <v>644</v>
      </c>
      <c r="I1449" s="34" t="s">
        <v>645</v>
      </c>
      <c r="J1449" s="34" t="str">
        <f t="shared" si="111"/>
        <v>Admin &amp; OtherOther Overheads as % of Total Gross Profit</v>
      </c>
      <c r="K1449" s="34" t="str">
        <f t="shared" si="112"/>
        <v>260Miscellaneous expenses - Toyota</v>
      </c>
      <c r="L1449" s="28">
        <f>+SUMIF('TB 4-24'!M:M,$AL1449,'TB 4-24'!G:G)</f>
        <v>0</v>
      </c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>
        <f>+SUMIF('Input Sheet'!$S:$S,$AL1449,'Input Sheet'!C:C)</f>
        <v>0</v>
      </c>
      <c r="Z1449" s="28">
        <f>+SUMIF('Input Sheet'!$S:$S,$AL1449,'Input Sheet'!D:D)</f>
        <v>0</v>
      </c>
      <c r="AA1449" s="28">
        <f>+SUMIF('Input Sheet'!$S:$S,$AL1449,'Input Sheet'!E:E)</f>
        <v>0</v>
      </c>
      <c r="AB1449" s="28">
        <f>+SUMIF('Input Sheet'!$S:$S,$AL1449,'Input Sheet'!F:F)</f>
        <v>0</v>
      </c>
      <c r="AC1449" s="28">
        <f>+SUMIF('Input Sheet'!$S:$S,$AL1449,'Input Sheet'!G:G)</f>
        <v>0</v>
      </c>
      <c r="AD1449" s="28">
        <f>+SUMIF('Input Sheet'!$S:$S,$AL1449,'Input Sheet'!H:H)</f>
        <v>0</v>
      </c>
      <c r="AE1449" s="28">
        <f>+SUMIF('Input Sheet'!$S:$S,$AL1449,'Input Sheet'!I:I)</f>
        <v>0</v>
      </c>
      <c r="AF1449" s="28">
        <f>+SUMIF('Input Sheet'!$S:$S,$AL1449,'Input Sheet'!J:J)</f>
        <v>0</v>
      </c>
      <c r="AG1449" s="28">
        <f>+SUMIF('Input Sheet'!$S:$S,$AL1449,'Input Sheet'!K:K)</f>
        <v>0</v>
      </c>
      <c r="AH1449" s="28">
        <f>+SUMIF('Input Sheet'!$S:$S,$AL1449,'Input Sheet'!L:L)</f>
        <v>0</v>
      </c>
      <c r="AI1449" s="28">
        <f>+SUMIF('Input Sheet'!$S:$S,$AL1449,'Input Sheet'!M:M)</f>
        <v>0</v>
      </c>
      <c r="AJ1449" s="28">
        <f>+SUMIF('Input Sheet'!$S:$S,$AL1449,'Input Sheet'!N:N)</f>
        <v>0</v>
      </c>
      <c r="AK1449" s="28"/>
      <c r="AL1449" s="27" t="str">
        <f t="shared" si="113"/>
        <v>260-7454</v>
      </c>
      <c r="AM1449" s="34" t="str">
        <f t="shared" si="114"/>
        <v>Admin &amp; Other</v>
      </c>
      <c r="AN1449" s="34" t="str">
        <f t="shared" si="115"/>
        <v>Admin &amp; OtherOther Overheads as % of Total Gross Profit</v>
      </c>
      <c r="AO1449" s="35"/>
      <c r="AP1449" s="35"/>
      <c r="AQ1449" s="35"/>
    </row>
    <row r="1450" spans="1:43" x14ac:dyDescent="0.25">
      <c r="A1450" s="27" t="s">
        <v>103</v>
      </c>
      <c r="B1450" s="27" t="s">
        <v>104</v>
      </c>
      <c r="C1450" s="27" t="s">
        <v>663</v>
      </c>
      <c r="D1450" s="27" t="s">
        <v>174</v>
      </c>
      <c r="E1450" s="27" t="s">
        <v>664</v>
      </c>
      <c r="F1450" s="27" t="s">
        <v>687</v>
      </c>
      <c r="G1450" s="27" t="s">
        <v>688</v>
      </c>
      <c r="H1450" s="34" t="s">
        <v>644</v>
      </c>
      <c r="I1450" s="34" t="s">
        <v>645</v>
      </c>
      <c r="J1450" s="34" t="str">
        <f t="shared" si="111"/>
        <v>Admin &amp; OtherOther Overheads as % of Total Gross Profit</v>
      </c>
      <c r="K1450" s="34" t="str">
        <f t="shared" si="112"/>
        <v>400Miscellaneous expenses - Toyota</v>
      </c>
      <c r="L1450" s="28">
        <f>+SUMIF('TB 4-24'!M:M,$AL1450,'TB 4-24'!G:G)</f>
        <v>0</v>
      </c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>
        <f>+SUMIF('Input Sheet'!$S:$S,$AL1450,'Input Sheet'!C:C)</f>
        <v>0</v>
      </c>
      <c r="Z1450" s="28">
        <f>+SUMIF('Input Sheet'!$S:$S,$AL1450,'Input Sheet'!D:D)</f>
        <v>0</v>
      </c>
      <c r="AA1450" s="28">
        <f>+SUMIF('Input Sheet'!$S:$S,$AL1450,'Input Sheet'!E:E)</f>
        <v>0</v>
      </c>
      <c r="AB1450" s="28">
        <f>+SUMIF('Input Sheet'!$S:$S,$AL1450,'Input Sheet'!F:F)</f>
        <v>0</v>
      </c>
      <c r="AC1450" s="28">
        <f>+SUMIF('Input Sheet'!$S:$S,$AL1450,'Input Sheet'!G:G)</f>
        <v>0</v>
      </c>
      <c r="AD1450" s="28">
        <f>+SUMIF('Input Sheet'!$S:$S,$AL1450,'Input Sheet'!H:H)</f>
        <v>0</v>
      </c>
      <c r="AE1450" s="28">
        <f>+SUMIF('Input Sheet'!$S:$S,$AL1450,'Input Sheet'!I:I)</f>
        <v>0</v>
      </c>
      <c r="AF1450" s="28">
        <f>+SUMIF('Input Sheet'!$S:$S,$AL1450,'Input Sheet'!J:J)</f>
        <v>0</v>
      </c>
      <c r="AG1450" s="28">
        <f>+SUMIF('Input Sheet'!$S:$S,$AL1450,'Input Sheet'!K:K)</f>
        <v>0</v>
      </c>
      <c r="AH1450" s="28">
        <f>+SUMIF('Input Sheet'!$S:$S,$AL1450,'Input Sheet'!L:L)</f>
        <v>0</v>
      </c>
      <c r="AI1450" s="28">
        <f>+SUMIF('Input Sheet'!$S:$S,$AL1450,'Input Sheet'!M:M)</f>
        <v>0</v>
      </c>
      <c r="AJ1450" s="28">
        <f>+SUMIF('Input Sheet'!$S:$S,$AL1450,'Input Sheet'!N:N)</f>
        <v>0</v>
      </c>
      <c r="AK1450" s="28"/>
      <c r="AL1450" s="27" t="str">
        <f t="shared" si="113"/>
        <v>400-7454</v>
      </c>
      <c r="AM1450" s="34" t="str">
        <f t="shared" si="114"/>
        <v>Admin &amp; Other</v>
      </c>
      <c r="AN1450" s="34" t="str">
        <f t="shared" si="115"/>
        <v>Admin &amp; OtherOther Overheads as % of Total Gross Profit</v>
      </c>
      <c r="AO1450" s="35"/>
      <c r="AP1450" s="35"/>
      <c r="AQ1450" s="35"/>
    </row>
    <row r="1451" spans="1:43" x14ac:dyDescent="0.25">
      <c r="A1451" s="27" t="s">
        <v>103</v>
      </c>
      <c r="B1451" s="27" t="s">
        <v>104</v>
      </c>
      <c r="C1451" s="27" t="s">
        <v>663</v>
      </c>
      <c r="D1451" s="27" t="s">
        <v>174</v>
      </c>
      <c r="E1451" s="27" t="s">
        <v>665</v>
      </c>
      <c r="F1451" s="27" t="s">
        <v>687</v>
      </c>
      <c r="G1451" s="27" t="s">
        <v>688</v>
      </c>
      <c r="H1451" s="34" t="s">
        <v>644</v>
      </c>
      <c r="I1451" s="34" t="s">
        <v>645</v>
      </c>
      <c r="J1451" s="34" t="str">
        <f t="shared" si="111"/>
        <v>Admin &amp; OtherOther Overheads as % of Total Gross Profit</v>
      </c>
      <c r="K1451" s="34" t="str">
        <f t="shared" si="112"/>
        <v>410Miscellaneous expenses - Toyota</v>
      </c>
      <c r="L1451" s="28">
        <f>+SUMIF('TB 4-24'!M:M,$AL1451,'TB 4-24'!G:G)</f>
        <v>0</v>
      </c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>
        <f>+SUMIF('Input Sheet'!$S:$S,$AL1451,'Input Sheet'!C:C)</f>
        <v>0</v>
      </c>
      <c r="Z1451" s="28">
        <f>+SUMIF('Input Sheet'!$S:$S,$AL1451,'Input Sheet'!D:D)</f>
        <v>0</v>
      </c>
      <c r="AA1451" s="28">
        <f>+SUMIF('Input Sheet'!$S:$S,$AL1451,'Input Sheet'!E:E)</f>
        <v>0</v>
      </c>
      <c r="AB1451" s="28">
        <f>+SUMIF('Input Sheet'!$S:$S,$AL1451,'Input Sheet'!F:F)</f>
        <v>0</v>
      </c>
      <c r="AC1451" s="28">
        <f>+SUMIF('Input Sheet'!$S:$S,$AL1451,'Input Sheet'!G:G)</f>
        <v>0</v>
      </c>
      <c r="AD1451" s="28">
        <f>+SUMIF('Input Sheet'!$S:$S,$AL1451,'Input Sheet'!H:H)</f>
        <v>0</v>
      </c>
      <c r="AE1451" s="28">
        <f>+SUMIF('Input Sheet'!$S:$S,$AL1451,'Input Sheet'!I:I)</f>
        <v>0</v>
      </c>
      <c r="AF1451" s="28">
        <f>+SUMIF('Input Sheet'!$S:$S,$AL1451,'Input Sheet'!J:J)</f>
        <v>0</v>
      </c>
      <c r="AG1451" s="28">
        <f>+SUMIF('Input Sheet'!$S:$S,$AL1451,'Input Sheet'!K:K)</f>
        <v>0</v>
      </c>
      <c r="AH1451" s="28">
        <f>+SUMIF('Input Sheet'!$S:$S,$AL1451,'Input Sheet'!L:L)</f>
        <v>0</v>
      </c>
      <c r="AI1451" s="28">
        <f>+SUMIF('Input Sheet'!$S:$S,$AL1451,'Input Sheet'!M:M)</f>
        <v>0</v>
      </c>
      <c r="AJ1451" s="28">
        <f>+SUMIF('Input Sheet'!$S:$S,$AL1451,'Input Sheet'!N:N)</f>
        <v>0</v>
      </c>
      <c r="AK1451" s="28"/>
      <c r="AL1451" s="27" t="str">
        <f t="shared" si="113"/>
        <v>410-7454</v>
      </c>
      <c r="AM1451" s="34" t="str">
        <f t="shared" si="114"/>
        <v>Admin &amp; Other</v>
      </c>
      <c r="AN1451" s="34" t="str">
        <f t="shared" si="115"/>
        <v>Admin &amp; OtherOther Overheads as % of Total Gross Profit</v>
      </c>
      <c r="AO1451" s="35"/>
      <c r="AP1451" s="35"/>
      <c r="AQ1451" s="35"/>
    </row>
    <row r="1452" spans="1:43" x14ac:dyDescent="0.25">
      <c r="A1452" s="27" t="s">
        <v>103</v>
      </c>
      <c r="B1452" s="27" t="s">
        <v>104</v>
      </c>
      <c r="C1452" s="27" t="s">
        <v>663</v>
      </c>
      <c r="D1452" s="27" t="s">
        <v>174</v>
      </c>
      <c r="E1452" s="27" t="s">
        <v>666</v>
      </c>
      <c r="F1452" s="27" t="s">
        <v>687</v>
      </c>
      <c r="G1452" s="27" t="s">
        <v>688</v>
      </c>
      <c r="H1452" s="34" t="s">
        <v>644</v>
      </c>
      <c r="I1452" s="34" t="s">
        <v>645</v>
      </c>
      <c r="J1452" s="34" t="str">
        <f t="shared" si="111"/>
        <v>Admin &amp; OtherOther Overheads as % of Total Gross Profit</v>
      </c>
      <c r="K1452" s="34" t="str">
        <f t="shared" si="112"/>
        <v>420Miscellaneous expenses - Toyota</v>
      </c>
      <c r="L1452" s="28">
        <f>+SUMIF('TB 4-24'!M:M,$AL1452,'TB 4-24'!G:G)</f>
        <v>0</v>
      </c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>
        <f>+SUMIF('Input Sheet'!$S:$S,$AL1452,'Input Sheet'!C:C)</f>
        <v>0</v>
      </c>
      <c r="Z1452" s="28">
        <f>+SUMIF('Input Sheet'!$S:$S,$AL1452,'Input Sheet'!D:D)</f>
        <v>0</v>
      </c>
      <c r="AA1452" s="28">
        <f>+SUMIF('Input Sheet'!$S:$S,$AL1452,'Input Sheet'!E:E)</f>
        <v>0</v>
      </c>
      <c r="AB1452" s="28">
        <f>+SUMIF('Input Sheet'!$S:$S,$AL1452,'Input Sheet'!F:F)</f>
        <v>0</v>
      </c>
      <c r="AC1452" s="28">
        <f>+SUMIF('Input Sheet'!$S:$S,$AL1452,'Input Sheet'!G:G)</f>
        <v>0</v>
      </c>
      <c r="AD1452" s="28">
        <f>+SUMIF('Input Sheet'!$S:$S,$AL1452,'Input Sheet'!H:H)</f>
        <v>0</v>
      </c>
      <c r="AE1452" s="28">
        <f>+SUMIF('Input Sheet'!$S:$S,$AL1452,'Input Sheet'!I:I)</f>
        <v>0</v>
      </c>
      <c r="AF1452" s="28">
        <f>+SUMIF('Input Sheet'!$S:$S,$AL1452,'Input Sheet'!J:J)</f>
        <v>0</v>
      </c>
      <c r="AG1452" s="28">
        <f>+SUMIF('Input Sheet'!$S:$S,$AL1452,'Input Sheet'!K:K)</f>
        <v>0</v>
      </c>
      <c r="AH1452" s="28">
        <f>+SUMIF('Input Sheet'!$S:$S,$AL1452,'Input Sheet'!L:L)</f>
        <v>0</v>
      </c>
      <c r="AI1452" s="28">
        <f>+SUMIF('Input Sheet'!$S:$S,$AL1452,'Input Sheet'!M:M)</f>
        <v>0</v>
      </c>
      <c r="AJ1452" s="28">
        <f>+SUMIF('Input Sheet'!$S:$S,$AL1452,'Input Sheet'!N:N)</f>
        <v>0</v>
      </c>
      <c r="AK1452" s="28"/>
      <c r="AL1452" s="27" t="str">
        <f t="shared" si="113"/>
        <v>420-7454</v>
      </c>
      <c r="AM1452" s="34" t="str">
        <f t="shared" si="114"/>
        <v>Admin &amp; Other</v>
      </c>
      <c r="AN1452" s="34" t="str">
        <f t="shared" si="115"/>
        <v>Admin &amp; OtherOther Overheads as % of Total Gross Profit</v>
      </c>
      <c r="AO1452" s="35"/>
      <c r="AP1452" s="35"/>
      <c r="AQ1452" s="35"/>
    </row>
    <row r="1453" spans="1:43" x14ac:dyDescent="0.25">
      <c r="A1453" s="27" t="s">
        <v>103</v>
      </c>
      <c r="B1453" s="27" t="s">
        <v>104</v>
      </c>
      <c r="C1453" s="27" t="s">
        <v>663</v>
      </c>
      <c r="D1453" s="27" t="s">
        <v>174</v>
      </c>
      <c r="E1453" s="27" t="s">
        <v>667</v>
      </c>
      <c r="F1453" s="27" t="s">
        <v>687</v>
      </c>
      <c r="G1453" s="27" t="s">
        <v>688</v>
      </c>
      <c r="H1453" s="34" t="s">
        <v>644</v>
      </c>
      <c r="I1453" s="34" t="s">
        <v>645</v>
      </c>
      <c r="J1453" s="34" t="str">
        <f t="shared" si="111"/>
        <v>Admin &amp; OtherOther Overheads as % of Total Gross Profit</v>
      </c>
      <c r="K1453" s="34" t="str">
        <f t="shared" si="112"/>
        <v>421Miscellaneous expenses - Toyota</v>
      </c>
      <c r="L1453" s="28">
        <f>+SUMIF('TB 4-24'!M:M,$AL1453,'TB 4-24'!G:G)</f>
        <v>0</v>
      </c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>
        <f>+SUMIF('Input Sheet'!$S:$S,$AL1453,'Input Sheet'!C:C)</f>
        <v>0</v>
      </c>
      <c r="Z1453" s="28">
        <f>+SUMIF('Input Sheet'!$S:$S,$AL1453,'Input Sheet'!D:D)</f>
        <v>0</v>
      </c>
      <c r="AA1453" s="28">
        <f>+SUMIF('Input Sheet'!$S:$S,$AL1453,'Input Sheet'!E:E)</f>
        <v>0</v>
      </c>
      <c r="AB1453" s="28">
        <f>+SUMIF('Input Sheet'!$S:$S,$AL1453,'Input Sheet'!F:F)</f>
        <v>0</v>
      </c>
      <c r="AC1453" s="28">
        <f>+SUMIF('Input Sheet'!$S:$S,$AL1453,'Input Sheet'!G:G)</f>
        <v>0</v>
      </c>
      <c r="AD1453" s="28">
        <f>+SUMIF('Input Sheet'!$S:$S,$AL1453,'Input Sheet'!H:H)</f>
        <v>0</v>
      </c>
      <c r="AE1453" s="28">
        <f>+SUMIF('Input Sheet'!$S:$S,$AL1453,'Input Sheet'!I:I)</f>
        <v>0</v>
      </c>
      <c r="AF1453" s="28">
        <f>+SUMIF('Input Sheet'!$S:$S,$AL1453,'Input Sheet'!J:J)</f>
        <v>0</v>
      </c>
      <c r="AG1453" s="28">
        <f>+SUMIF('Input Sheet'!$S:$S,$AL1453,'Input Sheet'!K:K)</f>
        <v>0</v>
      </c>
      <c r="AH1453" s="28">
        <f>+SUMIF('Input Sheet'!$S:$S,$AL1453,'Input Sheet'!L:L)</f>
        <v>0</v>
      </c>
      <c r="AI1453" s="28">
        <f>+SUMIF('Input Sheet'!$S:$S,$AL1453,'Input Sheet'!M:M)</f>
        <v>0</v>
      </c>
      <c r="AJ1453" s="28">
        <f>+SUMIF('Input Sheet'!$S:$S,$AL1453,'Input Sheet'!N:N)</f>
        <v>0</v>
      </c>
      <c r="AK1453" s="28"/>
      <c r="AL1453" s="27" t="str">
        <f t="shared" si="113"/>
        <v>421-7454</v>
      </c>
      <c r="AM1453" s="34" t="str">
        <f t="shared" si="114"/>
        <v>Admin &amp; Other</v>
      </c>
      <c r="AN1453" s="34" t="str">
        <f t="shared" si="115"/>
        <v>Admin &amp; OtherOther Overheads as % of Total Gross Profit</v>
      </c>
      <c r="AO1453" s="35"/>
      <c r="AP1453" s="35"/>
      <c r="AQ1453" s="35"/>
    </row>
    <row r="1454" spans="1:43" x14ac:dyDescent="0.25">
      <c r="A1454" s="27" t="s">
        <v>103</v>
      </c>
      <c r="B1454" s="27" t="s">
        <v>104</v>
      </c>
      <c r="C1454" s="27" t="s">
        <v>663</v>
      </c>
      <c r="D1454" s="27" t="s">
        <v>174</v>
      </c>
      <c r="E1454" s="27" t="s">
        <v>668</v>
      </c>
      <c r="F1454" s="27" t="s">
        <v>687</v>
      </c>
      <c r="G1454" s="27" t="s">
        <v>688</v>
      </c>
      <c r="H1454" s="34" t="s">
        <v>644</v>
      </c>
      <c r="I1454" s="34" t="s">
        <v>645</v>
      </c>
      <c r="J1454" s="34" t="str">
        <f t="shared" si="111"/>
        <v>Admin &amp; OtherOther Overheads as % of Total Gross Profit</v>
      </c>
      <c r="K1454" s="34" t="str">
        <f t="shared" si="112"/>
        <v>430Miscellaneous expenses - Toyota</v>
      </c>
      <c r="L1454" s="28">
        <f>+SUMIF('TB 4-24'!M:M,$AL1454,'TB 4-24'!G:G)</f>
        <v>0</v>
      </c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>
        <f>+SUMIF('Input Sheet'!$S:$S,$AL1454,'Input Sheet'!C:C)</f>
        <v>0</v>
      </c>
      <c r="Z1454" s="28">
        <f>+SUMIF('Input Sheet'!$S:$S,$AL1454,'Input Sheet'!D:D)</f>
        <v>0</v>
      </c>
      <c r="AA1454" s="28">
        <f>+SUMIF('Input Sheet'!$S:$S,$AL1454,'Input Sheet'!E:E)</f>
        <v>0</v>
      </c>
      <c r="AB1454" s="28">
        <f>+SUMIF('Input Sheet'!$S:$S,$AL1454,'Input Sheet'!F:F)</f>
        <v>0</v>
      </c>
      <c r="AC1454" s="28">
        <f>+SUMIF('Input Sheet'!$S:$S,$AL1454,'Input Sheet'!G:G)</f>
        <v>0</v>
      </c>
      <c r="AD1454" s="28">
        <f>+SUMIF('Input Sheet'!$S:$S,$AL1454,'Input Sheet'!H:H)</f>
        <v>0</v>
      </c>
      <c r="AE1454" s="28">
        <f>+SUMIF('Input Sheet'!$S:$S,$AL1454,'Input Sheet'!I:I)</f>
        <v>0</v>
      </c>
      <c r="AF1454" s="28">
        <f>+SUMIF('Input Sheet'!$S:$S,$AL1454,'Input Sheet'!J:J)</f>
        <v>0</v>
      </c>
      <c r="AG1454" s="28">
        <f>+SUMIF('Input Sheet'!$S:$S,$AL1454,'Input Sheet'!K:K)</f>
        <v>0</v>
      </c>
      <c r="AH1454" s="28">
        <f>+SUMIF('Input Sheet'!$S:$S,$AL1454,'Input Sheet'!L:L)</f>
        <v>0</v>
      </c>
      <c r="AI1454" s="28">
        <f>+SUMIF('Input Sheet'!$S:$S,$AL1454,'Input Sheet'!M:M)</f>
        <v>0</v>
      </c>
      <c r="AJ1454" s="28">
        <f>+SUMIF('Input Sheet'!$S:$S,$AL1454,'Input Sheet'!N:N)</f>
        <v>0</v>
      </c>
      <c r="AK1454" s="28"/>
      <c r="AL1454" s="27" t="str">
        <f t="shared" si="113"/>
        <v>430-7454</v>
      </c>
      <c r="AM1454" s="34" t="str">
        <f t="shared" si="114"/>
        <v>Admin &amp; Other</v>
      </c>
      <c r="AN1454" s="34" t="str">
        <f t="shared" si="115"/>
        <v>Admin &amp; OtherOther Overheads as % of Total Gross Profit</v>
      </c>
      <c r="AO1454" s="35"/>
      <c r="AP1454" s="35"/>
      <c r="AQ1454" s="35"/>
    </row>
    <row r="1455" spans="1:43" x14ac:dyDescent="0.25">
      <c r="A1455" s="27" t="s">
        <v>103</v>
      </c>
      <c r="B1455" s="27" t="s">
        <v>104</v>
      </c>
      <c r="C1455" s="27" t="s">
        <v>663</v>
      </c>
      <c r="D1455" s="27" t="s">
        <v>174</v>
      </c>
      <c r="E1455" s="27" t="s">
        <v>669</v>
      </c>
      <c r="F1455" s="27" t="s">
        <v>687</v>
      </c>
      <c r="G1455" s="27" t="s">
        <v>688</v>
      </c>
      <c r="H1455" s="34" t="s">
        <v>644</v>
      </c>
      <c r="I1455" s="34" t="s">
        <v>645</v>
      </c>
      <c r="J1455" s="34" t="str">
        <f t="shared" si="111"/>
        <v>Admin &amp; OtherOther Overheads as % of Total Gross Profit</v>
      </c>
      <c r="K1455" s="34" t="str">
        <f t="shared" si="112"/>
        <v>440Miscellaneous expenses - Toyota</v>
      </c>
      <c r="L1455" s="28">
        <f>+SUMIF('TB 4-24'!M:M,$AL1455,'TB 4-24'!G:G)</f>
        <v>0</v>
      </c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>
        <f>+SUMIF('Input Sheet'!$S:$S,$AL1455,'Input Sheet'!C:C)</f>
        <v>0</v>
      </c>
      <c r="Z1455" s="28">
        <f>+SUMIF('Input Sheet'!$S:$S,$AL1455,'Input Sheet'!D:D)</f>
        <v>0</v>
      </c>
      <c r="AA1455" s="28">
        <f>+SUMIF('Input Sheet'!$S:$S,$AL1455,'Input Sheet'!E:E)</f>
        <v>0</v>
      </c>
      <c r="AB1455" s="28">
        <f>+SUMIF('Input Sheet'!$S:$S,$AL1455,'Input Sheet'!F:F)</f>
        <v>0</v>
      </c>
      <c r="AC1455" s="28">
        <f>+SUMIF('Input Sheet'!$S:$S,$AL1455,'Input Sheet'!G:G)</f>
        <v>0</v>
      </c>
      <c r="AD1455" s="28">
        <f>+SUMIF('Input Sheet'!$S:$S,$AL1455,'Input Sheet'!H:H)</f>
        <v>0</v>
      </c>
      <c r="AE1455" s="28">
        <f>+SUMIF('Input Sheet'!$S:$S,$AL1455,'Input Sheet'!I:I)</f>
        <v>0</v>
      </c>
      <c r="AF1455" s="28">
        <f>+SUMIF('Input Sheet'!$S:$S,$AL1455,'Input Sheet'!J:J)</f>
        <v>0</v>
      </c>
      <c r="AG1455" s="28">
        <f>+SUMIF('Input Sheet'!$S:$S,$AL1455,'Input Sheet'!K:K)</f>
        <v>0</v>
      </c>
      <c r="AH1455" s="28">
        <f>+SUMIF('Input Sheet'!$S:$S,$AL1455,'Input Sheet'!L:L)</f>
        <v>0</v>
      </c>
      <c r="AI1455" s="28">
        <f>+SUMIF('Input Sheet'!$S:$S,$AL1455,'Input Sheet'!M:M)</f>
        <v>0</v>
      </c>
      <c r="AJ1455" s="28">
        <f>+SUMIF('Input Sheet'!$S:$S,$AL1455,'Input Sheet'!N:N)</f>
        <v>0</v>
      </c>
      <c r="AK1455" s="28"/>
      <c r="AL1455" s="27" t="str">
        <f t="shared" si="113"/>
        <v>440-7454</v>
      </c>
      <c r="AM1455" s="34" t="str">
        <f t="shared" si="114"/>
        <v>Admin &amp; Other</v>
      </c>
      <c r="AN1455" s="34" t="str">
        <f t="shared" si="115"/>
        <v>Admin &amp; OtherOther Overheads as % of Total Gross Profit</v>
      </c>
      <c r="AO1455" s="35"/>
      <c r="AP1455" s="35"/>
      <c r="AQ1455" s="35"/>
    </row>
    <row r="1456" spans="1:43" x14ac:dyDescent="0.25">
      <c r="A1456" s="27" t="s">
        <v>103</v>
      </c>
      <c r="B1456" s="27" t="s">
        <v>104</v>
      </c>
      <c r="C1456" s="27" t="s">
        <v>663</v>
      </c>
      <c r="D1456" s="27" t="s">
        <v>174</v>
      </c>
      <c r="E1456" s="27" t="s">
        <v>670</v>
      </c>
      <c r="F1456" s="27" t="s">
        <v>687</v>
      </c>
      <c r="G1456" s="27" t="s">
        <v>688</v>
      </c>
      <c r="H1456" s="34" t="s">
        <v>644</v>
      </c>
      <c r="I1456" s="34" t="s">
        <v>645</v>
      </c>
      <c r="J1456" s="34" t="str">
        <f t="shared" si="111"/>
        <v>Admin &amp; OtherOther Overheads as % of Total Gross Profit</v>
      </c>
      <c r="K1456" s="34" t="str">
        <f t="shared" si="112"/>
        <v>460Miscellaneous expenses - Toyota</v>
      </c>
      <c r="L1456" s="28">
        <f>+SUMIF('TB 4-24'!M:M,$AL1456,'TB 4-24'!G:G)</f>
        <v>0</v>
      </c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>
        <f>+SUMIF('Input Sheet'!$S:$S,$AL1456,'Input Sheet'!C:C)</f>
        <v>0</v>
      </c>
      <c r="Z1456" s="28">
        <f>+SUMIF('Input Sheet'!$S:$S,$AL1456,'Input Sheet'!D:D)</f>
        <v>0</v>
      </c>
      <c r="AA1456" s="28">
        <f>+SUMIF('Input Sheet'!$S:$S,$AL1456,'Input Sheet'!E:E)</f>
        <v>0</v>
      </c>
      <c r="AB1456" s="28">
        <f>+SUMIF('Input Sheet'!$S:$S,$AL1456,'Input Sheet'!F:F)</f>
        <v>0</v>
      </c>
      <c r="AC1456" s="28">
        <f>+SUMIF('Input Sheet'!$S:$S,$AL1456,'Input Sheet'!G:G)</f>
        <v>0</v>
      </c>
      <c r="AD1456" s="28">
        <f>+SUMIF('Input Sheet'!$S:$S,$AL1456,'Input Sheet'!H:H)</f>
        <v>0</v>
      </c>
      <c r="AE1456" s="28">
        <f>+SUMIF('Input Sheet'!$S:$S,$AL1456,'Input Sheet'!I:I)</f>
        <v>0</v>
      </c>
      <c r="AF1456" s="28">
        <f>+SUMIF('Input Sheet'!$S:$S,$AL1456,'Input Sheet'!J:J)</f>
        <v>0</v>
      </c>
      <c r="AG1456" s="28">
        <f>+SUMIF('Input Sheet'!$S:$S,$AL1456,'Input Sheet'!K:K)</f>
        <v>0</v>
      </c>
      <c r="AH1456" s="28">
        <f>+SUMIF('Input Sheet'!$S:$S,$AL1456,'Input Sheet'!L:L)</f>
        <v>0</v>
      </c>
      <c r="AI1456" s="28">
        <f>+SUMIF('Input Sheet'!$S:$S,$AL1456,'Input Sheet'!M:M)</f>
        <v>0</v>
      </c>
      <c r="AJ1456" s="28">
        <f>+SUMIF('Input Sheet'!$S:$S,$AL1456,'Input Sheet'!N:N)</f>
        <v>0</v>
      </c>
      <c r="AK1456" s="28"/>
      <c r="AL1456" s="27" t="str">
        <f t="shared" si="113"/>
        <v>460-7454</v>
      </c>
      <c r="AM1456" s="34" t="str">
        <f t="shared" si="114"/>
        <v>Admin &amp; Other</v>
      </c>
      <c r="AN1456" s="34" t="str">
        <f t="shared" si="115"/>
        <v>Admin &amp; OtherOther Overheads as % of Total Gross Profit</v>
      </c>
      <c r="AO1456" s="35"/>
      <c r="AP1456" s="35"/>
      <c r="AQ1456" s="35"/>
    </row>
    <row r="1457" spans="1:43" x14ac:dyDescent="0.25">
      <c r="A1457" s="27" t="s">
        <v>103</v>
      </c>
      <c r="B1457" s="27" t="s">
        <v>104</v>
      </c>
      <c r="C1457" s="27" t="s">
        <v>671</v>
      </c>
      <c r="D1457" s="27" t="s">
        <v>174</v>
      </c>
      <c r="E1457" s="27" t="s">
        <v>672</v>
      </c>
      <c r="F1457" s="27" t="s">
        <v>687</v>
      </c>
      <c r="G1457" s="27" t="s">
        <v>688</v>
      </c>
      <c r="H1457" s="34" t="s">
        <v>644</v>
      </c>
      <c r="I1457" s="34" t="s">
        <v>645</v>
      </c>
      <c r="J1457" s="34" t="str">
        <f t="shared" si="111"/>
        <v>Admin &amp; OtherOther Overheads as % of Total Gross Profit</v>
      </c>
      <c r="K1457" s="34" t="str">
        <f t="shared" si="112"/>
        <v>300Miscellaneous expenses - Toyota</v>
      </c>
      <c r="L1457" s="28">
        <f>+SUMIF('TB 4-24'!M:M,$AL1457,'TB 4-24'!G:G)</f>
        <v>0</v>
      </c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>
        <f>+SUMIF('Input Sheet'!$S:$S,$AL1457,'Input Sheet'!C:C)</f>
        <v>0</v>
      </c>
      <c r="Z1457" s="28">
        <f>+SUMIF('Input Sheet'!$S:$S,$AL1457,'Input Sheet'!D:D)</f>
        <v>0</v>
      </c>
      <c r="AA1457" s="28">
        <f>+SUMIF('Input Sheet'!$S:$S,$AL1457,'Input Sheet'!E:E)</f>
        <v>0</v>
      </c>
      <c r="AB1457" s="28">
        <f>+SUMIF('Input Sheet'!$S:$S,$AL1457,'Input Sheet'!F:F)</f>
        <v>0</v>
      </c>
      <c r="AC1457" s="28">
        <f>+SUMIF('Input Sheet'!$S:$S,$AL1457,'Input Sheet'!G:G)</f>
        <v>0</v>
      </c>
      <c r="AD1457" s="28">
        <f>+SUMIF('Input Sheet'!$S:$S,$AL1457,'Input Sheet'!H:H)</f>
        <v>0</v>
      </c>
      <c r="AE1457" s="28">
        <f>+SUMIF('Input Sheet'!$S:$S,$AL1457,'Input Sheet'!I:I)</f>
        <v>0</v>
      </c>
      <c r="AF1457" s="28">
        <f>+SUMIF('Input Sheet'!$S:$S,$AL1457,'Input Sheet'!J:J)</f>
        <v>0</v>
      </c>
      <c r="AG1457" s="28">
        <f>+SUMIF('Input Sheet'!$S:$S,$AL1457,'Input Sheet'!K:K)</f>
        <v>0</v>
      </c>
      <c r="AH1457" s="28">
        <f>+SUMIF('Input Sheet'!$S:$S,$AL1457,'Input Sheet'!L:L)</f>
        <v>0</v>
      </c>
      <c r="AI1457" s="28">
        <f>+SUMIF('Input Sheet'!$S:$S,$AL1457,'Input Sheet'!M:M)</f>
        <v>0</v>
      </c>
      <c r="AJ1457" s="28">
        <f>+SUMIF('Input Sheet'!$S:$S,$AL1457,'Input Sheet'!N:N)</f>
        <v>0</v>
      </c>
      <c r="AK1457" s="28"/>
      <c r="AL1457" s="27" t="str">
        <f t="shared" si="113"/>
        <v>300-7454</v>
      </c>
      <c r="AM1457" s="34" t="str">
        <f t="shared" si="114"/>
        <v>Admin &amp; Other</v>
      </c>
      <c r="AN1457" s="34" t="str">
        <f t="shared" si="115"/>
        <v>Admin &amp; OtherOther Overheads as % of Total Gross Profit</v>
      </c>
      <c r="AO1457" s="35"/>
      <c r="AP1457" s="35"/>
      <c r="AQ1457" s="35"/>
    </row>
    <row r="1458" spans="1:43" x14ac:dyDescent="0.25">
      <c r="A1458" s="27" t="s">
        <v>103</v>
      </c>
      <c r="B1458" s="27" t="s">
        <v>104</v>
      </c>
      <c r="C1458" s="27" t="s">
        <v>671</v>
      </c>
      <c r="D1458" s="27" t="s">
        <v>174</v>
      </c>
      <c r="E1458" s="27" t="s">
        <v>673</v>
      </c>
      <c r="F1458" s="27" t="s">
        <v>687</v>
      </c>
      <c r="G1458" s="27" t="s">
        <v>688</v>
      </c>
      <c r="H1458" s="34" t="s">
        <v>644</v>
      </c>
      <c r="I1458" s="34" t="s">
        <v>645</v>
      </c>
      <c r="J1458" s="34" t="str">
        <f t="shared" si="111"/>
        <v>Admin &amp; OtherOther Overheads as % of Total Gross Profit</v>
      </c>
      <c r="K1458" s="34" t="str">
        <f t="shared" si="112"/>
        <v>310Miscellaneous expenses - Toyota</v>
      </c>
      <c r="L1458" s="28">
        <f>+SUMIF('TB 4-24'!M:M,$AL1458,'TB 4-24'!G:G)</f>
        <v>0</v>
      </c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>
        <f>+SUMIF('Input Sheet'!$S:$S,$AL1458,'Input Sheet'!C:C)</f>
        <v>0</v>
      </c>
      <c r="Z1458" s="28">
        <f>+SUMIF('Input Sheet'!$S:$S,$AL1458,'Input Sheet'!D:D)</f>
        <v>0</v>
      </c>
      <c r="AA1458" s="28">
        <f>+SUMIF('Input Sheet'!$S:$S,$AL1458,'Input Sheet'!E:E)</f>
        <v>0</v>
      </c>
      <c r="AB1458" s="28">
        <f>+SUMIF('Input Sheet'!$S:$S,$AL1458,'Input Sheet'!F:F)</f>
        <v>0</v>
      </c>
      <c r="AC1458" s="28">
        <f>+SUMIF('Input Sheet'!$S:$S,$AL1458,'Input Sheet'!G:G)</f>
        <v>0</v>
      </c>
      <c r="AD1458" s="28">
        <f>+SUMIF('Input Sheet'!$S:$S,$AL1458,'Input Sheet'!H:H)</f>
        <v>0</v>
      </c>
      <c r="AE1458" s="28">
        <f>+SUMIF('Input Sheet'!$S:$S,$AL1458,'Input Sheet'!I:I)</f>
        <v>0</v>
      </c>
      <c r="AF1458" s="28">
        <f>+SUMIF('Input Sheet'!$S:$S,$AL1458,'Input Sheet'!J:J)</f>
        <v>0</v>
      </c>
      <c r="AG1458" s="28">
        <f>+SUMIF('Input Sheet'!$S:$S,$AL1458,'Input Sheet'!K:K)</f>
        <v>0</v>
      </c>
      <c r="AH1458" s="28">
        <f>+SUMIF('Input Sheet'!$S:$S,$AL1458,'Input Sheet'!L:L)</f>
        <v>0</v>
      </c>
      <c r="AI1458" s="28">
        <f>+SUMIF('Input Sheet'!$S:$S,$AL1458,'Input Sheet'!M:M)</f>
        <v>0</v>
      </c>
      <c r="AJ1458" s="28">
        <f>+SUMIF('Input Sheet'!$S:$S,$AL1458,'Input Sheet'!N:N)</f>
        <v>0</v>
      </c>
      <c r="AK1458" s="28"/>
      <c r="AL1458" s="27" t="str">
        <f t="shared" si="113"/>
        <v>310-7454</v>
      </c>
      <c r="AM1458" s="34" t="str">
        <f t="shared" si="114"/>
        <v>Admin &amp; Other</v>
      </c>
      <c r="AN1458" s="34" t="str">
        <f t="shared" si="115"/>
        <v>Admin &amp; OtherOther Overheads as % of Total Gross Profit</v>
      </c>
      <c r="AO1458" s="35"/>
      <c r="AP1458" s="35"/>
      <c r="AQ1458" s="35"/>
    </row>
    <row r="1459" spans="1:43" x14ac:dyDescent="0.25">
      <c r="A1459" s="27" t="s">
        <v>103</v>
      </c>
      <c r="B1459" s="27" t="s">
        <v>104</v>
      </c>
      <c r="C1459" s="27" t="s">
        <v>671</v>
      </c>
      <c r="D1459" s="27" t="s">
        <v>174</v>
      </c>
      <c r="E1459" s="27" t="s">
        <v>674</v>
      </c>
      <c r="F1459" s="27" t="s">
        <v>687</v>
      </c>
      <c r="G1459" s="27" t="s">
        <v>688</v>
      </c>
      <c r="H1459" s="34" t="s">
        <v>644</v>
      </c>
      <c r="I1459" s="34" t="s">
        <v>645</v>
      </c>
      <c r="J1459" s="34" t="str">
        <f t="shared" si="111"/>
        <v>Admin &amp; OtherOther Overheads as % of Total Gross Profit</v>
      </c>
      <c r="K1459" s="34" t="str">
        <f t="shared" si="112"/>
        <v>321Miscellaneous expenses - Toyota</v>
      </c>
      <c r="L1459" s="28">
        <f>+SUMIF('TB 4-24'!M:M,$AL1459,'TB 4-24'!G:G)</f>
        <v>0</v>
      </c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>
        <f>+SUMIF('Input Sheet'!$S:$S,$AL1459,'Input Sheet'!C:C)</f>
        <v>0</v>
      </c>
      <c r="Z1459" s="28">
        <f>+SUMIF('Input Sheet'!$S:$S,$AL1459,'Input Sheet'!D:D)</f>
        <v>0</v>
      </c>
      <c r="AA1459" s="28">
        <f>+SUMIF('Input Sheet'!$S:$S,$AL1459,'Input Sheet'!E:E)</f>
        <v>0</v>
      </c>
      <c r="AB1459" s="28">
        <f>+SUMIF('Input Sheet'!$S:$S,$AL1459,'Input Sheet'!F:F)</f>
        <v>0</v>
      </c>
      <c r="AC1459" s="28">
        <f>+SUMIF('Input Sheet'!$S:$S,$AL1459,'Input Sheet'!G:G)</f>
        <v>0</v>
      </c>
      <c r="AD1459" s="28">
        <f>+SUMIF('Input Sheet'!$S:$S,$AL1459,'Input Sheet'!H:H)</f>
        <v>0</v>
      </c>
      <c r="AE1459" s="28">
        <f>+SUMIF('Input Sheet'!$S:$S,$AL1459,'Input Sheet'!I:I)</f>
        <v>0</v>
      </c>
      <c r="AF1459" s="28">
        <f>+SUMIF('Input Sheet'!$S:$S,$AL1459,'Input Sheet'!J:J)</f>
        <v>0</v>
      </c>
      <c r="AG1459" s="28">
        <f>+SUMIF('Input Sheet'!$S:$S,$AL1459,'Input Sheet'!K:K)</f>
        <v>0</v>
      </c>
      <c r="AH1459" s="28">
        <f>+SUMIF('Input Sheet'!$S:$S,$AL1459,'Input Sheet'!L:L)</f>
        <v>0</v>
      </c>
      <c r="AI1459" s="28">
        <f>+SUMIF('Input Sheet'!$S:$S,$AL1459,'Input Sheet'!M:M)</f>
        <v>0</v>
      </c>
      <c r="AJ1459" s="28">
        <f>+SUMIF('Input Sheet'!$S:$S,$AL1459,'Input Sheet'!N:N)</f>
        <v>0</v>
      </c>
      <c r="AK1459" s="28"/>
      <c r="AL1459" s="27" t="str">
        <f t="shared" si="113"/>
        <v>321-7454</v>
      </c>
      <c r="AM1459" s="34" t="str">
        <f t="shared" si="114"/>
        <v>Admin &amp; Other</v>
      </c>
      <c r="AN1459" s="34" t="str">
        <f t="shared" si="115"/>
        <v>Admin &amp; OtherOther Overheads as % of Total Gross Profit</v>
      </c>
      <c r="AO1459" s="35"/>
      <c r="AP1459" s="35"/>
      <c r="AQ1459" s="35"/>
    </row>
    <row r="1460" spans="1:43" x14ac:dyDescent="0.25">
      <c r="A1460" s="27" t="s">
        <v>103</v>
      </c>
      <c r="B1460" s="27" t="s">
        <v>104</v>
      </c>
      <c r="C1460" s="27" t="s">
        <v>671</v>
      </c>
      <c r="D1460" s="27" t="s">
        <v>174</v>
      </c>
      <c r="E1460" s="27" t="s">
        <v>676</v>
      </c>
      <c r="F1460" s="27" t="s">
        <v>687</v>
      </c>
      <c r="G1460" s="27" t="s">
        <v>688</v>
      </c>
      <c r="H1460" s="34" t="s">
        <v>644</v>
      </c>
      <c r="I1460" s="34" t="s">
        <v>645</v>
      </c>
      <c r="J1460" s="34" t="str">
        <f t="shared" si="111"/>
        <v>Admin &amp; OtherOther Overheads as % of Total Gross Profit</v>
      </c>
      <c r="K1460" s="34" t="str">
        <f t="shared" si="112"/>
        <v>360Miscellaneous expenses - Toyota</v>
      </c>
      <c r="L1460" s="28">
        <f>+SUMIF('TB 4-24'!M:M,$AL1460,'TB 4-24'!G:G)</f>
        <v>0</v>
      </c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>
        <f>+SUMIF('Input Sheet'!$S:$S,$AL1460,'Input Sheet'!C:C)</f>
        <v>0</v>
      </c>
      <c r="Z1460" s="28">
        <f>+SUMIF('Input Sheet'!$S:$S,$AL1460,'Input Sheet'!D:D)</f>
        <v>0</v>
      </c>
      <c r="AA1460" s="28">
        <f>+SUMIF('Input Sheet'!$S:$S,$AL1460,'Input Sheet'!E:E)</f>
        <v>0</v>
      </c>
      <c r="AB1460" s="28">
        <f>+SUMIF('Input Sheet'!$S:$S,$AL1460,'Input Sheet'!F:F)</f>
        <v>0</v>
      </c>
      <c r="AC1460" s="28">
        <f>+SUMIF('Input Sheet'!$S:$S,$AL1460,'Input Sheet'!G:G)</f>
        <v>0</v>
      </c>
      <c r="AD1460" s="28">
        <f>+SUMIF('Input Sheet'!$S:$S,$AL1460,'Input Sheet'!H:H)</f>
        <v>0</v>
      </c>
      <c r="AE1460" s="28">
        <f>+SUMIF('Input Sheet'!$S:$S,$AL1460,'Input Sheet'!I:I)</f>
        <v>0</v>
      </c>
      <c r="AF1460" s="28">
        <f>+SUMIF('Input Sheet'!$S:$S,$AL1460,'Input Sheet'!J:J)</f>
        <v>0</v>
      </c>
      <c r="AG1460" s="28">
        <f>+SUMIF('Input Sheet'!$S:$S,$AL1460,'Input Sheet'!K:K)</f>
        <v>0</v>
      </c>
      <c r="AH1460" s="28">
        <f>+SUMIF('Input Sheet'!$S:$S,$AL1460,'Input Sheet'!L:L)</f>
        <v>0</v>
      </c>
      <c r="AI1460" s="28">
        <f>+SUMIF('Input Sheet'!$S:$S,$AL1460,'Input Sheet'!M:M)</f>
        <v>0</v>
      </c>
      <c r="AJ1460" s="28">
        <f>+SUMIF('Input Sheet'!$S:$S,$AL1460,'Input Sheet'!N:N)</f>
        <v>0</v>
      </c>
      <c r="AK1460" s="28"/>
      <c r="AL1460" s="27" t="str">
        <f t="shared" si="113"/>
        <v>360-7454</v>
      </c>
      <c r="AM1460" s="34" t="str">
        <f t="shared" si="114"/>
        <v>Admin &amp; Other</v>
      </c>
      <c r="AN1460" s="34" t="str">
        <f t="shared" si="115"/>
        <v>Admin &amp; OtherOther Overheads as % of Total Gross Profit</v>
      </c>
      <c r="AO1460" s="35"/>
      <c r="AP1460" s="35"/>
      <c r="AQ1460" s="35"/>
    </row>
    <row r="1461" spans="1:43" x14ac:dyDescent="0.25">
      <c r="A1461" s="27" t="s">
        <v>103</v>
      </c>
      <c r="B1461" s="27" t="s">
        <v>104</v>
      </c>
      <c r="C1461" s="27" t="s">
        <v>104</v>
      </c>
      <c r="D1461" s="27" t="s">
        <v>174</v>
      </c>
      <c r="E1461" s="27" t="s">
        <v>677</v>
      </c>
      <c r="F1461" s="27" t="s">
        <v>687</v>
      </c>
      <c r="G1461" s="27" t="s">
        <v>688</v>
      </c>
      <c r="H1461" s="34" t="s">
        <v>644</v>
      </c>
      <c r="I1461" s="34" t="s">
        <v>645</v>
      </c>
      <c r="J1461" s="34" t="str">
        <f t="shared" si="111"/>
        <v>Admin &amp; OtherOther Overheads as % of Total Gross Profit</v>
      </c>
      <c r="K1461" s="34" t="str">
        <f t="shared" si="112"/>
        <v>100Miscellaneous expenses - Toyota</v>
      </c>
      <c r="L1461" s="28">
        <f>+SUMIF('TB 4-24'!M:M,$AL1461,'TB 4-24'!G:G)</f>
        <v>0</v>
      </c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>
        <f>+SUMIF('Input Sheet'!$S:$S,$AL1461,'Input Sheet'!C:C)</f>
        <v>0</v>
      </c>
      <c r="Z1461" s="28">
        <f>+SUMIF('Input Sheet'!$S:$S,$AL1461,'Input Sheet'!D:D)</f>
        <v>0</v>
      </c>
      <c r="AA1461" s="28">
        <f>+SUMIF('Input Sheet'!$S:$S,$AL1461,'Input Sheet'!E:E)</f>
        <v>0</v>
      </c>
      <c r="AB1461" s="28">
        <f>+SUMIF('Input Sheet'!$S:$S,$AL1461,'Input Sheet'!F:F)</f>
        <v>0</v>
      </c>
      <c r="AC1461" s="28">
        <f>+SUMIF('Input Sheet'!$S:$S,$AL1461,'Input Sheet'!G:G)</f>
        <v>0</v>
      </c>
      <c r="AD1461" s="28">
        <f>+SUMIF('Input Sheet'!$S:$S,$AL1461,'Input Sheet'!H:H)</f>
        <v>0</v>
      </c>
      <c r="AE1461" s="28">
        <f>+SUMIF('Input Sheet'!$S:$S,$AL1461,'Input Sheet'!I:I)</f>
        <v>0</v>
      </c>
      <c r="AF1461" s="28">
        <f>+SUMIF('Input Sheet'!$S:$S,$AL1461,'Input Sheet'!J:J)</f>
        <v>0</v>
      </c>
      <c r="AG1461" s="28">
        <f>+SUMIF('Input Sheet'!$S:$S,$AL1461,'Input Sheet'!K:K)</f>
        <v>0</v>
      </c>
      <c r="AH1461" s="28">
        <f>+SUMIF('Input Sheet'!$S:$S,$AL1461,'Input Sheet'!L:L)</f>
        <v>0</v>
      </c>
      <c r="AI1461" s="28">
        <f>+SUMIF('Input Sheet'!$S:$S,$AL1461,'Input Sheet'!M:M)</f>
        <v>0</v>
      </c>
      <c r="AJ1461" s="28">
        <f>+SUMIF('Input Sheet'!$S:$S,$AL1461,'Input Sheet'!N:N)</f>
        <v>0</v>
      </c>
      <c r="AK1461" s="28"/>
      <c r="AL1461" s="27" t="str">
        <f t="shared" si="113"/>
        <v>100-7454</v>
      </c>
      <c r="AM1461" s="34" t="str">
        <f t="shared" si="114"/>
        <v>Admin &amp; Other</v>
      </c>
      <c r="AN1461" s="34" t="str">
        <f t="shared" si="115"/>
        <v>Admin &amp; OtherOther Overheads as % of Total Gross Profit</v>
      </c>
      <c r="AO1461" s="35"/>
      <c r="AP1461" s="35"/>
      <c r="AQ1461" s="35"/>
    </row>
    <row r="1462" spans="1:43" x14ac:dyDescent="0.25">
      <c r="A1462" s="27" t="s">
        <v>103</v>
      </c>
      <c r="B1462" s="27" t="s">
        <v>104</v>
      </c>
      <c r="C1462" s="27" t="s">
        <v>104</v>
      </c>
      <c r="D1462" s="27" t="s">
        <v>174</v>
      </c>
      <c r="E1462" s="27" t="s">
        <v>116</v>
      </c>
      <c r="F1462" s="27" t="s">
        <v>687</v>
      </c>
      <c r="G1462" s="27" t="s">
        <v>688</v>
      </c>
      <c r="H1462" s="34" t="s">
        <v>644</v>
      </c>
      <c r="I1462" s="34" t="s">
        <v>645</v>
      </c>
      <c r="J1462" s="34" t="str">
        <f t="shared" si="111"/>
        <v>Admin &amp; OtherOther Overheads as % of Total Gross Profit</v>
      </c>
      <c r="K1462" s="34" t="str">
        <f t="shared" si="112"/>
        <v>142Miscellaneous expenses - Toyota</v>
      </c>
      <c r="L1462" s="28">
        <f>+SUMIF('TB 4-24'!M:M,$AL1462,'TB 4-24'!G:G)</f>
        <v>0</v>
      </c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>
        <f>+SUMIF('Input Sheet'!$S:$S,$AL1462,'Input Sheet'!C:C)</f>
        <v>0</v>
      </c>
      <c r="Z1462" s="28">
        <f>+SUMIF('Input Sheet'!$S:$S,$AL1462,'Input Sheet'!D:D)</f>
        <v>0</v>
      </c>
      <c r="AA1462" s="28">
        <f>+SUMIF('Input Sheet'!$S:$S,$AL1462,'Input Sheet'!E:E)</f>
        <v>0</v>
      </c>
      <c r="AB1462" s="28">
        <f>+SUMIF('Input Sheet'!$S:$S,$AL1462,'Input Sheet'!F:F)</f>
        <v>0</v>
      </c>
      <c r="AC1462" s="28">
        <f>+SUMIF('Input Sheet'!$S:$S,$AL1462,'Input Sheet'!G:G)</f>
        <v>0</v>
      </c>
      <c r="AD1462" s="28">
        <f>+SUMIF('Input Sheet'!$S:$S,$AL1462,'Input Sheet'!H:H)</f>
        <v>0</v>
      </c>
      <c r="AE1462" s="28">
        <f>+SUMIF('Input Sheet'!$S:$S,$AL1462,'Input Sheet'!I:I)</f>
        <v>0</v>
      </c>
      <c r="AF1462" s="28">
        <f>+SUMIF('Input Sheet'!$S:$S,$AL1462,'Input Sheet'!J:J)</f>
        <v>0</v>
      </c>
      <c r="AG1462" s="28">
        <f>+SUMIF('Input Sheet'!$S:$S,$AL1462,'Input Sheet'!K:K)</f>
        <v>0</v>
      </c>
      <c r="AH1462" s="28">
        <f>+SUMIF('Input Sheet'!$S:$S,$AL1462,'Input Sheet'!L:L)</f>
        <v>0</v>
      </c>
      <c r="AI1462" s="28">
        <f>+SUMIF('Input Sheet'!$S:$S,$AL1462,'Input Sheet'!M:M)</f>
        <v>0</v>
      </c>
      <c r="AJ1462" s="28">
        <f>+SUMIF('Input Sheet'!$S:$S,$AL1462,'Input Sheet'!N:N)</f>
        <v>0</v>
      </c>
      <c r="AK1462" s="28"/>
      <c r="AL1462" s="27" t="str">
        <f t="shared" si="113"/>
        <v>142-7454</v>
      </c>
      <c r="AM1462" s="34" t="str">
        <f t="shared" si="114"/>
        <v>Admin &amp; Other</v>
      </c>
      <c r="AN1462" s="34" t="str">
        <f t="shared" si="115"/>
        <v>Admin &amp; OtherOther Overheads as % of Total Gross Profit</v>
      </c>
      <c r="AO1462" s="35"/>
      <c r="AP1462" s="35"/>
      <c r="AQ1462" s="35"/>
    </row>
    <row r="1463" spans="1:43" x14ac:dyDescent="0.25">
      <c r="A1463" s="27" t="s">
        <v>103</v>
      </c>
      <c r="B1463" s="27" t="s">
        <v>104</v>
      </c>
      <c r="C1463" s="27" t="s">
        <v>104</v>
      </c>
      <c r="D1463" s="27" t="s">
        <v>174</v>
      </c>
      <c r="E1463" s="27" t="s">
        <v>641</v>
      </c>
      <c r="F1463" s="27" t="s">
        <v>687</v>
      </c>
      <c r="G1463" s="27" t="s">
        <v>688</v>
      </c>
      <c r="H1463" s="34" t="s">
        <v>644</v>
      </c>
      <c r="I1463" s="34" t="s">
        <v>645</v>
      </c>
      <c r="J1463" s="34" t="str">
        <f t="shared" si="111"/>
        <v>Admin &amp; OtherOther Overheads as % of Total Gross Profit</v>
      </c>
      <c r="K1463" s="34" t="str">
        <f t="shared" si="112"/>
        <v>170Miscellaneous expenses - Toyota</v>
      </c>
      <c r="L1463" s="28">
        <f>+SUMIF('TB 4-24'!M:M,$AL1463,'TB 4-24'!G:G)</f>
        <v>0</v>
      </c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>
        <f>+SUMIF('Input Sheet'!$S:$S,$AL1463,'Input Sheet'!C:C)</f>
        <v>0</v>
      </c>
      <c r="Z1463" s="28">
        <f>+SUMIF('Input Sheet'!$S:$S,$AL1463,'Input Sheet'!D:D)</f>
        <v>0</v>
      </c>
      <c r="AA1463" s="28">
        <f>+SUMIF('Input Sheet'!$S:$S,$AL1463,'Input Sheet'!E:E)</f>
        <v>0</v>
      </c>
      <c r="AB1463" s="28">
        <f>+SUMIF('Input Sheet'!$S:$S,$AL1463,'Input Sheet'!F:F)</f>
        <v>0</v>
      </c>
      <c r="AC1463" s="28">
        <f>+SUMIF('Input Sheet'!$S:$S,$AL1463,'Input Sheet'!G:G)</f>
        <v>0</v>
      </c>
      <c r="AD1463" s="28">
        <f>+SUMIF('Input Sheet'!$S:$S,$AL1463,'Input Sheet'!H:H)</f>
        <v>0</v>
      </c>
      <c r="AE1463" s="28">
        <f>+SUMIF('Input Sheet'!$S:$S,$AL1463,'Input Sheet'!I:I)</f>
        <v>0</v>
      </c>
      <c r="AF1463" s="28">
        <f>+SUMIF('Input Sheet'!$S:$S,$AL1463,'Input Sheet'!J:J)</f>
        <v>0</v>
      </c>
      <c r="AG1463" s="28">
        <f>+SUMIF('Input Sheet'!$S:$S,$AL1463,'Input Sheet'!K:K)</f>
        <v>0</v>
      </c>
      <c r="AH1463" s="28">
        <f>+SUMIF('Input Sheet'!$S:$S,$AL1463,'Input Sheet'!L:L)</f>
        <v>0</v>
      </c>
      <c r="AI1463" s="28">
        <f>+SUMIF('Input Sheet'!$S:$S,$AL1463,'Input Sheet'!M:M)</f>
        <v>0</v>
      </c>
      <c r="AJ1463" s="28">
        <f>+SUMIF('Input Sheet'!$S:$S,$AL1463,'Input Sheet'!N:N)</f>
        <v>0</v>
      </c>
      <c r="AK1463" s="28"/>
      <c r="AL1463" s="27" t="str">
        <f t="shared" si="113"/>
        <v>170-7454</v>
      </c>
      <c r="AM1463" s="34" t="str">
        <f t="shared" si="114"/>
        <v>Admin &amp; Other</v>
      </c>
      <c r="AN1463" s="34" t="str">
        <f t="shared" si="115"/>
        <v>Admin &amp; OtherOther Overheads as % of Total Gross Profit</v>
      </c>
      <c r="AO1463" s="35"/>
      <c r="AP1463" s="35"/>
      <c r="AQ1463" s="35"/>
    </row>
    <row r="1464" spans="1:43" x14ac:dyDescent="0.25">
      <c r="A1464" s="27" t="s">
        <v>103</v>
      </c>
      <c r="B1464" s="27" t="s">
        <v>104</v>
      </c>
      <c r="C1464" s="27" t="s">
        <v>104</v>
      </c>
      <c r="D1464" s="27" t="s">
        <v>175</v>
      </c>
      <c r="E1464" s="27" t="s">
        <v>641</v>
      </c>
      <c r="F1464" s="27" t="s">
        <v>687</v>
      </c>
      <c r="G1464" s="27" t="s">
        <v>688</v>
      </c>
      <c r="H1464" s="34" t="s">
        <v>644</v>
      </c>
      <c r="I1464" s="34" t="s">
        <v>645</v>
      </c>
      <c r="J1464" s="34" t="str">
        <f t="shared" si="111"/>
        <v>Admin &amp; OtherOther Overheads as % of Total Gross Profit</v>
      </c>
      <c r="K1464" s="34" t="str">
        <f t="shared" si="112"/>
        <v>170Miscellaneous expenses - Toyota</v>
      </c>
      <c r="L1464" s="28">
        <f>+SUMIF('TB 4-24'!M:M,$AL1464,'TB 4-24'!G:G)</f>
        <v>0</v>
      </c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>
        <f>+SUMIF('Input Sheet'!$S:$S,$AL1464,'Input Sheet'!C:C)</f>
        <v>0</v>
      </c>
      <c r="Z1464" s="28">
        <f>+SUMIF('Input Sheet'!$S:$S,$AL1464,'Input Sheet'!D:D)</f>
        <v>0</v>
      </c>
      <c r="AA1464" s="28">
        <f>+SUMIF('Input Sheet'!$S:$S,$AL1464,'Input Sheet'!E:E)</f>
        <v>0</v>
      </c>
      <c r="AB1464" s="28">
        <f>+SUMIF('Input Sheet'!$S:$S,$AL1464,'Input Sheet'!F:F)</f>
        <v>0</v>
      </c>
      <c r="AC1464" s="28">
        <f>+SUMIF('Input Sheet'!$S:$S,$AL1464,'Input Sheet'!G:G)</f>
        <v>0</v>
      </c>
      <c r="AD1464" s="28">
        <f>+SUMIF('Input Sheet'!$S:$S,$AL1464,'Input Sheet'!H:H)</f>
        <v>0</v>
      </c>
      <c r="AE1464" s="28">
        <f>+SUMIF('Input Sheet'!$S:$S,$AL1464,'Input Sheet'!I:I)</f>
        <v>0</v>
      </c>
      <c r="AF1464" s="28">
        <f>+SUMIF('Input Sheet'!$S:$S,$AL1464,'Input Sheet'!J:J)</f>
        <v>0</v>
      </c>
      <c r="AG1464" s="28">
        <f>+SUMIF('Input Sheet'!$S:$S,$AL1464,'Input Sheet'!K:K)</f>
        <v>0</v>
      </c>
      <c r="AH1464" s="28">
        <f>+SUMIF('Input Sheet'!$S:$S,$AL1464,'Input Sheet'!L:L)</f>
        <v>0</v>
      </c>
      <c r="AI1464" s="28">
        <f>+SUMIF('Input Sheet'!$S:$S,$AL1464,'Input Sheet'!M:M)</f>
        <v>0</v>
      </c>
      <c r="AJ1464" s="28">
        <f>+SUMIF('Input Sheet'!$S:$S,$AL1464,'Input Sheet'!N:N)</f>
        <v>0</v>
      </c>
      <c r="AK1464" s="28"/>
      <c r="AL1464" s="27" t="str">
        <f t="shared" si="113"/>
        <v>170-7457</v>
      </c>
      <c r="AM1464" s="34" t="str">
        <f t="shared" si="114"/>
        <v>Admin &amp; Other</v>
      </c>
      <c r="AN1464" s="34" t="str">
        <f t="shared" si="115"/>
        <v>Admin &amp; OtherOther Overheads as % of Total Gross Profit</v>
      </c>
      <c r="AO1464" s="35"/>
      <c r="AP1464" s="35"/>
      <c r="AQ1464" s="35"/>
    </row>
    <row r="1465" spans="1:43" x14ac:dyDescent="0.25">
      <c r="A1465" s="27" t="s">
        <v>103</v>
      </c>
      <c r="B1465" s="27" t="s">
        <v>104</v>
      </c>
      <c r="C1465" s="27" t="s">
        <v>663</v>
      </c>
      <c r="D1465" s="27" t="s">
        <v>562</v>
      </c>
      <c r="E1465" s="27" t="s">
        <v>664</v>
      </c>
      <c r="F1465" s="27" t="s">
        <v>687</v>
      </c>
      <c r="G1465" s="27" t="s">
        <v>688</v>
      </c>
      <c r="H1465" s="34" t="s">
        <v>644</v>
      </c>
      <c r="I1465" s="34" t="s">
        <v>645</v>
      </c>
      <c r="J1465" s="34" t="str">
        <f t="shared" si="111"/>
        <v>Admin &amp; OtherOther Overheads as % of Total Gross Profit</v>
      </c>
      <c r="K1465" s="34" t="str">
        <f t="shared" si="112"/>
        <v>400Miscellaneous expenses - Toyota</v>
      </c>
      <c r="L1465" s="28">
        <f>+SUMIF('TB 4-24'!M:M,$AL1465,'TB 4-24'!G:G)</f>
        <v>0</v>
      </c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>
        <f>+SUMIF('Input Sheet'!$S:$S,$AL1465,'Input Sheet'!C:C)</f>
        <v>0</v>
      </c>
      <c r="Z1465" s="28">
        <f>+SUMIF('Input Sheet'!$S:$S,$AL1465,'Input Sheet'!D:D)</f>
        <v>0</v>
      </c>
      <c r="AA1465" s="28">
        <f>+SUMIF('Input Sheet'!$S:$S,$AL1465,'Input Sheet'!E:E)</f>
        <v>0</v>
      </c>
      <c r="AB1465" s="28">
        <f>+SUMIF('Input Sheet'!$S:$S,$AL1465,'Input Sheet'!F:F)</f>
        <v>0</v>
      </c>
      <c r="AC1465" s="28">
        <f>+SUMIF('Input Sheet'!$S:$S,$AL1465,'Input Sheet'!G:G)</f>
        <v>0</v>
      </c>
      <c r="AD1465" s="28">
        <f>+SUMIF('Input Sheet'!$S:$S,$AL1465,'Input Sheet'!H:H)</f>
        <v>0</v>
      </c>
      <c r="AE1465" s="28">
        <f>+SUMIF('Input Sheet'!$S:$S,$AL1465,'Input Sheet'!I:I)</f>
        <v>0</v>
      </c>
      <c r="AF1465" s="28">
        <f>+SUMIF('Input Sheet'!$S:$S,$AL1465,'Input Sheet'!J:J)</f>
        <v>0</v>
      </c>
      <c r="AG1465" s="28">
        <f>+SUMIF('Input Sheet'!$S:$S,$AL1465,'Input Sheet'!K:K)</f>
        <v>0</v>
      </c>
      <c r="AH1465" s="28">
        <f>+SUMIF('Input Sheet'!$S:$S,$AL1465,'Input Sheet'!L:L)</f>
        <v>0</v>
      </c>
      <c r="AI1465" s="28">
        <f>+SUMIF('Input Sheet'!$S:$S,$AL1465,'Input Sheet'!M:M)</f>
        <v>0</v>
      </c>
      <c r="AJ1465" s="28">
        <f>+SUMIF('Input Sheet'!$S:$S,$AL1465,'Input Sheet'!N:N)</f>
        <v>0</v>
      </c>
      <c r="AK1465" s="28"/>
      <c r="AL1465" s="27" t="str">
        <f t="shared" si="113"/>
        <v>400-7458</v>
      </c>
      <c r="AM1465" s="34" t="str">
        <f t="shared" si="114"/>
        <v>Admin &amp; Other</v>
      </c>
      <c r="AN1465" s="34" t="str">
        <f t="shared" si="115"/>
        <v>Admin &amp; OtherOther Overheads as % of Total Gross Profit</v>
      </c>
      <c r="AO1465" s="35"/>
      <c r="AP1465" s="35"/>
      <c r="AQ1465" s="35"/>
    </row>
    <row r="1466" spans="1:43" x14ac:dyDescent="0.25">
      <c r="A1466" s="27" t="s">
        <v>103</v>
      </c>
      <c r="B1466" s="27" t="s">
        <v>104</v>
      </c>
      <c r="C1466" s="27" t="s">
        <v>663</v>
      </c>
      <c r="D1466" s="27" t="s">
        <v>562</v>
      </c>
      <c r="E1466" s="27" t="s">
        <v>665</v>
      </c>
      <c r="F1466" s="27" t="s">
        <v>687</v>
      </c>
      <c r="G1466" s="27" t="s">
        <v>688</v>
      </c>
      <c r="H1466" s="34" t="s">
        <v>644</v>
      </c>
      <c r="I1466" s="34" t="s">
        <v>645</v>
      </c>
      <c r="J1466" s="34" t="str">
        <f t="shared" si="111"/>
        <v>Admin &amp; OtherOther Overheads as % of Total Gross Profit</v>
      </c>
      <c r="K1466" s="34" t="str">
        <f t="shared" si="112"/>
        <v>410Miscellaneous expenses - Toyota</v>
      </c>
      <c r="L1466" s="28">
        <f>+SUMIF('TB 4-24'!M:M,$AL1466,'TB 4-24'!G:G)</f>
        <v>0</v>
      </c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>
        <f>+SUMIF('Input Sheet'!$S:$S,$AL1466,'Input Sheet'!C:C)</f>
        <v>0</v>
      </c>
      <c r="Z1466" s="28">
        <f>+SUMIF('Input Sheet'!$S:$S,$AL1466,'Input Sheet'!D:D)</f>
        <v>0</v>
      </c>
      <c r="AA1466" s="28">
        <f>+SUMIF('Input Sheet'!$S:$S,$AL1466,'Input Sheet'!E:E)</f>
        <v>0</v>
      </c>
      <c r="AB1466" s="28">
        <f>+SUMIF('Input Sheet'!$S:$S,$AL1466,'Input Sheet'!F:F)</f>
        <v>0</v>
      </c>
      <c r="AC1466" s="28">
        <f>+SUMIF('Input Sheet'!$S:$S,$AL1466,'Input Sheet'!G:G)</f>
        <v>0</v>
      </c>
      <c r="AD1466" s="28">
        <f>+SUMIF('Input Sheet'!$S:$S,$AL1466,'Input Sheet'!H:H)</f>
        <v>0</v>
      </c>
      <c r="AE1466" s="28">
        <f>+SUMIF('Input Sheet'!$S:$S,$AL1466,'Input Sheet'!I:I)</f>
        <v>0</v>
      </c>
      <c r="AF1466" s="28">
        <f>+SUMIF('Input Sheet'!$S:$S,$AL1466,'Input Sheet'!J:J)</f>
        <v>0</v>
      </c>
      <c r="AG1466" s="28">
        <f>+SUMIF('Input Sheet'!$S:$S,$AL1466,'Input Sheet'!K:K)</f>
        <v>0</v>
      </c>
      <c r="AH1466" s="28">
        <f>+SUMIF('Input Sheet'!$S:$S,$AL1466,'Input Sheet'!L:L)</f>
        <v>0</v>
      </c>
      <c r="AI1466" s="28">
        <f>+SUMIF('Input Sheet'!$S:$S,$AL1466,'Input Sheet'!M:M)</f>
        <v>0</v>
      </c>
      <c r="AJ1466" s="28">
        <f>+SUMIF('Input Sheet'!$S:$S,$AL1466,'Input Sheet'!N:N)</f>
        <v>0</v>
      </c>
      <c r="AK1466" s="28"/>
      <c r="AL1466" s="27" t="str">
        <f t="shared" si="113"/>
        <v>410-7458</v>
      </c>
      <c r="AM1466" s="34" t="str">
        <f t="shared" si="114"/>
        <v>Admin &amp; Other</v>
      </c>
      <c r="AN1466" s="34" t="str">
        <f t="shared" si="115"/>
        <v>Admin &amp; OtherOther Overheads as % of Total Gross Profit</v>
      </c>
      <c r="AO1466" s="35"/>
      <c r="AP1466" s="35"/>
      <c r="AQ1466" s="35"/>
    </row>
    <row r="1467" spans="1:43" x14ac:dyDescent="0.25">
      <c r="A1467" s="27" t="s">
        <v>103</v>
      </c>
      <c r="B1467" s="27" t="s">
        <v>104</v>
      </c>
      <c r="C1467" s="27" t="s">
        <v>671</v>
      </c>
      <c r="D1467" s="27" t="s">
        <v>562</v>
      </c>
      <c r="E1467" s="27" t="s">
        <v>672</v>
      </c>
      <c r="F1467" s="27" t="s">
        <v>687</v>
      </c>
      <c r="G1467" s="27" t="s">
        <v>688</v>
      </c>
      <c r="H1467" s="34" t="s">
        <v>644</v>
      </c>
      <c r="I1467" s="34" t="s">
        <v>645</v>
      </c>
      <c r="J1467" s="34" t="str">
        <f t="shared" si="111"/>
        <v>Admin &amp; OtherOther Overheads as % of Total Gross Profit</v>
      </c>
      <c r="K1467" s="34" t="str">
        <f t="shared" si="112"/>
        <v>300Miscellaneous expenses - Toyota</v>
      </c>
      <c r="L1467" s="28">
        <f>+SUMIF('TB 4-24'!M:M,$AL1467,'TB 4-24'!G:G)</f>
        <v>0</v>
      </c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>
        <f>+SUMIF('Input Sheet'!$S:$S,$AL1467,'Input Sheet'!C:C)</f>
        <v>0</v>
      </c>
      <c r="Z1467" s="28">
        <f>+SUMIF('Input Sheet'!$S:$S,$AL1467,'Input Sheet'!D:D)</f>
        <v>0</v>
      </c>
      <c r="AA1467" s="28">
        <f>+SUMIF('Input Sheet'!$S:$S,$AL1467,'Input Sheet'!E:E)</f>
        <v>0</v>
      </c>
      <c r="AB1467" s="28">
        <f>+SUMIF('Input Sheet'!$S:$S,$AL1467,'Input Sheet'!F:F)</f>
        <v>0</v>
      </c>
      <c r="AC1467" s="28">
        <f>+SUMIF('Input Sheet'!$S:$S,$AL1467,'Input Sheet'!G:G)</f>
        <v>0</v>
      </c>
      <c r="AD1467" s="28">
        <f>+SUMIF('Input Sheet'!$S:$S,$AL1467,'Input Sheet'!H:H)</f>
        <v>0</v>
      </c>
      <c r="AE1467" s="28">
        <f>+SUMIF('Input Sheet'!$S:$S,$AL1467,'Input Sheet'!I:I)</f>
        <v>0</v>
      </c>
      <c r="AF1467" s="28">
        <f>+SUMIF('Input Sheet'!$S:$S,$AL1467,'Input Sheet'!J:J)</f>
        <v>0</v>
      </c>
      <c r="AG1467" s="28">
        <f>+SUMIF('Input Sheet'!$S:$S,$AL1467,'Input Sheet'!K:K)</f>
        <v>0</v>
      </c>
      <c r="AH1467" s="28">
        <f>+SUMIF('Input Sheet'!$S:$S,$AL1467,'Input Sheet'!L:L)</f>
        <v>0</v>
      </c>
      <c r="AI1467" s="28">
        <f>+SUMIF('Input Sheet'!$S:$S,$AL1467,'Input Sheet'!M:M)</f>
        <v>0</v>
      </c>
      <c r="AJ1467" s="28">
        <f>+SUMIF('Input Sheet'!$S:$S,$AL1467,'Input Sheet'!N:N)</f>
        <v>0</v>
      </c>
      <c r="AK1467" s="28"/>
      <c r="AL1467" s="27" t="str">
        <f t="shared" si="113"/>
        <v>300-7458</v>
      </c>
      <c r="AM1467" s="34" t="str">
        <f t="shared" si="114"/>
        <v>Admin &amp; Other</v>
      </c>
      <c r="AN1467" s="34" t="str">
        <f t="shared" si="115"/>
        <v>Admin &amp; OtherOther Overheads as % of Total Gross Profit</v>
      </c>
      <c r="AO1467" s="35"/>
      <c r="AP1467" s="35"/>
      <c r="AQ1467" s="35"/>
    </row>
    <row r="1468" spans="1:43" x14ac:dyDescent="0.25">
      <c r="A1468" s="27" t="s">
        <v>103</v>
      </c>
      <c r="B1468" s="27" t="s">
        <v>104</v>
      </c>
      <c r="C1468" s="27" t="s">
        <v>671</v>
      </c>
      <c r="D1468" s="27" t="s">
        <v>562</v>
      </c>
      <c r="E1468" s="27" t="s">
        <v>673</v>
      </c>
      <c r="F1468" s="27" t="s">
        <v>687</v>
      </c>
      <c r="G1468" s="27" t="s">
        <v>688</v>
      </c>
      <c r="H1468" s="34" t="s">
        <v>644</v>
      </c>
      <c r="I1468" s="34" t="s">
        <v>645</v>
      </c>
      <c r="J1468" s="34" t="str">
        <f t="shared" si="111"/>
        <v>Admin &amp; OtherOther Overheads as % of Total Gross Profit</v>
      </c>
      <c r="K1468" s="34" t="str">
        <f t="shared" si="112"/>
        <v>310Miscellaneous expenses - Toyota</v>
      </c>
      <c r="L1468" s="28">
        <f>+SUMIF('TB 4-24'!M:M,$AL1468,'TB 4-24'!G:G)</f>
        <v>0</v>
      </c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>
        <f>+SUMIF('Input Sheet'!$S:$S,$AL1468,'Input Sheet'!C:C)</f>
        <v>0</v>
      </c>
      <c r="Z1468" s="28">
        <f>+SUMIF('Input Sheet'!$S:$S,$AL1468,'Input Sheet'!D:D)</f>
        <v>0</v>
      </c>
      <c r="AA1468" s="28">
        <f>+SUMIF('Input Sheet'!$S:$S,$AL1468,'Input Sheet'!E:E)</f>
        <v>0</v>
      </c>
      <c r="AB1468" s="28">
        <f>+SUMIF('Input Sheet'!$S:$S,$AL1468,'Input Sheet'!F:F)</f>
        <v>0</v>
      </c>
      <c r="AC1468" s="28">
        <f>+SUMIF('Input Sheet'!$S:$S,$AL1468,'Input Sheet'!G:G)</f>
        <v>0</v>
      </c>
      <c r="AD1468" s="28">
        <f>+SUMIF('Input Sheet'!$S:$S,$AL1468,'Input Sheet'!H:H)</f>
        <v>0</v>
      </c>
      <c r="AE1468" s="28">
        <f>+SUMIF('Input Sheet'!$S:$S,$AL1468,'Input Sheet'!I:I)</f>
        <v>0</v>
      </c>
      <c r="AF1468" s="28">
        <f>+SUMIF('Input Sheet'!$S:$S,$AL1468,'Input Sheet'!J:J)</f>
        <v>0</v>
      </c>
      <c r="AG1468" s="28">
        <f>+SUMIF('Input Sheet'!$S:$S,$AL1468,'Input Sheet'!K:K)</f>
        <v>0</v>
      </c>
      <c r="AH1468" s="28">
        <f>+SUMIF('Input Sheet'!$S:$S,$AL1468,'Input Sheet'!L:L)</f>
        <v>0</v>
      </c>
      <c r="AI1468" s="28">
        <f>+SUMIF('Input Sheet'!$S:$S,$AL1468,'Input Sheet'!M:M)</f>
        <v>0</v>
      </c>
      <c r="AJ1468" s="28">
        <f>+SUMIF('Input Sheet'!$S:$S,$AL1468,'Input Sheet'!N:N)</f>
        <v>0</v>
      </c>
      <c r="AK1468" s="28"/>
      <c r="AL1468" s="27" t="str">
        <f t="shared" si="113"/>
        <v>310-7458</v>
      </c>
      <c r="AM1468" s="34" t="str">
        <f t="shared" si="114"/>
        <v>Admin &amp; Other</v>
      </c>
      <c r="AN1468" s="34" t="str">
        <f t="shared" si="115"/>
        <v>Admin &amp; OtherOther Overheads as % of Total Gross Profit</v>
      </c>
      <c r="AO1468" s="35"/>
      <c r="AP1468" s="35"/>
      <c r="AQ1468" s="35"/>
    </row>
    <row r="1469" spans="1:43" x14ac:dyDescent="0.25">
      <c r="A1469" s="27" t="s">
        <v>103</v>
      </c>
      <c r="B1469" s="27" t="s">
        <v>104</v>
      </c>
      <c r="C1469" s="27" t="s">
        <v>104</v>
      </c>
      <c r="D1469" s="27" t="s">
        <v>214</v>
      </c>
      <c r="E1469" s="27" t="s">
        <v>649</v>
      </c>
      <c r="F1469" s="27" t="s">
        <v>720</v>
      </c>
      <c r="G1469" s="27" t="s">
        <v>721</v>
      </c>
      <c r="H1469" s="34" t="s">
        <v>644</v>
      </c>
      <c r="I1469" s="34" t="s">
        <v>722</v>
      </c>
      <c r="J1469" s="34" t="str">
        <f t="shared" si="111"/>
        <v>Admin &amp; OtherR&amp;M and Cleaning as % of Total Gross Profit</v>
      </c>
      <c r="K1469" s="34" t="str">
        <f t="shared" si="112"/>
        <v>110Cleaning &amp; Security - Toyota</v>
      </c>
      <c r="L1469" s="28">
        <f>+SUMIF('TB 4-24'!M:M,$AL1469,'TB 4-24'!G:G)</f>
        <v>0</v>
      </c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>
        <f>+SUMIF('Input Sheet'!$S:$S,$AL1469,'Input Sheet'!C:C)</f>
        <v>0</v>
      </c>
      <c r="Z1469" s="28">
        <f>+SUMIF('Input Sheet'!$S:$S,$AL1469,'Input Sheet'!D:D)</f>
        <v>0</v>
      </c>
      <c r="AA1469" s="28">
        <f>+SUMIF('Input Sheet'!$S:$S,$AL1469,'Input Sheet'!E:E)</f>
        <v>0</v>
      </c>
      <c r="AB1469" s="28">
        <f>+SUMIF('Input Sheet'!$S:$S,$AL1469,'Input Sheet'!F:F)</f>
        <v>0</v>
      </c>
      <c r="AC1469" s="28">
        <f>+SUMIF('Input Sheet'!$S:$S,$AL1469,'Input Sheet'!G:G)</f>
        <v>0</v>
      </c>
      <c r="AD1469" s="28">
        <f>+SUMIF('Input Sheet'!$S:$S,$AL1469,'Input Sheet'!H:H)</f>
        <v>0</v>
      </c>
      <c r="AE1469" s="28">
        <f>+SUMIF('Input Sheet'!$S:$S,$AL1469,'Input Sheet'!I:I)</f>
        <v>0</v>
      </c>
      <c r="AF1469" s="28">
        <f>+SUMIF('Input Sheet'!$S:$S,$AL1469,'Input Sheet'!J:J)</f>
        <v>0</v>
      </c>
      <c r="AG1469" s="28">
        <f>+SUMIF('Input Sheet'!$S:$S,$AL1469,'Input Sheet'!K:K)</f>
        <v>0</v>
      </c>
      <c r="AH1469" s="28">
        <f>+SUMIF('Input Sheet'!$S:$S,$AL1469,'Input Sheet'!L:L)</f>
        <v>0</v>
      </c>
      <c r="AI1469" s="28">
        <f>+SUMIF('Input Sheet'!$S:$S,$AL1469,'Input Sheet'!M:M)</f>
        <v>0</v>
      </c>
      <c r="AJ1469" s="28">
        <f>+SUMIF('Input Sheet'!$S:$S,$AL1469,'Input Sheet'!N:N)</f>
        <v>0</v>
      </c>
      <c r="AK1469" s="28"/>
      <c r="AL1469" s="27" t="str">
        <f t="shared" si="113"/>
        <v>110-7470</v>
      </c>
      <c r="AM1469" s="34" t="str">
        <f t="shared" si="114"/>
        <v>Admin &amp; Other</v>
      </c>
      <c r="AN1469" s="34" t="str">
        <f t="shared" si="115"/>
        <v>Admin &amp; OtherR&amp;M and Cleaning as % of Total Gross Profit</v>
      </c>
      <c r="AO1469" s="35"/>
      <c r="AP1469" s="35"/>
      <c r="AQ1469" s="35"/>
    </row>
    <row r="1470" spans="1:43" x14ac:dyDescent="0.25">
      <c r="A1470" s="27" t="s">
        <v>103</v>
      </c>
      <c r="B1470" s="27" t="s">
        <v>104</v>
      </c>
      <c r="C1470" s="27" t="s">
        <v>104</v>
      </c>
      <c r="D1470" s="27" t="s">
        <v>562</v>
      </c>
      <c r="E1470" s="27" t="s">
        <v>641</v>
      </c>
      <c r="F1470" s="27" t="s">
        <v>687</v>
      </c>
      <c r="G1470" s="27" t="s">
        <v>688</v>
      </c>
      <c r="H1470" s="34" t="s">
        <v>644</v>
      </c>
      <c r="I1470" s="34" t="s">
        <v>645</v>
      </c>
      <c r="J1470" s="34" t="str">
        <f t="shared" si="111"/>
        <v>Admin &amp; OtherOther Overheads as % of Total Gross Profit</v>
      </c>
      <c r="K1470" s="34" t="str">
        <f t="shared" si="112"/>
        <v>170Miscellaneous expenses - Toyota</v>
      </c>
      <c r="L1470" s="28">
        <f>+SUMIF('TB 4-24'!M:M,$AL1470,'TB 4-24'!G:G)</f>
        <v>0</v>
      </c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>
        <f>+SUMIF('Input Sheet'!$S:$S,$AL1470,'Input Sheet'!C:C)</f>
        <v>0</v>
      </c>
      <c r="Z1470" s="28">
        <f>+SUMIF('Input Sheet'!$S:$S,$AL1470,'Input Sheet'!D:D)</f>
        <v>0</v>
      </c>
      <c r="AA1470" s="28">
        <f>+SUMIF('Input Sheet'!$S:$S,$AL1470,'Input Sheet'!E:E)</f>
        <v>0</v>
      </c>
      <c r="AB1470" s="28">
        <f>+SUMIF('Input Sheet'!$S:$S,$AL1470,'Input Sheet'!F:F)</f>
        <v>0</v>
      </c>
      <c r="AC1470" s="28">
        <f>+SUMIF('Input Sheet'!$S:$S,$AL1470,'Input Sheet'!G:G)</f>
        <v>0</v>
      </c>
      <c r="AD1470" s="28">
        <f>+SUMIF('Input Sheet'!$S:$S,$AL1470,'Input Sheet'!H:H)</f>
        <v>0</v>
      </c>
      <c r="AE1470" s="28">
        <f>+SUMIF('Input Sheet'!$S:$S,$AL1470,'Input Sheet'!I:I)</f>
        <v>0</v>
      </c>
      <c r="AF1470" s="28">
        <f>+SUMIF('Input Sheet'!$S:$S,$AL1470,'Input Sheet'!J:J)</f>
        <v>0</v>
      </c>
      <c r="AG1470" s="28">
        <f>+SUMIF('Input Sheet'!$S:$S,$AL1470,'Input Sheet'!K:K)</f>
        <v>0</v>
      </c>
      <c r="AH1470" s="28">
        <f>+SUMIF('Input Sheet'!$S:$S,$AL1470,'Input Sheet'!L:L)</f>
        <v>0</v>
      </c>
      <c r="AI1470" s="28">
        <f>+SUMIF('Input Sheet'!$S:$S,$AL1470,'Input Sheet'!M:M)</f>
        <v>0</v>
      </c>
      <c r="AJ1470" s="28">
        <f>+SUMIF('Input Sheet'!$S:$S,$AL1470,'Input Sheet'!N:N)</f>
        <v>0</v>
      </c>
      <c r="AK1470" s="28"/>
      <c r="AL1470" s="27" t="str">
        <f t="shared" si="113"/>
        <v>170-7458</v>
      </c>
      <c r="AM1470" s="34" t="str">
        <f t="shared" si="114"/>
        <v>Admin &amp; Other</v>
      </c>
      <c r="AN1470" s="34" t="str">
        <f t="shared" si="115"/>
        <v>Admin &amp; OtherOther Overheads as % of Total Gross Profit</v>
      </c>
      <c r="AO1470" s="35"/>
      <c r="AP1470" s="35"/>
      <c r="AQ1470" s="35"/>
    </row>
    <row r="1471" spans="1:43" x14ac:dyDescent="0.25">
      <c r="A1471" s="27" t="s">
        <v>103</v>
      </c>
      <c r="B1471" s="27" t="s">
        <v>104</v>
      </c>
      <c r="C1471" s="27" t="s">
        <v>657</v>
      </c>
      <c r="D1471" s="27" t="s">
        <v>205</v>
      </c>
      <c r="E1471" s="27" t="s">
        <v>659</v>
      </c>
      <c r="F1471" s="27" t="s">
        <v>687</v>
      </c>
      <c r="G1471" s="27" t="s">
        <v>688</v>
      </c>
      <c r="H1471" s="34" t="s">
        <v>644</v>
      </c>
      <c r="I1471" s="34" t="s">
        <v>645</v>
      </c>
      <c r="J1471" s="34" t="str">
        <f t="shared" si="111"/>
        <v>Admin &amp; OtherOther Overheads as % of Total Gross Profit</v>
      </c>
      <c r="K1471" s="34" t="str">
        <f t="shared" si="112"/>
        <v>220Miscellaneous expenses - Toyota</v>
      </c>
      <c r="L1471" s="28">
        <f>+SUMIF('TB 4-24'!M:M,$AL1471,'TB 4-24'!G:G)</f>
        <v>0</v>
      </c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>
        <f>+SUMIF('Input Sheet'!$S:$S,$AL1471,'Input Sheet'!C:C)</f>
        <v>0</v>
      </c>
      <c r="Z1471" s="28">
        <f>+SUMIF('Input Sheet'!$S:$S,$AL1471,'Input Sheet'!D:D)</f>
        <v>0</v>
      </c>
      <c r="AA1471" s="28">
        <f>+SUMIF('Input Sheet'!$S:$S,$AL1471,'Input Sheet'!E:E)</f>
        <v>0</v>
      </c>
      <c r="AB1471" s="28">
        <f>+SUMIF('Input Sheet'!$S:$S,$AL1471,'Input Sheet'!F:F)</f>
        <v>0</v>
      </c>
      <c r="AC1471" s="28">
        <f>+SUMIF('Input Sheet'!$S:$S,$AL1471,'Input Sheet'!G:G)</f>
        <v>0</v>
      </c>
      <c r="AD1471" s="28">
        <f>+SUMIF('Input Sheet'!$S:$S,$AL1471,'Input Sheet'!H:H)</f>
        <v>0</v>
      </c>
      <c r="AE1471" s="28">
        <f>+SUMIF('Input Sheet'!$S:$S,$AL1471,'Input Sheet'!I:I)</f>
        <v>0</v>
      </c>
      <c r="AF1471" s="28">
        <f>+SUMIF('Input Sheet'!$S:$S,$AL1471,'Input Sheet'!J:J)</f>
        <v>0</v>
      </c>
      <c r="AG1471" s="28">
        <f>+SUMIF('Input Sheet'!$S:$S,$AL1471,'Input Sheet'!K:K)</f>
        <v>0</v>
      </c>
      <c r="AH1471" s="28">
        <f>+SUMIF('Input Sheet'!$S:$S,$AL1471,'Input Sheet'!L:L)</f>
        <v>0</v>
      </c>
      <c r="AI1471" s="28">
        <f>+SUMIF('Input Sheet'!$S:$S,$AL1471,'Input Sheet'!M:M)</f>
        <v>0</v>
      </c>
      <c r="AJ1471" s="28">
        <f>+SUMIF('Input Sheet'!$S:$S,$AL1471,'Input Sheet'!N:N)</f>
        <v>0</v>
      </c>
      <c r="AK1471" s="28"/>
      <c r="AL1471" s="27" t="str">
        <f t="shared" si="113"/>
        <v>220-7570</v>
      </c>
      <c r="AM1471" s="34" t="str">
        <f t="shared" si="114"/>
        <v>Admin &amp; Other</v>
      </c>
      <c r="AN1471" s="34" t="str">
        <f t="shared" si="115"/>
        <v>Admin &amp; OtherOther Overheads as % of Total Gross Profit</v>
      </c>
      <c r="AO1471" s="35"/>
      <c r="AP1471" s="35"/>
      <c r="AQ1471" s="35"/>
    </row>
    <row r="1472" spans="1:43" x14ac:dyDescent="0.25">
      <c r="A1472" s="27" t="s">
        <v>103</v>
      </c>
      <c r="B1472" s="27" t="s">
        <v>104</v>
      </c>
      <c r="C1472" s="27" t="s">
        <v>104</v>
      </c>
      <c r="D1472" s="27" t="s">
        <v>205</v>
      </c>
      <c r="E1472" s="27" t="s">
        <v>654</v>
      </c>
      <c r="F1472" s="27" t="s">
        <v>687</v>
      </c>
      <c r="G1472" s="27" t="s">
        <v>688</v>
      </c>
      <c r="H1472" s="34" t="s">
        <v>644</v>
      </c>
      <c r="I1472" s="34" t="s">
        <v>645</v>
      </c>
      <c r="J1472" s="34" t="str">
        <f t="shared" si="111"/>
        <v>Admin &amp; OtherOther Overheads as % of Total Gross Profit</v>
      </c>
      <c r="K1472" s="34" t="str">
        <f t="shared" si="112"/>
        <v>120Miscellaneous expenses - Toyota</v>
      </c>
      <c r="L1472" s="28">
        <f>+SUMIF('TB 4-24'!M:M,$AL1472,'TB 4-24'!G:G)</f>
        <v>0</v>
      </c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>
        <f>+SUMIF('Input Sheet'!$S:$S,$AL1472,'Input Sheet'!C:C)</f>
        <v>0</v>
      </c>
      <c r="Z1472" s="28">
        <f>+SUMIF('Input Sheet'!$S:$S,$AL1472,'Input Sheet'!D:D)</f>
        <v>0</v>
      </c>
      <c r="AA1472" s="28">
        <f>+SUMIF('Input Sheet'!$S:$S,$AL1472,'Input Sheet'!E:E)</f>
        <v>0</v>
      </c>
      <c r="AB1472" s="28">
        <f>+SUMIF('Input Sheet'!$S:$S,$AL1472,'Input Sheet'!F:F)</f>
        <v>0</v>
      </c>
      <c r="AC1472" s="28">
        <f>+SUMIF('Input Sheet'!$S:$S,$AL1472,'Input Sheet'!G:G)</f>
        <v>0</v>
      </c>
      <c r="AD1472" s="28">
        <f>+SUMIF('Input Sheet'!$S:$S,$AL1472,'Input Sheet'!H:H)</f>
        <v>0</v>
      </c>
      <c r="AE1472" s="28">
        <f>+SUMIF('Input Sheet'!$S:$S,$AL1472,'Input Sheet'!I:I)</f>
        <v>0</v>
      </c>
      <c r="AF1472" s="28">
        <f>+SUMIF('Input Sheet'!$S:$S,$AL1472,'Input Sheet'!J:J)</f>
        <v>0</v>
      </c>
      <c r="AG1472" s="28">
        <f>+SUMIF('Input Sheet'!$S:$S,$AL1472,'Input Sheet'!K:K)</f>
        <v>0</v>
      </c>
      <c r="AH1472" s="28">
        <f>+SUMIF('Input Sheet'!$S:$S,$AL1472,'Input Sheet'!L:L)</f>
        <v>0</v>
      </c>
      <c r="AI1472" s="28">
        <f>+SUMIF('Input Sheet'!$S:$S,$AL1472,'Input Sheet'!M:M)</f>
        <v>0</v>
      </c>
      <c r="AJ1472" s="28">
        <f>+SUMIF('Input Sheet'!$S:$S,$AL1472,'Input Sheet'!N:N)</f>
        <v>0</v>
      </c>
      <c r="AK1472" s="28"/>
      <c r="AL1472" s="27" t="str">
        <f t="shared" si="113"/>
        <v>120-7570</v>
      </c>
      <c r="AM1472" s="34" t="str">
        <f t="shared" si="114"/>
        <v>Admin &amp; Other</v>
      </c>
      <c r="AN1472" s="34" t="str">
        <f t="shared" si="115"/>
        <v>Admin &amp; OtherOther Overheads as % of Total Gross Profit</v>
      </c>
      <c r="AO1472" s="35"/>
      <c r="AP1472" s="35"/>
      <c r="AQ1472" s="35"/>
    </row>
    <row r="1473" spans="1:43" x14ac:dyDescent="0.25">
      <c r="A1473" s="27" t="s">
        <v>103</v>
      </c>
      <c r="B1473" s="27" t="s">
        <v>104</v>
      </c>
      <c r="C1473" s="27" t="s">
        <v>104</v>
      </c>
      <c r="D1473" s="27" t="s">
        <v>205</v>
      </c>
      <c r="E1473" s="27" t="s">
        <v>678</v>
      </c>
      <c r="F1473" s="27" t="s">
        <v>687</v>
      </c>
      <c r="G1473" s="27" t="s">
        <v>688</v>
      </c>
      <c r="H1473" s="34" t="s">
        <v>644</v>
      </c>
      <c r="I1473" s="34" t="s">
        <v>645</v>
      </c>
      <c r="J1473" s="34" t="str">
        <f t="shared" si="111"/>
        <v>Admin &amp; OtherOther Overheads as % of Total Gross Profit</v>
      </c>
      <c r="K1473" s="34" t="str">
        <f t="shared" si="112"/>
        <v>121Miscellaneous expenses - Toyota</v>
      </c>
      <c r="L1473" s="28">
        <f>+SUMIF('TB 4-24'!M:M,$AL1473,'TB 4-24'!G:G)</f>
        <v>0</v>
      </c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>
        <f>+SUMIF('Input Sheet'!$S:$S,$AL1473,'Input Sheet'!C:C)</f>
        <v>0</v>
      </c>
      <c r="Z1473" s="28">
        <f>+SUMIF('Input Sheet'!$S:$S,$AL1473,'Input Sheet'!D:D)</f>
        <v>0</v>
      </c>
      <c r="AA1473" s="28">
        <f>+SUMIF('Input Sheet'!$S:$S,$AL1473,'Input Sheet'!E:E)</f>
        <v>0</v>
      </c>
      <c r="AB1473" s="28">
        <f>+SUMIF('Input Sheet'!$S:$S,$AL1473,'Input Sheet'!F:F)</f>
        <v>0</v>
      </c>
      <c r="AC1473" s="28">
        <f>+SUMIF('Input Sheet'!$S:$S,$AL1473,'Input Sheet'!G:G)</f>
        <v>0</v>
      </c>
      <c r="AD1473" s="28">
        <f>+SUMIF('Input Sheet'!$S:$S,$AL1473,'Input Sheet'!H:H)</f>
        <v>0</v>
      </c>
      <c r="AE1473" s="28">
        <f>+SUMIF('Input Sheet'!$S:$S,$AL1473,'Input Sheet'!I:I)</f>
        <v>0</v>
      </c>
      <c r="AF1473" s="28">
        <f>+SUMIF('Input Sheet'!$S:$S,$AL1473,'Input Sheet'!J:J)</f>
        <v>0</v>
      </c>
      <c r="AG1473" s="28">
        <f>+SUMIF('Input Sheet'!$S:$S,$AL1473,'Input Sheet'!K:K)</f>
        <v>0</v>
      </c>
      <c r="AH1473" s="28">
        <f>+SUMIF('Input Sheet'!$S:$S,$AL1473,'Input Sheet'!L:L)</f>
        <v>0</v>
      </c>
      <c r="AI1473" s="28">
        <f>+SUMIF('Input Sheet'!$S:$S,$AL1473,'Input Sheet'!M:M)</f>
        <v>0</v>
      </c>
      <c r="AJ1473" s="28">
        <f>+SUMIF('Input Sheet'!$S:$S,$AL1473,'Input Sheet'!N:N)</f>
        <v>0</v>
      </c>
      <c r="AK1473" s="28"/>
      <c r="AL1473" s="27" t="str">
        <f t="shared" si="113"/>
        <v>121-7570</v>
      </c>
      <c r="AM1473" s="34" t="str">
        <f t="shared" si="114"/>
        <v>Admin &amp; Other</v>
      </c>
      <c r="AN1473" s="34" t="str">
        <f t="shared" si="115"/>
        <v>Admin &amp; OtherOther Overheads as % of Total Gross Profit</v>
      </c>
      <c r="AO1473" s="35"/>
      <c r="AP1473" s="35"/>
      <c r="AQ1473" s="35"/>
    </row>
    <row r="1474" spans="1:43" x14ac:dyDescent="0.25">
      <c r="A1474" s="27" t="s">
        <v>103</v>
      </c>
      <c r="B1474" s="27" t="s">
        <v>104</v>
      </c>
      <c r="C1474" s="27" t="s">
        <v>663</v>
      </c>
      <c r="D1474" s="27" t="s">
        <v>205</v>
      </c>
      <c r="E1474" s="27" t="s">
        <v>666</v>
      </c>
      <c r="F1474" s="27" t="s">
        <v>687</v>
      </c>
      <c r="G1474" s="27" t="s">
        <v>688</v>
      </c>
      <c r="H1474" s="34" t="s">
        <v>644</v>
      </c>
      <c r="I1474" s="34" t="s">
        <v>645</v>
      </c>
      <c r="J1474" s="34" t="str">
        <f t="shared" si="111"/>
        <v>Admin &amp; OtherOther Overheads as % of Total Gross Profit</v>
      </c>
      <c r="K1474" s="34" t="str">
        <f t="shared" si="112"/>
        <v>420Miscellaneous expenses - Toyota</v>
      </c>
      <c r="L1474" s="28">
        <f>+SUMIF('TB 4-24'!M:M,$AL1474,'TB 4-24'!G:G)</f>
        <v>0</v>
      </c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>
        <f>+SUMIF('Input Sheet'!$S:$S,$AL1474,'Input Sheet'!C:C)</f>
        <v>0</v>
      </c>
      <c r="Z1474" s="28">
        <f>+SUMIF('Input Sheet'!$S:$S,$AL1474,'Input Sheet'!D:D)</f>
        <v>0</v>
      </c>
      <c r="AA1474" s="28">
        <f>+SUMIF('Input Sheet'!$S:$S,$AL1474,'Input Sheet'!E:E)</f>
        <v>0</v>
      </c>
      <c r="AB1474" s="28">
        <f>+SUMIF('Input Sheet'!$S:$S,$AL1474,'Input Sheet'!F:F)</f>
        <v>0</v>
      </c>
      <c r="AC1474" s="28">
        <f>+SUMIF('Input Sheet'!$S:$S,$AL1474,'Input Sheet'!G:G)</f>
        <v>0</v>
      </c>
      <c r="AD1474" s="28">
        <f>+SUMIF('Input Sheet'!$S:$S,$AL1474,'Input Sheet'!H:H)</f>
        <v>0</v>
      </c>
      <c r="AE1474" s="28">
        <f>+SUMIF('Input Sheet'!$S:$S,$AL1474,'Input Sheet'!I:I)</f>
        <v>0</v>
      </c>
      <c r="AF1474" s="28">
        <f>+SUMIF('Input Sheet'!$S:$S,$AL1474,'Input Sheet'!J:J)</f>
        <v>0</v>
      </c>
      <c r="AG1474" s="28">
        <f>+SUMIF('Input Sheet'!$S:$S,$AL1474,'Input Sheet'!K:K)</f>
        <v>0</v>
      </c>
      <c r="AH1474" s="28">
        <f>+SUMIF('Input Sheet'!$S:$S,$AL1474,'Input Sheet'!L:L)</f>
        <v>0</v>
      </c>
      <c r="AI1474" s="28">
        <f>+SUMIF('Input Sheet'!$S:$S,$AL1474,'Input Sheet'!M:M)</f>
        <v>0</v>
      </c>
      <c r="AJ1474" s="28">
        <f>+SUMIF('Input Sheet'!$S:$S,$AL1474,'Input Sheet'!N:N)</f>
        <v>0</v>
      </c>
      <c r="AK1474" s="28"/>
      <c r="AL1474" s="27" t="str">
        <f t="shared" si="113"/>
        <v>420-7570</v>
      </c>
      <c r="AM1474" s="34" t="str">
        <f t="shared" si="114"/>
        <v>Admin &amp; Other</v>
      </c>
      <c r="AN1474" s="34" t="str">
        <f t="shared" si="115"/>
        <v>Admin &amp; OtherOther Overheads as % of Total Gross Profit</v>
      </c>
      <c r="AO1474" s="35"/>
      <c r="AP1474" s="35"/>
      <c r="AQ1474" s="35"/>
    </row>
    <row r="1475" spans="1:43" x14ac:dyDescent="0.25">
      <c r="A1475" s="27" t="s">
        <v>103</v>
      </c>
      <c r="B1475" s="27" t="s">
        <v>104</v>
      </c>
      <c r="C1475" s="27" t="s">
        <v>663</v>
      </c>
      <c r="D1475" s="27" t="s">
        <v>176</v>
      </c>
      <c r="E1475" s="27" t="s">
        <v>668</v>
      </c>
      <c r="F1475" s="27" t="s">
        <v>687</v>
      </c>
      <c r="G1475" s="27" t="s">
        <v>688</v>
      </c>
      <c r="H1475" s="34" t="s">
        <v>644</v>
      </c>
      <c r="I1475" s="34" t="s">
        <v>645</v>
      </c>
      <c r="J1475" s="34" t="str">
        <f t="shared" ref="J1475:J1538" si="116">+H1475&amp;I1475</f>
        <v>Admin &amp; OtherOther Overheads as % of Total Gross Profit</v>
      </c>
      <c r="K1475" s="34" t="str">
        <f t="shared" ref="K1475:K1538" si="117">+E1475&amp;G1475</f>
        <v>430Miscellaneous expenses - Toyota</v>
      </c>
      <c r="L1475" s="28">
        <f>+SUMIF('TB 4-24'!M:M,$AL1475,'TB 4-24'!G:G)</f>
        <v>0</v>
      </c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>
        <f>+SUMIF('Input Sheet'!$S:$S,$AL1475,'Input Sheet'!C:C)</f>
        <v>0</v>
      </c>
      <c r="Z1475" s="28">
        <f>+SUMIF('Input Sheet'!$S:$S,$AL1475,'Input Sheet'!D:D)</f>
        <v>0</v>
      </c>
      <c r="AA1475" s="28">
        <f>+SUMIF('Input Sheet'!$S:$S,$AL1475,'Input Sheet'!E:E)</f>
        <v>0</v>
      </c>
      <c r="AB1475" s="28">
        <f>+SUMIF('Input Sheet'!$S:$S,$AL1475,'Input Sheet'!F:F)</f>
        <v>0</v>
      </c>
      <c r="AC1475" s="28">
        <f>+SUMIF('Input Sheet'!$S:$S,$AL1475,'Input Sheet'!G:G)</f>
        <v>0</v>
      </c>
      <c r="AD1475" s="28">
        <f>+SUMIF('Input Sheet'!$S:$S,$AL1475,'Input Sheet'!H:H)</f>
        <v>0</v>
      </c>
      <c r="AE1475" s="28">
        <f>+SUMIF('Input Sheet'!$S:$S,$AL1475,'Input Sheet'!I:I)</f>
        <v>0</v>
      </c>
      <c r="AF1475" s="28">
        <f>+SUMIF('Input Sheet'!$S:$S,$AL1475,'Input Sheet'!J:J)</f>
        <v>0</v>
      </c>
      <c r="AG1475" s="28">
        <f>+SUMIF('Input Sheet'!$S:$S,$AL1475,'Input Sheet'!K:K)</f>
        <v>0</v>
      </c>
      <c r="AH1475" s="28">
        <f>+SUMIF('Input Sheet'!$S:$S,$AL1475,'Input Sheet'!L:L)</f>
        <v>0</v>
      </c>
      <c r="AI1475" s="28">
        <f>+SUMIF('Input Sheet'!$S:$S,$AL1475,'Input Sheet'!M:M)</f>
        <v>0</v>
      </c>
      <c r="AJ1475" s="28">
        <f>+SUMIF('Input Sheet'!$S:$S,$AL1475,'Input Sheet'!N:N)</f>
        <v>0</v>
      </c>
      <c r="AK1475" s="28"/>
      <c r="AL1475" s="27" t="str">
        <f t="shared" ref="AL1475:AL1538" si="118">+E1475&amp;"-"&amp;D1475</f>
        <v>430-7570R</v>
      </c>
      <c r="AM1475" s="34" t="str">
        <f t="shared" si="114"/>
        <v>Admin &amp; Other</v>
      </c>
      <c r="AN1475" s="34" t="str">
        <f t="shared" si="115"/>
        <v>Admin &amp; OtherOther Overheads as % of Total Gross Profit</v>
      </c>
      <c r="AO1475" s="35"/>
      <c r="AP1475" s="35"/>
      <c r="AQ1475" s="35"/>
    </row>
    <row r="1476" spans="1:43" x14ac:dyDescent="0.25">
      <c r="A1476" s="27" t="s">
        <v>103</v>
      </c>
      <c r="B1476" s="27" t="s">
        <v>104</v>
      </c>
      <c r="C1476" s="27" t="s">
        <v>104</v>
      </c>
      <c r="D1476" s="27" t="s">
        <v>214</v>
      </c>
      <c r="E1476" s="27" t="s">
        <v>680</v>
      </c>
      <c r="F1476" s="27" t="s">
        <v>720</v>
      </c>
      <c r="G1476" s="27" t="s">
        <v>721</v>
      </c>
      <c r="H1476" s="34" t="s">
        <v>644</v>
      </c>
      <c r="I1476" s="34" t="s">
        <v>722</v>
      </c>
      <c r="J1476" s="34" t="str">
        <f t="shared" si="116"/>
        <v>Admin &amp; OtherR&amp;M and Cleaning as % of Total Gross Profit</v>
      </c>
      <c r="K1476" s="34" t="str">
        <f t="shared" si="117"/>
        <v>130Cleaning &amp; Security - Toyota</v>
      </c>
      <c r="L1476" s="28">
        <f>+SUMIF('TB 4-24'!M:M,$AL1476,'TB 4-24'!G:G)</f>
        <v>0</v>
      </c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>
        <f>+SUMIF('Input Sheet'!$S:$S,$AL1476,'Input Sheet'!C:C)</f>
        <v>0</v>
      </c>
      <c r="Z1476" s="28">
        <f>+SUMIF('Input Sheet'!$S:$S,$AL1476,'Input Sheet'!D:D)</f>
        <v>0</v>
      </c>
      <c r="AA1476" s="28">
        <f>+SUMIF('Input Sheet'!$S:$S,$AL1476,'Input Sheet'!E:E)</f>
        <v>0</v>
      </c>
      <c r="AB1476" s="28">
        <f>+SUMIF('Input Sheet'!$S:$S,$AL1476,'Input Sheet'!F:F)</f>
        <v>0</v>
      </c>
      <c r="AC1476" s="28">
        <f>+SUMIF('Input Sheet'!$S:$S,$AL1476,'Input Sheet'!G:G)</f>
        <v>0</v>
      </c>
      <c r="AD1476" s="28">
        <f>+SUMIF('Input Sheet'!$S:$S,$AL1476,'Input Sheet'!H:H)</f>
        <v>0</v>
      </c>
      <c r="AE1476" s="28">
        <f>+SUMIF('Input Sheet'!$S:$S,$AL1476,'Input Sheet'!I:I)</f>
        <v>0</v>
      </c>
      <c r="AF1476" s="28">
        <f>+SUMIF('Input Sheet'!$S:$S,$AL1476,'Input Sheet'!J:J)</f>
        <v>0</v>
      </c>
      <c r="AG1476" s="28">
        <f>+SUMIF('Input Sheet'!$S:$S,$AL1476,'Input Sheet'!K:K)</f>
        <v>0</v>
      </c>
      <c r="AH1476" s="28">
        <f>+SUMIF('Input Sheet'!$S:$S,$AL1476,'Input Sheet'!L:L)</f>
        <v>0</v>
      </c>
      <c r="AI1476" s="28">
        <f>+SUMIF('Input Sheet'!$S:$S,$AL1476,'Input Sheet'!M:M)</f>
        <v>0</v>
      </c>
      <c r="AJ1476" s="28">
        <f>+SUMIF('Input Sheet'!$S:$S,$AL1476,'Input Sheet'!N:N)</f>
        <v>0</v>
      </c>
      <c r="AK1476" s="28"/>
      <c r="AL1476" s="27" t="str">
        <f t="shared" si="118"/>
        <v>130-7470</v>
      </c>
      <c r="AM1476" s="34" t="str">
        <f t="shared" ref="AM1476:AM1539" si="119">H1476</f>
        <v>Admin &amp; Other</v>
      </c>
      <c r="AN1476" s="34" t="str">
        <f t="shared" ref="AN1476:AN1539" si="120">J1476</f>
        <v>Admin &amp; OtherR&amp;M and Cleaning as % of Total Gross Profit</v>
      </c>
      <c r="AO1476" s="35"/>
      <c r="AP1476" s="35"/>
      <c r="AQ1476" s="35"/>
    </row>
    <row r="1477" spans="1:43" x14ac:dyDescent="0.25">
      <c r="A1477" s="27" t="s">
        <v>103</v>
      </c>
      <c r="B1477" s="27" t="s">
        <v>104</v>
      </c>
      <c r="C1477" s="27" t="s">
        <v>104</v>
      </c>
      <c r="D1477" s="27" t="s">
        <v>214</v>
      </c>
      <c r="E1477" s="27" t="s">
        <v>654</v>
      </c>
      <c r="F1477" s="27" t="s">
        <v>720</v>
      </c>
      <c r="G1477" s="27" t="s">
        <v>721</v>
      </c>
      <c r="H1477" s="34" t="s">
        <v>644</v>
      </c>
      <c r="I1477" s="34" t="s">
        <v>722</v>
      </c>
      <c r="J1477" s="34" t="str">
        <f t="shared" si="116"/>
        <v>Admin &amp; OtherR&amp;M and Cleaning as % of Total Gross Profit</v>
      </c>
      <c r="K1477" s="34" t="str">
        <f t="shared" si="117"/>
        <v>120Cleaning &amp; Security - Toyota</v>
      </c>
      <c r="L1477" s="28">
        <f>+SUMIF('TB 4-24'!M:M,$AL1477,'TB 4-24'!G:G)</f>
        <v>0</v>
      </c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>
        <f>+SUMIF('Input Sheet'!$S:$S,$AL1477,'Input Sheet'!C:C)</f>
        <v>0</v>
      </c>
      <c r="Z1477" s="28">
        <f>+SUMIF('Input Sheet'!$S:$S,$AL1477,'Input Sheet'!D:D)</f>
        <v>0</v>
      </c>
      <c r="AA1477" s="28">
        <f>+SUMIF('Input Sheet'!$S:$S,$AL1477,'Input Sheet'!E:E)</f>
        <v>0</v>
      </c>
      <c r="AB1477" s="28">
        <f>+SUMIF('Input Sheet'!$S:$S,$AL1477,'Input Sheet'!F:F)</f>
        <v>0</v>
      </c>
      <c r="AC1477" s="28">
        <f>+SUMIF('Input Sheet'!$S:$S,$AL1477,'Input Sheet'!G:G)</f>
        <v>0</v>
      </c>
      <c r="AD1477" s="28">
        <f>+SUMIF('Input Sheet'!$S:$S,$AL1477,'Input Sheet'!H:H)</f>
        <v>0</v>
      </c>
      <c r="AE1477" s="28">
        <f>+SUMIF('Input Sheet'!$S:$S,$AL1477,'Input Sheet'!I:I)</f>
        <v>0</v>
      </c>
      <c r="AF1477" s="28">
        <f>+SUMIF('Input Sheet'!$S:$S,$AL1477,'Input Sheet'!J:J)</f>
        <v>0</v>
      </c>
      <c r="AG1477" s="28">
        <f>+SUMIF('Input Sheet'!$S:$S,$AL1477,'Input Sheet'!K:K)</f>
        <v>0</v>
      </c>
      <c r="AH1477" s="28">
        <f>+SUMIF('Input Sheet'!$S:$S,$AL1477,'Input Sheet'!L:L)</f>
        <v>0</v>
      </c>
      <c r="AI1477" s="28">
        <f>+SUMIF('Input Sheet'!$S:$S,$AL1477,'Input Sheet'!M:M)</f>
        <v>0</v>
      </c>
      <c r="AJ1477" s="28">
        <f>+SUMIF('Input Sheet'!$S:$S,$AL1477,'Input Sheet'!N:N)</f>
        <v>0</v>
      </c>
      <c r="AK1477" s="28"/>
      <c r="AL1477" s="27" t="str">
        <f t="shared" si="118"/>
        <v>120-7470</v>
      </c>
      <c r="AM1477" s="34" t="str">
        <f t="shared" si="119"/>
        <v>Admin &amp; Other</v>
      </c>
      <c r="AN1477" s="34" t="str">
        <f t="shared" si="120"/>
        <v>Admin &amp; OtherR&amp;M and Cleaning as % of Total Gross Profit</v>
      </c>
      <c r="AO1477" s="35"/>
      <c r="AP1477" s="35"/>
      <c r="AQ1477" s="35"/>
    </row>
    <row r="1478" spans="1:43" x14ac:dyDescent="0.25">
      <c r="A1478" s="27" t="s">
        <v>103</v>
      </c>
      <c r="B1478" s="27" t="s">
        <v>104</v>
      </c>
      <c r="C1478" s="27" t="s">
        <v>657</v>
      </c>
      <c r="D1478" s="27" t="s">
        <v>214</v>
      </c>
      <c r="E1478" s="27" t="s">
        <v>682</v>
      </c>
      <c r="F1478" s="27" t="s">
        <v>720</v>
      </c>
      <c r="G1478" s="27" t="s">
        <v>721</v>
      </c>
      <c r="H1478" s="34" t="s">
        <v>644</v>
      </c>
      <c r="I1478" s="34" t="s">
        <v>722</v>
      </c>
      <c r="J1478" s="34" t="str">
        <f t="shared" si="116"/>
        <v>Admin &amp; OtherR&amp;M and Cleaning as % of Total Gross Profit</v>
      </c>
      <c r="K1478" s="34" t="str">
        <f t="shared" si="117"/>
        <v>240Cleaning &amp; Security - Toyota</v>
      </c>
      <c r="L1478" s="28">
        <f>+SUMIF('TB 4-24'!M:M,$AL1478,'TB 4-24'!G:G)</f>
        <v>0</v>
      </c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>
        <f>+SUMIF('Input Sheet'!$S:$S,$AL1478,'Input Sheet'!C:C)</f>
        <v>0</v>
      </c>
      <c r="Z1478" s="28">
        <f>+SUMIF('Input Sheet'!$S:$S,$AL1478,'Input Sheet'!D:D)</f>
        <v>0</v>
      </c>
      <c r="AA1478" s="28">
        <f>+SUMIF('Input Sheet'!$S:$S,$AL1478,'Input Sheet'!E:E)</f>
        <v>0</v>
      </c>
      <c r="AB1478" s="28">
        <f>+SUMIF('Input Sheet'!$S:$S,$AL1478,'Input Sheet'!F:F)</f>
        <v>0</v>
      </c>
      <c r="AC1478" s="28">
        <f>+SUMIF('Input Sheet'!$S:$S,$AL1478,'Input Sheet'!G:G)</f>
        <v>0</v>
      </c>
      <c r="AD1478" s="28">
        <f>+SUMIF('Input Sheet'!$S:$S,$AL1478,'Input Sheet'!H:H)</f>
        <v>0</v>
      </c>
      <c r="AE1478" s="28">
        <f>+SUMIF('Input Sheet'!$S:$S,$AL1478,'Input Sheet'!I:I)</f>
        <v>0</v>
      </c>
      <c r="AF1478" s="28">
        <f>+SUMIF('Input Sheet'!$S:$S,$AL1478,'Input Sheet'!J:J)</f>
        <v>0</v>
      </c>
      <c r="AG1478" s="28">
        <f>+SUMIF('Input Sheet'!$S:$S,$AL1478,'Input Sheet'!K:K)</f>
        <v>0</v>
      </c>
      <c r="AH1478" s="28">
        <f>+SUMIF('Input Sheet'!$S:$S,$AL1478,'Input Sheet'!L:L)</f>
        <v>0</v>
      </c>
      <c r="AI1478" s="28">
        <f>+SUMIF('Input Sheet'!$S:$S,$AL1478,'Input Sheet'!M:M)</f>
        <v>0</v>
      </c>
      <c r="AJ1478" s="28">
        <f>+SUMIF('Input Sheet'!$S:$S,$AL1478,'Input Sheet'!N:N)</f>
        <v>0</v>
      </c>
      <c r="AK1478" s="28"/>
      <c r="AL1478" s="27" t="str">
        <f t="shared" si="118"/>
        <v>240-7470</v>
      </c>
      <c r="AM1478" s="34" t="str">
        <f t="shared" si="119"/>
        <v>Admin &amp; Other</v>
      </c>
      <c r="AN1478" s="34" t="str">
        <f t="shared" si="120"/>
        <v>Admin &amp; OtherR&amp;M and Cleaning as % of Total Gross Profit</v>
      </c>
      <c r="AO1478" s="35"/>
      <c r="AP1478" s="35"/>
      <c r="AQ1478" s="35"/>
    </row>
    <row r="1479" spans="1:43" x14ac:dyDescent="0.25">
      <c r="A1479" s="27" t="s">
        <v>103</v>
      </c>
      <c r="B1479" s="27" t="s">
        <v>104</v>
      </c>
      <c r="C1479" s="27" t="s">
        <v>663</v>
      </c>
      <c r="D1479" s="27" t="s">
        <v>214</v>
      </c>
      <c r="E1479" s="27" t="s">
        <v>669</v>
      </c>
      <c r="F1479" s="27" t="s">
        <v>720</v>
      </c>
      <c r="G1479" s="27" t="s">
        <v>721</v>
      </c>
      <c r="H1479" s="34" t="s">
        <v>644</v>
      </c>
      <c r="I1479" s="34" t="s">
        <v>722</v>
      </c>
      <c r="J1479" s="34" t="str">
        <f t="shared" si="116"/>
        <v>Admin &amp; OtherR&amp;M and Cleaning as % of Total Gross Profit</v>
      </c>
      <c r="K1479" s="34" t="str">
        <f t="shared" si="117"/>
        <v>440Cleaning &amp; Security - Toyota</v>
      </c>
      <c r="L1479" s="28">
        <f>+SUMIF('TB 4-24'!M:M,$AL1479,'TB 4-24'!G:G)</f>
        <v>0</v>
      </c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>
        <f>+SUMIF('Input Sheet'!$S:$S,$AL1479,'Input Sheet'!C:C)</f>
        <v>0</v>
      </c>
      <c r="Z1479" s="28">
        <f>+SUMIF('Input Sheet'!$S:$S,$AL1479,'Input Sheet'!D:D)</f>
        <v>0</v>
      </c>
      <c r="AA1479" s="28">
        <f>+SUMIF('Input Sheet'!$S:$S,$AL1479,'Input Sheet'!E:E)</f>
        <v>0</v>
      </c>
      <c r="AB1479" s="28">
        <f>+SUMIF('Input Sheet'!$S:$S,$AL1479,'Input Sheet'!F:F)</f>
        <v>0</v>
      </c>
      <c r="AC1479" s="28">
        <f>+SUMIF('Input Sheet'!$S:$S,$AL1479,'Input Sheet'!G:G)</f>
        <v>0</v>
      </c>
      <c r="AD1479" s="28">
        <f>+SUMIF('Input Sheet'!$S:$S,$AL1479,'Input Sheet'!H:H)</f>
        <v>0</v>
      </c>
      <c r="AE1479" s="28">
        <f>+SUMIF('Input Sheet'!$S:$S,$AL1479,'Input Sheet'!I:I)</f>
        <v>0</v>
      </c>
      <c r="AF1479" s="28">
        <f>+SUMIF('Input Sheet'!$S:$S,$AL1479,'Input Sheet'!J:J)</f>
        <v>0</v>
      </c>
      <c r="AG1479" s="28">
        <f>+SUMIF('Input Sheet'!$S:$S,$AL1479,'Input Sheet'!K:K)</f>
        <v>0</v>
      </c>
      <c r="AH1479" s="28">
        <f>+SUMIF('Input Sheet'!$S:$S,$AL1479,'Input Sheet'!L:L)</f>
        <v>0</v>
      </c>
      <c r="AI1479" s="28">
        <f>+SUMIF('Input Sheet'!$S:$S,$AL1479,'Input Sheet'!M:M)</f>
        <v>0</v>
      </c>
      <c r="AJ1479" s="28">
        <f>+SUMIF('Input Sheet'!$S:$S,$AL1479,'Input Sheet'!N:N)</f>
        <v>0</v>
      </c>
      <c r="AK1479" s="28"/>
      <c r="AL1479" s="27" t="str">
        <f t="shared" si="118"/>
        <v>440-7470</v>
      </c>
      <c r="AM1479" s="34" t="str">
        <f t="shared" si="119"/>
        <v>Admin &amp; Other</v>
      </c>
      <c r="AN1479" s="34" t="str">
        <f t="shared" si="120"/>
        <v>Admin &amp; OtherR&amp;M and Cleaning as % of Total Gross Profit</v>
      </c>
      <c r="AO1479" s="35"/>
      <c r="AP1479" s="35"/>
      <c r="AQ1479" s="35"/>
    </row>
    <row r="1480" spans="1:43" x14ac:dyDescent="0.25">
      <c r="A1480" s="27" t="s">
        <v>103</v>
      </c>
      <c r="B1480" s="27" t="s">
        <v>104</v>
      </c>
      <c r="C1480" s="27" t="s">
        <v>104</v>
      </c>
      <c r="D1480" s="27" t="s">
        <v>176</v>
      </c>
      <c r="E1480" s="27" t="s">
        <v>654</v>
      </c>
      <c r="F1480" s="27" t="s">
        <v>687</v>
      </c>
      <c r="G1480" s="27" t="s">
        <v>688</v>
      </c>
      <c r="H1480" s="34" t="s">
        <v>644</v>
      </c>
      <c r="I1480" s="34" t="s">
        <v>645</v>
      </c>
      <c r="J1480" s="34" t="str">
        <f t="shared" si="116"/>
        <v>Admin &amp; OtherOther Overheads as % of Total Gross Profit</v>
      </c>
      <c r="K1480" s="34" t="str">
        <f t="shared" si="117"/>
        <v>120Miscellaneous expenses - Toyota</v>
      </c>
      <c r="L1480" s="28">
        <f>+SUMIF('TB 4-24'!M:M,$AL1480,'TB 4-24'!G:G)</f>
        <v>0</v>
      </c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>
        <f>+SUMIF('Input Sheet'!$S:$S,$AL1480,'Input Sheet'!C:C)</f>
        <v>0</v>
      </c>
      <c r="Z1480" s="28">
        <f>+SUMIF('Input Sheet'!$S:$S,$AL1480,'Input Sheet'!D:D)</f>
        <v>0</v>
      </c>
      <c r="AA1480" s="28">
        <f>+SUMIF('Input Sheet'!$S:$S,$AL1480,'Input Sheet'!E:E)</f>
        <v>0</v>
      </c>
      <c r="AB1480" s="28">
        <f>+SUMIF('Input Sheet'!$S:$S,$AL1480,'Input Sheet'!F:F)</f>
        <v>0</v>
      </c>
      <c r="AC1480" s="28">
        <f>+SUMIF('Input Sheet'!$S:$S,$AL1480,'Input Sheet'!G:G)</f>
        <v>0</v>
      </c>
      <c r="AD1480" s="28">
        <f>+SUMIF('Input Sheet'!$S:$S,$AL1480,'Input Sheet'!H:H)</f>
        <v>0</v>
      </c>
      <c r="AE1480" s="28">
        <f>+SUMIF('Input Sheet'!$S:$S,$AL1480,'Input Sheet'!I:I)</f>
        <v>0</v>
      </c>
      <c r="AF1480" s="28">
        <f>+SUMIF('Input Sheet'!$S:$S,$AL1480,'Input Sheet'!J:J)</f>
        <v>0</v>
      </c>
      <c r="AG1480" s="28">
        <f>+SUMIF('Input Sheet'!$S:$S,$AL1480,'Input Sheet'!K:K)</f>
        <v>0</v>
      </c>
      <c r="AH1480" s="28">
        <f>+SUMIF('Input Sheet'!$S:$S,$AL1480,'Input Sheet'!L:L)</f>
        <v>0</v>
      </c>
      <c r="AI1480" s="28">
        <f>+SUMIF('Input Sheet'!$S:$S,$AL1480,'Input Sheet'!M:M)</f>
        <v>0</v>
      </c>
      <c r="AJ1480" s="28">
        <f>+SUMIF('Input Sheet'!$S:$S,$AL1480,'Input Sheet'!N:N)</f>
        <v>0</v>
      </c>
      <c r="AK1480" s="28"/>
      <c r="AL1480" s="27" t="str">
        <f t="shared" si="118"/>
        <v>120-7570R</v>
      </c>
      <c r="AM1480" s="34" t="str">
        <f t="shared" si="119"/>
        <v>Admin &amp; Other</v>
      </c>
      <c r="AN1480" s="34" t="str">
        <f t="shared" si="120"/>
        <v>Admin &amp; OtherOther Overheads as % of Total Gross Profit</v>
      </c>
      <c r="AO1480" s="35"/>
      <c r="AP1480" s="35"/>
      <c r="AQ1480" s="35"/>
    </row>
    <row r="1481" spans="1:43" x14ac:dyDescent="0.25">
      <c r="A1481" s="27" t="s">
        <v>103</v>
      </c>
      <c r="B1481" s="27" t="s">
        <v>104</v>
      </c>
      <c r="C1481" s="27" t="s">
        <v>657</v>
      </c>
      <c r="D1481" s="27" t="s">
        <v>176</v>
      </c>
      <c r="E1481" s="27" t="s">
        <v>681</v>
      </c>
      <c r="F1481" s="27" t="s">
        <v>687</v>
      </c>
      <c r="G1481" s="27" t="s">
        <v>688</v>
      </c>
      <c r="H1481" s="34" t="s">
        <v>644</v>
      </c>
      <c r="I1481" s="34" t="s">
        <v>645</v>
      </c>
      <c r="J1481" s="34" t="str">
        <f t="shared" si="116"/>
        <v>Admin &amp; OtherOther Overheads as % of Total Gross Profit</v>
      </c>
      <c r="K1481" s="34" t="str">
        <f t="shared" si="117"/>
        <v>230Miscellaneous expenses - Toyota</v>
      </c>
      <c r="L1481" s="28">
        <f>+SUMIF('TB 4-24'!M:M,$AL1481,'TB 4-24'!G:G)</f>
        <v>0</v>
      </c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>
        <f>+SUMIF('Input Sheet'!$S:$S,$AL1481,'Input Sheet'!C:C)</f>
        <v>0</v>
      </c>
      <c r="Z1481" s="28">
        <f>+SUMIF('Input Sheet'!$S:$S,$AL1481,'Input Sheet'!D:D)</f>
        <v>0</v>
      </c>
      <c r="AA1481" s="28">
        <f>+SUMIF('Input Sheet'!$S:$S,$AL1481,'Input Sheet'!E:E)</f>
        <v>0</v>
      </c>
      <c r="AB1481" s="28">
        <f>+SUMIF('Input Sheet'!$S:$S,$AL1481,'Input Sheet'!F:F)</f>
        <v>0</v>
      </c>
      <c r="AC1481" s="28">
        <f>+SUMIF('Input Sheet'!$S:$S,$AL1481,'Input Sheet'!G:G)</f>
        <v>0</v>
      </c>
      <c r="AD1481" s="28">
        <f>+SUMIF('Input Sheet'!$S:$S,$AL1481,'Input Sheet'!H:H)</f>
        <v>0</v>
      </c>
      <c r="AE1481" s="28">
        <f>+SUMIF('Input Sheet'!$S:$S,$AL1481,'Input Sheet'!I:I)</f>
        <v>0</v>
      </c>
      <c r="AF1481" s="28">
        <f>+SUMIF('Input Sheet'!$S:$S,$AL1481,'Input Sheet'!J:J)</f>
        <v>0</v>
      </c>
      <c r="AG1481" s="28">
        <f>+SUMIF('Input Sheet'!$S:$S,$AL1481,'Input Sheet'!K:K)</f>
        <v>0</v>
      </c>
      <c r="AH1481" s="28">
        <f>+SUMIF('Input Sheet'!$S:$S,$AL1481,'Input Sheet'!L:L)</f>
        <v>0</v>
      </c>
      <c r="AI1481" s="28">
        <f>+SUMIF('Input Sheet'!$S:$S,$AL1481,'Input Sheet'!M:M)</f>
        <v>0</v>
      </c>
      <c r="AJ1481" s="28">
        <f>+SUMIF('Input Sheet'!$S:$S,$AL1481,'Input Sheet'!N:N)</f>
        <v>0</v>
      </c>
      <c r="AK1481" s="28"/>
      <c r="AL1481" s="27" t="str">
        <f t="shared" si="118"/>
        <v>230-7570R</v>
      </c>
      <c r="AM1481" s="34" t="str">
        <f t="shared" si="119"/>
        <v>Admin &amp; Other</v>
      </c>
      <c r="AN1481" s="34" t="str">
        <f t="shared" si="120"/>
        <v>Admin &amp; OtherOther Overheads as % of Total Gross Profit</v>
      </c>
      <c r="AO1481" s="35"/>
      <c r="AP1481" s="35"/>
      <c r="AQ1481" s="35"/>
    </row>
    <row r="1482" spans="1:43" x14ac:dyDescent="0.25">
      <c r="A1482" s="27" t="s">
        <v>103</v>
      </c>
      <c r="B1482" s="27" t="s">
        <v>104</v>
      </c>
      <c r="C1482" s="27" t="s">
        <v>671</v>
      </c>
      <c r="D1482" s="27" t="s">
        <v>176</v>
      </c>
      <c r="E1482" s="27" t="s">
        <v>675</v>
      </c>
      <c r="F1482" s="27" t="s">
        <v>687</v>
      </c>
      <c r="G1482" s="27" t="s">
        <v>688</v>
      </c>
      <c r="H1482" s="34" t="s">
        <v>644</v>
      </c>
      <c r="I1482" s="34" t="s">
        <v>645</v>
      </c>
      <c r="J1482" s="34" t="str">
        <f t="shared" si="116"/>
        <v>Admin &amp; OtherOther Overheads as % of Total Gross Profit</v>
      </c>
      <c r="K1482" s="34" t="str">
        <f t="shared" si="117"/>
        <v>330Miscellaneous expenses - Toyota</v>
      </c>
      <c r="L1482" s="28">
        <f>+SUMIF('TB 4-24'!M:M,$AL1482,'TB 4-24'!G:G)</f>
        <v>0</v>
      </c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>
        <f>+SUMIF('Input Sheet'!$S:$S,$AL1482,'Input Sheet'!C:C)</f>
        <v>0</v>
      </c>
      <c r="Z1482" s="28">
        <f>+SUMIF('Input Sheet'!$S:$S,$AL1482,'Input Sheet'!D:D)</f>
        <v>0</v>
      </c>
      <c r="AA1482" s="28">
        <f>+SUMIF('Input Sheet'!$S:$S,$AL1482,'Input Sheet'!E:E)</f>
        <v>0</v>
      </c>
      <c r="AB1482" s="28">
        <f>+SUMIF('Input Sheet'!$S:$S,$AL1482,'Input Sheet'!F:F)</f>
        <v>0</v>
      </c>
      <c r="AC1482" s="28">
        <f>+SUMIF('Input Sheet'!$S:$S,$AL1482,'Input Sheet'!G:G)</f>
        <v>0</v>
      </c>
      <c r="AD1482" s="28">
        <f>+SUMIF('Input Sheet'!$S:$S,$AL1482,'Input Sheet'!H:H)</f>
        <v>0</v>
      </c>
      <c r="AE1482" s="28">
        <f>+SUMIF('Input Sheet'!$S:$S,$AL1482,'Input Sheet'!I:I)</f>
        <v>0</v>
      </c>
      <c r="AF1482" s="28">
        <f>+SUMIF('Input Sheet'!$S:$S,$AL1482,'Input Sheet'!J:J)</f>
        <v>0</v>
      </c>
      <c r="AG1482" s="28">
        <f>+SUMIF('Input Sheet'!$S:$S,$AL1482,'Input Sheet'!K:K)</f>
        <v>0</v>
      </c>
      <c r="AH1482" s="28">
        <f>+SUMIF('Input Sheet'!$S:$S,$AL1482,'Input Sheet'!L:L)</f>
        <v>0</v>
      </c>
      <c r="AI1482" s="28">
        <f>+SUMIF('Input Sheet'!$S:$S,$AL1482,'Input Sheet'!M:M)</f>
        <v>0</v>
      </c>
      <c r="AJ1482" s="28">
        <f>+SUMIF('Input Sheet'!$S:$S,$AL1482,'Input Sheet'!N:N)</f>
        <v>0</v>
      </c>
      <c r="AK1482" s="28"/>
      <c r="AL1482" s="27" t="str">
        <f t="shared" si="118"/>
        <v>330-7570R</v>
      </c>
      <c r="AM1482" s="34" t="str">
        <f t="shared" si="119"/>
        <v>Admin &amp; Other</v>
      </c>
      <c r="AN1482" s="34" t="str">
        <f t="shared" si="120"/>
        <v>Admin &amp; OtherOther Overheads as % of Total Gross Profit</v>
      </c>
      <c r="AO1482" s="35"/>
      <c r="AP1482" s="35"/>
      <c r="AQ1482" s="35"/>
    </row>
    <row r="1483" spans="1:43" x14ac:dyDescent="0.25">
      <c r="A1483" s="27" t="s">
        <v>103</v>
      </c>
      <c r="B1483" s="27" t="s">
        <v>104</v>
      </c>
      <c r="C1483" s="27" t="s">
        <v>104</v>
      </c>
      <c r="D1483" s="27" t="s">
        <v>176</v>
      </c>
      <c r="E1483" s="27" t="s">
        <v>678</v>
      </c>
      <c r="F1483" s="27" t="s">
        <v>687</v>
      </c>
      <c r="G1483" s="27" t="s">
        <v>688</v>
      </c>
      <c r="H1483" s="34" t="s">
        <v>644</v>
      </c>
      <c r="I1483" s="34" t="s">
        <v>645</v>
      </c>
      <c r="J1483" s="34" t="str">
        <f t="shared" si="116"/>
        <v>Admin &amp; OtherOther Overheads as % of Total Gross Profit</v>
      </c>
      <c r="K1483" s="34" t="str">
        <f t="shared" si="117"/>
        <v>121Miscellaneous expenses - Toyota</v>
      </c>
      <c r="L1483" s="28">
        <f>+SUMIF('TB 4-24'!M:M,$AL1483,'TB 4-24'!G:G)</f>
        <v>0</v>
      </c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>
        <f>+SUMIF('Input Sheet'!$S:$S,$AL1483,'Input Sheet'!C:C)</f>
        <v>0</v>
      </c>
      <c r="Z1483" s="28">
        <f>+SUMIF('Input Sheet'!$S:$S,$AL1483,'Input Sheet'!D:D)</f>
        <v>0</v>
      </c>
      <c r="AA1483" s="28">
        <f>+SUMIF('Input Sheet'!$S:$S,$AL1483,'Input Sheet'!E:E)</f>
        <v>0</v>
      </c>
      <c r="AB1483" s="28">
        <f>+SUMIF('Input Sheet'!$S:$S,$AL1483,'Input Sheet'!F:F)</f>
        <v>0</v>
      </c>
      <c r="AC1483" s="28">
        <f>+SUMIF('Input Sheet'!$S:$S,$AL1483,'Input Sheet'!G:G)</f>
        <v>0</v>
      </c>
      <c r="AD1483" s="28">
        <f>+SUMIF('Input Sheet'!$S:$S,$AL1483,'Input Sheet'!H:H)</f>
        <v>0</v>
      </c>
      <c r="AE1483" s="28">
        <f>+SUMIF('Input Sheet'!$S:$S,$AL1483,'Input Sheet'!I:I)</f>
        <v>0</v>
      </c>
      <c r="AF1483" s="28">
        <f>+SUMIF('Input Sheet'!$S:$S,$AL1483,'Input Sheet'!J:J)</f>
        <v>0</v>
      </c>
      <c r="AG1483" s="28">
        <f>+SUMIF('Input Sheet'!$S:$S,$AL1483,'Input Sheet'!K:K)</f>
        <v>0</v>
      </c>
      <c r="AH1483" s="28">
        <f>+SUMIF('Input Sheet'!$S:$S,$AL1483,'Input Sheet'!L:L)</f>
        <v>0</v>
      </c>
      <c r="AI1483" s="28">
        <f>+SUMIF('Input Sheet'!$S:$S,$AL1483,'Input Sheet'!M:M)</f>
        <v>0</v>
      </c>
      <c r="AJ1483" s="28">
        <f>+SUMIF('Input Sheet'!$S:$S,$AL1483,'Input Sheet'!N:N)</f>
        <v>0</v>
      </c>
      <c r="AK1483" s="28"/>
      <c r="AL1483" s="27" t="str">
        <f t="shared" si="118"/>
        <v>121-7570R</v>
      </c>
      <c r="AM1483" s="34" t="str">
        <f t="shared" si="119"/>
        <v>Admin &amp; Other</v>
      </c>
      <c r="AN1483" s="34" t="str">
        <f t="shared" si="120"/>
        <v>Admin &amp; OtherOther Overheads as % of Total Gross Profit</v>
      </c>
      <c r="AO1483" s="35"/>
      <c r="AP1483" s="35"/>
      <c r="AQ1483" s="35"/>
    </row>
    <row r="1484" spans="1:43" x14ac:dyDescent="0.25">
      <c r="A1484" s="27" t="s">
        <v>103</v>
      </c>
      <c r="B1484" s="27" t="s">
        <v>104</v>
      </c>
      <c r="C1484" s="27" t="s">
        <v>104</v>
      </c>
      <c r="D1484" s="27" t="s">
        <v>176</v>
      </c>
      <c r="E1484" s="27" t="s">
        <v>679</v>
      </c>
      <c r="F1484" s="27" t="s">
        <v>687</v>
      </c>
      <c r="G1484" s="27" t="s">
        <v>688</v>
      </c>
      <c r="H1484" s="34" t="s">
        <v>644</v>
      </c>
      <c r="I1484" s="34" t="s">
        <v>645</v>
      </c>
      <c r="J1484" s="34" t="str">
        <f t="shared" si="116"/>
        <v>Admin &amp; OtherOther Overheads as % of Total Gross Profit</v>
      </c>
      <c r="K1484" s="34" t="str">
        <f t="shared" si="117"/>
        <v>160Miscellaneous expenses - Toyota</v>
      </c>
      <c r="L1484" s="28">
        <f>+SUMIF('TB 4-24'!M:M,$AL1484,'TB 4-24'!G:G)</f>
        <v>0</v>
      </c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>
        <f>+SUMIF('Input Sheet'!$S:$S,$AL1484,'Input Sheet'!C:C)</f>
        <v>0</v>
      </c>
      <c r="Z1484" s="28">
        <f>+SUMIF('Input Sheet'!$S:$S,$AL1484,'Input Sheet'!D:D)</f>
        <v>0</v>
      </c>
      <c r="AA1484" s="28">
        <f>+SUMIF('Input Sheet'!$S:$S,$AL1484,'Input Sheet'!E:E)</f>
        <v>0</v>
      </c>
      <c r="AB1484" s="28">
        <f>+SUMIF('Input Sheet'!$S:$S,$AL1484,'Input Sheet'!F:F)</f>
        <v>0</v>
      </c>
      <c r="AC1484" s="28">
        <f>+SUMIF('Input Sheet'!$S:$S,$AL1484,'Input Sheet'!G:G)</f>
        <v>0</v>
      </c>
      <c r="AD1484" s="28">
        <f>+SUMIF('Input Sheet'!$S:$S,$AL1484,'Input Sheet'!H:H)</f>
        <v>0</v>
      </c>
      <c r="AE1484" s="28">
        <f>+SUMIF('Input Sheet'!$S:$S,$AL1484,'Input Sheet'!I:I)</f>
        <v>0</v>
      </c>
      <c r="AF1484" s="28">
        <f>+SUMIF('Input Sheet'!$S:$S,$AL1484,'Input Sheet'!J:J)</f>
        <v>0</v>
      </c>
      <c r="AG1484" s="28">
        <f>+SUMIF('Input Sheet'!$S:$S,$AL1484,'Input Sheet'!K:K)</f>
        <v>0</v>
      </c>
      <c r="AH1484" s="28">
        <f>+SUMIF('Input Sheet'!$S:$S,$AL1484,'Input Sheet'!L:L)</f>
        <v>0</v>
      </c>
      <c r="AI1484" s="28">
        <f>+SUMIF('Input Sheet'!$S:$S,$AL1484,'Input Sheet'!M:M)</f>
        <v>0</v>
      </c>
      <c r="AJ1484" s="28">
        <f>+SUMIF('Input Sheet'!$S:$S,$AL1484,'Input Sheet'!N:N)</f>
        <v>0</v>
      </c>
      <c r="AK1484" s="28"/>
      <c r="AL1484" s="27" t="str">
        <f t="shared" si="118"/>
        <v>160-7570R</v>
      </c>
      <c r="AM1484" s="34" t="str">
        <f t="shared" si="119"/>
        <v>Admin &amp; Other</v>
      </c>
      <c r="AN1484" s="34" t="str">
        <f t="shared" si="120"/>
        <v>Admin &amp; OtherOther Overheads as % of Total Gross Profit</v>
      </c>
      <c r="AO1484" s="35"/>
      <c r="AP1484" s="35"/>
      <c r="AQ1484" s="35"/>
    </row>
    <row r="1485" spans="1:43" x14ac:dyDescent="0.25">
      <c r="A1485" s="27" t="s">
        <v>103</v>
      </c>
      <c r="B1485" s="27" t="s">
        <v>104</v>
      </c>
      <c r="C1485" s="27" t="s">
        <v>657</v>
      </c>
      <c r="D1485" s="27" t="s">
        <v>176</v>
      </c>
      <c r="E1485" s="27" t="s">
        <v>660</v>
      </c>
      <c r="F1485" s="27" t="s">
        <v>687</v>
      </c>
      <c r="G1485" s="27" t="s">
        <v>688</v>
      </c>
      <c r="H1485" s="34" t="s">
        <v>644</v>
      </c>
      <c r="I1485" s="34" t="s">
        <v>645</v>
      </c>
      <c r="J1485" s="34" t="str">
        <f t="shared" si="116"/>
        <v>Admin &amp; OtherOther Overheads as % of Total Gross Profit</v>
      </c>
      <c r="K1485" s="34" t="str">
        <f t="shared" si="117"/>
        <v>200Miscellaneous expenses - Toyota</v>
      </c>
      <c r="L1485" s="28">
        <f>+SUMIF('TB 4-24'!M:M,$AL1485,'TB 4-24'!G:G)</f>
        <v>0</v>
      </c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>
        <f>+SUMIF('Input Sheet'!$S:$S,$AL1485,'Input Sheet'!C:C)</f>
        <v>0</v>
      </c>
      <c r="Z1485" s="28">
        <f>+SUMIF('Input Sheet'!$S:$S,$AL1485,'Input Sheet'!D:D)</f>
        <v>0</v>
      </c>
      <c r="AA1485" s="28">
        <f>+SUMIF('Input Sheet'!$S:$S,$AL1485,'Input Sheet'!E:E)</f>
        <v>0</v>
      </c>
      <c r="AB1485" s="28">
        <f>+SUMIF('Input Sheet'!$S:$S,$AL1485,'Input Sheet'!F:F)</f>
        <v>0</v>
      </c>
      <c r="AC1485" s="28">
        <f>+SUMIF('Input Sheet'!$S:$S,$AL1485,'Input Sheet'!G:G)</f>
        <v>0</v>
      </c>
      <c r="AD1485" s="28">
        <f>+SUMIF('Input Sheet'!$S:$S,$AL1485,'Input Sheet'!H:H)</f>
        <v>0</v>
      </c>
      <c r="AE1485" s="28">
        <f>+SUMIF('Input Sheet'!$S:$S,$AL1485,'Input Sheet'!I:I)</f>
        <v>0</v>
      </c>
      <c r="AF1485" s="28">
        <f>+SUMIF('Input Sheet'!$S:$S,$AL1485,'Input Sheet'!J:J)</f>
        <v>0</v>
      </c>
      <c r="AG1485" s="28">
        <f>+SUMIF('Input Sheet'!$S:$S,$AL1485,'Input Sheet'!K:K)</f>
        <v>0</v>
      </c>
      <c r="AH1485" s="28">
        <f>+SUMIF('Input Sheet'!$S:$S,$AL1485,'Input Sheet'!L:L)</f>
        <v>0</v>
      </c>
      <c r="AI1485" s="28">
        <f>+SUMIF('Input Sheet'!$S:$S,$AL1485,'Input Sheet'!M:M)</f>
        <v>0</v>
      </c>
      <c r="AJ1485" s="28">
        <f>+SUMIF('Input Sheet'!$S:$S,$AL1485,'Input Sheet'!N:N)</f>
        <v>0</v>
      </c>
      <c r="AK1485" s="28"/>
      <c r="AL1485" s="27" t="str">
        <f t="shared" si="118"/>
        <v>200-7570R</v>
      </c>
      <c r="AM1485" s="34" t="str">
        <f t="shared" si="119"/>
        <v>Admin &amp; Other</v>
      </c>
      <c r="AN1485" s="34" t="str">
        <f t="shared" si="120"/>
        <v>Admin &amp; OtherOther Overheads as % of Total Gross Profit</v>
      </c>
      <c r="AO1485" s="35"/>
      <c r="AP1485" s="35"/>
      <c r="AQ1485" s="35"/>
    </row>
    <row r="1486" spans="1:43" x14ac:dyDescent="0.25">
      <c r="A1486" s="27" t="s">
        <v>103</v>
      </c>
      <c r="B1486" s="27" t="s">
        <v>104</v>
      </c>
      <c r="C1486" s="27" t="s">
        <v>657</v>
      </c>
      <c r="D1486" s="27" t="s">
        <v>176</v>
      </c>
      <c r="E1486" s="27" t="s">
        <v>661</v>
      </c>
      <c r="F1486" s="27" t="s">
        <v>687</v>
      </c>
      <c r="G1486" s="27" t="s">
        <v>688</v>
      </c>
      <c r="H1486" s="34" t="s">
        <v>644</v>
      </c>
      <c r="I1486" s="34" t="s">
        <v>645</v>
      </c>
      <c r="J1486" s="34" t="str">
        <f t="shared" si="116"/>
        <v>Admin &amp; OtherOther Overheads as % of Total Gross Profit</v>
      </c>
      <c r="K1486" s="34" t="str">
        <f t="shared" si="117"/>
        <v>221Miscellaneous expenses - Toyota</v>
      </c>
      <c r="L1486" s="28">
        <f>+SUMIF('TB 4-24'!M:M,$AL1486,'TB 4-24'!G:G)</f>
        <v>0</v>
      </c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>
        <f>+SUMIF('Input Sheet'!$S:$S,$AL1486,'Input Sheet'!C:C)</f>
        <v>0</v>
      </c>
      <c r="Z1486" s="28">
        <f>+SUMIF('Input Sheet'!$S:$S,$AL1486,'Input Sheet'!D:D)</f>
        <v>0</v>
      </c>
      <c r="AA1486" s="28">
        <f>+SUMIF('Input Sheet'!$S:$S,$AL1486,'Input Sheet'!E:E)</f>
        <v>0</v>
      </c>
      <c r="AB1486" s="28">
        <f>+SUMIF('Input Sheet'!$S:$S,$AL1486,'Input Sheet'!F:F)</f>
        <v>0</v>
      </c>
      <c r="AC1486" s="28">
        <f>+SUMIF('Input Sheet'!$S:$S,$AL1486,'Input Sheet'!G:G)</f>
        <v>0</v>
      </c>
      <c r="AD1486" s="28">
        <f>+SUMIF('Input Sheet'!$S:$S,$AL1486,'Input Sheet'!H:H)</f>
        <v>0</v>
      </c>
      <c r="AE1486" s="28">
        <f>+SUMIF('Input Sheet'!$S:$S,$AL1486,'Input Sheet'!I:I)</f>
        <v>0</v>
      </c>
      <c r="AF1486" s="28">
        <f>+SUMIF('Input Sheet'!$S:$S,$AL1486,'Input Sheet'!J:J)</f>
        <v>0</v>
      </c>
      <c r="AG1486" s="28">
        <f>+SUMIF('Input Sheet'!$S:$S,$AL1486,'Input Sheet'!K:K)</f>
        <v>0</v>
      </c>
      <c r="AH1486" s="28">
        <f>+SUMIF('Input Sheet'!$S:$S,$AL1486,'Input Sheet'!L:L)</f>
        <v>0</v>
      </c>
      <c r="AI1486" s="28">
        <f>+SUMIF('Input Sheet'!$S:$S,$AL1486,'Input Sheet'!M:M)</f>
        <v>0</v>
      </c>
      <c r="AJ1486" s="28">
        <f>+SUMIF('Input Sheet'!$S:$S,$AL1486,'Input Sheet'!N:N)</f>
        <v>0</v>
      </c>
      <c r="AK1486" s="28"/>
      <c r="AL1486" s="27" t="str">
        <f t="shared" si="118"/>
        <v>221-7570R</v>
      </c>
      <c r="AM1486" s="34" t="str">
        <f t="shared" si="119"/>
        <v>Admin &amp; Other</v>
      </c>
      <c r="AN1486" s="34" t="str">
        <f t="shared" si="120"/>
        <v>Admin &amp; OtherOther Overheads as % of Total Gross Profit</v>
      </c>
      <c r="AO1486" s="35"/>
      <c r="AP1486" s="35"/>
      <c r="AQ1486" s="35"/>
    </row>
    <row r="1487" spans="1:43" x14ac:dyDescent="0.25">
      <c r="A1487" s="27" t="s">
        <v>103</v>
      </c>
      <c r="B1487" s="27" t="s">
        <v>104</v>
      </c>
      <c r="C1487" s="27" t="s">
        <v>657</v>
      </c>
      <c r="D1487" s="27" t="s">
        <v>176</v>
      </c>
      <c r="E1487" s="27" t="s">
        <v>662</v>
      </c>
      <c r="F1487" s="27" t="s">
        <v>687</v>
      </c>
      <c r="G1487" s="27" t="s">
        <v>688</v>
      </c>
      <c r="H1487" s="34" t="s">
        <v>644</v>
      </c>
      <c r="I1487" s="34" t="s">
        <v>645</v>
      </c>
      <c r="J1487" s="34" t="str">
        <f t="shared" si="116"/>
        <v>Admin &amp; OtherOther Overheads as % of Total Gross Profit</v>
      </c>
      <c r="K1487" s="34" t="str">
        <f t="shared" si="117"/>
        <v>260Miscellaneous expenses - Toyota</v>
      </c>
      <c r="L1487" s="28">
        <f>+SUMIF('TB 4-24'!M:M,$AL1487,'TB 4-24'!G:G)</f>
        <v>0</v>
      </c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>
        <f>+SUMIF('Input Sheet'!$S:$S,$AL1487,'Input Sheet'!C:C)</f>
        <v>0</v>
      </c>
      <c r="Z1487" s="28">
        <f>+SUMIF('Input Sheet'!$S:$S,$AL1487,'Input Sheet'!D:D)</f>
        <v>0</v>
      </c>
      <c r="AA1487" s="28">
        <f>+SUMIF('Input Sheet'!$S:$S,$AL1487,'Input Sheet'!E:E)</f>
        <v>0</v>
      </c>
      <c r="AB1487" s="28">
        <f>+SUMIF('Input Sheet'!$S:$S,$AL1487,'Input Sheet'!F:F)</f>
        <v>0</v>
      </c>
      <c r="AC1487" s="28">
        <f>+SUMIF('Input Sheet'!$S:$S,$AL1487,'Input Sheet'!G:G)</f>
        <v>0</v>
      </c>
      <c r="AD1487" s="28">
        <f>+SUMIF('Input Sheet'!$S:$S,$AL1487,'Input Sheet'!H:H)</f>
        <v>0</v>
      </c>
      <c r="AE1487" s="28">
        <f>+SUMIF('Input Sheet'!$S:$S,$AL1487,'Input Sheet'!I:I)</f>
        <v>0</v>
      </c>
      <c r="AF1487" s="28">
        <f>+SUMIF('Input Sheet'!$S:$S,$AL1487,'Input Sheet'!J:J)</f>
        <v>0</v>
      </c>
      <c r="AG1487" s="28">
        <f>+SUMIF('Input Sheet'!$S:$S,$AL1487,'Input Sheet'!K:K)</f>
        <v>0</v>
      </c>
      <c r="AH1487" s="28">
        <f>+SUMIF('Input Sheet'!$S:$S,$AL1487,'Input Sheet'!L:L)</f>
        <v>0</v>
      </c>
      <c r="AI1487" s="28">
        <f>+SUMIF('Input Sheet'!$S:$S,$AL1487,'Input Sheet'!M:M)</f>
        <v>0</v>
      </c>
      <c r="AJ1487" s="28">
        <f>+SUMIF('Input Sheet'!$S:$S,$AL1487,'Input Sheet'!N:N)</f>
        <v>0</v>
      </c>
      <c r="AK1487" s="28"/>
      <c r="AL1487" s="27" t="str">
        <f t="shared" si="118"/>
        <v>260-7570R</v>
      </c>
      <c r="AM1487" s="34" t="str">
        <f t="shared" si="119"/>
        <v>Admin &amp; Other</v>
      </c>
      <c r="AN1487" s="34" t="str">
        <f t="shared" si="120"/>
        <v>Admin &amp; OtherOther Overheads as % of Total Gross Profit</v>
      </c>
      <c r="AO1487" s="35"/>
      <c r="AP1487" s="35"/>
      <c r="AQ1487" s="35"/>
    </row>
    <row r="1488" spans="1:43" x14ac:dyDescent="0.25">
      <c r="A1488" s="27" t="s">
        <v>103</v>
      </c>
      <c r="B1488" s="27" t="s">
        <v>104</v>
      </c>
      <c r="C1488" s="27" t="s">
        <v>663</v>
      </c>
      <c r="D1488" s="27" t="s">
        <v>176</v>
      </c>
      <c r="E1488" s="27" t="s">
        <v>664</v>
      </c>
      <c r="F1488" s="27" t="s">
        <v>687</v>
      </c>
      <c r="G1488" s="27" t="s">
        <v>688</v>
      </c>
      <c r="H1488" s="34" t="s">
        <v>644</v>
      </c>
      <c r="I1488" s="34" t="s">
        <v>645</v>
      </c>
      <c r="J1488" s="34" t="str">
        <f t="shared" si="116"/>
        <v>Admin &amp; OtherOther Overheads as % of Total Gross Profit</v>
      </c>
      <c r="K1488" s="34" t="str">
        <f t="shared" si="117"/>
        <v>400Miscellaneous expenses - Toyota</v>
      </c>
      <c r="L1488" s="28">
        <f>+SUMIF('TB 4-24'!M:M,$AL1488,'TB 4-24'!G:G)</f>
        <v>0</v>
      </c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>
        <f>+SUMIF('Input Sheet'!$S:$S,$AL1488,'Input Sheet'!C:C)</f>
        <v>0</v>
      </c>
      <c r="Z1488" s="28">
        <f>+SUMIF('Input Sheet'!$S:$S,$AL1488,'Input Sheet'!D:D)</f>
        <v>0</v>
      </c>
      <c r="AA1488" s="28">
        <f>+SUMIF('Input Sheet'!$S:$S,$AL1488,'Input Sheet'!E:E)</f>
        <v>0</v>
      </c>
      <c r="AB1488" s="28">
        <f>+SUMIF('Input Sheet'!$S:$S,$AL1488,'Input Sheet'!F:F)</f>
        <v>0</v>
      </c>
      <c r="AC1488" s="28">
        <f>+SUMIF('Input Sheet'!$S:$S,$AL1488,'Input Sheet'!G:G)</f>
        <v>0</v>
      </c>
      <c r="AD1488" s="28">
        <f>+SUMIF('Input Sheet'!$S:$S,$AL1488,'Input Sheet'!H:H)</f>
        <v>0</v>
      </c>
      <c r="AE1488" s="28">
        <f>+SUMIF('Input Sheet'!$S:$S,$AL1488,'Input Sheet'!I:I)</f>
        <v>0</v>
      </c>
      <c r="AF1488" s="28">
        <f>+SUMIF('Input Sheet'!$S:$S,$AL1488,'Input Sheet'!J:J)</f>
        <v>0</v>
      </c>
      <c r="AG1488" s="28">
        <f>+SUMIF('Input Sheet'!$S:$S,$AL1488,'Input Sheet'!K:K)</f>
        <v>0</v>
      </c>
      <c r="AH1488" s="28">
        <f>+SUMIF('Input Sheet'!$S:$S,$AL1488,'Input Sheet'!L:L)</f>
        <v>0</v>
      </c>
      <c r="AI1488" s="28">
        <f>+SUMIF('Input Sheet'!$S:$S,$AL1488,'Input Sheet'!M:M)</f>
        <v>0</v>
      </c>
      <c r="AJ1488" s="28">
        <f>+SUMIF('Input Sheet'!$S:$S,$AL1488,'Input Sheet'!N:N)</f>
        <v>0</v>
      </c>
      <c r="AK1488" s="28"/>
      <c r="AL1488" s="27" t="str">
        <f t="shared" si="118"/>
        <v>400-7570R</v>
      </c>
      <c r="AM1488" s="34" t="str">
        <f t="shared" si="119"/>
        <v>Admin &amp; Other</v>
      </c>
      <c r="AN1488" s="34" t="str">
        <f t="shared" si="120"/>
        <v>Admin &amp; OtherOther Overheads as % of Total Gross Profit</v>
      </c>
      <c r="AO1488" s="35"/>
      <c r="AP1488" s="35"/>
      <c r="AQ1488" s="35"/>
    </row>
    <row r="1489" spans="1:43" x14ac:dyDescent="0.25">
      <c r="A1489" s="27" t="s">
        <v>103</v>
      </c>
      <c r="B1489" s="27" t="s">
        <v>104</v>
      </c>
      <c r="C1489" s="27" t="s">
        <v>663</v>
      </c>
      <c r="D1489" s="27" t="s">
        <v>176</v>
      </c>
      <c r="E1489" s="27" t="s">
        <v>665</v>
      </c>
      <c r="F1489" s="27" t="s">
        <v>687</v>
      </c>
      <c r="G1489" s="27" t="s">
        <v>688</v>
      </c>
      <c r="H1489" s="34" t="s">
        <v>644</v>
      </c>
      <c r="I1489" s="34" t="s">
        <v>645</v>
      </c>
      <c r="J1489" s="34" t="str">
        <f t="shared" si="116"/>
        <v>Admin &amp; OtherOther Overheads as % of Total Gross Profit</v>
      </c>
      <c r="K1489" s="34" t="str">
        <f t="shared" si="117"/>
        <v>410Miscellaneous expenses - Toyota</v>
      </c>
      <c r="L1489" s="28">
        <f>+SUMIF('TB 4-24'!M:M,$AL1489,'TB 4-24'!G:G)</f>
        <v>0</v>
      </c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>
        <f>+SUMIF('Input Sheet'!$S:$S,$AL1489,'Input Sheet'!C:C)</f>
        <v>0</v>
      </c>
      <c r="Z1489" s="28">
        <f>+SUMIF('Input Sheet'!$S:$S,$AL1489,'Input Sheet'!D:D)</f>
        <v>0</v>
      </c>
      <c r="AA1489" s="28">
        <f>+SUMIF('Input Sheet'!$S:$S,$AL1489,'Input Sheet'!E:E)</f>
        <v>0</v>
      </c>
      <c r="AB1489" s="28">
        <f>+SUMIF('Input Sheet'!$S:$S,$AL1489,'Input Sheet'!F:F)</f>
        <v>0</v>
      </c>
      <c r="AC1489" s="28">
        <f>+SUMIF('Input Sheet'!$S:$S,$AL1489,'Input Sheet'!G:G)</f>
        <v>0</v>
      </c>
      <c r="AD1489" s="28">
        <f>+SUMIF('Input Sheet'!$S:$S,$AL1489,'Input Sheet'!H:H)</f>
        <v>0</v>
      </c>
      <c r="AE1489" s="28">
        <f>+SUMIF('Input Sheet'!$S:$S,$AL1489,'Input Sheet'!I:I)</f>
        <v>0</v>
      </c>
      <c r="AF1489" s="28">
        <f>+SUMIF('Input Sheet'!$S:$S,$AL1489,'Input Sheet'!J:J)</f>
        <v>0</v>
      </c>
      <c r="AG1489" s="28">
        <f>+SUMIF('Input Sheet'!$S:$S,$AL1489,'Input Sheet'!K:K)</f>
        <v>0</v>
      </c>
      <c r="AH1489" s="28">
        <f>+SUMIF('Input Sheet'!$S:$S,$AL1489,'Input Sheet'!L:L)</f>
        <v>0</v>
      </c>
      <c r="AI1489" s="28">
        <f>+SUMIF('Input Sheet'!$S:$S,$AL1489,'Input Sheet'!M:M)</f>
        <v>0</v>
      </c>
      <c r="AJ1489" s="28">
        <f>+SUMIF('Input Sheet'!$S:$S,$AL1489,'Input Sheet'!N:N)</f>
        <v>0</v>
      </c>
      <c r="AK1489" s="28"/>
      <c r="AL1489" s="27" t="str">
        <f t="shared" si="118"/>
        <v>410-7570R</v>
      </c>
      <c r="AM1489" s="34" t="str">
        <f t="shared" si="119"/>
        <v>Admin &amp; Other</v>
      </c>
      <c r="AN1489" s="34" t="str">
        <f t="shared" si="120"/>
        <v>Admin &amp; OtherOther Overheads as % of Total Gross Profit</v>
      </c>
      <c r="AO1489" s="35"/>
      <c r="AP1489" s="35"/>
      <c r="AQ1489" s="35"/>
    </row>
    <row r="1490" spans="1:43" x14ac:dyDescent="0.25">
      <c r="A1490" s="27" t="s">
        <v>103</v>
      </c>
      <c r="B1490" s="27" t="s">
        <v>104</v>
      </c>
      <c r="C1490" s="27" t="s">
        <v>663</v>
      </c>
      <c r="D1490" s="27" t="s">
        <v>176</v>
      </c>
      <c r="E1490" s="27" t="s">
        <v>666</v>
      </c>
      <c r="F1490" s="27" t="s">
        <v>687</v>
      </c>
      <c r="G1490" s="27" t="s">
        <v>688</v>
      </c>
      <c r="H1490" s="34" t="s">
        <v>644</v>
      </c>
      <c r="I1490" s="34" t="s">
        <v>645</v>
      </c>
      <c r="J1490" s="34" t="str">
        <f t="shared" si="116"/>
        <v>Admin &amp; OtherOther Overheads as % of Total Gross Profit</v>
      </c>
      <c r="K1490" s="34" t="str">
        <f t="shared" si="117"/>
        <v>420Miscellaneous expenses - Toyota</v>
      </c>
      <c r="L1490" s="28">
        <f>+SUMIF('TB 4-24'!M:M,$AL1490,'TB 4-24'!G:G)</f>
        <v>0</v>
      </c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>
        <f>+SUMIF('Input Sheet'!$S:$S,$AL1490,'Input Sheet'!C:C)</f>
        <v>0</v>
      </c>
      <c r="Z1490" s="28">
        <f>+SUMIF('Input Sheet'!$S:$S,$AL1490,'Input Sheet'!D:D)</f>
        <v>0</v>
      </c>
      <c r="AA1490" s="28">
        <f>+SUMIF('Input Sheet'!$S:$S,$AL1490,'Input Sheet'!E:E)</f>
        <v>0</v>
      </c>
      <c r="AB1490" s="28">
        <f>+SUMIF('Input Sheet'!$S:$S,$AL1490,'Input Sheet'!F:F)</f>
        <v>0</v>
      </c>
      <c r="AC1490" s="28">
        <f>+SUMIF('Input Sheet'!$S:$S,$AL1490,'Input Sheet'!G:G)</f>
        <v>0</v>
      </c>
      <c r="AD1490" s="28">
        <f>+SUMIF('Input Sheet'!$S:$S,$AL1490,'Input Sheet'!H:H)</f>
        <v>0</v>
      </c>
      <c r="AE1490" s="28">
        <f>+SUMIF('Input Sheet'!$S:$S,$AL1490,'Input Sheet'!I:I)</f>
        <v>0</v>
      </c>
      <c r="AF1490" s="28">
        <f>+SUMIF('Input Sheet'!$S:$S,$AL1490,'Input Sheet'!J:J)</f>
        <v>0</v>
      </c>
      <c r="AG1490" s="28">
        <f>+SUMIF('Input Sheet'!$S:$S,$AL1490,'Input Sheet'!K:K)</f>
        <v>0</v>
      </c>
      <c r="AH1490" s="28">
        <f>+SUMIF('Input Sheet'!$S:$S,$AL1490,'Input Sheet'!L:L)</f>
        <v>0</v>
      </c>
      <c r="AI1490" s="28">
        <f>+SUMIF('Input Sheet'!$S:$S,$AL1490,'Input Sheet'!M:M)</f>
        <v>0</v>
      </c>
      <c r="AJ1490" s="28">
        <f>+SUMIF('Input Sheet'!$S:$S,$AL1490,'Input Sheet'!N:N)</f>
        <v>0</v>
      </c>
      <c r="AK1490" s="28"/>
      <c r="AL1490" s="27" t="str">
        <f t="shared" si="118"/>
        <v>420-7570R</v>
      </c>
      <c r="AM1490" s="34" t="str">
        <f t="shared" si="119"/>
        <v>Admin &amp; Other</v>
      </c>
      <c r="AN1490" s="34" t="str">
        <f t="shared" si="120"/>
        <v>Admin &amp; OtherOther Overheads as % of Total Gross Profit</v>
      </c>
      <c r="AO1490" s="35"/>
      <c r="AP1490" s="35"/>
      <c r="AQ1490" s="35"/>
    </row>
    <row r="1491" spans="1:43" x14ac:dyDescent="0.25">
      <c r="A1491" s="27" t="s">
        <v>103</v>
      </c>
      <c r="B1491" s="27" t="s">
        <v>104</v>
      </c>
      <c r="C1491" s="27" t="s">
        <v>663</v>
      </c>
      <c r="D1491" s="27" t="s">
        <v>176</v>
      </c>
      <c r="E1491" s="27" t="s">
        <v>667</v>
      </c>
      <c r="F1491" s="27" t="s">
        <v>687</v>
      </c>
      <c r="G1491" s="27" t="s">
        <v>688</v>
      </c>
      <c r="H1491" s="34" t="s">
        <v>644</v>
      </c>
      <c r="I1491" s="34" t="s">
        <v>645</v>
      </c>
      <c r="J1491" s="34" t="str">
        <f t="shared" si="116"/>
        <v>Admin &amp; OtherOther Overheads as % of Total Gross Profit</v>
      </c>
      <c r="K1491" s="34" t="str">
        <f t="shared" si="117"/>
        <v>421Miscellaneous expenses - Toyota</v>
      </c>
      <c r="L1491" s="28">
        <f>+SUMIF('TB 4-24'!M:M,$AL1491,'TB 4-24'!G:G)</f>
        <v>0</v>
      </c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>
        <f>+SUMIF('Input Sheet'!$S:$S,$AL1491,'Input Sheet'!C:C)</f>
        <v>0</v>
      </c>
      <c r="Z1491" s="28">
        <f>+SUMIF('Input Sheet'!$S:$S,$AL1491,'Input Sheet'!D:D)</f>
        <v>0</v>
      </c>
      <c r="AA1491" s="28">
        <f>+SUMIF('Input Sheet'!$S:$S,$AL1491,'Input Sheet'!E:E)</f>
        <v>0</v>
      </c>
      <c r="AB1491" s="28">
        <f>+SUMIF('Input Sheet'!$S:$S,$AL1491,'Input Sheet'!F:F)</f>
        <v>0</v>
      </c>
      <c r="AC1491" s="28">
        <f>+SUMIF('Input Sheet'!$S:$S,$AL1491,'Input Sheet'!G:G)</f>
        <v>0</v>
      </c>
      <c r="AD1491" s="28">
        <f>+SUMIF('Input Sheet'!$S:$S,$AL1491,'Input Sheet'!H:H)</f>
        <v>0</v>
      </c>
      <c r="AE1491" s="28">
        <f>+SUMIF('Input Sheet'!$S:$S,$AL1491,'Input Sheet'!I:I)</f>
        <v>0</v>
      </c>
      <c r="AF1491" s="28">
        <f>+SUMIF('Input Sheet'!$S:$S,$AL1491,'Input Sheet'!J:J)</f>
        <v>0</v>
      </c>
      <c r="AG1491" s="28">
        <f>+SUMIF('Input Sheet'!$S:$S,$AL1491,'Input Sheet'!K:K)</f>
        <v>0</v>
      </c>
      <c r="AH1491" s="28">
        <f>+SUMIF('Input Sheet'!$S:$S,$AL1491,'Input Sheet'!L:L)</f>
        <v>0</v>
      </c>
      <c r="AI1491" s="28">
        <f>+SUMIF('Input Sheet'!$S:$S,$AL1491,'Input Sheet'!M:M)</f>
        <v>0</v>
      </c>
      <c r="AJ1491" s="28">
        <f>+SUMIF('Input Sheet'!$S:$S,$AL1491,'Input Sheet'!N:N)</f>
        <v>0</v>
      </c>
      <c r="AK1491" s="28"/>
      <c r="AL1491" s="27" t="str">
        <f t="shared" si="118"/>
        <v>421-7570R</v>
      </c>
      <c r="AM1491" s="34" t="str">
        <f t="shared" si="119"/>
        <v>Admin &amp; Other</v>
      </c>
      <c r="AN1491" s="34" t="str">
        <f t="shared" si="120"/>
        <v>Admin &amp; OtherOther Overheads as % of Total Gross Profit</v>
      </c>
      <c r="AO1491" s="35"/>
      <c r="AP1491" s="35"/>
      <c r="AQ1491" s="35"/>
    </row>
    <row r="1492" spans="1:43" x14ac:dyDescent="0.25">
      <c r="A1492" s="27" t="s">
        <v>103</v>
      </c>
      <c r="B1492" s="27" t="s">
        <v>104</v>
      </c>
      <c r="C1492" s="27" t="s">
        <v>663</v>
      </c>
      <c r="D1492" s="27" t="s">
        <v>176</v>
      </c>
      <c r="E1492" s="27" t="s">
        <v>670</v>
      </c>
      <c r="F1492" s="27" t="s">
        <v>687</v>
      </c>
      <c r="G1492" s="27" t="s">
        <v>688</v>
      </c>
      <c r="H1492" s="34" t="s">
        <v>644</v>
      </c>
      <c r="I1492" s="34" t="s">
        <v>645</v>
      </c>
      <c r="J1492" s="34" t="str">
        <f t="shared" si="116"/>
        <v>Admin &amp; OtherOther Overheads as % of Total Gross Profit</v>
      </c>
      <c r="K1492" s="34" t="str">
        <f t="shared" si="117"/>
        <v>460Miscellaneous expenses - Toyota</v>
      </c>
      <c r="L1492" s="28">
        <f>+SUMIF('TB 4-24'!M:M,$AL1492,'TB 4-24'!G:G)</f>
        <v>0</v>
      </c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>
        <f>+SUMIF('Input Sheet'!$S:$S,$AL1492,'Input Sheet'!C:C)</f>
        <v>0</v>
      </c>
      <c r="Z1492" s="28">
        <f>+SUMIF('Input Sheet'!$S:$S,$AL1492,'Input Sheet'!D:D)</f>
        <v>0</v>
      </c>
      <c r="AA1492" s="28">
        <f>+SUMIF('Input Sheet'!$S:$S,$AL1492,'Input Sheet'!E:E)</f>
        <v>0</v>
      </c>
      <c r="AB1492" s="28">
        <f>+SUMIF('Input Sheet'!$S:$S,$AL1492,'Input Sheet'!F:F)</f>
        <v>0</v>
      </c>
      <c r="AC1492" s="28">
        <f>+SUMIF('Input Sheet'!$S:$S,$AL1492,'Input Sheet'!G:G)</f>
        <v>0</v>
      </c>
      <c r="AD1492" s="28">
        <f>+SUMIF('Input Sheet'!$S:$S,$AL1492,'Input Sheet'!H:H)</f>
        <v>0</v>
      </c>
      <c r="AE1492" s="28">
        <f>+SUMIF('Input Sheet'!$S:$S,$AL1492,'Input Sheet'!I:I)</f>
        <v>0</v>
      </c>
      <c r="AF1492" s="28">
        <f>+SUMIF('Input Sheet'!$S:$S,$AL1492,'Input Sheet'!J:J)</f>
        <v>0</v>
      </c>
      <c r="AG1492" s="28">
        <f>+SUMIF('Input Sheet'!$S:$S,$AL1492,'Input Sheet'!K:K)</f>
        <v>0</v>
      </c>
      <c r="AH1492" s="28">
        <f>+SUMIF('Input Sheet'!$S:$S,$AL1492,'Input Sheet'!L:L)</f>
        <v>0</v>
      </c>
      <c r="AI1492" s="28">
        <f>+SUMIF('Input Sheet'!$S:$S,$AL1492,'Input Sheet'!M:M)</f>
        <v>0</v>
      </c>
      <c r="AJ1492" s="28">
        <f>+SUMIF('Input Sheet'!$S:$S,$AL1492,'Input Sheet'!N:N)</f>
        <v>0</v>
      </c>
      <c r="AK1492" s="28"/>
      <c r="AL1492" s="27" t="str">
        <f t="shared" si="118"/>
        <v>460-7570R</v>
      </c>
      <c r="AM1492" s="34" t="str">
        <f t="shared" si="119"/>
        <v>Admin &amp; Other</v>
      </c>
      <c r="AN1492" s="34" t="str">
        <f t="shared" si="120"/>
        <v>Admin &amp; OtherOther Overheads as % of Total Gross Profit</v>
      </c>
      <c r="AO1492" s="35"/>
      <c r="AP1492" s="35"/>
      <c r="AQ1492" s="35"/>
    </row>
    <row r="1493" spans="1:43" x14ac:dyDescent="0.25">
      <c r="A1493" s="27" t="s">
        <v>103</v>
      </c>
      <c r="B1493" s="27" t="s">
        <v>104</v>
      </c>
      <c r="C1493" s="27" t="s">
        <v>671</v>
      </c>
      <c r="D1493" s="27" t="s">
        <v>176</v>
      </c>
      <c r="E1493" s="27" t="s">
        <v>672</v>
      </c>
      <c r="F1493" s="27" t="s">
        <v>687</v>
      </c>
      <c r="G1493" s="27" t="s">
        <v>688</v>
      </c>
      <c r="H1493" s="34" t="s">
        <v>644</v>
      </c>
      <c r="I1493" s="34" t="s">
        <v>645</v>
      </c>
      <c r="J1493" s="34" t="str">
        <f t="shared" si="116"/>
        <v>Admin &amp; OtherOther Overheads as % of Total Gross Profit</v>
      </c>
      <c r="K1493" s="34" t="str">
        <f t="shared" si="117"/>
        <v>300Miscellaneous expenses - Toyota</v>
      </c>
      <c r="L1493" s="28">
        <f>+SUMIF('TB 4-24'!M:M,$AL1493,'TB 4-24'!G:G)</f>
        <v>0</v>
      </c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>
        <f>+SUMIF('Input Sheet'!$S:$S,$AL1493,'Input Sheet'!C:C)</f>
        <v>0</v>
      </c>
      <c r="Z1493" s="28">
        <f>+SUMIF('Input Sheet'!$S:$S,$AL1493,'Input Sheet'!D:D)</f>
        <v>0</v>
      </c>
      <c r="AA1493" s="28">
        <f>+SUMIF('Input Sheet'!$S:$S,$AL1493,'Input Sheet'!E:E)</f>
        <v>0</v>
      </c>
      <c r="AB1493" s="28">
        <f>+SUMIF('Input Sheet'!$S:$S,$AL1493,'Input Sheet'!F:F)</f>
        <v>0</v>
      </c>
      <c r="AC1493" s="28">
        <f>+SUMIF('Input Sheet'!$S:$S,$AL1493,'Input Sheet'!G:G)</f>
        <v>0</v>
      </c>
      <c r="AD1493" s="28">
        <f>+SUMIF('Input Sheet'!$S:$S,$AL1493,'Input Sheet'!H:H)</f>
        <v>0</v>
      </c>
      <c r="AE1493" s="28">
        <f>+SUMIF('Input Sheet'!$S:$S,$AL1493,'Input Sheet'!I:I)</f>
        <v>0</v>
      </c>
      <c r="AF1493" s="28">
        <f>+SUMIF('Input Sheet'!$S:$S,$AL1493,'Input Sheet'!J:J)</f>
        <v>0</v>
      </c>
      <c r="AG1493" s="28">
        <f>+SUMIF('Input Sheet'!$S:$S,$AL1493,'Input Sheet'!K:K)</f>
        <v>0</v>
      </c>
      <c r="AH1493" s="28">
        <f>+SUMIF('Input Sheet'!$S:$S,$AL1493,'Input Sheet'!L:L)</f>
        <v>0</v>
      </c>
      <c r="AI1493" s="28">
        <f>+SUMIF('Input Sheet'!$S:$S,$AL1493,'Input Sheet'!M:M)</f>
        <v>0</v>
      </c>
      <c r="AJ1493" s="28">
        <f>+SUMIF('Input Sheet'!$S:$S,$AL1493,'Input Sheet'!N:N)</f>
        <v>0</v>
      </c>
      <c r="AK1493" s="28"/>
      <c r="AL1493" s="27" t="str">
        <f t="shared" si="118"/>
        <v>300-7570R</v>
      </c>
      <c r="AM1493" s="34" t="str">
        <f t="shared" si="119"/>
        <v>Admin &amp; Other</v>
      </c>
      <c r="AN1493" s="34" t="str">
        <f t="shared" si="120"/>
        <v>Admin &amp; OtherOther Overheads as % of Total Gross Profit</v>
      </c>
      <c r="AO1493" s="35"/>
      <c r="AP1493" s="35"/>
      <c r="AQ1493" s="35"/>
    </row>
    <row r="1494" spans="1:43" x14ac:dyDescent="0.25">
      <c r="A1494" s="27" t="s">
        <v>103</v>
      </c>
      <c r="B1494" s="27" t="s">
        <v>104</v>
      </c>
      <c r="C1494" s="27" t="s">
        <v>671</v>
      </c>
      <c r="D1494" s="27" t="s">
        <v>176</v>
      </c>
      <c r="E1494" s="27" t="s">
        <v>673</v>
      </c>
      <c r="F1494" s="27" t="s">
        <v>687</v>
      </c>
      <c r="G1494" s="27" t="s">
        <v>688</v>
      </c>
      <c r="H1494" s="34" t="s">
        <v>644</v>
      </c>
      <c r="I1494" s="34" t="s">
        <v>645</v>
      </c>
      <c r="J1494" s="34" t="str">
        <f t="shared" si="116"/>
        <v>Admin &amp; OtherOther Overheads as % of Total Gross Profit</v>
      </c>
      <c r="K1494" s="34" t="str">
        <f t="shared" si="117"/>
        <v>310Miscellaneous expenses - Toyota</v>
      </c>
      <c r="L1494" s="28">
        <f>+SUMIF('TB 4-24'!M:M,$AL1494,'TB 4-24'!G:G)</f>
        <v>0</v>
      </c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>
        <f>+SUMIF('Input Sheet'!$S:$S,$AL1494,'Input Sheet'!C:C)</f>
        <v>0</v>
      </c>
      <c r="Z1494" s="28">
        <f>+SUMIF('Input Sheet'!$S:$S,$AL1494,'Input Sheet'!D:D)</f>
        <v>0</v>
      </c>
      <c r="AA1494" s="28">
        <f>+SUMIF('Input Sheet'!$S:$S,$AL1494,'Input Sheet'!E:E)</f>
        <v>0</v>
      </c>
      <c r="AB1494" s="28">
        <f>+SUMIF('Input Sheet'!$S:$S,$AL1494,'Input Sheet'!F:F)</f>
        <v>0</v>
      </c>
      <c r="AC1494" s="28">
        <f>+SUMIF('Input Sheet'!$S:$S,$AL1494,'Input Sheet'!G:G)</f>
        <v>0</v>
      </c>
      <c r="AD1494" s="28">
        <f>+SUMIF('Input Sheet'!$S:$S,$AL1494,'Input Sheet'!H:H)</f>
        <v>0</v>
      </c>
      <c r="AE1494" s="28">
        <f>+SUMIF('Input Sheet'!$S:$S,$AL1494,'Input Sheet'!I:I)</f>
        <v>0</v>
      </c>
      <c r="AF1494" s="28">
        <f>+SUMIF('Input Sheet'!$S:$S,$AL1494,'Input Sheet'!J:J)</f>
        <v>0</v>
      </c>
      <c r="AG1494" s="28">
        <f>+SUMIF('Input Sheet'!$S:$S,$AL1494,'Input Sheet'!K:K)</f>
        <v>0</v>
      </c>
      <c r="AH1494" s="28">
        <f>+SUMIF('Input Sheet'!$S:$S,$AL1494,'Input Sheet'!L:L)</f>
        <v>0</v>
      </c>
      <c r="AI1494" s="28">
        <f>+SUMIF('Input Sheet'!$S:$S,$AL1494,'Input Sheet'!M:M)</f>
        <v>0</v>
      </c>
      <c r="AJ1494" s="28">
        <f>+SUMIF('Input Sheet'!$S:$S,$AL1494,'Input Sheet'!N:N)</f>
        <v>0</v>
      </c>
      <c r="AK1494" s="28"/>
      <c r="AL1494" s="27" t="str">
        <f t="shared" si="118"/>
        <v>310-7570R</v>
      </c>
      <c r="AM1494" s="34" t="str">
        <f t="shared" si="119"/>
        <v>Admin &amp; Other</v>
      </c>
      <c r="AN1494" s="34" t="str">
        <f t="shared" si="120"/>
        <v>Admin &amp; OtherOther Overheads as % of Total Gross Profit</v>
      </c>
      <c r="AO1494" s="35"/>
      <c r="AP1494" s="35"/>
      <c r="AQ1494" s="35"/>
    </row>
    <row r="1495" spans="1:43" x14ac:dyDescent="0.25">
      <c r="A1495" s="27" t="s">
        <v>103</v>
      </c>
      <c r="B1495" s="27" t="s">
        <v>104</v>
      </c>
      <c r="C1495" s="27" t="s">
        <v>671</v>
      </c>
      <c r="D1495" s="27" t="s">
        <v>176</v>
      </c>
      <c r="E1495" s="27" t="s">
        <v>674</v>
      </c>
      <c r="F1495" s="27" t="s">
        <v>687</v>
      </c>
      <c r="G1495" s="27" t="s">
        <v>688</v>
      </c>
      <c r="H1495" s="34" t="s">
        <v>644</v>
      </c>
      <c r="I1495" s="34" t="s">
        <v>645</v>
      </c>
      <c r="J1495" s="34" t="str">
        <f t="shared" si="116"/>
        <v>Admin &amp; OtherOther Overheads as % of Total Gross Profit</v>
      </c>
      <c r="K1495" s="34" t="str">
        <f t="shared" si="117"/>
        <v>321Miscellaneous expenses - Toyota</v>
      </c>
      <c r="L1495" s="28">
        <f>+SUMIF('TB 4-24'!M:M,$AL1495,'TB 4-24'!G:G)</f>
        <v>0</v>
      </c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>
        <f>+SUMIF('Input Sheet'!$S:$S,$AL1495,'Input Sheet'!C:C)</f>
        <v>0</v>
      </c>
      <c r="Z1495" s="28">
        <f>+SUMIF('Input Sheet'!$S:$S,$AL1495,'Input Sheet'!D:D)</f>
        <v>0</v>
      </c>
      <c r="AA1495" s="28">
        <f>+SUMIF('Input Sheet'!$S:$S,$AL1495,'Input Sheet'!E:E)</f>
        <v>0</v>
      </c>
      <c r="AB1495" s="28">
        <f>+SUMIF('Input Sheet'!$S:$S,$AL1495,'Input Sheet'!F:F)</f>
        <v>0</v>
      </c>
      <c r="AC1495" s="28">
        <f>+SUMIF('Input Sheet'!$S:$S,$AL1495,'Input Sheet'!G:G)</f>
        <v>0</v>
      </c>
      <c r="AD1495" s="28">
        <f>+SUMIF('Input Sheet'!$S:$S,$AL1495,'Input Sheet'!H:H)</f>
        <v>0</v>
      </c>
      <c r="AE1495" s="28">
        <f>+SUMIF('Input Sheet'!$S:$S,$AL1495,'Input Sheet'!I:I)</f>
        <v>0</v>
      </c>
      <c r="AF1495" s="28">
        <f>+SUMIF('Input Sheet'!$S:$S,$AL1495,'Input Sheet'!J:J)</f>
        <v>0</v>
      </c>
      <c r="AG1495" s="28">
        <f>+SUMIF('Input Sheet'!$S:$S,$AL1495,'Input Sheet'!K:K)</f>
        <v>0</v>
      </c>
      <c r="AH1495" s="28">
        <f>+SUMIF('Input Sheet'!$S:$S,$AL1495,'Input Sheet'!L:L)</f>
        <v>0</v>
      </c>
      <c r="AI1495" s="28">
        <f>+SUMIF('Input Sheet'!$S:$S,$AL1495,'Input Sheet'!M:M)</f>
        <v>0</v>
      </c>
      <c r="AJ1495" s="28">
        <f>+SUMIF('Input Sheet'!$S:$S,$AL1495,'Input Sheet'!N:N)</f>
        <v>0</v>
      </c>
      <c r="AK1495" s="28"/>
      <c r="AL1495" s="27" t="str">
        <f t="shared" si="118"/>
        <v>321-7570R</v>
      </c>
      <c r="AM1495" s="34" t="str">
        <f t="shared" si="119"/>
        <v>Admin &amp; Other</v>
      </c>
      <c r="AN1495" s="34" t="str">
        <f t="shared" si="120"/>
        <v>Admin &amp; OtherOther Overheads as % of Total Gross Profit</v>
      </c>
      <c r="AO1495" s="35"/>
      <c r="AP1495" s="35"/>
      <c r="AQ1495" s="35"/>
    </row>
    <row r="1496" spans="1:43" x14ac:dyDescent="0.25">
      <c r="A1496" s="27" t="s">
        <v>103</v>
      </c>
      <c r="B1496" s="27" t="s">
        <v>104</v>
      </c>
      <c r="C1496" s="27" t="s">
        <v>104</v>
      </c>
      <c r="D1496" s="27" t="s">
        <v>176</v>
      </c>
      <c r="E1496" s="27" t="s">
        <v>677</v>
      </c>
      <c r="F1496" s="27" t="s">
        <v>687</v>
      </c>
      <c r="G1496" s="27" t="s">
        <v>688</v>
      </c>
      <c r="H1496" s="34" t="s">
        <v>644</v>
      </c>
      <c r="I1496" s="34" t="s">
        <v>645</v>
      </c>
      <c r="J1496" s="34" t="str">
        <f t="shared" si="116"/>
        <v>Admin &amp; OtherOther Overheads as % of Total Gross Profit</v>
      </c>
      <c r="K1496" s="34" t="str">
        <f t="shared" si="117"/>
        <v>100Miscellaneous expenses - Toyota</v>
      </c>
      <c r="L1496" s="28">
        <f>+SUMIF('TB 4-24'!M:M,$AL1496,'TB 4-24'!G:G)</f>
        <v>0</v>
      </c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>
        <f>+SUMIF('Input Sheet'!$S:$S,$AL1496,'Input Sheet'!C:C)</f>
        <v>0</v>
      </c>
      <c r="Z1496" s="28">
        <f>+SUMIF('Input Sheet'!$S:$S,$AL1496,'Input Sheet'!D:D)</f>
        <v>0</v>
      </c>
      <c r="AA1496" s="28">
        <f>+SUMIF('Input Sheet'!$S:$S,$AL1496,'Input Sheet'!E:E)</f>
        <v>0</v>
      </c>
      <c r="AB1496" s="28">
        <f>+SUMIF('Input Sheet'!$S:$S,$AL1496,'Input Sheet'!F:F)</f>
        <v>0</v>
      </c>
      <c r="AC1496" s="28">
        <f>+SUMIF('Input Sheet'!$S:$S,$AL1496,'Input Sheet'!G:G)</f>
        <v>0</v>
      </c>
      <c r="AD1496" s="28">
        <f>+SUMIF('Input Sheet'!$S:$S,$AL1496,'Input Sheet'!H:H)</f>
        <v>0</v>
      </c>
      <c r="AE1496" s="28">
        <f>+SUMIF('Input Sheet'!$S:$S,$AL1496,'Input Sheet'!I:I)</f>
        <v>0</v>
      </c>
      <c r="AF1496" s="28">
        <f>+SUMIF('Input Sheet'!$S:$S,$AL1496,'Input Sheet'!J:J)</f>
        <v>0</v>
      </c>
      <c r="AG1496" s="28">
        <f>+SUMIF('Input Sheet'!$S:$S,$AL1496,'Input Sheet'!K:K)</f>
        <v>0</v>
      </c>
      <c r="AH1496" s="28">
        <f>+SUMIF('Input Sheet'!$S:$S,$AL1496,'Input Sheet'!L:L)</f>
        <v>0</v>
      </c>
      <c r="AI1496" s="28">
        <f>+SUMIF('Input Sheet'!$S:$S,$AL1496,'Input Sheet'!M:M)</f>
        <v>0</v>
      </c>
      <c r="AJ1496" s="28">
        <f>+SUMIF('Input Sheet'!$S:$S,$AL1496,'Input Sheet'!N:N)</f>
        <v>0</v>
      </c>
      <c r="AK1496" s="28"/>
      <c r="AL1496" s="27" t="str">
        <f t="shared" si="118"/>
        <v>100-7570R</v>
      </c>
      <c r="AM1496" s="34" t="str">
        <f t="shared" si="119"/>
        <v>Admin &amp; Other</v>
      </c>
      <c r="AN1496" s="34" t="str">
        <f t="shared" si="120"/>
        <v>Admin &amp; OtherOther Overheads as % of Total Gross Profit</v>
      </c>
      <c r="AO1496" s="35"/>
      <c r="AP1496" s="35"/>
      <c r="AQ1496" s="35"/>
    </row>
    <row r="1497" spans="1:43" x14ac:dyDescent="0.25">
      <c r="A1497" s="27" t="s">
        <v>103</v>
      </c>
      <c r="B1497" s="27" t="s">
        <v>104</v>
      </c>
      <c r="C1497" s="27" t="s">
        <v>104</v>
      </c>
      <c r="D1497" s="27" t="s">
        <v>498</v>
      </c>
      <c r="E1497" s="27" t="s">
        <v>641</v>
      </c>
      <c r="F1497" s="27" t="s">
        <v>687</v>
      </c>
      <c r="G1497" s="27" t="s">
        <v>688</v>
      </c>
      <c r="H1497" s="34" t="s">
        <v>644</v>
      </c>
      <c r="I1497" s="34" t="s">
        <v>645</v>
      </c>
      <c r="J1497" s="34" t="str">
        <f t="shared" si="116"/>
        <v>Admin &amp; OtherOther Overheads as % of Total Gross Profit</v>
      </c>
      <c r="K1497" s="34" t="str">
        <f t="shared" si="117"/>
        <v>170Miscellaneous expenses - Toyota</v>
      </c>
      <c r="L1497" s="28">
        <f>+SUMIF('TB 4-24'!M:M,$AL1497,'TB 4-24'!G:G)</f>
        <v>0</v>
      </c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>
        <f>+SUMIF('Input Sheet'!$S:$S,$AL1497,'Input Sheet'!C:C)</f>
        <v>0</v>
      </c>
      <c r="Z1497" s="28">
        <f>+SUMIF('Input Sheet'!$S:$S,$AL1497,'Input Sheet'!D:D)</f>
        <v>0</v>
      </c>
      <c r="AA1497" s="28">
        <f>+SUMIF('Input Sheet'!$S:$S,$AL1497,'Input Sheet'!E:E)</f>
        <v>0</v>
      </c>
      <c r="AB1497" s="28">
        <f>+SUMIF('Input Sheet'!$S:$S,$AL1497,'Input Sheet'!F:F)</f>
        <v>0</v>
      </c>
      <c r="AC1497" s="28">
        <f>+SUMIF('Input Sheet'!$S:$S,$AL1497,'Input Sheet'!G:G)</f>
        <v>0</v>
      </c>
      <c r="AD1497" s="28">
        <f>+SUMIF('Input Sheet'!$S:$S,$AL1497,'Input Sheet'!H:H)</f>
        <v>0</v>
      </c>
      <c r="AE1497" s="28">
        <f>+SUMIF('Input Sheet'!$S:$S,$AL1497,'Input Sheet'!I:I)</f>
        <v>0</v>
      </c>
      <c r="AF1497" s="28">
        <f>+SUMIF('Input Sheet'!$S:$S,$AL1497,'Input Sheet'!J:J)</f>
        <v>0</v>
      </c>
      <c r="AG1497" s="28">
        <f>+SUMIF('Input Sheet'!$S:$S,$AL1497,'Input Sheet'!K:K)</f>
        <v>0</v>
      </c>
      <c r="AH1497" s="28">
        <f>+SUMIF('Input Sheet'!$S:$S,$AL1497,'Input Sheet'!L:L)</f>
        <v>0</v>
      </c>
      <c r="AI1497" s="28">
        <f>+SUMIF('Input Sheet'!$S:$S,$AL1497,'Input Sheet'!M:M)</f>
        <v>0</v>
      </c>
      <c r="AJ1497" s="28">
        <f>+SUMIF('Input Sheet'!$S:$S,$AL1497,'Input Sheet'!N:N)</f>
        <v>0</v>
      </c>
      <c r="AK1497" s="28"/>
      <c r="AL1497" s="27" t="str">
        <f t="shared" si="118"/>
        <v>170-7592</v>
      </c>
      <c r="AM1497" s="34" t="str">
        <f t="shared" si="119"/>
        <v>Admin &amp; Other</v>
      </c>
      <c r="AN1497" s="34" t="str">
        <f t="shared" si="120"/>
        <v>Admin &amp; OtherOther Overheads as % of Total Gross Profit</v>
      </c>
      <c r="AO1497" s="35"/>
      <c r="AP1497" s="35"/>
      <c r="AQ1497" s="35"/>
    </row>
    <row r="1498" spans="1:43" x14ac:dyDescent="0.25">
      <c r="A1498" s="27" t="s">
        <v>103</v>
      </c>
      <c r="B1498" s="27" t="s">
        <v>104</v>
      </c>
      <c r="C1498" s="27" t="s">
        <v>657</v>
      </c>
      <c r="D1498" s="27" t="s">
        <v>177</v>
      </c>
      <c r="E1498" s="27" t="s">
        <v>660</v>
      </c>
      <c r="F1498" s="27" t="s">
        <v>687</v>
      </c>
      <c r="G1498" s="27" t="s">
        <v>688</v>
      </c>
      <c r="H1498" s="34" t="s">
        <v>644</v>
      </c>
      <c r="I1498" s="34" t="s">
        <v>645</v>
      </c>
      <c r="J1498" s="34" t="str">
        <f t="shared" si="116"/>
        <v>Admin &amp; OtherOther Overheads as % of Total Gross Profit</v>
      </c>
      <c r="K1498" s="34" t="str">
        <f t="shared" si="117"/>
        <v>200Miscellaneous expenses - Toyota</v>
      </c>
      <c r="L1498" s="28">
        <f>+SUMIF('TB 4-24'!M:M,$AL1498,'TB 4-24'!G:G)</f>
        <v>0</v>
      </c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>
        <f>+SUMIF('Input Sheet'!$S:$S,$AL1498,'Input Sheet'!C:C)</f>
        <v>0</v>
      </c>
      <c r="Z1498" s="28">
        <f>+SUMIF('Input Sheet'!$S:$S,$AL1498,'Input Sheet'!D:D)</f>
        <v>0</v>
      </c>
      <c r="AA1498" s="28">
        <f>+SUMIF('Input Sheet'!$S:$S,$AL1498,'Input Sheet'!E:E)</f>
        <v>0</v>
      </c>
      <c r="AB1498" s="28">
        <f>+SUMIF('Input Sheet'!$S:$S,$AL1498,'Input Sheet'!F:F)</f>
        <v>0</v>
      </c>
      <c r="AC1498" s="28">
        <f>+SUMIF('Input Sheet'!$S:$S,$AL1498,'Input Sheet'!G:G)</f>
        <v>0</v>
      </c>
      <c r="AD1498" s="28">
        <f>+SUMIF('Input Sheet'!$S:$S,$AL1498,'Input Sheet'!H:H)</f>
        <v>0</v>
      </c>
      <c r="AE1498" s="28">
        <f>+SUMIF('Input Sheet'!$S:$S,$AL1498,'Input Sheet'!I:I)</f>
        <v>0</v>
      </c>
      <c r="AF1498" s="28">
        <f>+SUMIF('Input Sheet'!$S:$S,$AL1498,'Input Sheet'!J:J)</f>
        <v>0</v>
      </c>
      <c r="AG1498" s="28">
        <f>+SUMIF('Input Sheet'!$S:$S,$AL1498,'Input Sheet'!K:K)</f>
        <v>0</v>
      </c>
      <c r="AH1498" s="28">
        <f>+SUMIF('Input Sheet'!$S:$S,$AL1498,'Input Sheet'!L:L)</f>
        <v>0</v>
      </c>
      <c r="AI1498" s="28">
        <f>+SUMIF('Input Sheet'!$S:$S,$AL1498,'Input Sheet'!M:M)</f>
        <v>0</v>
      </c>
      <c r="AJ1498" s="28">
        <f>+SUMIF('Input Sheet'!$S:$S,$AL1498,'Input Sheet'!N:N)</f>
        <v>0</v>
      </c>
      <c r="AK1498" s="28"/>
      <c r="AL1498" s="27" t="str">
        <f t="shared" si="118"/>
        <v>200-7695</v>
      </c>
      <c r="AM1498" s="34" t="str">
        <f t="shared" si="119"/>
        <v>Admin &amp; Other</v>
      </c>
      <c r="AN1498" s="34" t="str">
        <f t="shared" si="120"/>
        <v>Admin &amp; OtherOther Overheads as % of Total Gross Profit</v>
      </c>
      <c r="AO1498" s="35"/>
      <c r="AP1498" s="35"/>
      <c r="AQ1498" s="35"/>
    </row>
    <row r="1499" spans="1:43" x14ac:dyDescent="0.25">
      <c r="A1499" s="27" t="s">
        <v>103</v>
      </c>
      <c r="B1499" s="27" t="s">
        <v>104</v>
      </c>
      <c r="C1499" s="27" t="s">
        <v>657</v>
      </c>
      <c r="D1499" s="27" t="s">
        <v>177</v>
      </c>
      <c r="E1499" s="27" t="s">
        <v>658</v>
      </c>
      <c r="F1499" s="27" t="s">
        <v>687</v>
      </c>
      <c r="G1499" s="27" t="s">
        <v>688</v>
      </c>
      <c r="H1499" s="34" t="s">
        <v>644</v>
      </c>
      <c r="I1499" s="34" t="s">
        <v>645</v>
      </c>
      <c r="J1499" s="34" t="str">
        <f t="shared" si="116"/>
        <v>Admin &amp; OtherOther Overheads as % of Total Gross Profit</v>
      </c>
      <c r="K1499" s="34" t="str">
        <f t="shared" si="117"/>
        <v>210Miscellaneous expenses - Toyota</v>
      </c>
      <c r="L1499" s="28">
        <f>+SUMIF('TB 4-24'!M:M,$AL1499,'TB 4-24'!G:G)</f>
        <v>0</v>
      </c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>
        <f>+SUMIF('Input Sheet'!$S:$S,$AL1499,'Input Sheet'!C:C)</f>
        <v>0</v>
      </c>
      <c r="Z1499" s="28">
        <f>+SUMIF('Input Sheet'!$S:$S,$AL1499,'Input Sheet'!D:D)</f>
        <v>0</v>
      </c>
      <c r="AA1499" s="28">
        <f>+SUMIF('Input Sheet'!$S:$S,$AL1499,'Input Sheet'!E:E)</f>
        <v>0</v>
      </c>
      <c r="AB1499" s="28">
        <f>+SUMIF('Input Sheet'!$S:$S,$AL1499,'Input Sheet'!F:F)</f>
        <v>0</v>
      </c>
      <c r="AC1499" s="28">
        <f>+SUMIF('Input Sheet'!$S:$S,$AL1499,'Input Sheet'!G:G)</f>
        <v>0</v>
      </c>
      <c r="AD1499" s="28">
        <f>+SUMIF('Input Sheet'!$S:$S,$AL1499,'Input Sheet'!H:H)</f>
        <v>0</v>
      </c>
      <c r="AE1499" s="28">
        <f>+SUMIF('Input Sheet'!$S:$S,$AL1499,'Input Sheet'!I:I)</f>
        <v>0</v>
      </c>
      <c r="AF1499" s="28">
        <f>+SUMIF('Input Sheet'!$S:$S,$AL1499,'Input Sheet'!J:J)</f>
        <v>0</v>
      </c>
      <c r="AG1499" s="28">
        <f>+SUMIF('Input Sheet'!$S:$S,$AL1499,'Input Sheet'!K:K)</f>
        <v>0</v>
      </c>
      <c r="AH1499" s="28">
        <f>+SUMIF('Input Sheet'!$S:$S,$AL1499,'Input Sheet'!L:L)</f>
        <v>0</v>
      </c>
      <c r="AI1499" s="28">
        <f>+SUMIF('Input Sheet'!$S:$S,$AL1499,'Input Sheet'!M:M)</f>
        <v>0</v>
      </c>
      <c r="AJ1499" s="28">
        <f>+SUMIF('Input Sheet'!$S:$S,$AL1499,'Input Sheet'!N:N)</f>
        <v>0</v>
      </c>
      <c r="AK1499" s="28"/>
      <c r="AL1499" s="27" t="str">
        <f t="shared" si="118"/>
        <v>210-7695</v>
      </c>
      <c r="AM1499" s="34" t="str">
        <f t="shared" si="119"/>
        <v>Admin &amp; Other</v>
      </c>
      <c r="AN1499" s="34" t="str">
        <f t="shared" si="120"/>
        <v>Admin &amp; OtherOther Overheads as % of Total Gross Profit</v>
      </c>
      <c r="AO1499" s="35"/>
      <c r="AP1499" s="35"/>
      <c r="AQ1499" s="35"/>
    </row>
    <row r="1500" spans="1:43" x14ac:dyDescent="0.25">
      <c r="A1500" s="27" t="s">
        <v>103</v>
      </c>
      <c r="B1500" s="27" t="s">
        <v>104</v>
      </c>
      <c r="C1500" s="27" t="s">
        <v>104</v>
      </c>
      <c r="D1500" s="27" t="s">
        <v>177</v>
      </c>
      <c r="E1500" s="27" t="s">
        <v>677</v>
      </c>
      <c r="F1500" s="27" t="s">
        <v>687</v>
      </c>
      <c r="G1500" s="27" t="s">
        <v>688</v>
      </c>
      <c r="H1500" s="34" t="s">
        <v>644</v>
      </c>
      <c r="I1500" s="34" t="s">
        <v>645</v>
      </c>
      <c r="J1500" s="34" t="str">
        <f t="shared" si="116"/>
        <v>Admin &amp; OtherOther Overheads as % of Total Gross Profit</v>
      </c>
      <c r="K1500" s="34" t="str">
        <f t="shared" si="117"/>
        <v>100Miscellaneous expenses - Toyota</v>
      </c>
      <c r="L1500" s="28">
        <f>+SUMIF('TB 4-24'!M:M,$AL1500,'TB 4-24'!G:G)</f>
        <v>0</v>
      </c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>
        <f>+SUMIF('Input Sheet'!$S:$S,$AL1500,'Input Sheet'!C:C)</f>
        <v>0</v>
      </c>
      <c r="Z1500" s="28">
        <f>+SUMIF('Input Sheet'!$S:$S,$AL1500,'Input Sheet'!D:D)</f>
        <v>0</v>
      </c>
      <c r="AA1500" s="28">
        <f>+SUMIF('Input Sheet'!$S:$S,$AL1500,'Input Sheet'!E:E)</f>
        <v>0</v>
      </c>
      <c r="AB1500" s="28">
        <f>+SUMIF('Input Sheet'!$S:$S,$AL1500,'Input Sheet'!F:F)</f>
        <v>0</v>
      </c>
      <c r="AC1500" s="28">
        <f>+SUMIF('Input Sheet'!$S:$S,$AL1500,'Input Sheet'!G:G)</f>
        <v>0</v>
      </c>
      <c r="AD1500" s="28">
        <f>+SUMIF('Input Sheet'!$S:$S,$AL1500,'Input Sheet'!H:H)</f>
        <v>0</v>
      </c>
      <c r="AE1500" s="28">
        <f>+SUMIF('Input Sheet'!$S:$S,$AL1500,'Input Sheet'!I:I)</f>
        <v>0</v>
      </c>
      <c r="AF1500" s="28">
        <f>+SUMIF('Input Sheet'!$S:$S,$AL1500,'Input Sheet'!J:J)</f>
        <v>0</v>
      </c>
      <c r="AG1500" s="28">
        <f>+SUMIF('Input Sheet'!$S:$S,$AL1500,'Input Sheet'!K:K)</f>
        <v>0</v>
      </c>
      <c r="AH1500" s="28">
        <f>+SUMIF('Input Sheet'!$S:$S,$AL1500,'Input Sheet'!L:L)</f>
        <v>0</v>
      </c>
      <c r="AI1500" s="28">
        <f>+SUMIF('Input Sheet'!$S:$S,$AL1500,'Input Sheet'!M:M)</f>
        <v>0</v>
      </c>
      <c r="AJ1500" s="28">
        <f>+SUMIF('Input Sheet'!$S:$S,$AL1500,'Input Sheet'!N:N)</f>
        <v>0</v>
      </c>
      <c r="AK1500" s="28"/>
      <c r="AL1500" s="27" t="str">
        <f t="shared" si="118"/>
        <v>100-7695</v>
      </c>
      <c r="AM1500" s="34" t="str">
        <f t="shared" si="119"/>
        <v>Admin &amp; Other</v>
      </c>
      <c r="AN1500" s="34" t="str">
        <f t="shared" si="120"/>
        <v>Admin &amp; OtherOther Overheads as % of Total Gross Profit</v>
      </c>
      <c r="AO1500" s="35"/>
      <c r="AP1500" s="35"/>
      <c r="AQ1500" s="35"/>
    </row>
    <row r="1501" spans="1:43" x14ac:dyDescent="0.25">
      <c r="A1501" s="27" t="s">
        <v>103</v>
      </c>
      <c r="B1501" s="27" t="s">
        <v>104</v>
      </c>
      <c r="C1501" s="27" t="s">
        <v>104</v>
      </c>
      <c r="D1501" s="27" t="s">
        <v>177</v>
      </c>
      <c r="E1501" s="27" t="s">
        <v>649</v>
      </c>
      <c r="F1501" s="27" t="s">
        <v>687</v>
      </c>
      <c r="G1501" s="27" t="s">
        <v>688</v>
      </c>
      <c r="H1501" s="34" t="s">
        <v>644</v>
      </c>
      <c r="I1501" s="34" t="s">
        <v>645</v>
      </c>
      <c r="J1501" s="34" t="str">
        <f t="shared" si="116"/>
        <v>Admin &amp; OtherOther Overheads as % of Total Gross Profit</v>
      </c>
      <c r="K1501" s="34" t="str">
        <f t="shared" si="117"/>
        <v>110Miscellaneous expenses - Toyota</v>
      </c>
      <c r="L1501" s="28">
        <f>+SUMIF('TB 4-24'!M:M,$AL1501,'TB 4-24'!G:G)</f>
        <v>0</v>
      </c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>
        <f>+SUMIF('Input Sheet'!$S:$S,$AL1501,'Input Sheet'!C:C)</f>
        <v>0</v>
      </c>
      <c r="Z1501" s="28">
        <f>+SUMIF('Input Sheet'!$S:$S,$AL1501,'Input Sheet'!D:D)</f>
        <v>0</v>
      </c>
      <c r="AA1501" s="28">
        <f>+SUMIF('Input Sheet'!$S:$S,$AL1501,'Input Sheet'!E:E)</f>
        <v>0</v>
      </c>
      <c r="AB1501" s="28">
        <f>+SUMIF('Input Sheet'!$S:$S,$AL1501,'Input Sheet'!F:F)</f>
        <v>0</v>
      </c>
      <c r="AC1501" s="28">
        <f>+SUMIF('Input Sheet'!$S:$S,$AL1501,'Input Sheet'!G:G)</f>
        <v>0</v>
      </c>
      <c r="AD1501" s="28">
        <f>+SUMIF('Input Sheet'!$S:$S,$AL1501,'Input Sheet'!H:H)</f>
        <v>0</v>
      </c>
      <c r="AE1501" s="28">
        <f>+SUMIF('Input Sheet'!$S:$S,$AL1501,'Input Sheet'!I:I)</f>
        <v>0</v>
      </c>
      <c r="AF1501" s="28">
        <f>+SUMIF('Input Sheet'!$S:$S,$AL1501,'Input Sheet'!J:J)</f>
        <v>0</v>
      </c>
      <c r="AG1501" s="28">
        <f>+SUMIF('Input Sheet'!$S:$S,$AL1501,'Input Sheet'!K:K)</f>
        <v>0</v>
      </c>
      <c r="AH1501" s="28">
        <f>+SUMIF('Input Sheet'!$S:$S,$AL1501,'Input Sheet'!L:L)</f>
        <v>0</v>
      </c>
      <c r="AI1501" s="28">
        <f>+SUMIF('Input Sheet'!$S:$S,$AL1501,'Input Sheet'!M:M)</f>
        <v>0</v>
      </c>
      <c r="AJ1501" s="28">
        <f>+SUMIF('Input Sheet'!$S:$S,$AL1501,'Input Sheet'!N:N)</f>
        <v>0</v>
      </c>
      <c r="AK1501" s="28"/>
      <c r="AL1501" s="27" t="str">
        <f t="shared" si="118"/>
        <v>110-7695</v>
      </c>
      <c r="AM1501" s="34" t="str">
        <f t="shared" si="119"/>
        <v>Admin &amp; Other</v>
      </c>
      <c r="AN1501" s="34" t="str">
        <f t="shared" si="120"/>
        <v>Admin &amp; OtherOther Overheads as % of Total Gross Profit</v>
      </c>
      <c r="AO1501" s="35"/>
      <c r="AP1501" s="35"/>
      <c r="AQ1501" s="35"/>
    </row>
    <row r="1502" spans="1:43" x14ac:dyDescent="0.25">
      <c r="A1502" s="27" t="s">
        <v>103</v>
      </c>
      <c r="B1502" s="27" t="s">
        <v>104</v>
      </c>
      <c r="C1502" s="27" t="s">
        <v>104</v>
      </c>
      <c r="D1502" s="27" t="s">
        <v>177</v>
      </c>
      <c r="E1502" s="27" t="s">
        <v>654</v>
      </c>
      <c r="F1502" s="27" t="s">
        <v>687</v>
      </c>
      <c r="G1502" s="27" t="s">
        <v>688</v>
      </c>
      <c r="H1502" s="34" t="s">
        <v>644</v>
      </c>
      <c r="I1502" s="34" t="s">
        <v>645</v>
      </c>
      <c r="J1502" s="34" t="str">
        <f t="shared" si="116"/>
        <v>Admin &amp; OtherOther Overheads as % of Total Gross Profit</v>
      </c>
      <c r="K1502" s="34" t="str">
        <f t="shared" si="117"/>
        <v>120Miscellaneous expenses - Toyota</v>
      </c>
      <c r="L1502" s="28">
        <f>+SUMIF('TB 4-24'!M:M,$AL1502,'TB 4-24'!G:G)</f>
        <v>0</v>
      </c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>
        <f>+SUMIF('Input Sheet'!$S:$S,$AL1502,'Input Sheet'!C:C)</f>
        <v>0</v>
      </c>
      <c r="Z1502" s="28">
        <f>+SUMIF('Input Sheet'!$S:$S,$AL1502,'Input Sheet'!D:D)</f>
        <v>0</v>
      </c>
      <c r="AA1502" s="28">
        <f>+SUMIF('Input Sheet'!$S:$S,$AL1502,'Input Sheet'!E:E)</f>
        <v>0</v>
      </c>
      <c r="AB1502" s="28">
        <f>+SUMIF('Input Sheet'!$S:$S,$AL1502,'Input Sheet'!F:F)</f>
        <v>0</v>
      </c>
      <c r="AC1502" s="28">
        <f>+SUMIF('Input Sheet'!$S:$S,$AL1502,'Input Sheet'!G:G)</f>
        <v>0</v>
      </c>
      <c r="AD1502" s="28">
        <f>+SUMIF('Input Sheet'!$S:$S,$AL1502,'Input Sheet'!H:H)</f>
        <v>0</v>
      </c>
      <c r="AE1502" s="28">
        <f>+SUMIF('Input Sheet'!$S:$S,$AL1502,'Input Sheet'!I:I)</f>
        <v>0</v>
      </c>
      <c r="AF1502" s="28">
        <f>+SUMIF('Input Sheet'!$S:$S,$AL1502,'Input Sheet'!J:J)</f>
        <v>0</v>
      </c>
      <c r="AG1502" s="28">
        <f>+SUMIF('Input Sheet'!$S:$S,$AL1502,'Input Sheet'!K:K)</f>
        <v>0</v>
      </c>
      <c r="AH1502" s="28">
        <f>+SUMIF('Input Sheet'!$S:$S,$AL1502,'Input Sheet'!L:L)</f>
        <v>0</v>
      </c>
      <c r="AI1502" s="28">
        <f>+SUMIF('Input Sheet'!$S:$S,$AL1502,'Input Sheet'!M:M)</f>
        <v>0</v>
      </c>
      <c r="AJ1502" s="28">
        <f>+SUMIF('Input Sheet'!$S:$S,$AL1502,'Input Sheet'!N:N)</f>
        <v>0</v>
      </c>
      <c r="AK1502" s="28"/>
      <c r="AL1502" s="27" t="str">
        <f t="shared" si="118"/>
        <v>120-7695</v>
      </c>
      <c r="AM1502" s="34" t="str">
        <f t="shared" si="119"/>
        <v>Admin &amp; Other</v>
      </c>
      <c r="AN1502" s="34" t="str">
        <f t="shared" si="120"/>
        <v>Admin &amp; OtherOther Overheads as % of Total Gross Profit</v>
      </c>
      <c r="AO1502" s="35"/>
      <c r="AP1502" s="35"/>
      <c r="AQ1502" s="35"/>
    </row>
    <row r="1503" spans="1:43" x14ac:dyDescent="0.25">
      <c r="A1503" s="27" t="s">
        <v>103</v>
      </c>
      <c r="B1503" s="27" t="s">
        <v>104</v>
      </c>
      <c r="C1503" s="27" t="s">
        <v>104</v>
      </c>
      <c r="D1503" s="27" t="s">
        <v>177</v>
      </c>
      <c r="E1503" s="27" t="s">
        <v>680</v>
      </c>
      <c r="F1503" s="27" t="s">
        <v>687</v>
      </c>
      <c r="G1503" s="27" t="s">
        <v>688</v>
      </c>
      <c r="H1503" s="34" t="s">
        <v>644</v>
      </c>
      <c r="I1503" s="34" t="s">
        <v>645</v>
      </c>
      <c r="J1503" s="34" t="str">
        <f t="shared" si="116"/>
        <v>Admin &amp; OtherOther Overheads as % of Total Gross Profit</v>
      </c>
      <c r="K1503" s="34" t="str">
        <f t="shared" si="117"/>
        <v>130Miscellaneous expenses - Toyota</v>
      </c>
      <c r="L1503" s="28">
        <f>+SUMIF('TB 4-24'!M:M,$AL1503,'TB 4-24'!G:G)</f>
        <v>0</v>
      </c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>
        <f>+SUMIF('Input Sheet'!$S:$S,$AL1503,'Input Sheet'!C:C)</f>
        <v>0</v>
      </c>
      <c r="Z1503" s="28">
        <f>+SUMIF('Input Sheet'!$S:$S,$AL1503,'Input Sheet'!D:D)</f>
        <v>0</v>
      </c>
      <c r="AA1503" s="28">
        <f>+SUMIF('Input Sheet'!$S:$S,$AL1503,'Input Sheet'!E:E)</f>
        <v>0</v>
      </c>
      <c r="AB1503" s="28">
        <f>+SUMIF('Input Sheet'!$S:$S,$AL1503,'Input Sheet'!F:F)</f>
        <v>0</v>
      </c>
      <c r="AC1503" s="28">
        <f>+SUMIF('Input Sheet'!$S:$S,$AL1503,'Input Sheet'!G:G)</f>
        <v>0</v>
      </c>
      <c r="AD1503" s="28">
        <f>+SUMIF('Input Sheet'!$S:$S,$AL1503,'Input Sheet'!H:H)</f>
        <v>0</v>
      </c>
      <c r="AE1503" s="28">
        <f>+SUMIF('Input Sheet'!$S:$S,$AL1503,'Input Sheet'!I:I)</f>
        <v>0</v>
      </c>
      <c r="AF1503" s="28">
        <f>+SUMIF('Input Sheet'!$S:$S,$AL1503,'Input Sheet'!J:J)</f>
        <v>0</v>
      </c>
      <c r="AG1503" s="28">
        <f>+SUMIF('Input Sheet'!$S:$S,$AL1503,'Input Sheet'!K:K)</f>
        <v>0</v>
      </c>
      <c r="AH1503" s="28">
        <f>+SUMIF('Input Sheet'!$S:$S,$AL1503,'Input Sheet'!L:L)</f>
        <v>0</v>
      </c>
      <c r="AI1503" s="28">
        <f>+SUMIF('Input Sheet'!$S:$S,$AL1503,'Input Sheet'!M:M)</f>
        <v>0</v>
      </c>
      <c r="AJ1503" s="28">
        <f>+SUMIF('Input Sheet'!$S:$S,$AL1503,'Input Sheet'!N:N)</f>
        <v>0</v>
      </c>
      <c r="AK1503" s="28"/>
      <c r="AL1503" s="27" t="str">
        <f t="shared" si="118"/>
        <v>130-7695</v>
      </c>
      <c r="AM1503" s="34" t="str">
        <f t="shared" si="119"/>
        <v>Admin &amp; Other</v>
      </c>
      <c r="AN1503" s="34" t="str">
        <f t="shared" si="120"/>
        <v>Admin &amp; OtherOther Overheads as % of Total Gross Profit</v>
      </c>
      <c r="AO1503" s="35"/>
      <c r="AP1503" s="35"/>
      <c r="AQ1503" s="35"/>
    </row>
    <row r="1504" spans="1:43" x14ac:dyDescent="0.25">
      <c r="A1504" s="27" t="s">
        <v>103</v>
      </c>
      <c r="B1504" s="27" t="s">
        <v>104</v>
      </c>
      <c r="C1504" s="27" t="s">
        <v>104</v>
      </c>
      <c r="D1504" s="27" t="s">
        <v>177</v>
      </c>
      <c r="E1504" s="27" t="s">
        <v>653</v>
      </c>
      <c r="F1504" s="27" t="s">
        <v>687</v>
      </c>
      <c r="G1504" s="27" t="s">
        <v>688</v>
      </c>
      <c r="H1504" s="34" t="s">
        <v>644</v>
      </c>
      <c r="I1504" s="34" t="s">
        <v>645</v>
      </c>
      <c r="J1504" s="34" t="str">
        <f t="shared" si="116"/>
        <v>Admin &amp; OtherOther Overheads as % of Total Gross Profit</v>
      </c>
      <c r="K1504" s="34" t="str">
        <f t="shared" si="117"/>
        <v>140Miscellaneous expenses - Toyota</v>
      </c>
      <c r="L1504" s="28">
        <f>+SUMIF('TB 4-24'!M:M,$AL1504,'TB 4-24'!G:G)</f>
        <v>0</v>
      </c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>
        <f>+SUMIF('Input Sheet'!$S:$S,$AL1504,'Input Sheet'!C:C)</f>
        <v>0</v>
      </c>
      <c r="Z1504" s="28">
        <f>+SUMIF('Input Sheet'!$S:$S,$AL1504,'Input Sheet'!D:D)</f>
        <v>0</v>
      </c>
      <c r="AA1504" s="28">
        <f>+SUMIF('Input Sheet'!$S:$S,$AL1504,'Input Sheet'!E:E)</f>
        <v>0</v>
      </c>
      <c r="AB1504" s="28">
        <f>+SUMIF('Input Sheet'!$S:$S,$AL1504,'Input Sheet'!F:F)</f>
        <v>0</v>
      </c>
      <c r="AC1504" s="28">
        <f>+SUMIF('Input Sheet'!$S:$S,$AL1504,'Input Sheet'!G:G)</f>
        <v>0</v>
      </c>
      <c r="AD1504" s="28">
        <f>+SUMIF('Input Sheet'!$S:$S,$AL1504,'Input Sheet'!H:H)</f>
        <v>0</v>
      </c>
      <c r="AE1504" s="28">
        <f>+SUMIF('Input Sheet'!$S:$S,$AL1504,'Input Sheet'!I:I)</f>
        <v>0</v>
      </c>
      <c r="AF1504" s="28">
        <f>+SUMIF('Input Sheet'!$S:$S,$AL1504,'Input Sheet'!J:J)</f>
        <v>0</v>
      </c>
      <c r="AG1504" s="28">
        <f>+SUMIF('Input Sheet'!$S:$S,$AL1504,'Input Sheet'!K:K)</f>
        <v>0</v>
      </c>
      <c r="AH1504" s="28">
        <f>+SUMIF('Input Sheet'!$S:$S,$AL1504,'Input Sheet'!L:L)</f>
        <v>0</v>
      </c>
      <c r="AI1504" s="28">
        <f>+SUMIF('Input Sheet'!$S:$S,$AL1504,'Input Sheet'!M:M)</f>
        <v>0</v>
      </c>
      <c r="AJ1504" s="28">
        <f>+SUMIF('Input Sheet'!$S:$S,$AL1504,'Input Sheet'!N:N)</f>
        <v>0</v>
      </c>
      <c r="AK1504" s="28"/>
      <c r="AL1504" s="27" t="str">
        <f t="shared" si="118"/>
        <v>140-7695</v>
      </c>
      <c r="AM1504" s="34" t="str">
        <f t="shared" si="119"/>
        <v>Admin &amp; Other</v>
      </c>
      <c r="AN1504" s="34" t="str">
        <f t="shared" si="120"/>
        <v>Admin &amp; OtherOther Overheads as % of Total Gross Profit</v>
      </c>
      <c r="AO1504" s="35"/>
      <c r="AP1504" s="35"/>
      <c r="AQ1504" s="35"/>
    </row>
    <row r="1505" spans="1:43" x14ac:dyDescent="0.25">
      <c r="A1505" s="27" t="s">
        <v>103</v>
      </c>
      <c r="B1505" s="27" t="s">
        <v>104</v>
      </c>
      <c r="C1505" s="27" t="s">
        <v>104</v>
      </c>
      <c r="D1505" s="27" t="s">
        <v>177</v>
      </c>
      <c r="E1505" s="27" t="s">
        <v>684</v>
      </c>
      <c r="F1505" s="27" t="s">
        <v>687</v>
      </c>
      <c r="G1505" s="27" t="s">
        <v>688</v>
      </c>
      <c r="H1505" s="34" t="s">
        <v>644</v>
      </c>
      <c r="I1505" s="34" t="s">
        <v>645</v>
      </c>
      <c r="J1505" s="34" t="str">
        <f t="shared" si="116"/>
        <v>Admin &amp; OtherOther Overheads as % of Total Gross Profit</v>
      </c>
      <c r="K1505" s="34" t="str">
        <f t="shared" si="117"/>
        <v>147Miscellaneous expenses - Toyota</v>
      </c>
      <c r="L1505" s="28">
        <f>+SUMIF('TB 4-24'!M:M,$AL1505,'TB 4-24'!G:G)</f>
        <v>0</v>
      </c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>
        <f>+SUMIF('Input Sheet'!$S:$S,$AL1505,'Input Sheet'!C:C)</f>
        <v>0</v>
      </c>
      <c r="Z1505" s="28">
        <f>+SUMIF('Input Sheet'!$S:$S,$AL1505,'Input Sheet'!D:D)</f>
        <v>0</v>
      </c>
      <c r="AA1505" s="28">
        <f>+SUMIF('Input Sheet'!$S:$S,$AL1505,'Input Sheet'!E:E)</f>
        <v>0</v>
      </c>
      <c r="AB1505" s="28">
        <f>+SUMIF('Input Sheet'!$S:$S,$AL1505,'Input Sheet'!F:F)</f>
        <v>0</v>
      </c>
      <c r="AC1505" s="28">
        <f>+SUMIF('Input Sheet'!$S:$S,$AL1505,'Input Sheet'!G:G)</f>
        <v>0</v>
      </c>
      <c r="AD1505" s="28">
        <f>+SUMIF('Input Sheet'!$S:$S,$AL1505,'Input Sheet'!H:H)</f>
        <v>0</v>
      </c>
      <c r="AE1505" s="28">
        <f>+SUMIF('Input Sheet'!$S:$S,$AL1505,'Input Sheet'!I:I)</f>
        <v>0</v>
      </c>
      <c r="AF1505" s="28">
        <f>+SUMIF('Input Sheet'!$S:$S,$AL1505,'Input Sheet'!J:J)</f>
        <v>0</v>
      </c>
      <c r="AG1505" s="28">
        <f>+SUMIF('Input Sheet'!$S:$S,$AL1505,'Input Sheet'!K:K)</f>
        <v>0</v>
      </c>
      <c r="AH1505" s="28">
        <f>+SUMIF('Input Sheet'!$S:$S,$AL1505,'Input Sheet'!L:L)</f>
        <v>0</v>
      </c>
      <c r="AI1505" s="28">
        <f>+SUMIF('Input Sheet'!$S:$S,$AL1505,'Input Sheet'!M:M)</f>
        <v>0</v>
      </c>
      <c r="AJ1505" s="28">
        <f>+SUMIF('Input Sheet'!$S:$S,$AL1505,'Input Sheet'!N:N)</f>
        <v>0</v>
      </c>
      <c r="AK1505" s="28"/>
      <c r="AL1505" s="27" t="str">
        <f t="shared" si="118"/>
        <v>147-7695</v>
      </c>
      <c r="AM1505" s="34" t="str">
        <f t="shared" si="119"/>
        <v>Admin &amp; Other</v>
      </c>
      <c r="AN1505" s="34" t="str">
        <f t="shared" si="120"/>
        <v>Admin &amp; OtherOther Overheads as % of Total Gross Profit</v>
      </c>
      <c r="AO1505" s="35"/>
      <c r="AP1505" s="35"/>
      <c r="AQ1505" s="35"/>
    </row>
    <row r="1506" spans="1:43" x14ac:dyDescent="0.25">
      <c r="A1506" s="27" t="s">
        <v>103</v>
      </c>
      <c r="B1506" s="27" t="s">
        <v>104</v>
      </c>
      <c r="C1506" s="27" t="s">
        <v>104</v>
      </c>
      <c r="D1506" s="27" t="s">
        <v>177</v>
      </c>
      <c r="E1506" s="27" t="s">
        <v>679</v>
      </c>
      <c r="F1506" s="27" t="s">
        <v>687</v>
      </c>
      <c r="G1506" s="27" t="s">
        <v>688</v>
      </c>
      <c r="H1506" s="34" t="s">
        <v>644</v>
      </c>
      <c r="I1506" s="34" t="s">
        <v>645</v>
      </c>
      <c r="J1506" s="34" t="str">
        <f t="shared" si="116"/>
        <v>Admin &amp; OtherOther Overheads as % of Total Gross Profit</v>
      </c>
      <c r="K1506" s="34" t="str">
        <f t="shared" si="117"/>
        <v>160Miscellaneous expenses - Toyota</v>
      </c>
      <c r="L1506" s="28">
        <f>+SUMIF('TB 4-24'!M:M,$AL1506,'TB 4-24'!G:G)</f>
        <v>0</v>
      </c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>
        <f>+SUMIF('Input Sheet'!$S:$S,$AL1506,'Input Sheet'!C:C)</f>
        <v>0</v>
      </c>
      <c r="Z1506" s="28">
        <f>+SUMIF('Input Sheet'!$S:$S,$AL1506,'Input Sheet'!D:D)</f>
        <v>0</v>
      </c>
      <c r="AA1506" s="28">
        <f>+SUMIF('Input Sheet'!$S:$S,$AL1506,'Input Sheet'!E:E)</f>
        <v>0</v>
      </c>
      <c r="AB1506" s="28">
        <f>+SUMIF('Input Sheet'!$S:$S,$AL1506,'Input Sheet'!F:F)</f>
        <v>0</v>
      </c>
      <c r="AC1506" s="28">
        <f>+SUMIF('Input Sheet'!$S:$S,$AL1506,'Input Sheet'!G:G)</f>
        <v>0</v>
      </c>
      <c r="AD1506" s="28">
        <f>+SUMIF('Input Sheet'!$S:$S,$AL1506,'Input Sheet'!H:H)</f>
        <v>0</v>
      </c>
      <c r="AE1506" s="28">
        <f>+SUMIF('Input Sheet'!$S:$S,$AL1506,'Input Sheet'!I:I)</f>
        <v>0</v>
      </c>
      <c r="AF1506" s="28">
        <f>+SUMIF('Input Sheet'!$S:$S,$AL1506,'Input Sheet'!J:J)</f>
        <v>0</v>
      </c>
      <c r="AG1506" s="28">
        <f>+SUMIF('Input Sheet'!$S:$S,$AL1506,'Input Sheet'!K:K)</f>
        <v>0</v>
      </c>
      <c r="AH1506" s="28">
        <f>+SUMIF('Input Sheet'!$S:$S,$AL1506,'Input Sheet'!L:L)</f>
        <v>0</v>
      </c>
      <c r="AI1506" s="28">
        <f>+SUMIF('Input Sheet'!$S:$S,$AL1506,'Input Sheet'!M:M)</f>
        <v>0</v>
      </c>
      <c r="AJ1506" s="28">
        <f>+SUMIF('Input Sheet'!$S:$S,$AL1506,'Input Sheet'!N:N)</f>
        <v>0</v>
      </c>
      <c r="AK1506" s="28"/>
      <c r="AL1506" s="27" t="str">
        <f t="shared" si="118"/>
        <v>160-7695</v>
      </c>
      <c r="AM1506" s="34" t="str">
        <f t="shared" si="119"/>
        <v>Admin &amp; Other</v>
      </c>
      <c r="AN1506" s="34" t="str">
        <f t="shared" si="120"/>
        <v>Admin &amp; OtherOther Overheads as % of Total Gross Profit</v>
      </c>
      <c r="AO1506" s="35"/>
      <c r="AP1506" s="35"/>
      <c r="AQ1506" s="35"/>
    </row>
    <row r="1507" spans="1:43" x14ac:dyDescent="0.25">
      <c r="A1507" s="27" t="s">
        <v>103</v>
      </c>
      <c r="B1507" s="27" t="s">
        <v>104</v>
      </c>
      <c r="C1507" s="27" t="s">
        <v>104</v>
      </c>
      <c r="D1507" s="27" t="s">
        <v>150</v>
      </c>
      <c r="E1507" s="27" t="s">
        <v>641</v>
      </c>
      <c r="F1507" s="27" t="s">
        <v>687</v>
      </c>
      <c r="G1507" s="27" t="s">
        <v>688</v>
      </c>
      <c r="H1507" s="34" t="s">
        <v>644</v>
      </c>
      <c r="I1507" s="34" t="s">
        <v>645</v>
      </c>
      <c r="J1507" s="34" t="str">
        <f t="shared" si="116"/>
        <v>Admin &amp; OtherOther Overheads as % of Total Gross Profit</v>
      </c>
      <c r="K1507" s="34" t="str">
        <f t="shared" si="117"/>
        <v>170Miscellaneous expenses - Toyota</v>
      </c>
      <c r="L1507" s="28">
        <f>+SUMIF('TB 4-24'!M:M,$AL1507,'TB 4-24'!G:G)</f>
        <v>0</v>
      </c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>
        <f>+SUMIF('Input Sheet'!$S:$S,$AL1507,'Input Sheet'!C:C)</f>
        <v>0</v>
      </c>
      <c r="Z1507" s="28">
        <f>+SUMIF('Input Sheet'!$S:$S,$AL1507,'Input Sheet'!D:D)</f>
        <v>0</v>
      </c>
      <c r="AA1507" s="28">
        <f>+SUMIF('Input Sheet'!$S:$S,$AL1507,'Input Sheet'!E:E)</f>
        <v>0</v>
      </c>
      <c r="AB1507" s="28">
        <f>+SUMIF('Input Sheet'!$S:$S,$AL1507,'Input Sheet'!F:F)</f>
        <v>0</v>
      </c>
      <c r="AC1507" s="28">
        <f>+SUMIF('Input Sheet'!$S:$S,$AL1507,'Input Sheet'!G:G)</f>
        <v>0</v>
      </c>
      <c r="AD1507" s="28">
        <f>+SUMIF('Input Sheet'!$S:$S,$AL1507,'Input Sheet'!H:H)</f>
        <v>0</v>
      </c>
      <c r="AE1507" s="28">
        <f>+SUMIF('Input Sheet'!$S:$S,$AL1507,'Input Sheet'!I:I)</f>
        <v>0</v>
      </c>
      <c r="AF1507" s="28">
        <f>+SUMIF('Input Sheet'!$S:$S,$AL1507,'Input Sheet'!J:J)</f>
        <v>0</v>
      </c>
      <c r="AG1507" s="28">
        <f>+SUMIF('Input Sheet'!$S:$S,$AL1507,'Input Sheet'!K:K)</f>
        <v>0</v>
      </c>
      <c r="AH1507" s="28">
        <f>+SUMIF('Input Sheet'!$S:$S,$AL1507,'Input Sheet'!L:L)</f>
        <v>0</v>
      </c>
      <c r="AI1507" s="28">
        <f>+SUMIF('Input Sheet'!$S:$S,$AL1507,'Input Sheet'!M:M)</f>
        <v>0</v>
      </c>
      <c r="AJ1507" s="28">
        <f>+SUMIF('Input Sheet'!$S:$S,$AL1507,'Input Sheet'!N:N)</f>
        <v>0</v>
      </c>
      <c r="AK1507" s="28"/>
      <c r="AL1507" s="27" t="str">
        <f t="shared" si="118"/>
        <v>170-7795</v>
      </c>
      <c r="AM1507" s="34" t="str">
        <f t="shared" si="119"/>
        <v>Admin &amp; Other</v>
      </c>
      <c r="AN1507" s="34" t="str">
        <f t="shared" si="120"/>
        <v>Admin &amp; OtherOther Overheads as % of Total Gross Profit</v>
      </c>
      <c r="AO1507" s="35"/>
      <c r="AP1507" s="35"/>
      <c r="AQ1507" s="35"/>
    </row>
    <row r="1508" spans="1:43" x14ac:dyDescent="0.25">
      <c r="A1508" s="27" t="s">
        <v>103</v>
      </c>
      <c r="B1508" s="27" t="s">
        <v>104</v>
      </c>
      <c r="C1508" s="27" t="s">
        <v>104</v>
      </c>
      <c r="D1508" s="27" t="s">
        <v>178</v>
      </c>
      <c r="E1508" s="27" t="s">
        <v>653</v>
      </c>
      <c r="F1508" s="27" t="s">
        <v>687</v>
      </c>
      <c r="G1508" s="27" t="s">
        <v>688</v>
      </c>
      <c r="H1508" s="34" t="s">
        <v>644</v>
      </c>
      <c r="I1508" s="34" t="s">
        <v>645</v>
      </c>
      <c r="J1508" s="34" t="str">
        <f t="shared" si="116"/>
        <v>Admin &amp; OtherOther Overheads as % of Total Gross Profit</v>
      </c>
      <c r="K1508" s="34" t="str">
        <f t="shared" si="117"/>
        <v>140Miscellaneous expenses - Toyota</v>
      </c>
      <c r="L1508" s="28">
        <f>+SUMIF('TB 4-24'!M:M,$AL1508,'TB 4-24'!G:G)</f>
        <v>0</v>
      </c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>
        <f>+SUMIF('Input Sheet'!$S:$S,$AL1508,'Input Sheet'!C:C)</f>
        <v>0</v>
      </c>
      <c r="Z1508" s="28">
        <f>+SUMIF('Input Sheet'!$S:$S,$AL1508,'Input Sheet'!D:D)</f>
        <v>0</v>
      </c>
      <c r="AA1508" s="28">
        <f>+SUMIF('Input Sheet'!$S:$S,$AL1508,'Input Sheet'!E:E)</f>
        <v>0</v>
      </c>
      <c r="AB1508" s="28">
        <f>+SUMIF('Input Sheet'!$S:$S,$AL1508,'Input Sheet'!F:F)</f>
        <v>0</v>
      </c>
      <c r="AC1508" s="28">
        <f>+SUMIF('Input Sheet'!$S:$S,$AL1508,'Input Sheet'!G:G)</f>
        <v>0</v>
      </c>
      <c r="AD1508" s="28">
        <f>+SUMIF('Input Sheet'!$S:$S,$AL1508,'Input Sheet'!H:H)</f>
        <v>0</v>
      </c>
      <c r="AE1508" s="28">
        <f>+SUMIF('Input Sheet'!$S:$S,$AL1508,'Input Sheet'!I:I)</f>
        <v>0</v>
      </c>
      <c r="AF1508" s="28">
        <f>+SUMIF('Input Sheet'!$S:$S,$AL1508,'Input Sheet'!J:J)</f>
        <v>0</v>
      </c>
      <c r="AG1508" s="28">
        <f>+SUMIF('Input Sheet'!$S:$S,$AL1508,'Input Sheet'!K:K)</f>
        <v>0</v>
      </c>
      <c r="AH1508" s="28">
        <f>+SUMIF('Input Sheet'!$S:$S,$AL1508,'Input Sheet'!L:L)</f>
        <v>0</v>
      </c>
      <c r="AI1508" s="28">
        <f>+SUMIF('Input Sheet'!$S:$S,$AL1508,'Input Sheet'!M:M)</f>
        <v>0</v>
      </c>
      <c r="AJ1508" s="28">
        <f>+SUMIF('Input Sheet'!$S:$S,$AL1508,'Input Sheet'!N:N)</f>
        <v>0</v>
      </c>
      <c r="AK1508" s="28"/>
      <c r="AL1508" s="27" t="str">
        <f t="shared" si="118"/>
        <v>140-7860</v>
      </c>
      <c r="AM1508" s="34" t="str">
        <f t="shared" si="119"/>
        <v>Admin &amp; Other</v>
      </c>
      <c r="AN1508" s="34" t="str">
        <f t="shared" si="120"/>
        <v>Admin &amp; OtherOther Overheads as % of Total Gross Profit</v>
      </c>
      <c r="AO1508" s="35"/>
      <c r="AP1508" s="35"/>
      <c r="AQ1508" s="35"/>
    </row>
    <row r="1509" spans="1:43" x14ac:dyDescent="0.25">
      <c r="A1509" s="27" t="s">
        <v>103</v>
      </c>
      <c r="B1509" s="27" t="s">
        <v>104</v>
      </c>
      <c r="C1509" s="27" t="s">
        <v>104</v>
      </c>
      <c r="D1509" s="27" t="s">
        <v>178</v>
      </c>
      <c r="E1509" s="27" t="s">
        <v>649</v>
      </c>
      <c r="F1509" s="27" t="s">
        <v>687</v>
      </c>
      <c r="G1509" s="27" t="s">
        <v>688</v>
      </c>
      <c r="H1509" s="34" t="s">
        <v>644</v>
      </c>
      <c r="I1509" s="34" t="s">
        <v>645</v>
      </c>
      <c r="J1509" s="34" t="str">
        <f t="shared" si="116"/>
        <v>Admin &amp; OtherOther Overheads as % of Total Gross Profit</v>
      </c>
      <c r="K1509" s="34" t="str">
        <f t="shared" si="117"/>
        <v>110Miscellaneous expenses - Toyota</v>
      </c>
      <c r="L1509" s="28">
        <f>+SUMIF('TB 4-24'!M:M,$AL1509,'TB 4-24'!G:G)</f>
        <v>0</v>
      </c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>
        <f>+SUMIF('Input Sheet'!$S:$S,$AL1509,'Input Sheet'!C:C)</f>
        <v>0</v>
      </c>
      <c r="Z1509" s="28">
        <f>+SUMIF('Input Sheet'!$S:$S,$AL1509,'Input Sheet'!D:D)</f>
        <v>0</v>
      </c>
      <c r="AA1509" s="28">
        <f>+SUMIF('Input Sheet'!$S:$S,$AL1509,'Input Sheet'!E:E)</f>
        <v>0</v>
      </c>
      <c r="AB1509" s="28">
        <f>+SUMIF('Input Sheet'!$S:$S,$AL1509,'Input Sheet'!F:F)</f>
        <v>0</v>
      </c>
      <c r="AC1509" s="28">
        <f>+SUMIF('Input Sheet'!$S:$S,$AL1509,'Input Sheet'!G:G)</f>
        <v>0</v>
      </c>
      <c r="AD1509" s="28">
        <f>+SUMIF('Input Sheet'!$S:$S,$AL1509,'Input Sheet'!H:H)</f>
        <v>0</v>
      </c>
      <c r="AE1509" s="28">
        <f>+SUMIF('Input Sheet'!$S:$S,$AL1509,'Input Sheet'!I:I)</f>
        <v>0</v>
      </c>
      <c r="AF1509" s="28">
        <f>+SUMIF('Input Sheet'!$S:$S,$AL1509,'Input Sheet'!J:J)</f>
        <v>0</v>
      </c>
      <c r="AG1509" s="28">
        <f>+SUMIF('Input Sheet'!$S:$S,$AL1509,'Input Sheet'!K:K)</f>
        <v>0</v>
      </c>
      <c r="AH1509" s="28">
        <f>+SUMIF('Input Sheet'!$S:$S,$AL1509,'Input Sheet'!L:L)</f>
        <v>0</v>
      </c>
      <c r="AI1509" s="28">
        <f>+SUMIF('Input Sheet'!$S:$S,$AL1509,'Input Sheet'!M:M)</f>
        <v>0</v>
      </c>
      <c r="AJ1509" s="28">
        <f>+SUMIF('Input Sheet'!$S:$S,$AL1509,'Input Sheet'!N:N)</f>
        <v>0</v>
      </c>
      <c r="AK1509" s="28"/>
      <c r="AL1509" s="27" t="str">
        <f t="shared" si="118"/>
        <v>110-7860</v>
      </c>
      <c r="AM1509" s="34" t="str">
        <f t="shared" si="119"/>
        <v>Admin &amp; Other</v>
      </c>
      <c r="AN1509" s="34" t="str">
        <f t="shared" si="120"/>
        <v>Admin &amp; OtherOther Overheads as % of Total Gross Profit</v>
      </c>
      <c r="AO1509" s="35"/>
      <c r="AP1509" s="35"/>
      <c r="AQ1509" s="35"/>
    </row>
    <row r="1510" spans="1:43" x14ac:dyDescent="0.25">
      <c r="A1510" s="27" t="s">
        <v>103</v>
      </c>
      <c r="B1510" s="27" t="s">
        <v>104</v>
      </c>
      <c r="C1510" s="27" t="s">
        <v>104</v>
      </c>
      <c r="D1510" s="27" t="s">
        <v>178</v>
      </c>
      <c r="E1510" s="27" t="s">
        <v>654</v>
      </c>
      <c r="F1510" s="27" t="s">
        <v>687</v>
      </c>
      <c r="G1510" s="27" t="s">
        <v>688</v>
      </c>
      <c r="H1510" s="34" t="s">
        <v>644</v>
      </c>
      <c r="I1510" s="34" t="s">
        <v>645</v>
      </c>
      <c r="J1510" s="34" t="str">
        <f t="shared" si="116"/>
        <v>Admin &amp; OtherOther Overheads as % of Total Gross Profit</v>
      </c>
      <c r="K1510" s="34" t="str">
        <f t="shared" si="117"/>
        <v>120Miscellaneous expenses - Toyota</v>
      </c>
      <c r="L1510" s="28">
        <f>+SUMIF('TB 4-24'!M:M,$AL1510,'TB 4-24'!G:G)</f>
        <v>0</v>
      </c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>
        <f>+SUMIF('Input Sheet'!$S:$S,$AL1510,'Input Sheet'!C:C)</f>
        <v>0</v>
      </c>
      <c r="Z1510" s="28">
        <f>+SUMIF('Input Sheet'!$S:$S,$AL1510,'Input Sheet'!D:D)</f>
        <v>0</v>
      </c>
      <c r="AA1510" s="28">
        <f>+SUMIF('Input Sheet'!$S:$S,$AL1510,'Input Sheet'!E:E)</f>
        <v>0</v>
      </c>
      <c r="AB1510" s="28">
        <f>+SUMIF('Input Sheet'!$S:$S,$AL1510,'Input Sheet'!F:F)</f>
        <v>0</v>
      </c>
      <c r="AC1510" s="28">
        <f>+SUMIF('Input Sheet'!$S:$S,$AL1510,'Input Sheet'!G:G)</f>
        <v>0</v>
      </c>
      <c r="AD1510" s="28">
        <f>+SUMIF('Input Sheet'!$S:$S,$AL1510,'Input Sheet'!H:H)</f>
        <v>0</v>
      </c>
      <c r="AE1510" s="28">
        <f>+SUMIF('Input Sheet'!$S:$S,$AL1510,'Input Sheet'!I:I)</f>
        <v>0</v>
      </c>
      <c r="AF1510" s="28">
        <f>+SUMIF('Input Sheet'!$S:$S,$AL1510,'Input Sheet'!J:J)</f>
        <v>0</v>
      </c>
      <c r="AG1510" s="28">
        <f>+SUMIF('Input Sheet'!$S:$S,$AL1510,'Input Sheet'!K:K)</f>
        <v>0</v>
      </c>
      <c r="AH1510" s="28">
        <f>+SUMIF('Input Sheet'!$S:$S,$AL1510,'Input Sheet'!L:L)</f>
        <v>0</v>
      </c>
      <c r="AI1510" s="28">
        <f>+SUMIF('Input Sheet'!$S:$S,$AL1510,'Input Sheet'!M:M)</f>
        <v>0</v>
      </c>
      <c r="AJ1510" s="28">
        <f>+SUMIF('Input Sheet'!$S:$S,$AL1510,'Input Sheet'!N:N)</f>
        <v>0</v>
      </c>
      <c r="AK1510" s="28"/>
      <c r="AL1510" s="27" t="str">
        <f t="shared" si="118"/>
        <v>120-7860</v>
      </c>
      <c r="AM1510" s="34" t="str">
        <f t="shared" si="119"/>
        <v>Admin &amp; Other</v>
      </c>
      <c r="AN1510" s="34" t="str">
        <f t="shared" si="120"/>
        <v>Admin &amp; OtherOther Overheads as % of Total Gross Profit</v>
      </c>
      <c r="AO1510" s="35"/>
      <c r="AP1510" s="35"/>
      <c r="AQ1510" s="35"/>
    </row>
    <row r="1511" spans="1:43" x14ac:dyDescent="0.25">
      <c r="A1511" s="27" t="s">
        <v>103</v>
      </c>
      <c r="B1511" s="27" t="s">
        <v>104</v>
      </c>
      <c r="C1511" s="27" t="s">
        <v>657</v>
      </c>
      <c r="D1511" s="27" t="s">
        <v>178</v>
      </c>
      <c r="E1511" s="27" t="s">
        <v>682</v>
      </c>
      <c r="F1511" s="27" t="s">
        <v>687</v>
      </c>
      <c r="G1511" s="27" t="s">
        <v>688</v>
      </c>
      <c r="H1511" s="34" t="s">
        <v>644</v>
      </c>
      <c r="I1511" s="34" t="s">
        <v>645</v>
      </c>
      <c r="J1511" s="34" t="str">
        <f t="shared" si="116"/>
        <v>Admin &amp; OtherOther Overheads as % of Total Gross Profit</v>
      </c>
      <c r="K1511" s="34" t="str">
        <f t="shared" si="117"/>
        <v>240Miscellaneous expenses - Toyota</v>
      </c>
      <c r="L1511" s="28">
        <f>+SUMIF('TB 4-24'!M:M,$AL1511,'TB 4-24'!G:G)</f>
        <v>0</v>
      </c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>
        <f>+SUMIF('Input Sheet'!$S:$S,$AL1511,'Input Sheet'!C:C)</f>
        <v>0</v>
      </c>
      <c r="Z1511" s="28">
        <f>+SUMIF('Input Sheet'!$S:$S,$AL1511,'Input Sheet'!D:D)</f>
        <v>0</v>
      </c>
      <c r="AA1511" s="28">
        <f>+SUMIF('Input Sheet'!$S:$S,$AL1511,'Input Sheet'!E:E)</f>
        <v>0</v>
      </c>
      <c r="AB1511" s="28">
        <f>+SUMIF('Input Sheet'!$S:$S,$AL1511,'Input Sheet'!F:F)</f>
        <v>0</v>
      </c>
      <c r="AC1511" s="28">
        <f>+SUMIF('Input Sheet'!$S:$S,$AL1511,'Input Sheet'!G:G)</f>
        <v>0</v>
      </c>
      <c r="AD1511" s="28">
        <f>+SUMIF('Input Sheet'!$S:$S,$AL1511,'Input Sheet'!H:H)</f>
        <v>0</v>
      </c>
      <c r="AE1511" s="28">
        <f>+SUMIF('Input Sheet'!$S:$S,$AL1511,'Input Sheet'!I:I)</f>
        <v>0</v>
      </c>
      <c r="AF1511" s="28">
        <f>+SUMIF('Input Sheet'!$S:$S,$AL1511,'Input Sheet'!J:J)</f>
        <v>0</v>
      </c>
      <c r="AG1511" s="28">
        <f>+SUMIF('Input Sheet'!$S:$S,$AL1511,'Input Sheet'!K:K)</f>
        <v>0</v>
      </c>
      <c r="AH1511" s="28">
        <f>+SUMIF('Input Sheet'!$S:$S,$AL1511,'Input Sheet'!L:L)</f>
        <v>0</v>
      </c>
      <c r="AI1511" s="28">
        <f>+SUMIF('Input Sheet'!$S:$S,$AL1511,'Input Sheet'!M:M)</f>
        <v>0</v>
      </c>
      <c r="AJ1511" s="28">
        <f>+SUMIF('Input Sheet'!$S:$S,$AL1511,'Input Sheet'!N:N)</f>
        <v>0</v>
      </c>
      <c r="AK1511" s="28"/>
      <c r="AL1511" s="27" t="str">
        <f t="shared" si="118"/>
        <v>240-7860</v>
      </c>
      <c r="AM1511" s="34" t="str">
        <f t="shared" si="119"/>
        <v>Admin &amp; Other</v>
      </c>
      <c r="AN1511" s="34" t="str">
        <f t="shared" si="120"/>
        <v>Admin &amp; OtherOther Overheads as % of Total Gross Profit</v>
      </c>
      <c r="AO1511" s="35"/>
      <c r="AP1511" s="35"/>
      <c r="AQ1511" s="35"/>
    </row>
    <row r="1512" spans="1:43" x14ac:dyDescent="0.25">
      <c r="A1512" s="27" t="s">
        <v>103</v>
      </c>
      <c r="B1512" s="27" t="s">
        <v>104</v>
      </c>
      <c r="C1512" s="27" t="s">
        <v>104</v>
      </c>
      <c r="D1512" s="27" t="s">
        <v>178</v>
      </c>
      <c r="E1512" s="27" t="s">
        <v>680</v>
      </c>
      <c r="F1512" s="27" t="s">
        <v>687</v>
      </c>
      <c r="G1512" s="27" t="s">
        <v>688</v>
      </c>
      <c r="H1512" s="34" t="s">
        <v>644</v>
      </c>
      <c r="I1512" s="34" t="s">
        <v>645</v>
      </c>
      <c r="J1512" s="34" t="str">
        <f t="shared" si="116"/>
        <v>Admin &amp; OtherOther Overheads as % of Total Gross Profit</v>
      </c>
      <c r="K1512" s="34" t="str">
        <f t="shared" si="117"/>
        <v>130Miscellaneous expenses - Toyota</v>
      </c>
      <c r="L1512" s="28">
        <f>+SUMIF('TB 4-24'!M:M,$AL1512,'TB 4-24'!G:G)</f>
        <v>0</v>
      </c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>
        <f>+SUMIF('Input Sheet'!$S:$S,$AL1512,'Input Sheet'!C:C)</f>
        <v>0</v>
      </c>
      <c r="Z1512" s="28">
        <f>+SUMIF('Input Sheet'!$S:$S,$AL1512,'Input Sheet'!D:D)</f>
        <v>0</v>
      </c>
      <c r="AA1512" s="28">
        <f>+SUMIF('Input Sheet'!$S:$S,$AL1512,'Input Sheet'!E:E)</f>
        <v>0</v>
      </c>
      <c r="AB1512" s="28">
        <f>+SUMIF('Input Sheet'!$S:$S,$AL1512,'Input Sheet'!F:F)</f>
        <v>0</v>
      </c>
      <c r="AC1512" s="28">
        <f>+SUMIF('Input Sheet'!$S:$S,$AL1512,'Input Sheet'!G:G)</f>
        <v>0</v>
      </c>
      <c r="AD1512" s="28">
        <f>+SUMIF('Input Sheet'!$S:$S,$AL1512,'Input Sheet'!H:H)</f>
        <v>0</v>
      </c>
      <c r="AE1512" s="28">
        <f>+SUMIF('Input Sheet'!$S:$S,$AL1512,'Input Sheet'!I:I)</f>
        <v>0</v>
      </c>
      <c r="AF1512" s="28">
        <f>+SUMIF('Input Sheet'!$S:$S,$AL1512,'Input Sheet'!J:J)</f>
        <v>0</v>
      </c>
      <c r="AG1512" s="28">
        <f>+SUMIF('Input Sheet'!$S:$S,$AL1512,'Input Sheet'!K:K)</f>
        <v>0</v>
      </c>
      <c r="AH1512" s="28">
        <f>+SUMIF('Input Sheet'!$S:$S,$AL1512,'Input Sheet'!L:L)</f>
        <v>0</v>
      </c>
      <c r="AI1512" s="28">
        <f>+SUMIF('Input Sheet'!$S:$S,$AL1512,'Input Sheet'!M:M)</f>
        <v>0</v>
      </c>
      <c r="AJ1512" s="28">
        <f>+SUMIF('Input Sheet'!$S:$S,$AL1512,'Input Sheet'!N:N)</f>
        <v>0</v>
      </c>
      <c r="AK1512" s="28"/>
      <c r="AL1512" s="27" t="str">
        <f t="shared" si="118"/>
        <v>130-7860</v>
      </c>
      <c r="AM1512" s="34" t="str">
        <f t="shared" si="119"/>
        <v>Admin &amp; Other</v>
      </c>
      <c r="AN1512" s="34" t="str">
        <f t="shared" si="120"/>
        <v>Admin &amp; OtherOther Overheads as % of Total Gross Profit</v>
      </c>
      <c r="AO1512" s="35"/>
      <c r="AP1512" s="35"/>
      <c r="AQ1512" s="35"/>
    </row>
    <row r="1513" spans="1:43" x14ac:dyDescent="0.25">
      <c r="A1513" s="27" t="s">
        <v>103</v>
      </c>
      <c r="B1513" s="27" t="s">
        <v>104</v>
      </c>
      <c r="C1513" s="27" t="s">
        <v>104</v>
      </c>
      <c r="D1513" s="27" t="s">
        <v>178</v>
      </c>
      <c r="E1513" s="27" t="s">
        <v>678</v>
      </c>
      <c r="F1513" s="27" t="s">
        <v>687</v>
      </c>
      <c r="G1513" s="27" t="s">
        <v>688</v>
      </c>
      <c r="H1513" s="34" t="s">
        <v>644</v>
      </c>
      <c r="I1513" s="34" t="s">
        <v>645</v>
      </c>
      <c r="J1513" s="34" t="str">
        <f t="shared" si="116"/>
        <v>Admin &amp; OtherOther Overheads as % of Total Gross Profit</v>
      </c>
      <c r="K1513" s="34" t="str">
        <f t="shared" si="117"/>
        <v>121Miscellaneous expenses - Toyota</v>
      </c>
      <c r="L1513" s="28">
        <f>+SUMIF('TB 4-24'!M:M,$AL1513,'TB 4-24'!G:G)</f>
        <v>0</v>
      </c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>
        <f>+SUMIF('Input Sheet'!$S:$S,$AL1513,'Input Sheet'!C:C)</f>
        <v>0</v>
      </c>
      <c r="Z1513" s="28">
        <f>+SUMIF('Input Sheet'!$S:$S,$AL1513,'Input Sheet'!D:D)</f>
        <v>0</v>
      </c>
      <c r="AA1513" s="28">
        <f>+SUMIF('Input Sheet'!$S:$S,$AL1513,'Input Sheet'!E:E)</f>
        <v>0</v>
      </c>
      <c r="AB1513" s="28">
        <f>+SUMIF('Input Sheet'!$S:$S,$AL1513,'Input Sheet'!F:F)</f>
        <v>0</v>
      </c>
      <c r="AC1513" s="28">
        <f>+SUMIF('Input Sheet'!$S:$S,$AL1513,'Input Sheet'!G:G)</f>
        <v>0</v>
      </c>
      <c r="AD1513" s="28">
        <f>+SUMIF('Input Sheet'!$S:$S,$AL1513,'Input Sheet'!H:H)</f>
        <v>0</v>
      </c>
      <c r="AE1513" s="28">
        <f>+SUMIF('Input Sheet'!$S:$S,$AL1513,'Input Sheet'!I:I)</f>
        <v>0</v>
      </c>
      <c r="AF1513" s="28">
        <f>+SUMIF('Input Sheet'!$S:$S,$AL1513,'Input Sheet'!J:J)</f>
        <v>0</v>
      </c>
      <c r="AG1513" s="28">
        <f>+SUMIF('Input Sheet'!$S:$S,$AL1513,'Input Sheet'!K:K)</f>
        <v>0</v>
      </c>
      <c r="AH1513" s="28">
        <f>+SUMIF('Input Sheet'!$S:$S,$AL1513,'Input Sheet'!L:L)</f>
        <v>0</v>
      </c>
      <c r="AI1513" s="28">
        <f>+SUMIF('Input Sheet'!$S:$S,$AL1513,'Input Sheet'!M:M)</f>
        <v>0</v>
      </c>
      <c r="AJ1513" s="28">
        <f>+SUMIF('Input Sheet'!$S:$S,$AL1513,'Input Sheet'!N:N)</f>
        <v>0</v>
      </c>
      <c r="AK1513" s="28"/>
      <c r="AL1513" s="27" t="str">
        <f t="shared" si="118"/>
        <v>121-7860</v>
      </c>
      <c r="AM1513" s="34" t="str">
        <f t="shared" si="119"/>
        <v>Admin &amp; Other</v>
      </c>
      <c r="AN1513" s="34" t="str">
        <f t="shared" si="120"/>
        <v>Admin &amp; OtherOther Overheads as % of Total Gross Profit</v>
      </c>
      <c r="AO1513" s="35"/>
      <c r="AP1513" s="35"/>
      <c r="AQ1513" s="35"/>
    </row>
    <row r="1514" spans="1:43" x14ac:dyDescent="0.25">
      <c r="A1514" s="27" t="s">
        <v>103</v>
      </c>
      <c r="B1514" s="27" t="s">
        <v>104</v>
      </c>
      <c r="C1514" s="27" t="s">
        <v>657</v>
      </c>
      <c r="D1514" s="27" t="s">
        <v>178</v>
      </c>
      <c r="E1514" s="27" t="s">
        <v>658</v>
      </c>
      <c r="F1514" s="27" t="s">
        <v>687</v>
      </c>
      <c r="G1514" s="27" t="s">
        <v>688</v>
      </c>
      <c r="H1514" s="34" t="s">
        <v>644</v>
      </c>
      <c r="I1514" s="34" t="s">
        <v>645</v>
      </c>
      <c r="J1514" s="34" t="str">
        <f t="shared" si="116"/>
        <v>Admin &amp; OtherOther Overheads as % of Total Gross Profit</v>
      </c>
      <c r="K1514" s="34" t="str">
        <f t="shared" si="117"/>
        <v>210Miscellaneous expenses - Toyota</v>
      </c>
      <c r="L1514" s="28">
        <f>+SUMIF('TB 4-24'!M:M,$AL1514,'TB 4-24'!G:G)</f>
        <v>0</v>
      </c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>
        <f>+SUMIF('Input Sheet'!$S:$S,$AL1514,'Input Sheet'!C:C)</f>
        <v>0</v>
      </c>
      <c r="Z1514" s="28">
        <f>+SUMIF('Input Sheet'!$S:$S,$AL1514,'Input Sheet'!D:D)</f>
        <v>0</v>
      </c>
      <c r="AA1514" s="28">
        <f>+SUMIF('Input Sheet'!$S:$S,$AL1514,'Input Sheet'!E:E)</f>
        <v>0</v>
      </c>
      <c r="AB1514" s="28">
        <f>+SUMIF('Input Sheet'!$S:$S,$AL1514,'Input Sheet'!F:F)</f>
        <v>0</v>
      </c>
      <c r="AC1514" s="28">
        <f>+SUMIF('Input Sheet'!$S:$S,$AL1514,'Input Sheet'!G:G)</f>
        <v>0</v>
      </c>
      <c r="AD1514" s="28">
        <f>+SUMIF('Input Sheet'!$S:$S,$AL1514,'Input Sheet'!H:H)</f>
        <v>0</v>
      </c>
      <c r="AE1514" s="28">
        <f>+SUMIF('Input Sheet'!$S:$S,$AL1514,'Input Sheet'!I:I)</f>
        <v>0</v>
      </c>
      <c r="AF1514" s="28">
        <f>+SUMIF('Input Sheet'!$S:$S,$AL1514,'Input Sheet'!J:J)</f>
        <v>0</v>
      </c>
      <c r="AG1514" s="28">
        <f>+SUMIF('Input Sheet'!$S:$S,$AL1514,'Input Sheet'!K:K)</f>
        <v>0</v>
      </c>
      <c r="AH1514" s="28">
        <f>+SUMIF('Input Sheet'!$S:$S,$AL1514,'Input Sheet'!L:L)</f>
        <v>0</v>
      </c>
      <c r="AI1514" s="28">
        <f>+SUMIF('Input Sheet'!$S:$S,$AL1514,'Input Sheet'!M:M)</f>
        <v>0</v>
      </c>
      <c r="AJ1514" s="28">
        <f>+SUMIF('Input Sheet'!$S:$S,$AL1514,'Input Sheet'!N:N)</f>
        <v>0</v>
      </c>
      <c r="AK1514" s="28"/>
      <c r="AL1514" s="27" t="str">
        <f t="shared" si="118"/>
        <v>210-7860</v>
      </c>
      <c r="AM1514" s="34" t="str">
        <f t="shared" si="119"/>
        <v>Admin &amp; Other</v>
      </c>
      <c r="AN1514" s="34" t="str">
        <f t="shared" si="120"/>
        <v>Admin &amp; OtherOther Overheads as % of Total Gross Profit</v>
      </c>
      <c r="AO1514" s="35"/>
      <c r="AP1514" s="35"/>
      <c r="AQ1514" s="35"/>
    </row>
    <row r="1515" spans="1:43" x14ac:dyDescent="0.25">
      <c r="A1515" s="27" t="s">
        <v>103</v>
      </c>
      <c r="B1515" s="27" t="s">
        <v>104</v>
      </c>
      <c r="C1515" s="27" t="s">
        <v>657</v>
      </c>
      <c r="D1515" s="27" t="s">
        <v>178</v>
      </c>
      <c r="E1515" s="27" t="s">
        <v>659</v>
      </c>
      <c r="F1515" s="27" t="s">
        <v>687</v>
      </c>
      <c r="G1515" s="27" t="s">
        <v>688</v>
      </c>
      <c r="H1515" s="34" t="s">
        <v>644</v>
      </c>
      <c r="I1515" s="34" t="s">
        <v>645</v>
      </c>
      <c r="J1515" s="34" t="str">
        <f t="shared" si="116"/>
        <v>Admin &amp; OtherOther Overheads as % of Total Gross Profit</v>
      </c>
      <c r="K1515" s="34" t="str">
        <f t="shared" si="117"/>
        <v>220Miscellaneous expenses - Toyota</v>
      </c>
      <c r="L1515" s="28">
        <f>+SUMIF('TB 4-24'!M:M,$AL1515,'TB 4-24'!G:G)</f>
        <v>0</v>
      </c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>
        <f>+SUMIF('Input Sheet'!$S:$S,$AL1515,'Input Sheet'!C:C)</f>
        <v>0</v>
      </c>
      <c r="Z1515" s="28">
        <f>+SUMIF('Input Sheet'!$S:$S,$AL1515,'Input Sheet'!D:D)</f>
        <v>0</v>
      </c>
      <c r="AA1515" s="28">
        <f>+SUMIF('Input Sheet'!$S:$S,$AL1515,'Input Sheet'!E:E)</f>
        <v>0</v>
      </c>
      <c r="AB1515" s="28">
        <f>+SUMIF('Input Sheet'!$S:$S,$AL1515,'Input Sheet'!F:F)</f>
        <v>0</v>
      </c>
      <c r="AC1515" s="28">
        <f>+SUMIF('Input Sheet'!$S:$S,$AL1515,'Input Sheet'!G:G)</f>
        <v>0</v>
      </c>
      <c r="AD1515" s="28">
        <f>+SUMIF('Input Sheet'!$S:$S,$AL1515,'Input Sheet'!H:H)</f>
        <v>0</v>
      </c>
      <c r="AE1515" s="28">
        <f>+SUMIF('Input Sheet'!$S:$S,$AL1515,'Input Sheet'!I:I)</f>
        <v>0</v>
      </c>
      <c r="AF1515" s="28">
        <f>+SUMIF('Input Sheet'!$S:$S,$AL1515,'Input Sheet'!J:J)</f>
        <v>0</v>
      </c>
      <c r="AG1515" s="28">
        <f>+SUMIF('Input Sheet'!$S:$S,$AL1515,'Input Sheet'!K:K)</f>
        <v>0</v>
      </c>
      <c r="AH1515" s="28">
        <f>+SUMIF('Input Sheet'!$S:$S,$AL1515,'Input Sheet'!L:L)</f>
        <v>0</v>
      </c>
      <c r="AI1515" s="28">
        <f>+SUMIF('Input Sheet'!$S:$S,$AL1515,'Input Sheet'!M:M)</f>
        <v>0</v>
      </c>
      <c r="AJ1515" s="28">
        <f>+SUMIF('Input Sheet'!$S:$S,$AL1515,'Input Sheet'!N:N)</f>
        <v>0</v>
      </c>
      <c r="AK1515" s="28"/>
      <c r="AL1515" s="27" t="str">
        <f t="shared" si="118"/>
        <v>220-7860</v>
      </c>
      <c r="AM1515" s="34" t="str">
        <f t="shared" si="119"/>
        <v>Admin &amp; Other</v>
      </c>
      <c r="AN1515" s="34" t="str">
        <f t="shared" si="120"/>
        <v>Admin &amp; OtherOther Overheads as % of Total Gross Profit</v>
      </c>
      <c r="AO1515" s="35"/>
      <c r="AP1515" s="35"/>
      <c r="AQ1515" s="35"/>
    </row>
    <row r="1516" spans="1:43" x14ac:dyDescent="0.25">
      <c r="A1516" s="27" t="s">
        <v>103</v>
      </c>
      <c r="B1516" s="27" t="s">
        <v>104</v>
      </c>
      <c r="C1516" s="27" t="s">
        <v>671</v>
      </c>
      <c r="D1516" s="27" t="s">
        <v>178</v>
      </c>
      <c r="E1516" s="27" t="s">
        <v>683</v>
      </c>
      <c r="F1516" s="27" t="s">
        <v>687</v>
      </c>
      <c r="G1516" s="27" t="s">
        <v>688</v>
      </c>
      <c r="H1516" s="34" t="s">
        <v>644</v>
      </c>
      <c r="I1516" s="34" t="s">
        <v>645</v>
      </c>
      <c r="J1516" s="34" t="str">
        <f t="shared" si="116"/>
        <v>Admin &amp; OtherOther Overheads as % of Total Gross Profit</v>
      </c>
      <c r="K1516" s="34" t="str">
        <f t="shared" si="117"/>
        <v>340Miscellaneous expenses - Toyota</v>
      </c>
      <c r="L1516" s="28">
        <f>+SUMIF('TB 4-24'!M:M,$AL1516,'TB 4-24'!G:G)</f>
        <v>0</v>
      </c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>
        <f>+SUMIF('Input Sheet'!$S:$S,$AL1516,'Input Sheet'!C:C)</f>
        <v>0</v>
      </c>
      <c r="Z1516" s="28">
        <f>+SUMIF('Input Sheet'!$S:$S,$AL1516,'Input Sheet'!D:D)</f>
        <v>0</v>
      </c>
      <c r="AA1516" s="28">
        <f>+SUMIF('Input Sheet'!$S:$S,$AL1516,'Input Sheet'!E:E)</f>
        <v>0</v>
      </c>
      <c r="AB1516" s="28">
        <f>+SUMIF('Input Sheet'!$S:$S,$AL1516,'Input Sheet'!F:F)</f>
        <v>0</v>
      </c>
      <c r="AC1516" s="28">
        <f>+SUMIF('Input Sheet'!$S:$S,$AL1516,'Input Sheet'!G:G)</f>
        <v>0</v>
      </c>
      <c r="AD1516" s="28">
        <f>+SUMIF('Input Sheet'!$S:$S,$AL1516,'Input Sheet'!H:H)</f>
        <v>0</v>
      </c>
      <c r="AE1516" s="28">
        <f>+SUMIF('Input Sheet'!$S:$S,$AL1516,'Input Sheet'!I:I)</f>
        <v>0</v>
      </c>
      <c r="AF1516" s="28">
        <f>+SUMIF('Input Sheet'!$S:$S,$AL1516,'Input Sheet'!J:J)</f>
        <v>0</v>
      </c>
      <c r="AG1516" s="28">
        <f>+SUMIF('Input Sheet'!$S:$S,$AL1516,'Input Sheet'!K:K)</f>
        <v>0</v>
      </c>
      <c r="AH1516" s="28">
        <f>+SUMIF('Input Sheet'!$S:$S,$AL1516,'Input Sheet'!L:L)</f>
        <v>0</v>
      </c>
      <c r="AI1516" s="28">
        <f>+SUMIF('Input Sheet'!$S:$S,$AL1516,'Input Sheet'!M:M)</f>
        <v>0</v>
      </c>
      <c r="AJ1516" s="28">
        <f>+SUMIF('Input Sheet'!$S:$S,$AL1516,'Input Sheet'!N:N)</f>
        <v>0</v>
      </c>
      <c r="AK1516" s="28"/>
      <c r="AL1516" s="27" t="str">
        <f t="shared" si="118"/>
        <v>340-7860</v>
      </c>
      <c r="AM1516" s="34" t="str">
        <f t="shared" si="119"/>
        <v>Admin &amp; Other</v>
      </c>
      <c r="AN1516" s="34" t="str">
        <f t="shared" si="120"/>
        <v>Admin &amp; OtherOther Overheads as % of Total Gross Profit</v>
      </c>
      <c r="AO1516" s="35"/>
      <c r="AP1516" s="35"/>
      <c r="AQ1516" s="35"/>
    </row>
    <row r="1517" spans="1:43" x14ac:dyDescent="0.25">
      <c r="A1517" s="27" t="s">
        <v>103</v>
      </c>
      <c r="B1517" s="27" t="s">
        <v>104</v>
      </c>
      <c r="C1517" s="27" t="s">
        <v>657</v>
      </c>
      <c r="D1517" s="27" t="s">
        <v>178</v>
      </c>
      <c r="E1517" s="27" t="s">
        <v>681</v>
      </c>
      <c r="F1517" s="27" t="s">
        <v>687</v>
      </c>
      <c r="G1517" s="27" t="s">
        <v>688</v>
      </c>
      <c r="H1517" s="34" t="s">
        <v>644</v>
      </c>
      <c r="I1517" s="34" t="s">
        <v>645</v>
      </c>
      <c r="J1517" s="34" t="str">
        <f t="shared" si="116"/>
        <v>Admin &amp; OtherOther Overheads as % of Total Gross Profit</v>
      </c>
      <c r="K1517" s="34" t="str">
        <f t="shared" si="117"/>
        <v>230Miscellaneous expenses - Toyota</v>
      </c>
      <c r="L1517" s="28">
        <f>+SUMIF('TB 4-24'!M:M,$AL1517,'TB 4-24'!G:G)</f>
        <v>0</v>
      </c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>
        <f>+SUMIF('Input Sheet'!$S:$S,$AL1517,'Input Sheet'!C:C)</f>
        <v>0</v>
      </c>
      <c r="Z1517" s="28">
        <f>+SUMIF('Input Sheet'!$S:$S,$AL1517,'Input Sheet'!D:D)</f>
        <v>0</v>
      </c>
      <c r="AA1517" s="28">
        <f>+SUMIF('Input Sheet'!$S:$S,$AL1517,'Input Sheet'!E:E)</f>
        <v>0</v>
      </c>
      <c r="AB1517" s="28">
        <f>+SUMIF('Input Sheet'!$S:$S,$AL1517,'Input Sheet'!F:F)</f>
        <v>0</v>
      </c>
      <c r="AC1517" s="28">
        <f>+SUMIF('Input Sheet'!$S:$S,$AL1517,'Input Sheet'!G:G)</f>
        <v>0</v>
      </c>
      <c r="AD1517" s="28">
        <f>+SUMIF('Input Sheet'!$S:$S,$AL1517,'Input Sheet'!H:H)</f>
        <v>0</v>
      </c>
      <c r="AE1517" s="28">
        <f>+SUMIF('Input Sheet'!$S:$S,$AL1517,'Input Sheet'!I:I)</f>
        <v>0</v>
      </c>
      <c r="AF1517" s="28">
        <f>+SUMIF('Input Sheet'!$S:$S,$AL1517,'Input Sheet'!J:J)</f>
        <v>0</v>
      </c>
      <c r="AG1517" s="28">
        <f>+SUMIF('Input Sheet'!$S:$S,$AL1517,'Input Sheet'!K:K)</f>
        <v>0</v>
      </c>
      <c r="AH1517" s="28">
        <f>+SUMIF('Input Sheet'!$S:$S,$AL1517,'Input Sheet'!L:L)</f>
        <v>0</v>
      </c>
      <c r="AI1517" s="28">
        <f>+SUMIF('Input Sheet'!$S:$S,$AL1517,'Input Sheet'!M:M)</f>
        <v>0</v>
      </c>
      <c r="AJ1517" s="28">
        <f>+SUMIF('Input Sheet'!$S:$S,$AL1517,'Input Sheet'!N:N)</f>
        <v>0</v>
      </c>
      <c r="AK1517" s="28"/>
      <c r="AL1517" s="27" t="str">
        <f t="shared" si="118"/>
        <v>230-7860</v>
      </c>
      <c r="AM1517" s="34" t="str">
        <f t="shared" si="119"/>
        <v>Admin &amp; Other</v>
      </c>
      <c r="AN1517" s="34" t="str">
        <f t="shared" si="120"/>
        <v>Admin &amp; OtherOther Overheads as % of Total Gross Profit</v>
      </c>
      <c r="AO1517" s="35"/>
      <c r="AP1517" s="35"/>
      <c r="AQ1517" s="35"/>
    </row>
    <row r="1518" spans="1:43" x14ac:dyDescent="0.25">
      <c r="A1518" s="27" t="s">
        <v>103</v>
      </c>
      <c r="B1518" s="27" t="s">
        <v>104</v>
      </c>
      <c r="C1518" s="27" t="s">
        <v>104</v>
      </c>
      <c r="D1518" s="27" t="s">
        <v>178</v>
      </c>
      <c r="E1518" s="27" t="s">
        <v>679</v>
      </c>
      <c r="F1518" s="27" t="s">
        <v>687</v>
      </c>
      <c r="G1518" s="27" t="s">
        <v>688</v>
      </c>
      <c r="H1518" s="34" t="s">
        <v>644</v>
      </c>
      <c r="I1518" s="34" t="s">
        <v>645</v>
      </c>
      <c r="J1518" s="34" t="str">
        <f t="shared" si="116"/>
        <v>Admin &amp; OtherOther Overheads as % of Total Gross Profit</v>
      </c>
      <c r="K1518" s="34" t="str">
        <f t="shared" si="117"/>
        <v>160Miscellaneous expenses - Toyota</v>
      </c>
      <c r="L1518" s="28">
        <f>+SUMIF('TB 4-24'!M:M,$AL1518,'TB 4-24'!G:G)</f>
        <v>0</v>
      </c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>
        <f>+SUMIF('Input Sheet'!$S:$S,$AL1518,'Input Sheet'!C:C)</f>
        <v>0</v>
      </c>
      <c r="Z1518" s="28">
        <f>+SUMIF('Input Sheet'!$S:$S,$AL1518,'Input Sheet'!D:D)</f>
        <v>0</v>
      </c>
      <c r="AA1518" s="28">
        <f>+SUMIF('Input Sheet'!$S:$S,$AL1518,'Input Sheet'!E:E)</f>
        <v>0</v>
      </c>
      <c r="AB1518" s="28">
        <f>+SUMIF('Input Sheet'!$S:$S,$AL1518,'Input Sheet'!F:F)</f>
        <v>0</v>
      </c>
      <c r="AC1518" s="28">
        <f>+SUMIF('Input Sheet'!$S:$S,$AL1518,'Input Sheet'!G:G)</f>
        <v>0</v>
      </c>
      <c r="AD1518" s="28">
        <f>+SUMIF('Input Sheet'!$S:$S,$AL1518,'Input Sheet'!H:H)</f>
        <v>0</v>
      </c>
      <c r="AE1518" s="28">
        <f>+SUMIF('Input Sheet'!$S:$S,$AL1518,'Input Sheet'!I:I)</f>
        <v>0</v>
      </c>
      <c r="AF1518" s="28">
        <f>+SUMIF('Input Sheet'!$S:$S,$AL1518,'Input Sheet'!J:J)</f>
        <v>0</v>
      </c>
      <c r="AG1518" s="28">
        <f>+SUMIF('Input Sheet'!$S:$S,$AL1518,'Input Sheet'!K:K)</f>
        <v>0</v>
      </c>
      <c r="AH1518" s="28">
        <f>+SUMIF('Input Sheet'!$S:$S,$AL1518,'Input Sheet'!L:L)</f>
        <v>0</v>
      </c>
      <c r="AI1518" s="28">
        <f>+SUMIF('Input Sheet'!$S:$S,$AL1518,'Input Sheet'!M:M)</f>
        <v>0</v>
      </c>
      <c r="AJ1518" s="28">
        <f>+SUMIF('Input Sheet'!$S:$S,$AL1518,'Input Sheet'!N:N)</f>
        <v>0</v>
      </c>
      <c r="AK1518" s="28"/>
      <c r="AL1518" s="27" t="str">
        <f t="shared" si="118"/>
        <v>160-7860</v>
      </c>
      <c r="AM1518" s="34" t="str">
        <f t="shared" si="119"/>
        <v>Admin &amp; Other</v>
      </c>
      <c r="AN1518" s="34" t="str">
        <f t="shared" si="120"/>
        <v>Admin &amp; OtherOther Overheads as % of Total Gross Profit</v>
      </c>
      <c r="AO1518" s="35"/>
      <c r="AP1518" s="35"/>
      <c r="AQ1518" s="35"/>
    </row>
    <row r="1519" spans="1:43" x14ac:dyDescent="0.25">
      <c r="A1519" s="27" t="s">
        <v>103</v>
      </c>
      <c r="B1519" s="27" t="s">
        <v>104</v>
      </c>
      <c r="C1519" s="27" t="s">
        <v>657</v>
      </c>
      <c r="D1519" s="27" t="s">
        <v>178</v>
      </c>
      <c r="E1519" s="27" t="s">
        <v>660</v>
      </c>
      <c r="F1519" s="27" t="s">
        <v>687</v>
      </c>
      <c r="G1519" s="27" t="s">
        <v>688</v>
      </c>
      <c r="H1519" s="34" t="s">
        <v>644</v>
      </c>
      <c r="I1519" s="34" t="s">
        <v>645</v>
      </c>
      <c r="J1519" s="34" t="str">
        <f t="shared" si="116"/>
        <v>Admin &amp; OtherOther Overheads as % of Total Gross Profit</v>
      </c>
      <c r="K1519" s="34" t="str">
        <f t="shared" si="117"/>
        <v>200Miscellaneous expenses - Toyota</v>
      </c>
      <c r="L1519" s="28">
        <f>+SUMIF('TB 4-24'!M:M,$AL1519,'TB 4-24'!G:G)</f>
        <v>0</v>
      </c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>
        <f>+SUMIF('Input Sheet'!$S:$S,$AL1519,'Input Sheet'!C:C)</f>
        <v>0</v>
      </c>
      <c r="Z1519" s="28">
        <f>+SUMIF('Input Sheet'!$S:$S,$AL1519,'Input Sheet'!D:D)</f>
        <v>0</v>
      </c>
      <c r="AA1519" s="28">
        <f>+SUMIF('Input Sheet'!$S:$S,$AL1519,'Input Sheet'!E:E)</f>
        <v>0</v>
      </c>
      <c r="AB1519" s="28">
        <f>+SUMIF('Input Sheet'!$S:$S,$AL1519,'Input Sheet'!F:F)</f>
        <v>0</v>
      </c>
      <c r="AC1519" s="28">
        <f>+SUMIF('Input Sheet'!$S:$S,$AL1519,'Input Sheet'!G:G)</f>
        <v>0</v>
      </c>
      <c r="AD1519" s="28">
        <f>+SUMIF('Input Sheet'!$S:$S,$AL1519,'Input Sheet'!H:H)</f>
        <v>0</v>
      </c>
      <c r="AE1519" s="28">
        <f>+SUMIF('Input Sheet'!$S:$S,$AL1519,'Input Sheet'!I:I)</f>
        <v>0</v>
      </c>
      <c r="AF1519" s="28">
        <f>+SUMIF('Input Sheet'!$S:$S,$AL1519,'Input Sheet'!J:J)</f>
        <v>0</v>
      </c>
      <c r="AG1519" s="28">
        <f>+SUMIF('Input Sheet'!$S:$S,$AL1519,'Input Sheet'!K:K)</f>
        <v>0</v>
      </c>
      <c r="AH1519" s="28">
        <f>+SUMIF('Input Sheet'!$S:$S,$AL1519,'Input Sheet'!L:L)</f>
        <v>0</v>
      </c>
      <c r="AI1519" s="28">
        <f>+SUMIF('Input Sheet'!$S:$S,$AL1519,'Input Sheet'!M:M)</f>
        <v>0</v>
      </c>
      <c r="AJ1519" s="28">
        <f>+SUMIF('Input Sheet'!$S:$S,$AL1519,'Input Sheet'!N:N)</f>
        <v>0</v>
      </c>
      <c r="AK1519" s="28"/>
      <c r="AL1519" s="27" t="str">
        <f t="shared" si="118"/>
        <v>200-7860</v>
      </c>
      <c r="AM1519" s="34" t="str">
        <f t="shared" si="119"/>
        <v>Admin &amp; Other</v>
      </c>
      <c r="AN1519" s="34" t="str">
        <f t="shared" si="120"/>
        <v>Admin &amp; OtherOther Overheads as % of Total Gross Profit</v>
      </c>
      <c r="AO1519" s="35"/>
      <c r="AP1519" s="35"/>
      <c r="AQ1519" s="35"/>
    </row>
    <row r="1520" spans="1:43" x14ac:dyDescent="0.25">
      <c r="A1520" s="27" t="s">
        <v>103</v>
      </c>
      <c r="B1520" s="27" t="s">
        <v>104</v>
      </c>
      <c r="C1520" s="27" t="s">
        <v>657</v>
      </c>
      <c r="D1520" s="27" t="s">
        <v>178</v>
      </c>
      <c r="E1520" s="27" t="s">
        <v>661</v>
      </c>
      <c r="F1520" s="27" t="s">
        <v>687</v>
      </c>
      <c r="G1520" s="27" t="s">
        <v>688</v>
      </c>
      <c r="H1520" s="34" t="s">
        <v>644</v>
      </c>
      <c r="I1520" s="34" t="s">
        <v>645</v>
      </c>
      <c r="J1520" s="34" t="str">
        <f t="shared" si="116"/>
        <v>Admin &amp; OtherOther Overheads as % of Total Gross Profit</v>
      </c>
      <c r="K1520" s="34" t="str">
        <f t="shared" si="117"/>
        <v>221Miscellaneous expenses - Toyota</v>
      </c>
      <c r="L1520" s="28">
        <f>+SUMIF('TB 4-24'!M:M,$AL1520,'TB 4-24'!G:G)</f>
        <v>0</v>
      </c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>
        <f>+SUMIF('Input Sheet'!$S:$S,$AL1520,'Input Sheet'!C:C)</f>
        <v>0</v>
      </c>
      <c r="Z1520" s="28">
        <f>+SUMIF('Input Sheet'!$S:$S,$AL1520,'Input Sheet'!D:D)</f>
        <v>0</v>
      </c>
      <c r="AA1520" s="28">
        <f>+SUMIF('Input Sheet'!$S:$S,$AL1520,'Input Sheet'!E:E)</f>
        <v>0</v>
      </c>
      <c r="AB1520" s="28">
        <f>+SUMIF('Input Sheet'!$S:$S,$AL1520,'Input Sheet'!F:F)</f>
        <v>0</v>
      </c>
      <c r="AC1520" s="28">
        <f>+SUMIF('Input Sheet'!$S:$S,$AL1520,'Input Sheet'!G:G)</f>
        <v>0</v>
      </c>
      <c r="AD1520" s="28">
        <f>+SUMIF('Input Sheet'!$S:$S,$AL1520,'Input Sheet'!H:H)</f>
        <v>0</v>
      </c>
      <c r="AE1520" s="28">
        <f>+SUMIF('Input Sheet'!$S:$S,$AL1520,'Input Sheet'!I:I)</f>
        <v>0</v>
      </c>
      <c r="AF1520" s="28">
        <f>+SUMIF('Input Sheet'!$S:$S,$AL1520,'Input Sheet'!J:J)</f>
        <v>0</v>
      </c>
      <c r="AG1520" s="28">
        <f>+SUMIF('Input Sheet'!$S:$S,$AL1520,'Input Sheet'!K:K)</f>
        <v>0</v>
      </c>
      <c r="AH1520" s="28">
        <f>+SUMIF('Input Sheet'!$S:$S,$AL1520,'Input Sheet'!L:L)</f>
        <v>0</v>
      </c>
      <c r="AI1520" s="28">
        <f>+SUMIF('Input Sheet'!$S:$S,$AL1520,'Input Sheet'!M:M)</f>
        <v>0</v>
      </c>
      <c r="AJ1520" s="28">
        <f>+SUMIF('Input Sheet'!$S:$S,$AL1520,'Input Sheet'!N:N)</f>
        <v>0</v>
      </c>
      <c r="AK1520" s="28"/>
      <c r="AL1520" s="27" t="str">
        <f t="shared" si="118"/>
        <v>221-7860</v>
      </c>
      <c r="AM1520" s="34" t="str">
        <f t="shared" si="119"/>
        <v>Admin &amp; Other</v>
      </c>
      <c r="AN1520" s="34" t="str">
        <f t="shared" si="120"/>
        <v>Admin &amp; OtherOther Overheads as % of Total Gross Profit</v>
      </c>
      <c r="AO1520" s="35"/>
      <c r="AP1520" s="35"/>
      <c r="AQ1520" s="35"/>
    </row>
    <row r="1521" spans="1:43" x14ac:dyDescent="0.25">
      <c r="A1521" s="27" t="s">
        <v>103</v>
      </c>
      <c r="B1521" s="27" t="s">
        <v>104</v>
      </c>
      <c r="C1521" s="27" t="s">
        <v>657</v>
      </c>
      <c r="D1521" s="27" t="s">
        <v>178</v>
      </c>
      <c r="E1521" s="27" t="s">
        <v>662</v>
      </c>
      <c r="F1521" s="27" t="s">
        <v>687</v>
      </c>
      <c r="G1521" s="27" t="s">
        <v>688</v>
      </c>
      <c r="H1521" s="34" t="s">
        <v>644</v>
      </c>
      <c r="I1521" s="34" t="s">
        <v>645</v>
      </c>
      <c r="J1521" s="34" t="str">
        <f t="shared" si="116"/>
        <v>Admin &amp; OtherOther Overheads as % of Total Gross Profit</v>
      </c>
      <c r="K1521" s="34" t="str">
        <f t="shared" si="117"/>
        <v>260Miscellaneous expenses - Toyota</v>
      </c>
      <c r="L1521" s="28">
        <f>+SUMIF('TB 4-24'!M:M,$AL1521,'TB 4-24'!G:G)</f>
        <v>0</v>
      </c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>
        <f>+SUMIF('Input Sheet'!$S:$S,$AL1521,'Input Sheet'!C:C)</f>
        <v>0</v>
      </c>
      <c r="Z1521" s="28">
        <f>+SUMIF('Input Sheet'!$S:$S,$AL1521,'Input Sheet'!D:D)</f>
        <v>0</v>
      </c>
      <c r="AA1521" s="28">
        <f>+SUMIF('Input Sheet'!$S:$S,$AL1521,'Input Sheet'!E:E)</f>
        <v>0</v>
      </c>
      <c r="AB1521" s="28">
        <f>+SUMIF('Input Sheet'!$S:$S,$AL1521,'Input Sheet'!F:F)</f>
        <v>0</v>
      </c>
      <c r="AC1521" s="28">
        <f>+SUMIF('Input Sheet'!$S:$S,$AL1521,'Input Sheet'!G:G)</f>
        <v>0</v>
      </c>
      <c r="AD1521" s="28">
        <f>+SUMIF('Input Sheet'!$S:$S,$AL1521,'Input Sheet'!H:H)</f>
        <v>0</v>
      </c>
      <c r="AE1521" s="28">
        <f>+SUMIF('Input Sheet'!$S:$S,$AL1521,'Input Sheet'!I:I)</f>
        <v>0</v>
      </c>
      <c r="AF1521" s="28">
        <f>+SUMIF('Input Sheet'!$S:$S,$AL1521,'Input Sheet'!J:J)</f>
        <v>0</v>
      </c>
      <c r="AG1521" s="28">
        <f>+SUMIF('Input Sheet'!$S:$S,$AL1521,'Input Sheet'!K:K)</f>
        <v>0</v>
      </c>
      <c r="AH1521" s="28">
        <f>+SUMIF('Input Sheet'!$S:$S,$AL1521,'Input Sheet'!L:L)</f>
        <v>0</v>
      </c>
      <c r="AI1521" s="28">
        <f>+SUMIF('Input Sheet'!$S:$S,$AL1521,'Input Sheet'!M:M)</f>
        <v>0</v>
      </c>
      <c r="AJ1521" s="28">
        <f>+SUMIF('Input Sheet'!$S:$S,$AL1521,'Input Sheet'!N:N)</f>
        <v>0</v>
      </c>
      <c r="AK1521" s="28"/>
      <c r="AL1521" s="27" t="str">
        <f t="shared" si="118"/>
        <v>260-7860</v>
      </c>
      <c r="AM1521" s="34" t="str">
        <f t="shared" si="119"/>
        <v>Admin &amp; Other</v>
      </c>
      <c r="AN1521" s="34" t="str">
        <f t="shared" si="120"/>
        <v>Admin &amp; OtherOther Overheads as % of Total Gross Profit</v>
      </c>
      <c r="AO1521" s="35"/>
      <c r="AP1521" s="35"/>
      <c r="AQ1521" s="35"/>
    </row>
    <row r="1522" spans="1:43" x14ac:dyDescent="0.25">
      <c r="A1522" s="27" t="s">
        <v>103</v>
      </c>
      <c r="B1522" s="27" t="s">
        <v>104</v>
      </c>
      <c r="C1522" s="27" t="s">
        <v>663</v>
      </c>
      <c r="D1522" s="27" t="s">
        <v>178</v>
      </c>
      <c r="E1522" s="27" t="s">
        <v>664</v>
      </c>
      <c r="F1522" s="27" t="s">
        <v>687</v>
      </c>
      <c r="G1522" s="27" t="s">
        <v>688</v>
      </c>
      <c r="H1522" s="34" t="s">
        <v>644</v>
      </c>
      <c r="I1522" s="34" t="s">
        <v>645</v>
      </c>
      <c r="J1522" s="34" t="str">
        <f t="shared" si="116"/>
        <v>Admin &amp; OtherOther Overheads as % of Total Gross Profit</v>
      </c>
      <c r="K1522" s="34" t="str">
        <f t="shared" si="117"/>
        <v>400Miscellaneous expenses - Toyota</v>
      </c>
      <c r="L1522" s="28">
        <f>+SUMIF('TB 4-24'!M:M,$AL1522,'TB 4-24'!G:G)</f>
        <v>0</v>
      </c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>
        <f>+SUMIF('Input Sheet'!$S:$S,$AL1522,'Input Sheet'!C:C)</f>
        <v>0</v>
      </c>
      <c r="Z1522" s="28">
        <f>+SUMIF('Input Sheet'!$S:$S,$AL1522,'Input Sheet'!D:D)</f>
        <v>0</v>
      </c>
      <c r="AA1522" s="28">
        <f>+SUMIF('Input Sheet'!$S:$S,$AL1522,'Input Sheet'!E:E)</f>
        <v>0</v>
      </c>
      <c r="AB1522" s="28">
        <f>+SUMIF('Input Sheet'!$S:$S,$AL1522,'Input Sheet'!F:F)</f>
        <v>0</v>
      </c>
      <c r="AC1522" s="28">
        <f>+SUMIF('Input Sheet'!$S:$S,$AL1522,'Input Sheet'!G:G)</f>
        <v>0</v>
      </c>
      <c r="AD1522" s="28">
        <f>+SUMIF('Input Sheet'!$S:$S,$AL1522,'Input Sheet'!H:H)</f>
        <v>0</v>
      </c>
      <c r="AE1522" s="28">
        <f>+SUMIF('Input Sheet'!$S:$S,$AL1522,'Input Sheet'!I:I)</f>
        <v>0</v>
      </c>
      <c r="AF1522" s="28">
        <f>+SUMIF('Input Sheet'!$S:$S,$AL1522,'Input Sheet'!J:J)</f>
        <v>0</v>
      </c>
      <c r="AG1522" s="28">
        <f>+SUMIF('Input Sheet'!$S:$S,$AL1522,'Input Sheet'!K:K)</f>
        <v>0</v>
      </c>
      <c r="AH1522" s="28">
        <f>+SUMIF('Input Sheet'!$S:$S,$AL1522,'Input Sheet'!L:L)</f>
        <v>0</v>
      </c>
      <c r="AI1522" s="28">
        <f>+SUMIF('Input Sheet'!$S:$S,$AL1522,'Input Sheet'!M:M)</f>
        <v>0</v>
      </c>
      <c r="AJ1522" s="28">
        <f>+SUMIF('Input Sheet'!$S:$S,$AL1522,'Input Sheet'!N:N)</f>
        <v>0</v>
      </c>
      <c r="AK1522" s="28"/>
      <c r="AL1522" s="27" t="str">
        <f t="shared" si="118"/>
        <v>400-7860</v>
      </c>
      <c r="AM1522" s="34" t="str">
        <f t="shared" si="119"/>
        <v>Admin &amp; Other</v>
      </c>
      <c r="AN1522" s="34" t="str">
        <f t="shared" si="120"/>
        <v>Admin &amp; OtherOther Overheads as % of Total Gross Profit</v>
      </c>
      <c r="AO1522" s="35"/>
      <c r="AP1522" s="35"/>
      <c r="AQ1522" s="35"/>
    </row>
    <row r="1523" spans="1:43" x14ac:dyDescent="0.25">
      <c r="A1523" s="27" t="s">
        <v>103</v>
      </c>
      <c r="B1523" s="27" t="s">
        <v>104</v>
      </c>
      <c r="C1523" s="27" t="s">
        <v>663</v>
      </c>
      <c r="D1523" s="27" t="s">
        <v>178</v>
      </c>
      <c r="E1523" s="27" t="s">
        <v>665</v>
      </c>
      <c r="F1523" s="27" t="s">
        <v>687</v>
      </c>
      <c r="G1523" s="27" t="s">
        <v>688</v>
      </c>
      <c r="H1523" s="34" t="s">
        <v>644</v>
      </c>
      <c r="I1523" s="34" t="s">
        <v>645</v>
      </c>
      <c r="J1523" s="34" t="str">
        <f t="shared" si="116"/>
        <v>Admin &amp; OtherOther Overheads as % of Total Gross Profit</v>
      </c>
      <c r="K1523" s="34" t="str">
        <f t="shared" si="117"/>
        <v>410Miscellaneous expenses - Toyota</v>
      </c>
      <c r="L1523" s="28">
        <f>+SUMIF('TB 4-24'!M:M,$AL1523,'TB 4-24'!G:G)</f>
        <v>0</v>
      </c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>
        <f>+SUMIF('Input Sheet'!$S:$S,$AL1523,'Input Sheet'!C:C)</f>
        <v>0</v>
      </c>
      <c r="Z1523" s="28">
        <f>+SUMIF('Input Sheet'!$S:$S,$AL1523,'Input Sheet'!D:D)</f>
        <v>0</v>
      </c>
      <c r="AA1523" s="28">
        <f>+SUMIF('Input Sheet'!$S:$S,$AL1523,'Input Sheet'!E:E)</f>
        <v>0</v>
      </c>
      <c r="AB1523" s="28">
        <f>+SUMIF('Input Sheet'!$S:$S,$AL1523,'Input Sheet'!F:F)</f>
        <v>0</v>
      </c>
      <c r="AC1523" s="28">
        <f>+SUMIF('Input Sheet'!$S:$S,$AL1523,'Input Sheet'!G:G)</f>
        <v>0</v>
      </c>
      <c r="AD1523" s="28">
        <f>+SUMIF('Input Sheet'!$S:$S,$AL1523,'Input Sheet'!H:H)</f>
        <v>0</v>
      </c>
      <c r="AE1523" s="28">
        <f>+SUMIF('Input Sheet'!$S:$S,$AL1523,'Input Sheet'!I:I)</f>
        <v>0</v>
      </c>
      <c r="AF1523" s="28">
        <f>+SUMIF('Input Sheet'!$S:$S,$AL1523,'Input Sheet'!J:J)</f>
        <v>0</v>
      </c>
      <c r="AG1523" s="28">
        <f>+SUMIF('Input Sheet'!$S:$S,$AL1523,'Input Sheet'!K:K)</f>
        <v>0</v>
      </c>
      <c r="AH1523" s="28">
        <f>+SUMIF('Input Sheet'!$S:$S,$AL1523,'Input Sheet'!L:L)</f>
        <v>0</v>
      </c>
      <c r="AI1523" s="28">
        <f>+SUMIF('Input Sheet'!$S:$S,$AL1523,'Input Sheet'!M:M)</f>
        <v>0</v>
      </c>
      <c r="AJ1523" s="28">
        <f>+SUMIF('Input Sheet'!$S:$S,$AL1523,'Input Sheet'!N:N)</f>
        <v>0</v>
      </c>
      <c r="AK1523" s="28"/>
      <c r="AL1523" s="27" t="str">
        <f t="shared" si="118"/>
        <v>410-7860</v>
      </c>
      <c r="AM1523" s="34" t="str">
        <f t="shared" si="119"/>
        <v>Admin &amp; Other</v>
      </c>
      <c r="AN1523" s="34" t="str">
        <f t="shared" si="120"/>
        <v>Admin &amp; OtherOther Overheads as % of Total Gross Profit</v>
      </c>
      <c r="AO1523" s="35"/>
      <c r="AP1523" s="35"/>
      <c r="AQ1523" s="35"/>
    </row>
    <row r="1524" spans="1:43" x14ac:dyDescent="0.25">
      <c r="A1524" s="27" t="s">
        <v>103</v>
      </c>
      <c r="B1524" s="27" t="s">
        <v>104</v>
      </c>
      <c r="C1524" s="27" t="s">
        <v>663</v>
      </c>
      <c r="D1524" s="27" t="s">
        <v>178</v>
      </c>
      <c r="E1524" s="27" t="s">
        <v>666</v>
      </c>
      <c r="F1524" s="27" t="s">
        <v>687</v>
      </c>
      <c r="G1524" s="27" t="s">
        <v>688</v>
      </c>
      <c r="H1524" s="34" t="s">
        <v>644</v>
      </c>
      <c r="I1524" s="34" t="s">
        <v>645</v>
      </c>
      <c r="J1524" s="34" t="str">
        <f t="shared" si="116"/>
        <v>Admin &amp; OtherOther Overheads as % of Total Gross Profit</v>
      </c>
      <c r="K1524" s="34" t="str">
        <f t="shared" si="117"/>
        <v>420Miscellaneous expenses - Toyota</v>
      </c>
      <c r="L1524" s="28">
        <f>+SUMIF('TB 4-24'!M:M,$AL1524,'TB 4-24'!G:G)</f>
        <v>0</v>
      </c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>
        <f>+SUMIF('Input Sheet'!$S:$S,$AL1524,'Input Sheet'!C:C)</f>
        <v>0</v>
      </c>
      <c r="Z1524" s="28">
        <f>+SUMIF('Input Sheet'!$S:$S,$AL1524,'Input Sheet'!D:D)</f>
        <v>0</v>
      </c>
      <c r="AA1524" s="28">
        <f>+SUMIF('Input Sheet'!$S:$S,$AL1524,'Input Sheet'!E:E)</f>
        <v>0</v>
      </c>
      <c r="AB1524" s="28">
        <f>+SUMIF('Input Sheet'!$S:$S,$AL1524,'Input Sheet'!F:F)</f>
        <v>0</v>
      </c>
      <c r="AC1524" s="28">
        <f>+SUMIF('Input Sheet'!$S:$S,$AL1524,'Input Sheet'!G:G)</f>
        <v>0</v>
      </c>
      <c r="AD1524" s="28">
        <f>+SUMIF('Input Sheet'!$S:$S,$AL1524,'Input Sheet'!H:H)</f>
        <v>0</v>
      </c>
      <c r="AE1524" s="28">
        <f>+SUMIF('Input Sheet'!$S:$S,$AL1524,'Input Sheet'!I:I)</f>
        <v>0</v>
      </c>
      <c r="AF1524" s="28">
        <f>+SUMIF('Input Sheet'!$S:$S,$AL1524,'Input Sheet'!J:J)</f>
        <v>0</v>
      </c>
      <c r="AG1524" s="28">
        <f>+SUMIF('Input Sheet'!$S:$S,$AL1524,'Input Sheet'!K:K)</f>
        <v>0</v>
      </c>
      <c r="AH1524" s="28">
        <f>+SUMIF('Input Sheet'!$S:$S,$AL1524,'Input Sheet'!L:L)</f>
        <v>0</v>
      </c>
      <c r="AI1524" s="28">
        <f>+SUMIF('Input Sheet'!$S:$S,$AL1524,'Input Sheet'!M:M)</f>
        <v>0</v>
      </c>
      <c r="AJ1524" s="28">
        <f>+SUMIF('Input Sheet'!$S:$S,$AL1524,'Input Sheet'!N:N)</f>
        <v>0</v>
      </c>
      <c r="AK1524" s="28"/>
      <c r="AL1524" s="27" t="str">
        <f t="shared" si="118"/>
        <v>420-7860</v>
      </c>
      <c r="AM1524" s="34" t="str">
        <f t="shared" si="119"/>
        <v>Admin &amp; Other</v>
      </c>
      <c r="AN1524" s="34" t="str">
        <f t="shared" si="120"/>
        <v>Admin &amp; OtherOther Overheads as % of Total Gross Profit</v>
      </c>
      <c r="AO1524" s="35"/>
      <c r="AP1524" s="35"/>
      <c r="AQ1524" s="35"/>
    </row>
    <row r="1525" spans="1:43" x14ac:dyDescent="0.25">
      <c r="A1525" s="27" t="s">
        <v>103</v>
      </c>
      <c r="B1525" s="27" t="s">
        <v>104</v>
      </c>
      <c r="C1525" s="27" t="s">
        <v>663</v>
      </c>
      <c r="D1525" s="27" t="s">
        <v>178</v>
      </c>
      <c r="E1525" s="27" t="s">
        <v>667</v>
      </c>
      <c r="F1525" s="27" t="s">
        <v>687</v>
      </c>
      <c r="G1525" s="27" t="s">
        <v>688</v>
      </c>
      <c r="H1525" s="34" t="s">
        <v>644</v>
      </c>
      <c r="I1525" s="34" t="s">
        <v>645</v>
      </c>
      <c r="J1525" s="34" t="str">
        <f t="shared" si="116"/>
        <v>Admin &amp; OtherOther Overheads as % of Total Gross Profit</v>
      </c>
      <c r="K1525" s="34" t="str">
        <f t="shared" si="117"/>
        <v>421Miscellaneous expenses - Toyota</v>
      </c>
      <c r="L1525" s="28">
        <f>+SUMIF('TB 4-24'!M:M,$AL1525,'TB 4-24'!G:G)</f>
        <v>0</v>
      </c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>
        <f>+SUMIF('Input Sheet'!$S:$S,$AL1525,'Input Sheet'!C:C)</f>
        <v>0</v>
      </c>
      <c r="Z1525" s="28">
        <f>+SUMIF('Input Sheet'!$S:$S,$AL1525,'Input Sheet'!D:D)</f>
        <v>0</v>
      </c>
      <c r="AA1525" s="28">
        <f>+SUMIF('Input Sheet'!$S:$S,$AL1525,'Input Sheet'!E:E)</f>
        <v>0</v>
      </c>
      <c r="AB1525" s="28">
        <f>+SUMIF('Input Sheet'!$S:$S,$AL1525,'Input Sheet'!F:F)</f>
        <v>0</v>
      </c>
      <c r="AC1525" s="28">
        <f>+SUMIF('Input Sheet'!$S:$S,$AL1525,'Input Sheet'!G:G)</f>
        <v>0</v>
      </c>
      <c r="AD1525" s="28">
        <f>+SUMIF('Input Sheet'!$S:$S,$AL1525,'Input Sheet'!H:H)</f>
        <v>0</v>
      </c>
      <c r="AE1525" s="28">
        <f>+SUMIF('Input Sheet'!$S:$S,$AL1525,'Input Sheet'!I:I)</f>
        <v>0</v>
      </c>
      <c r="AF1525" s="28">
        <f>+SUMIF('Input Sheet'!$S:$S,$AL1525,'Input Sheet'!J:J)</f>
        <v>0</v>
      </c>
      <c r="AG1525" s="28">
        <f>+SUMIF('Input Sheet'!$S:$S,$AL1525,'Input Sheet'!K:K)</f>
        <v>0</v>
      </c>
      <c r="AH1525" s="28">
        <f>+SUMIF('Input Sheet'!$S:$S,$AL1525,'Input Sheet'!L:L)</f>
        <v>0</v>
      </c>
      <c r="AI1525" s="28">
        <f>+SUMIF('Input Sheet'!$S:$S,$AL1525,'Input Sheet'!M:M)</f>
        <v>0</v>
      </c>
      <c r="AJ1525" s="28">
        <f>+SUMIF('Input Sheet'!$S:$S,$AL1525,'Input Sheet'!N:N)</f>
        <v>0</v>
      </c>
      <c r="AK1525" s="28"/>
      <c r="AL1525" s="27" t="str">
        <f t="shared" si="118"/>
        <v>421-7860</v>
      </c>
      <c r="AM1525" s="34" t="str">
        <f t="shared" si="119"/>
        <v>Admin &amp; Other</v>
      </c>
      <c r="AN1525" s="34" t="str">
        <f t="shared" si="120"/>
        <v>Admin &amp; OtherOther Overheads as % of Total Gross Profit</v>
      </c>
      <c r="AO1525" s="35"/>
      <c r="AP1525" s="35"/>
      <c r="AQ1525" s="35"/>
    </row>
    <row r="1526" spans="1:43" x14ac:dyDescent="0.25">
      <c r="A1526" s="27" t="s">
        <v>103</v>
      </c>
      <c r="B1526" s="27" t="s">
        <v>104</v>
      </c>
      <c r="C1526" s="27" t="s">
        <v>663</v>
      </c>
      <c r="D1526" s="27" t="s">
        <v>178</v>
      </c>
      <c r="E1526" s="27" t="s">
        <v>668</v>
      </c>
      <c r="F1526" s="27" t="s">
        <v>687</v>
      </c>
      <c r="G1526" s="27" t="s">
        <v>688</v>
      </c>
      <c r="H1526" s="34" t="s">
        <v>644</v>
      </c>
      <c r="I1526" s="34" t="s">
        <v>645</v>
      </c>
      <c r="J1526" s="34" t="str">
        <f t="shared" si="116"/>
        <v>Admin &amp; OtherOther Overheads as % of Total Gross Profit</v>
      </c>
      <c r="K1526" s="34" t="str">
        <f t="shared" si="117"/>
        <v>430Miscellaneous expenses - Toyota</v>
      </c>
      <c r="L1526" s="28">
        <f>+SUMIF('TB 4-24'!M:M,$AL1526,'TB 4-24'!G:G)</f>
        <v>0</v>
      </c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>
        <f>+SUMIF('Input Sheet'!$S:$S,$AL1526,'Input Sheet'!C:C)</f>
        <v>0</v>
      </c>
      <c r="Z1526" s="28">
        <f>+SUMIF('Input Sheet'!$S:$S,$AL1526,'Input Sheet'!D:D)</f>
        <v>0</v>
      </c>
      <c r="AA1526" s="28">
        <f>+SUMIF('Input Sheet'!$S:$S,$AL1526,'Input Sheet'!E:E)</f>
        <v>0</v>
      </c>
      <c r="AB1526" s="28">
        <f>+SUMIF('Input Sheet'!$S:$S,$AL1526,'Input Sheet'!F:F)</f>
        <v>0</v>
      </c>
      <c r="AC1526" s="28">
        <f>+SUMIF('Input Sheet'!$S:$S,$AL1526,'Input Sheet'!G:G)</f>
        <v>0</v>
      </c>
      <c r="AD1526" s="28">
        <f>+SUMIF('Input Sheet'!$S:$S,$AL1526,'Input Sheet'!H:H)</f>
        <v>0</v>
      </c>
      <c r="AE1526" s="28">
        <f>+SUMIF('Input Sheet'!$S:$S,$AL1526,'Input Sheet'!I:I)</f>
        <v>0</v>
      </c>
      <c r="AF1526" s="28">
        <f>+SUMIF('Input Sheet'!$S:$S,$AL1526,'Input Sheet'!J:J)</f>
        <v>0</v>
      </c>
      <c r="AG1526" s="28">
        <f>+SUMIF('Input Sheet'!$S:$S,$AL1526,'Input Sheet'!K:K)</f>
        <v>0</v>
      </c>
      <c r="AH1526" s="28">
        <f>+SUMIF('Input Sheet'!$S:$S,$AL1526,'Input Sheet'!L:L)</f>
        <v>0</v>
      </c>
      <c r="AI1526" s="28">
        <f>+SUMIF('Input Sheet'!$S:$S,$AL1526,'Input Sheet'!M:M)</f>
        <v>0</v>
      </c>
      <c r="AJ1526" s="28">
        <f>+SUMIF('Input Sheet'!$S:$S,$AL1526,'Input Sheet'!N:N)</f>
        <v>0</v>
      </c>
      <c r="AK1526" s="28"/>
      <c r="AL1526" s="27" t="str">
        <f t="shared" si="118"/>
        <v>430-7860</v>
      </c>
      <c r="AM1526" s="34" t="str">
        <f t="shared" si="119"/>
        <v>Admin &amp; Other</v>
      </c>
      <c r="AN1526" s="34" t="str">
        <f t="shared" si="120"/>
        <v>Admin &amp; OtherOther Overheads as % of Total Gross Profit</v>
      </c>
      <c r="AO1526" s="35"/>
      <c r="AP1526" s="35"/>
      <c r="AQ1526" s="35"/>
    </row>
    <row r="1527" spans="1:43" x14ac:dyDescent="0.25">
      <c r="A1527" s="27" t="s">
        <v>103</v>
      </c>
      <c r="B1527" s="27" t="s">
        <v>104</v>
      </c>
      <c r="C1527" s="27" t="s">
        <v>663</v>
      </c>
      <c r="D1527" s="27" t="s">
        <v>178</v>
      </c>
      <c r="E1527" s="27" t="s">
        <v>669</v>
      </c>
      <c r="F1527" s="27" t="s">
        <v>687</v>
      </c>
      <c r="G1527" s="27" t="s">
        <v>688</v>
      </c>
      <c r="H1527" s="34" t="s">
        <v>644</v>
      </c>
      <c r="I1527" s="34" t="s">
        <v>645</v>
      </c>
      <c r="J1527" s="34" t="str">
        <f t="shared" si="116"/>
        <v>Admin &amp; OtherOther Overheads as % of Total Gross Profit</v>
      </c>
      <c r="K1527" s="34" t="str">
        <f t="shared" si="117"/>
        <v>440Miscellaneous expenses - Toyota</v>
      </c>
      <c r="L1527" s="28">
        <f>+SUMIF('TB 4-24'!M:M,$AL1527,'TB 4-24'!G:G)</f>
        <v>0</v>
      </c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>
        <f>+SUMIF('Input Sheet'!$S:$S,$AL1527,'Input Sheet'!C:C)</f>
        <v>0</v>
      </c>
      <c r="Z1527" s="28">
        <f>+SUMIF('Input Sheet'!$S:$S,$AL1527,'Input Sheet'!D:D)</f>
        <v>0</v>
      </c>
      <c r="AA1527" s="28">
        <f>+SUMIF('Input Sheet'!$S:$S,$AL1527,'Input Sheet'!E:E)</f>
        <v>0</v>
      </c>
      <c r="AB1527" s="28">
        <f>+SUMIF('Input Sheet'!$S:$S,$AL1527,'Input Sheet'!F:F)</f>
        <v>0</v>
      </c>
      <c r="AC1527" s="28">
        <f>+SUMIF('Input Sheet'!$S:$S,$AL1527,'Input Sheet'!G:G)</f>
        <v>0</v>
      </c>
      <c r="AD1527" s="28">
        <f>+SUMIF('Input Sheet'!$S:$S,$AL1527,'Input Sheet'!H:H)</f>
        <v>0</v>
      </c>
      <c r="AE1527" s="28">
        <f>+SUMIF('Input Sheet'!$S:$S,$AL1527,'Input Sheet'!I:I)</f>
        <v>0</v>
      </c>
      <c r="AF1527" s="28">
        <f>+SUMIF('Input Sheet'!$S:$S,$AL1527,'Input Sheet'!J:J)</f>
        <v>0</v>
      </c>
      <c r="AG1527" s="28">
        <f>+SUMIF('Input Sheet'!$S:$S,$AL1527,'Input Sheet'!K:K)</f>
        <v>0</v>
      </c>
      <c r="AH1527" s="28">
        <f>+SUMIF('Input Sheet'!$S:$S,$AL1527,'Input Sheet'!L:L)</f>
        <v>0</v>
      </c>
      <c r="AI1527" s="28">
        <f>+SUMIF('Input Sheet'!$S:$S,$AL1527,'Input Sheet'!M:M)</f>
        <v>0</v>
      </c>
      <c r="AJ1527" s="28">
        <f>+SUMIF('Input Sheet'!$S:$S,$AL1527,'Input Sheet'!N:N)</f>
        <v>0</v>
      </c>
      <c r="AK1527" s="28"/>
      <c r="AL1527" s="27" t="str">
        <f t="shared" si="118"/>
        <v>440-7860</v>
      </c>
      <c r="AM1527" s="34" t="str">
        <f t="shared" si="119"/>
        <v>Admin &amp; Other</v>
      </c>
      <c r="AN1527" s="34" t="str">
        <f t="shared" si="120"/>
        <v>Admin &amp; OtherOther Overheads as % of Total Gross Profit</v>
      </c>
      <c r="AO1527" s="35"/>
      <c r="AP1527" s="35"/>
      <c r="AQ1527" s="35"/>
    </row>
    <row r="1528" spans="1:43" x14ac:dyDescent="0.25">
      <c r="A1528" s="27" t="s">
        <v>103</v>
      </c>
      <c r="B1528" s="27" t="s">
        <v>104</v>
      </c>
      <c r="C1528" s="27" t="s">
        <v>663</v>
      </c>
      <c r="D1528" s="27" t="s">
        <v>178</v>
      </c>
      <c r="E1528" s="27" t="s">
        <v>670</v>
      </c>
      <c r="F1528" s="27" t="s">
        <v>687</v>
      </c>
      <c r="G1528" s="27" t="s">
        <v>688</v>
      </c>
      <c r="H1528" s="34" t="s">
        <v>644</v>
      </c>
      <c r="I1528" s="34" t="s">
        <v>645</v>
      </c>
      <c r="J1528" s="34" t="str">
        <f t="shared" si="116"/>
        <v>Admin &amp; OtherOther Overheads as % of Total Gross Profit</v>
      </c>
      <c r="K1528" s="34" t="str">
        <f t="shared" si="117"/>
        <v>460Miscellaneous expenses - Toyota</v>
      </c>
      <c r="L1528" s="28">
        <f>+SUMIF('TB 4-24'!M:M,$AL1528,'TB 4-24'!G:G)</f>
        <v>0</v>
      </c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>
        <f>+SUMIF('Input Sheet'!$S:$S,$AL1528,'Input Sheet'!C:C)</f>
        <v>0</v>
      </c>
      <c r="Z1528" s="28">
        <f>+SUMIF('Input Sheet'!$S:$S,$AL1528,'Input Sheet'!D:D)</f>
        <v>0</v>
      </c>
      <c r="AA1528" s="28">
        <f>+SUMIF('Input Sheet'!$S:$S,$AL1528,'Input Sheet'!E:E)</f>
        <v>0</v>
      </c>
      <c r="AB1528" s="28">
        <f>+SUMIF('Input Sheet'!$S:$S,$AL1528,'Input Sheet'!F:F)</f>
        <v>0</v>
      </c>
      <c r="AC1528" s="28">
        <f>+SUMIF('Input Sheet'!$S:$S,$AL1528,'Input Sheet'!G:G)</f>
        <v>0</v>
      </c>
      <c r="AD1528" s="28">
        <f>+SUMIF('Input Sheet'!$S:$S,$AL1528,'Input Sheet'!H:H)</f>
        <v>0</v>
      </c>
      <c r="AE1528" s="28">
        <f>+SUMIF('Input Sheet'!$S:$S,$AL1528,'Input Sheet'!I:I)</f>
        <v>0</v>
      </c>
      <c r="AF1528" s="28">
        <f>+SUMIF('Input Sheet'!$S:$S,$AL1528,'Input Sheet'!J:J)</f>
        <v>0</v>
      </c>
      <c r="AG1528" s="28">
        <f>+SUMIF('Input Sheet'!$S:$S,$AL1528,'Input Sheet'!K:K)</f>
        <v>0</v>
      </c>
      <c r="AH1528" s="28">
        <f>+SUMIF('Input Sheet'!$S:$S,$AL1528,'Input Sheet'!L:L)</f>
        <v>0</v>
      </c>
      <c r="AI1528" s="28">
        <f>+SUMIF('Input Sheet'!$S:$S,$AL1528,'Input Sheet'!M:M)</f>
        <v>0</v>
      </c>
      <c r="AJ1528" s="28">
        <f>+SUMIF('Input Sheet'!$S:$S,$AL1528,'Input Sheet'!N:N)</f>
        <v>0</v>
      </c>
      <c r="AK1528" s="28"/>
      <c r="AL1528" s="27" t="str">
        <f t="shared" si="118"/>
        <v>460-7860</v>
      </c>
      <c r="AM1528" s="34" t="str">
        <f t="shared" si="119"/>
        <v>Admin &amp; Other</v>
      </c>
      <c r="AN1528" s="34" t="str">
        <f t="shared" si="120"/>
        <v>Admin &amp; OtherOther Overheads as % of Total Gross Profit</v>
      </c>
      <c r="AO1528" s="35"/>
      <c r="AP1528" s="35"/>
      <c r="AQ1528" s="35"/>
    </row>
    <row r="1529" spans="1:43" x14ac:dyDescent="0.25">
      <c r="A1529" s="27" t="s">
        <v>103</v>
      </c>
      <c r="B1529" s="27" t="s">
        <v>104</v>
      </c>
      <c r="C1529" s="27" t="s">
        <v>671</v>
      </c>
      <c r="D1529" s="27" t="s">
        <v>178</v>
      </c>
      <c r="E1529" s="27" t="s">
        <v>672</v>
      </c>
      <c r="F1529" s="27" t="s">
        <v>687</v>
      </c>
      <c r="G1529" s="27" t="s">
        <v>688</v>
      </c>
      <c r="H1529" s="34" t="s">
        <v>644</v>
      </c>
      <c r="I1529" s="34" t="s">
        <v>645</v>
      </c>
      <c r="J1529" s="34" t="str">
        <f t="shared" si="116"/>
        <v>Admin &amp; OtherOther Overheads as % of Total Gross Profit</v>
      </c>
      <c r="K1529" s="34" t="str">
        <f t="shared" si="117"/>
        <v>300Miscellaneous expenses - Toyota</v>
      </c>
      <c r="L1529" s="28">
        <f>+SUMIF('TB 4-24'!M:M,$AL1529,'TB 4-24'!G:G)</f>
        <v>0</v>
      </c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>
        <f>+SUMIF('Input Sheet'!$S:$S,$AL1529,'Input Sheet'!C:C)</f>
        <v>0</v>
      </c>
      <c r="Z1529" s="28">
        <f>+SUMIF('Input Sheet'!$S:$S,$AL1529,'Input Sheet'!D:D)</f>
        <v>0</v>
      </c>
      <c r="AA1529" s="28">
        <f>+SUMIF('Input Sheet'!$S:$S,$AL1529,'Input Sheet'!E:E)</f>
        <v>0</v>
      </c>
      <c r="AB1529" s="28">
        <f>+SUMIF('Input Sheet'!$S:$S,$AL1529,'Input Sheet'!F:F)</f>
        <v>0</v>
      </c>
      <c r="AC1529" s="28">
        <f>+SUMIF('Input Sheet'!$S:$S,$AL1529,'Input Sheet'!G:G)</f>
        <v>0</v>
      </c>
      <c r="AD1529" s="28">
        <f>+SUMIF('Input Sheet'!$S:$S,$AL1529,'Input Sheet'!H:H)</f>
        <v>0</v>
      </c>
      <c r="AE1529" s="28">
        <f>+SUMIF('Input Sheet'!$S:$S,$AL1529,'Input Sheet'!I:I)</f>
        <v>0</v>
      </c>
      <c r="AF1529" s="28">
        <f>+SUMIF('Input Sheet'!$S:$S,$AL1529,'Input Sheet'!J:J)</f>
        <v>0</v>
      </c>
      <c r="AG1529" s="28">
        <f>+SUMIF('Input Sheet'!$S:$S,$AL1529,'Input Sheet'!K:K)</f>
        <v>0</v>
      </c>
      <c r="AH1529" s="28">
        <f>+SUMIF('Input Sheet'!$S:$S,$AL1529,'Input Sheet'!L:L)</f>
        <v>0</v>
      </c>
      <c r="AI1529" s="28">
        <f>+SUMIF('Input Sheet'!$S:$S,$AL1529,'Input Sheet'!M:M)</f>
        <v>0</v>
      </c>
      <c r="AJ1529" s="28">
        <f>+SUMIF('Input Sheet'!$S:$S,$AL1529,'Input Sheet'!N:N)</f>
        <v>0</v>
      </c>
      <c r="AK1529" s="28"/>
      <c r="AL1529" s="27" t="str">
        <f t="shared" si="118"/>
        <v>300-7860</v>
      </c>
      <c r="AM1529" s="34" t="str">
        <f t="shared" si="119"/>
        <v>Admin &amp; Other</v>
      </c>
      <c r="AN1529" s="34" t="str">
        <f t="shared" si="120"/>
        <v>Admin &amp; OtherOther Overheads as % of Total Gross Profit</v>
      </c>
      <c r="AO1529" s="35"/>
      <c r="AP1529" s="35"/>
      <c r="AQ1529" s="35"/>
    </row>
    <row r="1530" spans="1:43" x14ac:dyDescent="0.25">
      <c r="A1530" s="27" t="s">
        <v>103</v>
      </c>
      <c r="B1530" s="27" t="s">
        <v>104</v>
      </c>
      <c r="C1530" s="27" t="s">
        <v>671</v>
      </c>
      <c r="D1530" s="27" t="s">
        <v>178</v>
      </c>
      <c r="E1530" s="27" t="s">
        <v>673</v>
      </c>
      <c r="F1530" s="27" t="s">
        <v>687</v>
      </c>
      <c r="G1530" s="27" t="s">
        <v>688</v>
      </c>
      <c r="H1530" s="34" t="s">
        <v>644</v>
      </c>
      <c r="I1530" s="34" t="s">
        <v>645</v>
      </c>
      <c r="J1530" s="34" t="str">
        <f t="shared" si="116"/>
        <v>Admin &amp; OtherOther Overheads as % of Total Gross Profit</v>
      </c>
      <c r="K1530" s="34" t="str">
        <f t="shared" si="117"/>
        <v>310Miscellaneous expenses - Toyota</v>
      </c>
      <c r="L1530" s="28">
        <f>+SUMIF('TB 4-24'!M:M,$AL1530,'TB 4-24'!G:G)</f>
        <v>0</v>
      </c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>
        <f>+SUMIF('Input Sheet'!$S:$S,$AL1530,'Input Sheet'!C:C)</f>
        <v>0</v>
      </c>
      <c r="Z1530" s="28">
        <f>+SUMIF('Input Sheet'!$S:$S,$AL1530,'Input Sheet'!D:D)</f>
        <v>0</v>
      </c>
      <c r="AA1530" s="28">
        <f>+SUMIF('Input Sheet'!$S:$S,$AL1530,'Input Sheet'!E:E)</f>
        <v>0</v>
      </c>
      <c r="AB1530" s="28">
        <f>+SUMIF('Input Sheet'!$S:$S,$AL1530,'Input Sheet'!F:F)</f>
        <v>0</v>
      </c>
      <c r="AC1530" s="28">
        <f>+SUMIF('Input Sheet'!$S:$S,$AL1530,'Input Sheet'!G:G)</f>
        <v>0</v>
      </c>
      <c r="AD1530" s="28">
        <f>+SUMIF('Input Sheet'!$S:$S,$AL1530,'Input Sheet'!H:H)</f>
        <v>0</v>
      </c>
      <c r="AE1530" s="28">
        <f>+SUMIF('Input Sheet'!$S:$S,$AL1530,'Input Sheet'!I:I)</f>
        <v>0</v>
      </c>
      <c r="AF1530" s="28">
        <f>+SUMIF('Input Sheet'!$S:$S,$AL1530,'Input Sheet'!J:J)</f>
        <v>0</v>
      </c>
      <c r="AG1530" s="28">
        <f>+SUMIF('Input Sheet'!$S:$S,$AL1530,'Input Sheet'!K:K)</f>
        <v>0</v>
      </c>
      <c r="AH1530" s="28">
        <f>+SUMIF('Input Sheet'!$S:$S,$AL1530,'Input Sheet'!L:L)</f>
        <v>0</v>
      </c>
      <c r="AI1530" s="28">
        <f>+SUMIF('Input Sheet'!$S:$S,$AL1530,'Input Sheet'!M:M)</f>
        <v>0</v>
      </c>
      <c r="AJ1530" s="28">
        <f>+SUMIF('Input Sheet'!$S:$S,$AL1530,'Input Sheet'!N:N)</f>
        <v>0</v>
      </c>
      <c r="AK1530" s="28"/>
      <c r="AL1530" s="27" t="str">
        <f t="shared" si="118"/>
        <v>310-7860</v>
      </c>
      <c r="AM1530" s="34" t="str">
        <f t="shared" si="119"/>
        <v>Admin &amp; Other</v>
      </c>
      <c r="AN1530" s="34" t="str">
        <f t="shared" si="120"/>
        <v>Admin &amp; OtherOther Overheads as % of Total Gross Profit</v>
      </c>
      <c r="AO1530" s="35"/>
      <c r="AP1530" s="35"/>
      <c r="AQ1530" s="35"/>
    </row>
    <row r="1531" spans="1:43" x14ac:dyDescent="0.25">
      <c r="A1531" s="27" t="s">
        <v>103</v>
      </c>
      <c r="B1531" s="27" t="s">
        <v>104</v>
      </c>
      <c r="C1531" s="27" t="s">
        <v>671</v>
      </c>
      <c r="D1531" s="27" t="s">
        <v>178</v>
      </c>
      <c r="E1531" s="27" t="s">
        <v>719</v>
      </c>
      <c r="F1531" s="27" t="s">
        <v>687</v>
      </c>
      <c r="G1531" s="27" t="s">
        <v>688</v>
      </c>
      <c r="H1531" s="34" t="s">
        <v>644</v>
      </c>
      <c r="I1531" s="34" t="s">
        <v>645</v>
      </c>
      <c r="J1531" s="34" t="str">
        <f t="shared" si="116"/>
        <v>Admin &amp; OtherOther Overheads as % of Total Gross Profit</v>
      </c>
      <c r="K1531" s="34" t="str">
        <f t="shared" si="117"/>
        <v>320Miscellaneous expenses - Toyota</v>
      </c>
      <c r="L1531" s="28">
        <f>+SUMIF('TB 4-24'!M:M,$AL1531,'TB 4-24'!G:G)</f>
        <v>0</v>
      </c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>
        <f>+SUMIF('Input Sheet'!$S:$S,$AL1531,'Input Sheet'!C:C)</f>
        <v>0</v>
      </c>
      <c r="Z1531" s="28">
        <f>+SUMIF('Input Sheet'!$S:$S,$AL1531,'Input Sheet'!D:D)</f>
        <v>0</v>
      </c>
      <c r="AA1531" s="28">
        <f>+SUMIF('Input Sheet'!$S:$S,$AL1531,'Input Sheet'!E:E)</f>
        <v>0</v>
      </c>
      <c r="AB1531" s="28">
        <f>+SUMIF('Input Sheet'!$S:$S,$AL1531,'Input Sheet'!F:F)</f>
        <v>0</v>
      </c>
      <c r="AC1531" s="28">
        <f>+SUMIF('Input Sheet'!$S:$S,$AL1531,'Input Sheet'!G:G)</f>
        <v>0</v>
      </c>
      <c r="AD1531" s="28">
        <f>+SUMIF('Input Sheet'!$S:$S,$AL1531,'Input Sheet'!H:H)</f>
        <v>0</v>
      </c>
      <c r="AE1531" s="28">
        <f>+SUMIF('Input Sheet'!$S:$S,$AL1531,'Input Sheet'!I:I)</f>
        <v>0</v>
      </c>
      <c r="AF1531" s="28">
        <f>+SUMIF('Input Sheet'!$S:$S,$AL1531,'Input Sheet'!J:J)</f>
        <v>0</v>
      </c>
      <c r="AG1531" s="28">
        <f>+SUMIF('Input Sheet'!$S:$S,$AL1531,'Input Sheet'!K:K)</f>
        <v>0</v>
      </c>
      <c r="AH1531" s="28">
        <f>+SUMIF('Input Sheet'!$S:$S,$AL1531,'Input Sheet'!L:L)</f>
        <v>0</v>
      </c>
      <c r="AI1531" s="28">
        <f>+SUMIF('Input Sheet'!$S:$S,$AL1531,'Input Sheet'!M:M)</f>
        <v>0</v>
      </c>
      <c r="AJ1531" s="28">
        <f>+SUMIF('Input Sheet'!$S:$S,$AL1531,'Input Sheet'!N:N)</f>
        <v>0</v>
      </c>
      <c r="AK1531" s="28"/>
      <c r="AL1531" s="27" t="str">
        <f t="shared" si="118"/>
        <v>320-7860</v>
      </c>
      <c r="AM1531" s="34" t="str">
        <f t="shared" si="119"/>
        <v>Admin &amp; Other</v>
      </c>
      <c r="AN1531" s="34" t="str">
        <f t="shared" si="120"/>
        <v>Admin &amp; OtherOther Overheads as % of Total Gross Profit</v>
      </c>
      <c r="AO1531" s="35"/>
      <c r="AP1531" s="35"/>
      <c r="AQ1531" s="35"/>
    </row>
    <row r="1532" spans="1:43" x14ac:dyDescent="0.25">
      <c r="A1532" s="27" t="s">
        <v>103</v>
      </c>
      <c r="B1532" s="27" t="s">
        <v>104</v>
      </c>
      <c r="C1532" s="27" t="s">
        <v>671</v>
      </c>
      <c r="D1532" s="27" t="s">
        <v>178</v>
      </c>
      <c r="E1532" s="27" t="s">
        <v>674</v>
      </c>
      <c r="F1532" s="27" t="s">
        <v>687</v>
      </c>
      <c r="G1532" s="27" t="s">
        <v>688</v>
      </c>
      <c r="H1532" s="34" t="s">
        <v>644</v>
      </c>
      <c r="I1532" s="34" t="s">
        <v>645</v>
      </c>
      <c r="J1532" s="34" t="str">
        <f t="shared" si="116"/>
        <v>Admin &amp; OtherOther Overheads as % of Total Gross Profit</v>
      </c>
      <c r="K1532" s="34" t="str">
        <f t="shared" si="117"/>
        <v>321Miscellaneous expenses - Toyota</v>
      </c>
      <c r="L1532" s="28">
        <f>+SUMIF('TB 4-24'!M:M,$AL1532,'TB 4-24'!G:G)</f>
        <v>0</v>
      </c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>
        <f>+SUMIF('Input Sheet'!$S:$S,$AL1532,'Input Sheet'!C:C)</f>
        <v>0</v>
      </c>
      <c r="Z1532" s="28">
        <f>+SUMIF('Input Sheet'!$S:$S,$AL1532,'Input Sheet'!D:D)</f>
        <v>0</v>
      </c>
      <c r="AA1532" s="28">
        <f>+SUMIF('Input Sheet'!$S:$S,$AL1532,'Input Sheet'!E:E)</f>
        <v>0</v>
      </c>
      <c r="AB1532" s="28">
        <f>+SUMIF('Input Sheet'!$S:$S,$AL1532,'Input Sheet'!F:F)</f>
        <v>0</v>
      </c>
      <c r="AC1532" s="28">
        <f>+SUMIF('Input Sheet'!$S:$S,$AL1532,'Input Sheet'!G:G)</f>
        <v>0</v>
      </c>
      <c r="AD1532" s="28">
        <f>+SUMIF('Input Sheet'!$S:$S,$AL1532,'Input Sheet'!H:H)</f>
        <v>0</v>
      </c>
      <c r="AE1532" s="28">
        <f>+SUMIF('Input Sheet'!$S:$S,$AL1532,'Input Sheet'!I:I)</f>
        <v>0</v>
      </c>
      <c r="AF1532" s="28">
        <f>+SUMIF('Input Sheet'!$S:$S,$AL1532,'Input Sheet'!J:J)</f>
        <v>0</v>
      </c>
      <c r="AG1532" s="28">
        <f>+SUMIF('Input Sheet'!$S:$S,$AL1532,'Input Sheet'!K:K)</f>
        <v>0</v>
      </c>
      <c r="AH1532" s="28">
        <f>+SUMIF('Input Sheet'!$S:$S,$AL1532,'Input Sheet'!L:L)</f>
        <v>0</v>
      </c>
      <c r="AI1532" s="28">
        <f>+SUMIF('Input Sheet'!$S:$S,$AL1532,'Input Sheet'!M:M)</f>
        <v>0</v>
      </c>
      <c r="AJ1532" s="28">
        <f>+SUMIF('Input Sheet'!$S:$S,$AL1532,'Input Sheet'!N:N)</f>
        <v>0</v>
      </c>
      <c r="AK1532" s="28"/>
      <c r="AL1532" s="27" t="str">
        <f t="shared" si="118"/>
        <v>321-7860</v>
      </c>
      <c r="AM1532" s="34" t="str">
        <f t="shared" si="119"/>
        <v>Admin &amp; Other</v>
      </c>
      <c r="AN1532" s="34" t="str">
        <f t="shared" si="120"/>
        <v>Admin &amp; OtherOther Overheads as % of Total Gross Profit</v>
      </c>
      <c r="AO1532" s="35"/>
      <c r="AP1532" s="35"/>
      <c r="AQ1532" s="35"/>
    </row>
    <row r="1533" spans="1:43" x14ac:dyDescent="0.25">
      <c r="A1533" s="27" t="s">
        <v>103</v>
      </c>
      <c r="B1533" s="27" t="s">
        <v>104</v>
      </c>
      <c r="C1533" s="27" t="s">
        <v>671</v>
      </c>
      <c r="D1533" s="27" t="s">
        <v>178</v>
      </c>
      <c r="E1533" s="27" t="s">
        <v>675</v>
      </c>
      <c r="F1533" s="27" t="s">
        <v>687</v>
      </c>
      <c r="G1533" s="27" t="s">
        <v>688</v>
      </c>
      <c r="H1533" s="34" t="s">
        <v>644</v>
      </c>
      <c r="I1533" s="34" t="s">
        <v>645</v>
      </c>
      <c r="J1533" s="34" t="str">
        <f t="shared" si="116"/>
        <v>Admin &amp; OtherOther Overheads as % of Total Gross Profit</v>
      </c>
      <c r="K1533" s="34" t="str">
        <f t="shared" si="117"/>
        <v>330Miscellaneous expenses - Toyota</v>
      </c>
      <c r="L1533" s="28">
        <f>+SUMIF('TB 4-24'!M:M,$AL1533,'TB 4-24'!G:G)</f>
        <v>0</v>
      </c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>
        <f>+SUMIF('Input Sheet'!$S:$S,$AL1533,'Input Sheet'!C:C)</f>
        <v>0</v>
      </c>
      <c r="Z1533" s="28">
        <f>+SUMIF('Input Sheet'!$S:$S,$AL1533,'Input Sheet'!D:D)</f>
        <v>0</v>
      </c>
      <c r="AA1533" s="28">
        <f>+SUMIF('Input Sheet'!$S:$S,$AL1533,'Input Sheet'!E:E)</f>
        <v>0</v>
      </c>
      <c r="AB1533" s="28">
        <f>+SUMIF('Input Sheet'!$S:$S,$AL1533,'Input Sheet'!F:F)</f>
        <v>0</v>
      </c>
      <c r="AC1533" s="28">
        <f>+SUMIF('Input Sheet'!$S:$S,$AL1533,'Input Sheet'!G:G)</f>
        <v>0</v>
      </c>
      <c r="AD1533" s="28">
        <f>+SUMIF('Input Sheet'!$S:$S,$AL1533,'Input Sheet'!H:H)</f>
        <v>0</v>
      </c>
      <c r="AE1533" s="28">
        <f>+SUMIF('Input Sheet'!$S:$S,$AL1533,'Input Sheet'!I:I)</f>
        <v>0</v>
      </c>
      <c r="AF1533" s="28">
        <f>+SUMIF('Input Sheet'!$S:$S,$AL1533,'Input Sheet'!J:J)</f>
        <v>0</v>
      </c>
      <c r="AG1533" s="28">
        <f>+SUMIF('Input Sheet'!$S:$S,$AL1533,'Input Sheet'!K:K)</f>
        <v>0</v>
      </c>
      <c r="AH1533" s="28">
        <f>+SUMIF('Input Sheet'!$S:$S,$AL1533,'Input Sheet'!L:L)</f>
        <v>0</v>
      </c>
      <c r="AI1533" s="28">
        <f>+SUMIF('Input Sheet'!$S:$S,$AL1533,'Input Sheet'!M:M)</f>
        <v>0</v>
      </c>
      <c r="AJ1533" s="28">
        <f>+SUMIF('Input Sheet'!$S:$S,$AL1533,'Input Sheet'!N:N)</f>
        <v>0</v>
      </c>
      <c r="AK1533" s="28"/>
      <c r="AL1533" s="27" t="str">
        <f t="shared" si="118"/>
        <v>330-7860</v>
      </c>
      <c r="AM1533" s="34" t="str">
        <f t="shared" si="119"/>
        <v>Admin &amp; Other</v>
      </c>
      <c r="AN1533" s="34" t="str">
        <f t="shared" si="120"/>
        <v>Admin &amp; OtherOther Overheads as % of Total Gross Profit</v>
      </c>
      <c r="AO1533" s="35"/>
      <c r="AP1533" s="35"/>
      <c r="AQ1533" s="35"/>
    </row>
    <row r="1534" spans="1:43" x14ac:dyDescent="0.25">
      <c r="A1534" s="27" t="s">
        <v>103</v>
      </c>
      <c r="B1534" s="27" t="s">
        <v>104</v>
      </c>
      <c r="C1534" s="27" t="s">
        <v>671</v>
      </c>
      <c r="D1534" s="27" t="s">
        <v>178</v>
      </c>
      <c r="E1534" s="27" t="s">
        <v>676</v>
      </c>
      <c r="F1534" s="27" t="s">
        <v>687</v>
      </c>
      <c r="G1534" s="27" t="s">
        <v>688</v>
      </c>
      <c r="H1534" s="34" t="s">
        <v>644</v>
      </c>
      <c r="I1534" s="34" t="s">
        <v>645</v>
      </c>
      <c r="J1534" s="34" t="str">
        <f t="shared" si="116"/>
        <v>Admin &amp; OtherOther Overheads as % of Total Gross Profit</v>
      </c>
      <c r="K1534" s="34" t="str">
        <f t="shared" si="117"/>
        <v>360Miscellaneous expenses - Toyota</v>
      </c>
      <c r="L1534" s="28">
        <f>+SUMIF('TB 4-24'!M:M,$AL1534,'TB 4-24'!G:G)</f>
        <v>0</v>
      </c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>
        <f>+SUMIF('Input Sheet'!$S:$S,$AL1534,'Input Sheet'!C:C)</f>
        <v>0</v>
      </c>
      <c r="Z1534" s="28">
        <f>+SUMIF('Input Sheet'!$S:$S,$AL1534,'Input Sheet'!D:D)</f>
        <v>0</v>
      </c>
      <c r="AA1534" s="28">
        <f>+SUMIF('Input Sheet'!$S:$S,$AL1534,'Input Sheet'!E:E)</f>
        <v>0</v>
      </c>
      <c r="AB1534" s="28">
        <f>+SUMIF('Input Sheet'!$S:$S,$AL1534,'Input Sheet'!F:F)</f>
        <v>0</v>
      </c>
      <c r="AC1534" s="28">
        <f>+SUMIF('Input Sheet'!$S:$S,$AL1534,'Input Sheet'!G:G)</f>
        <v>0</v>
      </c>
      <c r="AD1534" s="28">
        <f>+SUMIF('Input Sheet'!$S:$S,$AL1534,'Input Sheet'!H:H)</f>
        <v>0</v>
      </c>
      <c r="AE1534" s="28">
        <f>+SUMIF('Input Sheet'!$S:$S,$AL1534,'Input Sheet'!I:I)</f>
        <v>0</v>
      </c>
      <c r="AF1534" s="28">
        <f>+SUMIF('Input Sheet'!$S:$S,$AL1534,'Input Sheet'!J:J)</f>
        <v>0</v>
      </c>
      <c r="AG1534" s="28">
        <f>+SUMIF('Input Sheet'!$S:$S,$AL1534,'Input Sheet'!K:K)</f>
        <v>0</v>
      </c>
      <c r="AH1534" s="28">
        <f>+SUMIF('Input Sheet'!$S:$S,$AL1534,'Input Sheet'!L:L)</f>
        <v>0</v>
      </c>
      <c r="AI1534" s="28">
        <f>+SUMIF('Input Sheet'!$S:$S,$AL1534,'Input Sheet'!M:M)</f>
        <v>0</v>
      </c>
      <c r="AJ1534" s="28">
        <f>+SUMIF('Input Sheet'!$S:$S,$AL1534,'Input Sheet'!N:N)</f>
        <v>0</v>
      </c>
      <c r="AK1534" s="28"/>
      <c r="AL1534" s="27" t="str">
        <f t="shared" si="118"/>
        <v>360-7860</v>
      </c>
      <c r="AM1534" s="34" t="str">
        <f t="shared" si="119"/>
        <v>Admin &amp; Other</v>
      </c>
      <c r="AN1534" s="34" t="str">
        <f t="shared" si="120"/>
        <v>Admin &amp; OtherOther Overheads as % of Total Gross Profit</v>
      </c>
      <c r="AO1534" s="35"/>
      <c r="AP1534" s="35"/>
      <c r="AQ1534" s="35"/>
    </row>
    <row r="1535" spans="1:43" x14ac:dyDescent="0.25">
      <c r="A1535" s="27" t="s">
        <v>103</v>
      </c>
      <c r="B1535" s="27" t="s">
        <v>104</v>
      </c>
      <c r="C1535" s="27" t="s">
        <v>104</v>
      </c>
      <c r="D1535" s="27" t="s">
        <v>178</v>
      </c>
      <c r="E1535" s="27" t="s">
        <v>677</v>
      </c>
      <c r="F1535" s="27" t="s">
        <v>687</v>
      </c>
      <c r="G1535" s="27" t="s">
        <v>688</v>
      </c>
      <c r="H1535" s="34" t="s">
        <v>644</v>
      </c>
      <c r="I1535" s="34" t="s">
        <v>645</v>
      </c>
      <c r="J1535" s="34" t="str">
        <f t="shared" si="116"/>
        <v>Admin &amp; OtherOther Overheads as % of Total Gross Profit</v>
      </c>
      <c r="K1535" s="34" t="str">
        <f t="shared" si="117"/>
        <v>100Miscellaneous expenses - Toyota</v>
      </c>
      <c r="L1535" s="28">
        <f>+SUMIF('TB 4-24'!M:M,$AL1535,'TB 4-24'!G:G)</f>
        <v>0</v>
      </c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>
        <f>+SUMIF('Input Sheet'!$S:$S,$AL1535,'Input Sheet'!C:C)</f>
        <v>0</v>
      </c>
      <c r="Z1535" s="28">
        <f>+SUMIF('Input Sheet'!$S:$S,$AL1535,'Input Sheet'!D:D)</f>
        <v>0</v>
      </c>
      <c r="AA1535" s="28">
        <f>+SUMIF('Input Sheet'!$S:$S,$AL1535,'Input Sheet'!E:E)</f>
        <v>0</v>
      </c>
      <c r="AB1535" s="28">
        <f>+SUMIF('Input Sheet'!$S:$S,$AL1535,'Input Sheet'!F:F)</f>
        <v>0</v>
      </c>
      <c r="AC1535" s="28">
        <f>+SUMIF('Input Sheet'!$S:$S,$AL1535,'Input Sheet'!G:G)</f>
        <v>0</v>
      </c>
      <c r="AD1535" s="28">
        <f>+SUMIF('Input Sheet'!$S:$S,$AL1535,'Input Sheet'!H:H)</f>
        <v>0</v>
      </c>
      <c r="AE1535" s="28">
        <f>+SUMIF('Input Sheet'!$S:$S,$AL1535,'Input Sheet'!I:I)</f>
        <v>0</v>
      </c>
      <c r="AF1535" s="28">
        <f>+SUMIF('Input Sheet'!$S:$S,$AL1535,'Input Sheet'!J:J)</f>
        <v>0</v>
      </c>
      <c r="AG1535" s="28">
        <f>+SUMIF('Input Sheet'!$S:$S,$AL1535,'Input Sheet'!K:K)</f>
        <v>0</v>
      </c>
      <c r="AH1535" s="28">
        <f>+SUMIF('Input Sheet'!$S:$S,$AL1535,'Input Sheet'!L:L)</f>
        <v>0</v>
      </c>
      <c r="AI1535" s="28">
        <f>+SUMIF('Input Sheet'!$S:$S,$AL1535,'Input Sheet'!M:M)</f>
        <v>0</v>
      </c>
      <c r="AJ1535" s="28">
        <f>+SUMIF('Input Sheet'!$S:$S,$AL1535,'Input Sheet'!N:N)</f>
        <v>0</v>
      </c>
      <c r="AK1535" s="28"/>
      <c r="AL1535" s="27" t="str">
        <f t="shared" si="118"/>
        <v>100-7860</v>
      </c>
      <c r="AM1535" s="34" t="str">
        <f t="shared" si="119"/>
        <v>Admin &amp; Other</v>
      </c>
      <c r="AN1535" s="34" t="str">
        <f t="shared" si="120"/>
        <v>Admin &amp; OtherOther Overheads as % of Total Gross Profit</v>
      </c>
      <c r="AO1535" s="35"/>
      <c r="AP1535" s="35"/>
      <c r="AQ1535" s="35"/>
    </row>
    <row r="1536" spans="1:43" x14ac:dyDescent="0.25">
      <c r="A1536" s="27" t="s">
        <v>103</v>
      </c>
      <c r="B1536" s="27" t="s">
        <v>104</v>
      </c>
      <c r="C1536" s="27" t="s">
        <v>104</v>
      </c>
      <c r="D1536" s="27" t="s">
        <v>178</v>
      </c>
      <c r="E1536" s="27" t="s">
        <v>684</v>
      </c>
      <c r="F1536" s="27" t="s">
        <v>687</v>
      </c>
      <c r="G1536" s="27" t="s">
        <v>688</v>
      </c>
      <c r="H1536" s="34" t="s">
        <v>644</v>
      </c>
      <c r="I1536" s="34" t="s">
        <v>645</v>
      </c>
      <c r="J1536" s="34" t="str">
        <f t="shared" si="116"/>
        <v>Admin &amp; OtherOther Overheads as % of Total Gross Profit</v>
      </c>
      <c r="K1536" s="34" t="str">
        <f t="shared" si="117"/>
        <v>147Miscellaneous expenses - Toyota</v>
      </c>
      <c r="L1536" s="28">
        <f>+SUMIF('TB 4-24'!M:M,$AL1536,'TB 4-24'!G:G)</f>
        <v>0</v>
      </c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>
        <f>+SUMIF('Input Sheet'!$S:$S,$AL1536,'Input Sheet'!C:C)</f>
        <v>0</v>
      </c>
      <c r="Z1536" s="28">
        <f>+SUMIF('Input Sheet'!$S:$S,$AL1536,'Input Sheet'!D:D)</f>
        <v>0</v>
      </c>
      <c r="AA1536" s="28">
        <f>+SUMIF('Input Sheet'!$S:$S,$AL1536,'Input Sheet'!E:E)</f>
        <v>0</v>
      </c>
      <c r="AB1536" s="28">
        <f>+SUMIF('Input Sheet'!$S:$S,$AL1536,'Input Sheet'!F:F)</f>
        <v>0</v>
      </c>
      <c r="AC1536" s="28">
        <f>+SUMIF('Input Sheet'!$S:$S,$AL1536,'Input Sheet'!G:G)</f>
        <v>0</v>
      </c>
      <c r="AD1536" s="28">
        <f>+SUMIF('Input Sheet'!$S:$S,$AL1536,'Input Sheet'!H:H)</f>
        <v>0</v>
      </c>
      <c r="AE1536" s="28">
        <f>+SUMIF('Input Sheet'!$S:$S,$AL1536,'Input Sheet'!I:I)</f>
        <v>0</v>
      </c>
      <c r="AF1536" s="28">
        <f>+SUMIF('Input Sheet'!$S:$S,$AL1536,'Input Sheet'!J:J)</f>
        <v>0</v>
      </c>
      <c r="AG1536" s="28">
        <f>+SUMIF('Input Sheet'!$S:$S,$AL1536,'Input Sheet'!K:K)</f>
        <v>0</v>
      </c>
      <c r="AH1536" s="28">
        <f>+SUMIF('Input Sheet'!$S:$S,$AL1536,'Input Sheet'!L:L)</f>
        <v>0</v>
      </c>
      <c r="AI1536" s="28">
        <f>+SUMIF('Input Sheet'!$S:$S,$AL1536,'Input Sheet'!M:M)</f>
        <v>0</v>
      </c>
      <c r="AJ1536" s="28">
        <f>+SUMIF('Input Sheet'!$S:$S,$AL1536,'Input Sheet'!N:N)</f>
        <v>0</v>
      </c>
      <c r="AK1536" s="28"/>
      <c r="AL1536" s="27" t="str">
        <f t="shared" si="118"/>
        <v>147-7860</v>
      </c>
      <c r="AM1536" s="34" t="str">
        <f t="shared" si="119"/>
        <v>Admin &amp; Other</v>
      </c>
      <c r="AN1536" s="34" t="str">
        <f t="shared" si="120"/>
        <v>Admin &amp; OtherOther Overheads as % of Total Gross Profit</v>
      </c>
      <c r="AO1536" s="35"/>
      <c r="AP1536" s="35"/>
      <c r="AQ1536" s="35"/>
    </row>
    <row r="1537" spans="1:43" x14ac:dyDescent="0.25">
      <c r="A1537" s="27" t="s">
        <v>103</v>
      </c>
      <c r="B1537" s="27" t="s">
        <v>104</v>
      </c>
      <c r="C1537" s="27" t="s">
        <v>657</v>
      </c>
      <c r="D1537" s="27" t="s">
        <v>187</v>
      </c>
      <c r="E1537" s="27" t="s">
        <v>659</v>
      </c>
      <c r="F1537" s="27" t="s">
        <v>687</v>
      </c>
      <c r="G1537" s="27" t="s">
        <v>688</v>
      </c>
      <c r="H1537" s="34" t="s">
        <v>644</v>
      </c>
      <c r="I1537" s="34" t="s">
        <v>645</v>
      </c>
      <c r="J1537" s="34" t="str">
        <f t="shared" si="116"/>
        <v>Admin &amp; OtherOther Overheads as % of Total Gross Profit</v>
      </c>
      <c r="K1537" s="34" t="str">
        <f t="shared" si="117"/>
        <v>220Miscellaneous expenses - Toyota</v>
      </c>
      <c r="L1537" s="28">
        <f>+SUMIF('TB 4-24'!M:M,$AL1537,'TB 4-24'!G:G)</f>
        <v>0</v>
      </c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>
        <f>+SUMIF('Input Sheet'!$S:$S,$AL1537,'Input Sheet'!C:C)</f>
        <v>0</v>
      </c>
      <c r="Z1537" s="28">
        <f>+SUMIF('Input Sheet'!$S:$S,$AL1537,'Input Sheet'!D:D)</f>
        <v>0</v>
      </c>
      <c r="AA1537" s="28">
        <f>+SUMIF('Input Sheet'!$S:$S,$AL1537,'Input Sheet'!E:E)</f>
        <v>0</v>
      </c>
      <c r="AB1537" s="28">
        <f>+SUMIF('Input Sheet'!$S:$S,$AL1537,'Input Sheet'!F:F)</f>
        <v>0</v>
      </c>
      <c r="AC1537" s="28">
        <f>+SUMIF('Input Sheet'!$S:$S,$AL1537,'Input Sheet'!G:G)</f>
        <v>0</v>
      </c>
      <c r="AD1537" s="28">
        <f>+SUMIF('Input Sheet'!$S:$S,$AL1537,'Input Sheet'!H:H)</f>
        <v>0</v>
      </c>
      <c r="AE1537" s="28">
        <f>+SUMIF('Input Sheet'!$S:$S,$AL1537,'Input Sheet'!I:I)</f>
        <v>0</v>
      </c>
      <c r="AF1537" s="28">
        <f>+SUMIF('Input Sheet'!$S:$S,$AL1537,'Input Sheet'!J:J)</f>
        <v>0</v>
      </c>
      <c r="AG1537" s="28">
        <f>+SUMIF('Input Sheet'!$S:$S,$AL1537,'Input Sheet'!K:K)</f>
        <v>0</v>
      </c>
      <c r="AH1537" s="28">
        <f>+SUMIF('Input Sheet'!$S:$S,$AL1537,'Input Sheet'!L:L)</f>
        <v>0</v>
      </c>
      <c r="AI1537" s="28">
        <f>+SUMIF('Input Sheet'!$S:$S,$AL1537,'Input Sheet'!M:M)</f>
        <v>0</v>
      </c>
      <c r="AJ1537" s="28">
        <f>+SUMIF('Input Sheet'!$S:$S,$AL1537,'Input Sheet'!N:N)</f>
        <v>0</v>
      </c>
      <c r="AK1537" s="28"/>
      <c r="AL1537" s="27" t="str">
        <f t="shared" si="118"/>
        <v>220-8820</v>
      </c>
      <c r="AM1537" s="34" t="str">
        <f t="shared" si="119"/>
        <v>Admin &amp; Other</v>
      </c>
      <c r="AN1537" s="34" t="str">
        <f t="shared" si="120"/>
        <v>Admin &amp; OtherOther Overheads as % of Total Gross Profit</v>
      </c>
      <c r="AO1537" s="35"/>
      <c r="AP1537" s="35"/>
      <c r="AQ1537" s="35"/>
    </row>
    <row r="1538" spans="1:43" x14ac:dyDescent="0.25">
      <c r="A1538" s="27" t="s">
        <v>103</v>
      </c>
      <c r="B1538" s="27" t="s">
        <v>104</v>
      </c>
      <c r="C1538" s="27" t="s">
        <v>657</v>
      </c>
      <c r="D1538" s="27" t="s">
        <v>187</v>
      </c>
      <c r="E1538" s="27" t="s">
        <v>661</v>
      </c>
      <c r="F1538" s="27" t="s">
        <v>687</v>
      </c>
      <c r="G1538" s="27" t="s">
        <v>688</v>
      </c>
      <c r="H1538" s="34" t="s">
        <v>644</v>
      </c>
      <c r="I1538" s="34" t="s">
        <v>645</v>
      </c>
      <c r="J1538" s="34" t="str">
        <f t="shared" si="116"/>
        <v>Admin &amp; OtherOther Overheads as % of Total Gross Profit</v>
      </c>
      <c r="K1538" s="34" t="str">
        <f t="shared" si="117"/>
        <v>221Miscellaneous expenses - Toyota</v>
      </c>
      <c r="L1538" s="28">
        <f>+SUMIF('TB 4-24'!M:M,$AL1538,'TB 4-24'!G:G)</f>
        <v>0</v>
      </c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>
        <f>+SUMIF('Input Sheet'!$S:$S,$AL1538,'Input Sheet'!C:C)</f>
        <v>0</v>
      </c>
      <c r="Z1538" s="28">
        <f>+SUMIF('Input Sheet'!$S:$S,$AL1538,'Input Sheet'!D:D)</f>
        <v>0</v>
      </c>
      <c r="AA1538" s="28">
        <f>+SUMIF('Input Sheet'!$S:$S,$AL1538,'Input Sheet'!E:E)</f>
        <v>0</v>
      </c>
      <c r="AB1538" s="28">
        <f>+SUMIF('Input Sheet'!$S:$S,$AL1538,'Input Sheet'!F:F)</f>
        <v>0</v>
      </c>
      <c r="AC1538" s="28">
        <f>+SUMIF('Input Sheet'!$S:$S,$AL1538,'Input Sheet'!G:G)</f>
        <v>0</v>
      </c>
      <c r="AD1538" s="28">
        <f>+SUMIF('Input Sheet'!$S:$S,$AL1538,'Input Sheet'!H:H)</f>
        <v>0</v>
      </c>
      <c r="AE1538" s="28">
        <f>+SUMIF('Input Sheet'!$S:$S,$AL1538,'Input Sheet'!I:I)</f>
        <v>0</v>
      </c>
      <c r="AF1538" s="28">
        <f>+SUMIF('Input Sheet'!$S:$S,$AL1538,'Input Sheet'!J:J)</f>
        <v>0</v>
      </c>
      <c r="AG1538" s="28">
        <f>+SUMIF('Input Sheet'!$S:$S,$AL1538,'Input Sheet'!K:K)</f>
        <v>0</v>
      </c>
      <c r="AH1538" s="28">
        <f>+SUMIF('Input Sheet'!$S:$S,$AL1538,'Input Sheet'!L:L)</f>
        <v>0</v>
      </c>
      <c r="AI1538" s="28">
        <f>+SUMIF('Input Sheet'!$S:$S,$AL1538,'Input Sheet'!M:M)</f>
        <v>0</v>
      </c>
      <c r="AJ1538" s="28">
        <f>+SUMIF('Input Sheet'!$S:$S,$AL1538,'Input Sheet'!N:N)</f>
        <v>0</v>
      </c>
      <c r="AK1538" s="28"/>
      <c r="AL1538" s="27" t="str">
        <f t="shared" si="118"/>
        <v>221-8820</v>
      </c>
      <c r="AM1538" s="34" t="str">
        <f t="shared" si="119"/>
        <v>Admin &amp; Other</v>
      </c>
      <c r="AN1538" s="34" t="str">
        <f t="shared" si="120"/>
        <v>Admin &amp; OtherOther Overheads as % of Total Gross Profit</v>
      </c>
      <c r="AO1538" s="35"/>
      <c r="AP1538" s="35"/>
      <c r="AQ1538" s="35"/>
    </row>
    <row r="1539" spans="1:43" x14ac:dyDescent="0.25">
      <c r="A1539" s="27" t="s">
        <v>103</v>
      </c>
      <c r="B1539" s="27" t="s">
        <v>104</v>
      </c>
      <c r="C1539" s="27" t="s">
        <v>663</v>
      </c>
      <c r="D1539" s="27" t="s">
        <v>187</v>
      </c>
      <c r="E1539" s="27" t="s">
        <v>666</v>
      </c>
      <c r="F1539" s="27" t="s">
        <v>687</v>
      </c>
      <c r="G1539" s="27" t="s">
        <v>688</v>
      </c>
      <c r="H1539" s="34" t="s">
        <v>644</v>
      </c>
      <c r="I1539" s="34" t="s">
        <v>645</v>
      </c>
      <c r="J1539" s="34" t="str">
        <f t="shared" ref="J1539:J1602" si="121">+H1539&amp;I1539</f>
        <v>Admin &amp; OtherOther Overheads as % of Total Gross Profit</v>
      </c>
      <c r="K1539" s="34" t="str">
        <f t="shared" ref="K1539:K1602" si="122">+E1539&amp;G1539</f>
        <v>420Miscellaneous expenses - Toyota</v>
      </c>
      <c r="L1539" s="28">
        <f>+SUMIF('TB 4-24'!M:M,$AL1539,'TB 4-24'!G:G)</f>
        <v>0</v>
      </c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>
        <f>+SUMIF('Input Sheet'!$S:$S,$AL1539,'Input Sheet'!C:C)</f>
        <v>0</v>
      </c>
      <c r="Z1539" s="28">
        <f>+SUMIF('Input Sheet'!$S:$S,$AL1539,'Input Sheet'!D:D)</f>
        <v>0</v>
      </c>
      <c r="AA1539" s="28">
        <f>+SUMIF('Input Sheet'!$S:$S,$AL1539,'Input Sheet'!E:E)</f>
        <v>0</v>
      </c>
      <c r="AB1539" s="28">
        <f>+SUMIF('Input Sheet'!$S:$S,$AL1539,'Input Sheet'!F:F)</f>
        <v>0</v>
      </c>
      <c r="AC1539" s="28">
        <f>+SUMIF('Input Sheet'!$S:$S,$AL1539,'Input Sheet'!G:G)</f>
        <v>0</v>
      </c>
      <c r="AD1539" s="28">
        <f>+SUMIF('Input Sheet'!$S:$S,$AL1539,'Input Sheet'!H:H)</f>
        <v>0</v>
      </c>
      <c r="AE1539" s="28">
        <f>+SUMIF('Input Sheet'!$S:$S,$AL1539,'Input Sheet'!I:I)</f>
        <v>0</v>
      </c>
      <c r="AF1539" s="28">
        <f>+SUMIF('Input Sheet'!$S:$S,$AL1539,'Input Sheet'!J:J)</f>
        <v>0</v>
      </c>
      <c r="AG1539" s="28">
        <f>+SUMIF('Input Sheet'!$S:$S,$AL1539,'Input Sheet'!K:K)</f>
        <v>0</v>
      </c>
      <c r="AH1539" s="28">
        <f>+SUMIF('Input Sheet'!$S:$S,$AL1539,'Input Sheet'!L:L)</f>
        <v>0</v>
      </c>
      <c r="AI1539" s="28">
        <f>+SUMIF('Input Sheet'!$S:$S,$AL1539,'Input Sheet'!M:M)</f>
        <v>0</v>
      </c>
      <c r="AJ1539" s="28">
        <f>+SUMIF('Input Sheet'!$S:$S,$AL1539,'Input Sheet'!N:N)</f>
        <v>0</v>
      </c>
      <c r="AK1539" s="28"/>
      <c r="AL1539" s="27" t="str">
        <f t="shared" ref="AL1539:AL1602" si="123">+E1539&amp;"-"&amp;D1539</f>
        <v>420-8820</v>
      </c>
      <c r="AM1539" s="34" t="str">
        <f t="shared" si="119"/>
        <v>Admin &amp; Other</v>
      </c>
      <c r="AN1539" s="34" t="str">
        <f t="shared" si="120"/>
        <v>Admin &amp; OtherOther Overheads as % of Total Gross Profit</v>
      </c>
      <c r="AO1539" s="35"/>
      <c r="AP1539" s="35"/>
      <c r="AQ1539" s="35"/>
    </row>
    <row r="1540" spans="1:43" x14ac:dyDescent="0.25">
      <c r="A1540" s="27" t="s">
        <v>103</v>
      </c>
      <c r="B1540" s="27" t="s">
        <v>104</v>
      </c>
      <c r="C1540" s="27" t="s">
        <v>663</v>
      </c>
      <c r="D1540" s="27" t="s">
        <v>187</v>
      </c>
      <c r="E1540" s="27" t="s">
        <v>667</v>
      </c>
      <c r="F1540" s="27" t="s">
        <v>687</v>
      </c>
      <c r="G1540" s="27" t="s">
        <v>688</v>
      </c>
      <c r="H1540" s="34" t="s">
        <v>644</v>
      </c>
      <c r="I1540" s="34" t="s">
        <v>645</v>
      </c>
      <c r="J1540" s="34" t="str">
        <f t="shared" si="121"/>
        <v>Admin &amp; OtherOther Overheads as % of Total Gross Profit</v>
      </c>
      <c r="K1540" s="34" t="str">
        <f t="shared" si="122"/>
        <v>421Miscellaneous expenses - Toyota</v>
      </c>
      <c r="L1540" s="28">
        <f>+SUMIF('TB 4-24'!M:M,$AL1540,'TB 4-24'!G:G)</f>
        <v>0</v>
      </c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>
        <f>+SUMIF('Input Sheet'!$S:$S,$AL1540,'Input Sheet'!C:C)</f>
        <v>0</v>
      </c>
      <c r="Z1540" s="28">
        <f>+SUMIF('Input Sheet'!$S:$S,$AL1540,'Input Sheet'!D:D)</f>
        <v>0</v>
      </c>
      <c r="AA1540" s="28">
        <f>+SUMIF('Input Sheet'!$S:$S,$AL1540,'Input Sheet'!E:E)</f>
        <v>0</v>
      </c>
      <c r="AB1540" s="28">
        <f>+SUMIF('Input Sheet'!$S:$S,$AL1540,'Input Sheet'!F:F)</f>
        <v>0</v>
      </c>
      <c r="AC1540" s="28">
        <f>+SUMIF('Input Sheet'!$S:$S,$AL1540,'Input Sheet'!G:G)</f>
        <v>0</v>
      </c>
      <c r="AD1540" s="28">
        <f>+SUMIF('Input Sheet'!$S:$S,$AL1540,'Input Sheet'!H:H)</f>
        <v>0</v>
      </c>
      <c r="AE1540" s="28">
        <f>+SUMIF('Input Sheet'!$S:$S,$AL1540,'Input Sheet'!I:I)</f>
        <v>0</v>
      </c>
      <c r="AF1540" s="28">
        <f>+SUMIF('Input Sheet'!$S:$S,$AL1540,'Input Sheet'!J:J)</f>
        <v>0</v>
      </c>
      <c r="AG1540" s="28">
        <f>+SUMIF('Input Sheet'!$S:$S,$AL1540,'Input Sheet'!K:K)</f>
        <v>0</v>
      </c>
      <c r="AH1540" s="28">
        <f>+SUMIF('Input Sheet'!$S:$S,$AL1540,'Input Sheet'!L:L)</f>
        <v>0</v>
      </c>
      <c r="AI1540" s="28">
        <f>+SUMIF('Input Sheet'!$S:$S,$AL1540,'Input Sheet'!M:M)</f>
        <v>0</v>
      </c>
      <c r="AJ1540" s="28">
        <f>+SUMIF('Input Sheet'!$S:$S,$AL1540,'Input Sheet'!N:N)</f>
        <v>0</v>
      </c>
      <c r="AK1540" s="28"/>
      <c r="AL1540" s="27" t="str">
        <f t="shared" si="123"/>
        <v>421-8820</v>
      </c>
      <c r="AM1540" s="34" t="str">
        <f t="shared" ref="AM1540:AM1603" si="124">H1540</f>
        <v>Admin &amp; Other</v>
      </c>
      <c r="AN1540" s="34" t="str">
        <f t="shared" ref="AN1540:AN1603" si="125">J1540</f>
        <v>Admin &amp; OtherOther Overheads as % of Total Gross Profit</v>
      </c>
      <c r="AO1540" s="35"/>
      <c r="AP1540" s="35"/>
      <c r="AQ1540" s="35"/>
    </row>
    <row r="1541" spans="1:43" x14ac:dyDescent="0.25">
      <c r="A1541" s="27" t="s">
        <v>103</v>
      </c>
      <c r="B1541" s="27" t="s">
        <v>104</v>
      </c>
      <c r="C1541" s="27" t="s">
        <v>671</v>
      </c>
      <c r="D1541" s="27" t="s">
        <v>187</v>
      </c>
      <c r="E1541" s="27" t="s">
        <v>674</v>
      </c>
      <c r="F1541" s="27" t="s">
        <v>687</v>
      </c>
      <c r="G1541" s="27" t="s">
        <v>688</v>
      </c>
      <c r="H1541" s="34" t="s">
        <v>644</v>
      </c>
      <c r="I1541" s="34" t="s">
        <v>645</v>
      </c>
      <c r="J1541" s="34" t="str">
        <f t="shared" si="121"/>
        <v>Admin &amp; OtherOther Overheads as % of Total Gross Profit</v>
      </c>
      <c r="K1541" s="34" t="str">
        <f t="shared" si="122"/>
        <v>321Miscellaneous expenses - Toyota</v>
      </c>
      <c r="L1541" s="28">
        <f>+SUMIF('TB 4-24'!M:M,$AL1541,'TB 4-24'!G:G)</f>
        <v>0</v>
      </c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>
        <f>+SUMIF('Input Sheet'!$S:$S,$AL1541,'Input Sheet'!C:C)</f>
        <v>0</v>
      </c>
      <c r="Z1541" s="28">
        <f>+SUMIF('Input Sheet'!$S:$S,$AL1541,'Input Sheet'!D:D)</f>
        <v>0</v>
      </c>
      <c r="AA1541" s="28">
        <f>+SUMIF('Input Sheet'!$S:$S,$AL1541,'Input Sheet'!E:E)</f>
        <v>0</v>
      </c>
      <c r="AB1541" s="28">
        <f>+SUMIF('Input Sheet'!$S:$S,$AL1541,'Input Sheet'!F:F)</f>
        <v>0</v>
      </c>
      <c r="AC1541" s="28">
        <f>+SUMIF('Input Sheet'!$S:$S,$AL1541,'Input Sheet'!G:G)</f>
        <v>0</v>
      </c>
      <c r="AD1541" s="28">
        <f>+SUMIF('Input Sheet'!$S:$S,$AL1541,'Input Sheet'!H:H)</f>
        <v>0</v>
      </c>
      <c r="AE1541" s="28">
        <f>+SUMIF('Input Sheet'!$S:$S,$AL1541,'Input Sheet'!I:I)</f>
        <v>0</v>
      </c>
      <c r="AF1541" s="28">
        <f>+SUMIF('Input Sheet'!$S:$S,$AL1541,'Input Sheet'!J:J)</f>
        <v>0</v>
      </c>
      <c r="AG1541" s="28">
        <f>+SUMIF('Input Sheet'!$S:$S,$AL1541,'Input Sheet'!K:K)</f>
        <v>0</v>
      </c>
      <c r="AH1541" s="28">
        <f>+SUMIF('Input Sheet'!$S:$S,$AL1541,'Input Sheet'!L:L)</f>
        <v>0</v>
      </c>
      <c r="AI1541" s="28">
        <f>+SUMIF('Input Sheet'!$S:$S,$AL1541,'Input Sheet'!M:M)</f>
        <v>0</v>
      </c>
      <c r="AJ1541" s="28">
        <f>+SUMIF('Input Sheet'!$S:$S,$AL1541,'Input Sheet'!N:N)</f>
        <v>0</v>
      </c>
      <c r="AK1541" s="28"/>
      <c r="AL1541" s="27" t="str">
        <f t="shared" si="123"/>
        <v>321-8820</v>
      </c>
      <c r="AM1541" s="34" t="str">
        <f t="shared" si="124"/>
        <v>Admin &amp; Other</v>
      </c>
      <c r="AN1541" s="34" t="str">
        <f t="shared" si="125"/>
        <v>Admin &amp; OtherOther Overheads as % of Total Gross Profit</v>
      </c>
      <c r="AO1541" s="35"/>
      <c r="AP1541" s="35"/>
      <c r="AQ1541" s="35"/>
    </row>
    <row r="1542" spans="1:43" x14ac:dyDescent="0.25">
      <c r="A1542" s="27" t="s">
        <v>103</v>
      </c>
      <c r="B1542" s="27" t="s">
        <v>104</v>
      </c>
      <c r="C1542" s="27" t="s">
        <v>104</v>
      </c>
      <c r="D1542" s="27" t="s">
        <v>187</v>
      </c>
      <c r="E1542" s="27" t="s">
        <v>654</v>
      </c>
      <c r="F1542" s="27" t="s">
        <v>687</v>
      </c>
      <c r="G1542" s="27" t="s">
        <v>688</v>
      </c>
      <c r="H1542" s="34" t="s">
        <v>644</v>
      </c>
      <c r="I1542" s="34" t="s">
        <v>645</v>
      </c>
      <c r="J1542" s="34" t="str">
        <f t="shared" si="121"/>
        <v>Admin &amp; OtherOther Overheads as % of Total Gross Profit</v>
      </c>
      <c r="K1542" s="34" t="str">
        <f t="shared" si="122"/>
        <v>120Miscellaneous expenses - Toyota</v>
      </c>
      <c r="L1542" s="28">
        <f>+SUMIF('TB 4-24'!M:M,$AL1542,'TB 4-24'!G:G)</f>
        <v>0</v>
      </c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>
        <f>+SUMIF('Input Sheet'!$S:$S,$AL1542,'Input Sheet'!C:C)</f>
        <v>0</v>
      </c>
      <c r="Z1542" s="28">
        <f>+SUMIF('Input Sheet'!$S:$S,$AL1542,'Input Sheet'!D:D)</f>
        <v>0</v>
      </c>
      <c r="AA1542" s="28">
        <f>+SUMIF('Input Sheet'!$S:$S,$AL1542,'Input Sheet'!E:E)</f>
        <v>0</v>
      </c>
      <c r="AB1542" s="28">
        <f>+SUMIF('Input Sheet'!$S:$S,$AL1542,'Input Sheet'!F:F)</f>
        <v>0</v>
      </c>
      <c r="AC1542" s="28">
        <f>+SUMIF('Input Sheet'!$S:$S,$AL1542,'Input Sheet'!G:G)</f>
        <v>0</v>
      </c>
      <c r="AD1542" s="28">
        <f>+SUMIF('Input Sheet'!$S:$S,$AL1542,'Input Sheet'!H:H)</f>
        <v>0</v>
      </c>
      <c r="AE1542" s="28">
        <f>+SUMIF('Input Sheet'!$S:$S,$AL1542,'Input Sheet'!I:I)</f>
        <v>0</v>
      </c>
      <c r="AF1542" s="28">
        <f>+SUMIF('Input Sheet'!$S:$S,$AL1542,'Input Sheet'!J:J)</f>
        <v>0</v>
      </c>
      <c r="AG1542" s="28">
        <f>+SUMIF('Input Sheet'!$S:$S,$AL1542,'Input Sheet'!K:K)</f>
        <v>0</v>
      </c>
      <c r="AH1542" s="28">
        <f>+SUMIF('Input Sheet'!$S:$S,$AL1542,'Input Sheet'!L:L)</f>
        <v>0</v>
      </c>
      <c r="AI1542" s="28">
        <f>+SUMIF('Input Sheet'!$S:$S,$AL1542,'Input Sheet'!M:M)</f>
        <v>0</v>
      </c>
      <c r="AJ1542" s="28">
        <f>+SUMIF('Input Sheet'!$S:$S,$AL1542,'Input Sheet'!N:N)</f>
        <v>0</v>
      </c>
      <c r="AK1542" s="28"/>
      <c r="AL1542" s="27" t="str">
        <f t="shared" si="123"/>
        <v>120-8820</v>
      </c>
      <c r="AM1542" s="34" t="str">
        <f t="shared" si="124"/>
        <v>Admin &amp; Other</v>
      </c>
      <c r="AN1542" s="34" t="str">
        <f t="shared" si="125"/>
        <v>Admin &amp; OtherOther Overheads as % of Total Gross Profit</v>
      </c>
      <c r="AO1542" s="35"/>
      <c r="AP1542" s="35"/>
      <c r="AQ1542" s="35"/>
    </row>
    <row r="1543" spans="1:43" x14ac:dyDescent="0.25">
      <c r="A1543" s="27" t="s">
        <v>103</v>
      </c>
      <c r="B1543" s="27" t="s">
        <v>104</v>
      </c>
      <c r="C1543" s="27" t="s">
        <v>104</v>
      </c>
      <c r="D1543" s="27" t="s">
        <v>187</v>
      </c>
      <c r="E1543" s="27" t="s">
        <v>678</v>
      </c>
      <c r="F1543" s="27" t="s">
        <v>687</v>
      </c>
      <c r="G1543" s="27" t="s">
        <v>688</v>
      </c>
      <c r="H1543" s="34" t="s">
        <v>644</v>
      </c>
      <c r="I1543" s="34" t="s">
        <v>645</v>
      </c>
      <c r="J1543" s="34" t="str">
        <f t="shared" si="121"/>
        <v>Admin &amp; OtherOther Overheads as % of Total Gross Profit</v>
      </c>
      <c r="K1543" s="34" t="str">
        <f t="shared" si="122"/>
        <v>121Miscellaneous expenses - Toyota</v>
      </c>
      <c r="L1543" s="28">
        <f>+SUMIF('TB 4-24'!M:M,$AL1543,'TB 4-24'!G:G)</f>
        <v>0</v>
      </c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>
        <f>+SUMIF('Input Sheet'!$S:$S,$AL1543,'Input Sheet'!C:C)</f>
        <v>0</v>
      </c>
      <c r="Z1543" s="28">
        <f>+SUMIF('Input Sheet'!$S:$S,$AL1543,'Input Sheet'!D:D)</f>
        <v>0</v>
      </c>
      <c r="AA1543" s="28">
        <f>+SUMIF('Input Sheet'!$S:$S,$AL1543,'Input Sheet'!E:E)</f>
        <v>0</v>
      </c>
      <c r="AB1543" s="28">
        <f>+SUMIF('Input Sheet'!$S:$S,$AL1543,'Input Sheet'!F:F)</f>
        <v>0</v>
      </c>
      <c r="AC1543" s="28">
        <f>+SUMIF('Input Sheet'!$S:$S,$AL1543,'Input Sheet'!G:G)</f>
        <v>0</v>
      </c>
      <c r="AD1543" s="28">
        <f>+SUMIF('Input Sheet'!$S:$S,$AL1543,'Input Sheet'!H:H)</f>
        <v>0</v>
      </c>
      <c r="AE1543" s="28">
        <f>+SUMIF('Input Sheet'!$S:$S,$AL1543,'Input Sheet'!I:I)</f>
        <v>0</v>
      </c>
      <c r="AF1543" s="28">
        <f>+SUMIF('Input Sheet'!$S:$S,$AL1543,'Input Sheet'!J:J)</f>
        <v>0</v>
      </c>
      <c r="AG1543" s="28">
        <f>+SUMIF('Input Sheet'!$S:$S,$AL1543,'Input Sheet'!K:K)</f>
        <v>0</v>
      </c>
      <c r="AH1543" s="28">
        <f>+SUMIF('Input Sheet'!$S:$S,$AL1543,'Input Sheet'!L:L)</f>
        <v>0</v>
      </c>
      <c r="AI1543" s="28">
        <f>+SUMIF('Input Sheet'!$S:$S,$AL1543,'Input Sheet'!M:M)</f>
        <v>0</v>
      </c>
      <c r="AJ1543" s="28">
        <f>+SUMIF('Input Sheet'!$S:$S,$AL1543,'Input Sheet'!N:N)</f>
        <v>0</v>
      </c>
      <c r="AK1543" s="28"/>
      <c r="AL1543" s="27" t="str">
        <f t="shared" si="123"/>
        <v>121-8820</v>
      </c>
      <c r="AM1543" s="34" t="str">
        <f t="shared" si="124"/>
        <v>Admin &amp; Other</v>
      </c>
      <c r="AN1543" s="34" t="str">
        <f t="shared" si="125"/>
        <v>Admin &amp; OtherOther Overheads as % of Total Gross Profit</v>
      </c>
      <c r="AO1543" s="35"/>
      <c r="AP1543" s="35"/>
      <c r="AQ1543" s="35"/>
    </row>
    <row r="1544" spans="1:43" x14ac:dyDescent="0.25">
      <c r="A1544" s="27" t="s">
        <v>103</v>
      </c>
      <c r="B1544" s="27" t="s">
        <v>104</v>
      </c>
      <c r="C1544" s="27" t="s">
        <v>663</v>
      </c>
      <c r="D1544" s="27" t="s">
        <v>214</v>
      </c>
      <c r="E1544" s="27" t="s">
        <v>668</v>
      </c>
      <c r="F1544" s="27" t="s">
        <v>720</v>
      </c>
      <c r="G1544" s="27" t="s">
        <v>721</v>
      </c>
      <c r="H1544" s="34" t="s">
        <v>644</v>
      </c>
      <c r="I1544" s="34" t="s">
        <v>722</v>
      </c>
      <c r="J1544" s="34" t="str">
        <f t="shared" si="121"/>
        <v>Admin &amp; OtherR&amp;M and Cleaning as % of Total Gross Profit</v>
      </c>
      <c r="K1544" s="34" t="str">
        <f t="shared" si="122"/>
        <v>430Cleaning &amp; Security - Toyota</v>
      </c>
      <c r="L1544" s="28">
        <f>+SUMIF('TB 4-24'!M:M,$AL1544,'TB 4-24'!G:G)</f>
        <v>0</v>
      </c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>
        <f>+SUMIF('Input Sheet'!$S:$S,$AL1544,'Input Sheet'!C:C)</f>
        <v>0</v>
      </c>
      <c r="Z1544" s="28">
        <f>+SUMIF('Input Sheet'!$S:$S,$AL1544,'Input Sheet'!D:D)</f>
        <v>0</v>
      </c>
      <c r="AA1544" s="28">
        <f>+SUMIF('Input Sheet'!$S:$S,$AL1544,'Input Sheet'!E:E)</f>
        <v>0</v>
      </c>
      <c r="AB1544" s="28">
        <f>+SUMIF('Input Sheet'!$S:$S,$AL1544,'Input Sheet'!F:F)</f>
        <v>0</v>
      </c>
      <c r="AC1544" s="28">
        <f>+SUMIF('Input Sheet'!$S:$S,$AL1544,'Input Sheet'!G:G)</f>
        <v>0</v>
      </c>
      <c r="AD1544" s="28">
        <f>+SUMIF('Input Sheet'!$S:$S,$AL1544,'Input Sheet'!H:H)</f>
        <v>0</v>
      </c>
      <c r="AE1544" s="28">
        <f>+SUMIF('Input Sheet'!$S:$S,$AL1544,'Input Sheet'!I:I)</f>
        <v>0</v>
      </c>
      <c r="AF1544" s="28">
        <f>+SUMIF('Input Sheet'!$S:$S,$AL1544,'Input Sheet'!J:J)</f>
        <v>0</v>
      </c>
      <c r="AG1544" s="28">
        <f>+SUMIF('Input Sheet'!$S:$S,$AL1544,'Input Sheet'!K:K)</f>
        <v>0</v>
      </c>
      <c r="AH1544" s="28">
        <f>+SUMIF('Input Sheet'!$S:$S,$AL1544,'Input Sheet'!L:L)</f>
        <v>0</v>
      </c>
      <c r="AI1544" s="28">
        <f>+SUMIF('Input Sheet'!$S:$S,$AL1544,'Input Sheet'!M:M)</f>
        <v>0</v>
      </c>
      <c r="AJ1544" s="28">
        <f>+SUMIF('Input Sheet'!$S:$S,$AL1544,'Input Sheet'!N:N)</f>
        <v>0</v>
      </c>
      <c r="AK1544" s="28"/>
      <c r="AL1544" s="27" t="str">
        <f t="shared" si="123"/>
        <v>430-7470</v>
      </c>
      <c r="AM1544" s="34" t="str">
        <f t="shared" si="124"/>
        <v>Admin &amp; Other</v>
      </c>
      <c r="AN1544" s="34" t="str">
        <f t="shared" si="125"/>
        <v>Admin &amp; OtherR&amp;M and Cleaning as % of Total Gross Profit</v>
      </c>
      <c r="AO1544" s="35"/>
      <c r="AP1544" s="35"/>
      <c r="AQ1544" s="35"/>
    </row>
    <row r="1545" spans="1:43" x14ac:dyDescent="0.25">
      <c r="A1545" s="27" t="s">
        <v>103</v>
      </c>
      <c r="B1545" s="27" t="s">
        <v>104</v>
      </c>
      <c r="C1545" s="27" t="s">
        <v>671</v>
      </c>
      <c r="D1545" s="27" t="s">
        <v>214</v>
      </c>
      <c r="E1545" s="27" t="s">
        <v>683</v>
      </c>
      <c r="F1545" s="27" t="s">
        <v>720</v>
      </c>
      <c r="G1545" s="27" t="s">
        <v>721</v>
      </c>
      <c r="H1545" s="34" t="s">
        <v>644</v>
      </c>
      <c r="I1545" s="34" t="s">
        <v>722</v>
      </c>
      <c r="J1545" s="34" t="str">
        <f t="shared" si="121"/>
        <v>Admin &amp; OtherR&amp;M and Cleaning as % of Total Gross Profit</v>
      </c>
      <c r="K1545" s="34" t="str">
        <f t="shared" si="122"/>
        <v>340Cleaning &amp; Security - Toyota</v>
      </c>
      <c r="L1545" s="28">
        <f>+SUMIF('TB 4-24'!M:M,$AL1545,'TB 4-24'!G:G)</f>
        <v>0</v>
      </c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>
        <f>+SUMIF('Input Sheet'!$S:$S,$AL1545,'Input Sheet'!C:C)</f>
        <v>0</v>
      </c>
      <c r="Z1545" s="28">
        <f>+SUMIF('Input Sheet'!$S:$S,$AL1545,'Input Sheet'!D:D)</f>
        <v>0</v>
      </c>
      <c r="AA1545" s="28">
        <f>+SUMIF('Input Sheet'!$S:$S,$AL1545,'Input Sheet'!E:E)</f>
        <v>0</v>
      </c>
      <c r="AB1545" s="28">
        <f>+SUMIF('Input Sheet'!$S:$S,$AL1545,'Input Sheet'!F:F)</f>
        <v>0</v>
      </c>
      <c r="AC1545" s="28">
        <f>+SUMIF('Input Sheet'!$S:$S,$AL1545,'Input Sheet'!G:G)</f>
        <v>0</v>
      </c>
      <c r="AD1545" s="28">
        <f>+SUMIF('Input Sheet'!$S:$S,$AL1545,'Input Sheet'!H:H)</f>
        <v>0</v>
      </c>
      <c r="AE1545" s="28">
        <f>+SUMIF('Input Sheet'!$S:$S,$AL1545,'Input Sheet'!I:I)</f>
        <v>0</v>
      </c>
      <c r="AF1545" s="28">
        <f>+SUMIF('Input Sheet'!$S:$S,$AL1545,'Input Sheet'!J:J)</f>
        <v>0</v>
      </c>
      <c r="AG1545" s="28">
        <f>+SUMIF('Input Sheet'!$S:$S,$AL1545,'Input Sheet'!K:K)</f>
        <v>0</v>
      </c>
      <c r="AH1545" s="28">
        <f>+SUMIF('Input Sheet'!$S:$S,$AL1545,'Input Sheet'!L:L)</f>
        <v>0</v>
      </c>
      <c r="AI1545" s="28">
        <f>+SUMIF('Input Sheet'!$S:$S,$AL1545,'Input Sheet'!M:M)</f>
        <v>0</v>
      </c>
      <c r="AJ1545" s="28">
        <f>+SUMIF('Input Sheet'!$S:$S,$AL1545,'Input Sheet'!N:N)</f>
        <v>0</v>
      </c>
      <c r="AK1545" s="28"/>
      <c r="AL1545" s="27" t="str">
        <f t="shared" si="123"/>
        <v>340-7470</v>
      </c>
      <c r="AM1545" s="34" t="str">
        <f t="shared" si="124"/>
        <v>Admin &amp; Other</v>
      </c>
      <c r="AN1545" s="34" t="str">
        <f t="shared" si="125"/>
        <v>Admin &amp; OtherR&amp;M and Cleaning as % of Total Gross Profit</v>
      </c>
      <c r="AO1545" s="35"/>
      <c r="AP1545" s="35"/>
      <c r="AQ1545" s="35"/>
    </row>
    <row r="1546" spans="1:43" x14ac:dyDescent="0.25">
      <c r="A1546" s="27" t="s">
        <v>103</v>
      </c>
      <c r="B1546" s="27" t="s">
        <v>104</v>
      </c>
      <c r="C1546" s="27" t="s">
        <v>657</v>
      </c>
      <c r="D1546" s="27" t="s">
        <v>214</v>
      </c>
      <c r="E1546" s="27" t="s">
        <v>681</v>
      </c>
      <c r="F1546" s="27" t="s">
        <v>720</v>
      </c>
      <c r="G1546" s="27" t="s">
        <v>721</v>
      </c>
      <c r="H1546" s="34" t="s">
        <v>644</v>
      </c>
      <c r="I1546" s="34" t="s">
        <v>722</v>
      </c>
      <c r="J1546" s="34" t="str">
        <f t="shared" si="121"/>
        <v>Admin &amp; OtherR&amp;M and Cleaning as % of Total Gross Profit</v>
      </c>
      <c r="K1546" s="34" t="str">
        <f t="shared" si="122"/>
        <v>230Cleaning &amp; Security - Toyota</v>
      </c>
      <c r="L1546" s="28">
        <f>+SUMIF('TB 4-24'!M:M,$AL1546,'TB 4-24'!G:G)</f>
        <v>0</v>
      </c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>
        <f>+SUMIF('Input Sheet'!$S:$S,$AL1546,'Input Sheet'!C:C)</f>
        <v>0</v>
      </c>
      <c r="Z1546" s="28">
        <f>+SUMIF('Input Sheet'!$S:$S,$AL1546,'Input Sheet'!D:D)</f>
        <v>0</v>
      </c>
      <c r="AA1546" s="28">
        <f>+SUMIF('Input Sheet'!$S:$S,$AL1546,'Input Sheet'!E:E)</f>
        <v>0</v>
      </c>
      <c r="AB1546" s="28">
        <f>+SUMIF('Input Sheet'!$S:$S,$AL1546,'Input Sheet'!F:F)</f>
        <v>0</v>
      </c>
      <c r="AC1546" s="28">
        <f>+SUMIF('Input Sheet'!$S:$S,$AL1546,'Input Sheet'!G:G)</f>
        <v>0</v>
      </c>
      <c r="AD1546" s="28">
        <f>+SUMIF('Input Sheet'!$S:$S,$AL1546,'Input Sheet'!H:H)</f>
        <v>0</v>
      </c>
      <c r="AE1546" s="28">
        <f>+SUMIF('Input Sheet'!$S:$S,$AL1546,'Input Sheet'!I:I)</f>
        <v>0</v>
      </c>
      <c r="AF1546" s="28">
        <f>+SUMIF('Input Sheet'!$S:$S,$AL1546,'Input Sheet'!J:J)</f>
        <v>0</v>
      </c>
      <c r="AG1546" s="28">
        <f>+SUMIF('Input Sheet'!$S:$S,$AL1546,'Input Sheet'!K:K)</f>
        <v>0</v>
      </c>
      <c r="AH1546" s="28">
        <f>+SUMIF('Input Sheet'!$S:$S,$AL1546,'Input Sheet'!L:L)</f>
        <v>0</v>
      </c>
      <c r="AI1546" s="28">
        <f>+SUMIF('Input Sheet'!$S:$S,$AL1546,'Input Sheet'!M:M)</f>
        <v>0</v>
      </c>
      <c r="AJ1546" s="28">
        <f>+SUMIF('Input Sheet'!$S:$S,$AL1546,'Input Sheet'!N:N)</f>
        <v>0</v>
      </c>
      <c r="AK1546" s="28"/>
      <c r="AL1546" s="27" t="str">
        <f t="shared" si="123"/>
        <v>230-7470</v>
      </c>
      <c r="AM1546" s="34" t="str">
        <f t="shared" si="124"/>
        <v>Admin &amp; Other</v>
      </c>
      <c r="AN1546" s="34" t="str">
        <f t="shared" si="125"/>
        <v>Admin &amp; OtherR&amp;M and Cleaning as % of Total Gross Profit</v>
      </c>
      <c r="AO1546" s="35"/>
      <c r="AP1546" s="35"/>
      <c r="AQ1546" s="35"/>
    </row>
    <row r="1547" spans="1:43" x14ac:dyDescent="0.25">
      <c r="A1547" s="27" t="s">
        <v>103</v>
      </c>
      <c r="B1547" s="27" t="s">
        <v>104</v>
      </c>
      <c r="C1547" s="27" t="s">
        <v>657</v>
      </c>
      <c r="D1547" s="27" t="s">
        <v>214</v>
      </c>
      <c r="E1547" s="27" t="s">
        <v>659</v>
      </c>
      <c r="F1547" s="27" t="s">
        <v>720</v>
      </c>
      <c r="G1547" s="27" t="s">
        <v>721</v>
      </c>
      <c r="H1547" s="34" t="s">
        <v>644</v>
      </c>
      <c r="I1547" s="34" t="s">
        <v>722</v>
      </c>
      <c r="J1547" s="34" t="str">
        <f t="shared" si="121"/>
        <v>Admin &amp; OtherR&amp;M and Cleaning as % of Total Gross Profit</v>
      </c>
      <c r="K1547" s="34" t="str">
        <f t="shared" si="122"/>
        <v>220Cleaning &amp; Security - Toyota</v>
      </c>
      <c r="L1547" s="28">
        <f>+SUMIF('TB 4-24'!M:M,$AL1547,'TB 4-24'!G:G)</f>
        <v>0</v>
      </c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>
        <f>+SUMIF('Input Sheet'!$S:$S,$AL1547,'Input Sheet'!C:C)</f>
        <v>0</v>
      </c>
      <c r="Z1547" s="28">
        <f>+SUMIF('Input Sheet'!$S:$S,$AL1547,'Input Sheet'!D:D)</f>
        <v>0</v>
      </c>
      <c r="AA1547" s="28">
        <f>+SUMIF('Input Sheet'!$S:$S,$AL1547,'Input Sheet'!E:E)</f>
        <v>0</v>
      </c>
      <c r="AB1547" s="28">
        <f>+SUMIF('Input Sheet'!$S:$S,$AL1547,'Input Sheet'!F:F)</f>
        <v>0</v>
      </c>
      <c r="AC1547" s="28">
        <f>+SUMIF('Input Sheet'!$S:$S,$AL1547,'Input Sheet'!G:G)</f>
        <v>0</v>
      </c>
      <c r="AD1547" s="28">
        <f>+SUMIF('Input Sheet'!$S:$S,$AL1547,'Input Sheet'!H:H)</f>
        <v>0</v>
      </c>
      <c r="AE1547" s="28">
        <f>+SUMIF('Input Sheet'!$S:$S,$AL1547,'Input Sheet'!I:I)</f>
        <v>0</v>
      </c>
      <c r="AF1547" s="28">
        <f>+SUMIF('Input Sheet'!$S:$S,$AL1547,'Input Sheet'!J:J)</f>
        <v>0</v>
      </c>
      <c r="AG1547" s="28">
        <f>+SUMIF('Input Sheet'!$S:$S,$AL1547,'Input Sheet'!K:K)</f>
        <v>0</v>
      </c>
      <c r="AH1547" s="28">
        <f>+SUMIF('Input Sheet'!$S:$S,$AL1547,'Input Sheet'!L:L)</f>
        <v>0</v>
      </c>
      <c r="AI1547" s="28">
        <f>+SUMIF('Input Sheet'!$S:$S,$AL1547,'Input Sheet'!M:M)</f>
        <v>0</v>
      </c>
      <c r="AJ1547" s="28">
        <f>+SUMIF('Input Sheet'!$S:$S,$AL1547,'Input Sheet'!N:N)</f>
        <v>0</v>
      </c>
      <c r="AK1547" s="28"/>
      <c r="AL1547" s="27" t="str">
        <f t="shared" si="123"/>
        <v>220-7470</v>
      </c>
      <c r="AM1547" s="34" t="str">
        <f t="shared" si="124"/>
        <v>Admin &amp; Other</v>
      </c>
      <c r="AN1547" s="34" t="str">
        <f t="shared" si="125"/>
        <v>Admin &amp; OtherR&amp;M and Cleaning as % of Total Gross Profit</v>
      </c>
      <c r="AO1547" s="35"/>
      <c r="AP1547" s="35"/>
      <c r="AQ1547" s="35"/>
    </row>
    <row r="1548" spans="1:43" x14ac:dyDescent="0.25">
      <c r="A1548" s="27" t="s">
        <v>103</v>
      </c>
      <c r="B1548" s="27" t="s">
        <v>104</v>
      </c>
      <c r="C1548" s="27" t="s">
        <v>657</v>
      </c>
      <c r="D1548" s="27" t="s">
        <v>214</v>
      </c>
      <c r="E1548" s="27" t="s">
        <v>658</v>
      </c>
      <c r="F1548" s="27" t="s">
        <v>720</v>
      </c>
      <c r="G1548" s="27" t="s">
        <v>721</v>
      </c>
      <c r="H1548" s="34" t="s">
        <v>644</v>
      </c>
      <c r="I1548" s="34" t="s">
        <v>722</v>
      </c>
      <c r="J1548" s="34" t="str">
        <f t="shared" si="121"/>
        <v>Admin &amp; OtherR&amp;M and Cleaning as % of Total Gross Profit</v>
      </c>
      <c r="K1548" s="34" t="str">
        <f t="shared" si="122"/>
        <v>210Cleaning &amp; Security - Toyota</v>
      </c>
      <c r="L1548" s="28">
        <f>+SUMIF('TB 4-24'!M:M,$AL1548,'TB 4-24'!G:G)</f>
        <v>0</v>
      </c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>
        <f>+SUMIF('Input Sheet'!$S:$S,$AL1548,'Input Sheet'!C:C)</f>
        <v>0</v>
      </c>
      <c r="Z1548" s="28">
        <f>+SUMIF('Input Sheet'!$S:$S,$AL1548,'Input Sheet'!D:D)</f>
        <v>0</v>
      </c>
      <c r="AA1548" s="28">
        <f>+SUMIF('Input Sheet'!$S:$S,$AL1548,'Input Sheet'!E:E)</f>
        <v>0</v>
      </c>
      <c r="AB1548" s="28">
        <f>+SUMIF('Input Sheet'!$S:$S,$AL1548,'Input Sheet'!F:F)</f>
        <v>0</v>
      </c>
      <c r="AC1548" s="28">
        <f>+SUMIF('Input Sheet'!$S:$S,$AL1548,'Input Sheet'!G:G)</f>
        <v>0</v>
      </c>
      <c r="AD1548" s="28">
        <f>+SUMIF('Input Sheet'!$S:$S,$AL1548,'Input Sheet'!H:H)</f>
        <v>0</v>
      </c>
      <c r="AE1548" s="28">
        <f>+SUMIF('Input Sheet'!$S:$S,$AL1548,'Input Sheet'!I:I)</f>
        <v>0</v>
      </c>
      <c r="AF1548" s="28">
        <f>+SUMIF('Input Sheet'!$S:$S,$AL1548,'Input Sheet'!J:J)</f>
        <v>0</v>
      </c>
      <c r="AG1548" s="28">
        <f>+SUMIF('Input Sheet'!$S:$S,$AL1548,'Input Sheet'!K:K)</f>
        <v>0</v>
      </c>
      <c r="AH1548" s="28">
        <f>+SUMIF('Input Sheet'!$S:$S,$AL1548,'Input Sheet'!L:L)</f>
        <v>0</v>
      </c>
      <c r="AI1548" s="28">
        <f>+SUMIF('Input Sheet'!$S:$S,$AL1548,'Input Sheet'!M:M)</f>
        <v>0</v>
      </c>
      <c r="AJ1548" s="28">
        <f>+SUMIF('Input Sheet'!$S:$S,$AL1548,'Input Sheet'!N:N)</f>
        <v>0</v>
      </c>
      <c r="AK1548" s="28"/>
      <c r="AL1548" s="27" t="str">
        <f t="shared" si="123"/>
        <v>210-7470</v>
      </c>
      <c r="AM1548" s="34" t="str">
        <f t="shared" si="124"/>
        <v>Admin &amp; Other</v>
      </c>
      <c r="AN1548" s="34" t="str">
        <f t="shared" si="125"/>
        <v>Admin &amp; OtherR&amp;M and Cleaning as % of Total Gross Profit</v>
      </c>
      <c r="AO1548" s="35"/>
      <c r="AP1548" s="35"/>
      <c r="AQ1548" s="35"/>
    </row>
    <row r="1549" spans="1:43" x14ac:dyDescent="0.25">
      <c r="A1549" s="27" t="s">
        <v>103</v>
      </c>
      <c r="B1549" s="27" t="s">
        <v>104</v>
      </c>
      <c r="C1549" s="27" t="s">
        <v>104</v>
      </c>
      <c r="D1549" s="27" t="s">
        <v>214</v>
      </c>
      <c r="E1549" s="27" t="s">
        <v>679</v>
      </c>
      <c r="F1549" s="27" t="s">
        <v>720</v>
      </c>
      <c r="G1549" s="27" t="s">
        <v>721</v>
      </c>
      <c r="H1549" s="34" t="s">
        <v>644</v>
      </c>
      <c r="I1549" s="34" t="s">
        <v>722</v>
      </c>
      <c r="J1549" s="34" t="str">
        <f t="shared" si="121"/>
        <v>Admin &amp; OtherR&amp;M and Cleaning as % of Total Gross Profit</v>
      </c>
      <c r="K1549" s="34" t="str">
        <f t="shared" si="122"/>
        <v>160Cleaning &amp; Security - Toyota</v>
      </c>
      <c r="L1549" s="28">
        <f>+SUMIF('TB 4-24'!M:M,$AL1549,'TB 4-24'!G:G)</f>
        <v>0</v>
      </c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>
        <f>+SUMIF('Input Sheet'!$S:$S,$AL1549,'Input Sheet'!C:C)</f>
        <v>0</v>
      </c>
      <c r="Z1549" s="28">
        <f>+SUMIF('Input Sheet'!$S:$S,$AL1549,'Input Sheet'!D:D)</f>
        <v>0</v>
      </c>
      <c r="AA1549" s="28">
        <f>+SUMIF('Input Sheet'!$S:$S,$AL1549,'Input Sheet'!E:E)</f>
        <v>0</v>
      </c>
      <c r="AB1549" s="28">
        <f>+SUMIF('Input Sheet'!$S:$S,$AL1549,'Input Sheet'!F:F)</f>
        <v>0</v>
      </c>
      <c r="AC1549" s="28">
        <f>+SUMIF('Input Sheet'!$S:$S,$AL1549,'Input Sheet'!G:G)</f>
        <v>0</v>
      </c>
      <c r="AD1549" s="28">
        <f>+SUMIF('Input Sheet'!$S:$S,$AL1549,'Input Sheet'!H:H)</f>
        <v>0</v>
      </c>
      <c r="AE1549" s="28">
        <f>+SUMIF('Input Sheet'!$S:$S,$AL1549,'Input Sheet'!I:I)</f>
        <v>0</v>
      </c>
      <c r="AF1549" s="28">
        <f>+SUMIF('Input Sheet'!$S:$S,$AL1549,'Input Sheet'!J:J)</f>
        <v>0</v>
      </c>
      <c r="AG1549" s="28">
        <f>+SUMIF('Input Sheet'!$S:$S,$AL1549,'Input Sheet'!K:K)</f>
        <v>0</v>
      </c>
      <c r="AH1549" s="28">
        <f>+SUMIF('Input Sheet'!$S:$S,$AL1549,'Input Sheet'!L:L)</f>
        <v>0</v>
      </c>
      <c r="AI1549" s="28">
        <f>+SUMIF('Input Sheet'!$S:$S,$AL1549,'Input Sheet'!M:M)</f>
        <v>0</v>
      </c>
      <c r="AJ1549" s="28">
        <f>+SUMIF('Input Sheet'!$S:$S,$AL1549,'Input Sheet'!N:N)</f>
        <v>0</v>
      </c>
      <c r="AK1549" s="28"/>
      <c r="AL1549" s="27" t="str">
        <f t="shared" si="123"/>
        <v>160-7470</v>
      </c>
      <c r="AM1549" s="34" t="str">
        <f t="shared" si="124"/>
        <v>Admin &amp; Other</v>
      </c>
      <c r="AN1549" s="34" t="str">
        <f t="shared" si="125"/>
        <v>Admin &amp; OtherR&amp;M and Cleaning as % of Total Gross Profit</v>
      </c>
      <c r="AO1549" s="35"/>
      <c r="AP1549" s="35"/>
      <c r="AQ1549" s="35"/>
    </row>
    <row r="1550" spans="1:43" x14ac:dyDescent="0.25">
      <c r="A1550" s="27" t="s">
        <v>103</v>
      </c>
      <c r="B1550" s="27" t="s">
        <v>104</v>
      </c>
      <c r="C1550" s="27" t="s">
        <v>104</v>
      </c>
      <c r="D1550" s="27" t="s">
        <v>179</v>
      </c>
      <c r="E1550" s="27" t="s">
        <v>678</v>
      </c>
      <c r="F1550" s="27" t="s">
        <v>692</v>
      </c>
      <c r="G1550" s="27" t="s">
        <v>693</v>
      </c>
      <c r="H1550" s="34" t="s">
        <v>644</v>
      </c>
      <c r="I1550" s="34" t="s">
        <v>645</v>
      </c>
      <c r="J1550" s="34" t="str">
        <f t="shared" si="121"/>
        <v>Admin &amp; OtherOther Overheads as % of Total Gross Profit</v>
      </c>
      <c r="K1550" s="34" t="str">
        <f t="shared" si="122"/>
        <v>121Office expenses (Stationery, postage) - Toyota</v>
      </c>
      <c r="L1550" s="28">
        <f>+SUMIF('TB 4-24'!M:M,$AL1550,'TB 4-24'!G:G)</f>
        <v>0</v>
      </c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>
        <f>+SUMIF('Input Sheet'!$S:$S,$AL1550,'Input Sheet'!C:C)</f>
        <v>0</v>
      </c>
      <c r="Z1550" s="28">
        <f>+SUMIF('Input Sheet'!$S:$S,$AL1550,'Input Sheet'!D:D)</f>
        <v>0</v>
      </c>
      <c r="AA1550" s="28">
        <f>+SUMIF('Input Sheet'!$S:$S,$AL1550,'Input Sheet'!E:E)</f>
        <v>0</v>
      </c>
      <c r="AB1550" s="28">
        <f>+SUMIF('Input Sheet'!$S:$S,$AL1550,'Input Sheet'!F:F)</f>
        <v>0</v>
      </c>
      <c r="AC1550" s="28">
        <f>+SUMIF('Input Sheet'!$S:$S,$AL1550,'Input Sheet'!G:G)</f>
        <v>0</v>
      </c>
      <c r="AD1550" s="28">
        <f>+SUMIF('Input Sheet'!$S:$S,$AL1550,'Input Sheet'!H:H)</f>
        <v>0</v>
      </c>
      <c r="AE1550" s="28">
        <f>+SUMIF('Input Sheet'!$S:$S,$AL1550,'Input Sheet'!I:I)</f>
        <v>0</v>
      </c>
      <c r="AF1550" s="28">
        <f>+SUMIF('Input Sheet'!$S:$S,$AL1550,'Input Sheet'!J:J)</f>
        <v>0</v>
      </c>
      <c r="AG1550" s="28">
        <f>+SUMIF('Input Sheet'!$S:$S,$AL1550,'Input Sheet'!K:K)</f>
        <v>0</v>
      </c>
      <c r="AH1550" s="28">
        <f>+SUMIF('Input Sheet'!$S:$S,$AL1550,'Input Sheet'!L:L)</f>
        <v>0</v>
      </c>
      <c r="AI1550" s="28">
        <f>+SUMIF('Input Sheet'!$S:$S,$AL1550,'Input Sheet'!M:M)</f>
        <v>0</v>
      </c>
      <c r="AJ1550" s="28">
        <f>+SUMIF('Input Sheet'!$S:$S,$AL1550,'Input Sheet'!N:N)</f>
        <v>0</v>
      </c>
      <c r="AK1550" s="28"/>
      <c r="AL1550" s="27" t="str">
        <f t="shared" si="123"/>
        <v>121-7350</v>
      </c>
      <c r="AM1550" s="34" t="str">
        <f t="shared" si="124"/>
        <v>Admin &amp; Other</v>
      </c>
      <c r="AN1550" s="34" t="str">
        <f t="shared" si="125"/>
        <v>Admin &amp; OtherOther Overheads as % of Total Gross Profit</v>
      </c>
      <c r="AO1550" s="35"/>
      <c r="AP1550" s="35"/>
      <c r="AQ1550" s="35"/>
    </row>
    <row r="1551" spans="1:43" x14ac:dyDescent="0.25">
      <c r="A1551" s="27" t="s">
        <v>103</v>
      </c>
      <c r="B1551" s="27" t="s">
        <v>104</v>
      </c>
      <c r="C1551" s="27" t="s">
        <v>104</v>
      </c>
      <c r="D1551" s="27" t="s">
        <v>217</v>
      </c>
      <c r="E1551" s="27" t="s">
        <v>653</v>
      </c>
      <c r="F1551" s="27" t="s">
        <v>720</v>
      </c>
      <c r="G1551" s="27" t="s">
        <v>721</v>
      </c>
      <c r="H1551" s="34" t="s">
        <v>644</v>
      </c>
      <c r="I1551" s="34" t="s">
        <v>722</v>
      </c>
      <c r="J1551" s="34" t="str">
        <f t="shared" si="121"/>
        <v>Admin &amp; OtherR&amp;M and Cleaning as % of Total Gross Profit</v>
      </c>
      <c r="K1551" s="34" t="str">
        <f t="shared" si="122"/>
        <v>140Cleaning &amp; Security - Toyota</v>
      </c>
      <c r="L1551" s="28">
        <f>+SUMIF('TB 4-24'!M:M,$AL1551,'TB 4-24'!G:G)</f>
        <v>0</v>
      </c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>
        <f>+SUMIF('Input Sheet'!$S:$S,$AL1551,'Input Sheet'!C:C)</f>
        <v>0</v>
      </c>
      <c r="Z1551" s="28">
        <f>+SUMIF('Input Sheet'!$S:$S,$AL1551,'Input Sheet'!D:D)</f>
        <v>0</v>
      </c>
      <c r="AA1551" s="28">
        <f>+SUMIF('Input Sheet'!$S:$S,$AL1551,'Input Sheet'!E:E)</f>
        <v>0</v>
      </c>
      <c r="AB1551" s="28">
        <f>+SUMIF('Input Sheet'!$S:$S,$AL1551,'Input Sheet'!F:F)</f>
        <v>0</v>
      </c>
      <c r="AC1551" s="28">
        <f>+SUMIF('Input Sheet'!$S:$S,$AL1551,'Input Sheet'!G:G)</f>
        <v>0</v>
      </c>
      <c r="AD1551" s="28">
        <f>+SUMIF('Input Sheet'!$S:$S,$AL1551,'Input Sheet'!H:H)</f>
        <v>0</v>
      </c>
      <c r="AE1551" s="28">
        <f>+SUMIF('Input Sheet'!$S:$S,$AL1551,'Input Sheet'!I:I)</f>
        <v>0</v>
      </c>
      <c r="AF1551" s="28">
        <f>+SUMIF('Input Sheet'!$S:$S,$AL1551,'Input Sheet'!J:J)</f>
        <v>0</v>
      </c>
      <c r="AG1551" s="28">
        <f>+SUMIF('Input Sheet'!$S:$S,$AL1551,'Input Sheet'!K:K)</f>
        <v>0</v>
      </c>
      <c r="AH1551" s="28">
        <f>+SUMIF('Input Sheet'!$S:$S,$AL1551,'Input Sheet'!L:L)</f>
        <v>0</v>
      </c>
      <c r="AI1551" s="28">
        <f>+SUMIF('Input Sheet'!$S:$S,$AL1551,'Input Sheet'!M:M)</f>
        <v>0</v>
      </c>
      <c r="AJ1551" s="28">
        <f>+SUMIF('Input Sheet'!$S:$S,$AL1551,'Input Sheet'!N:N)</f>
        <v>0</v>
      </c>
      <c r="AK1551" s="28"/>
      <c r="AL1551" s="27" t="str">
        <f t="shared" si="123"/>
        <v>140-7471</v>
      </c>
      <c r="AM1551" s="34" t="str">
        <f t="shared" si="124"/>
        <v>Admin &amp; Other</v>
      </c>
      <c r="AN1551" s="34" t="str">
        <f t="shared" si="125"/>
        <v>Admin &amp; OtherR&amp;M and Cleaning as % of Total Gross Profit</v>
      </c>
      <c r="AO1551" s="35"/>
      <c r="AP1551" s="35"/>
      <c r="AQ1551" s="35"/>
    </row>
    <row r="1552" spans="1:43" x14ac:dyDescent="0.25">
      <c r="A1552" s="27" t="s">
        <v>103</v>
      </c>
      <c r="B1552" s="27" t="s">
        <v>104</v>
      </c>
      <c r="C1552" s="27" t="s">
        <v>657</v>
      </c>
      <c r="D1552" s="27" t="s">
        <v>217</v>
      </c>
      <c r="E1552" s="27" t="s">
        <v>682</v>
      </c>
      <c r="F1552" s="27" t="s">
        <v>720</v>
      </c>
      <c r="G1552" s="27" t="s">
        <v>721</v>
      </c>
      <c r="H1552" s="34" t="s">
        <v>644</v>
      </c>
      <c r="I1552" s="34" t="s">
        <v>722</v>
      </c>
      <c r="J1552" s="34" t="str">
        <f t="shared" si="121"/>
        <v>Admin &amp; OtherR&amp;M and Cleaning as % of Total Gross Profit</v>
      </c>
      <c r="K1552" s="34" t="str">
        <f t="shared" si="122"/>
        <v>240Cleaning &amp; Security - Toyota</v>
      </c>
      <c r="L1552" s="28">
        <f>+SUMIF('TB 4-24'!M:M,$AL1552,'TB 4-24'!G:G)</f>
        <v>0</v>
      </c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>
        <f>+SUMIF('Input Sheet'!$S:$S,$AL1552,'Input Sheet'!C:C)</f>
        <v>0</v>
      </c>
      <c r="Z1552" s="28">
        <f>+SUMIF('Input Sheet'!$S:$S,$AL1552,'Input Sheet'!D:D)</f>
        <v>0</v>
      </c>
      <c r="AA1552" s="28">
        <f>+SUMIF('Input Sheet'!$S:$S,$AL1552,'Input Sheet'!E:E)</f>
        <v>0</v>
      </c>
      <c r="AB1552" s="28">
        <f>+SUMIF('Input Sheet'!$S:$S,$AL1552,'Input Sheet'!F:F)</f>
        <v>0</v>
      </c>
      <c r="AC1552" s="28">
        <f>+SUMIF('Input Sheet'!$S:$S,$AL1552,'Input Sheet'!G:G)</f>
        <v>0</v>
      </c>
      <c r="AD1552" s="28">
        <f>+SUMIF('Input Sheet'!$S:$S,$AL1552,'Input Sheet'!H:H)</f>
        <v>0</v>
      </c>
      <c r="AE1552" s="28">
        <f>+SUMIF('Input Sheet'!$S:$S,$AL1552,'Input Sheet'!I:I)</f>
        <v>0</v>
      </c>
      <c r="AF1552" s="28">
        <f>+SUMIF('Input Sheet'!$S:$S,$AL1552,'Input Sheet'!J:J)</f>
        <v>0</v>
      </c>
      <c r="AG1552" s="28">
        <f>+SUMIF('Input Sheet'!$S:$S,$AL1552,'Input Sheet'!K:K)</f>
        <v>0</v>
      </c>
      <c r="AH1552" s="28">
        <f>+SUMIF('Input Sheet'!$S:$S,$AL1552,'Input Sheet'!L:L)</f>
        <v>0</v>
      </c>
      <c r="AI1552" s="28">
        <f>+SUMIF('Input Sheet'!$S:$S,$AL1552,'Input Sheet'!M:M)</f>
        <v>0</v>
      </c>
      <c r="AJ1552" s="28">
        <f>+SUMIF('Input Sheet'!$S:$S,$AL1552,'Input Sheet'!N:N)</f>
        <v>0</v>
      </c>
      <c r="AK1552" s="28"/>
      <c r="AL1552" s="27" t="str">
        <f t="shared" si="123"/>
        <v>240-7471</v>
      </c>
      <c r="AM1552" s="34" t="str">
        <f t="shared" si="124"/>
        <v>Admin &amp; Other</v>
      </c>
      <c r="AN1552" s="34" t="str">
        <f t="shared" si="125"/>
        <v>Admin &amp; OtherR&amp;M and Cleaning as % of Total Gross Profit</v>
      </c>
      <c r="AO1552" s="35"/>
      <c r="AP1552" s="35"/>
      <c r="AQ1552" s="35"/>
    </row>
    <row r="1553" spans="1:43" x14ac:dyDescent="0.25">
      <c r="A1553" s="27" t="s">
        <v>103</v>
      </c>
      <c r="B1553" s="27" t="s">
        <v>104</v>
      </c>
      <c r="C1553" s="27" t="s">
        <v>104</v>
      </c>
      <c r="D1553" s="27" t="s">
        <v>217</v>
      </c>
      <c r="E1553" s="27" t="s">
        <v>684</v>
      </c>
      <c r="F1553" s="27" t="s">
        <v>720</v>
      </c>
      <c r="G1553" s="27" t="s">
        <v>721</v>
      </c>
      <c r="H1553" s="34" t="s">
        <v>644</v>
      </c>
      <c r="I1553" s="34" t="s">
        <v>722</v>
      </c>
      <c r="J1553" s="34" t="str">
        <f t="shared" si="121"/>
        <v>Admin &amp; OtherR&amp;M and Cleaning as % of Total Gross Profit</v>
      </c>
      <c r="K1553" s="34" t="str">
        <f t="shared" si="122"/>
        <v>147Cleaning &amp; Security - Toyota</v>
      </c>
      <c r="L1553" s="28">
        <f>+SUMIF('TB 4-24'!M:M,$AL1553,'TB 4-24'!G:G)</f>
        <v>0</v>
      </c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>
        <f>+SUMIF('Input Sheet'!$S:$S,$AL1553,'Input Sheet'!C:C)</f>
        <v>0</v>
      </c>
      <c r="Z1553" s="28">
        <f>+SUMIF('Input Sheet'!$S:$S,$AL1553,'Input Sheet'!D:D)</f>
        <v>0</v>
      </c>
      <c r="AA1553" s="28">
        <f>+SUMIF('Input Sheet'!$S:$S,$AL1553,'Input Sheet'!E:E)</f>
        <v>0</v>
      </c>
      <c r="AB1553" s="28">
        <f>+SUMIF('Input Sheet'!$S:$S,$AL1553,'Input Sheet'!F:F)</f>
        <v>0</v>
      </c>
      <c r="AC1553" s="28">
        <f>+SUMIF('Input Sheet'!$S:$S,$AL1553,'Input Sheet'!G:G)</f>
        <v>0</v>
      </c>
      <c r="AD1553" s="28">
        <f>+SUMIF('Input Sheet'!$S:$S,$AL1553,'Input Sheet'!H:H)</f>
        <v>0</v>
      </c>
      <c r="AE1553" s="28">
        <f>+SUMIF('Input Sheet'!$S:$S,$AL1553,'Input Sheet'!I:I)</f>
        <v>0</v>
      </c>
      <c r="AF1553" s="28">
        <f>+SUMIF('Input Sheet'!$S:$S,$AL1553,'Input Sheet'!J:J)</f>
        <v>0</v>
      </c>
      <c r="AG1553" s="28">
        <f>+SUMIF('Input Sheet'!$S:$S,$AL1553,'Input Sheet'!K:K)</f>
        <v>0</v>
      </c>
      <c r="AH1553" s="28">
        <f>+SUMIF('Input Sheet'!$S:$S,$AL1553,'Input Sheet'!L:L)</f>
        <v>0</v>
      </c>
      <c r="AI1553" s="28">
        <f>+SUMIF('Input Sheet'!$S:$S,$AL1553,'Input Sheet'!M:M)</f>
        <v>0</v>
      </c>
      <c r="AJ1553" s="28">
        <f>+SUMIF('Input Sheet'!$S:$S,$AL1553,'Input Sheet'!N:N)</f>
        <v>0</v>
      </c>
      <c r="AK1553" s="28"/>
      <c r="AL1553" s="27" t="str">
        <f t="shared" si="123"/>
        <v>147-7471</v>
      </c>
      <c r="AM1553" s="34" t="str">
        <f t="shared" si="124"/>
        <v>Admin &amp; Other</v>
      </c>
      <c r="AN1553" s="34" t="str">
        <f t="shared" si="125"/>
        <v>Admin &amp; OtherR&amp;M and Cleaning as % of Total Gross Profit</v>
      </c>
      <c r="AO1553" s="35"/>
      <c r="AP1553" s="35"/>
      <c r="AQ1553" s="35"/>
    </row>
    <row r="1554" spans="1:43" x14ac:dyDescent="0.25">
      <c r="A1554" s="27" t="s">
        <v>103</v>
      </c>
      <c r="B1554" s="27" t="s">
        <v>104</v>
      </c>
      <c r="C1554" s="27" t="s">
        <v>671</v>
      </c>
      <c r="D1554" s="27" t="s">
        <v>217</v>
      </c>
      <c r="E1554" s="27" t="s">
        <v>683</v>
      </c>
      <c r="F1554" s="27" t="s">
        <v>720</v>
      </c>
      <c r="G1554" s="27" t="s">
        <v>721</v>
      </c>
      <c r="H1554" s="34" t="s">
        <v>644</v>
      </c>
      <c r="I1554" s="34" t="s">
        <v>722</v>
      </c>
      <c r="J1554" s="34" t="str">
        <f t="shared" si="121"/>
        <v>Admin &amp; OtherR&amp;M and Cleaning as % of Total Gross Profit</v>
      </c>
      <c r="K1554" s="34" t="str">
        <f t="shared" si="122"/>
        <v>340Cleaning &amp; Security - Toyota</v>
      </c>
      <c r="L1554" s="28">
        <f>+SUMIF('TB 4-24'!M:M,$AL1554,'TB 4-24'!G:G)</f>
        <v>0</v>
      </c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>
        <f>+SUMIF('Input Sheet'!$S:$S,$AL1554,'Input Sheet'!C:C)</f>
        <v>0</v>
      </c>
      <c r="Z1554" s="28">
        <f>+SUMIF('Input Sheet'!$S:$S,$AL1554,'Input Sheet'!D:D)</f>
        <v>0</v>
      </c>
      <c r="AA1554" s="28">
        <f>+SUMIF('Input Sheet'!$S:$S,$AL1554,'Input Sheet'!E:E)</f>
        <v>0</v>
      </c>
      <c r="AB1554" s="28">
        <f>+SUMIF('Input Sheet'!$S:$S,$AL1554,'Input Sheet'!F:F)</f>
        <v>0</v>
      </c>
      <c r="AC1554" s="28">
        <f>+SUMIF('Input Sheet'!$S:$S,$AL1554,'Input Sheet'!G:G)</f>
        <v>0</v>
      </c>
      <c r="AD1554" s="28">
        <f>+SUMIF('Input Sheet'!$S:$S,$AL1554,'Input Sheet'!H:H)</f>
        <v>0</v>
      </c>
      <c r="AE1554" s="28">
        <f>+SUMIF('Input Sheet'!$S:$S,$AL1554,'Input Sheet'!I:I)</f>
        <v>0</v>
      </c>
      <c r="AF1554" s="28">
        <f>+SUMIF('Input Sheet'!$S:$S,$AL1554,'Input Sheet'!J:J)</f>
        <v>0</v>
      </c>
      <c r="AG1554" s="28">
        <f>+SUMIF('Input Sheet'!$S:$S,$AL1554,'Input Sheet'!K:K)</f>
        <v>0</v>
      </c>
      <c r="AH1554" s="28">
        <f>+SUMIF('Input Sheet'!$S:$S,$AL1554,'Input Sheet'!L:L)</f>
        <v>0</v>
      </c>
      <c r="AI1554" s="28">
        <f>+SUMIF('Input Sheet'!$S:$S,$AL1554,'Input Sheet'!M:M)</f>
        <v>0</v>
      </c>
      <c r="AJ1554" s="28">
        <f>+SUMIF('Input Sheet'!$S:$S,$AL1554,'Input Sheet'!N:N)</f>
        <v>0</v>
      </c>
      <c r="AK1554" s="28"/>
      <c r="AL1554" s="27" t="str">
        <f t="shared" si="123"/>
        <v>340-7471</v>
      </c>
      <c r="AM1554" s="34" t="str">
        <f t="shared" si="124"/>
        <v>Admin &amp; Other</v>
      </c>
      <c r="AN1554" s="34" t="str">
        <f t="shared" si="125"/>
        <v>Admin &amp; OtherR&amp;M and Cleaning as % of Total Gross Profit</v>
      </c>
      <c r="AO1554" s="35"/>
      <c r="AP1554" s="35"/>
      <c r="AQ1554" s="35"/>
    </row>
    <row r="1555" spans="1:43" x14ac:dyDescent="0.25">
      <c r="A1555" s="27" t="s">
        <v>103</v>
      </c>
      <c r="B1555" s="27" t="s">
        <v>104</v>
      </c>
      <c r="C1555" s="27" t="s">
        <v>104</v>
      </c>
      <c r="D1555" s="27" t="s">
        <v>218</v>
      </c>
      <c r="E1555" s="27" t="s">
        <v>654</v>
      </c>
      <c r="F1555" s="27" t="s">
        <v>720</v>
      </c>
      <c r="G1555" s="27" t="s">
        <v>721</v>
      </c>
      <c r="H1555" s="34" t="s">
        <v>644</v>
      </c>
      <c r="I1555" s="34" t="s">
        <v>722</v>
      </c>
      <c r="J1555" s="34" t="str">
        <f t="shared" si="121"/>
        <v>Admin &amp; OtherR&amp;M and Cleaning as % of Total Gross Profit</v>
      </c>
      <c r="K1555" s="34" t="str">
        <f t="shared" si="122"/>
        <v>120Cleaning &amp; Security - Toyota</v>
      </c>
      <c r="L1555" s="28">
        <f>+SUMIF('TB 4-24'!M:M,$AL1555,'TB 4-24'!G:G)</f>
        <v>0</v>
      </c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>
        <f>+SUMIF('Input Sheet'!$S:$S,$AL1555,'Input Sheet'!C:C)</f>
        <v>0</v>
      </c>
      <c r="Z1555" s="28">
        <f>+SUMIF('Input Sheet'!$S:$S,$AL1555,'Input Sheet'!D:D)</f>
        <v>0</v>
      </c>
      <c r="AA1555" s="28">
        <f>+SUMIF('Input Sheet'!$S:$S,$AL1555,'Input Sheet'!E:E)</f>
        <v>0</v>
      </c>
      <c r="AB1555" s="28">
        <f>+SUMIF('Input Sheet'!$S:$S,$AL1555,'Input Sheet'!F:F)</f>
        <v>0</v>
      </c>
      <c r="AC1555" s="28">
        <f>+SUMIF('Input Sheet'!$S:$S,$AL1555,'Input Sheet'!G:G)</f>
        <v>0</v>
      </c>
      <c r="AD1555" s="28">
        <f>+SUMIF('Input Sheet'!$S:$S,$AL1555,'Input Sheet'!H:H)</f>
        <v>0</v>
      </c>
      <c r="AE1555" s="28">
        <f>+SUMIF('Input Sheet'!$S:$S,$AL1555,'Input Sheet'!I:I)</f>
        <v>0</v>
      </c>
      <c r="AF1555" s="28">
        <f>+SUMIF('Input Sheet'!$S:$S,$AL1555,'Input Sheet'!J:J)</f>
        <v>0</v>
      </c>
      <c r="AG1555" s="28">
        <f>+SUMIF('Input Sheet'!$S:$S,$AL1555,'Input Sheet'!K:K)</f>
        <v>0</v>
      </c>
      <c r="AH1555" s="28">
        <f>+SUMIF('Input Sheet'!$S:$S,$AL1555,'Input Sheet'!L:L)</f>
        <v>0</v>
      </c>
      <c r="AI1555" s="28">
        <f>+SUMIF('Input Sheet'!$S:$S,$AL1555,'Input Sheet'!M:M)</f>
        <v>0</v>
      </c>
      <c r="AJ1555" s="28">
        <f>+SUMIF('Input Sheet'!$S:$S,$AL1555,'Input Sheet'!N:N)</f>
        <v>0</v>
      </c>
      <c r="AK1555" s="28"/>
      <c r="AL1555" s="27" t="str">
        <f t="shared" si="123"/>
        <v>120-7475</v>
      </c>
      <c r="AM1555" s="34" t="str">
        <f t="shared" si="124"/>
        <v>Admin &amp; Other</v>
      </c>
      <c r="AN1555" s="34" t="str">
        <f t="shared" si="125"/>
        <v>Admin &amp; OtherR&amp;M and Cleaning as % of Total Gross Profit</v>
      </c>
      <c r="AO1555" s="35"/>
      <c r="AP1555" s="35"/>
      <c r="AQ1555" s="35"/>
    </row>
    <row r="1556" spans="1:43" x14ac:dyDescent="0.25">
      <c r="A1556" s="27" t="s">
        <v>103</v>
      </c>
      <c r="B1556" s="27" t="s">
        <v>104</v>
      </c>
      <c r="C1556" s="27" t="s">
        <v>104</v>
      </c>
      <c r="D1556" s="27" t="s">
        <v>218</v>
      </c>
      <c r="E1556" s="27" t="s">
        <v>649</v>
      </c>
      <c r="F1556" s="27" t="s">
        <v>720</v>
      </c>
      <c r="G1556" s="27" t="s">
        <v>721</v>
      </c>
      <c r="H1556" s="34" t="s">
        <v>644</v>
      </c>
      <c r="I1556" s="34" t="s">
        <v>722</v>
      </c>
      <c r="J1556" s="34" t="str">
        <f t="shared" si="121"/>
        <v>Admin &amp; OtherR&amp;M and Cleaning as % of Total Gross Profit</v>
      </c>
      <c r="K1556" s="34" t="str">
        <f t="shared" si="122"/>
        <v>110Cleaning &amp; Security - Toyota</v>
      </c>
      <c r="L1556" s="28">
        <f>+SUMIF('TB 4-24'!M:M,$AL1556,'TB 4-24'!G:G)</f>
        <v>0</v>
      </c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>
        <f>+SUMIF('Input Sheet'!$S:$S,$AL1556,'Input Sheet'!C:C)</f>
        <v>0</v>
      </c>
      <c r="Z1556" s="28">
        <f>+SUMIF('Input Sheet'!$S:$S,$AL1556,'Input Sheet'!D:D)</f>
        <v>0</v>
      </c>
      <c r="AA1556" s="28">
        <f>+SUMIF('Input Sheet'!$S:$S,$AL1556,'Input Sheet'!E:E)</f>
        <v>0</v>
      </c>
      <c r="AB1556" s="28">
        <f>+SUMIF('Input Sheet'!$S:$S,$AL1556,'Input Sheet'!F:F)</f>
        <v>0</v>
      </c>
      <c r="AC1556" s="28">
        <f>+SUMIF('Input Sheet'!$S:$S,$AL1556,'Input Sheet'!G:G)</f>
        <v>0</v>
      </c>
      <c r="AD1556" s="28">
        <f>+SUMIF('Input Sheet'!$S:$S,$AL1556,'Input Sheet'!H:H)</f>
        <v>0</v>
      </c>
      <c r="AE1556" s="28">
        <f>+SUMIF('Input Sheet'!$S:$S,$AL1556,'Input Sheet'!I:I)</f>
        <v>0</v>
      </c>
      <c r="AF1556" s="28">
        <f>+SUMIF('Input Sheet'!$S:$S,$AL1556,'Input Sheet'!J:J)</f>
        <v>0</v>
      </c>
      <c r="AG1556" s="28">
        <f>+SUMIF('Input Sheet'!$S:$S,$AL1556,'Input Sheet'!K:K)</f>
        <v>0</v>
      </c>
      <c r="AH1556" s="28">
        <f>+SUMIF('Input Sheet'!$S:$S,$AL1556,'Input Sheet'!L:L)</f>
        <v>0</v>
      </c>
      <c r="AI1556" s="28">
        <f>+SUMIF('Input Sheet'!$S:$S,$AL1556,'Input Sheet'!M:M)</f>
        <v>0</v>
      </c>
      <c r="AJ1556" s="28">
        <f>+SUMIF('Input Sheet'!$S:$S,$AL1556,'Input Sheet'!N:N)</f>
        <v>0</v>
      </c>
      <c r="AK1556" s="28"/>
      <c r="AL1556" s="27" t="str">
        <f t="shared" si="123"/>
        <v>110-7475</v>
      </c>
      <c r="AM1556" s="34" t="str">
        <f t="shared" si="124"/>
        <v>Admin &amp; Other</v>
      </c>
      <c r="AN1556" s="34" t="str">
        <f t="shared" si="125"/>
        <v>Admin &amp; OtherR&amp;M and Cleaning as % of Total Gross Profit</v>
      </c>
      <c r="AO1556" s="35"/>
      <c r="AP1556" s="35"/>
      <c r="AQ1556" s="35"/>
    </row>
    <row r="1557" spans="1:43" x14ac:dyDescent="0.25">
      <c r="A1557" s="27" t="s">
        <v>103</v>
      </c>
      <c r="B1557" s="27" t="s">
        <v>104</v>
      </c>
      <c r="C1557" s="27" t="s">
        <v>671</v>
      </c>
      <c r="D1557" s="27" t="s">
        <v>179</v>
      </c>
      <c r="E1557" s="27" t="s">
        <v>675</v>
      </c>
      <c r="F1557" s="27" t="s">
        <v>692</v>
      </c>
      <c r="G1557" s="27" t="s">
        <v>693</v>
      </c>
      <c r="H1557" s="34" t="s">
        <v>644</v>
      </c>
      <c r="I1557" s="34" t="s">
        <v>645</v>
      </c>
      <c r="J1557" s="34" t="str">
        <f t="shared" si="121"/>
        <v>Admin &amp; OtherOther Overheads as % of Total Gross Profit</v>
      </c>
      <c r="K1557" s="34" t="str">
        <f t="shared" si="122"/>
        <v>330Office expenses (Stationery, postage) - Toyota</v>
      </c>
      <c r="L1557" s="28">
        <f>+SUMIF('TB 4-24'!M:M,$AL1557,'TB 4-24'!G:G)</f>
        <v>0</v>
      </c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>
        <f>+SUMIF('Input Sheet'!$S:$S,$AL1557,'Input Sheet'!C:C)</f>
        <v>0</v>
      </c>
      <c r="Z1557" s="28">
        <f>+SUMIF('Input Sheet'!$S:$S,$AL1557,'Input Sheet'!D:D)</f>
        <v>0</v>
      </c>
      <c r="AA1557" s="28">
        <f>+SUMIF('Input Sheet'!$S:$S,$AL1557,'Input Sheet'!E:E)</f>
        <v>0</v>
      </c>
      <c r="AB1557" s="28">
        <f>+SUMIF('Input Sheet'!$S:$S,$AL1557,'Input Sheet'!F:F)</f>
        <v>0</v>
      </c>
      <c r="AC1557" s="28">
        <f>+SUMIF('Input Sheet'!$S:$S,$AL1557,'Input Sheet'!G:G)</f>
        <v>0</v>
      </c>
      <c r="AD1557" s="28">
        <f>+SUMIF('Input Sheet'!$S:$S,$AL1557,'Input Sheet'!H:H)</f>
        <v>0</v>
      </c>
      <c r="AE1557" s="28">
        <f>+SUMIF('Input Sheet'!$S:$S,$AL1557,'Input Sheet'!I:I)</f>
        <v>0</v>
      </c>
      <c r="AF1557" s="28">
        <f>+SUMIF('Input Sheet'!$S:$S,$AL1557,'Input Sheet'!J:J)</f>
        <v>0</v>
      </c>
      <c r="AG1557" s="28">
        <f>+SUMIF('Input Sheet'!$S:$S,$AL1557,'Input Sheet'!K:K)</f>
        <v>0</v>
      </c>
      <c r="AH1557" s="28">
        <f>+SUMIF('Input Sheet'!$S:$S,$AL1557,'Input Sheet'!L:L)</f>
        <v>0</v>
      </c>
      <c r="AI1557" s="28">
        <f>+SUMIF('Input Sheet'!$S:$S,$AL1557,'Input Sheet'!M:M)</f>
        <v>0</v>
      </c>
      <c r="AJ1557" s="28">
        <f>+SUMIF('Input Sheet'!$S:$S,$AL1557,'Input Sheet'!N:N)</f>
        <v>0</v>
      </c>
      <c r="AK1557" s="28"/>
      <c r="AL1557" s="27" t="str">
        <f t="shared" si="123"/>
        <v>330-7350</v>
      </c>
      <c r="AM1557" s="34" t="str">
        <f t="shared" si="124"/>
        <v>Admin &amp; Other</v>
      </c>
      <c r="AN1557" s="34" t="str">
        <f t="shared" si="125"/>
        <v>Admin &amp; OtherOther Overheads as % of Total Gross Profit</v>
      </c>
      <c r="AO1557" s="35"/>
      <c r="AP1557" s="35"/>
      <c r="AQ1557" s="35"/>
    </row>
    <row r="1558" spans="1:43" x14ac:dyDescent="0.25">
      <c r="A1558" s="27" t="s">
        <v>103</v>
      </c>
      <c r="B1558" s="27" t="s">
        <v>104</v>
      </c>
      <c r="C1558" s="27" t="s">
        <v>657</v>
      </c>
      <c r="D1558" s="27" t="s">
        <v>179</v>
      </c>
      <c r="E1558" s="27" t="s">
        <v>662</v>
      </c>
      <c r="F1558" s="27" t="s">
        <v>692</v>
      </c>
      <c r="G1558" s="27" t="s">
        <v>693</v>
      </c>
      <c r="H1558" s="34" t="s">
        <v>644</v>
      </c>
      <c r="I1558" s="34" t="s">
        <v>645</v>
      </c>
      <c r="J1558" s="34" t="str">
        <f t="shared" si="121"/>
        <v>Admin &amp; OtherOther Overheads as % of Total Gross Profit</v>
      </c>
      <c r="K1558" s="34" t="str">
        <f t="shared" si="122"/>
        <v>260Office expenses (Stationery, postage) - Toyota</v>
      </c>
      <c r="L1558" s="28">
        <f>+SUMIF('TB 4-24'!M:M,$AL1558,'TB 4-24'!G:G)</f>
        <v>0</v>
      </c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>
        <f>+SUMIF('Input Sheet'!$S:$S,$AL1558,'Input Sheet'!C:C)</f>
        <v>0</v>
      </c>
      <c r="Z1558" s="28">
        <f>+SUMIF('Input Sheet'!$S:$S,$AL1558,'Input Sheet'!D:D)</f>
        <v>0</v>
      </c>
      <c r="AA1558" s="28">
        <f>+SUMIF('Input Sheet'!$S:$S,$AL1558,'Input Sheet'!E:E)</f>
        <v>0</v>
      </c>
      <c r="AB1558" s="28">
        <f>+SUMIF('Input Sheet'!$S:$S,$AL1558,'Input Sheet'!F:F)</f>
        <v>0</v>
      </c>
      <c r="AC1558" s="28">
        <f>+SUMIF('Input Sheet'!$S:$S,$AL1558,'Input Sheet'!G:G)</f>
        <v>0</v>
      </c>
      <c r="AD1558" s="28">
        <f>+SUMIF('Input Sheet'!$S:$S,$AL1558,'Input Sheet'!H:H)</f>
        <v>0</v>
      </c>
      <c r="AE1558" s="28">
        <f>+SUMIF('Input Sheet'!$S:$S,$AL1558,'Input Sheet'!I:I)</f>
        <v>0</v>
      </c>
      <c r="AF1558" s="28">
        <f>+SUMIF('Input Sheet'!$S:$S,$AL1558,'Input Sheet'!J:J)</f>
        <v>0</v>
      </c>
      <c r="AG1558" s="28">
        <f>+SUMIF('Input Sheet'!$S:$S,$AL1558,'Input Sheet'!K:K)</f>
        <v>0</v>
      </c>
      <c r="AH1558" s="28">
        <f>+SUMIF('Input Sheet'!$S:$S,$AL1558,'Input Sheet'!L:L)</f>
        <v>0</v>
      </c>
      <c r="AI1558" s="28">
        <f>+SUMIF('Input Sheet'!$S:$S,$AL1558,'Input Sheet'!M:M)</f>
        <v>0</v>
      </c>
      <c r="AJ1558" s="28">
        <f>+SUMIF('Input Sheet'!$S:$S,$AL1558,'Input Sheet'!N:N)</f>
        <v>0</v>
      </c>
      <c r="AK1558" s="28"/>
      <c r="AL1558" s="27" t="str">
        <f t="shared" si="123"/>
        <v>260-7350</v>
      </c>
      <c r="AM1558" s="34" t="str">
        <f t="shared" si="124"/>
        <v>Admin &amp; Other</v>
      </c>
      <c r="AN1558" s="34" t="str">
        <f t="shared" si="125"/>
        <v>Admin &amp; OtherOther Overheads as % of Total Gross Profit</v>
      </c>
      <c r="AO1558" s="35"/>
      <c r="AP1558" s="35"/>
      <c r="AQ1558" s="35"/>
    </row>
    <row r="1559" spans="1:43" x14ac:dyDescent="0.25">
      <c r="A1559" s="27" t="s">
        <v>103</v>
      </c>
      <c r="B1559" s="27" t="s">
        <v>104</v>
      </c>
      <c r="C1559" s="27" t="s">
        <v>104</v>
      </c>
      <c r="D1559" s="27" t="s">
        <v>179</v>
      </c>
      <c r="E1559" s="27" t="s">
        <v>684</v>
      </c>
      <c r="F1559" s="27" t="s">
        <v>692</v>
      </c>
      <c r="G1559" s="27" t="s">
        <v>693</v>
      </c>
      <c r="H1559" s="34" t="s">
        <v>644</v>
      </c>
      <c r="I1559" s="34" t="s">
        <v>645</v>
      </c>
      <c r="J1559" s="34" t="str">
        <f t="shared" si="121"/>
        <v>Admin &amp; OtherOther Overheads as % of Total Gross Profit</v>
      </c>
      <c r="K1559" s="34" t="str">
        <f t="shared" si="122"/>
        <v>147Office expenses (Stationery, postage) - Toyota</v>
      </c>
      <c r="L1559" s="28">
        <f>+SUMIF('TB 4-24'!M:M,$AL1559,'TB 4-24'!G:G)</f>
        <v>0</v>
      </c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>
        <f>+SUMIF('Input Sheet'!$S:$S,$AL1559,'Input Sheet'!C:C)</f>
        <v>0</v>
      </c>
      <c r="Z1559" s="28">
        <f>+SUMIF('Input Sheet'!$S:$S,$AL1559,'Input Sheet'!D:D)</f>
        <v>0</v>
      </c>
      <c r="AA1559" s="28">
        <f>+SUMIF('Input Sheet'!$S:$S,$AL1559,'Input Sheet'!E:E)</f>
        <v>0</v>
      </c>
      <c r="AB1559" s="28">
        <f>+SUMIF('Input Sheet'!$S:$S,$AL1559,'Input Sheet'!F:F)</f>
        <v>0</v>
      </c>
      <c r="AC1559" s="28">
        <f>+SUMIF('Input Sheet'!$S:$S,$AL1559,'Input Sheet'!G:G)</f>
        <v>0</v>
      </c>
      <c r="AD1559" s="28">
        <f>+SUMIF('Input Sheet'!$S:$S,$AL1559,'Input Sheet'!H:H)</f>
        <v>0</v>
      </c>
      <c r="AE1559" s="28">
        <f>+SUMIF('Input Sheet'!$S:$S,$AL1559,'Input Sheet'!I:I)</f>
        <v>0</v>
      </c>
      <c r="AF1559" s="28">
        <f>+SUMIF('Input Sheet'!$S:$S,$AL1559,'Input Sheet'!J:J)</f>
        <v>0</v>
      </c>
      <c r="AG1559" s="28">
        <f>+SUMIF('Input Sheet'!$S:$S,$AL1559,'Input Sheet'!K:K)</f>
        <v>0</v>
      </c>
      <c r="AH1559" s="28">
        <f>+SUMIF('Input Sheet'!$S:$S,$AL1559,'Input Sheet'!L:L)</f>
        <v>0</v>
      </c>
      <c r="AI1559" s="28">
        <f>+SUMIF('Input Sheet'!$S:$S,$AL1559,'Input Sheet'!M:M)</f>
        <v>0</v>
      </c>
      <c r="AJ1559" s="28">
        <f>+SUMIF('Input Sheet'!$S:$S,$AL1559,'Input Sheet'!N:N)</f>
        <v>0</v>
      </c>
      <c r="AK1559" s="28"/>
      <c r="AL1559" s="27" t="str">
        <f t="shared" si="123"/>
        <v>147-7350</v>
      </c>
      <c r="AM1559" s="34" t="str">
        <f t="shared" si="124"/>
        <v>Admin &amp; Other</v>
      </c>
      <c r="AN1559" s="34" t="str">
        <f t="shared" si="125"/>
        <v>Admin &amp; OtherOther Overheads as % of Total Gross Profit</v>
      </c>
      <c r="AO1559" s="35"/>
      <c r="AP1559" s="35"/>
      <c r="AQ1559" s="35"/>
    </row>
    <row r="1560" spans="1:43" x14ac:dyDescent="0.25">
      <c r="A1560" s="27" t="s">
        <v>103</v>
      </c>
      <c r="B1560" s="27" t="s">
        <v>104</v>
      </c>
      <c r="C1560" s="27" t="s">
        <v>657</v>
      </c>
      <c r="D1560" s="27" t="s">
        <v>179</v>
      </c>
      <c r="E1560" s="27" t="s">
        <v>660</v>
      </c>
      <c r="F1560" s="27" t="s">
        <v>692</v>
      </c>
      <c r="G1560" s="27" t="s">
        <v>693</v>
      </c>
      <c r="H1560" s="34" t="s">
        <v>644</v>
      </c>
      <c r="I1560" s="34" t="s">
        <v>645</v>
      </c>
      <c r="J1560" s="34" t="str">
        <f t="shared" si="121"/>
        <v>Admin &amp; OtherOther Overheads as % of Total Gross Profit</v>
      </c>
      <c r="K1560" s="34" t="str">
        <f t="shared" si="122"/>
        <v>200Office expenses (Stationery, postage) - Toyota</v>
      </c>
      <c r="L1560" s="28">
        <f>+SUMIF('TB 4-24'!M:M,$AL1560,'TB 4-24'!G:G)</f>
        <v>0</v>
      </c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>
        <f>+SUMIF('Input Sheet'!$S:$S,$AL1560,'Input Sheet'!C:C)</f>
        <v>0</v>
      </c>
      <c r="Z1560" s="28">
        <f>+SUMIF('Input Sheet'!$S:$S,$AL1560,'Input Sheet'!D:D)</f>
        <v>0</v>
      </c>
      <c r="AA1560" s="28">
        <f>+SUMIF('Input Sheet'!$S:$S,$AL1560,'Input Sheet'!E:E)</f>
        <v>0</v>
      </c>
      <c r="AB1560" s="28">
        <f>+SUMIF('Input Sheet'!$S:$S,$AL1560,'Input Sheet'!F:F)</f>
        <v>0</v>
      </c>
      <c r="AC1560" s="28">
        <f>+SUMIF('Input Sheet'!$S:$S,$AL1560,'Input Sheet'!G:G)</f>
        <v>0</v>
      </c>
      <c r="AD1560" s="28">
        <f>+SUMIF('Input Sheet'!$S:$S,$AL1560,'Input Sheet'!H:H)</f>
        <v>0</v>
      </c>
      <c r="AE1560" s="28">
        <f>+SUMIF('Input Sheet'!$S:$S,$AL1560,'Input Sheet'!I:I)</f>
        <v>0</v>
      </c>
      <c r="AF1560" s="28">
        <f>+SUMIF('Input Sheet'!$S:$S,$AL1560,'Input Sheet'!J:J)</f>
        <v>0</v>
      </c>
      <c r="AG1560" s="28">
        <f>+SUMIF('Input Sheet'!$S:$S,$AL1560,'Input Sheet'!K:K)</f>
        <v>0</v>
      </c>
      <c r="AH1560" s="28">
        <f>+SUMIF('Input Sheet'!$S:$S,$AL1560,'Input Sheet'!L:L)</f>
        <v>0</v>
      </c>
      <c r="AI1560" s="28">
        <f>+SUMIF('Input Sheet'!$S:$S,$AL1560,'Input Sheet'!M:M)</f>
        <v>0</v>
      </c>
      <c r="AJ1560" s="28">
        <f>+SUMIF('Input Sheet'!$S:$S,$AL1560,'Input Sheet'!N:N)</f>
        <v>0</v>
      </c>
      <c r="AK1560" s="28"/>
      <c r="AL1560" s="27" t="str">
        <f t="shared" si="123"/>
        <v>200-7350</v>
      </c>
      <c r="AM1560" s="34" t="str">
        <f t="shared" si="124"/>
        <v>Admin &amp; Other</v>
      </c>
      <c r="AN1560" s="34" t="str">
        <f t="shared" si="125"/>
        <v>Admin &amp; OtherOther Overheads as % of Total Gross Profit</v>
      </c>
      <c r="AO1560" s="35"/>
      <c r="AP1560" s="35"/>
      <c r="AQ1560" s="35"/>
    </row>
    <row r="1561" spans="1:43" x14ac:dyDescent="0.25">
      <c r="A1561" s="27" t="s">
        <v>103</v>
      </c>
      <c r="B1561" s="27" t="s">
        <v>104</v>
      </c>
      <c r="C1561" s="27" t="s">
        <v>657</v>
      </c>
      <c r="D1561" s="27" t="s">
        <v>179</v>
      </c>
      <c r="E1561" s="27" t="s">
        <v>661</v>
      </c>
      <c r="F1561" s="27" t="s">
        <v>692</v>
      </c>
      <c r="G1561" s="27" t="s">
        <v>693</v>
      </c>
      <c r="H1561" s="34" t="s">
        <v>644</v>
      </c>
      <c r="I1561" s="34" t="s">
        <v>645</v>
      </c>
      <c r="J1561" s="34" t="str">
        <f t="shared" si="121"/>
        <v>Admin &amp; OtherOther Overheads as % of Total Gross Profit</v>
      </c>
      <c r="K1561" s="34" t="str">
        <f t="shared" si="122"/>
        <v>221Office expenses (Stationery, postage) - Toyota</v>
      </c>
      <c r="L1561" s="28">
        <f>+SUMIF('TB 4-24'!M:M,$AL1561,'TB 4-24'!G:G)</f>
        <v>0</v>
      </c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>
        <f>+SUMIF('Input Sheet'!$S:$S,$AL1561,'Input Sheet'!C:C)</f>
        <v>0</v>
      </c>
      <c r="Z1561" s="28">
        <f>+SUMIF('Input Sheet'!$S:$S,$AL1561,'Input Sheet'!D:D)</f>
        <v>0</v>
      </c>
      <c r="AA1561" s="28">
        <f>+SUMIF('Input Sheet'!$S:$S,$AL1561,'Input Sheet'!E:E)</f>
        <v>0</v>
      </c>
      <c r="AB1561" s="28">
        <f>+SUMIF('Input Sheet'!$S:$S,$AL1561,'Input Sheet'!F:F)</f>
        <v>0</v>
      </c>
      <c r="AC1561" s="28">
        <f>+SUMIF('Input Sheet'!$S:$S,$AL1561,'Input Sheet'!G:G)</f>
        <v>0</v>
      </c>
      <c r="AD1561" s="28">
        <f>+SUMIF('Input Sheet'!$S:$S,$AL1561,'Input Sheet'!H:H)</f>
        <v>0</v>
      </c>
      <c r="AE1561" s="28">
        <f>+SUMIF('Input Sheet'!$S:$S,$AL1561,'Input Sheet'!I:I)</f>
        <v>0</v>
      </c>
      <c r="AF1561" s="28">
        <f>+SUMIF('Input Sheet'!$S:$S,$AL1561,'Input Sheet'!J:J)</f>
        <v>0</v>
      </c>
      <c r="AG1561" s="28">
        <f>+SUMIF('Input Sheet'!$S:$S,$AL1561,'Input Sheet'!K:K)</f>
        <v>0</v>
      </c>
      <c r="AH1561" s="28">
        <f>+SUMIF('Input Sheet'!$S:$S,$AL1561,'Input Sheet'!L:L)</f>
        <v>0</v>
      </c>
      <c r="AI1561" s="28">
        <f>+SUMIF('Input Sheet'!$S:$S,$AL1561,'Input Sheet'!M:M)</f>
        <v>0</v>
      </c>
      <c r="AJ1561" s="28">
        <f>+SUMIF('Input Sheet'!$S:$S,$AL1561,'Input Sheet'!N:N)</f>
        <v>0</v>
      </c>
      <c r="AK1561" s="28"/>
      <c r="AL1561" s="27" t="str">
        <f t="shared" si="123"/>
        <v>221-7350</v>
      </c>
      <c r="AM1561" s="34" t="str">
        <f t="shared" si="124"/>
        <v>Admin &amp; Other</v>
      </c>
      <c r="AN1561" s="34" t="str">
        <f t="shared" si="125"/>
        <v>Admin &amp; OtherOther Overheads as % of Total Gross Profit</v>
      </c>
      <c r="AO1561" s="35"/>
      <c r="AP1561" s="35"/>
      <c r="AQ1561" s="35"/>
    </row>
    <row r="1562" spans="1:43" x14ac:dyDescent="0.25">
      <c r="A1562" s="27" t="s">
        <v>103</v>
      </c>
      <c r="B1562" s="27" t="s">
        <v>104</v>
      </c>
      <c r="C1562" s="27" t="s">
        <v>663</v>
      </c>
      <c r="D1562" s="27" t="s">
        <v>179</v>
      </c>
      <c r="E1562" s="27" t="s">
        <v>664</v>
      </c>
      <c r="F1562" s="27" t="s">
        <v>692</v>
      </c>
      <c r="G1562" s="27" t="s">
        <v>693</v>
      </c>
      <c r="H1562" s="34" t="s">
        <v>644</v>
      </c>
      <c r="I1562" s="34" t="s">
        <v>645</v>
      </c>
      <c r="J1562" s="34" t="str">
        <f t="shared" si="121"/>
        <v>Admin &amp; OtherOther Overheads as % of Total Gross Profit</v>
      </c>
      <c r="K1562" s="34" t="str">
        <f t="shared" si="122"/>
        <v>400Office expenses (Stationery, postage) - Toyota</v>
      </c>
      <c r="L1562" s="28">
        <f>+SUMIF('TB 4-24'!M:M,$AL1562,'TB 4-24'!G:G)</f>
        <v>0</v>
      </c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>
        <f>+SUMIF('Input Sheet'!$S:$S,$AL1562,'Input Sheet'!C:C)</f>
        <v>0</v>
      </c>
      <c r="Z1562" s="28">
        <f>+SUMIF('Input Sheet'!$S:$S,$AL1562,'Input Sheet'!D:D)</f>
        <v>0</v>
      </c>
      <c r="AA1562" s="28">
        <f>+SUMIF('Input Sheet'!$S:$S,$AL1562,'Input Sheet'!E:E)</f>
        <v>0</v>
      </c>
      <c r="AB1562" s="28">
        <f>+SUMIF('Input Sheet'!$S:$S,$AL1562,'Input Sheet'!F:F)</f>
        <v>0</v>
      </c>
      <c r="AC1562" s="28">
        <f>+SUMIF('Input Sheet'!$S:$S,$AL1562,'Input Sheet'!G:G)</f>
        <v>0</v>
      </c>
      <c r="AD1562" s="28">
        <f>+SUMIF('Input Sheet'!$S:$S,$AL1562,'Input Sheet'!H:H)</f>
        <v>0</v>
      </c>
      <c r="AE1562" s="28">
        <f>+SUMIF('Input Sheet'!$S:$S,$AL1562,'Input Sheet'!I:I)</f>
        <v>0</v>
      </c>
      <c r="AF1562" s="28">
        <f>+SUMIF('Input Sheet'!$S:$S,$AL1562,'Input Sheet'!J:J)</f>
        <v>0</v>
      </c>
      <c r="AG1562" s="28">
        <f>+SUMIF('Input Sheet'!$S:$S,$AL1562,'Input Sheet'!K:K)</f>
        <v>0</v>
      </c>
      <c r="AH1562" s="28">
        <f>+SUMIF('Input Sheet'!$S:$S,$AL1562,'Input Sheet'!L:L)</f>
        <v>0</v>
      </c>
      <c r="AI1562" s="28">
        <f>+SUMIF('Input Sheet'!$S:$S,$AL1562,'Input Sheet'!M:M)</f>
        <v>0</v>
      </c>
      <c r="AJ1562" s="28">
        <f>+SUMIF('Input Sheet'!$S:$S,$AL1562,'Input Sheet'!N:N)</f>
        <v>0</v>
      </c>
      <c r="AK1562" s="28"/>
      <c r="AL1562" s="27" t="str">
        <f t="shared" si="123"/>
        <v>400-7350</v>
      </c>
      <c r="AM1562" s="34" t="str">
        <f t="shared" si="124"/>
        <v>Admin &amp; Other</v>
      </c>
      <c r="AN1562" s="34" t="str">
        <f t="shared" si="125"/>
        <v>Admin &amp; OtherOther Overheads as % of Total Gross Profit</v>
      </c>
      <c r="AO1562" s="35"/>
      <c r="AP1562" s="35"/>
      <c r="AQ1562" s="35"/>
    </row>
    <row r="1563" spans="1:43" x14ac:dyDescent="0.25">
      <c r="A1563" s="27" t="s">
        <v>103</v>
      </c>
      <c r="B1563" s="27" t="s">
        <v>104</v>
      </c>
      <c r="C1563" s="27" t="s">
        <v>663</v>
      </c>
      <c r="D1563" s="27" t="s">
        <v>179</v>
      </c>
      <c r="E1563" s="27" t="s">
        <v>665</v>
      </c>
      <c r="F1563" s="27" t="s">
        <v>692</v>
      </c>
      <c r="G1563" s="27" t="s">
        <v>693</v>
      </c>
      <c r="H1563" s="34" t="s">
        <v>644</v>
      </c>
      <c r="I1563" s="34" t="s">
        <v>645</v>
      </c>
      <c r="J1563" s="34" t="str">
        <f t="shared" si="121"/>
        <v>Admin &amp; OtherOther Overheads as % of Total Gross Profit</v>
      </c>
      <c r="K1563" s="34" t="str">
        <f t="shared" si="122"/>
        <v>410Office expenses (Stationery, postage) - Toyota</v>
      </c>
      <c r="L1563" s="28">
        <f>+SUMIF('TB 4-24'!M:M,$AL1563,'TB 4-24'!G:G)</f>
        <v>0</v>
      </c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>
        <f>+SUMIF('Input Sheet'!$S:$S,$AL1563,'Input Sheet'!C:C)</f>
        <v>0</v>
      </c>
      <c r="Z1563" s="28">
        <f>+SUMIF('Input Sheet'!$S:$S,$AL1563,'Input Sheet'!D:D)</f>
        <v>0</v>
      </c>
      <c r="AA1563" s="28">
        <f>+SUMIF('Input Sheet'!$S:$S,$AL1563,'Input Sheet'!E:E)</f>
        <v>0</v>
      </c>
      <c r="AB1563" s="28">
        <f>+SUMIF('Input Sheet'!$S:$S,$AL1563,'Input Sheet'!F:F)</f>
        <v>0</v>
      </c>
      <c r="AC1563" s="28">
        <f>+SUMIF('Input Sheet'!$S:$S,$AL1563,'Input Sheet'!G:G)</f>
        <v>0</v>
      </c>
      <c r="AD1563" s="28">
        <f>+SUMIF('Input Sheet'!$S:$S,$AL1563,'Input Sheet'!H:H)</f>
        <v>0</v>
      </c>
      <c r="AE1563" s="28">
        <f>+SUMIF('Input Sheet'!$S:$S,$AL1563,'Input Sheet'!I:I)</f>
        <v>0</v>
      </c>
      <c r="AF1563" s="28">
        <f>+SUMIF('Input Sheet'!$S:$S,$AL1563,'Input Sheet'!J:J)</f>
        <v>0</v>
      </c>
      <c r="AG1563" s="28">
        <f>+SUMIF('Input Sheet'!$S:$S,$AL1563,'Input Sheet'!K:K)</f>
        <v>0</v>
      </c>
      <c r="AH1563" s="28">
        <f>+SUMIF('Input Sheet'!$S:$S,$AL1563,'Input Sheet'!L:L)</f>
        <v>0</v>
      </c>
      <c r="AI1563" s="28">
        <f>+SUMIF('Input Sheet'!$S:$S,$AL1563,'Input Sheet'!M:M)</f>
        <v>0</v>
      </c>
      <c r="AJ1563" s="28">
        <f>+SUMIF('Input Sheet'!$S:$S,$AL1563,'Input Sheet'!N:N)</f>
        <v>0</v>
      </c>
      <c r="AK1563" s="28"/>
      <c r="AL1563" s="27" t="str">
        <f t="shared" si="123"/>
        <v>410-7350</v>
      </c>
      <c r="AM1563" s="34" t="str">
        <f t="shared" si="124"/>
        <v>Admin &amp; Other</v>
      </c>
      <c r="AN1563" s="34" t="str">
        <f t="shared" si="125"/>
        <v>Admin &amp; OtherOther Overheads as % of Total Gross Profit</v>
      </c>
      <c r="AO1563" s="35"/>
      <c r="AP1563" s="35"/>
      <c r="AQ1563" s="35"/>
    </row>
    <row r="1564" spans="1:43" x14ac:dyDescent="0.25">
      <c r="A1564" s="27" t="s">
        <v>103</v>
      </c>
      <c r="B1564" s="27" t="s">
        <v>104</v>
      </c>
      <c r="C1564" s="27" t="s">
        <v>663</v>
      </c>
      <c r="D1564" s="27" t="s">
        <v>179</v>
      </c>
      <c r="E1564" s="27" t="s">
        <v>666</v>
      </c>
      <c r="F1564" s="27" t="s">
        <v>692</v>
      </c>
      <c r="G1564" s="27" t="s">
        <v>693</v>
      </c>
      <c r="H1564" s="34" t="s">
        <v>644</v>
      </c>
      <c r="I1564" s="34" t="s">
        <v>645</v>
      </c>
      <c r="J1564" s="34" t="str">
        <f t="shared" si="121"/>
        <v>Admin &amp; OtherOther Overheads as % of Total Gross Profit</v>
      </c>
      <c r="K1564" s="34" t="str">
        <f t="shared" si="122"/>
        <v>420Office expenses (Stationery, postage) - Toyota</v>
      </c>
      <c r="L1564" s="28">
        <f>+SUMIF('TB 4-24'!M:M,$AL1564,'TB 4-24'!G:G)</f>
        <v>0</v>
      </c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>
        <f>+SUMIF('Input Sheet'!$S:$S,$AL1564,'Input Sheet'!C:C)</f>
        <v>0</v>
      </c>
      <c r="Z1564" s="28">
        <f>+SUMIF('Input Sheet'!$S:$S,$AL1564,'Input Sheet'!D:D)</f>
        <v>0</v>
      </c>
      <c r="AA1564" s="28">
        <f>+SUMIF('Input Sheet'!$S:$S,$AL1564,'Input Sheet'!E:E)</f>
        <v>0</v>
      </c>
      <c r="AB1564" s="28">
        <f>+SUMIF('Input Sheet'!$S:$S,$AL1564,'Input Sheet'!F:F)</f>
        <v>0</v>
      </c>
      <c r="AC1564" s="28">
        <f>+SUMIF('Input Sheet'!$S:$S,$AL1564,'Input Sheet'!G:G)</f>
        <v>0</v>
      </c>
      <c r="AD1564" s="28">
        <f>+SUMIF('Input Sheet'!$S:$S,$AL1564,'Input Sheet'!H:H)</f>
        <v>0</v>
      </c>
      <c r="AE1564" s="28">
        <f>+SUMIF('Input Sheet'!$S:$S,$AL1564,'Input Sheet'!I:I)</f>
        <v>0</v>
      </c>
      <c r="AF1564" s="28">
        <f>+SUMIF('Input Sheet'!$S:$S,$AL1564,'Input Sheet'!J:J)</f>
        <v>0</v>
      </c>
      <c r="AG1564" s="28">
        <f>+SUMIF('Input Sheet'!$S:$S,$AL1564,'Input Sheet'!K:K)</f>
        <v>0</v>
      </c>
      <c r="AH1564" s="28">
        <f>+SUMIF('Input Sheet'!$S:$S,$AL1564,'Input Sheet'!L:L)</f>
        <v>0</v>
      </c>
      <c r="AI1564" s="28">
        <f>+SUMIF('Input Sheet'!$S:$S,$AL1564,'Input Sheet'!M:M)</f>
        <v>0</v>
      </c>
      <c r="AJ1564" s="28">
        <f>+SUMIF('Input Sheet'!$S:$S,$AL1564,'Input Sheet'!N:N)</f>
        <v>0</v>
      </c>
      <c r="AK1564" s="28"/>
      <c r="AL1564" s="27" t="str">
        <f t="shared" si="123"/>
        <v>420-7350</v>
      </c>
      <c r="AM1564" s="34" t="str">
        <f t="shared" si="124"/>
        <v>Admin &amp; Other</v>
      </c>
      <c r="AN1564" s="34" t="str">
        <f t="shared" si="125"/>
        <v>Admin &amp; OtherOther Overheads as % of Total Gross Profit</v>
      </c>
      <c r="AO1564" s="35"/>
      <c r="AP1564" s="35"/>
      <c r="AQ1564" s="35"/>
    </row>
    <row r="1565" spans="1:43" x14ac:dyDescent="0.25">
      <c r="A1565" s="27" t="s">
        <v>103</v>
      </c>
      <c r="B1565" s="27" t="s">
        <v>104</v>
      </c>
      <c r="C1565" s="27" t="s">
        <v>663</v>
      </c>
      <c r="D1565" s="27" t="s">
        <v>179</v>
      </c>
      <c r="E1565" s="27" t="s">
        <v>667</v>
      </c>
      <c r="F1565" s="27" t="s">
        <v>692</v>
      </c>
      <c r="G1565" s="27" t="s">
        <v>693</v>
      </c>
      <c r="H1565" s="34" t="s">
        <v>644</v>
      </c>
      <c r="I1565" s="34" t="s">
        <v>645</v>
      </c>
      <c r="J1565" s="34" t="str">
        <f t="shared" si="121"/>
        <v>Admin &amp; OtherOther Overheads as % of Total Gross Profit</v>
      </c>
      <c r="K1565" s="34" t="str">
        <f t="shared" si="122"/>
        <v>421Office expenses (Stationery, postage) - Toyota</v>
      </c>
      <c r="L1565" s="28">
        <f>+SUMIF('TB 4-24'!M:M,$AL1565,'TB 4-24'!G:G)</f>
        <v>0</v>
      </c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>
        <f>+SUMIF('Input Sheet'!$S:$S,$AL1565,'Input Sheet'!C:C)</f>
        <v>0</v>
      </c>
      <c r="Z1565" s="28">
        <f>+SUMIF('Input Sheet'!$S:$S,$AL1565,'Input Sheet'!D:D)</f>
        <v>0</v>
      </c>
      <c r="AA1565" s="28">
        <f>+SUMIF('Input Sheet'!$S:$S,$AL1565,'Input Sheet'!E:E)</f>
        <v>0</v>
      </c>
      <c r="AB1565" s="28">
        <f>+SUMIF('Input Sheet'!$S:$S,$AL1565,'Input Sheet'!F:F)</f>
        <v>0</v>
      </c>
      <c r="AC1565" s="28">
        <f>+SUMIF('Input Sheet'!$S:$S,$AL1565,'Input Sheet'!G:G)</f>
        <v>0</v>
      </c>
      <c r="AD1565" s="28">
        <f>+SUMIF('Input Sheet'!$S:$S,$AL1565,'Input Sheet'!H:H)</f>
        <v>0</v>
      </c>
      <c r="AE1565" s="28">
        <f>+SUMIF('Input Sheet'!$S:$S,$AL1565,'Input Sheet'!I:I)</f>
        <v>0</v>
      </c>
      <c r="AF1565" s="28">
        <f>+SUMIF('Input Sheet'!$S:$S,$AL1565,'Input Sheet'!J:J)</f>
        <v>0</v>
      </c>
      <c r="AG1565" s="28">
        <f>+SUMIF('Input Sheet'!$S:$S,$AL1565,'Input Sheet'!K:K)</f>
        <v>0</v>
      </c>
      <c r="AH1565" s="28">
        <f>+SUMIF('Input Sheet'!$S:$S,$AL1565,'Input Sheet'!L:L)</f>
        <v>0</v>
      </c>
      <c r="AI1565" s="28">
        <f>+SUMIF('Input Sheet'!$S:$S,$AL1565,'Input Sheet'!M:M)</f>
        <v>0</v>
      </c>
      <c r="AJ1565" s="28">
        <f>+SUMIF('Input Sheet'!$S:$S,$AL1565,'Input Sheet'!N:N)</f>
        <v>0</v>
      </c>
      <c r="AK1565" s="28"/>
      <c r="AL1565" s="27" t="str">
        <f t="shared" si="123"/>
        <v>421-7350</v>
      </c>
      <c r="AM1565" s="34" t="str">
        <f t="shared" si="124"/>
        <v>Admin &amp; Other</v>
      </c>
      <c r="AN1565" s="34" t="str">
        <f t="shared" si="125"/>
        <v>Admin &amp; OtherOther Overheads as % of Total Gross Profit</v>
      </c>
      <c r="AO1565" s="35"/>
      <c r="AP1565" s="35"/>
      <c r="AQ1565" s="35"/>
    </row>
    <row r="1566" spans="1:43" x14ac:dyDescent="0.25">
      <c r="A1566" s="27" t="s">
        <v>103</v>
      </c>
      <c r="B1566" s="27" t="s">
        <v>104</v>
      </c>
      <c r="C1566" s="27" t="s">
        <v>663</v>
      </c>
      <c r="D1566" s="27" t="s">
        <v>179</v>
      </c>
      <c r="E1566" s="27" t="s">
        <v>670</v>
      </c>
      <c r="F1566" s="27" t="s">
        <v>692</v>
      </c>
      <c r="G1566" s="27" t="s">
        <v>693</v>
      </c>
      <c r="H1566" s="34" t="s">
        <v>644</v>
      </c>
      <c r="I1566" s="34" t="s">
        <v>645</v>
      </c>
      <c r="J1566" s="34" t="str">
        <f t="shared" si="121"/>
        <v>Admin &amp; OtherOther Overheads as % of Total Gross Profit</v>
      </c>
      <c r="K1566" s="34" t="str">
        <f t="shared" si="122"/>
        <v>460Office expenses (Stationery, postage) - Toyota</v>
      </c>
      <c r="L1566" s="28">
        <f>+SUMIF('TB 4-24'!M:M,$AL1566,'TB 4-24'!G:G)</f>
        <v>0</v>
      </c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>
        <f>+SUMIF('Input Sheet'!$S:$S,$AL1566,'Input Sheet'!C:C)</f>
        <v>0</v>
      </c>
      <c r="Z1566" s="28">
        <f>+SUMIF('Input Sheet'!$S:$S,$AL1566,'Input Sheet'!D:D)</f>
        <v>0</v>
      </c>
      <c r="AA1566" s="28">
        <f>+SUMIF('Input Sheet'!$S:$S,$AL1566,'Input Sheet'!E:E)</f>
        <v>0</v>
      </c>
      <c r="AB1566" s="28">
        <f>+SUMIF('Input Sheet'!$S:$S,$AL1566,'Input Sheet'!F:F)</f>
        <v>0</v>
      </c>
      <c r="AC1566" s="28">
        <f>+SUMIF('Input Sheet'!$S:$S,$AL1566,'Input Sheet'!G:G)</f>
        <v>0</v>
      </c>
      <c r="AD1566" s="28">
        <f>+SUMIF('Input Sheet'!$S:$S,$AL1566,'Input Sheet'!H:H)</f>
        <v>0</v>
      </c>
      <c r="AE1566" s="28">
        <f>+SUMIF('Input Sheet'!$S:$S,$AL1566,'Input Sheet'!I:I)</f>
        <v>0</v>
      </c>
      <c r="AF1566" s="28">
        <f>+SUMIF('Input Sheet'!$S:$S,$AL1566,'Input Sheet'!J:J)</f>
        <v>0</v>
      </c>
      <c r="AG1566" s="28">
        <f>+SUMIF('Input Sheet'!$S:$S,$AL1566,'Input Sheet'!K:K)</f>
        <v>0</v>
      </c>
      <c r="AH1566" s="28">
        <f>+SUMIF('Input Sheet'!$S:$S,$AL1566,'Input Sheet'!L:L)</f>
        <v>0</v>
      </c>
      <c r="AI1566" s="28">
        <f>+SUMIF('Input Sheet'!$S:$S,$AL1566,'Input Sheet'!M:M)</f>
        <v>0</v>
      </c>
      <c r="AJ1566" s="28">
        <f>+SUMIF('Input Sheet'!$S:$S,$AL1566,'Input Sheet'!N:N)</f>
        <v>0</v>
      </c>
      <c r="AK1566" s="28"/>
      <c r="AL1566" s="27" t="str">
        <f t="shared" si="123"/>
        <v>460-7350</v>
      </c>
      <c r="AM1566" s="34" t="str">
        <f t="shared" si="124"/>
        <v>Admin &amp; Other</v>
      </c>
      <c r="AN1566" s="34" t="str">
        <f t="shared" si="125"/>
        <v>Admin &amp; OtherOther Overheads as % of Total Gross Profit</v>
      </c>
      <c r="AO1566" s="35"/>
      <c r="AP1566" s="35"/>
      <c r="AQ1566" s="35"/>
    </row>
    <row r="1567" spans="1:43" x14ac:dyDescent="0.25">
      <c r="A1567" s="27" t="s">
        <v>103</v>
      </c>
      <c r="B1567" s="27" t="s">
        <v>104</v>
      </c>
      <c r="C1567" s="27" t="s">
        <v>671</v>
      </c>
      <c r="D1567" s="27" t="s">
        <v>179</v>
      </c>
      <c r="E1567" s="27" t="s">
        <v>672</v>
      </c>
      <c r="F1567" s="27" t="s">
        <v>692</v>
      </c>
      <c r="G1567" s="27" t="s">
        <v>693</v>
      </c>
      <c r="H1567" s="34" t="s">
        <v>644</v>
      </c>
      <c r="I1567" s="34" t="s">
        <v>645</v>
      </c>
      <c r="J1567" s="34" t="str">
        <f t="shared" si="121"/>
        <v>Admin &amp; OtherOther Overheads as % of Total Gross Profit</v>
      </c>
      <c r="K1567" s="34" t="str">
        <f t="shared" si="122"/>
        <v>300Office expenses (Stationery, postage) - Toyota</v>
      </c>
      <c r="L1567" s="28">
        <f>+SUMIF('TB 4-24'!M:M,$AL1567,'TB 4-24'!G:G)</f>
        <v>0</v>
      </c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>
        <f>+SUMIF('Input Sheet'!$S:$S,$AL1567,'Input Sheet'!C:C)</f>
        <v>0</v>
      </c>
      <c r="Z1567" s="28">
        <f>+SUMIF('Input Sheet'!$S:$S,$AL1567,'Input Sheet'!D:D)</f>
        <v>0</v>
      </c>
      <c r="AA1567" s="28">
        <f>+SUMIF('Input Sheet'!$S:$S,$AL1567,'Input Sheet'!E:E)</f>
        <v>0</v>
      </c>
      <c r="AB1567" s="28">
        <f>+SUMIF('Input Sheet'!$S:$S,$AL1567,'Input Sheet'!F:F)</f>
        <v>0</v>
      </c>
      <c r="AC1567" s="28">
        <f>+SUMIF('Input Sheet'!$S:$S,$AL1567,'Input Sheet'!G:G)</f>
        <v>0</v>
      </c>
      <c r="AD1567" s="28">
        <f>+SUMIF('Input Sheet'!$S:$S,$AL1567,'Input Sheet'!H:H)</f>
        <v>0</v>
      </c>
      <c r="AE1567" s="28">
        <f>+SUMIF('Input Sheet'!$S:$S,$AL1567,'Input Sheet'!I:I)</f>
        <v>0</v>
      </c>
      <c r="AF1567" s="28">
        <f>+SUMIF('Input Sheet'!$S:$S,$AL1567,'Input Sheet'!J:J)</f>
        <v>0</v>
      </c>
      <c r="AG1567" s="28">
        <f>+SUMIF('Input Sheet'!$S:$S,$AL1567,'Input Sheet'!K:K)</f>
        <v>0</v>
      </c>
      <c r="AH1567" s="28">
        <f>+SUMIF('Input Sheet'!$S:$S,$AL1567,'Input Sheet'!L:L)</f>
        <v>0</v>
      </c>
      <c r="AI1567" s="28">
        <f>+SUMIF('Input Sheet'!$S:$S,$AL1567,'Input Sheet'!M:M)</f>
        <v>0</v>
      </c>
      <c r="AJ1567" s="28">
        <f>+SUMIF('Input Sheet'!$S:$S,$AL1567,'Input Sheet'!N:N)</f>
        <v>0</v>
      </c>
      <c r="AK1567" s="28"/>
      <c r="AL1567" s="27" t="str">
        <f t="shared" si="123"/>
        <v>300-7350</v>
      </c>
      <c r="AM1567" s="34" t="str">
        <f t="shared" si="124"/>
        <v>Admin &amp; Other</v>
      </c>
      <c r="AN1567" s="34" t="str">
        <f t="shared" si="125"/>
        <v>Admin &amp; OtherOther Overheads as % of Total Gross Profit</v>
      </c>
      <c r="AO1567" s="35"/>
      <c r="AP1567" s="35"/>
      <c r="AQ1567" s="35"/>
    </row>
    <row r="1568" spans="1:43" x14ac:dyDescent="0.25">
      <c r="A1568" s="27" t="s">
        <v>103</v>
      </c>
      <c r="B1568" s="27" t="s">
        <v>104</v>
      </c>
      <c r="C1568" s="27" t="s">
        <v>671</v>
      </c>
      <c r="D1568" s="27" t="s">
        <v>179</v>
      </c>
      <c r="E1568" s="27" t="s">
        <v>673</v>
      </c>
      <c r="F1568" s="27" t="s">
        <v>692</v>
      </c>
      <c r="G1568" s="27" t="s">
        <v>693</v>
      </c>
      <c r="H1568" s="34" t="s">
        <v>644</v>
      </c>
      <c r="I1568" s="34" t="s">
        <v>645</v>
      </c>
      <c r="J1568" s="34" t="str">
        <f t="shared" si="121"/>
        <v>Admin &amp; OtherOther Overheads as % of Total Gross Profit</v>
      </c>
      <c r="K1568" s="34" t="str">
        <f t="shared" si="122"/>
        <v>310Office expenses (Stationery, postage) - Toyota</v>
      </c>
      <c r="L1568" s="28">
        <f>+SUMIF('TB 4-24'!M:M,$AL1568,'TB 4-24'!G:G)</f>
        <v>0</v>
      </c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>
        <f>+SUMIF('Input Sheet'!$S:$S,$AL1568,'Input Sheet'!C:C)</f>
        <v>0</v>
      </c>
      <c r="Z1568" s="28">
        <f>+SUMIF('Input Sheet'!$S:$S,$AL1568,'Input Sheet'!D:D)</f>
        <v>0</v>
      </c>
      <c r="AA1568" s="28">
        <f>+SUMIF('Input Sheet'!$S:$S,$AL1568,'Input Sheet'!E:E)</f>
        <v>0</v>
      </c>
      <c r="AB1568" s="28">
        <f>+SUMIF('Input Sheet'!$S:$S,$AL1568,'Input Sheet'!F:F)</f>
        <v>0</v>
      </c>
      <c r="AC1568" s="28">
        <f>+SUMIF('Input Sheet'!$S:$S,$AL1568,'Input Sheet'!G:G)</f>
        <v>0</v>
      </c>
      <c r="AD1568" s="28">
        <f>+SUMIF('Input Sheet'!$S:$S,$AL1568,'Input Sheet'!H:H)</f>
        <v>0</v>
      </c>
      <c r="AE1568" s="28">
        <f>+SUMIF('Input Sheet'!$S:$S,$AL1568,'Input Sheet'!I:I)</f>
        <v>0</v>
      </c>
      <c r="AF1568" s="28">
        <f>+SUMIF('Input Sheet'!$S:$S,$AL1568,'Input Sheet'!J:J)</f>
        <v>0</v>
      </c>
      <c r="AG1568" s="28">
        <f>+SUMIF('Input Sheet'!$S:$S,$AL1568,'Input Sheet'!K:K)</f>
        <v>0</v>
      </c>
      <c r="AH1568" s="28">
        <f>+SUMIF('Input Sheet'!$S:$S,$AL1568,'Input Sheet'!L:L)</f>
        <v>0</v>
      </c>
      <c r="AI1568" s="28">
        <f>+SUMIF('Input Sheet'!$S:$S,$AL1568,'Input Sheet'!M:M)</f>
        <v>0</v>
      </c>
      <c r="AJ1568" s="28">
        <f>+SUMIF('Input Sheet'!$S:$S,$AL1568,'Input Sheet'!N:N)</f>
        <v>0</v>
      </c>
      <c r="AK1568" s="28"/>
      <c r="AL1568" s="27" t="str">
        <f t="shared" si="123"/>
        <v>310-7350</v>
      </c>
      <c r="AM1568" s="34" t="str">
        <f t="shared" si="124"/>
        <v>Admin &amp; Other</v>
      </c>
      <c r="AN1568" s="34" t="str">
        <f t="shared" si="125"/>
        <v>Admin &amp; OtherOther Overheads as % of Total Gross Profit</v>
      </c>
      <c r="AO1568" s="35"/>
      <c r="AP1568" s="35"/>
      <c r="AQ1568" s="35"/>
    </row>
    <row r="1569" spans="1:43" x14ac:dyDescent="0.25">
      <c r="A1569" s="27" t="s">
        <v>103</v>
      </c>
      <c r="B1569" s="27" t="s">
        <v>104</v>
      </c>
      <c r="C1569" s="27" t="s">
        <v>671</v>
      </c>
      <c r="D1569" s="27" t="s">
        <v>179</v>
      </c>
      <c r="E1569" s="27" t="s">
        <v>674</v>
      </c>
      <c r="F1569" s="27" t="s">
        <v>692</v>
      </c>
      <c r="G1569" s="27" t="s">
        <v>693</v>
      </c>
      <c r="H1569" s="34" t="s">
        <v>644</v>
      </c>
      <c r="I1569" s="34" t="s">
        <v>645</v>
      </c>
      <c r="J1569" s="34" t="str">
        <f t="shared" si="121"/>
        <v>Admin &amp; OtherOther Overheads as % of Total Gross Profit</v>
      </c>
      <c r="K1569" s="34" t="str">
        <f t="shared" si="122"/>
        <v>321Office expenses (Stationery, postage) - Toyota</v>
      </c>
      <c r="L1569" s="28">
        <f>+SUMIF('TB 4-24'!M:M,$AL1569,'TB 4-24'!G:G)</f>
        <v>0</v>
      </c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>
        <f>+SUMIF('Input Sheet'!$S:$S,$AL1569,'Input Sheet'!C:C)</f>
        <v>0</v>
      </c>
      <c r="Z1569" s="28">
        <f>+SUMIF('Input Sheet'!$S:$S,$AL1569,'Input Sheet'!D:D)</f>
        <v>0</v>
      </c>
      <c r="AA1569" s="28">
        <f>+SUMIF('Input Sheet'!$S:$S,$AL1569,'Input Sheet'!E:E)</f>
        <v>0</v>
      </c>
      <c r="AB1569" s="28">
        <f>+SUMIF('Input Sheet'!$S:$S,$AL1569,'Input Sheet'!F:F)</f>
        <v>0</v>
      </c>
      <c r="AC1569" s="28">
        <f>+SUMIF('Input Sheet'!$S:$S,$AL1569,'Input Sheet'!G:G)</f>
        <v>0</v>
      </c>
      <c r="AD1569" s="28">
        <f>+SUMIF('Input Sheet'!$S:$S,$AL1569,'Input Sheet'!H:H)</f>
        <v>0</v>
      </c>
      <c r="AE1569" s="28">
        <f>+SUMIF('Input Sheet'!$S:$S,$AL1569,'Input Sheet'!I:I)</f>
        <v>0</v>
      </c>
      <c r="AF1569" s="28">
        <f>+SUMIF('Input Sheet'!$S:$S,$AL1569,'Input Sheet'!J:J)</f>
        <v>0</v>
      </c>
      <c r="AG1569" s="28">
        <f>+SUMIF('Input Sheet'!$S:$S,$AL1569,'Input Sheet'!K:K)</f>
        <v>0</v>
      </c>
      <c r="AH1569" s="28">
        <f>+SUMIF('Input Sheet'!$S:$S,$AL1569,'Input Sheet'!L:L)</f>
        <v>0</v>
      </c>
      <c r="AI1569" s="28">
        <f>+SUMIF('Input Sheet'!$S:$S,$AL1569,'Input Sheet'!M:M)</f>
        <v>0</v>
      </c>
      <c r="AJ1569" s="28">
        <f>+SUMIF('Input Sheet'!$S:$S,$AL1569,'Input Sheet'!N:N)</f>
        <v>0</v>
      </c>
      <c r="AK1569" s="28"/>
      <c r="AL1569" s="27" t="str">
        <f t="shared" si="123"/>
        <v>321-7350</v>
      </c>
      <c r="AM1569" s="34" t="str">
        <f t="shared" si="124"/>
        <v>Admin &amp; Other</v>
      </c>
      <c r="AN1569" s="34" t="str">
        <f t="shared" si="125"/>
        <v>Admin &amp; OtherOther Overheads as % of Total Gross Profit</v>
      </c>
      <c r="AO1569" s="35"/>
      <c r="AP1569" s="35"/>
      <c r="AQ1569" s="35"/>
    </row>
    <row r="1570" spans="1:43" x14ac:dyDescent="0.25">
      <c r="A1570" s="27" t="s">
        <v>103</v>
      </c>
      <c r="B1570" s="27" t="s">
        <v>104</v>
      </c>
      <c r="C1570" s="27" t="s">
        <v>671</v>
      </c>
      <c r="D1570" s="27" t="s">
        <v>179</v>
      </c>
      <c r="E1570" s="27" t="s">
        <v>676</v>
      </c>
      <c r="F1570" s="27" t="s">
        <v>692</v>
      </c>
      <c r="G1570" s="27" t="s">
        <v>693</v>
      </c>
      <c r="H1570" s="34" t="s">
        <v>644</v>
      </c>
      <c r="I1570" s="34" t="s">
        <v>645</v>
      </c>
      <c r="J1570" s="34" t="str">
        <f t="shared" si="121"/>
        <v>Admin &amp; OtherOther Overheads as % of Total Gross Profit</v>
      </c>
      <c r="K1570" s="34" t="str">
        <f t="shared" si="122"/>
        <v>360Office expenses (Stationery, postage) - Toyota</v>
      </c>
      <c r="L1570" s="28">
        <f>+SUMIF('TB 4-24'!M:M,$AL1570,'TB 4-24'!G:G)</f>
        <v>0</v>
      </c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>
        <f>+SUMIF('Input Sheet'!$S:$S,$AL1570,'Input Sheet'!C:C)</f>
        <v>0</v>
      </c>
      <c r="Z1570" s="28">
        <f>+SUMIF('Input Sheet'!$S:$S,$AL1570,'Input Sheet'!D:D)</f>
        <v>0</v>
      </c>
      <c r="AA1570" s="28">
        <f>+SUMIF('Input Sheet'!$S:$S,$AL1570,'Input Sheet'!E:E)</f>
        <v>0</v>
      </c>
      <c r="AB1570" s="28">
        <f>+SUMIF('Input Sheet'!$S:$S,$AL1570,'Input Sheet'!F:F)</f>
        <v>0</v>
      </c>
      <c r="AC1570" s="28">
        <f>+SUMIF('Input Sheet'!$S:$S,$AL1570,'Input Sheet'!G:G)</f>
        <v>0</v>
      </c>
      <c r="AD1570" s="28">
        <f>+SUMIF('Input Sheet'!$S:$S,$AL1570,'Input Sheet'!H:H)</f>
        <v>0</v>
      </c>
      <c r="AE1570" s="28">
        <f>+SUMIF('Input Sheet'!$S:$S,$AL1570,'Input Sheet'!I:I)</f>
        <v>0</v>
      </c>
      <c r="AF1570" s="28">
        <f>+SUMIF('Input Sheet'!$S:$S,$AL1570,'Input Sheet'!J:J)</f>
        <v>0</v>
      </c>
      <c r="AG1570" s="28">
        <f>+SUMIF('Input Sheet'!$S:$S,$AL1570,'Input Sheet'!K:K)</f>
        <v>0</v>
      </c>
      <c r="AH1570" s="28">
        <f>+SUMIF('Input Sheet'!$S:$S,$AL1570,'Input Sheet'!L:L)</f>
        <v>0</v>
      </c>
      <c r="AI1570" s="28">
        <f>+SUMIF('Input Sheet'!$S:$S,$AL1570,'Input Sheet'!M:M)</f>
        <v>0</v>
      </c>
      <c r="AJ1570" s="28">
        <f>+SUMIF('Input Sheet'!$S:$S,$AL1570,'Input Sheet'!N:N)</f>
        <v>0</v>
      </c>
      <c r="AK1570" s="28"/>
      <c r="AL1570" s="27" t="str">
        <f t="shared" si="123"/>
        <v>360-7350</v>
      </c>
      <c r="AM1570" s="34" t="str">
        <f t="shared" si="124"/>
        <v>Admin &amp; Other</v>
      </c>
      <c r="AN1570" s="34" t="str">
        <f t="shared" si="125"/>
        <v>Admin &amp; OtherOther Overheads as % of Total Gross Profit</v>
      </c>
      <c r="AO1570" s="35"/>
      <c r="AP1570" s="35"/>
      <c r="AQ1570" s="35"/>
    </row>
    <row r="1571" spans="1:43" x14ac:dyDescent="0.25">
      <c r="A1571" s="27" t="s">
        <v>103</v>
      </c>
      <c r="B1571" s="27" t="s">
        <v>104</v>
      </c>
      <c r="C1571" s="27" t="s">
        <v>104</v>
      </c>
      <c r="D1571" s="27" t="s">
        <v>179</v>
      </c>
      <c r="E1571" s="27" t="s">
        <v>677</v>
      </c>
      <c r="F1571" s="27" t="s">
        <v>692</v>
      </c>
      <c r="G1571" s="27" t="s">
        <v>693</v>
      </c>
      <c r="H1571" s="34" t="s">
        <v>644</v>
      </c>
      <c r="I1571" s="34" t="s">
        <v>645</v>
      </c>
      <c r="J1571" s="34" t="str">
        <f t="shared" si="121"/>
        <v>Admin &amp; OtherOther Overheads as % of Total Gross Profit</v>
      </c>
      <c r="K1571" s="34" t="str">
        <f t="shared" si="122"/>
        <v>100Office expenses (Stationery, postage) - Toyota</v>
      </c>
      <c r="L1571" s="28">
        <f>+SUMIF('TB 4-24'!M:M,$AL1571,'TB 4-24'!G:G)</f>
        <v>0</v>
      </c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>
        <f>+SUMIF('Input Sheet'!$S:$S,$AL1571,'Input Sheet'!C:C)</f>
        <v>0</v>
      </c>
      <c r="Z1571" s="28">
        <f>+SUMIF('Input Sheet'!$S:$S,$AL1571,'Input Sheet'!D:D)</f>
        <v>0</v>
      </c>
      <c r="AA1571" s="28">
        <f>+SUMIF('Input Sheet'!$S:$S,$AL1571,'Input Sheet'!E:E)</f>
        <v>0</v>
      </c>
      <c r="AB1571" s="28">
        <f>+SUMIF('Input Sheet'!$S:$S,$AL1571,'Input Sheet'!F:F)</f>
        <v>0</v>
      </c>
      <c r="AC1571" s="28">
        <f>+SUMIF('Input Sheet'!$S:$S,$AL1571,'Input Sheet'!G:G)</f>
        <v>0</v>
      </c>
      <c r="AD1571" s="28">
        <f>+SUMIF('Input Sheet'!$S:$S,$AL1571,'Input Sheet'!H:H)</f>
        <v>0</v>
      </c>
      <c r="AE1571" s="28">
        <f>+SUMIF('Input Sheet'!$S:$S,$AL1571,'Input Sheet'!I:I)</f>
        <v>0</v>
      </c>
      <c r="AF1571" s="28">
        <f>+SUMIF('Input Sheet'!$S:$S,$AL1571,'Input Sheet'!J:J)</f>
        <v>0</v>
      </c>
      <c r="AG1571" s="28">
        <f>+SUMIF('Input Sheet'!$S:$S,$AL1571,'Input Sheet'!K:K)</f>
        <v>0</v>
      </c>
      <c r="AH1571" s="28">
        <f>+SUMIF('Input Sheet'!$S:$S,$AL1571,'Input Sheet'!L:L)</f>
        <v>0</v>
      </c>
      <c r="AI1571" s="28">
        <f>+SUMIF('Input Sheet'!$S:$S,$AL1571,'Input Sheet'!M:M)</f>
        <v>0</v>
      </c>
      <c r="AJ1571" s="28">
        <f>+SUMIF('Input Sheet'!$S:$S,$AL1571,'Input Sheet'!N:N)</f>
        <v>0</v>
      </c>
      <c r="AK1571" s="28"/>
      <c r="AL1571" s="27" t="str">
        <f t="shared" si="123"/>
        <v>100-7350</v>
      </c>
      <c r="AM1571" s="34" t="str">
        <f t="shared" si="124"/>
        <v>Admin &amp; Other</v>
      </c>
      <c r="AN1571" s="34" t="str">
        <f t="shared" si="125"/>
        <v>Admin &amp; OtherOther Overheads as % of Total Gross Profit</v>
      </c>
      <c r="AO1571" s="35"/>
      <c r="AP1571" s="35"/>
      <c r="AQ1571" s="35"/>
    </row>
    <row r="1572" spans="1:43" x14ac:dyDescent="0.25">
      <c r="A1572" s="27" t="s">
        <v>103</v>
      </c>
      <c r="B1572" s="27" t="s">
        <v>104</v>
      </c>
      <c r="C1572" s="27" t="s">
        <v>657</v>
      </c>
      <c r="D1572" s="27" t="s">
        <v>182</v>
      </c>
      <c r="E1572" s="27" t="s">
        <v>658</v>
      </c>
      <c r="F1572" s="27" t="s">
        <v>692</v>
      </c>
      <c r="G1572" s="27" t="s">
        <v>693</v>
      </c>
      <c r="H1572" s="34" t="s">
        <v>644</v>
      </c>
      <c r="I1572" s="34" t="s">
        <v>645</v>
      </c>
      <c r="J1572" s="34" t="str">
        <f t="shared" si="121"/>
        <v>Admin &amp; OtherOther Overheads as % of Total Gross Profit</v>
      </c>
      <c r="K1572" s="34" t="str">
        <f t="shared" si="122"/>
        <v>210Office expenses (Stationery, postage) - Toyota</v>
      </c>
      <c r="L1572" s="28">
        <f>+SUMIF('TB 4-24'!M:M,$AL1572,'TB 4-24'!G:G)</f>
        <v>0</v>
      </c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>
        <f>+SUMIF('Input Sheet'!$S:$S,$AL1572,'Input Sheet'!C:C)</f>
        <v>0</v>
      </c>
      <c r="Z1572" s="28">
        <f>+SUMIF('Input Sheet'!$S:$S,$AL1572,'Input Sheet'!D:D)</f>
        <v>0</v>
      </c>
      <c r="AA1572" s="28">
        <f>+SUMIF('Input Sheet'!$S:$S,$AL1572,'Input Sheet'!E:E)</f>
        <v>0</v>
      </c>
      <c r="AB1572" s="28">
        <f>+SUMIF('Input Sheet'!$S:$S,$AL1572,'Input Sheet'!F:F)</f>
        <v>0</v>
      </c>
      <c r="AC1572" s="28">
        <f>+SUMIF('Input Sheet'!$S:$S,$AL1572,'Input Sheet'!G:G)</f>
        <v>0</v>
      </c>
      <c r="AD1572" s="28">
        <f>+SUMIF('Input Sheet'!$S:$S,$AL1572,'Input Sheet'!H:H)</f>
        <v>0</v>
      </c>
      <c r="AE1572" s="28">
        <f>+SUMIF('Input Sheet'!$S:$S,$AL1572,'Input Sheet'!I:I)</f>
        <v>0</v>
      </c>
      <c r="AF1572" s="28">
        <f>+SUMIF('Input Sheet'!$S:$S,$AL1572,'Input Sheet'!J:J)</f>
        <v>0</v>
      </c>
      <c r="AG1572" s="28">
        <f>+SUMIF('Input Sheet'!$S:$S,$AL1572,'Input Sheet'!K:K)</f>
        <v>0</v>
      </c>
      <c r="AH1572" s="28">
        <f>+SUMIF('Input Sheet'!$S:$S,$AL1572,'Input Sheet'!L:L)</f>
        <v>0</v>
      </c>
      <c r="AI1572" s="28">
        <f>+SUMIF('Input Sheet'!$S:$S,$AL1572,'Input Sheet'!M:M)</f>
        <v>0</v>
      </c>
      <c r="AJ1572" s="28">
        <f>+SUMIF('Input Sheet'!$S:$S,$AL1572,'Input Sheet'!N:N)</f>
        <v>0</v>
      </c>
      <c r="AK1572" s="28"/>
      <c r="AL1572" s="27" t="str">
        <f t="shared" si="123"/>
        <v>210-7540</v>
      </c>
      <c r="AM1572" s="34" t="str">
        <f t="shared" si="124"/>
        <v>Admin &amp; Other</v>
      </c>
      <c r="AN1572" s="34" t="str">
        <f t="shared" si="125"/>
        <v>Admin &amp; OtherOther Overheads as % of Total Gross Profit</v>
      </c>
      <c r="AO1572" s="35"/>
      <c r="AP1572" s="35"/>
      <c r="AQ1572" s="35"/>
    </row>
    <row r="1573" spans="1:43" x14ac:dyDescent="0.25">
      <c r="A1573" s="27" t="s">
        <v>103</v>
      </c>
      <c r="B1573" s="27" t="s">
        <v>104</v>
      </c>
      <c r="C1573" s="27" t="s">
        <v>104</v>
      </c>
      <c r="D1573" s="27" t="s">
        <v>182</v>
      </c>
      <c r="E1573" s="27" t="s">
        <v>649</v>
      </c>
      <c r="F1573" s="27" t="s">
        <v>692</v>
      </c>
      <c r="G1573" s="27" t="s">
        <v>693</v>
      </c>
      <c r="H1573" s="34" t="s">
        <v>644</v>
      </c>
      <c r="I1573" s="34" t="s">
        <v>645</v>
      </c>
      <c r="J1573" s="34" t="str">
        <f t="shared" si="121"/>
        <v>Admin &amp; OtherOther Overheads as % of Total Gross Profit</v>
      </c>
      <c r="K1573" s="34" t="str">
        <f t="shared" si="122"/>
        <v>110Office expenses (Stationery, postage) - Toyota</v>
      </c>
      <c r="L1573" s="28">
        <f>+SUMIF('TB 4-24'!M:M,$AL1573,'TB 4-24'!G:G)</f>
        <v>0</v>
      </c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>
        <f>+SUMIF('Input Sheet'!$S:$S,$AL1573,'Input Sheet'!C:C)</f>
        <v>0</v>
      </c>
      <c r="Z1573" s="28">
        <f>+SUMIF('Input Sheet'!$S:$S,$AL1573,'Input Sheet'!D:D)</f>
        <v>0</v>
      </c>
      <c r="AA1573" s="28">
        <f>+SUMIF('Input Sheet'!$S:$S,$AL1573,'Input Sheet'!E:E)</f>
        <v>0</v>
      </c>
      <c r="AB1573" s="28">
        <f>+SUMIF('Input Sheet'!$S:$S,$AL1573,'Input Sheet'!F:F)</f>
        <v>0</v>
      </c>
      <c r="AC1573" s="28">
        <f>+SUMIF('Input Sheet'!$S:$S,$AL1573,'Input Sheet'!G:G)</f>
        <v>0</v>
      </c>
      <c r="AD1573" s="28">
        <f>+SUMIF('Input Sheet'!$S:$S,$AL1573,'Input Sheet'!H:H)</f>
        <v>0</v>
      </c>
      <c r="AE1573" s="28">
        <f>+SUMIF('Input Sheet'!$S:$S,$AL1573,'Input Sheet'!I:I)</f>
        <v>0</v>
      </c>
      <c r="AF1573" s="28">
        <f>+SUMIF('Input Sheet'!$S:$S,$AL1573,'Input Sheet'!J:J)</f>
        <v>0</v>
      </c>
      <c r="AG1573" s="28">
        <f>+SUMIF('Input Sheet'!$S:$S,$AL1573,'Input Sheet'!K:K)</f>
        <v>0</v>
      </c>
      <c r="AH1573" s="28">
        <f>+SUMIF('Input Sheet'!$S:$S,$AL1573,'Input Sheet'!L:L)</f>
        <v>0</v>
      </c>
      <c r="AI1573" s="28">
        <f>+SUMIF('Input Sheet'!$S:$S,$AL1573,'Input Sheet'!M:M)</f>
        <v>0</v>
      </c>
      <c r="AJ1573" s="28">
        <f>+SUMIF('Input Sheet'!$S:$S,$AL1573,'Input Sheet'!N:N)</f>
        <v>0</v>
      </c>
      <c r="AK1573" s="28"/>
      <c r="AL1573" s="27" t="str">
        <f t="shared" si="123"/>
        <v>110-7540</v>
      </c>
      <c r="AM1573" s="34" t="str">
        <f t="shared" si="124"/>
        <v>Admin &amp; Other</v>
      </c>
      <c r="AN1573" s="34" t="str">
        <f t="shared" si="125"/>
        <v>Admin &amp; OtherOther Overheads as % of Total Gross Profit</v>
      </c>
      <c r="AO1573" s="35"/>
      <c r="AP1573" s="35"/>
      <c r="AQ1573" s="35"/>
    </row>
    <row r="1574" spans="1:43" x14ac:dyDescent="0.25">
      <c r="A1574" s="27" t="s">
        <v>103</v>
      </c>
      <c r="B1574" s="27" t="s">
        <v>104</v>
      </c>
      <c r="C1574" s="27" t="s">
        <v>657</v>
      </c>
      <c r="D1574" s="27" t="s">
        <v>182</v>
      </c>
      <c r="E1574" s="27" t="s">
        <v>660</v>
      </c>
      <c r="F1574" s="27" t="s">
        <v>692</v>
      </c>
      <c r="G1574" s="27" t="s">
        <v>693</v>
      </c>
      <c r="H1574" s="34" t="s">
        <v>644</v>
      </c>
      <c r="I1574" s="34" t="s">
        <v>645</v>
      </c>
      <c r="J1574" s="34" t="str">
        <f t="shared" si="121"/>
        <v>Admin &amp; OtherOther Overheads as % of Total Gross Profit</v>
      </c>
      <c r="K1574" s="34" t="str">
        <f t="shared" si="122"/>
        <v>200Office expenses (Stationery, postage) - Toyota</v>
      </c>
      <c r="L1574" s="28">
        <f>+SUMIF('TB 4-24'!M:M,$AL1574,'TB 4-24'!G:G)</f>
        <v>0</v>
      </c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>
        <f>+SUMIF('Input Sheet'!$S:$S,$AL1574,'Input Sheet'!C:C)</f>
        <v>0</v>
      </c>
      <c r="Z1574" s="28">
        <f>+SUMIF('Input Sheet'!$S:$S,$AL1574,'Input Sheet'!D:D)</f>
        <v>0</v>
      </c>
      <c r="AA1574" s="28">
        <f>+SUMIF('Input Sheet'!$S:$S,$AL1574,'Input Sheet'!E:E)</f>
        <v>0</v>
      </c>
      <c r="AB1574" s="28">
        <f>+SUMIF('Input Sheet'!$S:$S,$AL1574,'Input Sheet'!F:F)</f>
        <v>0</v>
      </c>
      <c r="AC1574" s="28">
        <f>+SUMIF('Input Sheet'!$S:$S,$AL1574,'Input Sheet'!G:G)</f>
        <v>0</v>
      </c>
      <c r="AD1574" s="28">
        <f>+SUMIF('Input Sheet'!$S:$S,$AL1574,'Input Sheet'!H:H)</f>
        <v>0</v>
      </c>
      <c r="AE1574" s="28">
        <f>+SUMIF('Input Sheet'!$S:$S,$AL1574,'Input Sheet'!I:I)</f>
        <v>0</v>
      </c>
      <c r="AF1574" s="28">
        <f>+SUMIF('Input Sheet'!$S:$S,$AL1574,'Input Sheet'!J:J)</f>
        <v>0</v>
      </c>
      <c r="AG1574" s="28">
        <f>+SUMIF('Input Sheet'!$S:$S,$AL1574,'Input Sheet'!K:K)</f>
        <v>0</v>
      </c>
      <c r="AH1574" s="28">
        <f>+SUMIF('Input Sheet'!$S:$S,$AL1574,'Input Sheet'!L:L)</f>
        <v>0</v>
      </c>
      <c r="AI1574" s="28">
        <f>+SUMIF('Input Sheet'!$S:$S,$AL1574,'Input Sheet'!M:M)</f>
        <v>0</v>
      </c>
      <c r="AJ1574" s="28">
        <f>+SUMIF('Input Sheet'!$S:$S,$AL1574,'Input Sheet'!N:N)</f>
        <v>0</v>
      </c>
      <c r="AK1574" s="28"/>
      <c r="AL1574" s="27" t="str">
        <f t="shared" si="123"/>
        <v>200-7540</v>
      </c>
      <c r="AM1574" s="34" t="str">
        <f t="shared" si="124"/>
        <v>Admin &amp; Other</v>
      </c>
      <c r="AN1574" s="34" t="str">
        <f t="shared" si="125"/>
        <v>Admin &amp; OtherOther Overheads as % of Total Gross Profit</v>
      </c>
      <c r="AO1574" s="35"/>
      <c r="AP1574" s="35"/>
      <c r="AQ1574" s="35"/>
    </row>
    <row r="1575" spans="1:43" x14ac:dyDescent="0.25">
      <c r="A1575" s="27" t="s">
        <v>103</v>
      </c>
      <c r="B1575" s="27" t="s">
        <v>104</v>
      </c>
      <c r="C1575" s="27" t="s">
        <v>657</v>
      </c>
      <c r="D1575" s="27" t="s">
        <v>182</v>
      </c>
      <c r="E1575" s="27" t="s">
        <v>659</v>
      </c>
      <c r="F1575" s="27" t="s">
        <v>692</v>
      </c>
      <c r="G1575" s="27" t="s">
        <v>693</v>
      </c>
      <c r="H1575" s="34" t="s">
        <v>644</v>
      </c>
      <c r="I1575" s="34" t="s">
        <v>645</v>
      </c>
      <c r="J1575" s="34" t="str">
        <f t="shared" si="121"/>
        <v>Admin &amp; OtherOther Overheads as % of Total Gross Profit</v>
      </c>
      <c r="K1575" s="34" t="str">
        <f t="shared" si="122"/>
        <v>220Office expenses (Stationery, postage) - Toyota</v>
      </c>
      <c r="L1575" s="28">
        <f>+SUMIF('TB 4-24'!M:M,$AL1575,'TB 4-24'!G:G)</f>
        <v>0</v>
      </c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>
        <f>+SUMIF('Input Sheet'!$S:$S,$AL1575,'Input Sheet'!C:C)</f>
        <v>0</v>
      </c>
      <c r="Z1575" s="28">
        <f>+SUMIF('Input Sheet'!$S:$S,$AL1575,'Input Sheet'!D:D)</f>
        <v>0</v>
      </c>
      <c r="AA1575" s="28">
        <f>+SUMIF('Input Sheet'!$S:$S,$AL1575,'Input Sheet'!E:E)</f>
        <v>0</v>
      </c>
      <c r="AB1575" s="28">
        <f>+SUMIF('Input Sheet'!$S:$S,$AL1575,'Input Sheet'!F:F)</f>
        <v>0</v>
      </c>
      <c r="AC1575" s="28">
        <f>+SUMIF('Input Sheet'!$S:$S,$AL1575,'Input Sheet'!G:G)</f>
        <v>0</v>
      </c>
      <c r="AD1575" s="28">
        <f>+SUMIF('Input Sheet'!$S:$S,$AL1575,'Input Sheet'!H:H)</f>
        <v>0</v>
      </c>
      <c r="AE1575" s="28">
        <f>+SUMIF('Input Sheet'!$S:$S,$AL1575,'Input Sheet'!I:I)</f>
        <v>0</v>
      </c>
      <c r="AF1575" s="28">
        <f>+SUMIF('Input Sheet'!$S:$S,$AL1575,'Input Sheet'!J:J)</f>
        <v>0</v>
      </c>
      <c r="AG1575" s="28">
        <f>+SUMIF('Input Sheet'!$S:$S,$AL1575,'Input Sheet'!K:K)</f>
        <v>0</v>
      </c>
      <c r="AH1575" s="28">
        <f>+SUMIF('Input Sheet'!$S:$S,$AL1575,'Input Sheet'!L:L)</f>
        <v>0</v>
      </c>
      <c r="AI1575" s="28">
        <f>+SUMIF('Input Sheet'!$S:$S,$AL1575,'Input Sheet'!M:M)</f>
        <v>0</v>
      </c>
      <c r="AJ1575" s="28">
        <f>+SUMIF('Input Sheet'!$S:$S,$AL1575,'Input Sheet'!N:N)</f>
        <v>0</v>
      </c>
      <c r="AK1575" s="28"/>
      <c r="AL1575" s="27" t="str">
        <f t="shared" si="123"/>
        <v>220-7540</v>
      </c>
      <c r="AM1575" s="34" t="str">
        <f t="shared" si="124"/>
        <v>Admin &amp; Other</v>
      </c>
      <c r="AN1575" s="34" t="str">
        <f t="shared" si="125"/>
        <v>Admin &amp; OtherOther Overheads as % of Total Gross Profit</v>
      </c>
      <c r="AO1575" s="35"/>
      <c r="AP1575" s="35"/>
      <c r="AQ1575" s="35"/>
    </row>
    <row r="1576" spans="1:43" x14ac:dyDescent="0.25">
      <c r="A1576" s="27" t="s">
        <v>103</v>
      </c>
      <c r="B1576" s="27" t="s">
        <v>104</v>
      </c>
      <c r="C1576" s="27" t="s">
        <v>657</v>
      </c>
      <c r="D1576" s="27" t="s">
        <v>182</v>
      </c>
      <c r="E1576" s="27" t="s">
        <v>661</v>
      </c>
      <c r="F1576" s="27" t="s">
        <v>692</v>
      </c>
      <c r="G1576" s="27" t="s">
        <v>693</v>
      </c>
      <c r="H1576" s="34" t="s">
        <v>644</v>
      </c>
      <c r="I1576" s="34" t="s">
        <v>645</v>
      </c>
      <c r="J1576" s="34" t="str">
        <f t="shared" si="121"/>
        <v>Admin &amp; OtherOther Overheads as % of Total Gross Profit</v>
      </c>
      <c r="K1576" s="34" t="str">
        <f t="shared" si="122"/>
        <v>221Office expenses (Stationery, postage) - Toyota</v>
      </c>
      <c r="L1576" s="28">
        <f>+SUMIF('TB 4-24'!M:M,$AL1576,'TB 4-24'!G:G)</f>
        <v>0</v>
      </c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>
        <f>+SUMIF('Input Sheet'!$S:$S,$AL1576,'Input Sheet'!C:C)</f>
        <v>0</v>
      </c>
      <c r="Z1576" s="28">
        <f>+SUMIF('Input Sheet'!$S:$S,$AL1576,'Input Sheet'!D:D)</f>
        <v>0</v>
      </c>
      <c r="AA1576" s="28">
        <f>+SUMIF('Input Sheet'!$S:$S,$AL1576,'Input Sheet'!E:E)</f>
        <v>0</v>
      </c>
      <c r="AB1576" s="28">
        <f>+SUMIF('Input Sheet'!$S:$S,$AL1576,'Input Sheet'!F:F)</f>
        <v>0</v>
      </c>
      <c r="AC1576" s="28">
        <f>+SUMIF('Input Sheet'!$S:$S,$AL1576,'Input Sheet'!G:G)</f>
        <v>0</v>
      </c>
      <c r="AD1576" s="28">
        <f>+SUMIF('Input Sheet'!$S:$S,$AL1576,'Input Sheet'!H:H)</f>
        <v>0</v>
      </c>
      <c r="AE1576" s="28">
        <f>+SUMIF('Input Sheet'!$S:$S,$AL1576,'Input Sheet'!I:I)</f>
        <v>0</v>
      </c>
      <c r="AF1576" s="28">
        <f>+SUMIF('Input Sheet'!$S:$S,$AL1576,'Input Sheet'!J:J)</f>
        <v>0</v>
      </c>
      <c r="AG1576" s="28">
        <f>+SUMIF('Input Sheet'!$S:$S,$AL1576,'Input Sheet'!K:K)</f>
        <v>0</v>
      </c>
      <c r="AH1576" s="28">
        <f>+SUMIF('Input Sheet'!$S:$S,$AL1576,'Input Sheet'!L:L)</f>
        <v>0</v>
      </c>
      <c r="AI1576" s="28">
        <f>+SUMIF('Input Sheet'!$S:$S,$AL1576,'Input Sheet'!M:M)</f>
        <v>0</v>
      </c>
      <c r="AJ1576" s="28">
        <f>+SUMIF('Input Sheet'!$S:$S,$AL1576,'Input Sheet'!N:N)</f>
        <v>0</v>
      </c>
      <c r="AK1576" s="28"/>
      <c r="AL1576" s="27" t="str">
        <f t="shared" si="123"/>
        <v>221-7540</v>
      </c>
      <c r="AM1576" s="34" t="str">
        <f t="shared" si="124"/>
        <v>Admin &amp; Other</v>
      </c>
      <c r="AN1576" s="34" t="str">
        <f t="shared" si="125"/>
        <v>Admin &amp; OtherOther Overheads as % of Total Gross Profit</v>
      </c>
      <c r="AO1576" s="35"/>
      <c r="AP1576" s="35"/>
      <c r="AQ1576" s="35"/>
    </row>
    <row r="1577" spans="1:43" x14ac:dyDescent="0.25">
      <c r="A1577" s="27" t="s">
        <v>103</v>
      </c>
      <c r="B1577" s="27" t="s">
        <v>104</v>
      </c>
      <c r="C1577" s="27" t="s">
        <v>657</v>
      </c>
      <c r="D1577" s="27" t="s">
        <v>182</v>
      </c>
      <c r="E1577" s="27" t="s">
        <v>681</v>
      </c>
      <c r="F1577" s="27" t="s">
        <v>692</v>
      </c>
      <c r="G1577" s="27" t="s">
        <v>693</v>
      </c>
      <c r="H1577" s="34" t="s">
        <v>644</v>
      </c>
      <c r="I1577" s="34" t="s">
        <v>645</v>
      </c>
      <c r="J1577" s="34" t="str">
        <f t="shared" si="121"/>
        <v>Admin &amp; OtherOther Overheads as % of Total Gross Profit</v>
      </c>
      <c r="K1577" s="34" t="str">
        <f t="shared" si="122"/>
        <v>230Office expenses (Stationery, postage) - Toyota</v>
      </c>
      <c r="L1577" s="28">
        <f>+SUMIF('TB 4-24'!M:M,$AL1577,'TB 4-24'!G:G)</f>
        <v>0</v>
      </c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>
        <f>+SUMIF('Input Sheet'!$S:$S,$AL1577,'Input Sheet'!C:C)</f>
        <v>0</v>
      </c>
      <c r="Z1577" s="28">
        <f>+SUMIF('Input Sheet'!$S:$S,$AL1577,'Input Sheet'!D:D)</f>
        <v>0</v>
      </c>
      <c r="AA1577" s="28">
        <f>+SUMIF('Input Sheet'!$S:$S,$AL1577,'Input Sheet'!E:E)</f>
        <v>0</v>
      </c>
      <c r="AB1577" s="28">
        <f>+SUMIF('Input Sheet'!$S:$S,$AL1577,'Input Sheet'!F:F)</f>
        <v>0</v>
      </c>
      <c r="AC1577" s="28">
        <f>+SUMIF('Input Sheet'!$S:$S,$AL1577,'Input Sheet'!G:G)</f>
        <v>0</v>
      </c>
      <c r="AD1577" s="28">
        <f>+SUMIF('Input Sheet'!$S:$S,$AL1577,'Input Sheet'!H:H)</f>
        <v>0</v>
      </c>
      <c r="AE1577" s="28">
        <f>+SUMIF('Input Sheet'!$S:$S,$AL1577,'Input Sheet'!I:I)</f>
        <v>0</v>
      </c>
      <c r="AF1577" s="28">
        <f>+SUMIF('Input Sheet'!$S:$S,$AL1577,'Input Sheet'!J:J)</f>
        <v>0</v>
      </c>
      <c r="AG1577" s="28">
        <f>+SUMIF('Input Sheet'!$S:$S,$AL1577,'Input Sheet'!K:K)</f>
        <v>0</v>
      </c>
      <c r="AH1577" s="28">
        <f>+SUMIF('Input Sheet'!$S:$S,$AL1577,'Input Sheet'!L:L)</f>
        <v>0</v>
      </c>
      <c r="AI1577" s="28">
        <f>+SUMIF('Input Sheet'!$S:$S,$AL1577,'Input Sheet'!M:M)</f>
        <v>0</v>
      </c>
      <c r="AJ1577" s="28">
        <f>+SUMIF('Input Sheet'!$S:$S,$AL1577,'Input Sheet'!N:N)</f>
        <v>0</v>
      </c>
      <c r="AK1577" s="28"/>
      <c r="AL1577" s="27" t="str">
        <f t="shared" si="123"/>
        <v>230-7540</v>
      </c>
      <c r="AM1577" s="34" t="str">
        <f t="shared" si="124"/>
        <v>Admin &amp; Other</v>
      </c>
      <c r="AN1577" s="34" t="str">
        <f t="shared" si="125"/>
        <v>Admin &amp; OtherOther Overheads as % of Total Gross Profit</v>
      </c>
      <c r="AO1577" s="35"/>
      <c r="AP1577" s="35"/>
      <c r="AQ1577" s="35"/>
    </row>
    <row r="1578" spans="1:43" x14ac:dyDescent="0.25">
      <c r="A1578" s="27" t="s">
        <v>103</v>
      </c>
      <c r="B1578" s="27" t="s">
        <v>104</v>
      </c>
      <c r="C1578" s="27" t="s">
        <v>657</v>
      </c>
      <c r="D1578" s="27" t="s">
        <v>182</v>
      </c>
      <c r="E1578" s="27" t="s">
        <v>682</v>
      </c>
      <c r="F1578" s="27" t="s">
        <v>692</v>
      </c>
      <c r="G1578" s="27" t="s">
        <v>693</v>
      </c>
      <c r="H1578" s="34" t="s">
        <v>644</v>
      </c>
      <c r="I1578" s="34" t="s">
        <v>645</v>
      </c>
      <c r="J1578" s="34" t="str">
        <f t="shared" si="121"/>
        <v>Admin &amp; OtherOther Overheads as % of Total Gross Profit</v>
      </c>
      <c r="K1578" s="34" t="str">
        <f t="shared" si="122"/>
        <v>240Office expenses (Stationery, postage) - Toyota</v>
      </c>
      <c r="L1578" s="28">
        <f>+SUMIF('TB 4-24'!M:M,$AL1578,'TB 4-24'!G:G)</f>
        <v>0</v>
      </c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>
        <f>+SUMIF('Input Sheet'!$S:$S,$AL1578,'Input Sheet'!C:C)</f>
        <v>0</v>
      </c>
      <c r="Z1578" s="28">
        <f>+SUMIF('Input Sheet'!$S:$S,$AL1578,'Input Sheet'!D:D)</f>
        <v>0</v>
      </c>
      <c r="AA1578" s="28">
        <f>+SUMIF('Input Sheet'!$S:$S,$AL1578,'Input Sheet'!E:E)</f>
        <v>0</v>
      </c>
      <c r="AB1578" s="28">
        <f>+SUMIF('Input Sheet'!$S:$S,$AL1578,'Input Sheet'!F:F)</f>
        <v>0</v>
      </c>
      <c r="AC1578" s="28">
        <f>+SUMIF('Input Sheet'!$S:$S,$AL1578,'Input Sheet'!G:G)</f>
        <v>0</v>
      </c>
      <c r="AD1578" s="28">
        <f>+SUMIF('Input Sheet'!$S:$S,$AL1578,'Input Sheet'!H:H)</f>
        <v>0</v>
      </c>
      <c r="AE1578" s="28">
        <f>+SUMIF('Input Sheet'!$S:$S,$AL1578,'Input Sheet'!I:I)</f>
        <v>0</v>
      </c>
      <c r="AF1578" s="28">
        <f>+SUMIF('Input Sheet'!$S:$S,$AL1578,'Input Sheet'!J:J)</f>
        <v>0</v>
      </c>
      <c r="AG1578" s="28">
        <f>+SUMIF('Input Sheet'!$S:$S,$AL1578,'Input Sheet'!K:K)</f>
        <v>0</v>
      </c>
      <c r="AH1578" s="28">
        <f>+SUMIF('Input Sheet'!$S:$S,$AL1578,'Input Sheet'!L:L)</f>
        <v>0</v>
      </c>
      <c r="AI1578" s="28">
        <f>+SUMIF('Input Sheet'!$S:$S,$AL1578,'Input Sheet'!M:M)</f>
        <v>0</v>
      </c>
      <c r="AJ1578" s="28">
        <f>+SUMIF('Input Sheet'!$S:$S,$AL1578,'Input Sheet'!N:N)</f>
        <v>0</v>
      </c>
      <c r="AK1578" s="28"/>
      <c r="AL1578" s="27" t="str">
        <f t="shared" si="123"/>
        <v>240-7540</v>
      </c>
      <c r="AM1578" s="34" t="str">
        <f t="shared" si="124"/>
        <v>Admin &amp; Other</v>
      </c>
      <c r="AN1578" s="34" t="str">
        <f t="shared" si="125"/>
        <v>Admin &amp; OtherOther Overheads as % of Total Gross Profit</v>
      </c>
      <c r="AO1578" s="35"/>
      <c r="AP1578" s="35"/>
      <c r="AQ1578" s="35"/>
    </row>
    <row r="1579" spans="1:43" x14ac:dyDescent="0.25">
      <c r="A1579" s="27" t="s">
        <v>103</v>
      </c>
      <c r="B1579" s="27" t="s">
        <v>104</v>
      </c>
      <c r="C1579" s="27" t="s">
        <v>657</v>
      </c>
      <c r="D1579" s="27" t="s">
        <v>182</v>
      </c>
      <c r="E1579" s="27" t="s">
        <v>662</v>
      </c>
      <c r="F1579" s="27" t="s">
        <v>692</v>
      </c>
      <c r="G1579" s="27" t="s">
        <v>693</v>
      </c>
      <c r="H1579" s="34" t="s">
        <v>644</v>
      </c>
      <c r="I1579" s="34" t="s">
        <v>645</v>
      </c>
      <c r="J1579" s="34" t="str">
        <f t="shared" si="121"/>
        <v>Admin &amp; OtherOther Overheads as % of Total Gross Profit</v>
      </c>
      <c r="K1579" s="34" t="str">
        <f t="shared" si="122"/>
        <v>260Office expenses (Stationery, postage) - Toyota</v>
      </c>
      <c r="L1579" s="28">
        <f>+SUMIF('TB 4-24'!M:M,$AL1579,'TB 4-24'!G:G)</f>
        <v>0</v>
      </c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>
        <f>+SUMIF('Input Sheet'!$S:$S,$AL1579,'Input Sheet'!C:C)</f>
        <v>0</v>
      </c>
      <c r="Z1579" s="28">
        <f>+SUMIF('Input Sheet'!$S:$S,$AL1579,'Input Sheet'!D:D)</f>
        <v>0</v>
      </c>
      <c r="AA1579" s="28">
        <f>+SUMIF('Input Sheet'!$S:$S,$AL1579,'Input Sheet'!E:E)</f>
        <v>0</v>
      </c>
      <c r="AB1579" s="28">
        <f>+SUMIF('Input Sheet'!$S:$S,$AL1579,'Input Sheet'!F:F)</f>
        <v>0</v>
      </c>
      <c r="AC1579" s="28">
        <f>+SUMIF('Input Sheet'!$S:$S,$AL1579,'Input Sheet'!G:G)</f>
        <v>0</v>
      </c>
      <c r="AD1579" s="28">
        <f>+SUMIF('Input Sheet'!$S:$S,$AL1579,'Input Sheet'!H:H)</f>
        <v>0</v>
      </c>
      <c r="AE1579" s="28">
        <f>+SUMIF('Input Sheet'!$S:$S,$AL1579,'Input Sheet'!I:I)</f>
        <v>0</v>
      </c>
      <c r="AF1579" s="28">
        <f>+SUMIF('Input Sheet'!$S:$S,$AL1579,'Input Sheet'!J:J)</f>
        <v>0</v>
      </c>
      <c r="AG1579" s="28">
        <f>+SUMIF('Input Sheet'!$S:$S,$AL1579,'Input Sheet'!K:K)</f>
        <v>0</v>
      </c>
      <c r="AH1579" s="28">
        <f>+SUMIF('Input Sheet'!$S:$S,$AL1579,'Input Sheet'!L:L)</f>
        <v>0</v>
      </c>
      <c r="AI1579" s="28">
        <f>+SUMIF('Input Sheet'!$S:$S,$AL1579,'Input Sheet'!M:M)</f>
        <v>0</v>
      </c>
      <c r="AJ1579" s="28">
        <f>+SUMIF('Input Sheet'!$S:$S,$AL1579,'Input Sheet'!N:N)</f>
        <v>0</v>
      </c>
      <c r="AK1579" s="28"/>
      <c r="AL1579" s="27" t="str">
        <f t="shared" si="123"/>
        <v>260-7540</v>
      </c>
      <c r="AM1579" s="34" t="str">
        <f t="shared" si="124"/>
        <v>Admin &amp; Other</v>
      </c>
      <c r="AN1579" s="34" t="str">
        <f t="shared" si="125"/>
        <v>Admin &amp; OtherOther Overheads as % of Total Gross Profit</v>
      </c>
      <c r="AO1579" s="35"/>
      <c r="AP1579" s="35"/>
      <c r="AQ1579" s="35"/>
    </row>
    <row r="1580" spans="1:43" x14ac:dyDescent="0.25">
      <c r="A1580" s="27" t="s">
        <v>103</v>
      </c>
      <c r="B1580" s="27" t="s">
        <v>104</v>
      </c>
      <c r="C1580" s="27" t="s">
        <v>663</v>
      </c>
      <c r="D1580" s="27" t="s">
        <v>182</v>
      </c>
      <c r="E1580" s="27" t="s">
        <v>664</v>
      </c>
      <c r="F1580" s="27" t="s">
        <v>692</v>
      </c>
      <c r="G1580" s="27" t="s">
        <v>693</v>
      </c>
      <c r="H1580" s="34" t="s">
        <v>644</v>
      </c>
      <c r="I1580" s="34" t="s">
        <v>645</v>
      </c>
      <c r="J1580" s="34" t="str">
        <f t="shared" si="121"/>
        <v>Admin &amp; OtherOther Overheads as % of Total Gross Profit</v>
      </c>
      <c r="K1580" s="34" t="str">
        <f t="shared" si="122"/>
        <v>400Office expenses (Stationery, postage) - Toyota</v>
      </c>
      <c r="L1580" s="28">
        <f>+SUMIF('TB 4-24'!M:M,$AL1580,'TB 4-24'!G:G)</f>
        <v>0</v>
      </c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>
        <f>+SUMIF('Input Sheet'!$S:$S,$AL1580,'Input Sheet'!C:C)</f>
        <v>0</v>
      </c>
      <c r="Z1580" s="28">
        <f>+SUMIF('Input Sheet'!$S:$S,$AL1580,'Input Sheet'!D:D)</f>
        <v>0</v>
      </c>
      <c r="AA1580" s="28">
        <f>+SUMIF('Input Sheet'!$S:$S,$AL1580,'Input Sheet'!E:E)</f>
        <v>0</v>
      </c>
      <c r="AB1580" s="28">
        <f>+SUMIF('Input Sheet'!$S:$S,$AL1580,'Input Sheet'!F:F)</f>
        <v>0</v>
      </c>
      <c r="AC1580" s="28">
        <f>+SUMIF('Input Sheet'!$S:$S,$AL1580,'Input Sheet'!G:G)</f>
        <v>0</v>
      </c>
      <c r="AD1580" s="28">
        <f>+SUMIF('Input Sheet'!$S:$S,$AL1580,'Input Sheet'!H:H)</f>
        <v>0</v>
      </c>
      <c r="AE1580" s="28">
        <f>+SUMIF('Input Sheet'!$S:$S,$AL1580,'Input Sheet'!I:I)</f>
        <v>0</v>
      </c>
      <c r="AF1580" s="28">
        <f>+SUMIF('Input Sheet'!$S:$S,$AL1580,'Input Sheet'!J:J)</f>
        <v>0</v>
      </c>
      <c r="AG1580" s="28">
        <f>+SUMIF('Input Sheet'!$S:$S,$AL1580,'Input Sheet'!K:K)</f>
        <v>0</v>
      </c>
      <c r="AH1580" s="28">
        <f>+SUMIF('Input Sheet'!$S:$S,$AL1580,'Input Sheet'!L:L)</f>
        <v>0</v>
      </c>
      <c r="AI1580" s="28">
        <f>+SUMIF('Input Sheet'!$S:$S,$AL1580,'Input Sheet'!M:M)</f>
        <v>0</v>
      </c>
      <c r="AJ1580" s="28">
        <f>+SUMIF('Input Sheet'!$S:$S,$AL1580,'Input Sheet'!N:N)</f>
        <v>0</v>
      </c>
      <c r="AK1580" s="28"/>
      <c r="AL1580" s="27" t="str">
        <f t="shared" si="123"/>
        <v>400-7540</v>
      </c>
      <c r="AM1580" s="34" t="str">
        <f t="shared" si="124"/>
        <v>Admin &amp; Other</v>
      </c>
      <c r="AN1580" s="34" t="str">
        <f t="shared" si="125"/>
        <v>Admin &amp; OtherOther Overheads as % of Total Gross Profit</v>
      </c>
      <c r="AO1580" s="35"/>
      <c r="AP1580" s="35"/>
      <c r="AQ1580" s="35"/>
    </row>
    <row r="1581" spans="1:43" x14ac:dyDescent="0.25">
      <c r="A1581" s="27" t="s">
        <v>103</v>
      </c>
      <c r="B1581" s="27" t="s">
        <v>104</v>
      </c>
      <c r="C1581" s="27" t="s">
        <v>663</v>
      </c>
      <c r="D1581" s="27" t="s">
        <v>182</v>
      </c>
      <c r="E1581" s="27" t="s">
        <v>665</v>
      </c>
      <c r="F1581" s="27" t="s">
        <v>692</v>
      </c>
      <c r="G1581" s="27" t="s">
        <v>693</v>
      </c>
      <c r="H1581" s="34" t="s">
        <v>644</v>
      </c>
      <c r="I1581" s="34" t="s">
        <v>645</v>
      </c>
      <c r="J1581" s="34" t="str">
        <f t="shared" si="121"/>
        <v>Admin &amp; OtherOther Overheads as % of Total Gross Profit</v>
      </c>
      <c r="K1581" s="34" t="str">
        <f t="shared" si="122"/>
        <v>410Office expenses (Stationery, postage) - Toyota</v>
      </c>
      <c r="L1581" s="28">
        <f>+SUMIF('TB 4-24'!M:M,$AL1581,'TB 4-24'!G:G)</f>
        <v>0</v>
      </c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>
        <f>+SUMIF('Input Sheet'!$S:$S,$AL1581,'Input Sheet'!C:C)</f>
        <v>0</v>
      </c>
      <c r="Z1581" s="28">
        <f>+SUMIF('Input Sheet'!$S:$S,$AL1581,'Input Sheet'!D:D)</f>
        <v>0</v>
      </c>
      <c r="AA1581" s="28">
        <f>+SUMIF('Input Sheet'!$S:$S,$AL1581,'Input Sheet'!E:E)</f>
        <v>0</v>
      </c>
      <c r="AB1581" s="28">
        <f>+SUMIF('Input Sheet'!$S:$S,$AL1581,'Input Sheet'!F:F)</f>
        <v>0</v>
      </c>
      <c r="AC1581" s="28">
        <f>+SUMIF('Input Sheet'!$S:$S,$AL1581,'Input Sheet'!G:G)</f>
        <v>0</v>
      </c>
      <c r="AD1581" s="28">
        <f>+SUMIF('Input Sheet'!$S:$S,$AL1581,'Input Sheet'!H:H)</f>
        <v>0</v>
      </c>
      <c r="AE1581" s="28">
        <f>+SUMIF('Input Sheet'!$S:$S,$AL1581,'Input Sheet'!I:I)</f>
        <v>0</v>
      </c>
      <c r="AF1581" s="28">
        <f>+SUMIF('Input Sheet'!$S:$S,$AL1581,'Input Sheet'!J:J)</f>
        <v>0</v>
      </c>
      <c r="AG1581" s="28">
        <f>+SUMIF('Input Sheet'!$S:$S,$AL1581,'Input Sheet'!K:K)</f>
        <v>0</v>
      </c>
      <c r="AH1581" s="28">
        <f>+SUMIF('Input Sheet'!$S:$S,$AL1581,'Input Sheet'!L:L)</f>
        <v>0</v>
      </c>
      <c r="AI1581" s="28">
        <f>+SUMIF('Input Sheet'!$S:$S,$AL1581,'Input Sheet'!M:M)</f>
        <v>0</v>
      </c>
      <c r="AJ1581" s="28">
        <f>+SUMIF('Input Sheet'!$S:$S,$AL1581,'Input Sheet'!N:N)</f>
        <v>0</v>
      </c>
      <c r="AK1581" s="28"/>
      <c r="AL1581" s="27" t="str">
        <f t="shared" si="123"/>
        <v>410-7540</v>
      </c>
      <c r="AM1581" s="34" t="str">
        <f t="shared" si="124"/>
        <v>Admin &amp; Other</v>
      </c>
      <c r="AN1581" s="34" t="str">
        <f t="shared" si="125"/>
        <v>Admin &amp; OtherOther Overheads as % of Total Gross Profit</v>
      </c>
      <c r="AO1581" s="35"/>
      <c r="AP1581" s="35"/>
      <c r="AQ1581" s="35"/>
    </row>
    <row r="1582" spans="1:43" x14ac:dyDescent="0.25">
      <c r="A1582" s="27" t="s">
        <v>103</v>
      </c>
      <c r="B1582" s="27" t="s">
        <v>104</v>
      </c>
      <c r="C1582" s="27" t="s">
        <v>663</v>
      </c>
      <c r="D1582" s="27" t="s">
        <v>182</v>
      </c>
      <c r="E1582" s="27" t="s">
        <v>666</v>
      </c>
      <c r="F1582" s="27" t="s">
        <v>692</v>
      </c>
      <c r="G1582" s="27" t="s">
        <v>693</v>
      </c>
      <c r="H1582" s="34" t="s">
        <v>644</v>
      </c>
      <c r="I1582" s="34" t="s">
        <v>645</v>
      </c>
      <c r="J1582" s="34" t="str">
        <f t="shared" si="121"/>
        <v>Admin &amp; OtherOther Overheads as % of Total Gross Profit</v>
      </c>
      <c r="K1582" s="34" t="str">
        <f t="shared" si="122"/>
        <v>420Office expenses (Stationery, postage) - Toyota</v>
      </c>
      <c r="L1582" s="28">
        <f>+SUMIF('TB 4-24'!M:M,$AL1582,'TB 4-24'!G:G)</f>
        <v>0</v>
      </c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>
        <f>+SUMIF('Input Sheet'!$S:$S,$AL1582,'Input Sheet'!C:C)</f>
        <v>0</v>
      </c>
      <c r="Z1582" s="28">
        <f>+SUMIF('Input Sheet'!$S:$S,$AL1582,'Input Sheet'!D:D)</f>
        <v>0</v>
      </c>
      <c r="AA1582" s="28">
        <f>+SUMIF('Input Sheet'!$S:$S,$AL1582,'Input Sheet'!E:E)</f>
        <v>0</v>
      </c>
      <c r="AB1582" s="28">
        <f>+SUMIF('Input Sheet'!$S:$S,$AL1582,'Input Sheet'!F:F)</f>
        <v>0</v>
      </c>
      <c r="AC1582" s="28">
        <f>+SUMIF('Input Sheet'!$S:$S,$AL1582,'Input Sheet'!G:G)</f>
        <v>0</v>
      </c>
      <c r="AD1582" s="28">
        <f>+SUMIF('Input Sheet'!$S:$S,$AL1582,'Input Sheet'!H:H)</f>
        <v>0</v>
      </c>
      <c r="AE1582" s="28">
        <f>+SUMIF('Input Sheet'!$S:$S,$AL1582,'Input Sheet'!I:I)</f>
        <v>0</v>
      </c>
      <c r="AF1582" s="28">
        <f>+SUMIF('Input Sheet'!$S:$S,$AL1582,'Input Sheet'!J:J)</f>
        <v>0</v>
      </c>
      <c r="AG1582" s="28">
        <f>+SUMIF('Input Sheet'!$S:$S,$AL1582,'Input Sheet'!K:K)</f>
        <v>0</v>
      </c>
      <c r="AH1582" s="28">
        <f>+SUMIF('Input Sheet'!$S:$S,$AL1582,'Input Sheet'!L:L)</f>
        <v>0</v>
      </c>
      <c r="AI1582" s="28">
        <f>+SUMIF('Input Sheet'!$S:$S,$AL1582,'Input Sheet'!M:M)</f>
        <v>0</v>
      </c>
      <c r="AJ1582" s="28">
        <f>+SUMIF('Input Sheet'!$S:$S,$AL1582,'Input Sheet'!N:N)</f>
        <v>0</v>
      </c>
      <c r="AK1582" s="28"/>
      <c r="AL1582" s="27" t="str">
        <f t="shared" si="123"/>
        <v>420-7540</v>
      </c>
      <c r="AM1582" s="34" t="str">
        <f t="shared" si="124"/>
        <v>Admin &amp; Other</v>
      </c>
      <c r="AN1582" s="34" t="str">
        <f t="shared" si="125"/>
        <v>Admin &amp; OtherOther Overheads as % of Total Gross Profit</v>
      </c>
      <c r="AO1582" s="35"/>
      <c r="AP1582" s="35"/>
      <c r="AQ1582" s="35"/>
    </row>
    <row r="1583" spans="1:43" x14ac:dyDescent="0.25">
      <c r="A1583" s="27" t="s">
        <v>103</v>
      </c>
      <c r="B1583" s="27" t="s">
        <v>104</v>
      </c>
      <c r="C1583" s="27" t="s">
        <v>663</v>
      </c>
      <c r="D1583" s="27" t="s">
        <v>182</v>
      </c>
      <c r="E1583" s="27" t="s">
        <v>667</v>
      </c>
      <c r="F1583" s="27" t="s">
        <v>692</v>
      </c>
      <c r="G1583" s="27" t="s">
        <v>693</v>
      </c>
      <c r="H1583" s="34" t="s">
        <v>644</v>
      </c>
      <c r="I1583" s="34" t="s">
        <v>645</v>
      </c>
      <c r="J1583" s="34" t="str">
        <f t="shared" si="121"/>
        <v>Admin &amp; OtherOther Overheads as % of Total Gross Profit</v>
      </c>
      <c r="K1583" s="34" t="str">
        <f t="shared" si="122"/>
        <v>421Office expenses (Stationery, postage) - Toyota</v>
      </c>
      <c r="L1583" s="28">
        <f>+SUMIF('TB 4-24'!M:M,$AL1583,'TB 4-24'!G:G)</f>
        <v>0</v>
      </c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>
        <f>+SUMIF('Input Sheet'!$S:$S,$AL1583,'Input Sheet'!C:C)</f>
        <v>0</v>
      </c>
      <c r="Z1583" s="28">
        <f>+SUMIF('Input Sheet'!$S:$S,$AL1583,'Input Sheet'!D:D)</f>
        <v>0</v>
      </c>
      <c r="AA1583" s="28">
        <f>+SUMIF('Input Sheet'!$S:$S,$AL1583,'Input Sheet'!E:E)</f>
        <v>0</v>
      </c>
      <c r="AB1583" s="28">
        <f>+SUMIF('Input Sheet'!$S:$S,$AL1583,'Input Sheet'!F:F)</f>
        <v>0</v>
      </c>
      <c r="AC1583" s="28">
        <f>+SUMIF('Input Sheet'!$S:$S,$AL1583,'Input Sheet'!G:G)</f>
        <v>0</v>
      </c>
      <c r="AD1583" s="28">
        <f>+SUMIF('Input Sheet'!$S:$S,$AL1583,'Input Sheet'!H:H)</f>
        <v>0</v>
      </c>
      <c r="AE1583" s="28">
        <f>+SUMIF('Input Sheet'!$S:$S,$AL1583,'Input Sheet'!I:I)</f>
        <v>0</v>
      </c>
      <c r="AF1583" s="28">
        <f>+SUMIF('Input Sheet'!$S:$S,$AL1583,'Input Sheet'!J:J)</f>
        <v>0</v>
      </c>
      <c r="AG1583" s="28">
        <f>+SUMIF('Input Sheet'!$S:$S,$AL1583,'Input Sheet'!K:K)</f>
        <v>0</v>
      </c>
      <c r="AH1583" s="28">
        <f>+SUMIF('Input Sheet'!$S:$S,$AL1583,'Input Sheet'!L:L)</f>
        <v>0</v>
      </c>
      <c r="AI1583" s="28">
        <f>+SUMIF('Input Sheet'!$S:$S,$AL1583,'Input Sheet'!M:M)</f>
        <v>0</v>
      </c>
      <c r="AJ1583" s="28">
        <f>+SUMIF('Input Sheet'!$S:$S,$AL1583,'Input Sheet'!N:N)</f>
        <v>0</v>
      </c>
      <c r="AK1583" s="28"/>
      <c r="AL1583" s="27" t="str">
        <f t="shared" si="123"/>
        <v>421-7540</v>
      </c>
      <c r="AM1583" s="34" t="str">
        <f t="shared" si="124"/>
        <v>Admin &amp; Other</v>
      </c>
      <c r="AN1583" s="34" t="str">
        <f t="shared" si="125"/>
        <v>Admin &amp; OtherOther Overheads as % of Total Gross Profit</v>
      </c>
      <c r="AO1583" s="35"/>
      <c r="AP1583" s="35"/>
      <c r="AQ1583" s="35"/>
    </row>
    <row r="1584" spans="1:43" x14ac:dyDescent="0.25">
      <c r="A1584" s="27" t="s">
        <v>103</v>
      </c>
      <c r="B1584" s="27" t="s">
        <v>104</v>
      </c>
      <c r="C1584" s="27" t="s">
        <v>663</v>
      </c>
      <c r="D1584" s="27" t="s">
        <v>182</v>
      </c>
      <c r="E1584" s="27" t="s">
        <v>668</v>
      </c>
      <c r="F1584" s="27" t="s">
        <v>692</v>
      </c>
      <c r="G1584" s="27" t="s">
        <v>693</v>
      </c>
      <c r="H1584" s="34" t="s">
        <v>644</v>
      </c>
      <c r="I1584" s="34" t="s">
        <v>645</v>
      </c>
      <c r="J1584" s="34" t="str">
        <f t="shared" si="121"/>
        <v>Admin &amp; OtherOther Overheads as % of Total Gross Profit</v>
      </c>
      <c r="K1584" s="34" t="str">
        <f t="shared" si="122"/>
        <v>430Office expenses (Stationery, postage) - Toyota</v>
      </c>
      <c r="L1584" s="28">
        <f>+SUMIF('TB 4-24'!M:M,$AL1584,'TB 4-24'!G:G)</f>
        <v>0</v>
      </c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>
        <f>+SUMIF('Input Sheet'!$S:$S,$AL1584,'Input Sheet'!C:C)</f>
        <v>0</v>
      </c>
      <c r="Z1584" s="28">
        <f>+SUMIF('Input Sheet'!$S:$S,$AL1584,'Input Sheet'!D:D)</f>
        <v>0</v>
      </c>
      <c r="AA1584" s="28">
        <f>+SUMIF('Input Sheet'!$S:$S,$AL1584,'Input Sheet'!E:E)</f>
        <v>0</v>
      </c>
      <c r="AB1584" s="28">
        <f>+SUMIF('Input Sheet'!$S:$S,$AL1584,'Input Sheet'!F:F)</f>
        <v>0</v>
      </c>
      <c r="AC1584" s="28">
        <f>+SUMIF('Input Sheet'!$S:$S,$AL1584,'Input Sheet'!G:G)</f>
        <v>0</v>
      </c>
      <c r="AD1584" s="28">
        <f>+SUMIF('Input Sheet'!$S:$S,$AL1584,'Input Sheet'!H:H)</f>
        <v>0</v>
      </c>
      <c r="AE1584" s="28">
        <f>+SUMIF('Input Sheet'!$S:$S,$AL1584,'Input Sheet'!I:I)</f>
        <v>0</v>
      </c>
      <c r="AF1584" s="28">
        <f>+SUMIF('Input Sheet'!$S:$S,$AL1584,'Input Sheet'!J:J)</f>
        <v>0</v>
      </c>
      <c r="AG1584" s="28">
        <f>+SUMIF('Input Sheet'!$S:$S,$AL1584,'Input Sheet'!K:K)</f>
        <v>0</v>
      </c>
      <c r="AH1584" s="28">
        <f>+SUMIF('Input Sheet'!$S:$S,$AL1584,'Input Sheet'!L:L)</f>
        <v>0</v>
      </c>
      <c r="AI1584" s="28">
        <f>+SUMIF('Input Sheet'!$S:$S,$AL1584,'Input Sheet'!M:M)</f>
        <v>0</v>
      </c>
      <c r="AJ1584" s="28">
        <f>+SUMIF('Input Sheet'!$S:$S,$AL1584,'Input Sheet'!N:N)</f>
        <v>0</v>
      </c>
      <c r="AK1584" s="28"/>
      <c r="AL1584" s="27" t="str">
        <f t="shared" si="123"/>
        <v>430-7540</v>
      </c>
      <c r="AM1584" s="34" t="str">
        <f t="shared" si="124"/>
        <v>Admin &amp; Other</v>
      </c>
      <c r="AN1584" s="34" t="str">
        <f t="shared" si="125"/>
        <v>Admin &amp; OtherOther Overheads as % of Total Gross Profit</v>
      </c>
      <c r="AO1584" s="35"/>
      <c r="AP1584" s="35"/>
      <c r="AQ1584" s="35"/>
    </row>
    <row r="1585" spans="1:43" x14ac:dyDescent="0.25">
      <c r="A1585" s="27" t="s">
        <v>103</v>
      </c>
      <c r="B1585" s="27" t="s">
        <v>104</v>
      </c>
      <c r="C1585" s="27" t="s">
        <v>663</v>
      </c>
      <c r="D1585" s="27" t="s">
        <v>182</v>
      </c>
      <c r="E1585" s="27" t="s">
        <v>669</v>
      </c>
      <c r="F1585" s="27" t="s">
        <v>692</v>
      </c>
      <c r="G1585" s="27" t="s">
        <v>693</v>
      </c>
      <c r="H1585" s="34" t="s">
        <v>644</v>
      </c>
      <c r="I1585" s="34" t="s">
        <v>645</v>
      </c>
      <c r="J1585" s="34" t="str">
        <f t="shared" si="121"/>
        <v>Admin &amp; OtherOther Overheads as % of Total Gross Profit</v>
      </c>
      <c r="K1585" s="34" t="str">
        <f t="shared" si="122"/>
        <v>440Office expenses (Stationery, postage) - Toyota</v>
      </c>
      <c r="L1585" s="28">
        <f>+SUMIF('TB 4-24'!M:M,$AL1585,'TB 4-24'!G:G)</f>
        <v>0</v>
      </c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>
        <f>+SUMIF('Input Sheet'!$S:$S,$AL1585,'Input Sheet'!C:C)</f>
        <v>0</v>
      </c>
      <c r="Z1585" s="28">
        <f>+SUMIF('Input Sheet'!$S:$S,$AL1585,'Input Sheet'!D:D)</f>
        <v>0</v>
      </c>
      <c r="AA1585" s="28">
        <f>+SUMIF('Input Sheet'!$S:$S,$AL1585,'Input Sheet'!E:E)</f>
        <v>0</v>
      </c>
      <c r="AB1585" s="28">
        <f>+SUMIF('Input Sheet'!$S:$S,$AL1585,'Input Sheet'!F:F)</f>
        <v>0</v>
      </c>
      <c r="AC1585" s="28">
        <f>+SUMIF('Input Sheet'!$S:$S,$AL1585,'Input Sheet'!G:G)</f>
        <v>0</v>
      </c>
      <c r="AD1585" s="28">
        <f>+SUMIF('Input Sheet'!$S:$S,$AL1585,'Input Sheet'!H:H)</f>
        <v>0</v>
      </c>
      <c r="AE1585" s="28">
        <f>+SUMIF('Input Sheet'!$S:$S,$AL1585,'Input Sheet'!I:I)</f>
        <v>0</v>
      </c>
      <c r="AF1585" s="28">
        <f>+SUMIF('Input Sheet'!$S:$S,$AL1585,'Input Sheet'!J:J)</f>
        <v>0</v>
      </c>
      <c r="AG1585" s="28">
        <f>+SUMIF('Input Sheet'!$S:$S,$AL1585,'Input Sheet'!K:K)</f>
        <v>0</v>
      </c>
      <c r="AH1585" s="28">
        <f>+SUMIF('Input Sheet'!$S:$S,$AL1585,'Input Sheet'!L:L)</f>
        <v>0</v>
      </c>
      <c r="AI1585" s="28">
        <f>+SUMIF('Input Sheet'!$S:$S,$AL1585,'Input Sheet'!M:M)</f>
        <v>0</v>
      </c>
      <c r="AJ1585" s="28">
        <f>+SUMIF('Input Sheet'!$S:$S,$AL1585,'Input Sheet'!N:N)</f>
        <v>0</v>
      </c>
      <c r="AK1585" s="28"/>
      <c r="AL1585" s="27" t="str">
        <f t="shared" si="123"/>
        <v>440-7540</v>
      </c>
      <c r="AM1585" s="34" t="str">
        <f t="shared" si="124"/>
        <v>Admin &amp; Other</v>
      </c>
      <c r="AN1585" s="34" t="str">
        <f t="shared" si="125"/>
        <v>Admin &amp; OtherOther Overheads as % of Total Gross Profit</v>
      </c>
      <c r="AO1585" s="35"/>
      <c r="AP1585" s="35"/>
      <c r="AQ1585" s="35"/>
    </row>
    <row r="1586" spans="1:43" x14ac:dyDescent="0.25">
      <c r="A1586" s="27" t="s">
        <v>103</v>
      </c>
      <c r="B1586" s="27" t="s">
        <v>104</v>
      </c>
      <c r="C1586" s="27" t="s">
        <v>663</v>
      </c>
      <c r="D1586" s="27" t="s">
        <v>182</v>
      </c>
      <c r="E1586" s="27" t="s">
        <v>670</v>
      </c>
      <c r="F1586" s="27" t="s">
        <v>692</v>
      </c>
      <c r="G1586" s="27" t="s">
        <v>693</v>
      </c>
      <c r="H1586" s="34" t="s">
        <v>644</v>
      </c>
      <c r="I1586" s="34" t="s">
        <v>645</v>
      </c>
      <c r="J1586" s="34" t="str">
        <f t="shared" si="121"/>
        <v>Admin &amp; OtherOther Overheads as % of Total Gross Profit</v>
      </c>
      <c r="K1586" s="34" t="str">
        <f t="shared" si="122"/>
        <v>460Office expenses (Stationery, postage) - Toyota</v>
      </c>
      <c r="L1586" s="28">
        <f>+SUMIF('TB 4-24'!M:M,$AL1586,'TB 4-24'!G:G)</f>
        <v>0</v>
      </c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>
        <f>+SUMIF('Input Sheet'!$S:$S,$AL1586,'Input Sheet'!C:C)</f>
        <v>0</v>
      </c>
      <c r="Z1586" s="28">
        <f>+SUMIF('Input Sheet'!$S:$S,$AL1586,'Input Sheet'!D:D)</f>
        <v>0</v>
      </c>
      <c r="AA1586" s="28">
        <f>+SUMIF('Input Sheet'!$S:$S,$AL1586,'Input Sheet'!E:E)</f>
        <v>0</v>
      </c>
      <c r="AB1586" s="28">
        <f>+SUMIF('Input Sheet'!$S:$S,$AL1586,'Input Sheet'!F:F)</f>
        <v>0</v>
      </c>
      <c r="AC1586" s="28">
        <f>+SUMIF('Input Sheet'!$S:$S,$AL1586,'Input Sheet'!G:G)</f>
        <v>0</v>
      </c>
      <c r="AD1586" s="28">
        <f>+SUMIF('Input Sheet'!$S:$S,$AL1586,'Input Sheet'!H:H)</f>
        <v>0</v>
      </c>
      <c r="AE1586" s="28">
        <f>+SUMIF('Input Sheet'!$S:$S,$AL1586,'Input Sheet'!I:I)</f>
        <v>0</v>
      </c>
      <c r="AF1586" s="28">
        <f>+SUMIF('Input Sheet'!$S:$S,$AL1586,'Input Sheet'!J:J)</f>
        <v>0</v>
      </c>
      <c r="AG1586" s="28">
        <f>+SUMIF('Input Sheet'!$S:$S,$AL1586,'Input Sheet'!K:K)</f>
        <v>0</v>
      </c>
      <c r="AH1586" s="28">
        <f>+SUMIF('Input Sheet'!$S:$S,$AL1586,'Input Sheet'!L:L)</f>
        <v>0</v>
      </c>
      <c r="AI1586" s="28">
        <f>+SUMIF('Input Sheet'!$S:$S,$AL1586,'Input Sheet'!M:M)</f>
        <v>0</v>
      </c>
      <c r="AJ1586" s="28">
        <f>+SUMIF('Input Sheet'!$S:$S,$AL1586,'Input Sheet'!N:N)</f>
        <v>0</v>
      </c>
      <c r="AK1586" s="28"/>
      <c r="AL1586" s="27" t="str">
        <f t="shared" si="123"/>
        <v>460-7540</v>
      </c>
      <c r="AM1586" s="34" t="str">
        <f t="shared" si="124"/>
        <v>Admin &amp; Other</v>
      </c>
      <c r="AN1586" s="34" t="str">
        <f t="shared" si="125"/>
        <v>Admin &amp; OtherOther Overheads as % of Total Gross Profit</v>
      </c>
      <c r="AO1586" s="35"/>
      <c r="AP1586" s="35"/>
      <c r="AQ1586" s="35"/>
    </row>
    <row r="1587" spans="1:43" x14ac:dyDescent="0.25">
      <c r="A1587" s="27" t="s">
        <v>103</v>
      </c>
      <c r="B1587" s="27" t="s">
        <v>104</v>
      </c>
      <c r="C1587" s="27" t="s">
        <v>671</v>
      </c>
      <c r="D1587" s="27" t="s">
        <v>182</v>
      </c>
      <c r="E1587" s="27" t="s">
        <v>672</v>
      </c>
      <c r="F1587" s="27" t="s">
        <v>692</v>
      </c>
      <c r="G1587" s="27" t="s">
        <v>693</v>
      </c>
      <c r="H1587" s="34" t="s">
        <v>644</v>
      </c>
      <c r="I1587" s="34" t="s">
        <v>645</v>
      </c>
      <c r="J1587" s="34" t="str">
        <f t="shared" si="121"/>
        <v>Admin &amp; OtherOther Overheads as % of Total Gross Profit</v>
      </c>
      <c r="K1587" s="34" t="str">
        <f t="shared" si="122"/>
        <v>300Office expenses (Stationery, postage) - Toyota</v>
      </c>
      <c r="L1587" s="28">
        <f>+SUMIF('TB 4-24'!M:M,$AL1587,'TB 4-24'!G:G)</f>
        <v>0</v>
      </c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>
        <f>+SUMIF('Input Sheet'!$S:$S,$AL1587,'Input Sheet'!C:C)</f>
        <v>0</v>
      </c>
      <c r="Z1587" s="28">
        <f>+SUMIF('Input Sheet'!$S:$S,$AL1587,'Input Sheet'!D:D)</f>
        <v>0</v>
      </c>
      <c r="AA1587" s="28">
        <f>+SUMIF('Input Sheet'!$S:$S,$AL1587,'Input Sheet'!E:E)</f>
        <v>0</v>
      </c>
      <c r="AB1587" s="28">
        <f>+SUMIF('Input Sheet'!$S:$S,$AL1587,'Input Sheet'!F:F)</f>
        <v>0</v>
      </c>
      <c r="AC1587" s="28">
        <f>+SUMIF('Input Sheet'!$S:$S,$AL1587,'Input Sheet'!G:G)</f>
        <v>0</v>
      </c>
      <c r="AD1587" s="28">
        <f>+SUMIF('Input Sheet'!$S:$S,$AL1587,'Input Sheet'!H:H)</f>
        <v>0</v>
      </c>
      <c r="AE1587" s="28">
        <f>+SUMIF('Input Sheet'!$S:$S,$AL1587,'Input Sheet'!I:I)</f>
        <v>0</v>
      </c>
      <c r="AF1587" s="28">
        <f>+SUMIF('Input Sheet'!$S:$S,$AL1587,'Input Sheet'!J:J)</f>
        <v>0</v>
      </c>
      <c r="AG1587" s="28">
        <f>+SUMIF('Input Sheet'!$S:$S,$AL1587,'Input Sheet'!K:K)</f>
        <v>0</v>
      </c>
      <c r="AH1587" s="28">
        <f>+SUMIF('Input Sheet'!$S:$S,$AL1587,'Input Sheet'!L:L)</f>
        <v>0</v>
      </c>
      <c r="AI1587" s="28">
        <f>+SUMIF('Input Sheet'!$S:$S,$AL1587,'Input Sheet'!M:M)</f>
        <v>0</v>
      </c>
      <c r="AJ1587" s="28">
        <f>+SUMIF('Input Sheet'!$S:$S,$AL1587,'Input Sheet'!N:N)</f>
        <v>0</v>
      </c>
      <c r="AK1587" s="28"/>
      <c r="AL1587" s="27" t="str">
        <f t="shared" si="123"/>
        <v>300-7540</v>
      </c>
      <c r="AM1587" s="34" t="str">
        <f t="shared" si="124"/>
        <v>Admin &amp; Other</v>
      </c>
      <c r="AN1587" s="34" t="str">
        <f t="shared" si="125"/>
        <v>Admin &amp; OtherOther Overheads as % of Total Gross Profit</v>
      </c>
      <c r="AO1587" s="35"/>
      <c r="AP1587" s="35"/>
      <c r="AQ1587" s="35"/>
    </row>
    <row r="1588" spans="1:43" x14ac:dyDescent="0.25">
      <c r="A1588" s="27" t="s">
        <v>103</v>
      </c>
      <c r="B1588" s="27" t="s">
        <v>104</v>
      </c>
      <c r="C1588" s="27" t="s">
        <v>671</v>
      </c>
      <c r="D1588" s="27" t="s">
        <v>182</v>
      </c>
      <c r="E1588" s="27" t="s">
        <v>673</v>
      </c>
      <c r="F1588" s="27" t="s">
        <v>692</v>
      </c>
      <c r="G1588" s="27" t="s">
        <v>693</v>
      </c>
      <c r="H1588" s="34" t="s">
        <v>644</v>
      </c>
      <c r="I1588" s="34" t="s">
        <v>645</v>
      </c>
      <c r="J1588" s="34" t="str">
        <f t="shared" si="121"/>
        <v>Admin &amp; OtherOther Overheads as % of Total Gross Profit</v>
      </c>
      <c r="K1588" s="34" t="str">
        <f t="shared" si="122"/>
        <v>310Office expenses (Stationery, postage) - Toyota</v>
      </c>
      <c r="L1588" s="28">
        <f>+SUMIF('TB 4-24'!M:M,$AL1588,'TB 4-24'!G:G)</f>
        <v>0</v>
      </c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>
        <f>+SUMIF('Input Sheet'!$S:$S,$AL1588,'Input Sheet'!C:C)</f>
        <v>0</v>
      </c>
      <c r="Z1588" s="28">
        <f>+SUMIF('Input Sheet'!$S:$S,$AL1588,'Input Sheet'!D:D)</f>
        <v>0</v>
      </c>
      <c r="AA1588" s="28">
        <f>+SUMIF('Input Sheet'!$S:$S,$AL1588,'Input Sheet'!E:E)</f>
        <v>0</v>
      </c>
      <c r="AB1588" s="28">
        <f>+SUMIF('Input Sheet'!$S:$S,$AL1588,'Input Sheet'!F:F)</f>
        <v>0</v>
      </c>
      <c r="AC1588" s="28">
        <f>+SUMIF('Input Sheet'!$S:$S,$AL1588,'Input Sheet'!G:G)</f>
        <v>0</v>
      </c>
      <c r="AD1588" s="28">
        <f>+SUMIF('Input Sheet'!$S:$S,$AL1588,'Input Sheet'!H:H)</f>
        <v>0</v>
      </c>
      <c r="AE1588" s="28">
        <f>+SUMIF('Input Sheet'!$S:$S,$AL1588,'Input Sheet'!I:I)</f>
        <v>0</v>
      </c>
      <c r="AF1588" s="28">
        <f>+SUMIF('Input Sheet'!$S:$S,$AL1588,'Input Sheet'!J:J)</f>
        <v>0</v>
      </c>
      <c r="AG1588" s="28">
        <f>+SUMIF('Input Sheet'!$S:$S,$AL1588,'Input Sheet'!K:K)</f>
        <v>0</v>
      </c>
      <c r="AH1588" s="28">
        <f>+SUMIF('Input Sheet'!$S:$S,$AL1588,'Input Sheet'!L:L)</f>
        <v>0</v>
      </c>
      <c r="AI1588" s="28">
        <f>+SUMIF('Input Sheet'!$S:$S,$AL1588,'Input Sheet'!M:M)</f>
        <v>0</v>
      </c>
      <c r="AJ1588" s="28">
        <f>+SUMIF('Input Sheet'!$S:$S,$AL1588,'Input Sheet'!N:N)</f>
        <v>0</v>
      </c>
      <c r="AK1588" s="28"/>
      <c r="AL1588" s="27" t="str">
        <f t="shared" si="123"/>
        <v>310-7540</v>
      </c>
      <c r="AM1588" s="34" t="str">
        <f t="shared" si="124"/>
        <v>Admin &amp; Other</v>
      </c>
      <c r="AN1588" s="34" t="str">
        <f t="shared" si="125"/>
        <v>Admin &amp; OtherOther Overheads as % of Total Gross Profit</v>
      </c>
      <c r="AO1588" s="35"/>
      <c r="AP1588" s="35"/>
      <c r="AQ1588" s="35"/>
    </row>
    <row r="1589" spans="1:43" x14ac:dyDescent="0.25">
      <c r="A1589" s="27" t="s">
        <v>103</v>
      </c>
      <c r="B1589" s="27" t="s">
        <v>104</v>
      </c>
      <c r="C1589" s="27" t="s">
        <v>671</v>
      </c>
      <c r="D1589" s="27" t="s">
        <v>182</v>
      </c>
      <c r="E1589" s="27" t="s">
        <v>674</v>
      </c>
      <c r="F1589" s="27" t="s">
        <v>692</v>
      </c>
      <c r="G1589" s="27" t="s">
        <v>693</v>
      </c>
      <c r="H1589" s="34" t="s">
        <v>644</v>
      </c>
      <c r="I1589" s="34" t="s">
        <v>645</v>
      </c>
      <c r="J1589" s="34" t="str">
        <f t="shared" si="121"/>
        <v>Admin &amp; OtherOther Overheads as % of Total Gross Profit</v>
      </c>
      <c r="K1589" s="34" t="str">
        <f t="shared" si="122"/>
        <v>321Office expenses (Stationery, postage) - Toyota</v>
      </c>
      <c r="L1589" s="28">
        <f>+SUMIF('TB 4-24'!M:M,$AL1589,'TB 4-24'!G:G)</f>
        <v>0</v>
      </c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>
        <f>+SUMIF('Input Sheet'!$S:$S,$AL1589,'Input Sheet'!C:C)</f>
        <v>0</v>
      </c>
      <c r="Z1589" s="28">
        <f>+SUMIF('Input Sheet'!$S:$S,$AL1589,'Input Sheet'!D:D)</f>
        <v>0</v>
      </c>
      <c r="AA1589" s="28">
        <f>+SUMIF('Input Sheet'!$S:$S,$AL1589,'Input Sheet'!E:E)</f>
        <v>0</v>
      </c>
      <c r="AB1589" s="28">
        <f>+SUMIF('Input Sheet'!$S:$S,$AL1589,'Input Sheet'!F:F)</f>
        <v>0</v>
      </c>
      <c r="AC1589" s="28">
        <f>+SUMIF('Input Sheet'!$S:$S,$AL1589,'Input Sheet'!G:G)</f>
        <v>0</v>
      </c>
      <c r="AD1589" s="28">
        <f>+SUMIF('Input Sheet'!$S:$S,$AL1589,'Input Sheet'!H:H)</f>
        <v>0</v>
      </c>
      <c r="AE1589" s="28">
        <f>+SUMIF('Input Sheet'!$S:$S,$AL1589,'Input Sheet'!I:I)</f>
        <v>0</v>
      </c>
      <c r="AF1589" s="28">
        <f>+SUMIF('Input Sheet'!$S:$S,$AL1589,'Input Sheet'!J:J)</f>
        <v>0</v>
      </c>
      <c r="AG1589" s="28">
        <f>+SUMIF('Input Sheet'!$S:$S,$AL1589,'Input Sheet'!K:K)</f>
        <v>0</v>
      </c>
      <c r="AH1589" s="28">
        <f>+SUMIF('Input Sheet'!$S:$S,$AL1589,'Input Sheet'!L:L)</f>
        <v>0</v>
      </c>
      <c r="AI1589" s="28">
        <f>+SUMIF('Input Sheet'!$S:$S,$AL1589,'Input Sheet'!M:M)</f>
        <v>0</v>
      </c>
      <c r="AJ1589" s="28">
        <f>+SUMIF('Input Sheet'!$S:$S,$AL1589,'Input Sheet'!N:N)</f>
        <v>0</v>
      </c>
      <c r="AK1589" s="28"/>
      <c r="AL1589" s="27" t="str">
        <f t="shared" si="123"/>
        <v>321-7540</v>
      </c>
      <c r="AM1589" s="34" t="str">
        <f t="shared" si="124"/>
        <v>Admin &amp; Other</v>
      </c>
      <c r="AN1589" s="34" t="str">
        <f t="shared" si="125"/>
        <v>Admin &amp; OtherOther Overheads as % of Total Gross Profit</v>
      </c>
      <c r="AO1589" s="35"/>
      <c r="AP1589" s="35"/>
      <c r="AQ1589" s="35"/>
    </row>
    <row r="1590" spans="1:43" x14ac:dyDescent="0.25">
      <c r="A1590" s="27" t="s">
        <v>103</v>
      </c>
      <c r="B1590" s="27" t="s">
        <v>104</v>
      </c>
      <c r="C1590" s="27" t="s">
        <v>671</v>
      </c>
      <c r="D1590" s="27" t="s">
        <v>182</v>
      </c>
      <c r="E1590" s="27" t="s">
        <v>675</v>
      </c>
      <c r="F1590" s="27" t="s">
        <v>692</v>
      </c>
      <c r="G1590" s="27" t="s">
        <v>693</v>
      </c>
      <c r="H1590" s="34" t="s">
        <v>644</v>
      </c>
      <c r="I1590" s="34" t="s">
        <v>645</v>
      </c>
      <c r="J1590" s="34" t="str">
        <f t="shared" si="121"/>
        <v>Admin &amp; OtherOther Overheads as % of Total Gross Profit</v>
      </c>
      <c r="K1590" s="34" t="str">
        <f t="shared" si="122"/>
        <v>330Office expenses (Stationery, postage) - Toyota</v>
      </c>
      <c r="L1590" s="28">
        <f>+SUMIF('TB 4-24'!M:M,$AL1590,'TB 4-24'!G:G)</f>
        <v>0</v>
      </c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>
        <f>+SUMIF('Input Sheet'!$S:$S,$AL1590,'Input Sheet'!C:C)</f>
        <v>0</v>
      </c>
      <c r="Z1590" s="28">
        <f>+SUMIF('Input Sheet'!$S:$S,$AL1590,'Input Sheet'!D:D)</f>
        <v>0</v>
      </c>
      <c r="AA1590" s="28">
        <f>+SUMIF('Input Sheet'!$S:$S,$AL1590,'Input Sheet'!E:E)</f>
        <v>0</v>
      </c>
      <c r="AB1590" s="28">
        <f>+SUMIF('Input Sheet'!$S:$S,$AL1590,'Input Sheet'!F:F)</f>
        <v>0</v>
      </c>
      <c r="AC1590" s="28">
        <f>+SUMIF('Input Sheet'!$S:$S,$AL1590,'Input Sheet'!G:G)</f>
        <v>0</v>
      </c>
      <c r="AD1590" s="28">
        <f>+SUMIF('Input Sheet'!$S:$S,$AL1590,'Input Sheet'!H:H)</f>
        <v>0</v>
      </c>
      <c r="AE1590" s="28">
        <f>+SUMIF('Input Sheet'!$S:$S,$AL1590,'Input Sheet'!I:I)</f>
        <v>0</v>
      </c>
      <c r="AF1590" s="28">
        <f>+SUMIF('Input Sheet'!$S:$S,$AL1590,'Input Sheet'!J:J)</f>
        <v>0</v>
      </c>
      <c r="AG1590" s="28">
        <f>+SUMIF('Input Sheet'!$S:$S,$AL1590,'Input Sheet'!K:K)</f>
        <v>0</v>
      </c>
      <c r="AH1590" s="28">
        <f>+SUMIF('Input Sheet'!$S:$S,$AL1590,'Input Sheet'!L:L)</f>
        <v>0</v>
      </c>
      <c r="AI1590" s="28">
        <f>+SUMIF('Input Sheet'!$S:$S,$AL1590,'Input Sheet'!M:M)</f>
        <v>0</v>
      </c>
      <c r="AJ1590" s="28">
        <f>+SUMIF('Input Sheet'!$S:$S,$AL1590,'Input Sheet'!N:N)</f>
        <v>0</v>
      </c>
      <c r="AK1590" s="28"/>
      <c r="AL1590" s="27" t="str">
        <f t="shared" si="123"/>
        <v>330-7540</v>
      </c>
      <c r="AM1590" s="34" t="str">
        <f t="shared" si="124"/>
        <v>Admin &amp; Other</v>
      </c>
      <c r="AN1590" s="34" t="str">
        <f t="shared" si="125"/>
        <v>Admin &amp; OtherOther Overheads as % of Total Gross Profit</v>
      </c>
      <c r="AO1590" s="35"/>
      <c r="AP1590" s="35"/>
      <c r="AQ1590" s="35"/>
    </row>
    <row r="1591" spans="1:43" x14ac:dyDescent="0.25">
      <c r="A1591" s="27" t="s">
        <v>103</v>
      </c>
      <c r="B1591" s="27" t="s">
        <v>104</v>
      </c>
      <c r="C1591" s="27" t="s">
        <v>671</v>
      </c>
      <c r="D1591" s="27" t="s">
        <v>182</v>
      </c>
      <c r="E1591" s="27" t="s">
        <v>683</v>
      </c>
      <c r="F1591" s="27" t="s">
        <v>692</v>
      </c>
      <c r="G1591" s="27" t="s">
        <v>693</v>
      </c>
      <c r="H1591" s="34" t="s">
        <v>644</v>
      </c>
      <c r="I1591" s="34" t="s">
        <v>645</v>
      </c>
      <c r="J1591" s="34" t="str">
        <f t="shared" si="121"/>
        <v>Admin &amp; OtherOther Overheads as % of Total Gross Profit</v>
      </c>
      <c r="K1591" s="34" t="str">
        <f t="shared" si="122"/>
        <v>340Office expenses (Stationery, postage) - Toyota</v>
      </c>
      <c r="L1591" s="28">
        <f>+SUMIF('TB 4-24'!M:M,$AL1591,'TB 4-24'!G:G)</f>
        <v>0</v>
      </c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>
        <f>+SUMIF('Input Sheet'!$S:$S,$AL1591,'Input Sheet'!C:C)</f>
        <v>0</v>
      </c>
      <c r="Z1591" s="28">
        <f>+SUMIF('Input Sheet'!$S:$S,$AL1591,'Input Sheet'!D:D)</f>
        <v>0</v>
      </c>
      <c r="AA1591" s="28">
        <f>+SUMIF('Input Sheet'!$S:$S,$AL1591,'Input Sheet'!E:E)</f>
        <v>0</v>
      </c>
      <c r="AB1591" s="28">
        <f>+SUMIF('Input Sheet'!$S:$S,$AL1591,'Input Sheet'!F:F)</f>
        <v>0</v>
      </c>
      <c r="AC1591" s="28">
        <f>+SUMIF('Input Sheet'!$S:$S,$AL1591,'Input Sheet'!G:G)</f>
        <v>0</v>
      </c>
      <c r="AD1591" s="28">
        <f>+SUMIF('Input Sheet'!$S:$S,$AL1591,'Input Sheet'!H:H)</f>
        <v>0</v>
      </c>
      <c r="AE1591" s="28">
        <f>+SUMIF('Input Sheet'!$S:$S,$AL1591,'Input Sheet'!I:I)</f>
        <v>0</v>
      </c>
      <c r="AF1591" s="28">
        <f>+SUMIF('Input Sheet'!$S:$S,$AL1591,'Input Sheet'!J:J)</f>
        <v>0</v>
      </c>
      <c r="AG1591" s="28">
        <f>+SUMIF('Input Sheet'!$S:$S,$AL1591,'Input Sheet'!K:K)</f>
        <v>0</v>
      </c>
      <c r="AH1591" s="28">
        <f>+SUMIF('Input Sheet'!$S:$S,$AL1591,'Input Sheet'!L:L)</f>
        <v>0</v>
      </c>
      <c r="AI1591" s="28">
        <f>+SUMIF('Input Sheet'!$S:$S,$AL1591,'Input Sheet'!M:M)</f>
        <v>0</v>
      </c>
      <c r="AJ1591" s="28">
        <f>+SUMIF('Input Sheet'!$S:$S,$AL1591,'Input Sheet'!N:N)</f>
        <v>0</v>
      </c>
      <c r="AK1591" s="28"/>
      <c r="AL1591" s="27" t="str">
        <f t="shared" si="123"/>
        <v>340-7540</v>
      </c>
      <c r="AM1591" s="34" t="str">
        <f t="shared" si="124"/>
        <v>Admin &amp; Other</v>
      </c>
      <c r="AN1591" s="34" t="str">
        <f t="shared" si="125"/>
        <v>Admin &amp; OtherOther Overheads as % of Total Gross Profit</v>
      </c>
      <c r="AO1591" s="35"/>
      <c r="AP1591" s="35"/>
      <c r="AQ1591" s="35"/>
    </row>
    <row r="1592" spans="1:43" x14ac:dyDescent="0.25">
      <c r="A1592" s="27" t="s">
        <v>103</v>
      </c>
      <c r="B1592" s="27" t="s">
        <v>104</v>
      </c>
      <c r="C1592" s="27" t="s">
        <v>671</v>
      </c>
      <c r="D1592" s="27" t="s">
        <v>182</v>
      </c>
      <c r="E1592" s="27" t="s">
        <v>676</v>
      </c>
      <c r="F1592" s="27" t="s">
        <v>692</v>
      </c>
      <c r="G1592" s="27" t="s">
        <v>693</v>
      </c>
      <c r="H1592" s="34" t="s">
        <v>644</v>
      </c>
      <c r="I1592" s="34" t="s">
        <v>645</v>
      </c>
      <c r="J1592" s="34" t="str">
        <f t="shared" si="121"/>
        <v>Admin &amp; OtherOther Overheads as % of Total Gross Profit</v>
      </c>
      <c r="K1592" s="34" t="str">
        <f t="shared" si="122"/>
        <v>360Office expenses (Stationery, postage) - Toyota</v>
      </c>
      <c r="L1592" s="28">
        <f>+SUMIF('TB 4-24'!M:M,$AL1592,'TB 4-24'!G:G)</f>
        <v>0</v>
      </c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>
        <f>+SUMIF('Input Sheet'!$S:$S,$AL1592,'Input Sheet'!C:C)</f>
        <v>0</v>
      </c>
      <c r="Z1592" s="28">
        <f>+SUMIF('Input Sheet'!$S:$S,$AL1592,'Input Sheet'!D:D)</f>
        <v>0</v>
      </c>
      <c r="AA1592" s="28">
        <f>+SUMIF('Input Sheet'!$S:$S,$AL1592,'Input Sheet'!E:E)</f>
        <v>0</v>
      </c>
      <c r="AB1592" s="28">
        <f>+SUMIF('Input Sheet'!$S:$S,$AL1592,'Input Sheet'!F:F)</f>
        <v>0</v>
      </c>
      <c r="AC1592" s="28">
        <f>+SUMIF('Input Sheet'!$S:$S,$AL1592,'Input Sheet'!G:G)</f>
        <v>0</v>
      </c>
      <c r="AD1592" s="28">
        <f>+SUMIF('Input Sheet'!$S:$S,$AL1592,'Input Sheet'!H:H)</f>
        <v>0</v>
      </c>
      <c r="AE1592" s="28">
        <f>+SUMIF('Input Sheet'!$S:$S,$AL1592,'Input Sheet'!I:I)</f>
        <v>0</v>
      </c>
      <c r="AF1592" s="28">
        <f>+SUMIF('Input Sheet'!$S:$S,$AL1592,'Input Sheet'!J:J)</f>
        <v>0</v>
      </c>
      <c r="AG1592" s="28">
        <f>+SUMIF('Input Sheet'!$S:$S,$AL1592,'Input Sheet'!K:K)</f>
        <v>0</v>
      </c>
      <c r="AH1592" s="28">
        <f>+SUMIF('Input Sheet'!$S:$S,$AL1592,'Input Sheet'!L:L)</f>
        <v>0</v>
      </c>
      <c r="AI1592" s="28">
        <f>+SUMIF('Input Sheet'!$S:$S,$AL1592,'Input Sheet'!M:M)</f>
        <v>0</v>
      </c>
      <c r="AJ1592" s="28">
        <f>+SUMIF('Input Sheet'!$S:$S,$AL1592,'Input Sheet'!N:N)</f>
        <v>0</v>
      </c>
      <c r="AK1592" s="28"/>
      <c r="AL1592" s="27" t="str">
        <f t="shared" si="123"/>
        <v>360-7540</v>
      </c>
      <c r="AM1592" s="34" t="str">
        <f t="shared" si="124"/>
        <v>Admin &amp; Other</v>
      </c>
      <c r="AN1592" s="34" t="str">
        <f t="shared" si="125"/>
        <v>Admin &amp; OtherOther Overheads as % of Total Gross Profit</v>
      </c>
      <c r="AO1592" s="35"/>
      <c r="AP1592" s="35"/>
      <c r="AQ1592" s="35"/>
    </row>
    <row r="1593" spans="1:43" x14ac:dyDescent="0.25">
      <c r="A1593" s="27" t="s">
        <v>103</v>
      </c>
      <c r="B1593" s="27" t="s">
        <v>104</v>
      </c>
      <c r="C1593" s="27" t="s">
        <v>104</v>
      </c>
      <c r="D1593" s="27" t="s">
        <v>182</v>
      </c>
      <c r="E1593" s="27" t="s">
        <v>677</v>
      </c>
      <c r="F1593" s="27" t="s">
        <v>692</v>
      </c>
      <c r="G1593" s="27" t="s">
        <v>693</v>
      </c>
      <c r="H1593" s="34" t="s">
        <v>644</v>
      </c>
      <c r="I1593" s="34" t="s">
        <v>645</v>
      </c>
      <c r="J1593" s="34" t="str">
        <f t="shared" si="121"/>
        <v>Admin &amp; OtherOther Overheads as % of Total Gross Profit</v>
      </c>
      <c r="K1593" s="34" t="str">
        <f t="shared" si="122"/>
        <v>100Office expenses (Stationery, postage) - Toyota</v>
      </c>
      <c r="L1593" s="28">
        <f>+SUMIF('TB 4-24'!M:M,$AL1593,'TB 4-24'!G:G)</f>
        <v>0</v>
      </c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>
        <f>+SUMIF('Input Sheet'!$S:$S,$AL1593,'Input Sheet'!C:C)</f>
        <v>0</v>
      </c>
      <c r="Z1593" s="28">
        <f>+SUMIF('Input Sheet'!$S:$S,$AL1593,'Input Sheet'!D:D)</f>
        <v>0</v>
      </c>
      <c r="AA1593" s="28">
        <f>+SUMIF('Input Sheet'!$S:$S,$AL1593,'Input Sheet'!E:E)</f>
        <v>0</v>
      </c>
      <c r="AB1593" s="28">
        <f>+SUMIF('Input Sheet'!$S:$S,$AL1593,'Input Sheet'!F:F)</f>
        <v>0</v>
      </c>
      <c r="AC1593" s="28">
        <f>+SUMIF('Input Sheet'!$S:$S,$AL1593,'Input Sheet'!G:G)</f>
        <v>0</v>
      </c>
      <c r="AD1593" s="28">
        <f>+SUMIF('Input Sheet'!$S:$S,$AL1593,'Input Sheet'!H:H)</f>
        <v>0</v>
      </c>
      <c r="AE1593" s="28">
        <f>+SUMIF('Input Sheet'!$S:$S,$AL1593,'Input Sheet'!I:I)</f>
        <v>0</v>
      </c>
      <c r="AF1593" s="28">
        <f>+SUMIF('Input Sheet'!$S:$S,$AL1593,'Input Sheet'!J:J)</f>
        <v>0</v>
      </c>
      <c r="AG1593" s="28">
        <f>+SUMIF('Input Sheet'!$S:$S,$AL1593,'Input Sheet'!K:K)</f>
        <v>0</v>
      </c>
      <c r="AH1593" s="28">
        <f>+SUMIF('Input Sheet'!$S:$S,$AL1593,'Input Sheet'!L:L)</f>
        <v>0</v>
      </c>
      <c r="AI1593" s="28">
        <f>+SUMIF('Input Sheet'!$S:$S,$AL1593,'Input Sheet'!M:M)</f>
        <v>0</v>
      </c>
      <c r="AJ1593" s="28">
        <f>+SUMIF('Input Sheet'!$S:$S,$AL1593,'Input Sheet'!N:N)</f>
        <v>0</v>
      </c>
      <c r="AK1593" s="28"/>
      <c r="AL1593" s="27" t="str">
        <f t="shared" si="123"/>
        <v>100-7540</v>
      </c>
      <c r="AM1593" s="34" t="str">
        <f t="shared" si="124"/>
        <v>Admin &amp; Other</v>
      </c>
      <c r="AN1593" s="34" t="str">
        <f t="shared" si="125"/>
        <v>Admin &amp; OtherOther Overheads as % of Total Gross Profit</v>
      </c>
      <c r="AO1593" s="35"/>
      <c r="AP1593" s="35"/>
      <c r="AQ1593" s="35"/>
    </row>
    <row r="1594" spans="1:43" x14ac:dyDescent="0.25">
      <c r="A1594" s="27" t="s">
        <v>103</v>
      </c>
      <c r="B1594" s="27" t="s">
        <v>104</v>
      </c>
      <c r="C1594" s="27" t="s">
        <v>104</v>
      </c>
      <c r="D1594" s="27" t="s">
        <v>182</v>
      </c>
      <c r="E1594" s="27" t="s">
        <v>654</v>
      </c>
      <c r="F1594" s="27" t="s">
        <v>692</v>
      </c>
      <c r="G1594" s="27" t="s">
        <v>693</v>
      </c>
      <c r="H1594" s="34" t="s">
        <v>644</v>
      </c>
      <c r="I1594" s="34" t="s">
        <v>645</v>
      </c>
      <c r="J1594" s="34" t="str">
        <f t="shared" si="121"/>
        <v>Admin &amp; OtherOther Overheads as % of Total Gross Profit</v>
      </c>
      <c r="K1594" s="34" t="str">
        <f t="shared" si="122"/>
        <v>120Office expenses (Stationery, postage) - Toyota</v>
      </c>
      <c r="L1594" s="28">
        <f>+SUMIF('TB 4-24'!M:M,$AL1594,'TB 4-24'!G:G)</f>
        <v>0</v>
      </c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>
        <f>+SUMIF('Input Sheet'!$S:$S,$AL1594,'Input Sheet'!C:C)</f>
        <v>0</v>
      </c>
      <c r="Z1594" s="28">
        <f>+SUMIF('Input Sheet'!$S:$S,$AL1594,'Input Sheet'!D:D)</f>
        <v>0</v>
      </c>
      <c r="AA1594" s="28">
        <f>+SUMIF('Input Sheet'!$S:$S,$AL1594,'Input Sheet'!E:E)</f>
        <v>0</v>
      </c>
      <c r="AB1594" s="28">
        <f>+SUMIF('Input Sheet'!$S:$S,$AL1594,'Input Sheet'!F:F)</f>
        <v>0</v>
      </c>
      <c r="AC1594" s="28">
        <f>+SUMIF('Input Sheet'!$S:$S,$AL1594,'Input Sheet'!G:G)</f>
        <v>0</v>
      </c>
      <c r="AD1594" s="28">
        <f>+SUMIF('Input Sheet'!$S:$S,$AL1594,'Input Sheet'!H:H)</f>
        <v>0</v>
      </c>
      <c r="AE1594" s="28">
        <f>+SUMIF('Input Sheet'!$S:$S,$AL1594,'Input Sheet'!I:I)</f>
        <v>0</v>
      </c>
      <c r="AF1594" s="28">
        <f>+SUMIF('Input Sheet'!$S:$S,$AL1594,'Input Sheet'!J:J)</f>
        <v>0</v>
      </c>
      <c r="AG1594" s="28">
        <f>+SUMIF('Input Sheet'!$S:$S,$AL1594,'Input Sheet'!K:K)</f>
        <v>0</v>
      </c>
      <c r="AH1594" s="28">
        <f>+SUMIF('Input Sheet'!$S:$S,$AL1594,'Input Sheet'!L:L)</f>
        <v>0</v>
      </c>
      <c r="AI1594" s="28">
        <f>+SUMIF('Input Sheet'!$S:$S,$AL1594,'Input Sheet'!M:M)</f>
        <v>0</v>
      </c>
      <c r="AJ1594" s="28">
        <f>+SUMIF('Input Sheet'!$S:$S,$AL1594,'Input Sheet'!N:N)</f>
        <v>0</v>
      </c>
      <c r="AK1594" s="28"/>
      <c r="AL1594" s="27" t="str">
        <f t="shared" si="123"/>
        <v>120-7540</v>
      </c>
      <c r="AM1594" s="34" t="str">
        <f t="shared" si="124"/>
        <v>Admin &amp; Other</v>
      </c>
      <c r="AN1594" s="34" t="str">
        <f t="shared" si="125"/>
        <v>Admin &amp; OtherOther Overheads as % of Total Gross Profit</v>
      </c>
      <c r="AO1594" s="35"/>
      <c r="AP1594" s="35"/>
      <c r="AQ1594" s="35"/>
    </row>
    <row r="1595" spans="1:43" x14ac:dyDescent="0.25">
      <c r="A1595" s="27" t="s">
        <v>103</v>
      </c>
      <c r="B1595" s="27" t="s">
        <v>104</v>
      </c>
      <c r="C1595" s="27" t="s">
        <v>104</v>
      </c>
      <c r="D1595" s="27" t="s">
        <v>182</v>
      </c>
      <c r="E1595" s="27" t="s">
        <v>678</v>
      </c>
      <c r="F1595" s="27" t="s">
        <v>692</v>
      </c>
      <c r="G1595" s="27" t="s">
        <v>693</v>
      </c>
      <c r="H1595" s="34" t="s">
        <v>644</v>
      </c>
      <c r="I1595" s="34" t="s">
        <v>645</v>
      </c>
      <c r="J1595" s="34" t="str">
        <f t="shared" si="121"/>
        <v>Admin &amp; OtherOther Overheads as % of Total Gross Profit</v>
      </c>
      <c r="K1595" s="34" t="str">
        <f t="shared" si="122"/>
        <v>121Office expenses (Stationery, postage) - Toyota</v>
      </c>
      <c r="L1595" s="28">
        <f>+SUMIF('TB 4-24'!M:M,$AL1595,'TB 4-24'!G:G)</f>
        <v>0</v>
      </c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>
        <f>+SUMIF('Input Sheet'!$S:$S,$AL1595,'Input Sheet'!C:C)</f>
        <v>0</v>
      </c>
      <c r="Z1595" s="28">
        <f>+SUMIF('Input Sheet'!$S:$S,$AL1595,'Input Sheet'!D:D)</f>
        <v>0</v>
      </c>
      <c r="AA1595" s="28">
        <f>+SUMIF('Input Sheet'!$S:$S,$AL1595,'Input Sheet'!E:E)</f>
        <v>0</v>
      </c>
      <c r="AB1595" s="28">
        <f>+SUMIF('Input Sheet'!$S:$S,$AL1595,'Input Sheet'!F:F)</f>
        <v>0</v>
      </c>
      <c r="AC1595" s="28">
        <f>+SUMIF('Input Sheet'!$S:$S,$AL1595,'Input Sheet'!G:G)</f>
        <v>0</v>
      </c>
      <c r="AD1595" s="28">
        <f>+SUMIF('Input Sheet'!$S:$S,$AL1595,'Input Sheet'!H:H)</f>
        <v>0</v>
      </c>
      <c r="AE1595" s="28">
        <f>+SUMIF('Input Sheet'!$S:$S,$AL1595,'Input Sheet'!I:I)</f>
        <v>0</v>
      </c>
      <c r="AF1595" s="28">
        <f>+SUMIF('Input Sheet'!$S:$S,$AL1595,'Input Sheet'!J:J)</f>
        <v>0</v>
      </c>
      <c r="AG1595" s="28">
        <f>+SUMIF('Input Sheet'!$S:$S,$AL1595,'Input Sheet'!K:K)</f>
        <v>0</v>
      </c>
      <c r="AH1595" s="28">
        <f>+SUMIF('Input Sheet'!$S:$S,$AL1595,'Input Sheet'!L:L)</f>
        <v>0</v>
      </c>
      <c r="AI1595" s="28">
        <f>+SUMIF('Input Sheet'!$S:$S,$AL1595,'Input Sheet'!M:M)</f>
        <v>0</v>
      </c>
      <c r="AJ1595" s="28">
        <f>+SUMIF('Input Sheet'!$S:$S,$AL1595,'Input Sheet'!N:N)</f>
        <v>0</v>
      </c>
      <c r="AK1595" s="28"/>
      <c r="AL1595" s="27" t="str">
        <f t="shared" si="123"/>
        <v>121-7540</v>
      </c>
      <c r="AM1595" s="34" t="str">
        <f t="shared" si="124"/>
        <v>Admin &amp; Other</v>
      </c>
      <c r="AN1595" s="34" t="str">
        <f t="shared" si="125"/>
        <v>Admin &amp; OtherOther Overheads as % of Total Gross Profit</v>
      </c>
      <c r="AO1595" s="35"/>
      <c r="AP1595" s="35"/>
      <c r="AQ1595" s="35"/>
    </row>
    <row r="1596" spans="1:43" x14ac:dyDescent="0.25">
      <c r="A1596" s="27" t="s">
        <v>103</v>
      </c>
      <c r="B1596" s="27" t="s">
        <v>104</v>
      </c>
      <c r="C1596" s="27" t="s">
        <v>104</v>
      </c>
      <c r="D1596" s="27" t="s">
        <v>182</v>
      </c>
      <c r="E1596" s="27" t="s">
        <v>680</v>
      </c>
      <c r="F1596" s="27" t="s">
        <v>692</v>
      </c>
      <c r="G1596" s="27" t="s">
        <v>693</v>
      </c>
      <c r="H1596" s="34" t="s">
        <v>644</v>
      </c>
      <c r="I1596" s="34" t="s">
        <v>645</v>
      </c>
      <c r="J1596" s="34" t="str">
        <f t="shared" si="121"/>
        <v>Admin &amp; OtherOther Overheads as % of Total Gross Profit</v>
      </c>
      <c r="K1596" s="34" t="str">
        <f t="shared" si="122"/>
        <v>130Office expenses (Stationery, postage) - Toyota</v>
      </c>
      <c r="L1596" s="28">
        <f>+SUMIF('TB 4-24'!M:M,$AL1596,'TB 4-24'!G:G)</f>
        <v>0</v>
      </c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>
        <f>+SUMIF('Input Sheet'!$S:$S,$AL1596,'Input Sheet'!C:C)</f>
        <v>0</v>
      </c>
      <c r="Z1596" s="28">
        <f>+SUMIF('Input Sheet'!$S:$S,$AL1596,'Input Sheet'!D:D)</f>
        <v>0</v>
      </c>
      <c r="AA1596" s="28">
        <f>+SUMIF('Input Sheet'!$S:$S,$AL1596,'Input Sheet'!E:E)</f>
        <v>0</v>
      </c>
      <c r="AB1596" s="28">
        <f>+SUMIF('Input Sheet'!$S:$S,$AL1596,'Input Sheet'!F:F)</f>
        <v>0</v>
      </c>
      <c r="AC1596" s="28">
        <f>+SUMIF('Input Sheet'!$S:$S,$AL1596,'Input Sheet'!G:G)</f>
        <v>0</v>
      </c>
      <c r="AD1596" s="28">
        <f>+SUMIF('Input Sheet'!$S:$S,$AL1596,'Input Sheet'!H:H)</f>
        <v>0</v>
      </c>
      <c r="AE1596" s="28">
        <f>+SUMIF('Input Sheet'!$S:$S,$AL1596,'Input Sheet'!I:I)</f>
        <v>0</v>
      </c>
      <c r="AF1596" s="28">
        <f>+SUMIF('Input Sheet'!$S:$S,$AL1596,'Input Sheet'!J:J)</f>
        <v>0</v>
      </c>
      <c r="AG1596" s="28">
        <f>+SUMIF('Input Sheet'!$S:$S,$AL1596,'Input Sheet'!K:K)</f>
        <v>0</v>
      </c>
      <c r="AH1596" s="28">
        <f>+SUMIF('Input Sheet'!$S:$S,$AL1596,'Input Sheet'!L:L)</f>
        <v>0</v>
      </c>
      <c r="AI1596" s="28">
        <f>+SUMIF('Input Sheet'!$S:$S,$AL1596,'Input Sheet'!M:M)</f>
        <v>0</v>
      </c>
      <c r="AJ1596" s="28">
        <f>+SUMIF('Input Sheet'!$S:$S,$AL1596,'Input Sheet'!N:N)</f>
        <v>0</v>
      </c>
      <c r="AK1596" s="28"/>
      <c r="AL1596" s="27" t="str">
        <f t="shared" si="123"/>
        <v>130-7540</v>
      </c>
      <c r="AM1596" s="34" t="str">
        <f t="shared" si="124"/>
        <v>Admin &amp; Other</v>
      </c>
      <c r="AN1596" s="34" t="str">
        <f t="shared" si="125"/>
        <v>Admin &amp; OtherOther Overheads as % of Total Gross Profit</v>
      </c>
      <c r="AO1596" s="35"/>
      <c r="AP1596" s="35"/>
      <c r="AQ1596" s="35"/>
    </row>
    <row r="1597" spans="1:43" x14ac:dyDescent="0.25">
      <c r="A1597" s="27" t="s">
        <v>103</v>
      </c>
      <c r="B1597" s="27" t="s">
        <v>104</v>
      </c>
      <c r="C1597" s="27" t="s">
        <v>104</v>
      </c>
      <c r="D1597" s="27" t="s">
        <v>182</v>
      </c>
      <c r="E1597" s="27" t="s">
        <v>653</v>
      </c>
      <c r="F1597" s="27" t="s">
        <v>692</v>
      </c>
      <c r="G1597" s="27" t="s">
        <v>693</v>
      </c>
      <c r="H1597" s="34" t="s">
        <v>644</v>
      </c>
      <c r="I1597" s="34" t="s">
        <v>645</v>
      </c>
      <c r="J1597" s="34" t="str">
        <f t="shared" si="121"/>
        <v>Admin &amp; OtherOther Overheads as % of Total Gross Profit</v>
      </c>
      <c r="K1597" s="34" t="str">
        <f t="shared" si="122"/>
        <v>140Office expenses (Stationery, postage) - Toyota</v>
      </c>
      <c r="L1597" s="28">
        <f>+SUMIF('TB 4-24'!M:M,$AL1597,'TB 4-24'!G:G)</f>
        <v>0</v>
      </c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>
        <f>+SUMIF('Input Sheet'!$S:$S,$AL1597,'Input Sheet'!C:C)</f>
        <v>0</v>
      </c>
      <c r="Z1597" s="28">
        <f>+SUMIF('Input Sheet'!$S:$S,$AL1597,'Input Sheet'!D:D)</f>
        <v>0</v>
      </c>
      <c r="AA1597" s="28">
        <f>+SUMIF('Input Sheet'!$S:$S,$AL1597,'Input Sheet'!E:E)</f>
        <v>0</v>
      </c>
      <c r="AB1597" s="28">
        <f>+SUMIF('Input Sheet'!$S:$S,$AL1597,'Input Sheet'!F:F)</f>
        <v>0</v>
      </c>
      <c r="AC1597" s="28">
        <f>+SUMIF('Input Sheet'!$S:$S,$AL1597,'Input Sheet'!G:G)</f>
        <v>0</v>
      </c>
      <c r="AD1597" s="28">
        <f>+SUMIF('Input Sheet'!$S:$S,$AL1597,'Input Sheet'!H:H)</f>
        <v>0</v>
      </c>
      <c r="AE1597" s="28">
        <f>+SUMIF('Input Sheet'!$S:$S,$AL1597,'Input Sheet'!I:I)</f>
        <v>0</v>
      </c>
      <c r="AF1597" s="28">
        <f>+SUMIF('Input Sheet'!$S:$S,$AL1597,'Input Sheet'!J:J)</f>
        <v>0</v>
      </c>
      <c r="AG1597" s="28">
        <f>+SUMIF('Input Sheet'!$S:$S,$AL1597,'Input Sheet'!K:K)</f>
        <v>0</v>
      </c>
      <c r="AH1597" s="28">
        <f>+SUMIF('Input Sheet'!$S:$S,$AL1597,'Input Sheet'!L:L)</f>
        <v>0</v>
      </c>
      <c r="AI1597" s="28">
        <f>+SUMIF('Input Sheet'!$S:$S,$AL1597,'Input Sheet'!M:M)</f>
        <v>0</v>
      </c>
      <c r="AJ1597" s="28">
        <f>+SUMIF('Input Sheet'!$S:$S,$AL1597,'Input Sheet'!N:N)</f>
        <v>0</v>
      </c>
      <c r="AK1597" s="28"/>
      <c r="AL1597" s="27" t="str">
        <f t="shared" si="123"/>
        <v>140-7540</v>
      </c>
      <c r="AM1597" s="34" t="str">
        <f t="shared" si="124"/>
        <v>Admin &amp; Other</v>
      </c>
      <c r="AN1597" s="34" t="str">
        <f t="shared" si="125"/>
        <v>Admin &amp; OtherOther Overheads as % of Total Gross Profit</v>
      </c>
      <c r="AO1597" s="35"/>
      <c r="AP1597" s="35"/>
      <c r="AQ1597" s="35"/>
    </row>
    <row r="1598" spans="1:43" x14ac:dyDescent="0.25">
      <c r="A1598" s="27" t="s">
        <v>103</v>
      </c>
      <c r="B1598" s="27" t="s">
        <v>104</v>
      </c>
      <c r="C1598" s="27" t="s">
        <v>104</v>
      </c>
      <c r="D1598" s="27" t="s">
        <v>182</v>
      </c>
      <c r="E1598" s="27" t="s">
        <v>684</v>
      </c>
      <c r="F1598" s="27" t="s">
        <v>692</v>
      </c>
      <c r="G1598" s="27" t="s">
        <v>693</v>
      </c>
      <c r="H1598" s="34" t="s">
        <v>644</v>
      </c>
      <c r="I1598" s="34" t="s">
        <v>645</v>
      </c>
      <c r="J1598" s="34" t="str">
        <f t="shared" si="121"/>
        <v>Admin &amp; OtherOther Overheads as % of Total Gross Profit</v>
      </c>
      <c r="K1598" s="34" t="str">
        <f t="shared" si="122"/>
        <v>147Office expenses (Stationery, postage) - Toyota</v>
      </c>
      <c r="L1598" s="28">
        <f>+SUMIF('TB 4-24'!M:M,$AL1598,'TB 4-24'!G:G)</f>
        <v>0</v>
      </c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>
        <f>+SUMIF('Input Sheet'!$S:$S,$AL1598,'Input Sheet'!C:C)</f>
        <v>0</v>
      </c>
      <c r="Z1598" s="28">
        <f>+SUMIF('Input Sheet'!$S:$S,$AL1598,'Input Sheet'!D:D)</f>
        <v>0</v>
      </c>
      <c r="AA1598" s="28">
        <f>+SUMIF('Input Sheet'!$S:$S,$AL1598,'Input Sheet'!E:E)</f>
        <v>0</v>
      </c>
      <c r="AB1598" s="28">
        <f>+SUMIF('Input Sheet'!$S:$S,$AL1598,'Input Sheet'!F:F)</f>
        <v>0</v>
      </c>
      <c r="AC1598" s="28">
        <f>+SUMIF('Input Sheet'!$S:$S,$AL1598,'Input Sheet'!G:G)</f>
        <v>0</v>
      </c>
      <c r="AD1598" s="28">
        <f>+SUMIF('Input Sheet'!$S:$S,$AL1598,'Input Sheet'!H:H)</f>
        <v>0</v>
      </c>
      <c r="AE1598" s="28">
        <f>+SUMIF('Input Sheet'!$S:$S,$AL1598,'Input Sheet'!I:I)</f>
        <v>0</v>
      </c>
      <c r="AF1598" s="28">
        <f>+SUMIF('Input Sheet'!$S:$S,$AL1598,'Input Sheet'!J:J)</f>
        <v>0</v>
      </c>
      <c r="AG1598" s="28">
        <f>+SUMIF('Input Sheet'!$S:$S,$AL1598,'Input Sheet'!K:K)</f>
        <v>0</v>
      </c>
      <c r="AH1598" s="28">
        <f>+SUMIF('Input Sheet'!$S:$S,$AL1598,'Input Sheet'!L:L)</f>
        <v>0</v>
      </c>
      <c r="AI1598" s="28">
        <f>+SUMIF('Input Sheet'!$S:$S,$AL1598,'Input Sheet'!M:M)</f>
        <v>0</v>
      </c>
      <c r="AJ1598" s="28">
        <f>+SUMIF('Input Sheet'!$S:$S,$AL1598,'Input Sheet'!N:N)</f>
        <v>0</v>
      </c>
      <c r="AK1598" s="28"/>
      <c r="AL1598" s="27" t="str">
        <f t="shared" si="123"/>
        <v>147-7540</v>
      </c>
      <c r="AM1598" s="34" t="str">
        <f t="shared" si="124"/>
        <v>Admin &amp; Other</v>
      </c>
      <c r="AN1598" s="34" t="str">
        <f t="shared" si="125"/>
        <v>Admin &amp; OtherOther Overheads as % of Total Gross Profit</v>
      </c>
      <c r="AO1598" s="35"/>
      <c r="AP1598" s="35"/>
      <c r="AQ1598" s="35"/>
    </row>
    <row r="1599" spans="1:43" x14ac:dyDescent="0.25">
      <c r="A1599" s="27" t="s">
        <v>103</v>
      </c>
      <c r="B1599" s="27" t="s">
        <v>104</v>
      </c>
      <c r="C1599" s="27" t="s">
        <v>104</v>
      </c>
      <c r="D1599" s="27" t="s">
        <v>182</v>
      </c>
      <c r="E1599" s="27" t="s">
        <v>679</v>
      </c>
      <c r="F1599" s="27" t="s">
        <v>692</v>
      </c>
      <c r="G1599" s="27" t="s">
        <v>693</v>
      </c>
      <c r="H1599" s="34" t="s">
        <v>644</v>
      </c>
      <c r="I1599" s="34" t="s">
        <v>645</v>
      </c>
      <c r="J1599" s="34" t="str">
        <f t="shared" si="121"/>
        <v>Admin &amp; OtherOther Overheads as % of Total Gross Profit</v>
      </c>
      <c r="K1599" s="34" t="str">
        <f t="shared" si="122"/>
        <v>160Office expenses (Stationery, postage) - Toyota</v>
      </c>
      <c r="L1599" s="28">
        <f>+SUMIF('TB 4-24'!M:M,$AL1599,'TB 4-24'!G:G)</f>
        <v>0</v>
      </c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>
        <f>+SUMIF('Input Sheet'!$S:$S,$AL1599,'Input Sheet'!C:C)</f>
        <v>0</v>
      </c>
      <c r="Z1599" s="28">
        <f>+SUMIF('Input Sheet'!$S:$S,$AL1599,'Input Sheet'!D:D)</f>
        <v>0</v>
      </c>
      <c r="AA1599" s="28">
        <f>+SUMIF('Input Sheet'!$S:$S,$AL1599,'Input Sheet'!E:E)</f>
        <v>0</v>
      </c>
      <c r="AB1599" s="28">
        <f>+SUMIF('Input Sheet'!$S:$S,$AL1599,'Input Sheet'!F:F)</f>
        <v>0</v>
      </c>
      <c r="AC1599" s="28">
        <f>+SUMIF('Input Sheet'!$S:$S,$AL1599,'Input Sheet'!G:G)</f>
        <v>0</v>
      </c>
      <c r="AD1599" s="28">
        <f>+SUMIF('Input Sheet'!$S:$S,$AL1599,'Input Sheet'!H:H)</f>
        <v>0</v>
      </c>
      <c r="AE1599" s="28">
        <f>+SUMIF('Input Sheet'!$S:$S,$AL1599,'Input Sheet'!I:I)</f>
        <v>0</v>
      </c>
      <c r="AF1599" s="28">
        <f>+SUMIF('Input Sheet'!$S:$S,$AL1599,'Input Sheet'!J:J)</f>
        <v>0</v>
      </c>
      <c r="AG1599" s="28">
        <f>+SUMIF('Input Sheet'!$S:$S,$AL1599,'Input Sheet'!K:K)</f>
        <v>0</v>
      </c>
      <c r="AH1599" s="28">
        <f>+SUMIF('Input Sheet'!$S:$S,$AL1599,'Input Sheet'!L:L)</f>
        <v>0</v>
      </c>
      <c r="AI1599" s="28">
        <f>+SUMIF('Input Sheet'!$S:$S,$AL1599,'Input Sheet'!M:M)</f>
        <v>0</v>
      </c>
      <c r="AJ1599" s="28">
        <f>+SUMIF('Input Sheet'!$S:$S,$AL1599,'Input Sheet'!N:N)</f>
        <v>0</v>
      </c>
      <c r="AK1599" s="28"/>
      <c r="AL1599" s="27" t="str">
        <f t="shared" si="123"/>
        <v>160-7540</v>
      </c>
      <c r="AM1599" s="34" t="str">
        <f t="shared" si="124"/>
        <v>Admin &amp; Other</v>
      </c>
      <c r="AN1599" s="34" t="str">
        <f t="shared" si="125"/>
        <v>Admin &amp; OtherOther Overheads as % of Total Gross Profit</v>
      </c>
      <c r="AO1599" s="35"/>
      <c r="AP1599" s="35"/>
      <c r="AQ1599" s="35"/>
    </row>
    <row r="1600" spans="1:43" x14ac:dyDescent="0.25">
      <c r="A1600" s="27" t="s">
        <v>103</v>
      </c>
      <c r="B1600" s="27" t="s">
        <v>104</v>
      </c>
      <c r="C1600" s="27" t="s">
        <v>104</v>
      </c>
      <c r="D1600" s="27" t="s">
        <v>723</v>
      </c>
      <c r="E1600" s="27" t="s">
        <v>641</v>
      </c>
      <c r="F1600" s="27" t="s">
        <v>724</v>
      </c>
      <c r="G1600" s="27" t="s">
        <v>725</v>
      </c>
      <c r="H1600" s="34" t="s">
        <v>644</v>
      </c>
      <c r="I1600" s="34" t="s">
        <v>645</v>
      </c>
      <c r="J1600" s="34" t="str">
        <f t="shared" si="121"/>
        <v>Admin &amp; OtherOther Overheads as % of Total Gross Profit</v>
      </c>
      <c r="K1600" s="34" t="str">
        <f t="shared" si="122"/>
        <v>170Other Income - Toyota</v>
      </c>
      <c r="L1600" s="28">
        <f>+SUMIF('TB 4-24'!M:M,$AL1600,'TB 4-24'!G:G)</f>
        <v>0</v>
      </c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>
        <f>+SUMIF('Input Sheet'!$S:$S,$AL1600,'Input Sheet'!C:C)</f>
        <v>0</v>
      </c>
      <c r="Z1600" s="28">
        <f>+SUMIF('Input Sheet'!$S:$S,$AL1600,'Input Sheet'!D:D)</f>
        <v>0</v>
      </c>
      <c r="AA1600" s="28">
        <f>+SUMIF('Input Sheet'!$S:$S,$AL1600,'Input Sheet'!E:E)</f>
        <v>0</v>
      </c>
      <c r="AB1600" s="28">
        <f>+SUMIF('Input Sheet'!$S:$S,$AL1600,'Input Sheet'!F:F)</f>
        <v>0</v>
      </c>
      <c r="AC1600" s="28">
        <f>+SUMIF('Input Sheet'!$S:$S,$AL1600,'Input Sheet'!G:G)</f>
        <v>0</v>
      </c>
      <c r="AD1600" s="28">
        <f>+SUMIF('Input Sheet'!$S:$S,$AL1600,'Input Sheet'!H:H)</f>
        <v>0</v>
      </c>
      <c r="AE1600" s="28">
        <f>+SUMIF('Input Sheet'!$S:$S,$AL1600,'Input Sheet'!I:I)</f>
        <v>0</v>
      </c>
      <c r="AF1600" s="28">
        <f>+SUMIF('Input Sheet'!$S:$S,$AL1600,'Input Sheet'!J:J)</f>
        <v>0</v>
      </c>
      <c r="AG1600" s="28">
        <f>+SUMIF('Input Sheet'!$S:$S,$AL1600,'Input Sheet'!K:K)</f>
        <v>0</v>
      </c>
      <c r="AH1600" s="28">
        <f>+SUMIF('Input Sheet'!$S:$S,$AL1600,'Input Sheet'!L:L)</f>
        <v>0</v>
      </c>
      <c r="AI1600" s="28">
        <f>+SUMIF('Input Sheet'!$S:$S,$AL1600,'Input Sheet'!M:M)</f>
        <v>0</v>
      </c>
      <c r="AJ1600" s="28">
        <f>+SUMIF('Input Sheet'!$S:$S,$AL1600,'Input Sheet'!N:N)</f>
        <v>0</v>
      </c>
      <c r="AK1600" s="28"/>
      <c r="AL1600" s="27" t="str">
        <f t="shared" si="123"/>
        <v>170-3075R</v>
      </c>
      <c r="AM1600" s="34" t="str">
        <f t="shared" si="124"/>
        <v>Admin &amp; Other</v>
      </c>
      <c r="AN1600" s="34" t="str">
        <f t="shared" si="125"/>
        <v>Admin &amp; OtherOther Overheads as % of Total Gross Profit</v>
      </c>
      <c r="AO1600" s="35"/>
      <c r="AP1600" s="35"/>
      <c r="AQ1600" s="35"/>
    </row>
    <row r="1601" spans="1:43" x14ac:dyDescent="0.25">
      <c r="A1601" s="27" t="s">
        <v>103</v>
      </c>
      <c r="B1601" s="27" t="s">
        <v>104</v>
      </c>
      <c r="C1601" s="27" t="s">
        <v>104</v>
      </c>
      <c r="D1601" s="27" t="s">
        <v>726</v>
      </c>
      <c r="E1601" s="27" t="s">
        <v>641</v>
      </c>
      <c r="F1601" s="27" t="s">
        <v>724</v>
      </c>
      <c r="G1601" s="27" t="s">
        <v>725</v>
      </c>
      <c r="H1601" s="34" t="s">
        <v>644</v>
      </c>
      <c r="I1601" s="34" t="s">
        <v>645</v>
      </c>
      <c r="J1601" s="34" t="str">
        <f t="shared" si="121"/>
        <v>Admin &amp; OtherOther Overheads as % of Total Gross Profit</v>
      </c>
      <c r="K1601" s="34" t="str">
        <f t="shared" si="122"/>
        <v>170Other Income - Toyota</v>
      </c>
      <c r="L1601" s="28">
        <f>+SUMIF('TB 4-24'!M:M,$AL1601,'TB 4-24'!G:G)</f>
        <v>0</v>
      </c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>
        <f>+SUMIF('Input Sheet'!$S:$S,$AL1601,'Input Sheet'!C:C)</f>
        <v>0</v>
      </c>
      <c r="Z1601" s="28">
        <f>+SUMIF('Input Sheet'!$S:$S,$AL1601,'Input Sheet'!D:D)</f>
        <v>0</v>
      </c>
      <c r="AA1601" s="28">
        <f>+SUMIF('Input Sheet'!$S:$S,$AL1601,'Input Sheet'!E:E)</f>
        <v>0</v>
      </c>
      <c r="AB1601" s="28">
        <f>+SUMIF('Input Sheet'!$S:$S,$AL1601,'Input Sheet'!F:F)</f>
        <v>0</v>
      </c>
      <c r="AC1601" s="28">
        <f>+SUMIF('Input Sheet'!$S:$S,$AL1601,'Input Sheet'!G:G)</f>
        <v>0</v>
      </c>
      <c r="AD1601" s="28">
        <f>+SUMIF('Input Sheet'!$S:$S,$AL1601,'Input Sheet'!H:H)</f>
        <v>0</v>
      </c>
      <c r="AE1601" s="28">
        <f>+SUMIF('Input Sheet'!$S:$S,$AL1601,'Input Sheet'!I:I)</f>
        <v>0</v>
      </c>
      <c r="AF1601" s="28">
        <f>+SUMIF('Input Sheet'!$S:$S,$AL1601,'Input Sheet'!J:J)</f>
        <v>0</v>
      </c>
      <c r="AG1601" s="28">
        <f>+SUMIF('Input Sheet'!$S:$S,$AL1601,'Input Sheet'!K:K)</f>
        <v>0</v>
      </c>
      <c r="AH1601" s="28">
        <f>+SUMIF('Input Sheet'!$S:$S,$AL1601,'Input Sheet'!L:L)</f>
        <v>0</v>
      </c>
      <c r="AI1601" s="28">
        <f>+SUMIF('Input Sheet'!$S:$S,$AL1601,'Input Sheet'!M:M)</f>
        <v>0</v>
      </c>
      <c r="AJ1601" s="28">
        <f>+SUMIF('Input Sheet'!$S:$S,$AL1601,'Input Sheet'!N:N)</f>
        <v>0</v>
      </c>
      <c r="AK1601" s="28"/>
      <c r="AL1601" s="27" t="str">
        <f t="shared" si="123"/>
        <v>170-3075RD</v>
      </c>
      <c r="AM1601" s="34" t="str">
        <f t="shared" si="124"/>
        <v>Admin &amp; Other</v>
      </c>
      <c r="AN1601" s="34" t="str">
        <f t="shared" si="125"/>
        <v>Admin &amp; OtherOther Overheads as % of Total Gross Profit</v>
      </c>
      <c r="AO1601" s="35"/>
      <c r="AP1601" s="35"/>
      <c r="AQ1601" s="35"/>
    </row>
    <row r="1602" spans="1:43" x14ac:dyDescent="0.25">
      <c r="A1602" s="27" t="s">
        <v>103</v>
      </c>
      <c r="B1602" s="27" t="s">
        <v>104</v>
      </c>
      <c r="C1602" s="27" t="s">
        <v>104</v>
      </c>
      <c r="D1602" s="27" t="s">
        <v>727</v>
      </c>
      <c r="E1602" s="27" t="s">
        <v>641</v>
      </c>
      <c r="F1602" s="27" t="s">
        <v>724</v>
      </c>
      <c r="G1602" s="27" t="s">
        <v>725</v>
      </c>
      <c r="H1602" s="34" t="s">
        <v>644</v>
      </c>
      <c r="I1602" s="34" t="s">
        <v>645</v>
      </c>
      <c r="J1602" s="34" t="str">
        <f t="shared" si="121"/>
        <v>Admin &amp; OtherOther Overheads as % of Total Gross Profit</v>
      </c>
      <c r="K1602" s="34" t="str">
        <f t="shared" si="122"/>
        <v>170Other Income - Toyota</v>
      </c>
      <c r="L1602" s="28">
        <f>+SUMIF('TB 4-24'!M:M,$AL1602,'TB 4-24'!G:G)</f>
        <v>0</v>
      </c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>
        <f>+SUMIF('Input Sheet'!$S:$S,$AL1602,'Input Sheet'!C:C)</f>
        <v>0</v>
      </c>
      <c r="Z1602" s="28">
        <f>+SUMIF('Input Sheet'!$S:$S,$AL1602,'Input Sheet'!D:D)</f>
        <v>0</v>
      </c>
      <c r="AA1602" s="28">
        <f>+SUMIF('Input Sheet'!$S:$S,$AL1602,'Input Sheet'!E:E)</f>
        <v>0</v>
      </c>
      <c r="AB1602" s="28">
        <f>+SUMIF('Input Sheet'!$S:$S,$AL1602,'Input Sheet'!F:F)</f>
        <v>0</v>
      </c>
      <c r="AC1602" s="28">
        <f>+SUMIF('Input Sheet'!$S:$S,$AL1602,'Input Sheet'!G:G)</f>
        <v>0</v>
      </c>
      <c r="AD1602" s="28">
        <f>+SUMIF('Input Sheet'!$S:$S,$AL1602,'Input Sheet'!H:H)</f>
        <v>0</v>
      </c>
      <c r="AE1602" s="28">
        <f>+SUMIF('Input Sheet'!$S:$S,$AL1602,'Input Sheet'!I:I)</f>
        <v>0</v>
      </c>
      <c r="AF1602" s="28">
        <f>+SUMIF('Input Sheet'!$S:$S,$AL1602,'Input Sheet'!J:J)</f>
        <v>0</v>
      </c>
      <c r="AG1602" s="28">
        <f>+SUMIF('Input Sheet'!$S:$S,$AL1602,'Input Sheet'!K:K)</f>
        <v>0</v>
      </c>
      <c r="AH1602" s="28">
        <f>+SUMIF('Input Sheet'!$S:$S,$AL1602,'Input Sheet'!L:L)</f>
        <v>0</v>
      </c>
      <c r="AI1602" s="28">
        <f>+SUMIF('Input Sheet'!$S:$S,$AL1602,'Input Sheet'!M:M)</f>
        <v>0</v>
      </c>
      <c r="AJ1602" s="28">
        <f>+SUMIF('Input Sheet'!$S:$S,$AL1602,'Input Sheet'!N:N)</f>
        <v>0</v>
      </c>
      <c r="AK1602" s="28"/>
      <c r="AL1602" s="27" t="str">
        <f t="shared" si="123"/>
        <v>170-3076R</v>
      </c>
      <c r="AM1602" s="34" t="str">
        <f t="shared" si="124"/>
        <v>Admin &amp; Other</v>
      </c>
      <c r="AN1602" s="34" t="str">
        <f t="shared" si="125"/>
        <v>Admin &amp; OtherOther Overheads as % of Total Gross Profit</v>
      </c>
      <c r="AO1602" s="35"/>
      <c r="AP1602" s="35"/>
      <c r="AQ1602" s="35"/>
    </row>
    <row r="1603" spans="1:43" x14ac:dyDescent="0.25">
      <c r="A1603" s="27" t="s">
        <v>103</v>
      </c>
      <c r="B1603" s="27" t="s">
        <v>104</v>
      </c>
      <c r="C1603" s="27" t="s">
        <v>104</v>
      </c>
      <c r="D1603" s="27" t="s">
        <v>728</v>
      </c>
      <c r="E1603" s="27" t="s">
        <v>641</v>
      </c>
      <c r="F1603" s="27" t="s">
        <v>724</v>
      </c>
      <c r="G1603" s="27" t="s">
        <v>725</v>
      </c>
      <c r="H1603" s="34" t="s">
        <v>644</v>
      </c>
      <c r="I1603" s="34" t="s">
        <v>645</v>
      </c>
      <c r="J1603" s="34" t="str">
        <f t="shared" ref="J1603:J1666" si="126">+H1603&amp;I1603</f>
        <v>Admin &amp; OtherOther Overheads as % of Total Gross Profit</v>
      </c>
      <c r="K1603" s="34" t="str">
        <f t="shared" ref="K1603:K1666" si="127">+E1603&amp;G1603</f>
        <v>170Other Income - Toyota</v>
      </c>
      <c r="L1603" s="28">
        <f>+SUMIF('TB 4-24'!M:M,$AL1603,'TB 4-24'!G:G)</f>
        <v>0</v>
      </c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>
        <f>+SUMIF('Input Sheet'!$S:$S,$AL1603,'Input Sheet'!C:C)</f>
        <v>0</v>
      </c>
      <c r="Z1603" s="28">
        <f>+SUMIF('Input Sheet'!$S:$S,$AL1603,'Input Sheet'!D:D)</f>
        <v>0</v>
      </c>
      <c r="AA1603" s="28">
        <f>+SUMIF('Input Sheet'!$S:$S,$AL1603,'Input Sheet'!E:E)</f>
        <v>0</v>
      </c>
      <c r="AB1603" s="28">
        <f>+SUMIF('Input Sheet'!$S:$S,$AL1603,'Input Sheet'!F:F)</f>
        <v>0</v>
      </c>
      <c r="AC1603" s="28">
        <f>+SUMIF('Input Sheet'!$S:$S,$AL1603,'Input Sheet'!G:G)</f>
        <v>0</v>
      </c>
      <c r="AD1603" s="28">
        <f>+SUMIF('Input Sheet'!$S:$S,$AL1603,'Input Sheet'!H:H)</f>
        <v>0</v>
      </c>
      <c r="AE1603" s="28">
        <f>+SUMIF('Input Sheet'!$S:$S,$AL1603,'Input Sheet'!I:I)</f>
        <v>0</v>
      </c>
      <c r="AF1603" s="28">
        <f>+SUMIF('Input Sheet'!$S:$S,$AL1603,'Input Sheet'!J:J)</f>
        <v>0</v>
      </c>
      <c r="AG1603" s="28">
        <f>+SUMIF('Input Sheet'!$S:$S,$AL1603,'Input Sheet'!K:K)</f>
        <v>0</v>
      </c>
      <c r="AH1603" s="28">
        <f>+SUMIF('Input Sheet'!$S:$S,$AL1603,'Input Sheet'!L:L)</f>
        <v>0</v>
      </c>
      <c r="AI1603" s="28">
        <f>+SUMIF('Input Sheet'!$S:$S,$AL1603,'Input Sheet'!M:M)</f>
        <v>0</v>
      </c>
      <c r="AJ1603" s="28">
        <f>+SUMIF('Input Sheet'!$S:$S,$AL1603,'Input Sheet'!N:N)</f>
        <v>0</v>
      </c>
      <c r="AK1603" s="28"/>
      <c r="AL1603" s="27" t="str">
        <f t="shared" ref="AL1603:AL1666" si="128">+E1603&amp;"-"&amp;D1603</f>
        <v>170-3076RD</v>
      </c>
      <c r="AM1603" s="34" t="str">
        <f t="shared" si="124"/>
        <v>Admin &amp; Other</v>
      </c>
      <c r="AN1603" s="34" t="str">
        <f t="shared" si="125"/>
        <v>Admin &amp; OtherOther Overheads as % of Total Gross Profit</v>
      </c>
      <c r="AO1603" s="35"/>
      <c r="AP1603" s="35"/>
      <c r="AQ1603" s="35"/>
    </row>
    <row r="1604" spans="1:43" x14ac:dyDescent="0.25">
      <c r="A1604" s="27" t="s">
        <v>103</v>
      </c>
      <c r="B1604" s="27" t="s">
        <v>104</v>
      </c>
      <c r="C1604" s="27" t="s">
        <v>104</v>
      </c>
      <c r="D1604" s="27" t="s">
        <v>729</v>
      </c>
      <c r="E1604" s="27" t="s">
        <v>641</v>
      </c>
      <c r="F1604" s="27" t="s">
        <v>724</v>
      </c>
      <c r="G1604" s="27" t="s">
        <v>725</v>
      </c>
      <c r="H1604" s="34" t="s">
        <v>644</v>
      </c>
      <c r="I1604" s="34" t="s">
        <v>645</v>
      </c>
      <c r="J1604" s="34" t="str">
        <f t="shared" si="126"/>
        <v>Admin &amp; OtherOther Overheads as % of Total Gross Profit</v>
      </c>
      <c r="K1604" s="34" t="str">
        <f t="shared" si="127"/>
        <v>170Other Income - Toyota</v>
      </c>
      <c r="L1604" s="28">
        <f>+SUMIF('TB 4-24'!M:M,$AL1604,'TB 4-24'!G:G)</f>
        <v>0</v>
      </c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>
        <f>+SUMIF('Input Sheet'!$S:$S,$AL1604,'Input Sheet'!C:C)</f>
        <v>0</v>
      </c>
      <c r="Z1604" s="28">
        <f>+SUMIF('Input Sheet'!$S:$S,$AL1604,'Input Sheet'!D:D)</f>
        <v>0</v>
      </c>
      <c r="AA1604" s="28">
        <f>+SUMIF('Input Sheet'!$S:$S,$AL1604,'Input Sheet'!E:E)</f>
        <v>0</v>
      </c>
      <c r="AB1604" s="28">
        <f>+SUMIF('Input Sheet'!$S:$S,$AL1604,'Input Sheet'!F:F)</f>
        <v>0</v>
      </c>
      <c r="AC1604" s="28">
        <f>+SUMIF('Input Sheet'!$S:$S,$AL1604,'Input Sheet'!G:G)</f>
        <v>0</v>
      </c>
      <c r="AD1604" s="28">
        <f>+SUMIF('Input Sheet'!$S:$S,$AL1604,'Input Sheet'!H:H)</f>
        <v>0</v>
      </c>
      <c r="AE1604" s="28">
        <f>+SUMIF('Input Sheet'!$S:$S,$AL1604,'Input Sheet'!I:I)</f>
        <v>0</v>
      </c>
      <c r="AF1604" s="28">
        <f>+SUMIF('Input Sheet'!$S:$S,$AL1604,'Input Sheet'!J:J)</f>
        <v>0</v>
      </c>
      <c r="AG1604" s="28">
        <f>+SUMIF('Input Sheet'!$S:$S,$AL1604,'Input Sheet'!K:K)</f>
        <v>0</v>
      </c>
      <c r="AH1604" s="28">
        <f>+SUMIF('Input Sheet'!$S:$S,$AL1604,'Input Sheet'!L:L)</f>
        <v>0</v>
      </c>
      <c r="AI1604" s="28">
        <f>+SUMIF('Input Sheet'!$S:$S,$AL1604,'Input Sheet'!M:M)</f>
        <v>0</v>
      </c>
      <c r="AJ1604" s="28">
        <f>+SUMIF('Input Sheet'!$S:$S,$AL1604,'Input Sheet'!N:N)</f>
        <v>0</v>
      </c>
      <c r="AK1604" s="28"/>
      <c r="AL1604" s="27" t="str">
        <f t="shared" si="128"/>
        <v>170-3077R</v>
      </c>
      <c r="AM1604" s="34" t="str">
        <f t="shared" ref="AM1604:AM1667" si="129">H1604</f>
        <v>Admin &amp; Other</v>
      </c>
      <c r="AN1604" s="34" t="str">
        <f t="shared" ref="AN1604:AN1667" si="130">J1604</f>
        <v>Admin &amp; OtherOther Overheads as % of Total Gross Profit</v>
      </c>
      <c r="AO1604" s="35"/>
      <c r="AP1604" s="35"/>
      <c r="AQ1604" s="35"/>
    </row>
    <row r="1605" spans="1:43" x14ac:dyDescent="0.25">
      <c r="A1605" s="27" t="s">
        <v>103</v>
      </c>
      <c r="B1605" s="27" t="s">
        <v>104</v>
      </c>
      <c r="C1605" s="27" t="s">
        <v>104</v>
      </c>
      <c r="D1605" s="27" t="s">
        <v>730</v>
      </c>
      <c r="E1605" s="27" t="s">
        <v>641</v>
      </c>
      <c r="F1605" s="27" t="s">
        <v>724</v>
      </c>
      <c r="G1605" s="27" t="s">
        <v>725</v>
      </c>
      <c r="H1605" s="34" t="s">
        <v>644</v>
      </c>
      <c r="I1605" s="34" t="s">
        <v>645</v>
      </c>
      <c r="J1605" s="34" t="str">
        <f t="shared" si="126"/>
        <v>Admin &amp; OtherOther Overheads as % of Total Gross Profit</v>
      </c>
      <c r="K1605" s="34" t="str">
        <f t="shared" si="127"/>
        <v>170Other Income - Toyota</v>
      </c>
      <c r="L1605" s="28">
        <f>+SUMIF('TB 4-24'!M:M,$AL1605,'TB 4-24'!G:G)</f>
        <v>0</v>
      </c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>
        <f>+SUMIF('Input Sheet'!$S:$S,$AL1605,'Input Sheet'!C:C)</f>
        <v>0</v>
      </c>
      <c r="Z1605" s="28">
        <f>+SUMIF('Input Sheet'!$S:$S,$AL1605,'Input Sheet'!D:D)</f>
        <v>0</v>
      </c>
      <c r="AA1605" s="28">
        <f>+SUMIF('Input Sheet'!$S:$S,$AL1605,'Input Sheet'!E:E)</f>
        <v>0</v>
      </c>
      <c r="AB1605" s="28">
        <f>+SUMIF('Input Sheet'!$S:$S,$AL1605,'Input Sheet'!F:F)</f>
        <v>0</v>
      </c>
      <c r="AC1605" s="28">
        <f>+SUMIF('Input Sheet'!$S:$S,$AL1605,'Input Sheet'!G:G)</f>
        <v>0</v>
      </c>
      <c r="AD1605" s="28">
        <f>+SUMIF('Input Sheet'!$S:$S,$AL1605,'Input Sheet'!H:H)</f>
        <v>0</v>
      </c>
      <c r="AE1605" s="28">
        <f>+SUMIF('Input Sheet'!$S:$S,$AL1605,'Input Sheet'!I:I)</f>
        <v>0</v>
      </c>
      <c r="AF1605" s="28">
        <f>+SUMIF('Input Sheet'!$S:$S,$AL1605,'Input Sheet'!J:J)</f>
        <v>0</v>
      </c>
      <c r="AG1605" s="28">
        <f>+SUMIF('Input Sheet'!$S:$S,$AL1605,'Input Sheet'!K:K)</f>
        <v>0</v>
      </c>
      <c r="AH1605" s="28">
        <f>+SUMIF('Input Sheet'!$S:$S,$AL1605,'Input Sheet'!L:L)</f>
        <v>0</v>
      </c>
      <c r="AI1605" s="28">
        <f>+SUMIF('Input Sheet'!$S:$S,$AL1605,'Input Sheet'!M:M)</f>
        <v>0</v>
      </c>
      <c r="AJ1605" s="28">
        <f>+SUMIF('Input Sheet'!$S:$S,$AL1605,'Input Sheet'!N:N)</f>
        <v>0</v>
      </c>
      <c r="AK1605" s="28"/>
      <c r="AL1605" s="27" t="str">
        <f t="shared" si="128"/>
        <v>170-3077RD</v>
      </c>
      <c r="AM1605" s="34" t="str">
        <f t="shared" si="129"/>
        <v>Admin &amp; Other</v>
      </c>
      <c r="AN1605" s="34" t="str">
        <f t="shared" si="130"/>
        <v>Admin &amp; OtherOther Overheads as % of Total Gross Profit</v>
      </c>
      <c r="AO1605" s="35"/>
      <c r="AP1605" s="35"/>
      <c r="AQ1605" s="35"/>
    </row>
    <row r="1606" spans="1:43" x14ac:dyDescent="0.25">
      <c r="A1606" s="27" t="s">
        <v>103</v>
      </c>
      <c r="B1606" s="27" t="s">
        <v>104</v>
      </c>
      <c r="C1606" s="27" t="s">
        <v>104</v>
      </c>
      <c r="D1606" s="27" t="s">
        <v>731</v>
      </c>
      <c r="E1606" s="27" t="s">
        <v>641</v>
      </c>
      <c r="F1606" s="27" t="s">
        <v>724</v>
      </c>
      <c r="G1606" s="27" t="s">
        <v>725</v>
      </c>
      <c r="H1606" s="34" t="s">
        <v>644</v>
      </c>
      <c r="I1606" s="34" t="s">
        <v>645</v>
      </c>
      <c r="J1606" s="34" t="str">
        <f t="shared" si="126"/>
        <v>Admin &amp; OtherOther Overheads as % of Total Gross Profit</v>
      </c>
      <c r="K1606" s="34" t="str">
        <f t="shared" si="127"/>
        <v>170Other Income - Toyota</v>
      </c>
      <c r="L1606" s="28">
        <f>+SUMIF('TB 4-24'!M:M,$AL1606,'TB 4-24'!G:G)</f>
        <v>0</v>
      </c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>
        <f>+SUMIF('Input Sheet'!$S:$S,$AL1606,'Input Sheet'!C:C)</f>
        <v>0</v>
      </c>
      <c r="Z1606" s="28">
        <f>+SUMIF('Input Sheet'!$S:$S,$AL1606,'Input Sheet'!D:D)</f>
        <v>0</v>
      </c>
      <c r="AA1606" s="28">
        <f>+SUMIF('Input Sheet'!$S:$S,$AL1606,'Input Sheet'!E:E)</f>
        <v>0</v>
      </c>
      <c r="AB1606" s="28">
        <f>+SUMIF('Input Sheet'!$S:$S,$AL1606,'Input Sheet'!F:F)</f>
        <v>0</v>
      </c>
      <c r="AC1606" s="28">
        <f>+SUMIF('Input Sheet'!$S:$S,$AL1606,'Input Sheet'!G:G)</f>
        <v>0</v>
      </c>
      <c r="AD1606" s="28">
        <f>+SUMIF('Input Sheet'!$S:$S,$AL1606,'Input Sheet'!H:H)</f>
        <v>0</v>
      </c>
      <c r="AE1606" s="28">
        <f>+SUMIF('Input Sheet'!$S:$S,$AL1606,'Input Sheet'!I:I)</f>
        <v>0</v>
      </c>
      <c r="AF1606" s="28">
        <f>+SUMIF('Input Sheet'!$S:$S,$AL1606,'Input Sheet'!J:J)</f>
        <v>0</v>
      </c>
      <c r="AG1606" s="28">
        <f>+SUMIF('Input Sheet'!$S:$S,$AL1606,'Input Sheet'!K:K)</f>
        <v>0</v>
      </c>
      <c r="AH1606" s="28">
        <f>+SUMIF('Input Sheet'!$S:$S,$AL1606,'Input Sheet'!L:L)</f>
        <v>0</v>
      </c>
      <c r="AI1606" s="28">
        <f>+SUMIF('Input Sheet'!$S:$S,$AL1606,'Input Sheet'!M:M)</f>
        <v>0</v>
      </c>
      <c r="AJ1606" s="28">
        <f>+SUMIF('Input Sheet'!$S:$S,$AL1606,'Input Sheet'!N:N)</f>
        <v>0</v>
      </c>
      <c r="AK1606" s="28"/>
      <c r="AL1606" s="27" t="str">
        <f t="shared" si="128"/>
        <v>170-3078R</v>
      </c>
      <c r="AM1606" s="34" t="str">
        <f t="shared" si="129"/>
        <v>Admin &amp; Other</v>
      </c>
      <c r="AN1606" s="34" t="str">
        <f t="shared" si="130"/>
        <v>Admin &amp; OtherOther Overheads as % of Total Gross Profit</v>
      </c>
      <c r="AO1606" s="35"/>
      <c r="AP1606" s="35"/>
      <c r="AQ1606" s="35"/>
    </row>
    <row r="1607" spans="1:43" x14ac:dyDescent="0.25">
      <c r="A1607" s="27" t="s">
        <v>103</v>
      </c>
      <c r="B1607" s="27" t="s">
        <v>104</v>
      </c>
      <c r="C1607" s="27" t="s">
        <v>104</v>
      </c>
      <c r="D1607" s="27" t="s">
        <v>581</v>
      </c>
      <c r="E1607" s="27" t="s">
        <v>641</v>
      </c>
      <c r="F1607" s="27" t="s">
        <v>724</v>
      </c>
      <c r="G1607" s="27" t="s">
        <v>725</v>
      </c>
      <c r="H1607" s="34" t="s">
        <v>644</v>
      </c>
      <c r="I1607" s="34" t="s">
        <v>645</v>
      </c>
      <c r="J1607" s="34" t="str">
        <f t="shared" si="126"/>
        <v>Admin &amp; OtherOther Overheads as % of Total Gross Profit</v>
      </c>
      <c r="K1607" s="34" t="str">
        <f t="shared" si="127"/>
        <v>170Other Income - Toyota</v>
      </c>
      <c r="L1607" s="28">
        <f>+SUMIF('TB 4-24'!M:M,$AL1607,'TB 4-24'!G:G)</f>
        <v>0</v>
      </c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>
        <f>+SUMIF('Input Sheet'!$S:$S,$AL1607,'Input Sheet'!C:C)</f>
        <v>0</v>
      </c>
      <c r="Z1607" s="28">
        <f>+SUMIF('Input Sheet'!$S:$S,$AL1607,'Input Sheet'!D:D)</f>
        <v>0</v>
      </c>
      <c r="AA1607" s="28">
        <f>+SUMIF('Input Sheet'!$S:$S,$AL1607,'Input Sheet'!E:E)</f>
        <v>0</v>
      </c>
      <c r="AB1607" s="28">
        <f>+SUMIF('Input Sheet'!$S:$S,$AL1607,'Input Sheet'!F:F)</f>
        <v>0</v>
      </c>
      <c r="AC1607" s="28">
        <f>+SUMIF('Input Sheet'!$S:$S,$AL1607,'Input Sheet'!G:G)</f>
        <v>0</v>
      </c>
      <c r="AD1607" s="28">
        <f>+SUMIF('Input Sheet'!$S:$S,$AL1607,'Input Sheet'!H:H)</f>
        <v>0</v>
      </c>
      <c r="AE1607" s="28">
        <f>+SUMIF('Input Sheet'!$S:$S,$AL1607,'Input Sheet'!I:I)</f>
        <v>0</v>
      </c>
      <c r="AF1607" s="28">
        <f>+SUMIF('Input Sheet'!$S:$S,$AL1607,'Input Sheet'!J:J)</f>
        <v>0</v>
      </c>
      <c r="AG1607" s="28">
        <f>+SUMIF('Input Sheet'!$S:$S,$AL1607,'Input Sheet'!K:K)</f>
        <v>0</v>
      </c>
      <c r="AH1607" s="28">
        <f>+SUMIF('Input Sheet'!$S:$S,$AL1607,'Input Sheet'!L:L)</f>
        <v>0</v>
      </c>
      <c r="AI1607" s="28">
        <f>+SUMIF('Input Sheet'!$S:$S,$AL1607,'Input Sheet'!M:M)</f>
        <v>0</v>
      </c>
      <c r="AJ1607" s="28">
        <f>+SUMIF('Input Sheet'!$S:$S,$AL1607,'Input Sheet'!N:N)</f>
        <v>0</v>
      </c>
      <c r="AK1607" s="28"/>
      <c r="AL1607" s="27" t="str">
        <f t="shared" si="128"/>
        <v>170-3302</v>
      </c>
      <c r="AM1607" s="34" t="str">
        <f t="shared" si="129"/>
        <v>Admin &amp; Other</v>
      </c>
      <c r="AN1607" s="34" t="str">
        <f t="shared" si="130"/>
        <v>Admin &amp; OtherOther Overheads as % of Total Gross Profit</v>
      </c>
      <c r="AO1607" s="35"/>
      <c r="AP1607" s="35"/>
      <c r="AQ1607" s="35"/>
    </row>
    <row r="1608" spans="1:43" x14ac:dyDescent="0.25">
      <c r="A1608" s="27" t="s">
        <v>103</v>
      </c>
      <c r="B1608" s="27" t="s">
        <v>104</v>
      </c>
      <c r="C1608" s="27" t="s">
        <v>104</v>
      </c>
      <c r="D1608" s="27" t="s">
        <v>582</v>
      </c>
      <c r="E1608" s="27" t="s">
        <v>641</v>
      </c>
      <c r="F1608" s="27" t="s">
        <v>724</v>
      </c>
      <c r="G1608" s="27" t="s">
        <v>725</v>
      </c>
      <c r="H1608" s="34" t="s">
        <v>644</v>
      </c>
      <c r="I1608" s="34" t="s">
        <v>645</v>
      </c>
      <c r="J1608" s="34" t="str">
        <f t="shared" si="126"/>
        <v>Admin &amp; OtherOther Overheads as % of Total Gross Profit</v>
      </c>
      <c r="K1608" s="34" t="str">
        <f t="shared" si="127"/>
        <v>170Other Income - Toyota</v>
      </c>
      <c r="L1608" s="28">
        <f>+SUMIF('TB 4-24'!M:M,$AL1608,'TB 4-24'!G:G)</f>
        <v>0</v>
      </c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>
        <f>+SUMIF('Input Sheet'!$S:$S,$AL1608,'Input Sheet'!C:C)</f>
        <v>0</v>
      </c>
      <c r="Z1608" s="28">
        <f>+SUMIF('Input Sheet'!$S:$S,$AL1608,'Input Sheet'!D:D)</f>
        <v>0</v>
      </c>
      <c r="AA1608" s="28">
        <f>+SUMIF('Input Sheet'!$S:$S,$AL1608,'Input Sheet'!E:E)</f>
        <v>0</v>
      </c>
      <c r="AB1608" s="28">
        <f>+SUMIF('Input Sheet'!$S:$S,$AL1608,'Input Sheet'!F:F)</f>
        <v>0</v>
      </c>
      <c r="AC1608" s="28">
        <f>+SUMIF('Input Sheet'!$S:$S,$AL1608,'Input Sheet'!G:G)</f>
        <v>0</v>
      </c>
      <c r="AD1608" s="28">
        <f>+SUMIF('Input Sheet'!$S:$S,$AL1608,'Input Sheet'!H:H)</f>
        <v>0</v>
      </c>
      <c r="AE1608" s="28">
        <f>+SUMIF('Input Sheet'!$S:$S,$AL1608,'Input Sheet'!I:I)</f>
        <v>0</v>
      </c>
      <c r="AF1608" s="28">
        <f>+SUMIF('Input Sheet'!$S:$S,$AL1608,'Input Sheet'!J:J)</f>
        <v>0</v>
      </c>
      <c r="AG1608" s="28">
        <f>+SUMIF('Input Sheet'!$S:$S,$AL1608,'Input Sheet'!K:K)</f>
        <v>0</v>
      </c>
      <c r="AH1608" s="28">
        <f>+SUMIF('Input Sheet'!$S:$S,$AL1608,'Input Sheet'!L:L)</f>
        <v>0</v>
      </c>
      <c r="AI1608" s="28">
        <f>+SUMIF('Input Sheet'!$S:$S,$AL1608,'Input Sheet'!M:M)</f>
        <v>0</v>
      </c>
      <c r="AJ1608" s="28">
        <f>+SUMIF('Input Sheet'!$S:$S,$AL1608,'Input Sheet'!N:N)</f>
        <v>0</v>
      </c>
      <c r="AK1608" s="28"/>
      <c r="AL1608" s="27" t="str">
        <f t="shared" si="128"/>
        <v>170-3303</v>
      </c>
      <c r="AM1608" s="34" t="str">
        <f t="shared" si="129"/>
        <v>Admin &amp; Other</v>
      </c>
      <c r="AN1608" s="34" t="str">
        <f t="shared" si="130"/>
        <v>Admin &amp; OtherOther Overheads as % of Total Gross Profit</v>
      </c>
      <c r="AO1608" s="35"/>
      <c r="AP1608" s="35"/>
      <c r="AQ1608" s="35"/>
    </row>
    <row r="1609" spans="1:43" x14ac:dyDescent="0.25">
      <c r="A1609" s="27" t="s">
        <v>103</v>
      </c>
      <c r="B1609" s="27" t="s">
        <v>104</v>
      </c>
      <c r="C1609" s="27" t="s">
        <v>104</v>
      </c>
      <c r="D1609" s="27" t="s">
        <v>584</v>
      </c>
      <c r="E1609" s="27" t="s">
        <v>641</v>
      </c>
      <c r="F1609" s="27" t="s">
        <v>724</v>
      </c>
      <c r="G1609" s="27" t="s">
        <v>725</v>
      </c>
      <c r="H1609" s="34" t="s">
        <v>644</v>
      </c>
      <c r="I1609" s="34" t="s">
        <v>645</v>
      </c>
      <c r="J1609" s="34" t="str">
        <f t="shared" si="126"/>
        <v>Admin &amp; OtherOther Overheads as % of Total Gross Profit</v>
      </c>
      <c r="K1609" s="34" t="str">
        <f t="shared" si="127"/>
        <v>170Other Income - Toyota</v>
      </c>
      <c r="L1609" s="28">
        <f>+SUMIF('TB 4-24'!M:M,$AL1609,'TB 4-24'!G:G)</f>
        <v>0</v>
      </c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>
        <f>+SUMIF('Input Sheet'!$S:$S,$AL1609,'Input Sheet'!C:C)</f>
        <v>0</v>
      </c>
      <c r="Z1609" s="28">
        <f>+SUMIF('Input Sheet'!$S:$S,$AL1609,'Input Sheet'!D:D)</f>
        <v>0</v>
      </c>
      <c r="AA1609" s="28">
        <f>+SUMIF('Input Sheet'!$S:$S,$AL1609,'Input Sheet'!E:E)</f>
        <v>0</v>
      </c>
      <c r="AB1609" s="28">
        <f>+SUMIF('Input Sheet'!$S:$S,$AL1609,'Input Sheet'!F:F)</f>
        <v>0</v>
      </c>
      <c r="AC1609" s="28">
        <f>+SUMIF('Input Sheet'!$S:$S,$AL1609,'Input Sheet'!G:G)</f>
        <v>0</v>
      </c>
      <c r="AD1609" s="28">
        <f>+SUMIF('Input Sheet'!$S:$S,$AL1609,'Input Sheet'!H:H)</f>
        <v>0</v>
      </c>
      <c r="AE1609" s="28">
        <f>+SUMIF('Input Sheet'!$S:$S,$AL1609,'Input Sheet'!I:I)</f>
        <v>0</v>
      </c>
      <c r="AF1609" s="28">
        <f>+SUMIF('Input Sheet'!$S:$S,$AL1609,'Input Sheet'!J:J)</f>
        <v>0</v>
      </c>
      <c r="AG1609" s="28">
        <f>+SUMIF('Input Sheet'!$S:$S,$AL1609,'Input Sheet'!K:K)</f>
        <v>0</v>
      </c>
      <c r="AH1609" s="28">
        <f>+SUMIF('Input Sheet'!$S:$S,$AL1609,'Input Sheet'!L:L)</f>
        <v>0</v>
      </c>
      <c r="AI1609" s="28">
        <f>+SUMIF('Input Sheet'!$S:$S,$AL1609,'Input Sheet'!M:M)</f>
        <v>0</v>
      </c>
      <c r="AJ1609" s="28">
        <f>+SUMIF('Input Sheet'!$S:$S,$AL1609,'Input Sheet'!N:N)</f>
        <v>0</v>
      </c>
      <c r="AK1609" s="28"/>
      <c r="AL1609" s="27" t="str">
        <f t="shared" si="128"/>
        <v>170-3305</v>
      </c>
      <c r="AM1609" s="34" t="str">
        <f t="shared" si="129"/>
        <v>Admin &amp; Other</v>
      </c>
      <c r="AN1609" s="34" t="str">
        <f t="shared" si="130"/>
        <v>Admin &amp; OtherOther Overheads as % of Total Gross Profit</v>
      </c>
      <c r="AO1609" s="35"/>
      <c r="AP1609" s="35"/>
      <c r="AQ1609" s="35"/>
    </row>
    <row r="1610" spans="1:43" x14ac:dyDescent="0.25">
      <c r="A1610" s="27" t="s">
        <v>103</v>
      </c>
      <c r="B1610" s="27" t="s">
        <v>104</v>
      </c>
      <c r="C1610" s="27" t="s">
        <v>104</v>
      </c>
      <c r="D1610" s="27" t="s">
        <v>585</v>
      </c>
      <c r="E1610" s="27" t="s">
        <v>641</v>
      </c>
      <c r="F1610" s="27" t="s">
        <v>724</v>
      </c>
      <c r="G1610" s="27" t="s">
        <v>725</v>
      </c>
      <c r="H1610" s="34" t="s">
        <v>644</v>
      </c>
      <c r="I1610" s="34" t="s">
        <v>645</v>
      </c>
      <c r="J1610" s="34" t="str">
        <f t="shared" si="126"/>
        <v>Admin &amp; OtherOther Overheads as % of Total Gross Profit</v>
      </c>
      <c r="K1610" s="34" t="str">
        <f t="shared" si="127"/>
        <v>170Other Income - Toyota</v>
      </c>
      <c r="L1610" s="28">
        <f>+SUMIF('TB 4-24'!M:M,$AL1610,'TB 4-24'!G:G)</f>
        <v>0</v>
      </c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>
        <f>+SUMIF('Input Sheet'!$S:$S,$AL1610,'Input Sheet'!C:C)</f>
        <v>0</v>
      </c>
      <c r="Z1610" s="28">
        <f>+SUMIF('Input Sheet'!$S:$S,$AL1610,'Input Sheet'!D:D)</f>
        <v>0</v>
      </c>
      <c r="AA1610" s="28">
        <f>+SUMIF('Input Sheet'!$S:$S,$AL1610,'Input Sheet'!E:E)</f>
        <v>0</v>
      </c>
      <c r="AB1610" s="28">
        <f>+SUMIF('Input Sheet'!$S:$S,$AL1610,'Input Sheet'!F:F)</f>
        <v>0</v>
      </c>
      <c r="AC1610" s="28">
        <f>+SUMIF('Input Sheet'!$S:$S,$AL1610,'Input Sheet'!G:G)</f>
        <v>0</v>
      </c>
      <c r="AD1610" s="28">
        <f>+SUMIF('Input Sheet'!$S:$S,$AL1610,'Input Sheet'!H:H)</f>
        <v>0</v>
      </c>
      <c r="AE1610" s="28">
        <f>+SUMIF('Input Sheet'!$S:$S,$AL1610,'Input Sheet'!I:I)</f>
        <v>0</v>
      </c>
      <c r="AF1610" s="28">
        <f>+SUMIF('Input Sheet'!$S:$S,$AL1610,'Input Sheet'!J:J)</f>
        <v>0</v>
      </c>
      <c r="AG1610" s="28">
        <f>+SUMIF('Input Sheet'!$S:$S,$AL1610,'Input Sheet'!K:K)</f>
        <v>0</v>
      </c>
      <c r="AH1610" s="28">
        <f>+SUMIF('Input Sheet'!$S:$S,$AL1610,'Input Sheet'!L:L)</f>
        <v>0</v>
      </c>
      <c r="AI1610" s="28">
        <f>+SUMIF('Input Sheet'!$S:$S,$AL1610,'Input Sheet'!M:M)</f>
        <v>0</v>
      </c>
      <c r="AJ1610" s="28">
        <f>+SUMIF('Input Sheet'!$S:$S,$AL1610,'Input Sheet'!N:N)</f>
        <v>0</v>
      </c>
      <c r="AK1610" s="28"/>
      <c r="AL1610" s="27" t="str">
        <f t="shared" si="128"/>
        <v>170-3306</v>
      </c>
      <c r="AM1610" s="34" t="str">
        <f t="shared" si="129"/>
        <v>Admin &amp; Other</v>
      </c>
      <c r="AN1610" s="34" t="str">
        <f t="shared" si="130"/>
        <v>Admin &amp; OtherOther Overheads as % of Total Gross Profit</v>
      </c>
      <c r="AO1610" s="35"/>
      <c r="AP1610" s="35"/>
      <c r="AQ1610" s="35"/>
    </row>
    <row r="1611" spans="1:43" x14ac:dyDescent="0.25">
      <c r="A1611" s="27" t="s">
        <v>103</v>
      </c>
      <c r="B1611" s="27" t="s">
        <v>104</v>
      </c>
      <c r="C1611" s="27" t="s">
        <v>104</v>
      </c>
      <c r="D1611" s="27" t="s">
        <v>586</v>
      </c>
      <c r="E1611" s="27" t="s">
        <v>641</v>
      </c>
      <c r="F1611" s="27" t="s">
        <v>724</v>
      </c>
      <c r="G1611" s="27" t="s">
        <v>725</v>
      </c>
      <c r="H1611" s="34" t="s">
        <v>644</v>
      </c>
      <c r="I1611" s="34" t="s">
        <v>645</v>
      </c>
      <c r="J1611" s="34" t="str">
        <f t="shared" si="126"/>
        <v>Admin &amp; OtherOther Overheads as % of Total Gross Profit</v>
      </c>
      <c r="K1611" s="34" t="str">
        <f t="shared" si="127"/>
        <v>170Other Income - Toyota</v>
      </c>
      <c r="L1611" s="28">
        <f>+SUMIF('TB 4-24'!M:M,$AL1611,'TB 4-24'!G:G)</f>
        <v>0</v>
      </c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>
        <f>+SUMIF('Input Sheet'!$S:$S,$AL1611,'Input Sheet'!C:C)</f>
        <v>0</v>
      </c>
      <c r="Z1611" s="28">
        <f>+SUMIF('Input Sheet'!$S:$S,$AL1611,'Input Sheet'!D:D)</f>
        <v>0</v>
      </c>
      <c r="AA1611" s="28">
        <f>+SUMIF('Input Sheet'!$S:$S,$AL1611,'Input Sheet'!E:E)</f>
        <v>0</v>
      </c>
      <c r="AB1611" s="28">
        <f>+SUMIF('Input Sheet'!$S:$S,$AL1611,'Input Sheet'!F:F)</f>
        <v>0</v>
      </c>
      <c r="AC1611" s="28">
        <f>+SUMIF('Input Sheet'!$S:$S,$AL1611,'Input Sheet'!G:G)</f>
        <v>0</v>
      </c>
      <c r="AD1611" s="28">
        <f>+SUMIF('Input Sheet'!$S:$S,$AL1611,'Input Sheet'!H:H)</f>
        <v>0</v>
      </c>
      <c r="AE1611" s="28">
        <f>+SUMIF('Input Sheet'!$S:$S,$AL1611,'Input Sheet'!I:I)</f>
        <v>0</v>
      </c>
      <c r="AF1611" s="28">
        <f>+SUMIF('Input Sheet'!$S:$S,$AL1611,'Input Sheet'!J:J)</f>
        <v>0</v>
      </c>
      <c r="AG1611" s="28">
        <f>+SUMIF('Input Sheet'!$S:$S,$AL1611,'Input Sheet'!K:K)</f>
        <v>0</v>
      </c>
      <c r="AH1611" s="28">
        <f>+SUMIF('Input Sheet'!$S:$S,$AL1611,'Input Sheet'!L:L)</f>
        <v>0</v>
      </c>
      <c r="AI1611" s="28">
        <f>+SUMIF('Input Sheet'!$S:$S,$AL1611,'Input Sheet'!M:M)</f>
        <v>0</v>
      </c>
      <c r="AJ1611" s="28">
        <f>+SUMIF('Input Sheet'!$S:$S,$AL1611,'Input Sheet'!N:N)</f>
        <v>0</v>
      </c>
      <c r="AK1611" s="28"/>
      <c r="AL1611" s="27" t="str">
        <f t="shared" si="128"/>
        <v>170-3312</v>
      </c>
      <c r="AM1611" s="34" t="str">
        <f t="shared" si="129"/>
        <v>Admin &amp; Other</v>
      </c>
      <c r="AN1611" s="34" t="str">
        <f t="shared" si="130"/>
        <v>Admin &amp; OtherOther Overheads as % of Total Gross Profit</v>
      </c>
      <c r="AO1611" s="35"/>
      <c r="AP1611" s="35"/>
      <c r="AQ1611" s="35"/>
    </row>
    <row r="1612" spans="1:43" x14ac:dyDescent="0.25">
      <c r="A1612" s="27" t="s">
        <v>103</v>
      </c>
      <c r="B1612" s="27" t="s">
        <v>104</v>
      </c>
      <c r="C1612" s="27" t="s">
        <v>104</v>
      </c>
      <c r="D1612" s="27" t="s">
        <v>587</v>
      </c>
      <c r="E1612" s="27" t="s">
        <v>641</v>
      </c>
      <c r="F1612" s="27" t="s">
        <v>724</v>
      </c>
      <c r="G1612" s="27" t="s">
        <v>725</v>
      </c>
      <c r="H1612" s="34" t="s">
        <v>644</v>
      </c>
      <c r="I1612" s="34" t="s">
        <v>645</v>
      </c>
      <c r="J1612" s="34" t="str">
        <f t="shared" si="126"/>
        <v>Admin &amp; OtherOther Overheads as % of Total Gross Profit</v>
      </c>
      <c r="K1612" s="34" t="str">
        <f t="shared" si="127"/>
        <v>170Other Income - Toyota</v>
      </c>
      <c r="L1612" s="28">
        <f>+SUMIF('TB 4-24'!M:M,$AL1612,'TB 4-24'!G:G)</f>
        <v>0</v>
      </c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>
        <f>+SUMIF('Input Sheet'!$S:$S,$AL1612,'Input Sheet'!C:C)</f>
        <v>0</v>
      </c>
      <c r="Z1612" s="28">
        <f>+SUMIF('Input Sheet'!$S:$S,$AL1612,'Input Sheet'!D:D)</f>
        <v>0</v>
      </c>
      <c r="AA1612" s="28">
        <f>+SUMIF('Input Sheet'!$S:$S,$AL1612,'Input Sheet'!E:E)</f>
        <v>0</v>
      </c>
      <c r="AB1612" s="28">
        <f>+SUMIF('Input Sheet'!$S:$S,$AL1612,'Input Sheet'!F:F)</f>
        <v>0</v>
      </c>
      <c r="AC1612" s="28">
        <f>+SUMIF('Input Sheet'!$S:$S,$AL1612,'Input Sheet'!G:G)</f>
        <v>0</v>
      </c>
      <c r="AD1612" s="28">
        <f>+SUMIF('Input Sheet'!$S:$S,$AL1612,'Input Sheet'!H:H)</f>
        <v>0</v>
      </c>
      <c r="AE1612" s="28">
        <f>+SUMIF('Input Sheet'!$S:$S,$AL1612,'Input Sheet'!I:I)</f>
        <v>0</v>
      </c>
      <c r="AF1612" s="28">
        <f>+SUMIF('Input Sheet'!$S:$S,$AL1612,'Input Sheet'!J:J)</f>
        <v>0</v>
      </c>
      <c r="AG1612" s="28">
        <f>+SUMIF('Input Sheet'!$S:$S,$AL1612,'Input Sheet'!K:K)</f>
        <v>0</v>
      </c>
      <c r="AH1612" s="28">
        <f>+SUMIF('Input Sheet'!$S:$S,$AL1612,'Input Sheet'!L:L)</f>
        <v>0</v>
      </c>
      <c r="AI1612" s="28">
        <f>+SUMIF('Input Sheet'!$S:$S,$AL1612,'Input Sheet'!M:M)</f>
        <v>0</v>
      </c>
      <c r="AJ1612" s="28">
        <f>+SUMIF('Input Sheet'!$S:$S,$AL1612,'Input Sheet'!N:N)</f>
        <v>0</v>
      </c>
      <c r="AK1612" s="28"/>
      <c r="AL1612" s="27" t="str">
        <f t="shared" si="128"/>
        <v>170-3320</v>
      </c>
      <c r="AM1612" s="34" t="str">
        <f t="shared" si="129"/>
        <v>Admin &amp; Other</v>
      </c>
      <c r="AN1612" s="34" t="str">
        <f t="shared" si="130"/>
        <v>Admin &amp; OtherOther Overheads as % of Total Gross Profit</v>
      </c>
      <c r="AO1612" s="35"/>
      <c r="AP1612" s="35"/>
      <c r="AQ1612" s="35"/>
    </row>
    <row r="1613" spans="1:43" x14ac:dyDescent="0.25">
      <c r="A1613" s="27" t="s">
        <v>103</v>
      </c>
      <c r="B1613" s="27" t="s">
        <v>104</v>
      </c>
      <c r="C1613" s="27" t="s">
        <v>104</v>
      </c>
      <c r="D1613" s="27" t="s">
        <v>565</v>
      </c>
      <c r="E1613" s="27" t="s">
        <v>641</v>
      </c>
      <c r="F1613" s="27" t="s">
        <v>724</v>
      </c>
      <c r="G1613" s="27" t="s">
        <v>725</v>
      </c>
      <c r="H1613" s="34" t="s">
        <v>644</v>
      </c>
      <c r="I1613" s="34" t="s">
        <v>645</v>
      </c>
      <c r="J1613" s="34" t="str">
        <f t="shared" si="126"/>
        <v>Admin &amp; OtherOther Overheads as % of Total Gross Profit</v>
      </c>
      <c r="K1613" s="34" t="str">
        <f t="shared" si="127"/>
        <v>170Other Income - Toyota</v>
      </c>
      <c r="L1613" s="28">
        <f>+SUMIF('TB 4-24'!M:M,$AL1613,'TB 4-24'!G:G)</f>
        <v>0</v>
      </c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>
        <f>+SUMIF('Input Sheet'!$S:$S,$AL1613,'Input Sheet'!C:C)</f>
        <v>0</v>
      </c>
      <c r="Z1613" s="28">
        <f>+SUMIF('Input Sheet'!$S:$S,$AL1613,'Input Sheet'!D:D)</f>
        <v>0</v>
      </c>
      <c r="AA1613" s="28">
        <f>+SUMIF('Input Sheet'!$S:$S,$AL1613,'Input Sheet'!E:E)</f>
        <v>0</v>
      </c>
      <c r="AB1613" s="28">
        <f>+SUMIF('Input Sheet'!$S:$S,$AL1613,'Input Sheet'!F:F)</f>
        <v>0</v>
      </c>
      <c r="AC1613" s="28">
        <f>+SUMIF('Input Sheet'!$S:$S,$AL1613,'Input Sheet'!G:G)</f>
        <v>0</v>
      </c>
      <c r="AD1613" s="28">
        <f>+SUMIF('Input Sheet'!$S:$S,$AL1613,'Input Sheet'!H:H)</f>
        <v>0</v>
      </c>
      <c r="AE1613" s="28">
        <f>+SUMIF('Input Sheet'!$S:$S,$AL1613,'Input Sheet'!I:I)</f>
        <v>0</v>
      </c>
      <c r="AF1613" s="28">
        <f>+SUMIF('Input Sheet'!$S:$S,$AL1613,'Input Sheet'!J:J)</f>
        <v>0</v>
      </c>
      <c r="AG1613" s="28">
        <f>+SUMIF('Input Sheet'!$S:$S,$AL1613,'Input Sheet'!K:K)</f>
        <v>0</v>
      </c>
      <c r="AH1613" s="28">
        <f>+SUMIF('Input Sheet'!$S:$S,$AL1613,'Input Sheet'!L:L)</f>
        <v>0</v>
      </c>
      <c r="AI1613" s="28">
        <f>+SUMIF('Input Sheet'!$S:$S,$AL1613,'Input Sheet'!M:M)</f>
        <v>0</v>
      </c>
      <c r="AJ1613" s="28">
        <f>+SUMIF('Input Sheet'!$S:$S,$AL1613,'Input Sheet'!N:N)</f>
        <v>0</v>
      </c>
      <c r="AK1613" s="28"/>
      <c r="AL1613" s="27" t="str">
        <f t="shared" si="128"/>
        <v>170-3340</v>
      </c>
      <c r="AM1613" s="34" t="str">
        <f t="shared" si="129"/>
        <v>Admin &amp; Other</v>
      </c>
      <c r="AN1613" s="34" t="str">
        <f t="shared" si="130"/>
        <v>Admin &amp; OtherOther Overheads as % of Total Gross Profit</v>
      </c>
      <c r="AO1613" s="35"/>
      <c r="AP1613" s="35"/>
      <c r="AQ1613" s="35"/>
    </row>
    <row r="1614" spans="1:43" x14ac:dyDescent="0.25">
      <c r="A1614" s="27" t="s">
        <v>103</v>
      </c>
      <c r="B1614" s="27" t="s">
        <v>104</v>
      </c>
      <c r="C1614" s="27" t="s">
        <v>104</v>
      </c>
      <c r="D1614" s="27" t="s">
        <v>568</v>
      </c>
      <c r="E1614" s="27" t="s">
        <v>641</v>
      </c>
      <c r="F1614" s="27" t="s">
        <v>724</v>
      </c>
      <c r="G1614" s="27" t="s">
        <v>725</v>
      </c>
      <c r="H1614" s="34" t="s">
        <v>644</v>
      </c>
      <c r="I1614" s="34" t="s">
        <v>645</v>
      </c>
      <c r="J1614" s="34" t="str">
        <f t="shared" si="126"/>
        <v>Admin &amp; OtherOther Overheads as % of Total Gross Profit</v>
      </c>
      <c r="K1614" s="34" t="str">
        <f t="shared" si="127"/>
        <v>170Other Income - Toyota</v>
      </c>
      <c r="L1614" s="28">
        <f>+SUMIF('TB 4-24'!M:M,$AL1614,'TB 4-24'!G:G)</f>
        <v>0</v>
      </c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>
        <f>+SUMIF('Input Sheet'!$S:$S,$AL1614,'Input Sheet'!C:C)</f>
        <v>0</v>
      </c>
      <c r="Z1614" s="28">
        <f>+SUMIF('Input Sheet'!$S:$S,$AL1614,'Input Sheet'!D:D)</f>
        <v>0</v>
      </c>
      <c r="AA1614" s="28">
        <f>+SUMIF('Input Sheet'!$S:$S,$AL1614,'Input Sheet'!E:E)</f>
        <v>0</v>
      </c>
      <c r="AB1614" s="28">
        <f>+SUMIF('Input Sheet'!$S:$S,$AL1614,'Input Sheet'!F:F)</f>
        <v>0</v>
      </c>
      <c r="AC1614" s="28">
        <f>+SUMIF('Input Sheet'!$S:$S,$AL1614,'Input Sheet'!G:G)</f>
        <v>0</v>
      </c>
      <c r="AD1614" s="28">
        <f>+SUMIF('Input Sheet'!$S:$S,$AL1614,'Input Sheet'!H:H)</f>
        <v>0</v>
      </c>
      <c r="AE1614" s="28">
        <f>+SUMIF('Input Sheet'!$S:$S,$AL1614,'Input Sheet'!I:I)</f>
        <v>0</v>
      </c>
      <c r="AF1614" s="28">
        <f>+SUMIF('Input Sheet'!$S:$S,$AL1614,'Input Sheet'!J:J)</f>
        <v>0</v>
      </c>
      <c r="AG1614" s="28">
        <f>+SUMIF('Input Sheet'!$S:$S,$AL1614,'Input Sheet'!K:K)</f>
        <v>0</v>
      </c>
      <c r="AH1614" s="28">
        <f>+SUMIF('Input Sheet'!$S:$S,$AL1614,'Input Sheet'!L:L)</f>
        <v>0</v>
      </c>
      <c r="AI1614" s="28">
        <f>+SUMIF('Input Sheet'!$S:$S,$AL1614,'Input Sheet'!M:M)</f>
        <v>0</v>
      </c>
      <c r="AJ1614" s="28">
        <f>+SUMIF('Input Sheet'!$S:$S,$AL1614,'Input Sheet'!N:N)</f>
        <v>0</v>
      </c>
      <c r="AK1614" s="28"/>
      <c r="AL1614" s="27" t="str">
        <f t="shared" si="128"/>
        <v>170-3350</v>
      </c>
      <c r="AM1614" s="34" t="str">
        <f t="shared" si="129"/>
        <v>Admin &amp; Other</v>
      </c>
      <c r="AN1614" s="34" t="str">
        <f t="shared" si="130"/>
        <v>Admin &amp; OtherOther Overheads as % of Total Gross Profit</v>
      </c>
      <c r="AO1614" s="35"/>
      <c r="AP1614" s="35"/>
      <c r="AQ1614" s="35"/>
    </row>
    <row r="1615" spans="1:43" x14ac:dyDescent="0.25">
      <c r="A1615" s="27" t="s">
        <v>103</v>
      </c>
      <c r="B1615" s="27" t="s">
        <v>104</v>
      </c>
      <c r="C1615" s="27" t="s">
        <v>104</v>
      </c>
      <c r="D1615" s="27" t="s">
        <v>732</v>
      </c>
      <c r="E1615" s="27" t="s">
        <v>641</v>
      </c>
      <c r="F1615" s="27" t="s">
        <v>724</v>
      </c>
      <c r="G1615" s="27" t="s">
        <v>725</v>
      </c>
      <c r="H1615" s="34" t="s">
        <v>644</v>
      </c>
      <c r="I1615" s="34" t="s">
        <v>645</v>
      </c>
      <c r="J1615" s="34" t="str">
        <f t="shared" si="126"/>
        <v>Admin &amp; OtherOther Overheads as % of Total Gross Profit</v>
      </c>
      <c r="K1615" s="34" t="str">
        <f t="shared" si="127"/>
        <v>170Other Income - Toyota</v>
      </c>
      <c r="L1615" s="28">
        <f>+SUMIF('TB 4-24'!M:M,$AL1615,'TB 4-24'!G:G)</f>
        <v>0</v>
      </c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>
        <f>+SUMIF('Input Sheet'!$S:$S,$AL1615,'Input Sheet'!C:C)</f>
        <v>0</v>
      </c>
      <c r="Z1615" s="28">
        <f>+SUMIF('Input Sheet'!$S:$S,$AL1615,'Input Sheet'!D:D)</f>
        <v>0</v>
      </c>
      <c r="AA1615" s="28">
        <f>+SUMIF('Input Sheet'!$S:$S,$AL1615,'Input Sheet'!E:E)</f>
        <v>0</v>
      </c>
      <c r="AB1615" s="28">
        <f>+SUMIF('Input Sheet'!$S:$S,$AL1615,'Input Sheet'!F:F)</f>
        <v>0</v>
      </c>
      <c r="AC1615" s="28">
        <f>+SUMIF('Input Sheet'!$S:$S,$AL1615,'Input Sheet'!G:G)</f>
        <v>0</v>
      </c>
      <c r="AD1615" s="28">
        <f>+SUMIF('Input Sheet'!$S:$S,$AL1615,'Input Sheet'!H:H)</f>
        <v>0</v>
      </c>
      <c r="AE1615" s="28">
        <f>+SUMIF('Input Sheet'!$S:$S,$AL1615,'Input Sheet'!I:I)</f>
        <v>0</v>
      </c>
      <c r="AF1615" s="28">
        <f>+SUMIF('Input Sheet'!$S:$S,$AL1615,'Input Sheet'!J:J)</f>
        <v>0</v>
      </c>
      <c r="AG1615" s="28">
        <f>+SUMIF('Input Sheet'!$S:$S,$AL1615,'Input Sheet'!K:K)</f>
        <v>0</v>
      </c>
      <c r="AH1615" s="28">
        <f>+SUMIF('Input Sheet'!$S:$S,$AL1615,'Input Sheet'!L:L)</f>
        <v>0</v>
      </c>
      <c r="AI1615" s="28">
        <f>+SUMIF('Input Sheet'!$S:$S,$AL1615,'Input Sheet'!M:M)</f>
        <v>0</v>
      </c>
      <c r="AJ1615" s="28">
        <f>+SUMIF('Input Sheet'!$S:$S,$AL1615,'Input Sheet'!N:N)</f>
        <v>0</v>
      </c>
      <c r="AK1615" s="28"/>
      <c r="AL1615" s="27" t="str">
        <f t="shared" si="128"/>
        <v>170-3370</v>
      </c>
      <c r="AM1615" s="34" t="str">
        <f t="shared" si="129"/>
        <v>Admin &amp; Other</v>
      </c>
      <c r="AN1615" s="34" t="str">
        <f t="shared" si="130"/>
        <v>Admin &amp; OtherOther Overheads as % of Total Gross Profit</v>
      </c>
      <c r="AO1615" s="35"/>
      <c r="AP1615" s="35"/>
      <c r="AQ1615" s="35"/>
    </row>
    <row r="1616" spans="1:43" x14ac:dyDescent="0.25">
      <c r="A1616" s="27" t="s">
        <v>103</v>
      </c>
      <c r="B1616" s="27" t="s">
        <v>104</v>
      </c>
      <c r="C1616" s="27" t="s">
        <v>104</v>
      </c>
      <c r="D1616" s="27" t="s">
        <v>574</v>
      </c>
      <c r="E1616" s="27" t="s">
        <v>641</v>
      </c>
      <c r="F1616" s="27" t="s">
        <v>724</v>
      </c>
      <c r="G1616" s="27" t="s">
        <v>725</v>
      </c>
      <c r="H1616" s="34" t="s">
        <v>644</v>
      </c>
      <c r="I1616" s="34" t="s">
        <v>645</v>
      </c>
      <c r="J1616" s="34" t="str">
        <f t="shared" si="126"/>
        <v>Admin &amp; OtherOther Overheads as % of Total Gross Profit</v>
      </c>
      <c r="K1616" s="34" t="str">
        <f t="shared" si="127"/>
        <v>170Other Income - Toyota</v>
      </c>
      <c r="L1616" s="28">
        <f>+SUMIF('TB 4-24'!M:M,$AL1616,'TB 4-24'!G:G)</f>
        <v>0</v>
      </c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>
        <f>+SUMIF('Input Sheet'!$S:$S,$AL1616,'Input Sheet'!C:C)</f>
        <v>0</v>
      </c>
      <c r="Z1616" s="28">
        <f>+SUMIF('Input Sheet'!$S:$S,$AL1616,'Input Sheet'!D:D)</f>
        <v>0</v>
      </c>
      <c r="AA1616" s="28">
        <f>+SUMIF('Input Sheet'!$S:$S,$AL1616,'Input Sheet'!E:E)</f>
        <v>0</v>
      </c>
      <c r="AB1616" s="28">
        <f>+SUMIF('Input Sheet'!$S:$S,$AL1616,'Input Sheet'!F:F)</f>
        <v>0</v>
      </c>
      <c r="AC1616" s="28">
        <f>+SUMIF('Input Sheet'!$S:$S,$AL1616,'Input Sheet'!G:G)</f>
        <v>0</v>
      </c>
      <c r="AD1616" s="28">
        <f>+SUMIF('Input Sheet'!$S:$S,$AL1616,'Input Sheet'!H:H)</f>
        <v>0</v>
      </c>
      <c r="AE1616" s="28">
        <f>+SUMIF('Input Sheet'!$S:$S,$AL1616,'Input Sheet'!I:I)</f>
        <v>0</v>
      </c>
      <c r="AF1616" s="28">
        <f>+SUMIF('Input Sheet'!$S:$S,$AL1616,'Input Sheet'!J:J)</f>
        <v>0</v>
      </c>
      <c r="AG1616" s="28">
        <f>+SUMIF('Input Sheet'!$S:$S,$AL1616,'Input Sheet'!K:K)</f>
        <v>0</v>
      </c>
      <c r="AH1616" s="28">
        <f>+SUMIF('Input Sheet'!$S:$S,$AL1616,'Input Sheet'!L:L)</f>
        <v>0</v>
      </c>
      <c r="AI1616" s="28">
        <f>+SUMIF('Input Sheet'!$S:$S,$AL1616,'Input Sheet'!M:M)</f>
        <v>0</v>
      </c>
      <c r="AJ1616" s="28">
        <f>+SUMIF('Input Sheet'!$S:$S,$AL1616,'Input Sheet'!N:N)</f>
        <v>0</v>
      </c>
      <c r="AK1616" s="28"/>
      <c r="AL1616" s="27" t="str">
        <f t="shared" si="128"/>
        <v>170-3390</v>
      </c>
      <c r="AM1616" s="34" t="str">
        <f t="shared" si="129"/>
        <v>Admin &amp; Other</v>
      </c>
      <c r="AN1616" s="34" t="str">
        <f t="shared" si="130"/>
        <v>Admin &amp; OtherOther Overheads as % of Total Gross Profit</v>
      </c>
      <c r="AO1616" s="35"/>
      <c r="AP1616" s="35"/>
      <c r="AQ1616" s="35"/>
    </row>
    <row r="1617" spans="1:43" x14ac:dyDescent="0.25">
      <c r="A1617" s="27" t="s">
        <v>103</v>
      </c>
      <c r="B1617" s="27" t="s">
        <v>104</v>
      </c>
      <c r="C1617" s="27" t="s">
        <v>104</v>
      </c>
      <c r="D1617" s="27" t="s">
        <v>733</v>
      </c>
      <c r="E1617" s="27" t="s">
        <v>641</v>
      </c>
      <c r="F1617" s="27" t="s">
        <v>724</v>
      </c>
      <c r="G1617" s="27" t="s">
        <v>725</v>
      </c>
      <c r="H1617" s="34" t="s">
        <v>644</v>
      </c>
      <c r="I1617" s="34" t="s">
        <v>645</v>
      </c>
      <c r="J1617" s="34" t="str">
        <f t="shared" si="126"/>
        <v>Admin &amp; OtherOther Overheads as % of Total Gross Profit</v>
      </c>
      <c r="K1617" s="34" t="str">
        <f t="shared" si="127"/>
        <v>170Other Income - Toyota</v>
      </c>
      <c r="L1617" s="28">
        <f>+SUMIF('TB 4-24'!M:M,$AL1617,'TB 4-24'!G:G)</f>
        <v>0</v>
      </c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>
        <f>+SUMIF('Input Sheet'!$S:$S,$AL1617,'Input Sheet'!C:C)</f>
        <v>0</v>
      </c>
      <c r="Z1617" s="28">
        <f>+SUMIF('Input Sheet'!$S:$S,$AL1617,'Input Sheet'!D:D)</f>
        <v>0</v>
      </c>
      <c r="AA1617" s="28">
        <f>+SUMIF('Input Sheet'!$S:$S,$AL1617,'Input Sheet'!E:E)</f>
        <v>0</v>
      </c>
      <c r="AB1617" s="28">
        <f>+SUMIF('Input Sheet'!$S:$S,$AL1617,'Input Sheet'!F:F)</f>
        <v>0</v>
      </c>
      <c r="AC1617" s="28">
        <f>+SUMIF('Input Sheet'!$S:$S,$AL1617,'Input Sheet'!G:G)</f>
        <v>0</v>
      </c>
      <c r="AD1617" s="28">
        <f>+SUMIF('Input Sheet'!$S:$S,$AL1617,'Input Sheet'!H:H)</f>
        <v>0</v>
      </c>
      <c r="AE1617" s="28">
        <f>+SUMIF('Input Sheet'!$S:$S,$AL1617,'Input Sheet'!I:I)</f>
        <v>0</v>
      </c>
      <c r="AF1617" s="28">
        <f>+SUMIF('Input Sheet'!$S:$S,$AL1617,'Input Sheet'!J:J)</f>
        <v>0</v>
      </c>
      <c r="AG1617" s="28">
        <f>+SUMIF('Input Sheet'!$S:$S,$AL1617,'Input Sheet'!K:K)</f>
        <v>0</v>
      </c>
      <c r="AH1617" s="28">
        <f>+SUMIF('Input Sheet'!$S:$S,$AL1617,'Input Sheet'!L:L)</f>
        <v>0</v>
      </c>
      <c r="AI1617" s="28">
        <f>+SUMIF('Input Sheet'!$S:$S,$AL1617,'Input Sheet'!M:M)</f>
        <v>0</v>
      </c>
      <c r="AJ1617" s="28">
        <f>+SUMIF('Input Sheet'!$S:$S,$AL1617,'Input Sheet'!N:N)</f>
        <v>0</v>
      </c>
      <c r="AK1617" s="28"/>
      <c r="AL1617" s="27" t="str">
        <f t="shared" si="128"/>
        <v>170-3395</v>
      </c>
      <c r="AM1617" s="34" t="str">
        <f t="shared" si="129"/>
        <v>Admin &amp; Other</v>
      </c>
      <c r="AN1617" s="34" t="str">
        <f t="shared" si="130"/>
        <v>Admin &amp; OtherOther Overheads as % of Total Gross Profit</v>
      </c>
      <c r="AO1617" s="35"/>
      <c r="AP1617" s="35"/>
      <c r="AQ1617" s="35"/>
    </row>
    <row r="1618" spans="1:43" x14ac:dyDescent="0.25">
      <c r="A1618" s="27" t="s">
        <v>103</v>
      </c>
      <c r="B1618" s="27" t="s">
        <v>104</v>
      </c>
      <c r="C1618" s="27" t="s">
        <v>104</v>
      </c>
      <c r="D1618" s="27" t="s">
        <v>571</v>
      </c>
      <c r="E1618" s="27" t="s">
        <v>641</v>
      </c>
      <c r="F1618" s="27" t="s">
        <v>724</v>
      </c>
      <c r="G1618" s="27" t="s">
        <v>725</v>
      </c>
      <c r="H1618" s="34" t="s">
        <v>644</v>
      </c>
      <c r="I1618" s="34" t="s">
        <v>645</v>
      </c>
      <c r="J1618" s="34" t="str">
        <f t="shared" si="126"/>
        <v>Admin &amp; OtherOther Overheads as % of Total Gross Profit</v>
      </c>
      <c r="K1618" s="34" t="str">
        <f t="shared" si="127"/>
        <v>170Other Income - Toyota</v>
      </c>
      <c r="L1618" s="28">
        <f>+SUMIF('TB 4-24'!M:M,$AL1618,'TB 4-24'!G:G)</f>
        <v>0</v>
      </c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>
        <f>+SUMIF('Input Sheet'!$S:$S,$AL1618,'Input Sheet'!C:C)</f>
        <v>0</v>
      </c>
      <c r="Z1618" s="28">
        <f>+SUMIF('Input Sheet'!$S:$S,$AL1618,'Input Sheet'!D:D)</f>
        <v>0</v>
      </c>
      <c r="AA1618" s="28">
        <f>+SUMIF('Input Sheet'!$S:$S,$AL1618,'Input Sheet'!E:E)</f>
        <v>0</v>
      </c>
      <c r="AB1618" s="28">
        <f>+SUMIF('Input Sheet'!$S:$S,$AL1618,'Input Sheet'!F:F)</f>
        <v>0</v>
      </c>
      <c r="AC1618" s="28">
        <f>+SUMIF('Input Sheet'!$S:$S,$AL1618,'Input Sheet'!G:G)</f>
        <v>0</v>
      </c>
      <c r="AD1618" s="28">
        <f>+SUMIF('Input Sheet'!$S:$S,$AL1618,'Input Sheet'!H:H)</f>
        <v>0</v>
      </c>
      <c r="AE1618" s="28">
        <f>+SUMIF('Input Sheet'!$S:$S,$AL1618,'Input Sheet'!I:I)</f>
        <v>0</v>
      </c>
      <c r="AF1618" s="28">
        <f>+SUMIF('Input Sheet'!$S:$S,$AL1618,'Input Sheet'!J:J)</f>
        <v>0</v>
      </c>
      <c r="AG1618" s="28">
        <f>+SUMIF('Input Sheet'!$S:$S,$AL1618,'Input Sheet'!K:K)</f>
        <v>0</v>
      </c>
      <c r="AH1618" s="28">
        <f>+SUMIF('Input Sheet'!$S:$S,$AL1618,'Input Sheet'!L:L)</f>
        <v>0</v>
      </c>
      <c r="AI1618" s="28">
        <f>+SUMIF('Input Sheet'!$S:$S,$AL1618,'Input Sheet'!M:M)</f>
        <v>0</v>
      </c>
      <c r="AJ1618" s="28">
        <f>+SUMIF('Input Sheet'!$S:$S,$AL1618,'Input Sheet'!N:N)</f>
        <v>0</v>
      </c>
      <c r="AK1618" s="28"/>
      <c r="AL1618" s="27" t="str">
        <f t="shared" si="128"/>
        <v>170-3400</v>
      </c>
      <c r="AM1618" s="34" t="str">
        <f t="shared" si="129"/>
        <v>Admin &amp; Other</v>
      </c>
      <c r="AN1618" s="34" t="str">
        <f t="shared" si="130"/>
        <v>Admin &amp; OtherOther Overheads as % of Total Gross Profit</v>
      </c>
      <c r="AO1618" s="35"/>
      <c r="AP1618" s="35"/>
      <c r="AQ1618" s="35"/>
    </row>
    <row r="1619" spans="1:43" x14ac:dyDescent="0.25">
      <c r="A1619" s="27" t="s">
        <v>103</v>
      </c>
      <c r="B1619" s="27" t="s">
        <v>104</v>
      </c>
      <c r="C1619" s="27" t="s">
        <v>104</v>
      </c>
      <c r="D1619" s="27" t="s">
        <v>734</v>
      </c>
      <c r="E1619" s="27" t="s">
        <v>641</v>
      </c>
      <c r="F1619" s="27" t="s">
        <v>724</v>
      </c>
      <c r="G1619" s="27" t="s">
        <v>725</v>
      </c>
      <c r="H1619" s="34" t="s">
        <v>644</v>
      </c>
      <c r="I1619" s="34" t="s">
        <v>645</v>
      </c>
      <c r="J1619" s="34" t="str">
        <f t="shared" si="126"/>
        <v>Admin &amp; OtherOther Overheads as % of Total Gross Profit</v>
      </c>
      <c r="K1619" s="34" t="str">
        <f t="shared" si="127"/>
        <v>170Other Income - Toyota</v>
      </c>
      <c r="L1619" s="28">
        <f>+SUMIF('TB 4-24'!M:M,$AL1619,'TB 4-24'!G:G)</f>
        <v>0</v>
      </c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>
        <f>+SUMIF('Input Sheet'!$S:$S,$AL1619,'Input Sheet'!C:C)</f>
        <v>0</v>
      </c>
      <c r="Z1619" s="28">
        <f>+SUMIF('Input Sheet'!$S:$S,$AL1619,'Input Sheet'!D:D)</f>
        <v>0</v>
      </c>
      <c r="AA1619" s="28">
        <f>+SUMIF('Input Sheet'!$S:$S,$AL1619,'Input Sheet'!E:E)</f>
        <v>0</v>
      </c>
      <c r="AB1619" s="28">
        <f>+SUMIF('Input Sheet'!$S:$S,$AL1619,'Input Sheet'!F:F)</f>
        <v>0</v>
      </c>
      <c r="AC1619" s="28">
        <f>+SUMIF('Input Sheet'!$S:$S,$AL1619,'Input Sheet'!G:G)</f>
        <v>0</v>
      </c>
      <c r="AD1619" s="28">
        <f>+SUMIF('Input Sheet'!$S:$S,$AL1619,'Input Sheet'!H:H)</f>
        <v>0</v>
      </c>
      <c r="AE1619" s="28">
        <f>+SUMIF('Input Sheet'!$S:$S,$AL1619,'Input Sheet'!I:I)</f>
        <v>0</v>
      </c>
      <c r="AF1619" s="28">
        <f>+SUMIF('Input Sheet'!$S:$S,$AL1619,'Input Sheet'!J:J)</f>
        <v>0</v>
      </c>
      <c r="AG1619" s="28">
        <f>+SUMIF('Input Sheet'!$S:$S,$AL1619,'Input Sheet'!K:K)</f>
        <v>0</v>
      </c>
      <c r="AH1619" s="28">
        <f>+SUMIF('Input Sheet'!$S:$S,$AL1619,'Input Sheet'!L:L)</f>
        <v>0</v>
      </c>
      <c r="AI1619" s="28">
        <f>+SUMIF('Input Sheet'!$S:$S,$AL1619,'Input Sheet'!M:M)</f>
        <v>0</v>
      </c>
      <c r="AJ1619" s="28">
        <f>+SUMIF('Input Sheet'!$S:$S,$AL1619,'Input Sheet'!N:N)</f>
        <v>0</v>
      </c>
      <c r="AK1619" s="28"/>
      <c r="AL1619" s="27" t="str">
        <f t="shared" si="128"/>
        <v>170-3400L</v>
      </c>
      <c r="AM1619" s="34" t="str">
        <f t="shared" si="129"/>
        <v>Admin &amp; Other</v>
      </c>
      <c r="AN1619" s="34" t="str">
        <f t="shared" si="130"/>
        <v>Admin &amp; OtherOther Overheads as % of Total Gross Profit</v>
      </c>
      <c r="AO1619" s="35"/>
      <c r="AP1619" s="35"/>
      <c r="AQ1619" s="35"/>
    </row>
    <row r="1620" spans="1:43" x14ac:dyDescent="0.25">
      <c r="A1620" s="27" t="s">
        <v>103</v>
      </c>
      <c r="B1620" s="27" t="s">
        <v>104</v>
      </c>
      <c r="C1620" s="27" t="s">
        <v>104</v>
      </c>
      <c r="D1620" s="27" t="s">
        <v>735</v>
      </c>
      <c r="E1620" s="27" t="s">
        <v>641</v>
      </c>
      <c r="F1620" s="27" t="s">
        <v>724</v>
      </c>
      <c r="G1620" s="27" t="s">
        <v>725</v>
      </c>
      <c r="H1620" s="34" t="s">
        <v>644</v>
      </c>
      <c r="I1620" s="34" t="s">
        <v>645</v>
      </c>
      <c r="J1620" s="34" t="str">
        <f t="shared" si="126"/>
        <v>Admin &amp; OtherOther Overheads as % of Total Gross Profit</v>
      </c>
      <c r="K1620" s="34" t="str">
        <f t="shared" si="127"/>
        <v>170Other Income - Toyota</v>
      </c>
      <c r="L1620" s="28">
        <f>+SUMIF('TB 4-24'!M:M,$AL1620,'TB 4-24'!G:G)</f>
        <v>0</v>
      </c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>
        <f>+SUMIF('Input Sheet'!$S:$S,$AL1620,'Input Sheet'!C:C)</f>
        <v>0</v>
      </c>
      <c r="Z1620" s="28">
        <f>+SUMIF('Input Sheet'!$S:$S,$AL1620,'Input Sheet'!D:D)</f>
        <v>0</v>
      </c>
      <c r="AA1620" s="28">
        <f>+SUMIF('Input Sheet'!$S:$S,$AL1620,'Input Sheet'!E:E)</f>
        <v>0</v>
      </c>
      <c r="AB1620" s="28">
        <f>+SUMIF('Input Sheet'!$S:$S,$AL1620,'Input Sheet'!F:F)</f>
        <v>0</v>
      </c>
      <c r="AC1620" s="28">
        <f>+SUMIF('Input Sheet'!$S:$S,$AL1620,'Input Sheet'!G:G)</f>
        <v>0</v>
      </c>
      <c r="AD1620" s="28">
        <f>+SUMIF('Input Sheet'!$S:$S,$AL1620,'Input Sheet'!H:H)</f>
        <v>0</v>
      </c>
      <c r="AE1620" s="28">
        <f>+SUMIF('Input Sheet'!$S:$S,$AL1620,'Input Sheet'!I:I)</f>
        <v>0</v>
      </c>
      <c r="AF1620" s="28">
        <f>+SUMIF('Input Sheet'!$S:$S,$AL1620,'Input Sheet'!J:J)</f>
        <v>0</v>
      </c>
      <c r="AG1620" s="28">
        <f>+SUMIF('Input Sheet'!$S:$S,$AL1620,'Input Sheet'!K:K)</f>
        <v>0</v>
      </c>
      <c r="AH1620" s="28">
        <f>+SUMIF('Input Sheet'!$S:$S,$AL1620,'Input Sheet'!L:L)</f>
        <v>0</v>
      </c>
      <c r="AI1620" s="28">
        <f>+SUMIF('Input Sheet'!$S:$S,$AL1620,'Input Sheet'!M:M)</f>
        <v>0</v>
      </c>
      <c r="AJ1620" s="28">
        <f>+SUMIF('Input Sheet'!$S:$S,$AL1620,'Input Sheet'!N:N)</f>
        <v>0</v>
      </c>
      <c r="AK1620" s="28"/>
      <c r="AL1620" s="27" t="str">
        <f t="shared" si="128"/>
        <v>170-3400P</v>
      </c>
      <c r="AM1620" s="34" t="str">
        <f t="shared" si="129"/>
        <v>Admin &amp; Other</v>
      </c>
      <c r="AN1620" s="34" t="str">
        <f t="shared" si="130"/>
        <v>Admin &amp; OtherOther Overheads as % of Total Gross Profit</v>
      </c>
      <c r="AO1620" s="35"/>
      <c r="AP1620" s="35"/>
      <c r="AQ1620" s="35"/>
    </row>
    <row r="1621" spans="1:43" x14ac:dyDescent="0.25">
      <c r="A1621" s="27" t="s">
        <v>103</v>
      </c>
      <c r="B1621" s="27" t="s">
        <v>104</v>
      </c>
      <c r="C1621" s="27" t="s">
        <v>104</v>
      </c>
      <c r="D1621" s="27" t="s">
        <v>573</v>
      </c>
      <c r="E1621" s="27" t="s">
        <v>641</v>
      </c>
      <c r="F1621" s="27" t="s">
        <v>724</v>
      </c>
      <c r="G1621" s="27" t="s">
        <v>725</v>
      </c>
      <c r="H1621" s="34" t="s">
        <v>644</v>
      </c>
      <c r="I1621" s="34" t="s">
        <v>645</v>
      </c>
      <c r="J1621" s="34" t="str">
        <f t="shared" si="126"/>
        <v>Admin &amp; OtherOther Overheads as % of Total Gross Profit</v>
      </c>
      <c r="K1621" s="34" t="str">
        <f t="shared" si="127"/>
        <v>170Other Income - Toyota</v>
      </c>
      <c r="L1621" s="28">
        <f>+SUMIF('TB 4-24'!M:M,$AL1621,'TB 4-24'!G:G)</f>
        <v>0</v>
      </c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>
        <f>+SUMIF('Input Sheet'!$S:$S,$AL1621,'Input Sheet'!C:C)</f>
        <v>0</v>
      </c>
      <c r="Z1621" s="28">
        <f>+SUMIF('Input Sheet'!$S:$S,$AL1621,'Input Sheet'!D:D)</f>
        <v>0</v>
      </c>
      <c r="AA1621" s="28">
        <f>+SUMIF('Input Sheet'!$S:$S,$AL1621,'Input Sheet'!E:E)</f>
        <v>0</v>
      </c>
      <c r="AB1621" s="28">
        <f>+SUMIF('Input Sheet'!$S:$S,$AL1621,'Input Sheet'!F:F)</f>
        <v>0</v>
      </c>
      <c r="AC1621" s="28">
        <f>+SUMIF('Input Sheet'!$S:$S,$AL1621,'Input Sheet'!G:G)</f>
        <v>0</v>
      </c>
      <c r="AD1621" s="28">
        <f>+SUMIF('Input Sheet'!$S:$S,$AL1621,'Input Sheet'!H:H)</f>
        <v>0</v>
      </c>
      <c r="AE1621" s="28">
        <f>+SUMIF('Input Sheet'!$S:$S,$AL1621,'Input Sheet'!I:I)</f>
        <v>0</v>
      </c>
      <c r="AF1621" s="28">
        <f>+SUMIF('Input Sheet'!$S:$S,$AL1621,'Input Sheet'!J:J)</f>
        <v>0</v>
      </c>
      <c r="AG1621" s="28">
        <f>+SUMIF('Input Sheet'!$S:$S,$AL1621,'Input Sheet'!K:K)</f>
        <v>0</v>
      </c>
      <c r="AH1621" s="28">
        <f>+SUMIF('Input Sheet'!$S:$S,$AL1621,'Input Sheet'!L:L)</f>
        <v>0</v>
      </c>
      <c r="AI1621" s="28">
        <f>+SUMIF('Input Sheet'!$S:$S,$AL1621,'Input Sheet'!M:M)</f>
        <v>0</v>
      </c>
      <c r="AJ1621" s="28">
        <f>+SUMIF('Input Sheet'!$S:$S,$AL1621,'Input Sheet'!N:N)</f>
        <v>0</v>
      </c>
      <c r="AK1621" s="28"/>
      <c r="AL1621" s="27" t="str">
        <f t="shared" si="128"/>
        <v>170-3430</v>
      </c>
      <c r="AM1621" s="34" t="str">
        <f t="shared" si="129"/>
        <v>Admin &amp; Other</v>
      </c>
      <c r="AN1621" s="34" t="str">
        <f t="shared" si="130"/>
        <v>Admin &amp; OtherOther Overheads as % of Total Gross Profit</v>
      </c>
      <c r="AO1621" s="35"/>
      <c r="AP1621" s="35"/>
      <c r="AQ1621" s="35"/>
    </row>
    <row r="1622" spans="1:43" x14ac:dyDescent="0.25">
      <c r="A1622" s="27" t="s">
        <v>103</v>
      </c>
      <c r="B1622" s="27" t="s">
        <v>104</v>
      </c>
      <c r="C1622" s="27" t="s">
        <v>104</v>
      </c>
      <c r="D1622" s="27" t="s">
        <v>548</v>
      </c>
      <c r="E1622" s="27" t="s">
        <v>641</v>
      </c>
      <c r="F1622" s="27" t="s">
        <v>724</v>
      </c>
      <c r="G1622" s="27" t="s">
        <v>725</v>
      </c>
      <c r="H1622" s="34" t="s">
        <v>644</v>
      </c>
      <c r="I1622" s="34" t="s">
        <v>645</v>
      </c>
      <c r="J1622" s="34" t="str">
        <f t="shared" si="126"/>
        <v>Admin &amp; OtherOther Overheads as % of Total Gross Profit</v>
      </c>
      <c r="K1622" s="34" t="str">
        <f t="shared" si="127"/>
        <v>170Other Income - Toyota</v>
      </c>
      <c r="L1622" s="28">
        <f>+SUMIF('TB 4-24'!M:M,$AL1622,'TB 4-24'!G:G)</f>
        <v>0</v>
      </c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>
        <f>+SUMIF('Input Sheet'!$S:$S,$AL1622,'Input Sheet'!C:C)</f>
        <v>0</v>
      </c>
      <c r="Z1622" s="28">
        <f>+SUMIF('Input Sheet'!$S:$S,$AL1622,'Input Sheet'!D:D)</f>
        <v>0</v>
      </c>
      <c r="AA1622" s="28">
        <f>+SUMIF('Input Sheet'!$S:$S,$AL1622,'Input Sheet'!E:E)</f>
        <v>0</v>
      </c>
      <c r="AB1622" s="28">
        <f>+SUMIF('Input Sheet'!$S:$S,$AL1622,'Input Sheet'!F:F)</f>
        <v>0</v>
      </c>
      <c r="AC1622" s="28">
        <f>+SUMIF('Input Sheet'!$S:$S,$AL1622,'Input Sheet'!G:G)</f>
        <v>0</v>
      </c>
      <c r="AD1622" s="28">
        <f>+SUMIF('Input Sheet'!$S:$S,$AL1622,'Input Sheet'!H:H)</f>
        <v>0</v>
      </c>
      <c r="AE1622" s="28">
        <f>+SUMIF('Input Sheet'!$S:$S,$AL1622,'Input Sheet'!I:I)</f>
        <v>0</v>
      </c>
      <c r="AF1622" s="28">
        <f>+SUMIF('Input Sheet'!$S:$S,$AL1622,'Input Sheet'!J:J)</f>
        <v>0</v>
      </c>
      <c r="AG1622" s="28">
        <f>+SUMIF('Input Sheet'!$S:$S,$AL1622,'Input Sheet'!K:K)</f>
        <v>0</v>
      </c>
      <c r="AH1622" s="28">
        <f>+SUMIF('Input Sheet'!$S:$S,$AL1622,'Input Sheet'!L:L)</f>
        <v>0</v>
      </c>
      <c r="AI1622" s="28">
        <f>+SUMIF('Input Sheet'!$S:$S,$AL1622,'Input Sheet'!M:M)</f>
        <v>0</v>
      </c>
      <c r="AJ1622" s="28">
        <f>+SUMIF('Input Sheet'!$S:$S,$AL1622,'Input Sheet'!N:N)</f>
        <v>0</v>
      </c>
      <c r="AK1622" s="28"/>
      <c r="AL1622" s="27" t="str">
        <f t="shared" si="128"/>
        <v>170-4300</v>
      </c>
      <c r="AM1622" s="34" t="str">
        <f t="shared" si="129"/>
        <v>Admin &amp; Other</v>
      </c>
      <c r="AN1622" s="34" t="str">
        <f t="shared" si="130"/>
        <v>Admin &amp; OtherOther Overheads as % of Total Gross Profit</v>
      </c>
      <c r="AO1622" s="35"/>
      <c r="AP1622" s="35"/>
      <c r="AQ1622" s="35"/>
    </row>
    <row r="1623" spans="1:43" x14ac:dyDescent="0.25">
      <c r="A1623" s="27" t="s">
        <v>103</v>
      </c>
      <c r="B1623" s="27" t="s">
        <v>104</v>
      </c>
      <c r="C1623" s="27" t="s">
        <v>104</v>
      </c>
      <c r="D1623" s="27" t="s">
        <v>552</v>
      </c>
      <c r="E1623" s="27" t="s">
        <v>641</v>
      </c>
      <c r="F1623" s="27" t="s">
        <v>724</v>
      </c>
      <c r="G1623" s="27" t="s">
        <v>725</v>
      </c>
      <c r="H1623" s="34" t="s">
        <v>644</v>
      </c>
      <c r="I1623" s="34" t="s">
        <v>645</v>
      </c>
      <c r="J1623" s="34" t="str">
        <f t="shared" si="126"/>
        <v>Admin &amp; OtherOther Overheads as % of Total Gross Profit</v>
      </c>
      <c r="K1623" s="34" t="str">
        <f t="shared" si="127"/>
        <v>170Other Income - Toyota</v>
      </c>
      <c r="L1623" s="28">
        <f>+SUMIF('TB 4-24'!M:M,$AL1623,'TB 4-24'!G:G)</f>
        <v>0</v>
      </c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>
        <f>+SUMIF('Input Sheet'!$S:$S,$AL1623,'Input Sheet'!C:C)</f>
        <v>0</v>
      </c>
      <c r="Z1623" s="28">
        <f>+SUMIF('Input Sheet'!$S:$S,$AL1623,'Input Sheet'!D:D)</f>
        <v>0</v>
      </c>
      <c r="AA1623" s="28">
        <f>+SUMIF('Input Sheet'!$S:$S,$AL1623,'Input Sheet'!E:E)</f>
        <v>0</v>
      </c>
      <c r="AB1623" s="28">
        <f>+SUMIF('Input Sheet'!$S:$S,$AL1623,'Input Sheet'!F:F)</f>
        <v>0</v>
      </c>
      <c r="AC1623" s="28">
        <f>+SUMIF('Input Sheet'!$S:$S,$AL1623,'Input Sheet'!G:G)</f>
        <v>0</v>
      </c>
      <c r="AD1623" s="28">
        <f>+SUMIF('Input Sheet'!$S:$S,$AL1623,'Input Sheet'!H:H)</f>
        <v>0</v>
      </c>
      <c r="AE1623" s="28">
        <f>+SUMIF('Input Sheet'!$S:$S,$AL1623,'Input Sheet'!I:I)</f>
        <v>0</v>
      </c>
      <c r="AF1623" s="28">
        <f>+SUMIF('Input Sheet'!$S:$S,$AL1623,'Input Sheet'!J:J)</f>
        <v>0</v>
      </c>
      <c r="AG1623" s="28">
        <f>+SUMIF('Input Sheet'!$S:$S,$AL1623,'Input Sheet'!K:K)</f>
        <v>0</v>
      </c>
      <c r="AH1623" s="28">
        <f>+SUMIF('Input Sheet'!$S:$S,$AL1623,'Input Sheet'!L:L)</f>
        <v>0</v>
      </c>
      <c r="AI1623" s="28">
        <f>+SUMIF('Input Sheet'!$S:$S,$AL1623,'Input Sheet'!M:M)</f>
        <v>0</v>
      </c>
      <c r="AJ1623" s="28">
        <f>+SUMIF('Input Sheet'!$S:$S,$AL1623,'Input Sheet'!N:N)</f>
        <v>0</v>
      </c>
      <c r="AK1623" s="28"/>
      <c r="AL1623" s="27" t="str">
        <f t="shared" si="128"/>
        <v>170-4302</v>
      </c>
      <c r="AM1623" s="34" t="str">
        <f t="shared" si="129"/>
        <v>Admin &amp; Other</v>
      </c>
      <c r="AN1623" s="34" t="str">
        <f t="shared" si="130"/>
        <v>Admin &amp; OtherOther Overheads as % of Total Gross Profit</v>
      </c>
      <c r="AO1623" s="35"/>
      <c r="AP1623" s="35"/>
      <c r="AQ1623" s="35"/>
    </row>
    <row r="1624" spans="1:43" x14ac:dyDescent="0.25">
      <c r="A1624" s="27" t="s">
        <v>103</v>
      </c>
      <c r="B1624" s="27" t="s">
        <v>104</v>
      </c>
      <c r="C1624" s="27" t="s">
        <v>104</v>
      </c>
      <c r="D1624" s="27" t="s">
        <v>555</v>
      </c>
      <c r="E1624" s="27" t="s">
        <v>641</v>
      </c>
      <c r="F1624" s="27" t="s">
        <v>724</v>
      </c>
      <c r="G1624" s="27" t="s">
        <v>725</v>
      </c>
      <c r="H1624" s="34" t="s">
        <v>644</v>
      </c>
      <c r="I1624" s="34" t="s">
        <v>645</v>
      </c>
      <c r="J1624" s="34" t="str">
        <f t="shared" si="126"/>
        <v>Admin &amp; OtherOther Overheads as % of Total Gross Profit</v>
      </c>
      <c r="K1624" s="34" t="str">
        <f t="shared" si="127"/>
        <v>170Other Income - Toyota</v>
      </c>
      <c r="L1624" s="28">
        <f>+SUMIF('TB 4-24'!M:M,$AL1624,'TB 4-24'!G:G)</f>
        <v>0</v>
      </c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>
        <f>+SUMIF('Input Sheet'!$S:$S,$AL1624,'Input Sheet'!C:C)</f>
        <v>0</v>
      </c>
      <c r="Z1624" s="28">
        <f>+SUMIF('Input Sheet'!$S:$S,$AL1624,'Input Sheet'!D:D)</f>
        <v>0</v>
      </c>
      <c r="AA1624" s="28">
        <f>+SUMIF('Input Sheet'!$S:$S,$AL1624,'Input Sheet'!E:E)</f>
        <v>0</v>
      </c>
      <c r="AB1624" s="28">
        <f>+SUMIF('Input Sheet'!$S:$S,$AL1624,'Input Sheet'!F:F)</f>
        <v>0</v>
      </c>
      <c r="AC1624" s="28">
        <f>+SUMIF('Input Sheet'!$S:$S,$AL1624,'Input Sheet'!G:G)</f>
        <v>0</v>
      </c>
      <c r="AD1624" s="28">
        <f>+SUMIF('Input Sheet'!$S:$S,$AL1624,'Input Sheet'!H:H)</f>
        <v>0</v>
      </c>
      <c r="AE1624" s="28">
        <f>+SUMIF('Input Sheet'!$S:$S,$AL1624,'Input Sheet'!I:I)</f>
        <v>0</v>
      </c>
      <c r="AF1624" s="28">
        <f>+SUMIF('Input Sheet'!$S:$S,$AL1624,'Input Sheet'!J:J)</f>
        <v>0</v>
      </c>
      <c r="AG1624" s="28">
        <f>+SUMIF('Input Sheet'!$S:$S,$AL1624,'Input Sheet'!K:K)</f>
        <v>0</v>
      </c>
      <c r="AH1624" s="28">
        <f>+SUMIF('Input Sheet'!$S:$S,$AL1624,'Input Sheet'!L:L)</f>
        <v>0</v>
      </c>
      <c r="AI1624" s="28">
        <f>+SUMIF('Input Sheet'!$S:$S,$AL1624,'Input Sheet'!M:M)</f>
        <v>0</v>
      </c>
      <c r="AJ1624" s="28">
        <f>+SUMIF('Input Sheet'!$S:$S,$AL1624,'Input Sheet'!N:N)</f>
        <v>0</v>
      </c>
      <c r="AK1624" s="28"/>
      <c r="AL1624" s="27" t="str">
        <f t="shared" si="128"/>
        <v>170-4320</v>
      </c>
      <c r="AM1624" s="34" t="str">
        <f t="shared" si="129"/>
        <v>Admin &amp; Other</v>
      </c>
      <c r="AN1624" s="34" t="str">
        <f t="shared" si="130"/>
        <v>Admin &amp; OtherOther Overheads as % of Total Gross Profit</v>
      </c>
      <c r="AO1624" s="35"/>
      <c r="AP1624" s="35"/>
      <c r="AQ1624" s="35"/>
    </row>
    <row r="1625" spans="1:43" x14ac:dyDescent="0.25">
      <c r="A1625" s="27" t="s">
        <v>103</v>
      </c>
      <c r="B1625" s="27" t="s">
        <v>104</v>
      </c>
      <c r="C1625" s="27" t="s">
        <v>104</v>
      </c>
      <c r="D1625" s="27" t="s">
        <v>533</v>
      </c>
      <c r="E1625" s="27" t="s">
        <v>641</v>
      </c>
      <c r="F1625" s="27" t="s">
        <v>724</v>
      </c>
      <c r="G1625" s="27" t="s">
        <v>725</v>
      </c>
      <c r="H1625" s="34" t="s">
        <v>644</v>
      </c>
      <c r="I1625" s="34" t="s">
        <v>645</v>
      </c>
      <c r="J1625" s="34" t="str">
        <f t="shared" si="126"/>
        <v>Admin &amp; OtherOther Overheads as % of Total Gross Profit</v>
      </c>
      <c r="K1625" s="34" t="str">
        <f t="shared" si="127"/>
        <v>170Other Income - Toyota</v>
      </c>
      <c r="L1625" s="28">
        <f>+SUMIF('TB 4-24'!M:M,$AL1625,'TB 4-24'!G:G)</f>
        <v>0</v>
      </c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>
        <f>+SUMIF('Input Sheet'!$S:$S,$AL1625,'Input Sheet'!C:C)</f>
        <v>0</v>
      </c>
      <c r="Z1625" s="28">
        <f>+SUMIF('Input Sheet'!$S:$S,$AL1625,'Input Sheet'!D:D)</f>
        <v>0</v>
      </c>
      <c r="AA1625" s="28">
        <f>+SUMIF('Input Sheet'!$S:$S,$AL1625,'Input Sheet'!E:E)</f>
        <v>0</v>
      </c>
      <c r="AB1625" s="28">
        <f>+SUMIF('Input Sheet'!$S:$S,$AL1625,'Input Sheet'!F:F)</f>
        <v>0</v>
      </c>
      <c r="AC1625" s="28">
        <f>+SUMIF('Input Sheet'!$S:$S,$AL1625,'Input Sheet'!G:G)</f>
        <v>0</v>
      </c>
      <c r="AD1625" s="28">
        <f>+SUMIF('Input Sheet'!$S:$S,$AL1625,'Input Sheet'!H:H)</f>
        <v>0</v>
      </c>
      <c r="AE1625" s="28">
        <f>+SUMIF('Input Sheet'!$S:$S,$AL1625,'Input Sheet'!I:I)</f>
        <v>0</v>
      </c>
      <c r="AF1625" s="28">
        <f>+SUMIF('Input Sheet'!$S:$S,$AL1625,'Input Sheet'!J:J)</f>
        <v>0</v>
      </c>
      <c r="AG1625" s="28">
        <f>+SUMIF('Input Sheet'!$S:$S,$AL1625,'Input Sheet'!K:K)</f>
        <v>0</v>
      </c>
      <c r="AH1625" s="28">
        <f>+SUMIF('Input Sheet'!$S:$S,$AL1625,'Input Sheet'!L:L)</f>
        <v>0</v>
      </c>
      <c r="AI1625" s="28">
        <f>+SUMIF('Input Sheet'!$S:$S,$AL1625,'Input Sheet'!M:M)</f>
        <v>0</v>
      </c>
      <c r="AJ1625" s="28">
        <f>+SUMIF('Input Sheet'!$S:$S,$AL1625,'Input Sheet'!N:N)</f>
        <v>0</v>
      </c>
      <c r="AK1625" s="28"/>
      <c r="AL1625" s="27" t="str">
        <f t="shared" si="128"/>
        <v>170-4340</v>
      </c>
      <c r="AM1625" s="34" t="str">
        <f t="shared" si="129"/>
        <v>Admin &amp; Other</v>
      </c>
      <c r="AN1625" s="34" t="str">
        <f t="shared" si="130"/>
        <v>Admin &amp; OtherOther Overheads as % of Total Gross Profit</v>
      </c>
      <c r="AO1625" s="35"/>
      <c r="AP1625" s="35"/>
      <c r="AQ1625" s="35"/>
    </row>
    <row r="1626" spans="1:43" x14ac:dyDescent="0.25">
      <c r="A1626" s="27" t="s">
        <v>103</v>
      </c>
      <c r="B1626" s="27" t="s">
        <v>104</v>
      </c>
      <c r="C1626" s="27" t="s">
        <v>104</v>
      </c>
      <c r="D1626" s="27" t="s">
        <v>536</v>
      </c>
      <c r="E1626" s="27" t="s">
        <v>641</v>
      </c>
      <c r="F1626" s="27" t="s">
        <v>724</v>
      </c>
      <c r="G1626" s="27" t="s">
        <v>725</v>
      </c>
      <c r="H1626" s="34" t="s">
        <v>644</v>
      </c>
      <c r="I1626" s="34" t="s">
        <v>645</v>
      </c>
      <c r="J1626" s="34" t="str">
        <f t="shared" si="126"/>
        <v>Admin &amp; OtherOther Overheads as % of Total Gross Profit</v>
      </c>
      <c r="K1626" s="34" t="str">
        <f t="shared" si="127"/>
        <v>170Other Income - Toyota</v>
      </c>
      <c r="L1626" s="28">
        <f>+SUMIF('TB 4-24'!M:M,$AL1626,'TB 4-24'!G:G)</f>
        <v>0</v>
      </c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>
        <f>+SUMIF('Input Sheet'!$S:$S,$AL1626,'Input Sheet'!C:C)</f>
        <v>0</v>
      </c>
      <c r="Z1626" s="28">
        <f>+SUMIF('Input Sheet'!$S:$S,$AL1626,'Input Sheet'!D:D)</f>
        <v>0</v>
      </c>
      <c r="AA1626" s="28">
        <f>+SUMIF('Input Sheet'!$S:$S,$AL1626,'Input Sheet'!E:E)</f>
        <v>0</v>
      </c>
      <c r="AB1626" s="28">
        <f>+SUMIF('Input Sheet'!$S:$S,$AL1626,'Input Sheet'!F:F)</f>
        <v>0</v>
      </c>
      <c r="AC1626" s="28">
        <f>+SUMIF('Input Sheet'!$S:$S,$AL1626,'Input Sheet'!G:G)</f>
        <v>0</v>
      </c>
      <c r="AD1626" s="28">
        <f>+SUMIF('Input Sheet'!$S:$S,$AL1626,'Input Sheet'!H:H)</f>
        <v>0</v>
      </c>
      <c r="AE1626" s="28">
        <f>+SUMIF('Input Sheet'!$S:$S,$AL1626,'Input Sheet'!I:I)</f>
        <v>0</v>
      </c>
      <c r="AF1626" s="28">
        <f>+SUMIF('Input Sheet'!$S:$S,$AL1626,'Input Sheet'!J:J)</f>
        <v>0</v>
      </c>
      <c r="AG1626" s="28">
        <f>+SUMIF('Input Sheet'!$S:$S,$AL1626,'Input Sheet'!K:K)</f>
        <v>0</v>
      </c>
      <c r="AH1626" s="28">
        <f>+SUMIF('Input Sheet'!$S:$S,$AL1626,'Input Sheet'!L:L)</f>
        <v>0</v>
      </c>
      <c r="AI1626" s="28">
        <f>+SUMIF('Input Sheet'!$S:$S,$AL1626,'Input Sheet'!M:M)</f>
        <v>0</v>
      </c>
      <c r="AJ1626" s="28">
        <f>+SUMIF('Input Sheet'!$S:$S,$AL1626,'Input Sheet'!N:N)</f>
        <v>0</v>
      </c>
      <c r="AK1626" s="28"/>
      <c r="AL1626" s="27" t="str">
        <f t="shared" si="128"/>
        <v>170-4350</v>
      </c>
      <c r="AM1626" s="34" t="str">
        <f t="shared" si="129"/>
        <v>Admin &amp; Other</v>
      </c>
      <c r="AN1626" s="34" t="str">
        <f t="shared" si="130"/>
        <v>Admin &amp; OtherOther Overheads as % of Total Gross Profit</v>
      </c>
      <c r="AO1626" s="35"/>
      <c r="AP1626" s="35"/>
      <c r="AQ1626" s="35"/>
    </row>
    <row r="1627" spans="1:43" x14ac:dyDescent="0.25">
      <c r="A1627" s="27" t="s">
        <v>103</v>
      </c>
      <c r="B1627" s="27" t="s">
        <v>104</v>
      </c>
      <c r="C1627" s="27" t="s">
        <v>104</v>
      </c>
      <c r="D1627" s="27" t="s">
        <v>545</v>
      </c>
      <c r="E1627" s="27" t="s">
        <v>641</v>
      </c>
      <c r="F1627" s="27" t="s">
        <v>724</v>
      </c>
      <c r="G1627" s="27" t="s">
        <v>725</v>
      </c>
      <c r="H1627" s="34" t="s">
        <v>644</v>
      </c>
      <c r="I1627" s="34" t="s">
        <v>645</v>
      </c>
      <c r="J1627" s="34" t="str">
        <f t="shared" si="126"/>
        <v>Admin &amp; OtherOther Overheads as % of Total Gross Profit</v>
      </c>
      <c r="K1627" s="34" t="str">
        <f t="shared" si="127"/>
        <v>170Other Income - Toyota</v>
      </c>
      <c r="L1627" s="28">
        <f>+SUMIF('TB 4-24'!M:M,$AL1627,'TB 4-24'!G:G)</f>
        <v>0</v>
      </c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>
        <f>+SUMIF('Input Sheet'!$S:$S,$AL1627,'Input Sheet'!C:C)</f>
        <v>0</v>
      </c>
      <c r="Z1627" s="28">
        <f>+SUMIF('Input Sheet'!$S:$S,$AL1627,'Input Sheet'!D:D)</f>
        <v>0</v>
      </c>
      <c r="AA1627" s="28">
        <f>+SUMIF('Input Sheet'!$S:$S,$AL1627,'Input Sheet'!E:E)</f>
        <v>0</v>
      </c>
      <c r="AB1627" s="28">
        <f>+SUMIF('Input Sheet'!$S:$S,$AL1627,'Input Sheet'!F:F)</f>
        <v>0</v>
      </c>
      <c r="AC1627" s="28">
        <f>+SUMIF('Input Sheet'!$S:$S,$AL1627,'Input Sheet'!G:G)</f>
        <v>0</v>
      </c>
      <c r="AD1627" s="28">
        <f>+SUMIF('Input Sheet'!$S:$S,$AL1627,'Input Sheet'!H:H)</f>
        <v>0</v>
      </c>
      <c r="AE1627" s="28">
        <f>+SUMIF('Input Sheet'!$S:$S,$AL1627,'Input Sheet'!I:I)</f>
        <v>0</v>
      </c>
      <c r="AF1627" s="28">
        <f>+SUMIF('Input Sheet'!$S:$S,$AL1627,'Input Sheet'!J:J)</f>
        <v>0</v>
      </c>
      <c r="AG1627" s="28">
        <f>+SUMIF('Input Sheet'!$S:$S,$AL1627,'Input Sheet'!K:K)</f>
        <v>0</v>
      </c>
      <c r="AH1627" s="28">
        <f>+SUMIF('Input Sheet'!$S:$S,$AL1627,'Input Sheet'!L:L)</f>
        <v>0</v>
      </c>
      <c r="AI1627" s="28">
        <f>+SUMIF('Input Sheet'!$S:$S,$AL1627,'Input Sheet'!M:M)</f>
        <v>0</v>
      </c>
      <c r="AJ1627" s="28">
        <f>+SUMIF('Input Sheet'!$S:$S,$AL1627,'Input Sheet'!N:N)</f>
        <v>0</v>
      </c>
      <c r="AK1627" s="28"/>
      <c r="AL1627" s="27" t="str">
        <f t="shared" si="128"/>
        <v>170-4370</v>
      </c>
      <c r="AM1627" s="34" t="str">
        <f t="shared" si="129"/>
        <v>Admin &amp; Other</v>
      </c>
      <c r="AN1627" s="34" t="str">
        <f t="shared" si="130"/>
        <v>Admin &amp; OtherOther Overheads as % of Total Gross Profit</v>
      </c>
      <c r="AO1627" s="35"/>
      <c r="AP1627" s="35"/>
      <c r="AQ1627" s="35"/>
    </row>
    <row r="1628" spans="1:43" x14ac:dyDescent="0.25">
      <c r="A1628" s="27" t="s">
        <v>103</v>
      </c>
      <c r="B1628" s="27" t="s">
        <v>104</v>
      </c>
      <c r="C1628" s="27" t="s">
        <v>104</v>
      </c>
      <c r="D1628" s="27" t="s">
        <v>542</v>
      </c>
      <c r="E1628" s="27" t="s">
        <v>641</v>
      </c>
      <c r="F1628" s="27" t="s">
        <v>724</v>
      </c>
      <c r="G1628" s="27" t="s">
        <v>725</v>
      </c>
      <c r="H1628" s="34" t="s">
        <v>644</v>
      </c>
      <c r="I1628" s="34" t="s">
        <v>645</v>
      </c>
      <c r="J1628" s="34" t="str">
        <f t="shared" si="126"/>
        <v>Admin &amp; OtherOther Overheads as % of Total Gross Profit</v>
      </c>
      <c r="K1628" s="34" t="str">
        <f t="shared" si="127"/>
        <v>170Other Income - Toyota</v>
      </c>
      <c r="L1628" s="28">
        <f>+SUMIF('TB 4-24'!M:M,$AL1628,'TB 4-24'!G:G)</f>
        <v>0</v>
      </c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>
        <f>+SUMIF('Input Sheet'!$S:$S,$AL1628,'Input Sheet'!C:C)</f>
        <v>0</v>
      </c>
      <c r="Z1628" s="28">
        <f>+SUMIF('Input Sheet'!$S:$S,$AL1628,'Input Sheet'!D:D)</f>
        <v>0</v>
      </c>
      <c r="AA1628" s="28">
        <f>+SUMIF('Input Sheet'!$S:$S,$AL1628,'Input Sheet'!E:E)</f>
        <v>0</v>
      </c>
      <c r="AB1628" s="28">
        <f>+SUMIF('Input Sheet'!$S:$S,$AL1628,'Input Sheet'!F:F)</f>
        <v>0</v>
      </c>
      <c r="AC1628" s="28">
        <f>+SUMIF('Input Sheet'!$S:$S,$AL1628,'Input Sheet'!G:G)</f>
        <v>0</v>
      </c>
      <c r="AD1628" s="28">
        <f>+SUMIF('Input Sheet'!$S:$S,$AL1628,'Input Sheet'!H:H)</f>
        <v>0</v>
      </c>
      <c r="AE1628" s="28">
        <f>+SUMIF('Input Sheet'!$S:$S,$AL1628,'Input Sheet'!I:I)</f>
        <v>0</v>
      </c>
      <c r="AF1628" s="28">
        <f>+SUMIF('Input Sheet'!$S:$S,$AL1628,'Input Sheet'!J:J)</f>
        <v>0</v>
      </c>
      <c r="AG1628" s="28">
        <f>+SUMIF('Input Sheet'!$S:$S,$AL1628,'Input Sheet'!K:K)</f>
        <v>0</v>
      </c>
      <c r="AH1628" s="28">
        <f>+SUMIF('Input Sheet'!$S:$S,$AL1628,'Input Sheet'!L:L)</f>
        <v>0</v>
      </c>
      <c r="AI1628" s="28">
        <f>+SUMIF('Input Sheet'!$S:$S,$AL1628,'Input Sheet'!M:M)</f>
        <v>0</v>
      </c>
      <c r="AJ1628" s="28">
        <f>+SUMIF('Input Sheet'!$S:$S,$AL1628,'Input Sheet'!N:N)</f>
        <v>0</v>
      </c>
      <c r="AK1628" s="28"/>
      <c r="AL1628" s="27" t="str">
        <f t="shared" si="128"/>
        <v>170-4390</v>
      </c>
      <c r="AM1628" s="34" t="str">
        <f t="shared" si="129"/>
        <v>Admin &amp; Other</v>
      </c>
      <c r="AN1628" s="34" t="str">
        <f t="shared" si="130"/>
        <v>Admin &amp; OtherOther Overheads as % of Total Gross Profit</v>
      </c>
      <c r="AO1628" s="35"/>
      <c r="AP1628" s="35"/>
      <c r="AQ1628" s="35"/>
    </row>
    <row r="1629" spans="1:43" x14ac:dyDescent="0.25">
      <c r="A1629" s="27" t="s">
        <v>103</v>
      </c>
      <c r="B1629" s="27" t="s">
        <v>104</v>
      </c>
      <c r="C1629" s="27" t="s">
        <v>104</v>
      </c>
      <c r="D1629" s="27" t="s">
        <v>537</v>
      </c>
      <c r="E1629" s="27" t="s">
        <v>641</v>
      </c>
      <c r="F1629" s="27" t="s">
        <v>724</v>
      </c>
      <c r="G1629" s="27" t="s">
        <v>725</v>
      </c>
      <c r="H1629" s="34" t="s">
        <v>644</v>
      </c>
      <c r="I1629" s="34" t="s">
        <v>645</v>
      </c>
      <c r="J1629" s="34" t="str">
        <f t="shared" si="126"/>
        <v>Admin &amp; OtherOther Overheads as % of Total Gross Profit</v>
      </c>
      <c r="K1629" s="34" t="str">
        <f t="shared" si="127"/>
        <v>170Other Income - Toyota</v>
      </c>
      <c r="L1629" s="28">
        <f>+SUMIF('TB 4-24'!M:M,$AL1629,'TB 4-24'!G:G)</f>
        <v>0</v>
      </c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>
        <f>+SUMIF('Input Sheet'!$S:$S,$AL1629,'Input Sheet'!C:C)</f>
        <v>0</v>
      </c>
      <c r="Z1629" s="28">
        <f>+SUMIF('Input Sheet'!$S:$S,$AL1629,'Input Sheet'!D:D)</f>
        <v>0</v>
      </c>
      <c r="AA1629" s="28">
        <f>+SUMIF('Input Sheet'!$S:$S,$AL1629,'Input Sheet'!E:E)</f>
        <v>0</v>
      </c>
      <c r="AB1629" s="28">
        <f>+SUMIF('Input Sheet'!$S:$S,$AL1629,'Input Sheet'!F:F)</f>
        <v>0</v>
      </c>
      <c r="AC1629" s="28">
        <f>+SUMIF('Input Sheet'!$S:$S,$AL1629,'Input Sheet'!G:G)</f>
        <v>0</v>
      </c>
      <c r="AD1629" s="28">
        <f>+SUMIF('Input Sheet'!$S:$S,$AL1629,'Input Sheet'!H:H)</f>
        <v>0</v>
      </c>
      <c r="AE1629" s="28">
        <f>+SUMIF('Input Sheet'!$S:$S,$AL1629,'Input Sheet'!I:I)</f>
        <v>0</v>
      </c>
      <c r="AF1629" s="28">
        <f>+SUMIF('Input Sheet'!$S:$S,$AL1629,'Input Sheet'!J:J)</f>
        <v>0</v>
      </c>
      <c r="AG1629" s="28">
        <f>+SUMIF('Input Sheet'!$S:$S,$AL1629,'Input Sheet'!K:K)</f>
        <v>0</v>
      </c>
      <c r="AH1629" s="28">
        <f>+SUMIF('Input Sheet'!$S:$S,$AL1629,'Input Sheet'!L:L)</f>
        <v>0</v>
      </c>
      <c r="AI1629" s="28">
        <f>+SUMIF('Input Sheet'!$S:$S,$AL1629,'Input Sheet'!M:M)</f>
        <v>0</v>
      </c>
      <c r="AJ1629" s="28">
        <f>+SUMIF('Input Sheet'!$S:$S,$AL1629,'Input Sheet'!N:N)</f>
        <v>0</v>
      </c>
      <c r="AK1629" s="28"/>
      <c r="AL1629" s="27" t="str">
        <f t="shared" si="128"/>
        <v>170-4400</v>
      </c>
      <c r="AM1629" s="34" t="str">
        <f t="shared" si="129"/>
        <v>Admin &amp; Other</v>
      </c>
      <c r="AN1629" s="34" t="str">
        <f t="shared" si="130"/>
        <v>Admin &amp; OtherOther Overheads as % of Total Gross Profit</v>
      </c>
      <c r="AO1629" s="35"/>
      <c r="AP1629" s="35"/>
      <c r="AQ1629" s="35"/>
    </row>
    <row r="1630" spans="1:43" x14ac:dyDescent="0.25">
      <c r="A1630" s="27" t="s">
        <v>103</v>
      </c>
      <c r="B1630" s="27" t="s">
        <v>104</v>
      </c>
      <c r="C1630" s="27" t="s">
        <v>104</v>
      </c>
      <c r="D1630" s="27" t="s">
        <v>387</v>
      </c>
      <c r="E1630" s="27" t="s">
        <v>641</v>
      </c>
      <c r="F1630" s="27" t="s">
        <v>724</v>
      </c>
      <c r="G1630" s="27" t="s">
        <v>725</v>
      </c>
      <c r="H1630" s="34" t="s">
        <v>644</v>
      </c>
      <c r="I1630" s="34" t="s">
        <v>645</v>
      </c>
      <c r="J1630" s="34" t="str">
        <f t="shared" si="126"/>
        <v>Admin &amp; OtherOther Overheads as % of Total Gross Profit</v>
      </c>
      <c r="K1630" s="34" t="str">
        <f t="shared" si="127"/>
        <v>170Other Income - Toyota</v>
      </c>
      <c r="L1630" s="28">
        <f>+SUMIF('TB 4-24'!M:M,$AL1630,'TB 4-24'!G:G)</f>
        <v>0</v>
      </c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>
        <f>+SUMIF('Input Sheet'!$S:$S,$AL1630,'Input Sheet'!C:C)</f>
        <v>0</v>
      </c>
      <c r="Z1630" s="28">
        <f>+SUMIF('Input Sheet'!$S:$S,$AL1630,'Input Sheet'!D:D)</f>
        <v>0</v>
      </c>
      <c r="AA1630" s="28">
        <f>+SUMIF('Input Sheet'!$S:$S,$AL1630,'Input Sheet'!E:E)</f>
        <v>0</v>
      </c>
      <c r="AB1630" s="28">
        <f>+SUMIF('Input Sheet'!$S:$S,$AL1630,'Input Sheet'!F:F)</f>
        <v>0</v>
      </c>
      <c r="AC1630" s="28">
        <f>+SUMIF('Input Sheet'!$S:$S,$AL1630,'Input Sheet'!G:G)</f>
        <v>0</v>
      </c>
      <c r="AD1630" s="28">
        <f>+SUMIF('Input Sheet'!$S:$S,$AL1630,'Input Sheet'!H:H)</f>
        <v>0</v>
      </c>
      <c r="AE1630" s="28">
        <f>+SUMIF('Input Sheet'!$S:$S,$AL1630,'Input Sheet'!I:I)</f>
        <v>0</v>
      </c>
      <c r="AF1630" s="28">
        <f>+SUMIF('Input Sheet'!$S:$S,$AL1630,'Input Sheet'!J:J)</f>
        <v>0</v>
      </c>
      <c r="AG1630" s="28">
        <f>+SUMIF('Input Sheet'!$S:$S,$AL1630,'Input Sheet'!K:K)</f>
        <v>0</v>
      </c>
      <c r="AH1630" s="28">
        <f>+SUMIF('Input Sheet'!$S:$S,$AL1630,'Input Sheet'!L:L)</f>
        <v>0</v>
      </c>
      <c r="AI1630" s="28">
        <f>+SUMIF('Input Sheet'!$S:$S,$AL1630,'Input Sheet'!M:M)</f>
        <v>0</v>
      </c>
      <c r="AJ1630" s="28">
        <f>+SUMIF('Input Sheet'!$S:$S,$AL1630,'Input Sheet'!N:N)</f>
        <v>0</v>
      </c>
      <c r="AK1630" s="28"/>
      <c r="AL1630" s="27" t="str">
        <f t="shared" si="128"/>
        <v>170-7030</v>
      </c>
      <c r="AM1630" s="34" t="str">
        <f t="shared" si="129"/>
        <v>Admin &amp; Other</v>
      </c>
      <c r="AN1630" s="34" t="str">
        <f t="shared" si="130"/>
        <v>Admin &amp; OtherOther Overheads as % of Total Gross Profit</v>
      </c>
      <c r="AO1630" s="35"/>
      <c r="AP1630" s="35"/>
      <c r="AQ1630" s="35"/>
    </row>
    <row r="1631" spans="1:43" x14ac:dyDescent="0.25">
      <c r="A1631" s="27" t="s">
        <v>103</v>
      </c>
      <c r="B1631" s="27" t="s">
        <v>104</v>
      </c>
      <c r="C1631" s="27" t="s">
        <v>104</v>
      </c>
      <c r="D1631" s="27" t="s">
        <v>736</v>
      </c>
      <c r="E1631" s="27" t="s">
        <v>641</v>
      </c>
      <c r="F1631" s="27" t="s">
        <v>724</v>
      </c>
      <c r="G1631" s="27" t="s">
        <v>725</v>
      </c>
      <c r="H1631" s="34" t="s">
        <v>644</v>
      </c>
      <c r="I1631" s="34" t="s">
        <v>645</v>
      </c>
      <c r="J1631" s="34" t="str">
        <f t="shared" si="126"/>
        <v>Admin &amp; OtherOther Overheads as % of Total Gross Profit</v>
      </c>
      <c r="K1631" s="34" t="str">
        <f t="shared" si="127"/>
        <v>170Other Income - Toyota</v>
      </c>
      <c r="L1631" s="28">
        <f>+SUMIF('TB 4-24'!M:M,$AL1631,'TB 4-24'!G:G)</f>
        <v>0</v>
      </c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>
        <f>+SUMIF('Input Sheet'!$S:$S,$AL1631,'Input Sheet'!C:C)</f>
        <v>0</v>
      </c>
      <c r="Z1631" s="28">
        <f>+SUMIF('Input Sheet'!$S:$S,$AL1631,'Input Sheet'!D:D)</f>
        <v>0</v>
      </c>
      <c r="AA1631" s="28">
        <f>+SUMIF('Input Sheet'!$S:$S,$AL1631,'Input Sheet'!E:E)</f>
        <v>0</v>
      </c>
      <c r="AB1631" s="28">
        <f>+SUMIF('Input Sheet'!$S:$S,$AL1631,'Input Sheet'!F:F)</f>
        <v>0</v>
      </c>
      <c r="AC1631" s="28">
        <f>+SUMIF('Input Sheet'!$S:$S,$AL1631,'Input Sheet'!G:G)</f>
        <v>0</v>
      </c>
      <c r="AD1631" s="28">
        <f>+SUMIF('Input Sheet'!$S:$S,$AL1631,'Input Sheet'!H:H)</f>
        <v>0</v>
      </c>
      <c r="AE1631" s="28">
        <f>+SUMIF('Input Sheet'!$S:$S,$AL1631,'Input Sheet'!I:I)</f>
        <v>0</v>
      </c>
      <c r="AF1631" s="28">
        <f>+SUMIF('Input Sheet'!$S:$S,$AL1631,'Input Sheet'!J:J)</f>
        <v>0</v>
      </c>
      <c r="AG1631" s="28">
        <f>+SUMIF('Input Sheet'!$S:$S,$AL1631,'Input Sheet'!K:K)</f>
        <v>0</v>
      </c>
      <c r="AH1631" s="28">
        <f>+SUMIF('Input Sheet'!$S:$S,$AL1631,'Input Sheet'!L:L)</f>
        <v>0</v>
      </c>
      <c r="AI1631" s="28">
        <f>+SUMIF('Input Sheet'!$S:$S,$AL1631,'Input Sheet'!M:M)</f>
        <v>0</v>
      </c>
      <c r="AJ1631" s="28">
        <f>+SUMIF('Input Sheet'!$S:$S,$AL1631,'Input Sheet'!N:N)</f>
        <v>0</v>
      </c>
      <c r="AK1631" s="28"/>
      <c r="AL1631" s="27" t="str">
        <f t="shared" si="128"/>
        <v>170-7451</v>
      </c>
      <c r="AM1631" s="34" t="str">
        <f t="shared" si="129"/>
        <v>Admin &amp; Other</v>
      </c>
      <c r="AN1631" s="34" t="str">
        <f t="shared" si="130"/>
        <v>Admin &amp; OtherOther Overheads as % of Total Gross Profit</v>
      </c>
      <c r="AO1631" s="35"/>
      <c r="AP1631" s="35"/>
      <c r="AQ1631" s="35"/>
    </row>
    <row r="1632" spans="1:43" x14ac:dyDescent="0.25">
      <c r="A1632" s="27" t="s">
        <v>103</v>
      </c>
      <c r="B1632" s="27" t="s">
        <v>104</v>
      </c>
      <c r="C1632" s="27" t="s">
        <v>104</v>
      </c>
      <c r="D1632" s="27" t="s">
        <v>392</v>
      </c>
      <c r="E1632" s="27" t="s">
        <v>641</v>
      </c>
      <c r="F1632" s="27" t="s">
        <v>724</v>
      </c>
      <c r="G1632" s="27" t="s">
        <v>725</v>
      </c>
      <c r="H1632" s="34" t="s">
        <v>644</v>
      </c>
      <c r="I1632" s="34" t="s">
        <v>645</v>
      </c>
      <c r="J1632" s="34" t="str">
        <f t="shared" si="126"/>
        <v>Admin &amp; OtherOther Overheads as % of Total Gross Profit</v>
      </c>
      <c r="K1632" s="34" t="str">
        <f t="shared" si="127"/>
        <v>170Other Income - Toyota</v>
      </c>
      <c r="L1632" s="28">
        <f>+SUMIF('TB 4-24'!M:M,$AL1632,'TB 4-24'!G:G)</f>
        <v>0</v>
      </c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>
        <f>+SUMIF('Input Sheet'!$S:$S,$AL1632,'Input Sheet'!C:C)</f>
        <v>0</v>
      </c>
      <c r="Z1632" s="28">
        <f>+SUMIF('Input Sheet'!$S:$S,$AL1632,'Input Sheet'!D:D)</f>
        <v>0</v>
      </c>
      <c r="AA1632" s="28">
        <f>+SUMIF('Input Sheet'!$S:$S,$AL1632,'Input Sheet'!E:E)</f>
        <v>0</v>
      </c>
      <c r="AB1632" s="28">
        <f>+SUMIF('Input Sheet'!$S:$S,$AL1632,'Input Sheet'!F:F)</f>
        <v>0</v>
      </c>
      <c r="AC1632" s="28">
        <f>+SUMIF('Input Sheet'!$S:$S,$AL1632,'Input Sheet'!G:G)</f>
        <v>0</v>
      </c>
      <c r="AD1632" s="28">
        <f>+SUMIF('Input Sheet'!$S:$S,$AL1632,'Input Sheet'!H:H)</f>
        <v>0</v>
      </c>
      <c r="AE1632" s="28">
        <f>+SUMIF('Input Sheet'!$S:$S,$AL1632,'Input Sheet'!I:I)</f>
        <v>0</v>
      </c>
      <c r="AF1632" s="28">
        <f>+SUMIF('Input Sheet'!$S:$S,$AL1632,'Input Sheet'!J:J)</f>
        <v>0</v>
      </c>
      <c r="AG1632" s="28">
        <f>+SUMIF('Input Sheet'!$S:$S,$AL1632,'Input Sheet'!K:K)</f>
        <v>0</v>
      </c>
      <c r="AH1632" s="28">
        <f>+SUMIF('Input Sheet'!$S:$S,$AL1632,'Input Sheet'!L:L)</f>
        <v>0</v>
      </c>
      <c r="AI1632" s="28">
        <f>+SUMIF('Input Sheet'!$S:$S,$AL1632,'Input Sheet'!M:M)</f>
        <v>0</v>
      </c>
      <c r="AJ1632" s="28">
        <f>+SUMIF('Input Sheet'!$S:$S,$AL1632,'Input Sheet'!N:N)</f>
        <v>0</v>
      </c>
      <c r="AK1632" s="28"/>
      <c r="AL1632" s="27" t="str">
        <f t="shared" si="128"/>
        <v>170-7591</v>
      </c>
      <c r="AM1632" s="34" t="str">
        <f t="shared" si="129"/>
        <v>Admin &amp; Other</v>
      </c>
      <c r="AN1632" s="34" t="str">
        <f t="shared" si="130"/>
        <v>Admin &amp; OtherOther Overheads as % of Total Gross Profit</v>
      </c>
      <c r="AO1632" s="35"/>
      <c r="AP1632" s="35"/>
      <c r="AQ1632" s="35"/>
    </row>
    <row r="1633" spans="1:43" x14ac:dyDescent="0.25">
      <c r="A1633" s="27" t="s">
        <v>103</v>
      </c>
      <c r="B1633" s="27" t="s">
        <v>104</v>
      </c>
      <c r="C1633" s="27" t="s">
        <v>657</v>
      </c>
      <c r="D1633" s="27" t="s">
        <v>170</v>
      </c>
      <c r="E1633" s="27" t="s">
        <v>681</v>
      </c>
      <c r="F1633" s="27" t="s">
        <v>724</v>
      </c>
      <c r="G1633" s="27" t="s">
        <v>725</v>
      </c>
      <c r="H1633" s="34" t="s">
        <v>644</v>
      </c>
      <c r="I1633" s="34" t="s">
        <v>645</v>
      </c>
      <c r="J1633" s="34" t="str">
        <f t="shared" si="126"/>
        <v>Admin &amp; OtherOther Overheads as % of Total Gross Profit</v>
      </c>
      <c r="K1633" s="34" t="str">
        <f t="shared" si="127"/>
        <v>230Other Income - Toyota</v>
      </c>
      <c r="L1633" s="28">
        <f>+SUMIF('TB 4-24'!M:M,$AL1633,'TB 4-24'!G:G)</f>
        <v>0</v>
      </c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>
        <f>+SUMIF('Input Sheet'!$S:$S,$AL1633,'Input Sheet'!C:C)</f>
        <v>0</v>
      </c>
      <c r="Z1633" s="28">
        <f>+SUMIF('Input Sheet'!$S:$S,$AL1633,'Input Sheet'!D:D)</f>
        <v>0</v>
      </c>
      <c r="AA1633" s="28">
        <f>+SUMIF('Input Sheet'!$S:$S,$AL1633,'Input Sheet'!E:E)</f>
        <v>0</v>
      </c>
      <c r="AB1633" s="28">
        <f>+SUMIF('Input Sheet'!$S:$S,$AL1633,'Input Sheet'!F:F)</f>
        <v>0</v>
      </c>
      <c r="AC1633" s="28">
        <f>+SUMIF('Input Sheet'!$S:$S,$AL1633,'Input Sheet'!G:G)</f>
        <v>0</v>
      </c>
      <c r="AD1633" s="28">
        <f>+SUMIF('Input Sheet'!$S:$S,$AL1633,'Input Sheet'!H:H)</f>
        <v>0</v>
      </c>
      <c r="AE1633" s="28">
        <f>+SUMIF('Input Sheet'!$S:$S,$AL1633,'Input Sheet'!I:I)</f>
        <v>0</v>
      </c>
      <c r="AF1633" s="28">
        <f>+SUMIF('Input Sheet'!$S:$S,$AL1633,'Input Sheet'!J:J)</f>
        <v>0</v>
      </c>
      <c r="AG1633" s="28">
        <f>+SUMIF('Input Sheet'!$S:$S,$AL1633,'Input Sheet'!K:K)</f>
        <v>0</v>
      </c>
      <c r="AH1633" s="28">
        <f>+SUMIF('Input Sheet'!$S:$S,$AL1633,'Input Sheet'!L:L)</f>
        <v>0</v>
      </c>
      <c r="AI1633" s="28">
        <f>+SUMIF('Input Sheet'!$S:$S,$AL1633,'Input Sheet'!M:M)</f>
        <v>0</v>
      </c>
      <c r="AJ1633" s="28">
        <f>+SUMIF('Input Sheet'!$S:$S,$AL1633,'Input Sheet'!N:N)</f>
        <v>0</v>
      </c>
      <c r="AK1633" s="28"/>
      <c r="AL1633" s="27" t="str">
        <f t="shared" si="128"/>
        <v>230-8500</v>
      </c>
      <c r="AM1633" s="34" t="str">
        <f t="shared" si="129"/>
        <v>Admin &amp; Other</v>
      </c>
      <c r="AN1633" s="34" t="str">
        <f t="shared" si="130"/>
        <v>Admin &amp; OtherOther Overheads as % of Total Gross Profit</v>
      </c>
      <c r="AO1633" s="35"/>
      <c r="AP1633" s="35"/>
      <c r="AQ1633" s="35"/>
    </row>
    <row r="1634" spans="1:43" x14ac:dyDescent="0.25">
      <c r="A1634" s="27" t="s">
        <v>103</v>
      </c>
      <c r="B1634" s="27" t="s">
        <v>104</v>
      </c>
      <c r="C1634" s="27" t="s">
        <v>657</v>
      </c>
      <c r="D1634" s="27" t="s">
        <v>170</v>
      </c>
      <c r="E1634" s="27" t="s">
        <v>682</v>
      </c>
      <c r="F1634" s="27" t="s">
        <v>724</v>
      </c>
      <c r="G1634" s="27" t="s">
        <v>725</v>
      </c>
      <c r="H1634" s="34" t="s">
        <v>644</v>
      </c>
      <c r="I1634" s="34" t="s">
        <v>645</v>
      </c>
      <c r="J1634" s="34" t="str">
        <f t="shared" si="126"/>
        <v>Admin &amp; OtherOther Overheads as % of Total Gross Profit</v>
      </c>
      <c r="K1634" s="34" t="str">
        <f t="shared" si="127"/>
        <v>240Other Income - Toyota</v>
      </c>
      <c r="L1634" s="28">
        <f>+SUMIF('TB 4-24'!M:M,$AL1634,'TB 4-24'!G:G)</f>
        <v>0</v>
      </c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>
        <f>+SUMIF('Input Sheet'!$S:$S,$AL1634,'Input Sheet'!C:C)</f>
        <v>0</v>
      </c>
      <c r="Z1634" s="28">
        <f>+SUMIF('Input Sheet'!$S:$S,$AL1634,'Input Sheet'!D:D)</f>
        <v>0</v>
      </c>
      <c r="AA1634" s="28">
        <f>+SUMIF('Input Sheet'!$S:$S,$AL1634,'Input Sheet'!E:E)</f>
        <v>0</v>
      </c>
      <c r="AB1634" s="28">
        <f>+SUMIF('Input Sheet'!$S:$S,$AL1634,'Input Sheet'!F:F)</f>
        <v>0</v>
      </c>
      <c r="AC1634" s="28">
        <f>+SUMIF('Input Sheet'!$S:$S,$AL1634,'Input Sheet'!G:G)</f>
        <v>0</v>
      </c>
      <c r="AD1634" s="28">
        <f>+SUMIF('Input Sheet'!$S:$S,$AL1634,'Input Sheet'!H:H)</f>
        <v>0</v>
      </c>
      <c r="AE1634" s="28">
        <f>+SUMIF('Input Sheet'!$S:$S,$AL1634,'Input Sheet'!I:I)</f>
        <v>0</v>
      </c>
      <c r="AF1634" s="28">
        <f>+SUMIF('Input Sheet'!$S:$S,$AL1634,'Input Sheet'!J:J)</f>
        <v>0</v>
      </c>
      <c r="AG1634" s="28">
        <f>+SUMIF('Input Sheet'!$S:$S,$AL1634,'Input Sheet'!K:K)</f>
        <v>0</v>
      </c>
      <c r="AH1634" s="28">
        <f>+SUMIF('Input Sheet'!$S:$S,$AL1634,'Input Sheet'!L:L)</f>
        <v>0</v>
      </c>
      <c r="AI1634" s="28">
        <f>+SUMIF('Input Sheet'!$S:$S,$AL1634,'Input Sheet'!M:M)</f>
        <v>0</v>
      </c>
      <c r="AJ1634" s="28">
        <f>+SUMIF('Input Sheet'!$S:$S,$AL1634,'Input Sheet'!N:N)</f>
        <v>0</v>
      </c>
      <c r="AK1634" s="28"/>
      <c r="AL1634" s="27" t="str">
        <f t="shared" si="128"/>
        <v>240-8500</v>
      </c>
      <c r="AM1634" s="34" t="str">
        <f t="shared" si="129"/>
        <v>Admin &amp; Other</v>
      </c>
      <c r="AN1634" s="34" t="str">
        <f t="shared" si="130"/>
        <v>Admin &amp; OtherOther Overheads as % of Total Gross Profit</v>
      </c>
      <c r="AO1634" s="35"/>
      <c r="AP1634" s="35"/>
      <c r="AQ1634" s="35"/>
    </row>
    <row r="1635" spans="1:43" x14ac:dyDescent="0.25">
      <c r="A1635" s="27" t="s">
        <v>103</v>
      </c>
      <c r="B1635" s="27" t="s">
        <v>104</v>
      </c>
      <c r="C1635" s="27" t="s">
        <v>663</v>
      </c>
      <c r="D1635" s="27" t="s">
        <v>170</v>
      </c>
      <c r="E1635" s="27" t="s">
        <v>668</v>
      </c>
      <c r="F1635" s="27" t="s">
        <v>724</v>
      </c>
      <c r="G1635" s="27" t="s">
        <v>725</v>
      </c>
      <c r="H1635" s="34" t="s">
        <v>644</v>
      </c>
      <c r="I1635" s="34" t="s">
        <v>645</v>
      </c>
      <c r="J1635" s="34" t="str">
        <f t="shared" si="126"/>
        <v>Admin &amp; OtherOther Overheads as % of Total Gross Profit</v>
      </c>
      <c r="K1635" s="34" t="str">
        <f t="shared" si="127"/>
        <v>430Other Income - Toyota</v>
      </c>
      <c r="L1635" s="28">
        <f>+SUMIF('TB 4-24'!M:M,$AL1635,'TB 4-24'!G:G)</f>
        <v>0</v>
      </c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>
        <f>+SUMIF('Input Sheet'!$S:$S,$AL1635,'Input Sheet'!C:C)</f>
        <v>0</v>
      </c>
      <c r="Z1635" s="28">
        <f>+SUMIF('Input Sheet'!$S:$S,$AL1635,'Input Sheet'!D:D)</f>
        <v>0</v>
      </c>
      <c r="AA1635" s="28">
        <f>+SUMIF('Input Sheet'!$S:$S,$AL1635,'Input Sheet'!E:E)</f>
        <v>0</v>
      </c>
      <c r="AB1635" s="28">
        <f>+SUMIF('Input Sheet'!$S:$S,$AL1635,'Input Sheet'!F:F)</f>
        <v>0</v>
      </c>
      <c r="AC1635" s="28">
        <f>+SUMIF('Input Sheet'!$S:$S,$AL1635,'Input Sheet'!G:G)</f>
        <v>0</v>
      </c>
      <c r="AD1635" s="28">
        <f>+SUMIF('Input Sheet'!$S:$S,$AL1635,'Input Sheet'!H:H)</f>
        <v>0</v>
      </c>
      <c r="AE1635" s="28">
        <f>+SUMIF('Input Sheet'!$S:$S,$AL1635,'Input Sheet'!I:I)</f>
        <v>0</v>
      </c>
      <c r="AF1635" s="28">
        <f>+SUMIF('Input Sheet'!$S:$S,$AL1635,'Input Sheet'!J:J)</f>
        <v>0</v>
      </c>
      <c r="AG1635" s="28">
        <f>+SUMIF('Input Sheet'!$S:$S,$AL1635,'Input Sheet'!K:K)</f>
        <v>0</v>
      </c>
      <c r="AH1635" s="28">
        <f>+SUMIF('Input Sheet'!$S:$S,$AL1635,'Input Sheet'!L:L)</f>
        <v>0</v>
      </c>
      <c r="AI1635" s="28">
        <f>+SUMIF('Input Sheet'!$S:$S,$AL1635,'Input Sheet'!M:M)</f>
        <v>0</v>
      </c>
      <c r="AJ1635" s="28">
        <f>+SUMIF('Input Sheet'!$S:$S,$AL1635,'Input Sheet'!N:N)</f>
        <v>0</v>
      </c>
      <c r="AK1635" s="28"/>
      <c r="AL1635" s="27" t="str">
        <f t="shared" si="128"/>
        <v>430-8500</v>
      </c>
      <c r="AM1635" s="34" t="str">
        <f t="shared" si="129"/>
        <v>Admin &amp; Other</v>
      </c>
      <c r="AN1635" s="34" t="str">
        <f t="shared" si="130"/>
        <v>Admin &amp; OtherOther Overheads as % of Total Gross Profit</v>
      </c>
      <c r="AO1635" s="35"/>
      <c r="AP1635" s="35"/>
      <c r="AQ1635" s="35"/>
    </row>
    <row r="1636" spans="1:43" x14ac:dyDescent="0.25">
      <c r="A1636" s="27" t="s">
        <v>103</v>
      </c>
      <c r="B1636" s="27" t="s">
        <v>104</v>
      </c>
      <c r="C1636" s="27" t="s">
        <v>663</v>
      </c>
      <c r="D1636" s="27" t="s">
        <v>170</v>
      </c>
      <c r="E1636" s="27" t="s">
        <v>669</v>
      </c>
      <c r="F1636" s="27" t="s">
        <v>724</v>
      </c>
      <c r="G1636" s="27" t="s">
        <v>725</v>
      </c>
      <c r="H1636" s="34" t="s">
        <v>644</v>
      </c>
      <c r="I1636" s="34" t="s">
        <v>645</v>
      </c>
      <c r="J1636" s="34" t="str">
        <f t="shared" si="126"/>
        <v>Admin &amp; OtherOther Overheads as % of Total Gross Profit</v>
      </c>
      <c r="K1636" s="34" t="str">
        <f t="shared" si="127"/>
        <v>440Other Income - Toyota</v>
      </c>
      <c r="L1636" s="28">
        <f>+SUMIF('TB 4-24'!M:M,$AL1636,'TB 4-24'!G:G)</f>
        <v>0</v>
      </c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>
        <f>+SUMIF('Input Sheet'!$S:$S,$AL1636,'Input Sheet'!C:C)</f>
        <v>0</v>
      </c>
      <c r="Z1636" s="28">
        <f>+SUMIF('Input Sheet'!$S:$S,$AL1636,'Input Sheet'!D:D)</f>
        <v>0</v>
      </c>
      <c r="AA1636" s="28">
        <f>+SUMIF('Input Sheet'!$S:$S,$AL1636,'Input Sheet'!E:E)</f>
        <v>0</v>
      </c>
      <c r="AB1636" s="28">
        <f>+SUMIF('Input Sheet'!$S:$S,$AL1636,'Input Sheet'!F:F)</f>
        <v>0</v>
      </c>
      <c r="AC1636" s="28">
        <f>+SUMIF('Input Sheet'!$S:$S,$AL1636,'Input Sheet'!G:G)</f>
        <v>0</v>
      </c>
      <c r="AD1636" s="28">
        <f>+SUMIF('Input Sheet'!$S:$S,$AL1636,'Input Sheet'!H:H)</f>
        <v>0</v>
      </c>
      <c r="AE1636" s="28">
        <f>+SUMIF('Input Sheet'!$S:$S,$AL1636,'Input Sheet'!I:I)</f>
        <v>0</v>
      </c>
      <c r="AF1636" s="28">
        <f>+SUMIF('Input Sheet'!$S:$S,$AL1636,'Input Sheet'!J:J)</f>
        <v>0</v>
      </c>
      <c r="AG1636" s="28">
        <f>+SUMIF('Input Sheet'!$S:$S,$AL1636,'Input Sheet'!K:K)</f>
        <v>0</v>
      </c>
      <c r="AH1636" s="28">
        <f>+SUMIF('Input Sheet'!$S:$S,$AL1636,'Input Sheet'!L:L)</f>
        <v>0</v>
      </c>
      <c r="AI1636" s="28">
        <f>+SUMIF('Input Sheet'!$S:$S,$AL1636,'Input Sheet'!M:M)</f>
        <v>0</v>
      </c>
      <c r="AJ1636" s="28">
        <f>+SUMIF('Input Sheet'!$S:$S,$AL1636,'Input Sheet'!N:N)</f>
        <v>0</v>
      </c>
      <c r="AK1636" s="28"/>
      <c r="AL1636" s="27" t="str">
        <f t="shared" si="128"/>
        <v>440-8500</v>
      </c>
      <c r="AM1636" s="34" t="str">
        <f t="shared" si="129"/>
        <v>Admin &amp; Other</v>
      </c>
      <c r="AN1636" s="34" t="str">
        <f t="shared" si="130"/>
        <v>Admin &amp; OtherOther Overheads as % of Total Gross Profit</v>
      </c>
      <c r="AO1636" s="35"/>
      <c r="AP1636" s="35"/>
      <c r="AQ1636" s="35"/>
    </row>
    <row r="1637" spans="1:43" x14ac:dyDescent="0.25">
      <c r="A1637" s="27" t="s">
        <v>103</v>
      </c>
      <c r="B1637" s="27" t="s">
        <v>104</v>
      </c>
      <c r="C1637" s="27" t="s">
        <v>671</v>
      </c>
      <c r="D1637" s="27" t="s">
        <v>170</v>
      </c>
      <c r="E1637" s="27" t="s">
        <v>675</v>
      </c>
      <c r="F1637" s="27" t="s">
        <v>724</v>
      </c>
      <c r="G1637" s="27" t="s">
        <v>725</v>
      </c>
      <c r="H1637" s="34" t="s">
        <v>644</v>
      </c>
      <c r="I1637" s="34" t="s">
        <v>645</v>
      </c>
      <c r="J1637" s="34" t="str">
        <f t="shared" si="126"/>
        <v>Admin &amp; OtherOther Overheads as % of Total Gross Profit</v>
      </c>
      <c r="K1637" s="34" t="str">
        <f t="shared" si="127"/>
        <v>330Other Income - Toyota</v>
      </c>
      <c r="L1637" s="28">
        <f>+SUMIF('TB 4-24'!M:M,$AL1637,'TB 4-24'!G:G)</f>
        <v>0</v>
      </c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>
        <f>+SUMIF('Input Sheet'!$S:$S,$AL1637,'Input Sheet'!C:C)</f>
        <v>0</v>
      </c>
      <c r="Z1637" s="28">
        <f>+SUMIF('Input Sheet'!$S:$S,$AL1637,'Input Sheet'!D:D)</f>
        <v>0</v>
      </c>
      <c r="AA1637" s="28">
        <f>+SUMIF('Input Sheet'!$S:$S,$AL1637,'Input Sheet'!E:E)</f>
        <v>0</v>
      </c>
      <c r="AB1637" s="28">
        <f>+SUMIF('Input Sheet'!$S:$S,$AL1637,'Input Sheet'!F:F)</f>
        <v>0</v>
      </c>
      <c r="AC1637" s="28">
        <f>+SUMIF('Input Sheet'!$S:$S,$AL1637,'Input Sheet'!G:G)</f>
        <v>0</v>
      </c>
      <c r="AD1637" s="28">
        <f>+SUMIF('Input Sheet'!$S:$S,$AL1637,'Input Sheet'!H:H)</f>
        <v>0</v>
      </c>
      <c r="AE1637" s="28">
        <f>+SUMIF('Input Sheet'!$S:$S,$AL1637,'Input Sheet'!I:I)</f>
        <v>0</v>
      </c>
      <c r="AF1637" s="28">
        <f>+SUMIF('Input Sheet'!$S:$S,$AL1637,'Input Sheet'!J:J)</f>
        <v>0</v>
      </c>
      <c r="AG1637" s="28">
        <f>+SUMIF('Input Sheet'!$S:$S,$AL1637,'Input Sheet'!K:K)</f>
        <v>0</v>
      </c>
      <c r="AH1637" s="28">
        <f>+SUMIF('Input Sheet'!$S:$S,$AL1637,'Input Sheet'!L:L)</f>
        <v>0</v>
      </c>
      <c r="AI1637" s="28">
        <f>+SUMIF('Input Sheet'!$S:$S,$AL1637,'Input Sheet'!M:M)</f>
        <v>0</v>
      </c>
      <c r="AJ1637" s="28">
        <f>+SUMIF('Input Sheet'!$S:$S,$AL1637,'Input Sheet'!N:N)</f>
        <v>0</v>
      </c>
      <c r="AK1637" s="28"/>
      <c r="AL1637" s="27" t="str">
        <f t="shared" si="128"/>
        <v>330-8500</v>
      </c>
      <c r="AM1637" s="34" t="str">
        <f t="shared" si="129"/>
        <v>Admin &amp; Other</v>
      </c>
      <c r="AN1637" s="34" t="str">
        <f t="shared" si="130"/>
        <v>Admin &amp; OtherOther Overheads as % of Total Gross Profit</v>
      </c>
      <c r="AO1637" s="35"/>
      <c r="AP1637" s="35"/>
      <c r="AQ1637" s="35"/>
    </row>
    <row r="1638" spans="1:43" x14ac:dyDescent="0.25">
      <c r="A1638" s="27" t="s">
        <v>103</v>
      </c>
      <c r="B1638" s="27" t="s">
        <v>104</v>
      </c>
      <c r="C1638" s="27" t="s">
        <v>671</v>
      </c>
      <c r="D1638" s="27" t="s">
        <v>170</v>
      </c>
      <c r="E1638" s="27" t="s">
        <v>683</v>
      </c>
      <c r="F1638" s="27" t="s">
        <v>724</v>
      </c>
      <c r="G1638" s="27" t="s">
        <v>725</v>
      </c>
      <c r="H1638" s="34" t="s">
        <v>644</v>
      </c>
      <c r="I1638" s="34" t="s">
        <v>645</v>
      </c>
      <c r="J1638" s="34" t="str">
        <f t="shared" si="126"/>
        <v>Admin &amp; OtherOther Overheads as % of Total Gross Profit</v>
      </c>
      <c r="K1638" s="34" t="str">
        <f t="shared" si="127"/>
        <v>340Other Income - Toyota</v>
      </c>
      <c r="L1638" s="28">
        <f>+SUMIF('TB 4-24'!M:M,$AL1638,'TB 4-24'!G:G)</f>
        <v>0</v>
      </c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>
        <f>+SUMIF('Input Sheet'!$S:$S,$AL1638,'Input Sheet'!C:C)</f>
        <v>0</v>
      </c>
      <c r="Z1638" s="28">
        <f>+SUMIF('Input Sheet'!$S:$S,$AL1638,'Input Sheet'!D:D)</f>
        <v>0</v>
      </c>
      <c r="AA1638" s="28">
        <f>+SUMIF('Input Sheet'!$S:$S,$AL1638,'Input Sheet'!E:E)</f>
        <v>0</v>
      </c>
      <c r="AB1638" s="28">
        <f>+SUMIF('Input Sheet'!$S:$S,$AL1638,'Input Sheet'!F:F)</f>
        <v>0</v>
      </c>
      <c r="AC1638" s="28">
        <f>+SUMIF('Input Sheet'!$S:$S,$AL1638,'Input Sheet'!G:G)</f>
        <v>0</v>
      </c>
      <c r="AD1638" s="28">
        <f>+SUMIF('Input Sheet'!$S:$S,$AL1638,'Input Sheet'!H:H)</f>
        <v>0</v>
      </c>
      <c r="AE1638" s="28">
        <f>+SUMIF('Input Sheet'!$S:$S,$AL1638,'Input Sheet'!I:I)</f>
        <v>0</v>
      </c>
      <c r="AF1638" s="28">
        <f>+SUMIF('Input Sheet'!$S:$S,$AL1638,'Input Sheet'!J:J)</f>
        <v>0</v>
      </c>
      <c r="AG1638" s="28">
        <f>+SUMIF('Input Sheet'!$S:$S,$AL1638,'Input Sheet'!K:K)</f>
        <v>0</v>
      </c>
      <c r="AH1638" s="28">
        <f>+SUMIF('Input Sheet'!$S:$S,$AL1638,'Input Sheet'!L:L)</f>
        <v>0</v>
      </c>
      <c r="AI1638" s="28">
        <f>+SUMIF('Input Sheet'!$S:$S,$AL1638,'Input Sheet'!M:M)</f>
        <v>0</v>
      </c>
      <c r="AJ1638" s="28">
        <f>+SUMIF('Input Sheet'!$S:$S,$AL1638,'Input Sheet'!N:N)</f>
        <v>0</v>
      </c>
      <c r="AK1638" s="28"/>
      <c r="AL1638" s="27" t="str">
        <f t="shared" si="128"/>
        <v>340-8500</v>
      </c>
      <c r="AM1638" s="34" t="str">
        <f t="shared" si="129"/>
        <v>Admin &amp; Other</v>
      </c>
      <c r="AN1638" s="34" t="str">
        <f t="shared" si="130"/>
        <v>Admin &amp; OtherOther Overheads as % of Total Gross Profit</v>
      </c>
      <c r="AO1638" s="35"/>
      <c r="AP1638" s="35"/>
      <c r="AQ1638" s="35"/>
    </row>
    <row r="1639" spans="1:43" x14ac:dyDescent="0.25">
      <c r="A1639" s="27" t="s">
        <v>103</v>
      </c>
      <c r="B1639" s="27" t="s">
        <v>104</v>
      </c>
      <c r="C1639" s="27" t="s">
        <v>104</v>
      </c>
      <c r="D1639" s="27" t="s">
        <v>170</v>
      </c>
      <c r="E1639" s="27" t="s">
        <v>680</v>
      </c>
      <c r="F1639" s="27" t="s">
        <v>724</v>
      </c>
      <c r="G1639" s="27" t="s">
        <v>725</v>
      </c>
      <c r="H1639" s="34" t="s">
        <v>644</v>
      </c>
      <c r="I1639" s="34" t="s">
        <v>645</v>
      </c>
      <c r="J1639" s="34" t="str">
        <f t="shared" si="126"/>
        <v>Admin &amp; OtherOther Overheads as % of Total Gross Profit</v>
      </c>
      <c r="K1639" s="34" t="str">
        <f t="shared" si="127"/>
        <v>130Other Income - Toyota</v>
      </c>
      <c r="L1639" s="28">
        <f>+SUMIF('TB 4-24'!M:M,$AL1639,'TB 4-24'!G:G)</f>
        <v>0</v>
      </c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>
        <f>+SUMIF('Input Sheet'!$S:$S,$AL1639,'Input Sheet'!C:C)</f>
        <v>0</v>
      </c>
      <c r="Z1639" s="28">
        <f>+SUMIF('Input Sheet'!$S:$S,$AL1639,'Input Sheet'!D:D)</f>
        <v>0</v>
      </c>
      <c r="AA1639" s="28">
        <f>+SUMIF('Input Sheet'!$S:$S,$AL1639,'Input Sheet'!E:E)</f>
        <v>0</v>
      </c>
      <c r="AB1639" s="28">
        <f>+SUMIF('Input Sheet'!$S:$S,$AL1639,'Input Sheet'!F:F)</f>
        <v>0</v>
      </c>
      <c r="AC1639" s="28">
        <f>+SUMIF('Input Sheet'!$S:$S,$AL1639,'Input Sheet'!G:G)</f>
        <v>0</v>
      </c>
      <c r="AD1639" s="28">
        <f>+SUMIF('Input Sheet'!$S:$S,$AL1639,'Input Sheet'!H:H)</f>
        <v>0</v>
      </c>
      <c r="AE1639" s="28">
        <f>+SUMIF('Input Sheet'!$S:$S,$AL1639,'Input Sheet'!I:I)</f>
        <v>0</v>
      </c>
      <c r="AF1639" s="28">
        <f>+SUMIF('Input Sheet'!$S:$S,$AL1639,'Input Sheet'!J:J)</f>
        <v>0</v>
      </c>
      <c r="AG1639" s="28">
        <f>+SUMIF('Input Sheet'!$S:$S,$AL1639,'Input Sheet'!K:K)</f>
        <v>0</v>
      </c>
      <c r="AH1639" s="28">
        <f>+SUMIF('Input Sheet'!$S:$S,$AL1639,'Input Sheet'!L:L)</f>
        <v>0</v>
      </c>
      <c r="AI1639" s="28">
        <f>+SUMIF('Input Sheet'!$S:$S,$AL1639,'Input Sheet'!M:M)</f>
        <v>0</v>
      </c>
      <c r="AJ1639" s="28">
        <f>+SUMIF('Input Sheet'!$S:$S,$AL1639,'Input Sheet'!N:N)</f>
        <v>0</v>
      </c>
      <c r="AK1639" s="28"/>
      <c r="AL1639" s="27" t="str">
        <f t="shared" si="128"/>
        <v>130-8500</v>
      </c>
      <c r="AM1639" s="34" t="str">
        <f t="shared" si="129"/>
        <v>Admin &amp; Other</v>
      </c>
      <c r="AN1639" s="34" t="str">
        <f t="shared" si="130"/>
        <v>Admin &amp; OtherOther Overheads as % of Total Gross Profit</v>
      </c>
      <c r="AO1639" s="35"/>
      <c r="AP1639" s="35"/>
      <c r="AQ1639" s="35"/>
    </row>
    <row r="1640" spans="1:43" x14ac:dyDescent="0.25">
      <c r="A1640" s="27" t="s">
        <v>103</v>
      </c>
      <c r="B1640" s="27" t="s">
        <v>104</v>
      </c>
      <c r="C1640" s="27" t="s">
        <v>104</v>
      </c>
      <c r="D1640" s="27" t="s">
        <v>170</v>
      </c>
      <c r="E1640" s="27" t="s">
        <v>653</v>
      </c>
      <c r="F1640" s="27" t="s">
        <v>724</v>
      </c>
      <c r="G1640" s="27" t="s">
        <v>725</v>
      </c>
      <c r="H1640" s="34" t="s">
        <v>644</v>
      </c>
      <c r="I1640" s="34" t="s">
        <v>645</v>
      </c>
      <c r="J1640" s="34" t="str">
        <f t="shared" si="126"/>
        <v>Admin &amp; OtherOther Overheads as % of Total Gross Profit</v>
      </c>
      <c r="K1640" s="34" t="str">
        <f t="shared" si="127"/>
        <v>140Other Income - Toyota</v>
      </c>
      <c r="L1640" s="28">
        <f>+SUMIF('TB 4-24'!M:M,$AL1640,'TB 4-24'!G:G)</f>
        <v>0</v>
      </c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>
        <f>+SUMIF('Input Sheet'!$S:$S,$AL1640,'Input Sheet'!C:C)</f>
        <v>0</v>
      </c>
      <c r="Z1640" s="28">
        <f>+SUMIF('Input Sheet'!$S:$S,$AL1640,'Input Sheet'!D:D)</f>
        <v>0</v>
      </c>
      <c r="AA1640" s="28">
        <f>+SUMIF('Input Sheet'!$S:$S,$AL1640,'Input Sheet'!E:E)</f>
        <v>0</v>
      </c>
      <c r="AB1640" s="28">
        <f>+SUMIF('Input Sheet'!$S:$S,$AL1640,'Input Sheet'!F:F)</f>
        <v>0</v>
      </c>
      <c r="AC1640" s="28">
        <f>+SUMIF('Input Sheet'!$S:$S,$AL1640,'Input Sheet'!G:G)</f>
        <v>0</v>
      </c>
      <c r="AD1640" s="28">
        <f>+SUMIF('Input Sheet'!$S:$S,$AL1640,'Input Sheet'!H:H)</f>
        <v>0</v>
      </c>
      <c r="AE1640" s="28">
        <f>+SUMIF('Input Sheet'!$S:$S,$AL1640,'Input Sheet'!I:I)</f>
        <v>0</v>
      </c>
      <c r="AF1640" s="28">
        <f>+SUMIF('Input Sheet'!$S:$S,$AL1640,'Input Sheet'!J:J)</f>
        <v>0</v>
      </c>
      <c r="AG1640" s="28">
        <f>+SUMIF('Input Sheet'!$S:$S,$AL1640,'Input Sheet'!K:K)</f>
        <v>0</v>
      </c>
      <c r="AH1640" s="28">
        <f>+SUMIF('Input Sheet'!$S:$S,$AL1640,'Input Sheet'!L:L)</f>
        <v>0</v>
      </c>
      <c r="AI1640" s="28">
        <f>+SUMIF('Input Sheet'!$S:$S,$AL1640,'Input Sheet'!M:M)</f>
        <v>0</v>
      </c>
      <c r="AJ1640" s="28">
        <f>+SUMIF('Input Sheet'!$S:$S,$AL1640,'Input Sheet'!N:N)</f>
        <v>0</v>
      </c>
      <c r="AK1640" s="28"/>
      <c r="AL1640" s="27" t="str">
        <f t="shared" si="128"/>
        <v>140-8500</v>
      </c>
      <c r="AM1640" s="34" t="str">
        <f t="shared" si="129"/>
        <v>Admin &amp; Other</v>
      </c>
      <c r="AN1640" s="34" t="str">
        <f t="shared" si="130"/>
        <v>Admin &amp; OtherOther Overheads as % of Total Gross Profit</v>
      </c>
      <c r="AO1640" s="35"/>
      <c r="AP1640" s="35"/>
      <c r="AQ1640" s="35"/>
    </row>
    <row r="1641" spans="1:43" x14ac:dyDescent="0.25">
      <c r="A1641" s="27" t="s">
        <v>103</v>
      </c>
      <c r="B1641" s="27" t="s">
        <v>104</v>
      </c>
      <c r="C1641" s="27" t="s">
        <v>104</v>
      </c>
      <c r="D1641" s="27" t="s">
        <v>170</v>
      </c>
      <c r="E1641" s="27" t="s">
        <v>684</v>
      </c>
      <c r="F1641" s="27" t="s">
        <v>724</v>
      </c>
      <c r="G1641" s="27" t="s">
        <v>725</v>
      </c>
      <c r="H1641" s="34" t="s">
        <v>644</v>
      </c>
      <c r="I1641" s="34" t="s">
        <v>645</v>
      </c>
      <c r="J1641" s="34" t="str">
        <f t="shared" si="126"/>
        <v>Admin &amp; OtherOther Overheads as % of Total Gross Profit</v>
      </c>
      <c r="K1641" s="34" t="str">
        <f t="shared" si="127"/>
        <v>147Other Income - Toyota</v>
      </c>
      <c r="L1641" s="28">
        <f>+SUMIF('TB 4-24'!M:M,$AL1641,'TB 4-24'!G:G)</f>
        <v>0</v>
      </c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>
        <f>+SUMIF('Input Sheet'!$S:$S,$AL1641,'Input Sheet'!C:C)</f>
        <v>0</v>
      </c>
      <c r="Z1641" s="28">
        <f>+SUMIF('Input Sheet'!$S:$S,$AL1641,'Input Sheet'!D:D)</f>
        <v>0</v>
      </c>
      <c r="AA1641" s="28">
        <f>+SUMIF('Input Sheet'!$S:$S,$AL1641,'Input Sheet'!E:E)</f>
        <v>0</v>
      </c>
      <c r="AB1641" s="28">
        <f>+SUMIF('Input Sheet'!$S:$S,$AL1641,'Input Sheet'!F:F)</f>
        <v>0</v>
      </c>
      <c r="AC1641" s="28">
        <f>+SUMIF('Input Sheet'!$S:$S,$AL1641,'Input Sheet'!G:G)</f>
        <v>0</v>
      </c>
      <c r="AD1641" s="28">
        <f>+SUMIF('Input Sheet'!$S:$S,$AL1641,'Input Sheet'!H:H)</f>
        <v>0</v>
      </c>
      <c r="AE1641" s="28">
        <f>+SUMIF('Input Sheet'!$S:$S,$AL1641,'Input Sheet'!I:I)</f>
        <v>0</v>
      </c>
      <c r="AF1641" s="28">
        <f>+SUMIF('Input Sheet'!$S:$S,$AL1641,'Input Sheet'!J:J)</f>
        <v>0</v>
      </c>
      <c r="AG1641" s="28">
        <f>+SUMIF('Input Sheet'!$S:$S,$AL1641,'Input Sheet'!K:K)</f>
        <v>0</v>
      </c>
      <c r="AH1641" s="28">
        <f>+SUMIF('Input Sheet'!$S:$S,$AL1641,'Input Sheet'!L:L)</f>
        <v>0</v>
      </c>
      <c r="AI1641" s="28">
        <f>+SUMIF('Input Sheet'!$S:$S,$AL1641,'Input Sheet'!M:M)</f>
        <v>0</v>
      </c>
      <c r="AJ1641" s="28">
        <f>+SUMIF('Input Sheet'!$S:$S,$AL1641,'Input Sheet'!N:N)</f>
        <v>0</v>
      </c>
      <c r="AK1641" s="28"/>
      <c r="AL1641" s="27" t="str">
        <f t="shared" si="128"/>
        <v>147-8500</v>
      </c>
      <c r="AM1641" s="34" t="str">
        <f t="shared" si="129"/>
        <v>Admin &amp; Other</v>
      </c>
      <c r="AN1641" s="34" t="str">
        <f t="shared" si="130"/>
        <v>Admin &amp; OtherOther Overheads as % of Total Gross Profit</v>
      </c>
      <c r="AO1641" s="35"/>
      <c r="AP1641" s="35"/>
      <c r="AQ1641" s="35"/>
    </row>
    <row r="1642" spans="1:43" x14ac:dyDescent="0.25">
      <c r="A1642" s="27" t="s">
        <v>103</v>
      </c>
      <c r="B1642" s="27" t="s">
        <v>104</v>
      </c>
      <c r="C1642" s="27" t="s">
        <v>104</v>
      </c>
      <c r="D1642" s="27" t="s">
        <v>170</v>
      </c>
      <c r="E1642" s="27" t="s">
        <v>641</v>
      </c>
      <c r="F1642" s="27" t="s">
        <v>724</v>
      </c>
      <c r="G1642" s="27" t="s">
        <v>725</v>
      </c>
      <c r="H1642" s="34" t="s">
        <v>644</v>
      </c>
      <c r="I1642" s="34" t="s">
        <v>645</v>
      </c>
      <c r="J1642" s="34" t="str">
        <f t="shared" si="126"/>
        <v>Admin &amp; OtherOther Overheads as % of Total Gross Profit</v>
      </c>
      <c r="K1642" s="34" t="str">
        <f t="shared" si="127"/>
        <v>170Other Income - Toyota</v>
      </c>
      <c r="L1642" s="28">
        <f>+SUMIF('TB 4-24'!M:M,$AL1642,'TB 4-24'!G:G)</f>
        <v>0</v>
      </c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>
        <f>+SUMIF('Input Sheet'!$S:$S,$AL1642,'Input Sheet'!C:C)</f>
        <v>0</v>
      </c>
      <c r="Z1642" s="28">
        <f>+SUMIF('Input Sheet'!$S:$S,$AL1642,'Input Sheet'!D:D)</f>
        <v>0</v>
      </c>
      <c r="AA1642" s="28">
        <f>+SUMIF('Input Sheet'!$S:$S,$AL1642,'Input Sheet'!E:E)</f>
        <v>0</v>
      </c>
      <c r="AB1642" s="28">
        <f>+SUMIF('Input Sheet'!$S:$S,$AL1642,'Input Sheet'!F:F)</f>
        <v>0</v>
      </c>
      <c r="AC1642" s="28">
        <f>+SUMIF('Input Sheet'!$S:$S,$AL1642,'Input Sheet'!G:G)</f>
        <v>0</v>
      </c>
      <c r="AD1642" s="28">
        <f>+SUMIF('Input Sheet'!$S:$S,$AL1642,'Input Sheet'!H:H)</f>
        <v>0</v>
      </c>
      <c r="AE1642" s="28">
        <f>+SUMIF('Input Sheet'!$S:$S,$AL1642,'Input Sheet'!I:I)</f>
        <v>0</v>
      </c>
      <c r="AF1642" s="28">
        <f>+SUMIF('Input Sheet'!$S:$S,$AL1642,'Input Sheet'!J:J)</f>
        <v>0</v>
      </c>
      <c r="AG1642" s="28">
        <f>+SUMIF('Input Sheet'!$S:$S,$AL1642,'Input Sheet'!K:K)</f>
        <v>0</v>
      </c>
      <c r="AH1642" s="28">
        <f>+SUMIF('Input Sheet'!$S:$S,$AL1642,'Input Sheet'!L:L)</f>
        <v>0</v>
      </c>
      <c r="AI1642" s="28">
        <f>+SUMIF('Input Sheet'!$S:$S,$AL1642,'Input Sheet'!M:M)</f>
        <v>0</v>
      </c>
      <c r="AJ1642" s="28">
        <f>+SUMIF('Input Sheet'!$S:$S,$AL1642,'Input Sheet'!N:N)</f>
        <v>0</v>
      </c>
      <c r="AK1642" s="28"/>
      <c r="AL1642" s="27" t="str">
        <f t="shared" si="128"/>
        <v>170-8500</v>
      </c>
      <c r="AM1642" s="34" t="str">
        <f t="shared" si="129"/>
        <v>Admin &amp; Other</v>
      </c>
      <c r="AN1642" s="34" t="str">
        <f t="shared" si="130"/>
        <v>Admin &amp; OtherOther Overheads as % of Total Gross Profit</v>
      </c>
      <c r="AO1642" s="35"/>
      <c r="AP1642" s="35"/>
      <c r="AQ1642" s="35"/>
    </row>
    <row r="1643" spans="1:43" x14ac:dyDescent="0.25">
      <c r="A1643" s="27" t="s">
        <v>103</v>
      </c>
      <c r="B1643" s="27" t="s">
        <v>104</v>
      </c>
      <c r="C1643" s="27" t="s">
        <v>104</v>
      </c>
      <c r="D1643" s="27" t="s">
        <v>185</v>
      </c>
      <c r="E1643" s="27" t="s">
        <v>684</v>
      </c>
      <c r="F1643" s="27" t="s">
        <v>724</v>
      </c>
      <c r="G1643" s="27" t="s">
        <v>725</v>
      </c>
      <c r="H1643" s="34" t="s">
        <v>644</v>
      </c>
      <c r="I1643" s="34" t="s">
        <v>645</v>
      </c>
      <c r="J1643" s="34" t="str">
        <f t="shared" si="126"/>
        <v>Admin &amp; OtherOther Overheads as % of Total Gross Profit</v>
      </c>
      <c r="K1643" s="34" t="str">
        <f t="shared" si="127"/>
        <v>147Other Income - Toyota</v>
      </c>
      <c r="L1643" s="28">
        <f>+SUMIF('TB 4-24'!M:M,$AL1643,'TB 4-24'!G:G)</f>
        <v>0</v>
      </c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>
        <f>+SUMIF('Input Sheet'!$S:$S,$AL1643,'Input Sheet'!C:C)</f>
        <v>0</v>
      </c>
      <c r="Z1643" s="28">
        <f>+SUMIF('Input Sheet'!$S:$S,$AL1643,'Input Sheet'!D:D)</f>
        <v>0</v>
      </c>
      <c r="AA1643" s="28">
        <f>+SUMIF('Input Sheet'!$S:$S,$AL1643,'Input Sheet'!E:E)</f>
        <v>0</v>
      </c>
      <c r="AB1643" s="28">
        <f>+SUMIF('Input Sheet'!$S:$S,$AL1643,'Input Sheet'!F:F)</f>
        <v>0</v>
      </c>
      <c r="AC1643" s="28">
        <f>+SUMIF('Input Sheet'!$S:$S,$AL1643,'Input Sheet'!G:G)</f>
        <v>0</v>
      </c>
      <c r="AD1643" s="28">
        <f>+SUMIF('Input Sheet'!$S:$S,$AL1643,'Input Sheet'!H:H)</f>
        <v>0</v>
      </c>
      <c r="AE1643" s="28">
        <f>+SUMIF('Input Sheet'!$S:$S,$AL1643,'Input Sheet'!I:I)</f>
        <v>0</v>
      </c>
      <c r="AF1643" s="28">
        <f>+SUMIF('Input Sheet'!$S:$S,$AL1643,'Input Sheet'!J:J)</f>
        <v>0</v>
      </c>
      <c r="AG1643" s="28">
        <f>+SUMIF('Input Sheet'!$S:$S,$AL1643,'Input Sheet'!K:K)</f>
        <v>0</v>
      </c>
      <c r="AH1643" s="28">
        <f>+SUMIF('Input Sheet'!$S:$S,$AL1643,'Input Sheet'!L:L)</f>
        <v>0</v>
      </c>
      <c r="AI1643" s="28">
        <f>+SUMIF('Input Sheet'!$S:$S,$AL1643,'Input Sheet'!M:M)</f>
        <v>0</v>
      </c>
      <c r="AJ1643" s="28">
        <f>+SUMIF('Input Sheet'!$S:$S,$AL1643,'Input Sheet'!N:N)</f>
        <v>0</v>
      </c>
      <c r="AK1643" s="28"/>
      <c r="AL1643" s="27" t="str">
        <f t="shared" si="128"/>
        <v>147-8540</v>
      </c>
      <c r="AM1643" s="34" t="str">
        <f t="shared" si="129"/>
        <v>Admin &amp; Other</v>
      </c>
      <c r="AN1643" s="34" t="str">
        <f t="shared" si="130"/>
        <v>Admin &amp; OtherOther Overheads as % of Total Gross Profit</v>
      </c>
      <c r="AO1643" s="35"/>
      <c r="AP1643" s="35"/>
      <c r="AQ1643" s="35"/>
    </row>
    <row r="1644" spans="1:43" x14ac:dyDescent="0.25">
      <c r="A1644" s="27" t="s">
        <v>103</v>
      </c>
      <c r="B1644" s="27" t="s">
        <v>104</v>
      </c>
      <c r="C1644" s="27" t="s">
        <v>104</v>
      </c>
      <c r="D1644" s="27" t="s">
        <v>188</v>
      </c>
      <c r="E1644" s="27" t="s">
        <v>680</v>
      </c>
      <c r="F1644" s="27" t="s">
        <v>647</v>
      </c>
      <c r="G1644" s="27" t="s">
        <v>648</v>
      </c>
      <c r="H1644" s="34" t="s">
        <v>644</v>
      </c>
      <c r="I1644" s="34" t="s">
        <v>645</v>
      </c>
      <c r="J1644" s="34" t="str">
        <f t="shared" si="126"/>
        <v>Admin &amp; OtherOther Overheads as % of Total Gross Profit</v>
      </c>
      <c r="K1644" s="34" t="str">
        <f t="shared" si="127"/>
        <v>130Phone &amp; Internet expenses - Toyota</v>
      </c>
      <c r="L1644" s="28">
        <f>+SUMIF('TB 4-24'!M:M,$AL1644,'TB 4-24'!G:G)</f>
        <v>0</v>
      </c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>
        <f>+SUMIF('Input Sheet'!$S:$S,$AL1644,'Input Sheet'!C:C)</f>
        <v>0</v>
      </c>
      <c r="Z1644" s="28">
        <f>+SUMIF('Input Sheet'!$S:$S,$AL1644,'Input Sheet'!D:D)</f>
        <v>0</v>
      </c>
      <c r="AA1644" s="28">
        <f>+SUMIF('Input Sheet'!$S:$S,$AL1644,'Input Sheet'!E:E)</f>
        <v>0</v>
      </c>
      <c r="AB1644" s="28">
        <f>+SUMIF('Input Sheet'!$S:$S,$AL1644,'Input Sheet'!F:F)</f>
        <v>0</v>
      </c>
      <c r="AC1644" s="28">
        <f>+SUMIF('Input Sheet'!$S:$S,$AL1644,'Input Sheet'!G:G)</f>
        <v>0</v>
      </c>
      <c r="AD1644" s="28">
        <f>+SUMIF('Input Sheet'!$S:$S,$AL1644,'Input Sheet'!H:H)</f>
        <v>0</v>
      </c>
      <c r="AE1644" s="28">
        <f>+SUMIF('Input Sheet'!$S:$S,$AL1644,'Input Sheet'!I:I)</f>
        <v>0</v>
      </c>
      <c r="AF1644" s="28">
        <f>+SUMIF('Input Sheet'!$S:$S,$AL1644,'Input Sheet'!J:J)</f>
        <v>0</v>
      </c>
      <c r="AG1644" s="28">
        <f>+SUMIF('Input Sheet'!$S:$S,$AL1644,'Input Sheet'!K:K)</f>
        <v>0</v>
      </c>
      <c r="AH1644" s="28">
        <f>+SUMIF('Input Sheet'!$S:$S,$AL1644,'Input Sheet'!L:L)</f>
        <v>0</v>
      </c>
      <c r="AI1644" s="28">
        <f>+SUMIF('Input Sheet'!$S:$S,$AL1644,'Input Sheet'!M:M)</f>
        <v>0</v>
      </c>
      <c r="AJ1644" s="28">
        <f>+SUMIF('Input Sheet'!$S:$S,$AL1644,'Input Sheet'!N:N)</f>
        <v>0</v>
      </c>
      <c r="AK1644" s="28"/>
      <c r="AL1644" s="27" t="str">
        <f t="shared" si="128"/>
        <v>130-7530</v>
      </c>
      <c r="AM1644" s="34" t="str">
        <f t="shared" si="129"/>
        <v>Admin &amp; Other</v>
      </c>
      <c r="AN1644" s="34" t="str">
        <f t="shared" si="130"/>
        <v>Admin &amp; OtherOther Overheads as % of Total Gross Profit</v>
      </c>
      <c r="AO1644" s="35"/>
      <c r="AP1644" s="35"/>
      <c r="AQ1644" s="35"/>
    </row>
    <row r="1645" spans="1:43" x14ac:dyDescent="0.25">
      <c r="A1645" s="27" t="s">
        <v>103</v>
      </c>
      <c r="B1645" s="27" t="s">
        <v>104</v>
      </c>
      <c r="C1645" s="27" t="s">
        <v>657</v>
      </c>
      <c r="D1645" s="27" t="s">
        <v>188</v>
      </c>
      <c r="E1645" s="27" t="s">
        <v>660</v>
      </c>
      <c r="F1645" s="27" t="s">
        <v>647</v>
      </c>
      <c r="G1645" s="27" t="s">
        <v>648</v>
      </c>
      <c r="H1645" s="34" t="s">
        <v>644</v>
      </c>
      <c r="I1645" s="34" t="s">
        <v>645</v>
      </c>
      <c r="J1645" s="34" t="str">
        <f t="shared" si="126"/>
        <v>Admin &amp; OtherOther Overheads as % of Total Gross Profit</v>
      </c>
      <c r="K1645" s="34" t="str">
        <f t="shared" si="127"/>
        <v>200Phone &amp; Internet expenses - Toyota</v>
      </c>
      <c r="L1645" s="28">
        <f>+SUMIF('TB 4-24'!M:M,$AL1645,'TB 4-24'!G:G)</f>
        <v>0</v>
      </c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>
        <f>+SUMIF('Input Sheet'!$S:$S,$AL1645,'Input Sheet'!C:C)</f>
        <v>0</v>
      </c>
      <c r="Z1645" s="28">
        <f>+SUMIF('Input Sheet'!$S:$S,$AL1645,'Input Sheet'!D:D)</f>
        <v>0</v>
      </c>
      <c r="AA1645" s="28">
        <f>+SUMIF('Input Sheet'!$S:$S,$AL1645,'Input Sheet'!E:E)</f>
        <v>0</v>
      </c>
      <c r="AB1645" s="28">
        <f>+SUMIF('Input Sheet'!$S:$S,$AL1645,'Input Sheet'!F:F)</f>
        <v>0</v>
      </c>
      <c r="AC1645" s="28">
        <f>+SUMIF('Input Sheet'!$S:$S,$AL1645,'Input Sheet'!G:G)</f>
        <v>0</v>
      </c>
      <c r="AD1645" s="28">
        <f>+SUMIF('Input Sheet'!$S:$S,$AL1645,'Input Sheet'!H:H)</f>
        <v>0</v>
      </c>
      <c r="AE1645" s="28">
        <f>+SUMIF('Input Sheet'!$S:$S,$AL1645,'Input Sheet'!I:I)</f>
        <v>0</v>
      </c>
      <c r="AF1645" s="28">
        <f>+SUMIF('Input Sheet'!$S:$S,$AL1645,'Input Sheet'!J:J)</f>
        <v>0</v>
      </c>
      <c r="AG1645" s="28">
        <f>+SUMIF('Input Sheet'!$S:$S,$AL1645,'Input Sheet'!K:K)</f>
        <v>0</v>
      </c>
      <c r="AH1645" s="28">
        <f>+SUMIF('Input Sheet'!$S:$S,$AL1645,'Input Sheet'!L:L)</f>
        <v>0</v>
      </c>
      <c r="AI1645" s="28">
        <f>+SUMIF('Input Sheet'!$S:$S,$AL1645,'Input Sheet'!M:M)</f>
        <v>0</v>
      </c>
      <c r="AJ1645" s="28">
        <f>+SUMIF('Input Sheet'!$S:$S,$AL1645,'Input Sheet'!N:N)</f>
        <v>0</v>
      </c>
      <c r="AK1645" s="28"/>
      <c r="AL1645" s="27" t="str">
        <f t="shared" si="128"/>
        <v>200-7530</v>
      </c>
      <c r="AM1645" s="34" t="str">
        <f t="shared" si="129"/>
        <v>Admin &amp; Other</v>
      </c>
      <c r="AN1645" s="34" t="str">
        <f t="shared" si="130"/>
        <v>Admin &amp; OtherOther Overheads as % of Total Gross Profit</v>
      </c>
      <c r="AO1645" s="35"/>
      <c r="AP1645" s="35"/>
      <c r="AQ1645" s="35"/>
    </row>
    <row r="1646" spans="1:43" x14ac:dyDescent="0.25">
      <c r="A1646" s="27" t="s">
        <v>103</v>
      </c>
      <c r="B1646" s="27" t="s">
        <v>104</v>
      </c>
      <c r="C1646" s="27" t="s">
        <v>657</v>
      </c>
      <c r="D1646" s="27" t="s">
        <v>188</v>
      </c>
      <c r="E1646" s="27" t="s">
        <v>658</v>
      </c>
      <c r="F1646" s="27" t="s">
        <v>647</v>
      </c>
      <c r="G1646" s="27" t="s">
        <v>648</v>
      </c>
      <c r="H1646" s="34" t="s">
        <v>644</v>
      </c>
      <c r="I1646" s="34" t="s">
        <v>645</v>
      </c>
      <c r="J1646" s="34" t="str">
        <f t="shared" si="126"/>
        <v>Admin &amp; OtherOther Overheads as % of Total Gross Profit</v>
      </c>
      <c r="K1646" s="34" t="str">
        <f t="shared" si="127"/>
        <v>210Phone &amp; Internet expenses - Toyota</v>
      </c>
      <c r="L1646" s="28">
        <f>+SUMIF('TB 4-24'!M:M,$AL1646,'TB 4-24'!G:G)</f>
        <v>0</v>
      </c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>
        <f>+SUMIF('Input Sheet'!$S:$S,$AL1646,'Input Sheet'!C:C)</f>
        <v>0</v>
      </c>
      <c r="Z1646" s="28">
        <f>+SUMIF('Input Sheet'!$S:$S,$AL1646,'Input Sheet'!D:D)</f>
        <v>0</v>
      </c>
      <c r="AA1646" s="28">
        <f>+SUMIF('Input Sheet'!$S:$S,$AL1646,'Input Sheet'!E:E)</f>
        <v>0</v>
      </c>
      <c r="AB1646" s="28">
        <f>+SUMIF('Input Sheet'!$S:$S,$AL1646,'Input Sheet'!F:F)</f>
        <v>0</v>
      </c>
      <c r="AC1646" s="28">
        <f>+SUMIF('Input Sheet'!$S:$S,$AL1646,'Input Sheet'!G:G)</f>
        <v>0</v>
      </c>
      <c r="AD1646" s="28">
        <f>+SUMIF('Input Sheet'!$S:$S,$AL1646,'Input Sheet'!H:H)</f>
        <v>0</v>
      </c>
      <c r="AE1646" s="28">
        <f>+SUMIF('Input Sheet'!$S:$S,$AL1646,'Input Sheet'!I:I)</f>
        <v>0</v>
      </c>
      <c r="AF1646" s="28">
        <f>+SUMIF('Input Sheet'!$S:$S,$AL1646,'Input Sheet'!J:J)</f>
        <v>0</v>
      </c>
      <c r="AG1646" s="28">
        <f>+SUMIF('Input Sheet'!$S:$S,$AL1646,'Input Sheet'!K:K)</f>
        <v>0</v>
      </c>
      <c r="AH1646" s="28">
        <f>+SUMIF('Input Sheet'!$S:$S,$AL1646,'Input Sheet'!L:L)</f>
        <v>0</v>
      </c>
      <c r="AI1646" s="28">
        <f>+SUMIF('Input Sheet'!$S:$S,$AL1646,'Input Sheet'!M:M)</f>
        <v>0</v>
      </c>
      <c r="AJ1646" s="28">
        <f>+SUMIF('Input Sheet'!$S:$S,$AL1646,'Input Sheet'!N:N)</f>
        <v>0</v>
      </c>
      <c r="AK1646" s="28"/>
      <c r="AL1646" s="27" t="str">
        <f t="shared" si="128"/>
        <v>210-7530</v>
      </c>
      <c r="AM1646" s="34" t="str">
        <f t="shared" si="129"/>
        <v>Admin &amp; Other</v>
      </c>
      <c r="AN1646" s="34" t="str">
        <f t="shared" si="130"/>
        <v>Admin &amp; OtherOther Overheads as % of Total Gross Profit</v>
      </c>
      <c r="AO1646" s="35"/>
      <c r="AP1646" s="35"/>
      <c r="AQ1646" s="35"/>
    </row>
    <row r="1647" spans="1:43" x14ac:dyDescent="0.25">
      <c r="A1647" s="27" t="s">
        <v>103</v>
      </c>
      <c r="B1647" s="27" t="s">
        <v>104</v>
      </c>
      <c r="C1647" s="27" t="s">
        <v>657</v>
      </c>
      <c r="D1647" s="27" t="s">
        <v>188</v>
      </c>
      <c r="E1647" s="27" t="s">
        <v>659</v>
      </c>
      <c r="F1647" s="27" t="s">
        <v>647</v>
      </c>
      <c r="G1647" s="27" t="s">
        <v>648</v>
      </c>
      <c r="H1647" s="34" t="s">
        <v>644</v>
      </c>
      <c r="I1647" s="34" t="s">
        <v>645</v>
      </c>
      <c r="J1647" s="34" t="str">
        <f t="shared" si="126"/>
        <v>Admin &amp; OtherOther Overheads as % of Total Gross Profit</v>
      </c>
      <c r="K1647" s="34" t="str">
        <f t="shared" si="127"/>
        <v>220Phone &amp; Internet expenses - Toyota</v>
      </c>
      <c r="L1647" s="28">
        <f>+SUMIF('TB 4-24'!M:M,$AL1647,'TB 4-24'!G:G)</f>
        <v>0</v>
      </c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>
        <f>+SUMIF('Input Sheet'!$S:$S,$AL1647,'Input Sheet'!C:C)</f>
        <v>0</v>
      </c>
      <c r="Z1647" s="28">
        <f>+SUMIF('Input Sheet'!$S:$S,$AL1647,'Input Sheet'!D:D)</f>
        <v>0</v>
      </c>
      <c r="AA1647" s="28">
        <f>+SUMIF('Input Sheet'!$S:$S,$AL1647,'Input Sheet'!E:E)</f>
        <v>0</v>
      </c>
      <c r="AB1647" s="28">
        <f>+SUMIF('Input Sheet'!$S:$S,$AL1647,'Input Sheet'!F:F)</f>
        <v>0</v>
      </c>
      <c r="AC1647" s="28">
        <f>+SUMIF('Input Sheet'!$S:$S,$AL1647,'Input Sheet'!G:G)</f>
        <v>0</v>
      </c>
      <c r="AD1647" s="28">
        <f>+SUMIF('Input Sheet'!$S:$S,$AL1647,'Input Sheet'!H:H)</f>
        <v>0</v>
      </c>
      <c r="AE1647" s="28">
        <f>+SUMIF('Input Sheet'!$S:$S,$AL1647,'Input Sheet'!I:I)</f>
        <v>0</v>
      </c>
      <c r="AF1647" s="28">
        <f>+SUMIF('Input Sheet'!$S:$S,$AL1647,'Input Sheet'!J:J)</f>
        <v>0</v>
      </c>
      <c r="AG1647" s="28">
        <f>+SUMIF('Input Sheet'!$S:$S,$AL1647,'Input Sheet'!K:K)</f>
        <v>0</v>
      </c>
      <c r="AH1647" s="28">
        <f>+SUMIF('Input Sheet'!$S:$S,$AL1647,'Input Sheet'!L:L)</f>
        <v>0</v>
      </c>
      <c r="AI1647" s="28">
        <f>+SUMIF('Input Sheet'!$S:$S,$AL1647,'Input Sheet'!M:M)</f>
        <v>0</v>
      </c>
      <c r="AJ1647" s="28">
        <f>+SUMIF('Input Sheet'!$S:$S,$AL1647,'Input Sheet'!N:N)</f>
        <v>0</v>
      </c>
      <c r="AK1647" s="28"/>
      <c r="AL1647" s="27" t="str">
        <f t="shared" si="128"/>
        <v>220-7530</v>
      </c>
      <c r="AM1647" s="34" t="str">
        <f t="shared" si="129"/>
        <v>Admin &amp; Other</v>
      </c>
      <c r="AN1647" s="34" t="str">
        <f t="shared" si="130"/>
        <v>Admin &amp; OtherOther Overheads as % of Total Gross Profit</v>
      </c>
      <c r="AO1647" s="35"/>
      <c r="AP1647" s="35"/>
      <c r="AQ1647" s="35"/>
    </row>
    <row r="1648" spans="1:43" x14ac:dyDescent="0.25">
      <c r="A1648" s="27" t="s">
        <v>103</v>
      </c>
      <c r="B1648" s="27" t="s">
        <v>104</v>
      </c>
      <c r="C1648" s="27" t="s">
        <v>657</v>
      </c>
      <c r="D1648" s="27" t="s">
        <v>188</v>
      </c>
      <c r="E1648" s="27" t="s">
        <v>661</v>
      </c>
      <c r="F1648" s="27" t="s">
        <v>647</v>
      </c>
      <c r="G1648" s="27" t="s">
        <v>648</v>
      </c>
      <c r="H1648" s="34" t="s">
        <v>644</v>
      </c>
      <c r="I1648" s="34" t="s">
        <v>645</v>
      </c>
      <c r="J1648" s="34" t="str">
        <f t="shared" si="126"/>
        <v>Admin &amp; OtherOther Overheads as % of Total Gross Profit</v>
      </c>
      <c r="K1648" s="34" t="str">
        <f t="shared" si="127"/>
        <v>221Phone &amp; Internet expenses - Toyota</v>
      </c>
      <c r="L1648" s="28">
        <f>+SUMIF('TB 4-24'!M:M,$AL1648,'TB 4-24'!G:G)</f>
        <v>0</v>
      </c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>
        <f>+SUMIF('Input Sheet'!$S:$S,$AL1648,'Input Sheet'!C:C)</f>
        <v>0</v>
      </c>
      <c r="Z1648" s="28">
        <f>+SUMIF('Input Sheet'!$S:$S,$AL1648,'Input Sheet'!D:D)</f>
        <v>0</v>
      </c>
      <c r="AA1648" s="28">
        <f>+SUMIF('Input Sheet'!$S:$S,$AL1648,'Input Sheet'!E:E)</f>
        <v>0</v>
      </c>
      <c r="AB1648" s="28">
        <f>+SUMIF('Input Sheet'!$S:$S,$AL1648,'Input Sheet'!F:F)</f>
        <v>0</v>
      </c>
      <c r="AC1648" s="28">
        <f>+SUMIF('Input Sheet'!$S:$S,$AL1648,'Input Sheet'!G:G)</f>
        <v>0</v>
      </c>
      <c r="AD1648" s="28">
        <f>+SUMIF('Input Sheet'!$S:$S,$AL1648,'Input Sheet'!H:H)</f>
        <v>0</v>
      </c>
      <c r="AE1648" s="28">
        <f>+SUMIF('Input Sheet'!$S:$S,$AL1648,'Input Sheet'!I:I)</f>
        <v>0</v>
      </c>
      <c r="AF1648" s="28">
        <f>+SUMIF('Input Sheet'!$S:$S,$AL1648,'Input Sheet'!J:J)</f>
        <v>0</v>
      </c>
      <c r="AG1648" s="28">
        <f>+SUMIF('Input Sheet'!$S:$S,$AL1648,'Input Sheet'!K:K)</f>
        <v>0</v>
      </c>
      <c r="AH1648" s="28">
        <f>+SUMIF('Input Sheet'!$S:$S,$AL1648,'Input Sheet'!L:L)</f>
        <v>0</v>
      </c>
      <c r="AI1648" s="28">
        <f>+SUMIF('Input Sheet'!$S:$S,$AL1648,'Input Sheet'!M:M)</f>
        <v>0</v>
      </c>
      <c r="AJ1648" s="28">
        <f>+SUMIF('Input Sheet'!$S:$S,$AL1648,'Input Sheet'!N:N)</f>
        <v>0</v>
      </c>
      <c r="AK1648" s="28"/>
      <c r="AL1648" s="27" t="str">
        <f t="shared" si="128"/>
        <v>221-7530</v>
      </c>
      <c r="AM1648" s="34" t="str">
        <f t="shared" si="129"/>
        <v>Admin &amp; Other</v>
      </c>
      <c r="AN1648" s="34" t="str">
        <f t="shared" si="130"/>
        <v>Admin &amp; OtherOther Overheads as % of Total Gross Profit</v>
      </c>
      <c r="AO1648" s="35"/>
      <c r="AP1648" s="35"/>
      <c r="AQ1648" s="35"/>
    </row>
    <row r="1649" spans="1:43" x14ac:dyDescent="0.25">
      <c r="A1649" s="27" t="s">
        <v>103</v>
      </c>
      <c r="B1649" s="27" t="s">
        <v>104</v>
      </c>
      <c r="C1649" s="27" t="s">
        <v>657</v>
      </c>
      <c r="D1649" s="27" t="s">
        <v>188</v>
      </c>
      <c r="E1649" s="27" t="s">
        <v>681</v>
      </c>
      <c r="F1649" s="27" t="s">
        <v>647</v>
      </c>
      <c r="G1649" s="27" t="s">
        <v>648</v>
      </c>
      <c r="H1649" s="34" t="s">
        <v>644</v>
      </c>
      <c r="I1649" s="34" t="s">
        <v>645</v>
      </c>
      <c r="J1649" s="34" t="str">
        <f t="shared" si="126"/>
        <v>Admin &amp; OtherOther Overheads as % of Total Gross Profit</v>
      </c>
      <c r="K1649" s="34" t="str">
        <f t="shared" si="127"/>
        <v>230Phone &amp; Internet expenses - Toyota</v>
      </c>
      <c r="L1649" s="28">
        <f>+SUMIF('TB 4-24'!M:M,$AL1649,'TB 4-24'!G:G)</f>
        <v>0</v>
      </c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>
        <f>+SUMIF('Input Sheet'!$S:$S,$AL1649,'Input Sheet'!C:C)</f>
        <v>0</v>
      </c>
      <c r="Z1649" s="28">
        <f>+SUMIF('Input Sheet'!$S:$S,$AL1649,'Input Sheet'!D:D)</f>
        <v>0</v>
      </c>
      <c r="AA1649" s="28">
        <f>+SUMIF('Input Sheet'!$S:$S,$AL1649,'Input Sheet'!E:E)</f>
        <v>0</v>
      </c>
      <c r="AB1649" s="28">
        <f>+SUMIF('Input Sheet'!$S:$S,$AL1649,'Input Sheet'!F:F)</f>
        <v>0</v>
      </c>
      <c r="AC1649" s="28">
        <f>+SUMIF('Input Sheet'!$S:$S,$AL1649,'Input Sheet'!G:G)</f>
        <v>0</v>
      </c>
      <c r="AD1649" s="28">
        <f>+SUMIF('Input Sheet'!$S:$S,$AL1649,'Input Sheet'!H:H)</f>
        <v>0</v>
      </c>
      <c r="AE1649" s="28">
        <f>+SUMIF('Input Sheet'!$S:$S,$AL1649,'Input Sheet'!I:I)</f>
        <v>0</v>
      </c>
      <c r="AF1649" s="28">
        <f>+SUMIF('Input Sheet'!$S:$S,$AL1649,'Input Sheet'!J:J)</f>
        <v>0</v>
      </c>
      <c r="AG1649" s="28">
        <f>+SUMIF('Input Sheet'!$S:$S,$AL1649,'Input Sheet'!K:K)</f>
        <v>0</v>
      </c>
      <c r="AH1649" s="28">
        <f>+SUMIF('Input Sheet'!$S:$S,$AL1649,'Input Sheet'!L:L)</f>
        <v>0</v>
      </c>
      <c r="AI1649" s="28">
        <f>+SUMIF('Input Sheet'!$S:$S,$AL1649,'Input Sheet'!M:M)</f>
        <v>0</v>
      </c>
      <c r="AJ1649" s="28">
        <f>+SUMIF('Input Sheet'!$S:$S,$AL1649,'Input Sheet'!N:N)</f>
        <v>0</v>
      </c>
      <c r="AK1649" s="28"/>
      <c r="AL1649" s="27" t="str">
        <f t="shared" si="128"/>
        <v>230-7530</v>
      </c>
      <c r="AM1649" s="34" t="str">
        <f t="shared" si="129"/>
        <v>Admin &amp; Other</v>
      </c>
      <c r="AN1649" s="34" t="str">
        <f t="shared" si="130"/>
        <v>Admin &amp; OtherOther Overheads as % of Total Gross Profit</v>
      </c>
      <c r="AO1649" s="35"/>
      <c r="AP1649" s="35"/>
      <c r="AQ1649" s="35"/>
    </row>
    <row r="1650" spans="1:43" x14ac:dyDescent="0.25">
      <c r="A1650" s="27" t="s">
        <v>103</v>
      </c>
      <c r="B1650" s="27" t="s">
        <v>104</v>
      </c>
      <c r="C1650" s="27" t="s">
        <v>657</v>
      </c>
      <c r="D1650" s="27" t="s">
        <v>188</v>
      </c>
      <c r="E1650" s="27" t="s">
        <v>682</v>
      </c>
      <c r="F1650" s="27" t="s">
        <v>647</v>
      </c>
      <c r="G1650" s="27" t="s">
        <v>648</v>
      </c>
      <c r="H1650" s="34" t="s">
        <v>644</v>
      </c>
      <c r="I1650" s="34" t="s">
        <v>645</v>
      </c>
      <c r="J1650" s="34" t="str">
        <f t="shared" si="126"/>
        <v>Admin &amp; OtherOther Overheads as % of Total Gross Profit</v>
      </c>
      <c r="K1650" s="34" t="str">
        <f t="shared" si="127"/>
        <v>240Phone &amp; Internet expenses - Toyota</v>
      </c>
      <c r="L1650" s="28">
        <f>+SUMIF('TB 4-24'!M:M,$AL1650,'TB 4-24'!G:G)</f>
        <v>0</v>
      </c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>
        <f>+SUMIF('Input Sheet'!$S:$S,$AL1650,'Input Sheet'!C:C)</f>
        <v>0</v>
      </c>
      <c r="Z1650" s="28">
        <f>+SUMIF('Input Sheet'!$S:$S,$AL1650,'Input Sheet'!D:D)</f>
        <v>0</v>
      </c>
      <c r="AA1650" s="28">
        <f>+SUMIF('Input Sheet'!$S:$S,$AL1650,'Input Sheet'!E:E)</f>
        <v>0</v>
      </c>
      <c r="AB1650" s="28">
        <f>+SUMIF('Input Sheet'!$S:$S,$AL1650,'Input Sheet'!F:F)</f>
        <v>0</v>
      </c>
      <c r="AC1650" s="28">
        <f>+SUMIF('Input Sheet'!$S:$S,$AL1650,'Input Sheet'!G:G)</f>
        <v>0</v>
      </c>
      <c r="AD1650" s="28">
        <f>+SUMIF('Input Sheet'!$S:$S,$AL1650,'Input Sheet'!H:H)</f>
        <v>0</v>
      </c>
      <c r="AE1650" s="28">
        <f>+SUMIF('Input Sheet'!$S:$S,$AL1650,'Input Sheet'!I:I)</f>
        <v>0</v>
      </c>
      <c r="AF1650" s="28">
        <f>+SUMIF('Input Sheet'!$S:$S,$AL1650,'Input Sheet'!J:J)</f>
        <v>0</v>
      </c>
      <c r="AG1650" s="28">
        <f>+SUMIF('Input Sheet'!$S:$S,$AL1650,'Input Sheet'!K:K)</f>
        <v>0</v>
      </c>
      <c r="AH1650" s="28">
        <f>+SUMIF('Input Sheet'!$S:$S,$AL1650,'Input Sheet'!L:L)</f>
        <v>0</v>
      </c>
      <c r="AI1650" s="28">
        <f>+SUMIF('Input Sheet'!$S:$S,$AL1650,'Input Sheet'!M:M)</f>
        <v>0</v>
      </c>
      <c r="AJ1650" s="28">
        <f>+SUMIF('Input Sheet'!$S:$S,$AL1650,'Input Sheet'!N:N)</f>
        <v>0</v>
      </c>
      <c r="AK1650" s="28"/>
      <c r="AL1650" s="27" t="str">
        <f t="shared" si="128"/>
        <v>240-7530</v>
      </c>
      <c r="AM1650" s="34" t="str">
        <f t="shared" si="129"/>
        <v>Admin &amp; Other</v>
      </c>
      <c r="AN1650" s="34" t="str">
        <f t="shared" si="130"/>
        <v>Admin &amp; OtherOther Overheads as % of Total Gross Profit</v>
      </c>
      <c r="AO1650" s="35"/>
      <c r="AP1650" s="35"/>
      <c r="AQ1650" s="35"/>
    </row>
    <row r="1651" spans="1:43" x14ac:dyDescent="0.25">
      <c r="A1651" s="27" t="s">
        <v>103</v>
      </c>
      <c r="B1651" s="27" t="s">
        <v>104</v>
      </c>
      <c r="C1651" s="27" t="s">
        <v>657</v>
      </c>
      <c r="D1651" s="27" t="s">
        <v>188</v>
      </c>
      <c r="E1651" s="27" t="s">
        <v>662</v>
      </c>
      <c r="F1651" s="27" t="s">
        <v>647</v>
      </c>
      <c r="G1651" s="27" t="s">
        <v>648</v>
      </c>
      <c r="H1651" s="34" t="s">
        <v>644</v>
      </c>
      <c r="I1651" s="34" t="s">
        <v>645</v>
      </c>
      <c r="J1651" s="34" t="str">
        <f t="shared" si="126"/>
        <v>Admin &amp; OtherOther Overheads as % of Total Gross Profit</v>
      </c>
      <c r="K1651" s="34" t="str">
        <f t="shared" si="127"/>
        <v>260Phone &amp; Internet expenses - Toyota</v>
      </c>
      <c r="L1651" s="28">
        <f>+SUMIF('TB 4-24'!M:M,$AL1651,'TB 4-24'!G:G)</f>
        <v>0</v>
      </c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>
        <f>+SUMIF('Input Sheet'!$S:$S,$AL1651,'Input Sheet'!C:C)</f>
        <v>0</v>
      </c>
      <c r="Z1651" s="28">
        <f>+SUMIF('Input Sheet'!$S:$S,$AL1651,'Input Sheet'!D:D)</f>
        <v>0</v>
      </c>
      <c r="AA1651" s="28">
        <f>+SUMIF('Input Sheet'!$S:$S,$AL1651,'Input Sheet'!E:E)</f>
        <v>0</v>
      </c>
      <c r="AB1651" s="28">
        <f>+SUMIF('Input Sheet'!$S:$S,$AL1651,'Input Sheet'!F:F)</f>
        <v>0</v>
      </c>
      <c r="AC1651" s="28">
        <f>+SUMIF('Input Sheet'!$S:$S,$AL1651,'Input Sheet'!G:G)</f>
        <v>0</v>
      </c>
      <c r="AD1651" s="28">
        <f>+SUMIF('Input Sheet'!$S:$S,$AL1651,'Input Sheet'!H:H)</f>
        <v>0</v>
      </c>
      <c r="AE1651" s="28">
        <f>+SUMIF('Input Sheet'!$S:$S,$AL1651,'Input Sheet'!I:I)</f>
        <v>0</v>
      </c>
      <c r="AF1651" s="28">
        <f>+SUMIF('Input Sheet'!$S:$S,$AL1651,'Input Sheet'!J:J)</f>
        <v>0</v>
      </c>
      <c r="AG1651" s="28">
        <f>+SUMIF('Input Sheet'!$S:$S,$AL1651,'Input Sheet'!K:K)</f>
        <v>0</v>
      </c>
      <c r="AH1651" s="28">
        <f>+SUMIF('Input Sheet'!$S:$S,$AL1651,'Input Sheet'!L:L)</f>
        <v>0</v>
      </c>
      <c r="AI1651" s="28">
        <f>+SUMIF('Input Sheet'!$S:$S,$AL1651,'Input Sheet'!M:M)</f>
        <v>0</v>
      </c>
      <c r="AJ1651" s="28">
        <f>+SUMIF('Input Sheet'!$S:$S,$AL1651,'Input Sheet'!N:N)</f>
        <v>0</v>
      </c>
      <c r="AK1651" s="28"/>
      <c r="AL1651" s="27" t="str">
        <f t="shared" si="128"/>
        <v>260-7530</v>
      </c>
      <c r="AM1651" s="34" t="str">
        <f t="shared" si="129"/>
        <v>Admin &amp; Other</v>
      </c>
      <c r="AN1651" s="34" t="str">
        <f t="shared" si="130"/>
        <v>Admin &amp; OtherOther Overheads as % of Total Gross Profit</v>
      </c>
      <c r="AO1651" s="35"/>
      <c r="AP1651" s="35"/>
      <c r="AQ1651" s="35"/>
    </row>
    <row r="1652" spans="1:43" x14ac:dyDescent="0.25">
      <c r="A1652" s="27" t="s">
        <v>103</v>
      </c>
      <c r="B1652" s="27" t="s">
        <v>104</v>
      </c>
      <c r="C1652" s="27" t="s">
        <v>663</v>
      </c>
      <c r="D1652" s="27" t="s">
        <v>188</v>
      </c>
      <c r="E1652" s="27" t="s">
        <v>664</v>
      </c>
      <c r="F1652" s="27" t="s">
        <v>647</v>
      </c>
      <c r="G1652" s="27" t="s">
        <v>648</v>
      </c>
      <c r="H1652" s="34" t="s">
        <v>644</v>
      </c>
      <c r="I1652" s="34" t="s">
        <v>645</v>
      </c>
      <c r="J1652" s="34" t="str">
        <f t="shared" si="126"/>
        <v>Admin &amp; OtherOther Overheads as % of Total Gross Profit</v>
      </c>
      <c r="K1652" s="34" t="str">
        <f t="shared" si="127"/>
        <v>400Phone &amp; Internet expenses - Toyota</v>
      </c>
      <c r="L1652" s="28">
        <f>+SUMIF('TB 4-24'!M:M,$AL1652,'TB 4-24'!G:G)</f>
        <v>0</v>
      </c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>
        <f>+SUMIF('Input Sheet'!$S:$S,$AL1652,'Input Sheet'!C:C)</f>
        <v>0</v>
      </c>
      <c r="Z1652" s="28">
        <f>+SUMIF('Input Sheet'!$S:$S,$AL1652,'Input Sheet'!D:D)</f>
        <v>0</v>
      </c>
      <c r="AA1652" s="28">
        <f>+SUMIF('Input Sheet'!$S:$S,$AL1652,'Input Sheet'!E:E)</f>
        <v>0</v>
      </c>
      <c r="AB1652" s="28">
        <f>+SUMIF('Input Sheet'!$S:$S,$AL1652,'Input Sheet'!F:F)</f>
        <v>0</v>
      </c>
      <c r="AC1652" s="28">
        <f>+SUMIF('Input Sheet'!$S:$S,$AL1652,'Input Sheet'!G:G)</f>
        <v>0</v>
      </c>
      <c r="AD1652" s="28">
        <f>+SUMIF('Input Sheet'!$S:$S,$AL1652,'Input Sheet'!H:H)</f>
        <v>0</v>
      </c>
      <c r="AE1652" s="28">
        <f>+SUMIF('Input Sheet'!$S:$S,$AL1652,'Input Sheet'!I:I)</f>
        <v>0</v>
      </c>
      <c r="AF1652" s="28">
        <f>+SUMIF('Input Sheet'!$S:$S,$AL1652,'Input Sheet'!J:J)</f>
        <v>0</v>
      </c>
      <c r="AG1652" s="28">
        <f>+SUMIF('Input Sheet'!$S:$S,$AL1652,'Input Sheet'!K:K)</f>
        <v>0</v>
      </c>
      <c r="AH1652" s="28">
        <f>+SUMIF('Input Sheet'!$S:$S,$AL1652,'Input Sheet'!L:L)</f>
        <v>0</v>
      </c>
      <c r="AI1652" s="28">
        <f>+SUMIF('Input Sheet'!$S:$S,$AL1652,'Input Sheet'!M:M)</f>
        <v>0</v>
      </c>
      <c r="AJ1652" s="28">
        <f>+SUMIF('Input Sheet'!$S:$S,$AL1652,'Input Sheet'!N:N)</f>
        <v>0</v>
      </c>
      <c r="AK1652" s="28"/>
      <c r="AL1652" s="27" t="str">
        <f t="shared" si="128"/>
        <v>400-7530</v>
      </c>
      <c r="AM1652" s="34" t="str">
        <f t="shared" si="129"/>
        <v>Admin &amp; Other</v>
      </c>
      <c r="AN1652" s="34" t="str">
        <f t="shared" si="130"/>
        <v>Admin &amp; OtherOther Overheads as % of Total Gross Profit</v>
      </c>
      <c r="AO1652" s="35"/>
      <c r="AP1652" s="35"/>
      <c r="AQ1652" s="35"/>
    </row>
    <row r="1653" spans="1:43" x14ac:dyDescent="0.25">
      <c r="A1653" s="27" t="s">
        <v>103</v>
      </c>
      <c r="B1653" s="27" t="s">
        <v>104</v>
      </c>
      <c r="C1653" s="27" t="s">
        <v>663</v>
      </c>
      <c r="D1653" s="27" t="s">
        <v>188</v>
      </c>
      <c r="E1653" s="27" t="s">
        <v>665</v>
      </c>
      <c r="F1653" s="27" t="s">
        <v>647</v>
      </c>
      <c r="G1653" s="27" t="s">
        <v>648</v>
      </c>
      <c r="H1653" s="34" t="s">
        <v>644</v>
      </c>
      <c r="I1653" s="34" t="s">
        <v>645</v>
      </c>
      <c r="J1653" s="34" t="str">
        <f t="shared" si="126"/>
        <v>Admin &amp; OtherOther Overheads as % of Total Gross Profit</v>
      </c>
      <c r="K1653" s="34" t="str">
        <f t="shared" si="127"/>
        <v>410Phone &amp; Internet expenses - Toyota</v>
      </c>
      <c r="L1653" s="28">
        <f>+SUMIF('TB 4-24'!M:M,$AL1653,'TB 4-24'!G:G)</f>
        <v>0</v>
      </c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>
        <f>+SUMIF('Input Sheet'!$S:$S,$AL1653,'Input Sheet'!C:C)</f>
        <v>0</v>
      </c>
      <c r="Z1653" s="28">
        <f>+SUMIF('Input Sheet'!$S:$S,$AL1653,'Input Sheet'!D:D)</f>
        <v>0</v>
      </c>
      <c r="AA1653" s="28">
        <f>+SUMIF('Input Sheet'!$S:$S,$AL1653,'Input Sheet'!E:E)</f>
        <v>0</v>
      </c>
      <c r="AB1653" s="28">
        <f>+SUMIF('Input Sheet'!$S:$S,$AL1653,'Input Sheet'!F:F)</f>
        <v>0</v>
      </c>
      <c r="AC1653" s="28">
        <f>+SUMIF('Input Sheet'!$S:$S,$AL1653,'Input Sheet'!G:G)</f>
        <v>0</v>
      </c>
      <c r="AD1653" s="28">
        <f>+SUMIF('Input Sheet'!$S:$S,$AL1653,'Input Sheet'!H:H)</f>
        <v>0</v>
      </c>
      <c r="AE1653" s="28">
        <f>+SUMIF('Input Sheet'!$S:$S,$AL1653,'Input Sheet'!I:I)</f>
        <v>0</v>
      </c>
      <c r="AF1653" s="28">
        <f>+SUMIF('Input Sheet'!$S:$S,$AL1653,'Input Sheet'!J:J)</f>
        <v>0</v>
      </c>
      <c r="AG1653" s="28">
        <f>+SUMIF('Input Sheet'!$S:$S,$AL1653,'Input Sheet'!K:K)</f>
        <v>0</v>
      </c>
      <c r="AH1653" s="28">
        <f>+SUMIF('Input Sheet'!$S:$S,$AL1653,'Input Sheet'!L:L)</f>
        <v>0</v>
      </c>
      <c r="AI1653" s="28">
        <f>+SUMIF('Input Sheet'!$S:$S,$AL1653,'Input Sheet'!M:M)</f>
        <v>0</v>
      </c>
      <c r="AJ1653" s="28">
        <f>+SUMIF('Input Sheet'!$S:$S,$AL1653,'Input Sheet'!N:N)</f>
        <v>0</v>
      </c>
      <c r="AK1653" s="28"/>
      <c r="AL1653" s="27" t="str">
        <f t="shared" si="128"/>
        <v>410-7530</v>
      </c>
      <c r="AM1653" s="34" t="str">
        <f t="shared" si="129"/>
        <v>Admin &amp; Other</v>
      </c>
      <c r="AN1653" s="34" t="str">
        <f t="shared" si="130"/>
        <v>Admin &amp; OtherOther Overheads as % of Total Gross Profit</v>
      </c>
      <c r="AO1653" s="35"/>
      <c r="AP1653" s="35"/>
      <c r="AQ1653" s="35"/>
    </row>
    <row r="1654" spans="1:43" x14ac:dyDescent="0.25">
      <c r="A1654" s="27" t="s">
        <v>103</v>
      </c>
      <c r="B1654" s="27" t="s">
        <v>104</v>
      </c>
      <c r="C1654" s="27" t="s">
        <v>663</v>
      </c>
      <c r="D1654" s="27" t="s">
        <v>188</v>
      </c>
      <c r="E1654" s="27" t="s">
        <v>666</v>
      </c>
      <c r="F1654" s="27" t="s">
        <v>647</v>
      </c>
      <c r="G1654" s="27" t="s">
        <v>648</v>
      </c>
      <c r="H1654" s="34" t="s">
        <v>644</v>
      </c>
      <c r="I1654" s="34" t="s">
        <v>645</v>
      </c>
      <c r="J1654" s="34" t="str">
        <f t="shared" si="126"/>
        <v>Admin &amp; OtherOther Overheads as % of Total Gross Profit</v>
      </c>
      <c r="K1654" s="34" t="str">
        <f t="shared" si="127"/>
        <v>420Phone &amp; Internet expenses - Toyota</v>
      </c>
      <c r="L1654" s="28">
        <f>+SUMIF('TB 4-24'!M:M,$AL1654,'TB 4-24'!G:G)</f>
        <v>0</v>
      </c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>
        <f>+SUMIF('Input Sheet'!$S:$S,$AL1654,'Input Sheet'!C:C)</f>
        <v>0</v>
      </c>
      <c r="Z1654" s="28">
        <f>+SUMIF('Input Sheet'!$S:$S,$AL1654,'Input Sheet'!D:D)</f>
        <v>0</v>
      </c>
      <c r="AA1654" s="28">
        <f>+SUMIF('Input Sheet'!$S:$S,$AL1654,'Input Sheet'!E:E)</f>
        <v>0</v>
      </c>
      <c r="AB1654" s="28">
        <f>+SUMIF('Input Sheet'!$S:$S,$AL1654,'Input Sheet'!F:F)</f>
        <v>0</v>
      </c>
      <c r="AC1654" s="28">
        <f>+SUMIF('Input Sheet'!$S:$S,$AL1654,'Input Sheet'!G:G)</f>
        <v>0</v>
      </c>
      <c r="AD1654" s="28">
        <f>+SUMIF('Input Sheet'!$S:$S,$AL1654,'Input Sheet'!H:H)</f>
        <v>0</v>
      </c>
      <c r="AE1654" s="28">
        <f>+SUMIF('Input Sheet'!$S:$S,$AL1654,'Input Sheet'!I:I)</f>
        <v>0</v>
      </c>
      <c r="AF1654" s="28">
        <f>+SUMIF('Input Sheet'!$S:$S,$AL1654,'Input Sheet'!J:J)</f>
        <v>0</v>
      </c>
      <c r="AG1654" s="28">
        <f>+SUMIF('Input Sheet'!$S:$S,$AL1654,'Input Sheet'!K:K)</f>
        <v>0</v>
      </c>
      <c r="AH1654" s="28">
        <f>+SUMIF('Input Sheet'!$S:$S,$AL1654,'Input Sheet'!L:L)</f>
        <v>0</v>
      </c>
      <c r="AI1654" s="28">
        <f>+SUMIF('Input Sheet'!$S:$S,$AL1654,'Input Sheet'!M:M)</f>
        <v>0</v>
      </c>
      <c r="AJ1654" s="28">
        <f>+SUMIF('Input Sheet'!$S:$S,$AL1654,'Input Sheet'!N:N)</f>
        <v>0</v>
      </c>
      <c r="AK1654" s="28"/>
      <c r="AL1654" s="27" t="str">
        <f t="shared" si="128"/>
        <v>420-7530</v>
      </c>
      <c r="AM1654" s="34" t="str">
        <f t="shared" si="129"/>
        <v>Admin &amp; Other</v>
      </c>
      <c r="AN1654" s="34" t="str">
        <f t="shared" si="130"/>
        <v>Admin &amp; OtherOther Overheads as % of Total Gross Profit</v>
      </c>
      <c r="AO1654" s="35"/>
      <c r="AP1654" s="35"/>
      <c r="AQ1654" s="35"/>
    </row>
    <row r="1655" spans="1:43" x14ac:dyDescent="0.25">
      <c r="A1655" s="27" t="s">
        <v>103</v>
      </c>
      <c r="B1655" s="27" t="s">
        <v>104</v>
      </c>
      <c r="C1655" s="27" t="s">
        <v>663</v>
      </c>
      <c r="D1655" s="27" t="s">
        <v>188</v>
      </c>
      <c r="E1655" s="27" t="s">
        <v>667</v>
      </c>
      <c r="F1655" s="27" t="s">
        <v>647</v>
      </c>
      <c r="G1655" s="27" t="s">
        <v>648</v>
      </c>
      <c r="H1655" s="34" t="s">
        <v>644</v>
      </c>
      <c r="I1655" s="34" t="s">
        <v>645</v>
      </c>
      <c r="J1655" s="34" t="str">
        <f t="shared" si="126"/>
        <v>Admin &amp; OtherOther Overheads as % of Total Gross Profit</v>
      </c>
      <c r="K1655" s="34" t="str">
        <f t="shared" si="127"/>
        <v>421Phone &amp; Internet expenses - Toyota</v>
      </c>
      <c r="L1655" s="28">
        <f>+SUMIF('TB 4-24'!M:M,$AL1655,'TB 4-24'!G:G)</f>
        <v>0</v>
      </c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>
        <f>+SUMIF('Input Sheet'!$S:$S,$AL1655,'Input Sheet'!C:C)</f>
        <v>0</v>
      </c>
      <c r="Z1655" s="28">
        <f>+SUMIF('Input Sheet'!$S:$S,$AL1655,'Input Sheet'!D:D)</f>
        <v>0</v>
      </c>
      <c r="AA1655" s="28">
        <f>+SUMIF('Input Sheet'!$S:$S,$AL1655,'Input Sheet'!E:E)</f>
        <v>0</v>
      </c>
      <c r="AB1655" s="28">
        <f>+SUMIF('Input Sheet'!$S:$S,$AL1655,'Input Sheet'!F:F)</f>
        <v>0</v>
      </c>
      <c r="AC1655" s="28">
        <f>+SUMIF('Input Sheet'!$S:$S,$AL1655,'Input Sheet'!G:G)</f>
        <v>0</v>
      </c>
      <c r="AD1655" s="28">
        <f>+SUMIF('Input Sheet'!$S:$S,$AL1655,'Input Sheet'!H:H)</f>
        <v>0</v>
      </c>
      <c r="AE1655" s="28">
        <f>+SUMIF('Input Sheet'!$S:$S,$AL1655,'Input Sheet'!I:I)</f>
        <v>0</v>
      </c>
      <c r="AF1655" s="28">
        <f>+SUMIF('Input Sheet'!$S:$S,$AL1655,'Input Sheet'!J:J)</f>
        <v>0</v>
      </c>
      <c r="AG1655" s="28">
        <f>+SUMIF('Input Sheet'!$S:$S,$AL1655,'Input Sheet'!K:K)</f>
        <v>0</v>
      </c>
      <c r="AH1655" s="28">
        <f>+SUMIF('Input Sheet'!$S:$S,$AL1655,'Input Sheet'!L:L)</f>
        <v>0</v>
      </c>
      <c r="AI1655" s="28">
        <f>+SUMIF('Input Sheet'!$S:$S,$AL1655,'Input Sheet'!M:M)</f>
        <v>0</v>
      </c>
      <c r="AJ1655" s="28">
        <f>+SUMIF('Input Sheet'!$S:$S,$AL1655,'Input Sheet'!N:N)</f>
        <v>0</v>
      </c>
      <c r="AK1655" s="28"/>
      <c r="AL1655" s="27" t="str">
        <f t="shared" si="128"/>
        <v>421-7530</v>
      </c>
      <c r="AM1655" s="34" t="str">
        <f t="shared" si="129"/>
        <v>Admin &amp; Other</v>
      </c>
      <c r="AN1655" s="34" t="str">
        <f t="shared" si="130"/>
        <v>Admin &amp; OtherOther Overheads as % of Total Gross Profit</v>
      </c>
      <c r="AO1655" s="35"/>
      <c r="AP1655" s="35"/>
      <c r="AQ1655" s="35"/>
    </row>
    <row r="1656" spans="1:43" x14ac:dyDescent="0.25">
      <c r="A1656" s="27" t="s">
        <v>103</v>
      </c>
      <c r="B1656" s="27" t="s">
        <v>104</v>
      </c>
      <c r="C1656" s="27" t="s">
        <v>663</v>
      </c>
      <c r="D1656" s="27" t="s">
        <v>188</v>
      </c>
      <c r="E1656" s="27" t="s">
        <v>668</v>
      </c>
      <c r="F1656" s="27" t="s">
        <v>647</v>
      </c>
      <c r="G1656" s="27" t="s">
        <v>648</v>
      </c>
      <c r="H1656" s="34" t="s">
        <v>644</v>
      </c>
      <c r="I1656" s="34" t="s">
        <v>645</v>
      </c>
      <c r="J1656" s="34" t="str">
        <f t="shared" si="126"/>
        <v>Admin &amp; OtherOther Overheads as % of Total Gross Profit</v>
      </c>
      <c r="K1656" s="34" t="str">
        <f t="shared" si="127"/>
        <v>430Phone &amp; Internet expenses - Toyota</v>
      </c>
      <c r="L1656" s="28">
        <f>+SUMIF('TB 4-24'!M:M,$AL1656,'TB 4-24'!G:G)</f>
        <v>0</v>
      </c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>
        <f>+SUMIF('Input Sheet'!$S:$S,$AL1656,'Input Sheet'!C:C)</f>
        <v>0</v>
      </c>
      <c r="Z1656" s="28">
        <f>+SUMIF('Input Sheet'!$S:$S,$AL1656,'Input Sheet'!D:D)</f>
        <v>0</v>
      </c>
      <c r="AA1656" s="28">
        <f>+SUMIF('Input Sheet'!$S:$S,$AL1656,'Input Sheet'!E:E)</f>
        <v>0</v>
      </c>
      <c r="AB1656" s="28">
        <f>+SUMIF('Input Sheet'!$S:$S,$AL1656,'Input Sheet'!F:F)</f>
        <v>0</v>
      </c>
      <c r="AC1656" s="28">
        <f>+SUMIF('Input Sheet'!$S:$S,$AL1656,'Input Sheet'!G:G)</f>
        <v>0</v>
      </c>
      <c r="AD1656" s="28">
        <f>+SUMIF('Input Sheet'!$S:$S,$AL1656,'Input Sheet'!H:H)</f>
        <v>0</v>
      </c>
      <c r="AE1656" s="28">
        <f>+SUMIF('Input Sheet'!$S:$S,$AL1656,'Input Sheet'!I:I)</f>
        <v>0</v>
      </c>
      <c r="AF1656" s="28">
        <f>+SUMIF('Input Sheet'!$S:$S,$AL1656,'Input Sheet'!J:J)</f>
        <v>0</v>
      </c>
      <c r="AG1656" s="28">
        <f>+SUMIF('Input Sheet'!$S:$S,$AL1656,'Input Sheet'!K:K)</f>
        <v>0</v>
      </c>
      <c r="AH1656" s="28">
        <f>+SUMIF('Input Sheet'!$S:$S,$AL1656,'Input Sheet'!L:L)</f>
        <v>0</v>
      </c>
      <c r="AI1656" s="28">
        <f>+SUMIF('Input Sheet'!$S:$S,$AL1656,'Input Sheet'!M:M)</f>
        <v>0</v>
      </c>
      <c r="AJ1656" s="28">
        <f>+SUMIF('Input Sheet'!$S:$S,$AL1656,'Input Sheet'!N:N)</f>
        <v>0</v>
      </c>
      <c r="AK1656" s="28"/>
      <c r="AL1656" s="27" t="str">
        <f t="shared" si="128"/>
        <v>430-7530</v>
      </c>
      <c r="AM1656" s="34" t="str">
        <f t="shared" si="129"/>
        <v>Admin &amp; Other</v>
      </c>
      <c r="AN1656" s="34" t="str">
        <f t="shared" si="130"/>
        <v>Admin &amp; OtherOther Overheads as % of Total Gross Profit</v>
      </c>
      <c r="AO1656" s="35"/>
      <c r="AP1656" s="35"/>
      <c r="AQ1656" s="35"/>
    </row>
    <row r="1657" spans="1:43" x14ac:dyDescent="0.25">
      <c r="A1657" s="27" t="s">
        <v>103</v>
      </c>
      <c r="B1657" s="27" t="s">
        <v>104</v>
      </c>
      <c r="C1657" s="27" t="s">
        <v>663</v>
      </c>
      <c r="D1657" s="27" t="s">
        <v>188</v>
      </c>
      <c r="E1657" s="27" t="s">
        <v>669</v>
      </c>
      <c r="F1657" s="27" t="s">
        <v>647</v>
      </c>
      <c r="G1657" s="27" t="s">
        <v>648</v>
      </c>
      <c r="H1657" s="34" t="s">
        <v>644</v>
      </c>
      <c r="I1657" s="34" t="s">
        <v>645</v>
      </c>
      <c r="J1657" s="34" t="str">
        <f t="shared" si="126"/>
        <v>Admin &amp; OtherOther Overheads as % of Total Gross Profit</v>
      </c>
      <c r="K1657" s="34" t="str">
        <f t="shared" si="127"/>
        <v>440Phone &amp; Internet expenses - Toyota</v>
      </c>
      <c r="L1657" s="28">
        <f>+SUMIF('TB 4-24'!M:M,$AL1657,'TB 4-24'!G:G)</f>
        <v>0</v>
      </c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>
        <f>+SUMIF('Input Sheet'!$S:$S,$AL1657,'Input Sheet'!C:C)</f>
        <v>0</v>
      </c>
      <c r="Z1657" s="28">
        <f>+SUMIF('Input Sheet'!$S:$S,$AL1657,'Input Sheet'!D:D)</f>
        <v>0</v>
      </c>
      <c r="AA1657" s="28">
        <f>+SUMIF('Input Sheet'!$S:$S,$AL1657,'Input Sheet'!E:E)</f>
        <v>0</v>
      </c>
      <c r="AB1657" s="28">
        <f>+SUMIF('Input Sheet'!$S:$S,$AL1657,'Input Sheet'!F:F)</f>
        <v>0</v>
      </c>
      <c r="AC1657" s="28">
        <f>+SUMIF('Input Sheet'!$S:$S,$AL1657,'Input Sheet'!G:G)</f>
        <v>0</v>
      </c>
      <c r="AD1657" s="28">
        <f>+SUMIF('Input Sheet'!$S:$S,$AL1657,'Input Sheet'!H:H)</f>
        <v>0</v>
      </c>
      <c r="AE1657" s="28">
        <f>+SUMIF('Input Sheet'!$S:$S,$AL1657,'Input Sheet'!I:I)</f>
        <v>0</v>
      </c>
      <c r="AF1657" s="28">
        <f>+SUMIF('Input Sheet'!$S:$S,$AL1657,'Input Sheet'!J:J)</f>
        <v>0</v>
      </c>
      <c r="AG1657" s="28">
        <f>+SUMIF('Input Sheet'!$S:$S,$AL1657,'Input Sheet'!K:K)</f>
        <v>0</v>
      </c>
      <c r="AH1657" s="28">
        <f>+SUMIF('Input Sheet'!$S:$S,$AL1657,'Input Sheet'!L:L)</f>
        <v>0</v>
      </c>
      <c r="AI1657" s="28">
        <f>+SUMIF('Input Sheet'!$S:$S,$AL1657,'Input Sheet'!M:M)</f>
        <v>0</v>
      </c>
      <c r="AJ1657" s="28">
        <f>+SUMIF('Input Sheet'!$S:$S,$AL1657,'Input Sheet'!N:N)</f>
        <v>0</v>
      </c>
      <c r="AK1657" s="28"/>
      <c r="AL1657" s="27" t="str">
        <f t="shared" si="128"/>
        <v>440-7530</v>
      </c>
      <c r="AM1657" s="34" t="str">
        <f t="shared" si="129"/>
        <v>Admin &amp; Other</v>
      </c>
      <c r="AN1657" s="34" t="str">
        <f t="shared" si="130"/>
        <v>Admin &amp; OtherOther Overheads as % of Total Gross Profit</v>
      </c>
      <c r="AO1657" s="35"/>
      <c r="AP1657" s="35"/>
      <c r="AQ1657" s="35"/>
    </row>
    <row r="1658" spans="1:43" x14ac:dyDescent="0.25">
      <c r="A1658" s="27" t="s">
        <v>103</v>
      </c>
      <c r="B1658" s="27" t="s">
        <v>104</v>
      </c>
      <c r="C1658" s="27" t="s">
        <v>663</v>
      </c>
      <c r="D1658" s="27" t="s">
        <v>188</v>
      </c>
      <c r="E1658" s="27" t="s">
        <v>670</v>
      </c>
      <c r="F1658" s="27" t="s">
        <v>647</v>
      </c>
      <c r="G1658" s="27" t="s">
        <v>648</v>
      </c>
      <c r="H1658" s="34" t="s">
        <v>644</v>
      </c>
      <c r="I1658" s="34" t="s">
        <v>645</v>
      </c>
      <c r="J1658" s="34" t="str">
        <f t="shared" si="126"/>
        <v>Admin &amp; OtherOther Overheads as % of Total Gross Profit</v>
      </c>
      <c r="K1658" s="34" t="str">
        <f t="shared" si="127"/>
        <v>460Phone &amp; Internet expenses - Toyota</v>
      </c>
      <c r="L1658" s="28">
        <f>+SUMIF('TB 4-24'!M:M,$AL1658,'TB 4-24'!G:G)</f>
        <v>0</v>
      </c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>
        <f>+SUMIF('Input Sheet'!$S:$S,$AL1658,'Input Sheet'!C:C)</f>
        <v>0</v>
      </c>
      <c r="Z1658" s="28">
        <f>+SUMIF('Input Sheet'!$S:$S,$AL1658,'Input Sheet'!D:D)</f>
        <v>0</v>
      </c>
      <c r="AA1658" s="28">
        <f>+SUMIF('Input Sheet'!$S:$S,$AL1658,'Input Sheet'!E:E)</f>
        <v>0</v>
      </c>
      <c r="AB1658" s="28">
        <f>+SUMIF('Input Sheet'!$S:$S,$AL1658,'Input Sheet'!F:F)</f>
        <v>0</v>
      </c>
      <c r="AC1658" s="28">
        <f>+SUMIF('Input Sheet'!$S:$S,$AL1658,'Input Sheet'!G:G)</f>
        <v>0</v>
      </c>
      <c r="AD1658" s="28">
        <f>+SUMIF('Input Sheet'!$S:$S,$AL1658,'Input Sheet'!H:H)</f>
        <v>0</v>
      </c>
      <c r="AE1658" s="28">
        <f>+SUMIF('Input Sheet'!$S:$S,$AL1658,'Input Sheet'!I:I)</f>
        <v>0</v>
      </c>
      <c r="AF1658" s="28">
        <f>+SUMIF('Input Sheet'!$S:$S,$AL1658,'Input Sheet'!J:J)</f>
        <v>0</v>
      </c>
      <c r="AG1658" s="28">
        <f>+SUMIF('Input Sheet'!$S:$S,$AL1658,'Input Sheet'!K:K)</f>
        <v>0</v>
      </c>
      <c r="AH1658" s="28">
        <f>+SUMIF('Input Sheet'!$S:$S,$AL1658,'Input Sheet'!L:L)</f>
        <v>0</v>
      </c>
      <c r="AI1658" s="28">
        <f>+SUMIF('Input Sheet'!$S:$S,$AL1658,'Input Sheet'!M:M)</f>
        <v>0</v>
      </c>
      <c r="AJ1658" s="28">
        <f>+SUMIF('Input Sheet'!$S:$S,$AL1658,'Input Sheet'!N:N)</f>
        <v>0</v>
      </c>
      <c r="AK1658" s="28"/>
      <c r="AL1658" s="27" t="str">
        <f t="shared" si="128"/>
        <v>460-7530</v>
      </c>
      <c r="AM1658" s="34" t="str">
        <f t="shared" si="129"/>
        <v>Admin &amp; Other</v>
      </c>
      <c r="AN1658" s="34" t="str">
        <f t="shared" si="130"/>
        <v>Admin &amp; OtherOther Overheads as % of Total Gross Profit</v>
      </c>
      <c r="AO1658" s="35"/>
      <c r="AP1658" s="35"/>
      <c r="AQ1658" s="35"/>
    </row>
    <row r="1659" spans="1:43" x14ac:dyDescent="0.25">
      <c r="A1659" s="27" t="s">
        <v>103</v>
      </c>
      <c r="B1659" s="27" t="s">
        <v>104</v>
      </c>
      <c r="C1659" s="27" t="s">
        <v>671</v>
      </c>
      <c r="D1659" s="27" t="s">
        <v>188</v>
      </c>
      <c r="E1659" s="27" t="s">
        <v>672</v>
      </c>
      <c r="F1659" s="27" t="s">
        <v>647</v>
      </c>
      <c r="G1659" s="27" t="s">
        <v>648</v>
      </c>
      <c r="H1659" s="34" t="s">
        <v>644</v>
      </c>
      <c r="I1659" s="34" t="s">
        <v>645</v>
      </c>
      <c r="J1659" s="34" t="str">
        <f t="shared" si="126"/>
        <v>Admin &amp; OtherOther Overheads as % of Total Gross Profit</v>
      </c>
      <c r="K1659" s="34" t="str">
        <f t="shared" si="127"/>
        <v>300Phone &amp; Internet expenses - Toyota</v>
      </c>
      <c r="L1659" s="28">
        <f>+SUMIF('TB 4-24'!M:M,$AL1659,'TB 4-24'!G:G)</f>
        <v>0</v>
      </c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>
        <f>+SUMIF('Input Sheet'!$S:$S,$AL1659,'Input Sheet'!C:C)</f>
        <v>0</v>
      </c>
      <c r="Z1659" s="28">
        <f>+SUMIF('Input Sheet'!$S:$S,$AL1659,'Input Sheet'!D:D)</f>
        <v>0</v>
      </c>
      <c r="AA1659" s="28">
        <f>+SUMIF('Input Sheet'!$S:$S,$AL1659,'Input Sheet'!E:E)</f>
        <v>0</v>
      </c>
      <c r="AB1659" s="28">
        <f>+SUMIF('Input Sheet'!$S:$S,$AL1659,'Input Sheet'!F:F)</f>
        <v>0</v>
      </c>
      <c r="AC1659" s="28">
        <f>+SUMIF('Input Sheet'!$S:$S,$AL1659,'Input Sheet'!G:G)</f>
        <v>0</v>
      </c>
      <c r="AD1659" s="28">
        <f>+SUMIF('Input Sheet'!$S:$S,$AL1659,'Input Sheet'!H:H)</f>
        <v>0</v>
      </c>
      <c r="AE1659" s="28">
        <f>+SUMIF('Input Sheet'!$S:$S,$AL1659,'Input Sheet'!I:I)</f>
        <v>0</v>
      </c>
      <c r="AF1659" s="28">
        <f>+SUMIF('Input Sheet'!$S:$S,$AL1659,'Input Sheet'!J:J)</f>
        <v>0</v>
      </c>
      <c r="AG1659" s="28">
        <f>+SUMIF('Input Sheet'!$S:$S,$AL1659,'Input Sheet'!K:K)</f>
        <v>0</v>
      </c>
      <c r="AH1659" s="28">
        <f>+SUMIF('Input Sheet'!$S:$S,$AL1659,'Input Sheet'!L:L)</f>
        <v>0</v>
      </c>
      <c r="AI1659" s="28">
        <f>+SUMIF('Input Sheet'!$S:$S,$AL1659,'Input Sheet'!M:M)</f>
        <v>0</v>
      </c>
      <c r="AJ1659" s="28">
        <f>+SUMIF('Input Sheet'!$S:$S,$AL1659,'Input Sheet'!N:N)</f>
        <v>0</v>
      </c>
      <c r="AK1659" s="28"/>
      <c r="AL1659" s="27" t="str">
        <f t="shared" si="128"/>
        <v>300-7530</v>
      </c>
      <c r="AM1659" s="34" t="str">
        <f t="shared" si="129"/>
        <v>Admin &amp; Other</v>
      </c>
      <c r="AN1659" s="34" t="str">
        <f t="shared" si="130"/>
        <v>Admin &amp; OtherOther Overheads as % of Total Gross Profit</v>
      </c>
      <c r="AO1659" s="35"/>
      <c r="AP1659" s="35"/>
      <c r="AQ1659" s="35"/>
    </row>
    <row r="1660" spans="1:43" x14ac:dyDescent="0.25">
      <c r="A1660" s="27" t="s">
        <v>103</v>
      </c>
      <c r="B1660" s="27" t="s">
        <v>104</v>
      </c>
      <c r="C1660" s="27" t="s">
        <v>671</v>
      </c>
      <c r="D1660" s="27" t="s">
        <v>188</v>
      </c>
      <c r="E1660" s="27" t="s">
        <v>673</v>
      </c>
      <c r="F1660" s="27" t="s">
        <v>647</v>
      </c>
      <c r="G1660" s="27" t="s">
        <v>648</v>
      </c>
      <c r="H1660" s="34" t="s">
        <v>644</v>
      </c>
      <c r="I1660" s="34" t="s">
        <v>645</v>
      </c>
      <c r="J1660" s="34" t="str">
        <f t="shared" si="126"/>
        <v>Admin &amp; OtherOther Overheads as % of Total Gross Profit</v>
      </c>
      <c r="K1660" s="34" t="str">
        <f t="shared" si="127"/>
        <v>310Phone &amp; Internet expenses - Toyota</v>
      </c>
      <c r="L1660" s="28">
        <f>+SUMIF('TB 4-24'!M:M,$AL1660,'TB 4-24'!G:G)</f>
        <v>0</v>
      </c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>
        <f>+SUMIF('Input Sheet'!$S:$S,$AL1660,'Input Sheet'!C:C)</f>
        <v>0</v>
      </c>
      <c r="Z1660" s="28">
        <f>+SUMIF('Input Sheet'!$S:$S,$AL1660,'Input Sheet'!D:D)</f>
        <v>0</v>
      </c>
      <c r="AA1660" s="28">
        <f>+SUMIF('Input Sheet'!$S:$S,$AL1660,'Input Sheet'!E:E)</f>
        <v>0</v>
      </c>
      <c r="AB1660" s="28">
        <f>+SUMIF('Input Sheet'!$S:$S,$AL1660,'Input Sheet'!F:F)</f>
        <v>0</v>
      </c>
      <c r="AC1660" s="28">
        <f>+SUMIF('Input Sheet'!$S:$S,$AL1660,'Input Sheet'!G:G)</f>
        <v>0</v>
      </c>
      <c r="AD1660" s="28">
        <f>+SUMIF('Input Sheet'!$S:$S,$AL1660,'Input Sheet'!H:H)</f>
        <v>0</v>
      </c>
      <c r="AE1660" s="28">
        <f>+SUMIF('Input Sheet'!$S:$S,$AL1660,'Input Sheet'!I:I)</f>
        <v>0</v>
      </c>
      <c r="AF1660" s="28">
        <f>+SUMIF('Input Sheet'!$S:$S,$AL1660,'Input Sheet'!J:J)</f>
        <v>0</v>
      </c>
      <c r="AG1660" s="28">
        <f>+SUMIF('Input Sheet'!$S:$S,$AL1660,'Input Sheet'!K:K)</f>
        <v>0</v>
      </c>
      <c r="AH1660" s="28">
        <f>+SUMIF('Input Sheet'!$S:$S,$AL1660,'Input Sheet'!L:L)</f>
        <v>0</v>
      </c>
      <c r="AI1660" s="28">
        <f>+SUMIF('Input Sheet'!$S:$S,$AL1660,'Input Sheet'!M:M)</f>
        <v>0</v>
      </c>
      <c r="AJ1660" s="28">
        <f>+SUMIF('Input Sheet'!$S:$S,$AL1660,'Input Sheet'!N:N)</f>
        <v>0</v>
      </c>
      <c r="AK1660" s="28"/>
      <c r="AL1660" s="27" t="str">
        <f t="shared" si="128"/>
        <v>310-7530</v>
      </c>
      <c r="AM1660" s="34" t="str">
        <f t="shared" si="129"/>
        <v>Admin &amp; Other</v>
      </c>
      <c r="AN1660" s="34" t="str">
        <f t="shared" si="130"/>
        <v>Admin &amp; OtherOther Overheads as % of Total Gross Profit</v>
      </c>
      <c r="AO1660" s="35"/>
      <c r="AP1660" s="35"/>
      <c r="AQ1660" s="35"/>
    </row>
    <row r="1661" spans="1:43" x14ac:dyDescent="0.25">
      <c r="A1661" s="27" t="s">
        <v>103</v>
      </c>
      <c r="B1661" s="27" t="s">
        <v>104</v>
      </c>
      <c r="C1661" s="27" t="s">
        <v>671</v>
      </c>
      <c r="D1661" s="27" t="s">
        <v>188</v>
      </c>
      <c r="E1661" s="27" t="s">
        <v>674</v>
      </c>
      <c r="F1661" s="27" t="s">
        <v>647</v>
      </c>
      <c r="G1661" s="27" t="s">
        <v>648</v>
      </c>
      <c r="H1661" s="34" t="s">
        <v>644</v>
      </c>
      <c r="I1661" s="34" t="s">
        <v>645</v>
      </c>
      <c r="J1661" s="34" t="str">
        <f t="shared" si="126"/>
        <v>Admin &amp; OtherOther Overheads as % of Total Gross Profit</v>
      </c>
      <c r="K1661" s="34" t="str">
        <f t="shared" si="127"/>
        <v>321Phone &amp; Internet expenses - Toyota</v>
      </c>
      <c r="L1661" s="28">
        <f>+SUMIF('TB 4-24'!M:M,$AL1661,'TB 4-24'!G:G)</f>
        <v>0</v>
      </c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>
        <f>+SUMIF('Input Sheet'!$S:$S,$AL1661,'Input Sheet'!C:C)</f>
        <v>0</v>
      </c>
      <c r="Z1661" s="28">
        <f>+SUMIF('Input Sheet'!$S:$S,$AL1661,'Input Sheet'!D:D)</f>
        <v>0</v>
      </c>
      <c r="AA1661" s="28">
        <f>+SUMIF('Input Sheet'!$S:$S,$AL1661,'Input Sheet'!E:E)</f>
        <v>0</v>
      </c>
      <c r="AB1661" s="28">
        <f>+SUMIF('Input Sheet'!$S:$S,$AL1661,'Input Sheet'!F:F)</f>
        <v>0</v>
      </c>
      <c r="AC1661" s="28">
        <f>+SUMIF('Input Sheet'!$S:$S,$AL1661,'Input Sheet'!G:G)</f>
        <v>0</v>
      </c>
      <c r="AD1661" s="28">
        <f>+SUMIF('Input Sheet'!$S:$S,$AL1661,'Input Sheet'!H:H)</f>
        <v>0</v>
      </c>
      <c r="AE1661" s="28">
        <f>+SUMIF('Input Sheet'!$S:$S,$AL1661,'Input Sheet'!I:I)</f>
        <v>0</v>
      </c>
      <c r="AF1661" s="28">
        <f>+SUMIF('Input Sheet'!$S:$S,$AL1661,'Input Sheet'!J:J)</f>
        <v>0</v>
      </c>
      <c r="AG1661" s="28">
        <f>+SUMIF('Input Sheet'!$S:$S,$AL1661,'Input Sheet'!K:K)</f>
        <v>0</v>
      </c>
      <c r="AH1661" s="28">
        <f>+SUMIF('Input Sheet'!$S:$S,$AL1661,'Input Sheet'!L:L)</f>
        <v>0</v>
      </c>
      <c r="AI1661" s="28">
        <f>+SUMIF('Input Sheet'!$S:$S,$AL1661,'Input Sheet'!M:M)</f>
        <v>0</v>
      </c>
      <c r="AJ1661" s="28">
        <f>+SUMIF('Input Sheet'!$S:$S,$AL1661,'Input Sheet'!N:N)</f>
        <v>0</v>
      </c>
      <c r="AK1661" s="28"/>
      <c r="AL1661" s="27" t="str">
        <f t="shared" si="128"/>
        <v>321-7530</v>
      </c>
      <c r="AM1661" s="34" t="str">
        <f t="shared" si="129"/>
        <v>Admin &amp; Other</v>
      </c>
      <c r="AN1661" s="34" t="str">
        <f t="shared" si="130"/>
        <v>Admin &amp; OtherOther Overheads as % of Total Gross Profit</v>
      </c>
      <c r="AO1661" s="35"/>
      <c r="AP1661" s="35"/>
      <c r="AQ1661" s="35"/>
    </row>
    <row r="1662" spans="1:43" x14ac:dyDescent="0.25">
      <c r="A1662" s="27" t="s">
        <v>103</v>
      </c>
      <c r="B1662" s="27" t="s">
        <v>104</v>
      </c>
      <c r="C1662" s="27" t="s">
        <v>671</v>
      </c>
      <c r="D1662" s="27" t="s">
        <v>188</v>
      </c>
      <c r="E1662" s="27" t="s">
        <v>675</v>
      </c>
      <c r="F1662" s="27" t="s">
        <v>647</v>
      </c>
      <c r="G1662" s="27" t="s">
        <v>648</v>
      </c>
      <c r="H1662" s="34" t="s">
        <v>644</v>
      </c>
      <c r="I1662" s="34" t="s">
        <v>645</v>
      </c>
      <c r="J1662" s="34" t="str">
        <f t="shared" si="126"/>
        <v>Admin &amp; OtherOther Overheads as % of Total Gross Profit</v>
      </c>
      <c r="K1662" s="34" t="str">
        <f t="shared" si="127"/>
        <v>330Phone &amp; Internet expenses - Toyota</v>
      </c>
      <c r="L1662" s="28">
        <f>+SUMIF('TB 4-24'!M:M,$AL1662,'TB 4-24'!G:G)</f>
        <v>0</v>
      </c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>
        <f>+SUMIF('Input Sheet'!$S:$S,$AL1662,'Input Sheet'!C:C)</f>
        <v>0</v>
      </c>
      <c r="Z1662" s="28">
        <f>+SUMIF('Input Sheet'!$S:$S,$AL1662,'Input Sheet'!D:D)</f>
        <v>0</v>
      </c>
      <c r="AA1662" s="28">
        <f>+SUMIF('Input Sheet'!$S:$S,$AL1662,'Input Sheet'!E:E)</f>
        <v>0</v>
      </c>
      <c r="AB1662" s="28">
        <f>+SUMIF('Input Sheet'!$S:$S,$AL1662,'Input Sheet'!F:F)</f>
        <v>0</v>
      </c>
      <c r="AC1662" s="28">
        <f>+SUMIF('Input Sheet'!$S:$S,$AL1662,'Input Sheet'!G:G)</f>
        <v>0</v>
      </c>
      <c r="AD1662" s="28">
        <f>+SUMIF('Input Sheet'!$S:$S,$AL1662,'Input Sheet'!H:H)</f>
        <v>0</v>
      </c>
      <c r="AE1662" s="28">
        <f>+SUMIF('Input Sheet'!$S:$S,$AL1662,'Input Sheet'!I:I)</f>
        <v>0</v>
      </c>
      <c r="AF1662" s="28">
        <f>+SUMIF('Input Sheet'!$S:$S,$AL1662,'Input Sheet'!J:J)</f>
        <v>0</v>
      </c>
      <c r="AG1662" s="28">
        <f>+SUMIF('Input Sheet'!$S:$S,$AL1662,'Input Sheet'!K:K)</f>
        <v>0</v>
      </c>
      <c r="AH1662" s="28">
        <f>+SUMIF('Input Sheet'!$S:$S,$AL1662,'Input Sheet'!L:L)</f>
        <v>0</v>
      </c>
      <c r="AI1662" s="28">
        <f>+SUMIF('Input Sheet'!$S:$S,$AL1662,'Input Sheet'!M:M)</f>
        <v>0</v>
      </c>
      <c r="AJ1662" s="28">
        <f>+SUMIF('Input Sheet'!$S:$S,$AL1662,'Input Sheet'!N:N)</f>
        <v>0</v>
      </c>
      <c r="AK1662" s="28"/>
      <c r="AL1662" s="27" t="str">
        <f t="shared" si="128"/>
        <v>330-7530</v>
      </c>
      <c r="AM1662" s="34" t="str">
        <f t="shared" si="129"/>
        <v>Admin &amp; Other</v>
      </c>
      <c r="AN1662" s="34" t="str">
        <f t="shared" si="130"/>
        <v>Admin &amp; OtherOther Overheads as % of Total Gross Profit</v>
      </c>
      <c r="AO1662" s="35"/>
      <c r="AP1662" s="35"/>
      <c r="AQ1662" s="35"/>
    </row>
    <row r="1663" spans="1:43" x14ac:dyDescent="0.25">
      <c r="A1663" s="27" t="s">
        <v>103</v>
      </c>
      <c r="B1663" s="27" t="s">
        <v>104</v>
      </c>
      <c r="C1663" s="27" t="s">
        <v>671</v>
      </c>
      <c r="D1663" s="27" t="s">
        <v>188</v>
      </c>
      <c r="E1663" s="27" t="s">
        <v>683</v>
      </c>
      <c r="F1663" s="27" t="s">
        <v>647</v>
      </c>
      <c r="G1663" s="27" t="s">
        <v>648</v>
      </c>
      <c r="H1663" s="34" t="s">
        <v>644</v>
      </c>
      <c r="I1663" s="34" t="s">
        <v>645</v>
      </c>
      <c r="J1663" s="34" t="str">
        <f t="shared" si="126"/>
        <v>Admin &amp; OtherOther Overheads as % of Total Gross Profit</v>
      </c>
      <c r="K1663" s="34" t="str">
        <f t="shared" si="127"/>
        <v>340Phone &amp; Internet expenses - Toyota</v>
      </c>
      <c r="L1663" s="28">
        <f>+SUMIF('TB 4-24'!M:M,$AL1663,'TB 4-24'!G:G)</f>
        <v>0</v>
      </c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>
        <f>+SUMIF('Input Sheet'!$S:$S,$AL1663,'Input Sheet'!C:C)</f>
        <v>0</v>
      </c>
      <c r="Z1663" s="28">
        <f>+SUMIF('Input Sheet'!$S:$S,$AL1663,'Input Sheet'!D:D)</f>
        <v>0</v>
      </c>
      <c r="AA1663" s="28">
        <f>+SUMIF('Input Sheet'!$S:$S,$AL1663,'Input Sheet'!E:E)</f>
        <v>0</v>
      </c>
      <c r="AB1663" s="28">
        <f>+SUMIF('Input Sheet'!$S:$S,$AL1663,'Input Sheet'!F:F)</f>
        <v>0</v>
      </c>
      <c r="AC1663" s="28">
        <f>+SUMIF('Input Sheet'!$S:$S,$AL1663,'Input Sheet'!G:G)</f>
        <v>0</v>
      </c>
      <c r="AD1663" s="28">
        <f>+SUMIF('Input Sheet'!$S:$S,$AL1663,'Input Sheet'!H:H)</f>
        <v>0</v>
      </c>
      <c r="AE1663" s="28">
        <f>+SUMIF('Input Sheet'!$S:$S,$AL1663,'Input Sheet'!I:I)</f>
        <v>0</v>
      </c>
      <c r="AF1663" s="28">
        <f>+SUMIF('Input Sheet'!$S:$S,$AL1663,'Input Sheet'!J:J)</f>
        <v>0</v>
      </c>
      <c r="AG1663" s="28">
        <f>+SUMIF('Input Sheet'!$S:$S,$AL1663,'Input Sheet'!K:K)</f>
        <v>0</v>
      </c>
      <c r="AH1663" s="28">
        <f>+SUMIF('Input Sheet'!$S:$S,$AL1663,'Input Sheet'!L:L)</f>
        <v>0</v>
      </c>
      <c r="AI1663" s="28">
        <f>+SUMIF('Input Sheet'!$S:$S,$AL1663,'Input Sheet'!M:M)</f>
        <v>0</v>
      </c>
      <c r="AJ1663" s="28">
        <f>+SUMIF('Input Sheet'!$S:$S,$AL1663,'Input Sheet'!N:N)</f>
        <v>0</v>
      </c>
      <c r="AK1663" s="28"/>
      <c r="AL1663" s="27" t="str">
        <f t="shared" si="128"/>
        <v>340-7530</v>
      </c>
      <c r="AM1663" s="34" t="str">
        <f t="shared" si="129"/>
        <v>Admin &amp; Other</v>
      </c>
      <c r="AN1663" s="34" t="str">
        <f t="shared" si="130"/>
        <v>Admin &amp; OtherOther Overheads as % of Total Gross Profit</v>
      </c>
      <c r="AO1663" s="35"/>
      <c r="AP1663" s="35"/>
      <c r="AQ1663" s="35"/>
    </row>
    <row r="1664" spans="1:43" x14ac:dyDescent="0.25">
      <c r="A1664" s="27" t="s">
        <v>103</v>
      </c>
      <c r="B1664" s="27" t="s">
        <v>104</v>
      </c>
      <c r="C1664" s="27" t="s">
        <v>671</v>
      </c>
      <c r="D1664" s="27" t="s">
        <v>188</v>
      </c>
      <c r="E1664" s="27" t="s">
        <v>676</v>
      </c>
      <c r="F1664" s="27" t="s">
        <v>647</v>
      </c>
      <c r="G1664" s="27" t="s">
        <v>648</v>
      </c>
      <c r="H1664" s="34" t="s">
        <v>644</v>
      </c>
      <c r="I1664" s="34" t="s">
        <v>645</v>
      </c>
      <c r="J1664" s="34" t="str">
        <f t="shared" si="126"/>
        <v>Admin &amp; OtherOther Overheads as % of Total Gross Profit</v>
      </c>
      <c r="K1664" s="34" t="str">
        <f t="shared" si="127"/>
        <v>360Phone &amp; Internet expenses - Toyota</v>
      </c>
      <c r="L1664" s="28">
        <f>+SUMIF('TB 4-24'!M:M,$AL1664,'TB 4-24'!G:G)</f>
        <v>0</v>
      </c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>
        <f>+SUMIF('Input Sheet'!$S:$S,$AL1664,'Input Sheet'!C:C)</f>
        <v>0</v>
      </c>
      <c r="Z1664" s="28">
        <f>+SUMIF('Input Sheet'!$S:$S,$AL1664,'Input Sheet'!D:D)</f>
        <v>0</v>
      </c>
      <c r="AA1664" s="28">
        <f>+SUMIF('Input Sheet'!$S:$S,$AL1664,'Input Sheet'!E:E)</f>
        <v>0</v>
      </c>
      <c r="AB1664" s="28">
        <f>+SUMIF('Input Sheet'!$S:$S,$AL1664,'Input Sheet'!F:F)</f>
        <v>0</v>
      </c>
      <c r="AC1664" s="28">
        <f>+SUMIF('Input Sheet'!$S:$S,$AL1664,'Input Sheet'!G:G)</f>
        <v>0</v>
      </c>
      <c r="AD1664" s="28">
        <f>+SUMIF('Input Sheet'!$S:$S,$AL1664,'Input Sheet'!H:H)</f>
        <v>0</v>
      </c>
      <c r="AE1664" s="28">
        <f>+SUMIF('Input Sheet'!$S:$S,$AL1664,'Input Sheet'!I:I)</f>
        <v>0</v>
      </c>
      <c r="AF1664" s="28">
        <f>+SUMIF('Input Sheet'!$S:$S,$AL1664,'Input Sheet'!J:J)</f>
        <v>0</v>
      </c>
      <c r="AG1664" s="28">
        <f>+SUMIF('Input Sheet'!$S:$S,$AL1664,'Input Sheet'!K:K)</f>
        <v>0</v>
      </c>
      <c r="AH1664" s="28">
        <f>+SUMIF('Input Sheet'!$S:$S,$AL1664,'Input Sheet'!L:L)</f>
        <v>0</v>
      </c>
      <c r="AI1664" s="28">
        <f>+SUMIF('Input Sheet'!$S:$S,$AL1664,'Input Sheet'!M:M)</f>
        <v>0</v>
      </c>
      <c r="AJ1664" s="28">
        <f>+SUMIF('Input Sheet'!$S:$S,$AL1664,'Input Sheet'!N:N)</f>
        <v>0</v>
      </c>
      <c r="AK1664" s="28"/>
      <c r="AL1664" s="27" t="str">
        <f t="shared" si="128"/>
        <v>360-7530</v>
      </c>
      <c r="AM1664" s="34" t="str">
        <f t="shared" si="129"/>
        <v>Admin &amp; Other</v>
      </c>
      <c r="AN1664" s="34" t="str">
        <f t="shared" si="130"/>
        <v>Admin &amp; OtherOther Overheads as % of Total Gross Profit</v>
      </c>
      <c r="AO1664" s="35"/>
      <c r="AP1664" s="35"/>
      <c r="AQ1664" s="35"/>
    </row>
    <row r="1665" spans="1:43" x14ac:dyDescent="0.25">
      <c r="A1665" s="27" t="s">
        <v>103</v>
      </c>
      <c r="B1665" s="27" t="s">
        <v>104</v>
      </c>
      <c r="C1665" s="27" t="s">
        <v>104</v>
      </c>
      <c r="D1665" s="27" t="s">
        <v>188</v>
      </c>
      <c r="E1665" s="27" t="s">
        <v>677</v>
      </c>
      <c r="F1665" s="27" t="s">
        <v>647</v>
      </c>
      <c r="G1665" s="27" t="s">
        <v>648</v>
      </c>
      <c r="H1665" s="34" t="s">
        <v>644</v>
      </c>
      <c r="I1665" s="34" t="s">
        <v>645</v>
      </c>
      <c r="J1665" s="34" t="str">
        <f t="shared" si="126"/>
        <v>Admin &amp; OtherOther Overheads as % of Total Gross Profit</v>
      </c>
      <c r="K1665" s="34" t="str">
        <f t="shared" si="127"/>
        <v>100Phone &amp; Internet expenses - Toyota</v>
      </c>
      <c r="L1665" s="28">
        <f>+SUMIF('TB 4-24'!M:M,$AL1665,'TB 4-24'!G:G)</f>
        <v>0</v>
      </c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>
        <f>+SUMIF('Input Sheet'!$S:$S,$AL1665,'Input Sheet'!C:C)</f>
        <v>0</v>
      </c>
      <c r="Z1665" s="28">
        <f>+SUMIF('Input Sheet'!$S:$S,$AL1665,'Input Sheet'!D:D)</f>
        <v>0</v>
      </c>
      <c r="AA1665" s="28">
        <f>+SUMIF('Input Sheet'!$S:$S,$AL1665,'Input Sheet'!E:E)</f>
        <v>0</v>
      </c>
      <c r="AB1665" s="28">
        <f>+SUMIF('Input Sheet'!$S:$S,$AL1665,'Input Sheet'!F:F)</f>
        <v>0</v>
      </c>
      <c r="AC1665" s="28">
        <f>+SUMIF('Input Sheet'!$S:$S,$AL1665,'Input Sheet'!G:G)</f>
        <v>0</v>
      </c>
      <c r="AD1665" s="28">
        <f>+SUMIF('Input Sheet'!$S:$S,$AL1665,'Input Sheet'!H:H)</f>
        <v>0</v>
      </c>
      <c r="AE1665" s="28">
        <f>+SUMIF('Input Sheet'!$S:$S,$AL1665,'Input Sheet'!I:I)</f>
        <v>0</v>
      </c>
      <c r="AF1665" s="28">
        <f>+SUMIF('Input Sheet'!$S:$S,$AL1665,'Input Sheet'!J:J)</f>
        <v>0</v>
      </c>
      <c r="AG1665" s="28">
        <f>+SUMIF('Input Sheet'!$S:$S,$AL1665,'Input Sheet'!K:K)</f>
        <v>0</v>
      </c>
      <c r="AH1665" s="28">
        <f>+SUMIF('Input Sheet'!$S:$S,$AL1665,'Input Sheet'!L:L)</f>
        <v>0</v>
      </c>
      <c r="AI1665" s="28">
        <f>+SUMIF('Input Sheet'!$S:$S,$AL1665,'Input Sheet'!M:M)</f>
        <v>0</v>
      </c>
      <c r="AJ1665" s="28">
        <f>+SUMIF('Input Sheet'!$S:$S,$AL1665,'Input Sheet'!N:N)</f>
        <v>0</v>
      </c>
      <c r="AK1665" s="28"/>
      <c r="AL1665" s="27" t="str">
        <f t="shared" si="128"/>
        <v>100-7530</v>
      </c>
      <c r="AM1665" s="34" t="str">
        <f t="shared" si="129"/>
        <v>Admin &amp; Other</v>
      </c>
      <c r="AN1665" s="34" t="str">
        <f t="shared" si="130"/>
        <v>Admin &amp; OtherOther Overheads as % of Total Gross Profit</v>
      </c>
      <c r="AO1665" s="35"/>
      <c r="AP1665" s="35"/>
      <c r="AQ1665" s="35"/>
    </row>
    <row r="1666" spans="1:43" x14ac:dyDescent="0.25">
      <c r="A1666" s="27" t="s">
        <v>103</v>
      </c>
      <c r="B1666" s="27" t="s">
        <v>104</v>
      </c>
      <c r="C1666" s="27" t="s">
        <v>104</v>
      </c>
      <c r="D1666" s="27" t="s">
        <v>188</v>
      </c>
      <c r="E1666" s="27" t="s">
        <v>649</v>
      </c>
      <c r="F1666" s="27" t="s">
        <v>647</v>
      </c>
      <c r="G1666" s="27" t="s">
        <v>648</v>
      </c>
      <c r="H1666" s="34" t="s">
        <v>644</v>
      </c>
      <c r="I1666" s="34" t="s">
        <v>645</v>
      </c>
      <c r="J1666" s="34" t="str">
        <f t="shared" si="126"/>
        <v>Admin &amp; OtherOther Overheads as % of Total Gross Profit</v>
      </c>
      <c r="K1666" s="34" t="str">
        <f t="shared" si="127"/>
        <v>110Phone &amp; Internet expenses - Toyota</v>
      </c>
      <c r="L1666" s="28">
        <f>+SUMIF('TB 4-24'!M:M,$AL1666,'TB 4-24'!G:G)</f>
        <v>0</v>
      </c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>
        <f>+SUMIF('Input Sheet'!$S:$S,$AL1666,'Input Sheet'!C:C)</f>
        <v>0</v>
      </c>
      <c r="Z1666" s="28">
        <f>+SUMIF('Input Sheet'!$S:$S,$AL1666,'Input Sheet'!D:D)</f>
        <v>0</v>
      </c>
      <c r="AA1666" s="28">
        <f>+SUMIF('Input Sheet'!$S:$S,$AL1666,'Input Sheet'!E:E)</f>
        <v>0</v>
      </c>
      <c r="AB1666" s="28">
        <f>+SUMIF('Input Sheet'!$S:$S,$AL1666,'Input Sheet'!F:F)</f>
        <v>0</v>
      </c>
      <c r="AC1666" s="28">
        <f>+SUMIF('Input Sheet'!$S:$S,$AL1666,'Input Sheet'!G:G)</f>
        <v>0</v>
      </c>
      <c r="AD1666" s="28">
        <f>+SUMIF('Input Sheet'!$S:$S,$AL1666,'Input Sheet'!H:H)</f>
        <v>0</v>
      </c>
      <c r="AE1666" s="28">
        <f>+SUMIF('Input Sheet'!$S:$S,$AL1666,'Input Sheet'!I:I)</f>
        <v>0</v>
      </c>
      <c r="AF1666" s="28">
        <f>+SUMIF('Input Sheet'!$S:$S,$AL1666,'Input Sheet'!J:J)</f>
        <v>0</v>
      </c>
      <c r="AG1666" s="28">
        <f>+SUMIF('Input Sheet'!$S:$S,$AL1666,'Input Sheet'!K:K)</f>
        <v>0</v>
      </c>
      <c r="AH1666" s="28">
        <f>+SUMIF('Input Sheet'!$S:$S,$AL1666,'Input Sheet'!L:L)</f>
        <v>0</v>
      </c>
      <c r="AI1666" s="28">
        <f>+SUMIF('Input Sheet'!$S:$S,$AL1666,'Input Sheet'!M:M)</f>
        <v>0</v>
      </c>
      <c r="AJ1666" s="28">
        <f>+SUMIF('Input Sheet'!$S:$S,$AL1666,'Input Sheet'!N:N)</f>
        <v>0</v>
      </c>
      <c r="AK1666" s="28"/>
      <c r="AL1666" s="27" t="str">
        <f t="shared" si="128"/>
        <v>110-7530</v>
      </c>
      <c r="AM1666" s="34" t="str">
        <f t="shared" si="129"/>
        <v>Admin &amp; Other</v>
      </c>
      <c r="AN1666" s="34" t="str">
        <f t="shared" si="130"/>
        <v>Admin &amp; OtherOther Overheads as % of Total Gross Profit</v>
      </c>
      <c r="AO1666" s="35"/>
      <c r="AP1666" s="35"/>
      <c r="AQ1666" s="35"/>
    </row>
    <row r="1667" spans="1:43" x14ac:dyDescent="0.25">
      <c r="A1667" s="27" t="s">
        <v>103</v>
      </c>
      <c r="B1667" s="27" t="s">
        <v>104</v>
      </c>
      <c r="C1667" s="27" t="s">
        <v>104</v>
      </c>
      <c r="D1667" s="27" t="s">
        <v>188</v>
      </c>
      <c r="E1667" s="27" t="s">
        <v>654</v>
      </c>
      <c r="F1667" s="27" t="s">
        <v>647</v>
      </c>
      <c r="G1667" s="27" t="s">
        <v>648</v>
      </c>
      <c r="H1667" s="34" t="s">
        <v>644</v>
      </c>
      <c r="I1667" s="34" t="s">
        <v>645</v>
      </c>
      <c r="J1667" s="34" t="str">
        <f t="shared" ref="J1667:J1730" si="131">+H1667&amp;I1667</f>
        <v>Admin &amp; OtherOther Overheads as % of Total Gross Profit</v>
      </c>
      <c r="K1667" s="34" t="str">
        <f t="shared" ref="K1667:K1730" si="132">+E1667&amp;G1667</f>
        <v>120Phone &amp; Internet expenses - Toyota</v>
      </c>
      <c r="L1667" s="28">
        <f>+SUMIF('TB 4-24'!M:M,$AL1667,'TB 4-24'!G:G)</f>
        <v>0</v>
      </c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>
        <f>+SUMIF('Input Sheet'!$S:$S,$AL1667,'Input Sheet'!C:C)</f>
        <v>0</v>
      </c>
      <c r="Z1667" s="28">
        <f>+SUMIF('Input Sheet'!$S:$S,$AL1667,'Input Sheet'!D:D)</f>
        <v>0</v>
      </c>
      <c r="AA1667" s="28">
        <f>+SUMIF('Input Sheet'!$S:$S,$AL1667,'Input Sheet'!E:E)</f>
        <v>0</v>
      </c>
      <c r="AB1667" s="28">
        <f>+SUMIF('Input Sheet'!$S:$S,$AL1667,'Input Sheet'!F:F)</f>
        <v>0</v>
      </c>
      <c r="AC1667" s="28">
        <f>+SUMIF('Input Sheet'!$S:$S,$AL1667,'Input Sheet'!G:G)</f>
        <v>0</v>
      </c>
      <c r="AD1667" s="28">
        <f>+SUMIF('Input Sheet'!$S:$S,$AL1667,'Input Sheet'!H:H)</f>
        <v>0</v>
      </c>
      <c r="AE1667" s="28">
        <f>+SUMIF('Input Sheet'!$S:$S,$AL1667,'Input Sheet'!I:I)</f>
        <v>0</v>
      </c>
      <c r="AF1667" s="28">
        <f>+SUMIF('Input Sheet'!$S:$S,$AL1667,'Input Sheet'!J:J)</f>
        <v>0</v>
      </c>
      <c r="AG1667" s="28">
        <f>+SUMIF('Input Sheet'!$S:$S,$AL1667,'Input Sheet'!K:K)</f>
        <v>0</v>
      </c>
      <c r="AH1667" s="28">
        <f>+SUMIF('Input Sheet'!$S:$S,$AL1667,'Input Sheet'!L:L)</f>
        <v>0</v>
      </c>
      <c r="AI1667" s="28">
        <f>+SUMIF('Input Sheet'!$S:$S,$AL1667,'Input Sheet'!M:M)</f>
        <v>0</v>
      </c>
      <c r="AJ1667" s="28">
        <f>+SUMIF('Input Sheet'!$S:$S,$AL1667,'Input Sheet'!N:N)</f>
        <v>0</v>
      </c>
      <c r="AK1667" s="28"/>
      <c r="AL1667" s="27" t="str">
        <f t="shared" ref="AL1667:AL1730" si="133">+E1667&amp;"-"&amp;D1667</f>
        <v>120-7530</v>
      </c>
      <c r="AM1667" s="34" t="str">
        <f t="shared" si="129"/>
        <v>Admin &amp; Other</v>
      </c>
      <c r="AN1667" s="34" t="str">
        <f t="shared" si="130"/>
        <v>Admin &amp; OtherOther Overheads as % of Total Gross Profit</v>
      </c>
      <c r="AO1667" s="35"/>
      <c r="AP1667" s="35"/>
      <c r="AQ1667" s="35"/>
    </row>
    <row r="1668" spans="1:43" x14ac:dyDescent="0.25">
      <c r="A1668" s="27" t="s">
        <v>103</v>
      </c>
      <c r="B1668" s="27" t="s">
        <v>104</v>
      </c>
      <c r="C1668" s="27" t="s">
        <v>104</v>
      </c>
      <c r="D1668" s="27" t="s">
        <v>188</v>
      </c>
      <c r="E1668" s="27" t="s">
        <v>678</v>
      </c>
      <c r="F1668" s="27" t="s">
        <v>647</v>
      </c>
      <c r="G1668" s="27" t="s">
        <v>648</v>
      </c>
      <c r="H1668" s="34" t="s">
        <v>644</v>
      </c>
      <c r="I1668" s="34" t="s">
        <v>645</v>
      </c>
      <c r="J1668" s="34" t="str">
        <f t="shared" si="131"/>
        <v>Admin &amp; OtherOther Overheads as % of Total Gross Profit</v>
      </c>
      <c r="K1668" s="34" t="str">
        <f t="shared" si="132"/>
        <v>121Phone &amp; Internet expenses - Toyota</v>
      </c>
      <c r="L1668" s="28">
        <f>+SUMIF('TB 4-24'!M:M,$AL1668,'TB 4-24'!G:G)</f>
        <v>0</v>
      </c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>
        <f>+SUMIF('Input Sheet'!$S:$S,$AL1668,'Input Sheet'!C:C)</f>
        <v>0</v>
      </c>
      <c r="Z1668" s="28">
        <f>+SUMIF('Input Sheet'!$S:$S,$AL1668,'Input Sheet'!D:D)</f>
        <v>0</v>
      </c>
      <c r="AA1668" s="28">
        <f>+SUMIF('Input Sheet'!$S:$S,$AL1668,'Input Sheet'!E:E)</f>
        <v>0</v>
      </c>
      <c r="AB1668" s="28">
        <f>+SUMIF('Input Sheet'!$S:$S,$AL1668,'Input Sheet'!F:F)</f>
        <v>0</v>
      </c>
      <c r="AC1668" s="28">
        <f>+SUMIF('Input Sheet'!$S:$S,$AL1668,'Input Sheet'!G:G)</f>
        <v>0</v>
      </c>
      <c r="AD1668" s="28">
        <f>+SUMIF('Input Sheet'!$S:$S,$AL1668,'Input Sheet'!H:H)</f>
        <v>0</v>
      </c>
      <c r="AE1668" s="28">
        <f>+SUMIF('Input Sheet'!$S:$S,$AL1668,'Input Sheet'!I:I)</f>
        <v>0</v>
      </c>
      <c r="AF1668" s="28">
        <f>+SUMIF('Input Sheet'!$S:$S,$AL1668,'Input Sheet'!J:J)</f>
        <v>0</v>
      </c>
      <c r="AG1668" s="28">
        <f>+SUMIF('Input Sheet'!$S:$S,$AL1668,'Input Sheet'!K:K)</f>
        <v>0</v>
      </c>
      <c r="AH1668" s="28">
        <f>+SUMIF('Input Sheet'!$S:$S,$AL1668,'Input Sheet'!L:L)</f>
        <v>0</v>
      </c>
      <c r="AI1668" s="28">
        <f>+SUMIF('Input Sheet'!$S:$S,$AL1668,'Input Sheet'!M:M)</f>
        <v>0</v>
      </c>
      <c r="AJ1668" s="28">
        <f>+SUMIF('Input Sheet'!$S:$S,$AL1668,'Input Sheet'!N:N)</f>
        <v>0</v>
      </c>
      <c r="AK1668" s="28"/>
      <c r="AL1668" s="27" t="str">
        <f t="shared" si="133"/>
        <v>121-7530</v>
      </c>
      <c r="AM1668" s="34" t="str">
        <f t="shared" ref="AM1668:AM1731" si="134">H1668</f>
        <v>Admin &amp; Other</v>
      </c>
      <c r="AN1668" s="34" t="str">
        <f t="shared" ref="AN1668:AN1731" si="135">J1668</f>
        <v>Admin &amp; OtherOther Overheads as % of Total Gross Profit</v>
      </c>
      <c r="AO1668" s="35"/>
      <c r="AP1668" s="35"/>
      <c r="AQ1668" s="35"/>
    </row>
    <row r="1669" spans="1:43" x14ac:dyDescent="0.25">
      <c r="A1669" s="27" t="s">
        <v>103</v>
      </c>
      <c r="B1669" s="27" t="s">
        <v>104</v>
      </c>
      <c r="C1669" s="27" t="s">
        <v>104</v>
      </c>
      <c r="D1669" s="27" t="s">
        <v>188</v>
      </c>
      <c r="E1669" s="27" t="s">
        <v>684</v>
      </c>
      <c r="F1669" s="27" t="s">
        <v>647</v>
      </c>
      <c r="G1669" s="27" t="s">
        <v>648</v>
      </c>
      <c r="H1669" s="34" t="s">
        <v>644</v>
      </c>
      <c r="I1669" s="34" t="s">
        <v>645</v>
      </c>
      <c r="J1669" s="34" t="str">
        <f t="shared" si="131"/>
        <v>Admin &amp; OtherOther Overheads as % of Total Gross Profit</v>
      </c>
      <c r="K1669" s="34" t="str">
        <f t="shared" si="132"/>
        <v>147Phone &amp; Internet expenses - Toyota</v>
      </c>
      <c r="L1669" s="28">
        <f>+SUMIF('TB 4-24'!M:M,$AL1669,'TB 4-24'!G:G)</f>
        <v>0</v>
      </c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>
        <f>+SUMIF('Input Sheet'!$S:$S,$AL1669,'Input Sheet'!C:C)</f>
        <v>0</v>
      </c>
      <c r="Z1669" s="28">
        <f>+SUMIF('Input Sheet'!$S:$S,$AL1669,'Input Sheet'!D:D)</f>
        <v>0</v>
      </c>
      <c r="AA1669" s="28">
        <f>+SUMIF('Input Sheet'!$S:$S,$AL1669,'Input Sheet'!E:E)</f>
        <v>0</v>
      </c>
      <c r="AB1669" s="28">
        <f>+SUMIF('Input Sheet'!$S:$S,$AL1669,'Input Sheet'!F:F)</f>
        <v>0</v>
      </c>
      <c r="AC1669" s="28">
        <f>+SUMIF('Input Sheet'!$S:$S,$AL1669,'Input Sheet'!G:G)</f>
        <v>0</v>
      </c>
      <c r="AD1669" s="28">
        <f>+SUMIF('Input Sheet'!$S:$S,$AL1669,'Input Sheet'!H:H)</f>
        <v>0</v>
      </c>
      <c r="AE1669" s="28">
        <f>+SUMIF('Input Sheet'!$S:$S,$AL1669,'Input Sheet'!I:I)</f>
        <v>0</v>
      </c>
      <c r="AF1669" s="28">
        <f>+SUMIF('Input Sheet'!$S:$S,$AL1669,'Input Sheet'!J:J)</f>
        <v>0</v>
      </c>
      <c r="AG1669" s="28">
        <f>+SUMIF('Input Sheet'!$S:$S,$AL1669,'Input Sheet'!K:K)</f>
        <v>0</v>
      </c>
      <c r="AH1669" s="28">
        <f>+SUMIF('Input Sheet'!$S:$S,$AL1669,'Input Sheet'!L:L)</f>
        <v>0</v>
      </c>
      <c r="AI1669" s="28">
        <f>+SUMIF('Input Sheet'!$S:$S,$AL1669,'Input Sheet'!M:M)</f>
        <v>0</v>
      </c>
      <c r="AJ1669" s="28">
        <f>+SUMIF('Input Sheet'!$S:$S,$AL1669,'Input Sheet'!N:N)</f>
        <v>0</v>
      </c>
      <c r="AK1669" s="28"/>
      <c r="AL1669" s="27" t="str">
        <f t="shared" si="133"/>
        <v>147-7530</v>
      </c>
      <c r="AM1669" s="34" t="str">
        <f t="shared" si="134"/>
        <v>Admin &amp; Other</v>
      </c>
      <c r="AN1669" s="34" t="str">
        <f t="shared" si="135"/>
        <v>Admin &amp; OtherOther Overheads as % of Total Gross Profit</v>
      </c>
      <c r="AO1669" s="35"/>
      <c r="AP1669" s="35"/>
      <c r="AQ1669" s="35"/>
    </row>
    <row r="1670" spans="1:43" x14ac:dyDescent="0.25">
      <c r="A1670" s="27" t="s">
        <v>103</v>
      </c>
      <c r="B1670" s="27" t="s">
        <v>104</v>
      </c>
      <c r="C1670" s="27" t="s">
        <v>104</v>
      </c>
      <c r="D1670" s="27" t="s">
        <v>188</v>
      </c>
      <c r="E1670" s="27" t="s">
        <v>679</v>
      </c>
      <c r="F1670" s="27" t="s">
        <v>647</v>
      </c>
      <c r="G1670" s="27" t="s">
        <v>648</v>
      </c>
      <c r="H1670" s="34" t="s">
        <v>644</v>
      </c>
      <c r="I1670" s="34" t="s">
        <v>645</v>
      </c>
      <c r="J1670" s="34" t="str">
        <f t="shared" si="131"/>
        <v>Admin &amp; OtherOther Overheads as % of Total Gross Profit</v>
      </c>
      <c r="K1670" s="34" t="str">
        <f t="shared" si="132"/>
        <v>160Phone &amp; Internet expenses - Toyota</v>
      </c>
      <c r="L1670" s="28">
        <f>+SUMIF('TB 4-24'!M:M,$AL1670,'TB 4-24'!G:G)</f>
        <v>0</v>
      </c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>
        <f>+SUMIF('Input Sheet'!$S:$S,$AL1670,'Input Sheet'!C:C)</f>
        <v>0</v>
      </c>
      <c r="Z1670" s="28">
        <f>+SUMIF('Input Sheet'!$S:$S,$AL1670,'Input Sheet'!D:D)</f>
        <v>0</v>
      </c>
      <c r="AA1670" s="28">
        <f>+SUMIF('Input Sheet'!$S:$S,$AL1670,'Input Sheet'!E:E)</f>
        <v>0</v>
      </c>
      <c r="AB1670" s="28">
        <f>+SUMIF('Input Sheet'!$S:$S,$AL1670,'Input Sheet'!F:F)</f>
        <v>0</v>
      </c>
      <c r="AC1670" s="28">
        <f>+SUMIF('Input Sheet'!$S:$S,$AL1670,'Input Sheet'!G:G)</f>
        <v>0</v>
      </c>
      <c r="AD1670" s="28">
        <f>+SUMIF('Input Sheet'!$S:$S,$AL1670,'Input Sheet'!H:H)</f>
        <v>0</v>
      </c>
      <c r="AE1670" s="28">
        <f>+SUMIF('Input Sheet'!$S:$S,$AL1670,'Input Sheet'!I:I)</f>
        <v>0</v>
      </c>
      <c r="AF1670" s="28">
        <f>+SUMIF('Input Sheet'!$S:$S,$AL1670,'Input Sheet'!J:J)</f>
        <v>0</v>
      </c>
      <c r="AG1670" s="28">
        <f>+SUMIF('Input Sheet'!$S:$S,$AL1670,'Input Sheet'!K:K)</f>
        <v>0</v>
      </c>
      <c r="AH1670" s="28">
        <f>+SUMIF('Input Sheet'!$S:$S,$AL1670,'Input Sheet'!L:L)</f>
        <v>0</v>
      </c>
      <c r="AI1670" s="28">
        <f>+SUMIF('Input Sheet'!$S:$S,$AL1670,'Input Sheet'!M:M)</f>
        <v>0</v>
      </c>
      <c r="AJ1670" s="28">
        <f>+SUMIF('Input Sheet'!$S:$S,$AL1670,'Input Sheet'!N:N)</f>
        <v>0</v>
      </c>
      <c r="AK1670" s="28"/>
      <c r="AL1670" s="27" t="str">
        <f t="shared" si="133"/>
        <v>160-7530</v>
      </c>
      <c r="AM1670" s="34" t="str">
        <f t="shared" si="134"/>
        <v>Admin &amp; Other</v>
      </c>
      <c r="AN1670" s="34" t="str">
        <f t="shared" si="135"/>
        <v>Admin &amp; OtherOther Overheads as % of Total Gross Profit</v>
      </c>
      <c r="AO1670" s="35"/>
      <c r="AP1670" s="35"/>
      <c r="AQ1670" s="35"/>
    </row>
    <row r="1671" spans="1:43" x14ac:dyDescent="0.25">
      <c r="A1671" s="27" t="s">
        <v>103</v>
      </c>
      <c r="B1671" s="27" t="s">
        <v>104</v>
      </c>
      <c r="C1671" s="27" t="s">
        <v>104</v>
      </c>
      <c r="D1671" s="27" t="s">
        <v>188</v>
      </c>
      <c r="E1671" s="27" t="s">
        <v>653</v>
      </c>
      <c r="F1671" s="27" t="s">
        <v>647</v>
      </c>
      <c r="G1671" s="27" t="s">
        <v>648</v>
      </c>
      <c r="H1671" s="34" t="s">
        <v>644</v>
      </c>
      <c r="I1671" s="34" t="s">
        <v>645</v>
      </c>
      <c r="J1671" s="34" t="str">
        <f t="shared" si="131"/>
        <v>Admin &amp; OtherOther Overheads as % of Total Gross Profit</v>
      </c>
      <c r="K1671" s="34" t="str">
        <f t="shared" si="132"/>
        <v>140Phone &amp; Internet expenses - Toyota</v>
      </c>
      <c r="L1671" s="28">
        <f>+SUMIF('TB 4-24'!M:M,$AL1671,'TB 4-24'!G:G)</f>
        <v>0</v>
      </c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>
        <f>+SUMIF('Input Sheet'!$S:$S,$AL1671,'Input Sheet'!C:C)</f>
        <v>0</v>
      </c>
      <c r="Z1671" s="28">
        <f>+SUMIF('Input Sheet'!$S:$S,$AL1671,'Input Sheet'!D:D)</f>
        <v>0</v>
      </c>
      <c r="AA1671" s="28">
        <f>+SUMIF('Input Sheet'!$S:$S,$AL1671,'Input Sheet'!E:E)</f>
        <v>0</v>
      </c>
      <c r="AB1671" s="28">
        <f>+SUMIF('Input Sheet'!$S:$S,$AL1671,'Input Sheet'!F:F)</f>
        <v>0</v>
      </c>
      <c r="AC1671" s="28">
        <f>+SUMIF('Input Sheet'!$S:$S,$AL1671,'Input Sheet'!G:G)</f>
        <v>0</v>
      </c>
      <c r="AD1671" s="28">
        <f>+SUMIF('Input Sheet'!$S:$S,$AL1671,'Input Sheet'!H:H)</f>
        <v>0</v>
      </c>
      <c r="AE1671" s="28">
        <f>+SUMIF('Input Sheet'!$S:$S,$AL1671,'Input Sheet'!I:I)</f>
        <v>0</v>
      </c>
      <c r="AF1671" s="28">
        <f>+SUMIF('Input Sheet'!$S:$S,$AL1671,'Input Sheet'!J:J)</f>
        <v>0</v>
      </c>
      <c r="AG1671" s="28">
        <f>+SUMIF('Input Sheet'!$S:$S,$AL1671,'Input Sheet'!K:K)</f>
        <v>0</v>
      </c>
      <c r="AH1671" s="28">
        <f>+SUMIF('Input Sheet'!$S:$S,$AL1671,'Input Sheet'!L:L)</f>
        <v>0</v>
      </c>
      <c r="AI1671" s="28">
        <f>+SUMIF('Input Sheet'!$S:$S,$AL1671,'Input Sheet'!M:M)</f>
        <v>0</v>
      </c>
      <c r="AJ1671" s="28">
        <f>+SUMIF('Input Sheet'!$S:$S,$AL1671,'Input Sheet'!N:N)</f>
        <v>0</v>
      </c>
      <c r="AK1671" s="28"/>
      <c r="AL1671" s="27" t="str">
        <f t="shared" si="133"/>
        <v>140-7530</v>
      </c>
      <c r="AM1671" s="34" t="str">
        <f t="shared" si="134"/>
        <v>Admin &amp; Other</v>
      </c>
      <c r="AN1671" s="34" t="str">
        <f t="shared" si="135"/>
        <v>Admin &amp; OtherOther Overheads as % of Total Gross Profit</v>
      </c>
      <c r="AO1671" s="35"/>
      <c r="AP1671" s="35"/>
      <c r="AQ1671" s="35"/>
    </row>
    <row r="1672" spans="1:43" x14ac:dyDescent="0.25">
      <c r="A1672" s="27" t="s">
        <v>103</v>
      </c>
      <c r="B1672" s="27" t="s">
        <v>104</v>
      </c>
      <c r="C1672" s="27" t="s">
        <v>104</v>
      </c>
      <c r="D1672" s="27" t="s">
        <v>218</v>
      </c>
      <c r="E1672" s="27" t="s">
        <v>653</v>
      </c>
      <c r="F1672" s="27" t="s">
        <v>720</v>
      </c>
      <c r="G1672" s="27" t="s">
        <v>721</v>
      </c>
      <c r="H1672" s="34" t="s">
        <v>644</v>
      </c>
      <c r="I1672" s="34" t="s">
        <v>722</v>
      </c>
      <c r="J1672" s="34" t="str">
        <f t="shared" si="131"/>
        <v>Admin &amp; OtherR&amp;M and Cleaning as % of Total Gross Profit</v>
      </c>
      <c r="K1672" s="34" t="str">
        <f t="shared" si="132"/>
        <v>140Cleaning &amp; Security - Toyota</v>
      </c>
      <c r="L1672" s="28">
        <f>+SUMIF('TB 4-24'!M:M,$AL1672,'TB 4-24'!G:G)</f>
        <v>0</v>
      </c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>
        <f>+SUMIF('Input Sheet'!$S:$S,$AL1672,'Input Sheet'!C:C)</f>
        <v>0</v>
      </c>
      <c r="Z1672" s="28">
        <f>+SUMIF('Input Sheet'!$S:$S,$AL1672,'Input Sheet'!D:D)</f>
        <v>0</v>
      </c>
      <c r="AA1672" s="28">
        <f>+SUMIF('Input Sheet'!$S:$S,$AL1672,'Input Sheet'!E:E)</f>
        <v>0</v>
      </c>
      <c r="AB1672" s="28">
        <f>+SUMIF('Input Sheet'!$S:$S,$AL1672,'Input Sheet'!F:F)</f>
        <v>0</v>
      </c>
      <c r="AC1672" s="28">
        <f>+SUMIF('Input Sheet'!$S:$S,$AL1672,'Input Sheet'!G:G)</f>
        <v>0</v>
      </c>
      <c r="AD1672" s="28">
        <f>+SUMIF('Input Sheet'!$S:$S,$AL1672,'Input Sheet'!H:H)</f>
        <v>0</v>
      </c>
      <c r="AE1672" s="28">
        <f>+SUMIF('Input Sheet'!$S:$S,$AL1672,'Input Sheet'!I:I)</f>
        <v>0</v>
      </c>
      <c r="AF1672" s="28">
        <f>+SUMIF('Input Sheet'!$S:$S,$AL1672,'Input Sheet'!J:J)</f>
        <v>0</v>
      </c>
      <c r="AG1672" s="28">
        <f>+SUMIF('Input Sheet'!$S:$S,$AL1672,'Input Sheet'!K:K)</f>
        <v>0</v>
      </c>
      <c r="AH1672" s="28">
        <f>+SUMIF('Input Sheet'!$S:$S,$AL1672,'Input Sheet'!L:L)</f>
        <v>0</v>
      </c>
      <c r="AI1672" s="28">
        <f>+SUMIF('Input Sheet'!$S:$S,$AL1672,'Input Sheet'!M:M)</f>
        <v>0</v>
      </c>
      <c r="AJ1672" s="28">
        <f>+SUMIF('Input Sheet'!$S:$S,$AL1672,'Input Sheet'!N:N)</f>
        <v>0</v>
      </c>
      <c r="AK1672" s="28"/>
      <c r="AL1672" s="27" t="str">
        <f t="shared" si="133"/>
        <v>140-7475</v>
      </c>
      <c r="AM1672" s="34" t="str">
        <f t="shared" si="134"/>
        <v>Admin &amp; Other</v>
      </c>
      <c r="AN1672" s="34" t="str">
        <f t="shared" si="135"/>
        <v>Admin &amp; OtherR&amp;M and Cleaning as % of Total Gross Profit</v>
      </c>
      <c r="AO1672" s="35"/>
      <c r="AP1672" s="35"/>
      <c r="AQ1672" s="35"/>
    </row>
    <row r="1673" spans="1:43" x14ac:dyDescent="0.25">
      <c r="A1673" s="27" t="s">
        <v>103</v>
      </c>
      <c r="B1673" s="27" t="s">
        <v>104</v>
      </c>
      <c r="C1673" s="27" t="s">
        <v>657</v>
      </c>
      <c r="D1673" s="27" t="s">
        <v>218</v>
      </c>
      <c r="E1673" s="27" t="s">
        <v>682</v>
      </c>
      <c r="F1673" s="27" t="s">
        <v>720</v>
      </c>
      <c r="G1673" s="27" t="s">
        <v>721</v>
      </c>
      <c r="H1673" s="34" t="s">
        <v>644</v>
      </c>
      <c r="I1673" s="34" t="s">
        <v>722</v>
      </c>
      <c r="J1673" s="34" t="str">
        <f t="shared" si="131"/>
        <v>Admin &amp; OtherR&amp;M and Cleaning as % of Total Gross Profit</v>
      </c>
      <c r="K1673" s="34" t="str">
        <f t="shared" si="132"/>
        <v>240Cleaning &amp; Security - Toyota</v>
      </c>
      <c r="L1673" s="28">
        <f>+SUMIF('TB 4-24'!M:M,$AL1673,'TB 4-24'!G:G)</f>
        <v>0</v>
      </c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>
        <f>+SUMIF('Input Sheet'!$S:$S,$AL1673,'Input Sheet'!C:C)</f>
        <v>0</v>
      </c>
      <c r="Z1673" s="28">
        <f>+SUMIF('Input Sheet'!$S:$S,$AL1673,'Input Sheet'!D:D)</f>
        <v>0</v>
      </c>
      <c r="AA1673" s="28">
        <f>+SUMIF('Input Sheet'!$S:$S,$AL1673,'Input Sheet'!E:E)</f>
        <v>0</v>
      </c>
      <c r="AB1673" s="28">
        <f>+SUMIF('Input Sheet'!$S:$S,$AL1673,'Input Sheet'!F:F)</f>
        <v>0</v>
      </c>
      <c r="AC1673" s="28">
        <f>+SUMIF('Input Sheet'!$S:$S,$AL1673,'Input Sheet'!G:G)</f>
        <v>0</v>
      </c>
      <c r="AD1673" s="28">
        <f>+SUMIF('Input Sheet'!$S:$S,$AL1673,'Input Sheet'!H:H)</f>
        <v>0</v>
      </c>
      <c r="AE1673" s="28">
        <f>+SUMIF('Input Sheet'!$S:$S,$AL1673,'Input Sheet'!I:I)</f>
        <v>0</v>
      </c>
      <c r="AF1673" s="28">
        <f>+SUMIF('Input Sheet'!$S:$S,$AL1673,'Input Sheet'!J:J)</f>
        <v>0</v>
      </c>
      <c r="AG1673" s="28">
        <f>+SUMIF('Input Sheet'!$S:$S,$AL1673,'Input Sheet'!K:K)</f>
        <v>0</v>
      </c>
      <c r="AH1673" s="28">
        <f>+SUMIF('Input Sheet'!$S:$S,$AL1673,'Input Sheet'!L:L)</f>
        <v>0</v>
      </c>
      <c r="AI1673" s="28">
        <f>+SUMIF('Input Sheet'!$S:$S,$AL1673,'Input Sheet'!M:M)</f>
        <v>0</v>
      </c>
      <c r="AJ1673" s="28">
        <f>+SUMIF('Input Sheet'!$S:$S,$AL1673,'Input Sheet'!N:N)</f>
        <v>0</v>
      </c>
      <c r="AK1673" s="28"/>
      <c r="AL1673" s="27" t="str">
        <f t="shared" si="133"/>
        <v>240-7475</v>
      </c>
      <c r="AM1673" s="34" t="str">
        <f t="shared" si="134"/>
        <v>Admin &amp; Other</v>
      </c>
      <c r="AN1673" s="34" t="str">
        <f t="shared" si="135"/>
        <v>Admin &amp; OtherR&amp;M and Cleaning as % of Total Gross Profit</v>
      </c>
      <c r="AO1673" s="35"/>
      <c r="AP1673" s="35"/>
      <c r="AQ1673" s="35"/>
    </row>
    <row r="1674" spans="1:43" x14ac:dyDescent="0.25">
      <c r="A1674" s="27" t="s">
        <v>103</v>
      </c>
      <c r="B1674" s="27" t="s">
        <v>104</v>
      </c>
      <c r="C1674" s="27" t="s">
        <v>657</v>
      </c>
      <c r="D1674" s="27" t="s">
        <v>218</v>
      </c>
      <c r="E1674" s="27" t="s">
        <v>658</v>
      </c>
      <c r="F1674" s="27" t="s">
        <v>720</v>
      </c>
      <c r="G1674" s="27" t="s">
        <v>721</v>
      </c>
      <c r="H1674" s="34" t="s">
        <v>644</v>
      </c>
      <c r="I1674" s="34" t="s">
        <v>722</v>
      </c>
      <c r="J1674" s="34" t="str">
        <f t="shared" si="131"/>
        <v>Admin &amp; OtherR&amp;M and Cleaning as % of Total Gross Profit</v>
      </c>
      <c r="K1674" s="34" t="str">
        <f t="shared" si="132"/>
        <v>210Cleaning &amp; Security - Toyota</v>
      </c>
      <c r="L1674" s="28">
        <f>+SUMIF('TB 4-24'!M:M,$AL1674,'TB 4-24'!G:G)</f>
        <v>0</v>
      </c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>
        <f>+SUMIF('Input Sheet'!$S:$S,$AL1674,'Input Sheet'!C:C)</f>
        <v>0</v>
      </c>
      <c r="Z1674" s="28">
        <f>+SUMIF('Input Sheet'!$S:$S,$AL1674,'Input Sheet'!D:D)</f>
        <v>0</v>
      </c>
      <c r="AA1674" s="28">
        <f>+SUMIF('Input Sheet'!$S:$S,$AL1674,'Input Sheet'!E:E)</f>
        <v>0</v>
      </c>
      <c r="AB1674" s="28">
        <f>+SUMIF('Input Sheet'!$S:$S,$AL1674,'Input Sheet'!F:F)</f>
        <v>0</v>
      </c>
      <c r="AC1674" s="28">
        <f>+SUMIF('Input Sheet'!$S:$S,$AL1674,'Input Sheet'!G:G)</f>
        <v>0</v>
      </c>
      <c r="AD1674" s="28">
        <f>+SUMIF('Input Sheet'!$S:$S,$AL1674,'Input Sheet'!H:H)</f>
        <v>0</v>
      </c>
      <c r="AE1674" s="28">
        <f>+SUMIF('Input Sheet'!$S:$S,$AL1674,'Input Sheet'!I:I)</f>
        <v>0</v>
      </c>
      <c r="AF1674" s="28">
        <f>+SUMIF('Input Sheet'!$S:$S,$AL1674,'Input Sheet'!J:J)</f>
        <v>0</v>
      </c>
      <c r="AG1674" s="28">
        <f>+SUMIF('Input Sheet'!$S:$S,$AL1674,'Input Sheet'!K:K)</f>
        <v>0</v>
      </c>
      <c r="AH1674" s="28">
        <f>+SUMIF('Input Sheet'!$S:$S,$AL1674,'Input Sheet'!L:L)</f>
        <v>0</v>
      </c>
      <c r="AI1674" s="28">
        <f>+SUMIF('Input Sheet'!$S:$S,$AL1674,'Input Sheet'!M:M)</f>
        <v>0</v>
      </c>
      <c r="AJ1674" s="28">
        <f>+SUMIF('Input Sheet'!$S:$S,$AL1674,'Input Sheet'!N:N)</f>
        <v>0</v>
      </c>
      <c r="AK1674" s="28"/>
      <c r="AL1674" s="27" t="str">
        <f t="shared" si="133"/>
        <v>210-7475</v>
      </c>
      <c r="AM1674" s="34" t="str">
        <f t="shared" si="134"/>
        <v>Admin &amp; Other</v>
      </c>
      <c r="AN1674" s="34" t="str">
        <f t="shared" si="135"/>
        <v>Admin &amp; OtherR&amp;M and Cleaning as % of Total Gross Profit</v>
      </c>
      <c r="AO1674" s="35"/>
      <c r="AP1674" s="35"/>
      <c r="AQ1674" s="35"/>
    </row>
    <row r="1675" spans="1:43" x14ac:dyDescent="0.25">
      <c r="A1675" s="27" t="s">
        <v>103</v>
      </c>
      <c r="B1675" s="27" t="s">
        <v>104</v>
      </c>
      <c r="C1675" s="27" t="s">
        <v>657</v>
      </c>
      <c r="D1675" s="27" t="s">
        <v>218</v>
      </c>
      <c r="E1675" s="27" t="s">
        <v>659</v>
      </c>
      <c r="F1675" s="27" t="s">
        <v>720</v>
      </c>
      <c r="G1675" s="27" t="s">
        <v>721</v>
      </c>
      <c r="H1675" s="34" t="s">
        <v>644</v>
      </c>
      <c r="I1675" s="34" t="s">
        <v>722</v>
      </c>
      <c r="J1675" s="34" t="str">
        <f t="shared" si="131"/>
        <v>Admin &amp; OtherR&amp;M and Cleaning as % of Total Gross Profit</v>
      </c>
      <c r="K1675" s="34" t="str">
        <f t="shared" si="132"/>
        <v>220Cleaning &amp; Security - Toyota</v>
      </c>
      <c r="L1675" s="28">
        <f>+SUMIF('TB 4-24'!M:M,$AL1675,'TB 4-24'!G:G)</f>
        <v>0</v>
      </c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>
        <f>+SUMIF('Input Sheet'!$S:$S,$AL1675,'Input Sheet'!C:C)</f>
        <v>0</v>
      </c>
      <c r="Z1675" s="28">
        <f>+SUMIF('Input Sheet'!$S:$S,$AL1675,'Input Sheet'!D:D)</f>
        <v>0</v>
      </c>
      <c r="AA1675" s="28">
        <f>+SUMIF('Input Sheet'!$S:$S,$AL1675,'Input Sheet'!E:E)</f>
        <v>0</v>
      </c>
      <c r="AB1675" s="28">
        <f>+SUMIF('Input Sheet'!$S:$S,$AL1675,'Input Sheet'!F:F)</f>
        <v>0</v>
      </c>
      <c r="AC1675" s="28">
        <f>+SUMIF('Input Sheet'!$S:$S,$AL1675,'Input Sheet'!G:G)</f>
        <v>0</v>
      </c>
      <c r="AD1675" s="28">
        <f>+SUMIF('Input Sheet'!$S:$S,$AL1675,'Input Sheet'!H:H)</f>
        <v>0</v>
      </c>
      <c r="AE1675" s="28">
        <f>+SUMIF('Input Sheet'!$S:$S,$AL1675,'Input Sheet'!I:I)</f>
        <v>0</v>
      </c>
      <c r="AF1675" s="28">
        <f>+SUMIF('Input Sheet'!$S:$S,$AL1675,'Input Sheet'!J:J)</f>
        <v>0</v>
      </c>
      <c r="AG1675" s="28">
        <f>+SUMIF('Input Sheet'!$S:$S,$AL1675,'Input Sheet'!K:K)</f>
        <v>0</v>
      </c>
      <c r="AH1675" s="28">
        <f>+SUMIF('Input Sheet'!$S:$S,$AL1675,'Input Sheet'!L:L)</f>
        <v>0</v>
      </c>
      <c r="AI1675" s="28">
        <f>+SUMIF('Input Sheet'!$S:$S,$AL1675,'Input Sheet'!M:M)</f>
        <v>0</v>
      </c>
      <c r="AJ1675" s="28">
        <f>+SUMIF('Input Sheet'!$S:$S,$AL1675,'Input Sheet'!N:N)</f>
        <v>0</v>
      </c>
      <c r="AK1675" s="28"/>
      <c r="AL1675" s="27" t="str">
        <f t="shared" si="133"/>
        <v>220-7475</v>
      </c>
      <c r="AM1675" s="34" t="str">
        <f t="shared" si="134"/>
        <v>Admin &amp; Other</v>
      </c>
      <c r="AN1675" s="34" t="str">
        <f t="shared" si="135"/>
        <v>Admin &amp; OtherR&amp;M and Cleaning as % of Total Gross Profit</v>
      </c>
      <c r="AO1675" s="35"/>
      <c r="AP1675" s="35"/>
      <c r="AQ1675" s="35"/>
    </row>
    <row r="1676" spans="1:43" x14ac:dyDescent="0.25">
      <c r="A1676" s="27" t="s">
        <v>103</v>
      </c>
      <c r="B1676" s="27" t="s">
        <v>104</v>
      </c>
      <c r="C1676" s="27" t="s">
        <v>657</v>
      </c>
      <c r="D1676" s="27" t="s">
        <v>218</v>
      </c>
      <c r="E1676" s="27" t="s">
        <v>681</v>
      </c>
      <c r="F1676" s="27" t="s">
        <v>720</v>
      </c>
      <c r="G1676" s="27" t="s">
        <v>721</v>
      </c>
      <c r="H1676" s="34" t="s">
        <v>644</v>
      </c>
      <c r="I1676" s="34" t="s">
        <v>722</v>
      </c>
      <c r="J1676" s="34" t="str">
        <f t="shared" si="131"/>
        <v>Admin &amp; OtherR&amp;M and Cleaning as % of Total Gross Profit</v>
      </c>
      <c r="K1676" s="34" t="str">
        <f t="shared" si="132"/>
        <v>230Cleaning &amp; Security - Toyota</v>
      </c>
      <c r="L1676" s="28">
        <f>+SUMIF('TB 4-24'!M:M,$AL1676,'TB 4-24'!G:G)</f>
        <v>0</v>
      </c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>
        <f>+SUMIF('Input Sheet'!$S:$S,$AL1676,'Input Sheet'!C:C)</f>
        <v>0</v>
      </c>
      <c r="Z1676" s="28">
        <f>+SUMIF('Input Sheet'!$S:$S,$AL1676,'Input Sheet'!D:D)</f>
        <v>0</v>
      </c>
      <c r="AA1676" s="28">
        <f>+SUMIF('Input Sheet'!$S:$S,$AL1676,'Input Sheet'!E:E)</f>
        <v>0</v>
      </c>
      <c r="AB1676" s="28">
        <f>+SUMIF('Input Sheet'!$S:$S,$AL1676,'Input Sheet'!F:F)</f>
        <v>0</v>
      </c>
      <c r="AC1676" s="28">
        <f>+SUMIF('Input Sheet'!$S:$S,$AL1676,'Input Sheet'!G:G)</f>
        <v>0</v>
      </c>
      <c r="AD1676" s="28">
        <f>+SUMIF('Input Sheet'!$S:$S,$AL1676,'Input Sheet'!H:H)</f>
        <v>0</v>
      </c>
      <c r="AE1676" s="28">
        <f>+SUMIF('Input Sheet'!$S:$S,$AL1676,'Input Sheet'!I:I)</f>
        <v>0</v>
      </c>
      <c r="AF1676" s="28">
        <f>+SUMIF('Input Sheet'!$S:$S,$AL1676,'Input Sheet'!J:J)</f>
        <v>0</v>
      </c>
      <c r="AG1676" s="28">
        <f>+SUMIF('Input Sheet'!$S:$S,$AL1676,'Input Sheet'!K:K)</f>
        <v>0</v>
      </c>
      <c r="AH1676" s="28">
        <f>+SUMIF('Input Sheet'!$S:$S,$AL1676,'Input Sheet'!L:L)</f>
        <v>0</v>
      </c>
      <c r="AI1676" s="28">
        <f>+SUMIF('Input Sheet'!$S:$S,$AL1676,'Input Sheet'!M:M)</f>
        <v>0</v>
      </c>
      <c r="AJ1676" s="28">
        <f>+SUMIF('Input Sheet'!$S:$S,$AL1676,'Input Sheet'!N:N)</f>
        <v>0</v>
      </c>
      <c r="AK1676" s="28"/>
      <c r="AL1676" s="27" t="str">
        <f t="shared" si="133"/>
        <v>230-7475</v>
      </c>
      <c r="AM1676" s="34" t="str">
        <f t="shared" si="134"/>
        <v>Admin &amp; Other</v>
      </c>
      <c r="AN1676" s="34" t="str">
        <f t="shared" si="135"/>
        <v>Admin &amp; OtherR&amp;M and Cleaning as % of Total Gross Profit</v>
      </c>
      <c r="AO1676" s="35"/>
      <c r="AP1676" s="35"/>
      <c r="AQ1676" s="35"/>
    </row>
    <row r="1677" spans="1:43" x14ac:dyDescent="0.25">
      <c r="A1677" s="27" t="s">
        <v>103</v>
      </c>
      <c r="B1677" s="27" t="s">
        <v>104</v>
      </c>
      <c r="C1677" s="27" t="s">
        <v>663</v>
      </c>
      <c r="D1677" s="27" t="s">
        <v>218</v>
      </c>
      <c r="E1677" s="27" t="s">
        <v>669</v>
      </c>
      <c r="F1677" s="27" t="s">
        <v>720</v>
      </c>
      <c r="G1677" s="27" t="s">
        <v>721</v>
      </c>
      <c r="H1677" s="34" t="s">
        <v>644</v>
      </c>
      <c r="I1677" s="34" t="s">
        <v>722</v>
      </c>
      <c r="J1677" s="34" t="str">
        <f t="shared" si="131"/>
        <v>Admin &amp; OtherR&amp;M and Cleaning as % of Total Gross Profit</v>
      </c>
      <c r="K1677" s="34" t="str">
        <f t="shared" si="132"/>
        <v>440Cleaning &amp; Security - Toyota</v>
      </c>
      <c r="L1677" s="28">
        <f>+SUMIF('TB 4-24'!M:M,$AL1677,'TB 4-24'!G:G)</f>
        <v>0</v>
      </c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>
        <f>+SUMIF('Input Sheet'!$S:$S,$AL1677,'Input Sheet'!C:C)</f>
        <v>0</v>
      </c>
      <c r="Z1677" s="28">
        <f>+SUMIF('Input Sheet'!$S:$S,$AL1677,'Input Sheet'!D:D)</f>
        <v>0</v>
      </c>
      <c r="AA1677" s="28">
        <f>+SUMIF('Input Sheet'!$S:$S,$AL1677,'Input Sheet'!E:E)</f>
        <v>0</v>
      </c>
      <c r="AB1677" s="28">
        <f>+SUMIF('Input Sheet'!$S:$S,$AL1677,'Input Sheet'!F:F)</f>
        <v>0</v>
      </c>
      <c r="AC1677" s="28">
        <f>+SUMIF('Input Sheet'!$S:$S,$AL1677,'Input Sheet'!G:G)</f>
        <v>0</v>
      </c>
      <c r="AD1677" s="28">
        <f>+SUMIF('Input Sheet'!$S:$S,$AL1677,'Input Sheet'!H:H)</f>
        <v>0</v>
      </c>
      <c r="AE1677" s="28">
        <f>+SUMIF('Input Sheet'!$S:$S,$AL1677,'Input Sheet'!I:I)</f>
        <v>0</v>
      </c>
      <c r="AF1677" s="28">
        <f>+SUMIF('Input Sheet'!$S:$S,$AL1677,'Input Sheet'!J:J)</f>
        <v>0</v>
      </c>
      <c r="AG1677" s="28">
        <f>+SUMIF('Input Sheet'!$S:$S,$AL1677,'Input Sheet'!K:K)</f>
        <v>0</v>
      </c>
      <c r="AH1677" s="28">
        <f>+SUMIF('Input Sheet'!$S:$S,$AL1677,'Input Sheet'!L:L)</f>
        <v>0</v>
      </c>
      <c r="AI1677" s="28">
        <f>+SUMIF('Input Sheet'!$S:$S,$AL1677,'Input Sheet'!M:M)</f>
        <v>0</v>
      </c>
      <c r="AJ1677" s="28">
        <f>+SUMIF('Input Sheet'!$S:$S,$AL1677,'Input Sheet'!N:N)</f>
        <v>0</v>
      </c>
      <c r="AK1677" s="28"/>
      <c r="AL1677" s="27" t="str">
        <f t="shared" si="133"/>
        <v>440-7475</v>
      </c>
      <c r="AM1677" s="34" t="str">
        <f t="shared" si="134"/>
        <v>Admin &amp; Other</v>
      </c>
      <c r="AN1677" s="34" t="str">
        <f t="shared" si="135"/>
        <v>Admin &amp; OtherR&amp;M and Cleaning as % of Total Gross Profit</v>
      </c>
      <c r="AO1677" s="35"/>
      <c r="AP1677" s="35"/>
      <c r="AQ1677" s="35"/>
    </row>
    <row r="1678" spans="1:43" x14ac:dyDescent="0.25">
      <c r="A1678" s="27" t="s">
        <v>103</v>
      </c>
      <c r="B1678" s="27" t="s">
        <v>104</v>
      </c>
      <c r="C1678" s="27" t="s">
        <v>663</v>
      </c>
      <c r="D1678" s="27" t="s">
        <v>218</v>
      </c>
      <c r="E1678" s="27" t="s">
        <v>668</v>
      </c>
      <c r="F1678" s="27" t="s">
        <v>720</v>
      </c>
      <c r="G1678" s="27" t="s">
        <v>721</v>
      </c>
      <c r="H1678" s="34" t="s">
        <v>644</v>
      </c>
      <c r="I1678" s="34" t="s">
        <v>722</v>
      </c>
      <c r="J1678" s="34" t="str">
        <f t="shared" si="131"/>
        <v>Admin &amp; OtherR&amp;M and Cleaning as % of Total Gross Profit</v>
      </c>
      <c r="K1678" s="34" t="str">
        <f t="shared" si="132"/>
        <v>430Cleaning &amp; Security - Toyota</v>
      </c>
      <c r="L1678" s="28">
        <f>+SUMIF('TB 4-24'!M:M,$AL1678,'TB 4-24'!G:G)</f>
        <v>0</v>
      </c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>
        <f>+SUMIF('Input Sheet'!$S:$S,$AL1678,'Input Sheet'!C:C)</f>
        <v>0</v>
      </c>
      <c r="Z1678" s="28">
        <f>+SUMIF('Input Sheet'!$S:$S,$AL1678,'Input Sheet'!D:D)</f>
        <v>0</v>
      </c>
      <c r="AA1678" s="28">
        <f>+SUMIF('Input Sheet'!$S:$S,$AL1678,'Input Sheet'!E:E)</f>
        <v>0</v>
      </c>
      <c r="AB1678" s="28">
        <f>+SUMIF('Input Sheet'!$S:$S,$AL1678,'Input Sheet'!F:F)</f>
        <v>0</v>
      </c>
      <c r="AC1678" s="28">
        <f>+SUMIF('Input Sheet'!$S:$S,$AL1678,'Input Sheet'!G:G)</f>
        <v>0</v>
      </c>
      <c r="AD1678" s="28">
        <f>+SUMIF('Input Sheet'!$S:$S,$AL1678,'Input Sheet'!H:H)</f>
        <v>0</v>
      </c>
      <c r="AE1678" s="28">
        <f>+SUMIF('Input Sheet'!$S:$S,$AL1678,'Input Sheet'!I:I)</f>
        <v>0</v>
      </c>
      <c r="AF1678" s="28">
        <f>+SUMIF('Input Sheet'!$S:$S,$AL1678,'Input Sheet'!J:J)</f>
        <v>0</v>
      </c>
      <c r="AG1678" s="28">
        <f>+SUMIF('Input Sheet'!$S:$S,$AL1678,'Input Sheet'!K:K)</f>
        <v>0</v>
      </c>
      <c r="AH1678" s="28">
        <f>+SUMIF('Input Sheet'!$S:$S,$AL1678,'Input Sheet'!L:L)</f>
        <v>0</v>
      </c>
      <c r="AI1678" s="28">
        <f>+SUMIF('Input Sheet'!$S:$S,$AL1678,'Input Sheet'!M:M)</f>
        <v>0</v>
      </c>
      <c r="AJ1678" s="28">
        <f>+SUMIF('Input Sheet'!$S:$S,$AL1678,'Input Sheet'!N:N)</f>
        <v>0</v>
      </c>
      <c r="AK1678" s="28"/>
      <c r="AL1678" s="27" t="str">
        <f t="shared" si="133"/>
        <v>430-7475</v>
      </c>
      <c r="AM1678" s="34" t="str">
        <f t="shared" si="134"/>
        <v>Admin &amp; Other</v>
      </c>
      <c r="AN1678" s="34" t="str">
        <f t="shared" si="135"/>
        <v>Admin &amp; OtherR&amp;M and Cleaning as % of Total Gross Profit</v>
      </c>
      <c r="AO1678" s="35"/>
      <c r="AP1678" s="35"/>
      <c r="AQ1678" s="35"/>
    </row>
    <row r="1679" spans="1:43" x14ac:dyDescent="0.25">
      <c r="A1679" s="27" t="s">
        <v>103</v>
      </c>
      <c r="B1679" s="27" t="s">
        <v>104</v>
      </c>
      <c r="C1679" s="27" t="s">
        <v>104</v>
      </c>
      <c r="D1679" s="27" t="s">
        <v>218</v>
      </c>
      <c r="E1679" s="27" t="s">
        <v>680</v>
      </c>
      <c r="F1679" s="27" t="s">
        <v>720</v>
      </c>
      <c r="G1679" s="27" t="s">
        <v>721</v>
      </c>
      <c r="H1679" s="34" t="s">
        <v>644</v>
      </c>
      <c r="I1679" s="34" t="s">
        <v>722</v>
      </c>
      <c r="J1679" s="34" t="str">
        <f t="shared" si="131"/>
        <v>Admin &amp; OtherR&amp;M and Cleaning as % of Total Gross Profit</v>
      </c>
      <c r="K1679" s="34" t="str">
        <f t="shared" si="132"/>
        <v>130Cleaning &amp; Security - Toyota</v>
      </c>
      <c r="L1679" s="28">
        <f>+SUMIF('TB 4-24'!M:M,$AL1679,'TB 4-24'!G:G)</f>
        <v>0</v>
      </c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>
        <f>+SUMIF('Input Sheet'!$S:$S,$AL1679,'Input Sheet'!C:C)</f>
        <v>0</v>
      </c>
      <c r="Z1679" s="28">
        <f>+SUMIF('Input Sheet'!$S:$S,$AL1679,'Input Sheet'!D:D)</f>
        <v>0</v>
      </c>
      <c r="AA1679" s="28">
        <f>+SUMIF('Input Sheet'!$S:$S,$AL1679,'Input Sheet'!E:E)</f>
        <v>0</v>
      </c>
      <c r="AB1679" s="28">
        <f>+SUMIF('Input Sheet'!$S:$S,$AL1679,'Input Sheet'!F:F)</f>
        <v>0</v>
      </c>
      <c r="AC1679" s="28">
        <f>+SUMIF('Input Sheet'!$S:$S,$AL1679,'Input Sheet'!G:G)</f>
        <v>0</v>
      </c>
      <c r="AD1679" s="28">
        <f>+SUMIF('Input Sheet'!$S:$S,$AL1679,'Input Sheet'!H:H)</f>
        <v>0</v>
      </c>
      <c r="AE1679" s="28">
        <f>+SUMIF('Input Sheet'!$S:$S,$AL1679,'Input Sheet'!I:I)</f>
        <v>0</v>
      </c>
      <c r="AF1679" s="28">
        <f>+SUMIF('Input Sheet'!$S:$S,$AL1679,'Input Sheet'!J:J)</f>
        <v>0</v>
      </c>
      <c r="AG1679" s="28">
        <f>+SUMIF('Input Sheet'!$S:$S,$AL1679,'Input Sheet'!K:K)</f>
        <v>0</v>
      </c>
      <c r="AH1679" s="28">
        <f>+SUMIF('Input Sheet'!$S:$S,$AL1679,'Input Sheet'!L:L)</f>
        <v>0</v>
      </c>
      <c r="AI1679" s="28">
        <f>+SUMIF('Input Sheet'!$S:$S,$AL1679,'Input Sheet'!M:M)</f>
        <v>0</v>
      </c>
      <c r="AJ1679" s="28">
        <f>+SUMIF('Input Sheet'!$S:$S,$AL1679,'Input Sheet'!N:N)</f>
        <v>0</v>
      </c>
      <c r="AK1679" s="28"/>
      <c r="AL1679" s="27" t="str">
        <f t="shared" si="133"/>
        <v>130-7475</v>
      </c>
      <c r="AM1679" s="34" t="str">
        <f t="shared" si="134"/>
        <v>Admin &amp; Other</v>
      </c>
      <c r="AN1679" s="34" t="str">
        <f t="shared" si="135"/>
        <v>Admin &amp; OtherR&amp;M and Cleaning as % of Total Gross Profit</v>
      </c>
      <c r="AO1679" s="35"/>
      <c r="AP1679" s="35"/>
      <c r="AQ1679" s="35"/>
    </row>
    <row r="1680" spans="1:43" x14ac:dyDescent="0.25">
      <c r="A1680" s="27" t="s">
        <v>103</v>
      </c>
      <c r="B1680" s="27" t="s">
        <v>104</v>
      </c>
      <c r="C1680" s="27" t="s">
        <v>671</v>
      </c>
      <c r="D1680" s="27" t="s">
        <v>218</v>
      </c>
      <c r="E1680" s="27" t="s">
        <v>683</v>
      </c>
      <c r="F1680" s="27" t="s">
        <v>720</v>
      </c>
      <c r="G1680" s="27" t="s">
        <v>721</v>
      </c>
      <c r="H1680" s="34" t="s">
        <v>644</v>
      </c>
      <c r="I1680" s="34" t="s">
        <v>722</v>
      </c>
      <c r="J1680" s="34" t="str">
        <f t="shared" si="131"/>
        <v>Admin &amp; OtherR&amp;M and Cleaning as % of Total Gross Profit</v>
      </c>
      <c r="K1680" s="34" t="str">
        <f t="shared" si="132"/>
        <v>340Cleaning &amp; Security - Toyota</v>
      </c>
      <c r="L1680" s="28">
        <f>+SUMIF('TB 4-24'!M:M,$AL1680,'TB 4-24'!G:G)</f>
        <v>0</v>
      </c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>
        <f>+SUMIF('Input Sheet'!$S:$S,$AL1680,'Input Sheet'!C:C)</f>
        <v>0</v>
      </c>
      <c r="Z1680" s="28">
        <f>+SUMIF('Input Sheet'!$S:$S,$AL1680,'Input Sheet'!D:D)</f>
        <v>0</v>
      </c>
      <c r="AA1680" s="28">
        <f>+SUMIF('Input Sheet'!$S:$S,$AL1680,'Input Sheet'!E:E)</f>
        <v>0</v>
      </c>
      <c r="AB1680" s="28">
        <f>+SUMIF('Input Sheet'!$S:$S,$AL1680,'Input Sheet'!F:F)</f>
        <v>0</v>
      </c>
      <c r="AC1680" s="28">
        <f>+SUMIF('Input Sheet'!$S:$S,$AL1680,'Input Sheet'!G:G)</f>
        <v>0</v>
      </c>
      <c r="AD1680" s="28">
        <f>+SUMIF('Input Sheet'!$S:$S,$AL1680,'Input Sheet'!H:H)</f>
        <v>0</v>
      </c>
      <c r="AE1680" s="28">
        <f>+SUMIF('Input Sheet'!$S:$S,$AL1680,'Input Sheet'!I:I)</f>
        <v>0</v>
      </c>
      <c r="AF1680" s="28">
        <f>+SUMIF('Input Sheet'!$S:$S,$AL1680,'Input Sheet'!J:J)</f>
        <v>0</v>
      </c>
      <c r="AG1680" s="28">
        <f>+SUMIF('Input Sheet'!$S:$S,$AL1680,'Input Sheet'!K:K)</f>
        <v>0</v>
      </c>
      <c r="AH1680" s="28">
        <f>+SUMIF('Input Sheet'!$S:$S,$AL1680,'Input Sheet'!L:L)</f>
        <v>0</v>
      </c>
      <c r="AI1680" s="28">
        <f>+SUMIF('Input Sheet'!$S:$S,$AL1680,'Input Sheet'!M:M)</f>
        <v>0</v>
      </c>
      <c r="AJ1680" s="28">
        <f>+SUMIF('Input Sheet'!$S:$S,$AL1680,'Input Sheet'!N:N)</f>
        <v>0</v>
      </c>
      <c r="AK1680" s="28"/>
      <c r="AL1680" s="27" t="str">
        <f t="shared" si="133"/>
        <v>340-7475</v>
      </c>
      <c r="AM1680" s="34" t="str">
        <f t="shared" si="134"/>
        <v>Admin &amp; Other</v>
      </c>
      <c r="AN1680" s="34" t="str">
        <f t="shared" si="135"/>
        <v>Admin &amp; OtherR&amp;M and Cleaning as % of Total Gross Profit</v>
      </c>
      <c r="AO1680" s="35"/>
      <c r="AP1680" s="35"/>
      <c r="AQ1680" s="35"/>
    </row>
    <row r="1681" spans="1:43" x14ac:dyDescent="0.25">
      <c r="A1681" s="27" t="s">
        <v>103</v>
      </c>
      <c r="B1681" s="27" t="s">
        <v>104</v>
      </c>
      <c r="C1681" s="27" t="s">
        <v>104</v>
      </c>
      <c r="D1681" s="27" t="s">
        <v>218</v>
      </c>
      <c r="E1681" s="27" t="s">
        <v>679</v>
      </c>
      <c r="F1681" s="27" t="s">
        <v>720</v>
      </c>
      <c r="G1681" s="27" t="s">
        <v>721</v>
      </c>
      <c r="H1681" s="34" t="s">
        <v>644</v>
      </c>
      <c r="I1681" s="34" t="s">
        <v>722</v>
      </c>
      <c r="J1681" s="34" t="str">
        <f t="shared" si="131"/>
        <v>Admin &amp; OtherR&amp;M and Cleaning as % of Total Gross Profit</v>
      </c>
      <c r="K1681" s="34" t="str">
        <f t="shared" si="132"/>
        <v>160Cleaning &amp; Security - Toyota</v>
      </c>
      <c r="L1681" s="28">
        <f>+SUMIF('TB 4-24'!M:M,$AL1681,'TB 4-24'!G:G)</f>
        <v>0</v>
      </c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>
        <f>+SUMIF('Input Sheet'!$S:$S,$AL1681,'Input Sheet'!C:C)</f>
        <v>0</v>
      </c>
      <c r="Z1681" s="28">
        <f>+SUMIF('Input Sheet'!$S:$S,$AL1681,'Input Sheet'!D:D)</f>
        <v>0</v>
      </c>
      <c r="AA1681" s="28">
        <f>+SUMIF('Input Sheet'!$S:$S,$AL1681,'Input Sheet'!E:E)</f>
        <v>0</v>
      </c>
      <c r="AB1681" s="28">
        <f>+SUMIF('Input Sheet'!$S:$S,$AL1681,'Input Sheet'!F:F)</f>
        <v>0</v>
      </c>
      <c r="AC1681" s="28">
        <f>+SUMIF('Input Sheet'!$S:$S,$AL1681,'Input Sheet'!G:G)</f>
        <v>0</v>
      </c>
      <c r="AD1681" s="28">
        <f>+SUMIF('Input Sheet'!$S:$S,$AL1681,'Input Sheet'!H:H)</f>
        <v>0</v>
      </c>
      <c r="AE1681" s="28">
        <f>+SUMIF('Input Sheet'!$S:$S,$AL1681,'Input Sheet'!I:I)</f>
        <v>0</v>
      </c>
      <c r="AF1681" s="28">
        <f>+SUMIF('Input Sheet'!$S:$S,$AL1681,'Input Sheet'!J:J)</f>
        <v>0</v>
      </c>
      <c r="AG1681" s="28">
        <f>+SUMIF('Input Sheet'!$S:$S,$AL1681,'Input Sheet'!K:K)</f>
        <v>0</v>
      </c>
      <c r="AH1681" s="28">
        <f>+SUMIF('Input Sheet'!$S:$S,$AL1681,'Input Sheet'!L:L)</f>
        <v>0</v>
      </c>
      <c r="AI1681" s="28">
        <f>+SUMIF('Input Sheet'!$S:$S,$AL1681,'Input Sheet'!M:M)</f>
        <v>0</v>
      </c>
      <c r="AJ1681" s="28">
        <f>+SUMIF('Input Sheet'!$S:$S,$AL1681,'Input Sheet'!N:N)</f>
        <v>0</v>
      </c>
      <c r="AK1681" s="28"/>
      <c r="AL1681" s="27" t="str">
        <f t="shared" si="133"/>
        <v>160-7475</v>
      </c>
      <c r="AM1681" s="34" t="str">
        <f t="shared" si="134"/>
        <v>Admin &amp; Other</v>
      </c>
      <c r="AN1681" s="34" t="str">
        <f t="shared" si="135"/>
        <v>Admin &amp; OtherR&amp;M and Cleaning as % of Total Gross Profit</v>
      </c>
      <c r="AO1681" s="35"/>
      <c r="AP1681" s="35"/>
      <c r="AQ1681" s="35"/>
    </row>
    <row r="1682" spans="1:43" x14ac:dyDescent="0.25">
      <c r="A1682" s="27" t="s">
        <v>103</v>
      </c>
      <c r="B1682" s="27" t="s">
        <v>104</v>
      </c>
      <c r="C1682" s="27" t="s">
        <v>104</v>
      </c>
      <c r="D1682" s="27" t="s">
        <v>191</v>
      </c>
      <c r="E1682" s="27" t="s">
        <v>678</v>
      </c>
      <c r="F1682" s="27" t="s">
        <v>647</v>
      </c>
      <c r="G1682" s="27" t="s">
        <v>648</v>
      </c>
      <c r="H1682" s="34" t="s">
        <v>644</v>
      </c>
      <c r="I1682" s="34" t="s">
        <v>645</v>
      </c>
      <c r="J1682" s="34" t="str">
        <f t="shared" si="131"/>
        <v>Admin &amp; OtherOther Overheads as % of Total Gross Profit</v>
      </c>
      <c r="K1682" s="34" t="str">
        <f t="shared" si="132"/>
        <v>121Phone &amp; Internet expenses - Toyota</v>
      </c>
      <c r="L1682" s="28">
        <f>+SUMIF('TB 4-24'!M:M,$AL1682,'TB 4-24'!G:G)</f>
        <v>0</v>
      </c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>
        <f>+SUMIF('Input Sheet'!$S:$S,$AL1682,'Input Sheet'!C:C)</f>
        <v>0</v>
      </c>
      <c r="Z1682" s="28">
        <f>+SUMIF('Input Sheet'!$S:$S,$AL1682,'Input Sheet'!D:D)</f>
        <v>0</v>
      </c>
      <c r="AA1682" s="28">
        <f>+SUMIF('Input Sheet'!$S:$S,$AL1682,'Input Sheet'!E:E)</f>
        <v>0</v>
      </c>
      <c r="AB1682" s="28">
        <f>+SUMIF('Input Sheet'!$S:$S,$AL1682,'Input Sheet'!F:F)</f>
        <v>0</v>
      </c>
      <c r="AC1682" s="28">
        <f>+SUMIF('Input Sheet'!$S:$S,$AL1682,'Input Sheet'!G:G)</f>
        <v>0</v>
      </c>
      <c r="AD1682" s="28">
        <f>+SUMIF('Input Sheet'!$S:$S,$AL1682,'Input Sheet'!H:H)</f>
        <v>0</v>
      </c>
      <c r="AE1682" s="28">
        <f>+SUMIF('Input Sheet'!$S:$S,$AL1682,'Input Sheet'!I:I)</f>
        <v>0</v>
      </c>
      <c r="AF1682" s="28">
        <f>+SUMIF('Input Sheet'!$S:$S,$AL1682,'Input Sheet'!J:J)</f>
        <v>0</v>
      </c>
      <c r="AG1682" s="28">
        <f>+SUMIF('Input Sheet'!$S:$S,$AL1682,'Input Sheet'!K:K)</f>
        <v>0</v>
      </c>
      <c r="AH1682" s="28">
        <f>+SUMIF('Input Sheet'!$S:$S,$AL1682,'Input Sheet'!L:L)</f>
        <v>0</v>
      </c>
      <c r="AI1682" s="28">
        <f>+SUMIF('Input Sheet'!$S:$S,$AL1682,'Input Sheet'!M:M)</f>
        <v>0</v>
      </c>
      <c r="AJ1682" s="28">
        <f>+SUMIF('Input Sheet'!$S:$S,$AL1682,'Input Sheet'!N:N)</f>
        <v>0</v>
      </c>
      <c r="AK1682" s="28"/>
      <c r="AL1682" s="27" t="str">
        <f t="shared" si="133"/>
        <v>121-7535</v>
      </c>
      <c r="AM1682" s="34" t="str">
        <f t="shared" si="134"/>
        <v>Admin &amp; Other</v>
      </c>
      <c r="AN1682" s="34" t="str">
        <f t="shared" si="135"/>
        <v>Admin &amp; OtherOther Overheads as % of Total Gross Profit</v>
      </c>
      <c r="AO1682" s="35"/>
      <c r="AP1682" s="35"/>
      <c r="AQ1682" s="35"/>
    </row>
    <row r="1683" spans="1:43" x14ac:dyDescent="0.25">
      <c r="A1683" s="27" t="s">
        <v>103</v>
      </c>
      <c r="B1683" s="27" t="s">
        <v>104</v>
      </c>
      <c r="C1683" s="27" t="s">
        <v>657</v>
      </c>
      <c r="D1683" s="27" t="s">
        <v>191</v>
      </c>
      <c r="E1683" s="27" t="s">
        <v>662</v>
      </c>
      <c r="F1683" s="27" t="s">
        <v>647</v>
      </c>
      <c r="G1683" s="27" t="s">
        <v>648</v>
      </c>
      <c r="H1683" s="34" t="s">
        <v>644</v>
      </c>
      <c r="I1683" s="34" t="s">
        <v>645</v>
      </c>
      <c r="J1683" s="34" t="str">
        <f t="shared" si="131"/>
        <v>Admin &amp; OtherOther Overheads as % of Total Gross Profit</v>
      </c>
      <c r="K1683" s="34" t="str">
        <f t="shared" si="132"/>
        <v>260Phone &amp; Internet expenses - Toyota</v>
      </c>
      <c r="L1683" s="28">
        <f>+SUMIF('TB 4-24'!M:M,$AL1683,'TB 4-24'!G:G)</f>
        <v>0</v>
      </c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>
        <f>+SUMIF('Input Sheet'!$S:$S,$AL1683,'Input Sheet'!C:C)</f>
        <v>0</v>
      </c>
      <c r="Z1683" s="28">
        <f>+SUMIF('Input Sheet'!$S:$S,$AL1683,'Input Sheet'!D:D)</f>
        <v>0</v>
      </c>
      <c r="AA1683" s="28">
        <f>+SUMIF('Input Sheet'!$S:$S,$AL1683,'Input Sheet'!E:E)</f>
        <v>0</v>
      </c>
      <c r="AB1683" s="28">
        <f>+SUMIF('Input Sheet'!$S:$S,$AL1683,'Input Sheet'!F:F)</f>
        <v>0</v>
      </c>
      <c r="AC1683" s="28">
        <f>+SUMIF('Input Sheet'!$S:$S,$AL1683,'Input Sheet'!G:G)</f>
        <v>0</v>
      </c>
      <c r="AD1683" s="28">
        <f>+SUMIF('Input Sheet'!$S:$S,$AL1683,'Input Sheet'!H:H)</f>
        <v>0</v>
      </c>
      <c r="AE1683" s="28">
        <f>+SUMIF('Input Sheet'!$S:$S,$AL1683,'Input Sheet'!I:I)</f>
        <v>0</v>
      </c>
      <c r="AF1683" s="28">
        <f>+SUMIF('Input Sheet'!$S:$S,$AL1683,'Input Sheet'!J:J)</f>
        <v>0</v>
      </c>
      <c r="AG1683" s="28">
        <f>+SUMIF('Input Sheet'!$S:$S,$AL1683,'Input Sheet'!K:K)</f>
        <v>0</v>
      </c>
      <c r="AH1683" s="28">
        <f>+SUMIF('Input Sheet'!$S:$S,$AL1683,'Input Sheet'!L:L)</f>
        <v>0</v>
      </c>
      <c r="AI1683" s="28">
        <f>+SUMIF('Input Sheet'!$S:$S,$AL1683,'Input Sheet'!M:M)</f>
        <v>0</v>
      </c>
      <c r="AJ1683" s="28">
        <f>+SUMIF('Input Sheet'!$S:$S,$AL1683,'Input Sheet'!N:N)</f>
        <v>0</v>
      </c>
      <c r="AK1683" s="28"/>
      <c r="AL1683" s="27" t="str">
        <f t="shared" si="133"/>
        <v>260-7535</v>
      </c>
      <c r="AM1683" s="34" t="str">
        <f t="shared" si="134"/>
        <v>Admin &amp; Other</v>
      </c>
      <c r="AN1683" s="34" t="str">
        <f t="shared" si="135"/>
        <v>Admin &amp; OtherOther Overheads as % of Total Gross Profit</v>
      </c>
      <c r="AO1683" s="35"/>
      <c r="AP1683" s="35"/>
      <c r="AQ1683" s="35"/>
    </row>
    <row r="1684" spans="1:43" x14ac:dyDescent="0.25">
      <c r="A1684" s="27" t="s">
        <v>103</v>
      </c>
      <c r="B1684" s="27" t="s">
        <v>104</v>
      </c>
      <c r="C1684" s="27" t="s">
        <v>663</v>
      </c>
      <c r="D1684" s="27" t="s">
        <v>191</v>
      </c>
      <c r="E1684" s="27" t="s">
        <v>668</v>
      </c>
      <c r="F1684" s="27" t="s">
        <v>647</v>
      </c>
      <c r="G1684" s="27" t="s">
        <v>648</v>
      </c>
      <c r="H1684" s="34" t="s">
        <v>644</v>
      </c>
      <c r="I1684" s="34" t="s">
        <v>645</v>
      </c>
      <c r="J1684" s="34" t="str">
        <f t="shared" si="131"/>
        <v>Admin &amp; OtherOther Overheads as % of Total Gross Profit</v>
      </c>
      <c r="K1684" s="34" t="str">
        <f t="shared" si="132"/>
        <v>430Phone &amp; Internet expenses - Toyota</v>
      </c>
      <c r="L1684" s="28">
        <f>+SUMIF('TB 4-24'!M:M,$AL1684,'TB 4-24'!G:G)</f>
        <v>0</v>
      </c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>
        <f>+SUMIF('Input Sheet'!$S:$S,$AL1684,'Input Sheet'!C:C)</f>
        <v>0</v>
      </c>
      <c r="Z1684" s="28">
        <f>+SUMIF('Input Sheet'!$S:$S,$AL1684,'Input Sheet'!D:D)</f>
        <v>0</v>
      </c>
      <c r="AA1684" s="28">
        <f>+SUMIF('Input Sheet'!$S:$S,$AL1684,'Input Sheet'!E:E)</f>
        <v>0</v>
      </c>
      <c r="AB1684" s="28">
        <f>+SUMIF('Input Sheet'!$S:$S,$AL1684,'Input Sheet'!F:F)</f>
        <v>0</v>
      </c>
      <c r="AC1684" s="28">
        <f>+SUMIF('Input Sheet'!$S:$S,$AL1684,'Input Sheet'!G:G)</f>
        <v>0</v>
      </c>
      <c r="AD1684" s="28">
        <f>+SUMIF('Input Sheet'!$S:$S,$AL1684,'Input Sheet'!H:H)</f>
        <v>0</v>
      </c>
      <c r="AE1684" s="28">
        <f>+SUMIF('Input Sheet'!$S:$S,$AL1684,'Input Sheet'!I:I)</f>
        <v>0</v>
      </c>
      <c r="AF1684" s="28">
        <f>+SUMIF('Input Sheet'!$S:$S,$AL1684,'Input Sheet'!J:J)</f>
        <v>0</v>
      </c>
      <c r="AG1684" s="28">
        <f>+SUMIF('Input Sheet'!$S:$S,$AL1684,'Input Sheet'!K:K)</f>
        <v>0</v>
      </c>
      <c r="AH1684" s="28">
        <f>+SUMIF('Input Sheet'!$S:$S,$AL1684,'Input Sheet'!L:L)</f>
        <v>0</v>
      </c>
      <c r="AI1684" s="28">
        <f>+SUMIF('Input Sheet'!$S:$S,$AL1684,'Input Sheet'!M:M)</f>
        <v>0</v>
      </c>
      <c r="AJ1684" s="28">
        <f>+SUMIF('Input Sheet'!$S:$S,$AL1684,'Input Sheet'!N:N)</f>
        <v>0</v>
      </c>
      <c r="AK1684" s="28"/>
      <c r="AL1684" s="27" t="str">
        <f t="shared" si="133"/>
        <v>430-7535</v>
      </c>
      <c r="AM1684" s="34" t="str">
        <f t="shared" si="134"/>
        <v>Admin &amp; Other</v>
      </c>
      <c r="AN1684" s="34" t="str">
        <f t="shared" si="135"/>
        <v>Admin &amp; OtherOther Overheads as % of Total Gross Profit</v>
      </c>
      <c r="AO1684" s="35"/>
      <c r="AP1684" s="35"/>
      <c r="AQ1684" s="35"/>
    </row>
    <row r="1685" spans="1:43" x14ac:dyDescent="0.25">
      <c r="A1685" s="27" t="s">
        <v>103</v>
      </c>
      <c r="B1685" s="27" t="s">
        <v>104</v>
      </c>
      <c r="C1685" s="27" t="s">
        <v>104</v>
      </c>
      <c r="D1685" s="27" t="s">
        <v>226</v>
      </c>
      <c r="E1685" s="27" t="s">
        <v>654</v>
      </c>
      <c r="F1685" s="27" t="s">
        <v>737</v>
      </c>
      <c r="G1685" s="27" t="s">
        <v>738</v>
      </c>
      <c r="H1685" s="34" t="s">
        <v>644</v>
      </c>
      <c r="I1685" s="34" t="s">
        <v>645</v>
      </c>
      <c r="J1685" s="34" t="str">
        <f t="shared" si="131"/>
        <v>Admin &amp; OtherOther Overheads as % of Total Gross Profit</v>
      </c>
      <c r="K1685" s="34" t="str">
        <f t="shared" si="132"/>
        <v>120Travel expenses - Toyota</v>
      </c>
      <c r="L1685" s="28">
        <f>+SUMIF('TB 4-24'!M:M,$AL1685,'TB 4-24'!G:G)</f>
        <v>0</v>
      </c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>
        <f>+SUMIF('Input Sheet'!$S:$S,$AL1685,'Input Sheet'!C:C)</f>
        <v>0</v>
      </c>
      <c r="Z1685" s="28">
        <f>+SUMIF('Input Sheet'!$S:$S,$AL1685,'Input Sheet'!D:D)</f>
        <v>0</v>
      </c>
      <c r="AA1685" s="28">
        <f>+SUMIF('Input Sheet'!$S:$S,$AL1685,'Input Sheet'!E:E)</f>
        <v>0</v>
      </c>
      <c r="AB1685" s="28">
        <f>+SUMIF('Input Sheet'!$S:$S,$AL1685,'Input Sheet'!F:F)</f>
        <v>0</v>
      </c>
      <c r="AC1685" s="28">
        <f>+SUMIF('Input Sheet'!$S:$S,$AL1685,'Input Sheet'!G:G)</f>
        <v>0</v>
      </c>
      <c r="AD1685" s="28">
        <f>+SUMIF('Input Sheet'!$S:$S,$AL1685,'Input Sheet'!H:H)</f>
        <v>0</v>
      </c>
      <c r="AE1685" s="28">
        <f>+SUMIF('Input Sheet'!$S:$S,$AL1685,'Input Sheet'!I:I)</f>
        <v>0</v>
      </c>
      <c r="AF1685" s="28">
        <f>+SUMIF('Input Sheet'!$S:$S,$AL1685,'Input Sheet'!J:J)</f>
        <v>0</v>
      </c>
      <c r="AG1685" s="28">
        <f>+SUMIF('Input Sheet'!$S:$S,$AL1685,'Input Sheet'!K:K)</f>
        <v>0</v>
      </c>
      <c r="AH1685" s="28">
        <f>+SUMIF('Input Sheet'!$S:$S,$AL1685,'Input Sheet'!L:L)</f>
        <v>0</v>
      </c>
      <c r="AI1685" s="28">
        <f>+SUMIF('Input Sheet'!$S:$S,$AL1685,'Input Sheet'!M:M)</f>
        <v>0</v>
      </c>
      <c r="AJ1685" s="28">
        <f>+SUMIF('Input Sheet'!$S:$S,$AL1685,'Input Sheet'!N:N)</f>
        <v>0</v>
      </c>
      <c r="AK1685" s="28"/>
      <c r="AL1685" s="27" t="str">
        <f t="shared" si="133"/>
        <v>120-7520</v>
      </c>
      <c r="AM1685" s="34" t="str">
        <f t="shared" si="134"/>
        <v>Admin &amp; Other</v>
      </c>
      <c r="AN1685" s="34" t="str">
        <f t="shared" si="135"/>
        <v>Admin &amp; OtherOther Overheads as % of Total Gross Profit</v>
      </c>
      <c r="AO1685" s="35"/>
      <c r="AP1685" s="35"/>
      <c r="AQ1685" s="35"/>
    </row>
    <row r="1686" spans="1:43" x14ac:dyDescent="0.25">
      <c r="A1686" s="27" t="s">
        <v>103</v>
      </c>
      <c r="B1686" s="27" t="s">
        <v>104</v>
      </c>
      <c r="C1686" s="27" t="s">
        <v>663</v>
      </c>
      <c r="D1686" s="27" t="s">
        <v>191</v>
      </c>
      <c r="E1686" s="27" t="s">
        <v>669</v>
      </c>
      <c r="F1686" s="27" t="s">
        <v>647</v>
      </c>
      <c r="G1686" s="27" t="s">
        <v>648</v>
      </c>
      <c r="H1686" s="34" t="s">
        <v>644</v>
      </c>
      <c r="I1686" s="34" t="s">
        <v>645</v>
      </c>
      <c r="J1686" s="34" t="str">
        <f t="shared" si="131"/>
        <v>Admin &amp; OtherOther Overheads as % of Total Gross Profit</v>
      </c>
      <c r="K1686" s="34" t="str">
        <f t="shared" si="132"/>
        <v>440Phone &amp; Internet expenses - Toyota</v>
      </c>
      <c r="L1686" s="28">
        <f>+SUMIF('TB 4-24'!M:M,$AL1686,'TB 4-24'!G:G)</f>
        <v>0</v>
      </c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>
        <f>+SUMIF('Input Sheet'!$S:$S,$AL1686,'Input Sheet'!C:C)</f>
        <v>0</v>
      </c>
      <c r="Z1686" s="28">
        <f>+SUMIF('Input Sheet'!$S:$S,$AL1686,'Input Sheet'!D:D)</f>
        <v>0</v>
      </c>
      <c r="AA1686" s="28">
        <f>+SUMIF('Input Sheet'!$S:$S,$AL1686,'Input Sheet'!E:E)</f>
        <v>0</v>
      </c>
      <c r="AB1686" s="28">
        <f>+SUMIF('Input Sheet'!$S:$S,$AL1686,'Input Sheet'!F:F)</f>
        <v>0</v>
      </c>
      <c r="AC1686" s="28">
        <f>+SUMIF('Input Sheet'!$S:$S,$AL1686,'Input Sheet'!G:G)</f>
        <v>0</v>
      </c>
      <c r="AD1686" s="28">
        <f>+SUMIF('Input Sheet'!$S:$S,$AL1686,'Input Sheet'!H:H)</f>
        <v>0</v>
      </c>
      <c r="AE1686" s="28">
        <f>+SUMIF('Input Sheet'!$S:$S,$AL1686,'Input Sheet'!I:I)</f>
        <v>0</v>
      </c>
      <c r="AF1686" s="28">
        <f>+SUMIF('Input Sheet'!$S:$S,$AL1686,'Input Sheet'!J:J)</f>
        <v>0</v>
      </c>
      <c r="AG1686" s="28">
        <f>+SUMIF('Input Sheet'!$S:$S,$AL1686,'Input Sheet'!K:K)</f>
        <v>0</v>
      </c>
      <c r="AH1686" s="28">
        <f>+SUMIF('Input Sheet'!$S:$S,$AL1686,'Input Sheet'!L:L)</f>
        <v>0</v>
      </c>
      <c r="AI1686" s="28">
        <f>+SUMIF('Input Sheet'!$S:$S,$AL1686,'Input Sheet'!M:M)</f>
        <v>0</v>
      </c>
      <c r="AJ1686" s="28">
        <f>+SUMIF('Input Sheet'!$S:$S,$AL1686,'Input Sheet'!N:N)</f>
        <v>0</v>
      </c>
      <c r="AK1686" s="28"/>
      <c r="AL1686" s="27" t="str">
        <f t="shared" si="133"/>
        <v>440-7535</v>
      </c>
      <c r="AM1686" s="34" t="str">
        <f t="shared" si="134"/>
        <v>Admin &amp; Other</v>
      </c>
      <c r="AN1686" s="34" t="str">
        <f t="shared" si="135"/>
        <v>Admin &amp; OtherOther Overheads as % of Total Gross Profit</v>
      </c>
      <c r="AO1686" s="35"/>
      <c r="AP1686" s="35"/>
      <c r="AQ1686" s="35"/>
    </row>
    <row r="1687" spans="1:43" x14ac:dyDescent="0.25">
      <c r="A1687" s="27" t="s">
        <v>103</v>
      </c>
      <c r="B1687" s="27" t="s">
        <v>104</v>
      </c>
      <c r="C1687" s="27" t="s">
        <v>671</v>
      </c>
      <c r="D1687" s="27" t="s">
        <v>191</v>
      </c>
      <c r="E1687" s="27" t="s">
        <v>675</v>
      </c>
      <c r="F1687" s="27" t="s">
        <v>647</v>
      </c>
      <c r="G1687" s="27" t="s">
        <v>648</v>
      </c>
      <c r="H1687" s="34" t="s">
        <v>644</v>
      </c>
      <c r="I1687" s="34" t="s">
        <v>645</v>
      </c>
      <c r="J1687" s="34" t="str">
        <f t="shared" si="131"/>
        <v>Admin &amp; OtherOther Overheads as % of Total Gross Profit</v>
      </c>
      <c r="K1687" s="34" t="str">
        <f t="shared" si="132"/>
        <v>330Phone &amp; Internet expenses - Toyota</v>
      </c>
      <c r="L1687" s="28">
        <f>+SUMIF('TB 4-24'!M:M,$AL1687,'TB 4-24'!G:G)</f>
        <v>0</v>
      </c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>
        <f>+SUMIF('Input Sheet'!$S:$S,$AL1687,'Input Sheet'!C:C)</f>
        <v>0</v>
      </c>
      <c r="Z1687" s="28">
        <f>+SUMIF('Input Sheet'!$S:$S,$AL1687,'Input Sheet'!D:D)</f>
        <v>0</v>
      </c>
      <c r="AA1687" s="28">
        <f>+SUMIF('Input Sheet'!$S:$S,$AL1687,'Input Sheet'!E:E)</f>
        <v>0</v>
      </c>
      <c r="AB1687" s="28">
        <f>+SUMIF('Input Sheet'!$S:$S,$AL1687,'Input Sheet'!F:F)</f>
        <v>0</v>
      </c>
      <c r="AC1687" s="28">
        <f>+SUMIF('Input Sheet'!$S:$S,$AL1687,'Input Sheet'!G:G)</f>
        <v>0</v>
      </c>
      <c r="AD1687" s="28">
        <f>+SUMIF('Input Sheet'!$S:$S,$AL1687,'Input Sheet'!H:H)</f>
        <v>0</v>
      </c>
      <c r="AE1687" s="28">
        <f>+SUMIF('Input Sheet'!$S:$S,$AL1687,'Input Sheet'!I:I)</f>
        <v>0</v>
      </c>
      <c r="AF1687" s="28">
        <f>+SUMIF('Input Sheet'!$S:$S,$AL1687,'Input Sheet'!J:J)</f>
        <v>0</v>
      </c>
      <c r="AG1687" s="28">
        <f>+SUMIF('Input Sheet'!$S:$S,$AL1687,'Input Sheet'!K:K)</f>
        <v>0</v>
      </c>
      <c r="AH1687" s="28">
        <f>+SUMIF('Input Sheet'!$S:$S,$AL1687,'Input Sheet'!L:L)</f>
        <v>0</v>
      </c>
      <c r="AI1687" s="28">
        <f>+SUMIF('Input Sheet'!$S:$S,$AL1687,'Input Sheet'!M:M)</f>
        <v>0</v>
      </c>
      <c r="AJ1687" s="28">
        <f>+SUMIF('Input Sheet'!$S:$S,$AL1687,'Input Sheet'!N:N)</f>
        <v>0</v>
      </c>
      <c r="AK1687" s="28"/>
      <c r="AL1687" s="27" t="str">
        <f t="shared" si="133"/>
        <v>330-7535</v>
      </c>
      <c r="AM1687" s="34" t="str">
        <f t="shared" si="134"/>
        <v>Admin &amp; Other</v>
      </c>
      <c r="AN1687" s="34" t="str">
        <f t="shared" si="135"/>
        <v>Admin &amp; OtherOther Overheads as % of Total Gross Profit</v>
      </c>
      <c r="AO1687" s="35"/>
      <c r="AP1687" s="35"/>
      <c r="AQ1687" s="35"/>
    </row>
    <row r="1688" spans="1:43" x14ac:dyDescent="0.25">
      <c r="A1688" s="27" t="s">
        <v>103</v>
      </c>
      <c r="B1688" s="27" t="s">
        <v>104</v>
      </c>
      <c r="C1688" s="27" t="s">
        <v>657</v>
      </c>
      <c r="D1688" s="27" t="s">
        <v>191</v>
      </c>
      <c r="E1688" s="27" t="s">
        <v>660</v>
      </c>
      <c r="F1688" s="27" t="s">
        <v>647</v>
      </c>
      <c r="G1688" s="27" t="s">
        <v>648</v>
      </c>
      <c r="H1688" s="34" t="s">
        <v>644</v>
      </c>
      <c r="I1688" s="34" t="s">
        <v>645</v>
      </c>
      <c r="J1688" s="34" t="str">
        <f t="shared" si="131"/>
        <v>Admin &amp; OtherOther Overheads as % of Total Gross Profit</v>
      </c>
      <c r="K1688" s="34" t="str">
        <f t="shared" si="132"/>
        <v>200Phone &amp; Internet expenses - Toyota</v>
      </c>
      <c r="L1688" s="28">
        <f>+SUMIF('TB 4-24'!M:M,$AL1688,'TB 4-24'!G:G)</f>
        <v>0</v>
      </c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>
        <f>+SUMIF('Input Sheet'!$S:$S,$AL1688,'Input Sheet'!C:C)</f>
        <v>0</v>
      </c>
      <c r="Z1688" s="28">
        <f>+SUMIF('Input Sheet'!$S:$S,$AL1688,'Input Sheet'!D:D)</f>
        <v>0</v>
      </c>
      <c r="AA1688" s="28">
        <f>+SUMIF('Input Sheet'!$S:$S,$AL1688,'Input Sheet'!E:E)</f>
        <v>0</v>
      </c>
      <c r="AB1688" s="28">
        <f>+SUMIF('Input Sheet'!$S:$S,$AL1688,'Input Sheet'!F:F)</f>
        <v>0</v>
      </c>
      <c r="AC1688" s="28">
        <f>+SUMIF('Input Sheet'!$S:$S,$AL1688,'Input Sheet'!G:G)</f>
        <v>0</v>
      </c>
      <c r="AD1688" s="28">
        <f>+SUMIF('Input Sheet'!$S:$S,$AL1688,'Input Sheet'!H:H)</f>
        <v>0</v>
      </c>
      <c r="AE1688" s="28">
        <f>+SUMIF('Input Sheet'!$S:$S,$AL1688,'Input Sheet'!I:I)</f>
        <v>0</v>
      </c>
      <c r="AF1688" s="28">
        <f>+SUMIF('Input Sheet'!$S:$S,$AL1688,'Input Sheet'!J:J)</f>
        <v>0</v>
      </c>
      <c r="AG1688" s="28">
        <f>+SUMIF('Input Sheet'!$S:$S,$AL1688,'Input Sheet'!K:K)</f>
        <v>0</v>
      </c>
      <c r="AH1688" s="28">
        <f>+SUMIF('Input Sheet'!$S:$S,$AL1688,'Input Sheet'!L:L)</f>
        <v>0</v>
      </c>
      <c r="AI1688" s="28">
        <f>+SUMIF('Input Sheet'!$S:$S,$AL1688,'Input Sheet'!M:M)</f>
        <v>0</v>
      </c>
      <c r="AJ1688" s="28">
        <f>+SUMIF('Input Sheet'!$S:$S,$AL1688,'Input Sheet'!N:N)</f>
        <v>0</v>
      </c>
      <c r="AK1688" s="28"/>
      <c r="AL1688" s="27" t="str">
        <f t="shared" si="133"/>
        <v>200-7535</v>
      </c>
      <c r="AM1688" s="34" t="str">
        <f t="shared" si="134"/>
        <v>Admin &amp; Other</v>
      </c>
      <c r="AN1688" s="34" t="str">
        <f t="shared" si="135"/>
        <v>Admin &amp; OtherOther Overheads as % of Total Gross Profit</v>
      </c>
      <c r="AO1688" s="35"/>
      <c r="AP1688" s="35"/>
      <c r="AQ1688" s="35"/>
    </row>
    <row r="1689" spans="1:43" x14ac:dyDescent="0.25">
      <c r="A1689" s="27" t="s">
        <v>103</v>
      </c>
      <c r="B1689" s="27" t="s">
        <v>104</v>
      </c>
      <c r="C1689" s="27" t="s">
        <v>657</v>
      </c>
      <c r="D1689" s="27" t="s">
        <v>191</v>
      </c>
      <c r="E1689" s="27" t="s">
        <v>661</v>
      </c>
      <c r="F1689" s="27" t="s">
        <v>647</v>
      </c>
      <c r="G1689" s="27" t="s">
        <v>648</v>
      </c>
      <c r="H1689" s="34" t="s">
        <v>644</v>
      </c>
      <c r="I1689" s="34" t="s">
        <v>645</v>
      </c>
      <c r="J1689" s="34" t="str">
        <f t="shared" si="131"/>
        <v>Admin &amp; OtherOther Overheads as % of Total Gross Profit</v>
      </c>
      <c r="K1689" s="34" t="str">
        <f t="shared" si="132"/>
        <v>221Phone &amp; Internet expenses - Toyota</v>
      </c>
      <c r="L1689" s="28">
        <f>+SUMIF('TB 4-24'!M:M,$AL1689,'TB 4-24'!G:G)</f>
        <v>0</v>
      </c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>
        <f>+SUMIF('Input Sheet'!$S:$S,$AL1689,'Input Sheet'!C:C)</f>
        <v>0</v>
      </c>
      <c r="Z1689" s="28">
        <f>+SUMIF('Input Sheet'!$S:$S,$AL1689,'Input Sheet'!D:D)</f>
        <v>0</v>
      </c>
      <c r="AA1689" s="28">
        <f>+SUMIF('Input Sheet'!$S:$S,$AL1689,'Input Sheet'!E:E)</f>
        <v>0</v>
      </c>
      <c r="AB1689" s="28">
        <f>+SUMIF('Input Sheet'!$S:$S,$AL1689,'Input Sheet'!F:F)</f>
        <v>0</v>
      </c>
      <c r="AC1689" s="28">
        <f>+SUMIF('Input Sheet'!$S:$S,$AL1689,'Input Sheet'!G:G)</f>
        <v>0</v>
      </c>
      <c r="AD1689" s="28">
        <f>+SUMIF('Input Sheet'!$S:$S,$AL1689,'Input Sheet'!H:H)</f>
        <v>0</v>
      </c>
      <c r="AE1689" s="28">
        <f>+SUMIF('Input Sheet'!$S:$S,$AL1689,'Input Sheet'!I:I)</f>
        <v>0</v>
      </c>
      <c r="AF1689" s="28">
        <f>+SUMIF('Input Sheet'!$S:$S,$AL1689,'Input Sheet'!J:J)</f>
        <v>0</v>
      </c>
      <c r="AG1689" s="28">
        <f>+SUMIF('Input Sheet'!$S:$S,$AL1689,'Input Sheet'!K:K)</f>
        <v>0</v>
      </c>
      <c r="AH1689" s="28">
        <f>+SUMIF('Input Sheet'!$S:$S,$AL1689,'Input Sheet'!L:L)</f>
        <v>0</v>
      </c>
      <c r="AI1689" s="28">
        <f>+SUMIF('Input Sheet'!$S:$S,$AL1689,'Input Sheet'!M:M)</f>
        <v>0</v>
      </c>
      <c r="AJ1689" s="28">
        <f>+SUMIF('Input Sheet'!$S:$S,$AL1689,'Input Sheet'!N:N)</f>
        <v>0</v>
      </c>
      <c r="AK1689" s="28"/>
      <c r="AL1689" s="27" t="str">
        <f t="shared" si="133"/>
        <v>221-7535</v>
      </c>
      <c r="AM1689" s="34" t="str">
        <f t="shared" si="134"/>
        <v>Admin &amp; Other</v>
      </c>
      <c r="AN1689" s="34" t="str">
        <f t="shared" si="135"/>
        <v>Admin &amp; OtherOther Overheads as % of Total Gross Profit</v>
      </c>
      <c r="AO1689" s="35"/>
      <c r="AP1689" s="35"/>
      <c r="AQ1689" s="35"/>
    </row>
    <row r="1690" spans="1:43" x14ac:dyDescent="0.25">
      <c r="A1690" s="27" t="s">
        <v>103</v>
      </c>
      <c r="B1690" s="27" t="s">
        <v>104</v>
      </c>
      <c r="C1690" s="27" t="s">
        <v>663</v>
      </c>
      <c r="D1690" s="27" t="s">
        <v>191</v>
      </c>
      <c r="E1690" s="27" t="s">
        <v>664</v>
      </c>
      <c r="F1690" s="27" t="s">
        <v>647</v>
      </c>
      <c r="G1690" s="27" t="s">
        <v>648</v>
      </c>
      <c r="H1690" s="34" t="s">
        <v>644</v>
      </c>
      <c r="I1690" s="34" t="s">
        <v>645</v>
      </c>
      <c r="J1690" s="34" t="str">
        <f t="shared" si="131"/>
        <v>Admin &amp; OtherOther Overheads as % of Total Gross Profit</v>
      </c>
      <c r="K1690" s="34" t="str">
        <f t="shared" si="132"/>
        <v>400Phone &amp; Internet expenses - Toyota</v>
      </c>
      <c r="L1690" s="28">
        <f>+SUMIF('TB 4-24'!M:M,$AL1690,'TB 4-24'!G:G)</f>
        <v>0</v>
      </c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>
        <f>+SUMIF('Input Sheet'!$S:$S,$AL1690,'Input Sheet'!C:C)</f>
        <v>0</v>
      </c>
      <c r="Z1690" s="28">
        <f>+SUMIF('Input Sheet'!$S:$S,$AL1690,'Input Sheet'!D:D)</f>
        <v>0</v>
      </c>
      <c r="AA1690" s="28">
        <f>+SUMIF('Input Sheet'!$S:$S,$AL1690,'Input Sheet'!E:E)</f>
        <v>0</v>
      </c>
      <c r="AB1690" s="28">
        <f>+SUMIF('Input Sheet'!$S:$S,$AL1690,'Input Sheet'!F:F)</f>
        <v>0</v>
      </c>
      <c r="AC1690" s="28">
        <f>+SUMIF('Input Sheet'!$S:$S,$AL1690,'Input Sheet'!G:G)</f>
        <v>0</v>
      </c>
      <c r="AD1690" s="28">
        <f>+SUMIF('Input Sheet'!$S:$S,$AL1690,'Input Sheet'!H:H)</f>
        <v>0</v>
      </c>
      <c r="AE1690" s="28">
        <f>+SUMIF('Input Sheet'!$S:$S,$AL1690,'Input Sheet'!I:I)</f>
        <v>0</v>
      </c>
      <c r="AF1690" s="28">
        <f>+SUMIF('Input Sheet'!$S:$S,$AL1690,'Input Sheet'!J:J)</f>
        <v>0</v>
      </c>
      <c r="AG1690" s="28">
        <f>+SUMIF('Input Sheet'!$S:$S,$AL1690,'Input Sheet'!K:K)</f>
        <v>0</v>
      </c>
      <c r="AH1690" s="28">
        <f>+SUMIF('Input Sheet'!$S:$S,$AL1690,'Input Sheet'!L:L)</f>
        <v>0</v>
      </c>
      <c r="AI1690" s="28">
        <f>+SUMIF('Input Sheet'!$S:$S,$AL1690,'Input Sheet'!M:M)</f>
        <v>0</v>
      </c>
      <c r="AJ1690" s="28">
        <f>+SUMIF('Input Sheet'!$S:$S,$AL1690,'Input Sheet'!N:N)</f>
        <v>0</v>
      </c>
      <c r="AK1690" s="28"/>
      <c r="AL1690" s="27" t="str">
        <f t="shared" si="133"/>
        <v>400-7535</v>
      </c>
      <c r="AM1690" s="34" t="str">
        <f t="shared" si="134"/>
        <v>Admin &amp; Other</v>
      </c>
      <c r="AN1690" s="34" t="str">
        <f t="shared" si="135"/>
        <v>Admin &amp; OtherOther Overheads as % of Total Gross Profit</v>
      </c>
      <c r="AO1690" s="35"/>
      <c r="AP1690" s="35"/>
      <c r="AQ1690" s="35"/>
    </row>
    <row r="1691" spans="1:43" x14ac:dyDescent="0.25">
      <c r="A1691" s="27" t="s">
        <v>103</v>
      </c>
      <c r="B1691" s="27" t="s">
        <v>104</v>
      </c>
      <c r="C1691" s="27" t="s">
        <v>663</v>
      </c>
      <c r="D1691" s="27" t="s">
        <v>191</v>
      </c>
      <c r="E1691" s="27" t="s">
        <v>665</v>
      </c>
      <c r="F1691" s="27" t="s">
        <v>647</v>
      </c>
      <c r="G1691" s="27" t="s">
        <v>648</v>
      </c>
      <c r="H1691" s="34" t="s">
        <v>644</v>
      </c>
      <c r="I1691" s="34" t="s">
        <v>645</v>
      </c>
      <c r="J1691" s="34" t="str">
        <f t="shared" si="131"/>
        <v>Admin &amp; OtherOther Overheads as % of Total Gross Profit</v>
      </c>
      <c r="K1691" s="34" t="str">
        <f t="shared" si="132"/>
        <v>410Phone &amp; Internet expenses - Toyota</v>
      </c>
      <c r="L1691" s="28">
        <f>+SUMIF('TB 4-24'!M:M,$AL1691,'TB 4-24'!G:G)</f>
        <v>0</v>
      </c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>
        <f>+SUMIF('Input Sheet'!$S:$S,$AL1691,'Input Sheet'!C:C)</f>
        <v>0</v>
      </c>
      <c r="Z1691" s="28">
        <f>+SUMIF('Input Sheet'!$S:$S,$AL1691,'Input Sheet'!D:D)</f>
        <v>0</v>
      </c>
      <c r="AA1691" s="28">
        <f>+SUMIF('Input Sheet'!$S:$S,$AL1691,'Input Sheet'!E:E)</f>
        <v>0</v>
      </c>
      <c r="AB1691" s="28">
        <f>+SUMIF('Input Sheet'!$S:$S,$AL1691,'Input Sheet'!F:F)</f>
        <v>0</v>
      </c>
      <c r="AC1691" s="28">
        <f>+SUMIF('Input Sheet'!$S:$S,$AL1691,'Input Sheet'!G:G)</f>
        <v>0</v>
      </c>
      <c r="AD1691" s="28">
        <f>+SUMIF('Input Sheet'!$S:$S,$AL1691,'Input Sheet'!H:H)</f>
        <v>0</v>
      </c>
      <c r="AE1691" s="28">
        <f>+SUMIF('Input Sheet'!$S:$S,$AL1691,'Input Sheet'!I:I)</f>
        <v>0</v>
      </c>
      <c r="AF1691" s="28">
        <f>+SUMIF('Input Sheet'!$S:$S,$AL1691,'Input Sheet'!J:J)</f>
        <v>0</v>
      </c>
      <c r="AG1691" s="28">
        <f>+SUMIF('Input Sheet'!$S:$S,$AL1691,'Input Sheet'!K:K)</f>
        <v>0</v>
      </c>
      <c r="AH1691" s="28">
        <f>+SUMIF('Input Sheet'!$S:$S,$AL1691,'Input Sheet'!L:L)</f>
        <v>0</v>
      </c>
      <c r="AI1691" s="28">
        <f>+SUMIF('Input Sheet'!$S:$S,$AL1691,'Input Sheet'!M:M)</f>
        <v>0</v>
      </c>
      <c r="AJ1691" s="28">
        <f>+SUMIF('Input Sheet'!$S:$S,$AL1691,'Input Sheet'!N:N)</f>
        <v>0</v>
      </c>
      <c r="AK1691" s="28"/>
      <c r="AL1691" s="27" t="str">
        <f t="shared" si="133"/>
        <v>410-7535</v>
      </c>
      <c r="AM1691" s="34" t="str">
        <f t="shared" si="134"/>
        <v>Admin &amp; Other</v>
      </c>
      <c r="AN1691" s="34" t="str">
        <f t="shared" si="135"/>
        <v>Admin &amp; OtherOther Overheads as % of Total Gross Profit</v>
      </c>
      <c r="AO1691" s="35"/>
      <c r="AP1691" s="35"/>
      <c r="AQ1691" s="35"/>
    </row>
    <row r="1692" spans="1:43" x14ac:dyDescent="0.25">
      <c r="A1692" s="27" t="s">
        <v>103</v>
      </c>
      <c r="B1692" s="27" t="s">
        <v>104</v>
      </c>
      <c r="C1692" s="27" t="s">
        <v>663</v>
      </c>
      <c r="D1692" s="27" t="s">
        <v>191</v>
      </c>
      <c r="E1692" s="27" t="s">
        <v>666</v>
      </c>
      <c r="F1692" s="27" t="s">
        <v>647</v>
      </c>
      <c r="G1692" s="27" t="s">
        <v>648</v>
      </c>
      <c r="H1692" s="34" t="s">
        <v>644</v>
      </c>
      <c r="I1692" s="34" t="s">
        <v>645</v>
      </c>
      <c r="J1692" s="34" t="str">
        <f t="shared" si="131"/>
        <v>Admin &amp; OtherOther Overheads as % of Total Gross Profit</v>
      </c>
      <c r="K1692" s="34" t="str">
        <f t="shared" si="132"/>
        <v>420Phone &amp; Internet expenses - Toyota</v>
      </c>
      <c r="L1692" s="28">
        <f>+SUMIF('TB 4-24'!M:M,$AL1692,'TB 4-24'!G:G)</f>
        <v>0</v>
      </c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>
        <f>+SUMIF('Input Sheet'!$S:$S,$AL1692,'Input Sheet'!C:C)</f>
        <v>0</v>
      </c>
      <c r="Z1692" s="28">
        <f>+SUMIF('Input Sheet'!$S:$S,$AL1692,'Input Sheet'!D:D)</f>
        <v>0</v>
      </c>
      <c r="AA1692" s="28">
        <f>+SUMIF('Input Sheet'!$S:$S,$AL1692,'Input Sheet'!E:E)</f>
        <v>0</v>
      </c>
      <c r="AB1692" s="28">
        <f>+SUMIF('Input Sheet'!$S:$S,$AL1692,'Input Sheet'!F:F)</f>
        <v>0</v>
      </c>
      <c r="AC1692" s="28">
        <f>+SUMIF('Input Sheet'!$S:$S,$AL1692,'Input Sheet'!G:G)</f>
        <v>0</v>
      </c>
      <c r="AD1692" s="28">
        <f>+SUMIF('Input Sheet'!$S:$S,$AL1692,'Input Sheet'!H:H)</f>
        <v>0</v>
      </c>
      <c r="AE1692" s="28">
        <f>+SUMIF('Input Sheet'!$S:$S,$AL1692,'Input Sheet'!I:I)</f>
        <v>0</v>
      </c>
      <c r="AF1692" s="28">
        <f>+SUMIF('Input Sheet'!$S:$S,$AL1692,'Input Sheet'!J:J)</f>
        <v>0</v>
      </c>
      <c r="AG1692" s="28">
        <f>+SUMIF('Input Sheet'!$S:$S,$AL1692,'Input Sheet'!K:K)</f>
        <v>0</v>
      </c>
      <c r="AH1692" s="28">
        <f>+SUMIF('Input Sheet'!$S:$S,$AL1692,'Input Sheet'!L:L)</f>
        <v>0</v>
      </c>
      <c r="AI1692" s="28">
        <f>+SUMIF('Input Sheet'!$S:$S,$AL1692,'Input Sheet'!M:M)</f>
        <v>0</v>
      </c>
      <c r="AJ1692" s="28">
        <f>+SUMIF('Input Sheet'!$S:$S,$AL1692,'Input Sheet'!N:N)</f>
        <v>0</v>
      </c>
      <c r="AK1692" s="28"/>
      <c r="AL1692" s="27" t="str">
        <f t="shared" si="133"/>
        <v>420-7535</v>
      </c>
      <c r="AM1692" s="34" t="str">
        <f t="shared" si="134"/>
        <v>Admin &amp; Other</v>
      </c>
      <c r="AN1692" s="34" t="str">
        <f t="shared" si="135"/>
        <v>Admin &amp; OtherOther Overheads as % of Total Gross Profit</v>
      </c>
      <c r="AO1692" s="35"/>
      <c r="AP1692" s="35"/>
      <c r="AQ1692" s="35"/>
    </row>
    <row r="1693" spans="1:43" x14ac:dyDescent="0.25">
      <c r="A1693" s="27" t="s">
        <v>103</v>
      </c>
      <c r="B1693" s="27" t="s">
        <v>104</v>
      </c>
      <c r="C1693" s="27" t="s">
        <v>663</v>
      </c>
      <c r="D1693" s="27" t="s">
        <v>191</v>
      </c>
      <c r="E1693" s="27" t="s">
        <v>667</v>
      </c>
      <c r="F1693" s="27" t="s">
        <v>647</v>
      </c>
      <c r="G1693" s="27" t="s">
        <v>648</v>
      </c>
      <c r="H1693" s="34" t="s">
        <v>644</v>
      </c>
      <c r="I1693" s="34" t="s">
        <v>645</v>
      </c>
      <c r="J1693" s="34" t="str">
        <f t="shared" si="131"/>
        <v>Admin &amp; OtherOther Overheads as % of Total Gross Profit</v>
      </c>
      <c r="K1693" s="34" t="str">
        <f t="shared" si="132"/>
        <v>421Phone &amp; Internet expenses - Toyota</v>
      </c>
      <c r="L1693" s="28">
        <f>+SUMIF('TB 4-24'!M:M,$AL1693,'TB 4-24'!G:G)</f>
        <v>0</v>
      </c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>
        <f>+SUMIF('Input Sheet'!$S:$S,$AL1693,'Input Sheet'!C:C)</f>
        <v>0</v>
      </c>
      <c r="Z1693" s="28">
        <f>+SUMIF('Input Sheet'!$S:$S,$AL1693,'Input Sheet'!D:D)</f>
        <v>0</v>
      </c>
      <c r="AA1693" s="28">
        <f>+SUMIF('Input Sheet'!$S:$S,$AL1693,'Input Sheet'!E:E)</f>
        <v>0</v>
      </c>
      <c r="AB1693" s="28">
        <f>+SUMIF('Input Sheet'!$S:$S,$AL1693,'Input Sheet'!F:F)</f>
        <v>0</v>
      </c>
      <c r="AC1693" s="28">
        <f>+SUMIF('Input Sheet'!$S:$S,$AL1693,'Input Sheet'!G:G)</f>
        <v>0</v>
      </c>
      <c r="AD1693" s="28">
        <f>+SUMIF('Input Sheet'!$S:$S,$AL1693,'Input Sheet'!H:H)</f>
        <v>0</v>
      </c>
      <c r="AE1693" s="28">
        <f>+SUMIF('Input Sheet'!$S:$S,$AL1693,'Input Sheet'!I:I)</f>
        <v>0</v>
      </c>
      <c r="AF1693" s="28">
        <f>+SUMIF('Input Sheet'!$S:$S,$AL1693,'Input Sheet'!J:J)</f>
        <v>0</v>
      </c>
      <c r="AG1693" s="28">
        <f>+SUMIF('Input Sheet'!$S:$S,$AL1693,'Input Sheet'!K:K)</f>
        <v>0</v>
      </c>
      <c r="AH1693" s="28">
        <f>+SUMIF('Input Sheet'!$S:$S,$AL1693,'Input Sheet'!L:L)</f>
        <v>0</v>
      </c>
      <c r="AI1693" s="28">
        <f>+SUMIF('Input Sheet'!$S:$S,$AL1693,'Input Sheet'!M:M)</f>
        <v>0</v>
      </c>
      <c r="AJ1693" s="28">
        <f>+SUMIF('Input Sheet'!$S:$S,$AL1693,'Input Sheet'!N:N)</f>
        <v>0</v>
      </c>
      <c r="AK1693" s="28"/>
      <c r="AL1693" s="27" t="str">
        <f t="shared" si="133"/>
        <v>421-7535</v>
      </c>
      <c r="AM1693" s="34" t="str">
        <f t="shared" si="134"/>
        <v>Admin &amp; Other</v>
      </c>
      <c r="AN1693" s="34" t="str">
        <f t="shared" si="135"/>
        <v>Admin &amp; OtherOther Overheads as % of Total Gross Profit</v>
      </c>
      <c r="AO1693" s="35"/>
      <c r="AP1693" s="35"/>
      <c r="AQ1693" s="35"/>
    </row>
    <row r="1694" spans="1:43" x14ac:dyDescent="0.25">
      <c r="A1694" s="27" t="s">
        <v>103</v>
      </c>
      <c r="B1694" s="27" t="s">
        <v>104</v>
      </c>
      <c r="C1694" s="27" t="s">
        <v>663</v>
      </c>
      <c r="D1694" s="27" t="s">
        <v>191</v>
      </c>
      <c r="E1694" s="27" t="s">
        <v>670</v>
      </c>
      <c r="F1694" s="27" t="s">
        <v>647</v>
      </c>
      <c r="G1694" s="27" t="s">
        <v>648</v>
      </c>
      <c r="H1694" s="34" t="s">
        <v>644</v>
      </c>
      <c r="I1694" s="34" t="s">
        <v>645</v>
      </c>
      <c r="J1694" s="34" t="str">
        <f t="shared" si="131"/>
        <v>Admin &amp; OtherOther Overheads as % of Total Gross Profit</v>
      </c>
      <c r="K1694" s="34" t="str">
        <f t="shared" si="132"/>
        <v>460Phone &amp; Internet expenses - Toyota</v>
      </c>
      <c r="L1694" s="28">
        <f>+SUMIF('TB 4-24'!M:M,$AL1694,'TB 4-24'!G:G)</f>
        <v>0</v>
      </c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>
        <f>+SUMIF('Input Sheet'!$S:$S,$AL1694,'Input Sheet'!C:C)</f>
        <v>0</v>
      </c>
      <c r="Z1694" s="28">
        <f>+SUMIF('Input Sheet'!$S:$S,$AL1694,'Input Sheet'!D:D)</f>
        <v>0</v>
      </c>
      <c r="AA1694" s="28">
        <f>+SUMIF('Input Sheet'!$S:$S,$AL1694,'Input Sheet'!E:E)</f>
        <v>0</v>
      </c>
      <c r="AB1694" s="28">
        <f>+SUMIF('Input Sheet'!$S:$S,$AL1694,'Input Sheet'!F:F)</f>
        <v>0</v>
      </c>
      <c r="AC1694" s="28">
        <f>+SUMIF('Input Sheet'!$S:$S,$AL1694,'Input Sheet'!G:G)</f>
        <v>0</v>
      </c>
      <c r="AD1694" s="28">
        <f>+SUMIF('Input Sheet'!$S:$S,$AL1694,'Input Sheet'!H:H)</f>
        <v>0</v>
      </c>
      <c r="AE1694" s="28">
        <f>+SUMIF('Input Sheet'!$S:$S,$AL1694,'Input Sheet'!I:I)</f>
        <v>0</v>
      </c>
      <c r="AF1694" s="28">
        <f>+SUMIF('Input Sheet'!$S:$S,$AL1694,'Input Sheet'!J:J)</f>
        <v>0</v>
      </c>
      <c r="AG1694" s="28">
        <f>+SUMIF('Input Sheet'!$S:$S,$AL1694,'Input Sheet'!K:K)</f>
        <v>0</v>
      </c>
      <c r="AH1694" s="28">
        <f>+SUMIF('Input Sheet'!$S:$S,$AL1694,'Input Sheet'!L:L)</f>
        <v>0</v>
      </c>
      <c r="AI1694" s="28">
        <f>+SUMIF('Input Sheet'!$S:$S,$AL1694,'Input Sheet'!M:M)</f>
        <v>0</v>
      </c>
      <c r="AJ1694" s="28">
        <f>+SUMIF('Input Sheet'!$S:$S,$AL1694,'Input Sheet'!N:N)</f>
        <v>0</v>
      </c>
      <c r="AK1694" s="28"/>
      <c r="AL1694" s="27" t="str">
        <f t="shared" si="133"/>
        <v>460-7535</v>
      </c>
      <c r="AM1694" s="34" t="str">
        <f t="shared" si="134"/>
        <v>Admin &amp; Other</v>
      </c>
      <c r="AN1694" s="34" t="str">
        <f t="shared" si="135"/>
        <v>Admin &amp; OtherOther Overheads as % of Total Gross Profit</v>
      </c>
      <c r="AO1694" s="35"/>
      <c r="AP1694" s="35"/>
      <c r="AQ1694" s="35"/>
    </row>
    <row r="1695" spans="1:43" x14ac:dyDescent="0.25">
      <c r="A1695" s="27" t="s">
        <v>103</v>
      </c>
      <c r="B1695" s="27" t="s">
        <v>104</v>
      </c>
      <c r="C1695" s="27" t="s">
        <v>671</v>
      </c>
      <c r="D1695" s="27" t="s">
        <v>191</v>
      </c>
      <c r="E1695" s="27" t="s">
        <v>672</v>
      </c>
      <c r="F1695" s="27" t="s">
        <v>647</v>
      </c>
      <c r="G1695" s="27" t="s">
        <v>648</v>
      </c>
      <c r="H1695" s="34" t="s">
        <v>644</v>
      </c>
      <c r="I1695" s="34" t="s">
        <v>645</v>
      </c>
      <c r="J1695" s="34" t="str">
        <f t="shared" si="131"/>
        <v>Admin &amp; OtherOther Overheads as % of Total Gross Profit</v>
      </c>
      <c r="K1695" s="34" t="str">
        <f t="shared" si="132"/>
        <v>300Phone &amp; Internet expenses - Toyota</v>
      </c>
      <c r="L1695" s="28">
        <f>+SUMIF('TB 4-24'!M:M,$AL1695,'TB 4-24'!G:G)</f>
        <v>0</v>
      </c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>
        <f>+SUMIF('Input Sheet'!$S:$S,$AL1695,'Input Sheet'!C:C)</f>
        <v>0</v>
      </c>
      <c r="Z1695" s="28">
        <f>+SUMIF('Input Sheet'!$S:$S,$AL1695,'Input Sheet'!D:D)</f>
        <v>0</v>
      </c>
      <c r="AA1695" s="28">
        <f>+SUMIF('Input Sheet'!$S:$S,$AL1695,'Input Sheet'!E:E)</f>
        <v>0</v>
      </c>
      <c r="AB1695" s="28">
        <f>+SUMIF('Input Sheet'!$S:$S,$AL1695,'Input Sheet'!F:F)</f>
        <v>0</v>
      </c>
      <c r="AC1695" s="28">
        <f>+SUMIF('Input Sheet'!$S:$S,$AL1695,'Input Sheet'!G:G)</f>
        <v>0</v>
      </c>
      <c r="AD1695" s="28">
        <f>+SUMIF('Input Sheet'!$S:$S,$AL1695,'Input Sheet'!H:H)</f>
        <v>0</v>
      </c>
      <c r="AE1695" s="28">
        <f>+SUMIF('Input Sheet'!$S:$S,$AL1695,'Input Sheet'!I:I)</f>
        <v>0</v>
      </c>
      <c r="AF1695" s="28">
        <f>+SUMIF('Input Sheet'!$S:$S,$AL1695,'Input Sheet'!J:J)</f>
        <v>0</v>
      </c>
      <c r="AG1695" s="28">
        <f>+SUMIF('Input Sheet'!$S:$S,$AL1695,'Input Sheet'!K:K)</f>
        <v>0</v>
      </c>
      <c r="AH1695" s="28">
        <f>+SUMIF('Input Sheet'!$S:$S,$AL1695,'Input Sheet'!L:L)</f>
        <v>0</v>
      </c>
      <c r="AI1695" s="28">
        <f>+SUMIF('Input Sheet'!$S:$S,$AL1695,'Input Sheet'!M:M)</f>
        <v>0</v>
      </c>
      <c r="AJ1695" s="28">
        <f>+SUMIF('Input Sheet'!$S:$S,$AL1695,'Input Sheet'!N:N)</f>
        <v>0</v>
      </c>
      <c r="AK1695" s="28"/>
      <c r="AL1695" s="27" t="str">
        <f t="shared" si="133"/>
        <v>300-7535</v>
      </c>
      <c r="AM1695" s="34" t="str">
        <f t="shared" si="134"/>
        <v>Admin &amp; Other</v>
      </c>
      <c r="AN1695" s="34" t="str">
        <f t="shared" si="135"/>
        <v>Admin &amp; OtherOther Overheads as % of Total Gross Profit</v>
      </c>
      <c r="AO1695" s="35"/>
      <c r="AP1695" s="35"/>
      <c r="AQ1695" s="35"/>
    </row>
    <row r="1696" spans="1:43" x14ac:dyDescent="0.25">
      <c r="A1696" s="27" t="s">
        <v>103</v>
      </c>
      <c r="B1696" s="27" t="s">
        <v>104</v>
      </c>
      <c r="C1696" s="27" t="s">
        <v>671</v>
      </c>
      <c r="D1696" s="27" t="s">
        <v>191</v>
      </c>
      <c r="E1696" s="27" t="s">
        <v>673</v>
      </c>
      <c r="F1696" s="27" t="s">
        <v>647</v>
      </c>
      <c r="G1696" s="27" t="s">
        <v>648</v>
      </c>
      <c r="H1696" s="34" t="s">
        <v>644</v>
      </c>
      <c r="I1696" s="34" t="s">
        <v>645</v>
      </c>
      <c r="J1696" s="34" t="str">
        <f t="shared" si="131"/>
        <v>Admin &amp; OtherOther Overheads as % of Total Gross Profit</v>
      </c>
      <c r="K1696" s="34" t="str">
        <f t="shared" si="132"/>
        <v>310Phone &amp; Internet expenses - Toyota</v>
      </c>
      <c r="L1696" s="28">
        <f>+SUMIF('TB 4-24'!M:M,$AL1696,'TB 4-24'!G:G)</f>
        <v>0</v>
      </c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>
        <f>+SUMIF('Input Sheet'!$S:$S,$AL1696,'Input Sheet'!C:C)</f>
        <v>0</v>
      </c>
      <c r="Z1696" s="28">
        <f>+SUMIF('Input Sheet'!$S:$S,$AL1696,'Input Sheet'!D:D)</f>
        <v>0</v>
      </c>
      <c r="AA1696" s="28">
        <f>+SUMIF('Input Sheet'!$S:$S,$AL1696,'Input Sheet'!E:E)</f>
        <v>0</v>
      </c>
      <c r="AB1696" s="28">
        <f>+SUMIF('Input Sheet'!$S:$S,$AL1696,'Input Sheet'!F:F)</f>
        <v>0</v>
      </c>
      <c r="AC1696" s="28">
        <f>+SUMIF('Input Sheet'!$S:$S,$AL1696,'Input Sheet'!G:G)</f>
        <v>0</v>
      </c>
      <c r="AD1696" s="28">
        <f>+SUMIF('Input Sheet'!$S:$S,$AL1696,'Input Sheet'!H:H)</f>
        <v>0</v>
      </c>
      <c r="AE1696" s="28">
        <f>+SUMIF('Input Sheet'!$S:$S,$AL1696,'Input Sheet'!I:I)</f>
        <v>0</v>
      </c>
      <c r="AF1696" s="28">
        <f>+SUMIF('Input Sheet'!$S:$S,$AL1696,'Input Sheet'!J:J)</f>
        <v>0</v>
      </c>
      <c r="AG1696" s="28">
        <f>+SUMIF('Input Sheet'!$S:$S,$AL1696,'Input Sheet'!K:K)</f>
        <v>0</v>
      </c>
      <c r="AH1696" s="28">
        <f>+SUMIF('Input Sheet'!$S:$S,$AL1696,'Input Sheet'!L:L)</f>
        <v>0</v>
      </c>
      <c r="AI1696" s="28">
        <f>+SUMIF('Input Sheet'!$S:$S,$AL1696,'Input Sheet'!M:M)</f>
        <v>0</v>
      </c>
      <c r="AJ1696" s="28">
        <f>+SUMIF('Input Sheet'!$S:$S,$AL1696,'Input Sheet'!N:N)</f>
        <v>0</v>
      </c>
      <c r="AK1696" s="28"/>
      <c r="AL1696" s="27" t="str">
        <f t="shared" si="133"/>
        <v>310-7535</v>
      </c>
      <c r="AM1696" s="34" t="str">
        <f t="shared" si="134"/>
        <v>Admin &amp; Other</v>
      </c>
      <c r="AN1696" s="34" t="str">
        <f t="shared" si="135"/>
        <v>Admin &amp; OtherOther Overheads as % of Total Gross Profit</v>
      </c>
      <c r="AO1696" s="35"/>
      <c r="AP1696" s="35"/>
      <c r="AQ1696" s="35"/>
    </row>
    <row r="1697" spans="1:43" x14ac:dyDescent="0.25">
      <c r="A1697" s="27" t="s">
        <v>103</v>
      </c>
      <c r="B1697" s="27" t="s">
        <v>104</v>
      </c>
      <c r="C1697" s="27" t="s">
        <v>671</v>
      </c>
      <c r="D1697" s="27" t="s">
        <v>191</v>
      </c>
      <c r="E1697" s="27" t="s">
        <v>674</v>
      </c>
      <c r="F1697" s="27" t="s">
        <v>647</v>
      </c>
      <c r="G1697" s="27" t="s">
        <v>648</v>
      </c>
      <c r="H1697" s="34" t="s">
        <v>644</v>
      </c>
      <c r="I1697" s="34" t="s">
        <v>645</v>
      </c>
      <c r="J1697" s="34" t="str">
        <f t="shared" si="131"/>
        <v>Admin &amp; OtherOther Overheads as % of Total Gross Profit</v>
      </c>
      <c r="K1697" s="34" t="str">
        <f t="shared" si="132"/>
        <v>321Phone &amp; Internet expenses - Toyota</v>
      </c>
      <c r="L1697" s="28">
        <f>+SUMIF('TB 4-24'!M:M,$AL1697,'TB 4-24'!G:G)</f>
        <v>0</v>
      </c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>
        <f>+SUMIF('Input Sheet'!$S:$S,$AL1697,'Input Sheet'!C:C)</f>
        <v>0</v>
      </c>
      <c r="Z1697" s="28">
        <f>+SUMIF('Input Sheet'!$S:$S,$AL1697,'Input Sheet'!D:D)</f>
        <v>0</v>
      </c>
      <c r="AA1697" s="28">
        <f>+SUMIF('Input Sheet'!$S:$S,$AL1697,'Input Sheet'!E:E)</f>
        <v>0</v>
      </c>
      <c r="AB1697" s="28">
        <f>+SUMIF('Input Sheet'!$S:$S,$AL1697,'Input Sheet'!F:F)</f>
        <v>0</v>
      </c>
      <c r="AC1697" s="28">
        <f>+SUMIF('Input Sheet'!$S:$S,$AL1697,'Input Sheet'!G:G)</f>
        <v>0</v>
      </c>
      <c r="AD1697" s="28">
        <f>+SUMIF('Input Sheet'!$S:$S,$AL1697,'Input Sheet'!H:H)</f>
        <v>0</v>
      </c>
      <c r="AE1697" s="28">
        <f>+SUMIF('Input Sheet'!$S:$S,$AL1697,'Input Sheet'!I:I)</f>
        <v>0</v>
      </c>
      <c r="AF1697" s="28">
        <f>+SUMIF('Input Sheet'!$S:$S,$AL1697,'Input Sheet'!J:J)</f>
        <v>0</v>
      </c>
      <c r="AG1697" s="28">
        <f>+SUMIF('Input Sheet'!$S:$S,$AL1697,'Input Sheet'!K:K)</f>
        <v>0</v>
      </c>
      <c r="AH1697" s="28">
        <f>+SUMIF('Input Sheet'!$S:$S,$AL1697,'Input Sheet'!L:L)</f>
        <v>0</v>
      </c>
      <c r="AI1697" s="28">
        <f>+SUMIF('Input Sheet'!$S:$S,$AL1697,'Input Sheet'!M:M)</f>
        <v>0</v>
      </c>
      <c r="AJ1697" s="28">
        <f>+SUMIF('Input Sheet'!$S:$S,$AL1697,'Input Sheet'!N:N)</f>
        <v>0</v>
      </c>
      <c r="AK1697" s="28"/>
      <c r="AL1697" s="27" t="str">
        <f t="shared" si="133"/>
        <v>321-7535</v>
      </c>
      <c r="AM1697" s="34" t="str">
        <f t="shared" si="134"/>
        <v>Admin &amp; Other</v>
      </c>
      <c r="AN1697" s="34" t="str">
        <f t="shared" si="135"/>
        <v>Admin &amp; OtherOther Overheads as % of Total Gross Profit</v>
      </c>
      <c r="AO1697" s="35"/>
      <c r="AP1697" s="35"/>
      <c r="AQ1697" s="35"/>
    </row>
    <row r="1698" spans="1:43" x14ac:dyDescent="0.25">
      <c r="A1698" s="27" t="s">
        <v>103</v>
      </c>
      <c r="B1698" s="27" t="s">
        <v>104</v>
      </c>
      <c r="C1698" s="27" t="s">
        <v>671</v>
      </c>
      <c r="D1698" s="27" t="s">
        <v>191</v>
      </c>
      <c r="E1698" s="27" t="s">
        <v>676</v>
      </c>
      <c r="F1698" s="27" t="s">
        <v>647</v>
      </c>
      <c r="G1698" s="27" t="s">
        <v>648</v>
      </c>
      <c r="H1698" s="34" t="s">
        <v>644</v>
      </c>
      <c r="I1698" s="34" t="s">
        <v>645</v>
      </c>
      <c r="J1698" s="34" t="str">
        <f t="shared" si="131"/>
        <v>Admin &amp; OtherOther Overheads as % of Total Gross Profit</v>
      </c>
      <c r="K1698" s="34" t="str">
        <f t="shared" si="132"/>
        <v>360Phone &amp; Internet expenses - Toyota</v>
      </c>
      <c r="L1698" s="28">
        <f>+SUMIF('TB 4-24'!M:M,$AL1698,'TB 4-24'!G:G)</f>
        <v>0</v>
      </c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>
        <f>+SUMIF('Input Sheet'!$S:$S,$AL1698,'Input Sheet'!C:C)</f>
        <v>0</v>
      </c>
      <c r="Z1698" s="28">
        <f>+SUMIF('Input Sheet'!$S:$S,$AL1698,'Input Sheet'!D:D)</f>
        <v>0</v>
      </c>
      <c r="AA1698" s="28">
        <f>+SUMIF('Input Sheet'!$S:$S,$AL1698,'Input Sheet'!E:E)</f>
        <v>0</v>
      </c>
      <c r="AB1698" s="28">
        <f>+SUMIF('Input Sheet'!$S:$S,$AL1698,'Input Sheet'!F:F)</f>
        <v>0</v>
      </c>
      <c r="AC1698" s="28">
        <f>+SUMIF('Input Sheet'!$S:$S,$AL1698,'Input Sheet'!G:G)</f>
        <v>0</v>
      </c>
      <c r="AD1698" s="28">
        <f>+SUMIF('Input Sheet'!$S:$S,$AL1698,'Input Sheet'!H:H)</f>
        <v>0</v>
      </c>
      <c r="AE1698" s="28">
        <f>+SUMIF('Input Sheet'!$S:$S,$AL1698,'Input Sheet'!I:I)</f>
        <v>0</v>
      </c>
      <c r="AF1698" s="28">
        <f>+SUMIF('Input Sheet'!$S:$S,$AL1698,'Input Sheet'!J:J)</f>
        <v>0</v>
      </c>
      <c r="AG1698" s="28">
        <f>+SUMIF('Input Sheet'!$S:$S,$AL1698,'Input Sheet'!K:K)</f>
        <v>0</v>
      </c>
      <c r="AH1698" s="28">
        <f>+SUMIF('Input Sheet'!$S:$S,$AL1698,'Input Sheet'!L:L)</f>
        <v>0</v>
      </c>
      <c r="AI1698" s="28">
        <f>+SUMIF('Input Sheet'!$S:$S,$AL1698,'Input Sheet'!M:M)</f>
        <v>0</v>
      </c>
      <c r="AJ1698" s="28">
        <f>+SUMIF('Input Sheet'!$S:$S,$AL1698,'Input Sheet'!N:N)</f>
        <v>0</v>
      </c>
      <c r="AK1698" s="28"/>
      <c r="AL1698" s="27" t="str">
        <f t="shared" si="133"/>
        <v>360-7535</v>
      </c>
      <c r="AM1698" s="34" t="str">
        <f t="shared" si="134"/>
        <v>Admin &amp; Other</v>
      </c>
      <c r="AN1698" s="34" t="str">
        <f t="shared" si="135"/>
        <v>Admin &amp; OtherOther Overheads as % of Total Gross Profit</v>
      </c>
      <c r="AO1698" s="35"/>
      <c r="AP1698" s="35"/>
      <c r="AQ1698" s="35"/>
    </row>
    <row r="1699" spans="1:43" x14ac:dyDescent="0.25">
      <c r="A1699" s="27" t="s">
        <v>103</v>
      </c>
      <c r="B1699" s="27" t="s">
        <v>104</v>
      </c>
      <c r="C1699" s="27" t="s">
        <v>104</v>
      </c>
      <c r="D1699" s="27" t="s">
        <v>191</v>
      </c>
      <c r="E1699" s="27" t="s">
        <v>677</v>
      </c>
      <c r="F1699" s="27" t="s">
        <v>647</v>
      </c>
      <c r="G1699" s="27" t="s">
        <v>648</v>
      </c>
      <c r="H1699" s="34" t="s">
        <v>644</v>
      </c>
      <c r="I1699" s="34" t="s">
        <v>645</v>
      </c>
      <c r="J1699" s="34" t="str">
        <f t="shared" si="131"/>
        <v>Admin &amp; OtherOther Overheads as % of Total Gross Profit</v>
      </c>
      <c r="K1699" s="34" t="str">
        <f t="shared" si="132"/>
        <v>100Phone &amp; Internet expenses - Toyota</v>
      </c>
      <c r="L1699" s="28">
        <f>+SUMIF('TB 4-24'!M:M,$AL1699,'TB 4-24'!G:G)</f>
        <v>0</v>
      </c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>
        <f>+SUMIF('Input Sheet'!$S:$S,$AL1699,'Input Sheet'!C:C)</f>
        <v>0</v>
      </c>
      <c r="Z1699" s="28">
        <f>+SUMIF('Input Sheet'!$S:$S,$AL1699,'Input Sheet'!D:D)</f>
        <v>0</v>
      </c>
      <c r="AA1699" s="28">
        <f>+SUMIF('Input Sheet'!$S:$S,$AL1699,'Input Sheet'!E:E)</f>
        <v>0</v>
      </c>
      <c r="AB1699" s="28">
        <f>+SUMIF('Input Sheet'!$S:$S,$AL1699,'Input Sheet'!F:F)</f>
        <v>0</v>
      </c>
      <c r="AC1699" s="28">
        <f>+SUMIF('Input Sheet'!$S:$S,$AL1699,'Input Sheet'!G:G)</f>
        <v>0</v>
      </c>
      <c r="AD1699" s="28">
        <f>+SUMIF('Input Sheet'!$S:$S,$AL1699,'Input Sheet'!H:H)</f>
        <v>0</v>
      </c>
      <c r="AE1699" s="28">
        <f>+SUMIF('Input Sheet'!$S:$S,$AL1699,'Input Sheet'!I:I)</f>
        <v>0</v>
      </c>
      <c r="AF1699" s="28">
        <f>+SUMIF('Input Sheet'!$S:$S,$AL1699,'Input Sheet'!J:J)</f>
        <v>0</v>
      </c>
      <c r="AG1699" s="28">
        <f>+SUMIF('Input Sheet'!$S:$S,$AL1699,'Input Sheet'!K:K)</f>
        <v>0</v>
      </c>
      <c r="AH1699" s="28">
        <f>+SUMIF('Input Sheet'!$S:$S,$AL1699,'Input Sheet'!L:L)</f>
        <v>0</v>
      </c>
      <c r="AI1699" s="28">
        <f>+SUMIF('Input Sheet'!$S:$S,$AL1699,'Input Sheet'!M:M)</f>
        <v>0</v>
      </c>
      <c r="AJ1699" s="28">
        <f>+SUMIF('Input Sheet'!$S:$S,$AL1699,'Input Sheet'!N:N)</f>
        <v>0</v>
      </c>
      <c r="AK1699" s="28"/>
      <c r="AL1699" s="27" t="str">
        <f t="shared" si="133"/>
        <v>100-7535</v>
      </c>
      <c r="AM1699" s="34" t="str">
        <f t="shared" si="134"/>
        <v>Admin &amp; Other</v>
      </c>
      <c r="AN1699" s="34" t="str">
        <f t="shared" si="135"/>
        <v>Admin &amp; OtherOther Overheads as % of Total Gross Profit</v>
      </c>
      <c r="AO1699" s="35"/>
      <c r="AP1699" s="35"/>
      <c r="AQ1699" s="35"/>
    </row>
    <row r="1700" spans="1:43" x14ac:dyDescent="0.25">
      <c r="A1700" s="27" t="s">
        <v>103</v>
      </c>
      <c r="B1700" s="27" t="s">
        <v>104</v>
      </c>
      <c r="C1700" s="27" t="s">
        <v>104</v>
      </c>
      <c r="D1700" s="27" t="s">
        <v>226</v>
      </c>
      <c r="E1700" s="27" t="s">
        <v>680</v>
      </c>
      <c r="F1700" s="27" t="s">
        <v>737</v>
      </c>
      <c r="G1700" s="27" t="s">
        <v>738</v>
      </c>
      <c r="H1700" s="34" t="s">
        <v>644</v>
      </c>
      <c r="I1700" s="34" t="s">
        <v>645</v>
      </c>
      <c r="J1700" s="34" t="str">
        <f t="shared" si="131"/>
        <v>Admin &amp; OtherOther Overheads as % of Total Gross Profit</v>
      </c>
      <c r="K1700" s="34" t="str">
        <f t="shared" si="132"/>
        <v>130Travel expenses - Toyota</v>
      </c>
      <c r="L1700" s="28">
        <f>+SUMIF('TB 4-24'!M:M,$AL1700,'TB 4-24'!G:G)</f>
        <v>0</v>
      </c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>
        <f>+SUMIF('Input Sheet'!$S:$S,$AL1700,'Input Sheet'!C:C)</f>
        <v>0</v>
      </c>
      <c r="Z1700" s="28">
        <f>+SUMIF('Input Sheet'!$S:$S,$AL1700,'Input Sheet'!D:D)</f>
        <v>0</v>
      </c>
      <c r="AA1700" s="28">
        <f>+SUMIF('Input Sheet'!$S:$S,$AL1700,'Input Sheet'!E:E)</f>
        <v>0</v>
      </c>
      <c r="AB1700" s="28">
        <f>+SUMIF('Input Sheet'!$S:$S,$AL1700,'Input Sheet'!F:F)</f>
        <v>0</v>
      </c>
      <c r="AC1700" s="28">
        <f>+SUMIF('Input Sheet'!$S:$S,$AL1700,'Input Sheet'!G:G)</f>
        <v>0</v>
      </c>
      <c r="AD1700" s="28">
        <f>+SUMIF('Input Sheet'!$S:$S,$AL1700,'Input Sheet'!H:H)</f>
        <v>0</v>
      </c>
      <c r="AE1700" s="28">
        <f>+SUMIF('Input Sheet'!$S:$S,$AL1700,'Input Sheet'!I:I)</f>
        <v>0</v>
      </c>
      <c r="AF1700" s="28">
        <f>+SUMIF('Input Sheet'!$S:$S,$AL1700,'Input Sheet'!J:J)</f>
        <v>0</v>
      </c>
      <c r="AG1700" s="28">
        <f>+SUMIF('Input Sheet'!$S:$S,$AL1700,'Input Sheet'!K:K)</f>
        <v>0</v>
      </c>
      <c r="AH1700" s="28">
        <f>+SUMIF('Input Sheet'!$S:$S,$AL1700,'Input Sheet'!L:L)</f>
        <v>0</v>
      </c>
      <c r="AI1700" s="28">
        <f>+SUMIF('Input Sheet'!$S:$S,$AL1700,'Input Sheet'!M:M)</f>
        <v>0</v>
      </c>
      <c r="AJ1700" s="28">
        <f>+SUMIF('Input Sheet'!$S:$S,$AL1700,'Input Sheet'!N:N)</f>
        <v>0</v>
      </c>
      <c r="AK1700" s="28"/>
      <c r="AL1700" s="27" t="str">
        <f t="shared" si="133"/>
        <v>130-7520</v>
      </c>
      <c r="AM1700" s="34" t="str">
        <f t="shared" si="134"/>
        <v>Admin &amp; Other</v>
      </c>
      <c r="AN1700" s="34" t="str">
        <f t="shared" si="135"/>
        <v>Admin &amp; OtherOther Overheads as % of Total Gross Profit</v>
      </c>
      <c r="AO1700" s="35"/>
      <c r="AP1700" s="35"/>
      <c r="AQ1700" s="35"/>
    </row>
    <row r="1701" spans="1:43" x14ac:dyDescent="0.25">
      <c r="A1701" s="27" t="s">
        <v>103</v>
      </c>
      <c r="B1701" s="27" t="s">
        <v>104</v>
      </c>
      <c r="C1701" s="27" t="s">
        <v>104</v>
      </c>
      <c r="D1701" s="27" t="s">
        <v>226</v>
      </c>
      <c r="E1701" s="27" t="s">
        <v>649</v>
      </c>
      <c r="F1701" s="27" t="s">
        <v>737</v>
      </c>
      <c r="G1701" s="27" t="s">
        <v>738</v>
      </c>
      <c r="H1701" s="34" t="s">
        <v>644</v>
      </c>
      <c r="I1701" s="34" t="s">
        <v>645</v>
      </c>
      <c r="J1701" s="34" t="str">
        <f t="shared" si="131"/>
        <v>Admin &amp; OtherOther Overheads as % of Total Gross Profit</v>
      </c>
      <c r="K1701" s="34" t="str">
        <f t="shared" si="132"/>
        <v>110Travel expenses - Toyota</v>
      </c>
      <c r="L1701" s="28">
        <f>+SUMIF('TB 4-24'!M:M,$AL1701,'TB 4-24'!G:G)</f>
        <v>0</v>
      </c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>
        <f>+SUMIF('Input Sheet'!$S:$S,$AL1701,'Input Sheet'!C:C)</f>
        <v>0</v>
      </c>
      <c r="Z1701" s="28">
        <f>+SUMIF('Input Sheet'!$S:$S,$AL1701,'Input Sheet'!D:D)</f>
        <v>0</v>
      </c>
      <c r="AA1701" s="28">
        <f>+SUMIF('Input Sheet'!$S:$S,$AL1701,'Input Sheet'!E:E)</f>
        <v>0</v>
      </c>
      <c r="AB1701" s="28">
        <f>+SUMIF('Input Sheet'!$S:$S,$AL1701,'Input Sheet'!F:F)</f>
        <v>0</v>
      </c>
      <c r="AC1701" s="28">
        <f>+SUMIF('Input Sheet'!$S:$S,$AL1701,'Input Sheet'!G:G)</f>
        <v>0</v>
      </c>
      <c r="AD1701" s="28">
        <f>+SUMIF('Input Sheet'!$S:$S,$AL1701,'Input Sheet'!H:H)</f>
        <v>0</v>
      </c>
      <c r="AE1701" s="28">
        <f>+SUMIF('Input Sheet'!$S:$S,$AL1701,'Input Sheet'!I:I)</f>
        <v>0</v>
      </c>
      <c r="AF1701" s="28">
        <f>+SUMIF('Input Sheet'!$S:$S,$AL1701,'Input Sheet'!J:J)</f>
        <v>0</v>
      </c>
      <c r="AG1701" s="28">
        <f>+SUMIF('Input Sheet'!$S:$S,$AL1701,'Input Sheet'!K:K)</f>
        <v>0</v>
      </c>
      <c r="AH1701" s="28">
        <f>+SUMIF('Input Sheet'!$S:$S,$AL1701,'Input Sheet'!L:L)</f>
        <v>0</v>
      </c>
      <c r="AI1701" s="28">
        <f>+SUMIF('Input Sheet'!$S:$S,$AL1701,'Input Sheet'!M:M)</f>
        <v>0</v>
      </c>
      <c r="AJ1701" s="28">
        <f>+SUMIF('Input Sheet'!$S:$S,$AL1701,'Input Sheet'!N:N)</f>
        <v>0</v>
      </c>
      <c r="AK1701" s="28"/>
      <c r="AL1701" s="27" t="str">
        <f t="shared" si="133"/>
        <v>110-7520</v>
      </c>
      <c r="AM1701" s="34" t="str">
        <f t="shared" si="134"/>
        <v>Admin &amp; Other</v>
      </c>
      <c r="AN1701" s="34" t="str">
        <f t="shared" si="135"/>
        <v>Admin &amp; OtherOther Overheads as % of Total Gross Profit</v>
      </c>
      <c r="AO1701" s="35"/>
      <c r="AP1701" s="35"/>
      <c r="AQ1701" s="35"/>
    </row>
    <row r="1702" spans="1:43" x14ac:dyDescent="0.25">
      <c r="A1702" s="27" t="s">
        <v>103</v>
      </c>
      <c r="B1702" s="27" t="s">
        <v>104</v>
      </c>
      <c r="C1702" s="27" t="s">
        <v>104</v>
      </c>
      <c r="D1702" s="27" t="s">
        <v>226</v>
      </c>
      <c r="E1702" s="27" t="s">
        <v>653</v>
      </c>
      <c r="F1702" s="27" t="s">
        <v>737</v>
      </c>
      <c r="G1702" s="27" t="s">
        <v>738</v>
      </c>
      <c r="H1702" s="34" t="s">
        <v>644</v>
      </c>
      <c r="I1702" s="34" t="s">
        <v>645</v>
      </c>
      <c r="J1702" s="34" t="str">
        <f t="shared" si="131"/>
        <v>Admin &amp; OtherOther Overheads as % of Total Gross Profit</v>
      </c>
      <c r="K1702" s="34" t="str">
        <f t="shared" si="132"/>
        <v>140Travel expenses - Toyota</v>
      </c>
      <c r="L1702" s="28">
        <f>+SUMIF('TB 4-24'!M:M,$AL1702,'TB 4-24'!G:G)</f>
        <v>0</v>
      </c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>
        <f>+SUMIF('Input Sheet'!$S:$S,$AL1702,'Input Sheet'!C:C)</f>
        <v>0</v>
      </c>
      <c r="Z1702" s="28">
        <f>+SUMIF('Input Sheet'!$S:$S,$AL1702,'Input Sheet'!D:D)</f>
        <v>0</v>
      </c>
      <c r="AA1702" s="28">
        <f>+SUMIF('Input Sheet'!$S:$S,$AL1702,'Input Sheet'!E:E)</f>
        <v>0</v>
      </c>
      <c r="AB1702" s="28">
        <f>+SUMIF('Input Sheet'!$S:$S,$AL1702,'Input Sheet'!F:F)</f>
        <v>0</v>
      </c>
      <c r="AC1702" s="28">
        <f>+SUMIF('Input Sheet'!$S:$S,$AL1702,'Input Sheet'!G:G)</f>
        <v>0</v>
      </c>
      <c r="AD1702" s="28">
        <f>+SUMIF('Input Sheet'!$S:$S,$AL1702,'Input Sheet'!H:H)</f>
        <v>0</v>
      </c>
      <c r="AE1702" s="28">
        <f>+SUMIF('Input Sheet'!$S:$S,$AL1702,'Input Sheet'!I:I)</f>
        <v>0</v>
      </c>
      <c r="AF1702" s="28">
        <f>+SUMIF('Input Sheet'!$S:$S,$AL1702,'Input Sheet'!J:J)</f>
        <v>0</v>
      </c>
      <c r="AG1702" s="28">
        <f>+SUMIF('Input Sheet'!$S:$S,$AL1702,'Input Sheet'!K:K)</f>
        <v>0</v>
      </c>
      <c r="AH1702" s="28">
        <f>+SUMIF('Input Sheet'!$S:$S,$AL1702,'Input Sheet'!L:L)</f>
        <v>0</v>
      </c>
      <c r="AI1702" s="28">
        <f>+SUMIF('Input Sheet'!$S:$S,$AL1702,'Input Sheet'!M:M)</f>
        <v>0</v>
      </c>
      <c r="AJ1702" s="28">
        <f>+SUMIF('Input Sheet'!$S:$S,$AL1702,'Input Sheet'!N:N)</f>
        <v>0</v>
      </c>
      <c r="AK1702" s="28"/>
      <c r="AL1702" s="27" t="str">
        <f t="shared" si="133"/>
        <v>140-7520</v>
      </c>
      <c r="AM1702" s="34" t="str">
        <f t="shared" si="134"/>
        <v>Admin &amp; Other</v>
      </c>
      <c r="AN1702" s="34" t="str">
        <f t="shared" si="135"/>
        <v>Admin &amp; OtherOther Overheads as % of Total Gross Profit</v>
      </c>
      <c r="AO1702" s="35"/>
      <c r="AP1702" s="35"/>
      <c r="AQ1702" s="35"/>
    </row>
    <row r="1703" spans="1:43" x14ac:dyDescent="0.25">
      <c r="A1703" s="27" t="s">
        <v>103</v>
      </c>
      <c r="B1703" s="27" t="s">
        <v>104</v>
      </c>
      <c r="C1703" s="27" t="s">
        <v>657</v>
      </c>
      <c r="D1703" s="27" t="s">
        <v>192</v>
      </c>
      <c r="E1703" s="27" t="s">
        <v>662</v>
      </c>
      <c r="F1703" s="27" t="s">
        <v>704</v>
      </c>
      <c r="G1703" s="27" t="s">
        <v>705</v>
      </c>
      <c r="H1703" s="34" t="s">
        <v>644</v>
      </c>
      <c r="I1703" s="34" t="s">
        <v>706</v>
      </c>
      <c r="J1703" s="34" t="str">
        <f t="shared" si="131"/>
        <v>Admin &amp; OtherProfessional Fees as % of Total Gross Profit</v>
      </c>
      <c r="K1703" s="34" t="str">
        <f t="shared" si="132"/>
        <v>260Professional Fees - Toyota</v>
      </c>
      <c r="L1703" s="28">
        <f>+SUMIF('TB 4-24'!M:M,$AL1703,'TB 4-24'!G:G)</f>
        <v>0</v>
      </c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>
        <f>+SUMIF('Input Sheet'!$S:$S,$AL1703,'Input Sheet'!C:C)</f>
        <v>0</v>
      </c>
      <c r="Z1703" s="28">
        <f>+SUMIF('Input Sheet'!$S:$S,$AL1703,'Input Sheet'!D:D)</f>
        <v>0</v>
      </c>
      <c r="AA1703" s="28">
        <f>+SUMIF('Input Sheet'!$S:$S,$AL1703,'Input Sheet'!E:E)</f>
        <v>0</v>
      </c>
      <c r="AB1703" s="28">
        <f>+SUMIF('Input Sheet'!$S:$S,$AL1703,'Input Sheet'!F:F)</f>
        <v>0</v>
      </c>
      <c r="AC1703" s="28">
        <f>+SUMIF('Input Sheet'!$S:$S,$AL1703,'Input Sheet'!G:G)</f>
        <v>0</v>
      </c>
      <c r="AD1703" s="28">
        <f>+SUMIF('Input Sheet'!$S:$S,$AL1703,'Input Sheet'!H:H)</f>
        <v>0</v>
      </c>
      <c r="AE1703" s="28">
        <f>+SUMIF('Input Sheet'!$S:$S,$AL1703,'Input Sheet'!I:I)</f>
        <v>0</v>
      </c>
      <c r="AF1703" s="28">
        <f>+SUMIF('Input Sheet'!$S:$S,$AL1703,'Input Sheet'!J:J)</f>
        <v>0</v>
      </c>
      <c r="AG1703" s="28">
        <f>+SUMIF('Input Sheet'!$S:$S,$AL1703,'Input Sheet'!K:K)</f>
        <v>0</v>
      </c>
      <c r="AH1703" s="28">
        <f>+SUMIF('Input Sheet'!$S:$S,$AL1703,'Input Sheet'!L:L)</f>
        <v>0</v>
      </c>
      <c r="AI1703" s="28">
        <f>+SUMIF('Input Sheet'!$S:$S,$AL1703,'Input Sheet'!M:M)</f>
        <v>0</v>
      </c>
      <c r="AJ1703" s="28">
        <f>+SUMIF('Input Sheet'!$S:$S,$AL1703,'Input Sheet'!N:N)</f>
        <v>0</v>
      </c>
      <c r="AK1703" s="28"/>
      <c r="AL1703" s="27" t="str">
        <f t="shared" si="133"/>
        <v>260-7452</v>
      </c>
      <c r="AM1703" s="34" t="str">
        <f t="shared" si="134"/>
        <v>Admin &amp; Other</v>
      </c>
      <c r="AN1703" s="34" t="str">
        <f t="shared" si="135"/>
        <v>Admin &amp; OtherProfessional Fees as % of Total Gross Profit</v>
      </c>
      <c r="AO1703" s="35"/>
      <c r="AP1703" s="35"/>
      <c r="AQ1703" s="35"/>
    </row>
    <row r="1704" spans="1:43" x14ac:dyDescent="0.25">
      <c r="A1704" s="27" t="s">
        <v>103</v>
      </c>
      <c r="B1704" s="27" t="s">
        <v>104</v>
      </c>
      <c r="C1704" s="27" t="s">
        <v>657</v>
      </c>
      <c r="D1704" s="27" t="s">
        <v>226</v>
      </c>
      <c r="E1704" s="27" t="s">
        <v>658</v>
      </c>
      <c r="F1704" s="27" t="s">
        <v>737</v>
      </c>
      <c r="G1704" s="27" t="s">
        <v>738</v>
      </c>
      <c r="H1704" s="34" t="s">
        <v>644</v>
      </c>
      <c r="I1704" s="34" t="s">
        <v>645</v>
      </c>
      <c r="J1704" s="34" t="str">
        <f t="shared" si="131"/>
        <v>Admin &amp; OtherOther Overheads as % of Total Gross Profit</v>
      </c>
      <c r="K1704" s="34" t="str">
        <f t="shared" si="132"/>
        <v>210Travel expenses - Toyota</v>
      </c>
      <c r="L1704" s="28">
        <f>+SUMIF('TB 4-24'!M:M,$AL1704,'TB 4-24'!G:G)</f>
        <v>0</v>
      </c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>
        <f>+SUMIF('Input Sheet'!$S:$S,$AL1704,'Input Sheet'!C:C)</f>
        <v>0</v>
      </c>
      <c r="Z1704" s="28">
        <f>+SUMIF('Input Sheet'!$S:$S,$AL1704,'Input Sheet'!D:D)</f>
        <v>0</v>
      </c>
      <c r="AA1704" s="28">
        <f>+SUMIF('Input Sheet'!$S:$S,$AL1704,'Input Sheet'!E:E)</f>
        <v>0</v>
      </c>
      <c r="AB1704" s="28">
        <f>+SUMIF('Input Sheet'!$S:$S,$AL1704,'Input Sheet'!F:F)</f>
        <v>0</v>
      </c>
      <c r="AC1704" s="28">
        <f>+SUMIF('Input Sheet'!$S:$S,$AL1704,'Input Sheet'!G:G)</f>
        <v>0</v>
      </c>
      <c r="AD1704" s="28">
        <f>+SUMIF('Input Sheet'!$S:$S,$AL1704,'Input Sheet'!H:H)</f>
        <v>0</v>
      </c>
      <c r="AE1704" s="28">
        <f>+SUMIF('Input Sheet'!$S:$S,$AL1704,'Input Sheet'!I:I)</f>
        <v>0</v>
      </c>
      <c r="AF1704" s="28">
        <f>+SUMIF('Input Sheet'!$S:$S,$AL1704,'Input Sheet'!J:J)</f>
        <v>0</v>
      </c>
      <c r="AG1704" s="28">
        <f>+SUMIF('Input Sheet'!$S:$S,$AL1704,'Input Sheet'!K:K)</f>
        <v>0</v>
      </c>
      <c r="AH1704" s="28">
        <f>+SUMIF('Input Sheet'!$S:$S,$AL1704,'Input Sheet'!L:L)</f>
        <v>0</v>
      </c>
      <c r="AI1704" s="28">
        <f>+SUMIF('Input Sheet'!$S:$S,$AL1704,'Input Sheet'!M:M)</f>
        <v>0</v>
      </c>
      <c r="AJ1704" s="28">
        <f>+SUMIF('Input Sheet'!$S:$S,$AL1704,'Input Sheet'!N:N)</f>
        <v>0</v>
      </c>
      <c r="AK1704" s="28"/>
      <c r="AL1704" s="27" t="str">
        <f t="shared" si="133"/>
        <v>210-7520</v>
      </c>
      <c r="AM1704" s="34" t="str">
        <f t="shared" si="134"/>
        <v>Admin &amp; Other</v>
      </c>
      <c r="AN1704" s="34" t="str">
        <f t="shared" si="135"/>
        <v>Admin &amp; OtherOther Overheads as % of Total Gross Profit</v>
      </c>
      <c r="AO1704" s="35"/>
      <c r="AP1704" s="35"/>
      <c r="AQ1704" s="35"/>
    </row>
    <row r="1705" spans="1:43" x14ac:dyDescent="0.25">
      <c r="A1705" s="27" t="s">
        <v>103</v>
      </c>
      <c r="B1705" s="27" t="s">
        <v>104</v>
      </c>
      <c r="C1705" s="27" t="s">
        <v>657</v>
      </c>
      <c r="D1705" s="27" t="s">
        <v>226</v>
      </c>
      <c r="E1705" s="27" t="s">
        <v>682</v>
      </c>
      <c r="F1705" s="27" t="s">
        <v>737</v>
      </c>
      <c r="G1705" s="27" t="s">
        <v>738</v>
      </c>
      <c r="H1705" s="34" t="s">
        <v>644</v>
      </c>
      <c r="I1705" s="34" t="s">
        <v>645</v>
      </c>
      <c r="J1705" s="34" t="str">
        <f t="shared" si="131"/>
        <v>Admin &amp; OtherOther Overheads as % of Total Gross Profit</v>
      </c>
      <c r="K1705" s="34" t="str">
        <f t="shared" si="132"/>
        <v>240Travel expenses - Toyota</v>
      </c>
      <c r="L1705" s="28">
        <f>+SUMIF('TB 4-24'!M:M,$AL1705,'TB 4-24'!G:G)</f>
        <v>0</v>
      </c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>
        <f>+SUMIF('Input Sheet'!$S:$S,$AL1705,'Input Sheet'!C:C)</f>
        <v>0</v>
      </c>
      <c r="Z1705" s="28">
        <f>+SUMIF('Input Sheet'!$S:$S,$AL1705,'Input Sheet'!D:D)</f>
        <v>0</v>
      </c>
      <c r="AA1705" s="28">
        <f>+SUMIF('Input Sheet'!$S:$S,$AL1705,'Input Sheet'!E:E)</f>
        <v>0</v>
      </c>
      <c r="AB1705" s="28">
        <f>+SUMIF('Input Sheet'!$S:$S,$AL1705,'Input Sheet'!F:F)</f>
        <v>0</v>
      </c>
      <c r="AC1705" s="28">
        <f>+SUMIF('Input Sheet'!$S:$S,$AL1705,'Input Sheet'!G:G)</f>
        <v>0</v>
      </c>
      <c r="AD1705" s="28">
        <f>+SUMIF('Input Sheet'!$S:$S,$AL1705,'Input Sheet'!H:H)</f>
        <v>0</v>
      </c>
      <c r="AE1705" s="28">
        <f>+SUMIF('Input Sheet'!$S:$S,$AL1705,'Input Sheet'!I:I)</f>
        <v>0</v>
      </c>
      <c r="AF1705" s="28">
        <f>+SUMIF('Input Sheet'!$S:$S,$AL1705,'Input Sheet'!J:J)</f>
        <v>0</v>
      </c>
      <c r="AG1705" s="28">
        <f>+SUMIF('Input Sheet'!$S:$S,$AL1705,'Input Sheet'!K:K)</f>
        <v>0</v>
      </c>
      <c r="AH1705" s="28">
        <f>+SUMIF('Input Sheet'!$S:$S,$AL1705,'Input Sheet'!L:L)</f>
        <v>0</v>
      </c>
      <c r="AI1705" s="28">
        <f>+SUMIF('Input Sheet'!$S:$S,$AL1705,'Input Sheet'!M:M)</f>
        <v>0</v>
      </c>
      <c r="AJ1705" s="28">
        <f>+SUMIF('Input Sheet'!$S:$S,$AL1705,'Input Sheet'!N:N)</f>
        <v>0</v>
      </c>
      <c r="AK1705" s="28"/>
      <c r="AL1705" s="27" t="str">
        <f t="shared" si="133"/>
        <v>240-7520</v>
      </c>
      <c r="AM1705" s="34" t="str">
        <f t="shared" si="134"/>
        <v>Admin &amp; Other</v>
      </c>
      <c r="AN1705" s="34" t="str">
        <f t="shared" si="135"/>
        <v>Admin &amp; OtherOther Overheads as % of Total Gross Profit</v>
      </c>
      <c r="AO1705" s="35"/>
      <c r="AP1705" s="35"/>
      <c r="AQ1705" s="35"/>
    </row>
    <row r="1706" spans="1:43" x14ac:dyDescent="0.25">
      <c r="A1706" s="27" t="s">
        <v>103</v>
      </c>
      <c r="B1706" s="27" t="s">
        <v>104</v>
      </c>
      <c r="C1706" s="27" t="s">
        <v>657</v>
      </c>
      <c r="D1706" s="27" t="s">
        <v>226</v>
      </c>
      <c r="E1706" s="27" t="s">
        <v>681</v>
      </c>
      <c r="F1706" s="27" t="s">
        <v>737</v>
      </c>
      <c r="G1706" s="27" t="s">
        <v>738</v>
      </c>
      <c r="H1706" s="34" t="s">
        <v>644</v>
      </c>
      <c r="I1706" s="34" t="s">
        <v>645</v>
      </c>
      <c r="J1706" s="34" t="str">
        <f t="shared" si="131"/>
        <v>Admin &amp; OtherOther Overheads as % of Total Gross Profit</v>
      </c>
      <c r="K1706" s="34" t="str">
        <f t="shared" si="132"/>
        <v>230Travel expenses - Toyota</v>
      </c>
      <c r="L1706" s="28">
        <f>+SUMIF('TB 4-24'!M:M,$AL1706,'TB 4-24'!G:G)</f>
        <v>0</v>
      </c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>
        <f>+SUMIF('Input Sheet'!$S:$S,$AL1706,'Input Sheet'!C:C)</f>
        <v>0</v>
      </c>
      <c r="Z1706" s="28">
        <f>+SUMIF('Input Sheet'!$S:$S,$AL1706,'Input Sheet'!D:D)</f>
        <v>0</v>
      </c>
      <c r="AA1706" s="28">
        <f>+SUMIF('Input Sheet'!$S:$S,$AL1706,'Input Sheet'!E:E)</f>
        <v>0</v>
      </c>
      <c r="AB1706" s="28">
        <f>+SUMIF('Input Sheet'!$S:$S,$AL1706,'Input Sheet'!F:F)</f>
        <v>0</v>
      </c>
      <c r="AC1706" s="28">
        <f>+SUMIF('Input Sheet'!$S:$S,$AL1706,'Input Sheet'!G:G)</f>
        <v>0</v>
      </c>
      <c r="AD1706" s="28">
        <f>+SUMIF('Input Sheet'!$S:$S,$AL1706,'Input Sheet'!H:H)</f>
        <v>0</v>
      </c>
      <c r="AE1706" s="28">
        <f>+SUMIF('Input Sheet'!$S:$S,$AL1706,'Input Sheet'!I:I)</f>
        <v>0</v>
      </c>
      <c r="AF1706" s="28">
        <f>+SUMIF('Input Sheet'!$S:$S,$AL1706,'Input Sheet'!J:J)</f>
        <v>0</v>
      </c>
      <c r="AG1706" s="28">
        <f>+SUMIF('Input Sheet'!$S:$S,$AL1706,'Input Sheet'!K:K)</f>
        <v>0</v>
      </c>
      <c r="AH1706" s="28">
        <f>+SUMIF('Input Sheet'!$S:$S,$AL1706,'Input Sheet'!L:L)</f>
        <v>0</v>
      </c>
      <c r="AI1706" s="28">
        <f>+SUMIF('Input Sheet'!$S:$S,$AL1706,'Input Sheet'!M:M)</f>
        <v>0</v>
      </c>
      <c r="AJ1706" s="28">
        <f>+SUMIF('Input Sheet'!$S:$S,$AL1706,'Input Sheet'!N:N)</f>
        <v>0</v>
      </c>
      <c r="AK1706" s="28"/>
      <c r="AL1706" s="27" t="str">
        <f t="shared" si="133"/>
        <v>230-7520</v>
      </c>
      <c r="AM1706" s="34" t="str">
        <f t="shared" si="134"/>
        <v>Admin &amp; Other</v>
      </c>
      <c r="AN1706" s="34" t="str">
        <f t="shared" si="135"/>
        <v>Admin &amp; OtherOther Overheads as % of Total Gross Profit</v>
      </c>
      <c r="AO1706" s="35"/>
      <c r="AP1706" s="35"/>
      <c r="AQ1706" s="35"/>
    </row>
    <row r="1707" spans="1:43" x14ac:dyDescent="0.25">
      <c r="A1707" s="27" t="s">
        <v>103</v>
      </c>
      <c r="B1707" s="27" t="s">
        <v>104</v>
      </c>
      <c r="C1707" s="27" t="s">
        <v>104</v>
      </c>
      <c r="D1707" s="27" t="s">
        <v>192</v>
      </c>
      <c r="E1707" s="27" t="s">
        <v>678</v>
      </c>
      <c r="F1707" s="27" t="s">
        <v>704</v>
      </c>
      <c r="G1707" s="27" t="s">
        <v>705</v>
      </c>
      <c r="H1707" s="34" t="s">
        <v>644</v>
      </c>
      <c r="I1707" s="34" t="s">
        <v>706</v>
      </c>
      <c r="J1707" s="34" t="str">
        <f t="shared" si="131"/>
        <v>Admin &amp; OtherProfessional Fees as % of Total Gross Profit</v>
      </c>
      <c r="K1707" s="34" t="str">
        <f t="shared" si="132"/>
        <v>121Professional Fees - Toyota</v>
      </c>
      <c r="L1707" s="28">
        <f>+SUMIF('TB 4-24'!M:M,$AL1707,'TB 4-24'!G:G)</f>
        <v>0</v>
      </c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>
        <f>+SUMIF('Input Sheet'!$S:$S,$AL1707,'Input Sheet'!C:C)</f>
        <v>0</v>
      </c>
      <c r="Z1707" s="28">
        <f>+SUMIF('Input Sheet'!$S:$S,$AL1707,'Input Sheet'!D:D)</f>
        <v>0</v>
      </c>
      <c r="AA1707" s="28">
        <f>+SUMIF('Input Sheet'!$S:$S,$AL1707,'Input Sheet'!E:E)</f>
        <v>0</v>
      </c>
      <c r="AB1707" s="28">
        <f>+SUMIF('Input Sheet'!$S:$S,$AL1707,'Input Sheet'!F:F)</f>
        <v>0</v>
      </c>
      <c r="AC1707" s="28">
        <f>+SUMIF('Input Sheet'!$S:$S,$AL1707,'Input Sheet'!G:G)</f>
        <v>0</v>
      </c>
      <c r="AD1707" s="28">
        <f>+SUMIF('Input Sheet'!$S:$S,$AL1707,'Input Sheet'!H:H)</f>
        <v>0</v>
      </c>
      <c r="AE1707" s="28">
        <f>+SUMIF('Input Sheet'!$S:$S,$AL1707,'Input Sheet'!I:I)</f>
        <v>0</v>
      </c>
      <c r="AF1707" s="28">
        <f>+SUMIF('Input Sheet'!$S:$S,$AL1707,'Input Sheet'!J:J)</f>
        <v>0</v>
      </c>
      <c r="AG1707" s="28">
        <f>+SUMIF('Input Sheet'!$S:$S,$AL1707,'Input Sheet'!K:K)</f>
        <v>0</v>
      </c>
      <c r="AH1707" s="28">
        <f>+SUMIF('Input Sheet'!$S:$S,$AL1707,'Input Sheet'!L:L)</f>
        <v>0</v>
      </c>
      <c r="AI1707" s="28">
        <f>+SUMIF('Input Sheet'!$S:$S,$AL1707,'Input Sheet'!M:M)</f>
        <v>0</v>
      </c>
      <c r="AJ1707" s="28">
        <f>+SUMIF('Input Sheet'!$S:$S,$AL1707,'Input Sheet'!N:N)</f>
        <v>0</v>
      </c>
      <c r="AK1707" s="28"/>
      <c r="AL1707" s="27" t="str">
        <f t="shared" si="133"/>
        <v>121-7452</v>
      </c>
      <c r="AM1707" s="34" t="str">
        <f t="shared" si="134"/>
        <v>Admin &amp; Other</v>
      </c>
      <c r="AN1707" s="34" t="str">
        <f t="shared" si="135"/>
        <v>Admin &amp; OtherProfessional Fees as % of Total Gross Profit</v>
      </c>
      <c r="AO1707" s="35"/>
      <c r="AP1707" s="35"/>
      <c r="AQ1707" s="35"/>
    </row>
    <row r="1708" spans="1:43" x14ac:dyDescent="0.25">
      <c r="A1708" s="27" t="s">
        <v>103</v>
      </c>
      <c r="B1708" s="27" t="s">
        <v>104</v>
      </c>
      <c r="C1708" s="27" t="s">
        <v>657</v>
      </c>
      <c r="D1708" s="27" t="s">
        <v>226</v>
      </c>
      <c r="E1708" s="27" t="s">
        <v>659</v>
      </c>
      <c r="F1708" s="27" t="s">
        <v>737</v>
      </c>
      <c r="G1708" s="27" t="s">
        <v>738</v>
      </c>
      <c r="H1708" s="34" t="s">
        <v>644</v>
      </c>
      <c r="I1708" s="34" t="s">
        <v>645</v>
      </c>
      <c r="J1708" s="34" t="str">
        <f t="shared" si="131"/>
        <v>Admin &amp; OtherOther Overheads as % of Total Gross Profit</v>
      </c>
      <c r="K1708" s="34" t="str">
        <f t="shared" si="132"/>
        <v>220Travel expenses - Toyota</v>
      </c>
      <c r="L1708" s="28">
        <f>+SUMIF('TB 4-24'!M:M,$AL1708,'TB 4-24'!G:G)</f>
        <v>0</v>
      </c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>
        <f>+SUMIF('Input Sheet'!$S:$S,$AL1708,'Input Sheet'!C:C)</f>
        <v>0</v>
      </c>
      <c r="Z1708" s="28">
        <f>+SUMIF('Input Sheet'!$S:$S,$AL1708,'Input Sheet'!D:D)</f>
        <v>0</v>
      </c>
      <c r="AA1708" s="28">
        <f>+SUMIF('Input Sheet'!$S:$S,$AL1708,'Input Sheet'!E:E)</f>
        <v>0</v>
      </c>
      <c r="AB1708" s="28">
        <f>+SUMIF('Input Sheet'!$S:$S,$AL1708,'Input Sheet'!F:F)</f>
        <v>0</v>
      </c>
      <c r="AC1708" s="28">
        <f>+SUMIF('Input Sheet'!$S:$S,$AL1708,'Input Sheet'!G:G)</f>
        <v>0</v>
      </c>
      <c r="AD1708" s="28">
        <f>+SUMIF('Input Sheet'!$S:$S,$AL1708,'Input Sheet'!H:H)</f>
        <v>0</v>
      </c>
      <c r="AE1708" s="28">
        <f>+SUMIF('Input Sheet'!$S:$S,$AL1708,'Input Sheet'!I:I)</f>
        <v>0</v>
      </c>
      <c r="AF1708" s="28">
        <f>+SUMIF('Input Sheet'!$S:$S,$AL1708,'Input Sheet'!J:J)</f>
        <v>0</v>
      </c>
      <c r="AG1708" s="28">
        <f>+SUMIF('Input Sheet'!$S:$S,$AL1708,'Input Sheet'!K:K)</f>
        <v>0</v>
      </c>
      <c r="AH1708" s="28">
        <f>+SUMIF('Input Sheet'!$S:$S,$AL1708,'Input Sheet'!L:L)</f>
        <v>0</v>
      </c>
      <c r="AI1708" s="28">
        <f>+SUMIF('Input Sheet'!$S:$S,$AL1708,'Input Sheet'!M:M)</f>
        <v>0</v>
      </c>
      <c r="AJ1708" s="28">
        <f>+SUMIF('Input Sheet'!$S:$S,$AL1708,'Input Sheet'!N:N)</f>
        <v>0</v>
      </c>
      <c r="AK1708" s="28"/>
      <c r="AL1708" s="27" t="str">
        <f t="shared" si="133"/>
        <v>220-7520</v>
      </c>
      <c r="AM1708" s="34" t="str">
        <f t="shared" si="134"/>
        <v>Admin &amp; Other</v>
      </c>
      <c r="AN1708" s="34" t="str">
        <f t="shared" si="135"/>
        <v>Admin &amp; OtherOther Overheads as % of Total Gross Profit</v>
      </c>
      <c r="AO1708" s="35"/>
      <c r="AP1708" s="35"/>
      <c r="AQ1708" s="35"/>
    </row>
    <row r="1709" spans="1:43" x14ac:dyDescent="0.25">
      <c r="A1709" s="27" t="s">
        <v>103</v>
      </c>
      <c r="B1709" s="27" t="s">
        <v>104</v>
      </c>
      <c r="C1709" s="27" t="s">
        <v>657</v>
      </c>
      <c r="D1709" s="27" t="s">
        <v>192</v>
      </c>
      <c r="E1709" s="27" t="s">
        <v>660</v>
      </c>
      <c r="F1709" s="27" t="s">
        <v>704</v>
      </c>
      <c r="G1709" s="27" t="s">
        <v>705</v>
      </c>
      <c r="H1709" s="34" t="s">
        <v>644</v>
      </c>
      <c r="I1709" s="34" t="s">
        <v>706</v>
      </c>
      <c r="J1709" s="34" t="str">
        <f t="shared" si="131"/>
        <v>Admin &amp; OtherProfessional Fees as % of Total Gross Profit</v>
      </c>
      <c r="K1709" s="34" t="str">
        <f t="shared" si="132"/>
        <v>200Professional Fees - Toyota</v>
      </c>
      <c r="L1709" s="28">
        <f>+SUMIF('TB 4-24'!M:M,$AL1709,'TB 4-24'!G:G)</f>
        <v>0</v>
      </c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>
        <f>+SUMIF('Input Sheet'!$S:$S,$AL1709,'Input Sheet'!C:C)</f>
        <v>0</v>
      </c>
      <c r="Z1709" s="28">
        <f>+SUMIF('Input Sheet'!$S:$S,$AL1709,'Input Sheet'!D:D)</f>
        <v>0</v>
      </c>
      <c r="AA1709" s="28">
        <f>+SUMIF('Input Sheet'!$S:$S,$AL1709,'Input Sheet'!E:E)</f>
        <v>0</v>
      </c>
      <c r="AB1709" s="28">
        <f>+SUMIF('Input Sheet'!$S:$S,$AL1709,'Input Sheet'!F:F)</f>
        <v>0</v>
      </c>
      <c r="AC1709" s="28">
        <f>+SUMIF('Input Sheet'!$S:$S,$AL1709,'Input Sheet'!G:G)</f>
        <v>0</v>
      </c>
      <c r="AD1709" s="28">
        <f>+SUMIF('Input Sheet'!$S:$S,$AL1709,'Input Sheet'!H:H)</f>
        <v>0</v>
      </c>
      <c r="AE1709" s="28">
        <f>+SUMIF('Input Sheet'!$S:$S,$AL1709,'Input Sheet'!I:I)</f>
        <v>0</v>
      </c>
      <c r="AF1709" s="28">
        <f>+SUMIF('Input Sheet'!$S:$S,$AL1709,'Input Sheet'!J:J)</f>
        <v>0</v>
      </c>
      <c r="AG1709" s="28">
        <f>+SUMIF('Input Sheet'!$S:$S,$AL1709,'Input Sheet'!K:K)</f>
        <v>0</v>
      </c>
      <c r="AH1709" s="28">
        <f>+SUMIF('Input Sheet'!$S:$S,$AL1709,'Input Sheet'!L:L)</f>
        <v>0</v>
      </c>
      <c r="AI1709" s="28">
        <f>+SUMIF('Input Sheet'!$S:$S,$AL1709,'Input Sheet'!M:M)</f>
        <v>0</v>
      </c>
      <c r="AJ1709" s="28">
        <f>+SUMIF('Input Sheet'!$S:$S,$AL1709,'Input Sheet'!N:N)</f>
        <v>0</v>
      </c>
      <c r="AK1709" s="28"/>
      <c r="AL1709" s="27" t="str">
        <f t="shared" si="133"/>
        <v>200-7452</v>
      </c>
      <c r="AM1709" s="34" t="str">
        <f t="shared" si="134"/>
        <v>Admin &amp; Other</v>
      </c>
      <c r="AN1709" s="34" t="str">
        <f t="shared" si="135"/>
        <v>Admin &amp; OtherProfessional Fees as % of Total Gross Profit</v>
      </c>
      <c r="AO1709" s="35"/>
      <c r="AP1709" s="35"/>
      <c r="AQ1709" s="35"/>
    </row>
    <row r="1710" spans="1:43" x14ac:dyDescent="0.25">
      <c r="A1710" s="27" t="s">
        <v>103</v>
      </c>
      <c r="B1710" s="27" t="s">
        <v>104</v>
      </c>
      <c r="C1710" s="27" t="s">
        <v>657</v>
      </c>
      <c r="D1710" s="27" t="s">
        <v>192</v>
      </c>
      <c r="E1710" s="27" t="s">
        <v>661</v>
      </c>
      <c r="F1710" s="27" t="s">
        <v>704</v>
      </c>
      <c r="G1710" s="27" t="s">
        <v>705</v>
      </c>
      <c r="H1710" s="34" t="s">
        <v>644</v>
      </c>
      <c r="I1710" s="34" t="s">
        <v>706</v>
      </c>
      <c r="J1710" s="34" t="str">
        <f t="shared" si="131"/>
        <v>Admin &amp; OtherProfessional Fees as % of Total Gross Profit</v>
      </c>
      <c r="K1710" s="34" t="str">
        <f t="shared" si="132"/>
        <v>221Professional Fees - Toyota</v>
      </c>
      <c r="L1710" s="28">
        <f>+SUMIF('TB 4-24'!M:M,$AL1710,'TB 4-24'!G:G)</f>
        <v>0</v>
      </c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>
        <f>+SUMIF('Input Sheet'!$S:$S,$AL1710,'Input Sheet'!C:C)</f>
        <v>0</v>
      </c>
      <c r="Z1710" s="28">
        <f>+SUMIF('Input Sheet'!$S:$S,$AL1710,'Input Sheet'!D:D)</f>
        <v>0</v>
      </c>
      <c r="AA1710" s="28">
        <f>+SUMIF('Input Sheet'!$S:$S,$AL1710,'Input Sheet'!E:E)</f>
        <v>0</v>
      </c>
      <c r="AB1710" s="28">
        <f>+SUMIF('Input Sheet'!$S:$S,$AL1710,'Input Sheet'!F:F)</f>
        <v>0</v>
      </c>
      <c r="AC1710" s="28">
        <f>+SUMIF('Input Sheet'!$S:$S,$AL1710,'Input Sheet'!G:G)</f>
        <v>0</v>
      </c>
      <c r="AD1710" s="28">
        <f>+SUMIF('Input Sheet'!$S:$S,$AL1710,'Input Sheet'!H:H)</f>
        <v>0</v>
      </c>
      <c r="AE1710" s="28">
        <f>+SUMIF('Input Sheet'!$S:$S,$AL1710,'Input Sheet'!I:I)</f>
        <v>0</v>
      </c>
      <c r="AF1710" s="28">
        <f>+SUMIF('Input Sheet'!$S:$S,$AL1710,'Input Sheet'!J:J)</f>
        <v>0</v>
      </c>
      <c r="AG1710" s="28">
        <f>+SUMIF('Input Sheet'!$S:$S,$AL1710,'Input Sheet'!K:K)</f>
        <v>0</v>
      </c>
      <c r="AH1710" s="28">
        <f>+SUMIF('Input Sheet'!$S:$S,$AL1710,'Input Sheet'!L:L)</f>
        <v>0</v>
      </c>
      <c r="AI1710" s="28">
        <f>+SUMIF('Input Sheet'!$S:$S,$AL1710,'Input Sheet'!M:M)</f>
        <v>0</v>
      </c>
      <c r="AJ1710" s="28">
        <f>+SUMIF('Input Sheet'!$S:$S,$AL1710,'Input Sheet'!N:N)</f>
        <v>0</v>
      </c>
      <c r="AK1710" s="28"/>
      <c r="AL1710" s="27" t="str">
        <f t="shared" si="133"/>
        <v>221-7452</v>
      </c>
      <c r="AM1710" s="34" t="str">
        <f t="shared" si="134"/>
        <v>Admin &amp; Other</v>
      </c>
      <c r="AN1710" s="34" t="str">
        <f t="shared" si="135"/>
        <v>Admin &amp; OtherProfessional Fees as % of Total Gross Profit</v>
      </c>
      <c r="AO1710" s="35"/>
      <c r="AP1710" s="35"/>
      <c r="AQ1710" s="35"/>
    </row>
    <row r="1711" spans="1:43" x14ac:dyDescent="0.25">
      <c r="A1711" s="27" t="s">
        <v>103</v>
      </c>
      <c r="B1711" s="27" t="s">
        <v>104</v>
      </c>
      <c r="C1711" s="27" t="s">
        <v>663</v>
      </c>
      <c r="D1711" s="27" t="s">
        <v>192</v>
      </c>
      <c r="E1711" s="27" t="s">
        <v>664</v>
      </c>
      <c r="F1711" s="27" t="s">
        <v>704</v>
      </c>
      <c r="G1711" s="27" t="s">
        <v>705</v>
      </c>
      <c r="H1711" s="34" t="s">
        <v>644</v>
      </c>
      <c r="I1711" s="34" t="s">
        <v>706</v>
      </c>
      <c r="J1711" s="34" t="str">
        <f t="shared" si="131"/>
        <v>Admin &amp; OtherProfessional Fees as % of Total Gross Profit</v>
      </c>
      <c r="K1711" s="34" t="str">
        <f t="shared" si="132"/>
        <v>400Professional Fees - Toyota</v>
      </c>
      <c r="L1711" s="28">
        <f>+SUMIF('TB 4-24'!M:M,$AL1711,'TB 4-24'!G:G)</f>
        <v>0</v>
      </c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>
        <f>+SUMIF('Input Sheet'!$S:$S,$AL1711,'Input Sheet'!C:C)</f>
        <v>0</v>
      </c>
      <c r="Z1711" s="28">
        <f>+SUMIF('Input Sheet'!$S:$S,$AL1711,'Input Sheet'!D:D)</f>
        <v>0</v>
      </c>
      <c r="AA1711" s="28">
        <f>+SUMIF('Input Sheet'!$S:$S,$AL1711,'Input Sheet'!E:E)</f>
        <v>0</v>
      </c>
      <c r="AB1711" s="28">
        <f>+SUMIF('Input Sheet'!$S:$S,$AL1711,'Input Sheet'!F:F)</f>
        <v>0</v>
      </c>
      <c r="AC1711" s="28">
        <f>+SUMIF('Input Sheet'!$S:$S,$AL1711,'Input Sheet'!G:G)</f>
        <v>0</v>
      </c>
      <c r="AD1711" s="28">
        <f>+SUMIF('Input Sheet'!$S:$S,$AL1711,'Input Sheet'!H:H)</f>
        <v>0</v>
      </c>
      <c r="AE1711" s="28">
        <f>+SUMIF('Input Sheet'!$S:$S,$AL1711,'Input Sheet'!I:I)</f>
        <v>0</v>
      </c>
      <c r="AF1711" s="28">
        <f>+SUMIF('Input Sheet'!$S:$S,$AL1711,'Input Sheet'!J:J)</f>
        <v>0</v>
      </c>
      <c r="AG1711" s="28">
        <f>+SUMIF('Input Sheet'!$S:$S,$AL1711,'Input Sheet'!K:K)</f>
        <v>0</v>
      </c>
      <c r="AH1711" s="28">
        <f>+SUMIF('Input Sheet'!$S:$S,$AL1711,'Input Sheet'!L:L)</f>
        <v>0</v>
      </c>
      <c r="AI1711" s="28">
        <f>+SUMIF('Input Sheet'!$S:$S,$AL1711,'Input Sheet'!M:M)</f>
        <v>0</v>
      </c>
      <c r="AJ1711" s="28">
        <f>+SUMIF('Input Sheet'!$S:$S,$AL1711,'Input Sheet'!N:N)</f>
        <v>0</v>
      </c>
      <c r="AK1711" s="28"/>
      <c r="AL1711" s="27" t="str">
        <f t="shared" si="133"/>
        <v>400-7452</v>
      </c>
      <c r="AM1711" s="34" t="str">
        <f t="shared" si="134"/>
        <v>Admin &amp; Other</v>
      </c>
      <c r="AN1711" s="34" t="str">
        <f t="shared" si="135"/>
        <v>Admin &amp; OtherProfessional Fees as % of Total Gross Profit</v>
      </c>
      <c r="AO1711" s="35"/>
      <c r="AP1711" s="35"/>
      <c r="AQ1711" s="35"/>
    </row>
    <row r="1712" spans="1:43" x14ac:dyDescent="0.25">
      <c r="A1712" s="27" t="s">
        <v>103</v>
      </c>
      <c r="B1712" s="27" t="s">
        <v>104</v>
      </c>
      <c r="C1712" s="27" t="s">
        <v>663</v>
      </c>
      <c r="D1712" s="27" t="s">
        <v>192</v>
      </c>
      <c r="E1712" s="27" t="s">
        <v>665</v>
      </c>
      <c r="F1712" s="27" t="s">
        <v>704</v>
      </c>
      <c r="G1712" s="27" t="s">
        <v>705</v>
      </c>
      <c r="H1712" s="34" t="s">
        <v>644</v>
      </c>
      <c r="I1712" s="34" t="s">
        <v>706</v>
      </c>
      <c r="J1712" s="34" t="str">
        <f t="shared" si="131"/>
        <v>Admin &amp; OtherProfessional Fees as % of Total Gross Profit</v>
      </c>
      <c r="K1712" s="34" t="str">
        <f t="shared" si="132"/>
        <v>410Professional Fees - Toyota</v>
      </c>
      <c r="L1712" s="28">
        <f>+SUMIF('TB 4-24'!M:M,$AL1712,'TB 4-24'!G:G)</f>
        <v>0</v>
      </c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>
        <f>+SUMIF('Input Sheet'!$S:$S,$AL1712,'Input Sheet'!C:C)</f>
        <v>0</v>
      </c>
      <c r="Z1712" s="28">
        <f>+SUMIF('Input Sheet'!$S:$S,$AL1712,'Input Sheet'!D:D)</f>
        <v>0</v>
      </c>
      <c r="AA1712" s="28">
        <f>+SUMIF('Input Sheet'!$S:$S,$AL1712,'Input Sheet'!E:E)</f>
        <v>0</v>
      </c>
      <c r="AB1712" s="28">
        <f>+SUMIF('Input Sheet'!$S:$S,$AL1712,'Input Sheet'!F:F)</f>
        <v>0</v>
      </c>
      <c r="AC1712" s="28">
        <f>+SUMIF('Input Sheet'!$S:$S,$AL1712,'Input Sheet'!G:G)</f>
        <v>0</v>
      </c>
      <c r="AD1712" s="28">
        <f>+SUMIF('Input Sheet'!$S:$S,$AL1712,'Input Sheet'!H:H)</f>
        <v>0</v>
      </c>
      <c r="AE1712" s="28">
        <f>+SUMIF('Input Sheet'!$S:$S,$AL1712,'Input Sheet'!I:I)</f>
        <v>0</v>
      </c>
      <c r="AF1712" s="28">
        <f>+SUMIF('Input Sheet'!$S:$S,$AL1712,'Input Sheet'!J:J)</f>
        <v>0</v>
      </c>
      <c r="AG1712" s="28">
        <f>+SUMIF('Input Sheet'!$S:$S,$AL1712,'Input Sheet'!K:K)</f>
        <v>0</v>
      </c>
      <c r="AH1712" s="28">
        <f>+SUMIF('Input Sheet'!$S:$S,$AL1712,'Input Sheet'!L:L)</f>
        <v>0</v>
      </c>
      <c r="AI1712" s="28">
        <f>+SUMIF('Input Sheet'!$S:$S,$AL1712,'Input Sheet'!M:M)</f>
        <v>0</v>
      </c>
      <c r="AJ1712" s="28">
        <f>+SUMIF('Input Sheet'!$S:$S,$AL1712,'Input Sheet'!N:N)</f>
        <v>0</v>
      </c>
      <c r="AK1712" s="28"/>
      <c r="AL1712" s="27" t="str">
        <f t="shared" si="133"/>
        <v>410-7452</v>
      </c>
      <c r="AM1712" s="34" t="str">
        <f t="shared" si="134"/>
        <v>Admin &amp; Other</v>
      </c>
      <c r="AN1712" s="34" t="str">
        <f t="shared" si="135"/>
        <v>Admin &amp; OtherProfessional Fees as % of Total Gross Profit</v>
      </c>
      <c r="AO1712" s="35"/>
      <c r="AP1712" s="35"/>
      <c r="AQ1712" s="35"/>
    </row>
    <row r="1713" spans="1:43" x14ac:dyDescent="0.25">
      <c r="A1713" s="27" t="s">
        <v>103</v>
      </c>
      <c r="B1713" s="27" t="s">
        <v>104</v>
      </c>
      <c r="C1713" s="27" t="s">
        <v>663</v>
      </c>
      <c r="D1713" s="27" t="s">
        <v>192</v>
      </c>
      <c r="E1713" s="27" t="s">
        <v>666</v>
      </c>
      <c r="F1713" s="27" t="s">
        <v>704</v>
      </c>
      <c r="G1713" s="27" t="s">
        <v>705</v>
      </c>
      <c r="H1713" s="34" t="s">
        <v>644</v>
      </c>
      <c r="I1713" s="34" t="s">
        <v>706</v>
      </c>
      <c r="J1713" s="34" t="str">
        <f t="shared" si="131"/>
        <v>Admin &amp; OtherProfessional Fees as % of Total Gross Profit</v>
      </c>
      <c r="K1713" s="34" t="str">
        <f t="shared" si="132"/>
        <v>420Professional Fees - Toyota</v>
      </c>
      <c r="L1713" s="28">
        <f>+SUMIF('TB 4-24'!M:M,$AL1713,'TB 4-24'!G:G)</f>
        <v>0</v>
      </c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>
        <f>+SUMIF('Input Sheet'!$S:$S,$AL1713,'Input Sheet'!C:C)</f>
        <v>0</v>
      </c>
      <c r="Z1713" s="28">
        <f>+SUMIF('Input Sheet'!$S:$S,$AL1713,'Input Sheet'!D:D)</f>
        <v>0</v>
      </c>
      <c r="AA1713" s="28">
        <f>+SUMIF('Input Sheet'!$S:$S,$AL1713,'Input Sheet'!E:E)</f>
        <v>0</v>
      </c>
      <c r="AB1713" s="28">
        <f>+SUMIF('Input Sheet'!$S:$S,$AL1713,'Input Sheet'!F:F)</f>
        <v>0</v>
      </c>
      <c r="AC1713" s="28">
        <f>+SUMIF('Input Sheet'!$S:$S,$AL1713,'Input Sheet'!G:G)</f>
        <v>0</v>
      </c>
      <c r="AD1713" s="28">
        <f>+SUMIF('Input Sheet'!$S:$S,$AL1713,'Input Sheet'!H:H)</f>
        <v>0</v>
      </c>
      <c r="AE1713" s="28">
        <f>+SUMIF('Input Sheet'!$S:$S,$AL1713,'Input Sheet'!I:I)</f>
        <v>0</v>
      </c>
      <c r="AF1713" s="28">
        <f>+SUMIF('Input Sheet'!$S:$S,$AL1713,'Input Sheet'!J:J)</f>
        <v>0</v>
      </c>
      <c r="AG1713" s="28">
        <f>+SUMIF('Input Sheet'!$S:$S,$AL1713,'Input Sheet'!K:K)</f>
        <v>0</v>
      </c>
      <c r="AH1713" s="28">
        <f>+SUMIF('Input Sheet'!$S:$S,$AL1713,'Input Sheet'!L:L)</f>
        <v>0</v>
      </c>
      <c r="AI1713" s="28">
        <f>+SUMIF('Input Sheet'!$S:$S,$AL1713,'Input Sheet'!M:M)</f>
        <v>0</v>
      </c>
      <c r="AJ1713" s="28">
        <f>+SUMIF('Input Sheet'!$S:$S,$AL1713,'Input Sheet'!N:N)</f>
        <v>0</v>
      </c>
      <c r="AK1713" s="28"/>
      <c r="AL1713" s="27" t="str">
        <f t="shared" si="133"/>
        <v>420-7452</v>
      </c>
      <c r="AM1713" s="34" t="str">
        <f t="shared" si="134"/>
        <v>Admin &amp; Other</v>
      </c>
      <c r="AN1713" s="34" t="str">
        <f t="shared" si="135"/>
        <v>Admin &amp; OtherProfessional Fees as % of Total Gross Profit</v>
      </c>
      <c r="AO1713" s="35"/>
      <c r="AP1713" s="35"/>
      <c r="AQ1713" s="35"/>
    </row>
    <row r="1714" spans="1:43" x14ac:dyDescent="0.25">
      <c r="A1714" s="27" t="s">
        <v>103</v>
      </c>
      <c r="B1714" s="27" t="s">
        <v>104</v>
      </c>
      <c r="C1714" s="27" t="s">
        <v>663</v>
      </c>
      <c r="D1714" s="27" t="s">
        <v>192</v>
      </c>
      <c r="E1714" s="27" t="s">
        <v>667</v>
      </c>
      <c r="F1714" s="27" t="s">
        <v>704</v>
      </c>
      <c r="G1714" s="27" t="s">
        <v>705</v>
      </c>
      <c r="H1714" s="34" t="s">
        <v>644</v>
      </c>
      <c r="I1714" s="34" t="s">
        <v>706</v>
      </c>
      <c r="J1714" s="34" t="str">
        <f t="shared" si="131"/>
        <v>Admin &amp; OtherProfessional Fees as % of Total Gross Profit</v>
      </c>
      <c r="K1714" s="34" t="str">
        <f t="shared" si="132"/>
        <v>421Professional Fees - Toyota</v>
      </c>
      <c r="L1714" s="28">
        <f>+SUMIF('TB 4-24'!M:M,$AL1714,'TB 4-24'!G:G)</f>
        <v>0</v>
      </c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>
        <f>+SUMIF('Input Sheet'!$S:$S,$AL1714,'Input Sheet'!C:C)</f>
        <v>0</v>
      </c>
      <c r="Z1714" s="28">
        <f>+SUMIF('Input Sheet'!$S:$S,$AL1714,'Input Sheet'!D:D)</f>
        <v>0</v>
      </c>
      <c r="AA1714" s="28">
        <f>+SUMIF('Input Sheet'!$S:$S,$AL1714,'Input Sheet'!E:E)</f>
        <v>0</v>
      </c>
      <c r="AB1714" s="28">
        <f>+SUMIF('Input Sheet'!$S:$S,$AL1714,'Input Sheet'!F:F)</f>
        <v>0</v>
      </c>
      <c r="AC1714" s="28">
        <f>+SUMIF('Input Sheet'!$S:$S,$AL1714,'Input Sheet'!G:G)</f>
        <v>0</v>
      </c>
      <c r="AD1714" s="28">
        <f>+SUMIF('Input Sheet'!$S:$S,$AL1714,'Input Sheet'!H:H)</f>
        <v>0</v>
      </c>
      <c r="AE1714" s="28">
        <f>+SUMIF('Input Sheet'!$S:$S,$AL1714,'Input Sheet'!I:I)</f>
        <v>0</v>
      </c>
      <c r="AF1714" s="28">
        <f>+SUMIF('Input Sheet'!$S:$S,$AL1714,'Input Sheet'!J:J)</f>
        <v>0</v>
      </c>
      <c r="AG1714" s="28">
        <f>+SUMIF('Input Sheet'!$S:$S,$AL1714,'Input Sheet'!K:K)</f>
        <v>0</v>
      </c>
      <c r="AH1714" s="28">
        <f>+SUMIF('Input Sheet'!$S:$S,$AL1714,'Input Sheet'!L:L)</f>
        <v>0</v>
      </c>
      <c r="AI1714" s="28">
        <f>+SUMIF('Input Sheet'!$S:$S,$AL1714,'Input Sheet'!M:M)</f>
        <v>0</v>
      </c>
      <c r="AJ1714" s="28">
        <f>+SUMIF('Input Sheet'!$S:$S,$AL1714,'Input Sheet'!N:N)</f>
        <v>0</v>
      </c>
      <c r="AK1714" s="28"/>
      <c r="AL1714" s="27" t="str">
        <f t="shared" si="133"/>
        <v>421-7452</v>
      </c>
      <c r="AM1714" s="34" t="str">
        <f t="shared" si="134"/>
        <v>Admin &amp; Other</v>
      </c>
      <c r="AN1714" s="34" t="str">
        <f t="shared" si="135"/>
        <v>Admin &amp; OtherProfessional Fees as % of Total Gross Profit</v>
      </c>
      <c r="AO1714" s="35"/>
      <c r="AP1714" s="35"/>
      <c r="AQ1714" s="35"/>
    </row>
    <row r="1715" spans="1:43" x14ac:dyDescent="0.25">
      <c r="A1715" s="27" t="s">
        <v>103</v>
      </c>
      <c r="B1715" s="27" t="s">
        <v>104</v>
      </c>
      <c r="C1715" s="27" t="s">
        <v>663</v>
      </c>
      <c r="D1715" s="27" t="s">
        <v>192</v>
      </c>
      <c r="E1715" s="27" t="s">
        <v>668</v>
      </c>
      <c r="F1715" s="27" t="s">
        <v>704</v>
      </c>
      <c r="G1715" s="27" t="s">
        <v>705</v>
      </c>
      <c r="H1715" s="34" t="s">
        <v>644</v>
      </c>
      <c r="I1715" s="34" t="s">
        <v>706</v>
      </c>
      <c r="J1715" s="34" t="str">
        <f t="shared" si="131"/>
        <v>Admin &amp; OtherProfessional Fees as % of Total Gross Profit</v>
      </c>
      <c r="K1715" s="34" t="str">
        <f t="shared" si="132"/>
        <v>430Professional Fees - Toyota</v>
      </c>
      <c r="L1715" s="28">
        <f>+SUMIF('TB 4-24'!M:M,$AL1715,'TB 4-24'!G:G)</f>
        <v>0</v>
      </c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>
        <f>+SUMIF('Input Sheet'!$S:$S,$AL1715,'Input Sheet'!C:C)</f>
        <v>0</v>
      </c>
      <c r="Z1715" s="28">
        <f>+SUMIF('Input Sheet'!$S:$S,$AL1715,'Input Sheet'!D:D)</f>
        <v>0</v>
      </c>
      <c r="AA1715" s="28">
        <f>+SUMIF('Input Sheet'!$S:$S,$AL1715,'Input Sheet'!E:E)</f>
        <v>0</v>
      </c>
      <c r="AB1715" s="28">
        <f>+SUMIF('Input Sheet'!$S:$S,$AL1715,'Input Sheet'!F:F)</f>
        <v>0</v>
      </c>
      <c r="AC1715" s="28">
        <f>+SUMIF('Input Sheet'!$S:$S,$AL1715,'Input Sheet'!G:G)</f>
        <v>0</v>
      </c>
      <c r="AD1715" s="28">
        <f>+SUMIF('Input Sheet'!$S:$S,$AL1715,'Input Sheet'!H:H)</f>
        <v>0</v>
      </c>
      <c r="AE1715" s="28">
        <f>+SUMIF('Input Sheet'!$S:$S,$AL1715,'Input Sheet'!I:I)</f>
        <v>0</v>
      </c>
      <c r="AF1715" s="28">
        <f>+SUMIF('Input Sheet'!$S:$S,$AL1715,'Input Sheet'!J:J)</f>
        <v>0</v>
      </c>
      <c r="AG1715" s="28">
        <f>+SUMIF('Input Sheet'!$S:$S,$AL1715,'Input Sheet'!K:K)</f>
        <v>0</v>
      </c>
      <c r="AH1715" s="28">
        <f>+SUMIF('Input Sheet'!$S:$S,$AL1715,'Input Sheet'!L:L)</f>
        <v>0</v>
      </c>
      <c r="AI1715" s="28">
        <f>+SUMIF('Input Sheet'!$S:$S,$AL1715,'Input Sheet'!M:M)</f>
        <v>0</v>
      </c>
      <c r="AJ1715" s="28">
        <f>+SUMIF('Input Sheet'!$S:$S,$AL1715,'Input Sheet'!N:N)</f>
        <v>0</v>
      </c>
      <c r="AK1715" s="28"/>
      <c r="AL1715" s="27" t="str">
        <f t="shared" si="133"/>
        <v>430-7452</v>
      </c>
      <c r="AM1715" s="34" t="str">
        <f t="shared" si="134"/>
        <v>Admin &amp; Other</v>
      </c>
      <c r="AN1715" s="34" t="str">
        <f t="shared" si="135"/>
        <v>Admin &amp; OtherProfessional Fees as % of Total Gross Profit</v>
      </c>
      <c r="AO1715" s="35"/>
      <c r="AP1715" s="35"/>
      <c r="AQ1715" s="35"/>
    </row>
    <row r="1716" spans="1:43" x14ac:dyDescent="0.25">
      <c r="A1716" s="27" t="s">
        <v>103</v>
      </c>
      <c r="B1716" s="27" t="s">
        <v>104</v>
      </c>
      <c r="C1716" s="27" t="s">
        <v>663</v>
      </c>
      <c r="D1716" s="27" t="s">
        <v>192</v>
      </c>
      <c r="E1716" s="27" t="s">
        <v>670</v>
      </c>
      <c r="F1716" s="27" t="s">
        <v>704</v>
      </c>
      <c r="G1716" s="27" t="s">
        <v>705</v>
      </c>
      <c r="H1716" s="34" t="s">
        <v>644</v>
      </c>
      <c r="I1716" s="34" t="s">
        <v>706</v>
      </c>
      <c r="J1716" s="34" t="str">
        <f t="shared" si="131"/>
        <v>Admin &amp; OtherProfessional Fees as % of Total Gross Profit</v>
      </c>
      <c r="K1716" s="34" t="str">
        <f t="shared" si="132"/>
        <v>460Professional Fees - Toyota</v>
      </c>
      <c r="L1716" s="28">
        <f>+SUMIF('TB 4-24'!M:M,$AL1716,'TB 4-24'!G:G)</f>
        <v>0</v>
      </c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>
        <f>+SUMIF('Input Sheet'!$S:$S,$AL1716,'Input Sheet'!C:C)</f>
        <v>0</v>
      </c>
      <c r="Z1716" s="28">
        <f>+SUMIF('Input Sheet'!$S:$S,$AL1716,'Input Sheet'!D:D)</f>
        <v>0</v>
      </c>
      <c r="AA1716" s="28">
        <f>+SUMIF('Input Sheet'!$S:$S,$AL1716,'Input Sheet'!E:E)</f>
        <v>0</v>
      </c>
      <c r="AB1716" s="28">
        <f>+SUMIF('Input Sheet'!$S:$S,$AL1716,'Input Sheet'!F:F)</f>
        <v>0</v>
      </c>
      <c r="AC1716" s="28">
        <f>+SUMIF('Input Sheet'!$S:$S,$AL1716,'Input Sheet'!G:G)</f>
        <v>0</v>
      </c>
      <c r="AD1716" s="28">
        <f>+SUMIF('Input Sheet'!$S:$S,$AL1716,'Input Sheet'!H:H)</f>
        <v>0</v>
      </c>
      <c r="AE1716" s="28">
        <f>+SUMIF('Input Sheet'!$S:$S,$AL1716,'Input Sheet'!I:I)</f>
        <v>0</v>
      </c>
      <c r="AF1716" s="28">
        <f>+SUMIF('Input Sheet'!$S:$S,$AL1716,'Input Sheet'!J:J)</f>
        <v>0</v>
      </c>
      <c r="AG1716" s="28">
        <f>+SUMIF('Input Sheet'!$S:$S,$AL1716,'Input Sheet'!K:K)</f>
        <v>0</v>
      </c>
      <c r="AH1716" s="28">
        <f>+SUMIF('Input Sheet'!$S:$S,$AL1716,'Input Sheet'!L:L)</f>
        <v>0</v>
      </c>
      <c r="AI1716" s="28">
        <f>+SUMIF('Input Sheet'!$S:$S,$AL1716,'Input Sheet'!M:M)</f>
        <v>0</v>
      </c>
      <c r="AJ1716" s="28">
        <f>+SUMIF('Input Sheet'!$S:$S,$AL1716,'Input Sheet'!N:N)</f>
        <v>0</v>
      </c>
      <c r="AK1716" s="28"/>
      <c r="AL1716" s="27" t="str">
        <f t="shared" si="133"/>
        <v>460-7452</v>
      </c>
      <c r="AM1716" s="34" t="str">
        <f t="shared" si="134"/>
        <v>Admin &amp; Other</v>
      </c>
      <c r="AN1716" s="34" t="str">
        <f t="shared" si="135"/>
        <v>Admin &amp; OtherProfessional Fees as % of Total Gross Profit</v>
      </c>
      <c r="AO1716" s="35"/>
      <c r="AP1716" s="35"/>
      <c r="AQ1716" s="35"/>
    </row>
    <row r="1717" spans="1:43" x14ac:dyDescent="0.25">
      <c r="A1717" s="27" t="s">
        <v>103</v>
      </c>
      <c r="B1717" s="27" t="s">
        <v>104</v>
      </c>
      <c r="C1717" s="27" t="s">
        <v>671</v>
      </c>
      <c r="D1717" s="27" t="s">
        <v>192</v>
      </c>
      <c r="E1717" s="27" t="s">
        <v>672</v>
      </c>
      <c r="F1717" s="27" t="s">
        <v>704</v>
      </c>
      <c r="G1717" s="27" t="s">
        <v>705</v>
      </c>
      <c r="H1717" s="34" t="s">
        <v>644</v>
      </c>
      <c r="I1717" s="34" t="s">
        <v>706</v>
      </c>
      <c r="J1717" s="34" t="str">
        <f t="shared" si="131"/>
        <v>Admin &amp; OtherProfessional Fees as % of Total Gross Profit</v>
      </c>
      <c r="K1717" s="34" t="str">
        <f t="shared" si="132"/>
        <v>300Professional Fees - Toyota</v>
      </c>
      <c r="L1717" s="28">
        <f>+SUMIF('TB 4-24'!M:M,$AL1717,'TB 4-24'!G:G)</f>
        <v>0</v>
      </c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>
        <f>+SUMIF('Input Sheet'!$S:$S,$AL1717,'Input Sheet'!C:C)</f>
        <v>0</v>
      </c>
      <c r="Z1717" s="28">
        <f>+SUMIF('Input Sheet'!$S:$S,$AL1717,'Input Sheet'!D:D)</f>
        <v>0</v>
      </c>
      <c r="AA1717" s="28">
        <f>+SUMIF('Input Sheet'!$S:$S,$AL1717,'Input Sheet'!E:E)</f>
        <v>0</v>
      </c>
      <c r="AB1717" s="28">
        <f>+SUMIF('Input Sheet'!$S:$S,$AL1717,'Input Sheet'!F:F)</f>
        <v>0</v>
      </c>
      <c r="AC1717" s="28">
        <f>+SUMIF('Input Sheet'!$S:$S,$AL1717,'Input Sheet'!G:G)</f>
        <v>0</v>
      </c>
      <c r="AD1717" s="28">
        <f>+SUMIF('Input Sheet'!$S:$S,$AL1717,'Input Sheet'!H:H)</f>
        <v>0</v>
      </c>
      <c r="AE1717" s="28">
        <f>+SUMIF('Input Sheet'!$S:$S,$AL1717,'Input Sheet'!I:I)</f>
        <v>0</v>
      </c>
      <c r="AF1717" s="28">
        <f>+SUMIF('Input Sheet'!$S:$S,$AL1717,'Input Sheet'!J:J)</f>
        <v>0</v>
      </c>
      <c r="AG1717" s="28">
        <f>+SUMIF('Input Sheet'!$S:$S,$AL1717,'Input Sheet'!K:K)</f>
        <v>0</v>
      </c>
      <c r="AH1717" s="28">
        <f>+SUMIF('Input Sheet'!$S:$S,$AL1717,'Input Sheet'!L:L)</f>
        <v>0</v>
      </c>
      <c r="AI1717" s="28">
        <f>+SUMIF('Input Sheet'!$S:$S,$AL1717,'Input Sheet'!M:M)</f>
        <v>0</v>
      </c>
      <c r="AJ1717" s="28">
        <f>+SUMIF('Input Sheet'!$S:$S,$AL1717,'Input Sheet'!N:N)</f>
        <v>0</v>
      </c>
      <c r="AK1717" s="28"/>
      <c r="AL1717" s="27" t="str">
        <f t="shared" si="133"/>
        <v>300-7452</v>
      </c>
      <c r="AM1717" s="34" t="str">
        <f t="shared" si="134"/>
        <v>Admin &amp; Other</v>
      </c>
      <c r="AN1717" s="34" t="str">
        <f t="shared" si="135"/>
        <v>Admin &amp; OtherProfessional Fees as % of Total Gross Profit</v>
      </c>
      <c r="AO1717" s="35"/>
      <c r="AP1717" s="35"/>
      <c r="AQ1717" s="35"/>
    </row>
    <row r="1718" spans="1:43" x14ac:dyDescent="0.25">
      <c r="A1718" s="27" t="s">
        <v>103</v>
      </c>
      <c r="B1718" s="27" t="s">
        <v>104</v>
      </c>
      <c r="C1718" s="27" t="s">
        <v>671</v>
      </c>
      <c r="D1718" s="27" t="s">
        <v>192</v>
      </c>
      <c r="E1718" s="27" t="s">
        <v>673</v>
      </c>
      <c r="F1718" s="27" t="s">
        <v>704</v>
      </c>
      <c r="G1718" s="27" t="s">
        <v>705</v>
      </c>
      <c r="H1718" s="34" t="s">
        <v>644</v>
      </c>
      <c r="I1718" s="34" t="s">
        <v>706</v>
      </c>
      <c r="J1718" s="34" t="str">
        <f t="shared" si="131"/>
        <v>Admin &amp; OtherProfessional Fees as % of Total Gross Profit</v>
      </c>
      <c r="K1718" s="34" t="str">
        <f t="shared" si="132"/>
        <v>310Professional Fees - Toyota</v>
      </c>
      <c r="L1718" s="28">
        <f>+SUMIF('TB 4-24'!M:M,$AL1718,'TB 4-24'!G:G)</f>
        <v>0</v>
      </c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>
        <f>+SUMIF('Input Sheet'!$S:$S,$AL1718,'Input Sheet'!C:C)</f>
        <v>0</v>
      </c>
      <c r="Z1718" s="28">
        <f>+SUMIF('Input Sheet'!$S:$S,$AL1718,'Input Sheet'!D:D)</f>
        <v>0</v>
      </c>
      <c r="AA1718" s="28">
        <f>+SUMIF('Input Sheet'!$S:$S,$AL1718,'Input Sheet'!E:E)</f>
        <v>0</v>
      </c>
      <c r="AB1718" s="28">
        <f>+SUMIF('Input Sheet'!$S:$S,$AL1718,'Input Sheet'!F:F)</f>
        <v>0</v>
      </c>
      <c r="AC1718" s="28">
        <f>+SUMIF('Input Sheet'!$S:$S,$AL1718,'Input Sheet'!G:G)</f>
        <v>0</v>
      </c>
      <c r="AD1718" s="28">
        <f>+SUMIF('Input Sheet'!$S:$S,$AL1718,'Input Sheet'!H:H)</f>
        <v>0</v>
      </c>
      <c r="AE1718" s="28">
        <f>+SUMIF('Input Sheet'!$S:$S,$AL1718,'Input Sheet'!I:I)</f>
        <v>0</v>
      </c>
      <c r="AF1718" s="28">
        <f>+SUMIF('Input Sheet'!$S:$S,$AL1718,'Input Sheet'!J:J)</f>
        <v>0</v>
      </c>
      <c r="AG1718" s="28">
        <f>+SUMIF('Input Sheet'!$S:$S,$AL1718,'Input Sheet'!K:K)</f>
        <v>0</v>
      </c>
      <c r="AH1718" s="28">
        <f>+SUMIF('Input Sheet'!$S:$S,$AL1718,'Input Sheet'!L:L)</f>
        <v>0</v>
      </c>
      <c r="AI1718" s="28">
        <f>+SUMIF('Input Sheet'!$S:$S,$AL1718,'Input Sheet'!M:M)</f>
        <v>0</v>
      </c>
      <c r="AJ1718" s="28">
        <f>+SUMIF('Input Sheet'!$S:$S,$AL1718,'Input Sheet'!N:N)</f>
        <v>0</v>
      </c>
      <c r="AK1718" s="28"/>
      <c r="AL1718" s="27" t="str">
        <f t="shared" si="133"/>
        <v>310-7452</v>
      </c>
      <c r="AM1718" s="34" t="str">
        <f t="shared" si="134"/>
        <v>Admin &amp; Other</v>
      </c>
      <c r="AN1718" s="34" t="str">
        <f t="shared" si="135"/>
        <v>Admin &amp; OtherProfessional Fees as % of Total Gross Profit</v>
      </c>
      <c r="AO1718" s="35"/>
      <c r="AP1718" s="35"/>
      <c r="AQ1718" s="35"/>
    </row>
    <row r="1719" spans="1:43" x14ac:dyDescent="0.25">
      <c r="A1719" s="27" t="s">
        <v>103</v>
      </c>
      <c r="B1719" s="27" t="s">
        <v>104</v>
      </c>
      <c r="C1719" s="27" t="s">
        <v>671</v>
      </c>
      <c r="D1719" s="27" t="s">
        <v>192</v>
      </c>
      <c r="E1719" s="27" t="s">
        <v>674</v>
      </c>
      <c r="F1719" s="27" t="s">
        <v>704</v>
      </c>
      <c r="G1719" s="27" t="s">
        <v>705</v>
      </c>
      <c r="H1719" s="34" t="s">
        <v>644</v>
      </c>
      <c r="I1719" s="34" t="s">
        <v>706</v>
      </c>
      <c r="J1719" s="34" t="str">
        <f t="shared" si="131"/>
        <v>Admin &amp; OtherProfessional Fees as % of Total Gross Profit</v>
      </c>
      <c r="K1719" s="34" t="str">
        <f t="shared" si="132"/>
        <v>321Professional Fees - Toyota</v>
      </c>
      <c r="L1719" s="28">
        <f>+SUMIF('TB 4-24'!M:M,$AL1719,'TB 4-24'!G:G)</f>
        <v>0</v>
      </c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>
        <f>+SUMIF('Input Sheet'!$S:$S,$AL1719,'Input Sheet'!C:C)</f>
        <v>0</v>
      </c>
      <c r="Z1719" s="28">
        <f>+SUMIF('Input Sheet'!$S:$S,$AL1719,'Input Sheet'!D:D)</f>
        <v>0</v>
      </c>
      <c r="AA1719" s="28">
        <f>+SUMIF('Input Sheet'!$S:$S,$AL1719,'Input Sheet'!E:E)</f>
        <v>0</v>
      </c>
      <c r="AB1719" s="28">
        <f>+SUMIF('Input Sheet'!$S:$S,$AL1719,'Input Sheet'!F:F)</f>
        <v>0</v>
      </c>
      <c r="AC1719" s="28">
        <f>+SUMIF('Input Sheet'!$S:$S,$AL1719,'Input Sheet'!G:G)</f>
        <v>0</v>
      </c>
      <c r="AD1719" s="28">
        <f>+SUMIF('Input Sheet'!$S:$S,$AL1719,'Input Sheet'!H:H)</f>
        <v>0</v>
      </c>
      <c r="AE1719" s="28">
        <f>+SUMIF('Input Sheet'!$S:$S,$AL1719,'Input Sheet'!I:I)</f>
        <v>0</v>
      </c>
      <c r="AF1719" s="28">
        <f>+SUMIF('Input Sheet'!$S:$S,$AL1719,'Input Sheet'!J:J)</f>
        <v>0</v>
      </c>
      <c r="AG1719" s="28">
        <f>+SUMIF('Input Sheet'!$S:$S,$AL1719,'Input Sheet'!K:K)</f>
        <v>0</v>
      </c>
      <c r="AH1719" s="28">
        <f>+SUMIF('Input Sheet'!$S:$S,$AL1719,'Input Sheet'!L:L)</f>
        <v>0</v>
      </c>
      <c r="AI1719" s="28">
        <f>+SUMIF('Input Sheet'!$S:$S,$AL1719,'Input Sheet'!M:M)</f>
        <v>0</v>
      </c>
      <c r="AJ1719" s="28">
        <f>+SUMIF('Input Sheet'!$S:$S,$AL1719,'Input Sheet'!N:N)</f>
        <v>0</v>
      </c>
      <c r="AK1719" s="28"/>
      <c r="AL1719" s="27" t="str">
        <f t="shared" si="133"/>
        <v>321-7452</v>
      </c>
      <c r="AM1719" s="34" t="str">
        <f t="shared" si="134"/>
        <v>Admin &amp; Other</v>
      </c>
      <c r="AN1719" s="34" t="str">
        <f t="shared" si="135"/>
        <v>Admin &amp; OtherProfessional Fees as % of Total Gross Profit</v>
      </c>
      <c r="AO1719" s="35"/>
      <c r="AP1719" s="35"/>
      <c r="AQ1719" s="35"/>
    </row>
    <row r="1720" spans="1:43" x14ac:dyDescent="0.25">
      <c r="A1720" s="27" t="s">
        <v>103</v>
      </c>
      <c r="B1720" s="27" t="s">
        <v>104</v>
      </c>
      <c r="C1720" s="27" t="s">
        <v>671</v>
      </c>
      <c r="D1720" s="27" t="s">
        <v>192</v>
      </c>
      <c r="E1720" s="27" t="s">
        <v>675</v>
      </c>
      <c r="F1720" s="27" t="s">
        <v>704</v>
      </c>
      <c r="G1720" s="27" t="s">
        <v>705</v>
      </c>
      <c r="H1720" s="34" t="s">
        <v>644</v>
      </c>
      <c r="I1720" s="34" t="s">
        <v>706</v>
      </c>
      <c r="J1720" s="34" t="str">
        <f t="shared" si="131"/>
        <v>Admin &amp; OtherProfessional Fees as % of Total Gross Profit</v>
      </c>
      <c r="K1720" s="34" t="str">
        <f t="shared" si="132"/>
        <v>330Professional Fees - Toyota</v>
      </c>
      <c r="L1720" s="28">
        <f>+SUMIF('TB 4-24'!M:M,$AL1720,'TB 4-24'!G:G)</f>
        <v>0</v>
      </c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>
        <f>+SUMIF('Input Sheet'!$S:$S,$AL1720,'Input Sheet'!C:C)</f>
        <v>0</v>
      </c>
      <c r="Z1720" s="28">
        <f>+SUMIF('Input Sheet'!$S:$S,$AL1720,'Input Sheet'!D:D)</f>
        <v>0</v>
      </c>
      <c r="AA1720" s="28">
        <f>+SUMIF('Input Sheet'!$S:$S,$AL1720,'Input Sheet'!E:E)</f>
        <v>0</v>
      </c>
      <c r="AB1720" s="28">
        <f>+SUMIF('Input Sheet'!$S:$S,$AL1720,'Input Sheet'!F:F)</f>
        <v>0</v>
      </c>
      <c r="AC1720" s="28">
        <f>+SUMIF('Input Sheet'!$S:$S,$AL1720,'Input Sheet'!G:G)</f>
        <v>0</v>
      </c>
      <c r="AD1720" s="28">
        <f>+SUMIF('Input Sheet'!$S:$S,$AL1720,'Input Sheet'!H:H)</f>
        <v>0</v>
      </c>
      <c r="AE1720" s="28">
        <f>+SUMIF('Input Sheet'!$S:$S,$AL1720,'Input Sheet'!I:I)</f>
        <v>0</v>
      </c>
      <c r="AF1720" s="28">
        <f>+SUMIF('Input Sheet'!$S:$S,$AL1720,'Input Sheet'!J:J)</f>
        <v>0</v>
      </c>
      <c r="AG1720" s="28">
        <f>+SUMIF('Input Sheet'!$S:$S,$AL1720,'Input Sheet'!K:K)</f>
        <v>0</v>
      </c>
      <c r="AH1720" s="28">
        <f>+SUMIF('Input Sheet'!$S:$S,$AL1720,'Input Sheet'!L:L)</f>
        <v>0</v>
      </c>
      <c r="AI1720" s="28">
        <f>+SUMIF('Input Sheet'!$S:$S,$AL1720,'Input Sheet'!M:M)</f>
        <v>0</v>
      </c>
      <c r="AJ1720" s="28">
        <f>+SUMIF('Input Sheet'!$S:$S,$AL1720,'Input Sheet'!N:N)</f>
        <v>0</v>
      </c>
      <c r="AK1720" s="28"/>
      <c r="AL1720" s="27" t="str">
        <f t="shared" si="133"/>
        <v>330-7452</v>
      </c>
      <c r="AM1720" s="34" t="str">
        <f t="shared" si="134"/>
        <v>Admin &amp; Other</v>
      </c>
      <c r="AN1720" s="34" t="str">
        <f t="shared" si="135"/>
        <v>Admin &amp; OtherProfessional Fees as % of Total Gross Profit</v>
      </c>
      <c r="AO1720" s="35"/>
      <c r="AP1720" s="35"/>
      <c r="AQ1720" s="35"/>
    </row>
    <row r="1721" spans="1:43" x14ac:dyDescent="0.25">
      <c r="A1721" s="27" t="s">
        <v>103</v>
      </c>
      <c r="B1721" s="27" t="s">
        <v>104</v>
      </c>
      <c r="C1721" s="27" t="s">
        <v>671</v>
      </c>
      <c r="D1721" s="27" t="s">
        <v>192</v>
      </c>
      <c r="E1721" s="27" t="s">
        <v>676</v>
      </c>
      <c r="F1721" s="27" t="s">
        <v>704</v>
      </c>
      <c r="G1721" s="27" t="s">
        <v>705</v>
      </c>
      <c r="H1721" s="34" t="s">
        <v>644</v>
      </c>
      <c r="I1721" s="34" t="s">
        <v>706</v>
      </c>
      <c r="J1721" s="34" t="str">
        <f t="shared" si="131"/>
        <v>Admin &amp; OtherProfessional Fees as % of Total Gross Profit</v>
      </c>
      <c r="K1721" s="34" t="str">
        <f t="shared" si="132"/>
        <v>360Professional Fees - Toyota</v>
      </c>
      <c r="L1721" s="28">
        <f>+SUMIF('TB 4-24'!M:M,$AL1721,'TB 4-24'!G:G)</f>
        <v>0</v>
      </c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>
        <f>+SUMIF('Input Sheet'!$S:$S,$AL1721,'Input Sheet'!C:C)</f>
        <v>0</v>
      </c>
      <c r="Z1721" s="28">
        <f>+SUMIF('Input Sheet'!$S:$S,$AL1721,'Input Sheet'!D:D)</f>
        <v>0</v>
      </c>
      <c r="AA1721" s="28">
        <f>+SUMIF('Input Sheet'!$S:$S,$AL1721,'Input Sheet'!E:E)</f>
        <v>0</v>
      </c>
      <c r="AB1721" s="28">
        <f>+SUMIF('Input Sheet'!$S:$S,$AL1721,'Input Sheet'!F:F)</f>
        <v>0</v>
      </c>
      <c r="AC1721" s="28">
        <f>+SUMIF('Input Sheet'!$S:$S,$AL1721,'Input Sheet'!G:G)</f>
        <v>0</v>
      </c>
      <c r="AD1721" s="28">
        <f>+SUMIF('Input Sheet'!$S:$S,$AL1721,'Input Sheet'!H:H)</f>
        <v>0</v>
      </c>
      <c r="AE1721" s="28">
        <f>+SUMIF('Input Sheet'!$S:$S,$AL1721,'Input Sheet'!I:I)</f>
        <v>0</v>
      </c>
      <c r="AF1721" s="28">
        <f>+SUMIF('Input Sheet'!$S:$S,$AL1721,'Input Sheet'!J:J)</f>
        <v>0</v>
      </c>
      <c r="AG1721" s="28">
        <f>+SUMIF('Input Sheet'!$S:$S,$AL1721,'Input Sheet'!K:K)</f>
        <v>0</v>
      </c>
      <c r="AH1721" s="28">
        <f>+SUMIF('Input Sheet'!$S:$S,$AL1721,'Input Sheet'!L:L)</f>
        <v>0</v>
      </c>
      <c r="AI1721" s="28">
        <f>+SUMIF('Input Sheet'!$S:$S,$AL1721,'Input Sheet'!M:M)</f>
        <v>0</v>
      </c>
      <c r="AJ1721" s="28">
        <f>+SUMIF('Input Sheet'!$S:$S,$AL1721,'Input Sheet'!N:N)</f>
        <v>0</v>
      </c>
      <c r="AK1721" s="28"/>
      <c r="AL1721" s="27" t="str">
        <f t="shared" si="133"/>
        <v>360-7452</v>
      </c>
      <c r="AM1721" s="34" t="str">
        <f t="shared" si="134"/>
        <v>Admin &amp; Other</v>
      </c>
      <c r="AN1721" s="34" t="str">
        <f t="shared" si="135"/>
        <v>Admin &amp; OtherProfessional Fees as % of Total Gross Profit</v>
      </c>
      <c r="AO1721" s="35"/>
      <c r="AP1721" s="35"/>
      <c r="AQ1721" s="35"/>
    </row>
    <row r="1722" spans="1:43" x14ac:dyDescent="0.25">
      <c r="A1722" s="27" t="s">
        <v>103</v>
      </c>
      <c r="B1722" s="27" t="s">
        <v>104</v>
      </c>
      <c r="C1722" s="27" t="s">
        <v>104</v>
      </c>
      <c r="D1722" s="27" t="s">
        <v>192</v>
      </c>
      <c r="E1722" s="27" t="s">
        <v>677</v>
      </c>
      <c r="F1722" s="27" t="s">
        <v>704</v>
      </c>
      <c r="G1722" s="27" t="s">
        <v>705</v>
      </c>
      <c r="H1722" s="34" t="s">
        <v>644</v>
      </c>
      <c r="I1722" s="34" t="s">
        <v>706</v>
      </c>
      <c r="J1722" s="34" t="str">
        <f t="shared" si="131"/>
        <v>Admin &amp; OtherProfessional Fees as % of Total Gross Profit</v>
      </c>
      <c r="K1722" s="34" t="str">
        <f t="shared" si="132"/>
        <v>100Professional Fees - Toyota</v>
      </c>
      <c r="L1722" s="28">
        <f>+SUMIF('TB 4-24'!M:M,$AL1722,'TB 4-24'!G:G)</f>
        <v>0</v>
      </c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>
        <f>+SUMIF('Input Sheet'!$S:$S,$AL1722,'Input Sheet'!C:C)</f>
        <v>0</v>
      </c>
      <c r="Z1722" s="28">
        <f>+SUMIF('Input Sheet'!$S:$S,$AL1722,'Input Sheet'!D:D)</f>
        <v>0</v>
      </c>
      <c r="AA1722" s="28">
        <f>+SUMIF('Input Sheet'!$S:$S,$AL1722,'Input Sheet'!E:E)</f>
        <v>0</v>
      </c>
      <c r="AB1722" s="28">
        <f>+SUMIF('Input Sheet'!$S:$S,$AL1722,'Input Sheet'!F:F)</f>
        <v>0</v>
      </c>
      <c r="AC1722" s="28">
        <f>+SUMIF('Input Sheet'!$S:$S,$AL1722,'Input Sheet'!G:G)</f>
        <v>0</v>
      </c>
      <c r="AD1722" s="28">
        <f>+SUMIF('Input Sheet'!$S:$S,$AL1722,'Input Sheet'!H:H)</f>
        <v>0</v>
      </c>
      <c r="AE1722" s="28">
        <f>+SUMIF('Input Sheet'!$S:$S,$AL1722,'Input Sheet'!I:I)</f>
        <v>0</v>
      </c>
      <c r="AF1722" s="28">
        <f>+SUMIF('Input Sheet'!$S:$S,$AL1722,'Input Sheet'!J:J)</f>
        <v>0</v>
      </c>
      <c r="AG1722" s="28">
        <f>+SUMIF('Input Sheet'!$S:$S,$AL1722,'Input Sheet'!K:K)</f>
        <v>0</v>
      </c>
      <c r="AH1722" s="28">
        <f>+SUMIF('Input Sheet'!$S:$S,$AL1722,'Input Sheet'!L:L)</f>
        <v>0</v>
      </c>
      <c r="AI1722" s="28">
        <f>+SUMIF('Input Sheet'!$S:$S,$AL1722,'Input Sheet'!M:M)</f>
        <v>0</v>
      </c>
      <c r="AJ1722" s="28">
        <f>+SUMIF('Input Sheet'!$S:$S,$AL1722,'Input Sheet'!N:N)</f>
        <v>0</v>
      </c>
      <c r="AK1722" s="28"/>
      <c r="AL1722" s="27" t="str">
        <f t="shared" si="133"/>
        <v>100-7452</v>
      </c>
      <c r="AM1722" s="34" t="str">
        <f t="shared" si="134"/>
        <v>Admin &amp; Other</v>
      </c>
      <c r="AN1722" s="34" t="str">
        <f t="shared" si="135"/>
        <v>Admin &amp; OtherProfessional Fees as % of Total Gross Profit</v>
      </c>
      <c r="AO1722" s="35"/>
      <c r="AP1722" s="35"/>
      <c r="AQ1722" s="35"/>
    </row>
    <row r="1723" spans="1:43" x14ac:dyDescent="0.25">
      <c r="A1723" s="27" t="s">
        <v>103</v>
      </c>
      <c r="B1723" s="27" t="s">
        <v>104</v>
      </c>
      <c r="C1723" s="27" t="s">
        <v>104</v>
      </c>
      <c r="D1723" s="27" t="s">
        <v>192</v>
      </c>
      <c r="E1723" s="27" t="s">
        <v>641</v>
      </c>
      <c r="F1723" s="27" t="s">
        <v>704</v>
      </c>
      <c r="G1723" s="27" t="s">
        <v>705</v>
      </c>
      <c r="H1723" s="34" t="s">
        <v>644</v>
      </c>
      <c r="I1723" s="34" t="s">
        <v>706</v>
      </c>
      <c r="J1723" s="34" t="str">
        <f t="shared" si="131"/>
        <v>Admin &amp; OtherProfessional Fees as % of Total Gross Profit</v>
      </c>
      <c r="K1723" s="34" t="str">
        <f t="shared" si="132"/>
        <v>170Professional Fees - Toyota</v>
      </c>
      <c r="L1723" s="28">
        <f>+SUMIF('TB 4-24'!M:M,$AL1723,'TB 4-24'!G:G)</f>
        <v>0</v>
      </c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>
        <f>+SUMIF('Input Sheet'!$S:$S,$AL1723,'Input Sheet'!C:C)</f>
        <v>0</v>
      </c>
      <c r="Z1723" s="28">
        <f>+SUMIF('Input Sheet'!$S:$S,$AL1723,'Input Sheet'!D:D)</f>
        <v>0</v>
      </c>
      <c r="AA1723" s="28">
        <f>+SUMIF('Input Sheet'!$S:$S,$AL1723,'Input Sheet'!E:E)</f>
        <v>0</v>
      </c>
      <c r="AB1723" s="28">
        <f>+SUMIF('Input Sheet'!$S:$S,$AL1723,'Input Sheet'!F:F)</f>
        <v>0</v>
      </c>
      <c r="AC1723" s="28">
        <f>+SUMIF('Input Sheet'!$S:$S,$AL1723,'Input Sheet'!G:G)</f>
        <v>0</v>
      </c>
      <c r="AD1723" s="28">
        <f>+SUMIF('Input Sheet'!$S:$S,$AL1723,'Input Sheet'!H:H)</f>
        <v>0</v>
      </c>
      <c r="AE1723" s="28">
        <f>+SUMIF('Input Sheet'!$S:$S,$AL1723,'Input Sheet'!I:I)</f>
        <v>0</v>
      </c>
      <c r="AF1723" s="28">
        <f>+SUMIF('Input Sheet'!$S:$S,$AL1723,'Input Sheet'!J:J)</f>
        <v>0</v>
      </c>
      <c r="AG1723" s="28">
        <f>+SUMIF('Input Sheet'!$S:$S,$AL1723,'Input Sheet'!K:K)</f>
        <v>0</v>
      </c>
      <c r="AH1723" s="28">
        <f>+SUMIF('Input Sheet'!$S:$S,$AL1723,'Input Sheet'!L:L)</f>
        <v>0</v>
      </c>
      <c r="AI1723" s="28">
        <f>+SUMIF('Input Sheet'!$S:$S,$AL1723,'Input Sheet'!M:M)</f>
        <v>0</v>
      </c>
      <c r="AJ1723" s="28">
        <f>+SUMIF('Input Sheet'!$S:$S,$AL1723,'Input Sheet'!N:N)</f>
        <v>0</v>
      </c>
      <c r="AK1723" s="28"/>
      <c r="AL1723" s="27" t="str">
        <f t="shared" si="133"/>
        <v>170-7452</v>
      </c>
      <c r="AM1723" s="34" t="str">
        <f t="shared" si="134"/>
        <v>Admin &amp; Other</v>
      </c>
      <c r="AN1723" s="34" t="str">
        <f t="shared" si="135"/>
        <v>Admin &amp; OtherProfessional Fees as % of Total Gross Profit</v>
      </c>
      <c r="AO1723" s="35"/>
      <c r="AP1723" s="35"/>
      <c r="AQ1723" s="35"/>
    </row>
    <row r="1724" spans="1:43" x14ac:dyDescent="0.25">
      <c r="A1724" s="27" t="s">
        <v>103</v>
      </c>
      <c r="B1724" s="27" t="s">
        <v>104</v>
      </c>
      <c r="C1724" s="27" t="s">
        <v>104</v>
      </c>
      <c r="D1724" s="27" t="s">
        <v>226</v>
      </c>
      <c r="E1724" s="27" t="s">
        <v>679</v>
      </c>
      <c r="F1724" s="27" t="s">
        <v>737</v>
      </c>
      <c r="G1724" s="27" t="s">
        <v>738</v>
      </c>
      <c r="H1724" s="34" t="s">
        <v>644</v>
      </c>
      <c r="I1724" s="34" t="s">
        <v>645</v>
      </c>
      <c r="J1724" s="34" t="str">
        <f t="shared" si="131"/>
        <v>Admin &amp; OtherOther Overheads as % of Total Gross Profit</v>
      </c>
      <c r="K1724" s="34" t="str">
        <f t="shared" si="132"/>
        <v>160Travel expenses - Toyota</v>
      </c>
      <c r="L1724" s="28">
        <f>+SUMIF('TB 4-24'!M:M,$AL1724,'TB 4-24'!G:G)</f>
        <v>0</v>
      </c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>
        <f>+SUMIF('Input Sheet'!$S:$S,$AL1724,'Input Sheet'!C:C)</f>
        <v>0</v>
      </c>
      <c r="Z1724" s="28">
        <f>+SUMIF('Input Sheet'!$S:$S,$AL1724,'Input Sheet'!D:D)</f>
        <v>0</v>
      </c>
      <c r="AA1724" s="28">
        <f>+SUMIF('Input Sheet'!$S:$S,$AL1724,'Input Sheet'!E:E)</f>
        <v>0</v>
      </c>
      <c r="AB1724" s="28">
        <f>+SUMIF('Input Sheet'!$S:$S,$AL1724,'Input Sheet'!F:F)</f>
        <v>0</v>
      </c>
      <c r="AC1724" s="28">
        <f>+SUMIF('Input Sheet'!$S:$S,$AL1724,'Input Sheet'!G:G)</f>
        <v>0</v>
      </c>
      <c r="AD1724" s="28">
        <f>+SUMIF('Input Sheet'!$S:$S,$AL1724,'Input Sheet'!H:H)</f>
        <v>0</v>
      </c>
      <c r="AE1724" s="28">
        <f>+SUMIF('Input Sheet'!$S:$S,$AL1724,'Input Sheet'!I:I)</f>
        <v>0</v>
      </c>
      <c r="AF1724" s="28">
        <f>+SUMIF('Input Sheet'!$S:$S,$AL1724,'Input Sheet'!J:J)</f>
        <v>0</v>
      </c>
      <c r="AG1724" s="28">
        <f>+SUMIF('Input Sheet'!$S:$S,$AL1724,'Input Sheet'!K:K)</f>
        <v>0</v>
      </c>
      <c r="AH1724" s="28">
        <f>+SUMIF('Input Sheet'!$S:$S,$AL1724,'Input Sheet'!L:L)</f>
        <v>0</v>
      </c>
      <c r="AI1724" s="28">
        <f>+SUMIF('Input Sheet'!$S:$S,$AL1724,'Input Sheet'!M:M)</f>
        <v>0</v>
      </c>
      <c r="AJ1724" s="28">
        <f>+SUMIF('Input Sheet'!$S:$S,$AL1724,'Input Sheet'!N:N)</f>
        <v>0</v>
      </c>
      <c r="AK1724" s="28"/>
      <c r="AL1724" s="27" t="str">
        <f t="shared" si="133"/>
        <v>160-7520</v>
      </c>
      <c r="AM1724" s="34" t="str">
        <f t="shared" si="134"/>
        <v>Admin &amp; Other</v>
      </c>
      <c r="AN1724" s="34" t="str">
        <f t="shared" si="135"/>
        <v>Admin &amp; OtherOther Overheads as % of Total Gross Profit</v>
      </c>
      <c r="AO1724" s="35"/>
      <c r="AP1724" s="35"/>
      <c r="AQ1724" s="35"/>
    </row>
    <row r="1725" spans="1:43" x14ac:dyDescent="0.25">
      <c r="A1725" s="27" t="s">
        <v>103</v>
      </c>
      <c r="B1725" s="27" t="s">
        <v>104</v>
      </c>
      <c r="C1725" s="27" t="s">
        <v>671</v>
      </c>
      <c r="D1725" s="27" t="s">
        <v>226</v>
      </c>
      <c r="E1725" s="27" t="s">
        <v>683</v>
      </c>
      <c r="F1725" s="27" t="s">
        <v>737</v>
      </c>
      <c r="G1725" s="27" t="s">
        <v>738</v>
      </c>
      <c r="H1725" s="34" t="s">
        <v>644</v>
      </c>
      <c r="I1725" s="34" t="s">
        <v>645</v>
      </c>
      <c r="J1725" s="34" t="str">
        <f t="shared" si="131"/>
        <v>Admin &amp; OtherOther Overheads as % of Total Gross Profit</v>
      </c>
      <c r="K1725" s="34" t="str">
        <f t="shared" si="132"/>
        <v>340Travel expenses - Toyota</v>
      </c>
      <c r="L1725" s="28">
        <f>+SUMIF('TB 4-24'!M:M,$AL1725,'TB 4-24'!G:G)</f>
        <v>0</v>
      </c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>
        <f>+SUMIF('Input Sheet'!$S:$S,$AL1725,'Input Sheet'!C:C)</f>
        <v>0</v>
      </c>
      <c r="Z1725" s="28">
        <f>+SUMIF('Input Sheet'!$S:$S,$AL1725,'Input Sheet'!D:D)</f>
        <v>0</v>
      </c>
      <c r="AA1725" s="28">
        <f>+SUMIF('Input Sheet'!$S:$S,$AL1725,'Input Sheet'!E:E)</f>
        <v>0</v>
      </c>
      <c r="AB1725" s="28">
        <f>+SUMIF('Input Sheet'!$S:$S,$AL1725,'Input Sheet'!F:F)</f>
        <v>0</v>
      </c>
      <c r="AC1725" s="28">
        <f>+SUMIF('Input Sheet'!$S:$S,$AL1725,'Input Sheet'!G:G)</f>
        <v>0</v>
      </c>
      <c r="AD1725" s="28">
        <f>+SUMIF('Input Sheet'!$S:$S,$AL1725,'Input Sheet'!H:H)</f>
        <v>0</v>
      </c>
      <c r="AE1725" s="28">
        <f>+SUMIF('Input Sheet'!$S:$S,$AL1725,'Input Sheet'!I:I)</f>
        <v>0</v>
      </c>
      <c r="AF1725" s="28">
        <f>+SUMIF('Input Sheet'!$S:$S,$AL1725,'Input Sheet'!J:J)</f>
        <v>0</v>
      </c>
      <c r="AG1725" s="28">
        <f>+SUMIF('Input Sheet'!$S:$S,$AL1725,'Input Sheet'!K:K)</f>
        <v>0</v>
      </c>
      <c r="AH1725" s="28">
        <f>+SUMIF('Input Sheet'!$S:$S,$AL1725,'Input Sheet'!L:L)</f>
        <v>0</v>
      </c>
      <c r="AI1725" s="28">
        <f>+SUMIF('Input Sheet'!$S:$S,$AL1725,'Input Sheet'!M:M)</f>
        <v>0</v>
      </c>
      <c r="AJ1725" s="28">
        <f>+SUMIF('Input Sheet'!$S:$S,$AL1725,'Input Sheet'!N:N)</f>
        <v>0</v>
      </c>
      <c r="AK1725" s="28"/>
      <c r="AL1725" s="27" t="str">
        <f t="shared" si="133"/>
        <v>340-7520</v>
      </c>
      <c r="AM1725" s="34" t="str">
        <f t="shared" si="134"/>
        <v>Admin &amp; Other</v>
      </c>
      <c r="AN1725" s="34" t="str">
        <f t="shared" si="135"/>
        <v>Admin &amp; OtherOther Overheads as % of Total Gross Profit</v>
      </c>
      <c r="AO1725" s="35"/>
      <c r="AP1725" s="35"/>
      <c r="AQ1725" s="35"/>
    </row>
    <row r="1726" spans="1:43" x14ac:dyDescent="0.25">
      <c r="A1726" s="27" t="s">
        <v>103</v>
      </c>
      <c r="B1726" s="27" t="s">
        <v>104</v>
      </c>
      <c r="C1726" s="27" t="s">
        <v>663</v>
      </c>
      <c r="D1726" s="27" t="s">
        <v>226</v>
      </c>
      <c r="E1726" s="27" t="s">
        <v>669</v>
      </c>
      <c r="F1726" s="27" t="s">
        <v>737</v>
      </c>
      <c r="G1726" s="27" t="s">
        <v>738</v>
      </c>
      <c r="H1726" s="34" t="s">
        <v>644</v>
      </c>
      <c r="I1726" s="34" t="s">
        <v>645</v>
      </c>
      <c r="J1726" s="34" t="str">
        <f t="shared" si="131"/>
        <v>Admin &amp; OtherOther Overheads as % of Total Gross Profit</v>
      </c>
      <c r="K1726" s="34" t="str">
        <f t="shared" si="132"/>
        <v>440Travel expenses - Toyota</v>
      </c>
      <c r="L1726" s="28">
        <f>+SUMIF('TB 4-24'!M:M,$AL1726,'TB 4-24'!G:G)</f>
        <v>0</v>
      </c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>
        <f>+SUMIF('Input Sheet'!$S:$S,$AL1726,'Input Sheet'!C:C)</f>
        <v>0</v>
      </c>
      <c r="Z1726" s="28">
        <f>+SUMIF('Input Sheet'!$S:$S,$AL1726,'Input Sheet'!D:D)</f>
        <v>0</v>
      </c>
      <c r="AA1726" s="28">
        <f>+SUMIF('Input Sheet'!$S:$S,$AL1726,'Input Sheet'!E:E)</f>
        <v>0</v>
      </c>
      <c r="AB1726" s="28">
        <f>+SUMIF('Input Sheet'!$S:$S,$AL1726,'Input Sheet'!F:F)</f>
        <v>0</v>
      </c>
      <c r="AC1726" s="28">
        <f>+SUMIF('Input Sheet'!$S:$S,$AL1726,'Input Sheet'!G:G)</f>
        <v>0</v>
      </c>
      <c r="AD1726" s="28">
        <f>+SUMIF('Input Sheet'!$S:$S,$AL1726,'Input Sheet'!H:H)</f>
        <v>0</v>
      </c>
      <c r="AE1726" s="28">
        <f>+SUMIF('Input Sheet'!$S:$S,$AL1726,'Input Sheet'!I:I)</f>
        <v>0</v>
      </c>
      <c r="AF1726" s="28">
        <f>+SUMIF('Input Sheet'!$S:$S,$AL1726,'Input Sheet'!J:J)</f>
        <v>0</v>
      </c>
      <c r="AG1726" s="28">
        <f>+SUMIF('Input Sheet'!$S:$S,$AL1726,'Input Sheet'!K:K)</f>
        <v>0</v>
      </c>
      <c r="AH1726" s="28">
        <f>+SUMIF('Input Sheet'!$S:$S,$AL1726,'Input Sheet'!L:L)</f>
        <v>0</v>
      </c>
      <c r="AI1726" s="28">
        <f>+SUMIF('Input Sheet'!$S:$S,$AL1726,'Input Sheet'!M:M)</f>
        <v>0</v>
      </c>
      <c r="AJ1726" s="28">
        <f>+SUMIF('Input Sheet'!$S:$S,$AL1726,'Input Sheet'!N:N)</f>
        <v>0</v>
      </c>
      <c r="AK1726" s="28"/>
      <c r="AL1726" s="27" t="str">
        <f t="shared" si="133"/>
        <v>440-7520</v>
      </c>
      <c r="AM1726" s="34" t="str">
        <f t="shared" si="134"/>
        <v>Admin &amp; Other</v>
      </c>
      <c r="AN1726" s="34" t="str">
        <f t="shared" si="135"/>
        <v>Admin &amp; OtherOther Overheads as % of Total Gross Profit</v>
      </c>
      <c r="AO1726" s="35"/>
      <c r="AP1726" s="35"/>
      <c r="AQ1726" s="35"/>
    </row>
    <row r="1727" spans="1:43" x14ac:dyDescent="0.25">
      <c r="A1727" s="27" t="s">
        <v>103</v>
      </c>
      <c r="B1727" s="27" t="s">
        <v>104</v>
      </c>
      <c r="C1727" s="27" t="s">
        <v>104</v>
      </c>
      <c r="D1727" s="27" t="s">
        <v>226</v>
      </c>
      <c r="E1727" s="27" t="s">
        <v>684</v>
      </c>
      <c r="F1727" s="27" t="s">
        <v>737</v>
      </c>
      <c r="G1727" s="27" t="s">
        <v>738</v>
      </c>
      <c r="H1727" s="34" t="s">
        <v>644</v>
      </c>
      <c r="I1727" s="34" t="s">
        <v>645</v>
      </c>
      <c r="J1727" s="34" t="str">
        <f t="shared" si="131"/>
        <v>Admin &amp; OtherOther Overheads as % of Total Gross Profit</v>
      </c>
      <c r="K1727" s="34" t="str">
        <f t="shared" si="132"/>
        <v>147Travel expenses - Toyota</v>
      </c>
      <c r="L1727" s="28">
        <f>+SUMIF('TB 4-24'!M:M,$AL1727,'TB 4-24'!G:G)</f>
        <v>0</v>
      </c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>
        <f>+SUMIF('Input Sheet'!$S:$S,$AL1727,'Input Sheet'!C:C)</f>
        <v>0</v>
      </c>
      <c r="Z1727" s="28">
        <f>+SUMIF('Input Sheet'!$S:$S,$AL1727,'Input Sheet'!D:D)</f>
        <v>0</v>
      </c>
      <c r="AA1727" s="28">
        <f>+SUMIF('Input Sheet'!$S:$S,$AL1727,'Input Sheet'!E:E)</f>
        <v>0</v>
      </c>
      <c r="AB1727" s="28">
        <f>+SUMIF('Input Sheet'!$S:$S,$AL1727,'Input Sheet'!F:F)</f>
        <v>0</v>
      </c>
      <c r="AC1727" s="28">
        <f>+SUMIF('Input Sheet'!$S:$S,$AL1727,'Input Sheet'!G:G)</f>
        <v>0</v>
      </c>
      <c r="AD1727" s="28">
        <f>+SUMIF('Input Sheet'!$S:$S,$AL1727,'Input Sheet'!H:H)</f>
        <v>0</v>
      </c>
      <c r="AE1727" s="28">
        <f>+SUMIF('Input Sheet'!$S:$S,$AL1727,'Input Sheet'!I:I)</f>
        <v>0</v>
      </c>
      <c r="AF1727" s="28">
        <f>+SUMIF('Input Sheet'!$S:$S,$AL1727,'Input Sheet'!J:J)</f>
        <v>0</v>
      </c>
      <c r="AG1727" s="28">
        <f>+SUMIF('Input Sheet'!$S:$S,$AL1727,'Input Sheet'!K:K)</f>
        <v>0</v>
      </c>
      <c r="AH1727" s="28">
        <f>+SUMIF('Input Sheet'!$S:$S,$AL1727,'Input Sheet'!L:L)</f>
        <v>0</v>
      </c>
      <c r="AI1727" s="28">
        <f>+SUMIF('Input Sheet'!$S:$S,$AL1727,'Input Sheet'!M:M)</f>
        <v>0</v>
      </c>
      <c r="AJ1727" s="28">
        <f>+SUMIF('Input Sheet'!$S:$S,$AL1727,'Input Sheet'!N:N)</f>
        <v>0</v>
      </c>
      <c r="AK1727" s="28"/>
      <c r="AL1727" s="27" t="str">
        <f t="shared" si="133"/>
        <v>147-7520</v>
      </c>
      <c r="AM1727" s="34" t="str">
        <f t="shared" si="134"/>
        <v>Admin &amp; Other</v>
      </c>
      <c r="AN1727" s="34" t="str">
        <f t="shared" si="135"/>
        <v>Admin &amp; OtherOther Overheads as % of Total Gross Profit</v>
      </c>
      <c r="AO1727" s="35"/>
      <c r="AP1727" s="35"/>
      <c r="AQ1727" s="35"/>
    </row>
    <row r="1728" spans="1:43" x14ac:dyDescent="0.25">
      <c r="A1728" s="27" t="s">
        <v>103</v>
      </c>
      <c r="B1728" s="27" t="s">
        <v>104</v>
      </c>
      <c r="C1728" s="27" t="s">
        <v>663</v>
      </c>
      <c r="D1728" s="27" t="s">
        <v>226</v>
      </c>
      <c r="E1728" s="27" t="s">
        <v>668</v>
      </c>
      <c r="F1728" s="27" t="s">
        <v>737</v>
      </c>
      <c r="G1728" s="27" t="s">
        <v>738</v>
      </c>
      <c r="H1728" s="34" t="s">
        <v>644</v>
      </c>
      <c r="I1728" s="34" t="s">
        <v>645</v>
      </c>
      <c r="J1728" s="34" t="str">
        <f t="shared" si="131"/>
        <v>Admin &amp; OtherOther Overheads as % of Total Gross Profit</v>
      </c>
      <c r="K1728" s="34" t="str">
        <f t="shared" si="132"/>
        <v>430Travel expenses - Toyota</v>
      </c>
      <c r="L1728" s="28">
        <f>+SUMIF('TB 4-24'!M:M,$AL1728,'TB 4-24'!G:G)</f>
        <v>0</v>
      </c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>
        <f>+SUMIF('Input Sheet'!$S:$S,$AL1728,'Input Sheet'!C:C)</f>
        <v>0</v>
      </c>
      <c r="Z1728" s="28">
        <f>+SUMIF('Input Sheet'!$S:$S,$AL1728,'Input Sheet'!D:D)</f>
        <v>0</v>
      </c>
      <c r="AA1728" s="28">
        <f>+SUMIF('Input Sheet'!$S:$S,$AL1728,'Input Sheet'!E:E)</f>
        <v>0</v>
      </c>
      <c r="AB1728" s="28">
        <f>+SUMIF('Input Sheet'!$S:$S,$AL1728,'Input Sheet'!F:F)</f>
        <v>0</v>
      </c>
      <c r="AC1728" s="28">
        <f>+SUMIF('Input Sheet'!$S:$S,$AL1728,'Input Sheet'!G:G)</f>
        <v>0</v>
      </c>
      <c r="AD1728" s="28">
        <f>+SUMIF('Input Sheet'!$S:$S,$AL1728,'Input Sheet'!H:H)</f>
        <v>0</v>
      </c>
      <c r="AE1728" s="28">
        <f>+SUMIF('Input Sheet'!$S:$S,$AL1728,'Input Sheet'!I:I)</f>
        <v>0</v>
      </c>
      <c r="AF1728" s="28">
        <f>+SUMIF('Input Sheet'!$S:$S,$AL1728,'Input Sheet'!J:J)</f>
        <v>0</v>
      </c>
      <c r="AG1728" s="28">
        <f>+SUMIF('Input Sheet'!$S:$S,$AL1728,'Input Sheet'!K:K)</f>
        <v>0</v>
      </c>
      <c r="AH1728" s="28">
        <f>+SUMIF('Input Sheet'!$S:$S,$AL1728,'Input Sheet'!L:L)</f>
        <v>0</v>
      </c>
      <c r="AI1728" s="28">
        <f>+SUMIF('Input Sheet'!$S:$S,$AL1728,'Input Sheet'!M:M)</f>
        <v>0</v>
      </c>
      <c r="AJ1728" s="28">
        <f>+SUMIF('Input Sheet'!$S:$S,$AL1728,'Input Sheet'!N:N)</f>
        <v>0</v>
      </c>
      <c r="AK1728" s="28"/>
      <c r="AL1728" s="27" t="str">
        <f t="shared" si="133"/>
        <v>430-7520</v>
      </c>
      <c r="AM1728" s="34" t="str">
        <f t="shared" si="134"/>
        <v>Admin &amp; Other</v>
      </c>
      <c r="AN1728" s="34" t="str">
        <f t="shared" si="135"/>
        <v>Admin &amp; OtherOther Overheads as % of Total Gross Profit</v>
      </c>
      <c r="AO1728" s="35"/>
      <c r="AP1728" s="35"/>
      <c r="AQ1728" s="35"/>
    </row>
    <row r="1729" spans="1:43" x14ac:dyDescent="0.25">
      <c r="A1729" s="27" t="s">
        <v>103</v>
      </c>
      <c r="B1729" s="27" t="s">
        <v>104</v>
      </c>
      <c r="C1729" s="27" t="s">
        <v>671</v>
      </c>
      <c r="D1729" s="27" t="s">
        <v>226</v>
      </c>
      <c r="E1729" s="27" t="s">
        <v>675</v>
      </c>
      <c r="F1729" s="27" t="s">
        <v>737</v>
      </c>
      <c r="G1729" s="27" t="s">
        <v>738</v>
      </c>
      <c r="H1729" s="34" t="s">
        <v>644</v>
      </c>
      <c r="I1729" s="34" t="s">
        <v>645</v>
      </c>
      <c r="J1729" s="34" t="str">
        <f t="shared" si="131"/>
        <v>Admin &amp; OtherOther Overheads as % of Total Gross Profit</v>
      </c>
      <c r="K1729" s="34" t="str">
        <f t="shared" si="132"/>
        <v>330Travel expenses - Toyota</v>
      </c>
      <c r="L1729" s="28">
        <f>+SUMIF('TB 4-24'!M:M,$AL1729,'TB 4-24'!G:G)</f>
        <v>0</v>
      </c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>
        <f>+SUMIF('Input Sheet'!$S:$S,$AL1729,'Input Sheet'!C:C)</f>
        <v>0</v>
      </c>
      <c r="Z1729" s="28">
        <f>+SUMIF('Input Sheet'!$S:$S,$AL1729,'Input Sheet'!D:D)</f>
        <v>0</v>
      </c>
      <c r="AA1729" s="28">
        <f>+SUMIF('Input Sheet'!$S:$S,$AL1729,'Input Sheet'!E:E)</f>
        <v>0</v>
      </c>
      <c r="AB1729" s="28">
        <f>+SUMIF('Input Sheet'!$S:$S,$AL1729,'Input Sheet'!F:F)</f>
        <v>0</v>
      </c>
      <c r="AC1729" s="28">
        <f>+SUMIF('Input Sheet'!$S:$S,$AL1729,'Input Sheet'!G:G)</f>
        <v>0</v>
      </c>
      <c r="AD1729" s="28">
        <f>+SUMIF('Input Sheet'!$S:$S,$AL1729,'Input Sheet'!H:H)</f>
        <v>0</v>
      </c>
      <c r="AE1729" s="28">
        <f>+SUMIF('Input Sheet'!$S:$S,$AL1729,'Input Sheet'!I:I)</f>
        <v>0</v>
      </c>
      <c r="AF1729" s="28">
        <f>+SUMIF('Input Sheet'!$S:$S,$AL1729,'Input Sheet'!J:J)</f>
        <v>0</v>
      </c>
      <c r="AG1729" s="28">
        <f>+SUMIF('Input Sheet'!$S:$S,$AL1729,'Input Sheet'!K:K)</f>
        <v>0</v>
      </c>
      <c r="AH1729" s="28">
        <f>+SUMIF('Input Sheet'!$S:$S,$AL1729,'Input Sheet'!L:L)</f>
        <v>0</v>
      </c>
      <c r="AI1729" s="28">
        <f>+SUMIF('Input Sheet'!$S:$S,$AL1729,'Input Sheet'!M:M)</f>
        <v>0</v>
      </c>
      <c r="AJ1729" s="28">
        <f>+SUMIF('Input Sheet'!$S:$S,$AL1729,'Input Sheet'!N:N)</f>
        <v>0</v>
      </c>
      <c r="AK1729" s="28"/>
      <c r="AL1729" s="27" t="str">
        <f t="shared" si="133"/>
        <v>330-7520</v>
      </c>
      <c r="AM1729" s="34" t="str">
        <f t="shared" si="134"/>
        <v>Admin &amp; Other</v>
      </c>
      <c r="AN1729" s="34" t="str">
        <f t="shared" si="135"/>
        <v>Admin &amp; OtherOther Overheads as % of Total Gross Profit</v>
      </c>
      <c r="AO1729" s="35"/>
      <c r="AP1729" s="35"/>
      <c r="AQ1729" s="35"/>
    </row>
    <row r="1730" spans="1:43" x14ac:dyDescent="0.25">
      <c r="A1730" s="27" t="s">
        <v>103</v>
      </c>
      <c r="B1730" s="27" t="s">
        <v>104</v>
      </c>
      <c r="C1730" s="27" t="s">
        <v>104</v>
      </c>
      <c r="D1730" s="27" t="s">
        <v>191</v>
      </c>
      <c r="E1730" s="27" t="s">
        <v>653</v>
      </c>
      <c r="F1730" s="27" t="s">
        <v>647</v>
      </c>
      <c r="G1730" s="27" t="s">
        <v>648</v>
      </c>
      <c r="H1730" s="34" t="s">
        <v>644</v>
      </c>
      <c r="I1730" s="34" t="s">
        <v>645</v>
      </c>
      <c r="J1730" s="34" t="str">
        <f t="shared" si="131"/>
        <v>Admin &amp; OtherOther Overheads as % of Total Gross Profit</v>
      </c>
      <c r="K1730" s="34" t="str">
        <f t="shared" si="132"/>
        <v>140Phone &amp; Internet expenses - Toyota</v>
      </c>
      <c r="L1730" s="28">
        <f>+SUMIF('TB 4-24'!M:M,$AL1730,'TB 4-24'!G:G)</f>
        <v>0</v>
      </c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>
        <f>+SUMIF('Input Sheet'!$S:$S,$AL1730,'Input Sheet'!C:C)</f>
        <v>0</v>
      </c>
      <c r="Z1730" s="28">
        <f>+SUMIF('Input Sheet'!$S:$S,$AL1730,'Input Sheet'!D:D)</f>
        <v>0</v>
      </c>
      <c r="AA1730" s="28">
        <f>+SUMIF('Input Sheet'!$S:$S,$AL1730,'Input Sheet'!E:E)</f>
        <v>0</v>
      </c>
      <c r="AB1730" s="28">
        <f>+SUMIF('Input Sheet'!$S:$S,$AL1730,'Input Sheet'!F:F)</f>
        <v>0</v>
      </c>
      <c r="AC1730" s="28">
        <f>+SUMIF('Input Sheet'!$S:$S,$AL1730,'Input Sheet'!G:G)</f>
        <v>0</v>
      </c>
      <c r="AD1730" s="28">
        <f>+SUMIF('Input Sheet'!$S:$S,$AL1730,'Input Sheet'!H:H)</f>
        <v>0</v>
      </c>
      <c r="AE1730" s="28">
        <f>+SUMIF('Input Sheet'!$S:$S,$AL1730,'Input Sheet'!I:I)</f>
        <v>0</v>
      </c>
      <c r="AF1730" s="28">
        <f>+SUMIF('Input Sheet'!$S:$S,$AL1730,'Input Sheet'!J:J)</f>
        <v>0</v>
      </c>
      <c r="AG1730" s="28">
        <f>+SUMIF('Input Sheet'!$S:$S,$AL1730,'Input Sheet'!K:K)</f>
        <v>0</v>
      </c>
      <c r="AH1730" s="28">
        <f>+SUMIF('Input Sheet'!$S:$S,$AL1730,'Input Sheet'!L:L)</f>
        <v>0</v>
      </c>
      <c r="AI1730" s="28">
        <f>+SUMIF('Input Sheet'!$S:$S,$AL1730,'Input Sheet'!M:M)</f>
        <v>0</v>
      </c>
      <c r="AJ1730" s="28">
        <f>+SUMIF('Input Sheet'!$S:$S,$AL1730,'Input Sheet'!N:N)</f>
        <v>0</v>
      </c>
      <c r="AK1730" s="28"/>
      <c r="AL1730" s="27" t="str">
        <f t="shared" si="133"/>
        <v>140-7535</v>
      </c>
      <c r="AM1730" s="34" t="str">
        <f t="shared" si="134"/>
        <v>Admin &amp; Other</v>
      </c>
      <c r="AN1730" s="34" t="str">
        <f t="shared" si="135"/>
        <v>Admin &amp; OtherOther Overheads as % of Total Gross Profit</v>
      </c>
      <c r="AO1730" s="35"/>
      <c r="AP1730" s="35"/>
      <c r="AQ1730" s="35"/>
    </row>
    <row r="1731" spans="1:43" x14ac:dyDescent="0.25">
      <c r="A1731" s="27" t="s">
        <v>103</v>
      </c>
      <c r="B1731" s="27" t="s">
        <v>104</v>
      </c>
      <c r="C1731" s="27" t="s">
        <v>104</v>
      </c>
      <c r="D1731" s="27" t="s">
        <v>191</v>
      </c>
      <c r="E1731" s="27" t="s">
        <v>654</v>
      </c>
      <c r="F1731" s="27" t="s">
        <v>647</v>
      </c>
      <c r="G1731" s="27" t="s">
        <v>648</v>
      </c>
      <c r="H1731" s="34" t="s">
        <v>644</v>
      </c>
      <c r="I1731" s="34" t="s">
        <v>645</v>
      </c>
      <c r="J1731" s="34" t="str">
        <f t="shared" ref="J1731:J1794" si="136">+H1731&amp;I1731</f>
        <v>Admin &amp; OtherOther Overheads as % of Total Gross Profit</v>
      </c>
      <c r="K1731" s="34" t="str">
        <f t="shared" ref="K1731:K1794" si="137">+E1731&amp;G1731</f>
        <v>120Phone &amp; Internet expenses - Toyota</v>
      </c>
      <c r="L1731" s="28">
        <f>+SUMIF('TB 4-24'!M:M,$AL1731,'TB 4-24'!G:G)</f>
        <v>0</v>
      </c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>
        <f>+SUMIF('Input Sheet'!$S:$S,$AL1731,'Input Sheet'!C:C)</f>
        <v>0</v>
      </c>
      <c r="Z1731" s="28">
        <f>+SUMIF('Input Sheet'!$S:$S,$AL1731,'Input Sheet'!D:D)</f>
        <v>0</v>
      </c>
      <c r="AA1731" s="28">
        <f>+SUMIF('Input Sheet'!$S:$S,$AL1731,'Input Sheet'!E:E)</f>
        <v>0</v>
      </c>
      <c r="AB1731" s="28">
        <f>+SUMIF('Input Sheet'!$S:$S,$AL1731,'Input Sheet'!F:F)</f>
        <v>0</v>
      </c>
      <c r="AC1731" s="28">
        <f>+SUMIF('Input Sheet'!$S:$S,$AL1731,'Input Sheet'!G:G)</f>
        <v>0</v>
      </c>
      <c r="AD1731" s="28">
        <f>+SUMIF('Input Sheet'!$S:$S,$AL1731,'Input Sheet'!H:H)</f>
        <v>0</v>
      </c>
      <c r="AE1731" s="28">
        <f>+SUMIF('Input Sheet'!$S:$S,$AL1731,'Input Sheet'!I:I)</f>
        <v>0</v>
      </c>
      <c r="AF1731" s="28">
        <f>+SUMIF('Input Sheet'!$S:$S,$AL1731,'Input Sheet'!J:J)</f>
        <v>0</v>
      </c>
      <c r="AG1731" s="28">
        <f>+SUMIF('Input Sheet'!$S:$S,$AL1731,'Input Sheet'!K:K)</f>
        <v>0</v>
      </c>
      <c r="AH1731" s="28">
        <f>+SUMIF('Input Sheet'!$S:$S,$AL1731,'Input Sheet'!L:L)</f>
        <v>0</v>
      </c>
      <c r="AI1731" s="28">
        <f>+SUMIF('Input Sheet'!$S:$S,$AL1731,'Input Sheet'!M:M)</f>
        <v>0</v>
      </c>
      <c r="AJ1731" s="28">
        <f>+SUMIF('Input Sheet'!$S:$S,$AL1731,'Input Sheet'!N:N)</f>
        <v>0</v>
      </c>
      <c r="AK1731" s="28"/>
      <c r="AL1731" s="27" t="str">
        <f t="shared" ref="AL1731:AL1794" si="138">+E1731&amp;"-"&amp;D1731</f>
        <v>120-7535</v>
      </c>
      <c r="AM1731" s="34" t="str">
        <f t="shared" si="134"/>
        <v>Admin &amp; Other</v>
      </c>
      <c r="AN1731" s="34" t="str">
        <f t="shared" si="135"/>
        <v>Admin &amp; OtherOther Overheads as % of Total Gross Profit</v>
      </c>
      <c r="AO1731" s="35"/>
      <c r="AP1731" s="35"/>
      <c r="AQ1731" s="35"/>
    </row>
    <row r="1732" spans="1:43" x14ac:dyDescent="0.25">
      <c r="A1732" s="27" t="s">
        <v>103</v>
      </c>
      <c r="B1732" s="27" t="s">
        <v>104</v>
      </c>
      <c r="C1732" s="27" t="s">
        <v>104</v>
      </c>
      <c r="D1732" s="27" t="s">
        <v>191</v>
      </c>
      <c r="E1732" s="27" t="s">
        <v>649</v>
      </c>
      <c r="F1732" s="27" t="s">
        <v>647</v>
      </c>
      <c r="G1732" s="27" t="s">
        <v>648</v>
      </c>
      <c r="H1732" s="34" t="s">
        <v>644</v>
      </c>
      <c r="I1732" s="34" t="s">
        <v>645</v>
      </c>
      <c r="J1732" s="34" t="str">
        <f t="shared" si="136"/>
        <v>Admin &amp; OtherOther Overheads as % of Total Gross Profit</v>
      </c>
      <c r="K1732" s="34" t="str">
        <f t="shared" si="137"/>
        <v>110Phone &amp; Internet expenses - Toyota</v>
      </c>
      <c r="L1732" s="28">
        <f>+SUMIF('TB 4-24'!M:M,$AL1732,'TB 4-24'!G:G)</f>
        <v>0</v>
      </c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>
        <f>+SUMIF('Input Sheet'!$S:$S,$AL1732,'Input Sheet'!C:C)</f>
        <v>0</v>
      </c>
      <c r="Z1732" s="28">
        <f>+SUMIF('Input Sheet'!$S:$S,$AL1732,'Input Sheet'!D:D)</f>
        <v>0</v>
      </c>
      <c r="AA1732" s="28">
        <f>+SUMIF('Input Sheet'!$S:$S,$AL1732,'Input Sheet'!E:E)</f>
        <v>0</v>
      </c>
      <c r="AB1732" s="28">
        <f>+SUMIF('Input Sheet'!$S:$S,$AL1732,'Input Sheet'!F:F)</f>
        <v>0</v>
      </c>
      <c r="AC1732" s="28">
        <f>+SUMIF('Input Sheet'!$S:$S,$AL1732,'Input Sheet'!G:G)</f>
        <v>0</v>
      </c>
      <c r="AD1732" s="28">
        <f>+SUMIF('Input Sheet'!$S:$S,$AL1732,'Input Sheet'!H:H)</f>
        <v>0</v>
      </c>
      <c r="AE1732" s="28">
        <f>+SUMIF('Input Sheet'!$S:$S,$AL1732,'Input Sheet'!I:I)</f>
        <v>0</v>
      </c>
      <c r="AF1732" s="28">
        <f>+SUMIF('Input Sheet'!$S:$S,$AL1732,'Input Sheet'!J:J)</f>
        <v>0</v>
      </c>
      <c r="AG1732" s="28">
        <f>+SUMIF('Input Sheet'!$S:$S,$AL1732,'Input Sheet'!K:K)</f>
        <v>0</v>
      </c>
      <c r="AH1732" s="28">
        <f>+SUMIF('Input Sheet'!$S:$S,$AL1732,'Input Sheet'!L:L)</f>
        <v>0</v>
      </c>
      <c r="AI1732" s="28">
        <f>+SUMIF('Input Sheet'!$S:$S,$AL1732,'Input Sheet'!M:M)</f>
        <v>0</v>
      </c>
      <c r="AJ1732" s="28">
        <f>+SUMIF('Input Sheet'!$S:$S,$AL1732,'Input Sheet'!N:N)</f>
        <v>0</v>
      </c>
      <c r="AK1732" s="28"/>
      <c r="AL1732" s="27" t="str">
        <f t="shared" si="138"/>
        <v>110-7535</v>
      </c>
      <c r="AM1732" s="34" t="str">
        <f t="shared" ref="AM1732:AM1795" si="139">H1732</f>
        <v>Admin &amp; Other</v>
      </c>
      <c r="AN1732" s="34" t="str">
        <f t="shared" ref="AN1732:AN1795" si="140">J1732</f>
        <v>Admin &amp; OtherOther Overheads as % of Total Gross Profit</v>
      </c>
      <c r="AO1732" s="35"/>
      <c r="AP1732" s="35"/>
      <c r="AQ1732" s="35"/>
    </row>
    <row r="1733" spans="1:43" x14ac:dyDescent="0.25">
      <c r="A1733" s="27" t="s">
        <v>103</v>
      </c>
      <c r="B1733" s="27" t="s">
        <v>104</v>
      </c>
      <c r="C1733" s="27" t="s">
        <v>104</v>
      </c>
      <c r="D1733" s="27" t="s">
        <v>191</v>
      </c>
      <c r="E1733" s="27" t="s">
        <v>680</v>
      </c>
      <c r="F1733" s="27" t="s">
        <v>647</v>
      </c>
      <c r="G1733" s="27" t="s">
        <v>648</v>
      </c>
      <c r="H1733" s="34" t="s">
        <v>644</v>
      </c>
      <c r="I1733" s="34" t="s">
        <v>645</v>
      </c>
      <c r="J1733" s="34" t="str">
        <f t="shared" si="136"/>
        <v>Admin &amp; OtherOther Overheads as % of Total Gross Profit</v>
      </c>
      <c r="K1733" s="34" t="str">
        <f t="shared" si="137"/>
        <v>130Phone &amp; Internet expenses - Toyota</v>
      </c>
      <c r="L1733" s="28">
        <f>+SUMIF('TB 4-24'!M:M,$AL1733,'TB 4-24'!G:G)</f>
        <v>0</v>
      </c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>
        <f>+SUMIF('Input Sheet'!$S:$S,$AL1733,'Input Sheet'!C:C)</f>
        <v>0</v>
      </c>
      <c r="Z1733" s="28">
        <f>+SUMIF('Input Sheet'!$S:$S,$AL1733,'Input Sheet'!D:D)</f>
        <v>0</v>
      </c>
      <c r="AA1733" s="28">
        <f>+SUMIF('Input Sheet'!$S:$S,$AL1733,'Input Sheet'!E:E)</f>
        <v>0</v>
      </c>
      <c r="AB1733" s="28">
        <f>+SUMIF('Input Sheet'!$S:$S,$AL1733,'Input Sheet'!F:F)</f>
        <v>0</v>
      </c>
      <c r="AC1733" s="28">
        <f>+SUMIF('Input Sheet'!$S:$S,$AL1733,'Input Sheet'!G:G)</f>
        <v>0</v>
      </c>
      <c r="AD1733" s="28">
        <f>+SUMIF('Input Sheet'!$S:$S,$AL1733,'Input Sheet'!H:H)</f>
        <v>0</v>
      </c>
      <c r="AE1733" s="28">
        <f>+SUMIF('Input Sheet'!$S:$S,$AL1733,'Input Sheet'!I:I)</f>
        <v>0</v>
      </c>
      <c r="AF1733" s="28">
        <f>+SUMIF('Input Sheet'!$S:$S,$AL1733,'Input Sheet'!J:J)</f>
        <v>0</v>
      </c>
      <c r="AG1733" s="28">
        <f>+SUMIF('Input Sheet'!$S:$S,$AL1733,'Input Sheet'!K:K)</f>
        <v>0</v>
      </c>
      <c r="AH1733" s="28">
        <f>+SUMIF('Input Sheet'!$S:$S,$AL1733,'Input Sheet'!L:L)</f>
        <v>0</v>
      </c>
      <c r="AI1733" s="28">
        <f>+SUMIF('Input Sheet'!$S:$S,$AL1733,'Input Sheet'!M:M)</f>
        <v>0</v>
      </c>
      <c r="AJ1733" s="28">
        <f>+SUMIF('Input Sheet'!$S:$S,$AL1733,'Input Sheet'!N:N)</f>
        <v>0</v>
      </c>
      <c r="AK1733" s="28"/>
      <c r="AL1733" s="27" t="str">
        <f t="shared" si="138"/>
        <v>130-7535</v>
      </c>
      <c r="AM1733" s="34" t="str">
        <f t="shared" si="139"/>
        <v>Admin &amp; Other</v>
      </c>
      <c r="AN1733" s="34" t="str">
        <f t="shared" si="140"/>
        <v>Admin &amp; OtherOther Overheads as % of Total Gross Profit</v>
      </c>
      <c r="AO1733" s="35"/>
      <c r="AP1733" s="35"/>
      <c r="AQ1733" s="35"/>
    </row>
    <row r="1734" spans="1:43" x14ac:dyDescent="0.25">
      <c r="A1734" s="27" t="s">
        <v>103</v>
      </c>
      <c r="B1734" s="27" t="s">
        <v>104</v>
      </c>
      <c r="C1734" s="27" t="s">
        <v>657</v>
      </c>
      <c r="D1734" s="27" t="s">
        <v>191</v>
      </c>
      <c r="E1734" s="27" t="s">
        <v>658</v>
      </c>
      <c r="F1734" s="27" t="s">
        <v>647</v>
      </c>
      <c r="G1734" s="27" t="s">
        <v>648</v>
      </c>
      <c r="H1734" s="34" t="s">
        <v>644</v>
      </c>
      <c r="I1734" s="34" t="s">
        <v>645</v>
      </c>
      <c r="J1734" s="34" t="str">
        <f t="shared" si="136"/>
        <v>Admin &amp; OtherOther Overheads as % of Total Gross Profit</v>
      </c>
      <c r="K1734" s="34" t="str">
        <f t="shared" si="137"/>
        <v>210Phone &amp; Internet expenses - Toyota</v>
      </c>
      <c r="L1734" s="28">
        <f>+SUMIF('TB 4-24'!M:M,$AL1734,'TB 4-24'!G:G)</f>
        <v>0</v>
      </c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>
        <f>+SUMIF('Input Sheet'!$S:$S,$AL1734,'Input Sheet'!C:C)</f>
        <v>0</v>
      </c>
      <c r="Z1734" s="28">
        <f>+SUMIF('Input Sheet'!$S:$S,$AL1734,'Input Sheet'!D:D)</f>
        <v>0</v>
      </c>
      <c r="AA1734" s="28">
        <f>+SUMIF('Input Sheet'!$S:$S,$AL1734,'Input Sheet'!E:E)</f>
        <v>0</v>
      </c>
      <c r="AB1734" s="28">
        <f>+SUMIF('Input Sheet'!$S:$S,$AL1734,'Input Sheet'!F:F)</f>
        <v>0</v>
      </c>
      <c r="AC1734" s="28">
        <f>+SUMIF('Input Sheet'!$S:$S,$AL1734,'Input Sheet'!G:G)</f>
        <v>0</v>
      </c>
      <c r="AD1734" s="28">
        <f>+SUMIF('Input Sheet'!$S:$S,$AL1734,'Input Sheet'!H:H)</f>
        <v>0</v>
      </c>
      <c r="AE1734" s="28">
        <f>+SUMIF('Input Sheet'!$S:$S,$AL1734,'Input Sheet'!I:I)</f>
        <v>0</v>
      </c>
      <c r="AF1734" s="28">
        <f>+SUMIF('Input Sheet'!$S:$S,$AL1734,'Input Sheet'!J:J)</f>
        <v>0</v>
      </c>
      <c r="AG1734" s="28">
        <f>+SUMIF('Input Sheet'!$S:$S,$AL1734,'Input Sheet'!K:K)</f>
        <v>0</v>
      </c>
      <c r="AH1734" s="28">
        <f>+SUMIF('Input Sheet'!$S:$S,$AL1734,'Input Sheet'!L:L)</f>
        <v>0</v>
      </c>
      <c r="AI1734" s="28">
        <f>+SUMIF('Input Sheet'!$S:$S,$AL1734,'Input Sheet'!M:M)</f>
        <v>0</v>
      </c>
      <c r="AJ1734" s="28">
        <f>+SUMIF('Input Sheet'!$S:$S,$AL1734,'Input Sheet'!N:N)</f>
        <v>0</v>
      </c>
      <c r="AK1734" s="28"/>
      <c r="AL1734" s="27" t="str">
        <f t="shared" si="138"/>
        <v>210-7535</v>
      </c>
      <c r="AM1734" s="34" t="str">
        <f t="shared" si="139"/>
        <v>Admin &amp; Other</v>
      </c>
      <c r="AN1734" s="34" t="str">
        <f t="shared" si="140"/>
        <v>Admin &amp; OtherOther Overheads as % of Total Gross Profit</v>
      </c>
      <c r="AO1734" s="35"/>
      <c r="AP1734" s="35"/>
      <c r="AQ1734" s="35"/>
    </row>
    <row r="1735" spans="1:43" x14ac:dyDescent="0.25">
      <c r="A1735" s="27" t="s">
        <v>103</v>
      </c>
      <c r="B1735" s="27" t="s">
        <v>104</v>
      </c>
      <c r="C1735" s="27" t="s">
        <v>657</v>
      </c>
      <c r="D1735" s="27" t="s">
        <v>191</v>
      </c>
      <c r="E1735" s="27" t="s">
        <v>682</v>
      </c>
      <c r="F1735" s="27" t="s">
        <v>647</v>
      </c>
      <c r="G1735" s="27" t="s">
        <v>648</v>
      </c>
      <c r="H1735" s="34" t="s">
        <v>644</v>
      </c>
      <c r="I1735" s="34" t="s">
        <v>645</v>
      </c>
      <c r="J1735" s="34" t="str">
        <f t="shared" si="136"/>
        <v>Admin &amp; OtherOther Overheads as % of Total Gross Profit</v>
      </c>
      <c r="K1735" s="34" t="str">
        <f t="shared" si="137"/>
        <v>240Phone &amp; Internet expenses - Toyota</v>
      </c>
      <c r="L1735" s="28">
        <f>+SUMIF('TB 4-24'!M:M,$AL1735,'TB 4-24'!G:G)</f>
        <v>0</v>
      </c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>
        <f>+SUMIF('Input Sheet'!$S:$S,$AL1735,'Input Sheet'!C:C)</f>
        <v>0</v>
      </c>
      <c r="Z1735" s="28">
        <f>+SUMIF('Input Sheet'!$S:$S,$AL1735,'Input Sheet'!D:D)</f>
        <v>0</v>
      </c>
      <c r="AA1735" s="28">
        <f>+SUMIF('Input Sheet'!$S:$S,$AL1735,'Input Sheet'!E:E)</f>
        <v>0</v>
      </c>
      <c r="AB1735" s="28">
        <f>+SUMIF('Input Sheet'!$S:$S,$AL1735,'Input Sheet'!F:F)</f>
        <v>0</v>
      </c>
      <c r="AC1735" s="28">
        <f>+SUMIF('Input Sheet'!$S:$S,$AL1735,'Input Sheet'!G:G)</f>
        <v>0</v>
      </c>
      <c r="AD1735" s="28">
        <f>+SUMIF('Input Sheet'!$S:$S,$AL1735,'Input Sheet'!H:H)</f>
        <v>0</v>
      </c>
      <c r="AE1735" s="28">
        <f>+SUMIF('Input Sheet'!$S:$S,$AL1735,'Input Sheet'!I:I)</f>
        <v>0</v>
      </c>
      <c r="AF1735" s="28">
        <f>+SUMIF('Input Sheet'!$S:$S,$AL1735,'Input Sheet'!J:J)</f>
        <v>0</v>
      </c>
      <c r="AG1735" s="28">
        <f>+SUMIF('Input Sheet'!$S:$S,$AL1735,'Input Sheet'!K:K)</f>
        <v>0</v>
      </c>
      <c r="AH1735" s="28">
        <f>+SUMIF('Input Sheet'!$S:$S,$AL1735,'Input Sheet'!L:L)</f>
        <v>0</v>
      </c>
      <c r="AI1735" s="28">
        <f>+SUMIF('Input Sheet'!$S:$S,$AL1735,'Input Sheet'!M:M)</f>
        <v>0</v>
      </c>
      <c r="AJ1735" s="28">
        <f>+SUMIF('Input Sheet'!$S:$S,$AL1735,'Input Sheet'!N:N)</f>
        <v>0</v>
      </c>
      <c r="AK1735" s="28"/>
      <c r="AL1735" s="27" t="str">
        <f t="shared" si="138"/>
        <v>240-7535</v>
      </c>
      <c r="AM1735" s="34" t="str">
        <f t="shared" si="139"/>
        <v>Admin &amp; Other</v>
      </c>
      <c r="AN1735" s="34" t="str">
        <f t="shared" si="140"/>
        <v>Admin &amp; OtherOther Overheads as % of Total Gross Profit</v>
      </c>
      <c r="AO1735" s="35"/>
      <c r="AP1735" s="35"/>
      <c r="AQ1735" s="35"/>
    </row>
    <row r="1736" spans="1:43" x14ac:dyDescent="0.25">
      <c r="A1736" s="27" t="s">
        <v>103</v>
      </c>
      <c r="B1736" s="27" t="s">
        <v>104</v>
      </c>
      <c r="C1736" s="27" t="s">
        <v>657</v>
      </c>
      <c r="D1736" s="27" t="s">
        <v>191</v>
      </c>
      <c r="E1736" s="27" t="s">
        <v>681</v>
      </c>
      <c r="F1736" s="27" t="s">
        <v>647</v>
      </c>
      <c r="G1736" s="27" t="s">
        <v>648</v>
      </c>
      <c r="H1736" s="34" t="s">
        <v>644</v>
      </c>
      <c r="I1736" s="34" t="s">
        <v>645</v>
      </c>
      <c r="J1736" s="34" t="str">
        <f t="shared" si="136"/>
        <v>Admin &amp; OtherOther Overheads as % of Total Gross Profit</v>
      </c>
      <c r="K1736" s="34" t="str">
        <f t="shared" si="137"/>
        <v>230Phone &amp; Internet expenses - Toyota</v>
      </c>
      <c r="L1736" s="28">
        <f>+SUMIF('TB 4-24'!M:M,$AL1736,'TB 4-24'!G:G)</f>
        <v>0</v>
      </c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>
        <f>+SUMIF('Input Sheet'!$S:$S,$AL1736,'Input Sheet'!C:C)</f>
        <v>0</v>
      </c>
      <c r="Z1736" s="28">
        <f>+SUMIF('Input Sheet'!$S:$S,$AL1736,'Input Sheet'!D:D)</f>
        <v>0</v>
      </c>
      <c r="AA1736" s="28">
        <f>+SUMIF('Input Sheet'!$S:$S,$AL1736,'Input Sheet'!E:E)</f>
        <v>0</v>
      </c>
      <c r="AB1736" s="28">
        <f>+SUMIF('Input Sheet'!$S:$S,$AL1736,'Input Sheet'!F:F)</f>
        <v>0</v>
      </c>
      <c r="AC1736" s="28">
        <f>+SUMIF('Input Sheet'!$S:$S,$AL1736,'Input Sheet'!G:G)</f>
        <v>0</v>
      </c>
      <c r="AD1736" s="28">
        <f>+SUMIF('Input Sheet'!$S:$S,$AL1736,'Input Sheet'!H:H)</f>
        <v>0</v>
      </c>
      <c r="AE1736" s="28">
        <f>+SUMIF('Input Sheet'!$S:$S,$AL1736,'Input Sheet'!I:I)</f>
        <v>0</v>
      </c>
      <c r="AF1736" s="28">
        <f>+SUMIF('Input Sheet'!$S:$S,$AL1736,'Input Sheet'!J:J)</f>
        <v>0</v>
      </c>
      <c r="AG1736" s="28">
        <f>+SUMIF('Input Sheet'!$S:$S,$AL1736,'Input Sheet'!K:K)</f>
        <v>0</v>
      </c>
      <c r="AH1736" s="28">
        <f>+SUMIF('Input Sheet'!$S:$S,$AL1736,'Input Sheet'!L:L)</f>
        <v>0</v>
      </c>
      <c r="AI1736" s="28">
        <f>+SUMIF('Input Sheet'!$S:$S,$AL1736,'Input Sheet'!M:M)</f>
        <v>0</v>
      </c>
      <c r="AJ1736" s="28">
        <f>+SUMIF('Input Sheet'!$S:$S,$AL1736,'Input Sheet'!N:N)</f>
        <v>0</v>
      </c>
      <c r="AK1736" s="28"/>
      <c r="AL1736" s="27" t="str">
        <f t="shared" si="138"/>
        <v>230-7535</v>
      </c>
      <c r="AM1736" s="34" t="str">
        <f t="shared" si="139"/>
        <v>Admin &amp; Other</v>
      </c>
      <c r="AN1736" s="34" t="str">
        <f t="shared" si="140"/>
        <v>Admin &amp; OtherOther Overheads as % of Total Gross Profit</v>
      </c>
      <c r="AO1736" s="35"/>
      <c r="AP1736" s="35"/>
      <c r="AQ1736" s="35"/>
    </row>
    <row r="1737" spans="1:43" x14ac:dyDescent="0.25">
      <c r="A1737" s="27" t="s">
        <v>103</v>
      </c>
      <c r="B1737" s="27" t="s">
        <v>104</v>
      </c>
      <c r="C1737" s="27" t="s">
        <v>671</v>
      </c>
      <c r="D1737" s="27" t="s">
        <v>191</v>
      </c>
      <c r="E1737" s="27" t="s">
        <v>683</v>
      </c>
      <c r="F1737" s="27" t="s">
        <v>647</v>
      </c>
      <c r="G1737" s="27" t="s">
        <v>648</v>
      </c>
      <c r="H1737" s="34" t="s">
        <v>644</v>
      </c>
      <c r="I1737" s="34" t="s">
        <v>645</v>
      </c>
      <c r="J1737" s="34" t="str">
        <f t="shared" si="136"/>
        <v>Admin &amp; OtherOther Overheads as % of Total Gross Profit</v>
      </c>
      <c r="K1737" s="34" t="str">
        <f t="shared" si="137"/>
        <v>340Phone &amp; Internet expenses - Toyota</v>
      </c>
      <c r="L1737" s="28">
        <f>+SUMIF('TB 4-24'!M:M,$AL1737,'TB 4-24'!G:G)</f>
        <v>0</v>
      </c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>
        <f>+SUMIF('Input Sheet'!$S:$S,$AL1737,'Input Sheet'!C:C)</f>
        <v>0</v>
      </c>
      <c r="Z1737" s="28">
        <f>+SUMIF('Input Sheet'!$S:$S,$AL1737,'Input Sheet'!D:D)</f>
        <v>0</v>
      </c>
      <c r="AA1737" s="28">
        <f>+SUMIF('Input Sheet'!$S:$S,$AL1737,'Input Sheet'!E:E)</f>
        <v>0</v>
      </c>
      <c r="AB1737" s="28">
        <f>+SUMIF('Input Sheet'!$S:$S,$AL1737,'Input Sheet'!F:F)</f>
        <v>0</v>
      </c>
      <c r="AC1737" s="28">
        <f>+SUMIF('Input Sheet'!$S:$S,$AL1737,'Input Sheet'!G:G)</f>
        <v>0</v>
      </c>
      <c r="AD1737" s="28">
        <f>+SUMIF('Input Sheet'!$S:$S,$AL1737,'Input Sheet'!H:H)</f>
        <v>0</v>
      </c>
      <c r="AE1737" s="28">
        <f>+SUMIF('Input Sheet'!$S:$S,$AL1737,'Input Sheet'!I:I)</f>
        <v>0</v>
      </c>
      <c r="AF1737" s="28">
        <f>+SUMIF('Input Sheet'!$S:$S,$AL1737,'Input Sheet'!J:J)</f>
        <v>0</v>
      </c>
      <c r="AG1737" s="28">
        <f>+SUMIF('Input Sheet'!$S:$S,$AL1737,'Input Sheet'!K:K)</f>
        <v>0</v>
      </c>
      <c r="AH1737" s="28">
        <f>+SUMIF('Input Sheet'!$S:$S,$AL1737,'Input Sheet'!L:L)</f>
        <v>0</v>
      </c>
      <c r="AI1737" s="28">
        <f>+SUMIF('Input Sheet'!$S:$S,$AL1737,'Input Sheet'!M:M)</f>
        <v>0</v>
      </c>
      <c r="AJ1737" s="28">
        <f>+SUMIF('Input Sheet'!$S:$S,$AL1737,'Input Sheet'!N:N)</f>
        <v>0</v>
      </c>
      <c r="AK1737" s="28"/>
      <c r="AL1737" s="27" t="str">
        <f t="shared" si="138"/>
        <v>340-7535</v>
      </c>
      <c r="AM1737" s="34" t="str">
        <f t="shared" si="139"/>
        <v>Admin &amp; Other</v>
      </c>
      <c r="AN1737" s="34" t="str">
        <f t="shared" si="140"/>
        <v>Admin &amp; OtherOther Overheads as % of Total Gross Profit</v>
      </c>
      <c r="AO1737" s="35"/>
      <c r="AP1737" s="35"/>
      <c r="AQ1737" s="35"/>
    </row>
    <row r="1738" spans="1:43" x14ac:dyDescent="0.25">
      <c r="A1738" s="27" t="s">
        <v>103</v>
      </c>
      <c r="B1738" s="27" t="s">
        <v>104</v>
      </c>
      <c r="C1738" s="27" t="s">
        <v>657</v>
      </c>
      <c r="D1738" s="27" t="s">
        <v>191</v>
      </c>
      <c r="E1738" s="27" t="s">
        <v>659</v>
      </c>
      <c r="F1738" s="27" t="s">
        <v>647</v>
      </c>
      <c r="G1738" s="27" t="s">
        <v>648</v>
      </c>
      <c r="H1738" s="34" t="s">
        <v>644</v>
      </c>
      <c r="I1738" s="34" t="s">
        <v>645</v>
      </c>
      <c r="J1738" s="34" t="str">
        <f t="shared" si="136"/>
        <v>Admin &amp; OtherOther Overheads as % of Total Gross Profit</v>
      </c>
      <c r="K1738" s="34" t="str">
        <f t="shared" si="137"/>
        <v>220Phone &amp; Internet expenses - Toyota</v>
      </c>
      <c r="L1738" s="28">
        <f>+SUMIF('TB 4-24'!M:M,$AL1738,'TB 4-24'!G:G)</f>
        <v>0</v>
      </c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>
        <f>+SUMIF('Input Sheet'!$S:$S,$AL1738,'Input Sheet'!C:C)</f>
        <v>0</v>
      </c>
      <c r="Z1738" s="28">
        <f>+SUMIF('Input Sheet'!$S:$S,$AL1738,'Input Sheet'!D:D)</f>
        <v>0</v>
      </c>
      <c r="AA1738" s="28">
        <f>+SUMIF('Input Sheet'!$S:$S,$AL1738,'Input Sheet'!E:E)</f>
        <v>0</v>
      </c>
      <c r="AB1738" s="28">
        <f>+SUMIF('Input Sheet'!$S:$S,$AL1738,'Input Sheet'!F:F)</f>
        <v>0</v>
      </c>
      <c r="AC1738" s="28">
        <f>+SUMIF('Input Sheet'!$S:$S,$AL1738,'Input Sheet'!G:G)</f>
        <v>0</v>
      </c>
      <c r="AD1738" s="28">
        <f>+SUMIF('Input Sheet'!$S:$S,$AL1738,'Input Sheet'!H:H)</f>
        <v>0</v>
      </c>
      <c r="AE1738" s="28">
        <f>+SUMIF('Input Sheet'!$S:$S,$AL1738,'Input Sheet'!I:I)</f>
        <v>0</v>
      </c>
      <c r="AF1738" s="28">
        <f>+SUMIF('Input Sheet'!$S:$S,$AL1738,'Input Sheet'!J:J)</f>
        <v>0</v>
      </c>
      <c r="AG1738" s="28">
        <f>+SUMIF('Input Sheet'!$S:$S,$AL1738,'Input Sheet'!K:K)</f>
        <v>0</v>
      </c>
      <c r="AH1738" s="28">
        <f>+SUMIF('Input Sheet'!$S:$S,$AL1738,'Input Sheet'!L:L)</f>
        <v>0</v>
      </c>
      <c r="AI1738" s="28">
        <f>+SUMIF('Input Sheet'!$S:$S,$AL1738,'Input Sheet'!M:M)</f>
        <v>0</v>
      </c>
      <c r="AJ1738" s="28">
        <f>+SUMIF('Input Sheet'!$S:$S,$AL1738,'Input Sheet'!N:N)</f>
        <v>0</v>
      </c>
      <c r="AK1738" s="28"/>
      <c r="AL1738" s="27" t="str">
        <f t="shared" si="138"/>
        <v>220-7535</v>
      </c>
      <c r="AM1738" s="34" t="str">
        <f t="shared" si="139"/>
        <v>Admin &amp; Other</v>
      </c>
      <c r="AN1738" s="34" t="str">
        <f t="shared" si="140"/>
        <v>Admin &amp; OtherOther Overheads as % of Total Gross Profit</v>
      </c>
      <c r="AO1738" s="35"/>
      <c r="AP1738" s="35"/>
      <c r="AQ1738" s="35"/>
    </row>
    <row r="1739" spans="1:43" x14ac:dyDescent="0.25">
      <c r="A1739" s="27" t="s">
        <v>103</v>
      </c>
      <c r="B1739" s="27" t="s">
        <v>104</v>
      </c>
      <c r="C1739" s="27" t="s">
        <v>104</v>
      </c>
      <c r="D1739" s="27" t="s">
        <v>191</v>
      </c>
      <c r="E1739" s="27" t="s">
        <v>679</v>
      </c>
      <c r="F1739" s="27" t="s">
        <v>647</v>
      </c>
      <c r="G1739" s="27" t="s">
        <v>648</v>
      </c>
      <c r="H1739" s="34" t="s">
        <v>644</v>
      </c>
      <c r="I1739" s="34" t="s">
        <v>645</v>
      </c>
      <c r="J1739" s="34" t="str">
        <f t="shared" si="136"/>
        <v>Admin &amp; OtherOther Overheads as % of Total Gross Profit</v>
      </c>
      <c r="K1739" s="34" t="str">
        <f t="shared" si="137"/>
        <v>160Phone &amp; Internet expenses - Toyota</v>
      </c>
      <c r="L1739" s="28">
        <f>+SUMIF('TB 4-24'!M:M,$AL1739,'TB 4-24'!G:G)</f>
        <v>0</v>
      </c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>
        <f>+SUMIF('Input Sheet'!$S:$S,$AL1739,'Input Sheet'!C:C)</f>
        <v>0</v>
      </c>
      <c r="Z1739" s="28">
        <f>+SUMIF('Input Sheet'!$S:$S,$AL1739,'Input Sheet'!D:D)</f>
        <v>0</v>
      </c>
      <c r="AA1739" s="28">
        <f>+SUMIF('Input Sheet'!$S:$S,$AL1739,'Input Sheet'!E:E)</f>
        <v>0</v>
      </c>
      <c r="AB1739" s="28">
        <f>+SUMIF('Input Sheet'!$S:$S,$AL1739,'Input Sheet'!F:F)</f>
        <v>0</v>
      </c>
      <c r="AC1739" s="28">
        <f>+SUMIF('Input Sheet'!$S:$S,$AL1739,'Input Sheet'!G:G)</f>
        <v>0</v>
      </c>
      <c r="AD1739" s="28">
        <f>+SUMIF('Input Sheet'!$S:$S,$AL1739,'Input Sheet'!H:H)</f>
        <v>0</v>
      </c>
      <c r="AE1739" s="28">
        <f>+SUMIF('Input Sheet'!$S:$S,$AL1739,'Input Sheet'!I:I)</f>
        <v>0</v>
      </c>
      <c r="AF1739" s="28">
        <f>+SUMIF('Input Sheet'!$S:$S,$AL1739,'Input Sheet'!J:J)</f>
        <v>0</v>
      </c>
      <c r="AG1739" s="28">
        <f>+SUMIF('Input Sheet'!$S:$S,$AL1739,'Input Sheet'!K:K)</f>
        <v>0</v>
      </c>
      <c r="AH1739" s="28">
        <f>+SUMIF('Input Sheet'!$S:$S,$AL1739,'Input Sheet'!L:L)</f>
        <v>0</v>
      </c>
      <c r="AI1739" s="28">
        <f>+SUMIF('Input Sheet'!$S:$S,$AL1739,'Input Sheet'!M:M)</f>
        <v>0</v>
      </c>
      <c r="AJ1739" s="28">
        <f>+SUMIF('Input Sheet'!$S:$S,$AL1739,'Input Sheet'!N:N)</f>
        <v>0</v>
      </c>
      <c r="AK1739" s="28"/>
      <c r="AL1739" s="27" t="str">
        <f t="shared" si="138"/>
        <v>160-7535</v>
      </c>
      <c r="AM1739" s="34" t="str">
        <f t="shared" si="139"/>
        <v>Admin &amp; Other</v>
      </c>
      <c r="AN1739" s="34" t="str">
        <f t="shared" si="140"/>
        <v>Admin &amp; OtherOther Overheads as % of Total Gross Profit</v>
      </c>
      <c r="AO1739" s="35"/>
      <c r="AP1739" s="35"/>
      <c r="AQ1739" s="35"/>
    </row>
    <row r="1740" spans="1:43" x14ac:dyDescent="0.25">
      <c r="A1740" s="27" t="s">
        <v>103</v>
      </c>
      <c r="B1740" s="27" t="s">
        <v>104</v>
      </c>
      <c r="C1740" s="27" t="s">
        <v>104</v>
      </c>
      <c r="D1740" s="27" t="s">
        <v>191</v>
      </c>
      <c r="E1740" s="27" t="s">
        <v>684</v>
      </c>
      <c r="F1740" s="27" t="s">
        <v>647</v>
      </c>
      <c r="G1740" s="27" t="s">
        <v>648</v>
      </c>
      <c r="H1740" s="34" t="s">
        <v>644</v>
      </c>
      <c r="I1740" s="34" t="s">
        <v>645</v>
      </c>
      <c r="J1740" s="34" t="str">
        <f t="shared" si="136"/>
        <v>Admin &amp; OtherOther Overheads as % of Total Gross Profit</v>
      </c>
      <c r="K1740" s="34" t="str">
        <f t="shared" si="137"/>
        <v>147Phone &amp; Internet expenses - Toyota</v>
      </c>
      <c r="L1740" s="28">
        <f>+SUMIF('TB 4-24'!M:M,$AL1740,'TB 4-24'!G:G)</f>
        <v>0</v>
      </c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>
        <f>+SUMIF('Input Sheet'!$S:$S,$AL1740,'Input Sheet'!C:C)</f>
        <v>0</v>
      </c>
      <c r="Z1740" s="28">
        <f>+SUMIF('Input Sheet'!$S:$S,$AL1740,'Input Sheet'!D:D)</f>
        <v>0</v>
      </c>
      <c r="AA1740" s="28">
        <f>+SUMIF('Input Sheet'!$S:$S,$AL1740,'Input Sheet'!E:E)</f>
        <v>0</v>
      </c>
      <c r="AB1740" s="28">
        <f>+SUMIF('Input Sheet'!$S:$S,$AL1740,'Input Sheet'!F:F)</f>
        <v>0</v>
      </c>
      <c r="AC1740" s="28">
        <f>+SUMIF('Input Sheet'!$S:$S,$AL1740,'Input Sheet'!G:G)</f>
        <v>0</v>
      </c>
      <c r="AD1740" s="28">
        <f>+SUMIF('Input Sheet'!$S:$S,$AL1740,'Input Sheet'!H:H)</f>
        <v>0</v>
      </c>
      <c r="AE1740" s="28">
        <f>+SUMIF('Input Sheet'!$S:$S,$AL1740,'Input Sheet'!I:I)</f>
        <v>0</v>
      </c>
      <c r="AF1740" s="28">
        <f>+SUMIF('Input Sheet'!$S:$S,$AL1740,'Input Sheet'!J:J)</f>
        <v>0</v>
      </c>
      <c r="AG1740" s="28">
        <f>+SUMIF('Input Sheet'!$S:$S,$AL1740,'Input Sheet'!K:K)</f>
        <v>0</v>
      </c>
      <c r="AH1740" s="28">
        <f>+SUMIF('Input Sheet'!$S:$S,$AL1740,'Input Sheet'!L:L)</f>
        <v>0</v>
      </c>
      <c r="AI1740" s="28">
        <f>+SUMIF('Input Sheet'!$S:$S,$AL1740,'Input Sheet'!M:M)</f>
        <v>0</v>
      </c>
      <c r="AJ1740" s="28">
        <f>+SUMIF('Input Sheet'!$S:$S,$AL1740,'Input Sheet'!N:N)</f>
        <v>0</v>
      </c>
      <c r="AK1740" s="28"/>
      <c r="AL1740" s="27" t="str">
        <f t="shared" si="138"/>
        <v>147-7535</v>
      </c>
      <c r="AM1740" s="34" t="str">
        <f t="shared" si="139"/>
        <v>Admin &amp; Other</v>
      </c>
      <c r="AN1740" s="34" t="str">
        <f t="shared" si="140"/>
        <v>Admin &amp; OtherOther Overheads as % of Total Gross Profit</v>
      </c>
      <c r="AO1740" s="35"/>
      <c r="AP1740" s="35"/>
      <c r="AQ1740" s="35"/>
    </row>
    <row r="1741" spans="1:43" x14ac:dyDescent="0.25">
      <c r="A1741" s="27" t="s">
        <v>103</v>
      </c>
      <c r="B1741" s="27" t="s">
        <v>104</v>
      </c>
      <c r="C1741" s="27" t="s">
        <v>657</v>
      </c>
      <c r="D1741" s="27" t="s">
        <v>195</v>
      </c>
      <c r="E1741" s="27" t="s">
        <v>660</v>
      </c>
      <c r="F1741" s="27" t="s">
        <v>704</v>
      </c>
      <c r="G1741" s="27" t="s">
        <v>705</v>
      </c>
      <c r="H1741" s="34" t="s">
        <v>644</v>
      </c>
      <c r="I1741" s="34" t="s">
        <v>706</v>
      </c>
      <c r="J1741" s="34" t="str">
        <f t="shared" si="136"/>
        <v>Admin &amp; OtherProfessional Fees as % of Total Gross Profit</v>
      </c>
      <c r="K1741" s="34" t="str">
        <f t="shared" si="137"/>
        <v>200Professional Fees - Toyota</v>
      </c>
      <c r="L1741" s="28">
        <f>+SUMIF('TB 4-24'!M:M,$AL1741,'TB 4-24'!G:G)</f>
        <v>0</v>
      </c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>
        <f>+SUMIF('Input Sheet'!$S:$S,$AL1741,'Input Sheet'!C:C)</f>
        <v>0</v>
      </c>
      <c r="Z1741" s="28">
        <f>+SUMIF('Input Sheet'!$S:$S,$AL1741,'Input Sheet'!D:D)</f>
        <v>0</v>
      </c>
      <c r="AA1741" s="28">
        <f>+SUMIF('Input Sheet'!$S:$S,$AL1741,'Input Sheet'!E:E)</f>
        <v>0</v>
      </c>
      <c r="AB1741" s="28">
        <f>+SUMIF('Input Sheet'!$S:$S,$AL1741,'Input Sheet'!F:F)</f>
        <v>0</v>
      </c>
      <c r="AC1741" s="28">
        <f>+SUMIF('Input Sheet'!$S:$S,$AL1741,'Input Sheet'!G:G)</f>
        <v>0</v>
      </c>
      <c r="AD1741" s="28">
        <f>+SUMIF('Input Sheet'!$S:$S,$AL1741,'Input Sheet'!H:H)</f>
        <v>0</v>
      </c>
      <c r="AE1741" s="28">
        <f>+SUMIF('Input Sheet'!$S:$S,$AL1741,'Input Sheet'!I:I)</f>
        <v>0</v>
      </c>
      <c r="AF1741" s="28">
        <f>+SUMIF('Input Sheet'!$S:$S,$AL1741,'Input Sheet'!J:J)</f>
        <v>0</v>
      </c>
      <c r="AG1741" s="28">
        <f>+SUMIF('Input Sheet'!$S:$S,$AL1741,'Input Sheet'!K:K)</f>
        <v>0</v>
      </c>
      <c r="AH1741" s="28">
        <f>+SUMIF('Input Sheet'!$S:$S,$AL1741,'Input Sheet'!L:L)</f>
        <v>0</v>
      </c>
      <c r="AI1741" s="28">
        <f>+SUMIF('Input Sheet'!$S:$S,$AL1741,'Input Sheet'!M:M)</f>
        <v>0</v>
      </c>
      <c r="AJ1741" s="28">
        <f>+SUMIF('Input Sheet'!$S:$S,$AL1741,'Input Sheet'!N:N)</f>
        <v>0</v>
      </c>
      <c r="AK1741" s="28"/>
      <c r="AL1741" s="27" t="str">
        <f t="shared" si="138"/>
        <v>200-7456</v>
      </c>
      <c r="AM1741" s="34" t="str">
        <f t="shared" si="139"/>
        <v>Admin &amp; Other</v>
      </c>
      <c r="AN1741" s="34" t="str">
        <f t="shared" si="140"/>
        <v>Admin &amp; OtherProfessional Fees as % of Total Gross Profit</v>
      </c>
      <c r="AO1741" s="35"/>
      <c r="AP1741" s="35"/>
      <c r="AQ1741" s="35"/>
    </row>
    <row r="1742" spans="1:43" x14ac:dyDescent="0.25">
      <c r="A1742" s="27" t="s">
        <v>103</v>
      </c>
      <c r="B1742" s="27" t="s">
        <v>104</v>
      </c>
      <c r="C1742" s="27" t="s">
        <v>657</v>
      </c>
      <c r="D1742" s="27" t="s">
        <v>195</v>
      </c>
      <c r="E1742" s="27" t="s">
        <v>661</v>
      </c>
      <c r="F1742" s="27" t="s">
        <v>704</v>
      </c>
      <c r="G1742" s="27" t="s">
        <v>705</v>
      </c>
      <c r="H1742" s="34" t="s">
        <v>644</v>
      </c>
      <c r="I1742" s="34" t="s">
        <v>706</v>
      </c>
      <c r="J1742" s="34" t="str">
        <f t="shared" si="136"/>
        <v>Admin &amp; OtherProfessional Fees as % of Total Gross Profit</v>
      </c>
      <c r="K1742" s="34" t="str">
        <f t="shared" si="137"/>
        <v>221Professional Fees - Toyota</v>
      </c>
      <c r="L1742" s="28">
        <f>+SUMIF('TB 4-24'!M:M,$AL1742,'TB 4-24'!G:G)</f>
        <v>0</v>
      </c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>
        <f>+SUMIF('Input Sheet'!$S:$S,$AL1742,'Input Sheet'!C:C)</f>
        <v>0</v>
      </c>
      <c r="Z1742" s="28">
        <f>+SUMIF('Input Sheet'!$S:$S,$AL1742,'Input Sheet'!D:D)</f>
        <v>0</v>
      </c>
      <c r="AA1742" s="28">
        <f>+SUMIF('Input Sheet'!$S:$S,$AL1742,'Input Sheet'!E:E)</f>
        <v>0</v>
      </c>
      <c r="AB1742" s="28">
        <f>+SUMIF('Input Sheet'!$S:$S,$AL1742,'Input Sheet'!F:F)</f>
        <v>0</v>
      </c>
      <c r="AC1742" s="28">
        <f>+SUMIF('Input Sheet'!$S:$S,$AL1742,'Input Sheet'!G:G)</f>
        <v>0</v>
      </c>
      <c r="AD1742" s="28">
        <f>+SUMIF('Input Sheet'!$S:$S,$AL1742,'Input Sheet'!H:H)</f>
        <v>0</v>
      </c>
      <c r="AE1742" s="28">
        <f>+SUMIF('Input Sheet'!$S:$S,$AL1742,'Input Sheet'!I:I)</f>
        <v>0</v>
      </c>
      <c r="AF1742" s="28">
        <f>+SUMIF('Input Sheet'!$S:$S,$AL1742,'Input Sheet'!J:J)</f>
        <v>0</v>
      </c>
      <c r="AG1742" s="28">
        <f>+SUMIF('Input Sheet'!$S:$S,$AL1742,'Input Sheet'!K:K)</f>
        <v>0</v>
      </c>
      <c r="AH1742" s="28">
        <f>+SUMIF('Input Sheet'!$S:$S,$AL1742,'Input Sheet'!L:L)</f>
        <v>0</v>
      </c>
      <c r="AI1742" s="28">
        <f>+SUMIF('Input Sheet'!$S:$S,$AL1742,'Input Sheet'!M:M)</f>
        <v>0</v>
      </c>
      <c r="AJ1742" s="28">
        <f>+SUMIF('Input Sheet'!$S:$S,$AL1742,'Input Sheet'!N:N)</f>
        <v>0</v>
      </c>
      <c r="AK1742" s="28"/>
      <c r="AL1742" s="27" t="str">
        <f t="shared" si="138"/>
        <v>221-7456</v>
      </c>
      <c r="AM1742" s="34" t="str">
        <f t="shared" si="139"/>
        <v>Admin &amp; Other</v>
      </c>
      <c r="AN1742" s="34" t="str">
        <f t="shared" si="140"/>
        <v>Admin &amp; OtherProfessional Fees as % of Total Gross Profit</v>
      </c>
      <c r="AO1742" s="35"/>
      <c r="AP1742" s="35"/>
      <c r="AQ1742" s="35"/>
    </row>
    <row r="1743" spans="1:43" x14ac:dyDescent="0.25">
      <c r="A1743" s="27" t="s">
        <v>103</v>
      </c>
      <c r="B1743" s="27" t="s">
        <v>104</v>
      </c>
      <c r="C1743" s="27" t="s">
        <v>663</v>
      </c>
      <c r="D1743" s="27" t="s">
        <v>195</v>
      </c>
      <c r="E1743" s="27" t="s">
        <v>664</v>
      </c>
      <c r="F1743" s="27" t="s">
        <v>704</v>
      </c>
      <c r="G1743" s="27" t="s">
        <v>705</v>
      </c>
      <c r="H1743" s="34" t="s">
        <v>644</v>
      </c>
      <c r="I1743" s="34" t="s">
        <v>706</v>
      </c>
      <c r="J1743" s="34" t="str">
        <f t="shared" si="136"/>
        <v>Admin &amp; OtherProfessional Fees as % of Total Gross Profit</v>
      </c>
      <c r="K1743" s="34" t="str">
        <f t="shared" si="137"/>
        <v>400Professional Fees - Toyota</v>
      </c>
      <c r="L1743" s="28">
        <f>+SUMIF('TB 4-24'!M:M,$AL1743,'TB 4-24'!G:G)</f>
        <v>0</v>
      </c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>
        <f>+SUMIF('Input Sheet'!$S:$S,$AL1743,'Input Sheet'!C:C)</f>
        <v>0</v>
      </c>
      <c r="Z1743" s="28">
        <f>+SUMIF('Input Sheet'!$S:$S,$AL1743,'Input Sheet'!D:D)</f>
        <v>0</v>
      </c>
      <c r="AA1743" s="28">
        <f>+SUMIF('Input Sheet'!$S:$S,$AL1743,'Input Sheet'!E:E)</f>
        <v>0</v>
      </c>
      <c r="AB1743" s="28">
        <f>+SUMIF('Input Sheet'!$S:$S,$AL1743,'Input Sheet'!F:F)</f>
        <v>0</v>
      </c>
      <c r="AC1743" s="28">
        <f>+SUMIF('Input Sheet'!$S:$S,$AL1743,'Input Sheet'!G:G)</f>
        <v>0</v>
      </c>
      <c r="AD1743" s="28">
        <f>+SUMIF('Input Sheet'!$S:$S,$AL1743,'Input Sheet'!H:H)</f>
        <v>0</v>
      </c>
      <c r="AE1743" s="28">
        <f>+SUMIF('Input Sheet'!$S:$S,$AL1743,'Input Sheet'!I:I)</f>
        <v>0</v>
      </c>
      <c r="AF1743" s="28">
        <f>+SUMIF('Input Sheet'!$S:$S,$AL1743,'Input Sheet'!J:J)</f>
        <v>0</v>
      </c>
      <c r="AG1743" s="28">
        <f>+SUMIF('Input Sheet'!$S:$S,$AL1743,'Input Sheet'!K:K)</f>
        <v>0</v>
      </c>
      <c r="AH1743" s="28">
        <f>+SUMIF('Input Sheet'!$S:$S,$AL1743,'Input Sheet'!L:L)</f>
        <v>0</v>
      </c>
      <c r="AI1743" s="28">
        <f>+SUMIF('Input Sheet'!$S:$S,$AL1743,'Input Sheet'!M:M)</f>
        <v>0</v>
      </c>
      <c r="AJ1743" s="28">
        <f>+SUMIF('Input Sheet'!$S:$S,$AL1743,'Input Sheet'!N:N)</f>
        <v>0</v>
      </c>
      <c r="AK1743" s="28"/>
      <c r="AL1743" s="27" t="str">
        <f t="shared" si="138"/>
        <v>400-7456</v>
      </c>
      <c r="AM1743" s="34" t="str">
        <f t="shared" si="139"/>
        <v>Admin &amp; Other</v>
      </c>
      <c r="AN1743" s="34" t="str">
        <f t="shared" si="140"/>
        <v>Admin &amp; OtherProfessional Fees as % of Total Gross Profit</v>
      </c>
      <c r="AO1743" s="35"/>
      <c r="AP1743" s="35"/>
      <c r="AQ1743" s="35"/>
    </row>
    <row r="1744" spans="1:43" x14ac:dyDescent="0.25">
      <c r="A1744" s="27" t="s">
        <v>103</v>
      </c>
      <c r="B1744" s="27" t="s">
        <v>104</v>
      </c>
      <c r="C1744" s="27" t="s">
        <v>663</v>
      </c>
      <c r="D1744" s="27" t="s">
        <v>195</v>
      </c>
      <c r="E1744" s="27" t="s">
        <v>665</v>
      </c>
      <c r="F1744" s="27" t="s">
        <v>704</v>
      </c>
      <c r="G1744" s="27" t="s">
        <v>705</v>
      </c>
      <c r="H1744" s="34" t="s">
        <v>644</v>
      </c>
      <c r="I1744" s="34" t="s">
        <v>706</v>
      </c>
      <c r="J1744" s="34" t="str">
        <f t="shared" si="136"/>
        <v>Admin &amp; OtherProfessional Fees as % of Total Gross Profit</v>
      </c>
      <c r="K1744" s="34" t="str">
        <f t="shared" si="137"/>
        <v>410Professional Fees - Toyota</v>
      </c>
      <c r="L1744" s="28">
        <f>+SUMIF('TB 4-24'!M:M,$AL1744,'TB 4-24'!G:G)</f>
        <v>0</v>
      </c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>
        <f>+SUMIF('Input Sheet'!$S:$S,$AL1744,'Input Sheet'!C:C)</f>
        <v>0</v>
      </c>
      <c r="Z1744" s="28">
        <f>+SUMIF('Input Sheet'!$S:$S,$AL1744,'Input Sheet'!D:D)</f>
        <v>0</v>
      </c>
      <c r="AA1744" s="28">
        <f>+SUMIF('Input Sheet'!$S:$S,$AL1744,'Input Sheet'!E:E)</f>
        <v>0</v>
      </c>
      <c r="AB1744" s="28">
        <f>+SUMIF('Input Sheet'!$S:$S,$AL1744,'Input Sheet'!F:F)</f>
        <v>0</v>
      </c>
      <c r="AC1744" s="28">
        <f>+SUMIF('Input Sheet'!$S:$S,$AL1744,'Input Sheet'!G:G)</f>
        <v>0</v>
      </c>
      <c r="AD1744" s="28">
        <f>+SUMIF('Input Sheet'!$S:$S,$AL1744,'Input Sheet'!H:H)</f>
        <v>0</v>
      </c>
      <c r="AE1744" s="28">
        <f>+SUMIF('Input Sheet'!$S:$S,$AL1744,'Input Sheet'!I:I)</f>
        <v>0</v>
      </c>
      <c r="AF1744" s="28">
        <f>+SUMIF('Input Sheet'!$S:$S,$AL1744,'Input Sheet'!J:J)</f>
        <v>0</v>
      </c>
      <c r="AG1744" s="28">
        <f>+SUMIF('Input Sheet'!$S:$S,$AL1744,'Input Sheet'!K:K)</f>
        <v>0</v>
      </c>
      <c r="AH1744" s="28">
        <f>+SUMIF('Input Sheet'!$S:$S,$AL1744,'Input Sheet'!L:L)</f>
        <v>0</v>
      </c>
      <c r="AI1744" s="28">
        <f>+SUMIF('Input Sheet'!$S:$S,$AL1744,'Input Sheet'!M:M)</f>
        <v>0</v>
      </c>
      <c r="AJ1744" s="28">
        <f>+SUMIF('Input Sheet'!$S:$S,$AL1744,'Input Sheet'!N:N)</f>
        <v>0</v>
      </c>
      <c r="AK1744" s="28"/>
      <c r="AL1744" s="27" t="str">
        <f t="shared" si="138"/>
        <v>410-7456</v>
      </c>
      <c r="AM1744" s="34" t="str">
        <f t="shared" si="139"/>
        <v>Admin &amp; Other</v>
      </c>
      <c r="AN1744" s="34" t="str">
        <f t="shared" si="140"/>
        <v>Admin &amp; OtherProfessional Fees as % of Total Gross Profit</v>
      </c>
      <c r="AO1744" s="35"/>
      <c r="AP1744" s="35"/>
      <c r="AQ1744" s="35"/>
    </row>
    <row r="1745" spans="1:43" x14ac:dyDescent="0.25">
      <c r="A1745" s="27" t="s">
        <v>103</v>
      </c>
      <c r="B1745" s="27" t="s">
        <v>104</v>
      </c>
      <c r="C1745" s="27" t="s">
        <v>663</v>
      </c>
      <c r="D1745" s="27" t="s">
        <v>195</v>
      </c>
      <c r="E1745" s="27" t="s">
        <v>666</v>
      </c>
      <c r="F1745" s="27" t="s">
        <v>704</v>
      </c>
      <c r="G1745" s="27" t="s">
        <v>705</v>
      </c>
      <c r="H1745" s="34" t="s">
        <v>644</v>
      </c>
      <c r="I1745" s="34" t="s">
        <v>706</v>
      </c>
      <c r="J1745" s="34" t="str">
        <f t="shared" si="136"/>
        <v>Admin &amp; OtherProfessional Fees as % of Total Gross Profit</v>
      </c>
      <c r="K1745" s="34" t="str">
        <f t="shared" si="137"/>
        <v>420Professional Fees - Toyota</v>
      </c>
      <c r="L1745" s="28">
        <f>+SUMIF('TB 4-24'!M:M,$AL1745,'TB 4-24'!G:G)</f>
        <v>0</v>
      </c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>
        <f>+SUMIF('Input Sheet'!$S:$S,$AL1745,'Input Sheet'!C:C)</f>
        <v>0</v>
      </c>
      <c r="Z1745" s="28">
        <f>+SUMIF('Input Sheet'!$S:$S,$AL1745,'Input Sheet'!D:D)</f>
        <v>0</v>
      </c>
      <c r="AA1745" s="28">
        <f>+SUMIF('Input Sheet'!$S:$S,$AL1745,'Input Sheet'!E:E)</f>
        <v>0</v>
      </c>
      <c r="AB1745" s="28">
        <f>+SUMIF('Input Sheet'!$S:$S,$AL1745,'Input Sheet'!F:F)</f>
        <v>0</v>
      </c>
      <c r="AC1745" s="28">
        <f>+SUMIF('Input Sheet'!$S:$S,$AL1745,'Input Sheet'!G:G)</f>
        <v>0</v>
      </c>
      <c r="AD1745" s="28">
        <f>+SUMIF('Input Sheet'!$S:$S,$AL1745,'Input Sheet'!H:H)</f>
        <v>0</v>
      </c>
      <c r="AE1745" s="28">
        <f>+SUMIF('Input Sheet'!$S:$S,$AL1745,'Input Sheet'!I:I)</f>
        <v>0</v>
      </c>
      <c r="AF1745" s="28">
        <f>+SUMIF('Input Sheet'!$S:$S,$AL1745,'Input Sheet'!J:J)</f>
        <v>0</v>
      </c>
      <c r="AG1745" s="28">
        <f>+SUMIF('Input Sheet'!$S:$S,$AL1745,'Input Sheet'!K:K)</f>
        <v>0</v>
      </c>
      <c r="AH1745" s="28">
        <f>+SUMIF('Input Sheet'!$S:$S,$AL1745,'Input Sheet'!L:L)</f>
        <v>0</v>
      </c>
      <c r="AI1745" s="28">
        <f>+SUMIF('Input Sheet'!$S:$S,$AL1745,'Input Sheet'!M:M)</f>
        <v>0</v>
      </c>
      <c r="AJ1745" s="28">
        <f>+SUMIF('Input Sheet'!$S:$S,$AL1745,'Input Sheet'!N:N)</f>
        <v>0</v>
      </c>
      <c r="AK1745" s="28"/>
      <c r="AL1745" s="27" t="str">
        <f t="shared" si="138"/>
        <v>420-7456</v>
      </c>
      <c r="AM1745" s="34" t="str">
        <f t="shared" si="139"/>
        <v>Admin &amp; Other</v>
      </c>
      <c r="AN1745" s="34" t="str">
        <f t="shared" si="140"/>
        <v>Admin &amp; OtherProfessional Fees as % of Total Gross Profit</v>
      </c>
      <c r="AO1745" s="35"/>
      <c r="AP1745" s="35"/>
      <c r="AQ1745" s="35"/>
    </row>
    <row r="1746" spans="1:43" x14ac:dyDescent="0.25">
      <c r="A1746" s="27" t="s">
        <v>103</v>
      </c>
      <c r="B1746" s="27" t="s">
        <v>104</v>
      </c>
      <c r="C1746" s="27" t="s">
        <v>663</v>
      </c>
      <c r="D1746" s="27" t="s">
        <v>195</v>
      </c>
      <c r="E1746" s="27" t="s">
        <v>667</v>
      </c>
      <c r="F1746" s="27" t="s">
        <v>704</v>
      </c>
      <c r="G1746" s="27" t="s">
        <v>705</v>
      </c>
      <c r="H1746" s="34" t="s">
        <v>644</v>
      </c>
      <c r="I1746" s="34" t="s">
        <v>706</v>
      </c>
      <c r="J1746" s="34" t="str">
        <f t="shared" si="136"/>
        <v>Admin &amp; OtherProfessional Fees as % of Total Gross Profit</v>
      </c>
      <c r="K1746" s="34" t="str">
        <f t="shared" si="137"/>
        <v>421Professional Fees - Toyota</v>
      </c>
      <c r="L1746" s="28">
        <f>+SUMIF('TB 4-24'!M:M,$AL1746,'TB 4-24'!G:G)</f>
        <v>0</v>
      </c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>
        <f>+SUMIF('Input Sheet'!$S:$S,$AL1746,'Input Sheet'!C:C)</f>
        <v>0</v>
      </c>
      <c r="Z1746" s="28">
        <f>+SUMIF('Input Sheet'!$S:$S,$AL1746,'Input Sheet'!D:D)</f>
        <v>0</v>
      </c>
      <c r="AA1746" s="28">
        <f>+SUMIF('Input Sheet'!$S:$S,$AL1746,'Input Sheet'!E:E)</f>
        <v>0</v>
      </c>
      <c r="AB1746" s="28">
        <f>+SUMIF('Input Sheet'!$S:$S,$AL1746,'Input Sheet'!F:F)</f>
        <v>0</v>
      </c>
      <c r="AC1746" s="28">
        <f>+SUMIF('Input Sheet'!$S:$S,$AL1746,'Input Sheet'!G:G)</f>
        <v>0</v>
      </c>
      <c r="AD1746" s="28">
        <f>+SUMIF('Input Sheet'!$S:$S,$AL1746,'Input Sheet'!H:H)</f>
        <v>0</v>
      </c>
      <c r="AE1746" s="28">
        <f>+SUMIF('Input Sheet'!$S:$S,$AL1746,'Input Sheet'!I:I)</f>
        <v>0</v>
      </c>
      <c r="AF1746" s="28">
        <f>+SUMIF('Input Sheet'!$S:$S,$AL1746,'Input Sheet'!J:J)</f>
        <v>0</v>
      </c>
      <c r="AG1746" s="28">
        <f>+SUMIF('Input Sheet'!$S:$S,$AL1746,'Input Sheet'!K:K)</f>
        <v>0</v>
      </c>
      <c r="AH1746" s="28">
        <f>+SUMIF('Input Sheet'!$S:$S,$AL1746,'Input Sheet'!L:L)</f>
        <v>0</v>
      </c>
      <c r="AI1746" s="28">
        <f>+SUMIF('Input Sheet'!$S:$S,$AL1746,'Input Sheet'!M:M)</f>
        <v>0</v>
      </c>
      <c r="AJ1746" s="28">
        <f>+SUMIF('Input Sheet'!$S:$S,$AL1746,'Input Sheet'!N:N)</f>
        <v>0</v>
      </c>
      <c r="AK1746" s="28"/>
      <c r="AL1746" s="27" t="str">
        <f t="shared" si="138"/>
        <v>421-7456</v>
      </c>
      <c r="AM1746" s="34" t="str">
        <f t="shared" si="139"/>
        <v>Admin &amp; Other</v>
      </c>
      <c r="AN1746" s="34" t="str">
        <f t="shared" si="140"/>
        <v>Admin &amp; OtherProfessional Fees as % of Total Gross Profit</v>
      </c>
      <c r="AO1746" s="35"/>
      <c r="AP1746" s="35"/>
      <c r="AQ1746" s="35"/>
    </row>
    <row r="1747" spans="1:43" x14ac:dyDescent="0.25">
      <c r="A1747" s="27" t="s">
        <v>103</v>
      </c>
      <c r="B1747" s="27" t="s">
        <v>104</v>
      </c>
      <c r="C1747" s="27" t="s">
        <v>663</v>
      </c>
      <c r="D1747" s="27" t="s">
        <v>195</v>
      </c>
      <c r="E1747" s="27" t="s">
        <v>670</v>
      </c>
      <c r="F1747" s="27" t="s">
        <v>704</v>
      </c>
      <c r="G1747" s="27" t="s">
        <v>705</v>
      </c>
      <c r="H1747" s="34" t="s">
        <v>644</v>
      </c>
      <c r="I1747" s="34" t="s">
        <v>706</v>
      </c>
      <c r="J1747" s="34" t="str">
        <f t="shared" si="136"/>
        <v>Admin &amp; OtherProfessional Fees as % of Total Gross Profit</v>
      </c>
      <c r="K1747" s="34" t="str">
        <f t="shared" si="137"/>
        <v>460Professional Fees - Toyota</v>
      </c>
      <c r="L1747" s="28">
        <f>+SUMIF('TB 4-24'!M:M,$AL1747,'TB 4-24'!G:G)</f>
        <v>0</v>
      </c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>
        <f>+SUMIF('Input Sheet'!$S:$S,$AL1747,'Input Sheet'!C:C)</f>
        <v>0</v>
      </c>
      <c r="Z1747" s="28">
        <f>+SUMIF('Input Sheet'!$S:$S,$AL1747,'Input Sheet'!D:D)</f>
        <v>0</v>
      </c>
      <c r="AA1747" s="28">
        <f>+SUMIF('Input Sheet'!$S:$S,$AL1747,'Input Sheet'!E:E)</f>
        <v>0</v>
      </c>
      <c r="AB1747" s="28">
        <f>+SUMIF('Input Sheet'!$S:$S,$AL1747,'Input Sheet'!F:F)</f>
        <v>0</v>
      </c>
      <c r="AC1747" s="28">
        <f>+SUMIF('Input Sheet'!$S:$S,$AL1747,'Input Sheet'!G:G)</f>
        <v>0</v>
      </c>
      <c r="AD1747" s="28">
        <f>+SUMIF('Input Sheet'!$S:$S,$AL1747,'Input Sheet'!H:H)</f>
        <v>0</v>
      </c>
      <c r="AE1747" s="28">
        <f>+SUMIF('Input Sheet'!$S:$S,$AL1747,'Input Sheet'!I:I)</f>
        <v>0</v>
      </c>
      <c r="AF1747" s="28">
        <f>+SUMIF('Input Sheet'!$S:$S,$AL1747,'Input Sheet'!J:J)</f>
        <v>0</v>
      </c>
      <c r="AG1747" s="28">
        <f>+SUMIF('Input Sheet'!$S:$S,$AL1747,'Input Sheet'!K:K)</f>
        <v>0</v>
      </c>
      <c r="AH1747" s="28">
        <f>+SUMIF('Input Sheet'!$S:$S,$AL1747,'Input Sheet'!L:L)</f>
        <v>0</v>
      </c>
      <c r="AI1747" s="28">
        <f>+SUMIF('Input Sheet'!$S:$S,$AL1747,'Input Sheet'!M:M)</f>
        <v>0</v>
      </c>
      <c r="AJ1747" s="28">
        <f>+SUMIF('Input Sheet'!$S:$S,$AL1747,'Input Sheet'!N:N)</f>
        <v>0</v>
      </c>
      <c r="AK1747" s="28"/>
      <c r="AL1747" s="27" t="str">
        <f t="shared" si="138"/>
        <v>460-7456</v>
      </c>
      <c r="AM1747" s="34" t="str">
        <f t="shared" si="139"/>
        <v>Admin &amp; Other</v>
      </c>
      <c r="AN1747" s="34" t="str">
        <f t="shared" si="140"/>
        <v>Admin &amp; OtherProfessional Fees as % of Total Gross Profit</v>
      </c>
      <c r="AO1747" s="35"/>
      <c r="AP1747" s="35"/>
      <c r="AQ1747" s="35"/>
    </row>
    <row r="1748" spans="1:43" x14ac:dyDescent="0.25">
      <c r="A1748" s="27" t="s">
        <v>103</v>
      </c>
      <c r="B1748" s="27" t="s">
        <v>104</v>
      </c>
      <c r="C1748" s="27" t="s">
        <v>671</v>
      </c>
      <c r="D1748" s="27" t="s">
        <v>195</v>
      </c>
      <c r="E1748" s="27" t="s">
        <v>672</v>
      </c>
      <c r="F1748" s="27" t="s">
        <v>704</v>
      </c>
      <c r="G1748" s="27" t="s">
        <v>705</v>
      </c>
      <c r="H1748" s="34" t="s">
        <v>644</v>
      </c>
      <c r="I1748" s="34" t="s">
        <v>706</v>
      </c>
      <c r="J1748" s="34" t="str">
        <f t="shared" si="136"/>
        <v>Admin &amp; OtherProfessional Fees as % of Total Gross Profit</v>
      </c>
      <c r="K1748" s="34" t="str">
        <f t="shared" si="137"/>
        <v>300Professional Fees - Toyota</v>
      </c>
      <c r="L1748" s="28">
        <f>+SUMIF('TB 4-24'!M:M,$AL1748,'TB 4-24'!G:G)</f>
        <v>0</v>
      </c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>
        <f>+SUMIF('Input Sheet'!$S:$S,$AL1748,'Input Sheet'!C:C)</f>
        <v>0</v>
      </c>
      <c r="Z1748" s="28">
        <f>+SUMIF('Input Sheet'!$S:$S,$AL1748,'Input Sheet'!D:D)</f>
        <v>0</v>
      </c>
      <c r="AA1748" s="28">
        <f>+SUMIF('Input Sheet'!$S:$S,$AL1748,'Input Sheet'!E:E)</f>
        <v>0</v>
      </c>
      <c r="AB1748" s="28">
        <f>+SUMIF('Input Sheet'!$S:$S,$AL1748,'Input Sheet'!F:F)</f>
        <v>0</v>
      </c>
      <c r="AC1748" s="28">
        <f>+SUMIF('Input Sheet'!$S:$S,$AL1748,'Input Sheet'!G:G)</f>
        <v>0</v>
      </c>
      <c r="AD1748" s="28">
        <f>+SUMIF('Input Sheet'!$S:$S,$AL1748,'Input Sheet'!H:H)</f>
        <v>0</v>
      </c>
      <c r="AE1748" s="28">
        <f>+SUMIF('Input Sheet'!$S:$S,$AL1748,'Input Sheet'!I:I)</f>
        <v>0</v>
      </c>
      <c r="AF1748" s="28">
        <f>+SUMIF('Input Sheet'!$S:$S,$AL1748,'Input Sheet'!J:J)</f>
        <v>0</v>
      </c>
      <c r="AG1748" s="28">
        <f>+SUMIF('Input Sheet'!$S:$S,$AL1748,'Input Sheet'!K:K)</f>
        <v>0</v>
      </c>
      <c r="AH1748" s="28">
        <f>+SUMIF('Input Sheet'!$S:$S,$AL1748,'Input Sheet'!L:L)</f>
        <v>0</v>
      </c>
      <c r="AI1748" s="28">
        <f>+SUMIF('Input Sheet'!$S:$S,$AL1748,'Input Sheet'!M:M)</f>
        <v>0</v>
      </c>
      <c r="AJ1748" s="28">
        <f>+SUMIF('Input Sheet'!$S:$S,$AL1748,'Input Sheet'!N:N)</f>
        <v>0</v>
      </c>
      <c r="AK1748" s="28"/>
      <c r="AL1748" s="27" t="str">
        <f t="shared" si="138"/>
        <v>300-7456</v>
      </c>
      <c r="AM1748" s="34" t="str">
        <f t="shared" si="139"/>
        <v>Admin &amp; Other</v>
      </c>
      <c r="AN1748" s="34" t="str">
        <f t="shared" si="140"/>
        <v>Admin &amp; OtherProfessional Fees as % of Total Gross Profit</v>
      </c>
      <c r="AO1748" s="35"/>
      <c r="AP1748" s="35"/>
      <c r="AQ1748" s="35"/>
    </row>
    <row r="1749" spans="1:43" x14ac:dyDescent="0.25">
      <c r="A1749" s="27" t="s">
        <v>103</v>
      </c>
      <c r="B1749" s="27" t="s">
        <v>104</v>
      </c>
      <c r="C1749" s="27" t="s">
        <v>671</v>
      </c>
      <c r="D1749" s="27" t="s">
        <v>195</v>
      </c>
      <c r="E1749" s="27" t="s">
        <v>673</v>
      </c>
      <c r="F1749" s="27" t="s">
        <v>704</v>
      </c>
      <c r="G1749" s="27" t="s">
        <v>705</v>
      </c>
      <c r="H1749" s="34" t="s">
        <v>644</v>
      </c>
      <c r="I1749" s="34" t="s">
        <v>706</v>
      </c>
      <c r="J1749" s="34" t="str">
        <f t="shared" si="136"/>
        <v>Admin &amp; OtherProfessional Fees as % of Total Gross Profit</v>
      </c>
      <c r="K1749" s="34" t="str">
        <f t="shared" si="137"/>
        <v>310Professional Fees - Toyota</v>
      </c>
      <c r="L1749" s="28">
        <f>+SUMIF('TB 4-24'!M:M,$AL1749,'TB 4-24'!G:G)</f>
        <v>0</v>
      </c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>
        <f>+SUMIF('Input Sheet'!$S:$S,$AL1749,'Input Sheet'!C:C)</f>
        <v>0</v>
      </c>
      <c r="Z1749" s="28">
        <f>+SUMIF('Input Sheet'!$S:$S,$AL1749,'Input Sheet'!D:D)</f>
        <v>0</v>
      </c>
      <c r="AA1749" s="28">
        <f>+SUMIF('Input Sheet'!$S:$S,$AL1749,'Input Sheet'!E:E)</f>
        <v>0</v>
      </c>
      <c r="AB1749" s="28">
        <f>+SUMIF('Input Sheet'!$S:$S,$AL1749,'Input Sheet'!F:F)</f>
        <v>0</v>
      </c>
      <c r="AC1749" s="28">
        <f>+SUMIF('Input Sheet'!$S:$S,$AL1749,'Input Sheet'!G:G)</f>
        <v>0</v>
      </c>
      <c r="AD1749" s="28">
        <f>+SUMIF('Input Sheet'!$S:$S,$AL1749,'Input Sheet'!H:H)</f>
        <v>0</v>
      </c>
      <c r="AE1749" s="28">
        <f>+SUMIF('Input Sheet'!$S:$S,$AL1749,'Input Sheet'!I:I)</f>
        <v>0</v>
      </c>
      <c r="AF1749" s="28">
        <f>+SUMIF('Input Sheet'!$S:$S,$AL1749,'Input Sheet'!J:J)</f>
        <v>0</v>
      </c>
      <c r="AG1749" s="28">
        <f>+SUMIF('Input Sheet'!$S:$S,$AL1749,'Input Sheet'!K:K)</f>
        <v>0</v>
      </c>
      <c r="AH1749" s="28">
        <f>+SUMIF('Input Sheet'!$S:$S,$AL1749,'Input Sheet'!L:L)</f>
        <v>0</v>
      </c>
      <c r="AI1749" s="28">
        <f>+SUMIF('Input Sheet'!$S:$S,$AL1749,'Input Sheet'!M:M)</f>
        <v>0</v>
      </c>
      <c r="AJ1749" s="28">
        <f>+SUMIF('Input Sheet'!$S:$S,$AL1749,'Input Sheet'!N:N)</f>
        <v>0</v>
      </c>
      <c r="AK1749" s="28"/>
      <c r="AL1749" s="27" t="str">
        <f t="shared" si="138"/>
        <v>310-7456</v>
      </c>
      <c r="AM1749" s="34" t="str">
        <f t="shared" si="139"/>
        <v>Admin &amp; Other</v>
      </c>
      <c r="AN1749" s="34" t="str">
        <f t="shared" si="140"/>
        <v>Admin &amp; OtherProfessional Fees as % of Total Gross Profit</v>
      </c>
      <c r="AO1749" s="35"/>
      <c r="AP1749" s="35"/>
      <c r="AQ1749" s="35"/>
    </row>
    <row r="1750" spans="1:43" x14ac:dyDescent="0.25">
      <c r="A1750" s="27" t="s">
        <v>103</v>
      </c>
      <c r="B1750" s="27" t="s">
        <v>104</v>
      </c>
      <c r="C1750" s="27" t="s">
        <v>671</v>
      </c>
      <c r="D1750" s="27" t="s">
        <v>195</v>
      </c>
      <c r="E1750" s="27" t="s">
        <v>674</v>
      </c>
      <c r="F1750" s="27" t="s">
        <v>704</v>
      </c>
      <c r="G1750" s="27" t="s">
        <v>705</v>
      </c>
      <c r="H1750" s="34" t="s">
        <v>644</v>
      </c>
      <c r="I1750" s="34" t="s">
        <v>706</v>
      </c>
      <c r="J1750" s="34" t="str">
        <f t="shared" si="136"/>
        <v>Admin &amp; OtherProfessional Fees as % of Total Gross Profit</v>
      </c>
      <c r="K1750" s="34" t="str">
        <f t="shared" si="137"/>
        <v>321Professional Fees - Toyota</v>
      </c>
      <c r="L1750" s="28">
        <f>+SUMIF('TB 4-24'!M:M,$AL1750,'TB 4-24'!G:G)</f>
        <v>0</v>
      </c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>
        <f>+SUMIF('Input Sheet'!$S:$S,$AL1750,'Input Sheet'!C:C)</f>
        <v>0</v>
      </c>
      <c r="Z1750" s="28">
        <f>+SUMIF('Input Sheet'!$S:$S,$AL1750,'Input Sheet'!D:D)</f>
        <v>0</v>
      </c>
      <c r="AA1750" s="28">
        <f>+SUMIF('Input Sheet'!$S:$S,$AL1750,'Input Sheet'!E:E)</f>
        <v>0</v>
      </c>
      <c r="AB1750" s="28">
        <f>+SUMIF('Input Sheet'!$S:$S,$AL1750,'Input Sheet'!F:F)</f>
        <v>0</v>
      </c>
      <c r="AC1750" s="28">
        <f>+SUMIF('Input Sheet'!$S:$S,$AL1750,'Input Sheet'!G:G)</f>
        <v>0</v>
      </c>
      <c r="AD1750" s="28">
        <f>+SUMIF('Input Sheet'!$S:$S,$AL1750,'Input Sheet'!H:H)</f>
        <v>0</v>
      </c>
      <c r="AE1750" s="28">
        <f>+SUMIF('Input Sheet'!$S:$S,$AL1750,'Input Sheet'!I:I)</f>
        <v>0</v>
      </c>
      <c r="AF1750" s="28">
        <f>+SUMIF('Input Sheet'!$S:$S,$AL1750,'Input Sheet'!J:J)</f>
        <v>0</v>
      </c>
      <c r="AG1750" s="28">
        <f>+SUMIF('Input Sheet'!$S:$S,$AL1750,'Input Sheet'!K:K)</f>
        <v>0</v>
      </c>
      <c r="AH1750" s="28">
        <f>+SUMIF('Input Sheet'!$S:$S,$AL1750,'Input Sheet'!L:L)</f>
        <v>0</v>
      </c>
      <c r="AI1750" s="28">
        <f>+SUMIF('Input Sheet'!$S:$S,$AL1750,'Input Sheet'!M:M)</f>
        <v>0</v>
      </c>
      <c r="AJ1750" s="28">
        <f>+SUMIF('Input Sheet'!$S:$S,$AL1750,'Input Sheet'!N:N)</f>
        <v>0</v>
      </c>
      <c r="AK1750" s="28"/>
      <c r="AL1750" s="27" t="str">
        <f t="shared" si="138"/>
        <v>321-7456</v>
      </c>
      <c r="AM1750" s="34" t="str">
        <f t="shared" si="139"/>
        <v>Admin &amp; Other</v>
      </c>
      <c r="AN1750" s="34" t="str">
        <f t="shared" si="140"/>
        <v>Admin &amp; OtherProfessional Fees as % of Total Gross Profit</v>
      </c>
      <c r="AO1750" s="35"/>
      <c r="AP1750" s="35"/>
      <c r="AQ1750" s="35"/>
    </row>
    <row r="1751" spans="1:43" x14ac:dyDescent="0.25">
      <c r="A1751" s="27" t="s">
        <v>103</v>
      </c>
      <c r="B1751" s="27" t="s">
        <v>104</v>
      </c>
      <c r="C1751" s="27" t="s">
        <v>671</v>
      </c>
      <c r="D1751" s="27" t="s">
        <v>195</v>
      </c>
      <c r="E1751" s="27" t="s">
        <v>676</v>
      </c>
      <c r="F1751" s="27" t="s">
        <v>704</v>
      </c>
      <c r="G1751" s="27" t="s">
        <v>705</v>
      </c>
      <c r="H1751" s="34" t="s">
        <v>644</v>
      </c>
      <c r="I1751" s="34" t="s">
        <v>706</v>
      </c>
      <c r="J1751" s="34" t="str">
        <f t="shared" si="136"/>
        <v>Admin &amp; OtherProfessional Fees as % of Total Gross Profit</v>
      </c>
      <c r="K1751" s="34" t="str">
        <f t="shared" si="137"/>
        <v>360Professional Fees - Toyota</v>
      </c>
      <c r="L1751" s="28">
        <f>+SUMIF('TB 4-24'!M:M,$AL1751,'TB 4-24'!G:G)</f>
        <v>0</v>
      </c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>
        <f>+SUMIF('Input Sheet'!$S:$S,$AL1751,'Input Sheet'!C:C)</f>
        <v>0</v>
      </c>
      <c r="Z1751" s="28">
        <f>+SUMIF('Input Sheet'!$S:$S,$AL1751,'Input Sheet'!D:D)</f>
        <v>0</v>
      </c>
      <c r="AA1751" s="28">
        <f>+SUMIF('Input Sheet'!$S:$S,$AL1751,'Input Sheet'!E:E)</f>
        <v>0</v>
      </c>
      <c r="AB1751" s="28">
        <f>+SUMIF('Input Sheet'!$S:$S,$AL1751,'Input Sheet'!F:F)</f>
        <v>0</v>
      </c>
      <c r="AC1751" s="28">
        <f>+SUMIF('Input Sheet'!$S:$S,$AL1751,'Input Sheet'!G:G)</f>
        <v>0</v>
      </c>
      <c r="AD1751" s="28">
        <f>+SUMIF('Input Sheet'!$S:$S,$AL1751,'Input Sheet'!H:H)</f>
        <v>0</v>
      </c>
      <c r="AE1751" s="28">
        <f>+SUMIF('Input Sheet'!$S:$S,$AL1751,'Input Sheet'!I:I)</f>
        <v>0</v>
      </c>
      <c r="AF1751" s="28">
        <f>+SUMIF('Input Sheet'!$S:$S,$AL1751,'Input Sheet'!J:J)</f>
        <v>0</v>
      </c>
      <c r="AG1751" s="28">
        <f>+SUMIF('Input Sheet'!$S:$S,$AL1751,'Input Sheet'!K:K)</f>
        <v>0</v>
      </c>
      <c r="AH1751" s="28">
        <f>+SUMIF('Input Sheet'!$S:$S,$AL1751,'Input Sheet'!L:L)</f>
        <v>0</v>
      </c>
      <c r="AI1751" s="28">
        <f>+SUMIF('Input Sheet'!$S:$S,$AL1751,'Input Sheet'!M:M)</f>
        <v>0</v>
      </c>
      <c r="AJ1751" s="28">
        <f>+SUMIF('Input Sheet'!$S:$S,$AL1751,'Input Sheet'!N:N)</f>
        <v>0</v>
      </c>
      <c r="AK1751" s="28"/>
      <c r="AL1751" s="27" t="str">
        <f t="shared" si="138"/>
        <v>360-7456</v>
      </c>
      <c r="AM1751" s="34" t="str">
        <f t="shared" si="139"/>
        <v>Admin &amp; Other</v>
      </c>
      <c r="AN1751" s="34" t="str">
        <f t="shared" si="140"/>
        <v>Admin &amp; OtherProfessional Fees as % of Total Gross Profit</v>
      </c>
      <c r="AO1751" s="35"/>
      <c r="AP1751" s="35"/>
      <c r="AQ1751" s="35"/>
    </row>
    <row r="1752" spans="1:43" x14ac:dyDescent="0.25">
      <c r="A1752" s="27" t="s">
        <v>103</v>
      </c>
      <c r="B1752" s="27" t="s">
        <v>104</v>
      </c>
      <c r="C1752" s="27" t="s">
        <v>104</v>
      </c>
      <c r="D1752" s="27" t="s">
        <v>195</v>
      </c>
      <c r="E1752" s="27" t="s">
        <v>677</v>
      </c>
      <c r="F1752" s="27" t="s">
        <v>704</v>
      </c>
      <c r="G1752" s="27" t="s">
        <v>705</v>
      </c>
      <c r="H1752" s="34" t="s">
        <v>644</v>
      </c>
      <c r="I1752" s="34" t="s">
        <v>706</v>
      </c>
      <c r="J1752" s="34" t="str">
        <f t="shared" si="136"/>
        <v>Admin &amp; OtherProfessional Fees as % of Total Gross Profit</v>
      </c>
      <c r="K1752" s="34" t="str">
        <f t="shared" si="137"/>
        <v>100Professional Fees - Toyota</v>
      </c>
      <c r="L1752" s="28">
        <f>+SUMIF('TB 4-24'!M:M,$AL1752,'TB 4-24'!G:G)</f>
        <v>0</v>
      </c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>
        <f>+SUMIF('Input Sheet'!$S:$S,$AL1752,'Input Sheet'!C:C)</f>
        <v>0</v>
      </c>
      <c r="Z1752" s="28">
        <f>+SUMIF('Input Sheet'!$S:$S,$AL1752,'Input Sheet'!D:D)</f>
        <v>0</v>
      </c>
      <c r="AA1752" s="28">
        <f>+SUMIF('Input Sheet'!$S:$S,$AL1752,'Input Sheet'!E:E)</f>
        <v>0</v>
      </c>
      <c r="AB1752" s="28">
        <f>+SUMIF('Input Sheet'!$S:$S,$AL1752,'Input Sheet'!F:F)</f>
        <v>0</v>
      </c>
      <c r="AC1752" s="28">
        <f>+SUMIF('Input Sheet'!$S:$S,$AL1752,'Input Sheet'!G:G)</f>
        <v>0</v>
      </c>
      <c r="AD1752" s="28">
        <f>+SUMIF('Input Sheet'!$S:$S,$AL1752,'Input Sheet'!H:H)</f>
        <v>0</v>
      </c>
      <c r="AE1752" s="28">
        <f>+SUMIF('Input Sheet'!$S:$S,$AL1752,'Input Sheet'!I:I)</f>
        <v>0</v>
      </c>
      <c r="AF1752" s="28">
        <f>+SUMIF('Input Sheet'!$S:$S,$AL1752,'Input Sheet'!J:J)</f>
        <v>0</v>
      </c>
      <c r="AG1752" s="28">
        <f>+SUMIF('Input Sheet'!$S:$S,$AL1752,'Input Sheet'!K:K)</f>
        <v>0</v>
      </c>
      <c r="AH1752" s="28">
        <f>+SUMIF('Input Sheet'!$S:$S,$AL1752,'Input Sheet'!L:L)</f>
        <v>0</v>
      </c>
      <c r="AI1752" s="28">
        <f>+SUMIF('Input Sheet'!$S:$S,$AL1752,'Input Sheet'!M:M)</f>
        <v>0</v>
      </c>
      <c r="AJ1752" s="28">
        <f>+SUMIF('Input Sheet'!$S:$S,$AL1752,'Input Sheet'!N:N)</f>
        <v>0</v>
      </c>
      <c r="AK1752" s="28"/>
      <c r="AL1752" s="27" t="str">
        <f t="shared" si="138"/>
        <v>100-7456</v>
      </c>
      <c r="AM1752" s="34" t="str">
        <f t="shared" si="139"/>
        <v>Admin &amp; Other</v>
      </c>
      <c r="AN1752" s="34" t="str">
        <f t="shared" si="140"/>
        <v>Admin &amp; OtherProfessional Fees as % of Total Gross Profit</v>
      </c>
      <c r="AO1752" s="35"/>
      <c r="AP1752" s="35"/>
      <c r="AQ1752" s="35"/>
    </row>
    <row r="1753" spans="1:43" x14ac:dyDescent="0.25">
      <c r="A1753" s="27" t="s">
        <v>103</v>
      </c>
      <c r="B1753" s="27" t="s">
        <v>104</v>
      </c>
      <c r="C1753" s="27" t="s">
        <v>104</v>
      </c>
      <c r="D1753" s="27" t="s">
        <v>195</v>
      </c>
      <c r="E1753" s="27" t="s">
        <v>641</v>
      </c>
      <c r="F1753" s="27" t="s">
        <v>704</v>
      </c>
      <c r="G1753" s="27" t="s">
        <v>705</v>
      </c>
      <c r="H1753" s="34" t="s">
        <v>644</v>
      </c>
      <c r="I1753" s="34" t="s">
        <v>706</v>
      </c>
      <c r="J1753" s="34" t="str">
        <f t="shared" si="136"/>
        <v>Admin &amp; OtherProfessional Fees as % of Total Gross Profit</v>
      </c>
      <c r="K1753" s="34" t="str">
        <f t="shared" si="137"/>
        <v>170Professional Fees - Toyota</v>
      </c>
      <c r="L1753" s="28">
        <f>+SUMIF('TB 4-24'!M:M,$AL1753,'TB 4-24'!G:G)</f>
        <v>0</v>
      </c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>
        <f>+SUMIF('Input Sheet'!$S:$S,$AL1753,'Input Sheet'!C:C)</f>
        <v>0</v>
      </c>
      <c r="Z1753" s="28">
        <f>+SUMIF('Input Sheet'!$S:$S,$AL1753,'Input Sheet'!D:D)</f>
        <v>0</v>
      </c>
      <c r="AA1753" s="28">
        <f>+SUMIF('Input Sheet'!$S:$S,$AL1753,'Input Sheet'!E:E)</f>
        <v>0</v>
      </c>
      <c r="AB1753" s="28">
        <f>+SUMIF('Input Sheet'!$S:$S,$AL1753,'Input Sheet'!F:F)</f>
        <v>0</v>
      </c>
      <c r="AC1753" s="28">
        <f>+SUMIF('Input Sheet'!$S:$S,$AL1753,'Input Sheet'!G:G)</f>
        <v>0</v>
      </c>
      <c r="AD1753" s="28">
        <f>+SUMIF('Input Sheet'!$S:$S,$AL1753,'Input Sheet'!H:H)</f>
        <v>0</v>
      </c>
      <c r="AE1753" s="28">
        <f>+SUMIF('Input Sheet'!$S:$S,$AL1753,'Input Sheet'!I:I)</f>
        <v>0</v>
      </c>
      <c r="AF1753" s="28">
        <f>+SUMIF('Input Sheet'!$S:$S,$AL1753,'Input Sheet'!J:J)</f>
        <v>0</v>
      </c>
      <c r="AG1753" s="28">
        <f>+SUMIF('Input Sheet'!$S:$S,$AL1753,'Input Sheet'!K:K)</f>
        <v>0</v>
      </c>
      <c r="AH1753" s="28">
        <f>+SUMIF('Input Sheet'!$S:$S,$AL1753,'Input Sheet'!L:L)</f>
        <v>0</v>
      </c>
      <c r="AI1753" s="28">
        <f>+SUMIF('Input Sheet'!$S:$S,$AL1753,'Input Sheet'!M:M)</f>
        <v>0</v>
      </c>
      <c r="AJ1753" s="28">
        <f>+SUMIF('Input Sheet'!$S:$S,$AL1753,'Input Sheet'!N:N)</f>
        <v>0</v>
      </c>
      <c r="AK1753" s="28"/>
      <c r="AL1753" s="27" t="str">
        <f t="shared" si="138"/>
        <v>170-7456</v>
      </c>
      <c r="AM1753" s="34" t="str">
        <f t="shared" si="139"/>
        <v>Admin &amp; Other</v>
      </c>
      <c r="AN1753" s="34" t="str">
        <f t="shared" si="140"/>
        <v>Admin &amp; OtherProfessional Fees as % of Total Gross Profit</v>
      </c>
      <c r="AO1753" s="35"/>
      <c r="AP1753" s="35"/>
      <c r="AQ1753" s="35"/>
    </row>
    <row r="1754" spans="1:43" x14ac:dyDescent="0.25">
      <c r="A1754" s="27" t="s">
        <v>103</v>
      </c>
      <c r="B1754" s="27" t="s">
        <v>104</v>
      </c>
      <c r="C1754" s="27" t="s">
        <v>657</v>
      </c>
      <c r="D1754" s="27" t="s">
        <v>196</v>
      </c>
      <c r="E1754" s="27" t="s">
        <v>660</v>
      </c>
      <c r="F1754" s="27" t="s">
        <v>704</v>
      </c>
      <c r="G1754" s="27" t="s">
        <v>705</v>
      </c>
      <c r="H1754" s="34" t="s">
        <v>644</v>
      </c>
      <c r="I1754" s="34" t="s">
        <v>706</v>
      </c>
      <c r="J1754" s="34" t="str">
        <f t="shared" si="136"/>
        <v>Admin &amp; OtherProfessional Fees as % of Total Gross Profit</v>
      </c>
      <c r="K1754" s="34" t="str">
        <f t="shared" si="137"/>
        <v>200Professional Fees - Toyota</v>
      </c>
      <c r="L1754" s="28">
        <f>+SUMIF('TB 4-24'!M:M,$AL1754,'TB 4-24'!G:G)</f>
        <v>0</v>
      </c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>
        <f>+SUMIF('Input Sheet'!$S:$S,$AL1754,'Input Sheet'!C:C)</f>
        <v>0</v>
      </c>
      <c r="Z1754" s="28">
        <f>+SUMIF('Input Sheet'!$S:$S,$AL1754,'Input Sheet'!D:D)</f>
        <v>0</v>
      </c>
      <c r="AA1754" s="28">
        <f>+SUMIF('Input Sheet'!$S:$S,$AL1754,'Input Sheet'!E:E)</f>
        <v>0</v>
      </c>
      <c r="AB1754" s="28">
        <f>+SUMIF('Input Sheet'!$S:$S,$AL1754,'Input Sheet'!F:F)</f>
        <v>0</v>
      </c>
      <c r="AC1754" s="28">
        <f>+SUMIF('Input Sheet'!$S:$S,$AL1754,'Input Sheet'!G:G)</f>
        <v>0</v>
      </c>
      <c r="AD1754" s="28">
        <f>+SUMIF('Input Sheet'!$S:$S,$AL1754,'Input Sheet'!H:H)</f>
        <v>0</v>
      </c>
      <c r="AE1754" s="28">
        <f>+SUMIF('Input Sheet'!$S:$S,$AL1754,'Input Sheet'!I:I)</f>
        <v>0</v>
      </c>
      <c r="AF1754" s="28">
        <f>+SUMIF('Input Sheet'!$S:$S,$AL1754,'Input Sheet'!J:J)</f>
        <v>0</v>
      </c>
      <c r="AG1754" s="28">
        <f>+SUMIF('Input Sheet'!$S:$S,$AL1754,'Input Sheet'!K:K)</f>
        <v>0</v>
      </c>
      <c r="AH1754" s="28">
        <f>+SUMIF('Input Sheet'!$S:$S,$AL1754,'Input Sheet'!L:L)</f>
        <v>0</v>
      </c>
      <c r="AI1754" s="28">
        <f>+SUMIF('Input Sheet'!$S:$S,$AL1754,'Input Sheet'!M:M)</f>
        <v>0</v>
      </c>
      <c r="AJ1754" s="28">
        <f>+SUMIF('Input Sheet'!$S:$S,$AL1754,'Input Sheet'!N:N)</f>
        <v>0</v>
      </c>
      <c r="AK1754" s="28"/>
      <c r="AL1754" s="27" t="str">
        <f t="shared" si="138"/>
        <v>200-7490</v>
      </c>
      <c r="AM1754" s="34" t="str">
        <f t="shared" si="139"/>
        <v>Admin &amp; Other</v>
      </c>
      <c r="AN1754" s="34" t="str">
        <f t="shared" si="140"/>
        <v>Admin &amp; OtherProfessional Fees as % of Total Gross Profit</v>
      </c>
      <c r="AO1754" s="35"/>
      <c r="AP1754" s="35"/>
      <c r="AQ1754" s="35"/>
    </row>
    <row r="1755" spans="1:43" x14ac:dyDescent="0.25">
      <c r="A1755" s="27" t="s">
        <v>103</v>
      </c>
      <c r="B1755" s="27" t="s">
        <v>104</v>
      </c>
      <c r="C1755" s="27" t="s">
        <v>657</v>
      </c>
      <c r="D1755" s="27" t="s">
        <v>196</v>
      </c>
      <c r="E1755" s="27" t="s">
        <v>658</v>
      </c>
      <c r="F1755" s="27" t="s">
        <v>704</v>
      </c>
      <c r="G1755" s="27" t="s">
        <v>705</v>
      </c>
      <c r="H1755" s="34" t="s">
        <v>644</v>
      </c>
      <c r="I1755" s="34" t="s">
        <v>706</v>
      </c>
      <c r="J1755" s="34" t="str">
        <f t="shared" si="136"/>
        <v>Admin &amp; OtherProfessional Fees as % of Total Gross Profit</v>
      </c>
      <c r="K1755" s="34" t="str">
        <f t="shared" si="137"/>
        <v>210Professional Fees - Toyota</v>
      </c>
      <c r="L1755" s="28">
        <f>+SUMIF('TB 4-24'!M:M,$AL1755,'TB 4-24'!G:G)</f>
        <v>0</v>
      </c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>
        <f>+SUMIF('Input Sheet'!$S:$S,$AL1755,'Input Sheet'!C:C)</f>
        <v>0</v>
      </c>
      <c r="Z1755" s="28">
        <f>+SUMIF('Input Sheet'!$S:$S,$AL1755,'Input Sheet'!D:D)</f>
        <v>0</v>
      </c>
      <c r="AA1755" s="28">
        <f>+SUMIF('Input Sheet'!$S:$S,$AL1755,'Input Sheet'!E:E)</f>
        <v>0</v>
      </c>
      <c r="AB1755" s="28">
        <f>+SUMIF('Input Sheet'!$S:$S,$AL1755,'Input Sheet'!F:F)</f>
        <v>0</v>
      </c>
      <c r="AC1755" s="28">
        <f>+SUMIF('Input Sheet'!$S:$S,$AL1755,'Input Sheet'!G:G)</f>
        <v>0</v>
      </c>
      <c r="AD1755" s="28">
        <f>+SUMIF('Input Sheet'!$S:$S,$AL1755,'Input Sheet'!H:H)</f>
        <v>0</v>
      </c>
      <c r="AE1755" s="28">
        <f>+SUMIF('Input Sheet'!$S:$S,$AL1755,'Input Sheet'!I:I)</f>
        <v>0</v>
      </c>
      <c r="AF1755" s="28">
        <f>+SUMIF('Input Sheet'!$S:$S,$AL1755,'Input Sheet'!J:J)</f>
        <v>0</v>
      </c>
      <c r="AG1755" s="28">
        <f>+SUMIF('Input Sheet'!$S:$S,$AL1755,'Input Sheet'!K:K)</f>
        <v>0</v>
      </c>
      <c r="AH1755" s="28">
        <f>+SUMIF('Input Sheet'!$S:$S,$AL1755,'Input Sheet'!L:L)</f>
        <v>0</v>
      </c>
      <c r="AI1755" s="28">
        <f>+SUMIF('Input Sheet'!$S:$S,$AL1755,'Input Sheet'!M:M)</f>
        <v>0</v>
      </c>
      <c r="AJ1755" s="28">
        <f>+SUMIF('Input Sheet'!$S:$S,$AL1755,'Input Sheet'!N:N)</f>
        <v>0</v>
      </c>
      <c r="AK1755" s="28"/>
      <c r="AL1755" s="27" t="str">
        <f t="shared" si="138"/>
        <v>210-7490</v>
      </c>
      <c r="AM1755" s="34" t="str">
        <f t="shared" si="139"/>
        <v>Admin &amp; Other</v>
      </c>
      <c r="AN1755" s="34" t="str">
        <f t="shared" si="140"/>
        <v>Admin &amp; OtherProfessional Fees as % of Total Gross Profit</v>
      </c>
      <c r="AO1755" s="35"/>
      <c r="AP1755" s="35"/>
      <c r="AQ1755" s="35"/>
    </row>
    <row r="1756" spans="1:43" x14ac:dyDescent="0.25">
      <c r="A1756" s="27" t="s">
        <v>103</v>
      </c>
      <c r="B1756" s="27" t="s">
        <v>104</v>
      </c>
      <c r="C1756" s="27" t="s">
        <v>657</v>
      </c>
      <c r="D1756" s="27" t="s">
        <v>196</v>
      </c>
      <c r="E1756" s="27" t="s">
        <v>659</v>
      </c>
      <c r="F1756" s="27" t="s">
        <v>704</v>
      </c>
      <c r="G1756" s="27" t="s">
        <v>705</v>
      </c>
      <c r="H1756" s="34" t="s">
        <v>644</v>
      </c>
      <c r="I1756" s="34" t="s">
        <v>706</v>
      </c>
      <c r="J1756" s="34" t="str">
        <f t="shared" si="136"/>
        <v>Admin &amp; OtherProfessional Fees as % of Total Gross Profit</v>
      </c>
      <c r="K1756" s="34" t="str">
        <f t="shared" si="137"/>
        <v>220Professional Fees - Toyota</v>
      </c>
      <c r="L1756" s="28">
        <f>+SUMIF('TB 4-24'!M:M,$AL1756,'TB 4-24'!G:G)</f>
        <v>0</v>
      </c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>
        <f>+SUMIF('Input Sheet'!$S:$S,$AL1756,'Input Sheet'!C:C)</f>
        <v>0</v>
      </c>
      <c r="Z1756" s="28">
        <f>+SUMIF('Input Sheet'!$S:$S,$AL1756,'Input Sheet'!D:D)</f>
        <v>0</v>
      </c>
      <c r="AA1756" s="28">
        <f>+SUMIF('Input Sheet'!$S:$S,$AL1756,'Input Sheet'!E:E)</f>
        <v>0</v>
      </c>
      <c r="AB1756" s="28">
        <f>+SUMIF('Input Sheet'!$S:$S,$AL1756,'Input Sheet'!F:F)</f>
        <v>0</v>
      </c>
      <c r="AC1756" s="28">
        <f>+SUMIF('Input Sheet'!$S:$S,$AL1756,'Input Sheet'!G:G)</f>
        <v>0</v>
      </c>
      <c r="AD1756" s="28">
        <f>+SUMIF('Input Sheet'!$S:$S,$AL1756,'Input Sheet'!H:H)</f>
        <v>0</v>
      </c>
      <c r="AE1756" s="28">
        <f>+SUMIF('Input Sheet'!$S:$S,$AL1756,'Input Sheet'!I:I)</f>
        <v>0</v>
      </c>
      <c r="AF1756" s="28">
        <f>+SUMIF('Input Sheet'!$S:$S,$AL1756,'Input Sheet'!J:J)</f>
        <v>0</v>
      </c>
      <c r="AG1756" s="28">
        <f>+SUMIF('Input Sheet'!$S:$S,$AL1756,'Input Sheet'!K:K)</f>
        <v>0</v>
      </c>
      <c r="AH1756" s="28">
        <f>+SUMIF('Input Sheet'!$S:$S,$AL1756,'Input Sheet'!L:L)</f>
        <v>0</v>
      </c>
      <c r="AI1756" s="28">
        <f>+SUMIF('Input Sheet'!$S:$S,$AL1756,'Input Sheet'!M:M)</f>
        <v>0</v>
      </c>
      <c r="AJ1756" s="28">
        <f>+SUMIF('Input Sheet'!$S:$S,$AL1756,'Input Sheet'!N:N)</f>
        <v>0</v>
      </c>
      <c r="AK1756" s="28"/>
      <c r="AL1756" s="27" t="str">
        <f t="shared" si="138"/>
        <v>220-7490</v>
      </c>
      <c r="AM1756" s="34" t="str">
        <f t="shared" si="139"/>
        <v>Admin &amp; Other</v>
      </c>
      <c r="AN1756" s="34" t="str">
        <f t="shared" si="140"/>
        <v>Admin &amp; OtherProfessional Fees as % of Total Gross Profit</v>
      </c>
      <c r="AO1756" s="35"/>
      <c r="AP1756" s="35"/>
      <c r="AQ1756" s="35"/>
    </row>
    <row r="1757" spans="1:43" x14ac:dyDescent="0.25">
      <c r="A1757" s="27" t="s">
        <v>103</v>
      </c>
      <c r="B1757" s="27" t="s">
        <v>104</v>
      </c>
      <c r="C1757" s="27" t="s">
        <v>657</v>
      </c>
      <c r="D1757" s="27" t="s">
        <v>196</v>
      </c>
      <c r="E1757" s="27" t="s">
        <v>661</v>
      </c>
      <c r="F1757" s="27" t="s">
        <v>704</v>
      </c>
      <c r="G1757" s="27" t="s">
        <v>705</v>
      </c>
      <c r="H1757" s="34" t="s">
        <v>644</v>
      </c>
      <c r="I1757" s="34" t="s">
        <v>706</v>
      </c>
      <c r="J1757" s="34" t="str">
        <f t="shared" si="136"/>
        <v>Admin &amp; OtherProfessional Fees as % of Total Gross Profit</v>
      </c>
      <c r="K1757" s="34" t="str">
        <f t="shared" si="137"/>
        <v>221Professional Fees - Toyota</v>
      </c>
      <c r="L1757" s="28">
        <f>+SUMIF('TB 4-24'!M:M,$AL1757,'TB 4-24'!G:G)</f>
        <v>0</v>
      </c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>
        <f>+SUMIF('Input Sheet'!$S:$S,$AL1757,'Input Sheet'!C:C)</f>
        <v>0</v>
      </c>
      <c r="Z1757" s="28">
        <f>+SUMIF('Input Sheet'!$S:$S,$AL1757,'Input Sheet'!D:D)</f>
        <v>0</v>
      </c>
      <c r="AA1757" s="28">
        <f>+SUMIF('Input Sheet'!$S:$S,$AL1757,'Input Sheet'!E:E)</f>
        <v>0</v>
      </c>
      <c r="AB1757" s="28">
        <f>+SUMIF('Input Sheet'!$S:$S,$AL1757,'Input Sheet'!F:F)</f>
        <v>0</v>
      </c>
      <c r="AC1757" s="28">
        <f>+SUMIF('Input Sheet'!$S:$S,$AL1757,'Input Sheet'!G:G)</f>
        <v>0</v>
      </c>
      <c r="AD1757" s="28">
        <f>+SUMIF('Input Sheet'!$S:$S,$AL1757,'Input Sheet'!H:H)</f>
        <v>0</v>
      </c>
      <c r="AE1757" s="28">
        <f>+SUMIF('Input Sheet'!$S:$S,$AL1757,'Input Sheet'!I:I)</f>
        <v>0</v>
      </c>
      <c r="AF1757" s="28">
        <f>+SUMIF('Input Sheet'!$S:$S,$AL1757,'Input Sheet'!J:J)</f>
        <v>0</v>
      </c>
      <c r="AG1757" s="28">
        <f>+SUMIF('Input Sheet'!$S:$S,$AL1757,'Input Sheet'!K:K)</f>
        <v>0</v>
      </c>
      <c r="AH1757" s="28">
        <f>+SUMIF('Input Sheet'!$S:$S,$AL1757,'Input Sheet'!L:L)</f>
        <v>0</v>
      </c>
      <c r="AI1757" s="28">
        <f>+SUMIF('Input Sheet'!$S:$S,$AL1757,'Input Sheet'!M:M)</f>
        <v>0</v>
      </c>
      <c r="AJ1757" s="28">
        <f>+SUMIF('Input Sheet'!$S:$S,$AL1757,'Input Sheet'!N:N)</f>
        <v>0</v>
      </c>
      <c r="AK1757" s="28"/>
      <c r="AL1757" s="27" t="str">
        <f t="shared" si="138"/>
        <v>221-7490</v>
      </c>
      <c r="AM1757" s="34" t="str">
        <f t="shared" si="139"/>
        <v>Admin &amp; Other</v>
      </c>
      <c r="AN1757" s="34" t="str">
        <f t="shared" si="140"/>
        <v>Admin &amp; OtherProfessional Fees as % of Total Gross Profit</v>
      </c>
      <c r="AO1757" s="35"/>
      <c r="AP1757" s="35"/>
      <c r="AQ1757" s="35"/>
    </row>
    <row r="1758" spans="1:43" x14ac:dyDescent="0.25">
      <c r="A1758" s="27" t="s">
        <v>103</v>
      </c>
      <c r="B1758" s="27" t="s">
        <v>104</v>
      </c>
      <c r="C1758" s="27" t="s">
        <v>657</v>
      </c>
      <c r="D1758" s="27" t="s">
        <v>196</v>
      </c>
      <c r="E1758" s="27" t="s">
        <v>681</v>
      </c>
      <c r="F1758" s="27" t="s">
        <v>704</v>
      </c>
      <c r="G1758" s="27" t="s">
        <v>705</v>
      </c>
      <c r="H1758" s="34" t="s">
        <v>644</v>
      </c>
      <c r="I1758" s="34" t="s">
        <v>706</v>
      </c>
      <c r="J1758" s="34" t="str">
        <f t="shared" si="136"/>
        <v>Admin &amp; OtherProfessional Fees as % of Total Gross Profit</v>
      </c>
      <c r="K1758" s="34" t="str">
        <f t="shared" si="137"/>
        <v>230Professional Fees - Toyota</v>
      </c>
      <c r="L1758" s="28">
        <f>+SUMIF('TB 4-24'!M:M,$AL1758,'TB 4-24'!G:G)</f>
        <v>0</v>
      </c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>
        <f>+SUMIF('Input Sheet'!$S:$S,$AL1758,'Input Sheet'!C:C)</f>
        <v>0</v>
      </c>
      <c r="Z1758" s="28">
        <f>+SUMIF('Input Sheet'!$S:$S,$AL1758,'Input Sheet'!D:D)</f>
        <v>0</v>
      </c>
      <c r="AA1758" s="28">
        <f>+SUMIF('Input Sheet'!$S:$S,$AL1758,'Input Sheet'!E:E)</f>
        <v>0</v>
      </c>
      <c r="AB1758" s="28">
        <f>+SUMIF('Input Sheet'!$S:$S,$AL1758,'Input Sheet'!F:F)</f>
        <v>0</v>
      </c>
      <c r="AC1758" s="28">
        <f>+SUMIF('Input Sheet'!$S:$S,$AL1758,'Input Sheet'!G:G)</f>
        <v>0</v>
      </c>
      <c r="AD1758" s="28">
        <f>+SUMIF('Input Sheet'!$S:$S,$AL1758,'Input Sheet'!H:H)</f>
        <v>0</v>
      </c>
      <c r="AE1758" s="28">
        <f>+SUMIF('Input Sheet'!$S:$S,$AL1758,'Input Sheet'!I:I)</f>
        <v>0</v>
      </c>
      <c r="AF1758" s="28">
        <f>+SUMIF('Input Sheet'!$S:$S,$AL1758,'Input Sheet'!J:J)</f>
        <v>0</v>
      </c>
      <c r="AG1758" s="28">
        <f>+SUMIF('Input Sheet'!$S:$S,$AL1758,'Input Sheet'!K:K)</f>
        <v>0</v>
      </c>
      <c r="AH1758" s="28">
        <f>+SUMIF('Input Sheet'!$S:$S,$AL1758,'Input Sheet'!L:L)</f>
        <v>0</v>
      </c>
      <c r="AI1758" s="28">
        <f>+SUMIF('Input Sheet'!$S:$S,$AL1758,'Input Sheet'!M:M)</f>
        <v>0</v>
      </c>
      <c r="AJ1758" s="28">
        <f>+SUMIF('Input Sheet'!$S:$S,$AL1758,'Input Sheet'!N:N)</f>
        <v>0</v>
      </c>
      <c r="AK1758" s="28"/>
      <c r="AL1758" s="27" t="str">
        <f t="shared" si="138"/>
        <v>230-7490</v>
      </c>
      <c r="AM1758" s="34" t="str">
        <f t="shared" si="139"/>
        <v>Admin &amp; Other</v>
      </c>
      <c r="AN1758" s="34" t="str">
        <f t="shared" si="140"/>
        <v>Admin &amp; OtherProfessional Fees as % of Total Gross Profit</v>
      </c>
      <c r="AO1758" s="35"/>
      <c r="AP1758" s="35"/>
      <c r="AQ1758" s="35"/>
    </row>
    <row r="1759" spans="1:43" x14ac:dyDescent="0.25">
      <c r="A1759" s="27" t="s">
        <v>103</v>
      </c>
      <c r="B1759" s="27" t="s">
        <v>104</v>
      </c>
      <c r="C1759" s="27" t="s">
        <v>657</v>
      </c>
      <c r="D1759" s="27" t="s">
        <v>196</v>
      </c>
      <c r="E1759" s="27" t="s">
        <v>682</v>
      </c>
      <c r="F1759" s="27" t="s">
        <v>704</v>
      </c>
      <c r="G1759" s="27" t="s">
        <v>705</v>
      </c>
      <c r="H1759" s="34" t="s">
        <v>644</v>
      </c>
      <c r="I1759" s="34" t="s">
        <v>706</v>
      </c>
      <c r="J1759" s="34" t="str">
        <f t="shared" si="136"/>
        <v>Admin &amp; OtherProfessional Fees as % of Total Gross Profit</v>
      </c>
      <c r="K1759" s="34" t="str">
        <f t="shared" si="137"/>
        <v>240Professional Fees - Toyota</v>
      </c>
      <c r="L1759" s="28">
        <f>+SUMIF('TB 4-24'!M:M,$AL1759,'TB 4-24'!G:G)</f>
        <v>0</v>
      </c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>
        <f>+SUMIF('Input Sheet'!$S:$S,$AL1759,'Input Sheet'!C:C)</f>
        <v>0</v>
      </c>
      <c r="Z1759" s="28">
        <f>+SUMIF('Input Sheet'!$S:$S,$AL1759,'Input Sheet'!D:D)</f>
        <v>0</v>
      </c>
      <c r="AA1759" s="28">
        <f>+SUMIF('Input Sheet'!$S:$S,$AL1759,'Input Sheet'!E:E)</f>
        <v>0</v>
      </c>
      <c r="AB1759" s="28">
        <f>+SUMIF('Input Sheet'!$S:$S,$AL1759,'Input Sheet'!F:F)</f>
        <v>0</v>
      </c>
      <c r="AC1759" s="28">
        <f>+SUMIF('Input Sheet'!$S:$S,$AL1759,'Input Sheet'!G:G)</f>
        <v>0</v>
      </c>
      <c r="AD1759" s="28">
        <f>+SUMIF('Input Sheet'!$S:$S,$AL1759,'Input Sheet'!H:H)</f>
        <v>0</v>
      </c>
      <c r="AE1759" s="28">
        <f>+SUMIF('Input Sheet'!$S:$S,$AL1759,'Input Sheet'!I:I)</f>
        <v>0</v>
      </c>
      <c r="AF1759" s="28">
        <f>+SUMIF('Input Sheet'!$S:$S,$AL1759,'Input Sheet'!J:J)</f>
        <v>0</v>
      </c>
      <c r="AG1759" s="28">
        <f>+SUMIF('Input Sheet'!$S:$S,$AL1759,'Input Sheet'!K:K)</f>
        <v>0</v>
      </c>
      <c r="AH1759" s="28">
        <f>+SUMIF('Input Sheet'!$S:$S,$AL1759,'Input Sheet'!L:L)</f>
        <v>0</v>
      </c>
      <c r="AI1759" s="28">
        <f>+SUMIF('Input Sheet'!$S:$S,$AL1759,'Input Sheet'!M:M)</f>
        <v>0</v>
      </c>
      <c r="AJ1759" s="28">
        <f>+SUMIF('Input Sheet'!$S:$S,$AL1759,'Input Sheet'!N:N)</f>
        <v>0</v>
      </c>
      <c r="AK1759" s="28"/>
      <c r="AL1759" s="27" t="str">
        <f t="shared" si="138"/>
        <v>240-7490</v>
      </c>
      <c r="AM1759" s="34" t="str">
        <f t="shared" si="139"/>
        <v>Admin &amp; Other</v>
      </c>
      <c r="AN1759" s="34" t="str">
        <f t="shared" si="140"/>
        <v>Admin &amp; OtherProfessional Fees as % of Total Gross Profit</v>
      </c>
      <c r="AO1759" s="35"/>
      <c r="AP1759" s="35"/>
      <c r="AQ1759" s="35"/>
    </row>
    <row r="1760" spans="1:43" x14ac:dyDescent="0.25">
      <c r="A1760" s="27" t="s">
        <v>103</v>
      </c>
      <c r="B1760" s="27" t="s">
        <v>104</v>
      </c>
      <c r="C1760" s="27" t="s">
        <v>657</v>
      </c>
      <c r="D1760" s="27" t="s">
        <v>196</v>
      </c>
      <c r="E1760" s="27" t="s">
        <v>662</v>
      </c>
      <c r="F1760" s="27" t="s">
        <v>704</v>
      </c>
      <c r="G1760" s="27" t="s">
        <v>705</v>
      </c>
      <c r="H1760" s="34" t="s">
        <v>644</v>
      </c>
      <c r="I1760" s="34" t="s">
        <v>706</v>
      </c>
      <c r="J1760" s="34" t="str">
        <f t="shared" si="136"/>
        <v>Admin &amp; OtherProfessional Fees as % of Total Gross Profit</v>
      </c>
      <c r="K1760" s="34" t="str">
        <f t="shared" si="137"/>
        <v>260Professional Fees - Toyota</v>
      </c>
      <c r="L1760" s="28">
        <f>+SUMIF('TB 4-24'!M:M,$AL1760,'TB 4-24'!G:G)</f>
        <v>0</v>
      </c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>
        <f>+SUMIF('Input Sheet'!$S:$S,$AL1760,'Input Sheet'!C:C)</f>
        <v>0</v>
      </c>
      <c r="Z1760" s="28">
        <f>+SUMIF('Input Sheet'!$S:$S,$AL1760,'Input Sheet'!D:D)</f>
        <v>0</v>
      </c>
      <c r="AA1760" s="28">
        <f>+SUMIF('Input Sheet'!$S:$S,$AL1760,'Input Sheet'!E:E)</f>
        <v>0</v>
      </c>
      <c r="AB1760" s="28">
        <f>+SUMIF('Input Sheet'!$S:$S,$AL1760,'Input Sheet'!F:F)</f>
        <v>0</v>
      </c>
      <c r="AC1760" s="28">
        <f>+SUMIF('Input Sheet'!$S:$S,$AL1760,'Input Sheet'!G:G)</f>
        <v>0</v>
      </c>
      <c r="AD1760" s="28">
        <f>+SUMIF('Input Sheet'!$S:$S,$AL1760,'Input Sheet'!H:H)</f>
        <v>0</v>
      </c>
      <c r="AE1760" s="28">
        <f>+SUMIF('Input Sheet'!$S:$S,$AL1760,'Input Sheet'!I:I)</f>
        <v>0</v>
      </c>
      <c r="AF1760" s="28">
        <f>+SUMIF('Input Sheet'!$S:$S,$AL1760,'Input Sheet'!J:J)</f>
        <v>0</v>
      </c>
      <c r="AG1760" s="28">
        <f>+SUMIF('Input Sheet'!$S:$S,$AL1760,'Input Sheet'!K:K)</f>
        <v>0</v>
      </c>
      <c r="AH1760" s="28">
        <f>+SUMIF('Input Sheet'!$S:$S,$AL1760,'Input Sheet'!L:L)</f>
        <v>0</v>
      </c>
      <c r="AI1760" s="28">
        <f>+SUMIF('Input Sheet'!$S:$S,$AL1760,'Input Sheet'!M:M)</f>
        <v>0</v>
      </c>
      <c r="AJ1760" s="28">
        <f>+SUMIF('Input Sheet'!$S:$S,$AL1760,'Input Sheet'!N:N)</f>
        <v>0</v>
      </c>
      <c r="AK1760" s="28"/>
      <c r="AL1760" s="27" t="str">
        <f t="shared" si="138"/>
        <v>260-7490</v>
      </c>
      <c r="AM1760" s="34" t="str">
        <f t="shared" si="139"/>
        <v>Admin &amp; Other</v>
      </c>
      <c r="AN1760" s="34" t="str">
        <f t="shared" si="140"/>
        <v>Admin &amp; OtherProfessional Fees as % of Total Gross Profit</v>
      </c>
      <c r="AO1760" s="35"/>
      <c r="AP1760" s="35"/>
      <c r="AQ1760" s="35"/>
    </row>
    <row r="1761" spans="1:43" x14ac:dyDescent="0.25">
      <c r="A1761" s="27" t="s">
        <v>103</v>
      </c>
      <c r="B1761" s="27" t="s">
        <v>104</v>
      </c>
      <c r="C1761" s="27" t="s">
        <v>663</v>
      </c>
      <c r="D1761" s="27" t="s">
        <v>196</v>
      </c>
      <c r="E1761" s="27" t="s">
        <v>664</v>
      </c>
      <c r="F1761" s="27" t="s">
        <v>704</v>
      </c>
      <c r="G1761" s="27" t="s">
        <v>705</v>
      </c>
      <c r="H1761" s="34" t="s">
        <v>644</v>
      </c>
      <c r="I1761" s="34" t="s">
        <v>706</v>
      </c>
      <c r="J1761" s="34" t="str">
        <f t="shared" si="136"/>
        <v>Admin &amp; OtherProfessional Fees as % of Total Gross Profit</v>
      </c>
      <c r="K1761" s="34" t="str">
        <f t="shared" si="137"/>
        <v>400Professional Fees - Toyota</v>
      </c>
      <c r="L1761" s="28">
        <f>+SUMIF('TB 4-24'!M:M,$AL1761,'TB 4-24'!G:G)</f>
        <v>0</v>
      </c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>
        <f>+SUMIF('Input Sheet'!$S:$S,$AL1761,'Input Sheet'!C:C)</f>
        <v>0</v>
      </c>
      <c r="Z1761" s="28">
        <f>+SUMIF('Input Sheet'!$S:$S,$AL1761,'Input Sheet'!D:D)</f>
        <v>0</v>
      </c>
      <c r="AA1761" s="28">
        <f>+SUMIF('Input Sheet'!$S:$S,$AL1761,'Input Sheet'!E:E)</f>
        <v>0</v>
      </c>
      <c r="AB1761" s="28">
        <f>+SUMIF('Input Sheet'!$S:$S,$AL1761,'Input Sheet'!F:F)</f>
        <v>0</v>
      </c>
      <c r="AC1761" s="28">
        <f>+SUMIF('Input Sheet'!$S:$S,$AL1761,'Input Sheet'!G:G)</f>
        <v>0</v>
      </c>
      <c r="AD1761" s="28">
        <f>+SUMIF('Input Sheet'!$S:$S,$AL1761,'Input Sheet'!H:H)</f>
        <v>0</v>
      </c>
      <c r="AE1761" s="28">
        <f>+SUMIF('Input Sheet'!$S:$S,$AL1761,'Input Sheet'!I:I)</f>
        <v>0</v>
      </c>
      <c r="AF1761" s="28">
        <f>+SUMIF('Input Sheet'!$S:$S,$AL1761,'Input Sheet'!J:J)</f>
        <v>0</v>
      </c>
      <c r="AG1761" s="28">
        <f>+SUMIF('Input Sheet'!$S:$S,$AL1761,'Input Sheet'!K:K)</f>
        <v>0</v>
      </c>
      <c r="AH1761" s="28">
        <f>+SUMIF('Input Sheet'!$S:$S,$AL1761,'Input Sheet'!L:L)</f>
        <v>0</v>
      </c>
      <c r="AI1761" s="28">
        <f>+SUMIF('Input Sheet'!$S:$S,$AL1761,'Input Sheet'!M:M)</f>
        <v>0</v>
      </c>
      <c r="AJ1761" s="28">
        <f>+SUMIF('Input Sheet'!$S:$S,$AL1761,'Input Sheet'!N:N)</f>
        <v>0</v>
      </c>
      <c r="AK1761" s="28"/>
      <c r="AL1761" s="27" t="str">
        <f t="shared" si="138"/>
        <v>400-7490</v>
      </c>
      <c r="AM1761" s="34" t="str">
        <f t="shared" si="139"/>
        <v>Admin &amp; Other</v>
      </c>
      <c r="AN1761" s="34" t="str">
        <f t="shared" si="140"/>
        <v>Admin &amp; OtherProfessional Fees as % of Total Gross Profit</v>
      </c>
      <c r="AO1761" s="35"/>
      <c r="AP1761" s="35"/>
      <c r="AQ1761" s="35"/>
    </row>
    <row r="1762" spans="1:43" x14ac:dyDescent="0.25">
      <c r="A1762" s="27" t="s">
        <v>103</v>
      </c>
      <c r="B1762" s="27" t="s">
        <v>104</v>
      </c>
      <c r="C1762" s="27" t="s">
        <v>663</v>
      </c>
      <c r="D1762" s="27" t="s">
        <v>196</v>
      </c>
      <c r="E1762" s="27" t="s">
        <v>665</v>
      </c>
      <c r="F1762" s="27" t="s">
        <v>704</v>
      </c>
      <c r="G1762" s="27" t="s">
        <v>705</v>
      </c>
      <c r="H1762" s="34" t="s">
        <v>644</v>
      </c>
      <c r="I1762" s="34" t="s">
        <v>706</v>
      </c>
      <c r="J1762" s="34" t="str">
        <f t="shared" si="136"/>
        <v>Admin &amp; OtherProfessional Fees as % of Total Gross Profit</v>
      </c>
      <c r="K1762" s="34" t="str">
        <f t="shared" si="137"/>
        <v>410Professional Fees - Toyota</v>
      </c>
      <c r="L1762" s="28">
        <f>+SUMIF('TB 4-24'!M:M,$AL1762,'TB 4-24'!G:G)</f>
        <v>0</v>
      </c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>
        <f>+SUMIF('Input Sheet'!$S:$S,$AL1762,'Input Sheet'!C:C)</f>
        <v>0</v>
      </c>
      <c r="Z1762" s="28">
        <f>+SUMIF('Input Sheet'!$S:$S,$AL1762,'Input Sheet'!D:D)</f>
        <v>0</v>
      </c>
      <c r="AA1762" s="28">
        <f>+SUMIF('Input Sheet'!$S:$S,$AL1762,'Input Sheet'!E:E)</f>
        <v>0</v>
      </c>
      <c r="AB1762" s="28">
        <f>+SUMIF('Input Sheet'!$S:$S,$AL1762,'Input Sheet'!F:F)</f>
        <v>0</v>
      </c>
      <c r="AC1762" s="28">
        <f>+SUMIF('Input Sheet'!$S:$S,$AL1762,'Input Sheet'!G:G)</f>
        <v>0</v>
      </c>
      <c r="AD1762" s="28">
        <f>+SUMIF('Input Sheet'!$S:$S,$AL1762,'Input Sheet'!H:H)</f>
        <v>0</v>
      </c>
      <c r="AE1762" s="28">
        <f>+SUMIF('Input Sheet'!$S:$S,$AL1762,'Input Sheet'!I:I)</f>
        <v>0</v>
      </c>
      <c r="AF1762" s="28">
        <f>+SUMIF('Input Sheet'!$S:$S,$AL1762,'Input Sheet'!J:J)</f>
        <v>0</v>
      </c>
      <c r="AG1762" s="28">
        <f>+SUMIF('Input Sheet'!$S:$S,$AL1762,'Input Sheet'!K:K)</f>
        <v>0</v>
      </c>
      <c r="AH1762" s="28">
        <f>+SUMIF('Input Sheet'!$S:$S,$AL1762,'Input Sheet'!L:L)</f>
        <v>0</v>
      </c>
      <c r="AI1762" s="28">
        <f>+SUMIF('Input Sheet'!$S:$S,$AL1762,'Input Sheet'!M:M)</f>
        <v>0</v>
      </c>
      <c r="AJ1762" s="28">
        <f>+SUMIF('Input Sheet'!$S:$S,$AL1762,'Input Sheet'!N:N)</f>
        <v>0</v>
      </c>
      <c r="AK1762" s="28"/>
      <c r="AL1762" s="27" t="str">
        <f t="shared" si="138"/>
        <v>410-7490</v>
      </c>
      <c r="AM1762" s="34" t="str">
        <f t="shared" si="139"/>
        <v>Admin &amp; Other</v>
      </c>
      <c r="AN1762" s="34" t="str">
        <f t="shared" si="140"/>
        <v>Admin &amp; OtherProfessional Fees as % of Total Gross Profit</v>
      </c>
      <c r="AO1762" s="35"/>
      <c r="AP1762" s="35"/>
      <c r="AQ1762" s="35"/>
    </row>
    <row r="1763" spans="1:43" x14ac:dyDescent="0.25">
      <c r="A1763" s="27" t="s">
        <v>103</v>
      </c>
      <c r="B1763" s="27" t="s">
        <v>104</v>
      </c>
      <c r="C1763" s="27" t="s">
        <v>663</v>
      </c>
      <c r="D1763" s="27" t="s">
        <v>196</v>
      </c>
      <c r="E1763" s="27" t="s">
        <v>666</v>
      </c>
      <c r="F1763" s="27" t="s">
        <v>704</v>
      </c>
      <c r="G1763" s="27" t="s">
        <v>705</v>
      </c>
      <c r="H1763" s="34" t="s">
        <v>644</v>
      </c>
      <c r="I1763" s="34" t="s">
        <v>706</v>
      </c>
      <c r="J1763" s="34" t="str">
        <f t="shared" si="136"/>
        <v>Admin &amp; OtherProfessional Fees as % of Total Gross Profit</v>
      </c>
      <c r="K1763" s="34" t="str">
        <f t="shared" si="137"/>
        <v>420Professional Fees - Toyota</v>
      </c>
      <c r="L1763" s="28">
        <f>+SUMIF('TB 4-24'!M:M,$AL1763,'TB 4-24'!G:G)</f>
        <v>0</v>
      </c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>
        <f>+SUMIF('Input Sheet'!$S:$S,$AL1763,'Input Sheet'!C:C)</f>
        <v>0</v>
      </c>
      <c r="Z1763" s="28">
        <f>+SUMIF('Input Sheet'!$S:$S,$AL1763,'Input Sheet'!D:D)</f>
        <v>0</v>
      </c>
      <c r="AA1763" s="28">
        <f>+SUMIF('Input Sheet'!$S:$S,$AL1763,'Input Sheet'!E:E)</f>
        <v>0</v>
      </c>
      <c r="AB1763" s="28">
        <f>+SUMIF('Input Sheet'!$S:$S,$AL1763,'Input Sheet'!F:F)</f>
        <v>0</v>
      </c>
      <c r="AC1763" s="28">
        <f>+SUMIF('Input Sheet'!$S:$S,$AL1763,'Input Sheet'!G:G)</f>
        <v>0</v>
      </c>
      <c r="AD1763" s="28">
        <f>+SUMIF('Input Sheet'!$S:$S,$AL1763,'Input Sheet'!H:H)</f>
        <v>0</v>
      </c>
      <c r="AE1763" s="28">
        <f>+SUMIF('Input Sheet'!$S:$S,$AL1763,'Input Sheet'!I:I)</f>
        <v>0</v>
      </c>
      <c r="AF1763" s="28">
        <f>+SUMIF('Input Sheet'!$S:$S,$AL1763,'Input Sheet'!J:J)</f>
        <v>0</v>
      </c>
      <c r="AG1763" s="28">
        <f>+SUMIF('Input Sheet'!$S:$S,$AL1763,'Input Sheet'!K:K)</f>
        <v>0</v>
      </c>
      <c r="AH1763" s="28">
        <f>+SUMIF('Input Sheet'!$S:$S,$AL1763,'Input Sheet'!L:L)</f>
        <v>0</v>
      </c>
      <c r="AI1763" s="28">
        <f>+SUMIF('Input Sheet'!$S:$S,$AL1763,'Input Sheet'!M:M)</f>
        <v>0</v>
      </c>
      <c r="AJ1763" s="28">
        <f>+SUMIF('Input Sheet'!$S:$S,$AL1763,'Input Sheet'!N:N)</f>
        <v>0</v>
      </c>
      <c r="AK1763" s="28"/>
      <c r="AL1763" s="27" t="str">
        <f t="shared" si="138"/>
        <v>420-7490</v>
      </c>
      <c r="AM1763" s="34" t="str">
        <f t="shared" si="139"/>
        <v>Admin &amp; Other</v>
      </c>
      <c r="AN1763" s="34" t="str">
        <f t="shared" si="140"/>
        <v>Admin &amp; OtherProfessional Fees as % of Total Gross Profit</v>
      </c>
      <c r="AO1763" s="35"/>
      <c r="AP1763" s="35"/>
      <c r="AQ1763" s="35"/>
    </row>
    <row r="1764" spans="1:43" x14ac:dyDescent="0.25">
      <c r="A1764" s="27" t="s">
        <v>103</v>
      </c>
      <c r="B1764" s="27" t="s">
        <v>104</v>
      </c>
      <c r="C1764" s="27" t="s">
        <v>663</v>
      </c>
      <c r="D1764" s="27" t="s">
        <v>196</v>
      </c>
      <c r="E1764" s="27" t="s">
        <v>667</v>
      </c>
      <c r="F1764" s="27" t="s">
        <v>704</v>
      </c>
      <c r="G1764" s="27" t="s">
        <v>705</v>
      </c>
      <c r="H1764" s="34" t="s">
        <v>644</v>
      </c>
      <c r="I1764" s="34" t="s">
        <v>706</v>
      </c>
      <c r="J1764" s="34" t="str">
        <f t="shared" si="136"/>
        <v>Admin &amp; OtherProfessional Fees as % of Total Gross Profit</v>
      </c>
      <c r="K1764" s="34" t="str">
        <f t="shared" si="137"/>
        <v>421Professional Fees - Toyota</v>
      </c>
      <c r="L1764" s="28">
        <f>+SUMIF('TB 4-24'!M:M,$AL1764,'TB 4-24'!G:G)</f>
        <v>0</v>
      </c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>
        <f>+SUMIF('Input Sheet'!$S:$S,$AL1764,'Input Sheet'!C:C)</f>
        <v>0</v>
      </c>
      <c r="Z1764" s="28">
        <f>+SUMIF('Input Sheet'!$S:$S,$AL1764,'Input Sheet'!D:D)</f>
        <v>0</v>
      </c>
      <c r="AA1764" s="28">
        <f>+SUMIF('Input Sheet'!$S:$S,$AL1764,'Input Sheet'!E:E)</f>
        <v>0</v>
      </c>
      <c r="AB1764" s="28">
        <f>+SUMIF('Input Sheet'!$S:$S,$AL1764,'Input Sheet'!F:F)</f>
        <v>0</v>
      </c>
      <c r="AC1764" s="28">
        <f>+SUMIF('Input Sheet'!$S:$S,$AL1764,'Input Sheet'!G:G)</f>
        <v>0</v>
      </c>
      <c r="AD1764" s="28">
        <f>+SUMIF('Input Sheet'!$S:$S,$AL1764,'Input Sheet'!H:H)</f>
        <v>0</v>
      </c>
      <c r="AE1764" s="28">
        <f>+SUMIF('Input Sheet'!$S:$S,$AL1764,'Input Sheet'!I:I)</f>
        <v>0</v>
      </c>
      <c r="AF1764" s="28">
        <f>+SUMIF('Input Sheet'!$S:$S,$AL1764,'Input Sheet'!J:J)</f>
        <v>0</v>
      </c>
      <c r="AG1764" s="28">
        <f>+SUMIF('Input Sheet'!$S:$S,$AL1764,'Input Sheet'!K:K)</f>
        <v>0</v>
      </c>
      <c r="AH1764" s="28">
        <f>+SUMIF('Input Sheet'!$S:$S,$AL1764,'Input Sheet'!L:L)</f>
        <v>0</v>
      </c>
      <c r="AI1764" s="28">
        <f>+SUMIF('Input Sheet'!$S:$S,$AL1764,'Input Sheet'!M:M)</f>
        <v>0</v>
      </c>
      <c r="AJ1764" s="28">
        <f>+SUMIF('Input Sheet'!$S:$S,$AL1764,'Input Sheet'!N:N)</f>
        <v>0</v>
      </c>
      <c r="AK1764" s="28"/>
      <c r="AL1764" s="27" t="str">
        <f t="shared" si="138"/>
        <v>421-7490</v>
      </c>
      <c r="AM1764" s="34" t="str">
        <f t="shared" si="139"/>
        <v>Admin &amp; Other</v>
      </c>
      <c r="AN1764" s="34" t="str">
        <f t="shared" si="140"/>
        <v>Admin &amp; OtherProfessional Fees as % of Total Gross Profit</v>
      </c>
      <c r="AO1764" s="35"/>
      <c r="AP1764" s="35"/>
      <c r="AQ1764" s="35"/>
    </row>
    <row r="1765" spans="1:43" x14ac:dyDescent="0.25">
      <c r="A1765" s="27" t="s">
        <v>103</v>
      </c>
      <c r="B1765" s="27" t="s">
        <v>104</v>
      </c>
      <c r="C1765" s="27" t="s">
        <v>663</v>
      </c>
      <c r="D1765" s="27" t="s">
        <v>196</v>
      </c>
      <c r="E1765" s="27" t="s">
        <v>668</v>
      </c>
      <c r="F1765" s="27" t="s">
        <v>704</v>
      </c>
      <c r="G1765" s="27" t="s">
        <v>705</v>
      </c>
      <c r="H1765" s="34" t="s">
        <v>644</v>
      </c>
      <c r="I1765" s="34" t="s">
        <v>706</v>
      </c>
      <c r="J1765" s="34" t="str">
        <f t="shared" si="136"/>
        <v>Admin &amp; OtherProfessional Fees as % of Total Gross Profit</v>
      </c>
      <c r="K1765" s="34" t="str">
        <f t="shared" si="137"/>
        <v>430Professional Fees - Toyota</v>
      </c>
      <c r="L1765" s="28">
        <f>+SUMIF('TB 4-24'!M:M,$AL1765,'TB 4-24'!G:G)</f>
        <v>0</v>
      </c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>
        <f>+SUMIF('Input Sheet'!$S:$S,$AL1765,'Input Sheet'!C:C)</f>
        <v>0</v>
      </c>
      <c r="Z1765" s="28">
        <f>+SUMIF('Input Sheet'!$S:$S,$AL1765,'Input Sheet'!D:D)</f>
        <v>0</v>
      </c>
      <c r="AA1765" s="28">
        <f>+SUMIF('Input Sheet'!$S:$S,$AL1765,'Input Sheet'!E:E)</f>
        <v>0</v>
      </c>
      <c r="AB1765" s="28">
        <f>+SUMIF('Input Sheet'!$S:$S,$AL1765,'Input Sheet'!F:F)</f>
        <v>0</v>
      </c>
      <c r="AC1765" s="28">
        <f>+SUMIF('Input Sheet'!$S:$S,$AL1765,'Input Sheet'!G:G)</f>
        <v>0</v>
      </c>
      <c r="AD1765" s="28">
        <f>+SUMIF('Input Sheet'!$S:$S,$AL1765,'Input Sheet'!H:H)</f>
        <v>0</v>
      </c>
      <c r="AE1765" s="28">
        <f>+SUMIF('Input Sheet'!$S:$S,$AL1765,'Input Sheet'!I:I)</f>
        <v>0</v>
      </c>
      <c r="AF1765" s="28">
        <f>+SUMIF('Input Sheet'!$S:$S,$AL1765,'Input Sheet'!J:J)</f>
        <v>0</v>
      </c>
      <c r="AG1765" s="28">
        <f>+SUMIF('Input Sheet'!$S:$S,$AL1765,'Input Sheet'!K:K)</f>
        <v>0</v>
      </c>
      <c r="AH1765" s="28">
        <f>+SUMIF('Input Sheet'!$S:$S,$AL1765,'Input Sheet'!L:L)</f>
        <v>0</v>
      </c>
      <c r="AI1765" s="28">
        <f>+SUMIF('Input Sheet'!$S:$S,$AL1765,'Input Sheet'!M:M)</f>
        <v>0</v>
      </c>
      <c r="AJ1765" s="28">
        <f>+SUMIF('Input Sheet'!$S:$S,$AL1765,'Input Sheet'!N:N)</f>
        <v>0</v>
      </c>
      <c r="AK1765" s="28"/>
      <c r="AL1765" s="27" t="str">
        <f t="shared" si="138"/>
        <v>430-7490</v>
      </c>
      <c r="AM1765" s="34" t="str">
        <f t="shared" si="139"/>
        <v>Admin &amp; Other</v>
      </c>
      <c r="AN1765" s="34" t="str">
        <f t="shared" si="140"/>
        <v>Admin &amp; OtherProfessional Fees as % of Total Gross Profit</v>
      </c>
      <c r="AO1765" s="35"/>
      <c r="AP1765" s="35"/>
      <c r="AQ1765" s="35"/>
    </row>
    <row r="1766" spans="1:43" x14ac:dyDescent="0.25">
      <c r="A1766" s="27" t="s">
        <v>103</v>
      </c>
      <c r="B1766" s="27" t="s">
        <v>104</v>
      </c>
      <c r="C1766" s="27" t="s">
        <v>663</v>
      </c>
      <c r="D1766" s="27" t="s">
        <v>196</v>
      </c>
      <c r="E1766" s="27" t="s">
        <v>669</v>
      </c>
      <c r="F1766" s="27" t="s">
        <v>704</v>
      </c>
      <c r="G1766" s="27" t="s">
        <v>705</v>
      </c>
      <c r="H1766" s="34" t="s">
        <v>644</v>
      </c>
      <c r="I1766" s="34" t="s">
        <v>706</v>
      </c>
      <c r="J1766" s="34" t="str">
        <f t="shared" si="136"/>
        <v>Admin &amp; OtherProfessional Fees as % of Total Gross Profit</v>
      </c>
      <c r="K1766" s="34" t="str">
        <f t="shared" si="137"/>
        <v>440Professional Fees - Toyota</v>
      </c>
      <c r="L1766" s="28">
        <f>+SUMIF('TB 4-24'!M:M,$AL1766,'TB 4-24'!G:G)</f>
        <v>0</v>
      </c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>
        <f>+SUMIF('Input Sheet'!$S:$S,$AL1766,'Input Sheet'!C:C)</f>
        <v>0</v>
      </c>
      <c r="Z1766" s="28">
        <f>+SUMIF('Input Sheet'!$S:$S,$AL1766,'Input Sheet'!D:D)</f>
        <v>0</v>
      </c>
      <c r="AA1766" s="28">
        <f>+SUMIF('Input Sheet'!$S:$S,$AL1766,'Input Sheet'!E:E)</f>
        <v>0</v>
      </c>
      <c r="AB1766" s="28">
        <f>+SUMIF('Input Sheet'!$S:$S,$AL1766,'Input Sheet'!F:F)</f>
        <v>0</v>
      </c>
      <c r="AC1766" s="28">
        <f>+SUMIF('Input Sheet'!$S:$S,$AL1766,'Input Sheet'!G:G)</f>
        <v>0</v>
      </c>
      <c r="AD1766" s="28">
        <f>+SUMIF('Input Sheet'!$S:$S,$AL1766,'Input Sheet'!H:H)</f>
        <v>0</v>
      </c>
      <c r="AE1766" s="28">
        <f>+SUMIF('Input Sheet'!$S:$S,$AL1766,'Input Sheet'!I:I)</f>
        <v>0</v>
      </c>
      <c r="AF1766" s="28">
        <f>+SUMIF('Input Sheet'!$S:$S,$AL1766,'Input Sheet'!J:J)</f>
        <v>0</v>
      </c>
      <c r="AG1766" s="28">
        <f>+SUMIF('Input Sheet'!$S:$S,$AL1766,'Input Sheet'!K:K)</f>
        <v>0</v>
      </c>
      <c r="AH1766" s="28">
        <f>+SUMIF('Input Sheet'!$S:$S,$AL1766,'Input Sheet'!L:L)</f>
        <v>0</v>
      </c>
      <c r="AI1766" s="28">
        <f>+SUMIF('Input Sheet'!$S:$S,$AL1766,'Input Sheet'!M:M)</f>
        <v>0</v>
      </c>
      <c r="AJ1766" s="28">
        <f>+SUMIF('Input Sheet'!$S:$S,$AL1766,'Input Sheet'!N:N)</f>
        <v>0</v>
      </c>
      <c r="AK1766" s="28"/>
      <c r="AL1766" s="27" t="str">
        <f t="shared" si="138"/>
        <v>440-7490</v>
      </c>
      <c r="AM1766" s="34" t="str">
        <f t="shared" si="139"/>
        <v>Admin &amp; Other</v>
      </c>
      <c r="AN1766" s="34" t="str">
        <f t="shared" si="140"/>
        <v>Admin &amp; OtherProfessional Fees as % of Total Gross Profit</v>
      </c>
      <c r="AO1766" s="35"/>
      <c r="AP1766" s="35"/>
      <c r="AQ1766" s="35"/>
    </row>
    <row r="1767" spans="1:43" x14ac:dyDescent="0.25">
      <c r="A1767" s="27" t="s">
        <v>103</v>
      </c>
      <c r="B1767" s="27" t="s">
        <v>104</v>
      </c>
      <c r="C1767" s="27" t="s">
        <v>663</v>
      </c>
      <c r="D1767" s="27" t="s">
        <v>196</v>
      </c>
      <c r="E1767" s="27" t="s">
        <v>670</v>
      </c>
      <c r="F1767" s="27" t="s">
        <v>704</v>
      </c>
      <c r="G1767" s="27" t="s">
        <v>705</v>
      </c>
      <c r="H1767" s="34" t="s">
        <v>644</v>
      </c>
      <c r="I1767" s="34" t="s">
        <v>706</v>
      </c>
      <c r="J1767" s="34" t="str">
        <f t="shared" si="136"/>
        <v>Admin &amp; OtherProfessional Fees as % of Total Gross Profit</v>
      </c>
      <c r="K1767" s="34" t="str">
        <f t="shared" si="137"/>
        <v>460Professional Fees - Toyota</v>
      </c>
      <c r="L1767" s="28">
        <f>+SUMIF('TB 4-24'!M:M,$AL1767,'TB 4-24'!G:G)</f>
        <v>0</v>
      </c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>
        <f>+SUMIF('Input Sheet'!$S:$S,$AL1767,'Input Sheet'!C:C)</f>
        <v>0</v>
      </c>
      <c r="Z1767" s="28">
        <f>+SUMIF('Input Sheet'!$S:$S,$AL1767,'Input Sheet'!D:D)</f>
        <v>0</v>
      </c>
      <c r="AA1767" s="28">
        <f>+SUMIF('Input Sheet'!$S:$S,$AL1767,'Input Sheet'!E:E)</f>
        <v>0</v>
      </c>
      <c r="AB1767" s="28">
        <f>+SUMIF('Input Sheet'!$S:$S,$AL1767,'Input Sheet'!F:F)</f>
        <v>0</v>
      </c>
      <c r="AC1767" s="28">
        <f>+SUMIF('Input Sheet'!$S:$S,$AL1767,'Input Sheet'!G:G)</f>
        <v>0</v>
      </c>
      <c r="AD1767" s="28">
        <f>+SUMIF('Input Sheet'!$S:$S,$AL1767,'Input Sheet'!H:H)</f>
        <v>0</v>
      </c>
      <c r="AE1767" s="28">
        <f>+SUMIF('Input Sheet'!$S:$S,$AL1767,'Input Sheet'!I:I)</f>
        <v>0</v>
      </c>
      <c r="AF1767" s="28">
        <f>+SUMIF('Input Sheet'!$S:$S,$AL1767,'Input Sheet'!J:J)</f>
        <v>0</v>
      </c>
      <c r="AG1767" s="28">
        <f>+SUMIF('Input Sheet'!$S:$S,$AL1767,'Input Sheet'!K:K)</f>
        <v>0</v>
      </c>
      <c r="AH1767" s="28">
        <f>+SUMIF('Input Sheet'!$S:$S,$AL1767,'Input Sheet'!L:L)</f>
        <v>0</v>
      </c>
      <c r="AI1767" s="28">
        <f>+SUMIF('Input Sheet'!$S:$S,$AL1767,'Input Sheet'!M:M)</f>
        <v>0</v>
      </c>
      <c r="AJ1767" s="28">
        <f>+SUMIF('Input Sheet'!$S:$S,$AL1767,'Input Sheet'!N:N)</f>
        <v>0</v>
      </c>
      <c r="AK1767" s="28"/>
      <c r="AL1767" s="27" t="str">
        <f t="shared" si="138"/>
        <v>460-7490</v>
      </c>
      <c r="AM1767" s="34" t="str">
        <f t="shared" si="139"/>
        <v>Admin &amp; Other</v>
      </c>
      <c r="AN1767" s="34" t="str">
        <f t="shared" si="140"/>
        <v>Admin &amp; OtherProfessional Fees as % of Total Gross Profit</v>
      </c>
      <c r="AO1767" s="35"/>
      <c r="AP1767" s="35"/>
      <c r="AQ1767" s="35"/>
    </row>
    <row r="1768" spans="1:43" x14ac:dyDescent="0.25">
      <c r="A1768" s="27" t="s">
        <v>103</v>
      </c>
      <c r="B1768" s="27" t="s">
        <v>104</v>
      </c>
      <c r="C1768" s="27" t="s">
        <v>671</v>
      </c>
      <c r="D1768" s="27" t="s">
        <v>196</v>
      </c>
      <c r="E1768" s="27" t="s">
        <v>672</v>
      </c>
      <c r="F1768" s="27" t="s">
        <v>704</v>
      </c>
      <c r="G1768" s="27" t="s">
        <v>705</v>
      </c>
      <c r="H1768" s="34" t="s">
        <v>644</v>
      </c>
      <c r="I1768" s="34" t="s">
        <v>706</v>
      </c>
      <c r="J1768" s="34" t="str">
        <f t="shared" si="136"/>
        <v>Admin &amp; OtherProfessional Fees as % of Total Gross Profit</v>
      </c>
      <c r="K1768" s="34" t="str">
        <f t="shared" si="137"/>
        <v>300Professional Fees - Toyota</v>
      </c>
      <c r="L1768" s="28">
        <f>+SUMIF('TB 4-24'!M:M,$AL1768,'TB 4-24'!G:G)</f>
        <v>0</v>
      </c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>
        <f>+SUMIF('Input Sheet'!$S:$S,$AL1768,'Input Sheet'!C:C)</f>
        <v>0</v>
      </c>
      <c r="Z1768" s="28">
        <f>+SUMIF('Input Sheet'!$S:$S,$AL1768,'Input Sheet'!D:D)</f>
        <v>0</v>
      </c>
      <c r="AA1768" s="28">
        <f>+SUMIF('Input Sheet'!$S:$S,$AL1768,'Input Sheet'!E:E)</f>
        <v>0</v>
      </c>
      <c r="AB1768" s="28">
        <f>+SUMIF('Input Sheet'!$S:$S,$AL1768,'Input Sheet'!F:F)</f>
        <v>0</v>
      </c>
      <c r="AC1768" s="28">
        <f>+SUMIF('Input Sheet'!$S:$S,$AL1768,'Input Sheet'!G:G)</f>
        <v>0</v>
      </c>
      <c r="AD1768" s="28">
        <f>+SUMIF('Input Sheet'!$S:$S,$AL1768,'Input Sheet'!H:H)</f>
        <v>0</v>
      </c>
      <c r="AE1768" s="28">
        <f>+SUMIF('Input Sheet'!$S:$S,$AL1768,'Input Sheet'!I:I)</f>
        <v>0</v>
      </c>
      <c r="AF1768" s="28">
        <f>+SUMIF('Input Sheet'!$S:$S,$AL1768,'Input Sheet'!J:J)</f>
        <v>0</v>
      </c>
      <c r="AG1768" s="28">
        <f>+SUMIF('Input Sheet'!$S:$S,$AL1768,'Input Sheet'!K:K)</f>
        <v>0</v>
      </c>
      <c r="AH1768" s="28">
        <f>+SUMIF('Input Sheet'!$S:$S,$AL1768,'Input Sheet'!L:L)</f>
        <v>0</v>
      </c>
      <c r="AI1768" s="28">
        <f>+SUMIF('Input Sheet'!$S:$S,$AL1768,'Input Sheet'!M:M)</f>
        <v>0</v>
      </c>
      <c r="AJ1768" s="28">
        <f>+SUMIF('Input Sheet'!$S:$S,$AL1768,'Input Sheet'!N:N)</f>
        <v>0</v>
      </c>
      <c r="AK1768" s="28"/>
      <c r="AL1768" s="27" t="str">
        <f t="shared" si="138"/>
        <v>300-7490</v>
      </c>
      <c r="AM1768" s="34" t="str">
        <f t="shared" si="139"/>
        <v>Admin &amp; Other</v>
      </c>
      <c r="AN1768" s="34" t="str">
        <f t="shared" si="140"/>
        <v>Admin &amp; OtherProfessional Fees as % of Total Gross Profit</v>
      </c>
      <c r="AO1768" s="35"/>
      <c r="AP1768" s="35"/>
      <c r="AQ1768" s="35"/>
    </row>
    <row r="1769" spans="1:43" x14ac:dyDescent="0.25">
      <c r="A1769" s="27" t="s">
        <v>103</v>
      </c>
      <c r="B1769" s="27" t="s">
        <v>104</v>
      </c>
      <c r="C1769" s="27" t="s">
        <v>671</v>
      </c>
      <c r="D1769" s="27" t="s">
        <v>196</v>
      </c>
      <c r="E1769" s="27" t="s">
        <v>673</v>
      </c>
      <c r="F1769" s="27" t="s">
        <v>704</v>
      </c>
      <c r="G1769" s="27" t="s">
        <v>705</v>
      </c>
      <c r="H1769" s="34" t="s">
        <v>644</v>
      </c>
      <c r="I1769" s="34" t="s">
        <v>706</v>
      </c>
      <c r="J1769" s="34" t="str">
        <f t="shared" si="136"/>
        <v>Admin &amp; OtherProfessional Fees as % of Total Gross Profit</v>
      </c>
      <c r="K1769" s="34" t="str">
        <f t="shared" si="137"/>
        <v>310Professional Fees - Toyota</v>
      </c>
      <c r="L1769" s="28">
        <f>+SUMIF('TB 4-24'!M:M,$AL1769,'TB 4-24'!G:G)</f>
        <v>0</v>
      </c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>
        <f>+SUMIF('Input Sheet'!$S:$S,$AL1769,'Input Sheet'!C:C)</f>
        <v>0</v>
      </c>
      <c r="Z1769" s="28">
        <f>+SUMIF('Input Sheet'!$S:$S,$AL1769,'Input Sheet'!D:D)</f>
        <v>0</v>
      </c>
      <c r="AA1769" s="28">
        <f>+SUMIF('Input Sheet'!$S:$S,$AL1769,'Input Sheet'!E:E)</f>
        <v>0</v>
      </c>
      <c r="AB1769" s="28">
        <f>+SUMIF('Input Sheet'!$S:$S,$AL1769,'Input Sheet'!F:F)</f>
        <v>0</v>
      </c>
      <c r="AC1769" s="28">
        <f>+SUMIF('Input Sheet'!$S:$S,$AL1769,'Input Sheet'!G:G)</f>
        <v>0</v>
      </c>
      <c r="AD1769" s="28">
        <f>+SUMIF('Input Sheet'!$S:$S,$AL1769,'Input Sheet'!H:H)</f>
        <v>0</v>
      </c>
      <c r="AE1769" s="28">
        <f>+SUMIF('Input Sheet'!$S:$S,$AL1769,'Input Sheet'!I:I)</f>
        <v>0</v>
      </c>
      <c r="AF1769" s="28">
        <f>+SUMIF('Input Sheet'!$S:$S,$AL1769,'Input Sheet'!J:J)</f>
        <v>0</v>
      </c>
      <c r="AG1769" s="28">
        <f>+SUMIF('Input Sheet'!$S:$S,$AL1769,'Input Sheet'!K:K)</f>
        <v>0</v>
      </c>
      <c r="AH1769" s="28">
        <f>+SUMIF('Input Sheet'!$S:$S,$AL1769,'Input Sheet'!L:L)</f>
        <v>0</v>
      </c>
      <c r="AI1769" s="28">
        <f>+SUMIF('Input Sheet'!$S:$S,$AL1769,'Input Sheet'!M:M)</f>
        <v>0</v>
      </c>
      <c r="AJ1769" s="28">
        <f>+SUMIF('Input Sheet'!$S:$S,$AL1769,'Input Sheet'!N:N)</f>
        <v>0</v>
      </c>
      <c r="AK1769" s="28"/>
      <c r="AL1769" s="27" t="str">
        <f t="shared" si="138"/>
        <v>310-7490</v>
      </c>
      <c r="AM1769" s="34" t="str">
        <f t="shared" si="139"/>
        <v>Admin &amp; Other</v>
      </c>
      <c r="AN1769" s="34" t="str">
        <f t="shared" si="140"/>
        <v>Admin &amp; OtherProfessional Fees as % of Total Gross Profit</v>
      </c>
      <c r="AO1769" s="35"/>
      <c r="AP1769" s="35"/>
      <c r="AQ1769" s="35"/>
    </row>
    <row r="1770" spans="1:43" x14ac:dyDescent="0.25">
      <c r="A1770" s="27" t="s">
        <v>103</v>
      </c>
      <c r="B1770" s="27" t="s">
        <v>104</v>
      </c>
      <c r="C1770" s="27" t="s">
        <v>671</v>
      </c>
      <c r="D1770" s="27" t="s">
        <v>196</v>
      </c>
      <c r="E1770" s="27" t="s">
        <v>674</v>
      </c>
      <c r="F1770" s="27" t="s">
        <v>704</v>
      </c>
      <c r="G1770" s="27" t="s">
        <v>705</v>
      </c>
      <c r="H1770" s="34" t="s">
        <v>644</v>
      </c>
      <c r="I1770" s="34" t="s">
        <v>706</v>
      </c>
      <c r="J1770" s="34" t="str">
        <f t="shared" si="136"/>
        <v>Admin &amp; OtherProfessional Fees as % of Total Gross Profit</v>
      </c>
      <c r="K1770" s="34" t="str">
        <f t="shared" si="137"/>
        <v>321Professional Fees - Toyota</v>
      </c>
      <c r="L1770" s="28">
        <f>+SUMIF('TB 4-24'!M:M,$AL1770,'TB 4-24'!G:G)</f>
        <v>0</v>
      </c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>
        <f>+SUMIF('Input Sheet'!$S:$S,$AL1770,'Input Sheet'!C:C)</f>
        <v>0</v>
      </c>
      <c r="Z1770" s="28">
        <f>+SUMIF('Input Sheet'!$S:$S,$AL1770,'Input Sheet'!D:D)</f>
        <v>0</v>
      </c>
      <c r="AA1770" s="28">
        <f>+SUMIF('Input Sheet'!$S:$S,$AL1770,'Input Sheet'!E:E)</f>
        <v>0</v>
      </c>
      <c r="AB1770" s="28">
        <f>+SUMIF('Input Sheet'!$S:$S,$AL1770,'Input Sheet'!F:F)</f>
        <v>0</v>
      </c>
      <c r="AC1770" s="28">
        <f>+SUMIF('Input Sheet'!$S:$S,$AL1770,'Input Sheet'!G:G)</f>
        <v>0</v>
      </c>
      <c r="AD1770" s="28">
        <f>+SUMIF('Input Sheet'!$S:$S,$AL1770,'Input Sheet'!H:H)</f>
        <v>0</v>
      </c>
      <c r="AE1770" s="28">
        <f>+SUMIF('Input Sheet'!$S:$S,$AL1770,'Input Sheet'!I:I)</f>
        <v>0</v>
      </c>
      <c r="AF1770" s="28">
        <f>+SUMIF('Input Sheet'!$S:$S,$AL1770,'Input Sheet'!J:J)</f>
        <v>0</v>
      </c>
      <c r="AG1770" s="28">
        <f>+SUMIF('Input Sheet'!$S:$S,$AL1770,'Input Sheet'!K:K)</f>
        <v>0</v>
      </c>
      <c r="AH1770" s="28">
        <f>+SUMIF('Input Sheet'!$S:$S,$AL1770,'Input Sheet'!L:L)</f>
        <v>0</v>
      </c>
      <c r="AI1770" s="28">
        <f>+SUMIF('Input Sheet'!$S:$S,$AL1770,'Input Sheet'!M:M)</f>
        <v>0</v>
      </c>
      <c r="AJ1770" s="28">
        <f>+SUMIF('Input Sheet'!$S:$S,$AL1770,'Input Sheet'!N:N)</f>
        <v>0</v>
      </c>
      <c r="AK1770" s="28"/>
      <c r="AL1770" s="27" t="str">
        <f t="shared" si="138"/>
        <v>321-7490</v>
      </c>
      <c r="AM1770" s="34" t="str">
        <f t="shared" si="139"/>
        <v>Admin &amp; Other</v>
      </c>
      <c r="AN1770" s="34" t="str">
        <f t="shared" si="140"/>
        <v>Admin &amp; OtherProfessional Fees as % of Total Gross Profit</v>
      </c>
      <c r="AO1770" s="35"/>
      <c r="AP1770" s="35"/>
      <c r="AQ1770" s="35"/>
    </row>
    <row r="1771" spans="1:43" x14ac:dyDescent="0.25">
      <c r="A1771" s="27" t="s">
        <v>103</v>
      </c>
      <c r="B1771" s="27" t="s">
        <v>104</v>
      </c>
      <c r="C1771" s="27" t="s">
        <v>671</v>
      </c>
      <c r="D1771" s="27" t="s">
        <v>196</v>
      </c>
      <c r="E1771" s="27" t="s">
        <v>675</v>
      </c>
      <c r="F1771" s="27" t="s">
        <v>704</v>
      </c>
      <c r="G1771" s="27" t="s">
        <v>705</v>
      </c>
      <c r="H1771" s="34" t="s">
        <v>644</v>
      </c>
      <c r="I1771" s="34" t="s">
        <v>706</v>
      </c>
      <c r="J1771" s="34" t="str">
        <f t="shared" si="136"/>
        <v>Admin &amp; OtherProfessional Fees as % of Total Gross Profit</v>
      </c>
      <c r="K1771" s="34" t="str">
        <f t="shared" si="137"/>
        <v>330Professional Fees - Toyota</v>
      </c>
      <c r="L1771" s="28">
        <f>+SUMIF('TB 4-24'!M:M,$AL1771,'TB 4-24'!G:G)</f>
        <v>0</v>
      </c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>
        <f>+SUMIF('Input Sheet'!$S:$S,$AL1771,'Input Sheet'!C:C)</f>
        <v>0</v>
      </c>
      <c r="Z1771" s="28">
        <f>+SUMIF('Input Sheet'!$S:$S,$AL1771,'Input Sheet'!D:D)</f>
        <v>0</v>
      </c>
      <c r="AA1771" s="28">
        <f>+SUMIF('Input Sheet'!$S:$S,$AL1771,'Input Sheet'!E:E)</f>
        <v>0</v>
      </c>
      <c r="AB1771" s="28">
        <f>+SUMIF('Input Sheet'!$S:$S,$AL1771,'Input Sheet'!F:F)</f>
        <v>0</v>
      </c>
      <c r="AC1771" s="28">
        <f>+SUMIF('Input Sheet'!$S:$S,$AL1771,'Input Sheet'!G:G)</f>
        <v>0</v>
      </c>
      <c r="AD1771" s="28">
        <f>+SUMIF('Input Sheet'!$S:$S,$AL1771,'Input Sheet'!H:H)</f>
        <v>0</v>
      </c>
      <c r="AE1771" s="28">
        <f>+SUMIF('Input Sheet'!$S:$S,$AL1771,'Input Sheet'!I:I)</f>
        <v>0</v>
      </c>
      <c r="AF1771" s="28">
        <f>+SUMIF('Input Sheet'!$S:$S,$AL1771,'Input Sheet'!J:J)</f>
        <v>0</v>
      </c>
      <c r="AG1771" s="28">
        <f>+SUMIF('Input Sheet'!$S:$S,$AL1771,'Input Sheet'!K:K)</f>
        <v>0</v>
      </c>
      <c r="AH1771" s="28">
        <f>+SUMIF('Input Sheet'!$S:$S,$AL1771,'Input Sheet'!L:L)</f>
        <v>0</v>
      </c>
      <c r="AI1771" s="28">
        <f>+SUMIF('Input Sheet'!$S:$S,$AL1771,'Input Sheet'!M:M)</f>
        <v>0</v>
      </c>
      <c r="AJ1771" s="28">
        <f>+SUMIF('Input Sheet'!$S:$S,$AL1771,'Input Sheet'!N:N)</f>
        <v>0</v>
      </c>
      <c r="AK1771" s="28"/>
      <c r="AL1771" s="27" t="str">
        <f t="shared" si="138"/>
        <v>330-7490</v>
      </c>
      <c r="AM1771" s="34" t="str">
        <f t="shared" si="139"/>
        <v>Admin &amp; Other</v>
      </c>
      <c r="AN1771" s="34" t="str">
        <f t="shared" si="140"/>
        <v>Admin &amp; OtherProfessional Fees as % of Total Gross Profit</v>
      </c>
      <c r="AO1771" s="35"/>
      <c r="AP1771" s="35"/>
      <c r="AQ1771" s="35"/>
    </row>
    <row r="1772" spans="1:43" x14ac:dyDescent="0.25">
      <c r="A1772" s="27" t="s">
        <v>103</v>
      </c>
      <c r="B1772" s="27" t="s">
        <v>104</v>
      </c>
      <c r="C1772" s="27" t="s">
        <v>671</v>
      </c>
      <c r="D1772" s="27" t="s">
        <v>196</v>
      </c>
      <c r="E1772" s="27" t="s">
        <v>683</v>
      </c>
      <c r="F1772" s="27" t="s">
        <v>704</v>
      </c>
      <c r="G1772" s="27" t="s">
        <v>705</v>
      </c>
      <c r="H1772" s="34" t="s">
        <v>644</v>
      </c>
      <c r="I1772" s="34" t="s">
        <v>706</v>
      </c>
      <c r="J1772" s="34" t="str">
        <f t="shared" si="136"/>
        <v>Admin &amp; OtherProfessional Fees as % of Total Gross Profit</v>
      </c>
      <c r="K1772" s="34" t="str">
        <f t="shared" si="137"/>
        <v>340Professional Fees - Toyota</v>
      </c>
      <c r="L1772" s="28">
        <f>+SUMIF('TB 4-24'!M:M,$AL1772,'TB 4-24'!G:G)</f>
        <v>0</v>
      </c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>
        <f>+SUMIF('Input Sheet'!$S:$S,$AL1772,'Input Sheet'!C:C)</f>
        <v>0</v>
      </c>
      <c r="Z1772" s="28">
        <f>+SUMIF('Input Sheet'!$S:$S,$AL1772,'Input Sheet'!D:D)</f>
        <v>0</v>
      </c>
      <c r="AA1772" s="28">
        <f>+SUMIF('Input Sheet'!$S:$S,$AL1772,'Input Sheet'!E:E)</f>
        <v>0</v>
      </c>
      <c r="AB1772" s="28">
        <f>+SUMIF('Input Sheet'!$S:$S,$AL1772,'Input Sheet'!F:F)</f>
        <v>0</v>
      </c>
      <c r="AC1772" s="28">
        <f>+SUMIF('Input Sheet'!$S:$S,$AL1772,'Input Sheet'!G:G)</f>
        <v>0</v>
      </c>
      <c r="AD1772" s="28">
        <f>+SUMIF('Input Sheet'!$S:$S,$AL1772,'Input Sheet'!H:H)</f>
        <v>0</v>
      </c>
      <c r="AE1772" s="28">
        <f>+SUMIF('Input Sheet'!$S:$S,$AL1772,'Input Sheet'!I:I)</f>
        <v>0</v>
      </c>
      <c r="AF1772" s="28">
        <f>+SUMIF('Input Sheet'!$S:$S,$AL1772,'Input Sheet'!J:J)</f>
        <v>0</v>
      </c>
      <c r="AG1772" s="28">
        <f>+SUMIF('Input Sheet'!$S:$S,$AL1772,'Input Sheet'!K:K)</f>
        <v>0</v>
      </c>
      <c r="AH1772" s="28">
        <f>+SUMIF('Input Sheet'!$S:$S,$AL1772,'Input Sheet'!L:L)</f>
        <v>0</v>
      </c>
      <c r="AI1772" s="28">
        <f>+SUMIF('Input Sheet'!$S:$S,$AL1772,'Input Sheet'!M:M)</f>
        <v>0</v>
      </c>
      <c r="AJ1772" s="28">
        <f>+SUMIF('Input Sheet'!$S:$S,$AL1772,'Input Sheet'!N:N)</f>
        <v>0</v>
      </c>
      <c r="AK1772" s="28"/>
      <c r="AL1772" s="27" t="str">
        <f t="shared" si="138"/>
        <v>340-7490</v>
      </c>
      <c r="AM1772" s="34" t="str">
        <f t="shared" si="139"/>
        <v>Admin &amp; Other</v>
      </c>
      <c r="AN1772" s="34" t="str">
        <f t="shared" si="140"/>
        <v>Admin &amp; OtherProfessional Fees as % of Total Gross Profit</v>
      </c>
      <c r="AO1772" s="35"/>
      <c r="AP1772" s="35"/>
      <c r="AQ1772" s="35"/>
    </row>
    <row r="1773" spans="1:43" x14ac:dyDescent="0.25">
      <c r="A1773" s="27" t="s">
        <v>103</v>
      </c>
      <c r="B1773" s="27" t="s">
        <v>104</v>
      </c>
      <c r="C1773" s="27" t="s">
        <v>671</v>
      </c>
      <c r="D1773" s="27" t="s">
        <v>196</v>
      </c>
      <c r="E1773" s="27" t="s">
        <v>676</v>
      </c>
      <c r="F1773" s="27" t="s">
        <v>704</v>
      </c>
      <c r="G1773" s="27" t="s">
        <v>705</v>
      </c>
      <c r="H1773" s="34" t="s">
        <v>644</v>
      </c>
      <c r="I1773" s="34" t="s">
        <v>706</v>
      </c>
      <c r="J1773" s="34" t="str">
        <f t="shared" si="136"/>
        <v>Admin &amp; OtherProfessional Fees as % of Total Gross Profit</v>
      </c>
      <c r="K1773" s="34" t="str">
        <f t="shared" si="137"/>
        <v>360Professional Fees - Toyota</v>
      </c>
      <c r="L1773" s="28">
        <f>+SUMIF('TB 4-24'!M:M,$AL1773,'TB 4-24'!G:G)</f>
        <v>0</v>
      </c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>
        <f>+SUMIF('Input Sheet'!$S:$S,$AL1773,'Input Sheet'!C:C)</f>
        <v>0</v>
      </c>
      <c r="Z1773" s="28">
        <f>+SUMIF('Input Sheet'!$S:$S,$AL1773,'Input Sheet'!D:D)</f>
        <v>0</v>
      </c>
      <c r="AA1773" s="28">
        <f>+SUMIF('Input Sheet'!$S:$S,$AL1773,'Input Sheet'!E:E)</f>
        <v>0</v>
      </c>
      <c r="AB1773" s="28">
        <f>+SUMIF('Input Sheet'!$S:$S,$AL1773,'Input Sheet'!F:F)</f>
        <v>0</v>
      </c>
      <c r="AC1773" s="28">
        <f>+SUMIF('Input Sheet'!$S:$S,$AL1773,'Input Sheet'!G:G)</f>
        <v>0</v>
      </c>
      <c r="AD1773" s="28">
        <f>+SUMIF('Input Sheet'!$S:$S,$AL1773,'Input Sheet'!H:H)</f>
        <v>0</v>
      </c>
      <c r="AE1773" s="28">
        <f>+SUMIF('Input Sheet'!$S:$S,$AL1773,'Input Sheet'!I:I)</f>
        <v>0</v>
      </c>
      <c r="AF1773" s="28">
        <f>+SUMIF('Input Sheet'!$S:$S,$AL1773,'Input Sheet'!J:J)</f>
        <v>0</v>
      </c>
      <c r="AG1773" s="28">
        <f>+SUMIF('Input Sheet'!$S:$S,$AL1773,'Input Sheet'!K:K)</f>
        <v>0</v>
      </c>
      <c r="AH1773" s="28">
        <f>+SUMIF('Input Sheet'!$S:$S,$AL1773,'Input Sheet'!L:L)</f>
        <v>0</v>
      </c>
      <c r="AI1773" s="28">
        <f>+SUMIF('Input Sheet'!$S:$S,$AL1773,'Input Sheet'!M:M)</f>
        <v>0</v>
      </c>
      <c r="AJ1773" s="28">
        <f>+SUMIF('Input Sheet'!$S:$S,$AL1773,'Input Sheet'!N:N)</f>
        <v>0</v>
      </c>
      <c r="AK1773" s="28"/>
      <c r="AL1773" s="27" t="str">
        <f t="shared" si="138"/>
        <v>360-7490</v>
      </c>
      <c r="AM1773" s="34" t="str">
        <f t="shared" si="139"/>
        <v>Admin &amp; Other</v>
      </c>
      <c r="AN1773" s="34" t="str">
        <f t="shared" si="140"/>
        <v>Admin &amp; OtherProfessional Fees as % of Total Gross Profit</v>
      </c>
      <c r="AO1773" s="35"/>
      <c r="AP1773" s="35"/>
      <c r="AQ1773" s="35"/>
    </row>
    <row r="1774" spans="1:43" x14ac:dyDescent="0.25">
      <c r="A1774" s="27" t="s">
        <v>103</v>
      </c>
      <c r="B1774" s="27" t="s">
        <v>104</v>
      </c>
      <c r="C1774" s="27" t="s">
        <v>104</v>
      </c>
      <c r="D1774" s="27" t="s">
        <v>196</v>
      </c>
      <c r="E1774" s="27" t="s">
        <v>677</v>
      </c>
      <c r="F1774" s="27" t="s">
        <v>704</v>
      </c>
      <c r="G1774" s="27" t="s">
        <v>705</v>
      </c>
      <c r="H1774" s="34" t="s">
        <v>644</v>
      </c>
      <c r="I1774" s="34" t="s">
        <v>706</v>
      </c>
      <c r="J1774" s="34" t="str">
        <f t="shared" si="136"/>
        <v>Admin &amp; OtherProfessional Fees as % of Total Gross Profit</v>
      </c>
      <c r="K1774" s="34" t="str">
        <f t="shared" si="137"/>
        <v>100Professional Fees - Toyota</v>
      </c>
      <c r="L1774" s="28">
        <f>+SUMIF('TB 4-24'!M:M,$AL1774,'TB 4-24'!G:G)</f>
        <v>0</v>
      </c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>
        <f>+SUMIF('Input Sheet'!$S:$S,$AL1774,'Input Sheet'!C:C)</f>
        <v>0</v>
      </c>
      <c r="Z1774" s="28">
        <f>+SUMIF('Input Sheet'!$S:$S,$AL1774,'Input Sheet'!D:D)</f>
        <v>0</v>
      </c>
      <c r="AA1774" s="28">
        <f>+SUMIF('Input Sheet'!$S:$S,$AL1774,'Input Sheet'!E:E)</f>
        <v>0</v>
      </c>
      <c r="AB1774" s="28">
        <f>+SUMIF('Input Sheet'!$S:$S,$AL1774,'Input Sheet'!F:F)</f>
        <v>0</v>
      </c>
      <c r="AC1774" s="28">
        <f>+SUMIF('Input Sheet'!$S:$S,$AL1774,'Input Sheet'!G:G)</f>
        <v>0</v>
      </c>
      <c r="AD1774" s="28">
        <f>+SUMIF('Input Sheet'!$S:$S,$AL1774,'Input Sheet'!H:H)</f>
        <v>0</v>
      </c>
      <c r="AE1774" s="28">
        <f>+SUMIF('Input Sheet'!$S:$S,$AL1774,'Input Sheet'!I:I)</f>
        <v>0</v>
      </c>
      <c r="AF1774" s="28">
        <f>+SUMIF('Input Sheet'!$S:$S,$AL1774,'Input Sheet'!J:J)</f>
        <v>0</v>
      </c>
      <c r="AG1774" s="28">
        <f>+SUMIF('Input Sheet'!$S:$S,$AL1774,'Input Sheet'!K:K)</f>
        <v>0</v>
      </c>
      <c r="AH1774" s="28">
        <f>+SUMIF('Input Sheet'!$S:$S,$AL1774,'Input Sheet'!L:L)</f>
        <v>0</v>
      </c>
      <c r="AI1774" s="28">
        <f>+SUMIF('Input Sheet'!$S:$S,$AL1774,'Input Sheet'!M:M)</f>
        <v>0</v>
      </c>
      <c r="AJ1774" s="28">
        <f>+SUMIF('Input Sheet'!$S:$S,$AL1774,'Input Sheet'!N:N)</f>
        <v>0</v>
      </c>
      <c r="AK1774" s="28"/>
      <c r="AL1774" s="27" t="str">
        <f t="shared" si="138"/>
        <v>100-7490</v>
      </c>
      <c r="AM1774" s="34" t="str">
        <f t="shared" si="139"/>
        <v>Admin &amp; Other</v>
      </c>
      <c r="AN1774" s="34" t="str">
        <f t="shared" si="140"/>
        <v>Admin &amp; OtherProfessional Fees as % of Total Gross Profit</v>
      </c>
      <c r="AO1774" s="35"/>
      <c r="AP1774" s="35"/>
      <c r="AQ1774" s="35"/>
    </row>
    <row r="1775" spans="1:43" x14ac:dyDescent="0.25">
      <c r="A1775" s="27" t="s">
        <v>103</v>
      </c>
      <c r="B1775" s="27" t="s">
        <v>104</v>
      </c>
      <c r="C1775" s="27" t="s">
        <v>104</v>
      </c>
      <c r="D1775" s="27" t="s">
        <v>196</v>
      </c>
      <c r="E1775" s="27" t="s">
        <v>649</v>
      </c>
      <c r="F1775" s="27" t="s">
        <v>704</v>
      </c>
      <c r="G1775" s="27" t="s">
        <v>705</v>
      </c>
      <c r="H1775" s="34" t="s">
        <v>644</v>
      </c>
      <c r="I1775" s="34" t="s">
        <v>706</v>
      </c>
      <c r="J1775" s="34" t="str">
        <f t="shared" si="136"/>
        <v>Admin &amp; OtherProfessional Fees as % of Total Gross Profit</v>
      </c>
      <c r="K1775" s="34" t="str">
        <f t="shared" si="137"/>
        <v>110Professional Fees - Toyota</v>
      </c>
      <c r="L1775" s="28">
        <f>+SUMIF('TB 4-24'!M:M,$AL1775,'TB 4-24'!G:G)</f>
        <v>0</v>
      </c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>
        <f>+SUMIF('Input Sheet'!$S:$S,$AL1775,'Input Sheet'!C:C)</f>
        <v>0</v>
      </c>
      <c r="Z1775" s="28">
        <f>+SUMIF('Input Sheet'!$S:$S,$AL1775,'Input Sheet'!D:D)</f>
        <v>0</v>
      </c>
      <c r="AA1775" s="28">
        <f>+SUMIF('Input Sheet'!$S:$S,$AL1775,'Input Sheet'!E:E)</f>
        <v>0</v>
      </c>
      <c r="AB1775" s="28">
        <f>+SUMIF('Input Sheet'!$S:$S,$AL1775,'Input Sheet'!F:F)</f>
        <v>0</v>
      </c>
      <c r="AC1775" s="28">
        <f>+SUMIF('Input Sheet'!$S:$S,$AL1775,'Input Sheet'!G:G)</f>
        <v>0</v>
      </c>
      <c r="AD1775" s="28">
        <f>+SUMIF('Input Sheet'!$S:$S,$AL1775,'Input Sheet'!H:H)</f>
        <v>0</v>
      </c>
      <c r="AE1775" s="28">
        <f>+SUMIF('Input Sheet'!$S:$S,$AL1775,'Input Sheet'!I:I)</f>
        <v>0</v>
      </c>
      <c r="AF1775" s="28">
        <f>+SUMIF('Input Sheet'!$S:$S,$AL1775,'Input Sheet'!J:J)</f>
        <v>0</v>
      </c>
      <c r="AG1775" s="28">
        <f>+SUMIF('Input Sheet'!$S:$S,$AL1775,'Input Sheet'!K:K)</f>
        <v>0</v>
      </c>
      <c r="AH1775" s="28">
        <f>+SUMIF('Input Sheet'!$S:$S,$AL1775,'Input Sheet'!L:L)</f>
        <v>0</v>
      </c>
      <c r="AI1775" s="28">
        <f>+SUMIF('Input Sheet'!$S:$S,$AL1775,'Input Sheet'!M:M)</f>
        <v>0</v>
      </c>
      <c r="AJ1775" s="28">
        <f>+SUMIF('Input Sheet'!$S:$S,$AL1775,'Input Sheet'!N:N)</f>
        <v>0</v>
      </c>
      <c r="AK1775" s="28"/>
      <c r="AL1775" s="27" t="str">
        <f t="shared" si="138"/>
        <v>110-7490</v>
      </c>
      <c r="AM1775" s="34" t="str">
        <f t="shared" si="139"/>
        <v>Admin &amp; Other</v>
      </c>
      <c r="AN1775" s="34" t="str">
        <f t="shared" si="140"/>
        <v>Admin &amp; OtherProfessional Fees as % of Total Gross Profit</v>
      </c>
      <c r="AO1775" s="35"/>
      <c r="AP1775" s="35"/>
      <c r="AQ1775" s="35"/>
    </row>
    <row r="1776" spans="1:43" x14ac:dyDescent="0.25">
      <c r="A1776" s="27" t="s">
        <v>103</v>
      </c>
      <c r="B1776" s="27" t="s">
        <v>104</v>
      </c>
      <c r="C1776" s="27" t="s">
        <v>104</v>
      </c>
      <c r="D1776" s="27" t="s">
        <v>196</v>
      </c>
      <c r="E1776" s="27" t="s">
        <v>654</v>
      </c>
      <c r="F1776" s="27" t="s">
        <v>704</v>
      </c>
      <c r="G1776" s="27" t="s">
        <v>705</v>
      </c>
      <c r="H1776" s="34" t="s">
        <v>644</v>
      </c>
      <c r="I1776" s="34" t="s">
        <v>706</v>
      </c>
      <c r="J1776" s="34" t="str">
        <f t="shared" si="136"/>
        <v>Admin &amp; OtherProfessional Fees as % of Total Gross Profit</v>
      </c>
      <c r="K1776" s="34" t="str">
        <f t="shared" si="137"/>
        <v>120Professional Fees - Toyota</v>
      </c>
      <c r="L1776" s="28">
        <f>+SUMIF('TB 4-24'!M:M,$AL1776,'TB 4-24'!G:G)</f>
        <v>0</v>
      </c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>
        <f>+SUMIF('Input Sheet'!$S:$S,$AL1776,'Input Sheet'!C:C)</f>
        <v>0</v>
      </c>
      <c r="Z1776" s="28">
        <f>+SUMIF('Input Sheet'!$S:$S,$AL1776,'Input Sheet'!D:D)</f>
        <v>0</v>
      </c>
      <c r="AA1776" s="28">
        <f>+SUMIF('Input Sheet'!$S:$S,$AL1776,'Input Sheet'!E:E)</f>
        <v>0</v>
      </c>
      <c r="AB1776" s="28">
        <f>+SUMIF('Input Sheet'!$S:$S,$AL1776,'Input Sheet'!F:F)</f>
        <v>0</v>
      </c>
      <c r="AC1776" s="28">
        <f>+SUMIF('Input Sheet'!$S:$S,$AL1776,'Input Sheet'!G:G)</f>
        <v>0</v>
      </c>
      <c r="AD1776" s="28">
        <f>+SUMIF('Input Sheet'!$S:$S,$AL1776,'Input Sheet'!H:H)</f>
        <v>0</v>
      </c>
      <c r="AE1776" s="28">
        <f>+SUMIF('Input Sheet'!$S:$S,$AL1776,'Input Sheet'!I:I)</f>
        <v>0</v>
      </c>
      <c r="AF1776" s="28">
        <f>+SUMIF('Input Sheet'!$S:$S,$AL1776,'Input Sheet'!J:J)</f>
        <v>0</v>
      </c>
      <c r="AG1776" s="28">
        <f>+SUMIF('Input Sheet'!$S:$S,$AL1776,'Input Sheet'!K:K)</f>
        <v>0</v>
      </c>
      <c r="AH1776" s="28">
        <f>+SUMIF('Input Sheet'!$S:$S,$AL1776,'Input Sheet'!L:L)</f>
        <v>0</v>
      </c>
      <c r="AI1776" s="28">
        <f>+SUMIF('Input Sheet'!$S:$S,$AL1776,'Input Sheet'!M:M)</f>
        <v>0</v>
      </c>
      <c r="AJ1776" s="28">
        <f>+SUMIF('Input Sheet'!$S:$S,$AL1776,'Input Sheet'!N:N)</f>
        <v>0</v>
      </c>
      <c r="AK1776" s="28"/>
      <c r="AL1776" s="27" t="str">
        <f t="shared" si="138"/>
        <v>120-7490</v>
      </c>
      <c r="AM1776" s="34" t="str">
        <f t="shared" si="139"/>
        <v>Admin &amp; Other</v>
      </c>
      <c r="AN1776" s="34" t="str">
        <f t="shared" si="140"/>
        <v>Admin &amp; OtherProfessional Fees as % of Total Gross Profit</v>
      </c>
      <c r="AO1776" s="35"/>
      <c r="AP1776" s="35"/>
      <c r="AQ1776" s="35"/>
    </row>
    <row r="1777" spans="1:43" x14ac:dyDescent="0.25">
      <c r="A1777" s="27" t="s">
        <v>103</v>
      </c>
      <c r="B1777" s="27" t="s">
        <v>104</v>
      </c>
      <c r="C1777" s="27" t="s">
        <v>104</v>
      </c>
      <c r="D1777" s="27" t="s">
        <v>196</v>
      </c>
      <c r="E1777" s="27" t="s">
        <v>678</v>
      </c>
      <c r="F1777" s="27" t="s">
        <v>704</v>
      </c>
      <c r="G1777" s="27" t="s">
        <v>705</v>
      </c>
      <c r="H1777" s="34" t="s">
        <v>644</v>
      </c>
      <c r="I1777" s="34" t="s">
        <v>706</v>
      </c>
      <c r="J1777" s="34" t="str">
        <f t="shared" si="136"/>
        <v>Admin &amp; OtherProfessional Fees as % of Total Gross Profit</v>
      </c>
      <c r="K1777" s="34" t="str">
        <f t="shared" si="137"/>
        <v>121Professional Fees - Toyota</v>
      </c>
      <c r="L1777" s="28">
        <f>+SUMIF('TB 4-24'!M:M,$AL1777,'TB 4-24'!G:G)</f>
        <v>0</v>
      </c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>
        <f>+SUMIF('Input Sheet'!$S:$S,$AL1777,'Input Sheet'!C:C)</f>
        <v>0</v>
      </c>
      <c r="Z1777" s="28">
        <f>+SUMIF('Input Sheet'!$S:$S,$AL1777,'Input Sheet'!D:D)</f>
        <v>0</v>
      </c>
      <c r="AA1777" s="28">
        <f>+SUMIF('Input Sheet'!$S:$S,$AL1777,'Input Sheet'!E:E)</f>
        <v>0</v>
      </c>
      <c r="AB1777" s="28">
        <f>+SUMIF('Input Sheet'!$S:$S,$AL1777,'Input Sheet'!F:F)</f>
        <v>0</v>
      </c>
      <c r="AC1777" s="28">
        <f>+SUMIF('Input Sheet'!$S:$S,$AL1777,'Input Sheet'!G:G)</f>
        <v>0</v>
      </c>
      <c r="AD1777" s="28">
        <f>+SUMIF('Input Sheet'!$S:$S,$AL1777,'Input Sheet'!H:H)</f>
        <v>0</v>
      </c>
      <c r="AE1777" s="28">
        <f>+SUMIF('Input Sheet'!$S:$S,$AL1777,'Input Sheet'!I:I)</f>
        <v>0</v>
      </c>
      <c r="AF1777" s="28">
        <f>+SUMIF('Input Sheet'!$S:$S,$AL1777,'Input Sheet'!J:J)</f>
        <v>0</v>
      </c>
      <c r="AG1777" s="28">
        <f>+SUMIF('Input Sheet'!$S:$S,$AL1777,'Input Sheet'!K:K)</f>
        <v>0</v>
      </c>
      <c r="AH1777" s="28">
        <f>+SUMIF('Input Sheet'!$S:$S,$AL1777,'Input Sheet'!L:L)</f>
        <v>0</v>
      </c>
      <c r="AI1777" s="28">
        <f>+SUMIF('Input Sheet'!$S:$S,$AL1777,'Input Sheet'!M:M)</f>
        <v>0</v>
      </c>
      <c r="AJ1777" s="28">
        <f>+SUMIF('Input Sheet'!$S:$S,$AL1777,'Input Sheet'!N:N)</f>
        <v>0</v>
      </c>
      <c r="AK1777" s="28"/>
      <c r="AL1777" s="27" t="str">
        <f t="shared" si="138"/>
        <v>121-7490</v>
      </c>
      <c r="AM1777" s="34" t="str">
        <f t="shared" si="139"/>
        <v>Admin &amp; Other</v>
      </c>
      <c r="AN1777" s="34" t="str">
        <f t="shared" si="140"/>
        <v>Admin &amp; OtherProfessional Fees as % of Total Gross Profit</v>
      </c>
      <c r="AO1777" s="35"/>
      <c r="AP1777" s="35"/>
      <c r="AQ1777" s="35"/>
    </row>
    <row r="1778" spans="1:43" x14ac:dyDescent="0.25">
      <c r="A1778" s="27" t="s">
        <v>103</v>
      </c>
      <c r="B1778" s="27" t="s">
        <v>104</v>
      </c>
      <c r="C1778" s="27" t="s">
        <v>104</v>
      </c>
      <c r="D1778" s="27" t="s">
        <v>196</v>
      </c>
      <c r="E1778" s="27" t="s">
        <v>680</v>
      </c>
      <c r="F1778" s="27" t="s">
        <v>704</v>
      </c>
      <c r="G1778" s="27" t="s">
        <v>705</v>
      </c>
      <c r="H1778" s="34" t="s">
        <v>644</v>
      </c>
      <c r="I1778" s="34" t="s">
        <v>706</v>
      </c>
      <c r="J1778" s="34" t="str">
        <f t="shared" si="136"/>
        <v>Admin &amp; OtherProfessional Fees as % of Total Gross Profit</v>
      </c>
      <c r="K1778" s="34" t="str">
        <f t="shared" si="137"/>
        <v>130Professional Fees - Toyota</v>
      </c>
      <c r="L1778" s="28">
        <f>+SUMIF('TB 4-24'!M:M,$AL1778,'TB 4-24'!G:G)</f>
        <v>0</v>
      </c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>
        <f>+SUMIF('Input Sheet'!$S:$S,$AL1778,'Input Sheet'!C:C)</f>
        <v>0</v>
      </c>
      <c r="Z1778" s="28">
        <f>+SUMIF('Input Sheet'!$S:$S,$AL1778,'Input Sheet'!D:D)</f>
        <v>0</v>
      </c>
      <c r="AA1778" s="28">
        <f>+SUMIF('Input Sheet'!$S:$S,$AL1778,'Input Sheet'!E:E)</f>
        <v>0</v>
      </c>
      <c r="AB1778" s="28">
        <f>+SUMIF('Input Sheet'!$S:$S,$AL1778,'Input Sheet'!F:F)</f>
        <v>0</v>
      </c>
      <c r="AC1778" s="28">
        <f>+SUMIF('Input Sheet'!$S:$S,$AL1778,'Input Sheet'!G:G)</f>
        <v>0</v>
      </c>
      <c r="AD1778" s="28">
        <f>+SUMIF('Input Sheet'!$S:$S,$AL1778,'Input Sheet'!H:H)</f>
        <v>0</v>
      </c>
      <c r="AE1778" s="28">
        <f>+SUMIF('Input Sheet'!$S:$S,$AL1778,'Input Sheet'!I:I)</f>
        <v>0</v>
      </c>
      <c r="AF1778" s="28">
        <f>+SUMIF('Input Sheet'!$S:$S,$AL1778,'Input Sheet'!J:J)</f>
        <v>0</v>
      </c>
      <c r="AG1778" s="28">
        <f>+SUMIF('Input Sheet'!$S:$S,$AL1778,'Input Sheet'!K:K)</f>
        <v>0</v>
      </c>
      <c r="AH1778" s="28">
        <f>+SUMIF('Input Sheet'!$S:$S,$AL1778,'Input Sheet'!L:L)</f>
        <v>0</v>
      </c>
      <c r="AI1778" s="28">
        <f>+SUMIF('Input Sheet'!$S:$S,$AL1778,'Input Sheet'!M:M)</f>
        <v>0</v>
      </c>
      <c r="AJ1778" s="28">
        <f>+SUMIF('Input Sheet'!$S:$S,$AL1778,'Input Sheet'!N:N)</f>
        <v>0</v>
      </c>
      <c r="AK1778" s="28"/>
      <c r="AL1778" s="27" t="str">
        <f t="shared" si="138"/>
        <v>130-7490</v>
      </c>
      <c r="AM1778" s="34" t="str">
        <f t="shared" si="139"/>
        <v>Admin &amp; Other</v>
      </c>
      <c r="AN1778" s="34" t="str">
        <f t="shared" si="140"/>
        <v>Admin &amp; OtherProfessional Fees as % of Total Gross Profit</v>
      </c>
      <c r="AO1778" s="35"/>
      <c r="AP1778" s="35"/>
      <c r="AQ1778" s="35"/>
    </row>
    <row r="1779" spans="1:43" x14ac:dyDescent="0.25">
      <c r="A1779" s="27" t="s">
        <v>103</v>
      </c>
      <c r="B1779" s="27" t="s">
        <v>104</v>
      </c>
      <c r="C1779" s="27" t="s">
        <v>104</v>
      </c>
      <c r="D1779" s="27" t="s">
        <v>196</v>
      </c>
      <c r="E1779" s="27" t="s">
        <v>653</v>
      </c>
      <c r="F1779" s="27" t="s">
        <v>704</v>
      </c>
      <c r="G1779" s="27" t="s">
        <v>705</v>
      </c>
      <c r="H1779" s="34" t="s">
        <v>644</v>
      </c>
      <c r="I1779" s="34" t="s">
        <v>706</v>
      </c>
      <c r="J1779" s="34" t="str">
        <f t="shared" si="136"/>
        <v>Admin &amp; OtherProfessional Fees as % of Total Gross Profit</v>
      </c>
      <c r="K1779" s="34" t="str">
        <f t="shared" si="137"/>
        <v>140Professional Fees - Toyota</v>
      </c>
      <c r="L1779" s="28">
        <f>+SUMIF('TB 4-24'!M:M,$AL1779,'TB 4-24'!G:G)</f>
        <v>0</v>
      </c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>
        <f>+SUMIF('Input Sheet'!$S:$S,$AL1779,'Input Sheet'!C:C)</f>
        <v>0</v>
      </c>
      <c r="Z1779" s="28">
        <f>+SUMIF('Input Sheet'!$S:$S,$AL1779,'Input Sheet'!D:D)</f>
        <v>0</v>
      </c>
      <c r="AA1779" s="28">
        <f>+SUMIF('Input Sheet'!$S:$S,$AL1779,'Input Sheet'!E:E)</f>
        <v>0</v>
      </c>
      <c r="AB1779" s="28">
        <f>+SUMIF('Input Sheet'!$S:$S,$AL1779,'Input Sheet'!F:F)</f>
        <v>0</v>
      </c>
      <c r="AC1779" s="28">
        <f>+SUMIF('Input Sheet'!$S:$S,$AL1779,'Input Sheet'!G:G)</f>
        <v>0</v>
      </c>
      <c r="AD1779" s="28">
        <f>+SUMIF('Input Sheet'!$S:$S,$AL1779,'Input Sheet'!H:H)</f>
        <v>0</v>
      </c>
      <c r="AE1779" s="28">
        <f>+SUMIF('Input Sheet'!$S:$S,$AL1779,'Input Sheet'!I:I)</f>
        <v>0</v>
      </c>
      <c r="AF1779" s="28">
        <f>+SUMIF('Input Sheet'!$S:$S,$AL1779,'Input Sheet'!J:J)</f>
        <v>0</v>
      </c>
      <c r="AG1779" s="28">
        <f>+SUMIF('Input Sheet'!$S:$S,$AL1779,'Input Sheet'!K:K)</f>
        <v>0</v>
      </c>
      <c r="AH1779" s="28">
        <f>+SUMIF('Input Sheet'!$S:$S,$AL1779,'Input Sheet'!L:L)</f>
        <v>0</v>
      </c>
      <c r="AI1779" s="28">
        <f>+SUMIF('Input Sheet'!$S:$S,$AL1779,'Input Sheet'!M:M)</f>
        <v>0</v>
      </c>
      <c r="AJ1779" s="28">
        <f>+SUMIF('Input Sheet'!$S:$S,$AL1779,'Input Sheet'!N:N)</f>
        <v>0</v>
      </c>
      <c r="AK1779" s="28"/>
      <c r="AL1779" s="27" t="str">
        <f t="shared" si="138"/>
        <v>140-7490</v>
      </c>
      <c r="AM1779" s="34" t="str">
        <f t="shared" si="139"/>
        <v>Admin &amp; Other</v>
      </c>
      <c r="AN1779" s="34" t="str">
        <f t="shared" si="140"/>
        <v>Admin &amp; OtherProfessional Fees as % of Total Gross Profit</v>
      </c>
      <c r="AO1779" s="35"/>
      <c r="AP1779" s="35"/>
      <c r="AQ1779" s="35"/>
    </row>
    <row r="1780" spans="1:43" x14ac:dyDescent="0.25">
      <c r="A1780" s="27" t="s">
        <v>103</v>
      </c>
      <c r="B1780" s="27" t="s">
        <v>104</v>
      </c>
      <c r="C1780" s="27" t="s">
        <v>104</v>
      </c>
      <c r="D1780" s="27" t="s">
        <v>196</v>
      </c>
      <c r="E1780" s="27" t="s">
        <v>684</v>
      </c>
      <c r="F1780" s="27" t="s">
        <v>704</v>
      </c>
      <c r="G1780" s="27" t="s">
        <v>705</v>
      </c>
      <c r="H1780" s="34" t="s">
        <v>644</v>
      </c>
      <c r="I1780" s="34" t="s">
        <v>706</v>
      </c>
      <c r="J1780" s="34" t="str">
        <f t="shared" si="136"/>
        <v>Admin &amp; OtherProfessional Fees as % of Total Gross Profit</v>
      </c>
      <c r="K1780" s="34" t="str">
        <f t="shared" si="137"/>
        <v>147Professional Fees - Toyota</v>
      </c>
      <c r="L1780" s="28">
        <f>+SUMIF('TB 4-24'!M:M,$AL1780,'TB 4-24'!G:G)</f>
        <v>0</v>
      </c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>
        <f>+SUMIF('Input Sheet'!$S:$S,$AL1780,'Input Sheet'!C:C)</f>
        <v>0</v>
      </c>
      <c r="Z1780" s="28">
        <f>+SUMIF('Input Sheet'!$S:$S,$AL1780,'Input Sheet'!D:D)</f>
        <v>0</v>
      </c>
      <c r="AA1780" s="28">
        <f>+SUMIF('Input Sheet'!$S:$S,$AL1780,'Input Sheet'!E:E)</f>
        <v>0</v>
      </c>
      <c r="AB1780" s="28">
        <f>+SUMIF('Input Sheet'!$S:$S,$AL1780,'Input Sheet'!F:F)</f>
        <v>0</v>
      </c>
      <c r="AC1780" s="28">
        <f>+SUMIF('Input Sheet'!$S:$S,$AL1780,'Input Sheet'!G:G)</f>
        <v>0</v>
      </c>
      <c r="AD1780" s="28">
        <f>+SUMIF('Input Sheet'!$S:$S,$AL1780,'Input Sheet'!H:H)</f>
        <v>0</v>
      </c>
      <c r="AE1780" s="28">
        <f>+SUMIF('Input Sheet'!$S:$S,$AL1780,'Input Sheet'!I:I)</f>
        <v>0</v>
      </c>
      <c r="AF1780" s="28">
        <f>+SUMIF('Input Sheet'!$S:$S,$AL1780,'Input Sheet'!J:J)</f>
        <v>0</v>
      </c>
      <c r="AG1780" s="28">
        <f>+SUMIF('Input Sheet'!$S:$S,$AL1780,'Input Sheet'!K:K)</f>
        <v>0</v>
      </c>
      <c r="AH1780" s="28">
        <f>+SUMIF('Input Sheet'!$S:$S,$AL1780,'Input Sheet'!L:L)</f>
        <v>0</v>
      </c>
      <c r="AI1780" s="28">
        <f>+SUMIF('Input Sheet'!$S:$S,$AL1780,'Input Sheet'!M:M)</f>
        <v>0</v>
      </c>
      <c r="AJ1780" s="28">
        <f>+SUMIF('Input Sheet'!$S:$S,$AL1780,'Input Sheet'!N:N)</f>
        <v>0</v>
      </c>
      <c r="AK1780" s="28"/>
      <c r="AL1780" s="27" t="str">
        <f t="shared" si="138"/>
        <v>147-7490</v>
      </c>
      <c r="AM1780" s="34" t="str">
        <f t="shared" si="139"/>
        <v>Admin &amp; Other</v>
      </c>
      <c r="AN1780" s="34" t="str">
        <f t="shared" si="140"/>
        <v>Admin &amp; OtherProfessional Fees as % of Total Gross Profit</v>
      </c>
      <c r="AO1780" s="35"/>
      <c r="AP1780" s="35"/>
      <c r="AQ1780" s="35"/>
    </row>
    <row r="1781" spans="1:43" x14ac:dyDescent="0.25">
      <c r="A1781" s="27" t="s">
        <v>103</v>
      </c>
      <c r="B1781" s="27" t="s">
        <v>104</v>
      </c>
      <c r="C1781" s="27" t="s">
        <v>104</v>
      </c>
      <c r="D1781" s="27" t="s">
        <v>196</v>
      </c>
      <c r="E1781" s="27" t="s">
        <v>679</v>
      </c>
      <c r="F1781" s="27" t="s">
        <v>704</v>
      </c>
      <c r="G1781" s="27" t="s">
        <v>705</v>
      </c>
      <c r="H1781" s="34" t="s">
        <v>644</v>
      </c>
      <c r="I1781" s="34" t="s">
        <v>706</v>
      </c>
      <c r="J1781" s="34" t="str">
        <f t="shared" si="136"/>
        <v>Admin &amp; OtherProfessional Fees as % of Total Gross Profit</v>
      </c>
      <c r="K1781" s="34" t="str">
        <f t="shared" si="137"/>
        <v>160Professional Fees - Toyota</v>
      </c>
      <c r="L1781" s="28">
        <f>+SUMIF('TB 4-24'!M:M,$AL1781,'TB 4-24'!G:G)</f>
        <v>0</v>
      </c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>
        <f>+SUMIF('Input Sheet'!$S:$S,$AL1781,'Input Sheet'!C:C)</f>
        <v>0</v>
      </c>
      <c r="Z1781" s="28">
        <f>+SUMIF('Input Sheet'!$S:$S,$AL1781,'Input Sheet'!D:D)</f>
        <v>0</v>
      </c>
      <c r="AA1781" s="28">
        <f>+SUMIF('Input Sheet'!$S:$S,$AL1781,'Input Sheet'!E:E)</f>
        <v>0</v>
      </c>
      <c r="AB1781" s="28">
        <f>+SUMIF('Input Sheet'!$S:$S,$AL1781,'Input Sheet'!F:F)</f>
        <v>0</v>
      </c>
      <c r="AC1781" s="28">
        <f>+SUMIF('Input Sheet'!$S:$S,$AL1781,'Input Sheet'!G:G)</f>
        <v>0</v>
      </c>
      <c r="AD1781" s="28">
        <f>+SUMIF('Input Sheet'!$S:$S,$AL1781,'Input Sheet'!H:H)</f>
        <v>0</v>
      </c>
      <c r="AE1781" s="28">
        <f>+SUMIF('Input Sheet'!$S:$S,$AL1781,'Input Sheet'!I:I)</f>
        <v>0</v>
      </c>
      <c r="AF1781" s="28">
        <f>+SUMIF('Input Sheet'!$S:$S,$AL1781,'Input Sheet'!J:J)</f>
        <v>0</v>
      </c>
      <c r="AG1781" s="28">
        <f>+SUMIF('Input Sheet'!$S:$S,$AL1781,'Input Sheet'!K:K)</f>
        <v>0</v>
      </c>
      <c r="AH1781" s="28">
        <f>+SUMIF('Input Sheet'!$S:$S,$AL1781,'Input Sheet'!L:L)</f>
        <v>0</v>
      </c>
      <c r="AI1781" s="28">
        <f>+SUMIF('Input Sheet'!$S:$S,$AL1781,'Input Sheet'!M:M)</f>
        <v>0</v>
      </c>
      <c r="AJ1781" s="28">
        <f>+SUMIF('Input Sheet'!$S:$S,$AL1781,'Input Sheet'!N:N)</f>
        <v>0</v>
      </c>
      <c r="AK1781" s="28"/>
      <c r="AL1781" s="27" t="str">
        <f t="shared" si="138"/>
        <v>160-7490</v>
      </c>
      <c r="AM1781" s="34" t="str">
        <f t="shared" si="139"/>
        <v>Admin &amp; Other</v>
      </c>
      <c r="AN1781" s="34" t="str">
        <f t="shared" si="140"/>
        <v>Admin &amp; OtherProfessional Fees as % of Total Gross Profit</v>
      </c>
      <c r="AO1781" s="35"/>
      <c r="AP1781" s="35"/>
      <c r="AQ1781" s="35"/>
    </row>
    <row r="1782" spans="1:43" x14ac:dyDescent="0.25">
      <c r="A1782" s="27" t="s">
        <v>103</v>
      </c>
      <c r="B1782" s="27" t="s">
        <v>104</v>
      </c>
      <c r="C1782" s="27" t="s">
        <v>657</v>
      </c>
      <c r="D1782" s="27" t="s">
        <v>197</v>
      </c>
      <c r="E1782" s="27" t="s">
        <v>660</v>
      </c>
      <c r="F1782" s="27" t="s">
        <v>704</v>
      </c>
      <c r="G1782" s="27" t="s">
        <v>705</v>
      </c>
      <c r="H1782" s="34" t="s">
        <v>644</v>
      </c>
      <c r="I1782" s="34" t="s">
        <v>706</v>
      </c>
      <c r="J1782" s="34" t="str">
        <f t="shared" si="136"/>
        <v>Admin &amp; OtherProfessional Fees as % of Total Gross Profit</v>
      </c>
      <c r="K1782" s="34" t="str">
        <f t="shared" si="137"/>
        <v>200Professional Fees - Toyota</v>
      </c>
      <c r="L1782" s="28">
        <f>+SUMIF('TB 4-24'!M:M,$AL1782,'TB 4-24'!G:G)</f>
        <v>0</v>
      </c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>
        <f>+SUMIF('Input Sheet'!$S:$S,$AL1782,'Input Sheet'!C:C)</f>
        <v>0</v>
      </c>
      <c r="Z1782" s="28">
        <f>+SUMIF('Input Sheet'!$S:$S,$AL1782,'Input Sheet'!D:D)</f>
        <v>0</v>
      </c>
      <c r="AA1782" s="28">
        <f>+SUMIF('Input Sheet'!$S:$S,$AL1782,'Input Sheet'!E:E)</f>
        <v>0</v>
      </c>
      <c r="AB1782" s="28">
        <f>+SUMIF('Input Sheet'!$S:$S,$AL1782,'Input Sheet'!F:F)</f>
        <v>0</v>
      </c>
      <c r="AC1782" s="28">
        <f>+SUMIF('Input Sheet'!$S:$S,$AL1782,'Input Sheet'!G:G)</f>
        <v>0</v>
      </c>
      <c r="AD1782" s="28">
        <f>+SUMIF('Input Sheet'!$S:$S,$AL1782,'Input Sheet'!H:H)</f>
        <v>0</v>
      </c>
      <c r="AE1782" s="28">
        <f>+SUMIF('Input Sheet'!$S:$S,$AL1782,'Input Sheet'!I:I)</f>
        <v>0</v>
      </c>
      <c r="AF1782" s="28">
        <f>+SUMIF('Input Sheet'!$S:$S,$AL1782,'Input Sheet'!J:J)</f>
        <v>0</v>
      </c>
      <c r="AG1782" s="28">
        <f>+SUMIF('Input Sheet'!$S:$S,$AL1782,'Input Sheet'!K:K)</f>
        <v>0</v>
      </c>
      <c r="AH1782" s="28">
        <f>+SUMIF('Input Sheet'!$S:$S,$AL1782,'Input Sheet'!L:L)</f>
        <v>0</v>
      </c>
      <c r="AI1782" s="28">
        <f>+SUMIF('Input Sheet'!$S:$S,$AL1782,'Input Sheet'!M:M)</f>
        <v>0</v>
      </c>
      <c r="AJ1782" s="28">
        <f>+SUMIF('Input Sheet'!$S:$S,$AL1782,'Input Sheet'!N:N)</f>
        <v>0</v>
      </c>
      <c r="AK1782" s="28"/>
      <c r="AL1782" s="27" t="str">
        <f t="shared" si="138"/>
        <v>200-7900</v>
      </c>
      <c r="AM1782" s="34" t="str">
        <f t="shared" si="139"/>
        <v>Admin &amp; Other</v>
      </c>
      <c r="AN1782" s="34" t="str">
        <f t="shared" si="140"/>
        <v>Admin &amp; OtherProfessional Fees as % of Total Gross Profit</v>
      </c>
      <c r="AO1782" s="35"/>
      <c r="AP1782" s="35"/>
      <c r="AQ1782" s="35"/>
    </row>
    <row r="1783" spans="1:43" x14ac:dyDescent="0.25">
      <c r="A1783" s="27" t="s">
        <v>103</v>
      </c>
      <c r="B1783" s="27" t="s">
        <v>104</v>
      </c>
      <c r="C1783" s="27" t="s">
        <v>657</v>
      </c>
      <c r="D1783" s="27" t="s">
        <v>197</v>
      </c>
      <c r="E1783" s="27" t="s">
        <v>658</v>
      </c>
      <c r="F1783" s="27" t="s">
        <v>704</v>
      </c>
      <c r="G1783" s="27" t="s">
        <v>705</v>
      </c>
      <c r="H1783" s="34" t="s">
        <v>644</v>
      </c>
      <c r="I1783" s="34" t="s">
        <v>706</v>
      </c>
      <c r="J1783" s="34" t="str">
        <f t="shared" si="136"/>
        <v>Admin &amp; OtherProfessional Fees as % of Total Gross Profit</v>
      </c>
      <c r="K1783" s="34" t="str">
        <f t="shared" si="137"/>
        <v>210Professional Fees - Toyota</v>
      </c>
      <c r="L1783" s="28">
        <f>+SUMIF('TB 4-24'!M:M,$AL1783,'TB 4-24'!G:G)</f>
        <v>0</v>
      </c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>
        <f>+SUMIF('Input Sheet'!$S:$S,$AL1783,'Input Sheet'!C:C)</f>
        <v>0</v>
      </c>
      <c r="Z1783" s="28">
        <f>+SUMIF('Input Sheet'!$S:$S,$AL1783,'Input Sheet'!D:D)</f>
        <v>0</v>
      </c>
      <c r="AA1783" s="28">
        <f>+SUMIF('Input Sheet'!$S:$S,$AL1783,'Input Sheet'!E:E)</f>
        <v>0</v>
      </c>
      <c r="AB1783" s="28">
        <f>+SUMIF('Input Sheet'!$S:$S,$AL1783,'Input Sheet'!F:F)</f>
        <v>0</v>
      </c>
      <c r="AC1783" s="28">
        <f>+SUMIF('Input Sheet'!$S:$S,$AL1783,'Input Sheet'!G:G)</f>
        <v>0</v>
      </c>
      <c r="AD1783" s="28">
        <f>+SUMIF('Input Sheet'!$S:$S,$AL1783,'Input Sheet'!H:H)</f>
        <v>0</v>
      </c>
      <c r="AE1783" s="28">
        <f>+SUMIF('Input Sheet'!$S:$S,$AL1783,'Input Sheet'!I:I)</f>
        <v>0</v>
      </c>
      <c r="AF1783" s="28">
        <f>+SUMIF('Input Sheet'!$S:$S,$AL1783,'Input Sheet'!J:J)</f>
        <v>0</v>
      </c>
      <c r="AG1783" s="28">
        <f>+SUMIF('Input Sheet'!$S:$S,$AL1783,'Input Sheet'!K:K)</f>
        <v>0</v>
      </c>
      <c r="AH1783" s="28">
        <f>+SUMIF('Input Sheet'!$S:$S,$AL1783,'Input Sheet'!L:L)</f>
        <v>0</v>
      </c>
      <c r="AI1783" s="28">
        <f>+SUMIF('Input Sheet'!$S:$S,$AL1783,'Input Sheet'!M:M)</f>
        <v>0</v>
      </c>
      <c r="AJ1783" s="28">
        <f>+SUMIF('Input Sheet'!$S:$S,$AL1783,'Input Sheet'!N:N)</f>
        <v>0</v>
      </c>
      <c r="AK1783" s="28"/>
      <c r="AL1783" s="27" t="str">
        <f t="shared" si="138"/>
        <v>210-7900</v>
      </c>
      <c r="AM1783" s="34" t="str">
        <f t="shared" si="139"/>
        <v>Admin &amp; Other</v>
      </c>
      <c r="AN1783" s="34" t="str">
        <f t="shared" si="140"/>
        <v>Admin &amp; OtherProfessional Fees as % of Total Gross Profit</v>
      </c>
      <c r="AO1783" s="35"/>
      <c r="AP1783" s="35"/>
      <c r="AQ1783" s="35"/>
    </row>
    <row r="1784" spans="1:43" x14ac:dyDescent="0.25">
      <c r="A1784" s="27" t="s">
        <v>103</v>
      </c>
      <c r="B1784" s="27" t="s">
        <v>104</v>
      </c>
      <c r="C1784" s="27" t="s">
        <v>657</v>
      </c>
      <c r="D1784" s="27" t="s">
        <v>197</v>
      </c>
      <c r="E1784" s="27" t="s">
        <v>659</v>
      </c>
      <c r="F1784" s="27" t="s">
        <v>704</v>
      </c>
      <c r="G1784" s="27" t="s">
        <v>705</v>
      </c>
      <c r="H1784" s="34" t="s">
        <v>644</v>
      </c>
      <c r="I1784" s="34" t="s">
        <v>706</v>
      </c>
      <c r="J1784" s="34" t="str">
        <f t="shared" si="136"/>
        <v>Admin &amp; OtherProfessional Fees as % of Total Gross Profit</v>
      </c>
      <c r="K1784" s="34" t="str">
        <f t="shared" si="137"/>
        <v>220Professional Fees - Toyota</v>
      </c>
      <c r="L1784" s="28">
        <f>+SUMIF('TB 4-24'!M:M,$AL1784,'TB 4-24'!G:G)</f>
        <v>0</v>
      </c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>
        <f>+SUMIF('Input Sheet'!$S:$S,$AL1784,'Input Sheet'!C:C)</f>
        <v>0</v>
      </c>
      <c r="Z1784" s="28">
        <f>+SUMIF('Input Sheet'!$S:$S,$AL1784,'Input Sheet'!D:D)</f>
        <v>0</v>
      </c>
      <c r="AA1784" s="28">
        <f>+SUMIF('Input Sheet'!$S:$S,$AL1784,'Input Sheet'!E:E)</f>
        <v>0</v>
      </c>
      <c r="AB1784" s="28">
        <f>+SUMIF('Input Sheet'!$S:$S,$AL1784,'Input Sheet'!F:F)</f>
        <v>0</v>
      </c>
      <c r="AC1784" s="28">
        <f>+SUMIF('Input Sheet'!$S:$S,$AL1784,'Input Sheet'!G:G)</f>
        <v>0</v>
      </c>
      <c r="AD1784" s="28">
        <f>+SUMIF('Input Sheet'!$S:$S,$AL1784,'Input Sheet'!H:H)</f>
        <v>0</v>
      </c>
      <c r="AE1784" s="28">
        <f>+SUMIF('Input Sheet'!$S:$S,$AL1784,'Input Sheet'!I:I)</f>
        <v>0</v>
      </c>
      <c r="AF1784" s="28">
        <f>+SUMIF('Input Sheet'!$S:$S,$AL1784,'Input Sheet'!J:J)</f>
        <v>0</v>
      </c>
      <c r="AG1784" s="28">
        <f>+SUMIF('Input Sheet'!$S:$S,$AL1784,'Input Sheet'!K:K)</f>
        <v>0</v>
      </c>
      <c r="AH1784" s="28">
        <f>+SUMIF('Input Sheet'!$S:$S,$AL1784,'Input Sheet'!L:L)</f>
        <v>0</v>
      </c>
      <c r="AI1784" s="28">
        <f>+SUMIF('Input Sheet'!$S:$S,$AL1784,'Input Sheet'!M:M)</f>
        <v>0</v>
      </c>
      <c r="AJ1784" s="28">
        <f>+SUMIF('Input Sheet'!$S:$S,$AL1784,'Input Sheet'!N:N)</f>
        <v>0</v>
      </c>
      <c r="AK1784" s="28"/>
      <c r="AL1784" s="27" t="str">
        <f t="shared" si="138"/>
        <v>220-7900</v>
      </c>
      <c r="AM1784" s="34" t="str">
        <f t="shared" si="139"/>
        <v>Admin &amp; Other</v>
      </c>
      <c r="AN1784" s="34" t="str">
        <f t="shared" si="140"/>
        <v>Admin &amp; OtherProfessional Fees as % of Total Gross Profit</v>
      </c>
      <c r="AO1784" s="35"/>
      <c r="AP1784" s="35"/>
      <c r="AQ1784" s="35"/>
    </row>
    <row r="1785" spans="1:43" x14ac:dyDescent="0.25">
      <c r="A1785" s="27" t="s">
        <v>103</v>
      </c>
      <c r="B1785" s="27" t="s">
        <v>104</v>
      </c>
      <c r="C1785" s="27" t="s">
        <v>657</v>
      </c>
      <c r="D1785" s="27" t="s">
        <v>197</v>
      </c>
      <c r="E1785" s="27" t="s">
        <v>661</v>
      </c>
      <c r="F1785" s="27" t="s">
        <v>704</v>
      </c>
      <c r="G1785" s="27" t="s">
        <v>705</v>
      </c>
      <c r="H1785" s="34" t="s">
        <v>644</v>
      </c>
      <c r="I1785" s="34" t="s">
        <v>706</v>
      </c>
      <c r="J1785" s="34" t="str">
        <f t="shared" si="136"/>
        <v>Admin &amp; OtherProfessional Fees as % of Total Gross Profit</v>
      </c>
      <c r="K1785" s="34" t="str">
        <f t="shared" si="137"/>
        <v>221Professional Fees - Toyota</v>
      </c>
      <c r="L1785" s="28">
        <f>+SUMIF('TB 4-24'!M:M,$AL1785,'TB 4-24'!G:G)</f>
        <v>0</v>
      </c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>
        <f>+SUMIF('Input Sheet'!$S:$S,$AL1785,'Input Sheet'!C:C)</f>
        <v>0</v>
      </c>
      <c r="Z1785" s="28">
        <f>+SUMIF('Input Sheet'!$S:$S,$AL1785,'Input Sheet'!D:D)</f>
        <v>0</v>
      </c>
      <c r="AA1785" s="28">
        <f>+SUMIF('Input Sheet'!$S:$S,$AL1785,'Input Sheet'!E:E)</f>
        <v>0</v>
      </c>
      <c r="AB1785" s="28">
        <f>+SUMIF('Input Sheet'!$S:$S,$AL1785,'Input Sheet'!F:F)</f>
        <v>0</v>
      </c>
      <c r="AC1785" s="28">
        <f>+SUMIF('Input Sheet'!$S:$S,$AL1785,'Input Sheet'!G:G)</f>
        <v>0</v>
      </c>
      <c r="AD1785" s="28">
        <f>+SUMIF('Input Sheet'!$S:$S,$AL1785,'Input Sheet'!H:H)</f>
        <v>0</v>
      </c>
      <c r="AE1785" s="28">
        <f>+SUMIF('Input Sheet'!$S:$S,$AL1785,'Input Sheet'!I:I)</f>
        <v>0</v>
      </c>
      <c r="AF1785" s="28">
        <f>+SUMIF('Input Sheet'!$S:$S,$AL1785,'Input Sheet'!J:J)</f>
        <v>0</v>
      </c>
      <c r="AG1785" s="28">
        <f>+SUMIF('Input Sheet'!$S:$S,$AL1785,'Input Sheet'!K:K)</f>
        <v>0</v>
      </c>
      <c r="AH1785" s="28">
        <f>+SUMIF('Input Sheet'!$S:$S,$AL1785,'Input Sheet'!L:L)</f>
        <v>0</v>
      </c>
      <c r="AI1785" s="28">
        <f>+SUMIF('Input Sheet'!$S:$S,$AL1785,'Input Sheet'!M:M)</f>
        <v>0</v>
      </c>
      <c r="AJ1785" s="28">
        <f>+SUMIF('Input Sheet'!$S:$S,$AL1785,'Input Sheet'!N:N)</f>
        <v>0</v>
      </c>
      <c r="AK1785" s="28"/>
      <c r="AL1785" s="27" t="str">
        <f t="shared" si="138"/>
        <v>221-7900</v>
      </c>
      <c r="AM1785" s="34" t="str">
        <f t="shared" si="139"/>
        <v>Admin &amp; Other</v>
      </c>
      <c r="AN1785" s="34" t="str">
        <f t="shared" si="140"/>
        <v>Admin &amp; OtherProfessional Fees as % of Total Gross Profit</v>
      </c>
      <c r="AO1785" s="35"/>
      <c r="AP1785" s="35"/>
      <c r="AQ1785" s="35"/>
    </row>
    <row r="1786" spans="1:43" x14ac:dyDescent="0.25">
      <c r="A1786" s="27" t="s">
        <v>103</v>
      </c>
      <c r="B1786" s="27" t="s">
        <v>104</v>
      </c>
      <c r="C1786" s="27" t="s">
        <v>657</v>
      </c>
      <c r="D1786" s="27" t="s">
        <v>197</v>
      </c>
      <c r="E1786" s="27" t="s">
        <v>681</v>
      </c>
      <c r="F1786" s="27" t="s">
        <v>704</v>
      </c>
      <c r="G1786" s="27" t="s">
        <v>705</v>
      </c>
      <c r="H1786" s="34" t="s">
        <v>644</v>
      </c>
      <c r="I1786" s="34" t="s">
        <v>706</v>
      </c>
      <c r="J1786" s="34" t="str">
        <f t="shared" si="136"/>
        <v>Admin &amp; OtherProfessional Fees as % of Total Gross Profit</v>
      </c>
      <c r="K1786" s="34" t="str">
        <f t="shared" si="137"/>
        <v>230Professional Fees - Toyota</v>
      </c>
      <c r="L1786" s="28">
        <f>+SUMIF('TB 4-24'!M:M,$AL1786,'TB 4-24'!G:G)</f>
        <v>0</v>
      </c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>
        <f>+SUMIF('Input Sheet'!$S:$S,$AL1786,'Input Sheet'!C:C)</f>
        <v>0</v>
      </c>
      <c r="Z1786" s="28">
        <f>+SUMIF('Input Sheet'!$S:$S,$AL1786,'Input Sheet'!D:D)</f>
        <v>0</v>
      </c>
      <c r="AA1786" s="28">
        <f>+SUMIF('Input Sheet'!$S:$S,$AL1786,'Input Sheet'!E:E)</f>
        <v>0</v>
      </c>
      <c r="AB1786" s="28">
        <f>+SUMIF('Input Sheet'!$S:$S,$AL1786,'Input Sheet'!F:F)</f>
        <v>0</v>
      </c>
      <c r="AC1786" s="28">
        <f>+SUMIF('Input Sheet'!$S:$S,$AL1786,'Input Sheet'!G:G)</f>
        <v>0</v>
      </c>
      <c r="AD1786" s="28">
        <f>+SUMIF('Input Sheet'!$S:$S,$AL1786,'Input Sheet'!H:H)</f>
        <v>0</v>
      </c>
      <c r="AE1786" s="28">
        <f>+SUMIF('Input Sheet'!$S:$S,$AL1786,'Input Sheet'!I:I)</f>
        <v>0</v>
      </c>
      <c r="AF1786" s="28">
        <f>+SUMIF('Input Sheet'!$S:$S,$AL1786,'Input Sheet'!J:J)</f>
        <v>0</v>
      </c>
      <c r="AG1786" s="28">
        <f>+SUMIF('Input Sheet'!$S:$S,$AL1786,'Input Sheet'!K:K)</f>
        <v>0</v>
      </c>
      <c r="AH1786" s="28">
        <f>+SUMIF('Input Sheet'!$S:$S,$AL1786,'Input Sheet'!L:L)</f>
        <v>0</v>
      </c>
      <c r="AI1786" s="28">
        <f>+SUMIF('Input Sheet'!$S:$S,$AL1786,'Input Sheet'!M:M)</f>
        <v>0</v>
      </c>
      <c r="AJ1786" s="28">
        <f>+SUMIF('Input Sheet'!$S:$S,$AL1786,'Input Sheet'!N:N)</f>
        <v>0</v>
      </c>
      <c r="AK1786" s="28"/>
      <c r="AL1786" s="27" t="str">
        <f t="shared" si="138"/>
        <v>230-7900</v>
      </c>
      <c r="AM1786" s="34" t="str">
        <f t="shared" si="139"/>
        <v>Admin &amp; Other</v>
      </c>
      <c r="AN1786" s="34" t="str">
        <f t="shared" si="140"/>
        <v>Admin &amp; OtherProfessional Fees as % of Total Gross Profit</v>
      </c>
      <c r="AO1786" s="35"/>
      <c r="AP1786" s="35"/>
      <c r="AQ1786" s="35"/>
    </row>
    <row r="1787" spans="1:43" x14ac:dyDescent="0.25">
      <c r="A1787" s="27" t="s">
        <v>103</v>
      </c>
      <c r="B1787" s="27" t="s">
        <v>104</v>
      </c>
      <c r="C1787" s="27" t="s">
        <v>657</v>
      </c>
      <c r="D1787" s="27" t="s">
        <v>197</v>
      </c>
      <c r="E1787" s="27" t="s">
        <v>682</v>
      </c>
      <c r="F1787" s="27" t="s">
        <v>704</v>
      </c>
      <c r="G1787" s="27" t="s">
        <v>705</v>
      </c>
      <c r="H1787" s="34" t="s">
        <v>644</v>
      </c>
      <c r="I1787" s="34" t="s">
        <v>706</v>
      </c>
      <c r="J1787" s="34" t="str">
        <f t="shared" si="136"/>
        <v>Admin &amp; OtherProfessional Fees as % of Total Gross Profit</v>
      </c>
      <c r="K1787" s="34" t="str">
        <f t="shared" si="137"/>
        <v>240Professional Fees - Toyota</v>
      </c>
      <c r="L1787" s="28">
        <f>+SUMIF('TB 4-24'!M:M,$AL1787,'TB 4-24'!G:G)</f>
        <v>0</v>
      </c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>
        <f>+SUMIF('Input Sheet'!$S:$S,$AL1787,'Input Sheet'!C:C)</f>
        <v>0</v>
      </c>
      <c r="Z1787" s="28">
        <f>+SUMIF('Input Sheet'!$S:$S,$AL1787,'Input Sheet'!D:D)</f>
        <v>0</v>
      </c>
      <c r="AA1787" s="28">
        <f>+SUMIF('Input Sheet'!$S:$S,$AL1787,'Input Sheet'!E:E)</f>
        <v>0</v>
      </c>
      <c r="AB1787" s="28">
        <f>+SUMIF('Input Sheet'!$S:$S,$AL1787,'Input Sheet'!F:F)</f>
        <v>0</v>
      </c>
      <c r="AC1787" s="28">
        <f>+SUMIF('Input Sheet'!$S:$S,$AL1787,'Input Sheet'!G:G)</f>
        <v>0</v>
      </c>
      <c r="AD1787" s="28">
        <f>+SUMIF('Input Sheet'!$S:$S,$AL1787,'Input Sheet'!H:H)</f>
        <v>0</v>
      </c>
      <c r="AE1787" s="28">
        <f>+SUMIF('Input Sheet'!$S:$S,$AL1787,'Input Sheet'!I:I)</f>
        <v>0</v>
      </c>
      <c r="AF1787" s="28">
        <f>+SUMIF('Input Sheet'!$S:$S,$AL1787,'Input Sheet'!J:J)</f>
        <v>0</v>
      </c>
      <c r="AG1787" s="28">
        <f>+SUMIF('Input Sheet'!$S:$S,$AL1787,'Input Sheet'!K:K)</f>
        <v>0</v>
      </c>
      <c r="AH1787" s="28">
        <f>+SUMIF('Input Sheet'!$S:$S,$AL1787,'Input Sheet'!L:L)</f>
        <v>0</v>
      </c>
      <c r="AI1787" s="28">
        <f>+SUMIF('Input Sheet'!$S:$S,$AL1787,'Input Sheet'!M:M)</f>
        <v>0</v>
      </c>
      <c r="AJ1787" s="28">
        <f>+SUMIF('Input Sheet'!$S:$S,$AL1787,'Input Sheet'!N:N)</f>
        <v>0</v>
      </c>
      <c r="AK1787" s="28"/>
      <c r="AL1787" s="27" t="str">
        <f t="shared" si="138"/>
        <v>240-7900</v>
      </c>
      <c r="AM1787" s="34" t="str">
        <f t="shared" si="139"/>
        <v>Admin &amp; Other</v>
      </c>
      <c r="AN1787" s="34" t="str">
        <f t="shared" si="140"/>
        <v>Admin &amp; OtherProfessional Fees as % of Total Gross Profit</v>
      </c>
      <c r="AO1787" s="35"/>
      <c r="AP1787" s="35"/>
      <c r="AQ1787" s="35"/>
    </row>
    <row r="1788" spans="1:43" x14ac:dyDescent="0.25">
      <c r="A1788" s="27" t="s">
        <v>103</v>
      </c>
      <c r="B1788" s="27" t="s">
        <v>104</v>
      </c>
      <c r="C1788" s="27" t="s">
        <v>657</v>
      </c>
      <c r="D1788" s="27" t="s">
        <v>197</v>
      </c>
      <c r="E1788" s="27" t="s">
        <v>662</v>
      </c>
      <c r="F1788" s="27" t="s">
        <v>704</v>
      </c>
      <c r="G1788" s="27" t="s">
        <v>705</v>
      </c>
      <c r="H1788" s="34" t="s">
        <v>644</v>
      </c>
      <c r="I1788" s="34" t="s">
        <v>706</v>
      </c>
      <c r="J1788" s="34" t="str">
        <f t="shared" si="136"/>
        <v>Admin &amp; OtherProfessional Fees as % of Total Gross Profit</v>
      </c>
      <c r="K1788" s="34" t="str">
        <f t="shared" si="137"/>
        <v>260Professional Fees - Toyota</v>
      </c>
      <c r="L1788" s="28">
        <f>+SUMIF('TB 4-24'!M:M,$AL1788,'TB 4-24'!G:G)</f>
        <v>0</v>
      </c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>
        <f>+SUMIF('Input Sheet'!$S:$S,$AL1788,'Input Sheet'!C:C)</f>
        <v>0</v>
      </c>
      <c r="Z1788" s="28">
        <f>+SUMIF('Input Sheet'!$S:$S,$AL1788,'Input Sheet'!D:D)</f>
        <v>0</v>
      </c>
      <c r="AA1788" s="28">
        <f>+SUMIF('Input Sheet'!$S:$S,$AL1788,'Input Sheet'!E:E)</f>
        <v>0</v>
      </c>
      <c r="AB1788" s="28">
        <f>+SUMIF('Input Sheet'!$S:$S,$AL1788,'Input Sheet'!F:F)</f>
        <v>0</v>
      </c>
      <c r="AC1788" s="28">
        <f>+SUMIF('Input Sheet'!$S:$S,$AL1788,'Input Sheet'!G:G)</f>
        <v>0</v>
      </c>
      <c r="AD1788" s="28">
        <f>+SUMIF('Input Sheet'!$S:$S,$AL1788,'Input Sheet'!H:H)</f>
        <v>0</v>
      </c>
      <c r="AE1788" s="28">
        <f>+SUMIF('Input Sheet'!$S:$S,$AL1788,'Input Sheet'!I:I)</f>
        <v>0</v>
      </c>
      <c r="AF1788" s="28">
        <f>+SUMIF('Input Sheet'!$S:$S,$AL1788,'Input Sheet'!J:J)</f>
        <v>0</v>
      </c>
      <c r="AG1788" s="28">
        <f>+SUMIF('Input Sheet'!$S:$S,$AL1788,'Input Sheet'!K:K)</f>
        <v>0</v>
      </c>
      <c r="AH1788" s="28">
        <f>+SUMIF('Input Sheet'!$S:$S,$AL1788,'Input Sheet'!L:L)</f>
        <v>0</v>
      </c>
      <c r="AI1788" s="28">
        <f>+SUMIF('Input Sheet'!$S:$S,$AL1788,'Input Sheet'!M:M)</f>
        <v>0</v>
      </c>
      <c r="AJ1788" s="28">
        <f>+SUMIF('Input Sheet'!$S:$S,$AL1788,'Input Sheet'!N:N)</f>
        <v>0</v>
      </c>
      <c r="AK1788" s="28"/>
      <c r="AL1788" s="27" t="str">
        <f t="shared" si="138"/>
        <v>260-7900</v>
      </c>
      <c r="AM1788" s="34" t="str">
        <f t="shared" si="139"/>
        <v>Admin &amp; Other</v>
      </c>
      <c r="AN1788" s="34" t="str">
        <f t="shared" si="140"/>
        <v>Admin &amp; OtherProfessional Fees as % of Total Gross Profit</v>
      </c>
      <c r="AO1788" s="35"/>
      <c r="AP1788" s="35"/>
      <c r="AQ1788" s="35"/>
    </row>
    <row r="1789" spans="1:43" x14ac:dyDescent="0.25">
      <c r="A1789" s="27" t="s">
        <v>103</v>
      </c>
      <c r="B1789" s="27" t="s">
        <v>104</v>
      </c>
      <c r="C1789" s="27" t="s">
        <v>663</v>
      </c>
      <c r="D1789" s="27" t="s">
        <v>197</v>
      </c>
      <c r="E1789" s="27" t="s">
        <v>664</v>
      </c>
      <c r="F1789" s="27" t="s">
        <v>704</v>
      </c>
      <c r="G1789" s="27" t="s">
        <v>705</v>
      </c>
      <c r="H1789" s="34" t="s">
        <v>644</v>
      </c>
      <c r="I1789" s="34" t="s">
        <v>706</v>
      </c>
      <c r="J1789" s="34" t="str">
        <f t="shared" si="136"/>
        <v>Admin &amp; OtherProfessional Fees as % of Total Gross Profit</v>
      </c>
      <c r="K1789" s="34" t="str">
        <f t="shared" si="137"/>
        <v>400Professional Fees - Toyota</v>
      </c>
      <c r="L1789" s="28">
        <f>+SUMIF('TB 4-24'!M:M,$AL1789,'TB 4-24'!G:G)</f>
        <v>0</v>
      </c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>
        <f>+SUMIF('Input Sheet'!$S:$S,$AL1789,'Input Sheet'!C:C)</f>
        <v>0</v>
      </c>
      <c r="Z1789" s="28">
        <f>+SUMIF('Input Sheet'!$S:$S,$AL1789,'Input Sheet'!D:D)</f>
        <v>0</v>
      </c>
      <c r="AA1789" s="28">
        <f>+SUMIF('Input Sheet'!$S:$S,$AL1789,'Input Sheet'!E:E)</f>
        <v>0</v>
      </c>
      <c r="AB1789" s="28">
        <f>+SUMIF('Input Sheet'!$S:$S,$AL1789,'Input Sheet'!F:F)</f>
        <v>0</v>
      </c>
      <c r="AC1789" s="28">
        <f>+SUMIF('Input Sheet'!$S:$S,$AL1789,'Input Sheet'!G:G)</f>
        <v>0</v>
      </c>
      <c r="AD1789" s="28">
        <f>+SUMIF('Input Sheet'!$S:$S,$AL1789,'Input Sheet'!H:H)</f>
        <v>0</v>
      </c>
      <c r="AE1789" s="28">
        <f>+SUMIF('Input Sheet'!$S:$S,$AL1789,'Input Sheet'!I:I)</f>
        <v>0</v>
      </c>
      <c r="AF1789" s="28">
        <f>+SUMIF('Input Sheet'!$S:$S,$AL1789,'Input Sheet'!J:J)</f>
        <v>0</v>
      </c>
      <c r="AG1789" s="28">
        <f>+SUMIF('Input Sheet'!$S:$S,$AL1789,'Input Sheet'!K:K)</f>
        <v>0</v>
      </c>
      <c r="AH1789" s="28">
        <f>+SUMIF('Input Sheet'!$S:$S,$AL1789,'Input Sheet'!L:L)</f>
        <v>0</v>
      </c>
      <c r="AI1789" s="28">
        <f>+SUMIF('Input Sheet'!$S:$S,$AL1789,'Input Sheet'!M:M)</f>
        <v>0</v>
      </c>
      <c r="AJ1789" s="28">
        <f>+SUMIF('Input Sheet'!$S:$S,$AL1789,'Input Sheet'!N:N)</f>
        <v>0</v>
      </c>
      <c r="AK1789" s="28"/>
      <c r="AL1789" s="27" t="str">
        <f t="shared" si="138"/>
        <v>400-7900</v>
      </c>
      <c r="AM1789" s="34" t="str">
        <f t="shared" si="139"/>
        <v>Admin &amp; Other</v>
      </c>
      <c r="AN1789" s="34" t="str">
        <f t="shared" si="140"/>
        <v>Admin &amp; OtherProfessional Fees as % of Total Gross Profit</v>
      </c>
      <c r="AO1789" s="35"/>
      <c r="AP1789" s="35"/>
      <c r="AQ1789" s="35"/>
    </row>
    <row r="1790" spans="1:43" x14ac:dyDescent="0.25">
      <c r="A1790" s="27" t="s">
        <v>103</v>
      </c>
      <c r="B1790" s="27" t="s">
        <v>104</v>
      </c>
      <c r="C1790" s="27" t="s">
        <v>663</v>
      </c>
      <c r="D1790" s="27" t="s">
        <v>197</v>
      </c>
      <c r="E1790" s="27" t="s">
        <v>665</v>
      </c>
      <c r="F1790" s="27" t="s">
        <v>704</v>
      </c>
      <c r="G1790" s="27" t="s">
        <v>705</v>
      </c>
      <c r="H1790" s="34" t="s">
        <v>644</v>
      </c>
      <c r="I1790" s="34" t="s">
        <v>706</v>
      </c>
      <c r="J1790" s="34" t="str">
        <f t="shared" si="136"/>
        <v>Admin &amp; OtherProfessional Fees as % of Total Gross Profit</v>
      </c>
      <c r="K1790" s="34" t="str">
        <f t="shared" si="137"/>
        <v>410Professional Fees - Toyota</v>
      </c>
      <c r="L1790" s="28">
        <f>+SUMIF('TB 4-24'!M:M,$AL1790,'TB 4-24'!G:G)</f>
        <v>0</v>
      </c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>
        <f>+SUMIF('Input Sheet'!$S:$S,$AL1790,'Input Sheet'!C:C)</f>
        <v>0</v>
      </c>
      <c r="Z1790" s="28">
        <f>+SUMIF('Input Sheet'!$S:$S,$AL1790,'Input Sheet'!D:D)</f>
        <v>0</v>
      </c>
      <c r="AA1790" s="28">
        <f>+SUMIF('Input Sheet'!$S:$S,$AL1790,'Input Sheet'!E:E)</f>
        <v>0</v>
      </c>
      <c r="AB1790" s="28">
        <f>+SUMIF('Input Sheet'!$S:$S,$AL1790,'Input Sheet'!F:F)</f>
        <v>0</v>
      </c>
      <c r="AC1790" s="28">
        <f>+SUMIF('Input Sheet'!$S:$S,$AL1790,'Input Sheet'!G:G)</f>
        <v>0</v>
      </c>
      <c r="AD1790" s="28">
        <f>+SUMIF('Input Sheet'!$S:$S,$AL1790,'Input Sheet'!H:H)</f>
        <v>0</v>
      </c>
      <c r="AE1790" s="28">
        <f>+SUMIF('Input Sheet'!$S:$S,$AL1790,'Input Sheet'!I:I)</f>
        <v>0</v>
      </c>
      <c r="AF1790" s="28">
        <f>+SUMIF('Input Sheet'!$S:$S,$AL1790,'Input Sheet'!J:J)</f>
        <v>0</v>
      </c>
      <c r="AG1790" s="28">
        <f>+SUMIF('Input Sheet'!$S:$S,$AL1790,'Input Sheet'!K:K)</f>
        <v>0</v>
      </c>
      <c r="AH1790" s="28">
        <f>+SUMIF('Input Sheet'!$S:$S,$AL1790,'Input Sheet'!L:L)</f>
        <v>0</v>
      </c>
      <c r="AI1790" s="28">
        <f>+SUMIF('Input Sheet'!$S:$S,$AL1790,'Input Sheet'!M:M)</f>
        <v>0</v>
      </c>
      <c r="AJ1790" s="28">
        <f>+SUMIF('Input Sheet'!$S:$S,$AL1790,'Input Sheet'!N:N)</f>
        <v>0</v>
      </c>
      <c r="AK1790" s="28"/>
      <c r="AL1790" s="27" t="str">
        <f t="shared" si="138"/>
        <v>410-7900</v>
      </c>
      <c r="AM1790" s="34" t="str">
        <f t="shared" si="139"/>
        <v>Admin &amp; Other</v>
      </c>
      <c r="AN1790" s="34" t="str">
        <f t="shared" si="140"/>
        <v>Admin &amp; OtherProfessional Fees as % of Total Gross Profit</v>
      </c>
      <c r="AO1790" s="35"/>
      <c r="AP1790" s="35"/>
      <c r="AQ1790" s="35"/>
    </row>
    <row r="1791" spans="1:43" x14ac:dyDescent="0.25">
      <c r="A1791" s="27" t="s">
        <v>103</v>
      </c>
      <c r="B1791" s="27" t="s">
        <v>104</v>
      </c>
      <c r="C1791" s="27" t="s">
        <v>663</v>
      </c>
      <c r="D1791" s="27" t="s">
        <v>197</v>
      </c>
      <c r="E1791" s="27" t="s">
        <v>666</v>
      </c>
      <c r="F1791" s="27" t="s">
        <v>704</v>
      </c>
      <c r="G1791" s="27" t="s">
        <v>705</v>
      </c>
      <c r="H1791" s="34" t="s">
        <v>644</v>
      </c>
      <c r="I1791" s="34" t="s">
        <v>706</v>
      </c>
      <c r="J1791" s="34" t="str">
        <f t="shared" si="136"/>
        <v>Admin &amp; OtherProfessional Fees as % of Total Gross Profit</v>
      </c>
      <c r="K1791" s="34" t="str">
        <f t="shared" si="137"/>
        <v>420Professional Fees - Toyota</v>
      </c>
      <c r="L1791" s="28">
        <f>+SUMIF('TB 4-24'!M:M,$AL1791,'TB 4-24'!G:G)</f>
        <v>0</v>
      </c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>
        <f>+SUMIF('Input Sheet'!$S:$S,$AL1791,'Input Sheet'!C:C)</f>
        <v>0</v>
      </c>
      <c r="Z1791" s="28">
        <f>+SUMIF('Input Sheet'!$S:$S,$AL1791,'Input Sheet'!D:D)</f>
        <v>0</v>
      </c>
      <c r="AA1791" s="28">
        <f>+SUMIF('Input Sheet'!$S:$S,$AL1791,'Input Sheet'!E:E)</f>
        <v>0</v>
      </c>
      <c r="AB1791" s="28">
        <f>+SUMIF('Input Sheet'!$S:$S,$AL1791,'Input Sheet'!F:F)</f>
        <v>0</v>
      </c>
      <c r="AC1791" s="28">
        <f>+SUMIF('Input Sheet'!$S:$S,$AL1791,'Input Sheet'!G:G)</f>
        <v>0</v>
      </c>
      <c r="AD1791" s="28">
        <f>+SUMIF('Input Sheet'!$S:$S,$AL1791,'Input Sheet'!H:H)</f>
        <v>0</v>
      </c>
      <c r="AE1791" s="28">
        <f>+SUMIF('Input Sheet'!$S:$S,$AL1791,'Input Sheet'!I:I)</f>
        <v>0</v>
      </c>
      <c r="AF1791" s="28">
        <f>+SUMIF('Input Sheet'!$S:$S,$AL1791,'Input Sheet'!J:J)</f>
        <v>0</v>
      </c>
      <c r="AG1791" s="28">
        <f>+SUMIF('Input Sheet'!$S:$S,$AL1791,'Input Sheet'!K:K)</f>
        <v>0</v>
      </c>
      <c r="AH1791" s="28">
        <f>+SUMIF('Input Sheet'!$S:$S,$AL1791,'Input Sheet'!L:L)</f>
        <v>0</v>
      </c>
      <c r="AI1791" s="28">
        <f>+SUMIF('Input Sheet'!$S:$S,$AL1791,'Input Sheet'!M:M)</f>
        <v>0</v>
      </c>
      <c r="AJ1791" s="28">
        <f>+SUMIF('Input Sheet'!$S:$S,$AL1791,'Input Sheet'!N:N)</f>
        <v>0</v>
      </c>
      <c r="AK1791" s="28"/>
      <c r="AL1791" s="27" t="str">
        <f t="shared" si="138"/>
        <v>420-7900</v>
      </c>
      <c r="AM1791" s="34" t="str">
        <f t="shared" si="139"/>
        <v>Admin &amp; Other</v>
      </c>
      <c r="AN1791" s="34" t="str">
        <f t="shared" si="140"/>
        <v>Admin &amp; OtherProfessional Fees as % of Total Gross Profit</v>
      </c>
      <c r="AO1791" s="35"/>
      <c r="AP1791" s="35"/>
      <c r="AQ1791" s="35"/>
    </row>
    <row r="1792" spans="1:43" x14ac:dyDescent="0.25">
      <c r="A1792" s="27" t="s">
        <v>103</v>
      </c>
      <c r="B1792" s="27" t="s">
        <v>104</v>
      </c>
      <c r="C1792" s="27" t="s">
        <v>663</v>
      </c>
      <c r="D1792" s="27" t="s">
        <v>197</v>
      </c>
      <c r="E1792" s="27" t="s">
        <v>667</v>
      </c>
      <c r="F1792" s="27" t="s">
        <v>704</v>
      </c>
      <c r="G1792" s="27" t="s">
        <v>705</v>
      </c>
      <c r="H1792" s="34" t="s">
        <v>644</v>
      </c>
      <c r="I1792" s="34" t="s">
        <v>706</v>
      </c>
      <c r="J1792" s="34" t="str">
        <f t="shared" si="136"/>
        <v>Admin &amp; OtherProfessional Fees as % of Total Gross Profit</v>
      </c>
      <c r="K1792" s="34" t="str">
        <f t="shared" si="137"/>
        <v>421Professional Fees - Toyota</v>
      </c>
      <c r="L1792" s="28">
        <f>+SUMIF('TB 4-24'!M:M,$AL1792,'TB 4-24'!G:G)</f>
        <v>0</v>
      </c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>
        <f>+SUMIF('Input Sheet'!$S:$S,$AL1792,'Input Sheet'!C:C)</f>
        <v>0</v>
      </c>
      <c r="Z1792" s="28">
        <f>+SUMIF('Input Sheet'!$S:$S,$AL1792,'Input Sheet'!D:D)</f>
        <v>0</v>
      </c>
      <c r="AA1792" s="28">
        <f>+SUMIF('Input Sheet'!$S:$S,$AL1792,'Input Sheet'!E:E)</f>
        <v>0</v>
      </c>
      <c r="AB1792" s="28">
        <f>+SUMIF('Input Sheet'!$S:$S,$AL1792,'Input Sheet'!F:F)</f>
        <v>0</v>
      </c>
      <c r="AC1792" s="28">
        <f>+SUMIF('Input Sheet'!$S:$S,$AL1792,'Input Sheet'!G:G)</f>
        <v>0</v>
      </c>
      <c r="AD1792" s="28">
        <f>+SUMIF('Input Sheet'!$S:$S,$AL1792,'Input Sheet'!H:H)</f>
        <v>0</v>
      </c>
      <c r="AE1792" s="28">
        <f>+SUMIF('Input Sheet'!$S:$S,$AL1792,'Input Sheet'!I:I)</f>
        <v>0</v>
      </c>
      <c r="AF1792" s="28">
        <f>+SUMIF('Input Sheet'!$S:$S,$AL1792,'Input Sheet'!J:J)</f>
        <v>0</v>
      </c>
      <c r="AG1792" s="28">
        <f>+SUMIF('Input Sheet'!$S:$S,$AL1792,'Input Sheet'!K:K)</f>
        <v>0</v>
      </c>
      <c r="AH1792" s="28">
        <f>+SUMIF('Input Sheet'!$S:$S,$AL1792,'Input Sheet'!L:L)</f>
        <v>0</v>
      </c>
      <c r="AI1792" s="28">
        <f>+SUMIF('Input Sheet'!$S:$S,$AL1792,'Input Sheet'!M:M)</f>
        <v>0</v>
      </c>
      <c r="AJ1792" s="28">
        <f>+SUMIF('Input Sheet'!$S:$S,$AL1792,'Input Sheet'!N:N)</f>
        <v>0</v>
      </c>
      <c r="AK1792" s="28"/>
      <c r="AL1792" s="27" t="str">
        <f t="shared" si="138"/>
        <v>421-7900</v>
      </c>
      <c r="AM1792" s="34" t="str">
        <f t="shared" si="139"/>
        <v>Admin &amp; Other</v>
      </c>
      <c r="AN1792" s="34" t="str">
        <f t="shared" si="140"/>
        <v>Admin &amp; OtherProfessional Fees as % of Total Gross Profit</v>
      </c>
      <c r="AO1792" s="35"/>
      <c r="AP1792" s="35"/>
      <c r="AQ1792" s="35"/>
    </row>
    <row r="1793" spans="1:43" x14ac:dyDescent="0.25">
      <c r="A1793" s="27" t="s">
        <v>103</v>
      </c>
      <c r="B1793" s="27" t="s">
        <v>104</v>
      </c>
      <c r="C1793" s="27" t="s">
        <v>663</v>
      </c>
      <c r="D1793" s="27" t="s">
        <v>197</v>
      </c>
      <c r="E1793" s="27" t="s">
        <v>668</v>
      </c>
      <c r="F1793" s="27" t="s">
        <v>704</v>
      </c>
      <c r="G1793" s="27" t="s">
        <v>705</v>
      </c>
      <c r="H1793" s="34" t="s">
        <v>644</v>
      </c>
      <c r="I1793" s="34" t="s">
        <v>706</v>
      </c>
      <c r="J1793" s="34" t="str">
        <f t="shared" si="136"/>
        <v>Admin &amp; OtherProfessional Fees as % of Total Gross Profit</v>
      </c>
      <c r="K1793" s="34" t="str">
        <f t="shared" si="137"/>
        <v>430Professional Fees - Toyota</v>
      </c>
      <c r="L1793" s="28">
        <f>+SUMIF('TB 4-24'!M:M,$AL1793,'TB 4-24'!G:G)</f>
        <v>0</v>
      </c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>
        <f>+SUMIF('Input Sheet'!$S:$S,$AL1793,'Input Sheet'!C:C)</f>
        <v>0</v>
      </c>
      <c r="Z1793" s="28">
        <f>+SUMIF('Input Sheet'!$S:$S,$AL1793,'Input Sheet'!D:D)</f>
        <v>0</v>
      </c>
      <c r="AA1793" s="28">
        <f>+SUMIF('Input Sheet'!$S:$S,$AL1793,'Input Sheet'!E:E)</f>
        <v>0</v>
      </c>
      <c r="AB1793" s="28">
        <f>+SUMIF('Input Sheet'!$S:$S,$AL1793,'Input Sheet'!F:F)</f>
        <v>0</v>
      </c>
      <c r="AC1793" s="28">
        <f>+SUMIF('Input Sheet'!$S:$S,$AL1793,'Input Sheet'!G:G)</f>
        <v>0</v>
      </c>
      <c r="AD1793" s="28">
        <f>+SUMIF('Input Sheet'!$S:$S,$AL1793,'Input Sheet'!H:H)</f>
        <v>0</v>
      </c>
      <c r="AE1793" s="28">
        <f>+SUMIF('Input Sheet'!$S:$S,$AL1793,'Input Sheet'!I:I)</f>
        <v>0</v>
      </c>
      <c r="AF1793" s="28">
        <f>+SUMIF('Input Sheet'!$S:$S,$AL1793,'Input Sheet'!J:J)</f>
        <v>0</v>
      </c>
      <c r="AG1793" s="28">
        <f>+SUMIF('Input Sheet'!$S:$S,$AL1793,'Input Sheet'!K:K)</f>
        <v>0</v>
      </c>
      <c r="AH1793" s="28">
        <f>+SUMIF('Input Sheet'!$S:$S,$AL1793,'Input Sheet'!L:L)</f>
        <v>0</v>
      </c>
      <c r="AI1793" s="28">
        <f>+SUMIF('Input Sheet'!$S:$S,$AL1793,'Input Sheet'!M:M)</f>
        <v>0</v>
      </c>
      <c r="AJ1793" s="28">
        <f>+SUMIF('Input Sheet'!$S:$S,$AL1793,'Input Sheet'!N:N)</f>
        <v>0</v>
      </c>
      <c r="AK1793" s="28"/>
      <c r="AL1793" s="27" t="str">
        <f t="shared" si="138"/>
        <v>430-7900</v>
      </c>
      <c r="AM1793" s="34" t="str">
        <f t="shared" si="139"/>
        <v>Admin &amp; Other</v>
      </c>
      <c r="AN1793" s="34" t="str">
        <f t="shared" si="140"/>
        <v>Admin &amp; OtherProfessional Fees as % of Total Gross Profit</v>
      </c>
      <c r="AO1793" s="35"/>
      <c r="AP1793" s="35"/>
      <c r="AQ1793" s="35"/>
    </row>
    <row r="1794" spans="1:43" x14ac:dyDescent="0.25">
      <c r="A1794" s="27" t="s">
        <v>103</v>
      </c>
      <c r="B1794" s="27" t="s">
        <v>104</v>
      </c>
      <c r="C1794" s="27" t="s">
        <v>663</v>
      </c>
      <c r="D1794" s="27" t="s">
        <v>197</v>
      </c>
      <c r="E1794" s="27" t="s">
        <v>669</v>
      </c>
      <c r="F1794" s="27" t="s">
        <v>704</v>
      </c>
      <c r="G1794" s="27" t="s">
        <v>705</v>
      </c>
      <c r="H1794" s="34" t="s">
        <v>644</v>
      </c>
      <c r="I1794" s="34" t="s">
        <v>706</v>
      </c>
      <c r="J1794" s="34" t="str">
        <f t="shared" si="136"/>
        <v>Admin &amp; OtherProfessional Fees as % of Total Gross Profit</v>
      </c>
      <c r="K1794" s="34" t="str">
        <f t="shared" si="137"/>
        <v>440Professional Fees - Toyota</v>
      </c>
      <c r="L1794" s="28">
        <f>+SUMIF('TB 4-24'!M:M,$AL1794,'TB 4-24'!G:G)</f>
        <v>0</v>
      </c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>
        <f>+SUMIF('Input Sheet'!$S:$S,$AL1794,'Input Sheet'!C:C)</f>
        <v>0</v>
      </c>
      <c r="Z1794" s="28">
        <f>+SUMIF('Input Sheet'!$S:$S,$AL1794,'Input Sheet'!D:D)</f>
        <v>0</v>
      </c>
      <c r="AA1794" s="28">
        <f>+SUMIF('Input Sheet'!$S:$S,$AL1794,'Input Sheet'!E:E)</f>
        <v>0</v>
      </c>
      <c r="AB1794" s="28">
        <f>+SUMIF('Input Sheet'!$S:$S,$AL1794,'Input Sheet'!F:F)</f>
        <v>0</v>
      </c>
      <c r="AC1794" s="28">
        <f>+SUMIF('Input Sheet'!$S:$S,$AL1794,'Input Sheet'!G:G)</f>
        <v>0</v>
      </c>
      <c r="AD1794" s="28">
        <f>+SUMIF('Input Sheet'!$S:$S,$AL1794,'Input Sheet'!H:H)</f>
        <v>0</v>
      </c>
      <c r="AE1794" s="28">
        <f>+SUMIF('Input Sheet'!$S:$S,$AL1794,'Input Sheet'!I:I)</f>
        <v>0</v>
      </c>
      <c r="AF1794" s="28">
        <f>+SUMIF('Input Sheet'!$S:$S,$AL1794,'Input Sheet'!J:J)</f>
        <v>0</v>
      </c>
      <c r="AG1794" s="28">
        <f>+SUMIF('Input Sheet'!$S:$S,$AL1794,'Input Sheet'!K:K)</f>
        <v>0</v>
      </c>
      <c r="AH1794" s="28">
        <f>+SUMIF('Input Sheet'!$S:$S,$AL1794,'Input Sheet'!L:L)</f>
        <v>0</v>
      </c>
      <c r="AI1794" s="28">
        <f>+SUMIF('Input Sheet'!$S:$S,$AL1794,'Input Sheet'!M:M)</f>
        <v>0</v>
      </c>
      <c r="AJ1794" s="28">
        <f>+SUMIF('Input Sheet'!$S:$S,$AL1794,'Input Sheet'!N:N)</f>
        <v>0</v>
      </c>
      <c r="AK1794" s="28"/>
      <c r="AL1794" s="27" t="str">
        <f t="shared" si="138"/>
        <v>440-7900</v>
      </c>
      <c r="AM1794" s="34" t="str">
        <f t="shared" si="139"/>
        <v>Admin &amp; Other</v>
      </c>
      <c r="AN1794" s="34" t="str">
        <f t="shared" si="140"/>
        <v>Admin &amp; OtherProfessional Fees as % of Total Gross Profit</v>
      </c>
      <c r="AO1794" s="35"/>
      <c r="AP1794" s="35"/>
      <c r="AQ1794" s="35"/>
    </row>
    <row r="1795" spans="1:43" x14ac:dyDescent="0.25">
      <c r="A1795" s="27" t="s">
        <v>103</v>
      </c>
      <c r="B1795" s="27" t="s">
        <v>104</v>
      </c>
      <c r="C1795" s="27" t="s">
        <v>663</v>
      </c>
      <c r="D1795" s="27" t="s">
        <v>197</v>
      </c>
      <c r="E1795" s="27" t="s">
        <v>670</v>
      </c>
      <c r="F1795" s="27" t="s">
        <v>704</v>
      </c>
      <c r="G1795" s="27" t="s">
        <v>705</v>
      </c>
      <c r="H1795" s="34" t="s">
        <v>644</v>
      </c>
      <c r="I1795" s="34" t="s">
        <v>706</v>
      </c>
      <c r="J1795" s="34" t="str">
        <f t="shared" ref="J1795:J1858" si="141">+H1795&amp;I1795</f>
        <v>Admin &amp; OtherProfessional Fees as % of Total Gross Profit</v>
      </c>
      <c r="K1795" s="34" t="str">
        <f t="shared" ref="K1795:K1858" si="142">+E1795&amp;G1795</f>
        <v>460Professional Fees - Toyota</v>
      </c>
      <c r="L1795" s="28">
        <f>+SUMIF('TB 4-24'!M:M,$AL1795,'TB 4-24'!G:G)</f>
        <v>0</v>
      </c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>
        <f>+SUMIF('Input Sheet'!$S:$S,$AL1795,'Input Sheet'!C:C)</f>
        <v>0</v>
      </c>
      <c r="Z1795" s="28">
        <f>+SUMIF('Input Sheet'!$S:$S,$AL1795,'Input Sheet'!D:D)</f>
        <v>0</v>
      </c>
      <c r="AA1795" s="28">
        <f>+SUMIF('Input Sheet'!$S:$S,$AL1795,'Input Sheet'!E:E)</f>
        <v>0</v>
      </c>
      <c r="AB1795" s="28">
        <f>+SUMIF('Input Sheet'!$S:$S,$AL1795,'Input Sheet'!F:F)</f>
        <v>0</v>
      </c>
      <c r="AC1795" s="28">
        <f>+SUMIF('Input Sheet'!$S:$S,$AL1795,'Input Sheet'!G:G)</f>
        <v>0</v>
      </c>
      <c r="AD1795" s="28">
        <f>+SUMIF('Input Sheet'!$S:$S,$AL1795,'Input Sheet'!H:H)</f>
        <v>0</v>
      </c>
      <c r="AE1795" s="28">
        <f>+SUMIF('Input Sheet'!$S:$S,$AL1795,'Input Sheet'!I:I)</f>
        <v>0</v>
      </c>
      <c r="AF1795" s="28">
        <f>+SUMIF('Input Sheet'!$S:$S,$AL1795,'Input Sheet'!J:J)</f>
        <v>0</v>
      </c>
      <c r="AG1795" s="28">
        <f>+SUMIF('Input Sheet'!$S:$S,$AL1795,'Input Sheet'!K:K)</f>
        <v>0</v>
      </c>
      <c r="AH1795" s="28">
        <f>+SUMIF('Input Sheet'!$S:$S,$AL1795,'Input Sheet'!L:L)</f>
        <v>0</v>
      </c>
      <c r="AI1795" s="28">
        <f>+SUMIF('Input Sheet'!$S:$S,$AL1795,'Input Sheet'!M:M)</f>
        <v>0</v>
      </c>
      <c r="AJ1795" s="28">
        <f>+SUMIF('Input Sheet'!$S:$S,$AL1795,'Input Sheet'!N:N)</f>
        <v>0</v>
      </c>
      <c r="AK1795" s="28"/>
      <c r="AL1795" s="27" t="str">
        <f t="shared" ref="AL1795:AL1858" si="143">+E1795&amp;"-"&amp;D1795</f>
        <v>460-7900</v>
      </c>
      <c r="AM1795" s="34" t="str">
        <f t="shared" si="139"/>
        <v>Admin &amp; Other</v>
      </c>
      <c r="AN1795" s="34" t="str">
        <f t="shared" si="140"/>
        <v>Admin &amp; OtherProfessional Fees as % of Total Gross Profit</v>
      </c>
      <c r="AO1795" s="35"/>
      <c r="AP1795" s="35"/>
      <c r="AQ1795" s="35"/>
    </row>
    <row r="1796" spans="1:43" x14ac:dyDescent="0.25">
      <c r="A1796" s="27" t="s">
        <v>103</v>
      </c>
      <c r="B1796" s="27" t="s">
        <v>104</v>
      </c>
      <c r="C1796" s="27" t="s">
        <v>671</v>
      </c>
      <c r="D1796" s="27" t="s">
        <v>197</v>
      </c>
      <c r="E1796" s="27" t="s">
        <v>672</v>
      </c>
      <c r="F1796" s="27" t="s">
        <v>704</v>
      </c>
      <c r="G1796" s="27" t="s">
        <v>705</v>
      </c>
      <c r="H1796" s="34" t="s">
        <v>644</v>
      </c>
      <c r="I1796" s="34" t="s">
        <v>706</v>
      </c>
      <c r="J1796" s="34" t="str">
        <f t="shared" si="141"/>
        <v>Admin &amp; OtherProfessional Fees as % of Total Gross Profit</v>
      </c>
      <c r="K1796" s="34" t="str">
        <f t="shared" si="142"/>
        <v>300Professional Fees - Toyota</v>
      </c>
      <c r="L1796" s="28">
        <f>+SUMIF('TB 4-24'!M:M,$AL1796,'TB 4-24'!G:G)</f>
        <v>0</v>
      </c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>
        <f>+SUMIF('Input Sheet'!$S:$S,$AL1796,'Input Sheet'!C:C)</f>
        <v>0</v>
      </c>
      <c r="Z1796" s="28">
        <f>+SUMIF('Input Sheet'!$S:$S,$AL1796,'Input Sheet'!D:D)</f>
        <v>0</v>
      </c>
      <c r="AA1796" s="28">
        <f>+SUMIF('Input Sheet'!$S:$S,$AL1796,'Input Sheet'!E:E)</f>
        <v>0</v>
      </c>
      <c r="AB1796" s="28">
        <f>+SUMIF('Input Sheet'!$S:$S,$AL1796,'Input Sheet'!F:F)</f>
        <v>0</v>
      </c>
      <c r="AC1796" s="28">
        <f>+SUMIF('Input Sheet'!$S:$S,$AL1796,'Input Sheet'!G:G)</f>
        <v>0</v>
      </c>
      <c r="AD1796" s="28">
        <f>+SUMIF('Input Sheet'!$S:$S,$AL1796,'Input Sheet'!H:H)</f>
        <v>0</v>
      </c>
      <c r="AE1796" s="28">
        <f>+SUMIF('Input Sheet'!$S:$S,$AL1796,'Input Sheet'!I:I)</f>
        <v>0</v>
      </c>
      <c r="AF1796" s="28">
        <f>+SUMIF('Input Sheet'!$S:$S,$AL1796,'Input Sheet'!J:J)</f>
        <v>0</v>
      </c>
      <c r="AG1796" s="28">
        <f>+SUMIF('Input Sheet'!$S:$S,$AL1796,'Input Sheet'!K:K)</f>
        <v>0</v>
      </c>
      <c r="AH1796" s="28">
        <f>+SUMIF('Input Sheet'!$S:$S,$AL1796,'Input Sheet'!L:L)</f>
        <v>0</v>
      </c>
      <c r="AI1796" s="28">
        <f>+SUMIF('Input Sheet'!$S:$S,$AL1796,'Input Sheet'!M:M)</f>
        <v>0</v>
      </c>
      <c r="AJ1796" s="28">
        <f>+SUMIF('Input Sheet'!$S:$S,$AL1796,'Input Sheet'!N:N)</f>
        <v>0</v>
      </c>
      <c r="AK1796" s="28"/>
      <c r="AL1796" s="27" t="str">
        <f t="shared" si="143"/>
        <v>300-7900</v>
      </c>
      <c r="AM1796" s="34" t="str">
        <f t="shared" ref="AM1796:AM1859" si="144">H1796</f>
        <v>Admin &amp; Other</v>
      </c>
      <c r="AN1796" s="34" t="str">
        <f t="shared" ref="AN1796:AN1859" si="145">J1796</f>
        <v>Admin &amp; OtherProfessional Fees as % of Total Gross Profit</v>
      </c>
      <c r="AO1796" s="35"/>
      <c r="AP1796" s="35"/>
      <c r="AQ1796" s="35"/>
    </row>
    <row r="1797" spans="1:43" x14ac:dyDescent="0.25">
      <c r="A1797" s="27" t="s">
        <v>103</v>
      </c>
      <c r="B1797" s="27" t="s">
        <v>104</v>
      </c>
      <c r="C1797" s="27" t="s">
        <v>671</v>
      </c>
      <c r="D1797" s="27" t="s">
        <v>197</v>
      </c>
      <c r="E1797" s="27" t="s">
        <v>673</v>
      </c>
      <c r="F1797" s="27" t="s">
        <v>704</v>
      </c>
      <c r="G1797" s="27" t="s">
        <v>705</v>
      </c>
      <c r="H1797" s="34" t="s">
        <v>644</v>
      </c>
      <c r="I1797" s="34" t="s">
        <v>706</v>
      </c>
      <c r="J1797" s="34" t="str">
        <f t="shared" si="141"/>
        <v>Admin &amp; OtherProfessional Fees as % of Total Gross Profit</v>
      </c>
      <c r="K1797" s="34" t="str">
        <f t="shared" si="142"/>
        <v>310Professional Fees - Toyota</v>
      </c>
      <c r="L1797" s="28">
        <f>+SUMIF('TB 4-24'!M:M,$AL1797,'TB 4-24'!G:G)</f>
        <v>0</v>
      </c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>
        <f>+SUMIF('Input Sheet'!$S:$S,$AL1797,'Input Sheet'!C:C)</f>
        <v>0</v>
      </c>
      <c r="Z1797" s="28">
        <f>+SUMIF('Input Sheet'!$S:$S,$AL1797,'Input Sheet'!D:D)</f>
        <v>0</v>
      </c>
      <c r="AA1797" s="28">
        <f>+SUMIF('Input Sheet'!$S:$S,$AL1797,'Input Sheet'!E:E)</f>
        <v>0</v>
      </c>
      <c r="AB1797" s="28">
        <f>+SUMIF('Input Sheet'!$S:$S,$AL1797,'Input Sheet'!F:F)</f>
        <v>0</v>
      </c>
      <c r="AC1797" s="28">
        <f>+SUMIF('Input Sheet'!$S:$S,$AL1797,'Input Sheet'!G:G)</f>
        <v>0</v>
      </c>
      <c r="AD1797" s="28">
        <f>+SUMIF('Input Sheet'!$S:$S,$AL1797,'Input Sheet'!H:H)</f>
        <v>0</v>
      </c>
      <c r="AE1797" s="28">
        <f>+SUMIF('Input Sheet'!$S:$S,$AL1797,'Input Sheet'!I:I)</f>
        <v>0</v>
      </c>
      <c r="AF1797" s="28">
        <f>+SUMIF('Input Sheet'!$S:$S,$AL1797,'Input Sheet'!J:J)</f>
        <v>0</v>
      </c>
      <c r="AG1797" s="28">
        <f>+SUMIF('Input Sheet'!$S:$S,$AL1797,'Input Sheet'!K:K)</f>
        <v>0</v>
      </c>
      <c r="AH1797" s="28">
        <f>+SUMIF('Input Sheet'!$S:$S,$AL1797,'Input Sheet'!L:L)</f>
        <v>0</v>
      </c>
      <c r="AI1797" s="28">
        <f>+SUMIF('Input Sheet'!$S:$S,$AL1797,'Input Sheet'!M:M)</f>
        <v>0</v>
      </c>
      <c r="AJ1797" s="28">
        <f>+SUMIF('Input Sheet'!$S:$S,$AL1797,'Input Sheet'!N:N)</f>
        <v>0</v>
      </c>
      <c r="AK1797" s="28"/>
      <c r="AL1797" s="27" t="str">
        <f t="shared" si="143"/>
        <v>310-7900</v>
      </c>
      <c r="AM1797" s="34" t="str">
        <f t="shared" si="144"/>
        <v>Admin &amp; Other</v>
      </c>
      <c r="AN1797" s="34" t="str">
        <f t="shared" si="145"/>
        <v>Admin &amp; OtherProfessional Fees as % of Total Gross Profit</v>
      </c>
      <c r="AO1797" s="35"/>
      <c r="AP1797" s="35"/>
      <c r="AQ1797" s="35"/>
    </row>
    <row r="1798" spans="1:43" x14ac:dyDescent="0.25">
      <c r="A1798" s="27" t="s">
        <v>103</v>
      </c>
      <c r="B1798" s="27" t="s">
        <v>104</v>
      </c>
      <c r="C1798" s="27" t="s">
        <v>671</v>
      </c>
      <c r="D1798" s="27" t="s">
        <v>197</v>
      </c>
      <c r="E1798" s="27" t="s">
        <v>674</v>
      </c>
      <c r="F1798" s="27" t="s">
        <v>704</v>
      </c>
      <c r="G1798" s="27" t="s">
        <v>705</v>
      </c>
      <c r="H1798" s="34" t="s">
        <v>644</v>
      </c>
      <c r="I1798" s="34" t="s">
        <v>706</v>
      </c>
      <c r="J1798" s="34" t="str">
        <f t="shared" si="141"/>
        <v>Admin &amp; OtherProfessional Fees as % of Total Gross Profit</v>
      </c>
      <c r="K1798" s="34" t="str">
        <f t="shared" si="142"/>
        <v>321Professional Fees - Toyota</v>
      </c>
      <c r="L1798" s="28">
        <f>+SUMIF('TB 4-24'!M:M,$AL1798,'TB 4-24'!G:G)</f>
        <v>0</v>
      </c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>
        <f>+SUMIF('Input Sheet'!$S:$S,$AL1798,'Input Sheet'!C:C)</f>
        <v>0</v>
      </c>
      <c r="Z1798" s="28">
        <f>+SUMIF('Input Sheet'!$S:$S,$AL1798,'Input Sheet'!D:D)</f>
        <v>0</v>
      </c>
      <c r="AA1798" s="28">
        <f>+SUMIF('Input Sheet'!$S:$S,$AL1798,'Input Sheet'!E:E)</f>
        <v>0</v>
      </c>
      <c r="AB1798" s="28">
        <f>+SUMIF('Input Sheet'!$S:$S,$AL1798,'Input Sheet'!F:F)</f>
        <v>0</v>
      </c>
      <c r="AC1798" s="28">
        <f>+SUMIF('Input Sheet'!$S:$S,$AL1798,'Input Sheet'!G:G)</f>
        <v>0</v>
      </c>
      <c r="AD1798" s="28">
        <f>+SUMIF('Input Sheet'!$S:$S,$AL1798,'Input Sheet'!H:H)</f>
        <v>0</v>
      </c>
      <c r="AE1798" s="28">
        <f>+SUMIF('Input Sheet'!$S:$S,$AL1798,'Input Sheet'!I:I)</f>
        <v>0</v>
      </c>
      <c r="AF1798" s="28">
        <f>+SUMIF('Input Sheet'!$S:$S,$AL1798,'Input Sheet'!J:J)</f>
        <v>0</v>
      </c>
      <c r="AG1798" s="28">
        <f>+SUMIF('Input Sheet'!$S:$S,$AL1798,'Input Sheet'!K:K)</f>
        <v>0</v>
      </c>
      <c r="AH1798" s="28">
        <f>+SUMIF('Input Sheet'!$S:$S,$AL1798,'Input Sheet'!L:L)</f>
        <v>0</v>
      </c>
      <c r="AI1798" s="28">
        <f>+SUMIF('Input Sheet'!$S:$S,$AL1798,'Input Sheet'!M:M)</f>
        <v>0</v>
      </c>
      <c r="AJ1798" s="28">
        <f>+SUMIF('Input Sheet'!$S:$S,$AL1798,'Input Sheet'!N:N)</f>
        <v>0</v>
      </c>
      <c r="AK1798" s="28"/>
      <c r="AL1798" s="27" t="str">
        <f t="shared" si="143"/>
        <v>321-7900</v>
      </c>
      <c r="AM1798" s="34" t="str">
        <f t="shared" si="144"/>
        <v>Admin &amp; Other</v>
      </c>
      <c r="AN1798" s="34" t="str">
        <f t="shared" si="145"/>
        <v>Admin &amp; OtherProfessional Fees as % of Total Gross Profit</v>
      </c>
      <c r="AO1798" s="35"/>
      <c r="AP1798" s="35"/>
      <c r="AQ1798" s="35"/>
    </row>
    <row r="1799" spans="1:43" x14ac:dyDescent="0.25">
      <c r="A1799" s="27" t="s">
        <v>103</v>
      </c>
      <c r="B1799" s="27" t="s">
        <v>104</v>
      </c>
      <c r="C1799" s="27" t="s">
        <v>671</v>
      </c>
      <c r="D1799" s="27" t="s">
        <v>197</v>
      </c>
      <c r="E1799" s="27" t="s">
        <v>675</v>
      </c>
      <c r="F1799" s="27" t="s">
        <v>704</v>
      </c>
      <c r="G1799" s="27" t="s">
        <v>705</v>
      </c>
      <c r="H1799" s="34" t="s">
        <v>644</v>
      </c>
      <c r="I1799" s="34" t="s">
        <v>706</v>
      </c>
      <c r="J1799" s="34" t="str">
        <f t="shared" si="141"/>
        <v>Admin &amp; OtherProfessional Fees as % of Total Gross Profit</v>
      </c>
      <c r="K1799" s="34" t="str">
        <f t="shared" si="142"/>
        <v>330Professional Fees - Toyota</v>
      </c>
      <c r="L1799" s="28">
        <f>+SUMIF('TB 4-24'!M:M,$AL1799,'TB 4-24'!G:G)</f>
        <v>0</v>
      </c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>
        <f>+SUMIF('Input Sheet'!$S:$S,$AL1799,'Input Sheet'!C:C)</f>
        <v>0</v>
      </c>
      <c r="Z1799" s="28">
        <f>+SUMIF('Input Sheet'!$S:$S,$AL1799,'Input Sheet'!D:D)</f>
        <v>0</v>
      </c>
      <c r="AA1799" s="28">
        <f>+SUMIF('Input Sheet'!$S:$S,$AL1799,'Input Sheet'!E:E)</f>
        <v>0</v>
      </c>
      <c r="AB1799" s="28">
        <f>+SUMIF('Input Sheet'!$S:$S,$AL1799,'Input Sheet'!F:F)</f>
        <v>0</v>
      </c>
      <c r="AC1799" s="28">
        <f>+SUMIF('Input Sheet'!$S:$S,$AL1799,'Input Sheet'!G:G)</f>
        <v>0</v>
      </c>
      <c r="AD1799" s="28">
        <f>+SUMIF('Input Sheet'!$S:$S,$AL1799,'Input Sheet'!H:H)</f>
        <v>0</v>
      </c>
      <c r="AE1799" s="28">
        <f>+SUMIF('Input Sheet'!$S:$S,$AL1799,'Input Sheet'!I:I)</f>
        <v>0</v>
      </c>
      <c r="AF1799" s="28">
        <f>+SUMIF('Input Sheet'!$S:$S,$AL1799,'Input Sheet'!J:J)</f>
        <v>0</v>
      </c>
      <c r="AG1799" s="28">
        <f>+SUMIF('Input Sheet'!$S:$S,$AL1799,'Input Sheet'!K:K)</f>
        <v>0</v>
      </c>
      <c r="AH1799" s="28">
        <f>+SUMIF('Input Sheet'!$S:$S,$AL1799,'Input Sheet'!L:L)</f>
        <v>0</v>
      </c>
      <c r="AI1799" s="28">
        <f>+SUMIF('Input Sheet'!$S:$S,$AL1799,'Input Sheet'!M:M)</f>
        <v>0</v>
      </c>
      <c r="AJ1799" s="28">
        <f>+SUMIF('Input Sheet'!$S:$S,$AL1799,'Input Sheet'!N:N)</f>
        <v>0</v>
      </c>
      <c r="AK1799" s="28"/>
      <c r="AL1799" s="27" t="str">
        <f t="shared" si="143"/>
        <v>330-7900</v>
      </c>
      <c r="AM1799" s="34" t="str">
        <f t="shared" si="144"/>
        <v>Admin &amp; Other</v>
      </c>
      <c r="AN1799" s="34" t="str">
        <f t="shared" si="145"/>
        <v>Admin &amp; OtherProfessional Fees as % of Total Gross Profit</v>
      </c>
      <c r="AO1799" s="35"/>
      <c r="AP1799" s="35"/>
      <c r="AQ1799" s="35"/>
    </row>
    <row r="1800" spans="1:43" x14ac:dyDescent="0.25">
      <c r="A1800" s="27" t="s">
        <v>103</v>
      </c>
      <c r="B1800" s="27" t="s">
        <v>104</v>
      </c>
      <c r="C1800" s="27" t="s">
        <v>671</v>
      </c>
      <c r="D1800" s="27" t="s">
        <v>197</v>
      </c>
      <c r="E1800" s="27" t="s">
        <v>683</v>
      </c>
      <c r="F1800" s="27" t="s">
        <v>704</v>
      </c>
      <c r="G1800" s="27" t="s">
        <v>705</v>
      </c>
      <c r="H1800" s="34" t="s">
        <v>644</v>
      </c>
      <c r="I1800" s="34" t="s">
        <v>706</v>
      </c>
      <c r="J1800" s="34" t="str">
        <f t="shared" si="141"/>
        <v>Admin &amp; OtherProfessional Fees as % of Total Gross Profit</v>
      </c>
      <c r="K1800" s="34" t="str">
        <f t="shared" si="142"/>
        <v>340Professional Fees - Toyota</v>
      </c>
      <c r="L1800" s="28">
        <f>+SUMIF('TB 4-24'!M:M,$AL1800,'TB 4-24'!G:G)</f>
        <v>0</v>
      </c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>
        <f>+SUMIF('Input Sheet'!$S:$S,$AL1800,'Input Sheet'!C:C)</f>
        <v>0</v>
      </c>
      <c r="Z1800" s="28">
        <f>+SUMIF('Input Sheet'!$S:$S,$AL1800,'Input Sheet'!D:D)</f>
        <v>0</v>
      </c>
      <c r="AA1800" s="28">
        <f>+SUMIF('Input Sheet'!$S:$S,$AL1800,'Input Sheet'!E:E)</f>
        <v>0</v>
      </c>
      <c r="AB1800" s="28">
        <f>+SUMIF('Input Sheet'!$S:$S,$AL1800,'Input Sheet'!F:F)</f>
        <v>0</v>
      </c>
      <c r="AC1800" s="28">
        <f>+SUMIF('Input Sheet'!$S:$S,$AL1800,'Input Sheet'!G:G)</f>
        <v>0</v>
      </c>
      <c r="AD1800" s="28">
        <f>+SUMIF('Input Sheet'!$S:$S,$AL1800,'Input Sheet'!H:H)</f>
        <v>0</v>
      </c>
      <c r="AE1800" s="28">
        <f>+SUMIF('Input Sheet'!$S:$S,$AL1800,'Input Sheet'!I:I)</f>
        <v>0</v>
      </c>
      <c r="AF1800" s="28">
        <f>+SUMIF('Input Sheet'!$S:$S,$AL1800,'Input Sheet'!J:J)</f>
        <v>0</v>
      </c>
      <c r="AG1800" s="28">
        <f>+SUMIF('Input Sheet'!$S:$S,$AL1800,'Input Sheet'!K:K)</f>
        <v>0</v>
      </c>
      <c r="AH1800" s="28">
        <f>+SUMIF('Input Sheet'!$S:$S,$AL1800,'Input Sheet'!L:L)</f>
        <v>0</v>
      </c>
      <c r="AI1800" s="28">
        <f>+SUMIF('Input Sheet'!$S:$S,$AL1800,'Input Sheet'!M:M)</f>
        <v>0</v>
      </c>
      <c r="AJ1800" s="28">
        <f>+SUMIF('Input Sheet'!$S:$S,$AL1800,'Input Sheet'!N:N)</f>
        <v>0</v>
      </c>
      <c r="AK1800" s="28"/>
      <c r="AL1800" s="27" t="str">
        <f t="shared" si="143"/>
        <v>340-7900</v>
      </c>
      <c r="AM1800" s="34" t="str">
        <f t="shared" si="144"/>
        <v>Admin &amp; Other</v>
      </c>
      <c r="AN1800" s="34" t="str">
        <f t="shared" si="145"/>
        <v>Admin &amp; OtherProfessional Fees as % of Total Gross Profit</v>
      </c>
      <c r="AO1800" s="35"/>
      <c r="AP1800" s="35"/>
      <c r="AQ1800" s="35"/>
    </row>
    <row r="1801" spans="1:43" x14ac:dyDescent="0.25">
      <c r="A1801" s="27" t="s">
        <v>103</v>
      </c>
      <c r="B1801" s="27" t="s">
        <v>104</v>
      </c>
      <c r="C1801" s="27" t="s">
        <v>671</v>
      </c>
      <c r="D1801" s="27" t="s">
        <v>197</v>
      </c>
      <c r="E1801" s="27" t="s">
        <v>676</v>
      </c>
      <c r="F1801" s="27" t="s">
        <v>704</v>
      </c>
      <c r="G1801" s="27" t="s">
        <v>705</v>
      </c>
      <c r="H1801" s="34" t="s">
        <v>644</v>
      </c>
      <c r="I1801" s="34" t="s">
        <v>706</v>
      </c>
      <c r="J1801" s="34" t="str">
        <f t="shared" si="141"/>
        <v>Admin &amp; OtherProfessional Fees as % of Total Gross Profit</v>
      </c>
      <c r="K1801" s="34" t="str">
        <f t="shared" si="142"/>
        <v>360Professional Fees - Toyota</v>
      </c>
      <c r="L1801" s="28">
        <f>+SUMIF('TB 4-24'!M:M,$AL1801,'TB 4-24'!G:G)</f>
        <v>0</v>
      </c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>
        <f>+SUMIF('Input Sheet'!$S:$S,$AL1801,'Input Sheet'!C:C)</f>
        <v>0</v>
      </c>
      <c r="Z1801" s="28">
        <f>+SUMIF('Input Sheet'!$S:$S,$AL1801,'Input Sheet'!D:D)</f>
        <v>0</v>
      </c>
      <c r="AA1801" s="28">
        <f>+SUMIF('Input Sheet'!$S:$S,$AL1801,'Input Sheet'!E:E)</f>
        <v>0</v>
      </c>
      <c r="AB1801" s="28">
        <f>+SUMIF('Input Sheet'!$S:$S,$AL1801,'Input Sheet'!F:F)</f>
        <v>0</v>
      </c>
      <c r="AC1801" s="28">
        <f>+SUMIF('Input Sheet'!$S:$S,$AL1801,'Input Sheet'!G:G)</f>
        <v>0</v>
      </c>
      <c r="AD1801" s="28">
        <f>+SUMIF('Input Sheet'!$S:$S,$AL1801,'Input Sheet'!H:H)</f>
        <v>0</v>
      </c>
      <c r="AE1801" s="28">
        <f>+SUMIF('Input Sheet'!$S:$S,$AL1801,'Input Sheet'!I:I)</f>
        <v>0</v>
      </c>
      <c r="AF1801" s="28">
        <f>+SUMIF('Input Sheet'!$S:$S,$AL1801,'Input Sheet'!J:J)</f>
        <v>0</v>
      </c>
      <c r="AG1801" s="28">
        <f>+SUMIF('Input Sheet'!$S:$S,$AL1801,'Input Sheet'!K:K)</f>
        <v>0</v>
      </c>
      <c r="AH1801" s="28">
        <f>+SUMIF('Input Sheet'!$S:$S,$AL1801,'Input Sheet'!L:L)</f>
        <v>0</v>
      </c>
      <c r="AI1801" s="28">
        <f>+SUMIF('Input Sheet'!$S:$S,$AL1801,'Input Sheet'!M:M)</f>
        <v>0</v>
      </c>
      <c r="AJ1801" s="28">
        <f>+SUMIF('Input Sheet'!$S:$S,$AL1801,'Input Sheet'!N:N)</f>
        <v>0</v>
      </c>
      <c r="AK1801" s="28"/>
      <c r="AL1801" s="27" t="str">
        <f t="shared" si="143"/>
        <v>360-7900</v>
      </c>
      <c r="AM1801" s="34" t="str">
        <f t="shared" si="144"/>
        <v>Admin &amp; Other</v>
      </c>
      <c r="AN1801" s="34" t="str">
        <f t="shared" si="145"/>
        <v>Admin &amp; OtherProfessional Fees as % of Total Gross Profit</v>
      </c>
      <c r="AO1801" s="35"/>
      <c r="AP1801" s="35"/>
      <c r="AQ1801" s="35"/>
    </row>
    <row r="1802" spans="1:43" x14ac:dyDescent="0.25">
      <c r="A1802" s="27" t="s">
        <v>103</v>
      </c>
      <c r="B1802" s="27" t="s">
        <v>104</v>
      </c>
      <c r="C1802" s="27" t="s">
        <v>104</v>
      </c>
      <c r="D1802" s="27" t="s">
        <v>197</v>
      </c>
      <c r="E1802" s="27" t="s">
        <v>677</v>
      </c>
      <c r="F1802" s="27" t="s">
        <v>704</v>
      </c>
      <c r="G1802" s="27" t="s">
        <v>705</v>
      </c>
      <c r="H1802" s="34" t="s">
        <v>644</v>
      </c>
      <c r="I1802" s="34" t="s">
        <v>706</v>
      </c>
      <c r="J1802" s="34" t="str">
        <f t="shared" si="141"/>
        <v>Admin &amp; OtherProfessional Fees as % of Total Gross Profit</v>
      </c>
      <c r="K1802" s="34" t="str">
        <f t="shared" si="142"/>
        <v>100Professional Fees - Toyota</v>
      </c>
      <c r="L1802" s="28">
        <f>+SUMIF('TB 4-24'!M:M,$AL1802,'TB 4-24'!G:G)</f>
        <v>0</v>
      </c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>
        <f>+SUMIF('Input Sheet'!$S:$S,$AL1802,'Input Sheet'!C:C)</f>
        <v>0</v>
      </c>
      <c r="Z1802" s="28">
        <f>+SUMIF('Input Sheet'!$S:$S,$AL1802,'Input Sheet'!D:D)</f>
        <v>0</v>
      </c>
      <c r="AA1802" s="28">
        <f>+SUMIF('Input Sheet'!$S:$S,$AL1802,'Input Sheet'!E:E)</f>
        <v>0</v>
      </c>
      <c r="AB1802" s="28">
        <f>+SUMIF('Input Sheet'!$S:$S,$AL1802,'Input Sheet'!F:F)</f>
        <v>0</v>
      </c>
      <c r="AC1802" s="28">
        <f>+SUMIF('Input Sheet'!$S:$S,$AL1802,'Input Sheet'!G:G)</f>
        <v>0</v>
      </c>
      <c r="AD1802" s="28">
        <f>+SUMIF('Input Sheet'!$S:$S,$AL1802,'Input Sheet'!H:H)</f>
        <v>0</v>
      </c>
      <c r="AE1802" s="28">
        <f>+SUMIF('Input Sheet'!$S:$S,$AL1802,'Input Sheet'!I:I)</f>
        <v>0</v>
      </c>
      <c r="AF1802" s="28">
        <f>+SUMIF('Input Sheet'!$S:$S,$AL1802,'Input Sheet'!J:J)</f>
        <v>0</v>
      </c>
      <c r="AG1802" s="28">
        <f>+SUMIF('Input Sheet'!$S:$S,$AL1802,'Input Sheet'!K:K)</f>
        <v>0</v>
      </c>
      <c r="AH1802" s="28">
        <f>+SUMIF('Input Sheet'!$S:$S,$AL1802,'Input Sheet'!L:L)</f>
        <v>0</v>
      </c>
      <c r="AI1802" s="28">
        <f>+SUMIF('Input Sheet'!$S:$S,$AL1802,'Input Sheet'!M:M)</f>
        <v>0</v>
      </c>
      <c r="AJ1802" s="28">
        <f>+SUMIF('Input Sheet'!$S:$S,$AL1802,'Input Sheet'!N:N)</f>
        <v>0</v>
      </c>
      <c r="AK1802" s="28"/>
      <c r="AL1802" s="27" t="str">
        <f t="shared" si="143"/>
        <v>100-7900</v>
      </c>
      <c r="AM1802" s="34" t="str">
        <f t="shared" si="144"/>
        <v>Admin &amp; Other</v>
      </c>
      <c r="AN1802" s="34" t="str">
        <f t="shared" si="145"/>
        <v>Admin &amp; OtherProfessional Fees as % of Total Gross Profit</v>
      </c>
      <c r="AO1802" s="35"/>
      <c r="AP1802" s="35"/>
      <c r="AQ1802" s="35"/>
    </row>
    <row r="1803" spans="1:43" x14ac:dyDescent="0.25">
      <c r="A1803" s="27" t="s">
        <v>103</v>
      </c>
      <c r="B1803" s="27" t="s">
        <v>104</v>
      </c>
      <c r="C1803" s="27" t="s">
        <v>104</v>
      </c>
      <c r="D1803" s="27" t="s">
        <v>197</v>
      </c>
      <c r="E1803" s="27" t="s">
        <v>649</v>
      </c>
      <c r="F1803" s="27" t="s">
        <v>704</v>
      </c>
      <c r="G1803" s="27" t="s">
        <v>705</v>
      </c>
      <c r="H1803" s="34" t="s">
        <v>644</v>
      </c>
      <c r="I1803" s="34" t="s">
        <v>706</v>
      </c>
      <c r="J1803" s="34" t="str">
        <f t="shared" si="141"/>
        <v>Admin &amp; OtherProfessional Fees as % of Total Gross Profit</v>
      </c>
      <c r="K1803" s="34" t="str">
        <f t="shared" si="142"/>
        <v>110Professional Fees - Toyota</v>
      </c>
      <c r="L1803" s="28">
        <f>+SUMIF('TB 4-24'!M:M,$AL1803,'TB 4-24'!G:G)</f>
        <v>0</v>
      </c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>
        <f>+SUMIF('Input Sheet'!$S:$S,$AL1803,'Input Sheet'!C:C)</f>
        <v>0</v>
      </c>
      <c r="Z1803" s="28">
        <f>+SUMIF('Input Sheet'!$S:$S,$AL1803,'Input Sheet'!D:D)</f>
        <v>0</v>
      </c>
      <c r="AA1803" s="28">
        <f>+SUMIF('Input Sheet'!$S:$S,$AL1803,'Input Sheet'!E:E)</f>
        <v>0</v>
      </c>
      <c r="AB1803" s="28">
        <f>+SUMIF('Input Sheet'!$S:$S,$AL1803,'Input Sheet'!F:F)</f>
        <v>0</v>
      </c>
      <c r="AC1803" s="28">
        <f>+SUMIF('Input Sheet'!$S:$S,$AL1803,'Input Sheet'!G:G)</f>
        <v>0</v>
      </c>
      <c r="AD1803" s="28">
        <f>+SUMIF('Input Sheet'!$S:$S,$AL1803,'Input Sheet'!H:H)</f>
        <v>0</v>
      </c>
      <c r="AE1803" s="28">
        <f>+SUMIF('Input Sheet'!$S:$S,$AL1803,'Input Sheet'!I:I)</f>
        <v>0</v>
      </c>
      <c r="AF1803" s="28">
        <f>+SUMIF('Input Sheet'!$S:$S,$AL1803,'Input Sheet'!J:J)</f>
        <v>0</v>
      </c>
      <c r="AG1803" s="28">
        <f>+SUMIF('Input Sheet'!$S:$S,$AL1803,'Input Sheet'!K:K)</f>
        <v>0</v>
      </c>
      <c r="AH1803" s="28">
        <f>+SUMIF('Input Sheet'!$S:$S,$AL1803,'Input Sheet'!L:L)</f>
        <v>0</v>
      </c>
      <c r="AI1803" s="28">
        <f>+SUMIF('Input Sheet'!$S:$S,$AL1803,'Input Sheet'!M:M)</f>
        <v>0</v>
      </c>
      <c r="AJ1803" s="28">
        <f>+SUMIF('Input Sheet'!$S:$S,$AL1803,'Input Sheet'!N:N)</f>
        <v>0</v>
      </c>
      <c r="AK1803" s="28"/>
      <c r="AL1803" s="27" t="str">
        <f t="shared" si="143"/>
        <v>110-7900</v>
      </c>
      <c r="AM1803" s="34" t="str">
        <f t="shared" si="144"/>
        <v>Admin &amp; Other</v>
      </c>
      <c r="AN1803" s="34" t="str">
        <f t="shared" si="145"/>
        <v>Admin &amp; OtherProfessional Fees as % of Total Gross Profit</v>
      </c>
      <c r="AO1803" s="35"/>
      <c r="AP1803" s="35"/>
      <c r="AQ1803" s="35"/>
    </row>
    <row r="1804" spans="1:43" x14ac:dyDescent="0.25">
      <c r="A1804" s="27" t="s">
        <v>103</v>
      </c>
      <c r="B1804" s="27" t="s">
        <v>104</v>
      </c>
      <c r="C1804" s="27" t="s">
        <v>104</v>
      </c>
      <c r="D1804" s="27" t="s">
        <v>197</v>
      </c>
      <c r="E1804" s="27" t="s">
        <v>654</v>
      </c>
      <c r="F1804" s="27" t="s">
        <v>704</v>
      </c>
      <c r="G1804" s="27" t="s">
        <v>705</v>
      </c>
      <c r="H1804" s="34" t="s">
        <v>644</v>
      </c>
      <c r="I1804" s="34" t="s">
        <v>706</v>
      </c>
      <c r="J1804" s="34" t="str">
        <f t="shared" si="141"/>
        <v>Admin &amp; OtherProfessional Fees as % of Total Gross Profit</v>
      </c>
      <c r="K1804" s="34" t="str">
        <f t="shared" si="142"/>
        <v>120Professional Fees - Toyota</v>
      </c>
      <c r="L1804" s="28">
        <f>+SUMIF('TB 4-24'!M:M,$AL1804,'TB 4-24'!G:G)</f>
        <v>0</v>
      </c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>
        <f>+SUMIF('Input Sheet'!$S:$S,$AL1804,'Input Sheet'!C:C)</f>
        <v>0</v>
      </c>
      <c r="Z1804" s="28">
        <f>+SUMIF('Input Sheet'!$S:$S,$AL1804,'Input Sheet'!D:D)</f>
        <v>0</v>
      </c>
      <c r="AA1804" s="28">
        <f>+SUMIF('Input Sheet'!$S:$S,$AL1804,'Input Sheet'!E:E)</f>
        <v>0</v>
      </c>
      <c r="AB1804" s="28">
        <f>+SUMIF('Input Sheet'!$S:$S,$AL1804,'Input Sheet'!F:F)</f>
        <v>0</v>
      </c>
      <c r="AC1804" s="28">
        <f>+SUMIF('Input Sheet'!$S:$S,$AL1804,'Input Sheet'!G:G)</f>
        <v>0</v>
      </c>
      <c r="AD1804" s="28">
        <f>+SUMIF('Input Sheet'!$S:$S,$AL1804,'Input Sheet'!H:H)</f>
        <v>0</v>
      </c>
      <c r="AE1804" s="28">
        <f>+SUMIF('Input Sheet'!$S:$S,$AL1804,'Input Sheet'!I:I)</f>
        <v>0</v>
      </c>
      <c r="AF1804" s="28">
        <f>+SUMIF('Input Sheet'!$S:$S,$AL1804,'Input Sheet'!J:J)</f>
        <v>0</v>
      </c>
      <c r="AG1804" s="28">
        <f>+SUMIF('Input Sheet'!$S:$S,$AL1804,'Input Sheet'!K:K)</f>
        <v>0</v>
      </c>
      <c r="AH1804" s="28">
        <f>+SUMIF('Input Sheet'!$S:$S,$AL1804,'Input Sheet'!L:L)</f>
        <v>0</v>
      </c>
      <c r="AI1804" s="28">
        <f>+SUMIF('Input Sheet'!$S:$S,$AL1804,'Input Sheet'!M:M)</f>
        <v>0</v>
      </c>
      <c r="AJ1804" s="28">
        <f>+SUMIF('Input Sheet'!$S:$S,$AL1804,'Input Sheet'!N:N)</f>
        <v>0</v>
      </c>
      <c r="AK1804" s="28"/>
      <c r="AL1804" s="27" t="str">
        <f t="shared" si="143"/>
        <v>120-7900</v>
      </c>
      <c r="AM1804" s="34" t="str">
        <f t="shared" si="144"/>
        <v>Admin &amp; Other</v>
      </c>
      <c r="AN1804" s="34" t="str">
        <f t="shared" si="145"/>
        <v>Admin &amp; OtherProfessional Fees as % of Total Gross Profit</v>
      </c>
      <c r="AO1804" s="35"/>
      <c r="AP1804" s="35"/>
      <c r="AQ1804" s="35"/>
    </row>
    <row r="1805" spans="1:43" x14ac:dyDescent="0.25">
      <c r="A1805" s="27" t="s">
        <v>103</v>
      </c>
      <c r="B1805" s="27" t="s">
        <v>104</v>
      </c>
      <c r="C1805" s="27" t="s">
        <v>104</v>
      </c>
      <c r="D1805" s="27" t="s">
        <v>197</v>
      </c>
      <c r="E1805" s="27" t="s">
        <v>678</v>
      </c>
      <c r="F1805" s="27" t="s">
        <v>704</v>
      </c>
      <c r="G1805" s="27" t="s">
        <v>705</v>
      </c>
      <c r="H1805" s="34" t="s">
        <v>644</v>
      </c>
      <c r="I1805" s="34" t="s">
        <v>706</v>
      </c>
      <c r="J1805" s="34" t="str">
        <f t="shared" si="141"/>
        <v>Admin &amp; OtherProfessional Fees as % of Total Gross Profit</v>
      </c>
      <c r="K1805" s="34" t="str">
        <f t="shared" si="142"/>
        <v>121Professional Fees - Toyota</v>
      </c>
      <c r="L1805" s="28">
        <f>+SUMIF('TB 4-24'!M:M,$AL1805,'TB 4-24'!G:G)</f>
        <v>0</v>
      </c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>
        <f>+SUMIF('Input Sheet'!$S:$S,$AL1805,'Input Sheet'!C:C)</f>
        <v>0</v>
      </c>
      <c r="Z1805" s="28">
        <f>+SUMIF('Input Sheet'!$S:$S,$AL1805,'Input Sheet'!D:D)</f>
        <v>0</v>
      </c>
      <c r="AA1805" s="28">
        <f>+SUMIF('Input Sheet'!$S:$S,$AL1805,'Input Sheet'!E:E)</f>
        <v>0</v>
      </c>
      <c r="AB1805" s="28">
        <f>+SUMIF('Input Sheet'!$S:$S,$AL1805,'Input Sheet'!F:F)</f>
        <v>0</v>
      </c>
      <c r="AC1805" s="28">
        <f>+SUMIF('Input Sheet'!$S:$S,$AL1805,'Input Sheet'!G:G)</f>
        <v>0</v>
      </c>
      <c r="AD1805" s="28">
        <f>+SUMIF('Input Sheet'!$S:$S,$AL1805,'Input Sheet'!H:H)</f>
        <v>0</v>
      </c>
      <c r="AE1805" s="28">
        <f>+SUMIF('Input Sheet'!$S:$S,$AL1805,'Input Sheet'!I:I)</f>
        <v>0</v>
      </c>
      <c r="AF1805" s="28">
        <f>+SUMIF('Input Sheet'!$S:$S,$AL1805,'Input Sheet'!J:J)</f>
        <v>0</v>
      </c>
      <c r="AG1805" s="28">
        <f>+SUMIF('Input Sheet'!$S:$S,$AL1805,'Input Sheet'!K:K)</f>
        <v>0</v>
      </c>
      <c r="AH1805" s="28">
        <f>+SUMIF('Input Sheet'!$S:$S,$AL1805,'Input Sheet'!L:L)</f>
        <v>0</v>
      </c>
      <c r="AI1805" s="28">
        <f>+SUMIF('Input Sheet'!$S:$S,$AL1805,'Input Sheet'!M:M)</f>
        <v>0</v>
      </c>
      <c r="AJ1805" s="28">
        <f>+SUMIF('Input Sheet'!$S:$S,$AL1805,'Input Sheet'!N:N)</f>
        <v>0</v>
      </c>
      <c r="AK1805" s="28"/>
      <c r="AL1805" s="27" t="str">
        <f t="shared" si="143"/>
        <v>121-7900</v>
      </c>
      <c r="AM1805" s="34" t="str">
        <f t="shared" si="144"/>
        <v>Admin &amp; Other</v>
      </c>
      <c r="AN1805" s="34" t="str">
        <f t="shared" si="145"/>
        <v>Admin &amp; OtherProfessional Fees as % of Total Gross Profit</v>
      </c>
      <c r="AO1805" s="35"/>
      <c r="AP1805" s="35"/>
      <c r="AQ1805" s="35"/>
    </row>
    <row r="1806" spans="1:43" x14ac:dyDescent="0.25">
      <c r="A1806" s="27" t="s">
        <v>103</v>
      </c>
      <c r="B1806" s="27" t="s">
        <v>104</v>
      </c>
      <c r="C1806" s="27" t="s">
        <v>104</v>
      </c>
      <c r="D1806" s="27" t="s">
        <v>197</v>
      </c>
      <c r="E1806" s="27" t="s">
        <v>680</v>
      </c>
      <c r="F1806" s="27" t="s">
        <v>704</v>
      </c>
      <c r="G1806" s="27" t="s">
        <v>705</v>
      </c>
      <c r="H1806" s="34" t="s">
        <v>644</v>
      </c>
      <c r="I1806" s="34" t="s">
        <v>706</v>
      </c>
      <c r="J1806" s="34" t="str">
        <f t="shared" si="141"/>
        <v>Admin &amp; OtherProfessional Fees as % of Total Gross Profit</v>
      </c>
      <c r="K1806" s="34" t="str">
        <f t="shared" si="142"/>
        <v>130Professional Fees - Toyota</v>
      </c>
      <c r="L1806" s="28">
        <f>+SUMIF('TB 4-24'!M:M,$AL1806,'TB 4-24'!G:G)</f>
        <v>0</v>
      </c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>
        <f>+SUMIF('Input Sheet'!$S:$S,$AL1806,'Input Sheet'!C:C)</f>
        <v>0</v>
      </c>
      <c r="Z1806" s="28">
        <f>+SUMIF('Input Sheet'!$S:$S,$AL1806,'Input Sheet'!D:D)</f>
        <v>0</v>
      </c>
      <c r="AA1806" s="28">
        <f>+SUMIF('Input Sheet'!$S:$S,$AL1806,'Input Sheet'!E:E)</f>
        <v>0</v>
      </c>
      <c r="AB1806" s="28">
        <f>+SUMIF('Input Sheet'!$S:$S,$AL1806,'Input Sheet'!F:F)</f>
        <v>0</v>
      </c>
      <c r="AC1806" s="28">
        <f>+SUMIF('Input Sheet'!$S:$S,$AL1806,'Input Sheet'!G:G)</f>
        <v>0</v>
      </c>
      <c r="AD1806" s="28">
        <f>+SUMIF('Input Sheet'!$S:$S,$AL1806,'Input Sheet'!H:H)</f>
        <v>0</v>
      </c>
      <c r="AE1806" s="28">
        <f>+SUMIF('Input Sheet'!$S:$S,$AL1806,'Input Sheet'!I:I)</f>
        <v>0</v>
      </c>
      <c r="AF1806" s="28">
        <f>+SUMIF('Input Sheet'!$S:$S,$AL1806,'Input Sheet'!J:J)</f>
        <v>0</v>
      </c>
      <c r="AG1806" s="28">
        <f>+SUMIF('Input Sheet'!$S:$S,$AL1806,'Input Sheet'!K:K)</f>
        <v>0</v>
      </c>
      <c r="AH1806" s="28">
        <f>+SUMIF('Input Sheet'!$S:$S,$AL1806,'Input Sheet'!L:L)</f>
        <v>0</v>
      </c>
      <c r="AI1806" s="28">
        <f>+SUMIF('Input Sheet'!$S:$S,$AL1806,'Input Sheet'!M:M)</f>
        <v>0</v>
      </c>
      <c r="AJ1806" s="28">
        <f>+SUMIF('Input Sheet'!$S:$S,$AL1806,'Input Sheet'!N:N)</f>
        <v>0</v>
      </c>
      <c r="AK1806" s="28"/>
      <c r="AL1806" s="27" t="str">
        <f t="shared" si="143"/>
        <v>130-7900</v>
      </c>
      <c r="AM1806" s="34" t="str">
        <f t="shared" si="144"/>
        <v>Admin &amp; Other</v>
      </c>
      <c r="AN1806" s="34" t="str">
        <f t="shared" si="145"/>
        <v>Admin &amp; OtherProfessional Fees as % of Total Gross Profit</v>
      </c>
      <c r="AO1806" s="35"/>
      <c r="AP1806" s="35"/>
      <c r="AQ1806" s="35"/>
    </row>
    <row r="1807" spans="1:43" x14ac:dyDescent="0.25">
      <c r="A1807" s="27" t="s">
        <v>103</v>
      </c>
      <c r="B1807" s="27" t="s">
        <v>104</v>
      </c>
      <c r="C1807" s="27" t="s">
        <v>104</v>
      </c>
      <c r="D1807" s="27" t="s">
        <v>197</v>
      </c>
      <c r="E1807" s="27" t="s">
        <v>653</v>
      </c>
      <c r="F1807" s="27" t="s">
        <v>704</v>
      </c>
      <c r="G1807" s="27" t="s">
        <v>705</v>
      </c>
      <c r="H1807" s="34" t="s">
        <v>644</v>
      </c>
      <c r="I1807" s="34" t="s">
        <v>706</v>
      </c>
      <c r="J1807" s="34" t="str">
        <f t="shared" si="141"/>
        <v>Admin &amp; OtherProfessional Fees as % of Total Gross Profit</v>
      </c>
      <c r="K1807" s="34" t="str">
        <f t="shared" si="142"/>
        <v>140Professional Fees - Toyota</v>
      </c>
      <c r="L1807" s="28">
        <f>+SUMIF('TB 4-24'!M:M,$AL1807,'TB 4-24'!G:G)</f>
        <v>0</v>
      </c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>
        <f>+SUMIF('Input Sheet'!$S:$S,$AL1807,'Input Sheet'!C:C)</f>
        <v>0</v>
      </c>
      <c r="Z1807" s="28">
        <f>+SUMIF('Input Sheet'!$S:$S,$AL1807,'Input Sheet'!D:D)</f>
        <v>0</v>
      </c>
      <c r="AA1807" s="28">
        <f>+SUMIF('Input Sheet'!$S:$S,$AL1807,'Input Sheet'!E:E)</f>
        <v>0</v>
      </c>
      <c r="AB1807" s="28">
        <f>+SUMIF('Input Sheet'!$S:$S,$AL1807,'Input Sheet'!F:F)</f>
        <v>0</v>
      </c>
      <c r="AC1807" s="28">
        <f>+SUMIF('Input Sheet'!$S:$S,$AL1807,'Input Sheet'!G:G)</f>
        <v>0</v>
      </c>
      <c r="AD1807" s="28">
        <f>+SUMIF('Input Sheet'!$S:$S,$AL1807,'Input Sheet'!H:H)</f>
        <v>0</v>
      </c>
      <c r="AE1807" s="28">
        <f>+SUMIF('Input Sheet'!$S:$S,$AL1807,'Input Sheet'!I:I)</f>
        <v>0</v>
      </c>
      <c r="AF1807" s="28">
        <f>+SUMIF('Input Sheet'!$S:$S,$AL1807,'Input Sheet'!J:J)</f>
        <v>0</v>
      </c>
      <c r="AG1807" s="28">
        <f>+SUMIF('Input Sheet'!$S:$S,$AL1807,'Input Sheet'!K:K)</f>
        <v>0</v>
      </c>
      <c r="AH1807" s="28">
        <f>+SUMIF('Input Sheet'!$S:$S,$AL1807,'Input Sheet'!L:L)</f>
        <v>0</v>
      </c>
      <c r="AI1807" s="28">
        <f>+SUMIF('Input Sheet'!$S:$S,$AL1807,'Input Sheet'!M:M)</f>
        <v>0</v>
      </c>
      <c r="AJ1807" s="28">
        <f>+SUMIF('Input Sheet'!$S:$S,$AL1807,'Input Sheet'!N:N)</f>
        <v>0</v>
      </c>
      <c r="AK1807" s="28"/>
      <c r="AL1807" s="27" t="str">
        <f t="shared" si="143"/>
        <v>140-7900</v>
      </c>
      <c r="AM1807" s="34" t="str">
        <f t="shared" si="144"/>
        <v>Admin &amp; Other</v>
      </c>
      <c r="AN1807" s="34" t="str">
        <f t="shared" si="145"/>
        <v>Admin &amp; OtherProfessional Fees as % of Total Gross Profit</v>
      </c>
      <c r="AO1807" s="35"/>
      <c r="AP1807" s="35"/>
      <c r="AQ1807" s="35"/>
    </row>
    <row r="1808" spans="1:43" x14ac:dyDescent="0.25">
      <c r="A1808" s="27" t="s">
        <v>103</v>
      </c>
      <c r="B1808" s="27" t="s">
        <v>104</v>
      </c>
      <c r="C1808" s="27" t="s">
        <v>104</v>
      </c>
      <c r="D1808" s="27" t="s">
        <v>197</v>
      </c>
      <c r="E1808" s="27" t="s">
        <v>684</v>
      </c>
      <c r="F1808" s="27" t="s">
        <v>704</v>
      </c>
      <c r="G1808" s="27" t="s">
        <v>705</v>
      </c>
      <c r="H1808" s="34" t="s">
        <v>644</v>
      </c>
      <c r="I1808" s="34" t="s">
        <v>706</v>
      </c>
      <c r="J1808" s="34" t="str">
        <f t="shared" si="141"/>
        <v>Admin &amp; OtherProfessional Fees as % of Total Gross Profit</v>
      </c>
      <c r="K1808" s="34" t="str">
        <f t="shared" si="142"/>
        <v>147Professional Fees - Toyota</v>
      </c>
      <c r="L1808" s="28">
        <f>+SUMIF('TB 4-24'!M:M,$AL1808,'TB 4-24'!G:G)</f>
        <v>0</v>
      </c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>
        <f>+SUMIF('Input Sheet'!$S:$S,$AL1808,'Input Sheet'!C:C)</f>
        <v>0</v>
      </c>
      <c r="Z1808" s="28">
        <f>+SUMIF('Input Sheet'!$S:$S,$AL1808,'Input Sheet'!D:D)</f>
        <v>0</v>
      </c>
      <c r="AA1808" s="28">
        <f>+SUMIF('Input Sheet'!$S:$S,$AL1808,'Input Sheet'!E:E)</f>
        <v>0</v>
      </c>
      <c r="AB1808" s="28">
        <f>+SUMIF('Input Sheet'!$S:$S,$AL1808,'Input Sheet'!F:F)</f>
        <v>0</v>
      </c>
      <c r="AC1808" s="28">
        <f>+SUMIF('Input Sheet'!$S:$S,$AL1808,'Input Sheet'!G:G)</f>
        <v>0</v>
      </c>
      <c r="AD1808" s="28">
        <f>+SUMIF('Input Sheet'!$S:$S,$AL1808,'Input Sheet'!H:H)</f>
        <v>0</v>
      </c>
      <c r="AE1808" s="28">
        <f>+SUMIF('Input Sheet'!$S:$S,$AL1808,'Input Sheet'!I:I)</f>
        <v>0</v>
      </c>
      <c r="AF1808" s="28">
        <f>+SUMIF('Input Sheet'!$S:$S,$AL1808,'Input Sheet'!J:J)</f>
        <v>0</v>
      </c>
      <c r="AG1808" s="28">
        <f>+SUMIF('Input Sheet'!$S:$S,$AL1808,'Input Sheet'!K:K)</f>
        <v>0</v>
      </c>
      <c r="AH1808" s="28">
        <f>+SUMIF('Input Sheet'!$S:$S,$AL1808,'Input Sheet'!L:L)</f>
        <v>0</v>
      </c>
      <c r="AI1808" s="28">
        <f>+SUMIF('Input Sheet'!$S:$S,$AL1808,'Input Sheet'!M:M)</f>
        <v>0</v>
      </c>
      <c r="AJ1808" s="28">
        <f>+SUMIF('Input Sheet'!$S:$S,$AL1808,'Input Sheet'!N:N)</f>
        <v>0</v>
      </c>
      <c r="AK1808" s="28"/>
      <c r="AL1808" s="27" t="str">
        <f t="shared" si="143"/>
        <v>147-7900</v>
      </c>
      <c r="AM1808" s="34" t="str">
        <f t="shared" si="144"/>
        <v>Admin &amp; Other</v>
      </c>
      <c r="AN1808" s="34" t="str">
        <f t="shared" si="145"/>
        <v>Admin &amp; OtherProfessional Fees as % of Total Gross Profit</v>
      </c>
      <c r="AO1808" s="35"/>
      <c r="AP1808" s="35"/>
      <c r="AQ1808" s="35"/>
    </row>
    <row r="1809" spans="1:43" x14ac:dyDescent="0.25">
      <c r="A1809" s="27" t="s">
        <v>103</v>
      </c>
      <c r="B1809" s="27" t="s">
        <v>104</v>
      </c>
      <c r="C1809" s="27" t="s">
        <v>104</v>
      </c>
      <c r="D1809" s="27" t="s">
        <v>197</v>
      </c>
      <c r="E1809" s="27" t="s">
        <v>679</v>
      </c>
      <c r="F1809" s="27" t="s">
        <v>704</v>
      </c>
      <c r="G1809" s="27" t="s">
        <v>705</v>
      </c>
      <c r="H1809" s="34" t="s">
        <v>644</v>
      </c>
      <c r="I1809" s="34" t="s">
        <v>706</v>
      </c>
      <c r="J1809" s="34" t="str">
        <f t="shared" si="141"/>
        <v>Admin &amp; OtherProfessional Fees as % of Total Gross Profit</v>
      </c>
      <c r="K1809" s="34" t="str">
        <f t="shared" si="142"/>
        <v>160Professional Fees - Toyota</v>
      </c>
      <c r="L1809" s="28">
        <f>+SUMIF('TB 4-24'!M:M,$AL1809,'TB 4-24'!G:G)</f>
        <v>0</v>
      </c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>
        <f>+SUMIF('Input Sheet'!$S:$S,$AL1809,'Input Sheet'!C:C)</f>
        <v>0</v>
      </c>
      <c r="Z1809" s="28">
        <f>+SUMIF('Input Sheet'!$S:$S,$AL1809,'Input Sheet'!D:D)</f>
        <v>0</v>
      </c>
      <c r="AA1809" s="28">
        <f>+SUMIF('Input Sheet'!$S:$S,$AL1809,'Input Sheet'!E:E)</f>
        <v>0</v>
      </c>
      <c r="AB1809" s="28">
        <f>+SUMIF('Input Sheet'!$S:$S,$AL1809,'Input Sheet'!F:F)</f>
        <v>0</v>
      </c>
      <c r="AC1809" s="28">
        <f>+SUMIF('Input Sheet'!$S:$S,$AL1809,'Input Sheet'!G:G)</f>
        <v>0</v>
      </c>
      <c r="AD1809" s="28">
        <f>+SUMIF('Input Sheet'!$S:$S,$AL1809,'Input Sheet'!H:H)</f>
        <v>0</v>
      </c>
      <c r="AE1809" s="28">
        <f>+SUMIF('Input Sheet'!$S:$S,$AL1809,'Input Sheet'!I:I)</f>
        <v>0</v>
      </c>
      <c r="AF1809" s="28">
        <f>+SUMIF('Input Sheet'!$S:$S,$AL1809,'Input Sheet'!J:J)</f>
        <v>0</v>
      </c>
      <c r="AG1809" s="28">
        <f>+SUMIF('Input Sheet'!$S:$S,$AL1809,'Input Sheet'!K:K)</f>
        <v>0</v>
      </c>
      <c r="AH1809" s="28">
        <f>+SUMIF('Input Sheet'!$S:$S,$AL1809,'Input Sheet'!L:L)</f>
        <v>0</v>
      </c>
      <c r="AI1809" s="28">
        <f>+SUMIF('Input Sheet'!$S:$S,$AL1809,'Input Sheet'!M:M)</f>
        <v>0</v>
      </c>
      <c r="AJ1809" s="28">
        <f>+SUMIF('Input Sheet'!$S:$S,$AL1809,'Input Sheet'!N:N)</f>
        <v>0</v>
      </c>
      <c r="AK1809" s="28"/>
      <c r="AL1809" s="27" t="str">
        <f t="shared" si="143"/>
        <v>160-7900</v>
      </c>
      <c r="AM1809" s="34" t="str">
        <f t="shared" si="144"/>
        <v>Admin &amp; Other</v>
      </c>
      <c r="AN1809" s="34" t="str">
        <f t="shared" si="145"/>
        <v>Admin &amp; OtherProfessional Fees as % of Total Gross Profit</v>
      </c>
      <c r="AO1809" s="35"/>
      <c r="AP1809" s="35"/>
      <c r="AQ1809" s="35"/>
    </row>
    <row r="1810" spans="1:43" x14ac:dyDescent="0.25">
      <c r="A1810" s="27" t="s">
        <v>103</v>
      </c>
      <c r="B1810" s="27" t="s">
        <v>104</v>
      </c>
      <c r="C1810" s="27" t="s">
        <v>104</v>
      </c>
      <c r="D1810" s="27" t="s">
        <v>197</v>
      </c>
      <c r="E1810" s="27" t="s">
        <v>641</v>
      </c>
      <c r="F1810" s="27" t="s">
        <v>704</v>
      </c>
      <c r="G1810" s="27" t="s">
        <v>705</v>
      </c>
      <c r="H1810" s="34" t="s">
        <v>644</v>
      </c>
      <c r="I1810" s="34" t="s">
        <v>706</v>
      </c>
      <c r="J1810" s="34" t="str">
        <f t="shared" si="141"/>
        <v>Admin &amp; OtherProfessional Fees as % of Total Gross Profit</v>
      </c>
      <c r="K1810" s="34" t="str">
        <f t="shared" si="142"/>
        <v>170Professional Fees - Toyota</v>
      </c>
      <c r="L1810" s="28">
        <f>+SUMIF('TB 4-24'!M:M,$AL1810,'TB 4-24'!G:G)</f>
        <v>0</v>
      </c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>
        <f>+SUMIF('Input Sheet'!$S:$S,$AL1810,'Input Sheet'!C:C)</f>
        <v>0</v>
      </c>
      <c r="Z1810" s="28">
        <f>+SUMIF('Input Sheet'!$S:$S,$AL1810,'Input Sheet'!D:D)</f>
        <v>0</v>
      </c>
      <c r="AA1810" s="28">
        <f>+SUMIF('Input Sheet'!$S:$S,$AL1810,'Input Sheet'!E:E)</f>
        <v>0</v>
      </c>
      <c r="AB1810" s="28">
        <f>+SUMIF('Input Sheet'!$S:$S,$AL1810,'Input Sheet'!F:F)</f>
        <v>0</v>
      </c>
      <c r="AC1810" s="28">
        <f>+SUMIF('Input Sheet'!$S:$S,$AL1810,'Input Sheet'!G:G)</f>
        <v>0</v>
      </c>
      <c r="AD1810" s="28">
        <f>+SUMIF('Input Sheet'!$S:$S,$AL1810,'Input Sheet'!H:H)</f>
        <v>0</v>
      </c>
      <c r="AE1810" s="28">
        <f>+SUMIF('Input Sheet'!$S:$S,$AL1810,'Input Sheet'!I:I)</f>
        <v>0</v>
      </c>
      <c r="AF1810" s="28">
        <f>+SUMIF('Input Sheet'!$S:$S,$AL1810,'Input Sheet'!J:J)</f>
        <v>0</v>
      </c>
      <c r="AG1810" s="28">
        <f>+SUMIF('Input Sheet'!$S:$S,$AL1810,'Input Sheet'!K:K)</f>
        <v>0</v>
      </c>
      <c r="AH1810" s="28">
        <f>+SUMIF('Input Sheet'!$S:$S,$AL1810,'Input Sheet'!L:L)</f>
        <v>0</v>
      </c>
      <c r="AI1810" s="28">
        <f>+SUMIF('Input Sheet'!$S:$S,$AL1810,'Input Sheet'!M:M)</f>
        <v>0</v>
      </c>
      <c r="AJ1810" s="28">
        <f>+SUMIF('Input Sheet'!$S:$S,$AL1810,'Input Sheet'!N:N)</f>
        <v>0</v>
      </c>
      <c r="AK1810" s="28"/>
      <c r="AL1810" s="27" t="str">
        <f t="shared" si="143"/>
        <v>170-7900</v>
      </c>
      <c r="AM1810" s="34" t="str">
        <f t="shared" si="144"/>
        <v>Admin &amp; Other</v>
      </c>
      <c r="AN1810" s="34" t="str">
        <f t="shared" si="145"/>
        <v>Admin &amp; OtherProfessional Fees as % of Total Gross Profit</v>
      </c>
      <c r="AO1810" s="35"/>
      <c r="AP1810" s="35"/>
      <c r="AQ1810" s="35"/>
    </row>
    <row r="1811" spans="1:43" x14ac:dyDescent="0.25">
      <c r="A1811" s="27" t="s">
        <v>103</v>
      </c>
      <c r="B1811" s="27" t="s">
        <v>104</v>
      </c>
      <c r="C1811" s="27" t="s">
        <v>104</v>
      </c>
      <c r="D1811" s="27" t="s">
        <v>176</v>
      </c>
      <c r="E1811" s="27" t="s">
        <v>649</v>
      </c>
      <c r="F1811" s="27" t="s">
        <v>687</v>
      </c>
      <c r="G1811" s="27" t="s">
        <v>688</v>
      </c>
      <c r="H1811" s="34" t="s">
        <v>644</v>
      </c>
      <c r="I1811" s="34" t="s">
        <v>645</v>
      </c>
      <c r="J1811" s="34" t="str">
        <f t="shared" si="141"/>
        <v>Admin &amp; OtherOther Overheads as % of Total Gross Profit</v>
      </c>
      <c r="K1811" s="34" t="str">
        <f t="shared" si="142"/>
        <v>110Miscellaneous expenses - Toyota</v>
      </c>
      <c r="L1811" s="28">
        <f>+SUMIF('TB 4-24'!M:M,$AL1811,'TB 4-24'!G:G)</f>
        <v>0</v>
      </c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>
        <f>+SUMIF('Input Sheet'!$S:$S,$AL1811,'Input Sheet'!C:C)</f>
        <v>0</v>
      </c>
      <c r="Z1811" s="28">
        <f>+SUMIF('Input Sheet'!$S:$S,$AL1811,'Input Sheet'!D:D)</f>
        <v>0</v>
      </c>
      <c r="AA1811" s="28">
        <f>+SUMIF('Input Sheet'!$S:$S,$AL1811,'Input Sheet'!E:E)</f>
        <v>0</v>
      </c>
      <c r="AB1811" s="28">
        <f>+SUMIF('Input Sheet'!$S:$S,$AL1811,'Input Sheet'!F:F)</f>
        <v>0</v>
      </c>
      <c r="AC1811" s="28">
        <f>+SUMIF('Input Sheet'!$S:$S,$AL1811,'Input Sheet'!G:G)</f>
        <v>0</v>
      </c>
      <c r="AD1811" s="28">
        <f>+SUMIF('Input Sheet'!$S:$S,$AL1811,'Input Sheet'!H:H)</f>
        <v>0</v>
      </c>
      <c r="AE1811" s="28">
        <f>+SUMIF('Input Sheet'!$S:$S,$AL1811,'Input Sheet'!I:I)</f>
        <v>0</v>
      </c>
      <c r="AF1811" s="28">
        <f>+SUMIF('Input Sheet'!$S:$S,$AL1811,'Input Sheet'!J:J)</f>
        <v>0</v>
      </c>
      <c r="AG1811" s="28">
        <f>+SUMIF('Input Sheet'!$S:$S,$AL1811,'Input Sheet'!K:K)</f>
        <v>0</v>
      </c>
      <c r="AH1811" s="28">
        <f>+SUMIF('Input Sheet'!$S:$S,$AL1811,'Input Sheet'!L:L)</f>
        <v>0</v>
      </c>
      <c r="AI1811" s="28">
        <f>+SUMIF('Input Sheet'!$S:$S,$AL1811,'Input Sheet'!M:M)</f>
        <v>0</v>
      </c>
      <c r="AJ1811" s="28">
        <f>+SUMIF('Input Sheet'!$S:$S,$AL1811,'Input Sheet'!N:N)</f>
        <v>0</v>
      </c>
      <c r="AK1811" s="28"/>
      <c r="AL1811" s="27" t="str">
        <f t="shared" si="143"/>
        <v>110-7570R</v>
      </c>
      <c r="AM1811" s="34" t="str">
        <f t="shared" si="144"/>
        <v>Admin &amp; Other</v>
      </c>
      <c r="AN1811" s="34" t="str">
        <f t="shared" si="145"/>
        <v>Admin &amp; OtherOther Overheads as % of Total Gross Profit</v>
      </c>
      <c r="AO1811" s="35"/>
      <c r="AP1811" s="35"/>
      <c r="AQ1811" s="35"/>
    </row>
    <row r="1812" spans="1:43" x14ac:dyDescent="0.25">
      <c r="A1812" s="27" t="s">
        <v>103</v>
      </c>
      <c r="B1812" s="27" t="s">
        <v>104</v>
      </c>
      <c r="C1812" s="27" t="s">
        <v>657</v>
      </c>
      <c r="D1812" s="27" t="s">
        <v>176</v>
      </c>
      <c r="E1812" s="27" t="s">
        <v>658</v>
      </c>
      <c r="F1812" s="27" t="s">
        <v>687</v>
      </c>
      <c r="G1812" s="27" t="s">
        <v>688</v>
      </c>
      <c r="H1812" s="34" t="s">
        <v>644</v>
      </c>
      <c r="I1812" s="34" t="s">
        <v>645</v>
      </c>
      <c r="J1812" s="34" t="str">
        <f t="shared" si="141"/>
        <v>Admin &amp; OtherOther Overheads as % of Total Gross Profit</v>
      </c>
      <c r="K1812" s="34" t="str">
        <f t="shared" si="142"/>
        <v>210Miscellaneous expenses - Toyota</v>
      </c>
      <c r="L1812" s="28">
        <f>+SUMIF('TB 4-24'!M:M,$AL1812,'TB 4-24'!G:G)</f>
        <v>0</v>
      </c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>
        <f>+SUMIF('Input Sheet'!$S:$S,$AL1812,'Input Sheet'!C:C)</f>
        <v>0</v>
      </c>
      <c r="Z1812" s="28">
        <f>+SUMIF('Input Sheet'!$S:$S,$AL1812,'Input Sheet'!D:D)</f>
        <v>0</v>
      </c>
      <c r="AA1812" s="28">
        <f>+SUMIF('Input Sheet'!$S:$S,$AL1812,'Input Sheet'!E:E)</f>
        <v>0</v>
      </c>
      <c r="AB1812" s="28">
        <f>+SUMIF('Input Sheet'!$S:$S,$AL1812,'Input Sheet'!F:F)</f>
        <v>0</v>
      </c>
      <c r="AC1812" s="28">
        <f>+SUMIF('Input Sheet'!$S:$S,$AL1812,'Input Sheet'!G:G)</f>
        <v>0</v>
      </c>
      <c r="AD1812" s="28">
        <f>+SUMIF('Input Sheet'!$S:$S,$AL1812,'Input Sheet'!H:H)</f>
        <v>0</v>
      </c>
      <c r="AE1812" s="28">
        <f>+SUMIF('Input Sheet'!$S:$S,$AL1812,'Input Sheet'!I:I)</f>
        <v>0</v>
      </c>
      <c r="AF1812" s="28">
        <f>+SUMIF('Input Sheet'!$S:$S,$AL1812,'Input Sheet'!J:J)</f>
        <v>0</v>
      </c>
      <c r="AG1812" s="28">
        <f>+SUMIF('Input Sheet'!$S:$S,$AL1812,'Input Sheet'!K:K)</f>
        <v>0</v>
      </c>
      <c r="AH1812" s="28">
        <f>+SUMIF('Input Sheet'!$S:$S,$AL1812,'Input Sheet'!L:L)</f>
        <v>0</v>
      </c>
      <c r="AI1812" s="28">
        <f>+SUMIF('Input Sheet'!$S:$S,$AL1812,'Input Sheet'!M:M)</f>
        <v>0</v>
      </c>
      <c r="AJ1812" s="28">
        <f>+SUMIF('Input Sheet'!$S:$S,$AL1812,'Input Sheet'!N:N)</f>
        <v>0</v>
      </c>
      <c r="AK1812" s="28"/>
      <c r="AL1812" s="27" t="str">
        <f t="shared" si="143"/>
        <v>210-7570R</v>
      </c>
      <c r="AM1812" s="34" t="str">
        <f t="shared" si="144"/>
        <v>Admin &amp; Other</v>
      </c>
      <c r="AN1812" s="34" t="str">
        <f t="shared" si="145"/>
        <v>Admin &amp; OtherOther Overheads as % of Total Gross Profit</v>
      </c>
      <c r="AO1812" s="35"/>
      <c r="AP1812" s="35"/>
      <c r="AQ1812" s="35"/>
    </row>
    <row r="1813" spans="1:43" x14ac:dyDescent="0.25">
      <c r="A1813" s="27" t="s">
        <v>103</v>
      </c>
      <c r="B1813" s="27" t="s">
        <v>104</v>
      </c>
      <c r="C1813" s="27" t="s">
        <v>657</v>
      </c>
      <c r="D1813" s="27" t="s">
        <v>176</v>
      </c>
      <c r="E1813" s="27" t="s">
        <v>659</v>
      </c>
      <c r="F1813" s="27" t="s">
        <v>687</v>
      </c>
      <c r="G1813" s="27" t="s">
        <v>688</v>
      </c>
      <c r="H1813" s="34" t="s">
        <v>644</v>
      </c>
      <c r="I1813" s="34" t="s">
        <v>645</v>
      </c>
      <c r="J1813" s="34" t="str">
        <f t="shared" si="141"/>
        <v>Admin &amp; OtherOther Overheads as % of Total Gross Profit</v>
      </c>
      <c r="K1813" s="34" t="str">
        <f t="shared" si="142"/>
        <v>220Miscellaneous expenses - Toyota</v>
      </c>
      <c r="L1813" s="28">
        <f>+SUMIF('TB 4-24'!M:M,$AL1813,'TB 4-24'!G:G)</f>
        <v>0</v>
      </c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>
        <f>+SUMIF('Input Sheet'!$S:$S,$AL1813,'Input Sheet'!C:C)</f>
        <v>0</v>
      </c>
      <c r="Z1813" s="28">
        <f>+SUMIF('Input Sheet'!$S:$S,$AL1813,'Input Sheet'!D:D)</f>
        <v>0</v>
      </c>
      <c r="AA1813" s="28">
        <f>+SUMIF('Input Sheet'!$S:$S,$AL1813,'Input Sheet'!E:E)</f>
        <v>0</v>
      </c>
      <c r="AB1813" s="28">
        <f>+SUMIF('Input Sheet'!$S:$S,$AL1813,'Input Sheet'!F:F)</f>
        <v>0</v>
      </c>
      <c r="AC1813" s="28">
        <f>+SUMIF('Input Sheet'!$S:$S,$AL1813,'Input Sheet'!G:G)</f>
        <v>0</v>
      </c>
      <c r="AD1813" s="28">
        <f>+SUMIF('Input Sheet'!$S:$S,$AL1813,'Input Sheet'!H:H)</f>
        <v>0</v>
      </c>
      <c r="AE1813" s="28">
        <f>+SUMIF('Input Sheet'!$S:$S,$AL1813,'Input Sheet'!I:I)</f>
        <v>0</v>
      </c>
      <c r="AF1813" s="28">
        <f>+SUMIF('Input Sheet'!$S:$S,$AL1813,'Input Sheet'!J:J)</f>
        <v>0</v>
      </c>
      <c r="AG1813" s="28">
        <f>+SUMIF('Input Sheet'!$S:$S,$AL1813,'Input Sheet'!K:K)</f>
        <v>0</v>
      </c>
      <c r="AH1813" s="28">
        <f>+SUMIF('Input Sheet'!$S:$S,$AL1813,'Input Sheet'!L:L)</f>
        <v>0</v>
      </c>
      <c r="AI1813" s="28">
        <f>+SUMIF('Input Sheet'!$S:$S,$AL1813,'Input Sheet'!M:M)</f>
        <v>0</v>
      </c>
      <c r="AJ1813" s="28">
        <f>+SUMIF('Input Sheet'!$S:$S,$AL1813,'Input Sheet'!N:N)</f>
        <v>0</v>
      </c>
      <c r="AK1813" s="28"/>
      <c r="AL1813" s="27" t="str">
        <f t="shared" si="143"/>
        <v>220-7570R</v>
      </c>
      <c r="AM1813" s="34" t="str">
        <f t="shared" si="144"/>
        <v>Admin &amp; Other</v>
      </c>
      <c r="AN1813" s="34" t="str">
        <f t="shared" si="145"/>
        <v>Admin &amp; OtherOther Overheads as % of Total Gross Profit</v>
      </c>
      <c r="AO1813" s="35"/>
      <c r="AP1813" s="35"/>
      <c r="AQ1813" s="35"/>
    </row>
    <row r="1814" spans="1:43" x14ac:dyDescent="0.25">
      <c r="A1814" s="27" t="s">
        <v>103</v>
      </c>
      <c r="B1814" s="27" t="s">
        <v>104</v>
      </c>
      <c r="C1814" s="27" t="s">
        <v>104</v>
      </c>
      <c r="D1814" s="27" t="s">
        <v>176</v>
      </c>
      <c r="E1814" s="27" t="s">
        <v>680</v>
      </c>
      <c r="F1814" s="27" t="s">
        <v>687</v>
      </c>
      <c r="G1814" s="27" t="s">
        <v>688</v>
      </c>
      <c r="H1814" s="34" t="s">
        <v>644</v>
      </c>
      <c r="I1814" s="34" t="s">
        <v>645</v>
      </c>
      <c r="J1814" s="34" t="str">
        <f t="shared" si="141"/>
        <v>Admin &amp; OtherOther Overheads as % of Total Gross Profit</v>
      </c>
      <c r="K1814" s="34" t="str">
        <f t="shared" si="142"/>
        <v>130Miscellaneous expenses - Toyota</v>
      </c>
      <c r="L1814" s="28">
        <f>+SUMIF('TB 4-24'!M:M,$AL1814,'TB 4-24'!G:G)</f>
        <v>0</v>
      </c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>
        <f>+SUMIF('Input Sheet'!$S:$S,$AL1814,'Input Sheet'!C:C)</f>
        <v>0</v>
      </c>
      <c r="Z1814" s="28">
        <f>+SUMIF('Input Sheet'!$S:$S,$AL1814,'Input Sheet'!D:D)</f>
        <v>0</v>
      </c>
      <c r="AA1814" s="28">
        <f>+SUMIF('Input Sheet'!$S:$S,$AL1814,'Input Sheet'!E:E)</f>
        <v>0</v>
      </c>
      <c r="AB1814" s="28">
        <f>+SUMIF('Input Sheet'!$S:$S,$AL1814,'Input Sheet'!F:F)</f>
        <v>0</v>
      </c>
      <c r="AC1814" s="28">
        <f>+SUMIF('Input Sheet'!$S:$S,$AL1814,'Input Sheet'!G:G)</f>
        <v>0</v>
      </c>
      <c r="AD1814" s="28">
        <f>+SUMIF('Input Sheet'!$S:$S,$AL1814,'Input Sheet'!H:H)</f>
        <v>0</v>
      </c>
      <c r="AE1814" s="28">
        <f>+SUMIF('Input Sheet'!$S:$S,$AL1814,'Input Sheet'!I:I)</f>
        <v>0</v>
      </c>
      <c r="AF1814" s="28">
        <f>+SUMIF('Input Sheet'!$S:$S,$AL1814,'Input Sheet'!J:J)</f>
        <v>0</v>
      </c>
      <c r="AG1814" s="28">
        <f>+SUMIF('Input Sheet'!$S:$S,$AL1814,'Input Sheet'!K:K)</f>
        <v>0</v>
      </c>
      <c r="AH1814" s="28">
        <f>+SUMIF('Input Sheet'!$S:$S,$AL1814,'Input Sheet'!L:L)</f>
        <v>0</v>
      </c>
      <c r="AI1814" s="28">
        <f>+SUMIF('Input Sheet'!$S:$S,$AL1814,'Input Sheet'!M:M)</f>
        <v>0</v>
      </c>
      <c r="AJ1814" s="28">
        <f>+SUMIF('Input Sheet'!$S:$S,$AL1814,'Input Sheet'!N:N)</f>
        <v>0</v>
      </c>
      <c r="AK1814" s="28"/>
      <c r="AL1814" s="27" t="str">
        <f t="shared" si="143"/>
        <v>130-7570R</v>
      </c>
      <c r="AM1814" s="34" t="str">
        <f t="shared" si="144"/>
        <v>Admin &amp; Other</v>
      </c>
      <c r="AN1814" s="34" t="str">
        <f t="shared" si="145"/>
        <v>Admin &amp; OtherOther Overheads as % of Total Gross Profit</v>
      </c>
      <c r="AO1814" s="35"/>
      <c r="AP1814" s="35"/>
      <c r="AQ1814" s="35"/>
    </row>
    <row r="1815" spans="1:43" x14ac:dyDescent="0.25">
      <c r="A1815" s="27" t="s">
        <v>103</v>
      </c>
      <c r="B1815" s="27" t="s">
        <v>104</v>
      </c>
      <c r="C1815" s="27" t="s">
        <v>657</v>
      </c>
      <c r="D1815" s="27" t="s">
        <v>168</v>
      </c>
      <c r="E1815" s="27" t="s">
        <v>658</v>
      </c>
      <c r="F1815" s="27" t="s">
        <v>714</v>
      </c>
      <c r="G1815" s="27" t="s">
        <v>715</v>
      </c>
      <c r="H1815" s="34" t="s">
        <v>644</v>
      </c>
      <c r="I1815" s="34" t="s">
        <v>716</v>
      </c>
      <c r="J1815" s="34" t="str">
        <f t="shared" si="141"/>
        <v>Admin &amp; Otherinterest &amp; Bank Charges as % of Total Gross Profit</v>
      </c>
      <c r="K1815" s="34" t="str">
        <f t="shared" si="142"/>
        <v>210Interest &amp; Bank Charges - Toyota</v>
      </c>
      <c r="L1815" s="28">
        <f>+SUMIF('TB 4-24'!M:M,$AL1815,'TB 4-24'!G:G)</f>
        <v>0</v>
      </c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>
        <f>+SUMIF('Input Sheet'!$S:$S,$AL1815,'Input Sheet'!C:C)</f>
        <v>0</v>
      </c>
      <c r="Z1815" s="28">
        <f>+SUMIF('Input Sheet'!$S:$S,$AL1815,'Input Sheet'!D:D)</f>
        <v>0</v>
      </c>
      <c r="AA1815" s="28">
        <f>+SUMIF('Input Sheet'!$S:$S,$AL1815,'Input Sheet'!E:E)</f>
        <v>0</v>
      </c>
      <c r="AB1815" s="28">
        <f>+SUMIF('Input Sheet'!$S:$S,$AL1815,'Input Sheet'!F:F)</f>
        <v>0</v>
      </c>
      <c r="AC1815" s="28">
        <f>+SUMIF('Input Sheet'!$S:$S,$AL1815,'Input Sheet'!G:G)</f>
        <v>0</v>
      </c>
      <c r="AD1815" s="28">
        <f>+SUMIF('Input Sheet'!$S:$S,$AL1815,'Input Sheet'!H:H)</f>
        <v>0</v>
      </c>
      <c r="AE1815" s="28">
        <f>+SUMIF('Input Sheet'!$S:$S,$AL1815,'Input Sheet'!I:I)</f>
        <v>0</v>
      </c>
      <c r="AF1815" s="28">
        <f>+SUMIF('Input Sheet'!$S:$S,$AL1815,'Input Sheet'!J:J)</f>
        <v>0</v>
      </c>
      <c r="AG1815" s="28">
        <f>+SUMIF('Input Sheet'!$S:$S,$AL1815,'Input Sheet'!K:K)</f>
        <v>0</v>
      </c>
      <c r="AH1815" s="28">
        <f>+SUMIF('Input Sheet'!$S:$S,$AL1815,'Input Sheet'!L:L)</f>
        <v>0</v>
      </c>
      <c r="AI1815" s="28">
        <f>+SUMIF('Input Sheet'!$S:$S,$AL1815,'Input Sheet'!M:M)</f>
        <v>0</v>
      </c>
      <c r="AJ1815" s="28">
        <f>+SUMIF('Input Sheet'!$S:$S,$AL1815,'Input Sheet'!N:N)</f>
        <v>0</v>
      </c>
      <c r="AK1815" s="28"/>
      <c r="AL1815" s="27" t="str">
        <f t="shared" si="143"/>
        <v>210-7610</v>
      </c>
      <c r="AM1815" s="34" t="str">
        <f t="shared" si="144"/>
        <v>Admin &amp; Other</v>
      </c>
      <c r="AN1815" s="34" t="str">
        <f t="shared" si="145"/>
        <v>Admin &amp; Otherinterest &amp; Bank Charges as % of Total Gross Profit</v>
      </c>
      <c r="AO1815" s="35"/>
      <c r="AP1815" s="35"/>
      <c r="AQ1815" s="35"/>
    </row>
    <row r="1816" spans="1:43" x14ac:dyDescent="0.25">
      <c r="A1816" s="27" t="s">
        <v>103</v>
      </c>
      <c r="B1816" s="27" t="s">
        <v>104</v>
      </c>
      <c r="C1816" s="27" t="s">
        <v>657</v>
      </c>
      <c r="D1816" s="27" t="s">
        <v>168</v>
      </c>
      <c r="E1816" s="27" t="s">
        <v>659</v>
      </c>
      <c r="F1816" s="27" t="s">
        <v>714</v>
      </c>
      <c r="G1816" s="27" t="s">
        <v>715</v>
      </c>
      <c r="H1816" s="34" t="s">
        <v>644</v>
      </c>
      <c r="I1816" s="34" t="s">
        <v>716</v>
      </c>
      <c r="J1816" s="34" t="str">
        <f t="shared" si="141"/>
        <v>Admin &amp; Otherinterest &amp; Bank Charges as % of Total Gross Profit</v>
      </c>
      <c r="K1816" s="34" t="str">
        <f t="shared" si="142"/>
        <v>220Interest &amp; Bank Charges - Toyota</v>
      </c>
      <c r="L1816" s="28">
        <f>+SUMIF('TB 4-24'!M:M,$AL1816,'TB 4-24'!G:G)</f>
        <v>0</v>
      </c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>
        <f>+SUMIF('Input Sheet'!$S:$S,$AL1816,'Input Sheet'!C:C)</f>
        <v>0</v>
      </c>
      <c r="Z1816" s="28">
        <f>+SUMIF('Input Sheet'!$S:$S,$AL1816,'Input Sheet'!D:D)</f>
        <v>0</v>
      </c>
      <c r="AA1816" s="28">
        <f>+SUMIF('Input Sheet'!$S:$S,$AL1816,'Input Sheet'!E:E)</f>
        <v>0</v>
      </c>
      <c r="AB1816" s="28">
        <f>+SUMIF('Input Sheet'!$S:$S,$AL1816,'Input Sheet'!F:F)</f>
        <v>0</v>
      </c>
      <c r="AC1816" s="28">
        <f>+SUMIF('Input Sheet'!$S:$S,$AL1816,'Input Sheet'!G:G)</f>
        <v>0</v>
      </c>
      <c r="AD1816" s="28">
        <f>+SUMIF('Input Sheet'!$S:$S,$AL1816,'Input Sheet'!H:H)</f>
        <v>0</v>
      </c>
      <c r="AE1816" s="28">
        <f>+SUMIF('Input Sheet'!$S:$S,$AL1816,'Input Sheet'!I:I)</f>
        <v>0</v>
      </c>
      <c r="AF1816" s="28">
        <f>+SUMIF('Input Sheet'!$S:$S,$AL1816,'Input Sheet'!J:J)</f>
        <v>0</v>
      </c>
      <c r="AG1816" s="28">
        <f>+SUMIF('Input Sheet'!$S:$S,$AL1816,'Input Sheet'!K:K)</f>
        <v>0</v>
      </c>
      <c r="AH1816" s="28">
        <f>+SUMIF('Input Sheet'!$S:$S,$AL1816,'Input Sheet'!L:L)</f>
        <v>0</v>
      </c>
      <c r="AI1816" s="28">
        <f>+SUMIF('Input Sheet'!$S:$S,$AL1816,'Input Sheet'!M:M)</f>
        <v>0</v>
      </c>
      <c r="AJ1816" s="28">
        <f>+SUMIF('Input Sheet'!$S:$S,$AL1816,'Input Sheet'!N:N)</f>
        <v>0</v>
      </c>
      <c r="AK1816" s="28"/>
      <c r="AL1816" s="27" t="str">
        <f t="shared" si="143"/>
        <v>220-7610</v>
      </c>
      <c r="AM1816" s="34" t="str">
        <f t="shared" si="144"/>
        <v>Admin &amp; Other</v>
      </c>
      <c r="AN1816" s="34" t="str">
        <f t="shared" si="145"/>
        <v>Admin &amp; Otherinterest &amp; Bank Charges as % of Total Gross Profit</v>
      </c>
      <c r="AO1816" s="35"/>
      <c r="AP1816" s="35"/>
      <c r="AQ1816" s="35"/>
    </row>
    <row r="1817" spans="1:43" x14ac:dyDescent="0.25">
      <c r="A1817" s="27" t="s">
        <v>103</v>
      </c>
      <c r="B1817" s="27" t="s">
        <v>104</v>
      </c>
      <c r="C1817" s="27" t="s">
        <v>104</v>
      </c>
      <c r="D1817" s="27" t="s">
        <v>168</v>
      </c>
      <c r="E1817" s="27" t="s">
        <v>649</v>
      </c>
      <c r="F1817" s="27" t="s">
        <v>714</v>
      </c>
      <c r="G1817" s="27" t="s">
        <v>715</v>
      </c>
      <c r="H1817" s="34" t="s">
        <v>644</v>
      </c>
      <c r="I1817" s="34" t="s">
        <v>716</v>
      </c>
      <c r="J1817" s="34" t="str">
        <f t="shared" si="141"/>
        <v>Admin &amp; Otherinterest &amp; Bank Charges as % of Total Gross Profit</v>
      </c>
      <c r="K1817" s="34" t="str">
        <f t="shared" si="142"/>
        <v>110Interest &amp; Bank Charges - Toyota</v>
      </c>
      <c r="L1817" s="28">
        <f>+SUMIF('TB 4-24'!M:M,$AL1817,'TB 4-24'!G:G)</f>
        <v>0</v>
      </c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>
        <f>+SUMIF('Input Sheet'!$S:$S,$AL1817,'Input Sheet'!C:C)</f>
        <v>0</v>
      </c>
      <c r="Z1817" s="28">
        <f>+SUMIF('Input Sheet'!$S:$S,$AL1817,'Input Sheet'!D:D)</f>
        <v>0</v>
      </c>
      <c r="AA1817" s="28">
        <f>+SUMIF('Input Sheet'!$S:$S,$AL1817,'Input Sheet'!E:E)</f>
        <v>0</v>
      </c>
      <c r="AB1817" s="28">
        <f>+SUMIF('Input Sheet'!$S:$S,$AL1817,'Input Sheet'!F:F)</f>
        <v>0</v>
      </c>
      <c r="AC1817" s="28">
        <f>+SUMIF('Input Sheet'!$S:$S,$AL1817,'Input Sheet'!G:G)</f>
        <v>0</v>
      </c>
      <c r="AD1817" s="28">
        <f>+SUMIF('Input Sheet'!$S:$S,$AL1817,'Input Sheet'!H:H)</f>
        <v>0</v>
      </c>
      <c r="AE1817" s="28">
        <f>+SUMIF('Input Sheet'!$S:$S,$AL1817,'Input Sheet'!I:I)</f>
        <v>0</v>
      </c>
      <c r="AF1817" s="28">
        <f>+SUMIF('Input Sheet'!$S:$S,$AL1817,'Input Sheet'!J:J)</f>
        <v>0</v>
      </c>
      <c r="AG1817" s="28">
        <f>+SUMIF('Input Sheet'!$S:$S,$AL1817,'Input Sheet'!K:K)</f>
        <v>0</v>
      </c>
      <c r="AH1817" s="28">
        <f>+SUMIF('Input Sheet'!$S:$S,$AL1817,'Input Sheet'!L:L)</f>
        <v>0</v>
      </c>
      <c r="AI1817" s="28">
        <f>+SUMIF('Input Sheet'!$S:$S,$AL1817,'Input Sheet'!M:M)</f>
        <v>0</v>
      </c>
      <c r="AJ1817" s="28">
        <f>+SUMIF('Input Sheet'!$S:$S,$AL1817,'Input Sheet'!N:N)</f>
        <v>0</v>
      </c>
      <c r="AK1817" s="28"/>
      <c r="AL1817" s="27" t="str">
        <f t="shared" si="143"/>
        <v>110-7610</v>
      </c>
      <c r="AM1817" s="34" t="str">
        <f t="shared" si="144"/>
        <v>Admin &amp; Other</v>
      </c>
      <c r="AN1817" s="34" t="str">
        <f t="shared" si="145"/>
        <v>Admin &amp; Otherinterest &amp; Bank Charges as % of Total Gross Profit</v>
      </c>
      <c r="AO1817" s="35"/>
      <c r="AP1817" s="35"/>
      <c r="AQ1817" s="35"/>
    </row>
    <row r="1818" spans="1:43" x14ac:dyDescent="0.25">
      <c r="A1818" s="27" t="s">
        <v>103</v>
      </c>
      <c r="B1818" s="27" t="s">
        <v>104</v>
      </c>
      <c r="C1818" s="27" t="s">
        <v>671</v>
      </c>
      <c r="D1818" s="27" t="s">
        <v>168</v>
      </c>
      <c r="E1818" s="27" t="s">
        <v>675</v>
      </c>
      <c r="F1818" s="27" t="s">
        <v>714</v>
      </c>
      <c r="G1818" s="27" t="s">
        <v>715</v>
      </c>
      <c r="H1818" s="34" t="s">
        <v>644</v>
      </c>
      <c r="I1818" s="34" t="s">
        <v>716</v>
      </c>
      <c r="J1818" s="34" t="str">
        <f t="shared" si="141"/>
        <v>Admin &amp; Otherinterest &amp; Bank Charges as % of Total Gross Profit</v>
      </c>
      <c r="K1818" s="34" t="str">
        <f t="shared" si="142"/>
        <v>330Interest &amp; Bank Charges - Toyota</v>
      </c>
      <c r="L1818" s="28">
        <f>+SUMIF('TB 4-24'!M:M,$AL1818,'TB 4-24'!G:G)</f>
        <v>0</v>
      </c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>
        <f>+SUMIF('Input Sheet'!$S:$S,$AL1818,'Input Sheet'!C:C)</f>
        <v>0</v>
      </c>
      <c r="Z1818" s="28">
        <f>+SUMIF('Input Sheet'!$S:$S,$AL1818,'Input Sheet'!D:D)</f>
        <v>0</v>
      </c>
      <c r="AA1818" s="28">
        <f>+SUMIF('Input Sheet'!$S:$S,$AL1818,'Input Sheet'!E:E)</f>
        <v>0</v>
      </c>
      <c r="AB1818" s="28">
        <f>+SUMIF('Input Sheet'!$S:$S,$AL1818,'Input Sheet'!F:F)</f>
        <v>0</v>
      </c>
      <c r="AC1818" s="28">
        <f>+SUMIF('Input Sheet'!$S:$S,$AL1818,'Input Sheet'!G:G)</f>
        <v>0</v>
      </c>
      <c r="AD1818" s="28">
        <f>+SUMIF('Input Sheet'!$S:$S,$AL1818,'Input Sheet'!H:H)</f>
        <v>0</v>
      </c>
      <c r="AE1818" s="28">
        <f>+SUMIF('Input Sheet'!$S:$S,$AL1818,'Input Sheet'!I:I)</f>
        <v>0</v>
      </c>
      <c r="AF1818" s="28">
        <f>+SUMIF('Input Sheet'!$S:$S,$AL1818,'Input Sheet'!J:J)</f>
        <v>0</v>
      </c>
      <c r="AG1818" s="28">
        <f>+SUMIF('Input Sheet'!$S:$S,$AL1818,'Input Sheet'!K:K)</f>
        <v>0</v>
      </c>
      <c r="AH1818" s="28">
        <f>+SUMIF('Input Sheet'!$S:$S,$AL1818,'Input Sheet'!L:L)</f>
        <v>0</v>
      </c>
      <c r="AI1818" s="28">
        <f>+SUMIF('Input Sheet'!$S:$S,$AL1818,'Input Sheet'!M:M)</f>
        <v>0</v>
      </c>
      <c r="AJ1818" s="28">
        <f>+SUMIF('Input Sheet'!$S:$S,$AL1818,'Input Sheet'!N:N)</f>
        <v>0</v>
      </c>
      <c r="AK1818" s="28"/>
      <c r="AL1818" s="27" t="str">
        <f t="shared" si="143"/>
        <v>330-7610</v>
      </c>
      <c r="AM1818" s="34" t="str">
        <f t="shared" si="144"/>
        <v>Admin &amp; Other</v>
      </c>
      <c r="AN1818" s="34" t="str">
        <f t="shared" si="145"/>
        <v>Admin &amp; Otherinterest &amp; Bank Charges as % of Total Gross Profit</v>
      </c>
      <c r="AO1818" s="35"/>
      <c r="AP1818" s="35"/>
      <c r="AQ1818" s="35"/>
    </row>
    <row r="1819" spans="1:43" x14ac:dyDescent="0.25">
      <c r="A1819" s="27" t="s">
        <v>103</v>
      </c>
      <c r="B1819" s="27" t="s">
        <v>104</v>
      </c>
      <c r="C1819" s="27" t="s">
        <v>104</v>
      </c>
      <c r="D1819" s="27" t="s">
        <v>168</v>
      </c>
      <c r="E1819" s="27" t="s">
        <v>684</v>
      </c>
      <c r="F1819" s="27" t="s">
        <v>714</v>
      </c>
      <c r="G1819" s="27" t="s">
        <v>715</v>
      </c>
      <c r="H1819" s="34" t="s">
        <v>644</v>
      </c>
      <c r="I1819" s="34" t="s">
        <v>716</v>
      </c>
      <c r="J1819" s="34" t="str">
        <f t="shared" si="141"/>
        <v>Admin &amp; Otherinterest &amp; Bank Charges as % of Total Gross Profit</v>
      </c>
      <c r="K1819" s="34" t="str">
        <f t="shared" si="142"/>
        <v>147Interest &amp; Bank Charges - Toyota</v>
      </c>
      <c r="L1819" s="28">
        <f>+SUMIF('TB 4-24'!M:M,$AL1819,'TB 4-24'!G:G)</f>
        <v>0</v>
      </c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>
        <f>+SUMIF('Input Sheet'!$S:$S,$AL1819,'Input Sheet'!C:C)</f>
        <v>0</v>
      </c>
      <c r="Z1819" s="28">
        <f>+SUMIF('Input Sheet'!$S:$S,$AL1819,'Input Sheet'!D:D)</f>
        <v>0</v>
      </c>
      <c r="AA1819" s="28">
        <f>+SUMIF('Input Sheet'!$S:$S,$AL1819,'Input Sheet'!E:E)</f>
        <v>0</v>
      </c>
      <c r="AB1819" s="28">
        <f>+SUMIF('Input Sheet'!$S:$S,$AL1819,'Input Sheet'!F:F)</f>
        <v>0</v>
      </c>
      <c r="AC1819" s="28">
        <f>+SUMIF('Input Sheet'!$S:$S,$AL1819,'Input Sheet'!G:G)</f>
        <v>0</v>
      </c>
      <c r="AD1819" s="28">
        <f>+SUMIF('Input Sheet'!$S:$S,$AL1819,'Input Sheet'!H:H)</f>
        <v>0</v>
      </c>
      <c r="AE1819" s="28">
        <f>+SUMIF('Input Sheet'!$S:$S,$AL1819,'Input Sheet'!I:I)</f>
        <v>0</v>
      </c>
      <c r="AF1819" s="28">
        <f>+SUMIF('Input Sheet'!$S:$S,$AL1819,'Input Sheet'!J:J)</f>
        <v>0</v>
      </c>
      <c r="AG1819" s="28">
        <f>+SUMIF('Input Sheet'!$S:$S,$AL1819,'Input Sheet'!K:K)</f>
        <v>0</v>
      </c>
      <c r="AH1819" s="28">
        <f>+SUMIF('Input Sheet'!$S:$S,$AL1819,'Input Sheet'!L:L)</f>
        <v>0</v>
      </c>
      <c r="AI1819" s="28">
        <f>+SUMIF('Input Sheet'!$S:$S,$AL1819,'Input Sheet'!M:M)</f>
        <v>0</v>
      </c>
      <c r="AJ1819" s="28">
        <f>+SUMIF('Input Sheet'!$S:$S,$AL1819,'Input Sheet'!N:N)</f>
        <v>0</v>
      </c>
      <c r="AK1819" s="28"/>
      <c r="AL1819" s="27" t="str">
        <f t="shared" si="143"/>
        <v>147-7610</v>
      </c>
      <c r="AM1819" s="34" t="str">
        <f t="shared" si="144"/>
        <v>Admin &amp; Other</v>
      </c>
      <c r="AN1819" s="34" t="str">
        <f t="shared" si="145"/>
        <v>Admin &amp; Otherinterest &amp; Bank Charges as % of Total Gross Profit</v>
      </c>
      <c r="AO1819" s="35"/>
      <c r="AP1819" s="35"/>
      <c r="AQ1819" s="35"/>
    </row>
    <row r="1820" spans="1:43" x14ac:dyDescent="0.25">
      <c r="A1820" s="27" t="s">
        <v>103</v>
      </c>
      <c r="B1820" s="27" t="s">
        <v>104</v>
      </c>
      <c r="C1820" s="27" t="s">
        <v>657</v>
      </c>
      <c r="D1820" s="27" t="s">
        <v>168</v>
      </c>
      <c r="E1820" s="27" t="s">
        <v>681</v>
      </c>
      <c r="F1820" s="27" t="s">
        <v>714</v>
      </c>
      <c r="G1820" s="27" t="s">
        <v>715</v>
      </c>
      <c r="H1820" s="34" t="s">
        <v>644</v>
      </c>
      <c r="I1820" s="34" t="s">
        <v>716</v>
      </c>
      <c r="J1820" s="34" t="str">
        <f t="shared" si="141"/>
        <v>Admin &amp; Otherinterest &amp; Bank Charges as % of Total Gross Profit</v>
      </c>
      <c r="K1820" s="34" t="str">
        <f t="shared" si="142"/>
        <v>230Interest &amp; Bank Charges - Toyota</v>
      </c>
      <c r="L1820" s="28">
        <f>+SUMIF('TB 4-24'!M:M,$AL1820,'TB 4-24'!G:G)</f>
        <v>0</v>
      </c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>
        <f>+SUMIF('Input Sheet'!$S:$S,$AL1820,'Input Sheet'!C:C)</f>
        <v>0</v>
      </c>
      <c r="Z1820" s="28">
        <f>+SUMIF('Input Sheet'!$S:$S,$AL1820,'Input Sheet'!D:D)</f>
        <v>0</v>
      </c>
      <c r="AA1820" s="28">
        <f>+SUMIF('Input Sheet'!$S:$S,$AL1820,'Input Sheet'!E:E)</f>
        <v>0</v>
      </c>
      <c r="AB1820" s="28">
        <f>+SUMIF('Input Sheet'!$S:$S,$AL1820,'Input Sheet'!F:F)</f>
        <v>0</v>
      </c>
      <c r="AC1820" s="28">
        <f>+SUMIF('Input Sheet'!$S:$S,$AL1820,'Input Sheet'!G:G)</f>
        <v>0</v>
      </c>
      <c r="AD1820" s="28">
        <f>+SUMIF('Input Sheet'!$S:$S,$AL1820,'Input Sheet'!H:H)</f>
        <v>0</v>
      </c>
      <c r="AE1820" s="28">
        <f>+SUMIF('Input Sheet'!$S:$S,$AL1820,'Input Sheet'!I:I)</f>
        <v>0</v>
      </c>
      <c r="AF1820" s="28">
        <f>+SUMIF('Input Sheet'!$S:$S,$AL1820,'Input Sheet'!J:J)</f>
        <v>0</v>
      </c>
      <c r="AG1820" s="28">
        <f>+SUMIF('Input Sheet'!$S:$S,$AL1820,'Input Sheet'!K:K)</f>
        <v>0</v>
      </c>
      <c r="AH1820" s="28">
        <f>+SUMIF('Input Sheet'!$S:$S,$AL1820,'Input Sheet'!L:L)</f>
        <v>0</v>
      </c>
      <c r="AI1820" s="28">
        <f>+SUMIF('Input Sheet'!$S:$S,$AL1820,'Input Sheet'!M:M)</f>
        <v>0</v>
      </c>
      <c r="AJ1820" s="28">
        <f>+SUMIF('Input Sheet'!$S:$S,$AL1820,'Input Sheet'!N:N)</f>
        <v>0</v>
      </c>
      <c r="AK1820" s="28"/>
      <c r="AL1820" s="27" t="str">
        <f t="shared" si="143"/>
        <v>230-7610</v>
      </c>
      <c r="AM1820" s="34" t="str">
        <f t="shared" si="144"/>
        <v>Admin &amp; Other</v>
      </c>
      <c r="AN1820" s="34" t="str">
        <f t="shared" si="145"/>
        <v>Admin &amp; Otherinterest &amp; Bank Charges as % of Total Gross Profit</v>
      </c>
      <c r="AO1820" s="35"/>
      <c r="AP1820" s="35"/>
      <c r="AQ1820" s="35"/>
    </row>
    <row r="1821" spans="1:43" x14ac:dyDescent="0.25">
      <c r="A1821" s="27" t="s">
        <v>103</v>
      </c>
      <c r="B1821" s="27" t="s">
        <v>104</v>
      </c>
      <c r="C1821" s="27" t="s">
        <v>657</v>
      </c>
      <c r="D1821" s="27" t="s">
        <v>168</v>
      </c>
      <c r="E1821" s="27" t="s">
        <v>682</v>
      </c>
      <c r="F1821" s="27" t="s">
        <v>714</v>
      </c>
      <c r="G1821" s="27" t="s">
        <v>715</v>
      </c>
      <c r="H1821" s="34" t="s">
        <v>644</v>
      </c>
      <c r="I1821" s="34" t="s">
        <v>716</v>
      </c>
      <c r="J1821" s="34" t="str">
        <f t="shared" si="141"/>
        <v>Admin &amp; Otherinterest &amp; Bank Charges as % of Total Gross Profit</v>
      </c>
      <c r="K1821" s="34" t="str">
        <f t="shared" si="142"/>
        <v>240Interest &amp; Bank Charges - Toyota</v>
      </c>
      <c r="L1821" s="28">
        <f>+SUMIF('TB 4-24'!M:M,$AL1821,'TB 4-24'!G:G)</f>
        <v>0</v>
      </c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>
        <f>+SUMIF('Input Sheet'!$S:$S,$AL1821,'Input Sheet'!C:C)</f>
        <v>0</v>
      </c>
      <c r="Z1821" s="28">
        <f>+SUMIF('Input Sheet'!$S:$S,$AL1821,'Input Sheet'!D:D)</f>
        <v>0</v>
      </c>
      <c r="AA1821" s="28">
        <f>+SUMIF('Input Sheet'!$S:$S,$AL1821,'Input Sheet'!E:E)</f>
        <v>0</v>
      </c>
      <c r="AB1821" s="28">
        <f>+SUMIF('Input Sheet'!$S:$S,$AL1821,'Input Sheet'!F:F)</f>
        <v>0</v>
      </c>
      <c r="AC1821" s="28">
        <f>+SUMIF('Input Sheet'!$S:$S,$AL1821,'Input Sheet'!G:G)</f>
        <v>0</v>
      </c>
      <c r="AD1821" s="28">
        <f>+SUMIF('Input Sheet'!$S:$S,$AL1821,'Input Sheet'!H:H)</f>
        <v>0</v>
      </c>
      <c r="AE1821" s="28">
        <f>+SUMIF('Input Sheet'!$S:$S,$AL1821,'Input Sheet'!I:I)</f>
        <v>0</v>
      </c>
      <c r="AF1821" s="28">
        <f>+SUMIF('Input Sheet'!$S:$S,$AL1821,'Input Sheet'!J:J)</f>
        <v>0</v>
      </c>
      <c r="AG1821" s="28">
        <f>+SUMIF('Input Sheet'!$S:$S,$AL1821,'Input Sheet'!K:K)</f>
        <v>0</v>
      </c>
      <c r="AH1821" s="28">
        <f>+SUMIF('Input Sheet'!$S:$S,$AL1821,'Input Sheet'!L:L)</f>
        <v>0</v>
      </c>
      <c r="AI1821" s="28">
        <f>+SUMIF('Input Sheet'!$S:$S,$AL1821,'Input Sheet'!M:M)</f>
        <v>0</v>
      </c>
      <c r="AJ1821" s="28">
        <f>+SUMIF('Input Sheet'!$S:$S,$AL1821,'Input Sheet'!N:N)</f>
        <v>0</v>
      </c>
      <c r="AK1821" s="28"/>
      <c r="AL1821" s="27" t="str">
        <f t="shared" si="143"/>
        <v>240-7610</v>
      </c>
      <c r="AM1821" s="34" t="str">
        <f t="shared" si="144"/>
        <v>Admin &amp; Other</v>
      </c>
      <c r="AN1821" s="34" t="str">
        <f t="shared" si="145"/>
        <v>Admin &amp; Otherinterest &amp; Bank Charges as % of Total Gross Profit</v>
      </c>
      <c r="AO1821" s="35"/>
      <c r="AP1821" s="35"/>
      <c r="AQ1821" s="35"/>
    </row>
    <row r="1822" spans="1:43" x14ac:dyDescent="0.25">
      <c r="A1822" s="27" t="s">
        <v>103</v>
      </c>
      <c r="B1822" s="27" t="s">
        <v>104</v>
      </c>
      <c r="C1822" s="27" t="s">
        <v>657</v>
      </c>
      <c r="D1822" s="27" t="s">
        <v>198</v>
      </c>
      <c r="E1822" s="27" t="s">
        <v>660</v>
      </c>
      <c r="F1822" s="27" t="s">
        <v>704</v>
      </c>
      <c r="G1822" s="27" t="s">
        <v>705</v>
      </c>
      <c r="H1822" s="34" t="s">
        <v>644</v>
      </c>
      <c r="I1822" s="34" t="s">
        <v>706</v>
      </c>
      <c r="J1822" s="34" t="str">
        <f t="shared" si="141"/>
        <v>Admin &amp; OtherProfessional Fees as % of Total Gross Profit</v>
      </c>
      <c r="K1822" s="34" t="str">
        <f t="shared" si="142"/>
        <v>200Professional Fees - Toyota</v>
      </c>
      <c r="L1822" s="28">
        <f>+SUMIF('TB 4-24'!M:M,$AL1822,'TB 4-24'!G:G)</f>
        <v>0</v>
      </c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>
        <f>+SUMIF('Input Sheet'!$S:$S,$AL1822,'Input Sheet'!C:C)</f>
        <v>0</v>
      </c>
      <c r="Z1822" s="28">
        <f>+SUMIF('Input Sheet'!$S:$S,$AL1822,'Input Sheet'!D:D)</f>
        <v>0</v>
      </c>
      <c r="AA1822" s="28">
        <f>+SUMIF('Input Sheet'!$S:$S,$AL1822,'Input Sheet'!E:E)</f>
        <v>0</v>
      </c>
      <c r="AB1822" s="28">
        <f>+SUMIF('Input Sheet'!$S:$S,$AL1822,'Input Sheet'!F:F)</f>
        <v>0</v>
      </c>
      <c r="AC1822" s="28">
        <f>+SUMIF('Input Sheet'!$S:$S,$AL1822,'Input Sheet'!G:G)</f>
        <v>0</v>
      </c>
      <c r="AD1822" s="28">
        <f>+SUMIF('Input Sheet'!$S:$S,$AL1822,'Input Sheet'!H:H)</f>
        <v>0</v>
      </c>
      <c r="AE1822" s="28">
        <f>+SUMIF('Input Sheet'!$S:$S,$AL1822,'Input Sheet'!I:I)</f>
        <v>0</v>
      </c>
      <c r="AF1822" s="28">
        <f>+SUMIF('Input Sheet'!$S:$S,$AL1822,'Input Sheet'!J:J)</f>
        <v>0</v>
      </c>
      <c r="AG1822" s="28">
        <f>+SUMIF('Input Sheet'!$S:$S,$AL1822,'Input Sheet'!K:K)</f>
        <v>0</v>
      </c>
      <c r="AH1822" s="28">
        <f>+SUMIF('Input Sheet'!$S:$S,$AL1822,'Input Sheet'!L:L)</f>
        <v>0</v>
      </c>
      <c r="AI1822" s="28">
        <f>+SUMIF('Input Sheet'!$S:$S,$AL1822,'Input Sheet'!M:M)</f>
        <v>0</v>
      </c>
      <c r="AJ1822" s="28">
        <f>+SUMIF('Input Sheet'!$S:$S,$AL1822,'Input Sheet'!N:N)</f>
        <v>0</v>
      </c>
      <c r="AK1822" s="28"/>
      <c r="AL1822" s="27" t="str">
        <f t="shared" si="143"/>
        <v>200-7905</v>
      </c>
      <c r="AM1822" s="34" t="str">
        <f t="shared" si="144"/>
        <v>Admin &amp; Other</v>
      </c>
      <c r="AN1822" s="34" t="str">
        <f t="shared" si="145"/>
        <v>Admin &amp; OtherProfessional Fees as % of Total Gross Profit</v>
      </c>
      <c r="AO1822" s="35"/>
      <c r="AP1822" s="35"/>
      <c r="AQ1822" s="35"/>
    </row>
    <row r="1823" spans="1:43" x14ac:dyDescent="0.25">
      <c r="A1823" s="27" t="s">
        <v>103</v>
      </c>
      <c r="B1823" s="27" t="s">
        <v>104</v>
      </c>
      <c r="C1823" s="27" t="s">
        <v>657</v>
      </c>
      <c r="D1823" s="27" t="s">
        <v>198</v>
      </c>
      <c r="E1823" s="27" t="s">
        <v>661</v>
      </c>
      <c r="F1823" s="27" t="s">
        <v>704</v>
      </c>
      <c r="G1823" s="27" t="s">
        <v>705</v>
      </c>
      <c r="H1823" s="34" t="s">
        <v>644</v>
      </c>
      <c r="I1823" s="34" t="s">
        <v>706</v>
      </c>
      <c r="J1823" s="34" t="str">
        <f t="shared" si="141"/>
        <v>Admin &amp; OtherProfessional Fees as % of Total Gross Profit</v>
      </c>
      <c r="K1823" s="34" t="str">
        <f t="shared" si="142"/>
        <v>221Professional Fees - Toyota</v>
      </c>
      <c r="L1823" s="28">
        <f>+SUMIF('TB 4-24'!M:M,$AL1823,'TB 4-24'!G:G)</f>
        <v>0</v>
      </c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>
        <f>+SUMIF('Input Sheet'!$S:$S,$AL1823,'Input Sheet'!C:C)</f>
        <v>0</v>
      </c>
      <c r="Z1823" s="28">
        <f>+SUMIF('Input Sheet'!$S:$S,$AL1823,'Input Sheet'!D:D)</f>
        <v>0</v>
      </c>
      <c r="AA1823" s="28">
        <f>+SUMIF('Input Sheet'!$S:$S,$AL1823,'Input Sheet'!E:E)</f>
        <v>0</v>
      </c>
      <c r="AB1823" s="28">
        <f>+SUMIF('Input Sheet'!$S:$S,$AL1823,'Input Sheet'!F:F)</f>
        <v>0</v>
      </c>
      <c r="AC1823" s="28">
        <f>+SUMIF('Input Sheet'!$S:$S,$AL1823,'Input Sheet'!G:G)</f>
        <v>0</v>
      </c>
      <c r="AD1823" s="28">
        <f>+SUMIF('Input Sheet'!$S:$S,$AL1823,'Input Sheet'!H:H)</f>
        <v>0</v>
      </c>
      <c r="AE1823" s="28">
        <f>+SUMIF('Input Sheet'!$S:$S,$AL1823,'Input Sheet'!I:I)</f>
        <v>0</v>
      </c>
      <c r="AF1823" s="28">
        <f>+SUMIF('Input Sheet'!$S:$S,$AL1823,'Input Sheet'!J:J)</f>
        <v>0</v>
      </c>
      <c r="AG1823" s="28">
        <f>+SUMIF('Input Sheet'!$S:$S,$AL1823,'Input Sheet'!K:K)</f>
        <v>0</v>
      </c>
      <c r="AH1823" s="28">
        <f>+SUMIF('Input Sheet'!$S:$S,$AL1823,'Input Sheet'!L:L)</f>
        <v>0</v>
      </c>
      <c r="AI1823" s="28">
        <f>+SUMIF('Input Sheet'!$S:$S,$AL1823,'Input Sheet'!M:M)</f>
        <v>0</v>
      </c>
      <c r="AJ1823" s="28">
        <f>+SUMIF('Input Sheet'!$S:$S,$AL1823,'Input Sheet'!N:N)</f>
        <v>0</v>
      </c>
      <c r="AK1823" s="28"/>
      <c r="AL1823" s="27" t="str">
        <f t="shared" si="143"/>
        <v>221-7905</v>
      </c>
      <c r="AM1823" s="34" t="str">
        <f t="shared" si="144"/>
        <v>Admin &amp; Other</v>
      </c>
      <c r="AN1823" s="34" t="str">
        <f t="shared" si="145"/>
        <v>Admin &amp; OtherProfessional Fees as % of Total Gross Profit</v>
      </c>
      <c r="AO1823" s="35"/>
      <c r="AP1823" s="35"/>
      <c r="AQ1823" s="35"/>
    </row>
    <row r="1824" spans="1:43" x14ac:dyDescent="0.25">
      <c r="A1824" s="27" t="s">
        <v>103</v>
      </c>
      <c r="B1824" s="27" t="s">
        <v>104</v>
      </c>
      <c r="C1824" s="27" t="s">
        <v>671</v>
      </c>
      <c r="D1824" s="27" t="s">
        <v>168</v>
      </c>
      <c r="E1824" s="27" t="s">
        <v>683</v>
      </c>
      <c r="F1824" s="27" t="s">
        <v>714</v>
      </c>
      <c r="G1824" s="27" t="s">
        <v>715</v>
      </c>
      <c r="H1824" s="34" t="s">
        <v>644</v>
      </c>
      <c r="I1824" s="34" t="s">
        <v>716</v>
      </c>
      <c r="J1824" s="34" t="str">
        <f t="shared" si="141"/>
        <v>Admin &amp; Otherinterest &amp; Bank Charges as % of Total Gross Profit</v>
      </c>
      <c r="K1824" s="34" t="str">
        <f t="shared" si="142"/>
        <v>340Interest &amp; Bank Charges - Toyota</v>
      </c>
      <c r="L1824" s="28">
        <f>+SUMIF('TB 4-24'!M:M,$AL1824,'TB 4-24'!G:G)</f>
        <v>0</v>
      </c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>
        <f>+SUMIF('Input Sheet'!$S:$S,$AL1824,'Input Sheet'!C:C)</f>
        <v>0</v>
      </c>
      <c r="Z1824" s="28">
        <f>+SUMIF('Input Sheet'!$S:$S,$AL1824,'Input Sheet'!D:D)</f>
        <v>0</v>
      </c>
      <c r="AA1824" s="28">
        <f>+SUMIF('Input Sheet'!$S:$S,$AL1824,'Input Sheet'!E:E)</f>
        <v>0</v>
      </c>
      <c r="AB1824" s="28">
        <f>+SUMIF('Input Sheet'!$S:$S,$AL1824,'Input Sheet'!F:F)</f>
        <v>0</v>
      </c>
      <c r="AC1824" s="28">
        <f>+SUMIF('Input Sheet'!$S:$S,$AL1824,'Input Sheet'!G:G)</f>
        <v>0</v>
      </c>
      <c r="AD1824" s="28">
        <f>+SUMIF('Input Sheet'!$S:$S,$AL1824,'Input Sheet'!H:H)</f>
        <v>0</v>
      </c>
      <c r="AE1824" s="28">
        <f>+SUMIF('Input Sheet'!$S:$S,$AL1824,'Input Sheet'!I:I)</f>
        <v>0</v>
      </c>
      <c r="AF1824" s="28">
        <f>+SUMIF('Input Sheet'!$S:$S,$AL1824,'Input Sheet'!J:J)</f>
        <v>0</v>
      </c>
      <c r="AG1824" s="28">
        <f>+SUMIF('Input Sheet'!$S:$S,$AL1824,'Input Sheet'!K:K)</f>
        <v>0</v>
      </c>
      <c r="AH1824" s="28">
        <f>+SUMIF('Input Sheet'!$S:$S,$AL1824,'Input Sheet'!L:L)</f>
        <v>0</v>
      </c>
      <c r="AI1824" s="28">
        <f>+SUMIF('Input Sheet'!$S:$S,$AL1824,'Input Sheet'!M:M)</f>
        <v>0</v>
      </c>
      <c r="AJ1824" s="28">
        <f>+SUMIF('Input Sheet'!$S:$S,$AL1824,'Input Sheet'!N:N)</f>
        <v>0</v>
      </c>
      <c r="AK1824" s="28"/>
      <c r="AL1824" s="27" t="str">
        <f t="shared" si="143"/>
        <v>340-7610</v>
      </c>
      <c r="AM1824" s="34" t="str">
        <f t="shared" si="144"/>
        <v>Admin &amp; Other</v>
      </c>
      <c r="AN1824" s="34" t="str">
        <f t="shared" si="145"/>
        <v>Admin &amp; Otherinterest &amp; Bank Charges as % of Total Gross Profit</v>
      </c>
      <c r="AO1824" s="35"/>
      <c r="AP1824" s="35"/>
      <c r="AQ1824" s="35"/>
    </row>
    <row r="1825" spans="1:43" x14ac:dyDescent="0.25">
      <c r="A1825" s="27" t="s">
        <v>103</v>
      </c>
      <c r="B1825" s="27" t="s">
        <v>104</v>
      </c>
      <c r="C1825" s="27" t="s">
        <v>663</v>
      </c>
      <c r="D1825" s="27" t="s">
        <v>198</v>
      </c>
      <c r="E1825" s="27" t="s">
        <v>664</v>
      </c>
      <c r="F1825" s="27" t="s">
        <v>704</v>
      </c>
      <c r="G1825" s="27" t="s">
        <v>705</v>
      </c>
      <c r="H1825" s="34" t="s">
        <v>644</v>
      </c>
      <c r="I1825" s="34" t="s">
        <v>706</v>
      </c>
      <c r="J1825" s="34" t="str">
        <f t="shared" si="141"/>
        <v>Admin &amp; OtherProfessional Fees as % of Total Gross Profit</v>
      </c>
      <c r="K1825" s="34" t="str">
        <f t="shared" si="142"/>
        <v>400Professional Fees - Toyota</v>
      </c>
      <c r="L1825" s="28">
        <f>+SUMIF('TB 4-24'!M:M,$AL1825,'TB 4-24'!G:G)</f>
        <v>0</v>
      </c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>
        <f>+SUMIF('Input Sheet'!$S:$S,$AL1825,'Input Sheet'!C:C)</f>
        <v>0</v>
      </c>
      <c r="Z1825" s="28">
        <f>+SUMIF('Input Sheet'!$S:$S,$AL1825,'Input Sheet'!D:D)</f>
        <v>0</v>
      </c>
      <c r="AA1825" s="28">
        <f>+SUMIF('Input Sheet'!$S:$S,$AL1825,'Input Sheet'!E:E)</f>
        <v>0</v>
      </c>
      <c r="AB1825" s="28">
        <f>+SUMIF('Input Sheet'!$S:$S,$AL1825,'Input Sheet'!F:F)</f>
        <v>0</v>
      </c>
      <c r="AC1825" s="28">
        <f>+SUMIF('Input Sheet'!$S:$S,$AL1825,'Input Sheet'!G:G)</f>
        <v>0</v>
      </c>
      <c r="AD1825" s="28">
        <f>+SUMIF('Input Sheet'!$S:$S,$AL1825,'Input Sheet'!H:H)</f>
        <v>0</v>
      </c>
      <c r="AE1825" s="28">
        <f>+SUMIF('Input Sheet'!$S:$S,$AL1825,'Input Sheet'!I:I)</f>
        <v>0</v>
      </c>
      <c r="AF1825" s="28">
        <f>+SUMIF('Input Sheet'!$S:$S,$AL1825,'Input Sheet'!J:J)</f>
        <v>0</v>
      </c>
      <c r="AG1825" s="28">
        <f>+SUMIF('Input Sheet'!$S:$S,$AL1825,'Input Sheet'!K:K)</f>
        <v>0</v>
      </c>
      <c r="AH1825" s="28">
        <f>+SUMIF('Input Sheet'!$S:$S,$AL1825,'Input Sheet'!L:L)</f>
        <v>0</v>
      </c>
      <c r="AI1825" s="28">
        <f>+SUMIF('Input Sheet'!$S:$S,$AL1825,'Input Sheet'!M:M)</f>
        <v>0</v>
      </c>
      <c r="AJ1825" s="28">
        <f>+SUMIF('Input Sheet'!$S:$S,$AL1825,'Input Sheet'!N:N)</f>
        <v>0</v>
      </c>
      <c r="AK1825" s="28"/>
      <c r="AL1825" s="27" t="str">
        <f t="shared" si="143"/>
        <v>400-7905</v>
      </c>
      <c r="AM1825" s="34" t="str">
        <f t="shared" si="144"/>
        <v>Admin &amp; Other</v>
      </c>
      <c r="AN1825" s="34" t="str">
        <f t="shared" si="145"/>
        <v>Admin &amp; OtherProfessional Fees as % of Total Gross Profit</v>
      </c>
      <c r="AO1825" s="35"/>
      <c r="AP1825" s="35"/>
      <c r="AQ1825" s="35"/>
    </row>
    <row r="1826" spans="1:43" x14ac:dyDescent="0.25">
      <c r="A1826" s="27" t="s">
        <v>103</v>
      </c>
      <c r="B1826" s="27" t="s">
        <v>104</v>
      </c>
      <c r="C1826" s="27" t="s">
        <v>663</v>
      </c>
      <c r="D1826" s="27" t="s">
        <v>198</v>
      </c>
      <c r="E1826" s="27" t="s">
        <v>665</v>
      </c>
      <c r="F1826" s="27" t="s">
        <v>704</v>
      </c>
      <c r="G1826" s="27" t="s">
        <v>705</v>
      </c>
      <c r="H1826" s="34" t="s">
        <v>644</v>
      </c>
      <c r="I1826" s="34" t="s">
        <v>706</v>
      </c>
      <c r="J1826" s="34" t="str">
        <f t="shared" si="141"/>
        <v>Admin &amp; OtherProfessional Fees as % of Total Gross Profit</v>
      </c>
      <c r="K1826" s="34" t="str">
        <f t="shared" si="142"/>
        <v>410Professional Fees - Toyota</v>
      </c>
      <c r="L1826" s="28">
        <f>+SUMIF('TB 4-24'!M:M,$AL1826,'TB 4-24'!G:G)</f>
        <v>0</v>
      </c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>
        <f>+SUMIF('Input Sheet'!$S:$S,$AL1826,'Input Sheet'!C:C)</f>
        <v>0</v>
      </c>
      <c r="Z1826" s="28">
        <f>+SUMIF('Input Sheet'!$S:$S,$AL1826,'Input Sheet'!D:D)</f>
        <v>0</v>
      </c>
      <c r="AA1826" s="28">
        <f>+SUMIF('Input Sheet'!$S:$S,$AL1826,'Input Sheet'!E:E)</f>
        <v>0</v>
      </c>
      <c r="AB1826" s="28">
        <f>+SUMIF('Input Sheet'!$S:$S,$AL1826,'Input Sheet'!F:F)</f>
        <v>0</v>
      </c>
      <c r="AC1826" s="28">
        <f>+SUMIF('Input Sheet'!$S:$S,$AL1826,'Input Sheet'!G:G)</f>
        <v>0</v>
      </c>
      <c r="AD1826" s="28">
        <f>+SUMIF('Input Sheet'!$S:$S,$AL1826,'Input Sheet'!H:H)</f>
        <v>0</v>
      </c>
      <c r="AE1826" s="28">
        <f>+SUMIF('Input Sheet'!$S:$S,$AL1826,'Input Sheet'!I:I)</f>
        <v>0</v>
      </c>
      <c r="AF1826" s="28">
        <f>+SUMIF('Input Sheet'!$S:$S,$AL1826,'Input Sheet'!J:J)</f>
        <v>0</v>
      </c>
      <c r="AG1826" s="28">
        <f>+SUMIF('Input Sheet'!$S:$S,$AL1826,'Input Sheet'!K:K)</f>
        <v>0</v>
      </c>
      <c r="AH1826" s="28">
        <f>+SUMIF('Input Sheet'!$S:$S,$AL1826,'Input Sheet'!L:L)</f>
        <v>0</v>
      </c>
      <c r="AI1826" s="28">
        <f>+SUMIF('Input Sheet'!$S:$S,$AL1826,'Input Sheet'!M:M)</f>
        <v>0</v>
      </c>
      <c r="AJ1826" s="28">
        <f>+SUMIF('Input Sheet'!$S:$S,$AL1826,'Input Sheet'!N:N)</f>
        <v>0</v>
      </c>
      <c r="AK1826" s="28"/>
      <c r="AL1826" s="27" t="str">
        <f t="shared" si="143"/>
        <v>410-7905</v>
      </c>
      <c r="AM1826" s="34" t="str">
        <f t="shared" si="144"/>
        <v>Admin &amp; Other</v>
      </c>
      <c r="AN1826" s="34" t="str">
        <f t="shared" si="145"/>
        <v>Admin &amp; OtherProfessional Fees as % of Total Gross Profit</v>
      </c>
      <c r="AO1826" s="35"/>
      <c r="AP1826" s="35"/>
      <c r="AQ1826" s="35"/>
    </row>
    <row r="1827" spans="1:43" x14ac:dyDescent="0.25">
      <c r="A1827" s="27" t="s">
        <v>103</v>
      </c>
      <c r="B1827" s="27" t="s">
        <v>104</v>
      </c>
      <c r="C1827" s="27" t="s">
        <v>663</v>
      </c>
      <c r="D1827" s="27" t="s">
        <v>198</v>
      </c>
      <c r="E1827" s="27" t="s">
        <v>666</v>
      </c>
      <c r="F1827" s="27" t="s">
        <v>704</v>
      </c>
      <c r="G1827" s="27" t="s">
        <v>705</v>
      </c>
      <c r="H1827" s="34" t="s">
        <v>644</v>
      </c>
      <c r="I1827" s="34" t="s">
        <v>706</v>
      </c>
      <c r="J1827" s="34" t="str">
        <f t="shared" si="141"/>
        <v>Admin &amp; OtherProfessional Fees as % of Total Gross Profit</v>
      </c>
      <c r="K1827" s="34" t="str">
        <f t="shared" si="142"/>
        <v>420Professional Fees - Toyota</v>
      </c>
      <c r="L1827" s="28">
        <f>+SUMIF('TB 4-24'!M:M,$AL1827,'TB 4-24'!G:G)</f>
        <v>0</v>
      </c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>
        <f>+SUMIF('Input Sheet'!$S:$S,$AL1827,'Input Sheet'!C:C)</f>
        <v>0</v>
      </c>
      <c r="Z1827" s="28">
        <f>+SUMIF('Input Sheet'!$S:$S,$AL1827,'Input Sheet'!D:D)</f>
        <v>0</v>
      </c>
      <c r="AA1827" s="28">
        <f>+SUMIF('Input Sheet'!$S:$S,$AL1827,'Input Sheet'!E:E)</f>
        <v>0</v>
      </c>
      <c r="AB1827" s="28">
        <f>+SUMIF('Input Sheet'!$S:$S,$AL1827,'Input Sheet'!F:F)</f>
        <v>0</v>
      </c>
      <c r="AC1827" s="28">
        <f>+SUMIF('Input Sheet'!$S:$S,$AL1827,'Input Sheet'!G:G)</f>
        <v>0</v>
      </c>
      <c r="AD1827" s="28">
        <f>+SUMIF('Input Sheet'!$S:$S,$AL1827,'Input Sheet'!H:H)</f>
        <v>0</v>
      </c>
      <c r="AE1827" s="28">
        <f>+SUMIF('Input Sheet'!$S:$S,$AL1827,'Input Sheet'!I:I)</f>
        <v>0</v>
      </c>
      <c r="AF1827" s="28">
        <f>+SUMIF('Input Sheet'!$S:$S,$AL1827,'Input Sheet'!J:J)</f>
        <v>0</v>
      </c>
      <c r="AG1827" s="28">
        <f>+SUMIF('Input Sheet'!$S:$S,$AL1827,'Input Sheet'!K:K)</f>
        <v>0</v>
      </c>
      <c r="AH1827" s="28">
        <f>+SUMIF('Input Sheet'!$S:$S,$AL1827,'Input Sheet'!L:L)</f>
        <v>0</v>
      </c>
      <c r="AI1827" s="28">
        <f>+SUMIF('Input Sheet'!$S:$S,$AL1827,'Input Sheet'!M:M)</f>
        <v>0</v>
      </c>
      <c r="AJ1827" s="28">
        <f>+SUMIF('Input Sheet'!$S:$S,$AL1827,'Input Sheet'!N:N)</f>
        <v>0</v>
      </c>
      <c r="AK1827" s="28"/>
      <c r="AL1827" s="27" t="str">
        <f t="shared" si="143"/>
        <v>420-7905</v>
      </c>
      <c r="AM1827" s="34" t="str">
        <f t="shared" si="144"/>
        <v>Admin &amp; Other</v>
      </c>
      <c r="AN1827" s="34" t="str">
        <f t="shared" si="145"/>
        <v>Admin &amp; OtherProfessional Fees as % of Total Gross Profit</v>
      </c>
      <c r="AO1827" s="35"/>
      <c r="AP1827" s="35"/>
      <c r="AQ1827" s="35"/>
    </row>
    <row r="1828" spans="1:43" x14ac:dyDescent="0.25">
      <c r="A1828" s="27" t="s">
        <v>103</v>
      </c>
      <c r="B1828" s="27" t="s">
        <v>104</v>
      </c>
      <c r="C1828" s="27" t="s">
        <v>663</v>
      </c>
      <c r="D1828" s="27" t="s">
        <v>198</v>
      </c>
      <c r="E1828" s="27" t="s">
        <v>667</v>
      </c>
      <c r="F1828" s="27" t="s">
        <v>704</v>
      </c>
      <c r="G1828" s="27" t="s">
        <v>705</v>
      </c>
      <c r="H1828" s="34" t="s">
        <v>644</v>
      </c>
      <c r="I1828" s="34" t="s">
        <v>706</v>
      </c>
      <c r="J1828" s="34" t="str">
        <f t="shared" si="141"/>
        <v>Admin &amp; OtherProfessional Fees as % of Total Gross Profit</v>
      </c>
      <c r="K1828" s="34" t="str">
        <f t="shared" si="142"/>
        <v>421Professional Fees - Toyota</v>
      </c>
      <c r="L1828" s="28">
        <f>+SUMIF('TB 4-24'!M:M,$AL1828,'TB 4-24'!G:G)</f>
        <v>0</v>
      </c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>
        <f>+SUMIF('Input Sheet'!$S:$S,$AL1828,'Input Sheet'!C:C)</f>
        <v>0</v>
      </c>
      <c r="Z1828" s="28">
        <f>+SUMIF('Input Sheet'!$S:$S,$AL1828,'Input Sheet'!D:D)</f>
        <v>0</v>
      </c>
      <c r="AA1828" s="28">
        <f>+SUMIF('Input Sheet'!$S:$S,$AL1828,'Input Sheet'!E:E)</f>
        <v>0</v>
      </c>
      <c r="AB1828" s="28">
        <f>+SUMIF('Input Sheet'!$S:$S,$AL1828,'Input Sheet'!F:F)</f>
        <v>0</v>
      </c>
      <c r="AC1828" s="28">
        <f>+SUMIF('Input Sheet'!$S:$S,$AL1828,'Input Sheet'!G:G)</f>
        <v>0</v>
      </c>
      <c r="AD1828" s="28">
        <f>+SUMIF('Input Sheet'!$S:$S,$AL1828,'Input Sheet'!H:H)</f>
        <v>0</v>
      </c>
      <c r="AE1828" s="28">
        <f>+SUMIF('Input Sheet'!$S:$S,$AL1828,'Input Sheet'!I:I)</f>
        <v>0</v>
      </c>
      <c r="AF1828" s="28">
        <f>+SUMIF('Input Sheet'!$S:$S,$AL1828,'Input Sheet'!J:J)</f>
        <v>0</v>
      </c>
      <c r="AG1828" s="28">
        <f>+SUMIF('Input Sheet'!$S:$S,$AL1828,'Input Sheet'!K:K)</f>
        <v>0</v>
      </c>
      <c r="AH1828" s="28">
        <f>+SUMIF('Input Sheet'!$S:$S,$AL1828,'Input Sheet'!L:L)</f>
        <v>0</v>
      </c>
      <c r="AI1828" s="28">
        <f>+SUMIF('Input Sheet'!$S:$S,$AL1828,'Input Sheet'!M:M)</f>
        <v>0</v>
      </c>
      <c r="AJ1828" s="28">
        <f>+SUMIF('Input Sheet'!$S:$S,$AL1828,'Input Sheet'!N:N)</f>
        <v>0</v>
      </c>
      <c r="AK1828" s="28"/>
      <c r="AL1828" s="27" t="str">
        <f t="shared" si="143"/>
        <v>421-7905</v>
      </c>
      <c r="AM1828" s="34" t="str">
        <f t="shared" si="144"/>
        <v>Admin &amp; Other</v>
      </c>
      <c r="AN1828" s="34" t="str">
        <f t="shared" si="145"/>
        <v>Admin &amp; OtherProfessional Fees as % of Total Gross Profit</v>
      </c>
      <c r="AO1828" s="35"/>
      <c r="AP1828" s="35"/>
      <c r="AQ1828" s="35"/>
    </row>
    <row r="1829" spans="1:43" x14ac:dyDescent="0.25">
      <c r="A1829" s="27" t="s">
        <v>103</v>
      </c>
      <c r="B1829" s="27" t="s">
        <v>104</v>
      </c>
      <c r="C1829" s="27" t="s">
        <v>104</v>
      </c>
      <c r="D1829" s="27" t="s">
        <v>168</v>
      </c>
      <c r="E1829" s="27" t="s">
        <v>680</v>
      </c>
      <c r="F1829" s="27" t="s">
        <v>714</v>
      </c>
      <c r="G1829" s="27" t="s">
        <v>715</v>
      </c>
      <c r="H1829" s="34" t="s">
        <v>644</v>
      </c>
      <c r="I1829" s="34" t="s">
        <v>716</v>
      </c>
      <c r="J1829" s="34" t="str">
        <f t="shared" si="141"/>
        <v>Admin &amp; Otherinterest &amp; Bank Charges as % of Total Gross Profit</v>
      </c>
      <c r="K1829" s="34" t="str">
        <f t="shared" si="142"/>
        <v>130Interest &amp; Bank Charges - Toyota</v>
      </c>
      <c r="L1829" s="28">
        <f>+SUMIF('TB 4-24'!M:M,$AL1829,'TB 4-24'!G:G)</f>
        <v>0</v>
      </c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>
        <f>+SUMIF('Input Sheet'!$S:$S,$AL1829,'Input Sheet'!C:C)</f>
        <v>0</v>
      </c>
      <c r="Z1829" s="28">
        <f>+SUMIF('Input Sheet'!$S:$S,$AL1829,'Input Sheet'!D:D)</f>
        <v>0</v>
      </c>
      <c r="AA1829" s="28">
        <f>+SUMIF('Input Sheet'!$S:$S,$AL1829,'Input Sheet'!E:E)</f>
        <v>0</v>
      </c>
      <c r="AB1829" s="28">
        <f>+SUMIF('Input Sheet'!$S:$S,$AL1829,'Input Sheet'!F:F)</f>
        <v>0</v>
      </c>
      <c r="AC1829" s="28">
        <f>+SUMIF('Input Sheet'!$S:$S,$AL1829,'Input Sheet'!G:G)</f>
        <v>0</v>
      </c>
      <c r="AD1829" s="28">
        <f>+SUMIF('Input Sheet'!$S:$S,$AL1829,'Input Sheet'!H:H)</f>
        <v>0</v>
      </c>
      <c r="AE1829" s="28">
        <f>+SUMIF('Input Sheet'!$S:$S,$AL1829,'Input Sheet'!I:I)</f>
        <v>0</v>
      </c>
      <c r="AF1829" s="28">
        <f>+SUMIF('Input Sheet'!$S:$S,$AL1829,'Input Sheet'!J:J)</f>
        <v>0</v>
      </c>
      <c r="AG1829" s="28">
        <f>+SUMIF('Input Sheet'!$S:$S,$AL1829,'Input Sheet'!K:K)</f>
        <v>0</v>
      </c>
      <c r="AH1829" s="28">
        <f>+SUMIF('Input Sheet'!$S:$S,$AL1829,'Input Sheet'!L:L)</f>
        <v>0</v>
      </c>
      <c r="AI1829" s="28">
        <f>+SUMIF('Input Sheet'!$S:$S,$AL1829,'Input Sheet'!M:M)</f>
        <v>0</v>
      </c>
      <c r="AJ1829" s="28">
        <f>+SUMIF('Input Sheet'!$S:$S,$AL1829,'Input Sheet'!N:N)</f>
        <v>0</v>
      </c>
      <c r="AK1829" s="28"/>
      <c r="AL1829" s="27" t="str">
        <f t="shared" si="143"/>
        <v>130-7610</v>
      </c>
      <c r="AM1829" s="34" t="str">
        <f t="shared" si="144"/>
        <v>Admin &amp; Other</v>
      </c>
      <c r="AN1829" s="34" t="str">
        <f t="shared" si="145"/>
        <v>Admin &amp; Otherinterest &amp; Bank Charges as % of Total Gross Profit</v>
      </c>
      <c r="AO1829" s="35"/>
      <c r="AP1829" s="35"/>
      <c r="AQ1829" s="35"/>
    </row>
    <row r="1830" spans="1:43" x14ac:dyDescent="0.25">
      <c r="A1830" s="27" t="s">
        <v>103</v>
      </c>
      <c r="B1830" s="27" t="s">
        <v>104</v>
      </c>
      <c r="C1830" s="27" t="s">
        <v>104</v>
      </c>
      <c r="D1830" s="27" t="s">
        <v>168</v>
      </c>
      <c r="E1830" s="27" t="s">
        <v>653</v>
      </c>
      <c r="F1830" s="27" t="s">
        <v>714</v>
      </c>
      <c r="G1830" s="27" t="s">
        <v>715</v>
      </c>
      <c r="H1830" s="34" t="s">
        <v>644</v>
      </c>
      <c r="I1830" s="34" t="s">
        <v>716</v>
      </c>
      <c r="J1830" s="34" t="str">
        <f t="shared" si="141"/>
        <v>Admin &amp; Otherinterest &amp; Bank Charges as % of Total Gross Profit</v>
      </c>
      <c r="K1830" s="34" t="str">
        <f t="shared" si="142"/>
        <v>140Interest &amp; Bank Charges - Toyota</v>
      </c>
      <c r="L1830" s="28">
        <f>+SUMIF('TB 4-24'!M:M,$AL1830,'TB 4-24'!G:G)</f>
        <v>0</v>
      </c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>
        <f>+SUMIF('Input Sheet'!$S:$S,$AL1830,'Input Sheet'!C:C)</f>
        <v>0</v>
      </c>
      <c r="Z1830" s="28">
        <f>+SUMIF('Input Sheet'!$S:$S,$AL1830,'Input Sheet'!D:D)</f>
        <v>0</v>
      </c>
      <c r="AA1830" s="28">
        <f>+SUMIF('Input Sheet'!$S:$S,$AL1830,'Input Sheet'!E:E)</f>
        <v>0</v>
      </c>
      <c r="AB1830" s="28">
        <f>+SUMIF('Input Sheet'!$S:$S,$AL1830,'Input Sheet'!F:F)</f>
        <v>0</v>
      </c>
      <c r="AC1830" s="28">
        <f>+SUMIF('Input Sheet'!$S:$S,$AL1830,'Input Sheet'!G:G)</f>
        <v>0</v>
      </c>
      <c r="AD1830" s="28">
        <f>+SUMIF('Input Sheet'!$S:$S,$AL1830,'Input Sheet'!H:H)</f>
        <v>0</v>
      </c>
      <c r="AE1830" s="28">
        <f>+SUMIF('Input Sheet'!$S:$S,$AL1830,'Input Sheet'!I:I)</f>
        <v>0</v>
      </c>
      <c r="AF1830" s="28">
        <f>+SUMIF('Input Sheet'!$S:$S,$AL1830,'Input Sheet'!J:J)</f>
        <v>0</v>
      </c>
      <c r="AG1830" s="28">
        <f>+SUMIF('Input Sheet'!$S:$S,$AL1830,'Input Sheet'!K:K)</f>
        <v>0</v>
      </c>
      <c r="AH1830" s="28">
        <f>+SUMIF('Input Sheet'!$S:$S,$AL1830,'Input Sheet'!L:L)</f>
        <v>0</v>
      </c>
      <c r="AI1830" s="28">
        <f>+SUMIF('Input Sheet'!$S:$S,$AL1830,'Input Sheet'!M:M)</f>
        <v>0</v>
      </c>
      <c r="AJ1830" s="28">
        <f>+SUMIF('Input Sheet'!$S:$S,$AL1830,'Input Sheet'!N:N)</f>
        <v>0</v>
      </c>
      <c r="AK1830" s="28"/>
      <c r="AL1830" s="27" t="str">
        <f t="shared" si="143"/>
        <v>140-7610</v>
      </c>
      <c r="AM1830" s="34" t="str">
        <f t="shared" si="144"/>
        <v>Admin &amp; Other</v>
      </c>
      <c r="AN1830" s="34" t="str">
        <f t="shared" si="145"/>
        <v>Admin &amp; Otherinterest &amp; Bank Charges as % of Total Gross Profit</v>
      </c>
      <c r="AO1830" s="35"/>
      <c r="AP1830" s="35"/>
      <c r="AQ1830" s="35"/>
    </row>
    <row r="1831" spans="1:43" x14ac:dyDescent="0.25">
      <c r="A1831" s="27" t="s">
        <v>103</v>
      </c>
      <c r="B1831" s="27" t="s">
        <v>104</v>
      </c>
      <c r="C1831" s="27" t="s">
        <v>663</v>
      </c>
      <c r="D1831" s="27" t="s">
        <v>198</v>
      </c>
      <c r="E1831" s="27" t="s">
        <v>670</v>
      </c>
      <c r="F1831" s="27" t="s">
        <v>704</v>
      </c>
      <c r="G1831" s="27" t="s">
        <v>705</v>
      </c>
      <c r="H1831" s="34" t="s">
        <v>644</v>
      </c>
      <c r="I1831" s="34" t="s">
        <v>706</v>
      </c>
      <c r="J1831" s="34" t="str">
        <f t="shared" si="141"/>
        <v>Admin &amp; OtherProfessional Fees as % of Total Gross Profit</v>
      </c>
      <c r="K1831" s="34" t="str">
        <f t="shared" si="142"/>
        <v>460Professional Fees - Toyota</v>
      </c>
      <c r="L1831" s="28">
        <f>+SUMIF('TB 4-24'!M:M,$AL1831,'TB 4-24'!G:G)</f>
        <v>0</v>
      </c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>
        <f>+SUMIF('Input Sheet'!$S:$S,$AL1831,'Input Sheet'!C:C)</f>
        <v>0</v>
      </c>
      <c r="Z1831" s="28">
        <f>+SUMIF('Input Sheet'!$S:$S,$AL1831,'Input Sheet'!D:D)</f>
        <v>0</v>
      </c>
      <c r="AA1831" s="28">
        <f>+SUMIF('Input Sheet'!$S:$S,$AL1831,'Input Sheet'!E:E)</f>
        <v>0</v>
      </c>
      <c r="AB1831" s="28">
        <f>+SUMIF('Input Sheet'!$S:$S,$AL1831,'Input Sheet'!F:F)</f>
        <v>0</v>
      </c>
      <c r="AC1831" s="28">
        <f>+SUMIF('Input Sheet'!$S:$S,$AL1831,'Input Sheet'!G:G)</f>
        <v>0</v>
      </c>
      <c r="AD1831" s="28">
        <f>+SUMIF('Input Sheet'!$S:$S,$AL1831,'Input Sheet'!H:H)</f>
        <v>0</v>
      </c>
      <c r="AE1831" s="28">
        <f>+SUMIF('Input Sheet'!$S:$S,$AL1831,'Input Sheet'!I:I)</f>
        <v>0</v>
      </c>
      <c r="AF1831" s="28">
        <f>+SUMIF('Input Sheet'!$S:$S,$AL1831,'Input Sheet'!J:J)</f>
        <v>0</v>
      </c>
      <c r="AG1831" s="28">
        <f>+SUMIF('Input Sheet'!$S:$S,$AL1831,'Input Sheet'!K:K)</f>
        <v>0</v>
      </c>
      <c r="AH1831" s="28">
        <f>+SUMIF('Input Sheet'!$S:$S,$AL1831,'Input Sheet'!L:L)</f>
        <v>0</v>
      </c>
      <c r="AI1831" s="28">
        <f>+SUMIF('Input Sheet'!$S:$S,$AL1831,'Input Sheet'!M:M)</f>
        <v>0</v>
      </c>
      <c r="AJ1831" s="28">
        <f>+SUMIF('Input Sheet'!$S:$S,$AL1831,'Input Sheet'!N:N)</f>
        <v>0</v>
      </c>
      <c r="AK1831" s="28"/>
      <c r="AL1831" s="27" t="str">
        <f t="shared" si="143"/>
        <v>460-7905</v>
      </c>
      <c r="AM1831" s="34" t="str">
        <f t="shared" si="144"/>
        <v>Admin &amp; Other</v>
      </c>
      <c r="AN1831" s="34" t="str">
        <f t="shared" si="145"/>
        <v>Admin &amp; OtherProfessional Fees as % of Total Gross Profit</v>
      </c>
      <c r="AO1831" s="35"/>
      <c r="AP1831" s="35"/>
      <c r="AQ1831" s="35"/>
    </row>
    <row r="1832" spans="1:43" x14ac:dyDescent="0.25">
      <c r="A1832" s="27" t="s">
        <v>103</v>
      </c>
      <c r="B1832" s="27" t="s">
        <v>104</v>
      </c>
      <c r="C1832" s="27" t="s">
        <v>671</v>
      </c>
      <c r="D1832" s="27" t="s">
        <v>198</v>
      </c>
      <c r="E1832" s="27" t="s">
        <v>672</v>
      </c>
      <c r="F1832" s="27" t="s">
        <v>704</v>
      </c>
      <c r="G1832" s="27" t="s">
        <v>705</v>
      </c>
      <c r="H1832" s="34" t="s">
        <v>644</v>
      </c>
      <c r="I1832" s="34" t="s">
        <v>706</v>
      </c>
      <c r="J1832" s="34" t="str">
        <f t="shared" si="141"/>
        <v>Admin &amp; OtherProfessional Fees as % of Total Gross Profit</v>
      </c>
      <c r="K1832" s="34" t="str">
        <f t="shared" si="142"/>
        <v>300Professional Fees - Toyota</v>
      </c>
      <c r="L1832" s="28">
        <f>+SUMIF('TB 4-24'!M:M,$AL1832,'TB 4-24'!G:G)</f>
        <v>0</v>
      </c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>
        <f>+SUMIF('Input Sheet'!$S:$S,$AL1832,'Input Sheet'!C:C)</f>
        <v>0</v>
      </c>
      <c r="Z1832" s="28">
        <f>+SUMIF('Input Sheet'!$S:$S,$AL1832,'Input Sheet'!D:D)</f>
        <v>0</v>
      </c>
      <c r="AA1832" s="28">
        <f>+SUMIF('Input Sheet'!$S:$S,$AL1832,'Input Sheet'!E:E)</f>
        <v>0</v>
      </c>
      <c r="AB1832" s="28">
        <f>+SUMIF('Input Sheet'!$S:$S,$AL1832,'Input Sheet'!F:F)</f>
        <v>0</v>
      </c>
      <c r="AC1832" s="28">
        <f>+SUMIF('Input Sheet'!$S:$S,$AL1832,'Input Sheet'!G:G)</f>
        <v>0</v>
      </c>
      <c r="AD1832" s="28">
        <f>+SUMIF('Input Sheet'!$S:$S,$AL1832,'Input Sheet'!H:H)</f>
        <v>0</v>
      </c>
      <c r="AE1832" s="28">
        <f>+SUMIF('Input Sheet'!$S:$S,$AL1832,'Input Sheet'!I:I)</f>
        <v>0</v>
      </c>
      <c r="AF1832" s="28">
        <f>+SUMIF('Input Sheet'!$S:$S,$AL1832,'Input Sheet'!J:J)</f>
        <v>0</v>
      </c>
      <c r="AG1832" s="28">
        <f>+SUMIF('Input Sheet'!$S:$S,$AL1832,'Input Sheet'!K:K)</f>
        <v>0</v>
      </c>
      <c r="AH1832" s="28">
        <f>+SUMIF('Input Sheet'!$S:$S,$AL1832,'Input Sheet'!L:L)</f>
        <v>0</v>
      </c>
      <c r="AI1832" s="28">
        <f>+SUMIF('Input Sheet'!$S:$S,$AL1832,'Input Sheet'!M:M)</f>
        <v>0</v>
      </c>
      <c r="AJ1832" s="28">
        <f>+SUMIF('Input Sheet'!$S:$S,$AL1832,'Input Sheet'!N:N)</f>
        <v>0</v>
      </c>
      <c r="AK1832" s="28"/>
      <c r="AL1832" s="27" t="str">
        <f t="shared" si="143"/>
        <v>300-7905</v>
      </c>
      <c r="AM1832" s="34" t="str">
        <f t="shared" si="144"/>
        <v>Admin &amp; Other</v>
      </c>
      <c r="AN1832" s="34" t="str">
        <f t="shared" si="145"/>
        <v>Admin &amp; OtherProfessional Fees as % of Total Gross Profit</v>
      </c>
      <c r="AO1832" s="35"/>
      <c r="AP1832" s="35"/>
      <c r="AQ1832" s="35"/>
    </row>
    <row r="1833" spans="1:43" x14ac:dyDescent="0.25">
      <c r="A1833" s="27" t="s">
        <v>103</v>
      </c>
      <c r="B1833" s="27" t="s">
        <v>104</v>
      </c>
      <c r="C1833" s="27" t="s">
        <v>671</v>
      </c>
      <c r="D1833" s="27" t="s">
        <v>198</v>
      </c>
      <c r="E1833" s="27" t="s">
        <v>673</v>
      </c>
      <c r="F1833" s="27" t="s">
        <v>704</v>
      </c>
      <c r="G1833" s="27" t="s">
        <v>705</v>
      </c>
      <c r="H1833" s="34" t="s">
        <v>644</v>
      </c>
      <c r="I1833" s="34" t="s">
        <v>706</v>
      </c>
      <c r="J1833" s="34" t="str">
        <f t="shared" si="141"/>
        <v>Admin &amp; OtherProfessional Fees as % of Total Gross Profit</v>
      </c>
      <c r="K1833" s="34" t="str">
        <f t="shared" si="142"/>
        <v>310Professional Fees - Toyota</v>
      </c>
      <c r="L1833" s="28">
        <f>+SUMIF('TB 4-24'!M:M,$AL1833,'TB 4-24'!G:G)</f>
        <v>0</v>
      </c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>
        <f>+SUMIF('Input Sheet'!$S:$S,$AL1833,'Input Sheet'!C:C)</f>
        <v>0</v>
      </c>
      <c r="Z1833" s="28">
        <f>+SUMIF('Input Sheet'!$S:$S,$AL1833,'Input Sheet'!D:D)</f>
        <v>0</v>
      </c>
      <c r="AA1833" s="28">
        <f>+SUMIF('Input Sheet'!$S:$S,$AL1833,'Input Sheet'!E:E)</f>
        <v>0</v>
      </c>
      <c r="AB1833" s="28">
        <f>+SUMIF('Input Sheet'!$S:$S,$AL1833,'Input Sheet'!F:F)</f>
        <v>0</v>
      </c>
      <c r="AC1833" s="28">
        <f>+SUMIF('Input Sheet'!$S:$S,$AL1833,'Input Sheet'!G:G)</f>
        <v>0</v>
      </c>
      <c r="AD1833" s="28">
        <f>+SUMIF('Input Sheet'!$S:$S,$AL1833,'Input Sheet'!H:H)</f>
        <v>0</v>
      </c>
      <c r="AE1833" s="28">
        <f>+SUMIF('Input Sheet'!$S:$S,$AL1833,'Input Sheet'!I:I)</f>
        <v>0</v>
      </c>
      <c r="AF1833" s="28">
        <f>+SUMIF('Input Sheet'!$S:$S,$AL1833,'Input Sheet'!J:J)</f>
        <v>0</v>
      </c>
      <c r="AG1833" s="28">
        <f>+SUMIF('Input Sheet'!$S:$S,$AL1833,'Input Sheet'!K:K)</f>
        <v>0</v>
      </c>
      <c r="AH1833" s="28">
        <f>+SUMIF('Input Sheet'!$S:$S,$AL1833,'Input Sheet'!L:L)</f>
        <v>0</v>
      </c>
      <c r="AI1833" s="28">
        <f>+SUMIF('Input Sheet'!$S:$S,$AL1833,'Input Sheet'!M:M)</f>
        <v>0</v>
      </c>
      <c r="AJ1833" s="28">
        <f>+SUMIF('Input Sheet'!$S:$S,$AL1833,'Input Sheet'!N:N)</f>
        <v>0</v>
      </c>
      <c r="AK1833" s="28"/>
      <c r="AL1833" s="27" t="str">
        <f t="shared" si="143"/>
        <v>310-7905</v>
      </c>
      <c r="AM1833" s="34" t="str">
        <f t="shared" si="144"/>
        <v>Admin &amp; Other</v>
      </c>
      <c r="AN1833" s="34" t="str">
        <f t="shared" si="145"/>
        <v>Admin &amp; OtherProfessional Fees as % of Total Gross Profit</v>
      </c>
      <c r="AO1833" s="35"/>
      <c r="AP1833" s="35"/>
      <c r="AQ1833" s="35"/>
    </row>
    <row r="1834" spans="1:43" x14ac:dyDescent="0.25">
      <c r="A1834" s="27" t="s">
        <v>103</v>
      </c>
      <c r="B1834" s="27" t="s">
        <v>104</v>
      </c>
      <c r="C1834" s="27" t="s">
        <v>671</v>
      </c>
      <c r="D1834" s="27" t="s">
        <v>198</v>
      </c>
      <c r="E1834" s="27" t="s">
        <v>674</v>
      </c>
      <c r="F1834" s="27" t="s">
        <v>704</v>
      </c>
      <c r="G1834" s="27" t="s">
        <v>705</v>
      </c>
      <c r="H1834" s="34" t="s">
        <v>644</v>
      </c>
      <c r="I1834" s="34" t="s">
        <v>706</v>
      </c>
      <c r="J1834" s="34" t="str">
        <f t="shared" si="141"/>
        <v>Admin &amp; OtherProfessional Fees as % of Total Gross Profit</v>
      </c>
      <c r="K1834" s="34" t="str">
        <f t="shared" si="142"/>
        <v>321Professional Fees - Toyota</v>
      </c>
      <c r="L1834" s="28">
        <f>+SUMIF('TB 4-24'!M:M,$AL1834,'TB 4-24'!G:G)</f>
        <v>0</v>
      </c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>
        <f>+SUMIF('Input Sheet'!$S:$S,$AL1834,'Input Sheet'!C:C)</f>
        <v>0</v>
      </c>
      <c r="Z1834" s="28">
        <f>+SUMIF('Input Sheet'!$S:$S,$AL1834,'Input Sheet'!D:D)</f>
        <v>0</v>
      </c>
      <c r="AA1834" s="28">
        <f>+SUMIF('Input Sheet'!$S:$S,$AL1834,'Input Sheet'!E:E)</f>
        <v>0</v>
      </c>
      <c r="AB1834" s="28">
        <f>+SUMIF('Input Sheet'!$S:$S,$AL1834,'Input Sheet'!F:F)</f>
        <v>0</v>
      </c>
      <c r="AC1834" s="28">
        <f>+SUMIF('Input Sheet'!$S:$S,$AL1834,'Input Sheet'!G:G)</f>
        <v>0</v>
      </c>
      <c r="AD1834" s="28">
        <f>+SUMIF('Input Sheet'!$S:$S,$AL1834,'Input Sheet'!H:H)</f>
        <v>0</v>
      </c>
      <c r="AE1834" s="28">
        <f>+SUMIF('Input Sheet'!$S:$S,$AL1834,'Input Sheet'!I:I)</f>
        <v>0</v>
      </c>
      <c r="AF1834" s="28">
        <f>+SUMIF('Input Sheet'!$S:$S,$AL1834,'Input Sheet'!J:J)</f>
        <v>0</v>
      </c>
      <c r="AG1834" s="28">
        <f>+SUMIF('Input Sheet'!$S:$S,$AL1834,'Input Sheet'!K:K)</f>
        <v>0</v>
      </c>
      <c r="AH1834" s="28">
        <f>+SUMIF('Input Sheet'!$S:$S,$AL1834,'Input Sheet'!L:L)</f>
        <v>0</v>
      </c>
      <c r="AI1834" s="28">
        <f>+SUMIF('Input Sheet'!$S:$S,$AL1834,'Input Sheet'!M:M)</f>
        <v>0</v>
      </c>
      <c r="AJ1834" s="28">
        <f>+SUMIF('Input Sheet'!$S:$S,$AL1834,'Input Sheet'!N:N)</f>
        <v>0</v>
      </c>
      <c r="AK1834" s="28"/>
      <c r="AL1834" s="27" t="str">
        <f t="shared" si="143"/>
        <v>321-7905</v>
      </c>
      <c r="AM1834" s="34" t="str">
        <f t="shared" si="144"/>
        <v>Admin &amp; Other</v>
      </c>
      <c r="AN1834" s="34" t="str">
        <f t="shared" si="145"/>
        <v>Admin &amp; OtherProfessional Fees as % of Total Gross Profit</v>
      </c>
      <c r="AO1834" s="35"/>
      <c r="AP1834" s="35"/>
      <c r="AQ1834" s="35"/>
    </row>
    <row r="1835" spans="1:43" x14ac:dyDescent="0.25">
      <c r="A1835" s="27" t="s">
        <v>103</v>
      </c>
      <c r="B1835" s="27" t="s">
        <v>104</v>
      </c>
      <c r="C1835" s="27" t="s">
        <v>104</v>
      </c>
      <c r="D1835" s="27" t="s">
        <v>169</v>
      </c>
      <c r="E1835" s="27" t="s">
        <v>680</v>
      </c>
      <c r="F1835" s="27" t="s">
        <v>714</v>
      </c>
      <c r="G1835" s="27" t="s">
        <v>715</v>
      </c>
      <c r="H1835" s="34" t="s">
        <v>644</v>
      </c>
      <c r="I1835" s="34" t="s">
        <v>716</v>
      </c>
      <c r="J1835" s="34" t="str">
        <f t="shared" si="141"/>
        <v>Admin &amp; Otherinterest &amp; Bank Charges as % of Total Gross Profit</v>
      </c>
      <c r="K1835" s="34" t="str">
        <f t="shared" si="142"/>
        <v>130Interest &amp; Bank Charges - Toyota</v>
      </c>
      <c r="L1835" s="28">
        <f>+SUMIF('TB 4-24'!M:M,$AL1835,'TB 4-24'!G:G)</f>
        <v>0</v>
      </c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>
        <f>+SUMIF('Input Sheet'!$S:$S,$AL1835,'Input Sheet'!C:C)</f>
        <v>0</v>
      </c>
      <c r="Z1835" s="28">
        <f>+SUMIF('Input Sheet'!$S:$S,$AL1835,'Input Sheet'!D:D)</f>
        <v>0</v>
      </c>
      <c r="AA1835" s="28">
        <f>+SUMIF('Input Sheet'!$S:$S,$AL1835,'Input Sheet'!E:E)</f>
        <v>0</v>
      </c>
      <c r="AB1835" s="28">
        <f>+SUMIF('Input Sheet'!$S:$S,$AL1835,'Input Sheet'!F:F)</f>
        <v>0</v>
      </c>
      <c r="AC1835" s="28">
        <f>+SUMIF('Input Sheet'!$S:$S,$AL1835,'Input Sheet'!G:G)</f>
        <v>0</v>
      </c>
      <c r="AD1835" s="28">
        <f>+SUMIF('Input Sheet'!$S:$S,$AL1835,'Input Sheet'!H:H)</f>
        <v>0</v>
      </c>
      <c r="AE1835" s="28">
        <f>+SUMIF('Input Sheet'!$S:$S,$AL1835,'Input Sheet'!I:I)</f>
        <v>0</v>
      </c>
      <c r="AF1835" s="28">
        <f>+SUMIF('Input Sheet'!$S:$S,$AL1835,'Input Sheet'!J:J)</f>
        <v>0</v>
      </c>
      <c r="AG1835" s="28">
        <f>+SUMIF('Input Sheet'!$S:$S,$AL1835,'Input Sheet'!K:K)</f>
        <v>0</v>
      </c>
      <c r="AH1835" s="28">
        <f>+SUMIF('Input Sheet'!$S:$S,$AL1835,'Input Sheet'!L:L)</f>
        <v>0</v>
      </c>
      <c r="AI1835" s="28">
        <f>+SUMIF('Input Sheet'!$S:$S,$AL1835,'Input Sheet'!M:M)</f>
        <v>0</v>
      </c>
      <c r="AJ1835" s="28">
        <f>+SUMIF('Input Sheet'!$S:$S,$AL1835,'Input Sheet'!N:N)</f>
        <v>0</v>
      </c>
      <c r="AK1835" s="28"/>
      <c r="AL1835" s="27" t="str">
        <f t="shared" si="143"/>
        <v>130-7630</v>
      </c>
      <c r="AM1835" s="34" t="str">
        <f t="shared" si="144"/>
        <v>Admin &amp; Other</v>
      </c>
      <c r="AN1835" s="34" t="str">
        <f t="shared" si="145"/>
        <v>Admin &amp; Otherinterest &amp; Bank Charges as % of Total Gross Profit</v>
      </c>
      <c r="AO1835" s="35"/>
      <c r="AP1835" s="35"/>
      <c r="AQ1835" s="35"/>
    </row>
    <row r="1836" spans="1:43" x14ac:dyDescent="0.25">
      <c r="A1836" s="27" t="s">
        <v>103</v>
      </c>
      <c r="B1836" s="27" t="s">
        <v>104</v>
      </c>
      <c r="C1836" s="27" t="s">
        <v>671</v>
      </c>
      <c r="D1836" s="27" t="s">
        <v>198</v>
      </c>
      <c r="E1836" s="27" t="s">
        <v>676</v>
      </c>
      <c r="F1836" s="27" t="s">
        <v>704</v>
      </c>
      <c r="G1836" s="27" t="s">
        <v>705</v>
      </c>
      <c r="H1836" s="34" t="s">
        <v>644</v>
      </c>
      <c r="I1836" s="34" t="s">
        <v>706</v>
      </c>
      <c r="J1836" s="34" t="str">
        <f t="shared" si="141"/>
        <v>Admin &amp; OtherProfessional Fees as % of Total Gross Profit</v>
      </c>
      <c r="K1836" s="34" t="str">
        <f t="shared" si="142"/>
        <v>360Professional Fees - Toyota</v>
      </c>
      <c r="L1836" s="28">
        <f>+SUMIF('TB 4-24'!M:M,$AL1836,'TB 4-24'!G:G)</f>
        <v>0</v>
      </c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>
        <f>+SUMIF('Input Sheet'!$S:$S,$AL1836,'Input Sheet'!C:C)</f>
        <v>0</v>
      </c>
      <c r="Z1836" s="28">
        <f>+SUMIF('Input Sheet'!$S:$S,$AL1836,'Input Sheet'!D:D)</f>
        <v>0</v>
      </c>
      <c r="AA1836" s="28">
        <f>+SUMIF('Input Sheet'!$S:$S,$AL1836,'Input Sheet'!E:E)</f>
        <v>0</v>
      </c>
      <c r="AB1836" s="28">
        <f>+SUMIF('Input Sheet'!$S:$S,$AL1836,'Input Sheet'!F:F)</f>
        <v>0</v>
      </c>
      <c r="AC1836" s="28">
        <f>+SUMIF('Input Sheet'!$S:$S,$AL1836,'Input Sheet'!G:G)</f>
        <v>0</v>
      </c>
      <c r="AD1836" s="28">
        <f>+SUMIF('Input Sheet'!$S:$S,$AL1836,'Input Sheet'!H:H)</f>
        <v>0</v>
      </c>
      <c r="AE1836" s="28">
        <f>+SUMIF('Input Sheet'!$S:$S,$AL1836,'Input Sheet'!I:I)</f>
        <v>0</v>
      </c>
      <c r="AF1836" s="28">
        <f>+SUMIF('Input Sheet'!$S:$S,$AL1836,'Input Sheet'!J:J)</f>
        <v>0</v>
      </c>
      <c r="AG1836" s="28">
        <f>+SUMIF('Input Sheet'!$S:$S,$AL1836,'Input Sheet'!K:K)</f>
        <v>0</v>
      </c>
      <c r="AH1836" s="28">
        <f>+SUMIF('Input Sheet'!$S:$S,$AL1836,'Input Sheet'!L:L)</f>
        <v>0</v>
      </c>
      <c r="AI1836" s="28">
        <f>+SUMIF('Input Sheet'!$S:$S,$AL1836,'Input Sheet'!M:M)</f>
        <v>0</v>
      </c>
      <c r="AJ1836" s="28">
        <f>+SUMIF('Input Sheet'!$S:$S,$AL1836,'Input Sheet'!N:N)</f>
        <v>0</v>
      </c>
      <c r="AK1836" s="28"/>
      <c r="AL1836" s="27" t="str">
        <f t="shared" si="143"/>
        <v>360-7905</v>
      </c>
      <c r="AM1836" s="34" t="str">
        <f t="shared" si="144"/>
        <v>Admin &amp; Other</v>
      </c>
      <c r="AN1836" s="34" t="str">
        <f t="shared" si="145"/>
        <v>Admin &amp; OtherProfessional Fees as % of Total Gross Profit</v>
      </c>
      <c r="AO1836" s="35"/>
      <c r="AP1836" s="35"/>
      <c r="AQ1836" s="35"/>
    </row>
    <row r="1837" spans="1:43" x14ac:dyDescent="0.25">
      <c r="A1837" s="27" t="s">
        <v>103</v>
      </c>
      <c r="B1837" s="27" t="s">
        <v>104</v>
      </c>
      <c r="C1837" s="27" t="s">
        <v>104</v>
      </c>
      <c r="D1837" s="27" t="s">
        <v>198</v>
      </c>
      <c r="E1837" s="27" t="s">
        <v>677</v>
      </c>
      <c r="F1837" s="27" t="s">
        <v>704</v>
      </c>
      <c r="G1837" s="27" t="s">
        <v>705</v>
      </c>
      <c r="H1837" s="34" t="s">
        <v>644</v>
      </c>
      <c r="I1837" s="34" t="s">
        <v>706</v>
      </c>
      <c r="J1837" s="34" t="str">
        <f t="shared" si="141"/>
        <v>Admin &amp; OtherProfessional Fees as % of Total Gross Profit</v>
      </c>
      <c r="K1837" s="34" t="str">
        <f t="shared" si="142"/>
        <v>100Professional Fees - Toyota</v>
      </c>
      <c r="L1837" s="28">
        <f>+SUMIF('TB 4-24'!M:M,$AL1837,'TB 4-24'!G:G)</f>
        <v>0</v>
      </c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>
        <f>+SUMIF('Input Sheet'!$S:$S,$AL1837,'Input Sheet'!C:C)</f>
        <v>0</v>
      </c>
      <c r="Z1837" s="28">
        <f>+SUMIF('Input Sheet'!$S:$S,$AL1837,'Input Sheet'!D:D)</f>
        <v>0</v>
      </c>
      <c r="AA1837" s="28">
        <f>+SUMIF('Input Sheet'!$S:$S,$AL1837,'Input Sheet'!E:E)</f>
        <v>0</v>
      </c>
      <c r="AB1837" s="28">
        <f>+SUMIF('Input Sheet'!$S:$S,$AL1837,'Input Sheet'!F:F)</f>
        <v>0</v>
      </c>
      <c r="AC1837" s="28">
        <f>+SUMIF('Input Sheet'!$S:$S,$AL1837,'Input Sheet'!G:G)</f>
        <v>0</v>
      </c>
      <c r="AD1837" s="28">
        <f>+SUMIF('Input Sheet'!$S:$S,$AL1837,'Input Sheet'!H:H)</f>
        <v>0</v>
      </c>
      <c r="AE1837" s="28">
        <f>+SUMIF('Input Sheet'!$S:$S,$AL1837,'Input Sheet'!I:I)</f>
        <v>0</v>
      </c>
      <c r="AF1837" s="28">
        <f>+SUMIF('Input Sheet'!$S:$S,$AL1837,'Input Sheet'!J:J)</f>
        <v>0</v>
      </c>
      <c r="AG1837" s="28">
        <f>+SUMIF('Input Sheet'!$S:$S,$AL1837,'Input Sheet'!K:K)</f>
        <v>0</v>
      </c>
      <c r="AH1837" s="28">
        <f>+SUMIF('Input Sheet'!$S:$S,$AL1837,'Input Sheet'!L:L)</f>
        <v>0</v>
      </c>
      <c r="AI1837" s="28">
        <f>+SUMIF('Input Sheet'!$S:$S,$AL1837,'Input Sheet'!M:M)</f>
        <v>0</v>
      </c>
      <c r="AJ1837" s="28">
        <f>+SUMIF('Input Sheet'!$S:$S,$AL1837,'Input Sheet'!N:N)</f>
        <v>0</v>
      </c>
      <c r="AK1837" s="28"/>
      <c r="AL1837" s="27" t="str">
        <f t="shared" si="143"/>
        <v>100-7905</v>
      </c>
      <c r="AM1837" s="34" t="str">
        <f t="shared" si="144"/>
        <v>Admin &amp; Other</v>
      </c>
      <c r="AN1837" s="34" t="str">
        <f t="shared" si="145"/>
        <v>Admin &amp; OtherProfessional Fees as % of Total Gross Profit</v>
      </c>
      <c r="AO1837" s="35"/>
      <c r="AP1837" s="35"/>
      <c r="AQ1837" s="35"/>
    </row>
    <row r="1838" spans="1:43" x14ac:dyDescent="0.25">
      <c r="A1838" s="27" t="s">
        <v>103</v>
      </c>
      <c r="B1838" s="27" t="s">
        <v>104</v>
      </c>
      <c r="C1838" s="27" t="s">
        <v>104</v>
      </c>
      <c r="D1838" s="27" t="s">
        <v>169</v>
      </c>
      <c r="E1838" s="27" t="s">
        <v>653</v>
      </c>
      <c r="F1838" s="27" t="s">
        <v>714</v>
      </c>
      <c r="G1838" s="27" t="s">
        <v>715</v>
      </c>
      <c r="H1838" s="34" t="s">
        <v>644</v>
      </c>
      <c r="I1838" s="34" t="s">
        <v>716</v>
      </c>
      <c r="J1838" s="34" t="str">
        <f t="shared" si="141"/>
        <v>Admin &amp; Otherinterest &amp; Bank Charges as % of Total Gross Profit</v>
      </c>
      <c r="K1838" s="34" t="str">
        <f t="shared" si="142"/>
        <v>140Interest &amp; Bank Charges - Toyota</v>
      </c>
      <c r="L1838" s="28">
        <f>+SUMIF('TB 4-24'!M:M,$AL1838,'TB 4-24'!G:G)</f>
        <v>0</v>
      </c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>
        <f>+SUMIF('Input Sheet'!$S:$S,$AL1838,'Input Sheet'!C:C)</f>
        <v>0</v>
      </c>
      <c r="Z1838" s="28">
        <f>+SUMIF('Input Sheet'!$S:$S,$AL1838,'Input Sheet'!D:D)</f>
        <v>0</v>
      </c>
      <c r="AA1838" s="28">
        <f>+SUMIF('Input Sheet'!$S:$S,$AL1838,'Input Sheet'!E:E)</f>
        <v>0</v>
      </c>
      <c r="AB1838" s="28">
        <f>+SUMIF('Input Sheet'!$S:$S,$AL1838,'Input Sheet'!F:F)</f>
        <v>0</v>
      </c>
      <c r="AC1838" s="28">
        <f>+SUMIF('Input Sheet'!$S:$S,$AL1838,'Input Sheet'!G:G)</f>
        <v>0</v>
      </c>
      <c r="AD1838" s="28">
        <f>+SUMIF('Input Sheet'!$S:$S,$AL1838,'Input Sheet'!H:H)</f>
        <v>0</v>
      </c>
      <c r="AE1838" s="28">
        <f>+SUMIF('Input Sheet'!$S:$S,$AL1838,'Input Sheet'!I:I)</f>
        <v>0</v>
      </c>
      <c r="AF1838" s="28">
        <f>+SUMIF('Input Sheet'!$S:$S,$AL1838,'Input Sheet'!J:J)</f>
        <v>0</v>
      </c>
      <c r="AG1838" s="28">
        <f>+SUMIF('Input Sheet'!$S:$S,$AL1838,'Input Sheet'!K:K)</f>
        <v>0</v>
      </c>
      <c r="AH1838" s="28">
        <f>+SUMIF('Input Sheet'!$S:$S,$AL1838,'Input Sheet'!L:L)</f>
        <v>0</v>
      </c>
      <c r="AI1838" s="28">
        <f>+SUMIF('Input Sheet'!$S:$S,$AL1838,'Input Sheet'!M:M)</f>
        <v>0</v>
      </c>
      <c r="AJ1838" s="28">
        <f>+SUMIF('Input Sheet'!$S:$S,$AL1838,'Input Sheet'!N:N)</f>
        <v>0</v>
      </c>
      <c r="AK1838" s="28"/>
      <c r="AL1838" s="27" t="str">
        <f t="shared" si="143"/>
        <v>140-7630</v>
      </c>
      <c r="AM1838" s="34" t="str">
        <f t="shared" si="144"/>
        <v>Admin &amp; Other</v>
      </c>
      <c r="AN1838" s="34" t="str">
        <f t="shared" si="145"/>
        <v>Admin &amp; Otherinterest &amp; Bank Charges as % of Total Gross Profit</v>
      </c>
      <c r="AO1838" s="35"/>
      <c r="AP1838" s="35"/>
      <c r="AQ1838" s="35"/>
    </row>
    <row r="1839" spans="1:43" x14ac:dyDescent="0.25">
      <c r="A1839" s="27" t="s">
        <v>103</v>
      </c>
      <c r="B1839" s="27" t="s">
        <v>104</v>
      </c>
      <c r="C1839" s="27" t="s">
        <v>657</v>
      </c>
      <c r="D1839" s="27" t="s">
        <v>169</v>
      </c>
      <c r="E1839" s="27" t="s">
        <v>681</v>
      </c>
      <c r="F1839" s="27" t="s">
        <v>714</v>
      </c>
      <c r="G1839" s="27" t="s">
        <v>715</v>
      </c>
      <c r="H1839" s="34" t="s">
        <v>644</v>
      </c>
      <c r="I1839" s="34" t="s">
        <v>716</v>
      </c>
      <c r="J1839" s="34" t="str">
        <f t="shared" si="141"/>
        <v>Admin &amp; Otherinterest &amp; Bank Charges as % of Total Gross Profit</v>
      </c>
      <c r="K1839" s="34" t="str">
        <f t="shared" si="142"/>
        <v>230Interest &amp; Bank Charges - Toyota</v>
      </c>
      <c r="L1839" s="28">
        <f>+SUMIF('TB 4-24'!M:M,$AL1839,'TB 4-24'!G:G)</f>
        <v>0</v>
      </c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>
        <f>+SUMIF('Input Sheet'!$S:$S,$AL1839,'Input Sheet'!C:C)</f>
        <v>0</v>
      </c>
      <c r="Z1839" s="28">
        <f>+SUMIF('Input Sheet'!$S:$S,$AL1839,'Input Sheet'!D:D)</f>
        <v>0</v>
      </c>
      <c r="AA1839" s="28">
        <f>+SUMIF('Input Sheet'!$S:$S,$AL1839,'Input Sheet'!E:E)</f>
        <v>0</v>
      </c>
      <c r="AB1839" s="28">
        <f>+SUMIF('Input Sheet'!$S:$S,$AL1839,'Input Sheet'!F:F)</f>
        <v>0</v>
      </c>
      <c r="AC1839" s="28">
        <f>+SUMIF('Input Sheet'!$S:$S,$AL1839,'Input Sheet'!G:G)</f>
        <v>0</v>
      </c>
      <c r="AD1839" s="28">
        <f>+SUMIF('Input Sheet'!$S:$S,$AL1839,'Input Sheet'!H:H)</f>
        <v>0</v>
      </c>
      <c r="AE1839" s="28">
        <f>+SUMIF('Input Sheet'!$S:$S,$AL1839,'Input Sheet'!I:I)</f>
        <v>0</v>
      </c>
      <c r="AF1839" s="28">
        <f>+SUMIF('Input Sheet'!$S:$S,$AL1839,'Input Sheet'!J:J)</f>
        <v>0</v>
      </c>
      <c r="AG1839" s="28">
        <f>+SUMIF('Input Sheet'!$S:$S,$AL1839,'Input Sheet'!K:K)</f>
        <v>0</v>
      </c>
      <c r="AH1839" s="28">
        <f>+SUMIF('Input Sheet'!$S:$S,$AL1839,'Input Sheet'!L:L)</f>
        <v>0</v>
      </c>
      <c r="AI1839" s="28">
        <f>+SUMIF('Input Sheet'!$S:$S,$AL1839,'Input Sheet'!M:M)</f>
        <v>0</v>
      </c>
      <c r="AJ1839" s="28">
        <f>+SUMIF('Input Sheet'!$S:$S,$AL1839,'Input Sheet'!N:N)</f>
        <v>0</v>
      </c>
      <c r="AK1839" s="28"/>
      <c r="AL1839" s="27" t="str">
        <f t="shared" si="143"/>
        <v>230-7630</v>
      </c>
      <c r="AM1839" s="34" t="str">
        <f t="shared" si="144"/>
        <v>Admin &amp; Other</v>
      </c>
      <c r="AN1839" s="34" t="str">
        <f t="shared" si="145"/>
        <v>Admin &amp; Otherinterest &amp; Bank Charges as % of Total Gross Profit</v>
      </c>
      <c r="AO1839" s="35"/>
      <c r="AP1839" s="35"/>
      <c r="AQ1839" s="35"/>
    </row>
    <row r="1840" spans="1:43" x14ac:dyDescent="0.25">
      <c r="A1840" s="27" t="s">
        <v>103</v>
      </c>
      <c r="B1840" s="27" t="s">
        <v>104</v>
      </c>
      <c r="C1840" s="27" t="s">
        <v>657</v>
      </c>
      <c r="D1840" s="27" t="s">
        <v>169</v>
      </c>
      <c r="E1840" s="27" t="s">
        <v>682</v>
      </c>
      <c r="F1840" s="27" t="s">
        <v>714</v>
      </c>
      <c r="G1840" s="27" t="s">
        <v>715</v>
      </c>
      <c r="H1840" s="34" t="s">
        <v>644</v>
      </c>
      <c r="I1840" s="34" t="s">
        <v>716</v>
      </c>
      <c r="J1840" s="34" t="str">
        <f t="shared" si="141"/>
        <v>Admin &amp; Otherinterest &amp; Bank Charges as % of Total Gross Profit</v>
      </c>
      <c r="K1840" s="34" t="str">
        <f t="shared" si="142"/>
        <v>240Interest &amp; Bank Charges - Toyota</v>
      </c>
      <c r="L1840" s="28">
        <f>+SUMIF('TB 4-24'!M:M,$AL1840,'TB 4-24'!G:G)</f>
        <v>0</v>
      </c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>
        <f>+SUMIF('Input Sheet'!$S:$S,$AL1840,'Input Sheet'!C:C)</f>
        <v>0</v>
      </c>
      <c r="Z1840" s="28">
        <f>+SUMIF('Input Sheet'!$S:$S,$AL1840,'Input Sheet'!D:D)</f>
        <v>0</v>
      </c>
      <c r="AA1840" s="28">
        <f>+SUMIF('Input Sheet'!$S:$S,$AL1840,'Input Sheet'!E:E)</f>
        <v>0</v>
      </c>
      <c r="AB1840" s="28">
        <f>+SUMIF('Input Sheet'!$S:$S,$AL1840,'Input Sheet'!F:F)</f>
        <v>0</v>
      </c>
      <c r="AC1840" s="28">
        <f>+SUMIF('Input Sheet'!$S:$S,$AL1840,'Input Sheet'!G:G)</f>
        <v>0</v>
      </c>
      <c r="AD1840" s="28">
        <f>+SUMIF('Input Sheet'!$S:$S,$AL1840,'Input Sheet'!H:H)</f>
        <v>0</v>
      </c>
      <c r="AE1840" s="28">
        <f>+SUMIF('Input Sheet'!$S:$S,$AL1840,'Input Sheet'!I:I)</f>
        <v>0</v>
      </c>
      <c r="AF1840" s="28">
        <f>+SUMIF('Input Sheet'!$S:$S,$AL1840,'Input Sheet'!J:J)</f>
        <v>0</v>
      </c>
      <c r="AG1840" s="28">
        <f>+SUMIF('Input Sheet'!$S:$S,$AL1840,'Input Sheet'!K:K)</f>
        <v>0</v>
      </c>
      <c r="AH1840" s="28">
        <f>+SUMIF('Input Sheet'!$S:$S,$AL1840,'Input Sheet'!L:L)</f>
        <v>0</v>
      </c>
      <c r="AI1840" s="28">
        <f>+SUMIF('Input Sheet'!$S:$S,$AL1840,'Input Sheet'!M:M)</f>
        <v>0</v>
      </c>
      <c r="AJ1840" s="28">
        <f>+SUMIF('Input Sheet'!$S:$S,$AL1840,'Input Sheet'!N:N)</f>
        <v>0</v>
      </c>
      <c r="AK1840" s="28"/>
      <c r="AL1840" s="27" t="str">
        <f t="shared" si="143"/>
        <v>240-7630</v>
      </c>
      <c r="AM1840" s="34" t="str">
        <f t="shared" si="144"/>
        <v>Admin &amp; Other</v>
      </c>
      <c r="AN1840" s="34" t="str">
        <f t="shared" si="145"/>
        <v>Admin &amp; Otherinterest &amp; Bank Charges as % of Total Gross Profit</v>
      </c>
      <c r="AO1840" s="35"/>
      <c r="AP1840" s="35"/>
      <c r="AQ1840" s="35"/>
    </row>
    <row r="1841" spans="1:43" x14ac:dyDescent="0.25">
      <c r="A1841" s="27" t="s">
        <v>103</v>
      </c>
      <c r="B1841" s="27" t="s">
        <v>104</v>
      </c>
      <c r="C1841" s="27" t="s">
        <v>671</v>
      </c>
      <c r="D1841" s="27" t="s">
        <v>169</v>
      </c>
      <c r="E1841" s="27" t="s">
        <v>683</v>
      </c>
      <c r="F1841" s="27" t="s">
        <v>714</v>
      </c>
      <c r="G1841" s="27" t="s">
        <v>715</v>
      </c>
      <c r="H1841" s="34" t="s">
        <v>644</v>
      </c>
      <c r="I1841" s="34" t="s">
        <v>716</v>
      </c>
      <c r="J1841" s="34" t="str">
        <f t="shared" si="141"/>
        <v>Admin &amp; Otherinterest &amp; Bank Charges as % of Total Gross Profit</v>
      </c>
      <c r="K1841" s="34" t="str">
        <f t="shared" si="142"/>
        <v>340Interest &amp; Bank Charges - Toyota</v>
      </c>
      <c r="L1841" s="28">
        <f>+SUMIF('TB 4-24'!M:M,$AL1841,'TB 4-24'!G:G)</f>
        <v>0</v>
      </c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>
        <f>+SUMIF('Input Sheet'!$S:$S,$AL1841,'Input Sheet'!C:C)</f>
        <v>0</v>
      </c>
      <c r="Z1841" s="28">
        <f>+SUMIF('Input Sheet'!$S:$S,$AL1841,'Input Sheet'!D:D)</f>
        <v>0</v>
      </c>
      <c r="AA1841" s="28">
        <f>+SUMIF('Input Sheet'!$S:$S,$AL1841,'Input Sheet'!E:E)</f>
        <v>0</v>
      </c>
      <c r="AB1841" s="28">
        <f>+SUMIF('Input Sheet'!$S:$S,$AL1841,'Input Sheet'!F:F)</f>
        <v>0</v>
      </c>
      <c r="AC1841" s="28">
        <f>+SUMIF('Input Sheet'!$S:$S,$AL1841,'Input Sheet'!G:G)</f>
        <v>0</v>
      </c>
      <c r="AD1841" s="28">
        <f>+SUMIF('Input Sheet'!$S:$S,$AL1841,'Input Sheet'!H:H)</f>
        <v>0</v>
      </c>
      <c r="AE1841" s="28">
        <f>+SUMIF('Input Sheet'!$S:$S,$AL1841,'Input Sheet'!I:I)</f>
        <v>0</v>
      </c>
      <c r="AF1841" s="28">
        <f>+SUMIF('Input Sheet'!$S:$S,$AL1841,'Input Sheet'!J:J)</f>
        <v>0</v>
      </c>
      <c r="AG1841" s="28">
        <f>+SUMIF('Input Sheet'!$S:$S,$AL1841,'Input Sheet'!K:K)</f>
        <v>0</v>
      </c>
      <c r="AH1841" s="28">
        <f>+SUMIF('Input Sheet'!$S:$S,$AL1841,'Input Sheet'!L:L)</f>
        <v>0</v>
      </c>
      <c r="AI1841" s="28">
        <f>+SUMIF('Input Sheet'!$S:$S,$AL1841,'Input Sheet'!M:M)</f>
        <v>0</v>
      </c>
      <c r="AJ1841" s="28">
        <f>+SUMIF('Input Sheet'!$S:$S,$AL1841,'Input Sheet'!N:N)</f>
        <v>0</v>
      </c>
      <c r="AK1841" s="28"/>
      <c r="AL1841" s="27" t="str">
        <f t="shared" si="143"/>
        <v>340-7630</v>
      </c>
      <c r="AM1841" s="34" t="str">
        <f t="shared" si="144"/>
        <v>Admin &amp; Other</v>
      </c>
      <c r="AN1841" s="34" t="str">
        <f t="shared" si="145"/>
        <v>Admin &amp; Otherinterest &amp; Bank Charges as % of Total Gross Profit</v>
      </c>
      <c r="AO1841" s="35"/>
      <c r="AP1841" s="35"/>
      <c r="AQ1841" s="35"/>
    </row>
    <row r="1842" spans="1:43" x14ac:dyDescent="0.25">
      <c r="A1842" s="27" t="s">
        <v>103</v>
      </c>
      <c r="B1842" s="27" t="s">
        <v>104</v>
      </c>
      <c r="C1842" s="27" t="s">
        <v>104</v>
      </c>
      <c r="D1842" s="27" t="s">
        <v>169</v>
      </c>
      <c r="E1842" s="27" t="s">
        <v>684</v>
      </c>
      <c r="F1842" s="27" t="s">
        <v>714</v>
      </c>
      <c r="G1842" s="27" t="s">
        <v>715</v>
      </c>
      <c r="H1842" s="34" t="s">
        <v>644</v>
      </c>
      <c r="I1842" s="34" t="s">
        <v>716</v>
      </c>
      <c r="J1842" s="34" t="str">
        <f t="shared" si="141"/>
        <v>Admin &amp; Otherinterest &amp; Bank Charges as % of Total Gross Profit</v>
      </c>
      <c r="K1842" s="34" t="str">
        <f t="shared" si="142"/>
        <v>147Interest &amp; Bank Charges - Toyota</v>
      </c>
      <c r="L1842" s="28">
        <f>+SUMIF('TB 4-24'!M:M,$AL1842,'TB 4-24'!G:G)</f>
        <v>0</v>
      </c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>
        <f>+SUMIF('Input Sheet'!$S:$S,$AL1842,'Input Sheet'!C:C)</f>
        <v>0</v>
      </c>
      <c r="Z1842" s="28">
        <f>+SUMIF('Input Sheet'!$S:$S,$AL1842,'Input Sheet'!D:D)</f>
        <v>0</v>
      </c>
      <c r="AA1842" s="28">
        <f>+SUMIF('Input Sheet'!$S:$S,$AL1842,'Input Sheet'!E:E)</f>
        <v>0</v>
      </c>
      <c r="AB1842" s="28">
        <f>+SUMIF('Input Sheet'!$S:$S,$AL1842,'Input Sheet'!F:F)</f>
        <v>0</v>
      </c>
      <c r="AC1842" s="28">
        <f>+SUMIF('Input Sheet'!$S:$S,$AL1842,'Input Sheet'!G:G)</f>
        <v>0</v>
      </c>
      <c r="AD1842" s="28">
        <f>+SUMIF('Input Sheet'!$S:$S,$AL1842,'Input Sheet'!H:H)</f>
        <v>0</v>
      </c>
      <c r="AE1842" s="28">
        <f>+SUMIF('Input Sheet'!$S:$S,$AL1842,'Input Sheet'!I:I)</f>
        <v>0</v>
      </c>
      <c r="AF1842" s="28">
        <f>+SUMIF('Input Sheet'!$S:$S,$AL1842,'Input Sheet'!J:J)</f>
        <v>0</v>
      </c>
      <c r="AG1842" s="28">
        <f>+SUMIF('Input Sheet'!$S:$S,$AL1842,'Input Sheet'!K:K)</f>
        <v>0</v>
      </c>
      <c r="AH1842" s="28">
        <f>+SUMIF('Input Sheet'!$S:$S,$AL1842,'Input Sheet'!L:L)</f>
        <v>0</v>
      </c>
      <c r="AI1842" s="28">
        <f>+SUMIF('Input Sheet'!$S:$S,$AL1842,'Input Sheet'!M:M)</f>
        <v>0</v>
      </c>
      <c r="AJ1842" s="28">
        <f>+SUMIF('Input Sheet'!$S:$S,$AL1842,'Input Sheet'!N:N)</f>
        <v>0</v>
      </c>
      <c r="AK1842" s="28"/>
      <c r="AL1842" s="27" t="str">
        <f t="shared" si="143"/>
        <v>147-7630</v>
      </c>
      <c r="AM1842" s="34" t="str">
        <f t="shared" si="144"/>
        <v>Admin &amp; Other</v>
      </c>
      <c r="AN1842" s="34" t="str">
        <f t="shared" si="145"/>
        <v>Admin &amp; Otherinterest &amp; Bank Charges as % of Total Gross Profit</v>
      </c>
      <c r="AO1842" s="35"/>
      <c r="AP1842" s="35"/>
      <c r="AQ1842" s="35"/>
    </row>
    <row r="1843" spans="1:43" x14ac:dyDescent="0.25">
      <c r="A1843" s="27" t="s">
        <v>103</v>
      </c>
      <c r="B1843" s="27" t="s">
        <v>104</v>
      </c>
      <c r="C1843" s="27" t="s">
        <v>104</v>
      </c>
      <c r="D1843" s="27" t="s">
        <v>202</v>
      </c>
      <c r="E1843" s="27" t="s">
        <v>649</v>
      </c>
      <c r="F1843" s="27" t="s">
        <v>739</v>
      </c>
      <c r="G1843" s="27" t="s">
        <v>740</v>
      </c>
      <c r="H1843" s="34" t="s">
        <v>644</v>
      </c>
      <c r="I1843" s="34" t="s">
        <v>741</v>
      </c>
      <c r="J1843" s="34" t="str">
        <f t="shared" si="141"/>
        <v>Admin &amp; OtherRent &amp; Rates as % of Total Gross Profit</v>
      </c>
      <c r="K1843" s="34" t="str">
        <f t="shared" si="142"/>
        <v>110Rent - Toyota</v>
      </c>
      <c r="L1843" s="28">
        <f>+SUMIF('TB 4-24'!M:M,$AL1843,'TB 4-24'!G:G)</f>
        <v>0</v>
      </c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>
        <f>+SUMIF('Input Sheet'!$S:$S,$AL1843,'Input Sheet'!C:C)</f>
        <v>0</v>
      </c>
      <c r="Z1843" s="28">
        <f>+SUMIF('Input Sheet'!$S:$S,$AL1843,'Input Sheet'!D:D)</f>
        <v>0</v>
      </c>
      <c r="AA1843" s="28">
        <f>+SUMIF('Input Sheet'!$S:$S,$AL1843,'Input Sheet'!E:E)</f>
        <v>0</v>
      </c>
      <c r="AB1843" s="28">
        <f>+SUMIF('Input Sheet'!$S:$S,$AL1843,'Input Sheet'!F:F)</f>
        <v>0</v>
      </c>
      <c r="AC1843" s="28">
        <f>+SUMIF('Input Sheet'!$S:$S,$AL1843,'Input Sheet'!G:G)</f>
        <v>0</v>
      </c>
      <c r="AD1843" s="28">
        <f>+SUMIF('Input Sheet'!$S:$S,$AL1843,'Input Sheet'!H:H)</f>
        <v>0</v>
      </c>
      <c r="AE1843" s="28">
        <f>+SUMIF('Input Sheet'!$S:$S,$AL1843,'Input Sheet'!I:I)</f>
        <v>0</v>
      </c>
      <c r="AF1843" s="28">
        <f>+SUMIF('Input Sheet'!$S:$S,$AL1843,'Input Sheet'!J:J)</f>
        <v>0</v>
      </c>
      <c r="AG1843" s="28">
        <f>+SUMIF('Input Sheet'!$S:$S,$AL1843,'Input Sheet'!K:K)</f>
        <v>0</v>
      </c>
      <c r="AH1843" s="28">
        <f>+SUMIF('Input Sheet'!$S:$S,$AL1843,'Input Sheet'!L:L)</f>
        <v>0</v>
      </c>
      <c r="AI1843" s="28">
        <f>+SUMIF('Input Sheet'!$S:$S,$AL1843,'Input Sheet'!M:M)</f>
        <v>0</v>
      </c>
      <c r="AJ1843" s="28">
        <f>+SUMIF('Input Sheet'!$S:$S,$AL1843,'Input Sheet'!N:N)</f>
        <v>0</v>
      </c>
      <c r="AK1843" s="28"/>
      <c r="AL1843" s="27" t="str">
        <f t="shared" si="143"/>
        <v>110-7690</v>
      </c>
      <c r="AM1843" s="34" t="str">
        <f t="shared" si="144"/>
        <v>Admin &amp; Other</v>
      </c>
      <c r="AN1843" s="34" t="str">
        <f t="shared" si="145"/>
        <v>Admin &amp; OtherRent &amp; Rates as % of Total Gross Profit</v>
      </c>
      <c r="AO1843" s="35"/>
      <c r="AP1843" s="35"/>
      <c r="AQ1843" s="35"/>
    </row>
    <row r="1844" spans="1:43" x14ac:dyDescent="0.25">
      <c r="A1844" s="27" t="s">
        <v>103</v>
      </c>
      <c r="B1844" s="27" t="s">
        <v>104</v>
      </c>
      <c r="C1844" s="27" t="s">
        <v>104</v>
      </c>
      <c r="D1844" s="27" t="s">
        <v>199</v>
      </c>
      <c r="E1844" s="27" t="s">
        <v>678</v>
      </c>
      <c r="F1844" s="27" t="s">
        <v>742</v>
      </c>
      <c r="G1844" s="27" t="s">
        <v>743</v>
      </c>
      <c r="H1844" s="34" t="s">
        <v>644</v>
      </c>
      <c r="I1844" s="34" t="s">
        <v>741</v>
      </c>
      <c r="J1844" s="34" t="str">
        <f t="shared" si="141"/>
        <v>Admin &amp; OtherRent &amp; Rates as % of Total Gross Profit</v>
      </c>
      <c r="K1844" s="34" t="str">
        <f t="shared" si="142"/>
        <v>121Rates - Toyota</v>
      </c>
      <c r="L1844" s="28">
        <f>+SUMIF('TB 4-24'!M:M,$AL1844,'TB 4-24'!G:G)</f>
        <v>0</v>
      </c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>
        <f>+SUMIF('Input Sheet'!$S:$S,$AL1844,'Input Sheet'!C:C)</f>
        <v>0</v>
      </c>
      <c r="Z1844" s="28">
        <f>+SUMIF('Input Sheet'!$S:$S,$AL1844,'Input Sheet'!D:D)</f>
        <v>0</v>
      </c>
      <c r="AA1844" s="28">
        <f>+SUMIF('Input Sheet'!$S:$S,$AL1844,'Input Sheet'!E:E)</f>
        <v>0</v>
      </c>
      <c r="AB1844" s="28">
        <f>+SUMIF('Input Sheet'!$S:$S,$AL1844,'Input Sheet'!F:F)</f>
        <v>0</v>
      </c>
      <c r="AC1844" s="28">
        <f>+SUMIF('Input Sheet'!$S:$S,$AL1844,'Input Sheet'!G:G)</f>
        <v>0</v>
      </c>
      <c r="AD1844" s="28">
        <f>+SUMIF('Input Sheet'!$S:$S,$AL1844,'Input Sheet'!H:H)</f>
        <v>0</v>
      </c>
      <c r="AE1844" s="28">
        <f>+SUMIF('Input Sheet'!$S:$S,$AL1844,'Input Sheet'!I:I)</f>
        <v>0</v>
      </c>
      <c r="AF1844" s="28">
        <f>+SUMIF('Input Sheet'!$S:$S,$AL1844,'Input Sheet'!J:J)</f>
        <v>0</v>
      </c>
      <c r="AG1844" s="28">
        <f>+SUMIF('Input Sheet'!$S:$S,$AL1844,'Input Sheet'!K:K)</f>
        <v>0</v>
      </c>
      <c r="AH1844" s="28">
        <f>+SUMIF('Input Sheet'!$S:$S,$AL1844,'Input Sheet'!L:L)</f>
        <v>0</v>
      </c>
      <c r="AI1844" s="28">
        <f>+SUMIF('Input Sheet'!$S:$S,$AL1844,'Input Sheet'!M:M)</f>
        <v>0</v>
      </c>
      <c r="AJ1844" s="28">
        <f>+SUMIF('Input Sheet'!$S:$S,$AL1844,'Input Sheet'!N:N)</f>
        <v>0</v>
      </c>
      <c r="AK1844" s="28"/>
      <c r="AL1844" s="27" t="str">
        <f t="shared" si="143"/>
        <v>121-7760</v>
      </c>
      <c r="AM1844" s="34" t="str">
        <f t="shared" si="144"/>
        <v>Admin &amp; Other</v>
      </c>
      <c r="AN1844" s="34" t="str">
        <f t="shared" si="145"/>
        <v>Admin &amp; OtherRent &amp; Rates as % of Total Gross Profit</v>
      </c>
      <c r="AO1844" s="35"/>
      <c r="AP1844" s="35"/>
      <c r="AQ1844" s="35"/>
    </row>
    <row r="1845" spans="1:43" x14ac:dyDescent="0.25">
      <c r="A1845" s="27" t="s">
        <v>103</v>
      </c>
      <c r="B1845" s="27" t="s">
        <v>104</v>
      </c>
      <c r="C1845" s="27" t="s">
        <v>104</v>
      </c>
      <c r="D1845" s="27" t="s">
        <v>202</v>
      </c>
      <c r="E1845" s="27" t="s">
        <v>654</v>
      </c>
      <c r="F1845" s="27" t="s">
        <v>739</v>
      </c>
      <c r="G1845" s="27" t="s">
        <v>740</v>
      </c>
      <c r="H1845" s="34" t="s">
        <v>644</v>
      </c>
      <c r="I1845" s="34" t="s">
        <v>741</v>
      </c>
      <c r="J1845" s="34" t="str">
        <f t="shared" si="141"/>
        <v>Admin &amp; OtherRent &amp; Rates as % of Total Gross Profit</v>
      </c>
      <c r="K1845" s="34" t="str">
        <f t="shared" si="142"/>
        <v>120Rent - Toyota</v>
      </c>
      <c r="L1845" s="28">
        <f>+SUMIF('TB 4-24'!M:M,$AL1845,'TB 4-24'!G:G)</f>
        <v>0</v>
      </c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>
        <f>+SUMIF('Input Sheet'!$S:$S,$AL1845,'Input Sheet'!C:C)</f>
        <v>0</v>
      </c>
      <c r="Z1845" s="28">
        <f>+SUMIF('Input Sheet'!$S:$S,$AL1845,'Input Sheet'!D:D)</f>
        <v>0</v>
      </c>
      <c r="AA1845" s="28">
        <f>+SUMIF('Input Sheet'!$S:$S,$AL1845,'Input Sheet'!E:E)</f>
        <v>0</v>
      </c>
      <c r="AB1845" s="28">
        <f>+SUMIF('Input Sheet'!$S:$S,$AL1845,'Input Sheet'!F:F)</f>
        <v>0</v>
      </c>
      <c r="AC1845" s="28">
        <f>+SUMIF('Input Sheet'!$S:$S,$AL1845,'Input Sheet'!G:G)</f>
        <v>0</v>
      </c>
      <c r="AD1845" s="28">
        <f>+SUMIF('Input Sheet'!$S:$S,$AL1845,'Input Sheet'!H:H)</f>
        <v>0</v>
      </c>
      <c r="AE1845" s="28">
        <f>+SUMIF('Input Sheet'!$S:$S,$AL1845,'Input Sheet'!I:I)</f>
        <v>0</v>
      </c>
      <c r="AF1845" s="28">
        <f>+SUMIF('Input Sheet'!$S:$S,$AL1845,'Input Sheet'!J:J)</f>
        <v>0</v>
      </c>
      <c r="AG1845" s="28">
        <f>+SUMIF('Input Sheet'!$S:$S,$AL1845,'Input Sheet'!K:K)</f>
        <v>0</v>
      </c>
      <c r="AH1845" s="28">
        <f>+SUMIF('Input Sheet'!$S:$S,$AL1845,'Input Sheet'!L:L)</f>
        <v>0</v>
      </c>
      <c r="AI1845" s="28">
        <f>+SUMIF('Input Sheet'!$S:$S,$AL1845,'Input Sheet'!M:M)</f>
        <v>0</v>
      </c>
      <c r="AJ1845" s="28">
        <f>+SUMIF('Input Sheet'!$S:$S,$AL1845,'Input Sheet'!N:N)</f>
        <v>0</v>
      </c>
      <c r="AK1845" s="28"/>
      <c r="AL1845" s="27" t="str">
        <f t="shared" si="143"/>
        <v>120-7690</v>
      </c>
      <c r="AM1845" s="34" t="str">
        <f t="shared" si="144"/>
        <v>Admin &amp; Other</v>
      </c>
      <c r="AN1845" s="34" t="str">
        <f t="shared" si="145"/>
        <v>Admin &amp; OtherRent &amp; Rates as % of Total Gross Profit</v>
      </c>
      <c r="AO1845" s="35"/>
      <c r="AP1845" s="35"/>
      <c r="AQ1845" s="35"/>
    </row>
    <row r="1846" spans="1:43" x14ac:dyDescent="0.25">
      <c r="A1846" s="27" t="s">
        <v>103</v>
      </c>
      <c r="B1846" s="27" t="s">
        <v>104</v>
      </c>
      <c r="C1846" s="27" t="s">
        <v>657</v>
      </c>
      <c r="D1846" s="27" t="s">
        <v>202</v>
      </c>
      <c r="E1846" s="27" t="s">
        <v>658</v>
      </c>
      <c r="F1846" s="27" t="s">
        <v>739</v>
      </c>
      <c r="G1846" s="27" t="s">
        <v>740</v>
      </c>
      <c r="H1846" s="34" t="s">
        <v>644</v>
      </c>
      <c r="I1846" s="34" t="s">
        <v>741</v>
      </c>
      <c r="J1846" s="34" t="str">
        <f t="shared" si="141"/>
        <v>Admin &amp; OtherRent &amp; Rates as % of Total Gross Profit</v>
      </c>
      <c r="K1846" s="34" t="str">
        <f t="shared" si="142"/>
        <v>210Rent - Toyota</v>
      </c>
      <c r="L1846" s="28">
        <f>+SUMIF('TB 4-24'!M:M,$AL1846,'TB 4-24'!G:G)</f>
        <v>0</v>
      </c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>
        <f>+SUMIF('Input Sheet'!$S:$S,$AL1846,'Input Sheet'!C:C)</f>
        <v>0</v>
      </c>
      <c r="Z1846" s="28">
        <f>+SUMIF('Input Sheet'!$S:$S,$AL1846,'Input Sheet'!D:D)</f>
        <v>0</v>
      </c>
      <c r="AA1846" s="28">
        <f>+SUMIF('Input Sheet'!$S:$S,$AL1846,'Input Sheet'!E:E)</f>
        <v>0</v>
      </c>
      <c r="AB1846" s="28">
        <f>+SUMIF('Input Sheet'!$S:$S,$AL1846,'Input Sheet'!F:F)</f>
        <v>0</v>
      </c>
      <c r="AC1846" s="28">
        <f>+SUMIF('Input Sheet'!$S:$S,$AL1846,'Input Sheet'!G:G)</f>
        <v>0</v>
      </c>
      <c r="AD1846" s="28">
        <f>+SUMIF('Input Sheet'!$S:$S,$AL1846,'Input Sheet'!H:H)</f>
        <v>0</v>
      </c>
      <c r="AE1846" s="28">
        <f>+SUMIF('Input Sheet'!$S:$S,$AL1846,'Input Sheet'!I:I)</f>
        <v>0</v>
      </c>
      <c r="AF1846" s="28">
        <f>+SUMIF('Input Sheet'!$S:$S,$AL1846,'Input Sheet'!J:J)</f>
        <v>0</v>
      </c>
      <c r="AG1846" s="28">
        <f>+SUMIF('Input Sheet'!$S:$S,$AL1846,'Input Sheet'!K:K)</f>
        <v>0</v>
      </c>
      <c r="AH1846" s="28">
        <f>+SUMIF('Input Sheet'!$S:$S,$AL1846,'Input Sheet'!L:L)</f>
        <v>0</v>
      </c>
      <c r="AI1846" s="28">
        <f>+SUMIF('Input Sheet'!$S:$S,$AL1846,'Input Sheet'!M:M)</f>
        <v>0</v>
      </c>
      <c r="AJ1846" s="28">
        <f>+SUMIF('Input Sheet'!$S:$S,$AL1846,'Input Sheet'!N:N)</f>
        <v>0</v>
      </c>
      <c r="AK1846" s="28"/>
      <c r="AL1846" s="27" t="str">
        <f t="shared" si="143"/>
        <v>210-7690</v>
      </c>
      <c r="AM1846" s="34" t="str">
        <f t="shared" si="144"/>
        <v>Admin &amp; Other</v>
      </c>
      <c r="AN1846" s="34" t="str">
        <f t="shared" si="145"/>
        <v>Admin &amp; OtherRent &amp; Rates as % of Total Gross Profit</v>
      </c>
      <c r="AO1846" s="35"/>
      <c r="AP1846" s="35"/>
      <c r="AQ1846" s="35"/>
    </row>
    <row r="1847" spans="1:43" x14ac:dyDescent="0.25">
      <c r="A1847" s="27" t="s">
        <v>103</v>
      </c>
      <c r="B1847" s="27" t="s">
        <v>104</v>
      </c>
      <c r="C1847" s="27" t="s">
        <v>104</v>
      </c>
      <c r="D1847" s="27" t="s">
        <v>202</v>
      </c>
      <c r="E1847" s="27" t="s">
        <v>653</v>
      </c>
      <c r="F1847" s="27" t="s">
        <v>739</v>
      </c>
      <c r="G1847" s="27" t="s">
        <v>740</v>
      </c>
      <c r="H1847" s="34" t="s">
        <v>644</v>
      </c>
      <c r="I1847" s="34" t="s">
        <v>741</v>
      </c>
      <c r="J1847" s="34" t="str">
        <f t="shared" si="141"/>
        <v>Admin &amp; OtherRent &amp; Rates as % of Total Gross Profit</v>
      </c>
      <c r="K1847" s="34" t="str">
        <f t="shared" si="142"/>
        <v>140Rent - Toyota</v>
      </c>
      <c r="L1847" s="28">
        <f>+SUMIF('TB 4-24'!M:M,$AL1847,'TB 4-24'!G:G)</f>
        <v>0</v>
      </c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>
        <f>+SUMIF('Input Sheet'!$S:$S,$AL1847,'Input Sheet'!C:C)</f>
        <v>0</v>
      </c>
      <c r="Z1847" s="28">
        <f>+SUMIF('Input Sheet'!$S:$S,$AL1847,'Input Sheet'!D:D)</f>
        <v>0</v>
      </c>
      <c r="AA1847" s="28">
        <f>+SUMIF('Input Sheet'!$S:$S,$AL1847,'Input Sheet'!E:E)</f>
        <v>0</v>
      </c>
      <c r="AB1847" s="28">
        <f>+SUMIF('Input Sheet'!$S:$S,$AL1847,'Input Sheet'!F:F)</f>
        <v>0</v>
      </c>
      <c r="AC1847" s="28">
        <f>+SUMIF('Input Sheet'!$S:$S,$AL1847,'Input Sheet'!G:G)</f>
        <v>0</v>
      </c>
      <c r="AD1847" s="28">
        <f>+SUMIF('Input Sheet'!$S:$S,$AL1847,'Input Sheet'!H:H)</f>
        <v>0</v>
      </c>
      <c r="AE1847" s="28">
        <f>+SUMIF('Input Sheet'!$S:$S,$AL1847,'Input Sheet'!I:I)</f>
        <v>0</v>
      </c>
      <c r="AF1847" s="28">
        <f>+SUMIF('Input Sheet'!$S:$S,$AL1847,'Input Sheet'!J:J)</f>
        <v>0</v>
      </c>
      <c r="AG1847" s="28">
        <f>+SUMIF('Input Sheet'!$S:$S,$AL1847,'Input Sheet'!K:K)</f>
        <v>0</v>
      </c>
      <c r="AH1847" s="28">
        <f>+SUMIF('Input Sheet'!$S:$S,$AL1847,'Input Sheet'!L:L)</f>
        <v>0</v>
      </c>
      <c r="AI1847" s="28">
        <f>+SUMIF('Input Sheet'!$S:$S,$AL1847,'Input Sheet'!M:M)</f>
        <v>0</v>
      </c>
      <c r="AJ1847" s="28">
        <f>+SUMIF('Input Sheet'!$S:$S,$AL1847,'Input Sheet'!N:N)</f>
        <v>0</v>
      </c>
      <c r="AK1847" s="28"/>
      <c r="AL1847" s="27" t="str">
        <f t="shared" si="143"/>
        <v>140-7690</v>
      </c>
      <c r="AM1847" s="34" t="str">
        <f t="shared" si="144"/>
        <v>Admin &amp; Other</v>
      </c>
      <c r="AN1847" s="34" t="str">
        <f t="shared" si="145"/>
        <v>Admin &amp; OtherRent &amp; Rates as % of Total Gross Profit</v>
      </c>
      <c r="AO1847" s="35"/>
      <c r="AP1847" s="35"/>
      <c r="AQ1847" s="35"/>
    </row>
    <row r="1848" spans="1:43" x14ac:dyDescent="0.25">
      <c r="A1848" s="27" t="s">
        <v>103</v>
      </c>
      <c r="B1848" s="27" t="s">
        <v>104</v>
      </c>
      <c r="C1848" s="27" t="s">
        <v>657</v>
      </c>
      <c r="D1848" s="27" t="s">
        <v>202</v>
      </c>
      <c r="E1848" s="27" t="s">
        <v>659</v>
      </c>
      <c r="F1848" s="27" t="s">
        <v>739</v>
      </c>
      <c r="G1848" s="27" t="s">
        <v>740</v>
      </c>
      <c r="H1848" s="34" t="s">
        <v>644</v>
      </c>
      <c r="I1848" s="34" t="s">
        <v>741</v>
      </c>
      <c r="J1848" s="34" t="str">
        <f t="shared" si="141"/>
        <v>Admin &amp; OtherRent &amp; Rates as % of Total Gross Profit</v>
      </c>
      <c r="K1848" s="34" t="str">
        <f t="shared" si="142"/>
        <v>220Rent - Toyota</v>
      </c>
      <c r="L1848" s="28">
        <f>+SUMIF('TB 4-24'!M:M,$AL1848,'TB 4-24'!G:G)</f>
        <v>0</v>
      </c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>
        <f>+SUMIF('Input Sheet'!$S:$S,$AL1848,'Input Sheet'!C:C)</f>
        <v>0</v>
      </c>
      <c r="Z1848" s="28">
        <f>+SUMIF('Input Sheet'!$S:$S,$AL1848,'Input Sheet'!D:D)</f>
        <v>0</v>
      </c>
      <c r="AA1848" s="28">
        <f>+SUMIF('Input Sheet'!$S:$S,$AL1848,'Input Sheet'!E:E)</f>
        <v>0</v>
      </c>
      <c r="AB1848" s="28">
        <f>+SUMIF('Input Sheet'!$S:$S,$AL1848,'Input Sheet'!F:F)</f>
        <v>0</v>
      </c>
      <c r="AC1848" s="28">
        <f>+SUMIF('Input Sheet'!$S:$S,$AL1848,'Input Sheet'!G:G)</f>
        <v>0</v>
      </c>
      <c r="AD1848" s="28">
        <f>+SUMIF('Input Sheet'!$S:$S,$AL1848,'Input Sheet'!H:H)</f>
        <v>0</v>
      </c>
      <c r="AE1848" s="28">
        <f>+SUMIF('Input Sheet'!$S:$S,$AL1848,'Input Sheet'!I:I)</f>
        <v>0</v>
      </c>
      <c r="AF1848" s="28">
        <f>+SUMIF('Input Sheet'!$S:$S,$AL1848,'Input Sheet'!J:J)</f>
        <v>0</v>
      </c>
      <c r="AG1848" s="28">
        <f>+SUMIF('Input Sheet'!$S:$S,$AL1848,'Input Sheet'!K:K)</f>
        <v>0</v>
      </c>
      <c r="AH1848" s="28">
        <f>+SUMIF('Input Sheet'!$S:$S,$AL1848,'Input Sheet'!L:L)</f>
        <v>0</v>
      </c>
      <c r="AI1848" s="28">
        <f>+SUMIF('Input Sheet'!$S:$S,$AL1848,'Input Sheet'!M:M)</f>
        <v>0</v>
      </c>
      <c r="AJ1848" s="28">
        <f>+SUMIF('Input Sheet'!$S:$S,$AL1848,'Input Sheet'!N:N)</f>
        <v>0</v>
      </c>
      <c r="AK1848" s="28"/>
      <c r="AL1848" s="27" t="str">
        <f t="shared" si="143"/>
        <v>220-7690</v>
      </c>
      <c r="AM1848" s="34" t="str">
        <f t="shared" si="144"/>
        <v>Admin &amp; Other</v>
      </c>
      <c r="AN1848" s="34" t="str">
        <f t="shared" si="145"/>
        <v>Admin &amp; OtherRent &amp; Rates as % of Total Gross Profit</v>
      </c>
      <c r="AO1848" s="35"/>
      <c r="AP1848" s="35"/>
      <c r="AQ1848" s="35"/>
    </row>
    <row r="1849" spans="1:43" x14ac:dyDescent="0.25">
      <c r="A1849" s="27" t="s">
        <v>103</v>
      </c>
      <c r="B1849" s="27" t="s">
        <v>104</v>
      </c>
      <c r="C1849" s="27" t="s">
        <v>663</v>
      </c>
      <c r="D1849" s="27" t="s">
        <v>202</v>
      </c>
      <c r="E1849" s="27" t="s">
        <v>669</v>
      </c>
      <c r="F1849" s="27" t="s">
        <v>739</v>
      </c>
      <c r="G1849" s="27" t="s">
        <v>740</v>
      </c>
      <c r="H1849" s="34" t="s">
        <v>644</v>
      </c>
      <c r="I1849" s="34" t="s">
        <v>741</v>
      </c>
      <c r="J1849" s="34" t="str">
        <f t="shared" si="141"/>
        <v>Admin &amp; OtherRent &amp; Rates as % of Total Gross Profit</v>
      </c>
      <c r="K1849" s="34" t="str">
        <f t="shared" si="142"/>
        <v>440Rent - Toyota</v>
      </c>
      <c r="L1849" s="28">
        <f>+SUMIF('TB 4-24'!M:M,$AL1849,'TB 4-24'!G:G)</f>
        <v>0</v>
      </c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>
        <f>+SUMIF('Input Sheet'!$S:$S,$AL1849,'Input Sheet'!C:C)</f>
        <v>0</v>
      </c>
      <c r="Z1849" s="28">
        <f>+SUMIF('Input Sheet'!$S:$S,$AL1849,'Input Sheet'!D:D)</f>
        <v>0</v>
      </c>
      <c r="AA1849" s="28">
        <f>+SUMIF('Input Sheet'!$S:$S,$AL1849,'Input Sheet'!E:E)</f>
        <v>0</v>
      </c>
      <c r="AB1849" s="28">
        <f>+SUMIF('Input Sheet'!$S:$S,$AL1849,'Input Sheet'!F:F)</f>
        <v>0</v>
      </c>
      <c r="AC1849" s="28">
        <f>+SUMIF('Input Sheet'!$S:$S,$AL1849,'Input Sheet'!G:G)</f>
        <v>0</v>
      </c>
      <c r="AD1849" s="28">
        <f>+SUMIF('Input Sheet'!$S:$S,$AL1849,'Input Sheet'!H:H)</f>
        <v>0</v>
      </c>
      <c r="AE1849" s="28">
        <f>+SUMIF('Input Sheet'!$S:$S,$AL1849,'Input Sheet'!I:I)</f>
        <v>0</v>
      </c>
      <c r="AF1849" s="28">
        <f>+SUMIF('Input Sheet'!$S:$S,$AL1849,'Input Sheet'!J:J)</f>
        <v>0</v>
      </c>
      <c r="AG1849" s="28">
        <f>+SUMIF('Input Sheet'!$S:$S,$AL1849,'Input Sheet'!K:K)</f>
        <v>0</v>
      </c>
      <c r="AH1849" s="28">
        <f>+SUMIF('Input Sheet'!$S:$S,$AL1849,'Input Sheet'!L:L)</f>
        <v>0</v>
      </c>
      <c r="AI1849" s="28">
        <f>+SUMIF('Input Sheet'!$S:$S,$AL1849,'Input Sheet'!M:M)</f>
        <v>0</v>
      </c>
      <c r="AJ1849" s="28">
        <f>+SUMIF('Input Sheet'!$S:$S,$AL1849,'Input Sheet'!N:N)</f>
        <v>0</v>
      </c>
      <c r="AK1849" s="28"/>
      <c r="AL1849" s="27" t="str">
        <f t="shared" si="143"/>
        <v>440-7690</v>
      </c>
      <c r="AM1849" s="34" t="str">
        <f t="shared" si="144"/>
        <v>Admin &amp; Other</v>
      </c>
      <c r="AN1849" s="34" t="str">
        <f t="shared" si="145"/>
        <v>Admin &amp; OtherRent &amp; Rates as % of Total Gross Profit</v>
      </c>
      <c r="AO1849" s="35"/>
      <c r="AP1849" s="35"/>
      <c r="AQ1849" s="35"/>
    </row>
    <row r="1850" spans="1:43" x14ac:dyDescent="0.25">
      <c r="A1850" s="27" t="s">
        <v>103</v>
      </c>
      <c r="B1850" s="27" t="s">
        <v>104</v>
      </c>
      <c r="C1850" s="27" t="s">
        <v>671</v>
      </c>
      <c r="D1850" s="27" t="s">
        <v>202</v>
      </c>
      <c r="E1850" s="27" t="s">
        <v>683</v>
      </c>
      <c r="F1850" s="27" t="s">
        <v>739</v>
      </c>
      <c r="G1850" s="27" t="s">
        <v>740</v>
      </c>
      <c r="H1850" s="34" t="s">
        <v>644</v>
      </c>
      <c r="I1850" s="34" t="s">
        <v>741</v>
      </c>
      <c r="J1850" s="34" t="str">
        <f t="shared" si="141"/>
        <v>Admin &amp; OtherRent &amp; Rates as % of Total Gross Profit</v>
      </c>
      <c r="K1850" s="34" t="str">
        <f t="shared" si="142"/>
        <v>340Rent - Toyota</v>
      </c>
      <c r="L1850" s="28">
        <f>+SUMIF('TB 4-24'!M:M,$AL1850,'TB 4-24'!G:G)</f>
        <v>0</v>
      </c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>
        <f>+SUMIF('Input Sheet'!$S:$S,$AL1850,'Input Sheet'!C:C)</f>
        <v>0</v>
      </c>
      <c r="Z1850" s="28">
        <f>+SUMIF('Input Sheet'!$S:$S,$AL1850,'Input Sheet'!D:D)</f>
        <v>0</v>
      </c>
      <c r="AA1850" s="28">
        <f>+SUMIF('Input Sheet'!$S:$S,$AL1850,'Input Sheet'!E:E)</f>
        <v>0</v>
      </c>
      <c r="AB1850" s="28">
        <f>+SUMIF('Input Sheet'!$S:$S,$AL1850,'Input Sheet'!F:F)</f>
        <v>0</v>
      </c>
      <c r="AC1850" s="28">
        <f>+SUMIF('Input Sheet'!$S:$S,$AL1850,'Input Sheet'!G:G)</f>
        <v>0</v>
      </c>
      <c r="AD1850" s="28">
        <f>+SUMIF('Input Sheet'!$S:$S,$AL1850,'Input Sheet'!H:H)</f>
        <v>0</v>
      </c>
      <c r="AE1850" s="28">
        <f>+SUMIF('Input Sheet'!$S:$S,$AL1850,'Input Sheet'!I:I)</f>
        <v>0</v>
      </c>
      <c r="AF1850" s="28">
        <f>+SUMIF('Input Sheet'!$S:$S,$AL1850,'Input Sheet'!J:J)</f>
        <v>0</v>
      </c>
      <c r="AG1850" s="28">
        <f>+SUMIF('Input Sheet'!$S:$S,$AL1850,'Input Sheet'!K:K)</f>
        <v>0</v>
      </c>
      <c r="AH1850" s="28">
        <f>+SUMIF('Input Sheet'!$S:$S,$AL1850,'Input Sheet'!L:L)</f>
        <v>0</v>
      </c>
      <c r="AI1850" s="28">
        <f>+SUMIF('Input Sheet'!$S:$S,$AL1850,'Input Sheet'!M:M)</f>
        <v>0</v>
      </c>
      <c r="AJ1850" s="28">
        <f>+SUMIF('Input Sheet'!$S:$S,$AL1850,'Input Sheet'!N:N)</f>
        <v>0</v>
      </c>
      <c r="AK1850" s="28"/>
      <c r="AL1850" s="27" t="str">
        <f t="shared" si="143"/>
        <v>340-7690</v>
      </c>
      <c r="AM1850" s="34" t="str">
        <f t="shared" si="144"/>
        <v>Admin &amp; Other</v>
      </c>
      <c r="AN1850" s="34" t="str">
        <f t="shared" si="145"/>
        <v>Admin &amp; OtherRent &amp; Rates as % of Total Gross Profit</v>
      </c>
      <c r="AO1850" s="35"/>
      <c r="AP1850" s="35"/>
      <c r="AQ1850" s="35"/>
    </row>
    <row r="1851" spans="1:43" x14ac:dyDescent="0.25">
      <c r="A1851" s="27" t="s">
        <v>103</v>
      </c>
      <c r="B1851" s="27" t="s">
        <v>104</v>
      </c>
      <c r="C1851" s="27" t="s">
        <v>104</v>
      </c>
      <c r="D1851" s="27" t="s">
        <v>199</v>
      </c>
      <c r="E1851" s="27" t="s">
        <v>679</v>
      </c>
      <c r="F1851" s="27" t="s">
        <v>742</v>
      </c>
      <c r="G1851" s="27" t="s">
        <v>743</v>
      </c>
      <c r="H1851" s="34" t="s">
        <v>644</v>
      </c>
      <c r="I1851" s="34" t="s">
        <v>741</v>
      </c>
      <c r="J1851" s="34" t="str">
        <f t="shared" si="141"/>
        <v>Admin &amp; OtherRent &amp; Rates as % of Total Gross Profit</v>
      </c>
      <c r="K1851" s="34" t="str">
        <f t="shared" si="142"/>
        <v>160Rates - Toyota</v>
      </c>
      <c r="L1851" s="28">
        <f>+SUMIF('TB 4-24'!M:M,$AL1851,'TB 4-24'!G:G)</f>
        <v>0</v>
      </c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>
        <f>+SUMIF('Input Sheet'!$S:$S,$AL1851,'Input Sheet'!C:C)</f>
        <v>0</v>
      </c>
      <c r="Z1851" s="28">
        <f>+SUMIF('Input Sheet'!$S:$S,$AL1851,'Input Sheet'!D:D)</f>
        <v>0</v>
      </c>
      <c r="AA1851" s="28">
        <f>+SUMIF('Input Sheet'!$S:$S,$AL1851,'Input Sheet'!E:E)</f>
        <v>0</v>
      </c>
      <c r="AB1851" s="28">
        <f>+SUMIF('Input Sheet'!$S:$S,$AL1851,'Input Sheet'!F:F)</f>
        <v>0</v>
      </c>
      <c r="AC1851" s="28">
        <f>+SUMIF('Input Sheet'!$S:$S,$AL1851,'Input Sheet'!G:G)</f>
        <v>0</v>
      </c>
      <c r="AD1851" s="28">
        <f>+SUMIF('Input Sheet'!$S:$S,$AL1851,'Input Sheet'!H:H)</f>
        <v>0</v>
      </c>
      <c r="AE1851" s="28">
        <f>+SUMIF('Input Sheet'!$S:$S,$AL1851,'Input Sheet'!I:I)</f>
        <v>0</v>
      </c>
      <c r="AF1851" s="28">
        <f>+SUMIF('Input Sheet'!$S:$S,$AL1851,'Input Sheet'!J:J)</f>
        <v>0</v>
      </c>
      <c r="AG1851" s="28">
        <f>+SUMIF('Input Sheet'!$S:$S,$AL1851,'Input Sheet'!K:K)</f>
        <v>0</v>
      </c>
      <c r="AH1851" s="28">
        <f>+SUMIF('Input Sheet'!$S:$S,$AL1851,'Input Sheet'!L:L)</f>
        <v>0</v>
      </c>
      <c r="AI1851" s="28">
        <f>+SUMIF('Input Sheet'!$S:$S,$AL1851,'Input Sheet'!M:M)</f>
        <v>0</v>
      </c>
      <c r="AJ1851" s="28">
        <f>+SUMIF('Input Sheet'!$S:$S,$AL1851,'Input Sheet'!N:N)</f>
        <v>0</v>
      </c>
      <c r="AK1851" s="28"/>
      <c r="AL1851" s="27" t="str">
        <f t="shared" si="143"/>
        <v>160-7760</v>
      </c>
      <c r="AM1851" s="34" t="str">
        <f t="shared" si="144"/>
        <v>Admin &amp; Other</v>
      </c>
      <c r="AN1851" s="34" t="str">
        <f t="shared" si="145"/>
        <v>Admin &amp; OtherRent &amp; Rates as % of Total Gross Profit</v>
      </c>
      <c r="AO1851" s="35"/>
      <c r="AP1851" s="35"/>
      <c r="AQ1851" s="35"/>
    </row>
    <row r="1852" spans="1:43" x14ac:dyDescent="0.25">
      <c r="A1852" s="27" t="s">
        <v>103</v>
      </c>
      <c r="B1852" s="27" t="s">
        <v>104</v>
      </c>
      <c r="C1852" s="27" t="s">
        <v>104</v>
      </c>
      <c r="D1852" s="27" t="s">
        <v>202</v>
      </c>
      <c r="E1852" s="27" t="s">
        <v>680</v>
      </c>
      <c r="F1852" s="27" t="s">
        <v>739</v>
      </c>
      <c r="G1852" s="27" t="s">
        <v>740</v>
      </c>
      <c r="H1852" s="34" t="s">
        <v>644</v>
      </c>
      <c r="I1852" s="34" t="s">
        <v>741</v>
      </c>
      <c r="J1852" s="34" t="str">
        <f t="shared" si="141"/>
        <v>Admin &amp; OtherRent &amp; Rates as % of Total Gross Profit</v>
      </c>
      <c r="K1852" s="34" t="str">
        <f t="shared" si="142"/>
        <v>130Rent - Toyota</v>
      </c>
      <c r="L1852" s="28">
        <f>+SUMIF('TB 4-24'!M:M,$AL1852,'TB 4-24'!G:G)</f>
        <v>0</v>
      </c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>
        <f>+SUMIF('Input Sheet'!$S:$S,$AL1852,'Input Sheet'!C:C)</f>
        <v>0</v>
      </c>
      <c r="Z1852" s="28">
        <f>+SUMIF('Input Sheet'!$S:$S,$AL1852,'Input Sheet'!D:D)</f>
        <v>0</v>
      </c>
      <c r="AA1852" s="28">
        <f>+SUMIF('Input Sheet'!$S:$S,$AL1852,'Input Sheet'!E:E)</f>
        <v>0</v>
      </c>
      <c r="AB1852" s="28">
        <f>+SUMIF('Input Sheet'!$S:$S,$AL1852,'Input Sheet'!F:F)</f>
        <v>0</v>
      </c>
      <c r="AC1852" s="28">
        <f>+SUMIF('Input Sheet'!$S:$S,$AL1852,'Input Sheet'!G:G)</f>
        <v>0</v>
      </c>
      <c r="AD1852" s="28">
        <f>+SUMIF('Input Sheet'!$S:$S,$AL1852,'Input Sheet'!H:H)</f>
        <v>0</v>
      </c>
      <c r="AE1852" s="28">
        <f>+SUMIF('Input Sheet'!$S:$S,$AL1852,'Input Sheet'!I:I)</f>
        <v>0</v>
      </c>
      <c r="AF1852" s="28">
        <f>+SUMIF('Input Sheet'!$S:$S,$AL1852,'Input Sheet'!J:J)</f>
        <v>0</v>
      </c>
      <c r="AG1852" s="28">
        <f>+SUMIF('Input Sheet'!$S:$S,$AL1852,'Input Sheet'!K:K)</f>
        <v>0</v>
      </c>
      <c r="AH1852" s="28">
        <f>+SUMIF('Input Sheet'!$S:$S,$AL1852,'Input Sheet'!L:L)</f>
        <v>0</v>
      </c>
      <c r="AI1852" s="28">
        <f>+SUMIF('Input Sheet'!$S:$S,$AL1852,'Input Sheet'!M:M)</f>
        <v>0</v>
      </c>
      <c r="AJ1852" s="28">
        <f>+SUMIF('Input Sheet'!$S:$S,$AL1852,'Input Sheet'!N:N)</f>
        <v>0</v>
      </c>
      <c r="AK1852" s="28"/>
      <c r="AL1852" s="27" t="str">
        <f t="shared" si="143"/>
        <v>130-7690</v>
      </c>
      <c r="AM1852" s="34" t="str">
        <f t="shared" si="144"/>
        <v>Admin &amp; Other</v>
      </c>
      <c r="AN1852" s="34" t="str">
        <f t="shared" si="145"/>
        <v>Admin &amp; OtherRent &amp; Rates as % of Total Gross Profit</v>
      </c>
      <c r="AO1852" s="35"/>
      <c r="AP1852" s="35"/>
      <c r="AQ1852" s="35"/>
    </row>
    <row r="1853" spans="1:43" x14ac:dyDescent="0.25">
      <c r="A1853" s="27" t="s">
        <v>103</v>
      </c>
      <c r="B1853" s="27" t="s">
        <v>104</v>
      </c>
      <c r="C1853" s="27" t="s">
        <v>657</v>
      </c>
      <c r="D1853" s="27" t="s">
        <v>199</v>
      </c>
      <c r="E1853" s="27" t="s">
        <v>660</v>
      </c>
      <c r="F1853" s="27" t="s">
        <v>742</v>
      </c>
      <c r="G1853" s="27" t="s">
        <v>743</v>
      </c>
      <c r="H1853" s="34" t="s">
        <v>644</v>
      </c>
      <c r="I1853" s="34" t="s">
        <v>741</v>
      </c>
      <c r="J1853" s="34" t="str">
        <f t="shared" si="141"/>
        <v>Admin &amp; OtherRent &amp; Rates as % of Total Gross Profit</v>
      </c>
      <c r="K1853" s="34" t="str">
        <f t="shared" si="142"/>
        <v>200Rates - Toyota</v>
      </c>
      <c r="L1853" s="28">
        <f>+SUMIF('TB 4-24'!M:M,$AL1853,'TB 4-24'!G:G)</f>
        <v>0</v>
      </c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>
        <f>+SUMIF('Input Sheet'!$S:$S,$AL1853,'Input Sheet'!C:C)</f>
        <v>0</v>
      </c>
      <c r="Z1853" s="28">
        <f>+SUMIF('Input Sheet'!$S:$S,$AL1853,'Input Sheet'!D:D)</f>
        <v>0</v>
      </c>
      <c r="AA1853" s="28">
        <f>+SUMIF('Input Sheet'!$S:$S,$AL1853,'Input Sheet'!E:E)</f>
        <v>0</v>
      </c>
      <c r="AB1853" s="28">
        <f>+SUMIF('Input Sheet'!$S:$S,$AL1853,'Input Sheet'!F:F)</f>
        <v>0</v>
      </c>
      <c r="AC1853" s="28">
        <f>+SUMIF('Input Sheet'!$S:$S,$AL1853,'Input Sheet'!G:G)</f>
        <v>0</v>
      </c>
      <c r="AD1853" s="28">
        <f>+SUMIF('Input Sheet'!$S:$S,$AL1853,'Input Sheet'!H:H)</f>
        <v>0</v>
      </c>
      <c r="AE1853" s="28">
        <f>+SUMIF('Input Sheet'!$S:$S,$AL1853,'Input Sheet'!I:I)</f>
        <v>0</v>
      </c>
      <c r="AF1853" s="28">
        <f>+SUMIF('Input Sheet'!$S:$S,$AL1853,'Input Sheet'!J:J)</f>
        <v>0</v>
      </c>
      <c r="AG1853" s="28">
        <f>+SUMIF('Input Sheet'!$S:$S,$AL1853,'Input Sheet'!K:K)</f>
        <v>0</v>
      </c>
      <c r="AH1853" s="28">
        <f>+SUMIF('Input Sheet'!$S:$S,$AL1853,'Input Sheet'!L:L)</f>
        <v>0</v>
      </c>
      <c r="AI1853" s="28">
        <f>+SUMIF('Input Sheet'!$S:$S,$AL1853,'Input Sheet'!M:M)</f>
        <v>0</v>
      </c>
      <c r="AJ1853" s="28">
        <f>+SUMIF('Input Sheet'!$S:$S,$AL1853,'Input Sheet'!N:N)</f>
        <v>0</v>
      </c>
      <c r="AK1853" s="28"/>
      <c r="AL1853" s="27" t="str">
        <f t="shared" si="143"/>
        <v>200-7760</v>
      </c>
      <c r="AM1853" s="34" t="str">
        <f t="shared" si="144"/>
        <v>Admin &amp; Other</v>
      </c>
      <c r="AN1853" s="34" t="str">
        <f t="shared" si="145"/>
        <v>Admin &amp; OtherRent &amp; Rates as % of Total Gross Profit</v>
      </c>
      <c r="AO1853" s="35"/>
      <c r="AP1853" s="35"/>
      <c r="AQ1853" s="35"/>
    </row>
    <row r="1854" spans="1:43" x14ac:dyDescent="0.25">
      <c r="A1854" s="27" t="s">
        <v>103</v>
      </c>
      <c r="B1854" s="27" t="s">
        <v>104</v>
      </c>
      <c r="C1854" s="27" t="s">
        <v>657</v>
      </c>
      <c r="D1854" s="27" t="s">
        <v>199</v>
      </c>
      <c r="E1854" s="27" t="s">
        <v>661</v>
      </c>
      <c r="F1854" s="27" t="s">
        <v>742</v>
      </c>
      <c r="G1854" s="27" t="s">
        <v>743</v>
      </c>
      <c r="H1854" s="34" t="s">
        <v>644</v>
      </c>
      <c r="I1854" s="34" t="s">
        <v>741</v>
      </c>
      <c r="J1854" s="34" t="str">
        <f t="shared" si="141"/>
        <v>Admin &amp; OtherRent &amp; Rates as % of Total Gross Profit</v>
      </c>
      <c r="K1854" s="34" t="str">
        <f t="shared" si="142"/>
        <v>221Rates - Toyota</v>
      </c>
      <c r="L1854" s="28">
        <f>+SUMIF('TB 4-24'!M:M,$AL1854,'TB 4-24'!G:G)</f>
        <v>0</v>
      </c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>
        <f>+SUMIF('Input Sheet'!$S:$S,$AL1854,'Input Sheet'!C:C)</f>
        <v>0</v>
      </c>
      <c r="Z1854" s="28">
        <f>+SUMIF('Input Sheet'!$S:$S,$AL1854,'Input Sheet'!D:D)</f>
        <v>0</v>
      </c>
      <c r="AA1854" s="28">
        <f>+SUMIF('Input Sheet'!$S:$S,$AL1854,'Input Sheet'!E:E)</f>
        <v>0</v>
      </c>
      <c r="AB1854" s="28">
        <f>+SUMIF('Input Sheet'!$S:$S,$AL1854,'Input Sheet'!F:F)</f>
        <v>0</v>
      </c>
      <c r="AC1854" s="28">
        <f>+SUMIF('Input Sheet'!$S:$S,$AL1854,'Input Sheet'!G:G)</f>
        <v>0</v>
      </c>
      <c r="AD1854" s="28">
        <f>+SUMIF('Input Sheet'!$S:$S,$AL1854,'Input Sheet'!H:H)</f>
        <v>0</v>
      </c>
      <c r="AE1854" s="28">
        <f>+SUMIF('Input Sheet'!$S:$S,$AL1854,'Input Sheet'!I:I)</f>
        <v>0</v>
      </c>
      <c r="AF1854" s="28">
        <f>+SUMIF('Input Sheet'!$S:$S,$AL1854,'Input Sheet'!J:J)</f>
        <v>0</v>
      </c>
      <c r="AG1854" s="28">
        <f>+SUMIF('Input Sheet'!$S:$S,$AL1854,'Input Sheet'!K:K)</f>
        <v>0</v>
      </c>
      <c r="AH1854" s="28">
        <f>+SUMIF('Input Sheet'!$S:$S,$AL1854,'Input Sheet'!L:L)</f>
        <v>0</v>
      </c>
      <c r="AI1854" s="28">
        <f>+SUMIF('Input Sheet'!$S:$S,$AL1854,'Input Sheet'!M:M)</f>
        <v>0</v>
      </c>
      <c r="AJ1854" s="28">
        <f>+SUMIF('Input Sheet'!$S:$S,$AL1854,'Input Sheet'!N:N)</f>
        <v>0</v>
      </c>
      <c r="AK1854" s="28"/>
      <c r="AL1854" s="27" t="str">
        <f t="shared" si="143"/>
        <v>221-7760</v>
      </c>
      <c r="AM1854" s="34" t="str">
        <f t="shared" si="144"/>
        <v>Admin &amp; Other</v>
      </c>
      <c r="AN1854" s="34" t="str">
        <f t="shared" si="145"/>
        <v>Admin &amp; OtherRent &amp; Rates as % of Total Gross Profit</v>
      </c>
      <c r="AO1854" s="35"/>
      <c r="AP1854" s="35"/>
      <c r="AQ1854" s="35"/>
    </row>
    <row r="1855" spans="1:43" x14ac:dyDescent="0.25">
      <c r="A1855" s="27" t="s">
        <v>103</v>
      </c>
      <c r="B1855" s="27" t="s">
        <v>104</v>
      </c>
      <c r="C1855" s="27" t="s">
        <v>663</v>
      </c>
      <c r="D1855" s="27" t="s">
        <v>199</v>
      </c>
      <c r="E1855" s="27" t="s">
        <v>664</v>
      </c>
      <c r="F1855" s="27" t="s">
        <v>742</v>
      </c>
      <c r="G1855" s="27" t="s">
        <v>743</v>
      </c>
      <c r="H1855" s="34" t="s">
        <v>644</v>
      </c>
      <c r="I1855" s="34" t="s">
        <v>741</v>
      </c>
      <c r="J1855" s="34" t="str">
        <f t="shared" si="141"/>
        <v>Admin &amp; OtherRent &amp; Rates as % of Total Gross Profit</v>
      </c>
      <c r="K1855" s="34" t="str">
        <f t="shared" si="142"/>
        <v>400Rates - Toyota</v>
      </c>
      <c r="L1855" s="28">
        <f>+SUMIF('TB 4-24'!M:M,$AL1855,'TB 4-24'!G:G)</f>
        <v>0</v>
      </c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>
        <f>+SUMIF('Input Sheet'!$S:$S,$AL1855,'Input Sheet'!C:C)</f>
        <v>0</v>
      </c>
      <c r="Z1855" s="28">
        <f>+SUMIF('Input Sheet'!$S:$S,$AL1855,'Input Sheet'!D:D)</f>
        <v>0</v>
      </c>
      <c r="AA1855" s="28">
        <f>+SUMIF('Input Sheet'!$S:$S,$AL1855,'Input Sheet'!E:E)</f>
        <v>0</v>
      </c>
      <c r="AB1855" s="28">
        <f>+SUMIF('Input Sheet'!$S:$S,$AL1855,'Input Sheet'!F:F)</f>
        <v>0</v>
      </c>
      <c r="AC1855" s="28">
        <f>+SUMIF('Input Sheet'!$S:$S,$AL1855,'Input Sheet'!G:G)</f>
        <v>0</v>
      </c>
      <c r="AD1855" s="28">
        <f>+SUMIF('Input Sheet'!$S:$S,$AL1855,'Input Sheet'!H:H)</f>
        <v>0</v>
      </c>
      <c r="AE1855" s="28">
        <f>+SUMIF('Input Sheet'!$S:$S,$AL1855,'Input Sheet'!I:I)</f>
        <v>0</v>
      </c>
      <c r="AF1855" s="28">
        <f>+SUMIF('Input Sheet'!$S:$S,$AL1855,'Input Sheet'!J:J)</f>
        <v>0</v>
      </c>
      <c r="AG1855" s="28">
        <f>+SUMIF('Input Sheet'!$S:$S,$AL1855,'Input Sheet'!K:K)</f>
        <v>0</v>
      </c>
      <c r="AH1855" s="28">
        <f>+SUMIF('Input Sheet'!$S:$S,$AL1855,'Input Sheet'!L:L)</f>
        <v>0</v>
      </c>
      <c r="AI1855" s="28">
        <f>+SUMIF('Input Sheet'!$S:$S,$AL1855,'Input Sheet'!M:M)</f>
        <v>0</v>
      </c>
      <c r="AJ1855" s="28">
        <f>+SUMIF('Input Sheet'!$S:$S,$AL1855,'Input Sheet'!N:N)</f>
        <v>0</v>
      </c>
      <c r="AK1855" s="28"/>
      <c r="AL1855" s="27" t="str">
        <f t="shared" si="143"/>
        <v>400-7760</v>
      </c>
      <c r="AM1855" s="34" t="str">
        <f t="shared" si="144"/>
        <v>Admin &amp; Other</v>
      </c>
      <c r="AN1855" s="34" t="str">
        <f t="shared" si="145"/>
        <v>Admin &amp; OtherRent &amp; Rates as % of Total Gross Profit</v>
      </c>
      <c r="AO1855" s="35"/>
      <c r="AP1855" s="35"/>
      <c r="AQ1855" s="35"/>
    </row>
    <row r="1856" spans="1:43" x14ac:dyDescent="0.25">
      <c r="A1856" s="27" t="s">
        <v>103</v>
      </c>
      <c r="B1856" s="27" t="s">
        <v>104</v>
      </c>
      <c r="C1856" s="27" t="s">
        <v>663</v>
      </c>
      <c r="D1856" s="27" t="s">
        <v>199</v>
      </c>
      <c r="E1856" s="27" t="s">
        <v>665</v>
      </c>
      <c r="F1856" s="27" t="s">
        <v>742</v>
      </c>
      <c r="G1856" s="27" t="s">
        <v>743</v>
      </c>
      <c r="H1856" s="34" t="s">
        <v>644</v>
      </c>
      <c r="I1856" s="34" t="s">
        <v>741</v>
      </c>
      <c r="J1856" s="34" t="str">
        <f t="shared" si="141"/>
        <v>Admin &amp; OtherRent &amp; Rates as % of Total Gross Profit</v>
      </c>
      <c r="K1856" s="34" t="str">
        <f t="shared" si="142"/>
        <v>410Rates - Toyota</v>
      </c>
      <c r="L1856" s="28">
        <f>+SUMIF('TB 4-24'!M:M,$AL1856,'TB 4-24'!G:G)</f>
        <v>0</v>
      </c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>
        <f>+SUMIF('Input Sheet'!$S:$S,$AL1856,'Input Sheet'!C:C)</f>
        <v>0</v>
      </c>
      <c r="Z1856" s="28">
        <f>+SUMIF('Input Sheet'!$S:$S,$AL1856,'Input Sheet'!D:D)</f>
        <v>0</v>
      </c>
      <c r="AA1856" s="28">
        <f>+SUMIF('Input Sheet'!$S:$S,$AL1856,'Input Sheet'!E:E)</f>
        <v>0</v>
      </c>
      <c r="AB1856" s="28">
        <f>+SUMIF('Input Sheet'!$S:$S,$AL1856,'Input Sheet'!F:F)</f>
        <v>0</v>
      </c>
      <c r="AC1856" s="28">
        <f>+SUMIF('Input Sheet'!$S:$S,$AL1856,'Input Sheet'!G:G)</f>
        <v>0</v>
      </c>
      <c r="AD1856" s="28">
        <f>+SUMIF('Input Sheet'!$S:$S,$AL1856,'Input Sheet'!H:H)</f>
        <v>0</v>
      </c>
      <c r="AE1856" s="28">
        <f>+SUMIF('Input Sheet'!$S:$S,$AL1856,'Input Sheet'!I:I)</f>
        <v>0</v>
      </c>
      <c r="AF1856" s="28">
        <f>+SUMIF('Input Sheet'!$S:$S,$AL1856,'Input Sheet'!J:J)</f>
        <v>0</v>
      </c>
      <c r="AG1856" s="28">
        <f>+SUMIF('Input Sheet'!$S:$S,$AL1856,'Input Sheet'!K:K)</f>
        <v>0</v>
      </c>
      <c r="AH1856" s="28">
        <f>+SUMIF('Input Sheet'!$S:$S,$AL1856,'Input Sheet'!L:L)</f>
        <v>0</v>
      </c>
      <c r="AI1856" s="28">
        <f>+SUMIF('Input Sheet'!$S:$S,$AL1856,'Input Sheet'!M:M)</f>
        <v>0</v>
      </c>
      <c r="AJ1856" s="28">
        <f>+SUMIF('Input Sheet'!$S:$S,$AL1856,'Input Sheet'!N:N)</f>
        <v>0</v>
      </c>
      <c r="AK1856" s="28"/>
      <c r="AL1856" s="27" t="str">
        <f t="shared" si="143"/>
        <v>410-7760</v>
      </c>
      <c r="AM1856" s="34" t="str">
        <f t="shared" si="144"/>
        <v>Admin &amp; Other</v>
      </c>
      <c r="AN1856" s="34" t="str">
        <f t="shared" si="145"/>
        <v>Admin &amp; OtherRent &amp; Rates as % of Total Gross Profit</v>
      </c>
      <c r="AO1856" s="35"/>
      <c r="AP1856" s="35"/>
      <c r="AQ1856" s="35"/>
    </row>
    <row r="1857" spans="1:43" x14ac:dyDescent="0.25">
      <c r="A1857" s="27" t="s">
        <v>103</v>
      </c>
      <c r="B1857" s="27" t="s">
        <v>104</v>
      </c>
      <c r="C1857" s="27" t="s">
        <v>663</v>
      </c>
      <c r="D1857" s="27" t="s">
        <v>199</v>
      </c>
      <c r="E1857" s="27" t="s">
        <v>666</v>
      </c>
      <c r="F1857" s="27" t="s">
        <v>742</v>
      </c>
      <c r="G1857" s="27" t="s">
        <v>743</v>
      </c>
      <c r="H1857" s="34" t="s">
        <v>644</v>
      </c>
      <c r="I1857" s="34" t="s">
        <v>741</v>
      </c>
      <c r="J1857" s="34" t="str">
        <f t="shared" si="141"/>
        <v>Admin &amp; OtherRent &amp; Rates as % of Total Gross Profit</v>
      </c>
      <c r="K1857" s="34" t="str">
        <f t="shared" si="142"/>
        <v>420Rates - Toyota</v>
      </c>
      <c r="L1857" s="28">
        <f>+SUMIF('TB 4-24'!M:M,$AL1857,'TB 4-24'!G:G)</f>
        <v>0</v>
      </c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>
        <f>+SUMIF('Input Sheet'!$S:$S,$AL1857,'Input Sheet'!C:C)</f>
        <v>0</v>
      </c>
      <c r="Z1857" s="28">
        <f>+SUMIF('Input Sheet'!$S:$S,$AL1857,'Input Sheet'!D:D)</f>
        <v>0</v>
      </c>
      <c r="AA1857" s="28">
        <f>+SUMIF('Input Sheet'!$S:$S,$AL1857,'Input Sheet'!E:E)</f>
        <v>0</v>
      </c>
      <c r="AB1857" s="28">
        <f>+SUMIF('Input Sheet'!$S:$S,$AL1857,'Input Sheet'!F:F)</f>
        <v>0</v>
      </c>
      <c r="AC1857" s="28">
        <f>+SUMIF('Input Sheet'!$S:$S,$AL1857,'Input Sheet'!G:G)</f>
        <v>0</v>
      </c>
      <c r="AD1857" s="28">
        <f>+SUMIF('Input Sheet'!$S:$S,$AL1857,'Input Sheet'!H:H)</f>
        <v>0</v>
      </c>
      <c r="AE1857" s="28">
        <f>+SUMIF('Input Sheet'!$S:$S,$AL1857,'Input Sheet'!I:I)</f>
        <v>0</v>
      </c>
      <c r="AF1857" s="28">
        <f>+SUMIF('Input Sheet'!$S:$S,$AL1857,'Input Sheet'!J:J)</f>
        <v>0</v>
      </c>
      <c r="AG1857" s="28">
        <f>+SUMIF('Input Sheet'!$S:$S,$AL1857,'Input Sheet'!K:K)</f>
        <v>0</v>
      </c>
      <c r="AH1857" s="28">
        <f>+SUMIF('Input Sheet'!$S:$S,$AL1857,'Input Sheet'!L:L)</f>
        <v>0</v>
      </c>
      <c r="AI1857" s="28">
        <f>+SUMIF('Input Sheet'!$S:$S,$AL1857,'Input Sheet'!M:M)</f>
        <v>0</v>
      </c>
      <c r="AJ1857" s="28">
        <f>+SUMIF('Input Sheet'!$S:$S,$AL1857,'Input Sheet'!N:N)</f>
        <v>0</v>
      </c>
      <c r="AK1857" s="28"/>
      <c r="AL1857" s="27" t="str">
        <f t="shared" si="143"/>
        <v>420-7760</v>
      </c>
      <c r="AM1857" s="34" t="str">
        <f t="shared" si="144"/>
        <v>Admin &amp; Other</v>
      </c>
      <c r="AN1857" s="34" t="str">
        <f t="shared" si="145"/>
        <v>Admin &amp; OtherRent &amp; Rates as % of Total Gross Profit</v>
      </c>
      <c r="AO1857" s="35"/>
      <c r="AP1857" s="35"/>
      <c r="AQ1857" s="35"/>
    </row>
    <row r="1858" spans="1:43" x14ac:dyDescent="0.25">
      <c r="A1858" s="27" t="s">
        <v>103</v>
      </c>
      <c r="B1858" s="27" t="s">
        <v>104</v>
      </c>
      <c r="C1858" s="27" t="s">
        <v>663</v>
      </c>
      <c r="D1858" s="27" t="s">
        <v>199</v>
      </c>
      <c r="E1858" s="27" t="s">
        <v>667</v>
      </c>
      <c r="F1858" s="27" t="s">
        <v>742</v>
      </c>
      <c r="G1858" s="27" t="s">
        <v>743</v>
      </c>
      <c r="H1858" s="34" t="s">
        <v>644</v>
      </c>
      <c r="I1858" s="34" t="s">
        <v>741</v>
      </c>
      <c r="J1858" s="34" t="str">
        <f t="shared" si="141"/>
        <v>Admin &amp; OtherRent &amp; Rates as % of Total Gross Profit</v>
      </c>
      <c r="K1858" s="34" t="str">
        <f t="shared" si="142"/>
        <v>421Rates - Toyota</v>
      </c>
      <c r="L1858" s="28">
        <f>+SUMIF('TB 4-24'!M:M,$AL1858,'TB 4-24'!G:G)</f>
        <v>0</v>
      </c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>
        <f>+SUMIF('Input Sheet'!$S:$S,$AL1858,'Input Sheet'!C:C)</f>
        <v>0</v>
      </c>
      <c r="Z1858" s="28">
        <f>+SUMIF('Input Sheet'!$S:$S,$AL1858,'Input Sheet'!D:D)</f>
        <v>0</v>
      </c>
      <c r="AA1858" s="28">
        <f>+SUMIF('Input Sheet'!$S:$S,$AL1858,'Input Sheet'!E:E)</f>
        <v>0</v>
      </c>
      <c r="AB1858" s="28">
        <f>+SUMIF('Input Sheet'!$S:$S,$AL1858,'Input Sheet'!F:F)</f>
        <v>0</v>
      </c>
      <c r="AC1858" s="28">
        <f>+SUMIF('Input Sheet'!$S:$S,$AL1858,'Input Sheet'!G:G)</f>
        <v>0</v>
      </c>
      <c r="AD1858" s="28">
        <f>+SUMIF('Input Sheet'!$S:$S,$AL1858,'Input Sheet'!H:H)</f>
        <v>0</v>
      </c>
      <c r="AE1858" s="28">
        <f>+SUMIF('Input Sheet'!$S:$S,$AL1858,'Input Sheet'!I:I)</f>
        <v>0</v>
      </c>
      <c r="AF1858" s="28">
        <f>+SUMIF('Input Sheet'!$S:$S,$AL1858,'Input Sheet'!J:J)</f>
        <v>0</v>
      </c>
      <c r="AG1858" s="28">
        <f>+SUMIF('Input Sheet'!$S:$S,$AL1858,'Input Sheet'!K:K)</f>
        <v>0</v>
      </c>
      <c r="AH1858" s="28">
        <f>+SUMIF('Input Sheet'!$S:$S,$AL1858,'Input Sheet'!L:L)</f>
        <v>0</v>
      </c>
      <c r="AI1858" s="28">
        <f>+SUMIF('Input Sheet'!$S:$S,$AL1858,'Input Sheet'!M:M)</f>
        <v>0</v>
      </c>
      <c r="AJ1858" s="28">
        <f>+SUMIF('Input Sheet'!$S:$S,$AL1858,'Input Sheet'!N:N)</f>
        <v>0</v>
      </c>
      <c r="AK1858" s="28"/>
      <c r="AL1858" s="27" t="str">
        <f t="shared" si="143"/>
        <v>421-7760</v>
      </c>
      <c r="AM1858" s="34" t="str">
        <f t="shared" si="144"/>
        <v>Admin &amp; Other</v>
      </c>
      <c r="AN1858" s="34" t="str">
        <f t="shared" si="145"/>
        <v>Admin &amp; OtherRent &amp; Rates as % of Total Gross Profit</v>
      </c>
      <c r="AO1858" s="35"/>
      <c r="AP1858" s="35"/>
      <c r="AQ1858" s="35"/>
    </row>
    <row r="1859" spans="1:43" x14ac:dyDescent="0.25">
      <c r="A1859" s="27" t="s">
        <v>103</v>
      </c>
      <c r="B1859" s="27" t="s">
        <v>104</v>
      </c>
      <c r="C1859" s="27" t="s">
        <v>104</v>
      </c>
      <c r="D1859" s="27" t="s">
        <v>202</v>
      </c>
      <c r="E1859" s="27" t="s">
        <v>684</v>
      </c>
      <c r="F1859" s="27" t="s">
        <v>739</v>
      </c>
      <c r="G1859" s="27" t="s">
        <v>740</v>
      </c>
      <c r="H1859" s="34" t="s">
        <v>644</v>
      </c>
      <c r="I1859" s="34" t="s">
        <v>741</v>
      </c>
      <c r="J1859" s="34" t="str">
        <f t="shared" ref="J1859:J1922" si="146">+H1859&amp;I1859</f>
        <v>Admin &amp; OtherRent &amp; Rates as % of Total Gross Profit</v>
      </c>
      <c r="K1859" s="34" t="str">
        <f t="shared" ref="K1859:K1922" si="147">+E1859&amp;G1859</f>
        <v>147Rent - Toyota</v>
      </c>
      <c r="L1859" s="28">
        <f>+SUMIF('TB 4-24'!M:M,$AL1859,'TB 4-24'!G:G)</f>
        <v>0</v>
      </c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>
        <f>+SUMIF('Input Sheet'!$S:$S,$AL1859,'Input Sheet'!C:C)</f>
        <v>0</v>
      </c>
      <c r="Z1859" s="28">
        <f>+SUMIF('Input Sheet'!$S:$S,$AL1859,'Input Sheet'!D:D)</f>
        <v>0</v>
      </c>
      <c r="AA1859" s="28">
        <f>+SUMIF('Input Sheet'!$S:$S,$AL1859,'Input Sheet'!E:E)</f>
        <v>0</v>
      </c>
      <c r="AB1859" s="28">
        <f>+SUMIF('Input Sheet'!$S:$S,$AL1859,'Input Sheet'!F:F)</f>
        <v>0</v>
      </c>
      <c r="AC1859" s="28">
        <f>+SUMIF('Input Sheet'!$S:$S,$AL1859,'Input Sheet'!G:G)</f>
        <v>0</v>
      </c>
      <c r="AD1859" s="28">
        <f>+SUMIF('Input Sheet'!$S:$S,$AL1859,'Input Sheet'!H:H)</f>
        <v>0</v>
      </c>
      <c r="AE1859" s="28">
        <f>+SUMIF('Input Sheet'!$S:$S,$AL1859,'Input Sheet'!I:I)</f>
        <v>0</v>
      </c>
      <c r="AF1859" s="28">
        <f>+SUMIF('Input Sheet'!$S:$S,$AL1859,'Input Sheet'!J:J)</f>
        <v>0</v>
      </c>
      <c r="AG1859" s="28">
        <f>+SUMIF('Input Sheet'!$S:$S,$AL1859,'Input Sheet'!K:K)</f>
        <v>0</v>
      </c>
      <c r="AH1859" s="28">
        <f>+SUMIF('Input Sheet'!$S:$S,$AL1859,'Input Sheet'!L:L)</f>
        <v>0</v>
      </c>
      <c r="AI1859" s="28">
        <f>+SUMIF('Input Sheet'!$S:$S,$AL1859,'Input Sheet'!M:M)</f>
        <v>0</v>
      </c>
      <c r="AJ1859" s="28">
        <f>+SUMIF('Input Sheet'!$S:$S,$AL1859,'Input Sheet'!N:N)</f>
        <v>0</v>
      </c>
      <c r="AK1859" s="28"/>
      <c r="AL1859" s="27" t="str">
        <f t="shared" ref="AL1859:AL1922" si="148">+E1859&amp;"-"&amp;D1859</f>
        <v>147-7690</v>
      </c>
      <c r="AM1859" s="34" t="str">
        <f t="shared" si="144"/>
        <v>Admin &amp; Other</v>
      </c>
      <c r="AN1859" s="34" t="str">
        <f t="shared" si="145"/>
        <v>Admin &amp; OtherRent &amp; Rates as % of Total Gross Profit</v>
      </c>
      <c r="AO1859" s="35"/>
      <c r="AP1859" s="35"/>
      <c r="AQ1859" s="35"/>
    </row>
    <row r="1860" spans="1:43" x14ac:dyDescent="0.25">
      <c r="A1860" s="27" t="s">
        <v>103</v>
      </c>
      <c r="B1860" s="27" t="s">
        <v>104</v>
      </c>
      <c r="C1860" s="27" t="s">
        <v>657</v>
      </c>
      <c r="D1860" s="27" t="s">
        <v>202</v>
      </c>
      <c r="E1860" s="27" t="s">
        <v>682</v>
      </c>
      <c r="F1860" s="27" t="s">
        <v>739</v>
      </c>
      <c r="G1860" s="27" t="s">
        <v>740</v>
      </c>
      <c r="H1860" s="34" t="s">
        <v>644</v>
      </c>
      <c r="I1860" s="34" t="s">
        <v>741</v>
      </c>
      <c r="J1860" s="34" t="str">
        <f t="shared" si="146"/>
        <v>Admin &amp; OtherRent &amp; Rates as % of Total Gross Profit</v>
      </c>
      <c r="K1860" s="34" t="str">
        <f t="shared" si="147"/>
        <v>240Rent - Toyota</v>
      </c>
      <c r="L1860" s="28">
        <f>+SUMIF('TB 4-24'!M:M,$AL1860,'TB 4-24'!G:G)</f>
        <v>0</v>
      </c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>
        <f>+SUMIF('Input Sheet'!$S:$S,$AL1860,'Input Sheet'!C:C)</f>
        <v>0</v>
      </c>
      <c r="Z1860" s="28">
        <f>+SUMIF('Input Sheet'!$S:$S,$AL1860,'Input Sheet'!D:D)</f>
        <v>0</v>
      </c>
      <c r="AA1860" s="28">
        <f>+SUMIF('Input Sheet'!$S:$S,$AL1860,'Input Sheet'!E:E)</f>
        <v>0</v>
      </c>
      <c r="AB1860" s="28">
        <f>+SUMIF('Input Sheet'!$S:$S,$AL1860,'Input Sheet'!F:F)</f>
        <v>0</v>
      </c>
      <c r="AC1860" s="28">
        <f>+SUMIF('Input Sheet'!$S:$S,$AL1860,'Input Sheet'!G:G)</f>
        <v>0</v>
      </c>
      <c r="AD1860" s="28">
        <f>+SUMIF('Input Sheet'!$S:$S,$AL1860,'Input Sheet'!H:H)</f>
        <v>0</v>
      </c>
      <c r="AE1860" s="28">
        <f>+SUMIF('Input Sheet'!$S:$S,$AL1860,'Input Sheet'!I:I)</f>
        <v>0</v>
      </c>
      <c r="AF1860" s="28">
        <f>+SUMIF('Input Sheet'!$S:$S,$AL1860,'Input Sheet'!J:J)</f>
        <v>0</v>
      </c>
      <c r="AG1860" s="28">
        <f>+SUMIF('Input Sheet'!$S:$S,$AL1860,'Input Sheet'!K:K)</f>
        <v>0</v>
      </c>
      <c r="AH1860" s="28">
        <f>+SUMIF('Input Sheet'!$S:$S,$AL1860,'Input Sheet'!L:L)</f>
        <v>0</v>
      </c>
      <c r="AI1860" s="28">
        <f>+SUMIF('Input Sheet'!$S:$S,$AL1860,'Input Sheet'!M:M)</f>
        <v>0</v>
      </c>
      <c r="AJ1860" s="28">
        <f>+SUMIF('Input Sheet'!$S:$S,$AL1860,'Input Sheet'!N:N)</f>
        <v>0</v>
      </c>
      <c r="AK1860" s="28"/>
      <c r="AL1860" s="27" t="str">
        <f t="shared" si="148"/>
        <v>240-7690</v>
      </c>
      <c r="AM1860" s="34" t="str">
        <f t="shared" ref="AM1860:AM1923" si="149">H1860</f>
        <v>Admin &amp; Other</v>
      </c>
      <c r="AN1860" s="34" t="str">
        <f t="shared" ref="AN1860:AN1923" si="150">J1860</f>
        <v>Admin &amp; OtherRent &amp; Rates as % of Total Gross Profit</v>
      </c>
      <c r="AO1860" s="35"/>
      <c r="AP1860" s="35"/>
      <c r="AQ1860" s="35"/>
    </row>
    <row r="1861" spans="1:43" x14ac:dyDescent="0.25">
      <c r="A1861" s="27" t="s">
        <v>103</v>
      </c>
      <c r="B1861" s="27" t="s">
        <v>104</v>
      </c>
      <c r="C1861" s="27" t="s">
        <v>663</v>
      </c>
      <c r="D1861" s="27" t="s">
        <v>199</v>
      </c>
      <c r="E1861" s="27" t="s">
        <v>670</v>
      </c>
      <c r="F1861" s="27" t="s">
        <v>742</v>
      </c>
      <c r="G1861" s="27" t="s">
        <v>743</v>
      </c>
      <c r="H1861" s="34" t="s">
        <v>644</v>
      </c>
      <c r="I1861" s="34" t="s">
        <v>741</v>
      </c>
      <c r="J1861" s="34" t="str">
        <f t="shared" si="146"/>
        <v>Admin &amp; OtherRent &amp; Rates as % of Total Gross Profit</v>
      </c>
      <c r="K1861" s="34" t="str">
        <f t="shared" si="147"/>
        <v>460Rates - Toyota</v>
      </c>
      <c r="L1861" s="28">
        <f>+SUMIF('TB 4-24'!M:M,$AL1861,'TB 4-24'!G:G)</f>
        <v>0</v>
      </c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>
        <f>+SUMIF('Input Sheet'!$S:$S,$AL1861,'Input Sheet'!C:C)</f>
        <v>0</v>
      </c>
      <c r="Z1861" s="28">
        <f>+SUMIF('Input Sheet'!$S:$S,$AL1861,'Input Sheet'!D:D)</f>
        <v>0</v>
      </c>
      <c r="AA1861" s="28">
        <f>+SUMIF('Input Sheet'!$S:$S,$AL1861,'Input Sheet'!E:E)</f>
        <v>0</v>
      </c>
      <c r="AB1861" s="28">
        <f>+SUMIF('Input Sheet'!$S:$S,$AL1861,'Input Sheet'!F:F)</f>
        <v>0</v>
      </c>
      <c r="AC1861" s="28">
        <f>+SUMIF('Input Sheet'!$S:$S,$AL1861,'Input Sheet'!G:G)</f>
        <v>0</v>
      </c>
      <c r="AD1861" s="28">
        <f>+SUMIF('Input Sheet'!$S:$S,$AL1861,'Input Sheet'!H:H)</f>
        <v>0</v>
      </c>
      <c r="AE1861" s="28">
        <f>+SUMIF('Input Sheet'!$S:$S,$AL1861,'Input Sheet'!I:I)</f>
        <v>0</v>
      </c>
      <c r="AF1861" s="28">
        <f>+SUMIF('Input Sheet'!$S:$S,$AL1861,'Input Sheet'!J:J)</f>
        <v>0</v>
      </c>
      <c r="AG1861" s="28">
        <f>+SUMIF('Input Sheet'!$S:$S,$AL1861,'Input Sheet'!K:K)</f>
        <v>0</v>
      </c>
      <c r="AH1861" s="28">
        <f>+SUMIF('Input Sheet'!$S:$S,$AL1861,'Input Sheet'!L:L)</f>
        <v>0</v>
      </c>
      <c r="AI1861" s="28">
        <f>+SUMIF('Input Sheet'!$S:$S,$AL1861,'Input Sheet'!M:M)</f>
        <v>0</v>
      </c>
      <c r="AJ1861" s="28">
        <f>+SUMIF('Input Sheet'!$S:$S,$AL1861,'Input Sheet'!N:N)</f>
        <v>0</v>
      </c>
      <c r="AK1861" s="28"/>
      <c r="AL1861" s="27" t="str">
        <f t="shared" si="148"/>
        <v>460-7760</v>
      </c>
      <c r="AM1861" s="34" t="str">
        <f t="shared" si="149"/>
        <v>Admin &amp; Other</v>
      </c>
      <c r="AN1861" s="34" t="str">
        <f t="shared" si="150"/>
        <v>Admin &amp; OtherRent &amp; Rates as % of Total Gross Profit</v>
      </c>
      <c r="AO1861" s="35"/>
      <c r="AP1861" s="35"/>
      <c r="AQ1861" s="35"/>
    </row>
    <row r="1862" spans="1:43" x14ac:dyDescent="0.25">
      <c r="A1862" s="27" t="s">
        <v>103</v>
      </c>
      <c r="B1862" s="27" t="s">
        <v>104</v>
      </c>
      <c r="C1862" s="27" t="s">
        <v>671</v>
      </c>
      <c r="D1862" s="27" t="s">
        <v>199</v>
      </c>
      <c r="E1862" s="27" t="s">
        <v>672</v>
      </c>
      <c r="F1862" s="27" t="s">
        <v>742</v>
      </c>
      <c r="G1862" s="27" t="s">
        <v>743</v>
      </c>
      <c r="H1862" s="34" t="s">
        <v>644</v>
      </c>
      <c r="I1862" s="34" t="s">
        <v>741</v>
      </c>
      <c r="J1862" s="34" t="str">
        <f t="shared" si="146"/>
        <v>Admin &amp; OtherRent &amp; Rates as % of Total Gross Profit</v>
      </c>
      <c r="K1862" s="34" t="str">
        <f t="shared" si="147"/>
        <v>300Rates - Toyota</v>
      </c>
      <c r="L1862" s="28">
        <f>+SUMIF('TB 4-24'!M:M,$AL1862,'TB 4-24'!G:G)</f>
        <v>0</v>
      </c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>
        <f>+SUMIF('Input Sheet'!$S:$S,$AL1862,'Input Sheet'!C:C)</f>
        <v>0</v>
      </c>
      <c r="Z1862" s="28">
        <f>+SUMIF('Input Sheet'!$S:$S,$AL1862,'Input Sheet'!D:D)</f>
        <v>0</v>
      </c>
      <c r="AA1862" s="28">
        <f>+SUMIF('Input Sheet'!$S:$S,$AL1862,'Input Sheet'!E:E)</f>
        <v>0</v>
      </c>
      <c r="AB1862" s="28">
        <f>+SUMIF('Input Sheet'!$S:$S,$AL1862,'Input Sheet'!F:F)</f>
        <v>0</v>
      </c>
      <c r="AC1862" s="28">
        <f>+SUMIF('Input Sheet'!$S:$S,$AL1862,'Input Sheet'!G:G)</f>
        <v>0</v>
      </c>
      <c r="AD1862" s="28">
        <f>+SUMIF('Input Sheet'!$S:$S,$AL1862,'Input Sheet'!H:H)</f>
        <v>0</v>
      </c>
      <c r="AE1862" s="28">
        <f>+SUMIF('Input Sheet'!$S:$S,$AL1862,'Input Sheet'!I:I)</f>
        <v>0</v>
      </c>
      <c r="AF1862" s="28">
        <f>+SUMIF('Input Sheet'!$S:$S,$AL1862,'Input Sheet'!J:J)</f>
        <v>0</v>
      </c>
      <c r="AG1862" s="28">
        <f>+SUMIF('Input Sheet'!$S:$S,$AL1862,'Input Sheet'!K:K)</f>
        <v>0</v>
      </c>
      <c r="AH1862" s="28">
        <f>+SUMIF('Input Sheet'!$S:$S,$AL1862,'Input Sheet'!L:L)</f>
        <v>0</v>
      </c>
      <c r="AI1862" s="28">
        <f>+SUMIF('Input Sheet'!$S:$S,$AL1862,'Input Sheet'!M:M)</f>
        <v>0</v>
      </c>
      <c r="AJ1862" s="28">
        <f>+SUMIF('Input Sheet'!$S:$S,$AL1862,'Input Sheet'!N:N)</f>
        <v>0</v>
      </c>
      <c r="AK1862" s="28"/>
      <c r="AL1862" s="27" t="str">
        <f t="shared" si="148"/>
        <v>300-7760</v>
      </c>
      <c r="AM1862" s="34" t="str">
        <f t="shared" si="149"/>
        <v>Admin &amp; Other</v>
      </c>
      <c r="AN1862" s="34" t="str">
        <f t="shared" si="150"/>
        <v>Admin &amp; OtherRent &amp; Rates as % of Total Gross Profit</v>
      </c>
      <c r="AO1862" s="35"/>
      <c r="AP1862" s="35"/>
      <c r="AQ1862" s="35"/>
    </row>
    <row r="1863" spans="1:43" x14ac:dyDescent="0.25">
      <c r="A1863" s="27" t="s">
        <v>103</v>
      </c>
      <c r="B1863" s="27" t="s">
        <v>104</v>
      </c>
      <c r="C1863" s="27" t="s">
        <v>671</v>
      </c>
      <c r="D1863" s="27" t="s">
        <v>199</v>
      </c>
      <c r="E1863" s="27" t="s">
        <v>673</v>
      </c>
      <c r="F1863" s="27" t="s">
        <v>742</v>
      </c>
      <c r="G1863" s="27" t="s">
        <v>743</v>
      </c>
      <c r="H1863" s="34" t="s">
        <v>644</v>
      </c>
      <c r="I1863" s="34" t="s">
        <v>741</v>
      </c>
      <c r="J1863" s="34" t="str">
        <f t="shared" si="146"/>
        <v>Admin &amp; OtherRent &amp; Rates as % of Total Gross Profit</v>
      </c>
      <c r="K1863" s="34" t="str">
        <f t="shared" si="147"/>
        <v>310Rates - Toyota</v>
      </c>
      <c r="L1863" s="28">
        <f>+SUMIF('TB 4-24'!M:M,$AL1863,'TB 4-24'!G:G)</f>
        <v>0</v>
      </c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>
        <f>+SUMIF('Input Sheet'!$S:$S,$AL1863,'Input Sheet'!C:C)</f>
        <v>0</v>
      </c>
      <c r="Z1863" s="28">
        <f>+SUMIF('Input Sheet'!$S:$S,$AL1863,'Input Sheet'!D:D)</f>
        <v>0</v>
      </c>
      <c r="AA1863" s="28">
        <f>+SUMIF('Input Sheet'!$S:$S,$AL1863,'Input Sheet'!E:E)</f>
        <v>0</v>
      </c>
      <c r="AB1863" s="28">
        <f>+SUMIF('Input Sheet'!$S:$S,$AL1863,'Input Sheet'!F:F)</f>
        <v>0</v>
      </c>
      <c r="AC1863" s="28">
        <f>+SUMIF('Input Sheet'!$S:$S,$AL1863,'Input Sheet'!G:G)</f>
        <v>0</v>
      </c>
      <c r="AD1863" s="28">
        <f>+SUMIF('Input Sheet'!$S:$S,$AL1863,'Input Sheet'!H:H)</f>
        <v>0</v>
      </c>
      <c r="AE1863" s="28">
        <f>+SUMIF('Input Sheet'!$S:$S,$AL1863,'Input Sheet'!I:I)</f>
        <v>0</v>
      </c>
      <c r="AF1863" s="28">
        <f>+SUMIF('Input Sheet'!$S:$S,$AL1863,'Input Sheet'!J:J)</f>
        <v>0</v>
      </c>
      <c r="AG1863" s="28">
        <f>+SUMIF('Input Sheet'!$S:$S,$AL1863,'Input Sheet'!K:K)</f>
        <v>0</v>
      </c>
      <c r="AH1863" s="28">
        <f>+SUMIF('Input Sheet'!$S:$S,$AL1863,'Input Sheet'!L:L)</f>
        <v>0</v>
      </c>
      <c r="AI1863" s="28">
        <f>+SUMIF('Input Sheet'!$S:$S,$AL1863,'Input Sheet'!M:M)</f>
        <v>0</v>
      </c>
      <c r="AJ1863" s="28">
        <f>+SUMIF('Input Sheet'!$S:$S,$AL1863,'Input Sheet'!N:N)</f>
        <v>0</v>
      </c>
      <c r="AK1863" s="28"/>
      <c r="AL1863" s="27" t="str">
        <f t="shared" si="148"/>
        <v>310-7760</v>
      </c>
      <c r="AM1863" s="34" t="str">
        <f t="shared" si="149"/>
        <v>Admin &amp; Other</v>
      </c>
      <c r="AN1863" s="34" t="str">
        <f t="shared" si="150"/>
        <v>Admin &amp; OtherRent &amp; Rates as % of Total Gross Profit</v>
      </c>
      <c r="AO1863" s="35"/>
      <c r="AP1863" s="35"/>
      <c r="AQ1863" s="35"/>
    </row>
    <row r="1864" spans="1:43" x14ac:dyDescent="0.25">
      <c r="A1864" s="27" t="s">
        <v>103</v>
      </c>
      <c r="B1864" s="27" t="s">
        <v>104</v>
      </c>
      <c r="C1864" s="27" t="s">
        <v>671</v>
      </c>
      <c r="D1864" s="27" t="s">
        <v>199</v>
      </c>
      <c r="E1864" s="27" t="s">
        <v>674</v>
      </c>
      <c r="F1864" s="27" t="s">
        <v>742</v>
      </c>
      <c r="G1864" s="27" t="s">
        <v>743</v>
      </c>
      <c r="H1864" s="34" t="s">
        <v>644</v>
      </c>
      <c r="I1864" s="34" t="s">
        <v>741</v>
      </c>
      <c r="J1864" s="34" t="str">
        <f t="shared" si="146"/>
        <v>Admin &amp; OtherRent &amp; Rates as % of Total Gross Profit</v>
      </c>
      <c r="K1864" s="34" t="str">
        <f t="shared" si="147"/>
        <v>321Rates - Toyota</v>
      </c>
      <c r="L1864" s="28">
        <f>+SUMIF('TB 4-24'!M:M,$AL1864,'TB 4-24'!G:G)</f>
        <v>0</v>
      </c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>
        <f>+SUMIF('Input Sheet'!$S:$S,$AL1864,'Input Sheet'!C:C)</f>
        <v>0</v>
      </c>
      <c r="Z1864" s="28">
        <f>+SUMIF('Input Sheet'!$S:$S,$AL1864,'Input Sheet'!D:D)</f>
        <v>0</v>
      </c>
      <c r="AA1864" s="28">
        <f>+SUMIF('Input Sheet'!$S:$S,$AL1864,'Input Sheet'!E:E)</f>
        <v>0</v>
      </c>
      <c r="AB1864" s="28">
        <f>+SUMIF('Input Sheet'!$S:$S,$AL1864,'Input Sheet'!F:F)</f>
        <v>0</v>
      </c>
      <c r="AC1864" s="28">
        <f>+SUMIF('Input Sheet'!$S:$S,$AL1864,'Input Sheet'!G:G)</f>
        <v>0</v>
      </c>
      <c r="AD1864" s="28">
        <f>+SUMIF('Input Sheet'!$S:$S,$AL1864,'Input Sheet'!H:H)</f>
        <v>0</v>
      </c>
      <c r="AE1864" s="28">
        <f>+SUMIF('Input Sheet'!$S:$S,$AL1864,'Input Sheet'!I:I)</f>
        <v>0</v>
      </c>
      <c r="AF1864" s="28">
        <f>+SUMIF('Input Sheet'!$S:$S,$AL1864,'Input Sheet'!J:J)</f>
        <v>0</v>
      </c>
      <c r="AG1864" s="28">
        <f>+SUMIF('Input Sheet'!$S:$S,$AL1864,'Input Sheet'!K:K)</f>
        <v>0</v>
      </c>
      <c r="AH1864" s="28">
        <f>+SUMIF('Input Sheet'!$S:$S,$AL1864,'Input Sheet'!L:L)</f>
        <v>0</v>
      </c>
      <c r="AI1864" s="28">
        <f>+SUMIF('Input Sheet'!$S:$S,$AL1864,'Input Sheet'!M:M)</f>
        <v>0</v>
      </c>
      <c r="AJ1864" s="28">
        <f>+SUMIF('Input Sheet'!$S:$S,$AL1864,'Input Sheet'!N:N)</f>
        <v>0</v>
      </c>
      <c r="AK1864" s="28"/>
      <c r="AL1864" s="27" t="str">
        <f t="shared" si="148"/>
        <v>321-7760</v>
      </c>
      <c r="AM1864" s="34" t="str">
        <f t="shared" si="149"/>
        <v>Admin &amp; Other</v>
      </c>
      <c r="AN1864" s="34" t="str">
        <f t="shared" si="150"/>
        <v>Admin &amp; OtherRent &amp; Rates as % of Total Gross Profit</v>
      </c>
      <c r="AO1864" s="35"/>
      <c r="AP1864" s="35"/>
      <c r="AQ1864" s="35"/>
    </row>
    <row r="1865" spans="1:43" x14ac:dyDescent="0.25">
      <c r="A1865" s="27" t="s">
        <v>103</v>
      </c>
      <c r="B1865" s="27" t="s">
        <v>104</v>
      </c>
      <c r="C1865" s="27" t="s">
        <v>671</v>
      </c>
      <c r="D1865" s="27" t="s">
        <v>199</v>
      </c>
      <c r="E1865" s="27" t="s">
        <v>676</v>
      </c>
      <c r="F1865" s="27" t="s">
        <v>742</v>
      </c>
      <c r="G1865" s="27" t="s">
        <v>743</v>
      </c>
      <c r="H1865" s="34" t="s">
        <v>644</v>
      </c>
      <c r="I1865" s="34" t="s">
        <v>741</v>
      </c>
      <c r="J1865" s="34" t="str">
        <f t="shared" si="146"/>
        <v>Admin &amp; OtherRent &amp; Rates as % of Total Gross Profit</v>
      </c>
      <c r="K1865" s="34" t="str">
        <f t="shared" si="147"/>
        <v>360Rates - Toyota</v>
      </c>
      <c r="L1865" s="28">
        <f>+SUMIF('TB 4-24'!M:M,$AL1865,'TB 4-24'!G:G)</f>
        <v>0</v>
      </c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>
        <f>+SUMIF('Input Sheet'!$S:$S,$AL1865,'Input Sheet'!C:C)</f>
        <v>0</v>
      </c>
      <c r="Z1865" s="28">
        <f>+SUMIF('Input Sheet'!$S:$S,$AL1865,'Input Sheet'!D:D)</f>
        <v>0</v>
      </c>
      <c r="AA1865" s="28">
        <f>+SUMIF('Input Sheet'!$S:$S,$AL1865,'Input Sheet'!E:E)</f>
        <v>0</v>
      </c>
      <c r="AB1865" s="28">
        <f>+SUMIF('Input Sheet'!$S:$S,$AL1865,'Input Sheet'!F:F)</f>
        <v>0</v>
      </c>
      <c r="AC1865" s="28">
        <f>+SUMIF('Input Sheet'!$S:$S,$AL1865,'Input Sheet'!G:G)</f>
        <v>0</v>
      </c>
      <c r="AD1865" s="28">
        <f>+SUMIF('Input Sheet'!$S:$S,$AL1865,'Input Sheet'!H:H)</f>
        <v>0</v>
      </c>
      <c r="AE1865" s="28">
        <f>+SUMIF('Input Sheet'!$S:$S,$AL1865,'Input Sheet'!I:I)</f>
        <v>0</v>
      </c>
      <c r="AF1865" s="28">
        <f>+SUMIF('Input Sheet'!$S:$S,$AL1865,'Input Sheet'!J:J)</f>
        <v>0</v>
      </c>
      <c r="AG1865" s="28">
        <f>+SUMIF('Input Sheet'!$S:$S,$AL1865,'Input Sheet'!K:K)</f>
        <v>0</v>
      </c>
      <c r="AH1865" s="28">
        <f>+SUMIF('Input Sheet'!$S:$S,$AL1865,'Input Sheet'!L:L)</f>
        <v>0</v>
      </c>
      <c r="AI1865" s="28">
        <f>+SUMIF('Input Sheet'!$S:$S,$AL1865,'Input Sheet'!M:M)</f>
        <v>0</v>
      </c>
      <c r="AJ1865" s="28">
        <f>+SUMIF('Input Sheet'!$S:$S,$AL1865,'Input Sheet'!N:N)</f>
        <v>0</v>
      </c>
      <c r="AK1865" s="28"/>
      <c r="AL1865" s="27" t="str">
        <f t="shared" si="148"/>
        <v>360-7760</v>
      </c>
      <c r="AM1865" s="34" t="str">
        <f t="shared" si="149"/>
        <v>Admin &amp; Other</v>
      </c>
      <c r="AN1865" s="34" t="str">
        <f t="shared" si="150"/>
        <v>Admin &amp; OtherRent &amp; Rates as % of Total Gross Profit</v>
      </c>
      <c r="AO1865" s="35"/>
      <c r="AP1865" s="35"/>
      <c r="AQ1865" s="35"/>
    </row>
    <row r="1866" spans="1:43" x14ac:dyDescent="0.25">
      <c r="A1866" s="27" t="s">
        <v>103</v>
      </c>
      <c r="B1866" s="27" t="s">
        <v>104</v>
      </c>
      <c r="C1866" s="27" t="s">
        <v>104</v>
      </c>
      <c r="D1866" s="27" t="s">
        <v>199</v>
      </c>
      <c r="E1866" s="27" t="s">
        <v>677</v>
      </c>
      <c r="F1866" s="27" t="s">
        <v>742</v>
      </c>
      <c r="G1866" s="27" t="s">
        <v>743</v>
      </c>
      <c r="H1866" s="34" t="s">
        <v>644</v>
      </c>
      <c r="I1866" s="34" t="s">
        <v>741</v>
      </c>
      <c r="J1866" s="34" t="str">
        <f t="shared" si="146"/>
        <v>Admin &amp; OtherRent &amp; Rates as % of Total Gross Profit</v>
      </c>
      <c r="K1866" s="34" t="str">
        <f t="shared" si="147"/>
        <v>100Rates - Toyota</v>
      </c>
      <c r="L1866" s="28">
        <f>+SUMIF('TB 4-24'!M:M,$AL1866,'TB 4-24'!G:G)</f>
        <v>0</v>
      </c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>
        <f>+SUMIF('Input Sheet'!$S:$S,$AL1866,'Input Sheet'!C:C)</f>
        <v>0</v>
      </c>
      <c r="Z1866" s="28">
        <f>+SUMIF('Input Sheet'!$S:$S,$AL1866,'Input Sheet'!D:D)</f>
        <v>0</v>
      </c>
      <c r="AA1866" s="28">
        <f>+SUMIF('Input Sheet'!$S:$S,$AL1866,'Input Sheet'!E:E)</f>
        <v>0</v>
      </c>
      <c r="AB1866" s="28">
        <f>+SUMIF('Input Sheet'!$S:$S,$AL1866,'Input Sheet'!F:F)</f>
        <v>0</v>
      </c>
      <c r="AC1866" s="28">
        <f>+SUMIF('Input Sheet'!$S:$S,$AL1866,'Input Sheet'!G:G)</f>
        <v>0</v>
      </c>
      <c r="AD1866" s="28">
        <f>+SUMIF('Input Sheet'!$S:$S,$AL1866,'Input Sheet'!H:H)</f>
        <v>0</v>
      </c>
      <c r="AE1866" s="28">
        <f>+SUMIF('Input Sheet'!$S:$S,$AL1866,'Input Sheet'!I:I)</f>
        <v>0</v>
      </c>
      <c r="AF1866" s="28">
        <f>+SUMIF('Input Sheet'!$S:$S,$AL1866,'Input Sheet'!J:J)</f>
        <v>0</v>
      </c>
      <c r="AG1866" s="28">
        <f>+SUMIF('Input Sheet'!$S:$S,$AL1866,'Input Sheet'!K:K)</f>
        <v>0</v>
      </c>
      <c r="AH1866" s="28">
        <f>+SUMIF('Input Sheet'!$S:$S,$AL1866,'Input Sheet'!L:L)</f>
        <v>0</v>
      </c>
      <c r="AI1866" s="28">
        <f>+SUMIF('Input Sheet'!$S:$S,$AL1866,'Input Sheet'!M:M)</f>
        <v>0</v>
      </c>
      <c r="AJ1866" s="28">
        <f>+SUMIF('Input Sheet'!$S:$S,$AL1866,'Input Sheet'!N:N)</f>
        <v>0</v>
      </c>
      <c r="AK1866" s="28"/>
      <c r="AL1866" s="27" t="str">
        <f t="shared" si="148"/>
        <v>100-7760</v>
      </c>
      <c r="AM1866" s="34" t="str">
        <f t="shared" si="149"/>
        <v>Admin &amp; Other</v>
      </c>
      <c r="AN1866" s="34" t="str">
        <f t="shared" si="150"/>
        <v>Admin &amp; OtherRent &amp; Rates as % of Total Gross Profit</v>
      </c>
      <c r="AO1866" s="35"/>
      <c r="AP1866" s="35"/>
      <c r="AQ1866" s="35"/>
    </row>
    <row r="1867" spans="1:43" x14ac:dyDescent="0.25">
      <c r="A1867" s="27" t="s">
        <v>103</v>
      </c>
      <c r="B1867" s="27" t="s">
        <v>104</v>
      </c>
      <c r="C1867" s="27" t="s">
        <v>657</v>
      </c>
      <c r="D1867" s="27" t="s">
        <v>202</v>
      </c>
      <c r="E1867" s="27" t="s">
        <v>681</v>
      </c>
      <c r="F1867" s="27" t="s">
        <v>739</v>
      </c>
      <c r="G1867" s="27" t="s">
        <v>740</v>
      </c>
      <c r="H1867" s="34" t="s">
        <v>644</v>
      </c>
      <c r="I1867" s="34" t="s">
        <v>741</v>
      </c>
      <c r="J1867" s="34" t="str">
        <f t="shared" si="146"/>
        <v>Admin &amp; OtherRent &amp; Rates as % of Total Gross Profit</v>
      </c>
      <c r="K1867" s="34" t="str">
        <f t="shared" si="147"/>
        <v>230Rent - Toyota</v>
      </c>
      <c r="L1867" s="28">
        <f>+SUMIF('TB 4-24'!M:M,$AL1867,'TB 4-24'!G:G)</f>
        <v>0</v>
      </c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>
        <f>+SUMIF('Input Sheet'!$S:$S,$AL1867,'Input Sheet'!C:C)</f>
        <v>0</v>
      </c>
      <c r="Z1867" s="28">
        <f>+SUMIF('Input Sheet'!$S:$S,$AL1867,'Input Sheet'!D:D)</f>
        <v>0</v>
      </c>
      <c r="AA1867" s="28">
        <f>+SUMIF('Input Sheet'!$S:$S,$AL1867,'Input Sheet'!E:E)</f>
        <v>0</v>
      </c>
      <c r="AB1867" s="28">
        <f>+SUMIF('Input Sheet'!$S:$S,$AL1867,'Input Sheet'!F:F)</f>
        <v>0</v>
      </c>
      <c r="AC1867" s="28">
        <f>+SUMIF('Input Sheet'!$S:$S,$AL1867,'Input Sheet'!G:G)</f>
        <v>0</v>
      </c>
      <c r="AD1867" s="28">
        <f>+SUMIF('Input Sheet'!$S:$S,$AL1867,'Input Sheet'!H:H)</f>
        <v>0</v>
      </c>
      <c r="AE1867" s="28">
        <f>+SUMIF('Input Sheet'!$S:$S,$AL1867,'Input Sheet'!I:I)</f>
        <v>0</v>
      </c>
      <c r="AF1867" s="28">
        <f>+SUMIF('Input Sheet'!$S:$S,$AL1867,'Input Sheet'!J:J)</f>
        <v>0</v>
      </c>
      <c r="AG1867" s="28">
        <f>+SUMIF('Input Sheet'!$S:$S,$AL1867,'Input Sheet'!K:K)</f>
        <v>0</v>
      </c>
      <c r="AH1867" s="28">
        <f>+SUMIF('Input Sheet'!$S:$S,$AL1867,'Input Sheet'!L:L)</f>
        <v>0</v>
      </c>
      <c r="AI1867" s="28">
        <f>+SUMIF('Input Sheet'!$S:$S,$AL1867,'Input Sheet'!M:M)</f>
        <v>0</v>
      </c>
      <c r="AJ1867" s="28">
        <f>+SUMIF('Input Sheet'!$S:$S,$AL1867,'Input Sheet'!N:N)</f>
        <v>0</v>
      </c>
      <c r="AK1867" s="28"/>
      <c r="AL1867" s="27" t="str">
        <f t="shared" si="148"/>
        <v>230-7690</v>
      </c>
      <c r="AM1867" s="34" t="str">
        <f t="shared" si="149"/>
        <v>Admin &amp; Other</v>
      </c>
      <c r="AN1867" s="34" t="str">
        <f t="shared" si="150"/>
        <v>Admin &amp; OtherRent &amp; Rates as % of Total Gross Profit</v>
      </c>
      <c r="AO1867" s="35"/>
      <c r="AP1867" s="35"/>
      <c r="AQ1867" s="35"/>
    </row>
    <row r="1868" spans="1:43" x14ac:dyDescent="0.25">
      <c r="A1868" s="27" t="s">
        <v>103</v>
      </c>
      <c r="B1868" s="27" t="s">
        <v>104</v>
      </c>
      <c r="C1868" s="27" t="s">
        <v>663</v>
      </c>
      <c r="D1868" s="27" t="s">
        <v>202</v>
      </c>
      <c r="E1868" s="27" t="s">
        <v>668</v>
      </c>
      <c r="F1868" s="27" t="s">
        <v>739</v>
      </c>
      <c r="G1868" s="27" t="s">
        <v>740</v>
      </c>
      <c r="H1868" s="34" t="s">
        <v>644</v>
      </c>
      <c r="I1868" s="34" t="s">
        <v>741</v>
      </c>
      <c r="J1868" s="34" t="str">
        <f t="shared" si="146"/>
        <v>Admin &amp; OtherRent &amp; Rates as % of Total Gross Profit</v>
      </c>
      <c r="K1868" s="34" t="str">
        <f t="shared" si="147"/>
        <v>430Rent - Toyota</v>
      </c>
      <c r="L1868" s="28">
        <f>+SUMIF('TB 4-24'!M:M,$AL1868,'TB 4-24'!G:G)</f>
        <v>0</v>
      </c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>
        <f>+SUMIF('Input Sheet'!$S:$S,$AL1868,'Input Sheet'!C:C)</f>
        <v>0</v>
      </c>
      <c r="Z1868" s="28">
        <f>+SUMIF('Input Sheet'!$S:$S,$AL1868,'Input Sheet'!D:D)</f>
        <v>0</v>
      </c>
      <c r="AA1868" s="28">
        <f>+SUMIF('Input Sheet'!$S:$S,$AL1868,'Input Sheet'!E:E)</f>
        <v>0</v>
      </c>
      <c r="AB1868" s="28">
        <f>+SUMIF('Input Sheet'!$S:$S,$AL1868,'Input Sheet'!F:F)</f>
        <v>0</v>
      </c>
      <c r="AC1868" s="28">
        <f>+SUMIF('Input Sheet'!$S:$S,$AL1868,'Input Sheet'!G:G)</f>
        <v>0</v>
      </c>
      <c r="AD1868" s="28">
        <f>+SUMIF('Input Sheet'!$S:$S,$AL1868,'Input Sheet'!H:H)</f>
        <v>0</v>
      </c>
      <c r="AE1868" s="28">
        <f>+SUMIF('Input Sheet'!$S:$S,$AL1868,'Input Sheet'!I:I)</f>
        <v>0</v>
      </c>
      <c r="AF1868" s="28">
        <f>+SUMIF('Input Sheet'!$S:$S,$AL1868,'Input Sheet'!J:J)</f>
        <v>0</v>
      </c>
      <c r="AG1868" s="28">
        <f>+SUMIF('Input Sheet'!$S:$S,$AL1868,'Input Sheet'!K:K)</f>
        <v>0</v>
      </c>
      <c r="AH1868" s="28">
        <f>+SUMIF('Input Sheet'!$S:$S,$AL1868,'Input Sheet'!L:L)</f>
        <v>0</v>
      </c>
      <c r="AI1868" s="28">
        <f>+SUMIF('Input Sheet'!$S:$S,$AL1868,'Input Sheet'!M:M)</f>
        <v>0</v>
      </c>
      <c r="AJ1868" s="28">
        <f>+SUMIF('Input Sheet'!$S:$S,$AL1868,'Input Sheet'!N:N)</f>
        <v>0</v>
      </c>
      <c r="AK1868" s="28"/>
      <c r="AL1868" s="27" t="str">
        <f t="shared" si="148"/>
        <v>430-7690</v>
      </c>
      <c r="AM1868" s="34" t="str">
        <f t="shared" si="149"/>
        <v>Admin &amp; Other</v>
      </c>
      <c r="AN1868" s="34" t="str">
        <f t="shared" si="150"/>
        <v>Admin &amp; OtherRent &amp; Rates as % of Total Gross Profit</v>
      </c>
      <c r="AO1868" s="35"/>
      <c r="AP1868" s="35"/>
      <c r="AQ1868" s="35"/>
    </row>
    <row r="1869" spans="1:43" x14ac:dyDescent="0.25">
      <c r="A1869" s="27" t="s">
        <v>103</v>
      </c>
      <c r="B1869" s="27" t="s">
        <v>104</v>
      </c>
      <c r="C1869" s="27" t="s">
        <v>657</v>
      </c>
      <c r="D1869" s="27" t="s">
        <v>202</v>
      </c>
      <c r="E1869" s="27" t="s">
        <v>662</v>
      </c>
      <c r="F1869" s="27" t="s">
        <v>739</v>
      </c>
      <c r="G1869" s="27" t="s">
        <v>740</v>
      </c>
      <c r="H1869" s="34" t="s">
        <v>644</v>
      </c>
      <c r="I1869" s="34" t="s">
        <v>741</v>
      </c>
      <c r="J1869" s="34" t="str">
        <f t="shared" si="146"/>
        <v>Admin &amp; OtherRent &amp; Rates as % of Total Gross Profit</v>
      </c>
      <c r="K1869" s="34" t="str">
        <f t="shared" si="147"/>
        <v>260Rent - Toyota</v>
      </c>
      <c r="L1869" s="28">
        <f>+SUMIF('TB 4-24'!M:M,$AL1869,'TB 4-24'!G:G)</f>
        <v>0</v>
      </c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>
        <f>+SUMIF('Input Sheet'!$S:$S,$AL1869,'Input Sheet'!C:C)</f>
        <v>0</v>
      </c>
      <c r="Z1869" s="28">
        <f>+SUMIF('Input Sheet'!$S:$S,$AL1869,'Input Sheet'!D:D)</f>
        <v>0</v>
      </c>
      <c r="AA1869" s="28">
        <f>+SUMIF('Input Sheet'!$S:$S,$AL1869,'Input Sheet'!E:E)</f>
        <v>0</v>
      </c>
      <c r="AB1869" s="28">
        <f>+SUMIF('Input Sheet'!$S:$S,$AL1869,'Input Sheet'!F:F)</f>
        <v>0</v>
      </c>
      <c r="AC1869" s="28">
        <f>+SUMIF('Input Sheet'!$S:$S,$AL1869,'Input Sheet'!G:G)</f>
        <v>0</v>
      </c>
      <c r="AD1869" s="28">
        <f>+SUMIF('Input Sheet'!$S:$S,$AL1869,'Input Sheet'!H:H)</f>
        <v>0</v>
      </c>
      <c r="AE1869" s="28">
        <f>+SUMIF('Input Sheet'!$S:$S,$AL1869,'Input Sheet'!I:I)</f>
        <v>0</v>
      </c>
      <c r="AF1869" s="28">
        <f>+SUMIF('Input Sheet'!$S:$S,$AL1869,'Input Sheet'!J:J)</f>
        <v>0</v>
      </c>
      <c r="AG1869" s="28">
        <f>+SUMIF('Input Sheet'!$S:$S,$AL1869,'Input Sheet'!K:K)</f>
        <v>0</v>
      </c>
      <c r="AH1869" s="28">
        <f>+SUMIF('Input Sheet'!$S:$S,$AL1869,'Input Sheet'!L:L)</f>
        <v>0</v>
      </c>
      <c r="AI1869" s="28">
        <f>+SUMIF('Input Sheet'!$S:$S,$AL1869,'Input Sheet'!M:M)</f>
        <v>0</v>
      </c>
      <c r="AJ1869" s="28">
        <f>+SUMIF('Input Sheet'!$S:$S,$AL1869,'Input Sheet'!N:N)</f>
        <v>0</v>
      </c>
      <c r="AK1869" s="28"/>
      <c r="AL1869" s="27" t="str">
        <f t="shared" si="148"/>
        <v>260-7690</v>
      </c>
      <c r="AM1869" s="34" t="str">
        <f t="shared" si="149"/>
        <v>Admin &amp; Other</v>
      </c>
      <c r="AN1869" s="34" t="str">
        <f t="shared" si="150"/>
        <v>Admin &amp; OtherRent &amp; Rates as % of Total Gross Profit</v>
      </c>
      <c r="AO1869" s="35"/>
      <c r="AP1869" s="35"/>
      <c r="AQ1869" s="35"/>
    </row>
    <row r="1870" spans="1:43" x14ac:dyDescent="0.25">
      <c r="A1870" s="27" t="s">
        <v>103</v>
      </c>
      <c r="B1870" s="27" t="s">
        <v>104</v>
      </c>
      <c r="C1870" s="27" t="s">
        <v>671</v>
      </c>
      <c r="D1870" s="27" t="s">
        <v>202</v>
      </c>
      <c r="E1870" s="27" t="s">
        <v>675</v>
      </c>
      <c r="F1870" s="27" t="s">
        <v>739</v>
      </c>
      <c r="G1870" s="27" t="s">
        <v>740</v>
      </c>
      <c r="H1870" s="34" t="s">
        <v>644</v>
      </c>
      <c r="I1870" s="34" t="s">
        <v>741</v>
      </c>
      <c r="J1870" s="34" t="str">
        <f t="shared" si="146"/>
        <v>Admin &amp; OtherRent &amp; Rates as % of Total Gross Profit</v>
      </c>
      <c r="K1870" s="34" t="str">
        <f t="shared" si="147"/>
        <v>330Rent - Toyota</v>
      </c>
      <c r="L1870" s="28">
        <f>+SUMIF('TB 4-24'!M:M,$AL1870,'TB 4-24'!G:G)</f>
        <v>0</v>
      </c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>
        <f>+SUMIF('Input Sheet'!$S:$S,$AL1870,'Input Sheet'!C:C)</f>
        <v>0</v>
      </c>
      <c r="Z1870" s="28">
        <f>+SUMIF('Input Sheet'!$S:$S,$AL1870,'Input Sheet'!D:D)</f>
        <v>0</v>
      </c>
      <c r="AA1870" s="28">
        <f>+SUMIF('Input Sheet'!$S:$S,$AL1870,'Input Sheet'!E:E)</f>
        <v>0</v>
      </c>
      <c r="AB1870" s="28">
        <f>+SUMIF('Input Sheet'!$S:$S,$AL1870,'Input Sheet'!F:F)</f>
        <v>0</v>
      </c>
      <c r="AC1870" s="28">
        <f>+SUMIF('Input Sheet'!$S:$S,$AL1870,'Input Sheet'!G:G)</f>
        <v>0</v>
      </c>
      <c r="AD1870" s="28">
        <f>+SUMIF('Input Sheet'!$S:$S,$AL1870,'Input Sheet'!H:H)</f>
        <v>0</v>
      </c>
      <c r="AE1870" s="28">
        <f>+SUMIF('Input Sheet'!$S:$S,$AL1870,'Input Sheet'!I:I)</f>
        <v>0</v>
      </c>
      <c r="AF1870" s="28">
        <f>+SUMIF('Input Sheet'!$S:$S,$AL1870,'Input Sheet'!J:J)</f>
        <v>0</v>
      </c>
      <c r="AG1870" s="28">
        <f>+SUMIF('Input Sheet'!$S:$S,$AL1870,'Input Sheet'!K:K)</f>
        <v>0</v>
      </c>
      <c r="AH1870" s="28">
        <f>+SUMIF('Input Sheet'!$S:$S,$AL1870,'Input Sheet'!L:L)</f>
        <v>0</v>
      </c>
      <c r="AI1870" s="28">
        <f>+SUMIF('Input Sheet'!$S:$S,$AL1870,'Input Sheet'!M:M)</f>
        <v>0</v>
      </c>
      <c r="AJ1870" s="28">
        <f>+SUMIF('Input Sheet'!$S:$S,$AL1870,'Input Sheet'!N:N)</f>
        <v>0</v>
      </c>
      <c r="AK1870" s="28"/>
      <c r="AL1870" s="27" t="str">
        <f t="shared" si="148"/>
        <v>330-7690</v>
      </c>
      <c r="AM1870" s="34" t="str">
        <f t="shared" si="149"/>
        <v>Admin &amp; Other</v>
      </c>
      <c r="AN1870" s="34" t="str">
        <f t="shared" si="150"/>
        <v>Admin &amp; OtherRent &amp; Rates as % of Total Gross Profit</v>
      </c>
      <c r="AO1870" s="35"/>
      <c r="AP1870" s="35"/>
      <c r="AQ1870" s="35"/>
    </row>
    <row r="1871" spans="1:43" x14ac:dyDescent="0.25">
      <c r="A1871" s="27" t="s">
        <v>103</v>
      </c>
      <c r="B1871" s="27" t="s">
        <v>104</v>
      </c>
      <c r="C1871" s="27" t="s">
        <v>104</v>
      </c>
      <c r="D1871" s="27" t="s">
        <v>202</v>
      </c>
      <c r="E1871" s="27">
        <v>150</v>
      </c>
      <c r="F1871" s="27" t="s">
        <v>739</v>
      </c>
      <c r="G1871" s="27" t="s">
        <v>740</v>
      </c>
      <c r="H1871" s="34" t="s">
        <v>109</v>
      </c>
      <c r="I1871" s="34" t="s">
        <v>110</v>
      </c>
      <c r="J1871" s="34" t="str">
        <f t="shared" si="146"/>
        <v>OverallOther Income</v>
      </c>
      <c r="K1871" s="34" t="str">
        <f t="shared" si="147"/>
        <v>150Rent - Toyota</v>
      </c>
      <c r="L1871" s="28">
        <f>+SUMIF('TB 4-24'!M:M,$AL1871,'TB 4-24'!G:G)</f>
        <v>0</v>
      </c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>
        <f>+SUMIF('Input Sheet'!$S:$S,$AL1871,'Input Sheet'!C:C)</f>
        <v>0</v>
      </c>
      <c r="Z1871" s="28">
        <f>+SUMIF('Input Sheet'!$S:$S,$AL1871,'Input Sheet'!D:D)</f>
        <v>0</v>
      </c>
      <c r="AA1871" s="28">
        <f>+SUMIF('Input Sheet'!$S:$S,$AL1871,'Input Sheet'!E:E)</f>
        <v>0</v>
      </c>
      <c r="AB1871" s="28">
        <f>+SUMIF('Input Sheet'!$S:$S,$AL1871,'Input Sheet'!F:F)</f>
        <v>0</v>
      </c>
      <c r="AC1871" s="28">
        <f>+SUMIF('Input Sheet'!$S:$S,$AL1871,'Input Sheet'!G:G)</f>
        <v>0</v>
      </c>
      <c r="AD1871" s="28">
        <f>+SUMIF('Input Sheet'!$S:$S,$AL1871,'Input Sheet'!H:H)</f>
        <v>0</v>
      </c>
      <c r="AE1871" s="28">
        <f>+SUMIF('Input Sheet'!$S:$S,$AL1871,'Input Sheet'!I:I)</f>
        <v>0</v>
      </c>
      <c r="AF1871" s="28">
        <f>+SUMIF('Input Sheet'!$S:$S,$AL1871,'Input Sheet'!J:J)</f>
        <v>0</v>
      </c>
      <c r="AG1871" s="28">
        <f>+SUMIF('Input Sheet'!$S:$S,$AL1871,'Input Sheet'!K:K)</f>
        <v>0</v>
      </c>
      <c r="AH1871" s="28">
        <f>+SUMIF('Input Sheet'!$S:$S,$AL1871,'Input Sheet'!L:L)</f>
        <v>0</v>
      </c>
      <c r="AI1871" s="28">
        <f>+SUMIF('Input Sheet'!$S:$S,$AL1871,'Input Sheet'!M:M)</f>
        <v>0</v>
      </c>
      <c r="AJ1871" s="28">
        <f>+SUMIF('Input Sheet'!$S:$S,$AL1871,'Input Sheet'!N:N)</f>
        <v>0</v>
      </c>
      <c r="AK1871" s="28"/>
      <c r="AL1871" s="27" t="str">
        <f t="shared" si="148"/>
        <v>150-7690</v>
      </c>
      <c r="AM1871" s="34" t="str">
        <f t="shared" si="149"/>
        <v>Overall</v>
      </c>
      <c r="AN1871" s="34" t="str">
        <f t="shared" si="150"/>
        <v>OverallOther Income</v>
      </c>
      <c r="AO1871" s="35"/>
      <c r="AP1871" s="35"/>
      <c r="AQ1871" s="35"/>
    </row>
    <row r="1872" spans="1:43" x14ac:dyDescent="0.25">
      <c r="A1872" s="27" t="s">
        <v>103</v>
      </c>
      <c r="B1872" s="27" t="s">
        <v>104</v>
      </c>
      <c r="C1872" s="27" t="s">
        <v>104</v>
      </c>
      <c r="D1872" s="27" t="s">
        <v>209</v>
      </c>
      <c r="E1872" s="27" t="s">
        <v>649</v>
      </c>
      <c r="F1872" s="27" t="s">
        <v>744</v>
      </c>
      <c r="G1872" s="27" t="s">
        <v>745</v>
      </c>
      <c r="H1872" s="34" t="s">
        <v>644</v>
      </c>
      <c r="I1872" s="34" t="s">
        <v>722</v>
      </c>
      <c r="J1872" s="34" t="str">
        <f t="shared" si="146"/>
        <v>Admin &amp; OtherR&amp;M and Cleaning as % of Total Gross Profit</v>
      </c>
      <c r="K1872" s="34" t="str">
        <f t="shared" si="147"/>
        <v>110Repairs &amp; Maintenance - Toyota</v>
      </c>
      <c r="L1872" s="28">
        <f>+SUMIF('TB 4-24'!M:M,$AL1872,'TB 4-24'!G:G)</f>
        <v>0</v>
      </c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>
        <f>+SUMIF('Input Sheet'!$S:$S,$AL1872,'Input Sheet'!C:C)</f>
        <v>0</v>
      </c>
      <c r="Z1872" s="28">
        <f>+SUMIF('Input Sheet'!$S:$S,$AL1872,'Input Sheet'!D:D)</f>
        <v>0</v>
      </c>
      <c r="AA1872" s="28">
        <f>+SUMIF('Input Sheet'!$S:$S,$AL1872,'Input Sheet'!E:E)</f>
        <v>0</v>
      </c>
      <c r="AB1872" s="28">
        <f>+SUMIF('Input Sheet'!$S:$S,$AL1872,'Input Sheet'!F:F)</f>
        <v>0</v>
      </c>
      <c r="AC1872" s="28">
        <f>+SUMIF('Input Sheet'!$S:$S,$AL1872,'Input Sheet'!G:G)</f>
        <v>0</v>
      </c>
      <c r="AD1872" s="28">
        <f>+SUMIF('Input Sheet'!$S:$S,$AL1872,'Input Sheet'!H:H)</f>
        <v>0</v>
      </c>
      <c r="AE1872" s="28">
        <f>+SUMIF('Input Sheet'!$S:$S,$AL1872,'Input Sheet'!I:I)</f>
        <v>0</v>
      </c>
      <c r="AF1872" s="28">
        <f>+SUMIF('Input Sheet'!$S:$S,$AL1872,'Input Sheet'!J:J)</f>
        <v>0</v>
      </c>
      <c r="AG1872" s="28">
        <f>+SUMIF('Input Sheet'!$S:$S,$AL1872,'Input Sheet'!K:K)</f>
        <v>0</v>
      </c>
      <c r="AH1872" s="28">
        <f>+SUMIF('Input Sheet'!$S:$S,$AL1872,'Input Sheet'!L:L)</f>
        <v>0</v>
      </c>
      <c r="AI1872" s="28">
        <f>+SUMIF('Input Sheet'!$S:$S,$AL1872,'Input Sheet'!M:M)</f>
        <v>0</v>
      </c>
      <c r="AJ1872" s="28">
        <f>+SUMIF('Input Sheet'!$S:$S,$AL1872,'Input Sheet'!N:N)</f>
        <v>0</v>
      </c>
      <c r="AK1872" s="28"/>
      <c r="AL1872" s="27" t="str">
        <f t="shared" si="148"/>
        <v>110-7750</v>
      </c>
      <c r="AM1872" s="34" t="str">
        <f t="shared" si="149"/>
        <v>Admin &amp; Other</v>
      </c>
      <c r="AN1872" s="34" t="str">
        <f t="shared" si="150"/>
        <v>Admin &amp; OtherR&amp;M and Cleaning as % of Total Gross Profit</v>
      </c>
      <c r="AO1872" s="35"/>
      <c r="AP1872" s="35"/>
      <c r="AQ1872" s="35"/>
    </row>
    <row r="1873" spans="1:43" x14ac:dyDescent="0.25">
      <c r="A1873" s="27" t="s">
        <v>103</v>
      </c>
      <c r="B1873" s="27" t="s">
        <v>104</v>
      </c>
      <c r="C1873" s="27" t="s">
        <v>104</v>
      </c>
      <c r="D1873" s="27" t="s">
        <v>209</v>
      </c>
      <c r="E1873" s="27" t="s">
        <v>653</v>
      </c>
      <c r="F1873" s="27" t="s">
        <v>744</v>
      </c>
      <c r="G1873" s="27" t="s">
        <v>745</v>
      </c>
      <c r="H1873" s="34" t="s">
        <v>644</v>
      </c>
      <c r="I1873" s="34" t="s">
        <v>722</v>
      </c>
      <c r="J1873" s="34" t="str">
        <f t="shared" si="146"/>
        <v>Admin &amp; OtherR&amp;M and Cleaning as % of Total Gross Profit</v>
      </c>
      <c r="K1873" s="34" t="str">
        <f t="shared" si="147"/>
        <v>140Repairs &amp; Maintenance - Toyota</v>
      </c>
      <c r="L1873" s="28">
        <f>+SUMIF('TB 4-24'!M:M,$AL1873,'TB 4-24'!G:G)</f>
        <v>0</v>
      </c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>
        <f>+SUMIF('Input Sheet'!$S:$S,$AL1873,'Input Sheet'!C:C)</f>
        <v>0</v>
      </c>
      <c r="Z1873" s="28">
        <f>+SUMIF('Input Sheet'!$S:$S,$AL1873,'Input Sheet'!D:D)</f>
        <v>0</v>
      </c>
      <c r="AA1873" s="28">
        <f>+SUMIF('Input Sheet'!$S:$S,$AL1873,'Input Sheet'!E:E)</f>
        <v>0</v>
      </c>
      <c r="AB1873" s="28">
        <f>+SUMIF('Input Sheet'!$S:$S,$AL1873,'Input Sheet'!F:F)</f>
        <v>0</v>
      </c>
      <c r="AC1873" s="28">
        <f>+SUMIF('Input Sheet'!$S:$S,$AL1873,'Input Sheet'!G:G)</f>
        <v>0</v>
      </c>
      <c r="AD1873" s="28">
        <f>+SUMIF('Input Sheet'!$S:$S,$AL1873,'Input Sheet'!H:H)</f>
        <v>0</v>
      </c>
      <c r="AE1873" s="28">
        <f>+SUMIF('Input Sheet'!$S:$S,$AL1873,'Input Sheet'!I:I)</f>
        <v>0</v>
      </c>
      <c r="AF1873" s="28">
        <f>+SUMIF('Input Sheet'!$S:$S,$AL1873,'Input Sheet'!J:J)</f>
        <v>0</v>
      </c>
      <c r="AG1873" s="28">
        <f>+SUMIF('Input Sheet'!$S:$S,$AL1873,'Input Sheet'!K:K)</f>
        <v>0</v>
      </c>
      <c r="AH1873" s="28">
        <f>+SUMIF('Input Sheet'!$S:$S,$AL1873,'Input Sheet'!L:L)</f>
        <v>0</v>
      </c>
      <c r="AI1873" s="28">
        <f>+SUMIF('Input Sheet'!$S:$S,$AL1873,'Input Sheet'!M:M)</f>
        <v>0</v>
      </c>
      <c r="AJ1873" s="28">
        <f>+SUMIF('Input Sheet'!$S:$S,$AL1873,'Input Sheet'!N:N)</f>
        <v>0</v>
      </c>
      <c r="AK1873" s="28"/>
      <c r="AL1873" s="27" t="str">
        <f t="shared" si="148"/>
        <v>140-7750</v>
      </c>
      <c r="AM1873" s="34" t="str">
        <f t="shared" si="149"/>
        <v>Admin &amp; Other</v>
      </c>
      <c r="AN1873" s="34" t="str">
        <f t="shared" si="150"/>
        <v>Admin &amp; OtherR&amp;M and Cleaning as % of Total Gross Profit</v>
      </c>
      <c r="AO1873" s="35"/>
      <c r="AP1873" s="35"/>
      <c r="AQ1873" s="35"/>
    </row>
    <row r="1874" spans="1:43" x14ac:dyDescent="0.25">
      <c r="A1874" s="27" t="s">
        <v>103</v>
      </c>
      <c r="B1874" s="27" t="s">
        <v>104</v>
      </c>
      <c r="C1874" s="27" t="s">
        <v>104</v>
      </c>
      <c r="D1874" s="27" t="s">
        <v>209</v>
      </c>
      <c r="E1874" s="27" t="s">
        <v>654</v>
      </c>
      <c r="F1874" s="27" t="s">
        <v>744</v>
      </c>
      <c r="G1874" s="27" t="s">
        <v>745</v>
      </c>
      <c r="H1874" s="34" t="s">
        <v>644</v>
      </c>
      <c r="I1874" s="34" t="s">
        <v>722</v>
      </c>
      <c r="J1874" s="34" t="str">
        <f t="shared" si="146"/>
        <v>Admin &amp; OtherR&amp;M and Cleaning as % of Total Gross Profit</v>
      </c>
      <c r="K1874" s="34" t="str">
        <f t="shared" si="147"/>
        <v>120Repairs &amp; Maintenance - Toyota</v>
      </c>
      <c r="L1874" s="28">
        <f>+SUMIF('TB 4-24'!M:M,$AL1874,'TB 4-24'!G:G)</f>
        <v>0</v>
      </c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>
        <f>+SUMIF('Input Sheet'!$S:$S,$AL1874,'Input Sheet'!C:C)</f>
        <v>0</v>
      </c>
      <c r="Z1874" s="28">
        <f>+SUMIF('Input Sheet'!$S:$S,$AL1874,'Input Sheet'!D:D)</f>
        <v>0</v>
      </c>
      <c r="AA1874" s="28">
        <f>+SUMIF('Input Sheet'!$S:$S,$AL1874,'Input Sheet'!E:E)</f>
        <v>0</v>
      </c>
      <c r="AB1874" s="28">
        <f>+SUMIF('Input Sheet'!$S:$S,$AL1874,'Input Sheet'!F:F)</f>
        <v>0</v>
      </c>
      <c r="AC1874" s="28">
        <f>+SUMIF('Input Sheet'!$S:$S,$AL1874,'Input Sheet'!G:G)</f>
        <v>0</v>
      </c>
      <c r="AD1874" s="28">
        <f>+SUMIF('Input Sheet'!$S:$S,$AL1874,'Input Sheet'!H:H)</f>
        <v>0</v>
      </c>
      <c r="AE1874" s="28">
        <f>+SUMIF('Input Sheet'!$S:$S,$AL1874,'Input Sheet'!I:I)</f>
        <v>0</v>
      </c>
      <c r="AF1874" s="28">
        <f>+SUMIF('Input Sheet'!$S:$S,$AL1874,'Input Sheet'!J:J)</f>
        <v>0</v>
      </c>
      <c r="AG1874" s="28">
        <f>+SUMIF('Input Sheet'!$S:$S,$AL1874,'Input Sheet'!K:K)</f>
        <v>0</v>
      </c>
      <c r="AH1874" s="28">
        <f>+SUMIF('Input Sheet'!$S:$S,$AL1874,'Input Sheet'!L:L)</f>
        <v>0</v>
      </c>
      <c r="AI1874" s="28">
        <f>+SUMIF('Input Sheet'!$S:$S,$AL1874,'Input Sheet'!M:M)</f>
        <v>0</v>
      </c>
      <c r="AJ1874" s="28">
        <f>+SUMIF('Input Sheet'!$S:$S,$AL1874,'Input Sheet'!N:N)</f>
        <v>0</v>
      </c>
      <c r="AK1874" s="28"/>
      <c r="AL1874" s="27" t="str">
        <f t="shared" si="148"/>
        <v>120-7750</v>
      </c>
      <c r="AM1874" s="34" t="str">
        <f t="shared" si="149"/>
        <v>Admin &amp; Other</v>
      </c>
      <c r="AN1874" s="34" t="str">
        <f t="shared" si="150"/>
        <v>Admin &amp; OtherR&amp;M and Cleaning as % of Total Gross Profit</v>
      </c>
      <c r="AO1874" s="35"/>
      <c r="AP1874" s="35"/>
      <c r="AQ1874" s="35"/>
    </row>
    <row r="1875" spans="1:43" x14ac:dyDescent="0.25">
      <c r="A1875" s="27" t="s">
        <v>103</v>
      </c>
      <c r="B1875" s="27" t="s">
        <v>104</v>
      </c>
      <c r="C1875" s="27" t="s">
        <v>104</v>
      </c>
      <c r="D1875" s="27" t="s">
        <v>202</v>
      </c>
      <c r="E1875" s="27" t="s">
        <v>678</v>
      </c>
      <c r="F1875" s="27" t="s">
        <v>739</v>
      </c>
      <c r="G1875" s="27" t="s">
        <v>740</v>
      </c>
      <c r="H1875" s="34" t="s">
        <v>644</v>
      </c>
      <c r="I1875" s="34" t="s">
        <v>741</v>
      </c>
      <c r="J1875" s="34" t="str">
        <f t="shared" si="146"/>
        <v>Admin &amp; OtherRent &amp; Rates as % of Total Gross Profit</v>
      </c>
      <c r="K1875" s="34" t="str">
        <f t="shared" si="147"/>
        <v>121Rent - Toyota</v>
      </c>
      <c r="L1875" s="28">
        <f>+SUMIF('TB 4-24'!M:M,$AL1875,'TB 4-24'!G:G)</f>
        <v>0</v>
      </c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>
        <f>+SUMIF('Input Sheet'!$S:$S,$AL1875,'Input Sheet'!C:C)</f>
        <v>0</v>
      </c>
      <c r="Z1875" s="28">
        <f>+SUMIF('Input Sheet'!$S:$S,$AL1875,'Input Sheet'!D:D)</f>
        <v>0</v>
      </c>
      <c r="AA1875" s="28">
        <f>+SUMIF('Input Sheet'!$S:$S,$AL1875,'Input Sheet'!E:E)</f>
        <v>0</v>
      </c>
      <c r="AB1875" s="28">
        <f>+SUMIF('Input Sheet'!$S:$S,$AL1875,'Input Sheet'!F:F)</f>
        <v>0</v>
      </c>
      <c r="AC1875" s="28">
        <f>+SUMIF('Input Sheet'!$S:$S,$AL1875,'Input Sheet'!G:G)</f>
        <v>0</v>
      </c>
      <c r="AD1875" s="28">
        <f>+SUMIF('Input Sheet'!$S:$S,$AL1875,'Input Sheet'!H:H)</f>
        <v>0</v>
      </c>
      <c r="AE1875" s="28">
        <f>+SUMIF('Input Sheet'!$S:$S,$AL1875,'Input Sheet'!I:I)</f>
        <v>0</v>
      </c>
      <c r="AF1875" s="28">
        <f>+SUMIF('Input Sheet'!$S:$S,$AL1875,'Input Sheet'!J:J)</f>
        <v>0</v>
      </c>
      <c r="AG1875" s="28">
        <f>+SUMIF('Input Sheet'!$S:$S,$AL1875,'Input Sheet'!K:K)</f>
        <v>0</v>
      </c>
      <c r="AH1875" s="28">
        <f>+SUMIF('Input Sheet'!$S:$S,$AL1875,'Input Sheet'!L:L)</f>
        <v>0</v>
      </c>
      <c r="AI1875" s="28">
        <f>+SUMIF('Input Sheet'!$S:$S,$AL1875,'Input Sheet'!M:M)</f>
        <v>0</v>
      </c>
      <c r="AJ1875" s="28">
        <f>+SUMIF('Input Sheet'!$S:$S,$AL1875,'Input Sheet'!N:N)</f>
        <v>0</v>
      </c>
      <c r="AK1875" s="28"/>
      <c r="AL1875" s="27" t="str">
        <f t="shared" si="148"/>
        <v>121-7690</v>
      </c>
      <c r="AM1875" s="34" t="str">
        <f t="shared" si="149"/>
        <v>Admin &amp; Other</v>
      </c>
      <c r="AN1875" s="34" t="str">
        <f t="shared" si="150"/>
        <v>Admin &amp; OtherRent &amp; Rates as % of Total Gross Profit</v>
      </c>
      <c r="AO1875" s="35"/>
      <c r="AP1875" s="35"/>
      <c r="AQ1875" s="35"/>
    </row>
    <row r="1876" spans="1:43" x14ac:dyDescent="0.25">
      <c r="A1876" s="27" t="s">
        <v>103</v>
      </c>
      <c r="B1876" s="27" t="s">
        <v>104</v>
      </c>
      <c r="C1876" s="27" t="s">
        <v>657</v>
      </c>
      <c r="D1876" s="27" t="s">
        <v>209</v>
      </c>
      <c r="E1876" s="27" t="s">
        <v>682</v>
      </c>
      <c r="F1876" s="27" t="s">
        <v>744</v>
      </c>
      <c r="G1876" s="27" t="s">
        <v>745</v>
      </c>
      <c r="H1876" s="34" t="s">
        <v>644</v>
      </c>
      <c r="I1876" s="34" t="s">
        <v>722</v>
      </c>
      <c r="J1876" s="34" t="str">
        <f t="shared" si="146"/>
        <v>Admin &amp; OtherR&amp;M and Cleaning as % of Total Gross Profit</v>
      </c>
      <c r="K1876" s="34" t="str">
        <f t="shared" si="147"/>
        <v>240Repairs &amp; Maintenance - Toyota</v>
      </c>
      <c r="L1876" s="28">
        <f>+SUMIF('TB 4-24'!M:M,$AL1876,'TB 4-24'!G:G)</f>
        <v>0</v>
      </c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>
        <f>+SUMIF('Input Sheet'!$S:$S,$AL1876,'Input Sheet'!C:C)</f>
        <v>0</v>
      </c>
      <c r="Z1876" s="28">
        <f>+SUMIF('Input Sheet'!$S:$S,$AL1876,'Input Sheet'!D:D)</f>
        <v>0</v>
      </c>
      <c r="AA1876" s="28">
        <f>+SUMIF('Input Sheet'!$S:$S,$AL1876,'Input Sheet'!E:E)</f>
        <v>0</v>
      </c>
      <c r="AB1876" s="28">
        <f>+SUMIF('Input Sheet'!$S:$S,$AL1876,'Input Sheet'!F:F)</f>
        <v>0</v>
      </c>
      <c r="AC1876" s="28">
        <f>+SUMIF('Input Sheet'!$S:$S,$AL1876,'Input Sheet'!G:G)</f>
        <v>0</v>
      </c>
      <c r="AD1876" s="28">
        <f>+SUMIF('Input Sheet'!$S:$S,$AL1876,'Input Sheet'!H:H)</f>
        <v>0</v>
      </c>
      <c r="AE1876" s="28">
        <f>+SUMIF('Input Sheet'!$S:$S,$AL1876,'Input Sheet'!I:I)</f>
        <v>0</v>
      </c>
      <c r="AF1876" s="28">
        <f>+SUMIF('Input Sheet'!$S:$S,$AL1876,'Input Sheet'!J:J)</f>
        <v>0</v>
      </c>
      <c r="AG1876" s="28">
        <f>+SUMIF('Input Sheet'!$S:$S,$AL1876,'Input Sheet'!K:K)</f>
        <v>0</v>
      </c>
      <c r="AH1876" s="28">
        <f>+SUMIF('Input Sheet'!$S:$S,$AL1876,'Input Sheet'!L:L)</f>
        <v>0</v>
      </c>
      <c r="AI1876" s="28">
        <f>+SUMIF('Input Sheet'!$S:$S,$AL1876,'Input Sheet'!M:M)</f>
        <v>0</v>
      </c>
      <c r="AJ1876" s="28">
        <f>+SUMIF('Input Sheet'!$S:$S,$AL1876,'Input Sheet'!N:N)</f>
        <v>0</v>
      </c>
      <c r="AK1876" s="28"/>
      <c r="AL1876" s="27" t="str">
        <f t="shared" si="148"/>
        <v>240-7750</v>
      </c>
      <c r="AM1876" s="34" t="str">
        <f t="shared" si="149"/>
        <v>Admin &amp; Other</v>
      </c>
      <c r="AN1876" s="34" t="str">
        <f t="shared" si="150"/>
        <v>Admin &amp; OtherR&amp;M and Cleaning as % of Total Gross Profit</v>
      </c>
      <c r="AO1876" s="35"/>
      <c r="AP1876" s="35"/>
      <c r="AQ1876" s="35"/>
    </row>
    <row r="1877" spans="1:43" x14ac:dyDescent="0.25">
      <c r="A1877" s="27" t="s">
        <v>103</v>
      </c>
      <c r="B1877" s="27" t="s">
        <v>104</v>
      </c>
      <c r="C1877" s="27" t="s">
        <v>104</v>
      </c>
      <c r="D1877" s="27" t="s">
        <v>209</v>
      </c>
      <c r="E1877" s="27" t="s">
        <v>680</v>
      </c>
      <c r="F1877" s="27" t="s">
        <v>744</v>
      </c>
      <c r="G1877" s="27" t="s">
        <v>745</v>
      </c>
      <c r="H1877" s="34" t="s">
        <v>644</v>
      </c>
      <c r="I1877" s="34" t="s">
        <v>722</v>
      </c>
      <c r="J1877" s="34" t="str">
        <f t="shared" si="146"/>
        <v>Admin &amp; OtherR&amp;M and Cleaning as % of Total Gross Profit</v>
      </c>
      <c r="K1877" s="34" t="str">
        <f t="shared" si="147"/>
        <v>130Repairs &amp; Maintenance - Toyota</v>
      </c>
      <c r="L1877" s="28">
        <f>+SUMIF('TB 4-24'!M:M,$AL1877,'TB 4-24'!G:G)</f>
        <v>0</v>
      </c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>
        <f>+SUMIF('Input Sheet'!$S:$S,$AL1877,'Input Sheet'!C:C)</f>
        <v>0</v>
      </c>
      <c r="Z1877" s="28">
        <f>+SUMIF('Input Sheet'!$S:$S,$AL1877,'Input Sheet'!D:D)</f>
        <v>0</v>
      </c>
      <c r="AA1877" s="28">
        <f>+SUMIF('Input Sheet'!$S:$S,$AL1877,'Input Sheet'!E:E)</f>
        <v>0</v>
      </c>
      <c r="AB1877" s="28">
        <f>+SUMIF('Input Sheet'!$S:$S,$AL1877,'Input Sheet'!F:F)</f>
        <v>0</v>
      </c>
      <c r="AC1877" s="28">
        <f>+SUMIF('Input Sheet'!$S:$S,$AL1877,'Input Sheet'!G:G)</f>
        <v>0</v>
      </c>
      <c r="AD1877" s="28">
        <f>+SUMIF('Input Sheet'!$S:$S,$AL1877,'Input Sheet'!H:H)</f>
        <v>0</v>
      </c>
      <c r="AE1877" s="28">
        <f>+SUMIF('Input Sheet'!$S:$S,$AL1877,'Input Sheet'!I:I)</f>
        <v>0</v>
      </c>
      <c r="AF1877" s="28">
        <f>+SUMIF('Input Sheet'!$S:$S,$AL1877,'Input Sheet'!J:J)</f>
        <v>0</v>
      </c>
      <c r="AG1877" s="28">
        <f>+SUMIF('Input Sheet'!$S:$S,$AL1877,'Input Sheet'!K:K)</f>
        <v>0</v>
      </c>
      <c r="AH1877" s="28">
        <f>+SUMIF('Input Sheet'!$S:$S,$AL1877,'Input Sheet'!L:L)</f>
        <v>0</v>
      </c>
      <c r="AI1877" s="28">
        <f>+SUMIF('Input Sheet'!$S:$S,$AL1877,'Input Sheet'!M:M)</f>
        <v>0</v>
      </c>
      <c r="AJ1877" s="28">
        <f>+SUMIF('Input Sheet'!$S:$S,$AL1877,'Input Sheet'!N:N)</f>
        <v>0</v>
      </c>
      <c r="AK1877" s="28"/>
      <c r="AL1877" s="27" t="str">
        <f t="shared" si="148"/>
        <v>130-7750</v>
      </c>
      <c r="AM1877" s="34" t="str">
        <f t="shared" si="149"/>
        <v>Admin &amp; Other</v>
      </c>
      <c r="AN1877" s="34" t="str">
        <f t="shared" si="150"/>
        <v>Admin &amp; OtherR&amp;M and Cleaning as % of Total Gross Profit</v>
      </c>
      <c r="AO1877" s="35"/>
      <c r="AP1877" s="35"/>
      <c r="AQ1877" s="35"/>
    </row>
    <row r="1878" spans="1:43" x14ac:dyDescent="0.25">
      <c r="A1878" s="27" t="s">
        <v>103</v>
      </c>
      <c r="B1878" s="27" t="s">
        <v>104</v>
      </c>
      <c r="C1878" s="27" t="s">
        <v>663</v>
      </c>
      <c r="D1878" s="27" t="s">
        <v>209</v>
      </c>
      <c r="E1878" s="27" t="s">
        <v>669</v>
      </c>
      <c r="F1878" s="27" t="s">
        <v>744</v>
      </c>
      <c r="G1878" s="27" t="s">
        <v>745</v>
      </c>
      <c r="H1878" s="34" t="s">
        <v>644</v>
      </c>
      <c r="I1878" s="34" t="s">
        <v>722</v>
      </c>
      <c r="J1878" s="34" t="str">
        <f t="shared" si="146"/>
        <v>Admin &amp; OtherR&amp;M and Cleaning as % of Total Gross Profit</v>
      </c>
      <c r="K1878" s="34" t="str">
        <f t="shared" si="147"/>
        <v>440Repairs &amp; Maintenance - Toyota</v>
      </c>
      <c r="L1878" s="28">
        <f>+SUMIF('TB 4-24'!M:M,$AL1878,'TB 4-24'!G:G)</f>
        <v>0</v>
      </c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>
        <f>+SUMIF('Input Sheet'!$S:$S,$AL1878,'Input Sheet'!C:C)</f>
        <v>0</v>
      </c>
      <c r="Z1878" s="28">
        <f>+SUMIF('Input Sheet'!$S:$S,$AL1878,'Input Sheet'!D:D)</f>
        <v>0</v>
      </c>
      <c r="AA1878" s="28">
        <f>+SUMIF('Input Sheet'!$S:$S,$AL1878,'Input Sheet'!E:E)</f>
        <v>0</v>
      </c>
      <c r="AB1878" s="28">
        <f>+SUMIF('Input Sheet'!$S:$S,$AL1878,'Input Sheet'!F:F)</f>
        <v>0</v>
      </c>
      <c r="AC1878" s="28">
        <f>+SUMIF('Input Sheet'!$S:$S,$AL1878,'Input Sheet'!G:G)</f>
        <v>0</v>
      </c>
      <c r="AD1878" s="28">
        <f>+SUMIF('Input Sheet'!$S:$S,$AL1878,'Input Sheet'!H:H)</f>
        <v>0</v>
      </c>
      <c r="AE1878" s="28">
        <f>+SUMIF('Input Sheet'!$S:$S,$AL1878,'Input Sheet'!I:I)</f>
        <v>0</v>
      </c>
      <c r="AF1878" s="28">
        <f>+SUMIF('Input Sheet'!$S:$S,$AL1878,'Input Sheet'!J:J)</f>
        <v>0</v>
      </c>
      <c r="AG1878" s="28">
        <f>+SUMIF('Input Sheet'!$S:$S,$AL1878,'Input Sheet'!K:K)</f>
        <v>0</v>
      </c>
      <c r="AH1878" s="28">
        <f>+SUMIF('Input Sheet'!$S:$S,$AL1878,'Input Sheet'!L:L)</f>
        <v>0</v>
      </c>
      <c r="AI1878" s="28">
        <f>+SUMIF('Input Sheet'!$S:$S,$AL1878,'Input Sheet'!M:M)</f>
        <v>0</v>
      </c>
      <c r="AJ1878" s="28">
        <f>+SUMIF('Input Sheet'!$S:$S,$AL1878,'Input Sheet'!N:N)</f>
        <v>0</v>
      </c>
      <c r="AK1878" s="28"/>
      <c r="AL1878" s="27" t="str">
        <f t="shared" si="148"/>
        <v>440-7750</v>
      </c>
      <c r="AM1878" s="34" t="str">
        <f t="shared" si="149"/>
        <v>Admin &amp; Other</v>
      </c>
      <c r="AN1878" s="34" t="str">
        <f t="shared" si="150"/>
        <v>Admin &amp; OtherR&amp;M and Cleaning as % of Total Gross Profit</v>
      </c>
      <c r="AO1878" s="35"/>
      <c r="AP1878" s="35"/>
      <c r="AQ1878" s="35"/>
    </row>
    <row r="1879" spans="1:43" x14ac:dyDescent="0.25">
      <c r="A1879" s="27" t="s">
        <v>103</v>
      </c>
      <c r="B1879" s="27" t="s">
        <v>104</v>
      </c>
      <c r="C1879" s="27" t="s">
        <v>663</v>
      </c>
      <c r="D1879" s="27" t="s">
        <v>209</v>
      </c>
      <c r="E1879" s="27" t="s">
        <v>668</v>
      </c>
      <c r="F1879" s="27" t="s">
        <v>744</v>
      </c>
      <c r="G1879" s="27" t="s">
        <v>745</v>
      </c>
      <c r="H1879" s="34" t="s">
        <v>644</v>
      </c>
      <c r="I1879" s="34" t="s">
        <v>722</v>
      </c>
      <c r="J1879" s="34" t="str">
        <f t="shared" si="146"/>
        <v>Admin &amp; OtherR&amp;M and Cleaning as % of Total Gross Profit</v>
      </c>
      <c r="K1879" s="34" t="str">
        <f t="shared" si="147"/>
        <v>430Repairs &amp; Maintenance - Toyota</v>
      </c>
      <c r="L1879" s="28">
        <f>+SUMIF('TB 4-24'!M:M,$AL1879,'TB 4-24'!G:G)</f>
        <v>0</v>
      </c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>
        <f>+SUMIF('Input Sheet'!$S:$S,$AL1879,'Input Sheet'!C:C)</f>
        <v>0</v>
      </c>
      <c r="Z1879" s="28">
        <f>+SUMIF('Input Sheet'!$S:$S,$AL1879,'Input Sheet'!D:D)</f>
        <v>0</v>
      </c>
      <c r="AA1879" s="28">
        <f>+SUMIF('Input Sheet'!$S:$S,$AL1879,'Input Sheet'!E:E)</f>
        <v>0</v>
      </c>
      <c r="AB1879" s="28">
        <f>+SUMIF('Input Sheet'!$S:$S,$AL1879,'Input Sheet'!F:F)</f>
        <v>0</v>
      </c>
      <c r="AC1879" s="28">
        <f>+SUMIF('Input Sheet'!$S:$S,$AL1879,'Input Sheet'!G:G)</f>
        <v>0</v>
      </c>
      <c r="AD1879" s="28">
        <f>+SUMIF('Input Sheet'!$S:$S,$AL1879,'Input Sheet'!H:H)</f>
        <v>0</v>
      </c>
      <c r="AE1879" s="28">
        <f>+SUMIF('Input Sheet'!$S:$S,$AL1879,'Input Sheet'!I:I)</f>
        <v>0</v>
      </c>
      <c r="AF1879" s="28">
        <f>+SUMIF('Input Sheet'!$S:$S,$AL1879,'Input Sheet'!J:J)</f>
        <v>0</v>
      </c>
      <c r="AG1879" s="28">
        <f>+SUMIF('Input Sheet'!$S:$S,$AL1879,'Input Sheet'!K:K)</f>
        <v>0</v>
      </c>
      <c r="AH1879" s="28">
        <f>+SUMIF('Input Sheet'!$S:$S,$AL1879,'Input Sheet'!L:L)</f>
        <v>0</v>
      </c>
      <c r="AI1879" s="28">
        <f>+SUMIF('Input Sheet'!$S:$S,$AL1879,'Input Sheet'!M:M)</f>
        <v>0</v>
      </c>
      <c r="AJ1879" s="28">
        <f>+SUMIF('Input Sheet'!$S:$S,$AL1879,'Input Sheet'!N:N)</f>
        <v>0</v>
      </c>
      <c r="AK1879" s="28"/>
      <c r="AL1879" s="27" t="str">
        <f t="shared" si="148"/>
        <v>430-7750</v>
      </c>
      <c r="AM1879" s="34" t="str">
        <f t="shared" si="149"/>
        <v>Admin &amp; Other</v>
      </c>
      <c r="AN1879" s="34" t="str">
        <f t="shared" si="150"/>
        <v>Admin &amp; OtherR&amp;M and Cleaning as % of Total Gross Profit</v>
      </c>
      <c r="AO1879" s="35"/>
      <c r="AP1879" s="35"/>
      <c r="AQ1879" s="35"/>
    </row>
    <row r="1880" spans="1:43" x14ac:dyDescent="0.25">
      <c r="A1880" s="27" t="s">
        <v>103</v>
      </c>
      <c r="B1880" s="27" t="s">
        <v>104</v>
      </c>
      <c r="C1880" s="27" t="s">
        <v>671</v>
      </c>
      <c r="D1880" s="27" t="s">
        <v>209</v>
      </c>
      <c r="E1880" s="27" t="s">
        <v>683</v>
      </c>
      <c r="F1880" s="27" t="s">
        <v>744</v>
      </c>
      <c r="G1880" s="27" t="s">
        <v>745</v>
      </c>
      <c r="H1880" s="34" t="s">
        <v>644</v>
      </c>
      <c r="I1880" s="34" t="s">
        <v>722</v>
      </c>
      <c r="J1880" s="34" t="str">
        <f t="shared" si="146"/>
        <v>Admin &amp; OtherR&amp;M and Cleaning as % of Total Gross Profit</v>
      </c>
      <c r="K1880" s="34" t="str">
        <f t="shared" si="147"/>
        <v>340Repairs &amp; Maintenance - Toyota</v>
      </c>
      <c r="L1880" s="28">
        <f>+SUMIF('TB 4-24'!M:M,$AL1880,'TB 4-24'!G:G)</f>
        <v>0</v>
      </c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>
        <f>+SUMIF('Input Sheet'!$S:$S,$AL1880,'Input Sheet'!C:C)</f>
        <v>0</v>
      </c>
      <c r="Z1880" s="28">
        <f>+SUMIF('Input Sheet'!$S:$S,$AL1880,'Input Sheet'!D:D)</f>
        <v>0</v>
      </c>
      <c r="AA1880" s="28">
        <f>+SUMIF('Input Sheet'!$S:$S,$AL1880,'Input Sheet'!E:E)</f>
        <v>0</v>
      </c>
      <c r="AB1880" s="28">
        <f>+SUMIF('Input Sheet'!$S:$S,$AL1880,'Input Sheet'!F:F)</f>
        <v>0</v>
      </c>
      <c r="AC1880" s="28">
        <f>+SUMIF('Input Sheet'!$S:$S,$AL1880,'Input Sheet'!G:G)</f>
        <v>0</v>
      </c>
      <c r="AD1880" s="28">
        <f>+SUMIF('Input Sheet'!$S:$S,$AL1880,'Input Sheet'!H:H)</f>
        <v>0</v>
      </c>
      <c r="AE1880" s="28">
        <f>+SUMIF('Input Sheet'!$S:$S,$AL1880,'Input Sheet'!I:I)</f>
        <v>0</v>
      </c>
      <c r="AF1880" s="28">
        <f>+SUMIF('Input Sheet'!$S:$S,$AL1880,'Input Sheet'!J:J)</f>
        <v>0</v>
      </c>
      <c r="AG1880" s="28">
        <f>+SUMIF('Input Sheet'!$S:$S,$AL1880,'Input Sheet'!K:K)</f>
        <v>0</v>
      </c>
      <c r="AH1880" s="28">
        <f>+SUMIF('Input Sheet'!$S:$S,$AL1880,'Input Sheet'!L:L)</f>
        <v>0</v>
      </c>
      <c r="AI1880" s="28">
        <f>+SUMIF('Input Sheet'!$S:$S,$AL1880,'Input Sheet'!M:M)</f>
        <v>0</v>
      </c>
      <c r="AJ1880" s="28">
        <f>+SUMIF('Input Sheet'!$S:$S,$AL1880,'Input Sheet'!N:N)</f>
        <v>0</v>
      </c>
      <c r="AK1880" s="28"/>
      <c r="AL1880" s="27" t="str">
        <f t="shared" si="148"/>
        <v>340-7750</v>
      </c>
      <c r="AM1880" s="34" t="str">
        <f t="shared" si="149"/>
        <v>Admin &amp; Other</v>
      </c>
      <c r="AN1880" s="34" t="str">
        <f t="shared" si="150"/>
        <v>Admin &amp; OtherR&amp;M and Cleaning as % of Total Gross Profit</v>
      </c>
      <c r="AO1880" s="35"/>
      <c r="AP1880" s="35"/>
      <c r="AQ1880" s="35"/>
    </row>
    <row r="1881" spans="1:43" x14ac:dyDescent="0.25">
      <c r="A1881" s="27" t="s">
        <v>103</v>
      </c>
      <c r="B1881" s="27" t="s">
        <v>104</v>
      </c>
      <c r="C1881" s="27" t="s">
        <v>657</v>
      </c>
      <c r="D1881" s="27" t="s">
        <v>209</v>
      </c>
      <c r="E1881" s="27" t="s">
        <v>658</v>
      </c>
      <c r="F1881" s="27" t="s">
        <v>744</v>
      </c>
      <c r="G1881" s="27" t="s">
        <v>745</v>
      </c>
      <c r="H1881" s="34" t="s">
        <v>644</v>
      </c>
      <c r="I1881" s="34" t="s">
        <v>722</v>
      </c>
      <c r="J1881" s="34" t="str">
        <f t="shared" si="146"/>
        <v>Admin &amp; OtherR&amp;M and Cleaning as % of Total Gross Profit</v>
      </c>
      <c r="K1881" s="34" t="str">
        <f t="shared" si="147"/>
        <v>210Repairs &amp; Maintenance - Toyota</v>
      </c>
      <c r="L1881" s="28">
        <f>+SUMIF('TB 4-24'!M:M,$AL1881,'TB 4-24'!G:G)</f>
        <v>0</v>
      </c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>
        <f>+SUMIF('Input Sheet'!$S:$S,$AL1881,'Input Sheet'!C:C)</f>
        <v>0</v>
      </c>
      <c r="Z1881" s="28">
        <f>+SUMIF('Input Sheet'!$S:$S,$AL1881,'Input Sheet'!D:D)</f>
        <v>0</v>
      </c>
      <c r="AA1881" s="28">
        <f>+SUMIF('Input Sheet'!$S:$S,$AL1881,'Input Sheet'!E:E)</f>
        <v>0</v>
      </c>
      <c r="AB1881" s="28">
        <f>+SUMIF('Input Sheet'!$S:$S,$AL1881,'Input Sheet'!F:F)</f>
        <v>0</v>
      </c>
      <c r="AC1881" s="28">
        <f>+SUMIF('Input Sheet'!$S:$S,$AL1881,'Input Sheet'!G:G)</f>
        <v>0</v>
      </c>
      <c r="AD1881" s="28">
        <f>+SUMIF('Input Sheet'!$S:$S,$AL1881,'Input Sheet'!H:H)</f>
        <v>0</v>
      </c>
      <c r="AE1881" s="28">
        <f>+SUMIF('Input Sheet'!$S:$S,$AL1881,'Input Sheet'!I:I)</f>
        <v>0</v>
      </c>
      <c r="AF1881" s="28">
        <f>+SUMIF('Input Sheet'!$S:$S,$AL1881,'Input Sheet'!J:J)</f>
        <v>0</v>
      </c>
      <c r="AG1881" s="28">
        <f>+SUMIF('Input Sheet'!$S:$S,$AL1881,'Input Sheet'!K:K)</f>
        <v>0</v>
      </c>
      <c r="AH1881" s="28">
        <f>+SUMIF('Input Sheet'!$S:$S,$AL1881,'Input Sheet'!L:L)</f>
        <v>0</v>
      </c>
      <c r="AI1881" s="28">
        <f>+SUMIF('Input Sheet'!$S:$S,$AL1881,'Input Sheet'!M:M)</f>
        <v>0</v>
      </c>
      <c r="AJ1881" s="28">
        <f>+SUMIF('Input Sheet'!$S:$S,$AL1881,'Input Sheet'!N:N)</f>
        <v>0</v>
      </c>
      <c r="AK1881" s="28"/>
      <c r="AL1881" s="27" t="str">
        <f t="shared" si="148"/>
        <v>210-7750</v>
      </c>
      <c r="AM1881" s="34" t="str">
        <f t="shared" si="149"/>
        <v>Admin &amp; Other</v>
      </c>
      <c r="AN1881" s="34" t="str">
        <f t="shared" si="150"/>
        <v>Admin &amp; OtherR&amp;M and Cleaning as % of Total Gross Profit</v>
      </c>
      <c r="AO1881" s="35"/>
      <c r="AP1881" s="35"/>
      <c r="AQ1881" s="35"/>
    </row>
    <row r="1882" spans="1:43" x14ac:dyDescent="0.25">
      <c r="A1882" s="27" t="s">
        <v>103</v>
      </c>
      <c r="B1882" s="27" t="s">
        <v>104</v>
      </c>
      <c r="C1882" s="27" t="s">
        <v>657</v>
      </c>
      <c r="D1882" s="27" t="s">
        <v>202</v>
      </c>
      <c r="E1882" s="27" t="s">
        <v>660</v>
      </c>
      <c r="F1882" s="27" t="s">
        <v>739</v>
      </c>
      <c r="G1882" s="27" t="s">
        <v>740</v>
      </c>
      <c r="H1882" s="34" t="s">
        <v>644</v>
      </c>
      <c r="I1882" s="34" t="s">
        <v>741</v>
      </c>
      <c r="J1882" s="34" t="str">
        <f t="shared" si="146"/>
        <v>Admin &amp; OtherRent &amp; Rates as % of Total Gross Profit</v>
      </c>
      <c r="K1882" s="34" t="str">
        <f t="shared" si="147"/>
        <v>200Rent - Toyota</v>
      </c>
      <c r="L1882" s="28">
        <f>+SUMIF('TB 4-24'!M:M,$AL1882,'TB 4-24'!G:G)</f>
        <v>0</v>
      </c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>
        <f>+SUMIF('Input Sheet'!$S:$S,$AL1882,'Input Sheet'!C:C)</f>
        <v>0</v>
      </c>
      <c r="Z1882" s="28">
        <f>+SUMIF('Input Sheet'!$S:$S,$AL1882,'Input Sheet'!D:D)</f>
        <v>0</v>
      </c>
      <c r="AA1882" s="28">
        <f>+SUMIF('Input Sheet'!$S:$S,$AL1882,'Input Sheet'!E:E)</f>
        <v>0</v>
      </c>
      <c r="AB1882" s="28">
        <f>+SUMIF('Input Sheet'!$S:$S,$AL1882,'Input Sheet'!F:F)</f>
        <v>0</v>
      </c>
      <c r="AC1882" s="28">
        <f>+SUMIF('Input Sheet'!$S:$S,$AL1882,'Input Sheet'!G:G)</f>
        <v>0</v>
      </c>
      <c r="AD1882" s="28">
        <f>+SUMIF('Input Sheet'!$S:$S,$AL1882,'Input Sheet'!H:H)</f>
        <v>0</v>
      </c>
      <c r="AE1882" s="28">
        <f>+SUMIF('Input Sheet'!$S:$S,$AL1882,'Input Sheet'!I:I)</f>
        <v>0</v>
      </c>
      <c r="AF1882" s="28">
        <f>+SUMIF('Input Sheet'!$S:$S,$AL1882,'Input Sheet'!J:J)</f>
        <v>0</v>
      </c>
      <c r="AG1882" s="28">
        <f>+SUMIF('Input Sheet'!$S:$S,$AL1882,'Input Sheet'!K:K)</f>
        <v>0</v>
      </c>
      <c r="AH1882" s="28">
        <f>+SUMIF('Input Sheet'!$S:$S,$AL1882,'Input Sheet'!L:L)</f>
        <v>0</v>
      </c>
      <c r="AI1882" s="28">
        <f>+SUMIF('Input Sheet'!$S:$S,$AL1882,'Input Sheet'!M:M)</f>
        <v>0</v>
      </c>
      <c r="AJ1882" s="28">
        <f>+SUMIF('Input Sheet'!$S:$S,$AL1882,'Input Sheet'!N:N)</f>
        <v>0</v>
      </c>
      <c r="AK1882" s="28"/>
      <c r="AL1882" s="27" t="str">
        <f t="shared" si="148"/>
        <v>200-7690</v>
      </c>
      <c r="AM1882" s="34" t="str">
        <f t="shared" si="149"/>
        <v>Admin &amp; Other</v>
      </c>
      <c r="AN1882" s="34" t="str">
        <f t="shared" si="150"/>
        <v>Admin &amp; OtherRent &amp; Rates as % of Total Gross Profit</v>
      </c>
      <c r="AO1882" s="35"/>
      <c r="AP1882" s="35"/>
      <c r="AQ1882" s="35"/>
    </row>
    <row r="1883" spans="1:43" x14ac:dyDescent="0.25">
      <c r="A1883" s="27" t="s">
        <v>103</v>
      </c>
      <c r="B1883" s="27" t="s">
        <v>104</v>
      </c>
      <c r="C1883" s="27" t="s">
        <v>657</v>
      </c>
      <c r="D1883" s="27" t="s">
        <v>202</v>
      </c>
      <c r="E1883" s="27" t="s">
        <v>661</v>
      </c>
      <c r="F1883" s="27" t="s">
        <v>739</v>
      </c>
      <c r="G1883" s="27" t="s">
        <v>740</v>
      </c>
      <c r="H1883" s="34" t="s">
        <v>644</v>
      </c>
      <c r="I1883" s="34" t="s">
        <v>741</v>
      </c>
      <c r="J1883" s="34" t="str">
        <f t="shared" si="146"/>
        <v>Admin &amp; OtherRent &amp; Rates as % of Total Gross Profit</v>
      </c>
      <c r="K1883" s="34" t="str">
        <f t="shared" si="147"/>
        <v>221Rent - Toyota</v>
      </c>
      <c r="L1883" s="28">
        <f>+SUMIF('TB 4-24'!M:M,$AL1883,'TB 4-24'!G:G)</f>
        <v>0</v>
      </c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>
        <f>+SUMIF('Input Sheet'!$S:$S,$AL1883,'Input Sheet'!C:C)</f>
        <v>0</v>
      </c>
      <c r="Z1883" s="28">
        <f>+SUMIF('Input Sheet'!$S:$S,$AL1883,'Input Sheet'!D:D)</f>
        <v>0</v>
      </c>
      <c r="AA1883" s="28">
        <f>+SUMIF('Input Sheet'!$S:$S,$AL1883,'Input Sheet'!E:E)</f>
        <v>0</v>
      </c>
      <c r="AB1883" s="28">
        <f>+SUMIF('Input Sheet'!$S:$S,$AL1883,'Input Sheet'!F:F)</f>
        <v>0</v>
      </c>
      <c r="AC1883" s="28">
        <f>+SUMIF('Input Sheet'!$S:$S,$AL1883,'Input Sheet'!G:G)</f>
        <v>0</v>
      </c>
      <c r="AD1883" s="28">
        <f>+SUMIF('Input Sheet'!$S:$S,$AL1883,'Input Sheet'!H:H)</f>
        <v>0</v>
      </c>
      <c r="AE1883" s="28">
        <f>+SUMIF('Input Sheet'!$S:$S,$AL1883,'Input Sheet'!I:I)</f>
        <v>0</v>
      </c>
      <c r="AF1883" s="28">
        <f>+SUMIF('Input Sheet'!$S:$S,$AL1883,'Input Sheet'!J:J)</f>
        <v>0</v>
      </c>
      <c r="AG1883" s="28">
        <f>+SUMIF('Input Sheet'!$S:$S,$AL1883,'Input Sheet'!K:K)</f>
        <v>0</v>
      </c>
      <c r="AH1883" s="28">
        <f>+SUMIF('Input Sheet'!$S:$S,$AL1883,'Input Sheet'!L:L)</f>
        <v>0</v>
      </c>
      <c r="AI1883" s="28">
        <f>+SUMIF('Input Sheet'!$S:$S,$AL1883,'Input Sheet'!M:M)</f>
        <v>0</v>
      </c>
      <c r="AJ1883" s="28">
        <f>+SUMIF('Input Sheet'!$S:$S,$AL1883,'Input Sheet'!N:N)</f>
        <v>0</v>
      </c>
      <c r="AK1883" s="28"/>
      <c r="AL1883" s="27" t="str">
        <f t="shared" si="148"/>
        <v>221-7690</v>
      </c>
      <c r="AM1883" s="34" t="str">
        <f t="shared" si="149"/>
        <v>Admin &amp; Other</v>
      </c>
      <c r="AN1883" s="34" t="str">
        <f t="shared" si="150"/>
        <v>Admin &amp; OtherRent &amp; Rates as % of Total Gross Profit</v>
      </c>
      <c r="AO1883" s="35"/>
      <c r="AP1883" s="35"/>
      <c r="AQ1883" s="35"/>
    </row>
    <row r="1884" spans="1:43" x14ac:dyDescent="0.25">
      <c r="A1884" s="27" t="s">
        <v>103</v>
      </c>
      <c r="B1884" s="27" t="s">
        <v>104</v>
      </c>
      <c r="C1884" s="27" t="s">
        <v>663</v>
      </c>
      <c r="D1884" s="27" t="s">
        <v>202</v>
      </c>
      <c r="E1884" s="27" t="s">
        <v>664</v>
      </c>
      <c r="F1884" s="27" t="s">
        <v>739</v>
      </c>
      <c r="G1884" s="27" t="s">
        <v>740</v>
      </c>
      <c r="H1884" s="34" t="s">
        <v>644</v>
      </c>
      <c r="I1884" s="34" t="s">
        <v>741</v>
      </c>
      <c r="J1884" s="34" t="str">
        <f t="shared" si="146"/>
        <v>Admin &amp; OtherRent &amp; Rates as % of Total Gross Profit</v>
      </c>
      <c r="K1884" s="34" t="str">
        <f t="shared" si="147"/>
        <v>400Rent - Toyota</v>
      </c>
      <c r="L1884" s="28">
        <f>+SUMIF('TB 4-24'!M:M,$AL1884,'TB 4-24'!G:G)</f>
        <v>0</v>
      </c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>
        <f>+SUMIF('Input Sheet'!$S:$S,$AL1884,'Input Sheet'!C:C)</f>
        <v>0</v>
      </c>
      <c r="Z1884" s="28">
        <f>+SUMIF('Input Sheet'!$S:$S,$AL1884,'Input Sheet'!D:D)</f>
        <v>0</v>
      </c>
      <c r="AA1884" s="28">
        <f>+SUMIF('Input Sheet'!$S:$S,$AL1884,'Input Sheet'!E:E)</f>
        <v>0</v>
      </c>
      <c r="AB1884" s="28">
        <f>+SUMIF('Input Sheet'!$S:$S,$AL1884,'Input Sheet'!F:F)</f>
        <v>0</v>
      </c>
      <c r="AC1884" s="28">
        <f>+SUMIF('Input Sheet'!$S:$S,$AL1884,'Input Sheet'!G:G)</f>
        <v>0</v>
      </c>
      <c r="AD1884" s="28">
        <f>+SUMIF('Input Sheet'!$S:$S,$AL1884,'Input Sheet'!H:H)</f>
        <v>0</v>
      </c>
      <c r="AE1884" s="28">
        <f>+SUMIF('Input Sheet'!$S:$S,$AL1884,'Input Sheet'!I:I)</f>
        <v>0</v>
      </c>
      <c r="AF1884" s="28">
        <f>+SUMIF('Input Sheet'!$S:$S,$AL1884,'Input Sheet'!J:J)</f>
        <v>0</v>
      </c>
      <c r="AG1884" s="28">
        <f>+SUMIF('Input Sheet'!$S:$S,$AL1884,'Input Sheet'!K:K)</f>
        <v>0</v>
      </c>
      <c r="AH1884" s="28">
        <f>+SUMIF('Input Sheet'!$S:$S,$AL1884,'Input Sheet'!L:L)</f>
        <v>0</v>
      </c>
      <c r="AI1884" s="28">
        <f>+SUMIF('Input Sheet'!$S:$S,$AL1884,'Input Sheet'!M:M)</f>
        <v>0</v>
      </c>
      <c r="AJ1884" s="28">
        <f>+SUMIF('Input Sheet'!$S:$S,$AL1884,'Input Sheet'!N:N)</f>
        <v>0</v>
      </c>
      <c r="AK1884" s="28"/>
      <c r="AL1884" s="27" t="str">
        <f t="shared" si="148"/>
        <v>400-7690</v>
      </c>
      <c r="AM1884" s="34" t="str">
        <f t="shared" si="149"/>
        <v>Admin &amp; Other</v>
      </c>
      <c r="AN1884" s="34" t="str">
        <f t="shared" si="150"/>
        <v>Admin &amp; OtherRent &amp; Rates as % of Total Gross Profit</v>
      </c>
      <c r="AO1884" s="35"/>
      <c r="AP1884" s="35"/>
      <c r="AQ1884" s="35"/>
    </row>
    <row r="1885" spans="1:43" x14ac:dyDescent="0.25">
      <c r="A1885" s="27" t="s">
        <v>103</v>
      </c>
      <c r="B1885" s="27" t="s">
        <v>104</v>
      </c>
      <c r="C1885" s="27" t="s">
        <v>663</v>
      </c>
      <c r="D1885" s="27" t="s">
        <v>202</v>
      </c>
      <c r="E1885" s="27" t="s">
        <v>665</v>
      </c>
      <c r="F1885" s="27" t="s">
        <v>739</v>
      </c>
      <c r="G1885" s="27" t="s">
        <v>740</v>
      </c>
      <c r="H1885" s="34" t="s">
        <v>644</v>
      </c>
      <c r="I1885" s="34" t="s">
        <v>741</v>
      </c>
      <c r="J1885" s="34" t="str">
        <f t="shared" si="146"/>
        <v>Admin &amp; OtherRent &amp; Rates as % of Total Gross Profit</v>
      </c>
      <c r="K1885" s="34" t="str">
        <f t="shared" si="147"/>
        <v>410Rent - Toyota</v>
      </c>
      <c r="L1885" s="28">
        <f>+SUMIF('TB 4-24'!M:M,$AL1885,'TB 4-24'!G:G)</f>
        <v>0</v>
      </c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>
        <f>+SUMIF('Input Sheet'!$S:$S,$AL1885,'Input Sheet'!C:C)</f>
        <v>0</v>
      </c>
      <c r="Z1885" s="28">
        <f>+SUMIF('Input Sheet'!$S:$S,$AL1885,'Input Sheet'!D:D)</f>
        <v>0</v>
      </c>
      <c r="AA1885" s="28">
        <f>+SUMIF('Input Sheet'!$S:$S,$AL1885,'Input Sheet'!E:E)</f>
        <v>0</v>
      </c>
      <c r="AB1885" s="28">
        <f>+SUMIF('Input Sheet'!$S:$S,$AL1885,'Input Sheet'!F:F)</f>
        <v>0</v>
      </c>
      <c r="AC1885" s="28">
        <f>+SUMIF('Input Sheet'!$S:$S,$AL1885,'Input Sheet'!G:G)</f>
        <v>0</v>
      </c>
      <c r="AD1885" s="28">
        <f>+SUMIF('Input Sheet'!$S:$S,$AL1885,'Input Sheet'!H:H)</f>
        <v>0</v>
      </c>
      <c r="AE1885" s="28">
        <f>+SUMIF('Input Sheet'!$S:$S,$AL1885,'Input Sheet'!I:I)</f>
        <v>0</v>
      </c>
      <c r="AF1885" s="28">
        <f>+SUMIF('Input Sheet'!$S:$S,$AL1885,'Input Sheet'!J:J)</f>
        <v>0</v>
      </c>
      <c r="AG1885" s="28">
        <f>+SUMIF('Input Sheet'!$S:$S,$AL1885,'Input Sheet'!K:K)</f>
        <v>0</v>
      </c>
      <c r="AH1885" s="28">
        <f>+SUMIF('Input Sheet'!$S:$S,$AL1885,'Input Sheet'!L:L)</f>
        <v>0</v>
      </c>
      <c r="AI1885" s="28">
        <f>+SUMIF('Input Sheet'!$S:$S,$AL1885,'Input Sheet'!M:M)</f>
        <v>0</v>
      </c>
      <c r="AJ1885" s="28">
        <f>+SUMIF('Input Sheet'!$S:$S,$AL1885,'Input Sheet'!N:N)</f>
        <v>0</v>
      </c>
      <c r="AK1885" s="28"/>
      <c r="AL1885" s="27" t="str">
        <f t="shared" si="148"/>
        <v>410-7690</v>
      </c>
      <c r="AM1885" s="34" t="str">
        <f t="shared" si="149"/>
        <v>Admin &amp; Other</v>
      </c>
      <c r="AN1885" s="34" t="str">
        <f t="shared" si="150"/>
        <v>Admin &amp; OtherRent &amp; Rates as % of Total Gross Profit</v>
      </c>
      <c r="AO1885" s="35"/>
      <c r="AP1885" s="35"/>
      <c r="AQ1885" s="35"/>
    </row>
    <row r="1886" spans="1:43" x14ac:dyDescent="0.25">
      <c r="A1886" s="27" t="s">
        <v>103</v>
      </c>
      <c r="B1886" s="27" t="s">
        <v>104</v>
      </c>
      <c r="C1886" s="27" t="s">
        <v>663</v>
      </c>
      <c r="D1886" s="27" t="s">
        <v>202</v>
      </c>
      <c r="E1886" s="27" t="s">
        <v>666</v>
      </c>
      <c r="F1886" s="27" t="s">
        <v>739</v>
      </c>
      <c r="G1886" s="27" t="s">
        <v>740</v>
      </c>
      <c r="H1886" s="34" t="s">
        <v>644</v>
      </c>
      <c r="I1886" s="34" t="s">
        <v>741</v>
      </c>
      <c r="J1886" s="34" t="str">
        <f t="shared" si="146"/>
        <v>Admin &amp; OtherRent &amp; Rates as % of Total Gross Profit</v>
      </c>
      <c r="K1886" s="34" t="str">
        <f t="shared" si="147"/>
        <v>420Rent - Toyota</v>
      </c>
      <c r="L1886" s="28">
        <f>+SUMIF('TB 4-24'!M:M,$AL1886,'TB 4-24'!G:G)</f>
        <v>0</v>
      </c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>
        <f>+SUMIF('Input Sheet'!$S:$S,$AL1886,'Input Sheet'!C:C)</f>
        <v>0</v>
      </c>
      <c r="Z1886" s="28">
        <f>+SUMIF('Input Sheet'!$S:$S,$AL1886,'Input Sheet'!D:D)</f>
        <v>0</v>
      </c>
      <c r="AA1886" s="28">
        <f>+SUMIF('Input Sheet'!$S:$S,$AL1886,'Input Sheet'!E:E)</f>
        <v>0</v>
      </c>
      <c r="AB1886" s="28">
        <f>+SUMIF('Input Sheet'!$S:$S,$AL1886,'Input Sheet'!F:F)</f>
        <v>0</v>
      </c>
      <c r="AC1886" s="28">
        <f>+SUMIF('Input Sheet'!$S:$S,$AL1886,'Input Sheet'!G:G)</f>
        <v>0</v>
      </c>
      <c r="AD1886" s="28">
        <f>+SUMIF('Input Sheet'!$S:$S,$AL1886,'Input Sheet'!H:H)</f>
        <v>0</v>
      </c>
      <c r="AE1886" s="28">
        <f>+SUMIF('Input Sheet'!$S:$S,$AL1886,'Input Sheet'!I:I)</f>
        <v>0</v>
      </c>
      <c r="AF1886" s="28">
        <f>+SUMIF('Input Sheet'!$S:$S,$AL1886,'Input Sheet'!J:J)</f>
        <v>0</v>
      </c>
      <c r="AG1886" s="28">
        <f>+SUMIF('Input Sheet'!$S:$S,$AL1886,'Input Sheet'!K:K)</f>
        <v>0</v>
      </c>
      <c r="AH1886" s="28">
        <f>+SUMIF('Input Sheet'!$S:$S,$AL1886,'Input Sheet'!L:L)</f>
        <v>0</v>
      </c>
      <c r="AI1886" s="28">
        <f>+SUMIF('Input Sheet'!$S:$S,$AL1886,'Input Sheet'!M:M)</f>
        <v>0</v>
      </c>
      <c r="AJ1886" s="28">
        <f>+SUMIF('Input Sheet'!$S:$S,$AL1886,'Input Sheet'!N:N)</f>
        <v>0</v>
      </c>
      <c r="AK1886" s="28"/>
      <c r="AL1886" s="27" t="str">
        <f t="shared" si="148"/>
        <v>420-7690</v>
      </c>
      <c r="AM1886" s="34" t="str">
        <f t="shared" si="149"/>
        <v>Admin &amp; Other</v>
      </c>
      <c r="AN1886" s="34" t="str">
        <f t="shared" si="150"/>
        <v>Admin &amp; OtherRent &amp; Rates as % of Total Gross Profit</v>
      </c>
      <c r="AO1886" s="35"/>
      <c r="AP1886" s="35"/>
      <c r="AQ1886" s="35"/>
    </row>
    <row r="1887" spans="1:43" x14ac:dyDescent="0.25">
      <c r="A1887" s="27" t="s">
        <v>103</v>
      </c>
      <c r="B1887" s="27" t="s">
        <v>104</v>
      </c>
      <c r="C1887" s="27" t="s">
        <v>663</v>
      </c>
      <c r="D1887" s="27" t="s">
        <v>202</v>
      </c>
      <c r="E1887" s="27" t="s">
        <v>667</v>
      </c>
      <c r="F1887" s="27" t="s">
        <v>739</v>
      </c>
      <c r="G1887" s="27" t="s">
        <v>740</v>
      </c>
      <c r="H1887" s="34" t="s">
        <v>644</v>
      </c>
      <c r="I1887" s="34" t="s">
        <v>741</v>
      </c>
      <c r="J1887" s="34" t="str">
        <f t="shared" si="146"/>
        <v>Admin &amp; OtherRent &amp; Rates as % of Total Gross Profit</v>
      </c>
      <c r="K1887" s="34" t="str">
        <f t="shared" si="147"/>
        <v>421Rent - Toyota</v>
      </c>
      <c r="L1887" s="28">
        <f>+SUMIF('TB 4-24'!M:M,$AL1887,'TB 4-24'!G:G)</f>
        <v>0</v>
      </c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>
        <f>+SUMIF('Input Sheet'!$S:$S,$AL1887,'Input Sheet'!C:C)</f>
        <v>0</v>
      </c>
      <c r="Z1887" s="28">
        <f>+SUMIF('Input Sheet'!$S:$S,$AL1887,'Input Sheet'!D:D)</f>
        <v>0</v>
      </c>
      <c r="AA1887" s="28">
        <f>+SUMIF('Input Sheet'!$S:$S,$AL1887,'Input Sheet'!E:E)</f>
        <v>0</v>
      </c>
      <c r="AB1887" s="28">
        <f>+SUMIF('Input Sheet'!$S:$S,$AL1887,'Input Sheet'!F:F)</f>
        <v>0</v>
      </c>
      <c r="AC1887" s="28">
        <f>+SUMIF('Input Sheet'!$S:$S,$AL1887,'Input Sheet'!G:G)</f>
        <v>0</v>
      </c>
      <c r="AD1887" s="28">
        <f>+SUMIF('Input Sheet'!$S:$S,$AL1887,'Input Sheet'!H:H)</f>
        <v>0</v>
      </c>
      <c r="AE1887" s="28">
        <f>+SUMIF('Input Sheet'!$S:$S,$AL1887,'Input Sheet'!I:I)</f>
        <v>0</v>
      </c>
      <c r="AF1887" s="28">
        <f>+SUMIF('Input Sheet'!$S:$S,$AL1887,'Input Sheet'!J:J)</f>
        <v>0</v>
      </c>
      <c r="AG1887" s="28">
        <f>+SUMIF('Input Sheet'!$S:$S,$AL1887,'Input Sheet'!K:K)</f>
        <v>0</v>
      </c>
      <c r="AH1887" s="28">
        <f>+SUMIF('Input Sheet'!$S:$S,$AL1887,'Input Sheet'!L:L)</f>
        <v>0</v>
      </c>
      <c r="AI1887" s="28">
        <f>+SUMIF('Input Sheet'!$S:$S,$AL1887,'Input Sheet'!M:M)</f>
        <v>0</v>
      </c>
      <c r="AJ1887" s="28">
        <f>+SUMIF('Input Sheet'!$S:$S,$AL1887,'Input Sheet'!N:N)</f>
        <v>0</v>
      </c>
      <c r="AK1887" s="28"/>
      <c r="AL1887" s="27" t="str">
        <f t="shared" si="148"/>
        <v>421-7690</v>
      </c>
      <c r="AM1887" s="34" t="str">
        <f t="shared" si="149"/>
        <v>Admin &amp; Other</v>
      </c>
      <c r="AN1887" s="34" t="str">
        <f t="shared" si="150"/>
        <v>Admin &amp; OtherRent &amp; Rates as % of Total Gross Profit</v>
      </c>
      <c r="AO1887" s="35"/>
      <c r="AP1887" s="35"/>
      <c r="AQ1887" s="35"/>
    </row>
    <row r="1888" spans="1:43" x14ac:dyDescent="0.25">
      <c r="A1888" s="27" t="s">
        <v>103</v>
      </c>
      <c r="B1888" s="27" t="s">
        <v>104</v>
      </c>
      <c r="C1888" s="27" t="s">
        <v>663</v>
      </c>
      <c r="D1888" s="27" t="s">
        <v>202</v>
      </c>
      <c r="E1888" s="27" t="s">
        <v>670</v>
      </c>
      <c r="F1888" s="27" t="s">
        <v>739</v>
      </c>
      <c r="G1888" s="27" t="s">
        <v>740</v>
      </c>
      <c r="H1888" s="34" t="s">
        <v>644</v>
      </c>
      <c r="I1888" s="34" t="s">
        <v>741</v>
      </c>
      <c r="J1888" s="34" t="str">
        <f t="shared" si="146"/>
        <v>Admin &amp; OtherRent &amp; Rates as % of Total Gross Profit</v>
      </c>
      <c r="K1888" s="34" t="str">
        <f t="shared" si="147"/>
        <v>460Rent - Toyota</v>
      </c>
      <c r="L1888" s="28">
        <f>+SUMIF('TB 4-24'!M:M,$AL1888,'TB 4-24'!G:G)</f>
        <v>0</v>
      </c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>
        <f>+SUMIF('Input Sheet'!$S:$S,$AL1888,'Input Sheet'!C:C)</f>
        <v>0</v>
      </c>
      <c r="Z1888" s="28">
        <f>+SUMIF('Input Sheet'!$S:$S,$AL1888,'Input Sheet'!D:D)</f>
        <v>0</v>
      </c>
      <c r="AA1888" s="28">
        <f>+SUMIF('Input Sheet'!$S:$S,$AL1888,'Input Sheet'!E:E)</f>
        <v>0</v>
      </c>
      <c r="AB1888" s="28">
        <f>+SUMIF('Input Sheet'!$S:$S,$AL1888,'Input Sheet'!F:F)</f>
        <v>0</v>
      </c>
      <c r="AC1888" s="28">
        <f>+SUMIF('Input Sheet'!$S:$S,$AL1888,'Input Sheet'!G:G)</f>
        <v>0</v>
      </c>
      <c r="AD1888" s="28">
        <f>+SUMIF('Input Sheet'!$S:$S,$AL1888,'Input Sheet'!H:H)</f>
        <v>0</v>
      </c>
      <c r="AE1888" s="28">
        <f>+SUMIF('Input Sheet'!$S:$S,$AL1888,'Input Sheet'!I:I)</f>
        <v>0</v>
      </c>
      <c r="AF1888" s="28">
        <f>+SUMIF('Input Sheet'!$S:$S,$AL1888,'Input Sheet'!J:J)</f>
        <v>0</v>
      </c>
      <c r="AG1888" s="28">
        <f>+SUMIF('Input Sheet'!$S:$S,$AL1888,'Input Sheet'!K:K)</f>
        <v>0</v>
      </c>
      <c r="AH1888" s="28">
        <f>+SUMIF('Input Sheet'!$S:$S,$AL1888,'Input Sheet'!L:L)</f>
        <v>0</v>
      </c>
      <c r="AI1888" s="28">
        <f>+SUMIF('Input Sheet'!$S:$S,$AL1888,'Input Sheet'!M:M)</f>
        <v>0</v>
      </c>
      <c r="AJ1888" s="28">
        <f>+SUMIF('Input Sheet'!$S:$S,$AL1888,'Input Sheet'!N:N)</f>
        <v>0</v>
      </c>
      <c r="AK1888" s="28"/>
      <c r="AL1888" s="27" t="str">
        <f t="shared" si="148"/>
        <v>460-7690</v>
      </c>
      <c r="AM1888" s="34" t="str">
        <f t="shared" si="149"/>
        <v>Admin &amp; Other</v>
      </c>
      <c r="AN1888" s="34" t="str">
        <f t="shared" si="150"/>
        <v>Admin &amp; OtherRent &amp; Rates as % of Total Gross Profit</v>
      </c>
      <c r="AO1888" s="35"/>
      <c r="AP1888" s="35"/>
      <c r="AQ1888" s="35"/>
    </row>
    <row r="1889" spans="1:43" x14ac:dyDescent="0.25">
      <c r="A1889" s="27" t="s">
        <v>103</v>
      </c>
      <c r="B1889" s="27" t="s">
        <v>104</v>
      </c>
      <c r="C1889" s="27" t="s">
        <v>671</v>
      </c>
      <c r="D1889" s="27" t="s">
        <v>202</v>
      </c>
      <c r="E1889" s="27" t="s">
        <v>672</v>
      </c>
      <c r="F1889" s="27" t="s">
        <v>739</v>
      </c>
      <c r="G1889" s="27" t="s">
        <v>740</v>
      </c>
      <c r="H1889" s="34" t="s">
        <v>644</v>
      </c>
      <c r="I1889" s="34" t="s">
        <v>741</v>
      </c>
      <c r="J1889" s="34" t="str">
        <f t="shared" si="146"/>
        <v>Admin &amp; OtherRent &amp; Rates as % of Total Gross Profit</v>
      </c>
      <c r="K1889" s="34" t="str">
        <f t="shared" si="147"/>
        <v>300Rent - Toyota</v>
      </c>
      <c r="L1889" s="28">
        <f>+SUMIF('TB 4-24'!M:M,$AL1889,'TB 4-24'!G:G)</f>
        <v>0</v>
      </c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>
        <f>+SUMIF('Input Sheet'!$S:$S,$AL1889,'Input Sheet'!C:C)</f>
        <v>0</v>
      </c>
      <c r="Z1889" s="28">
        <f>+SUMIF('Input Sheet'!$S:$S,$AL1889,'Input Sheet'!D:D)</f>
        <v>0</v>
      </c>
      <c r="AA1889" s="28">
        <f>+SUMIF('Input Sheet'!$S:$S,$AL1889,'Input Sheet'!E:E)</f>
        <v>0</v>
      </c>
      <c r="AB1889" s="28">
        <f>+SUMIF('Input Sheet'!$S:$S,$AL1889,'Input Sheet'!F:F)</f>
        <v>0</v>
      </c>
      <c r="AC1889" s="28">
        <f>+SUMIF('Input Sheet'!$S:$S,$AL1889,'Input Sheet'!G:G)</f>
        <v>0</v>
      </c>
      <c r="AD1889" s="28">
        <f>+SUMIF('Input Sheet'!$S:$S,$AL1889,'Input Sheet'!H:H)</f>
        <v>0</v>
      </c>
      <c r="AE1889" s="28">
        <f>+SUMIF('Input Sheet'!$S:$S,$AL1889,'Input Sheet'!I:I)</f>
        <v>0</v>
      </c>
      <c r="AF1889" s="28">
        <f>+SUMIF('Input Sheet'!$S:$S,$AL1889,'Input Sheet'!J:J)</f>
        <v>0</v>
      </c>
      <c r="AG1889" s="28">
        <f>+SUMIF('Input Sheet'!$S:$S,$AL1889,'Input Sheet'!K:K)</f>
        <v>0</v>
      </c>
      <c r="AH1889" s="28">
        <f>+SUMIF('Input Sheet'!$S:$S,$AL1889,'Input Sheet'!L:L)</f>
        <v>0</v>
      </c>
      <c r="AI1889" s="28">
        <f>+SUMIF('Input Sheet'!$S:$S,$AL1889,'Input Sheet'!M:M)</f>
        <v>0</v>
      </c>
      <c r="AJ1889" s="28">
        <f>+SUMIF('Input Sheet'!$S:$S,$AL1889,'Input Sheet'!N:N)</f>
        <v>0</v>
      </c>
      <c r="AK1889" s="28"/>
      <c r="AL1889" s="27" t="str">
        <f t="shared" si="148"/>
        <v>300-7690</v>
      </c>
      <c r="AM1889" s="34" t="str">
        <f t="shared" si="149"/>
        <v>Admin &amp; Other</v>
      </c>
      <c r="AN1889" s="34" t="str">
        <f t="shared" si="150"/>
        <v>Admin &amp; OtherRent &amp; Rates as % of Total Gross Profit</v>
      </c>
      <c r="AO1889" s="35"/>
      <c r="AP1889" s="35"/>
      <c r="AQ1889" s="35"/>
    </row>
    <row r="1890" spans="1:43" x14ac:dyDescent="0.25">
      <c r="A1890" s="27" t="s">
        <v>103</v>
      </c>
      <c r="B1890" s="27" t="s">
        <v>104</v>
      </c>
      <c r="C1890" s="27" t="s">
        <v>671</v>
      </c>
      <c r="D1890" s="27" t="s">
        <v>202</v>
      </c>
      <c r="E1890" s="27" t="s">
        <v>673</v>
      </c>
      <c r="F1890" s="27" t="s">
        <v>739</v>
      </c>
      <c r="G1890" s="27" t="s">
        <v>740</v>
      </c>
      <c r="H1890" s="34" t="s">
        <v>644</v>
      </c>
      <c r="I1890" s="34" t="s">
        <v>741</v>
      </c>
      <c r="J1890" s="34" t="str">
        <f t="shared" si="146"/>
        <v>Admin &amp; OtherRent &amp; Rates as % of Total Gross Profit</v>
      </c>
      <c r="K1890" s="34" t="str">
        <f t="shared" si="147"/>
        <v>310Rent - Toyota</v>
      </c>
      <c r="L1890" s="28">
        <f>+SUMIF('TB 4-24'!M:M,$AL1890,'TB 4-24'!G:G)</f>
        <v>0</v>
      </c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>
        <f>+SUMIF('Input Sheet'!$S:$S,$AL1890,'Input Sheet'!C:C)</f>
        <v>0</v>
      </c>
      <c r="Z1890" s="28">
        <f>+SUMIF('Input Sheet'!$S:$S,$AL1890,'Input Sheet'!D:D)</f>
        <v>0</v>
      </c>
      <c r="AA1890" s="28">
        <f>+SUMIF('Input Sheet'!$S:$S,$AL1890,'Input Sheet'!E:E)</f>
        <v>0</v>
      </c>
      <c r="AB1890" s="28">
        <f>+SUMIF('Input Sheet'!$S:$S,$AL1890,'Input Sheet'!F:F)</f>
        <v>0</v>
      </c>
      <c r="AC1890" s="28">
        <f>+SUMIF('Input Sheet'!$S:$S,$AL1890,'Input Sheet'!G:G)</f>
        <v>0</v>
      </c>
      <c r="AD1890" s="28">
        <f>+SUMIF('Input Sheet'!$S:$S,$AL1890,'Input Sheet'!H:H)</f>
        <v>0</v>
      </c>
      <c r="AE1890" s="28">
        <f>+SUMIF('Input Sheet'!$S:$S,$AL1890,'Input Sheet'!I:I)</f>
        <v>0</v>
      </c>
      <c r="AF1890" s="28">
        <f>+SUMIF('Input Sheet'!$S:$S,$AL1890,'Input Sheet'!J:J)</f>
        <v>0</v>
      </c>
      <c r="AG1890" s="28">
        <f>+SUMIF('Input Sheet'!$S:$S,$AL1890,'Input Sheet'!K:K)</f>
        <v>0</v>
      </c>
      <c r="AH1890" s="28">
        <f>+SUMIF('Input Sheet'!$S:$S,$AL1890,'Input Sheet'!L:L)</f>
        <v>0</v>
      </c>
      <c r="AI1890" s="28">
        <f>+SUMIF('Input Sheet'!$S:$S,$AL1890,'Input Sheet'!M:M)</f>
        <v>0</v>
      </c>
      <c r="AJ1890" s="28">
        <f>+SUMIF('Input Sheet'!$S:$S,$AL1890,'Input Sheet'!N:N)</f>
        <v>0</v>
      </c>
      <c r="AK1890" s="28"/>
      <c r="AL1890" s="27" t="str">
        <f t="shared" si="148"/>
        <v>310-7690</v>
      </c>
      <c r="AM1890" s="34" t="str">
        <f t="shared" si="149"/>
        <v>Admin &amp; Other</v>
      </c>
      <c r="AN1890" s="34" t="str">
        <f t="shared" si="150"/>
        <v>Admin &amp; OtherRent &amp; Rates as % of Total Gross Profit</v>
      </c>
      <c r="AO1890" s="35"/>
      <c r="AP1890" s="35"/>
      <c r="AQ1890" s="35"/>
    </row>
    <row r="1891" spans="1:43" x14ac:dyDescent="0.25">
      <c r="A1891" s="27" t="s">
        <v>103</v>
      </c>
      <c r="B1891" s="27" t="s">
        <v>104</v>
      </c>
      <c r="C1891" s="27" t="s">
        <v>671</v>
      </c>
      <c r="D1891" s="27" t="s">
        <v>202</v>
      </c>
      <c r="E1891" s="27" t="s">
        <v>674</v>
      </c>
      <c r="F1891" s="27" t="s">
        <v>739</v>
      </c>
      <c r="G1891" s="27" t="s">
        <v>740</v>
      </c>
      <c r="H1891" s="34" t="s">
        <v>644</v>
      </c>
      <c r="I1891" s="34" t="s">
        <v>741</v>
      </c>
      <c r="J1891" s="34" t="str">
        <f t="shared" si="146"/>
        <v>Admin &amp; OtherRent &amp; Rates as % of Total Gross Profit</v>
      </c>
      <c r="K1891" s="34" t="str">
        <f t="shared" si="147"/>
        <v>321Rent - Toyota</v>
      </c>
      <c r="L1891" s="28">
        <f>+SUMIF('TB 4-24'!M:M,$AL1891,'TB 4-24'!G:G)</f>
        <v>0</v>
      </c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>
        <f>+SUMIF('Input Sheet'!$S:$S,$AL1891,'Input Sheet'!C:C)</f>
        <v>0</v>
      </c>
      <c r="Z1891" s="28">
        <f>+SUMIF('Input Sheet'!$S:$S,$AL1891,'Input Sheet'!D:D)</f>
        <v>0</v>
      </c>
      <c r="AA1891" s="28">
        <f>+SUMIF('Input Sheet'!$S:$S,$AL1891,'Input Sheet'!E:E)</f>
        <v>0</v>
      </c>
      <c r="AB1891" s="28">
        <f>+SUMIF('Input Sheet'!$S:$S,$AL1891,'Input Sheet'!F:F)</f>
        <v>0</v>
      </c>
      <c r="AC1891" s="28">
        <f>+SUMIF('Input Sheet'!$S:$S,$AL1891,'Input Sheet'!G:G)</f>
        <v>0</v>
      </c>
      <c r="AD1891" s="28">
        <f>+SUMIF('Input Sheet'!$S:$S,$AL1891,'Input Sheet'!H:H)</f>
        <v>0</v>
      </c>
      <c r="AE1891" s="28">
        <f>+SUMIF('Input Sheet'!$S:$S,$AL1891,'Input Sheet'!I:I)</f>
        <v>0</v>
      </c>
      <c r="AF1891" s="28">
        <f>+SUMIF('Input Sheet'!$S:$S,$AL1891,'Input Sheet'!J:J)</f>
        <v>0</v>
      </c>
      <c r="AG1891" s="28">
        <f>+SUMIF('Input Sheet'!$S:$S,$AL1891,'Input Sheet'!K:K)</f>
        <v>0</v>
      </c>
      <c r="AH1891" s="28">
        <f>+SUMIF('Input Sheet'!$S:$S,$AL1891,'Input Sheet'!L:L)</f>
        <v>0</v>
      </c>
      <c r="AI1891" s="28">
        <f>+SUMIF('Input Sheet'!$S:$S,$AL1891,'Input Sheet'!M:M)</f>
        <v>0</v>
      </c>
      <c r="AJ1891" s="28">
        <f>+SUMIF('Input Sheet'!$S:$S,$AL1891,'Input Sheet'!N:N)</f>
        <v>0</v>
      </c>
      <c r="AK1891" s="28"/>
      <c r="AL1891" s="27" t="str">
        <f t="shared" si="148"/>
        <v>321-7690</v>
      </c>
      <c r="AM1891" s="34" t="str">
        <f t="shared" si="149"/>
        <v>Admin &amp; Other</v>
      </c>
      <c r="AN1891" s="34" t="str">
        <f t="shared" si="150"/>
        <v>Admin &amp; OtherRent &amp; Rates as % of Total Gross Profit</v>
      </c>
      <c r="AO1891" s="35"/>
      <c r="AP1891" s="35"/>
      <c r="AQ1891" s="35"/>
    </row>
    <row r="1892" spans="1:43" x14ac:dyDescent="0.25">
      <c r="A1892" s="27" t="s">
        <v>103</v>
      </c>
      <c r="B1892" s="27" t="s">
        <v>104</v>
      </c>
      <c r="C1892" s="27" t="s">
        <v>671</v>
      </c>
      <c r="D1892" s="27" t="s">
        <v>202</v>
      </c>
      <c r="E1892" s="27" t="s">
        <v>676</v>
      </c>
      <c r="F1892" s="27" t="s">
        <v>739</v>
      </c>
      <c r="G1892" s="27" t="s">
        <v>740</v>
      </c>
      <c r="H1892" s="34" t="s">
        <v>644</v>
      </c>
      <c r="I1892" s="34" t="s">
        <v>741</v>
      </c>
      <c r="J1892" s="34" t="str">
        <f t="shared" si="146"/>
        <v>Admin &amp; OtherRent &amp; Rates as % of Total Gross Profit</v>
      </c>
      <c r="K1892" s="34" t="str">
        <f t="shared" si="147"/>
        <v>360Rent - Toyota</v>
      </c>
      <c r="L1892" s="28">
        <f>+SUMIF('TB 4-24'!M:M,$AL1892,'TB 4-24'!G:G)</f>
        <v>0</v>
      </c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>
        <f>+SUMIF('Input Sheet'!$S:$S,$AL1892,'Input Sheet'!C:C)</f>
        <v>0</v>
      </c>
      <c r="Z1892" s="28">
        <f>+SUMIF('Input Sheet'!$S:$S,$AL1892,'Input Sheet'!D:D)</f>
        <v>0</v>
      </c>
      <c r="AA1892" s="28">
        <f>+SUMIF('Input Sheet'!$S:$S,$AL1892,'Input Sheet'!E:E)</f>
        <v>0</v>
      </c>
      <c r="AB1892" s="28">
        <f>+SUMIF('Input Sheet'!$S:$S,$AL1892,'Input Sheet'!F:F)</f>
        <v>0</v>
      </c>
      <c r="AC1892" s="28">
        <f>+SUMIF('Input Sheet'!$S:$S,$AL1892,'Input Sheet'!G:G)</f>
        <v>0</v>
      </c>
      <c r="AD1892" s="28">
        <f>+SUMIF('Input Sheet'!$S:$S,$AL1892,'Input Sheet'!H:H)</f>
        <v>0</v>
      </c>
      <c r="AE1892" s="28">
        <f>+SUMIF('Input Sheet'!$S:$S,$AL1892,'Input Sheet'!I:I)</f>
        <v>0</v>
      </c>
      <c r="AF1892" s="28">
        <f>+SUMIF('Input Sheet'!$S:$S,$AL1892,'Input Sheet'!J:J)</f>
        <v>0</v>
      </c>
      <c r="AG1892" s="28">
        <f>+SUMIF('Input Sheet'!$S:$S,$AL1892,'Input Sheet'!K:K)</f>
        <v>0</v>
      </c>
      <c r="AH1892" s="28">
        <f>+SUMIF('Input Sheet'!$S:$S,$AL1892,'Input Sheet'!L:L)</f>
        <v>0</v>
      </c>
      <c r="AI1892" s="28">
        <f>+SUMIF('Input Sheet'!$S:$S,$AL1892,'Input Sheet'!M:M)</f>
        <v>0</v>
      </c>
      <c r="AJ1892" s="28">
        <f>+SUMIF('Input Sheet'!$S:$S,$AL1892,'Input Sheet'!N:N)</f>
        <v>0</v>
      </c>
      <c r="AK1892" s="28"/>
      <c r="AL1892" s="27" t="str">
        <f t="shared" si="148"/>
        <v>360-7690</v>
      </c>
      <c r="AM1892" s="34" t="str">
        <f t="shared" si="149"/>
        <v>Admin &amp; Other</v>
      </c>
      <c r="AN1892" s="34" t="str">
        <f t="shared" si="150"/>
        <v>Admin &amp; OtherRent &amp; Rates as % of Total Gross Profit</v>
      </c>
      <c r="AO1892" s="35"/>
      <c r="AP1892" s="35"/>
      <c r="AQ1892" s="35"/>
    </row>
    <row r="1893" spans="1:43" x14ac:dyDescent="0.25">
      <c r="A1893" s="27" t="s">
        <v>103</v>
      </c>
      <c r="B1893" s="27" t="s">
        <v>104</v>
      </c>
      <c r="C1893" s="27" t="s">
        <v>104</v>
      </c>
      <c r="D1893" s="27" t="s">
        <v>202</v>
      </c>
      <c r="E1893" s="27" t="s">
        <v>677</v>
      </c>
      <c r="F1893" s="27" t="s">
        <v>739</v>
      </c>
      <c r="G1893" s="27" t="s">
        <v>740</v>
      </c>
      <c r="H1893" s="34" t="s">
        <v>644</v>
      </c>
      <c r="I1893" s="34" t="s">
        <v>741</v>
      </c>
      <c r="J1893" s="34" t="str">
        <f t="shared" si="146"/>
        <v>Admin &amp; OtherRent &amp; Rates as % of Total Gross Profit</v>
      </c>
      <c r="K1893" s="34" t="str">
        <f t="shared" si="147"/>
        <v>100Rent - Toyota</v>
      </c>
      <c r="L1893" s="28">
        <f>+SUMIF('TB 4-24'!M:M,$AL1893,'TB 4-24'!G:G)</f>
        <v>0</v>
      </c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>
        <f>+SUMIF('Input Sheet'!$S:$S,$AL1893,'Input Sheet'!C:C)</f>
        <v>0</v>
      </c>
      <c r="Z1893" s="28">
        <f>+SUMIF('Input Sheet'!$S:$S,$AL1893,'Input Sheet'!D:D)</f>
        <v>0</v>
      </c>
      <c r="AA1893" s="28">
        <f>+SUMIF('Input Sheet'!$S:$S,$AL1893,'Input Sheet'!E:E)</f>
        <v>0</v>
      </c>
      <c r="AB1893" s="28">
        <f>+SUMIF('Input Sheet'!$S:$S,$AL1893,'Input Sheet'!F:F)</f>
        <v>0</v>
      </c>
      <c r="AC1893" s="28">
        <f>+SUMIF('Input Sheet'!$S:$S,$AL1893,'Input Sheet'!G:G)</f>
        <v>0</v>
      </c>
      <c r="AD1893" s="28">
        <f>+SUMIF('Input Sheet'!$S:$S,$AL1893,'Input Sheet'!H:H)</f>
        <v>0</v>
      </c>
      <c r="AE1893" s="28">
        <f>+SUMIF('Input Sheet'!$S:$S,$AL1893,'Input Sheet'!I:I)</f>
        <v>0</v>
      </c>
      <c r="AF1893" s="28">
        <f>+SUMIF('Input Sheet'!$S:$S,$AL1893,'Input Sheet'!J:J)</f>
        <v>0</v>
      </c>
      <c r="AG1893" s="28">
        <f>+SUMIF('Input Sheet'!$S:$S,$AL1893,'Input Sheet'!K:K)</f>
        <v>0</v>
      </c>
      <c r="AH1893" s="28">
        <f>+SUMIF('Input Sheet'!$S:$S,$AL1893,'Input Sheet'!L:L)</f>
        <v>0</v>
      </c>
      <c r="AI1893" s="28">
        <f>+SUMIF('Input Sheet'!$S:$S,$AL1893,'Input Sheet'!M:M)</f>
        <v>0</v>
      </c>
      <c r="AJ1893" s="28">
        <f>+SUMIF('Input Sheet'!$S:$S,$AL1893,'Input Sheet'!N:N)</f>
        <v>0</v>
      </c>
      <c r="AK1893" s="28"/>
      <c r="AL1893" s="27" t="str">
        <f t="shared" si="148"/>
        <v>100-7690</v>
      </c>
      <c r="AM1893" s="34" t="str">
        <f t="shared" si="149"/>
        <v>Admin &amp; Other</v>
      </c>
      <c r="AN1893" s="34" t="str">
        <f t="shared" si="150"/>
        <v>Admin &amp; OtherRent &amp; Rates as % of Total Gross Profit</v>
      </c>
      <c r="AO1893" s="35"/>
      <c r="AP1893" s="35"/>
      <c r="AQ1893" s="35"/>
    </row>
    <row r="1894" spans="1:43" x14ac:dyDescent="0.25">
      <c r="A1894" s="27" t="s">
        <v>103</v>
      </c>
      <c r="B1894" s="27" t="s">
        <v>104</v>
      </c>
      <c r="C1894" s="27" t="s">
        <v>104</v>
      </c>
      <c r="D1894" s="27" t="s">
        <v>202</v>
      </c>
      <c r="E1894" s="27" t="s">
        <v>679</v>
      </c>
      <c r="F1894" s="27" t="s">
        <v>739</v>
      </c>
      <c r="G1894" s="27" t="s">
        <v>740</v>
      </c>
      <c r="H1894" s="34" t="s">
        <v>644</v>
      </c>
      <c r="I1894" s="34" t="s">
        <v>741</v>
      </c>
      <c r="J1894" s="34" t="str">
        <f t="shared" si="146"/>
        <v>Admin &amp; OtherRent &amp; Rates as % of Total Gross Profit</v>
      </c>
      <c r="K1894" s="34" t="str">
        <f t="shared" si="147"/>
        <v>160Rent - Toyota</v>
      </c>
      <c r="L1894" s="28">
        <f>+SUMIF('TB 4-24'!M:M,$AL1894,'TB 4-24'!G:G)</f>
        <v>0</v>
      </c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>
        <f>+SUMIF('Input Sheet'!$S:$S,$AL1894,'Input Sheet'!C:C)</f>
        <v>0</v>
      </c>
      <c r="Z1894" s="28">
        <f>+SUMIF('Input Sheet'!$S:$S,$AL1894,'Input Sheet'!D:D)</f>
        <v>0</v>
      </c>
      <c r="AA1894" s="28">
        <f>+SUMIF('Input Sheet'!$S:$S,$AL1894,'Input Sheet'!E:E)</f>
        <v>0</v>
      </c>
      <c r="AB1894" s="28">
        <f>+SUMIF('Input Sheet'!$S:$S,$AL1894,'Input Sheet'!F:F)</f>
        <v>0</v>
      </c>
      <c r="AC1894" s="28">
        <f>+SUMIF('Input Sheet'!$S:$S,$AL1894,'Input Sheet'!G:G)</f>
        <v>0</v>
      </c>
      <c r="AD1894" s="28">
        <f>+SUMIF('Input Sheet'!$S:$S,$AL1894,'Input Sheet'!H:H)</f>
        <v>0</v>
      </c>
      <c r="AE1894" s="28">
        <f>+SUMIF('Input Sheet'!$S:$S,$AL1894,'Input Sheet'!I:I)</f>
        <v>0</v>
      </c>
      <c r="AF1894" s="28">
        <f>+SUMIF('Input Sheet'!$S:$S,$AL1894,'Input Sheet'!J:J)</f>
        <v>0</v>
      </c>
      <c r="AG1894" s="28">
        <f>+SUMIF('Input Sheet'!$S:$S,$AL1894,'Input Sheet'!K:K)</f>
        <v>0</v>
      </c>
      <c r="AH1894" s="28">
        <f>+SUMIF('Input Sheet'!$S:$S,$AL1894,'Input Sheet'!L:L)</f>
        <v>0</v>
      </c>
      <c r="AI1894" s="28">
        <f>+SUMIF('Input Sheet'!$S:$S,$AL1894,'Input Sheet'!M:M)</f>
        <v>0</v>
      </c>
      <c r="AJ1894" s="28">
        <f>+SUMIF('Input Sheet'!$S:$S,$AL1894,'Input Sheet'!N:N)</f>
        <v>0</v>
      </c>
      <c r="AK1894" s="28"/>
      <c r="AL1894" s="27" t="str">
        <f t="shared" si="148"/>
        <v>160-7690</v>
      </c>
      <c r="AM1894" s="34" t="str">
        <f t="shared" si="149"/>
        <v>Admin &amp; Other</v>
      </c>
      <c r="AN1894" s="34" t="str">
        <f t="shared" si="150"/>
        <v>Admin &amp; OtherRent &amp; Rates as % of Total Gross Profit</v>
      </c>
      <c r="AO1894" s="35"/>
      <c r="AP1894" s="35"/>
      <c r="AQ1894" s="35"/>
    </row>
    <row r="1895" spans="1:43" x14ac:dyDescent="0.25">
      <c r="A1895" s="27" t="s">
        <v>103</v>
      </c>
      <c r="B1895" s="27" t="s">
        <v>104</v>
      </c>
      <c r="C1895" s="27" t="s">
        <v>104</v>
      </c>
      <c r="D1895" s="27" t="s">
        <v>265</v>
      </c>
      <c r="E1895" s="27" t="s">
        <v>641</v>
      </c>
      <c r="F1895" s="27" t="s">
        <v>744</v>
      </c>
      <c r="G1895" s="27" t="s">
        <v>745</v>
      </c>
      <c r="H1895" s="34" t="s">
        <v>644</v>
      </c>
      <c r="I1895" s="34" t="s">
        <v>722</v>
      </c>
      <c r="J1895" s="34" t="str">
        <f t="shared" si="146"/>
        <v>Admin &amp; OtherR&amp;M and Cleaning as % of Total Gross Profit</v>
      </c>
      <c r="K1895" s="34" t="str">
        <f t="shared" si="147"/>
        <v>170Repairs &amp; Maintenance - Toyota</v>
      </c>
      <c r="L1895" s="28">
        <f>+SUMIF('TB 4-24'!M:M,$AL1895,'TB 4-24'!G:G)</f>
        <v>0</v>
      </c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>
        <f>+SUMIF('Input Sheet'!$S:$S,$AL1895,'Input Sheet'!C:C)</f>
        <v>0</v>
      </c>
      <c r="Z1895" s="28">
        <f>+SUMIF('Input Sheet'!$S:$S,$AL1895,'Input Sheet'!D:D)</f>
        <v>0</v>
      </c>
      <c r="AA1895" s="28">
        <f>+SUMIF('Input Sheet'!$S:$S,$AL1895,'Input Sheet'!E:E)</f>
        <v>0</v>
      </c>
      <c r="AB1895" s="28">
        <f>+SUMIF('Input Sheet'!$S:$S,$AL1895,'Input Sheet'!F:F)</f>
        <v>0</v>
      </c>
      <c r="AC1895" s="28">
        <f>+SUMIF('Input Sheet'!$S:$S,$AL1895,'Input Sheet'!G:G)</f>
        <v>0</v>
      </c>
      <c r="AD1895" s="28">
        <f>+SUMIF('Input Sheet'!$S:$S,$AL1895,'Input Sheet'!H:H)</f>
        <v>0</v>
      </c>
      <c r="AE1895" s="28">
        <f>+SUMIF('Input Sheet'!$S:$S,$AL1895,'Input Sheet'!I:I)</f>
        <v>0</v>
      </c>
      <c r="AF1895" s="28">
        <f>+SUMIF('Input Sheet'!$S:$S,$AL1895,'Input Sheet'!J:J)</f>
        <v>0</v>
      </c>
      <c r="AG1895" s="28">
        <f>+SUMIF('Input Sheet'!$S:$S,$AL1895,'Input Sheet'!K:K)</f>
        <v>0</v>
      </c>
      <c r="AH1895" s="28">
        <f>+SUMIF('Input Sheet'!$S:$S,$AL1895,'Input Sheet'!L:L)</f>
        <v>0</v>
      </c>
      <c r="AI1895" s="28">
        <f>+SUMIF('Input Sheet'!$S:$S,$AL1895,'Input Sheet'!M:M)</f>
        <v>0</v>
      </c>
      <c r="AJ1895" s="28">
        <f>+SUMIF('Input Sheet'!$S:$S,$AL1895,'Input Sheet'!N:N)</f>
        <v>0</v>
      </c>
      <c r="AK1895" s="28"/>
      <c r="AL1895" s="27" t="str">
        <f t="shared" si="148"/>
        <v>170-7333</v>
      </c>
      <c r="AM1895" s="34" t="str">
        <f t="shared" si="149"/>
        <v>Admin &amp; Other</v>
      </c>
      <c r="AN1895" s="34" t="str">
        <f t="shared" si="150"/>
        <v>Admin &amp; OtherR&amp;M and Cleaning as % of Total Gross Profit</v>
      </c>
      <c r="AO1895" s="35"/>
      <c r="AP1895" s="35"/>
      <c r="AQ1895" s="35"/>
    </row>
    <row r="1896" spans="1:43" x14ac:dyDescent="0.25">
      <c r="A1896" s="27" t="s">
        <v>103</v>
      </c>
      <c r="B1896" s="27" t="s">
        <v>104</v>
      </c>
      <c r="C1896" s="27" t="s">
        <v>663</v>
      </c>
      <c r="D1896" s="27" t="s">
        <v>205</v>
      </c>
      <c r="E1896" s="27" t="s">
        <v>668</v>
      </c>
      <c r="F1896" s="27" t="s">
        <v>744</v>
      </c>
      <c r="G1896" s="27" t="s">
        <v>745</v>
      </c>
      <c r="H1896" s="34" t="s">
        <v>644</v>
      </c>
      <c r="I1896" s="34" t="s">
        <v>722</v>
      </c>
      <c r="J1896" s="34" t="str">
        <f t="shared" si="146"/>
        <v>Admin &amp; OtherR&amp;M and Cleaning as % of Total Gross Profit</v>
      </c>
      <c r="K1896" s="34" t="str">
        <f t="shared" si="147"/>
        <v>430Repairs &amp; Maintenance - Toyota</v>
      </c>
      <c r="L1896" s="28">
        <f>+SUMIF('TB 4-24'!M:M,$AL1896,'TB 4-24'!G:G)</f>
        <v>0</v>
      </c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>
        <f>+SUMIF('Input Sheet'!$S:$S,$AL1896,'Input Sheet'!C:C)</f>
        <v>0</v>
      </c>
      <c r="Z1896" s="28">
        <f>+SUMIF('Input Sheet'!$S:$S,$AL1896,'Input Sheet'!D:D)</f>
        <v>0</v>
      </c>
      <c r="AA1896" s="28">
        <f>+SUMIF('Input Sheet'!$S:$S,$AL1896,'Input Sheet'!E:E)</f>
        <v>0</v>
      </c>
      <c r="AB1896" s="28">
        <f>+SUMIF('Input Sheet'!$S:$S,$AL1896,'Input Sheet'!F:F)</f>
        <v>0</v>
      </c>
      <c r="AC1896" s="28">
        <f>+SUMIF('Input Sheet'!$S:$S,$AL1896,'Input Sheet'!G:G)</f>
        <v>0</v>
      </c>
      <c r="AD1896" s="28">
        <f>+SUMIF('Input Sheet'!$S:$S,$AL1896,'Input Sheet'!H:H)</f>
        <v>0</v>
      </c>
      <c r="AE1896" s="28">
        <f>+SUMIF('Input Sheet'!$S:$S,$AL1896,'Input Sheet'!I:I)</f>
        <v>0</v>
      </c>
      <c r="AF1896" s="28">
        <f>+SUMIF('Input Sheet'!$S:$S,$AL1896,'Input Sheet'!J:J)</f>
        <v>0</v>
      </c>
      <c r="AG1896" s="28">
        <f>+SUMIF('Input Sheet'!$S:$S,$AL1896,'Input Sheet'!K:K)</f>
        <v>0</v>
      </c>
      <c r="AH1896" s="28">
        <f>+SUMIF('Input Sheet'!$S:$S,$AL1896,'Input Sheet'!L:L)</f>
        <v>0</v>
      </c>
      <c r="AI1896" s="28">
        <f>+SUMIF('Input Sheet'!$S:$S,$AL1896,'Input Sheet'!M:M)</f>
        <v>0</v>
      </c>
      <c r="AJ1896" s="28">
        <f>+SUMIF('Input Sheet'!$S:$S,$AL1896,'Input Sheet'!N:N)</f>
        <v>0</v>
      </c>
      <c r="AK1896" s="28"/>
      <c r="AL1896" s="27" t="str">
        <f t="shared" si="148"/>
        <v>430-7570</v>
      </c>
      <c r="AM1896" s="34" t="str">
        <f t="shared" si="149"/>
        <v>Admin &amp; Other</v>
      </c>
      <c r="AN1896" s="34" t="str">
        <f t="shared" si="150"/>
        <v>Admin &amp; OtherR&amp;M and Cleaning as % of Total Gross Profit</v>
      </c>
      <c r="AO1896" s="35"/>
      <c r="AP1896" s="35"/>
      <c r="AQ1896" s="35"/>
    </row>
    <row r="1897" spans="1:43" x14ac:dyDescent="0.25">
      <c r="A1897" s="27" t="s">
        <v>103</v>
      </c>
      <c r="B1897" s="27" t="s">
        <v>104</v>
      </c>
      <c r="C1897" s="27" t="s">
        <v>104</v>
      </c>
      <c r="D1897" s="27" t="s">
        <v>205</v>
      </c>
      <c r="E1897" s="27" t="s">
        <v>680</v>
      </c>
      <c r="F1897" s="27" t="s">
        <v>744</v>
      </c>
      <c r="G1897" s="27" t="s">
        <v>745</v>
      </c>
      <c r="H1897" s="34" t="s">
        <v>644</v>
      </c>
      <c r="I1897" s="34" t="s">
        <v>722</v>
      </c>
      <c r="J1897" s="34" t="str">
        <f t="shared" si="146"/>
        <v>Admin &amp; OtherR&amp;M and Cleaning as % of Total Gross Profit</v>
      </c>
      <c r="K1897" s="34" t="str">
        <f t="shared" si="147"/>
        <v>130Repairs &amp; Maintenance - Toyota</v>
      </c>
      <c r="L1897" s="28">
        <f>+SUMIF('TB 4-24'!M:M,$AL1897,'TB 4-24'!G:G)</f>
        <v>0</v>
      </c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>
        <f>+SUMIF('Input Sheet'!$S:$S,$AL1897,'Input Sheet'!C:C)</f>
        <v>0</v>
      </c>
      <c r="Z1897" s="28">
        <f>+SUMIF('Input Sheet'!$S:$S,$AL1897,'Input Sheet'!D:D)</f>
        <v>0</v>
      </c>
      <c r="AA1897" s="28">
        <f>+SUMIF('Input Sheet'!$S:$S,$AL1897,'Input Sheet'!E:E)</f>
        <v>0</v>
      </c>
      <c r="AB1897" s="28">
        <f>+SUMIF('Input Sheet'!$S:$S,$AL1897,'Input Sheet'!F:F)</f>
        <v>0</v>
      </c>
      <c r="AC1897" s="28">
        <f>+SUMIF('Input Sheet'!$S:$S,$AL1897,'Input Sheet'!G:G)</f>
        <v>0</v>
      </c>
      <c r="AD1897" s="28">
        <f>+SUMIF('Input Sheet'!$S:$S,$AL1897,'Input Sheet'!H:H)</f>
        <v>0</v>
      </c>
      <c r="AE1897" s="28">
        <f>+SUMIF('Input Sheet'!$S:$S,$AL1897,'Input Sheet'!I:I)</f>
        <v>0</v>
      </c>
      <c r="AF1897" s="28">
        <f>+SUMIF('Input Sheet'!$S:$S,$AL1897,'Input Sheet'!J:J)</f>
        <v>0</v>
      </c>
      <c r="AG1897" s="28">
        <f>+SUMIF('Input Sheet'!$S:$S,$AL1897,'Input Sheet'!K:K)</f>
        <v>0</v>
      </c>
      <c r="AH1897" s="28">
        <f>+SUMIF('Input Sheet'!$S:$S,$AL1897,'Input Sheet'!L:L)</f>
        <v>0</v>
      </c>
      <c r="AI1897" s="28">
        <f>+SUMIF('Input Sheet'!$S:$S,$AL1897,'Input Sheet'!M:M)</f>
        <v>0</v>
      </c>
      <c r="AJ1897" s="28">
        <f>+SUMIF('Input Sheet'!$S:$S,$AL1897,'Input Sheet'!N:N)</f>
        <v>0</v>
      </c>
      <c r="AK1897" s="28"/>
      <c r="AL1897" s="27" t="str">
        <f t="shared" si="148"/>
        <v>130-7570</v>
      </c>
      <c r="AM1897" s="34" t="str">
        <f t="shared" si="149"/>
        <v>Admin &amp; Other</v>
      </c>
      <c r="AN1897" s="34" t="str">
        <f t="shared" si="150"/>
        <v>Admin &amp; OtherR&amp;M and Cleaning as % of Total Gross Profit</v>
      </c>
      <c r="AO1897" s="35"/>
      <c r="AP1897" s="35"/>
      <c r="AQ1897" s="35"/>
    </row>
    <row r="1898" spans="1:43" x14ac:dyDescent="0.25">
      <c r="A1898" s="27" t="s">
        <v>103</v>
      </c>
      <c r="B1898" s="27" t="s">
        <v>104</v>
      </c>
      <c r="C1898" s="27" t="s">
        <v>657</v>
      </c>
      <c r="D1898" s="27" t="s">
        <v>205</v>
      </c>
      <c r="E1898" s="27" t="s">
        <v>681</v>
      </c>
      <c r="F1898" s="27" t="s">
        <v>744</v>
      </c>
      <c r="G1898" s="27" t="s">
        <v>745</v>
      </c>
      <c r="H1898" s="34" t="s">
        <v>644</v>
      </c>
      <c r="I1898" s="34" t="s">
        <v>722</v>
      </c>
      <c r="J1898" s="34" t="str">
        <f t="shared" si="146"/>
        <v>Admin &amp; OtherR&amp;M and Cleaning as % of Total Gross Profit</v>
      </c>
      <c r="K1898" s="34" t="str">
        <f t="shared" si="147"/>
        <v>230Repairs &amp; Maintenance - Toyota</v>
      </c>
      <c r="L1898" s="28">
        <f>+SUMIF('TB 4-24'!M:M,$AL1898,'TB 4-24'!G:G)</f>
        <v>0</v>
      </c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>
        <f>+SUMIF('Input Sheet'!$S:$S,$AL1898,'Input Sheet'!C:C)</f>
        <v>0</v>
      </c>
      <c r="Z1898" s="28">
        <f>+SUMIF('Input Sheet'!$S:$S,$AL1898,'Input Sheet'!D:D)</f>
        <v>0</v>
      </c>
      <c r="AA1898" s="28">
        <f>+SUMIF('Input Sheet'!$S:$S,$AL1898,'Input Sheet'!E:E)</f>
        <v>0</v>
      </c>
      <c r="AB1898" s="28">
        <f>+SUMIF('Input Sheet'!$S:$S,$AL1898,'Input Sheet'!F:F)</f>
        <v>0</v>
      </c>
      <c r="AC1898" s="28">
        <f>+SUMIF('Input Sheet'!$S:$S,$AL1898,'Input Sheet'!G:G)</f>
        <v>0</v>
      </c>
      <c r="AD1898" s="28">
        <f>+SUMIF('Input Sheet'!$S:$S,$AL1898,'Input Sheet'!H:H)</f>
        <v>0</v>
      </c>
      <c r="AE1898" s="28">
        <f>+SUMIF('Input Sheet'!$S:$S,$AL1898,'Input Sheet'!I:I)</f>
        <v>0</v>
      </c>
      <c r="AF1898" s="28">
        <f>+SUMIF('Input Sheet'!$S:$S,$AL1898,'Input Sheet'!J:J)</f>
        <v>0</v>
      </c>
      <c r="AG1898" s="28">
        <f>+SUMIF('Input Sheet'!$S:$S,$AL1898,'Input Sheet'!K:K)</f>
        <v>0</v>
      </c>
      <c r="AH1898" s="28">
        <f>+SUMIF('Input Sheet'!$S:$S,$AL1898,'Input Sheet'!L:L)</f>
        <v>0</v>
      </c>
      <c r="AI1898" s="28">
        <f>+SUMIF('Input Sheet'!$S:$S,$AL1898,'Input Sheet'!M:M)</f>
        <v>0</v>
      </c>
      <c r="AJ1898" s="28">
        <f>+SUMIF('Input Sheet'!$S:$S,$AL1898,'Input Sheet'!N:N)</f>
        <v>0</v>
      </c>
      <c r="AK1898" s="28"/>
      <c r="AL1898" s="27" t="str">
        <f t="shared" si="148"/>
        <v>230-7570</v>
      </c>
      <c r="AM1898" s="34" t="str">
        <f t="shared" si="149"/>
        <v>Admin &amp; Other</v>
      </c>
      <c r="AN1898" s="34" t="str">
        <f t="shared" si="150"/>
        <v>Admin &amp; OtherR&amp;M and Cleaning as % of Total Gross Profit</v>
      </c>
      <c r="AO1898" s="35"/>
      <c r="AP1898" s="35"/>
      <c r="AQ1898" s="35"/>
    </row>
    <row r="1899" spans="1:43" x14ac:dyDescent="0.25">
      <c r="A1899" s="27" t="s">
        <v>103</v>
      </c>
      <c r="B1899" s="27" t="s">
        <v>104</v>
      </c>
      <c r="C1899" s="27" t="s">
        <v>657</v>
      </c>
      <c r="D1899" s="27" t="s">
        <v>205</v>
      </c>
      <c r="E1899" s="27" t="s">
        <v>658</v>
      </c>
      <c r="F1899" s="27" t="s">
        <v>744</v>
      </c>
      <c r="G1899" s="27" t="s">
        <v>745</v>
      </c>
      <c r="H1899" s="34" t="s">
        <v>644</v>
      </c>
      <c r="I1899" s="34" t="s">
        <v>722</v>
      </c>
      <c r="J1899" s="34" t="str">
        <f t="shared" si="146"/>
        <v>Admin &amp; OtherR&amp;M and Cleaning as % of Total Gross Profit</v>
      </c>
      <c r="K1899" s="34" t="str">
        <f t="shared" si="147"/>
        <v>210Repairs &amp; Maintenance - Toyota</v>
      </c>
      <c r="L1899" s="28">
        <f>+SUMIF('TB 4-24'!M:M,$AL1899,'TB 4-24'!G:G)</f>
        <v>0</v>
      </c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>
        <f>+SUMIF('Input Sheet'!$S:$S,$AL1899,'Input Sheet'!C:C)</f>
        <v>0</v>
      </c>
      <c r="Z1899" s="28">
        <f>+SUMIF('Input Sheet'!$S:$S,$AL1899,'Input Sheet'!D:D)</f>
        <v>0</v>
      </c>
      <c r="AA1899" s="28">
        <f>+SUMIF('Input Sheet'!$S:$S,$AL1899,'Input Sheet'!E:E)</f>
        <v>0</v>
      </c>
      <c r="AB1899" s="28">
        <f>+SUMIF('Input Sheet'!$S:$S,$AL1899,'Input Sheet'!F:F)</f>
        <v>0</v>
      </c>
      <c r="AC1899" s="28">
        <f>+SUMIF('Input Sheet'!$S:$S,$AL1899,'Input Sheet'!G:G)</f>
        <v>0</v>
      </c>
      <c r="AD1899" s="28">
        <f>+SUMIF('Input Sheet'!$S:$S,$AL1899,'Input Sheet'!H:H)</f>
        <v>0</v>
      </c>
      <c r="AE1899" s="28">
        <f>+SUMIF('Input Sheet'!$S:$S,$AL1899,'Input Sheet'!I:I)</f>
        <v>0</v>
      </c>
      <c r="AF1899" s="28">
        <f>+SUMIF('Input Sheet'!$S:$S,$AL1899,'Input Sheet'!J:J)</f>
        <v>0</v>
      </c>
      <c r="AG1899" s="28">
        <f>+SUMIF('Input Sheet'!$S:$S,$AL1899,'Input Sheet'!K:K)</f>
        <v>0</v>
      </c>
      <c r="AH1899" s="28">
        <f>+SUMIF('Input Sheet'!$S:$S,$AL1899,'Input Sheet'!L:L)</f>
        <v>0</v>
      </c>
      <c r="AI1899" s="28">
        <f>+SUMIF('Input Sheet'!$S:$S,$AL1899,'Input Sheet'!M:M)</f>
        <v>0</v>
      </c>
      <c r="AJ1899" s="28">
        <f>+SUMIF('Input Sheet'!$S:$S,$AL1899,'Input Sheet'!N:N)</f>
        <v>0</v>
      </c>
      <c r="AK1899" s="28"/>
      <c r="AL1899" s="27" t="str">
        <f t="shared" si="148"/>
        <v>210-7570</v>
      </c>
      <c r="AM1899" s="34" t="str">
        <f t="shared" si="149"/>
        <v>Admin &amp; Other</v>
      </c>
      <c r="AN1899" s="34" t="str">
        <f t="shared" si="150"/>
        <v>Admin &amp; OtherR&amp;M and Cleaning as % of Total Gross Profit</v>
      </c>
      <c r="AO1899" s="35"/>
      <c r="AP1899" s="35"/>
      <c r="AQ1899" s="35"/>
    </row>
    <row r="1900" spans="1:43" x14ac:dyDescent="0.25">
      <c r="A1900" s="27" t="s">
        <v>103</v>
      </c>
      <c r="B1900" s="27" t="s">
        <v>104</v>
      </c>
      <c r="C1900" s="27" t="s">
        <v>104</v>
      </c>
      <c r="D1900" s="27" t="s">
        <v>205</v>
      </c>
      <c r="E1900" s="27" t="s">
        <v>649</v>
      </c>
      <c r="F1900" s="27" t="s">
        <v>744</v>
      </c>
      <c r="G1900" s="27" t="s">
        <v>745</v>
      </c>
      <c r="H1900" s="34" t="s">
        <v>644</v>
      </c>
      <c r="I1900" s="34" t="s">
        <v>722</v>
      </c>
      <c r="J1900" s="34" t="str">
        <f t="shared" si="146"/>
        <v>Admin &amp; OtherR&amp;M and Cleaning as % of Total Gross Profit</v>
      </c>
      <c r="K1900" s="34" t="str">
        <f t="shared" si="147"/>
        <v>110Repairs &amp; Maintenance - Toyota</v>
      </c>
      <c r="L1900" s="28">
        <f>+SUMIF('TB 4-24'!M:M,$AL1900,'TB 4-24'!G:G)</f>
        <v>0</v>
      </c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>
        <f>+SUMIF('Input Sheet'!$S:$S,$AL1900,'Input Sheet'!C:C)</f>
        <v>0</v>
      </c>
      <c r="Z1900" s="28">
        <f>+SUMIF('Input Sheet'!$S:$S,$AL1900,'Input Sheet'!D:D)</f>
        <v>0</v>
      </c>
      <c r="AA1900" s="28">
        <f>+SUMIF('Input Sheet'!$S:$S,$AL1900,'Input Sheet'!E:E)</f>
        <v>0</v>
      </c>
      <c r="AB1900" s="28">
        <f>+SUMIF('Input Sheet'!$S:$S,$AL1900,'Input Sheet'!F:F)</f>
        <v>0</v>
      </c>
      <c r="AC1900" s="28">
        <f>+SUMIF('Input Sheet'!$S:$S,$AL1900,'Input Sheet'!G:G)</f>
        <v>0</v>
      </c>
      <c r="AD1900" s="28">
        <f>+SUMIF('Input Sheet'!$S:$S,$AL1900,'Input Sheet'!H:H)</f>
        <v>0</v>
      </c>
      <c r="AE1900" s="28">
        <f>+SUMIF('Input Sheet'!$S:$S,$AL1900,'Input Sheet'!I:I)</f>
        <v>0</v>
      </c>
      <c r="AF1900" s="28">
        <f>+SUMIF('Input Sheet'!$S:$S,$AL1900,'Input Sheet'!J:J)</f>
        <v>0</v>
      </c>
      <c r="AG1900" s="28">
        <f>+SUMIF('Input Sheet'!$S:$S,$AL1900,'Input Sheet'!K:K)</f>
        <v>0</v>
      </c>
      <c r="AH1900" s="28">
        <f>+SUMIF('Input Sheet'!$S:$S,$AL1900,'Input Sheet'!L:L)</f>
        <v>0</v>
      </c>
      <c r="AI1900" s="28">
        <f>+SUMIF('Input Sheet'!$S:$S,$AL1900,'Input Sheet'!M:M)</f>
        <v>0</v>
      </c>
      <c r="AJ1900" s="28">
        <f>+SUMIF('Input Sheet'!$S:$S,$AL1900,'Input Sheet'!N:N)</f>
        <v>0</v>
      </c>
      <c r="AK1900" s="28"/>
      <c r="AL1900" s="27" t="str">
        <f t="shared" si="148"/>
        <v>110-7570</v>
      </c>
      <c r="AM1900" s="34" t="str">
        <f t="shared" si="149"/>
        <v>Admin &amp; Other</v>
      </c>
      <c r="AN1900" s="34" t="str">
        <f t="shared" si="150"/>
        <v>Admin &amp; OtherR&amp;M and Cleaning as % of Total Gross Profit</v>
      </c>
      <c r="AO1900" s="35"/>
      <c r="AP1900" s="35"/>
      <c r="AQ1900" s="35"/>
    </row>
    <row r="1901" spans="1:43" x14ac:dyDescent="0.25">
      <c r="A1901" s="27" t="s">
        <v>103</v>
      </c>
      <c r="B1901" s="27" t="s">
        <v>104</v>
      </c>
      <c r="C1901" s="27" t="s">
        <v>657</v>
      </c>
      <c r="D1901" s="27" t="s">
        <v>205</v>
      </c>
      <c r="E1901" s="27" t="s">
        <v>660</v>
      </c>
      <c r="F1901" s="27" t="s">
        <v>744</v>
      </c>
      <c r="G1901" s="27" t="s">
        <v>745</v>
      </c>
      <c r="H1901" s="34" t="s">
        <v>644</v>
      </c>
      <c r="I1901" s="34" t="s">
        <v>722</v>
      </c>
      <c r="J1901" s="34" t="str">
        <f t="shared" si="146"/>
        <v>Admin &amp; OtherR&amp;M and Cleaning as % of Total Gross Profit</v>
      </c>
      <c r="K1901" s="34" t="str">
        <f t="shared" si="147"/>
        <v>200Repairs &amp; Maintenance - Toyota</v>
      </c>
      <c r="L1901" s="28">
        <f>+SUMIF('TB 4-24'!M:M,$AL1901,'TB 4-24'!G:G)</f>
        <v>0</v>
      </c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>
        <f>+SUMIF('Input Sheet'!$S:$S,$AL1901,'Input Sheet'!C:C)</f>
        <v>0</v>
      </c>
      <c r="Z1901" s="28">
        <f>+SUMIF('Input Sheet'!$S:$S,$AL1901,'Input Sheet'!D:D)</f>
        <v>0</v>
      </c>
      <c r="AA1901" s="28">
        <f>+SUMIF('Input Sheet'!$S:$S,$AL1901,'Input Sheet'!E:E)</f>
        <v>0</v>
      </c>
      <c r="AB1901" s="28">
        <f>+SUMIF('Input Sheet'!$S:$S,$AL1901,'Input Sheet'!F:F)</f>
        <v>0</v>
      </c>
      <c r="AC1901" s="28">
        <f>+SUMIF('Input Sheet'!$S:$S,$AL1901,'Input Sheet'!G:G)</f>
        <v>0</v>
      </c>
      <c r="AD1901" s="28">
        <f>+SUMIF('Input Sheet'!$S:$S,$AL1901,'Input Sheet'!H:H)</f>
        <v>0</v>
      </c>
      <c r="AE1901" s="28">
        <f>+SUMIF('Input Sheet'!$S:$S,$AL1901,'Input Sheet'!I:I)</f>
        <v>0</v>
      </c>
      <c r="AF1901" s="28">
        <f>+SUMIF('Input Sheet'!$S:$S,$AL1901,'Input Sheet'!J:J)</f>
        <v>0</v>
      </c>
      <c r="AG1901" s="28">
        <f>+SUMIF('Input Sheet'!$S:$S,$AL1901,'Input Sheet'!K:K)</f>
        <v>0</v>
      </c>
      <c r="AH1901" s="28">
        <f>+SUMIF('Input Sheet'!$S:$S,$AL1901,'Input Sheet'!L:L)</f>
        <v>0</v>
      </c>
      <c r="AI1901" s="28">
        <f>+SUMIF('Input Sheet'!$S:$S,$AL1901,'Input Sheet'!M:M)</f>
        <v>0</v>
      </c>
      <c r="AJ1901" s="28">
        <f>+SUMIF('Input Sheet'!$S:$S,$AL1901,'Input Sheet'!N:N)</f>
        <v>0</v>
      </c>
      <c r="AK1901" s="28"/>
      <c r="AL1901" s="27" t="str">
        <f t="shared" si="148"/>
        <v>200-7570</v>
      </c>
      <c r="AM1901" s="34" t="str">
        <f t="shared" si="149"/>
        <v>Admin &amp; Other</v>
      </c>
      <c r="AN1901" s="34" t="str">
        <f t="shared" si="150"/>
        <v>Admin &amp; OtherR&amp;M and Cleaning as % of Total Gross Profit</v>
      </c>
      <c r="AO1901" s="35"/>
      <c r="AP1901" s="35"/>
      <c r="AQ1901" s="35"/>
    </row>
    <row r="1902" spans="1:43" x14ac:dyDescent="0.25">
      <c r="A1902" s="27" t="s">
        <v>103</v>
      </c>
      <c r="B1902" s="27" t="s">
        <v>104</v>
      </c>
      <c r="C1902" s="27" t="s">
        <v>657</v>
      </c>
      <c r="D1902" s="27" t="s">
        <v>205</v>
      </c>
      <c r="E1902" s="27" t="s">
        <v>661</v>
      </c>
      <c r="F1902" s="27" t="s">
        <v>744</v>
      </c>
      <c r="G1902" s="27" t="s">
        <v>745</v>
      </c>
      <c r="H1902" s="34" t="s">
        <v>644</v>
      </c>
      <c r="I1902" s="34" t="s">
        <v>722</v>
      </c>
      <c r="J1902" s="34" t="str">
        <f t="shared" si="146"/>
        <v>Admin &amp; OtherR&amp;M and Cleaning as % of Total Gross Profit</v>
      </c>
      <c r="K1902" s="34" t="str">
        <f t="shared" si="147"/>
        <v>221Repairs &amp; Maintenance - Toyota</v>
      </c>
      <c r="L1902" s="28">
        <f>+SUMIF('TB 4-24'!M:M,$AL1902,'TB 4-24'!G:G)</f>
        <v>0</v>
      </c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>
        <f>+SUMIF('Input Sheet'!$S:$S,$AL1902,'Input Sheet'!C:C)</f>
        <v>0</v>
      </c>
      <c r="Z1902" s="28">
        <f>+SUMIF('Input Sheet'!$S:$S,$AL1902,'Input Sheet'!D:D)</f>
        <v>0</v>
      </c>
      <c r="AA1902" s="28">
        <f>+SUMIF('Input Sheet'!$S:$S,$AL1902,'Input Sheet'!E:E)</f>
        <v>0</v>
      </c>
      <c r="AB1902" s="28">
        <f>+SUMIF('Input Sheet'!$S:$S,$AL1902,'Input Sheet'!F:F)</f>
        <v>0</v>
      </c>
      <c r="AC1902" s="28">
        <f>+SUMIF('Input Sheet'!$S:$S,$AL1902,'Input Sheet'!G:G)</f>
        <v>0</v>
      </c>
      <c r="AD1902" s="28">
        <f>+SUMIF('Input Sheet'!$S:$S,$AL1902,'Input Sheet'!H:H)</f>
        <v>0</v>
      </c>
      <c r="AE1902" s="28">
        <f>+SUMIF('Input Sheet'!$S:$S,$AL1902,'Input Sheet'!I:I)</f>
        <v>0</v>
      </c>
      <c r="AF1902" s="28">
        <f>+SUMIF('Input Sheet'!$S:$S,$AL1902,'Input Sheet'!J:J)</f>
        <v>0</v>
      </c>
      <c r="AG1902" s="28">
        <f>+SUMIF('Input Sheet'!$S:$S,$AL1902,'Input Sheet'!K:K)</f>
        <v>0</v>
      </c>
      <c r="AH1902" s="28">
        <f>+SUMIF('Input Sheet'!$S:$S,$AL1902,'Input Sheet'!L:L)</f>
        <v>0</v>
      </c>
      <c r="AI1902" s="28">
        <f>+SUMIF('Input Sheet'!$S:$S,$AL1902,'Input Sheet'!M:M)</f>
        <v>0</v>
      </c>
      <c r="AJ1902" s="28">
        <f>+SUMIF('Input Sheet'!$S:$S,$AL1902,'Input Sheet'!N:N)</f>
        <v>0</v>
      </c>
      <c r="AK1902" s="28"/>
      <c r="AL1902" s="27" t="str">
        <f t="shared" si="148"/>
        <v>221-7570</v>
      </c>
      <c r="AM1902" s="34" t="str">
        <f t="shared" si="149"/>
        <v>Admin &amp; Other</v>
      </c>
      <c r="AN1902" s="34" t="str">
        <f t="shared" si="150"/>
        <v>Admin &amp; OtherR&amp;M and Cleaning as % of Total Gross Profit</v>
      </c>
      <c r="AO1902" s="35"/>
      <c r="AP1902" s="35"/>
      <c r="AQ1902" s="35"/>
    </row>
    <row r="1903" spans="1:43" x14ac:dyDescent="0.25">
      <c r="A1903" s="27" t="s">
        <v>103</v>
      </c>
      <c r="B1903" s="27" t="s">
        <v>104</v>
      </c>
      <c r="C1903" s="27" t="s">
        <v>657</v>
      </c>
      <c r="D1903" s="27" t="s">
        <v>205</v>
      </c>
      <c r="E1903" s="27" t="s">
        <v>662</v>
      </c>
      <c r="F1903" s="27" t="s">
        <v>744</v>
      </c>
      <c r="G1903" s="27" t="s">
        <v>745</v>
      </c>
      <c r="H1903" s="34" t="s">
        <v>644</v>
      </c>
      <c r="I1903" s="34" t="s">
        <v>722</v>
      </c>
      <c r="J1903" s="34" t="str">
        <f t="shared" si="146"/>
        <v>Admin &amp; OtherR&amp;M and Cleaning as % of Total Gross Profit</v>
      </c>
      <c r="K1903" s="34" t="str">
        <f t="shared" si="147"/>
        <v>260Repairs &amp; Maintenance - Toyota</v>
      </c>
      <c r="L1903" s="28">
        <f>+SUMIF('TB 4-24'!M:M,$AL1903,'TB 4-24'!G:G)</f>
        <v>0</v>
      </c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>
        <f>+SUMIF('Input Sheet'!$S:$S,$AL1903,'Input Sheet'!C:C)</f>
        <v>0</v>
      </c>
      <c r="Z1903" s="28">
        <f>+SUMIF('Input Sheet'!$S:$S,$AL1903,'Input Sheet'!D:D)</f>
        <v>0</v>
      </c>
      <c r="AA1903" s="28">
        <f>+SUMIF('Input Sheet'!$S:$S,$AL1903,'Input Sheet'!E:E)</f>
        <v>0</v>
      </c>
      <c r="AB1903" s="28">
        <f>+SUMIF('Input Sheet'!$S:$S,$AL1903,'Input Sheet'!F:F)</f>
        <v>0</v>
      </c>
      <c r="AC1903" s="28">
        <f>+SUMIF('Input Sheet'!$S:$S,$AL1903,'Input Sheet'!G:G)</f>
        <v>0</v>
      </c>
      <c r="AD1903" s="28">
        <f>+SUMIF('Input Sheet'!$S:$S,$AL1903,'Input Sheet'!H:H)</f>
        <v>0</v>
      </c>
      <c r="AE1903" s="28">
        <f>+SUMIF('Input Sheet'!$S:$S,$AL1903,'Input Sheet'!I:I)</f>
        <v>0</v>
      </c>
      <c r="AF1903" s="28">
        <f>+SUMIF('Input Sheet'!$S:$S,$AL1903,'Input Sheet'!J:J)</f>
        <v>0</v>
      </c>
      <c r="AG1903" s="28">
        <f>+SUMIF('Input Sheet'!$S:$S,$AL1903,'Input Sheet'!K:K)</f>
        <v>0</v>
      </c>
      <c r="AH1903" s="28">
        <f>+SUMIF('Input Sheet'!$S:$S,$AL1903,'Input Sheet'!L:L)</f>
        <v>0</v>
      </c>
      <c r="AI1903" s="28">
        <f>+SUMIF('Input Sheet'!$S:$S,$AL1903,'Input Sheet'!M:M)</f>
        <v>0</v>
      </c>
      <c r="AJ1903" s="28">
        <f>+SUMIF('Input Sheet'!$S:$S,$AL1903,'Input Sheet'!N:N)</f>
        <v>0</v>
      </c>
      <c r="AK1903" s="28"/>
      <c r="AL1903" s="27" t="str">
        <f t="shared" si="148"/>
        <v>260-7570</v>
      </c>
      <c r="AM1903" s="34" t="str">
        <f t="shared" si="149"/>
        <v>Admin &amp; Other</v>
      </c>
      <c r="AN1903" s="34" t="str">
        <f t="shared" si="150"/>
        <v>Admin &amp; OtherR&amp;M and Cleaning as % of Total Gross Profit</v>
      </c>
      <c r="AO1903" s="35"/>
      <c r="AP1903" s="35"/>
      <c r="AQ1903" s="35"/>
    </row>
    <row r="1904" spans="1:43" x14ac:dyDescent="0.25">
      <c r="A1904" s="27" t="s">
        <v>103</v>
      </c>
      <c r="B1904" s="27" t="s">
        <v>104</v>
      </c>
      <c r="C1904" s="27" t="s">
        <v>663</v>
      </c>
      <c r="D1904" s="27" t="s">
        <v>205</v>
      </c>
      <c r="E1904" s="27" t="s">
        <v>664</v>
      </c>
      <c r="F1904" s="27" t="s">
        <v>744</v>
      </c>
      <c r="G1904" s="27" t="s">
        <v>745</v>
      </c>
      <c r="H1904" s="34" t="s">
        <v>644</v>
      </c>
      <c r="I1904" s="34" t="s">
        <v>722</v>
      </c>
      <c r="J1904" s="34" t="str">
        <f t="shared" si="146"/>
        <v>Admin &amp; OtherR&amp;M and Cleaning as % of Total Gross Profit</v>
      </c>
      <c r="K1904" s="34" t="str">
        <f t="shared" si="147"/>
        <v>400Repairs &amp; Maintenance - Toyota</v>
      </c>
      <c r="L1904" s="28">
        <f>+SUMIF('TB 4-24'!M:M,$AL1904,'TB 4-24'!G:G)</f>
        <v>0</v>
      </c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>
        <f>+SUMIF('Input Sheet'!$S:$S,$AL1904,'Input Sheet'!C:C)</f>
        <v>0</v>
      </c>
      <c r="Z1904" s="28">
        <f>+SUMIF('Input Sheet'!$S:$S,$AL1904,'Input Sheet'!D:D)</f>
        <v>0</v>
      </c>
      <c r="AA1904" s="28">
        <f>+SUMIF('Input Sheet'!$S:$S,$AL1904,'Input Sheet'!E:E)</f>
        <v>0</v>
      </c>
      <c r="AB1904" s="28">
        <f>+SUMIF('Input Sheet'!$S:$S,$AL1904,'Input Sheet'!F:F)</f>
        <v>0</v>
      </c>
      <c r="AC1904" s="28">
        <f>+SUMIF('Input Sheet'!$S:$S,$AL1904,'Input Sheet'!G:G)</f>
        <v>0</v>
      </c>
      <c r="AD1904" s="28">
        <f>+SUMIF('Input Sheet'!$S:$S,$AL1904,'Input Sheet'!H:H)</f>
        <v>0</v>
      </c>
      <c r="AE1904" s="28">
        <f>+SUMIF('Input Sheet'!$S:$S,$AL1904,'Input Sheet'!I:I)</f>
        <v>0</v>
      </c>
      <c r="AF1904" s="28">
        <f>+SUMIF('Input Sheet'!$S:$S,$AL1904,'Input Sheet'!J:J)</f>
        <v>0</v>
      </c>
      <c r="AG1904" s="28">
        <f>+SUMIF('Input Sheet'!$S:$S,$AL1904,'Input Sheet'!K:K)</f>
        <v>0</v>
      </c>
      <c r="AH1904" s="28">
        <f>+SUMIF('Input Sheet'!$S:$S,$AL1904,'Input Sheet'!L:L)</f>
        <v>0</v>
      </c>
      <c r="AI1904" s="28">
        <f>+SUMIF('Input Sheet'!$S:$S,$AL1904,'Input Sheet'!M:M)</f>
        <v>0</v>
      </c>
      <c r="AJ1904" s="28">
        <f>+SUMIF('Input Sheet'!$S:$S,$AL1904,'Input Sheet'!N:N)</f>
        <v>0</v>
      </c>
      <c r="AK1904" s="28"/>
      <c r="AL1904" s="27" t="str">
        <f t="shared" si="148"/>
        <v>400-7570</v>
      </c>
      <c r="AM1904" s="34" t="str">
        <f t="shared" si="149"/>
        <v>Admin &amp; Other</v>
      </c>
      <c r="AN1904" s="34" t="str">
        <f t="shared" si="150"/>
        <v>Admin &amp; OtherR&amp;M and Cleaning as % of Total Gross Profit</v>
      </c>
      <c r="AO1904" s="35"/>
      <c r="AP1904" s="35"/>
      <c r="AQ1904" s="35"/>
    </row>
    <row r="1905" spans="1:43" x14ac:dyDescent="0.25">
      <c r="A1905" s="27" t="s">
        <v>103</v>
      </c>
      <c r="B1905" s="27" t="s">
        <v>104</v>
      </c>
      <c r="C1905" s="27" t="s">
        <v>663</v>
      </c>
      <c r="D1905" s="27" t="s">
        <v>205</v>
      </c>
      <c r="E1905" s="27" t="s">
        <v>665</v>
      </c>
      <c r="F1905" s="27" t="s">
        <v>744</v>
      </c>
      <c r="G1905" s="27" t="s">
        <v>745</v>
      </c>
      <c r="H1905" s="34" t="s">
        <v>644</v>
      </c>
      <c r="I1905" s="34" t="s">
        <v>722</v>
      </c>
      <c r="J1905" s="34" t="str">
        <f t="shared" si="146"/>
        <v>Admin &amp; OtherR&amp;M and Cleaning as % of Total Gross Profit</v>
      </c>
      <c r="K1905" s="34" t="str">
        <f t="shared" si="147"/>
        <v>410Repairs &amp; Maintenance - Toyota</v>
      </c>
      <c r="L1905" s="28">
        <f>+SUMIF('TB 4-24'!M:M,$AL1905,'TB 4-24'!G:G)</f>
        <v>0</v>
      </c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>
        <f>+SUMIF('Input Sheet'!$S:$S,$AL1905,'Input Sheet'!C:C)</f>
        <v>0</v>
      </c>
      <c r="Z1905" s="28">
        <f>+SUMIF('Input Sheet'!$S:$S,$AL1905,'Input Sheet'!D:D)</f>
        <v>0</v>
      </c>
      <c r="AA1905" s="28">
        <f>+SUMIF('Input Sheet'!$S:$S,$AL1905,'Input Sheet'!E:E)</f>
        <v>0</v>
      </c>
      <c r="AB1905" s="28">
        <f>+SUMIF('Input Sheet'!$S:$S,$AL1905,'Input Sheet'!F:F)</f>
        <v>0</v>
      </c>
      <c r="AC1905" s="28">
        <f>+SUMIF('Input Sheet'!$S:$S,$AL1905,'Input Sheet'!G:G)</f>
        <v>0</v>
      </c>
      <c r="AD1905" s="28">
        <f>+SUMIF('Input Sheet'!$S:$S,$AL1905,'Input Sheet'!H:H)</f>
        <v>0</v>
      </c>
      <c r="AE1905" s="28">
        <f>+SUMIF('Input Sheet'!$S:$S,$AL1905,'Input Sheet'!I:I)</f>
        <v>0</v>
      </c>
      <c r="AF1905" s="28">
        <f>+SUMIF('Input Sheet'!$S:$S,$AL1905,'Input Sheet'!J:J)</f>
        <v>0</v>
      </c>
      <c r="AG1905" s="28">
        <f>+SUMIF('Input Sheet'!$S:$S,$AL1905,'Input Sheet'!K:K)</f>
        <v>0</v>
      </c>
      <c r="AH1905" s="28">
        <f>+SUMIF('Input Sheet'!$S:$S,$AL1905,'Input Sheet'!L:L)</f>
        <v>0</v>
      </c>
      <c r="AI1905" s="28">
        <f>+SUMIF('Input Sheet'!$S:$S,$AL1905,'Input Sheet'!M:M)</f>
        <v>0</v>
      </c>
      <c r="AJ1905" s="28">
        <f>+SUMIF('Input Sheet'!$S:$S,$AL1905,'Input Sheet'!N:N)</f>
        <v>0</v>
      </c>
      <c r="AK1905" s="28"/>
      <c r="AL1905" s="27" t="str">
        <f t="shared" si="148"/>
        <v>410-7570</v>
      </c>
      <c r="AM1905" s="34" t="str">
        <f t="shared" si="149"/>
        <v>Admin &amp; Other</v>
      </c>
      <c r="AN1905" s="34" t="str">
        <f t="shared" si="150"/>
        <v>Admin &amp; OtherR&amp;M and Cleaning as % of Total Gross Profit</v>
      </c>
      <c r="AO1905" s="35"/>
      <c r="AP1905" s="35"/>
      <c r="AQ1905" s="35"/>
    </row>
    <row r="1906" spans="1:43" x14ac:dyDescent="0.25">
      <c r="A1906" s="27" t="s">
        <v>103</v>
      </c>
      <c r="B1906" s="27" t="s">
        <v>104</v>
      </c>
      <c r="C1906" s="27" t="s">
        <v>663</v>
      </c>
      <c r="D1906" s="27" t="s">
        <v>205</v>
      </c>
      <c r="E1906" s="27" t="s">
        <v>667</v>
      </c>
      <c r="F1906" s="27" t="s">
        <v>744</v>
      </c>
      <c r="G1906" s="27" t="s">
        <v>745</v>
      </c>
      <c r="H1906" s="34" t="s">
        <v>644</v>
      </c>
      <c r="I1906" s="34" t="s">
        <v>722</v>
      </c>
      <c r="J1906" s="34" t="str">
        <f t="shared" si="146"/>
        <v>Admin &amp; OtherR&amp;M and Cleaning as % of Total Gross Profit</v>
      </c>
      <c r="K1906" s="34" t="str">
        <f t="shared" si="147"/>
        <v>421Repairs &amp; Maintenance - Toyota</v>
      </c>
      <c r="L1906" s="28">
        <f>+SUMIF('TB 4-24'!M:M,$AL1906,'TB 4-24'!G:G)</f>
        <v>0</v>
      </c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>
        <f>+SUMIF('Input Sheet'!$S:$S,$AL1906,'Input Sheet'!C:C)</f>
        <v>0</v>
      </c>
      <c r="Z1906" s="28">
        <f>+SUMIF('Input Sheet'!$S:$S,$AL1906,'Input Sheet'!D:D)</f>
        <v>0</v>
      </c>
      <c r="AA1906" s="28">
        <f>+SUMIF('Input Sheet'!$S:$S,$AL1906,'Input Sheet'!E:E)</f>
        <v>0</v>
      </c>
      <c r="AB1906" s="28">
        <f>+SUMIF('Input Sheet'!$S:$S,$AL1906,'Input Sheet'!F:F)</f>
        <v>0</v>
      </c>
      <c r="AC1906" s="28">
        <f>+SUMIF('Input Sheet'!$S:$S,$AL1906,'Input Sheet'!G:G)</f>
        <v>0</v>
      </c>
      <c r="AD1906" s="28">
        <f>+SUMIF('Input Sheet'!$S:$S,$AL1906,'Input Sheet'!H:H)</f>
        <v>0</v>
      </c>
      <c r="AE1906" s="28">
        <f>+SUMIF('Input Sheet'!$S:$S,$AL1906,'Input Sheet'!I:I)</f>
        <v>0</v>
      </c>
      <c r="AF1906" s="28">
        <f>+SUMIF('Input Sheet'!$S:$S,$AL1906,'Input Sheet'!J:J)</f>
        <v>0</v>
      </c>
      <c r="AG1906" s="28">
        <f>+SUMIF('Input Sheet'!$S:$S,$AL1906,'Input Sheet'!K:K)</f>
        <v>0</v>
      </c>
      <c r="AH1906" s="28">
        <f>+SUMIF('Input Sheet'!$S:$S,$AL1906,'Input Sheet'!L:L)</f>
        <v>0</v>
      </c>
      <c r="AI1906" s="28">
        <f>+SUMIF('Input Sheet'!$S:$S,$AL1906,'Input Sheet'!M:M)</f>
        <v>0</v>
      </c>
      <c r="AJ1906" s="28">
        <f>+SUMIF('Input Sheet'!$S:$S,$AL1906,'Input Sheet'!N:N)</f>
        <v>0</v>
      </c>
      <c r="AK1906" s="28"/>
      <c r="AL1906" s="27" t="str">
        <f t="shared" si="148"/>
        <v>421-7570</v>
      </c>
      <c r="AM1906" s="34" t="str">
        <f t="shared" si="149"/>
        <v>Admin &amp; Other</v>
      </c>
      <c r="AN1906" s="34" t="str">
        <f t="shared" si="150"/>
        <v>Admin &amp; OtherR&amp;M and Cleaning as % of Total Gross Profit</v>
      </c>
      <c r="AO1906" s="35"/>
      <c r="AP1906" s="35"/>
      <c r="AQ1906" s="35"/>
    </row>
    <row r="1907" spans="1:43" x14ac:dyDescent="0.25">
      <c r="A1907" s="27" t="s">
        <v>103</v>
      </c>
      <c r="B1907" s="27" t="s">
        <v>104</v>
      </c>
      <c r="C1907" s="27" t="s">
        <v>663</v>
      </c>
      <c r="D1907" s="27" t="s">
        <v>205</v>
      </c>
      <c r="E1907" s="27" t="s">
        <v>670</v>
      </c>
      <c r="F1907" s="27" t="s">
        <v>744</v>
      </c>
      <c r="G1907" s="27" t="s">
        <v>745</v>
      </c>
      <c r="H1907" s="34" t="s">
        <v>644</v>
      </c>
      <c r="I1907" s="34" t="s">
        <v>722</v>
      </c>
      <c r="J1907" s="34" t="str">
        <f t="shared" si="146"/>
        <v>Admin &amp; OtherR&amp;M and Cleaning as % of Total Gross Profit</v>
      </c>
      <c r="K1907" s="34" t="str">
        <f t="shared" si="147"/>
        <v>460Repairs &amp; Maintenance - Toyota</v>
      </c>
      <c r="L1907" s="28">
        <f>+SUMIF('TB 4-24'!M:M,$AL1907,'TB 4-24'!G:G)</f>
        <v>0</v>
      </c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>
        <f>+SUMIF('Input Sheet'!$S:$S,$AL1907,'Input Sheet'!C:C)</f>
        <v>0</v>
      </c>
      <c r="Z1907" s="28">
        <f>+SUMIF('Input Sheet'!$S:$S,$AL1907,'Input Sheet'!D:D)</f>
        <v>0</v>
      </c>
      <c r="AA1907" s="28">
        <f>+SUMIF('Input Sheet'!$S:$S,$AL1907,'Input Sheet'!E:E)</f>
        <v>0</v>
      </c>
      <c r="AB1907" s="28">
        <f>+SUMIF('Input Sheet'!$S:$S,$AL1907,'Input Sheet'!F:F)</f>
        <v>0</v>
      </c>
      <c r="AC1907" s="28">
        <f>+SUMIF('Input Sheet'!$S:$S,$AL1907,'Input Sheet'!G:G)</f>
        <v>0</v>
      </c>
      <c r="AD1907" s="28">
        <f>+SUMIF('Input Sheet'!$S:$S,$AL1907,'Input Sheet'!H:H)</f>
        <v>0</v>
      </c>
      <c r="AE1907" s="28">
        <f>+SUMIF('Input Sheet'!$S:$S,$AL1907,'Input Sheet'!I:I)</f>
        <v>0</v>
      </c>
      <c r="AF1907" s="28">
        <f>+SUMIF('Input Sheet'!$S:$S,$AL1907,'Input Sheet'!J:J)</f>
        <v>0</v>
      </c>
      <c r="AG1907" s="28">
        <f>+SUMIF('Input Sheet'!$S:$S,$AL1907,'Input Sheet'!K:K)</f>
        <v>0</v>
      </c>
      <c r="AH1907" s="28">
        <f>+SUMIF('Input Sheet'!$S:$S,$AL1907,'Input Sheet'!L:L)</f>
        <v>0</v>
      </c>
      <c r="AI1907" s="28">
        <f>+SUMIF('Input Sheet'!$S:$S,$AL1907,'Input Sheet'!M:M)</f>
        <v>0</v>
      </c>
      <c r="AJ1907" s="28">
        <f>+SUMIF('Input Sheet'!$S:$S,$AL1907,'Input Sheet'!N:N)</f>
        <v>0</v>
      </c>
      <c r="AK1907" s="28"/>
      <c r="AL1907" s="27" t="str">
        <f t="shared" si="148"/>
        <v>460-7570</v>
      </c>
      <c r="AM1907" s="34" t="str">
        <f t="shared" si="149"/>
        <v>Admin &amp; Other</v>
      </c>
      <c r="AN1907" s="34" t="str">
        <f t="shared" si="150"/>
        <v>Admin &amp; OtherR&amp;M and Cleaning as % of Total Gross Profit</v>
      </c>
      <c r="AO1907" s="35"/>
      <c r="AP1907" s="35"/>
      <c r="AQ1907" s="35"/>
    </row>
    <row r="1908" spans="1:43" x14ac:dyDescent="0.25">
      <c r="A1908" s="27" t="s">
        <v>103</v>
      </c>
      <c r="B1908" s="27" t="s">
        <v>104</v>
      </c>
      <c r="C1908" s="27" t="s">
        <v>671</v>
      </c>
      <c r="D1908" s="27" t="s">
        <v>205</v>
      </c>
      <c r="E1908" s="27" t="s">
        <v>672</v>
      </c>
      <c r="F1908" s="27" t="s">
        <v>744</v>
      </c>
      <c r="G1908" s="27" t="s">
        <v>745</v>
      </c>
      <c r="H1908" s="34" t="s">
        <v>644</v>
      </c>
      <c r="I1908" s="34" t="s">
        <v>722</v>
      </c>
      <c r="J1908" s="34" t="str">
        <f t="shared" si="146"/>
        <v>Admin &amp; OtherR&amp;M and Cleaning as % of Total Gross Profit</v>
      </c>
      <c r="K1908" s="34" t="str">
        <f t="shared" si="147"/>
        <v>300Repairs &amp; Maintenance - Toyota</v>
      </c>
      <c r="L1908" s="28">
        <f>+SUMIF('TB 4-24'!M:M,$AL1908,'TB 4-24'!G:G)</f>
        <v>0</v>
      </c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>
        <f>+SUMIF('Input Sheet'!$S:$S,$AL1908,'Input Sheet'!C:C)</f>
        <v>0</v>
      </c>
      <c r="Z1908" s="28">
        <f>+SUMIF('Input Sheet'!$S:$S,$AL1908,'Input Sheet'!D:D)</f>
        <v>0</v>
      </c>
      <c r="AA1908" s="28">
        <f>+SUMIF('Input Sheet'!$S:$S,$AL1908,'Input Sheet'!E:E)</f>
        <v>0</v>
      </c>
      <c r="AB1908" s="28">
        <f>+SUMIF('Input Sheet'!$S:$S,$AL1908,'Input Sheet'!F:F)</f>
        <v>0</v>
      </c>
      <c r="AC1908" s="28">
        <f>+SUMIF('Input Sheet'!$S:$S,$AL1908,'Input Sheet'!G:G)</f>
        <v>0</v>
      </c>
      <c r="AD1908" s="28">
        <f>+SUMIF('Input Sheet'!$S:$S,$AL1908,'Input Sheet'!H:H)</f>
        <v>0</v>
      </c>
      <c r="AE1908" s="28">
        <f>+SUMIF('Input Sheet'!$S:$S,$AL1908,'Input Sheet'!I:I)</f>
        <v>0</v>
      </c>
      <c r="AF1908" s="28">
        <f>+SUMIF('Input Sheet'!$S:$S,$AL1908,'Input Sheet'!J:J)</f>
        <v>0</v>
      </c>
      <c r="AG1908" s="28">
        <f>+SUMIF('Input Sheet'!$S:$S,$AL1908,'Input Sheet'!K:K)</f>
        <v>0</v>
      </c>
      <c r="AH1908" s="28">
        <f>+SUMIF('Input Sheet'!$S:$S,$AL1908,'Input Sheet'!L:L)</f>
        <v>0</v>
      </c>
      <c r="AI1908" s="28">
        <f>+SUMIF('Input Sheet'!$S:$S,$AL1908,'Input Sheet'!M:M)</f>
        <v>0</v>
      </c>
      <c r="AJ1908" s="28">
        <f>+SUMIF('Input Sheet'!$S:$S,$AL1908,'Input Sheet'!N:N)</f>
        <v>0</v>
      </c>
      <c r="AK1908" s="28"/>
      <c r="AL1908" s="27" t="str">
        <f t="shared" si="148"/>
        <v>300-7570</v>
      </c>
      <c r="AM1908" s="34" t="str">
        <f t="shared" si="149"/>
        <v>Admin &amp; Other</v>
      </c>
      <c r="AN1908" s="34" t="str">
        <f t="shared" si="150"/>
        <v>Admin &amp; OtherR&amp;M and Cleaning as % of Total Gross Profit</v>
      </c>
      <c r="AO1908" s="35"/>
      <c r="AP1908" s="35"/>
      <c r="AQ1908" s="35"/>
    </row>
    <row r="1909" spans="1:43" x14ac:dyDescent="0.25">
      <c r="A1909" s="27" t="s">
        <v>103</v>
      </c>
      <c r="B1909" s="27" t="s">
        <v>104</v>
      </c>
      <c r="C1909" s="27" t="s">
        <v>671</v>
      </c>
      <c r="D1909" s="27" t="s">
        <v>205</v>
      </c>
      <c r="E1909" s="27" t="s">
        <v>673</v>
      </c>
      <c r="F1909" s="27" t="s">
        <v>744</v>
      </c>
      <c r="G1909" s="27" t="s">
        <v>745</v>
      </c>
      <c r="H1909" s="34" t="s">
        <v>644</v>
      </c>
      <c r="I1909" s="34" t="s">
        <v>722</v>
      </c>
      <c r="J1909" s="34" t="str">
        <f t="shared" si="146"/>
        <v>Admin &amp; OtherR&amp;M and Cleaning as % of Total Gross Profit</v>
      </c>
      <c r="K1909" s="34" t="str">
        <f t="shared" si="147"/>
        <v>310Repairs &amp; Maintenance - Toyota</v>
      </c>
      <c r="L1909" s="28">
        <f>+SUMIF('TB 4-24'!M:M,$AL1909,'TB 4-24'!G:G)</f>
        <v>0</v>
      </c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>
        <f>+SUMIF('Input Sheet'!$S:$S,$AL1909,'Input Sheet'!C:C)</f>
        <v>0</v>
      </c>
      <c r="Z1909" s="28">
        <f>+SUMIF('Input Sheet'!$S:$S,$AL1909,'Input Sheet'!D:D)</f>
        <v>0</v>
      </c>
      <c r="AA1909" s="28">
        <f>+SUMIF('Input Sheet'!$S:$S,$AL1909,'Input Sheet'!E:E)</f>
        <v>0</v>
      </c>
      <c r="AB1909" s="28">
        <f>+SUMIF('Input Sheet'!$S:$S,$AL1909,'Input Sheet'!F:F)</f>
        <v>0</v>
      </c>
      <c r="AC1909" s="28">
        <f>+SUMIF('Input Sheet'!$S:$S,$AL1909,'Input Sheet'!G:G)</f>
        <v>0</v>
      </c>
      <c r="AD1909" s="28">
        <f>+SUMIF('Input Sheet'!$S:$S,$AL1909,'Input Sheet'!H:H)</f>
        <v>0</v>
      </c>
      <c r="AE1909" s="28">
        <f>+SUMIF('Input Sheet'!$S:$S,$AL1909,'Input Sheet'!I:I)</f>
        <v>0</v>
      </c>
      <c r="AF1909" s="28">
        <f>+SUMIF('Input Sheet'!$S:$S,$AL1909,'Input Sheet'!J:J)</f>
        <v>0</v>
      </c>
      <c r="AG1909" s="28">
        <f>+SUMIF('Input Sheet'!$S:$S,$AL1909,'Input Sheet'!K:K)</f>
        <v>0</v>
      </c>
      <c r="AH1909" s="28">
        <f>+SUMIF('Input Sheet'!$S:$S,$AL1909,'Input Sheet'!L:L)</f>
        <v>0</v>
      </c>
      <c r="AI1909" s="28">
        <f>+SUMIF('Input Sheet'!$S:$S,$AL1909,'Input Sheet'!M:M)</f>
        <v>0</v>
      </c>
      <c r="AJ1909" s="28">
        <f>+SUMIF('Input Sheet'!$S:$S,$AL1909,'Input Sheet'!N:N)</f>
        <v>0</v>
      </c>
      <c r="AK1909" s="28"/>
      <c r="AL1909" s="27" t="str">
        <f t="shared" si="148"/>
        <v>310-7570</v>
      </c>
      <c r="AM1909" s="34" t="str">
        <f t="shared" si="149"/>
        <v>Admin &amp; Other</v>
      </c>
      <c r="AN1909" s="34" t="str">
        <f t="shared" si="150"/>
        <v>Admin &amp; OtherR&amp;M and Cleaning as % of Total Gross Profit</v>
      </c>
      <c r="AO1909" s="35"/>
      <c r="AP1909" s="35"/>
      <c r="AQ1909" s="35"/>
    </row>
    <row r="1910" spans="1:43" x14ac:dyDescent="0.25">
      <c r="A1910" s="27" t="s">
        <v>103</v>
      </c>
      <c r="B1910" s="27" t="s">
        <v>104</v>
      </c>
      <c r="C1910" s="27" t="s">
        <v>671</v>
      </c>
      <c r="D1910" s="27" t="s">
        <v>205</v>
      </c>
      <c r="E1910" s="27" t="s">
        <v>674</v>
      </c>
      <c r="F1910" s="27" t="s">
        <v>744</v>
      </c>
      <c r="G1910" s="27" t="s">
        <v>745</v>
      </c>
      <c r="H1910" s="34" t="s">
        <v>644</v>
      </c>
      <c r="I1910" s="34" t="s">
        <v>722</v>
      </c>
      <c r="J1910" s="34" t="str">
        <f t="shared" si="146"/>
        <v>Admin &amp; OtherR&amp;M and Cleaning as % of Total Gross Profit</v>
      </c>
      <c r="K1910" s="34" t="str">
        <f t="shared" si="147"/>
        <v>321Repairs &amp; Maintenance - Toyota</v>
      </c>
      <c r="L1910" s="28">
        <f>+SUMIF('TB 4-24'!M:M,$AL1910,'TB 4-24'!G:G)</f>
        <v>0</v>
      </c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>
        <f>+SUMIF('Input Sheet'!$S:$S,$AL1910,'Input Sheet'!C:C)</f>
        <v>0</v>
      </c>
      <c r="Z1910" s="28">
        <f>+SUMIF('Input Sheet'!$S:$S,$AL1910,'Input Sheet'!D:D)</f>
        <v>0</v>
      </c>
      <c r="AA1910" s="28">
        <f>+SUMIF('Input Sheet'!$S:$S,$AL1910,'Input Sheet'!E:E)</f>
        <v>0</v>
      </c>
      <c r="AB1910" s="28">
        <f>+SUMIF('Input Sheet'!$S:$S,$AL1910,'Input Sheet'!F:F)</f>
        <v>0</v>
      </c>
      <c r="AC1910" s="28">
        <f>+SUMIF('Input Sheet'!$S:$S,$AL1910,'Input Sheet'!G:G)</f>
        <v>0</v>
      </c>
      <c r="AD1910" s="28">
        <f>+SUMIF('Input Sheet'!$S:$S,$AL1910,'Input Sheet'!H:H)</f>
        <v>0</v>
      </c>
      <c r="AE1910" s="28">
        <f>+SUMIF('Input Sheet'!$S:$S,$AL1910,'Input Sheet'!I:I)</f>
        <v>0</v>
      </c>
      <c r="AF1910" s="28">
        <f>+SUMIF('Input Sheet'!$S:$S,$AL1910,'Input Sheet'!J:J)</f>
        <v>0</v>
      </c>
      <c r="AG1910" s="28">
        <f>+SUMIF('Input Sheet'!$S:$S,$AL1910,'Input Sheet'!K:K)</f>
        <v>0</v>
      </c>
      <c r="AH1910" s="28">
        <f>+SUMIF('Input Sheet'!$S:$S,$AL1910,'Input Sheet'!L:L)</f>
        <v>0</v>
      </c>
      <c r="AI1910" s="28">
        <f>+SUMIF('Input Sheet'!$S:$S,$AL1910,'Input Sheet'!M:M)</f>
        <v>0</v>
      </c>
      <c r="AJ1910" s="28">
        <f>+SUMIF('Input Sheet'!$S:$S,$AL1910,'Input Sheet'!N:N)</f>
        <v>0</v>
      </c>
      <c r="AK1910" s="28"/>
      <c r="AL1910" s="27" t="str">
        <f t="shared" si="148"/>
        <v>321-7570</v>
      </c>
      <c r="AM1910" s="34" t="str">
        <f t="shared" si="149"/>
        <v>Admin &amp; Other</v>
      </c>
      <c r="AN1910" s="34" t="str">
        <f t="shared" si="150"/>
        <v>Admin &amp; OtherR&amp;M and Cleaning as % of Total Gross Profit</v>
      </c>
      <c r="AO1910" s="35"/>
      <c r="AP1910" s="35"/>
      <c r="AQ1910" s="35"/>
    </row>
    <row r="1911" spans="1:43" x14ac:dyDescent="0.25">
      <c r="A1911" s="27" t="s">
        <v>103</v>
      </c>
      <c r="B1911" s="27" t="s">
        <v>104</v>
      </c>
      <c r="C1911" s="27" t="s">
        <v>671</v>
      </c>
      <c r="D1911" s="27" t="s">
        <v>205</v>
      </c>
      <c r="E1911" s="27" t="s">
        <v>675</v>
      </c>
      <c r="F1911" s="27" t="s">
        <v>744</v>
      </c>
      <c r="G1911" s="27" t="s">
        <v>745</v>
      </c>
      <c r="H1911" s="34" t="s">
        <v>644</v>
      </c>
      <c r="I1911" s="34" t="s">
        <v>722</v>
      </c>
      <c r="J1911" s="34" t="str">
        <f t="shared" si="146"/>
        <v>Admin &amp; OtherR&amp;M and Cleaning as % of Total Gross Profit</v>
      </c>
      <c r="K1911" s="34" t="str">
        <f t="shared" si="147"/>
        <v>330Repairs &amp; Maintenance - Toyota</v>
      </c>
      <c r="L1911" s="28">
        <f>+SUMIF('TB 4-24'!M:M,$AL1911,'TB 4-24'!G:G)</f>
        <v>0</v>
      </c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>
        <f>+SUMIF('Input Sheet'!$S:$S,$AL1911,'Input Sheet'!C:C)</f>
        <v>0</v>
      </c>
      <c r="Z1911" s="28">
        <f>+SUMIF('Input Sheet'!$S:$S,$AL1911,'Input Sheet'!D:D)</f>
        <v>0</v>
      </c>
      <c r="AA1911" s="28">
        <f>+SUMIF('Input Sheet'!$S:$S,$AL1911,'Input Sheet'!E:E)</f>
        <v>0</v>
      </c>
      <c r="AB1911" s="28">
        <f>+SUMIF('Input Sheet'!$S:$S,$AL1911,'Input Sheet'!F:F)</f>
        <v>0</v>
      </c>
      <c r="AC1911" s="28">
        <f>+SUMIF('Input Sheet'!$S:$S,$AL1911,'Input Sheet'!G:G)</f>
        <v>0</v>
      </c>
      <c r="AD1911" s="28">
        <f>+SUMIF('Input Sheet'!$S:$S,$AL1911,'Input Sheet'!H:H)</f>
        <v>0</v>
      </c>
      <c r="AE1911" s="28">
        <f>+SUMIF('Input Sheet'!$S:$S,$AL1911,'Input Sheet'!I:I)</f>
        <v>0</v>
      </c>
      <c r="AF1911" s="28">
        <f>+SUMIF('Input Sheet'!$S:$S,$AL1911,'Input Sheet'!J:J)</f>
        <v>0</v>
      </c>
      <c r="AG1911" s="28">
        <f>+SUMIF('Input Sheet'!$S:$S,$AL1911,'Input Sheet'!K:K)</f>
        <v>0</v>
      </c>
      <c r="AH1911" s="28">
        <f>+SUMIF('Input Sheet'!$S:$S,$AL1911,'Input Sheet'!L:L)</f>
        <v>0</v>
      </c>
      <c r="AI1911" s="28">
        <f>+SUMIF('Input Sheet'!$S:$S,$AL1911,'Input Sheet'!M:M)</f>
        <v>0</v>
      </c>
      <c r="AJ1911" s="28">
        <f>+SUMIF('Input Sheet'!$S:$S,$AL1911,'Input Sheet'!N:N)</f>
        <v>0</v>
      </c>
      <c r="AK1911" s="28"/>
      <c r="AL1911" s="27" t="str">
        <f t="shared" si="148"/>
        <v>330-7570</v>
      </c>
      <c r="AM1911" s="34" t="str">
        <f t="shared" si="149"/>
        <v>Admin &amp; Other</v>
      </c>
      <c r="AN1911" s="34" t="str">
        <f t="shared" si="150"/>
        <v>Admin &amp; OtherR&amp;M and Cleaning as % of Total Gross Profit</v>
      </c>
      <c r="AO1911" s="35"/>
      <c r="AP1911" s="35"/>
      <c r="AQ1911" s="35"/>
    </row>
    <row r="1912" spans="1:43" x14ac:dyDescent="0.25">
      <c r="A1912" s="27" t="s">
        <v>103</v>
      </c>
      <c r="B1912" s="27" t="s">
        <v>104</v>
      </c>
      <c r="C1912" s="27" t="s">
        <v>104</v>
      </c>
      <c r="D1912" s="27" t="s">
        <v>205</v>
      </c>
      <c r="E1912" s="27" t="s">
        <v>677</v>
      </c>
      <c r="F1912" s="27" t="s">
        <v>744</v>
      </c>
      <c r="G1912" s="27" t="s">
        <v>745</v>
      </c>
      <c r="H1912" s="34" t="s">
        <v>644</v>
      </c>
      <c r="I1912" s="34" t="s">
        <v>722</v>
      </c>
      <c r="J1912" s="34" t="str">
        <f t="shared" si="146"/>
        <v>Admin &amp; OtherR&amp;M and Cleaning as % of Total Gross Profit</v>
      </c>
      <c r="K1912" s="34" t="str">
        <f t="shared" si="147"/>
        <v>100Repairs &amp; Maintenance - Toyota</v>
      </c>
      <c r="L1912" s="28">
        <f>+SUMIF('TB 4-24'!M:M,$AL1912,'TB 4-24'!G:G)</f>
        <v>0</v>
      </c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>
        <f>+SUMIF('Input Sheet'!$S:$S,$AL1912,'Input Sheet'!C:C)</f>
        <v>0</v>
      </c>
      <c r="Z1912" s="28">
        <f>+SUMIF('Input Sheet'!$S:$S,$AL1912,'Input Sheet'!D:D)</f>
        <v>0</v>
      </c>
      <c r="AA1912" s="28">
        <f>+SUMIF('Input Sheet'!$S:$S,$AL1912,'Input Sheet'!E:E)</f>
        <v>0</v>
      </c>
      <c r="AB1912" s="28">
        <f>+SUMIF('Input Sheet'!$S:$S,$AL1912,'Input Sheet'!F:F)</f>
        <v>0</v>
      </c>
      <c r="AC1912" s="28">
        <f>+SUMIF('Input Sheet'!$S:$S,$AL1912,'Input Sheet'!G:G)</f>
        <v>0</v>
      </c>
      <c r="AD1912" s="28">
        <f>+SUMIF('Input Sheet'!$S:$S,$AL1912,'Input Sheet'!H:H)</f>
        <v>0</v>
      </c>
      <c r="AE1912" s="28">
        <f>+SUMIF('Input Sheet'!$S:$S,$AL1912,'Input Sheet'!I:I)</f>
        <v>0</v>
      </c>
      <c r="AF1912" s="28">
        <f>+SUMIF('Input Sheet'!$S:$S,$AL1912,'Input Sheet'!J:J)</f>
        <v>0</v>
      </c>
      <c r="AG1912" s="28">
        <f>+SUMIF('Input Sheet'!$S:$S,$AL1912,'Input Sheet'!K:K)</f>
        <v>0</v>
      </c>
      <c r="AH1912" s="28">
        <f>+SUMIF('Input Sheet'!$S:$S,$AL1912,'Input Sheet'!L:L)</f>
        <v>0</v>
      </c>
      <c r="AI1912" s="28">
        <f>+SUMIF('Input Sheet'!$S:$S,$AL1912,'Input Sheet'!M:M)</f>
        <v>0</v>
      </c>
      <c r="AJ1912" s="28">
        <f>+SUMIF('Input Sheet'!$S:$S,$AL1912,'Input Sheet'!N:N)</f>
        <v>0</v>
      </c>
      <c r="AK1912" s="28"/>
      <c r="AL1912" s="27" t="str">
        <f t="shared" si="148"/>
        <v>100-7570</v>
      </c>
      <c r="AM1912" s="34" t="str">
        <f t="shared" si="149"/>
        <v>Admin &amp; Other</v>
      </c>
      <c r="AN1912" s="34" t="str">
        <f t="shared" si="150"/>
        <v>Admin &amp; OtherR&amp;M and Cleaning as % of Total Gross Profit</v>
      </c>
      <c r="AO1912" s="35"/>
      <c r="AP1912" s="35"/>
      <c r="AQ1912" s="35"/>
    </row>
    <row r="1913" spans="1:43" x14ac:dyDescent="0.25">
      <c r="A1913" s="27" t="s">
        <v>103</v>
      </c>
      <c r="B1913" s="27" t="s">
        <v>104</v>
      </c>
      <c r="C1913" s="27" t="s">
        <v>104</v>
      </c>
      <c r="D1913" s="27" t="s">
        <v>205</v>
      </c>
      <c r="E1913" s="27" t="s">
        <v>679</v>
      </c>
      <c r="F1913" s="27" t="s">
        <v>744</v>
      </c>
      <c r="G1913" s="27" t="s">
        <v>745</v>
      </c>
      <c r="H1913" s="34" t="s">
        <v>644</v>
      </c>
      <c r="I1913" s="34" t="s">
        <v>722</v>
      </c>
      <c r="J1913" s="34" t="str">
        <f t="shared" si="146"/>
        <v>Admin &amp; OtherR&amp;M and Cleaning as % of Total Gross Profit</v>
      </c>
      <c r="K1913" s="34" t="str">
        <f t="shared" si="147"/>
        <v>160Repairs &amp; Maintenance - Toyota</v>
      </c>
      <c r="L1913" s="28">
        <f>+SUMIF('TB 4-24'!M:M,$AL1913,'TB 4-24'!G:G)</f>
        <v>0</v>
      </c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>
        <f>+SUMIF('Input Sheet'!$S:$S,$AL1913,'Input Sheet'!C:C)</f>
        <v>0</v>
      </c>
      <c r="Z1913" s="28">
        <f>+SUMIF('Input Sheet'!$S:$S,$AL1913,'Input Sheet'!D:D)</f>
        <v>0</v>
      </c>
      <c r="AA1913" s="28">
        <f>+SUMIF('Input Sheet'!$S:$S,$AL1913,'Input Sheet'!E:E)</f>
        <v>0</v>
      </c>
      <c r="AB1913" s="28">
        <f>+SUMIF('Input Sheet'!$S:$S,$AL1913,'Input Sheet'!F:F)</f>
        <v>0</v>
      </c>
      <c r="AC1913" s="28">
        <f>+SUMIF('Input Sheet'!$S:$S,$AL1913,'Input Sheet'!G:G)</f>
        <v>0</v>
      </c>
      <c r="AD1913" s="28">
        <f>+SUMIF('Input Sheet'!$S:$S,$AL1913,'Input Sheet'!H:H)</f>
        <v>0</v>
      </c>
      <c r="AE1913" s="28">
        <f>+SUMIF('Input Sheet'!$S:$S,$AL1913,'Input Sheet'!I:I)</f>
        <v>0</v>
      </c>
      <c r="AF1913" s="28">
        <f>+SUMIF('Input Sheet'!$S:$S,$AL1913,'Input Sheet'!J:J)</f>
        <v>0</v>
      </c>
      <c r="AG1913" s="28">
        <f>+SUMIF('Input Sheet'!$S:$S,$AL1913,'Input Sheet'!K:K)</f>
        <v>0</v>
      </c>
      <c r="AH1913" s="28">
        <f>+SUMIF('Input Sheet'!$S:$S,$AL1913,'Input Sheet'!L:L)</f>
        <v>0</v>
      </c>
      <c r="AI1913" s="28">
        <f>+SUMIF('Input Sheet'!$S:$S,$AL1913,'Input Sheet'!M:M)</f>
        <v>0</v>
      </c>
      <c r="AJ1913" s="28">
        <f>+SUMIF('Input Sheet'!$S:$S,$AL1913,'Input Sheet'!N:N)</f>
        <v>0</v>
      </c>
      <c r="AK1913" s="28"/>
      <c r="AL1913" s="27" t="str">
        <f t="shared" si="148"/>
        <v>160-7570</v>
      </c>
      <c r="AM1913" s="34" t="str">
        <f t="shared" si="149"/>
        <v>Admin &amp; Other</v>
      </c>
      <c r="AN1913" s="34" t="str">
        <f t="shared" si="150"/>
        <v>Admin &amp; OtherR&amp;M and Cleaning as % of Total Gross Profit</v>
      </c>
      <c r="AO1913" s="35"/>
      <c r="AP1913" s="35"/>
      <c r="AQ1913" s="35"/>
    </row>
    <row r="1914" spans="1:43" x14ac:dyDescent="0.25">
      <c r="A1914" s="27" t="s">
        <v>103</v>
      </c>
      <c r="B1914" s="27" t="s">
        <v>104</v>
      </c>
      <c r="C1914" s="27" t="s">
        <v>657</v>
      </c>
      <c r="D1914" s="27" t="s">
        <v>208</v>
      </c>
      <c r="E1914" s="27" t="s">
        <v>660</v>
      </c>
      <c r="F1914" s="27" t="s">
        <v>744</v>
      </c>
      <c r="G1914" s="27" t="s">
        <v>745</v>
      </c>
      <c r="H1914" s="34" t="s">
        <v>644</v>
      </c>
      <c r="I1914" s="34" t="s">
        <v>722</v>
      </c>
      <c r="J1914" s="34" t="str">
        <f t="shared" si="146"/>
        <v>Admin &amp; OtherR&amp;M and Cleaning as % of Total Gross Profit</v>
      </c>
      <c r="K1914" s="34" t="str">
        <f t="shared" si="147"/>
        <v>200Repairs &amp; Maintenance - Toyota</v>
      </c>
      <c r="L1914" s="28">
        <f>+SUMIF('TB 4-24'!M:M,$AL1914,'TB 4-24'!G:G)</f>
        <v>0</v>
      </c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>
        <f>+SUMIF('Input Sheet'!$S:$S,$AL1914,'Input Sheet'!C:C)</f>
        <v>0</v>
      </c>
      <c r="Z1914" s="28">
        <f>+SUMIF('Input Sheet'!$S:$S,$AL1914,'Input Sheet'!D:D)</f>
        <v>0</v>
      </c>
      <c r="AA1914" s="28">
        <f>+SUMIF('Input Sheet'!$S:$S,$AL1914,'Input Sheet'!E:E)</f>
        <v>0</v>
      </c>
      <c r="AB1914" s="28">
        <f>+SUMIF('Input Sheet'!$S:$S,$AL1914,'Input Sheet'!F:F)</f>
        <v>0</v>
      </c>
      <c r="AC1914" s="28">
        <f>+SUMIF('Input Sheet'!$S:$S,$AL1914,'Input Sheet'!G:G)</f>
        <v>0</v>
      </c>
      <c r="AD1914" s="28">
        <f>+SUMIF('Input Sheet'!$S:$S,$AL1914,'Input Sheet'!H:H)</f>
        <v>0</v>
      </c>
      <c r="AE1914" s="28">
        <f>+SUMIF('Input Sheet'!$S:$S,$AL1914,'Input Sheet'!I:I)</f>
        <v>0</v>
      </c>
      <c r="AF1914" s="28">
        <f>+SUMIF('Input Sheet'!$S:$S,$AL1914,'Input Sheet'!J:J)</f>
        <v>0</v>
      </c>
      <c r="AG1914" s="28">
        <f>+SUMIF('Input Sheet'!$S:$S,$AL1914,'Input Sheet'!K:K)</f>
        <v>0</v>
      </c>
      <c r="AH1914" s="28">
        <f>+SUMIF('Input Sheet'!$S:$S,$AL1914,'Input Sheet'!L:L)</f>
        <v>0</v>
      </c>
      <c r="AI1914" s="28">
        <f>+SUMIF('Input Sheet'!$S:$S,$AL1914,'Input Sheet'!M:M)</f>
        <v>0</v>
      </c>
      <c r="AJ1914" s="28">
        <f>+SUMIF('Input Sheet'!$S:$S,$AL1914,'Input Sheet'!N:N)</f>
        <v>0</v>
      </c>
      <c r="AK1914" s="28"/>
      <c r="AL1914" s="27" t="str">
        <f t="shared" si="148"/>
        <v>200-7570M</v>
      </c>
      <c r="AM1914" s="34" t="str">
        <f t="shared" si="149"/>
        <v>Admin &amp; Other</v>
      </c>
      <c r="AN1914" s="34" t="str">
        <f t="shared" si="150"/>
        <v>Admin &amp; OtherR&amp;M and Cleaning as % of Total Gross Profit</v>
      </c>
      <c r="AO1914" s="35"/>
      <c r="AP1914" s="35"/>
      <c r="AQ1914" s="35"/>
    </row>
    <row r="1915" spans="1:43" x14ac:dyDescent="0.25">
      <c r="A1915" s="27" t="s">
        <v>103</v>
      </c>
      <c r="B1915" s="27" t="s">
        <v>104</v>
      </c>
      <c r="C1915" s="27" t="s">
        <v>657</v>
      </c>
      <c r="D1915" s="27" t="s">
        <v>208</v>
      </c>
      <c r="E1915" s="27" t="s">
        <v>658</v>
      </c>
      <c r="F1915" s="27" t="s">
        <v>744</v>
      </c>
      <c r="G1915" s="27" t="s">
        <v>745</v>
      </c>
      <c r="H1915" s="34" t="s">
        <v>644</v>
      </c>
      <c r="I1915" s="34" t="s">
        <v>722</v>
      </c>
      <c r="J1915" s="34" t="str">
        <f t="shared" si="146"/>
        <v>Admin &amp; OtherR&amp;M and Cleaning as % of Total Gross Profit</v>
      </c>
      <c r="K1915" s="34" t="str">
        <f t="shared" si="147"/>
        <v>210Repairs &amp; Maintenance - Toyota</v>
      </c>
      <c r="L1915" s="28">
        <f>+SUMIF('TB 4-24'!M:M,$AL1915,'TB 4-24'!G:G)</f>
        <v>0</v>
      </c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>
        <f>+SUMIF('Input Sheet'!$S:$S,$AL1915,'Input Sheet'!C:C)</f>
        <v>0</v>
      </c>
      <c r="Z1915" s="28">
        <f>+SUMIF('Input Sheet'!$S:$S,$AL1915,'Input Sheet'!D:D)</f>
        <v>0</v>
      </c>
      <c r="AA1915" s="28">
        <f>+SUMIF('Input Sheet'!$S:$S,$AL1915,'Input Sheet'!E:E)</f>
        <v>0</v>
      </c>
      <c r="AB1915" s="28">
        <f>+SUMIF('Input Sheet'!$S:$S,$AL1915,'Input Sheet'!F:F)</f>
        <v>0</v>
      </c>
      <c r="AC1915" s="28">
        <f>+SUMIF('Input Sheet'!$S:$S,$AL1915,'Input Sheet'!G:G)</f>
        <v>0</v>
      </c>
      <c r="AD1915" s="28">
        <f>+SUMIF('Input Sheet'!$S:$S,$AL1915,'Input Sheet'!H:H)</f>
        <v>0</v>
      </c>
      <c r="AE1915" s="28">
        <f>+SUMIF('Input Sheet'!$S:$S,$AL1915,'Input Sheet'!I:I)</f>
        <v>0</v>
      </c>
      <c r="AF1915" s="28">
        <f>+SUMIF('Input Sheet'!$S:$S,$AL1915,'Input Sheet'!J:J)</f>
        <v>0</v>
      </c>
      <c r="AG1915" s="28">
        <f>+SUMIF('Input Sheet'!$S:$S,$AL1915,'Input Sheet'!K:K)</f>
        <v>0</v>
      </c>
      <c r="AH1915" s="28">
        <f>+SUMIF('Input Sheet'!$S:$S,$AL1915,'Input Sheet'!L:L)</f>
        <v>0</v>
      </c>
      <c r="AI1915" s="28">
        <f>+SUMIF('Input Sheet'!$S:$S,$AL1915,'Input Sheet'!M:M)</f>
        <v>0</v>
      </c>
      <c r="AJ1915" s="28">
        <f>+SUMIF('Input Sheet'!$S:$S,$AL1915,'Input Sheet'!N:N)</f>
        <v>0</v>
      </c>
      <c r="AK1915" s="28"/>
      <c r="AL1915" s="27" t="str">
        <f t="shared" si="148"/>
        <v>210-7570M</v>
      </c>
      <c r="AM1915" s="34" t="str">
        <f t="shared" si="149"/>
        <v>Admin &amp; Other</v>
      </c>
      <c r="AN1915" s="34" t="str">
        <f t="shared" si="150"/>
        <v>Admin &amp; OtherR&amp;M and Cleaning as % of Total Gross Profit</v>
      </c>
      <c r="AO1915" s="35"/>
      <c r="AP1915" s="35"/>
      <c r="AQ1915" s="35"/>
    </row>
    <row r="1916" spans="1:43" x14ac:dyDescent="0.25">
      <c r="A1916" s="27" t="s">
        <v>103</v>
      </c>
      <c r="B1916" s="27" t="s">
        <v>104</v>
      </c>
      <c r="C1916" s="27" t="s">
        <v>657</v>
      </c>
      <c r="D1916" s="27" t="s">
        <v>208</v>
      </c>
      <c r="E1916" s="27" t="s">
        <v>659</v>
      </c>
      <c r="F1916" s="27" t="s">
        <v>744</v>
      </c>
      <c r="G1916" s="27" t="s">
        <v>745</v>
      </c>
      <c r="H1916" s="34" t="s">
        <v>644</v>
      </c>
      <c r="I1916" s="34" t="s">
        <v>722</v>
      </c>
      <c r="J1916" s="34" t="str">
        <f t="shared" si="146"/>
        <v>Admin &amp; OtherR&amp;M and Cleaning as % of Total Gross Profit</v>
      </c>
      <c r="K1916" s="34" t="str">
        <f t="shared" si="147"/>
        <v>220Repairs &amp; Maintenance - Toyota</v>
      </c>
      <c r="L1916" s="28">
        <f>+SUMIF('TB 4-24'!M:M,$AL1916,'TB 4-24'!G:G)</f>
        <v>0</v>
      </c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>
        <f>+SUMIF('Input Sheet'!$S:$S,$AL1916,'Input Sheet'!C:C)</f>
        <v>0</v>
      </c>
      <c r="Z1916" s="28">
        <f>+SUMIF('Input Sheet'!$S:$S,$AL1916,'Input Sheet'!D:D)</f>
        <v>0</v>
      </c>
      <c r="AA1916" s="28">
        <f>+SUMIF('Input Sheet'!$S:$S,$AL1916,'Input Sheet'!E:E)</f>
        <v>0</v>
      </c>
      <c r="AB1916" s="28">
        <f>+SUMIF('Input Sheet'!$S:$S,$AL1916,'Input Sheet'!F:F)</f>
        <v>0</v>
      </c>
      <c r="AC1916" s="28">
        <f>+SUMIF('Input Sheet'!$S:$S,$AL1916,'Input Sheet'!G:G)</f>
        <v>0</v>
      </c>
      <c r="AD1916" s="28">
        <f>+SUMIF('Input Sheet'!$S:$S,$AL1916,'Input Sheet'!H:H)</f>
        <v>0</v>
      </c>
      <c r="AE1916" s="28">
        <f>+SUMIF('Input Sheet'!$S:$S,$AL1916,'Input Sheet'!I:I)</f>
        <v>0</v>
      </c>
      <c r="AF1916" s="28">
        <f>+SUMIF('Input Sheet'!$S:$S,$AL1916,'Input Sheet'!J:J)</f>
        <v>0</v>
      </c>
      <c r="AG1916" s="28">
        <f>+SUMIF('Input Sheet'!$S:$S,$AL1916,'Input Sheet'!K:K)</f>
        <v>0</v>
      </c>
      <c r="AH1916" s="28">
        <f>+SUMIF('Input Sheet'!$S:$S,$AL1916,'Input Sheet'!L:L)</f>
        <v>0</v>
      </c>
      <c r="AI1916" s="28">
        <f>+SUMIF('Input Sheet'!$S:$S,$AL1916,'Input Sheet'!M:M)</f>
        <v>0</v>
      </c>
      <c r="AJ1916" s="28">
        <f>+SUMIF('Input Sheet'!$S:$S,$AL1916,'Input Sheet'!N:N)</f>
        <v>0</v>
      </c>
      <c r="AK1916" s="28"/>
      <c r="AL1916" s="27" t="str">
        <f t="shared" si="148"/>
        <v>220-7570M</v>
      </c>
      <c r="AM1916" s="34" t="str">
        <f t="shared" si="149"/>
        <v>Admin &amp; Other</v>
      </c>
      <c r="AN1916" s="34" t="str">
        <f t="shared" si="150"/>
        <v>Admin &amp; OtherR&amp;M and Cleaning as % of Total Gross Profit</v>
      </c>
      <c r="AO1916" s="35"/>
      <c r="AP1916" s="35"/>
      <c r="AQ1916" s="35"/>
    </row>
    <row r="1917" spans="1:43" x14ac:dyDescent="0.25">
      <c r="A1917" s="27" t="s">
        <v>103</v>
      </c>
      <c r="B1917" s="27" t="s">
        <v>104</v>
      </c>
      <c r="C1917" s="27" t="s">
        <v>657</v>
      </c>
      <c r="D1917" s="27" t="s">
        <v>208</v>
      </c>
      <c r="E1917" s="27" t="s">
        <v>661</v>
      </c>
      <c r="F1917" s="27" t="s">
        <v>744</v>
      </c>
      <c r="G1917" s="27" t="s">
        <v>745</v>
      </c>
      <c r="H1917" s="34" t="s">
        <v>644</v>
      </c>
      <c r="I1917" s="34" t="s">
        <v>722</v>
      </c>
      <c r="J1917" s="34" t="str">
        <f t="shared" si="146"/>
        <v>Admin &amp; OtherR&amp;M and Cleaning as % of Total Gross Profit</v>
      </c>
      <c r="K1917" s="34" t="str">
        <f t="shared" si="147"/>
        <v>221Repairs &amp; Maintenance - Toyota</v>
      </c>
      <c r="L1917" s="28">
        <f>+SUMIF('TB 4-24'!M:M,$AL1917,'TB 4-24'!G:G)</f>
        <v>0</v>
      </c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>
        <f>+SUMIF('Input Sheet'!$S:$S,$AL1917,'Input Sheet'!C:C)</f>
        <v>0</v>
      </c>
      <c r="Z1917" s="28">
        <f>+SUMIF('Input Sheet'!$S:$S,$AL1917,'Input Sheet'!D:D)</f>
        <v>0</v>
      </c>
      <c r="AA1917" s="28">
        <f>+SUMIF('Input Sheet'!$S:$S,$AL1917,'Input Sheet'!E:E)</f>
        <v>0</v>
      </c>
      <c r="AB1917" s="28">
        <f>+SUMIF('Input Sheet'!$S:$S,$AL1917,'Input Sheet'!F:F)</f>
        <v>0</v>
      </c>
      <c r="AC1917" s="28">
        <f>+SUMIF('Input Sheet'!$S:$S,$AL1917,'Input Sheet'!G:G)</f>
        <v>0</v>
      </c>
      <c r="AD1917" s="28">
        <f>+SUMIF('Input Sheet'!$S:$S,$AL1917,'Input Sheet'!H:H)</f>
        <v>0</v>
      </c>
      <c r="AE1917" s="28">
        <f>+SUMIF('Input Sheet'!$S:$S,$AL1917,'Input Sheet'!I:I)</f>
        <v>0</v>
      </c>
      <c r="AF1917" s="28">
        <f>+SUMIF('Input Sheet'!$S:$S,$AL1917,'Input Sheet'!J:J)</f>
        <v>0</v>
      </c>
      <c r="AG1917" s="28">
        <f>+SUMIF('Input Sheet'!$S:$S,$AL1917,'Input Sheet'!K:K)</f>
        <v>0</v>
      </c>
      <c r="AH1917" s="28">
        <f>+SUMIF('Input Sheet'!$S:$S,$AL1917,'Input Sheet'!L:L)</f>
        <v>0</v>
      </c>
      <c r="AI1917" s="28">
        <f>+SUMIF('Input Sheet'!$S:$S,$AL1917,'Input Sheet'!M:M)</f>
        <v>0</v>
      </c>
      <c r="AJ1917" s="28">
        <f>+SUMIF('Input Sheet'!$S:$S,$AL1917,'Input Sheet'!N:N)</f>
        <v>0</v>
      </c>
      <c r="AK1917" s="28"/>
      <c r="AL1917" s="27" t="str">
        <f t="shared" si="148"/>
        <v>221-7570M</v>
      </c>
      <c r="AM1917" s="34" t="str">
        <f t="shared" si="149"/>
        <v>Admin &amp; Other</v>
      </c>
      <c r="AN1917" s="34" t="str">
        <f t="shared" si="150"/>
        <v>Admin &amp; OtherR&amp;M and Cleaning as % of Total Gross Profit</v>
      </c>
      <c r="AO1917" s="35"/>
      <c r="AP1917" s="35"/>
      <c r="AQ1917" s="35"/>
    </row>
    <row r="1918" spans="1:43" x14ac:dyDescent="0.25">
      <c r="A1918" s="27" t="s">
        <v>103</v>
      </c>
      <c r="B1918" s="27" t="s">
        <v>104</v>
      </c>
      <c r="C1918" s="27" t="s">
        <v>657</v>
      </c>
      <c r="D1918" s="27" t="s">
        <v>208</v>
      </c>
      <c r="E1918" s="27" t="s">
        <v>681</v>
      </c>
      <c r="F1918" s="27" t="s">
        <v>744</v>
      </c>
      <c r="G1918" s="27" t="s">
        <v>745</v>
      </c>
      <c r="H1918" s="34" t="s">
        <v>644</v>
      </c>
      <c r="I1918" s="34" t="s">
        <v>722</v>
      </c>
      <c r="J1918" s="34" t="str">
        <f t="shared" si="146"/>
        <v>Admin &amp; OtherR&amp;M and Cleaning as % of Total Gross Profit</v>
      </c>
      <c r="K1918" s="34" t="str">
        <f t="shared" si="147"/>
        <v>230Repairs &amp; Maintenance - Toyota</v>
      </c>
      <c r="L1918" s="28">
        <f>+SUMIF('TB 4-24'!M:M,$AL1918,'TB 4-24'!G:G)</f>
        <v>0</v>
      </c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>
        <f>+SUMIF('Input Sheet'!$S:$S,$AL1918,'Input Sheet'!C:C)</f>
        <v>0</v>
      </c>
      <c r="Z1918" s="28">
        <f>+SUMIF('Input Sheet'!$S:$S,$AL1918,'Input Sheet'!D:D)</f>
        <v>0</v>
      </c>
      <c r="AA1918" s="28">
        <f>+SUMIF('Input Sheet'!$S:$S,$AL1918,'Input Sheet'!E:E)</f>
        <v>0</v>
      </c>
      <c r="AB1918" s="28">
        <f>+SUMIF('Input Sheet'!$S:$S,$AL1918,'Input Sheet'!F:F)</f>
        <v>0</v>
      </c>
      <c r="AC1918" s="28">
        <f>+SUMIF('Input Sheet'!$S:$S,$AL1918,'Input Sheet'!G:G)</f>
        <v>0</v>
      </c>
      <c r="AD1918" s="28">
        <f>+SUMIF('Input Sheet'!$S:$S,$AL1918,'Input Sheet'!H:H)</f>
        <v>0</v>
      </c>
      <c r="AE1918" s="28">
        <f>+SUMIF('Input Sheet'!$S:$S,$AL1918,'Input Sheet'!I:I)</f>
        <v>0</v>
      </c>
      <c r="AF1918" s="28">
        <f>+SUMIF('Input Sheet'!$S:$S,$AL1918,'Input Sheet'!J:J)</f>
        <v>0</v>
      </c>
      <c r="AG1918" s="28">
        <f>+SUMIF('Input Sheet'!$S:$S,$AL1918,'Input Sheet'!K:K)</f>
        <v>0</v>
      </c>
      <c r="AH1918" s="28">
        <f>+SUMIF('Input Sheet'!$S:$S,$AL1918,'Input Sheet'!L:L)</f>
        <v>0</v>
      </c>
      <c r="AI1918" s="28">
        <f>+SUMIF('Input Sheet'!$S:$S,$AL1918,'Input Sheet'!M:M)</f>
        <v>0</v>
      </c>
      <c r="AJ1918" s="28">
        <f>+SUMIF('Input Sheet'!$S:$S,$AL1918,'Input Sheet'!N:N)</f>
        <v>0</v>
      </c>
      <c r="AK1918" s="28"/>
      <c r="AL1918" s="27" t="str">
        <f t="shared" si="148"/>
        <v>230-7570M</v>
      </c>
      <c r="AM1918" s="34" t="str">
        <f t="shared" si="149"/>
        <v>Admin &amp; Other</v>
      </c>
      <c r="AN1918" s="34" t="str">
        <f t="shared" si="150"/>
        <v>Admin &amp; OtherR&amp;M and Cleaning as % of Total Gross Profit</v>
      </c>
      <c r="AO1918" s="35"/>
      <c r="AP1918" s="35"/>
      <c r="AQ1918" s="35"/>
    </row>
    <row r="1919" spans="1:43" x14ac:dyDescent="0.25">
      <c r="A1919" s="27" t="s">
        <v>103</v>
      </c>
      <c r="B1919" s="27" t="s">
        <v>104</v>
      </c>
      <c r="C1919" s="27" t="s">
        <v>657</v>
      </c>
      <c r="D1919" s="27" t="s">
        <v>208</v>
      </c>
      <c r="E1919" s="27" t="s">
        <v>662</v>
      </c>
      <c r="F1919" s="27" t="s">
        <v>744</v>
      </c>
      <c r="G1919" s="27" t="s">
        <v>745</v>
      </c>
      <c r="H1919" s="34" t="s">
        <v>644</v>
      </c>
      <c r="I1919" s="34" t="s">
        <v>722</v>
      </c>
      <c r="J1919" s="34" t="str">
        <f t="shared" si="146"/>
        <v>Admin &amp; OtherR&amp;M and Cleaning as % of Total Gross Profit</v>
      </c>
      <c r="K1919" s="34" t="str">
        <f t="shared" si="147"/>
        <v>260Repairs &amp; Maintenance - Toyota</v>
      </c>
      <c r="L1919" s="28">
        <f>+SUMIF('TB 4-24'!M:M,$AL1919,'TB 4-24'!G:G)</f>
        <v>0</v>
      </c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>
        <f>+SUMIF('Input Sheet'!$S:$S,$AL1919,'Input Sheet'!C:C)</f>
        <v>0</v>
      </c>
      <c r="Z1919" s="28">
        <f>+SUMIF('Input Sheet'!$S:$S,$AL1919,'Input Sheet'!D:D)</f>
        <v>0</v>
      </c>
      <c r="AA1919" s="28">
        <f>+SUMIF('Input Sheet'!$S:$S,$AL1919,'Input Sheet'!E:E)</f>
        <v>0</v>
      </c>
      <c r="AB1919" s="28">
        <f>+SUMIF('Input Sheet'!$S:$S,$AL1919,'Input Sheet'!F:F)</f>
        <v>0</v>
      </c>
      <c r="AC1919" s="28">
        <f>+SUMIF('Input Sheet'!$S:$S,$AL1919,'Input Sheet'!G:G)</f>
        <v>0</v>
      </c>
      <c r="AD1919" s="28">
        <f>+SUMIF('Input Sheet'!$S:$S,$AL1919,'Input Sheet'!H:H)</f>
        <v>0</v>
      </c>
      <c r="AE1919" s="28">
        <f>+SUMIF('Input Sheet'!$S:$S,$AL1919,'Input Sheet'!I:I)</f>
        <v>0</v>
      </c>
      <c r="AF1919" s="28">
        <f>+SUMIF('Input Sheet'!$S:$S,$AL1919,'Input Sheet'!J:J)</f>
        <v>0</v>
      </c>
      <c r="AG1919" s="28">
        <f>+SUMIF('Input Sheet'!$S:$S,$AL1919,'Input Sheet'!K:K)</f>
        <v>0</v>
      </c>
      <c r="AH1919" s="28">
        <f>+SUMIF('Input Sheet'!$S:$S,$AL1919,'Input Sheet'!L:L)</f>
        <v>0</v>
      </c>
      <c r="AI1919" s="28">
        <f>+SUMIF('Input Sheet'!$S:$S,$AL1919,'Input Sheet'!M:M)</f>
        <v>0</v>
      </c>
      <c r="AJ1919" s="28">
        <f>+SUMIF('Input Sheet'!$S:$S,$AL1919,'Input Sheet'!N:N)</f>
        <v>0</v>
      </c>
      <c r="AK1919" s="28"/>
      <c r="AL1919" s="27" t="str">
        <f t="shared" si="148"/>
        <v>260-7570M</v>
      </c>
      <c r="AM1919" s="34" t="str">
        <f t="shared" si="149"/>
        <v>Admin &amp; Other</v>
      </c>
      <c r="AN1919" s="34" t="str">
        <f t="shared" si="150"/>
        <v>Admin &amp; OtherR&amp;M and Cleaning as % of Total Gross Profit</v>
      </c>
      <c r="AO1919" s="35"/>
      <c r="AP1919" s="35"/>
      <c r="AQ1919" s="35"/>
    </row>
    <row r="1920" spans="1:43" x14ac:dyDescent="0.25">
      <c r="A1920" s="27" t="s">
        <v>103</v>
      </c>
      <c r="B1920" s="27" t="s">
        <v>104</v>
      </c>
      <c r="C1920" s="27" t="s">
        <v>663</v>
      </c>
      <c r="D1920" s="27" t="s">
        <v>208</v>
      </c>
      <c r="E1920" s="27" t="s">
        <v>664</v>
      </c>
      <c r="F1920" s="27" t="s">
        <v>744</v>
      </c>
      <c r="G1920" s="27" t="s">
        <v>745</v>
      </c>
      <c r="H1920" s="34" t="s">
        <v>644</v>
      </c>
      <c r="I1920" s="34" t="s">
        <v>722</v>
      </c>
      <c r="J1920" s="34" t="str">
        <f t="shared" si="146"/>
        <v>Admin &amp; OtherR&amp;M and Cleaning as % of Total Gross Profit</v>
      </c>
      <c r="K1920" s="34" t="str">
        <f t="shared" si="147"/>
        <v>400Repairs &amp; Maintenance - Toyota</v>
      </c>
      <c r="L1920" s="28">
        <f>+SUMIF('TB 4-24'!M:M,$AL1920,'TB 4-24'!G:G)</f>
        <v>0</v>
      </c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>
        <f>+SUMIF('Input Sheet'!$S:$S,$AL1920,'Input Sheet'!C:C)</f>
        <v>0</v>
      </c>
      <c r="Z1920" s="28">
        <f>+SUMIF('Input Sheet'!$S:$S,$AL1920,'Input Sheet'!D:D)</f>
        <v>0</v>
      </c>
      <c r="AA1920" s="28">
        <f>+SUMIF('Input Sheet'!$S:$S,$AL1920,'Input Sheet'!E:E)</f>
        <v>0</v>
      </c>
      <c r="AB1920" s="28">
        <f>+SUMIF('Input Sheet'!$S:$S,$AL1920,'Input Sheet'!F:F)</f>
        <v>0</v>
      </c>
      <c r="AC1920" s="28">
        <f>+SUMIF('Input Sheet'!$S:$S,$AL1920,'Input Sheet'!G:G)</f>
        <v>0</v>
      </c>
      <c r="AD1920" s="28">
        <f>+SUMIF('Input Sheet'!$S:$S,$AL1920,'Input Sheet'!H:H)</f>
        <v>0</v>
      </c>
      <c r="AE1920" s="28">
        <f>+SUMIF('Input Sheet'!$S:$S,$AL1920,'Input Sheet'!I:I)</f>
        <v>0</v>
      </c>
      <c r="AF1920" s="28">
        <f>+SUMIF('Input Sheet'!$S:$S,$AL1920,'Input Sheet'!J:J)</f>
        <v>0</v>
      </c>
      <c r="AG1920" s="28">
        <f>+SUMIF('Input Sheet'!$S:$S,$AL1920,'Input Sheet'!K:K)</f>
        <v>0</v>
      </c>
      <c r="AH1920" s="28">
        <f>+SUMIF('Input Sheet'!$S:$S,$AL1920,'Input Sheet'!L:L)</f>
        <v>0</v>
      </c>
      <c r="AI1920" s="28">
        <f>+SUMIF('Input Sheet'!$S:$S,$AL1920,'Input Sheet'!M:M)</f>
        <v>0</v>
      </c>
      <c r="AJ1920" s="28">
        <f>+SUMIF('Input Sheet'!$S:$S,$AL1920,'Input Sheet'!N:N)</f>
        <v>0</v>
      </c>
      <c r="AK1920" s="28"/>
      <c r="AL1920" s="27" t="str">
        <f t="shared" si="148"/>
        <v>400-7570M</v>
      </c>
      <c r="AM1920" s="34" t="str">
        <f t="shared" si="149"/>
        <v>Admin &amp; Other</v>
      </c>
      <c r="AN1920" s="34" t="str">
        <f t="shared" si="150"/>
        <v>Admin &amp; OtherR&amp;M and Cleaning as % of Total Gross Profit</v>
      </c>
      <c r="AO1920" s="35"/>
      <c r="AP1920" s="35"/>
      <c r="AQ1920" s="35"/>
    </row>
    <row r="1921" spans="1:43" x14ac:dyDescent="0.25">
      <c r="A1921" s="27" t="s">
        <v>103</v>
      </c>
      <c r="B1921" s="27" t="s">
        <v>104</v>
      </c>
      <c r="C1921" s="27" t="s">
        <v>663</v>
      </c>
      <c r="D1921" s="27" t="s">
        <v>208</v>
      </c>
      <c r="E1921" s="27" t="s">
        <v>665</v>
      </c>
      <c r="F1921" s="27" t="s">
        <v>744</v>
      </c>
      <c r="G1921" s="27" t="s">
        <v>745</v>
      </c>
      <c r="H1921" s="34" t="s">
        <v>644</v>
      </c>
      <c r="I1921" s="34" t="s">
        <v>722</v>
      </c>
      <c r="J1921" s="34" t="str">
        <f t="shared" si="146"/>
        <v>Admin &amp; OtherR&amp;M and Cleaning as % of Total Gross Profit</v>
      </c>
      <c r="K1921" s="34" t="str">
        <f t="shared" si="147"/>
        <v>410Repairs &amp; Maintenance - Toyota</v>
      </c>
      <c r="L1921" s="28">
        <f>+SUMIF('TB 4-24'!M:M,$AL1921,'TB 4-24'!G:G)</f>
        <v>0</v>
      </c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>
        <f>+SUMIF('Input Sheet'!$S:$S,$AL1921,'Input Sheet'!C:C)</f>
        <v>0</v>
      </c>
      <c r="Z1921" s="28">
        <f>+SUMIF('Input Sheet'!$S:$S,$AL1921,'Input Sheet'!D:D)</f>
        <v>0</v>
      </c>
      <c r="AA1921" s="28">
        <f>+SUMIF('Input Sheet'!$S:$S,$AL1921,'Input Sheet'!E:E)</f>
        <v>0</v>
      </c>
      <c r="AB1921" s="28">
        <f>+SUMIF('Input Sheet'!$S:$S,$AL1921,'Input Sheet'!F:F)</f>
        <v>0</v>
      </c>
      <c r="AC1921" s="28">
        <f>+SUMIF('Input Sheet'!$S:$S,$AL1921,'Input Sheet'!G:G)</f>
        <v>0</v>
      </c>
      <c r="AD1921" s="28">
        <f>+SUMIF('Input Sheet'!$S:$S,$AL1921,'Input Sheet'!H:H)</f>
        <v>0</v>
      </c>
      <c r="AE1921" s="28">
        <f>+SUMIF('Input Sheet'!$S:$S,$AL1921,'Input Sheet'!I:I)</f>
        <v>0</v>
      </c>
      <c r="AF1921" s="28">
        <f>+SUMIF('Input Sheet'!$S:$S,$AL1921,'Input Sheet'!J:J)</f>
        <v>0</v>
      </c>
      <c r="AG1921" s="28">
        <f>+SUMIF('Input Sheet'!$S:$S,$AL1921,'Input Sheet'!K:K)</f>
        <v>0</v>
      </c>
      <c r="AH1921" s="28">
        <f>+SUMIF('Input Sheet'!$S:$S,$AL1921,'Input Sheet'!L:L)</f>
        <v>0</v>
      </c>
      <c r="AI1921" s="28">
        <f>+SUMIF('Input Sheet'!$S:$S,$AL1921,'Input Sheet'!M:M)</f>
        <v>0</v>
      </c>
      <c r="AJ1921" s="28">
        <f>+SUMIF('Input Sheet'!$S:$S,$AL1921,'Input Sheet'!N:N)</f>
        <v>0</v>
      </c>
      <c r="AK1921" s="28"/>
      <c r="AL1921" s="27" t="str">
        <f t="shared" si="148"/>
        <v>410-7570M</v>
      </c>
      <c r="AM1921" s="34" t="str">
        <f t="shared" si="149"/>
        <v>Admin &amp; Other</v>
      </c>
      <c r="AN1921" s="34" t="str">
        <f t="shared" si="150"/>
        <v>Admin &amp; OtherR&amp;M and Cleaning as % of Total Gross Profit</v>
      </c>
      <c r="AO1921" s="35"/>
      <c r="AP1921" s="35"/>
      <c r="AQ1921" s="35"/>
    </row>
    <row r="1922" spans="1:43" x14ac:dyDescent="0.25">
      <c r="A1922" s="27" t="s">
        <v>103</v>
      </c>
      <c r="B1922" s="27" t="s">
        <v>104</v>
      </c>
      <c r="C1922" s="27" t="s">
        <v>663</v>
      </c>
      <c r="D1922" s="27" t="s">
        <v>208</v>
      </c>
      <c r="E1922" s="27" t="s">
        <v>666</v>
      </c>
      <c r="F1922" s="27" t="s">
        <v>744</v>
      </c>
      <c r="G1922" s="27" t="s">
        <v>745</v>
      </c>
      <c r="H1922" s="34" t="s">
        <v>644</v>
      </c>
      <c r="I1922" s="34" t="s">
        <v>722</v>
      </c>
      <c r="J1922" s="34" t="str">
        <f t="shared" si="146"/>
        <v>Admin &amp; OtherR&amp;M and Cleaning as % of Total Gross Profit</v>
      </c>
      <c r="K1922" s="34" t="str">
        <f t="shared" si="147"/>
        <v>420Repairs &amp; Maintenance - Toyota</v>
      </c>
      <c r="L1922" s="28">
        <f>+SUMIF('TB 4-24'!M:M,$AL1922,'TB 4-24'!G:G)</f>
        <v>0</v>
      </c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>
        <f>+SUMIF('Input Sheet'!$S:$S,$AL1922,'Input Sheet'!C:C)</f>
        <v>0</v>
      </c>
      <c r="Z1922" s="28">
        <f>+SUMIF('Input Sheet'!$S:$S,$AL1922,'Input Sheet'!D:D)</f>
        <v>0</v>
      </c>
      <c r="AA1922" s="28">
        <f>+SUMIF('Input Sheet'!$S:$S,$AL1922,'Input Sheet'!E:E)</f>
        <v>0</v>
      </c>
      <c r="AB1922" s="28">
        <f>+SUMIF('Input Sheet'!$S:$S,$AL1922,'Input Sheet'!F:F)</f>
        <v>0</v>
      </c>
      <c r="AC1922" s="28">
        <f>+SUMIF('Input Sheet'!$S:$S,$AL1922,'Input Sheet'!G:G)</f>
        <v>0</v>
      </c>
      <c r="AD1922" s="28">
        <f>+SUMIF('Input Sheet'!$S:$S,$AL1922,'Input Sheet'!H:H)</f>
        <v>0</v>
      </c>
      <c r="AE1922" s="28">
        <f>+SUMIF('Input Sheet'!$S:$S,$AL1922,'Input Sheet'!I:I)</f>
        <v>0</v>
      </c>
      <c r="AF1922" s="28">
        <f>+SUMIF('Input Sheet'!$S:$S,$AL1922,'Input Sheet'!J:J)</f>
        <v>0</v>
      </c>
      <c r="AG1922" s="28">
        <f>+SUMIF('Input Sheet'!$S:$S,$AL1922,'Input Sheet'!K:K)</f>
        <v>0</v>
      </c>
      <c r="AH1922" s="28">
        <f>+SUMIF('Input Sheet'!$S:$S,$AL1922,'Input Sheet'!L:L)</f>
        <v>0</v>
      </c>
      <c r="AI1922" s="28">
        <f>+SUMIF('Input Sheet'!$S:$S,$AL1922,'Input Sheet'!M:M)</f>
        <v>0</v>
      </c>
      <c r="AJ1922" s="28">
        <f>+SUMIF('Input Sheet'!$S:$S,$AL1922,'Input Sheet'!N:N)</f>
        <v>0</v>
      </c>
      <c r="AK1922" s="28"/>
      <c r="AL1922" s="27" t="str">
        <f t="shared" si="148"/>
        <v>420-7570M</v>
      </c>
      <c r="AM1922" s="34" t="str">
        <f t="shared" si="149"/>
        <v>Admin &amp; Other</v>
      </c>
      <c r="AN1922" s="34" t="str">
        <f t="shared" si="150"/>
        <v>Admin &amp; OtherR&amp;M and Cleaning as % of Total Gross Profit</v>
      </c>
      <c r="AO1922" s="35"/>
      <c r="AP1922" s="35"/>
      <c r="AQ1922" s="35"/>
    </row>
    <row r="1923" spans="1:43" x14ac:dyDescent="0.25">
      <c r="A1923" s="27" t="s">
        <v>103</v>
      </c>
      <c r="B1923" s="27" t="s">
        <v>104</v>
      </c>
      <c r="C1923" s="27" t="s">
        <v>663</v>
      </c>
      <c r="D1923" s="27" t="s">
        <v>208</v>
      </c>
      <c r="E1923" s="27" t="s">
        <v>667</v>
      </c>
      <c r="F1923" s="27" t="s">
        <v>744</v>
      </c>
      <c r="G1923" s="27" t="s">
        <v>745</v>
      </c>
      <c r="H1923" s="34" t="s">
        <v>644</v>
      </c>
      <c r="I1923" s="34" t="s">
        <v>722</v>
      </c>
      <c r="J1923" s="34" t="str">
        <f t="shared" ref="J1923:J1986" si="151">+H1923&amp;I1923</f>
        <v>Admin &amp; OtherR&amp;M and Cleaning as % of Total Gross Profit</v>
      </c>
      <c r="K1923" s="34" t="str">
        <f t="shared" ref="K1923:K1986" si="152">+E1923&amp;G1923</f>
        <v>421Repairs &amp; Maintenance - Toyota</v>
      </c>
      <c r="L1923" s="28">
        <f>+SUMIF('TB 4-24'!M:M,$AL1923,'TB 4-24'!G:G)</f>
        <v>0</v>
      </c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>
        <f>+SUMIF('Input Sheet'!$S:$S,$AL1923,'Input Sheet'!C:C)</f>
        <v>0</v>
      </c>
      <c r="Z1923" s="28">
        <f>+SUMIF('Input Sheet'!$S:$S,$AL1923,'Input Sheet'!D:D)</f>
        <v>0</v>
      </c>
      <c r="AA1923" s="28">
        <f>+SUMIF('Input Sheet'!$S:$S,$AL1923,'Input Sheet'!E:E)</f>
        <v>0</v>
      </c>
      <c r="AB1923" s="28">
        <f>+SUMIF('Input Sheet'!$S:$S,$AL1923,'Input Sheet'!F:F)</f>
        <v>0</v>
      </c>
      <c r="AC1923" s="28">
        <f>+SUMIF('Input Sheet'!$S:$S,$AL1923,'Input Sheet'!G:G)</f>
        <v>0</v>
      </c>
      <c r="AD1923" s="28">
        <f>+SUMIF('Input Sheet'!$S:$S,$AL1923,'Input Sheet'!H:H)</f>
        <v>0</v>
      </c>
      <c r="AE1923" s="28">
        <f>+SUMIF('Input Sheet'!$S:$S,$AL1923,'Input Sheet'!I:I)</f>
        <v>0</v>
      </c>
      <c r="AF1923" s="28">
        <f>+SUMIF('Input Sheet'!$S:$S,$AL1923,'Input Sheet'!J:J)</f>
        <v>0</v>
      </c>
      <c r="AG1923" s="28">
        <f>+SUMIF('Input Sheet'!$S:$S,$AL1923,'Input Sheet'!K:K)</f>
        <v>0</v>
      </c>
      <c r="AH1923" s="28">
        <f>+SUMIF('Input Sheet'!$S:$S,$AL1923,'Input Sheet'!L:L)</f>
        <v>0</v>
      </c>
      <c r="AI1923" s="28">
        <f>+SUMIF('Input Sheet'!$S:$S,$AL1923,'Input Sheet'!M:M)</f>
        <v>0</v>
      </c>
      <c r="AJ1923" s="28">
        <f>+SUMIF('Input Sheet'!$S:$S,$AL1923,'Input Sheet'!N:N)</f>
        <v>0</v>
      </c>
      <c r="AK1923" s="28"/>
      <c r="AL1923" s="27" t="str">
        <f t="shared" ref="AL1923:AL1986" si="153">+E1923&amp;"-"&amp;D1923</f>
        <v>421-7570M</v>
      </c>
      <c r="AM1923" s="34" t="str">
        <f t="shared" si="149"/>
        <v>Admin &amp; Other</v>
      </c>
      <c r="AN1923" s="34" t="str">
        <f t="shared" si="150"/>
        <v>Admin &amp; OtherR&amp;M and Cleaning as % of Total Gross Profit</v>
      </c>
      <c r="AO1923" s="35"/>
      <c r="AP1923" s="35"/>
      <c r="AQ1923" s="35"/>
    </row>
    <row r="1924" spans="1:43" x14ac:dyDescent="0.25">
      <c r="A1924" s="27" t="s">
        <v>103</v>
      </c>
      <c r="B1924" s="27" t="s">
        <v>104</v>
      </c>
      <c r="C1924" s="27" t="s">
        <v>663</v>
      </c>
      <c r="D1924" s="27" t="s">
        <v>208</v>
      </c>
      <c r="E1924" s="27" t="s">
        <v>668</v>
      </c>
      <c r="F1924" s="27" t="s">
        <v>744</v>
      </c>
      <c r="G1924" s="27" t="s">
        <v>745</v>
      </c>
      <c r="H1924" s="34" t="s">
        <v>644</v>
      </c>
      <c r="I1924" s="34" t="s">
        <v>722</v>
      </c>
      <c r="J1924" s="34" t="str">
        <f t="shared" si="151"/>
        <v>Admin &amp; OtherR&amp;M and Cleaning as % of Total Gross Profit</v>
      </c>
      <c r="K1924" s="34" t="str">
        <f t="shared" si="152"/>
        <v>430Repairs &amp; Maintenance - Toyota</v>
      </c>
      <c r="L1924" s="28">
        <f>+SUMIF('TB 4-24'!M:M,$AL1924,'TB 4-24'!G:G)</f>
        <v>0</v>
      </c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>
        <f>+SUMIF('Input Sheet'!$S:$S,$AL1924,'Input Sheet'!C:C)</f>
        <v>0</v>
      </c>
      <c r="Z1924" s="28">
        <f>+SUMIF('Input Sheet'!$S:$S,$AL1924,'Input Sheet'!D:D)</f>
        <v>0</v>
      </c>
      <c r="AA1924" s="28">
        <f>+SUMIF('Input Sheet'!$S:$S,$AL1924,'Input Sheet'!E:E)</f>
        <v>0</v>
      </c>
      <c r="AB1924" s="28">
        <f>+SUMIF('Input Sheet'!$S:$S,$AL1924,'Input Sheet'!F:F)</f>
        <v>0</v>
      </c>
      <c r="AC1924" s="28">
        <f>+SUMIF('Input Sheet'!$S:$S,$AL1924,'Input Sheet'!G:G)</f>
        <v>0</v>
      </c>
      <c r="AD1924" s="28">
        <f>+SUMIF('Input Sheet'!$S:$S,$AL1924,'Input Sheet'!H:H)</f>
        <v>0</v>
      </c>
      <c r="AE1924" s="28">
        <f>+SUMIF('Input Sheet'!$S:$S,$AL1924,'Input Sheet'!I:I)</f>
        <v>0</v>
      </c>
      <c r="AF1924" s="28">
        <f>+SUMIF('Input Sheet'!$S:$S,$AL1924,'Input Sheet'!J:J)</f>
        <v>0</v>
      </c>
      <c r="AG1924" s="28">
        <f>+SUMIF('Input Sheet'!$S:$S,$AL1924,'Input Sheet'!K:K)</f>
        <v>0</v>
      </c>
      <c r="AH1924" s="28">
        <f>+SUMIF('Input Sheet'!$S:$S,$AL1924,'Input Sheet'!L:L)</f>
        <v>0</v>
      </c>
      <c r="AI1924" s="28">
        <f>+SUMIF('Input Sheet'!$S:$S,$AL1924,'Input Sheet'!M:M)</f>
        <v>0</v>
      </c>
      <c r="AJ1924" s="28">
        <f>+SUMIF('Input Sheet'!$S:$S,$AL1924,'Input Sheet'!N:N)</f>
        <v>0</v>
      </c>
      <c r="AK1924" s="28"/>
      <c r="AL1924" s="27" t="str">
        <f t="shared" si="153"/>
        <v>430-7570M</v>
      </c>
      <c r="AM1924" s="34" t="str">
        <f t="shared" ref="AM1924:AM1987" si="154">H1924</f>
        <v>Admin &amp; Other</v>
      </c>
      <c r="AN1924" s="34" t="str">
        <f t="shared" ref="AN1924:AN1987" si="155">J1924</f>
        <v>Admin &amp; OtherR&amp;M and Cleaning as % of Total Gross Profit</v>
      </c>
      <c r="AO1924" s="35"/>
      <c r="AP1924" s="35"/>
      <c r="AQ1924" s="35"/>
    </row>
    <row r="1925" spans="1:43" x14ac:dyDescent="0.25">
      <c r="A1925" s="27" t="s">
        <v>103</v>
      </c>
      <c r="B1925" s="27" t="s">
        <v>104</v>
      </c>
      <c r="C1925" s="27" t="s">
        <v>663</v>
      </c>
      <c r="D1925" s="27" t="s">
        <v>208</v>
      </c>
      <c r="E1925" s="27" t="s">
        <v>670</v>
      </c>
      <c r="F1925" s="27" t="s">
        <v>744</v>
      </c>
      <c r="G1925" s="27" t="s">
        <v>745</v>
      </c>
      <c r="H1925" s="34" t="s">
        <v>644</v>
      </c>
      <c r="I1925" s="34" t="s">
        <v>722</v>
      </c>
      <c r="J1925" s="34" t="str">
        <f t="shared" si="151"/>
        <v>Admin &amp; OtherR&amp;M and Cleaning as % of Total Gross Profit</v>
      </c>
      <c r="K1925" s="34" t="str">
        <f t="shared" si="152"/>
        <v>460Repairs &amp; Maintenance - Toyota</v>
      </c>
      <c r="L1925" s="28">
        <f>+SUMIF('TB 4-24'!M:M,$AL1925,'TB 4-24'!G:G)</f>
        <v>0</v>
      </c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>
        <f>+SUMIF('Input Sheet'!$S:$S,$AL1925,'Input Sheet'!C:C)</f>
        <v>0</v>
      </c>
      <c r="Z1925" s="28">
        <f>+SUMIF('Input Sheet'!$S:$S,$AL1925,'Input Sheet'!D:D)</f>
        <v>0</v>
      </c>
      <c r="AA1925" s="28">
        <f>+SUMIF('Input Sheet'!$S:$S,$AL1925,'Input Sheet'!E:E)</f>
        <v>0</v>
      </c>
      <c r="AB1925" s="28">
        <f>+SUMIF('Input Sheet'!$S:$S,$AL1925,'Input Sheet'!F:F)</f>
        <v>0</v>
      </c>
      <c r="AC1925" s="28">
        <f>+SUMIF('Input Sheet'!$S:$S,$AL1925,'Input Sheet'!G:G)</f>
        <v>0</v>
      </c>
      <c r="AD1925" s="28">
        <f>+SUMIF('Input Sheet'!$S:$S,$AL1925,'Input Sheet'!H:H)</f>
        <v>0</v>
      </c>
      <c r="AE1925" s="28">
        <f>+SUMIF('Input Sheet'!$S:$S,$AL1925,'Input Sheet'!I:I)</f>
        <v>0</v>
      </c>
      <c r="AF1925" s="28">
        <f>+SUMIF('Input Sheet'!$S:$S,$AL1925,'Input Sheet'!J:J)</f>
        <v>0</v>
      </c>
      <c r="AG1925" s="28">
        <f>+SUMIF('Input Sheet'!$S:$S,$AL1925,'Input Sheet'!K:K)</f>
        <v>0</v>
      </c>
      <c r="AH1925" s="28">
        <f>+SUMIF('Input Sheet'!$S:$S,$AL1925,'Input Sheet'!L:L)</f>
        <v>0</v>
      </c>
      <c r="AI1925" s="28">
        <f>+SUMIF('Input Sheet'!$S:$S,$AL1925,'Input Sheet'!M:M)</f>
        <v>0</v>
      </c>
      <c r="AJ1925" s="28">
        <f>+SUMIF('Input Sheet'!$S:$S,$AL1925,'Input Sheet'!N:N)</f>
        <v>0</v>
      </c>
      <c r="AK1925" s="28"/>
      <c r="AL1925" s="27" t="str">
        <f t="shared" si="153"/>
        <v>460-7570M</v>
      </c>
      <c r="AM1925" s="34" t="str">
        <f t="shared" si="154"/>
        <v>Admin &amp; Other</v>
      </c>
      <c r="AN1925" s="34" t="str">
        <f t="shared" si="155"/>
        <v>Admin &amp; OtherR&amp;M and Cleaning as % of Total Gross Profit</v>
      </c>
      <c r="AO1925" s="35"/>
      <c r="AP1925" s="35"/>
      <c r="AQ1925" s="35"/>
    </row>
    <row r="1926" spans="1:43" x14ac:dyDescent="0.25">
      <c r="A1926" s="27" t="s">
        <v>103</v>
      </c>
      <c r="B1926" s="27" t="s">
        <v>104</v>
      </c>
      <c r="C1926" s="27" t="s">
        <v>671</v>
      </c>
      <c r="D1926" s="27" t="s">
        <v>208</v>
      </c>
      <c r="E1926" s="27" t="s">
        <v>672</v>
      </c>
      <c r="F1926" s="27" t="s">
        <v>744</v>
      </c>
      <c r="G1926" s="27" t="s">
        <v>745</v>
      </c>
      <c r="H1926" s="34" t="s">
        <v>644</v>
      </c>
      <c r="I1926" s="34" t="s">
        <v>722</v>
      </c>
      <c r="J1926" s="34" t="str">
        <f t="shared" si="151"/>
        <v>Admin &amp; OtherR&amp;M and Cleaning as % of Total Gross Profit</v>
      </c>
      <c r="K1926" s="34" t="str">
        <f t="shared" si="152"/>
        <v>300Repairs &amp; Maintenance - Toyota</v>
      </c>
      <c r="L1926" s="28">
        <f>+SUMIF('TB 4-24'!M:M,$AL1926,'TB 4-24'!G:G)</f>
        <v>0</v>
      </c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>
        <f>+SUMIF('Input Sheet'!$S:$S,$AL1926,'Input Sheet'!C:C)</f>
        <v>0</v>
      </c>
      <c r="Z1926" s="28">
        <f>+SUMIF('Input Sheet'!$S:$S,$AL1926,'Input Sheet'!D:D)</f>
        <v>0</v>
      </c>
      <c r="AA1926" s="28">
        <f>+SUMIF('Input Sheet'!$S:$S,$AL1926,'Input Sheet'!E:E)</f>
        <v>0</v>
      </c>
      <c r="AB1926" s="28">
        <f>+SUMIF('Input Sheet'!$S:$S,$AL1926,'Input Sheet'!F:F)</f>
        <v>0</v>
      </c>
      <c r="AC1926" s="28">
        <f>+SUMIF('Input Sheet'!$S:$S,$AL1926,'Input Sheet'!G:G)</f>
        <v>0</v>
      </c>
      <c r="AD1926" s="28">
        <f>+SUMIF('Input Sheet'!$S:$S,$AL1926,'Input Sheet'!H:H)</f>
        <v>0</v>
      </c>
      <c r="AE1926" s="28">
        <f>+SUMIF('Input Sheet'!$S:$S,$AL1926,'Input Sheet'!I:I)</f>
        <v>0</v>
      </c>
      <c r="AF1926" s="28">
        <f>+SUMIF('Input Sheet'!$S:$S,$AL1926,'Input Sheet'!J:J)</f>
        <v>0</v>
      </c>
      <c r="AG1926" s="28">
        <f>+SUMIF('Input Sheet'!$S:$S,$AL1926,'Input Sheet'!K:K)</f>
        <v>0</v>
      </c>
      <c r="AH1926" s="28">
        <f>+SUMIF('Input Sheet'!$S:$S,$AL1926,'Input Sheet'!L:L)</f>
        <v>0</v>
      </c>
      <c r="AI1926" s="28">
        <f>+SUMIF('Input Sheet'!$S:$S,$AL1926,'Input Sheet'!M:M)</f>
        <v>0</v>
      </c>
      <c r="AJ1926" s="28">
        <f>+SUMIF('Input Sheet'!$S:$S,$AL1926,'Input Sheet'!N:N)</f>
        <v>0</v>
      </c>
      <c r="AK1926" s="28"/>
      <c r="AL1926" s="27" t="str">
        <f t="shared" si="153"/>
        <v>300-7570M</v>
      </c>
      <c r="AM1926" s="34" t="str">
        <f t="shared" si="154"/>
        <v>Admin &amp; Other</v>
      </c>
      <c r="AN1926" s="34" t="str">
        <f t="shared" si="155"/>
        <v>Admin &amp; OtherR&amp;M and Cleaning as % of Total Gross Profit</v>
      </c>
      <c r="AO1926" s="35"/>
      <c r="AP1926" s="35"/>
      <c r="AQ1926" s="35"/>
    </row>
    <row r="1927" spans="1:43" x14ac:dyDescent="0.25">
      <c r="A1927" s="27" t="s">
        <v>103</v>
      </c>
      <c r="B1927" s="27" t="s">
        <v>104</v>
      </c>
      <c r="C1927" s="27" t="s">
        <v>671</v>
      </c>
      <c r="D1927" s="27" t="s">
        <v>208</v>
      </c>
      <c r="E1927" s="27" t="s">
        <v>673</v>
      </c>
      <c r="F1927" s="27" t="s">
        <v>744</v>
      </c>
      <c r="G1927" s="27" t="s">
        <v>745</v>
      </c>
      <c r="H1927" s="34" t="s">
        <v>644</v>
      </c>
      <c r="I1927" s="34" t="s">
        <v>722</v>
      </c>
      <c r="J1927" s="34" t="str">
        <f t="shared" si="151"/>
        <v>Admin &amp; OtherR&amp;M and Cleaning as % of Total Gross Profit</v>
      </c>
      <c r="K1927" s="34" t="str">
        <f t="shared" si="152"/>
        <v>310Repairs &amp; Maintenance - Toyota</v>
      </c>
      <c r="L1927" s="28">
        <f>+SUMIF('TB 4-24'!M:M,$AL1927,'TB 4-24'!G:G)</f>
        <v>0</v>
      </c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>
        <f>+SUMIF('Input Sheet'!$S:$S,$AL1927,'Input Sheet'!C:C)</f>
        <v>0</v>
      </c>
      <c r="Z1927" s="28">
        <f>+SUMIF('Input Sheet'!$S:$S,$AL1927,'Input Sheet'!D:D)</f>
        <v>0</v>
      </c>
      <c r="AA1927" s="28">
        <f>+SUMIF('Input Sheet'!$S:$S,$AL1927,'Input Sheet'!E:E)</f>
        <v>0</v>
      </c>
      <c r="AB1927" s="28">
        <f>+SUMIF('Input Sheet'!$S:$S,$AL1927,'Input Sheet'!F:F)</f>
        <v>0</v>
      </c>
      <c r="AC1927" s="28">
        <f>+SUMIF('Input Sheet'!$S:$S,$AL1927,'Input Sheet'!G:G)</f>
        <v>0</v>
      </c>
      <c r="AD1927" s="28">
        <f>+SUMIF('Input Sheet'!$S:$S,$AL1927,'Input Sheet'!H:H)</f>
        <v>0</v>
      </c>
      <c r="AE1927" s="28">
        <f>+SUMIF('Input Sheet'!$S:$S,$AL1927,'Input Sheet'!I:I)</f>
        <v>0</v>
      </c>
      <c r="AF1927" s="28">
        <f>+SUMIF('Input Sheet'!$S:$S,$AL1927,'Input Sheet'!J:J)</f>
        <v>0</v>
      </c>
      <c r="AG1927" s="28">
        <f>+SUMIF('Input Sheet'!$S:$S,$AL1927,'Input Sheet'!K:K)</f>
        <v>0</v>
      </c>
      <c r="AH1927" s="28">
        <f>+SUMIF('Input Sheet'!$S:$S,$AL1927,'Input Sheet'!L:L)</f>
        <v>0</v>
      </c>
      <c r="AI1927" s="28">
        <f>+SUMIF('Input Sheet'!$S:$S,$AL1927,'Input Sheet'!M:M)</f>
        <v>0</v>
      </c>
      <c r="AJ1927" s="28">
        <f>+SUMIF('Input Sheet'!$S:$S,$AL1927,'Input Sheet'!N:N)</f>
        <v>0</v>
      </c>
      <c r="AK1927" s="28"/>
      <c r="AL1927" s="27" t="str">
        <f t="shared" si="153"/>
        <v>310-7570M</v>
      </c>
      <c r="AM1927" s="34" t="str">
        <f t="shared" si="154"/>
        <v>Admin &amp; Other</v>
      </c>
      <c r="AN1927" s="34" t="str">
        <f t="shared" si="155"/>
        <v>Admin &amp; OtherR&amp;M and Cleaning as % of Total Gross Profit</v>
      </c>
      <c r="AO1927" s="35"/>
      <c r="AP1927" s="35"/>
      <c r="AQ1927" s="35"/>
    </row>
    <row r="1928" spans="1:43" x14ac:dyDescent="0.25">
      <c r="A1928" s="27" t="s">
        <v>103</v>
      </c>
      <c r="B1928" s="27" t="s">
        <v>104</v>
      </c>
      <c r="C1928" s="27" t="s">
        <v>671</v>
      </c>
      <c r="D1928" s="27" t="s">
        <v>208</v>
      </c>
      <c r="E1928" s="27" t="s">
        <v>674</v>
      </c>
      <c r="F1928" s="27" t="s">
        <v>744</v>
      </c>
      <c r="G1928" s="27" t="s">
        <v>745</v>
      </c>
      <c r="H1928" s="34" t="s">
        <v>644</v>
      </c>
      <c r="I1928" s="34" t="s">
        <v>722</v>
      </c>
      <c r="J1928" s="34" t="str">
        <f t="shared" si="151"/>
        <v>Admin &amp; OtherR&amp;M and Cleaning as % of Total Gross Profit</v>
      </c>
      <c r="K1928" s="34" t="str">
        <f t="shared" si="152"/>
        <v>321Repairs &amp; Maintenance - Toyota</v>
      </c>
      <c r="L1928" s="28">
        <f>+SUMIF('TB 4-24'!M:M,$AL1928,'TB 4-24'!G:G)</f>
        <v>0</v>
      </c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>
        <f>+SUMIF('Input Sheet'!$S:$S,$AL1928,'Input Sheet'!C:C)</f>
        <v>0</v>
      </c>
      <c r="Z1928" s="28">
        <f>+SUMIF('Input Sheet'!$S:$S,$AL1928,'Input Sheet'!D:D)</f>
        <v>0</v>
      </c>
      <c r="AA1928" s="28">
        <f>+SUMIF('Input Sheet'!$S:$S,$AL1928,'Input Sheet'!E:E)</f>
        <v>0</v>
      </c>
      <c r="AB1928" s="28">
        <f>+SUMIF('Input Sheet'!$S:$S,$AL1928,'Input Sheet'!F:F)</f>
        <v>0</v>
      </c>
      <c r="AC1928" s="28">
        <f>+SUMIF('Input Sheet'!$S:$S,$AL1928,'Input Sheet'!G:G)</f>
        <v>0</v>
      </c>
      <c r="AD1928" s="28">
        <f>+SUMIF('Input Sheet'!$S:$S,$AL1928,'Input Sheet'!H:H)</f>
        <v>0</v>
      </c>
      <c r="AE1928" s="28">
        <f>+SUMIF('Input Sheet'!$S:$S,$AL1928,'Input Sheet'!I:I)</f>
        <v>0</v>
      </c>
      <c r="AF1928" s="28">
        <f>+SUMIF('Input Sheet'!$S:$S,$AL1928,'Input Sheet'!J:J)</f>
        <v>0</v>
      </c>
      <c r="AG1928" s="28">
        <f>+SUMIF('Input Sheet'!$S:$S,$AL1928,'Input Sheet'!K:K)</f>
        <v>0</v>
      </c>
      <c r="AH1928" s="28">
        <f>+SUMIF('Input Sheet'!$S:$S,$AL1928,'Input Sheet'!L:L)</f>
        <v>0</v>
      </c>
      <c r="AI1928" s="28">
        <f>+SUMIF('Input Sheet'!$S:$S,$AL1928,'Input Sheet'!M:M)</f>
        <v>0</v>
      </c>
      <c r="AJ1928" s="28">
        <f>+SUMIF('Input Sheet'!$S:$S,$AL1928,'Input Sheet'!N:N)</f>
        <v>0</v>
      </c>
      <c r="AK1928" s="28"/>
      <c r="AL1928" s="27" t="str">
        <f t="shared" si="153"/>
        <v>321-7570M</v>
      </c>
      <c r="AM1928" s="34" t="str">
        <f t="shared" si="154"/>
        <v>Admin &amp; Other</v>
      </c>
      <c r="AN1928" s="34" t="str">
        <f t="shared" si="155"/>
        <v>Admin &amp; OtherR&amp;M and Cleaning as % of Total Gross Profit</v>
      </c>
      <c r="AO1928" s="35"/>
      <c r="AP1928" s="35"/>
      <c r="AQ1928" s="35"/>
    </row>
    <row r="1929" spans="1:43" x14ac:dyDescent="0.25">
      <c r="A1929" s="27" t="s">
        <v>103</v>
      </c>
      <c r="B1929" s="27" t="s">
        <v>104</v>
      </c>
      <c r="C1929" s="27" t="s">
        <v>671</v>
      </c>
      <c r="D1929" s="27" t="s">
        <v>208</v>
      </c>
      <c r="E1929" s="27" t="s">
        <v>675</v>
      </c>
      <c r="F1929" s="27" t="s">
        <v>744</v>
      </c>
      <c r="G1929" s="27" t="s">
        <v>745</v>
      </c>
      <c r="H1929" s="34" t="s">
        <v>644</v>
      </c>
      <c r="I1929" s="34" t="s">
        <v>722</v>
      </c>
      <c r="J1929" s="34" t="str">
        <f t="shared" si="151"/>
        <v>Admin &amp; OtherR&amp;M and Cleaning as % of Total Gross Profit</v>
      </c>
      <c r="K1929" s="34" t="str">
        <f t="shared" si="152"/>
        <v>330Repairs &amp; Maintenance - Toyota</v>
      </c>
      <c r="L1929" s="28">
        <f>+SUMIF('TB 4-24'!M:M,$AL1929,'TB 4-24'!G:G)</f>
        <v>0</v>
      </c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>
        <f>+SUMIF('Input Sheet'!$S:$S,$AL1929,'Input Sheet'!C:C)</f>
        <v>0</v>
      </c>
      <c r="Z1929" s="28">
        <f>+SUMIF('Input Sheet'!$S:$S,$AL1929,'Input Sheet'!D:D)</f>
        <v>0</v>
      </c>
      <c r="AA1929" s="28">
        <f>+SUMIF('Input Sheet'!$S:$S,$AL1929,'Input Sheet'!E:E)</f>
        <v>0</v>
      </c>
      <c r="AB1929" s="28">
        <f>+SUMIF('Input Sheet'!$S:$S,$AL1929,'Input Sheet'!F:F)</f>
        <v>0</v>
      </c>
      <c r="AC1929" s="28">
        <f>+SUMIF('Input Sheet'!$S:$S,$AL1929,'Input Sheet'!G:G)</f>
        <v>0</v>
      </c>
      <c r="AD1929" s="28">
        <f>+SUMIF('Input Sheet'!$S:$S,$AL1929,'Input Sheet'!H:H)</f>
        <v>0</v>
      </c>
      <c r="AE1929" s="28">
        <f>+SUMIF('Input Sheet'!$S:$S,$AL1929,'Input Sheet'!I:I)</f>
        <v>0</v>
      </c>
      <c r="AF1929" s="28">
        <f>+SUMIF('Input Sheet'!$S:$S,$AL1929,'Input Sheet'!J:J)</f>
        <v>0</v>
      </c>
      <c r="AG1929" s="28">
        <f>+SUMIF('Input Sheet'!$S:$S,$AL1929,'Input Sheet'!K:K)</f>
        <v>0</v>
      </c>
      <c r="AH1929" s="28">
        <f>+SUMIF('Input Sheet'!$S:$S,$AL1929,'Input Sheet'!L:L)</f>
        <v>0</v>
      </c>
      <c r="AI1929" s="28">
        <f>+SUMIF('Input Sheet'!$S:$S,$AL1929,'Input Sheet'!M:M)</f>
        <v>0</v>
      </c>
      <c r="AJ1929" s="28">
        <f>+SUMIF('Input Sheet'!$S:$S,$AL1929,'Input Sheet'!N:N)</f>
        <v>0</v>
      </c>
      <c r="AK1929" s="28"/>
      <c r="AL1929" s="27" t="str">
        <f t="shared" si="153"/>
        <v>330-7570M</v>
      </c>
      <c r="AM1929" s="34" t="str">
        <f t="shared" si="154"/>
        <v>Admin &amp; Other</v>
      </c>
      <c r="AN1929" s="34" t="str">
        <f t="shared" si="155"/>
        <v>Admin &amp; OtherR&amp;M and Cleaning as % of Total Gross Profit</v>
      </c>
      <c r="AO1929" s="35"/>
      <c r="AP1929" s="35"/>
      <c r="AQ1929" s="35"/>
    </row>
    <row r="1930" spans="1:43" x14ac:dyDescent="0.25">
      <c r="A1930" s="27" t="s">
        <v>103</v>
      </c>
      <c r="B1930" s="27" t="s">
        <v>104</v>
      </c>
      <c r="C1930" s="27" t="s">
        <v>671</v>
      </c>
      <c r="D1930" s="27" t="s">
        <v>208</v>
      </c>
      <c r="E1930" s="27" t="s">
        <v>676</v>
      </c>
      <c r="F1930" s="27" t="s">
        <v>744</v>
      </c>
      <c r="G1930" s="27" t="s">
        <v>745</v>
      </c>
      <c r="H1930" s="34" t="s">
        <v>644</v>
      </c>
      <c r="I1930" s="34" t="s">
        <v>722</v>
      </c>
      <c r="J1930" s="34" t="str">
        <f t="shared" si="151"/>
        <v>Admin &amp; OtherR&amp;M and Cleaning as % of Total Gross Profit</v>
      </c>
      <c r="K1930" s="34" t="str">
        <f t="shared" si="152"/>
        <v>360Repairs &amp; Maintenance - Toyota</v>
      </c>
      <c r="L1930" s="28">
        <f>+SUMIF('TB 4-24'!M:M,$AL1930,'TB 4-24'!G:G)</f>
        <v>0</v>
      </c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>
        <f>+SUMIF('Input Sheet'!$S:$S,$AL1930,'Input Sheet'!C:C)</f>
        <v>0</v>
      </c>
      <c r="Z1930" s="28">
        <f>+SUMIF('Input Sheet'!$S:$S,$AL1930,'Input Sheet'!D:D)</f>
        <v>0</v>
      </c>
      <c r="AA1930" s="28">
        <f>+SUMIF('Input Sheet'!$S:$S,$AL1930,'Input Sheet'!E:E)</f>
        <v>0</v>
      </c>
      <c r="AB1930" s="28">
        <f>+SUMIF('Input Sheet'!$S:$S,$AL1930,'Input Sheet'!F:F)</f>
        <v>0</v>
      </c>
      <c r="AC1930" s="28">
        <f>+SUMIF('Input Sheet'!$S:$S,$AL1930,'Input Sheet'!G:G)</f>
        <v>0</v>
      </c>
      <c r="AD1930" s="28">
        <f>+SUMIF('Input Sheet'!$S:$S,$AL1930,'Input Sheet'!H:H)</f>
        <v>0</v>
      </c>
      <c r="AE1930" s="28">
        <f>+SUMIF('Input Sheet'!$S:$S,$AL1930,'Input Sheet'!I:I)</f>
        <v>0</v>
      </c>
      <c r="AF1930" s="28">
        <f>+SUMIF('Input Sheet'!$S:$S,$AL1930,'Input Sheet'!J:J)</f>
        <v>0</v>
      </c>
      <c r="AG1930" s="28">
        <f>+SUMIF('Input Sheet'!$S:$S,$AL1930,'Input Sheet'!K:K)</f>
        <v>0</v>
      </c>
      <c r="AH1930" s="28">
        <f>+SUMIF('Input Sheet'!$S:$S,$AL1930,'Input Sheet'!L:L)</f>
        <v>0</v>
      </c>
      <c r="AI1930" s="28">
        <f>+SUMIF('Input Sheet'!$S:$S,$AL1930,'Input Sheet'!M:M)</f>
        <v>0</v>
      </c>
      <c r="AJ1930" s="28">
        <f>+SUMIF('Input Sheet'!$S:$S,$AL1930,'Input Sheet'!N:N)</f>
        <v>0</v>
      </c>
      <c r="AK1930" s="28"/>
      <c r="AL1930" s="27" t="str">
        <f t="shared" si="153"/>
        <v>360-7570M</v>
      </c>
      <c r="AM1930" s="34" t="str">
        <f t="shared" si="154"/>
        <v>Admin &amp; Other</v>
      </c>
      <c r="AN1930" s="34" t="str">
        <f t="shared" si="155"/>
        <v>Admin &amp; OtherR&amp;M and Cleaning as % of Total Gross Profit</v>
      </c>
      <c r="AO1930" s="35"/>
      <c r="AP1930" s="35"/>
      <c r="AQ1930" s="35"/>
    </row>
    <row r="1931" spans="1:43" x14ac:dyDescent="0.25">
      <c r="A1931" s="27" t="s">
        <v>103</v>
      </c>
      <c r="B1931" s="27" t="s">
        <v>104</v>
      </c>
      <c r="C1931" s="27" t="s">
        <v>104</v>
      </c>
      <c r="D1931" s="27" t="s">
        <v>208</v>
      </c>
      <c r="E1931" s="27" t="s">
        <v>677</v>
      </c>
      <c r="F1931" s="27" t="s">
        <v>744</v>
      </c>
      <c r="G1931" s="27" t="s">
        <v>745</v>
      </c>
      <c r="H1931" s="34" t="s">
        <v>644</v>
      </c>
      <c r="I1931" s="34" t="s">
        <v>722</v>
      </c>
      <c r="J1931" s="34" t="str">
        <f t="shared" si="151"/>
        <v>Admin &amp; OtherR&amp;M and Cleaning as % of Total Gross Profit</v>
      </c>
      <c r="K1931" s="34" t="str">
        <f t="shared" si="152"/>
        <v>100Repairs &amp; Maintenance - Toyota</v>
      </c>
      <c r="L1931" s="28">
        <f>+SUMIF('TB 4-24'!M:M,$AL1931,'TB 4-24'!G:G)</f>
        <v>0</v>
      </c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>
        <f>+SUMIF('Input Sheet'!$S:$S,$AL1931,'Input Sheet'!C:C)</f>
        <v>0</v>
      </c>
      <c r="Z1931" s="28">
        <f>+SUMIF('Input Sheet'!$S:$S,$AL1931,'Input Sheet'!D:D)</f>
        <v>0</v>
      </c>
      <c r="AA1931" s="28">
        <f>+SUMIF('Input Sheet'!$S:$S,$AL1931,'Input Sheet'!E:E)</f>
        <v>0</v>
      </c>
      <c r="AB1931" s="28">
        <f>+SUMIF('Input Sheet'!$S:$S,$AL1931,'Input Sheet'!F:F)</f>
        <v>0</v>
      </c>
      <c r="AC1931" s="28">
        <f>+SUMIF('Input Sheet'!$S:$S,$AL1931,'Input Sheet'!G:G)</f>
        <v>0</v>
      </c>
      <c r="AD1931" s="28">
        <f>+SUMIF('Input Sheet'!$S:$S,$AL1931,'Input Sheet'!H:H)</f>
        <v>0</v>
      </c>
      <c r="AE1931" s="28">
        <f>+SUMIF('Input Sheet'!$S:$S,$AL1931,'Input Sheet'!I:I)</f>
        <v>0</v>
      </c>
      <c r="AF1931" s="28">
        <f>+SUMIF('Input Sheet'!$S:$S,$AL1931,'Input Sheet'!J:J)</f>
        <v>0</v>
      </c>
      <c r="AG1931" s="28">
        <f>+SUMIF('Input Sheet'!$S:$S,$AL1931,'Input Sheet'!K:K)</f>
        <v>0</v>
      </c>
      <c r="AH1931" s="28">
        <f>+SUMIF('Input Sheet'!$S:$S,$AL1931,'Input Sheet'!L:L)</f>
        <v>0</v>
      </c>
      <c r="AI1931" s="28">
        <f>+SUMIF('Input Sheet'!$S:$S,$AL1931,'Input Sheet'!M:M)</f>
        <v>0</v>
      </c>
      <c r="AJ1931" s="28">
        <f>+SUMIF('Input Sheet'!$S:$S,$AL1931,'Input Sheet'!N:N)</f>
        <v>0</v>
      </c>
      <c r="AK1931" s="28"/>
      <c r="AL1931" s="27" t="str">
        <f t="shared" si="153"/>
        <v>100-7570M</v>
      </c>
      <c r="AM1931" s="34" t="str">
        <f t="shared" si="154"/>
        <v>Admin &amp; Other</v>
      </c>
      <c r="AN1931" s="34" t="str">
        <f t="shared" si="155"/>
        <v>Admin &amp; OtherR&amp;M and Cleaning as % of Total Gross Profit</v>
      </c>
      <c r="AO1931" s="35"/>
      <c r="AP1931" s="35"/>
      <c r="AQ1931" s="35"/>
    </row>
    <row r="1932" spans="1:43" x14ac:dyDescent="0.25">
      <c r="A1932" s="27" t="s">
        <v>103</v>
      </c>
      <c r="B1932" s="27" t="s">
        <v>104</v>
      </c>
      <c r="C1932" s="27" t="s">
        <v>104</v>
      </c>
      <c r="D1932" s="27" t="s">
        <v>208</v>
      </c>
      <c r="E1932" s="27" t="s">
        <v>649</v>
      </c>
      <c r="F1932" s="27" t="s">
        <v>744</v>
      </c>
      <c r="G1932" s="27" t="s">
        <v>745</v>
      </c>
      <c r="H1932" s="34" t="s">
        <v>644</v>
      </c>
      <c r="I1932" s="34" t="s">
        <v>722</v>
      </c>
      <c r="J1932" s="34" t="str">
        <f t="shared" si="151"/>
        <v>Admin &amp; OtherR&amp;M and Cleaning as % of Total Gross Profit</v>
      </c>
      <c r="K1932" s="34" t="str">
        <f t="shared" si="152"/>
        <v>110Repairs &amp; Maintenance - Toyota</v>
      </c>
      <c r="L1932" s="28">
        <f>+SUMIF('TB 4-24'!M:M,$AL1932,'TB 4-24'!G:G)</f>
        <v>0</v>
      </c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>
        <f>+SUMIF('Input Sheet'!$S:$S,$AL1932,'Input Sheet'!C:C)</f>
        <v>0</v>
      </c>
      <c r="Z1932" s="28">
        <f>+SUMIF('Input Sheet'!$S:$S,$AL1932,'Input Sheet'!D:D)</f>
        <v>0</v>
      </c>
      <c r="AA1932" s="28">
        <f>+SUMIF('Input Sheet'!$S:$S,$AL1932,'Input Sheet'!E:E)</f>
        <v>0</v>
      </c>
      <c r="AB1932" s="28">
        <f>+SUMIF('Input Sheet'!$S:$S,$AL1932,'Input Sheet'!F:F)</f>
        <v>0</v>
      </c>
      <c r="AC1932" s="28">
        <f>+SUMIF('Input Sheet'!$S:$S,$AL1932,'Input Sheet'!G:G)</f>
        <v>0</v>
      </c>
      <c r="AD1932" s="28">
        <f>+SUMIF('Input Sheet'!$S:$S,$AL1932,'Input Sheet'!H:H)</f>
        <v>0</v>
      </c>
      <c r="AE1932" s="28">
        <f>+SUMIF('Input Sheet'!$S:$S,$AL1932,'Input Sheet'!I:I)</f>
        <v>0</v>
      </c>
      <c r="AF1932" s="28">
        <f>+SUMIF('Input Sheet'!$S:$S,$AL1932,'Input Sheet'!J:J)</f>
        <v>0</v>
      </c>
      <c r="AG1932" s="28">
        <f>+SUMIF('Input Sheet'!$S:$S,$AL1932,'Input Sheet'!K:K)</f>
        <v>0</v>
      </c>
      <c r="AH1932" s="28">
        <f>+SUMIF('Input Sheet'!$S:$S,$AL1932,'Input Sheet'!L:L)</f>
        <v>0</v>
      </c>
      <c r="AI1932" s="28">
        <f>+SUMIF('Input Sheet'!$S:$S,$AL1932,'Input Sheet'!M:M)</f>
        <v>0</v>
      </c>
      <c r="AJ1932" s="28">
        <f>+SUMIF('Input Sheet'!$S:$S,$AL1932,'Input Sheet'!N:N)</f>
        <v>0</v>
      </c>
      <c r="AK1932" s="28"/>
      <c r="AL1932" s="27" t="str">
        <f t="shared" si="153"/>
        <v>110-7570M</v>
      </c>
      <c r="AM1932" s="34" t="str">
        <f t="shared" si="154"/>
        <v>Admin &amp; Other</v>
      </c>
      <c r="AN1932" s="34" t="str">
        <f t="shared" si="155"/>
        <v>Admin &amp; OtherR&amp;M and Cleaning as % of Total Gross Profit</v>
      </c>
      <c r="AO1932" s="35"/>
      <c r="AP1932" s="35"/>
      <c r="AQ1932" s="35"/>
    </row>
    <row r="1933" spans="1:43" x14ac:dyDescent="0.25">
      <c r="A1933" s="27" t="s">
        <v>103</v>
      </c>
      <c r="B1933" s="27" t="s">
        <v>104</v>
      </c>
      <c r="C1933" s="27" t="s">
        <v>104</v>
      </c>
      <c r="D1933" s="27" t="s">
        <v>208</v>
      </c>
      <c r="E1933" s="27" t="s">
        <v>654</v>
      </c>
      <c r="F1933" s="27" t="s">
        <v>744</v>
      </c>
      <c r="G1933" s="27" t="s">
        <v>745</v>
      </c>
      <c r="H1933" s="34" t="s">
        <v>644</v>
      </c>
      <c r="I1933" s="34" t="s">
        <v>722</v>
      </c>
      <c r="J1933" s="34" t="str">
        <f t="shared" si="151"/>
        <v>Admin &amp; OtherR&amp;M and Cleaning as % of Total Gross Profit</v>
      </c>
      <c r="K1933" s="34" t="str">
        <f t="shared" si="152"/>
        <v>120Repairs &amp; Maintenance - Toyota</v>
      </c>
      <c r="L1933" s="28">
        <f>+SUMIF('TB 4-24'!M:M,$AL1933,'TB 4-24'!G:G)</f>
        <v>0</v>
      </c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>
        <f>+SUMIF('Input Sheet'!$S:$S,$AL1933,'Input Sheet'!C:C)</f>
        <v>0</v>
      </c>
      <c r="Z1933" s="28">
        <f>+SUMIF('Input Sheet'!$S:$S,$AL1933,'Input Sheet'!D:D)</f>
        <v>0</v>
      </c>
      <c r="AA1933" s="28">
        <f>+SUMIF('Input Sheet'!$S:$S,$AL1933,'Input Sheet'!E:E)</f>
        <v>0</v>
      </c>
      <c r="AB1933" s="28">
        <f>+SUMIF('Input Sheet'!$S:$S,$AL1933,'Input Sheet'!F:F)</f>
        <v>0</v>
      </c>
      <c r="AC1933" s="28">
        <f>+SUMIF('Input Sheet'!$S:$S,$AL1933,'Input Sheet'!G:G)</f>
        <v>0</v>
      </c>
      <c r="AD1933" s="28">
        <f>+SUMIF('Input Sheet'!$S:$S,$AL1933,'Input Sheet'!H:H)</f>
        <v>0</v>
      </c>
      <c r="AE1933" s="28">
        <f>+SUMIF('Input Sheet'!$S:$S,$AL1933,'Input Sheet'!I:I)</f>
        <v>0</v>
      </c>
      <c r="AF1933" s="28">
        <f>+SUMIF('Input Sheet'!$S:$S,$AL1933,'Input Sheet'!J:J)</f>
        <v>0</v>
      </c>
      <c r="AG1933" s="28">
        <f>+SUMIF('Input Sheet'!$S:$S,$AL1933,'Input Sheet'!K:K)</f>
        <v>0</v>
      </c>
      <c r="AH1933" s="28">
        <f>+SUMIF('Input Sheet'!$S:$S,$AL1933,'Input Sheet'!L:L)</f>
        <v>0</v>
      </c>
      <c r="AI1933" s="28">
        <f>+SUMIF('Input Sheet'!$S:$S,$AL1933,'Input Sheet'!M:M)</f>
        <v>0</v>
      </c>
      <c r="AJ1933" s="28">
        <f>+SUMIF('Input Sheet'!$S:$S,$AL1933,'Input Sheet'!N:N)</f>
        <v>0</v>
      </c>
      <c r="AK1933" s="28"/>
      <c r="AL1933" s="27" t="str">
        <f t="shared" si="153"/>
        <v>120-7570M</v>
      </c>
      <c r="AM1933" s="34" t="str">
        <f t="shared" si="154"/>
        <v>Admin &amp; Other</v>
      </c>
      <c r="AN1933" s="34" t="str">
        <f t="shared" si="155"/>
        <v>Admin &amp; OtherR&amp;M and Cleaning as % of Total Gross Profit</v>
      </c>
      <c r="AO1933" s="35"/>
      <c r="AP1933" s="35"/>
      <c r="AQ1933" s="35"/>
    </row>
    <row r="1934" spans="1:43" x14ac:dyDescent="0.25">
      <c r="A1934" s="27" t="s">
        <v>103</v>
      </c>
      <c r="B1934" s="27" t="s">
        <v>104</v>
      </c>
      <c r="C1934" s="27" t="s">
        <v>104</v>
      </c>
      <c r="D1934" s="27" t="s">
        <v>208</v>
      </c>
      <c r="E1934" s="27" t="s">
        <v>678</v>
      </c>
      <c r="F1934" s="27" t="s">
        <v>744</v>
      </c>
      <c r="G1934" s="27" t="s">
        <v>745</v>
      </c>
      <c r="H1934" s="34" t="s">
        <v>644</v>
      </c>
      <c r="I1934" s="34" t="s">
        <v>722</v>
      </c>
      <c r="J1934" s="34" t="str">
        <f t="shared" si="151"/>
        <v>Admin &amp; OtherR&amp;M and Cleaning as % of Total Gross Profit</v>
      </c>
      <c r="K1934" s="34" t="str">
        <f t="shared" si="152"/>
        <v>121Repairs &amp; Maintenance - Toyota</v>
      </c>
      <c r="L1934" s="28">
        <f>+SUMIF('TB 4-24'!M:M,$AL1934,'TB 4-24'!G:G)</f>
        <v>0</v>
      </c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>
        <f>+SUMIF('Input Sheet'!$S:$S,$AL1934,'Input Sheet'!C:C)</f>
        <v>0</v>
      </c>
      <c r="Z1934" s="28">
        <f>+SUMIF('Input Sheet'!$S:$S,$AL1934,'Input Sheet'!D:D)</f>
        <v>0</v>
      </c>
      <c r="AA1934" s="28">
        <f>+SUMIF('Input Sheet'!$S:$S,$AL1934,'Input Sheet'!E:E)</f>
        <v>0</v>
      </c>
      <c r="AB1934" s="28">
        <f>+SUMIF('Input Sheet'!$S:$S,$AL1934,'Input Sheet'!F:F)</f>
        <v>0</v>
      </c>
      <c r="AC1934" s="28">
        <f>+SUMIF('Input Sheet'!$S:$S,$AL1934,'Input Sheet'!G:G)</f>
        <v>0</v>
      </c>
      <c r="AD1934" s="28">
        <f>+SUMIF('Input Sheet'!$S:$S,$AL1934,'Input Sheet'!H:H)</f>
        <v>0</v>
      </c>
      <c r="AE1934" s="28">
        <f>+SUMIF('Input Sheet'!$S:$S,$AL1934,'Input Sheet'!I:I)</f>
        <v>0</v>
      </c>
      <c r="AF1934" s="28">
        <f>+SUMIF('Input Sheet'!$S:$S,$AL1934,'Input Sheet'!J:J)</f>
        <v>0</v>
      </c>
      <c r="AG1934" s="28">
        <f>+SUMIF('Input Sheet'!$S:$S,$AL1934,'Input Sheet'!K:K)</f>
        <v>0</v>
      </c>
      <c r="AH1934" s="28">
        <f>+SUMIF('Input Sheet'!$S:$S,$AL1934,'Input Sheet'!L:L)</f>
        <v>0</v>
      </c>
      <c r="AI1934" s="28">
        <f>+SUMIF('Input Sheet'!$S:$S,$AL1934,'Input Sheet'!M:M)</f>
        <v>0</v>
      </c>
      <c r="AJ1934" s="28">
        <f>+SUMIF('Input Sheet'!$S:$S,$AL1934,'Input Sheet'!N:N)</f>
        <v>0</v>
      </c>
      <c r="AK1934" s="28"/>
      <c r="AL1934" s="27" t="str">
        <f t="shared" si="153"/>
        <v>121-7570M</v>
      </c>
      <c r="AM1934" s="34" t="str">
        <f t="shared" si="154"/>
        <v>Admin &amp; Other</v>
      </c>
      <c r="AN1934" s="34" t="str">
        <f t="shared" si="155"/>
        <v>Admin &amp; OtherR&amp;M and Cleaning as % of Total Gross Profit</v>
      </c>
      <c r="AO1934" s="35"/>
      <c r="AP1934" s="35"/>
      <c r="AQ1934" s="35"/>
    </row>
    <row r="1935" spans="1:43" x14ac:dyDescent="0.25">
      <c r="A1935" s="27" t="s">
        <v>103</v>
      </c>
      <c r="B1935" s="27" t="s">
        <v>104</v>
      </c>
      <c r="C1935" s="27" t="s">
        <v>104</v>
      </c>
      <c r="D1935" s="27" t="s">
        <v>208</v>
      </c>
      <c r="E1935" s="27" t="s">
        <v>680</v>
      </c>
      <c r="F1935" s="27" t="s">
        <v>744</v>
      </c>
      <c r="G1935" s="27" t="s">
        <v>745</v>
      </c>
      <c r="H1935" s="34" t="s">
        <v>644</v>
      </c>
      <c r="I1935" s="34" t="s">
        <v>722</v>
      </c>
      <c r="J1935" s="34" t="str">
        <f t="shared" si="151"/>
        <v>Admin &amp; OtherR&amp;M and Cleaning as % of Total Gross Profit</v>
      </c>
      <c r="K1935" s="34" t="str">
        <f t="shared" si="152"/>
        <v>130Repairs &amp; Maintenance - Toyota</v>
      </c>
      <c r="L1935" s="28">
        <f>+SUMIF('TB 4-24'!M:M,$AL1935,'TB 4-24'!G:G)</f>
        <v>0</v>
      </c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>
        <f>+SUMIF('Input Sheet'!$S:$S,$AL1935,'Input Sheet'!C:C)</f>
        <v>0</v>
      </c>
      <c r="Z1935" s="28">
        <f>+SUMIF('Input Sheet'!$S:$S,$AL1935,'Input Sheet'!D:D)</f>
        <v>0</v>
      </c>
      <c r="AA1935" s="28">
        <f>+SUMIF('Input Sheet'!$S:$S,$AL1935,'Input Sheet'!E:E)</f>
        <v>0</v>
      </c>
      <c r="AB1935" s="28">
        <f>+SUMIF('Input Sheet'!$S:$S,$AL1935,'Input Sheet'!F:F)</f>
        <v>0</v>
      </c>
      <c r="AC1935" s="28">
        <f>+SUMIF('Input Sheet'!$S:$S,$AL1935,'Input Sheet'!G:G)</f>
        <v>0</v>
      </c>
      <c r="AD1935" s="28">
        <f>+SUMIF('Input Sheet'!$S:$S,$AL1935,'Input Sheet'!H:H)</f>
        <v>0</v>
      </c>
      <c r="AE1935" s="28">
        <f>+SUMIF('Input Sheet'!$S:$S,$AL1935,'Input Sheet'!I:I)</f>
        <v>0</v>
      </c>
      <c r="AF1935" s="28">
        <f>+SUMIF('Input Sheet'!$S:$S,$AL1935,'Input Sheet'!J:J)</f>
        <v>0</v>
      </c>
      <c r="AG1935" s="28">
        <f>+SUMIF('Input Sheet'!$S:$S,$AL1935,'Input Sheet'!K:K)</f>
        <v>0</v>
      </c>
      <c r="AH1935" s="28">
        <f>+SUMIF('Input Sheet'!$S:$S,$AL1935,'Input Sheet'!L:L)</f>
        <v>0</v>
      </c>
      <c r="AI1935" s="28">
        <f>+SUMIF('Input Sheet'!$S:$S,$AL1935,'Input Sheet'!M:M)</f>
        <v>0</v>
      </c>
      <c r="AJ1935" s="28">
        <f>+SUMIF('Input Sheet'!$S:$S,$AL1935,'Input Sheet'!N:N)</f>
        <v>0</v>
      </c>
      <c r="AK1935" s="28"/>
      <c r="AL1935" s="27" t="str">
        <f t="shared" si="153"/>
        <v>130-7570M</v>
      </c>
      <c r="AM1935" s="34" t="str">
        <f t="shared" si="154"/>
        <v>Admin &amp; Other</v>
      </c>
      <c r="AN1935" s="34" t="str">
        <f t="shared" si="155"/>
        <v>Admin &amp; OtherR&amp;M and Cleaning as % of Total Gross Profit</v>
      </c>
      <c r="AO1935" s="35"/>
      <c r="AP1935" s="35"/>
      <c r="AQ1935" s="35"/>
    </row>
    <row r="1936" spans="1:43" x14ac:dyDescent="0.25">
      <c r="A1936" s="27" t="s">
        <v>103</v>
      </c>
      <c r="B1936" s="27" t="s">
        <v>104</v>
      </c>
      <c r="C1936" s="27" t="s">
        <v>104</v>
      </c>
      <c r="D1936" s="27" t="s">
        <v>208</v>
      </c>
      <c r="E1936" s="27" t="s">
        <v>679</v>
      </c>
      <c r="F1936" s="27" t="s">
        <v>744</v>
      </c>
      <c r="G1936" s="27" t="s">
        <v>745</v>
      </c>
      <c r="H1936" s="34" t="s">
        <v>644</v>
      </c>
      <c r="I1936" s="34" t="s">
        <v>722</v>
      </c>
      <c r="J1936" s="34" t="str">
        <f t="shared" si="151"/>
        <v>Admin &amp; OtherR&amp;M and Cleaning as % of Total Gross Profit</v>
      </c>
      <c r="K1936" s="34" t="str">
        <f t="shared" si="152"/>
        <v>160Repairs &amp; Maintenance - Toyota</v>
      </c>
      <c r="L1936" s="28">
        <f>+SUMIF('TB 4-24'!M:M,$AL1936,'TB 4-24'!G:G)</f>
        <v>0</v>
      </c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>
        <f>+SUMIF('Input Sheet'!$S:$S,$AL1936,'Input Sheet'!C:C)</f>
        <v>0</v>
      </c>
      <c r="Z1936" s="28">
        <f>+SUMIF('Input Sheet'!$S:$S,$AL1936,'Input Sheet'!D:D)</f>
        <v>0</v>
      </c>
      <c r="AA1936" s="28">
        <f>+SUMIF('Input Sheet'!$S:$S,$AL1936,'Input Sheet'!E:E)</f>
        <v>0</v>
      </c>
      <c r="AB1936" s="28">
        <f>+SUMIF('Input Sheet'!$S:$S,$AL1936,'Input Sheet'!F:F)</f>
        <v>0</v>
      </c>
      <c r="AC1936" s="28">
        <f>+SUMIF('Input Sheet'!$S:$S,$AL1936,'Input Sheet'!G:G)</f>
        <v>0</v>
      </c>
      <c r="AD1936" s="28">
        <f>+SUMIF('Input Sheet'!$S:$S,$AL1936,'Input Sheet'!H:H)</f>
        <v>0</v>
      </c>
      <c r="AE1936" s="28">
        <f>+SUMIF('Input Sheet'!$S:$S,$AL1936,'Input Sheet'!I:I)</f>
        <v>0</v>
      </c>
      <c r="AF1936" s="28">
        <f>+SUMIF('Input Sheet'!$S:$S,$AL1936,'Input Sheet'!J:J)</f>
        <v>0</v>
      </c>
      <c r="AG1936" s="28">
        <f>+SUMIF('Input Sheet'!$S:$S,$AL1936,'Input Sheet'!K:K)</f>
        <v>0</v>
      </c>
      <c r="AH1936" s="28">
        <f>+SUMIF('Input Sheet'!$S:$S,$AL1936,'Input Sheet'!L:L)</f>
        <v>0</v>
      </c>
      <c r="AI1936" s="28">
        <f>+SUMIF('Input Sheet'!$S:$S,$AL1936,'Input Sheet'!M:M)</f>
        <v>0</v>
      </c>
      <c r="AJ1936" s="28">
        <f>+SUMIF('Input Sheet'!$S:$S,$AL1936,'Input Sheet'!N:N)</f>
        <v>0</v>
      </c>
      <c r="AK1936" s="28"/>
      <c r="AL1936" s="27" t="str">
        <f t="shared" si="153"/>
        <v>160-7570M</v>
      </c>
      <c r="AM1936" s="34" t="str">
        <f t="shared" si="154"/>
        <v>Admin &amp; Other</v>
      </c>
      <c r="AN1936" s="34" t="str">
        <f t="shared" si="155"/>
        <v>Admin &amp; OtherR&amp;M and Cleaning as % of Total Gross Profit</v>
      </c>
      <c r="AO1936" s="35"/>
      <c r="AP1936" s="35"/>
      <c r="AQ1936" s="35"/>
    </row>
    <row r="1937" spans="1:43" x14ac:dyDescent="0.25">
      <c r="A1937" s="27" t="s">
        <v>103</v>
      </c>
      <c r="B1937" s="27" t="s">
        <v>104</v>
      </c>
      <c r="C1937" s="27" t="s">
        <v>104</v>
      </c>
      <c r="D1937" s="27" t="s">
        <v>208</v>
      </c>
      <c r="E1937" s="27" t="s">
        <v>641</v>
      </c>
      <c r="F1937" s="27" t="s">
        <v>744</v>
      </c>
      <c r="G1937" s="27" t="s">
        <v>745</v>
      </c>
      <c r="H1937" s="34" t="s">
        <v>644</v>
      </c>
      <c r="I1937" s="34" t="s">
        <v>722</v>
      </c>
      <c r="J1937" s="34" t="str">
        <f t="shared" si="151"/>
        <v>Admin &amp; OtherR&amp;M and Cleaning as % of Total Gross Profit</v>
      </c>
      <c r="K1937" s="34" t="str">
        <f t="shared" si="152"/>
        <v>170Repairs &amp; Maintenance - Toyota</v>
      </c>
      <c r="L1937" s="28">
        <f>+SUMIF('TB 4-24'!M:M,$AL1937,'TB 4-24'!G:G)</f>
        <v>0</v>
      </c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>
        <f>+SUMIF('Input Sheet'!$S:$S,$AL1937,'Input Sheet'!C:C)</f>
        <v>0</v>
      </c>
      <c r="Z1937" s="28">
        <f>+SUMIF('Input Sheet'!$S:$S,$AL1937,'Input Sheet'!D:D)</f>
        <v>0</v>
      </c>
      <c r="AA1937" s="28">
        <f>+SUMIF('Input Sheet'!$S:$S,$AL1937,'Input Sheet'!E:E)</f>
        <v>0</v>
      </c>
      <c r="AB1937" s="28">
        <f>+SUMIF('Input Sheet'!$S:$S,$AL1937,'Input Sheet'!F:F)</f>
        <v>0</v>
      </c>
      <c r="AC1937" s="28">
        <f>+SUMIF('Input Sheet'!$S:$S,$AL1937,'Input Sheet'!G:G)</f>
        <v>0</v>
      </c>
      <c r="AD1937" s="28">
        <f>+SUMIF('Input Sheet'!$S:$S,$AL1937,'Input Sheet'!H:H)</f>
        <v>0</v>
      </c>
      <c r="AE1937" s="28">
        <f>+SUMIF('Input Sheet'!$S:$S,$AL1937,'Input Sheet'!I:I)</f>
        <v>0</v>
      </c>
      <c r="AF1937" s="28">
        <f>+SUMIF('Input Sheet'!$S:$S,$AL1937,'Input Sheet'!J:J)</f>
        <v>0</v>
      </c>
      <c r="AG1937" s="28">
        <f>+SUMIF('Input Sheet'!$S:$S,$AL1937,'Input Sheet'!K:K)</f>
        <v>0</v>
      </c>
      <c r="AH1937" s="28">
        <f>+SUMIF('Input Sheet'!$S:$S,$AL1937,'Input Sheet'!L:L)</f>
        <v>0</v>
      </c>
      <c r="AI1937" s="28">
        <f>+SUMIF('Input Sheet'!$S:$S,$AL1937,'Input Sheet'!M:M)</f>
        <v>0</v>
      </c>
      <c r="AJ1937" s="28">
        <f>+SUMIF('Input Sheet'!$S:$S,$AL1937,'Input Sheet'!N:N)</f>
        <v>0</v>
      </c>
      <c r="AK1937" s="28"/>
      <c r="AL1937" s="27" t="str">
        <f t="shared" si="153"/>
        <v>170-7570M</v>
      </c>
      <c r="AM1937" s="34" t="str">
        <f t="shared" si="154"/>
        <v>Admin &amp; Other</v>
      </c>
      <c r="AN1937" s="34" t="str">
        <f t="shared" si="155"/>
        <v>Admin &amp; OtherR&amp;M and Cleaning as % of Total Gross Profit</v>
      </c>
      <c r="AO1937" s="35"/>
      <c r="AP1937" s="35"/>
      <c r="AQ1937" s="35"/>
    </row>
    <row r="1938" spans="1:43" x14ac:dyDescent="0.25">
      <c r="A1938" s="27" t="s">
        <v>103</v>
      </c>
      <c r="B1938" s="27" t="s">
        <v>104</v>
      </c>
      <c r="C1938" s="27" t="s">
        <v>657</v>
      </c>
      <c r="D1938" s="27" t="s">
        <v>209</v>
      </c>
      <c r="E1938" s="27" t="s">
        <v>681</v>
      </c>
      <c r="F1938" s="27" t="s">
        <v>744</v>
      </c>
      <c r="G1938" s="27" t="s">
        <v>745</v>
      </c>
      <c r="H1938" s="34" t="s">
        <v>644</v>
      </c>
      <c r="I1938" s="34" t="s">
        <v>722</v>
      </c>
      <c r="J1938" s="34" t="str">
        <f t="shared" si="151"/>
        <v>Admin &amp; OtherR&amp;M and Cleaning as % of Total Gross Profit</v>
      </c>
      <c r="K1938" s="34" t="str">
        <f t="shared" si="152"/>
        <v>230Repairs &amp; Maintenance - Toyota</v>
      </c>
      <c r="L1938" s="28">
        <f>+SUMIF('TB 4-24'!M:M,$AL1938,'TB 4-24'!G:G)</f>
        <v>0</v>
      </c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>
        <f>+SUMIF('Input Sheet'!$S:$S,$AL1938,'Input Sheet'!C:C)</f>
        <v>0</v>
      </c>
      <c r="Z1938" s="28">
        <f>+SUMIF('Input Sheet'!$S:$S,$AL1938,'Input Sheet'!D:D)</f>
        <v>0</v>
      </c>
      <c r="AA1938" s="28">
        <f>+SUMIF('Input Sheet'!$S:$S,$AL1938,'Input Sheet'!E:E)</f>
        <v>0</v>
      </c>
      <c r="AB1938" s="28">
        <f>+SUMIF('Input Sheet'!$S:$S,$AL1938,'Input Sheet'!F:F)</f>
        <v>0</v>
      </c>
      <c r="AC1938" s="28">
        <f>+SUMIF('Input Sheet'!$S:$S,$AL1938,'Input Sheet'!G:G)</f>
        <v>0</v>
      </c>
      <c r="AD1938" s="28">
        <f>+SUMIF('Input Sheet'!$S:$S,$AL1938,'Input Sheet'!H:H)</f>
        <v>0</v>
      </c>
      <c r="AE1938" s="28">
        <f>+SUMIF('Input Sheet'!$S:$S,$AL1938,'Input Sheet'!I:I)</f>
        <v>0</v>
      </c>
      <c r="AF1938" s="28">
        <f>+SUMIF('Input Sheet'!$S:$S,$AL1938,'Input Sheet'!J:J)</f>
        <v>0</v>
      </c>
      <c r="AG1938" s="28">
        <f>+SUMIF('Input Sheet'!$S:$S,$AL1938,'Input Sheet'!K:K)</f>
        <v>0</v>
      </c>
      <c r="AH1938" s="28">
        <f>+SUMIF('Input Sheet'!$S:$S,$AL1938,'Input Sheet'!L:L)</f>
        <v>0</v>
      </c>
      <c r="AI1938" s="28">
        <f>+SUMIF('Input Sheet'!$S:$S,$AL1938,'Input Sheet'!M:M)</f>
        <v>0</v>
      </c>
      <c r="AJ1938" s="28">
        <f>+SUMIF('Input Sheet'!$S:$S,$AL1938,'Input Sheet'!N:N)</f>
        <v>0</v>
      </c>
      <c r="AK1938" s="28"/>
      <c r="AL1938" s="27" t="str">
        <f t="shared" si="153"/>
        <v>230-7750</v>
      </c>
      <c r="AM1938" s="34" t="str">
        <f t="shared" si="154"/>
        <v>Admin &amp; Other</v>
      </c>
      <c r="AN1938" s="34" t="str">
        <f t="shared" si="155"/>
        <v>Admin &amp; OtherR&amp;M and Cleaning as % of Total Gross Profit</v>
      </c>
      <c r="AO1938" s="35"/>
      <c r="AP1938" s="35"/>
      <c r="AQ1938" s="35"/>
    </row>
    <row r="1939" spans="1:43" x14ac:dyDescent="0.25">
      <c r="A1939" s="27" t="s">
        <v>103</v>
      </c>
      <c r="B1939" s="27" t="s">
        <v>104</v>
      </c>
      <c r="C1939" s="27" t="s">
        <v>104</v>
      </c>
      <c r="D1939" s="27" t="s">
        <v>209</v>
      </c>
      <c r="E1939" s="27" t="s">
        <v>679</v>
      </c>
      <c r="F1939" s="27" t="s">
        <v>744</v>
      </c>
      <c r="G1939" s="27" t="s">
        <v>745</v>
      </c>
      <c r="H1939" s="34" t="s">
        <v>644</v>
      </c>
      <c r="I1939" s="34" t="s">
        <v>722</v>
      </c>
      <c r="J1939" s="34" t="str">
        <f t="shared" si="151"/>
        <v>Admin &amp; OtherR&amp;M and Cleaning as % of Total Gross Profit</v>
      </c>
      <c r="K1939" s="34" t="str">
        <f t="shared" si="152"/>
        <v>160Repairs &amp; Maintenance - Toyota</v>
      </c>
      <c r="L1939" s="28">
        <f>+SUMIF('TB 4-24'!M:M,$AL1939,'TB 4-24'!G:G)</f>
        <v>0</v>
      </c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>
        <f>+SUMIF('Input Sheet'!$S:$S,$AL1939,'Input Sheet'!C:C)</f>
        <v>0</v>
      </c>
      <c r="Z1939" s="28">
        <f>+SUMIF('Input Sheet'!$S:$S,$AL1939,'Input Sheet'!D:D)</f>
        <v>0</v>
      </c>
      <c r="AA1939" s="28">
        <f>+SUMIF('Input Sheet'!$S:$S,$AL1939,'Input Sheet'!E:E)</f>
        <v>0</v>
      </c>
      <c r="AB1939" s="28">
        <f>+SUMIF('Input Sheet'!$S:$S,$AL1939,'Input Sheet'!F:F)</f>
        <v>0</v>
      </c>
      <c r="AC1939" s="28">
        <f>+SUMIF('Input Sheet'!$S:$S,$AL1939,'Input Sheet'!G:G)</f>
        <v>0</v>
      </c>
      <c r="AD1939" s="28">
        <f>+SUMIF('Input Sheet'!$S:$S,$AL1939,'Input Sheet'!H:H)</f>
        <v>0</v>
      </c>
      <c r="AE1939" s="28">
        <f>+SUMIF('Input Sheet'!$S:$S,$AL1939,'Input Sheet'!I:I)</f>
        <v>0</v>
      </c>
      <c r="AF1939" s="28">
        <f>+SUMIF('Input Sheet'!$S:$S,$AL1939,'Input Sheet'!J:J)</f>
        <v>0</v>
      </c>
      <c r="AG1939" s="28">
        <f>+SUMIF('Input Sheet'!$S:$S,$AL1939,'Input Sheet'!K:K)</f>
        <v>0</v>
      </c>
      <c r="AH1939" s="28">
        <f>+SUMIF('Input Sheet'!$S:$S,$AL1939,'Input Sheet'!L:L)</f>
        <v>0</v>
      </c>
      <c r="AI1939" s="28">
        <f>+SUMIF('Input Sheet'!$S:$S,$AL1939,'Input Sheet'!M:M)</f>
        <v>0</v>
      </c>
      <c r="AJ1939" s="28">
        <f>+SUMIF('Input Sheet'!$S:$S,$AL1939,'Input Sheet'!N:N)</f>
        <v>0</v>
      </c>
      <c r="AK1939" s="28"/>
      <c r="AL1939" s="27" t="str">
        <f t="shared" si="153"/>
        <v>160-7750</v>
      </c>
      <c r="AM1939" s="34" t="str">
        <f t="shared" si="154"/>
        <v>Admin &amp; Other</v>
      </c>
      <c r="AN1939" s="34" t="str">
        <f t="shared" si="155"/>
        <v>Admin &amp; OtherR&amp;M and Cleaning as % of Total Gross Profit</v>
      </c>
      <c r="AO1939" s="35"/>
      <c r="AP1939" s="35"/>
      <c r="AQ1939" s="35"/>
    </row>
    <row r="1940" spans="1:43" x14ac:dyDescent="0.25">
      <c r="A1940" s="27" t="s">
        <v>103</v>
      </c>
      <c r="B1940" s="27" t="s">
        <v>104</v>
      </c>
      <c r="C1940" s="27" t="s">
        <v>657</v>
      </c>
      <c r="D1940" s="27" t="s">
        <v>209</v>
      </c>
      <c r="E1940" s="27" t="s">
        <v>659</v>
      </c>
      <c r="F1940" s="27" t="s">
        <v>744</v>
      </c>
      <c r="G1940" s="27" t="s">
        <v>745</v>
      </c>
      <c r="H1940" s="34" t="s">
        <v>644</v>
      </c>
      <c r="I1940" s="34" t="s">
        <v>722</v>
      </c>
      <c r="J1940" s="34" t="str">
        <f t="shared" si="151"/>
        <v>Admin &amp; OtherR&amp;M and Cleaning as % of Total Gross Profit</v>
      </c>
      <c r="K1940" s="34" t="str">
        <f t="shared" si="152"/>
        <v>220Repairs &amp; Maintenance - Toyota</v>
      </c>
      <c r="L1940" s="28">
        <f>+SUMIF('TB 4-24'!M:M,$AL1940,'TB 4-24'!G:G)</f>
        <v>0</v>
      </c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>
        <f>+SUMIF('Input Sheet'!$S:$S,$AL1940,'Input Sheet'!C:C)</f>
        <v>0</v>
      </c>
      <c r="Z1940" s="28">
        <f>+SUMIF('Input Sheet'!$S:$S,$AL1940,'Input Sheet'!D:D)</f>
        <v>0</v>
      </c>
      <c r="AA1940" s="28">
        <f>+SUMIF('Input Sheet'!$S:$S,$AL1940,'Input Sheet'!E:E)</f>
        <v>0</v>
      </c>
      <c r="AB1940" s="28">
        <f>+SUMIF('Input Sheet'!$S:$S,$AL1940,'Input Sheet'!F:F)</f>
        <v>0</v>
      </c>
      <c r="AC1940" s="28">
        <f>+SUMIF('Input Sheet'!$S:$S,$AL1940,'Input Sheet'!G:G)</f>
        <v>0</v>
      </c>
      <c r="AD1940" s="28">
        <f>+SUMIF('Input Sheet'!$S:$S,$AL1940,'Input Sheet'!H:H)</f>
        <v>0</v>
      </c>
      <c r="AE1940" s="28">
        <f>+SUMIF('Input Sheet'!$S:$S,$AL1940,'Input Sheet'!I:I)</f>
        <v>0</v>
      </c>
      <c r="AF1940" s="28">
        <f>+SUMIF('Input Sheet'!$S:$S,$AL1940,'Input Sheet'!J:J)</f>
        <v>0</v>
      </c>
      <c r="AG1940" s="28">
        <f>+SUMIF('Input Sheet'!$S:$S,$AL1940,'Input Sheet'!K:K)</f>
        <v>0</v>
      </c>
      <c r="AH1940" s="28">
        <f>+SUMIF('Input Sheet'!$S:$S,$AL1940,'Input Sheet'!L:L)</f>
        <v>0</v>
      </c>
      <c r="AI1940" s="28">
        <f>+SUMIF('Input Sheet'!$S:$S,$AL1940,'Input Sheet'!M:M)</f>
        <v>0</v>
      </c>
      <c r="AJ1940" s="28">
        <f>+SUMIF('Input Sheet'!$S:$S,$AL1940,'Input Sheet'!N:N)</f>
        <v>0</v>
      </c>
      <c r="AK1940" s="28"/>
      <c r="AL1940" s="27" t="str">
        <f t="shared" si="153"/>
        <v>220-7750</v>
      </c>
      <c r="AM1940" s="34" t="str">
        <f t="shared" si="154"/>
        <v>Admin &amp; Other</v>
      </c>
      <c r="AN1940" s="34" t="str">
        <f t="shared" si="155"/>
        <v>Admin &amp; OtherR&amp;M and Cleaning as % of Total Gross Profit</v>
      </c>
      <c r="AO1940" s="35"/>
      <c r="AP1940" s="35"/>
      <c r="AQ1940" s="35"/>
    </row>
    <row r="1941" spans="1:43" x14ac:dyDescent="0.25">
      <c r="A1941" s="27" t="s">
        <v>103</v>
      </c>
      <c r="B1941" s="27" t="s">
        <v>104</v>
      </c>
      <c r="C1941" s="27" t="s">
        <v>671</v>
      </c>
      <c r="D1941" s="27" t="s">
        <v>209</v>
      </c>
      <c r="E1941" s="27" t="s">
        <v>675</v>
      </c>
      <c r="F1941" s="27" t="s">
        <v>744</v>
      </c>
      <c r="G1941" s="27" t="s">
        <v>745</v>
      </c>
      <c r="H1941" s="34" t="s">
        <v>644</v>
      </c>
      <c r="I1941" s="34" t="s">
        <v>722</v>
      </c>
      <c r="J1941" s="34" t="str">
        <f t="shared" si="151"/>
        <v>Admin &amp; OtherR&amp;M and Cleaning as % of Total Gross Profit</v>
      </c>
      <c r="K1941" s="34" t="str">
        <f t="shared" si="152"/>
        <v>330Repairs &amp; Maintenance - Toyota</v>
      </c>
      <c r="L1941" s="28">
        <f>+SUMIF('TB 4-24'!M:M,$AL1941,'TB 4-24'!G:G)</f>
        <v>0</v>
      </c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>
        <f>+SUMIF('Input Sheet'!$S:$S,$AL1941,'Input Sheet'!C:C)</f>
        <v>0</v>
      </c>
      <c r="Z1941" s="28">
        <f>+SUMIF('Input Sheet'!$S:$S,$AL1941,'Input Sheet'!D:D)</f>
        <v>0</v>
      </c>
      <c r="AA1941" s="28">
        <f>+SUMIF('Input Sheet'!$S:$S,$AL1941,'Input Sheet'!E:E)</f>
        <v>0</v>
      </c>
      <c r="AB1941" s="28">
        <f>+SUMIF('Input Sheet'!$S:$S,$AL1941,'Input Sheet'!F:F)</f>
        <v>0</v>
      </c>
      <c r="AC1941" s="28">
        <f>+SUMIF('Input Sheet'!$S:$S,$AL1941,'Input Sheet'!G:G)</f>
        <v>0</v>
      </c>
      <c r="AD1941" s="28">
        <f>+SUMIF('Input Sheet'!$S:$S,$AL1941,'Input Sheet'!H:H)</f>
        <v>0</v>
      </c>
      <c r="AE1941" s="28">
        <f>+SUMIF('Input Sheet'!$S:$S,$AL1941,'Input Sheet'!I:I)</f>
        <v>0</v>
      </c>
      <c r="AF1941" s="28">
        <f>+SUMIF('Input Sheet'!$S:$S,$AL1941,'Input Sheet'!J:J)</f>
        <v>0</v>
      </c>
      <c r="AG1941" s="28">
        <f>+SUMIF('Input Sheet'!$S:$S,$AL1941,'Input Sheet'!K:K)</f>
        <v>0</v>
      </c>
      <c r="AH1941" s="28">
        <f>+SUMIF('Input Sheet'!$S:$S,$AL1941,'Input Sheet'!L:L)</f>
        <v>0</v>
      </c>
      <c r="AI1941" s="28">
        <f>+SUMIF('Input Sheet'!$S:$S,$AL1941,'Input Sheet'!M:M)</f>
        <v>0</v>
      </c>
      <c r="AJ1941" s="28">
        <f>+SUMIF('Input Sheet'!$S:$S,$AL1941,'Input Sheet'!N:N)</f>
        <v>0</v>
      </c>
      <c r="AK1941" s="28"/>
      <c r="AL1941" s="27" t="str">
        <f t="shared" si="153"/>
        <v>330-7750</v>
      </c>
      <c r="AM1941" s="34" t="str">
        <f t="shared" si="154"/>
        <v>Admin &amp; Other</v>
      </c>
      <c r="AN1941" s="34" t="str">
        <f t="shared" si="155"/>
        <v>Admin &amp; OtherR&amp;M and Cleaning as % of Total Gross Profit</v>
      </c>
      <c r="AO1941" s="35"/>
      <c r="AP1941" s="35"/>
      <c r="AQ1941" s="35"/>
    </row>
    <row r="1942" spans="1:43" x14ac:dyDescent="0.25">
      <c r="A1942" s="27" t="s">
        <v>103</v>
      </c>
      <c r="B1942" s="27" t="s">
        <v>104</v>
      </c>
      <c r="C1942" s="27" t="s">
        <v>104</v>
      </c>
      <c r="D1942" s="27" t="s">
        <v>199</v>
      </c>
      <c r="E1942" s="27" t="s">
        <v>654</v>
      </c>
      <c r="F1942" s="27" t="s">
        <v>742</v>
      </c>
      <c r="G1942" s="27" t="s">
        <v>743</v>
      </c>
      <c r="H1942" s="34" t="s">
        <v>644</v>
      </c>
      <c r="I1942" s="34" t="s">
        <v>741</v>
      </c>
      <c r="J1942" s="34" t="str">
        <f t="shared" si="151"/>
        <v>Admin &amp; OtherRent &amp; Rates as % of Total Gross Profit</v>
      </c>
      <c r="K1942" s="34" t="str">
        <f t="shared" si="152"/>
        <v>120Rates - Toyota</v>
      </c>
      <c r="L1942" s="28">
        <f>+SUMIF('TB 4-24'!M:M,$AL1942,'TB 4-24'!G:G)</f>
        <v>0</v>
      </c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>
        <f>+SUMIF('Input Sheet'!$S:$S,$AL1942,'Input Sheet'!C:C)</f>
        <v>0</v>
      </c>
      <c r="Z1942" s="28">
        <f>+SUMIF('Input Sheet'!$S:$S,$AL1942,'Input Sheet'!D:D)</f>
        <v>0</v>
      </c>
      <c r="AA1942" s="28">
        <f>+SUMIF('Input Sheet'!$S:$S,$AL1942,'Input Sheet'!E:E)</f>
        <v>0</v>
      </c>
      <c r="AB1942" s="28">
        <f>+SUMIF('Input Sheet'!$S:$S,$AL1942,'Input Sheet'!F:F)</f>
        <v>0</v>
      </c>
      <c r="AC1942" s="28">
        <f>+SUMIF('Input Sheet'!$S:$S,$AL1942,'Input Sheet'!G:G)</f>
        <v>0</v>
      </c>
      <c r="AD1942" s="28">
        <f>+SUMIF('Input Sheet'!$S:$S,$AL1942,'Input Sheet'!H:H)</f>
        <v>0</v>
      </c>
      <c r="AE1942" s="28">
        <f>+SUMIF('Input Sheet'!$S:$S,$AL1942,'Input Sheet'!I:I)</f>
        <v>0</v>
      </c>
      <c r="AF1942" s="28">
        <f>+SUMIF('Input Sheet'!$S:$S,$AL1942,'Input Sheet'!J:J)</f>
        <v>0</v>
      </c>
      <c r="AG1942" s="28">
        <f>+SUMIF('Input Sheet'!$S:$S,$AL1942,'Input Sheet'!K:K)</f>
        <v>0</v>
      </c>
      <c r="AH1942" s="28">
        <f>+SUMIF('Input Sheet'!$S:$S,$AL1942,'Input Sheet'!L:L)</f>
        <v>0</v>
      </c>
      <c r="AI1942" s="28">
        <f>+SUMIF('Input Sheet'!$S:$S,$AL1942,'Input Sheet'!M:M)</f>
        <v>0</v>
      </c>
      <c r="AJ1942" s="28">
        <f>+SUMIF('Input Sheet'!$S:$S,$AL1942,'Input Sheet'!N:N)</f>
        <v>0</v>
      </c>
      <c r="AK1942" s="28"/>
      <c r="AL1942" s="27" t="str">
        <f t="shared" si="153"/>
        <v>120-7760</v>
      </c>
      <c r="AM1942" s="34" t="str">
        <f t="shared" si="154"/>
        <v>Admin &amp; Other</v>
      </c>
      <c r="AN1942" s="34" t="str">
        <f t="shared" si="155"/>
        <v>Admin &amp; OtherRent &amp; Rates as % of Total Gross Profit</v>
      </c>
      <c r="AO1942" s="35"/>
      <c r="AP1942" s="35"/>
      <c r="AQ1942" s="35"/>
    </row>
    <row r="1943" spans="1:43" x14ac:dyDescent="0.25">
      <c r="A1943" s="27" t="s">
        <v>103</v>
      </c>
      <c r="B1943" s="27" t="s">
        <v>104</v>
      </c>
      <c r="C1943" s="27" t="s">
        <v>657</v>
      </c>
      <c r="D1943" s="27" t="s">
        <v>199</v>
      </c>
      <c r="E1943" s="27" t="s">
        <v>658</v>
      </c>
      <c r="F1943" s="27" t="s">
        <v>742</v>
      </c>
      <c r="G1943" s="27" t="s">
        <v>743</v>
      </c>
      <c r="H1943" s="34" t="s">
        <v>644</v>
      </c>
      <c r="I1943" s="34" t="s">
        <v>741</v>
      </c>
      <c r="J1943" s="34" t="str">
        <f t="shared" si="151"/>
        <v>Admin &amp; OtherRent &amp; Rates as % of Total Gross Profit</v>
      </c>
      <c r="K1943" s="34" t="str">
        <f t="shared" si="152"/>
        <v>210Rates - Toyota</v>
      </c>
      <c r="L1943" s="28">
        <f>+SUMIF('TB 4-24'!M:M,$AL1943,'TB 4-24'!G:G)</f>
        <v>0</v>
      </c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>
        <f>+SUMIF('Input Sheet'!$S:$S,$AL1943,'Input Sheet'!C:C)</f>
        <v>0</v>
      </c>
      <c r="Z1943" s="28">
        <f>+SUMIF('Input Sheet'!$S:$S,$AL1943,'Input Sheet'!D:D)</f>
        <v>0</v>
      </c>
      <c r="AA1943" s="28">
        <f>+SUMIF('Input Sheet'!$S:$S,$AL1943,'Input Sheet'!E:E)</f>
        <v>0</v>
      </c>
      <c r="AB1943" s="28">
        <f>+SUMIF('Input Sheet'!$S:$S,$AL1943,'Input Sheet'!F:F)</f>
        <v>0</v>
      </c>
      <c r="AC1943" s="28">
        <f>+SUMIF('Input Sheet'!$S:$S,$AL1943,'Input Sheet'!G:G)</f>
        <v>0</v>
      </c>
      <c r="AD1943" s="28">
        <f>+SUMIF('Input Sheet'!$S:$S,$AL1943,'Input Sheet'!H:H)</f>
        <v>0</v>
      </c>
      <c r="AE1943" s="28">
        <f>+SUMIF('Input Sheet'!$S:$S,$AL1943,'Input Sheet'!I:I)</f>
        <v>0</v>
      </c>
      <c r="AF1943" s="28">
        <f>+SUMIF('Input Sheet'!$S:$S,$AL1943,'Input Sheet'!J:J)</f>
        <v>0</v>
      </c>
      <c r="AG1943" s="28">
        <f>+SUMIF('Input Sheet'!$S:$S,$AL1943,'Input Sheet'!K:K)</f>
        <v>0</v>
      </c>
      <c r="AH1943" s="28">
        <f>+SUMIF('Input Sheet'!$S:$S,$AL1943,'Input Sheet'!L:L)</f>
        <v>0</v>
      </c>
      <c r="AI1943" s="28">
        <f>+SUMIF('Input Sheet'!$S:$S,$AL1943,'Input Sheet'!M:M)</f>
        <v>0</v>
      </c>
      <c r="AJ1943" s="28">
        <f>+SUMIF('Input Sheet'!$S:$S,$AL1943,'Input Sheet'!N:N)</f>
        <v>0</v>
      </c>
      <c r="AK1943" s="28"/>
      <c r="AL1943" s="27" t="str">
        <f t="shared" si="153"/>
        <v>210-7760</v>
      </c>
      <c r="AM1943" s="34" t="str">
        <f t="shared" si="154"/>
        <v>Admin &amp; Other</v>
      </c>
      <c r="AN1943" s="34" t="str">
        <f t="shared" si="155"/>
        <v>Admin &amp; OtherRent &amp; Rates as % of Total Gross Profit</v>
      </c>
      <c r="AO1943" s="35"/>
      <c r="AP1943" s="35"/>
      <c r="AQ1943" s="35"/>
    </row>
    <row r="1944" spans="1:43" x14ac:dyDescent="0.25">
      <c r="A1944" s="27" t="s">
        <v>103</v>
      </c>
      <c r="B1944" s="27" t="s">
        <v>104</v>
      </c>
      <c r="C1944" s="27" t="s">
        <v>657</v>
      </c>
      <c r="D1944" s="27" t="s">
        <v>199</v>
      </c>
      <c r="E1944" s="27" t="s">
        <v>659</v>
      </c>
      <c r="F1944" s="27" t="s">
        <v>742</v>
      </c>
      <c r="G1944" s="27" t="s">
        <v>743</v>
      </c>
      <c r="H1944" s="34" t="s">
        <v>644</v>
      </c>
      <c r="I1944" s="34" t="s">
        <v>741</v>
      </c>
      <c r="J1944" s="34" t="str">
        <f t="shared" si="151"/>
        <v>Admin &amp; OtherRent &amp; Rates as % of Total Gross Profit</v>
      </c>
      <c r="K1944" s="34" t="str">
        <f t="shared" si="152"/>
        <v>220Rates - Toyota</v>
      </c>
      <c r="L1944" s="28">
        <f>+SUMIF('TB 4-24'!M:M,$AL1944,'TB 4-24'!G:G)</f>
        <v>0</v>
      </c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>
        <f>+SUMIF('Input Sheet'!$S:$S,$AL1944,'Input Sheet'!C:C)</f>
        <v>0</v>
      </c>
      <c r="Z1944" s="28">
        <f>+SUMIF('Input Sheet'!$S:$S,$AL1944,'Input Sheet'!D:D)</f>
        <v>0</v>
      </c>
      <c r="AA1944" s="28">
        <f>+SUMIF('Input Sheet'!$S:$S,$AL1944,'Input Sheet'!E:E)</f>
        <v>0</v>
      </c>
      <c r="AB1944" s="28">
        <f>+SUMIF('Input Sheet'!$S:$S,$AL1944,'Input Sheet'!F:F)</f>
        <v>0</v>
      </c>
      <c r="AC1944" s="28">
        <f>+SUMIF('Input Sheet'!$S:$S,$AL1944,'Input Sheet'!G:G)</f>
        <v>0</v>
      </c>
      <c r="AD1944" s="28">
        <f>+SUMIF('Input Sheet'!$S:$S,$AL1944,'Input Sheet'!H:H)</f>
        <v>0</v>
      </c>
      <c r="AE1944" s="28">
        <f>+SUMIF('Input Sheet'!$S:$S,$AL1944,'Input Sheet'!I:I)</f>
        <v>0</v>
      </c>
      <c r="AF1944" s="28">
        <f>+SUMIF('Input Sheet'!$S:$S,$AL1944,'Input Sheet'!J:J)</f>
        <v>0</v>
      </c>
      <c r="AG1944" s="28">
        <f>+SUMIF('Input Sheet'!$S:$S,$AL1944,'Input Sheet'!K:K)</f>
        <v>0</v>
      </c>
      <c r="AH1944" s="28">
        <f>+SUMIF('Input Sheet'!$S:$S,$AL1944,'Input Sheet'!L:L)</f>
        <v>0</v>
      </c>
      <c r="AI1944" s="28">
        <f>+SUMIF('Input Sheet'!$S:$S,$AL1944,'Input Sheet'!M:M)</f>
        <v>0</v>
      </c>
      <c r="AJ1944" s="28">
        <f>+SUMIF('Input Sheet'!$S:$S,$AL1944,'Input Sheet'!N:N)</f>
        <v>0</v>
      </c>
      <c r="AK1944" s="28"/>
      <c r="AL1944" s="27" t="str">
        <f t="shared" si="153"/>
        <v>220-7760</v>
      </c>
      <c r="AM1944" s="34" t="str">
        <f t="shared" si="154"/>
        <v>Admin &amp; Other</v>
      </c>
      <c r="AN1944" s="34" t="str">
        <f t="shared" si="155"/>
        <v>Admin &amp; OtherRent &amp; Rates as % of Total Gross Profit</v>
      </c>
      <c r="AO1944" s="35"/>
      <c r="AP1944" s="35"/>
      <c r="AQ1944" s="35"/>
    </row>
    <row r="1945" spans="1:43" x14ac:dyDescent="0.25">
      <c r="A1945" s="27" t="s">
        <v>103</v>
      </c>
      <c r="B1945" s="27" t="s">
        <v>104</v>
      </c>
      <c r="C1945" s="27" t="s">
        <v>104</v>
      </c>
      <c r="D1945" s="27" t="s">
        <v>199</v>
      </c>
      <c r="E1945" s="27" t="s">
        <v>649</v>
      </c>
      <c r="F1945" s="27" t="s">
        <v>742</v>
      </c>
      <c r="G1945" s="27" t="s">
        <v>743</v>
      </c>
      <c r="H1945" s="34" t="s">
        <v>644</v>
      </c>
      <c r="I1945" s="34" t="s">
        <v>741</v>
      </c>
      <c r="J1945" s="34" t="str">
        <f t="shared" si="151"/>
        <v>Admin &amp; OtherRent &amp; Rates as % of Total Gross Profit</v>
      </c>
      <c r="K1945" s="34" t="str">
        <f t="shared" si="152"/>
        <v>110Rates - Toyota</v>
      </c>
      <c r="L1945" s="28">
        <f>+SUMIF('TB 4-24'!M:M,$AL1945,'TB 4-24'!G:G)</f>
        <v>0</v>
      </c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>
        <f>+SUMIF('Input Sheet'!$S:$S,$AL1945,'Input Sheet'!C:C)</f>
        <v>0</v>
      </c>
      <c r="Z1945" s="28">
        <f>+SUMIF('Input Sheet'!$S:$S,$AL1945,'Input Sheet'!D:D)</f>
        <v>0</v>
      </c>
      <c r="AA1945" s="28">
        <f>+SUMIF('Input Sheet'!$S:$S,$AL1945,'Input Sheet'!E:E)</f>
        <v>0</v>
      </c>
      <c r="AB1945" s="28">
        <f>+SUMIF('Input Sheet'!$S:$S,$AL1945,'Input Sheet'!F:F)</f>
        <v>0</v>
      </c>
      <c r="AC1945" s="28">
        <f>+SUMIF('Input Sheet'!$S:$S,$AL1945,'Input Sheet'!G:G)</f>
        <v>0</v>
      </c>
      <c r="AD1945" s="28">
        <f>+SUMIF('Input Sheet'!$S:$S,$AL1945,'Input Sheet'!H:H)</f>
        <v>0</v>
      </c>
      <c r="AE1945" s="28">
        <f>+SUMIF('Input Sheet'!$S:$S,$AL1945,'Input Sheet'!I:I)</f>
        <v>0</v>
      </c>
      <c r="AF1945" s="28">
        <f>+SUMIF('Input Sheet'!$S:$S,$AL1945,'Input Sheet'!J:J)</f>
        <v>0</v>
      </c>
      <c r="AG1945" s="28">
        <f>+SUMIF('Input Sheet'!$S:$S,$AL1945,'Input Sheet'!K:K)</f>
        <v>0</v>
      </c>
      <c r="AH1945" s="28">
        <f>+SUMIF('Input Sheet'!$S:$S,$AL1945,'Input Sheet'!L:L)</f>
        <v>0</v>
      </c>
      <c r="AI1945" s="28">
        <f>+SUMIF('Input Sheet'!$S:$S,$AL1945,'Input Sheet'!M:M)</f>
        <v>0</v>
      </c>
      <c r="AJ1945" s="28">
        <f>+SUMIF('Input Sheet'!$S:$S,$AL1945,'Input Sheet'!N:N)</f>
        <v>0</v>
      </c>
      <c r="AK1945" s="28"/>
      <c r="AL1945" s="27" t="str">
        <f t="shared" si="153"/>
        <v>110-7760</v>
      </c>
      <c r="AM1945" s="34" t="str">
        <f t="shared" si="154"/>
        <v>Admin &amp; Other</v>
      </c>
      <c r="AN1945" s="34" t="str">
        <f t="shared" si="155"/>
        <v>Admin &amp; OtherRent &amp; Rates as % of Total Gross Profit</v>
      </c>
      <c r="AO1945" s="35"/>
      <c r="AP1945" s="35"/>
      <c r="AQ1945" s="35"/>
    </row>
    <row r="1946" spans="1:43" x14ac:dyDescent="0.25">
      <c r="A1946" s="27" t="s">
        <v>103</v>
      </c>
      <c r="B1946" s="27" t="s">
        <v>104</v>
      </c>
      <c r="C1946" s="27" t="s">
        <v>104</v>
      </c>
      <c r="D1946" s="27" t="s">
        <v>199</v>
      </c>
      <c r="E1946" s="27" t="s">
        <v>653</v>
      </c>
      <c r="F1946" s="27" t="s">
        <v>742</v>
      </c>
      <c r="G1946" s="27" t="s">
        <v>743</v>
      </c>
      <c r="H1946" s="34" t="s">
        <v>644</v>
      </c>
      <c r="I1946" s="34" t="s">
        <v>741</v>
      </c>
      <c r="J1946" s="34" t="str">
        <f t="shared" si="151"/>
        <v>Admin &amp; OtherRent &amp; Rates as % of Total Gross Profit</v>
      </c>
      <c r="K1946" s="34" t="str">
        <f t="shared" si="152"/>
        <v>140Rates - Toyota</v>
      </c>
      <c r="L1946" s="28">
        <f>+SUMIF('TB 4-24'!M:M,$AL1946,'TB 4-24'!G:G)</f>
        <v>0</v>
      </c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>
        <f>+SUMIF('Input Sheet'!$S:$S,$AL1946,'Input Sheet'!C:C)</f>
        <v>0</v>
      </c>
      <c r="Z1946" s="28">
        <f>+SUMIF('Input Sheet'!$S:$S,$AL1946,'Input Sheet'!D:D)</f>
        <v>0</v>
      </c>
      <c r="AA1946" s="28">
        <f>+SUMIF('Input Sheet'!$S:$S,$AL1946,'Input Sheet'!E:E)</f>
        <v>0</v>
      </c>
      <c r="AB1946" s="28">
        <f>+SUMIF('Input Sheet'!$S:$S,$AL1946,'Input Sheet'!F:F)</f>
        <v>0</v>
      </c>
      <c r="AC1946" s="28">
        <f>+SUMIF('Input Sheet'!$S:$S,$AL1946,'Input Sheet'!G:G)</f>
        <v>0</v>
      </c>
      <c r="AD1946" s="28">
        <f>+SUMIF('Input Sheet'!$S:$S,$AL1946,'Input Sheet'!H:H)</f>
        <v>0</v>
      </c>
      <c r="AE1946" s="28">
        <f>+SUMIF('Input Sheet'!$S:$S,$AL1946,'Input Sheet'!I:I)</f>
        <v>0</v>
      </c>
      <c r="AF1946" s="28">
        <f>+SUMIF('Input Sheet'!$S:$S,$AL1946,'Input Sheet'!J:J)</f>
        <v>0</v>
      </c>
      <c r="AG1946" s="28">
        <f>+SUMIF('Input Sheet'!$S:$S,$AL1946,'Input Sheet'!K:K)</f>
        <v>0</v>
      </c>
      <c r="AH1946" s="28">
        <f>+SUMIF('Input Sheet'!$S:$S,$AL1946,'Input Sheet'!L:L)</f>
        <v>0</v>
      </c>
      <c r="AI1946" s="28">
        <f>+SUMIF('Input Sheet'!$S:$S,$AL1946,'Input Sheet'!M:M)</f>
        <v>0</v>
      </c>
      <c r="AJ1946" s="28">
        <f>+SUMIF('Input Sheet'!$S:$S,$AL1946,'Input Sheet'!N:N)</f>
        <v>0</v>
      </c>
      <c r="AK1946" s="28"/>
      <c r="AL1946" s="27" t="str">
        <f t="shared" si="153"/>
        <v>140-7760</v>
      </c>
      <c r="AM1946" s="34" t="str">
        <f t="shared" si="154"/>
        <v>Admin &amp; Other</v>
      </c>
      <c r="AN1946" s="34" t="str">
        <f t="shared" si="155"/>
        <v>Admin &amp; OtherRent &amp; Rates as % of Total Gross Profit</v>
      </c>
      <c r="AO1946" s="35"/>
      <c r="AP1946" s="35"/>
      <c r="AQ1946" s="35"/>
    </row>
    <row r="1947" spans="1:43" x14ac:dyDescent="0.25">
      <c r="A1947" s="27" t="s">
        <v>103</v>
      </c>
      <c r="B1947" s="27" t="s">
        <v>104</v>
      </c>
      <c r="C1947" s="27" t="s">
        <v>671</v>
      </c>
      <c r="D1947" s="27" t="s">
        <v>199</v>
      </c>
      <c r="E1947" s="27" t="s">
        <v>683</v>
      </c>
      <c r="F1947" s="27" t="s">
        <v>742</v>
      </c>
      <c r="G1947" s="27" t="s">
        <v>743</v>
      </c>
      <c r="H1947" s="34" t="s">
        <v>644</v>
      </c>
      <c r="I1947" s="34" t="s">
        <v>741</v>
      </c>
      <c r="J1947" s="34" t="str">
        <f t="shared" si="151"/>
        <v>Admin &amp; OtherRent &amp; Rates as % of Total Gross Profit</v>
      </c>
      <c r="K1947" s="34" t="str">
        <f t="shared" si="152"/>
        <v>340Rates - Toyota</v>
      </c>
      <c r="L1947" s="28">
        <f>+SUMIF('TB 4-24'!M:M,$AL1947,'TB 4-24'!G:G)</f>
        <v>0</v>
      </c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>
        <f>+SUMIF('Input Sheet'!$S:$S,$AL1947,'Input Sheet'!C:C)</f>
        <v>0</v>
      </c>
      <c r="Z1947" s="28">
        <f>+SUMIF('Input Sheet'!$S:$S,$AL1947,'Input Sheet'!D:D)</f>
        <v>0</v>
      </c>
      <c r="AA1947" s="28">
        <f>+SUMIF('Input Sheet'!$S:$S,$AL1947,'Input Sheet'!E:E)</f>
        <v>0</v>
      </c>
      <c r="AB1947" s="28">
        <f>+SUMIF('Input Sheet'!$S:$S,$AL1947,'Input Sheet'!F:F)</f>
        <v>0</v>
      </c>
      <c r="AC1947" s="28">
        <f>+SUMIF('Input Sheet'!$S:$S,$AL1947,'Input Sheet'!G:G)</f>
        <v>0</v>
      </c>
      <c r="AD1947" s="28">
        <f>+SUMIF('Input Sheet'!$S:$S,$AL1947,'Input Sheet'!H:H)</f>
        <v>0</v>
      </c>
      <c r="AE1947" s="28">
        <f>+SUMIF('Input Sheet'!$S:$S,$AL1947,'Input Sheet'!I:I)</f>
        <v>0</v>
      </c>
      <c r="AF1947" s="28">
        <f>+SUMIF('Input Sheet'!$S:$S,$AL1947,'Input Sheet'!J:J)</f>
        <v>0</v>
      </c>
      <c r="AG1947" s="28">
        <f>+SUMIF('Input Sheet'!$S:$S,$AL1947,'Input Sheet'!K:K)</f>
        <v>0</v>
      </c>
      <c r="AH1947" s="28">
        <f>+SUMIF('Input Sheet'!$S:$S,$AL1947,'Input Sheet'!L:L)</f>
        <v>0</v>
      </c>
      <c r="AI1947" s="28">
        <f>+SUMIF('Input Sheet'!$S:$S,$AL1947,'Input Sheet'!M:M)</f>
        <v>0</v>
      </c>
      <c r="AJ1947" s="28">
        <f>+SUMIF('Input Sheet'!$S:$S,$AL1947,'Input Sheet'!N:N)</f>
        <v>0</v>
      </c>
      <c r="AK1947" s="28"/>
      <c r="AL1947" s="27" t="str">
        <f t="shared" si="153"/>
        <v>340-7760</v>
      </c>
      <c r="AM1947" s="34" t="str">
        <f t="shared" si="154"/>
        <v>Admin &amp; Other</v>
      </c>
      <c r="AN1947" s="34" t="str">
        <f t="shared" si="155"/>
        <v>Admin &amp; OtherRent &amp; Rates as % of Total Gross Profit</v>
      </c>
      <c r="AO1947" s="35"/>
      <c r="AP1947" s="35"/>
      <c r="AQ1947" s="35"/>
    </row>
    <row r="1948" spans="1:43" x14ac:dyDescent="0.25">
      <c r="A1948" s="27" t="s">
        <v>103</v>
      </c>
      <c r="B1948" s="27" t="s">
        <v>104</v>
      </c>
      <c r="C1948" s="27" t="s">
        <v>657</v>
      </c>
      <c r="D1948" s="27" t="s">
        <v>199</v>
      </c>
      <c r="E1948" s="27" t="s">
        <v>681</v>
      </c>
      <c r="F1948" s="27" t="s">
        <v>742</v>
      </c>
      <c r="G1948" s="27" t="s">
        <v>743</v>
      </c>
      <c r="H1948" s="34" t="s">
        <v>644</v>
      </c>
      <c r="I1948" s="34" t="s">
        <v>741</v>
      </c>
      <c r="J1948" s="34" t="str">
        <f t="shared" si="151"/>
        <v>Admin &amp; OtherRent &amp; Rates as % of Total Gross Profit</v>
      </c>
      <c r="K1948" s="34" t="str">
        <f t="shared" si="152"/>
        <v>230Rates - Toyota</v>
      </c>
      <c r="L1948" s="28">
        <f>+SUMIF('TB 4-24'!M:M,$AL1948,'TB 4-24'!G:G)</f>
        <v>0</v>
      </c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>
        <f>+SUMIF('Input Sheet'!$S:$S,$AL1948,'Input Sheet'!C:C)</f>
        <v>0</v>
      </c>
      <c r="Z1948" s="28">
        <f>+SUMIF('Input Sheet'!$S:$S,$AL1948,'Input Sheet'!D:D)</f>
        <v>0</v>
      </c>
      <c r="AA1948" s="28">
        <f>+SUMIF('Input Sheet'!$S:$S,$AL1948,'Input Sheet'!E:E)</f>
        <v>0</v>
      </c>
      <c r="AB1948" s="28">
        <f>+SUMIF('Input Sheet'!$S:$S,$AL1948,'Input Sheet'!F:F)</f>
        <v>0</v>
      </c>
      <c r="AC1948" s="28">
        <f>+SUMIF('Input Sheet'!$S:$S,$AL1948,'Input Sheet'!G:G)</f>
        <v>0</v>
      </c>
      <c r="AD1948" s="28">
        <f>+SUMIF('Input Sheet'!$S:$S,$AL1948,'Input Sheet'!H:H)</f>
        <v>0</v>
      </c>
      <c r="AE1948" s="28">
        <f>+SUMIF('Input Sheet'!$S:$S,$AL1948,'Input Sheet'!I:I)</f>
        <v>0</v>
      </c>
      <c r="AF1948" s="28">
        <f>+SUMIF('Input Sheet'!$S:$S,$AL1948,'Input Sheet'!J:J)</f>
        <v>0</v>
      </c>
      <c r="AG1948" s="28">
        <f>+SUMIF('Input Sheet'!$S:$S,$AL1948,'Input Sheet'!K:K)</f>
        <v>0</v>
      </c>
      <c r="AH1948" s="28">
        <f>+SUMIF('Input Sheet'!$S:$S,$AL1948,'Input Sheet'!L:L)</f>
        <v>0</v>
      </c>
      <c r="AI1948" s="28">
        <f>+SUMIF('Input Sheet'!$S:$S,$AL1948,'Input Sheet'!M:M)</f>
        <v>0</v>
      </c>
      <c r="AJ1948" s="28">
        <f>+SUMIF('Input Sheet'!$S:$S,$AL1948,'Input Sheet'!N:N)</f>
        <v>0</v>
      </c>
      <c r="AK1948" s="28"/>
      <c r="AL1948" s="27" t="str">
        <f t="shared" si="153"/>
        <v>230-7760</v>
      </c>
      <c r="AM1948" s="34" t="str">
        <f t="shared" si="154"/>
        <v>Admin &amp; Other</v>
      </c>
      <c r="AN1948" s="34" t="str">
        <f t="shared" si="155"/>
        <v>Admin &amp; OtherRent &amp; Rates as % of Total Gross Profit</v>
      </c>
      <c r="AO1948" s="35"/>
      <c r="AP1948" s="35"/>
      <c r="AQ1948" s="35"/>
    </row>
    <row r="1949" spans="1:43" x14ac:dyDescent="0.25">
      <c r="A1949" s="27" t="s">
        <v>103</v>
      </c>
      <c r="B1949" s="27" t="s">
        <v>104</v>
      </c>
      <c r="C1949" s="27" t="s">
        <v>657</v>
      </c>
      <c r="D1949" s="27" t="s">
        <v>199</v>
      </c>
      <c r="E1949" s="27" t="s">
        <v>682</v>
      </c>
      <c r="F1949" s="27" t="s">
        <v>742</v>
      </c>
      <c r="G1949" s="27" t="s">
        <v>743</v>
      </c>
      <c r="H1949" s="34" t="s">
        <v>644</v>
      </c>
      <c r="I1949" s="34" t="s">
        <v>741</v>
      </c>
      <c r="J1949" s="34" t="str">
        <f t="shared" si="151"/>
        <v>Admin &amp; OtherRent &amp; Rates as % of Total Gross Profit</v>
      </c>
      <c r="K1949" s="34" t="str">
        <f t="shared" si="152"/>
        <v>240Rates - Toyota</v>
      </c>
      <c r="L1949" s="28">
        <f>+SUMIF('TB 4-24'!M:M,$AL1949,'TB 4-24'!G:G)</f>
        <v>0</v>
      </c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>
        <f>+SUMIF('Input Sheet'!$S:$S,$AL1949,'Input Sheet'!C:C)</f>
        <v>0</v>
      </c>
      <c r="Z1949" s="28">
        <f>+SUMIF('Input Sheet'!$S:$S,$AL1949,'Input Sheet'!D:D)</f>
        <v>0</v>
      </c>
      <c r="AA1949" s="28">
        <f>+SUMIF('Input Sheet'!$S:$S,$AL1949,'Input Sheet'!E:E)</f>
        <v>0</v>
      </c>
      <c r="AB1949" s="28">
        <f>+SUMIF('Input Sheet'!$S:$S,$AL1949,'Input Sheet'!F:F)</f>
        <v>0</v>
      </c>
      <c r="AC1949" s="28">
        <f>+SUMIF('Input Sheet'!$S:$S,$AL1949,'Input Sheet'!G:G)</f>
        <v>0</v>
      </c>
      <c r="AD1949" s="28">
        <f>+SUMIF('Input Sheet'!$S:$S,$AL1949,'Input Sheet'!H:H)</f>
        <v>0</v>
      </c>
      <c r="AE1949" s="28">
        <f>+SUMIF('Input Sheet'!$S:$S,$AL1949,'Input Sheet'!I:I)</f>
        <v>0</v>
      </c>
      <c r="AF1949" s="28">
        <f>+SUMIF('Input Sheet'!$S:$S,$AL1949,'Input Sheet'!J:J)</f>
        <v>0</v>
      </c>
      <c r="AG1949" s="28">
        <f>+SUMIF('Input Sheet'!$S:$S,$AL1949,'Input Sheet'!K:K)</f>
        <v>0</v>
      </c>
      <c r="AH1949" s="28">
        <f>+SUMIF('Input Sheet'!$S:$S,$AL1949,'Input Sheet'!L:L)</f>
        <v>0</v>
      </c>
      <c r="AI1949" s="28">
        <f>+SUMIF('Input Sheet'!$S:$S,$AL1949,'Input Sheet'!M:M)</f>
        <v>0</v>
      </c>
      <c r="AJ1949" s="28">
        <f>+SUMIF('Input Sheet'!$S:$S,$AL1949,'Input Sheet'!N:N)</f>
        <v>0</v>
      </c>
      <c r="AK1949" s="28"/>
      <c r="AL1949" s="27" t="str">
        <f t="shared" si="153"/>
        <v>240-7760</v>
      </c>
      <c r="AM1949" s="34" t="str">
        <f t="shared" si="154"/>
        <v>Admin &amp; Other</v>
      </c>
      <c r="AN1949" s="34" t="str">
        <f t="shared" si="155"/>
        <v>Admin &amp; OtherRent &amp; Rates as % of Total Gross Profit</v>
      </c>
      <c r="AO1949" s="35"/>
      <c r="AP1949" s="35"/>
      <c r="AQ1949" s="35"/>
    </row>
    <row r="1950" spans="1:43" x14ac:dyDescent="0.25">
      <c r="A1950" s="27" t="s">
        <v>103</v>
      </c>
      <c r="B1950" s="27" t="s">
        <v>104</v>
      </c>
      <c r="C1950" s="27" t="s">
        <v>104</v>
      </c>
      <c r="D1950" s="27" t="s">
        <v>209</v>
      </c>
      <c r="E1950" s="27" t="s">
        <v>678</v>
      </c>
      <c r="F1950" s="27" t="s">
        <v>744</v>
      </c>
      <c r="G1950" s="27" t="s">
        <v>745</v>
      </c>
      <c r="H1950" s="34" t="s">
        <v>644</v>
      </c>
      <c r="I1950" s="34" t="s">
        <v>722</v>
      </c>
      <c r="J1950" s="34" t="str">
        <f t="shared" si="151"/>
        <v>Admin &amp; OtherR&amp;M and Cleaning as % of Total Gross Profit</v>
      </c>
      <c r="K1950" s="34" t="str">
        <f t="shared" si="152"/>
        <v>121Repairs &amp; Maintenance - Toyota</v>
      </c>
      <c r="L1950" s="28">
        <f>+SUMIF('TB 4-24'!M:M,$AL1950,'TB 4-24'!G:G)</f>
        <v>0</v>
      </c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>
        <f>+SUMIF('Input Sheet'!$S:$S,$AL1950,'Input Sheet'!C:C)</f>
        <v>0</v>
      </c>
      <c r="Z1950" s="28">
        <f>+SUMIF('Input Sheet'!$S:$S,$AL1950,'Input Sheet'!D:D)</f>
        <v>0</v>
      </c>
      <c r="AA1950" s="28">
        <f>+SUMIF('Input Sheet'!$S:$S,$AL1950,'Input Sheet'!E:E)</f>
        <v>0</v>
      </c>
      <c r="AB1950" s="28">
        <f>+SUMIF('Input Sheet'!$S:$S,$AL1950,'Input Sheet'!F:F)</f>
        <v>0</v>
      </c>
      <c r="AC1950" s="28">
        <f>+SUMIF('Input Sheet'!$S:$S,$AL1950,'Input Sheet'!G:G)</f>
        <v>0</v>
      </c>
      <c r="AD1950" s="28">
        <f>+SUMIF('Input Sheet'!$S:$S,$AL1950,'Input Sheet'!H:H)</f>
        <v>0</v>
      </c>
      <c r="AE1950" s="28">
        <f>+SUMIF('Input Sheet'!$S:$S,$AL1950,'Input Sheet'!I:I)</f>
        <v>0</v>
      </c>
      <c r="AF1950" s="28">
        <f>+SUMIF('Input Sheet'!$S:$S,$AL1950,'Input Sheet'!J:J)</f>
        <v>0</v>
      </c>
      <c r="AG1950" s="28">
        <f>+SUMIF('Input Sheet'!$S:$S,$AL1950,'Input Sheet'!K:K)</f>
        <v>0</v>
      </c>
      <c r="AH1950" s="28">
        <f>+SUMIF('Input Sheet'!$S:$S,$AL1950,'Input Sheet'!L:L)</f>
        <v>0</v>
      </c>
      <c r="AI1950" s="28">
        <f>+SUMIF('Input Sheet'!$S:$S,$AL1950,'Input Sheet'!M:M)</f>
        <v>0</v>
      </c>
      <c r="AJ1950" s="28">
        <f>+SUMIF('Input Sheet'!$S:$S,$AL1950,'Input Sheet'!N:N)</f>
        <v>0</v>
      </c>
      <c r="AK1950" s="28"/>
      <c r="AL1950" s="27" t="str">
        <f t="shared" si="153"/>
        <v>121-7750</v>
      </c>
      <c r="AM1950" s="34" t="str">
        <f t="shared" si="154"/>
        <v>Admin &amp; Other</v>
      </c>
      <c r="AN1950" s="34" t="str">
        <f t="shared" si="155"/>
        <v>Admin &amp; OtherR&amp;M and Cleaning as % of Total Gross Profit</v>
      </c>
      <c r="AO1950" s="35"/>
      <c r="AP1950" s="35"/>
      <c r="AQ1950" s="35"/>
    </row>
    <row r="1951" spans="1:43" x14ac:dyDescent="0.25">
      <c r="A1951" s="27" t="s">
        <v>103</v>
      </c>
      <c r="B1951" s="27" t="s">
        <v>104</v>
      </c>
      <c r="C1951" s="27" t="s">
        <v>104</v>
      </c>
      <c r="D1951" s="27" t="s">
        <v>199</v>
      </c>
      <c r="E1951" s="27" t="s">
        <v>680</v>
      </c>
      <c r="F1951" s="27" t="s">
        <v>742</v>
      </c>
      <c r="G1951" s="27" t="s">
        <v>743</v>
      </c>
      <c r="H1951" s="34" t="s">
        <v>644</v>
      </c>
      <c r="I1951" s="34" t="s">
        <v>741</v>
      </c>
      <c r="J1951" s="34" t="str">
        <f t="shared" si="151"/>
        <v>Admin &amp; OtherRent &amp; Rates as % of Total Gross Profit</v>
      </c>
      <c r="K1951" s="34" t="str">
        <f t="shared" si="152"/>
        <v>130Rates - Toyota</v>
      </c>
      <c r="L1951" s="28">
        <f>+SUMIF('TB 4-24'!M:M,$AL1951,'TB 4-24'!G:G)</f>
        <v>0</v>
      </c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>
        <f>+SUMIF('Input Sheet'!$S:$S,$AL1951,'Input Sheet'!C:C)</f>
        <v>0</v>
      </c>
      <c r="Z1951" s="28">
        <f>+SUMIF('Input Sheet'!$S:$S,$AL1951,'Input Sheet'!D:D)</f>
        <v>0</v>
      </c>
      <c r="AA1951" s="28">
        <f>+SUMIF('Input Sheet'!$S:$S,$AL1951,'Input Sheet'!E:E)</f>
        <v>0</v>
      </c>
      <c r="AB1951" s="28">
        <f>+SUMIF('Input Sheet'!$S:$S,$AL1951,'Input Sheet'!F:F)</f>
        <v>0</v>
      </c>
      <c r="AC1951" s="28">
        <f>+SUMIF('Input Sheet'!$S:$S,$AL1951,'Input Sheet'!G:G)</f>
        <v>0</v>
      </c>
      <c r="AD1951" s="28">
        <f>+SUMIF('Input Sheet'!$S:$S,$AL1951,'Input Sheet'!H:H)</f>
        <v>0</v>
      </c>
      <c r="AE1951" s="28">
        <f>+SUMIF('Input Sheet'!$S:$S,$AL1951,'Input Sheet'!I:I)</f>
        <v>0</v>
      </c>
      <c r="AF1951" s="28">
        <f>+SUMIF('Input Sheet'!$S:$S,$AL1951,'Input Sheet'!J:J)</f>
        <v>0</v>
      </c>
      <c r="AG1951" s="28">
        <f>+SUMIF('Input Sheet'!$S:$S,$AL1951,'Input Sheet'!K:K)</f>
        <v>0</v>
      </c>
      <c r="AH1951" s="28">
        <f>+SUMIF('Input Sheet'!$S:$S,$AL1951,'Input Sheet'!L:L)</f>
        <v>0</v>
      </c>
      <c r="AI1951" s="28">
        <f>+SUMIF('Input Sheet'!$S:$S,$AL1951,'Input Sheet'!M:M)</f>
        <v>0</v>
      </c>
      <c r="AJ1951" s="28">
        <f>+SUMIF('Input Sheet'!$S:$S,$AL1951,'Input Sheet'!N:N)</f>
        <v>0</v>
      </c>
      <c r="AK1951" s="28"/>
      <c r="AL1951" s="27" t="str">
        <f t="shared" si="153"/>
        <v>130-7760</v>
      </c>
      <c r="AM1951" s="34" t="str">
        <f t="shared" si="154"/>
        <v>Admin &amp; Other</v>
      </c>
      <c r="AN1951" s="34" t="str">
        <f t="shared" si="155"/>
        <v>Admin &amp; OtherRent &amp; Rates as % of Total Gross Profit</v>
      </c>
      <c r="AO1951" s="35"/>
      <c r="AP1951" s="35"/>
      <c r="AQ1951" s="35"/>
    </row>
    <row r="1952" spans="1:43" x14ac:dyDescent="0.25">
      <c r="A1952" s="27" t="s">
        <v>103</v>
      </c>
      <c r="B1952" s="27" t="s">
        <v>104</v>
      </c>
      <c r="C1952" s="27" t="s">
        <v>657</v>
      </c>
      <c r="D1952" s="27" t="s">
        <v>209</v>
      </c>
      <c r="E1952" s="27" t="s">
        <v>662</v>
      </c>
      <c r="F1952" s="27" t="s">
        <v>744</v>
      </c>
      <c r="G1952" s="27" t="s">
        <v>745</v>
      </c>
      <c r="H1952" s="34" t="s">
        <v>644</v>
      </c>
      <c r="I1952" s="34" t="s">
        <v>722</v>
      </c>
      <c r="J1952" s="34" t="str">
        <f t="shared" si="151"/>
        <v>Admin &amp; OtherR&amp;M and Cleaning as % of Total Gross Profit</v>
      </c>
      <c r="K1952" s="34" t="str">
        <f t="shared" si="152"/>
        <v>260Repairs &amp; Maintenance - Toyota</v>
      </c>
      <c r="L1952" s="28">
        <f>+SUMIF('TB 4-24'!M:M,$AL1952,'TB 4-24'!G:G)</f>
        <v>0</v>
      </c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>
        <f>+SUMIF('Input Sheet'!$S:$S,$AL1952,'Input Sheet'!C:C)</f>
        <v>0</v>
      </c>
      <c r="Z1952" s="28">
        <f>+SUMIF('Input Sheet'!$S:$S,$AL1952,'Input Sheet'!D:D)</f>
        <v>0</v>
      </c>
      <c r="AA1952" s="28">
        <f>+SUMIF('Input Sheet'!$S:$S,$AL1952,'Input Sheet'!E:E)</f>
        <v>0</v>
      </c>
      <c r="AB1952" s="28">
        <f>+SUMIF('Input Sheet'!$S:$S,$AL1952,'Input Sheet'!F:F)</f>
        <v>0</v>
      </c>
      <c r="AC1952" s="28">
        <f>+SUMIF('Input Sheet'!$S:$S,$AL1952,'Input Sheet'!G:G)</f>
        <v>0</v>
      </c>
      <c r="AD1952" s="28">
        <f>+SUMIF('Input Sheet'!$S:$S,$AL1952,'Input Sheet'!H:H)</f>
        <v>0</v>
      </c>
      <c r="AE1952" s="28">
        <f>+SUMIF('Input Sheet'!$S:$S,$AL1952,'Input Sheet'!I:I)</f>
        <v>0</v>
      </c>
      <c r="AF1952" s="28">
        <f>+SUMIF('Input Sheet'!$S:$S,$AL1952,'Input Sheet'!J:J)</f>
        <v>0</v>
      </c>
      <c r="AG1952" s="28">
        <f>+SUMIF('Input Sheet'!$S:$S,$AL1952,'Input Sheet'!K:K)</f>
        <v>0</v>
      </c>
      <c r="AH1952" s="28">
        <f>+SUMIF('Input Sheet'!$S:$S,$AL1952,'Input Sheet'!L:L)</f>
        <v>0</v>
      </c>
      <c r="AI1952" s="28">
        <f>+SUMIF('Input Sheet'!$S:$S,$AL1952,'Input Sheet'!M:M)</f>
        <v>0</v>
      </c>
      <c r="AJ1952" s="28">
        <f>+SUMIF('Input Sheet'!$S:$S,$AL1952,'Input Sheet'!N:N)</f>
        <v>0</v>
      </c>
      <c r="AK1952" s="28"/>
      <c r="AL1952" s="27" t="str">
        <f t="shared" si="153"/>
        <v>260-7750</v>
      </c>
      <c r="AM1952" s="34" t="str">
        <f t="shared" si="154"/>
        <v>Admin &amp; Other</v>
      </c>
      <c r="AN1952" s="34" t="str">
        <f t="shared" si="155"/>
        <v>Admin &amp; OtherR&amp;M and Cleaning as % of Total Gross Profit</v>
      </c>
      <c r="AO1952" s="35"/>
      <c r="AP1952" s="35"/>
      <c r="AQ1952" s="35"/>
    </row>
    <row r="1953" spans="1:43" x14ac:dyDescent="0.25">
      <c r="A1953" s="27" t="s">
        <v>103</v>
      </c>
      <c r="B1953" s="27" t="s">
        <v>104</v>
      </c>
      <c r="C1953" s="27" t="s">
        <v>657</v>
      </c>
      <c r="D1953" s="27" t="s">
        <v>209</v>
      </c>
      <c r="E1953" s="27" t="s">
        <v>660</v>
      </c>
      <c r="F1953" s="27" t="s">
        <v>744</v>
      </c>
      <c r="G1953" s="27" t="s">
        <v>745</v>
      </c>
      <c r="H1953" s="34" t="s">
        <v>644</v>
      </c>
      <c r="I1953" s="34" t="s">
        <v>722</v>
      </c>
      <c r="J1953" s="34" t="str">
        <f t="shared" si="151"/>
        <v>Admin &amp; OtherR&amp;M and Cleaning as % of Total Gross Profit</v>
      </c>
      <c r="K1953" s="34" t="str">
        <f t="shared" si="152"/>
        <v>200Repairs &amp; Maintenance - Toyota</v>
      </c>
      <c r="L1953" s="28">
        <f>+SUMIF('TB 4-24'!M:M,$AL1953,'TB 4-24'!G:G)</f>
        <v>0</v>
      </c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>
        <f>+SUMIF('Input Sheet'!$S:$S,$AL1953,'Input Sheet'!C:C)</f>
        <v>0</v>
      </c>
      <c r="Z1953" s="28">
        <f>+SUMIF('Input Sheet'!$S:$S,$AL1953,'Input Sheet'!D:D)</f>
        <v>0</v>
      </c>
      <c r="AA1953" s="28">
        <f>+SUMIF('Input Sheet'!$S:$S,$AL1953,'Input Sheet'!E:E)</f>
        <v>0</v>
      </c>
      <c r="AB1953" s="28">
        <f>+SUMIF('Input Sheet'!$S:$S,$AL1953,'Input Sheet'!F:F)</f>
        <v>0</v>
      </c>
      <c r="AC1953" s="28">
        <f>+SUMIF('Input Sheet'!$S:$S,$AL1953,'Input Sheet'!G:G)</f>
        <v>0</v>
      </c>
      <c r="AD1953" s="28">
        <f>+SUMIF('Input Sheet'!$S:$S,$AL1953,'Input Sheet'!H:H)</f>
        <v>0</v>
      </c>
      <c r="AE1953" s="28">
        <f>+SUMIF('Input Sheet'!$S:$S,$AL1953,'Input Sheet'!I:I)</f>
        <v>0</v>
      </c>
      <c r="AF1953" s="28">
        <f>+SUMIF('Input Sheet'!$S:$S,$AL1953,'Input Sheet'!J:J)</f>
        <v>0</v>
      </c>
      <c r="AG1953" s="28">
        <f>+SUMIF('Input Sheet'!$S:$S,$AL1953,'Input Sheet'!K:K)</f>
        <v>0</v>
      </c>
      <c r="AH1953" s="28">
        <f>+SUMIF('Input Sheet'!$S:$S,$AL1953,'Input Sheet'!L:L)</f>
        <v>0</v>
      </c>
      <c r="AI1953" s="28">
        <f>+SUMIF('Input Sheet'!$S:$S,$AL1953,'Input Sheet'!M:M)</f>
        <v>0</v>
      </c>
      <c r="AJ1953" s="28">
        <f>+SUMIF('Input Sheet'!$S:$S,$AL1953,'Input Sheet'!N:N)</f>
        <v>0</v>
      </c>
      <c r="AK1953" s="28"/>
      <c r="AL1953" s="27" t="str">
        <f t="shared" si="153"/>
        <v>200-7750</v>
      </c>
      <c r="AM1953" s="34" t="str">
        <f t="shared" si="154"/>
        <v>Admin &amp; Other</v>
      </c>
      <c r="AN1953" s="34" t="str">
        <f t="shared" si="155"/>
        <v>Admin &amp; OtherR&amp;M and Cleaning as % of Total Gross Profit</v>
      </c>
      <c r="AO1953" s="35"/>
      <c r="AP1953" s="35"/>
      <c r="AQ1953" s="35"/>
    </row>
    <row r="1954" spans="1:43" x14ac:dyDescent="0.25">
      <c r="A1954" s="27" t="s">
        <v>103</v>
      </c>
      <c r="B1954" s="27" t="s">
        <v>104</v>
      </c>
      <c r="C1954" s="27" t="s">
        <v>657</v>
      </c>
      <c r="D1954" s="27" t="s">
        <v>209</v>
      </c>
      <c r="E1954" s="27" t="s">
        <v>661</v>
      </c>
      <c r="F1954" s="27" t="s">
        <v>744</v>
      </c>
      <c r="G1954" s="27" t="s">
        <v>745</v>
      </c>
      <c r="H1954" s="34" t="s">
        <v>644</v>
      </c>
      <c r="I1954" s="34" t="s">
        <v>722</v>
      </c>
      <c r="J1954" s="34" t="str">
        <f t="shared" si="151"/>
        <v>Admin &amp; OtherR&amp;M and Cleaning as % of Total Gross Profit</v>
      </c>
      <c r="K1954" s="34" t="str">
        <f t="shared" si="152"/>
        <v>221Repairs &amp; Maintenance - Toyota</v>
      </c>
      <c r="L1954" s="28">
        <f>+SUMIF('TB 4-24'!M:M,$AL1954,'TB 4-24'!G:G)</f>
        <v>0</v>
      </c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>
        <f>+SUMIF('Input Sheet'!$S:$S,$AL1954,'Input Sheet'!C:C)</f>
        <v>0</v>
      </c>
      <c r="Z1954" s="28">
        <f>+SUMIF('Input Sheet'!$S:$S,$AL1954,'Input Sheet'!D:D)</f>
        <v>0</v>
      </c>
      <c r="AA1954" s="28">
        <f>+SUMIF('Input Sheet'!$S:$S,$AL1954,'Input Sheet'!E:E)</f>
        <v>0</v>
      </c>
      <c r="AB1954" s="28">
        <f>+SUMIF('Input Sheet'!$S:$S,$AL1954,'Input Sheet'!F:F)</f>
        <v>0</v>
      </c>
      <c r="AC1954" s="28">
        <f>+SUMIF('Input Sheet'!$S:$S,$AL1954,'Input Sheet'!G:G)</f>
        <v>0</v>
      </c>
      <c r="AD1954" s="28">
        <f>+SUMIF('Input Sheet'!$S:$S,$AL1954,'Input Sheet'!H:H)</f>
        <v>0</v>
      </c>
      <c r="AE1954" s="28">
        <f>+SUMIF('Input Sheet'!$S:$S,$AL1954,'Input Sheet'!I:I)</f>
        <v>0</v>
      </c>
      <c r="AF1954" s="28">
        <f>+SUMIF('Input Sheet'!$S:$S,$AL1954,'Input Sheet'!J:J)</f>
        <v>0</v>
      </c>
      <c r="AG1954" s="28">
        <f>+SUMIF('Input Sheet'!$S:$S,$AL1954,'Input Sheet'!K:K)</f>
        <v>0</v>
      </c>
      <c r="AH1954" s="28">
        <f>+SUMIF('Input Sheet'!$S:$S,$AL1954,'Input Sheet'!L:L)</f>
        <v>0</v>
      </c>
      <c r="AI1954" s="28">
        <f>+SUMIF('Input Sheet'!$S:$S,$AL1954,'Input Sheet'!M:M)</f>
        <v>0</v>
      </c>
      <c r="AJ1954" s="28">
        <f>+SUMIF('Input Sheet'!$S:$S,$AL1954,'Input Sheet'!N:N)</f>
        <v>0</v>
      </c>
      <c r="AK1954" s="28"/>
      <c r="AL1954" s="27" t="str">
        <f t="shared" si="153"/>
        <v>221-7750</v>
      </c>
      <c r="AM1954" s="34" t="str">
        <f t="shared" si="154"/>
        <v>Admin &amp; Other</v>
      </c>
      <c r="AN1954" s="34" t="str">
        <f t="shared" si="155"/>
        <v>Admin &amp; OtherR&amp;M and Cleaning as % of Total Gross Profit</v>
      </c>
      <c r="AO1954" s="35"/>
      <c r="AP1954" s="35"/>
      <c r="AQ1954" s="35"/>
    </row>
    <row r="1955" spans="1:43" x14ac:dyDescent="0.25">
      <c r="A1955" s="27" t="s">
        <v>103</v>
      </c>
      <c r="B1955" s="27" t="s">
        <v>104</v>
      </c>
      <c r="C1955" s="27" t="s">
        <v>663</v>
      </c>
      <c r="D1955" s="27" t="s">
        <v>209</v>
      </c>
      <c r="E1955" s="27" t="s">
        <v>664</v>
      </c>
      <c r="F1955" s="27" t="s">
        <v>744</v>
      </c>
      <c r="G1955" s="27" t="s">
        <v>745</v>
      </c>
      <c r="H1955" s="34" t="s">
        <v>644</v>
      </c>
      <c r="I1955" s="34" t="s">
        <v>722</v>
      </c>
      <c r="J1955" s="34" t="str">
        <f t="shared" si="151"/>
        <v>Admin &amp; OtherR&amp;M and Cleaning as % of Total Gross Profit</v>
      </c>
      <c r="K1955" s="34" t="str">
        <f t="shared" si="152"/>
        <v>400Repairs &amp; Maintenance - Toyota</v>
      </c>
      <c r="L1955" s="28">
        <f>+SUMIF('TB 4-24'!M:M,$AL1955,'TB 4-24'!G:G)</f>
        <v>0</v>
      </c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>
        <f>+SUMIF('Input Sheet'!$S:$S,$AL1955,'Input Sheet'!C:C)</f>
        <v>0</v>
      </c>
      <c r="Z1955" s="28">
        <f>+SUMIF('Input Sheet'!$S:$S,$AL1955,'Input Sheet'!D:D)</f>
        <v>0</v>
      </c>
      <c r="AA1955" s="28">
        <f>+SUMIF('Input Sheet'!$S:$S,$AL1955,'Input Sheet'!E:E)</f>
        <v>0</v>
      </c>
      <c r="AB1955" s="28">
        <f>+SUMIF('Input Sheet'!$S:$S,$AL1955,'Input Sheet'!F:F)</f>
        <v>0</v>
      </c>
      <c r="AC1955" s="28">
        <f>+SUMIF('Input Sheet'!$S:$S,$AL1955,'Input Sheet'!G:G)</f>
        <v>0</v>
      </c>
      <c r="AD1955" s="28">
        <f>+SUMIF('Input Sheet'!$S:$S,$AL1955,'Input Sheet'!H:H)</f>
        <v>0</v>
      </c>
      <c r="AE1955" s="28">
        <f>+SUMIF('Input Sheet'!$S:$S,$AL1955,'Input Sheet'!I:I)</f>
        <v>0</v>
      </c>
      <c r="AF1955" s="28">
        <f>+SUMIF('Input Sheet'!$S:$S,$AL1955,'Input Sheet'!J:J)</f>
        <v>0</v>
      </c>
      <c r="AG1955" s="28">
        <f>+SUMIF('Input Sheet'!$S:$S,$AL1955,'Input Sheet'!K:K)</f>
        <v>0</v>
      </c>
      <c r="AH1955" s="28">
        <f>+SUMIF('Input Sheet'!$S:$S,$AL1955,'Input Sheet'!L:L)</f>
        <v>0</v>
      </c>
      <c r="AI1955" s="28">
        <f>+SUMIF('Input Sheet'!$S:$S,$AL1955,'Input Sheet'!M:M)</f>
        <v>0</v>
      </c>
      <c r="AJ1955" s="28">
        <f>+SUMIF('Input Sheet'!$S:$S,$AL1955,'Input Sheet'!N:N)</f>
        <v>0</v>
      </c>
      <c r="AK1955" s="28"/>
      <c r="AL1955" s="27" t="str">
        <f t="shared" si="153"/>
        <v>400-7750</v>
      </c>
      <c r="AM1955" s="34" t="str">
        <f t="shared" si="154"/>
        <v>Admin &amp; Other</v>
      </c>
      <c r="AN1955" s="34" t="str">
        <f t="shared" si="155"/>
        <v>Admin &amp; OtherR&amp;M and Cleaning as % of Total Gross Profit</v>
      </c>
      <c r="AO1955" s="35"/>
      <c r="AP1955" s="35"/>
      <c r="AQ1955" s="35"/>
    </row>
    <row r="1956" spans="1:43" x14ac:dyDescent="0.25">
      <c r="A1956" s="27" t="s">
        <v>103</v>
      </c>
      <c r="B1956" s="27" t="s">
        <v>104</v>
      </c>
      <c r="C1956" s="27" t="s">
        <v>663</v>
      </c>
      <c r="D1956" s="27" t="s">
        <v>209</v>
      </c>
      <c r="E1956" s="27" t="s">
        <v>665</v>
      </c>
      <c r="F1956" s="27" t="s">
        <v>744</v>
      </c>
      <c r="G1956" s="27" t="s">
        <v>745</v>
      </c>
      <c r="H1956" s="34" t="s">
        <v>644</v>
      </c>
      <c r="I1956" s="34" t="s">
        <v>722</v>
      </c>
      <c r="J1956" s="34" t="str">
        <f t="shared" si="151"/>
        <v>Admin &amp; OtherR&amp;M and Cleaning as % of Total Gross Profit</v>
      </c>
      <c r="K1956" s="34" t="str">
        <f t="shared" si="152"/>
        <v>410Repairs &amp; Maintenance - Toyota</v>
      </c>
      <c r="L1956" s="28">
        <f>+SUMIF('TB 4-24'!M:M,$AL1956,'TB 4-24'!G:G)</f>
        <v>0</v>
      </c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>
        <f>+SUMIF('Input Sheet'!$S:$S,$AL1956,'Input Sheet'!C:C)</f>
        <v>0</v>
      </c>
      <c r="Z1956" s="28">
        <f>+SUMIF('Input Sheet'!$S:$S,$AL1956,'Input Sheet'!D:D)</f>
        <v>0</v>
      </c>
      <c r="AA1956" s="28">
        <f>+SUMIF('Input Sheet'!$S:$S,$AL1956,'Input Sheet'!E:E)</f>
        <v>0</v>
      </c>
      <c r="AB1956" s="28">
        <f>+SUMIF('Input Sheet'!$S:$S,$AL1956,'Input Sheet'!F:F)</f>
        <v>0</v>
      </c>
      <c r="AC1956" s="28">
        <f>+SUMIF('Input Sheet'!$S:$S,$AL1956,'Input Sheet'!G:G)</f>
        <v>0</v>
      </c>
      <c r="AD1956" s="28">
        <f>+SUMIF('Input Sheet'!$S:$S,$AL1956,'Input Sheet'!H:H)</f>
        <v>0</v>
      </c>
      <c r="AE1956" s="28">
        <f>+SUMIF('Input Sheet'!$S:$S,$AL1956,'Input Sheet'!I:I)</f>
        <v>0</v>
      </c>
      <c r="AF1956" s="28">
        <f>+SUMIF('Input Sheet'!$S:$S,$AL1956,'Input Sheet'!J:J)</f>
        <v>0</v>
      </c>
      <c r="AG1956" s="28">
        <f>+SUMIF('Input Sheet'!$S:$S,$AL1956,'Input Sheet'!K:K)</f>
        <v>0</v>
      </c>
      <c r="AH1956" s="28">
        <f>+SUMIF('Input Sheet'!$S:$S,$AL1956,'Input Sheet'!L:L)</f>
        <v>0</v>
      </c>
      <c r="AI1956" s="28">
        <f>+SUMIF('Input Sheet'!$S:$S,$AL1956,'Input Sheet'!M:M)</f>
        <v>0</v>
      </c>
      <c r="AJ1956" s="28">
        <f>+SUMIF('Input Sheet'!$S:$S,$AL1956,'Input Sheet'!N:N)</f>
        <v>0</v>
      </c>
      <c r="AK1956" s="28"/>
      <c r="AL1956" s="27" t="str">
        <f t="shared" si="153"/>
        <v>410-7750</v>
      </c>
      <c r="AM1956" s="34" t="str">
        <f t="shared" si="154"/>
        <v>Admin &amp; Other</v>
      </c>
      <c r="AN1956" s="34" t="str">
        <f t="shared" si="155"/>
        <v>Admin &amp; OtherR&amp;M and Cleaning as % of Total Gross Profit</v>
      </c>
      <c r="AO1956" s="35"/>
      <c r="AP1956" s="35"/>
      <c r="AQ1956" s="35"/>
    </row>
    <row r="1957" spans="1:43" x14ac:dyDescent="0.25">
      <c r="A1957" s="27" t="s">
        <v>103</v>
      </c>
      <c r="B1957" s="27" t="s">
        <v>104</v>
      </c>
      <c r="C1957" s="27" t="s">
        <v>663</v>
      </c>
      <c r="D1957" s="27" t="s">
        <v>209</v>
      </c>
      <c r="E1957" s="27" t="s">
        <v>666</v>
      </c>
      <c r="F1957" s="27" t="s">
        <v>744</v>
      </c>
      <c r="G1957" s="27" t="s">
        <v>745</v>
      </c>
      <c r="H1957" s="34" t="s">
        <v>644</v>
      </c>
      <c r="I1957" s="34" t="s">
        <v>722</v>
      </c>
      <c r="J1957" s="34" t="str">
        <f t="shared" si="151"/>
        <v>Admin &amp; OtherR&amp;M and Cleaning as % of Total Gross Profit</v>
      </c>
      <c r="K1957" s="34" t="str">
        <f t="shared" si="152"/>
        <v>420Repairs &amp; Maintenance - Toyota</v>
      </c>
      <c r="L1957" s="28">
        <f>+SUMIF('TB 4-24'!M:M,$AL1957,'TB 4-24'!G:G)</f>
        <v>0</v>
      </c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>
        <f>+SUMIF('Input Sheet'!$S:$S,$AL1957,'Input Sheet'!C:C)</f>
        <v>0</v>
      </c>
      <c r="Z1957" s="28">
        <f>+SUMIF('Input Sheet'!$S:$S,$AL1957,'Input Sheet'!D:D)</f>
        <v>0</v>
      </c>
      <c r="AA1957" s="28">
        <f>+SUMIF('Input Sheet'!$S:$S,$AL1957,'Input Sheet'!E:E)</f>
        <v>0</v>
      </c>
      <c r="AB1957" s="28">
        <f>+SUMIF('Input Sheet'!$S:$S,$AL1957,'Input Sheet'!F:F)</f>
        <v>0</v>
      </c>
      <c r="AC1957" s="28">
        <f>+SUMIF('Input Sheet'!$S:$S,$AL1957,'Input Sheet'!G:G)</f>
        <v>0</v>
      </c>
      <c r="AD1957" s="28">
        <f>+SUMIF('Input Sheet'!$S:$S,$AL1957,'Input Sheet'!H:H)</f>
        <v>0</v>
      </c>
      <c r="AE1957" s="28">
        <f>+SUMIF('Input Sheet'!$S:$S,$AL1957,'Input Sheet'!I:I)</f>
        <v>0</v>
      </c>
      <c r="AF1957" s="28">
        <f>+SUMIF('Input Sheet'!$S:$S,$AL1957,'Input Sheet'!J:J)</f>
        <v>0</v>
      </c>
      <c r="AG1957" s="28">
        <f>+SUMIF('Input Sheet'!$S:$S,$AL1957,'Input Sheet'!K:K)</f>
        <v>0</v>
      </c>
      <c r="AH1957" s="28">
        <f>+SUMIF('Input Sheet'!$S:$S,$AL1957,'Input Sheet'!L:L)</f>
        <v>0</v>
      </c>
      <c r="AI1957" s="28">
        <f>+SUMIF('Input Sheet'!$S:$S,$AL1957,'Input Sheet'!M:M)</f>
        <v>0</v>
      </c>
      <c r="AJ1957" s="28">
        <f>+SUMIF('Input Sheet'!$S:$S,$AL1957,'Input Sheet'!N:N)</f>
        <v>0</v>
      </c>
      <c r="AK1957" s="28"/>
      <c r="AL1957" s="27" t="str">
        <f t="shared" si="153"/>
        <v>420-7750</v>
      </c>
      <c r="AM1957" s="34" t="str">
        <f t="shared" si="154"/>
        <v>Admin &amp; Other</v>
      </c>
      <c r="AN1957" s="34" t="str">
        <f t="shared" si="155"/>
        <v>Admin &amp; OtherR&amp;M and Cleaning as % of Total Gross Profit</v>
      </c>
      <c r="AO1957" s="35"/>
      <c r="AP1957" s="35"/>
      <c r="AQ1957" s="35"/>
    </row>
    <row r="1958" spans="1:43" x14ac:dyDescent="0.25">
      <c r="A1958" s="27" t="s">
        <v>103</v>
      </c>
      <c r="B1958" s="27" t="s">
        <v>104</v>
      </c>
      <c r="C1958" s="27" t="s">
        <v>663</v>
      </c>
      <c r="D1958" s="27" t="s">
        <v>209</v>
      </c>
      <c r="E1958" s="27" t="s">
        <v>667</v>
      </c>
      <c r="F1958" s="27" t="s">
        <v>744</v>
      </c>
      <c r="G1958" s="27" t="s">
        <v>745</v>
      </c>
      <c r="H1958" s="34" t="s">
        <v>644</v>
      </c>
      <c r="I1958" s="34" t="s">
        <v>722</v>
      </c>
      <c r="J1958" s="34" t="str">
        <f t="shared" si="151"/>
        <v>Admin &amp; OtherR&amp;M and Cleaning as % of Total Gross Profit</v>
      </c>
      <c r="K1958" s="34" t="str">
        <f t="shared" si="152"/>
        <v>421Repairs &amp; Maintenance - Toyota</v>
      </c>
      <c r="L1958" s="28">
        <f>+SUMIF('TB 4-24'!M:M,$AL1958,'TB 4-24'!G:G)</f>
        <v>0</v>
      </c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>
        <f>+SUMIF('Input Sheet'!$S:$S,$AL1958,'Input Sheet'!C:C)</f>
        <v>0</v>
      </c>
      <c r="Z1958" s="28">
        <f>+SUMIF('Input Sheet'!$S:$S,$AL1958,'Input Sheet'!D:D)</f>
        <v>0</v>
      </c>
      <c r="AA1958" s="28">
        <f>+SUMIF('Input Sheet'!$S:$S,$AL1958,'Input Sheet'!E:E)</f>
        <v>0</v>
      </c>
      <c r="AB1958" s="28">
        <f>+SUMIF('Input Sheet'!$S:$S,$AL1958,'Input Sheet'!F:F)</f>
        <v>0</v>
      </c>
      <c r="AC1958" s="28">
        <f>+SUMIF('Input Sheet'!$S:$S,$AL1958,'Input Sheet'!G:G)</f>
        <v>0</v>
      </c>
      <c r="AD1958" s="28">
        <f>+SUMIF('Input Sheet'!$S:$S,$AL1958,'Input Sheet'!H:H)</f>
        <v>0</v>
      </c>
      <c r="AE1958" s="28">
        <f>+SUMIF('Input Sheet'!$S:$S,$AL1958,'Input Sheet'!I:I)</f>
        <v>0</v>
      </c>
      <c r="AF1958" s="28">
        <f>+SUMIF('Input Sheet'!$S:$S,$AL1958,'Input Sheet'!J:J)</f>
        <v>0</v>
      </c>
      <c r="AG1958" s="28">
        <f>+SUMIF('Input Sheet'!$S:$S,$AL1958,'Input Sheet'!K:K)</f>
        <v>0</v>
      </c>
      <c r="AH1958" s="28">
        <f>+SUMIF('Input Sheet'!$S:$S,$AL1958,'Input Sheet'!L:L)</f>
        <v>0</v>
      </c>
      <c r="AI1958" s="28">
        <f>+SUMIF('Input Sheet'!$S:$S,$AL1958,'Input Sheet'!M:M)</f>
        <v>0</v>
      </c>
      <c r="AJ1958" s="28">
        <f>+SUMIF('Input Sheet'!$S:$S,$AL1958,'Input Sheet'!N:N)</f>
        <v>0</v>
      </c>
      <c r="AK1958" s="28"/>
      <c r="AL1958" s="27" t="str">
        <f t="shared" si="153"/>
        <v>421-7750</v>
      </c>
      <c r="AM1958" s="34" t="str">
        <f t="shared" si="154"/>
        <v>Admin &amp; Other</v>
      </c>
      <c r="AN1958" s="34" t="str">
        <f t="shared" si="155"/>
        <v>Admin &amp; OtherR&amp;M and Cleaning as % of Total Gross Profit</v>
      </c>
      <c r="AO1958" s="35"/>
      <c r="AP1958" s="35"/>
      <c r="AQ1958" s="35"/>
    </row>
    <row r="1959" spans="1:43" x14ac:dyDescent="0.25">
      <c r="A1959" s="27" t="s">
        <v>103</v>
      </c>
      <c r="B1959" s="27" t="s">
        <v>104</v>
      </c>
      <c r="C1959" s="27" t="s">
        <v>663</v>
      </c>
      <c r="D1959" s="27" t="s">
        <v>209</v>
      </c>
      <c r="E1959" s="27" t="s">
        <v>670</v>
      </c>
      <c r="F1959" s="27" t="s">
        <v>744</v>
      </c>
      <c r="G1959" s="27" t="s">
        <v>745</v>
      </c>
      <c r="H1959" s="34" t="s">
        <v>644</v>
      </c>
      <c r="I1959" s="34" t="s">
        <v>722</v>
      </c>
      <c r="J1959" s="34" t="str">
        <f t="shared" si="151"/>
        <v>Admin &amp; OtherR&amp;M and Cleaning as % of Total Gross Profit</v>
      </c>
      <c r="K1959" s="34" t="str">
        <f t="shared" si="152"/>
        <v>460Repairs &amp; Maintenance - Toyota</v>
      </c>
      <c r="L1959" s="28">
        <f>+SUMIF('TB 4-24'!M:M,$AL1959,'TB 4-24'!G:G)</f>
        <v>0</v>
      </c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>
        <f>+SUMIF('Input Sheet'!$S:$S,$AL1959,'Input Sheet'!C:C)</f>
        <v>0</v>
      </c>
      <c r="Z1959" s="28">
        <f>+SUMIF('Input Sheet'!$S:$S,$AL1959,'Input Sheet'!D:D)</f>
        <v>0</v>
      </c>
      <c r="AA1959" s="28">
        <f>+SUMIF('Input Sheet'!$S:$S,$AL1959,'Input Sheet'!E:E)</f>
        <v>0</v>
      </c>
      <c r="AB1959" s="28">
        <f>+SUMIF('Input Sheet'!$S:$S,$AL1959,'Input Sheet'!F:F)</f>
        <v>0</v>
      </c>
      <c r="AC1959" s="28">
        <f>+SUMIF('Input Sheet'!$S:$S,$AL1959,'Input Sheet'!G:G)</f>
        <v>0</v>
      </c>
      <c r="AD1959" s="28">
        <f>+SUMIF('Input Sheet'!$S:$S,$AL1959,'Input Sheet'!H:H)</f>
        <v>0</v>
      </c>
      <c r="AE1959" s="28">
        <f>+SUMIF('Input Sheet'!$S:$S,$AL1959,'Input Sheet'!I:I)</f>
        <v>0</v>
      </c>
      <c r="AF1959" s="28">
        <f>+SUMIF('Input Sheet'!$S:$S,$AL1959,'Input Sheet'!J:J)</f>
        <v>0</v>
      </c>
      <c r="AG1959" s="28">
        <f>+SUMIF('Input Sheet'!$S:$S,$AL1959,'Input Sheet'!K:K)</f>
        <v>0</v>
      </c>
      <c r="AH1959" s="28">
        <f>+SUMIF('Input Sheet'!$S:$S,$AL1959,'Input Sheet'!L:L)</f>
        <v>0</v>
      </c>
      <c r="AI1959" s="28">
        <f>+SUMIF('Input Sheet'!$S:$S,$AL1959,'Input Sheet'!M:M)</f>
        <v>0</v>
      </c>
      <c r="AJ1959" s="28">
        <f>+SUMIF('Input Sheet'!$S:$S,$AL1959,'Input Sheet'!N:N)</f>
        <v>0</v>
      </c>
      <c r="AK1959" s="28"/>
      <c r="AL1959" s="27" t="str">
        <f t="shared" si="153"/>
        <v>460-7750</v>
      </c>
      <c r="AM1959" s="34" t="str">
        <f t="shared" si="154"/>
        <v>Admin &amp; Other</v>
      </c>
      <c r="AN1959" s="34" t="str">
        <f t="shared" si="155"/>
        <v>Admin &amp; OtherR&amp;M and Cleaning as % of Total Gross Profit</v>
      </c>
      <c r="AO1959" s="35"/>
      <c r="AP1959" s="35"/>
      <c r="AQ1959" s="35"/>
    </row>
    <row r="1960" spans="1:43" x14ac:dyDescent="0.25">
      <c r="A1960" s="27" t="s">
        <v>103</v>
      </c>
      <c r="B1960" s="27" t="s">
        <v>104</v>
      </c>
      <c r="C1960" s="27" t="s">
        <v>671</v>
      </c>
      <c r="D1960" s="27" t="s">
        <v>209</v>
      </c>
      <c r="E1960" s="27" t="s">
        <v>672</v>
      </c>
      <c r="F1960" s="27" t="s">
        <v>744</v>
      </c>
      <c r="G1960" s="27" t="s">
        <v>745</v>
      </c>
      <c r="H1960" s="34" t="s">
        <v>644</v>
      </c>
      <c r="I1960" s="34" t="s">
        <v>722</v>
      </c>
      <c r="J1960" s="34" t="str">
        <f t="shared" si="151"/>
        <v>Admin &amp; OtherR&amp;M and Cleaning as % of Total Gross Profit</v>
      </c>
      <c r="K1960" s="34" t="str">
        <f t="shared" si="152"/>
        <v>300Repairs &amp; Maintenance - Toyota</v>
      </c>
      <c r="L1960" s="28">
        <f>+SUMIF('TB 4-24'!M:M,$AL1960,'TB 4-24'!G:G)</f>
        <v>0</v>
      </c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>
        <f>+SUMIF('Input Sheet'!$S:$S,$AL1960,'Input Sheet'!C:C)</f>
        <v>0</v>
      </c>
      <c r="Z1960" s="28">
        <f>+SUMIF('Input Sheet'!$S:$S,$AL1960,'Input Sheet'!D:D)</f>
        <v>0</v>
      </c>
      <c r="AA1960" s="28">
        <f>+SUMIF('Input Sheet'!$S:$S,$AL1960,'Input Sheet'!E:E)</f>
        <v>0</v>
      </c>
      <c r="AB1960" s="28">
        <f>+SUMIF('Input Sheet'!$S:$S,$AL1960,'Input Sheet'!F:F)</f>
        <v>0</v>
      </c>
      <c r="AC1960" s="28">
        <f>+SUMIF('Input Sheet'!$S:$S,$AL1960,'Input Sheet'!G:G)</f>
        <v>0</v>
      </c>
      <c r="AD1960" s="28">
        <f>+SUMIF('Input Sheet'!$S:$S,$AL1960,'Input Sheet'!H:H)</f>
        <v>0</v>
      </c>
      <c r="AE1960" s="28">
        <f>+SUMIF('Input Sheet'!$S:$S,$AL1960,'Input Sheet'!I:I)</f>
        <v>0</v>
      </c>
      <c r="AF1960" s="28">
        <f>+SUMIF('Input Sheet'!$S:$S,$AL1960,'Input Sheet'!J:J)</f>
        <v>0</v>
      </c>
      <c r="AG1960" s="28">
        <f>+SUMIF('Input Sheet'!$S:$S,$AL1960,'Input Sheet'!K:K)</f>
        <v>0</v>
      </c>
      <c r="AH1960" s="28">
        <f>+SUMIF('Input Sheet'!$S:$S,$AL1960,'Input Sheet'!L:L)</f>
        <v>0</v>
      </c>
      <c r="AI1960" s="28">
        <f>+SUMIF('Input Sheet'!$S:$S,$AL1960,'Input Sheet'!M:M)</f>
        <v>0</v>
      </c>
      <c r="AJ1960" s="28">
        <f>+SUMIF('Input Sheet'!$S:$S,$AL1960,'Input Sheet'!N:N)</f>
        <v>0</v>
      </c>
      <c r="AK1960" s="28"/>
      <c r="AL1960" s="27" t="str">
        <f t="shared" si="153"/>
        <v>300-7750</v>
      </c>
      <c r="AM1960" s="34" t="str">
        <f t="shared" si="154"/>
        <v>Admin &amp; Other</v>
      </c>
      <c r="AN1960" s="34" t="str">
        <f t="shared" si="155"/>
        <v>Admin &amp; OtherR&amp;M and Cleaning as % of Total Gross Profit</v>
      </c>
      <c r="AO1960" s="35"/>
      <c r="AP1960" s="35"/>
      <c r="AQ1960" s="35"/>
    </row>
    <row r="1961" spans="1:43" x14ac:dyDescent="0.25">
      <c r="A1961" s="27" t="s">
        <v>103</v>
      </c>
      <c r="B1961" s="27" t="s">
        <v>104</v>
      </c>
      <c r="C1961" s="27" t="s">
        <v>671</v>
      </c>
      <c r="D1961" s="27" t="s">
        <v>209</v>
      </c>
      <c r="E1961" s="27" t="s">
        <v>673</v>
      </c>
      <c r="F1961" s="27" t="s">
        <v>744</v>
      </c>
      <c r="G1961" s="27" t="s">
        <v>745</v>
      </c>
      <c r="H1961" s="34" t="s">
        <v>644</v>
      </c>
      <c r="I1961" s="34" t="s">
        <v>722</v>
      </c>
      <c r="J1961" s="34" t="str">
        <f t="shared" si="151"/>
        <v>Admin &amp; OtherR&amp;M and Cleaning as % of Total Gross Profit</v>
      </c>
      <c r="K1961" s="34" t="str">
        <f t="shared" si="152"/>
        <v>310Repairs &amp; Maintenance - Toyota</v>
      </c>
      <c r="L1961" s="28">
        <f>+SUMIF('TB 4-24'!M:M,$AL1961,'TB 4-24'!G:G)</f>
        <v>0</v>
      </c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>
        <f>+SUMIF('Input Sheet'!$S:$S,$AL1961,'Input Sheet'!C:C)</f>
        <v>0</v>
      </c>
      <c r="Z1961" s="28">
        <f>+SUMIF('Input Sheet'!$S:$S,$AL1961,'Input Sheet'!D:D)</f>
        <v>0</v>
      </c>
      <c r="AA1961" s="28">
        <f>+SUMIF('Input Sheet'!$S:$S,$AL1961,'Input Sheet'!E:E)</f>
        <v>0</v>
      </c>
      <c r="AB1961" s="28">
        <f>+SUMIF('Input Sheet'!$S:$S,$AL1961,'Input Sheet'!F:F)</f>
        <v>0</v>
      </c>
      <c r="AC1961" s="28">
        <f>+SUMIF('Input Sheet'!$S:$S,$AL1961,'Input Sheet'!G:G)</f>
        <v>0</v>
      </c>
      <c r="AD1961" s="28">
        <f>+SUMIF('Input Sheet'!$S:$S,$AL1961,'Input Sheet'!H:H)</f>
        <v>0</v>
      </c>
      <c r="AE1961" s="28">
        <f>+SUMIF('Input Sheet'!$S:$S,$AL1961,'Input Sheet'!I:I)</f>
        <v>0</v>
      </c>
      <c r="AF1961" s="28">
        <f>+SUMIF('Input Sheet'!$S:$S,$AL1961,'Input Sheet'!J:J)</f>
        <v>0</v>
      </c>
      <c r="AG1961" s="28">
        <f>+SUMIF('Input Sheet'!$S:$S,$AL1961,'Input Sheet'!K:K)</f>
        <v>0</v>
      </c>
      <c r="AH1961" s="28">
        <f>+SUMIF('Input Sheet'!$S:$S,$AL1961,'Input Sheet'!L:L)</f>
        <v>0</v>
      </c>
      <c r="AI1961" s="28">
        <f>+SUMIF('Input Sheet'!$S:$S,$AL1961,'Input Sheet'!M:M)</f>
        <v>0</v>
      </c>
      <c r="AJ1961" s="28">
        <f>+SUMIF('Input Sheet'!$S:$S,$AL1961,'Input Sheet'!N:N)</f>
        <v>0</v>
      </c>
      <c r="AK1961" s="28"/>
      <c r="AL1961" s="27" t="str">
        <f t="shared" si="153"/>
        <v>310-7750</v>
      </c>
      <c r="AM1961" s="34" t="str">
        <f t="shared" si="154"/>
        <v>Admin &amp; Other</v>
      </c>
      <c r="AN1961" s="34" t="str">
        <f t="shared" si="155"/>
        <v>Admin &amp; OtherR&amp;M and Cleaning as % of Total Gross Profit</v>
      </c>
      <c r="AO1961" s="35"/>
      <c r="AP1961" s="35"/>
      <c r="AQ1961" s="35"/>
    </row>
    <row r="1962" spans="1:43" x14ac:dyDescent="0.25">
      <c r="A1962" s="27" t="s">
        <v>103</v>
      </c>
      <c r="B1962" s="27" t="s">
        <v>104</v>
      </c>
      <c r="C1962" s="27" t="s">
        <v>671</v>
      </c>
      <c r="D1962" s="27" t="s">
        <v>209</v>
      </c>
      <c r="E1962" s="27" t="s">
        <v>674</v>
      </c>
      <c r="F1962" s="27" t="s">
        <v>744</v>
      </c>
      <c r="G1962" s="27" t="s">
        <v>745</v>
      </c>
      <c r="H1962" s="34" t="s">
        <v>644</v>
      </c>
      <c r="I1962" s="34" t="s">
        <v>722</v>
      </c>
      <c r="J1962" s="34" t="str">
        <f t="shared" si="151"/>
        <v>Admin &amp; OtherR&amp;M and Cleaning as % of Total Gross Profit</v>
      </c>
      <c r="K1962" s="34" t="str">
        <f t="shared" si="152"/>
        <v>321Repairs &amp; Maintenance - Toyota</v>
      </c>
      <c r="L1962" s="28">
        <f>+SUMIF('TB 4-24'!M:M,$AL1962,'TB 4-24'!G:G)</f>
        <v>0</v>
      </c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>
        <f>+SUMIF('Input Sheet'!$S:$S,$AL1962,'Input Sheet'!C:C)</f>
        <v>0</v>
      </c>
      <c r="Z1962" s="28">
        <f>+SUMIF('Input Sheet'!$S:$S,$AL1962,'Input Sheet'!D:D)</f>
        <v>0</v>
      </c>
      <c r="AA1962" s="28">
        <f>+SUMIF('Input Sheet'!$S:$S,$AL1962,'Input Sheet'!E:E)</f>
        <v>0</v>
      </c>
      <c r="AB1962" s="28">
        <f>+SUMIF('Input Sheet'!$S:$S,$AL1962,'Input Sheet'!F:F)</f>
        <v>0</v>
      </c>
      <c r="AC1962" s="28">
        <f>+SUMIF('Input Sheet'!$S:$S,$AL1962,'Input Sheet'!G:G)</f>
        <v>0</v>
      </c>
      <c r="AD1962" s="28">
        <f>+SUMIF('Input Sheet'!$S:$S,$AL1962,'Input Sheet'!H:H)</f>
        <v>0</v>
      </c>
      <c r="AE1962" s="28">
        <f>+SUMIF('Input Sheet'!$S:$S,$AL1962,'Input Sheet'!I:I)</f>
        <v>0</v>
      </c>
      <c r="AF1962" s="28">
        <f>+SUMIF('Input Sheet'!$S:$S,$AL1962,'Input Sheet'!J:J)</f>
        <v>0</v>
      </c>
      <c r="AG1962" s="28">
        <f>+SUMIF('Input Sheet'!$S:$S,$AL1962,'Input Sheet'!K:K)</f>
        <v>0</v>
      </c>
      <c r="AH1962" s="28">
        <f>+SUMIF('Input Sheet'!$S:$S,$AL1962,'Input Sheet'!L:L)</f>
        <v>0</v>
      </c>
      <c r="AI1962" s="28">
        <f>+SUMIF('Input Sheet'!$S:$S,$AL1962,'Input Sheet'!M:M)</f>
        <v>0</v>
      </c>
      <c r="AJ1962" s="28">
        <f>+SUMIF('Input Sheet'!$S:$S,$AL1962,'Input Sheet'!N:N)</f>
        <v>0</v>
      </c>
      <c r="AK1962" s="28"/>
      <c r="AL1962" s="27" t="str">
        <f t="shared" si="153"/>
        <v>321-7750</v>
      </c>
      <c r="AM1962" s="34" t="str">
        <f t="shared" si="154"/>
        <v>Admin &amp; Other</v>
      </c>
      <c r="AN1962" s="34" t="str">
        <f t="shared" si="155"/>
        <v>Admin &amp; OtherR&amp;M and Cleaning as % of Total Gross Profit</v>
      </c>
      <c r="AO1962" s="35"/>
      <c r="AP1962" s="35"/>
      <c r="AQ1962" s="35"/>
    </row>
    <row r="1963" spans="1:43" x14ac:dyDescent="0.25">
      <c r="A1963" s="27" t="s">
        <v>103</v>
      </c>
      <c r="B1963" s="27" t="s">
        <v>104</v>
      </c>
      <c r="C1963" s="27" t="s">
        <v>671</v>
      </c>
      <c r="D1963" s="27" t="s">
        <v>209</v>
      </c>
      <c r="E1963" s="27" t="s">
        <v>676</v>
      </c>
      <c r="F1963" s="27" t="s">
        <v>744</v>
      </c>
      <c r="G1963" s="27" t="s">
        <v>745</v>
      </c>
      <c r="H1963" s="34" t="s">
        <v>644</v>
      </c>
      <c r="I1963" s="34" t="s">
        <v>722</v>
      </c>
      <c r="J1963" s="34" t="str">
        <f t="shared" si="151"/>
        <v>Admin &amp; OtherR&amp;M and Cleaning as % of Total Gross Profit</v>
      </c>
      <c r="K1963" s="34" t="str">
        <f t="shared" si="152"/>
        <v>360Repairs &amp; Maintenance - Toyota</v>
      </c>
      <c r="L1963" s="28">
        <f>+SUMIF('TB 4-24'!M:M,$AL1963,'TB 4-24'!G:G)</f>
        <v>0</v>
      </c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>
        <f>+SUMIF('Input Sheet'!$S:$S,$AL1963,'Input Sheet'!C:C)</f>
        <v>0</v>
      </c>
      <c r="Z1963" s="28">
        <f>+SUMIF('Input Sheet'!$S:$S,$AL1963,'Input Sheet'!D:D)</f>
        <v>0</v>
      </c>
      <c r="AA1963" s="28">
        <f>+SUMIF('Input Sheet'!$S:$S,$AL1963,'Input Sheet'!E:E)</f>
        <v>0</v>
      </c>
      <c r="AB1963" s="28">
        <f>+SUMIF('Input Sheet'!$S:$S,$AL1963,'Input Sheet'!F:F)</f>
        <v>0</v>
      </c>
      <c r="AC1963" s="28">
        <f>+SUMIF('Input Sheet'!$S:$S,$AL1963,'Input Sheet'!G:G)</f>
        <v>0</v>
      </c>
      <c r="AD1963" s="28">
        <f>+SUMIF('Input Sheet'!$S:$S,$AL1963,'Input Sheet'!H:H)</f>
        <v>0</v>
      </c>
      <c r="AE1963" s="28">
        <f>+SUMIF('Input Sheet'!$S:$S,$AL1963,'Input Sheet'!I:I)</f>
        <v>0</v>
      </c>
      <c r="AF1963" s="28">
        <f>+SUMIF('Input Sheet'!$S:$S,$AL1963,'Input Sheet'!J:J)</f>
        <v>0</v>
      </c>
      <c r="AG1963" s="28">
        <f>+SUMIF('Input Sheet'!$S:$S,$AL1963,'Input Sheet'!K:K)</f>
        <v>0</v>
      </c>
      <c r="AH1963" s="28">
        <f>+SUMIF('Input Sheet'!$S:$S,$AL1963,'Input Sheet'!L:L)</f>
        <v>0</v>
      </c>
      <c r="AI1963" s="28">
        <f>+SUMIF('Input Sheet'!$S:$S,$AL1963,'Input Sheet'!M:M)</f>
        <v>0</v>
      </c>
      <c r="AJ1963" s="28">
        <f>+SUMIF('Input Sheet'!$S:$S,$AL1963,'Input Sheet'!N:N)</f>
        <v>0</v>
      </c>
      <c r="AK1963" s="28"/>
      <c r="AL1963" s="27" t="str">
        <f t="shared" si="153"/>
        <v>360-7750</v>
      </c>
      <c r="AM1963" s="34" t="str">
        <f t="shared" si="154"/>
        <v>Admin &amp; Other</v>
      </c>
      <c r="AN1963" s="34" t="str">
        <f t="shared" si="155"/>
        <v>Admin &amp; OtherR&amp;M and Cleaning as % of Total Gross Profit</v>
      </c>
      <c r="AO1963" s="35"/>
      <c r="AP1963" s="35"/>
      <c r="AQ1963" s="35"/>
    </row>
    <row r="1964" spans="1:43" x14ac:dyDescent="0.25">
      <c r="A1964" s="27" t="s">
        <v>103</v>
      </c>
      <c r="B1964" s="27" t="s">
        <v>104</v>
      </c>
      <c r="C1964" s="27" t="s">
        <v>104</v>
      </c>
      <c r="D1964" s="27" t="s">
        <v>209</v>
      </c>
      <c r="E1964" s="27" t="s">
        <v>677</v>
      </c>
      <c r="F1964" s="27" t="s">
        <v>744</v>
      </c>
      <c r="G1964" s="27" t="s">
        <v>745</v>
      </c>
      <c r="H1964" s="34" t="s">
        <v>644</v>
      </c>
      <c r="I1964" s="34" t="s">
        <v>722</v>
      </c>
      <c r="J1964" s="34" t="str">
        <f t="shared" si="151"/>
        <v>Admin &amp; OtherR&amp;M and Cleaning as % of Total Gross Profit</v>
      </c>
      <c r="K1964" s="34" t="str">
        <f t="shared" si="152"/>
        <v>100Repairs &amp; Maintenance - Toyota</v>
      </c>
      <c r="L1964" s="28">
        <f>+SUMIF('TB 4-24'!M:M,$AL1964,'TB 4-24'!G:G)</f>
        <v>0</v>
      </c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>
        <f>+SUMIF('Input Sheet'!$S:$S,$AL1964,'Input Sheet'!C:C)</f>
        <v>0</v>
      </c>
      <c r="Z1964" s="28">
        <f>+SUMIF('Input Sheet'!$S:$S,$AL1964,'Input Sheet'!D:D)</f>
        <v>0</v>
      </c>
      <c r="AA1964" s="28">
        <f>+SUMIF('Input Sheet'!$S:$S,$AL1964,'Input Sheet'!E:E)</f>
        <v>0</v>
      </c>
      <c r="AB1964" s="28">
        <f>+SUMIF('Input Sheet'!$S:$S,$AL1964,'Input Sheet'!F:F)</f>
        <v>0</v>
      </c>
      <c r="AC1964" s="28">
        <f>+SUMIF('Input Sheet'!$S:$S,$AL1964,'Input Sheet'!G:G)</f>
        <v>0</v>
      </c>
      <c r="AD1964" s="28">
        <f>+SUMIF('Input Sheet'!$S:$S,$AL1964,'Input Sheet'!H:H)</f>
        <v>0</v>
      </c>
      <c r="AE1964" s="28">
        <f>+SUMIF('Input Sheet'!$S:$S,$AL1964,'Input Sheet'!I:I)</f>
        <v>0</v>
      </c>
      <c r="AF1964" s="28">
        <f>+SUMIF('Input Sheet'!$S:$S,$AL1964,'Input Sheet'!J:J)</f>
        <v>0</v>
      </c>
      <c r="AG1964" s="28">
        <f>+SUMIF('Input Sheet'!$S:$S,$AL1964,'Input Sheet'!K:K)</f>
        <v>0</v>
      </c>
      <c r="AH1964" s="28">
        <f>+SUMIF('Input Sheet'!$S:$S,$AL1964,'Input Sheet'!L:L)</f>
        <v>0</v>
      </c>
      <c r="AI1964" s="28">
        <f>+SUMIF('Input Sheet'!$S:$S,$AL1964,'Input Sheet'!M:M)</f>
        <v>0</v>
      </c>
      <c r="AJ1964" s="28">
        <f>+SUMIF('Input Sheet'!$S:$S,$AL1964,'Input Sheet'!N:N)</f>
        <v>0</v>
      </c>
      <c r="AK1964" s="28"/>
      <c r="AL1964" s="27" t="str">
        <f t="shared" si="153"/>
        <v>100-7750</v>
      </c>
      <c r="AM1964" s="34" t="str">
        <f t="shared" si="154"/>
        <v>Admin &amp; Other</v>
      </c>
      <c r="AN1964" s="34" t="str">
        <f t="shared" si="155"/>
        <v>Admin &amp; OtherR&amp;M and Cleaning as % of Total Gross Profit</v>
      </c>
      <c r="AO1964" s="35"/>
      <c r="AP1964" s="35"/>
      <c r="AQ1964" s="35"/>
    </row>
    <row r="1965" spans="1:43" x14ac:dyDescent="0.25">
      <c r="A1965" s="27" t="s">
        <v>103</v>
      </c>
      <c r="B1965" s="27" t="s">
        <v>104</v>
      </c>
      <c r="C1965" s="27" t="s">
        <v>104</v>
      </c>
      <c r="D1965" s="27" t="s">
        <v>209</v>
      </c>
      <c r="E1965" s="27" t="s">
        <v>684</v>
      </c>
      <c r="F1965" s="27" t="s">
        <v>744</v>
      </c>
      <c r="G1965" s="27" t="s">
        <v>745</v>
      </c>
      <c r="H1965" s="34" t="s">
        <v>644</v>
      </c>
      <c r="I1965" s="34" t="s">
        <v>722</v>
      </c>
      <c r="J1965" s="34" t="str">
        <f t="shared" si="151"/>
        <v>Admin &amp; OtherR&amp;M and Cleaning as % of Total Gross Profit</v>
      </c>
      <c r="K1965" s="34" t="str">
        <f t="shared" si="152"/>
        <v>147Repairs &amp; Maintenance - Toyota</v>
      </c>
      <c r="L1965" s="28">
        <f>+SUMIF('TB 4-24'!M:M,$AL1965,'TB 4-24'!G:G)</f>
        <v>0</v>
      </c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>
        <f>+SUMIF('Input Sheet'!$S:$S,$AL1965,'Input Sheet'!C:C)</f>
        <v>0</v>
      </c>
      <c r="Z1965" s="28">
        <f>+SUMIF('Input Sheet'!$S:$S,$AL1965,'Input Sheet'!D:D)</f>
        <v>0</v>
      </c>
      <c r="AA1965" s="28">
        <f>+SUMIF('Input Sheet'!$S:$S,$AL1965,'Input Sheet'!E:E)</f>
        <v>0</v>
      </c>
      <c r="AB1965" s="28">
        <f>+SUMIF('Input Sheet'!$S:$S,$AL1965,'Input Sheet'!F:F)</f>
        <v>0</v>
      </c>
      <c r="AC1965" s="28">
        <f>+SUMIF('Input Sheet'!$S:$S,$AL1965,'Input Sheet'!G:G)</f>
        <v>0</v>
      </c>
      <c r="AD1965" s="28">
        <f>+SUMIF('Input Sheet'!$S:$S,$AL1965,'Input Sheet'!H:H)</f>
        <v>0</v>
      </c>
      <c r="AE1965" s="28">
        <f>+SUMIF('Input Sheet'!$S:$S,$AL1965,'Input Sheet'!I:I)</f>
        <v>0</v>
      </c>
      <c r="AF1965" s="28">
        <f>+SUMIF('Input Sheet'!$S:$S,$AL1965,'Input Sheet'!J:J)</f>
        <v>0</v>
      </c>
      <c r="AG1965" s="28">
        <f>+SUMIF('Input Sheet'!$S:$S,$AL1965,'Input Sheet'!K:K)</f>
        <v>0</v>
      </c>
      <c r="AH1965" s="28">
        <f>+SUMIF('Input Sheet'!$S:$S,$AL1965,'Input Sheet'!L:L)</f>
        <v>0</v>
      </c>
      <c r="AI1965" s="28">
        <f>+SUMIF('Input Sheet'!$S:$S,$AL1965,'Input Sheet'!M:M)</f>
        <v>0</v>
      </c>
      <c r="AJ1965" s="28">
        <f>+SUMIF('Input Sheet'!$S:$S,$AL1965,'Input Sheet'!N:N)</f>
        <v>0</v>
      </c>
      <c r="AK1965" s="28"/>
      <c r="AL1965" s="27" t="str">
        <f t="shared" si="153"/>
        <v>147-7750</v>
      </c>
      <c r="AM1965" s="34" t="str">
        <f t="shared" si="154"/>
        <v>Admin &amp; Other</v>
      </c>
      <c r="AN1965" s="34" t="str">
        <f t="shared" si="155"/>
        <v>Admin &amp; OtherR&amp;M and Cleaning as % of Total Gross Profit</v>
      </c>
      <c r="AO1965" s="35"/>
      <c r="AP1965" s="35"/>
      <c r="AQ1965" s="35"/>
    </row>
    <row r="1966" spans="1:43" x14ac:dyDescent="0.25">
      <c r="A1966" s="27" t="s">
        <v>103</v>
      </c>
      <c r="B1966" s="27" t="s">
        <v>104</v>
      </c>
      <c r="C1966" s="27" t="s">
        <v>104</v>
      </c>
      <c r="D1966" s="27" t="s">
        <v>276</v>
      </c>
      <c r="E1966" s="27" t="s">
        <v>641</v>
      </c>
      <c r="F1966" s="27" t="s">
        <v>650</v>
      </c>
      <c r="G1966" s="27" t="s">
        <v>651</v>
      </c>
      <c r="H1966" s="34" t="s">
        <v>644</v>
      </c>
      <c r="I1966" s="34" t="s">
        <v>652</v>
      </c>
      <c r="J1966" s="34" t="str">
        <f t="shared" si="151"/>
        <v xml:space="preserve">Admin &amp; OtherStaff Remuneration &amp; Benefits as % of Total Gross </v>
      </c>
      <c r="K1966" s="34" t="str">
        <f t="shared" si="152"/>
        <v>170Admin Staff Salaries - Toyota</v>
      </c>
      <c r="L1966" s="28">
        <f>+SUMIF('TB 4-24'!M:M,$AL1966,'TB 4-24'!G:G)</f>
        <v>0</v>
      </c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>
        <f>+SUMIF('Input Sheet'!$S:$S,$AL1966,'Input Sheet'!C:C)</f>
        <v>0</v>
      </c>
      <c r="Z1966" s="28">
        <f>+SUMIF('Input Sheet'!$S:$S,$AL1966,'Input Sheet'!D:D)</f>
        <v>0</v>
      </c>
      <c r="AA1966" s="28">
        <f>+SUMIF('Input Sheet'!$S:$S,$AL1966,'Input Sheet'!E:E)</f>
        <v>0</v>
      </c>
      <c r="AB1966" s="28">
        <f>+SUMIF('Input Sheet'!$S:$S,$AL1966,'Input Sheet'!F:F)</f>
        <v>0</v>
      </c>
      <c r="AC1966" s="28">
        <f>+SUMIF('Input Sheet'!$S:$S,$AL1966,'Input Sheet'!G:G)</f>
        <v>0</v>
      </c>
      <c r="AD1966" s="28">
        <f>+SUMIF('Input Sheet'!$S:$S,$AL1966,'Input Sheet'!H:H)</f>
        <v>0</v>
      </c>
      <c r="AE1966" s="28">
        <f>+SUMIF('Input Sheet'!$S:$S,$AL1966,'Input Sheet'!I:I)</f>
        <v>0</v>
      </c>
      <c r="AF1966" s="28">
        <f>+SUMIF('Input Sheet'!$S:$S,$AL1966,'Input Sheet'!J:J)</f>
        <v>0</v>
      </c>
      <c r="AG1966" s="28">
        <f>+SUMIF('Input Sheet'!$S:$S,$AL1966,'Input Sheet'!K:K)</f>
        <v>0</v>
      </c>
      <c r="AH1966" s="28">
        <f>+SUMIF('Input Sheet'!$S:$S,$AL1966,'Input Sheet'!L:L)</f>
        <v>0</v>
      </c>
      <c r="AI1966" s="28">
        <f>+SUMIF('Input Sheet'!$S:$S,$AL1966,'Input Sheet'!M:M)</f>
        <v>0</v>
      </c>
      <c r="AJ1966" s="28">
        <f>+SUMIF('Input Sheet'!$S:$S,$AL1966,'Input Sheet'!N:N)</f>
        <v>0</v>
      </c>
      <c r="AK1966" s="28"/>
      <c r="AL1966" s="27" t="str">
        <f t="shared" si="153"/>
        <v>170-7020</v>
      </c>
      <c r="AM1966" s="34" t="str">
        <f t="shared" si="154"/>
        <v>Admin &amp; Other</v>
      </c>
      <c r="AN1966" s="34" t="str">
        <f t="shared" si="155"/>
        <v xml:space="preserve">Admin &amp; OtherStaff Remuneration &amp; Benefits as % of Total Gross </v>
      </c>
      <c r="AO1966" s="35"/>
      <c r="AP1966" s="35"/>
      <c r="AQ1966" s="35"/>
    </row>
    <row r="1967" spans="1:43" x14ac:dyDescent="0.25">
      <c r="A1967" s="27" t="s">
        <v>103</v>
      </c>
      <c r="B1967" s="27" t="s">
        <v>104</v>
      </c>
      <c r="C1967" s="27" t="s">
        <v>657</v>
      </c>
      <c r="D1967" s="27" t="s">
        <v>210</v>
      </c>
      <c r="E1967" s="27" t="s">
        <v>660</v>
      </c>
      <c r="F1967" s="27" t="s">
        <v>650</v>
      </c>
      <c r="G1967" s="27" t="s">
        <v>651</v>
      </c>
      <c r="H1967" s="34" t="s">
        <v>644</v>
      </c>
      <c r="I1967" s="34" t="s">
        <v>652</v>
      </c>
      <c r="J1967" s="34" t="str">
        <f t="shared" si="151"/>
        <v xml:space="preserve">Admin &amp; OtherStaff Remuneration &amp; Benefits as % of Total Gross </v>
      </c>
      <c r="K1967" s="34" t="str">
        <f t="shared" si="152"/>
        <v>200Admin Staff Salaries - Toyota</v>
      </c>
      <c r="L1967" s="28">
        <f>+SUMIF('TB 4-24'!M:M,$AL1967,'TB 4-24'!G:G)</f>
        <v>0</v>
      </c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>
        <f>+SUMIF('Input Sheet'!$S:$S,$AL1967,'Input Sheet'!C:C)</f>
        <v>0</v>
      </c>
      <c r="Z1967" s="28">
        <f>+SUMIF('Input Sheet'!$S:$S,$AL1967,'Input Sheet'!D:D)</f>
        <v>0</v>
      </c>
      <c r="AA1967" s="28">
        <f>+SUMIF('Input Sheet'!$S:$S,$AL1967,'Input Sheet'!E:E)</f>
        <v>0</v>
      </c>
      <c r="AB1967" s="28">
        <f>+SUMIF('Input Sheet'!$S:$S,$AL1967,'Input Sheet'!F:F)</f>
        <v>0</v>
      </c>
      <c r="AC1967" s="28">
        <f>+SUMIF('Input Sheet'!$S:$S,$AL1967,'Input Sheet'!G:G)</f>
        <v>0</v>
      </c>
      <c r="AD1967" s="28">
        <f>+SUMIF('Input Sheet'!$S:$S,$AL1967,'Input Sheet'!H:H)</f>
        <v>0</v>
      </c>
      <c r="AE1967" s="28">
        <f>+SUMIF('Input Sheet'!$S:$S,$AL1967,'Input Sheet'!I:I)</f>
        <v>0</v>
      </c>
      <c r="AF1967" s="28">
        <f>+SUMIF('Input Sheet'!$S:$S,$AL1967,'Input Sheet'!J:J)</f>
        <v>0</v>
      </c>
      <c r="AG1967" s="28">
        <f>+SUMIF('Input Sheet'!$S:$S,$AL1967,'Input Sheet'!K:K)</f>
        <v>0</v>
      </c>
      <c r="AH1967" s="28">
        <f>+SUMIF('Input Sheet'!$S:$S,$AL1967,'Input Sheet'!L:L)</f>
        <v>0</v>
      </c>
      <c r="AI1967" s="28">
        <f>+SUMIF('Input Sheet'!$S:$S,$AL1967,'Input Sheet'!M:M)</f>
        <v>0</v>
      </c>
      <c r="AJ1967" s="28">
        <f>+SUMIF('Input Sheet'!$S:$S,$AL1967,'Input Sheet'!N:N)</f>
        <v>0</v>
      </c>
      <c r="AK1967" s="28"/>
      <c r="AL1967" s="27" t="str">
        <f t="shared" si="153"/>
        <v>200-7160</v>
      </c>
      <c r="AM1967" s="34" t="str">
        <f t="shared" si="154"/>
        <v>Admin &amp; Other</v>
      </c>
      <c r="AN1967" s="34" t="str">
        <f t="shared" si="155"/>
        <v xml:space="preserve">Admin &amp; OtherStaff Remuneration &amp; Benefits as % of Total Gross </v>
      </c>
      <c r="AO1967" s="35"/>
      <c r="AP1967" s="35"/>
      <c r="AQ1967" s="35"/>
    </row>
    <row r="1968" spans="1:43" x14ac:dyDescent="0.25">
      <c r="A1968" s="27" t="s">
        <v>103</v>
      </c>
      <c r="B1968" s="27" t="s">
        <v>104</v>
      </c>
      <c r="C1968" s="27" t="s">
        <v>657</v>
      </c>
      <c r="D1968" s="27" t="s">
        <v>210</v>
      </c>
      <c r="E1968" s="27" t="s">
        <v>659</v>
      </c>
      <c r="F1968" s="27" t="s">
        <v>650</v>
      </c>
      <c r="G1968" s="27" t="s">
        <v>651</v>
      </c>
      <c r="H1968" s="34" t="s">
        <v>644</v>
      </c>
      <c r="I1968" s="34" t="s">
        <v>652</v>
      </c>
      <c r="J1968" s="34" t="str">
        <f t="shared" si="151"/>
        <v xml:space="preserve">Admin &amp; OtherStaff Remuneration &amp; Benefits as % of Total Gross </v>
      </c>
      <c r="K1968" s="34" t="str">
        <f t="shared" si="152"/>
        <v>220Admin Staff Salaries - Toyota</v>
      </c>
      <c r="L1968" s="28">
        <f>+SUMIF('TB 4-24'!M:M,$AL1968,'TB 4-24'!G:G)</f>
        <v>0</v>
      </c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>
        <f>+SUMIF('Input Sheet'!$S:$S,$AL1968,'Input Sheet'!C:C)</f>
        <v>0</v>
      </c>
      <c r="Z1968" s="28">
        <f>+SUMIF('Input Sheet'!$S:$S,$AL1968,'Input Sheet'!D:D)</f>
        <v>0</v>
      </c>
      <c r="AA1968" s="28">
        <f>+SUMIF('Input Sheet'!$S:$S,$AL1968,'Input Sheet'!E:E)</f>
        <v>0</v>
      </c>
      <c r="AB1968" s="28">
        <f>+SUMIF('Input Sheet'!$S:$S,$AL1968,'Input Sheet'!F:F)</f>
        <v>0</v>
      </c>
      <c r="AC1968" s="28">
        <f>+SUMIF('Input Sheet'!$S:$S,$AL1968,'Input Sheet'!G:G)</f>
        <v>0</v>
      </c>
      <c r="AD1968" s="28">
        <f>+SUMIF('Input Sheet'!$S:$S,$AL1968,'Input Sheet'!H:H)</f>
        <v>0</v>
      </c>
      <c r="AE1968" s="28">
        <f>+SUMIF('Input Sheet'!$S:$S,$AL1968,'Input Sheet'!I:I)</f>
        <v>0</v>
      </c>
      <c r="AF1968" s="28">
        <f>+SUMIF('Input Sheet'!$S:$S,$AL1968,'Input Sheet'!J:J)</f>
        <v>0</v>
      </c>
      <c r="AG1968" s="28">
        <f>+SUMIF('Input Sheet'!$S:$S,$AL1968,'Input Sheet'!K:K)</f>
        <v>0</v>
      </c>
      <c r="AH1968" s="28">
        <f>+SUMIF('Input Sheet'!$S:$S,$AL1968,'Input Sheet'!L:L)</f>
        <v>0</v>
      </c>
      <c r="AI1968" s="28">
        <f>+SUMIF('Input Sheet'!$S:$S,$AL1968,'Input Sheet'!M:M)</f>
        <v>0</v>
      </c>
      <c r="AJ1968" s="28">
        <f>+SUMIF('Input Sheet'!$S:$S,$AL1968,'Input Sheet'!N:N)</f>
        <v>0</v>
      </c>
      <c r="AK1968" s="28"/>
      <c r="AL1968" s="27" t="str">
        <f t="shared" si="153"/>
        <v>220-7160</v>
      </c>
      <c r="AM1968" s="34" t="str">
        <f t="shared" si="154"/>
        <v>Admin &amp; Other</v>
      </c>
      <c r="AN1968" s="34" t="str">
        <f t="shared" si="155"/>
        <v xml:space="preserve">Admin &amp; OtherStaff Remuneration &amp; Benefits as % of Total Gross </v>
      </c>
      <c r="AO1968" s="35"/>
      <c r="AP1968" s="35"/>
      <c r="AQ1968" s="35"/>
    </row>
    <row r="1969" spans="1:43" x14ac:dyDescent="0.25">
      <c r="A1969" s="27" t="s">
        <v>103</v>
      </c>
      <c r="B1969" s="27" t="s">
        <v>104</v>
      </c>
      <c r="C1969" s="27" t="s">
        <v>657</v>
      </c>
      <c r="D1969" s="27" t="s">
        <v>210</v>
      </c>
      <c r="E1969" s="27" t="s">
        <v>661</v>
      </c>
      <c r="F1969" s="27" t="s">
        <v>650</v>
      </c>
      <c r="G1969" s="27" t="s">
        <v>651</v>
      </c>
      <c r="H1969" s="34" t="s">
        <v>644</v>
      </c>
      <c r="I1969" s="34" t="s">
        <v>652</v>
      </c>
      <c r="J1969" s="34" t="str">
        <f t="shared" si="151"/>
        <v xml:space="preserve">Admin &amp; OtherStaff Remuneration &amp; Benefits as % of Total Gross </v>
      </c>
      <c r="K1969" s="34" t="str">
        <f t="shared" si="152"/>
        <v>221Admin Staff Salaries - Toyota</v>
      </c>
      <c r="L1969" s="28">
        <f>+SUMIF('TB 4-24'!M:M,$AL1969,'TB 4-24'!G:G)</f>
        <v>0</v>
      </c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>
        <f>+SUMIF('Input Sheet'!$S:$S,$AL1969,'Input Sheet'!C:C)</f>
        <v>0</v>
      </c>
      <c r="Z1969" s="28">
        <f>+SUMIF('Input Sheet'!$S:$S,$AL1969,'Input Sheet'!D:D)</f>
        <v>0</v>
      </c>
      <c r="AA1969" s="28">
        <f>+SUMIF('Input Sheet'!$S:$S,$AL1969,'Input Sheet'!E:E)</f>
        <v>0</v>
      </c>
      <c r="AB1969" s="28">
        <f>+SUMIF('Input Sheet'!$S:$S,$AL1969,'Input Sheet'!F:F)</f>
        <v>0</v>
      </c>
      <c r="AC1969" s="28">
        <f>+SUMIF('Input Sheet'!$S:$S,$AL1969,'Input Sheet'!G:G)</f>
        <v>0</v>
      </c>
      <c r="AD1969" s="28">
        <f>+SUMIF('Input Sheet'!$S:$S,$AL1969,'Input Sheet'!H:H)</f>
        <v>0</v>
      </c>
      <c r="AE1969" s="28">
        <f>+SUMIF('Input Sheet'!$S:$S,$AL1969,'Input Sheet'!I:I)</f>
        <v>0</v>
      </c>
      <c r="AF1969" s="28">
        <f>+SUMIF('Input Sheet'!$S:$S,$AL1969,'Input Sheet'!J:J)</f>
        <v>0</v>
      </c>
      <c r="AG1969" s="28">
        <f>+SUMIF('Input Sheet'!$S:$S,$AL1969,'Input Sheet'!K:K)</f>
        <v>0</v>
      </c>
      <c r="AH1969" s="28">
        <f>+SUMIF('Input Sheet'!$S:$S,$AL1969,'Input Sheet'!L:L)</f>
        <v>0</v>
      </c>
      <c r="AI1969" s="28">
        <f>+SUMIF('Input Sheet'!$S:$S,$AL1969,'Input Sheet'!M:M)</f>
        <v>0</v>
      </c>
      <c r="AJ1969" s="28">
        <f>+SUMIF('Input Sheet'!$S:$S,$AL1969,'Input Sheet'!N:N)</f>
        <v>0</v>
      </c>
      <c r="AK1969" s="28"/>
      <c r="AL1969" s="27" t="str">
        <f t="shared" si="153"/>
        <v>221-7160</v>
      </c>
      <c r="AM1969" s="34" t="str">
        <f t="shared" si="154"/>
        <v>Admin &amp; Other</v>
      </c>
      <c r="AN1969" s="34" t="str">
        <f t="shared" si="155"/>
        <v xml:space="preserve">Admin &amp; OtherStaff Remuneration &amp; Benefits as % of Total Gross </v>
      </c>
      <c r="AO1969" s="35"/>
      <c r="AP1969" s="35"/>
      <c r="AQ1969" s="35"/>
    </row>
    <row r="1970" spans="1:43" x14ac:dyDescent="0.25">
      <c r="A1970" s="27" t="s">
        <v>103</v>
      </c>
      <c r="B1970" s="27" t="s">
        <v>104</v>
      </c>
      <c r="C1970" s="27" t="s">
        <v>657</v>
      </c>
      <c r="D1970" s="27" t="s">
        <v>210</v>
      </c>
      <c r="E1970" s="27" t="s">
        <v>681</v>
      </c>
      <c r="F1970" s="27" t="s">
        <v>650</v>
      </c>
      <c r="G1970" s="27" t="s">
        <v>651</v>
      </c>
      <c r="H1970" s="34" t="s">
        <v>644</v>
      </c>
      <c r="I1970" s="34" t="s">
        <v>652</v>
      </c>
      <c r="J1970" s="34" t="str">
        <f t="shared" si="151"/>
        <v xml:space="preserve">Admin &amp; OtherStaff Remuneration &amp; Benefits as % of Total Gross </v>
      </c>
      <c r="K1970" s="34" t="str">
        <f t="shared" si="152"/>
        <v>230Admin Staff Salaries - Toyota</v>
      </c>
      <c r="L1970" s="28">
        <f>+SUMIF('TB 4-24'!M:M,$AL1970,'TB 4-24'!G:G)</f>
        <v>0</v>
      </c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>
        <f>+SUMIF('Input Sheet'!$S:$S,$AL1970,'Input Sheet'!C:C)</f>
        <v>0</v>
      </c>
      <c r="Z1970" s="28">
        <f>+SUMIF('Input Sheet'!$S:$S,$AL1970,'Input Sheet'!D:D)</f>
        <v>0</v>
      </c>
      <c r="AA1970" s="28">
        <f>+SUMIF('Input Sheet'!$S:$S,$AL1970,'Input Sheet'!E:E)</f>
        <v>0</v>
      </c>
      <c r="AB1970" s="28">
        <f>+SUMIF('Input Sheet'!$S:$S,$AL1970,'Input Sheet'!F:F)</f>
        <v>0</v>
      </c>
      <c r="AC1970" s="28">
        <f>+SUMIF('Input Sheet'!$S:$S,$AL1970,'Input Sheet'!G:G)</f>
        <v>0</v>
      </c>
      <c r="AD1970" s="28">
        <f>+SUMIF('Input Sheet'!$S:$S,$AL1970,'Input Sheet'!H:H)</f>
        <v>0</v>
      </c>
      <c r="AE1970" s="28">
        <f>+SUMIF('Input Sheet'!$S:$S,$AL1970,'Input Sheet'!I:I)</f>
        <v>0</v>
      </c>
      <c r="AF1970" s="28">
        <f>+SUMIF('Input Sheet'!$S:$S,$AL1970,'Input Sheet'!J:J)</f>
        <v>0</v>
      </c>
      <c r="AG1970" s="28">
        <f>+SUMIF('Input Sheet'!$S:$S,$AL1970,'Input Sheet'!K:K)</f>
        <v>0</v>
      </c>
      <c r="AH1970" s="28">
        <f>+SUMIF('Input Sheet'!$S:$S,$AL1970,'Input Sheet'!L:L)</f>
        <v>0</v>
      </c>
      <c r="AI1970" s="28">
        <f>+SUMIF('Input Sheet'!$S:$S,$AL1970,'Input Sheet'!M:M)</f>
        <v>0</v>
      </c>
      <c r="AJ1970" s="28">
        <f>+SUMIF('Input Sheet'!$S:$S,$AL1970,'Input Sheet'!N:N)</f>
        <v>0</v>
      </c>
      <c r="AK1970" s="28"/>
      <c r="AL1970" s="27" t="str">
        <f t="shared" si="153"/>
        <v>230-7160</v>
      </c>
      <c r="AM1970" s="34" t="str">
        <f t="shared" si="154"/>
        <v>Admin &amp; Other</v>
      </c>
      <c r="AN1970" s="34" t="str">
        <f t="shared" si="155"/>
        <v xml:space="preserve">Admin &amp; OtherStaff Remuneration &amp; Benefits as % of Total Gross </v>
      </c>
      <c r="AO1970" s="35"/>
      <c r="AP1970" s="35"/>
      <c r="AQ1970" s="35"/>
    </row>
    <row r="1971" spans="1:43" x14ac:dyDescent="0.25">
      <c r="A1971" s="27" t="s">
        <v>103</v>
      </c>
      <c r="B1971" s="27" t="s">
        <v>104</v>
      </c>
      <c r="C1971" s="27" t="s">
        <v>657</v>
      </c>
      <c r="D1971" s="27" t="s">
        <v>210</v>
      </c>
      <c r="E1971" s="27" t="s">
        <v>662</v>
      </c>
      <c r="F1971" s="27" t="s">
        <v>650</v>
      </c>
      <c r="G1971" s="27" t="s">
        <v>651</v>
      </c>
      <c r="H1971" s="34" t="s">
        <v>644</v>
      </c>
      <c r="I1971" s="34" t="s">
        <v>652</v>
      </c>
      <c r="J1971" s="34" t="str">
        <f t="shared" si="151"/>
        <v xml:space="preserve">Admin &amp; OtherStaff Remuneration &amp; Benefits as % of Total Gross </v>
      </c>
      <c r="K1971" s="34" t="str">
        <f t="shared" si="152"/>
        <v>260Admin Staff Salaries - Toyota</v>
      </c>
      <c r="L1971" s="28">
        <f>+SUMIF('TB 4-24'!M:M,$AL1971,'TB 4-24'!G:G)</f>
        <v>0</v>
      </c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>
        <f>+SUMIF('Input Sheet'!$S:$S,$AL1971,'Input Sheet'!C:C)</f>
        <v>0</v>
      </c>
      <c r="Z1971" s="28">
        <f>+SUMIF('Input Sheet'!$S:$S,$AL1971,'Input Sheet'!D:D)</f>
        <v>0</v>
      </c>
      <c r="AA1971" s="28">
        <f>+SUMIF('Input Sheet'!$S:$S,$AL1971,'Input Sheet'!E:E)</f>
        <v>0</v>
      </c>
      <c r="AB1971" s="28">
        <f>+SUMIF('Input Sheet'!$S:$S,$AL1971,'Input Sheet'!F:F)</f>
        <v>0</v>
      </c>
      <c r="AC1971" s="28">
        <f>+SUMIF('Input Sheet'!$S:$S,$AL1971,'Input Sheet'!G:G)</f>
        <v>0</v>
      </c>
      <c r="AD1971" s="28">
        <f>+SUMIF('Input Sheet'!$S:$S,$AL1971,'Input Sheet'!H:H)</f>
        <v>0</v>
      </c>
      <c r="AE1971" s="28">
        <f>+SUMIF('Input Sheet'!$S:$S,$AL1971,'Input Sheet'!I:I)</f>
        <v>0</v>
      </c>
      <c r="AF1971" s="28">
        <f>+SUMIF('Input Sheet'!$S:$S,$AL1971,'Input Sheet'!J:J)</f>
        <v>0</v>
      </c>
      <c r="AG1971" s="28">
        <f>+SUMIF('Input Sheet'!$S:$S,$AL1971,'Input Sheet'!K:K)</f>
        <v>0</v>
      </c>
      <c r="AH1971" s="28">
        <f>+SUMIF('Input Sheet'!$S:$S,$AL1971,'Input Sheet'!L:L)</f>
        <v>0</v>
      </c>
      <c r="AI1971" s="28">
        <f>+SUMIF('Input Sheet'!$S:$S,$AL1971,'Input Sheet'!M:M)</f>
        <v>0</v>
      </c>
      <c r="AJ1971" s="28">
        <f>+SUMIF('Input Sheet'!$S:$S,$AL1971,'Input Sheet'!N:N)</f>
        <v>0</v>
      </c>
      <c r="AK1971" s="28"/>
      <c r="AL1971" s="27" t="str">
        <f t="shared" si="153"/>
        <v>260-7160</v>
      </c>
      <c r="AM1971" s="34" t="str">
        <f t="shared" si="154"/>
        <v>Admin &amp; Other</v>
      </c>
      <c r="AN1971" s="34" t="str">
        <f t="shared" si="155"/>
        <v xml:space="preserve">Admin &amp; OtherStaff Remuneration &amp; Benefits as % of Total Gross </v>
      </c>
      <c r="AO1971" s="35"/>
      <c r="AP1971" s="35"/>
      <c r="AQ1971" s="35"/>
    </row>
    <row r="1972" spans="1:43" x14ac:dyDescent="0.25">
      <c r="A1972" s="27" t="s">
        <v>103</v>
      </c>
      <c r="B1972" s="27" t="s">
        <v>104</v>
      </c>
      <c r="C1972" s="27" t="s">
        <v>663</v>
      </c>
      <c r="D1972" s="27" t="s">
        <v>210</v>
      </c>
      <c r="E1972" s="27" t="s">
        <v>664</v>
      </c>
      <c r="F1972" s="27" t="s">
        <v>650</v>
      </c>
      <c r="G1972" s="27" t="s">
        <v>651</v>
      </c>
      <c r="H1972" s="34" t="s">
        <v>644</v>
      </c>
      <c r="I1972" s="34" t="s">
        <v>652</v>
      </c>
      <c r="J1972" s="34" t="str">
        <f t="shared" si="151"/>
        <v xml:space="preserve">Admin &amp; OtherStaff Remuneration &amp; Benefits as % of Total Gross </v>
      </c>
      <c r="K1972" s="34" t="str">
        <f t="shared" si="152"/>
        <v>400Admin Staff Salaries - Toyota</v>
      </c>
      <c r="L1972" s="28">
        <f>+SUMIF('TB 4-24'!M:M,$AL1972,'TB 4-24'!G:G)</f>
        <v>0</v>
      </c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>
        <f>+SUMIF('Input Sheet'!$S:$S,$AL1972,'Input Sheet'!C:C)</f>
        <v>0</v>
      </c>
      <c r="Z1972" s="28">
        <f>+SUMIF('Input Sheet'!$S:$S,$AL1972,'Input Sheet'!D:D)</f>
        <v>0</v>
      </c>
      <c r="AA1972" s="28">
        <f>+SUMIF('Input Sheet'!$S:$S,$AL1972,'Input Sheet'!E:E)</f>
        <v>0</v>
      </c>
      <c r="AB1972" s="28">
        <f>+SUMIF('Input Sheet'!$S:$S,$AL1972,'Input Sheet'!F:F)</f>
        <v>0</v>
      </c>
      <c r="AC1972" s="28">
        <f>+SUMIF('Input Sheet'!$S:$S,$AL1972,'Input Sheet'!G:G)</f>
        <v>0</v>
      </c>
      <c r="AD1972" s="28">
        <f>+SUMIF('Input Sheet'!$S:$S,$AL1972,'Input Sheet'!H:H)</f>
        <v>0</v>
      </c>
      <c r="AE1972" s="28">
        <f>+SUMIF('Input Sheet'!$S:$S,$AL1972,'Input Sheet'!I:I)</f>
        <v>0</v>
      </c>
      <c r="AF1972" s="28">
        <f>+SUMIF('Input Sheet'!$S:$S,$AL1972,'Input Sheet'!J:J)</f>
        <v>0</v>
      </c>
      <c r="AG1972" s="28">
        <f>+SUMIF('Input Sheet'!$S:$S,$AL1972,'Input Sheet'!K:K)</f>
        <v>0</v>
      </c>
      <c r="AH1972" s="28">
        <f>+SUMIF('Input Sheet'!$S:$S,$AL1972,'Input Sheet'!L:L)</f>
        <v>0</v>
      </c>
      <c r="AI1972" s="28">
        <f>+SUMIF('Input Sheet'!$S:$S,$AL1972,'Input Sheet'!M:M)</f>
        <v>0</v>
      </c>
      <c r="AJ1972" s="28">
        <f>+SUMIF('Input Sheet'!$S:$S,$AL1972,'Input Sheet'!N:N)</f>
        <v>0</v>
      </c>
      <c r="AK1972" s="28"/>
      <c r="AL1972" s="27" t="str">
        <f t="shared" si="153"/>
        <v>400-7160</v>
      </c>
      <c r="AM1972" s="34" t="str">
        <f t="shared" si="154"/>
        <v>Admin &amp; Other</v>
      </c>
      <c r="AN1972" s="34" t="str">
        <f t="shared" si="155"/>
        <v xml:space="preserve">Admin &amp; OtherStaff Remuneration &amp; Benefits as % of Total Gross </v>
      </c>
      <c r="AO1972" s="35"/>
      <c r="AP1972" s="35"/>
      <c r="AQ1972" s="35"/>
    </row>
    <row r="1973" spans="1:43" x14ac:dyDescent="0.25">
      <c r="A1973" s="27" t="s">
        <v>103</v>
      </c>
      <c r="B1973" s="27" t="s">
        <v>104</v>
      </c>
      <c r="C1973" s="27" t="s">
        <v>663</v>
      </c>
      <c r="D1973" s="27" t="s">
        <v>210</v>
      </c>
      <c r="E1973" s="27" t="s">
        <v>666</v>
      </c>
      <c r="F1973" s="27" t="s">
        <v>650</v>
      </c>
      <c r="G1973" s="27" t="s">
        <v>651</v>
      </c>
      <c r="H1973" s="34" t="s">
        <v>644</v>
      </c>
      <c r="I1973" s="34" t="s">
        <v>652</v>
      </c>
      <c r="J1973" s="34" t="str">
        <f t="shared" si="151"/>
        <v xml:space="preserve">Admin &amp; OtherStaff Remuneration &amp; Benefits as % of Total Gross </v>
      </c>
      <c r="K1973" s="34" t="str">
        <f t="shared" si="152"/>
        <v>420Admin Staff Salaries - Toyota</v>
      </c>
      <c r="L1973" s="28">
        <f>+SUMIF('TB 4-24'!M:M,$AL1973,'TB 4-24'!G:G)</f>
        <v>0</v>
      </c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>
        <f>+SUMIF('Input Sheet'!$S:$S,$AL1973,'Input Sheet'!C:C)</f>
        <v>0</v>
      </c>
      <c r="Z1973" s="28">
        <f>+SUMIF('Input Sheet'!$S:$S,$AL1973,'Input Sheet'!D:D)</f>
        <v>0</v>
      </c>
      <c r="AA1973" s="28">
        <f>+SUMIF('Input Sheet'!$S:$S,$AL1973,'Input Sheet'!E:E)</f>
        <v>0</v>
      </c>
      <c r="AB1973" s="28">
        <f>+SUMIF('Input Sheet'!$S:$S,$AL1973,'Input Sheet'!F:F)</f>
        <v>0</v>
      </c>
      <c r="AC1973" s="28">
        <f>+SUMIF('Input Sheet'!$S:$S,$AL1973,'Input Sheet'!G:G)</f>
        <v>0</v>
      </c>
      <c r="AD1973" s="28">
        <f>+SUMIF('Input Sheet'!$S:$S,$AL1973,'Input Sheet'!H:H)</f>
        <v>0</v>
      </c>
      <c r="AE1973" s="28">
        <f>+SUMIF('Input Sheet'!$S:$S,$AL1973,'Input Sheet'!I:I)</f>
        <v>0</v>
      </c>
      <c r="AF1973" s="28">
        <f>+SUMIF('Input Sheet'!$S:$S,$AL1973,'Input Sheet'!J:J)</f>
        <v>0</v>
      </c>
      <c r="AG1973" s="28">
        <f>+SUMIF('Input Sheet'!$S:$S,$AL1973,'Input Sheet'!K:K)</f>
        <v>0</v>
      </c>
      <c r="AH1973" s="28">
        <f>+SUMIF('Input Sheet'!$S:$S,$AL1973,'Input Sheet'!L:L)</f>
        <v>0</v>
      </c>
      <c r="AI1973" s="28">
        <f>+SUMIF('Input Sheet'!$S:$S,$AL1973,'Input Sheet'!M:M)</f>
        <v>0</v>
      </c>
      <c r="AJ1973" s="28">
        <f>+SUMIF('Input Sheet'!$S:$S,$AL1973,'Input Sheet'!N:N)</f>
        <v>0</v>
      </c>
      <c r="AK1973" s="28"/>
      <c r="AL1973" s="27" t="str">
        <f t="shared" si="153"/>
        <v>420-7160</v>
      </c>
      <c r="AM1973" s="34" t="str">
        <f t="shared" si="154"/>
        <v>Admin &amp; Other</v>
      </c>
      <c r="AN1973" s="34" t="str">
        <f t="shared" si="155"/>
        <v xml:space="preserve">Admin &amp; OtherStaff Remuneration &amp; Benefits as % of Total Gross </v>
      </c>
      <c r="AO1973" s="35"/>
      <c r="AP1973" s="35"/>
      <c r="AQ1973" s="35"/>
    </row>
    <row r="1974" spans="1:43" x14ac:dyDescent="0.25">
      <c r="A1974" s="27" t="s">
        <v>103</v>
      </c>
      <c r="B1974" s="27" t="s">
        <v>104</v>
      </c>
      <c r="C1974" s="27" t="s">
        <v>663</v>
      </c>
      <c r="D1974" s="27" t="s">
        <v>210</v>
      </c>
      <c r="E1974" s="27" t="s">
        <v>667</v>
      </c>
      <c r="F1974" s="27" t="s">
        <v>650</v>
      </c>
      <c r="G1974" s="27" t="s">
        <v>651</v>
      </c>
      <c r="H1974" s="34" t="s">
        <v>644</v>
      </c>
      <c r="I1974" s="34" t="s">
        <v>652</v>
      </c>
      <c r="J1974" s="34" t="str">
        <f t="shared" si="151"/>
        <v xml:space="preserve">Admin &amp; OtherStaff Remuneration &amp; Benefits as % of Total Gross </v>
      </c>
      <c r="K1974" s="34" t="str">
        <f t="shared" si="152"/>
        <v>421Admin Staff Salaries - Toyota</v>
      </c>
      <c r="L1974" s="28">
        <f>+SUMIF('TB 4-24'!M:M,$AL1974,'TB 4-24'!G:G)</f>
        <v>0</v>
      </c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>
        <f>+SUMIF('Input Sheet'!$S:$S,$AL1974,'Input Sheet'!C:C)</f>
        <v>0</v>
      </c>
      <c r="Z1974" s="28">
        <f>+SUMIF('Input Sheet'!$S:$S,$AL1974,'Input Sheet'!D:D)</f>
        <v>0</v>
      </c>
      <c r="AA1974" s="28">
        <f>+SUMIF('Input Sheet'!$S:$S,$AL1974,'Input Sheet'!E:E)</f>
        <v>0</v>
      </c>
      <c r="AB1974" s="28">
        <f>+SUMIF('Input Sheet'!$S:$S,$AL1974,'Input Sheet'!F:F)</f>
        <v>0</v>
      </c>
      <c r="AC1974" s="28">
        <f>+SUMIF('Input Sheet'!$S:$S,$AL1974,'Input Sheet'!G:G)</f>
        <v>0</v>
      </c>
      <c r="AD1974" s="28">
        <f>+SUMIF('Input Sheet'!$S:$S,$AL1974,'Input Sheet'!H:H)</f>
        <v>0</v>
      </c>
      <c r="AE1974" s="28">
        <f>+SUMIF('Input Sheet'!$S:$S,$AL1974,'Input Sheet'!I:I)</f>
        <v>0</v>
      </c>
      <c r="AF1974" s="28">
        <f>+SUMIF('Input Sheet'!$S:$S,$AL1974,'Input Sheet'!J:J)</f>
        <v>0</v>
      </c>
      <c r="AG1974" s="28">
        <f>+SUMIF('Input Sheet'!$S:$S,$AL1974,'Input Sheet'!K:K)</f>
        <v>0</v>
      </c>
      <c r="AH1974" s="28">
        <f>+SUMIF('Input Sheet'!$S:$S,$AL1974,'Input Sheet'!L:L)</f>
        <v>0</v>
      </c>
      <c r="AI1974" s="28">
        <f>+SUMIF('Input Sheet'!$S:$S,$AL1974,'Input Sheet'!M:M)</f>
        <v>0</v>
      </c>
      <c r="AJ1974" s="28">
        <f>+SUMIF('Input Sheet'!$S:$S,$AL1974,'Input Sheet'!N:N)</f>
        <v>0</v>
      </c>
      <c r="AK1974" s="28"/>
      <c r="AL1974" s="27" t="str">
        <f t="shared" si="153"/>
        <v>421-7160</v>
      </c>
      <c r="AM1974" s="34" t="str">
        <f t="shared" si="154"/>
        <v>Admin &amp; Other</v>
      </c>
      <c r="AN1974" s="34" t="str">
        <f t="shared" si="155"/>
        <v xml:space="preserve">Admin &amp; OtherStaff Remuneration &amp; Benefits as % of Total Gross </v>
      </c>
      <c r="AO1974" s="35"/>
      <c r="AP1974" s="35"/>
      <c r="AQ1974" s="35"/>
    </row>
    <row r="1975" spans="1:43" x14ac:dyDescent="0.25">
      <c r="A1975" s="27" t="s">
        <v>103</v>
      </c>
      <c r="B1975" s="27" t="s">
        <v>104</v>
      </c>
      <c r="C1975" s="27" t="s">
        <v>663</v>
      </c>
      <c r="D1975" s="27" t="s">
        <v>210</v>
      </c>
      <c r="E1975" s="27" t="s">
        <v>668</v>
      </c>
      <c r="F1975" s="27" t="s">
        <v>650</v>
      </c>
      <c r="G1975" s="27" t="s">
        <v>651</v>
      </c>
      <c r="H1975" s="34" t="s">
        <v>644</v>
      </c>
      <c r="I1975" s="34" t="s">
        <v>652</v>
      </c>
      <c r="J1975" s="34" t="str">
        <f t="shared" si="151"/>
        <v xml:space="preserve">Admin &amp; OtherStaff Remuneration &amp; Benefits as % of Total Gross </v>
      </c>
      <c r="K1975" s="34" t="str">
        <f t="shared" si="152"/>
        <v>430Admin Staff Salaries - Toyota</v>
      </c>
      <c r="L1975" s="28">
        <f>+SUMIF('TB 4-24'!M:M,$AL1975,'TB 4-24'!G:G)</f>
        <v>0</v>
      </c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>
        <f>+SUMIF('Input Sheet'!$S:$S,$AL1975,'Input Sheet'!C:C)</f>
        <v>0</v>
      </c>
      <c r="Z1975" s="28">
        <f>+SUMIF('Input Sheet'!$S:$S,$AL1975,'Input Sheet'!D:D)</f>
        <v>0</v>
      </c>
      <c r="AA1975" s="28">
        <f>+SUMIF('Input Sheet'!$S:$S,$AL1975,'Input Sheet'!E:E)</f>
        <v>0</v>
      </c>
      <c r="AB1975" s="28">
        <f>+SUMIF('Input Sheet'!$S:$S,$AL1975,'Input Sheet'!F:F)</f>
        <v>0</v>
      </c>
      <c r="AC1975" s="28">
        <f>+SUMIF('Input Sheet'!$S:$S,$AL1975,'Input Sheet'!G:G)</f>
        <v>0</v>
      </c>
      <c r="AD1975" s="28">
        <f>+SUMIF('Input Sheet'!$S:$S,$AL1975,'Input Sheet'!H:H)</f>
        <v>0</v>
      </c>
      <c r="AE1975" s="28">
        <f>+SUMIF('Input Sheet'!$S:$S,$AL1975,'Input Sheet'!I:I)</f>
        <v>0</v>
      </c>
      <c r="AF1975" s="28">
        <f>+SUMIF('Input Sheet'!$S:$S,$AL1975,'Input Sheet'!J:J)</f>
        <v>0</v>
      </c>
      <c r="AG1975" s="28">
        <f>+SUMIF('Input Sheet'!$S:$S,$AL1975,'Input Sheet'!K:K)</f>
        <v>0</v>
      </c>
      <c r="AH1975" s="28">
        <f>+SUMIF('Input Sheet'!$S:$S,$AL1975,'Input Sheet'!L:L)</f>
        <v>0</v>
      </c>
      <c r="AI1975" s="28">
        <f>+SUMIF('Input Sheet'!$S:$S,$AL1975,'Input Sheet'!M:M)</f>
        <v>0</v>
      </c>
      <c r="AJ1975" s="28">
        <f>+SUMIF('Input Sheet'!$S:$S,$AL1975,'Input Sheet'!N:N)</f>
        <v>0</v>
      </c>
      <c r="AK1975" s="28"/>
      <c r="AL1975" s="27" t="str">
        <f t="shared" si="153"/>
        <v>430-7160</v>
      </c>
      <c r="AM1975" s="34" t="str">
        <f t="shared" si="154"/>
        <v>Admin &amp; Other</v>
      </c>
      <c r="AN1975" s="34" t="str">
        <f t="shared" si="155"/>
        <v xml:space="preserve">Admin &amp; OtherStaff Remuneration &amp; Benefits as % of Total Gross </v>
      </c>
      <c r="AO1975" s="35"/>
      <c r="AP1975" s="35"/>
      <c r="AQ1975" s="35"/>
    </row>
    <row r="1976" spans="1:43" x14ac:dyDescent="0.25">
      <c r="A1976" s="27" t="s">
        <v>103</v>
      </c>
      <c r="B1976" s="27" t="s">
        <v>104</v>
      </c>
      <c r="C1976" s="27" t="s">
        <v>663</v>
      </c>
      <c r="D1976" s="27" t="s">
        <v>210</v>
      </c>
      <c r="E1976" s="27" t="s">
        <v>670</v>
      </c>
      <c r="F1976" s="27" t="s">
        <v>650</v>
      </c>
      <c r="G1976" s="27" t="s">
        <v>651</v>
      </c>
      <c r="H1976" s="34" t="s">
        <v>644</v>
      </c>
      <c r="I1976" s="34" t="s">
        <v>652</v>
      </c>
      <c r="J1976" s="34" t="str">
        <f t="shared" si="151"/>
        <v xml:space="preserve">Admin &amp; OtherStaff Remuneration &amp; Benefits as % of Total Gross </v>
      </c>
      <c r="K1976" s="34" t="str">
        <f t="shared" si="152"/>
        <v>460Admin Staff Salaries - Toyota</v>
      </c>
      <c r="L1976" s="28">
        <f>+SUMIF('TB 4-24'!M:M,$AL1976,'TB 4-24'!G:G)</f>
        <v>0</v>
      </c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>
        <f>+SUMIF('Input Sheet'!$S:$S,$AL1976,'Input Sheet'!C:C)</f>
        <v>0</v>
      </c>
      <c r="Z1976" s="28">
        <f>+SUMIF('Input Sheet'!$S:$S,$AL1976,'Input Sheet'!D:D)</f>
        <v>0</v>
      </c>
      <c r="AA1976" s="28">
        <f>+SUMIF('Input Sheet'!$S:$S,$AL1976,'Input Sheet'!E:E)</f>
        <v>0</v>
      </c>
      <c r="AB1976" s="28">
        <f>+SUMIF('Input Sheet'!$S:$S,$AL1976,'Input Sheet'!F:F)</f>
        <v>0</v>
      </c>
      <c r="AC1976" s="28">
        <f>+SUMIF('Input Sheet'!$S:$S,$AL1976,'Input Sheet'!G:G)</f>
        <v>0</v>
      </c>
      <c r="AD1976" s="28">
        <f>+SUMIF('Input Sheet'!$S:$S,$AL1976,'Input Sheet'!H:H)</f>
        <v>0</v>
      </c>
      <c r="AE1976" s="28">
        <f>+SUMIF('Input Sheet'!$S:$S,$AL1976,'Input Sheet'!I:I)</f>
        <v>0</v>
      </c>
      <c r="AF1976" s="28">
        <f>+SUMIF('Input Sheet'!$S:$S,$AL1976,'Input Sheet'!J:J)</f>
        <v>0</v>
      </c>
      <c r="AG1976" s="28">
        <f>+SUMIF('Input Sheet'!$S:$S,$AL1976,'Input Sheet'!K:K)</f>
        <v>0</v>
      </c>
      <c r="AH1976" s="28">
        <f>+SUMIF('Input Sheet'!$S:$S,$AL1976,'Input Sheet'!L:L)</f>
        <v>0</v>
      </c>
      <c r="AI1976" s="28">
        <f>+SUMIF('Input Sheet'!$S:$S,$AL1976,'Input Sheet'!M:M)</f>
        <v>0</v>
      </c>
      <c r="AJ1976" s="28">
        <f>+SUMIF('Input Sheet'!$S:$S,$AL1976,'Input Sheet'!N:N)</f>
        <v>0</v>
      </c>
      <c r="AK1976" s="28"/>
      <c r="AL1976" s="27" t="str">
        <f t="shared" si="153"/>
        <v>460-7160</v>
      </c>
      <c r="AM1976" s="34" t="str">
        <f t="shared" si="154"/>
        <v>Admin &amp; Other</v>
      </c>
      <c r="AN1976" s="34" t="str">
        <f t="shared" si="155"/>
        <v xml:space="preserve">Admin &amp; OtherStaff Remuneration &amp; Benefits as % of Total Gross </v>
      </c>
      <c r="AO1976" s="35"/>
      <c r="AP1976" s="35"/>
      <c r="AQ1976" s="35"/>
    </row>
    <row r="1977" spans="1:43" x14ac:dyDescent="0.25">
      <c r="A1977" s="27" t="s">
        <v>103</v>
      </c>
      <c r="B1977" s="27" t="s">
        <v>104</v>
      </c>
      <c r="C1977" s="27" t="s">
        <v>671</v>
      </c>
      <c r="D1977" s="27" t="s">
        <v>210</v>
      </c>
      <c r="E1977" s="27" t="s">
        <v>672</v>
      </c>
      <c r="F1977" s="27" t="s">
        <v>650</v>
      </c>
      <c r="G1977" s="27" t="s">
        <v>651</v>
      </c>
      <c r="H1977" s="34" t="s">
        <v>644</v>
      </c>
      <c r="I1977" s="34" t="s">
        <v>652</v>
      </c>
      <c r="J1977" s="34" t="str">
        <f t="shared" si="151"/>
        <v xml:space="preserve">Admin &amp; OtherStaff Remuneration &amp; Benefits as % of Total Gross </v>
      </c>
      <c r="K1977" s="34" t="str">
        <f t="shared" si="152"/>
        <v>300Admin Staff Salaries - Toyota</v>
      </c>
      <c r="L1977" s="28">
        <f>+SUMIF('TB 4-24'!M:M,$AL1977,'TB 4-24'!G:G)</f>
        <v>0</v>
      </c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>
        <f>+SUMIF('Input Sheet'!$S:$S,$AL1977,'Input Sheet'!C:C)</f>
        <v>0</v>
      </c>
      <c r="Z1977" s="28">
        <f>+SUMIF('Input Sheet'!$S:$S,$AL1977,'Input Sheet'!D:D)</f>
        <v>0</v>
      </c>
      <c r="AA1977" s="28">
        <f>+SUMIF('Input Sheet'!$S:$S,$AL1977,'Input Sheet'!E:E)</f>
        <v>0</v>
      </c>
      <c r="AB1977" s="28">
        <f>+SUMIF('Input Sheet'!$S:$S,$AL1977,'Input Sheet'!F:F)</f>
        <v>0</v>
      </c>
      <c r="AC1977" s="28">
        <f>+SUMIF('Input Sheet'!$S:$S,$AL1977,'Input Sheet'!G:G)</f>
        <v>0</v>
      </c>
      <c r="AD1977" s="28">
        <f>+SUMIF('Input Sheet'!$S:$S,$AL1977,'Input Sheet'!H:H)</f>
        <v>0</v>
      </c>
      <c r="AE1977" s="28">
        <f>+SUMIF('Input Sheet'!$S:$S,$AL1977,'Input Sheet'!I:I)</f>
        <v>0</v>
      </c>
      <c r="AF1977" s="28">
        <f>+SUMIF('Input Sheet'!$S:$S,$AL1977,'Input Sheet'!J:J)</f>
        <v>0</v>
      </c>
      <c r="AG1977" s="28">
        <f>+SUMIF('Input Sheet'!$S:$S,$AL1977,'Input Sheet'!K:K)</f>
        <v>0</v>
      </c>
      <c r="AH1977" s="28">
        <f>+SUMIF('Input Sheet'!$S:$S,$AL1977,'Input Sheet'!L:L)</f>
        <v>0</v>
      </c>
      <c r="AI1977" s="28">
        <f>+SUMIF('Input Sheet'!$S:$S,$AL1977,'Input Sheet'!M:M)</f>
        <v>0</v>
      </c>
      <c r="AJ1977" s="28">
        <f>+SUMIF('Input Sheet'!$S:$S,$AL1977,'Input Sheet'!N:N)</f>
        <v>0</v>
      </c>
      <c r="AK1977" s="28"/>
      <c r="AL1977" s="27" t="str">
        <f t="shared" si="153"/>
        <v>300-7160</v>
      </c>
      <c r="AM1977" s="34" t="str">
        <f t="shared" si="154"/>
        <v>Admin &amp; Other</v>
      </c>
      <c r="AN1977" s="34" t="str">
        <f t="shared" si="155"/>
        <v xml:space="preserve">Admin &amp; OtherStaff Remuneration &amp; Benefits as % of Total Gross </v>
      </c>
      <c r="AO1977" s="35"/>
      <c r="AP1977" s="35"/>
      <c r="AQ1977" s="35"/>
    </row>
    <row r="1978" spans="1:43" x14ac:dyDescent="0.25">
      <c r="A1978" s="27" t="s">
        <v>103</v>
      </c>
      <c r="B1978" s="27" t="s">
        <v>104</v>
      </c>
      <c r="C1978" s="27" t="s">
        <v>671</v>
      </c>
      <c r="D1978" s="27" t="s">
        <v>210</v>
      </c>
      <c r="E1978" s="27" t="s">
        <v>674</v>
      </c>
      <c r="F1978" s="27" t="s">
        <v>650</v>
      </c>
      <c r="G1978" s="27" t="s">
        <v>651</v>
      </c>
      <c r="H1978" s="34" t="s">
        <v>644</v>
      </c>
      <c r="I1978" s="34" t="s">
        <v>652</v>
      </c>
      <c r="J1978" s="34" t="str">
        <f t="shared" si="151"/>
        <v xml:space="preserve">Admin &amp; OtherStaff Remuneration &amp; Benefits as % of Total Gross </v>
      </c>
      <c r="K1978" s="34" t="str">
        <f t="shared" si="152"/>
        <v>321Admin Staff Salaries - Toyota</v>
      </c>
      <c r="L1978" s="28">
        <f>+SUMIF('TB 4-24'!M:M,$AL1978,'TB 4-24'!G:G)</f>
        <v>0</v>
      </c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>
        <f>+SUMIF('Input Sheet'!$S:$S,$AL1978,'Input Sheet'!C:C)</f>
        <v>0</v>
      </c>
      <c r="Z1978" s="28">
        <f>+SUMIF('Input Sheet'!$S:$S,$AL1978,'Input Sheet'!D:D)</f>
        <v>0</v>
      </c>
      <c r="AA1978" s="28">
        <f>+SUMIF('Input Sheet'!$S:$S,$AL1978,'Input Sheet'!E:E)</f>
        <v>0</v>
      </c>
      <c r="AB1978" s="28">
        <f>+SUMIF('Input Sheet'!$S:$S,$AL1978,'Input Sheet'!F:F)</f>
        <v>0</v>
      </c>
      <c r="AC1978" s="28">
        <f>+SUMIF('Input Sheet'!$S:$S,$AL1978,'Input Sheet'!G:G)</f>
        <v>0</v>
      </c>
      <c r="AD1978" s="28">
        <f>+SUMIF('Input Sheet'!$S:$S,$AL1978,'Input Sheet'!H:H)</f>
        <v>0</v>
      </c>
      <c r="AE1978" s="28">
        <f>+SUMIF('Input Sheet'!$S:$S,$AL1978,'Input Sheet'!I:I)</f>
        <v>0</v>
      </c>
      <c r="AF1978" s="28">
        <f>+SUMIF('Input Sheet'!$S:$S,$AL1978,'Input Sheet'!J:J)</f>
        <v>0</v>
      </c>
      <c r="AG1978" s="28">
        <f>+SUMIF('Input Sheet'!$S:$S,$AL1978,'Input Sheet'!K:K)</f>
        <v>0</v>
      </c>
      <c r="AH1978" s="28">
        <f>+SUMIF('Input Sheet'!$S:$S,$AL1978,'Input Sheet'!L:L)</f>
        <v>0</v>
      </c>
      <c r="AI1978" s="28">
        <f>+SUMIF('Input Sheet'!$S:$S,$AL1978,'Input Sheet'!M:M)</f>
        <v>0</v>
      </c>
      <c r="AJ1978" s="28">
        <f>+SUMIF('Input Sheet'!$S:$S,$AL1978,'Input Sheet'!N:N)</f>
        <v>0</v>
      </c>
      <c r="AK1978" s="28"/>
      <c r="AL1978" s="27" t="str">
        <f t="shared" si="153"/>
        <v>321-7160</v>
      </c>
      <c r="AM1978" s="34" t="str">
        <f t="shared" si="154"/>
        <v>Admin &amp; Other</v>
      </c>
      <c r="AN1978" s="34" t="str">
        <f t="shared" si="155"/>
        <v xml:space="preserve">Admin &amp; OtherStaff Remuneration &amp; Benefits as % of Total Gross </v>
      </c>
      <c r="AO1978" s="35"/>
      <c r="AP1978" s="35"/>
      <c r="AQ1978" s="35"/>
    </row>
    <row r="1979" spans="1:43" x14ac:dyDescent="0.25">
      <c r="A1979" s="27" t="s">
        <v>103</v>
      </c>
      <c r="B1979" s="27" t="s">
        <v>104</v>
      </c>
      <c r="C1979" s="27" t="s">
        <v>671</v>
      </c>
      <c r="D1979" s="27" t="s">
        <v>210</v>
      </c>
      <c r="E1979" s="27" t="s">
        <v>675</v>
      </c>
      <c r="F1979" s="27" t="s">
        <v>650</v>
      </c>
      <c r="G1979" s="27" t="s">
        <v>651</v>
      </c>
      <c r="H1979" s="34" t="s">
        <v>644</v>
      </c>
      <c r="I1979" s="34" t="s">
        <v>652</v>
      </c>
      <c r="J1979" s="34" t="str">
        <f t="shared" si="151"/>
        <v xml:space="preserve">Admin &amp; OtherStaff Remuneration &amp; Benefits as % of Total Gross </v>
      </c>
      <c r="K1979" s="34" t="str">
        <f t="shared" si="152"/>
        <v>330Admin Staff Salaries - Toyota</v>
      </c>
      <c r="L1979" s="28">
        <f>+SUMIF('TB 4-24'!M:M,$AL1979,'TB 4-24'!G:G)</f>
        <v>0</v>
      </c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>
        <f>+SUMIF('Input Sheet'!$S:$S,$AL1979,'Input Sheet'!C:C)</f>
        <v>0</v>
      </c>
      <c r="Z1979" s="28">
        <f>+SUMIF('Input Sheet'!$S:$S,$AL1979,'Input Sheet'!D:D)</f>
        <v>0</v>
      </c>
      <c r="AA1979" s="28">
        <f>+SUMIF('Input Sheet'!$S:$S,$AL1979,'Input Sheet'!E:E)</f>
        <v>0</v>
      </c>
      <c r="AB1979" s="28">
        <f>+SUMIF('Input Sheet'!$S:$S,$AL1979,'Input Sheet'!F:F)</f>
        <v>0</v>
      </c>
      <c r="AC1979" s="28">
        <f>+SUMIF('Input Sheet'!$S:$S,$AL1979,'Input Sheet'!G:G)</f>
        <v>0</v>
      </c>
      <c r="AD1979" s="28">
        <f>+SUMIF('Input Sheet'!$S:$S,$AL1979,'Input Sheet'!H:H)</f>
        <v>0</v>
      </c>
      <c r="AE1979" s="28">
        <f>+SUMIF('Input Sheet'!$S:$S,$AL1979,'Input Sheet'!I:I)</f>
        <v>0</v>
      </c>
      <c r="AF1979" s="28">
        <f>+SUMIF('Input Sheet'!$S:$S,$AL1979,'Input Sheet'!J:J)</f>
        <v>0</v>
      </c>
      <c r="AG1979" s="28">
        <f>+SUMIF('Input Sheet'!$S:$S,$AL1979,'Input Sheet'!K:K)</f>
        <v>0</v>
      </c>
      <c r="AH1979" s="28">
        <f>+SUMIF('Input Sheet'!$S:$S,$AL1979,'Input Sheet'!L:L)</f>
        <v>0</v>
      </c>
      <c r="AI1979" s="28">
        <f>+SUMIF('Input Sheet'!$S:$S,$AL1979,'Input Sheet'!M:M)</f>
        <v>0</v>
      </c>
      <c r="AJ1979" s="28">
        <f>+SUMIF('Input Sheet'!$S:$S,$AL1979,'Input Sheet'!N:N)</f>
        <v>0</v>
      </c>
      <c r="AK1979" s="28"/>
      <c r="AL1979" s="27" t="str">
        <f t="shared" si="153"/>
        <v>330-7160</v>
      </c>
      <c r="AM1979" s="34" t="str">
        <f t="shared" si="154"/>
        <v>Admin &amp; Other</v>
      </c>
      <c r="AN1979" s="34" t="str">
        <f t="shared" si="155"/>
        <v xml:space="preserve">Admin &amp; OtherStaff Remuneration &amp; Benefits as % of Total Gross </v>
      </c>
      <c r="AO1979" s="35"/>
      <c r="AP1979" s="35"/>
      <c r="AQ1979" s="35"/>
    </row>
    <row r="1980" spans="1:43" x14ac:dyDescent="0.25">
      <c r="A1980" s="27" t="s">
        <v>103</v>
      </c>
      <c r="B1980" s="27" t="s">
        <v>104</v>
      </c>
      <c r="C1980" s="27" t="s">
        <v>671</v>
      </c>
      <c r="D1980" s="27" t="s">
        <v>210</v>
      </c>
      <c r="E1980" s="27" t="s">
        <v>676</v>
      </c>
      <c r="F1980" s="27" t="s">
        <v>650</v>
      </c>
      <c r="G1980" s="27" t="s">
        <v>651</v>
      </c>
      <c r="H1980" s="34" t="s">
        <v>644</v>
      </c>
      <c r="I1980" s="34" t="s">
        <v>652</v>
      </c>
      <c r="J1980" s="34" t="str">
        <f t="shared" si="151"/>
        <v xml:space="preserve">Admin &amp; OtherStaff Remuneration &amp; Benefits as % of Total Gross </v>
      </c>
      <c r="K1980" s="34" t="str">
        <f t="shared" si="152"/>
        <v>360Admin Staff Salaries - Toyota</v>
      </c>
      <c r="L1980" s="28">
        <f>+SUMIF('TB 4-24'!M:M,$AL1980,'TB 4-24'!G:G)</f>
        <v>0</v>
      </c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>
        <f>+SUMIF('Input Sheet'!$S:$S,$AL1980,'Input Sheet'!C:C)</f>
        <v>0</v>
      </c>
      <c r="Z1980" s="28">
        <f>+SUMIF('Input Sheet'!$S:$S,$AL1980,'Input Sheet'!D:D)</f>
        <v>0</v>
      </c>
      <c r="AA1980" s="28">
        <f>+SUMIF('Input Sheet'!$S:$S,$AL1980,'Input Sheet'!E:E)</f>
        <v>0</v>
      </c>
      <c r="AB1980" s="28">
        <f>+SUMIF('Input Sheet'!$S:$S,$AL1980,'Input Sheet'!F:F)</f>
        <v>0</v>
      </c>
      <c r="AC1980" s="28">
        <f>+SUMIF('Input Sheet'!$S:$S,$AL1980,'Input Sheet'!G:G)</f>
        <v>0</v>
      </c>
      <c r="AD1980" s="28">
        <f>+SUMIF('Input Sheet'!$S:$S,$AL1980,'Input Sheet'!H:H)</f>
        <v>0</v>
      </c>
      <c r="AE1980" s="28">
        <f>+SUMIF('Input Sheet'!$S:$S,$AL1980,'Input Sheet'!I:I)</f>
        <v>0</v>
      </c>
      <c r="AF1980" s="28">
        <f>+SUMIF('Input Sheet'!$S:$S,$AL1980,'Input Sheet'!J:J)</f>
        <v>0</v>
      </c>
      <c r="AG1980" s="28">
        <f>+SUMIF('Input Sheet'!$S:$S,$AL1980,'Input Sheet'!K:K)</f>
        <v>0</v>
      </c>
      <c r="AH1980" s="28">
        <f>+SUMIF('Input Sheet'!$S:$S,$AL1980,'Input Sheet'!L:L)</f>
        <v>0</v>
      </c>
      <c r="AI1980" s="28">
        <f>+SUMIF('Input Sheet'!$S:$S,$AL1980,'Input Sheet'!M:M)</f>
        <v>0</v>
      </c>
      <c r="AJ1980" s="28">
        <f>+SUMIF('Input Sheet'!$S:$S,$AL1980,'Input Sheet'!N:N)</f>
        <v>0</v>
      </c>
      <c r="AK1980" s="28"/>
      <c r="AL1980" s="27" t="str">
        <f t="shared" si="153"/>
        <v>360-7160</v>
      </c>
      <c r="AM1980" s="34" t="str">
        <f t="shared" si="154"/>
        <v>Admin &amp; Other</v>
      </c>
      <c r="AN1980" s="34" t="str">
        <f t="shared" si="155"/>
        <v xml:space="preserve">Admin &amp; OtherStaff Remuneration &amp; Benefits as % of Total Gross </v>
      </c>
      <c r="AO1980" s="35"/>
      <c r="AP1980" s="35"/>
      <c r="AQ1980" s="35"/>
    </row>
    <row r="1981" spans="1:43" x14ac:dyDescent="0.25">
      <c r="A1981" s="27" t="s">
        <v>103</v>
      </c>
      <c r="B1981" s="27" t="s">
        <v>104</v>
      </c>
      <c r="C1981" s="27" t="s">
        <v>104</v>
      </c>
      <c r="D1981" s="27" t="s">
        <v>210</v>
      </c>
      <c r="E1981" s="27" t="s">
        <v>677</v>
      </c>
      <c r="F1981" s="27" t="s">
        <v>650</v>
      </c>
      <c r="G1981" s="27" t="s">
        <v>651</v>
      </c>
      <c r="H1981" s="34" t="s">
        <v>644</v>
      </c>
      <c r="I1981" s="34" t="s">
        <v>652</v>
      </c>
      <c r="J1981" s="34" t="str">
        <f t="shared" si="151"/>
        <v xml:space="preserve">Admin &amp; OtherStaff Remuneration &amp; Benefits as % of Total Gross </v>
      </c>
      <c r="K1981" s="34" t="str">
        <f t="shared" si="152"/>
        <v>100Admin Staff Salaries - Toyota</v>
      </c>
      <c r="L1981" s="28">
        <f>+SUMIF('TB 4-24'!M:M,$AL1981,'TB 4-24'!G:G)</f>
        <v>0</v>
      </c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>
        <f>+SUMIF('Input Sheet'!$S:$S,$AL1981,'Input Sheet'!C:C)</f>
        <v>0</v>
      </c>
      <c r="Z1981" s="28">
        <f>+SUMIF('Input Sheet'!$S:$S,$AL1981,'Input Sheet'!D:D)</f>
        <v>0</v>
      </c>
      <c r="AA1981" s="28">
        <f>+SUMIF('Input Sheet'!$S:$S,$AL1981,'Input Sheet'!E:E)</f>
        <v>0</v>
      </c>
      <c r="AB1981" s="28">
        <f>+SUMIF('Input Sheet'!$S:$S,$AL1981,'Input Sheet'!F:F)</f>
        <v>0</v>
      </c>
      <c r="AC1981" s="28">
        <f>+SUMIF('Input Sheet'!$S:$S,$AL1981,'Input Sheet'!G:G)</f>
        <v>0</v>
      </c>
      <c r="AD1981" s="28">
        <f>+SUMIF('Input Sheet'!$S:$S,$AL1981,'Input Sheet'!H:H)</f>
        <v>0</v>
      </c>
      <c r="AE1981" s="28">
        <f>+SUMIF('Input Sheet'!$S:$S,$AL1981,'Input Sheet'!I:I)</f>
        <v>0</v>
      </c>
      <c r="AF1981" s="28">
        <f>+SUMIF('Input Sheet'!$S:$S,$AL1981,'Input Sheet'!J:J)</f>
        <v>0</v>
      </c>
      <c r="AG1981" s="28">
        <f>+SUMIF('Input Sheet'!$S:$S,$AL1981,'Input Sheet'!K:K)</f>
        <v>0</v>
      </c>
      <c r="AH1981" s="28">
        <f>+SUMIF('Input Sheet'!$S:$S,$AL1981,'Input Sheet'!L:L)</f>
        <v>0</v>
      </c>
      <c r="AI1981" s="28">
        <f>+SUMIF('Input Sheet'!$S:$S,$AL1981,'Input Sheet'!M:M)</f>
        <v>0</v>
      </c>
      <c r="AJ1981" s="28">
        <f>+SUMIF('Input Sheet'!$S:$S,$AL1981,'Input Sheet'!N:N)</f>
        <v>0</v>
      </c>
      <c r="AK1981" s="28"/>
      <c r="AL1981" s="27" t="str">
        <f t="shared" si="153"/>
        <v>100-7160</v>
      </c>
      <c r="AM1981" s="34" t="str">
        <f t="shared" si="154"/>
        <v>Admin &amp; Other</v>
      </c>
      <c r="AN1981" s="34" t="str">
        <f t="shared" si="155"/>
        <v xml:space="preserve">Admin &amp; OtherStaff Remuneration &amp; Benefits as % of Total Gross </v>
      </c>
      <c r="AO1981" s="35"/>
      <c r="AP1981" s="35"/>
      <c r="AQ1981" s="35"/>
    </row>
    <row r="1982" spans="1:43" x14ac:dyDescent="0.25">
      <c r="A1982" s="27" t="s">
        <v>103</v>
      </c>
      <c r="B1982" s="27" t="s">
        <v>104</v>
      </c>
      <c r="C1982" s="27" t="s">
        <v>104</v>
      </c>
      <c r="D1982" s="27" t="s">
        <v>210</v>
      </c>
      <c r="E1982" s="27" t="s">
        <v>654</v>
      </c>
      <c r="F1982" s="27" t="s">
        <v>650</v>
      </c>
      <c r="G1982" s="27" t="s">
        <v>651</v>
      </c>
      <c r="H1982" s="34" t="s">
        <v>644</v>
      </c>
      <c r="I1982" s="34" t="s">
        <v>652</v>
      </c>
      <c r="J1982" s="34" t="str">
        <f t="shared" si="151"/>
        <v xml:space="preserve">Admin &amp; OtherStaff Remuneration &amp; Benefits as % of Total Gross </v>
      </c>
      <c r="K1982" s="34" t="str">
        <f t="shared" si="152"/>
        <v>120Admin Staff Salaries - Toyota</v>
      </c>
      <c r="L1982" s="28">
        <f>+SUMIF('TB 4-24'!M:M,$AL1982,'TB 4-24'!G:G)</f>
        <v>0</v>
      </c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>
        <f>+SUMIF('Input Sheet'!$S:$S,$AL1982,'Input Sheet'!C:C)</f>
        <v>0</v>
      </c>
      <c r="Z1982" s="28">
        <f>+SUMIF('Input Sheet'!$S:$S,$AL1982,'Input Sheet'!D:D)</f>
        <v>0</v>
      </c>
      <c r="AA1982" s="28">
        <f>+SUMIF('Input Sheet'!$S:$S,$AL1982,'Input Sheet'!E:E)</f>
        <v>0</v>
      </c>
      <c r="AB1982" s="28">
        <f>+SUMIF('Input Sheet'!$S:$S,$AL1982,'Input Sheet'!F:F)</f>
        <v>0</v>
      </c>
      <c r="AC1982" s="28">
        <f>+SUMIF('Input Sheet'!$S:$S,$AL1982,'Input Sheet'!G:G)</f>
        <v>0</v>
      </c>
      <c r="AD1982" s="28">
        <f>+SUMIF('Input Sheet'!$S:$S,$AL1982,'Input Sheet'!H:H)</f>
        <v>0</v>
      </c>
      <c r="AE1982" s="28">
        <f>+SUMIF('Input Sheet'!$S:$S,$AL1982,'Input Sheet'!I:I)</f>
        <v>0</v>
      </c>
      <c r="AF1982" s="28">
        <f>+SUMIF('Input Sheet'!$S:$S,$AL1982,'Input Sheet'!J:J)</f>
        <v>0</v>
      </c>
      <c r="AG1982" s="28">
        <f>+SUMIF('Input Sheet'!$S:$S,$AL1982,'Input Sheet'!K:K)</f>
        <v>0</v>
      </c>
      <c r="AH1982" s="28">
        <f>+SUMIF('Input Sheet'!$S:$S,$AL1982,'Input Sheet'!L:L)</f>
        <v>0</v>
      </c>
      <c r="AI1982" s="28">
        <f>+SUMIF('Input Sheet'!$S:$S,$AL1982,'Input Sheet'!M:M)</f>
        <v>0</v>
      </c>
      <c r="AJ1982" s="28">
        <f>+SUMIF('Input Sheet'!$S:$S,$AL1982,'Input Sheet'!N:N)</f>
        <v>0</v>
      </c>
      <c r="AK1982" s="28"/>
      <c r="AL1982" s="27" t="str">
        <f t="shared" si="153"/>
        <v>120-7160</v>
      </c>
      <c r="AM1982" s="34" t="str">
        <f t="shared" si="154"/>
        <v>Admin &amp; Other</v>
      </c>
      <c r="AN1982" s="34" t="str">
        <f t="shared" si="155"/>
        <v xml:space="preserve">Admin &amp; OtherStaff Remuneration &amp; Benefits as % of Total Gross </v>
      </c>
      <c r="AO1982" s="35"/>
      <c r="AP1982" s="35"/>
      <c r="AQ1982" s="35"/>
    </row>
    <row r="1983" spans="1:43" x14ac:dyDescent="0.25">
      <c r="A1983" s="27" t="s">
        <v>103</v>
      </c>
      <c r="B1983" s="27" t="s">
        <v>104</v>
      </c>
      <c r="C1983" s="27" t="s">
        <v>104</v>
      </c>
      <c r="D1983" s="27" t="s">
        <v>210</v>
      </c>
      <c r="E1983" s="27" t="s">
        <v>678</v>
      </c>
      <c r="F1983" s="27" t="s">
        <v>650</v>
      </c>
      <c r="G1983" s="27" t="s">
        <v>651</v>
      </c>
      <c r="H1983" s="34" t="s">
        <v>644</v>
      </c>
      <c r="I1983" s="34" t="s">
        <v>652</v>
      </c>
      <c r="J1983" s="34" t="str">
        <f t="shared" si="151"/>
        <v xml:space="preserve">Admin &amp; OtherStaff Remuneration &amp; Benefits as % of Total Gross </v>
      </c>
      <c r="K1983" s="34" t="str">
        <f t="shared" si="152"/>
        <v>121Admin Staff Salaries - Toyota</v>
      </c>
      <c r="L1983" s="28">
        <f>+SUMIF('TB 4-24'!M:M,$AL1983,'TB 4-24'!G:G)</f>
        <v>0</v>
      </c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>
        <f>+SUMIF('Input Sheet'!$S:$S,$AL1983,'Input Sheet'!C:C)</f>
        <v>0</v>
      </c>
      <c r="Z1983" s="28">
        <f>+SUMIF('Input Sheet'!$S:$S,$AL1983,'Input Sheet'!D:D)</f>
        <v>0</v>
      </c>
      <c r="AA1983" s="28">
        <f>+SUMIF('Input Sheet'!$S:$S,$AL1983,'Input Sheet'!E:E)</f>
        <v>0</v>
      </c>
      <c r="AB1983" s="28">
        <f>+SUMIF('Input Sheet'!$S:$S,$AL1983,'Input Sheet'!F:F)</f>
        <v>0</v>
      </c>
      <c r="AC1983" s="28">
        <f>+SUMIF('Input Sheet'!$S:$S,$AL1983,'Input Sheet'!G:G)</f>
        <v>0</v>
      </c>
      <c r="AD1983" s="28">
        <f>+SUMIF('Input Sheet'!$S:$S,$AL1983,'Input Sheet'!H:H)</f>
        <v>0</v>
      </c>
      <c r="AE1983" s="28">
        <f>+SUMIF('Input Sheet'!$S:$S,$AL1983,'Input Sheet'!I:I)</f>
        <v>0</v>
      </c>
      <c r="AF1983" s="28">
        <f>+SUMIF('Input Sheet'!$S:$S,$AL1983,'Input Sheet'!J:J)</f>
        <v>0</v>
      </c>
      <c r="AG1983" s="28">
        <f>+SUMIF('Input Sheet'!$S:$S,$AL1983,'Input Sheet'!K:K)</f>
        <v>0</v>
      </c>
      <c r="AH1983" s="28">
        <f>+SUMIF('Input Sheet'!$S:$S,$AL1983,'Input Sheet'!L:L)</f>
        <v>0</v>
      </c>
      <c r="AI1983" s="28">
        <f>+SUMIF('Input Sheet'!$S:$S,$AL1983,'Input Sheet'!M:M)</f>
        <v>0</v>
      </c>
      <c r="AJ1983" s="28">
        <f>+SUMIF('Input Sheet'!$S:$S,$AL1983,'Input Sheet'!N:N)</f>
        <v>0</v>
      </c>
      <c r="AK1983" s="28"/>
      <c r="AL1983" s="27" t="str">
        <f t="shared" si="153"/>
        <v>121-7160</v>
      </c>
      <c r="AM1983" s="34" t="str">
        <f t="shared" si="154"/>
        <v>Admin &amp; Other</v>
      </c>
      <c r="AN1983" s="34" t="str">
        <f t="shared" si="155"/>
        <v xml:space="preserve">Admin &amp; OtherStaff Remuneration &amp; Benefits as % of Total Gross </v>
      </c>
      <c r="AO1983" s="35"/>
      <c r="AP1983" s="35"/>
      <c r="AQ1983" s="35"/>
    </row>
    <row r="1984" spans="1:43" x14ac:dyDescent="0.25">
      <c r="A1984" s="27" t="s">
        <v>103</v>
      </c>
      <c r="B1984" s="27" t="s">
        <v>104</v>
      </c>
      <c r="C1984" s="27" t="s">
        <v>104</v>
      </c>
      <c r="D1984" s="27" t="s">
        <v>210</v>
      </c>
      <c r="E1984" s="27" t="s">
        <v>680</v>
      </c>
      <c r="F1984" s="27" t="s">
        <v>650</v>
      </c>
      <c r="G1984" s="27" t="s">
        <v>651</v>
      </c>
      <c r="H1984" s="34" t="s">
        <v>644</v>
      </c>
      <c r="I1984" s="34" t="s">
        <v>652</v>
      </c>
      <c r="J1984" s="34" t="str">
        <f t="shared" si="151"/>
        <v xml:space="preserve">Admin &amp; OtherStaff Remuneration &amp; Benefits as % of Total Gross </v>
      </c>
      <c r="K1984" s="34" t="str">
        <f t="shared" si="152"/>
        <v>130Admin Staff Salaries - Toyota</v>
      </c>
      <c r="L1984" s="28">
        <f>+SUMIF('TB 4-24'!M:M,$AL1984,'TB 4-24'!G:G)</f>
        <v>0</v>
      </c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>
        <f>+SUMIF('Input Sheet'!$S:$S,$AL1984,'Input Sheet'!C:C)</f>
        <v>0</v>
      </c>
      <c r="Z1984" s="28">
        <f>+SUMIF('Input Sheet'!$S:$S,$AL1984,'Input Sheet'!D:D)</f>
        <v>0</v>
      </c>
      <c r="AA1984" s="28">
        <f>+SUMIF('Input Sheet'!$S:$S,$AL1984,'Input Sheet'!E:E)</f>
        <v>0</v>
      </c>
      <c r="AB1984" s="28">
        <f>+SUMIF('Input Sheet'!$S:$S,$AL1984,'Input Sheet'!F:F)</f>
        <v>0</v>
      </c>
      <c r="AC1984" s="28">
        <f>+SUMIF('Input Sheet'!$S:$S,$AL1984,'Input Sheet'!G:G)</f>
        <v>0</v>
      </c>
      <c r="AD1984" s="28">
        <f>+SUMIF('Input Sheet'!$S:$S,$AL1984,'Input Sheet'!H:H)</f>
        <v>0</v>
      </c>
      <c r="AE1984" s="28">
        <f>+SUMIF('Input Sheet'!$S:$S,$AL1984,'Input Sheet'!I:I)</f>
        <v>0</v>
      </c>
      <c r="AF1984" s="28">
        <f>+SUMIF('Input Sheet'!$S:$S,$AL1984,'Input Sheet'!J:J)</f>
        <v>0</v>
      </c>
      <c r="AG1984" s="28">
        <f>+SUMIF('Input Sheet'!$S:$S,$AL1984,'Input Sheet'!K:K)</f>
        <v>0</v>
      </c>
      <c r="AH1984" s="28">
        <f>+SUMIF('Input Sheet'!$S:$S,$AL1984,'Input Sheet'!L:L)</f>
        <v>0</v>
      </c>
      <c r="AI1984" s="28">
        <f>+SUMIF('Input Sheet'!$S:$S,$AL1984,'Input Sheet'!M:M)</f>
        <v>0</v>
      </c>
      <c r="AJ1984" s="28">
        <f>+SUMIF('Input Sheet'!$S:$S,$AL1984,'Input Sheet'!N:N)</f>
        <v>0</v>
      </c>
      <c r="AK1984" s="28"/>
      <c r="AL1984" s="27" t="str">
        <f t="shared" si="153"/>
        <v>130-7160</v>
      </c>
      <c r="AM1984" s="34" t="str">
        <f t="shared" si="154"/>
        <v>Admin &amp; Other</v>
      </c>
      <c r="AN1984" s="34" t="str">
        <f t="shared" si="155"/>
        <v xml:space="preserve">Admin &amp; OtherStaff Remuneration &amp; Benefits as % of Total Gross </v>
      </c>
      <c r="AO1984" s="35"/>
      <c r="AP1984" s="35"/>
      <c r="AQ1984" s="35"/>
    </row>
    <row r="1985" spans="1:43" x14ac:dyDescent="0.25">
      <c r="A1985" s="27" t="s">
        <v>103</v>
      </c>
      <c r="B1985" s="27" t="s">
        <v>104</v>
      </c>
      <c r="C1985" s="27" t="s">
        <v>104</v>
      </c>
      <c r="D1985" s="27" t="s">
        <v>210</v>
      </c>
      <c r="E1985" s="27" t="s">
        <v>679</v>
      </c>
      <c r="F1985" s="27" t="s">
        <v>650</v>
      </c>
      <c r="G1985" s="27" t="s">
        <v>651</v>
      </c>
      <c r="H1985" s="34" t="s">
        <v>644</v>
      </c>
      <c r="I1985" s="34" t="s">
        <v>652</v>
      </c>
      <c r="J1985" s="34" t="str">
        <f t="shared" si="151"/>
        <v xml:space="preserve">Admin &amp; OtherStaff Remuneration &amp; Benefits as % of Total Gross </v>
      </c>
      <c r="K1985" s="34" t="str">
        <f t="shared" si="152"/>
        <v>160Admin Staff Salaries - Toyota</v>
      </c>
      <c r="L1985" s="28">
        <f>+SUMIF('TB 4-24'!M:M,$AL1985,'TB 4-24'!G:G)</f>
        <v>0</v>
      </c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>
        <f>+SUMIF('Input Sheet'!$S:$S,$AL1985,'Input Sheet'!C:C)</f>
        <v>0</v>
      </c>
      <c r="Z1985" s="28">
        <f>+SUMIF('Input Sheet'!$S:$S,$AL1985,'Input Sheet'!D:D)</f>
        <v>0</v>
      </c>
      <c r="AA1985" s="28">
        <f>+SUMIF('Input Sheet'!$S:$S,$AL1985,'Input Sheet'!E:E)</f>
        <v>0</v>
      </c>
      <c r="AB1985" s="28">
        <f>+SUMIF('Input Sheet'!$S:$S,$AL1985,'Input Sheet'!F:F)</f>
        <v>0</v>
      </c>
      <c r="AC1985" s="28">
        <f>+SUMIF('Input Sheet'!$S:$S,$AL1985,'Input Sheet'!G:G)</f>
        <v>0</v>
      </c>
      <c r="AD1985" s="28">
        <f>+SUMIF('Input Sheet'!$S:$S,$AL1985,'Input Sheet'!H:H)</f>
        <v>0</v>
      </c>
      <c r="AE1985" s="28">
        <f>+SUMIF('Input Sheet'!$S:$S,$AL1985,'Input Sheet'!I:I)</f>
        <v>0</v>
      </c>
      <c r="AF1985" s="28">
        <f>+SUMIF('Input Sheet'!$S:$S,$AL1985,'Input Sheet'!J:J)</f>
        <v>0</v>
      </c>
      <c r="AG1985" s="28">
        <f>+SUMIF('Input Sheet'!$S:$S,$AL1985,'Input Sheet'!K:K)</f>
        <v>0</v>
      </c>
      <c r="AH1985" s="28">
        <f>+SUMIF('Input Sheet'!$S:$S,$AL1985,'Input Sheet'!L:L)</f>
        <v>0</v>
      </c>
      <c r="AI1985" s="28">
        <f>+SUMIF('Input Sheet'!$S:$S,$AL1985,'Input Sheet'!M:M)</f>
        <v>0</v>
      </c>
      <c r="AJ1985" s="28">
        <f>+SUMIF('Input Sheet'!$S:$S,$AL1985,'Input Sheet'!N:N)</f>
        <v>0</v>
      </c>
      <c r="AK1985" s="28"/>
      <c r="AL1985" s="27" t="str">
        <f t="shared" si="153"/>
        <v>160-7160</v>
      </c>
      <c r="AM1985" s="34" t="str">
        <f t="shared" si="154"/>
        <v>Admin &amp; Other</v>
      </c>
      <c r="AN1985" s="34" t="str">
        <f t="shared" si="155"/>
        <v xml:space="preserve">Admin &amp; OtherStaff Remuneration &amp; Benefits as % of Total Gross </v>
      </c>
      <c r="AO1985" s="35"/>
      <c r="AP1985" s="35"/>
      <c r="AQ1985" s="35"/>
    </row>
    <row r="1986" spans="1:43" x14ac:dyDescent="0.25">
      <c r="A1986" s="27" t="s">
        <v>103</v>
      </c>
      <c r="B1986" s="27" t="s">
        <v>104</v>
      </c>
      <c r="C1986" s="27" t="s">
        <v>104</v>
      </c>
      <c r="D1986" s="27" t="s">
        <v>210</v>
      </c>
      <c r="E1986" s="27" t="s">
        <v>641</v>
      </c>
      <c r="F1986" s="27" t="s">
        <v>650</v>
      </c>
      <c r="G1986" s="27" t="s">
        <v>651</v>
      </c>
      <c r="H1986" s="34" t="s">
        <v>644</v>
      </c>
      <c r="I1986" s="34" t="s">
        <v>652</v>
      </c>
      <c r="J1986" s="34" t="str">
        <f t="shared" si="151"/>
        <v xml:space="preserve">Admin &amp; OtherStaff Remuneration &amp; Benefits as % of Total Gross </v>
      </c>
      <c r="K1986" s="34" t="str">
        <f t="shared" si="152"/>
        <v>170Admin Staff Salaries - Toyota</v>
      </c>
      <c r="L1986" s="28">
        <f>+SUMIF('TB 4-24'!M:M,$AL1986,'TB 4-24'!G:G)</f>
        <v>0</v>
      </c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>
        <f>+SUMIF('Input Sheet'!$S:$S,$AL1986,'Input Sheet'!C:C)</f>
        <v>0</v>
      </c>
      <c r="Z1986" s="28">
        <f>+SUMIF('Input Sheet'!$S:$S,$AL1986,'Input Sheet'!D:D)</f>
        <v>0</v>
      </c>
      <c r="AA1986" s="28">
        <f>+SUMIF('Input Sheet'!$S:$S,$AL1986,'Input Sheet'!E:E)</f>
        <v>0</v>
      </c>
      <c r="AB1986" s="28">
        <f>+SUMIF('Input Sheet'!$S:$S,$AL1986,'Input Sheet'!F:F)</f>
        <v>0</v>
      </c>
      <c r="AC1986" s="28">
        <f>+SUMIF('Input Sheet'!$S:$S,$AL1986,'Input Sheet'!G:G)</f>
        <v>0</v>
      </c>
      <c r="AD1986" s="28">
        <f>+SUMIF('Input Sheet'!$S:$S,$AL1986,'Input Sheet'!H:H)</f>
        <v>0</v>
      </c>
      <c r="AE1986" s="28">
        <f>+SUMIF('Input Sheet'!$S:$S,$AL1986,'Input Sheet'!I:I)</f>
        <v>0</v>
      </c>
      <c r="AF1986" s="28">
        <f>+SUMIF('Input Sheet'!$S:$S,$AL1986,'Input Sheet'!J:J)</f>
        <v>0</v>
      </c>
      <c r="AG1986" s="28">
        <f>+SUMIF('Input Sheet'!$S:$S,$AL1986,'Input Sheet'!K:K)</f>
        <v>0</v>
      </c>
      <c r="AH1986" s="28">
        <f>+SUMIF('Input Sheet'!$S:$S,$AL1986,'Input Sheet'!L:L)</f>
        <v>0</v>
      </c>
      <c r="AI1986" s="28">
        <f>+SUMIF('Input Sheet'!$S:$S,$AL1986,'Input Sheet'!M:M)</f>
        <v>0</v>
      </c>
      <c r="AJ1986" s="28">
        <f>+SUMIF('Input Sheet'!$S:$S,$AL1986,'Input Sheet'!N:N)</f>
        <v>0</v>
      </c>
      <c r="AK1986" s="28"/>
      <c r="AL1986" s="27" t="str">
        <f t="shared" si="153"/>
        <v>170-7160</v>
      </c>
      <c r="AM1986" s="34" t="str">
        <f t="shared" si="154"/>
        <v>Admin &amp; Other</v>
      </c>
      <c r="AN1986" s="34" t="str">
        <f t="shared" si="155"/>
        <v xml:space="preserve">Admin &amp; OtherStaff Remuneration &amp; Benefits as % of Total Gross </v>
      </c>
      <c r="AO1986" s="35"/>
      <c r="AP1986" s="35"/>
      <c r="AQ1986" s="35"/>
    </row>
    <row r="1987" spans="1:43" x14ac:dyDescent="0.25">
      <c r="A1987" s="27" t="s">
        <v>103</v>
      </c>
      <c r="B1987" s="27" t="s">
        <v>104</v>
      </c>
      <c r="C1987" s="27" t="s">
        <v>104</v>
      </c>
      <c r="D1987" s="27" t="s">
        <v>199</v>
      </c>
      <c r="E1987" s="27" t="s">
        <v>684</v>
      </c>
      <c r="F1987" s="27" t="s">
        <v>742</v>
      </c>
      <c r="G1987" s="27" t="s">
        <v>743</v>
      </c>
      <c r="H1987" s="34" t="s">
        <v>644</v>
      </c>
      <c r="I1987" s="34" t="s">
        <v>741</v>
      </c>
      <c r="J1987" s="34" t="str">
        <f t="shared" ref="J1987:J2050" si="156">+H1987&amp;I1987</f>
        <v>Admin &amp; OtherRent &amp; Rates as % of Total Gross Profit</v>
      </c>
      <c r="K1987" s="34" t="str">
        <f t="shared" ref="K1987:K2050" si="157">+E1987&amp;G1987</f>
        <v>147Rates - Toyota</v>
      </c>
      <c r="L1987" s="28">
        <f>+SUMIF('TB 4-24'!M:M,$AL1987,'TB 4-24'!G:G)</f>
        <v>0</v>
      </c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>
        <f>+SUMIF('Input Sheet'!$S:$S,$AL1987,'Input Sheet'!C:C)</f>
        <v>0</v>
      </c>
      <c r="Z1987" s="28">
        <f>+SUMIF('Input Sheet'!$S:$S,$AL1987,'Input Sheet'!D:D)</f>
        <v>0</v>
      </c>
      <c r="AA1987" s="28">
        <f>+SUMIF('Input Sheet'!$S:$S,$AL1987,'Input Sheet'!E:E)</f>
        <v>0</v>
      </c>
      <c r="AB1987" s="28">
        <f>+SUMIF('Input Sheet'!$S:$S,$AL1987,'Input Sheet'!F:F)</f>
        <v>0</v>
      </c>
      <c r="AC1987" s="28">
        <f>+SUMIF('Input Sheet'!$S:$S,$AL1987,'Input Sheet'!G:G)</f>
        <v>0</v>
      </c>
      <c r="AD1987" s="28">
        <f>+SUMIF('Input Sheet'!$S:$S,$AL1987,'Input Sheet'!H:H)</f>
        <v>0</v>
      </c>
      <c r="AE1987" s="28">
        <f>+SUMIF('Input Sheet'!$S:$S,$AL1987,'Input Sheet'!I:I)</f>
        <v>0</v>
      </c>
      <c r="AF1987" s="28">
        <f>+SUMIF('Input Sheet'!$S:$S,$AL1987,'Input Sheet'!J:J)</f>
        <v>0</v>
      </c>
      <c r="AG1987" s="28">
        <f>+SUMIF('Input Sheet'!$S:$S,$AL1987,'Input Sheet'!K:K)</f>
        <v>0</v>
      </c>
      <c r="AH1987" s="28">
        <f>+SUMIF('Input Sheet'!$S:$S,$AL1987,'Input Sheet'!L:L)</f>
        <v>0</v>
      </c>
      <c r="AI1987" s="28">
        <f>+SUMIF('Input Sheet'!$S:$S,$AL1987,'Input Sheet'!M:M)</f>
        <v>0</v>
      </c>
      <c r="AJ1987" s="28">
        <f>+SUMIF('Input Sheet'!$S:$S,$AL1987,'Input Sheet'!N:N)</f>
        <v>0</v>
      </c>
      <c r="AK1987" s="28"/>
      <c r="AL1987" s="27" t="str">
        <f t="shared" ref="AL1987:AL2050" si="158">+E1987&amp;"-"&amp;D1987</f>
        <v>147-7760</v>
      </c>
      <c r="AM1987" s="34" t="str">
        <f t="shared" si="154"/>
        <v>Admin &amp; Other</v>
      </c>
      <c r="AN1987" s="34" t="str">
        <f t="shared" si="155"/>
        <v>Admin &amp; OtherRent &amp; Rates as % of Total Gross Profit</v>
      </c>
      <c r="AO1987" s="35"/>
      <c r="AP1987" s="35"/>
      <c r="AQ1987" s="35"/>
    </row>
    <row r="1988" spans="1:43" x14ac:dyDescent="0.25">
      <c r="A1988" s="27" t="s">
        <v>103</v>
      </c>
      <c r="B1988" s="27" t="s">
        <v>104</v>
      </c>
      <c r="C1988" s="27" t="s">
        <v>657</v>
      </c>
      <c r="D1988" s="27" t="s">
        <v>199</v>
      </c>
      <c r="E1988" s="27" t="s">
        <v>662</v>
      </c>
      <c r="F1988" s="27" t="s">
        <v>742</v>
      </c>
      <c r="G1988" s="27" t="s">
        <v>743</v>
      </c>
      <c r="H1988" s="34" t="s">
        <v>644</v>
      </c>
      <c r="I1988" s="34" t="s">
        <v>741</v>
      </c>
      <c r="J1988" s="34" t="str">
        <f t="shared" si="156"/>
        <v>Admin &amp; OtherRent &amp; Rates as % of Total Gross Profit</v>
      </c>
      <c r="K1988" s="34" t="str">
        <f t="shared" si="157"/>
        <v>260Rates - Toyota</v>
      </c>
      <c r="L1988" s="28">
        <f>+SUMIF('TB 4-24'!M:M,$AL1988,'TB 4-24'!G:G)</f>
        <v>0</v>
      </c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>
        <f>+SUMIF('Input Sheet'!$S:$S,$AL1988,'Input Sheet'!C:C)</f>
        <v>0</v>
      </c>
      <c r="Z1988" s="28">
        <f>+SUMIF('Input Sheet'!$S:$S,$AL1988,'Input Sheet'!D:D)</f>
        <v>0</v>
      </c>
      <c r="AA1988" s="28">
        <f>+SUMIF('Input Sheet'!$S:$S,$AL1988,'Input Sheet'!E:E)</f>
        <v>0</v>
      </c>
      <c r="AB1988" s="28">
        <f>+SUMIF('Input Sheet'!$S:$S,$AL1988,'Input Sheet'!F:F)</f>
        <v>0</v>
      </c>
      <c r="AC1988" s="28">
        <f>+SUMIF('Input Sheet'!$S:$S,$AL1988,'Input Sheet'!G:G)</f>
        <v>0</v>
      </c>
      <c r="AD1988" s="28">
        <f>+SUMIF('Input Sheet'!$S:$S,$AL1988,'Input Sheet'!H:H)</f>
        <v>0</v>
      </c>
      <c r="AE1988" s="28">
        <f>+SUMIF('Input Sheet'!$S:$S,$AL1988,'Input Sheet'!I:I)</f>
        <v>0</v>
      </c>
      <c r="AF1988" s="28">
        <f>+SUMIF('Input Sheet'!$S:$S,$AL1988,'Input Sheet'!J:J)</f>
        <v>0</v>
      </c>
      <c r="AG1988" s="28">
        <f>+SUMIF('Input Sheet'!$S:$S,$AL1988,'Input Sheet'!K:K)</f>
        <v>0</v>
      </c>
      <c r="AH1988" s="28">
        <f>+SUMIF('Input Sheet'!$S:$S,$AL1988,'Input Sheet'!L:L)</f>
        <v>0</v>
      </c>
      <c r="AI1988" s="28">
        <f>+SUMIF('Input Sheet'!$S:$S,$AL1988,'Input Sheet'!M:M)</f>
        <v>0</v>
      </c>
      <c r="AJ1988" s="28">
        <f>+SUMIF('Input Sheet'!$S:$S,$AL1988,'Input Sheet'!N:N)</f>
        <v>0</v>
      </c>
      <c r="AK1988" s="28"/>
      <c r="AL1988" s="27" t="str">
        <f t="shared" si="158"/>
        <v>260-7760</v>
      </c>
      <c r="AM1988" s="34" t="str">
        <f t="shared" ref="AM1988:AM2051" si="159">H1988</f>
        <v>Admin &amp; Other</v>
      </c>
      <c r="AN1988" s="34" t="str">
        <f t="shared" ref="AN1988:AN2051" si="160">J1988</f>
        <v>Admin &amp; OtherRent &amp; Rates as % of Total Gross Profit</v>
      </c>
      <c r="AO1988" s="35"/>
      <c r="AP1988" s="35"/>
      <c r="AQ1988" s="35"/>
    </row>
    <row r="1989" spans="1:43" x14ac:dyDescent="0.25">
      <c r="A1989" s="27" t="s">
        <v>103</v>
      </c>
      <c r="B1989" s="27" t="s">
        <v>104</v>
      </c>
      <c r="C1989" s="27" t="s">
        <v>671</v>
      </c>
      <c r="D1989" s="27" t="s">
        <v>199</v>
      </c>
      <c r="E1989" s="27" t="s">
        <v>675</v>
      </c>
      <c r="F1989" s="27" t="s">
        <v>742</v>
      </c>
      <c r="G1989" s="27" t="s">
        <v>743</v>
      </c>
      <c r="H1989" s="34" t="s">
        <v>644</v>
      </c>
      <c r="I1989" s="34" t="s">
        <v>741</v>
      </c>
      <c r="J1989" s="34" t="str">
        <f t="shared" si="156"/>
        <v>Admin &amp; OtherRent &amp; Rates as % of Total Gross Profit</v>
      </c>
      <c r="K1989" s="34" t="str">
        <f t="shared" si="157"/>
        <v>330Rates - Toyota</v>
      </c>
      <c r="L1989" s="28">
        <f>+SUMIF('TB 4-24'!M:M,$AL1989,'TB 4-24'!G:G)</f>
        <v>0</v>
      </c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>
        <f>+SUMIF('Input Sheet'!$S:$S,$AL1989,'Input Sheet'!C:C)</f>
        <v>0</v>
      </c>
      <c r="Z1989" s="28">
        <f>+SUMIF('Input Sheet'!$S:$S,$AL1989,'Input Sheet'!D:D)</f>
        <v>0</v>
      </c>
      <c r="AA1989" s="28">
        <f>+SUMIF('Input Sheet'!$S:$S,$AL1989,'Input Sheet'!E:E)</f>
        <v>0</v>
      </c>
      <c r="AB1989" s="28">
        <f>+SUMIF('Input Sheet'!$S:$S,$AL1989,'Input Sheet'!F:F)</f>
        <v>0</v>
      </c>
      <c r="AC1989" s="28">
        <f>+SUMIF('Input Sheet'!$S:$S,$AL1989,'Input Sheet'!G:G)</f>
        <v>0</v>
      </c>
      <c r="AD1989" s="28">
        <f>+SUMIF('Input Sheet'!$S:$S,$AL1989,'Input Sheet'!H:H)</f>
        <v>0</v>
      </c>
      <c r="AE1989" s="28">
        <f>+SUMIF('Input Sheet'!$S:$S,$AL1989,'Input Sheet'!I:I)</f>
        <v>0</v>
      </c>
      <c r="AF1989" s="28">
        <f>+SUMIF('Input Sheet'!$S:$S,$AL1989,'Input Sheet'!J:J)</f>
        <v>0</v>
      </c>
      <c r="AG1989" s="28">
        <f>+SUMIF('Input Sheet'!$S:$S,$AL1989,'Input Sheet'!K:K)</f>
        <v>0</v>
      </c>
      <c r="AH1989" s="28">
        <f>+SUMIF('Input Sheet'!$S:$S,$AL1989,'Input Sheet'!L:L)</f>
        <v>0</v>
      </c>
      <c r="AI1989" s="28">
        <f>+SUMIF('Input Sheet'!$S:$S,$AL1989,'Input Sheet'!M:M)</f>
        <v>0</v>
      </c>
      <c r="AJ1989" s="28">
        <f>+SUMIF('Input Sheet'!$S:$S,$AL1989,'Input Sheet'!N:N)</f>
        <v>0</v>
      </c>
      <c r="AK1989" s="28"/>
      <c r="AL1989" s="27" t="str">
        <f t="shared" si="158"/>
        <v>330-7760</v>
      </c>
      <c r="AM1989" s="34" t="str">
        <f t="shared" si="159"/>
        <v>Admin &amp; Other</v>
      </c>
      <c r="AN1989" s="34" t="str">
        <f t="shared" si="160"/>
        <v>Admin &amp; OtherRent &amp; Rates as % of Total Gross Profit</v>
      </c>
      <c r="AO1989" s="35"/>
      <c r="AP1989" s="35"/>
      <c r="AQ1989" s="35"/>
    </row>
    <row r="1990" spans="1:43" x14ac:dyDescent="0.25">
      <c r="A1990" s="27" t="s">
        <v>103</v>
      </c>
      <c r="B1990" s="27" t="s">
        <v>104</v>
      </c>
      <c r="C1990" s="27" t="s">
        <v>663</v>
      </c>
      <c r="D1990" s="27" t="s">
        <v>199</v>
      </c>
      <c r="E1990" s="27" t="s">
        <v>668</v>
      </c>
      <c r="F1990" s="27" t="s">
        <v>742</v>
      </c>
      <c r="G1990" s="27" t="s">
        <v>743</v>
      </c>
      <c r="H1990" s="34" t="s">
        <v>644</v>
      </c>
      <c r="I1990" s="34" t="s">
        <v>741</v>
      </c>
      <c r="J1990" s="34" t="str">
        <f t="shared" si="156"/>
        <v>Admin &amp; OtherRent &amp; Rates as % of Total Gross Profit</v>
      </c>
      <c r="K1990" s="34" t="str">
        <f t="shared" si="157"/>
        <v>430Rates - Toyota</v>
      </c>
      <c r="L1990" s="28">
        <f>+SUMIF('TB 4-24'!M:M,$AL1990,'TB 4-24'!G:G)</f>
        <v>0</v>
      </c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>
        <f>+SUMIF('Input Sheet'!$S:$S,$AL1990,'Input Sheet'!C:C)</f>
        <v>0</v>
      </c>
      <c r="Z1990" s="28">
        <f>+SUMIF('Input Sheet'!$S:$S,$AL1990,'Input Sheet'!D:D)</f>
        <v>0</v>
      </c>
      <c r="AA1990" s="28">
        <f>+SUMIF('Input Sheet'!$S:$S,$AL1990,'Input Sheet'!E:E)</f>
        <v>0</v>
      </c>
      <c r="AB1990" s="28">
        <f>+SUMIF('Input Sheet'!$S:$S,$AL1990,'Input Sheet'!F:F)</f>
        <v>0</v>
      </c>
      <c r="AC1990" s="28">
        <f>+SUMIF('Input Sheet'!$S:$S,$AL1990,'Input Sheet'!G:G)</f>
        <v>0</v>
      </c>
      <c r="AD1990" s="28">
        <f>+SUMIF('Input Sheet'!$S:$S,$AL1990,'Input Sheet'!H:H)</f>
        <v>0</v>
      </c>
      <c r="AE1990" s="28">
        <f>+SUMIF('Input Sheet'!$S:$S,$AL1990,'Input Sheet'!I:I)</f>
        <v>0</v>
      </c>
      <c r="AF1990" s="28">
        <f>+SUMIF('Input Sheet'!$S:$S,$AL1990,'Input Sheet'!J:J)</f>
        <v>0</v>
      </c>
      <c r="AG1990" s="28">
        <f>+SUMIF('Input Sheet'!$S:$S,$AL1990,'Input Sheet'!K:K)</f>
        <v>0</v>
      </c>
      <c r="AH1990" s="28">
        <f>+SUMIF('Input Sheet'!$S:$S,$AL1990,'Input Sheet'!L:L)</f>
        <v>0</v>
      </c>
      <c r="AI1990" s="28">
        <f>+SUMIF('Input Sheet'!$S:$S,$AL1990,'Input Sheet'!M:M)</f>
        <v>0</v>
      </c>
      <c r="AJ1990" s="28">
        <f>+SUMIF('Input Sheet'!$S:$S,$AL1990,'Input Sheet'!N:N)</f>
        <v>0</v>
      </c>
      <c r="AK1990" s="28"/>
      <c r="AL1990" s="27" t="str">
        <f t="shared" si="158"/>
        <v>430-7760</v>
      </c>
      <c r="AM1990" s="34" t="str">
        <f t="shared" si="159"/>
        <v>Admin &amp; Other</v>
      </c>
      <c r="AN1990" s="34" t="str">
        <f t="shared" si="160"/>
        <v>Admin &amp; OtherRent &amp; Rates as % of Total Gross Profit</v>
      </c>
      <c r="AO1990" s="35"/>
      <c r="AP1990" s="35"/>
      <c r="AQ1990" s="35"/>
    </row>
    <row r="1991" spans="1:43" x14ac:dyDescent="0.25">
      <c r="A1991" s="27" t="s">
        <v>103</v>
      </c>
      <c r="B1991" s="27" t="s">
        <v>104</v>
      </c>
      <c r="C1991" s="27" t="s">
        <v>663</v>
      </c>
      <c r="D1991" s="27" t="s">
        <v>199</v>
      </c>
      <c r="E1991" s="27" t="s">
        <v>669</v>
      </c>
      <c r="F1991" s="27" t="s">
        <v>742</v>
      </c>
      <c r="G1991" s="27" t="s">
        <v>743</v>
      </c>
      <c r="H1991" s="34" t="s">
        <v>644</v>
      </c>
      <c r="I1991" s="34" t="s">
        <v>741</v>
      </c>
      <c r="J1991" s="34" t="str">
        <f t="shared" si="156"/>
        <v>Admin &amp; OtherRent &amp; Rates as % of Total Gross Profit</v>
      </c>
      <c r="K1991" s="34" t="str">
        <f t="shared" si="157"/>
        <v>440Rates - Toyota</v>
      </c>
      <c r="L1991" s="28">
        <f>+SUMIF('TB 4-24'!M:M,$AL1991,'TB 4-24'!G:G)</f>
        <v>0</v>
      </c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>
        <f>+SUMIF('Input Sheet'!$S:$S,$AL1991,'Input Sheet'!C:C)</f>
        <v>0</v>
      </c>
      <c r="Z1991" s="28">
        <f>+SUMIF('Input Sheet'!$S:$S,$AL1991,'Input Sheet'!D:D)</f>
        <v>0</v>
      </c>
      <c r="AA1991" s="28">
        <f>+SUMIF('Input Sheet'!$S:$S,$AL1991,'Input Sheet'!E:E)</f>
        <v>0</v>
      </c>
      <c r="AB1991" s="28">
        <f>+SUMIF('Input Sheet'!$S:$S,$AL1991,'Input Sheet'!F:F)</f>
        <v>0</v>
      </c>
      <c r="AC1991" s="28">
        <f>+SUMIF('Input Sheet'!$S:$S,$AL1991,'Input Sheet'!G:G)</f>
        <v>0</v>
      </c>
      <c r="AD1991" s="28">
        <f>+SUMIF('Input Sheet'!$S:$S,$AL1991,'Input Sheet'!H:H)</f>
        <v>0</v>
      </c>
      <c r="AE1991" s="28">
        <f>+SUMIF('Input Sheet'!$S:$S,$AL1991,'Input Sheet'!I:I)</f>
        <v>0</v>
      </c>
      <c r="AF1991" s="28">
        <f>+SUMIF('Input Sheet'!$S:$S,$AL1991,'Input Sheet'!J:J)</f>
        <v>0</v>
      </c>
      <c r="AG1991" s="28">
        <f>+SUMIF('Input Sheet'!$S:$S,$AL1991,'Input Sheet'!K:K)</f>
        <v>0</v>
      </c>
      <c r="AH1991" s="28">
        <f>+SUMIF('Input Sheet'!$S:$S,$AL1991,'Input Sheet'!L:L)</f>
        <v>0</v>
      </c>
      <c r="AI1991" s="28">
        <f>+SUMIF('Input Sheet'!$S:$S,$AL1991,'Input Sheet'!M:M)</f>
        <v>0</v>
      </c>
      <c r="AJ1991" s="28">
        <f>+SUMIF('Input Sheet'!$S:$S,$AL1991,'Input Sheet'!N:N)</f>
        <v>0</v>
      </c>
      <c r="AK1991" s="28"/>
      <c r="AL1991" s="27" t="str">
        <f t="shared" si="158"/>
        <v>440-7760</v>
      </c>
      <c r="AM1991" s="34" t="str">
        <f t="shared" si="159"/>
        <v>Admin &amp; Other</v>
      </c>
      <c r="AN1991" s="34" t="str">
        <f t="shared" si="160"/>
        <v>Admin &amp; OtherRent &amp; Rates as % of Total Gross Profit</v>
      </c>
      <c r="AO1991" s="35"/>
      <c r="AP1991" s="35"/>
      <c r="AQ1991" s="35"/>
    </row>
    <row r="1992" spans="1:43" x14ac:dyDescent="0.25">
      <c r="A1992" s="27" t="s">
        <v>103</v>
      </c>
      <c r="B1992" s="27" t="s">
        <v>104</v>
      </c>
      <c r="C1992" s="27" t="s">
        <v>104</v>
      </c>
      <c r="D1992" s="27" t="s">
        <v>199</v>
      </c>
      <c r="E1992" s="27">
        <v>150</v>
      </c>
      <c r="F1992" s="27" t="s">
        <v>742</v>
      </c>
      <c r="G1992" s="27" t="s">
        <v>743</v>
      </c>
      <c r="H1992" s="34" t="s">
        <v>109</v>
      </c>
      <c r="I1992" s="34" t="s">
        <v>110</v>
      </c>
      <c r="J1992" s="34" t="str">
        <f t="shared" si="156"/>
        <v>OverallOther Income</v>
      </c>
      <c r="K1992" s="34" t="str">
        <f t="shared" si="157"/>
        <v>150Rates - Toyota</v>
      </c>
      <c r="L1992" s="28">
        <f>+SUMIF('TB 4-24'!M:M,$AL1992,'TB 4-24'!G:G)</f>
        <v>0</v>
      </c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>
        <f>+SUMIF('Input Sheet'!$S:$S,$AL1992,'Input Sheet'!C:C)</f>
        <v>0</v>
      </c>
      <c r="Z1992" s="28">
        <f>+SUMIF('Input Sheet'!$S:$S,$AL1992,'Input Sheet'!D:D)</f>
        <v>0</v>
      </c>
      <c r="AA1992" s="28">
        <f>+SUMIF('Input Sheet'!$S:$S,$AL1992,'Input Sheet'!E:E)</f>
        <v>0</v>
      </c>
      <c r="AB1992" s="28">
        <f>+SUMIF('Input Sheet'!$S:$S,$AL1992,'Input Sheet'!F:F)</f>
        <v>0</v>
      </c>
      <c r="AC1992" s="28">
        <f>+SUMIF('Input Sheet'!$S:$S,$AL1992,'Input Sheet'!G:G)</f>
        <v>0</v>
      </c>
      <c r="AD1992" s="28">
        <f>+SUMIF('Input Sheet'!$S:$S,$AL1992,'Input Sheet'!H:H)</f>
        <v>0</v>
      </c>
      <c r="AE1992" s="28">
        <f>+SUMIF('Input Sheet'!$S:$S,$AL1992,'Input Sheet'!I:I)</f>
        <v>0</v>
      </c>
      <c r="AF1992" s="28">
        <f>+SUMIF('Input Sheet'!$S:$S,$AL1992,'Input Sheet'!J:J)</f>
        <v>0</v>
      </c>
      <c r="AG1992" s="28">
        <f>+SUMIF('Input Sheet'!$S:$S,$AL1992,'Input Sheet'!K:K)</f>
        <v>0</v>
      </c>
      <c r="AH1992" s="28">
        <f>+SUMIF('Input Sheet'!$S:$S,$AL1992,'Input Sheet'!L:L)</f>
        <v>0</v>
      </c>
      <c r="AI1992" s="28">
        <f>+SUMIF('Input Sheet'!$S:$S,$AL1992,'Input Sheet'!M:M)</f>
        <v>0</v>
      </c>
      <c r="AJ1992" s="28">
        <f>+SUMIF('Input Sheet'!$S:$S,$AL1992,'Input Sheet'!N:N)</f>
        <v>0</v>
      </c>
      <c r="AK1992" s="28"/>
      <c r="AL1992" s="27" t="str">
        <f t="shared" si="158"/>
        <v>150-7760</v>
      </c>
      <c r="AM1992" s="34" t="str">
        <f t="shared" si="159"/>
        <v>Overall</v>
      </c>
      <c r="AN1992" s="34" t="str">
        <f t="shared" si="160"/>
        <v>OverallOther Income</v>
      </c>
      <c r="AO1992" s="35"/>
      <c r="AP1992" s="35"/>
      <c r="AQ1992" s="35"/>
    </row>
    <row r="1993" spans="1:43" x14ac:dyDescent="0.25">
      <c r="A1993" s="27" t="s">
        <v>103</v>
      </c>
      <c r="B1993" s="27" t="s">
        <v>104</v>
      </c>
      <c r="C1993" s="27" t="s">
        <v>104</v>
      </c>
      <c r="D1993" s="27" t="s">
        <v>147</v>
      </c>
      <c r="E1993" s="27" t="s">
        <v>653</v>
      </c>
      <c r="F1993" s="27" t="s">
        <v>694</v>
      </c>
      <c r="G1993" s="27" t="s">
        <v>695</v>
      </c>
      <c r="H1993" s="34" t="s">
        <v>644</v>
      </c>
      <c r="I1993" s="34" t="s">
        <v>696</v>
      </c>
      <c r="J1993" s="34" t="str">
        <f t="shared" si="156"/>
        <v>Admin &amp; OtherDepreciation as % of Total Gross Profit</v>
      </c>
      <c r="K1993" s="34" t="str">
        <f t="shared" si="157"/>
        <v>140Depreciation - Toyota</v>
      </c>
      <c r="L1993" s="28">
        <f>+SUMIF('TB 4-24'!M:M,$AL1993,'TB 4-24'!G:G)</f>
        <v>0</v>
      </c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>
        <f>+SUMIF('Input Sheet'!$S:$S,$AL1993,'Input Sheet'!C:C)</f>
        <v>0</v>
      </c>
      <c r="Z1993" s="28">
        <f>+SUMIF('Input Sheet'!$S:$S,$AL1993,'Input Sheet'!D:D)</f>
        <v>0</v>
      </c>
      <c r="AA1993" s="28">
        <f>+SUMIF('Input Sheet'!$S:$S,$AL1993,'Input Sheet'!E:E)</f>
        <v>0</v>
      </c>
      <c r="AB1993" s="28">
        <f>+SUMIF('Input Sheet'!$S:$S,$AL1993,'Input Sheet'!F:F)</f>
        <v>0</v>
      </c>
      <c r="AC1993" s="28">
        <f>+SUMIF('Input Sheet'!$S:$S,$AL1993,'Input Sheet'!G:G)</f>
        <v>0</v>
      </c>
      <c r="AD1993" s="28">
        <f>+SUMIF('Input Sheet'!$S:$S,$AL1993,'Input Sheet'!H:H)</f>
        <v>0</v>
      </c>
      <c r="AE1993" s="28">
        <f>+SUMIF('Input Sheet'!$S:$S,$AL1993,'Input Sheet'!I:I)</f>
        <v>0</v>
      </c>
      <c r="AF1993" s="28">
        <f>+SUMIF('Input Sheet'!$S:$S,$AL1993,'Input Sheet'!J:J)</f>
        <v>0</v>
      </c>
      <c r="AG1993" s="28">
        <f>+SUMIF('Input Sheet'!$S:$S,$AL1993,'Input Sheet'!K:K)</f>
        <v>0</v>
      </c>
      <c r="AH1993" s="28">
        <f>+SUMIF('Input Sheet'!$S:$S,$AL1993,'Input Sheet'!L:L)</f>
        <v>0</v>
      </c>
      <c r="AI1993" s="28">
        <f>+SUMIF('Input Sheet'!$S:$S,$AL1993,'Input Sheet'!M:M)</f>
        <v>0</v>
      </c>
      <c r="AJ1993" s="28">
        <f>+SUMIF('Input Sheet'!$S:$S,$AL1993,'Input Sheet'!N:N)</f>
        <v>0</v>
      </c>
      <c r="AK1993" s="28"/>
      <c r="AL1993" s="27" t="str">
        <f t="shared" si="158"/>
        <v>140-7790</v>
      </c>
      <c r="AM1993" s="34" t="str">
        <f t="shared" si="159"/>
        <v>Admin &amp; Other</v>
      </c>
      <c r="AN1993" s="34" t="str">
        <f t="shared" si="160"/>
        <v>Admin &amp; OtherDepreciation as % of Total Gross Profit</v>
      </c>
      <c r="AO1993" s="35"/>
      <c r="AP1993" s="35"/>
      <c r="AQ1993" s="35"/>
    </row>
    <row r="1994" spans="1:43" x14ac:dyDescent="0.25">
      <c r="A1994" s="27" t="s">
        <v>103</v>
      </c>
      <c r="B1994" s="27" t="s">
        <v>104</v>
      </c>
      <c r="C1994" s="27" t="s">
        <v>104</v>
      </c>
      <c r="D1994" s="27" t="s">
        <v>213</v>
      </c>
      <c r="E1994" s="27" t="s">
        <v>678</v>
      </c>
      <c r="F1994" s="27" t="s">
        <v>650</v>
      </c>
      <c r="G1994" s="27" t="s">
        <v>651</v>
      </c>
      <c r="H1994" s="34" t="s">
        <v>644</v>
      </c>
      <c r="I1994" s="34" t="s">
        <v>652</v>
      </c>
      <c r="J1994" s="34" t="str">
        <f t="shared" si="156"/>
        <v xml:space="preserve">Admin &amp; OtherStaff Remuneration &amp; Benefits as % of Total Gross </v>
      </c>
      <c r="K1994" s="34" t="str">
        <f t="shared" si="157"/>
        <v>121Admin Staff Salaries - Toyota</v>
      </c>
      <c r="L1994" s="28">
        <f>+SUMIF('TB 4-24'!M:M,$AL1994,'TB 4-24'!G:G)</f>
        <v>0</v>
      </c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>
        <f>+SUMIF('Input Sheet'!$S:$S,$AL1994,'Input Sheet'!C:C)</f>
        <v>0</v>
      </c>
      <c r="Z1994" s="28">
        <f>+SUMIF('Input Sheet'!$S:$S,$AL1994,'Input Sheet'!D:D)</f>
        <v>0</v>
      </c>
      <c r="AA1994" s="28">
        <f>+SUMIF('Input Sheet'!$S:$S,$AL1994,'Input Sheet'!E:E)</f>
        <v>0</v>
      </c>
      <c r="AB1994" s="28">
        <f>+SUMIF('Input Sheet'!$S:$S,$AL1994,'Input Sheet'!F:F)</f>
        <v>0</v>
      </c>
      <c r="AC1994" s="28">
        <f>+SUMIF('Input Sheet'!$S:$S,$AL1994,'Input Sheet'!G:G)</f>
        <v>0</v>
      </c>
      <c r="AD1994" s="28">
        <f>+SUMIF('Input Sheet'!$S:$S,$AL1994,'Input Sheet'!H:H)</f>
        <v>0</v>
      </c>
      <c r="AE1994" s="28">
        <f>+SUMIF('Input Sheet'!$S:$S,$AL1994,'Input Sheet'!I:I)</f>
        <v>0</v>
      </c>
      <c r="AF1994" s="28">
        <f>+SUMIF('Input Sheet'!$S:$S,$AL1994,'Input Sheet'!J:J)</f>
        <v>0</v>
      </c>
      <c r="AG1994" s="28">
        <f>+SUMIF('Input Sheet'!$S:$S,$AL1994,'Input Sheet'!K:K)</f>
        <v>0</v>
      </c>
      <c r="AH1994" s="28">
        <f>+SUMIF('Input Sheet'!$S:$S,$AL1994,'Input Sheet'!L:L)</f>
        <v>0</v>
      </c>
      <c r="AI1994" s="28">
        <f>+SUMIF('Input Sheet'!$S:$S,$AL1994,'Input Sheet'!M:M)</f>
        <v>0</v>
      </c>
      <c r="AJ1994" s="28">
        <f>+SUMIF('Input Sheet'!$S:$S,$AL1994,'Input Sheet'!N:N)</f>
        <v>0</v>
      </c>
      <c r="AK1994" s="28"/>
      <c r="AL1994" s="27" t="str">
        <f t="shared" si="158"/>
        <v>121-7180</v>
      </c>
      <c r="AM1994" s="34" t="str">
        <f t="shared" si="159"/>
        <v>Admin &amp; Other</v>
      </c>
      <c r="AN1994" s="34" t="str">
        <f t="shared" si="160"/>
        <v xml:space="preserve">Admin &amp; OtherStaff Remuneration &amp; Benefits as % of Total Gross </v>
      </c>
      <c r="AO1994" s="35"/>
      <c r="AP1994" s="35"/>
      <c r="AQ1994" s="35"/>
    </row>
    <row r="1995" spans="1:43" x14ac:dyDescent="0.25">
      <c r="A1995" s="27" t="s">
        <v>103</v>
      </c>
      <c r="B1995" s="27" t="s">
        <v>104</v>
      </c>
      <c r="C1995" s="27" t="s">
        <v>104</v>
      </c>
      <c r="D1995" s="27" t="s">
        <v>147</v>
      </c>
      <c r="E1995" s="27" t="s">
        <v>649</v>
      </c>
      <c r="F1995" s="27" t="s">
        <v>694</v>
      </c>
      <c r="G1995" s="27" t="s">
        <v>695</v>
      </c>
      <c r="H1995" s="34" t="s">
        <v>644</v>
      </c>
      <c r="I1995" s="34" t="s">
        <v>696</v>
      </c>
      <c r="J1995" s="34" t="str">
        <f t="shared" si="156"/>
        <v>Admin &amp; OtherDepreciation as % of Total Gross Profit</v>
      </c>
      <c r="K1995" s="34" t="str">
        <f t="shared" si="157"/>
        <v>110Depreciation - Toyota</v>
      </c>
      <c r="L1995" s="28">
        <f>+SUMIF('TB 4-24'!M:M,$AL1995,'TB 4-24'!G:G)</f>
        <v>0</v>
      </c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>
        <f>+SUMIF('Input Sheet'!$S:$S,$AL1995,'Input Sheet'!C:C)</f>
        <v>0</v>
      </c>
      <c r="Z1995" s="28">
        <f>+SUMIF('Input Sheet'!$S:$S,$AL1995,'Input Sheet'!D:D)</f>
        <v>0</v>
      </c>
      <c r="AA1995" s="28">
        <f>+SUMIF('Input Sheet'!$S:$S,$AL1995,'Input Sheet'!E:E)</f>
        <v>0</v>
      </c>
      <c r="AB1995" s="28">
        <f>+SUMIF('Input Sheet'!$S:$S,$AL1995,'Input Sheet'!F:F)</f>
        <v>0</v>
      </c>
      <c r="AC1995" s="28">
        <f>+SUMIF('Input Sheet'!$S:$S,$AL1995,'Input Sheet'!G:G)</f>
        <v>0</v>
      </c>
      <c r="AD1995" s="28">
        <f>+SUMIF('Input Sheet'!$S:$S,$AL1995,'Input Sheet'!H:H)</f>
        <v>0</v>
      </c>
      <c r="AE1995" s="28">
        <f>+SUMIF('Input Sheet'!$S:$S,$AL1995,'Input Sheet'!I:I)</f>
        <v>0</v>
      </c>
      <c r="AF1995" s="28">
        <f>+SUMIF('Input Sheet'!$S:$S,$AL1995,'Input Sheet'!J:J)</f>
        <v>0</v>
      </c>
      <c r="AG1995" s="28">
        <f>+SUMIF('Input Sheet'!$S:$S,$AL1995,'Input Sheet'!K:K)</f>
        <v>0</v>
      </c>
      <c r="AH1995" s="28">
        <f>+SUMIF('Input Sheet'!$S:$S,$AL1995,'Input Sheet'!L:L)</f>
        <v>0</v>
      </c>
      <c r="AI1995" s="28">
        <f>+SUMIF('Input Sheet'!$S:$S,$AL1995,'Input Sheet'!M:M)</f>
        <v>0</v>
      </c>
      <c r="AJ1995" s="28">
        <f>+SUMIF('Input Sheet'!$S:$S,$AL1995,'Input Sheet'!N:N)</f>
        <v>0</v>
      </c>
      <c r="AK1995" s="28"/>
      <c r="AL1995" s="27" t="str">
        <f t="shared" si="158"/>
        <v>110-7790</v>
      </c>
      <c r="AM1995" s="34" t="str">
        <f t="shared" si="159"/>
        <v>Admin &amp; Other</v>
      </c>
      <c r="AN1995" s="34" t="str">
        <f t="shared" si="160"/>
        <v>Admin &amp; OtherDepreciation as % of Total Gross Profit</v>
      </c>
      <c r="AO1995" s="35"/>
      <c r="AP1995" s="35"/>
      <c r="AQ1995" s="35"/>
    </row>
    <row r="1996" spans="1:43" x14ac:dyDescent="0.25">
      <c r="A1996" s="27" t="s">
        <v>103</v>
      </c>
      <c r="B1996" s="27" t="s">
        <v>104</v>
      </c>
      <c r="C1996" s="27" t="s">
        <v>671</v>
      </c>
      <c r="D1996" s="27" t="s">
        <v>147</v>
      </c>
      <c r="E1996" s="27" t="s">
        <v>683</v>
      </c>
      <c r="F1996" s="27" t="s">
        <v>694</v>
      </c>
      <c r="G1996" s="27" t="s">
        <v>695</v>
      </c>
      <c r="H1996" s="34" t="s">
        <v>644</v>
      </c>
      <c r="I1996" s="34" t="s">
        <v>696</v>
      </c>
      <c r="J1996" s="34" t="str">
        <f t="shared" si="156"/>
        <v>Admin &amp; OtherDepreciation as % of Total Gross Profit</v>
      </c>
      <c r="K1996" s="34" t="str">
        <f t="shared" si="157"/>
        <v>340Depreciation - Toyota</v>
      </c>
      <c r="L1996" s="28">
        <f>+SUMIF('TB 4-24'!M:M,$AL1996,'TB 4-24'!G:G)</f>
        <v>0</v>
      </c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>
        <f>+SUMIF('Input Sheet'!$S:$S,$AL1996,'Input Sheet'!C:C)</f>
        <v>0</v>
      </c>
      <c r="Z1996" s="28">
        <f>+SUMIF('Input Sheet'!$S:$S,$AL1996,'Input Sheet'!D:D)</f>
        <v>0</v>
      </c>
      <c r="AA1996" s="28">
        <f>+SUMIF('Input Sheet'!$S:$S,$AL1996,'Input Sheet'!E:E)</f>
        <v>0</v>
      </c>
      <c r="AB1996" s="28">
        <f>+SUMIF('Input Sheet'!$S:$S,$AL1996,'Input Sheet'!F:F)</f>
        <v>0</v>
      </c>
      <c r="AC1996" s="28">
        <f>+SUMIF('Input Sheet'!$S:$S,$AL1996,'Input Sheet'!G:G)</f>
        <v>0</v>
      </c>
      <c r="AD1996" s="28">
        <f>+SUMIF('Input Sheet'!$S:$S,$AL1996,'Input Sheet'!H:H)</f>
        <v>0</v>
      </c>
      <c r="AE1996" s="28">
        <f>+SUMIF('Input Sheet'!$S:$S,$AL1996,'Input Sheet'!I:I)</f>
        <v>0</v>
      </c>
      <c r="AF1996" s="28">
        <f>+SUMIF('Input Sheet'!$S:$S,$AL1996,'Input Sheet'!J:J)</f>
        <v>0</v>
      </c>
      <c r="AG1996" s="28">
        <f>+SUMIF('Input Sheet'!$S:$S,$AL1996,'Input Sheet'!K:K)</f>
        <v>0</v>
      </c>
      <c r="AH1996" s="28">
        <f>+SUMIF('Input Sheet'!$S:$S,$AL1996,'Input Sheet'!L:L)</f>
        <v>0</v>
      </c>
      <c r="AI1996" s="28">
        <f>+SUMIF('Input Sheet'!$S:$S,$AL1996,'Input Sheet'!M:M)</f>
        <v>0</v>
      </c>
      <c r="AJ1996" s="28">
        <f>+SUMIF('Input Sheet'!$S:$S,$AL1996,'Input Sheet'!N:N)</f>
        <v>0</v>
      </c>
      <c r="AK1996" s="28"/>
      <c r="AL1996" s="27" t="str">
        <f t="shared" si="158"/>
        <v>340-7790</v>
      </c>
      <c r="AM1996" s="34" t="str">
        <f t="shared" si="159"/>
        <v>Admin &amp; Other</v>
      </c>
      <c r="AN1996" s="34" t="str">
        <f t="shared" si="160"/>
        <v>Admin &amp; OtherDepreciation as % of Total Gross Profit</v>
      </c>
      <c r="AO1996" s="35"/>
      <c r="AP1996" s="35"/>
      <c r="AQ1996" s="35"/>
    </row>
    <row r="1997" spans="1:43" x14ac:dyDescent="0.25">
      <c r="A1997" s="27" t="s">
        <v>103</v>
      </c>
      <c r="B1997" s="27" t="s">
        <v>104</v>
      </c>
      <c r="C1997" s="27" t="s">
        <v>104</v>
      </c>
      <c r="D1997" s="27" t="s">
        <v>147</v>
      </c>
      <c r="E1997" s="27" t="s">
        <v>680</v>
      </c>
      <c r="F1997" s="27" t="s">
        <v>694</v>
      </c>
      <c r="G1997" s="27" t="s">
        <v>695</v>
      </c>
      <c r="H1997" s="34" t="s">
        <v>644</v>
      </c>
      <c r="I1997" s="34" t="s">
        <v>696</v>
      </c>
      <c r="J1997" s="34" t="str">
        <f t="shared" si="156"/>
        <v>Admin &amp; OtherDepreciation as % of Total Gross Profit</v>
      </c>
      <c r="K1997" s="34" t="str">
        <f t="shared" si="157"/>
        <v>130Depreciation - Toyota</v>
      </c>
      <c r="L1997" s="28">
        <f>+SUMIF('TB 4-24'!M:M,$AL1997,'TB 4-24'!G:G)</f>
        <v>0</v>
      </c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>
        <f>+SUMIF('Input Sheet'!$S:$S,$AL1997,'Input Sheet'!C:C)</f>
        <v>0</v>
      </c>
      <c r="Z1997" s="28">
        <f>+SUMIF('Input Sheet'!$S:$S,$AL1997,'Input Sheet'!D:D)</f>
        <v>0</v>
      </c>
      <c r="AA1997" s="28">
        <f>+SUMIF('Input Sheet'!$S:$S,$AL1997,'Input Sheet'!E:E)</f>
        <v>0</v>
      </c>
      <c r="AB1997" s="28">
        <f>+SUMIF('Input Sheet'!$S:$S,$AL1997,'Input Sheet'!F:F)</f>
        <v>0</v>
      </c>
      <c r="AC1997" s="28">
        <f>+SUMIF('Input Sheet'!$S:$S,$AL1997,'Input Sheet'!G:G)</f>
        <v>0</v>
      </c>
      <c r="AD1997" s="28">
        <f>+SUMIF('Input Sheet'!$S:$S,$AL1997,'Input Sheet'!H:H)</f>
        <v>0</v>
      </c>
      <c r="AE1997" s="28">
        <f>+SUMIF('Input Sheet'!$S:$S,$AL1997,'Input Sheet'!I:I)</f>
        <v>0</v>
      </c>
      <c r="AF1997" s="28">
        <f>+SUMIF('Input Sheet'!$S:$S,$AL1997,'Input Sheet'!J:J)</f>
        <v>0</v>
      </c>
      <c r="AG1997" s="28">
        <f>+SUMIF('Input Sheet'!$S:$S,$AL1997,'Input Sheet'!K:K)</f>
        <v>0</v>
      </c>
      <c r="AH1997" s="28">
        <f>+SUMIF('Input Sheet'!$S:$S,$AL1997,'Input Sheet'!L:L)</f>
        <v>0</v>
      </c>
      <c r="AI1997" s="28">
        <f>+SUMIF('Input Sheet'!$S:$S,$AL1997,'Input Sheet'!M:M)</f>
        <v>0</v>
      </c>
      <c r="AJ1997" s="28">
        <f>+SUMIF('Input Sheet'!$S:$S,$AL1997,'Input Sheet'!N:N)</f>
        <v>0</v>
      </c>
      <c r="AK1997" s="28"/>
      <c r="AL1997" s="27" t="str">
        <f t="shared" si="158"/>
        <v>130-7790</v>
      </c>
      <c r="AM1997" s="34" t="str">
        <f t="shared" si="159"/>
        <v>Admin &amp; Other</v>
      </c>
      <c r="AN1997" s="34" t="str">
        <f t="shared" si="160"/>
        <v>Admin &amp; OtherDepreciation as % of Total Gross Profit</v>
      </c>
      <c r="AO1997" s="35"/>
      <c r="AP1997" s="35"/>
      <c r="AQ1997" s="35"/>
    </row>
    <row r="1998" spans="1:43" x14ac:dyDescent="0.25">
      <c r="A1998" s="27" t="s">
        <v>103</v>
      </c>
      <c r="B1998" s="27" t="s">
        <v>104</v>
      </c>
      <c r="C1998" s="27" t="s">
        <v>104</v>
      </c>
      <c r="D1998" s="27" t="s">
        <v>147</v>
      </c>
      <c r="E1998" s="27" t="s">
        <v>654</v>
      </c>
      <c r="F1998" s="27" t="s">
        <v>694</v>
      </c>
      <c r="G1998" s="27" t="s">
        <v>695</v>
      </c>
      <c r="H1998" s="34" t="s">
        <v>644</v>
      </c>
      <c r="I1998" s="34" t="s">
        <v>696</v>
      </c>
      <c r="J1998" s="34" t="str">
        <f t="shared" si="156"/>
        <v>Admin &amp; OtherDepreciation as % of Total Gross Profit</v>
      </c>
      <c r="K1998" s="34" t="str">
        <f t="shared" si="157"/>
        <v>120Depreciation - Toyota</v>
      </c>
      <c r="L1998" s="28">
        <f>+SUMIF('TB 4-24'!M:M,$AL1998,'TB 4-24'!G:G)</f>
        <v>0</v>
      </c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>
        <f>+SUMIF('Input Sheet'!$S:$S,$AL1998,'Input Sheet'!C:C)</f>
        <v>0</v>
      </c>
      <c r="Z1998" s="28">
        <f>+SUMIF('Input Sheet'!$S:$S,$AL1998,'Input Sheet'!D:D)</f>
        <v>0</v>
      </c>
      <c r="AA1998" s="28">
        <f>+SUMIF('Input Sheet'!$S:$S,$AL1998,'Input Sheet'!E:E)</f>
        <v>0</v>
      </c>
      <c r="AB1998" s="28">
        <f>+SUMIF('Input Sheet'!$S:$S,$AL1998,'Input Sheet'!F:F)</f>
        <v>0</v>
      </c>
      <c r="AC1998" s="28">
        <f>+SUMIF('Input Sheet'!$S:$S,$AL1998,'Input Sheet'!G:G)</f>
        <v>0</v>
      </c>
      <c r="AD1998" s="28">
        <f>+SUMIF('Input Sheet'!$S:$S,$AL1998,'Input Sheet'!H:H)</f>
        <v>0</v>
      </c>
      <c r="AE1998" s="28">
        <f>+SUMIF('Input Sheet'!$S:$S,$AL1998,'Input Sheet'!I:I)</f>
        <v>0</v>
      </c>
      <c r="AF1998" s="28">
        <f>+SUMIF('Input Sheet'!$S:$S,$AL1998,'Input Sheet'!J:J)</f>
        <v>0</v>
      </c>
      <c r="AG1998" s="28">
        <f>+SUMIF('Input Sheet'!$S:$S,$AL1998,'Input Sheet'!K:K)</f>
        <v>0</v>
      </c>
      <c r="AH1998" s="28">
        <f>+SUMIF('Input Sheet'!$S:$S,$AL1998,'Input Sheet'!L:L)</f>
        <v>0</v>
      </c>
      <c r="AI1998" s="28">
        <f>+SUMIF('Input Sheet'!$S:$S,$AL1998,'Input Sheet'!M:M)</f>
        <v>0</v>
      </c>
      <c r="AJ1998" s="28">
        <f>+SUMIF('Input Sheet'!$S:$S,$AL1998,'Input Sheet'!N:N)</f>
        <v>0</v>
      </c>
      <c r="AK1998" s="28"/>
      <c r="AL1998" s="27" t="str">
        <f t="shared" si="158"/>
        <v>120-7790</v>
      </c>
      <c r="AM1998" s="34" t="str">
        <f t="shared" si="159"/>
        <v>Admin &amp; Other</v>
      </c>
      <c r="AN1998" s="34" t="str">
        <f t="shared" si="160"/>
        <v>Admin &amp; OtherDepreciation as % of Total Gross Profit</v>
      </c>
      <c r="AO1998" s="35"/>
      <c r="AP1998" s="35"/>
      <c r="AQ1998" s="35"/>
    </row>
    <row r="1999" spans="1:43" x14ac:dyDescent="0.25">
      <c r="A1999" s="27" t="s">
        <v>103</v>
      </c>
      <c r="B1999" s="27" t="s">
        <v>104</v>
      </c>
      <c r="C1999" s="27" t="s">
        <v>663</v>
      </c>
      <c r="D1999" s="27" t="s">
        <v>147</v>
      </c>
      <c r="E1999" s="27" t="s">
        <v>669</v>
      </c>
      <c r="F1999" s="27" t="s">
        <v>694</v>
      </c>
      <c r="G1999" s="27" t="s">
        <v>695</v>
      </c>
      <c r="H1999" s="34" t="s">
        <v>644</v>
      </c>
      <c r="I1999" s="34" t="s">
        <v>696</v>
      </c>
      <c r="J1999" s="34" t="str">
        <f t="shared" si="156"/>
        <v>Admin &amp; OtherDepreciation as % of Total Gross Profit</v>
      </c>
      <c r="K1999" s="34" t="str">
        <f t="shared" si="157"/>
        <v>440Depreciation - Toyota</v>
      </c>
      <c r="L1999" s="28">
        <f>+SUMIF('TB 4-24'!M:M,$AL1999,'TB 4-24'!G:G)</f>
        <v>0</v>
      </c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>
        <f>+SUMIF('Input Sheet'!$S:$S,$AL1999,'Input Sheet'!C:C)</f>
        <v>0</v>
      </c>
      <c r="Z1999" s="28">
        <f>+SUMIF('Input Sheet'!$S:$S,$AL1999,'Input Sheet'!D:D)</f>
        <v>0</v>
      </c>
      <c r="AA1999" s="28">
        <f>+SUMIF('Input Sheet'!$S:$S,$AL1999,'Input Sheet'!E:E)</f>
        <v>0</v>
      </c>
      <c r="AB1999" s="28">
        <f>+SUMIF('Input Sheet'!$S:$S,$AL1999,'Input Sheet'!F:F)</f>
        <v>0</v>
      </c>
      <c r="AC1999" s="28">
        <f>+SUMIF('Input Sheet'!$S:$S,$AL1999,'Input Sheet'!G:G)</f>
        <v>0</v>
      </c>
      <c r="AD1999" s="28">
        <f>+SUMIF('Input Sheet'!$S:$S,$AL1999,'Input Sheet'!H:H)</f>
        <v>0</v>
      </c>
      <c r="AE1999" s="28">
        <f>+SUMIF('Input Sheet'!$S:$S,$AL1999,'Input Sheet'!I:I)</f>
        <v>0</v>
      </c>
      <c r="AF1999" s="28">
        <f>+SUMIF('Input Sheet'!$S:$S,$AL1999,'Input Sheet'!J:J)</f>
        <v>0</v>
      </c>
      <c r="AG1999" s="28">
        <f>+SUMIF('Input Sheet'!$S:$S,$AL1999,'Input Sheet'!K:K)</f>
        <v>0</v>
      </c>
      <c r="AH1999" s="28">
        <f>+SUMIF('Input Sheet'!$S:$S,$AL1999,'Input Sheet'!L:L)</f>
        <v>0</v>
      </c>
      <c r="AI1999" s="28">
        <f>+SUMIF('Input Sheet'!$S:$S,$AL1999,'Input Sheet'!M:M)</f>
        <v>0</v>
      </c>
      <c r="AJ1999" s="28">
        <f>+SUMIF('Input Sheet'!$S:$S,$AL1999,'Input Sheet'!N:N)</f>
        <v>0</v>
      </c>
      <c r="AK1999" s="28"/>
      <c r="AL1999" s="27" t="str">
        <f t="shared" si="158"/>
        <v>440-7790</v>
      </c>
      <c r="AM1999" s="34" t="str">
        <f t="shared" si="159"/>
        <v>Admin &amp; Other</v>
      </c>
      <c r="AN1999" s="34" t="str">
        <f t="shared" si="160"/>
        <v>Admin &amp; OtherDepreciation as % of Total Gross Profit</v>
      </c>
      <c r="AO1999" s="35"/>
      <c r="AP1999" s="35"/>
      <c r="AQ1999" s="35"/>
    </row>
    <row r="2000" spans="1:43" x14ac:dyDescent="0.25">
      <c r="A2000" s="27" t="s">
        <v>103</v>
      </c>
      <c r="B2000" s="27" t="s">
        <v>104</v>
      </c>
      <c r="C2000" s="27" t="s">
        <v>657</v>
      </c>
      <c r="D2000" s="27" t="s">
        <v>147</v>
      </c>
      <c r="E2000" s="27" t="s">
        <v>682</v>
      </c>
      <c r="F2000" s="27" t="s">
        <v>694</v>
      </c>
      <c r="G2000" s="27" t="s">
        <v>695</v>
      </c>
      <c r="H2000" s="34" t="s">
        <v>644</v>
      </c>
      <c r="I2000" s="34" t="s">
        <v>696</v>
      </c>
      <c r="J2000" s="34" t="str">
        <f t="shared" si="156"/>
        <v>Admin &amp; OtherDepreciation as % of Total Gross Profit</v>
      </c>
      <c r="K2000" s="34" t="str">
        <f t="shared" si="157"/>
        <v>240Depreciation - Toyota</v>
      </c>
      <c r="L2000" s="28">
        <f>+SUMIF('TB 4-24'!M:M,$AL2000,'TB 4-24'!G:G)</f>
        <v>0</v>
      </c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>
        <f>+SUMIF('Input Sheet'!$S:$S,$AL2000,'Input Sheet'!C:C)</f>
        <v>0</v>
      </c>
      <c r="Z2000" s="28">
        <f>+SUMIF('Input Sheet'!$S:$S,$AL2000,'Input Sheet'!D:D)</f>
        <v>0</v>
      </c>
      <c r="AA2000" s="28">
        <f>+SUMIF('Input Sheet'!$S:$S,$AL2000,'Input Sheet'!E:E)</f>
        <v>0</v>
      </c>
      <c r="AB2000" s="28">
        <f>+SUMIF('Input Sheet'!$S:$S,$AL2000,'Input Sheet'!F:F)</f>
        <v>0</v>
      </c>
      <c r="AC2000" s="28">
        <f>+SUMIF('Input Sheet'!$S:$S,$AL2000,'Input Sheet'!G:G)</f>
        <v>0</v>
      </c>
      <c r="AD2000" s="28">
        <f>+SUMIF('Input Sheet'!$S:$S,$AL2000,'Input Sheet'!H:H)</f>
        <v>0</v>
      </c>
      <c r="AE2000" s="28">
        <f>+SUMIF('Input Sheet'!$S:$S,$AL2000,'Input Sheet'!I:I)</f>
        <v>0</v>
      </c>
      <c r="AF2000" s="28">
        <f>+SUMIF('Input Sheet'!$S:$S,$AL2000,'Input Sheet'!J:J)</f>
        <v>0</v>
      </c>
      <c r="AG2000" s="28">
        <f>+SUMIF('Input Sheet'!$S:$S,$AL2000,'Input Sheet'!K:K)</f>
        <v>0</v>
      </c>
      <c r="AH2000" s="28">
        <f>+SUMIF('Input Sheet'!$S:$S,$AL2000,'Input Sheet'!L:L)</f>
        <v>0</v>
      </c>
      <c r="AI2000" s="28">
        <f>+SUMIF('Input Sheet'!$S:$S,$AL2000,'Input Sheet'!M:M)</f>
        <v>0</v>
      </c>
      <c r="AJ2000" s="28">
        <f>+SUMIF('Input Sheet'!$S:$S,$AL2000,'Input Sheet'!N:N)</f>
        <v>0</v>
      </c>
      <c r="AK2000" s="28"/>
      <c r="AL2000" s="27" t="str">
        <f t="shared" si="158"/>
        <v>240-7790</v>
      </c>
      <c r="AM2000" s="34" t="str">
        <f t="shared" si="159"/>
        <v>Admin &amp; Other</v>
      </c>
      <c r="AN2000" s="34" t="str">
        <f t="shared" si="160"/>
        <v>Admin &amp; OtherDepreciation as % of Total Gross Profit</v>
      </c>
      <c r="AO2000" s="35"/>
      <c r="AP2000" s="35"/>
      <c r="AQ2000" s="35"/>
    </row>
    <row r="2001" spans="1:43" x14ac:dyDescent="0.25">
      <c r="A2001" s="27" t="s">
        <v>103</v>
      </c>
      <c r="B2001" s="27" t="s">
        <v>104</v>
      </c>
      <c r="C2001" s="27" t="s">
        <v>657</v>
      </c>
      <c r="D2001" s="27" t="s">
        <v>147</v>
      </c>
      <c r="E2001" s="27" t="s">
        <v>681</v>
      </c>
      <c r="F2001" s="27" t="s">
        <v>694</v>
      </c>
      <c r="G2001" s="27" t="s">
        <v>695</v>
      </c>
      <c r="H2001" s="34" t="s">
        <v>644</v>
      </c>
      <c r="I2001" s="34" t="s">
        <v>696</v>
      </c>
      <c r="J2001" s="34" t="str">
        <f t="shared" si="156"/>
        <v>Admin &amp; OtherDepreciation as % of Total Gross Profit</v>
      </c>
      <c r="K2001" s="34" t="str">
        <f t="shared" si="157"/>
        <v>230Depreciation - Toyota</v>
      </c>
      <c r="L2001" s="28">
        <f>+SUMIF('TB 4-24'!M:M,$AL2001,'TB 4-24'!G:G)</f>
        <v>0</v>
      </c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>
        <f>+SUMIF('Input Sheet'!$S:$S,$AL2001,'Input Sheet'!C:C)</f>
        <v>0</v>
      </c>
      <c r="Z2001" s="28">
        <f>+SUMIF('Input Sheet'!$S:$S,$AL2001,'Input Sheet'!D:D)</f>
        <v>0</v>
      </c>
      <c r="AA2001" s="28">
        <f>+SUMIF('Input Sheet'!$S:$S,$AL2001,'Input Sheet'!E:E)</f>
        <v>0</v>
      </c>
      <c r="AB2001" s="28">
        <f>+SUMIF('Input Sheet'!$S:$S,$AL2001,'Input Sheet'!F:F)</f>
        <v>0</v>
      </c>
      <c r="AC2001" s="28">
        <f>+SUMIF('Input Sheet'!$S:$S,$AL2001,'Input Sheet'!G:G)</f>
        <v>0</v>
      </c>
      <c r="AD2001" s="28">
        <f>+SUMIF('Input Sheet'!$S:$S,$AL2001,'Input Sheet'!H:H)</f>
        <v>0</v>
      </c>
      <c r="AE2001" s="28">
        <f>+SUMIF('Input Sheet'!$S:$S,$AL2001,'Input Sheet'!I:I)</f>
        <v>0</v>
      </c>
      <c r="AF2001" s="28">
        <f>+SUMIF('Input Sheet'!$S:$S,$AL2001,'Input Sheet'!J:J)</f>
        <v>0</v>
      </c>
      <c r="AG2001" s="28">
        <f>+SUMIF('Input Sheet'!$S:$S,$AL2001,'Input Sheet'!K:K)</f>
        <v>0</v>
      </c>
      <c r="AH2001" s="28">
        <f>+SUMIF('Input Sheet'!$S:$S,$AL2001,'Input Sheet'!L:L)</f>
        <v>0</v>
      </c>
      <c r="AI2001" s="28">
        <f>+SUMIF('Input Sheet'!$S:$S,$AL2001,'Input Sheet'!M:M)</f>
        <v>0</v>
      </c>
      <c r="AJ2001" s="28">
        <f>+SUMIF('Input Sheet'!$S:$S,$AL2001,'Input Sheet'!N:N)</f>
        <v>0</v>
      </c>
      <c r="AK2001" s="28"/>
      <c r="AL2001" s="27" t="str">
        <f t="shared" si="158"/>
        <v>230-7790</v>
      </c>
      <c r="AM2001" s="34" t="str">
        <f t="shared" si="159"/>
        <v>Admin &amp; Other</v>
      </c>
      <c r="AN2001" s="34" t="str">
        <f t="shared" si="160"/>
        <v>Admin &amp; OtherDepreciation as % of Total Gross Profit</v>
      </c>
      <c r="AO2001" s="35"/>
      <c r="AP2001" s="35"/>
      <c r="AQ2001" s="35"/>
    </row>
    <row r="2002" spans="1:43" x14ac:dyDescent="0.25">
      <c r="A2002" s="27" t="s">
        <v>103</v>
      </c>
      <c r="B2002" s="27" t="s">
        <v>104</v>
      </c>
      <c r="C2002" s="27" t="s">
        <v>663</v>
      </c>
      <c r="D2002" s="27" t="s">
        <v>147</v>
      </c>
      <c r="E2002" s="27" t="s">
        <v>668</v>
      </c>
      <c r="F2002" s="27" t="s">
        <v>694</v>
      </c>
      <c r="G2002" s="27" t="s">
        <v>695</v>
      </c>
      <c r="H2002" s="34" t="s">
        <v>644</v>
      </c>
      <c r="I2002" s="34" t="s">
        <v>696</v>
      </c>
      <c r="J2002" s="34" t="str">
        <f t="shared" si="156"/>
        <v>Admin &amp; OtherDepreciation as % of Total Gross Profit</v>
      </c>
      <c r="K2002" s="34" t="str">
        <f t="shared" si="157"/>
        <v>430Depreciation - Toyota</v>
      </c>
      <c r="L2002" s="28">
        <f>+SUMIF('TB 4-24'!M:M,$AL2002,'TB 4-24'!G:G)</f>
        <v>0</v>
      </c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>
        <f>+SUMIF('Input Sheet'!$S:$S,$AL2002,'Input Sheet'!C:C)</f>
        <v>0</v>
      </c>
      <c r="Z2002" s="28">
        <f>+SUMIF('Input Sheet'!$S:$S,$AL2002,'Input Sheet'!D:D)</f>
        <v>0</v>
      </c>
      <c r="AA2002" s="28">
        <f>+SUMIF('Input Sheet'!$S:$S,$AL2002,'Input Sheet'!E:E)</f>
        <v>0</v>
      </c>
      <c r="AB2002" s="28">
        <f>+SUMIF('Input Sheet'!$S:$S,$AL2002,'Input Sheet'!F:F)</f>
        <v>0</v>
      </c>
      <c r="AC2002" s="28">
        <f>+SUMIF('Input Sheet'!$S:$S,$AL2002,'Input Sheet'!G:G)</f>
        <v>0</v>
      </c>
      <c r="AD2002" s="28">
        <f>+SUMIF('Input Sheet'!$S:$S,$AL2002,'Input Sheet'!H:H)</f>
        <v>0</v>
      </c>
      <c r="AE2002" s="28">
        <f>+SUMIF('Input Sheet'!$S:$S,$AL2002,'Input Sheet'!I:I)</f>
        <v>0</v>
      </c>
      <c r="AF2002" s="28">
        <f>+SUMIF('Input Sheet'!$S:$S,$AL2002,'Input Sheet'!J:J)</f>
        <v>0</v>
      </c>
      <c r="AG2002" s="28">
        <f>+SUMIF('Input Sheet'!$S:$S,$AL2002,'Input Sheet'!K:K)</f>
        <v>0</v>
      </c>
      <c r="AH2002" s="28">
        <f>+SUMIF('Input Sheet'!$S:$S,$AL2002,'Input Sheet'!L:L)</f>
        <v>0</v>
      </c>
      <c r="AI2002" s="28">
        <f>+SUMIF('Input Sheet'!$S:$S,$AL2002,'Input Sheet'!M:M)</f>
        <v>0</v>
      </c>
      <c r="AJ2002" s="28">
        <f>+SUMIF('Input Sheet'!$S:$S,$AL2002,'Input Sheet'!N:N)</f>
        <v>0</v>
      </c>
      <c r="AK2002" s="28"/>
      <c r="AL2002" s="27" t="str">
        <f t="shared" si="158"/>
        <v>430-7790</v>
      </c>
      <c r="AM2002" s="34" t="str">
        <f t="shared" si="159"/>
        <v>Admin &amp; Other</v>
      </c>
      <c r="AN2002" s="34" t="str">
        <f t="shared" si="160"/>
        <v>Admin &amp; OtherDepreciation as % of Total Gross Profit</v>
      </c>
      <c r="AO2002" s="35"/>
      <c r="AP2002" s="35"/>
      <c r="AQ2002" s="35"/>
    </row>
    <row r="2003" spans="1:43" x14ac:dyDescent="0.25">
      <c r="A2003" s="27" t="s">
        <v>103</v>
      </c>
      <c r="B2003" s="27" t="s">
        <v>104</v>
      </c>
      <c r="C2003" s="27" t="s">
        <v>657</v>
      </c>
      <c r="D2003" s="27" t="s">
        <v>213</v>
      </c>
      <c r="E2003" s="27" t="s">
        <v>660</v>
      </c>
      <c r="F2003" s="27" t="s">
        <v>650</v>
      </c>
      <c r="G2003" s="27" t="s">
        <v>651</v>
      </c>
      <c r="H2003" s="34" t="s">
        <v>644</v>
      </c>
      <c r="I2003" s="34" t="s">
        <v>652</v>
      </c>
      <c r="J2003" s="34" t="str">
        <f t="shared" si="156"/>
        <v xml:space="preserve">Admin &amp; OtherStaff Remuneration &amp; Benefits as % of Total Gross </v>
      </c>
      <c r="K2003" s="34" t="str">
        <f t="shared" si="157"/>
        <v>200Admin Staff Salaries - Toyota</v>
      </c>
      <c r="L2003" s="28">
        <f>+SUMIF('TB 4-24'!M:M,$AL2003,'TB 4-24'!G:G)</f>
        <v>0</v>
      </c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>
        <f>+SUMIF('Input Sheet'!$S:$S,$AL2003,'Input Sheet'!C:C)</f>
        <v>0</v>
      </c>
      <c r="Z2003" s="28">
        <f>+SUMIF('Input Sheet'!$S:$S,$AL2003,'Input Sheet'!D:D)</f>
        <v>0</v>
      </c>
      <c r="AA2003" s="28">
        <f>+SUMIF('Input Sheet'!$S:$S,$AL2003,'Input Sheet'!E:E)</f>
        <v>0</v>
      </c>
      <c r="AB2003" s="28">
        <f>+SUMIF('Input Sheet'!$S:$S,$AL2003,'Input Sheet'!F:F)</f>
        <v>0</v>
      </c>
      <c r="AC2003" s="28">
        <f>+SUMIF('Input Sheet'!$S:$S,$AL2003,'Input Sheet'!G:G)</f>
        <v>0</v>
      </c>
      <c r="AD2003" s="28">
        <f>+SUMIF('Input Sheet'!$S:$S,$AL2003,'Input Sheet'!H:H)</f>
        <v>0</v>
      </c>
      <c r="AE2003" s="28">
        <f>+SUMIF('Input Sheet'!$S:$S,$AL2003,'Input Sheet'!I:I)</f>
        <v>0</v>
      </c>
      <c r="AF2003" s="28">
        <f>+SUMIF('Input Sheet'!$S:$S,$AL2003,'Input Sheet'!J:J)</f>
        <v>0</v>
      </c>
      <c r="AG2003" s="28">
        <f>+SUMIF('Input Sheet'!$S:$S,$AL2003,'Input Sheet'!K:K)</f>
        <v>0</v>
      </c>
      <c r="AH2003" s="28">
        <f>+SUMIF('Input Sheet'!$S:$S,$AL2003,'Input Sheet'!L:L)</f>
        <v>0</v>
      </c>
      <c r="AI2003" s="28">
        <f>+SUMIF('Input Sheet'!$S:$S,$AL2003,'Input Sheet'!M:M)</f>
        <v>0</v>
      </c>
      <c r="AJ2003" s="28">
        <f>+SUMIF('Input Sheet'!$S:$S,$AL2003,'Input Sheet'!N:N)</f>
        <v>0</v>
      </c>
      <c r="AK2003" s="28"/>
      <c r="AL2003" s="27" t="str">
        <f t="shared" si="158"/>
        <v>200-7180</v>
      </c>
      <c r="AM2003" s="34" t="str">
        <f t="shared" si="159"/>
        <v>Admin &amp; Other</v>
      </c>
      <c r="AN2003" s="34" t="str">
        <f t="shared" si="160"/>
        <v xml:space="preserve">Admin &amp; OtherStaff Remuneration &amp; Benefits as % of Total Gross </v>
      </c>
      <c r="AO2003" s="35"/>
      <c r="AP2003" s="35"/>
      <c r="AQ2003" s="35"/>
    </row>
    <row r="2004" spans="1:43" x14ac:dyDescent="0.25">
      <c r="A2004" s="27" t="s">
        <v>103</v>
      </c>
      <c r="B2004" s="27" t="s">
        <v>104</v>
      </c>
      <c r="C2004" s="27" t="s">
        <v>657</v>
      </c>
      <c r="D2004" s="27" t="s">
        <v>213</v>
      </c>
      <c r="E2004" s="27" t="s">
        <v>661</v>
      </c>
      <c r="F2004" s="27" t="s">
        <v>650</v>
      </c>
      <c r="G2004" s="27" t="s">
        <v>651</v>
      </c>
      <c r="H2004" s="34" t="s">
        <v>644</v>
      </c>
      <c r="I2004" s="34" t="s">
        <v>652</v>
      </c>
      <c r="J2004" s="34" t="str">
        <f t="shared" si="156"/>
        <v xml:space="preserve">Admin &amp; OtherStaff Remuneration &amp; Benefits as % of Total Gross </v>
      </c>
      <c r="K2004" s="34" t="str">
        <f t="shared" si="157"/>
        <v>221Admin Staff Salaries - Toyota</v>
      </c>
      <c r="L2004" s="28">
        <f>+SUMIF('TB 4-24'!M:M,$AL2004,'TB 4-24'!G:G)</f>
        <v>0</v>
      </c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>
        <f>+SUMIF('Input Sheet'!$S:$S,$AL2004,'Input Sheet'!C:C)</f>
        <v>0</v>
      </c>
      <c r="Z2004" s="28">
        <f>+SUMIF('Input Sheet'!$S:$S,$AL2004,'Input Sheet'!D:D)</f>
        <v>0</v>
      </c>
      <c r="AA2004" s="28">
        <f>+SUMIF('Input Sheet'!$S:$S,$AL2004,'Input Sheet'!E:E)</f>
        <v>0</v>
      </c>
      <c r="AB2004" s="28">
        <f>+SUMIF('Input Sheet'!$S:$S,$AL2004,'Input Sheet'!F:F)</f>
        <v>0</v>
      </c>
      <c r="AC2004" s="28">
        <f>+SUMIF('Input Sheet'!$S:$S,$AL2004,'Input Sheet'!G:G)</f>
        <v>0</v>
      </c>
      <c r="AD2004" s="28">
        <f>+SUMIF('Input Sheet'!$S:$S,$AL2004,'Input Sheet'!H:H)</f>
        <v>0</v>
      </c>
      <c r="AE2004" s="28">
        <f>+SUMIF('Input Sheet'!$S:$S,$AL2004,'Input Sheet'!I:I)</f>
        <v>0</v>
      </c>
      <c r="AF2004" s="28">
        <f>+SUMIF('Input Sheet'!$S:$S,$AL2004,'Input Sheet'!J:J)</f>
        <v>0</v>
      </c>
      <c r="AG2004" s="28">
        <f>+SUMIF('Input Sheet'!$S:$S,$AL2004,'Input Sheet'!K:K)</f>
        <v>0</v>
      </c>
      <c r="AH2004" s="28">
        <f>+SUMIF('Input Sheet'!$S:$S,$AL2004,'Input Sheet'!L:L)</f>
        <v>0</v>
      </c>
      <c r="AI2004" s="28">
        <f>+SUMIF('Input Sheet'!$S:$S,$AL2004,'Input Sheet'!M:M)</f>
        <v>0</v>
      </c>
      <c r="AJ2004" s="28">
        <f>+SUMIF('Input Sheet'!$S:$S,$AL2004,'Input Sheet'!N:N)</f>
        <v>0</v>
      </c>
      <c r="AK2004" s="28"/>
      <c r="AL2004" s="27" t="str">
        <f t="shared" si="158"/>
        <v>221-7180</v>
      </c>
      <c r="AM2004" s="34" t="str">
        <f t="shared" si="159"/>
        <v>Admin &amp; Other</v>
      </c>
      <c r="AN2004" s="34" t="str">
        <f t="shared" si="160"/>
        <v xml:space="preserve">Admin &amp; OtherStaff Remuneration &amp; Benefits as % of Total Gross </v>
      </c>
      <c r="AO2004" s="35"/>
      <c r="AP2004" s="35"/>
      <c r="AQ2004" s="35"/>
    </row>
    <row r="2005" spans="1:43" x14ac:dyDescent="0.25">
      <c r="A2005" s="27" t="s">
        <v>103</v>
      </c>
      <c r="B2005" s="27" t="s">
        <v>104</v>
      </c>
      <c r="C2005" s="27" t="s">
        <v>663</v>
      </c>
      <c r="D2005" s="27" t="s">
        <v>213</v>
      </c>
      <c r="E2005" s="27" t="s">
        <v>664</v>
      </c>
      <c r="F2005" s="27" t="s">
        <v>650</v>
      </c>
      <c r="G2005" s="27" t="s">
        <v>651</v>
      </c>
      <c r="H2005" s="34" t="s">
        <v>644</v>
      </c>
      <c r="I2005" s="34" t="s">
        <v>652</v>
      </c>
      <c r="J2005" s="34" t="str">
        <f t="shared" si="156"/>
        <v xml:space="preserve">Admin &amp; OtherStaff Remuneration &amp; Benefits as % of Total Gross </v>
      </c>
      <c r="K2005" s="34" t="str">
        <f t="shared" si="157"/>
        <v>400Admin Staff Salaries - Toyota</v>
      </c>
      <c r="L2005" s="28">
        <f>+SUMIF('TB 4-24'!M:M,$AL2005,'TB 4-24'!G:G)</f>
        <v>0</v>
      </c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>
        <f>+SUMIF('Input Sheet'!$S:$S,$AL2005,'Input Sheet'!C:C)</f>
        <v>0</v>
      </c>
      <c r="Z2005" s="28">
        <f>+SUMIF('Input Sheet'!$S:$S,$AL2005,'Input Sheet'!D:D)</f>
        <v>0</v>
      </c>
      <c r="AA2005" s="28">
        <f>+SUMIF('Input Sheet'!$S:$S,$AL2005,'Input Sheet'!E:E)</f>
        <v>0</v>
      </c>
      <c r="AB2005" s="28">
        <f>+SUMIF('Input Sheet'!$S:$S,$AL2005,'Input Sheet'!F:F)</f>
        <v>0</v>
      </c>
      <c r="AC2005" s="28">
        <f>+SUMIF('Input Sheet'!$S:$S,$AL2005,'Input Sheet'!G:G)</f>
        <v>0</v>
      </c>
      <c r="AD2005" s="28">
        <f>+SUMIF('Input Sheet'!$S:$S,$AL2005,'Input Sheet'!H:H)</f>
        <v>0</v>
      </c>
      <c r="AE2005" s="28">
        <f>+SUMIF('Input Sheet'!$S:$S,$AL2005,'Input Sheet'!I:I)</f>
        <v>0</v>
      </c>
      <c r="AF2005" s="28">
        <f>+SUMIF('Input Sheet'!$S:$S,$AL2005,'Input Sheet'!J:J)</f>
        <v>0</v>
      </c>
      <c r="AG2005" s="28">
        <f>+SUMIF('Input Sheet'!$S:$S,$AL2005,'Input Sheet'!K:K)</f>
        <v>0</v>
      </c>
      <c r="AH2005" s="28">
        <f>+SUMIF('Input Sheet'!$S:$S,$AL2005,'Input Sheet'!L:L)</f>
        <v>0</v>
      </c>
      <c r="AI2005" s="28">
        <f>+SUMIF('Input Sheet'!$S:$S,$AL2005,'Input Sheet'!M:M)</f>
        <v>0</v>
      </c>
      <c r="AJ2005" s="28">
        <f>+SUMIF('Input Sheet'!$S:$S,$AL2005,'Input Sheet'!N:N)</f>
        <v>0</v>
      </c>
      <c r="AK2005" s="28"/>
      <c r="AL2005" s="27" t="str">
        <f t="shared" si="158"/>
        <v>400-7180</v>
      </c>
      <c r="AM2005" s="34" t="str">
        <f t="shared" si="159"/>
        <v>Admin &amp; Other</v>
      </c>
      <c r="AN2005" s="34" t="str">
        <f t="shared" si="160"/>
        <v xml:space="preserve">Admin &amp; OtherStaff Remuneration &amp; Benefits as % of Total Gross </v>
      </c>
      <c r="AO2005" s="35"/>
      <c r="AP2005" s="35"/>
      <c r="AQ2005" s="35"/>
    </row>
    <row r="2006" spans="1:43" x14ac:dyDescent="0.25">
      <c r="A2006" s="27" t="s">
        <v>103</v>
      </c>
      <c r="B2006" s="27" t="s">
        <v>104</v>
      </c>
      <c r="C2006" s="27" t="s">
        <v>663</v>
      </c>
      <c r="D2006" s="27" t="s">
        <v>213</v>
      </c>
      <c r="E2006" s="27" t="s">
        <v>665</v>
      </c>
      <c r="F2006" s="27" t="s">
        <v>650</v>
      </c>
      <c r="G2006" s="27" t="s">
        <v>651</v>
      </c>
      <c r="H2006" s="34" t="s">
        <v>644</v>
      </c>
      <c r="I2006" s="34" t="s">
        <v>652</v>
      </c>
      <c r="J2006" s="34" t="str">
        <f t="shared" si="156"/>
        <v xml:space="preserve">Admin &amp; OtherStaff Remuneration &amp; Benefits as % of Total Gross </v>
      </c>
      <c r="K2006" s="34" t="str">
        <f t="shared" si="157"/>
        <v>410Admin Staff Salaries - Toyota</v>
      </c>
      <c r="L2006" s="28">
        <f>+SUMIF('TB 4-24'!M:M,$AL2006,'TB 4-24'!G:G)</f>
        <v>0</v>
      </c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>
        <f>+SUMIF('Input Sheet'!$S:$S,$AL2006,'Input Sheet'!C:C)</f>
        <v>0</v>
      </c>
      <c r="Z2006" s="28">
        <f>+SUMIF('Input Sheet'!$S:$S,$AL2006,'Input Sheet'!D:D)</f>
        <v>0</v>
      </c>
      <c r="AA2006" s="28">
        <f>+SUMIF('Input Sheet'!$S:$S,$AL2006,'Input Sheet'!E:E)</f>
        <v>0</v>
      </c>
      <c r="AB2006" s="28">
        <f>+SUMIF('Input Sheet'!$S:$S,$AL2006,'Input Sheet'!F:F)</f>
        <v>0</v>
      </c>
      <c r="AC2006" s="28">
        <f>+SUMIF('Input Sheet'!$S:$S,$AL2006,'Input Sheet'!G:G)</f>
        <v>0</v>
      </c>
      <c r="AD2006" s="28">
        <f>+SUMIF('Input Sheet'!$S:$S,$AL2006,'Input Sheet'!H:H)</f>
        <v>0</v>
      </c>
      <c r="AE2006" s="28">
        <f>+SUMIF('Input Sheet'!$S:$S,$AL2006,'Input Sheet'!I:I)</f>
        <v>0</v>
      </c>
      <c r="AF2006" s="28">
        <f>+SUMIF('Input Sheet'!$S:$S,$AL2006,'Input Sheet'!J:J)</f>
        <v>0</v>
      </c>
      <c r="AG2006" s="28">
        <f>+SUMIF('Input Sheet'!$S:$S,$AL2006,'Input Sheet'!K:K)</f>
        <v>0</v>
      </c>
      <c r="AH2006" s="28">
        <f>+SUMIF('Input Sheet'!$S:$S,$AL2006,'Input Sheet'!L:L)</f>
        <v>0</v>
      </c>
      <c r="AI2006" s="28">
        <f>+SUMIF('Input Sheet'!$S:$S,$AL2006,'Input Sheet'!M:M)</f>
        <v>0</v>
      </c>
      <c r="AJ2006" s="28">
        <f>+SUMIF('Input Sheet'!$S:$S,$AL2006,'Input Sheet'!N:N)</f>
        <v>0</v>
      </c>
      <c r="AK2006" s="28"/>
      <c r="AL2006" s="27" t="str">
        <f t="shared" si="158"/>
        <v>410-7180</v>
      </c>
      <c r="AM2006" s="34" t="str">
        <f t="shared" si="159"/>
        <v>Admin &amp; Other</v>
      </c>
      <c r="AN2006" s="34" t="str">
        <f t="shared" si="160"/>
        <v xml:space="preserve">Admin &amp; OtherStaff Remuneration &amp; Benefits as % of Total Gross </v>
      </c>
      <c r="AO2006" s="35"/>
      <c r="AP2006" s="35"/>
      <c r="AQ2006" s="35"/>
    </row>
    <row r="2007" spans="1:43" x14ac:dyDescent="0.25">
      <c r="A2007" s="27" t="s">
        <v>103</v>
      </c>
      <c r="B2007" s="27" t="s">
        <v>104</v>
      </c>
      <c r="C2007" s="27" t="s">
        <v>663</v>
      </c>
      <c r="D2007" s="27" t="s">
        <v>213</v>
      </c>
      <c r="E2007" s="27" t="s">
        <v>666</v>
      </c>
      <c r="F2007" s="27" t="s">
        <v>650</v>
      </c>
      <c r="G2007" s="27" t="s">
        <v>651</v>
      </c>
      <c r="H2007" s="34" t="s">
        <v>644</v>
      </c>
      <c r="I2007" s="34" t="s">
        <v>652</v>
      </c>
      <c r="J2007" s="34" t="str">
        <f t="shared" si="156"/>
        <v xml:space="preserve">Admin &amp; OtherStaff Remuneration &amp; Benefits as % of Total Gross </v>
      </c>
      <c r="K2007" s="34" t="str">
        <f t="shared" si="157"/>
        <v>420Admin Staff Salaries - Toyota</v>
      </c>
      <c r="L2007" s="28">
        <f>+SUMIF('TB 4-24'!M:M,$AL2007,'TB 4-24'!G:G)</f>
        <v>0</v>
      </c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>
        <f>+SUMIF('Input Sheet'!$S:$S,$AL2007,'Input Sheet'!C:C)</f>
        <v>0</v>
      </c>
      <c r="Z2007" s="28">
        <f>+SUMIF('Input Sheet'!$S:$S,$AL2007,'Input Sheet'!D:D)</f>
        <v>0</v>
      </c>
      <c r="AA2007" s="28">
        <f>+SUMIF('Input Sheet'!$S:$S,$AL2007,'Input Sheet'!E:E)</f>
        <v>0</v>
      </c>
      <c r="AB2007" s="28">
        <f>+SUMIF('Input Sheet'!$S:$S,$AL2007,'Input Sheet'!F:F)</f>
        <v>0</v>
      </c>
      <c r="AC2007" s="28">
        <f>+SUMIF('Input Sheet'!$S:$S,$AL2007,'Input Sheet'!G:G)</f>
        <v>0</v>
      </c>
      <c r="AD2007" s="28">
        <f>+SUMIF('Input Sheet'!$S:$S,$AL2007,'Input Sheet'!H:H)</f>
        <v>0</v>
      </c>
      <c r="AE2007" s="28">
        <f>+SUMIF('Input Sheet'!$S:$S,$AL2007,'Input Sheet'!I:I)</f>
        <v>0</v>
      </c>
      <c r="AF2007" s="28">
        <f>+SUMIF('Input Sheet'!$S:$S,$AL2007,'Input Sheet'!J:J)</f>
        <v>0</v>
      </c>
      <c r="AG2007" s="28">
        <f>+SUMIF('Input Sheet'!$S:$S,$AL2007,'Input Sheet'!K:K)</f>
        <v>0</v>
      </c>
      <c r="AH2007" s="28">
        <f>+SUMIF('Input Sheet'!$S:$S,$AL2007,'Input Sheet'!L:L)</f>
        <v>0</v>
      </c>
      <c r="AI2007" s="28">
        <f>+SUMIF('Input Sheet'!$S:$S,$AL2007,'Input Sheet'!M:M)</f>
        <v>0</v>
      </c>
      <c r="AJ2007" s="28">
        <f>+SUMIF('Input Sheet'!$S:$S,$AL2007,'Input Sheet'!N:N)</f>
        <v>0</v>
      </c>
      <c r="AK2007" s="28"/>
      <c r="AL2007" s="27" t="str">
        <f t="shared" si="158"/>
        <v>420-7180</v>
      </c>
      <c r="AM2007" s="34" t="str">
        <f t="shared" si="159"/>
        <v>Admin &amp; Other</v>
      </c>
      <c r="AN2007" s="34" t="str">
        <f t="shared" si="160"/>
        <v xml:space="preserve">Admin &amp; OtherStaff Remuneration &amp; Benefits as % of Total Gross </v>
      </c>
      <c r="AO2007" s="35"/>
      <c r="AP2007" s="35"/>
      <c r="AQ2007" s="35"/>
    </row>
    <row r="2008" spans="1:43" x14ac:dyDescent="0.25">
      <c r="A2008" s="27" t="s">
        <v>103</v>
      </c>
      <c r="B2008" s="27" t="s">
        <v>104</v>
      </c>
      <c r="C2008" s="27" t="s">
        <v>663</v>
      </c>
      <c r="D2008" s="27" t="s">
        <v>213</v>
      </c>
      <c r="E2008" s="27" t="s">
        <v>667</v>
      </c>
      <c r="F2008" s="27" t="s">
        <v>650</v>
      </c>
      <c r="G2008" s="27" t="s">
        <v>651</v>
      </c>
      <c r="H2008" s="34" t="s">
        <v>644</v>
      </c>
      <c r="I2008" s="34" t="s">
        <v>652</v>
      </c>
      <c r="J2008" s="34" t="str">
        <f t="shared" si="156"/>
        <v xml:space="preserve">Admin &amp; OtherStaff Remuneration &amp; Benefits as % of Total Gross </v>
      </c>
      <c r="K2008" s="34" t="str">
        <f t="shared" si="157"/>
        <v>421Admin Staff Salaries - Toyota</v>
      </c>
      <c r="L2008" s="28">
        <f>+SUMIF('TB 4-24'!M:M,$AL2008,'TB 4-24'!G:G)</f>
        <v>0</v>
      </c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>
        <f>+SUMIF('Input Sheet'!$S:$S,$AL2008,'Input Sheet'!C:C)</f>
        <v>0</v>
      </c>
      <c r="Z2008" s="28">
        <f>+SUMIF('Input Sheet'!$S:$S,$AL2008,'Input Sheet'!D:D)</f>
        <v>0</v>
      </c>
      <c r="AA2008" s="28">
        <f>+SUMIF('Input Sheet'!$S:$S,$AL2008,'Input Sheet'!E:E)</f>
        <v>0</v>
      </c>
      <c r="AB2008" s="28">
        <f>+SUMIF('Input Sheet'!$S:$S,$AL2008,'Input Sheet'!F:F)</f>
        <v>0</v>
      </c>
      <c r="AC2008" s="28">
        <f>+SUMIF('Input Sheet'!$S:$S,$AL2008,'Input Sheet'!G:G)</f>
        <v>0</v>
      </c>
      <c r="AD2008" s="28">
        <f>+SUMIF('Input Sheet'!$S:$S,$AL2008,'Input Sheet'!H:H)</f>
        <v>0</v>
      </c>
      <c r="AE2008" s="28">
        <f>+SUMIF('Input Sheet'!$S:$S,$AL2008,'Input Sheet'!I:I)</f>
        <v>0</v>
      </c>
      <c r="AF2008" s="28">
        <f>+SUMIF('Input Sheet'!$S:$S,$AL2008,'Input Sheet'!J:J)</f>
        <v>0</v>
      </c>
      <c r="AG2008" s="28">
        <f>+SUMIF('Input Sheet'!$S:$S,$AL2008,'Input Sheet'!K:K)</f>
        <v>0</v>
      </c>
      <c r="AH2008" s="28">
        <f>+SUMIF('Input Sheet'!$S:$S,$AL2008,'Input Sheet'!L:L)</f>
        <v>0</v>
      </c>
      <c r="AI2008" s="28">
        <f>+SUMIF('Input Sheet'!$S:$S,$AL2008,'Input Sheet'!M:M)</f>
        <v>0</v>
      </c>
      <c r="AJ2008" s="28">
        <f>+SUMIF('Input Sheet'!$S:$S,$AL2008,'Input Sheet'!N:N)</f>
        <v>0</v>
      </c>
      <c r="AK2008" s="28"/>
      <c r="AL2008" s="27" t="str">
        <f t="shared" si="158"/>
        <v>421-7180</v>
      </c>
      <c r="AM2008" s="34" t="str">
        <f t="shared" si="159"/>
        <v>Admin &amp; Other</v>
      </c>
      <c r="AN2008" s="34" t="str">
        <f t="shared" si="160"/>
        <v xml:space="preserve">Admin &amp; OtherStaff Remuneration &amp; Benefits as % of Total Gross </v>
      </c>
      <c r="AO2008" s="35"/>
      <c r="AP2008" s="35"/>
      <c r="AQ2008" s="35"/>
    </row>
    <row r="2009" spans="1:43" x14ac:dyDescent="0.25">
      <c r="A2009" s="27" t="s">
        <v>103</v>
      </c>
      <c r="B2009" s="27" t="s">
        <v>104</v>
      </c>
      <c r="C2009" s="27" t="s">
        <v>663</v>
      </c>
      <c r="D2009" s="27" t="s">
        <v>213</v>
      </c>
      <c r="E2009" s="27" t="s">
        <v>670</v>
      </c>
      <c r="F2009" s="27" t="s">
        <v>650</v>
      </c>
      <c r="G2009" s="27" t="s">
        <v>651</v>
      </c>
      <c r="H2009" s="34" t="s">
        <v>644</v>
      </c>
      <c r="I2009" s="34" t="s">
        <v>652</v>
      </c>
      <c r="J2009" s="34" t="str">
        <f t="shared" si="156"/>
        <v xml:space="preserve">Admin &amp; OtherStaff Remuneration &amp; Benefits as % of Total Gross </v>
      </c>
      <c r="K2009" s="34" t="str">
        <f t="shared" si="157"/>
        <v>460Admin Staff Salaries - Toyota</v>
      </c>
      <c r="L2009" s="28">
        <f>+SUMIF('TB 4-24'!M:M,$AL2009,'TB 4-24'!G:G)</f>
        <v>0</v>
      </c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>
        <f>+SUMIF('Input Sheet'!$S:$S,$AL2009,'Input Sheet'!C:C)</f>
        <v>0</v>
      </c>
      <c r="Z2009" s="28">
        <f>+SUMIF('Input Sheet'!$S:$S,$AL2009,'Input Sheet'!D:D)</f>
        <v>0</v>
      </c>
      <c r="AA2009" s="28">
        <f>+SUMIF('Input Sheet'!$S:$S,$AL2009,'Input Sheet'!E:E)</f>
        <v>0</v>
      </c>
      <c r="AB2009" s="28">
        <f>+SUMIF('Input Sheet'!$S:$S,$AL2009,'Input Sheet'!F:F)</f>
        <v>0</v>
      </c>
      <c r="AC2009" s="28">
        <f>+SUMIF('Input Sheet'!$S:$S,$AL2009,'Input Sheet'!G:G)</f>
        <v>0</v>
      </c>
      <c r="AD2009" s="28">
        <f>+SUMIF('Input Sheet'!$S:$S,$AL2009,'Input Sheet'!H:H)</f>
        <v>0</v>
      </c>
      <c r="AE2009" s="28">
        <f>+SUMIF('Input Sheet'!$S:$S,$AL2009,'Input Sheet'!I:I)</f>
        <v>0</v>
      </c>
      <c r="AF2009" s="28">
        <f>+SUMIF('Input Sheet'!$S:$S,$AL2009,'Input Sheet'!J:J)</f>
        <v>0</v>
      </c>
      <c r="AG2009" s="28">
        <f>+SUMIF('Input Sheet'!$S:$S,$AL2009,'Input Sheet'!K:K)</f>
        <v>0</v>
      </c>
      <c r="AH2009" s="28">
        <f>+SUMIF('Input Sheet'!$S:$S,$AL2009,'Input Sheet'!L:L)</f>
        <v>0</v>
      </c>
      <c r="AI2009" s="28">
        <f>+SUMIF('Input Sheet'!$S:$S,$AL2009,'Input Sheet'!M:M)</f>
        <v>0</v>
      </c>
      <c r="AJ2009" s="28">
        <f>+SUMIF('Input Sheet'!$S:$S,$AL2009,'Input Sheet'!N:N)</f>
        <v>0</v>
      </c>
      <c r="AK2009" s="28"/>
      <c r="AL2009" s="27" t="str">
        <f t="shared" si="158"/>
        <v>460-7180</v>
      </c>
      <c r="AM2009" s="34" t="str">
        <f t="shared" si="159"/>
        <v>Admin &amp; Other</v>
      </c>
      <c r="AN2009" s="34" t="str">
        <f t="shared" si="160"/>
        <v xml:space="preserve">Admin &amp; OtherStaff Remuneration &amp; Benefits as % of Total Gross </v>
      </c>
      <c r="AO2009" s="35"/>
      <c r="AP2009" s="35"/>
      <c r="AQ2009" s="35"/>
    </row>
    <row r="2010" spans="1:43" x14ac:dyDescent="0.25">
      <c r="A2010" s="27" t="s">
        <v>103</v>
      </c>
      <c r="B2010" s="27" t="s">
        <v>104</v>
      </c>
      <c r="C2010" s="27" t="s">
        <v>671</v>
      </c>
      <c r="D2010" s="27" t="s">
        <v>213</v>
      </c>
      <c r="E2010" s="27" t="s">
        <v>672</v>
      </c>
      <c r="F2010" s="27" t="s">
        <v>650</v>
      </c>
      <c r="G2010" s="27" t="s">
        <v>651</v>
      </c>
      <c r="H2010" s="34" t="s">
        <v>644</v>
      </c>
      <c r="I2010" s="34" t="s">
        <v>652</v>
      </c>
      <c r="J2010" s="34" t="str">
        <f t="shared" si="156"/>
        <v xml:space="preserve">Admin &amp; OtherStaff Remuneration &amp; Benefits as % of Total Gross </v>
      </c>
      <c r="K2010" s="34" t="str">
        <f t="shared" si="157"/>
        <v>300Admin Staff Salaries - Toyota</v>
      </c>
      <c r="L2010" s="28">
        <f>+SUMIF('TB 4-24'!M:M,$AL2010,'TB 4-24'!G:G)</f>
        <v>0</v>
      </c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>
        <f>+SUMIF('Input Sheet'!$S:$S,$AL2010,'Input Sheet'!C:C)</f>
        <v>0</v>
      </c>
      <c r="Z2010" s="28">
        <f>+SUMIF('Input Sheet'!$S:$S,$AL2010,'Input Sheet'!D:D)</f>
        <v>0</v>
      </c>
      <c r="AA2010" s="28">
        <f>+SUMIF('Input Sheet'!$S:$S,$AL2010,'Input Sheet'!E:E)</f>
        <v>0</v>
      </c>
      <c r="AB2010" s="28">
        <f>+SUMIF('Input Sheet'!$S:$S,$AL2010,'Input Sheet'!F:F)</f>
        <v>0</v>
      </c>
      <c r="AC2010" s="28">
        <f>+SUMIF('Input Sheet'!$S:$S,$AL2010,'Input Sheet'!G:G)</f>
        <v>0</v>
      </c>
      <c r="AD2010" s="28">
        <f>+SUMIF('Input Sheet'!$S:$S,$AL2010,'Input Sheet'!H:H)</f>
        <v>0</v>
      </c>
      <c r="AE2010" s="28">
        <f>+SUMIF('Input Sheet'!$S:$S,$AL2010,'Input Sheet'!I:I)</f>
        <v>0</v>
      </c>
      <c r="AF2010" s="28">
        <f>+SUMIF('Input Sheet'!$S:$S,$AL2010,'Input Sheet'!J:J)</f>
        <v>0</v>
      </c>
      <c r="AG2010" s="28">
        <f>+SUMIF('Input Sheet'!$S:$S,$AL2010,'Input Sheet'!K:K)</f>
        <v>0</v>
      </c>
      <c r="AH2010" s="28">
        <f>+SUMIF('Input Sheet'!$S:$S,$AL2010,'Input Sheet'!L:L)</f>
        <v>0</v>
      </c>
      <c r="AI2010" s="28">
        <f>+SUMIF('Input Sheet'!$S:$S,$AL2010,'Input Sheet'!M:M)</f>
        <v>0</v>
      </c>
      <c r="AJ2010" s="28">
        <f>+SUMIF('Input Sheet'!$S:$S,$AL2010,'Input Sheet'!N:N)</f>
        <v>0</v>
      </c>
      <c r="AK2010" s="28"/>
      <c r="AL2010" s="27" t="str">
        <f t="shared" si="158"/>
        <v>300-7180</v>
      </c>
      <c r="AM2010" s="34" t="str">
        <f t="shared" si="159"/>
        <v>Admin &amp; Other</v>
      </c>
      <c r="AN2010" s="34" t="str">
        <f t="shared" si="160"/>
        <v xml:space="preserve">Admin &amp; OtherStaff Remuneration &amp; Benefits as % of Total Gross </v>
      </c>
      <c r="AO2010" s="35"/>
      <c r="AP2010" s="35"/>
      <c r="AQ2010" s="35"/>
    </row>
    <row r="2011" spans="1:43" x14ac:dyDescent="0.25">
      <c r="A2011" s="27" t="s">
        <v>103</v>
      </c>
      <c r="B2011" s="27" t="s">
        <v>104</v>
      </c>
      <c r="C2011" s="27" t="s">
        <v>671</v>
      </c>
      <c r="D2011" s="27" t="s">
        <v>213</v>
      </c>
      <c r="E2011" s="27" t="s">
        <v>673</v>
      </c>
      <c r="F2011" s="27" t="s">
        <v>650</v>
      </c>
      <c r="G2011" s="27" t="s">
        <v>651</v>
      </c>
      <c r="H2011" s="34" t="s">
        <v>644</v>
      </c>
      <c r="I2011" s="34" t="s">
        <v>652</v>
      </c>
      <c r="J2011" s="34" t="str">
        <f t="shared" si="156"/>
        <v xml:space="preserve">Admin &amp; OtherStaff Remuneration &amp; Benefits as % of Total Gross </v>
      </c>
      <c r="K2011" s="34" t="str">
        <f t="shared" si="157"/>
        <v>310Admin Staff Salaries - Toyota</v>
      </c>
      <c r="L2011" s="28">
        <f>+SUMIF('TB 4-24'!M:M,$AL2011,'TB 4-24'!G:G)</f>
        <v>0</v>
      </c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>
        <f>+SUMIF('Input Sheet'!$S:$S,$AL2011,'Input Sheet'!C:C)</f>
        <v>0</v>
      </c>
      <c r="Z2011" s="28">
        <f>+SUMIF('Input Sheet'!$S:$S,$AL2011,'Input Sheet'!D:D)</f>
        <v>0</v>
      </c>
      <c r="AA2011" s="28">
        <f>+SUMIF('Input Sheet'!$S:$S,$AL2011,'Input Sheet'!E:E)</f>
        <v>0</v>
      </c>
      <c r="AB2011" s="28">
        <f>+SUMIF('Input Sheet'!$S:$S,$AL2011,'Input Sheet'!F:F)</f>
        <v>0</v>
      </c>
      <c r="AC2011" s="28">
        <f>+SUMIF('Input Sheet'!$S:$S,$AL2011,'Input Sheet'!G:G)</f>
        <v>0</v>
      </c>
      <c r="AD2011" s="28">
        <f>+SUMIF('Input Sheet'!$S:$S,$AL2011,'Input Sheet'!H:H)</f>
        <v>0</v>
      </c>
      <c r="AE2011" s="28">
        <f>+SUMIF('Input Sheet'!$S:$S,$AL2011,'Input Sheet'!I:I)</f>
        <v>0</v>
      </c>
      <c r="AF2011" s="28">
        <f>+SUMIF('Input Sheet'!$S:$S,$AL2011,'Input Sheet'!J:J)</f>
        <v>0</v>
      </c>
      <c r="AG2011" s="28">
        <f>+SUMIF('Input Sheet'!$S:$S,$AL2011,'Input Sheet'!K:K)</f>
        <v>0</v>
      </c>
      <c r="AH2011" s="28">
        <f>+SUMIF('Input Sheet'!$S:$S,$AL2011,'Input Sheet'!L:L)</f>
        <v>0</v>
      </c>
      <c r="AI2011" s="28">
        <f>+SUMIF('Input Sheet'!$S:$S,$AL2011,'Input Sheet'!M:M)</f>
        <v>0</v>
      </c>
      <c r="AJ2011" s="28">
        <f>+SUMIF('Input Sheet'!$S:$S,$AL2011,'Input Sheet'!N:N)</f>
        <v>0</v>
      </c>
      <c r="AK2011" s="28"/>
      <c r="AL2011" s="27" t="str">
        <f t="shared" si="158"/>
        <v>310-7180</v>
      </c>
      <c r="AM2011" s="34" t="str">
        <f t="shared" si="159"/>
        <v>Admin &amp; Other</v>
      </c>
      <c r="AN2011" s="34" t="str">
        <f t="shared" si="160"/>
        <v xml:space="preserve">Admin &amp; OtherStaff Remuneration &amp; Benefits as % of Total Gross </v>
      </c>
      <c r="AO2011" s="35"/>
      <c r="AP2011" s="35"/>
      <c r="AQ2011" s="35"/>
    </row>
    <row r="2012" spans="1:43" x14ac:dyDescent="0.25">
      <c r="A2012" s="27" t="s">
        <v>103</v>
      </c>
      <c r="B2012" s="27" t="s">
        <v>104</v>
      </c>
      <c r="C2012" s="27" t="s">
        <v>671</v>
      </c>
      <c r="D2012" s="27" t="s">
        <v>213</v>
      </c>
      <c r="E2012" s="27" t="s">
        <v>674</v>
      </c>
      <c r="F2012" s="27" t="s">
        <v>650</v>
      </c>
      <c r="G2012" s="27" t="s">
        <v>651</v>
      </c>
      <c r="H2012" s="34" t="s">
        <v>644</v>
      </c>
      <c r="I2012" s="34" t="s">
        <v>652</v>
      </c>
      <c r="J2012" s="34" t="str">
        <f t="shared" si="156"/>
        <v xml:space="preserve">Admin &amp; OtherStaff Remuneration &amp; Benefits as % of Total Gross </v>
      </c>
      <c r="K2012" s="34" t="str">
        <f t="shared" si="157"/>
        <v>321Admin Staff Salaries - Toyota</v>
      </c>
      <c r="L2012" s="28">
        <f>+SUMIF('TB 4-24'!M:M,$AL2012,'TB 4-24'!G:G)</f>
        <v>0</v>
      </c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>
        <f>+SUMIF('Input Sheet'!$S:$S,$AL2012,'Input Sheet'!C:C)</f>
        <v>0</v>
      </c>
      <c r="Z2012" s="28">
        <f>+SUMIF('Input Sheet'!$S:$S,$AL2012,'Input Sheet'!D:D)</f>
        <v>0</v>
      </c>
      <c r="AA2012" s="28">
        <f>+SUMIF('Input Sheet'!$S:$S,$AL2012,'Input Sheet'!E:E)</f>
        <v>0</v>
      </c>
      <c r="AB2012" s="28">
        <f>+SUMIF('Input Sheet'!$S:$S,$AL2012,'Input Sheet'!F:F)</f>
        <v>0</v>
      </c>
      <c r="AC2012" s="28">
        <f>+SUMIF('Input Sheet'!$S:$S,$AL2012,'Input Sheet'!G:G)</f>
        <v>0</v>
      </c>
      <c r="AD2012" s="28">
        <f>+SUMIF('Input Sheet'!$S:$S,$AL2012,'Input Sheet'!H:H)</f>
        <v>0</v>
      </c>
      <c r="AE2012" s="28">
        <f>+SUMIF('Input Sheet'!$S:$S,$AL2012,'Input Sheet'!I:I)</f>
        <v>0</v>
      </c>
      <c r="AF2012" s="28">
        <f>+SUMIF('Input Sheet'!$S:$S,$AL2012,'Input Sheet'!J:J)</f>
        <v>0</v>
      </c>
      <c r="AG2012" s="28">
        <f>+SUMIF('Input Sheet'!$S:$S,$AL2012,'Input Sheet'!K:K)</f>
        <v>0</v>
      </c>
      <c r="AH2012" s="28">
        <f>+SUMIF('Input Sheet'!$S:$S,$AL2012,'Input Sheet'!L:L)</f>
        <v>0</v>
      </c>
      <c r="AI2012" s="28">
        <f>+SUMIF('Input Sheet'!$S:$S,$AL2012,'Input Sheet'!M:M)</f>
        <v>0</v>
      </c>
      <c r="AJ2012" s="28">
        <f>+SUMIF('Input Sheet'!$S:$S,$AL2012,'Input Sheet'!N:N)</f>
        <v>0</v>
      </c>
      <c r="AK2012" s="28"/>
      <c r="AL2012" s="27" t="str">
        <f t="shared" si="158"/>
        <v>321-7180</v>
      </c>
      <c r="AM2012" s="34" t="str">
        <f t="shared" si="159"/>
        <v>Admin &amp; Other</v>
      </c>
      <c r="AN2012" s="34" t="str">
        <f t="shared" si="160"/>
        <v xml:space="preserve">Admin &amp; OtherStaff Remuneration &amp; Benefits as % of Total Gross </v>
      </c>
      <c r="AO2012" s="35"/>
      <c r="AP2012" s="35"/>
      <c r="AQ2012" s="35"/>
    </row>
    <row r="2013" spans="1:43" x14ac:dyDescent="0.25">
      <c r="A2013" s="27" t="s">
        <v>103</v>
      </c>
      <c r="B2013" s="27" t="s">
        <v>104</v>
      </c>
      <c r="C2013" s="27" t="s">
        <v>671</v>
      </c>
      <c r="D2013" s="27" t="s">
        <v>213</v>
      </c>
      <c r="E2013" s="27" t="s">
        <v>676</v>
      </c>
      <c r="F2013" s="27" t="s">
        <v>650</v>
      </c>
      <c r="G2013" s="27" t="s">
        <v>651</v>
      </c>
      <c r="H2013" s="34" t="s">
        <v>644</v>
      </c>
      <c r="I2013" s="34" t="s">
        <v>652</v>
      </c>
      <c r="J2013" s="34" t="str">
        <f t="shared" si="156"/>
        <v xml:space="preserve">Admin &amp; OtherStaff Remuneration &amp; Benefits as % of Total Gross </v>
      </c>
      <c r="K2013" s="34" t="str">
        <f t="shared" si="157"/>
        <v>360Admin Staff Salaries - Toyota</v>
      </c>
      <c r="L2013" s="28">
        <f>+SUMIF('TB 4-24'!M:M,$AL2013,'TB 4-24'!G:G)</f>
        <v>0</v>
      </c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>
        <f>+SUMIF('Input Sheet'!$S:$S,$AL2013,'Input Sheet'!C:C)</f>
        <v>0</v>
      </c>
      <c r="Z2013" s="28">
        <f>+SUMIF('Input Sheet'!$S:$S,$AL2013,'Input Sheet'!D:D)</f>
        <v>0</v>
      </c>
      <c r="AA2013" s="28">
        <f>+SUMIF('Input Sheet'!$S:$S,$AL2013,'Input Sheet'!E:E)</f>
        <v>0</v>
      </c>
      <c r="AB2013" s="28">
        <f>+SUMIF('Input Sheet'!$S:$S,$AL2013,'Input Sheet'!F:F)</f>
        <v>0</v>
      </c>
      <c r="AC2013" s="28">
        <f>+SUMIF('Input Sheet'!$S:$S,$AL2013,'Input Sheet'!G:G)</f>
        <v>0</v>
      </c>
      <c r="AD2013" s="28">
        <f>+SUMIF('Input Sheet'!$S:$S,$AL2013,'Input Sheet'!H:H)</f>
        <v>0</v>
      </c>
      <c r="AE2013" s="28">
        <f>+SUMIF('Input Sheet'!$S:$S,$AL2013,'Input Sheet'!I:I)</f>
        <v>0</v>
      </c>
      <c r="AF2013" s="28">
        <f>+SUMIF('Input Sheet'!$S:$S,$AL2013,'Input Sheet'!J:J)</f>
        <v>0</v>
      </c>
      <c r="AG2013" s="28">
        <f>+SUMIF('Input Sheet'!$S:$S,$AL2013,'Input Sheet'!K:K)</f>
        <v>0</v>
      </c>
      <c r="AH2013" s="28">
        <f>+SUMIF('Input Sheet'!$S:$S,$AL2013,'Input Sheet'!L:L)</f>
        <v>0</v>
      </c>
      <c r="AI2013" s="28">
        <f>+SUMIF('Input Sheet'!$S:$S,$AL2013,'Input Sheet'!M:M)</f>
        <v>0</v>
      </c>
      <c r="AJ2013" s="28">
        <f>+SUMIF('Input Sheet'!$S:$S,$AL2013,'Input Sheet'!N:N)</f>
        <v>0</v>
      </c>
      <c r="AK2013" s="28"/>
      <c r="AL2013" s="27" t="str">
        <f t="shared" si="158"/>
        <v>360-7180</v>
      </c>
      <c r="AM2013" s="34" t="str">
        <f t="shared" si="159"/>
        <v>Admin &amp; Other</v>
      </c>
      <c r="AN2013" s="34" t="str">
        <f t="shared" si="160"/>
        <v xml:space="preserve">Admin &amp; OtherStaff Remuneration &amp; Benefits as % of Total Gross </v>
      </c>
      <c r="AO2013" s="35"/>
      <c r="AP2013" s="35"/>
      <c r="AQ2013" s="35"/>
    </row>
    <row r="2014" spans="1:43" x14ac:dyDescent="0.25">
      <c r="A2014" s="27" t="s">
        <v>103</v>
      </c>
      <c r="B2014" s="27" t="s">
        <v>104</v>
      </c>
      <c r="C2014" s="27" t="s">
        <v>104</v>
      </c>
      <c r="D2014" s="27" t="s">
        <v>213</v>
      </c>
      <c r="E2014" s="27" t="s">
        <v>677</v>
      </c>
      <c r="F2014" s="27" t="s">
        <v>650</v>
      </c>
      <c r="G2014" s="27" t="s">
        <v>651</v>
      </c>
      <c r="H2014" s="34" t="s">
        <v>644</v>
      </c>
      <c r="I2014" s="34" t="s">
        <v>652</v>
      </c>
      <c r="J2014" s="34" t="str">
        <f t="shared" si="156"/>
        <v xml:space="preserve">Admin &amp; OtherStaff Remuneration &amp; Benefits as % of Total Gross </v>
      </c>
      <c r="K2014" s="34" t="str">
        <f t="shared" si="157"/>
        <v>100Admin Staff Salaries - Toyota</v>
      </c>
      <c r="L2014" s="28">
        <f>+SUMIF('TB 4-24'!M:M,$AL2014,'TB 4-24'!G:G)</f>
        <v>0</v>
      </c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>
        <f>+SUMIF('Input Sheet'!$S:$S,$AL2014,'Input Sheet'!C:C)</f>
        <v>0</v>
      </c>
      <c r="Z2014" s="28">
        <f>+SUMIF('Input Sheet'!$S:$S,$AL2014,'Input Sheet'!D:D)</f>
        <v>0</v>
      </c>
      <c r="AA2014" s="28">
        <f>+SUMIF('Input Sheet'!$S:$S,$AL2014,'Input Sheet'!E:E)</f>
        <v>0</v>
      </c>
      <c r="AB2014" s="28">
        <f>+SUMIF('Input Sheet'!$S:$S,$AL2014,'Input Sheet'!F:F)</f>
        <v>0</v>
      </c>
      <c r="AC2014" s="28">
        <f>+SUMIF('Input Sheet'!$S:$S,$AL2014,'Input Sheet'!G:G)</f>
        <v>0</v>
      </c>
      <c r="AD2014" s="28">
        <f>+SUMIF('Input Sheet'!$S:$S,$AL2014,'Input Sheet'!H:H)</f>
        <v>0</v>
      </c>
      <c r="AE2014" s="28">
        <f>+SUMIF('Input Sheet'!$S:$S,$AL2014,'Input Sheet'!I:I)</f>
        <v>0</v>
      </c>
      <c r="AF2014" s="28">
        <f>+SUMIF('Input Sheet'!$S:$S,$AL2014,'Input Sheet'!J:J)</f>
        <v>0</v>
      </c>
      <c r="AG2014" s="28">
        <f>+SUMIF('Input Sheet'!$S:$S,$AL2014,'Input Sheet'!K:K)</f>
        <v>0</v>
      </c>
      <c r="AH2014" s="28">
        <f>+SUMIF('Input Sheet'!$S:$S,$AL2014,'Input Sheet'!L:L)</f>
        <v>0</v>
      </c>
      <c r="AI2014" s="28">
        <f>+SUMIF('Input Sheet'!$S:$S,$AL2014,'Input Sheet'!M:M)</f>
        <v>0</v>
      </c>
      <c r="AJ2014" s="28">
        <f>+SUMIF('Input Sheet'!$S:$S,$AL2014,'Input Sheet'!N:N)</f>
        <v>0</v>
      </c>
      <c r="AK2014" s="28"/>
      <c r="AL2014" s="27" t="str">
        <f t="shared" si="158"/>
        <v>100-7180</v>
      </c>
      <c r="AM2014" s="34" t="str">
        <f t="shared" si="159"/>
        <v>Admin &amp; Other</v>
      </c>
      <c r="AN2014" s="34" t="str">
        <f t="shared" si="160"/>
        <v xml:space="preserve">Admin &amp; OtherStaff Remuneration &amp; Benefits as % of Total Gross </v>
      </c>
      <c r="AO2014" s="35"/>
      <c r="AP2014" s="35"/>
      <c r="AQ2014" s="35"/>
    </row>
    <row r="2015" spans="1:43" x14ac:dyDescent="0.25">
      <c r="A2015" s="27" t="s">
        <v>103</v>
      </c>
      <c r="B2015" s="27" t="s">
        <v>104</v>
      </c>
      <c r="C2015" s="27" t="s">
        <v>104</v>
      </c>
      <c r="D2015" s="27" t="s">
        <v>147</v>
      </c>
      <c r="E2015" s="27" t="s">
        <v>678</v>
      </c>
      <c r="F2015" s="27" t="s">
        <v>694</v>
      </c>
      <c r="G2015" s="27" t="s">
        <v>695</v>
      </c>
      <c r="H2015" s="34" t="s">
        <v>644</v>
      </c>
      <c r="I2015" s="34" t="s">
        <v>696</v>
      </c>
      <c r="J2015" s="34" t="str">
        <f t="shared" si="156"/>
        <v>Admin &amp; OtherDepreciation as % of Total Gross Profit</v>
      </c>
      <c r="K2015" s="34" t="str">
        <f t="shared" si="157"/>
        <v>121Depreciation - Toyota</v>
      </c>
      <c r="L2015" s="28">
        <f>+SUMIF('TB 4-24'!M:M,$AL2015,'TB 4-24'!G:G)</f>
        <v>0</v>
      </c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>
        <f>+SUMIF('Input Sheet'!$S:$S,$AL2015,'Input Sheet'!C:C)</f>
        <v>0</v>
      </c>
      <c r="Z2015" s="28">
        <f>+SUMIF('Input Sheet'!$S:$S,$AL2015,'Input Sheet'!D:D)</f>
        <v>0</v>
      </c>
      <c r="AA2015" s="28">
        <f>+SUMIF('Input Sheet'!$S:$S,$AL2015,'Input Sheet'!E:E)</f>
        <v>0</v>
      </c>
      <c r="AB2015" s="28">
        <f>+SUMIF('Input Sheet'!$S:$S,$AL2015,'Input Sheet'!F:F)</f>
        <v>0</v>
      </c>
      <c r="AC2015" s="28">
        <f>+SUMIF('Input Sheet'!$S:$S,$AL2015,'Input Sheet'!G:G)</f>
        <v>0</v>
      </c>
      <c r="AD2015" s="28">
        <f>+SUMIF('Input Sheet'!$S:$S,$AL2015,'Input Sheet'!H:H)</f>
        <v>0</v>
      </c>
      <c r="AE2015" s="28">
        <f>+SUMIF('Input Sheet'!$S:$S,$AL2015,'Input Sheet'!I:I)</f>
        <v>0</v>
      </c>
      <c r="AF2015" s="28">
        <f>+SUMIF('Input Sheet'!$S:$S,$AL2015,'Input Sheet'!J:J)</f>
        <v>0</v>
      </c>
      <c r="AG2015" s="28">
        <f>+SUMIF('Input Sheet'!$S:$S,$AL2015,'Input Sheet'!K:K)</f>
        <v>0</v>
      </c>
      <c r="AH2015" s="28">
        <f>+SUMIF('Input Sheet'!$S:$S,$AL2015,'Input Sheet'!L:L)</f>
        <v>0</v>
      </c>
      <c r="AI2015" s="28">
        <f>+SUMIF('Input Sheet'!$S:$S,$AL2015,'Input Sheet'!M:M)</f>
        <v>0</v>
      </c>
      <c r="AJ2015" s="28">
        <f>+SUMIF('Input Sheet'!$S:$S,$AL2015,'Input Sheet'!N:N)</f>
        <v>0</v>
      </c>
      <c r="AK2015" s="28"/>
      <c r="AL2015" s="27" t="str">
        <f t="shared" si="158"/>
        <v>121-7790</v>
      </c>
      <c r="AM2015" s="34" t="str">
        <f t="shared" si="159"/>
        <v>Admin &amp; Other</v>
      </c>
      <c r="AN2015" s="34" t="str">
        <f t="shared" si="160"/>
        <v>Admin &amp; OtherDepreciation as % of Total Gross Profit</v>
      </c>
      <c r="AO2015" s="35"/>
      <c r="AP2015" s="35"/>
      <c r="AQ2015" s="35"/>
    </row>
    <row r="2016" spans="1:43" x14ac:dyDescent="0.25">
      <c r="A2016" s="27" t="s">
        <v>103</v>
      </c>
      <c r="B2016" s="27" t="s">
        <v>104</v>
      </c>
      <c r="C2016" s="27" t="s">
        <v>657</v>
      </c>
      <c r="D2016" s="27" t="s">
        <v>147</v>
      </c>
      <c r="E2016" s="27" t="s">
        <v>658</v>
      </c>
      <c r="F2016" s="27" t="s">
        <v>694</v>
      </c>
      <c r="G2016" s="27" t="s">
        <v>695</v>
      </c>
      <c r="H2016" s="34" t="s">
        <v>644</v>
      </c>
      <c r="I2016" s="34" t="s">
        <v>696</v>
      </c>
      <c r="J2016" s="34" t="str">
        <f t="shared" si="156"/>
        <v>Admin &amp; OtherDepreciation as % of Total Gross Profit</v>
      </c>
      <c r="K2016" s="34" t="str">
        <f t="shared" si="157"/>
        <v>210Depreciation - Toyota</v>
      </c>
      <c r="L2016" s="28">
        <f>+SUMIF('TB 4-24'!M:M,$AL2016,'TB 4-24'!G:G)</f>
        <v>0</v>
      </c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>
        <f>+SUMIF('Input Sheet'!$S:$S,$AL2016,'Input Sheet'!C:C)</f>
        <v>0</v>
      </c>
      <c r="Z2016" s="28">
        <f>+SUMIF('Input Sheet'!$S:$S,$AL2016,'Input Sheet'!D:D)</f>
        <v>0</v>
      </c>
      <c r="AA2016" s="28">
        <f>+SUMIF('Input Sheet'!$S:$S,$AL2016,'Input Sheet'!E:E)</f>
        <v>0</v>
      </c>
      <c r="AB2016" s="28">
        <f>+SUMIF('Input Sheet'!$S:$S,$AL2016,'Input Sheet'!F:F)</f>
        <v>0</v>
      </c>
      <c r="AC2016" s="28">
        <f>+SUMIF('Input Sheet'!$S:$S,$AL2016,'Input Sheet'!G:G)</f>
        <v>0</v>
      </c>
      <c r="AD2016" s="28">
        <f>+SUMIF('Input Sheet'!$S:$S,$AL2016,'Input Sheet'!H:H)</f>
        <v>0</v>
      </c>
      <c r="AE2016" s="28">
        <f>+SUMIF('Input Sheet'!$S:$S,$AL2016,'Input Sheet'!I:I)</f>
        <v>0</v>
      </c>
      <c r="AF2016" s="28">
        <f>+SUMIF('Input Sheet'!$S:$S,$AL2016,'Input Sheet'!J:J)</f>
        <v>0</v>
      </c>
      <c r="AG2016" s="28">
        <f>+SUMIF('Input Sheet'!$S:$S,$AL2016,'Input Sheet'!K:K)</f>
        <v>0</v>
      </c>
      <c r="AH2016" s="28">
        <f>+SUMIF('Input Sheet'!$S:$S,$AL2016,'Input Sheet'!L:L)</f>
        <v>0</v>
      </c>
      <c r="AI2016" s="28">
        <f>+SUMIF('Input Sheet'!$S:$S,$AL2016,'Input Sheet'!M:M)</f>
        <v>0</v>
      </c>
      <c r="AJ2016" s="28">
        <f>+SUMIF('Input Sheet'!$S:$S,$AL2016,'Input Sheet'!N:N)</f>
        <v>0</v>
      </c>
      <c r="AK2016" s="28"/>
      <c r="AL2016" s="27" t="str">
        <f t="shared" si="158"/>
        <v>210-7790</v>
      </c>
      <c r="AM2016" s="34" t="str">
        <f t="shared" si="159"/>
        <v>Admin &amp; Other</v>
      </c>
      <c r="AN2016" s="34" t="str">
        <f t="shared" si="160"/>
        <v>Admin &amp; OtherDepreciation as % of Total Gross Profit</v>
      </c>
      <c r="AO2016" s="35"/>
      <c r="AP2016" s="35"/>
      <c r="AQ2016" s="35"/>
    </row>
    <row r="2017" spans="1:43" x14ac:dyDescent="0.25">
      <c r="A2017" s="27" t="s">
        <v>103</v>
      </c>
      <c r="B2017" s="27" t="s">
        <v>104</v>
      </c>
      <c r="C2017" s="27" t="s">
        <v>657</v>
      </c>
      <c r="D2017" s="27" t="s">
        <v>147</v>
      </c>
      <c r="E2017" s="27" t="s">
        <v>659</v>
      </c>
      <c r="F2017" s="27" t="s">
        <v>694</v>
      </c>
      <c r="G2017" s="27" t="s">
        <v>695</v>
      </c>
      <c r="H2017" s="34" t="s">
        <v>644</v>
      </c>
      <c r="I2017" s="34" t="s">
        <v>696</v>
      </c>
      <c r="J2017" s="34" t="str">
        <f t="shared" si="156"/>
        <v>Admin &amp; OtherDepreciation as % of Total Gross Profit</v>
      </c>
      <c r="K2017" s="34" t="str">
        <f t="shared" si="157"/>
        <v>220Depreciation - Toyota</v>
      </c>
      <c r="L2017" s="28">
        <f>+SUMIF('TB 4-24'!M:M,$AL2017,'TB 4-24'!G:G)</f>
        <v>0</v>
      </c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>
        <f>+SUMIF('Input Sheet'!$S:$S,$AL2017,'Input Sheet'!C:C)</f>
        <v>0</v>
      </c>
      <c r="Z2017" s="28">
        <f>+SUMIF('Input Sheet'!$S:$S,$AL2017,'Input Sheet'!D:D)</f>
        <v>0</v>
      </c>
      <c r="AA2017" s="28">
        <f>+SUMIF('Input Sheet'!$S:$S,$AL2017,'Input Sheet'!E:E)</f>
        <v>0</v>
      </c>
      <c r="AB2017" s="28">
        <f>+SUMIF('Input Sheet'!$S:$S,$AL2017,'Input Sheet'!F:F)</f>
        <v>0</v>
      </c>
      <c r="AC2017" s="28">
        <f>+SUMIF('Input Sheet'!$S:$S,$AL2017,'Input Sheet'!G:G)</f>
        <v>0</v>
      </c>
      <c r="AD2017" s="28">
        <f>+SUMIF('Input Sheet'!$S:$S,$AL2017,'Input Sheet'!H:H)</f>
        <v>0</v>
      </c>
      <c r="AE2017" s="28">
        <f>+SUMIF('Input Sheet'!$S:$S,$AL2017,'Input Sheet'!I:I)</f>
        <v>0</v>
      </c>
      <c r="AF2017" s="28">
        <f>+SUMIF('Input Sheet'!$S:$S,$AL2017,'Input Sheet'!J:J)</f>
        <v>0</v>
      </c>
      <c r="AG2017" s="28">
        <f>+SUMIF('Input Sheet'!$S:$S,$AL2017,'Input Sheet'!K:K)</f>
        <v>0</v>
      </c>
      <c r="AH2017" s="28">
        <f>+SUMIF('Input Sheet'!$S:$S,$AL2017,'Input Sheet'!L:L)</f>
        <v>0</v>
      </c>
      <c r="AI2017" s="28">
        <f>+SUMIF('Input Sheet'!$S:$S,$AL2017,'Input Sheet'!M:M)</f>
        <v>0</v>
      </c>
      <c r="AJ2017" s="28">
        <f>+SUMIF('Input Sheet'!$S:$S,$AL2017,'Input Sheet'!N:N)</f>
        <v>0</v>
      </c>
      <c r="AK2017" s="28"/>
      <c r="AL2017" s="27" t="str">
        <f t="shared" si="158"/>
        <v>220-7790</v>
      </c>
      <c r="AM2017" s="34" t="str">
        <f t="shared" si="159"/>
        <v>Admin &amp; Other</v>
      </c>
      <c r="AN2017" s="34" t="str">
        <f t="shared" si="160"/>
        <v>Admin &amp; OtherDepreciation as % of Total Gross Profit</v>
      </c>
      <c r="AO2017" s="35"/>
      <c r="AP2017" s="35"/>
      <c r="AQ2017" s="35"/>
    </row>
    <row r="2018" spans="1:43" x14ac:dyDescent="0.25">
      <c r="A2018" s="27" t="s">
        <v>103</v>
      </c>
      <c r="B2018" s="27" t="s">
        <v>104</v>
      </c>
      <c r="C2018" s="27" t="s">
        <v>104</v>
      </c>
      <c r="D2018" s="27" t="s">
        <v>147</v>
      </c>
      <c r="E2018" s="27" t="s">
        <v>684</v>
      </c>
      <c r="F2018" s="27" t="s">
        <v>694</v>
      </c>
      <c r="G2018" s="27" t="s">
        <v>695</v>
      </c>
      <c r="H2018" s="34" t="s">
        <v>644</v>
      </c>
      <c r="I2018" s="34" t="s">
        <v>696</v>
      </c>
      <c r="J2018" s="34" t="str">
        <f t="shared" si="156"/>
        <v>Admin &amp; OtherDepreciation as % of Total Gross Profit</v>
      </c>
      <c r="K2018" s="34" t="str">
        <f t="shared" si="157"/>
        <v>147Depreciation - Toyota</v>
      </c>
      <c r="L2018" s="28">
        <f>+SUMIF('TB 4-24'!M:M,$AL2018,'TB 4-24'!G:G)</f>
        <v>0</v>
      </c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>
        <f>+SUMIF('Input Sheet'!$S:$S,$AL2018,'Input Sheet'!C:C)</f>
        <v>0</v>
      </c>
      <c r="Z2018" s="28">
        <f>+SUMIF('Input Sheet'!$S:$S,$AL2018,'Input Sheet'!D:D)</f>
        <v>0</v>
      </c>
      <c r="AA2018" s="28">
        <f>+SUMIF('Input Sheet'!$S:$S,$AL2018,'Input Sheet'!E:E)</f>
        <v>0</v>
      </c>
      <c r="AB2018" s="28">
        <f>+SUMIF('Input Sheet'!$S:$S,$AL2018,'Input Sheet'!F:F)</f>
        <v>0</v>
      </c>
      <c r="AC2018" s="28">
        <f>+SUMIF('Input Sheet'!$S:$S,$AL2018,'Input Sheet'!G:G)</f>
        <v>0</v>
      </c>
      <c r="AD2018" s="28">
        <f>+SUMIF('Input Sheet'!$S:$S,$AL2018,'Input Sheet'!H:H)</f>
        <v>0</v>
      </c>
      <c r="AE2018" s="28">
        <f>+SUMIF('Input Sheet'!$S:$S,$AL2018,'Input Sheet'!I:I)</f>
        <v>0</v>
      </c>
      <c r="AF2018" s="28">
        <f>+SUMIF('Input Sheet'!$S:$S,$AL2018,'Input Sheet'!J:J)</f>
        <v>0</v>
      </c>
      <c r="AG2018" s="28">
        <f>+SUMIF('Input Sheet'!$S:$S,$AL2018,'Input Sheet'!K:K)</f>
        <v>0</v>
      </c>
      <c r="AH2018" s="28">
        <f>+SUMIF('Input Sheet'!$S:$S,$AL2018,'Input Sheet'!L:L)</f>
        <v>0</v>
      </c>
      <c r="AI2018" s="28">
        <f>+SUMIF('Input Sheet'!$S:$S,$AL2018,'Input Sheet'!M:M)</f>
        <v>0</v>
      </c>
      <c r="AJ2018" s="28">
        <f>+SUMIF('Input Sheet'!$S:$S,$AL2018,'Input Sheet'!N:N)</f>
        <v>0</v>
      </c>
      <c r="AK2018" s="28"/>
      <c r="AL2018" s="27" t="str">
        <f t="shared" si="158"/>
        <v>147-7790</v>
      </c>
      <c r="AM2018" s="34" t="str">
        <f t="shared" si="159"/>
        <v>Admin &amp; Other</v>
      </c>
      <c r="AN2018" s="34" t="str">
        <f t="shared" si="160"/>
        <v>Admin &amp; OtherDepreciation as % of Total Gross Profit</v>
      </c>
      <c r="AO2018" s="35"/>
      <c r="AP2018" s="35"/>
      <c r="AQ2018" s="35"/>
    </row>
    <row r="2019" spans="1:43" x14ac:dyDescent="0.25">
      <c r="A2019" s="27" t="s">
        <v>103</v>
      </c>
      <c r="B2019" s="27" t="s">
        <v>104</v>
      </c>
      <c r="C2019" s="27" t="s">
        <v>104</v>
      </c>
      <c r="D2019" s="27" t="s">
        <v>150</v>
      </c>
      <c r="E2019" s="27" t="s">
        <v>653</v>
      </c>
      <c r="F2019" s="27" t="s">
        <v>694</v>
      </c>
      <c r="G2019" s="27" t="s">
        <v>695</v>
      </c>
      <c r="H2019" s="34" t="s">
        <v>644</v>
      </c>
      <c r="I2019" s="34" t="s">
        <v>696</v>
      </c>
      <c r="J2019" s="34" t="str">
        <f t="shared" si="156"/>
        <v>Admin &amp; OtherDepreciation as % of Total Gross Profit</v>
      </c>
      <c r="K2019" s="34" t="str">
        <f t="shared" si="157"/>
        <v>140Depreciation - Toyota</v>
      </c>
      <c r="L2019" s="28">
        <f>+SUMIF('TB 4-24'!M:M,$AL2019,'TB 4-24'!G:G)</f>
        <v>0</v>
      </c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>
        <f>+SUMIF('Input Sheet'!$S:$S,$AL2019,'Input Sheet'!C:C)</f>
        <v>0</v>
      </c>
      <c r="Z2019" s="28">
        <f>+SUMIF('Input Sheet'!$S:$S,$AL2019,'Input Sheet'!D:D)</f>
        <v>0</v>
      </c>
      <c r="AA2019" s="28">
        <f>+SUMIF('Input Sheet'!$S:$S,$AL2019,'Input Sheet'!E:E)</f>
        <v>0</v>
      </c>
      <c r="AB2019" s="28">
        <f>+SUMIF('Input Sheet'!$S:$S,$AL2019,'Input Sheet'!F:F)</f>
        <v>0</v>
      </c>
      <c r="AC2019" s="28">
        <f>+SUMIF('Input Sheet'!$S:$S,$AL2019,'Input Sheet'!G:G)</f>
        <v>0</v>
      </c>
      <c r="AD2019" s="28">
        <f>+SUMIF('Input Sheet'!$S:$S,$AL2019,'Input Sheet'!H:H)</f>
        <v>0</v>
      </c>
      <c r="AE2019" s="28">
        <f>+SUMIF('Input Sheet'!$S:$S,$AL2019,'Input Sheet'!I:I)</f>
        <v>0</v>
      </c>
      <c r="AF2019" s="28">
        <f>+SUMIF('Input Sheet'!$S:$S,$AL2019,'Input Sheet'!J:J)</f>
        <v>0</v>
      </c>
      <c r="AG2019" s="28">
        <f>+SUMIF('Input Sheet'!$S:$S,$AL2019,'Input Sheet'!K:K)</f>
        <v>0</v>
      </c>
      <c r="AH2019" s="28">
        <f>+SUMIF('Input Sheet'!$S:$S,$AL2019,'Input Sheet'!L:L)</f>
        <v>0</v>
      </c>
      <c r="AI2019" s="28">
        <f>+SUMIF('Input Sheet'!$S:$S,$AL2019,'Input Sheet'!M:M)</f>
        <v>0</v>
      </c>
      <c r="AJ2019" s="28">
        <f>+SUMIF('Input Sheet'!$S:$S,$AL2019,'Input Sheet'!N:N)</f>
        <v>0</v>
      </c>
      <c r="AK2019" s="28"/>
      <c r="AL2019" s="27" t="str">
        <f t="shared" si="158"/>
        <v>140-7795</v>
      </c>
      <c r="AM2019" s="34" t="str">
        <f t="shared" si="159"/>
        <v>Admin &amp; Other</v>
      </c>
      <c r="AN2019" s="34" t="str">
        <f t="shared" si="160"/>
        <v>Admin &amp; OtherDepreciation as % of Total Gross Profit</v>
      </c>
      <c r="AO2019" s="35"/>
      <c r="AP2019" s="35"/>
      <c r="AQ2019" s="35"/>
    </row>
    <row r="2020" spans="1:43" x14ac:dyDescent="0.25">
      <c r="A2020" s="27" t="s">
        <v>103</v>
      </c>
      <c r="B2020" s="27" t="s">
        <v>104</v>
      </c>
      <c r="C2020" s="27" t="s">
        <v>104</v>
      </c>
      <c r="D2020" s="27" t="s">
        <v>150</v>
      </c>
      <c r="E2020" s="27" t="s">
        <v>654</v>
      </c>
      <c r="F2020" s="27" t="s">
        <v>694</v>
      </c>
      <c r="G2020" s="27" t="s">
        <v>695</v>
      </c>
      <c r="H2020" s="34" t="s">
        <v>644</v>
      </c>
      <c r="I2020" s="34" t="s">
        <v>696</v>
      </c>
      <c r="J2020" s="34" t="str">
        <f t="shared" si="156"/>
        <v>Admin &amp; OtherDepreciation as % of Total Gross Profit</v>
      </c>
      <c r="K2020" s="34" t="str">
        <f t="shared" si="157"/>
        <v>120Depreciation - Toyota</v>
      </c>
      <c r="L2020" s="28">
        <f>+SUMIF('TB 4-24'!M:M,$AL2020,'TB 4-24'!G:G)</f>
        <v>0</v>
      </c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>
        <f>+SUMIF('Input Sheet'!$S:$S,$AL2020,'Input Sheet'!C:C)</f>
        <v>0</v>
      </c>
      <c r="Z2020" s="28">
        <f>+SUMIF('Input Sheet'!$S:$S,$AL2020,'Input Sheet'!D:D)</f>
        <v>0</v>
      </c>
      <c r="AA2020" s="28">
        <f>+SUMIF('Input Sheet'!$S:$S,$AL2020,'Input Sheet'!E:E)</f>
        <v>0</v>
      </c>
      <c r="AB2020" s="28">
        <f>+SUMIF('Input Sheet'!$S:$S,$AL2020,'Input Sheet'!F:F)</f>
        <v>0</v>
      </c>
      <c r="AC2020" s="28">
        <f>+SUMIF('Input Sheet'!$S:$S,$AL2020,'Input Sheet'!G:G)</f>
        <v>0</v>
      </c>
      <c r="AD2020" s="28">
        <f>+SUMIF('Input Sheet'!$S:$S,$AL2020,'Input Sheet'!H:H)</f>
        <v>0</v>
      </c>
      <c r="AE2020" s="28">
        <f>+SUMIF('Input Sheet'!$S:$S,$AL2020,'Input Sheet'!I:I)</f>
        <v>0</v>
      </c>
      <c r="AF2020" s="28">
        <f>+SUMIF('Input Sheet'!$S:$S,$AL2020,'Input Sheet'!J:J)</f>
        <v>0</v>
      </c>
      <c r="AG2020" s="28">
        <f>+SUMIF('Input Sheet'!$S:$S,$AL2020,'Input Sheet'!K:K)</f>
        <v>0</v>
      </c>
      <c r="AH2020" s="28">
        <f>+SUMIF('Input Sheet'!$S:$S,$AL2020,'Input Sheet'!L:L)</f>
        <v>0</v>
      </c>
      <c r="AI2020" s="28">
        <f>+SUMIF('Input Sheet'!$S:$S,$AL2020,'Input Sheet'!M:M)</f>
        <v>0</v>
      </c>
      <c r="AJ2020" s="28">
        <f>+SUMIF('Input Sheet'!$S:$S,$AL2020,'Input Sheet'!N:N)</f>
        <v>0</v>
      </c>
      <c r="AK2020" s="28"/>
      <c r="AL2020" s="27" t="str">
        <f t="shared" si="158"/>
        <v>120-7795</v>
      </c>
      <c r="AM2020" s="34" t="str">
        <f t="shared" si="159"/>
        <v>Admin &amp; Other</v>
      </c>
      <c r="AN2020" s="34" t="str">
        <f t="shared" si="160"/>
        <v>Admin &amp; OtherDepreciation as % of Total Gross Profit</v>
      </c>
      <c r="AO2020" s="35"/>
      <c r="AP2020" s="35"/>
      <c r="AQ2020" s="35"/>
    </row>
    <row r="2021" spans="1:43" x14ac:dyDescent="0.25">
      <c r="A2021" s="27" t="s">
        <v>103</v>
      </c>
      <c r="B2021" s="27" t="s">
        <v>104</v>
      </c>
      <c r="C2021" s="27" t="s">
        <v>104</v>
      </c>
      <c r="D2021" s="27" t="s">
        <v>153</v>
      </c>
      <c r="E2021" s="27" t="s">
        <v>653</v>
      </c>
      <c r="F2021" s="27" t="s">
        <v>700</v>
      </c>
      <c r="G2021" s="27" t="s">
        <v>701</v>
      </c>
      <c r="H2021" s="34" t="s">
        <v>644</v>
      </c>
      <c r="I2021" s="34" t="s">
        <v>645</v>
      </c>
      <c r="J2021" s="34" t="str">
        <f t="shared" si="156"/>
        <v>Admin &amp; OtherOther Overheads as % of Total Gross Profit</v>
      </c>
      <c r="K2021" s="34" t="str">
        <f t="shared" si="157"/>
        <v>140Heat/Light/Power - Toyota</v>
      </c>
      <c r="L2021" s="28">
        <f>+SUMIF('TB 4-24'!M:M,$AL2021,'TB 4-24'!G:G)</f>
        <v>0</v>
      </c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>
        <f>+SUMIF('Input Sheet'!$S:$S,$AL2021,'Input Sheet'!C:C)</f>
        <v>0</v>
      </c>
      <c r="Z2021" s="28">
        <f>+SUMIF('Input Sheet'!$S:$S,$AL2021,'Input Sheet'!D:D)</f>
        <v>0</v>
      </c>
      <c r="AA2021" s="28">
        <f>+SUMIF('Input Sheet'!$S:$S,$AL2021,'Input Sheet'!E:E)</f>
        <v>0</v>
      </c>
      <c r="AB2021" s="28">
        <f>+SUMIF('Input Sheet'!$S:$S,$AL2021,'Input Sheet'!F:F)</f>
        <v>0</v>
      </c>
      <c r="AC2021" s="28">
        <f>+SUMIF('Input Sheet'!$S:$S,$AL2021,'Input Sheet'!G:G)</f>
        <v>0</v>
      </c>
      <c r="AD2021" s="28">
        <f>+SUMIF('Input Sheet'!$S:$S,$AL2021,'Input Sheet'!H:H)</f>
        <v>0</v>
      </c>
      <c r="AE2021" s="28">
        <f>+SUMIF('Input Sheet'!$S:$S,$AL2021,'Input Sheet'!I:I)</f>
        <v>0</v>
      </c>
      <c r="AF2021" s="28">
        <f>+SUMIF('Input Sheet'!$S:$S,$AL2021,'Input Sheet'!J:J)</f>
        <v>0</v>
      </c>
      <c r="AG2021" s="28">
        <f>+SUMIF('Input Sheet'!$S:$S,$AL2021,'Input Sheet'!K:K)</f>
        <v>0</v>
      </c>
      <c r="AH2021" s="28">
        <f>+SUMIF('Input Sheet'!$S:$S,$AL2021,'Input Sheet'!L:L)</f>
        <v>0</v>
      </c>
      <c r="AI2021" s="28">
        <f>+SUMIF('Input Sheet'!$S:$S,$AL2021,'Input Sheet'!M:M)</f>
        <v>0</v>
      </c>
      <c r="AJ2021" s="28">
        <f>+SUMIF('Input Sheet'!$S:$S,$AL2021,'Input Sheet'!N:N)</f>
        <v>0</v>
      </c>
      <c r="AK2021" s="28"/>
      <c r="AL2021" s="27" t="str">
        <f t="shared" si="158"/>
        <v>140-7820</v>
      </c>
      <c r="AM2021" s="34" t="str">
        <f t="shared" si="159"/>
        <v>Admin &amp; Other</v>
      </c>
      <c r="AN2021" s="34" t="str">
        <f t="shared" si="160"/>
        <v>Admin &amp; OtherOther Overheads as % of Total Gross Profit</v>
      </c>
      <c r="AO2021" s="35"/>
      <c r="AP2021" s="35"/>
      <c r="AQ2021" s="35"/>
    </row>
    <row r="2022" spans="1:43" x14ac:dyDescent="0.25">
      <c r="A2022" s="27" t="s">
        <v>103</v>
      </c>
      <c r="B2022" s="27" t="s">
        <v>104</v>
      </c>
      <c r="C2022" s="27" t="s">
        <v>104</v>
      </c>
      <c r="D2022" s="27" t="s">
        <v>153</v>
      </c>
      <c r="E2022" s="27" t="s">
        <v>654</v>
      </c>
      <c r="F2022" s="27" t="s">
        <v>700</v>
      </c>
      <c r="G2022" s="27" t="s">
        <v>701</v>
      </c>
      <c r="H2022" s="34" t="s">
        <v>644</v>
      </c>
      <c r="I2022" s="34" t="s">
        <v>645</v>
      </c>
      <c r="J2022" s="34" t="str">
        <f t="shared" si="156"/>
        <v>Admin &amp; OtherOther Overheads as % of Total Gross Profit</v>
      </c>
      <c r="K2022" s="34" t="str">
        <f t="shared" si="157"/>
        <v>120Heat/Light/Power - Toyota</v>
      </c>
      <c r="L2022" s="28">
        <f>+SUMIF('TB 4-24'!M:M,$AL2022,'TB 4-24'!G:G)</f>
        <v>0</v>
      </c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>
        <f>+SUMIF('Input Sheet'!$S:$S,$AL2022,'Input Sheet'!C:C)</f>
        <v>0</v>
      </c>
      <c r="Z2022" s="28">
        <f>+SUMIF('Input Sheet'!$S:$S,$AL2022,'Input Sheet'!D:D)</f>
        <v>0</v>
      </c>
      <c r="AA2022" s="28">
        <f>+SUMIF('Input Sheet'!$S:$S,$AL2022,'Input Sheet'!E:E)</f>
        <v>0</v>
      </c>
      <c r="AB2022" s="28">
        <f>+SUMIF('Input Sheet'!$S:$S,$AL2022,'Input Sheet'!F:F)</f>
        <v>0</v>
      </c>
      <c r="AC2022" s="28">
        <f>+SUMIF('Input Sheet'!$S:$S,$AL2022,'Input Sheet'!G:G)</f>
        <v>0</v>
      </c>
      <c r="AD2022" s="28">
        <f>+SUMIF('Input Sheet'!$S:$S,$AL2022,'Input Sheet'!H:H)</f>
        <v>0</v>
      </c>
      <c r="AE2022" s="28">
        <f>+SUMIF('Input Sheet'!$S:$S,$AL2022,'Input Sheet'!I:I)</f>
        <v>0</v>
      </c>
      <c r="AF2022" s="28">
        <f>+SUMIF('Input Sheet'!$S:$S,$AL2022,'Input Sheet'!J:J)</f>
        <v>0</v>
      </c>
      <c r="AG2022" s="28">
        <f>+SUMIF('Input Sheet'!$S:$S,$AL2022,'Input Sheet'!K:K)</f>
        <v>0</v>
      </c>
      <c r="AH2022" s="28">
        <f>+SUMIF('Input Sheet'!$S:$S,$AL2022,'Input Sheet'!L:L)</f>
        <v>0</v>
      </c>
      <c r="AI2022" s="28">
        <f>+SUMIF('Input Sheet'!$S:$S,$AL2022,'Input Sheet'!M:M)</f>
        <v>0</v>
      </c>
      <c r="AJ2022" s="28">
        <f>+SUMIF('Input Sheet'!$S:$S,$AL2022,'Input Sheet'!N:N)</f>
        <v>0</v>
      </c>
      <c r="AK2022" s="28"/>
      <c r="AL2022" s="27" t="str">
        <f t="shared" si="158"/>
        <v>120-7820</v>
      </c>
      <c r="AM2022" s="34" t="str">
        <f t="shared" si="159"/>
        <v>Admin &amp; Other</v>
      </c>
      <c r="AN2022" s="34" t="str">
        <f t="shared" si="160"/>
        <v>Admin &amp; OtherOther Overheads as % of Total Gross Profit</v>
      </c>
      <c r="AO2022" s="35"/>
      <c r="AP2022" s="35"/>
      <c r="AQ2022" s="35"/>
    </row>
    <row r="2023" spans="1:43" x14ac:dyDescent="0.25">
      <c r="A2023" s="27" t="s">
        <v>103</v>
      </c>
      <c r="B2023" s="27" t="s">
        <v>104</v>
      </c>
      <c r="C2023" s="27" t="s">
        <v>104</v>
      </c>
      <c r="D2023" s="27" t="s">
        <v>153</v>
      </c>
      <c r="E2023" s="27" t="s">
        <v>680</v>
      </c>
      <c r="F2023" s="27" t="s">
        <v>700</v>
      </c>
      <c r="G2023" s="27" t="s">
        <v>701</v>
      </c>
      <c r="H2023" s="34" t="s">
        <v>644</v>
      </c>
      <c r="I2023" s="34" t="s">
        <v>645</v>
      </c>
      <c r="J2023" s="34" t="str">
        <f t="shared" si="156"/>
        <v>Admin &amp; OtherOther Overheads as % of Total Gross Profit</v>
      </c>
      <c r="K2023" s="34" t="str">
        <f t="shared" si="157"/>
        <v>130Heat/Light/Power - Toyota</v>
      </c>
      <c r="L2023" s="28">
        <f>+SUMIF('TB 4-24'!M:M,$AL2023,'TB 4-24'!G:G)</f>
        <v>0</v>
      </c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>
        <f>+SUMIF('Input Sheet'!$S:$S,$AL2023,'Input Sheet'!C:C)</f>
        <v>0</v>
      </c>
      <c r="Z2023" s="28">
        <f>+SUMIF('Input Sheet'!$S:$S,$AL2023,'Input Sheet'!D:D)</f>
        <v>0</v>
      </c>
      <c r="AA2023" s="28">
        <f>+SUMIF('Input Sheet'!$S:$S,$AL2023,'Input Sheet'!E:E)</f>
        <v>0</v>
      </c>
      <c r="AB2023" s="28">
        <f>+SUMIF('Input Sheet'!$S:$S,$AL2023,'Input Sheet'!F:F)</f>
        <v>0</v>
      </c>
      <c r="AC2023" s="28">
        <f>+SUMIF('Input Sheet'!$S:$S,$AL2023,'Input Sheet'!G:G)</f>
        <v>0</v>
      </c>
      <c r="AD2023" s="28">
        <f>+SUMIF('Input Sheet'!$S:$S,$AL2023,'Input Sheet'!H:H)</f>
        <v>0</v>
      </c>
      <c r="AE2023" s="28">
        <f>+SUMIF('Input Sheet'!$S:$S,$AL2023,'Input Sheet'!I:I)</f>
        <v>0</v>
      </c>
      <c r="AF2023" s="28">
        <f>+SUMIF('Input Sheet'!$S:$S,$AL2023,'Input Sheet'!J:J)</f>
        <v>0</v>
      </c>
      <c r="AG2023" s="28">
        <f>+SUMIF('Input Sheet'!$S:$S,$AL2023,'Input Sheet'!K:K)</f>
        <v>0</v>
      </c>
      <c r="AH2023" s="28">
        <f>+SUMIF('Input Sheet'!$S:$S,$AL2023,'Input Sheet'!L:L)</f>
        <v>0</v>
      </c>
      <c r="AI2023" s="28">
        <f>+SUMIF('Input Sheet'!$S:$S,$AL2023,'Input Sheet'!M:M)</f>
        <v>0</v>
      </c>
      <c r="AJ2023" s="28">
        <f>+SUMIF('Input Sheet'!$S:$S,$AL2023,'Input Sheet'!N:N)</f>
        <v>0</v>
      </c>
      <c r="AK2023" s="28"/>
      <c r="AL2023" s="27" t="str">
        <f t="shared" si="158"/>
        <v>130-7820</v>
      </c>
      <c r="AM2023" s="34" t="str">
        <f t="shared" si="159"/>
        <v>Admin &amp; Other</v>
      </c>
      <c r="AN2023" s="34" t="str">
        <f t="shared" si="160"/>
        <v>Admin &amp; OtherOther Overheads as % of Total Gross Profit</v>
      </c>
      <c r="AO2023" s="35"/>
      <c r="AP2023" s="35"/>
      <c r="AQ2023" s="35"/>
    </row>
    <row r="2024" spans="1:43" x14ac:dyDescent="0.25">
      <c r="A2024" s="27" t="s">
        <v>103</v>
      </c>
      <c r="B2024" s="27" t="s">
        <v>104</v>
      </c>
      <c r="C2024" s="27" t="s">
        <v>104</v>
      </c>
      <c r="D2024" s="27" t="s">
        <v>153</v>
      </c>
      <c r="E2024" s="27" t="s">
        <v>649</v>
      </c>
      <c r="F2024" s="27" t="s">
        <v>700</v>
      </c>
      <c r="G2024" s="27" t="s">
        <v>701</v>
      </c>
      <c r="H2024" s="34" t="s">
        <v>644</v>
      </c>
      <c r="I2024" s="34" t="s">
        <v>645</v>
      </c>
      <c r="J2024" s="34" t="str">
        <f t="shared" si="156"/>
        <v>Admin &amp; OtherOther Overheads as % of Total Gross Profit</v>
      </c>
      <c r="K2024" s="34" t="str">
        <f t="shared" si="157"/>
        <v>110Heat/Light/Power - Toyota</v>
      </c>
      <c r="L2024" s="28">
        <f>+SUMIF('TB 4-24'!M:M,$AL2024,'TB 4-24'!G:G)</f>
        <v>0</v>
      </c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>
        <f>+SUMIF('Input Sheet'!$S:$S,$AL2024,'Input Sheet'!C:C)</f>
        <v>0</v>
      </c>
      <c r="Z2024" s="28">
        <f>+SUMIF('Input Sheet'!$S:$S,$AL2024,'Input Sheet'!D:D)</f>
        <v>0</v>
      </c>
      <c r="AA2024" s="28">
        <f>+SUMIF('Input Sheet'!$S:$S,$AL2024,'Input Sheet'!E:E)</f>
        <v>0</v>
      </c>
      <c r="AB2024" s="28">
        <f>+SUMIF('Input Sheet'!$S:$S,$AL2024,'Input Sheet'!F:F)</f>
        <v>0</v>
      </c>
      <c r="AC2024" s="28">
        <f>+SUMIF('Input Sheet'!$S:$S,$AL2024,'Input Sheet'!G:G)</f>
        <v>0</v>
      </c>
      <c r="AD2024" s="28">
        <f>+SUMIF('Input Sheet'!$S:$S,$AL2024,'Input Sheet'!H:H)</f>
        <v>0</v>
      </c>
      <c r="AE2024" s="28">
        <f>+SUMIF('Input Sheet'!$S:$S,$AL2024,'Input Sheet'!I:I)</f>
        <v>0</v>
      </c>
      <c r="AF2024" s="28">
        <f>+SUMIF('Input Sheet'!$S:$S,$AL2024,'Input Sheet'!J:J)</f>
        <v>0</v>
      </c>
      <c r="AG2024" s="28">
        <f>+SUMIF('Input Sheet'!$S:$S,$AL2024,'Input Sheet'!K:K)</f>
        <v>0</v>
      </c>
      <c r="AH2024" s="28">
        <f>+SUMIF('Input Sheet'!$S:$S,$AL2024,'Input Sheet'!L:L)</f>
        <v>0</v>
      </c>
      <c r="AI2024" s="28">
        <f>+SUMIF('Input Sheet'!$S:$S,$AL2024,'Input Sheet'!M:M)</f>
        <v>0</v>
      </c>
      <c r="AJ2024" s="28">
        <f>+SUMIF('Input Sheet'!$S:$S,$AL2024,'Input Sheet'!N:N)</f>
        <v>0</v>
      </c>
      <c r="AK2024" s="28"/>
      <c r="AL2024" s="27" t="str">
        <f t="shared" si="158"/>
        <v>110-7820</v>
      </c>
      <c r="AM2024" s="34" t="str">
        <f t="shared" si="159"/>
        <v>Admin &amp; Other</v>
      </c>
      <c r="AN2024" s="34" t="str">
        <f t="shared" si="160"/>
        <v>Admin &amp; OtherOther Overheads as % of Total Gross Profit</v>
      </c>
      <c r="AO2024" s="35"/>
      <c r="AP2024" s="35"/>
      <c r="AQ2024" s="35"/>
    </row>
    <row r="2025" spans="1:43" x14ac:dyDescent="0.25">
      <c r="A2025" s="27" t="s">
        <v>103</v>
      </c>
      <c r="B2025" s="27" t="s">
        <v>104</v>
      </c>
      <c r="C2025" s="27" t="s">
        <v>657</v>
      </c>
      <c r="D2025" s="27" t="s">
        <v>153</v>
      </c>
      <c r="E2025" s="27" t="s">
        <v>682</v>
      </c>
      <c r="F2025" s="27" t="s">
        <v>700</v>
      </c>
      <c r="G2025" s="27" t="s">
        <v>701</v>
      </c>
      <c r="H2025" s="34" t="s">
        <v>644</v>
      </c>
      <c r="I2025" s="34" t="s">
        <v>645</v>
      </c>
      <c r="J2025" s="34" t="str">
        <f t="shared" si="156"/>
        <v>Admin &amp; OtherOther Overheads as % of Total Gross Profit</v>
      </c>
      <c r="K2025" s="34" t="str">
        <f t="shared" si="157"/>
        <v>240Heat/Light/Power - Toyota</v>
      </c>
      <c r="L2025" s="28">
        <f>+SUMIF('TB 4-24'!M:M,$AL2025,'TB 4-24'!G:G)</f>
        <v>0</v>
      </c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>
        <f>+SUMIF('Input Sheet'!$S:$S,$AL2025,'Input Sheet'!C:C)</f>
        <v>0</v>
      </c>
      <c r="Z2025" s="28">
        <f>+SUMIF('Input Sheet'!$S:$S,$AL2025,'Input Sheet'!D:D)</f>
        <v>0</v>
      </c>
      <c r="AA2025" s="28">
        <f>+SUMIF('Input Sheet'!$S:$S,$AL2025,'Input Sheet'!E:E)</f>
        <v>0</v>
      </c>
      <c r="AB2025" s="28">
        <f>+SUMIF('Input Sheet'!$S:$S,$AL2025,'Input Sheet'!F:F)</f>
        <v>0</v>
      </c>
      <c r="AC2025" s="28">
        <f>+SUMIF('Input Sheet'!$S:$S,$AL2025,'Input Sheet'!G:G)</f>
        <v>0</v>
      </c>
      <c r="AD2025" s="28">
        <f>+SUMIF('Input Sheet'!$S:$S,$AL2025,'Input Sheet'!H:H)</f>
        <v>0</v>
      </c>
      <c r="AE2025" s="28">
        <f>+SUMIF('Input Sheet'!$S:$S,$AL2025,'Input Sheet'!I:I)</f>
        <v>0</v>
      </c>
      <c r="AF2025" s="28">
        <f>+SUMIF('Input Sheet'!$S:$S,$AL2025,'Input Sheet'!J:J)</f>
        <v>0</v>
      </c>
      <c r="AG2025" s="28">
        <f>+SUMIF('Input Sheet'!$S:$S,$AL2025,'Input Sheet'!K:K)</f>
        <v>0</v>
      </c>
      <c r="AH2025" s="28">
        <f>+SUMIF('Input Sheet'!$S:$S,$AL2025,'Input Sheet'!L:L)</f>
        <v>0</v>
      </c>
      <c r="AI2025" s="28">
        <f>+SUMIF('Input Sheet'!$S:$S,$AL2025,'Input Sheet'!M:M)</f>
        <v>0</v>
      </c>
      <c r="AJ2025" s="28">
        <f>+SUMIF('Input Sheet'!$S:$S,$AL2025,'Input Sheet'!N:N)</f>
        <v>0</v>
      </c>
      <c r="AK2025" s="28"/>
      <c r="AL2025" s="27" t="str">
        <f t="shared" si="158"/>
        <v>240-7820</v>
      </c>
      <c r="AM2025" s="34" t="str">
        <f t="shared" si="159"/>
        <v>Admin &amp; Other</v>
      </c>
      <c r="AN2025" s="34" t="str">
        <f t="shared" si="160"/>
        <v>Admin &amp; OtherOther Overheads as % of Total Gross Profit</v>
      </c>
      <c r="AO2025" s="35"/>
      <c r="AP2025" s="35"/>
      <c r="AQ2025" s="35"/>
    </row>
    <row r="2026" spans="1:43" x14ac:dyDescent="0.25">
      <c r="A2026" s="27" t="s">
        <v>103</v>
      </c>
      <c r="B2026" s="27" t="s">
        <v>104</v>
      </c>
      <c r="C2026" s="27" t="s">
        <v>657</v>
      </c>
      <c r="D2026" s="27" t="s">
        <v>153</v>
      </c>
      <c r="E2026" s="27" t="s">
        <v>659</v>
      </c>
      <c r="F2026" s="27" t="s">
        <v>700</v>
      </c>
      <c r="G2026" s="27" t="s">
        <v>701</v>
      </c>
      <c r="H2026" s="34" t="s">
        <v>644</v>
      </c>
      <c r="I2026" s="34" t="s">
        <v>645</v>
      </c>
      <c r="J2026" s="34" t="str">
        <f t="shared" si="156"/>
        <v>Admin &amp; OtherOther Overheads as % of Total Gross Profit</v>
      </c>
      <c r="K2026" s="34" t="str">
        <f t="shared" si="157"/>
        <v>220Heat/Light/Power - Toyota</v>
      </c>
      <c r="L2026" s="28">
        <f>+SUMIF('TB 4-24'!M:M,$AL2026,'TB 4-24'!G:G)</f>
        <v>0</v>
      </c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>
        <f>+SUMIF('Input Sheet'!$S:$S,$AL2026,'Input Sheet'!C:C)</f>
        <v>0</v>
      </c>
      <c r="Z2026" s="28">
        <f>+SUMIF('Input Sheet'!$S:$S,$AL2026,'Input Sheet'!D:D)</f>
        <v>0</v>
      </c>
      <c r="AA2026" s="28">
        <f>+SUMIF('Input Sheet'!$S:$S,$AL2026,'Input Sheet'!E:E)</f>
        <v>0</v>
      </c>
      <c r="AB2026" s="28">
        <f>+SUMIF('Input Sheet'!$S:$S,$AL2026,'Input Sheet'!F:F)</f>
        <v>0</v>
      </c>
      <c r="AC2026" s="28">
        <f>+SUMIF('Input Sheet'!$S:$S,$AL2026,'Input Sheet'!G:G)</f>
        <v>0</v>
      </c>
      <c r="AD2026" s="28">
        <f>+SUMIF('Input Sheet'!$S:$S,$AL2026,'Input Sheet'!H:H)</f>
        <v>0</v>
      </c>
      <c r="AE2026" s="28">
        <f>+SUMIF('Input Sheet'!$S:$S,$AL2026,'Input Sheet'!I:I)</f>
        <v>0</v>
      </c>
      <c r="AF2026" s="28">
        <f>+SUMIF('Input Sheet'!$S:$S,$AL2026,'Input Sheet'!J:J)</f>
        <v>0</v>
      </c>
      <c r="AG2026" s="28">
        <f>+SUMIF('Input Sheet'!$S:$S,$AL2026,'Input Sheet'!K:K)</f>
        <v>0</v>
      </c>
      <c r="AH2026" s="28">
        <f>+SUMIF('Input Sheet'!$S:$S,$AL2026,'Input Sheet'!L:L)</f>
        <v>0</v>
      </c>
      <c r="AI2026" s="28">
        <f>+SUMIF('Input Sheet'!$S:$S,$AL2026,'Input Sheet'!M:M)</f>
        <v>0</v>
      </c>
      <c r="AJ2026" s="28">
        <f>+SUMIF('Input Sheet'!$S:$S,$AL2026,'Input Sheet'!N:N)</f>
        <v>0</v>
      </c>
      <c r="AK2026" s="28"/>
      <c r="AL2026" s="27" t="str">
        <f t="shared" si="158"/>
        <v>220-7820</v>
      </c>
      <c r="AM2026" s="34" t="str">
        <f t="shared" si="159"/>
        <v>Admin &amp; Other</v>
      </c>
      <c r="AN2026" s="34" t="str">
        <f t="shared" si="160"/>
        <v>Admin &amp; OtherOther Overheads as % of Total Gross Profit</v>
      </c>
      <c r="AO2026" s="35"/>
      <c r="AP2026" s="35"/>
      <c r="AQ2026" s="35"/>
    </row>
    <row r="2027" spans="1:43" x14ac:dyDescent="0.25">
      <c r="A2027" s="27" t="s">
        <v>103</v>
      </c>
      <c r="B2027" s="27" t="s">
        <v>104</v>
      </c>
      <c r="C2027" s="27" t="s">
        <v>104</v>
      </c>
      <c r="D2027" s="27" t="s">
        <v>214</v>
      </c>
      <c r="E2027" s="27" t="s">
        <v>678</v>
      </c>
      <c r="F2027" s="27" t="s">
        <v>720</v>
      </c>
      <c r="G2027" s="27" t="s">
        <v>721</v>
      </c>
      <c r="H2027" s="34" t="s">
        <v>644</v>
      </c>
      <c r="I2027" s="34" t="s">
        <v>722</v>
      </c>
      <c r="J2027" s="34" t="str">
        <f t="shared" si="156"/>
        <v>Admin &amp; OtherR&amp;M and Cleaning as % of Total Gross Profit</v>
      </c>
      <c r="K2027" s="34" t="str">
        <f t="shared" si="157"/>
        <v>121Cleaning &amp; Security - Toyota</v>
      </c>
      <c r="L2027" s="28">
        <f>+SUMIF('TB 4-24'!M:M,$AL2027,'TB 4-24'!G:G)</f>
        <v>0</v>
      </c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>
        <f>+SUMIF('Input Sheet'!$S:$S,$AL2027,'Input Sheet'!C:C)</f>
        <v>0</v>
      </c>
      <c r="Z2027" s="28">
        <f>+SUMIF('Input Sheet'!$S:$S,$AL2027,'Input Sheet'!D:D)</f>
        <v>0</v>
      </c>
      <c r="AA2027" s="28">
        <f>+SUMIF('Input Sheet'!$S:$S,$AL2027,'Input Sheet'!E:E)</f>
        <v>0</v>
      </c>
      <c r="AB2027" s="28">
        <f>+SUMIF('Input Sheet'!$S:$S,$AL2027,'Input Sheet'!F:F)</f>
        <v>0</v>
      </c>
      <c r="AC2027" s="28">
        <f>+SUMIF('Input Sheet'!$S:$S,$AL2027,'Input Sheet'!G:G)</f>
        <v>0</v>
      </c>
      <c r="AD2027" s="28">
        <f>+SUMIF('Input Sheet'!$S:$S,$AL2027,'Input Sheet'!H:H)</f>
        <v>0</v>
      </c>
      <c r="AE2027" s="28">
        <f>+SUMIF('Input Sheet'!$S:$S,$AL2027,'Input Sheet'!I:I)</f>
        <v>0</v>
      </c>
      <c r="AF2027" s="28">
        <f>+SUMIF('Input Sheet'!$S:$S,$AL2027,'Input Sheet'!J:J)</f>
        <v>0</v>
      </c>
      <c r="AG2027" s="28">
        <f>+SUMIF('Input Sheet'!$S:$S,$AL2027,'Input Sheet'!K:K)</f>
        <v>0</v>
      </c>
      <c r="AH2027" s="28">
        <f>+SUMIF('Input Sheet'!$S:$S,$AL2027,'Input Sheet'!L:L)</f>
        <v>0</v>
      </c>
      <c r="AI2027" s="28">
        <f>+SUMIF('Input Sheet'!$S:$S,$AL2027,'Input Sheet'!M:M)</f>
        <v>0</v>
      </c>
      <c r="AJ2027" s="28">
        <f>+SUMIF('Input Sheet'!$S:$S,$AL2027,'Input Sheet'!N:N)</f>
        <v>0</v>
      </c>
      <c r="AK2027" s="28"/>
      <c r="AL2027" s="27" t="str">
        <f t="shared" si="158"/>
        <v>121-7470</v>
      </c>
      <c r="AM2027" s="34" t="str">
        <f t="shared" si="159"/>
        <v>Admin &amp; Other</v>
      </c>
      <c r="AN2027" s="34" t="str">
        <f t="shared" si="160"/>
        <v>Admin &amp; OtherR&amp;M and Cleaning as % of Total Gross Profit</v>
      </c>
      <c r="AO2027" s="35"/>
      <c r="AP2027" s="35"/>
      <c r="AQ2027" s="35"/>
    </row>
    <row r="2028" spans="1:43" x14ac:dyDescent="0.25">
      <c r="A2028" s="27" t="s">
        <v>103</v>
      </c>
      <c r="B2028" s="27" t="s">
        <v>104</v>
      </c>
      <c r="C2028" s="27" t="s">
        <v>657</v>
      </c>
      <c r="D2028" s="27" t="s">
        <v>214</v>
      </c>
      <c r="E2028" s="27" t="s">
        <v>660</v>
      </c>
      <c r="F2028" s="27" t="s">
        <v>720</v>
      </c>
      <c r="G2028" s="27" t="s">
        <v>721</v>
      </c>
      <c r="H2028" s="34" t="s">
        <v>644</v>
      </c>
      <c r="I2028" s="34" t="s">
        <v>722</v>
      </c>
      <c r="J2028" s="34" t="str">
        <f t="shared" si="156"/>
        <v>Admin &amp; OtherR&amp;M and Cleaning as % of Total Gross Profit</v>
      </c>
      <c r="K2028" s="34" t="str">
        <f t="shared" si="157"/>
        <v>200Cleaning &amp; Security - Toyota</v>
      </c>
      <c r="L2028" s="28">
        <f>+SUMIF('TB 4-24'!M:M,$AL2028,'TB 4-24'!G:G)</f>
        <v>0</v>
      </c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>
        <f>+SUMIF('Input Sheet'!$S:$S,$AL2028,'Input Sheet'!C:C)</f>
        <v>0</v>
      </c>
      <c r="Z2028" s="28">
        <f>+SUMIF('Input Sheet'!$S:$S,$AL2028,'Input Sheet'!D:D)</f>
        <v>0</v>
      </c>
      <c r="AA2028" s="28">
        <f>+SUMIF('Input Sheet'!$S:$S,$AL2028,'Input Sheet'!E:E)</f>
        <v>0</v>
      </c>
      <c r="AB2028" s="28">
        <f>+SUMIF('Input Sheet'!$S:$S,$AL2028,'Input Sheet'!F:F)</f>
        <v>0</v>
      </c>
      <c r="AC2028" s="28">
        <f>+SUMIF('Input Sheet'!$S:$S,$AL2028,'Input Sheet'!G:G)</f>
        <v>0</v>
      </c>
      <c r="AD2028" s="28">
        <f>+SUMIF('Input Sheet'!$S:$S,$AL2028,'Input Sheet'!H:H)</f>
        <v>0</v>
      </c>
      <c r="AE2028" s="28">
        <f>+SUMIF('Input Sheet'!$S:$S,$AL2028,'Input Sheet'!I:I)</f>
        <v>0</v>
      </c>
      <c r="AF2028" s="28">
        <f>+SUMIF('Input Sheet'!$S:$S,$AL2028,'Input Sheet'!J:J)</f>
        <v>0</v>
      </c>
      <c r="AG2028" s="28">
        <f>+SUMIF('Input Sheet'!$S:$S,$AL2028,'Input Sheet'!K:K)</f>
        <v>0</v>
      </c>
      <c r="AH2028" s="28">
        <f>+SUMIF('Input Sheet'!$S:$S,$AL2028,'Input Sheet'!L:L)</f>
        <v>0</v>
      </c>
      <c r="AI2028" s="28">
        <f>+SUMIF('Input Sheet'!$S:$S,$AL2028,'Input Sheet'!M:M)</f>
        <v>0</v>
      </c>
      <c r="AJ2028" s="28">
        <f>+SUMIF('Input Sheet'!$S:$S,$AL2028,'Input Sheet'!N:N)</f>
        <v>0</v>
      </c>
      <c r="AK2028" s="28"/>
      <c r="AL2028" s="27" t="str">
        <f t="shared" si="158"/>
        <v>200-7470</v>
      </c>
      <c r="AM2028" s="34" t="str">
        <f t="shared" si="159"/>
        <v>Admin &amp; Other</v>
      </c>
      <c r="AN2028" s="34" t="str">
        <f t="shared" si="160"/>
        <v>Admin &amp; OtherR&amp;M and Cleaning as % of Total Gross Profit</v>
      </c>
      <c r="AO2028" s="35"/>
      <c r="AP2028" s="35"/>
      <c r="AQ2028" s="35"/>
    </row>
    <row r="2029" spans="1:43" x14ac:dyDescent="0.25">
      <c r="A2029" s="27" t="s">
        <v>103</v>
      </c>
      <c r="B2029" s="27" t="s">
        <v>104</v>
      </c>
      <c r="C2029" s="27" t="s">
        <v>657</v>
      </c>
      <c r="D2029" s="27" t="s">
        <v>214</v>
      </c>
      <c r="E2029" s="27" t="s">
        <v>661</v>
      </c>
      <c r="F2029" s="27" t="s">
        <v>720</v>
      </c>
      <c r="G2029" s="27" t="s">
        <v>721</v>
      </c>
      <c r="H2029" s="34" t="s">
        <v>644</v>
      </c>
      <c r="I2029" s="34" t="s">
        <v>722</v>
      </c>
      <c r="J2029" s="34" t="str">
        <f t="shared" si="156"/>
        <v>Admin &amp; OtherR&amp;M and Cleaning as % of Total Gross Profit</v>
      </c>
      <c r="K2029" s="34" t="str">
        <f t="shared" si="157"/>
        <v>221Cleaning &amp; Security - Toyota</v>
      </c>
      <c r="L2029" s="28">
        <f>+SUMIF('TB 4-24'!M:M,$AL2029,'TB 4-24'!G:G)</f>
        <v>0</v>
      </c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>
        <f>+SUMIF('Input Sheet'!$S:$S,$AL2029,'Input Sheet'!C:C)</f>
        <v>0</v>
      </c>
      <c r="Z2029" s="28">
        <f>+SUMIF('Input Sheet'!$S:$S,$AL2029,'Input Sheet'!D:D)</f>
        <v>0</v>
      </c>
      <c r="AA2029" s="28">
        <f>+SUMIF('Input Sheet'!$S:$S,$AL2029,'Input Sheet'!E:E)</f>
        <v>0</v>
      </c>
      <c r="AB2029" s="28">
        <f>+SUMIF('Input Sheet'!$S:$S,$AL2029,'Input Sheet'!F:F)</f>
        <v>0</v>
      </c>
      <c r="AC2029" s="28">
        <f>+SUMIF('Input Sheet'!$S:$S,$AL2029,'Input Sheet'!G:G)</f>
        <v>0</v>
      </c>
      <c r="AD2029" s="28">
        <f>+SUMIF('Input Sheet'!$S:$S,$AL2029,'Input Sheet'!H:H)</f>
        <v>0</v>
      </c>
      <c r="AE2029" s="28">
        <f>+SUMIF('Input Sheet'!$S:$S,$AL2029,'Input Sheet'!I:I)</f>
        <v>0</v>
      </c>
      <c r="AF2029" s="28">
        <f>+SUMIF('Input Sheet'!$S:$S,$AL2029,'Input Sheet'!J:J)</f>
        <v>0</v>
      </c>
      <c r="AG2029" s="28">
        <f>+SUMIF('Input Sheet'!$S:$S,$AL2029,'Input Sheet'!K:K)</f>
        <v>0</v>
      </c>
      <c r="AH2029" s="28">
        <f>+SUMIF('Input Sheet'!$S:$S,$AL2029,'Input Sheet'!L:L)</f>
        <v>0</v>
      </c>
      <c r="AI2029" s="28">
        <f>+SUMIF('Input Sheet'!$S:$S,$AL2029,'Input Sheet'!M:M)</f>
        <v>0</v>
      </c>
      <c r="AJ2029" s="28">
        <f>+SUMIF('Input Sheet'!$S:$S,$AL2029,'Input Sheet'!N:N)</f>
        <v>0</v>
      </c>
      <c r="AK2029" s="28"/>
      <c r="AL2029" s="27" t="str">
        <f t="shared" si="158"/>
        <v>221-7470</v>
      </c>
      <c r="AM2029" s="34" t="str">
        <f t="shared" si="159"/>
        <v>Admin &amp; Other</v>
      </c>
      <c r="AN2029" s="34" t="str">
        <f t="shared" si="160"/>
        <v>Admin &amp; OtherR&amp;M and Cleaning as % of Total Gross Profit</v>
      </c>
      <c r="AO2029" s="35"/>
      <c r="AP2029" s="35"/>
      <c r="AQ2029" s="35"/>
    </row>
    <row r="2030" spans="1:43" x14ac:dyDescent="0.25">
      <c r="A2030" s="27" t="s">
        <v>103</v>
      </c>
      <c r="B2030" s="27" t="s">
        <v>104</v>
      </c>
      <c r="C2030" s="27" t="s">
        <v>657</v>
      </c>
      <c r="D2030" s="27" t="s">
        <v>214</v>
      </c>
      <c r="E2030" s="27" t="s">
        <v>662</v>
      </c>
      <c r="F2030" s="27" t="s">
        <v>720</v>
      </c>
      <c r="G2030" s="27" t="s">
        <v>721</v>
      </c>
      <c r="H2030" s="34" t="s">
        <v>644</v>
      </c>
      <c r="I2030" s="34" t="s">
        <v>722</v>
      </c>
      <c r="J2030" s="34" t="str">
        <f t="shared" si="156"/>
        <v>Admin &amp; OtherR&amp;M and Cleaning as % of Total Gross Profit</v>
      </c>
      <c r="K2030" s="34" t="str">
        <f t="shared" si="157"/>
        <v>260Cleaning &amp; Security - Toyota</v>
      </c>
      <c r="L2030" s="28">
        <f>+SUMIF('TB 4-24'!M:M,$AL2030,'TB 4-24'!G:G)</f>
        <v>0</v>
      </c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>
        <f>+SUMIF('Input Sheet'!$S:$S,$AL2030,'Input Sheet'!C:C)</f>
        <v>0</v>
      </c>
      <c r="Z2030" s="28">
        <f>+SUMIF('Input Sheet'!$S:$S,$AL2030,'Input Sheet'!D:D)</f>
        <v>0</v>
      </c>
      <c r="AA2030" s="28">
        <f>+SUMIF('Input Sheet'!$S:$S,$AL2030,'Input Sheet'!E:E)</f>
        <v>0</v>
      </c>
      <c r="AB2030" s="28">
        <f>+SUMIF('Input Sheet'!$S:$S,$AL2030,'Input Sheet'!F:F)</f>
        <v>0</v>
      </c>
      <c r="AC2030" s="28">
        <f>+SUMIF('Input Sheet'!$S:$S,$AL2030,'Input Sheet'!G:G)</f>
        <v>0</v>
      </c>
      <c r="AD2030" s="28">
        <f>+SUMIF('Input Sheet'!$S:$S,$AL2030,'Input Sheet'!H:H)</f>
        <v>0</v>
      </c>
      <c r="AE2030" s="28">
        <f>+SUMIF('Input Sheet'!$S:$S,$AL2030,'Input Sheet'!I:I)</f>
        <v>0</v>
      </c>
      <c r="AF2030" s="28">
        <f>+SUMIF('Input Sheet'!$S:$S,$AL2030,'Input Sheet'!J:J)</f>
        <v>0</v>
      </c>
      <c r="AG2030" s="28">
        <f>+SUMIF('Input Sheet'!$S:$S,$AL2030,'Input Sheet'!K:K)</f>
        <v>0</v>
      </c>
      <c r="AH2030" s="28">
        <f>+SUMIF('Input Sheet'!$S:$S,$AL2030,'Input Sheet'!L:L)</f>
        <v>0</v>
      </c>
      <c r="AI2030" s="28">
        <f>+SUMIF('Input Sheet'!$S:$S,$AL2030,'Input Sheet'!M:M)</f>
        <v>0</v>
      </c>
      <c r="AJ2030" s="28">
        <f>+SUMIF('Input Sheet'!$S:$S,$AL2030,'Input Sheet'!N:N)</f>
        <v>0</v>
      </c>
      <c r="AK2030" s="28"/>
      <c r="AL2030" s="27" t="str">
        <f t="shared" si="158"/>
        <v>260-7470</v>
      </c>
      <c r="AM2030" s="34" t="str">
        <f t="shared" si="159"/>
        <v>Admin &amp; Other</v>
      </c>
      <c r="AN2030" s="34" t="str">
        <f t="shared" si="160"/>
        <v>Admin &amp; OtherR&amp;M and Cleaning as % of Total Gross Profit</v>
      </c>
      <c r="AO2030" s="35"/>
      <c r="AP2030" s="35"/>
      <c r="AQ2030" s="35"/>
    </row>
    <row r="2031" spans="1:43" x14ac:dyDescent="0.25">
      <c r="A2031" s="27" t="s">
        <v>103</v>
      </c>
      <c r="B2031" s="27" t="s">
        <v>104</v>
      </c>
      <c r="C2031" s="27" t="s">
        <v>663</v>
      </c>
      <c r="D2031" s="27" t="s">
        <v>214</v>
      </c>
      <c r="E2031" s="27" t="s">
        <v>664</v>
      </c>
      <c r="F2031" s="27" t="s">
        <v>720</v>
      </c>
      <c r="G2031" s="27" t="s">
        <v>721</v>
      </c>
      <c r="H2031" s="34" t="s">
        <v>644</v>
      </c>
      <c r="I2031" s="34" t="s">
        <v>722</v>
      </c>
      <c r="J2031" s="34" t="str">
        <f t="shared" si="156"/>
        <v>Admin &amp; OtherR&amp;M and Cleaning as % of Total Gross Profit</v>
      </c>
      <c r="K2031" s="34" t="str">
        <f t="shared" si="157"/>
        <v>400Cleaning &amp; Security - Toyota</v>
      </c>
      <c r="L2031" s="28">
        <f>+SUMIF('TB 4-24'!M:M,$AL2031,'TB 4-24'!G:G)</f>
        <v>0</v>
      </c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>
        <f>+SUMIF('Input Sheet'!$S:$S,$AL2031,'Input Sheet'!C:C)</f>
        <v>0</v>
      </c>
      <c r="Z2031" s="28">
        <f>+SUMIF('Input Sheet'!$S:$S,$AL2031,'Input Sheet'!D:D)</f>
        <v>0</v>
      </c>
      <c r="AA2031" s="28">
        <f>+SUMIF('Input Sheet'!$S:$S,$AL2031,'Input Sheet'!E:E)</f>
        <v>0</v>
      </c>
      <c r="AB2031" s="28">
        <f>+SUMIF('Input Sheet'!$S:$S,$AL2031,'Input Sheet'!F:F)</f>
        <v>0</v>
      </c>
      <c r="AC2031" s="28">
        <f>+SUMIF('Input Sheet'!$S:$S,$AL2031,'Input Sheet'!G:G)</f>
        <v>0</v>
      </c>
      <c r="AD2031" s="28">
        <f>+SUMIF('Input Sheet'!$S:$S,$AL2031,'Input Sheet'!H:H)</f>
        <v>0</v>
      </c>
      <c r="AE2031" s="28">
        <f>+SUMIF('Input Sheet'!$S:$S,$AL2031,'Input Sheet'!I:I)</f>
        <v>0</v>
      </c>
      <c r="AF2031" s="28">
        <f>+SUMIF('Input Sheet'!$S:$S,$AL2031,'Input Sheet'!J:J)</f>
        <v>0</v>
      </c>
      <c r="AG2031" s="28">
        <f>+SUMIF('Input Sheet'!$S:$S,$AL2031,'Input Sheet'!K:K)</f>
        <v>0</v>
      </c>
      <c r="AH2031" s="28">
        <f>+SUMIF('Input Sheet'!$S:$S,$AL2031,'Input Sheet'!L:L)</f>
        <v>0</v>
      </c>
      <c r="AI2031" s="28">
        <f>+SUMIF('Input Sheet'!$S:$S,$AL2031,'Input Sheet'!M:M)</f>
        <v>0</v>
      </c>
      <c r="AJ2031" s="28">
        <f>+SUMIF('Input Sheet'!$S:$S,$AL2031,'Input Sheet'!N:N)</f>
        <v>0</v>
      </c>
      <c r="AK2031" s="28"/>
      <c r="AL2031" s="27" t="str">
        <f t="shared" si="158"/>
        <v>400-7470</v>
      </c>
      <c r="AM2031" s="34" t="str">
        <f t="shared" si="159"/>
        <v>Admin &amp; Other</v>
      </c>
      <c r="AN2031" s="34" t="str">
        <f t="shared" si="160"/>
        <v>Admin &amp; OtherR&amp;M and Cleaning as % of Total Gross Profit</v>
      </c>
      <c r="AO2031" s="35"/>
      <c r="AP2031" s="35"/>
      <c r="AQ2031" s="35"/>
    </row>
    <row r="2032" spans="1:43" x14ac:dyDescent="0.25">
      <c r="A2032" s="27" t="s">
        <v>103</v>
      </c>
      <c r="B2032" s="27" t="s">
        <v>104</v>
      </c>
      <c r="C2032" s="27" t="s">
        <v>663</v>
      </c>
      <c r="D2032" s="27" t="s">
        <v>214</v>
      </c>
      <c r="E2032" s="27" t="s">
        <v>665</v>
      </c>
      <c r="F2032" s="27" t="s">
        <v>720</v>
      </c>
      <c r="G2032" s="27" t="s">
        <v>721</v>
      </c>
      <c r="H2032" s="34" t="s">
        <v>644</v>
      </c>
      <c r="I2032" s="34" t="s">
        <v>722</v>
      </c>
      <c r="J2032" s="34" t="str">
        <f t="shared" si="156"/>
        <v>Admin &amp; OtherR&amp;M and Cleaning as % of Total Gross Profit</v>
      </c>
      <c r="K2032" s="34" t="str">
        <f t="shared" si="157"/>
        <v>410Cleaning &amp; Security - Toyota</v>
      </c>
      <c r="L2032" s="28">
        <f>+SUMIF('TB 4-24'!M:M,$AL2032,'TB 4-24'!G:G)</f>
        <v>0</v>
      </c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>
        <f>+SUMIF('Input Sheet'!$S:$S,$AL2032,'Input Sheet'!C:C)</f>
        <v>0</v>
      </c>
      <c r="Z2032" s="28">
        <f>+SUMIF('Input Sheet'!$S:$S,$AL2032,'Input Sheet'!D:D)</f>
        <v>0</v>
      </c>
      <c r="AA2032" s="28">
        <f>+SUMIF('Input Sheet'!$S:$S,$AL2032,'Input Sheet'!E:E)</f>
        <v>0</v>
      </c>
      <c r="AB2032" s="28">
        <f>+SUMIF('Input Sheet'!$S:$S,$AL2032,'Input Sheet'!F:F)</f>
        <v>0</v>
      </c>
      <c r="AC2032" s="28">
        <f>+SUMIF('Input Sheet'!$S:$S,$AL2032,'Input Sheet'!G:G)</f>
        <v>0</v>
      </c>
      <c r="AD2032" s="28">
        <f>+SUMIF('Input Sheet'!$S:$S,$AL2032,'Input Sheet'!H:H)</f>
        <v>0</v>
      </c>
      <c r="AE2032" s="28">
        <f>+SUMIF('Input Sheet'!$S:$S,$AL2032,'Input Sheet'!I:I)</f>
        <v>0</v>
      </c>
      <c r="AF2032" s="28">
        <f>+SUMIF('Input Sheet'!$S:$S,$AL2032,'Input Sheet'!J:J)</f>
        <v>0</v>
      </c>
      <c r="AG2032" s="28">
        <f>+SUMIF('Input Sheet'!$S:$S,$AL2032,'Input Sheet'!K:K)</f>
        <v>0</v>
      </c>
      <c r="AH2032" s="28">
        <f>+SUMIF('Input Sheet'!$S:$S,$AL2032,'Input Sheet'!L:L)</f>
        <v>0</v>
      </c>
      <c r="AI2032" s="28">
        <f>+SUMIF('Input Sheet'!$S:$S,$AL2032,'Input Sheet'!M:M)</f>
        <v>0</v>
      </c>
      <c r="AJ2032" s="28">
        <f>+SUMIF('Input Sheet'!$S:$S,$AL2032,'Input Sheet'!N:N)</f>
        <v>0</v>
      </c>
      <c r="AK2032" s="28"/>
      <c r="AL2032" s="27" t="str">
        <f t="shared" si="158"/>
        <v>410-7470</v>
      </c>
      <c r="AM2032" s="34" t="str">
        <f t="shared" si="159"/>
        <v>Admin &amp; Other</v>
      </c>
      <c r="AN2032" s="34" t="str">
        <f t="shared" si="160"/>
        <v>Admin &amp; OtherR&amp;M and Cleaning as % of Total Gross Profit</v>
      </c>
      <c r="AO2032" s="35"/>
      <c r="AP2032" s="35"/>
      <c r="AQ2032" s="35"/>
    </row>
    <row r="2033" spans="1:43" x14ac:dyDescent="0.25">
      <c r="A2033" s="27" t="s">
        <v>103</v>
      </c>
      <c r="B2033" s="27" t="s">
        <v>104</v>
      </c>
      <c r="C2033" s="27" t="s">
        <v>663</v>
      </c>
      <c r="D2033" s="27" t="s">
        <v>214</v>
      </c>
      <c r="E2033" s="27" t="s">
        <v>666</v>
      </c>
      <c r="F2033" s="27" t="s">
        <v>720</v>
      </c>
      <c r="G2033" s="27" t="s">
        <v>721</v>
      </c>
      <c r="H2033" s="34" t="s">
        <v>644</v>
      </c>
      <c r="I2033" s="34" t="s">
        <v>722</v>
      </c>
      <c r="J2033" s="34" t="str">
        <f t="shared" si="156"/>
        <v>Admin &amp; OtherR&amp;M and Cleaning as % of Total Gross Profit</v>
      </c>
      <c r="K2033" s="34" t="str">
        <f t="shared" si="157"/>
        <v>420Cleaning &amp; Security - Toyota</v>
      </c>
      <c r="L2033" s="28">
        <f>+SUMIF('TB 4-24'!M:M,$AL2033,'TB 4-24'!G:G)</f>
        <v>0</v>
      </c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>
        <f>+SUMIF('Input Sheet'!$S:$S,$AL2033,'Input Sheet'!C:C)</f>
        <v>0</v>
      </c>
      <c r="Z2033" s="28">
        <f>+SUMIF('Input Sheet'!$S:$S,$AL2033,'Input Sheet'!D:D)</f>
        <v>0</v>
      </c>
      <c r="AA2033" s="28">
        <f>+SUMIF('Input Sheet'!$S:$S,$AL2033,'Input Sheet'!E:E)</f>
        <v>0</v>
      </c>
      <c r="AB2033" s="28">
        <f>+SUMIF('Input Sheet'!$S:$S,$AL2033,'Input Sheet'!F:F)</f>
        <v>0</v>
      </c>
      <c r="AC2033" s="28">
        <f>+SUMIF('Input Sheet'!$S:$S,$AL2033,'Input Sheet'!G:G)</f>
        <v>0</v>
      </c>
      <c r="AD2033" s="28">
        <f>+SUMIF('Input Sheet'!$S:$S,$AL2033,'Input Sheet'!H:H)</f>
        <v>0</v>
      </c>
      <c r="AE2033" s="28">
        <f>+SUMIF('Input Sheet'!$S:$S,$AL2033,'Input Sheet'!I:I)</f>
        <v>0</v>
      </c>
      <c r="AF2033" s="28">
        <f>+SUMIF('Input Sheet'!$S:$S,$AL2033,'Input Sheet'!J:J)</f>
        <v>0</v>
      </c>
      <c r="AG2033" s="28">
        <f>+SUMIF('Input Sheet'!$S:$S,$AL2033,'Input Sheet'!K:K)</f>
        <v>0</v>
      </c>
      <c r="AH2033" s="28">
        <f>+SUMIF('Input Sheet'!$S:$S,$AL2033,'Input Sheet'!L:L)</f>
        <v>0</v>
      </c>
      <c r="AI2033" s="28">
        <f>+SUMIF('Input Sheet'!$S:$S,$AL2033,'Input Sheet'!M:M)</f>
        <v>0</v>
      </c>
      <c r="AJ2033" s="28">
        <f>+SUMIF('Input Sheet'!$S:$S,$AL2033,'Input Sheet'!N:N)</f>
        <v>0</v>
      </c>
      <c r="AK2033" s="28"/>
      <c r="AL2033" s="27" t="str">
        <f t="shared" si="158"/>
        <v>420-7470</v>
      </c>
      <c r="AM2033" s="34" t="str">
        <f t="shared" si="159"/>
        <v>Admin &amp; Other</v>
      </c>
      <c r="AN2033" s="34" t="str">
        <f t="shared" si="160"/>
        <v>Admin &amp; OtherR&amp;M and Cleaning as % of Total Gross Profit</v>
      </c>
      <c r="AO2033" s="35"/>
      <c r="AP2033" s="35"/>
      <c r="AQ2033" s="35"/>
    </row>
    <row r="2034" spans="1:43" x14ac:dyDescent="0.25">
      <c r="A2034" s="27" t="s">
        <v>103</v>
      </c>
      <c r="B2034" s="27" t="s">
        <v>104</v>
      </c>
      <c r="C2034" s="27" t="s">
        <v>663</v>
      </c>
      <c r="D2034" s="27" t="s">
        <v>214</v>
      </c>
      <c r="E2034" s="27" t="s">
        <v>667</v>
      </c>
      <c r="F2034" s="27" t="s">
        <v>720</v>
      </c>
      <c r="G2034" s="27" t="s">
        <v>721</v>
      </c>
      <c r="H2034" s="34" t="s">
        <v>644</v>
      </c>
      <c r="I2034" s="34" t="s">
        <v>722</v>
      </c>
      <c r="J2034" s="34" t="str">
        <f t="shared" si="156"/>
        <v>Admin &amp; OtherR&amp;M and Cleaning as % of Total Gross Profit</v>
      </c>
      <c r="K2034" s="34" t="str">
        <f t="shared" si="157"/>
        <v>421Cleaning &amp; Security - Toyota</v>
      </c>
      <c r="L2034" s="28">
        <f>+SUMIF('TB 4-24'!M:M,$AL2034,'TB 4-24'!G:G)</f>
        <v>0</v>
      </c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>
        <f>+SUMIF('Input Sheet'!$S:$S,$AL2034,'Input Sheet'!C:C)</f>
        <v>0</v>
      </c>
      <c r="Z2034" s="28">
        <f>+SUMIF('Input Sheet'!$S:$S,$AL2034,'Input Sheet'!D:D)</f>
        <v>0</v>
      </c>
      <c r="AA2034" s="28">
        <f>+SUMIF('Input Sheet'!$S:$S,$AL2034,'Input Sheet'!E:E)</f>
        <v>0</v>
      </c>
      <c r="AB2034" s="28">
        <f>+SUMIF('Input Sheet'!$S:$S,$AL2034,'Input Sheet'!F:F)</f>
        <v>0</v>
      </c>
      <c r="AC2034" s="28">
        <f>+SUMIF('Input Sheet'!$S:$S,$AL2034,'Input Sheet'!G:G)</f>
        <v>0</v>
      </c>
      <c r="AD2034" s="28">
        <f>+SUMIF('Input Sheet'!$S:$S,$AL2034,'Input Sheet'!H:H)</f>
        <v>0</v>
      </c>
      <c r="AE2034" s="28">
        <f>+SUMIF('Input Sheet'!$S:$S,$AL2034,'Input Sheet'!I:I)</f>
        <v>0</v>
      </c>
      <c r="AF2034" s="28">
        <f>+SUMIF('Input Sheet'!$S:$S,$AL2034,'Input Sheet'!J:J)</f>
        <v>0</v>
      </c>
      <c r="AG2034" s="28">
        <f>+SUMIF('Input Sheet'!$S:$S,$AL2034,'Input Sheet'!K:K)</f>
        <v>0</v>
      </c>
      <c r="AH2034" s="28">
        <f>+SUMIF('Input Sheet'!$S:$S,$AL2034,'Input Sheet'!L:L)</f>
        <v>0</v>
      </c>
      <c r="AI2034" s="28">
        <f>+SUMIF('Input Sheet'!$S:$S,$AL2034,'Input Sheet'!M:M)</f>
        <v>0</v>
      </c>
      <c r="AJ2034" s="28">
        <f>+SUMIF('Input Sheet'!$S:$S,$AL2034,'Input Sheet'!N:N)</f>
        <v>0</v>
      </c>
      <c r="AK2034" s="28"/>
      <c r="AL2034" s="27" t="str">
        <f t="shared" si="158"/>
        <v>421-7470</v>
      </c>
      <c r="AM2034" s="34" t="str">
        <f t="shared" si="159"/>
        <v>Admin &amp; Other</v>
      </c>
      <c r="AN2034" s="34" t="str">
        <f t="shared" si="160"/>
        <v>Admin &amp; OtherR&amp;M and Cleaning as % of Total Gross Profit</v>
      </c>
      <c r="AO2034" s="35"/>
      <c r="AP2034" s="35"/>
      <c r="AQ2034" s="35"/>
    </row>
    <row r="2035" spans="1:43" x14ac:dyDescent="0.25">
      <c r="A2035" s="27" t="s">
        <v>103</v>
      </c>
      <c r="B2035" s="27" t="s">
        <v>104</v>
      </c>
      <c r="C2035" s="27" t="s">
        <v>663</v>
      </c>
      <c r="D2035" s="27" t="s">
        <v>214</v>
      </c>
      <c r="E2035" s="27" t="s">
        <v>670</v>
      </c>
      <c r="F2035" s="27" t="s">
        <v>720</v>
      </c>
      <c r="G2035" s="27" t="s">
        <v>721</v>
      </c>
      <c r="H2035" s="34" t="s">
        <v>644</v>
      </c>
      <c r="I2035" s="34" t="s">
        <v>722</v>
      </c>
      <c r="J2035" s="34" t="str">
        <f t="shared" si="156"/>
        <v>Admin &amp; OtherR&amp;M and Cleaning as % of Total Gross Profit</v>
      </c>
      <c r="K2035" s="34" t="str">
        <f t="shared" si="157"/>
        <v>460Cleaning &amp; Security - Toyota</v>
      </c>
      <c r="L2035" s="28">
        <f>+SUMIF('TB 4-24'!M:M,$AL2035,'TB 4-24'!G:G)</f>
        <v>0</v>
      </c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>
        <f>+SUMIF('Input Sheet'!$S:$S,$AL2035,'Input Sheet'!C:C)</f>
        <v>0</v>
      </c>
      <c r="Z2035" s="28">
        <f>+SUMIF('Input Sheet'!$S:$S,$AL2035,'Input Sheet'!D:D)</f>
        <v>0</v>
      </c>
      <c r="AA2035" s="28">
        <f>+SUMIF('Input Sheet'!$S:$S,$AL2035,'Input Sheet'!E:E)</f>
        <v>0</v>
      </c>
      <c r="AB2035" s="28">
        <f>+SUMIF('Input Sheet'!$S:$S,$AL2035,'Input Sheet'!F:F)</f>
        <v>0</v>
      </c>
      <c r="AC2035" s="28">
        <f>+SUMIF('Input Sheet'!$S:$S,$AL2035,'Input Sheet'!G:G)</f>
        <v>0</v>
      </c>
      <c r="AD2035" s="28">
        <f>+SUMIF('Input Sheet'!$S:$S,$AL2035,'Input Sheet'!H:H)</f>
        <v>0</v>
      </c>
      <c r="AE2035" s="28">
        <f>+SUMIF('Input Sheet'!$S:$S,$AL2035,'Input Sheet'!I:I)</f>
        <v>0</v>
      </c>
      <c r="AF2035" s="28">
        <f>+SUMIF('Input Sheet'!$S:$S,$AL2035,'Input Sheet'!J:J)</f>
        <v>0</v>
      </c>
      <c r="AG2035" s="28">
        <f>+SUMIF('Input Sheet'!$S:$S,$AL2035,'Input Sheet'!K:K)</f>
        <v>0</v>
      </c>
      <c r="AH2035" s="28">
        <f>+SUMIF('Input Sheet'!$S:$S,$AL2035,'Input Sheet'!L:L)</f>
        <v>0</v>
      </c>
      <c r="AI2035" s="28">
        <f>+SUMIF('Input Sheet'!$S:$S,$AL2035,'Input Sheet'!M:M)</f>
        <v>0</v>
      </c>
      <c r="AJ2035" s="28">
        <f>+SUMIF('Input Sheet'!$S:$S,$AL2035,'Input Sheet'!N:N)</f>
        <v>0</v>
      </c>
      <c r="AK2035" s="28"/>
      <c r="AL2035" s="27" t="str">
        <f t="shared" si="158"/>
        <v>460-7470</v>
      </c>
      <c r="AM2035" s="34" t="str">
        <f t="shared" si="159"/>
        <v>Admin &amp; Other</v>
      </c>
      <c r="AN2035" s="34" t="str">
        <f t="shared" si="160"/>
        <v>Admin &amp; OtherR&amp;M and Cleaning as % of Total Gross Profit</v>
      </c>
      <c r="AO2035" s="35"/>
      <c r="AP2035" s="35"/>
      <c r="AQ2035" s="35"/>
    </row>
    <row r="2036" spans="1:43" x14ac:dyDescent="0.25">
      <c r="A2036" s="27" t="s">
        <v>103</v>
      </c>
      <c r="B2036" s="27" t="s">
        <v>104</v>
      </c>
      <c r="C2036" s="27" t="s">
        <v>671</v>
      </c>
      <c r="D2036" s="27" t="s">
        <v>214</v>
      </c>
      <c r="E2036" s="27" t="s">
        <v>672</v>
      </c>
      <c r="F2036" s="27" t="s">
        <v>720</v>
      </c>
      <c r="G2036" s="27" t="s">
        <v>721</v>
      </c>
      <c r="H2036" s="34" t="s">
        <v>644</v>
      </c>
      <c r="I2036" s="34" t="s">
        <v>722</v>
      </c>
      <c r="J2036" s="34" t="str">
        <f t="shared" si="156"/>
        <v>Admin &amp; OtherR&amp;M and Cleaning as % of Total Gross Profit</v>
      </c>
      <c r="K2036" s="34" t="str">
        <f t="shared" si="157"/>
        <v>300Cleaning &amp; Security - Toyota</v>
      </c>
      <c r="L2036" s="28">
        <f>+SUMIF('TB 4-24'!M:M,$AL2036,'TB 4-24'!G:G)</f>
        <v>0</v>
      </c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>
        <f>+SUMIF('Input Sheet'!$S:$S,$AL2036,'Input Sheet'!C:C)</f>
        <v>0</v>
      </c>
      <c r="Z2036" s="28">
        <f>+SUMIF('Input Sheet'!$S:$S,$AL2036,'Input Sheet'!D:D)</f>
        <v>0</v>
      </c>
      <c r="AA2036" s="28">
        <f>+SUMIF('Input Sheet'!$S:$S,$AL2036,'Input Sheet'!E:E)</f>
        <v>0</v>
      </c>
      <c r="AB2036" s="28">
        <f>+SUMIF('Input Sheet'!$S:$S,$AL2036,'Input Sheet'!F:F)</f>
        <v>0</v>
      </c>
      <c r="AC2036" s="28">
        <f>+SUMIF('Input Sheet'!$S:$S,$AL2036,'Input Sheet'!G:G)</f>
        <v>0</v>
      </c>
      <c r="AD2036" s="28">
        <f>+SUMIF('Input Sheet'!$S:$S,$AL2036,'Input Sheet'!H:H)</f>
        <v>0</v>
      </c>
      <c r="AE2036" s="28">
        <f>+SUMIF('Input Sheet'!$S:$S,$AL2036,'Input Sheet'!I:I)</f>
        <v>0</v>
      </c>
      <c r="AF2036" s="28">
        <f>+SUMIF('Input Sheet'!$S:$S,$AL2036,'Input Sheet'!J:J)</f>
        <v>0</v>
      </c>
      <c r="AG2036" s="28">
        <f>+SUMIF('Input Sheet'!$S:$S,$AL2036,'Input Sheet'!K:K)</f>
        <v>0</v>
      </c>
      <c r="AH2036" s="28">
        <f>+SUMIF('Input Sheet'!$S:$S,$AL2036,'Input Sheet'!L:L)</f>
        <v>0</v>
      </c>
      <c r="AI2036" s="28">
        <f>+SUMIF('Input Sheet'!$S:$S,$AL2036,'Input Sheet'!M:M)</f>
        <v>0</v>
      </c>
      <c r="AJ2036" s="28">
        <f>+SUMIF('Input Sheet'!$S:$S,$AL2036,'Input Sheet'!N:N)</f>
        <v>0</v>
      </c>
      <c r="AK2036" s="28"/>
      <c r="AL2036" s="27" t="str">
        <f t="shared" si="158"/>
        <v>300-7470</v>
      </c>
      <c r="AM2036" s="34" t="str">
        <f t="shared" si="159"/>
        <v>Admin &amp; Other</v>
      </c>
      <c r="AN2036" s="34" t="str">
        <f t="shared" si="160"/>
        <v>Admin &amp; OtherR&amp;M and Cleaning as % of Total Gross Profit</v>
      </c>
      <c r="AO2036" s="35"/>
      <c r="AP2036" s="35"/>
      <c r="AQ2036" s="35"/>
    </row>
    <row r="2037" spans="1:43" x14ac:dyDescent="0.25">
      <c r="A2037" s="27" t="s">
        <v>103</v>
      </c>
      <c r="B2037" s="27" t="s">
        <v>104</v>
      </c>
      <c r="C2037" s="27" t="s">
        <v>671</v>
      </c>
      <c r="D2037" s="27" t="s">
        <v>214</v>
      </c>
      <c r="E2037" s="27" t="s">
        <v>673</v>
      </c>
      <c r="F2037" s="27" t="s">
        <v>720</v>
      </c>
      <c r="G2037" s="27" t="s">
        <v>721</v>
      </c>
      <c r="H2037" s="34" t="s">
        <v>644</v>
      </c>
      <c r="I2037" s="34" t="s">
        <v>722</v>
      </c>
      <c r="J2037" s="34" t="str">
        <f t="shared" si="156"/>
        <v>Admin &amp; OtherR&amp;M and Cleaning as % of Total Gross Profit</v>
      </c>
      <c r="K2037" s="34" t="str">
        <f t="shared" si="157"/>
        <v>310Cleaning &amp; Security - Toyota</v>
      </c>
      <c r="L2037" s="28">
        <f>+SUMIF('TB 4-24'!M:M,$AL2037,'TB 4-24'!G:G)</f>
        <v>0</v>
      </c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>
        <f>+SUMIF('Input Sheet'!$S:$S,$AL2037,'Input Sheet'!C:C)</f>
        <v>0</v>
      </c>
      <c r="Z2037" s="28">
        <f>+SUMIF('Input Sheet'!$S:$S,$AL2037,'Input Sheet'!D:D)</f>
        <v>0</v>
      </c>
      <c r="AA2037" s="28">
        <f>+SUMIF('Input Sheet'!$S:$S,$AL2037,'Input Sheet'!E:E)</f>
        <v>0</v>
      </c>
      <c r="AB2037" s="28">
        <f>+SUMIF('Input Sheet'!$S:$S,$AL2037,'Input Sheet'!F:F)</f>
        <v>0</v>
      </c>
      <c r="AC2037" s="28">
        <f>+SUMIF('Input Sheet'!$S:$S,$AL2037,'Input Sheet'!G:G)</f>
        <v>0</v>
      </c>
      <c r="AD2037" s="28">
        <f>+SUMIF('Input Sheet'!$S:$S,$AL2037,'Input Sheet'!H:H)</f>
        <v>0</v>
      </c>
      <c r="AE2037" s="28">
        <f>+SUMIF('Input Sheet'!$S:$S,$AL2037,'Input Sheet'!I:I)</f>
        <v>0</v>
      </c>
      <c r="AF2037" s="28">
        <f>+SUMIF('Input Sheet'!$S:$S,$AL2037,'Input Sheet'!J:J)</f>
        <v>0</v>
      </c>
      <c r="AG2037" s="28">
        <f>+SUMIF('Input Sheet'!$S:$S,$AL2037,'Input Sheet'!K:K)</f>
        <v>0</v>
      </c>
      <c r="AH2037" s="28">
        <f>+SUMIF('Input Sheet'!$S:$S,$AL2037,'Input Sheet'!L:L)</f>
        <v>0</v>
      </c>
      <c r="AI2037" s="28">
        <f>+SUMIF('Input Sheet'!$S:$S,$AL2037,'Input Sheet'!M:M)</f>
        <v>0</v>
      </c>
      <c r="AJ2037" s="28">
        <f>+SUMIF('Input Sheet'!$S:$S,$AL2037,'Input Sheet'!N:N)</f>
        <v>0</v>
      </c>
      <c r="AK2037" s="28"/>
      <c r="AL2037" s="27" t="str">
        <f t="shared" si="158"/>
        <v>310-7470</v>
      </c>
      <c r="AM2037" s="34" t="str">
        <f t="shared" si="159"/>
        <v>Admin &amp; Other</v>
      </c>
      <c r="AN2037" s="34" t="str">
        <f t="shared" si="160"/>
        <v>Admin &amp; OtherR&amp;M and Cleaning as % of Total Gross Profit</v>
      </c>
      <c r="AO2037" s="35"/>
      <c r="AP2037" s="35"/>
      <c r="AQ2037" s="35"/>
    </row>
    <row r="2038" spans="1:43" x14ac:dyDescent="0.25">
      <c r="A2038" s="27" t="s">
        <v>103</v>
      </c>
      <c r="B2038" s="27" t="s">
        <v>104</v>
      </c>
      <c r="C2038" s="27" t="s">
        <v>671</v>
      </c>
      <c r="D2038" s="27" t="s">
        <v>214</v>
      </c>
      <c r="E2038" s="27" t="s">
        <v>674</v>
      </c>
      <c r="F2038" s="27" t="s">
        <v>720</v>
      </c>
      <c r="G2038" s="27" t="s">
        <v>721</v>
      </c>
      <c r="H2038" s="34" t="s">
        <v>644</v>
      </c>
      <c r="I2038" s="34" t="s">
        <v>722</v>
      </c>
      <c r="J2038" s="34" t="str">
        <f t="shared" si="156"/>
        <v>Admin &amp; OtherR&amp;M and Cleaning as % of Total Gross Profit</v>
      </c>
      <c r="K2038" s="34" t="str">
        <f t="shared" si="157"/>
        <v>321Cleaning &amp; Security - Toyota</v>
      </c>
      <c r="L2038" s="28">
        <f>+SUMIF('TB 4-24'!M:M,$AL2038,'TB 4-24'!G:G)</f>
        <v>0</v>
      </c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>
        <f>+SUMIF('Input Sheet'!$S:$S,$AL2038,'Input Sheet'!C:C)</f>
        <v>0</v>
      </c>
      <c r="Z2038" s="28">
        <f>+SUMIF('Input Sheet'!$S:$S,$AL2038,'Input Sheet'!D:D)</f>
        <v>0</v>
      </c>
      <c r="AA2038" s="28">
        <f>+SUMIF('Input Sheet'!$S:$S,$AL2038,'Input Sheet'!E:E)</f>
        <v>0</v>
      </c>
      <c r="AB2038" s="28">
        <f>+SUMIF('Input Sheet'!$S:$S,$AL2038,'Input Sheet'!F:F)</f>
        <v>0</v>
      </c>
      <c r="AC2038" s="28">
        <f>+SUMIF('Input Sheet'!$S:$S,$AL2038,'Input Sheet'!G:G)</f>
        <v>0</v>
      </c>
      <c r="AD2038" s="28">
        <f>+SUMIF('Input Sheet'!$S:$S,$AL2038,'Input Sheet'!H:H)</f>
        <v>0</v>
      </c>
      <c r="AE2038" s="28">
        <f>+SUMIF('Input Sheet'!$S:$S,$AL2038,'Input Sheet'!I:I)</f>
        <v>0</v>
      </c>
      <c r="AF2038" s="28">
        <f>+SUMIF('Input Sheet'!$S:$S,$AL2038,'Input Sheet'!J:J)</f>
        <v>0</v>
      </c>
      <c r="AG2038" s="28">
        <f>+SUMIF('Input Sheet'!$S:$S,$AL2038,'Input Sheet'!K:K)</f>
        <v>0</v>
      </c>
      <c r="AH2038" s="28">
        <f>+SUMIF('Input Sheet'!$S:$S,$AL2038,'Input Sheet'!L:L)</f>
        <v>0</v>
      </c>
      <c r="AI2038" s="28">
        <f>+SUMIF('Input Sheet'!$S:$S,$AL2038,'Input Sheet'!M:M)</f>
        <v>0</v>
      </c>
      <c r="AJ2038" s="28">
        <f>+SUMIF('Input Sheet'!$S:$S,$AL2038,'Input Sheet'!N:N)</f>
        <v>0</v>
      </c>
      <c r="AK2038" s="28"/>
      <c r="AL2038" s="27" t="str">
        <f t="shared" si="158"/>
        <v>321-7470</v>
      </c>
      <c r="AM2038" s="34" t="str">
        <f t="shared" si="159"/>
        <v>Admin &amp; Other</v>
      </c>
      <c r="AN2038" s="34" t="str">
        <f t="shared" si="160"/>
        <v>Admin &amp; OtherR&amp;M and Cleaning as % of Total Gross Profit</v>
      </c>
      <c r="AO2038" s="35"/>
      <c r="AP2038" s="35"/>
      <c r="AQ2038" s="35"/>
    </row>
    <row r="2039" spans="1:43" x14ac:dyDescent="0.25">
      <c r="A2039" s="27" t="s">
        <v>103</v>
      </c>
      <c r="B2039" s="27" t="s">
        <v>104</v>
      </c>
      <c r="C2039" s="27" t="s">
        <v>671</v>
      </c>
      <c r="D2039" s="27" t="s">
        <v>214</v>
      </c>
      <c r="E2039" s="27" t="s">
        <v>675</v>
      </c>
      <c r="F2039" s="27" t="s">
        <v>720</v>
      </c>
      <c r="G2039" s="27" t="s">
        <v>721</v>
      </c>
      <c r="H2039" s="34" t="s">
        <v>644</v>
      </c>
      <c r="I2039" s="34" t="s">
        <v>722</v>
      </c>
      <c r="J2039" s="34" t="str">
        <f t="shared" si="156"/>
        <v>Admin &amp; OtherR&amp;M and Cleaning as % of Total Gross Profit</v>
      </c>
      <c r="K2039" s="34" t="str">
        <f t="shared" si="157"/>
        <v>330Cleaning &amp; Security - Toyota</v>
      </c>
      <c r="L2039" s="28">
        <f>+SUMIF('TB 4-24'!M:M,$AL2039,'TB 4-24'!G:G)</f>
        <v>0</v>
      </c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>
        <f>+SUMIF('Input Sheet'!$S:$S,$AL2039,'Input Sheet'!C:C)</f>
        <v>0</v>
      </c>
      <c r="Z2039" s="28">
        <f>+SUMIF('Input Sheet'!$S:$S,$AL2039,'Input Sheet'!D:D)</f>
        <v>0</v>
      </c>
      <c r="AA2039" s="28">
        <f>+SUMIF('Input Sheet'!$S:$S,$AL2039,'Input Sheet'!E:E)</f>
        <v>0</v>
      </c>
      <c r="AB2039" s="28">
        <f>+SUMIF('Input Sheet'!$S:$S,$AL2039,'Input Sheet'!F:F)</f>
        <v>0</v>
      </c>
      <c r="AC2039" s="28">
        <f>+SUMIF('Input Sheet'!$S:$S,$AL2039,'Input Sheet'!G:G)</f>
        <v>0</v>
      </c>
      <c r="AD2039" s="28">
        <f>+SUMIF('Input Sheet'!$S:$S,$AL2039,'Input Sheet'!H:H)</f>
        <v>0</v>
      </c>
      <c r="AE2039" s="28">
        <f>+SUMIF('Input Sheet'!$S:$S,$AL2039,'Input Sheet'!I:I)</f>
        <v>0</v>
      </c>
      <c r="AF2039" s="28">
        <f>+SUMIF('Input Sheet'!$S:$S,$AL2039,'Input Sheet'!J:J)</f>
        <v>0</v>
      </c>
      <c r="AG2039" s="28">
        <f>+SUMIF('Input Sheet'!$S:$S,$AL2039,'Input Sheet'!K:K)</f>
        <v>0</v>
      </c>
      <c r="AH2039" s="28">
        <f>+SUMIF('Input Sheet'!$S:$S,$AL2039,'Input Sheet'!L:L)</f>
        <v>0</v>
      </c>
      <c r="AI2039" s="28">
        <f>+SUMIF('Input Sheet'!$S:$S,$AL2039,'Input Sheet'!M:M)</f>
        <v>0</v>
      </c>
      <c r="AJ2039" s="28">
        <f>+SUMIF('Input Sheet'!$S:$S,$AL2039,'Input Sheet'!N:N)</f>
        <v>0</v>
      </c>
      <c r="AK2039" s="28"/>
      <c r="AL2039" s="27" t="str">
        <f t="shared" si="158"/>
        <v>330-7470</v>
      </c>
      <c r="AM2039" s="34" t="str">
        <f t="shared" si="159"/>
        <v>Admin &amp; Other</v>
      </c>
      <c r="AN2039" s="34" t="str">
        <f t="shared" si="160"/>
        <v>Admin &amp; OtherR&amp;M and Cleaning as % of Total Gross Profit</v>
      </c>
      <c r="AO2039" s="35"/>
      <c r="AP2039" s="35"/>
      <c r="AQ2039" s="35"/>
    </row>
    <row r="2040" spans="1:43" x14ac:dyDescent="0.25">
      <c r="A2040" s="27" t="s">
        <v>103</v>
      </c>
      <c r="B2040" s="27" t="s">
        <v>104</v>
      </c>
      <c r="C2040" s="27" t="s">
        <v>671</v>
      </c>
      <c r="D2040" s="27" t="s">
        <v>214</v>
      </c>
      <c r="E2040" s="27" t="s">
        <v>676</v>
      </c>
      <c r="F2040" s="27" t="s">
        <v>720</v>
      </c>
      <c r="G2040" s="27" t="s">
        <v>721</v>
      </c>
      <c r="H2040" s="34" t="s">
        <v>644</v>
      </c>
      <c r="I2040" s="34" t="s">
        <v>722</v>
      </c>
      <c r="J2040" s="34" t="str">
        <f t="shared" si="156"/>
        <v>Admin &amp; OtherR&amp;M and Cleaning as % of Total Gross Profit</v>
      </c>
      <c r="K2040" s="34" t="str">
        <f t="shared" si="157"/>
        <v>360Cleaning &amp; Security - Toyota</v>
      </c>
      <c r="L2040" s="28">
        <f>+SUMIF('TB 4-24'!M:M,$AL2040,'TB 4-24'!G:G)</f>
        <v>0</v>
      </c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>
        <f>+SUMIF('Input Sheet'!$S:$S,$AL2040,'Input Sheet'!C:C)</f>
        <v>0</v>
      </c>
      <c r="Z2040" s="28">
        <f>+SUMIF('Input Sheet'!$S:$S,$AL2040,'Input Sheet'!D:D)</f>
        <v>0</v>
      </c>
      <c r="AA2040" s="28">
        <f>+SUMIF('Input Sheet'!$S:$S,$AL2040,'Input Sheet'!E:E)</f>
        <v>0</v>
      </c>
      <c r="AB2040" s="28">
        <f>+SUMIF('Input Sheet'!$S:$S,$AL2040,'Input Sheet'!F:F)</f>
        <v>0</v>
      </c>
      <c r="AC2040" s="28">
        <f>+SUMIF('Input Sheet'!$S:$S,$AL2040,'Input Sheet'!G:G)</f>
        <v>0</v>
      </c>
      <c r="AD2040" s="28">
        <f>+SUMIF('Input Sheet'!$S:$S,$AL2040,'Input Sheet'!H:H)</f>
        <v>0</v>
      </c>
      <c r="AE2040" s="28">
        <f>+SUMIF('Input Sheet'!$S:$S,$AL2040,'Input Sheet'!I:I)</f>
        <v>0</v>
      </c>
      <c r="AF2040" s="28">
        <f>+SUMIF('Input Sheet'!$S:$S,$AL2040,'Input Sheet'!J:J)</f>
        <v>0</v>
      </c>
      <c r="AG2040" s="28">
        <f>+SUMIF('Input Sheet'!$S:$S,$AL2040,'Input Sheet'!K:K)</f>
        <v>0</v>
      </c>
      <c r="AH2040" s="28">
        <f>+SUMIF('Input Sheet'!$S:$S,$AL2040,'Input Sheet'!L:L)</f>
        <v>0</v>
      </c>
      <c r="AI2040" s="28">
        <f>+SUMIF('Input Sheet'!$S:$S,$AL2040,'Input Sheet'!M:M)</f>
        <v>0</v>
      </c>
      <c r="AJ2040" s="28">
        <f>+SUMIF('Input Sheet'!$S:$S,$AL2040,'Input Sheet'!N:N)</f>
        <v>0</v>
      </c>
      <c r="AK2040" s="28"/>
      <c r="AL2040" s="27" t="str">
        <f t="shared" si="158"/>
        <v>360-7470</v>
      </c>
      <c r="AM2040" s="34" t="str">
        <f t="shared" si="159"/>
        <v>Admin &amp; Other</v>
      </c>
      <c r="AN2040" s="34" t="str">
        <f t="shared" si="160"/>
        <v>Admin &amp; OtherR&amp;M and Cleaning as % of Total Gross Profit</v>
      </c>
      <c r="AO2040" s="35"/>
      <c r="AP2040" s="35"/>
      <c r="AQ2040" s="35"/>
    </row>
    <row r="2041" spans="1:43" x14ac:dyDescent="0.25">
      <c r="A2041" s="27" t="s">
        <v>103</v>
      </c>
      <c r="B2041" s="27" t="s">
        <v>104</v>
      </c>
      <c r="C2041" s="27" t="s">
        <v>104</v>
      </c>
      <c r="D2041" s="27" t="s">
        <v>214</v>
      </c>
      <c r="E2041" s="27" t="s">
        <v>677</v>
      </c>
      <c r="F2041" s="27" t="s">
        <v>720</v>
      </c>
      <c r="G2041" s="27" t="s">
        <v>721</v>
      </c>
      <c r="H2041" s="34" t="s">
        <v>644</v>
      </c>
      <c r="I2041" s="34" t="s">
        <v>722</v>
      </c>
      <c r="J2041" s="34" t="str">
        <f t="shared" si="156"/>
        <v>Admin &amp; OtherR&amp;M and Cleaning as % of Total Gross Profit</v>
      </c>
      <c r="K2041" s="34" t="str">
        <f t="shared" si="157"/>
        <v>100Cleaning &amp; Security - Toyota</v>
      </c>
      <c r="L2041" s="28">
        <f>+SUMIF('TB 4-24'!M:M,$AL2041,'TB 4-24'!G:G)</f>
        <v>0</v>
      </c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>
        <f>+SUMIF('Input Sheet'!$S:$S,$AL2041,'Input Sheet'!C:C)</f>
        <v>0</v>
      </c>
      <c r="Z2041" s="28">
        <f>+SUMIF('Input Sheet'!$S:$S,$AL2041,'Input Sheet'!D:D)</f>
        <v>0</v>
      </c>
      <c r="AA2041" s="28">
        <f>+SUMIF('Input Sheet'!$S:$S,$AL2041,'Input Sheet'!E:E)</f>
        <v>0</v>
      </c>
      <c r="AB2041" s="28">
        <f>+SUMIF('Input Sheet'!$S:$S,$AL2041,'Input Sheet'!F:F)</f>
        <v>0</v>
      </c>
      <c r="AC2041" s="28">
        <f>+SUMIF('Input Sheet'!$S:$S,$AL2041,'Input Sheet'!G:G)</f>
        <v>0</v>
      </c>
      <c r="AD2041" s="28">
        <f>+SUMIF('Input Sheet'!$S:$S,$AL2041,'Input Sheet'!H:H)</f>
        <v>0</v>
      </c>
      <c r="AE2041" s="28">
        <f>+SUMIF('Input Sheet'!$S:$S,$AL2041,'Input Sheet'!I:I)</f>
        <v>0</v>
      </c>
      <c r="AF2041" s="28">
        <f>+SUMIF('Input Sheet'!$S:$S,$AL2041,'Input Sheet'!J:J)</f>
        <v>0</v>
      </c>
      <c r="AG2041" s="28">
        <f>+SUMIF('Input Sheet'!$S:$S,$AL2041,'Input Sheet'!K:K)</f>
        <v>0</v>
      </c>
      <c r="AH2041" s="28">
        <f>+SUMIF('Input Sheet'!$S:$S,$AL2041,'Input Sheet'!L:L)</f>
        <v>0</v>
      </c>
      <c r="AI2041" s="28">
        <f>+SUMIF('Input Sheet'!$S:$S,$AL2041,'Input Sheet'!M:M)</f>
        <v>0</v>
      </c>
      <c r="AJ2041" s="28">
        <f>+SUMIF('Input Sheet'!$S:$S,$AL2041,'Input Sheet'!N:N)</f>
        <v>0</v>
      </c>
      <c r="AK2041" s="28"/>
      <c r="AL2041" s="27" t="str">
        <f t="shared" si="158"/>
        <v>100-7470</v>
      </c>
      <c r="AM2041" s="34" t="str">
        <f t="shared" si="159"/>
        <v>Admin &amp; Other</v>
      </c>
      <c r="AN2041" s="34" t="str">
        <f t="shared" si="160"/>
        <v>Admin &amp; OtherR&amp;M and Cleaning as % of Total Gross Profit</v>
      </c>
      <c r="AO2041" s="35"/>
      <c r="AP2041" s="35"/>
      <c r="AQ2041" s="35"/>
    </row>
    <row r="2042" spans="1:43" x14ac:dyDescent="0.25">
      <c r="A2042" s="27" t="s">
        <v>103</v>
      </c>
      <c r="B2042" s="27" t="s">
        <v>104</v>
      </c>
      <c r="C2042" s="27" t="s">
        <v>104</v>
      </c>
      <c r="D2042" s="27" t="s">
        <v>214</v>
      </c>
      <c r="E2042" s="27" t="s">
        <v>684</v>
      </c>
      <c r="F2042" s="27" t="s">
        <v>720</v>
      </c>
      <c r="G2042" s="27" t="s">
        <v>721</v>
      </c>
      <c r="H2042" s="34" t="s">
        <v>644</v>
      </c>
      <c r="I2042" s="34" t="s">
        <v>722</v>
      </c>
      <c r="J2042" s="34" t="str">
        <f t="shared" si="156"/>
        <v>Admin &amp; OtherR&amp;M and Cleaning as % of Total Gross Profit</v>
      </c>
      <c r="K2042" s="34" t="str">
        <f t="shared" si="157"/>
        <v>147Cleaning &amp; Security - Toyota</v>
      </c>
      <c r="L2042" s="28">
        <f>+SUMIF('TB 4-24'!M:M,$AL2042,'TB 4-24'!G:G)</f>
        <v>0</v>
      </c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>
        <f>+SUMIF('Input Sheet'!$S:$S,$AL2042,'Input Sheet'!C:C)</f>
        <v>0</v>
      </c>
      <c r="Z2042" s="28">
        <f>+SUMIF('Input Sheet'!$S:$S,$AL2042,'Input Sheet'!D:D)</f>
        <v>0</v>
      </c>
      <c r="AA2042" s="28">
        <f>+SUMIF('Input Sheet'!$S:$S,$AL2042,'Input Sheet'!E:E)</f>
        <v>0</v>
      </c>
      <c r="AB2042" s="28">
        <f>+SUMIF('Input Sheet'!$S:$S,$AL2042,'Input Sheet'!F:F)</f>
        <v>0</v>
      </c>
      <c r="AC2042" s="28">
        <f>+SUMIF('Input Sheet'!$S:$S,$AL2042,'Input Sheet'!G:G)</f>
        <v>0</v>
      </c>
      <c r="AD2042" s="28">
        <f>+SUMIF('Input Sheet'!$S:$S,$AL2042,'Input Sheet'!H:H)</f>
        <v>0</v>
      </c>
      <c r="AE2042" s="28">
        <f>+SUMIF('Input Sheet'!$S:$S,$AL2042,'Input Sheet'!I:I)</f>
        <v>0</v>
      </c>
      <c r="AF2042" s="28">
        <f>+SUMIF('Input Sheet'!$S:$S,$AL2042,'Input Sheet'!J:J)</f>
        <v>0</v>
      </c>
      <c r="AG2042" s="28">
        <f>+SUMIF('Input Sheet'!$S:$S,$AL2042,'Input Sheet'!K:K)</f>
        <v>0</v>
      </c>
      <c r="AH2042" s="28">
        <f>+SUMIF('Input Sheet'!$S:$S,$AL2042,'Input Sheet'!L:L)</f>
        <v>0</v>
      </c>
      <c r="AI2042" s="28">
        <f>+SUMIF('Input Sheet'!$S:$S,$AL2042,'Input Sheet'!M:M)</f>
        <v>0</v>
      </c>
      <c r="AJ2042" s="28">
        <f>+SUMIF('Input Sheet'!$S:$S,$AL2042,'Input Sheet'!N:N)</f>
        <v>0</v>
      </c>
      <c r="AK2042" s="28"/>
      <c r="AL2042" s="27" t="str">
        <f t="shared" si="158"/>
        <v>147-7470</v>
      </c>
      <c r="AM2042" s="34" t="str">
        <f t="shared" si="159"/>
        <v>Admin &amp; Other</v>
      </c>
      <c r="AN2042" s="34" t="str">
        <f t="shared" si="160"/>
        <v>Admin &amp; OtherR&amp;M and Cleaning as % of Total Gross Profit</v>
      </c>
      <c r="AO2042" s="35"/>
      <c r="AP2042" s="35"/>
      <c r="AQ2042" s="35"/>
    </row>
    <row r="2043" spans="1:43" x14ac:dyDescent="0.25">
      <c r="A2043" s="27" t="s">
        <v>103</v>
      </c>
      <c r="B2043" s="27" t="s">
        <v>104</v>
      </c>
      <c r="C2043" s="27" t="s">
        <v>671</v>
      </c>
      <c r="D2043" s="27" t="s">
        <v>153</v>
      </c>
      <c r="E2043" s="27" t="s">
        <v>683</v>
      </c>
      <c r="F2043" s="27" t="s">
        <v>700</v>
      </c>
      <c r="G2043" s="27" t="s">
        <v>701</v>
      </c>
      <c r="H2043" s="34" t="s">
        <v>644</v>
      </c>
      <c r="I2043" s="34" t="s">
        <v>645</v>
      </c>
      <c r="J2043" s="34" t="str">
        <f t="shared" si="156"/>
        <v>Admin &amp; OtherOther Overheads as % of Total Gross Profit</v>
      </c>
      <c r="K2043" s="34" t="str">
        <f t="shared" si="157"/>
        <v>340Heat/Light/Power - Toyota</v>
      </c>
      <c r="L2043" s="28">
        <f>+SUMIF('TB 4-24'!M:M,$AL2043,'TB 4-24'!G:G)</f>
        <v>0</v>
      </c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>
        <f>+SUMIF('Input Sheet'!$S:$S,$AL2043,'Input Sheet'!C:C)</f>
        <v>0</v>
      </c>
      <c r="Z2043" s="28">
        <f>+SUMIF('Input Sheet'!$S:$S,$AL2043,'Input Sheet'!D:D)</f>
        <v>0</v>
      </c>
      <c r="AA2043" s="28">
        <f>+SUMIF('Input Sheet'!$S:$S,$AL2043,'Input Sheet'!E:E)</f>
        <v>0</v>
      </c>
      <c r="AB2043" s="28">
        <f>+SUMIF('Input Sheet'!$S:$S,$AL2043,'Input Sheet'!F:F)</f>
        <v>0</v>
      </c>
      <c r="AC2043" s="28">
        <f>+SUMIF('Input Sheet'!$S:$S,$AL2043,'Input Sheet'!G:G)</f>
        <v>0</v>
      </c>
      <c r="AD2043" s="28">
        <f>+SUMIF('Input Sheet'!$S:$S,$AL2043,'Input Sheet'!H:H)</f>
        <v>0</v>
      </c>
      <c r="AE2043" s="28">
        <f>+SUMIF('Input Sheet'!$S:$S,$AL2043,'Input Sheet'!I:I)</f>
        <v>0</v>
      </c>
      <c r="AF2043" s="28">
        <f>+SUMIF('Input Sheet'!$S:$S,$AL2043,'Input Sheet'!J:J)</f>
        <v>0</v>
      </c>
      <c r="AG2043" s="28">
        <f>+SUMIF('Input Sheet'!$S:$S,$AL2043,'Input Sheet'!K:K)</f>
        <v>0</v>
      </c>
      <c r="AH2043" s="28">
        <f>+SUMIF('Input Sheet'!$S:$S,$AL2043,'Input Sheet'!L:L)</f>
        <v>0</v>
      </c>
      <c r="AI2043" s="28">
        <f>+SUMIF('Input Sheet'!$S:$S,$AL2043,'Input Sheet'!M:M)</f>
        <v>0</v>
      </c>
      <c r="AJ2043" s="28">
        <f>+SUMIF('Input Sheet'!$S:$S,$AL2043,'Input Sheet'!N:N)</f>
        <v>0</v>
      </c>
      <c r="AK2043" s="28"/>
      <c r="AL2043" s="27" t="str">
        <f t="shared" si="158"/>
        <v>340-7820</v>
      </c>
      <c r="AM2043" s="34" t="str">
        <f t="shared" si="159"/>
        <v>Admin &amp; Other</v>
      </c>
      <c r="AN2043" s="34" t="str">
        <f t="shared" si="160"/>
        <v>Admin &amp; OtherOther Overheads as % of Total Gross Profit</v>
      </c>
      <c r="AO2043" s="35"/>
      <c r="AP2043" s="35"/>
      <c r="AQ2043" s="35"/>
    </row>
    <row r="2044" spans="1:43" x14ac:dyDescent="0.25">
      <c r="A2044" s="27" t="s">
        <v>103</v>
      </c>
      <c r="B2044" s="27" t="s">
        <v>104</v>
      </c>
      <c r="C2044" s="27" t="s">
        <v>657</v>
      </c>
      <c r="D2044" s="27" t="s">
        <v>153</v>
      </c>
      <c r="E2044" s="27" t="s">
        <v>658</v>
      </c>
      <c r="F2044" s="27" t="s">
        <v>700</v>
      </c>
      <c r="G2044" s="27" t="s">
        <v>701</v>
      </c>
      <c r="H2044" s="34" t="s">
        <v>644</v>
      </c>
      <c r="I2044" s="34" t="s">
        <v>645</v>
      </c>
      <c r="J2044" s="34" t="str">
        <f t="shared" si="156"/>
        <v>Admin &amp; OtherOther Overheads as % of Total Gross Profit</v>
      </c>
      <c r="K2044" s="34" t="str">
        <f t="shared" si="157"/>
        <v>210Heat/Light/Power - Toyota</v>
      </c>
      <c r="L2044" s="28">
        <f>+SUMIF('TB 4-24'!M:M,$AL2044,'TB 4-24'!G:G)</f>
        <v>0</v>
      </c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>
        <f>+SUMIF('Input Sheet'!$S:$S,$AL2044,'Input Sheet'!C:C)</f>
        <v>0</v>
      </c>
      <c r="Z2044" s="28">
        <f>+SUMIF('Input Sheet'!$S:$S,$AL2044,'Input Sheet'!D:D)</f>
        <v>0</v>
      </c>
      <c r="AA2044" s="28">
        <f>+SUMIF('Input Sheet'!$S:$S,$AL2044,'Input Sheet'!E:E)</f>
        <v>0</v>
      </c>
      <c r="AB2044" s="28">
        <f>+SUMIF('Input Sheet'!$S:$S,$AL2044,'Input Sheet'!F:F)</f>
        <v>0</v>
      </c>
      <c r="AC2044" s="28">
        <f>+SUMIF('Input Sheet'!$S:$S,$AL2044,'Input Sheet'!G:G)</f>
        <v>0</v>
      </c>
      <c r="AD2044" s="28">
        <f>+SUMIF('Input Sheet'!$S:$S,$AL2044,'Input Sheet'!H:H)</f>
        <v>0</v>
      </c>
      <c r="AE2044" s="28">
        <f>+SUMIF('Input Sheet'!$S:$S,$AL2044,'Input Sheet'!I:I)</f>
        <v>0</v>
      </c>
      <c r="AF2044" s="28">
        <f>+SUMIF('Input Sheet'!$S:$S,$AL2044,'Input Sheet'!J:J)</f>
        <v>0</v>
      </c>
      <c r="AG2044" s="28">
        <f>+SUMIF('Input Sheet'!$S:$S,$AL2044,'Input Sheet'!K:K)</f>
        <v>0</v>
      </c>
      <c r="AH2044" s="28">
        <f>+SUMIF('Input Sheet'!$S:$S,$AL2044,'Input Sheet'!L:L)</f>
        <v>0</v>
      </c>
      <c r="AI2044" s="28">
        <f>+SUMIF('Input Sheet'!$S:$S,$AL2044,'Input Sheet'!M:M)</f>
        <v>0</v>
      </c>
      <c r="AJ2044" s="28">
        <f>+SUMIF('Input Sheet'!$S:$S,$AL2044,'Input Sheet'!N:N)</f>
        <v>0</v>
      </c>
      <c r="AK2044" s="28"/>
      <c r="AL2044" s="27" t="str">
        <f t="shared" si="158"/>
        <v>210-7820</v>
      </c>
      <c r="AM2044" s="34" t="str">
        <f t="shared" si="159"/>
        <v>Admin &amp; Other</v>
      </c>
      <c r="AN2044" s="34" t="str">
        <f t="shared" si="160"/>
        <v>Admin &amp; OtherOther Overheads as % of Total Gross Profit</v>
      </c>
      <c r="AO2044" s="35"/>
      <c r="AP2044" s="35"/>
      <c r="AQ2044" s="35"/>
    </row>
    <row r="2045" spans="1:43" x14ac:dyDescent="0.25">
      <c r="A2045" s="27" t="s">
        <v>103</v>
      </c>
      <c r="B2045" s="27" t="s">
        <v>104</v>
      </c>
      <c r="C2045" s="27" t="s">
        <v>657</v>
      </c>
      <c r="D2045" s="27" t="s">
        <v>153</v>
      </c>
      <c r="E2045" s="27" t="s">
        <v>681</v>
      </c>
      <c r="F2045" s="27" t="s">
        <v>700</v>
      </c>
      <c r="G2045" s="27" t="s">
        <v>701</v>
      </c>
      <c r="H2045" s="34" t="s">
        <v>644</v>
      </c>
      <c r="I2045" s="34" t="s">
        <v>645</v>
      </c>
      <c r="J2045" s="34" t="str">
        <f t="shared" si="156"/>
        <v>Admin &amp; OtherOther Overheads as % of Total Gross Profit</v>
      </c>
      <c r="K2045" s="34" t="str">
        <f t="shared" si="157"/>
        <v>230Heat/Light/Power - Toyota</v>
      </c>
      <c r="L2045" s="28">
        <f>+SUMIF('TB 4-24'!M:M,$AL2045,'TB 4-24'!G:G)</f>
        <v>0</v>
      </c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>
        <f>+SUMIF('Input Sheet'!$S:$S,$AL2045,'Input Sheet'!C:C)</f>
        <v>0</v>
      </c>
      <c r="Z2045" s="28">
        <f>+SUMIF('Input Sheet'!$S:$S,$AL2045,'Input Sheet'!D:D)</f>
        <v>0</v>
      </c>
      <c r="AA2045" s="28">
        <f>+SUMIF('Input Sheet'!$S:$S,$AL2045,'Input Sheet'!E:E)</f>
        <v>0</v>
      </c>
      <c r="AB2045" s="28">
        <f>+SUMIF('Input Sheet'!$S:$S,$AL2045,'Input Sheet'!F:F)</f>
        <v>0</v>
      </c>
      <c r="AC2045" s="28">
        <f>+SUMIF('Input Sheet'!$S:$S,$AL2045,'Input Sheet'!G:G)</f>
        <v>0</v>
      </c>
      <c r="AD2045" s="28">
        <f>+SUMIF('Input Sheet'!$S:$S,$AL2045,'Input Sheet'!H:H)</f>
        <v>0</v>
      </c>
      <c r="AE2045" s="28">
        <f>+SUMIF('Input Sheet'!$S:$S,$AL2045,'Input Sheet'!I:I)</f>
        <v>0</v>
      </c>
      <c r="AF2045" s="28">
        <f>+SUMIF('Input Sheet'!$S:$S,$AL2045,'Input Sheet'!J:J)</f>
        <v>0</v>
      </c>
      <c r="AG2045" s="28">
        <f>+SUMIF('Input Sheet'!$S:$S,$AL2045,'Input Sheet'!K:K)</f>
        <v>0</v>
      </c>
      <c r="AH2045" s="28">
        <f>+SUMIF('Input Sheet'!$S:$S,$AL2045,'Input Sheet'!L:L)</f>
        <v>0</v>
      </c>
      <c r="AI2045" s="28">
        <f>+SUMIF('Input Sheet'!$S:$S,$AL2045,'Input Sheet'!M:M)</f>
        <v>0</v>
      </c>
      <c r="AJ2045" s="28">
        <f>+SUMIF('Input Sheet'!$S:$S,$AL2045,'Input Sheet'!N:N)</f>
        <v>0</v>
      </c>
      <c r="AK2045" s="28"/>
      <c r="AL2045" s="27" t="str">
        <f t="shared" si="158"/>
        <v>230-7820</v>
      </c>
      <c r="AM2045" s="34" t="str">
        <f t="shared" si="159"/>
        <v>Admin &amp; Other</v>
      </c>
      <c r="AN2045" s="34" t="str">
        <f t="shared" si="160"/>
        <v>Admin &amp; OtherOther Overheads as % of Total Gross Profit</v>
      </c>
      <c r="AO2045" s="35"/>
      <c r="AP2045" s="35"/>
      <c r="AQ2045" s="35"/>
    </row>
    <row r="2046" spans="1:43" x14ac:dyDescent="0.25">
      <c r="A2046" s="27" t="s">
        <v>103</v>
      </c>
      <c r="B2046" s="27" t="s">
        <v>104</v>
      </c>
      <c r="C2046" s="27" t="s">
        <v>104</v>
      </c>
      <c r="D2046" s="27" t="s">
        <v>153</v>
      </c>
      <c r="E2046" s="27" t="s">
        <v>679</v>
      </c>
      <c r="F2046" s="27" t="s">
        <v>700</v>
      </c>
      <c r="G2046" s="27" t="s">
        <v>701</v>
      </c>
      <c r="H2046" s="34" t="s">
        <v>644</v>
      </c>
      <c r="I2046" s="34" t="s">
        <v>645</v>
      </c>
      <c r="J2046" s="34" t="str">
        <f t="shared" si="156"/>
        <v>Admin &amp; OtherOther Overheads as % of Total Gross Profit</v>
      </c>
      <c r="K2046" s="34" t="str">
        <f t="shared" si="157"/>
        <v>160Heat/Light/Power - Toyota</v>
      </c>
      <c r="L2046" s="28">
        <f>+SUMIF('TB 4-24'!M:M,$AL2046,'TB 4-24'!G:G)</f>
        <v>0</v>
      </c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>
        <f>+SUMIF('Input Sheet'!$S:$S,$AL2046,'Input Sheet'!C:C)</f>
        <v>0</v>
      </c>
      <c r="Z2046" s="28">
        <f>+SUMIF('Input Sheet'!$S:$S,$AL2046,'Input Sheet'!D:D)</f>
        <v>0</v>
      </c>
      <c r="AA2046" s="28">
        <f>+SUMIF('Input Sheet'!$S:$S,$AL2046,'Input Sheet'!E:E)</f>
        <v>0</v>
      </c>
      <c r="AB2046" s="28">
        <f>+SUMIF('Input Sheet'!$S:$S,$AL2046,'Input Sheet'!F:F)</f>
        <v>0</v>
      </c>
      <c r="AC2046" s="28">
        <f>+SUMIF('Input Sheet'!$S:$S,$AL2046,'Input Sheet'!G:G)</f>
        <v>0</v>
      </c>
      <c r="AD2046" s="28">
        <f>+SUMIF('Input Sheet'!$S:$S,$AL2046,'Input Sheet'!H:H)</f>
        <v>0</v>
      </c>
      <c r="AE2046" s="28">
        <f>+SUMIF('Input Sheet'!$S:$S,$AL2046,'Input Sheet'!I:I)</f>
        <v>0</v>
      </c>
      <c r="AF2046" s="28">
        <f>+SUMIF('Input Sheet'!$S:$S,$AL2046,'Input Sheet'!J:J)</f>
        <v>0</v>
      </c>
      <c r="AG2046" s="28">
        <f>+SUMIF('Input Sheet'!$S:$S,$AL2046,'Input Sheet'!K:K)</f>
        <v>0</v>
      </c>
      <c r="AH2046" s="28">
        <f>+SUMIF('Input Sheet'!$S:$S,$AL2046,'Input Sheet'!L:L)</f>
        <v>0</v>
      </c>
      <c r="AI2046" s="28">
        <f>+SUMIF('Input Sheet'!$S:$S,$AL2046,'Input Sheet'!M:M)</f>
        <v>0</v>
      </c>
      <c r="AJ2046" s="28">
        <f>+SUMIF('Input Sheet'!$S:$S,$AL2046,'Input Sheet'!N:N)</f>
        <v>0</v>
      </c>
      <c r="AK2046" s="28"/>
      <c r="AL2046" s="27" t="str">
        <f t="shared" si="158"/>
        <v>160-7820</v>
      </c>
      <c r="AM2046" s="34" t="str">
        <f t="shared" si="159"/>
        <v>Admin &amp; Other</v>
      </c>
      <c r="AN2046" s="34" t="str">
        <f t="shared" si="160"/>
        <v>Admin &amp; OtherOther Overheads as % of Total Gross Profit</v>
      </c>
      <c r="AO2046" s="35"/>
      <c r="AP2046" s="35"/>
      <c r="AQ2046" s="35"/>
    </row>
    <row r="2047" spans="1:43" x14ac:dyDescent="0.25">
      <c r="A2047" s="27" t="s">
        <v>103</v>
      </c>
      <c r="B2047" s="27" t="s">
        <v>104</v>
      </c>
      <c r="C2047" s="27" t="s">
        <v>663</v>
      </c>
      <c r="D2047" s="27" t="s">
        <v>217</v>
      </c>
      <c r="E2047" s="27" t="s">
        <v>669</v>
      </c>
      <c r="F2047" s="27" t="s">
        <v>720</v>
      </c>
      <c r="G2047" s="27" t="s">
        <v>721</v>
      </c>
      <c r="H2047" s="34" t="s">
        <v>644</v>
      </c>
      <c r="I2047" s="34" t="s">
        <v>722</v>
      </c>
      <c r="J2047" s="34" t="str">
        <f t="shared" si="156"/>
        <v>Admin &amp; OtherR&amp;M and Cleaning as % of Total Gross Profit</v>
      </c>
      <c r="K2047" s="34" t="str">
        <f t="shared" si="157"/>
        <v>440Cleaning &amp; Security - Toyota</v>
      </c>
      <c r="L2047" s="28">
        <f>+SUMIF('TB 4-24'!M:M,$AL2047,'TB 4-24'!G:G)</f>
        <v>0</v>
      </c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>
        <f>+SUMIF('Input Sheet'!$S:$S,$AL2047,'Input Sheet'!C:C)</f>
        <v>0</v>
      </c>
      <c r="Z2047" s="28">
        <f>+SUMIF('Input Sheet'!$S:$S,$AL2047,'Input Sheet'!D:D)</f>
        <v>0</v>
      </c>
      <c r="AA2047" s="28">
        <f>+SUMIF('Input Sheet'!$S:$S,$AL2047,'Input Sheet'!E:E)</f>
        <v>0</v>
      </c>
      <c r="AB2047" s="28">
        <f>+SUMIF('Input Sheet'!$S:$S,$AL2047,'Input Sheet'!F:F)</f>
        <v>0</v>
      </c>
      <c r="AC2047" s="28">
        <f>+SUMIF('Input Sheet'!$S:$S,$AL2047,'Input Sheet'!G:G)</f>
        <v>0</v>
      </c>
      <c r="AD2047" s="28">
        <f>+SUMIF('Input Sheet'!$S:$S,$AL2047,'Input Sheet'!H:H)</f>
        <v>0</v>
      </c>
      <c r="AE2047" s="28">
        <f>+SUMIF('Input Sheet'!$S:$S,$AL2047,'Input Sheet'!I:I)</f>
        <v>0</v>
      </c>
      <c r="AF2047" s="28">
        <f>+SUMIF('Input Sheet'!$S:$S,$AL2047,'Input Sheet'!J:J)</f>
        <v>0</v>
      </c>
      <c r="AG2047" s="28">
        <f>+SUMIF('Input Sheet'!$S:$S,$AL2047,'Input Sheet'!K:K)</f>
        <v>0</v>
      </c>
      <c r="AH2047" s="28">
        <f>+SUMIF('Input Sheet'!$S:$S,$AL2047,'Input Sheet'!L:L)</f>
        <v>0</v>
      </c>
      <c r="AI2047" s="28">
        <f>+SUMIF('Input Sheet'!$S:$S,$AL2047,'Input Sheet'!M:M)</f>
        <v>0</v>
      </c>
      <c r="AJ2047" s="28">
        <f>+SUMIF('Input Sheet'!$S:$S,$AL2047,'Input Sheet'!N:N)</f>
        <v>0</v>
      </c>
      <c r="AK2047" s="28"/>
      <c r="AL2047" s="27" t="str">
        <f t="shared" si="158"/>
        <v>440-7471</v>
      </c>
      <c r="AM2047" s="34" t="str">
        <f t="shared" si="159"/>
        <v>Admin &amp; Other</v>
      </c>
      <c r="AN2047" s="34" t="str">
        <f t="shared" si="160"/>
        <v>Admin &amp; OtherR&amp;M and Cleaning as % of Total Gross Profit</v>
      </c>
      <c r="AO2047" s="35"/>
      <c r="AP2047" s="35"/>
      <c r="AQ2047" s="35"/>
    </row>
    <row r="2048" spans="1:43" x14ac:dyDescent="0.25">
      <c r="A2048" s="27" t="s">
        <v>103</v>
      </c>
      <c r="B2048" s="27" t="s">
        <v>104</v>
      </c>
      <c r="C2048" s="27" t="s">
        <v>104</v>
      </c>
      <c r="D2048" s="27" t="s">
        <v>217</v>
      </c>
      <c r="E2048" s="27" t="s">
        <v>680</v>
      </c>
      <c r="F2048" s="27" t="s">
        <v>720</v>
      </c>
      <c r="G2048" s="27" t="s">
        <v>721</v>
      </c>
      <c r="H2048" s="34" t="s">
        <v>644</v>
      </c>
      <c r="I2048" s="34" t="s">
        <v>722</v>
      </c>
      <c r="J2048" s="34" t="str">
        <f t="shared" si="156"/>
        <v>Admin &amp; OtherR&amp;M and Cleaning as % of Total Gross Profit</v>
      </c>
      <c r="K2048" s="34" t="str">
        <f t="shared" si="157"/>
        <v>130Cleaning &amp; Security - Toyota</v>
      </c>
      <c r="L2048" s="28">
        <f>+SUMIF('TB 4-24'!M:M,$AL2048,'TB 4-24'!G:G)</f>
        <v>0</v>
      </c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>
        <f>+SUMIF('Input Sheet'!$S:$S,$AL2048,'Input Sheet'!C:C)</f>
        <v>0</v>
      </c>
      <c r="Z2048" s="28">
        <f>+SUMIF('Input Sheet'!$S:$S,$AL2048,'Input Sheet'!D:D)</f>
        <v>0</v>
      </c>
      <c r="AA2048" s="28">
        <f>+SUMIF('Input Sheet'!$S:$S,$AL2048,'Input Sheet'!E:E)</f>
        <v>0</v>
      </c>
      <c r="AB2048" s="28">
        <f>+SUMIF('Input Sheet'!$S:$S,$AL2048,'Input Sheet'!F:F)</f>
        <v>0</v>
      </c>
      <c r="AC2048" s="28">
        <f>+SUMIF('Input Sheet'!$S:$S,$AL2048,'Input Sheet'!G:G)</f>
        <v>0</v>
      </c>
      <c r="AD2048" s="28">
        <f>+SUMIF('Input Sheet'!$S:$S,$AL2048,'Input Sheet'!H:H)</f>
        <v>0</v>
      </c>
      <c r="AE2048" s="28">
        <f>+SUMIF('Input Sheet'!$S:$S,$AL2048,'Input Sheet'!I:I)</f>
        <v>0</v>
      </c>
      <c r="AF2048" s="28">
        <f>+SUMIF('Input Sheet'!$S:$S,$AL2048,'Input Sheet'!J:J)</f>
        <v>0</v>
      </c>
      <c r="AG2048" s="28">
        <f>+SUMIF('Input Sheet'!$S:$S,$AL2048,'Input Sheet'!K:K)</f>
        <v>0</v>
      </c>
      <c r="AH2048" s="28">
        <f>+SUMIF('Input Sheet'!$S:$S,$AL2048,'Input Sheet'!L:L)</f>
        <v>0</v>
      </c>
      <c r="AI2048" s="28">
        <f>+SUMIF('Input Sheet'!$S:$S,$AL2048,'Input Sheet'!M:M)</f>
        <v>0</v>
      </c>
      <c r="AJ2048" s="28">
        <f>+SUMIF('Input Sheet'!$S:$S,$AL2048,'Input Sheet'!N:N)</f>
        <v>0</v>
      </c>
      <c r="AK2048" s="28"/>
      <c r="AL2048" s="27" t="str">
        <f t="shared" si="158"/>
        <v>130-7471</v>
      </c>
      <c r="AM2048" s="34" t="str">
        <f t="shared" si="159"/>
        <v>Admin &amp; Other</v>
      </c>
      <c r="AN2048" s="34" t="str">
        <f t="shared" si="160"/>
        <v>Admin &amp; OtherR&amp;M and Cleaning as % of Total Gross Profit</v>
      </c>
      <c r="AO2048" s="35"/>
      <c r="AP2048" s="35"/>
      <c r="AQ2048" s="35"/>
    </row>
    <row r="2049" spans="1:43" x14ac:dyDescent="0.25">
      <c r="A2049" s="27" t="s">
        <v>103</v>
      </c>
      <c r="B2049" s="27" t="s">
        <v>104</v>
      </c>
      <c r="C2049" s="27" t="s">
        <v>104</v>
      </c>
      <c r="D2049" s="27" t="s">
        <v>217</v>
      </c>
      <c r="E2049" s="27" t="s">
        <v>649</v>
      </c>
      <c r="F2049" s="27" t="s">
        <v>720</v>
      </c>
      <c r="G2049" s="27" t="s">
        <v>721</v>
      </c>
      <c r="H2049" s="34" t="s">
        <v>644</v>
      </c>
      <c r="I2049" s="34" t="s">
        <v>722</v>
      </c>
      <c r="J2049" s="34" t="str">
        <f t="shared" si="156"/>
        <v>Admin &amp; OtherR&amp;M and Cleaning as % of Total Gross Profit</v>
      </c>
      <c r="K2049" s="34" t="str">
        <f t="shared" si="157"/>
        <v>110Cleaning &amp; Security - Toyota</v>
      </c>
      <c r="L2049" s="28">
        <f>+SUMIF('TB 4-24'!M:M,$AL2049,'TB 4-24'!G:G)</f>
        <v>0</v>
      </c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>
        <f>+SUMIF('Input Sheet'!$S:$S,$AL2049,'Input Sheet'!C:C)</f>
        <v>0</v>
      </c>
      <c r="Z2049" s="28">
        <f>+SUMIF('Input Sheet'!$S:$S,$AL2049,'Input Sheet'!D:D)</f>
        <v>0</v>
      </c>
      <c r="AA2049" s="28">
        <f>+SUMIF('Input Sheet'!$S:$S,$AL2049,'Input Sheet'!E:E)</f>
        <v>0</v>
      </c>
      <c r="AB2049" s="28">
        <f>+SUMIF('Input Sheet'!$S:$S,$AL2049,'Input Sheet'!F:F)</f>
        <v>0</v>
      </c>
      <c r="AC2049" s="28">
        <f>+SUMIF('Input Sheet'!$S:$S,$AL2049,'Input Sheet'!G:G)</f>
        <v>0</v>
      </c>
      <c r="AD2049" s="28">
        <f>+SUMIF('Input Sheet'!$S:$S,$AL2049,'Input Sheet'!H:H)</f>
        <v>0</v>
      </c>
      <c r="AE2049" s="28">
        <f>+SUMIF('Input Sheet'!$S:$S,$AL2049,'Input Sheet'!I:I)</f>
        <v>0</v>
      </c>
      <c r="AF2049" s="28">
        <f>+SUMIF('Input Sheet'!$S:$S,$AL2049,'Input Sheet'!J:J)</f>
        <v>0</v>
      </c>
      <c r="AG2049" s="28">
        <f>+SUMIF('Input Sheet'!$S:$S,$AL2049,'Input Sheet'!K:K)</f>
        <v>0</v>
      </c>
      <c r="AH2049" s="28">
        <f>+SUMIF('Input Sheet'!$S:$S,$AL2049,'Input Sheet'!L:L)</f>
        <v>0</v>
      </c>
      <c r="AI2049" s="28">
        <f>+SUMIF('Input Sheet'!$S:$S,$AL2049,'Input Sheet'!M:M)</f>
        <v>0</v>
      </c>
      <c r="AJ2049" s="28">
        <f>+SUMIF('Input Sheet'!$S:$S,$AL2049,'Input Sheet'!N:N)</f>
        <v>0</v>
      </c>
      <c r="AK2049" s="28"/>
      <c r="AL2049" s="27" t="str">
        <f t="shared" si="158"/>
        <v>110-7471</v>
      </c>
      <c r="AM2049" s="34" t="str">
        <f t="shared" si="159"/>
        <v>Admin &amp; Other</v>
      </c>
      <c r="AN2049" s="34" t="str">
        <f t="shared" si="160"/>
        <v>Admin &amp; OtherR&amp;M and Cleaning as % of Total Gross Profit</v>
      </c>
      <c r="AO2049" s="35"/>
      <c r="AP2049" s="35"/>
      <c r="AQ2049" s="35"/>
    </row>
    <row r="2050" spans="1:43" x14ac:dyDescent="0.25">
      <c r="A2050" s="27" t="s">
        <v>103</v>
      </c>
      <c r="B2050" s="27" t="s">
        <v>104</v>
      </c>
      <c r="C2050" s="27" t="s">
        <v>657</v>
      </c>
      <c r="D2050" s="27" t="s">
        <v>217</v>
      </c>
      <c r="E2050" s="27" t="s">
        <v>660</v>
      </c>
      <c r="F2050" s="27" t="s">
        <v>720</v>
      </c>
      <c r="G2050" s="27" t="s">
        <v>721</v>
      </c>
      <c r="H2050" s="34" t="s">
        <v>644</v>
      </c>
      <c r="I2050" s="34" t="s">
        <v>722</v>
      </c>
      <c r="J2050" s="34" t="str">
        <f t="shared" si="156"/>
        <v>Admin &amp; OtherR&amp;M and Cleaning as % of Total Gross Profit</v>
      </c>
      <c r="K2050" s="34" t="str">
        <f t="shared" si="157"/>
        <v>200Cleaning &amp; Security - Toyota</v>
      </c>
      <c r="L2050" s="28">
        <f>+SUMIF('TB 4-24'!M:M,$AL2050,'TB 4-24'!G:G)</f>
        <v>0</v>
      </c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>
        <f>+SUMIF('Input Sheet'!$S:$S,$AL2050,'Input Sheet'!C:C)</f>
        <v>0</v>
      </c>
      <c r="Z2050" s="28">
        <f>+SUMIF('Input Sheet'!$S:$S,$AL2050,'Input Sheet'!D:D)</f>
        <v>0</v>
      </c>
      <c r="AA2050" s="28">
        <f>+SUMIF('Input Sheet'!$S:$S,$AL2050,'Input Sheet'!E:E)</f>
        <v>0</v>
      </c>
      <c r="AB2050" s="28">
        <f>+SUMIF('Input Sheet'!$S:$S,$AL2050,'Input Sheet'!F:F)</f>
        <v>0</v>
      </c>
      <c r="AC2050" s="28">
        <f>+SUMIF('Input Sheet'!$S:$S,$AL2050,'Input Sheet'!G:G)</f>
        <v>0</v>
      </c>
      <c r="AD2050" s="28">
        <f>+SUMIF('Input Sheet'!$S:$S,$AL2050,'Input Sheet'!H:H)</f>
        <v>0</v>
      </c>
      <c r="AE2050" s="28">
        <f>+SUMIF('Input Sheet'!$S:$S,$AL2050,'Input Sheet'!I:I)</f>
        <v>0</v>
      </c>
      <c r="AF2050" s="28">
        <f>+SUMIF('Input Sheet'!$S:$S,$AL2050,'Input Sheet'!J:J)</f>
        <v>0</v>
      </c>
      <c r="AG2050" s="28">
        <f>+SUMIF('Input Sheet'!$S:$S,$AL2050,'Input Sheet'!K:K)</f>
        <v>0</v>
      </c>
      <c r="AH2050" s="28">
        <f>+SUMIF('Input Sheet'!$S:$S,$AL2050,'Input Sheet'!L:L)</f>
        <v>0</v>
      </c>
      <c r="AI2050" s="28">
        <f>+SUMIF('Input Sheet'!$S:$S,$AL2050,'Input Sheet'!M:M)</f>
        <v>0</v>
      </c>
      <c r="AJ2050" s="28">
        <f>+SUMIF('Input Sheet'!$S:$S,$AL2050,'Input Sheet'!N:N)</f>
        <v>0</v>
      </c>
      <c r="AK2050" s="28"/>
      <c r="AL2050" s="27" t="str">
        <f t="shared" si="158"/>
        <v>200-7471</v>
      </c>
      <c r="AM2050" s="34" t="str">
        <f t="shared" si="159"/>
        <v>Admin &amp; Other</v>
      </c>
      <c r="AN2050" s="34" t="str">
        <f t="shared" si="160"/>
        <v>Admin &amp; OtherR&amp;M and Cleaning as % of Total Gross Profit</v>
      </c>
      <c r="AO2050" s="35"/>
      <c r="AP2050" s="35"/>
      <c r="AQ2050" s="35"/>
    </row>
    <row r="2051" spans="1:43" x14ac:dyDescent="0.25">
      <c r="A2051" s="27" t="s">
        <v>103</v>
      </c>
      <c r="B2051" s="27" t="s">
        <v>104</v>
      </c>
      <c r="C2051" s="27" t="s">
        <v>657</v>
      </c>
      <c r="D2051" s="27" t="s">
        <v>217</v>
      </c>
      <c r="E2051" s="27" t="s">
        <v>658</v>
      </c>
      <c r="F2051" s="27" t="s">
        <v>720</v>
      </c>
      <c r="G2051" s="27" t="s">
        <v>721</v>
      </c>
      <c r="H2051" s="34" t="s">
        <v>644</v>
      </c>
      <c r="I2051" s="34" t="s">
        <v>722</v>
      </c>
      <c r="J2051" s="34" t="str">
        <f t="shared" ref="J2051:J2114" si="161">+H2051&amp;I2051</f>
        <v>Admin &amp; OtherR&amp;M and Cleaning as % of Total Gross Profit</v>
      </c>
      <c r="K2051" s="34" t="str">
        <f t="shared" ref="K2051:K2114" si="162">+E2051&amp;G2051</f>
        <v>210Cleaning &amp; Security - Toyota</v>
      </c>
      <c r="L2051" s="28">
        <f>+SUMIF('TB 4-24'!M:M,$AL2051,'TB 4-24'!G:G)</f>
        <v>0</v>
      </c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>
        <f>+SUMIF('Input Sheet'!$S:$S,$AL2051,'Input Sheet'!C:C)</f>
        <v>0</v>
      </c>
      <c r="Z2051" s="28">
        <f>+SUMIF('Input Sheet'!$S:$S,$AL2051,'Input Sheet'!D:D)</f>
        <v>0</v>
      </c>
      <c r="AA2051" s="28">
        <f>+SUMIF('Input Sheet'!$S:$S,$AL2051,'Input Sheet'!E:E)</f>
        <v>0</v>
      </c>
      <c r="AB2051" s="28">
        <f>+SUMIF('Input Sheet'!$S:$S,$AL2051,'Input Sheet'!F:F)</f>
        <v>0</v>
      </c>
      <c r="AC2051" s="28">
        <f>+SUMIF('Input Sheet'!$S:$S,$AL2051,'Input Sheet'!G:G)</f>
        <v>0</v>
      </c>
      <c r="AD2051" s="28">
        <f>+SUMIF('Input Sheet'!$S:$S,$AL2051,'Input Sheet'!H:H)</f>
        <v>0</v>
      </c>
      <c r="AE2051" s="28">
        <f>+SUMIF('Input Sheet'!$S:$S,$AL2051,'Input Sheet'!I:I)</f>
        <v>0</v>
      </c>
      <c r="AF2051" s="28">
        <f>+SUMIF('Input Sheet'!$S:$S,$AL2051,'Input Sheet'!J:J)</f>
        <v>0</v>
      </c>
      <c r="AG2051" s="28">
        <f>+SUMIF('Input Sheet'!$S:$S,$AL2051,'Input Sheet'!K:K)</f>
        <v>0</v>
      </c>
      <c r="AH2051" s="28">
        <f>+SUMIF('Input Sheet'!$S:$S,$AL2051,'Input Sheet'!L:L)</f>
        <v>0</v>
      </c>
      <c r="AI2051" s="28">
        <f>+SUMIF('Input Sheet'!$S:$S,$AL2051,'Input Sheet'!M:M)</f>
        <v>0</v>
      </c>
      <c r="AJ2051" s="28">
        <f>+SUMIF('Input Sheet'!$S:$S,$AL2051,'Input Sheet'!N:N)</f>
        <v>0</v>
      </c>
      <c r="AK2051" s="28"/>
      <c r="AL2051" s="27" t="str">
        <f t="shared" ref="AL2051:AL2114" si="163">+E2051&amp;"-"&amp;D2051</f>
        <v>210-7471</v>
      </c>
      <c r="AM2051" s="34" t="str">
        <f t="shared" si="159"/>
        <v>Admin &amp; Other</v>
      </c>
      <c r="AN2051" s="34" t="str">
        <f t="shared" si="160"/>
        <v>Admin &amp; OtherR&amp;M and Cleaning as % of Total Gross Profit</v>
      </c>
      <c r="AO2051" s="35"/>
      <c r="AP2051" s="35"/>
      <c r="AQ2051" s="35"/>
    </row>
    <row r="2052" spans="1:43" x14ac:dyDescent="0.25">
      <c r="A2052" s="27" t="s">
        <v>103</v>
      </c>
      <c r="B2052" s="27" t="s">
        <v>104</v>
      </c>
      <c r="C2052" s="27" t="s">
        <v>657</v>
      </c>
      <c r="D2052" s="27" t="s">
        <v>217</v>
      </c>
      <c r="E2052" s="27" t="s">
        <v>659</v>
      </c>
      <c r="F2052" s="27" t="s">
        <v>720</v>
      </c>
      <c r="G2052" s="27" t="s">
        <v>721</v>
      </c>
      <c r="H2052" s="34" t="s">
        <v>644</v>
      </c>
      <c r="I2052" s="34" t="s">
        <v>722</v>
      </c>
      <c r="J2052" s="34" t="str">
        <f t="shared" si="161"/>
        <v>Admin &amp; OtherR&amp;M and Cleaning as % of Total Gross Profit</v>
      </c>
      <c r="K2052" s="34" t="str">
        <f t="shared" si="162"/>
        <v>220Cleaning &amp; Security - Toyota</v>
      </c>
      <c r="L2052" s="28">
        <f>+SUMIF('TB 4-24'!M:M,$AL2052,'TB 4-24'!G:G)</f>
        <v>0</v>
      </c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>
        <f>+SUMIF('Input Sheet'!$S:$S,$AL2052,'Input Sheet'!C:C)</f>
        <v>0</v>
      </c>
      <c r="Z2052" s="28">
        <f>+SUMIF('Input Sheet'!$S:$S,$AL2052,'Input Sheet'!D:D)</f>
        <v>0</v>
      </c>
      <c r="AA2052" s="28">
        <f>+SUMIF('Input Sheet'!$S:$S,$AL2052,'Input Sheet'!E:E)</f>
        <v>0</v>
      </c>
      <c r="AB2052" s="28">
        <f>+SUMIF('Input Sheet'!$S:$S,$AL2052,'Input Sheet'!F:F)</f>
        <v>0</v>
      </c>
      <c r="AC2052" s="28">
        <f>+SUMIF('Input Sheet'!$S:$S,$AL2052,'Input Sheet'!G:G)</f>
        <v>0</v>
      </c>
      <c r="AD2052" s="28">
        <f>+SUMIF('Input Sheet'!$S:$S,$AL2052,'Input Sheet'!H:H)</f>
        <v>0</v>
      </c>
      <c r="AE2052" s="28">
        <f>+SUMIF('Input Sheet'!$S:$S,$AL2052,'Input Sheet'!I:I)</f>
        <v>0</v>
      </c>
      <c r="AF2052" s="28">
        <f>+SUMIF('Input Sheet'!$S:$S,$AL2052,'Input Sheet'!J:J)</f>
        <v>0</v>
      </c>
      <c r="AG2052" s="28">
        <f>+SUMIF('Input Sheet'!$S:$S,$AL2052,'Input Sheet'!K:K)</f>
        <v>0</v>
      </c>
      <c r="AH2052" s="28">
        <f>+SUMIF('Input Sheet'!$S:$S,$AL2052,'Input Sheet'!L:L)</f>
        <v>0</v>
      </c>
      <c r="AI2052" s="28">
        <f>+SUMIF('Input Sheet'!$S:$S,$AL2052,'Input Sheet'!M:M)</f>
        <v>0</v>
      </c>
      <c r="AJ2052" s="28">
        <f>+SUMIF('Input Sheet'!$S:$S,$AL2052,'Input Sheet'!N:N)</f>
        <v>0</v>
      </c>
      <c r="AK2052" s="28"/>
      <c r="AL2052" s="27" t="str">
        <f t="shared" si="163"/>
        <v>220-7471</v>
      </c>
      <c r="AM2052" s="34" t="str">
        <f t="shared" ref="AM2052:AM2115" si="164">H2052</f>
        <v>Admin &amp; Other</v>
      </c>
      <c r="AN2052" s="34" t="str">
        <f t="shared" ref="AN2052:AN2115" si="165">J2052</f>
        <v>Admin &amp; OtherR&amp;M and Cleaning as % of Total Gross Profit</v>
      </c>
      <c r="AO2052" s="35"/>
      <c r="AP2052" s="35"/>
      <c r="AQ2052" s="35"/>
    </row>
    <row r="2053" spans="1:43" x14ac:dyDescent="0.25">
      <c r="A2053" s="27" t="s">
        <v>103</v>
      </c>
      <c r="B2053" s="27" t="s">
        <v>104</v>
      </c>
      <c r="C2053" s="27" t="s">
        <v>657</v>
      </c>
      <c r="D2053" s="27" t="s">
        <v>217</v>
      </c>
      <c r="E2053" s="27" t="s">
        <v>661</v>
      </c>
      <c r="F2053" s="27" t="s">
        <v>720</v>
      </c>
      <c r="G2053" s="27" t="s">
        <v>721</v>
      </c>
      <c r="H2053" s="34" t="s">
        <v>644</v>
      </c>
      <c r="I2053" s="34" t="s">
        <v>722</v>
      </c>
      <c r="J2053" s="34" t="str">
        <f t="shared" si="161"/>
        <v>Admin &amp; OtherR&amp;M and Cleaning as % of Total Gross Profit</v>
      </c>
      <c r="K2053" s="34" t="str">
        <f t="shared" si="162"/>
        <v>221Cleaning &amp; Security - Toyota</v>
      </c>
      <c r="L2053" s="28">
        <f>+SUMIF('TB 4-24'!M:M,$AL2053,'TB 4-24'!G:G)</f>
        <v>0</v>
      </c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>
        <f>+SUMIF('Input Sheet'!$S:$S,$AL2053,'Input Sheet'!C:C)</f>
        <v>0</v>
      </c>
      <c r="Z2053" s="28">
        <f>+SUMIF('Input Sheet'!$S:$S,$AL2053,'Input Sheet'!D:D)</f>
        <v>0</v>
      </c>
      <c r="AA2053" s="28">
        <f>+SUMIF('Input Sheet'!$S:$S,$AL2053,'Input Sheet'!E:E)</f>
        <v>0</v>
      </c>
      <c r="AB2053" s="28">
        <f>+SUMIF('Input Sheet'!$S:$S,$AL2053,'Input Sheet'!F:F)</f>
        <v>0</v>
      </c>
      <c r="AC2053" s="28">
        <f>+SUMIF('Input Sheet'!$S:$S,$AL2053,'Input Sheet'!G:G)</f>
        <v>0</v>
      </c>
      <c r="AD2053" s="28">
        <f>+SUMIF('Input Sheet'!$S:$S,$AL2053,'Input Sheet'!H:H)</f>
        <v>0</v>
      </c>
      <c r="AE2053" s="28">
        <f>+SUMIF('Input Sheet'!$S:$S,$AL2053,'Input Sheet'!I:I)</f>
        <v>0</v>
      </c>
      <c r="AF2053" s="28">
        <f>+SUMIF('Input Sheet'!$S:$S,$AL2053,'Input Sheet'!J:J)</f>
        <v>0</v>
      </c>
      <c r="AG2053" s="28">
        <f>+SUMIF('Input Sheet'!$S:$S,$AL2053,'Input Sheet'!K:K)</f>
        <v>0</v>
      </c>
      <c r="AH2053" s="28">
        <f>+SUMIF('Input Sheet'!$S:$S,$AL2053,'Input Sheet'!L:L)</f>
        <v>0</v>
      </c>
      <c r="AI2053" s="28">
        <f>+SUMIF('Input Sheet'!$S:$S,$AL2053,'Input Sheet'!M:M)</f>
        <v>0</v>
      </c>
      <c r="AJ2053" s="28">
        <f>+SUMIF('Input Sheet'!$S:$S,$AL2053,'Input Sheet'!N:N)</f>
        <v>0</v>
      </c>
      <c r="AK2053" s="28"/>
      <c r="AL2053" s="27" t="str">
        <f t="shared" si="163"/>
        <v>221-7471</v>
      </c>
      <c r="AM2053" s="34" t="str">
        <f t="shared" si="164"/>
        <v>Admin &amp; Other</v>
      </c>
      <c r="AN2053" s="34" t="str">
        <f t="shared" si="165"/>
        <v>Admin &amp; OtherR&amp;M and Cleaning as % of Total Gross Profit</v>
      </c>
      <c r="AO2053" s="35"/>
      <c r="AP2053" s="35"/>
      <c r="AQ2053" s="35"/>
    </row>
    <row r="2054" spans="1:43" x14ac:dyDescent="0.25">
      <c r="A2054" s="27" t="s">
        <v>103</v>
      </c>
      <c r="B2054" s="27" t="s">
        <v>104</v>
      </c>
      <c r="C2054" s="27" t="s">
        <v>657</v>
      </c>
      <c r="D2054" s="27" t="s">
        <v>217</v>
      </c>
      <c r="E2054" s="27" t="s">
        <v>681</v>
      </c>
      <c r="F2054" s="27" t="s">
        <v>720</v>
      </c>
      <c r="G2054" s="27" t="s">
        <v>721</v>
      </c>
      <c r="H2054" s="34" t="s">
        <v>644</v>
      </c>
      <c r="I2054" s="34" t="s">
        <v>722</v>
      </c>
      <c r="J2054" s="34" t="str">
        <f t="shared" si="161"/>
        <v>Admin &amp; OtherR&amp;M and Cleaning as % of Total Gross Profit</v>
      </c>
      <c r="K2054" s="34" t="str">
        <f t="shared" si="162"/>
        <v>230Cleaning &amp; Security - Toyota</v>
      </c>
      <c r="L2054" s="28">
        <f>+SUMIF('TB 4-24'!M:M,$AL2054,'TB 4-24'!G:G)</f>
        <v>0</v>
      </c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>
        <f>+SUMIF('Input Sheet'!$S:$S,$AL2054,'Input Sheet'!C:C)</f>
        <v>0</v>
      </c>
      <c r="Z2054" s="28">
        <f>+SUMIF('Input Sheet'!$S:$S,$AL2054,'Input Sheet'!D:D)</f>
        <v>0</v>
      </c>
      <c r="AA2054" s="28">
        <f>+SUMIF('Input Sheet'!$S:$S,$AL2054,'Input Sheet'!E:E)</f>
        <v>0</v>
      </c>
      <c r="AB2054" s="28">
        <f>+SUMIF('Input Sheet'!$S:$S,$AL2054,'Input Sheet'!F:F)</f>
        <v>0</v>
      </c>
      <c r="AC2054" s="28">
        <f>+SUMIF('Input Sheet'!$S:$S,$AL2054,'Input Sheet'!G:G)</f>
        <v>0</v>
      </c>
      <c r="AD2054" s="28">
        <f>+SUMIF('Input Sheet'!$S:$S,$AL2054,'Input Sheet'!H:H)</f>
        <v>0</v>
      </c>
      <c r="AE2054" s="28">
        <f>+SUMIF('Input Sheet'!$S:$S,$AL2054,'Input Sheet'!I:I)</f>
        <v>0</v>
      </c>
      <c r="AF2054" s="28">
        <f>+SUMIF('Input Sheet'!$S:$S,$AL2054,'Input Sheet'!J:J)</f>
        <v>0</v>
      </c>
      <c r="AG2054" s="28">
        <f>+SUMIF('Input Sheet'!$S:$S,$AL2054,'Input Sheet'!K:K)</f>
        <v>0</v>
      </c>
      <c r="AH2054" s="28">
        <f>+SUMIF('Input Sheet'!$S:$S,$AL2054,'Input Sheet'!L:L)</f>
        <v>0</v>
      </c>
      <c r="AI2054" s="28">
        <f>+SUMIF('Input Sheet'!$S:$S,$AL2054,'Input Sheet'!M:M)</f>
        <v>0</v>
      </c>
      <c r="AJ2054" s="28">
        <f>+SUMIF('Input Sheet'!$S:$S,$AL2054,'Input Sheet'!N:N)</f>
        <v>0</v>
      </c>
      <c r="AK2054" s="28"/>
      <c r="AL2054" s="27" t="str">
        <f t="shared" si="163"/>
        <v>230-7471</v>
      </c>
      <c r="AM2054" s="34" t="str">
        <f t="shared" si="164"/>
        <v>Admin &amp; Other</v>
      </c>
      <c r="AN2054" s="34" t="str">
        <f t="shared" si="165"/>
        <v>Admin &amp; OtherR&amp;M and Cleaning as % of Total Gross Profit</v>
      </c>
      <c r="AO2054" s="35"/>
      <c r="AP2054" s="35"/>
      <c r="AQ2054" s="35"/>
    </row>
    <row r="2055" spans="1:43" x14ac:dyDescent="0.25">
      <c r="A2055" s="27" t="s">
        <v>103</v>
      </c>
      <c r="B2055" s="27" t="s">
        <v>104</v>
      </c>
      <c r="C2055" s="27" t="s">
        <v>657</v>
      </c>
      <c r="D2055" s="27" t="s">
        <v>217</v>
      </c>
      <c r="E2055" s="27" t="s">
        <v>662</v>
      </c>
      <c r="F2055" s="27" t="s">
        <v>720</v>
      </c>
      <c r="G2055" s="27" t="s">
        <v>721</v>
      </c>
      <c r="H2055" s="34" t="s">
        <v>644</v>
      </c>
      <c r="I2055" s="34" t="s">
        <v>722</v>
      </c>
      <c r="J2055" s="34" t="str">
        <f t="shared" si="161"/>
        <v>Admin &amp; OtherR&amp;M and Cleaning as % of Total Gross Profit</v>
      </c>
      <c r="K2055" s="34" t="str">
        <f t="shared" si="162"/>
        <v>260Cleaning &amp; Security - Toyota</v>
      </c>
      <c r="L2055" s="28">
        <f>+SUMIF('TB 4-24'!M:M,$AL2055,'TB 4-24'!G:G)</f>
        <v>0</v>
      </c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>
        <f>+SUMIF('Input Sheet'!$S:$S,$AL2055,'Input Sheet'!C:C)</f>
        <v>0</v>
      </c>
      <c r="Z2055" s="28">
        <f>+SUMIF('Input Sheet'!$S:$S,$AL2055,'Input Sheet'!D:D)</f>
        <v>0</v>
      </c>
      <c r="AA2055" s="28">
        <f>+SUMIF('Input Sheet'!$S:$S,$AL2055,'Input Sheet'!E:E)</f>
        <v>0</v>
      </c>
      <c r="AB2055" s="28">
        <f>+SUMIF('Input Sheet'!$S:$S,$AL2055,'Input Sheet'!F:F)</f>
        <v>0</v>
      </c>
      <c r="AC2055" s="28">
        <f>+SUMIF('Input Sheet'!$S:$S,$AL2055,'Input Sheet'!G:G)</f>
        <v>0</v>
      </c>
      <c r="AD2055" s="28">
        <f>+SUMIF('Input Sheet'!$S:$S,$AL2055,'Input Sheet'!H:H)</f>
        <v>0</v>
      </c>
      <c r="AE2055" s="28">
        <f>+SUMIF('Input Sheet'!$S:$S,$AL2055,'Input Sheet'!I:I)</f>
        <v>0</v>
      </c>
      <c r="AF2055" s="28">
        <f>+SUMIF('Input Sheet'!$S:$S,$AL2055,'Input Sheet'!J:J)</f>
        <v>0</v>
      </c>
      <c r="AG2055" s="28">
        <f>+SUMIF('Input Sheet'!$S:$S,$AL2055,'Input Sheet'!K:K)</f>
        <v>0</v>
      </c>
      <c r="AH2055" s="28">
        <f>+SUMIF('Input Sheet'!$S:$S,$AL2055,'Input Sheet'!L:L)</f>
        <v>0</v>
      </c>
      <c r="AI2055" s="28">
        <f>+SUMIF('Input Sheet'!$S:$S,$AL2055,'Input Sheet'!M:M)</f>
        <v>0</v>
      </c>
      <c r="AJ2055" s="28">
        <f>+SUMIF('Input Sheet'!$S:$S,$AL2055,'Input Sheet'!N:N)</f>
        <v>0</v>
      </c>
      <c r="AK2055" s="28"/>
      <c r="AL2055" s="27" t="str">
        <f t="shared" si="163"/>
        <v>260-7471</v>
      </c>
      <c r="AM2055" s="34" t="str">
        <f t="shared" si="164"/>
        <v>Admin &amp; Other</v>
      </c>
      <c r="AN2055" s="34" t="str">
        <f t="shared" si="165"/>
        <v>Admin &amp; OtherR&amp;M and Cleaning as % of Total Gross Profit</v>
      </c>
      <c r="AO2055" s="35"/>
      <c r="AP2055" s="35"/>
      <c r="AQ2055" s="35"/>
    </row>
    <row r="2056" spans="1:43" x14ac:dyDescent="0.25">
      <c r="A2056" s="27" t="s">
        <v>103</v>
      </c>
      <c r="B2056" s="27" t="s">
        <v>104</v>
      </c>
      <c r="C2056" s="27" t="s">
        <v>663</v>
      </c>
      <c r="D2056" s="27" t="s">
        <v>217</v>
      </c>
      <c r="E2056" s="27" t="s">
        <v>664</v>
      </c>
      <c r="F2056" s="27" t="s">
        <v>720</v>
      </c>
      <c r="G2056" s="27" t="s">
        <v>721</v>
      </c>
      <c r="H2056" s="34" t="s">
        <v>644</v>
      </c>
      <c r="I2056" s="34" t="s">
        <v>722</v>
      </c>
      <c r="J2056" s="34" t="str">
        <f t="shared" si="161"/>
        <v>Admin &amp; OtherR&amp;M and Cleaning as % of Total Gross Profit</v>
      </c>
      <c r="K2056" s="34" t="str">
        <f t="shared" si="162"/>
        <v>400Cleaning &amp; Security - Toyota</v>
      </c>
      <c r="L2056" s="28">
        <f>+SUMIF('TB 4-24'!M:M,$AL2056,'TB 4-24'!G:G)</f>
        <v>0</v>
      </c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>
        <f>+SUMIF('Input Sheet'!$S:$S,$AL2056,'Input Sheet'!C:C)</f>
        <v>0</v>
      </c>
      <c r="Z2056" s="28">
        <f>+SUMIF('Input Sheet'!$S:$S,$AL2056,'Input Sheet'!D:D)</f>
        <v>0</v>
      </c>
      <c r="AA2056" s="28">
        <f>+SUMIF('Input Sheet'!$S:$S,$AL2056,'Input Sheet'!E:E)</f>
        <v>0</v>
      </c>
      <c r="AB2056" s="28">
        <f>+SUMIF('Input Sheet'!$S:$S,$AL2056,'Input Sheet'!F:F)</f>
        <v>0</v>
      </c>
      <c r="AC2056" s="28">
        <f>+SUMIF('Input Sheet'!$S:$S,$AL2056,'Input Sheet'!G:G)</f>
        <v>0</v>
      </c>
      <c r="AD2056" s="28">
        <f>+SUMIF('Input Sheet'!$S:$S,$AL2056,'Input Sheet'!H:H)</f>
        <v>0</v>
      </c>
      <c r="AE2056" s="28">
        <f>+SUMIF('Input Sheet'!$S:$S,$AL2056,'Input Sheet'!I:I)</f>
        <v>0</v>
      </c>
      <c r="AF2056" s="28">
        <f>+SUMIF('Input Sheet'!$S:$S,$AL2056,'Input Sheet'!J:J)</f>
        <v>0</v>
      </c>
      <c r="AG2056" s="28">
        <f>+SUMIF('Input Sheet'!$S:$S,$AL2056,'Input Sheet'!K:K)</f>
        <v>0</v>
      </c>
      <c r="AH2056" s="28">
        <f>+SUMIF('Input Sheet'!$S:$S,$AL2056,'Input Sheet'!L:L)</f>
        <v>0</v>
      </c>
      <c r="AI2056" s="28">
        <f>+SUMIF('Input Sheet'!$S:$S,$AL2056,'Input Sheet'!M:M)</f>
        <v>0</v>
      </c>
      <c r="AJ2056" s="28">
        <f>+SUMIF('Input Sheet'!$S:$S,$AL2056,'Input Sheet'!N:N)</f>
        <v>0</v>
      </c>
      <c r="AK2056" s="28"/>
      <c r="AL2056" s="27" t="str">
        <f t="shared" si="163"/>
        <v>400-7471</v>
      </c>
      <c r="AM2056" s="34" t="str">
        <f t="shared" si="164"/>
        <v>Admin &amp; Other</v>
      </c>
      <c r="AN2056" s="34" t="str">
        <f t="shared" si="165"/>
        <v>Admin &amp; OtherR&amp;M and Cleaning as % of Total Gross Profit</v>
      </c>
      <c r="AO2056" s="35"/>
      <c r="AP2056" s="35"/>
      <c r="AQ2056" s="35"/>
    </row>
    <row r="2057" spans="1:43" x14ac:dyDescent="0.25">
      <c r="A2057" s="27" t="s">
        <v>103</v>
      </c>
      <c r="B2057" s="27" t="s">
        <v>104</v>
      </c>
      <c r="C2057" s="27" t="s">
        <v>663</v>
      </c>
      <c r="D2057" s="27" t="s">
        <v>217</v>
      </c>
      <c r="E2057" s="27" t="s">
        <v>665</v>
      </c>
      <c r="F2057" s="27" t="s">
        <v>720</v>
      </c>
      <c r="G2057" s="27" t="s">
        <v>721</v>
      </c>
      <c r="H2057" s="34" t="s">
        <v>644</v>
      </c>
      <c r="I2057" s="34" t="s">
        <v>722</v>
      </c>
      <c r="J2057" s="34" t="str">
        <f t="shared" si="161"/>
        <v>Admin &amp; OtherR&amp;M and Cleaning as % of Total Gross Profit</v>
      </c>
      <c r="K2057" s="34" t="str">
        <f t="shared" si="162"/>
        <v>410Cleaning &amp; Security - Toyota</v>
      </c>
      <c r="L2057" s="28">
        <f>+SUMIF('TB 4-24'!M:M,$AL2057,'TB 4-24'!G:G)</f>
        <v>0</v>
      </c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>
        <f>+SUMIF('Input Sheet'!$S:$S,$AL2057,'Input Sheet'!C:C)</f>
        <v>0</v>
      </c>
      <c r="Z2057" s="28">
        <f>+SUMIF('Input Sheet'!$S:$S,$AL2057,'Input Sheet'!D:D)</f>
        <v>0</v>
      </c>
      <c r="AA2057" s="28">
        <f>+SUMIF('Input Sheet'!$S:$S,$AL2057,'Input Sheet'!E:E)</f>
        <v>0</v>
      </c>
      <c r="AB2057" s="28">
        <f>+SUMIF('Input Sheet'!$S:$S,$AL2057,'Input Sheet'!F:F)</f>
        <v>0</v>
      </c>
      <c r="AC2057" s="28">
        <f>+SUMIF('Input Sheet'!$S:$S,$AL2057,'Input Sheet'!G:G)</f>
        <v>0</v>
      </c>
      <c r="AD2057" s="28">
        <f>+SUMIF('Input Sheet'!$S:$S,$AL2057,'Input Sheet'!H:H)</f>
        <v>0</v>
      </c>
      <c r="AE2057" s="28">
        <f>+SUMIF('Input Sheet'!$S:$S,$AL2057,'Input Sheet'!I:I)</f>
        <v>0</v>
      </c>
      <c r="AF2057" s="28">
        <f>+SUMIF('Input Sheet'!$S:$S,$AL2057,'Input Sheet'!J:J)</f>
        <v>0</v>
      </c>
      <c r="AG2057" s="28">
        <f>+SUMIF('Input Sheet'!$S:$S,$AL2057,'Input Sheet'!K:K)</f>
        <v>0</v>
      </c>
      <c r="AH2057" s="28">
        <f>+SUMIF('Input Sheet'!$S:$S,$AL2057,'Input Sheet'!L:L)</f>
        <v>0</v>
      </c>
      <c r="AI2057" s="28">
        <f>+SUMIF('Input Sheet'!$S:$S,$AL2057,'Input Sheet'!M:M)</f>
        <v>0</v>
      </c>
      <c r="AJ2057" s="28">
        <f>+SUMIF('Input Sheet'!$S:$S,$AL2057,'Input Sheet'!N:N)</f>
        <v>0</v>
      </c>
      <c r="AK2057" s="28"/>
      <c r="AL2057" s="27" t="str">
        <f t="shared" si="163"/>
        <v>410-7471</v>
      </c>
      <c r="AM2057" s="34" t="str">
        <f t="shared" si="164"/>
        <v>Admin &amp; Other</v>
      </c>
      <c r="AN2057" s="34" t="str">
        <f t="shared" si="165"/>
        <v>Admin &amp; OtherR&amp;M and Cleaning as % of Total Gross Profit</v>
      </c>
      <c r="AO2057" s="35"/>
      <c r="AP2057" s="35"/>
      <c r="AQ2057" s="35"/>
    </row>
    <row r="2058" spans="1:43" x14ac:dyDescent="0.25">
      <c r="A2058" s="27" t="s">
        <v>103</v>
      </c>
      <c r="B2058" s="27" t="s">
        <v>104</v>
      </c>
      <c r="C2058" s="27" t="s">
        <v>663</v>
      </c>
      <c r="D2058" s="27" t="s">
        <v>217</v>
      </c>
      <c r="E2058" s="27" t="s">
        <v>666</v>
      </c>
      <c r="F2058" s="27" t="s">
        <v>720</v>
      </c>
      <c r="G2058" s="27" t="s">
        <v>721</v>
      </c>
      <c r="H2058" s="34" t="s">
        <v>644</v>
      </c>
      <c r="I2058" s="34" t="s">
        <v>722</v>
      </c>
      <c r="J2058" s="34" t="str">
        <f t="shared" si="161"/>
        <v>Admin &amp; OtherR&amp;M and Cleaning as % of Total Gross Profit</v>
      </c>
      <c r="K2058" s="34" t="str">
        <f t="shared" si="162"/>
        <v>420Cleaning &amp; Security - Toyota</v>
      </c>
      <c r="L2058" s="28">
        <f>+SUMIF('TB 4-24'!M:M,$AL2058,'TB 4-24'!G:G)</f>
        <v>0</v>
      </c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>
        <f>+SUMIF('Input Sheet'!$S:$S,$AL2058,'Input Sheet'!C:C)</f>
        <v>0</v>
      </c>
      <c r="Z2058" s="28">
        <f>+SUMIF('Input Sheet'!$S:$S,$AL2058,'Input Sheet'!D:D)</f>
        <v>0</v>
      </c>
      <c r="AA2058" s="28">
        <f>+SUMIF('Input Sheet'!$S:$S,$AL2058,'Input Sheet'!E:E)</f>
        <v>0</v>
      </c>
      <c r="AB2058" s="28">
        <f>+SUMIF('Input Sheet'!$S:$S,$AL2058,'Input Sheet'!F:F)</f>
        <v>0</v>
      </c>
      <c r="AC2058" s="28">
        <f>+SUMIF('Input Sheet'!$S:$S,$AL2058,'Input Sheet'!G:G)</f>
        <v>0</v>
      </c>
      <c r="AD2058" s="28">
        <f>+SUMIF('Input Sheet'!$S:$S,$AL2058,'Input Sheet'!H:H)</f>
        <v>0</v>
      </c>
      <c r="AE2058" s="28">
        <f>+SUMIF('Input Sheet'!$S:$S,$AL2058,'Input Sheet'!I:I)</f>
        <v>0</v>
      </c>
      <c r="AF2058" s="28">
        <f>+SUMIF('Input Sheet'!$S:$S,$AL2058,'Input Sheet'!J:J)</f>
        <v>0</v>
      </c>
      <c r="AG2058" s="28">
        <f>+SUMIF('Input Sheet'!$S:$S,$AL2058,'Input Sheet'!K:K)</f>
        <v>0</v>
      </c>
      <c r="AH2058" s="28">
        <f>+SUMIF('Input Sheet'!$S:$S,$AL2058,'Input Sheet'!L:L)</f>
        <v>0</v>
      </c>
      <c r="AI2058" s="28">
        <f>+SUMIF('Input Sheet'!$S:$S,$AL2058,'Input Sheet'!M:M)</f>
        <v>0</v>
      </c>
      <c r="AJ2058" s="28">
        <f>+SUMIF('Input Sheet'!$S:$S,$AL2058,'Input Sheet'!N:N)</f>
        <v>0</v>
      </c>
      <c r="AK2058" s="28"/>
      <c r="AL2058" s="27" t="str">
        <f t="shared" si="163"/>
        <v>420-7471</v>
      </c>
      <c r="AM2058" s="34" t="str">
        <f t="shared" si="164"/>
        <v>Admin &amp; Other</v>
      </c>
      <c r="AN2058" s="34" t="str">
        <f t="shared" si="165"/>
        <v>Admin &amp; OtherR&amp;M and Cleaning as % of Total Gross Profit</v>
      </c>
      <c r="AO2058" s="35"/>
      <c r="AP2058" s="35"/>
      <c r="AQ2058" s="35"/>
    </row>
    <row r="2059" spans="1:43" x14ac:dyDescent="0.25">
      <c r="A2059" s="27" t="s">
        <v>103</v>
      </c>
      <c r="B2059" s="27" t="s">
        <v>104</v>
      </c>
      <c r="C2059" s="27" t="s">
        <v>663</v>
      </c>
      <c r="D2059" s="27" t="s">
        <v>217</v>
      </c>
      <c r="E2059" s="27" t="s">
        <v>667</v>
      </c>
      <c r="F2059" s="27" t="s">
        <v>720</v>
      </c>
      <c r="G2059" s="27" t="s">
        <v>721</v>
      </c>
      <c r="H2059" s="34" t="s">
        <v>644</v>
      </c>
      <c r="I2059" s="34" t="s">
        <v>722</v>
      </c>
      <c r="J2059" s="34" t="str">
        <f t="shared" si="161"/>
        <v>Admin &amp; OtherR&amp;M and Cleaning as % of Total Gross Profit</v>
      </c>
      <c r="K2059" s="34" t="str">
        <f t="shared" si="162"/>
        <v>421Cleaning &amp; Security - Toyota</v>
      </c>
      <c r="L2059" s="28">
        <f>+SUMIF('TB 4-24'!M:M,$AL2059,'TB 4-24'!G:G)</f>
        <v>0</v>
      </c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>
        <f>+SUMIF('Input Sheet'!$S:$S,$AL2059,'Input Sheet'!C:C)</f>
        <v>0</v>
      </c>
      <c r="Z2059" s="28">
        <f>+SUMIF('Input Sheet'!$S:$S,$AL2059,'Input Sheet'!D:D)</f>
        <v>0</v>
      </c>
      <c r="AA2059" s="28">
        <f>+SUMIF('Input Sheet'!$S:$S,$AL2059,'Input Sheet'!E:E)</f>
        <v>0</v>
      </c>
      <c r="AB2059" s="28">
        <f>+SUMIF('Input Sheet'!$S:$S,$AL2059,'Input Sheet'!F:F)</f>
        <v>0</v>
      </c>
      <c r="AC2059" s="28">
        <f>+SUMIF('Input Sheet'!$S:$S,$AL2059,'Input Sheet'!G:G)</f>
        <v>0</v>
      </c>
      <c r="AD2059" s="28">
        <f>+SUMIF('Input Sheet'!$S:$S,$AL2059,'Input Sheet'!H:H)</f>
        <v>0</v>
      </c>
      <c r="AE2059" s="28">
        <f>+SUMIF('Input Sheet'!$S:$S,$AL2059,'Input Sheet'!I:I)</f>
        <v>0</v>
      </c>
      <c r="AF2059" s="28">
        <f>+SUMIF('Input Sheet'!$S:$S,$AL2059,'Input Sheet'!J:J)</f>
        <v>0</v>
      </c>
      <c r="AG2059" s="28">
        <f>+SUMIF('Input Sheet'!$S:$S,$AL2059,'Input Sheet'!K:K)</f>
        <v>0</v>
      </c>
      <c r="AH2059" s="28">
        <f>+SUMIF('Input Sheet'!$S:$S,$AL2059,'Input Sheet'!L:L)</f>
        <v>0</v>
      </c>
      <c r="AI2059" s="28">
        <f>+SUMIF('Input Sheet'!$S:$S,$AL2059,'Input Sheet'!M:M)</f>
        <v>0</v>
      </c>
      <c r="AJ2059" s="28">
        <f>+SUMIF('Input Sheet'!$S:$S,$AL2059,'Input Sheet'!N:N)</f>
        <v>0</v>
      </c>
      <c r="AK2059" s="28"/>
      <c r="AL2059" s="27" t="str">
        <f t="shared" si="163"/>
        <v>421-7471</v>
      </c>
      <c r="AM2059" s="34" t="str">
        <f t="shared" si="164"/>
        <v>Admin &amp; Other</v>
      </c>
      <c r="AN2059" s="34" t="str">
        <f t="shared" si="165"/>
        <v>Admin &amp; OtherR&amp;M and Cleaning as % of Total Gross Profit</v>
      </c>
      <c r="AO2059" s="35"/>
      <c r="AP2059" s="35"/>
      <c r="AQ2059" s="35"/>
    </row>
    <row r="2060" spans="1:43" x14ac:dyDescent="0.25">
      <c r="A2060" s="27" t="s">
        <v>103</v>
      </c>
      <c r="B2060" s="27" t="s">
        <v>104</v>
      </c>
      <c r="C2060" s="27" t="s">
        <v>663</v>
      </c>
      <c r="D2060" s="27" t="s">
        <v>217</v>
      </c>
      <c r="E2060" s="27" t="s">
        <v>668</v>
      </c>
      <c r="F2060" s="27" t="s">
        <v>720</v>
      </c>
      <c r="G2060" s="27" t="s">
        <v>721</v>
      </c>
      <c r="H2060" s="34" t="s">
        <v>644</v>
      </c>
      <c r="I2060" s="34" t="s">
        <v>722</v>
      </c>
      <c r="J2060" s="34" t="str">
        <f t="shared" si="161"/>
        <v>Admin &amp; OtherR&amp;M and Cleaning as % of Total Gross Profit</v>
      </c>
      <c r="K2060" s="34" t="str">
        <f t="shared" si="162"/>
        <v>430Cleaning &amp; Security - Toyota</v>
      </c>
      <c r="L2060" s="28">
        <f>+SUMIF('TB 4-24'!M:M,$AL2060,'TB 4-24'!G:G)</f>
        <v>0</v>
      </c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>
        <f>+SUMIF('Input Sheet'!$S:$S,$AL2060,'Input Sheet'!C:C)</f>
        <v>0</v>
      </c>
      <c r="Z2060" s="28">
        <f>+SUMIF('Input Sheet'!$S:$S,$AL2060,'Input Sheet'!D:D)</f>
        <v>0</v>
      </c>
      <c r="AA2060" s="28">
        <f>+SUMIF('Input Sheet'!$S:$S,$AL2060,'Input Sheet'!E:E)</f>
        <v>0</v>
      </c>
      <c r="AB2060" s="28">
        <f>+SUMIF('Input Sheet'!$S:$S,$AL2060,'Input Sheet'!F:F)</f>
        <v>0</v>
      </c>
      <c r="AC2060" s="28">
        <f>+SUMIF('Input Sheet'!$S:$S,$AL2060,'Input Sheet'!G:G)</f>
        <v>0</v>
      </c>
      <c r="AD2060" s="28">
        <f>+SUMIF('Input Sheet'!$S:$S,$AL2060,'Input Sheet'!H:H)</f>
        <v>0</v>
      </c>
      <c r="AE2060" s="28">
        <f>+SUMIF('Input Sheet'!$S:$S,$AL2060,'Input Sheet'!I:I)</f>
        <v>0</v>
      </c>
      <c r="AF2060" s="28">
        <f>+SUMIF('Input Sheet'!$S:$S,$AL2060,'Input Sheet'!J:J)</f>
        <v>0</v>
      </c>
      <c r="AG2060" s="28">
        <f>+SUMIF('Input Sheet'!$S:$S,$AL2060,'Input Sheet'!K:K)</f>
        <v>0</v>
      </c>
      <c r="AH2060" s="28">
        <f>+SUMIF('Input Sheet'!$S:$S,$AL2060,'Input Sheet'!L:L)</f>
        <v>0</v>
      </c>
      <c r="AI2060" s="28">
        <f>+SUMIF('Input Sheet'!$S:$S,$AL2060,'Input Sheet'!M:M)</f>
        <v>0</v>
      </c>
      <c r="AJ2060" s="28">
        <f>+SUMIF('Input Sheet'!$S:$S,$AL2060,'Input Sheet'!N:N)</f>
        <v>0</v>
      </c>
      <c r="AK2060" s="28"/>
      <c r="AL2060" s="27" t="str">
        <f t="shared" si="163"/>
        <v>430-7471</v>
      </c>
      <c r="AM2060" s="34" t="str">
        <f t="shared" si="164"/>
        <v>Admin &amp; Other</v>
      </c>
      <c r="AN2060" s="34" t="str">
        <f t="shared" si="165"/>
        <v>Admin &amp; OtherR&amp;M and Cleaning as % of Total Gross Profit</v>
      </c>
      <c r="AO2060" s="35"/>
      <c r="AP2060" s="35"/>
      <c r="AQ2060" s="35"/>
    </row>
    <row r="2061" spans="1:43" x14ac:dyDescent="0.25">
      <c r="A2061" s="27" t="s">
        <v>103</v>
      </c>
      <c r="B2061" s="27" t="s">
        <v>104</v>
      </c>
      <c r="C2061" s="27" t="s">
        <v>663</v>
      </c>
      <c r="D2061" s="27" t="s">
        <v>217</v>
      </c>
      <c r="E2061" s="27" t="s">
        <v>670</v>
      </c>
      <c r="F2061" s="27" t="s">
        <v>720</v>
      </c>
      <c r="G2061" s="27" t="s">
        <v>721</v>
      </c>
      <c r="H2061" s="34" t="s">
        <v>644</v>
      </c>
      <c r="I2061" s="34" t="s">
        <v>722</v>
      </c>
      <c r="J2061" s="34" t="str">
        <f t="shared" si="161"/>
        <v>Admin &amp; OtherR&amp;M and Cleaning as % of Total Gross Profit</v>
      </c>
      <c r="K2061" s="34" t="str">
        <f t="shared" si="162"/>
        <v>460Cleaning &amp; Security - Toyota</v>
      </c>
      <c r="L2061" s="28">
        <f>+SUMIF('TB 4-24'!M:M,$AL2061,'TB 4-24'!G:G)</f>
        <v>0</v>
      </c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>
        <f>+SUMIF('Input Sheet'!$S:$S,$AL2061,'Input Sheet'!C:C)</f>
        <v>0</v>
      </c>
      <c r="Z2061" s="28">
        <f>+SUMIF('Input Sheet'!$S:$S,$AL2061,'Input Sheet'!D:D)</f>
        <v>0</v>
      </c>
      <c r="AA2061" s="28">
        <f>+SUMIF('Input Sheet'!$S:$S,$AL2061,'Input Sheet'!E:E)</f>
        <v>0</v>
      </c>
      <c r="AB2061" s="28">
        <f>+SUMIF('Input Sheet'!$S:$S,$AL2061,'Input Sheet'!F:F)</f>
        <v>0</v>
      </c>
      <c r="AC2061" s="28">
        <f>+SUMIF('Input Sheet'!$S:$S,$AL2061,'Input Sheet'!G:G)</f>
        <v>0</v>
      </c>
      <c r="AD2061" s="28">
        <f>+SUMIF('Input Sheet'!$S:$S,$AL2061,'Input Sheet'!H:H)</f>
        <v>0</v>
      </c>
      <c r="AE2061" s="28">
        <f>+SUMIF('Input Sheet'!$S:$S,$AL2061,'Input Sheet'!I:I)</f>
        <v>0</v>
      </c>
      <c r="AF2061" s="28">
        <f>+SUMIF('Input Sheet'!$S:$S,$AL2061,'Input Sheet'!J:J)</f>
        <v>0</v>
      </c>
      <c r="AG2061" s="28">
        <f>+SUMIF('Input Sheet'!$S:$S,$AL2061,'Input Sheet'!K:K)</f>
        <v>0</v>
      </c>
      <c r="AH2061" s="28">
        <f>+SUMIF('Input Sheet'!$S:$S,$AL2061,'Input Sheet'!L:L)</f>
        <v>0</v>
      </c>
      <c r="AI2061" s="28">
        <f>+SUMIF('Input Sheet'!$S:$S,$AL2061,'Input Sheet'!M:M)</f>
        <v>0</v>
      </c>
      <c r="AJ2061" s="28">
        <f>+SUMIF('Input Sheet'!$S:$S,$AL2061,'Input Sheet'!N:N)</f>
        <v>0</v>
      </c>
      <c r="AK2061" s="28"/>
      <c r="AL2061" s="27" t="str">
        <f t="shared" si="163"/>
        <v>460-7471</v>
      </c>
      <c r="AM2061" s="34" t="str">
        <f t="shared" si="164"/>
        <v>Admin &amp; Other</v>
      </c>
      <c r="AN2061" s="34" t="str">
        <f t="shared" si="165"/>
        <v>Admin &amp; OtherR&amp;M and Cleaning as % of Total Gross Profit</v>
      </c>
      <c r="AO2061" s="35"/>
      <c r="AP2061" s="35"/>
      <c r="AQ2061" s="35"/>
    </row>
    <row r="2062" spans="1:43" x14ac:dyDescent="0.25">
      <c r="A2062" s="27" t="s">
        <v>103</v>
      </c>
      <c r="B2062" s="27" t="s">
        <v>104</v>
      </c>
      <c r="C2062" s="27" t="s">
        <v>671</v>
      </c>
      <c r="D2062" s="27" t="s">
        <v>217</v>
      </c>
      <c r="E2062" s="27" t="s">
        <v>672</v>
      </c>
      <c r="F2062" s="27" t="s">
        <v>720</v>
      </c>
      <c r="G2062" s="27" t="s">
        <v>721</v>
      </c>
      <c r="H2062" s="34" t="s">
        <v>644</v>
      </c>
      <c r="I2062" s="34" t="s">
        <v>722</v>
      </c>
      <c r="J2062" s="34" t="str">
        <f t="shared" si="161"/>
        <v>Admin &amp; OtherR&amp;M and Cleaning as % of Total Gross Profit</v>
      </c>
      <c r="K2062" s="34" t="str">
        <f t="shared" si="162"/>
        <v>300Cleaning &amp; Security - Toyota</v>
      </c>
      <c r="L2062" s="28">
        <f>+SUMIF('TB 4-24'!M:M,$AL2062,'TB 4-24'!G:G)</f>
        <v>0</v>
      </c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>
        <f>+SUMIF('Input Sheet'!$S:$S,$AL2062,'Input Sheet'!C:C)</f>
        <v>0</v>
      </c>
      <c r="Z2062" s="28">
        <f>+SUMIF('Input Sheet'!$S:$S,$AL2062,'Input Sheet'!D:D)</f>
        <v>0</v>
      </c>
      <c r="AA2062" s="28">
        <f>+SUMIF('Input Sheet'!$S:$S,$AL2062,'Input Sheet'!E:E)</f>
        <v>0</v>
      </c>
      <c r="AB2062" s="28">
        <f>+SUMIF('Input Sheet'!$S:$S,$AL2062,'Input Sheet'!F:F)</f>
        <v>0</v>
      </c>
      <c r="AC2062" s="28">
        <f>+SUMIF('Input Sheet'!$S:$S,$AL2062,'Input Sheet'!G:G)</f>
        <v>0</v>
      </c>
      <c r="AD2062" s="28">
        <f>+SUMIF('Input Sheet'!$S:$S,$AL2062,'Input Sheet'!H:H)</f>
        <v>0</v>
      </c>
      <c r="AE2062" s="28">
        <f>+SUMIF('Input Sheet'!$S:$S,$AL2062,'Input Sheet'!I:I)</f>
        <v>0</v>
      </c>
      <c r="AF2062" s="28">
        <f>+SUMIF('Input Sheet'!$S:$S,$AL2062,'Input Sheet'!J:J)</f>
        <v>0</v>
      </c>
      <c r="AG2062" s="28">
        <f>+SUMIF('Input Sheet'!$S:$S,$AL2062,'Input Sheet'!K:K)</f>
        <v>0</v>
      </c>
      <c r="AH2062" s="28">
        <f>+SUMIF('Input Sheet'!$S:$S,$AL2062,'Input Sheet'!L:L)</f>
        <v>0</v>
      </c>
      <c r="AI2062" s="28">
        <f>+SUMIF('Input Sheet'!$S:$S,$AL2062,'Input Sheet'!M:M)</f>
        <v>0</v>
      </c>
      <c r="AJ2062" s="28">
        <f>+SUMIF('Input Sheet'!$S:$S,$AL2062,'Input Sheet'!N:N)</f>
        <v>0</v>
      </c>
      <c r="AK2062" s="28"/>
      <c r="AL2062" s="27" t="str">
        <f t="shared" si="163"/>
        <v>300-7471</v>
      </c>
      <c r="AM2062" s="34" t="str">
        <f t="shared" si="164"/>
        <v>Admin &amp; Other</v>
      </c>
      <c r="AN2062" s="34" t="str">
        <f t="shared" si="165"/>
        <v>Admin &amp; OtherR&amp;M and Cleaning as % of Total Gross Profit</v>
      </c>
      <c r="AO2062" s="35"/>
      <c r="AP2062" s="35"/>
      <c r="AQ2062" s="35"/>
    </row>
    <row r="2063" spans="1:43" x14ac:dyDescent="0.25">
      <c r="A2063" s="27" t="s">
        <v>103</v>
      </c>
      <c r="B2063" s="27" t="s">
        <v>104</v>
      </c>
      <c r="C2063" s="27" t="s">
        <v>671</v>
      </c>
      <c r="D2063" s="27" t="s">
        <v>217</v>
      </c>
      <c r="E2063" s="27" t="s">
        <v>673</v>
      </c>
      <c r="F2063" s="27" t="s">
        <v>720</v>
      </c>
      <c r="G2063" s="27" t="s">
        <v>721</v>
      </c>
      <c r="H2063" s="34" t="s">
        <v>644</v>
      </c>
      <c r="I2063" s="34" t="s">
        <v>722</v>
      </c>
      <c r="J2063" s="34" t="str">
        <f t="shared" si="161"/>
        <v>Admin &amp; OtherR&amp;M and Cleaning as % of Total Gross Profit</v>
      </c>
      <c r="K2063" s="34" t="str">
        <f t="shared" si="162"/>
        <v>310Cleaning &amp; Security - Toyota</v>
      </c>
      <c r="L2063" s="28">
        <f>+SUMIF('TB 4-24'!M:M,$AL2063,'TB 4-24'!G:G)</f>
        <v>0</v>
      </c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>
        <f>+SUMIF('Input Sheet'!$S:$S,$AL2063,'Input Sheet'!C:C)</f>
        <v>0</v>
      </c>
      <c r="Z2063" s="28">
        <f>+SUMIF('Input Sheet'!$S:$S,$AL2063,'Input Sheet'!D:D)</f>
        <v>0</v>
      </c>
      <c r="AA2063" s="28">
        <f>+SUMIF('Input Sheet'!$S:$S,$AL2063,'Input Sheet'!E:E)</f>
        <v>0</v>
      </c>
      <c r="AB2063" s="28">
        <f>+SUMIF('Input Sheet'!$S:$S,$AL2063,'Input Sheet'!F:F)</f>
        <v>0</v>
      </c>
      <c r="AC2063" s="28">
        <f>+SUMIF('Input Sheet'!$S:$S,$AL2063,'Input Sheet'!G:G)</f>
        <v>0</v>
      </c>
      <c r="AD2063" s="28">
        <f>+SUMIF('Input Sheet'!$S:$S,$AL2063,'Input Sheet'!H:H)</f>
        <v>0</v>
      </c>
      <c r="AE2063" s="28">
        <f>+SUMIF('Input Sheet'!$S:$S,$AL2063,'Input Sheet'!I:I)</f>
        <v>0</v>
      </c>
      <c r="AF2063" s="28">
        <f>+SUMIF('Input Sheet'!$S:$S,$AL2063,'Input Sheet'!J:J)</f>
        <v>0</v>
      </c>
      <c r="AG2063" s="28">
        <f>+SUMIF('Input Sheet'!$S:$S,$AL2063,'Input Sheet'!K:K)</f>
        <v>0</v>
      </c>
      <c r="AH2063" s="28">
        <f>+SUMIF('Input Sheet'!$S:$S,$AL2063,'Input Sheet'!L:L)</f>
        <v>0</v>
      </c>
      <c r="AI2063" s="28">
        <f>+SUMIF('Input Sheet'!$S:$S,$AL2063,'Input Sheet'!M:M)</f>
        <v>0</v>
      </c>
      <c r="AJ2063" s="28">
        <f>+SUMIF('Input Sheet'!$S:$S,$AL2063,'Input Sheet'!N:N)</f>
        <v>0</v>
      </c>
      <c r="AK2063" s="28"/>
      <c r="AL2063" s="27" t="str">
        <f t="shared" si="163"/>
        <v>310-7471</v>
      </c>
      <c r="AM2063" s="34" t="str">
        <f t="shared" si="164"/>
        <v>Admin &amp; Other</v>
      </c>
      <c r="AN2063" s="34" t="str">
        <f t="shared" si="165"/>
        <v>Admin &amp; OtherR&amp;M and Cleaning as % of Total Gross Profit</v>
      </c>
      <c r="AO2063" s="35"/>
      <c r="AP2063" s="35"/>
      <c r="AQ2063" s="35"/>
    </row>
    <row r="2064" spans="1:43" x14ac:dyDescent="0.25">
      <c r="A2064" s="27" t="s">
        <v>103</v>
      </c>
      <c r="B2064" s="27" t="s">
        <v>104</v>
      </c>
      <c r="C2064" s="27" t="s">
        <v>671</v>
      </c>
      <c r="D2064" s="27" t="s">
        <v>217</v>
      </c>
      <c r="E2064" s="27" t="s">
        <v>719</v>
      </c>
      <c r="F2064" s="27" t="s">
        <v>720</v>
      </c>
      <c r="G2064" s="27" t="s">
        <v>721</v>
      </c>
      <c r="H2064" s="34" t="s">
        <v>644</v>
      </c>
      <c r="I2064" s="34" t="s">
        <v>722</v>
      </c>
      <c r="J2064" s="34" t="str">
        <f t="shared" si="161"/>
        <v>Admin &amp; OtherR&amp;M and Cleaning as % of Total Gross Profit</v>
      </c>
      <c r="K2064" s="34" t="str">
        <f t="shared" si="162"/>
        <v>320Cleaning &amp; Security - Toyota</v>
      </c>
      <c r="L2064" s="28">
        <f>+SUMIF('TB 4-24'!M:M,$AL2064,'TB 4-24'!G:G)</f>
        <v>0</v>
      </c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>
        <f>+SUMIF('Input Sheet'!$S:$S,$AL2064,'Input Sheet'!C:C)</f>
        <v>0</v>
      </c>
      <c r="Z2064" s="28">
        <f>+SUMIF('Input Sheet'!$S:$S,$AL2064,'Input Sheet'!D:D)</f>
        <v>0</v>
      </c>
      <c r="AA2064" s="28">
        <f>+SUMIF('Input Sheet'!$S:$S,$AL2064,'Input Sheet'!E:E)</f>
        <v>0</v>
      </c>
      <c r="AB2064" s="28">
        <f>+SUMIF('Input Sheet'!$S:$S,$AL2064,'Input Sheet'!F:F)</f>
        <v>0</v>
      </c>
      <c r="AC2064" s="28">
        <f>+SUMIF('Input Sheet'!$S:$S,$AL2064,'Input Sheet'!G:G)</f>
        <v>0</v>
      </c>
      <c r="AD2064" s="28">
        <f>+SUMIF('Input Sheet'!$S:$S,$AL2064,'Input Sheet'!H:H)</f>
        <v>0</v>
      </c>
      <c r="AE2064" s="28">
        <f>+SUMIF('Input Sheet'!$S:$S,$AL2064,'Input Sheet'!I:I)</f>
        <v>0</v>
      </c>
      <c r="AF2064" s="28">
        <f>+SUMIF('Input Sheet'!$S:$S,$AL2064,'Input Sheet'!J:J)</f>
        <v>0</v>
      </c>
      <c r="AG2064" s="28">
        <f>+SUMIF('Input Sheet'!$S:$S,$AL2064,'Input Sheet'!K:K)</f>
        <v>0</v>
      </c>
      <c r="AH2064" s="28">
        <f>+SUMIF('Input Sheet'!$S:$S,$AL2064,'Input Sheet'!L:L)</f>
        <v>0</v>
      </c>
      <c r="AI2064" s="28">
        <f>+SUMIF('Input Sheet'!$S:$S,$AL2064,'Input Sheet'!M:M)</f>
        <v>0</v>
      </c>
      <c r="AJ2064" s="28">
        <f>+SUMIF('Input Sheet'!$S:$S,$AL2064,'Input Sheet'!N:N)</f>
        <v>0</v>
      </c>
      <c r="AK2064" s="28"/>
      <c r="AL2064" s="27" t="str">
        <f t="shared" si="163"/>
        <v>320-7471</v>
      </c>
      <c r="AM2064" s="34" t="str">
        <f t="shared" si="164"/>
        <v>Admin &amp; Other</v>
      </c>
      <c r="AN2064" s="34" t="str">
        <f t="shared" si="165"/>
        <v>Admin &amp; OtherR&amp;M and Cleaning as % of Total Gross Profit</v>
      </c>
      <c r="AO2064" s="35"/>
      <c r="AP2064" s="35"/>
      <c r="AQ2064" s="35"/>
    </row>
    <row r="2065" spans="1:43" x14ac:dyDescent="0.25">
      <c r="A2065" s="27" t="s">
        <v>103</v>
      </c>
      <c r="B2065" s="27" t="s">
        <v>104</v>
      </c>
      <c r="C2065" s="27" t="s">
        <v>671</v>
      </c>
      <c r="D2065" s="27" t="s">
        <v>217</v>
      </c>
      <c r="E2065" s="27" t="s">
        <v>674</v>
      </c>
      <c r="F2065" s="27" t="s">
        <v>720</v>
      </c>
      <c r="G2065" s="27" t="s">
        <v>721</v>
      </c>
      <c r="H2065" s="34" t="s">
        <v>644</v>
      </c>
      <c r="I2065" s="34" t="s">
        <v>722</v>
      </c>
      <c r="J2065" s="34" t="str">
        <f t="shared" si="161"/>
        <v>Admin &amp; OtherR&amp;M and Cleaning as % of Total Gross Profit</v>
      </c>
      <c r="K2065" s="34" t="str">
        <f t="shared" si="162"/>
        <v>321Cleaning &amp; Security - Toyota</v>
      </c>
      <c r="L2065" s="28">
        <f>+SUMIF('TB 4-24'!M:M,$AL2065,'TB 4-24'!G:G)</f>
        <v>0</v>
      </c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>
        <f>+SUMIF('Input Sheet'!$S:$S,$AL2065,'Input Sheet'!C:C)</f>
        <v>0</v>
      </c>
      <c r="Z2065" s="28">
        <f>+SUMIF('Input Sheet'!$S:$S,$AL2065,'Input Sheet'!D:D)</f>
        <v>0</v>
      </c>
      <c r="AA2065" s="28">
        <f>+SUMIF('Input Sheet'!$S:$S,$AL2065,'Input Sheet'!E:E)</f>
        <v>0</v>
      </c>
      <c r="AB2065" s="28">
        <f>+SUMIF('Input Sheet'!$S:$S,$AL2065,'Input Sheet'!F:F)</f>
        <v>0</v>
      </c>
      <c r="AC2065" s="28">
        <f>+SUMIF('Input Sheet'!$S:$S,$AL2065,'Input Sheet'!G:G)</f>
        <v>0</v>
      </c>
      <c r="AD2065" s="28">
        <f>+SUMIF('Input Sheet'!$S:$S,$AL2065,'Input Sheet'!H:H)</f>
        <v>0</v>
      </c>
      <c r="AE2065" s="28">
        <f>+SUMIF('Input Sheet'!$S:$S,$AL2065,'Input Sheet'!I:I)</f>
        <v>0</v>
      </c>
      <c r="AF2065" s="28">
        <f>+SUMIF('Input Sheet'!$S:$S,$AL2065,'Input Sheet'!J:J)</f>
        <v>0</v>
      </c>
      <c r="AG2065" s="28">
        <f>+SUMIF('Input Sheet'!$S:$S,$AL2065,'Input Sheet'!K:K)</f>
        <v>0</v>
      </c>
      <c r="AH2065" s="28">
        <f>+SUMIF('Input Sheet'!$S:$S,$AL2065,'Input Sheet'!L:L)</f>
        <v>0</v>
      </c>
      <c r="AI2065" s="28">
        <f>+SUMIF('Input Sheet'!$S:$S,$AL2065,'Input Sheet'!M:M)</f>
        <v>0</v>
      </c>
      <c r="AJ2065" s="28">
        <f>+SUMIF('Input Sheet'!$S:$S,$AL2065,'Input Sheet'!N:N)</f>
        <v>0</v>
      </c>
      <c r="AK2065" s="28"/>
      <c r="AL2065" s="27" t="str">
        <f t="shared" si="163"/>
        <v>321-7471</v>
      </c>
      <c r="AM2065" s="34" t="str">
        <f t="shared" si="164"/>
        <v>Admin &amp; Other</v>
      </c>
      <c r="AN2065" s="34" t="str">
        <f t="shared" si="165"/>
        <v>Admin &amp; OtherR&amp;M and Cleaning as % of Total Gross Profit</v>
      </c>
      <c r="AO2065" s="35"/>
      <c r="AP2065" s="35"/>
      <c r="AQ2065" s="35"/>
    </row>
    <row r="2066" spans="1:43" x14ac:dyDescent="0.25">
      <c r="A2066" s="27" t="s">
        <v>103</v>
      </c>
      <c r="B2066" s="27" t="s">
        <v>104</v>
      </c>
      <c r="C2066" s="27" t="s">
        <v>671</v>
      </c>
      <c r="D2066" s="27" t="s">
        <v>217</v>
      </c>
      <c r="E2066" s="27" t="s">
        <v>675</v>
      </c>
      <c r="F2066" s="27" t="s">
        <v>720</v>
      </c>
      <c r="G2066" s="27" t="s">
        <v>721</v>
      </c>
      <c r="H2066" s="34" t="s">
        <v>644</v>
      </c>
      <c r="I2066" s="34" t="s">
        <v>722</v>
      </c>
      <c r="J2066" s="34" t="str">
        <f t="shared" si="161"/>
        <v>Admin &amp; OtherR&amp;M and Cleaning as % of Total Gross Profit</v>
      </c>
      <c r="K2066" s="34" t="str">
        <f t="shared" si="162"/>
        <v>330Cleaning &amp; Security - Toyota</v>
      </c>
      <c r="L2066" s="28">
        <f>+SUMIF('TB 4-24'!M:M,$AL2066,'TB 4-24'!G:G)</f>
        <v>0</v>
      </c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>
        <f>+SUMIF('Input Sheet'!$S:$S,$AL2066,'Input Sheet'!C:C)</f>
        <v>0</v>
      </c>
      <c r="Z2066" s="28">
        <f>+SUMIF('Input Sheet'!$S:$S,$AL2066,'Input Sheet'!D:D)</f>
        <v>0</v>
      </c>
      <c r="AA2066" s="28">
        <f>+SUMIF('Input Sheet'!$S:$S,$AL2066,'Input Sheet'!E:E)</f>
        <v>0</v>
      </c>
      <c r="AB2066" s="28">
        <f>+SUMIF('Input Sheet'!$S:$S,$AL2066,'Input Sheet'!F:F)</f>
        <v>0</v>
      </c>
      <c r="AC2066" s="28">
        <f>+SUMIF('Input Sheet'!$S:$S,$AL2066,'Input Sheet'!G:G)</f>
        <v>0</v>
      </c>
      <c r="AD2066" s="28">
        <f>+SUMIF('Input Sheet'!$S:$S,$AL2066,'Input Sheet'!H:H)</f>
        <v>0</v>
      </c>
      <c r="AE2066" s="28">
        <f>+SUMIF('Input Sheet'!$S:$S,$AL2066,'Input Sheet'!I:I)</f>
        <v>0</v>
      </c>
      <c r="AF2066" s="28">
        <f>+SUMIF('Input Sheet'!$S:$S,$AL2066,'Input Sheet'!J:J)</f>
        <v>0</v>
      </c>
      <c r="AG2066" s="28">
        <f>+SUMIF('Input Sheet'!$S:$S,$AL2066,'Input Sheet'!K:K)</f>
        <v>0</v>
      </c>
      <c r="AH2066" s="28">
        <f>+SUMIF('Input Sheet'!$S:$S,$AL2066,'Input Sheet'!L:L)</f>
        <v>0</v>
      </c>
      <c r="AI2066" s="28">
        <f>+SUMIF('Input Sheet'!$S:$S,$AL2066,'Input Sheet'!M:M)</f>
        <v>0</v>
      </c>
      <c r="AJ2066" s="28">
        <f>+SUMIF('Input Sheet'!$S:$S,$AL2066,'Input Sheet'!N:N)</f>
        <v>0</v>
      </c>
      <c r="AK2066" s="28"/>
      <c r="AL2066" s="27" t="str">
        <f t="shared" si="163"/>
        <v>330-7471</v>
      </c>
      <c r="AM2066" s="34" t="str">
        <f t="shared" si="164"/>
        <v>Admin &amp; Other</v>
      </c>
      <c r="AN2066" s="34" t="str">
        <f t="shared" si="165"/>
        <v>Admin &amp; OtherR&amp;M and Cleaning as % of Total Gross Profit</v>
      </c>
      <c r="AO2066" s="35"/>
      <c r="AP2066" s="35"/>
      <c r="AQ2066" s="35"/>
    </row>
    <row r="2067" spans="1:43" x14ac:dyDescent="0.25">
      <c r="A2067" s="27" t="s">
        <v>103</v>
      </c>
      <c r="B2067" s="27" t="s">
        <v>104</v>
      </c>
      <c r="C2067" s="27" t="s">
        <v>671</v>
      </c>
      <c r="D2067" s="27" t="s">
        <v>217</v>
      </c>
      <c r="E2067" s="27" t="s">
        <v>676</v>
      </c>
      <c r="F2067" s="27" t="s">
        <v>720</v>
      </c>
      <c r="G2067" s="27" t="s">
        <v>721</v>
      </c>
      <c r="H2067" s="34" t="s">
        <v>644</v>
      </c>
      <c r="I2067" s="34" t="s">
        <v>722</v>
      </c>
      <c r="J2067" s="34" t="str">
        <f t="shared" si="161"/>
        <v>Admin &amp; OtherR&amp;M and Cleaning as % of Total Gross Profit</v>
      </c>
      <c r="K2067" s="34" t="str">
        <f t="shared" si="162"/>
        <v>360Cleaning &amp; Security - Toyota</v>
      </c>
      <c r="L2067" s="28">
        <f>+SUMIF('TB 4-24'!M:M,$AL2067,'TB 4-24'!G:G)</f>
        <v>0</v>
      </c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>
        <f>+SUMIF('Input Sheet'!$S:$S,$AL2067,'Input Sheet'!C:C)</f>
        <v>0</v>
      </c>
      <c r="Z2067" s="28">
        <f>+SUMIF('Input Sheet'!$S:$S,$AL2067,'Input Sheet'!D:D)</f>
        <v>0</v>
      </c>
      <c r="AA2067" s="28">
        <f>+SUMIF('Input Sheet'!$S:$S,$AL2067,'Input Sheet'!E:E)</f>
        <v>0</v>
      </c>
      <c r="AB2067" s="28">
        <f>+SUMIF('Input Sheet'!$S:$S,$AL2067,'Input Sheet'!F:F)</f>
        <v>0</v>
      </c>
      <c r="AC2067" s="28">
        <f>+SUMIF('Input Sheet'!$S:$S,$AL2067,'Input Sheet'!G:G)</f>
        <v>0</v>
      </c>
      <c r="AD2067" s="28">
        <f>+SUMIF('Input Sheet'!$S:$S,$AL2067,'Input Sheet'!H:H)</f>
        <v>0</v>
      </c>
      <c r="AE2067" s="28">
        <f>+SUMIF('Input Sheet'!$S:$S,$AL2067,'Input Sheet'!I:I)</f>
        <v>0</v>
      </c>
      <c r="AF2067" s="28">
        <f>+SUMIF('Input Sheet'!$S:$S,$AL2067,'Input Sheet'!J:J)</f>
        <v>0</v>
      </c>
      <c r="AG2067" s="28">
        <f>+SUMIF('Input Sheet'!$S:$S,$AL2067,'Input Sheet'!K:K)</f>
        <v>0</v>
      </c>
      <c r="AH2067" s="28">
        <f>+SUMIF('Input Sheet'!$S:$S,$AL2067,'Input Sheet'!L:L)</f>
        <v>0</v>
      </c>
      <c r="AI2067" s="28">
        <f>+SUMIF('Input Sheet'!$S:$S,$AL2067,'Input Sheet'!M:M)</f>
        <v>0</v>
      </c>
      <c r="AJ2067" s="28">
        <f>+SUMIF('Input Sheet'!$S:$S,$AL2067,'Input Sheet'!N:N)</f>
        <v>0</v>
      </c>
      <c r="AK2067" s="28"/>
      <c r="AL2067" s="27" t="str">
        <f t="shared" si="163"/>
        <v>360-7471</v>
      </c>
      <c r="AM2067" s="34" t="str">
        <f t="shared" si="164"/>
        <v>Admin &amp; Other</v>
      </c>
      <c r="AN2067" s="34" t="str">
        <f t="shared" si="165"/>
        <v>Admin &amp; OtherR&amp;M and Cleaning as % of Total Gross Profit</v>
      </c>
      <c r="AO2067" s="35"/>
      <c r="AP2067" s="35"/>
      <c r="AQ2067" s="35"/>
    </row>
    <row r="2068" spans="1:43" x14ac:dyDescent="0.25">
      <c r="A2068" s="27" t="s">
        <v>103</v>
      </c>
      <c r="B2068" s="27" t="s">
        <v>104</v>
      </c>
      <c r="C2068" s="27" t="s">
        <v>104</v>
      </c>
      <c r="D2068" s="27" t="s">
        <v>217</v>
      </c>
      <c r="E2068" s="27" t="s">
        <v>677</v>
      </c>
      <c r="F2068" s="27" t="s">
        <v>720</v>
      </c>
      <c r="G2068" s="27" t="s">
        <v>721</v>
      </c>
      <c r="H2068" s="34" t="s">
        <v>644</v>
      </c>
      <c r="I2068" s="34" t="s">
        <v>722</v>
      </c>
      <c r="J2068" s="34" t="str">
        <f t="shared" si="161"/>
        <v>Admin &amp; OtherR&amp;M and Cleaning as % of Total Gross Profit</v>
      </c>
      <c r="K2068" s="34" t="str">
        <f t="shared" si="162"/>
        <v>100Cleaning &amp; Security - Toyota</v>
      </c>
      <c r="L2068" s="28">
        <f>+SUMIF('TB 4-24'!M:M,$AL2068,'TB 4-24'!G:G)</f>
        <v>0</v>
      </c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>
        <f>+SUMIF('Input Sheet'!$S:$S,$AL2068,'Input Sheet'!C:C)</f>
        <v>0</v>
      </c>
      <c r="Z2068" s="28">
        <f>+SUMIF('Input Sheet'!$S:$S,$AL2068,'Input Sheet'!D:D)</f>
        <v>0</v>
      </c>
      <c r="AA2068" s="28">
        <f>+SUMIF('Input Sheet'!$S:$S,$AL2068,'Input Sheet'!E:E)</f>
        <v>0</v>
      </c>
      <c r="AB2068" s="28">
        <f>+SUMIF('Input Sheet'!$S:$S,$AL2068,'Input Sheet'!F:F)</f>
        <v>0</v>
      </c>
      <c r="AC2068" s="28">
        <f>+SUMIF('Input Sheet'!$S:$S,$AL2068,'Input Sheet'!G:G)</f>
        <v>0</v>
      </c>
      <c r="AD2068" s="28">
        <f>+SUMIF('Input Sheet'!$S:$S,$AL2068,'Input Sheet'!H:H)</f>
        <v>0</v>
      </c>
      <c r="AE2068" s="28">
        <f>+SUMIF('Input Sheet'!$S:$S,$AL2068,'Input Sheet'!I:I)</f>
        <v>0</v>
      </c>
      <c r="AF2068" s="28">
        <f>+SUMIF('Input Sheet'!$S:$S,$AL2068,'Input Sheet'!J:J)</f>
        <v>0</v>
      </c>
      <c r="AG2068" s="28">
        <f>+SUMIF('Input Sheet'!$S:$S,$AL2068,'Input Sheet'!K:K)</f>
        <v>0</v>
      </c>
      <c r="AH2068" s="28">
        <f>+SUMIF('Input Sheet'!$S:$S,$AL2068,'Input Sheet'!L:L)</f>
        <v>0</v>
      </c>
      <c r="AI2068" s="28">
        <f>+SUMIF('Input Sheet'!$S:$S,$AL2068,'Input Sheet'!M:M)</f>
        <v>0</v>
      </c>
      <c r="AJ2068" s="28">
        <f>+SUMIF('Input Sheet'!$S:$S,$AL2068,'Input Sheet'!N:N)</f>
        <v>0</v>
      </c>
      <c r="AK2068" s="28"/>
      <c r="AL2068" s="27" t="str">
        <f t="shared" si="163"/>
        <v>100-7471</v>
      </c>
      <c r="AM2068" s="34" t="str">
        <f t="shared" si="164"/>
        <v>Admin &amp; Other</v>
      </c>
      <c r="AN2068" s="34" t="str">
        <f t="shared" si="165"/>
        <v>Admin &amp; OtherR&amp;M and Cleaning as % of Total Gross Profit</v>
      </c>
      <c r="AO2068" s="35"/>
      <c r="AP2068" s="35"/>
      <c r="AQ2068" s="35"/>
    </row>
    <row r="2069" spans="1:43" x14ac:dyDescent="0.25">
      <c r="A2069" s="27" t="s">
        <v>103</v>
      </c>
      <c r="B2069" s="27" t="s">
        <v>104</v>
      </c>
      <c r="C2069" s="27" t="s">
        <v>104</v>
      </c>
      <c r="D2069" s="27" t="s">
        <v>217</v>
      </c>
      <c r="E2069" s="27" t="s">
        <v>654</v>
      </c>
      <c r="F2069" s="27" t="s">
        <v>720</v>
      </c>
      <c r="G2069" s="27" t="s">
        <v>721</v>
      </c>
      <c r="H2069" s="34" t="s">
        <v>644</v>
      </c>
      <c r="I2069" s="34" t="s">
        <v>722</v>
      </c>
      <c r="J2069" s="34" t="str">
        <f t="shared" si="161"/>
        <v>Admin &amp; OtherR&amp;M and Cleaning as % of Total Gross Profit</v>
      </c>
      <c r="K2069" s="34" t="str">
        <f t="shared" si="162"/>
        <v>120Cleaning &amp; Security - Toyota</v>
      </c>
      <c r="L2069" s="28">
        <f>+SUMIF('TB 4-24'!M:M,$AL2069,'TB 4-24'!G:G)</f>
        <v>0</v>
      </c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>
        <f>+SUMIF('Input Sheet'!$S:$S,$AL2069,'Input Sheet'!C:C)</f>
        <v>0</v>
      </c>
      <c r="Z2069" s="28">
        <f>+SUMIF('Input Sheet'!$S:$S,$AL2069,'Input Sheet'!D:D)</f>
        <v>0</v>
      </c>
      <c r="AA2069" s="28">
        <f>+SUMIF('Input Sheet'!$S:$S,$AL2069,'Input Sheet'!E:E)</f>
        <v>0</v>
      </c>
      <c r="AB2069" s="28">
        <f>+SUMIF('Input Sheet'!$S:$S,$AL2069,'Input Sheet'!F:F)</f>
        <v>0</v>
      </c>
      <c r="AC2069" s="28">
        <f>+SUMIF('Input Sheet'!$S:$S,$AL2069,'Input Sheet'!G:G)</f>
        <v>0</v>
      </c>
      <c r="AD2069" s="28">
        <f>+SUMIF('Input Sheet'!$S:$S,$AL2069,'Input Sheet'!H:H)</f>
        <v>0</v>
      </c>
      <c r="AE2069" s="28">
        <f>+SUMIF('Input Sheet'!$S:$S,$AL2069,'Input Sheet'!I:I)</f>
        <v>0</v>
      </c>
      <c r="AF2069" s="28">
        <f>+SUMIF('Input Sheet'!$S:$S,$AL2069,'Input Sheet'!J:J)</f>
        <v>0</v>
      </c>
      <c r="AG2069" s="28">
        <f>+SUMIF('Input Sheet'!$S:$S,$AL2069,'Input Sheet'!K:K)</f>
        <v>0</v>
      </c>
      <c r="AH2069" s="28">
        <f>+SUMIF('Input Sheet'!$S:$S,$AL2069,'Input Sheet'!L:L)</f>
        <v>0</v>
      </c>
      <c r="AI2069" s="28">
        <f>+SUMIF('Input Sheet'!$S:$S,$AL2069,'Input Sheet'!M:M)</f>
        <v>0</v>
      </c>
      <c r="AJ2069" s="28">
        <f>+SUMIF('Input Sheet'!$S:$S,$AL2069,'Input Sheet'!N:N)</f>
        <v>0</v>
      </c>
      <c r="AK2069" s="28"/>
      <c r="AL2069" s="27" t="str">
        <f t="shared" si="163"/>
        <v>120-7471</v>
      </c>
      <c r="AM2069" s="34" t="str">
        <f t="shared" si="164"/>
        <v>Admin &amp; Other</v>
      </c>
      <c r="AN2069" s="34" t="str">
        <f t="shared" si="165"/>
        <v>Admin &amp; OtherR&amp;M and Cleaning as % of Total Gross Profit</v>
      </c>
      <c r="AO2069" s="35"/>
      <c r="AP2069" s="35"/>
      <c r="AQ2069" s="35"/>
    </row>
    <row r="2070" spans="1:43" x14ac:dyDescent="0.25">
      <c r="A2070" s="27" t="s">
        <v>103</v>
      </c>
      <c r="B2070" s="27" t="s">
        <v>104</v>
      </c>
      <c r="C2070" s="27" t="s">
        <v>104</v>
      </c>
      <c r="D2070" s="27" t="s">
        <v>217</v>
      </c>
      <c r="E2070" s="27" t="s">
        <v>678</v>
      </c>
      <c r="F2070" s="27" t="s">
        <v>720</v>
      </c>
      <c r="G2070" s="27" t="s">
        <v>721</v>
      </c>
      <c r="H2070" s="34" t="s">
        <v>644</v>
      </c>
      <c r="I2070" s="34" t="s">
        <v>722</v>
      </c>
      <c r="J2070" s="34" t="str">
        <f t="shared" si="161"/>
        <v>Admin &amp; OtherR&amp;M and Cleaning as % of Total Gross Profit</v>
      </c>
      <c r="K2070" s="34" t="str">
        <f t="shared" si="162"/>
        <v>121Cleaning &amp; Security - Toyota</v>
      </c>
      <c r="L2070" s="28">
        <f>+SUMIF('TB 4-24'!M:M,$AL2070,'TB 4-24'!G:G)</f>
        <v>0</v>
      </c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>
        <f>+SUMIF('Input Sheet'!$S:$S,$AL2070,'Input Sheet'!C:C)</f>
        <v>0</v>
      </c>
      <c r="Z2070" s="28">
        <f>+SUMIF('Input Sheet'!$S:$S,$AL2070,'Input Sheet'!D:D)</f>
        <v>0</v>
      </c>
      <c r="AA2070" s="28">
        <f>+SUMIF('Input Sheet'!$S:$S,$AL2070,'Input Sheet'!E:E)</f>
        <v>0</v>
      </c>
      <c r="AB2070" s="28">
        <f>+SUMIF('Input Sheet'!$S:$S,$AL2070,'Input Sheet'!F:F)</f>
        <v>0</v>
      </c>
      <c r="AC2070" s="28">
        <f>+SUMIF('Input Sheet'!$S:$S,$AL2070,'Input Sheet'!G:G)</f>
        <v>0</v>
      </c>
      <c r="AD2070" s="28">
        <f>+SUMIF('Input Sheet'!$S:$S,$AL2070,'Input Sheet'!H:H)</f>
        <v>0</v>
      </c>
      <c r="AE2070" s="28">
        <f>+SUMIF('Input Sheet'!$S:$S,$AL2070,'Input Sheet'!I:I)</f>
        <v>0</v>
      </c>
      <c r="AF2070" s="28">
        <f>+SUMIF('Input Sheet'!$S:$S,$AL2070,'Input Sheet'!J:J)</f>
        <v>0</v>
      </c>
      <c r="AG2070" s="28">
        <f>+SUMIF('Input Sheet'!$S:$S,$AL2070,'Input Sheet'!K:K)</f>
        <v>0</v>
      </c>
      <c r="AH2070" s="28">
        <f>+SUMIF('Input Sheet'!$S:$S,$AL2070,'Input Sheet'!L:L)</f>
        <v>0</v>
      </c>
      <c r="AI2070" s="28">
        <f>+SUMIF('Input Sheet'!$S:$S,$AL2070,'Input Sheet'!M:M)</f>
        <v>0</v>
      </c>
      <c r="AJ2070" s="28">
        <f>+SUMIF('Input Sheet'!$S:$S,$AL2070,'Input Sheet'!N:N)</f>
        <v>0</v>
      </c>
      <c r="AK2070" s="28"/>
      <c r="AL2070" s="27" t="str">
        <f t="shared" si="163"/>
        <v>121-7471</v>
      </c>
      <c r="AM2070" s="34" t="str">
        <f t="shared" si="164"/>
        <v>Admin &amp; Other</v>
      </c>
      <c r="AN2070" s="34" t="str">
        <f t="shared" si="165"/>
        <v>Admin &amp; OtherR&amp;M and Cleaning as % of Total Gross Profit</v>
      </c>
      <c r="AO2070" s="35"/>
      <c r="AP2070" s="35"/>
      <c r="AQ2070" s="35"/>
    </row>
    <row r="2071" spans="1:43" x14ac:dyDescent="0.25">
      <c r="A2071" s="27" t="s">
        <v>103</v>
      </c>
      <c r="B2071" s="27" t="s">
        <v>104</v>
      </c>
      <c r="C2071" s="27" t="s">
        <v>104</v>
      </c>
      <c r="D2071" s="27" t="s">
        <v>217</v>
      </c>
      <c r="E2071" s="27" t="s">
        <v>679</v>
      </c>
      <c r="F2071" s="27" t="s">
        <v>720</v>
      </c>
      <c r="G2071" s="27" t="s">
        <v>721</v>
      </c>
      <c r="H2071" s="34" t="s">
        <v>644</v>
      </c>
      <c r="I2071" s="34" t="s">
        <v>722</v>
      </c>
      <c r="J2071" s="34" t="str">
        <f t="shared" si="161"/>
        <v>Admin &amp; OtherR&amp;M and Cleaning as % of Total Gross Profit</v>
      </c>
      <c r="K2071" s="34" t="str">
        <f t="shared" si="162"/>
        <v>160Cleaning &amp; Security - Toyota</v>
      </c>
      <c r="L2071" s="28">
        <f>+SUMIF('TB 4-24'!M:M,$AL2071,'TB 4-24'!G:G)</f>
        <v>0</v>
      </c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>
        <f>+SUMIF('Input Sheet'!$S:$S,$AL2071,'Input Sheet'!C:C)</f>
        <v>0</v>
      </c>
      <c r="Z2071" s="28">
        <f>+SUMIF('Input Sheet'!$S:$S,$AL2071,'Input Sheet'!D:D)</f>
        <v>0</v>
      </c>
      <c r="AA2071" s="28">
        <f>+SUMIF('Input Sheet'!$S:$S,$AL2071,'Input Sheet'!E:E)</f>
        <v>0</v>
      </c>
      <c r="AB2071" s="28">
        <f>+SUMIF('Input Sheet'!$S:$S,$AL2071,'Input Sheet'!F:F)</f>
        <v>0</v>
      </c>
      <c r="AC2071" s="28">
        <f>+SUMIF('Input Sheet'!$S:$S,$AL2071,'Input Sheet'!G:G)</f>
        <v>0</v>
      </c>
      <c r="AD2071" s="28">
        <f>+SUMIF('Input Sheet'!$S:$S,$AL2071,'Input Sheet'!H:H)</f>
        <v>0</v>
      </c>
      <c r="AE2071" s="28">
        <f>+SUMIF('Input Sheet'!$S:$S,$AL2071,'Input Sheet'!I:I)</f>
        <v>0</v>
      </c>
      <c r="AF2071" s="28">
        <f>+SUMIF('Input Sheet'!$S:$S,$AL2071,'Input Sheet'!J:J)</f>
        <v>0</v>
      </c>
      <c r="AG2071" s="28">
        <f>+SUMIF('Input Sheet'!$S:$S,$AL2071,'Input Sheet'!K:K)</f>
        <v>0</v>
      </c>
      <c r="AH2071" s="28">
        <f>+SUMIF('Input Sheet'!$S:$S,$AL2071,'Input Sheet'!L:L)</f>
        <v>0</v>
      </c>
      <c r="AI2071" s="28">
        <f>+SUMIF('Input Sheet'!$S:$S,$AL2071,'Input Sheet'!M:M)</f>
        <v>0</v>
      </c>
      <c r="AJ2071" s="28">
        <f>+SUMIF('Input Sheet'!$S:$S,$AL2071,'Input Sheet'!N:N)</f>
        <v>0</v>
      </c>
      <c r="AK2071" s="28"/>
      <c r="AL2071" s="27" t="str">
        <f t="shared" si="163"/>
        <v>160-7471</v>
      </c>
      <c r="AM2071" s="34" t="str">
        <f t="shared" si="164"/>
        <v>Admin &amp; Other</v>
      </c>
      <c r="AN2071" s="34" t="str">
        <f t="shared" si="165"/>
        <v>Admin &amp; OtherR&amp;M and Cleaning as % of Total Gross Profit</v>
      </c>
      <c r="AO2071" s="35"/>
      <c r="AP2071" s="35"/>
      <c r="AQ2071" s="35"/>
    </row>
    <row r="2072" spans="1:43" x14ac:dyDescent="0.25">
      <c r="A2072" s="27" t="s">
        <v>103</v>
      </c>
      <c r="B2072" s="27" t="s">
        <v>104</v>
      </c>
      <c r="C2072" s="27" t="s">
        <v>104</v>
      </c>
      <c r="D2072" s="27" t="s">
        <v>153</v>
      </c>
      <c r="E2072" s="27" t="s">
        <v>684</v>
      </c>
      <c r="F2072" s="27" t="s">
        <v>700</v>
      </c>
      <c r="G2072" s="27" t="s">
        <v>701</v>
      </c>
      <c r="H2072" s="34" t="s">
        <v>644</v>
      </c>
      <c r="I2072" s="34" t="s">
        <v>645</v>
      </c>
      <c r="J2072" s="34" t="str">
        <f t="shared" si="161"/>
        <v>Admin &amp; OtherOther Overheads as % of Total Gross Profit</v>
      </c>
      <c r="K2072" s="34" t="str">
        <f t="shared" si="162"/>
        <v>147Heat/Light/Power - Toyota</v>
      </c>
      <c r="L2072" s="28">
        <f>+SUMIF('TB 4-24'!M:M,$AL2072,'TB 4-24'!G:G)</f>
        <v>0</v>
      </c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>
        <f>+SUMIF('Input Sheet'!$S:$S,$AL2072,'Input Sheet'!C:C)</f>
        <v>0</v>
      </c>
      <c r="Z2072" s="28">
        <f>+SUMIF('Input Sheet'!$S:$S,$AL2072,'Input Sheet'!D:D)</f>
        <v>0</v>
      </c>
      <c r="AA2072" s="28">
        <f>+SUMIF('Input Sheet'!$S:$S,$AL2072,'Input Sheet'!E:E)</f>
        <v>0</v>
      </c>
      <c r="AB2072" s="28">
        <f>+SUMIF('Input Sheet'!$S:$S,$AL2072,'Input Sheet'!F:F)</f>
        <v>0</v>
      </c>
      <c r="AC2072" s="28">
        <f>+SUMIF('Input Sheet'!$S:$S,$AL2072,'Input Sheet'!G:G)</f>
        <v>0</v>
      </c>
      <c r="AD2072" s="28">
        <f>+SUMIF('Input Sheet'!$S:$S,$AL2072,'Input Sheet'!H:H)</f>
        <v>0</v>
      </c>
      <c r="AE2072" s="28">
        <f>+SUMIF('Input Sheet'!$S:$S,$AL2072,'Input Sheet'!I:I)</f>
        <v>0</v>
      </c>
      <c r="AF2072" s="28">
        <f>+SUMIF('Input Sheet'!$S:$S,$AL2072,'Input Sheet'!J:J)</f>
        <v>0</v>
      </c>
      <c r="AG2072" s="28">
        <f>+SUMIF('Input Sheet'!$S:$S,$AL2072,'Input Sheet'!K:K)</f>
        <v>0</v>
      </c>
      <c r="AH2072" s="28">
        <f>+SUMIF('Input Sheet'!$S:$S,$AL2072,'Input Sheet'!L:L)</f>
        <v>0</v>
      </c>
      <c r="AI2072" s="28">
        <f>+SUMIF('Input Sheet'!$S:$S,$AL2072,'Input Sheet'!M:M)</f>
        <v>0</v>
      </c>
      <c r="AJ2072" s="28">
        <f>+SUMIF('Input Sheet'!$S:$S,$AL2072,'Input Sheet'!N:N)</f>
        <v>0</v>
      </c>
      <c r="AK2072" s="28"/>
      <c r="AL2072" s="27" t="str">
        <f t="shared" si="163"/>
        <v>147-7820</v>
      </c>
      <c r="AM2072" s="34" t="str">
        <f t="shared" si="164"/>
        <v>Admin &amp; Other</v>
      </c>
      <c r="AN2072" s="34" t="str">
        <f t="shared" si="165"/>
        <v>Admin &amp; OtherOther Overheads as % of Total Gross Profit</v>
      </c>
      <c r="AO2072" s="35"/>
      <c r="AP2072" s="35"/>
      <c r="AQ2072" s="35"/>
    </row>
    <row r="2073" spans="1:43" x14ac:dyDescent="0.25">
      <c r="A2073" s="27" t="s">
        <v>103</v>
      </c>
      <c r="B2073" s="27" t="s">
        <v>104</v>
      </c>
      <c r="C2073" s="27" t="s">
        <v>663</v>
      </c>
      <c r="D2073" s="27" t="s">
        <v>153</v>
      </c>
      <c r="E2073" s="27" t="s">
        <v>668</v>
      </c>
      <c r="F2073" s="27" t="s">
        <v>700</v>
      </c>
      <c r="G2073" s="27" t="s">
        <v>701</v>
      </c>
      <c r="H2073" s="34" t="s">
        <v>644</v>
      </c>
      <c r="I2073" s="34" t="s">
        <v>645</v>
      </c>
      <c r="J2073" s="34" t="str">
        <f t="shared" si="161"/>
        <v>Admin &amp; OtherOther Overheads as % of Total Gross Profit</v>
      </c>
      <c r="K2073" s="34" t="str">
        <f t="shared" si="162"/>
        <v>430Heat/Light/Power - Toyota</v>
      </c>
      <c r="L2073" s="28">
        <f>+SUMIF('TB 4-24'!M:M,$AL2073,'TB 4-24'!G:G)</f>
        <v>0</v>
      </c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>
        <f>+SUMIF('Input Sheet'!$S:$S,$AL2073,'Input Sheet'!C:C)</f>
        <v>0</v>
      </c>
      <c r="Z2073" s="28">
        <f>+SUMIF('Input Sheet'!$S:$S,$AL2073,'Input Sheet'!D:D)</f>
        <v>0</v>
      </c>
      <c r="AA2073" s="28">
        <f>+SUMIF('Input Sheet'!$S:$S,$AL2073,'Input Sheet'!E:E)</f>
        <v>0</v>
      </c>
      <c r="AB2073" s="28">
        <f>+SUMIF('Input Sheet'!$S:$S,$AL2073,'Input Sheet'!F:F)</f>
        <v>0</v>
      </c>
      <c r="AC2073" s="28">
        <f>+SUMIF('Input Sheet'!$S:$S,$AL2073,'Input Sheet'!G:G)</f>
        <v>0</v>
      </c>
      <c r="AD2073" s="28">
        <f>+SUMIF('Input Sheet'!$S:$S,$AL2073,'Input Sheet'!H:H)</f>
        <v>0</v>
      </c>
      <c r="AE2073" s="28">
        <f>+SUMIF('Input Sheet'!$S:$S,$AL2073,'Input Sheet'!I:I)</f>
        <v>0</v>
      </c>
      <c r="AF2073" s="28">
        <f>+SUMIF('Input Sheet'!$S:$S,$AL2073,'Input Sheet'!J:J)</f>
        <v>0</v>
      </c>
      <c r="AG2073" s="28">
        <f>+SUMIF('Input Sheet'!$S:$S,$AL2073,'Input Sheet'!K:K)</f>
        <v>0</v>
      </c>
      <c r="AH2073" s="28">
        <f>+SUMIF('Input Sheet'!$S:$S,$AL2073,'Input Sheet'!L:L)</f>
        <v>0</v>
      </c>
      <c r="AI2073" s="28">
        <f>+SUMIF('Input Sheet'!$S:$S,$AL2073,'Input Sheet'!M:M)</f>
        <v>0</v>
      </c>
      <c r="AJ2073" s="28">
        <f>+SUMIF('Input Sheet'!$S:$S,$AL2073,'Input Sheet'!N:N)</f>
        <v>0</v>
      </c>
      <c r="AK2073" s="28"/>
      <c r="AL2073" s="27" t="str">
        <f t="shared" si="163"/>
        <v>430-7820</v>
      </c>
      <c r="AM2073" s="34" t="str">
        <f t="shared" si="164"/>
        <v>Admin &amp; Other</v>
      </c>
      <c r="AN2073" s="34" t="str">
        <f t="shared" si="165"/>
        <v>Admin &amp; OtherOther Overheads as % of Total Gross Profit</v>
      </c>
      <c r="AO2073" s="35"/>
      <c r="AP2073" s="35"/>
      <c r="AQ2073" s="35"/>
    </row>
    <row r="2074" spans="1:43" x14ac:dyDescent="0.25">
      <c r="A2074" s="27" t="s">
        <v>103</v>
      </c>
      <c r="B2074" s="27" t="s">
        <v>104</v>
      </c>
      <c r="C2074" s="27" t="s">
        <v>663</v>
      </c>
      <c r="D2074" s="27" t="s">
        <v>153</v>
      </c>
      <c r="E2074" s="27" t="s">
        <v>669</v>
      </c>
      <c r="F2074" s="27" t="s">
        <v>700</v>
      </c>
      <c r="G2074" s="27" t="s">
        <v>701</v>
      </c>
      <c r="H2074" s="34" t="s">
        <v>644</v>
      </c>
      <c r="I2074" s="34" t="s">
        <v>645</v>
      </c>
      <c r="J2074" s="34" t="str">
        <f t="shared" si="161"/>
        <v>Admin &amp; OtherOther Overheads as % of Total Gross Profit</v>
      </c>
      <c r="K2074" s="34" t="str">
        <f t="shared" si="162"/>
        <v>440Heat/Light/Power - Toyota</v>
      </c>
      <c r="L2074" s="28">
        <f>+SUMIF('TB 4-24'!M:M,$AL2074,'TB 4-24'!G:G)</f>
        <v>0</v>
      </c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>
        <f>+SUMIF('Input Sheet'!$S:$S,$AL2074,'Input Sheet'!C:C)</f>
        <v>0</v>
      </c>
      <c r="Z2074" s="28">
        <f>+SUMIF('Input Sheet'!$S:$S,$AL2074,'Input Sheet'!D:D)</f>
        <v>0</v>
      </c>
      <c r="AA2074" s="28">
        <f>+SUMIF('Input Sheet'!$S:$S,$AL2074,'Input Sheet'!E:E)</f>
        <v>0</v>
      </c>
      <c r="AB2074" s="28">
        <f>+SUMIF('Input Sheet'!$S:$S,$AL2074,'Input Sheet'!F:F)</f>
        <v>0</v>
      </c>
      <c r="AC2074" s="28">
        <f>+SUMIF('Input Sheet'!$S:$S,$AL2074,'Input Sheet'!G:G)</f>
        <v>0</v>
      </c>
      <c r="AD2074" s="28">
        <f>+SUMIF('Input Sheet'!$S:$S,$AL2074,'Input Sheet'!H:H)</f>
        <v>0</v>
      </c>
      <c r="AE2074" s="28">
        <f>+SUMIF('Input Sheet'!$S:$S,$AL2074,'Input Sheet'!I:I)</f>
        <v>0</v>
      </c>
      <c r="AF2074" s="28">
        <f>+SUMIF('Input Sheet'!$S:$S,$AL2074,'Input Sheet'!J:J)</f>
        <v>0</v>
      </c>
      <c r="AG2074" s="28">
        <f>+SUMIF('Input Sheet'!$S:$S,$AL2074,'Input Sheet'!K:K)</f>
        <v>0</v>
      </c>
      <c r="AH2074" s="28">
        <f>+SUMIF('Input Sheet'!$S:$S,$AL2074,'Input Sheet'!L:L)</f>
        <v>0</v>
      </c>
      <c r="AI2074" s="28">
        <f>+SUMIF('Input Sheet'!$S:$S,$AL2074,'Input Sheet'!M:M)</f>
        <v>0</v>
      </c>
      <c r="AJ2074" s="28">
        <f>+SUMIF('Input Sheet'!$S:$S,$AL2074,'Input Sheet'!N:N)</f>
        <v>0</v>
      </c>
      <c r="AK2074" s="28"/>
      <c r="AL2074" s="27" t="str">
        <f t="shared" si="163"/>
        <v>440-7820</v>
      </c>
      <c r="AM2074" s="34" t="str">
        <f t="shared" si="164"/>
        <v>Admin &amp; Other</v>
      </c>
      <c r="AN2074" s="34" t="str">
        <f t="shared" si="165"/>
        <v>Admin &amp; OtherOther Overheads as % of Total Gross Profit</v>
      </c>
      <c r="AO2074" s="35"/>
      <c r="AP2074" s="35"/>
      <c r="AQ2074" s="35"/>
    </row>
    <row r="2075" spans="1:43" x14ac:dyDescent="0.25">
      <c r="A2075" s="27" t="s">
        <v>103</v>
      </c>
      <c r="B2075" s="27" t="s">
        <v>104</v>
      </c>
      <c r="C2075" s="27" t="s">
        <v>104</v>
      </c>
      <c r="D2075" s="27" t="s">
        <v>163</v>
      </c>
      <c r="E2075" s="27" t="s">
        <v>649</v>
      </c>
      <c r="F2075" s="27" t="s">
        <v>709</v>
      </c>
      <c r="G2075" s="27" t="s">
        <v>710</v>
      </c>
      <c r="H2075" s="34" t="s">
        <v>644</v>
      </c>
      <c r="I2075" s="34" t="s">
        <v>711</v>
      </c>
      <c r="J2075" s="34" t="str">
        <f t="shared" si="161"/>
        <v>Admin &amp; OtherInsurance as % of Total Gross Profit</v>
      </c>
      <c r="K2075" s="34" t="str">
        <f t="shared" si="162"/>
        <v>110Insurance expense - Toyota</v>
      </c>
      <c r="L2075" s="28">
        <f>+SUMIF('TB 4-24'!M:M,$AL2075,'TB 4-24'!G:G)</f>
        <v>0</v>
      </c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>
        <f>+SUMIF('Input Sheet'!$S:$S,$AL2075,'Input Sheet'!C:C)</f>
        <v>0</v>
      </c>
      <c r="Z2075" s="28">
        <f>+SUMIF('Input Sheet'!$S:$S,$AL2075,'Input Sheet'!D:D)</f>
        <v>0</v>
      </c>
      <c r="AA2075" s="28">
        <f>+SUMIF('Input Sheet'!$S:$S,$AL2075,'Input Sheet'!E:E)</f>
        <v>0</v>
      </c>
      <c r="AB2075" s="28">
        <f>+SUMIF('Input Sheet'!$S:$S,$AL2075,'Input Sheet'!F:F)</f>
        <v>0</v>
      </c>
      <c r="AC2075" s="28">
        <f>+SUMIF('Input Sheet'!$S:$S,$AL2075,'Input Sheet'!G:G)</f>
        <v>0</v>
      </c>
      <c r="AD2075" s="28">
        <f>+SUMIF('Input Sheet'!$S:$S,$AL2075,'Input Sheet'!H:H)</f>
        <v>0</v>
      </c>
      <c r="AE2075" s="28">
        <f>+SUMIF('Input Sheet'!$S:$S,$AL2075,'Input Sheet'!I:I)</f>
        <v>0</v>
      </c>
      <c r="AF2075" s="28">
        <f>+SUMIF('Input Sheet'!$S:$S,$AL2075,'Input Sheet'!J:J)</f>
        <v>0</v>
      </c>
      <c r="AG2075" s="28">
        <f>+SUMIF('Input Sheet'!$S:$S,$AL2075,'Input Sheet'!K:K)</f>
        <v>0</v>
      </c>
      <c r="AH2075" s="28">
        <f>+SUMIF('Input Sheet'!$S:$S,$AL2075,'Input Sheet'!L:L)</f>
        <v>0</v>
      </c>
      <c r="AI2075" s="28">
        <f>+SUMIF('Input Sheet'!$S:$S,$AL2075,'Input Sheet'!M:M)</f>
        <v>0</v>
      </c>
      <c r="AJ2075" s="28">
        <f>+SUMIF('Input Sheet'!$S:$S,$AL2075,'Input Sheet'!N:N)</f>
        <v>0</v>
      </c>
      <c r="AK2075" s="28"/>
      <c r="AL2075" s="27" t="str">
        <f t="shared" si="163"/>
        <v>110-7840</v>
      </c>
      <c r="AM2075" s="34" t="str">
        <f t="shared" si="164"/>
        <v>Admin &amp; Other</v>
      </c>
      <c r="AN2075" s="34" t="str">
        <f t="shared" si="165"/>
        <v>Admin &amp; OtherInsurance as % of Total Gross Profit</v>
      </c>
      <c r="AO2075" s="35"/>
      <c r="AP2075" s="35"/>
      <c r="AQ2075" s="35"/>
    </row>
    <row r="2076" spans="1:43" x14ac:dyDescent="0.25">
      <c r="A2076" s="27" t="s">
        <v>103</v>
      </c>
      <c r="B2076" s="27" t="s">
        <v>104</v>
      </c>
      <c r="C2076" s="27" t="s">
        <v>104</v>
      </c>
      <c r="D2076" s="27" t="s">
        <v>163</v>
      </c>
      <c r="E2076" s="27" t="s">
        <v>654</v>
      </c>
      <c r="F2076" s="27" t="s">
        <v>709</v>
      </c>
      <c r="G2076" s="27" t="s">
        <v>710</v>
      </c>
      <c r="H2076" s="34" t="s">
        <v>644</v>
      </c>
      <c r="I2076" s="34" t="s">
        <v>711</v>
      </c>
      <c r="J2076" s="34" t="str">
        <f t="shared" si="161"/>
        <v>Admin &amp; OtherInsurance as % of Total Gross Profit</v>
      </c>
      <c r="K2076" s="34" t="str">
        <f t="shared" si="162"/>
        <v>120Insurance expense - Toyota</v>
      </c>
      <c r="L2076" s="28">
        <f>+SUMIF('TB 4-24'!M:M,$AL2076,'TB 4-24'!G:G)</f>
        <v>0</v>
      </c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>
        <f>+SUMIF('Input Sheet'!$S:$S,$AL2076,'Input Sheet'!C:C)</f>
        <v>0</v>
      </c>
      <c r="Z2076" s="28">
        <f>+SUMIF('Input Sheet'!$S:$S,$AL2076,'Input Sheet'!D:D)</f>
        <v>0</v>
      </c>
      <c r="AA2076" s="28">
        <f>+SUMIF('Input Sheet'!$S:$S,$AL2076,'Input Sheet'!E:E)</f>
        <v>0</v>
      </c>
      <c r="AB2076" s="28">
        <f>+SUMIF('Input Sheet'!$S:$S,$AL2076,'Input Sheet'!F:F)</f>
        <v>0</v>
      </c>
      <c r="AC2076" s="28">
        <f>+SUMIF('Input Sheet'!$S:$S,$AL2076,'Input Sheet'!G:G)</f>
        <v>0</v>
      </c>
      <c r="AD2076" s="28">
        <f>+SUMIF('Input Sheet'!$S:$S,$AL2076,'Input Sheet'!H:H)</f>
        <v>0</v>
      </c>
      <c r="AE2076" s="28">
        <f>+SUMIF('Input Sheet'!$S:$S,$AL2076,'Input Sheet'!I:I)</f>
        <v>0</v>
      </c>
      <c r="AF2076" s="28">
        <f>+SUMIF('Input Sheet'!$S:$S,$AL2076,'Input Sheet'!J:J)</f>
        <v>0</v>
      </c>
      <c r="AG2076" s="28">
        <f>+SUMIF('Input Sheet'!$S:$S,$AL2076,'Input Sheet'!K:K)</f>
        <v>0</v>
      </c>
      <c r="AH2076" s="28">
        <f>+SUMIF('Input Sheet'!$S:$S,$AL2076,'Input Sheet'!L:L)</f>
        <v>0</v>
      </c>
      <c r="AI2076" s="28">
        <f>+SUMIF('Input Sheet'!$S:$S,$AL2076,'Input Sheet'!M:M)</f>
        <v>0</v>
      </c>
      <c r="AJ2076" s="28">
        <f>+SUMIF('Input Sheet'!$S:$S,$AL2076,'Input Sheet'!N:N)</f>
        <v>0</v>
      </c>
      <c r="AK2076" s="28"/>
      <c r="AL2076" s="27" t="str">
        <f t="shared" si="163"/>
        <v>120-7840</v>
      </c>
      <c r="AM2076" s="34" t="str">
        <f t="shared" si="164"/>
        <v>Admin &amp; Other</v>
      </c>
      <c r="AN2076" s="34" t="str">
        <f t="shared" si="165"/>
        <v>Admin &amp; OtherInsurance as % of Total Gross Profit</v>
      </c>
      <c r="AO2076" s="35"/>
      <c r="AP2076" s="35"/>
      <c r="AQ2076" s="35"/>
    </row>
    <row r="2077" spans="1:43" x14ac:dyDescent="0.25">
      <c r="A2077" s="27" t="s">
        <v>103</v>
      </c>
      <c r="B2077" s="27" t="s">
        <v>104</v>
      </c>
      <c r="C2077" s="27" t="s">
        <v>657</v>
      </c>
      <c r="D2077" s="27" t="s">
        <v>163</v>
      </c>
      <c r="E2077" s="27" t="s">
        <v>658</v>
      </c>
      <c r="F2077" s="27" t="s">
        <v>709</v>
      </c>
      <c r="G2077" s="27" t="s">
        <v>710</v>
      </c>
      <c r="H2077" s="34" t="s">
        <v>644</v>
      </c>
      <c r="I2077" s="34" t="s">
        <v>711</v>
      </c>
      <c r="J2077" s="34" t="str">
        <f t="shared" si="161"/>
        <v>Admin &amp; OtherInsurance as % of Total Gross Profit</v>
      </c>
      <c r="K2077" s="34" t="str">
        <f t="shared" si="162"/>
        <v>210Insurance expense - Toyota</v>
      </c>
      <c r="L2077" s="28">
        <f>+SUMIF('TB 4-24'!M:M,$AL2077,'TB 4-24'!G:G)</f>
        <v>0</v>
      </c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>
        <f>+SUMIF('Input Sheet'!$S:$S,$AL2077,'Input Sheet'!C:C)</f>
        <v>0</v>
      </c>
      <c r="Z2077" s="28">
        <f>+SUMIF('Input Sheet'!$S:$S,$AL2077,'Input Sheet'!D:D)</f>
        <v>0</v>
      </c>
      <c r="AA2077" s="28">
        <f>+SUMIF('Input Sheet'!$S:$S,$AL2077,'Input Sheet'!E:E)</f>
        <v>0</v>
      </c>
      <c r="AB2077" s="28">
        <f>+SUMIF('Input Sheet'!$S:$S,$AL2077,'Input Sheet'!F:F)</f>
        <v>0</v>
      </c>
      <c r="AC2077" s="28">
        <f>+SUMIF('Input Sheet'!$S:$S,$AL2077,'Input Sheet'!G:G)</f>
        <v>0</v>
      </c>
      <c r="AD2077" s="28">
        <f>+SUMIF('Input Sheet'!$S:$S,$AL2077,'Input Sheet'!H:H)</f>
        <v>0</v>
      </c>
      <c r="AE2077" s="28">
        <f>+SUMIF('Input Sheet'!$S:$S,$AL2077,'Input Sheet'!I:I)</f>
        <v>0</v>
      </c>
      <c r="AF2077" s="28">
        <f>+SUMIF('Input Sheet'!$S:$S,$AL2077,'Input Sheet'!J:J)</f>
        <v>0</v>
      </c>
      <c r="AG2077" s="28">
        <f>+SUMIF('Input Sheet'!$S:$S,$AL2077,'Input Sheet'!K:K)</f>
        <v>0</v>
      </c>
      <c r="AH2077" s="28">
        <f>+SUMIF('Input Sheet'!$S:$S,$AL2077,'Input Sheet'!L:L)</f>
        <v>0</v>
      </c>
      <c r="AI2077" s="28">
        <f>+SUMIF('Input Sheet'!$S:$S,$AL2077,'Input Sheet'!M:M)</f>
        <v>0</v>
      </c>
      <c r="AJ2077" s="28">
        <f>+SUMIF('Input Sheet'!$S:$S,$AL2077,'Input Sheet'!N:N)</f>
        <v>0</v>
      </c>
      <c r="AK2077" s="28"/>
      <c r="AL2077" s="27" t="str">
        <f t="shared" si="163"/>
        <v>210-7840</v>
      </c>
      <c r="AM2077" s="34" t="str">
        <f t="shared" si="164"/>
        <v>Admin &amp; Other</v>
      </c>
      <c r="AN2077" s="34" t="str">
        <f t="shared" si="165"/>
        <v>Admin &amp; OtherInsurance as % of Total Gross Profit</v>
      </c>
      <c r="AO2077" s="35"/>
      <c r="AP2077" s="35"/>
      <c r="AQ2077" s="35"/>
    </row>
    <row r="2078" spans="1:43" x14ac:dyDescent="0.25">
      <c r="A2078" s="27" t="s">
        <v>103</v>
      </c>
      <c r="B2078" s="27" t="s">
        <v>104</v>
      </c>
      <c r="C2078" s="27" t="s">
        <v>657</v>
      </c>
      <c r="D2078" s="27" t="s">
        <v>163</v>
      </c>
      <c r="E2078" s="27" t="s">
        <v>659</v>
      </c>
      <c r="F2078" s="27" t="s">
        <v>709</v>
      </c>
      <c r="G2078" s="27" t="s">
        <v>710</v>
      </c>
      <c r="H2078" s="34" t="s">
        <v>644</v>
      </c>
      <c r="I2078" s="34" t="s">
        <v>711</v>
      </c>
      <c r="J2078" s="34" t="str">
        <f t="shared" si="161"/>
        <v>Admin &amp; OtherInsurance as % of Total Gross Profit</v>
      </c>
      <c r="K2078" s="34" t="str">
        <f t="shared" si="162"/>
        <v>220Insurance expense - Toyota</v>
      </c>
      <c r="L2078" s="28">
        <f>+SUMIF('TB 4-24'!M:M,$AL2078,'TB 4-24'!G:G)</f>
        <v>0</v>
      </c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>
        <f>+SUMIF('Input Sheet'!$S:$S,$AL2078,'Input Sheet'!C:C)</f>
        <v>0</v>
      </c>
      <c r="Z2078" s="28">
        <f>+SUMIF('Input Sheet'!$S:$S,$AL2078,'Input Sheet'!D:D)</f>
        <v>0</v>
      </c>
      <c r="AA2078" s="28">
        <f>+SUMIF('Input Sheet'!$S:$S,$AL2078,'Input Sheet'!E:E)</f>
        <v>0</v>
      </c>
      <c r="AB2078" s="28">
        <f>+SUMIF('Input Sheet'!$S:$S,$AL2078,'Input Sheet'!F:F)</f>
        <v>0</v>
      </c>
      <c r="AC2078" s="28">
        <f>+SUMIF('Input Sheet'!$S:$S,$AL2078,'Input Sheet'!G:G)</f>
        <v>0</v>
      </c>
      <c r="AD2078" s="28">
        <f>+SUMIF('Input Sheet'!$S:$S,$AL2078,'Input Sheet'!H:H)</f>
        <v>0</v>
      </c>
      <c r="AE2078" s="28">
        <f>+SUMIF('Input Sheet'!$S:$S,$AL2078,'Input Sheet'!I:I)</f>
        <v>0</v>
      </c>
      <c r="AF2078" s="28">
        <f>+SUMIF('Input Sheet'!$S:$S,$AL2078,'Input Sheet'!J:J)</f>
        <v>0</v>
      </c>
      <c r="AG2078" s="28">
        <f>+SUMIF('Input Sheet'!$S:$S,$AL2078,'Input Sheet'!K:K)</f>
        <v>0</v>
      </c>
      <c r="AH2078" s="28">
        <f>+SUMIF('Input Sheet'!$S:$S,$AL2078,'Input Sheet'!L:L)</f>
        <v>0</v>
      </c>
      <c r="AI2078" s="28">
        <f>+SUMIF('Input Sheet'!$S:$S,$AL2078,'Input Sheet'!M:M)</f>
        <v>0</v>
      </c>
      <c r="AJ2078" s="28">
        <f>+SUMIF('Input Sheet'!$S:$S,$AL2078,'Input Sheet'!N:N)</f>
        <v>0</v>
      </c>
      <c r="AK2078" s="28"/>
      <c r="AL2078" s="27" t="str">
        <f t="shared" si="163"/>
        <v>220-7840</v>
      </c>
      <c r="AM2078" s="34" t="str">
        <f t="shared" si="164"/>
        <v>Admin &amp; Other</v>
      </c>
      <c r="AN2078" s="34" t="str">
        <f t="shared" si="165"/>
        <v>Admin &amp; OtherInsurance as % of Total Gross Profit</v>
      </c>
      <c r="AO2078" s="35"/>
      <c r="AP2078" s="35"/>
      <c r="AQ2078" s="35"/>
    </row>
    <row r="2079" spans="1:43" x14ac:dyDescent="0.25">
      <c r="A2079" s="27" t="s">
        <v>103</v>
      </c>
      <c r="B2079" s="27" t="s">
        <v>104</v>
      </c>
      <c r="C2079" s="27" t="s">
        <v>657</v>
      </c>
      <c r="D2079" s="27" t="s">
        <v>163</v>
      </c>
      <c r="E2079" s="27" t="s">
        <v>682</v>
      </c>
      <c r="F2079" s="27" t="s">
        <v>709</v>
      </c>
      <c r="G2079" s="27" t="s">
        <v>710</v>
      </c>
      <c r="H2079" s="34" t="s">
        <v>644</v>
      </c>
      <c r="I2079" s="34" t="s">
        <v>711</v>
      </c>
      <c r="J2079" s="34" t="str">
        <f t="shared" si="161"/>
        <v>Admin &amp; OtherInsurance as % of Total Gross Profit</v>
      </c>
      <c r="K2079" s="34" t="str">
        <f t="shared" si="162"/>
        <v>240Insurance expense - Toyota</v>
      </c>
      <c r="L2079" s="28">
        <f>+SUMIF('TB 4-24'!M:M,$AL2079,'TB 4-24'!G:G)</f>
        <v>0</v>
      </c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>
        <f>+SUMIF('Input Sheet'!$S:$S,$AL2079,'Input Sheet'!C:C)</f>
        <v>0</v>
      </c>
      <c r="Z2079" s="28">
        <f>+SUMIF('Input Sheet'!$S:$S,$AL2079,'Input Sheet'!D:D)</f>
        <v>0</v>
      </c>
      <c r="AA2079" s="28">
        <f>+SUMIF('Input Sheet'!$S:$S,$AL2079,'Input Sheet'!E:E)</f>
        <v>0</v>
      </c>
      <c r="AB2079" s="28">
        <f>+SUMIF('Input Sheet'!$S:$S,$AL2079,'Input Sheet'!F:F)</f>
        <v>0</v>
      </c>
      <c r="AC2079" s="28">
        <f>+SUMIF('Input Sheet'!$S:$S,$AL2079,'Input Sheet'!G:G)</f>
        <v>0</v>
      </c>
      <c r="AD2079" s="28">
        <f>+SUMIF('Input Sheet'!$S:$S,$AL2079,'Input Sheet'!H:H)</f>
        <v>0</v>
      </c>
      <c r="AE2079" s="28">
        <f>+SUMIF('Input Sheet'!$S:$S,$AL2079,'Input Sheet'!I:I)</f>
        <v>0</v>
      </c>
      <c r="AF2079" s="28">
        <f>+SUMIF('Input Sheet'!$S:$S,$AL2079,'Input Sheet'!J:J)</f>
        <v>0</v>
      </c>
      <c r="AG2079" s="28">
        <f>+SUMIF('Input Sheet'!$S:$S,$AL2079,'Input Sheet'!K:K)</f>
        <v>0</v>
      </c>
      <c r="AH2079" s="28">
        <f>+SUMIF('Input Sheet'!$S:$S,$AL2079,'Input Sheet'!L:L)</f>
        <v>0</v>
      </c>
      <c r="AI2079" s="28">
        <f>+SUMIF('Input Sheet'!$S:$S,$AL2079,'Input Sheet'!M:M)</f>
        <v>0</v>
      </c>
      <c r="AJ2079" s="28">
        <f>+SUMIF('Input Sheet'!$S:$S,$AL2079,'Input Sheet'!N:N)</f>
        <v>0</v>
      </c>
      <c r="AK2079" s="28"/>
      <c r="AL2079" s="27" t="str">
        <f t="shared" si="163"/>
        <v>240-7840</v>
      </c>
      <c r="AM2079" s="34" t="str">
        <f t="shared" si="164"/>
        <v>Admin &amp; Other</v>
      </c>
      <c r="AN2079" s="34" t="str">
        <f t="shared" si="165"/>
        <v>Admin &amp; OtherInsurance as % of Total Gross Profit</v>
      </c>
      <c r="AO2079" s="35"/>
      <c r="AP2079" s="35"/>
      <c r="AQ2079" s="35"/>
    </row>
    <row r="2080" spans="1:43" x14ac:dyDescent="0.25">
      <c r="A2080" s="27" t="s">
        <v>103</v>
      </c>
      <c r="B2080" s="27" t="s">
        <v>104</v>
      </c>
      <c r="C2080" s="27" t="s">
        <v>104</v>
      </c>
      <c r="D2080" s="27" t="s">
        <v>163</v>
      </c>
      <c r="E2080" s="27" t="s">
        <v>653</v>
      </c>
      <c r="F2080" s="27" t="s">
        <v>709</v>
      </c>
      <c r="G2080" s="27" t="s">
        <v>710</v>
      </c>
      <c r="H2080" s="34" t="s">
        <v>644</v>
      </c>
      <c r="I2080" s="34" t="s">
        <v>711</v>
      </c>
      <c r="J2080" s="34" t="str">
        <f t="shared" si="161"/>
        <v>Admin &amp; OtherInsurance as % of Total Gross Profit</v>
      </c>
      <c r="K2080" s="34" t="str">
        <f t="shared" si="162"/>
        <v>140Insurance expense - Toyota</v>
      </c>
      <c r="L2080" s="28">
        <f>+SUMIF('TB 4-24'!M:M,$AL2080,'TB 4-24'!G:G)</f>
        <v>0</v>
      </c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>
        <f>+SUMIF('Input Sheet'!$S:$S,$AL2080,'Input Sheet'!C:C)</f>
        <v>0</v>
      </c>
      <c r="Z2080" s="28">
        <f>+SUMIF('Input Sheet'!$S:$S,$AL2080,'Input Sheet'!D:D)</f>
        <v>0</v>
      </c>
      <c r="AA2080" s="28">
        <f>+SUMIF('Input Sheet'!$S:$S,$AL2080,'Input Sheet'!E:E)</f>
        <v>0</v>
      </c>
      <c r="AB2080" s="28">
        <f>+SUMIF('Input Sheet'!$S:$S,$AL2080,'Input Sheet'!F:F)</f>
        <v>0</v>
      </c>
      <c r="AC2080" s="28">
        <f>+SUMIF('Input Sheet'!$S:$S,$AL2080,'Input Sheet'!G:G)</f>
        <v>0</v>
      </c>
      <c r="AD2080" s="28">
        <f>+SUMIF('Input Sheet'!$S:$S,$AL2080,'Input Sheet'!H:H)</f>
        <v>0</v>
      </c>
      <c r="AE2080" s="28">
        <f>+SUMIF('Input Sheet'!$S:$S,$AL2080,'Input Sheet'!I:I)</f>
        <v>0</v>
      </c>
      <c r="AF2080" s="28">
        <f>+SUMIF('Input Sheet'!$S:$S,$AL2080,'Input Sheet'!J:J)</f>
        <v>0</v>
      </c>
      <c r="AG2080" s="28">
        <f>+SUMIF('Input Sheet'!$S:$S,$AL2080,'Input Sheet'!K:K)</f>
        <v>0</v>
      </c>
      <c r="AH2080" s="28">
        <f>+SUMIF('Input Sheet'!$S:$S,$AL2080,'Input Sheet'!L:L)</f>
        <v>0</v>
      </c>
      <c r="AI2080" s="28">
        <f>+SUMIF('Input Sheet'!$S:$S,$AL2080,'Input Sheet'!M:M)</f>
        <v>0</v>
      </c>
      <c r="AJ2080" s="28">
        <f>+SUMIF('Input Sheet'!$S:$S,$AL2080,'Input Sheet'!N:N)</f>
        <v>0</v>
      </c>
      <c r="AK2080" s="28"/>
      <c r="AL2080" s="27" t="str">
        <f t="shared" si="163"/>
        <v>140-7840</v>
      </c>
      <c r="AM2080" s="34" t="str">
        <f t="shared" si="164"/>
        <v>Admin &amp; Other</v>
      </c>
      <c r="AN2080" s="34" t="str">
        <f t="shared" si="165"/>
        <v>Admin &amp; OtherInsurance as % of Total Gross Profit</v>
      </c>
      <c r="AO2080" s="35"/>
      <c r="AP2080" s="35"/>
      <c r="AQ2080" s="35"/>
    </row>
    <row r="2081" spans="1:43" x14ac:dyDescent="0.25">
      <c r="A2081" s="27" t="s">
        <v>103</v>
      </c>
      <c r="B2081" s="27" t="s">
        <v>104</v>
      </c>
      <c r="C2081" s="27" t="s">
        <v>104</v>
      </c>
      <c r="D2081" s="27" t="s">
        <v>218</v>
      </c>
      <c r="E2081" s="27" t="s">
        <v>678</v>
      </c>
      <c r="F2081" s="27" t="s">
        <v>720</v>
      </c>
      <c r="G2081" s="27" t="s">
        <v>721</v>
      </c>
      <c r="H2081" s="34" t="s">
        <v>644</v>
      </c>
      <c r="I2081" s="34" t="s">
        <v>722</v>
      </c>
      <c r="J2081" s="34" t="str">
        <f t="shared" si="161"/>
        <v>Admin &amp; OtherR&amp;M and Cleaning as % of Total Gross Profit</v>
      </c>
      <c r="K2081" s="34" t="str">
        <f t="shared" si="162"/>
        <v>121Cleaning &amp; Security - Toyota</v>
      </c>
      <c r="L2081" s="28">
        <f>+SUMIF('TB 4-24'!M:M,$AL2081,'TB 4-24'!G:G)</f>
        <v>0</v>
      </c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>
        <f>+SUMIF('Input Sheet'!$S:$S,$AL2081,'Input Sheet'!C:C)</f>
        <v>0</v>
      </c>
      <c r="Z2081" s="28">
        <f>+SUMIF('Input Sheet'!$S:$S,$AL2081,'Input Sheet'!D:D)</f>
        <v>0</v>
      </c>
      <c r="AA2081" s="28">
        <f>+SUMIF('Input Sheet'!$S:$S,$AL2081,'Input Sheet'!E:E)</f>
        <v>0</v>
      </c>
      <c r="AB2081" s="28">
        <f>+SUMIF('Input Sheet'!$S:$S,$AL2081,'Input Sheet'!F:F)</f>
        <v>0</v>
      </c>
      <c r="AC2081" s="28">
        <f>+SUMIF('Input Sheet'!$S:$S,$AL2081,'Input Sheet'!G:G)</f>
        <v>0</v>
      </c>
      <c r="AD2081" s="28">
        <f>+SUMIF('Input Sheet'!$S:$S,$AL2081,'Input Sheet'!H:H)</f>
        <v>0</v>
      </c>
      <c r="AE2081" s="28">
        <f>+SUMIF('Input Sheet'!$S:$S,$AL2081,'Input Sheet'!I:I)</f>
        <v>0</v>
      </c>
      <c r="AF2081" s="28">
        <f>+SUMIF('Input Sheet'!$S:$S,$AL2081,'Input Sheet'!J:J)</f>
        <v>0</v>
      </c>
      <c r="AG2081" s="28">
        <f>+SUMIF('Input Sheet'!$S:$S,$AL2081,'Input Sheet'!K:K)</f>
        <v>0</v>
      </c>
      <c r="AH2081" s="28">
        <f>+SUMIF('Input Sheet'!$S:$S,$AL2081,'Input Sheet'!L:L)</f>
        <v>0</v>
      </c>
      <c r="AI2081" s="28">
        <f>+SUMIF('Input Sheet'!$S:$S,$AL2081,'Input Sheet'!M:M)</f>
        <v>0</v>
      </c>
      <c r="AJ2081" s="28">
        <f>+SUMIF('Input Sheet'!$S:$S,$AL2081,'Input Sheet'!N:N)</f>
        <v>0</v>
      </c>
      <c r="AK2081" s="28"/>
      <c r="AL2081" s="27" t="str">
        <f t="shared" si="163"/>
        <v>121-7475</v>
      </c>
      <c r="AM2081" s="34" t="str">
        <f t="shared" si="164"/>
        <v>Admin &amp; Other</v>
      </c>
      <c r="AN2081" s="34" t="str">
        <f t="shared" si="165"/>
        <v>Admin &amp; OtherR&amp;M and Cleaning as % of Total Gross Profit</v>
      </c>
      <c r="AO2081" s="35"/>
      <c r="AP2081" s="35"/>
      <c r="AQ2081" s="35"/>
    </row>
    <row r="2082" spans="1:43" x14ac:dyDescent="0.25">
      <c r="A2082" s="27" t="s">
        <v>103</v>
      </c>
      <c r="B2082" s="27" t="s">
        <v>104</v>
      </c>
      <c r="C2082" s="27" t="s">
        <v>104</v>
      </c>
      <c r="D2082" s="27" t="s">
        <v>163</v>
      </c>
      <c r="E2082" s="27" t="s">
        <v>680</v>
      </c>
      <c r="F2082" s="27" t="s">
        <v>709</v>
      </c>
      <c r="G2082" s="27" t="s">
        <v>710</v>
      </c>
      <c r="H2082" s="34" t="s">
        <v>644</v>
      </c>
      <c r="I2082" s="34" t="s">
        <v>711</v>
      </c>
      <c r="J2082" s="34" t="str">
        <f t="shared" si="161"/>
        <v>Admin &amp; OtherInsurance as % of Total Gross Profit</v>
      </c>
      <c r="K2082" s="34" t="str">
        <f t="shared" si="162"/>
        <v>130Insurance expense - Toyota</v>
      </c>
      <c r="L2082" s="28">
        <f>+SUMIF('TB 4-24'!M:M,$AL2082,'TB 4-24'!G:G)</f>
        <v>0</v>
      </c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>
        <f>+SUMIF('Input Sheet'!$S:$S,$AL2082,'Input Sheet'!C:C)</f>
        <v>0</v>
      </c>
      <c r="Z2082" s="28">
        <f>+SUMIF('Input Sheet'!$S:$S,$AL2082,'Input Sheet'!D:D)</f>
        <v>0</v>
      </c>
      <c r="AA2082" s="28">
        <f>+SUMIF('Input Sheet'!$S:$S,$AL2082,'Input Sheet'!E:E)</f>
        <v>0</v>
      </c>
      <c r="AB2082" s="28">
        <f>+SUMIF('Input Sheet'!$S:$S,$AL2082,'Input Sheet'!F:F)</f>
        <v>0</v>
      </c>
      <c r="AC2082" s="28">
        <f>+SUMIF('Input Sheet'!$S:$S,$AL2082,'Input Sheet'!G:G)</f>
        <v>0</v>
      </c>
      <c r="AD2082" s="28">
        <f>+SUMIF('Input Sheet'!$S:$S,$AL2082,'Input Sheet'!H:H)</f>
        <v>0</v>
      </c>
      <c r="AE2082" s="28">
        <f>+SUMIF('Input Sheet'!$S:$S,$AL2082,'Input Sheet'!I:I)</f>
        <v>0</v>
      </c>
      <c r="AF2082" s="28">
        <f>+SUMIF('Input Sheet'!$S:$S,$AL2082,'Input Sheet'!J:J)</f>
        <v>0</v>
      </c>
      <c r="AG2082" s="28">
        <f>+SUMIF('Input Sheet'!$S:$S,$AL2082,'Input Sheet'!K:K)</f>
        <v>0</v>
      </c>
      <c r="AH2082" s="28">
        <f>+SUMIF('Input Sheet'!$S:$S,$AL2082,'Input Sheet'!L:L)</f>
        <v>0</v>
      </c>
      <c r="AI2082" s="28">
        <f>+SUMIF('Input Sheet'!$S:$S,$AL2082,'Input Sheet'!M:M)</f>
        <v>0</v>
      </c>
      <c r="AJ2082" s="28">
        <f>+SUMIF('Input Sheet'!$S:$S,$AL2082,'Input Sheet'!N:N)</f>
        <v>0</v>
      </c>
      <c r="AK2082" s="28"/>
      <c r="AL2082" s="27" t="str">
        <f t="shared" si="163"/>
        <v>130-7840</v>
      </c>
      <c r="AM2082" s="34" t="str">
        <f t="shared" si="164"/>
        <v>Admin &amp; Other</v>
      </c>
      <c r="AN2082" s="34" t="str">
        <f t="shared" si="165"/>
        <v>Admin &amp; OtherInsurance as % of Total Gross Profit</v>
      </c>
      <c r="AO2082" s="35"/>
      <c r="AP2082" s="35"/>
      <c r="AQ2082" s="35"/>
    </row>
    <row r="2083" spans="1:43" x14ac:dyDescent="0.25">
      <c r="A2083" s="27" t="s">
        <v>103</v>
      </c>
      <c r="B2083" s="27" t="s">
        <v>104</v>
      </c>
      <c r="C2083" s="27" t="s">
        <v>104</v>
      </c>
      <c r="D2083" s="27" t="s">
        <v>163</v>
      </c>
      <c r="E2083" s="27" t="s">
        <v>678</v>
      </c>
      <c r="F2083" s="27" t="s">
        <v>709</v>
      </c>
      <c r="G2083" s="27" t="s">
        <v>710</v>
      </c>
      <c r="H2083" s="34" t="s">
        <v>644</v>
      </c>
      <c r="I2083" s="34" t="s">
        <v>711</v>
      </c>
      <c r="J2083" s="34" t="str">
        <f t="shared" si="161"/>
        <v>Admin &amp; OtherInsurance as % of Total Gross Profit</v>
      </c>
      <c r="K2083" s="34" t="str">
        <f t="shared" si="162"/>
        <v>121Insurance expense - Toyota</v>
      </c>
      <c r="L2083" s="28">
        <f>+SUMIF('TB 4-24'!M:M,$AL2083,'TB 4-24'!G:G)</f>
        <v>0</v>
      </c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>
        <f>+SUMIF('Input Sheet'!$S:$S,$AL2083,'Input Sheet'!C:C)</f>
        <v>0</v>
      </c>
      <c r="Z2083" s="28">
        <f>+SUMIF('Input Sheet'!$S:$S,$AL2083,'Input Sheet'!D:D)</f>
        <v>0</v>
      </c>
      <c r="AA2083" s="28">
        <f>+SUMIF('Input Sheet'!$S:$S,$AL2083,'Input Sheet'!E:E)</f>
        <v>0</v>
      </c>
      <c r="AB2083" s="28">
        <f>+SUMIF('Input Sheet'!$S:$S,$AL2083,'Input Sheet'!F:F)</f>
        <v>0</v>
      </c>
      <c r="AC2083" s="28">
        <f>+SUMIF('Input Sheet'!$S:$S,$AL2083,'Input Sheet'!G:G)</f>
        <v>0</v>
      </c>
      <c r="AD2083" s="28">
        <f>+SUMIF('Input Sheet'!$S:$S,$AL2083,'Input Sheet'!H:H)</f>
        <v>0</v>
      </c>
      <c r="AE2083" s="28">
        <f>+SUMIF('Input Sheet'!$S:$S,$AL2083,'Input Sheet'!I:I)</f>
        <v>0</v>
      </c>
      <c r="AF2083" s="28">
        <f>+SUMIF('Input Sheet'!$S:$S,$AL2083,'Input Sheet'!J:J)</f>
        <v>0</v>
      </c>
      <c r="AG2083" s="28">
        <f>+SUMIF('Input Sheet'!$S:$S,$AL2083,'Input Sheet'!K:K)</f>
        <v>0</v>
      </c>
      <c r="AH2083" s="28">
        <f>+SUMIF('Input Sheet'!$S:$S,$AL2083,'Input Sheet'!L:L)</f>
        <v>0</v>
      </c>
      <c r="AI2083" s="28">
        <f>+SUMIF('Input Sheet'!$S:$S,$AL2083,'Input Sheet'!M:M)</f>
        <v>0</v>
      </c>
      <c r="AJ2083" s="28">
        <f>+SUMIF('Input Sheet'!$S:$S,$AL2083,'Input Sheet'!N:N)</f>
        <v>0</v>
      </c>
      <c r="AK2083" s="28"/>
      <c r="AL2083" s="27" t="str">
        <f t="shared" si="163"/>
        <v>121-7840</v>
      </c>
      <c r="AM2083" s="34" t="str">
        <f t="shared" si="164"/>
        <v>Admin &amp; Other</v>
      </c>
      <c r="AN2083" s="34" t="str">
        <f t="shared" si="165"/>
        <v>Admin &amp; OtherInsurance as % of Total Gross Profit</v>
      </c>
      <c r="AO2083" s="35"/>
      <c r="AP2083" s="35"/>
      <c r="AQ2083" s="35"/>
    </row>
    <row r="2084" spans="1:43" x14ac:dyDescent="0.25">
      <c r="A2084" s="27" t="s">
        <v>103</v>
      </c>
      <c r="B2084" s="27" t="s">
        <v>104</v>
      </c>
      <c r="C2084" s="27" t="s">
        <v>671</v>
      </c>
      <c r="D2084" s="27" t="s">
        <v>163</v>
      </c>
      <c r="E2084" s="27" t="s">
        <v>683</v>
      </c>
      <c r="F2084" s="27" t="s">
        <v>709</v>
      </c>
      <c r="G2084" s="27" t="s">
        <v>710</v>
      </c>
      <c r="H2084" s="34" t="s">
        <v>644</v>
      </c>
      <c r="I2084" s="34" t="s">
        <v>711</v>
      </c>
      <c r="J2084" s="34" t="str">
        <f t="shared" si="161"/>
        <v>Admin &amp; OtherInsurance as % of Total Gross Profit</v>
      </c>
      <c r="K2084" s="34" t="str">
        <f t="shared" si="162"/>
        <v>340Insurance expense - Toyota</v>
      </c>
      <c r="L2084" s="28">
        <f>+SUMIF('TB 4-24'!M:M,$AL2084,'TB 4-24'!G:G)</f>
        <v>0</v>
      </c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>
        <f>+SUMIF('Input Sheet'!$S:$S,$AL2084,'Input Sheet'!C:C)</f>
        <v>0</v>
      </c>
      <c r="Z2084" s="28">
        <f>+SUMIF('Input Sheet'!$S:$S,$AL2084,'Input Sheet'!D:D)</f>
        <v>0</v>
      </c>
      <c r="AA2084" s="28">
        <f>+SUMIF('Input Sheet'!$S:$S,$AL2084,'Input Sheet'!E:E)</f>
        <v>0</v>
      </c>
      <c r="AB2084" s="28">
        <f>+SUMIF('Input Sheet'!$S:$S,$AL2084,'Input Sheet'!F:F)</f>
        <v>0</v>
      </c>
      <c r="AC2084" s="28">
        <f>+SUMIF('Input Sheet'!$S:$S,$AL2084,'Input Sheet'!G:G)</f>
        <v>0</v>
      </c>
      <c r="AD2084" s="28">
        <f>+SUMIF('Input Sheet'!$S:$S,$AL2084,'Input Sheet'!H:H)</f>
        <v>0</v>
      </c>
      <c r="AE2084" s="28">
        <f>+SUMIF('Input Sheet'!$S:$S,$AL2084,'Input Sheet'!I:I)</f>
        <v>0</v>
      </c>
      <c r="AF2084" s="28">
        <f>+SUMIF('Input Sheet'!$S:$S,$AL2084,'Input Sheet'!J:J)</f>
        <v>0</v>
      </c>
      <c r="AG2084" s="28">
        <f>+SUMIF('Input Sheet'!$S:$S,$AL2084,'Input Sheet'!K:K)</f>
        <v>0</v>
      </c>
      <c r="AH2084" s="28">
        <f>+SUMIF('Input Sheet'!$S:$S,$AL2084,'Input Sheet'!L:L)</f>
        <v>0</v>
      </c>
      <c r="AI2084" s="28">
        <f>+SUMIF('Input Sheet'!$S:$S,$AL2084,'Input Sheet'!M:M)</f>
        <v>0</v>
      </c>
      <c r="AJ2084" s="28">
        <f>+SUMIF('Input Sheet'!$S:$S,$AL2084,'Input Sheet'!N:N)</f>
        <v>0</v>
      </c>
      <c r="AK2084" s="28"/>
      <c r="AL2084" s="27" t="str">
        <f t="shared" si="163"/>
        <v>340-7840</v>
      </c>
      <c r="AM2084" s="34" t="str">
        <f t="shared" si="164"/>
        <v>Admin &amp; Other</v>
      </c>
      <c r="AN2084" s="34" t="str">
        <f t="shared" si="165"/>
        <v>Admin &amp; OtherInsurance as % of Total Gross Profit</v>
      </c>
      <c r="AO2084" s="35"/>
      <c r="AP2084" s="35"/>
      <c r="AQ2084" s="35"/>
    </row>
    <row r="2085" spans="1:43" x14ac:dyDescent="0.25">
      <c r="A2085" s="27" t="s">
        <v>103</v>
      </c>
      <c r="B2085" s="27" t="s">
        <v>104</v>
      </c>
      <c r="C2085" s="27" t="s">
        <v>104</v>
      </c>
      <c r="D2085" s="27" t="s">
        <v>218</v>
      </c>
      <c r="E2085" s="27" t="s">
        <v>684</v>
      </c>
      <c r="F2085" s="27" t="s">
        <v>720</v>
      </c>
      <c r="G2085" s="27" t="s">
        <v>721</v>
      </c>
      <c r="H2085" s="34" t="s">
        <v>644</v>
      </c>
      <c r="I2085" s="34" t="s">
        <v>722</v>
      </c>
      <c r="J2085" s="34" t="str">
        <f t="shared" si="161"/>
        <v>Admin &amp; OtherR&amp;M and Cleaning as % of Total Gross Profit</v>
      </c>
      <c r="K2085" s="34" t="str">
        <f t="shared" si="162"/>
        <v>147Cleaning &amp; Security - Toyota</v>
      </c>
      <c r="L2085" s="28">
        <f>+SUMIF('TB 4-24'!M:M,$AL2085,'TB 4-24'!G:G)</f>
        <v>0</v>
      </c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>
        <f>+SUMIF('Input Sheet'!$S:$S,$AL2085,'Input Sheet'!C:C)</f>
        <v>0</v>
      </c>
      <c r="Z2085" s="28">
        <f>+SUMIF('Input Sheet'!$S:$S,$AL2085,'Input Sheet'!D:D)</f>
        <v>0</v>
      </c>
      <c r="AA2085" s="28">
        <f>+SUMIF('Input Sheet'!$S:$S,$AL2085,'Input Sheet'!E:E)</f>
        <v>0</v>
      </c>
      <c r="AB2085" s="28">
        <f>+SUMIF('Input Sheet'!$S:$S,$AL2085,'Input Sheet'!F:F)</f>
        <v>0</v>
      </c>
      <c r="AC2085" s="28">
        <f>+SUMIF('Input Sheet'!$S:$S,$AL2085,'Input Sheet'!G:G)</f>
        <v>0</v>
      </c>
      <c r="AD2085" s="28">
        <f>+SUMIF('Input Sheet'!$S:$S,$AL2085,'Input Sheet'!H:H)</f>
        <v>0</v>
      </c>
      <c r="AE2085" s="28">
        <f>+SUMIF('Input Sheet'!$S:$S,$AL2085,'Input Sheet'!I:I)</f>
        <v>0</v>
      </c>
      <c r="AF2085" s="28">
        <f>+SUMIF('Input Sheet'!$S:$S,$AL2085,'Input Sheet'!J:J)</f>
        <v>0</v>
      </c>
      <c r="AG2085" s="28">
        <f>+SUMIF('Input Sheet'!$S:$S,$AL2085,'Input Sheet'!K:K)</f>
        <v>0</v>
      </c>
      <c r="AH2085" s="28">
        <f>+SUMIF('Input Sheet'!$S:$S,$AL2085,'Input Sheet'!L:L)</f>
        <v>0</v>
      </c>
      <c r="AI2085" s="28">
        <f>+SUMIF('Input Sheet'!$S:$S,$AL2085,'Input Sheet'!M:M)</f>
        <v>0</v>
      </c>
      <c r="AJ2085" s="28">
        <f>+SUMIF('Input Sheet'!$S:$S,$AL2085,'Input Sheet'!N:N)</f>
        <v>0</v>
      </c>
      <c r="AK2085" s="28"/>
      <c r="AL2085" s="27" t="str">
        <f t="shared" si="163"/>
        <v>147-7475</v>
      </c>
      <c r="AM2085" s="34" t="str">
        <f t="shared" si="164"/>
        <v>Admin &amp; Other</v>
      </c>
      <c r="AN2085" s="34" t="str">
        <f t="shared" si="165"/>
        <v>Admin &amp; OtherR&amp;M and Cleaning as % of Total Gross Profit</v>
      </c>
      <c r="AO2085" s="35"/>
      <c r="AP2085" s="35"/>
      <c r="AQ2085" s="35"/>
    </row>
    <row r="2086" spans="1:43" x14ac:dyDescent="0.25">
      <c r="A2086" s="27" t="s">
        <v>103</v>
      </c>
      <c r="B2086" s="27" t="s">
        <v>104</v>
      </c>
      <c r="C2086" s="27" t="s">
        <v>657</v>
      </c>
      <c r="D2086" s="27" t="s">
        <v>218</v>
      </c>
      <c r="E2086" s="27" t="s">
        <v>660</v>
      </c>
      <c r="F2086" s="27" t="s">
        <v>720</v>
      </c>
      <c r="G2086" s="27" t="s">
        <v>721</v>
      </c>
      <c r="H2086" s="34" t="s">
        <v>644</v>
      </c>
      <c r="I2086" s="34" t="s">
        <v>722</v>
      </c>
      <c r="J2086" s="34" t="str">
        <f t="shared" si="161"/>
        <v>Admin &amp; OtherR&amp;M and Cleaning as % of Total Gross Profit</v>
      </c>
      <c r="K2086" s="34" t="str">
        <f t="shared" si="162"/>
        <v>200Cleaning &amp; Security - Toyota</v>
      </c>
      <c r="L2086" s="28">
        <f>+SUMIF('TB 4-24'!M:M,$AL2086,'TB 4-24'!G:G)</f>
        <v>0</v>
      </c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>
        <f>+SUMIF('Input Sheet'!$S:$S,$AL2086,'Input Sheet'!C:C)</f>
        <v>0</v>
      </c>
      <c r="Z2086" s="28">
        <f>+SUMIF('Input Sheet'!$S:$S,$AL2086,'Input Sheet'!D:D)</f>
        <v>0</v>
      </c>
      <c r="AA2086" s="28">
        <f>+SUMIF('Input Sheet'!$S:$S,$AL2086,'Input Sheet'!E:E)</f>
        <v>0</v>
      </c>
      <c r="AB2086" s="28">
        <f>+SUMIF('Input Sheet'!$S:$S,$AL2086,'Input Sheet'!F:F)</f>
        <v>0</v>
      </c>
      <c r="AC2086" s="28">
        <f>+SUMIF('Input Sheet'!$S:$S,$AL2086,'Input Sheet'!G:G)</f>
        <v>0</v>
      </c>
      <c r="AD2086" s="28">
        <f>+SUMIF('Input Sheet'!$S:$S,$AL2086,'Input Sheet'!H:H)</f>
        <v>0</v>
      </c>
      <c r="AE2086" s="28">
        <f>+SUMIF('Input Sheet'!$S:$S,$AL2086,'Input Sheet'!I:I)</f>
        <v>0</v>
      </c>
      <c r="AF2086" s="28">
        <f>+SUMIF('Input Sheet'!$S:$S,$AL2086,'Input Sheet'!J:J)</f>
        <v>0</v>
      </c>
      <c r="AG2086" s="28">
        <f>+SUMIF('Input Sheet'!$S:$S,$AL2086,'Input Sheet'!K:K)</f>
        <v>0</v>
      </c>
      <c r="AH2086" s="28">
        <f>+SUMIF('Input Sheet'!$S:$S,$AL2086,'Input Sheet'!L:L)</f>
        <v>0</v>
      </c>
      <c r="AI2086" s="28">
        <f>+SUMIF('Input Sheet'!$S:$S,$AL2086,'Input Sheet'!M:M)</f>
        <v>0</v>
      </c>
      <c r="AJ2086" s="28">
        <f>+SUMIF('Input Sheet'!$S:$S,$AL2086,'Input Sheet'!N:N)</f>
        <v>0</v>
      </c>
      <c r="AK2086" s="28"/>
      <c r="AL2086" s="27" t="str">
        <f t="shared" si="163"/>
        <v>200-7475</v>
      </c>
      <c r="AM2086" s="34" t="str">
        <f t="shared" si="164"/>
        <v>Admin &amp; Other</v>
      </c>
      <c r="AN2086" s="34" t="str">
        <f t="shared" si="165"/>
        <v>Admin &amp; OtherR&amp;M and Cleaning as % of Total Gross Profit</v>
      </c>
      <c r="AO2086" s="35"/>
      <c r="AP2086" s="35"/>
      <c r="AQ2086" s="35"/>
    </row>
    <row r="2087" spans="1:43" x14ac:dyDescent="0.25">
      <c r="A2087" s="27" t="s">
        <v>103</v>
      </c>
      <c r="B2087" s="27" t="s">
        <v>104</v>
      </c>
      <c r="C2087" s="27" t="s">
        <v>657</v>
      </c>
      <c r="D2087" s="27" t="s">
        <v>218</v>
      </c>
      <c r="E2087" s="27" t="s">
        <v>661</v>
      </c>
      <c r="F2087" s="27" t="s">
        <v>720</v>
      </c>
      <c r="G2087" s="27" t="s">
        <v>721</v>
      </c>
      <c r="H2087" s="34" t="s">
        <v>644</v>
      </c>
      <c r="I2087" s="34" t="s">
        <v>722</v>
      </c>
      <c r="J2087" s="34" t="str">
        <f t="shared" si="161"/>
        <v>Admin &amp; OtherR&amp;M and Cleaning as % of Total Gross Profit</v>
      </c>
      <c r="K2087" s="34" t="str">
        <f t="shared" si="162"/>
        <v>221Cleaning &amp; Security - Toyota</v>
      </c>
      <c r="L2087" s="28">
        <f>+SUMIF('TB 4-24'!M:M,$AL2087,'TB 4-24'!G:G)</f>
        <v>0</v>
      </c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>
        <f>+SUMIF('Input Sheet'!$S:$S,$AL2087,'Input Sheet'!C:C)</f>
        <v>0</v>
      </c>
      <c r="Z2087" s="28">
        <f>+SUMIF('Input Sheet'!$S:$S,$AL2087,'Input Sheet'!D:D)</f>
        <v>0</v>
      </c>
      <c r="AA2087" s="28">
        <f>+SUMIF('Input Sheet'!$S:$S,$AL2087,'Input Sheet'!E:E)</f>
        <v>0</v>
      </c>
      <c r="AB2087" s="28">
        <f>+SUMIF('Input Sheet'!$S:$S,$AL2087,'Input Sheet'!F:F)</f>
        <v>0</v>
      </c>
      <c r="AC2087" s="28">
        <f>+SUMIF('Input Sheet'!$S:$S,$AL2087,'Input Sheet'!G:G)</f>
        <v>0</v>
      </c>
      <c r="AD2087" s="28">
        <f>+SUMIF('Input Sheet'!$S:$S,$AL2087,'Input Sheet'!H:H)</f>
        <v>0</v>
      </c>
      <c r="AE2087" s="28">
        <f>+SUMIF('Input Sheet'!$S:$S,$AL2087,'Input Sheet'!I:I)</f>
        <v>0</v>
      </c>
      <c r="AF2087" s="28">
        <f>+SUMIF('Input Sheet'!$S:$S,$AL2087,'Input Sheet'!J:J)</f>
        <v>0</v>
      </c>
      <c r="AG2087" s="28">
        <f>+SUMIF('Input Sheet'!$S:$S,$AL2087,'Input Sheet'!K:K)</f>
        <v>0</v>
      </c>
      <c r="AH2087" s="28">
        <f>+SUMIF('Input Sheet'!$S:$S,$AL2087,'Input Sheet'!L:L)</f>
        <v>0</v>
      </c>
      <c r="AI2087" s="28">
        <f>+SUMIF('Input Sheet'!$S:$S,$AL2087,'Input Sheet'!M:M)</f>
        <v>0</v>
      </c>
      <c r="AJ2087" s="28">
        <f>+SUMIF('Input Sheet'!$S:$S,$AL2087,'Input Sheet'!N:N)</f>
        <v>0</v>
      </c>
      <c r="AK2087" s="28"/>
      <c r="AL2087" s="27" t="str">
        <f t="shared" si="163"/>
        <v>221-7475</v>
      </c>
      <c r="AM2087" s="34" t="str">
        <f t="shared" si="164"/>
        <v>Admin &amp; Other</v>
      </c>
      <c r="AN2087" s="34" t="str">
        <f t="shared" si="165"/>
        <v>Admin &amp; OtherR&amp;M and Cleaning as % of Total Gross Profit</v>
      </c>
      <c r="AO2087" s="35"/>
      <c r="AP2087" s="35"/>
      <c r="AQ2087" s="35"/>
    </row>
    <row r="2088" spans="1:43" x14ac:dyDescent="0.25">
      <c r="A2088" s="27" t="s">
        <v>103</v>
      </c>
      <c r="B2088" s="27" t="s">
        <v>104</v>
      </c>
      <c r="C2088" s="27" t="s">
        <v>657</v>
      </c>
      <c r="D2088" s="27" t="s">
        <v>218</v>
      </c>
      <c r="E2088" s="27" t="s">
        <v>662</v>
      </c>
      <c r="F2088" s="27" t="s">
        <v>720</v>
      </c>
      <c r="G2088" s="27" t="s">
        <v>721</v>
      </c>
      <c r="H2088" s="34" t="s">
        <v>644</v>
      </c>
      <c r="I2088" s="34" t="s">
        <v>722</v>
      </c>
      <c r="J2088" s="34" t="str">
        <f t="shared" si="161"/>
        <v>Admin &amp; OtherR&amp;M and Cleaning as % of Total Gross Profit</v>
      </c>
      <c r="K2088" s="34" t="str">
        <f t="shared" si="162"/>
        <v>260Cleaning &amp; Security - Toyota</v>
      </c>
      <c r="L2088" s="28">
        <f>+SUMIF('TB 4-24'!M:M,$AL2088,'TB 4-24'!G:G)</f>
        <v>0</v>
      </c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>
        <f>+SUMIF('Input Sheet'!$S:$S,$AL2088,'Input Sheet'!C:C)</f>
        <v>0</v>
      </c>
      <c r="Z2088" s="28">
        <f>+SUMIF('Input Sheet'!$S:$S,$AL2088,'Input Sheet'!D:D)</f>
        <v>0</v>
      </c>
      <c r="AA2088" s="28">
        <f>+SUMIF('Input Sheet'!$S:$S,$AL2088,'Input Sheet'!E:E)</f>
        <v>0</v>
      </c>
      <c r="AB2088" s="28">
        <f>+SUMIF('Input Sheet'!$S:$S,$AL2088,'Input Sheet'!F:F)</f>
        <v>0</v>
      </c>
      <c r="AC2088" s="28">
        <f>+SUMIF('Input Sheet'!$S:$S,$AL2088,'Input Sheet'!G:G)</f>
        <v>0</v>
      </c>
      <c r="AD2088" s="28">
        <f>+SUMIF('Input Sheet'!$S:$S,$AL2088,'Input Sheet'!H:H)</f>
        <v>0</v>
      </c>
      <c r="AE2088" s="28">
        <f>+SUMIF('Input Sheet'!$S:$S,$AL2088,'Input Sheet'!I:I)</f>
        <v>0</v>
      </c>
      <c r="AF2088" s="28">
        <f>+SUMIF('Input Sheet'!$S:$S,$AL2088,'Input Sheet'!J:J)</f>
        <v>0</v>
      </c>
      <c r="AG2088" s="28">
        <f>+SUMIF('Input Sheet'!$S:$S,$AL2088,'Input Sheet'!K:K)</f>
        <v>0</v>
      </c>
      <c r="AH2088" s="28">
        <f>+SUMIF('Input Sheet'!$S:$S,$AL2088,'Input Sheet'!L:L)</f>
        <v>0</v>
      </c>
      <c r="AI2088" s="28">
        <f>+SUMIF('Input Sheet'!$S:$S,$AL2088,'Input Sheet'!M:M)</f>
        <v>0</v>
      </c>
      <c r="AJ2088" s="28">
        <f>+SUMIF('Input Sheet'!$S:$S,$AL2088,'Input Sheet'!N:N)</f>
        <v>0</v>
      </c>
      <c r="AK2088" s="28"/>
      <c r="AL2088" s="27" t="str">
        <f t="shared" si="163"/>
        <v>260-7475</v>
      </c>
      <c r="AM2088" s="34" t="str">
        <f t="shared" si="164"/>
        <v>Admin &amp; Other</v>
      </c>
      <c r="AN2088" s="34" t="str">
        <f t="shared" si="165"/>
        <v>Admin &amp; OtherR&amp;M and Cleaning as % of Total Gross Profit</v>
      </c>
      <c r="AO2088" s="35"/>
      <c r="AP2088" s="35"/>
      <c r="AQ2088" s="35"/>
    </row>
    <row r="2089" spans="1:43" x14ac:dyDescent="0.25">
      <c r="A2089" s="27" t="s">
        <v>103</v>
      </c>
      <c r="B2089" s="27" t="s">
        <v>104</v>
      </c>
      <c r="C2089" s="27" t="s">
        <v>663</v>
      </c>
      <c r="D2089" s="27" t="s">
        <v>218</v>
      </c>
      <c r="E2089" s="27" t="s">
        <v>664</v>
      </c>
      <c r="F2089" s="27" t="s">
        <v>720</v>
      </c>
      <c r="G2089" s="27" t="s">
        <v>721</v>
      </c>
      <c r="H2089" s="34" t="s">
        <v>644</v>
      </c>
      <c r="I2089" s="34" t="s">
        <v>722</v>
      </c>
      <c r="J2089" s="34" t="str">
        <f t="shared" si="161"/>
        <v>Admin &amp; OtherR&amp;M and Cleaning as % of Total Gross Profit</v>
      </c>
      <c r="K2089" s="34" t="str">
        <f t="shared" si="162"/>
        <v>400Cleaning &amp; Security - Toyota</v>
      </c>
      <c r="L2089" s="28">
        <f>+SUMIF('TB 4-24'!M:M,$AL2089,'TB 4-24'!G:G)</f>
        <v>0</v>
      </c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>
        <f>+SUMIF('Input Sheet'!$S:$S,$AL2089,'Input Sheet'!C:C)</f>
        <v>0</v>
      </c>
      <c r="Z2089" s="28">
        <f>+SUMIF('Input Sheet'!$S:$S,$AL2089,'Input Sheet'!D:D)</f>
        <v>0</v>
      </c>
      <c r="AA2089" s="28">
        <f>+SUMIF('Input Sheet'!$S:$S,$AL2089,'Input Sheet'!E:E)</f>
        <v>0</v>
      </c>
      <c r="AB2089" s="28">
        <f>+SUMIF('Input Sheet'!$S:$S,$AL2089,'Input Sheet'!F:F)</f>
        <v>0</v>
      </c>
      <c r="AC2089" s="28">
        <f>+SUMIF('Input Sheet'!$S:$S,$AL2089,'Input Sheet'!G:G)</f>
        <v>0</v>
      </c>
      <c r="AD2089" s="28">
        <f>+SUMIF('Input Sheet'!$S:$S,$AL2089,'Input Sheet'!H:H)</f>
        <v>0</v>
      </c>
      <c r="AE2089" s="28">
        <f>+SUMIF('Input Sheet'!$S:$S,$AL2089,'Input Sheet'!I:I)</f>
        <v>0</v>
      </c>
      <c r="AF2089" s="28">
        <f>+SUMIF('Input Sheet'!$S:$S,$AL2089,'Input Sheet'!J:J)</f>
        <v>0</v>
      </c>
      <c r="AG2089" s="28">
        <f>+SUMIF('Input Sheet'!$S:$S,$AL2089,'Input Sheet'!K:K)</f>
        <v>0</v>
      </c>
      <c r="AH2089" s="28">
        <f>+SUMIF('Input Sheet'!$S:$S,$AL2089,'Input Sheet'!L:L)</f>
        <v>0</v>
      </c>
      <c r="AI2089" s="28">
        <f>+SUMIF('Input Sheet'!$S:$S,$AL2089,'Input Sheet'!M:M)</f>
        <v>0</v>
      </c>
      <c r="AJ2089" s="28">
        <f>+SUMIF('Input Sheet'!$S:$S,$AL2089,'Input Sheet'!N:N)</f>
        <v>0</v>
      </c>
      <c r="AK2089" s="28"/>
      <c r="AL2089" s="27" t="str">
        <f t="shared" si="163"/>
        <v>400-7475</v>
      </c>
      <c r="AM2089" s="34" t="str">
        <f t="shared" si="164"/>
        <v>Admin &amp; Other</v>
      </c>
      <c r="AN2089" s="34" t="str">
        <f t="shared" si="165"/>
        <v>Admin &amp; OtherR&amp;M and Cleaning as % of Total Gross Profit</v>
      </c>
      <c r="AO2089" s="35"/>
      <c r="AP2089" s="35"/>
      <c r="AQ2089" s="35"/>
    </row>
    <row r="2090" spans="1:43" x14ac:dyDescent="0.25">
      <c r="A2090" s="27" t="s">
        <v>103</v>
      </c>
      <c r="B2090" s="27" t="s">
        <v>104</v>
      </c>
      <c r="C2090" s="27" t="s">
        <v>663</v>
      </c>
      <c r="D2090" s="27" t="s">
        <v>218</v>
      </c>
      <c r="E2090" s="27" t="s">
        <v>665</v>
      </c>
      <c r="F2090" s="27" t="s">
        <v>720</v>
      </c>
      <c r="G2090" s="27" t="s">
        <v>721</v>
      </c>
      <c r="H2090" s="34" t="s">
        <v>644</v>
      </c>
      <c r="I2090" s="34" t="s">
        <v>722</v>
      </c>
      <c r="J2090" s="34" t="str">
        <f t="shared" si="161"/>
        <v>Admin &amp; OtherR&amp;M and Cleaning as % of Total Gross Profit</v>
      </c>
      <c r="K2090" s="34" t="str">
        <f t="shared" si="162"/>
        <v>410Cleaning &amp; Security - Toyota</v>
      </c>
      <c r="L2090" s="28">
        <f>+SUMIF('TB 4-24'!M:M,$AL2090,'TB 4-24'!G:G)</f>
        <v>0</v>
      </c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>
        <f>+SUMIF('Input Sheet'!$S:$S,$AL2090,'Input Sheet'!C:C)</f>
        <v>0</v>
      </c>
      <c r="Z2090" s="28">
        <f>+SUMIF('Input Sheet'!$S:$S,$AL2090,'Input Sheet'!D:D)</f>
        <v>0</v>
      </c>
      <c r="AA2090" s="28">
        <f>+SUMIF('Input Sheet'!$S:$S,$AL2090,'Input Sheet'!E:E)</f>
        <v>0</v>
      </c>
      <c r="AB2090" s="28">
        <f>+SUMIF('Input Sheet'!$S:$S,$AL2090,'Input Sheet'!F:F)</f>
        <v>0</v>
      </c>
      <c r="AC2090" s="28">
        <f>+SUMIF('Input Sheet'!$S:$S,$AL2090,'Input Sheet'!G:G)</f>
        <v>0</v>
      </c>
      <c r="AD2090" s="28">
        <f>+SUMIF('Input Sheet'!$S:$S,$AL2090,'Input Sheet'!H:H)</f>
        <v>0</v>
      </c>
      <c r="AE2090" s="28">
        <f>+SUMIF('Input Sheet'!$S:$S,$AL2090,'Input Sheet'!I:I)</f>
        <v>0</v>
      </c>
      <c r="AF2090" s="28">
        <f>+SUMIF('Input Sheet'!$S:$S,$AL2090,'Input Sheet'!J:J)</f>
        <v>0</v>
      </c>
      <c r="AG2090" s="28">
        <f>+SUMIF('Input Sheet'!$S:$S,$AL2090,'Input Sheet'!K:K)</f>
        <v>0</v>
      </c>
      <c r="AH2090" s="28">
        <f>+SUMIF('Input Sheet'!$S:$S,$AL2090,'Input Sheet'!L:L)</f>
        <v>0</v>
      </c>
      <c r="AI2090" s="28">
        <f>+SUMIF('Input Sheet'!$S:$S,$AL2090,'Input Sheet'!M:M)</f>
        <v>0</v>
      </c>
      <c r="AJ2090" s="28">
        <f>+SUMIF('Input Sheet'!$S:$S,$AL2090,'Input Sheet'!N:N)</f>
        <v>0</v>
      </c>
      <c r="AK2090" s="28"/>
      <c r="AL2090" s="27" t="str">
        <f t="shared" si="163"/>
        <v>410-7475</v>
      </c>
      <c r="AM2090" s="34" t="str">
        <f t="shared" si="164"/>
        <v>Admin &amp; Other</v>
      </c>
      <c r="AN2090" s="34" t="str">
        <f t="shared" si="165"/>
        <v>Admin &amp; OtherR&amp;M and Cleaning as % of Total Gross Profit</v>
      </c>
      <c r="AO2090" s="35"/>
      <c r="AP2090" s="35"/>
      <c r="AQ2090" s="35"/>
    </row>
    <row r="2091" spans="1:43" x14ac:dyDescent="0.25">
      <c r="A2091" s="27" t="s">
        <v>103</v>
      </c>
      <c r="B2091" s="27" t="s">
        <v>104</v>
      </c>
      <c r="C2091" s="27" t="s">
        <v>663</v>
      </c>
      <c r="D2091" s="27" t="s">
        <v>218</v>
      </c>
      <c r="E2091" s="27" t="s">
        <v>666</v>
      </c>
      <c r="F2091" s="27" t="s">
        <v>720</v>
      </c>
      <c r="G2091" s="27" t="s">
        <v>721</v>
      </c>
      <c r="H2091" s="34" t="s">
        <v>644</v>
      </c>
      <c r="I2091" s="34" t="s">
        <v>722</v>
      </c>
      <c r="J2091" s="34" t="str">
        <f t="shared" si="161"/>
        <v>Admin &amp; OtherR&amp;M and Cleaning as % of Total Gross Profit</v>
      </c>
      <c r="K2091" s="34" t="str">
        <f t="shared" si="162"/>
        <v>420Cleaning &amp; Security - Toyota</v>
      </c>
      <c r="L2091" s="28">
        <f>+SUMIF('TB 4-24'!M:M,$AL2091,'TB 4-24'!G:G)</f>
        <v>0</v>
      </c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>
        <f>+SUMIF('Input Sheet'!$S:$S,$AL2091,'Input Sheet'!C:C)</f>
        <v>0</v>
      </c>
      <c r="Z2091" s="28">
        <f>+SUMIF('Input Sheet'!$S:$S,$AL2091,'Input Sheet'!D:D)</f>
        <v>0</v>
      </c>
      <c r="AA2091" s="28">
        <f>+SUMIF('Input Sheet'!$S:$S,$AL2091,'Input Sheet'!E:E)</f>
        <v>0</v>
      </c>
      <c r="AB2091" s="28">
        <f>+SUMIF('Input Sheet'!$S:$S,$AL2091,'Input Sheet'!F:F)</f>
        <v>0</v>
      </c>
      <c r="AC2091" s="28">
        <f>+SUMIF('Input Sheet'!$S:$S,$AL2091,'Input Sheet'!G:G)</f>
        <v>0</v>
      </c>
      <c r="AD2091" s="28">
        <f>+SUMIF('Input Sheet'!$S:$S,$AL2091,'Input Sheet'!H:H)</f>
        <v>0</v>
      </c>
      <c r="AE2091" s="28">
        <f>+SUMIF('Input Sheet'!$S:$S,$AL2091,'Input Sheet'!I:I)</f>
        <v>0</v>
      </c>
      <c r="AF2091" s="28">
        <f>+SUMIF('Input Sheet'!$S:$S,$AL2091,'Input Sheet'!J:J)</f>
        <v>0</v>
      </c>
      <c r="AG2091" s="28">
        <f>+SUMIF('Input Sheet'!$S:$S,$AL2091,'Input Sheet'!K:K)</f>
        <v>0</v>
      </c>
      <c r="AH2091" s="28">
        <f>+SUMIF('Input Sheet'!$S:$S,$AL2091,'Input Sheet'!L:L)</f>
        <v>0</v>
      </c>
      <c r="AI2091" s="28">
        <f>+SUMIF('Input Sheet'!$S:$S,$AL2091,'Input Sheet'!M:M)</f>
        <v>0</v>
      </c>
      <c r="AJ2091" s="28">
        <f>+SUMIF('Input Sheet'!$S:$S,$AL2091,'Input Sheet'!N:N)</f>
        <v>0</v>
      </c>
      <c r="AK2091" s="28"/>
      <c r="AL2091" s="27" t="str">
        <f t="shared" si="163"/>
        <v>420-7475</v>
      </c>
      <c r="AM2091" s="34" t="str">
        <f t="shared" si="164"/>
        <v>Admin &amp; Other</v>
      </c>
      <c r="AN2091" s="34" t="str">
        <f t="shared" si="165"/>
        <v>Admin &amp; OtherR&amp;M and Cleaning as % of Total Gross Profit</v>
      </c>
      <c r="AO2091" s="35"/>
      <c r="AP2091" s="35"/>
      <c r="AQ2091" s="35"/>
    </row>
    <row r="2092" spans="1:43" x14ac:dyDescent="0.25">
      <c r="A2092" s="27" t="s">
        <v>103</v>
      </c>
      <c r="B2092" s="27" t="s">
        <v>104</v>
      </c>
      <c r="C2092" s="27" t="s">
        <v>663</v>
      </c>
      <c r="D2092" s="27" t="s">
        <v>218</v>
      </c>
      <c r="E2092" s="27" t="s">
        <v>667</v>
      </c>
      <c r="F2092" s="27" t="s">
        <v>720</v>
      </c>
      <c r="G2092" s="27" t="s">
        <v>721</v>
      </c>
      <c r="H2092" s="34" t="s">
        <v>644</v>
      </c>
      <c r="I2092" s="34" t="s">
        <v>722</v>
      </c>
      <c r="J2092" s="34" t="str">
        <f t="shared" si="161"/>
        <v>Admin &amp; OtherR&amp;M and Cleaning as % of Total Gross Profit</v>
      </c>
      <c r="K2092" s="34" t="str">
        <f t="shared" si="162"/>
        <v>421Cleaning &amp; Security - Toyota</v>
      </c>
      <c r="L2092" s="28">
        <f>+SUMIF('TB 4-24'!M:M,$AL2092,'TB 4-24'!G:G)</f>
        <v>0</v>
      </c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>
        <f>+SUMIF('Input Sheet'!$S:$S,$AL2092,'Input Sheet'!C:C)</f>
        <v>0</v>
      </c>
      <c r="Z2092" s="28">
        <f>+SUMIF('Input Sheet'!$S:$S,$AL2092,'Input Sheet'!D:D)</f>
        <v>0</v>
      </c>
      <c r="AA2092" s="28">
        <f>+SUMIF('Input Sheet'!$S:$S,$AL2092,'Input Sheet'!E:E)</f>
        <v>0</v>
      </c>
      <c r="AB2092" s="28">
        <f>+SUMIF('Input Sheet'!$S:$S,$AL2092,'Input Sheet'!F:F)</f>
        <v>0</v>
      </c>
      <c r="AC2092" s="28">
        <f>+SUMIF('Input Sheet'!$S:$S,$AL2092,'Input Sheet'!G:G)</f>
        <v>0</v>
      </c>
      <c r="AD2092" s="28">
        <f>+SUMIF('Input Sheet'!$S:$S,$AL2092,'Input Sheet'!H:H)</f>
        <v>0</v>
      </c>
      <c r="AE2092" s="28">
        <f>+SUMIF('Input Sheet'!$S:$S,$AL2092,'Input Sheet'!I:I)</f>
        <v>0</v>
      </c>
      <c r="AF2092" s="28">
        <f>+SUMIF('Input Sheet'!$S:$S,$AL2092,'Input Sheet'!J:J)</f>
        <v>0</v>
      </c>
      <c r="AG2092" s="28">
        <f>+SUMIF('Input Sheet'!$S:$S,$AL2092,'Input Sheet'!K:K)</f>
        <v>0</v>
      </c>
      <c r="AH2092" s="28">
        <f>+SUMIF('Input Sheet'!$S:$S,$AL2092,'Input Sheet'!L:L)</f>
        <v>0</v>
      </c>
      <c r="AI2092" s="28">
        <f>+SUMIF('Input Sheet'!$S:$S,$AL2092,'Input Sheet'!M:M)</f>
        <v>0</v>
      </c>
      <c r="AJ2092" s="28">
        <f>+SUMIF('Input Sheet'!$S:$S,$AL2092,'Input Sheet'!N:N)</f>
        <v>0</v>
      </c>
      <c r="AK2092" s="28"/>
      <c r="AL2092" s="27" t="str">
        <f t="shared" si="163"/>
        <v>421-7475</v>
      </c>
      <c r="AM2092" s="34" t="str">
        <f t="shared" si="164"/>
        <v>Admin &amp; Other</v>
      </c>
      <c r="AN2092" s="34" t="str">
        <f t="shared" si="165"/>
        <v>Admin &amp; OtherR&amp;M and Cleaning as % of Total Gross Profit</v>
      </c>
      <c r="AO2092" s="35"/>
      <c r="AP2092" s="35"/>
      <c r="AQ2092" s="35"/>
    </row>
    <row r="2093" spans="1:43" x14ac:dyDescent="0.25">
      <c r="A2093" s="27" t="s">
        <v>103</v>
      </c>
      <c r="B2093" s="27" t="s">
        <v>104</v>
      </c>
      <c r="C2093" s="27" t="s">
        <v>663</v>
      </c>
      <c r="D2093" s="27" t="s">
        <v>218</v>
      </c>
      <c r="E2093" s="27" t="s">
        <v>670</v>
      </c>
      <c r="F2093" s="27" t="s">
        <v>720</v>
      </c>
      <c r="G2093" s="27" t="s">
        <v>721</v>
      </c>
      <c r="H2093" s="34" t="s">
        <v>644</v>
      </c>
      <c r="I2093" s="34" t="s">
        <v>722</v>
      </c>
      <c r="J2093" s="34" t="str">
        <f t="shared" si="161"/>
        <v>Admin &amp; OtherR&amp;M and Cleaning as % of Total Gross Profit</v>
      </c>
      <c r="K2093" s="34" t="str">
        <f t="shared" si="162"/>
        <v>460Cleaning &amp; Security - Toyota</v>
      </c>
      <c r="L2093" s="28">
        <f>+SUMIF('TB 4-24'!M:M,$AL2093,'TB 4-24'!G:G)</f>
        <v>0</v>
      </c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>
        <f>+SUMIF('Input Sheet'!$S:$S,$AL2093,'Input Sheet'!C:C)</f>
        <v>0</v>
      </c>
      <c r="Z2093" s="28">
        <f>+SUMIF('Input Sheet'!$S:$S,$AL2093,'Input Sheet'!D:D)</f>
        <v>0</v>
      </c>
      <c r="AA2093" s="28">
        <f>+SUMIF('Input Sheet'!$S:$S,$AL2093,'Input Sheet'!E:E)</f>
        <v>0</v>
      </c>
      <c r="AB2093" s="28">
        <f>+SUMIF('Input Sheet'!$S:$S,$AL2093,'Input Sheet'!F:F)</f>
        <v>0</v>
      </c>
      <c r="AC2093" s="28">
        <f>+SUMIF('Input Sheet'!$S:$S,$AL2093,'Input Sheet'!G:G)</f>
        <v>0</v>
      </c>
      <c r="AD2093" s="28">
        <f>+SUMIF('Input Sheet'!$S:$S,$AL2093,'Input Sheet'!H:H)</f>
        <v>0</v>
      </c>
      <c r="AE2093" s="28">
        <f>+SUMIF('Input Sheet'!$S:$S,$AL2093,'Input Sheet'!I:I)</f>
        <v>0</v>
      </c>
      <c r="AF2093" s="28">
        <f>+SUMIF('Input Sheet'!$S:$S,$AL2093,'Input Sheet'!J:J)</f>
        <v>0</v>
      </c>
      <c r="AG2093" s="28">
        <f>+SUMIF('Input Sheet'!$S:$S,$AL2093,'Input Sheet'!K:K)</f>
        <v>0</v>
      </c>
      <c r="AH2093" s="28">
        <f>+SUMIF('Input Sheet'!$S:$S,$AL2093,'Input Sheet'!L:L)</f>
        <v>0</v>
      </c>
      <c r="AI2093" s="28">
        <f>+SUMIF('Input Sheet'!$S:$S,$AL2093,'Input Sheet'!M:M)</f>
        <v>0</v>
      </c>
      <c r="AJ2093" s="28">
        <f>+SUMIF('Input Sheet'!$S:$S,$AL2093,'Input Sheet'!N:N)</f>
        <v>0</v>
      </c>
      <c r="AK2093" s="28"/>
      <c r="AL2093" s="27" t="str">
        <f t="shared" si="163"/>
        <v>460-7475</v>
      </c>
      <c r="AM2093" s="34" t="str">
        <f t="shared" si="164"/>
        <v>Admin &amp; Other</v>
      </c>
      <c r="AN2093" s="34" t="str">
        <f t="shared" si="165"/>
        <v>Admin &amp; OtherR&amp;M and Cleaning as % of Total Gross Profit</v>
      </c>
      <c r="AO2093" s="35"/>
      <c r="AP2093" s="35"/>
      <c r="AQ2093" s="35"/>
    </row>
    <row r="2094" spans="1:43" x14ac:dyDescent="0.25">
      <c r="A2094" s="27" t="s">
        <v>103</v>
      </c>
      <c r="B2094" s="27" t="s">
        <v>104</v>
      </c>
      <c r="C2094" s="27" t="s">
        <v>671</v>
      </c>
      <c r="D2094" s="27" t="s">
        <v>218</v>
      </c>
      <c r="E2094" s="27" t="s">
        <v>672</v>
      </c>
      <c r="F2094" s="27" t="s">
        <v>720</v>
      </c>
      <c r="G2094" s="27" t="s">
        <v>721</v>
      </c>
      <c r="H2094" s="34" t="s">
        <v>644</v>
      </c>
      <c r="I2094" s="34" t="s">
        <v>722</v>
      </c>
      <c r="J2094" s="34" t="str">
        <f t="shared" si="161"/>
        <v>Admin &amp; OtherR&amp;M and Cleaning as % of Total Gross Profit</v>
      </c>
      <c r="K2094" s="34" t="str">
        <f t="shared" si="162"/>
        <v>300Cleaning &amp; Security - Toyota</v>
      </c>
      <c r="L2094" s="28">
        <f>+SUMIF('TB 4-24'!M:M,$AL2094,'TB 4-24'!G:G)</f>
        <v>0</v>
      </c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>
        <f>+SUMIF('Input Sheet'!$S:$S,$AL2094,'Input Sheet'!C:C)</f>
        <v>0</v>
      </c>
      <c r="Z2094" s="28">
        <f>+SUMIF('Input Sheet'!$S:$S,$AL2094,'Input Sheet'!D:D)</f>
        <v>0</v>
      </c>
      <c r="AA2094" s="28">
        <f>+SUMIF('Input Sheet'!$S:$S,$AL2094,'Input Sheet'!E:E)</f>
        <v>0</v>
      </c>
      <c r="AB2094" s="28">
        <f>+SUMIF('Input Sheet'!$S:$S,$AL2094,'Input Sheet'!F:F)</f>
        <v>0</v>
      </c>
      <c r="AC2094" s="28">
        <f>+SUMIF('Input Sheet'!$S:$S,$AL2094,'Input Sheet'!G:G)</f>
        <v>0</v>
      </c>
      <c r="AD2094" s="28">
        <f>+SUMIF('Input Sheet'!$S:$S,$AL2094,'Input Sheet'!H:H)</f>
        <v>0</v>
      </c>
      <c r="AE2094" s="28">
        <f>+SUMIF('Input Sheet'!$S:$S,$AL2094,'Input Sheet'!I:I)</f>
        <v>0</v>
      </c>
      <c r="AF2094" s="28">
        <f>+SUMIF('Input Sheet'!$S:$S,$AL2094,'Input Sheet'!J:J)</f>
        <v>0</v>
      </c>
      <c r="AG2094" s="28">
        <f>+SUMIF('Input Sheet'!$S:$S,$AL2094,'Input Sheet'!K:K)</f>
        <v>0</v>
      </c>
      <c r="AH2094" s="28">
        <f>+SUMIF('Input Sheet'!$S:$S,$AL2094,'Input Sheet'!L:L)</f>
        <v>0</v>
      </c>
      <c r="AI2094" s="28">
        <f>+SUMIF('Input Sheet'!$S:$S,$AL2094,'Input Sheet'!M:M)</f>
        <v>0</v>
      </c>
      <c r="AJ2094" s="28">
        <f>+SUMIF('Input Sheet'!$S:$S,$AL2094,'Input Sheet'!N:N)</f>
        <v>0</v>
      </c>
      <c r="AK2094" s="28"/>
      <c r="AL2094" s="27" t="str">
        <f t="shared" si="163"/>
        <v>300-7475</v>
      </c>
      <c r="AM2094" s="34" t="str">
        <f t="shared" si="164"/>
        <v>Admin &amp; Other</v>
      </c>
      <c r="AN2094" s="34" t="str">
        <f t="shared" si="165"/>
        <v>Admin &amp; OtherR&amp;M and Cleaning as % of Total Gross Profit</v>
      </c>
      <c r="AO2094" s="35"/>
      <c r="AP2094" s="35"/>
      <c r="AQ2094" s="35"/>
    </row>
    <row r="2095" spans="1:43" x14ac:dyDescent="0.25">
      <c r="A2095" s="27" t="s">
        <v>103</v>
      </c>
      <c r="B2095" s="27" t="s">
        <v>104</v>
      </c>
      <c r="C2095" s="27" t="s">
        <v>671</v>
      </c>
      <c r="D2095" s="27" t="s">
        <v>218</v>
      </c>
      <c r="E2095" s="27" t="s">
        <v>673</v>
      </c>
      <c r="F2095" s="27" t="s">
        <v>720</v>
      </c>
      <c r="G2095" s="27" t="s">
        <v>721</v>
      </c>
      <c r="H2095" s="34" t="s">
        <v>644</v>
      </c>
      <c r="I2095" s="34" t="s">
        <v>722</v>
      </c>
      <c r="J2095" s="34" t="str">
        <f t="shared" si="161"/>
        <v>Admin &amp; OtherR&amp;M and Cleaning as % of Total Gross Profit</v>
      </c>
      <c r="K2095" s="34" t="str">
        <f t="shared" si="162"/>
        <v>310Cleaning &amp; Security - Toyota</v>
      </c>
      <c r="L2095" s="28">
        <f>+SUMIF('TB 4-24'!M:M,$AL2095,'TB 4-24'!G:G)</f>
        <v>0</v>
      </c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>
        <f>+SUMIF('Input Sheet'!$S:$S,$AL2095,'Input Sheet'!C:C)</f>
        <v>0</v>
      </c>
      <c r="Z2095" s="28">
        <f>+SUMIF('Input Sheet'!$S:$S,$AL2095,'Input Sheet'!D:D)</f>
        <v>0</v>
      </c>
      <c r="AA2095" s="28">
        <f>+SUMIF('Input Sheet'!$S:$S,$AL2095,'Input Sheet'!E:E)</f>
        <v>0</v>
      </c>
      <c r="AB2095" s="28">
        <f>+SUMIF('Input Sheet'!$S:$S,$AL2095,'Input Sheet'!F:F)</f>
        <v>0</v>
      </c>
      <c r="AC2095" s="28">
        <f>+SUMIF('Input Sheet'!$S:$S,$AL2095,'Input Sheet'!G:G)</f>
        <v>0</v>
      </c>
      <c r="AD2095" s="28">
        <f>+SUMIF('Input Sheet'!$S:$S,$AL2095,'Input Sheet'!H:H)</f>
        <v>0</v>
      </c>
      <c r="AE2095" s="28">
        <f>+SUMIF('Input Sheet'!$S:$S,$AL2095,'Input Sheet'!I:I)</f>
        <v>0</v>
      </c>
      <c r="AF2095" s="28">
        <f>+SUMIF('Input Sheet'!$S:$S,$AL2095,'Input Sheet'!J:J)</f>
        <v>0</v>
      </c>
      <c r="AG2095" s="28">
        <f>+SUMIF('Input Sheet'!$S:$S,$AL2095,'Input Sheet'!K:K)</f>
        <v>0</v>
      </c>
      <c r="AH2095" s="28">
        <f>+SUMIF('Input Sheet'!$S:$S,$AL2095,'Input Sheet'!L:L)</f>
        <v>0</v>
      </c>
      <c r="AI2095" s="28">
        <f>+SUMIF('Input Sheet'!$S:$S,$AL2095,'Input Sheet'!M:M)</f>
        <v>0</v>
      </c>
      <c r="AJ2095" s="28">
        <f>+SUMIF('Input Sheet'!$S:$S,$AL2095,'Input Sheet'!N:N)</f>
        <v>0</v>
      </c>
      <c r="AK2095" s="28"/>
      <c r="AL2095" s="27" t="str">
        <f t="shared" si="163"/>
        <v>310-7475</v>
      </c>
      <c r="AM2095" s="34" t="str">
        <f t="shared" si="164"/>
        <v>Admin &amp; Other</v>
      </c>
      <c r="AN2095" s="34" t="str">
        <f t="shared" si="165"/>
        <v>Admin &amp; OtherR&amp;M and Cleaning as % of Total Gross Profit</v>
      </c>
      <c r="AO2095" s="35"/>
      <c r="AP2095" s="35"/>
      <c r="AQ2095" s="35"/>
    </row>
    <row r="2096" spans="1:43" x14ac:dyDescent="0.25">
      <c r="A2096" s="27" t="s">
        <v>103</v>
      </c>
      <c r="B2096" s="27" t="s">
        <v>104</v>
      </c>
      <c r="C2096" s="27" t="s">
        <v>671</v>
      </c>
      <c r="D2096" s="27" t="s">
        <v>218</v>
      </c>
      <c r="E2096" s="27" t="s">
        <v>674</v>
      </c>
      <c r="F2096" s="27" t="s">
        <v>720</v>
      </c>
      <c r="G2096" s="27" t="s">
        <v>721</v>
      </c>
      <c r="H2096" s="34" t="s">
        <v>644</v>
      </c>
      <c r="I2096" s="34" t="s">
        <v>722</v>
      </c>
      <c r="J2096" s="34" t="str">
        <f t="shared" si="161"/>
        <v>Admin &amp; OtherR&amp;M and Cleaning as % of Total Gross Profit</v>
      </c>
      <c r="K2096" s="34" t="str">
        <f t="shared" si="162"/>
        <v>321Cleaning &amp; Security - Toyota</v>
      </c>
      <c r="L2096" s="28">
        <f>+SUMIF('TB 4-24'!M:M,$AL2096,'TB 4-24'!G:G)</f>
        <v>0</v>
      </c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>
        <f>+SUMIF('Input Sheet'!$S:$S,$AL2096,'Input Sheet'!C:C)</f>
        <v>0</v>
      </c>
      <c r="Z2096" s="28">
        <f>+SUMIF('Input Sheet'!$S:$S,$AL2096,'Input Sheet'!D:D)</f>
        <v>0</v>
      </c>
      <c r="AA2096" s="28">
        <f>+SUMIF('Input Sheet'!$S:$S,$AL2096,'Input Sheet'!E:E)</f>
        <v>0</v>
      </c>
      <c r="AB2096" s="28">
        <f>+SUMIF('Input Sheet'!$S:$S,$AL2096,'Input Sheet'!F:F)</f>
        <v>0</v>
      </c>
      <c r="AC2096" s="28">
        <f>+SUMIF('Input Sheet'!$S:$S,$AL2096,'Input Sheet'!G:G)</f>
        <v>0</v>
      </c>
      <c r="AD2096" s="28">
        <f>+SUMIF('Input Sheet'!$S:$S,$AL2096,'Input Sheet'!H:H)</f>
        <v>0</v>
      </c>
      <c r="AE2096" s="28">
        <f>+SUMIF('Input Sheet'!$S:$S,$AL2096,'Input Sheet'!I:I)</f>
        <v>0</v>
      </c>
      <c r="AF2096" s="28">
        <f>+SUMIF('Input Sheet'!$S:$S,$AL2096,'Input Sheet'!J:J)</f>
        <v>0</v>
      </c>
      <c r="AG2096" s="28">
        <f>+SUMIF('Input Sheet'!$S:$S,$AL2096,'Input Sheet'!K:K)</f>
        <v>0</v>
      </c>
      <c r="AH2096" s="28">
        <f>+SUMIF('Input Sheet'!$S:$S,$AL2096,'Input Sheet'!L:L)</f>
        <v>0</v>
      </c>
      <c r="AI2096" s="28">
        <f>+SUMIF('Input Sheet'!$S:$S,$AL2096,'Input Sheet'!M:M)</f>
        <v>0</v>
      </c>
      <c r="AJ2096" s="28">
        <f>+SUMIF('Input Sheet'!$S:$S,$AL2096,'Input Sheet'!N:N)</f>
        <v>0</v>
      </c>
      <c r="AK2096" s="28"/>
      <c r="AL2096" s="27" t="str">
        <f t="shared" si="163"/>
        <v>321-7475</v>
      </c>
      <c r="AM2096" s="34" t="str">
        <f t="shared" si="164"/>
        <v>Admin &amp; Other</v>
      </c>
      <c r="AN2096" s="34" t="str">
        <f t="shared" si="165"/>
        <v>Admin &amp; OtherR&amp;M and Cleaning as % of Total Gross Profit</v>
      </c>
      <c r="AO2096" s="35"/>
      <c r="AP2096" s="35"/>
      <c r="AQ2096" s="35"/>
    </row>
    <row r="2097" spans="1:43" x14ac:dyDescent="0.25">
      <c r="A2097" s="27" t="s">
        <v>103</v>
      </c>
      <c r="B2097" s="27" t="s">
        <v>104</v>
      </c>
      <c r="C2097" s="27" t="s">
        <v>671</v>
      </c>
      <c r="D2097" s="27" t="s">
        <v>218</v>
      </c>
      <c r="E2097" s="27" t="s">
        <v>675</v>
      </c>
      <c r="F2097" s="27" t="s">
        <v>720</v>
      </c>
      <c r="G2097" s="27" t="s">
        <v>721</v>
      </c>
      <c r="H2097" s="34" t="s">
        <v>644</v>
      </c>
      <c r="I2097" s="34" t="s">
        <v>722</v>
      </c>
      <c r="J2097" s="34" t="str">
        <f t="shared" si="161"/>
        <v>Admin &amp; OtherR&amp;M and Cleaning as % of Total Gross Profit</v>
      </c>
      <c r="K2097" s="34" t="str">
        <f t="shared" si="162"/>
        <v>330Cleaning &amp; Security - Toyota</v>
      </c>
      <c r="L2097" s="28">
        <f>+SUMIF('TB 4-24'!M:M,$AL2097,'TB 4-24'!G:G)</f>
        <v>0</v>
      </c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>
        <f>+SUMIF('Input Sheet'!$S:$S,$AL2097,'Input Sheet'!C:C)</f>
        <v>0</v>
      </c>
      <c r="Z2097" s="28">
        <f>+SUMIF('Input Sheet'!$S:$S,$AL2097,'Input Sheet'!D:D)</f>
        <v>0</v>
      </c>
      <c r="AA2097" s="28">
        <f>+SUMIF('Input Sheet'!$S:$S,$AL2097,'Input Sheet'!E:E)</f>
        <v>0</v>
      </c>
      <c r="AB2097" s="28">
        <f>+SUMIF('Input Sheet'!$S:$S,$AL2097,'Input Sheet'!F:F)</f>
        <v>0</v>
      </c>
      <c r="AC2097" s="28">
        <f>+SUMIF('Input Sheet'!$S:$S,$AL2097,'Input Sheet'!G:G)</f>
        <v>0</v>
      </c>
      <c r="AD2097" s="28">
        <f>+SUMIF('Input Sheet'!$S:$S,$AL2097,'Input Sheet'!H:H)</f>
        <v>0</v>
      </c>
      <c r="AE2097" s="28">
        <f>+SUMIF('Input Sheet'!$S:$S,$AL2097,'Input Sheet'!I:I)</f>
        <v>0</v>
      </c>
      <c r="AF2097" s="28">
        <f>+SUMIF('Input Sheet'!$S:$S,$AL2097,'Input Sheet'!J:J)</f>
        <v>0</v>
      </c>
      <c r="AG2097" s="28">
        <f>+SUMIF('Input Sheet'!$S:$S,$AL2097,'Input Sheet'!K:K)</f>
        <v>0</v>
      </c>
      <c r="AH2097" s="28">
        <f>+SUMIF('Input Sheet'!$S:$S,$AL2097,'Input Sheet'!L:L)</f>
        <v>0</v>
      </c>
      <c r="AI2097" s="28">
        <f>+SUMIF('Input Sheet'!$S:$S,$AL2097,'Input Sheet'!M:M)</f>
        <v>0</v>
      </c>
      <c r="AJ2097" s="28">
        <f>+SUMIF('Input Sheet'!$S:$S,$AL2097,'Input Sheet'!N:N)</f>
        <v>0</v>
      </c>
      <c r="AK2097" s="28"/>
      <c r="AL2097" s="27" t="str">
        <f t="shared" si="163"/>
        <v>330-7475</v>
      </c>
      <c r="AM2097" s="34" t="str">
        <f t="shared" si="164"/>
        <v>Admin &amp; Other</v>
      </c>
      <c r="AN2097" s="34" t="str">
        <f t="shared" si="165"/>
        <v>Admin &amp; OtherR&amp;M and Cleaning as % of Total Gross Profit</v>
      </c>
      <c r="AO2097" s="35"/>
      <c r="AP2097" s="35"/>
      <c r="AQ2097" s="35"/>
    </row>
    <row r="2098" spans="1:43" x14ac:dyDescent="0.25">
      <c r="A2098" s="27" t="s">
        <v>103</v>
      </c>
      <c r="B2098" s="27" t="s">
        <v>104</v>
      </c>
      <c r="C2098" s="27" t="s">
        <v>671</v>
      </c>
      <c r="D2098" s="27" t="s">
        <v>218</v>
      </c>
      <c r="E2098" s="27" t="s">
        <v>676</v>
      </c>
      <c r="F2098" s="27" t="s">
        <v>720</v>
      </c>
      <c r="G2098" s="27" t="s">
        <v>721</v>
      </c>
      <c r="H2098" s="34" t="s">
        <v>644</v>
      </c>
      <c r="I2098" s="34" t="s">
        <v>722</v>
      </c>
      <c r="J2098" s="34" t="str">
        <f t="shared" si="161"/>
        <v>Admin &amp; OtherR&amp;M and Cleaning as % of Total Gross Profit</v>
      </c>
      <c r="K2098" s="34" t="str">
        <f t="shared" si="162"/>
        <v>360Cleaning &amp; Security - Toyota</v>
      </c>
      <c r="L2098" s="28">
        <f>+SUMIF('TB 4-24'!M:M,$AL2098,'TB 4-24'!G:G)</f>
        <v>0</v>
      </c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>
        <f>+SUMIF('Input Sheet'!$S:$S,$AL2098,'Input Sheet'!C:C)</f>
        <v>0</v>
      </c>
      <c r="Z2098" s="28">
        <f>+SUMIF('Input Sheet'!$S:$S,$AL2098,'Input Sheet'!D:D)</f>
        <v>0</v>
      </c>
      <c r="AA2098" s="28">
        <f>+SUMIF('Input Sheet'!$S:$S,$AL2098,'Input Sheet'!E:E)</f>
        <v>0</v>
      </c>
      <c r="AB2098" s="28">
        <f>+SUMIF('Input Sheet'!$S:$S,$AL2098,'Input Sheet'!F:F)</f>
        <v>0</v>
      </c>
      <c r="AC2098" s="28">
        <f>+SUMIF('Input Sheet'!$S:$S,$AL2098,'Input Sheet'!G:G)</f>
        <v>0</v>
      </c>
      <c r="AD2098" s="28">
        <f>+SUMIF('Input Sheet'!$S:$S,$AL2098,'Input Sheet'!H:H)</f>
        <v>0</v>
      </c>
      <c r="AE2098" s="28">
        <f>+SUMIF('Input Sheet'!$S:$S,$AL2098,'Input Sheet'!I:I)</f>
        <v>0</v>
      </c>
      <c r="AF2098" s="28">
        <f>+SUMIF('Input Sheet'!$S:$S,$AL2098,'Input Sheet'!J:J)</f>
        <v>0</v>
      </c>
      <c r="AG2098" s="28">
        <f>+SUMIF('Input Sheet'!$S:$S,$AL2098,'Input Sheet'!K:K)</f>
        <v>0</v>
      </c>
      <c r="AH2098" s="28">
        <f>+SUMIF('Input Sheet'!$S:$S,$AL2098,'Input Sheet'!L:L)</f>
        <v>0</v>
      </c>
      <c r="AI2098" s="28">
        <f>+SUMIF('Input Sheet'!$S:$S,$AL2098,'Input Sheet'!M:M)</f>
        <v>0</v>
      </c>
      <c r="AJ2098" s="28">
        <f>+SUMIF('Input Sheet'!$S:$S,$AL2098,'Input Sheet'!N:N)</f>
        <v>0</v>
      </c>
      <c r="AK2098" s="28"/>
      <c r="AL2098" s="27" t="str">
        <f t="shared" si="163"/>
        <v>360-7475</v>
      </c>
      <c r="AM2098" s="34" t="str">
        <f t="shared" si="164"/>
        <v>Admin &amp; Other</v>
      </c>
      <c r="AN2098" s="34" t="str">
        <f t="shared" si="165"/>
        <v>Admin &amp; OtherR&amp;M and Cleaning as % of Total Gross Profit</v>
      </c>
      <c r="AO2098" s="35"/>
      <c r="AP2098" s="35"/>
      <c r="AQ2098" s="35"/>
    </row>
    <row r="2099" spans="1:43" x14ac:dyDescent="0.25">
      <c r="A2099" s="27" t="s">
        <v>103</v>
      </c>
      <c r="B2099" s="27" t="s">
        <v>104</v>
      </c>
      <c r="C2099" s="27" t="s">
        <v>104</v>
      </c>
      <c r="D2099" s="27" t="s">
        <v>218</v>
      </c>
      <c r="E2099" s="27" t="s">
        <v>677</v>
      </c>
      <c r="F2099" s="27" t="s">
        <v>720</v>
      </c>
      <c r="G2099" s="27" t="s">
        <v>721</v>
      </c>
      <c r="H2099" s="34" t="s">
        <v>644</v>
      </c>
      <c r="I2099" s="34" t="s">
        <v>722</v>
      </c>
      <c r="J2099" s="34" t="str">
        <f t="shared" si="161"/>
        <v>Admin &amp; OtherR&amp;M and Cleaning as % of Total Gross Profit</v>
      </c>
      <c r="K2099" s="34" t="str">
        <f t="shared" si="162"/>
        <v>100Cleaning &amp; Security - Toyota</v>
      </c>
      <c r="L2099" s="28">
        <f>+SUMIF('TB 4-24'!M:M,$AL2099,'TB 4-24'!G:G)</f>
        <v>0</v>
      </c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>
        <f>+SUMIF('Input Sheet'!$S:$S,$AL2099,'Input Sheet'!C:C)</f>
        <v>0</v>
      </c>
      <c r="Z2099" s="28">
        <f>+SUMIF('Input Sheet'!$S:$S,$AL2099,'Input Sheet'!D:D)</f>
        <v>0</v>
      </c>
      <c r="AA2099" s="28">
        <f>+SUMIF('Input Sheet'!$S:$S,$AL2099,'Input Sheet'!E:E)</f>
        <v>0</v>
      </c>
      <c r="AB2099" s="28">
        <f>+SUMIF('Input Sheet'!$S:$S,$AL2099,'Input Sheet'!F:F)</f>
        <v>0</v>
      </c>
      <c r="AC2099" s="28">
        <f>+SUMIF('Input Sheet'!$S:$S,$AL2099,'Input Sheet'!G:G)</f>
        <v>0</v>
      </c>
      <c r="AD2099" s="28">
        <f>+SUMIF('Input Sheet'!$S:$S,$AL2099,'Input Sheet'!H:H)</f>
        <v>0</v>
      </c>
      <c r="AE2099" s="28">
        <f>+SUMIF('Input Sheet'!$S:$S,$AL2099,'Input Sheet'!I:I)</f>
        <v>0</v>
      </c>
      <c r="AF2099" s="28">
        <f>+SUMIF('Input Sheet'!$S:$S,$AL2099,'Input Sheet'!J:J)</f>
        <v>0</v>
      </c>
      <c r="AG2099" s="28">
        <f>+SUMIF('Input Sheet'!$S:$S,$AL2099,'Input Sheet'!K:K)</f>
        <v>0</v>
      </c>
      <c r="AH2099" s="28">
        <f>+SUMIF('Input Sheet'!$S:$S,$AL2099,'Input Sheet'!L:L)</f>
        <v>0</v>
      </c>
      <c r="AI2099" s="28">
        <f>+SUMIF('Input Sheet'!$S:$S,$AL2099,'Input Sheet'!M:M)</f>
        <v>0</v>
      </c>
      <c r="AJ2099" s="28">
        <f>+SUMIF('Input Sheet'!$S:$S,$AL2099,'Input Sheet'!N:N)</f>
        <v>0</v>
      </c>
      <c r="AK2099" s="28"/>
      <c r="AL2099" s="27" t="str">
        <f t="shared" si="163"/>
        <v>100-7475</v>
      </c>
      <c r="AM2099" s="34" t="str">
        <f t="shared" si="164"/>
        <v>Admin &amp; Other</v>
      </c>
      <c r="AN2099" s="34" t="str">
        <f t="shared" si="165"/>
        <v>Admin &amp; OtherR&amp;M and Cleaning as % of Total Gross Profit</v>
      </c>
      <c r="AO2099" s="35"/>
      <c r="AP2099" s="35"/>
      <c r="AQ2099" s="35"/>
    </row>
    <row r="2100" spans="1:43" x14ac:dyDescent="0.25">
      <c r="A2100" s="27" t="s">
        <v>103</v>
      </c>
      <c r="B2100" s="27" t="s">
        <v>104</v>
      </c>
      <c r="C2100" s="27" t="s">
        <v>657</v>
      </c>
      <c r="D2100" s="27" t="s">
        <v>219</v>
      </c>
      <c r="E2100" s="27" t="s">
        <v>681</v>
      </c>
      <c r="F2100" s="27" t="s">
        <v>720</v>
      </c>
      <c r="G2100" s="27" t="s">
        <v>721</v>
      </c>
      <c r="H2100" s="34" t="s">
        <v>644</v>
      </c>
      <c r="I2100" s="34" t="s">
        <v>722</v>
      </c>
      <c r="J2100" s="34" t="str">
        <f t="shared" si="161"/>
        <v>Admin &amp; OtherR&amp;M and Cleaning as % of Total Gross Profit</v>
      </c>
      <c r="K2100" s="34" t="str">
        <f t="shared" si="162"/>
        <v>230Cleaning &amp; Security - Toyota</v>
      </c>
      <c r="L2100" s="28">
        <f>+SUMIF('TB 4-24'!M:M,$AL2100,'TB 4-24'!G:G)</f>
        <v>0</v>
      </c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>
        <f>+SUMIF('Input Sheet'!$S:$S,$AL2100,'Input Sheet'!C:C)</f>
        <v>0</v>
      </c>
      <c r="Z2100" s="28">
        <f>+SUMIF('Input Sheet'!$S:$S,$AL2100,'Input Sheet'!D:D)</f>
        <v>0</v>
      </c>
      <c r="AA2100" s="28">
        <f>+SUMIF('Input Sheet'!$S:$S,$AL2100,'Input Sheet'!E:E)</f>
        <v>0</v>
      </c>
      <c r="AB2100" s="28">
        <f>+SUMIF('Input Sheet'!$S:$S,$AL2100,'Input Sheet'!F:F)</f>
        <v>0</v>
      </c>
      <c r="AC2100" s="28">
        <f>+SUMIF('Input Sheet'!$S:$S,$AL2100,'Input Sheet'!G:G)</f>
        <v>0</v>
      </c>
      <c r="AD2100" s="28">
        <f>+SUMIF('Input Sheet'!$S:$S,$AL2100,'Input Sheet'!H:H)</f>
        <v>0</v>
      </c>
      <c r="AE2100" s="28">
        <f>+SUMIF('Input Sheet'!$S:$S,$AL2100,'Input Sheet'!I:I)</f>
        <v>0</v>
      </c>
      <c r="AF2100" s="28">
        <f>+SUMIF('Input Sheet'!$S:$S,$AL2100,'Input Sheet'!J:J)</f>
        <v>0</v>
      </c>
      <c r="AG2100" s="28">
        <f>+SUMIF('Input Sheet'!$S:$S,$AL2100,'Input Sheet'!K:K)</f>
        <v>0</v>
      </c>
      <c r="AH2100" s="28">
        <f>+SUMIF('Input Sheet'!$S:$S,$AL2100,'Input Sheet'!L:L)</f>
        <v>0</v>
      </c>
      <c r="AI2100" s="28">
        <f>+SUMIF('Input Sheet'!$S:$S,$AL2100,'Input Sheet'!M:M)</f>
        <v>0</v>
      </c>
      <c r="AJ2100" s="28">
        <f>+SUMIF('Input Sheet'!$S:$S,$AL2100,'Input Sheet'!N:N)</f>
        <v>0</v>
      </c>
      <c r="AK2100" s="28"/>
      <c r="AL2100" s="27" t="str">
        <f t="shared" si="163"/>
        <v>230-7495</v>
      </c>
      <c r="AM2100" s="34" t="str">
        <f t="shared" si="164"/>
        <v>Admin &amp; Other</v>
      </c>
      <c r="AN2100" s="34" t="str">
        <f t="shared" si="165"/>
        <v>Admin &amp; OtherR&amp;M and Cleaning as % of Total Gross Profit</v>
      </c>
      <c r="AO2100" s="35"/>
      <c r="AP2100" s="35"/>
      <c r="AQ2100" s="35"/>
    </row>
    <row r="2101" spans="1:43" x14ac:dyDescent="0.25">
      <c r="A2101" s="27" t="s">
        <v>103</v>
      </c>
      <c r="B2101" s="27" t="s">
        <v>104</v>
      </c>
      <c r="C2101" s="27" t="s">
        <v>657</v>
      </c>
      <c r="D2101" s="27" t="s">
        <v>219</v>
      </c>
      <c r="E2101" s="27" t="s">
        <v>682</v>
      </c>
      <c r="F2101" s="27" t="s">
        <v>720</v>
      </c>
      <c r="G2101" s="27" t="s">
        <v>721</v>
      </c>
      <c r="H2101" s="34" t="s">
        <v>644</v>
      </c>
      <c r="I2101" s="34" t="s">
        <v>722</v>
      </c>
      <c r="J2101" s="34" t="str">
        <f t="shared" si="161"/>
        <v>Admin &amp; OtherR&amp;M and Cleaning as % of Total Gross Profit</v>
      </c>
      <c r="K2101" s="34" t="str">
        <f t="shared" si="162"/>
        <v>240Cleaning &amp; Security - Toyota</v>
      </c>
      <c r="L2101" s="28">
        <f>+SUMIF('TB 4-24'!M:M,$AL2101,'TB 4-24'!G:G)</f>
        <v>0</v>
      </c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>
        <f>+SUMIF('Input Sheet'!$S:$S,$AL2101,'Input Sheet'!C:C)</f>
        <v>0</v>
      </c>
      <c r="Z2101" s="28">
        <f>+SUMIF('Input Sheet'!$S:$S,$AL2101,'Input Sheet'!D:D)</f>
        <v>0</v>
      </c>
      <c r="AA2101" s="28">
        <f>+SUMIF('Input Sheet'!$S:$S,$AL2101,'Input Sheet'!E:E)</f>
        <v>0</v>
      </c>
      <c r="AB2101" s="28">
        <f>+SUMIF('Input Sheet'!$S:$S,$AL2101,'Input Sheet'!F:F)</f>
        <v>0</v>
      </c>
      <c r="AC2101" s="28">
        <f>+SUMIF('Input Sheet'!$S:$S,$AL2101,'Input Sheet'!G:G)</f>
        <v>0</v>
      </c>
      <c r="AD2101" s="28">
        <f>+SUMIF('Input Sheet'!$S:$S,$AL2101,'Input Sheet'!H:H)</f>
        <v>0</v>
      </c>
      <c r="AE2101" s="28">
        <f>+SUMIF('Input Sheet'!$S:$S,$AL2101,'Input Sheet'!I:I)</f>
        <v>0</v>
      </c>
      <c r="AF2101" s="28">
        <f>+SUMIF('Input Sheet'!$S:$S,$AL2101,'Input Sheet'!J:J)</f>
        <v>0</v>
      </c>
      <c r="AG2101" s="28">
        <f>+SUMIF('Input Sheet'!$S:$S,$AL2101,'Input Sheet'!K:K)</f>
        <v>0</v>
      </c>
      <c r="AH2101" s="28">
        <f>+SUMIF('Input Sheet'!$S:$S,$AL2101,'Input Sheet'!L:L)</f>
        <v>0</v>
      </c>
      <c r="AI2101" s="28">
        <f>+SUMIF('Input Sheet'!$S:$S,$AL2101,'Input Sheet'!M:M)</f>
        <v>0</v>
      </c>
      <c r="AJ2101" s="28">
        <f>+SUMIF('Input Sheet'!$S:$S,$AL2101,'Input Sheet'!N:N)</f>
        <v>0</v>
      </c>
      <c r="AK2101" s="28"/>
      <c r="AL2101" s="27" t="str">
        <f t="shared" si="163"/>
        <v>240-7495</v>
      </c>
      <c r="AM2101" s="34" t="str">
        <f t="shared" si="164"/>
        <v>Admin &amp; Other</v>
      </c>
      <c r="AN2101" s="34" t="str">
        <f t="shared" si="165"/>
        <v>Admin &amp; OtherR&amp;M and Cleaning as % of Total Gross Profit</v>
      </c>
      <c r="AO2101" s="35"/>
      <c r="AP2101" s="35"/>
      <c r="AQ2101" s="35"/>
    </row>
    <row r="2102" spans="1:43" x14ac:dyDescent="0.25">
      <c r="A2102" s="27" t="s">
        <v>103</v>
      </c>
      <c r="B2102" s="27" t="s">
        <v>104</v>
      </c>
      <c r="C2102" s="27" t="s">
        <v>657</v>
      </c>
      <c r="D2102" s="27" t="s">
        <v>219</v>
      </c>
      <c r="E2102" s="27" t="s">
        <v>662</v>
      </c>
      <c r="F2102" s="27" t="s">
        <v>720</v>
      </c>
      <c r="G2102" s="27" t="s">
        <v>721</v>
      </c>
      <c r="H2102" s="34" t="s">
        <v>644</v>
      </c>
      <c r="I2102" s="34" t="s">
        <v>722</v>
      </c>
      <c r="J2102" s="34" t="str">
        <f t="shared" si="161"/>
        <v>Admin &amp; OtherR&amp;M and Cleaning as % of Total Gross Profit</v>
      </c>
      <c r="K2102" s="34" t="str">
        <f t="shared" si="162"/>
        <v>260Cleaning &amp; Security - Toyota</v>
      </c>
      <c r="L2102" s="28">
        <f>+SUMIF('TB 4-24'!M:M,$AL2102,'TB 4-24'!G:G)</f>
        <v>0</v>
      </c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>
        <f>+SUMIF('Input Sheet'!$S:$S,$AL2102,'Input Sheet'!C:C)</f>
        <v>0</v>
      </c>
      <c r="Z2102" s="28">
        <f>+SUMIF('Input Sheet'!$S:$S,$AL2102,'Input Sheet'!D:D)</f>
        <v>0</v>
      </c>
      <c r="AA2102" s="28">
        <f>+SUMIF('Input Sheet'!$S:$S,$AL2102,'Input Sheet'!E:E)</f>
        <v>0</v>
      </c>
      <c r="AB2102" s="28">
        <f>+SUMIF('Input Sheet'!$S:$S,$AL2102,'Input Sheet'!F:F)</f>
        <v>0</v>
      </c>
      <c r="AC2102" s="28">
        <f>+SUMIF('Input Sheet'!$S:$S,$AL2102,'Input Sheet'!G:G)</f>
        <v>0</v>
      </c>
      <c r="AD2102" s="28">
        <f>+SUMIF('Input Sheet'!$S:$S,$AL2102,'Input Sheet'!H:H)</f>
        <v>0</v>
      </c>
      <c r="AE2102" s="28">
        <f>+SUMIF('Input Sheet'!$S:$S,$AL2102,'Input Sheet'!I:I)</f>
        <v>0</v>
      </c>
      <c r="AF2102" s="28">
        <f>+SUMIF('Input Sheet'!$S:$S,$AL2102,'Input Sheet'!J:J)</f>
        <v>0</v>
      </c>
      <c r="AG2102" s="28">
        <f>+SUMIF('Input Sheet'!$S:$S,$AL2102,'Input Sheet'!K:K)</f>
        <v>0</v>
      </c>
      <c r="AH2102" s="28">
        <f>+SUMIF('Input Sheet'!$S:$S,$AL2102,'Input Sheet'!L:L)</f>
        <v>0</v>
      </c>
      <c r="AI2102" s="28">
        <f>+SUMIF('Input Sheet'!$S:$S,$AL2102,'Input Sheet'!M:M)</f>
        <v>0</v>
      </c>
      <c r="AJ2102" s="28">
        <f>+SUMIF('Input Sheet'!$S:$S,$AL2102,'Input Sheet'!N:N)</f>
        <v>0</v>
      </c>
      <c r="AK2102" s="28"/>
      <c r="AL2102" s="27" t="str">
        <f t="shared" si="163"/>
        <v>260-7495</v>
      </c>
      <c r="AM2102" s="34" t="str">
        <f t="shared" si="164"/>
        <v>Admin &amp; Other</v>
      </c>
      <c r="AN2102" s="34" t="str">
        <f t="shared" si="165"/>
        <v>Admin &amp; OtherR&amp;M and Cleaning as % of Total Gross Profit</v>
      </c>
      <c r="AO2102" s="35"/>
      <c r="AP2102" s="35"/>
      <c r="AQ2102" s="35"/>
    </row>
    <row r="2103" spans="1:43" x14ac:dyDescent="0.25">
      <c r="A2103" s="27" t="s">
        <v>103</v>
      </c>
      <c r="B2103" s="27" t="s">
        <v>104</v>
      </c>
      <c r="C2103" s="27" t="s">
        <v>663</v>
      </c>
      <c r="D2103" s="27" t="s">
        <v>219</v>
      </c>
      <c r="E2103" s="27" t="s">
        <v>664</v>
      </c>
      <c r="F2103" s="27" t="s">
        <v>720</v>
      </c>
      <c r="G2103" s="27" t="s">
        <v>721</v>
      </c>
      <c r="H2103" s="34" t="s">
        <v>644</v>
      </c>
      <c r="I2103" s="34" t="s">
        <v>722</v>
      </c>
      <c r="J2103" s="34" t="str">
        <f t="shared" si="161"/>
        <v>Admin &amp; OtherR&amp;M and Cleaning as % of Total Gross Profit</v>
      </c>
      <c r="K2103" s="34" t="str">
        <f t="shared" si="162"/>
        <v>400Cleaning &amp; Security - Toyota</v>
      </c>
      <c r="L2103" s="28">
        <f>+SUMIF('TB 4-24'!M:M,$AL2103,'TB 4-24'!G:G)</f>
        <v>0</v>
      </c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>
        <f>+SUMIF('Input Sheet'!$S:$S,$AL2103,'Input Sheet'!C:C)</f>
        <v>0</v>
      </c>
      <c r="Z2103" s="28">
        <f>+SUMIF('Input Sheet'!$S:$S,$AL2103,'Input Sheet'!D:D)</f>
        <v>0</v>
      </c>
      <c r="AA2103" s="28">
        <f>+SUMIF('Input Sheet'!$S:$S,$AL2103,'Input Sheet'!E:E)</f>
        <v>0</v>
      </c>
      <c r="AB2103" s="28">
        <f>+SUMIF('Input Sheet'!$S:$S,$AL2103,'Input Sheet'!F:F)</f>
        <v>0</v>
      </c>
      <c r="AC2103" s="28">
        <f>+SUMIF('Input Sheet'!$S:$S,$AL2103,'Input Sheet'!G:G)</f>
        <v>0</v>
      </c>
      <c r="AD2103" s="28">
        <f>+SUMIF('Input Sheet'!$S:$S,$AL2103,'Input Sheet'!H:H)</f>
        <v>0</v>
      </c>
      <c r="AE2103" s="28">
        <f>+SUMIF('Input Sheet'!$S:$S,$AL2103,'Input Sheet'!I:I)</f>
        <v>0</v>
      </c>
      <c r="AF2103" s="28">
        <f>+SUMIF('Input Sheet'!$S:$S,$AL2103,'Input Sheet'!J:J)</f>
        <v>0</v>
      </c>
      <c r="AG2103" s="28">
        <f>+SUMIF('Input Sheet'!$S:$S,$AL2103,'Input Sheet'!K:K)</f>
        <v>0</v>
      </c>
      <c r="AH2103" s="28">
        <f>+SUMIF('Input Sheet'!$S:$S,$AL2103,'Input Sheet'!L:L)</f>
        <v>0</v>
      </c>
      <c r="AI2103" s="28">
        <f>+SUMIF('Input Sheet'!$S:$S,$AL2103,'Input Sheet'!M:M)</f>
        <v>0</v>
      </c>
      <c r="AJ2103" s="28">
        <f>+SUMIF('Input Sheet'!$S:$S,$AL2103,'Input Sheet'!N:N)</f>
        <v>0</v>
      </c>
      <c r="AK2103" s="28"/>
      <c r="AL2103" s="27" t="str">
        <f t="shared" si="163"/>
        <v>400-7495</v>
      </c>
      <c r="AM2103" s="34" t="str">
        <f t="shared" si="164"/>
        <v>Admin &amp; Other</v>
      </c>
      <c r="AN2103" s="34" t="str">
        <f t="shared" si="165"/>
        <v>Admin &amp; OtherR&amp;M and Cleaning as % of Total Gross Profit</v>
      </c>
      <c r="AO2103" s="35"/>
      <c r="AP2103" s="35"/>
      <c r="AQ2103" s="35"/>
    </row>
    <row r="2104" spans="1:43" x14ac:dyDescent="0.25">
      <c r="A2104" s="27" t="s">
        <v>103</v>
      </c>
      <c r="B2104" s="27" t="s">
        <v>104</v>
      </c>
      <c r="C2104" s="27" t="s">
        <v>663</v>
      </c>
      <c r="D2104" s="27" t="s">
        <v>219</v>
      </c>
      <c r="E2104" s="27" t="s">
        <v>665</v>
      </c>
      <c r="F2104" s="27" t="s">
        <v>720</v>
      </c>
      <c r="G2104" s="27" t="s">
        <v>721</v>
      </c>
      <c r="H2104" s="34" t="s">
        <v>644</v>
      </c>
      <c r="I2104" s="34" t="s">
        <v>722</v>
      </c>
      <c r="J2104" s="34" t="str">
        <f t="shared" si="161"/>
        <v>Admin &amp; OtherR&amp;M and Cleaning as % of Total Gross Profit</v>
      </c>
      <c r="K2104" s="34" t="str">
        <f t="shared" si="162"/>
        <v>410Cleaning &amp; Security - Toyota</v>
      </c>
      <c r="L2104" s="28">
        <f>+SUMIF('TB 4-24'!M:M,$AL2104,'TB 4-24'!G:G)</f>
        <v>0</v>
      </c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>
        <f>+SUMIF('Input Sheet'!$S:$S,$AL2104,'Input Sheet'!C:C)</f>
        <v>0</v>
      </c>
      <c r="Z2104" s="28">
        <f>+SUMIF('Input Sheet'!$S:$S,$AL2104,'Input Sheet'!D:D)</f>
        <v>0</v>
      </c>
      <c r="AA2104" s="28">
        <f>+SUMIF('Input Sheet'!$S:$S,$AL2104,'Input Sheet'!E:E)</f>
        <v>0</v>
      </c>
      <c r="AB2104" s="28">
        <f>+SUMIF('Input Sheet'!$S:$S,$AL2104,'Input Sheet'!F:F)</f>
        <v>0</v>
      </c>
      <c r="AC2104" s="28">
        <f>+SUMIF('Input Sheet'!$S:$S,$AL2104,'Input Sheet'!G:G)</f>
        <v>0</v>
      </c>
      <c r="AD2104" s="28">
        <f>+SUMIF('Input Sheet'!$S:$S,$AL2104,'Input Sheet'!H:H)</f>
        <v>0</v>
      </c>
      <c r="AE2104" s="28">
        <f>+SUMIF('Input Sheet'!$S:$S,$AL2104,'Input Sheet'!I:I)</f>
        <v>0</v>
      </c>
      <c r="AF2104" s="28">
        <f>+SUMIF('Input Sheet'!$S:$S,$AL2104,'Input Sheet'!J:J)</f>
        <v>0</v>
      </c>
      <c r="AG2104" s="28">
        <f>+SUMIF('Input Sheet'!$S:$S,$AL2104,'Input Sheet'!K:K)</f>
        <v>0</v>
      </c>
      <c r="AH2104" s="28">
        <f>+SUMIF('Input Sheet'!$S:$S,$AL2104,'Input Sheet'!L:L)</f>
        <v>0</v>
      </c>
      <c r="AI2104" s="28">
        <f>+SUMIF('Input Sheet'!$S:$S,$AL2104,'Input Sheet'!M:M)</f>
        <v>0</v>
      </c>
      <c r="AJ2104" s="28">
        <f>+SUMIF('Input Sheet'!$S:$S,$AL2104,'Input Sheet'!N:N)</f>
        <v>0</v>
      </c>
      <c r="AK2104" s="28"/>
      <c r="AL2104" s="27" t="str">
        <f t="shared" si="163"/>
        <v>410-7495</v>
      </c>
      <c r="AM2104" s="34" t="str">
        <f t="shared" si="164"/>
        <v>Admin &amp; Other</v>
      </c>
      <c r="AN2104" s="34" t="str">
        <f t="shared" si="165"/>
        <v>Admin &amp; OtherR&amp;M and Cleaning as % of Total Gross Profit</v>
      </c>
      <c r="AO2104" s="35"/>
      <c r="AP2104" s="35"/>
      <c r="AQ2104" s="35"/>
    </row>
    <row r="2105" spans="1:43" x14ac:dyDescent="0.25">
      <c r="A2105" s="27" t="s">
        <v>103</v>
      </c>
      <c r="B2105" s="27" t="s">
        <v>104</v>
      </c>
      <c r="C2105" s="27" t="s">
        <v>663</v>
      </c>
      <c r="D2105" s="27" t="s">
        <v>219</v>
      </c>
      <c r="E2105" s="27" t="s">
        <v>666</v>
      </c>
      <c r="F2105" s="27" t="s">
        <v>720</v>
      </c>
      <c r="G2105" s="27" t="s">
        <v>721</v>
      </c>
      <c r="H2105" s="34" t="s">
        <v>644</v>
      </c>
      <c r="I2105" s="34" t="s">
        <v>722</v>
      </c>
      <c r="J2105" s="34" t="str">
        <f t="shared" si="161"/>
        <v>Admin &amp; OtherR&amp;M and Cleaning as % of Total Gross Profit</v>
      </c>
      <c r="K2105" s="34" t="str">
        <f t="shared" si="162"/>
        <v>420Cleaning &amp; Security - Toyota</v>
      </c>
      <c r="L2105" s="28">
        <f>+SUMIF('TB 4-24'!M:M,$AL2105,'TB 4-24'!G:G)</f>
        <v>0</v>
      </c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>
        <f>+SUMIF('Input Sheet'!$S:$S,$AL2105,'Input Sheet'!C:C)</f>
        <v>0</v>
      </c>
      <c r="Z2105" s="28">
        <f>+SUMIF('Input Sheet'!$S:$S,$AL2105,'Input Sheet'!D:D)</f>
        <v>0</v>
      </c>
      <c r="AA2105" s="28">
        <f>+SUMIF('Input Sheet'!$S:$S,$AL2105,'Input Sheet'!E:E)</f>
        <v>0</v>
      </c>
      <c r="AB2105" s="28">
        <f>+SUMIF('Input Sheet'!$S:$S,$AL2105,'Input Sheet'!F:F)</f>
        <v>0</v>
      </c>
      <c r="AC2105" s="28">
        <f>+SUMIF('Input Sheet'!$S:$S,$AL2105,'Input Sheet'!G:G)</f>
        <v>0</v>
      </c>
      <c r="AD2105" s="28">
        <f>+SUMIF('Input Sheet'!$S:$S,$AL2105,'Input Sheet'!H:H)</f>
        <v>0</v>
      </c>
      <c r="AE2105" s="28">
        <f>+SUMIF('Input Sheet'!$S:$S,$AL2105,'Input Sheet'!I:I)</f>
        <v>0</v>
      </c>
      <c r="AF2105" s="28">
        <f>+SUMIF('Input Sheet'!$S:$S,$AL2105,'Input Sheet'!J:J)</f>
        <v>0</v>
      </c>
      <c r="AG2105" s="28">
        <f>+SUMIF('Input Sheet'!$S:$S,$AL2105,'Input Sheet'!K:K)</f>
        <v>0</v>
      </c>
      <c r="AH2105" s="28">
        <f>+SUMIF('Input Sheet'!$S:$S,$AL2105,'Input Sheet'!L:L)</f>
        <v>0</v>
      </c>
      <c r="AI2105" s="28">
        <f>+SUMIF('Input Sheet'!$S:$S,$AL2105,'Input Sheet'!M:M)</f>
        <v>0</v>
      </c>
      <c r="AJ2105" s="28">
        <f>+SUMIF('Input Sheet'!$S:$S,$AL2105,'Input Sheet'!N:N)</f>
        <v>0</v>
      </c>
      <c r="AK2105" s="28"/>
      <c r="AL2105" s="27" t="str">
        <f t="shared" si="163"/>
        <v>420-7495</v>
      </c>
      <c r="AM2105" s="34" t="str">
        <f t="shared" si="164"/>
        <v>Admin &amp; Other</v>
      </c>
      <c r="AN2105" s="34" t="str">
        <f t="shared" si="165"/>
        <v>Admin &amp; OtherR&amp;M and Cleaning as % of Total Gross Profit</v>
      </c>
      <c r="AO2105" s="35"/>
      <c r="AP2105" s="35"/>
      <c r="AQ2105" s="35"/>
    </row>
    <row r="2106" spans="1:43" x14ac:dyDescent="0.25">
      <c r="A2106" s="27" t="s">
        <v>103</v>
      </c>
      <c r="B2106" s="27" t="s">
        <v>104</v>
      </c>
      <c r="C2106" s="27" t="s">
        <v>663</v>
      </c>
      <c r="D2106" s="27" t="s">
        <v>219</v>
      </c>
      <c r="E2106" s="27" t="s">
        <v>667</v>
      </c>
      <c r="F2106" s="27" t="s">
        <v>720</v>
      </c>
      <c r="G2106" s="27" t="s">
        <v>721</v>
      </c>
      <c r="H2106" s="34" t="s">
        <v>644</v>
      </c>
      <c r="I2106" s="34" t="s">
        <v>722</v>
      </c>
      <c r="J2106" s="34" t="str">
        <f t="shared" si="161"/>
        <v>Admin &amp; OtherR&amp;M and Cleaning as % of Total Gross Profit</v>
      </c>
      <c r="K2106" s="34" t="str">
        <f t="shared" si="162"/>
        <v>421Cleaning &amp; Security - Toyota</v>
      </c>
      <c r="L2106" s="28">
        <f>+SUMIF('TB 4-24'!M:M,$AL2106,'TB 4-24'!G:G)</f>
        <v>0</v>
      </c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>
        <f>+SUMIF('Input Sheet'!$S:$S,$AL2106,'Input Sheet'!C:C)</f>
        <v>0</v>
      </c>
      <c r="Z2106" s="28">
        <f>+SUMIF('Input Sheet'!$S:$S,$AL2106,'Input Sheet'!D:D)</f>
        <v>0</v>
      </c>
      <c r="AA2106" s="28">
        <f>+SUMIF('Input Sheet'!$S:$S,$AL2106,'Input Sheet'!E:E)</f>
        <v>0</v>
      </c>
      <c r="AB2106" s="28">
        <f>+SUMIF('Input Sheet'!$S:$S,$AL2106,'Input Sheet'!F:F)</f>
        <v>0</v>
      </c>
      <c r="AC2106" s="28">
        <f>+SUMIF('Input Sheet'!$S:$S,$AL2106,'Input Sheet'!G:G)</f>
        <v>0</v>
      </c>
      <c r="AD2106" s="28">
        <f>+SUMIF('Input Sheet'!$S:$S,$AL2106,'Input Sheet'!H:H)</f>
        <v>0</v>
      </c>
      <c r="AE2106" s="28">
        <f>+SUMIF('Input Sheet'!$S:$S,$AL2106,'Input Sheet'!I:I)</f>
        <v>0</v>
      </c>
      <c r="AF2106" s="28">
        <f>+SUMIF('Input Sheet'!$S:$S,$AL2106,'Input Sheet'!J:J)</f>
        <v>0</v>
      </c>
      <c r="AG2106" s="28">
        <f>+SUMIF('Input Sheet'!$S:$S,$AL2106,'Input Sheet'!K:K)</f>
        <v>0</v>
      </c>
      <c r="AH2106" s="28">
        <f>+SUMIF('Input Sheet'!$S:$S,$AL2106,'Input Sheet'!L:L)</f>
        <v>0</v>
      </c>
      <c r="AI2106" s="28">
        <f>+SUMIF('Input Sheet'!$S:$S,$AL2106,'Input Sheet'!M:M)</f>
        <v>0</v>
      </c>
      <c r="AJ2106" s="28">
        <f>+SUMIF('Input Sheet'!$S:$S,$AL2106,'Input Sheet'!N:N)</f>
        <v>0</v>
      </c>
      <c r="AK2106" s="28"/>
      <c r="AL2106" s="27" t="str">
        <f t="shared" si="163"/>
        <v>421-7495</v>
      </c>
      <c r="AM2106" s="34" t="str">
        <f t="shared" si="164"/>
        <v>Admin &amp; Other</v>
      </c>
      <c r="AN2106" s="34" t="str">
        <f t="shared" si="165"/>
        <v>Admin &amp; OtherR&amp;M and Cleaning as % of Total Gross Profit</v>
      </c>
      <c r="AO2106" s="35"/>
      <c r="AP2106" s="35"/>
      <c r="AQ2106" s="35"/>
    </row>
    <row r="2107" spans="1:43" x14ac:dyDescent="0.25">
      <c r="A2107" s="27" t="s">
        <v>103</v>
      </c>
      <c r="B2107" s="27" t="s">
        <v>104</v>
      </c>
      <c r="C2107" s="27" t="s">
        <v>663</v>
      </c>
      <c r="D2107" s="27" t="s">
        <v>219</v>
      </c>
      <c r="E2107" s="27" t="s">
        <v>668</v>
      </c>
      <c r="F2107" s="27" t="s">
        <v>720</v>
      </c>
      <c r="G2107" s="27" t="s">
        <v>721</v>
      </c>
      <c r="H2107" s="34" t="s">
        <v>644</v>
      </c>
      <c r="I2107" s="34" t="s">
        <v>722</v>
      </c>
      <c r="J2107" s="34" t="str">
        <f t="shared" si="161"/>
        <v>Admin &amp; OtherR&amp;M and Cleaning as % of Total Gross Profit</v>
      </c>
      <c r="K2107" s="34" t="str">
        <f t="shared" si="162"/>
        <v>430Cleaning &amp; Security - Toyota</v>
      </c>
      <c r="L2107" s="28">
        <f>+SUMIF('TB 4-24'!M:M,$AL2107,'TB 4-24'!G:G)</f>
        <v>0</v>
      </c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>
        <f>+SUMIF('Input Sheet'!$S:$S,$AL2107,'Input Sheet'!C:C)</f>
        <v>0</v>
      </c>
      <c r="Z2107" s="28">
        <f>+SUMIF('Input Sheet'!$S:$S,$AL2107,'Input Sheet'!D:D)</f>
        <v>0</v>
      </c>
      <c r="AA2107" s="28">
        <f>+SUMIF('Input Sheet'!$S:$S,$AL2107,'Input Sheet'!E:E)</f>
        <v>0</v>
      </c>
      <c r="AB2107" s="28">
        <f>+SUMIF('Input Sheet'!$S:$S,$AL2107,'Input Sheet'!F:F)</f>
        <v>0</v>
      </c>
      <c r="AC2107" s="28">
        <f>+SUMIF('Input Sheet'!$S:$S,$AL2107,'Input Sheet'!G:G)</f>
        <v>0</v>
      </c>
      <c r="AD2107" s="28">
        <f>+SUMIF('Input Sheet'!$S:$S,$AL2107,'Input Sheet'!H:H)</f>
        <v>0</v>
      </c>
      <c r="AE2107" s="28">
        <f>+SUMIF('Input Sheet'!$S:$S,$AL2107,'Input Sheet'!I:I)</f>
        <v>0</v>
      </c>
      <c r="AF2107" s="28">
        <f>+SUMIF('Input Sheet'!$S:$S,$AL2107,'Input Sheet'!J:J)</f>
        <v>0</v>
      </c>
      <c r="AG2107" s="28">
        <f>+SUMIF('Input Sheet'!$S:$S,$AL2107,'Input Sheet'!K:K)</f>
        <v>0</v>
      </c>
      <c r="AH2107" s="28">
        <f>+SUMIF('Input Sheet'!$S:$S,$AL2107,'Input Sheet'!L:L)</f>
        <v>0</v>
      </c>
      <c r="AI2107" s="28">
        <f>+SUMIF('Input Sheet'!$S:$S,$AL2107,'Input Sheet'!M:M)</f>
        <v>0</v>
      </c>
      <c r="AJ2107" s="28">
        <f>+SUMIF('Input Sheet'!$S:$S,$AL2107,'Input Sheet'!N:N)</f>
        <v>0</v>
      </c>
      <c r="AK2107" s="28"/>
      <c r="AL2107" s="27" t="str">
        <f t="shared" si="163"/>
        <v>430-7495</v>
      </c>
      <c r="AM2107" s="34" t="str">
        <f t="shared" si="164"/>
        <v>Admin &amp; Other</v>
      </c>
      <c r="AN2107" s="34" t="str">
        <f t="shared" si="165"/>
        <v>Admin &amp; OtherR&amp;M and Cleaning as % of Total Gross Profit</v>
      </c>
      <c r="AO2107" s="35"/>
      <c r="AP2107" s="35"/>
      <c r="AQ2107" s="35"/>
    </row>
    <row r="2108" spans="1:43" x14ac:dyDescent="0.25">
      <c r="A2108" s="27" t="s">
        <v>103</v>
      </c>
      <c r="B2108" s="27" t="s">
        <v>104</v>
      </c>
      <c r="C2108" s="27" t="s">
        <v>663</v>
      </c>
      <c r="D2108" s="27" t="s">
        <v>219</v>
      </c>
      <c r="E2108" s="27" t="s">
        <v>669</v>
      </c>
      <c r="F2108" s="27" t="s">
        <v>720</v>
      </c>
      <c r="G2108" s="27" t="s">
        <v>721</v>
      </c>
      <c r="H2108" s="34" t="s">
        <v>644</v>
      </c>
      <c r="I2108" s="34" t="s">
        <v>722</v>
      </c>
      <c r="J2108" s="34" t="str">
        <f t="shared" si="161"/>
        <v>Admin &amp; OtherR&amp;M and Cleaning as % of Total Gross Profit</v>
      </c>
      <c r="K2108" s="34" t="str">
        <f t="shared" si="162"/>
        <v>440Cleaning &amp; Security - Toyota</v>
      </c>
      <c r="L2108" s="28">
        <f>+SUMIF('TB 4-24'!M:M,$AL2108,'TB 4-24'!G:G)</f>
        <v>0</v>
      </c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>
        <f>+SUMIF('Input Sheet'!$S:$S,$AL2108,'Input Sheet'!C:C)</f>
        <v>0</v>
      </c>
      <c r="Z2108" s="28">
        <f>+SUMIF('Input Sheet'!$S:$S,$AL2108,'Input Sheet'!D:D)</f>
        <v>0</v>
      </c>
      <c r="AA2108" s="28">
        <f>+SUMIF('Input Sheet'!$S:$S,$AL2108,'Input Sheet'!E:E)</f>
        <v>0</v>
      </c>
      <c r="AB2108" s="28">
        <f>+SUMIF('Input Sheet'!$S:$S,$AL2108,'Input Sheet'!F:F)</f>
        <v>0</v>
      </c>
      <c r="AC2108" s="28">
        <f>+SUMIF('Input Sheet'!$S:$S,$AL2108,'Input Sheet'!G:G)</f>
        <v>0</v>
      </c>
      <c r="AD2108" s="28">
        <f>+SUMIF('Input Sheet'!$S:$S,$AL2108,'Input Sheet'!H:H)</f>
        <v>0</v>
      </c>
      <c r="AE2108" s="28">
        <f>+SUMIF('Input Sheet'!$S:$S,$AL2108,'Input Sheet'!I:I)</f>
        <v>0</v>
      </c>
      <c r="AF2108" s="28">
        <f>+SUMIF('Input Sheet'!$S:$S,$AL2108,'Input Sheet'!J:J)</f>
        <v>0</v>
      </c>
      <c r="AG2108" s="28">
        <f>+SUMIF('Input Sheet'!$S:$S,$AL2108,'Input Sheet'!K:K)</f>
        <v>0</v>
      </c>
      <c r="AH2108" s="28">
        <f>+SUMIF('Input Sheet'!$S:$S,$AL2108,'Input Sheet'!L:L)</f>
        <v>0</v>
      </c>
      <c r="AI2108" s="28">
        <f>+SUMIF('Input Sheet'!$S:$S,$AL2108,'Input Sheet'!M:M)</f>
        <v>0</v>
      </c>
      <c r="AJ2108" s="28">
        <f>+SUMIF('Input Sheet'!$S:$S,$AL2108,'Input Sheet'!N:N)</f>
        <v>0</v>
      </c>
      <c r="AK2108" s="28"/>
      <c r="AL2108" s="27" t="str">
        <f t="shared" si="163"/>
        <v>440-7495</v>
      </c>
      <c r="AM2108" s="34" t="str">
        <f t="shared" si="164"/>
        <v>Admin &amp; Other</v>
      </c>
      <c r="AN2108" s="34" t="str">
        <f t="shared" si="165"/>
        <v>Admin &amp; OtherR&amp;M and Cleaning as % of Total Gross Profit</v>
      </c>
      <c r="AO2108" s="35"/>
      <c r="AP2108" s="35"/>
      <c r="AQ2108" s="35"/>
    </row>
    <row r="2109" spans="1:43" x14ac:dyDescent="0.25">
      <c r="A2109" s="27" t="s">
        <v>103</v>
      </c>
      <c r="B2109" s="27" t="s">
        <v>104</v>
      </c>
      <c r="C2109" s="27" t="s">
        <v>663</v>
      </c>
      <c r="D2109" s="27" t="s">
        <v>219</v>
      </c>
      <c r="E2109" s="27" t="s">
        <v>670</v>
      </c>
      <c r="F2109" s="27" t="s">
        <v>720</v>
      </c>
      <c r="G2109" s="27" t="s">
        <v>721</v>
      </c>
      <c r="H2109" s="34" t="s">
        <v>644</v>
      </c>
      <c r="I2109" s="34" t="s">
        <v>722</v>
      </c>
      <c r="J2109" s="34" t="str">
        <f t="shared" si="161"/>
        <v>Admin &amp; OtherR&amp;M and Cleaning as % of Total Gross Profit</v>
      </c>
      <c r="K2109" s="34" t="str">
        <f t="shared" si="162"/>
        <v>460Cleaning &amp; Security - Toyota</v>
      </c>
      <c r="L2109" s="28">
        <f>+SUMIF('TB 4-24'!M:M,$AL2109,'TB 4-24'!G:G)</f>
        <v>0</v>
      </c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>
        <f>+SUMIF('Input Sheet'!$S:$S,$AL2109,'Input Sheet'!C:C)</f>
        <v>0</v>
      </c>
      <c r="Z2109" s="28">
        <f>+SUMIF('Input Sheet'!$S:$S,$AL2109,'Input Sheet'!D:D)</f>
        <v>0</v>
      </c>
      <c r="AA2109" s="28">
        <f>+SUMIF('Input Sheet'!$S:$S,$AL2109,'Input Sheet'!E:E)</f>
        <v>0</v>
      </c>
      <c r="AB2109" s="28">
        <f>+SUMIF('Input Sheet'!$S:$S,$AL2109,'Input Sheet'!F:F)</f>
        <v>0</v>
      </c>
      <c r="AC2109" s="28">
        <f>+SUMIF('Input Sheet'!$S:$S,$AL2109,'Input Sheet'!G:G)</f>
        <v>0</v>
      </c>
      <c r="AD2109" s="28">
        <f>+SUMIF('Input Sheet'!$S:$S,$AL2109,'Input Sheet'!H:H)</f>
        <v>0</v>
      </c>
      <c r="AE2109" s="28">
        <f>+SUMIF('Input Sheet'!$S:$S,$AL2109,'Input Sheet'!I:I)</f>
        <v>0</v>
      </c>
      <c r="AF2109" s="28">
        <f>+SUMIF('Input Sheet'!$S:$S,$AL2109,'Input Sheet'!J:J)</f>
        <v>0</v>
      </c>
      <c r="AG2109" s="28">
        <f>+SUMIF('Input Sheet'!$S:$S,$AL2109,'Input Sheet'!K:K)</f>
        <v>0</v>
      </c>
      <c r="AH2109" s="28">
        <f>+SUMIF('Input Sheet'!$S:$S,$AL2109,'Input Sheet'!L:L)</f>
        <v>0</v>
      </c>
      <c r="AI2109" s="28">
        <f>+SUMIF('Input Sheet'!$S:$S,$AL2109,'Input Sheet'!M:M)</f>
        <v>0</v>
      </c>
      <c r="AJ2109" s="28">
        <f>+SUMIF('Input Sheet'!$S:$S,$AL2109,'Input Sheet'!N:N)</f>
        <v>0</v>
      </c>
      <c r="AK2109" s="28"/>
      <c r="AL2109" s="27" t="str">
        <f t="shared" si="163"/>
        <v>460-7495</v>
      </c>
      <c r="AM2109" s="34" t="str">
        <f t="shared" si="164"/>
        <v>Admin &amp; Other</v>
      </c>
      <c r="AN2109" s="34" t="str">
        <f t="shared" si="165"/>
        <v>Admin &amp; OtherR&amp;M and Cleaning as % of Total Gross Profit</v>
      </c>
      <c r="AO2109" s="35"/>
      <c r="AP2109" s="35"/>
      <c r="AQ2109" s="35"/>
    </row>
    <row r="2110" spans="1:43" x14ac:dyDescent="0.25">
      <c r="A2110" s="27" t="s">
        <v>103</v>
      </c>
      <c r="B2110" s="27" t="s">
        <v>104</v>
      </c>
      <c r="C2110" s="27" t="s">
        <v>671</v>
      </c>
      <c r="D2110" s="27" t="s">
        <v>219</v>
      </c>
      <c r="E2110" s="27" t="s">
        <v>672</v>
      </c>
      <c r="F2110" s="27" t="s">
        <v>720</v>
      </c>
      <c r="G2110" s="27" t="s">
        <v>721</v>
      </c>
      <c r="H2110" s="34" t="s">
        <v>644</v>
      </c>
      <c r="I2110" s="34" t="s">
        <v>722</v>
      </c>
      <c r="J2110" s="34" t="str">
        <f t="shared" si="161"/>
        <v>Admin &amp; OtherR&amp;M and Cleaning as % of Total Gross Profit</v>
      </c>
      <c r="K2110" s="34" t="str">
        <f t="shared" si="162"/>
        <v>300Cleaning &amp; Security - Toyota</v>
      </c>
      <c r="L2110" s="28">
        <f>+SUMIF('TB 4-24'!M:M,$AL2110,'TB 4-24'!G:G)</f>
        <v>0</v>
      </c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>
        <f>+SUMIF('Input Sheet'!$S:$S,$AL2110,'Input Sheet'!C:C)</f>
        <v>0</v>
      </c>
      <c r="Z2110" s="28">
        <f>+SUMIF('Input Sheet'!$S:$S,$AL2110,'Input Sheet'!D:D)</f>
        <v>0</v>
      </c>
      <c r="AA2110" s="28">
        <f>+SUMIF('Input Sheet'!$S:$S,$AL2110,'Input Sheet'!E:E)</f>
        <v>0</v>
      </c>
      <c r="AB2110" s="28">
        <f>+SUMIF('Input Sheet'!$S:$S,$AL2110,'Input Sheet'!F:F)</f>
        <v>0</v>
      </c>
      <c r="AC2110" s="28">
        <f>+SUMIF('Input Sheet'!$S:$S,$AL2110,'Input Sheet'!G:G)</f>
        <v>0</v>
      </c>
      <c r="AD2110" s="28">
        <f>+SUMIF('Input Sheet'!$S:$S,$AL2110,'Input Sheet'!H:H)</f>
        <v>0</v>
      </c>
      <c r="AE2110" s="28">
        <f>+SUMIF('Input Sheet'!$S:$S,$AL2110,'Input Sheet'!I:I)</f>
        <v>0</v>
      </c>
      <c r="AF2110" s="28">
        <f>+SUMIF('Input Sheet'!$S:$S,$AL2110,'Input Sheet'!J:J)</f>
        <v>0</v>
      </c>
      <c r="AG2110" s="28">
        <f>+SUMIF('Input Sheet'!$S:$S,$AL2110,'Input Sheet'!K:K)</f>
        <v>0</v>
      </c>
      <c r="AH2110" s="28">
        <f>+SUMIF('Input Sheet'!$S:$S,$AL2110,'Input Sheet'!L:L)</f>
        <v>0</v>
      </c>
      <c r="AI2110" s="28">
        <f>+SUMIF('Input Sheet'!$S:$S,$AL2110,'Input Sheet'!M:M)</f>
        <v>0</v>
      </c>
      <c r="AJ2110" s="28">
        <f>+SUMIF('Input Sheet'!$S:$S,$AL2110,'Input Sheet'!N:N)</f>
        <v>0</v>
      </c>
      <c r="AK2110" s="28"/>
      <c r="AL2110" s="27" t="str">
        <f t="shared" si="163"/>
        <v>300-7495</v>
      </c>
      <c r="AM2110" s="34" t="str">
        <f t="shared" si="164"/>
        <v>Admin &amp; Other</v>
      </c>
      <c r="AN2110" s="34" t="str">
        <f t="shared" si="165"/>
        <v>Admin &amp; OtherR&amp;M and Cleaning as % of Total Gross Profit</v>
      </c>
      <c r="AO2110" s="35"/>
      <c r="AP2110" s="35"/>
      <c r="AQ2110" s="35"/>
    </row>
    <row r="2111" spans="1:43" x14ac:dyDescent="0.25">
      <c r="A2111" s="27" t="s">
        <v>103</v>
      </c>
      <c r="B2111" s="27" t="s">
        <v>104</v>
      </c>
      <c r="C2111" s="27" t="s">
        <v>671</v>
      </c>
      <c r="D2111" s="27" t="s">
        <v>219</v>
      </c>
      <c r="E2111" s="27" t="s">
        <v>673</v>
      </c>
      <c r="F2111" s="27" t="s">
        <v>720</v>
      </c>
      <c r="G2111" s="27" t="s">
        <v>721</v>
      </c>
      <c r="H2111" s="34" t="s">
        <v>644</v>
      </c>
      <c r="I2111" s="34" t="s">
        <v>722</v>
      </c>
      <c r="J2111" s="34" t="str">
        <f t="shared" si="161"/>
        <v>Admin &amp; OtherR&amp;M and Cleaning as % of Total Gross Profit</v>
      </c>
      <c r="K2111" s="34" t="str">
        <f t="shared" si="162"/>
        <v>310Cleaning &amp; Security - Toyota</v>
      </c>
      <c r="L2111" s="28">
        <f>+SUMIF('TB 4-24'!M:M,$AL2111,'TB 4-24'!G:G)</f>
        <v>0</v>
      </c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>
        <f>+SUMIF('Input Sheet'!$S:$S,$AL2111,'Input Sheet'!C:C)</f>
        <v>0</v>
      </c>
      <c r="Z2111" s="28">
        <f>+SUMIF('Input Sheet'!$S:$S,$AL2111,'Input Sheet'!D:D)</f>
        <v>0</v>
      </c>
      <c r="AA2111" s="28">
        <f>+SUMIF('Input Sheet'!$S:$S,$AL2111,'Input Sheet'!E:E)</f>
        <v>0</v>
      </c>
      <c r="AB2111" s="28">
        <f>+SUMIF('Input Sheet'!$S:$S,$AL2111,'Input Sheet'!F:F)</f>
        <v>0</v>
      </c>
      <c r="AC2111" s="28">
        <f>+SUMIF('Input Sheet'!$S:$S,$AL2111,'Input Sheet'!G:G)</f>
        <v>0</v>
      </c>
      <c r="AD2111" s="28">
        <f>+SUMIF('Input Sheet'!$S:$S,$AL2111,'Input Sheet'!H:H)</f>
        <v>0</v>
      </c>
      <c r="AE2111" s="28">
        <f>+SUMIF('Input Sheet'!$S:$S,$AL2111,'Input Sheet'!I:I)</f>
        <v>0</v>
      </c>
      <c r="AF2111" s="28">
        <f>+SUMIF('Input Sheet'!$S:$S,$AL2111,'Input Sheet'!J:J)</f>
        <v>0</v>
      </c>
      <c r="AG2111" s="28">
        <f>+SUMIF('Input Sheet'!$S:$S,$AL2111,'Input Sheet'!K:K)</f>
        <v>0</v>
      </c>
      <c r="AH2111" s="28">
        <f>+SUMIF('Input Sheet'!$S:$S,$AL2111,'Input Sheet'!L:L)</f>
        <v>0</v>
      </c>
      <c r="AI2111" s="28">
        <f>+SUMIF('Input Sheet'!$S:$S,$AL2111,'Input Sheet'!M:M)</f>
        <v>0</v>
      </c>
      <c r="AJ2111" s="28">
        <f>+SUMIF('Input Sheet'!$S:$S,$AL2111,'Input Sheet'!N:N)</f>
        <v>0</v>
      </c>
      <c r="AK2111" s="28"/>
      <c r="AL2111" s="27" t="str">
        <f t="shared" si="163"/>
        <v>310-7495</v>
      </c>
      <c r="AM2111" s="34" t="str">
        <f t="shared" si="164"/>
        <v>Admin &amp; Other</v>
      </c>
      <c r="AN2111" s="34" t="str">
        <f t="shared" si="165"/>
        <v>Admin &amp; OtherR&amp;M and Cleaning as % of Total Gross Profit</v>
      </c>
      <c r="AO2111" s="35"/>
      <c r="AP2111" s="35"/>
      <c r="AQ2111" s="35"/>
    </row>
    <row r="2112" spans="1:43" x14ac:dyDescent="0.25">
      <c r="A2112" s="27" t="s">
        <v>103</v>
      </c>
      <c r="B2112" s="27" t="s">
        <v>104</v>
      </c>
      <c r="C2112" s="27" t="s">
        <v>671</v>
      </c>
      <c r="D2112" s="27" t="s">
        <v>219</v>
      </c>
      <c r="E2112" s="27" t="s">
        <v>675</v>
      </c>
      <c r="F2112" s="27" t="s">
        <v>720</v>
      </c>
      <c r="G2112" s="27" t="s">
        <v>721</v>
      </c>
      <c r="H2112" s="34" t="s">
        <v>644</v>
      </c>
      <c r="I2112" s="34" t="s">
        <v>722</v>
      </c>
      <c r="J2112" s="34" t="str">
        <f t="shared" si="161"/>
        <v>Admin &amp; OtherR&amp;M and Cleaning as % of Total Gross Profit</v>
      </c>
      <c r="K2112" s="34" t="str">
        <f t="shared" si="162"/>
        <v>330Cleaning &amp; Security - Toyota</v>
      </c>
      <c r="L2112" s="28">
        <f>+SUMIF('TB 4-24'!M:M,$AL2112,'TB 4-24'!G:G)</f>
        <v>0</v>
      </c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>
        <f>+SUMIF('Input Sheet'!$S:$S,$AL2112,'Input Sheet'!C:C)</f>
        <v>0</v>
      </c>
      <c r="Z2112" s="28">
        <f>+SUMIF('Input Sheet'!$S:$S,$AL2112,'Input Sheet'!D:D)</f>
        <v>0</v>
      </c>
      <c r="AA2112" s="28">
        <f>+SUMIF('Input Sheet'!$S:$S,$AL2112,'Input Sheet'!E:E)</f>
        <v>0</v>
      </c>
      <c r="AB2112" s="28">
        <f>+SUMIF('Input Sheet'!$S:$S,$AL2112,'Input Sheet'!F:F)</f>
        <v>0</v>
      </c>
      <c r="AC2112" s="28">
        <f>+SUMIF('Input Sheet'!$S:$S,$AL2112,'Input Sheet'!G:G)</f>
        <v>0</v>
      </c>
      <c r="AD2112" s="28">
        <f>+SUMIF('Input Sheet'!$S:$S,$AL2112,'Input Sheet'!H:H)</f>
        <v>0</v>
      </c>
      <c r="AE2112" s="28">
        <f>+SUMIF('Input Sheet'!$S:$S,$AL2112,'Input Sheet'!I:I)</f>
        <v>0</v>
      </c>
      <c r="AF2112" s="28">
        <f>+SUMIF('Input Sheet'!$S:$S,$AL2112,'Input Sheet'!J:J)</f>
        <v>0</v>
      </c>
      <c r="AG2112" s="28">
        <f>+SUMIF('Input Sheet'!$S:$S,$AL2112,'Input Sheet'!K:K)</f>
        <v>0</v>
      </c>
      <c r="AH2112" s="28">
        <f>+SUMIF('Input Sheet'!$S:$S,$AL2112,'Input Sheet'!L:L)</f>
        <v>0</v>
      </c>
      <c r="AI2112" s="28">
        <f>+SUMIF('Input Sheet'!$S:$S,$AL2112,'Input Sheet'!M:M)</f>
        <v>0</v>
      </c>
      <c r="AJ2112" s="28">
        <f>+SUMIF('Input Sheet'!$S:$S,$AL2112,'Input Sheet'!N:N)</f>
        <v>0</v>
      </c>
      <c r="AK2112" s="28"/>
      <c r="AL2112" s="27" t="str">
        <f t="shared" si="163"/>
        <v>330-7495</v>
      </c>
      <c r="AM2112" s="34" t="str">
        <f t="shared" si="164"/>
        <v>Admin &amp; Other</v>
      </c>
      <c r="AN2112" s="34" t="str">
        <f t="shared" si="165"/>
        <v>Admin &amp; OtherR&amp;M and Cleaning as % of Total Gross Profit</v>
      </c>
      <c r="AO2112" s="35"/>
      <c r="AP2112" s="35"/>
      <c r="AQ2112" s="35"/>
    </row>
    <row r="2113" spans="1:43" x14ac:dyDescent="0.25">
      <c r="A2113" s="27" t="s">
        <v>103</v>
      </c>
      <c r="B2113" s="27" t="s">
        <v>104</v>
      </c>
      <c r="C2113" s="27" t="s">
        <v>671</v>
      </c>
      <c r="D2113" s="27" t="s">
        <v>219</v>
      </c>
      <c r="E2113" s="27" t="s">
        <v>683</v>
      </c>
      <c r="F2113" s="27" t="s">
        <v>720</v>
      </c>
      <c r="G2113" s="27" t="s">
        <v>721</v>
      </c>
      <c r="H2113" s="34" t="s">
        <v>644</v>
      </c>
      <c r="I2113" s="34" t="s">
        <v>722</v>
      </c>
      <c r="J2113" s="34" t="str">
        <f t="shared" si="161"/>
        <v>Admin &amp; OtherR&amp;M and Cleaning as % of Total Gross Profit</v>
      </c>
      <c r="K2113" s="34" t="str">
        <f t="shared" si="162"/>
        <v>340Cleaning &amp; Security - Toyota</v>
      </c>
      <c r="L2113" s="28">
        <f>+SUMIF('TB 4-24'!M:M,$AL2113,'TB 4-24'!G:G)</f>
        <v>0</v>
      </c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>
        <f>+SUMIF('Input Sheet'!$S:$S,$AL2113,'Input Sheet'!C:C)</f>
        <v>0</v>
      </c>
      <c r="Z2113" s="28">
        <f>+SUMIF('Input Sheet'!$S:$S,$AL2113,'Input Sheet'!D:D)</f>
        <v>0</v>
      </c>
      <c r="AA2113" s="28">
        <f>+SUMIF('Input Sheet'!$S:$S,$AL2113,'Input Sheet'!E:E)</f>
        <v>0</v>
      </c>
      <c r="AB2113" s="28">
        <f>+SUMIF('Input Sheet'!$S:$S,$AL2113,'Input Sheet'!F:F)</f>
        <v>0</v>
      </c>
      <c r="AC2113" s="28">
        <f>+SUMIF('Input Sheet'!$S:$S,$AL2113,'Input Sheet'!G:G)</f>
        <v>0</v>
      </c>
      <c r="AD2113" s="28">
        <f>+SUMIF('Input Sheet'!$S:$S,$AL2113,'Input Sheet'!H:H)</f>
        <v>0</v>
      </c>
      <c r="AE2113" s="28">
        <f>+SUMIF('Input Sheet'!$S:$S,$AL2113,'Input Sheet'!I:I)</f>
        <v>0</v>
      </c>
      <c r="AF2113" s="28">
        <f>+SUMIF('Input Sheet'!$S:$S,$AL2113,'Input Sheet'!J:J)</f>
        <v>0</v>
      </c>
      <c r="AG2113" s="28">
        <f>+SUMIF('Input Sheet'!$S:$S,$AL2113,'Input Sheet'!K:K)</f>
        <v>0</v>
      </c>
      <c r="AH2113" s="28">
        <f>+SUMIF('Input Sheet'!$S:$S,$AL2113,'Input Sheet'!L:L)</f>
        <v>0</v>
      </c>
      <c r="AI2113" s="28">
        <f>+SUMIF('Input Sheet'!$S:$S,$AL2113,'Input Sheet'!M:M)</f>
        <v>0</v>
      </c>
      <c r="AJ2113" s="28">
        <f>+SUMIF('Input Sheet'!$S:$S,$AL2113,'Input Sheet'!N:N)</f>
        <v>0</v>
      </c>
      <c r="AK2113" s="28"/>
      <c r="AL2113" s="27" t="str">
        <f t="shared" si="163"/>
        <v>340-7495</v>
      </c>
      <c r="AM2113" s="34" t="str">
        <f t="shared" si="164"/>
        <v>Admin &amp; Other</v>
      </c>
      <c r="AN2113" s="34" t="str">
        <f t="shared" si="165"/>
        <v>Admin &amp; OtherR&amp;M and Cleaning as % of Total Gross Profit</v>
      </c>
      <c r="AO2113" s="35"/>
      <c r="AP2113" s="35"/>
      <c r="AQ2113" s="35"/>
    </row>
    <row r="2114" spans="1:43" x14ac:dyDescent="0.25">
      <c r="A2114" s="27" t="s">
        <v>103</v>
      </c>
      <c r="B2114" s="27" t="s">
        <v>104</v>
      </c>
      <c r="C2114" s="27" t="s">
        <v>104</v>
      </c>
      <c r="D2114" s="27" t="s">
        <v>219</v>
      </c>
      <c r="E2114" s="27" t="s">
        <v>653</v>
      </c>
      <c r="F2114" s="27" t="s">
        <v>720</v>
      </c>
      <c r="G2114" s="27" t="s">
        <v>721</v>
      </c>
      <c r="H2114" s="34" t="s">
        <v>644</v>
      </c>
      <c r="I2114" s="34" t="s">
        <v>722</v>
      </c>
      <c r="J2114" s="34" t="str">
        <f t="shared" si="161"/>
        <v>Admin &amp; OtherR&amp;M and Cleaning as % of Total Gross Profit</v>
      </c>
      <c r="K2114" s="34" t="str">
        <f t="shared" si="162"/>
        <v>140Cleaning &amp; Security - Toyota</v>
      </c>
      <c r="L2114" s="28">
        <f>+SUMIF('TB 4-24'!M:M,$AL2114,'TB 4-24'!G:G)</f>
        <v>0</v>
      </c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>
        <f>+SUMIF('Input Sheet'!$S:$S,$AL2114,'Input Sheet'!C:C)</f>
        <v>0</v>
      </c>
      <c r="Z2114" s="28">
        <f>+SUMIF('Input Sheet'!$S:$S,$AL2114,'Input Sheet'!D:D)</f>
        <v>0</v>
      </c>
      <c r="AA2114" s="28">
        <f>+SUMIF('Input Sheet'!$S:$S,$AL2114,'Input Sheet'!E:E)</f>
        <v>0</v>
      </c>
      <c r="AB2114" s="28">
        <f>+SUMIF('Input Sheet'!$S:$S,$AL2114,'Input Sheet'!F:F)</f>
        <v>0</v>
      </c>
      <c r="AC2114" s="28">
        <f>+SUMIF('Input Sheet'!$S:$S,$AL2114,'Input Sheet'!G:G)</f>
        <v>0</v>
      </c>
      <c r="AD2114" s="28">
        <f>+SUMIF('Input Sheet'!$S:$S,$AL2114,'Input Sheet'!H:H)</f>
        <v>0</v>
      </c>
      <c r="AE2114" s="28">
        <f>+SUMIF('Input Sheet'!$S:$S,$AL2114,'Input Sheet'!I:I)</f>
        <v>0</v>
      </c>
      <c r="AF2114" s="28">
        <f>+SUMIF('Input Sheet'!$S:$S,$AL2114,'Input Sheet'!J:J)</f>
        <v>0</v>
      </c>
      <c r="AG2114" s="28">
        <f>+SUMIF('Input Sheet'!$S:$S,$AL2114,'Input Sheet'!K:K)</f>
        <v>0</v>
      </c>
      <c r="AH2114" s="28">
        <f>+SUMIF('Input Sheet'!$S:$S,$AL2114,'Input Sheet'!L:L)</f>
        <v>0</v>
      </c>
      <c r="AI2114" s="28">
        <f>+SUMIF('Input Sheet'!$S:$S,$AL2114,'Input Sheet'!M:M)</f>
        <v>0</v>
      </c>
      <c r="AJ2114" s="28">
        <f>+SUMIF('Input Sheet'!$S:$S,$AL2114,'Input Sheet'!N:N)</f>
        <v>0</v>
      </c>
      <c r="AK2114" s="28"/>
      <c r="AL2114" s="27" t="str">
        <f t="shared" si="163"/>
        <v>140-7495</v>
      </c>
      <c r="AM2114" s="34" t="str">
        <f t="shared" si="164"/>
        <v>Admin &amp; Other</v>
      </c>
      <c r="AN2114" s="34" t="str">
        <f t="shared" si="165"/>
        <v>Admin &amp; OtherR&amp;M and Cleaning as % of Total Gross Profit</v>
      </c>
      <c r="AO2114" s="35"/>
      <c r="AP2114" s="35"/>
      <c r="AQ2114" s="35"/>
    </row>
    <row r="2115" spans="1:43" x14ac:dyDescent="0.25">
      <c r="A2115" s="27" t="s">
        <v>103</v>
      </c>
      <c r="B2115" s="27" t="s">
        <v>104</v>
      </c>
      <c r="C2115" s="27" t="s">
        <v>104</v>
      </c>
      <c r="D2115" s="27" t="s">
        <v>219</v>
      </c>
      <c r="E2115" s="27" t="s">
        <v>684</v>
      </c>
      <c r="F2115" s="27" t="s">
        <v>720</v>
      </c>
      <c r="G2115" s="27" t="s">
        <v>721</v>
      </c>
      <c r="H2115" s="34" t="s">
        <v>644</v>
      </c>
      <c r="I2115" s="34" t="s">
        <v>722</v>
      </c>
      <c r="J2115" s="34" t="str">
        <f t="shared" ref="J2115:J2178" si="166">+H2115&amp;I2115</f>
        <v>Admin &amp; OtherR&amp;M and Cleaning as % of Total Gross Profit</v>
      </c>
      <c r="K2115" s="34" t="str">
        <f t="shared" ref="K2115:K2178" si="167">+E2115&amp;G2115</f>
        <v>147Cleaning &amp; Security - Toyota</v>
      </c>
      <c r="L2115" s="28">
        <f>+SUMIF('TB 4-24'!M:M,$AL2115,'TB 4-24'!G:G)</f>
        <v>0</v>
      </c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>
        <f>+SUMIF('Input Sheet'!$S:$S,$AL2115,'Input Sheet'!C:C)</f>
        <v>0</v>
      </c>
      <c r="Z2115" s="28">
        <f>+SUMIF('Input Sheet'!$S:$S,$AL2115,'Input Sheet'!D:D)</f>
        <v>0</v>
      </c>
      <c r="AA2115" s="28">
        <f>+SUMIF('Input Sheet'!$S:$S,$AL2115,'Input Sheet'!E:E)</f>
        <v>0</v>
      </c>
      <c r="AB2115" s="28">
        <f>+SUMIF('Input Sheet'!$S:$S,$AL2115,'Input Sheet'!F:F)</f>
        <v>0</v>
      </c>
      <c r="AC2115" s="28">
        <f>+SUMIF('Input Sheet'!$S:$S,$AL2115,'Input Sheet'!G:G)</f>
        <v>0</v>
      </c>
      <c r="AD2115" s="28">
        <f>+SUMIF('Input Sheet'!$S:$S,$AL2115,'Input Sheet'!H:H)</f>
        <v>0</v>
      </c>
      <c r="AE2115" s="28">
        <f>+SUMIF('Input Sheet'!$S:$S,$AL2115,'Input Sheet'!I:I)</f>
        <v>0</v>
      </c>
      <c r="AF2115" s="28">
        <f>+SUMIF('Input Sheet'!$S:$S,$AL2115,'Input Sheet'!J:J)</f>
        <v>0</v>
      </c>
      <c r="AG2115" s="28">
        <f>+SUMIF('Input Sheet'!$S:$S,$AL2115,'Input Sheet'!K:K)</f>
        <v>0</v>
      </c>
      <c r="AH2115" s="28">
        <f>+SUMIF('Input Sheet'!$S:$S,$AL2115,'Input Sheet'!L:L)</f>
        <v>0</v>
      </c>
      <c r="AI2115" s="28">
        <f>+SUMIF('Input Sheet'!$S:$S,$AL2115,'Input Sheet'!M:M)</f>
        <v>0</v>
      </c>
      <c r="AJ2115" s="28">
        <f>+SUMIF('Input Sheet'!$S:$S,$AL2115,'Input Sheet'!N:N)</f>
        <v>0</v>
      </c>
      <c r="AK2115" s="28"/>
      <c r="AL2115" s="27" t="str">
        <f t="shared" ref="AL2115:AL2178" si="168">+E2115&amp;"-"&amp;D2115</f>
        <v>147-7495</v>
      </c>
      <c r="AM2115" s="34" t="str">
        <f t="shared" si="164"/>
        <v>Admin &amp; Other</v>
      </c>
      <c r="AN2115" s="34" t="str">
        <f t="shared" si="165"/>
        <v>Admin &amp; OtherR&amp;M and Cleaning as % of Total Gross Profit</v>
      </c>
      <c r="AO2115" s="35"/>
      <c r="AP2115" s="35"/>
      <c r="AQ2115" s="35"/>
    </row>
    <row r="2116" spans="1:43" x14ac:dyDescent="0.25">
      <c r="A2116" s="27" t="s">
        <v>103</v>
      </c>
      <c r="B2116" s="27" t="s">
        <v>104</v>
      </c>
      <c r="C2116" s="27" t="s">
        <v>671</v>
      </c>
      <c r="D2116" s="27" t="s">
        <v>223</v>
      </c>
      <c r="E2116" s="27" t="s">
        <v>683</v>
      </c>
      <c r="F2116" s="27" t="s">
        <v>737</v>
      </c>
      <c r="G2116" s="27" t="s">
        <v>738</v>
      </c>
      <c r="H2116" s="34" t="s">
        <v>644</v>
      </c>
      <c r="I2116" s="34" t="s">
        <v>645</v>
      </c>
      <c r="J2116" s="34" t="str">
        <f t="shared" si="166"/>
        <v>Admin &amp; OtherOther Overheads as % of Total Gross Profit</v>
      </c>
      <c r="K2116" s="34" t="str">
        <f t="shared" si="167"/>
        <v>340Travel expenses - Toyota</v>
      </c>
      <c r="L2116" s="28">
        <f>+SUMIF('TB 4-24'!M:M,$AL2116,'TB 4-24'!G:G)</f>
        <v>0</v>
      </c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>
        <f>+SUMIF('Input Sheet'!$S:$S,$AL2116,'Input Sheet'!C:C)</f>
        <v>0</v>
      </c>
      <c r="Z2116" s="28">
        <f>+SUMIF('Input Sheet'!$S:$S,$AL2116,'Input Sheet'!D:D)</f>
        <v>0</v>
      </c>
      <c r="AA2116" s="28">
        <f>+SUMIF('Input Sheet'!$S:$S,$AL2116,'Input Sheet'!E:E)</f>
        <v>0</v>
      </c>
      <c r="AB2116" s="28">
        <f>+SUMIF('Input Sheet'!$S:$S,$AL2116,'Input Sheet'!F:F)</f>
        <v>0</v>
      </c>
      <c r="AC2116" s="28">
        <f>+SUMIF('Input Sheet'!$S:$S,$AL2116,'Input Sheet'!G:G)</f>
        <v>0</v>
      </c>
      <c r="AD2116" s="28">
        <f>+SUMIF('Input Sheet'!$S:$S,$AL2116,'Input Sheet'!H:H)</f>
        <v>0</v>
      </c>
      <c r="AE2116" s="28">
        <f>+SUMIF('Input Sheet'!$S:$S,$AL2116,'Input Sheet'!I:I)</f>
        <v>0</v>
      </c>
      <c r="AF2116" s="28">
        <f>+SUMIF('Input Sheet'!$S:$S,$AL2116,'Input Sheet'!J:J)</f>
        <v>0</v>
      </c>
      <c r="AG2116" s="28">
        <f>+SUMIF('Input Sheet'!$S:$S,$AL2116,'Input Sheet'!K:K)</f>
        <v>0</v>
      </c>
      <c r="AH2116" s="28">
        <f>+SUMIF('Input Sheet'!$S:$S,$AL2116,'Input Sheet'!L:L)</f>
        <v>0</v>
      </c>
      <c r="AI2116" s="28">
        <f>+SUMIF('Input Sheet'!$S:$S,$AL2116,'Input Sheet'!M:M)</f>
        <v>0</v>
      </c>
      <c r="AJ2116" s="28">
        <f>+SUMIF('Input Sheet'!$S:$S,$AL2116,'Input Sheet'!N:N)</f>
        <v>0</v>
      </c>
      <c r="AK2116" s="28"/>
      <c r="AL2116" s="27" t="str">
        <f t="shared" si="168"/>
        <v>340-7510</v>
      </c>
      <c r="AM2116" s="34" t="str">
        <f t="shared" ref="AM2116:AM2179" si="169">H2116</f>
        <v>Admin &amp; Other</v>
      </c>
      <c r="AN2116" s="34" t="str">
        <f t="shared" ref="AN2116:AN2179" si="170">J2116</f>
        <v>Admin &amp; OtherOther Overheads as % of Total Gross Profit</v>
      </c>
      <c r="AO2116" s="35"/>
      <c r="AP2116" s="35"/>
      <c r="AQ2116" s="35"/>
    </row>
    <row r="2117" spans="1:43" x14ac:dyDescent="0.25">
      <c r="A2117" s="27" t="s">
        <v>103</v>
      </c>
      <c r="B2117" s="27" t="s">
        <v>104</v>
      </c>
      <c r="C2117" s="27" t="s">
        <v>104</v>
      </c>
      <c r="D2117" s="27" t="s">
        <v>223</v>
      </c>
      <c r="E2117" s="27" t="s">
        <v>649</v>
      </c>
      <c r="F2117" s="27" t="s">
        <v>737</v>
      </c>
      <c r="G2117" s="27" t="s">
        <v>738</v>
      </c>
      <c r="H2117" s="34" t="s">
        <v>644</v>
      </c>
      <c r="I2117" s="34" t="s">
        <v>645</v>
      </c>
      <c r="J2117" s="34" t="str">
        <f t="shared" si="166"/>
        <v>Admin &amp; OtherOther Overheads as % of Total Gross Profit</v>
      </c>
      <c r="K2117" s="34" t="str">
        <f t="shared" si="167"/>
        <v>110Travel expenses - Toyota</v>
      </c>
      <c r="L2117" s="28">
        <f>+SUMIF('TB 4-24'!M:M,$AL2117,'TB 4-24'!G:G)</f>
        <v>0</v>
      </c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>
        <f>+SUMIF('Input Sheet'!$S:$S,$AL2117,'Input Sheet'!C:C)</f>
        <v>0</v>
      </c>
      <c r="Z2117" s="28">
        <f>+SUMIF('Input Sheet'!$S:$S,$AL2117,'Input Sheet'!D:D)</f>
        <v>0</v>
      </c>
      <c r="AA2117" s="28">
        <f>+SUMIF('Input Sheet'!$S:$S,$AL2117,'Input Sheet'!E:E)</f>
        <v>0</v>
      </c>
      <c r="AB2117" s="28">
        <f>+SUMIF('Input Sheet'!$S:$S,$AL2117,'Input Sheet'!F:F)</f>
        <v>0</v>
      </c>
      <c r="AC2117" s="28">
        <f>+SUMIF('Input Sheet'!$S:$S,$AL2117,'Input Sheet'!G:G)</f>
        <v>0</v>
      </c>
      <c r="AD2117" s="28">
        <f>+SUMIF('Input Sheet'!$S:$S,$AL2117,'Input Sheet'!H:H)</f>
        <v>0</v>
      </c>
      <c r="AE2117" s="28">
        <f>+SUMIF('Input Sheet'!$S:$S,$AL2117,'Input Sheet'!I:I)</f>
        <v>0</v>
      </c>
      <c r="AF2117" s="28">
        <f>+SUMIF('Input Sheet'!$S:$S,$AL2117,'Input Sheet'!J:J)</f>
        <v>0</v>
      </c>
      <c r="AG2117" s="28">
        <f>+SUMIF('Input Sheet'!$S:$S,$AL2117,'Input Sheet'!K:K)</f>
        <v>0</v>
      </c>
      <c r="AH2117" s="28">
        <f>+SUMIF('Input Sheet'!$S:$S,$AL2117,'Input Sheet'!L:L)</f>
        <v>0</v>
      </c>
      <c r="AI2117" s="28">
        <f>+SUMIF('Input Sheet'!$S:$S,$AL2117,'Input Sheet'!M:M)</f>
        <v>0</v>
      </c>
      <c r="AJ2117" s="28">
        <f>+SUMIF('Input Sheet'!$S:$S,$AL2117,'Input Sheet'!N:N)</f>
        <v>0</v>
      </c>
      <c r="AK2117" s="28"/>
      <c r="AL2117" s="27" t="str">
        <f t="shared" si="168"/>
        <v>110-7510</v>
      </c>
      <c r="AM2117" s="34" t="str">
        <f t="shared" si="169"/>
        <v>Admin &amp; Other</v>
      </c>
      <c r="AN2117" s="34" t="str">
        <f t="shared" si="170"/>
        <v>Admin &amp; OtherOther Overheads as % of Total Gross Profit</v>
      </c>
      <c r="AO2117" s="35"/>
      <c r="AP2117" s="35"/>
      <c r="AQ2117" s="35"/>
    </row>
    <row r="2118" spans="1:43" x14ac:dyDescent="0.25">
      <c r="A2118" s="27" t="s">
        <v>103</v>
      </c>
      <c r="B2118" s="27" t="s">
        <v>104</v>
      </c>
      <c r="C2118" s="27" t="s">
        <v>657</v>
      </c>
      <c r="D2118" s="27" t="s">
        <v>223</v>
      </c>
      <c r="E2118" s="27" t="s">
        <v>658</v>
      </c>
      <c r="F2118" s="27" t="s">
        <v>737</v>
      </c>
      <c r="G2118" s="27" t="s">
        <v>738</v>
      </c>
      <c r="H2118" s="34" t="s">
        <v>644</v>
      </c>
      <c r="I2118" s="34" t="s">
        <v>645</v>
      </c>
      <c r="J2118" s="34" t="str">
        <f t="shared" si="166"/>
        <v>Admin &amp; OtherOther Overheads as % of Total Gross Profit</v>
      </c>
      <c r="K2118" s="34" t="str">
        <f t="shared" si="167"/>
        <v>210Travel expenses - Toyota</v>
      </c>
      <c r="L2118" s="28">
        <f>+SUMIF('TB 4-24'!M:M,$AL2118,'TB 4-24'!G:G)</f>
        <v>0</v>
      </c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>
        <f>+SUMIF('Input Sheet'!$S:$S,$AL2118,'Input Sheet'!C:C)</f>
        <v>0</v>
      </c>
      <c r="Z2118" s="28">
        <f>+SUMIF('Input Sheet'!$S:$S,$AL2118,'Input Sheet'!D:D)</f>
        <v>0</v>
      </c>
      <c r="AA2118" s="28">
        <f>+SUMIF('Input Sheet'!$S:$S,$AL2118,'Input Sheet'!E:E)</f>
        <v>0</v>
      </c>
      <c r="AB2118" s="28">
        <f>+SUMIF('Input Sheet'!$S:$S,$AL2118,'Input Sheet'!F:F)</f>
        <v>0</v>
      </c>
      <c r="AC2118" s="28">
        <f>+SUMIF('Input Sheet'!$S:$S,$AL2118,'Input Sheet'!G:G)</f>
        <v>0</v>
      </c>
      <c r="AD2118" s="28">
        <f>+SUMIF('Input Sheet'!$S:$S,$AL2118,'Input Sheet'!H:H)</f>
        <v>0</v>
      </c>
      <c r="AE2118" s="28">
        <f>+SUMIF('Input Sheet'!$S:$S,$AL2118,'Input Sheet'!I:I)</f>
        <v>0</v>
      </c>
      <c r="AF2118" s="28">
        <f>+SUMIF('Input Sheet'!$S:$S,$AL2118,'Input Sheet'!J:J)</f>
        <v>0</v>
      </c>
      <c r="AG2118" s="28">
        <f>+SUMIF('Input Sheet'!$S:$S,$AL2118,'Input Sheet'!K:K)</f>
        <v>0</v>
      </c>
      <c r="AH2118" s="28">
        <f>+SUMIF('Input Sheet'!$S:$S,$AL2118,'Input Sheet'!L:L)</f>
        <v>0</v>
      </c>
      <c r="AI2118" s="28">
        <f>+SUMIF('Input Sheet'!$S:$S,$AL2118,'Input Sheet'!M:M)</f>
        <v>0</v>
      </c>
      <c r="AJ2118" s="28">
        <f>+SUMIF('Input Sheet'!$S:$S,$AL2118,'Input Sheet'!N:N)</f>
        <v>0</v>
      </c>
      <c r="AK2118" s="28"/>
      <c r="AL2118" s="27" t="str">
        <f t="shared" si="168"/>
        <v>210-7510</v>
      </c>
      <c r="AM2118" s="34" t="str">
        <f t="shared" si="169"/>
        <v>Admin &amp; Other</v>
      </c>
      <c r="AN2118" s="34" t="str">
        <f t="shared" si="170"/>
        <v>Admin &amp; OtherOther Overheads as % of Total Gross Profit</v>
      </c>
      <c r="AO2118" s="35"/>
      <c r="AP2118" s="35"/>
      <c r="AQ2118" s="35"/>
    </row>
    <row r="2119" spans="1:43" x14ac:dyDescent="0.25">
      <c r="A2119" s="27" t="s">
        <v>103</v>
      </c>
      <c r="B2119" s="27" t="s">
        <v>104</v>
      </c>
      <c r="C2119" s="27" t="s">
        <v>671</v>
      </c>
      <c r="D2119" s="27" t="s">
        <v>223</v>
      </c>
      <c r="E2119" s="27" t="s">
        <v>675</v>
      </c>
      <c r="F2119" s="27" t="s">
        <v>737</v>
      </c>
      <c r="G2119" s="27" t="s">
        <v>738</v>
      </c>
      <c r="H2119" s="34" t="s">
        <v>644</v>
      </c>
      <c r="I2119" s="34" t="s">
        <v>645</v>
      </c>
      <c r="J2119" s="34" t="str">
        <f t="shared" si="166"/>
        <v>Admin &amp; OtherOther Overheads as % of Total Gross Profit</v>
      </c>
      <c r="K2119" s="34" t="str">
        <f t="shared" si="167"/>
        <v>330Travel expenses - Toyota</v>
      </c>
      <c r="L2119" s="28">
        <f>+SUMIF('TB 4-24'!M:M,$AL2119,'TB 4-24'!G:G)</f>
        <v>0</v>
      </c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>
        <f>+SUMIF('Input Sheet'!$S:$S,$AL2119,'Input Sheet'!C:C)</f>
        <v>0</v>
      </c>
      <c r="Z2119" s="28">
        <f>+SUMIF('Input Sheet'!$S:$S,$AL2119,'Input Sheet'!D:D)</f>
        <v>0</v>
      </c>
      <c r="AA2119" s="28">
        <f>+SUMIF('Input Sheet'!$S:$S,$AL2119,'Input Sheet'!E:E)</f>
        <v>0</v>
      </c>
      <c r="AB2119" s="28">
        <f>+SUMIF('Input Sheet'!$S:$S,$AL2119,'Input Sheet'!F:F)</f>
        <v>0</v>
      </c>
      <c r="AC2119" s="28">
        <f>+SUMIF('Input Sheet'!$S:$S,$AL2119,'Input Sheet'!G:G)</f>
        <v>0</v>
      </c>
      <c r="AD2119" s="28">
        <f>+SUMIF('Input Sheet'!$S:$S,$AL2119,'Input Sheet'!H:H)</f>
        <v>0</v>
      </c>
      <c r="AE2119" s="28">
        <f>+SUMIF('Input Sheet'!$S:$S,$AL2119,'Input Sheet'!I:I)</f>
        <v>0</v>
      </c>
      <c r="AF2119" s="28">
        <f>+SUMIF('Input Sheet'!$S:$S,$AL2119,'Input Sheet'!J:J)</f>
        <v>0</v>
      </c>
      <c r="AG2119" s="28">
        <f>+SUMIF('Input Sheet'!$S:$S,$AL2119,'Input Sheet'!K:K)</f>
        <v>0</v>
      </c>
      <c r="AH2119" s="28">
        <f>+SUMIF('Input Sheet'!$S:$S,$AL2119,'Input Sheet'!L:L)</f>
        <v>0</v>
      </c>
      <c r="AI2119" s="28">
        <f>+SUMIF('Input Sheet'!$S:$S,$AL2119,'Input Sheet'!M:M)</f>
        <v>0</v>
      </c>
      <c r="AJ2119" s="28">
        <f>+SUMIF('Input Sheet'!$S:$S,$AL2119,'Input Sheet'!N:N)</f>
        <v>0</v>
      </c>
      <c r="AK2119" s="28"/>
      <c r="AL2119" s="27" t="str">
        <f t="shared" si="168"/>
        <v>330-7510</v>
      </c>
      <c r="AM2119" s="34" t="str">
        <f t="shared" si="169"/>
        <v>Admin &amp; Other</v>
      </c>
      <c r="AN2119" s="34" t="str">
        <f t="shared" si="170"/>
        <v>Admin &amp; OtherOther Overheads as % of Total Gross Profit</v>
      </c>
      <c r="AO2119" s="35"/>
      <c r="AP2119" s="35"/>
      <c r="AQ2119" s="35"/>
    </row>
    <row r="2120" spans="1:43" x14ac:dyDescent="0.25">
      <c r="A2120" s="27" t="s">
        <v>103</v>
      </c>
      <c r="B2120" s="27" t="s">
        <v>104</v>
      </c>
      <c r="C2120" s="27" t="s">
        <v>657</v>
      </c>
      <c r="D2120" s="27" t="s">
        <v>223</v>
      </c>
      <c r="E2120" s="27" t="s">
        <v>660</v>
      </c>
      <c r="F2120" s="27" t="s">
        <v>737</v>
      </c>
      <c r="G2120" s="27" t="s">
        <v>738</v>
      </c>
      <c r="H2120" s="34" t="s">
        <v>644</v>
      </c>
      <c r="I2120" s="34" t="s">
        <v>645</v>
      </c>
      <c r="J2120" s="34" t="str">
        <f t="shared" si="166"/>
        <v>Admin &amp; OtherOther Overheads as % of Total Gross Profit</v>
      </c>
      <c r="K2120" s="34" t="str">
        <f t="shared" si="167"/>
        <v>200Travel expenses - Toyota</v>
      </c>
      <c r="L2120" s="28">
        <f>+SUMIF('TB 4-24'!M:M,$AL2120,'TB 4-24'!G:G)</f>
        <v>0</v>
      </c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>
        <f>+SUMIF('Input Sheet'!$S:$S,$AL2120,'Input Sheet'!C:C)</f>
        <v>0</v>
      </c>
      <c r="Z2120" s="28">
        <f>+SUMIF('Input Sheet'!$S:$S,$AL2120,'Input Sheet'!D:D)</f>
        <v>0</v>
      </c>
      <c r="AA2120" s="28">
        <f>+SUMIF('Input Sheet'!$S:$S,$AL2120,'Input Sheet'!E:E)</f>
        <v>0</v>
      </c>
      <c r="AB2120" s="28">
        <f>+SUMIF('Input Sheet'!$S:$S,$AL2120,'Input Sheet'!F:F)</f>
        <v>0</v>
      </c>
      <c r="AC2120" s="28">
        <f>+SUMIF('Input Sheet'!$S:$S,$AL2120,'Input Sheet'!G:G)</f>
        <v>0</v>
      </c>
      <c r="AD2120" s="28">
        <f>+SUMIF('Input Sheet'!$S:$S,$AL2120,'Input Sheet'!H:H)</f>
        <v>0</v>
      </c>
      <c r="AE2120" s="28">
        <f>+SUMIF('Input Sheet'!$S:$S,$AL2120,'Input Sheet'!I:I)</f>
        <v>0</v>
      </c>
      <c r="AF2120" s="28">
        <f>+SUMIF('Input Sheet'!$S:$S,$AL2120,'Input Sheet'!J:J)</f>
        <v>0</v>
      </c>
      <c r="AG2120" s="28">
        <f>+SUMIF('Input Sheet'!$S:$S,$AL2120,'Input Sheet'!K:K)</f>
        <v>0</v>
      </c>
      <c r="AH2120" s="28">
        <f>+SUMIF('Input Sheet'!$S:$S,$AL2120,'Input Sheet'!L:L)</f>
        <v>0</v>
      </c>
      <c r="AI2120" s="28">
        <f>+SUMIF('Input Sheet'!$S:$S,$AL2120,'Input Sheet'!M:M)</f>
        <v>0</v>
      </c>
      <c r="AJ2120" s="28">
        <f>+SUMIF('Input Sheet'!$S:$S,$AL2120,'Input Sheet'!N:N)</f>
        <v>0</v>
      </c>
      <c r="AK2120" s="28"/>
      <c r="AL2120" s="27" t="str">
        <f t="shared" si="168"/>
        <v>200-7510</v>
      </c>
      <c r="AM2120" s="34" t="str">
        <f t="shared" si="169"/>
        <v>Admin &amp; Other</v>
      </c>
      <c r="AN2120" s="34" t="str">
        <f t="shared" si="170"/>
        <v>Admin &amp; OtherOther Overheads as % of Total Gross Profit</v>
      </c>
      <c r="AO2120" s="35"/>
      <c r="AP2120" s="35"/>
      <c r="AQ2120" s="35"/>
    </row>
    <row r="2121" spans="1:43" x14ac:dyDescent="0.25">
      <c r="A2121" s="27" t="s">
        <v>103</v>
      </c>
      <c r="B2121" s="27" t="s">
        <v>104</v>
      </c>
      <c r="C2121" s="27" t="s">
        <v>657</v>
      </c>
      <c r="D2121" s="27" t="s">
        <v>223</v>
      </c>
      <c r="E2121" s="27" t="s">
        <v>659</v>
      </c>
      <c r="F2121" s="27" t="s">
        <v>737</v>
      </c>
      <c r="G2121" s="27" t="s">
        <v>738</v>
      </c>
      <c r="H2121" s="34" t="s">
        <v>644</v>
      </c>
      <c r="I2121" s="34" t="s">
        <v>645</v>
      </c>
      <c r="J2121" s="34" t="str">
        <f t="shared" si="166"/>
        <v>Admin &amp; OtherOther Overheads as % of Total Gross Profit</v>
      </c>
      <c r="K2121" s="34" t="str">
        <f t="shared" si="167"/>
        <v>220Travel expenses - Toyota</v>
      </c>
      <c r="L2121" s="28">
        <f>+SUMIF('TB 4-24'!M:M,$AL2121,'TB 4-24'!G:G)</f>
        <v>0</v>
      </c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>
        <f>+SUMIF('Input Sheet'!$S:$S,$AL2121,'Input Sheet'!C:C)</f>
        <v>0</v>
      </c>
      <c r="Z2121" s="28">
        <f>+SUMIF('Input Sheet'!$S:$S,$AL2121,'Input Sheet'!D:D)</f>
        <v>0</v>
      </c>
      <c r="AA2121" s="28">
        <f>+SUMIF('Input Sheet'!$S:$S,$AL2121,'Input Sheet'!E:E)</f>
        <v>0</v>
      </c>
      <c r="AB2121" s="28">
        <f>+SUMIF('Input Sheet'!$S:$S,$AL2121,'Input Sheet'!F:F)</f>
        <v>0</v>
      </c>
      <c r="AC2121" s="28">
        <f>+SUMIF('Input Sheet'!$S:$S,$AL2121,'Input Sheet'!G:G)</f>
        <v>0</v>
      </c>
      <c r="AD2121" s="28">
        <f>+SUMIF('Input Sheet'!$S:$S,$AL2121,'Input Sheet'!H:H)</f>
        <v>0</v>
      </c>
      <c r="AE2121" s="28">
        <f>+SUMIF('Input Sheet'!$S:$S,$AL2121,'Input Sheet'!I:I)</f>
        <v>0</v>
      </c>
      <c r="AF2121" s="28">
        <f>+SUMIF('Input Sheet'!$S:$S,$AL2121,'Input Sheet'!J:J)</f>
        <v>0</v>
      </c>
      <c r="AG2121" s="28">
        <f>+SUMIF('Input Sheet'!$S:$S,$AL2121,'Input Sheet'!K:K)</f>
        <v>0</v>
      </c>
      <c r="AH2121" s="28">
        <f>+SUMIF('Input Sheet'!$S:$S,$AL2121,'Input Sheet'!L:L)</f>
        <v>0</v>
      </c>
      <c r="AI2121" s="28">
        <f>+SUMIF('Input Sheet'!$S:$S,$AL2121,'Input Sheet'!M:M)</f>
        <v>0</v>
      </c>
      <c r="AJ2121" s="28">
        <f>+SUMIF('Input Sheet'!$S:$S,$AL2121,'Input Sheet'!N:N)</f>
        <v>0</v>
      </c>
      <c r="AK2121" s="28"/>
      <c r="AL2121" s="27" t="str">
        <f t="shared" si="168"/>
        <v>220-7510</v>
      </c>
      <c r="AM2121" s="34" t="str">
        <f t="shared" si="169"/>
        <v>Admin &amp; Other</v>
      </c>
      <c r="AN2121" s="34" t="str">
        <f t="shared" si="170"/>
        <v>Admin &amp; OtherOther Overheads as % of Total Gross Profit</v>
      </c>
      <c r="AO2121" s="35"/>
      <c r="AP2121" s="35"/>
      <c r="AQ2121" s="35"/>
    </row>
    <row r="2122" spans="1:43" x14ac:dyDescent="0.25">
      <c r="A2122" s="27" t="s">
        <v>103</v>
      </c>
      <c r="B2122" s="27" t="s">
        <v>104</v>
      </c>
      <c r="C2122" s="27" t="s">
        <v>657</v>
      </c>
      <c r="D2122" s="27" t="s">
        <v>223</v>
      </c>
      <c r="E2122" s="27" t="s">
        <v>661</v>
      </c>
      <c r="F2122" s="27" t="s">
        <v>737</v>
      </c>
      <c r="G2122" s="27" t="s">
        <v>738</v>
      </c>
      <c r="H2122" s="34" t="s">
        <v>644</v>
      </c>
      <c r="I2122" s="34" t="s">
        <v>645</v>
      </c>
      <c r="J2122" s="34" t="str">
        <f t="shared" si="166"/>
        <v>Admin &amp; OtherOther Overheads as % of Total Gross Profit</v>
      </c>
      <c r="K2122" s="34" t="str">
        <f t="shared" si="167"/>
        <v>221Travel expenses - Toyota</v>
      </c>
      <c r="L2122" s="28">
        <f>+SUMIF('TB 4-24'!M:M,$AL2122,'TB 4-24'!G:G)</f>
        <v>0</v>
      </c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>
        <f>+SUMIF('Input Sheet'!$S:$S,$AL2122,'Input Sheet'!C:C)</f>
        <v>0</v>
      </c>
      <c r="Z2122" s="28">
        <f>+SUMIF('Input Sheet'!$S:$S,$AL2122,'Input Sheet'!D:D)</f>
        <v>0</v>
      </c>
      <c r="AA2122" s="28">
        <f>+SUMIF('Input Sheet'!$S:$S,$AL2122,'Input Sheet'!E:E)</f>
        <v>0</v>
      </c>
      <c r="AB2122" s="28">
        <f>+SUMIF('Input Sheet'!$S:$S,$AL2122,'Input Sheet'!F:F)</f>
        <v>0</v>
      </c>
      <c r="AC2122" s="28">
        <f>+SUMIF('Input Sheet'!$S:$S,$AL2122,'Input Sheet'!G:G)</f>
        <v>0</v>
      </c>
      <c r="AD2122" s="28">
        <f>+SUMIF('Input Sheet'!$S:$S,$AL2122,'Input Sheet'!H:H)</f>
        <v>0</v>
      </c>
      <c r="AE2122" s="28">
        <f>+SUMIF('Input Sheet'!$S:$S,$AL2122,'Input Sheet'!I:I)</f>
        <v>0</v>
      </c>
      <c r="AF2122" s="28">
        <f>+SUMIF('Input Sheet'!$S:$S,$AL2122,'Input Sheet'!J:J)</f>
        <v>0</v>
      </c>
      <c r="AG2122" s="28">
        <f>+SUMIF('Input Sheet'!$S:$S,$AL2122,'Input Sheet'!K:K)</f>
        <v>0</v>
      </c>
      <c r="AH2122" s="28">
        <f>+SUMIF('Input Sheet'!$S:$S,$AL2122,'Input Sheet'!L:L)</f>
        <v>0</v>
      </c>
      <c r="AI2122" s="28">
        <f>+SUMIF('Input Sheet'!$S:$S,$AL2122,'Input Sheet'!M:M)</f>
        <v>0</v>
      </c>
      <c r="AJ2122" s="28">
        <f>+SUMIF('Input Sheet'!$S:$S,$AL2122,'Input Sheet'!N:N)</f>
        <v>0</v>
      </c>
      <c r="AK2122" s="28"/>
      <c r="AL2122" s="27" t="str">
        <f t="shared" si="168"/>
        <v>221-7510</v>
      </c>
      <c r="AM2122" s="34" t="str">
        <f t="shared" si="169"/>
        <v>Admin &amp; Other</v>
      </c>
      <c r="AN2122" s="34" t="str">
        <f t="shared" si="170"/>
        <v>Admin &amp; OtherOther Overheads as % of Total Gross Profit</v>
      </c>
      <c r="AO2122" s="35"/>
      <c r="AP2122" s="35"/>
      <c r="AQ2122" s="35"/>
    </row>
    <row r="2123" spans="1:43" x14ac:dyDescent="0.25">
      <c r="A2123" s="27" t="s">
        <v>103</v>
      </c>
      <c r="B2123" s="27" t="s">
        <v>104</v>
      </c>
      <c r="C2123" s="27" t="s">
        <v>657</v>
      </c>
      <c r="D2123" s="27" t="s">
        <v>223</v>
      </c>
      <c r="E2123" s="27" t="s">
        <v>681</v>
      </c>
      <c r="F2123" s="27" t="s">
        <v>737</v>
      </c>
      <c r="G2123" s="27" t="s">
        <v>738</v>
      </c>
      <c r="H2123" s="34" t="s">
        <v>644</v>
      </c>
      <c r="I2123" s="34" t="s">
        <v>645</v>
      </c>
      <c r="J2123" s="34" t="str">
        <f t="shared" si="166"/>
        <v>Admin &amp; OtherOther Overheads as % of Total Gross Profit</v>
      </c>
      <c r="K2123" s="34" t="str">
        <f t="shared" si="167"/>
        <v>230Travel expenses - Toyota</v>
      </c>
      <c r="L2123" s="28">
        <f>+SUMIF('TB 4-24'!M:M,$AL2123,'TB 4-24'!G:G)</f>
        <v>0</v>
      </c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>
        <f>+SUMIF('Input Sheet'!$S:$S,$AL2123,'Input Sheet'!C:C)</f>
        <v>0</v>
      </c>
      <c r="Z2123" s="28">
        <f>+SUMIF('Input Sheet'!$S:$S,$AL2123,'Input Sheet'!D:D)</f>
        <v>0</v>
      </c>
      <c r="AA2123" s="28">
        <f>+SUMIF('Input Sheet'!$S:$S,$AL2123,'Input Sheet'!E:E)</f>
        <v>0</v>
      </c>
      <c r="AB2123" s="28">
        <f>+SUMIF('Input Sheet'!$S:$S,$AL2123,'Input Sheet'!F:F)</f>
        <v>0</v>
      </c>
      <c r="AC2123" s="28">
        <f>+SUMIF('Input Sheet'!$S:$S,$AL2123,'Input Sheet'!G:G)</f>
        <v>0</v>
      </c>
      <c r="AD2123" s="28">
        <f>+SUMIF('Input Sheet'!$S:$S,$AL2123,'Input Sheet'!H:H)</f>
        <v>0</v>
      </c>
      <c r="AE2123" s="28">
        <f>+SUMIF('Input Sheet'!$S:$S,$AL2123,'Input Sheet'!I:I)</f>
        <v>0</v>
      </c>
      <c r="AF2123" s="28">
        <f>+SUMIF('Input Sheet'!$S:$S,$AL2123,'Input Sheet'!J:J)</f>
        <v>0</v>
      </c>
      <c r="AG2123" s="28">
        <f>+SUMIF('Input Sheet'!$S:$S,$AL2123,'Input Sheet'!K:K)</f>
        <v>0</v>
      </c>
      <c r="AH2123" s="28">
        <f>+SUMIF('Input Sheet'!$S:$S,$AL2123,'Input Sheet'!L:L)</f>
        <v>0</v>
      </c>
      <c r="AI2123" s="28">
        <f>+SUMIF('Input Sheet'!$S:$S,$AL2123,'Input Sheet'!M:M)</f>
        <v>0</v>
      </c>
      <c r="AJ2123" s="28">
        <f>+SUMIF('Input Sheet'!$S:$S,$AL2123,'Input Sheet'!N:N)</f>
        <v>0</v>
      </c>
      <c r="AK2123" s="28"/>
      <c r="AL2123" s="27" t="str">
        <f t="shared" si="168"/>
        <v>230-7510</v>
      </c>
      <c r="AM2123" s="34" t="str">
        <f t="shared" si="169"/>
        <v>Admin &amp; Other</v>
      </c>
      <c r="AN2123" s="34" t="str">
        <f t="shared" si="170"/>
        <v>Admin &amp; OtherOther Overheads as % of Total Gross Profit</v>
      </c>
      <c r="AO2123" s="35"/>
      <c r="AP2123" s="35"/>
      <c r="AQ2123" s="35"/>
    </row>
    <row r="2124" spans="1:43" x14ac:dyDescent="0.25">
      <c r="A2124" s="27" t="s">
        <v>103</v>
      </c>
      <c r="B2124" s="27" t="s">
        <v>104</v>
      </c>
      <c r="C2124" s="27" t="s">
        <v>657</v>
      </c>
      <c r="D2124" s="27" t="s">
        <v>223</v>
      </c>
      <c r="E2124" s="27" t="s">
        <v>682</v>
      </c>
      <c r="F2124" s="27" t="s">
        <v>737</v>
      </c>
      <c r="G2124" s="27" t="s">
        <v>738</v>
      </c>
      <c r="H2124" s="34" t="s">
        <v>644</v>
      </c>
      <c r="I2124" s="34" t="s">
        <v>645</v>
      </c>
      <c r="J2124" s="34" t="str">
        <f t="shared" si="166"/>
        <v>Admin &amp; OtherOther Overheads as % of Total Gross Profit</v>
      </c>
      <c r="K2124" s="34" t="str">
        <f t="shared" si="167"/>
        <v>240Travel expenses - Toyota</v>
      </c>
      <c r="L2124" s="28">
        <f>+SUMIF('TB 4-24'!M:M,$AL2124,'TB 4-24'!G:G)</f>
        <v>0</v>
      </c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>
        <f>+SUMIF('Input Sheet'!$S:$S,$AL2124,'Input Sheet'!C:C)</f>
        <v>0</v>
      </c>
      <c r="Z2124" s="28">
        <f>+SUMIF('Input Sheet'!$S:$S,$AL2124,'Input Sheet'!D:D)</f>
        <v>0</v>
      </c>
      <c r="AA2124" s="28">
        <f>+SUMIF('Input Sheet'!$S:$S,$AL2124,'Input Sheet'!E:E)</f>
        <v>0</v>
      </c>
      <c r="AB2124" s="28">
        <f>+SUMIF('Input Sheet'!$S:$S,$AL2124,'Input Sheet'!F:F)</f>
        <v>0</v>
      </c>
      <c r="AC2124" s="28">
        <f>+SUMIF('Input Sheet'!$S:$S,$AL2124,'Input Sheet'!G:G)</f>
        <v>0</v>
      </c>
      <c r="AD2124" s="28">
        <f>+SUMIF('Input Sheet'!$S:$S,$AL2124,'Input Sheet'!H:H)</f>
        <v>0</v>
      </c>
      <c r="AE2124" s="28">
        <f>+SUMIF('Input Sheet'!$S:$S,$AL2124,'Input Sheet'!I:I)</f>
        <v>0</v>
      </c>
      <c r="AF2124" s="28">
        <f>+SUMIF('Input Sheet'!$S:$S,$AL2124,'Input Sheet'!J:J)</f>
        <v>0</v>
      </c>
      <c r="AG2124" s="28">
        <f>+SUMIF('Input Sheet'!$S:$S,$AL2124,'Input Sheet'!K:K)</f>
        <v>0</v>
      </c>
      <c r="AH2124" s="28">
        <f>+SUMIF('Input Sheet'!$S:$S,$AL2124,'Input Sheet'!L:L)</f>
        <v>0</v>
      </c>
      <c r="AI2124" s="28">
        <f>+SUMIF('Input Sheet'!$S:$S,$AL2124,'Input Sheet'!M:M)</f>
        <v>0</v>
      </c>
      <c r="AJ2124" s="28">
        <f>+SUMIF('Input Sheet'!$S:$S,$AL2124,'Input Sheet'!N:N)</f>
        <v>0</v>
      </c>
      <c r="AK2124" s="28"/>
      <c r="AL2124" s="27" t="str">
        <f t="shared" si="168"/>
        <v>240-7510</v>
      </c>
      <c r="AM2124" s="34" t="str">
        <f t="shared" si="169"/>
        <v>Admin &amp; Other</v>
      </c>
      <c r="AN2124" s="34" t="str">
        <f t="shared" si="170"/>
        <v>Admin &amp; OtherOther Overheads as % of Total Gross Profit</v>
      </c>
      <c r="AO2124" s="35"/>
      <c r="AP2124" s="35"/>
      <c r="AQ2124" s="35"/>
    </row>
    <row r="2125" spans="1:43" x14ac:dyDescent="0.25">
      <c r="A2125" s="27" t="s">
        <v>103</v>
      </c>
      <c r="B2125" s="27" t="s">
        <v>104</v>
      </c>
      <c r="C2125" s="27" t="s">
        <v>657</v>
      </c>
      <c r="D2125" s="27" t="s">
        <v>223</v>
      </c>
      <c r="E2125" s="27" t="s">
        <v>662</v>
      </c>
      <c r="F2125" s="27" t="s">
        <v>737</v>
      </c>
      <c r="G2125" s="27" t="s">
        <v>738</v>
      </c>
      <c r="H2125" s="34" t="s">
        <v>644</v>
      </c>
      <c r="I2125" s="34" t="s">
        <v>645</v>
      </c>
      <c r="J2125" s="34" t="str">
        <f t="shared" si="166"/>
        <v>Admin &amp; OtherOther Overheads as % of Total Gross Profit</v>
      </c>
      <c r="K2125" s="34" t="str">
        <f t="shared" si="167"/>
        <v>260Travel expenses - Toyota</v>
      </c>
      <c r="L2125" s="28">
        <f>+SUMIF('TB 4-24'!M:M,$AL2125,'TB 4-24'!G:G)</f>
        <v>0</v>
      </c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>
        <f>+SUMIF('Input Sheet'!$S:$S,$AL2125,'Input Sheet'!C:C)</f>
        <v>0</v>
      </c>
      <c r="Z2125" s="28">
        <f>+SUMIF('Input Sheet'!$S:$S,$AL2125,'Input Sheet'!D:D)</f>
        <v>0</v>
      </c>
      <c r="AA2125" s="28">
        <f>+SUMIF('Input Sheet'!$S:$S,$AL2125,'Input Sheet'!E:E)</f>
        <v>0</v>
      </c>
      <c r="AB2125" s="28">
        <f>+SUMIF('Input Sheet'!$S:$S,$AL2125,'Input Sheet'!F:F)</f>
        <v>0</v>
      </c>
      <c r="AC2125" s="28">
        <f>+SUMIF('Input Sheet'!$S:$S,$AL2125,'Input Sheet'!G:G)</f>
        <v>0</v>
      </c>
      <c r="AD2125" s="28">
        <f>+SUMIF('Input Sheet'!$S:$S,$AL2125,'Input Sheet'!H:H)</f>
        <v>0</v>
      </c>
      <c r="AE2125" s="28">
        <f>+SUMIF('Input Sheet'!$S:$S,$AL2125,'Input Sheet'!I:I)</f>
        <v>0</v>
      </c>
      <c r="AF2125" s="28">
        <f>+SUMIF('Input Sheet'!$S:$S,$AL2125,'Input Sheet'!J:J)</f>
        <v>0</v>
      </c>
      <c r="AG2125" s="28">
        <f>+SUMIF('Input Sheet'!$S:$S,$AL2125,'Input Sheet'!K:K)</f>
        <v>0</v>
      </c>
      <c r="AH2125" s="28">
        <f>+SUMIF('Input Sheet'!$S:$S,$AL2125,'Input Sheet'!L:L)</f>
        <v>0</v>
      </c>
      <c r="AI2125" s="28">
        <f>+SUMIF('Input Sheet'!$S:$S,$AL2125,'Input Sheet'!M:M)</f>
        <v>0</v>
      </c>
      <c r="AJ2125" s="28">
        <f>+SUMIF('Input Sheet'!$S:$S,$AL2125,'Input Sheet'!N:N)</f>
        <v>0</v>
      </c>
      <c r="AK2125" s="28"/>
      <c r="AL2125" s="27" t="str">
        <f t="shared" si="168"/>
        <v>260-7510</v>
      </c>
      <c r="AM2125" s="34" t="str">
        <f t="shared" si="169"/>
        <v>Admin &amp; Other</v>
      </c>
      <c r="AN2125" s="34" t="str">
        <f t="shared" si="170"/>
        <v>Admin &amp; OtherOther Overheads as % of Total Gross Profit</v>
      </c>
      <c r="AO2125" s="35"/>
      <c r="AP2125" s="35"/>
      <c r="AQ2125" s="35"/>
    </row>
    <row r="2126" spans="1:43" x14ac:dyDescent="0.25">
      <c r="A2126" s="27" t="s">
        <v>103</v>
      </c>
      <c r="B2126" s="27" t="s">
        <v>104</v>
      </c>
      <c r="C2126" s="27" t="s">
        <v>663</v>
      </c>
      <c r="D2126" s="27" t="s">
        <v>223</v>
      </c>
      <c r="E2126" s="27" t="s">
        <v>664</v>
      </c>
      <c r="F2126" s="27" t="s">
        <v>737</v>
      </c>
      <c r="G2126" s="27" t="s">
        <v>738</v>
      </c>
      <c r="H2126" s="34" t="s">
        <v>644</v>
      </c>
      <c r="I2126" s="34" t="s">
        <v>645</v>
      </c>
      <c r="J2126" s="34" t="str">
        <f t="shared" si="166"/>
        <v>Admin &amp; OtherOther Overheads as % of Total Gross Profit</v>
      </c>
      <c r="K2126" s="34" t="str">
        <f t="shared" si="167"/>
        <v>400Travel expenses - Toyota</v>
      </c>
      <c r="L2126" s="28">
        <f>+SUMIF('TB 4-24'!M:M,$AL2126,'TB 4-24'!G:G)</f>
        <v>0</v>
      </c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>
        <f>+SUMIF('Input Sheet'!$S:$S,$AL2126,'Input Sheet'!C:C)</f>
        <v>0</v>
      </c>
      <c r="Z2126" s="28">
        <f>+SUMIF('Input Sheet'!$S:$S,$AL2126,'Input Sheet'!D:D)</f>
        <v>0</v>
      </c>
      <c r="AA2126" s="28">
        <f>+SUMIF('Input Sheet'!$S:$S,$AL2126,'Input Sheet'!E:E)</f>
        <v>0</v>
      </c>
      <c r="AB2126" s="28">
        <f>+SUMIF('Input Sheet'!$S:$S,$AL2126,'Input Sheet'!F:F)</f>
        <v>0</v>
      </c>
      <c r="AC2126" s="28">
        <f>+SUMIF('Input Sheet'!$S:$S,$AL2126,'Input Sheet'!G:G)</f>
        <v>0</v>
      </c>
      <c r="AD2126" s="28">
        <f>+SUMIF('Input Sheet'!$S:$S,$AL2126,'Input Sheet'!H:H)</f>
        <v>0</v>
      </c>
      <c r="AE2126" s="28">
        <f>+SUMIF('Input Sheet'!$S:$S,$AL2126,'Input Sheet'!I:I)</f>
        <v>0</v>
      </c>
      <c r="AF2126" s="28">
        <f>+SUMIF('Input Sheet'!$S:$S,$AL2126,'Input Sheet'!J:J)</f>
        <v>0</v>
      </c>
      <c r="AG2126" s="28">
        <f>+SUMIF('Input Sheet'!$S:$S,$AL2126,'Input Sheet'!K:K)</f>
        <v>0</v>
      </c>
      <c r="AH2126" s="28">
        <f>+SUMIF('Input Sheet'!$S:$S,$AL2126,'Input Sheet'!L:L)</f>
        <v>0</v>
      </c>
      <c r="AI2126" s="28">
        <f>+SUMIF('Input Sheet'!$S:$S,$AL2126,'Input Sheet'!M:M)</f>
        <v>0</v>
      </c>
      <c r="AJ2126" s="28">
        <f>+SUMIF('Input Sheet'!$S:$S,$AL2126,'Input Sheet'!N:N)</f>
        <v>0</v>
      </c>
      <c r="AK2126" s="28"/>
      <c r="AL2126" s="27" t="str">
        <f t="shared" si="168"/>
        <v>400-7510</v>
      </c>
      <c r="AM2126" s="34" t="str">
        <f t="shared" si="169"/>
        <v>Admin &amp; Other</v>
      </c>
      <c r="AN2126" s="34" t="str">
        <f t="shared" si="170"/>
        <v>Admin &amp; OtherOther Overheads as % of Total Gross Profit</v>
      </c>
      <c r="AO2126" s="35"/>
      <c r="AP2126" s="35"/>
      <c r="AQ2126" s="35"/>
    </row>
    <row r="2127" spans="1:43" x14ac:dyDescent="0.25">
      <c r="A2127" s="27" t="s">
        <v>103</v>
      </c>
      <c r="B2127" s="27" t="s">
        <v>104</v>
      </c>
      <c r="C2127" s="27" t="s">
        <v>663</v>
      </c>
      <c r="D2127" s="27" t="s">
        <v>223</v>
      </c>
      <c r="E2127" s="27" t="s">
        <v>665</v>
      </c>
      <c r="F2127" s="27" t="s">
        <v>737</v>
      </c>
      <c r="G2127" s="27" t="s">
        <v>738</v>
      </c>
      <c r="H2127" s="34" t="s">
        <v>644</v>
      </c>
      <c r="I2127" s="34" t="s">
        <v>645</v>
      </c>
      <c r="J2127" s="34" t="str">
        <f t="shared" si="166"/>
        <v>Admin &amp; OtherOther Overheads as % of Total Gross Profit</v>
      </c>
      <c r="K2127" s="34" t="str">
        <f t="shared" si="167"/>
        <v>410Travel expenses - Toyota</v>
      </c>
      <c r="L2127" s="28">
        <f>+SUMIF('TB 4-24'!M:M,$AL2127,'TB 4-24'!G:G)</f>
        <v>0</v>
      </c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>
        <f>+SUMIF('Input Sheet'!$S:$S,$AL2127,'Input Sheet'!C:C)</f>
        <v>0</v>
      </c>
      <c r="Z2127" s="28">
        <f>+SUMIF('Input Sheet'!$S:$S,$AL2127,'Input Sheet'!D:D)</f>
        <v>0</v>
      </c>
      <c r="AA2127" s="28">
        <f>+SUMIF('Input Sheet'!$S:$S,$AL2127,'Input Sheet'!E:E)</f>
        <v>0</v>
      </c>
      <c r="AB2127" s="28">
        <f>+SUMIF('Input Sheet'!$S:$S,$AL2127,'Input Sheet'!F:F)</f>
        <v>0</v>
      </c>
      <c r="AC2127" s="28">
        <f>+SUMIF('Input Sheet'!$S:$S,$AL2127,'Input Sheet'!G:G)</f>
        <v>0</v>
      </c>
      <c r="AD2127" s="28">
        <f>+SUMIF('Input Sheet'!$S:$S,$AL2127,'Input Sheet'!H:H)</f>
        <v>0</v>
      </c>
      <c r="AE2127" s="28">
        <f>+SUMIF('Input Sheet'!$S:$S,$AL2127,'Input Sheet'!I:I)</f>
        <v>0</v>
      </c>
      <c r="AF2127" s="28">
        <f>+SUMIF('Input Sheet'!$S:$S,$AL2127,'Input Sheet'!J:J)</f>
        <v>0</v>
      </c>
      <c r="AG2127" s="28">
        <f>+SUMIF('Input Sheet'!$S:$S,$AL2127,'Input Sheet'!K:K)</f>
        <v>0</v>
      </c>
      <c r="AH2127" s="28">
        <f>+SUMIF('Input Sheet'!$S:$S,$AL2127,'Input Sheet'!L:L)</f>
        <v>0</v>
      </c>
      <c r="AI2127" s="28">
        <f>+SUMIF('Input Sheet'!$S:$S,$AL2127,'Input Sheet'!M:M)</f>
        <v>0</v>
      </c>
      <c r="AJ2127" s="28">
        <f>+SUMIF('Input Sheet'!$S:$S,$AL2127,'Input Sheet'!N:N)</f>
        <v>0</v>
      </c>
      <c r="AK2127" s="28"/>
      <c r="AL2127" s="27" t="str">
        <f t="shared" si="168"/>
        <v>410-7510</v>
      </c>
      <c r="AM2127" s="34" t="str">
        <f t="shared" si="169"/>
        <v>Admin &amp; Other</v>
      </c>
      <c r="AN2127" s="34" t="str">
        <f t="shared" si="170"/>
        <v>Admin &amp; OtherOther Overheads as % of Total Gross Profit</v>
      </c>
      <c r="AO2127" s="35"/>
      <c r="AP2127" s="35"/>
      <c r="AQ2127" s="35"/>
    </row>
    <row r="2128" spans="1:43" x14ac:dyDescent="0.25">
      <c r="A2128" s="27" t="s">
        <v>103</v>
      </c>
      <c r="B2128" s="27" t="s">
        <v>104</v>
      </c>
      <c r="C2128" s="27" t="s">
        <v>663</v>
      </c>
      <c r="D2128" s="27" t="s">
        <v>223</v>
      </c>
      <c r="E2128" s="27" t="s">
        <v>666</v>
      </c>
      <c r="F2128" s="27" t="s">
        <v>737</v>
      </c>
      <c r="G2128" s="27" t="s">
        <v>738</v>
      </c>
      <c r="H2128" s="34" t="s">
        <v>644</v>
      </c>
      <c r="I2128" s="34" t="s">
        <v>645</v>
      </c>
      <c r="J2128" s="34" t="str">
        <f t="shared" si="166"/>
        <v>Admin &amp; OtherOther Overheads as % of Total Gross Profit</v>
      </c>
      <c r="K2128" s="34" t="str">
        <f t="shared" si="167"/>
        <v>420Travel expenses - Toyota</v>
      </c>
      <c r="L2128" s="28">
        <f>+SUMIF('TB 4-24'!M:M,$AL2128,'TB 4-24'!G:G)</f>
        <v>0</v>
      </c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>
        <f>+SUMIF('Input Sheet'!$S:$S,$AL2128,'Input Sheet'!C:C)</f>
        <v>0</v>
      </c>
      <c r="Z2128" s="28">
        <f>+SUMIF('Input Sheet'!$S:$S,$AL2128,'Input Sheet'!D:D)</f>
        <v>0</v>
      </c>
      <c r="AA2128" s="28">
        <f>+SUMIF('Input Sheet'!$S:$S,$AL2128,'Input Sheet'!E:E)</f>
        <v>0</v>
      </c>
      <c r="AB2128" s="28">
        <f>+SUMIF('Input Sheet'!$S:$S,$AL2128,'Input Sheet'!F:F)</f>
        <v>0</v>
      </c>
      <c r="AC2128" s="28">
        <f>+SUMIF('Input Sheet'!$S:$S,$AL2128,'Input Sheet'!G:G)</f>
        <v>0</v>
      </c>
      <c r="AD2128" s="28">
        <f>+SUMIF('Input Sheet'!$S:$S,$AL2128,'Input Sheet'!H:H)</f>
        <v>0</v>
      </c>
      <c r="AE2128" s="28">
        <f>+SUMIF('Input Sheet'!$S:$S,$AL2128,'Input Sheet'!I:I)</f>
        <v>0</v>
      </c>
      <c r="AF2128" s="28">
        <f>+SUMIF('Input Sheet'!$S:$S,$AL2128,'Input Sheet'!J:J)</f>
        <v>0</v>
      </c>
      <c r="AG2128" s="28">
        <f>+SUMIF('Input Sheet'!$S:$S,$AL2128,'Input Sheet'!K:K)</f>
        <v>0</v>
      </c>
      <c r="AH2128" s="28">
        <f>+SUMIF('Input Sheet'!$S:$S,$AL2128,'Input Sheet'!L:L)</f>
        <v>0</v>
      </c>
      <c r="AI2128" s="28">
        <f>+SUMIF('Input Sheet'!$S:$S,$AL2128,'Input Sheet'!M:M)</f>
        <v>0</v>
      </c>
      <c r="AJ2128" s="28">
        <f>+SUMIF('Input Sheet'!$S:$S,$AL2128,'Input Sheet'!N:N)</f>
        <v>0</v>
      </c>
      <c r="AK2128" s="28"/>
      <c r="AL2128" s="27" t="str">
        <f t="shared" si="168"/>
        <v>420-7510</v>
      </c>
      <c r="AM2128" s="34" t="str">
        <f t="shared" si="169"/>
        <v>Admin &amp; Other</v>
      </c>
      <c r="AN2128" s="34" t="str">
        <f t="shared" si="170"/>
        <v>Admin &amp; OtherOther Overheads as % of Total Gross Profit</v>
      </c>
      <c r="AO2128" s="35"/>
      <c r="AP2128" s="35"/>
      <c r="AQ2128" s="35"/>
    </row>
    <row r="2129" spans="1:43" x14ac:dyDescent="0.25">
      <c r="A2129" s="27" t="s">
        <v>103</v>
      </c>
      <c r="B2129" s="27" t="s">
        <v>104</v>
      </c>
      <c r="C2129" s="27" t="s">
        <v>663</v>
      </c>
      <c r="D2129" s="27" t="s">
        <v>223</v>
      </c>
      <c r="E2129" s="27" t="s">
        <v>667</v>
      </c>
      <c r="F2129" s="27" t="s">
        <v>737</v>
      </c>
      <c r="G2129" s="27" t="s">
        <v>738</v>
      </c>
      <c r="H2129" s="34" t="s">
        <v>644</v>
      </c>
      <c r="I2129" s="34" t="s">
        <v>645</v>
      </c>
      <c r="J2129" s="34" t="str">
        <f t="shared" si="166"/>
        <v>Admin &amp; OtherOther Overheads as % of Total Gross Profit</v>
      </c>
      <c r="K2129" s="34" t="str">
        <f t="shared" si="167"/>
        <v>421Travel expenses - Toyota</v>
      </c>
      <c r="L2129" s="28">
        <f>+SUMIF('TB 4-24'!M:M,$AL2129,'TB 4-24'!G:G)</f>
        <v>0</v>
      </c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>
        <f>+SUMIF('Input Sheet'!$S:$S,$AL2129,'Input Sheet'!C:C)</f>
        <v>0</v>
      </c>
      <c r="Z2129" s="28">
        <f>+SUMIF('Input Sheet'!$S:$S,$AL2129,'Input Sheet'!D:D)</f>
        <v>0</v>
      </c>
      <c r="AA2129" s="28">
        <f>+SUMIF('Input Sheet'!$S:$S,$AL2129,'Input Sheet'!E:E)</f>
        <v>0</v>
      </c>
      <c r="AB2129" s="28">
        <f>+SUMIF('Input Sheet'!$S:$S,$AL2129,'Input Sheet'!F:F)</f>
        <v>0</v>
      </c>
      <c r="AC2129" s="28">
        <f>+SUMIF('Input Sheet'!$S:$S,$AL2129,'Input Sheet'!G:G)</f>
        <v>0</v>
      </c>
      <c r="AD2129" s="28">
        <f>+SUMIF('Input Sheet'!$S:$S,$AL2129,'Input Sheet'!H:H)</f>
        <v>0</v>
      </c>
      <c r="AE2129" s="28">
        <f>+SUMIF('Input Sheet'!$S:$S,$AL2129,'Input Sheet'!I:I)</f>
        <v>0</v>
      </c>
      <c r="AF2129" s="28">
        <f>+SUMIF('Input Sheet'!$S:$S,$AL2129,'Input Sheet'!J:J)</f>
        <v>0</v>
      </c>
      <c r="AG2129" s="28">
        <f>+SUMIF('Input Sheet'!$S:$S,$AL2129,'Input Sheet'!K:K)</f>
        <v>0</v>
      </c>
      <c r="AH2129" s="28">
        <f>+SUMIF('Input Sheet'!$S:$S,$AL2129,'Input Sheet'!L:L)</f>
        <v>0</v>
      </c>
      <c r="AI2129" s="28">
        <f>+SUMIF('Input Sheet'!$S:$S,$AL2129,'Input Sheet'!M:M)</f>
        <v>0</v>
      </c>
      <c r="AJ2129" s="28">
        <f>+SUMIF('Input Sheet'!$S:$S,$AL2129,'Input Sheet'!N:N)</f>
        <v>0</v>
      </c>
      <c r="AK2129" s="28"/>
      <c r="AL2129" s="27" t="str">
        <f t="shared" si="168"/>
        <v>421-7510</v>
      </c>
      <c r="AM2129" s="34" t="str">
        <f t="shared" si="169"/>
        <v>Admin &amp; Other</v>
      </c>
      <c r="AN2129" s="34" t="str">
        <f t="shared" si="170"/>
        <v>Admin &amp; OtherOther Overheads as % of Total Gross Profit</v>
      </c>
      <c r="AO2129" s="35"/>
      <c r="AP2129" s="35"/>
      <c r="AQ2129" s="35"/>
    </row>
    <row r="2130" spans="1:43" x14ac:dyDescent="0.25">
      <c r="A2130" s="27" t="s">
        <v>103</v>
      </c>
      <c r="B2130" s="27" t="s">
        <v>104</v>
      </c>
      <c r="C2130" s="27" t="s">
        <v>663</v>
      </c>
      <c r="D2130" s="27" t="s">
        <v>223</v>
      </c>
      <c r="E2130" s="27" t="s">
        <v>668</v>
      </c>
      <c r="F2130" s="27" t="s">
        <v>737</v>
      </c>
      <c r="G2130" s="27" t="s">
        <v>738</v>
      </c>
      <c r="H2130" s="34" t="s">
        <v>644</v>
      </c>
      <c r="I2130" s="34" t="s">
        <v>645</v>
      </c>
      <c r="J2130" s="34" t="str">
        <f t="shared" si="166"/>
        <v>Admin &amp; OtherOther Overheads as % of Total Gross Profit</v>
      </c>
      <c r="K2130" s="34" t="str">
        <f t="shared" si="167"/>
        <v>430Travel expenses - Toyota</v>
      </c>
      <c r="L2130" s="28">
        <f>+SUMIF('TB 4-24'!M:M,$AL2130,'TB 4-24'!G:G)</f>
        <v>0</v>
      </c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>
        <f>+SUMIF('Input Sheet'!$S:$S,$AL2130,'Input Sheet'!C:C)</f>
        <v>0</v>
      </c>
      <c r="Z2130" s="28">
        <f>+SUMIF('Input Sheet'!$S:$S,$AL2130,'Input Sheet'!D:D)</f>
        <v>0</v>
      </c>
      <c r="AA2130" s="28">
        <f>+SUMIF('Input Sheet'!$S:$S,$AL2130,'Input Sheet'!E:E)</f>
        <v>0</v>
      </c>
      <c r="AB2130" s="28">
        <f>+SUMIF('Input Sheet'!$S:$S,$AL2130,'Input Sheet'!F:F)</f>
        <v>0</v>
      </c>
      <c r="AC2130" s="28">
        <f>+SUMIF('Input Sheet'!$S:$S,$AL2130,'Input Sheet'!G:G)</f>
        <v>0</v>
      </c>
      <c r="AD2130" s="28">
        <f>+SUMIF('Input Sheet'!$S:$S,$AL2130,'Input Sheet'!H:H)</f>
        <v>0</v>
      </c>
      <c r="AE2130" s="28">
        <f>+SUMIF('Input Sheet'!$S:$S,$AL2130,'Input Sheet'!I:I)</f>
        <v>0</v>
      </c>
      <c r="AF2130" s="28">
        <f>+SUMIF('Input Sheet'!$S:$S,$AL2130,'Input Sheet'!J:J)</f>
        <v>0</v>
      </c>
      <c r="AG2130" s="28">
        <f>+SUMIF('Input Sheet'!$S:$S,$AL2130,'Input Sheet'!K:K)</f>
        <v>0</v>
      </c>
      <c r="AH2130" s="28">
        <f>+SUMIF('Input Sheet'!$S:$S,$AL2130,'Input Sheet'!L:L)</f>
        <v>0</v>
      </c>
      <c r="AI2130" s="28">
        <f>+SUMIF('Input Sheet'!$S:$S,$AL2130,'Input Sheet'!M:M)</f>
        <v>0</v>
      </c>
      <c r="AJ2130" s="28">
        <f>+SUMIF('Input Sheet'!$S:$S,$AL2130,'Input Sheet'!N:N)</f>
        <v>0</v>
      </c>
      <c r="AK2130" s="28"/>
      <c r="AL2130" s="27" t="str">
        <f t="shared" si="168"/>
        <v>430-7510</v>
      </c>
      <c r="AM2130" s="34" t="str">
        <f t="shared" si="169"/>
        <v>Admin &amp; Other</v>
      </c>
      <c r="AN2130" s="34" t="str">
        <f t="shared" si="170"/>
        <v>Admin &amp; OtherOther Overheads as % of Total Gross Profit</v>
      </c>
      <c r="AO2130" s="35"/>
      <c r="AP2130" s="35"/>
      <c r="AQ2130" s="35"/>
    </row>
    <row r="2131" spans="1:43" x14ac:dyDescent="0.25">
      <c r="A2131" s="27" t="s">
        <v>103</v>
      </c>
      <c r="B2131" s="27" t="s">
        <v>104</v>
      </c>
      <c r="C2131" s="27" t="s">
        <v>663</v>
      </c>
      <c r="D2131" s="27" t="s">
        <v>223</v>
      </c>
      <c r="E2131" s="27" t="s">
        <v>669</v>
      </c>
      <c r="F2131" s="27" t="s">
        <v>737</v>
      </c>
      <c r="G2131" s="27" t="s">
        <v>738</v>
      </c>
      <c r="H2131" s="34" t="s">
        <v>644</v>
      </c>
      <c r="I2131" s="34" t="s">
        <v>645</v>
      </c>
      <c r="J2131" s="34" t="str">
        <f t="shared" si="166"/>
        <v>Admin &amp; OtherOther Overheads as % of Total Gross Profit</v>
      </c>
      <c r="K2131" s="34" t="str">
        <f t="shared" si="167"/>
        <v>440Travel expenses - Toyota</v>
      </c>
      <c r="L2131" s="28">
        <f>+SUMIF('TB 4-24'!M:M,$AL2131,'TB 4-24'!G:G)</f>
        <v>0</v>
      </c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>
        <f>+SUMIF('Input Sheet'!$S:$S,$AL2131,'Input Sheet'!C:C)</f>
        <v>0</v>
      </c>
      <c r="Z2131" s="28">
        <f>+SUMIF('Input Sheet'!$S:$S,$AL2131,'Input Sheet'!D:D)</f>
        <v>0</v>
      </c>
      <c r="AA2131" s="28">
        <f>+SUMIF('Input Sheet'!$S:$S,$AL2131,'Input Sheet'!E:E)</f>
        <v>0</v>
      </c>
      <c r="AB2131" s="28">
        <f>+SUMIF('Input Sheet'!$S:$S,$AL2131,'Input Sheet'!F:F)</f>
        <v>0</v>
      </c>
      <c r="AC2131" s="28">
        <f>+SUMIF('Input Sheet'!$S:$S,$AL2131,'Input Sheet'!G:G)</f>
        <v>0</v>
      </c>
      <c r="AD2131" s="28">
        <f>+SUMIF('Input Sheet'!$S:$S,$AL2131,'Input Sheet'!H:H)</f>
        <v>0</v>
      </c>
      <c r="AE2131" s="28">
        <f>+SUMIF('Input Sheet'!$S:$S,$AL2131,'Input Sheet'!I:I)</f>
        <v>0</v>
      </c>
      <c r="AF2131" s="28">
        <f>+SUMIF('Input Sheet'!$S:$S,$AL2131,'Input Sheet'!J:J)</f>
        <v>0</v>
      </c>
      <c r="AG2131" s="28">
        <f>+SUMIF('Input Sheet'!$S:$S,$AL2131,'Input Sheet'!K:K)</f>
        <v>0</v>
      </c>
      <c r="AH2131" s="28">
        <f>+SUMIF('Input Sheet'!$S:$S,$AL2131,'Input Sheet'!L:L)</f>
        <v>0</v>
      </c>
      <c r="AI2131" s="28">
        <f>+SUMIF('Input Sheet'!$S:$S,$AL2131,'Input Sheet'!M:M)</f>
        <v>0</v>
      </c>
      <c r="AJ2131" s="28">
        <f>+SUMIF('Input Sheet'!$S:$S,$AL2131,'Input Sheet'!N:N)</f>
        <v>0</v>
      </c>
      <c r="AK2131" s="28"/>
      <c r="AL2131" s="27" t="str">
        <f t="shared" si="168"/>
        <v>440-7510</v>
      </c>
      <c r="AM2131" s="34" t="str">
        <f t="shared" si="169"/>
        <v>Admin &amp; Other</v>
      </c>
      <c r="AN2131" s="34" t="str">
        <f t="shared" si="170"/>
        <v>Admin &amp; OtherOther Overheads as % of Total Gross Profit</v>
      </c>
      <c r="AO2131" s="35"/>
      <c r="AP2131" s="35"/>
      <c r="AQ2131" s="35"/>
    </row>
    <row r="2132" spans="1:43" x14ac:dyDescent="0.25">
      <c r="A2132" s="27" t="s">
        <v>103</v>
      </c>
      <c r="B2132" s="27" t="s">
        <v>104</v>
      </c>
      <c r="C2132" s="27" t="s">
        <v>663</v>
      </c>
      <c r="D2132" s="27" t="s">
        <v>223</v>
      </c>
      <c r="E2132" s="27" t="s">
        <v>670</v>
      </c>
      <c r="F2132" s="27" t="s">
        <v>737</v>
      </c>
      <c r="G2132" s="27" t="s">
        <v>738</v>
      </c>
      <c r="H2132" s="34" t="s">
        <v>644</v>
      </c>
      <c r="I2132" s="34" t="s">
        <v>645</v>
      </c>
      <c r="J2132" s="34" t="str">
        <f t="shared" si="166"/>
        <v>Admin &amp; OtherOther Overheads as % of Total Gross Profit</v>
      </c>
      <c r="K2132" s="34" t="str">
        <f t="shared" si="167"/>
        <v>460Travel expenses - Toyota</v>
      </c>
      <c r="L2132" s="28">
        <f>+SUMIF('TB 4-24'!M:M,$AL2132,'TB 4-24'!G:G)</f>
        <v>0</v>
      </c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>
        <f>+SUMIF('Input Sheet'!$S:$S,$AL2132,'Input Sheet'!C:C)</f>
        <v>0</v>
      </c>
      <c r="Z2132" s="28">
        <f>+SUMIF('Input Sheet'!$S:$S,$AL2132,'Input Sheet'!D:D)</f>
        <v>0</v>
      </c>
      <c r="AA2132" s="28">
        <f>+SUMIF('Input Sheet'!$S:$S,$AL2132,'Input Sheet'!E:E)</f>
        <v>0</v>
      </c>
      <c r="AB2132" s="28">
        <f>+SUMIF('Input Sheet'!$S:$S,$AL2132,'Input Sheet'!F:F)</f>
        <v>0</v>
      </c>
      <c r="AC2132" s="28">
        <f>+SUMIF('Input Sheet'!$S:$S,$AL2132,'Input Sheet'!G:G)</f>
        <v>0</v>
      </c>
      <c r="AD2132" s="28">
        <f>+SUMIF('Input Sheet'!$S:$S,$AL2132,'Input Sheet'!H:H)</f>
        <v>0</v>
      </c>
      <c r="AE2132" s="28">
        <f>+SUMIF('Input Sheet'!$S:$S,$AL2132,'Input Sheet'!I:I)</f>
        <v>0</v>
      </c>
      <c r="AF2132" s="28">
        <f>+SUMIF('Input Sheet'!$S:$S,$AL2132,'Input Sheet'!J:J)</f>
        <v>0</v>
      </c>
      <c r="AG2132" s="28">
        <f>+SUMIF('Input Sheet'!$S:$S,$AL2132,'Input Sheet'!K:K)</f>
        <v>0</v>
      </c>
      <c r="AH2132" s="28">
        <f>+SUMIF('Input Sheet'!$S:$S,$AL2132,'Input Sheet'!L:L)</f>
        <v>0</v>
      </c>
      <c r="AI2132" s="28">
        <f>+SUMIF('Input Sheet'!$S:$S,$AL2132,'Input Sheet'!M:M)</f>
        <v>0</v>
      </c>
      <c r="AJ2132" s="28">
        <f>+SUMIF('Input Sheet'!$S:$S,$AL2132,'Input Sheet'!N:N)</f>
        <v>0</v>
      </c>
      <c r="AK2132" s="28"/>
      <c r="AL2132" s="27" t="str">
        <f t="shared" si="168"/>
        <v>460-7510</v>
      </c>
      <c r="AM2132" s="34" t="str">
        <f t="shared" si="169"/>
        <v>Admin &amp; Other</v>
      </c>
      <c r="AN2132" s="34" t="str">
        <f t="shared" si="170"/>
        <v>Admin &amp; OtherOther Overheads as % of Total Gross Profit</v>
      </c>
      <c r="AO2132" s="35"/>
      <c r="AP2132" s="35"/>
      <c r="AQ2132" s="35"/>
    </row>
    <row r="2133" spans="1:43" x14ac:dyDescent="0.25">
      <c r="A2133" s="27" t="s">
        <v>103</v>
      </c>
      <c r="B2133" s="27" t="s">
        <v>104</v>
      </c>
      <c r="C2133" s="27" t="s">
        <v>671</v>
      </c>
      <c r="D2133" s="27" t="s">
        <v>223</v>
      </c>
      <c r="E2133" s="27" t="s">
        <v>672</v>
      </c>
      <c r="F2133" s="27" t="s">
        <v>737</v>
      </c>
      <c r="G2133" s="27" t="s">
        <v>738</v>
      </c>
      <c r="H2133" s="34" t="s">
        <v>644</v>
      </c>
      <c r="I2133" s="34" t="s">
        <v>645</v>
      </c>
      <c r="J2133" s="34" t="str">
        <f t="shared" si="166"/>
        <v>Admin &amp; OtherOther Overheads as % of Total Gross Profit</v>
      </c>
      <c r="K2133" s="34" t="str">
        <f t="shared" si="167"/>
        <v>300Travel expenses - Toyota</v>
      </c>
      <c r="L2133" s="28">
        <f>+SUMIF('TB 4-24'!M:M,$AL2133,'TB 4-24'!G:G)</f>
        <v>0</v>
      </c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>
        <f>+SUMIF('Input Sheet'!$S:$S,$AL2133,'Input Sheet'!C:C)</f>
        <v>0</v>
      </c>
      <c r="Z2133" s="28">
        <f>+SUMIF('Input Sheet'!$S:$S,$AL2133,'Input Sheet'!D:D)</f>
        <v>0</v>
      </c>
      <c r="AA2133" s="28">
        <f>+SUMIF('Input Sheet'!$S:$S,$AL2133,'Input Sheet'!E:E)</f>
        <v>0</v>
      </c>
      <c r="AB2133" s="28">
        <f>+SUMIF('Input Sheet'!$S:$S,$AL2133,'Input Sheet'!F:F)</f>
        <v>0</v>
      </c>
      <c r="AC2133" s="28">
        <f>+SUMIF('Input Sheet'!$S:$S,$AL2133,'Input Sheet'!G:G)</f>
        <v>0</v>
      </c>
      <c r="AD2133" s="28">
        <f>+SUMIF('Input Sheet'!$S:$S,$AL2133,'Input Sheet'!H:H)</f>
        <v>0</v>
      </c>
      <c r="AE2133" s="28">
        <f>+SUMIF('Input Sheet'!$S:$S,$AL2133,'Input Sheet'!I:I)</f>
        <v>0</v>
      </c>
      <c r="AF2133" s="28">
        <f>+SUMIF('Input Sheet'!$S:$S,$AL2133,'Input Sheet'!J:J)</f>
        <v>0</v>
      </c>
      <c r="AG2133" s="28">
        <f>+SUMIF('Input Sheet'!$S:$S,$AL2133,'Input Sheet'!K:K)</f>
        <v>0</v>
      </c>
      <c r="AH2133" s="28">
        <f>+SUMIF('Input Sheet'!$S:$S,$AL2133,'Input Sheet'!L:L)</f>
        <v>0</v>
      </c>
      <c r="AI2133" s="28">
        <f>+SUMIF('Input Sheet'!$S:$S,$AL2133,'Input Sheet'!M:M)</f>
        <v>0</v>
      </c>
      <c r="AJ2133" s="28">
        <f>+SUMIF('Input Sheet'!$S:$S,$AL2133,'Input Sheet'!N:N)</f>
        <v>0</v>
      </c>
      <c r="AK2133" s="28"/>
      <c r="AL2133" s="27" t="str">
        <f t="shared" si="168"/>
        <v>300-7510</v>
      </c>
      <c r="AM2133" s="34" t="str">
        <f t="shared" si="169"/>
        <v>Admin &amp; Other</v>
      </c>
      <c r="AN2133" s="34" t="str">
        <f t="shared" si="170"/>
        <v>Admin &amp; OtherOther Overheads as % of Total Gross Profit</v>
      </c>
      <c r="AO2133" s="35"/>
      <c r="AP2133" s="35"/>
      <c r="AQ2133" s="35"/>
    </row>
    <row r="2134" spans="1:43" x14ac:dyDescent="0.25">
      <c r="A2134" s="27" t="s">
        <v>103</v>
      </c>
      <c r="B2134" s="27" t="s">
        <v>104</v>
      </c>
      <c r="C2134" s="27" t="s">
        <v>671</v>
      </c>
      <c r="D2134" s="27" t="s">
        <v>223</v>
      </c>
      <c r="E2134" s="27" t="s">
        <v>673</v>
      </c>
      <c r="F2134" s="27" t="s">
        <v>737</v>
      </c>
      <c r="G2134" s="27" t="s">
        <v>738</v>
      </c>
      <c r="H2134" s="34" t="s">
        <v>644</v>
      </c>
      <c r="I2134" s="34" t="s">
        <v>645</v>
      </c>
      <c r="J2134" s="34" t="str">
        <f t="shared" si="166"/>
        <v>Admin &amp; OtherOther Overheads as % of Total Gross Profit</v>
      </c>
      <c r="K2134" s="34" t="str">
        <f t="shared" si="167"/>
        <v>310Travel expenses - Toyota</v>
      </c>
      <c r="L2134" s="28">
        <f>+SUMIF('TB 4-24'!M:M,$AL2134,'TB 4-24'!G:G)</f>
        <v>0</v>
      </c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>
        <f>+SUMIF('Input Sheet'!$S:$S,$AL2134,'Input Sheet'!C:C)</f>
        <v>0</v>
      </c>
      <c r="Z2134" s="28">
        <f>+SUMIF('Input Sheet'!$S:$S,$AL2134,'Input Sheet'!D:D)</f>
        <v>0</v>
      </c>
      <c r="AA2134" s="28">
        <f>+SUMIF('Input Sheet'!$S:$S,$AL2134,'Input Sheet'!E:E)</f>
        <v>0</v>
      </c>
      <c r="AB2134" s="28">
        <f>+SUMIF('Input Sheet'!$S:$S,$AL2134,'Input Sheet'!F:F)</f>
        <v>0</v>
      </c>
      <c r="AC2134" s="28">
        <f>+SUMIF('Input Sheet'!$S:$S,$AL2134,'Input Sheet'!G:G)</f>
        <v>0</v>
      </c>
      <c r="AD2134" s="28">
        <f>+SUMIF('Input Sheet'!$S:$S,$AL2134,'Input Sheet'!H:H)</f>
        <v>0</v>
      </c>
      <c r="AE2134" s="28">
        <f>+SUMIF('Input Sheet'!$S:$S,$AL2134,'Input Sheet'!I:I)</f>
        <v>0</v>
      </c>
      <c r="AF2134" s="28">
        <f>+SUMIF('Input Sheet'!$S:$S,$AL2134,'Input Sheet'!J:J)</f>
        <v>0</v>
      </c>
      <c r="AG2134" s="28">
        <f>+SUMIF('Input Sheet'!$S:$S,$AL2134,'Input Sheet'!K:K)</f>
        <v>0</v>
      </c>
      <c r="AH2134" s="28">
        <f>+SUMIF('Input Sheet'!$S:$S,$AL2134,'Input Sheet'!L:L)</f>
        <v>0</v>
      </c>
      <c r="AI2134" s="28">
        <f>+SUMIF('Input Sheet'!$S:$S,$AL2134,'Input Sheet'!M:M)</f>
        <v>0</v>
      </c>
      <c r="AJ2134" s="28">
        <f>+SUMIF('Input Sheet'!$S:$S,$AL2134,'Input Sheet'!N:N)</f>
        <v>0</v>
      </c>
      <c r="AK2134" s="28"/>
      <c r="AL2134" s="27" t="str">
        <f t="shared" si="168"/>
        <v>310-7510</v>
      </c>
      <c r="AM2134" s="34" t="str">
        <f t="shared" si="169"/>
        <v>Admin &amp; Other</v>
      </c>
      <c r="AN2134" s="34" t="str">
        <f t="shared" si="170"/>
        <v>Admin &amp; OtherOther Overheads as % of Total Gross Profit</v>
      </c>
      <c r="AO2134" s="35"/>
      <c r="AP2134" s="35"/>
      <c r="AQ2134" s="35"/>
    </row>
    <row r="2135" spans="1:43" x14ac:dyDescent="0.25">
      <c r="A2135" s="27" t="s">
        <v>103</v>
      </c>
      <c r="B2135" s="27" t="s">
        <v>104</v>
      </c>
      <c r="C2135" s="27" t="s">
        <v>671</v>
      </c>
      <c r="D2135" s="27" t="s">
        <v>223</v>
      </c>
      <c r="E2135" s="27" t="s">
        <v>674</v>
      </c>
      <c r="F2135" s="27" t="s">
        <v>737</v>
      </c>
      <c r="G2135" s="27" t="s">
        <v>738</v>
      </c>
      <c r="H2135" s="34" t="s">
        <v>644</v>
      </c>
      <c r="I2135" s="34" t="s">
        <v>645</v>
      </c>
      <c r="J2135" s="34" t="str">
        <f t="shared" si="166"/>
        <v>Admin &amp; OtherOther Overheads as % of Total Gross Profit</v>
      </c>
      <c r="K2135" s="34" t="str">
        <f t="shared" si="167"/>
        <v>321Travel expenses - Toyota</v>
      </c>
      <c r="L2135" s="28">
        <f>+SUMIF('TB 4-24'!M:M,$AL2135,'TB 4-24'!G:G)</f>
        <v>0</v>
      </c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>
        <f>+SUMIF('Input Sheet'!$S:$S,$AL2135,'Input Sheet'!C:C)</f>
        <v>0</v>
      </c>
      <c r="Z2135" s="28">
        <f>+SUMIF('Input Sheet'!$S:$S,$AL2135,'Input Sheet'!D:D)</f>
        <v>0</v>
      </c>
      <c r="AA2135" s="28">
        <f>+SUMIF('Input Sheet'!$S:$S,$AL2135,'Input Sheet'!E:E)</f>
        <v>0</v>
      </c>
      <c r="AB2135" s="28">
        <f>+SUMIF('Input Sheet'!$S:$S,$AL2135,'Input Sheet'!F:F)</f>
        <v>0</v>
      </c>
      <c r="AC2135" s="28">
        <f>+SUMIF('Input Sheet'!$S:$S,$AL2135,'Input Sheet'!G:G)</f>
        <v>0</v>
      </c>
      <c r="AD2135" s="28">
        <f>+SUMIF('Input Sheet'!$S:$S,$AL2135,'Input Sheet'!H:H)</f>
        <v>0</v>
      </c>
      <c r="AE2135" s="28">
        <f>+SUMIF('Input Sheet'!$S:$S,$AL2135,'Input Sheet'!I:I)</f>
        <v>0</v>
      </c>
      <c r="AF2135" s="28">
        <f>+SUMIF('Input Sheet'!$S:$S,$AL2135,'Input Sheet'!J:J)</f>
        <v>0</v>
      </c>
      <c r="AG2135" s="28">
        <f>+SUMIF('Input Sheet'!$S:$S,$AL2135,'Input Sheet'!K:K)</f>
        <v>0</v>
      </c>
      <c r="AH2135" s="28">
        <f>+SUMIF('Input Sheet'!$S:$S,$AL2135,'Input Sheet'!L:L)</f>
        <v>0</v>
      </c>
      <c r="AI2135" s="28">
        <f>+SUMIF('Input Sheet'!$S:$S,$AL2135,'Input Sheet'!M:M)</f>
        <v>0</v>
      </c>
      <c r="AJ2135" s="28">
        <f>+SUMIF('Input Sheet'!$S:$S,$AL2135,'Input Sheet'!N:N)</f>
        <v>0</v>
      </c>
      <c r="AK2135" s="28"/>
      <c r="AL2135" s="27" t="str">
        <f t="shared" si="168"/>
        <v>321-7510</v>
      </c>
      <c r="AM2135" s="34" t="str">
        <f t="shared" si="169"/>
        <v>Admin &amp; Other</v>
      </c>
      <c r="AN2135" s="34" t="str">
        <f t="shared" si="170"/>
        <v>Admin &amp; OtherOther Overheads as % of Total Gross Profit</v>
      </c>
      <c r="AO2135" s="35"/>
      <c r="AP2135" s="35"/>
      <c r="AQ2135" s="35"/>
    </row>
    <row r="2136" spans="1:43" x14ac:dyDescent="0.25">
      <c r="A2136" s="27" t="s">
        <v>103</v>
      </c>
      <c r="B2136" s="27" t="s">
        <v>104</v>
      </c>
      <c r="C2136" s="27" t="s">
        <v>671</v>
      </c>
      <c r="D2136" s="27" t="s">
        <v>223</v>
      </c>
      <c r="E2136" s="27" t="s">
        <v>676</v>
      </c>
      <c r="F2136" s="27" t="s">
        <v>737</v>
      </c>
      <c r="G2136" s="27" t="s">
        <v>738</v>
      </c>
      <c r="H2136" s="34" t="s">
        <v>644</v>
      </c>
      <c r="I2136" s="34" t="s">
        <v>645</v>
      </c>
      <c r="J2136" s="34" t="str">
        <f t="shared" si="166"/>
        <v>Admin &amp; OtherOther Overheads as % of Total Gross Profit</v>
      </c>
      <c r="K2136" s="34" t="str">
        <f t="shared" si="167"/>
        <v>360Travel expenses - Toyota</v>
      </c>
      <c r="L2136" s="28">
        <f>+SUMIF('TB 4-24'!M:M,$AL2136,'TB 4-24'!G:G)</f>
        <v>0</v>
      </c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>
        <f>+SUMIF('Input Sheet'!$S:$S,$AL2136,'Input Sheet'!C:C)</f>
        <v>0</v>
      </c>
      <c r="Z2136" s="28">
        <f>+SUMIF('Input Sheet'!$S:$S,$AL2136,'Input Sheet'!D:D)</f>
        <v>0</v>
      </c>
      <c r="AA2136" s="28">
        <f>+SUMIF('Input Sheet'!$S:$S,$AL2136,'Input Sheet'!E:E)</f>
        <v>0</v>
      </c>
      <c r="AB2136" s="28">
        <f>+SUMIF('Input Sheet'!$S:$S,$AL2136,'Input Sheet'!F:F)</f>
        <v>0</v>
      </c>
      <c r="AC2136" s="28">
        <f>+SUMIF('Input Sheet'!$S:$S,$AL2136,'Input Sheet'!G:G)</f>
        <v>0</v>
      </c>
      <c r="AD2136" s="28">
        <f>+SUMIF('Input Sheet'!$S:$S,$AL2136,'Input Sheet'!H:H)</f>
        <v>0</v>
      </c>
      <c r="AE2136" s="28">
        <f>+SUMIF('Input Sheet'!$S:$S,$AL2136,'Input Sheet'!I:I)</f>
        <v>0</v>
      </c>
      <c r="AF2136" s="28">
        <f>+SUMIF('Input Sheet'!$S:$S,$AL2136,'Input Sheet'!J:J)</f>
        <v>0</v>
      </c>
      <c r="AG2136" s="28">
        <f>+SUMIF('Input Sheet'!$S:$S,$AL2136,'Input Sheet'!K:K)</f>
        <v>0</v>
      </c>
      <c r="AH2136" s="28">
        <f>+SUMIF('Input Sheet'!$S:$S,$AL2136,'Input Sheet'!L:L)</f>
        <v>0</v>
      </c>
      <c r="AI2136" s="28">
        <f>+SUMIF('Input Sheet'!$S:$S,$AL2136,'Input Sheet'!M:M)</f>
        <v>0</v>
      </c>
      <c r="AJ2136" s="28">
        <f>+SUMIF('Input Sheet'!$S:$S,$AL2136,'Input Sheet'!N:N)</f>
        <v>0</v>
      </c>
      <c r="AK2136" s="28"/>
      <c r="AL2136" s="27" t="str">
        <f t="shared" si="168"/>
        <v>360-7510</v>
      </c>
      <c r="AM2136" s="34" t="str">
        <f t="shared" si="169"/>
        <v>Admin &amp; Other</v>
      </c>
      <c r="AN2136" s="34" t="str">
        <f t="shared" si="170"/>
        <v>Admin &amp; OtherOther Overheads as % of Total Gross Profit</v>
      </c>
      <c r="AO2136" s="35"/>
      <c r="AP2136" s="35"/>
      <c r="AQ2136" s="35"/>
    </row>
    <row r="2137" spans="1:43" x14ac:dyDescent="0.25">
      <c r="A2137" s="27" t="s">
        <v>103</v>
      </c>
      <c r="B2137" s="27" t="s">
        <v>104</v>
      </c>
      <c r="C2137" s="27" t="s">
        <v>104</v>
      </c>
      <c r="D2137" s="27" t="s">
        <v>223</v>
      </c>
      <c r="E2137" s="27" t="s">
        <v>677</v>
      </c>
      <c r="F2137" s="27" t="s">
        <v>737</v>
      </c>
      <c r="G2137" s="27" t="s">
        <v>738</v>
      </c>
      <c r="H2137" s="34" t="s">
        <v>644</v>
      </c>
      <c r="I2137" s="34" t="s">
        <v>645</v>
      </c>
      <c r="J2137" s="34" t="str">
        <f t="shared" si="166"/>
        <v>Admin &amp; OtherOther Overheads as % of Total Gross Profit</v>
      </c>
      <c r="K2137" s="34" t="str">
        <f t="shared" si="167"/>
        <v>100Travel expenses - Toyota</v>
      </c>
      <c r="L2137" s="28">
        <f>+SUMIF('TB 4-24'!M:M,$AL2137,'TB 4-24'!G:G)</f>
        <v>0</v>
      </c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>
        <f>+SUMIF('Input Sheet'!$S:$S,$AL2137,'Input Sheet'!C:C)</f>
        <v>0</v>
      </c>
      <c r="Z2137" s="28">
        <f>+SUMIF('Input Sheet'!$S:$S,$AL2137,'Input Sheet'!D:D)</f>
        <v>0</v>
      </c>
      <c r="AA2137" s="28">
        <f>+SUMIF('Input Sheet'!$S:$S,$AL2137,'Input Sheet'!E:E)</f>
        <v>0</v>
      </c>
      <c r="AB2137" s="28">
        <f>+SUMIF('Input Sheet'!$S:$S,$AL2137,'Input Sheet'!F:F)</f>
        <v>0</v>
      </c>
      <c r="AC2137" s="28">
        <f>+SUMIF('Input Sheet'!$S:$S,$AL2137,'Input Sheet'!G:G)</f>
        <v>0</v>
      </c>
      <c r="AD2137" s="28">
        <f>+SUMIF('Input Sheet'!$S:$S,$AL2137,'Input Sheet'!H:H)</f>
        <v>0</v>
      </c>
      <c r="AE2137" s="28">
        <f>+SUMIF('Input Sheet'!$S:$S,$AL2137,'Input Sheet'!I:I)</f>
        <v>0</v>
      </c>
      <c r="AF2137" s="28">
        <f>+SUMIF('Input Sheet'!$S:$S,$AL2137,'Input Sheet'!J:J)</f>
        <v>0</v>
      </c>
      <c r="AG2137" s="28">
        <f>+SUMIF('Input Sheet'!$S:$S,$AL2137,'Input Sheet'!K:K)</f>
        <v>0</v>
      </c>
      <c r="AH2137" s="28">
        <f>+SUMIF('Input Sheet'!$S:$S,$AL2137,'Input Sheet'!L:L)</f>
        <v>0</v>
      </c>
      <c r="AI2137" s="28">
        <f>+SUMIF('Input Sheet'!$S:$S,$AL2137,'Input Sheet'!M:M)</f>
        <v>0</v>
      </c>
      <c r="AJ2137" s="28">
        <f>+SUMIF('Input Sheet'!$S:$S,$AL2137,'Input Sheet'!N:N)</f>
        <v>0</v>
      </c>
      <c r="AK2137" s="28"/>
      <c r="AL2137" s="27" t="str">
        <f t="shared" si="168"/>
        <v>100-7510</v>
      </c>
      <c r="AM2137" s="34" t="str">
        <f t="shared" si="169"/>
        <v>Admin &amp; Other</v>
      </c>
      <c r="AN2137" s="34" t="str">
        <f t="shared" si="170"/>
        <v>Admin &amp; OtherOther Overheads as % of Total Gross Profit</v>
      </c>
      <c r="AO2137" s="35"/>
      <c r="AP2137" s="35"/>
      <c r="AQ2137" s="35"/>
    </row>
    <row r="2138" spans="1:43" x14ac:dyDescent="0.25">
      <c r="A2138" s="27" t="s">
        <v>103</v>
      </c>
      <c r="B2138" s="27" t="s">
        <v>104</v>
      </c>
      <c r="C2138" s="27" t="s">
        <v>104</v>
      </c>
      <c r="D2138" s="27" t="s">
        <v>223</v>
      </c>
      <c r="E2138" s="27" t="s">
        <v>654</v>
      </c>
      <c r="F2138" s="27" t="s">
        <v>737</v>
      </c>
      <c r="G2138" s="27" t="s">
        <v>738</v>
      </c>
      <c r="H2138" s="34" t="s">
        <v>644</v>
      </c>
      <c r="I2138" s="34" t="s">
        <v>645</v>
      </c>
      <c r="J2138" s="34" t="str">
        <f t="shared" si="166"/>
        <v>Admin &amp; OtherOther Overheads as % of Total Gross Profit</v>
      </c>
      <c r="K2138" s="34" t="str">
        <f t="shared" si="167"/>
        <v>120Travel expenses - Toyota</v>
      </c>
      <c r="L2138" s="28">
        <f>+SUMIF('TB 4-24'!M:M,$AL2138,'TB 4-24'!G:G)</f>
        <v>0</v>
      </c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>
        <f>+SUMIF('Input Sheet'!$S:$S,$AL2138,'Input Sheet'!C:C)</f>
        <v>0</v>
      </c>
      <c r="Z2138" s="28">
        <f>+SUMIF('Input Sheet'!$S:$S,$AL2138,'Input Sheet'!D:D)</f>
        <v>0</v>
      </c>
      <c r="AA2138" s="28">
        <f>+SUMIF('Input Sheet'!$S:$S,$AL2138,'Input Sheet'!E:E)</f>
        <v>0</v>
      </c>
      <c r="AB2138" s="28">
        <f>+SUMIF('Input Sheet'!$S:$S,$AL2138,'Input Sheet'!F:F)</f>
        <v>0</v>
      </c>
      <c r="AC2138" s="28">
        <f>+SUMIF('Input Sheet'!$S:$S,$AL2138,'Input Sheet'!G:G)</f>
        <v>0</v>
      </c>
      <c r="AD2138" s="28">
        <f>+SUMIF('Input Sheet'!$S:$S,$AL2138,'Input Sheet'!H:H)</f>
        <v>0</v>
      </c>
      <c r="AE2138" s="28">
        <f>+SUMIF('Input Sheet'!$S:$S,$AL2138,'Input Sheet'!I:I)</f>
        <v>0</v>
      </c>
      <c r="AF2138" s="28">
        <f>+SUMIF('Input Sheet'!$S:$S,$AL2138,'Input Sheet'!J:J)</f>
        <v>0</v>
      </c>
      <c r="AG2138" s="28">
        <f>+SUMIF('Input Sheet'!$S:$S,$AL2138,'Input Sheet'!K:K)</f>
        <v>0</v>
      </c>
      <c r="AH2138" s="28">
        <f>+SUMIF('Input Sheet'!$S:$S,$AL2138,'Input Sheet'!L:L)</f>
        <v>0</v>
      </c>
      <c r="AI2138" s="28">
        <f>+SUMIF('Input Sheet'!$S:$S,$AL2138,'Input Sheet'!M:M)</f>
        <v>0</v>
      </c>
      <c r="AJ2138" s="28">
        <f>+SUMIF('Input Sheet'!$S:$S,$AL2138,'Input Sheet'!N:N)</f>
        <v>0</v>
      </c>
      <c r="AK2138" s="28"/>
      <c r="AL2138" s="27" t="str">
        <f t="shared" si="168"/>
        <v>120-7510</v>
      </c>
      <c r="AM2138" s="34" t="str">
        <f t="shared" si="169"/>
        <v>Admin &amp; Other</v>
      </c>
      <c r="AN2138" s="34" t="str">
        <f t="shared" si="170"/>
        <v>Admin &amp; OtherOther Overheads as % of Total Gross Profit</v>
      </c>
      <c r="AO2138" s="35"/>
      <c r="AP2138" s="35"/>
      <c r="AQ2138" s="35"/>
    </row>
    <row r="2139" spans="1:43" x14ac:dyDescent="0.25">
      <c r="A2139" s="27" t="s">
        <v>103</v>
      </c>
      <c r="B2139" s="27" t="s">
        <v>104</v>
      </c>
      <c r="C2139" s="27" t="s">
        <v>104</v>
      </c>
      <c r="D2139" s="27" t="s">
        <v>223</v>
      </c>
      <c r="E2139" s="27" t="s">
        <v>678</v>
      </c>
      <c r="F2139" s="27" t="s">
        <v>737</v>
      </c>
      <c r="G2139" s="27" t="s">
        <v>738</v>
      </c>
      <c r="H2139" s="34" t="s">
        <v>644</v>
      </c>
      <c r="I2139" s="34" t="s">
        <v>645</v>
      </c>
      <c r="J2139" s="34" t="str">
        <f t="shared" si="166"/>
        <v>Admin &amp; OtherOther Overheads as % of Total Gross Profit</v>
      </c>
      <c r="K2139" s="34" t="str">
        <f t="shared" si="167"/>
        <v>121Travel expenses - Toyota</v>
      </c>
      <c r="L2139" s="28">
        <f>+SUMIF('TB 4-24'!M:M,$AL2139,'TB 4-24'!G:G)</f>
        <v>0</v>
      </c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>
        <f>+SUMIF('Input Sheet'!$S:$S,$AL2139,'Input Sheet'!C:C)</f>
        <v>0</v>
      </c>
      <c r="Z2139" s="28">
        <f>+SUMIF('Input Sheet'!$S:$S,$AL2139,'Input Sheet'!D:D)</f>
        <v>0</v>
      </c>
      <c r="AA2139" s="28">
        <f>+SUMIF('Input Sheet'!$S:$S,$AL2139,'Input Sheet'!E:E)</f>
        <v>0</v>
      </c>
      <c r="AB2139" s="28">
        <f>+SUMIF('Input Sheet'!$S:$S,$AL2139,'Input Sheet'!F:F)</f>
        <v>0</v>
      </c>
      <c r="AC2139" s="28">
        <f>+SUMIF('Input Sheet'!$S:$S,$AL2139,'Input Sheet'!G:G)</f>
        <v>0</v>
      </c>
      <c r="AD2139" s="28">
        <f>+SUMIF('Input Sheet'!$S:$S,$AL2139,'Input Sheet'!H:H)</f>
        <v>0</v>
      </c>
      <c r="AE2139" s="28">
        <f>+SUMIF('Input Sheet'!$S:$S,$AL2139,'Input Sheet'!I:I)</f>
        <v>0</v>
      </c>
      <c r="AF2139" s="28">
        <f>+SUMIF('Input Sheet'!$S:$S,$AL2139,'Input Sheet'!J:J)</f>
        <v>0</v>
      </c>
      <c r="AG2139" s="28">
        <f>+SUMIF('Input Sheet'!$S:$S,$AL2139,'Input Sheet'!K:K)</f>
        <v>0</v>
      </c>
      <c r="AH2139" s="28">
        <f>+SUMIF('Input Sheet'!$S:$S,$AL2139,'Input Sheet'!L:L)</f>
        <v>0</v>
      </c>
      <c r="AI2139" s="28">
        <f>+SUMIF('Input Sheet'!$S:$S,$AL2139,'Input Sheet'!M:M)</f>
        <v>0</v>
      </c>
      <c r="AJ2139" s="28">
        <f>+SUMIF('Input Sheet'!$S:$S,$AL2139,'Input Sheet'!N:N)</f>
        <v>0</v>
      </c>
      <c r="AK2139" s="28"/>
      <c r="AL2139" s="27" t="str">
        <f t="shared" si="168"/>
        <v>121-7510</v>
      </c>
      <c r="AM2139" s="34" t="str">
        <f t="shared" si="169"/>
        <v>Admin &amp; Other</v>
      </c>
      <c r="AN2139" s="34" t="str">
        <f t="shared" si="170"/>
        <v>Admin &amp; OtherOther Overheads as % of Total Gross Profit</v>
      </c>
      <c r="AO2139" s="35"/>
      <c r="AP2139" s="35"/>
      <c r="AQ2139" s="35"/>
    </row>
    <row r="2140" spans="1:43" x14ac:dyDescent="0.25">
      <c r="A2140" s="27" t="s">
        <v>103</v>
      </c>
      <c r="B2140" s="27" t="s">
        <v>104</v>
      </c>
      <c r="C2140" s="27" t="s">
        <v>104</v>
      </c>
      <c r="D2140" s="27" t="s">
        <v>223</v>
      </c>
      <c r="E2140" s="27" t="s">
        <v>680</v>
      </c>
      <c r="F2140" s="27" t="s">
        <v>737</v>
      </c>
      <c r="G2140" s="27" t="s">
        <v>738</v>
      </c>
      <c r="H2140" s="34" t="s">
        <v>644</v>
      </c>
      <c r="I2140" s="34" t="s">
        <v>645</v>
      </c>
      <c r="J2140" s="34" t="str">
        <f t="shared" si="166"/>
        <v>Admin &amp; OtherOther Overheads as % of Total Gross Profit</v>
      </c>
      <c r="K2140" s="34" t="str">
        <f t="shared" si="167"/>
        <v>130Travel expenses - Toyota</v>
      </c>
      <c r="L2140" s="28">
        <f>+SUMIF('TB 4-24'!M:M,$AL2140,'TB 4-24'!G:G)</f>
        <v>0</v>
      </c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>
        <f>+SUMIF('Input Sheet'!$S:$S,$AL2140,'Input Sheet'!C:C)</f>
        <v>0</v>
      </c>
      <c r="Z2140" s="28">
        <f>+SUMIF('Input Sheet'!$S:$S,$AL2140,'Input Sheet'!D:D)</f>
        <v>0</v>
      </c>
      <c r="AA2140" s="28">
        <f>+SUMIF('Input Sheet'!$S:$S,$AL2140,'Input Sheet'!E:E)</f>
        <v>0</v>
      </c>
      <c r="AB2140" s="28">
        <f>+SUMIF('Input Sheet'!$S:$S,$AL2140,'Input Sheet'!F:F)</f>
        <v>0</v>
      </c>
      <c r="AC2140" s="28">
        <f>+SUMIF('Input Sheet'!$S:$S,$AL2140,'Input Sheet'!G:G)</f>
        <v>0</v>
      </c>
      <c r="AD2140" s="28">
        <f>+SUMIF('Input Sheet'!$S:$S,$AL2140,'Input Sheet'!H:H)</f>
        <v>0</v>
      </c>
      <c r="AE2140" s="28">
        <f>+SUMIF('Input Sheet'!$S:$S,$AL2140,'Input Sheet'!I:I)</f>
        <v>0</v>
      </c>
      <c r="AF2140" s="28">
        <f>+SUMIF('Input Sheet'!$S:$S,$AL2140,'Input Sheet'!J:J)</f>
        <v>0</v>
      </c>
      <c r="AG2140" s="28">
        <f>+SUMIF('Input Sheet'!$S:$S,$AL2140,'Input Sheet'!K:K)</f>
        <v>0</v>
      </c>
      <c r="AH2140" s="28">
        <f>+SUMIF('Input Sheet'!$S:$S,$AL2140,'Input Sheet'!L:L)</f>
        <v>0</v>
      </c>
      <c r="AI2140" s="28">
        <f>+SUMIF('Input Sheet'!$S:$S,$AL2140,'Input Sheet'!M:M)</f>
        <v>0</v>
      </c>
      <c r="AJ2140" s="28">
        <f>+SUMIF('Input Sheet'!$S:$S,$AL2140,'Input Sheet'!N:N)</f>
        <v>0</v>
      </c>
      <c r="AK2140" s="28"/>
      <c r="AL2140" s="27" t="str">
        <f t="shared" si="168"/>
        <v>130-7510</v>
      </c>
      <c r="AM2140" s="34" t="str">
        <f t="shared" si="169"/>
        <v>Admin &amp; Other</v>
      </c>
      <c r="AN2140" s="34" t="str">
        <f t="shared" si="170"/>
        <v>Admin &amp; OtherOther Overheads as % of Total Gross Profit</v>
      </c>
      <c r="AO2140" s="35"/>
      <c r="AP2140" s="35"/>
      <c r="AQ2140" s="35"/>
    </row>
    <row r="2141" spans="1:43" x14ac:dyDescent="0.25">
      <c r="A2141" s="27" t="s">
        <v>103</v>
      </c>
      <c r="B2141" s="27" t="s">
        <v>104</v>
      </c>
      <c r="C2141" s="27" t="s">
        <v>104</v>
      </c>
      <c r="D2141" s="27" t="s">
        <v>223</v>
      </c>
      <c r="E2141" s="27" t="s">
        <v>653</v>
      </c>
      <c r="F2141" s="27" t="s">
        <v>737</v>
      </c>
      <c r="G2141" s="27" t="s">
        <v>738</v>
      </c>
      <c r="H2141" s="34" t="s">
        <v>644</v>
      </c>
      <c r="I2141" s="34" t="s">
        <v>645</v>
      </c>
      <c r="J2141" s="34" t="str">
        <f t="shared" si="166"/>
        <v>Admin &amp; OtherOther Overheads as % of Total Gross Profit</v>
      </c>
      <c r="K2141" s="34" t="str">
        <f t="shared" si="167"/>
        <v>140Travel expenses - Toyota</v>
      </c>
      <c r="L2141" s="28">
        <f>+SUMIF('TB 4-24'!M:M,$AL2141,'TB 4-24'!G:G)</f>
        <v>0</v>
      </c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>
        <f>+SUMIF('Input Sheet'!$S:$S,$AL2141,'Input Sheet'!C:C)</f>
        <v>0</v>
      </c>
      <c r="Z2141" s="28">
        <f>+SUMIF('Input Sheet'!$S:$S,$AL2141,'Input Sheet'!D:D)</f>
        <v>0</v>
      </c>
      <c r="AA2141" s="28">
        <f>+SUMIF('Input Sheet'!$S:$S,$AL2141,'Input Sheet'!E:E)</f>
        <v>0</v>
      </c>
      <c r="AB2141" s="28">
        <f>+SUMIF('Input Sheet'!$S:$S,$AL2141,'Input Sheet'!F:F)</f>
        <v>0</v>
      </c>
      <c r="AC2141" s="28">
        <f>+SUMIF('Input Sheet'!$S:$S,$AL2141,'Input Sheet'!G:G)</f>
        <v>0</v>
      </c>
      <c r="AD2141" s="28">
        <f>+SUMIF('Input Sheet'!$S:$S,$AL2141,'Input Sheet'!H:H)</f>
        <v>0</v>
      </c>
      <c r="AE2141" s="28">
        <f>+SUMIF('Input Sheet'!$S:$S,$AL2141,'Input Sheet'!I:I)</f>
        <v>0</v>
      </c>
      <c r="AF2141" s="28">
        <f>+SUMIF('Input Sheet'!$S:$S,$AL2141,'Input Sheet'!J:J)</f>
        <v>0</v>
      </c>
      <c r="AG2141" s="28">
        <f>+SUMIF('Input Sheet'!$S:$S,$AL2141,'Input Sheet'!K:K)</f>
        <v>0</v>
      </c>
      <c r="AH2141" s="28">
        <f>+SUMIF('Input Sheet'!$S:$S,$AL2141,'Input Sheet'!L:L)</f>
        <v>0</v>
      </c>
      <c r="AI2141" s="28">
        <f>+SUMIF('Input Sheet'!$S:$S,$AL2141,'Input Sheet'!M:M)</f>
        <v>0</v>
      </c>
      <c r="AJ2141" s="28">
        <f>+SUMIF('Input Sheet'!$S:$S,$AL2141,'Input Sheet'!N:N)</f>
        <v>0</v>
      </c>
      <c r="AK2141" s="28"/>
      <c r="AL2141" s="27" t="str">
        <f t="shared" si="168"/>
        <v>140-7510</v>
      </c>
      <c r="AM2141" s="34" t="str">
        <f t="shared" si="169"/>
        <v>Admin &amp; Other</v>
      </c>
      <c r="AN2141" s="34" t="str">
        <f t="shared" si="170"/>
        <v>Admin &amp; OtherOther Overheads as % of Total Gross Profit</v>
      </c>
      <c r="AO2141" s="35"/>
      <c r="AP2141" s="35"/>
      <c r="AQ2141" s="35"/>
    </row>
    <row r="2142" spans="1:43" x14ac:dyDescent="0.25">
      <c r="A2142" s="27" t="s">
        <v>103</v>
      </c>
      <c r="B2142" s="27" t="s">
        <v>104</v>
      </c>
      <c r="C2142" s="27" t="s">
        <v>104</v>
      </c>
      <c r="D2142" s="27" t="s">
        <v>223</v>
      </c>
      <c r="E2142" s="27" t="s">
        <v>684</v>
      </c>
      <c r="F2142" s="27" t="s">
        <v>737</v>
      </c>
      <c r="G2142" s="27" t="s">
        <v>738</v>
      </c>
      <c r="H2142" s="34" t="s">
        <v>644</v>
      </c>
      <c r="I2142" s="34" t="s">
        <v>645</v>
      </c>
      <c r="J2142" s="34" t="str">
        <f t="shared" si="166"/>
        <v>Admin &amp; OtherOther Overheads as % of Total Gross Profit</v>
      </c>
      <c r="K2142" s="34" t="str">
        <f t="shared" si="167"/>
        <v>147Travel expenses - Toyota</v>
      </c>
      <c r="L2142" s="28">
        <f>+SUMIF('TB 4-24'!M:M,$AL2142,'TB 4-24'!G:G)</f>
        <v>0</v>
      </c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>
        <f>+SUMIF('Input Sheet'!$S:$S,$AL2142,'Input Sheet'!C:C)</f>
        <v>0</v>
      </c>
      <c r="Z2142" s="28">
        <f>+SUMIF('Input Sheet'!$S:$S,$AL2142,'Input Sheet'!D:D)</f>
        <v>0</v>
      </c>
      <c r="AA2142" s="28">
        <f>+SUMIF('Input Sheet'!$S:$S,$AL2142,'Input Sheet'!E:E)</f>
        <v>0</v>
      </c>
      <c r="AB2142" s="28">
        <f>+SUMIF('Input Sheet'!$S:$S,$AL2142,'Input Sheet'!F:F)</f>
        <v>0</v>
      </c>
      <c r="AC2142" s="28">
        <f>+SUMIF('Input Sheet'!$S:$S,$AL2142,'Input Sheet'!G:G)</f>
        <v>0</v>
      </c>
      <c r="AD2142" s="28">
        <f>+SUMIF('Input Sheet'!$S:$S,$AL2142,'Input Sheet'!H:H)</f>
        <v>0</v>
      </c>
      <c r="AE2142" s="28">
        <f>+SUMIF('Input Sheet'!$S:$S,$AL2142,'Input Sheet'!I:I)</f>
        <v>0</v>
      </c>
      <c r="AF2142" s="28">
        <f>+SUMIF('Input Sheet'!$S:$S,$AL2142,'Input Sheet'!J:J)</f>
        <v>0</v>
      </c>
      <c r="AG2142" s="28">
        <f>+SUMIF('Input Sheet'!$S:$S,$AL2142,'Input Sheet'!K:K)</f>
        <v>0</v>
      </c>
      <c r="AH2142" s="28">
        <f>+SUMIF('Input Sheet'!$S:$S,$AL2142,'Input Sheet'!L:L)</f>
        <v>0</v>
      </c>
      <c r="AI2142" s="28">
        <f>+SUMIF('Input Sheet'!$S:$S,$AL2142,'Input Sheet'!M:M)</f>
        <v>0</v>
      </c>
      <c r="AJ2142" s="28">
        <f>+SUMIF('Input Sheet'!$S:$S,$AL2142,'Input Sheet'!N:N)</f>
        <v>0</v>
      </c>
      <c r="AK2142" s="28"/>
      <c r="AL2142" s="27" t="str">
        <f t="shared" si="168"/>
        <v>147-7510</v>
      </c>
      <c r="AM2142" s="34" t="str">
        <f t="shared" si="169"/>
        <v>Admin &amp; Other</v>
      </c>
      <c r="AN2142" s="34" t="str">
        <f t="shared" si="170"/>
        <v>Admin &amp; OtherOther Overheads as % of Total Gross Profit</v>
      </c>
      <c r="AO2142" s="35"/>
      <c r="AP2142" s="35"/>
      <c r="AQ2142" s="35"/>
    </row>
    <row r="2143" spans="1:43" x14ac:dyDescent="0.25">
      <c r="A2143" s="27" t="s">
        <v>103</v>
      </c>
      <c r="B2143" s="27" t="s">
        <v>104</v>
      </c>
      <c r="C2143" s="27" t="s">
        <v>104</v>
      </c>
      <c r="D2143" s="27" t="s">
        <v>223</v>
      </c>
      <c r="E2143" s="27" t="s">
        <v>679</v>
      </c>
      <c r="F2143" s="27" t="s">
        <v>737</v>
      </c>
      <c r="G2143" s="27" t="s">
        <v>738</v>
      </c>
      <c r="H2143" s="34" t="s">
        <v>644</v>
      </c>
      <c r="I2143" s="34" t="s">
        <v>645</v>
      </c>
      <c r="J2143" s="34" t="str">
        <f t="shared" si="166"/>
        <v>Admin &amp; OtherOther Overheads as % of Total Gross Profit</v>
      </c>
      <c r="K2143" s="34" t="str">
        <f t="shared" si="167"/>
        <v>160Travel expenses - Toyota</v>
      </c>
      <c r="L2143" s="28">
        <f>+SUMIF('TB 4-24'!M:M,$AL2143,'TB 4-24'!G:G)</f>
        <v>0</v>
      </c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>
        <f>+SUMIF('Input Sheet'!$S:$S,$AL2143,'Input Sheet'!C:C)</f>
        <v>0</v>
      </c>
      <c r="Z2143" s="28">
        <f>+SUMIF('Input Sheet'!$S:$S,$AL2143,'Input Sheet'!D:D)</f>
        <v>0</v>
      </c>
      <c r="AA2143" s="28">
        <f>+SUMIF('Input Sheet'!$S:$S,$AL2143,'Input Sheet'!E:E)</f>
        <v>0</v>
      </c>
      <c r="AB2143" s="28">
        <f>+SUMIF('Input Sheet'!$S:$S,$AL2143,'Input Sheet'!F:F)</f>
        <v>0</v>
      </c>
      <c r="AC2143" s="28">
        <f>+SUMIF('Input Sheet'!$S:$S,$AL2143,'Input Sheet'!G:G)</f>
        <v>0</v>
      </c>
      <c r="AD2143" s="28">
        <f>+SUMIF('Input Sheet'!$S:$S,$AL2143,'Input Sheet'!H:H)</f>
        <v>0</v>
      </c>
      <c r="AE2143" s="28">
        <f>+SUMIF('Input Sheet'!$S:$S,$AL2143,'Input Sheet'!I:I)</f>
        <v>0</v>
      </c>
      <c r="AF2143" s="28">
        <f>+SUMIF('Input Sheet'!$S:$S,$AL2143,'Input Sheet'!J:J)</f>
        <v>0</v>
      </c>
      <c r="AG2143" s="28">
        <f>+SUMIF('Input Sheet'!$S:$S,$AL2143,'Input Sheet'!K:K)</f>
        <v>0</v>
      </c>
      <c r="AH2143" s="28">
        <f>+SUMIF('Input Sheet'!$S:$S,$AL2143,'Input Sheet'!L:L)</f>
        <v>0</v>
      </c>
      <c r="AI2143" s="28">
        <f>+SUMIF('Input Sheet'!$S:$S,$AL2143,'Input Sheet'!M:M)</f>
        <v>0</v>
      </c>
      <c r="AJ2143" s="28">
        <f>+SUMIF('Input Sheet'!$S:$S,$AL2143,'Input Sheet'!N:N)</f>
        <v>0</v>
      </c>
      <c r="AK2143" s="28"/>
      <c r="AL2143" s="27" t="str">
        <f t="shared" si="168"/>
        <v>160-7510</v>
      </c>
      <c r="AM2143" s="34" t="str">
        <f t="shared" si="169"/>
        <v>Admin &amp; Other</v>
      </c>
      <c r="AN2143" s="34" t="str">
        <f t="shared" si="170"/>
        <v>Admin &amp; OtherOther Overheads as % of Total Gross Profit</v>
      </c>
      <c r="AO2143" s="35"/>
      <c r="AP2143" s="35"/>
      <c r="AQ2143" s="35"/>
    </row>
    <row r="2144" spans="1:43" x14ac:dyDescent="0.25">
      <c r="A2144" s="27" t="s">
        <v>103</v>
      </c>
      <c r="B2144" s="27" t="s">
        <v>104</v>
      </c>
      <c r="C2144" s="27" t="s">
        <v>104</v>
      </c>
      <c r="D2144" s="27" t="s">
        <v>746</v>
      </c>
      <c r="E2144" s="27" t="s">
        <v>684</v>
      </c>
      <c r="F2144" s="27" t="s">
        <v>737</v>
      </c>
      <c r="G2144" s="27" t="s">
        <v>738</v>
      </c>
      <c r="H2144" s="34" t="s">
        <v>644</v>
      </c>
      <c r="I2144" s="34" t="s">
        <v>645</v>
      </c>
      <c r="J2144" s="34" t="str">
        <f t="shared" si="166"/>
        <v>Admin &amp; OtherOther Overheads as % of Total Gross Profit</v>
      </c>
      <c r="K2144" s="34" t="str">
        <f t="shared" si="167"/>
        <v>147Travel expenses - Toyota</v>
      </c>
      <c r="L2144" s="28">
        <f>+SUMIF('TB 4-24'!M:M,$AL2144,'TB 4-24'!G:G)</f>
        <v>0</v>
      </c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>
        <f>+SUMIF('Input Sheet'!$S:$S,$AL2144,'Input Sheet'!C:C)</f>
        <v>0</v>
      </c>
      <c r="Z2144" s="28">
        <f>+SUMIF('Input Sheet'!$S:$S,$AL2144,'Input Sheet'!D:D)</f>
        <v>0</v>
      </c>
      <c r="AA2144" s="28">
        <f>+SUMIF('Input Sheet'!$S:$S,$AL2144,'Input Sheet'!E:E)</f>
        <v>0</v>
      </c>
      <c r="AB2144" s="28">
        <f>+SUMIF('Input Sheet'!$S:$S,$AL2144,'Input Sheet'!F:F)</f>
        <v>0</v>
      </c>
      <c r="AC2144" s="28">
        <f>+SUMIF('Input Sheet'!$S:$S,$AL2144,'Input Sheet'!G:G)</f>
        <v>0</v>
      </c>
      <c r="AD2144" s="28">
        <f>+SUMIF('Input Sheet'!$S:$S,$AL2144,'Input Sheet'!H:H)</f>
        <v>0</v>
      </c>
      <c r="AE2144" s="28">
        <f>+SUMIF('Input Sheet'!$S:$S,$AL2144,'Input Sheet'!I:I)</f>
        <v>0</v>
      </c>
      <c r="AF2144" s="28">
        <f>+SUMIF('Input Sheet'!$S:$S,$AL2144,'Input Sheet'!J:J)</f>
        <v>0</v>
      </c>
      <c r="AG2144" s="28">
        <f>+SUMIF('Input Sheet'!$S:$S,$AL2144,'Input Sheet'!K:K)</f>
        <v>0</v>
      </c>
      <c r="AH2144" s="28">
        <f>+SUMIF('Input Sheet'!$S:$S,$AL2144,'Input Sheet'!L:L)</f>
        <v>0</v>
      </c>
      <c r="AI2144" s="28">
        <f>+SUMIF('Input Sheet'!$S:$S,$AL2144,'Input Sheet'!M:M)</f>
        <v>0</v>
      </c>
      <c r="AJ2144" s="28">
        <f>+SUMIF('Input Sheet'!$S:$S,$AL2144,'Input Sheet'!N:N)</f>
        <v>0</v>
      </c>
      <c r="AK2144" s="28"/>
      <c r="AL2144" s="27" t="str">
        <f t="shared" si="168"/>
        <v>147-7510E</v>
      </c>
      <c r="AM2144" s="34" t="str">
        <f t="shared" si="169"/>
        <v>Admin &amp; Other</v>
      </c>
      <c r="AN2144" s="34" t="str">
        <f t="shared" si="170"/>
        <v>Admin &amp; OtherOther Overheads as % of Total Gross Profit</v>
      </c>
      <c r="AO2144" s="35"/>
      <c r="AP2144" s="35"/>
      <c r="AQ2144" s="35"/>
    </row>
    <row r="2145" spans="1:43" x14ac:dyDescent="0.25">
      <c r="A2145" s="27" t="s">
        <v>103</v>
      </c>
      <c r="B2145" s="27" t="s">
        <v>104</v>
      </c>
      <c r="C2145" s="27" t="s">
        <v>104</v>
      </c>
      <c r="D2145" s="27" t="s">
        <v>746</v>
      </c>
      <c r="E2145" s="27" t="s">
        <v>641</v>
      </c>
      <c r="F2145" s="27" t="s">
        <v>737</v>
      </c>
      <c r="G2145" s="27" t="s">
        <v>738</v>
      </c>
      <c r="H2145" s="34" t="s">
        <v>644</v>
      </c>
      <c r="I2145" s="34" t="s">
        <v>645</v>
      </c>
      <c r="J2145" s="34" t="str">
        <f t="shared" si="166"/>
        <v>Admin &amp; OtherOther Overheads as % of Total Gross Profit</v>
      </c>
      <c r="K2145" s="34" t="str">
        <f t="shared" si="167"/>
        <v>170Travel expenses - Toyota</v>
      </c>
      <c r="L2145" s="28">
        <f>+SUMIF('TB 4-24'!M:M,$AL2145,'TB 4-24'!G:G)</f>
        <v>0</v>
      </c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>
        <f>+SUMIF('Input Sheet'!$S:$S,$AL2145,'Input Sheet'!C:C)</f>
        <v>0</v>
      </c>
      <c r="Z2145" s="28">
        <f>+SUMIF('Input Sheet'!$S:$S,$AL2145,'Input Sheet'!D:D)</f>
        <v>0</v>
      </c>
      <c r="AA2145" s="28">
        <f>+SUMIF('Input Sheet'!$S:$S,$AL2145,'Input Sheet'!E:E)</f>
        <v>0</v>
      </c>
      <c r="AB2145" s="28">
        <f>+SUMIF('Input Sheet'!$S:$S,$AL2145,'Input Sheet'!F:F)</f>
        <v>0</v>
      </c>
      <c r="AC2145" s="28">
        <f>+SUMIF('Input Sheet'!$S:$S,$AL2145,'Input Sheet'!G:G)</f>
        <v>0</v>
      </c>
      <c r="AD2145" s="28">
        <f>+SUMIF('Input Sheet'!$S:$S,$AL2145,'Input Sheet'!H:H)</f>
        <v>0</v>
      </c>
      <c r="AE2145" s="28">
        <f>+SUMIF('Input Sheet'!$S:$S,$AL2145,'Input Sheet'!I:I)</f>
        <v>0</v>
      </c>
      <c r="AF2145" s="28">
        <f>+SUMIF('Input Sheet'!$S:$S,$AL2145,'Input Sheet'!J:J)</f>
        <v>0</v>
      </c>
      <c r="AG2145" s="28">
        <f>+SUMIF('Input Sheet'!$S:$S,$AL2145,'Input Sheet'!K:K)</f>
        <v>0</v>
      </c>
      <c r="AH2145" s="28">
        <f>+SUMIF('Input Sheet'!$S:$S,$AL2145,'Input Sheet'!L:L)</f>
        <v>0</v>
      </c>
      <c r="AI2145" s="28">
        <f>+SUMIF('Input Sheet'!$S:$S,$AL2145,'Input Sheet'!M:M)</f>
        <v>0</v>
      </c>
      <c r="AJ2145" s="28">
        <f>+SUMIF('Input Sheet'!$S:$S,$AL2145,'Input Sheet'!N:N)</f>
        <v>0</v>
      </c>
      <c r="AK2145" s="28"/>
      <c r="AL2145" s="27" t="str">
        <f t="shared" si="168"/>
        <v>170-7510E</v>
      </c>
      <c r="AM2145" s="34" t="str">
        <f t="shared" si="169"/>
        <v>Admin &amp; Other</v>
      </c>
      <c r="AN2145" s="34" t="str">
        <f t="shared" si="170"/>
        <v>Admin &amp; OtherOther Overheads as % of Total Gross Profit</v>
      </c>
      <c r="AO2145" s="35"/>
      <c r="AP2145" s="35"/>
      <c r="AQ2145" s="35"/>
    </row>
    <row r="2146" spans="1:43" x14ac:dyDescent="0.25">
      <c r="A2146" s="27" t="s">
        <v>103</v>
      </c>
      <c r="B2146" s="27" t="s">
        <v>104</v>
      </c>
      <c r="C2146" s="27" t="s">
        <v>104</v>
      </c>
      <c r="D2146" s="27" t="s">
        <v>747</v>
      </c>
      <c r="E2146" s="27" t="s">
        <v>684</v>
      </c>
      <c r="F2146" s="27" t="s">
        <v>737</v>
      </c>
      <c r="G2146" s="27" t="s">
        <v>738</v>
      </c>
      <c r="H2146" s="34" t="s">
        <v>644</v>
      </c>
      <c r="I2146" s="34" t="s">
        <v>645</v>
      </c>
      <c r="J2146" s="34" t="str">
        <f t="shared" si="166"/>
        <v>Admin &amp; OtherOther Overheads as % of Total Gross Profit</v>
      </c>
      <c r="K2146" s="34" t="str">
        <f t="shared" si="167"/>
        <v>147Travel expenses - Toyota</v>
      </c>
      <c r="L2146" s="28">
        <f>+SUMIF('TB 4-24'!M:M,$AL2146,'TB 4-24'!G:G)</f>
        <v>0</v>
      </c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>
        <f>+SUMIF('Input Sheet'!$S:$S,$AL2146,'Input Sheet'!C:C)</f>
        <v>0</v>
      </c>
      <c r="Z2146" s="28">
        <f>+SUMIF('Input Sheet'!$S:$S,$AL2146,'Input Sheet'!D:D)</f>
        <v>0</v>
      </c>
      <c r="AA2146" s="28">
        <f>+SUMIF('Input Sheet'!$S:$S,$AL2146,'Input Sheet'!E:E)</f>
        <v>0</v>
      </c>
      <c r="AB2146" s="28">
        <f>+SUMIF('Input Sheet'!$S:$S,$AL2146,'Input Sheet'!F:F)</f>
        <v>0</v>
      </c>
      <c r="AC2146" s="28">
        <f>+SUMIF('Input Sheet'!$S:$S,$AL2146,'Input Sheet'!G:G)</f>
        <v>0</v>
      </c>
      <c r="AD2146" s="28">
        <f>+SUMIF('Input Sheet'!$S:$S,$AL2146,'Input Sheet'!H:H)</f>
        <v>0</v>
      </c>
      <c r="AE2146" s="28">
        <f>+SUMIF('Input Sheet'!$S:$S,$AL2146,'Input Sheet'!I:I)</f>
        <v>0</v>
      </c>
      <c r="AF2146" s="28">
        <f>+SUMIF('Input Sheet'!$S:$S,$AL2146,'Input Sheet'!J:J)</f>
        <v>0</v>
      </c>
      <c r="AG2146" s="28">
        <f>+SUMIF('Input Sheet'!$S:$S,$AL2146,'Input Sheet'!K:K)</f>
        <v>0</v>
      </c>
      <c r="AH2146" s="28">
        <f>+SUMIF('Input Sheet'!$S:$S,$AL2146,'Input Sheet'!L:L)</f>
        <v>0</v>
      </c>
      <c r="AI2146" s="28">
        <f>+SUMIF('Input Sheet'!$S:$S,$AL2146,'Input Sheet'!M:M)</f>
        <v>0</v>
      </c>
      <c r="AJ2146" s="28">
        <f>+SUMIF('Input Sheet'!$S:$S,$AL2146,'Input Sheet'!N:N)</f>
        <v>0</v>
      </c>
      <c r="AK2146" s="28"/>
      <c r="AL2146" s="27" t="str">
        <f t="shared" si="168"/>
        <v>147-7510T</v>
      </c>
      <c r="AM2146" s="34" t="str">
        <f t="shared" si="169"/>
        <v>Admin &amp; Other</v>
      </c>
      <c r="AN2146" s="34" t="str">
        <f t="shared" si="170"/>
        <v>Admin &amp; OtherOther Overheads as % of Total Gross Profit</v>
      </c>
      <c r="AO2146" s="35"/>
      <c r="AP2146" s="35"/>
      <c r="AQ2146" s="35"/>
    </row>
    <row r="2147" spans="1:43" x14ac:dyDescent="0.25">
      <c r="A2147" s="27" t="s">
        <v>103</v>
      </c>
      <c r="B2147" s="27" t="s">
        <v>104</v>
      </c>
      <c r="C2147" s="27" t="s">
        <v>104</v>
      </c>
      <c r="D2147" s="27" t="s">
        <v>747</v>
      </c>
      <c r="E2147" s="27" t="s">
        <v>641</v>
      </c>
      <c r="F2147" s="27" t="s">
        <v>737</v>
      </c>
      <c r="G2147" s="27" t="s">
        <v>738</v>
      </c>
      <c r="H2147" s="34" t="s">
        <v>644</v>
      </c>
      <c r="I2147" s="34" t="s">
        <v>645</v>
      </c>
      <c r="J2147" s="34" t="str">
        <f t="shared" si="166"/>
        <v>Admin &amp; OtherOther Overheads as % of Total Gross Profit</v>
      </c>
      <c r="K2147" s="34" t="str">
        <f t="shared" si="167"/>
        <v>170Travel expenses - Toyota</v>
      </c>
      <c r="L2147" s="28">
        <f>+SUMIF('TB 4-24'!M:M,$AL2147,'TB 4-24'!G:G)</f>
        <v>0</v>
      </c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>
        <f>+SUMIF('Input Sheet'!$S:$S,$AL2147,'Input Sheet'!C:C)</f>
        <v>0</v>
      </c>
      <c r="Z2147" s="28">
        <f>+SUMIF('Input Sheet'!$S:$S,$AL2147,'Input Sheet'!D:D)</f>
        <v>0</v>
      </c>
      <c r="AA2147" s="28">
        <f>+SUMIF('Input Sheet'!$S:$S,$AL2147,'Input Sheet'!E:E)</f>
        <v>0</v>
      </c>
      <c r="AB2147" s="28">
        <f>+SUMIF('Input Sheet'!$S:$S,$AL2147,'Input Sheet'!F:F)</f>
        <v>0</v>
      </c>
      <c r="AC2147" s="28">
        <f>+SUMIF('Input Sheet'!$S:$S,$AL2147,'Input Sheet'!G:G)</f>
        <v>0</v>
      </c>
      <c r="AD2147" s="28">
        <f>+SUMIF('Input Sheet'!$S:$S,$AL2147,'Input Sheet'!H:H)</f>
        <v>0</v>
      </c>
      <c r="AE2147" s="28">
        <f>+SUMIF('Input Sheet'!$S:$S,$AL2147,'Input Sheet'!I:I)</f>
        <v>0</v>
      </c>
      <c r="AF2147" s="28">
        <f>+SUMIF('Input Sheet'!$S:$S,$AL2147,'Input Sheet'!J:J)</f>
        <v>0</v>
      </c>
      <c r="AG2147" s="28">
        <f>+SUMIF('Input Sheet'!$S:$S,$AL2147,'Input Sheet'!K:K)</f>
        <v>0</v>
      </c>
      <c r="AH2147" s="28">
        <f>+SUMIF('Input Sheet'!$S:$S,$AL2147,'Input Sheet'!L:L)</f>
        <v>0</v>
      </c>
      <c r="AI2147" s="28">
        <f>+SUMIF('Input Sheet'!$S:$S,$AL2147,'Input Sheet'!M:M)</f>
        <v>0</v>
      </c>
      <c r="AJ2147" s="28">
        <f>+SUMIF('Input Sheet'!$S:$S,$AL2147,'Input Sheet'!N:N)</f>
        <v>0</v>
      </c>
      <c r="AK2147" s="28"/>
      <c r="AL2147" s="27" t="str">
        <f t="shared" si="168"/>
        <v>170-7510T</v>
      </c>
      <c r="AM2147" s="34" t="str">
        <f t="shared" si="169"/>
        <v>Admin &amp; Other</v>
      </c>
      <c r="AN2147" s="34" t="str">
        <f t="shared" si="170"/>
        <v>Admin &amp; OtherOther Overheads as % of Total Gross Profit</v>
      </c>
      <c r="AO2147" s="35"/>
      <c r="AP2147" s="35"/>
      <c r="AQ2147" s="35"/>
    </row>
    <row r="2148" spans="1:43" x14ac:dyDescent="0.25">
      <c r="A2148" s="27" t="s">
        <v>103</v>
      </c>
      <c r="B2148" s="27" t="s">
        <v>104</v>
      </c>
      <c r="C2148" s="27" t="s">
        <v>657</v>
      </c>
      <c r="D2148" s="27" t="s">
        <v>163</v>
      </c>
      <c r="E2148" s="27" t="s">
        <v>681</v>
      </c>
      <c r="F2148" s="27" t="s">
        <v>709</v>
      </c>
      <c r="G2148" s="27" t="s">
        <v>710</v>
      </c>
      <c r="H2148" s="34" t="s">
        <v>644</v>
      </c>
      <c r="I2148" s="34" t="s">
        <v>711</v>
      </c>
      <c r="J2148" s="34" t="str">
        <f t="shared" si="166"/>
        <v>Admin &amp; OtherInsurance as % of Total Gross Profit</v>
      </c>
      <c r="K2148" s="34" t="str">
        <f t="shared" si="167"/>
        <v>230Insurance expense - Toyota</v>
      </c>
      <c r="L2148" s="28">
        <f>+SUMIF('TB 4-24'!M:M,$AL2148,'TB 4-24'!G:G)</f>
        <v>0</v>
      </c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>
        <f>+SUMIF('Input Sheet'!$S:$S,$AL2148,'Input Sheet'!C:C)</f>
        <v>0</v>
      </c>
      <c r="Z2148" s="28">
        <f>+SUMIF('Input Sheet'!$S:$S,$AL2148,'Input Sheet'!D:D)</f>
        <v>0</v>
      </c>
      <c r="AA2148" s="28">
        <f>+SUMIF('Input Sheet'!$S:$S,$AL2148,'Input Sheet'!E:E)</f>
        <v>0</v>
      </c>
      <c r="AB2148" s="28">
        <f>+SUMIF('Input Sheet'!$S:$S,$AL2148,'Input Sheet'!F:F)</f>
        <v>0</v>
      </c>
      <c r="AC2148" s="28">
        <f>+SUMIF('Input Sheet'!$S:$S,$AL2148,'Input Sheet'!G:G)</f>
        <v>0</v>
      </c>
      <c r="AD2148" s="28">
        <f>+SUMIF('Input Sheet'!$S:$S,$AL2148,'Input Sheet'!H:H)</f>
        <v>0</v>
      </c>
      <c r="AE2148" s="28">
        <f>+SUMIF('Input Sheet'!$S:$S,$AL2148,'Input Sheet'!I:I)</f>
        <v>0</v>
      </c>
      <c r="AF2148" s="28">
        <f>+SUMIF('Input Sheet'!$S:$S,$AL2148,'Input Sheet'!J:J)</f>
        <v>0</v>
      </c>
      <c r="AG2148" s="28">
        <f>+SUMIF('Input Sheet'!$S:$S,$AL2148,'Input Sheet'!K:K)</f>
        <v>0</v>
      </c>
      <c r="AH2148" s="28">
        <f>+SUMIF('Input Sheet'!$S:$S,$AL2148,'Input Sheet'!L:L)</f>
        <v>0</v>
      </c>
      <c r="AI2148" s="28">
        <f>+SUMIF('Input Sheet'!$S:$S,$AL2148,'Input Sheet'!M:M)</f>
        <v>0</v>
      </c>
      <c r="AJ2148" s="28">
        <f>+SUMIF('Input Sheet'!$S:$S,$AL2148,'Input Sheet'!N:N)</f>
        <v>0</v>
      </c>
      <c r="AK2148" s="28"/>
      <c r="AL2148" s="27" t="str">
        <f t="shared" si="168"/>
        <v>230-7840</v>
      </c>
      <c r="AM2148" s="34" t="str">
        <f t="shared" si="169"/>
        <v>Admin &amp; Other</v>
      </c>
      <c r="AN2148" s="34" t="str">
        <f t="shared" si="170"/>
        <v>Admin &amp; OtherInsurance as % of Total Gross Profit</v>
      </c>
      <c r="AO2148" s="35"/>
      <c r="AP2148" s="35"/>
      <c r="AQ2148" s="35"/>
    </row>
    <row r="2149" spans="1:43" x14ac:dyDescent="0.25">
      <c r="A2149" s="27" t="s">
        <v>103</v>
      </c>
      <c r="B2149" s="27" t="s">
        <v>104</v>
      </c>
      <c r="C2149" s="27" t="s">
        <v>104</v>
      </c>
      <c r="D2149" s="27" t="s">
        <v>163</v>
      </c>
      <c r="E2149" s="27" t="s">
        <v>684</v>
      </c>
      <c r="F2149" s="27" t="s">
        <v>709</v>
      </c>
      <c r="G2149" s="27" t="s">
        <v>710</v>
      </c>
      <c r="H2149" s="34" t="s">
        <v>644</v>
      </c>
      <c r="I2149" s="34" t="s">
        <v>711</v>
      </c>
      <c r="J2149" s="34" t="str">
        <f t="shared" si="166"/>
        <v>Admin &amp; OtherInsurance as % of Total Gross Profit</v>
      </c>
      <c r="K2149" s="34" t="str">
        <f t="shared" si="167"/>
        <v>147Insurance expense - Toyota</v>
      </c>
      <c r="L2149" s="28">
        <f>+SUMIF('TB 4-24'!M:M,$AL2149,'TB 4-24'!G:G)</f>
        <v>0</v>
      </c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>
        <f>+SUMIF('Input Sheet'!$S:$S,$AL2149,'Input Sheet'!C:C)</f>
        <v>0</v>
      </c>
      <c r="Z2149" s="28">
        <f>+SUMIF('Input Sheet'!$S:$S,$AL2149,'Input Sheet'!D:D)</f>
        <v>0</v>
      </c>
      <c r="AA2149" s="28">
        <f>+SUMIF('Input Sheet'!$S:$S,$AL2149,'Input Sheet'!E:E)</f>
        <v>0</v>
      </c>
      <c r="AB2149" s="28">
        <f>+SUMIF('Input Sheet'!$S:$S,$AL2149,'Input Sheet'!F:F)</f>
        <v>0</v>
      </c>
      <c r="AC2149" s="28">
        <f>+SUMIF('Input Sheet'!$S:$S,$AL2149,'Input Sheet'!G:G)</f>
        <v>0</v>
      </c>
      <c r="AD2149" s="28">
        <f>+SUMIF('Input Sheet'!$S:$S,$AL2149,'Input Sheet'!H:H)</f>
        <v>0</v>
      </c>
      <c r="AE2149" s="28">
        <f>+SUMIF('Input Sheet'!$S:$S,$AL2149,'Input Sheet'!I:I)</f>
        <v>0</v>
      </c>
      <c r="AF2149" s="28">
        <f>+SUMIF('Input Sheet'!$S:$S,$AL2149,'Input Sheet'!J:J)</f>
        <v>0</v>
      </c>
      <c r="AG2149" s="28">
        <f>+SUMIF('Input Sheet'!$S:$S,$AL2149,'Input Sheet'!K:K)</f>
        <v>0</v>
      </c>
      <c r="AH2149" s="28">
        <f>+SUMIF('Input Sheet'!$S:$S,$AL2149,'Input Sheet'!L:L)</f>
        <v>0</v>
      </c>
      <c r="AI2149" s="28">
        <f>+SUMIF('Input Sheet'!$S:$S,$AL2149,'Input Sheet'!M:M)</f>
        <v>0</v>
      </c>
      <c r="AJ2149" s="28">
        <f>+SUMIF('Input Sheet'!$S:$S,$AL2149,'Input Sheet'!N:N)</f>
        <v>0</v>
      </c>
      <c r="AK2149" s="28"/>
      <c r="AL2149" s="27" t="str">
        <f t="shared" si="168"/>
        <v>147-7840</v>
      </c>
      <c r="AM2149" s="34" t="str">
        <f t="shared" si="169"/>
        <v>Admin &amp; Other</v>
      </c>
      <c r="AN2149" s="34" t="str">
        <f t="shared" si="170"/>
        <v>Admin &amp; OtherInsurance as % of Total Gross Profit</v>
      </c>
      <c r="AO2149" s="35"/>
      <c r="AP2149" s="35"/>
      <c r="AQ2149" s="35"/>
    </row>
    <row r="2150" spans="1:43" x14ac:dyDescent="0.25">
      <c r="A2150" s="27" t="s">
        <v>103</v>
      </c>
      <c r="B2150" s="27" t="s">
        <v>104</v>
      </c>
      <c r="C2150" s="27" t="s">
        <v>104</v>
      </c>
      <c r="D2150" s="27" t="s">
        <v>163</v>
      </c>
      <c r="E2150" s="27" t="s">
        <v>679</v>
      </c>
      <c r="F2150" s="27" t="s">
        <v>709</v>
      </c>
      <c r="G2150" s="27" t="s">
        <v>710</v>
      </c>
      <c r="H2150" s="34" t="s">
        <v>644</v>
      </c>
      <c r="I2150" s="34" t="s">
        <v>711</v>
      </c>
      <c r="J2150" s="34" t="str">
        <f t="shared" si="166"/>
        <v>Admin &amp; OtherInsurance as % of Total Gross Profit</v>
      </c>
      <c r="K2150" s="34" t="str">
        <f t="shared" si="167"/>
        <v>160Insurance expense - Toyota</v>
      </c>
      <c r="L2150" s="28">
        <f>+SUMIF('TB 4-24'!M:M,$AL2150,'TB 4-24'!G:G)</f>
        <v>0</v>
      </c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>
        <f>+SUMIF('Input Sheet'!$S:$S,$AL2150,'Input Sheet'!C:C)</f>
        <v>0</v>
      </c>
      <c r="Z2150" s="28">
        <f>+SUMIF('Input Sheet'!$S:$S,$AL2150,'Input Sheet'!D:D)</f>
        <v>0</v>
      </c>
      <c r="AA2150" s="28">
        <f>+SUMIF('Input Sheet'!$S:$S,$AL2150,'Input Sheet'!E:E)</f>
        <v>0</v>
      </c>
      <c r="AB2150" s="28">
        <f>+SUMIF('Input Sheet'!$S:$S,$AL2150,'Input Sheet'!F:F)</f>
        <v>0</v>
      </c>
      <c r="AC2150" s="28">
        <f>+SUMIF('Input Sheet'!$S:$S,$AL2150,'Input Sheet'!G:G)</f>
        <v>0</v>
      </c>
      <c r="AD2150" s="28">
        <f>+SUMIF('Input Sheet'!$S:$S,$AL2150,'Input Sheet'!H:H)</f>
        <v>0</v>
      </c>
      <c r="AE2150" s="28">
        <f>+SUMIF('Input Sheet'!$S:$S,$AL2150,'Input Sheet'!I:I)</f>
        <v>0</v>
      </c>
      <c r="AF2150" s="28">
        <f>+SUMIF('Input Sheet'!$S:$S,$AL2150,'Input Sheet'!J:J)</f>
        <v>0</v>
      </c>
      <c r="AG2150" s="28">
        <f>+SUMIF('Input Sheet'!$S:$S,$AL2150,'Input Sheet'!K:K)</f>
        <v>0</v>
      </c>
      <c r="AH2150" s="28">
        <f>+SUMIF('Input Sheet'!$S:$S,$AL2150,'Input Sheet'!L:L)</f>
        <v>0</v>
      </c>
      <c r="AI2150" s="28">
        <f>+SUMIF('Input Sheet'!$S:$S,$AL2150,'Input Sheet'!M:M)</f>
        <v>0</v>
      </c>
      <c r="AJ2150" s="28">
        <f>+SUMIF('Input Sheet'!$S:$S,$AL2150,'Input Sheet'!N:N)</f>
        <v>0</v>
      </c>
      <c r="AK2150" s="28"/>
      <c r="AL2150" s="27" t="str">
        <f t="shared" si="168"/>
        <v>160-7840</v>
      </c>
      <c r="AM2150" s="34" t="str">
        <f t="shared" si="169"/>
        <v>Admin &amp; Other</v>
      </c>
      <c r="AN2150" s="34" t="str">
        <f t="shared" si="170"/>
        <v>Admin &amp; OtherInsurance as % of Total Gross Profit</v>
      </c>
      <c r="AO2150" s="35"/>
      <c r="AP2150" s="35"/>
      <c r="AQ2150" s="35"/>
    </row>
    <row r="2151" spans="1:43" x14ac:dyDescent="0.25">
      <c r="A2151" s="27" t="s">
        <v>103</v>
      </c>
      <c r="B2151" s="27" t="s">
        <v>104</v>
      </c>
      <c r="C2151" s="27" t="s">
        <v>671</v>
      </c>
      <c r="D2151" s="27" t="s">
        <v>163</v>
      </c>
      <c r="E2151" s="27" t="s">
        <v>675</v>
      </c>
      <c r="F2151" s="27" t="s">
        <v>709</v>
      </c>
      <c r="G2151" s="27" t="s">
        <v>710</v>
      </c>
      <c r="H2151" s="34" t="s">
        <v>644</v>
      </c>
      <c r="I2151" s="34" t="s">
        <v>711</v>
      </c>
      <c r="J2151" s="34" t="str">
        <f t="shared" si="166"/>
        <v>Admin &amp; OtherInsurance as % of Total Gross Profit</v>
      </c>
      <c r="K2151" s="34" t="str">
        <f t="shared" si="167"/>
        <v>330Insurance expense - Toyota</v>
      </c>
      <c r="L2151" s="28">
        <f>+SUMIF('TB 4-24'!M:M,$AL2151,'TB 4-24'!G:G)</f>
        <v>0</v>
      </c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>
        <f>+SUMIF('Input Sheet'!$S:$S,$AL2151,'Input Sheet'!C:C)</f>
        <v>0</v>
      </c>
      <c r="Z2151" s="28">
        <f>+SUMIF('Input Sheet'!$S:$S,$AL2151,'Input Sheet'!D:D)</f>
        <v>0</v>
      </c>
      <c r="AA2151" s="28">
        <f>+SUMIF('Input Sheet'!$S:$S,$AL2151,'Input Sheet'!E:E)</f>
        <v>0</v>
      </c>
      <c r="AB2151" s="28">
        <f>+SUMIF('Input Sheet'!$S:$S,$AL2151,'Input Sheet'!F:F)</f>
        <v>0</v>
      </c>
      <c r="AC2151" s="28">
        <f>+SUMIF('Input Sheet'!$S:$S,$AL2151,'Input Sheet'!G:G)</f>
        <v>0</v>
      </c>
      <c r="AD2151" s="28">
        <f>+SUMIF('Input Sheet'!$S:$S,$AL2151,'Input Sheet'!H:H)</f>
        <v>0</v>
      </c>
      <c r="AE2151" s="28">
        <f>+SUMIF('Input Sheet'!$S:$S,$AL2151,'Input Sheet'!I:I)</f>
        <v>0</v>
      </c>
      <c r="AF2151" s="28">
        <f>+SUMIF('Input Sheet'!$S:$S,$AL2151,'Input Sheet'!J:J)</f>
        <v>0</v>
      </c>
      <c r="AG2151" s="28">
        <f>+SUMIF('Input Sheet'!$S:$S,$AL2151,'Input Sheet'!K:K)</f>
        <v>0</v>
      </c>
      <c r="AH2151" s="28">
        <f>+SUMIF('Input Sheet'!$S:$S,$AL2151,'Input Sheet'!L:L)</f>
        <v>0</v>
      </c>
      <c r="AI2151" s="28">
        <f>+SUMIF('Input Sheet'!$S:$S,$AL2151,'Input Sheet'!M:M)</f>
        <v>0</v>
      </c>
      <c r="AJ2151" s="28">
        <f>+SUMIF('Input Sheet'!$S:$S,$AL2151,'Input Sheet'!N:N)</f>
        <v>0</v>
      </c>
      <c r="AK2151" s="28"/>
      <c r="AL2151" s="27" t="str">
        <f t="shared" si="168"/>
        <v>330-7840</v>
      </c>
      <c r="AM2151" s="34" t="str">
        <f t="shared" si="169"/>
        <v>Admin &amp; Other</v>
      </c>
      <c r="AN2151" s="34" t="str">
        <f t="shared" si="170"/>
        <v>Admin &amp; OtherInsurance as % of Total Gross Profit</v>
      </c>
      <c r="AO2151" s="35"/>
      <c r="AP2151" s="35"/>
      <c r="AQ2151" s="35"/>
    </row>
    <row r="2152" spans="1:43" x14ac:dyDescent="0.25">
      <c r="A2152" s="27" t="s">
        <v>103</v>
      </c>
      <c r="B2152" s="27" t="s">
        <v>104</v>
      </c>
      <c r="C2152" s="27" t="s">
        <v>657</v>
      </c>
      <c r="D2152" s="27" t="s">
        <v>163</v>
      </c>
      <c r="E2152" s="27" t="s">
        <v>662</v>
      </c>
      <c r="F2152" s="27" t="s">
        <v>709</v>
      </c>
      <c r="G2152" s="27" t="s">
        <v>710</v>
      </c>
      <c r="H2152" s="34" t="s">
        <v>644</v>
      </c>
      <c r="I2152" s="34" t="s">
        <v>711</v>
      </c>
      <c r="J2152" s="34" t="str">
        <f t="shared" si="166"/>
        <v>Admin &amp; OtherInsurance as % of Total Gross Profit</v>
      </c>
      <c r="K2152" s="34" t="str">
        <f t="shared" si="167"/>
        <v>260Insurance expense - Toyota</v>
      </c>
      <c r="L2152" s="28">
        <f>+SUMIF('TB 4-24'!M:M,$AL2152,'TB 4-24'!G:G)</f>
        <v>0</v>
      </c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>
        <f>+SUMIF('Input Sheet'!$S:$S,$AL2152,'Input Sheet'!C:C)</f>
        <v>0</v>
      </c>
      <c r="Z2152" s="28">
        <f>+SUMIF('Input Sheet'!$S:$S,$AL2152,'Input Sheet'!D:D)</f>
        <v>0</v>
      </c>
      <c r="AA2152" s="28">
        <f>+SUMIF('Input Sheet'!$S:$S,$AL2152,'Input Sheet'!E:E)</f>
        <v>0</v>
      </c>
      <c r="AB2152" s="28">
        <f>+SUMIF('Input Sheet'!$S:$S,$AL2152,'Input Sheet'!F:F)</f>
        <v>0</v>
      </c>
      <c r="AC2152" s="28">
        <f>+SUMIF('Input Sheet'!$S:$S,$AL2152,'Input Sheet'!G:G)</f>
        <v>0</v>
      </c>
      <c r="AD2152" s="28">
        <f>+SUMIF('Input Sheet'!$S:$S,$AL2152,'Input Sheet'!H:H)</f>
        <v>0</v>
      </c>
      <c r="AE2152" s="28">
        <f>+SUMIF('Input Sheet'!$S:$S,$AL2152,'Input Sheet'!I:I)</f>
        <v>0</v>
      </c>
      <c r="AF2152" s="28">
        <f>+SUMIF('Input Sheet'!$S:$S,$AL2152,'Input Sheet'!J:J)</f>
        <v>0</v>
      </c>
      <c r="AG2152" s="28">
        <f>+SUMIF('Input Sheet'!$S:$S,$AL2152,'Input Sheet'!K:K)</f>
        <v>0</v>
      </c>
      <c r="AH2152" s="28">
        <f>+SUMIF('Input Sheet'!$S:$S,$AL2152,'Input Sheet'!L:L)</f>
        <v>0</v>
      </c>
      <c r="AI2152" s="28">
        <f>+SUMIF('Input Sheet'!$S:$S,$AL2152,'Input Sheet'!M:M)</f>
        <v>0</v>
      </c>
      <c r="AJ2152" s="28">
        <f>+SUMIF('Input Sheet'!$S:$S,$AL2152,'Input Sheet'!N:N)</f>
        <v>0</v>
      </c>
      <c r="AK2152" s="28"/>
      <c r="AL2152" s="27" t="str">
        <f t="shared" si="168"/>
        <v>260-7840</v>
      </c>
      <c r="AM2152" s="34" t="str">
        <f t="shared" si="169"/>
        <v>Admin &amp; Other</v>
      </c>
      <c r="AN2152" s="34" t="str">
        <f t="shared" si="170"/>
        <v>Admin &amp; OtherInsurance as % of Total Gross Profit</v>
      </c>
      <c r="AO2152" s="35"/>
      <c r="AP2152" s="35"/>
      <c r="AQ2152" s="35"/>
    </row>
    <row r="2153" spans="1:43" x14ac:dyDescent="0.25">
      <c r="A2153" s="27" t="s">
        <v>103</v>
      </c>
      <c r="B2153" s="27" t="s">
        <v>104</v>
      </c>
      <c r="C2153" s="27" t="s">
        <v>104</v>
      </c>
      <c r="D2153" s="27" t="s">
        <v>163</v>
      </c>
      <c r="E2153" s="27">
        <v>150</v>
      </c>
      <c r="F2153" s="27" t="s">
        <v>709</v>
      </c>
      <c r="G2153" s="27" t="s">
        <v>710</v>
      </c>
      <c r="H2153" s="34" t="s">
        <v>109</v>
      </c>
      <c r="I2153" s="34" t="s">
        <v>110</v>
      </c>
      <c r="J2153" s="34" t="str">
        <f t="shared" si="166"/>
        <v>OverallOther Income</v>
      </c>
      <c r="K2153" s="34" t="str">
        <f t="shared" si="167"/>
        <v>150Insurance expense - Toyota</v>
      </c>
      <c r="L2153" s="28">
        <f>+SUMIF('TB 4-24'!M:M,$AL2153,'TB 4-24'!G:G)</f>
        <v>0</v>
      </c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>
        <f>+SUMIF('Input Sheet'!$S:$S,$AL2153,'Input Sheet'!C:C)</f>
        <v>0</v>
      </c>
      <c r="Z2153" s="28">
        <f>+SUMIF('Input Sheet'!$S:$S,$AL2153,'Input Sheet'!D:D)</f>
        <v>0</v>
      </c>
      <c r="AA2153" s="28">
        <f>+SUMIF('Input Sheet'!$S:$S,$AL2153,'Input Sheet'!E:E)</f>
        <v>0</v>
      </c>
      <c r="AB2153" s="28">
        <f>+SUMIF('Input Sheet'!$S:$S,$AL2153,'Input Sheet'!F:F)</f>
        <v>0</v>
      </c>
      <c r="AC2153" s="28">
        <f>+SUMIF('Input Sheet'!$S:$S,$AL2153,'Input Sheet'!G:G)</f>
        <v>0</v>
      </c>
      <c r="AD2153" s="28">
        <f>+SUMIF('Input Sheet'!$S:$S,$AL2153,'Input Sheet'!H:H)</f>
        <v>0</v>
      </c>
      <c r="AE2153" s="28">
        <f>+SUMIF('Input Sheet'!$S:$S,$AL2153,'Input Sheet'!I:I)</f>
        <v>0</v>
      </c>
      <c r="AF2153" s="28">
        <f>+SUMIF('Input Sheet'!$S:$S,$AL2153,'Input Sheet'!J:J)</f>
        <v>0</v>
      </c>
      <c r="AG2153" s="28">
        <f>+SUMIF('Input Sheet'!$S:$S,$AL2153,'Input Sheet'!K:K)</f>
        <v>0</v>
      </c>
      <c r="AH2153" s="28">
        <f>+SUMIF('Input Sheet'!$S:$S,$AL2153,'Input Sheet'!L:L)</f>
        <v>0</v>
      </c>
      <c r="AI2153" s="28">
        <f>+SUMIF('Input Sheet'!$S:$S,$AL2153,'Input Sheet'!M:M)</f>
        <v>0</v>
      </c>
      <c r="AJ2153" s="28">
        <f>+SUMIF('Input Sheet'!$S:$S,$AL2153,'Input Sheet'!N:N)</f>
        <v>0</v>
      </c>
      <c r="AK2153" s="28"/>
      <c r="AL2153" s="27" t="str">
        <f t="shared" si="168"/>
        <v>150-7840</v>
      </c>
      <c r="AM2153" s="34" t="str">
        <f t="shared" si="169"/>
        <v>Overall</v>
      </c>
      <c r="AN2153" s="34" t="str">
        <f t="shared" si="170"/>
        <v>OverallOther Income</v>
      </c>
      <c r="AO2153" s="35"/>
      <c r="AP2153" s="35"/>
      <c r="AQ2153" s="35"/>
    </row>
    <row r="2154" spans="1:43" x14ac:dyDescent="0.25">
      <c r="A2154" s="27" t="s">
        <v>103</v>
      </c>
      <c r="B2154" s="27" t="s">
        <v>104</v>
      </c>
      <c r="C2154" s="27" t="s">
        <v>657</v>
      </c>
      <c r="D2154" s="27" t="s">
        <v>164</v>
      </c>
      <c r="E2154" s="27" t="s">
        <v>682</v>
      </c>
      <c r="F2154" s="27" t="s">
        <v>709</v>
      </c>
      <c r="G2154" s="27" t="s">
        <v>710</v>
      </c>
      <c r="H2154" s="34" t="s">
        <v>644</v>
      </c>
      <c r="I2154" s="34" t="s">
        <v>711</v>
      </c>
      <c r="J2154" s="34" t="str">
        <f t="shared" si="166"/>
        <v>Admin &amp; OtherInsurance as % of Total Gross Profit</v>
      </c>
      <c r="K2154" s="34" t="str">
        <f t="shared" si="167"/>
        <v>240Insurance expense - Toyota</v>
      </c>
      <c r="L2154" s="28">
        <f>+SUMIF('TB 4-24'!M:M,$AL2154,'TB 4-24'!G:G)</f>
        <v>0</v>
      </c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>
        <f>+SUMIF('Input Sheet'!$S:$S,$AL2154,'Input Sheet'!C:C)</f>
        <v>0</v>
      </c>
      <c r="Z2154" s="28">
        <f>+SUMIF('Input Sheet'!$S:$S,$AL2154,'Input Sheet'!D:D)</f>
        <v>0</v>
      </c>
      <c r="AA2154" s="28">
        <f>+SUMIF('Input Sheet'!$S:$S,$AL2154,'Input Sheet'!E:E)</f>
        <v>0</v>
      </c>
      <c r="AB2154" s="28">
        <f>+SUMIF('Input Sheet'!$S:$S,$AL2154,'Input Sheet'!F:F)</f>
        <v>0</v>
      </c>
      <c r="AC2154" s="28">
        <f>+SUMIF('Input Sheet'!$S:$S,$AL2154,'Input Sheet'!G:G)</f>
        <v>0</v>
      </c>
      <c r="AD2154" s="28">
        <f>+SUMIF('Input Sheet'!$S:$S,$AL2154,'Input Sheet'!H:H)</f>
        <v>0</v>
      </c>
      <c r="AE2154" s="28">
        <f>+SUMIF('Input Sheet'!$S:$S,$AL2154,'Input Sheet'!I:I)</f>
        <v>0</v>
      </c>
      <c r="AF2154" s="28">
        <f>+SUMIF('Input Sheet'!$S:$S,$AL2154,'Input Sheet'!J:J)</f>
        <v>0</v>
      </c>
      <c r="AG2154" s="28">
        <f>+SUMIF('Input Sheet'!$S:$S,$AL2154,'Input Sheet'!K:K)</f>
        <v>0</v>
      </c>
      <c r="AH2154" s="28">
        <f>+SUMIF('Input Sheet'!$S:$S,$AL2154,'Input Sheet'!L:L)</f>
        <v>0</v>
      </c>
      <c r="AI2154" s="28">
        <f>+SUMIF('Input Sheet'!$S:$S,$AL2154,'Input Sheet'!M:M)</f>
        <v>0</v>
      </c>
      <c r="AJ2154" s="28">
        <f>+SUMIF('Input Sheet'!$S:$S,$AL2154,'Input Sheet'!N:N)</f>
        <v>0</v>
      </c>
      <c r="AK2154" s="28"/>
      <c r="AL2154" s="27" t="str">
        <f t="shared" si="168"/>
        <v>240-7845</v>
      </c>
      <c r="AM2154" s="34" t="str">
        <f t="shared" si="169"/>
        <v>Admin &amp; Other</v>
      </c>
      <c r="AN2154" s="34" t="str">
        <f t="shared" si="170"/>
        <v>Admin &amp; OtherInsurance as % of Total Gross Profit</v>
      </c>
      <c r="AO2154" s="35"/>
      <c r="AP2154" s="35"/>
      <c r="AQ2154" s="35"/>
    </row>
    <row r="2155" spans="1:43" x14ac:dyDescent="0.25">
      <c r="A2155" s="27" t="s">
        <v>103</v>
      </c>
      <c r="B2155" s="27" t="s">
        <v>104</v>
      </c>
      <c r="C2155" s="27" t="s">
        <v>104</v>
      </c>
      <c r="D2155" s="27" t="s">
        <v>198</v>
      </c>
      <c r="E2155" s="27" t="s">
        <v>654</v>
      </c>
      <c r="F2155" s="27" t="s">
        <v>704</v>
      </c>
      <c r="G2155" s="27" t="s">
        <v>705</v>
      </c>
      <c r="H2155" s="34" t="s">
        <v>644</v>
      </c>
      <c r="I2155" s="34" t="s">
        <v>706</v>
      </c>
      <c r="J2155" s="34" t="str">
        <f t="shared" si="166"/>
        <v>Admin &amp; OtherProfessional Fees as % of Total Gross Profit</v>
      </c>
      <c r="K2155" s="34" t="str">
        <f t="shared" si="167"/>
        <v>120Professional Fees - Toyota</v>
      </c>
      <c r="L2155" s="28">
        <f>+SUMIF('TB 4-24'!M:M,$AL2155,'TB 4-24'!G:G)</f>
        <v>0</v>
      </c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>
        <f>+SUMIF('Input Sheet'!$S:$S,$AL2155,'Input Sheet'!C:C)</f>
        <v>0</v>
      </c>
      <c r="Z2155" s="28">
        <f>+SUMIF('Input Sheet'!$S:$S,$AL2155,'Input Sheet'!D:D)</f>
        <v>0</v>
      </c>
      <c r="AA2155" s="28">
        <f>+SUMIF('Input Sheet'!$S:$S,$AL2155,'Input Sheet'!E:E)</f>
        <v>0</v>
      </c>
      <c r="AB2155" s="28">
        <f>+SUMIF('Input Sheet'!$S:$S,$AL2155,'Input Sheet'!F:F)</f>
        <v>0</v>
      </c>
      <c r="AC2155" s="28">
        <f>+SUMIF('Input Sheet'!$S:$S,$AL2155,'Input Sheet'!G:G)</f>
        <v>0</v>
      </c>
      <c r="AD2155" s="28">
        <f>+SUMIF('Input Sheet'!$S:$S,$AL2155,'Input Sheet'!H:H)</f>
        <v>0</v>
      </c>
      <c r="AE2155" s="28">
        <f>+SUMIF('Input Sheet'!$S:$S,$AL2155,'Input Sheet'!I:I)</f>
        <v>0</v>
      </c>
      <c r="AF2155" s="28">
        <f>+SUMIF('Input Sheet'!$S:$S,$AL2155,'Input Sheet'!J:J)</f>
        <v>0</v>
      </c>
      <c r="AG2155" s="28">
        <f>+SUMIF('Input Sheet'!$S:$S,$AL2155,'Input Sheet'!K:K)</f>
        <v>0</v>
      </c>
      <c r="AH2155" s="28">
        <f>+SUMIF('Input Sheet'!$S:$S,$AL2155,'Input Sheet'!L:L)</f>
        <v>0</v>
      </c>
      <c r="AI2155" s="28">
        <f>+SUMIF('Input Sheet'!$S:$S,$AL2155,'Input Sheet'!M:M)</f>
        <v>0</v>
      </c>
      <c r="AJ2155" s="28">
        <f>+SUMIF('Input Sheet'!$S:$S,$AL2155,'Input Sheet'!N:N)</f>
        <v>0</v>
      </c>
      <c r="AK2155" s="28"/>
      <c r="AL2155" s="27" t="str">
        <f t="shared" si="168"/>
        <v>120-7905</v>
      </c>
      <c r="AM2155" s="34" t="str">
        <f t="shared" si="169"/>
        <v>Admin &amp; Other</v>
      </c>
      <c r="AN2155" s="34" t="str">
        <f t="shared" si="170"/>
        <v>Admin &amp; OtherProfessional Fees as % of Total Gross Profit</v>
      </c>
      <c r="AO2155" s="35"/>
      <c r="AP2155" s="35"/>
      <c r="AQ2155" s="35"/>
    </row>
    <row r="2156" spans="1:43" x14ac:dyDescent="0.25">
      <c r="A2156" s="27" t="s">
        <v>103</v>
      </c>
      <c r="B2156" s="27" t="s">
        <v>104</v>
      </c>
      <c r="C2156" s="27" t="s">
        <v>657</v>
      </c>
      <c r="D2156" s="27" t="s">
        <v>198</v>
      </c>
      <c r="E2156" s="27" t="s">
        <v>658</v>
      </c>
      <c r="F2156" s="27" t="s">
        <v>704</v>
      </c>
      <c r="G2156" s="27" t="s">
        <v>705</v>
      </c>
      <c r="H2156" s="34" t="s">
        <v>644</v>
      </c>
      <c r="I2156" s="34" t="s">
        <v>706</v>
      </c>
      <c r="J2156" s="34" t="str">
        <f t="shared" si="166"/>
        <v>Admin &amp; OtherProfessional Fees as % of Total Gross Profit</v>
      </c>
      <c r="K2156" s="34" t="str">
        <f t="shared" si="167"/>
        <v>210Professional Fees - Toyota</v>
      </c>
      <c r="L2156" s="28">
        <f>+SUMIF('TB 4-24'!M:M,$AL2156,'TB 4-24'!G:G)</f>
        <v>0</v>
      </c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>
        <f>+SUMIF('Input Sheet'!$S:$S,$AL2156,'Input Sheet'!C:C)</f>
        <v>0</v>
      </c>
      <c r="Z2156" s="28">
        <f>+SUMIF('Input Sheet'!$S:$S,$AL2156,'Input Sheet'!D:D)</f>
        <v>0</v>
      </c>
      <c r="AA2156" s="28">
        <f>+SUMIF('Input Sheet'!$S:$S,$AL2156,'Input Sheet'!E:E)</f>
        <v>0</v>
      </c>
      <c r="AB2156" s="28">
        <f>+SUMIF('Input Sheet'!$S:$S,$AL2156,'Input Sheet'!F:F)</f>
        <v>0</v>
      </c>
      <c r="AC2156" s="28">
        <f>+SUMIF('Input Sheet'!$S:$S,$AL2156,'Input Sheet'!G:G)</f>
        <v>0</v>
      </c>
      <c r="AD2156" s="28">
        <f>+SUMIF('Input Sheet'!$S:$S,$AL2156,'Input Sheet'!H:H)</f>
        <v>0</v>
      </c>
      <c r="AE2156" s="28">
        <f>+SUMIF('Input Sheet'!$S:$S,$AL2156,'Input Sheet'!I:I)</f>
        <v>0</v>
      </c>
      <c r="AF2156" s="28">
        <f>+SUMIF('Input Sheet'!$S:$S,$AL2156,'Input Sheet'!J:J)</f>
        <v>0</v>
      </c>
      <c r="AG2156" s="28">
        <f>+SUMIF('Input Sheet'!$S:$S,$AL2156,'Input Sheet'!K:K)</f>
        <v>0</v>
      </c>
      <c r="AH2156" s="28">
        <f>+SUMIF('Input Sheet'!$S:$S,$AL2156,'Input Sheet'!L:L)</f>
        <v>0</v>
      </c>
      <c r="AI2156" s="28">
        <f>+SUMIF('Input Sheet'!$S:$S,$AL2156,'Input Sheet'!M:M)</f>
        <v>0</v>
      </c>
      <c r="AJ2156" s="28">
        <f>+SUMIF('Input Sheet'!$S:$S,$AL2156,'Input Sheet'!N:N)</f>
        <v>0</v>
      </c>
      <c r="AK2156" s="28"/>
      <c r="AL2156" s="27" t="str">
        <f t="shared" si="168"/>
        <v>210-7905</v>
      </c>
      <c r="AM2156" s="34" t="str">
        <f t="shared" si="169"/>
        <v>Admin &amp; Other</v>
      </c>
      <c r="AN2156" s="34" t="str">
        <f t="shared" si="170"/>
        <v>Admin &amp; OtherProfessional Fees as % of Total Gross Profit</v>
      </c>
      <c r="AO2156" s="35"/>
      <c r="AP2156" s="35"/>
      <c r="AQ2156" s="35"/>
    </row>
    <row r="2157" spans="1:43" x14ac:dyDescent="0.25">
      <c r="A2157" s="27" t="s">
        <v>103</v>
      </c>
      <c r="B2157" s="27" t="s">
        <v>104</v>
      </c>
      <c r="C2157" s="27" t="s">
        <v>657</v>
      </c>
      <c r="D2157" s="27" t="s">
        <v>198</v>
      </c>
      <c r="E2157" s="27" t="s">
        <v>659</v>
      </c>
      <c r="F2157" s="27" t="s">
        <v>704</v>
      </c>
      <c r="G2157" s="27" t="s">
        <v>705</v>
      </c>
      <c r="H2157" s="34" t="s">
        <v>644</v>
      </c>
      <c r="I2157" s="34" t="s">
        <v>706</v>
      </c>
      <c r="J2157" s="34" t="str">
        <f t="shared" si="166"/>
        <v>Admin &amp; OtherProfessional Fees as % of Total Gross Profit</v>
      </c>
      <c r="K2157" s="34" t="str">
        <f t="shared" si="167"/>
        <v>220Professional Fees - Toyota</v>
      </c>
      <c r="L2157" s="28">
        <f>+SUMIF('TB 4-24'!M:M,$AL2157,'TB 4-24'!G:G)</f>
        <v>0</v>
      </c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>
        <f>+SUMIF('Input Sheet'!$S:$S,$AL2157,'Input Sheet'!C:C)</f>
        <v>0</v>
      </c>
      <c r="Z2157" s="28">
        <f>+SUMIF('Input Sheet'!$S:$S,$AL2157,'Input Sheet'!D:D)</f>
        <v>0</v>
      </c>
      <c r="AA2157" s="28">
        <f>+SUMIF('Input Sheet'!$S:$S,$AL2157,'Input Sheet'!E:E)</f>
        <v>0</v>
      </c>
      <c r="AB2157" s="28">
        <f>+SUMIF('Input Sheet'!$S:$S,$AL2157,'Input Sheet'!F:F)</f>
        <v>0</v>
      </c>
      <c r="AC2157" s="28">
        <f>+SUMIF('Input Sheet'!$S:$S,$AL2157,'Input Sheet'!G:G)</f>
        <v>0</v>
      </c>
      <c r="AD2157" s="28">
        <f>+SUMIF('Input Sheet'!$S:$S,$AL2157,'Input Sheet'!H:H)</f>
        <v>0</v>
      </c>
      <c r="AE2157" s="28">
        <f>+SUMIF('Input Sheet'!$S:$S,$AL2157,'Input Sheet'!I:I)</f>
        <v>0</v>
      </c>
      <c r="AF2157" s="28">
        <f>+SUMIF('Input Sheet'!$S:$S,$AL2157,'Input Sheet'!J:J)</f>
        <v>0</v>
      </c>
      <c r="AG2157" s="28">
        <f>+SUMIF('Input Sheet'!$S:$S,$AL2157,'Input Sheet'!K:K)</f>
        <v>0</v>
      </c>
      <c r="AH2157" s="28">
        <f>+SUMIF('Input Sheet'!$S:$S,$AL2157,'Input Sheet'!L:L)</f>
        <v>0</v>
      </c>
      <c r="AI2157" s="28">
        <f>+SUMIF('Input Sheet'!$S:$S,$AL2157,'Input Sheet'!M:M)</f>
        <v>0</v>
      </c>
      <c r="AJ2157" s="28">
        <f>+SUMIF('Input Sheet'!$S:$S,$AL2157,'Input Sheet'!N:N)</f>
        <v>0</v>
      </c>
      <c r="AK2157" s="28"/>
      <c r="AL2157" s="27" t="str">
        <f t="shared" si="168"/>
        <v>220-7905</v>
      </c>
      <c r="AM2157" s="34" t="str">
        <f t="shared" si="169"/>
        <v>Admin &amp; Other</v>
      </c>
      <c r="AN2157" s="34" t="str">
        <f t="shared" si="170"/>
        <v>Admin &amp; OtherProfessional Fees as % of Total Gross Profit</v>
      </c>
      <c r="AO2157" s="35"/>
      <c r="AP2157" s="35"/>
      <c r="AQ2157" s="35"/>
    </row>
    <row r="2158" spans="1:43" x14ac:dyDescent="0.25">
      <c r="A2158" s="27" t="s">
        <v>103</v>
      </c>
      <c r="B2158" s="27" t="s">
        <v>104</v>
      </c>
      <c r="C2158" s="27" t="s">
        <v>104</v>
      </c>
      <c r="D2158" s="27" t="s">
        <v>226</v>
      </c>
      <c r="E2158" s="27" t="s">
        <v>678</v>
      </c>
      <c r="F2158" s="27" t="s">
        <v>737</v>
      </c>
      <c r="G2158" s="27" t="s">
        <v>738</v>
      </c>
      <c r="H2158" s="34" t="s">
        <v>644</v>
      </c>
      <c r="I2158" s="34" t="s">
        <v>645</v>
      </c>
      <c r="J2158" s="34" t="str">
        <f t="shared" si="166"/>
        <v>Admin &amp; OtherOther Overheads as % of Total Gross Profit</v>
      </c>
      <c r="K2158" s="34" t="str">
        <f t="shared" si="167"/>
        <v>121Travel expenses - Toyota</v>
      </c>
      <c r="L2158" s="28">
        <f>+SUMIF('TB 4-24'!M:M,$AL2158,'TB 4-24'!G:G)</f>
        <v>0</v>
      </c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>
        <f>+SUMIF('Input Sheet'!$S:$S,$AL2158,'Input Sheet'!C:C)</f>
        <v>0</v>
      </c>
      <c r="Z2158" s="28">
        <f>+SUMIF('Input Sheet'!$S:$S,$AL2158,'Input Sheet'!D:D)</f>
        <v>0</v>
      </c>
      <c r="AA2158" s="28">
        <f>+SUMIF('Input Sheet'!$S:$S,$AL2158,'Input Sheet'!E:E)</f>
        <v>0</v>
      </c>
      <c r="AB2158" s="28">
        <f>+SUMIF('Input Sheet'!$S:$S,$AL2158,'Input Sheet'!F:F)</f>
        <v>0</v>
      </c>
      <c r="AC2158" s="28">
        <f>+SUMIF('Input Sheet'!$S:$S,$AL2158,'Input Sheet'!G:G)</f>
        <v>0</v>
      </c>
      <c r="AD2158" s="28">
        <f>+SUMIF('Input Sheet'!$S:$S,$AL2158,'Input Sheet'!H:H)</f>
        <v>0</v>
      </c>
      <c r="AE2158" s="28">
        <f>+SUMIF('Input Sheet'!$S:$S,$AL2158,'Input Sheet'!I:I)</f>
        <v>0</v>
      </c>
      <c r="AF2158" s="28">
        <f>+SUMIF('Input Sheet'!$S:$S,$AL2158,'Input Sheet'!J:J)</f>
        <v>0</v>
      </c>
      <c r="AG2158" s="28">
        <f>+SUMIF('Input Sheet'!$S:$S,$AL2158,'Input Sheet'!K:K)</f>
        <v>0</v>
      </c>
      <c r="AH2158" s="28">
        <f>+SUMIF('Input Sheet'!$S:$S,$AL2158,'Input Sheet'!L:L)</f>
        <v>0</v>
      </c>
      <c r="AI2158" s="28">
        <f>+SUMIF('Input Sheet'!$S:$S,$AL2158,'Input Sheet'!M:M)</f>
        <v>0</v>
      </c>
      <c r="AJ2158" s="28">
        <f>+SUMIF('Input Sheet'!$S:$S,$AL2158,'Input Sheet'!N:N)</f>
        <v>0</v>
      </c>
      <c r="AK2158" s="28"/>
      <c r="AL2158" s="27" t="str">
        <f t="shared" si="168"/>
        <v>121-7520</v>
      </c>
      <c r="AM2158" s="34" t="str">
        <f t="shared" si="169"/>
        <v>Admin &amp; Other</v>
      </c>
      <c r="AN2158" s="34" t="str">
        <f t="shared" si="170"/>
        <v>Admin &amp; OtherOther Overheads as % of Total Gross Profit</v>
      </c>
      <c r="AO2158" s="35"/>
      <c r="AP2158" s="35"/>
      <c r="AQ2158" s="35"/>
    </row>
    <row r="2159" spans="1:43" x14ac:dyDescent="0.25">
      <c r="A2159" s="27" t="s">
        <v>103</v>
      </c>
      <c r="B2159" s="27" t="s">
        <v>104</v>
      </c>
      <c r="C2159" s="27" t="s">
        <v>657</v>
      </c>
      <c r="D2159" s="27" t="s">
        <v>198</v>
      </c>
      <c r="E2159" s="27" t="s">
        <v>681</v>
      </c>
      <c r="F2159" s="27" t="s">
        <v>704</v>
      </c>
      <c r="G2159" s="27" t="s">
        <v>705</v>
      </c>
      <c r="H2159" s="34" t="s">
        <v>644</v>
      </c>
      <c r="I2159" s="34" t="s">
        <v>706</v>
      </c>
      <c r="J2159" s="34" t="str">
        <f t="shared" si="166"/>
        <v>Admin &amp; OtherProfessional Fees as % of Total Gross Profit</v>
      </c>
      <c r="K2159" s="34" t="str">
        <f t="shared" si="167"/>
        <v>230Professional Fees - Toyota</v>
      </c>
      <c r="L2159" s="28">
        <f>+SUMIF('TB 4-24'!M:M,$AL2159,'TB 4-24'!G:G)</f>
        <v>0</v>
      </c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>
        <f>+SUMIF('Input Sheet'!$S:$S,$AL2159,'Input Sheet'!C:C)</f>
        <v>0</v>
      </c>
      <c r="Z2159" s="28">
        <f>+SUMIF('Input Sheet'!$S:$S,$AL2159,'Input Sheet'!D:D)</f>
        <v>0</v>
      </c>
      <c r="AA2159" s="28">
        <f>+SUMIF('Input Sheet'!$S:$S,$AL2159,'Input Sheet'!E:E)</f>
        <v>0</v>
      </c>
      <c r="AB2159" s="28">
        <f>+SUMIF('Input Sheet'!$S:$S,$AL2159,'Input Sheet'!F:F)</f>
        <v>0</v>
      </c>
      <c r="AC2159" s="28">
        <f>+SUMIF('Input Sheet'!$S:$S,$AL2159,'Input Sheet'!G:G)</f>
        <v>0</v>
      </c>
      <c r="AD2159" s="28">
        <f>+SUMIF('Input Sheet'!$S:$S,$AL2159,'Input Sheet'!H:H)</f>
        <v>0</v>
      </c>
      <c r="AE2159" s="28">
        <f>+SUMIF('Input Sheet'!$S:$S,$AL2159,'Input Sheet'!I:I)</f>
        <v>0</v>
      </c>
      <c r="AF2159" s="28">
        <f>+SUMIF('Input Sheet'!$S:$S,$AL2159,'Input Sheet'!J:J)</f>
        <v>0</v>
      </c>
      <c r="AG2159" s="28">
        <f>+SUMIF('Input Sheet'!$S:$S,$AL2159,'Input Sheet'!K:K)</f>
        <v>0</v>
      </c>
      <c r="AH2159" s="28">
        <f>+SUMIF('Input Sheet'!$S:$S,$AL2159,'Input Sheet'!L:L)</f>
        <v>0</v>
      </c>
      <c r="AI2159" s="28">
        <f>+SUMIF('Input Sheet'!$S:$S,$AL2159,'Input Sheet'!M:M)</f>
        <v>0</v>
      </c>
      <c r="AJ2159" s="28">
        <f>+SUMIF('Input Sheet'!$S:$S,$AL2159,'Input Sheet'!N:N)</f>
        <v>0</v>
      </c>
      <c r="AK2159" s="28"/>
      <c r="AL2159" s="27" t="str">
        <f t="shared" si="168"/>
        <v>230-7905</v>
      </c>
      <c r="AM2159" s="34" t="str">
        <f t="shared" si="169"/>
        <v>Admin &amp; Other</v>
      </c>
      <c r="AN2159" s="34" t="str">
        <f t="shared" si="170"/>
        <v>Admin &amp; OtherProfessional Fees as % of Total Gross Profit</v>
      </c>
      <c r="AO2159" s="35"/>
      <c r="AP2159" s="35"/>
      <c r="AQ2159" s="35"/>
    </row>
    <row r="2160" spans="1:43" x14ac:dyDescent="0.25">
      <c r="A2160" s="27" t="s">
        <v>103</v>
      </c>
      <c r="B2160" s="27" t="s">
        <v>104</v>
      </c>
      <c r="C2160" s="27" t="s">
        <v>657</v>
      </c>
      <c r="D2160" s="27" t="s">
        <v>198</v>
      </c>
      <c r="E2160" s="27" t="s">
        <v>682</v>
      </c>
      <c r="F2160" s="27" t="s">
        <v>704</v>
      </c>
      <c r="G2160" s="27" t="s">
        <v>705</v>
      </c>
      <c r="H2160" s="34" t="s">
        <v>644</v>
      </c>
      <c r="I2160" s="34" t="s">
        <v>706</v>
      </c>
      <c r="J2160" s="34" t="str">
        <f t="shared" si="166"/>
        <v>Admin &amp; OtherProfessional Fees as % of Total Gross Profit</v>
      </c>
      <c r="K2160" s="34" t="str">
        <f t="shared" si="167"/>
        <v>240Professional Fees - Toyota</v>
      </c>
      <c r="L2160" s="28">
        <f>+SUMIF('TB 4-24'!M:M,$AL2160,'TB 4-24'!G:G)</f>
        <v>0</v>
      </c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>
        <f>+SUMIF('Input Sheet'!$S:$S,$AL2160,'Input Sheet'!C:C)</f>
        <v>0</v>
      </c>
      <c r="Z2160" s="28">
        <f>+SUMIF('Input Sheet'!$S:$S,$AL2160,'Input Sheet'!D:D)</f>
        <v>0</v>
      </c>
      <c r="AA2160" s="28">
        <f>+SUMIF('Input Sheet'!$S:$S,$AL2160,'Input Sheet'!E:E)</f>
        <v>0</v>
      </c>
      <c r="AB2160" s="28">
        <f>+SUMIF('Input Sheet'!$S:$S,$AL2160,'Input Sheet'!F:F)</f>
        <v>0</v>
      </c>
      <c r="AC2160" s="28">
        <f>+SUMIF('Input Sheet'!$S:$S,$AL2160,'Input Sheet'!G:G)</f>
        <v>0</v>
      </c>
      <c r="AD2160" s="28">
        <f>+SUMIF('Input Sheet'!$S:$S,$AL2160,'Input Sheet'!H:H)</f>
        <v>0</v>
      </c>
      <c r="AE2160" s="28">
        <f>+SUMIF('Input Sheet'!$S:$S,$AL2160,'Input Sheet'!I:I)</f>
        <v>0</v>
      </c>
      <c r="AF2160" s="28">
        <f>+SUMIF('Input Sheet'!$S:$S,$AL2160,'Input Sheet'!J:J)</f>
        <v>0</v>
      </c>
      <c r="AG2160" s="28">
        <f>+SUMIF('Input Sheet'!$S:$S,$AL2160,'Input Sheet'!K:K)</f>
        <v>0</v>
      </c>
      <c r="AH2160" s="28">
        <f>+SUMIF('Input Sheet'!$S:$S,$AL2160,'Input Sheet'!L:L)</f>
        <v>0</v>
      </c>
      <c r="AI2160" s="28">
        <f>+SUMIF('Input Sheet'!$S:$S,$AL2160,'Input Sheet'!M:M)</f>
        <v>0</v>
      </c>
      <c r="AJ2160" s="28">
        <f>+SUMIF('Input Sheet'!$S:$S,$AL2160,'Input Sheet'!N:N)</f>
        <v>0</v>
      </c>
      <c r="AK2160" s="28"/>
      <c r="AL2160" s="27" t="str">
        <f t="shared" si="168"/>
        <v>240-7905</v>
      </c>
      <c r="AM2160" s="34" t="str">
        <f t="shared" si="169"/>
        <v>Admin &amp; Other</v>
      </c>
      <c r="AN2160" s="34" t="str">
        <f t="shared" si="170"/>
        <v>Admin &amp; OtherProfessional Fees as % of Total Gross Profit</v>
      </c>
      <c r="AO2160" s="35"/>
      <c r="AP2160" s="35"/>
      <c r="AQ2160" s="35"/>
    </row>
    <row r="2161" spans="1:43" x14ac:dyDescent="0.25">
      <c r="A2161" s="27" t="s">
        <v>103</v>
      </c>
      <c r="B2161" s="27" t="s">
        <v>104</v>
      </c>
      <c r="C2161" s="27" t="s">
        <v>104</v>
      </c>
      <c r="D2161" s="27" t="s">
        <v>198</v>
      </c>
      <c r="E2161" s="27" t="s">
        <v>649</v>
      </c>
      <c r="F2161" s="27" t="s">
        <v>704</v>
      </c>
      <c r="G2161" s="27" t="s">
        <v>705</v>
      </c>
      <c r="H2161" s="34" t="s">
        <v>644</v>
      </c>
      <c r="I2161" s="34" t="s">
        <v>706</v>
      </c>
      <c r="J2161" s="34" t="str">
        <f t="shared" si="166"/>
        <v>Admin &amp; OtherProfessional Fees as % of Total Gross Profit</v>
      </c>
      <c r="K2161" s="34" t="str">
        <f t="shared" si="167"/>
        <v>110Professional Fees - Toyota</v>
      </c>
      <c r="L2161" s="28">
        <f>+SUMIF('TB 4-24'!M:M,$AL2161,'TB 4-24'!G:G)</f>
        <v>0</v>
      </c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>
        <f>+SUMIF('Input Sheet'!$S:$S,$AL2161,'Input Sheet'!C:C)</f>
        <v>0</v>
      </c>
      <c r="Z2161" s="28">
        <f>+SUMIF('Input Sheet'!$S:$S,$AL2161,'Input Sheet'!D:D)</f>
        <v>0</v>
      </c>
      <c r="AA2161" s="28">
        <f>+SUMIF('Input Sheet'!$S:$S,$AL2161,'Input Sheet'!E:E)</f>
        <v>0</v>
      </c>
      <c r="AB2161" s="28">
        <f>+SUMIF('Input Sheet'!$S:$S,$AL2161,'Input Sheet'!F:F)</f>
        <v>0</v>
      </c>
      <c r="AC2161" s="28">
        <f>+SUMIF('Input Sheet'!$S:$S,$AL2161,'Input Sheet'!G:G)</f>
        <v>0</v>
      </c>
      <c r="AD2161" s="28">
        <f>+SUMIF('Input Sheet'!$S:$S,$AL2161,'Input Sheet'!H:H)</f>
        <v>0</v>
      </c>
      <c r="AE2161" s="28">
        <f>+SUMIF('Input Sheet'!$S:$S,$AL2161,'Input Sheet'!I:I)</f>
        <v>0</v>
      </c>
      <c r="AF2161" s="28">
        <f>+SUMIF('Input Sheet'!$S:$S,$AL2161,'Input Sheet'!J:J)</f>
        <v>0</v>
      </c>
      <c r="AG2161" s="28">
        <f>+SUMIF('Input Sheet'!$S:$S,$AL2161,'Input Sheet'!K:K)</f>
        <v>0</v>
      </c>
      <c r="AH2161" s="28">
        <f>+SUMIF('Input Sheet'!$S:$S,$AL2161,'Input Sheet'!L:L)</f>
        <v>0</v>
      </c>
      <c r="AI2161" s="28">
        <f>+SUMIF('Input Sheet'!$S:$S,$AL2161,'Input Sheet'!M:M)</f>
        <v>0</v>
      </c>
      <c r="AJ2161" s="28">
        <f>+SUMIF('Input Sheet'!$S:$S,$AL2161,'Input Sheet'!N:N)</f>
        <v>0</v>
      </c>
      <c r="AK2161" s="28"/>
      <c r="AL2161" s="27" t="str">
        <f t="shared" si="168"/>
        <v>110-7905</v>
      </c>
      <c r="AM2161" s="34" t="str">
        <f t="shared" si="169"/>
        <v>Admin &amp; Other</v>
      </c>
      <c r="AN2161" s="34" t="str">
        <f t="shared" si="170"/>
        <v>Admin &amp; OtherProfessional Fees as % of Total Gross Profit</v>
      </c>
      <c r="AO2161" s="35"/>
      <c r="AP2161" s="35"/>
      <c r="AQ2161" s="35"/>
    </row>
    <row r="2162" spans="1:43" x14ac:dyDescent="0.25">
      <c r="A2162" s="27" t="s">
        <v>103</v>
      </c>
      <c r="B2162" s="27" t="s">
        <v>104</v>
      </c>
      <c r="C2162" s="27" t="s">
        <v>657</v>
      </c>
      <c r="D2162" s="27" t="s">
        <v>226</v>
      </c>
      <c r="E2162" s="27" t="s">
        <v>662</v>
      </c>
      <c r="F2162" s="27" t="s">
        <v>737</v>
      </c>
      <c r="G2162" s="27" t="s">
        <v>738</v>
      </c>
      <c r="H2162" s="34" t="s">
        <v>644</v>
      </c>
      <c r="I2162" s="34" t="s">
        <v>645</v>
      </c>
      <c r="J2162" s="34" t="str">
        <f t="shared" si="166"/>
        <v>Admin &amp; OtherOther Overheads as % of Total Gross Profit</v>
      </c>
      <c r="K2162" s="34" t="str">
        <f t="shared" si="167"/>
        <v>260Travel expenses - Toyota</v>
      </c>
      <c r="L2162" s="28">
        <f>+SUMIF('TB 4-24'!M:M,$AL2162,'TB 4-24'!G:G)</f>
        <v>0</v>
      </c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>
        <f>+SUMIF('Input Sheet'!$S:$S,$AL2162,'Input Sheet'!C:C)</f>
        <v>0</v>
      </c>
      <c r="Z2162" s="28">
        <f>+SUMIF('Input Sheet'!$S:$S,$AL2162,'Input Sheet'!D:D)</f>
        <v>0</v>
      </c>
      <c r="AA2162" s="28">
        <f>+SUMIF('Input Sheet'!$S:$S,$AL2162,'Input Sheet'!E:E)</f>
        <v>0</v>
      </c>
      <c r="AB2162" s="28">
        <f>+SUMIF('Input Sheet'!$S:$S,$AL2162,'Input Sheet'!F:F)</f>
        <v>0</v>
      </c>
      <c r="AC2162" s="28">
        <f>+SUMIF('Input Sheet'!$S:$S,$AL2162,'Input Sheet'!G:G)</f>
        <v>0</v>
      </c>
      <c r="AD2162" s="28">
        <f>+SUMIF('Input Sheet'!$S:$S,$AL2162,'Input Sheet'!H:H)</f>
        <v>0</v>
      </c>
      <c r="AE2162" s="28">
        <f>+SUMIF('Input Sheet'!$S:$S,$AL2162,'Input Sheet'!I:I)</f>
        <v>0</v>
      </c>
      <c r="AF2162" s="28">
        <f>+SUMIF('Input Sheet'!$S:$S,$AL2162,'Input Sheet'!J:J)</f>
        <v>0</v>
      </c>
      <c r="AG2162" s="28">
        <f>+SUMIF('Input Sheet'!$S:$S,$AL2162,'Input Sheet'!K:K)</f>
        <v>0</v>
      </c>
      <c r="AH2162" s="28">
        <f>+SUMIF('Input Sheet'!$S:$S,$AL2162,'Input Sheet'!L:L)</f>
        <v>0</v>
      </c>
      <c r="AI2162" s="28">
        <f>+SUMIF('Input Sheet'!$S:$S,$AL2162,'Input Sheet'!M:M)</f>
        <v>0</v>
      </c>
      <c r="AJ2162" s="28">
        <f>+SUMIF('Input Sheet'!$S:$S,$AL2162,'Input Sheet'!N:N)</f>
        <v>0</v>
      </c>
      <c r="AK2162" s="28"/>
      <c r="AL2162" s="27" t="str">
        <f t="shared" si="168"/>
        <v>260-7520</v>
      </c>
      <c r="AM2162" s="34" t="str">
        <f t="shared" si="169"/>
        <v>Admin &amp; Other</v>
      </c>
      <c r="AN2162" s="34" t="str">
        <f t="shared" si="170"/>
        <v>Admin &amp; OtherOther Overheads as % of Total Gross Profit</v>
      </c>
      <c r="AO2162" s="35"/>
      <c r="AP2162" s="35"/>
      <c r="AQ2162" s="35"/>
    </row>
    <row r="2163" spans="1:43" x14ac:dyDescent="0.25">
      <c r="A2163" s="27" t="s">
        <v>103</v>
      </c>
      <c r="B2163" s="27" t="s">
        <v>104</v>
      </c>
      <c r="C2163" s="27" t="s">
        <v>104</v>
      </c>
      <c r="D2163" s="27" t="s">
        <v>198</v>
      </c>
      <c r="E2163" s="27" t="s">
        <v>680</v>
      </c>
      <c r="F2163" s="27" t="s">
        <v>704</v>
      </c>
      <c r="G2163" s="27" t="s">
        <v>705</v>
      </c>
      <c r="H2163" s="34" t="s">
        <v>644</v>
      </c>
      <c r="I2163" s="34" t="s">
        <v>706</v>
      </c>
      <c r="J2163" s="34" t="str">
        <f t="shared" si="166"/>
        <v>Admin &amp; OtherProfessional Fees as % of Total Gross Profit</v>
      </c>
      <c r="K2163" s="34" t="str">
        <f t="shared" si="167"/>
        <v>130Professional Fees - Toyota</v>
      </c>
      <c r="L2163" s="28">
        <f>+SUMIF('TB 4-24'!M:M,$AL2163,'TB 4-24'!G:G)</f>
        <v>0</v>
      </c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>
        <f>+SUMIF('Input Sheet'!$S:$S,$AL2163,'Input Sheet'!C:C)</f>
        <v>0</v>
      </c>
      <c r="Z2163" s="28">
        <f>+SUMIF('Input Sheet'!$S:$S,$AL2163,'Input Sheet'!D:D)</f>
        <v>0</v>
      </c>
      <c r="AA2163" s="28">
        <f>+SUMIF('Input Sheet'!$S:$S,$AL2163,'Input Sheet'!E:E)</f>
        <v>0</v>
      </c>
      <c r="AB2163" s="28">
        <f>+SUMIF('Input Sheet'!$S:$S,$AL2163,'Input Sheet'!F:F)</f>
        <v>0</v>
      </c>
      <c r="AC2163" s="28">
        <f>+SUMIF('Input Sheet'!$S:$S,$AL2163,'Input Sheet'!G:G)</f>
        <v>0</v>
      </c>
      <c r="AD2163" s="28">
        <f>+SUMIF('Input Sheet'!$S:$S,$AL2163,'Input Sheet'!H:H)</f>
        <v>0</v>
      </c>
      <c r="AE2163" s="28">
        <f>+SUMIF('Input Sheet'!$S:$S,$AL2163,'Input Sheet'!I:I)</f>
        <v>0</v>
      </c>
      <c r="AF2163" s="28">
        <f>+SUMIF('Input Sheet'!$S:$S,$AL2163,'Input Sheet'!J:J)</f>
        <v>0</v>
      </c>
      <c r="AG2163" s="28">
        <f>+SUMIF('Input Sheet'!$S:$S,$AL2163,'Input Sheet'!K:K)</f>
        <v>0</v>
      </c>
      <c r="AH2163" s="28">
        <f>+SUMIF('Input Sheet'!$S:$S,$AL2163,'Input Sheet'!L:L)</f>
        <v>0</v>
      </c>
      <c r="AI2163" s="28">
        <f>+SUMIF('Input Sheet'!$S:$S,$AL2163,'Input Sheet'!M:M)</f>
        <v>0</v>
      </c>
      <c r="AJ2163" s="28">
        <f>+SUMIF('Input Sheet'!$S:$S,$AL2163,'Input Sheet'!N:N)</f>
        <v>0</v>
      </c>
      <c r="AK2163" s="28"/>
      <c r="AL2163" s="27" t="str">
        <f t="shared" si="168"/>
        <v>130-7905</v>
      </c>
      <c r="AM2163" s="34" t="str">
        <f t="shared" si="169"/>
        <v>Admin &amp; Other</v>
      </c>
      <c r="AN2163" s="34" t="str">
        <f t="shared" si="170"/>
        <v>Admin &amp; OtherProfessional Fees as % of Total Gross Profit</v>
      </c>
      <c r="AO2163" s="35"/>
      <c r="AP2163" s="35"/>
      <c r="AQ2163" s="35"/>
    </row>
    <row r="2164" spans="1:43" x14ac:dyDescent="0.25">
      <c r="A2164" s="27" t="s">
        <v>103</v>
      </c>
      <c r="B2164" s="27" t="s">
        <v>104</v>
      </c>
      <c r="C2164" s="27" t="s">
        <v>657</v>
      </c>
      <c r="D2164" s="27" t="s">
        <v>226</v>
      </c>
      <c r="E2164" s="27" t="s">
        <v>660</v>
      </c>
      <c r="F2164" s="27" t="s">
        <v>737</v>
      </c>
      <c r="G2164" s="27" t="s">
        <v>738</v>
      </c>
      <c r="H2164" s="34" t="s">
        <v>644</v>
      </c>
      <c r="I2164" s="34" t="s">
        <v>645</v>
      </c>
      <c r="J2164" s="34" t="str">
        <f t="shared" si="166"/>
        <v>Admin &amp; OtherOther Overheads as % of Total Gross Profit</v>
      </c>
      <c r="K2164" s="34" t="str">
        <f t="shared" si="167"/>
        <v>200Travel expenses - Toyota</v>
      </c>
      <c r="L2164" s="28">
        <f>+SUMIF('TB 4-24'!M:M,$AL2164,'TB 4-24'!G:G)</f>
        <v>0</v>
      </c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>
        <f>+SUMIF('Input Sheet'!$S:$S,$AL2164,'Input Sheet'!C:C)</f>
        <v>0</v>
      </c>
      <c r="Z2164" s="28">
        <f>+SUMIF('Input Sheet'!$S:$S,$AL2164,'Input Sheet'!D:D)</f>
        <v>0</v>
      </c>
      <c r="AA2164" s="28">
        <f>+SUMIF('Input Sheet'!$S:$S,$AL2164,'Input Sheet'!E:E)</f>
        <v>0</v>
      </c>
      <c r="AB2164" s="28">
        <f>+SUMIF('Input Sheet'!$S:$S,$AL2164,'Input Sheet'!F:F)</f>
        <v>0</v>
      </c>
      <c r="AC2164" s="28">
        <f>+SUMIF('Input Sheet'!$S:$S,$AL2164,'Input Sheet'!G:G)</f>
        <v>0</v>
      </c>
      <c r="AD2164" s="28">
        <f>+SUMIF('Input Sheet'!$S:$S,$AL2164,'Input Sheet'!H:H)</f>
        <v>0</v>
      </c>
      <c r="AE2164" s="28">
        <f>+SUMIF('Input Sheet'!$S:$S,$AL2164,'Input Sheet'!I:I)</f>
        <v>0</v>
      </c>
      <c r="AF2164" s="28">
        <f>+SUMIF('Input Sheet'!$S:$S,$AL2164,'Input Sheet'!J:J)</f>
        <v>0</v>
      </c>
      <c r="AG2164" s="28">
        <f>+SUMIF('Input Sheet'!$S:$S,$AL2164,'Input Sheet'!K:K)</f>
        <v>0</v>
      </c>
      <c r="AH2164" s="28">
        <f>+SUMIF('Input Sheet'!$S:$S,$AL2164,'Input Sheet'!L:L)</f>
        <v>0</v>
      </c>
      <c r="AI2164" s="28">
        <f>+SUMIF('Input Sheet'!$S:$S,$AL2164,'Input Sheet'!M:M)</f>
        <v>0</v>
      </c>
      <c r="AJ2164" s="28">
        <f>+SUMIF('Input Sheet'!$S:$S,$AL2164,'Input Sheet'!N:N)</f>
        <v>0</v>
      </c>
      <c r="AK2164" s="28"/>
      <c r="AL2164" s="27" t="str">
        <f t="shared" si="168"/>
        <v>200-7520</v>
      </c>
      <c r="AM2164" s="34" t="str">
        <f t="shared" si="169"/>
        <v>Admin &amp; Other</v>
      </c>
      <c r="AN2164" s="34" t="str">
        <f t="shared" si="170"/>
        <v>Admin &amp; OtherOther Overheads as % of Total Gross Profit</v>
      </c>
      <c r="AO2164" s="35"/>
      <c r="AP2164" s="35"/>
      <c r="AQ2164" s="35"/>
    </row>
    <row r="2165" spans="1:43" x14ac:dyDescent="0.25">
      <c r="A2165" s="27" t="s">
        <v>103</v>
      </c>
      <c r="B2165" s="27" t="s">
        <v>104</v>
      </c>
      <c r="C2165" s="27" t="s">
        <v>657</v>
      </c>
      <c r="D2165" s="27" t="s">
        <v>226</v>
      </c>
      <c r="E2165" s="27" t="s">
        <v>661</v>
      </c>
      <c r="F2165" s="27" t="s">
        <v>737</v>
      </c>
      <c r="G2165" s="27" t="s">
        <v>738</v>
      </c>
      <c r="H2165" s="34" t="s">
        <v>644</v>
      </c>
      <c r="I2165" s="34" t="s">
        <v>645</v>
      </c>
      <c r="J2165" s="34" t="str">
        <f t="shared" si="166"/>
        <v>Admin &amp; OtherOther Overheads as % of Total Gross Profit</v>
      </c>
      <c r="K2165" s="34" t="str">
        <f t="shared" si="167"/>
        <v>221Travel expenses - Toyota</v>
      </c>
      <c r="L2165" s="28">
        <f>+SUMIF('TB 4-24'!M:M,$AL2165,'TB 4-24'!G:G)</f>
        <v>0</v>
      </c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>
        <f>+SUMIF('Input Sheet'!$S:$S,$AL2165,'Input Sheet'!C:C)</f>
        <v>0</v>
      </c>
      <c r="Z2165" s="28">
        <f>+SUMIF('Input Sheet'!$S:$S,$AL2165,'Input Sheet'!D:D)</f>
        <v>0</v>
      </c>
      <c r="AA2165" s="28">
        <f>+SUMIF('Input Sheet'!$S:$S,$AL2165,'Input Sheet'!E:E)</f>
        <v>0</v>
      </c>
      <c r="AB2165" s="28">
        <f>+SUMIF('Input Sheet'!$S:$S,$AL2165,'Input Sheet'!F:F)</f>
        <v>0</v>
      </c>
      <c r="AC2165" s="28">
        <f>+SUMIF('Input Sheet'!$S:$S,$AL2165,'Input Sheet'!G:G)</f>
        <v>0</v>
      </c>
      <c r="AD2165" s="28">
        <f>+SUMIF('Input Sheet'!$S:$S,$AL2165,'Input Sheet'!H:H)</f>
        <v>0</v>
      </c>
      <c r="AE2165" s="28">
        <f>+SUMIF('Input Sheet'!$S:$S,$AL2165,'Input Sheet'!I:I)</f>
        <v>0</v>
      </c>
      <c r="AF2165" s="28">
        <f>+SUMIF('Input Sheet'!$S:$S,$AL2165,'Input Sheet'!J:J)</f>
        <v>0</v>
      </c>
      <c r="AG2165" s="28">
        <f>+SUMIF('Input Sheet'!$S:$S,$AL2165,'Input Sheet'!K:K)</f>
        <v>0</v>
      </c>
      <c r="AH2165" s="28">
        <f>+SUMIF('Input Sheet'!$S:$S,$AL2165,'Input Sheet'!L:L)</f>
        <v>0</v>
      </c>
      <c r="AI2165" s="28">
        <f>+SUMIF('Input Sheet'!$S:$S,$AL2165,'Input Sheet'!M:M)</f>
        <v>0</v>
      </c>
      <c r="AJ2165" s="28">
        <f>+SUMIF('Input Sheet'!$S:$S,$AL2165,'Input Sheet'!N:N)</f>
        <v>0</v>
      </c>
      <c r="AK2165" s="28"/>
      <c r="AL2165" s="27" t="str">
        <f t="shared" si="168"/>
        <v>221-7520</v>
      </c>
      <c r="AM2165" s="34" t="str">
        <f t="shared" si="169"/>
        <v>Admin &amp; Other</v>
      </c>
      <c r="AN2165" s="34" t="str">
        <f t="shared" si="170"/>
        <v>Admin &amp; OtherOther Overheads as % of Total Gross Profit</v>
      </c>
      <c r="AO2165" s="35"/>
      <c r="AP2165" s="35"/>
      <c r="AQ2165" s="35"/>
    </row>
    <row r="2166" spans="1:43" x14ac:dyDescent="0.25">
      <c r="A2166" s="27" t="s">
        <v>103</v>
      </c>
      <c r="B2166" s="27" t="s">
        <v>104</v>
      </c>
      <c r="C2166" s="27" t="s">
        <v>663</v>
      </c>
      <c r="D2166" s="27" t="s">
        <v>226</v>
      </c>
      <c r="E2166" s="27" t="s">
        <v>664</v>
      </c>
      <c r="F2166" s="27" t="s">
        <v>737</v>
      </c>
      <c r="G2166" s="27" t="s">
        <v>738</v>
      </c>
      <c r="H2166" s="34" t="s">
        <v>644</v>
      </c>
      <c r="I2166" s="34" t="s">
        <v>645</v>
      </c>
      <c r="J2166" s="34" t="str">
        <f t="shared" si="166"/>
        <v>Admin &amp; OtherOther Overheads as % of Total Gross Profit</v>
      </c>
      <c r="K2166" s="34" t="str">
        <f t="shared" si="167"/>
        <v>400Travel expenses - Toyota</v>
      </c>
      <c r="L2166" s="28">
        <f>+SUMIF('TB 4-24'!M:M,$AL2166,'TB 4-24'!G:G)</f>
        <v>0</v>
      </c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>
        <f>+SUMIF('Input Sheet'!$S:$S,$AL2166,'Input Sheet'!C:C)</f>
        <v>0</v>
      </c>
      <c r="Z2166" s="28">
        <f>+SUMIF('Input Sheet'!$S:$S,$AL2166,'Input Sheet'!D:D)</f>
        <v>0</v>
      </c>
      <c r="AA2166" s="28">
        <f>+SUMIF('Input Sheet'!$S:$S,$AL2166,'Input Sheet'!E:E)</f>
        <v>0</v>
      </c>
      <c r="AB2166" s="28">
        <f>+SUMIF('Input Sheet'!$S:$S,$AL2166,'Input Sheet'!F:F)</f>
        <v>0</v>
      </c>
      <c r="AC2166" s="28">
        <f>+SUMIF('Input Sheet'!$S:$S,$AL2166,'Input Sheet'!G:G)</f>
        <v>0</v>
      </c>
      <c r="AD2166" s="28">
        <f>+SUMIF('Input Sheet'!$S:$S,$AL2166,'Input Sheet'!H:H)</f>
        <v>0</v>
      </c>
      <c r="AE2166" s="28">
        <f>+SUMIF('Input Sheet'!$S:$S,$AL2166,'Input Sheet'!I:I)</f>
        <v>0</v>
      </c>
      <c r="AF2166" s="28">
        <f>+SUMIF('Input Sheet'!$S:$S,$AL2166,'Input Sheet'!J:J)</f>
        <v>0</v>
      </c>
      <c r="AG2166" s="28">
        <f>+SUMIF('Input Sheet'!$S:$S,$AL2166,'Input Sheet'!K:K)</f>
        <v>0</v>
      </c>
      <c r="AH2166" s="28">
        <f>+SUMIF('Input Sheet'!$S:$S,$AL2166,'Input Sheet'!L:L)</f>
        <v>0</v>
      </c>
      <c r="AI2166" s="28">
        <f>+SUMIF('Input Sheet'!$S:$S,$AL2166,'Input Sheet'!M:M)</f>
        <v>0</v>
      </c>
      <c r="AJ2166" s="28">
        <f>+SUMIF('Input Sheet'!$S:$S,$AL2166,'Input Sheet'!N:N)</f>
        <v>0</v>
      </c>
      <c r="AK2166" s="28"/>
      <c r="AL2166" s="27" t="str">
        <f t="shared" si="168"/>
        <v>400-7520</v>
      </c>
      <c r="AM2166" s="34" t="str">
        <f t="shared" si="169"/>
        <v>Admin &amp; Other</v>
      </c>
      <c r="AN2166" s="34" t="str">
        <f t="shared" si="170"/>
        <v>Admin &amp; OtherOther Overheads as % of Total Gross Profit</v>
      </c>
      <c r="AO2166" s="35"/>
      <c r="AP2166" s="35"/>
      <c r="AQ2166" s="35"/>
    </row>
    <row r="2167" spans="1:43" x14ac:dyDescent="0.25">
      <c r="A2167" s="27" t="s">
        <v>103</v>
      </c>
      <c r="B2167" s="27" t="s">
        <v>104</v>
      </c>
      <c r="C2167" s="27" t="s">
        <v>663</v>
      </c>
      <c r="D2167" s="27" t="s">
        <v>226</v>
      </c>
      <c r="E2167" s="27" t="s">
        <v>665</v>
      </c>
      <c r="F2167" s="27" t="s">
        <v>737</v>
      </c>
      <c r="G2167" s="27" t="s">
        <v>738</v>
      </c>
      <c r="H2167" s="34" t="s">
        <v>644</v>
      </c>
      <c r="I2167" s="34" t="s">
        <v>645</v>
      </c>
      <c r="J2167" s="34" t="str">
        <f t="shared" si="166"/>
        <v>Admin &amp; OtherOther Overheads as % of Total Gross Profit</v>
      </c>
      <c r="K2167" s="34" t="str">
        <f t="shared" si="167"/>
        <v>410Travel expenses - Toyota</v>
      </c>
      <c r="L2167" s="28">
        <f>+SUMIF('TB 4-24'!M:M,$AL2167,'TB 4-24'!G:G)</f>
        <v>0</v>
      </c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>
        <f>+SUMIF('Input Sheet'!$S:$S,$AL2167,'Input Sheet'!C:C)</f>
        <v>0</v>
      </c>
      <c r="Z2167" s="28">
        <f>+SUMIF('Input Sheet'!$S:$S,$AL2167,'Input Sheet'!D:D)</f>
        <v>0</v>
      </c>
      <c r="AA2167" s="28">
        <f>+SUMIF('Input Sheet'!$S:$S,$AL2167,'Input Sheet'!E:E)</f>
        <v>0</v>
      </c>
      <c r="AB2167" s="28">
        <f>+SUMIF('Input Sheet'!$S:$S,$AL2167,'Input Sheet'!F:F)</f>
        <v>0</v>
      </c>
      <c r="AC2167" s="28">
        <f>+SUMIF('Input Sheet'!$S:$S,$AL2167,'Input Sheet'!G:G)</f>
        <v>0</v>
      </c>
      <c r="AD2167" s="28">
        <f>+SUMIF('Input Sheet'!$S:$S,$AL2167,'Input Sheet'!H:H)</f>
        <v>0</v>
      </c>
      <c r="AE2167" s="28">
        <f>+SUMIF('Input Sheet'!$S:$S,$AL2167,'Input Sheet'!I:I)</f>
        <v>0</v>
      </c>
      <c r="AF2167" s="28">
        <f>+SUMIF('Input Sheet'!$S:$S,$AL2167,'Input Sheet'!J:J)</f>
        <v>0</v>
      </c>
      <c r="AG2167" s="28">
        <f>+SUMIF('Input Sheet'!$S:$S,$AL2167,'Input Sheet'!K:K)</f>
        <v>0</v>
      </c>
      <c r="AH2167" s="28">
        <f>+SUMIF('Input Sheet'!$S:$S,$AL2167,'Input Sheet'!L:L)</f>
        <v>0</v>
      </c>
      <c r="AI2167" s="28">
        <f>+SUMIF('Input Sheet'!$S:$S,$AL2167,'Input Sheet'!M:M)</f>
        <v>0</v>
      </c>
      <c r="AJ2167" s="28">
        <f>+SUMIF('Input Sheet'!$S:$S,$AL2167,'Input Sheet'!N:N)</f>
        <v>0</v>
      </c>
      <c r="AK2167" s="28"/>
      <c r="AL2167" s="27" t="str">
        <f t="shared" si="168"/>
        <v>410-7520</v>
      </c>
      <c r="AM2167" s="34" t="str">
        <f t="shared" si="169"/>
        <v>Admin &amp; Other</v>
      </c>
      <c r="AN2167" s="34" t="str">
        <f t="shared" si="170"/>
        <v>Admin &amp; OtherOther Overheads as % of Total Gross Profit</v>
      </c>
      <c r="AO2167" s="35"/>
      <c r="AP2167" s="35"/>
      <c r="AQ2167" s="35"/>
    </row>
    <row r="2168" spans="1:43" x14ac:dyDescent="0.25">
      <c r="A2168" s="27" t="s">
        <v>103</v>
      </c>
      <c r="B2168" s="27" t="s">
        <v>104</v>
      </c>
      <c r="C2168" s="27" t="s">
        <v>663</v>
      </c>
      <c r="D2168" s="27" t="s">
        <v>226</v>
      </c>
      <c r="E2168" s="27" t="s">
        <v>666</v>
      </c>
      <c r="F2168" s="27" t="s">
        <v>737</v>
      </c>
      <c r="G2168" s="27" t="s">
        <v>738</v>
      </c>
      <c r="H2168" s="34" t="s">
        <v>644</v>
      </c>
      <c r="I2168" s="34" t="s">
        <v>645</v>
      </c>
      <c r="J2168" s="34" t="str">
        <f t="shared" si="166"/>
        <v>Admin &amp; OtherOther Overheads as % of Total Gross Profit</v>
      </c>
      <c r="K2168" s="34" t="str">
        <f t="shared" si="167"/>
        <v>420Travel expenses - Toyota</v>
      </c>
      <c r="L2168" s="28">
        <f>+SUMIF('TB 4-24'!M:M,$AL2168,'TB 4-24'!G:G)</f>
        <v>0</v>
      </c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>
        <f>+SUMIF('Input Sheet'!$S:$S,$AL2168,'Input Sheet'!C:C)</f>
        <v>0</v>
      </c>
      <c r="Z2168" s="28">
        <f>+SUMIF('Input Sheet'!$S:$S,$AL2168,'Input Sheet'!D:D)</f>
        <v>0</v>
      </c>
      <c r="AA2168" s="28">
        <f>+SUMIF('Input Sheet'!$S:$S,$AL2168,'Input Sheet'!E:E)</f>
        <v>0</v>
      </c>
      <c r="AB2168" s="28">
        <f>+SUMIF('Input Sheet'!$S:$S,$AL2168,'Input Sheet'!F:F)</f>
        <v>0</v>
      </c>
      <c r="AC2168" s="28">
        <f>+SUMIF('Input Sheet'!$S:$S,$AL2168,'Input Sheet'!G:G)</f>
        <v>0</v>
      </c>
      <c r="AD2168" s="28">
        <f>+SUMIF('Input Sheet'!$S:$S,$AL2168,'Input Sheet'!H:H)</f>
        <v>0</v>
      </c>
      <c r="AE2168" s="28">
        <f>+SUMIF('Input Sheet'!$S:$S,$AL2168,'Input Sheet'!I:I)</f>
        <v>0</v>
      </c>
      <c r="AF2168" s="28">
        <f>+SUMIF('Input Sheet'!$S:$S,$AL2168,'Input Sheet'!J:J)</f>
        <v>0</v>
      </c>
      <c r="AG2168" s="28">
        <f>+SUMIF('Input Sheet'!$S:$S,$AL2168,'Input Sheet'!K:K)</f>
        <v>0</v>
      </c>
      <c r="AH2168" s="28">
        <f>+SUMIF('Input Sheet'!$S:$S,$AL2168,'Input Sheet'!L:L)</f>
        <v>0</v>
      </c>
      <c r="AI2168" s="28">
        <f>+SUMIF('Input Sheet'!$S:$S,$AL2168,'Input Sheet'!M:M)</f>
        <v>0</v>
      </c>
      <c r="AJ2168" s="28">
        <f>+SUMIF('Input Sheet'!$S:$S,$AL2168,'Input Sheet'!N:N)</f>
        <v>0</v>
      </c>
      <c r="AK2168" s="28"/>
      <c r="AL2168" s="27" t="str">
        <f t="shared" si="168"/>
        <v>420-7520</v>
      </c>
      <c r="AM2168" s="34" t="str">
        <f t="shared" si="169"/>
        <v>Admin &amp; Other</v>
      </c>
      <c r="AN2168" s="34" t="str">
        <f t="shared" si="170"/>
        <v>Admin &amp; OtherOther Overheads as % of Total Gross Profit</v>
      </c>
      <c r="AO2168" s="35"/>
      <c r="AP2168" s="35"/>
      <c r="AQ2168" s="35"/>
    </row>
    <row r="2169" spans="1:43" x14ac:dyDescent="0.25">
      <c r="A2169" s="27" t="s">
        <v>103</v>
      </c>
      <c r="B2169" s="27" t="s">
        <v>104</v>
      </c>
      <c r="C2169" s="27" t="s">
        <v>663</v>
      </c>
      <c r="D2169" s="27" t="s">
        <v>226</v>
      </c>
      <c r="E2169" s="27" t="s">
        <v>667</v>
      </c>
      <c r="F2169" s="27" t="s">
        <v>737</v>
      </c>
      <c r="G2169" s="27" t="s">
        <v>738</v>
      </c>
      <c r="H2169" s="34" t="s">
        <v>644</v>
      </c>
      <c r="I2169" s="34" t="s">
        <v>645</v>
      </c>
      <c r="J2169" s="34" t="str">
        <f t="shared" si="166"/>
        <v>Admin &amp; OtherOther Overheads as % of Total Gross Profit</v>
      </c>
      <c r="K2169" s="34" t="str">
        <f t="shared" si="167"/>
        <v>421Travel expenses - Toyota</v>
      </c>
      <c r="L2169" s="28">
        <f>+SUMIF('TB 4-24'!M:M,$AL2169,'TB 4-24'!G:G)</f>
        <v>0</v>
      </c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>
        <f>+SUMIF('Input Sheet'!$S:$S,$AL2169,'Input Sheet'!C:C)</f>
        <v>0</v>
      </c>
      <c r="Z2169" s="28">
        <f>+SUMIF('Input Sheet'!$S:$S,$AL2169,'Input Sheet'!D:D)</f>
        <v>0</v>
      </c>
      <c r="AA2169" s="28">
        <f>+SUMIF('Input Sheet'!$S:$S,$AL2169,'Input Sheet'!E:E)</f>
        <v>0</v>
      </c>
      <c r="AB2169" s="28">
        <f>+SUMIF('Input Sheet'!$S:$S,$AL2169,'Input Sheet'!F:F)</f>
        <v>0</v>
      </c>
      <c r="AC2169" s="28">
        <f>+SUMIF('Input Sheet'!$S:$S,$AL2169,'Input Sheet'!G:G)</f>
        <v>0</v>
      </c>
      <c r="AD2169" s="28">
        <f>+SUMIF('Input Sheet'!$S:$S,$AL2169,'Input Sheet'!H:H)</f>
        <v>0</v>
      </c>
      <c r="AE2169" s="28">
        <f>+SUMIF('Input Sheet'!$S:$S,$AL2169,'Input Sheet'!I:I)</f>
        <v>0</v>
      </c>
      <c r="AF2169" s="28">
        <f>+SUMIF('Input Sheet'!$S:$S,$AL2169,'Input Sheet'!J:J)</f>
        <v>0</v>
      </c>
      <c r="AG2169" s="28">
        <f>+SUMIF('Input Sheet'!$S:$S,$AL2169,'Input Sheet'!K:K)</f>
        <v>0</v>
      </c>
      <c r="AH2169" s="28">
        <f>+SUMIF('Input Sheet'!$S:$S,$AL2169,'Input Sheet'!L:L)</f>
        <v>0</v>
      </c>
      <c r="AI2169" s="28">
        <f>+SUMIF('Input Sheet'!$S:$S,$AL2169,'Input Sheet'!M:M)</f>
        <v>0</v>
      </c>
      <c r="AJ2169" s="28">
        <f>+SUMIF('Input Sheet'!$S:$S,$AL2169,'Input Sheet'!N:N)</f>
        <v>0</v>
      </c>
      <c r="AK2169" s="28"/>
      <c r="AL2169" s="27" t="str">
        <f t="shared" si="168"/>
        <v>421-7520</v>
      </c>
      <c r="AM2169" s="34" t="str">
        <f t="shared" si="169"/>
        <v>Admin &amp; Other</v>
      </c>
      <c r="AN2169" s="34" t="str">
        <f t="shared" si="170"/>
        <v>Admin &amp; OtherOther Overheads as % of Total Gross Profit</v>
      </c>
      <c r="AO2169" s="35"/>
      <c r="AP2169" s="35"/>
      <c r="AQ2169" s="35"/>
    </row>
    <row r="2170" spans="1:43" x14ac:dyDescent="0.25">
      <c r="A2170" s="27" t="s">
        <v>103</v>
      </c>
      <c r="B2170" s="27" t="s">
        <v>104</v>
      </c>
      <c r="C2170" s="27" t="s">
        <v>663</v>
      </c>
      <c r="D2170" s="27" t="s">
        <v>226</v>
      </c>
      <c r="E2170" s="27" t="s">
        <v>670</v>
      </c>
      <c r="F2170" s="27" t="s">
        <v>737</v>
      </c>
      <c r="G2170" s="27" t="s">
        <v>738</v>
      </c>
      <c r="H2170" s="34" t="s">
        <v>644</v>
      </c>
      <c r="I2170" s="34" t="s">
        <v>645</v>
      </c>
      <c r="J2170" s="34" t="str">
        <f t="shared" si="166"/>
        <v>Admin &amp; OtherOther Overheads as % of Total Gross Profit</v>
      </c>
      <c r="K2170" s="34" t="str">
        <f t="shared" si="167"/>
        <v>460Travel expenses - Toyota</v>
      </c>
      <c r="L2170" s="28">
        <f>+SUMIF('TB 4-24'!M:M,$AL2170,'TB 4-24'!G:G)</f>
        <v>0</v>
      </c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>
        <f>+SUMIF('Input Sheet'!$S:$S,$AL2170,'Input Sheet'!C:C)</f>
        <v>0</v>
      </c>
      <c r="Z2170" s="28">
        <f>+SUMIF('Input Sheet'!$S:$S,$AL2170,'Input Sheet'!D:D)</f>
        <v>0</v>
      </c>
      <c r="AA2170" s="28">
        <f>+SUMIF('Input Sheet'!$S:$S,$AL2170,'Input Sheet'!E:E)</f>
        <v>0</v>
      </c>
      <c r="AB2170" s="28">
        <f>+SUMIF('Input Sheet'!$S:$S,$AL2170,'Input Sheet'!F:F)</f>
        <v>0</v>
      </c>
      <c r="AC2170" s="28">
        <f>+SUMIF('Input Sheet'!$S:$S,$AL2170,'Input Sheet'!G:G)</f>
        <v>0</v>
      </c>
      <c r="AD2170" s="28">
        <f>+SUMIF('Input Sheet'!$S:$S,$AL2170,'Input Sheet'!H:H)</f>
        <v>0</v>
      </c>
      <c r="AE2170" s="28">
        <f>+SUMIF('Input Sheet'!$S:$S,$AL2170,'Input Sheet'!I:I)</f>
        <v>0</v>
      </c>
      <c r="AF2170" s="28">
        <f>+SUMIF('Input Sheet'!$S:$S,$AL2170,'Input Sheet'!J:J)</f>
        <v>0</v>
      </c>
      <c r="AG2170" s="28">
        <f>+SUMIF('Input Sheet'!$S:$S,$AL2170,'Input Sheet'!K:K)</f>
        <v>0</v>
      </c>
      <c r="AH2170" s="28">
        <f>+SUMIF('Input Sheet'!$S:$S,$AL2170,'Input Sheet'!L:L)</f>
        <v>0</v>
      </c>
      <c r="AI2170" s="28">
        <f>+SUMIF('Input Sheet'!$S:$S,$AL2170,'Input Sheet'!M:M)</f>
        <v>0</v>
      </c>
      <c r="AJ2170" s="28">
        <f>+SUMIF('Input Sheet'!$S:$S,$AL2170,'Input Sheet'!N:N)</f>
        <v>0</v>
      </c>
      <c r="AK2170" s="28"/>
      <c r="AL2170" s="27" t="str">
        <f t="shared" si="168"/>
        <v>460-7520</v>
      </c>
      <c r="AM2170" s="34" t="str">
        <f t="shared" si="169"/>
        <v>Admin &amp; Other</v>
      </c>
      <c r="AN2170" s="34" t="str">
        <f t="shared" si="170"/>
        <v>Admin &amp; OtherOther Overheads as % of Total Gross Profit</v>
      </c>
      <c r="AO2170" s="35"/>
      <c r="AP2170" s="35"/>
      <c r="AQ2170" s="35"/>
    </row>
    <row r="2171" spans="1:43" x14ac:dyDescent="0.25">
      <c r="A2171" s="27" t="s">
        <v>103</v>
      </c>
      <c r="B2171" s="27" t="s">
        <v>104</v>
      </c>
      <c r="C2171" s="27" t="s">
        <v>671</v>
      </c>
      <c r="D2171" s="27" t="s">
        <v>226</v>
      </c>
      <c r="E2171" s="27" t="s">
        <v>672</v>
      </c>
      <c r="F2171" s="27" t="s">
        <v>737</v>
      </c>
      <c r="G2171" s="27" t="s">
        <v>738</v>
      </c>
      <c r="H2171" s="34" t="s">
        <v>644</v>
      </c>
      <c r="I2171" s="34" t="s">
        <v>645</v>
      </c>
      <c r="J2171" s="34" t="str">
        <f t="shared" si="166"/>
        <v>Admin &amp; OtherOther Overheads as % of Total Gross Profit</v>
      </c>
      <c r="K2171" s="34" t="str">
        <f t="shared" si="167"/>
        <v>300Travel expenses - Toyota</v>
      </c>
      <c r="L2171" s="28">
        <f>+SUMIF('TB 4-24'!M:M,$AL2171,'TB 4-24'!G:G)</f>
        <v>0</v>
      </c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>
        <f>+SUMIF('Input Sheet'!$S:$S,$AL2171,'Input Sheet'!C:C)</f>
        <v>0</v>
      </c>
      <c r="Z2171" s="28">
        <f>+SUMIF('Input Sheet'!$S:$S,$AL2171,'Input Sheet'!D:D)</f>
        <v>0</v>
      </c>
      <c r="AA2171" s="28">
        <f>+SUMIF('Input Sheet'!$S:$S,$AL2171,'Input Sheet'!E:E)</f>
        <v>0</v>
      </c>
      <c r="AB2171" s="28">
        <f>+SUMIF('Input Sheet'!$S:$S,$AL2171,'Input Sheet'!F:F)</f>
        <v>0</v>
      </c>
      <c r="AC2171" s="28">
        <f>+SUMIF('Input Sheet'!$S:$S,$AL2171,'Input Sheet'!G:G)</f>
        <v>0</v>
      </c>
      <c r="AD2171" s="28">
        <f>+SUMIF('Input Sheet'!$S:$S,$AL2171,'Input Sheet'!H:H)</f>
        <v>0</v>
      </c>
      <c r="AE2171" s="28">
        <f>+SUMIF('Input Sheet'!$S:$S,$AL2171,'Input Sheet'!I:I)</f>
        <v>0</v>
      </c>
      <c r="AF2171" s="28">
        <f>+SUMIF('Input Sheet'!$S:$S,$AL2171,'Input Sheet'!J:J)</f>
        <v>0</v>
      </c>
      <c r="AG2171" s="28">
        <f>+SUMIF('Input Sheet'!$S:$S,$AL2171,'Input Sheet'!K:K)</f>
        <v>0</v>
      </c>
      <c r="AH2171" s="28">
        <f>+SUMIF('Input Sheet'!$S:$S,$AL2171,'Input Sheet'!L:L)</f>
        <v>0</v>
      </c>
      <c r="AI2171" s="28">
        <f>+SUMIF('Input Sheet'!$S:$S,$AL2171,'Input Sheet'!M:M)</f>
        <v>0</v>
      </c>
      <c r="AJ2171" s="28">
        <f>+SUMIF('Input Sheet'!$S:$S,$AL2171,'Input Sheet'!N:N)</f>
        <v>0</v>
      </c>
      <c r="AK2171" s="28"/>
      <c r="AL2171" s="27" t="str">
        <f t="shared" si="168"/>
        <v>300-7520</v>
      </c>
      <c r="AM2171" s="34" t="str">
        <f t="shared" si="169"/>
        <v>Admin &amp; Other</v>
      </c>
      <c r="AN2171" s="34" t="str">
        <f t="shared" si="170"/>
        <v>Admin &amp; OtherOther Overheads as % of Total Gross Profit</v>
      </c>
      <c r="AO2171" s="35"/>
      <c r="AP2171" s="35"/>
      <c r="AQ2171" s="35"/>
    </row>
    <row r="2172" spans="1:43" x14ac:dyDescent="0.25">
      <c r="A2172" s="27" t="s">
        <v>103</v>
      </c>
      <c r="B2172" s="27" t="s">
        <v>104</v>
      </c>
      <c r="C2172" s="27" t="s">
        <v>671</v>
      </c>
      <c r="D2172" s="27" t="s">
        <v>226</v>
      </c>
      <c r="E2172" s="27" t="s">
        <v>673</v>
      </c>
      <c r="F2172" s="27" t="s">
        <v>737</v>
      </c>
      <c r="G2172" s="27" t="s">
        <v>738</v>
      </c>
      <c r="H2172" s="34" t="s">
        <v>644</v>
      </c>
      <c r="I2172" s="34" t="s">
        <v>645</v>
      </c>
      <c r="J2172" s="34" t="str">
        <f t="shared" si="166"/>
        <v>Admin &amp; OtherOther Overheads as % of Total Gross Profit</v>
      </c>
      <c r="K2172" s="34" t="str">
        <f t="shared" si="167"/>
        <v>310Travel expenses - Toyota</v>
      </c>
      <c r="L2172" s="28">
        <f>+SUMIF('TB 4-24'!M:M,$AL2172,'TB 4-24'!G:G)</f>
        <v>0</v>
      </c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>
        <f>+SUMIF('Input Sheet'!$S:$S,$AL2172,'Input Sheet'!C:C)</f>
        <v>0</v>
      </c>
      <c r="Z2172" s="28">
        <f>+SUMIF('Input Sheet'!$S:$S,$AL2172,'Input Sheet'!D:D)</f>
        <v>0</v>
      </c>
      <c r="AA2172" s="28">
        <f>+SUMIF('Input Sheet'!$S:$S,$AL2172,'Input Sheet'!E:E)</f>
        <v>0</v>
      </c>
      <c r="AB2172" s="28">
        <f>+SUMIF('Input Sheet'!$S:$S,$AL2172,'Input Sheet'!F:F)</f>
        <v>0</v>
      </c>
      <c r="AC2172" s="28">
        <f>+SUMIF('Input Sheet'!$S:$S,$AL2172,'Input Sheet'!G:G)</f>
        <v>0</v>
      </c>
      <c r="AD2172" s="28">
        <f>+SUMIF('Input Sheet'!$S:$S,$AL2172,'Input Sheet'!H:H)</f>
        <v>0</v>
      </c>
      <c r="AE2172" s="28">
        <f>+SUMIF('Input Sheet'!$S:$S,$AL2172,'Input Sheet'!I:I)</f>
        <v>0</v>
      </c>
      <c r="AF2172" s="28">
        <f>+SUMIF('Input Sheet'!$S:$S,$AL2172,'Input Sheet'!J:J)</f>
        <v>0</v>
      </c>
      <c r="AG2172" s="28">
        <f>+SUMIF('Input Sheet'!$S:$S,$AL2172,'Input Sheet'!K:K)</f>
        <v>0</v>
      </c>
      <c r="AH2172" s="28">
        <f>+SUMIF('Input Sheet'!$S:$S,$AL2172,'Input Sheet'!L:L)</f>
        <v>0</v>
      </c>
      <c r="AI2172" s="28">
        <f>+SUMIF('Input Sheet'!$S:$S,$AL2172,'Input Sheet'!M:M)</f>
        <v>0</v>
      </c>
      <c r="AJ2172" s="28">
        <f>+SUMIF('Input Sheet'!$S:$S,$AL2172,'Input Sheet'!N:N)</f>
        <v>0</v>
      </c>
      <c r="AK2172" s="28"/>
      <c r="AL2172" s="27" t="str">
        <f t="shared" si="168"/>
        <v>310-7520</v>
      </c>
      <c r="AM2172" s="34" t="str">
        <f t="shared" si="169"/>
        <v>Admin &amp; Other</v>
      </c>
      <c r="AN2172" s="34" t="str">
        <f t="shared" si="170"/>
        <v>Admin &amp; OtherOther Overheads as % of Total Gross Profit</v>
      </c>
      <c r="AO2172" s="35"/>
      <c r="AP2172" s="35"/>
      <c r="AQ2172" s="35"/>
    </row>
    <row r="2173" spans="1:43" x14ac:dyDescent="0.25">
      <c r="A2173" s="27" t="s">
        <v>103</v>
      </c>
      <c r="B2173" s="27" t="s">
        <v>104</v>
      </c>
      <c r="C2173" s="27" t="s">
        <v>671</v>
      </c>
      <c r="D2173" s="27" t="s">
        <v>226</v>
      </c>
      <c r="E2173" s="27" t="s">
        <v>674</v>
      </c>
      <c r="F2173" s="27" t="s">
        <v>737</v>
      </c>
      <c r="G2173" s="27" t="s">
        <v>738</v>
      </c>
      <c r="H2173" s="34" t="s">
        <v>644</v>
      </c>
      <c r="I2173" s="34" t="s">
        <v>645</v>
      </c>
      <c r="J2173" s="34" t="str">
        <f t="shared" si="166"/>
        <v>Admin &amp; OtherOther Overheads as % of Total Gross Profit</v>
      </c>
      <c r="K2173" s="34" t="str">
        <f t="shared" si="167"/>
        <v>321Travel expenses - Toyota</v>
      </c>
      <c r="L2173" s="28">
        <f>+SUMIF('TB 4-24'!M:M,$AL2173,'TB 4-24'!G:G)</f>
        <v>0</v>
      </c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>
        <f>+SUMIF('Input Sheet'!$S:$S,$AL2173,'Input Sheet'!C:C)</f>
        <v>0</v>
      </c>
      <c r="Z2173" s="28">
        <f>+SUMIF('Input Sheet'!$S:$S,$AL2173,'Input Sheet'!D:D)</f>
        <v>0</v>
      </c>
      <c r="AA2173" s="28">
        <f>+SUMIF('Input Sheet'!$S:$S,$AL2173,'Input Sheet'!E:E)</f>
        <v>0</v>
      </c>
      <c r="AB2173" s="28">
        <f>+SUMIF('Input Sheet'!$S:$S,$AL2173,'Input Sheet'!F:F)</f>
        <v>0</v>
      </c>
      <c r="AC2173" s="28">
        <f>+SUMIF('Input Sheet'!$S:$S,$AL2173,'Input Sheet'!G:G)</f>
        <v>0</v>
      </c>
      <c r="AD2173" s="28">
        <f>+SUMIF('Input Sheet'!$S:$S,$AL2173,'Input Sheet'!H:H)</f>
        <v>0</v>
      </c>
      <c r="AE2173" s="28">
        <f>+SUMIF('Input Sheet'!$S:$S,$AL2173,'Input Sheet'!I:I)</f>
        <v>0</v>
      </c>
      <c r="AF2173" s="28">
        <f>+SUMIF('Input Sheet'!$S:$S,$AL2173,'Input Sheet'!J:J)</f>
        <v>0</v>
      </c>
      <c r="AG2173" s="28">
        <f>+SUMIF('Input Sheet'!$S:$S,$AL2173,'Input Sheet'!K:K)</f>
        <v>0</v>
      </c>
      <c r="AH2173" s="28">
        <f>+SUMIF('Input Sheet'!$S:$S,$AL2173,'Input Sheet'!L:L)</f>
        <v>0</v>
      </c>
      <c r="AI2173" s="28">
        <f>+SUMIF('Input Sheet'!$S:$S,$AL2173,'Input Sheet'!M:M)</f>
        <v>0</v>
      </c>
      <c r="AJ2173" s="28">
        <f>+SUMIF('Input Sheet'!$S:$S,$AL2173,'Input Sheet'!N:N)</f>
        <v>0</v>
      </c>
      <c r="AK2173" s="28"/>
      <c r="AL2173" s="27" t="str">
        <f t="shared" si="168"/>
        <v>321-7520</v>
      </c>
      <c r="AM2173" s="34" t="str">
        <f t="shared" si="169"/>
        <v>Admin &amp; Other</v>
      </c>
      <c r="AN2173" s="34" t="str">
        <f t="shared" si="170"/>
        <v>Admin &amp; OtherOther Overheads as % of Total Gross Profit</v>
      </c>
      <c r="AO2173" s="35"/>
      <c r="AP2173" s="35"/>
      <c r="AQ2173" s="35"/>
    </row>
    <row r="2174" spans="1:43" x14ac:dyDescent="0.25">
      <c r="A2174" s="27" t="s">
        <v>103</v>
      </c>
      <c r="B2174" s="27" t="s">
        <v>104</v>
      </c>
      <c r="C2174" s="27" t="s">
        <v>671</v>
      </c>
      <c r="D2174" s="27" t="s">
        <v>226</v>
      </c>
      <c r="E2174" s="27" t="s">
        <v>676</v>
      </c>
      <c r="F2174" s="27" t="s">
        <v>737</v>
      </c>
      <c r="G2174" s="27" t="s">
        <v>738</v>
      </c>
      <c r="H2174" s="34" t="s">
        <v>644</v>
      </c>
      <c r="I2174" s="34" t="s">
        <v>645</v>
      </c>
      <c r="J2174" s="34" t="str">
        <f t="shared" si="166"/>
        <v>Admin &amp; OtherOther Overheads as % of Total Gross Profit</v>
      </c>
      <c r="K2174" s="34" t="str">
        <f t="shared" si="167"/>
        <v>360Travel expenses - Toyota</v>
      </c>
      <c r="L2174" s="28">
        <f>+SUMIF('TB 4-24'!M:M,$AL2174,'TB 4-24'!G:G)</f>
        <v>0</v>
      </c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>
        <f>+SUMIF('Input Sheet'!$S:$S,$AL2174,'Input Sheet'!C:C)</f>
        <v>0</v>
      </c>
      <c r="Z2174" s="28">
        <f>+SUMIF('Input Sheet'!$S:$S,$AL2174,'Input Sheet'!D:D)</f>
        <v>0</v>
      </c>
      <c r="AA2174" s="28">
        <f>+SUMIF('Input Sheet'!$S:$S,$AL2174,'Input Sheet'!E:E)</f>
        <v>0</v>
      </c>
      <c r="AB2174" s="28">
        <f>+SUMIF('Input Sheet'!$S:$S,$AL2174,'Input Sheet'!F:F)</f>
        <v>0</v>
      </c>
      <c r="AC2174" s="28">
        <f>+SUMIF('Input Sheet'!$S:$S,$AL2174,'Input Sheet'!G:G)</f>
        <v>0</v>
      </c>
      <c r="AD2174" s="28">
        <f>+SUMIF('Input Sheet'!$S:$S,$AL2174,'Input Sheet'!H:H)</f>
        <v>0</v>
      </c>
      <c r="AE2174" s="28">
        <f>+SUMIF('Input Sheet'!$S:$S,$AL2174,'Input Sheet'!I:I)</f>
        <v>0</v>
      </c>
      <c r="AF2174" s="28">
        <f>+SUMIF('Input Sheet'!$S:$S,$AL2174,'Input Sheet'!J:J)</f>
        <v>0</v>
      </c>
      <c r="AG2174" s="28">
        <f>+SUMIF('Input Sheet'!$S:$S,$AL2174,'Input Sheet'!K:K)</f>
        <v>0</v>
      </c>
      <c r="AH2174" s="28">
        <f>+SUMIF('Input Sheet'!$S:$S,$AL2174,'Input Sheet'!L:L)</f>
        <v>0</v>
      </c>
      <c r="AI2174" s="28">
        <f>+SUMIF('Input Sheet'!$S:$S,$AL2174,'Input Sheet'!M:M)</f>
        <v>0</v>
      </c>
      <c r="AJ2174" s="28">
        <f>+SUMIF('Input Sheet'!$S:$S,$AL2174,'Input Sheet'!N:N)</f>
        <v>0</v>
      </c>
      <c r="AK2174" s="28"/>
      <c r="AL2174" s="27" t="str">
        <f t="shared" si="168"/>
        <v>360-7520</v>
      </c>
      <c r="AM2174" s="34" t="str">
        <f t="shared" si="169"/>
        <v>Admin &amp; Other</v>
      </c>
      <c r="AN2174" s="34" t="str">
        <f t="shared" si="170"/>
        <v>Admin &amp; OtherOther Overheads as % of Total Gross Profit</v>
      </c>
      <c r="AO2174" s="35"/>
      <c r="AP2174" s="35"/>
      <c r="AQ2174" s="35"/>
    </row>
    <row r="2175" spans="1:43" x14ac:dyDescent="0.25">
      <c r="A2175" s="27" t="s">
        <v>103</v>
      </c>
      <c r="B2175" s="27" t="s">
        <v>104</v>
      </c>
      <c r="C2175" s="27" t="s">
        <v>104</v>
      </c>
      <c r="D2175" s="27" t="s">
        <v>226</v>
      </c>
      <c r="E2175" s="27" t="s">
        <v>677</v>
      </c>
      <c r="F2175" s="27" t="s">
        <v>737</v>
      </c>
      <c r="G2175" s="27" t="s">
        <v>738</v>
      </c>
      <c r="H2175" s="34" t="s">
        <v>644</v>
      </c>
      <c r="I2175" s="34" t="s">
        <v>645</v>
      </c>
      <c r="J2175" s="34" t="str">
        <f t="shared" si="166"/>
        <v>Admin &amp; OtherOther Overheads as % of Total Gross Profit</v>
      </c>
      <c r="K2175" s="34" t="str">
        <f t="shared" si="167"/>
        <v>100Travel expenses - Toyota</v>
      </c>
      <c r="L2175" s="28">
        <f>+SUMIF('TB 4-24'!M:M,$AL2175,'TB 4-24'!G:G)</f>
        <v>0</v>
      </c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>
        <f>+SUMIF('Input Sheet'!$S:$S,$AL2175,'Input Sheet'!C:C)</f>
        <v>0</v>
      </c>
      <c r="Z2175" s="28">
        <f>+SUMIF('Input Sheet'!$S:$S,$AL2175,'Input Sheet'!D:D)</f>
        <v>0</v>
      </c>
      <c r="AA2175" s="28">
        <f>+SUMIF('Input Sheet'!$S:$S,$AL2175,'Input Sheet'!E:E)</f>
        <v>0</v>
      </c>
      <c r="AB2175" s="28">
        <f>+SUMIF('Input Sheet'!$S:$S,$AL2175,'Input Sheet'!F:F)</f>
        <v>0</v>
      </c>
      <c r="AC2175" s="28">
        <f>+SUMIF('Input Sheet'!$S:$S,$AL2175,'Input Sheet'!G:G)</f>
        <v>0</v>
      </c>
      <c r="AD2175" s="28">
        <f>+SUMIF('Input Sheet'!$S:$S,$AL2175,'Input Sheet'!H:H)</f>
        <v>0</v>
      </c>
      <c r="AE2175" s="28">
        <f>+SUMIF('Input Sheet'!$S:$S,$AL2175,'Input Sheet'!I:I)</f>
        <v>0</v>
      </c>
      <c r="AF2175" s="28">
        <f>+SUMIF('Input Sheet'!$S:$S,$AL2175,'Input Sheet'!J:J)</f>
        <v>0</v>
      </c>
      <c r="AG2175" s="28">
        <f>+SUMIF('Input Sheet'!$S:$S,$AL2175,'Input Sheet'!K:K)</f>
        <v>0</v>
      </c>
      <c r="AH2175" s="28">
        <f>+SUMIF('Input Sheet'!$S:$S,$AL2175,'Input Sheet'!L:L)</f>
        <v>0</v>
      </c>
      <c r="AI2175" s="28">
        <f>+SUMIF('Input Sheet'!$S:$S,$AL2175,'Input Sheet'!M:M)</f>
        <v>0</v>
      </c>
      <c r="AJ2175" s="28">
        <f>+SUMIF('Input Sheet'!$S:$S,$AL2175,'Input Sheet'!N:N)</f>
        <v>0</v>
      </c>
      <c r="AK2175" s="28"/>
      <c r="AL2175" s="27" t="str">
        <f t="shared" si="168"/>
        <v>100-7520</v>
      </c>
      <c r="AM2175" s="34" t="str">
        <f t="shared" si="169"/>
        <v>Admin &amp; Other</v>
      </c>
      <c r="AN2175" s="34" t="str">
        <f t="shared" si="170"/>
        <v>Admin &amp; OtherOther Overheads as % of Total Gross Profit</v>
      </c>
      <c r="AO2175" s="35"/>
      <c r="AP2175" s="35"/>
      <c r="AQ2175" s="35"/>
    </row>
    <row r="2176" spans="1:43" x14ac:dyDescent="0.25">
      <c r="A2176" s="27" t="s">
        <v>103</v>
      </c>
      <c r="B2176" s="27" t="s">
        <v>104</v>
      </c>
      <c r="C2176" s="27" t="s">
        <v>104</v>
      </c>
      <c r="D2176" s="27" t="s">
        <v>748</v>
      </c>
      <c r="E2176" s="27" t="s">
        <v>684</v>
      </c>
      <c r="F2176" s="27" t="s">
        <v>737</v>
      </c>
      <c r="G2176" s="27" t="s">
        <v>738</v>
      </c>
      <c r="H2176" s="34" t="s">
        <v>644</v>
      </c>
      <c r="I2176" s="34" t="s">
        <v>645</v>
      </c>
      <c r="J2176" s="34" t="str">
        <f t="shared" si="166"/>
        <v>Admin &amp; OtherOther Overheads as % of Total Gross Profit</v>
      </c>
      <c r="K2176" s="34" t="str">
        <f t="shared" si="167"/>
        <v>147Travel expenses - Toyota</v>
      </c>
      <c r="L2176" s="28">
        <f>+SUMIF('TB 4-24'!M:M,$AL2176,'TB 4-24'!G:G)</f>
        <v>0</v>
      </c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>
        <f>+SUMIF('Input Sheet'!$S:$S,$AL2176,'Input Sheet'!C:C)</f>
        <v>0</v>
      </c>
      <c r="Z2176" s="28">
        <f>+SUMIF('Input Sheet'!$S:$S,$AL2176,'Input Sheet'!D:D)</f>
        <v>0</v>
      </c>
      <c r="AA2176" s="28">
        <f>+SUMIF('Input Sheet'!$S:$S,$AL2176,'Input Sheet'!E:E)</f>
        <v>0</v>
      </c>
      <c r="AB2176" s="28">
        <f>+SUMIF('Input Sheet'!$S:$S,$AL2176,'Input Sheet'!F:F)</f>
        <v>0</v>
      </c>
      <c r="AC2176" s="28">
        <f>+SUMIF('Input Sheet'!$S:$S,$AL2176,'Input Sheet'!G:G)</f>
        <v>0</v>
      </c>
      <c r="AD2176" s="28">
        <f>+SUMIF('Input Sheet'!$S:$S,$AL2176,'Input Sheet'!H:H)</f>
        <v>0</v>
      </c>
      <c r="AE2176" s="28">
        <f>+SUMIF('Input Sheet'!$S:$S,$AL2176,'Input Sheet'!I:I)</f>
        <v>0</v>
      </c>
      <c r="AF2176" s="28">
        <f>+SUMIF('Input Sheet'!$S:$S,$AL2176,'Input Sheet'!J:J)</f>
        <v>0</v>
      </c>
      <c r="AG2176" s="28">
        <f>+SUMIF('Input Sheet'!$S:$S,$AL2176,'Input Sheet'!K:K)</f>
        <v>0</v>
      </c>
      <c r="AH2176" s="28">
        <f>+SUMIF('Input Sheet'!$S:$S,$AL2176,'Input Sheet'!L:L)</f>
        <v>0</v>
      </c>
      <c r="AI2176" s="28">
        <f>+SUMIF('Input Sheet'!$S:$S,$AL2176,'Input Sheet'!M:M)</f>
        <v>0</v>
      </c>
      <c r="AJ2176" s="28">
        <f>+SUMIF('Input Sheet'!$S:$S,$AL2176,'Input Sheet'!N:N)</f>
        <v>0</v>
      </c>
      <c r="AK2176" s="28"/>
      <c r="AL2176" s="27" t="str">
        <f t="shared" si="168"/>
        <v>147-7520E</v>
      </c>
      <c r="AM2176" s="34" t="str">
        <f t="shared" si="169"/>
        <v>Admin &amp; Other</v>
      </c>
      <c r="AN2176" s="34" t="str">
        <f t="shared" si="170"/>
        <v>Admin &amp; OtherOther Overheads as % of Total Gross Profit</v>
      </c>
      <c r="AO2176" s="35"/>
      <c r="AP2176" s="35"/>
      <c r="AQ2176" s="35"/>
    </row>
    <row r="2177" spans="1:43" x14ac:dyDescent="0.25">
      <c r="A2177" s="27" t="s">
        <v>103</v>
      </c>
      <c r="B2177" s="27" t="s">
        <v>104</v>
      </c>
      <c r="C2177" s="27" t="s">
        <v>104</v>
      </c>
      <c r="D2177" s="27" t="s">
        <v>748</v>
      </c>
      <c r="E2177" s="27" t="s">
        <v>641</v>
      </c>
      <c r="F2177" s="27" t="s">
        <v>737</v>
      </c>
      <c r="G2177" s="27" t="s">
        <v>738</v>
      </c>
      <c r="H2177" s="34" t="s">
        <v>644</v>
      </c>
      <c r="I2177" s="34" t="s">
        <v>645</v>
      </c>
      <c r="J2177" s="34" t="str">
        <f t="shared" si="166"/>
        <v>Admin &amp; OtherOther Overheads as % of Total Gross Profit</v>
      </c>
      <c r="K2177" s="34" t="str">
        <f t="shared" si="167"/>
        <v>170Travel expenses - Toyota</v>
      </c>
      <c r="L2177" s="28">
        <f>+SUMIF('TB 4-24'!M:M,$AL2177,'TB 4-24'!G:G)</f>
        <v>0</v>
      </c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>
        <f>+SUMIF('Input Sheet'!$S:$S,$AL2177,'Input Sheet'!C:C)</f>
        <v>0</v>
      </c>
      <c r="Z2177" s="28">
        <f>+SUMIF('Input Sheet'!$S:$S,$AL2177,'Input Sheet'!D:D)</f>
        <v>0</v>
      </c>
      <c r="AA2177" s="28">
        <f>+SUMIF('Input Sheet'!$S:$S,$AL2177,'Input Sheet'!E:E)</f>
        <v>0</v>
      </c>
      <c r="AB2177" s="28">
        <f>+SUMIF('Input Sheet'!$S:$S,$AL2177,'Input Sheet'!F:F)</f>
        <v>0</v>
      </c>
      <c r="AC2177" s="28">
        <f>+SUMIF('Input Sheet'!$S:$S,$AL2177,'Input Sheet'!G:G)</f>
        <v>0</v>
      </c>
      <c r="AD2177" s="28">
        <f>+SUMIF('Input Sheet'!$S:$S,$AL2177,'Input Sheet'!H:H)</f>
        <v>0</v>
      </c>
      <c r="AE2177" s="28">
        <f>+SUMIF('Input Sheet'!$S:$S,$AL2177,'Input Sheet'!I:I)</f>
        <v>0</v>
      </c>
      <c r="AF2177" s="28">
        <f>+SUMIF('Input Sheet'!$S:$S,$AL2177,'Input Sheet'!J:J)</f>
        <v>0</v>
      </c>
      <c r="AG2177" s="28">
        <f>+SUMIF('Input Sheet'!$S:$S,$AL2177,'Input Sheet'!K:K)</f>
        <v>0</v>
      </c>
      <c r="AH2177" s="28">
        <f>+SUMIF('Input Sheet'!$S:$S,$AL2177,'Input Sheet'!L:L)</f>
        <v>0</v>
      </c>
      <c r="AI2177" s="28">
        <f>+SUMIF('Input Sheet'!$S:$S,$AL2177,'Input Sheet'!M:M)</f>
        <v>0</v>
      </c>
      <c r="AJ2177" s="28">
        <f>+SUMIF('Input Sheet'!$S:$S,$AL2177,'Input Sheet'!N:N)</f>
        <v>0</v>
      </c>
      <c r="AK2177" s="28"/>
      <c r="AL2177" s="27" t="str">
        <f t="shared" si="168"/>
        <v>170-7520E</v>
      </c>
      <c r="AM2177" s="34" t="str">
        <f t="shared" si="169"/>
        <v>Admin &amp; Other</v>
      </c>
      <c r="AN2177" s="34" t="str">
        <f t="shared" si="170"/>
        <v>Admin &amp; OtherOther Overheads as % of Total Gross Profit</v>
      </c>
      <c r="AO2177" s="35"/>
      <c r="AP2177" s="35"/>
      <c r="AQ2177" s="35"/>
    </row>
    <row r="2178" spans="1:43" x14ac:dyDescent="0.25">
      <c r="A2178" s="27" t="s">
        <v>103</v>
      </c>
      <c r="B2178" s="27" t="s">
        <v>104</v>
      </c>
      <c r="C2178" s="27" t="s">
        <v>104</v>
      </c>
      <c r="D2178" s="27" t="s">
        <v>749</v>
      </c>
      <c r="E2178" s="27" t="s">
        <v>684</v>
      </c>
      <c r="F2178" s="27" t="s">
        <v>737</v>
      </c>
      <c r="G2178" s="27" t="s">
        <v>738</v>
      </c>
      <c r="H2178" s="34" t="s">
        <v>644</v>
      </c>
      <c r="I2178" s="34" t="s">
        <v>645</v>
      </c>
      <c r="J2178" s="34" t="str">
        <f t="shared" si="166"/>
        <v>Admin &amp; OtherOther Overheads as % of Total Gross Profit</v>
      </c>
      <c r="K2178" s="34" t="str">
        <f t="shared" si="167"/>
        <v>147Travel expenses - Toyota</v>
      </c>
      <c r="L2178" s="28">
        <f>+SUMIF('TB 4-24'!M:M,$AL2178,'TB 4-24'!G:G)</f>
        <v>0</v>
      </c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>
        <f>+SUMIF('Input Sheet'!$S:$S,$AL2178,'Input Sheet'!C:C)</f>
        <v>0</v>
      </c>
      <c r="Z2178" s="28">
        <f>+SUMIF('Input Sheet'!$S:$S,$AL2178,'Input Sheet'!D:D)</f>
        <v>0</v>
      </c>
      <c r="AA2178" s="28">
        <f>+SUMIF('Input Sheet'!$S:$S,$AL2178,'Input Sheet'!E:E)</f>
        <v>0</v>
      </c>
      <c r="AB2178" s="28">
        <f>+SUMIF('Input Sheet'!$S:$S,$AL2178,'Input Sheet'!F:F)</f>
        <v>0</v>
      </c>
      <c r="AC2178" s="28">
        <f>+SUMIF('Input Sheet'!$S:$S,$AL2178,'Input Sheet'!G:G)</f>
        <v>0</v>
      </c>
      <c r="AD2178" s="28">
        <f>+SUMIF('Input Sheet'!$S:$S,$AL2178,'Input Sheet'!H:H)</f>
        <v>0</v>
      </c>
      <c r="AE2178" s="28">
        <f>+SUMIF('Input Sheet'!$S:$S,$AL2178,'Input Sheet'!I:I)</f>
        <v>0</v>
      </c>
      <c r="AF2178" s="28">
        <f>+SUMIF('Input Sheet'!$S:$S,$AL2178,'Input Sheet'!J:J)</f>
        <v>0</v>
      </c>
      <c r="AG2178" s="28">
        <f>+SUMIF('Input Sheet'!$S:$S,$AL2178,'Input Sheet'!K:K)</f>
        <v>0</v>
      </c>
      <c r="AH2178" s="28">
        <f>+SUMIF('Input Sheet'!$S:$S,$AL2178,'Input Sheet'!L:L)</f>
        <v>0</v>
      </c>
      <c r="AI2178" s="28">
        <f>+SUMIF('Input Sheet'!$S:$S,$AL2178,'Input Sheet'!M:M)</f>
        <v>0</v>
      </c>
      <c r="AJ2178" s="28">
        <f>+SUMIF('Input Sheet'!$S:$S,$AL2178,'Input Sheet'!N:N)</f>
        <v>0</v>
      </c>
      <c r="AK2178" s="28"/>
      <c r="AL2178" s="27" t="str">
        <f t="shared" si="168"/>
        <v>147-7520T</v>
      </c>
      <c r="AM2178" s="34" t="str">
        <f t="shared" si="169"/>
        <v>Admin &amp; Other</v>
      </c>
      <c r="AN2178" s="34" t="str">
        <f t="shared" si="170"/>
        <v>Admin &amp; OtherOther Overheads as % of Total Gross Profit</v>
      </c>
      <c r="AO2178" s="35"/>
      <c r="AP2178" s="35"/>
      <c r="AQ2178" s="35"/>
    </row>
    <row r="2179" spans="1:43" x14ac:dyDescent="0.25">
      <c r="A2179" s="27" t="s">
        <v>103</v>
      </c>
      <c r="B2179" s="27" t="s">
        <v>104</v>
      </c>
      <c r="C2179" s="27" t="s">
        <v>104</v>
      </c>
      <c r="D2179" s="27" t="s">
        <v>749</v>
      </c>
      <c r="E2179" s="27" t="s">
        <v>641</v>
      </c>
      <c r="F2179" s="27" t="s">
        <v>737</v>
      </c>
      <c r="G2179" s="27" t="s">
        <v>738</v>
      </c>
      <c r="H2179" s="34" t="s">
        <v>644</v>
      </c>
      <c r="I2179" s="34" t="s">
        <v>645</v>
      </c>
      <c r="J2179" s="34" t="str">
        <f t="shared" ref="J2179:J2242" si="171">+H2179&amp;I2179</f>
        <v>Admin &amp; OtherOther Overheads as % of Total Gross Profit</v>
      </c>
      <c r="K2179" s="34" t="str">
        <f t="shared" ref="K2179:K2242" si="172">+E2179&amp;G2179</f>
        <v>170Travel expenses - Toyota</v>
      </c>
      <c r="L2179" s="28">
        <f>+SUMIF('TB 4-24'!M:M,$AL2179,'TB 4-24'!G:G)</f>
        <v>0</v>
      </c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>
        <f>+SUMIF('Input Sheet'!$S:$S,$AL2179,'Input Sheet'!C:C)</f>
        <v>0</v>
      </c>
      <c r="Z2179" s="28">
        <f>+SUMIF('Input Sheet'!$S:$S,$AL2179,'Input Sheet'!D:D)</f>
        <v>0</v>
      </c>
      <c r="AA2179" s="28">
        <f>+SUMIF('Input Sheet'!$S:$S,$AL2179,'Input Sheet'!E:E)</f>
        <v>0</v>
      </c>
      <c r="AB2179" s="28">
        <f>+SUMIF('Input Sheet'!$S:$S,$AL2179,'Input Sheet'!F:F)</f>
        <v>0</v>
      </c>
      <c r="AC2179" s="28">
        <f>+SUMIF('Input Sheet'!$S:$S,$AL2179,'Input Sheet'!G:G)</f>
        <v>0</v>
      </c>
      <c r="AD2179" s="28">
        <f>+SUMIF('Input Sheet'!$S:$S,$AL2179,'Input Sheet'!H:H)</f>
        <v>0</v>
      </c>
      <c r="AE2179" s="28">
        <f>+SUMIF('Input Sheet'!$S:$S,$AL2179,'Input Sheet'!I:I)</f>
        <v>0</v>
      </c>
      <c r="AF2179" s="28">
        <f>+SUMIF('Input Sheet'!$S:$S,$AL2179,'Input Sheet'!J:J)</f>
        <v>0</v>
      </c>
      <c r="AG2179" s="28">
        <f>+SUMIF('Input Sheet'!$S:$S,$AL2179,'Input Sheet'!K:K)</f>
        <v>0</v>
      </c>
      <c r="AH2179" s="28">
        <f>+SUMIF('Input Sheet'!$S:$S,$AL2179,'Input Sheet'!L:L)</f>
        <v>0</v>
      </c>
      <c r="AI2179" s="28">
        <f>+SUMIF('Input Sheet'!$S:$S,$AL2179,'Input Sheet'!M:M)</f>
        <v>0</v>
      </c>
      <c r="AJ2179" s="28">
        <f>+SUMIF('Input Sheet'!$S:$S,$AL2179,'Input Sheet'!N:N)</f>
        <v>0</v>
      </c>
      <c r="AK2179" s="28"/>
      <c r="AL2179" s="27" t="str">
        <f t="shared" ref="AL2179:AL2242" si="173">+E2179&amp;"-"&amp;D2179</f>
        <v>170-7520T</v>
      </c>
      <c r="AM2179" s="34" t="str">
        <f t="shared" si="169"/>
        <v>Admin &amp; Other</v>
      </c>
      <c r="AN2179" s="34" t="str">
        <f t="shared" si="170"/>
        <v>Admin &amp; OtherOther Overheads as % of Total Gross Profit</v>
      </c>
      <c r="AO2179" s="35"/>
      <c r="AP2179" s="35"/>
      <c r="AQ2179" s="35"/>
    </row>
    <row r="2180" spans="1:43" x14ac:dyDescent="0.25">
      <c r="A2180" s="27" t="s">
        <v>103</v>
      </c>
      <c r="B2180" s="27" t="s">
        <v>104</v>
      </c>
      <c r="C2180" s="27" t="s">
        <v>657</v>
      </c>
      <c r="D2180" s="27" t="s">
        <v>227</v>
      </c>
      <c r="E2180" s="27" t="s">
        <v>681</v>
      </c>
      <c r="F2180" s="27" t="s">
        <v>750</v>
      </c>
      <c r="G2180" s="27" t="s">
        <v>751</v>
      </c>
      <c r="H2180" s="34" t="s">
        <v>644</v>
      </c>
      <c r="I2180" s="34" t="s">
        <v>645</v>
      </c>
      <c r="J2180" s="34" t="str">
        <f t="shared" si="171"/>
        <v>Admin &amp; OtherOther Overheads as % of Total Gross Profit</v>
      </c>
      <c r="K2180" s="34" t="str">
        <f t="shared" si="172"/>
        <v>230Uniforms - Toyota</v>
      </c>
      <c r="L2180" s="28">
        <f>+SUMIF('TB 4-24'!M:M,$AL2180,'TB 4-24'!G:G)</f>
        <v>0</v>
      </c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>
        <f>+SUMIF('Input Sheet'!$S:$S,$AL2180,'Input Sheet'!C:C)</f>
        <v>0</v>
      </c>
      <c r="Z2180" s="28">
        <f>+SUMIF('Input Sheet'!$S:$S,$AL2180,'Input Sheet'!D:D)</f>
        <v>0</v>
      </c>
      <c r="AA2180" s="28">
        <f>+SUMIF('Input Sheet'!$S:$S,$AL2180,'Input Sheet'!E:E)</f>
        <v>0</v>
      </c>
      <c r="AB2180" s="28">
        <f>+SUMIF('Input Sheet'!$S:$S,$AL2180,'Input Sheet'!F:F)</f>
        <v>0</v>
      </c>
      <c r="AC2180" s="28">
        <f>+SUMIF('Input Sheet'!$S:$S,$AL2180,'Input Sheet'!G:G)</f>
        <v>0</v>
      </c>
      <c r="AD2180" s="28">
        <f>+SUMIF('Input Sheet'!$S:$S,$AL2180,'Input Sheet'!H:H)</f>
        <v>0</v>
      </c>
      <c r="AE2180" s="28">
        <f>+SUMIF('Input Sheet'!$S:$S,$AL2180,'Input Sheet'!I:I)</f>
        <v>0</v>
      </c>
      <c r="AF2180" s="28">
        <f>+SUMIF('Input Sheet'!$S:$S,$AL2180,'Input Sheet'!J:J)</f>
        <v>0</v>
      </c>
      <c r="AG2180" s="28">
        <f>+SUMIF('Input Sheet'!$S:$S,$AL2180,'Input Sheet'!K:K)</f>
        <v>0</v>
      </c>
      <c r="AH2180" s="28">
        <f>+SUMIF('Input Sheet'!$S:$S,$AL2180,'Input Sheet'!L:L)</f>
        <v>0</v>
      </c>
      <c r="AI2180" s="28">
        <f>+SUMIF('Input Sheet'!$S:$S,$AL2180,'Input Sheet'!M:M)</f>
        <v>0</v>
      </c>
      <c r="AJ2180" s="28">
        <f>+SUMIF('Input Sheet'!$S:$S,$AL2180,'Input Sheet'!N:N)</f>
        <v>0</v>
      </c>
      <c r="AK2180" s="28"/>
      <c r="AL2180" s="27" t="str">
        <f t="shared" si="173"/>
        <v>230-7380</v>
      </c>
      <c r="AM2180" s="34" t="str">
        <f t="shared" ref="AM2180:AM2243" si="174">H2180</f>
        <v>Admin &amp; Other</v>
      </c>
      <c r="AN2180" s="34" t="str">
        <f t="shared" ref="AN2180:AN2243" si="175">J2180</f>
        <v>Admin &amp; OtherOther Overheads as % of Total Gross Profit</v>
      </c>
      <c r="AO2180" s="35"/>
      <c r="AP2180" s="35"/>
      <c r="AQ2180" s="35"/>
    </row>
    <row r="2181" spans="1:43" x14ac:dyDescent="0.25">
      <c r="A2181" s="27" t="s">
        <v>103</v>
      </c>
      <c r="B2181" s="27" t="s">
        <v>104</v>
      </c>
      <c r="C2181" s="27" t="s">
        <v>657</v>
      </c>
      <c r="D2181" s="27" t="s">
        <v>227</v>
      </c>
      <c r="E2181" s="27" t="s">
        <v>682</v>
      </c>
      <c r="F2181" s="27" t="s">
        <v>750</v>
      </c>
      <c r="G2181" s="27" t="s">
        <v>751</v>
      </c>
      <c r="H2181" s="34" t="s">
        <v>644</v>
      </c>
      <c r="I2181" s="34" t="s">
        <v>645</v>
      </c>
      <c r="J2181" s="34" t="str">
        <f t="shared" si="171"/>
        <v>Admin &amp; OtherOther Overheads as % of Total Gross Profit</v>
      </c>
      <c r="K2181" s="34" t="str">
        <f t="shared" si="172"/>
        <v>240Uniforms - Toyota</v>
      </c>
      <c r="L2181" s="28">
        <f>+SUMIF('TB 4-24'!M:M,$AL2181,'TB 4-24'!G:G)</f>
        <v>0</v>
      </c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>
        <f>+SUMIF('Input Sheet'!$S:$S,$AL2181,'Input Sheet'!C:C)</f>
        <v>0</v>
      </c>
      <c r="Z2181" s="28">
        <f>+SUMIF('Input Sheet'!$S:$S,$AL2181,'Input Sheet'!D:D)</f>
        <v>0</v>
      </c>
      <c r="AA2181" s="28">
        <f>+SUMIF('Input Sheet'!$S:$S,$AL2181,'Input Sheet'!E:E)</f>
        <v>0</v>
      </c>
      <c r="AB2181" s="28">
        <f>+SUMIF('Input Sheet'!$S:$S,$AL2181,'Input Sheet'!F:F)</f>
        <v>0</v>
      </c>
      <c r="AC2181" s="28">
        <f>+SUMIF('Input Sheet'!$S:$S,$AL2181,'Input Sheet'!G:G)</f>
        <v>0</v>
      </c>
      <c r="AD2181" s="28">
        <f>+SUMIF('Input Sheet'!$S:$S,$AL2181,'Input Sheet'!H:H)</f>
        <v>0</v>
      </c>
      <c r="AE2181" s="28">
        <f>+SUMIF('Input Sheet'!$S:$S,$AL2181,'Input Sheet'!I:I)</f>
        <v>0</v>
      </c>
      <c r="AF2181" s="28">
        <f>+SUMIF('Input Sheet'!$S:$S,$AL2181,'Input Sheet'!J:J)</f>
        <v>0</v>
      </c>
      <c r="AG2181" s="28">
        <f>+SUMIF('Input Sheet'!$S:$S,$AL2181,'Input Sheet'!K:K)</f>
        <v>0</v>
      </c>
      <c r="AH2181" s="28">
        <f>+SUMIF('Input Sheet'!$S:$S,$AL2181,'Input Sheet'!L:L)</f>
        <v>0</v>
      </c>
      <c r="AI2181" s="28">
        <f>+SUMIF('Input Sheet'!$S:$S,$AL2181,'Input Sheet'!M:M)</f>
        <v>0</v>
      </c>
      <c r="AJ2181" s="28">
        <f>+SUMIF('Input Sheet'!$S:$S,$AL2181,'Input Sheet'!N:N)</f>
        <v>0</v>
      </c>
      <c r="AK2181" s="28"/>
      <c r="AL2181" s="27" t="str">
        <f t="shared" si="173"/>
        <v>240-7380</v>
      </c>
      <c r="AM2181" s="34" t="str">
        <f t="shared" si="174"/>
        <v>Admin &amp; Other</v>
      </c>
      <c r="AN2181" s="34" t="str">
        <f t="shared" si="175"/>
        <v>Admin &amp; OtherOther Overheads as % of Total Gross Profit</v>
      </c>
      <c r="AO2181" s="35"/>
      <c r="AP2181" s="35"/>
      <c r="AQ2181" s="35"/>
    </row>
    <row r="2182" spans="1:43" x14ac:dyDescent="0.25">
      <c r="A2182" s="27" t="s">
        <v>103</v>
      </c>
      <c r="B2182" s="27" t="s">
        <v>104</v>
      </c>
      <c r="C2182" s="27" t="s">
        <v>663</v>
      </c>
      <c r="D2182" s="27" t="s">
        <v>227</v>
      </c>
      <c r="E2182" s="27" t="s">
        <v>668</v>
      </c>
      <c r="F2182" s="27" t="s">
        <v>750</v>
      </c>
      <c r="G2182" s="27" t="s">
        <v>751</v>
      </c>
      <c r="H2182" s="34" t="s">
        <v>644</v>
      </c>
      <c r="I2182" s="34" t="s">
        <v>645</v>
      </c>
      <c r="J2182" s="34" t="str">
        <f t="shared" si="171"/>
        <v>Admin &amp; OtherOther Overheads as % of Total Gross Profit</v>
      </c>
      <c r="K2182" s="34" t="str">
        <f t="shared" si="172"/>
        <v>430Uniforms - Toyota</v>
      </c>
      <c r="L2182" s="28">
        <f>+SUMIF('TB 4-24'!M:M,$AL2182,'TB 4-24'!G:G)</f>
        <v>0</v>
      </c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>
        <f>+SUMIF('Input Sheet'!$S:$S,$AL2182,'Input Sheet'!C:C)</f>
        <v>0</v>
      </c>
      <c r="Z2182" s="28">
        <f>+SUMIF('Input Sheet'!$S:$S,$AL2182,'Input Sheet'!D:D)</f>
        <v>0</v>
      </c>
      <c r="AA2182" s="28">
        <f>+SUMIF('Input Sheet'!$S:$S,$AL2182,'Input Sheet'!E:E)</f>
        <v>0</v>
      </c>
      <c r="AB2182" s="28">
        <f>+SUMIF('Input Sheet'!$S:$S,$AL2182,'Input Sheet'!F:F)</f>
        <v>0</v>
      </c>
      <c r="AC2182" s="28">
        <f>+SUMIF('Input Sheet'!$S:$S,$AL2182,'Input Sheet'!G:G)</f>
        <v>0</v>
      </c>
      <c r="AD2182" s="28">
        <f>+SUMIF('Input Sheet'!$S:$S,$AL2182,'Input Sheet'!H:H)</f>
        <v>0</v>
      </c>
      <c r="AE2182" s="28">
        <f>+SUMIF('Input Sheet'!$S:$S,$AL2182,'Input Sheet'!I:I)</f>
        <v>0</v>
      </c>
      <c r="AF2182" s="28">
        <f>+SUMIF('Input Sheet'!$S:$S,$AL2182,'Input Sheet'!J:J)</f>
        <v>0</v>
      </c>
      <c r="AG2182" s="28">
        <f>+SUMIF('Input Sheet'!$S:$S,$AL2182,'Input Sheet'!K:K)</f>
        <v>0</v>
      </c>
      <c r="AH2182" s="28">
        <f>+SUMIF('Input Sheet'!$S:$S,$AL2182,'Input Sheet'!L:L)</f>
        <v>0</v>
      </c>
      <c r="AI2182" s="28">
        <f>+SUMIF('Input Sheet'!$S:$S,$AL2182,'Input Sheet'!M:M)</f>
        <v>0</v>
      </c>
      <c r="AJ2182" s="28">
        <f>+SUMIF('Input Sheet'!$S:$S,$AL2182,'Input Sheet'!N:N)</f>
        <v>0</v>
      </c>
      <c r="AK2182" s="28"/>
      <c r="AL2182" s="27" t="str">
        <f t="shared" si="173"/>
        <v>430-7380</v>
      </c>
      <c r="AM2182" s="34" t="str">
        <f t="shared" si="174"/>
        <v>Admin &amp; Other</v>
      </c>
      <c r="AN2182" s="34" t="str">
        <f t="shared" si="175"/>
        <v>Admin &amp; OtherOther Overheads as % of Total Gross Profit</v>
      </c>
      <c r="AO2182" s="35"/>
      <c r="AP2182" s="35"/>
      <c r="AQ2182" s="35"/>
    </row>
    <row r="2183" spans="1:43" x14ac:dyDescent="0.25">
      <c r="A2183" s="27" t="s">
        <v>103</v>
      </c>
      <c r="B2183" s="27" t="s">
        <v>104</v>
      </c>
      <c r="C2183" s="27" t="s">
        <v>663</v>
      </c>
      <c r="D2183" s="27" t="s">
        <v>227</v>
      </c>
      <c r="E2183" s="27" t="s">
        <v>669</v>
      </c>
      <c r="F2183" s="27" t="s">
        <v>750</v>
      </c>
      <c r="G2183" s="27" t="s">
        <v>751</v>
      </c>
      <c r="H2183" s="34" t="s">
        <v>644</v>
      </c>
      <c r="I2183" s="34" t="s">
        <v>645</v>
      </c>
      <c r="J2183" s="34" t="str">
        <f t="shared" si="171"/>
        <v>Admin &amp; OtherOther Overheads as % of Total Gross Profit</v>
      </c>
      <c r="K2183" s="34" t="str">
        <f t="shared" si="172"/>
        <v>440Uniforms - Toyota</v>
      </c>
      <c r="L2183" s="28">
        <f>+SUMIF('TB 4-24'!M:M,$AL2183,'TB 4-24'!G:G)</f>
        <v>0</v>
      </c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>
        <f>+SUMIF('Input Sheet'!$S:$S,$AL2183,'Input Sheet'!C:C)</f>
        <v>0</v>
      </c>
      <c r="Z2183" s="28">
        <f>+SUMIF('Input Sheet'!$S:$S,$AL2183,'Input Sheet'!D:D)</f>
        <v>0</v>
      </c>
      <c r="AA2183" s="28">
        <f>+SUMIF('Input Sheet'!$S:$S,$AL2183,'Input Sheet'!E:E)</f>
        <v>0</v>
      </c>
      <c r="AB2183" s="28">
        <f>+SUMIF('Input Sheet'!$S:$S,$AL2183,'Input Sheet'!F:F)</f>
        <v>0</v>
      </c>
      <c r="AC2183" s="28">
        <f>+SUMIF('Input Sheet'!$S:$S,$AL2183,'Input Sheet'!G:G)</f>
        <v>0</v>
      </c>
      <c r="AD2183" s="28">
        <f>+SUMIF('Input Sheet'!$S:$S,$AL2183,'Input Sheet'!H:H)</f>
        <v>0</v>
      </c>
      <c r="AE2183" s="28">
        <f>+SUMIF('Input Sheet'!$S:$S,$AL2183,'Input Sheet'!I:I)</f>
        <v>0</v>
      </c>
      <c r="AF2183" s="28">
        <f>+SUMIF('Input Sheet'!$S:$S,$AL2183,'Input Sheet'!J:J)</f>
        <v>0</v>
      </c>
      <c r="AG2183" s="28">
        <f>+SUMIF('Input Sheet'!$S:$S,$AL2183,'Input Sheet'!K:K)</f>
        <v>0</v>
      </c>
      <c r="AH2183" s="28">
        <f>+SUMIF('Input Sheet'!$S:$S,$AL2183,'Input Sheet'!L:L)</f>
        <v>0</v>
      </c>
      <c r="AI2183" s="28">
        <f>+SUMIF('Input Sheet'!$S:$S,$AL2183,'Input Sheet'!M:M)</f>
        <v>0</v>
      </c>
      <c r="AJ2183" s="28">
        <f>+SUMIF('Input Sheet'!$S:$S,$AL2183,'Input Sheet'!N:N)</f>
        <v>0</v>
      </c>
      <c r="AK2183" s="28"/>
      <c r="AL2183" s="27" t="str">
        <f t="shared" si="173"/>
        <v>440-7380</v>
      </c>
      <c r="AM2183" s="34" t="str">
        <f t="shared" si="174"/>
        <v>Admin &amp; Other</v>
      </c>
      <c r="AN2183" s="34" t="str">
        <f t="shared" si="175"/>
        <v>Admin &amp; OtherOther Overheads as % of Total Gross Profit</v>
      </c>
      <c r="AO2183" s="35"/>
      <c r="AP2183" s="35"/>
      <c r="AQ2183" s="35"/>
    </row>
    <row r="2184" spans="1:43" x14ac:dyDescent="0.25">
      <c r="A2184" s="27" t="s">
        <v>103</v>
      </c>
      <c r="B2184" s="27" t="s">
        <v>104</v>
      </c>
      <c r="C2184" s="27" t="s">
        <v>663</v>
      </c>
      <c r="D2184" s="27" t="s">
        <v>227</v>
      </c>
      <c r="E2184" s="27" t="s">
        <v>670</v>
      </c>
      <c r="F2184" s="27" t="s">
        <v>750</v>
      </c>
      <c r="G2184" s="27" t="s">
        <v>751</v>
      </c>
      <c r="H2184" s="34" t="s">
        <v>644</v>
      </c>
      <c r="I2184" s="34" t="s">
        <v>645</v>
      </c>
      <c r="J2184" s="34" t="str">
        <f t="shared" si="171"/>
        <v>Admin &amp; OtherOther Overheads as % of Total Gross Profit</v>
      </c>
      <c r="K2184" s="34" t="str">
        <f t="shared" si="172"/>
        <v>460Uniforms - Toyota</v>
      </c>
      <c r="L2184" s="28">
        <f>+SUMIF('TB 4-24'!M:M,$AL2184,'TB 4-24'!G:G)</f>
        <v>0</v>
      </c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>
        <f>+SUMIF('Input Sheet'!$S:$S,$AL2184,'Input Sheet'!C:C)</f>
        <v>0</v>
      </c>
      <c r="Z2184" s="28">
        <f>+SUMIF('Input Sheet'!$S:$S,$AL2184,'Input Sheet'!D:D)</f>
        <v>0</v>
      </c>
      <c r="AA2184" s="28">
        <f>+SUMIF('Input Sheet'!$S:$S,$AL2184,'Input Sheet'!E:E)</f>
        <v>0</v>
      </c>
      <c r="AB2184" s="28">
        <f>+SUMIF('Input Sheet'!$S:$S,$AL2184,'Input Sheet'!F:F)</f>
        <v>0</v>
      </c>
      <c r="AC2184" s="28">
        <f>+SUMIF('Input Sheet'!$S:$S,$AL2184,'Input Sheet'!G:G)</f>
        <v>0</v>
      </c>
      <c r="AD2184" s="28">
        <f>+SUMIF('Input Sheet'!$S:$S,$AL2184,'Input Sheet'!H:H)</f>
        <v>0</v>
      </c>
      <c r="AE2184" s="28">
        <f>+SUMIF('Input Sheet'!$S:$S,$AL2184,'Input Sheet'!I:I)</f>
        <v>0</v>
      </c>
      <c r="AF2184" s="28">
        <f>+SUMIF('Input Sheet'!$S:$S,$AL2184,'Input Sheet'!J:J)</f>
        <v>0</v>
      </c>
      <c r="AG2184" s="28">
        <f>+SUMIF('Input Sheet'!$S:$S,$AL2184,'Input Sheet'!K:K)</f>
        <v>0</v>
      </c>
      <c r="AH2184" s="28">
        <f>+SUMIF('Input Sheet'!$S:$S,$AL2184,'Input Sheet'!L:L)</f>
        <v>0</v>
      </c>
      <c r="AI2184" s="28">
        <f>+SUMIF('Input Sheet'!$S:$S,$AL2184,'Input Sheet'!M:M)</f>
        <v>0</v>
      </c>
      <c r="AJ2184" s="28">
        <f>+SUMIF('Input Sheet'!$S:$S,$AL2184,'Input Sheet'!N:N)</f>
        <v>0</v>
      </c>
      <c r="AK2184" s="28"/>
      <c r="AL2184" s="27" t="str">
        <f t="shared" si="173"/>
        <v>460-7380</v>
      </c>
      <c r="AM2184" s="34" t="str">
        <f t="shared" si="174"/>
        <v>Admin &amp; Other</v>
      </c>
      <c r="AN2184" s="34" t="str">
        <f t="shared" si="175"/>
        <v>Admin &amp; OtherOther Overheads as % of Total Gross Profit</v>
      </c>
      <c r="AO2184" s="35"/>
      <c r="AP2184" s="35"/>
      <c r="AQ2184" s="35"/>
    </row>
    <row r="2185" spans="1:43" x14ac:dyDescent="0.25">
      <c r="A2185" s="27" t="s">
        <v>103</v>
      </c>
      <c r="B2185" s="27" t="s">
        <v>104</v>
      </c>
      <c r="C2185" s="27" t="s">
        <v>671</v>
      </c>
      <c r="D2185" s="27" t="s">
        <v>227</v>
      </c>
      <c r="E2185" s="27" t="s">
        <v>675</v>
      </c>
      <c r="F2185" s="27" t="s">
        <v>750</v>
      </c>
      <c r="G2185" s="27" t="s">
        <v>751</v>
      </c>
      <c r="H2185" s="34" t="s">
        <v>644</v>
      </c>
      <c r="I2185" s="34" t="s">
        <v>645</v>
      </c>
      <c r="J2185" s="34" t="str">
        <f t="shared" si="171"/>
        <v>Admin &amp; OtherOther Overheads as % of Total Gross Profit</v>
      </c>
      <c r="K2185" s="34" t="str">
        <f t="shared" si="172"/>
        <v>330Uniforms - Toyota</v>
      </c>
      <c r="L2185" s="28">
        <f>+SUMIF('TB 4-24'!M:M,$AL2185,'TB 4-24'!G:G)</f>
        <v>0</v>
      </c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>
        <f>+SUMIF('Input Sheet'!$S:$S,$AL2185,'Input Sheet'!C:C)</f>
        <v>0</v>
      </c>
      <c r="Z2185" s="28">
        <f>+SUMIF('Input Sheet'!$S:$S,$AL2185,'Input Sheet'!D:D)</f>
        <v>0</v>
      </c>
      <c r="AA2185" s="28">
        <f>+SUMIF('Input Sheet'!$S:$S,$AL2185,'Input Sheet'!E:E)</f>
        <v>0</v>
      </c>
      <c r="AB2185" s="28">
        <f>+SUMIF('Input Sheet'!$S:$S,$AL2185,'Input Sheet'!F:F)</f>
        <v>0</v>
      </c>
      <c r="AC2185" s="28">
        <f>+SUMIF('Input Sheet'!$S:$S,$AL2185,'Input Sheet'!G:G)</f>
        <v>0</v>
      </c>
      <c r="AD2185" s="28">
        <f>+SUMIF('Input Sheet'!$S:$S,$AL2185,'Input Sheet'!H:H)</f>
        <v>0</v>
      </c>
      <c r="AE2185" s="28">
        <f>+SUMIF('Input Sheet'!$S:$S,$AL2185,'Input Sheet'!I:I)</f>
        <v>0</v>
      </c>
      <c r="AF2185" s="28">
        <f>+SUMIF('Input Sheet'!$S:$S,$AL2185,'Input Sheet'!J:J)</f>
        <v>0</v>
      </c>
      <c r="AG2185" s="28">
        <f>+SUMIF('Input Sheet'!$S:$S,$AL2185,'Input Sheet'!K:K)</f>
        <v>0</v>
      </c>
      <c r="AH2185" s="28">
        <f>+SUMIF('Input Sheet'!$S:$S,$AL2185,'Input Sheet'!L:L)</f>
        <v>0</v>
      </c>
      <c r="AI2185" s="28">
        <f>+SUMIF('Input Sheet'!$S:$S,$AL2185,'Input Sheet'!M:M)</f>
        <v>0</v>
      </c>
      <c r="AJ2185" s="28">
        <f>+SUMIF('Input Sheet'!$S:$S,$AL2185,'Input Sheet'!N:N)</f>
        <v>0</v>
      </c>
      <c r="AK2185" s="28"/>
      <c r="AL2185" s="27" t="str">
        <f t="shared" si="173"/>
        <v>330-7380</v>
      </c>
      <c r="AM2185" s="34" t="str">
        <f t="shared" si="174"/>
        <v>Admin &amp; Other</v>
      </c>
      <c r="AN2185" s="34" t="str">
        <f t="shared" si="175"/>
        <v>Admin &amp; OtherOther Overheads as % of Total Gross Profit</v>
      </c>
      <c r="AO2185" s="35"/>
      <c r="AP2185" s="35"/>
      <c r="AQ2185" s="35"/>
    </row>
    <row r="2186" spans="1:43" x14ac:dyDescent="0.25">
      <c r="A2186" s="27" t="s">
        <v>103</v>
      </c>
      <c r="B2186" s="27" t="s">
        <v>104</v>
      </c>
      <c r="C2186" s="27" t="s">
        <v>671</v>
      </c>
      <c r="D2186" s="27" t="s">
        <v>227</v>
      </c>
      <c r="E2186" s="27" t="s">
        <v>683</v>
      </c>
      <c r="F2186" s="27" t="s">
        <v>750</v>
      </c>
      <c r="G2186" s="27" t="s">
        <v>751</v>
      </c>
      <c r="H2186" s="34" t="s">
        <v>644</v>
      </c>
      <c r="I2186" s="34" t="s">
        <v>645</v>
      </c>
      <c r="J2186" s="34" t="str">
        <f t="shared" si="171"/>
        <v>Admin &amp; OtherOther Overheads as % of Total Gross Profit</v>
      </c>
      <c r="K2186" s="34" t="str">
        <f t="shared" si="172"/>
        <v>340Uniforms - Toyota</v>
      </c>
      <c r="L2186" s="28">
        <f>+SUMIF('TB 4-24'!M:M,$AL2186,'TB 4-24'!G:G)</f>
        <v>0</v>
      </c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>
        <f>+SUMIF('Input Sheet'!$S:$S,$AL2186,'Input Sheet'!C:C)</f>
        <v>0</v>
      </c>
      <c r="Z2186" s="28">
        <f>+SUMIF('Input Sheet'!$S:$S,$AL2186,'Input Sheet'!D:D)</f>
        <v>0</v>
      </c>
      <c r="AA2186" s="28">
        <f>+SUMIF('Input Sheet'!$S:$S,$AL2186,'Input Sheet'!E:E)</f>
        <v>0</v>
      </c>
      <c r="AB2186" s="28">
        <f>+SUMIF('Input Sheet'!$S:$S,$AL2186,'Input Sheet'!F:F)</f>
        <v>0</v>
      </c>
      <c r="AC2186" s="28">
        <f>+SUMIF('Input Sheet'!$S:$S,$AL2186,'Input Sheet'!G:G)</f>
        <v>0</v>
      </c>
      <c r="AD2186" s="28">
        <f>+SUMIF('Input Sheet'!$S:$S,$AL2186,'Input Sheet'!H:H)</f>
        <v>0</v>
      </c>
      <c r="AE2186" s="28">
        <f>+SUMIF('Input Sheet'!$S:$S,$AL2186,'Input Sheet'!I:I)</f>
        <v>0</v>
      </c>
      <c r="AF2186" s="28">
        <f>+SUMIF('Input Sheet'!$S:$S,$AL2186,'Input Sheet'!J:J)</f>
        <v>0</v>
      </c>
      <c r="AG2186" s="28">
        <f>+SUMIF('Input Sheet'!$S:$S,$AL2186,'Input Sheet'!K:K)</f>
        <v>0</v>
      </c>
      <c r="AH2186" s="28">
        <f>+SUMIF('Input Sheet'!$S:$S,$AL2186,'Input Sheet'!L:L)</f>
        <v>0</v>
      </c>
      <c r="AI2186" s="28">
        <f>+SUMIF('Input Sheet'!$S:$S,$AL2186,'Input Sheet'!M:M)</f>
        <v>0</v>
      </c>
      <c r="AJ2186" s="28">
        <f>+SUMIF('Input Sheet'!$S:$S,$AL2186,'Input Sheet'!N:N)</f>
        <v>0</v>
      </c>
      <c r="AK2186" s="28"/>
      <c r="AL2186" s="27" t="str">
        <f t="shared" si="173"/>
        <v>340-7380</v>
      </c>
      <c r="AM2186" s="34" t="str">
        <f t="shared" si="174"/>
        <v>Admin &amp; Other</v>
      </c>
      <c r="AN2186" s="34" t="str">
        <f t="shared" si="175"/>
        <v>Admin &amp; OtherOther Overheads as % of Total Gross Profit</v>
      </c>
      <c r="AO2186" s="35"/>
      <c r="AP2186" s="35"/>
      <c r="AQ2186" s="35"/>
    </row>
    <row r="2187" spans="1:43" x14ac:dyDescent="0.25">
      <c r="A2187" s="27" t="s">
        <v>103</v>
      </c>
      <c r="B2187" s="27" t="s">
        <v>104</v>
      </c>
      <c r="C2187" s="27" t="s">
        <v>104</v>
      </c>
      <c r="D2187" s="27" t="s">
        <v>227</v>
      </c>
      <c r="E2187" s="27" t="s">
        <v>677</v>
      </c>
      <c r="F2187" s="27" t="s">
        <v>750</v>
      </c>
      <c r="G2187" s="27" t="s">
        <v>751</v>
      </c>
      <c r="H2187" s="34" t="s">
        <v>644</v>
      </c>
      <c r="I2187" s="34" t="s">
        <v>645</v>
      </c>
      <c r="J2187" s="34" t="str">
        <f t="shared" si="171"/>
        <v>Admin &amp; OtherOther Overheads as % of Total Gross Profit</v>
      </c>
      <c r="K2187" s="34" t="str">
        <f t="shared" si="172"/>
        <v>100Uniforms - Toyota</v>
      </c>
      <c r="L2187" s="28">
        <f>+SUMIF('TB 4-24'!M:M,$AL2187,'TB 4-24'!G:G)</f>
        <v>0</v>
      </c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>
        <f>+SUMIF('Input Sheet'!$S:$S,$AL2187,'Input Sheet'!C:C)</f>
        <v>0</v>
      </c>
      <c r="Z2187" s="28">
        <f>+SUMIF('Input Sheet'!$S:$S,$AL2187,'Input Sheet'!D:D)</f>
        <v>0</v>
      </c>
      <c r="AA2187" s="28">
        <f>+SUMIF('Input Sheet'!$S:$S,$AL2187,'Input Sheet'!E:E)</f>
        <v>0</v>
      </c>
      <c r="AB2187" s="28">
        <f>+SUMIF('Input Sheet'!$S:$S,$AL2187,'Input Sheet'!F:F)</f>
        <v>0</v>
      </c>
      <c r="AC2187" s="28">
        <f>+SUMIF('Input Sheet'!$S:$S,$AL2187,'Input Sheet'!G:G)</f>
        <v>0</v>
      </c>
      <c r="AD2187" s="28">
        <f>+SUMIF('Input Sheet'!$S:$S,$AL2187,'Input Sheet'!H:H)</f>
        <v>0</v>
      </c>
      <c r="AE2187" s="28">
        <f>+SUMIF('Input Sheet'!$S:$S,$AL2187,'Input Sheet'!I:I)</f>
        <v>0</v>
      </c>
      <c r="AF2187" s="28">
        <f>+SUMIF('Input Sheet'!$S:$S,$AL2187,'Input Sheet'!J:J)</f>
        <v>0</v>
      </c>
      <c r="AG2187" s="28">
        <f>+SUMIF('Input Sheet'!$S:$S,$AL2187,'Input Sheet'!K:K)</f>
        <v>0</v>
      </c>
      <c r="AH2187" s="28">
        <f>+SUMIF('Input Sheet'!$S:$S,$AL2187,'Input Sheet'!L:L)</f>
        <v>0</v>
      </c>
      <c r="AI2187" s="28">
        <f>+SUMIF('Input Sheet'!$S:$S,$AL2187,'Input Sheet'!M:M)</f>
        <v>0</v>
      </c>
      <c r="AJ2187" s="28">
        <f>+SUMIF('Input Sheet'!$S:$S,$AL2187,'Input Sheet'!N:N)</f>
        <v>0</v>
      </c>
      <c r="AK2187" s="28"/>
      <c r="AL2187" s="27" t="str">
        <f t="shared" si="173"/>
        <v>100-7380</v>
      </c>
      <c r="AM2187" s="34" t="str">
        <f t="shared" si="174"/>
        <v>Admin &amp; Other</v>
      </c>
      <c r="AN2187" s="34" t="str">
        <f t="shared" si="175"/>
        <v>Admin &amp; OtherOther Overheads as % of Total Gross Profit</v>
      </c>
      <c r="AO2187" s="35"/>
      <c r="AP2187" s="35"/>
      <c r="AQ2187" s="35"/>
    </row>
    <row r="2188" spans="1:43" x14ac:dyDescent="0.25">
      <c r="A2188" s="27" t="s">
        <v>103</v>
      </c>
      <c r="B2188" s="27" t="s">
        <v>104</v>
      </c>
      <c r="C2188" s="27" t="s">
        <v>104</v>
      </c>
      <c r="D2188" s="27" t="s">
        <v>227</v>
      </c>
      <c r="E2188" s="27" t="s">
        <v>649</v>
      </c>
      <c r="F2188" s="27" t="s">
        <v>750</v>
      </c>
      <c r="G2188" s="27" t="s">
        <v>751</v>
      </c>
      <c r="H2188" s="34" t="s">
        <v>644</v>
      </c>
      <c r="I2188" s="34" t="s">
        <v>645</v>
      </c>
      <c r="J2188" s="34" t="str">
        <f t="shared" si="171"/>
        <v>Admin &amp; OtherOther Overheads as % of Total Gross Profit</v>
      </c>
      <c r="K2188" s="34" t="str">
        <f t="shared" si="172"/>
        <v>110Uniforms - Toyota</v>
      </c>
      <c r="L2188" s="28">
        <f>+SUMIF('TB 4-24'!M:M,$AL2188,'TB 4-24'!G:G)</f>
        <v>0</v>
      </c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>
        <f>+SUMIF('Input Sheet'!$S:$S,$AL2188,'Input Sheet'!C:C)</f>
        <v>0</v>
      </c>
      <c r="Z2188" s="28">
        <f>+SUMIF('Input Sheet'!$S:$S,$AL2188,'Input Sheet'!D:D)</f>
        <v>0</v>
      </c>
      <c r="AA2188" s="28">
        <f>+SUMIF('Input Sheet'!$S:$S,$AL2188,'Input Sheet'!E:E)</f>
        <v>0</v>
      </c>
      <c r="AB2188" s="28">
        <f>+SUMIF('Input Sheet'!$S:$S,$AL2188,'Input Sheet'!F:F)</f>
        <v>0</v>
      </c>
      <c r="AC2188" s="28">
        <f>+SUMIF('Input Sheet'!$S:$S,$AL2188,'Input Sheet'!G:G)</f>
        <v>0</v>
      </c>
      <c r="AD2188" s="28">
        <f>+SUMIF('Input Sheet'!$S:$S,$AL2188,'Input Sheet'!H:H)</f>
        <v>0</v>
      </c>
      <c r="AE2188" s="28">
        <f>+SUMIF('Input Sheet'!$S:$S,$AL2188,'Input Sheet'!I:I)</f>
        <v>0</v>
      </c>
      <c r="AF2188" s="28">
        <f>+SUMIF('Input Sheet'!$S:$S,$AL2188,'Input Sheet'!J:J)</f>
        <v>0</v>
      </c>
      <c r="AG2188" s="28">
        <f>+SUMIF('Input Sheet'!$S:$S,$AL2188,'Input Sheet'!K:K)</f>
        <v>0</v>
      </c>
      <c r="AH2188" s="28">
        <f>+SUMIF('Input Sheet'!$S:$S,$AL2188,'Input Sheet'!L:L)</f>
        <v>0</v>
      </c>
      <c r="AI2188" s="28">
        <f>+SUMIF('Input Sheet'!$S:$S,$AL2188,'Input Sheet'!M:M)</f>
        <v>0</v>
      </c>
      <c r="AJ2188" s="28">
        <f>+SUMIF('Input Sheet'!$S:$S,$AL2188,'Input Sheet'!N:N)</f>
        <v>0</v>
      </c>
      <c r="AK2188" s="28"/>
      <c r="AL2188" s="27" t="str">
        <f t="shared" si="173"/>
        <v>110-7380</v>
      </c>
      <c r="AM2188" s="34" t="str">
        <f t="shared" si="174"/>
        <v>Admin &amp; Other</v>
      </c>
      <c r="AN2188" s="34" t="str">
        <f t="shared" si="175"/>
        <v>Admin &amp; OtherOther Overheads as % of Total Gross Profit</v>
      </c>
      <c r="AO2188" s="35"/>
      <c r="AP2188" s="35"/>
      <c r="AQ2188" s="35"/>
    </row>
    <row r="2189" spans="1:43" x14ac:dyDescent="0.25">
      <c r="A2189" s="27" t="s">
        <v>103</v>
      </c>
      <c r="B2189" s="27" t="s">
        <v>104</v>
      </c>
      <c r="C2189" s="27" t="s">
        <v>104</v>
      </c>
      <c r="D2189" s="27" t="s">
        <v>227</v>
      </c>
      <c r="E2189" s="27" t="s">
        <v>654</v>
      </c>
      <c r="F2189" s="27" t="s">
        <v>750</v>
      </c>
      <c r="G2189" s="27" t="s">
        <v>751</v>
      </c>
      <c r="H2189" s="34" t="s">
        <v>644</v>
      </c>
      <c r="I2189" s="34" t="s">
        <v>645</v>
      </c>
      <c r="J2189" s="34" t="str">
        <f t="shared" si="171"/>
        <v>Admin &amp; OtherOther Overheads as % of Total Gross Profit</v>
      </c>
      <c r="K2189" s="34" t="str">
        <f t="shared" si="172"/>
        <v>120Uniforms - Toyota</v>
      </c>
      <c r="L2189" s="28">
        <f>+SUMIF('TB 4-24'!M:M,$AL2189,'TB 4-24'!G:G)</f>
        <v>0</v>
      </c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>
        <f>+SUMIF('Input Sheet'!$S:$S,$AL2189,'Input Sheet'!C:C)</f>
        <v>0</v>
      </c>
      <c r="Z2189" s="28">
        <f>+SUMIF('Input Sheet'!$S:$S,$AL2189,'Input Sheet'!D:D)</f>
        <v>0</v>
      </c>
      <c r="AA2189" s="28">
        <f>+SUMIF('Input Sheet'!$S:$S,$AL2189,'Input Sheet'!E:E)</f>
        <v>0</v>
      </c>
      <c r="AB2189" s="28">
        <f>+SUMIF('Input Sheet'!$S:$S,$AL2189,'Input Sheet'!F:F)</f>
        <v>0</v>
      </c>
      <c r="AC2189" s="28">
        <f>+SUMIF('Input Sheet'!$S:$S,$AL2189,'Input Sheet'!G:G)</f>
        <v>0</v>
      </c>
      <c r="AD2189" s="28">
        <f>+SUMIF('Input Sheet'!$S:$S,$AL2189,'Input Sheet'!H:H)</f>
        <v>0</v>
      </c>
      <c r="AE2189" s="28">
        <f>+SUMIF('Input Sheet'!$S:$S,$AL2189,'Input Sheet'!I:I)</f>
        <v>0</v>
      </c>
      <c r="AF2189" s="28">
        <f>+SUMIF('Input Sheet'!$S:$S,$AL2189,'Input Sheet'!J:J)</f>
        <v>0</v>
      </c>
      <c r="AG2189" s="28">
        <f>+SUMIF('Input Sheet'!$S:$S,$AL2189,'Input Sheet'!K:K)</f>
        <v>0</v>
      </c>
      <c r="AH2189" s="28">
        <f>+SUMIF('Input Sheet'!$S:$S,$AL2189,'Input Sheet'!L:L)</f>
        <v>0</v>
      </c>
      <c r="AI2189" s="28">
        <f>+SUMIF('Input Sheet'!$S:$S,$AL2189,'Input Sheet'!M:M)</f>
        <v>0</v>
      </c>
      <c r="AJ2189" s="28">
        <f>+SUMIF('Input Sheet'!$S:$S,$AL2189,'Input Sheet'!N:N)</f>
        <v>0</v>
      </c>
      <c r="AK2189" s="28"/>
      <c r="AL2189" s="27" t="str">
        <f t="shared" si="173"/>
        <v>120-7380</v>
      </c>
      <c r="AM2189" s="34" t="str">
        <f t="shared" si="174"/>
        <v>Admin &amp; Other</v>
      </c>
      <c r="AN2189" s="34" t="str">
        <f t="shared" si="175"/>
        <v>Admin &amp; OtherOther Overheads as % of Total Gross Profit</v>
      </c>
      <c r="AO2189" s="35"/>
      <c r="AP2189" s="35"/>
      <c r="AQ2189" s="35"/>
    </row>
    <row r="2190" spans="1:43" x14ac:dyDescent="0.25">
      <c r="A2190" s="27" t="s">
        <v>103</v>
      </c>
      <c r="B2190" s="27" t="s">
        <v>104</v>
      </c>
      <c r="C2190" s="27" t="s">
        <v>104</v>
      </c>
      <c r="D2190" s="27" t="s">
        <v>227</v>
      </c>
      <c r="E2190" s="27" t="s">
        <v>678</v>
      </c>
      <c r="F2190" s="27" t="s">
        <v>750</v>
      </c>
      <c r="G2190" s="27" t="s">
        <v>751</v>
      </c>
      <c r="H2190" s="34" t="s">
        <v>644</v>
      </c>
      <c r="I2190" s="34" t="s">
        <v>645</v>
      </c>
      <c r="J2190" s="34" t="str">
        <f t="shared" si="171"/>
        <v>Admin &amp; OtherOther Overheads as % of Total Gross Profit</v>
      </c>
      <c r="K2190" s="34" t="str">
        <f t="shared" si="172"/>
        <v>121Uniforms - Toyota</v>
      </c>
      <c r="L2190" s="28">
        <f>+SUMIF('TB 4-24'!M:M,$AL2190,'TB 4-24'!G:G)</f>
        <v>0</v>
      </c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>
        <f>+SUMIF('Input Sheet'!$S:$S,$AL2190,'Input Sheet'!C:C)</f>
        <v>0</v>
      </c>
      <c r="Z2190" s="28">
        <f>+SUMIF('Input Sheet'!$S:$S,$AL2190,'Input Sheet'!D:D)</f>
        <v>0</v>
      </c>
      <c r="AA2190" s="28">
        <f>+SUMIF('Input Sheet'!$S:$S,$AL2190,'Input Sheet'!E:E)</f>
        <v>0</v>
      </c>
      <c r="AB2190" s="28">
        <f>+SUMIF('Input Sheet'!$S:$S,$AL2190,'Input Sheet'!F:F)</f>
        <v>0</v>
      </c>
      <c r="AC2190" s="28">
        <f>+SUMIF('Input Sheet'!$S:$S,$AL2190,'Input Sheet'!G:G)</f>
        <v>0</v>
      </c>
      <c r="AD2190" s="28">
        <f>+SUMIF('Input Sheet'!$S:$S,$AL2190,'Input Sheet'!H:H)</f>
        <v>0</v>
      </c>
      <c r="AE2190" s="28">
        <f>+SUMIF('Input Sheet'!$S:$S,$AL2190,'Input Sheet'!I:I)</f>
        <v>0</v>
      </c>
      <c r="AF2190" s="28">
        <f>+SUMIF('Input Sheet'!$S:$S,$AL2190,'Input Sheet'!J:J)</f>
        <v>0</v>
      </c>
      <c r="AG2190" s="28">
        <f>+SUMIF('Input Sheet'!$S:$S,$AL2190,'Input Sheet'!K:K)</f>
        <v>0</v>
      </c>
      <c r="AH2190" s="28">
        <f>+SUMIF('Input Sheet'!$S:$S,$AL2190,'Input Sheet'!L:L)</f>
        <v>0</v>
      </c>
      <c r="AI2190" s="28">
        <f>+SUMIF('Input Sheet'!$S:$S,$AL2190,'Input Sheet'!M:M)</f>
        <v>0</v>
      </c>
      <c r="AJ2190" s="28">
        <f>+SUMIF('Input Sheet'!$S:$S,$AL2190,'Input Sheet'!N:N)</f>
        <v>0</v>
      </c>
      <c r="AK2190" s="28"/>
      <c r="AL2190" s="27" t="str">
        <f t="shared" si="173"/>
        <v>121-7380</v>
      </c>
      <c r="AM2190" s="34" t="str">
        <f t="shared" si="174"/>
        <v>Admin &amp; Other</v>
      </c>
      <c r="AN2190" s="34" t="str">
        <f t="shared" si="175"/>
        <v>Admin &amp; OtherOther Overheads as % of Total Gross Profit</v>
      </c>
      <c r="AO2190" s="35"/>
      <c r="AP2190" s="35"/>
      <c r="AQ2190" s="35"/>
    </row>
    <row r="2191" spans="1:43" x14ac:dyDescent="0.25">
      <c r="A2191" s="27" t="s">
        <v>103</v>
      </c>
      <c r="B2191" s="27" t="s">
        <v>104</v>
      </c>
      <c r="C2191" s="27" t="s">
        <v>104</v>
      </c>
      <c r="D2191" s="27" t="s">
        <v>227</v>
      </c>
      <c r="E2191" s="27" t="s">
        <v>680</v>
      </c>
      <c r="F2191" s="27" t="s">
        <v>750</v>
      </c>
      <c r="G2191" s="27" t="s">
        <v>751</v>
      </c>
      <c r="H2191" s="34" t="s">
        <v>644</v>
      </c>
      <c r="I2191" s="34" t="s">
        <v>645</v>
      </c>
      <c r="J2191" s="34" t="str">
        <f t="shared" si="171"/>
        <v>Admin &amp; OtherOther Overheads as % of Total Gross Profit</v>
      </c>
      <c r="K2191" s="34" t="str">
        <f t="shared" si="172"/>
        <v>130Uniforms - Toyota</v>
      </c>
      <c r="L2191" s="28">
        <f>+SUMIF('TB 4-24'!M:M,$AL2191,'TB 4-24'!G:G)</f>
        <v>0</v>
      </c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>
        <f>+SUMIF('Input Sheet'!$S:$S,$AL2191,'Input Sheet'!C:C)</f>
        <v>0</v>
      </c>
      <c r="Z2191" s="28">
        <f>+SUMIF('Input Sheet'!$S:$S,$AL2191,'Input Sheet'!D:D)</f>
        <v>0</v>
      </c>
      <c r="AA2191" s="28">
        <f>+SUMIF('Input Sheet'!$S:$S,$AL2191,'Input Sheet'!E:E)</f>
        <v>0</v>
      </c>
      <c r="AB2191" s="28">
        <f>+SUMIF('Input Sheet'!$S:$S,$AL2191,'Input Sheet'!F:F)</f>
        <v>0</v>
      </c>
      <c r="AC2191" s="28">
        <f>+SUMIF('Input Sheet'!$S:$S,$AL2191,'Input Sheet'!G:G)</f>
        <v>0</v>
      </c>
      <c r="AD2191" s="28">
        <f>+SUMIF('Input Sheet'!$S:$S,$AL2191,'Input Sheet'!H:H)</f>
        <v>0</v>
      </c>
      <c r="AE2191" s="28">
        <f>+SUMIF('Input Sheet'!$S:$S,$AL2191,'Input Sheet'!I:I)</f>
        <v>0</v>
      </c>
      <c r="AF2191" s="28">
        <f>+SUMIF('Input Sheet'!$S:$S,$AL2191,'Input Sheet'!J:J)</f>
        <v>0</v>
      </c>
      <c r="AG2191" s="28">
        <f>+SUMIF('Input Sheet'!$S:$S,$AL2191,'Input Sheet'!K:K)</f>
        <v>0</v>
      </c>
      <c r="AH2191" s="28">
        <f>+SUMIF('Input Sheet'!$S:$S,$AL2191,'Input Sheet'!L:L)</f>
        <v>0</v>
      </c>
      <c r="AI2191" s="28">
        <f>+SUMIF('Input Sheet'!$S:$S,$AL2191,'Input Sheet'!M:M)</f>
        <v>0</v>
      </c>
      <c r="AJ2191" s="28">
        <f>+SUMIF('Input Sheet'!$S:$S,$AL2191,'Input Sheet'!N:N)</f>
        <v>0</v>
      </c>
      <c r="AK2191" s="28"/>
      <c r="AL2191" s="27" t="str">
        <f t="shared" si="173"/>
        <v>130-7380</v>
      </c>
      <c r="AM2191" s="34" t="str">
        <f t="shared" si="174"/>
        <v>Admin &amp; Other</v>
      </c>
      <c r="AN2191" s="34" t="str">
        <f t="shared" si="175"/>
        <v>Admin &amp; OtherOther Overheads as % of Total Gross Profit</v>
      </c>
      <c r="AO2191" s="35"/>
      <c r="AP2191" s="35"/>
      <c r="AQ2191" s="35"/>
    </row>
    <row r="2192" spans="1:43" x14ac:dyDescent="0.25">
      <c r="A2192" s="27" t="s">
        <v>103</v>
      </c>
      <c r="B2192" s="27" t="s">
        <v>104</v>
      </c>
      <c r="C2192" s="27" t="s">
        <v>104</v>
      </c>
      <c r="D2192" s="27" t="s">
        <v>227</v>
      </c>
      <c r="E2192" s="27" t="s">
        <v>653</v>
      </c>
      <c r="F2192" s="27" t="s">
        <v>750</v>
      </c>
      <c r="G2192" s="27" t="s">
        <v>751</v>
      </c>
      <c r="H2192" s="34" t="s">
        <v>644</v>
      </c>
      <c r="I2192" s="34" t="s">
        <v>645</v>
      </c>
      <c r="J2192" s="34" t="str">
        <f t="shared" si="171"/>
        <v>Admin &amp; OtherOther Overheads as % of Total Gross Profit</v>
      </c>
      <c r="K2192" s="34" t="str">
        <f t="shared" si="172"/>
        <v>140Uniforms - Toyota</v>
      </c>
      <c r="L2192" s="28">
        <f>+SUMIF('TB 4-24'!M:M,$AL2192,'TB 4-24'!G:G)</f>
        <v>0</v>
      </c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>
        <f>+SUMIF('Input Sheet'!$S:$S,$AL2192,'Input Sheet'!C:C)</f>
        <v>0</v>
      </c>
      <c r="Z2192" s="28">
        <f>+SUMIF('Input Sheet'!$S:$S,$AL2192,'Input Sheet'!D:D)</f>
        <v>0</v>
      </c>
      <c r="AA2192" s="28">
        <f>+SUMIF('Input Sheet'!$S:$S,$AL2192,'Input Sheet'!E:E)</f>
        <v>0</v>
      </c>
      <c r="AB2192" s="28">
        <f>+SUMIF('Input Sheet'!$S:$S,$AL2192,'Input Sheet'!F:F)</f>
        <v>0</v>
      </c>
      <c r="AC2192" s="28">
        <f>+SUMIF('Input Sheet'!$S:$S,$AL2192,'Input Sheet'!G:G)</f>
        <v>0</v>
      </c>
      <c r="AD2192" s="28">
        <f>+SUMIF('Input Sheet'!$S:$S,$AL2192,'Input Sheet'!H:H)</f>
        <v>0</v>
      </c>
      <c r="AE2192" s="28">
        <f>+SUMIF('Input Sheet'!$S:$S,$AL2192,'Input Sheet'!I:I)</f>
        <v>0</v>
      </c>
      <c r="AF2192" s="28">
        <f>+SUMIF('Input Sheet'!$S:$S,$AL2192,'Input Sheet'!J:J)</f>
        <v>0</v>
      </c>
      <c r="AG2192" s="28">
        <f>+SUMIF('Input Sheet'!$S:$S,$AL2192,'Input Sheet'!K:K)</f>
        <v>0</v>
      </c>
      <c r="AH2192" s="28">
        <f>+SUMIF('Input Sheet'!$S:$S,$AL2192,'Input Sheet'!L:L)</f>
        <v>0</v>
      </c>
      <c r="AI2192" s="28">
        <f>+SUMIF('Input Sheet'!$S:$S,$AL2192,'Input Sheet'!M:M)</f>
        <v>0</v>
      </c>
      <c r="AJ2192" s="28">
        <f>+SUMIF('Input Sheet'!$S:$S,$AL2192,'Input Sheet'!N:N)</f>
        <v>0</v>
      </c>
      <c r="AK2192" s="28"/>
      <c r="AL2192" s="27" t="str">
        <f t="shared" si="173"/>
        <v>140-7380</v>
      </c>
      <c r="AM2192" s="34" t="str">
        <f t="shared" si="174"/>
        <v>Admin &amp; Other</v>
      </c>
      <c r="AN2192" s="34" t="str">
        <f t="shared" si="175"/>
        <v>Admin &amp; OtherOther Overheads as % of Total Gross Profit</v>
      </c>
      <c r="AO2192" s="35"/>
      <c r="AP2192" s="35"/>
      <c r="AQ2192" s="35"/>
    </row>
    <row r="2193" spans="1:43" x14ac:dyDescent="0.25">
      <c r="A2193" s="27" t="s">
        <v>103</v>
      </c>
      <c r="B2193" s="27" t="s">
        <v>104</v>
      </c>
      <c r="C2193" s="27" t="s">
        <v>104</v>
      </c>
      <c r="D2193" s="27" t="s">
        <v>227</v>
      </c>
      <c r="E2193" s="27" t="s">
        <v>684</v>
      </c>
      <c r="F2193" s="27" t="s">
        <v>750</v>
      </c>
      <c r="G2193" s="27" t="s">
        <v>751</v>
      </c>
      <c r="H2193" s="34" t="s">
        <v>644</v>
      </c>
      <c r="I2193" s="34" t="s">
        <v>645</v>
      </c>
      <c r="J2193" s="34" t="str">
        <f t="shared" si="171"/>
        <v>Admin &amp; OtherOther Overheads as % of Total Gross Profit</v>
      </c>
      <c r="K2193" s="34" t="str">
        <f t="shared" si="172"/>
        <v>147Uniforms - Toyota</v>
      </c>
      <c r="L2193" s="28">
        <f>+SUMIF('TB 4-24'!M:M,$AL2193,'TB 4-24'!G:G)</f>
        <v>0</v>
      </c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>
        <f>+SUMIF('Input Sheet'!$S:$S,$AL2193,'Input Sheet'!C:C)</f>
        <v>0</v>
      </c>
      <c r="Z2193" s="28">
        <f>+SUMIF('Input Sheet'!$S:$S,$AL2193,'Input Sheet'!D:D)</f>
        <v>0</v>
      </c>
      <c r="AA2193" s="28">
        <f>+SUMIF('Input Sheet'!$S:$S,$AL2193,'Input Sheet'!E:E)</f>
        <v>0</v>
      </c>
      <c r="AB2193" s="28">
        <f>+SUMIF('Input Sheet'!$S:$S,$AL2193,'Input Sheet'!F:F)</f>
        <v>0</v>
      </c>
      <c r="AC2193" s="28">
        <f>+SUMIF('Input Sheet'!$S:$S,$AL2193,'Input Sheet'!G:G)</f>
        <v>0</v>
      </c>
      <c r="AD2193" s="28">
        <f>+SUMIF('Input Sheet'!$S:$S,$AL2193,'Input Sheet'!H:H)</f>
        <v>0</v>
      </c>
      <c r="AE2193" s="28">
        <f>+SUMIF('Input Sheet'!$S:$S,$AL2193,'Input Sheet'!I:I)</f>
        <v>0</v>
      </c>
      <c r="AF2193" s="28">
        <f>+SUMIF('Input Sheet'!$S:$S,$AL2193,'Input Sheet'!J:J)</f>
        <v>0</v>
      </c>
      <c r="AG2193" s="28">
        <f>+SUMIF('Input Sheet'!$S:$S,$AL2193,'Input Sheet'!K:K)</f>
        <v>0</v>
      </c>
      <c r="AH2193" s="28">
        <f>+SUMIF('Input Sheet'!$S:$S,$AL2193,'Input Sheet'!L:L)</f>
        <v>0</v>
      </c>
      <c r="AI2193" s="28">
        <f>+SUMIF('Input Sheet'!$S:$S,$AL2193,'Input Sheet'!M:M)</f>
        <v>0</v>
      </c>
      <c r="AJ2193" s="28">
        <f>+SUMIF('Input Sheet'!$S:$S,$AL2193,'Input Sheet'!N:N)</f>
        <v>0</v>
      </c>
      <c r="AK2193" s="28"/>
      <c r="AL2193" s="27" t="str">
        <f t="shared" si="173"/>
        <v>147-7380</v>
      </c>
      <c r="AM2193" s="34" t="str">
        <f t="shared" si="174"/>
        <v>Admin &amp; Other</v>
      </c>
      <c r="AN2193" s="34" t="str">
        <f t="shared" si="175"/>
        <v>Admin &amp; OtherOther Overheads as % of Total Gross Profit</v>
      </c>
      <c r="AO2193" s="35"/>
      <c r="AP2193" s="35"/>
      <c r="AQ2193" s="35"/>
    </row>
    <row r="2194" spans="1:43" x14ac:dyDescent="0.25">
      <c r="A2194" s="27" t="s">
        <v>103</v>
      </c>
      <c r="B2194" s="27" t="s">
        <v>104</v>
      </c>
      <c r="C2194" s="27" t="s">
        <v>104</v>
      </c>
      <c r="D2194" s="27" t="s">
        <v>156</v>
      </c>
      <c r="E2194" s="27" t="s">
        <v>641</v>
      </c>
      <c r="F2194" s="27" t="s">
        <v>750</v>
      </c>
      <c r="G2194" s="27" t="s">
        <v>751</v>
      </c>
      <c r="H2194" s="34" t="s">
        <v>644</v>
      </c>
      <c r="I2194" s="34" t="s">
        <v>645</v>
      </c>
      <c r="J2194" s="34" t="str">
        <f t="shared" si="171"/>
        <v>Admin &amp; OtherOther Overheads as % of Total Gross Profit</v>
      </c>
      <c r="K2194" s="34" t="str">
        <f t="shared" si="172"/>
        <v>170Uniforms - Toyota</v>
      </c>
      <c r="L2194" s="28">
        <f>+SUMIF('TB 4-24'!M:M,$AL2194,'TB 4-24'!G:G)</f>
        <v>0</v>
      </c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>
        <f>+SUMIF('Input Sheet'!$S:$S,$AL2194,'Input Sheet'!C:C)</f>
        <v>0</v>
      </c>
      <c r="Z2194" s="28">
        <f>+SUMIF('Input Sheet'!$S:$S,$AL2194,'Input Sheet'!D:D)</f>
        <v>0</v>
      </c>
      <c r="AA2194" s="28">
        <f>+SUMIF('Input Sheet'!$S:$S,$AL2194,'Input Sheet'!E:E)</f>
        <v>0</v>
      </c>
      <c r="AB2194" s="28">
        <f>+SUMIF('Input Sheet'!$S:$S,$AL2194,'Input Sheet'!F:F)</f>
        <v>0</v>
      </c>
      <c r="AC2194" s="28">
        <f>+SUMIF('Input Sheet'!$S:$S,$AL2194,'Input Sheet'!G:G)</f>
        <v>0</v>
      </c>
      <c r="AD2194" s="28">
        <f>+SUMIF('Input Sheet'!$S:$S,$AL2194,'Input Sheet'!H:H)</f>
        <v>0</v>
      </c>
      <c r="AE2194" s="28">
        <f>+SUMIF('Input Sheet'!$S:$S,$AL2194,'Input Sheet'!I:I)</f>
        <v>0</v>
      </c>
      <c r="AF2194" s="28">
        <f>+SUMIF('Input Sheet'!$S:$S,$AL2194,'Input Sheet'!J:J)</f>
        <v>0</v>
      </c>
      <c r="AG2194" s="28">
        <f>+SUMIF('Input Sheet'!$S:$S,$AL2194,'Input Sheet'!K:K)</f>
        <v>0</v>
      </c>
      <c r="AH2194" s="28">
        <f>+SUMIF('Input Sheet'!$S:$S,$AL2194,'Input Sheet'!L:L)</f>
        <v>0</v>
      </c>
      <c r="AI2194" s="28">
        <f>+SUMIF('Input Sheet'!$S:$S,$AL2194,'Input Sheet'!M:M)</f>
        <v>0</v>
      </c>
      <c r="AJ2194" s="28">
        <f>+SUMIF('Input Sheet'!$S:$S,$AL2194,'Input Sheet'!N:N)</f>
        <v>0</v>
      </c>
      <c r="AK2194" s="28"/>
      <c r="AL2194" s="27" t="str">
        <f t="shared" si="173"/>
        <v>170-7453</v>
      </c>
      <c r="AM2194" s="34" t="str">
        <f t="shared" si="174"/>
        <v>Admin &amp; Other</v>
      </c>
      <c r="AN2194" s="34" t="str">
        <f t="shared" si="175"/>
        <v>Admin &amp; OtherOther Overheads as % of Total Gross Profit</v>
      </c>
      <c r="AO2194" s="35"/>
      <c r="AP2194" s="35"/>
      <c r="AQ2194" s="35"/>
    </row>
    <row r="2195" spans="1:43" x14ac:dyDescent="0.25">
      <c r="A2195" s="27" t="s">
        <v>103</v>
      </c>
      <c r="B2195" s="27" t="s">
        <v>104</v>
      </c>
      <c r="C2195" s="27" t="s">
        <v>104</v>
      </c>
      <c r="D2195" s="27" t="s">
        <v>230</v>
      </c>
      <c r="E2195" s="27" t="s">
        <v>679</v>
      </c>
      <c r="F2195" s="27" t="s">
        <v>752</v>
      </c>
      <c r="G2195" s="27" t="s">
        <v>753</v>
      </c>
      <c r="H2195" s="34" t="s">
        <v>14</v>
      </c>
      <c r="I2195" s="34" t="s">
        <v>754</v>
      </c>
      <c r="J2195" s="34" t="str">
        <f t="shared" si="171"/>
        <v>F&amp;IOther Expenses per vehicle retailed</v>
      </c>
      <c r="K2195" s="34" t="str">
        <f t="shared" si="172"/>
        <v>160F&amp;I Advertising &amp; Promotion - Toyota</v>
      </c>
      <c r="L2195" s="28">
        <f>+SUMIF('TB 4-24'!M:M,$AL2195,'TB 4-24'!G:G)</f>
        <v>0</v>
      </c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>
        <f>+SUMIF('Input Sheet'!$S:$S,$AL2195,'Input Sheet'!C:C)</f>
        <v>0</v>
      </c>
      <c r="Z2195" s="28">
        <f>+SUMIF('Input Sheet'!$S:$S,$AL2195,'Input Sheet'!D:D)</f>
        <v>0</v>
      </c>
      <c r="AA2195" s="28">
        <f>+SUMIF('Input Sheet'!$S:$S,$AL2195,'Input Sheet'!E:E)</f>
        <v>0</v>
      </c>
      <c r="AB2195" s="28">
        <f>+SUMIF('Input Sheet'!$S:$S,$AL2195,'Input Sheet'!F:F)</f>
        <v>0</v>
      </c>
      <c r="AC2195" s="28">
        <f>+SUMIF('Input Sheet'!$S:$S,$AL2195,'Input Sheet'!G:G)</f>
        <v>0</v>
      </c>
      <c r="AD2195" s="28">
        <f>+SUMIF('Input Sheet'!$S:$S,$AL2195,'Input Sheet'!H:H)</f>
        <v>0</v>
      </c>
      <c r="AE2195" s="28">
        <f>+SUMIF('Input Sheet'!$S:$S,$AL2195,'Input Sheet'!I:I)</f>
        <v>0</v>
      </c>
      <c r="AF2195" s="28">
        <f>+SUMIF('Input Sheet'!$S:$S,$AL2195,'Input Sheet'!J:J)</f>
        <v>0</v>
      </c>
      <c r="AG2195" s="28">
        <f>+SUMIF('Input Sheet'!$S:$S,$AL2195,'Input Sheet'!K:K)</f>
        <v>0</v>
      </c>
      <c r="AH2195" s="28">
        <f>+SUMIF('Input Sheet'!$S:$S,$AL2195,'Input Sheet'!L:L)</f>
        <v>0</v>
      </c>
      <c r="AI2195" s="28">
        <f>+SUMIF('Input Sheet'!$S:$S,$AL2195,'Input Sheet'!M:M)</f>
        <v>0</v>
      </c>
      <c r="AJ2195" s="28">
        <f>+SUMIF('Input Sheet'!$S:$S,$AL2195,'Input Sheet'!N:N)</f>
        <v>0</v>
      </c>
      <c r="AK2195" s="28"/>
      <c r="AL2195" s="27" t="str">
        <f t="shared" si="173"/>
        <v>160-7080</v>
      </c>
      <c r="AM2195" s="34" t="str">
        <f t="shared" si="174"/>
        <v>F&amp;I</v>
      </c>
      <c r="AN2195" s="34" t="str">
        <f t="shared" si="175"/>
        <v>F&amp;IOther Expenses per vehicle retailed</v>
      </c>
      <c r="AO2195" s="35"/>
      <c r="AP2195" s="35"/>
      <c r="AQ2195" s="35"/>
    </row>
    <row r="2196" spans="1:43" x14ac:dyDescent="0.25">
      <c r="A2196" s="27" t="s">
        <v>103</v>
      </c>
      <c r="B2196" s="27" t="s">
        <v>104</v>
      </c>
      <c r="C2196" s="27" t="s">
        <v>104</v>
      </c>
      <c r="D2196" s="27" t="s">
        <v>306</v>
      </c>
      <c r="E2196" s="27" t="s">
        <v>679</v>
      </c>
      <c r="F2196" s="27" t="s">
        <v>752</v>
      </c>
      <c r="G2196" s="27" t="s">
        <v>753</v>
      </c>
      <c r="H2196" s="34" t="s">
        <v>14</v>
      </c>
      <c r="I2196" s="34" t="s">
        <v>754</v>
      </c>
      <c r="J2196" s="34" t="str">
        <f t="shared" si="171"/>
        <v>F&amp;IOther Expenses per vehicle retailed</v>
      </c>
      <c r="K2196" s="34" t="str">
        <f t="shared" si="172"/>
        <v>160F&amp;I Advertising &amp; Promotion - Toyota</v>
      </c>
      <c r="L2196" s="28">
        <f>+SUMIF('TB 4-24'!M:M,$AL2196,'TB 4-24'!G:G)</f>
        <v>0</v>
      </c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>
        <f>+SUMIF('Input Sheet'!$S:$S,$AL2196,'Input Sheet'!C:C)</f>
        <v>0</v>
      </c>
      <c r="Z2196" s="28">
        <f>+SUMIF('Input Sheet'!$S:$S,$AL2196,'Input Sheet'!D:D)</f>
        <v>0</v>
      </c>
      <c r="AA2196" s="28">
        <f>+SUMIF('Input Sheet'!$S:$S,$AL2196,'Input Sheet'!E:E)</f>
        <v>0</v>
      </c>
      <c r="AB2196" s="28">
        <f>+SUMIF('Input Sheet'!$S:$S,$AL2196,'Input Sheet'!F:F)</f>
        <v>0</v>
      </c>
      <c r="AC2196" s="28">
        <f>+SUMIF('Input Sheet'!$S:$S,$AL2196,'Input Sheet'!G:G)</f>
        <v>0</v>
      </c>
      <c r="AD2196" s="28">
        <f>+SUMIF('Input Sheet'!$S:$S,$AL2196,'Input Sheet'!H:H)</f>
        <v>0</v>
      </c>
      <c r="AE2196" s="28">
        <f>+SUMIF('Input Sheet'!$S:$S,$AL2196,'Input Sheet'!I:I)</f>
        <v>0</v>
      </c>
      <c r="AF2196" s="28">
        <f>+SUMIF('Input Sheet'!$S:$S,$AL2196,'Input Sheet'!J:J)</f>
        <v>0</v>
      </c>
      <c r="AG2196" s="28">
        <f>+SUMIF('Input Sheet'!$S:$S,$AL2196,'Input Sheet'!K:K)</f>
        <v>0</v>
      </c>
      <c r="AH2196" s="28">
        <f>+SUMIF('Input Sheet'!$S:$S,$AL2196,'Input Sheet'!L:L)</f>
        <v>0</v>
      </c>
      <c r="AI2196" s="28">
        <f>+SUMIF('Input Sheet'!$S:$S,$AL2196,'Input Sheet'!M:M)</f>
        <v>0</v>
      </c>
      <c r="AJ2196" s="28">
        <f>+SUMIF('Input Sheet'!$S:$S,$AL2196,'Input Sheet'!N:N)</f>
        <v>0</v>
      </c>
      <c r="AK2196" s="28"/>
      <c r="AL2196" s="27" t="str">
        <f t="shared" si="173"/>
        <v>160-7385</v>
      </c>
      <c r="AM2196" s="34" t="str">
        <f t="shared" si="174"/>
        <v>F&amp;I</v>
      </c>
      <c r="AN2196" s="34" t="str">
        <f t="shared" si="175"/>
        <v>F&amp;IOther Expenses per vehicle retailed</v>
      </c>
      <c r="AO2196" s="35"/>
      <c r="AP2196" s="35"/>
      <c r="AQ2196" s="35"/>
    </row>
    <row r="2197" spans="1:43" x14ac:dyDescent="0.25">
      <c r="A2197" s="27" t="s">
        <v>103</v>
      </c>
      <c r="B2197" s="27" t="s">
        <v>104</v>
      </c>
      <c r="C2197" s="27" t="s">
        <v>104</v>
      </c>
      <c r="D2197" s="27" t="s">
        <v>307</v>
      </c>
      <c r="E2197" s="27" t="s">
        <v>679</v>
      </c>
      <c r="F2197" s="27" t="s">
        <v>752</v>
      </c>
      <c r="G2197" s="27" t="s">
        <v>753</v>
      </c>
      <c r="H2197" s="34" t="s">
        <v>14</v>
      </c>
      <c r="I2197" s="34" t="s">
        <v>754</v>
      </c>
      <c r="J2197" s="34" t="str">
        <f t="shared" si="171"/>
        <v>F&amp;IOther Expenses per vehicle retailed</v>
      </c>
      <c r="K2197" s="34" t="str">
        <f t="shared" si="172"/>
        <v>160F&amp;I Advertising &amp; Promotion - Toyota</v>
      </c>
      <c r="L2197" s="28">
        <f>+SUMIF('TB 4-24'!M:M,$AL2197,'TB 4-24'!G:G)</f>
        <v>0</v>
      </c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>
        <f>+SUMIF('Input Sheet'!$S:$S,$AL2197,'Input Sheet'!C:C)</f>
        <v>0</v>
      </c>
      <c r="Z2197" s="28">
        <f>+SUMIF('Input Sheet'!$S:$S,$AL2197,'Input Sheet'!D:D)</f>
        <v>0</v>
      </c>
      <c r="AA2197" s="28">
        <f>+SUMIF('Input Sheet'!$S:$S,$AL2197,'Input Sheet'!E:E)</f>
        <v>0</v>
      </c>
      <c r="AB2197" s="28">
        <f>+SUMIF('Input Sheet'!$S:$S,$AL2197,'Input Sheet'!F:F)</f>
        <v>0</v>
      </c>
      <c r="AC2197" s="28">
        <f>+SUMIF('Input Sheet'!$S:$S,$AL2197,'Input Sheet'!G:G)</f>
        <v>0</v>
      </c>
      <c r="AD2197" s="28">
        <f>+SUMIF('Input Sheet'!$S:$S,$AL2197,'Input Sheet'!H:H)</f>
        <v>0</v>
      </c>
      <c r="AE2197" s="28">
        <f>+SUMIF('Input Sheet'!$S:$S,$AL2197,'Input Sheet'!I:I)</f>
        <v>0</v>
      </c>
      <c r="AF2197" s="28">
        <f>+SUMIF('Input Sheet'!$S:$S,$AL2197,'Input Sheet'!J:J)</f>
        <v>0</v>
      </c>
      <c r="AG2197" s="28">
        <f>+SUMIF('Input Sheet'!$S:$S,$AL2197,'Input Sheet'!K:K)</f>
        <v>0</v>
      </c>
      <c r="AH2197" s="28">
        <f>+SUMIF('Input Sheet'!$S:$S,$AL2197,'Input Sheet'!L:L)</f>
        <v>0</v>
      </c>
      <c r="AI2197" s="28">
        <f>+SUMIF('Input Sheet'!$S:$S,$AL2197,'Input Sheet'!M:M)</f>
        <v>0</v>
      </c>
      <c r="AJ2197" s="28">
        <f>+SUMIF('Input Sheet'!$S:$S,$AL2197,'Input Sheet'!N:N)</f>
        <v>0</v>
      </c>
      <c r="AK2197" s="28"/>
      <c r="AL2197" s="27" t="str">
        <f t="shared" si="173"/>
        <v>160-7390</v>
      </c>
      <c r="AM2197" s="34" t="str">
        <f t="shared" si="174"/>
        <v>F&amp;I</v>
      </c>
      <c r="AN2197" s="34" t="str">
        <f t="shared" si="175"/>
        <v>F&amp;IOther Expenses per vehicle retailed</v>
      </c>
      <c r="AO2197" s="35"/>
      <c r="AP2197" s="35"/>
      <c r="AQ2197" s="35"/>
    </row>
    <row r="2198" spans="1:43" x14ac:dyDescent="0.25">
      <c r="A2198" s="27" t="s">
        <v>103</v>
      </c>
      <c r="B2198" s="27" t="s">
        <v>104</v>
      </c>
      <c r="C2198" s="27" t="s">
        <v>657</v>
      </c>
      <c r="D2198" s="27" t="s">
        <v>307</v>
      </c>
      <c r="E2198" s="27" t="s">
        <v>662</v>
      </c>
      <c r="F2198" s="27" t="s">
        <v>752</v>
      </c>
      <c r="G2198" s="27" t="s">
        <v>753</v>
      </c>
      <c r="H2198" s="34" t="s">
        <v>14</v>
      </c>
      <c r="I2198" s="34" t="s">
        <v>754</v>
      </c>
      <c r="J2198" s="34" t="str">
        <f t="shared" si="171"/>
        <v>F&amp;IOther Expenses per vehicle retailed</v>
      </c>
      <c r="K2198" s="34" t="str">
        <f t="shared" si="172"/>
        <v>260F&amp;I Advertising &amp; Promotion - Toyota</v>
      </c>
      <c r="L2198" s="28">
        <f>+SUMIF('TB 4-24'!M:M,$AL2198,'TB 4-24'!G:G)</f>
        <v>0</v>
      </c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>
        <f>+SUMIF('Input Sheet'!$S:$S,$AL2198,'Input Sheet'!C:C)</f>
        <v>0</v>
      </c>
      <c r="Z2198" s="28">
        <f>+SUMIF('Input Sheet'!$S:$S,$AL2198,'Input Sheet'!D:D)</f>
        <v>0</v>
      </c>
      <c r="AA2198" s="28">
        <f>+SUMIF('Input Sheet'!$S:$S,$AL2198,'Input Sheet'!E:E)</f>
        <v>0</v>
      </c>
      <c r="AB2198" s="28">
        <f>+SUMIF('Input Sheet'!$S:$S,$AL2198,'Input Sheet'!F:F)</f>
        <v>0</v>
      </c>
      <c r="AC2198" s="28">
        <f>+SUMIF('Input Sheet'!$S:$S,$AL2198,'Input Sheet'!G:G)</f>
        <v>0</v>
      </c>
      <c r="AD2198" s="28">
        <f>+SUMIF('Input Sheet'!$S:$S,$AL2198,'Input Sheet'!H:H)</f>
        <v>0</v>
      </c>
      <c r="AE2198" s="28">
        <f>+SUMIF('Input Sheet'!$S:$S,$AL2198,'Input Sheet'!I:I)</f>
        <v>0</v>
      </c>
      <c r="AF2198" s="28">
        <f>+SUMIF('Input Sheet'!$S:$S,$AL2198,'Input Sheet'!J:J)</f>
        <v>0</v>
      </c>
      <c r="AG2198" s="28">
        <f>+SUMIF('Input Sheet'!$S:$S,$AL2198,'Input Sheet'!K:K)</f>
        <v>0</v>
      </c>
      <c r="AH2198" s="28">
        <f>+SUMIF('Input Sheet'!$S:$S,$AL2198,'Input Sheet'!L:L)</f>
        <v>0</v>
      </c>
      <c r="AI2198" s="28">
        <f>+SUMIF('Input Sheet'!$S:$S,$AL2198,'Input Sheet'!M:M)</f>
        <v>0</v>
      </c>
      <c r="AJ2198" s="28">
        <f>+SUMIF('Input Sheet'!$S:$S,$AL2198,'Input Sheet'!N:N)</f>
        <v>0</v>
      </c>
      <c r="AK2198" s="28"/>
      <c r="AL2198" s="27" t="str">
        <f t="shared" si="173"/>
        <v>260-7390</v>
      </c>
      <c r="AM2198" s="34" t="str">
        <f t="shared" si="174"/>
        <v>F&amp;I</v>
      </c>
      <c r="AN2198" s="34" t="str">
        <f t="shared" si="175"/>
        <v>F&amp;IOther Expenses per vehicle retailed</v>
      </c>
      <c r="AO2198" s="35"/>
      <c r="AP2198" s="35"/>
      <c r="AQ2198" s="35"/>
    </row>
    <row r="2199" spans="1:43" x14ac:dyDescent="0.25">
      <c r="A2199" s="27" t="s">
        <v>103</v>
      </c>
      <c r="B2199" s="27" t="s">
        <v>104</v>
      </c>
      <c r="C2199" s="27" t="s">
        <v>663</v>
      </c>
      <c r="D2199" s="27" t="s">
        <v>307</v>
      </c>
      <c r="E2199" s="27" t="s">
        <v>670</v>
      </c>
      <c r="F2199" s="27" t="s">
        <v>752</v>
      </c>
      <c r="G2199" s="27" t="s">
        <v>753</v>
      </c>
      <c r="H2199" s="34" t="s">
        <v>14</v>
      </c>
      <c r="I2199" s="34" t="s">
        <v>754</v>
      </c>
      <c r="J2199" s="34" t="str">
        <f t="shared" si="171"/>
        <v>F&amp;IOther Expenses per vehicle retailed</v>
      </c>
      <c r="K2199" s="34" t="str">
        <f t="shared" si="172"/>
        <v>460F&amp;I Advertising &amp; Promotion - Toyota</v>
      </c>
      <c r="L2199" s="28">
        <f>+SUMIF('TB 4-24'!M:M,$AL2199,'TB 4-24'!G:G)</f>
        <v>0</v>
      </c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>
        <f>+SUMIF('Input Sheet'!$S:$S,$AL2199,'Input Sheet'!C:C)</f>
        <v>0</v>
      </c>
      <c r="Z2199" s="28">
        <f>+SUMIF('Input Sheet'!$S:$S,$AL2199,'Input Sheet'!D:D)</f>
        <v>0</v>
      </c>
      <c r="AA2199" s="28">
        <f>+SUMIF('Input Sheet'!$S:$S,$AL2199,'Input Sheet'!E:E)</f>
        <v>0</v>
      </c>
      <c r="AB2199" s="28">
        <f>+SUMIF('Input Sheet'!$S:$S,$AL2199,'Input Sheet'!F:F)</f>
        <v>0</v>
      </c>
      <c r="AC2199" s="28">
        <f>+SUMIF('Input Sheet'!$S:$S,$AL2199,'Input Sheet'!G:G)</f>
        <v>0</v>
      </c>
      <c r="AD2199" s="28">
        <f>+SUMIF('Input Sheet'!$S:$S,$AL2199,'Input Sheet'!H:H)</f>
        <v>0</v>
      </c>
      <c r="AE2199" s="28">
        <f>+SUMIF('Input Sheet'!$S:$S,$AL2199,'Input Sheet'!I:I)</f>
        <v>0</v>
      </c>
      <c r="AF2199" s="28">
        <f>+SUMIF('Input Sheet'!$S:$S,$AL2199,'Input Sheet'!J:J)</f>
        <v>0</v>
      </c>
      <c r="AG2199" s="28">
        <f>+SUMIF('Input Sheet'!$S:$S,$AL2199,'Input Sheet'!K:K)</f>
        <v>0</v>
      </c>
      <c r="AH2199" s="28">
        <f>+SUMIF('Input Sheet'!$S:$S,$AL2199,'Input Sheet'!L:L)</f>
        <v>0</v>
      </c>
      <c r="AI2199" s="28">
        <f>+SUMIF('Input Sheet'!$S:$S,$AL2199,'Input Sheet'!M:M)</f>
        <v>0</v>
      </c>
      <c r="AJ2199" s="28">
        <f>+SUMIF('Input Sheet'!$S:$S,$AL2199,'Input Sheet'!N:N)</f>
        <v>0</v>
      </c>
      <c r="AK2199" s="28"/>
      <c r="AL2199" s="27" t="str">
        <f t="shared" si="173"/>
        <v>460-7390</v>
      </c>
      <c r="AM2199" s="34" t="str">
        <f t="shared" si="174"/>
        <v>F&amp;I</v>
      </c>
      <c r="AN2199" s="34" t="str">
        <f t="shared" si="175"/>
        <v>F&amp;IOther Expenses per vehicle retailed</v>
      </c>
      <c r="AO2199" s="35"/>
      <c r="AP2199" s="35"/>
      <c r="AQ2199" s="35"/>
    </row>
    <row r="2200" spans="1:43" x14ac:dyDescent="0.25">
      <c r="A2200" s="27" t="s">
        <v>103</v>
      </c>
      <c r="B2200" s="27" t="s">
        <v>104</v>
      </c>
      <c r="C2200" s="27" t="s">
        <v>104</v>
      </c>
      <c r="D2200" s="27" t="s">
        <v>233</v>
      </c>
      <c r="E2200" s="27" t="s">
        <v>679</v>
      </c>
      <c r="F2200" s="27" t="s">
        <v>752</v>
      </c>
      <c r="G2200" s="27" t="s">
        <v>753</v>
      </c>
      <c r="H2200" s="34" t="s">
        <v>14</v>
      </c>
      <c r="I2200" s="34" t="s">
        <v>754</v>
      </c>
      <c r="J2200" s="34" t="str">
        <f t="shared" si="171"/>
        <v>F&amp;IOther Expenses per vehicle retailed</v>
      </c>
      <c r="K2200" s="34" t="str">
        <f t="shared" si="172"/>
        <v>160F&amp;I Advertising &amp; Promotion - Toyota</v>
      </c>
      <c r="L2200" s="28">
        <f>+SUMIF('TB 4-24'!M:M,$AL2200,'TB 4-24'!G:G)</f>
        <v>0</v>
      </c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>
        <f>+SUMIF('Input Sheet'!$S:$S,$AL2200,'Input Sheet'!C:C)</f>
        <v>0</v>
      </c>
      <c r="Z2200" s="28">
        <f>+SUMIF('Input Sheet'!$S:$S,$AL2200,'Input Sheet'!D:D)</f>
        <v>0</v>
      </c>
      <c r="AA2200" s="28">
        <f>+SUMIF('Input Sheet'!$S:$S,$AL2200,'Input Sheet'!E:E)</f>
        <v>0</v>
      </c>
      <c r="AB2200" s="28">
        <f>+SUMIF('Input Sheet'!$S:$S,$AL2200,'Input Sheet'!F:F)</f>
        <v>0</v>
      </c>
      <c r="AC2200" s="28">
        <f>+SUMIF('Input Sheet'!$S:$S,$AL2200,'Input Sheet'!G:G)</f>
        <v>0</v>
      </c>
      <c r="AD2200" s="28">
        <f>+SUMIF('Input Sheet'!$S:$S,$AL2200,'Input Sheet'!H:H)</f>
        <v>0</v>
      </c>
      <c r="AE2200" s="28">
        <f>+SUMIF('Input Sheet'!$S:$S,$AL2200,'Input Sheet'!I:I)</f>
        <v>0</v>
      </c>
      <c r="AF2200" s="28">
        <f>+SUMIF('Input Sheet'!$S:$S,$AL2200,'Input Sheet'!J:J)</f>
        <v>0</v>
      </c>
      <c r="AG2200" s="28">
        <f>+SUMIF('Input Sheet'!$S:$S,$AL2200,'Input Sheet'!K:K)</f>
        <v>0</v>
      </c>
      <c r="AH2200" s="28">
        <f>+SUMIF('Input Sheet'!$S:$S,$AL2200,'Input Sheet'!L:L)</f>
        <v>0</v>
      </c>
      <c r="AI2200" s="28">
        <f>+SUMIF('Input Sheet'!$S:$S,$AL2200,'Input Sheet'!M:M)</f>
        <v>0</v>
      </c>
      <c r="AJ2200" s="28">
        <f>+SUMIF('Input Sheet'!$S:$S,$AL2200,'Input Sheet'!N:N)</f>
        <v>0</v>
      </c>
      <c r="AK2200" s="28"/>
      <c r="AL2200" s="27" t="str">
        <f t="shared" si="173"/>
        <v>160-7910</v>
      </c>
      <c r="AM2200" s="34" t="str">
        <f t="shared" si="174"/>
        <v>F&amp;I</v>
      </c>
      <c r="AN2200" s="34" t="str">
        <f t="shared" si="175"/>
        <v>F&amp;IOther Expenses per vehicle retailed</v>
      </c>
      <c r="AO2200" s="35"/>
      <c r="AP2200" s="35"/>
      <c r="AQ2200" s="35"/>
    </row>
    <row r="2201" spans="1:43" x14ac:dyDescent="0.25">
      <c r="A2201" s="27" t="s">
        <v>103</v>
      </c>
      <c r="B2201" s="27" t="s">
        <v>104</v>
      </c>
      <c r="C2201" s="27" t="s">
        <v>657</v>
      </c>
      <c r="D2201" s="27" t="s">
        <v>233</v>
      </c>
      <c r="E2201" s="27" t="s">
        <v>662</v>
      </c>
      <c r="F2201" s="27" t="s">
        <v>752</v>
      </c>
      <c r="G2201" s="27" t="s">
        <v>753</v>
      </c>
      <c r="H2201" s="34" t="s">
        <v>14</v>
      </c>
      <c r="I2201" s="34" t="s">
        <v>754</v>
      </c>
      <c r="J2201" s="34" t="str">
        <f t="shared" si="171"/>
        <v>F&amp;IOther Expenses per vehicle retailed</v>
      </c>
      <c r="K2201" s="34" t="str">
        <f t="shared" si="172"/>
        <v>260F&amp;I Advertising &amp; Promotion - Toyota</v>
      </c>
      <c r="L2201" s="28">
        <f>+SUMIF('TB 4-24'!M:M,$AL2201,'TB 4-24'!G:G)</f>
        <v>0</v>
      </c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>
        <f>+SUMIF('Input Sheet'!$S:$S,$AL2201,'Input Sheet'!C:C)</f>
        <v>0</v>
      </c>
      <c r="Z2201" s="28">
        <f>+SUMIF('Input Sheet'!$S:$S,$AL2201,'Input Sheet'!D:D)</f>
        <v>0</v>
      </c>
      <c r="AA2201" s="28">
        <f>+SUMIF('Input Sheet'!$S:$S,$AL2201,'Input Sheet'!E:E)</f>
        <v>0</v>
      </c>
      <c r="AB2201" s="28">
        <f>+SUMIF('Input Sheet'!$S:$S,$AL2201,'Input Sheet'!F:F)</f>
        <v>0</v>
      </c>
      <c r="AC2201" s="28">
        <f>+SUMIF('Input Sheet'!$S:$S,$AL2201,'Input Sheet'!G:G)</f>
        <v>0</v>
      </c>
      <c r="AD2201" s="28">
        <f>+SUMIF('Input Sheet'!$S:$S,$AL2201,'Input Sheet'!H:H)</f>
        <v>0</v>
      </c>
      <c r="AE2201" s="28">
        <f>+SUMIF('Input Sheet'!$S:$S,$AL2201,'Input Sheet'!I:I)</f>
        <v>0</v>
      </c>
      <c r="AF2201" s="28">
        <f>+SUMIF('Input Sheet'!$S:$S,$AL2201,'Input Sheet'!J:J)</f>
        <v>0</v>
      </c>
      <c r="AG2201" s="28">
        <f>+SUMIF('Input Sheet'!$S:$S,$AL2201,'Input Sheet'!K:K)</f>
        <v>0</v>
      </c>
      <c r="AH2201" s="28">
        <f>+SUMIF('Input Sheet'!$S:$S,$AL2201,'Input Sheet'!L:L)</f>
        <v>0</v>
      </c>
      <c r="AI2201" s="28">
        <f>+SUMIF('Input Sheet'!$S:$S,$AL2201,'Input Sheet'!M:M)</f>
        <v>0</v>
      </c>
      <c r="AJ2201" s="28">
        <f>+SUMIF('Input Sheet'!$S:$S,$AL2201,'Input Sheet'!N:N)</f>
        <v>0</v>
      </c>
      <c r="AK2201" s="28"/>
      <c r="AL2201" s="27" t="str">
        <f t="shared" si="173"/>
        <v>260-7910</v>
      </c>
      <c r="AM2201" s="34" t="str">
        <f t="shared" si="174"/>
        <v>F&amp;I</v>
      </c>
      <c r="AN2201" s="34" t="str">
        <f t="shared" si="175"/>
        <v>F&amp;IOther Expenses per vehicle retailed</v>
      </c>
      <c r="AO2201" s="35"/>
      <c r="AP2201" s="35"/>
      <c r="AQ2201" s="35"/>
    </row>
    <row r="2202" spans="1:43" x14ac:dyDescent="0.25">
      <c r="A2202" s="27" t="s">
        <v>103</v>
      </c>
      <c r="B2202" s="27" t="s">
        <v>104</v>
      </c>
      <c r="C2202" s="27" t="s">
        <v>663</v>
      </c>
      <c r="D2202" s="27" t="s">
        <v>233</v>
      </c>
      <c r="E2202" s="27" t="s">
        <v>670</v>
      </c>
      <c r="F2202" s="27" t="s">
        <v>752</v>
      </c>
      <c r="G2202" s="27" t="s">
        <v>753</v>
      </c>
      <c r="H2202" s="34" t="s">
        <v>14</v>
      </c>
      <c r="I2202" s="34" t="s">
        <v>754</v>
      </c>
      <c r="J2202" s="34" t="str">
        <f t="shared" si="171"/>
        <v>F&amp;IOther Expenses per vehicle retailed</v>
      </c>
      <c r="K2202" s="34" t="str">
        <f t="shared" si="172"/>
        <v>460F&amp;I Advertising &amp; Promotion - Toyota</v>
      </c>
      <c r="L2202" s="28">
        <f>+SUMIF('TB 4-24'!M:M,$AL2202,'TB 4-24'!G:G)</f>
        <v>0</v>
      </c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>
        <f>+SUMIF('Input Sheet'!$S:$S,$AL2202,'Input Sheet'!C:C)</f>
        <v>0</v>
      </c>
      <c r="Z2202" s="28">
        <f>+SUMIF('Input Sheet'!$S:$S,$AL2202,'Input Sheet'!D:D)</f>
        <v>0</v>
      </c>
      <c r="AA2202" s="28">
        <f>+SUMIF('Input Sheet'!$S:$S,$AL2202,'Input Sheet'!E:E)</f>
        <v>0</v>
      </c>
      <c r="AB2202" s="28">
        <f>+SUMIF('Input Sheet'!$S:$S,$AL2202,'Input Sheet'!F:F)</f>
        <v>0</v>
      </c>
      <c r="AC2202" s="28">
        <f>+SUMIF('Input Sheet'!$S:$S,$AL2202,'Input Sheet'!G:G)</f>
        <v>0</v>
      </c>
      <c r="AD2202" s="28">
        <f>+SUMIF('Input Sheet'!$S:$S,$AL2202,'Input Sheet'!H:H)</f>
        <v>0</v>
      </c>
      <c r="AE2202" s="28">
        <f>+SUMIF('Input Sheet'!$S:$S,$AL2202,'Input Sheet'!I:I)</f>
        <v>0</v>
      </c>
      <c r="AF2202" s="28">
        <f>+SUMIF('Input Sheet'!$S:$S,$AL2202,'Input Sheet'!J:J)</f>
        <v>0</v>
      </c>
      <c r="AG2202" s="28">
        <f>+SUMIF('Input Sheet'!$S:$S,$AL2202,'Input Sheet'!K:K)</f>
        <v>0</v>
      </c>
      <c r="AH2202" s="28">
        <f>+SUMIF('Input Sheet'!$S:$S,$AL2202,'Input Sheet'!L:L)</f>
        <v>0</v>
      </c>
      <c r="AI2202" s="28">
        <f>+SUMIF('Input Sheet'!$S:$S,$AL2202,'Input Sheet'!M:M)</f>
        <v>0</v>
      </c>
      <c r="AJ2202" s="28">
        <f>+SUMIF('Input Sheet'!$S:$S,$AL2202,'Input Sheet'!N:N)</f>
        <v>0</v>
      </c>
      <c r="AK2202" s="28"/>
      <c r="AL2202" s="27" t="str">
        <f t="shared" si="173"/>
        <v>460-7910</v>
      </c>
      <c r="AM2202" s="34" t="str">
        <f t="shared" si="174"/>
        <v>F&amp;I</v>
      </c>
      <c r="AN2202" s="34" t="str">
        <f t="shared" si="175"/>
        <v>F&amp;IOther Expenses per vehicle retailed</v>
      </c>
      <c r="AO2202" s="35"/>
      <c r="AP2202" s="35"/>
      <c r="AQ2202" s="35"/>
    </row>
    <row r="2203" spans="1:43" x14ac:dyDescent="0.25">
      <c r="A2203" s="27" t="s">
        <v>103</v>
      </c>
      <c r="B2203" s="27" t="s">
        <v>104</v>
      </c>
      <c r="C2203" s="27" t="s">
        <v>671</v>
      </c>
      <c r="D2203" s="27" t="s">
        <v>233</v>
      </c>
      <c r="E2203" s="27" t="s">
        <v>676</v>
      </c>
      <c r="F2203" s="27" t="s">
        <v>752</v>
      </c>
      <c r="G2203" s="27" t="s">
        <v>753</v>
      </c>
      <c r="H2203" s="34" t="s">
        <v>14</v>
      </c>
      <c r="I2203" s="34" t="s">
        <v>754</v>
      </c>
      <c r="J2203" s="34" t="str">
        <f t="shared" si="171"/>
        <v>F&amp;IOther Expenses per vehicle retailed</v>
      </c>
      <c r="K2203" s="34" t="str">
        <f t="shared" si="172"/>
        <v>360F&amp;I Advertising &amp; Promotion - Toyota</v>
      </c>
      <c r="L2203" s="28">
        <f>+SUMIF('TB 4-24'!M:M,$AL2203,'TB 4-24'!G:G)</f>
        <v>0</v>
      </c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>
        <f>+SUMIF('Input Sheet'!$S:$S,$AL2203,'Input Sheet'!C:C)</f>
        <v>0</v>
      </c>
      <c r="Z2203" s="28">
        <f>+SUMIF('Input Sheet'!$S:$S,$AL2203,'Input Sheet'!D:D)</f>
        <v>0</v>
      </c>
      <c r="AA2203" s="28">
        <f>+SUMIF('Input Sheet'!$S:$S,$AL2203,'Input Sheet'!E:E)</f>
        <v>0</v>
      </c>
      <c r="AB2203" s="28">
        <f>+SUMIF('Input Sheet'!$S:$S,$AL2203,'Input Sheet'!F:F)</f>
        <v>0</v>
      </c>
      <c r="AC2203" s="28">
        <f>+SUMIF('Input Sheet'!$S:$S,$AL2203,'Input Sheet'!G:G)</f>
        <v>0</v>
      </c>
      <c r="AD2203" s="28">
        <f>+SUMIF('Input Sheet'!$S:$S,$AL2203,'Input Sheet'!H:H)</f>
        <v>0</v>
      </c>
      <c r="AE2203" s="28">
        <f>+SUMIF('Input Sheet'!$S:$S,$AL2203,'Input Sheet'!I:I)</f>
        <v>0</v>
      </c>
      <c r="AF2203" s="28">
        <f>+SUMIF('Input Sheet'!$S:$S,$AL2203,'Input Sheet'!J:J)</f>
        <v>0</v>
      </c>
      <c r="AG2203" s="28">
        <f>+SUMIF('Input Sheet'!$S:$S,$AL2203,'Input Sheet'!K:K)</f>
        <v>0</v>
      </c>
      <c r="AH2203" s="28">
        <f>+SUMIF('Input Sheet'!$S:$S,$AL2203,'Input Sheet'!L:L)</f>
        <v>0</v>
      </c>
      <c r="AI2203" s="28">
        <f>+SUMIF('Input Sheet'!$S:$S,$AL2203,'Input Sheet'!M:M)</f>
        <v>0</v>
      </c>
      <c r="AJ2203" s="28">
        <f>+SUMIF('Input Sheet'!$S:$S,$AL2203,'Input Sheet'!N:N)</f>
        <v>0</v>
      </c>
      <c r="AK2203" s="28"/>
      <c r="AL2203" s="27" t="str">
        <f t="shared" si="173"/>
        <v>360-7910</v>
      </c>
      <c r="AM2203" s="34" t="str">
        <f t="shared" si="174"/>
        <v>F&amp;I</v>
      </c>
      <c r="AN2203" s="34" t="str">
        <f t="shared" si="175"/>
        <v>F&amp;IOther Expenses per vehicle retailed</v>
      </c>
      <c r="AO2203" s="35"/>
      <c r="AP2203" s="35"/>
      <c r="AQ2203" s="35"/>
    </row>
    <row r="2204" spans="1:43" x14ac:dyDescent="0.25">
      <c r="A2204" s="27" t="s">
        <v>103</v>
      </c>
      <c r="B2204" s="27" t="s">
        <v>104</v>
      </c>
      <c r="C2204" s="27" t="s">
        <v>104</v>
      </c>
      <c r="D2204" s="27" t="s">
        <v>755</v>
      </c>
      <c r="E2204" s="27" t="s">
        <v>679</v>
      </c>
      <c r="F2204" s="27" t="s">
        <v>756</v>
      </c>
      <c r="G2204" s="27" t="s">
        <v>757</v>
      </c>
      <c r="H2204" s="34" t="s">
        <v>14</v>
      </c>
      <c r="I2204" s="34" t="s">
        <v>758</v>
      </c>
      <c r="J2204" s="34" t="str">
        <f t="shared" si="171"/>
        <v>F&amp;IToyota Care Income per vehicle retailed</v>
      </c>
      <c r="K2204" s="34" t="str">
        <f t="shared" si="172"/>
        <v>160Toyota Care Cost of Sales - Toyota</v>
      </c>
      <c r="L2204" s="28">
        <f>+SUMIF('TB 4-24'!M:M,$AL2204,'TB 4-24'!G:G)</f>
        <v>0</v>
      </c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>
        <f>+SUMIF('Input Sheet'!$S:$S,$AL2204,'Input Sheet'!C:C)</f>
        <v>0</v>
      </c>
      <c r="Z2204" s="28">
        <f>+SUMIF('Input Sheet'!$S:$S,$AL2204,'Input Sheet'!D:D)</f>
        <v>0</v>
      </c>
      <c r="AA2204" s="28">
        <f>+SUMIF('Input Sheet'!$S:$S,$AL2204,'Input Sheet'!E:E)</f>
        <v>0</v>
      </c>
      <c r="AB2204" s="28">
        <f>+SUMIF('Input Sheet'!$S:$S,$AL2204,'Input Sheet'!F:F)</f>
        <v>0</v>
      </c>
      <c r="AC2204" s="28">
        <f>+SUMIF('Input Sheet'!$S:$S,$AL2204,'Input Sheet'!G:G)</f>
        <v>0</v>
      </c>
      <c r="AD2204" s="28">
        <f>+SUMIF('Input Sheet'!$S:$S,$AL2204,'Input Sheet'!H:H)</f>
        <v>0</v>
      </c>
      <c r="AE2204" s="28">
        <f>+SUMIF('Input Sheet'!$S:$S,$AL2204,'Input Sheet'!I:I)</f>
        <v>0</v>
      </c>
      <c r="AF2204" s="28">
        <f>+SUMIF('Input Sheet'!$S:$S,$AL2204,'Input Sheet'!J:J)</f>
        <v>0</v>
      </c>
      <c r="AG2204" s="28">
        <f>+SUMIF('Input Sheet'!$S:$S,$AL2204,'Input Sheet'!K:K)</f>
        <v>0</v>
      </c>
      <c r="AH2204" s="28">
        <f>+SUMIF('Input Sheet'!$S:$S,$AL2204,'Input Sheet'!L:L)</f>
        <v>0</v>
      </c>
      <c r="AI2204" s="28">
        <f>+SUMIF('Input Sheet'!$S:$S,$AL2204,'Input Sheet'!M:M)</f>
        <v>0</v>
      </c>
      <c r="AJ2204" s="28">
        <f>+SUMIF('Input Sheet'!$S:$S,$AL2204,'Input Sheet'!N:N)</f>
        <v>0</v>
      </c>
      <c r="AK2204" s="28"/>
      <c r="AL2204" s="27" t="str">
        <f t="shared" si="173"/>
        <v>160-4180R</v>
      </c>
      <c r="AM2204" s="34" t="str">
        <f t="shared" si="174"/>
        <v>F&amp;I</v>
      </c>
      <c r="AN2204" s="34" t="str">
        <f t="shared" si="175"/>
        <v>F&amp;IToyota Care Income per vehicle retailed</v>
      </c>
      <c r="AO2204" s="35"/>
      <c r="AP2204" s="35"/>
      <c r="AQ2204" s="35"/>
    </row>
    <row r="2205" spans="1:43" x14ac:dyDescent="0.25">
      <c r="A2205" s="27" t="s">
        <v>103</v>
      </c>
      <c r="B2205" s="27" t="s">
        <v>104</v>
      </c>
      <c r="C2205" s="27" t="s">
        <v>657</v>
      </c>
      <c r="D2205" s="27" t="s">
        <v>755</v>
      </c>
      <c r="E2205" s="27" t="s">
        <v>662</v>
      </c>
      <c r="F2205" s="27" t="s">
        <v>756</v>
      </c>
      <c r="G2205" s="27" t="s">
        <v>757</v>
      </c>
      <c r="H2205" s="34" t="s">
        <v>14</v>
      </c>
      <c r="I2205" s="34" t="s">
        <v>758</v>
      </c>
      <c r="J2205" s="34" t="str">
        <f t="shared" si="171"/>
        <v>F&amp;IToyota Care Income per vehicle retailed</v>
      </c>
      <c r="K2205" s="34" t="str">
        <f t="shared" si="172"/>
        <v>260Toyota Care Cost of Sales - Toyota</v>
      </c>
      <c r="L2205" s="28">
        <f>+SUMIF('TB 4-24'!M:M,$AL2205,'TB 4-24'!G:G)</f>
        <v>0</v>
      </c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>
        <f>+SUMIF('Input Sheet'!$S:$S,$AL2205,'Input Sheet'!C:C)</f>
        <v>0</v>
      </c>
      <c r="Z2205" s="28">
        <f>+SUMIF('Input Sheet'!$S:$S,$AL2205,'Input Sheet'!D:D)</f>
        <v>0</v>
      </c>
      <c r="AA2205" s="28">
        <f>+SUMIF('Input Sheet'!$S:$S,$AL2205,'Input Sheet'!E:E)</f>
        <v>0</v>
      </c>
      <c r="AB2205" s="28">
        <f>+SUMIF('Input Sheet'!$S:$S,$AL2205,'Input Sheet'!F:F)</f>
        <v>0</v>
      </c>
      <c r="AC2205" s="28">
        <f>+SUMIF('Input Sheet'!$S:$S,$AL2205,'Input Sheet'!G:G)</f>
        <v>0</v>
      </c>
      <c r="AD2205" s="28">
        <f>+SUMIF('Input Sheet'!$S:$S,$AL2205,'Input Sheet'!H:H)</f>
        <v>0</v>
      </c>
      <c r="AE2205" s="28">
        <f>+SUMIF('Input Sheet'!$S:$S,$AL2205,'Input Sheet'!I:I)</f>
        <v>0</v>
      </c>
      <c r="AF2205" s="28">
        <f>+SUMIF('Input Sheet'!$S:$S,$AL2205,'Input Sheet'!J:J)</f>
        <v>0</v>
      </c>
      <c r="AG2205" s="28">
        <f>+SUMIF('Input Sheet'!$S:$S,$AL2205,'Input Sheet'!K:K)</f>
        <v>0</v>
      </c>
      <c r="AH2205" s="28">
        <f>+SUMIF('Input Sheet'!$S:$S,$AL2205,'Input Sheet'!L:L)</f>
        <v>0</v>
      </c>
      <c r="AI2205" s="28">
        <f>+SUMIF('Input Sheet'!$S:$S,$AL2205,'Input Sheet'!M:M)</f>
        <v>0</v>
      </c>
      <c r="AJ2205" s="28">
        <f>+SUMIF('Input Sheet'!$S:$S,$AL2205,'Input Sheet'!N:N)</f>
        <v>0</v>
      </c>
      <c r="AK2205" s="28"/>
      <c r="AL2205" s="27" t="str">
        <f t="shared" si="173"/>
        <v>260-4180R</v>
      </c>
      <c r="AM2205" s="34" t="str">
        <f t="shared" si="174"/>
        <v>F&amp;I</v>
      </c>
      <c r="AN2205" s="34" t="str">
        <f t="shared" si="175"/>
        <v>F&amp;IToyota Care Income per vehicle retailed</v>
      </c>
      <c r="AO2205" s="35"/>
      <c r="AP2205" s="35"/>
      <c r="AQ2205" s="35"/>
    </row>
    <row r="2206" spans="1:43" x14ac:dyDescent="0.25">
      <c r="A2206" s="27" t="s">
        <v>103</v>
      </c>
      <c r="B2206" s="27" t="s">
        <v>104</v>
      </c>
      <c r="C2206" s="27" t="s">
        <v>657</v>
      </c>
      <c r="D2206" s="27" t="s">
        <v>607</v>
      </c>
      <c r="E2206" s="27" t="s">
        <v>659</v>
      </c>
      <c r="F2206" s="27" t="s">
        <v>756</v>
      </c>
      <c r="G2206" s="27" t="s">
        <v>757</v>
      </c>
      <c r="H2206" s="34" t="s">
        <v>14</v>
      </c>
      <c r="I2206" s="34" t="s">
        <v>758</v>
      </c>
      <c r="J2206" s="34" t="str">
        <f t="shared" si="171"/>
        <v>F&amp;IToyota Care Income per vehicle retailed</v>
      </c>
      <c r="K2206" s="34" t="str">
        <f t="shared" si="172"/>
        <v>220Toyota Care Cost of Sales - Toyota</v>
      </c>
      <c r="L2206" s="28">
        <f>+SUMIF('TB 4-24'!M:M,$AL2206,'TB 4-24'!G:G)</f>
        <v>0</v>
      </c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>
        <f>+SUMIF('Input Sheet'!$S:$S,$AL2206,'Input Sheet'!C:C)</f>
        <v>0</v>
      </c>
      <c r="Z2206" s="28">
        <f>+SUMIF('Input Sheet'!$S:$S,$AL2206,'Input Sheet'!D:D)</f>
        <v>0</v>
      </c>
      <c r="AA2206" s="28">
        <f>+SUMIF('Input Sheet'!$S:$S,$AL2206,'Input Sheet'!E:E)</f>
        <v>0</v>
      </c>
      <c r="AB2206" s="28">
        <f>+SUMIF('Input Sheet'!$S:$S,$AL2206,'Input Sheet'!F:F)</f>
        <v>0</v>
      </c>
      <c r="AC2206" s="28">
        <f>+SUMIF('Input Sheet'!$S:$S,$AL2206,'Input Sheet'!G:G)</f>
        <v>0</v>
      </c>
      <c r="AD2206" s="28">
        <f>+SUMIF('Input Sheet'!$S:$S,$AL2206,'Input Sheet'!H:H)</f>
        <v>0</v>
      </c>
      <c r="AE2206" s="28">
        <f>+SUMIF('Input Sheet'!$S:$S,$AL2206,'Input Sheet'!I:I)</f>
        <v>0</v>
      </c>
      <c r="AF2206" s="28">
        <f>+SUMIF('Input Sheet'!$S:$S,$AL2206,'Input Sheet'!J:J)</f>
        <v>0</v>
      </c>
      <c r="AG2206" s="28">
        <f>+SUMIF('Input Sheet'!$S:$S,$AL2206,'Input Sheet'!K:K)</f>
        <v>0</v>
      </c>
      <c r="AH2206" s="28">
        <f>+SUMIF('Input Sheet'!$S:$S,$AL2206,'Input Sheet'!L:L)</f>
        <v>0</v>
      </c>
      <c r="AI2206" s="28">
        <f>+SUMIF('Input Sheet'!$S:$S,$AL2206,'Input Sheet'!M:M)</f>
        <v>0</v>
      </c>
      <c r="AJ2206" s="28">
        <f>+SUMIF('Input Sheet'!$S:$S,$AL2206,'Input Sheet'!N:N)</f>
        <v>0</v>
      </c>
      <c r="AK2206" s="28"/>
      <c r="AL2206" s="27" t="str">
        <f t="shared" si="173"/>
        <v>220-4258</v>
      </c>
      <c r="AM2206" s="34" t="str">
        <f t="shared" si="174"/>
        <v>F&amp;I</v>
      </c>
      <c r="AN2206" s="34" t="str">
        <f t="shared" si="175"/>
        <v>F&amp;IToyota Care Income per vehicle retailed</v>
      </c>
      <c r="AO2206" s="35"/>
      <c r="AP2206" s="35"/>
      <c r="AQ2206" s="35"/>
    </row>
    <row r="2207" spans="1:43" x14ac:dyDescent="0.25">
      <c r="A2207" s="27" t="s">
        <v>103</v>
      </c>
      <c r="B2207" s="27" t="s">
        <v>104</v>
      </c>
      <c r="C2207" s="27" t="s">
        <v>663</v>
      </c>
      <c r="D2207" s="27" t="s">
        <v>607</v>
      </c>
      <c r="E2207" s="27" t="s">
        <v>666</v>
      </c>
      <c r="F2207" s="27" t="s">
        <v>756</v>
      </c>
      <c r="G2207" s="27" t="s">
        <v>757</v>
      </c>
      <c r="H2207" s="34" t="s">
        <v>14</v>
      </c>
      <c r="I2207" s="34" t="s">
        <v>758</v>
      </c>
      <c r="J2207" s="34" t="str">
        <f t="shared" si="171"/>
        <v>F&amp;IToyota Care Income per vehicle retailed</v>
      </c>
      <c r="K2207" s="34" t="str">
        <f t="shared" si="172"/>
        <v>420Toyota Care Cost of Sales - Toyota</v>
      </c>
      <c r="L2207" s="28">
        <f>+SUMIF('TB 4-24'!M:M,$AL2207,'TB 4-24'!G:G)</f>
        <v>0</v>
      </c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>
        <f>+SUMIF('Input Sheet'!$S:$S,$AL2207,'Input Sheet'!C:C)</f>
        <v>0</v>
      </c>
      <c r="Z2207" s="28">
        <f>+SUMIF('Input Sheet'!$S:$S,$AL2207,'Input Sheet'!D:D)</f>
        <v>0</v>
      </c>
      <c r="AA2207" s="28">
        <f>+SUMIF('Input Sheet'!$S:$S,$AL2207,'Input Sheet'!E:E)</f>
        <v>0</v>
      </c>
      <c r="AB2207" s="28">
        <f>+SUMIF('Input Sheet'!$S:$S,$AL2207,'Input Sheet'!F:F)</f>
        <v>0</v>
      </c>
      <c r="AC2207" s="28">
        <f>+SUMIF('Input Sheet'!$S:$S,$AL2207,'Input Sheet'!G:G)</f>
        <v>0</v>
      </c>
      <c r="AD2207" s="28">
        <f>+SUMIF('Input Sheet'!$S:$S,$AL2207,'Input Sheet'!H:H)</f>
        <v>0</v>
      </c>
      <c r="AE2207" s="28">
        <f>+SUMIF('Input Sheet'!$S:$S,$AL2207,'Input Sheet'!I:I)</f>
        <v>0</v>
      </c>
      <c r="AF2207" s="28">
        <f>+SUMIF('Input Sheet'!$S:$S,$AL2207,'Input Sheet'!J:J)</f>
        <v>0</v>
      </c>
      <c r="AG2207" s="28">
        <f>+SUMIF('Input Sheet'!$S:$S,$AL2207,'Input Sheet'!K:K)</f>
        <v>0</v>
      </c>
      <c r="AH2207" s="28">
        <f>+SUMIF('Input Sheet'!$S:$S,$AL2207,'Input Sheet'!L:L)</f>
        <v>0</v>
      </c>
      <c r="AI2207" s="28">
        <f>+SUMIF('Input Sheet'!$S:$S,$AL2207,'Input Sheet'!M:M)</f>
        <v>0</v>
      </c>
      <c r="AJ2207" s="28">
        <f>+SUMIF('Input Sheet'!$S:$S,$AL2207,'Input Sheet'!N:N)</f>
        <v>0</v>
      </c>
      <c r="AK2207" s="28"/>
      <c r="AL2207" s="27" t="str">
        <f t="shared" si="173"/>
        <v>420-4258</v>
      </c>
      <c r="AM2207" s="34" t="str">
        <f t="shared" si="174"/>
        <v>F&amp;I</v>
      </c>
      <c r="AN2207" s="34" t="str">
        <f t="shared" si="175"/>
        <v>F&amp;IToyota Care Income per vehicle retailed</v>
      </c>
      <c r="AO2207" s="35"/>
      <c r="AP2207" s="35"/>
      <c r="AQ2207" s="35"/>
    </row>
    <row r="2208" spans="1:43" x14ac:dyDescent="0.25">
      <c r="A2208" s="27" t="s">
        <v>103</v>
      </c>
      <c r="B2208" s="27" t="s">
        <v>104</v>
      </c>
      <c r="C2208" s="27" t="s">
        <v>671</v>
      </c>
      <c r="D2208" s="27" t="s">
        <v>607</v>
      </c>
      <c r="E2208" s="27" t="s">
        <v>719</v>
      </c>
      <c r="F2208" s="27" t="s">
        <v>756</v>
      </c>
      <c r="G2208" s="27" t="s">
        <v>757</v>
      </c>
      <c r="H2208" s="34" t="s">
        <v>14</v>
      </c>
      <c r="I2208" s="34" t="s">
        <v>758</v>
      </c>
      <c r="J2208" s="34" t="str">
        <f t="shared" si="171"/>
        <v>F&amp;IToyota Care Income per vehicle retailed</v>
      </c>
      <c r="K2208" s="34" t="str">
        <f t="shared" si="172"/>
        <v>320Toyota Care Cost of Sales - Toyota</v>
      </c>
      <c r="L2208" s="28">
        <f>+SUMIF('TB 4-24'!M:M,$AL2208,'TB 4-24'!G:G)</f>
        <v>0</v>
      </c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>
        <f>+SUMIF('Input Sheet'!$S:$S,$AL2208,'Input Sheet'!C:C)</f>
        <v>0</v>
      </c>
      <c r="Z2208" s="28">
        <f>+SUMIF('Input Sheet'!$S:$S,$AL2208,'Input Sheet'!D:D)</f>
        <v>0</v>
      </c>
      <c r="AA2208" s="28">
        <f>+SUMIF('Input Sheet'!$S:$S,$AL2208,'Input Sheet'!E:E)</f>
        <v>0</v>
      </c>
      <c r="AB2208" s="28">
        <f>+SUMIF('Input Sheet'!$S:$S,$AL2208,'Input Sheet'!F:F)</f>
        <v>0</v>
      </c>
      <c r="AC2208" s="28">
        <f>+SUMIF('Input Sheet'!$S:$S,$AL2208,'Input Sheet'!G:G)</f>
        <v>0</v>
      </c>
      <c r="AD2208" s="28">
        <f>+SUMIF('Input Sheet'!$S:$S,$AL2208,'Input Sheet'!H:H)</f>
        <v>0</v>
      </c>
      <c r="AE2208" s="28">
        <f>+SUMIF('Input Sheet'!$S:$S,$AL2208,'Input Sheet'!I:I)</f>
        <v>0</v>
      </c>
      <c r="AF2208" s="28">
        <f>+SUMIF('Input Sheet'!$S:$S,$AL2208,'Input Sheet'!J:J)</f>
        <v>0</v>
      </c>
      <c r="AG2208" s="28">
        <f>+SUMIF('Input Sheet'!$S:$S,$AL2208,'Input Sheet'!K:K)</f>
        <v>0</v>
      </c>
      <c r="AH2208" s="28">
        <f>+SUMIF('Input Sheet'!$S:$S,$AL2208,'Input Sheet'!L:L)</f>
        <v>0</v>
      </c>
      <c r="AI2208" s="28">
        <f>+SUMIF('Input Sheet'!$S:$S,$AL2208,'Input Sheet'!M:M)</f>
        <v>0</v>
      </c>
      <c r="AJ2208" s="28">
        <f>+SUMIF('Input Sheet'!$S:$S,$AL2208,'Input Sheet'!N:N)</f>
        <v>0</v>
      </c>
      <c r="AK2208" s="28"/>
      <c r="AL2208" s="27" t="str">
        <f t="shared" si="173"/>
        <v>320-4258</v>
      </c>
      <c r="AM2208" s="34" t="str">
        <f t="shared" si="174"/>
        <v>F&amp;I</v>
      </c>
      <c r="AN2208" s="34" t="str">
        <f t="shared" si="175"/>
        <v>F&amp;IToyota Care Income per vehicle retailed</v>
      </c>
      <c r="AO2208" s="35"/>
      <c r="AP2208" s="35"/>
      <c r="AQ2208" s="35"/>
    </row>
    <row r="2209" spans="1:43" x14ac:dyDescent="0.25">
      <c r="A2209" s="27" t="s">
        <v>103</v>
      </c>
      <c r="B2209" s="27" t="s">
        <v>104</v>
      </c>
      <c r="C2209" s="27" t="s">
        <v>104</v>
      </c>
      <c r="D2209" s="27" t="s">
        <v>607</v>
      </c>
      <c r="E2209" s="27" t="s">
        <v>654</v>
      </c>
      <c r="F2209" s="27" t="s">
        <v>756</v>
      </c>
      <c r="G2209" s="27" t="s">
        <v>757</v>
      </c>
      <c r="H2209" s="34" t="s">
        <v>14</v>
      </c>
      <c r="I2209" s="34" t="s">
        <v>758</v>
      </c>
      <c r="J2209" s="34" t="str">
        <f t="shared" si="171"/>
        <v>F&amp;IToyota Care Income per vehicle retailed</v>
      </c>
      <c r="K2209" s="34" t="str">
        <f t="shared" si="172"/>
        <v>120Toyota Care Cost of Sales - Toyota</v>
      </c>
      <c r="L2209" s="28">
        <f>+SUMIF('TB 4-24'!M:M,$AL2209,'TB 4-24'!G:G)</f>
        <v>0</v>
      </c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>
        <f>+SUMIF('Input Sheet'!$S:$S,$AL2209,'Input Sheet'!C:C)</f>
        <v>0</v>
      </c>
      <c r="Z2209" s="28">
        <f>+SUMIF('Input Sheet'!$S:$S,$AL2209,'Input Sheet'!D:D)</f>
        <v>0</v>
      </c>
      <c r="AA2209" s="28">
        <f>+SUMIF('Input Sheet'!$S:$S,$AL2209,'Input Sheet'!E:E)</f>
        <v>0</v>
      </c>
      <c r="AB2209" s="28">
        <f>+SUMIF('Input Sheet'!$S:$S,$AL2209,'Input Sheet'!F:F)</f>
        <v>0</v>
      </c>
      <c r="AC2209" s="28">
        <f>+SUMIF('Input Sheet'!$S:$S,$AL2209,'Input Sheet'!G:G)</f>
        <v>0</v>
      </c>
      <c r="AD2209" s="28">
        <f>+SUMIF('Input Sheet'!$S:$S,$AL2209,'Input Sheet'!H:H)</f>
        <v>0</v>
      </c>
      <c r="AE2209" s="28">
        <f>+SUMIF('Input Sheet'!$S:$S,$AL2209,'Input Sheet'!I:I)</f>
        <v>0</v>
      </c>
      <c r="AF2209" s="28">
        <f>+SUMIF('Input Sheet'!$S:$S,$AL2209,'Input Sheet'!J:J)</f>
        <v>0</v>
      </c>
      <c r="AG2209" s="28">
        <f>+SUMIF('Input Sheet'!$S:$S,$AL2209,'Input Sheet'!K:K)</f>
        <v>0</v>
      </c>
      <c r="AH2209" s="28">
        <f>+SUMIF('Input Sheet'!$S:$S,$AL2209,'Input Sheet'!L:L)</f>
        <v>0</v>
      </c>
      <c r="AI2209" s="28">
        <f>+SUMIF('Input Sheet'!$S:$S,$AL2209,'Input Sheet'!M:M)</f>
        <v>0</v>
      </c>
      <c r="AJ2209" s="28">
        <f>+SUMIF('Input Sheet'!$S:$S,$AL2209,'Input Sheet'!N:N)</f>
        <v>0</v>
      </c>
      <c r="AK2209" s="28"/>
      <c r="AL2209" s="27" t="str">
        <f t="shared" si="173"/>
        <v>120-4258</v>
      </c>
      <c r="AM2209" s="34" t="str">
        <f t="shared" si="174"/>
        <v>F&amp;I</v>
      </c>
      <c r="AN2209" s="34" t="str">
        <f t="shared" si="175"/>
        <v>F&amp;IToyota Care Income per vehicle retailed</v>
      </c>
      <c r="AO2209" s="35"/>
      <c r="AP2209" s="35"/>
      <c r="AQ2209" s="35"/>
    </row>
    <row r="2210" spans="1:43" x14ac:dyDescent="0.25">
      <c r="A2210" s="27" t="s">
        <v>103</v>
      </c>
      <c r="B2210" s="27" t="s">
        <v>104</v>
      </c>
      <c r="C2210" s="27" t="s">
        <v>104</v>
      </c>
      <c r="D2210" s="27" t="s">
        <v>607</v>
      </c>
      <c r="E2210" s="27" t="s">
        <v>678</v>
      </c>
      <c r="F2210" s="27" t="s">
        <v>756</v>
      </c>
      <c r="G2210" s="27" t="s">
        <v>757</v>
      </c>
      <c r="H2210" s="34" t="s">
        <v>14</v>
      </c>
      <c r="I2210" s="34" t="s">
        <v>758</v>
      </c>
      <c r="J2210" s="34" t="str">
        <f t="shared" si="171"/>
        <v>F&amp;IToyota Care Income per vehicle retailed</v>
      </c>
      <c r="K2210" s="34" t="str">
        <f t="shared" si="172"/>
        <v>121Toyota Care Cost of Sales - Toyota</v>
      </c>
      <c r="L2210" s="28">
        <f>+SUMIF('TB 4-24'!M:M,$AL2210,'TB 4-24'!G:G)</f>
        <v>0</v>
      </c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>
        <f>+SUMIF('Input Sheet'!$S:$S,$AL2210,'Input Sheet'!C:C)</f>
        <v>0</v>
      </c>
      <c r="Z2210" s="28">
        <f>+SUMIF('Input Sheet'!$S:$S,$AL2210,'Input Sheet'!D:D)</f>
        <v>0</v>
      </c>
      <c r="AA2210" s="28">
        <f>+SUMIF('Input Sheet'!$S:$S,$AL2210,'Input Sheet'!E:E)</f>
        <v>0</v>
      </c>
      <c r="AB2210" s="28">
        <f>+SUMIF('Input Sheet'!$S:$S,$AL2210,'Input Sheet'!F:F)</f>
        <v>0</v>
      </c>
      <c r="AC2210" s="28">
        <f>+SUMIF('Input Sheet'!$S:$S,$AL2210,'Input Sheet'!G:G)</f>
        <v>0</v>
      </c>
      <c r="AD2210" s="28">
        <f>+SUMIF('Input Sheet'!$S:$S,$AL2210,'Input Sheet'!H:H)</f>
        <v>0</v>
      </c>
      <c r="AE2210" s="28">
        <f>+SUMIF('Input Sheet'!$S:$S,$AL2210,'Input Sheet'!I:I)</f>
        <v>0</v>
      </c>
      <c r="AF2210" s="28">
        <f>+SUMIF('Input Sheet'!$S:$S,$AL2210,'Input Sheet'!J:J)</f>
        <v>0</v>
      </c>
      <c r="AG2210" s="28">
        <f>+SUMIF('Input Sheet'!$S:$S,$AL2210,'Input Sheet'!K:K)</f>
        <v>0</v>
      </c>
      <c r="AH2210" s="28">
        <f>+SUMIF('Input Sheet'!$S:$S,$AL2210,'Input Sheet'!L:L)</f>
        <v>0</v>
      </c>
      <c r="AI2210" s="28">
        <f>+SUMIF('Input Sheet'!$S:$S,$AL2210,'Input Sheet'!M:M)</f>
        <v>0</v>
      </c>
      <c r="AJ2210" s="28">
        <f>+SUMIF('Input Sheet'!$S:$S,$AL2210,'Input Sheet'!N:N)</f>
        <v>0</v>
      </c>
      <c r="AK2210" s="28"/>
      <c r="AL2210" s="27" t="str">
        <f t="shared" si="173"/>
        <v>121-4258</v>
      </c>
      <c r="AM2210" s="34" t="str">
        <f t="shared" si="174"/>
        <v>F&amp;I</v>
      </c>
      <c r="AN2210" s="34" t="str">
        <f t="shared" si="175"/>
        <v>F&amp;IToyota Care Income per vehicle retailed</v>
      </c>
      <c r="AO2210" s="35"/>
      <c r="AP2210" s="35"/>
      <c r="AQ2210" s="35"/>
    </row>
    <row r="2211" spans="1:43" x14ac:dyDescent="0.25">
      <c r="A2211" s="27" t="s">
        <v>103</v>
      </c>
      <c r="B2211" s="27" t="s">
        <v>104</v>
      </c>
      <c r="C2211" s="27" t="s">
        <v>104</v>
      </c>
      <c r="D2211" s="27" t="s">
        <v>551</v>
      </c>
      <c r="E2211" s="27" t="s">
        <v>641</v>
      </c>
      <c r="F2211" s="27" t="s">
        <v>756</v>
      </c>
      <c r="G2211" s="27" t="s">
        <v>757</v>
      </c>
      <c r="H2211" s="34" t="s">
        <v>14</v>
      </c>
      <c r="I2211" s="34" t="s">
        <v>758</v>
      </c>
      <c r="J2211" s="34" t="str">
        <f t="shared" si="171"/>
        <v>F&amp;IToyota Care Income per vehicle retailed</v>
      </c>
      <c r="K2211" s="34" t="str">
        <f t="shared" si="172"/>
        <v>170Toyota Care Cost of Sales - Toyota</v>
      </c>
      <c r="L2211" s="28">
        <f>+SUMIF('TB 4-24'!M:M,$AL2211,'TB 4-24'!G:G)</f>
        <v>0</v>
      </c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>
        <f>+SUMIF('Input Sheet'!$S:$S,$AL2211,'Input Sheet'!C:C)</f>
        <v>0</v>
      </c>
      <c r="Z2211" s="28">
        <f>+SUMIF('Input Sheet'!$S:$S,$AL2211,'Input Sheet'!D:D)</f>
        <v>0</v>
      </c>
      <c r="AA2211" s="28">
        <f>+SUMIF('Input Sheet'!$S:$S,$AL2211,'Input Sheet'!E:E)</f>
        <v>0</v>
      </c>
      <c r="AB2211" s="28">
        <f>+SUMIF('Input Sheet'!$S:$S,$AL2211,'Input Sheet'!F:F)</f>
        <v>0</v>
      </c>
      <c r="AC2211" s="28">
        <f>+SUMIF('Input Sheet'!$S:$S,$AL2211,'Input Sheet'!G:G)</f>
        <v>0</v>
      </c>
      <c r="AD2211" s="28">
        <f>+SUMIF('Input Sheet'!$S:$S,$AL2211,'Input Sheet'!H:H)</f>
        <v>0</v>
      </c>
      <c r="AE2211" s="28">
        <f>+SUMIF('Input Sheet'!$S:$S,$AL2211,'Input Sheet'!I:I)</f>
        <v>0</v>
      </c>
      <c r="AF2211" s="28">
        <f>+SUMIF('Input Sheet'!$S:$S,$AL2211,'Input Sheet'!J:J)</f>
        <v>0</v>
      </c>
      <c r="AG2211" s="28">
        <f>+SUMIF('Input Sheet'!$S:$S,$AL2211,'Input Sheet'!K:K)</f>
        <v>0</v>
      </c>
      <c r="AH2211" s="28">
        <f>+SUMIF('Input Sheet'!$S:$S,$AL2211,'Input Sheet'!L:L)</f>
        <v>0</v>
      </c>
      <c r="AI2211" s="28">
        <f>+SUMIF('Input Sheet'!$S:$S,$AL2211,'Input Sheet'!M:M)</f>
        <v>0</v>
      </c>
      <c r="AJ2211" s="28">
        <f>+SUMIF('Input Sheet'!$S:$S,$AL2211,'Input Sheet'!N:N)</f>
        <v>0</v>
      </c>
      <c r="AK2211" s="28"/>
      <c r="AL2211" s="27" t="str">
        <f t="shared" si="173"/>
        <v>170-4301</v>
      </c>
      <c r="AM2211" s="34" t="str">
        <f t="shared" si="174"/>
        <v>F&amp;I</v>
      </c>
      <c r="AN2211" s="34" t="str">
        <f t="shared" si="175"/>
        <v>F&amp;IToyota Care Income per vehicle retailed</v>
      </c>
      <c r="AO2211" s="35"/>
      <c r="AP2211" s="35"/>
      <c r="AQ2211" s="35"/>
    </row>
    <row r="2212" spans="1:43" x14ac:dyDescent="0.25">
      <c r="A2212" s="27" t="s">
        <v>103</v>
      </c>
      <c r="B2212" s="27" t="s">
        <v>104</v>
      </c>
      <c r="C2212" s="27" t="s">
        <v>663</v>
      </c>
      <c r="D2212" s="27" t="s">
        <v>35</v>
      </c>
      <c r="E2212" s="27" t="s">
        <v>670</v>
      </c>
      <c r="F2212" s="27" t="s">
        <v>759</v>
      </c>
      <c r="G2212" s="27" t="s">
        <v>760</v>
      </c>
      <c r="H2212" s="34" t="s">
        <v>14</v>
      </c>
      <c r="I2212" s="34" t="s">
        <v>761</v>
      </c>
      <c r="J2212" s="34" t="str">
        <f t="shared" si="171"/>
        <v>F&amp;IFinance Income per vehicle retailed</v>
      </c>
      <c r="K2212" s="34" t="str">
        <f t="shared" si="172"/>
        <v>460Finance income - New Toyota</v>
      </c>
      <c r="L2212" s="28">
        <f>+SUMIF('TB 4-24'!M:M,$AL2212,'TB 4-24'!G:G)</f>
        <v>0</v>
      </c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>
        <f>+SUMIF('Input Sheet'!$S:$S,$AL2212,'Input Sheet'!C:C)</f>
        <v>0</v>
      </c>
      <c r="Z2212" s="28">
        <f>+SUMIF('Input Sheet'!$S:$S,$AL2212,'Input Sheet'!D:D)</f>
        <v>0</v>
      </c>
      <c r="AA2212" s="28">
        <f>+SUMIF('Input Sheet'!$S:$S,$AL2212,'Input Sheet'!E:E)</f>
        <v>0</v>
      </c>
      <c r="AB2212" s="28">
        <f>+SUMIF('Input Sheet'!$S:$S,$AL2212,'Input Sheet'!F:F)</f>
        <v>0</v>
      </c>
      <c r="AC2212" s="28">
        <f>+SUMIF('Input Sheet'!$S:$S,$AL2212,'Input Sheet'!G:G)</f>
        <v>0</v>
      </c>
      <c r="AD2212" s="28">
        <f>+SUMIF('Input Sheet'!$S:$S,$AL2212,'Input Sheet'!H:H)</f>
        <v>0</v>
      </c>
      <c r="AE2212" s="28">
        <f>+SUMIF('Input Sheet'!$S:$S,$AL2212,'Input Sheet'!I:I)</f>
        <v>0</v>
      </c>
      <c r="AF2212" s="28">
        <f>+SUMIF('Input Sheet'!$S:$S,$AL2212,'Input Sheet'!J:J)</f>
        <v>0</v>
      </c>
      <c r="AG2212" s="28">
        <f>+SUMIF('Input Sheet'!$S:$S,$AL2212,'Input Sheet'!K:K)</f>
        <v>0</v>
      </c>
      <c r="AH2212" s="28">
        <f>+SUMIF('Input Sheet'!$S:$S,$AL2212,'Input Sheet'!L:L)</f>
        <v>0</v>
      </c>
      <c r="AI2212" s="28">
        <f>+SUMIF('Input Sheet'!$S:$S,$AL2212,'Input Sheet'!M:M)</f>
        <v>0</v>
      </c>
      <c r="AJ2212" s="28">
        <f>+SUMIF('Input Sheet'!$S:$S,$AL2212,'Input Sheet'!N:N)</f>
        <v>0</v>
      </c>
      <c r="AK2212" s="28"/>
      <c r="AL2212" s="27" t="str">
        <f t="shared" si="173"/>
        <v>460-3165R</v>
      </c>
      <c r="AM2212" s="34" t="str">
        <f t="shared" si="174"/>
        <v>F&amp;I</v>
      </c>
      <c r="AN2212" s="34" t="str">
        <f t="shared" si="175"/>
        <v>F&amp;IFinance Income per vehicle retailed</v>
      </c>
      <c r="AO2212" s="35"/>
      <c r="AP2212" s="35"/>
      <c r="AQ2212" s="35"/>
    </row>
    <row r="2213" spans="1:43" x14ac:dyDescent="0.25">
      <c r="A2213" s="27" t="s">
        <v>103</v>
      </c>
      <c r="B2213" s="27" t="s">
        <v>104</v>
      </c>
      <c r="C2213" s="27" t="s">
        <v>671</v>
      </c>
      <c r="D2213" s="27" t="s">
        <v>35</v>
      </c>
      <c r="E2213" s="27" t="s">
        <v>676</v>
      </c>
      <c r="F2213" s="27" t="s">
        <v>759</v>
      </c>
      <c r="G2213" s="27" t="s">
        <v>760</v>
      </c>
      <c r="H2213" s="34" t="s">
        <v>14</v>
      </c>
      <c r="I2213" s="34" t="s">
        <v>761</v>
      </c>
      <c r="J2213" s="34" t="str">
        <f t="shared" si="171"/>
        <v>F&amp;IFinance Income per vehicle retailed</v>
      </c>
      <c r="K2213" s="34" t="str">
        <f t="shared" si="172"/>
        <v>360Finance income - New Toyota</v>
      </c>
      <c r="L2213" s="28">
        <f>+SUMIF('TB 4-24'!M:M,$AL2213,'TB 4-24'!G:G)</f>
        <v>0</v>
      </c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>
        <f>+SUMIF('Input Sheet'!$S:$S,$AL2213,'Input Sheet'!C:C)</f>
        <v>0</v>
      </c>
      <c r="Z2213" s="28">
        <f>+SUMIF('Input Sheet'!$S:$S,$AL2213,'Input Sheet'!D:D)</f>
        <v>0</v>
      </c>
      <c r="AA2213" s="28">
        <f>+SUMIF('Input Sheet'!$S:$S,$AL2213,'Input Sheet'!E:E)</f>
        <v>0</v>
      </c>
      <c r="AB2213" s="28">
        <f>+SUMIF('Input Sheet'!$S:$S,$AL2213,'Input Sheet'!F:F)</f>
        <v>0</v>
      </c>
      <c r="AC2213" s="28">
        <f>+SUMIF('Input Sheet'!$S:$S,$AL2213,'Input Sheet'!G:G)</f>
        <v>0</v>
      </c>
      <c r="AD2213" s="28">
        <f>+SUMIF('Input Sheet'!$S:$S,$AL2213,'Input Sheet'!H:H)</f>
        <v>0</v>
      </c>
      <c r="AE2213" s="28">
        <f>+SUMIF('Input Sheet'!$S:$S,$AL2213,'Input Sheet'!I:I)</f>
        <v>0</v>
      </c>
      <c r="AF2213" s="28">
        <f>+SUMIF('Input Sheet'!$S:$S,$AL2213,'Input Sheet'!J:J)</f>
        <v>0</v>
      </c>
      <c r="AG2213" s="28">
        <f>+SUMIF('Input Sheet'!$S:$S,$AL2213,'Input Sheet'!K:K)</f>
        <v>0</v>
      </c>
      <c r="AH2213" s="28">
        <f>+SUMIF('Input Sheet'!$S:$S,$AL2213,'Input Sheet'!L:L)</f>
        <v>0</v>
      </c>
      <c r="AI2213" s="28">
        <f>+SUMIF('Input Sheet'!$S:$S,$AL2213,'Input Sheet'!M:M)</f>
        <v>0</v>
      </c>
      <c r="AJ2213" s="28">
        <f>+SUMIF('Input Sheet'!$S:$S,$AL2213,'Input Sheet'!N:N)</f>
        <v>0</v>
      </c>
      <c r="AK2213" s="28"/>
      <c r="AL2213" s="27" t="str">
        <f t="shared" si="173"/>
        <v>360-3165R</v>
      </c>
      <c r="AM2213" s="34" t="str">
        <f t="shared" si="174"/>
        <v>F&amp;I</v>
      </c>
      <c r="AN2213" s="34" t="str">
        <f t="shared" si="175"/>
        <v>F&amp;IFinance Income per vehicle retailed</v>
      </c>
      <c r="AO2213" s="35"/>
      <c r="AP2213" s="35"/>
      <c r="AQ2213" s="35"/>
    </row>
    <row r="2214" spans="1:43" x14ac:dyDescent="0.25">
      <c r="A2214" s="27" t="s">
        <v>103</v>
      </c>
      <c r="B2214" s="27" t="s">
        <v>104</v>
      </c>
      <c r="C2214" s="27" t="s">
        <v>657</v>
      </c>
      <c r="D2214" s="27" t="s">
        <v>35</v>
      </c>
      <c r="E2214" s="27" t="s">
        <v>662</v>
      </c>
      <c r="F2214" s="27" t="s">
        <v>759</v>
      </c>
      <c r="G2214" s="27" t="s">
        <v>760</v>
      </c>
      <c r="H2214" s="34" t="s">
        <v>14</v>
      </c>
      <c r="I2214" s="34" t="s">
        <v>761</v>
      </c>
      <c r="J2214" s="34" t="str">
        <f t="shared" si="171"/>
        <v>F&amp;IFinance Income per vehicle retailed</v>
      </c>
      <c r="K2214" s="34" t="str">
        <f t="shared" si="172"/>
        <v>260Finance income - New Toyota</v>
      </c>
      <c r="L2214" s="28">
        <f>+SUMIF('TB 4-24'!M:M,$AL2214,'TB 4-24'!G:G)</f>
        <v>0</v>
      </c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>
        <f>+SUMIF('Input Sheet'!$S:$S,$AL2214,'Input Sheet'!C:C)</f>
        <v>0</v>
      </c>
      <c r="Z2214" s="28">
        <f>+SUMIF('Input Sheet'!$S:$S,$AL2214,'Input Sheet'!D:D)</f>
        <v>0</v>
      </c>
      <c r="AA2214" s="28">
        <f>+SUMIF('Input Sheet'!$S:$S,$AL2214,'Input Sheet'!E:E)</f>
        <v>0</v>
      </c>
      <c r="AB2214" s="28">
        <f>+SUMIF('Input Sheet'!$S:$S,$AL2214,'Input Sheet'!F:F)</f>
        <v>0</v>
      </c>
      <c r="AC2214" s="28">
        <f>+SUMIF('Input Sheet'!$S:$S,$AL2214,'Input Sheet'!G:G)</f>
        <v>0</v>
      </c>
      <c r="AD2214" s="28">
        <f>+SUMIF('Input Sheet'!$S:$S,$AL2214,'Input Sheet'!H:H)</f>
        <v>0</v>
      </c>
      <c r="AE2214" s="28">
        <f>+SUMIF('Input Sheet'!$S:$S,$AL2214,'Input Sheet'!I:I)</f>
        <v>0</v>
      </c>
      <c r="AF2214" s="28">
        <f>+SUMIF('Input Sheet'!$S:$S,$AL2214,'Input Sheet'!J:J)</f>
        <v>0</v>
      </c>
      <c r="AG2214" s="28">
        <f>+SUMIF('Input Sheet'!$S:$S,$AL2214,'Input Sheet'!K:K)</f>
        <v>0</v>
      </c>
      <c r="AH2214" s="28">
        <f>+SUMIF('Input Sheet'!$S:$S,$AL2214,'Input Sheet'!L:L)</f>
        <v>0</v>
      </c>
      <c r="AI2214" s="28">
        <f>+SUMIF('Input Sheet'!$S:$S,$AL2214,'Input Sheet'!M:M)</f>
        <v>0</v>
      </c>
      <c r="AJ2214" s="28">
        <f>+SUMIF('Input Sheet'!$S:$S,$AL2214,'Input Sheet'!N:N)</f>
        <v>0</v>
      </c>
      <c r="AK2214" s="28"/>
      <c r="AL2214" s="27" t="str">
        <f t="shared" si="173"/>
        <v>260-3165R</v>
      </c>
      <c r="AM2214" s="34" t="str">
        <f t="shared" si="174"/>
        <v>F&amp;I</v>
      </c>
      <c r="AN2214" s="34" t="str">
        <f t="shared" si="175"/>
        <v>F&amp;IFinance Income per vehicle retailed</v>
      </c>
      <c r="AO2214" s="35"/>
      <c r="AP2214" s="35"/>
      <c r="AQ2214" s="35"/>
    </row>
    <row r="2215" spans="1:43" x14ac:dyDescent="0.25">
      <c r="A2215" s="27" t="s">
        <v>103</v>
      </c>
      <c r="B2215" s="27" t="s">
        <v>104</v>
      </c>
      <c r="C2215" s="27" t="s">
        <v>104</v>
      </c>
      <c r="D2215" s="27" t="s">
        <v>35</v>
      </c>
      <c r="E2215" s="27" t="s">
        <v>679</v>
      </c>
      <c r="F2215" s="27" t="s">
        <v>759</v>
      </c>
      <c r="G2215" s="27" t="s">
        <v>760</v>
      </c>
      <c r="H2215" s="34" t="s">
        <v>14</v>
      </c>
      <c r="I2215" s="34" t="s">
        <v>761</v>
      </c>
      <c r="J2215" s="34" t="str">
        <f t="shared" si="171"/>
        <v>F&amp;IFinance Income per vehicle retailed</v>
      </c>
      <c r="K2215" s="34" t="str">
        <f t="shared" si="172"/>
        <v>160Finance income - New Toyota</v>
      </c>
      <c r="L2215" s="28">
        <f>+SUMIF('TB 4-24'!M:M,$AL2215,'TB 4-24'!G:G)</f>
        <v>0</v>
      </c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>
        <f>+SUMIF('Input Sheet'!$S:$S,$AL2215,'Input Sheet'!C:C)</f>
        <v>0</v>
      </c>
      <c r="Z2215" s="28">
        <f>+SUMIF('Input Sheet'!$S:$S,$AL2215,'Input Sheet'!D:D)</f>
        <v>0</v>
      </c>
      <c r="AA2215" s="28">
        <f>+SUMIF('Input Sheet'!$S:$S,$AL2215,'Input Sheet'!E:E)</f>
        <v>0</v>
      </c>
      <c r="AB2215" s="28">
        <f>+SUMIF('Input Sheet'!$S:$S,$AL2215,'Input Sheet'!F:F)</f>
        <v>0</v>
      </c>
      <c r="AC2215" s="28">
        <f>+SUMIF('Input Sheet'!$S:$S,$AL2215,'Input Sheet'!G:G)</f>
        <v>0</v>
      </c>
      <c r="AD2215" s="28">
        <f>+SUMIF('Input Sheet'!$S:$S,$AL2215,'Input Sheet'!H:H)</f>
        <v>0</v>
      </c>
      <c r="AE2215" s="28">
        <f>+SUMIF('Input Sheet'!$S:$S,$AL2215,'Input Sheet'!I:I)</f>
        <v>0</v>
      </c>
      <c r="AF2215" s="28">
        <f>+SUMIF('Input Sheet'!$S:$S,$AL2215,'Input Sheet'!J:J)</f>
        <v>0</v>
      </c>
      <c r="AG2215" s="28">
        <f>+SUMIF('Input Sheet'!$S:$S,$AL2215,'Input Sheet'!K:K)</f>
        <v>0</v>
      </c>
      <c r="AH2215" s="28">
        <f>+SUMIF('Input Sheet'!$S:$S,$AL2215,'Input Sheet'!L:L)</f>
        <v>0</v>
      </c>
      <c r="AI2215" s="28">
        <f>+SUMIF('Input Sheet'!$S:$S,$AL2215,'Input Sheet'!M:M)</f>
        <v>0</v>
      </c>
      <c r="AJ2215" s="28">
        <f>+SUMIF('Input Sheet'!$S:$S,$AL2215,'Input Sheet'!N:N)</f>
        <v>0</v>
      </c>
      <c r="AK2215" s="28"/>
      <c r="AL2215" s="27" t="str">
        <f t="shared" si="173"/>
        <v>160-3165R</v>
      </c>
      <c r="AM2215" s="34" t="str">
        <f t="shared" si="174"/>
        <v>F&amp;I</v>
      </c>
      <c r="AN2215" s="34" t="str">
        <f t="shared" si="175"/>
        <v>F&amp;IFinance Income per vehicle retailed</v>
      </c>
      <c r="AO2215" s="35"/>
      <c r="AP2215" s="35"/>
      <c r="AQ2215" s="35"/>
    </row>
    <row r="2216" spans="1:43" x14ac:dyDescent="0.25">
      <c r="A2216" s="27" t="s">
        <v>103</v>
      </c>
      <c r="B2216" s="27" t="s">
        <v>104</v>
      </c>
      <c r="C2216" s="27" t="s">
        <v>657</v>
      </c>
      <c r="D2216" s="27" t="s">
        <v>236</v>
      </c>
      <c r="E2216" s="27" t="s">
        <v>662</v>
      </c>
      <c r="F2216" s="27" t="s">
        <v>759</v>
      </c>
      <c r="G2216" s="27" t="s">
        <v>760</v>
      </c>
      <c r="H2216" s="34" t="s">
        <v>14</v>
      </c>
      <c r="I2216" s="34" t="s">
        <v>761</v>
      </c>
      <c r="J2216" s="34" t="str">
        <f t="shared" si="171"/>
        <v>F&amp;IFinance Income per vehicle retailed</v>
      </c>
      <c r="K2216" s="34" t="str">
        <f t="shared" si="172"/>
        <v>260Finance income - New Toyota</v>
      </c>
      <c r="L2216" s="28">
        <f>+SUMIF('TB 4-24'!M:M,$AL2216,'TB 4-24'!G:G)</f>
        <v>0</v>
      </c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>
        <f>+SUMIF('Input Sheet'!$S:$S,$AL2216,'Input Sheet'!C:C)</f>
        <v>0</v>
      </c>
      <c r="Z2216" s="28">
        <f>+SUMIF('Input Sheet'!$S:$S,$AL2216,'Input Sheet'!D:D)</f>
        <v>0</v>
      </c>
      <c r="AA2216" s="28">
        <f>+SUMIF('Input Sheet'!$S:$S,$AL2216,'Input Sheet'!E:E)</f>
        <v>0</v>
      </c>
      <c r="AB2216" s="28">
        <f>+SUMIF('Input Sheet'!$S:$S,$AL2216,'Input Sheet'!F:F)</f>
        <v>0</v>
      </c>
      <c r="AC2216" s="28">
        <f>+SUMIF('Input Sheet'!$S:$S,$AL2216,'Input Sheet'!G:G)</f>
        <v>0</v>
      </c>
      <c r="AD2216" s="28">
        <f>+SUMIF('Input Sheet'!$S:$S,$AL2216,'Input Sheet'!H:H)</f>
        <v>0</v>
      </c>
      <c r="AE2216" s="28">
        <f>+SUMIF('Input Sheet'!$S:$S,$AL2216,'Input Sheet'!I:I)</f>
        <v>0</v>
      </c>
      <c r="AF2216" s="28">
        <f>+SUMIF('Input Sheet'!$S:$S,$AL2216,'Input Sheet'!J:J)</f>
        <v>0</v>
      </c>
      <c r="AG2216" s="28">
        <f>+SUMIF('Input Sheet'!$S:$S,$AL2216,'Input Sheet'!K:K)</f>
        <v>0</v>
      </c>
      <c r="AH2216" s="28">
        <f>+SUMIF('Input Sheet'!$S:$S,$AL2216,'Input Sheet'!L:L)</f>
        <v>0</v>
      </c>
      <c r="AI2216" s="28">
        <f>+SUMIF('Input Sheet'!$S:$S,$AL2216,'Input Sheet'!M:M)</f>
        <v>0</v>
      </c>
      <c r="AJ2216" s="28">
        <f>+SUMIF('Input Sheet'!$S:$S,$AL2216,'Input Sheet'!N:N)</f>
        <v>0</v>
      </c>
      <c r="AK2216" s="28"/>
      <c r="AL2216" s="27" t="str">
        <f t="shared" si="173"/>
        <v>260-3170R</v>
      </c>
      <c r="AM2216" s="34" t="str">
        <f t="shared" si="174"/>
        <v>F&amp;I</v>
      </c>
      <c r="AN2216" s="34" t="str">
        <f t="shared" si="175"/>
        <v>F&amp;IFinance Income per vehicle retailed</v>
      </c>
      <c r="AO2216" s="35"/>
      <c r="AP2216" s="35"/>
      <c r="AQ2216" s="35"/>
    </row>
    <row r="2217" spans="1:43" x14ac:dyDescent="0.25">
      <c r="A2217" s="27" t="s">
        <v>103</v>
      </c>
      <c r="B2217" s="27" t="s">
        <v>104</v>
      </c>
      <c r="C2217" s="27" t="s">
        <v>663</v>
      </c>
      <c r="D2217" s="27" t="s">
        <v>236</v>
      </c>
      <c r="E2217" s="27" t="s">
        <v>670</v>
      </c>
      <c r="F2217" s="27" t="s">
        <v>759</v>
      </c>
      <c r="G2217" s="27" t="s">
        <v>760</v>
      </c>
      <c r="H2217" s="34" t="s">
        <v>14</v>
      </c>
      <c r="I2217" s="34" t="s">
        <v>761</v>
      </c>
      <c r="J2217" s="34" t="str">
        <f t="shared" si="171"/>
        <v>F&amp;IFinance Income per vehicle retailed</v>
      </c>
      <c r="K2217" s="34" t="str">
        <f t="shared" si="172"/>
        <v>460Finance income - New Toyota</v>
      </c>
      <c r="L2217" s="28">
        <f>+SUMIF('TB 4-24'!M:M,$AL2217,'TB 4-24'!G:G)</f>
        <v>0</v>
      </c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>
        <f>+SUMIF('Input Sheet'!$S:$S,$AL2217,'Input Sheet'!C:C)</f>
        <v>0</v>
      </c>
      <c r="Z2217" s="28">
        <f>+SUMIF('Input Sheet'!$S:$S,$AL2217,'Input Sheet'!D:D)</f>
        <v>0</v>
      </c>
      <c r="AA2217" s="28">
        <f>+SUMIF('Input Sheet'!$S:$S,$AL2217,'Input Sheet'!E:E)</f>
        <v>0</v>
      </c>
      <c r="AB2217" s="28">
        <f>+SUMIF('Input Sheet'!$S:$S,$AL2217,'Input Sheet'!F:F)</f>
        <v>0</v>
      </c>
      <c r="AC2217" s="28">
        <f>+SUMIF('Input Sheet'!$S:$S,$AL2217,'Input Sheet'!G:G)</f>
        <v>0</v>
      </c>
      <c r="AD2217" s="28">
        <f>+SUMIF('Input Sheet'!$S:$S,$AL2217,'Input Sheet'!H:H)</f>
        <v>0</v>
      </c>
      <c r="AE2217" s="28">
        <f>+SUMIF('Input Sheet'!$S:$S,$AL2217,'Input Sheet'!I:I)</f>
        <v>0</v>
      </c>
      <c r="AF2217" s="28">
        <f>+SUMIF('Input Sheet'!$S:$S,$AL2217,'Input Sheet'!J:J)</f>
        <v>0</v>
      </c>
      <c r="AG2217" s="28">
        <f>+SUMIF('Input Sheet'!$S:$S,$AL2217,'Input Sheet'!K:K)</f>
        <v>0</v>
      </c>
      <c r="AH2217" s="28">
        <f>+SUMIF('Input Sheet'!$S:$S,$AL2217,'Input Sheet'!L:L)</f>
        <v>0</v>
      </c>
      <c r="AI2217" s="28">
        <f>+SUMIF('Input Sheet'!$S:$S,$AL2217,'Input Sheet'!M:M)</f>
        <v>0</v>
      </c>
      <c r="AJ2217" s="28">
        <f>+SUMIF('Input Sheet'!$S:$S,$AL2217,'Input Sheet'!N:N)</f>
        <v>0</v>
      </c>
      <c r="AK2217" s="28"/>
      <c r="AL2217" s="27" t="str">
        <f t="shared" si="173"/>
        <v>460-3170R</v>
      </c>
      <c r="AM2217" s="34" t="str">
        <f t="shared" si="174"/>
        <v>F&amp;I</v>
      </c>
      <c r="AN2217" s="34" t="str">
        <f t="shared" si="175"/>
        <v>F&amp;IFinance Income per vehicle retailed</v>
      </c>
      <c r="AO2217" s="35"/>
      <c r="AP2217" s="35"/>
      <c r="AQ2217" s="35"/>
    </row>
    <row r="2218" spans="1:43" x14ac:dyDescent="0.25">
      <c r="A2218" s="27" t="s">
        <v>103</v>
      </c>
      <c r="B2218" s="27" t="s">
        <v>104</v>
      </c>
      <c r="C2218" s="27" t="s">
        <v>671</v>
      </c>
      <c r="D2218" s="27" t="s">
        <v>236</v>
      </c>
      <c r="E2218" s="27" t="s">
        <v>676</v>
      </c>
      <c r="F2218" s="27" t="s">
        <v>759</v>
      </c>
      <c r="G2218" s="27" t="s">
        <v>760</v>
      </c>
      <c r="H2218" s="34" t="s">
        <v>14</v>
      </c>
      <c r="I2218" s="34" t="s">
        <v>761</v>
      </c>
      <c r="J2218" s="34" t="str">
        <f t="shared" si="171"/>
        <v>F&amp;IFinance Income per vehicle retailed</v>
      </c>
      <c r="K2218" s="34" t="str">
        <f t="shared" si="172"/>
        <v>360Finance income - New Toyota</v>
      </c>
      <c r="L2218" s="28">
        <f>+SUMIF('TB 4-24'!M:M,$AL2218,'TB 4-24'!G:G)</f>
        <v>0</v>
      </c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>
        <f>+SUMIF('Input Sheet'!$S:$S,$AL2218,'Input Sheet'!C:C)</f>
        <v>0</v>
      </c>
      <c r="Z2218" s="28">
        <f>+SUMIF('Input Sheet'!$S:$S,$AL2218,'Input Sheet'!D:D)</f>
        <v>0</v>
      </c>
      <c r="AA2218" s="28">
        <f>+SUMIF('Input Sheet'!$S:$S,$AL2218,'Input Sheet'!E:E)</f>
        <v>0</v>
      </c>
      <c r="AB2218" s="28">
        <f>+SUMIF('Input Sheet'!$S:$S,$AL2218,'Input Sheet'!F:F)</f>
        <v>0</v>
      </c>
      <c r="AC2218" s="28">
        <f>+SUMIF('Input Sheet'!$S:$S,$AL2218,'Input Sheet'!G:G)</f>
        <v>0</v>
      </c>
      <c r="AD2218" s="28">
        <f>+SUMIF('Input Sheet'!$S:$S,$AL2218,'Input Sheet'!H:H)</f>
        <v>0</v>
      </c>
      <c r="AE2218" s="28">
        <f>+SUMIF('Input Sheet'!$S:$S,$AL2218,'Input Sheet'!I:I)</f>
        <v>0</v>
      </c>
      <c r="AF2218" s="28">
        <f>+SUMIF('Input Sheet'!$S:$S,$AL2218,'Input Sheet'!J:J)</f>
        <v>0</v>
      </c>
      <c r="AG2218" s="28">
        <f>+SUMIF('Input Sheet'!$S:$S,$AL2218,'Input Sheet'!K:K)</f>
        <v>0</v>
      </c>
      <c r="AH2218" s="28">
        <f>+SUMIF('Input Sheet'!$S:$S,$AL2218,'Input Sheet'!L:L)</f>
        <v>0</v>
      </c>
      <c r="AI2218" s="28">
        <f>+SUMIF('Input Sheet'!$S:$S,$AL2218,'Input Sheet'!M:M)</f>
        <v>0</v>
      </c>
      <c r="AJ2218" s="28">
        <f>+SUMIF('Input Sheet'!$S:$S,$AL2218,'Input Sheet'!N:N)</f>
        <v>0</v>
      </c>
      <c r="AK2218" s="28"/>
      <c r="AL2218" s="27" t="str">
        <f t="shared" si="173"/>
        <v>360-3170R</v>
      </c>
      <c r="AM2218" s="34" t="str">
        <f t="shared" si="174"/>
        <v>F&amp;I</v>
      </c>
      <c r="AN2218" s="34" t="str">
        <f t="shared" si="175"/>
        <v>F&amp;IFinance Income per vehicle retailed</v>
      </c>
      <c r="AO2218" s="35"/>
      <c r="AP2218" s="35"/>
      <c r="AQ2218" s="35"/>
    </row>
    <row r="2219" spans="1:43" x14ac:dyDescent="0.25">
      <c r="A2219" s="27" t="s">
        <v>103</v>
      </c>
      <c r="B2219" s="27" t="s">
        <v>104</v>
      </c>
      <c r="C2219" s="27" t="s">
        <v>104</v>
      </c>
      <c r="D2219" s="27" t="s">
        <v>236</v>
      </c>
      <c r="E2219" s="27" t="s">
        <v>679</v>
      </c>
      <c r="F2219" s="27" t="s">
        <v>759</v>
      </c>
      <c r="G2219" s="27" t="s">
        <v>760</v>
      </c>
      <c r="H2219" s="34" t="s">
        <v>14</v>
      </c>
      <c r="I2219" s="34" t="s">
        <v>761</v>
      </c>
      <c r="J2219" s="34" t="str">
        <f t="shared" si="171"/>
        <v>F&amp;IFinance Income per vehicle retailed</v>
      </c>
      <c r="K2219" s="34" t="str">
        <f t="shared" si="172"/>
        <v>160Finance income - New Toyota</v>
      </c>
      <c r="L2219" s="28">
        <f>+SUMIF('TB 4-24'!M:M,$AL2219,'TB 4-24'!G:G)</f>
        <v>0</v>
      </c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>
        <f>+SUMIF('Input Sheet'!$S:$S,$AL2219,'Input Sheet'!C:C)</f>
        <v>0</v>
      </c>
      <c r="Z2219" s="28">
        <f>+SUMIF('Input Sheet'!$S:$S,$AL2219,'Input Sheet'!D:D)</f>
        <v>0</v>
      </c>
      <c r="AA2219" s="28">
        <f>+SUMIF('Input Sheet'!$S:$S,$AL2219,'Input Sheet'!E:E)</f>
        <v>0</v>
      </c>
      <c r="AB2219" s="28">
        <f>+SUMIF('Input Sheet'!$S:$S,$AL2219,'Input Sheet'!F:F)</f>
        <v>0</v>
      </c>
      <c r="AC2219" s="28">
        <f>+SUMIF('Input Sheet'!$S:$S,$AL2219,'Input Sheet'!G:G)</f>
        <v>0</v>
      </c>
      <c r="AD2219" s="28">
        <f>+SUMIF('Input Sheet'!$S:$S,$AL2219,'Input Sheet'!H:H)</f>
        <v>0</v>
      </c>
      <c r="AE2219" s="28">
        <f>+SUMIF('Input Sheet'!$S:$S,$AL2219,'Input Sheet'!I:I)</f>
        <v>0</v>
      </c>
      <c r="AF2219" s="28">
        <f>+SUMIF('Input Sheet'!$S:$S,$AL2219,'Input Sheet'!J:J)</f>
        <v>0</v>
      </c>
      <c r="AG2219" s="28">
        <f>+SUMIF('Input Sheet'!$S:$S,$AL2219,'Input Sheet'!K:K)</f>
        <v>0</v>
      </c>
      <c r="AH2219" s="28">
        <f>+SUMIF('Input Sheet'!$S:$S,$AL2219,'Input Sheet'!L:L)</f>
        <v>0</v>
      </c>
      <c r="AI2219" s="28">
        <f>+SUMIF('Input Sheet'!$S:$S,$AL2219,'Input Sheet'!M:M)</f>
        <v>0</v>
      </c>
      <c r="AJ2219" s="28">
        <f>+SUMIF('Input Sheet'!$S:$S,$AL2219,'Input Sheet'!N:N)</f>
        <v>0</v>
      </c>
      <c r="AK2219" s="28"/>
      <c r="AL2219" s="27" t="str">
        <f t="shared" si="173"/>
        <v>160-3170R</v>
      </c>
      <c r="AM2219" s="34" t="str">
        <f t="shared" si="174"/>
        <v>F&amp;I</v>
      </c>
      <c r="AN2219" s="34" t="str">
        <f t="shared" si="175"/>
        <v>F&amp;IFinance Income per vehicle retailed</v>
      </c>
      <c r="AO2219" s="35"/>
      <c r="AP2219" s="35"/>
      <c r="AQ2219" s="35"/>
    </row>
    <row r="2220" spans="1:43" x14ac:dyDescent="0.25">
      <c r="A2220" s="27" t="s">
        <v>103</v>
      </c>
      <c r="B2220" s="27" t="s">
        <v>104</v>
      </c>
      <c r="C2220" s="27" t="s">
        <v>663</v>
      </c>
      <c r="D2220" s="27" t="s">
        <v>238</v>
      </c>
      <c r="E2220" s="27" t="s">
        <v>670</v>
      </c>
      <c r="F2220" s="27" t="s">
        <v>762</v>
      </c>
      <c r="G2220" s="27" t="s">
        <v>763</v>
      </c>
      <c r="H2220" s="34" t="s">
        <v>14</v>
      </c>
      <c r="I2220" s="34" t="s">
        <v>761</v>
      </c>
      <c r="J2220" s="34" t="str">
        <f t="shared" si="171"/>
        <v>F&amp;IFinance Income per vehicle retailed</v>
      </c>
      <c r="K2220" s="34" t="str">
        <f t="shared" si="172"/>
        <v>460Finance income - Used Toyota</v>
      </c>
      <c r="L2220" s="28">
        <f>+SUMIF('TB 4-24'!M:M,$AL2220,'TB 4-24'!G:G)</f>
        <v>0</v>
      </c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>
        <f>+SUMIF('Input Sheet'!$S:$S,$AL2220,'Input Sheet'!C:C)</f>
        <v>0</v>
      </c>
      <c r="Z2220" s="28">
        <f>+SUMIF('Input Sheet'!$S:$S,$AL2220,'Input Sheet'!D:D)</f>
        <v>0</v>
      </c>
      <c r="AA2220" s="28">
        <f>+SUMIF('Input Sheet'!$S:$S,$AL2220,'Input Sheet'!E:E)</f>
        <v>0</v>
      </c>
      <c r="AB2220" s="28">
        <f>+SUMIF('Input Sheet'!$S:$S,$AL2220,'Input Sheet'!F:F)</f>
        <v>0</v>
      </c>
      <c r="AC2220" s="28">
        <f>+SUMIF('Input Sheet'!$S:$S,$AL2220,'Input Sheet'!G:G)</f>
        <v>0</v>
      </c>
      <c r="AD2220" s="28">
        <f>+SUMIF('Input Sheet'!$S:$S,$AL2220,'Input Sheet'!H:H)</f>
        <v>0</v>
      </c>
      <c r="AE2220" s="28">
        <f>+SUMIF('Input Sheet'!$S:$S,$AL2220,'Input Sheet'!I:I)</f>
        <v>0</v>
      </c>
      <c r="AF2220" s="28">
        <f>+SUMIF('Input Sheet'!$S:$S,$AL2220,'Input Sheet'!J:J)</f>
        <v>0</v>
      </c>
      <c r="AG2220" s="28">
        <f>+SUMIF('Input Sheet'!$S:$S,$AL2220,'Input Sheet'!K:K)</f>
        <v>0</v>
      </c>
      <c r="AH2220" s="28">
        <f>+SUMIF('Input Sheet'!$S:$S,$AL2220,'Input Sheet'!L:L)</f>
        <v>0</v>
      </c>
      <c r="AI2220" s="28">
        <f>+SUMIF('Input Sheet'!$S:$S,$AL2220,'Input Sheet'!M:M)</f>
        <v>0</v>
      </c>
      <c r="AJ2220" s="28">
        <f>+SUMIF('Input Sheet'!$S:$S,$AL2220,'Input Sheet'!N:N)</f>
        <v>0</v>
      </c>
      <c r="AK2220" s="28"/>
      <c r="AL2220" s="27" t="str">
        <f t="shared" si="173"/>
        <v>460-3260</v>
      </c>
      <c r="AM2220" s="34" t="str">
        <f t="shared" si="174"/>
        <v>F&amp;I</v>
      </c>
      <c r="AN2220" s="34" t="str">
        <f t="shared" si="175"/>
        <v>F&amp;IFinance Income per vehicle retailed</v>
      </c>
      <c r="AO2220" s="35"/>
      <c r="AP2220" s="35"/>
      <c r="AQ2220" s="35"/>
    </row>
    <row r="2221" spans="1:43" x14ac:dyDescent="0.25">
      <c r="A2221" s="27" t="s">
        <v>103</v>
      </c>
      <c r="B2221" s="27" t="s">
        <v>104</v>
      </c>
      <c r="C2221" s="27" t="s">
        <v>671</v>
      </c>
      <c r="D2221" s="27" t="s">
        <v>238</v>
      </c>
      <c r="E2221" s="27" t="s">
        <v>676</v>
      </c>
      <c r="F2221" s="27" t="s">
        <v>762</v>
      </c>
      <c r="G2221" s="27" t="s">
        <v>763</v>
      </c>
      <c r="H2221" s="34" t="s">
        <v>14</v>
      </c>
      <c r="I2221" s="34" t="s">
        <v>761</v>
      </c>
      <c r="J2221" s="34" t="str">
        <f t="shared" si="171"/>
        <v>F&amp;IFinance Income per vehicle retailed</v>
      </c>
      <c r="K2221" s="34" t="str">
        <f t="shared" si="172"/>
        <v>360Finance income - Used Toyota</v>
      </c>
      <c r="L2221" s="28">
        <f>+SUMIF('TB 4-24'!M:M,$AL2221,'TB 4-24'!G:G)</f>
        <v>0</v>
      </c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>
        <f>+SUMIF('Input Sheet'!$S:$S,$AL2221,'Input Sheet'!C:C)</f>
        <v>0</v>
      </c>
      <c r="Z2221" s="28">
        <f>+SUMIF('Input Sheet'!$S:$S,$AL2221,'Input Sheet'!D:D)</f>
        <v>0</v>
      </c>
      <c r="AA2221" s="28">
        <f>+SUMIF('Input Sheet'!$S:$S,$AL2221,'Input Sheet'!E:E)</f>
        <v>0</v>
      </c>
      <c r="AB2221" s="28">
        <f>+SUMIF('Input Sheet'!$S:$S,$AL2221,'Input Sheet'!F:F)</f>
        <v>0</v>
      </c>
      <c r="AC2221" s="28">
        <f>+SUMIF('Input Sheet'!$S:$S,$AL2221,'Input Sheet'!G:G)</f>
        <v>0</v>
      </c>
      <c r="AD2221" s="28">
        <f>+SUMIF('Input Sheet'!$S:$S,$AL2221,'Input Sheet'!H:H)</f>
        <v>0</v>
      </c>
      <c r="AE2221" s="28">
        <f>+SUMIF('Input Sheet'!$S:$S,$AL2221,'Input Sheet'!I:I)</f>
        <v>0</v>
      </c>
      <c r="AF2221" s="28">
        <f>+SUMIF('Input Sheet'!$S:$S,$AL2221,'Input Sheet'!J:J)</f>
        <v>0</v>
      </c>
      <c r="AG2221" s="28">
        <f>+SUMIF('Input Sheet'!$S:$S,$AL2221,'Input Sheet'!K:K)</f>
        <v>0</v>
      </c>
      <c r="AH2221" s="28">
        <f>+SUMIF('Input Sheet'!$S:$S,$AL2221,'Input Sheet'!L:L)</f>
        <v>0</v>
      </c>
      <c r="AI2221" s="28">
        <f>+SUMIF('Input Sheet'!$S:$S,$AL2221,'Input Sheet'!M:M)</f>
        <v>0</v>
      </c>
      <c r="AJ2221" s="28">
        <f>+SUMIF('Input Sheet'!$S:$S,$AL2221,'Input Sheet'!N:N)</f>
        <v>0</v>
      </c>
      <c r="AK2221" s="28"/>
      <c r="AL2221" s="27" t="str">
        <f t="shared" si="173"/>
        <v>360-3260</v>
      </c>
      <c r="AM2221" s="34" t="str">
        <f t="shared" si="174"/>
        <v>F&amp;I</v>
      </c>
      <c r="AN2221" s="34" t="str">
        <f t="shared" si="175"/>
        <v>F&amp;IFinance Income per vehicle retailed</v>
      </c>
      <c r="AO2221" s="35"/>
      <c r="AP2221" s="35"/>
      <c r="AQ2221" s="35"/>
    </row>
    <row r="2222" spans="1:43" x14ac:dyDescent="0.25">
      <c r="A2222" s="27" t="s">
        <v>103</v>
      </c>
      <c r="B2222" s="27" t="s">
        <v>104</v>
      </c>
      <c r="C2222" s="27" t="s">
        <v>104</v>
      </c>
      <c r="D2222" s="27" t="s">
        <v>238</v>
      </c>
      <c r="E2222" s="27" t="s">
        <v>641</v>
      </c>
      <c r="F2222" s="27" t="s">
        <v>762</v>
      </c>
      <c r="G2222" s="27" t="s">
        <v>763</v>
      </c>
      <c r="H2222" s="34" t="s">
        <v>14</v>
      </c>
      <c r="I2222" s="34" t="s">
        <v>761</v>
      </c>
      <c r="J2222" s="34" t="str">
        <f t="shared" si="171"/>
        <v>F&amp;IFinance Income per vehicle retailed</v>
      </c>
      <c r="K2222" s="34" t="str">
        <f t="shared" si="172"/>
        <v>170Finance income - Used Toyota</v>
      </c>
      <c r="L2222" s="28">
        <f>+SUMIF('TB 4-24'!M:M,$AL2222,'TB 4-24'!G:G)</f>
        <v>0</v>
      </c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>
        <f>+SUMIF('Input Sheet'!$S:$S,$AL2222,'Input Sheet'!C:C)</f>
        <v>0</v>
      </c>
      <c r="Z2222" s="28">
        <f>+SUMIF('Input Sheet'!$S:$S,$AL2222,'Input Sheet'!D:D)</f>
        <v>0</v>
      </c>
      <c r="AA2222" s="28">
        <f>+SUMIF('Input Sheet'!$S:$S,$AL2222,'Input Sheet'!E:E)</f>
        <v>0</v>
      </c>
      <c r="AB2222" s="28">
        <f>+SUMIF('Input Sheet'!$S:$S,$AL2222,'Input Sheet'!F:F)</f>
        <v>0</v>
      </c>
      <c r="AC2222" s="28">
        <f>+SUMIF('Input Sheet'!$S:$S,$AL2222,'Input Sheet'!G:G)</f>
        <v>0</v>
      </c>
      <c r="AD2222" s="28">
        <f>+SUMIF('Input Sheet'!$S:$S,$AL2222,'Input Sheet'!H:H)</f>
        <v>0</v>
      </c>
      <c r="AE2222" s="28">
        <f>+SUMIF('Input Sheet'!$S:$S,$AL2222,'Input Sheet'!I:I)</f>
        <v>0</v>
      </c>
      <c r="AF2222" s="28">
        <f>+SUMIF('Input Sheet'!$S:$S,$AL2222,'Input Sheet'!J:J)</f>
        <v>0</v>
      </c>
      <c r="AG2222" s="28">
        <f>+SUMIF('Input Sheet'!$S:$S,$AL2222,'Input Sheet'!K:K)</f>
        <v>0</v>
      </c>
      <c r="AH2222" s="28">
        <f>+SUMIF('Input Sheet'!$S:$S,$AL2222,'Input Sheet'!L:L)</f>
        <v>0</v>
      </c>
      <c r="AI2222" s="28">
        <f>+SUMIF('Input Sheet'!$S:$S,$AL2222,'Input Sheet'!M:M)</f>
        <v>0</v>
      </c>
      <c r="AJ2222" s="28">
        <f>+SUMIF('Input Sheet'!$S:$S,$AL2222,'Input Sheet'!N:N)</f>
        <v>0</v>
      </c>
      <c r="AK2222" s="28"/>
      <c r="AL2222" s="27" t="str">
        <f t="shared" si="173"/>
        <v>170-3260</v>
      </c>
      <c r="AM2222" s="34" t="str">
        <f t="shared" si="174"/>
        <v>F&amp;I</v>
      </c>
      <c r="AN2222" s="34" t="str">
        <f t="shared" si="175"/>
        <v>F&amp;IFinance Income per vehicle retailed</v>
      </c>
      <c r="AO2222" s="35"/>
      <c r="AP2222" s="35"/>
      <c r="AQ2222" s="35"/>
    </row>
    <row r="2223" spans="1:43" x14ac:dyDescent="0.25">
      <c r="A2223" s="27" t="s">
        <v>103</v>
      </c>
      <c r="B2223" s="27" t="s">
        <v>104</v>
      </c>
      <c r="C2223" s="27" t="s">
        <v>657</v>
      </c>
      <c r="D2223" s="27" t="s">
        <v>238</v>
      </c>
      <c r="E2223" s="27" t="s">
        <v>662</v>
      </c>
      <c r="F2223" s="27" t="s">
        <v>762</v>
      </c>
      <c r="G2223" s="27" t="s">
        <v>763</v>
      </c>
      <c r="H2223" s="34" t="s">
        <v>14</v>
      </c>
      <c r="I2223" s="34" t="s">
        <v>761</v>
      </c>
      <c r="J2223" s="34" t="str">
        <f t="shared" si="171"/>
        <v>F&amp;IFinance Income per vehicle retailed</v>
      </c>
      <c r="K2223" s="34" t="str">
        <f t="shared" si="172"/>
        <v>260Finance income - Used Toyota</v>
      </c>
      <c r="L2223" s="28">
        <f>+SUMIF('TB 4-24'!M:M,$AL2223,'TB 4-24'!G:G)</f>
        <v>0</v>
      </c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>
        <f>+SUMIF('Input Sheet'!$S:$S,$AL2223,'Input Sheet'!C:C)</f>
        <v>0</v>
      </c>
      <c r="Z2223" s="28">
        <f>+SUMIF('Input Sheet'!$S:$S,$AL2223,'Input Sheet'!D:D)</f>
        <v>0</v>
      </c>
      <c r="AA2223" s="28">
        <f>+SUMIF('Input Sheet'!$S:$S,$AL2223,'Input Sheet'!E:E)</f>
        <v>0</v>
      </c>
      <c r="AB2223" s="28">
        <f>+SUMIF('Input Sheet'!$S:$S,$AL2223,'Input Sheet'!F:F)</f>
        <v>0</v>
      </c>
      <c r="AC2223" s="28">
        <f>+SUMIF('Input Sheet'!$S:$S,$AL2223,'Input Sheet'!G:G)</f>
        <v>0</v>
      </c>
      <c r="AD2223" s="28">
        <f>+SUMIF('Input Sheet'!$S:$S,$AL2223,'Input Sheet'!H:H)</f>
        <v>0</v>
      </c>
      <c r="AE2223" s="28">
        <f>+SUMIF('Input Sheet'!$S:$S,$AL2223,'Input Sheet'!I:I)</f>
        <v>0</v>
      </c>
      <c r="AF2223" s="28">
        <f>+SUMIF('Input Sheet'!$S:$S,$AL2223,'Input Sheet'!J:J)</f>
        <v>0</v>
      </c>
      <c r="AG2223" s="28">
        <f>+SUMIF('Input Sheet'!$S:$S,$AL2223,'Input Sheet'!K:K)</f>
        <v>0</v>
      </c>
      <c r="AH2223" s="28">
        <f>+SUMIF('Input Sheet'!$S:$S,$AL2223,'Input Sheet'!L:L)</f>
        <v>0</v>
      </c>
      <c r="AI2223" s="28">
        <f>+SUMIF('Input Sheet'!$S:$S,$AL2223,'Input Sheet'!M:M)</f>
        <v>0</v>
      </c>
      <c r="AJ2223" s="28">
        <f>+SUMIF('Input Sheet'!$S:$S,$AL2223,'Input Sheet'!N:N)</f>
        <v>0</v>
      </c>
      <c r="AK2223" s="28"/>
      <c r="AL2223" s="27" t="str">
        <f t="shared" si="173"/>
        <v>260-3260</v>
      </c>
      <c r="AM2223" s="34" t="str">
        <f t="shared" si="174"/>
        <v>F&amp;I</v>
      </c>
      <c r="AN2223" s="34" t="str">
        <f t="shared" si="175"/>
        <v>F&amp;IFinance Income per vehicle retailed</v>
      </c>
      <c r="AO2223" s="35"/>
      <c r="AP2223" s="35"/>
      <c r="AQ2223" s="35"/>
    </row>
    <row r="2224" spans="1:43" x14ac:dyDescent="0.25">
      <c r="A2224" s="27" t="s">
        <v>103</v>
      </c>
      <c r="B2224" s="27" t="s">
        <v>104</v>
      </c>
      <c r="C2224" s="27" t="s">
        <v>104</v>
      </c>
      <c r="D2224" s="27" t="s">
        <v>238</v>
      </c>
      <c r="E2224" s="27" t="s">
        <v>679</v>
      </c>
      <c r="F2224" s="27" t="s">
        <v>762</v>
      </c>
      <c r="G2224" s="27" t="s">
        <v>763</v>
      </c>
      <c r="H2224" s="34" t="s">
        <v>14</v>
      </c>
      <c r="I2224" s="34" t="s">
        <v>761</v>
      </c>
      <c r="J2224" s="34" t="str">
        <f t="shared" si="171"/>
        <v>F&amp;IFinance Income per vehicle retailed</v>
      </c>
      <c r="K2224" s="34" t="str">
        <f t="shared" si="172"/>
        <v>160Finance income - Used Toyota</v>
      </c>
      <c r="L2224" s="28">
        <f>+SUMIF('TB 4-24'!M:M,$AL2224,'TB 4-24'!G:G)</f>
        <v>0</v>
      </c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>
        <f>+SUMIF('Input Sheet'!$S:$S,$AL2224,'Input Sheet'!C:C)</f>
        <v>0</v>
      </c>
      <c r="Z2224" s="28">
        <f>+SUMIF('Input Sheet'!$S:$S,$AL2224,'Input Sheet'!D:D)</f>
        <v>0</v>
      </c>
      <c r="AA2224" s="28">
        <f>+SUMIF('Input Sheet'!$S:$S,$AL2224,'Input Sheet'!E:E)</f>
        <v>0</v>
      </c>
      <c r="AB2224" s="28">
        <f>+SUMIF('Input Sheet'!$S:$S,$AL2224,'Input Sheet'!F:F)</f>
        <v>0</v>
      </c>
      <c r="AC2224" s="28">
        <f>+SUMIF('Input Sheet'!$S:$S,$AL2224,'Input Sheet'!G:G)</f>
        <v>0</v>
      </c>
      <c r="AD2224" s="28">
        <f>+SUMIF('Input Sheet'!$S:$S,$AL2224,'Input Sheet'!H:H)</f>
        <v>0</v>
      </c>
      <c r="AE2224" s="28">
        <f>+SUMIF('Input Sheet'!$S:$S,$AL2224,'Input Sheet'!I:I)</f>
        <v>0</v>
      </c>
      <c r="AF2224" s="28">
        <f>+SUMIF('Input Sheet'!$S:$S,$AL2224,'Input Sheet'!J:J)</f>
        <v>0</v>
      </c>
      <c r="AG2224" s="28">
        <f>+SUMIF('Input Sheet'!$S:$S,$AL2224,'Input Sheet'!K:K)</f>
        <v>0</v>
      </c>
      <c r="AH2224" s="28">
        <f>+SUMIF('Input Sheet'!$S:$S,$AL2224,'Input Sheet'!L:L)</f>
        <v>0</v>
      </c>
      <c r="AI2224" s="28">
        <f>+SUMIF('Input Sheet'!$S:$S,$AL2224,'Input Sheet'!M:M)</f>
        <v>0</v>
      </c>
      <c r="AJ2224" s="28">
        <f>+SUMIF('Input Sheet'!$S:$S,$AL2224,'Input Sheet'!N:N)</f>
        <v>0</v>
      </c>
      <c r="AK2224" s="28"/>
      <c r="AL2224" s="27" t="str">
        <f t="shared" si="173"/>
        <v>160-3260</v>
      </c>
      <c r="AM2224" s="34" t="str">
        <f t="shared" si="174"/>
        <v>F&amp;I</v>
      </c>
      <c r="AN2224" s="34" t="str">
        <f t="shared" si="175"/>
        <v>F&amp;IFinance Income per vehicle retailed</v>
      </c>
      <c r="AO2224" s="35"/>
      <c r="AP2224" s="35"/>
      <c r="AQ2224" s="35"/>
    </row>
    <row r="2225" spans="1:43" x14ac:dyDescent="0.25">
      <c r="A2225" s="27" t="s">
        <v>103</v>
      </c>
      <c r="B2225" s="27" t="s">
        <v>104</v>
      </c>
      <c r="C2225" s="27" t="s">
        <v>657</v>
      </c>
      <c r="D2225" s="27" t="s">
        <v>237</v>
      </c>
      <c r="E2225" s="27" t="s">
        <v>662</v>
      </c>
      <c r="F2225" s="27" t="s">
        <v>762</v>
      </c>
      <c r="G2225" s="27" t="s">
        <v>763</v>
      </c>
      <c r="H2225" s="34" t="s">
        <v>14</v>
      </c>
      <c r="I2225" s="34" t="s">
        <v>761</v>
      </c>
      <c r="J2225" s="34" t="str">
        <f t="shared" si="171"/>
        <v>F&amp;IFinance Income per vehicle retailed</v>
      </c>
      <c r="K2225" s="34" t="str">
        <f t="shared" si="172"/>
        <v>260Finance income - Used Toyota</v>
      </c>
      <c r="L2225" s="28">
        <f>+SUMIF('TB 4-24'!M:M,$AL2225,'TB 4-24'!G:G)</f>
        <v>0</v>
      </c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>
        <f>+SUMIF('Input Sheet'!$S:$S,$AL2225,'Input Sheet'!C:C)</f>
        <v>0</v>
      </c>
      <c r="Z2225" s="28">
        <f>+SUMIF('Input Sheet'!$S:$S,$AL2225,'Input Sheet'!D:D)</f>
        <v>0</v>
      </c>
      <c r="AA2225" s="28">
        <f>+SUMIF('Input Sheet'!$S:$S,$AL2225,'Input Sheet'!E:E)</f>
        <v>0</v>
      </c>
      <c r="AB2225" s="28">
        <f>+SUMIF('Input Sheet'!$S:$S,$AL2225,'Input Sheet'!F:F)</f>
        <v>0</v>
      </c>
      <c r="AC2225" s="28">
        <f>+SUMIF('Input Sheet'!$S:$S,$AL2225,'Input Sheet'!G:G)</f>
        <v>0</v>
      </c>
      <c r="AD2225" s="28">
        <f>+SUMIF('Input Sheet'!$S:$S,$AL2225,'Input Sheet'!H:H)</f>
        <v>0</v>
      </c>
      <c r="AE2225" s="28">
        <f>+SUMIF('Input Sheet'!$S:$S,$AL2225,'Input Sheet'!I:I)</f>
        <v>0</v>
      </c>
      <c r="AF2225" s="28">
        <f>+SUMIF('Input Sheet'!$S:$S,$AL2225,'Input Sheet'!J:J)</f>
        <v>0</v>
      </c>
      <c r="AG2225" s="28">
        <f>+SUMIF('Input Sheet'!$S:$S,$AL2225,'Input Sheet'!K:K)</f>
        <v>0</v>
      </c>
      <c r="AH2225" s="28">
        <f>+SUMIF('Input Sheet'!$S:$S,$AL2225,'Input Sheet'!L:L)</f>
        <v>0</v>
      </c>
      <c r="AI2225" s="28">
        <f>+SUMIF('Input Sheet'!$S:$S,$AL2225,'Input Sheet'!M:M)</f>
        <v>0</v>
      </c>
      <c r="AJ2225" s="28">
        <f>+SUMIF('Input Sheet'!$S:$S,$AL2225,'Input Sheet'!N:N)</f>
        <v>0</v>
      </c>
      <c r="AK2225" s="28"/>
      <c r="AL2225" s="27" t="str">
        <f t="shared" si="173"/>
        <v>260-3261</v>
      </c>
      <c r="AM2225" s="34" t="str">
        <f t="shared" si="174"/>
        <v>F&amp;I</v>
      </c>
      <c r="AN2225" s="34" t="str">
        <f t="shared" si="175"/>
        <v>F&amp;IFinance Income per vehicle retailed</v>
      </c>
      <c r="AO2225" s="35"/>
      <c r="AP2225" s="35"/>
      <c r="AQ2225" s="35"/>
    </row>
    <row r="2226" spans="1:43" x14ac:dyDescent="0.25">
      <c r="A2226" s="27" t="s">
        <v>103</v>
      </c>
      <c r="B2226" s="27" t="s">
        <v>104</v>
      </c>
      <c r="C2226" s="27" t="s">
        <v>663</v>
      </c>
      <c r="D2226" s="27" t="s">
        <v>237</v>
      </c>
      <c r="E2226" s="27" t="s">
        <v>670</v>
      </c>
      <c r="F2226" s="27" t="s">
        <v>762</v>
      </c>
      <c r="G2226" s="27" t="s">
        <v>763</v>
      </c>
      <c r="H2226" s="34" t="s">
        <v>14</v>
      </c>
      <c r="I2226" s="34" t="s">
        <v>761</v>
      </c>
      <c r="J2226" s="34" t="str">
        <f t="shared" si="171"/>
        <v>F&amp;IFinance Income per vehicle retailed</v>
      </c>
      <c r="K2226" s="34" t="str">
        <f t="shared" si="172"/>
        <v>460Finance income - Used Toyota</v>
      </c>
      <c r="L2226" s="28">
        <f>+SUMIF('TB 4-24'!M:M,$AL2226,'TB 4-24'!G:G)</f>
        <v>0</v>
      </c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>
        <f>+SUMIF('Input Sheet'!$S:$S,$AL2226,'Input Sheet'!C:C)</f>
        <v>0</v>
      </c>
      <c r="Z2226" s="28">
        <f>+SUMIF('Input Sheet'!$S:$S,$AL2226,'Input Sheet'!D:D)</f>
        <v>0</v>
      </c>
      <c r="AA2226" s="28">
        <f>+SUMIF('Input Sheet'!$S:$S,$AL2226,'Input Sheet'!E:E)</f>
        <v>0</v>
      </c>
      <c r="AB2226" s="28">
        <f>+SUMIF('Input Sheet'!$S:$S,$AL2226,'Input Sheet'!F:F)</f>
        <v>0</v>
      </c>
      <c r="AC2226" s="28">
        <f>+SUMIF('Input Sheet'!$S:$S,$AL2226,'Input Sheet'!G:G)</f>
        <v>0</v>
      </c>
      <c r="AD2226" s="28">
        <f>+SUMIF('Input Sheet'!$S:$S,$AL2226,'Input Sheet'!H:H)</f>
        <v>0</v>
      </c>
      <c r="AE2226" s="28">
        <f>+SUMIF('Input Sheet'!$S:$S,$AL2226,'Input Sheet'!I:I)</f>
        <v>0</v>
      </c>
      <c r="AF2226" s="28">
        <f>+SUMIF('Input Sheet'!$S:$S,$AL2226,'Input Sheet'!J:J)</f>
        <v>0</v>
      </c>
      <c r="AG2226" s="28">
        <f>+SUMIF('Input Sheet'!$S:$S,$AL2226,'Input Sheet'!K:K)</f>
        <v>0</v>
      </c>
      <c r="AH2226" s="28">
        <f>+SUMIF('Input Sheet'!$S:$S,$AL2226,'Input Sheet'!L:L)</f>
        <v>0</v>
      </c>
      <c r="AI2226" s="28">
        <f>+SUMIF('Input Sheet'!$S:$S,$AL2226,'Input Sheet'!M:M)</f>
        <v>0</v>
      </c>
      <c r="AJ2226" s="28">
        <f>+SUMIF('Input Sheet'!$S:$S,$AL2226,'Input Sheet'!N:N)</f>
        <v>0</v>
      </c>
      <c r="AK2226" s="28"/>
      <c r="AL2226" s="27" t="str">
        <f t="shared" si="173"/>
        <v>460-3261</v>
      </c>
      <c r="AM2226" s="34" t="str">
        <f t="shared" si="174"/>
        <v>F&amp;I</v>
      </c>
      <c r="AN2226" s="34" t="str">
        <f t="shared" si="175"/>
        <v>F&amp;IFinance Income per vehicle retailed</v>
      </c>
      <c r="AO2226" s="35"/>
      <c r="AP2226" s="35"/>
      <c r="AQ2226" s="35"/>
    </row>
    <row r="2227" spans="1:43" x14ac:dyDescent="0.25">
      <c r="A2227" s="27" t="s">
        <v>103</v>
      </c>
      <c r="B2227" s="27" t="s">
        <v>104</v>
      </c>
      <c r="C2227" s="27" t="s">
        <v>671</v>
      </c>
      <c r="D2227" s="27" t="s">
        <v>237</v>
      </c>
      <c r="E2227" s="27" t="s">
        <v>676</v>
      </c>
      <c r="F2227" s="27" t="s">
        <v>762</v>
      </c>
      <c r="G2227" s="27" t="s">
        <v>763</v>
      </c>
      <c r="H2227" s="34" t="s">
        <v>14</v>
      </c>
      <c r="I2227" s="34" t="s">
        <v>761</v>
      </c>
      <c r="J2227" s="34" t="str">
        <f t="shared" si="171"/>
        <v>F&amp;IFinance Income per vehicle retailed</v>
      </c>
      <c r="K2227" s="34" t="str">
        <f t="shared" si="172"/>
        <v>360Finance income - Used Toyota</v>
      </c>
      <c r="L2227" s="28">
        <f>+SUMIF('TB 4-24'!M:M,$AL2227,'TB 4-24'!G:G)</f>
        <v>0</v>
      </c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>
        <f>+SUMIF('Input Sheet'!$S:$S,$AL2227,'Input Sheet'!C:C)</f>
        <v>0</v>
      </c>
      <c r="Z2227" s="28">
        <f>+SUMIF('Input Sheet'!$S:$S,$AL2227,'Input Sheet'!D:D)</f>
        <v>0</v>
      </c>
      <c r="AA2227" s="28">
        <f>+SUMIF('Input Sheet'!$S:$S,$AL2227,'Input Sheet'!E:E)</f>
        <v>0</v>
      </c>
      <c r="AB2227" s="28">
        <f>+SUMIF('Input Sheet'!$S:$S,$AL2227,'Input Sheet'!F:F)</f>
        <v>0</v>
      </c>
      <c r="AC2227" s="28">
        <f>+SUMIF('Input Sheet'!$S:$S,$AL2227,'Input Sheet'!G:G)</f>
        <v>0</v>
      </c>
      <c r="AD2227" s="28">
        <f>+SUMIF('Input Sheet'!$S:$S,$AL2227,'Input Sheet'!H:H)</f>
        <v>0</v>
      </c>
      <c r="AE2227" s="28">
        <f>+SUMIF('Input Sheet'!$S:$S,$AL2227,'Input Sheet'!I:I)</f>
        <v>0</v>
      </c>
      <c r="AF2227" s="28">
        <f>+SUMIF('Input Sheet'!$S:$S,$AL2227,'Input Sheet'!J:J)</f>
        <v>0</v>
      </c>
      <c r="AG2227" s="28">
        <f>+SUMIF('Input Sheet'!$S:$S,$AL2227,'Input Sheet'!K:K)</f>
        <v>0</v>
      </c>
      <c r="AH2227" s="28">
        <f>+SUMIF('Input Sheet'!$S:$S,$AL2227,'Input Sheet'!L:L)</f>
        <v>0</v>
      </c>
      <c r="AI2227" s="28">
        <f>+SUMIF('Input Sheet'!$S:$S,$AL2227,'Input Sheet'!M:M)</f>
        <v>0</v>
      </c>
      <c r="AJ2227" s="28">
        <f>+SUMIF('Input Sheet'!$S:$S,$AL2227,'Input Sheet'!N:N)</f>
        <v>0</v>
      </c>
      <c r="AK2227" s="28"/>
      <c r="AL2227" s="27" t="str">
        <f t="shared" si="173"/>
        <v>360-3261</v>
      </c>
      <c r="AM2227" s="34" t="str">
        <f t="shared" si="174"/>
        <v>F&amp;I</v>
      </c>
      <c r="AN2227" s="34" t="str">
        <f t="shared" si="175"/>
        <v>F&amp;IFinance Income per vehicle retailed</v>
      </c>
      <c r="AO2227" s="35"/>
      <c r="AP2227" s="35"/>
      <c r="AQ2227" s="35"/>
    </row>
    <row r="2228" spans="1:43" x14ac:dyDescent="0.25">
      <c r="A2228" s="27" t="s">
        <v>103</v>
      </c>
      <c r="B2228" s="27" t="s">
        <v>104</v>
      </c>
      <c r="C2228" s="27" t="s">
        <v>104</v>
      </c>
      <c r="D2228" s="27" t="s">
        <v>237</v>
      </c>
      <c r="E2228" s="27" t="s">
        <v>679</v>
      </c>
      <c r="F2228" s="27" t="s">
        <v>762</v>
      </c>
      <c r="G2228" s="27" t="s">
        <v>763</v>
      </c>
      <c r="H2228" s="34" t="s">
        <v>14</v>
      </c>
      <c r="I2228" s="34" t="s">
        <v>761</v>
      </c>
      <c r="J2228" s="34" t="str">
        <f t="shared" si="171"/>
        <v>F&amp;IFinance Income per vehicle retailed</v>
      </c>
      <c r="K2228" s="34" t="str">
        <f t="shared" si="172"/>
        <v>160Finance income - Used Toyota</v>
      </c>
      <c r="L2228" s="28">
        <f>+SUMIF('TB 4-24'!M:M,$AL2228,'TB 4-24'!G:G)</f>
        <v>0</v>
      </c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>
        <f>+SUMIF('Input Sheet'!$S:$S,$AL2228,'Input Sheet'!C:C)</f>
        <v>0</v>
      </c>
      <c r="Z2228" s="28">
        <f>+SUMIF('Input Sheet'!$S:$S,$AL2228,'Input Sheet'!D:D)</f>
        <v>0</v>
      </c>
      <c r="AA2228" s="28">
        <f>+SUMIF('Input Sheet'!$S:$S,$AL2228,'Input Sheet'!E:E)</f>
        <v>0</v>
      </c>
      <c r="AB2228" s="28">
        <f>+SUMIF('Input Sheet'!$S:$S,$AL2228,'Input Sheet'!F:F)</f>
        <v>0</v>
      </c>
      <c r="AC2228" s="28">
        <f>+SUMIF('Input Sheet'!$S:$S,$AL2228,'Input Sheet'!G:G)</f>
        <v>0</v>
      </c>
      <c r="AD2228" s="28">
        <f>+SUMIF('Input Sheet'!$S:$S,$AL2228,'Input Sheet'!H:H)</f>
        <v>0</v>
      </c>
      <c r="AE2228" s="28">
        <f>+SUMIF('Input Sheet'!$S:$S,$AL2228,'Input Sheet'!I:I)</f>
        <v>0</v>
      </c>
      <c r="AF2228" s="28">
        <f>+SUMIF('Input Sheet'!$S:$S,$AL2228,'Input Sheet'!J:J)</f>
        <v>0</v>
      </c>
      <c r="AG2228" s="28">
        <f>+SUMIF('Input Sheet'!$S:$S,$AL2228,'Input Sheet'!K:K)</f>
        <v>0</v>
      </c>
      <c r="AH2228" s="28">
        <f>+SUMIF('Input Sheet'!$S:$S,$AL2228,'Input Sheet'!L:L)</f>
        <v>0</v>
      </c>
      <c r="AI2228" s="28">
        <f>+SUMIF('Input Sheet'!$S:$S,$AL2228,'Input Sheet'!M:M)</f>
        <v>0</v>
      </c>
      <c r="AJ2228" s="28">
        <f>+SUMIF('Input Sheet'!$S:$S,$AL2228,'Input Sheet'!N:N)</f>
        <v>0</v>
      </c>
      <c r="AK2228" s="28"/>
      <c r="AL2228" s="27" t="str">
        <f t="shared" si="173"/>
        <v>160-3261</v>
      </c>
      <c r="AM2228" s="34" t="str">
        <f t="shared" si="174"/>
        <v>F&amp;I</v>
      </c>
      <c r="AN2228" s="34" t="str">
        <f t="shared" si="175"/>
        <v>F&amp;IFinance Income per vehicle retailed</v>
      </c>
      <c r="AO2228" s="35"/>
      <c r="AP2228" s="35"/>
      <c r="AQ2228" s="35"/>
    </row>
    <row r="2229" spans="1:43" x14ac:dyDescent="0.25">
      <c r="A2229" s="27" t="s">
        <v>103</v>
      </c>
      <c r="B2229" s="27" t="s">
        <v>104</v>
      </c>
      <c r="C2229" s="27" t="s">
        <v>657</v>
      </c>
      <c r="D2229" s="27" t="s">
        <v>241</v>
      </c>
      <c r="E2229" s="27" t="s">
        <v>662</v>
      </c>
      <c r="F2229" s="27" t="s">
        <v>762</v>
      </c>
      <c r="G2229" s="27" t="s">
        <v>763</v>
      </c>
      <c r="H2229" s="34" t="s">
        <v>14</v>
      </c>
      <c r="I2229" s="34" t="s">
        <v>761</v>
      </c>
      <c r="J2229" s="34" t="str">
        <f t="shared" si="171"/>
        <v>F&amp;IFinance Income per vehicle retailed</v>
      </c>
      <c r="K2229" s="34" t="str">
        <f t="shared" si="172"/>
        <v>260Finance income - Used Toyota</v>
      </c>
      <c r="L2229" s="28">
        <f>+SUMIF('TB 4-24'!M:M,$AL2229,'TB 4-24'!G:G)</f>
        <v>0</v>
      </c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>
        <f>+SUMIF('Input Sheet'!$S:$S,$AL2229,'Input Sheet'!C:C)</f>
        <v>0</v>
      </c>
      <c r="Z2229" s="28">
        <f>+SUMIF('Input Sheet'!$S:$S,$AL2229,'Input Sheet'!D:D)</f>
        <v>0</v>
      </c>
      <c r="AA2229" s="28">
        <f>+SUMIF('Input Sheet'!$S:$S,$AL2229,'Input Sheet'!E:E)</f>
        <v>0</v>
      </c>
      <c r="AB2229" s="28">
        <f>+SUMIF('Input Sheet'!$S:$S,$AL2229,'Input Sheet'!F:F)</f>
        <v>0</v>
      </c>
      <c r="AC2229" s="28">
        <f>+SUMIF('Input Sheet'!$S:$S,$AL2229,'Input Sheet'!G:G)</f>
        <v>0</v>
      </c>
      <c r="AD2229" s="28">
        <f>+SUMIF('Input Sheet'!$S:$S,$AL2229,'Input Sheet'!H:H)</f>
        <v>0</v>
      </c>
      <c r="AE2229" s="28">
        <f>+SUMIF('Input Sheet'!$S:$S,$AL2229,'Input Sheet'!I:I)</f>
        <v>0</v>
      </c>
      <c r="AF2229" s="28">
        <f>+SUMIF('Input Sheet'!$S:$S,$AL2229,'Input Sheet'!J:J)</f>
        <v>0</v>
      </c>
      <c r="AG2229" s="28">
        <f>+SUMIF('Input Sheet'!$S:$S,$AL2229,'Input Sheet'!K:K)</f>
        <v>0</v>
      </c>
      <c r="AH2229" s="28">
        <f>+SUMIF('Input Sheet'!$S:$S,$AL2229,'Input Sheet'!L:L)</f>
        <v>0</v>
      </c>
      <c r="AI2229" s="28">
        <f>+SUMIF('Input Sheet'!$S:$S,$AL2229,'Input Sheet'!M:M)</f>
        <v>0</v>
      </c>
      <c r="AJ2229" s="28">
        <f>+SUMIF('Input Sheet'!$S:$S,$AL2229,'Input Sheet'!N:N)</f>
        <v>0</v>
      </c>
      <c r="AK2229" s="28"/>
      <c r="AL2229" s="27" t="str">
        <f t="shared" si="173"/>
        <v>260-3265</v>
      </c>
      <c r="AM2229" s="34" t="str">
        <f t="shared" si="174"/>
        <v>F&amp;I</v>
      </c>
      <c r="AN2229" s="34" t="str">
        <f t="shared" si="175"/>
        <v>F&amp;IFinance Income per vehicle retailed</v>
      </c>
      <c r="AO2229" s="35"/>
      <c r="AP2229" s="35"/>
      <c r="AQ2229" s="35"/>
    </row>
    <row r="2230" spans="1:43" x14ac:dyDescent="0.25">
      <c r="A2230" s="27" t="s">
        <v>103</v>
      </c>
      <c r="B2230" s="27" t="s">
        <v>104</v>
      </c>
      <c r="C2230" s="27" t="s">
        <v>663</v>
      </c>
      <c r="D2230" s="27" t="s">
        <v>241</v>
      </c>
      <c r="E2230" s="27" t="s">
        <v>670</v>
      </c>
      <c r="F2230" s="27" t="s">
        <v>762</v>
      </c>
      <c r="G2230" s="27" t="s">
        <v>763</v>
      </c>
      <c r="H2230" s="34" t="s">
        <v>14</v>
      </c>
      <c r="I2230" s="34" t="s">
        <v>761</v>
      </c>
      <c r="J2230" s="34" t="str">
        <f t="shared" si="171"/>
        <v>F&amp;IFinance Income per vehicle retailed</v>
      </c>
      <c r="K2230" s="34" t="str">
        <f t="shared" si="172"/>
        <v>460Finance income - Used Toyota</v>
      </c>
      <c r="L2230" s="28">
        <f>+SUMIF('TB 4-24'!M:M,$AL2230,'TB 4-24'!G:G)</f>
        <v>0</v>
      </c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>
        <f>+SUMIF('Input Sheet'!$S:$S,$AL2230,'Input Sheet'!C:C)</f>
        <v>0</v>
      </c>
      <c r="Z2230" s="28">
        <f>+SUMIF('Input Sheet'!$S:$S,$AL2230,'Input Sheet'!D:D)</f>
        <v>0</v>
      </c>
      <c r="AA2230" s="28">
        <f>+SUMIF('Input Sheet'!$S:$S,$AL2230,'Input Sheet'!E:E)</f>
        <v>0</v>
      </c>
      <c r="AB2230" s="28">
        <f>+SUMIF('Input Sheet'!$S:$S,$AL2230,'Input Sheet'!F:F)</f>
        <v>0</v>
      </c>
      <c r="AC2230" s="28">
        <f>+SUMIF('Input Sheet'!$S:$S,$AL2230,'Input Sheet'!G:G)</f>
        <v>0</v>
      </c>
      <c r="AD2230" s="28">
        <f>+SUMIF('Input Sheet'!$S:$S,$AL2230,'Input Sheet'!H:H)</f>
        <v>0</v>
      </c>
      <c r="AE2230" s="28">
        <f>+SUMIF('Input Sheet'!$S:$S,$AL2230,'Input Sheet'!I:I)</f>
        <v>0</v>
      </c>
      <c r="AF2230" s="28">
        <f>+SUMIF('Input Sheet'!$S:$S,$AL2230,'Input Sheet'!J:J)</f>
        <v>0</v>
      </c>
      <c r="AG2230" s="28">
        <f>+SUMIF('Input Sheet'!$S:$S,$AL2230,'Input Sheet'!K:K)</f>
        <v>0</v>
      </c>
      <c r="AH2230" s="28">
        <f>+SUMIF('Input Sheet'!$S:$S,$AL2230,'Input Sheet'!L:L)</f>
        <v>0</v>
      </c>
      <c r="AI2230" s="28">
        <f>+SUMIF('Input Sheet'!$S:$S,$AL2230,'Input Sheet'!M:M)</f>
        <v>0</v>
      </c>
      <c r="AJ2230" s="28">
        <f>+SUMIF('Input Sheet'!$S:$S,$AL2230,'Input Sheet'!N:N)</f>
        <v>0</v>
      </c>
      <c r="AK2230" s="28"/>
      <c r="AL2230" s="27" t="str">
        <f t="shared" si="173"/>
        <v>460-3265</v>
      </c>
      <c r="AM2230" s="34" t="str">
        <f t="shared" si="174"/>
        <v>F&amp;I</v>
      </c>
      <c r="AN2230" s="34" t="str">
        <f t="shared" si="175"/>
        <v>F&amp;IFinance Income per vehicle retailed</v>
      </c>
      <c r="AO2230" s="35"/>
      <c r="AP2230" s="35"/>
      <c r="AQ2230" s="35"/>
    </row>
    <row r="2231" spans="1:43" x14ac:dyDescent="0.25">
      <c r="A2231" s="27" t="s">
        <v>103</v>
      </c>
      <c r="B2231" s="27" t="s">
        <v>104</v>
      </c>
      <c r="C2231" s="27" t="s">
        <v>671</v>
      </c>
      <c r="D2231" s="27" t="s">
        <v>241</v>
      </c>
      <c r="E2231" s="27" t="s">
        <v>676</v>
      </c>
      <c r="F2231" s="27" t="s">
        <v>762</v>
      </c>
      <c r="G2231" s="27" t="s">
        <v>763</v>
      </c>
      <c r="H2231" s="34" t="s">
        <v>14</v>
      </c>
      <c r="I2231" s="34" t="s">
        <v>761</v>
      </c>
      <c r="J2231" s="34" t="str">
        <f t="shared" si="171"/>
        <v>F&amp;IFinance Income per vehicle retailed</v>
      </c>
      <c r="K2231" s="34" t="str">
        <f t="shared" si="172"/>
        <v>360Finance income - Used Toyota</v>
      </c>
      <c r="L2231" s="28">
        <f>+SUMIF('TB 4-24'!M:M,$AL2231,'TB 4-24'!G:G)</f>
        <v>0</v>
      </c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>
        <f>+SUMIF('Input Sheet'!$S:$S,$AL2231,'Input Sheet'!C:C)</f>
        <v>0</v>
      </c>
      <c r="Z2231" s="28">
        <f>+SUMIF('Input Sheet'!$S:$S,$AL2231,'Input Sheet'!D:D)</f>
        <v>0</v>
      </c>
      <c r="AA2231" s="28">
        <f>+SUMIF('Input Sheet'!$S:$S,$AL2231,'Input Sheet'!E:E)</f>
        <v>0</v>
      </c>
      <c r="AB2231" s="28">
        <f>+SUMIF('Input Sheet'!$S:$S,$AL2231,'Input Sheet'!F:F)</f>
        <v>0</v>
      </c>
      <c r="AC2231" s="28">
        <f>+SUMIF('Input Sheet'!$S:$S,$AL2231,'Input Sheet'!G:G)</f>
        <v>0</v>
      </c>
      <c r="AD2231" s="28">
        <f>+SUMIF('Input Sheet'!$S:$S,$AL2231,'Input Sheet'!H:H)</f>
        <v>0</v>
      </c>
      <c r="AE2231" s="28">
        <f>+SUMIF('Input Sheet'!$S:$S,$AL2231,'Input Sheet'!I:I)</f>
        <v>0</v>
      </c>
      <c r="AF2231" s="28">
        <f>+SUMIF('Input Sheet'!$S:$S,$AL2231,'Input Sheet'!J:J)</f>
        <v>0</v>
      </c>
      <c r="AG2231" s="28">
        <f>+SUMIF('Input Sheet'!$S:$S,$AL2231,'Input Sheet'!K:K)</f>
        <v>0</v>
      </c>
      <c r="AH2231" s="28">
        <f>+SUMIF('Input Sheet'!$S:$S,$AL2231,'Input Sheet'!L:L)</f>
        <v>0</v>
      </c>
      <c r="AI2231" s="28">
        <f>+SUMIF('Input Sheet'!$S:$S,$AL2231,'Input Sheet'!M:M)</f>
        <v>0</v>
      </c>
      <c r="AJ2231" s="28">
        <f>+SUMIF('Input Sheet'!$S:$S,$AL2231,'Input Sheet'!N:N)</f>
        <v>0</v>
      </c>
      <c r="AK2231" s="28"/>
      <c r="AL2231" s="27" t="str">
        <f t="shared" si="173"/>
        <v>360-3265</v>
      </c>
      <c r="AM2231" s="34" t="str">
        <f t="shared" si="174"/>
        <v>F&amp;I</v>
      </c>
      <c r="AN2231" s="34" t="str">
        <f t="shared" si="175"/>
        <v>F&amp;IFinance Income per vehicle retailed</v>
      </c>
      <c r="AO2231" s="35"/>
      <c r="AP2231" s="35"/>
      <c r="AQ2231" s="35"/>
    </row>
    <row r="2232" spans="1:43" x14ac:dyDescent="0.25">
      <c r="A2232" s="27" t="s">
        <v>103</v>
      </c>
      <c r="B2232" s="27" t="s">
        <v>104</v>
      </c>
      <c r="C2232" s="27" t="s">
        <v>104</v>
      </c>
      <c r="D2232" s="27" t="s">
        <v>241</v>
      </c>
      <c r="E2232" s="27" t="s">
        <v>679</v>
      </c>
      <c r="F2232" s="27" t="s">
        <v>762</v>
      </c>
      <c r="G2232" s="27" t="s">
        <v>763</v>
      </c>
      <c r="H2232" s="34" t="s">
        <v>14</v>
      </c>
      <c r="I2232" s="34" t="s">
        <v>761</v>
      </c>
      <c r="J2232" s="34" t="str">
        <f t="shared" si="171"/>
        <v>F&amp;IFinance Income per vehicle retailed</v>
      </c>
      <c r="K2232" s="34" t="str">
        <f t="shared" si="172"/>
        <v>160Finance income - Used Toyota</v>
      </c>
      <c r="L2232" s="28">
        <f>+SUMIF('TB 4-24'!M:M,$AL2232,'TB 4-24'!G:G)</f>
        <v>0</v>
      </c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>
        <f>+SUMIF('Input Sheet'!$S:$S,$AL2232,'Input Sheet'!C:C)</f>
        <v>0</v>
      </c>
      <c r="Z2232" s="28">
        <f>+SUMIF('Input Sheet'!$S:$S,$AL2232,'Input Sheet'!D:D)</f>
        <v>0</v>
      </c>
      <c r="AA2232" s="28">
        <f>+SUMIF('Input Sheet'!$S:$S,$AL2232,'Input Sheet'!E:E)</f>
        <v>0</v>
      </c>
      <c r="AB2232" s="28">
        <f>+SUMIF('Input Sheet'!$S:$S,$AL2232,'Input Sheet'!F:F)</f>
        <v>0</v>
      </c>
      <c r="AC2232" s="28">
        <f>+SUMIF('Input Sheet'!$S:$S,$AL2232,'Input Sheet'!G:G)</f>
        <v>0</v>
      </c>
      <c r="AD2232" s="28">
        <f>+SUMIF('Input Sheet'!$S:$S,$AL2232,'Input Sheet'!H:H)</f>
        <v>0</v>
      </c>
      <c r="AE2232" s="28">
        <f>+SUMIF('Input Sheet'!$S:$S,$AL2232,'Input Sheet'!I:I)</f>
        <v>0</v>
      </c>
      <c r="AF2232" s="28">
        <f>+SUMIF('Input Sheet'!$S:$S,$AL2232,'Input Sheet'!J:J)</f>
        <v>0</v>
      </c>
      <c r="AG2232" s="28">
        <f>+SUMIF('Input Sheet'!$S:$S,$AL2232,'Input Sheet'!K:K)</f>
        <v>0</v>
      </c>
      <c r="AH2232" s="28">
        <f>+SUMIF('Input Sheet'!$S:$S,$AL2232,'Input Sheet'!L:L)</f>
        <v>0</v>
      </c>
      <c r="AI2232" s="28">
        <f>+SUMIF('Input Sheet'!$S:$S,$AL2232,'Input Sheet'!M:M)</f>
        <v>0</v>
      </c>
      <c r="AJ2232" s="28">
        <f>+SUMIF('Input Sheet'!$S:$S,$AL2232,'Input Sheet'!N:N)</f>
        <v>0</v>
      </c>
      <c r="AK2232" s="28"/>
      <c r="AL2232" s="27" t="str">
        <f t="shared" si="173"/>
        <v>160-3265</v>
      </c>
      <c r="AM2232" s="34" t="str">
        <f t="shared" si="174"/>
        <v>F&amp;I</v>
      </c>
      <c r="AN2232" s="34" t="str">
        <f t="shared" si="175"/>
        <v>F&amp;IFinance Income per vehicle retailed</v>
      </c>
      <c r="AO2232" s="35"/>
      <c r="AP2232" s="35"/>
      <c r="AQ2232" s="35"/>
    </row>
    <row r="2233" spans="1:43" x14ac:dyDescent="0.25">
      <c r="A2233" s="27" t="s">
        <v>103</v>
      </c>
      <c r="B2233" s="27" t="s">
        <v>104</v>
      </c>
      <c r="C2233" s="27" t="s">
        <v>657</v>
      </c>
      <c r="D2233" s="27" t="s">
        <v>242</v>
      </c>
      <c r="E2233" s="27" t="s">
        <v>662</v>
      </c>
      <c r="F2233" s="27" t="s">
        <v>762</v>
      </c>
      <c r="G2233" s="27" t="s">
        <v>763</v>
      </c>
      <c r="H2233" s="34" t="s">
        <v>14</v>
      </c>
      <c r="I2233" s="34" t="s">
        <v>761</v>
      </c>
      <c r="J2233" s="34" t="str">
        <f t="shared" si="171"/>
        <v>F&amp;IFinance Income per vehicle retailed</v>
      </c>
      <c r="K2233" s="34" t="str">
        <f t="shared" si="172"/>
        <v>260Finance income - Used Toyota</v>
      </c>
      <c r="L2233" s="28">
        <f>+SUMIF('TB 4-24'!M:M,$AL2233,'TB 4-24'!G:G)</f>
        <v>0</v>
      </c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>
        <f>+SUMIF('Input Sheet'!$S:$S,$AL2233,'Input Sheet'!C:C)</f>
        <v>0</v>
      </c>
      <c r="Z2233" s="28">
        <f>+SUMIF('Input Sheet'!$S:$S,$AL2233,'Input Sheet'!D:D)</f>
        <v>0</v>
      </c>
      <c r="AA2233" s="28">
        <f>+SUMIF('Input Sheet'!$S:$S,$AL2233,'Input Sheet'!E:E)</f>
        <v>0</v>
      </c>
      <c r="AB2233" s="28">
        <f>+SUMIF('Input Sheet'!$S:$S,$AL2233,'Input Sheet'!F:F)</f>
        <v>0</v>
      </c>
      <c r="AC2233" s="28">
        <f>+SUMIF('Input Sheet'!$S:$S,$AL2233,'Input Sheet'!G:G)</f>
        <v>0</v>
      </c>
      <c r="AD2233" s="28">
        <f>+SUMIF('Input Sheet'!$S:$S,$AL2233,'Input Sheet'!H:H)</f>
        <v>0</v>
      </c>
      <c r="AE2233" s="28">
        <f>+SUMIF('Input Sheet'!$S:$S,$AL2233,'Input Sheet'!I:I)</f>
        <v>0</v>
      </c>
      <c r="AF2233" s="28">
        <f>+SUMIF('Input Sheet'!$S:$S,$AL2233,'Input Sheet'!J:J)</f>
        <v>0</v>
      </c>
      <c r="AG2233" s="28">
        <f>+SUMIF('Input Sheet'!$S:$S,$AL2233,'Input Sheet'!K:K)</f>
        <v>0</v>
      </c>
      <c r="AH2233" s="28">
        <f>+SUMIF('Input Sheet'!$S:$S,$AL2233,'Input Sheet'!L:L)</f>
        <v>0</v>
      </c>
      <c r="AI2233" s="28">
        <f>+SUMIF('Input Sheet'!$S:$S,$AL2233,'Input Sheet'!M:M)</f>
        <v>0</v>
      </c>
      <c r="AJ2233" s="28">
        <f>+SUMIF('Input Sheet'!$S:$S,$AL2233,'Input Sheet'!N:N)</f>
        <v>0</v>
      </c>
      <c r="AK2233" s="28"/>
      <c r="AL2233" s="27" t="str">
        <f t="shared" si="173"/>
        <v>260-3266</v>
      </c>
      <c r="AM2233" s="34" t="str">
        <f t="shared" si="174"/>
        <v>F&amp;I</v>
      </c>
      <c r="AN2233" s="34" t="str">
        <f t="shared" si="175"/>
        <v>F&amp;IFinance Income per vehicle retailed</v>
      </c>
      <c r="AO2233" s="35"/>
      <c r="AP2233" s="35"/>
      <c r="AQ2233" s="35"/>
    </row>
    <row r="2234" spans="1:43" x14ac:dyDescent="0.25">
      <c r="A2234" s="27" t="s">
        <v>103</v>
      </c>
      <c r="B2234" s="27" t="s">
        <v>104</v>
      </c>
      <c r="C2234" s="27" t="s">
        <v>663</v>
      </c>
      <c r="D2234" s="27" t="s">
        <v>242</v>
      </c>
      <c r="E2234" s="27" t="s">
        <v>670</v>
      </c>
      <c r="F2234" s="27" t="s">
        <v>762</v>
      </c>
      <c r="G2234" s="27" t="s">
        <v>763</v>
      </c>
      <c r="H2234" s="34" t="s">
        <v>14</v>
      </c>
      <c r="I2234" s="34" t="s">
        <v>761</v>
      </c>
      <c r="J2234" s="34" t="str">
        <f t="shared" si="171"/>
        <v>F&amp;IFinance Income per vehicle retailed</v>
      </c>
      <c r="K2234" s="34" t="str">
        <f t="shared" si="172"/>
        <v>460Finance income - Used Toyota</v>
      </c>
      <c r="L2234" s="28">
        <f>+SUMIF('TB 4-24'!M:M,$AL2234,'TB 4-24'!G:G)</f>
        <v>0</v>
      </c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>
        <f>+SUMIF('Input Sheet'!$S:$S,$AL2234,'Input Sheet'!C:C)</f>
        <v>0</v>
      </c>
      <c r="Z2234" s="28">
        <f>+SUMIF('Input Sheet'!$S:$S,$AL2234,'Input Sheet'!D:D)</f>
        <v>0</v>
      </c>
      <c r="AA2234" s="28">
        <f>+SUMIF('Input Sheet'!$S:$S,$AL2234,'Input Sheet'!E:E)</f>
        <v>0</v>
      </c>
      <c r="AB2234" s="28">
        <f>+SUMIF('Input Sheet'!$S:$S,$AL2234,'Input Sheet'!F:F)</f>
        <v>0</v>
      </c>
      <c r="AC2234" s="28">
        <f>+SUMIF('Input Sheet'!$S:$S,$AL2234,'Input Sheet'!G:G)</f>
        <v>0</v>
      </c>
      <c r="AD2234" s="28">
        <f>+SUMIF('Input Sheet'!$S:$S,$AL2234,'Input Sheet'!H:H)</f>
        <v>0</v>
      </c>
      <c r="AE2234" s="28">
        <f>+SUMIF('Input Sheet'!$S:$S,$AL2234,'Input Sheet'!I:I)</f>
        <v>0</v>
      </c>
      <c r="AF2234" s="28">
        <f>+SUMIF('Input Sheet'!$S:$S,$AL2234,'Input Sheet'!J:J)</f>
        <v>0</v>
      </c>
      <c r="AG2234" s="28">
        <f>+SUMIF('Input Sheet'!$S:$S,$AL2234,'Input Sheet'!K:K)</f>
        <v>0</v>
      </c>
      <c r="AH2234" s="28">
        <f>+SUMIF('Input Sheet'!$S:$S,$AL2234,'Input Sheet'!L:L)</f>
        <v>0</v>
      </c>
      <c r="AI2234" s="28">
        <f>+SUMIF('Input Sheet'!$S:$S,$AL2234,'Input Sheet'!M:M)</f>
        <v>0</v>
      </c>
      <c r="AJ2234" s="28">
        <f>+SUMIF('Input Sheet'!$S:$S,$AL2234,'Input Sheet'!N:N)</f>
        <v>0</v>
      </c>
      <c r="AK2234" s="28"/>
      <c r="AL2234" s="27" t="str">
        <f t="shared" si="173"/>
        <v>460-3266</v>
      </c>
      <c r="AM2234" s="34" t="str">
        <f t="shared" si="174"/>
        <v>F&amp;I</v>
      </c>
      <c r="AN2234" s="34" t="str">
        <f t="shared" si="175"/>
        <v>F&amp;IFinance Income per vehicle retailed</v>
      </c>
      <c r="AO2234" s="35"/>
      <c r="AP2234" s="35"/>
      <c r="AQ2234" s="35"/>
    </row>
    <row r="2235" spans="1:43" x14ac:dyDescent="0.25">
      <c r="A2235" s="27" t="s">
        <v>103</v>
      </c>
      <c r="B2235" s="27" t="s">
        <v>104</v>
      </c>
      <c r="C2235" s="27" t="s">
        <v>671</v>
      </c>
      <c r="D2235" s="27" t="s">
        <v>242</v>
      </c>
      <c r="E2235" s="27" t="s">
        <v>676</v>
      </c>
      <c r="F2235" s="27" t="s">
        <v>762</v>
      </c>
      <c r="G2235" s="27" t="s">
        <v>763</v>
      </c>
      <c r="H2235" s="34" t="s">
        <v>14</v>
      </c>
      <c r="I2235" s="34" t="s">
        <v>761</v>
      </c>
      <c r="J2235" s="34" t="str">
        <f t="shared" si="171"/>
        <v>F&amp;IFinance Income per vehicle retailed</v>
      </c>
      <c r="K2235" s="34" t="str">
        <f t="shared" si="172"/>
        <v>360Finance income - Used Toyota</v>
      </c>
      <c r="L2235" s="28">
        <f>+SUMIF('TB 4-24'!M:M,$AL2235,'TB 4-24'!G:G)</f>
        <v>0</v>
      </c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>
        <f>+SUMIF('Input Sheet'!$S:$S,$AL2235,'Input Sheet'!C:C)</f>
        <v>0</v>
      </c>
      <c r="Z2235" s="28">
        <f>+SUMIF('Input Sheet'!$S:$S,$AL2235,'Input Sheet'!D:D)</f>
        <v>0</v>
      </c>
      <c r="AA2235" s="28">
        <f>+SUMIF('Input Sheet'!$S:$S,$AL2235,'Input Sheet'!E:E)</f>
        <v>0</v>
      </c>
      <c r="AB2235" s="28">
        <f>+SUMIF('Input Sheet'!$S:$S,$AL2235,'Input Sheet'!F:F)</f>
        <v>0</v>
      </c>
      <c r="AC2235" s="28">
        <f>+SUMIF('Input Sheet'!$S:$S,$AL2235,'Input Sheet'!G:G)</f>
        <v>0</v>
      </c>
      <c r="AD2235" s="28">
        <f>+SUMIF('Input Sheet'!$S:$S,$AL2235,'Input Sheet'!H:H)</f>
        <v>0</v>
      </c>
      <c r="AE2235" s="28">
        <f>+SUMIF('Input Sheet'!$S:$S,$AL2235,'Input Sheet'!I:I)</f>
        <v>0</v>
      </c>
      <c r="AF2235" s="28">
        <f>+SUMIF('Input Sheet'!$S:$S,$AL2235,'Input Sheet'!J:J)</f>
        <v>0</v>
      </c>
      <c r="AG2235" s="28">
        <f>+SUMIF('Input Sheet'!$S:$S,$AL2235,'Input Sheet'!K:K)</f>
        <v>0</v>
      </c>
      <c r="AH2235" s="28">
        <f>+SUMIF('Input Sheet'!$S:$S,$AL2235,'Input Sheet'!L:L)</f>
        <v>0</v>
      </c>
      <c r="AI2235" s="28">
        <f>+SUMIF('Input Sheet'!$S:$S,$AL2235,'Input Sheet'!M:M)</f>
        <v>0</v>
      </c>
      <c r="AJ2235" s="28">
        <f>+SUMIF('Input Sheet'!$S:$S,$AL2235,'Input Sheet'!N:N)</f>
        <v>0</v>
      </c>
      <c r="AK2235" s="28"/>
      <c r="AL2235" s="27" t="str">
        <f t="shared" si="173"/>
        <v>360-3266</v>
      </c>
      <c r="AM2235" s="34" t="str">
        <f t="shared" si="174"/>
        <v>F&amp;I</v>
      </c>
      <c r="AN2235" s="34" t="str">
        <f t="shared" si="175"/>
        <v>F&amp;IFinance Income per vehicle retailed</v>
      </c>
      <c r="AO2235" s="35"/>
      <c r="AP2235" s="35"/>
      <c r="AQ2235" s="35"/>
    </row>
    <row r="2236" spans="1:43" x14ac:dyDescent="0.25">
      <c r="A2236" s="27" t="s">
        <v>103</v>
      </c>
      <c r="B2236" s="27" t="s">
        <v>104</v>
      </c>
      <c r="C2236" s="27" t="s">
        <v>104</v>
      </c>
      <c r="D2236" s="27" t="s">
        <v>242</v>
      </c>
      <c r="E2236" s="27" t="s">
        <v>679</v>
      </c>
      <c r="F2236" s="27" t="s">
        <v>762</v>
      </c>
      <c r="G2236" s="27" t="s">
        <v>763</v>
      </c>
      <c r="H2236" s="34" t="s">
        <v>14</v>
      </c>
      <c r="I2236" s="34" t="s">
        <v>761</v>
      </c>
      <c r="J2236" s="34" t="str">
        <f t="shared" si="171"/>
        <v>F&amp;IFinance Income per vehicle retailed</v>
      </c>
      <c r="K2236" s="34" t="str">
        <f t="shared" si="172"/>
        <v>160Finance income - Used Toyota</v>
      </c>
      <c r="L2236" s="28">
        <f>+SUMIF('TB 4-24'!M:M,$AL2236,'TB 4-24'!G:G)</f>
        <v>0</v>
      </c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>
        <f>+SUMIF('Input Sheet'!$S:$S,$AL2236,'Input Sheet'!C:C)</f>
        <v>0</v>
      </c>
      <c r="Z2236" s="28">
        <f>+SUMIF('Input Sheet'!$S:$S,$AL2236,'Input Sheet'!D:D)</f>
        <v>0</v>
      </c>
      <c r="AA2236" s="28">
        <f>+SUMIF('Input Sheet'!$S:$S,$AL2236,'Input Sheet'!E:E)</f>
        <v>0</v>
      </c>
      <c r="AB2236" s="28">
        <f>+SUMIF('Input Sheet'!$S:$S,$AL2236,'Input Sheet'!F:F)</f>
        <v>0</v>
      </c>
      <c r="AC2236" s="28">
        <f>+SUMIF('Input Sheet'!$S:$S,$AL2236,'Input Sheet'!G:G)</f>
        <v>0</v>
      </c>
      <c r="AD2236" s="28">
        <f>+SUMIF('Input Sheet'!$S:$S,$AL2236,'Input Sheet'!H:H)</f>
        <v>0</v>
      </c>
      <c r="AE2236" s="28">
        <f>+SUMIF('Input Sheet'!$S:$S,$AL2236,'Input Sheet'!I:I)</f>
        <v>0</v>
      </c>
      <c r="AF2236" s="28">
        <f>+SUMIF('Input Sheet'!$S:$S,$AL2236,'Input Sheet'!J:J)</f>
        <v>0</v>
      </c>
      <c r="AG2236" s="28">
        <f>+SUMIF('Input Sheet'!$S:$S,$AL2236,'Input Sheet'!K:K)</f>
        <v>0</v>
      </c>
      <c r="AH2236" s="28">
        <f>+SUMIF('Input Sheet'!$S:$S,$AL2236,'Input Sheet'!L:L)</f>
        <v>0</v>
      </c>
      <c r="AI2236" s="28">
        <f>+SUMIF('Input Sheet'!$S:$S,$AL2236,'Input Sheet'!M:M)</f>
        <v>0</v>
      </c>
      <c r="AJ2236" s="28">
        <f>+SUMIF('Input Sheet'!$S:$S,$AL2236,'Input Sheet'!N:N)</f>
        <v>0</v>
      </c>
      <c r="AK2236" s="28"/>
      <c r="AL2236" s="27" t="str">
        <f t="shared" si="173"/>
        <v>160-3266</v>
      </c>
      <c r="AM2236" s="34" t="str">
        <f t="shared" si="174"/>
        <v>F&amp;I</v>
      </c>
      <c r="AN2236" s="34" t="str">
        <f t="shared" si="175"/>
        <v>F&amp;IFinance Income per vehicle retailed</v>
      </c>
      <c r="AO2236" s="35"/>
      <c r="AP2236" s="35"/>
      <c r="AQ2236" s="35"/>
    </row>
    <row r="2237" spans="1:43" x14ac:dyDescent="0.25">
      <c r="A2237" s="27" t="s">
        <v>103</v>
      </c>
      <c r="B2237" s="27" t="s">
        <v>104</v>
      </c>
      <c r="C2237" s="27" t="s">
        <v>663</v>
      </c>
      <c r="D2237" s="27" t="s">
        <v>243</v>
      </c>
      <c r="E2237" s="27" t="s">
        <v>670</v>
      </c>
      <c r="F2237" s="27" t="s">
        <v>762</v>
      </c>
      <c r="G2237" s="27" t="s">
        <v>763</v>
      </c>
      <c r="H2237" s="34" t="s">
        <v>14</v>
      </c>
      <c r="I2237" s="34" t="s">
        <v>761</v>
      </c>
      <c r="J2237" s="34" t="str">
        <f t="shared" si="171"/>
        <v>F&amp;IFinance Income per vehicle retailed</v>
      </c>
      <c r="K2237" s="34" t="str">
        <f t="shared" si="172"/>
        <v>460Finance income - Used Toyota</v>
      </c>
      <c r="L2237" s="28">
        <f>+SUMIF('TB 4-24'!M:M,$AL2237,'TB 4-24'!G:G)</f>
        <v>0</v>
      </c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>
        <f>+SUMIF('Input Sheet'!$S:$S,$AL2237,'Input Sheet'!C:C)</f>
        <v>0</v>
      </c>
      <c r="Z2237" s="28">
        <f>+SUMIF('Input Sheet'!$S:$S,$AL2237,'Input Sheet'!D:D)</f>
        <v>0</v>
      </c>
      <c r="AA2237" s="28">
        <f>+SUMIF('Input Sheet'!$S:$S,$AL2237,'Input Sheet'!E:E)</f>
        <v>0</v>
      </c>
      <c r="AB2237" s="28">
        <f>+SUMIF('Input Sheet'!$S:$S,$AL2237,'Input Sheet'!F:F)</f>
        <v>0</v>
      </c>
      <c r="AC2237" s="28">
        <f>+SUMIF('Input Sheet'!$S:$S,$AL2237,'Input Sheet'!G:G)</f>
        <v>0</v>
      </c>
      <c r="AD2237" s="28">
        <f>+SUMIF('Input Sheet'!$S:$S,$AL2237,'Input Sheet'!H:H)</f>
        <v>0</v>
      </c>
      <c r="AE2237" s="28">
        <f>+SUMIF('Input Sheet'!$S:$S,$AL2237,'Input Sheet'!I:I)</f>
        <v>0</v>
      </c>
      <c r="AF2237" s="28">
        <f>+SUMIF('Input Sheet'!$S:$S,$AL2237,'Input Sheet'!J:J)</f>
        <v>0</v>
      </c>
      <c r="AG2237" s="28">
        <f>+SUMIF('Input Sheet'!$S:$S,$AL2237,'Input Sheet'!K:K)</f>
        <v>0</v>
      </c>
      <c r="AH2237" s="28">
        <f>+SUMIF('Input Sheet'!$S:$S,$AL2237,'Input Sheet'!L:L)</f>
        <v>0</v>
      </c>
      <c r="AI2237" s="28">
        <f>+SUMIF('Input Sheet'!$S:$S,$AL2237,'Input Sheet'!M:M)</f>
        <v>0</v>
      </c>
      <c r="AJ2237" s="28">
        <f>+SUMIF('Input Sheet'!$S:$S,$AL2237,'Input Sheet'!N:N)</f>
        <v>0</v>
      </c>
      <c r="AK2237" s="28"/>
      <c r="AL2237" s="27" t="str">
        <f t="shared" si="173"/>
        <v>460-3295</v>
      </c>
      <c r="AM2237" s="34" t="str">
        <f t="shared" si="174"/>
        <v>F&amp;I</v>
      </c>
      <c r="AN2237" s="34" t="str">
        <f t="shared" si="175"/>
        <v>F&amp;IFinance Income per vehicle retailed</v>
      </c>
      <c r="AO2237" s="35"/>
      <c r="AP2237" s="35"/>
      <c r="AQ2237" s="35"/>
    </row>
    <row r="2238" spans="1:43" x14ac:dyDescent="0.25">
      <c r="A2238" s="27" t="s">
        <v>103</v>
      </c>
      <c r="B2238" s="27" t="s">
        <v>104</v>
      </c>
      <c r="C2238" s="27" t="s">
        <v>671</v>
      </c>
      <c r="D2238" s="27" t="s">
        <v>243</v>
      </c>
      <c r="E2238" s="27" t="s">
        <v>676</v>
      </c>
      <c r="F2238" s="27" t="s">
        <v>762</v>
      </c>
      <c r="G2238" s="27" t="s">
        <v>763</v>
      </c>
      <c r="H2238" s="34" t="s">
        <v>14</v>
      </c>
      <c r="I2238" s="34" t="s">
        <v>761</v>
      </c>
      <c r="J2238" s="34" t="str">
        <f t="shared" si="171"/>
        <v>F&amp;IFinance Income per vehicle retailed</v>
      </c>
      <c r="K2238" s="34" t="str">
        <f t="shared" si="172"/>
        <v>360Finance income - Used Toyota</v>
      </c>
      <c r="L2238" s="28">
        <f>+SUMIF('TB 4-24'!M:M,$AL2238,'TB 4-24'!G:G)</f>
        <v>0</v>
      </c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>
        <f>+SUMIF('Input Sheet'!$S:$S,$AL2238,'Input Sheet'!C:C)</f>
        <v>0</v>
      </c>
      <c r="Z2238" s="28">
        <f>+SUMIF('Input Sheet'!$S:$S,$AL2238,'Input Sheet'!D:D)</f>
        <v>0</v>
      </c>
      <c r="AA2238" s="28">
        <f>+SUMIF('Input Sheet'!$S:$S,$AL2238,'Input Sheet'!E:E)</f>
        <v>0</v>
      </c>
      <c r="AB2238" s="28">
        <f>+SUMIF('Input Sheet'!$S:$S,$AL2238,'Input Sheet'!F:F)</f>
        <v>0</v>
      </c>
      <c r="AC2238" s="28">
        <f>+SUMIF('Input Sheet'!$S:$S,$AL2238,'Input Sheet'!G:G)</f>
        <v>0</v>
      </c>
      <c r="AD2238" s="28">
        <f>+SUMIF('Input Sheet'!$S:$S,$AL2238,'Input Sheet'!H:H)</f>
        <v>0</v>
      </c>
      <c r="AE2238" s="28">
        <f>+SUMIF('Input Sheet'!$S:$S,$AL2238,'Input Sheet'!I:I)</f>
        <v>0</v>
      </c>
      <c r="AF2238" s="28">
        <f>+SUMIF('Input Sheet'!$S:$S,$AL2238,'Input Sheet'!J:J)</f>
        <v>0</v>
      </c>
      <c r="AG2238" s="28">
        <f>+SUMIF('Input Sheet'!$S:$S,$AL2238,'Input Sheet'!K:K)</f>
        <v>0</v>
      </c>
      <c r="AH2238" s="28">
        <f>+SUMIF('Input Sheet'!$S:$S,$AL2238,'Input Sheet'!L:L)</f>
        <v>0</v>
      </c>
      <c r="AI2238" s="28">
        <f>+SUMIF('Input Sheet'!$S:$S,$AL2238,'Input Sheet'!M:M)</f>
        <v>0</v>
      </c>
      <c r="AJ2238" s="28">
        <f>+SUMIF('Input Sheet'!$S:$S,$AL2238,'Input Sheet'!N:N)</f>
        <v>0</v>
      </c>
      <c r="AK2238" s="28"/>
      <c r="AL2238" s="27" t="str">
        <f t="shared" si="173"/>
        <v>360-3295</v>
      </c>
      <c r="AM2238" s="34" t="str">
        <f t="shared" si="174"/>
        <v>F&amp;I</v>
      </c>
      <c r="AN2238" s="34" t="str">
        <f t="shared" si="175"/>
        <v>F&amp;IFinance Income per vehicle retailed</v>
      </c>
      <c r="AO2238" s="35"/>
      <c r="AP2238" s="35"/>
      <c r="AQ2238" s="35"/>
    </row>
    <row r="2239" spans="1:43" x14ac:dyDescent="0.25">
      <c r="A2239" s="27" t="s">
        <v>103</v>
      </c>
      <c r="B2239" s="27" t="s">
        <v>104</v>
      </c>
      <c r="C2239" s="27" t="s">
        <v>657</v>
      </c>
      <c r="D2239" s="27" t="s">
        <v>243</v>
      </c>
      <c r="E2239" s="27" t="s">
        <v>662</v>
      </c>
      <c r="F2239" s="27" t="s">
        <v>762</v>
      </c>
      <c r="G2239" s="27" t="s">
        <v>763</v>
      </c>
      <c r="H2239" s="34" t="s">
        <v>14</v>
      </c>
      <c r="I2239" s="34" t="s">
        <v>761</v>
      </c>
      <c r="J2239" s="34" t="str">
        <f t="shared" si="171"/>
        <v>F&amp;IFinance Income per vehicle retailed</v>
      </c>
      <c r="K2239" s="34" t="str">
        <f t="shared" si="172"/>
        <v>260Finance income - Used Toyota</v>
      </c>
      <c r="L2239" s="28">
        <f>+SUMIF('TB 4-24'!M:M,$AL2239,'TB 4-24'!G:G)</f>
        <v>0</v>
      </c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>
        <f>+SUMIF('Input Sheet'!$S:$S,$AL2239,'Input Sheet'!C:C)</f>
        <v>0</v>
      </c>
      <c r="Z2239" s="28">
        <f>+SUMIF('Input Sheet'!$S:$S,$AL2239,'Input Sheet'!D:D)</f>
        <v>0</v>
      </c>
      <c r="AA2239" s="28">
        <f>+SUMIF('Input Sheet'!$S:$S,$AL2239,'Input Sheet'!E:E)</f>
        <v>0</v>
      </c>
      <c r="AB2239" s="28">
        <f>+SUMIF('Input Sheet'!$S:$S,$AL2239,'Input Sheet'!F:F)</f>
        <v>0</v>
      </c>
      <c r="AC2239" s="28">
        <f>+SUMIF('Input Sheet'!$S:$S,$AL2239,'Input Sheet'!G:G)</f>
        <v>0</v>
      </c>
      <c r="AD2239" s="28">
        <f>+SUMIF('Input Sheet'!$S:$S,$AL2239,'Input Sheet'!H:H)</f>
        <v>0</v>
      </c>
      <c r="AE2239" s="28">
        <f>+SUMIF('Input Sheet'!$S:$S,$AL2239,'Input Sheet'!I:I)</f>
        <v>0</v>
      </c>
      <c r="AF2239" s="28">
        <f>+SUMIF('Input Sheet'!$S:$S,$AL2239,'Input Sheet'!J:J)</f>
        <v>0</v>
      </c>
      <c r="AG2239" s="28">
        <f>+SUMIF('Input Sheet'!$S:$S,$AL2239,'Input Sheet'!K:K)</f>
        <v>0</v>
      </c>
      <c r="AH2239" s="28">
        <f>+SUMIF('Input Sheet'!$S:$S,$AL2239,'Input Sheet'!L:L)</f>
        <v>0</v>
      </c>
      <c r="AI2239" s="28">
        <f>+SUMIF('Input Sheet'!$S:$S,$AL2239,'Input Sheet'!M:M)</f>
        <v>0</v>
      </c>
      <c r="AJ2239" s="28">
        <f>+SUMIF('Input Sheet'!$S:$S,$AL2239,'Input Sheet'!N:N)</f>
        <v>0</v>
      </c>
      <c r="AK2239" s="28"/>
      <c r="AL2239" s="27" t="str">
        <f t="shared" si="173"/>
        <v>260-3295</v>
      </c>
      <c r="AM2239" s="34" t="str">
        <f t="shared" si="174"/>
        <v>F&amp;I</v>
      </c>
      <c r="AN2239" s="34" t="str">
        <f t="shared" si="175"/>
        <v>F&amp;IFinance Income per vehicle retailed</v>
      </c>
      <c r="AO2239" s="35"/>
      <c r="AP2239" s="35"/>
      <c r="AQ2239" s="35"/>
    </row>
    <row r="2240" spans="1:43" x14ac:dyDescent="0.25">
      <c r="A2240" s="27" t="s">
        <v>103</v>
      </c>
      <c r="B2240" s="27" t="s">
        <v>104</v>
      </c>
      <c r="C2240" s="27" t="s">
        <v>104</v>
      </c>
      <c r="D2240" s="27" t="s">
        <v>243</v>
      </c>
      <c r="E2240" s="27" t="s">
        <v>679</v>
      </c>
      <c r="F2240" s="27" t="s">
        <v>762</v>
      </c>
      <c r="G2240" s="27" t="s">
        <v>763</v>
      </c>
      <c r="H2240" s="34" t="s">
        <v>14</v>
      </c>
      <c r="I2240" s="34" t="s">
        <v>761</v>
      </c>
      <c r="J2240" s="34" t="str">
        <f t="shared" si="171"/>
        <v>F&amp;IFinance Income per vehicle retailed</v>
      </c>
      <c r="K2240" s="34" t="str">
        <f t="shared" si="172"/>
        <v>160Finance income - Used Toyota</v>
      </c>
      <c r="L2240" s="28">
        <f>+SUMIF('TB 4-24'!M:M,$AL2240,'TB 4-24'!G:G)</f>
        <v>0</v>
      </c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>
        <f>+SUMIF('Input Sheet'!$S:$S,$AL2240,'Input Sheet'!C:C)</f>
        <v>0</v>
      </c>
      <c r="Z2240" s="28">
        <f>+SUMIF('Input Sheet'!$S:$S,$AL2240,'Input Sheet'!D:D)</f>
        <v>0</v>
      </c>
      <c r="AA2240" s="28">
        <f>+SUMIF('Input Sheet'!$S:$S,$AL2240,'Input Sheet'!E:E)</f>
        <v>0</v>
      </c>
      <c r="AB2240" s="28">
        <f>+SUMIF('Input Sheet'!$S:$S,$AL2240,'Input Sheet'!F:F)</f>
        <v>0</v>
      </c>
      <c r="AC2240" s="28">
        <f>+SUMIF('Input Sheet'!$S:$S,$AL2240,'Input Sheet'!G:G)</f>
        <v>0</v>
      </c>
      <c r="AD2240" s="28">
        <f>+SUMIF('Input Sheet'!$S:$S,$AL2240,'Input Sheet'!H:H)</f>
        <v>0</v>
      </c>
      <c r="AE2240" s="28">
        <f>+SUMIF('Input Sheet'!$S:$S,$AL2240,'Input Sheet'!I:I)</f>
        <v>0</v>
      </c>
      <c r="AF2240" s="28">
        <f>+SUMIF('Input Sheet'!$S:$S,$AL2240,'Input Sheet'!J:J)</f>
        <v>0</v>
      </c>
      <c r="AG2240" s="28">
        <f>+SUMIF('Input Sheet'!$S:$S,$AL2240,'Input Sheet'!K:K)</f>
        <v>0</v>
      </c>
      <c r="AH2240" s="28">
        <f>+SUMIF('Input Sheet'!$S:$S,$AL2240,'Input Sheet'!L:L)</f>
        <v>0</v>
      </c>
      <c r="AI2240" s="28">
        <f>+SUMIF('Input Sheet'!$S:$S,$AL2240,'Input Sheet'!M:M)</f>
        <v>0</v>
      </c>
      <c r="AJ2240" s="28">
        <f>+SUMIF('Input Sheet'!$S:$S,$AL2240,'Input Sheet'!N:N)</f>
        <v>0</v>
      </c>
      <c r="AK2240" s="28"/>
      <c r="AL2240" s="27" t="str">
        <f t="shared" si="173"/>
        <v>160-3295</v>
      </c>
      <c r="AM2240" s="34" t="str">
        <f t="shared" si="174"/>
        <v>F&amp;I</v>
      </c>
      <c r="AN2240" s="34" t="str">
        <f t="shared" si="175"/>
        <v>F&amp;IFinance Income per vehicle retailed</v>
      </c>
      <c r="AO2240" s="35"/>
      <c r="AP2240" s="35"/>
      <c r="AQ2240" s="35"/>
    </row>
    <row r="2241" spans="1:43" x14ac:dyDescent="0.25">
      <c r="A2241" s="27" t="s">
        <v>103</v>
      </c>
      <c r="B2241" s="27" t="s">
        <v>104</v>
      </c>
      <c r="C2241" s="27" t="s">
        <v>657</v>
      </c>
      <c r="D2241" s="27" t="s">
        <v>244</v>
      </c>
      <c r="E2241" s="27" t="s">
        <v>662</v>
      </c>
      <c r="F2241" s="27" t="s">
        <v>762</v>
      </c>
      <c r="G2241" s="27" t="s">
        <v>763</v>
      </c>
      <c r="H2241" s="34" t="s">
        <v>14</v>
      </c>
      <c r="I2241" s="34" t="s">
        <v>761</v>
      </c>
      <c r="J2241" s="34" t="str">
        <f t="shared" si="171"/>
        <v>F&amp;IFinance Income per vehicle retailed</v>
      </c>
      <c r="K2241" s="34" t="str">
        <f t="shared" si="172"/>
        <v>260Finance income - Used Toyota</v>
      </c>
      <c r="L2241" s="28">
        <f>+SUMIF('TB 4-24'!M:M,$AL2241,'TB 4-24'!G:G)</f>
        <v>0</v>
      </c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>
        <f>+SUMIF('Input Sheet'!$S:$S,$AL2241,'Input Sheet'!C:C)</f>
        <v>0</v>
      </c>
      <c r="Z2241" s="28">
        <f>+SUMIF('Input Sheet'!$S:$S,$AL2241,'Input Sheet'!D:D)</f>
        <v>0</v>
      </c>
      <c r="AA2241" s="28">
        <f>+SUMIF('Input Sheet'!$S:$S,$AL2241,'Input Sheet'!E:E)</f>
        <v>0</v>
      </c>
      <c r="AB2241" s="28">
        <f>+SUMIF('Input Sheet'!$S:$S,$AL2241,'Input Sheet'!F:F)</f>
        <v>0</v>
      </c>
      <c r="AC2241" s="28">
        <f>+SUMIF('Input Sheet'!$S:$S,$AL2241,'Input Sheet'!G:G)</f>
        <v>0</v>
      </c>
      <c r="AD2241" s="28">
        <f>+SUMIF('Input Sheet'!$S:$S,$AL2241,'Input Sheet'!H:H)</f>
        <v>0</v>
      </c>
      <c r="AE2241" s="28">
        <f>+SUMIF('Input Sheet'!$S:$S,$AL2241,'Input Sheet'!I:I)</f>
        <v>0</v>
      </c>
      <c r="AF2241" s="28">
        <f>+SUMIF('Input Sheet'!$S:$S,$AL2241,'Input Sheet'!J:J)</f>
        <v>0</v>
      </c>
      <c r="AG2241" s="28">
        <f>+SUMIF('Input Sheet'!$S:$S,$AL2241,'Input Sheet'!K:K)</f>
        <v>0</v>
      </c>
      <c r="AH2241" s="28">
        <f>+SUMIF('Input Sheet'!$S:$S,$AL2241,'Input Sheet'!L:L)</f>
        <v>0</v>
      </c>
      <c r="AI2241" s="28">
        <f>+SUMIF('Input Sheet'!$S:$S,$AL2241,'Input Sheet'!M:M)</f>
        <v>0</v>
      </c>
      <c r="AJ2241" s="28">
        <f>+SUMIF('Input Sheet'!$S:$S,$AL2241,'Input Sheet'!N:N)</f>
        <v>0</v>
      </c>
      <c r="AK2241" s="28"/>
      <c r="AL2241" s="27" t="str">
        <f t="shared" si="173"/>
        <v>260-3296</v>
      </c>
      <c r="AM2241" s="34" t="str">
        <f t="shared" si="174"/>
        <v>F&amp;I</v>
      </c>
      <c r="AN2241" s="34" t="str">
        <f t="shared" si="175"/>
        <v>F&amp;IFinance Income per vehicle retailed</v>
      </c>
      <c r="AO2241" s="35"/>
      <c r="AP2241" s="35"/>
      <c r="AQ2241" s="35"/>
    </row>
    <row r="2242" spans="1:43" x14ac:dyDescent="0.25">
      <c r="A2242" s="27" t="s">
        <v>103</v>
      </c>
      <c r="B2242" s="27" t="s">
        <v>104</v>
      </c>
      <c r="C2242" s="27" t="s">
        <v>663</v>
      </c>
      <c r="D2242" s="27" t="s">
        <v>244</v>
      </c>
      <c r="E2242" s="27" t="s">
        <v>670</v>
      </c>
      <c r="F2242" s="27" t="s">
        <v>762</v>
      </c>
      <c r="G2242" s="27" t="s">
        <v>763</v>
      </c>
      <c r="H2242" s="34" t="s">
        <v>14</v>
      </c>
      <c r="I2242" s="34" t="s">
        <v>761</v>
      </c>
      <c r="J2242" s="34" t="str">
        <f t="shared" si="171"/>
        <v>F&amp;IFinance Income per vehicle retailed</v>
      </c>
      <c r="K2242" s="34" t="str">
        <f t="shared" si="172"/>
        <v>460Finance income - Used Toyota</v>
      </c>
      <c r="L2242" s="28">
        <f>+SUMIF('TB 4-24'!M:M,$AL2242,'TB 4-24'!G:G)</f>
        <v>0</v>
      </c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>
        <f>+SUMIF('Input Sheet'!$S:$S,$AL2242,'Input Sheet'!C:C)</f>
        <v>0</v>
      </c>
      <c r="Z2242" s="28">
        <f>+SUMIF('Input Sheet'!$S:$S,$AL2242,'Input Sheet'!D:D)</f>
        <v>0</v>
      </c>
      <c r="AA2242" s="28">
        <f>+SUMIF('Input Sheet'!$S:$S,$AL2242,'Input Sheet'!E:E)</f>
        <v>0</v>
      </c>
      <c r="AB2242" s="28">
        <f>+SUMIF('Input Sheet'!$S:$S,$AL2242,'Input Sheet'!F:F)</f>
        <v>0</v>
      </c>
      <c r="AC2242" s="28">
        <f>+SUMIF('Input Sheet'!$S:$S,$AL2242,'Input Sheet'!G:G)</f>
        <v>0</v>
      </c>
      <c r="AD2242" s="28">
        <f>+SUMIF('Input Sheet'!$S:$S,$AL2242,'Input Sheet'!H:H)</f>
        <v>0</v>
      </c>
      <c r="AE2242" s="28">
        <f>+SUMIF('Input Sheet'!$S:$S,$AL2242,'Input Sheet'!I:I)</f>
        <v>0</v>
      </c>
      <c r="AF2242" s="28">
        <f>+SUMIF('Input Sheet'!$S:$S,$AL2242,'Input Sheet'!J:J)</f>
        <v>0</v>
      </c>
      <c r="AG2242" s="28">
        <f>+SUMIF('Input Sheet'!$S:$S,$AL2242,'Input Sheet'!K:K)</f>
        <v>0</v>
      </c>
      <c r="AH2242" s="28">
        <f>+SUMIF('Input Sheet'!$S:$S,$AL2242,'Input Sheet'!L:L)</f>
        <v>0</v>
      </c>
      <c r="AI2242" s="28">
        <f>+SUMIF('Input Sheet'!$S:$S,$AL2242,'Input Sheet'!M:M)</f>
        <v>0</v>
      </c>
      <c r="AJ2242" s="28">
        <f>+SUMIF('Input Sheet'!$S:$S,$AL2242,'Input Sheet'!N:N)</f>
        <v>0</v>
      </c>
      <c r="AK2242" s="28"/>
      <c r="AL2242" s="27" t="str">
        <f t="shared" si="173"/>
        <v>460-3296</v>
      </c>
      <c r="AM2242" s="34" t="str">
        <f t="shared" si="174"/>
        <v>F&amp;I</v>
      </c>
      <c r="AN2242" s="34" t="str">
        <f t="shared" si="175"/>
        <v>F&amp;IFinance Income per vehicle retailed</v>
      </c>
      <c r="AO2242" s="35"/>
      <c r="AP2242" s="35"/>
      <c r="AQ2242" s="35"/>
    </row>
    <row r="2243" spans="1:43" x14ac:dyDescent="0.25">
      <c r="A2243" s="27" t="s">
        <v>103</v>
      </c>
      <c r="B2243" s="27" t="s">
        <v>104</v>
      </c>
      <c r="C2243" s="27" t="s">
        <v>671</v>
      </c>
      <c r="D2243" s="27" t="s">
        <v>244</v>
      </c>
      <c r="E2243" s="27" t="s">
        <v>676</v>
      </c>
      <c r="F2243" s="27" t="s">
        <v>762</v>
      </c>
      <c r="G2243" s="27" t="s">
        <v>763</v>
      </c>
      <c r="H2243" s="34" t="s">
        <v>14</v>
      </c>
      <c r="I2243" s="34" t="s">
        <v>761</v>
      </c>
      <c r="J2243" s="34" t="str">
        <f t="shared" ref="J2243:J2306" si="176">+H2243&amp;I2243</f>
        <v>F&amp;IFinance Income per vehicle retailed</v>
      </c>
      <c r="K2243" s="34" t="str">
        <f t="shared" ref="K2243:K2306" si="177">+E2243&amp;G2243</f>
        <v>360Finance income - Used Toyota</v>
      </c>
      <c r="L2243" s="28">
        <f>+SUMIF('TB 4-24'!M:M,$AL2243,'TB 4-24'!G:G)</f>
        <v>0</v>
      </c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>
        <f>+SUMIF('Input Sheet'!$S:$S,$AL2243,'Input Sheet'!C:C)</f>
        <v>0</v>
      </c>
      <c r="Z2243" s="28">
        <f>+SUMIF('Input Sheet'!$S:$S,$AL2243,'Input Sheet'!D:D)</f>
        <v>0</v>
      </c>
      <c r="AA2243" s="28">
        <f>+SUMIF('Input Sheet'!$S:$S,$AL2243,'Input Sheet'!E:E)</f>
        <v>0</v>
      </c>
      <c r="AB2243" s="28">
        <f>+SUMIF('Input Sheet'!$S:$S,$AL2243,'Input Sheet'!F:F)</f>
        <v>0</v>
      </c>
      <c r="AC2243" s="28">
        <f>+SUMIF('Input Sheet'!$S:$S,$AL2243,'Input Sheet'!G:G)</f>
        <v>0</v>
      </c>
      <c r="AD2243" s="28">
        <f>+SUMIF('Input Sheet'!$S:$S,$AL2243,'Input Sheet'!H:H)</f>
        <v>0</v>
      </c>
      <c r="AE2243" s="28">
        <f>+SUMIF('Input Sheet'!$S:$S,$AL2243,'Input Sheet'!I:I)</f>
        <v>0</v>
      </c>
      <c r="AF2243" s="28">
        <f>+SUMIF('Input Sheet'!$S:$S,$AL2243,'Input Sheet'!J:J)</f>
        <v>0</v>
      </c>
      <c r="AG2243" s="28">
        <f>+SUMIF('Input Sheet'!$S:$S,$AL2243,'Input Sheet'!K:K)</f>
        <v>0</v>
      </c>
      <c r="AH2243" s="28">
        <f>+SUMIF('Input Sheet'!$S:$S,$AL2243,'Input Sheet'!L:L)</f>
        <v>0</v>
      </c>
      <c r="AI2243" s="28">
        <f>+SUMIF('Input Sheet'!$S:$S,$AL2243,'Input Sheet'!M:M)</f>
        <v>0</v>
      </c>
      <c r="AJ2243" s="28">
        <f>+SUMIF('Input Sheet'!$S:$S,$AL2243,'Input Sheet'!N:N)</f>
        <v>0</v>
      </c>
      <c r="AK2243" s="28"/>
      <c r="AL2243" s="27" t="str">
        <f t="shared" ref="AL2243:AL2306" si="178">+E2243&amp;"-"&amp;D2243</f>
        <v>360-3296</v>
      </c>
      <c r="AM2243" s="34" t="str">
        <f t="shared" si="174"/>
        <v>F&amp;I</v>
      </c>
      <c r="AN2243" s="34" t="str">
        <f t="shared" si="175"/>
        <v>F&amp;IFinance Income per vehicle retailed</v>
      </c>
      <c r="AO2243" s="35"/>
      <c r="AP2243" s="35"/>
      <c r="AQ2243" s="35"/>
    </row>
    <row r="2244" spans="1:43" x14ac:dyDescent="0.25">
      <c r="A2244" s="27" t="s">
        <v>103</v>
      </c>
      <c r="B2244" s="27" t="s">
        <v>104</v>
      </c>
      <c r="C2244" s="27" t="s">
        <v>104</v>
      </c>
      <c r="D2244" s="27" t="s">
        <v>244</v>
      </c>
      <c r="E2244" s="27" t="s">
        <v>679</v>
      </c>
      <c r="F2244" s="27" t="s">
        <v>762</v>
      </c>
      <c r="G2244" s="27" t="s">
        <v>763</v>
      </c>
      <c r="H2244" s="34" t="s">
        <v>14</v>
      </c>
      <c r="I2244" s="34" t="s">
        <v>761</v>
      </c>
      <c r="J2244" s="34" t="str">
        <f t="shared" si="176"/>
        <v>F&amp;IFinance Income per vehicle retailed</v>
      </c>
      <c r="K2244" s="34" t="str">
        <f t="shared" si="177"/>
        <v>160Finance income - Used Toyota</v>
      </c>
      <c r="L2244" s="28">
        <f>+SUMIF('TB 4-24'!M:M,$AL2244,'TB 4-24'!G:G)</f>
        <v>0</v>
      </c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>
        <f>+SUMIF('Input Sheet'!$S:$S,$AL2244,'Input Sheet'!C:C)</f>
        <v>0</v>
      </c>
      <c r="Z2244" s="28">
        <f>+SUMIF('Input Sheet'!$S:$S,$AL2244,'Input Sheet'!D:D)</f>
        <v>0</v>
      </c>
      <c r="AA2244" s="28">
        <f>+SUMIF('Input Sheet'!$S:$S,$AL2244,'Input Sheet'!E:E)</f>
        <v>0</v>
      </c>
      <c r="AB2244" s="28">
        <f>+SUMIF('Input Sheet'!$S:$S,$AL2244,'Input Sheet'!F:F)</f>
        <v>0</v>
      </c>
      <c r="AC2244" s="28">
        <f>+SUMIF('Input Sheet'!$S:$S,$AL2244,'Input Sheet'!G:G)</f>
        <v>0</v>
      </c>
      <c r="AD2244" s="28">
        <f>+SUMIF('Input Sheet'!$S:$S,$AL2244,'Input Sheet'!H:H)</f>
        <v>0</v>
      </c>
      <c r="AE2244" s="28">
        <f>+SUMIF('Input Sheet'!$S:$S,$AL2244,'Input Sheet'!I:I)</f>
        <v>0</v>
      </c>
      <c r="AF2244" s="28">
        <f>+SUMIF('Input Sheet'!$S:$S,$AL2244,'Input Sheet'!J:J)</f>
        <v>0</v>
      </c>
      <c r="AG2244" s="28">
        <f>+SUMIF('Input Sheet'!$S:$S,$AL2244,'Input Sheet'!K:K)</f>
        <v>0</v>
      </c>
      <c r="AH2244" s="28">
        <f>+SUMIF('Input Sheet'!$S:$S,$AL2244,'Input Sheet'!L:L)</f>
        <v>0</v>
      </c>
      <c r="AI2244" s="28">
        <f>+SUMIF('Input Sheet'!$S:$S,$AL2244,'Input Sheet'!M:M)</f>
        <v>0</v>
      </c>
      <c r="AJ2244" s="28">
        <f>+SUMIF('Input Sheet'!$S:$S,$AL2244,'Input Sheet'!N:N)</f>
        <v>0</v>
      </c>
      <c r="AK2244" s="28"/>
      <c r="AL2244" s="27" t="str">
        <f t="shared" si="178"/>
        <v>160-3296</v>
      </c>
      <c r="AM2244" s="34" t="str">
        <f t="shared" ref="AM2244:AM2307" si="179">H2244</f>
        <v>F&amp;I</v>
      </c>
      <c r="AN2244" s="34" t="str">
        <f t="shared" ref="AN2244:AN2307" si="180">J2244</f>
        <v>F&amp;IFinance Income per vehicle retailed</v>
      </c>
      <c r="AO2244" s="35"/>
      <c r="AP2244" s="35"/>
      <c r="AQ2244" s="35"/>
    </row>
    <row r="2245" spans="1:43" x14ac:dyDescent="0.25">
      <c r="A2245" s="27" t="s">
        <v>103</v>
      </c>
      <c r="B2245" s="27" t="s">
        <v>104</v>
      </c>
      <c r="C2245" s="27" t="s">
        <v>657</v>
      </c>
      <c r="D2245" s="27" t="s">
        <v>245</v>
      </c>
      <c r="E2245" s="27" t="s">
        <v>662</v>
      </c>
      <c r="F2245" s="27" t="s">
        <v>764</v>
      </c>
      <c r="G2245" s="27" t="s">
        <v>765</v>
      </c>
      <c r="H2245" s="34" t="s">
        <v>14</v>
      </c>
      <c r="I2245" s="34" t="s">
        <v>766</v>
      </c>
      <c r="J2245" s="34" t="str">
        <f t="shared" si="176"/>
        <v>F&amp;ITFS Incentive per vehicle retailed</v>
      </c>
      <c r="K2245" s="34" t="str">
        <f t="shared" si="177"/>
        <v>260F&amp;I Incentive (TFS) - Toyota</v>
      </c>
      <c r="L2245" s="28">
        <f>+SUMIF('TB 4-24'!M:M,$AL2245,'TB 4-24'!G:G)</f>
        <v>0</v>
      </c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>
        <f>+SUMIF('Input Sheet'!$S:$S,$AL2245,'Input Sheet'!C:C)</f>
        <v>0</v>
      </c>
      <c r="Z2245" s="28">
        <f>+SUMIF('Input Sheet'!$S:$S,$AL2245,'Input Sheet'!D:D)</f>
        <v>0</v>
      </c>
      <c r="AA2245" s="28">
        <f>+SUMIF('Input Sheet'!$S:$S,$AL2245,'Input Sheet'!E:E)</f>
        <v>0</v>
      </c>
      <c r="AB2245" s="28">
        <f>+SUMIF('Input Sheet'!$S:$S,$AL2245,'Input Sheet'!F:F)</f>
        <v>0</v>
      </c>
      <c r="AC2245" s="28">
        <f>+SUMIF('Input Sheet'!$S:$S,$AL2245,'Input Sheet'!G:G)</f>
        <v>0</v>
      </c>
      <c r="AD2245" s="28">
        <f>+SUMIF('Input Sheet'!$S:$S,$AL2245,'Input Sheet'!H:H)</f>
        <v>0</v>
      </c>
      <c r="AE2245" s="28">
        <f>+SUMIF('Input Sheet'!$S:$S,$AL2245,'Input Sheet'!I:I)</f>
        <v>0</v>
      </c>
      <c r="AF2245" s="28">
        <f>+SUMIF('Input Sheet'!$S:$S,$AL2245,'Input Sheet'!J:J)</f>
        <v>0</v>
      </c>
      <c r="AG2245" s="28">
        <f>+SUMIF('Input Sheet'!$S:$S,$AL2245,'Input Sheet'!K:K)</f>
        <v>0</v>
      </c>
      <c r="AH2245" s="28">
        <f>+SUMIF('Input Sheet'!$S:$S,$AL2245,'Input Sheet'!L:L)</f>
        <v>0</v>
      </c>
      <c r="AI2245" s="28">
        <f>+SUMIF('Input Sheet'!$S:$S,$AL2245,'Input Sheet'!M:M)</f>
        <v>0</v>
      </c>
      <c r="AJ2245" s="28">
        <f>+SUMIF('Input Sheet'!$S:$S,$AL2245,'Input Sheet'!N:N)</f>
        <v>0</v>
      </c>
      <c r="AK2245" s="28"/>
      <c r="AL2245" s="27" t="str">
        <f t="shared" si="178"/>
        <v>260-3248</v>
      </c>
      <c r="AM2245" s="34" t="str">
        <f t="shared" si="179"/>
        <v>F&amp;I</v>
      </c>
      <c r="AN2245" s="34" t="str">
        <f t="shared" si="180"/>
        <v>F&amp;ITFS Incentive per vehicle retailed</v>
      </c>
      <c r="AO2245" s="35"/>
      <c r="AP2245" s="35"/>
      <c r="AQ2245" s="35"/>
    </row>
    <row r="2246" spans="1:43" x14ac:dyDescent="0.25">
      <c r="A2246" s="27" t="s">
        <v>103</v>
      </c>
      <c r="B2246" s="27" t="s">
        <v>104</v>
      </c>
      <c r="C2246" s="27" t="s">
        <v>104</v>
      </c>
      <c r="D2246" s="27" t="s">
        <v>245</v>
      </c>
      <c r="E2246" s="27" t="s">
        <v>679</v>
      </c>
      <c r="F2246" s="27" t="s">
        <v>764</v>
      </c>
      <c r="G2246" s="27" t="s">
        <v>765</v>
      </c>
      <c r="H2246" s="34" t="s">
        <v>14</v>
      </c>
      <c r="I2246" s="34" t="s">
        <v>766</v>
      </c>
      <c r="J2246" s="34" t="str">
        <f t="shared" si="176"/>
        <v>F&amp;ITFS Incentive per vehicle retailed</v>
      </c>
      <c r="K2246" s="34" t="str">
        <f t="shared" si="177"/>
        <v>160F&amp;I Incentive (TFS) - Toyota</v>
      </c>
      <c r="L2246" s="28">
        <f>+SUMIF('TB 4-24'!M:M,$AL2246,'TB 4-24'!G:G)</f>
        <v>0</v>
      </c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>
        <f>+SUMIF('Input Sheet'!$S:$S,$AL2246,'Input Sheet'!C:C)</f>
        <v>0</v>
      </c>
      <c r="Z2246" s="28">
        <f>+SUMIF('Input Sheet'!$S:$S,$AL2246,'Input Sheet'!D:D)</f>
        <v>0</v>
      </c>
      <c r="AA2246" s="28">
        <f>+SUMIF('Input Sheet'!$S:$S,$AL2246,'Input Sheet'!E:E)</f>
        <v>0</v>
      </c>
      <c r="AB2246" s="28">
        <f>+SUMIF('Input Sheet'!$S:$S,$AL2246,'Input Sheet'!F:F)</f>
        <v>0</v>
      </c>
      <c r="AC2246" s="28">
        <f>+SUMIF('Input Sheet'!$S:$S,$AL2246,'Input Sheet'!G:G)</f>
        <v>0</v>
      </c>
      <c r="AD2246" s="28">
        <f>+SUMIF('Input Sheet'!$S:$S,$AL2246,'Input Sheet'!H:H)</f>
        <v>0</v>
      </c>
      <c r="AE2246" s="28">
        <f>+SUMIF('Input Sheet'!$S:$S,$AL2246,'Input Sheet'!I:I)</f>
        <v>0</v>
      </c>
      <c r="AF2246" s="28">
        <f>+SUMIF('Input Sheet'!$S:$S,$AL2246,'Input Sheet'!J:J)</f>
        <v>0</v>
      </c>
      <c r="AG2246" s="28">
        <f>+SUMIF('Input Sheet'!$S:$S,$AL2246,'Input Sheet'!K:K)</f>
        <v>0</v>
      </c>
      <c r="AH2246" s="28">
        <f>+SUMIF('Input Sheet'!$S:$S,$AL2246,'Input Sheet'!L:L)</f>
        <v>0</v>
      </c>
      <c r="AI2246" s="28">
        <f>+SUMIF('Input Sheet'!$S:$S,$AL2246,'Input Sheet'!M:M)</f>
        <v>0</v>
      </c>
      <c r="AJ2246" s="28">
        <f>+SUMIF('Input Sheet'!$S:$S,$AL2246,'Input Sheet'!N:N)</f>
        <v>0</v>
      </c>
      <c r="AK2246" s="28"/>
      <c r="AL2246" s="27" t="str">
        <f t="shared" si="178"/>
        <v>160-3248</v>
      </c>
      <c r="AM2246" s="34" t="str">
        <f t="shared" si="179"/>
        <v>F&amp;I</v>
      </c>
      <c r="AN2246" s="34" t="str">
        <f t="shared" si="180"/>
        <v>F&amp;ITFS Incentive per vehicle retailed</v>
      </c>
      <c r="AO2246" s="35"/>
      <c r="AP2246" s="35"/>
      <c r="AQ2246" s="35"/>
    </row>
    <row r="2247" spans="1:43" x14ac:dyDescent="0.25">
      <c r="A2247" s="27" t="s">
        <v>103</v>
      </c>
      <c r="B2247" s="27" t="s">
        <v>104</v>
      </c>
      <c r="C2247" s="27" t="s">
        <v>663</v>
      </c>
      <c r="D2247" s="27" t="s">
        <v>248</v>
      </c>
      <c r="E2247" s="27" t="s">
        <v>670</v>
      </c>
      <c r="F2247" s="27" t="s">
        <v>767</v>
      </c>
      <c r="G2247" s="27" t="s">
        <v>768</v>
      </c>
      <c r="H2247" s="34" t="s">
        <v>14</v>
      </c>
      <c r="I2247" s="34" t="s">
        <v>769</v>
      </c>
      <c r="J2247" s="34" t="str">
        <f t="shared" si="176"/>
        <v>F&amp;IInsurance Income per vehicle retailed</v>
      </c>
      <c r="K2247" s="34" t="str">
        <f t="shared" si="177"/>
        <v>460Insurance income - New Toyota</v>
      </c>
      <c r="L2247" s="28">
        <f>+SUMIF('TB 4-24'!M:M,$AL2247,'TB 4-24'!G:G)</f>
        <v>0</v>
      </c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>
        <f>+SUMIF('Input Sheet'!$S:$S,$AL2247,'Input Sheet'!C:C)</f>
        <v>0</v>
      </c>
      <c r="Z2247" s="28">
        <f>+SUMIF('Input Sheet'!$S:$S,$AL2247,'Input Sheet'!D:D)</f>
        <v>0</v>
      </c>
      <c r="AA2247" s="28">
        <f>+SUMIF('Input Sheet'!$S:$S,$AL2247,'Input Sheet'!E:E)</f>
        <v>0</v>
      </c>
      <c r="AB2247" s="28">
        <f>+SUMIF('Input Sheet'!$S:$S,$AL2247,'Input Sheet'!F:F)</f>
        <v>0</v>
      </c>
      <c r="AC2247" s="28">
        <f>+SUMIF('Input Sheet'!$S:$S,$AL2247,'Input Sheet'!G:G)</f>
        <v>0</v>
      </c>
      <c r="AD2247" s="28">
        <f>+SUMIF('Input Sheet'!$S:$S,$AL2247,'Input Sheet'!H:H)</f>
        <v>0</v>
      </c>
      <c r="AE2247" s="28">
        <f>+SUMIF('Input Sheet'!$S:$S,$AL2247,'Input Sheet'!I:I)</f>
        <v>0</v>
      </c>
      <c r="AF2247" s="28">
        <f>+SUMIF('Input Sheet'!$S:$S,$AL2247,'Input Sheet'!J:J)</f>
        <v>0</v>
      </c>
      <c r="AG2247" s="28">
        <f>+SUMIF('Input Sheet'!$S:$S,$AL2247,'Input Sheet'!K:K)</f>
        <v>0</v>
      </c>
      <c r="AH2247" s="28">
        <f>+SUMIF('Input Sheet'!$S:$S,$AL2247,'Input Sheet'!L:L)</f>
        <v>0</v>
      </c>
      <c r="AI2247" s="28">
        <f>+SUMIF('Input Sheet'!$S:$S,$AL2247,'Input Sheet'!M:M)</f>
        <v>0</v>
      </c>
      <c r="AJ2247" s="28">
        <f>+SUMIF('Input Sheet'!$S:$S,$AL2247,'Input Sheet'!N:N)</f>
        <v>0</v>
      </c>
      <c r="AK2247" s="28"/>
      <c r="AL2247" s="27" t="str">
        <f t="shared" si="178"/>
        <v>460-3175R</v>
      </c>
      <c r="AM2247" s="34" t="str">
        <f t="shared" si="179"/>
        <v>F&amp;I</v>
      </c>
      <c r="AN2247" s="34" t="str">
        <f t="shared" si="180"/>
        <v>F&amp;IInsurance Income per vehicle retailed</v>
      </c>
      <c r="AO2247" s="35"/>
      <c r="AP2247" s="35"/>
      <c r="AQ2247" s="35"/>
    </row>
    <row r="2248" spans="1:43" x14ac:dyDescent="0.25">
      <c r="A2248" s="27" t="s">
        <v>103</v>
      </c>
      <c r="B2248" s="27" t="s">
        <v>104</v>
      </c>
      <c r="C2248" s="27" t="s">
        <v>671</v>
      </c>
      <c r="D2248" s="27" t="s">
        <v>248</v>
      </c>
      <c r="E2248" s="27" t="s">
        <v>676</v>
      </c>
      <c r="F2248" s="27" t="s">
        <v>767</v>
      </c>
      <c r="G2248" s="27" t="s">
        <v>768</v>
      </c>
      <c r="H2248" s="34" t="s">
        <v>14</v>
      </c>
      <c r="I2248" s="34" t="s">
        <v>769</v>
      </c>
      <c r="J2248" s="34" t="str">
        <f t="shared" si="176"/>
        <v>F&amp;IInsurance Income per vehicle retailed</v>
      </c>
      <c r="K2248" s="34" t="str">
        <f t="shared" si="177"/>
        <v>360Insurance income - New Toyota</v>
      </c>
      <c r="L2248" s="28">
        <f>+SUMIF('TB 4-24'!M:M,$AL2248,'TB 4-24'!G:G)</f>
        <v>0</v>
      </c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>
        <f>+SUMIF('Input Sheet'!$S:$S,$AL2248,'Input Sheet'!C:C)</f>
        <v>0</v>
      </c>
      <c r="Z2248" s="28">
        <f>+SUMIF('Input Sheet'!$S:$S,$AL2248,'Input Sheet'!D:D)</f>
        <v>0</v>
      </c>
      <c r="AA2248" s="28">
        <f>+SUMIF('Input Sheet'!$S:$S,$AL2248,'Input Sheet'!E:E)</f>
        <v>0</v>
      </c>
      <c r="AB2248" s="28">
        <f>+SUMIF('Input Sheet'!$S:$S,$AL2248,'Input Sheet'!F:F)</f>
        <v>0</v>
      </c>
      <c r="AC2248" s="28">
        <f>+SUMIF('Input Sheet'!$S:$S,$AL2248,'Input Sheet'!G:G)</f>
        <v>0</v>
      </c>
      <c r="AD2248" s="28">
        <f>+SUMIF('Input Sheet'!$S:$S,$AL2248,'Input Sheet'!H:H)</f>
        <v>0</v>
      </c>
      <c r="AE2248" s="28">
        <f>+SUMIF('Input Sheet'!$S:$S,$AL2248,'Input Sheet'!I:I)</f>
        <v>0</v>
      </c>
      <c r="AF2248" s="28">
        <f>+SUMIF('Input Sheet'!$S:$S,$AL2248,'Input Sheet'!J:J)</f>
        <v>0</v>
      </c>
      <c r="AG2248" s="28">
        <f>+SUMIF('Input Sheet'!$S:$S,$AL2248,'Input Sheet'!K:K)</f>
        <v>0</v>
      </c>
      <c r="AH2248" s="28">
        <f>+SUMIF('Input Sheet'!$S:$S,$AL2248,'Input Sheet'!L:L)</f>
        <v>0</v>
      </c>
      <c r="AI2248" s="28">
        <f>+SUMIF('Input Sheet'!$S:$S,$AL2248,'Input Sheet'!M:M)</f>
        <v>0</v>
      </c>
      <c r="AJ2248" s="28">
        <f>+SUMIF('Input Sheet'!$S:$S,$AL2248,'Input Sheet'!N:N)</f>
        <v>0</v>
      </c>
      <c r="AK2248" s="28"/>
      <c r="AL2248" s="27" t="str">
        <f t="shared" si="178"/>
        <v>360-3175R</v>
      </c>
      <c r="AM2248" s="34" t="str">
        <f t="shared" si="179"/>
        <v>F&amp;I</v>
      </c>
      <c r="AN2248" s="34" t="str">
        <f t="shared" si="180"/>
        <v>F&amp;IInsurance Income per vehicle retailed</v>
      </c>
      <c r="AO2248" s="35"/>
      <c r="AP2248" s="35"/>
      <c r="AQ2248" s="35"/>
    </row>
    <row r="2249" spans="1:43" x14ac:dyDescent="0.25">
      <c r="A2249" s="27" t="s">
        <v>103</v>
      </c>
      <c r="B2249" s="27" t="s">
        <v>104</v>
      </c>
      <c r="C2249" s="27" t="s">
        <v>104</v>
      </c>
      <c r="D2249" s="27" t="s">
        <v>248</v>
      </c>
      <c r="E2249" s="27" t="s">
        <v>641</v>
      </c>
      <c r="F2249" s="27" t="s">
        <v>767</v>
      </c>
      <c r="G2249" s="27" t="s">
        <v>768</v>
      </c>
      <c r="H2249" s="34" t="s">
        <v>14</v>
      </c>
      <c r="I2249" s="34" t="s">
        <v>769</v>
      </c>
      <c r="J2249" s="34" t="str">
        <f t="shared" si="176"/>
        <v>F&amp;IInsurance Income per vehicle retailed</v>
      </c>
      <c r="K2249" s="34" t="str">
        <f t="shared" si="177"/>
        <v>170Insurance income - New Toyota</v>
      </c>
      <c r="L2249" s="28">
        <f>+SUMIF('TB 4-24'!M:M,$AL2249,'TB 4-24'!G:G)</f>
        <v>0</v>
      </c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>
        <f>+SUMIF('Input Sheet'!$S:$S,$AL2249,'Input Sheet'!C:C)</f>
        <v>0</v>
      </c>
      <c r="Z2249" s="28">
        <f>+SUMIF('Input Sheet'!$S:$S,$AL2249,'Input Sheet'!D:D)</f>
        <v>0</v>
      </c>
      <c r="AA2249" s="28">
        <f>+SUMIF('Input Sheet'!$S:$S,$AL2249,'Input Sheet'!E:E)</f>
        <v>0</v>
      </c>
      <c r="AB2249" s="28">
        <f>+SUMIF('Input Sheet'!$S:$S,$AL2249,'Input Sheet'!F:F)</f>
        <v>0</v>
      </c>
      <c r="AC2249" s="28">
        <f>+SUMIF('Input Sheet'!$S:$S,$AL2249,'Input Sheet'!G:G)</f>
        <v>0</v>
      </c>
      <c r="AD2249" s="28">
        <f>+SUMIF('Input Sheet'!$S:$S,$AL2249,'Input Sheet'!H:H)</f>
        <v>0</v>
      </c>
      <c r="AE2249" s="28">
        <f>+SUMIF('Input Sheet'!$S:$S,$AL2249,'Input Sheet'!I:I)</f>
        <v>0</v>
      </c>
      <c r="AF2249" s="28">
        <f>+SUMIF('Input Sheet'!$S:$S,$AL2249,'Input Sheet'!J:J)</f>
        <v>0</v>
      </c>
      <c r="AG2249" s="28">
        <f>+SUMIF('Input Sheet'!$S:$S,$AL2249,'Input Sheet'!K:K)</f>
        <v>0</v>
      </c>
      <c r="AH2249" s="28">
        <f>+SUMIF('Input Sheet'!$S:$S,$AL2249,'Input Sheet'!L:L)</f>
        <v>0</v>
      </c>
      <c r="AI2249" s="28">
        <f>+SUMIF('Input Sheet'!$S:$S,$AL2249,'Input Sheet'!M:M)</f>
        <v>0</v>
      </c>
      <c r="AJ2249" s="28">
        <f>+SUMIF('Input Sheet'!$S:$S,$AL2249,'Input Sheet'!N:N)</f>
        <v>0</v>
      </c>
      <c r="AK2249" s="28"/>
      <c r="AL2249" s="27" t="str">
        <f t="shared" si="178"/>
        <v>170-3175R</v>
      </c>
      <c r="AM2249" s="34" t="str">
        <f t="shared" si="179"/>
        <v>F&amp;I</v>
      </c>
      <c r="AN2249" s="34" t="str">
        <f t="shared" si="180"/>
        <v>F&amp;IInsurance Income per vehicle retailed</v>
      </c>
      <c r="AO2249" s="35"/>
      <c r="AP2249" s="35"/>
      <c r="AQ2249" s="35"/>
    </row>
    <row r="2250" spans="1:43" x14ac:dyDescent="0.25">
      <c r="A2250" s="27" t="s">
        <v>103</v>
      </c>
      <c r="B2250" s="27" t="s">
        <v>104</v>
      </c>
      <c r="C2250" s="27" t="s">
        <v>104</v>
      </c>
      <c r="D2250" s="27" t="s">
        <v>248</v>
      </c>
      <c r="E2250" s="27" t="s">
        <v>679</v>
      </c>
      <c r="F2250" s="27" t="s">
        <v>767</v>
      </c>
      <c r="G2250" s="27" t="s">
        <v>768</v>
      </c>
      <c r="H2250" s="34" t="s">
        <v>14</v>
      </c>
      <c r="I2250" s="34" t="s">
        <v>769</v>
      </c>
      <c r="J2250" s="34" t="str">
        <f t="shared" si="176"/>
        <v>F&amp;IInsurance Income per vehicle retailed</v>
      </c>
      <c r="K2250" s="34" t="str">
        <f t="shared" si="177"/>
        <v>160Insurance income - New Toyota</v>
      </c>
      <c r="L2250" s="28">
        <f>+SUMIF('TB 4-24'!M:M,$AL2250,'TB 4-24'!G:G)</f>
        <v>0</v>
      </c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>
        <f>+SUMIF('Input Sheet'!$S:$S,$AL2250,'Input Sheet'!C:C)</f>
        <v>0</v>
      </c>
      <c r="Z2250" s="28">
        <f>+SUMIF('Input Sheet'!$S:$S,$AL2250,'Input Sheet'!D:D)</f>
        <v>0</v>
      </c>
      <c r="AA2250" s="28">
        <f>+SUMIF('Input Sheet'!$S:$S,$AL2250,'Input Sheet'!E:E)</f>
        <v>0</v>
      </c>
      <c r="AB2250" s="28">
        <f>+SUMIF('Input Sheet'!$S:$S,$AL2250,'Input Sheet'!F:F)</f>
        <v>0</v>
      </c>
      <c r="AC2250" s="28">
        <f>+SUMIF('Input Sheet'!$S:$S,$AL2250,'Input Sheet'!G:G)</f>
        <v>0</v>
      </c>
      <c r="AD2250" s="28">
        <f>+SUMIF('Input Sheet'!$S:$S,$AL2250,'Input Sheet'!H:H)</f>
        <v>0</v>
      </c>
      <c r="AE2250" s="28">
        <f>+SUMIF('Input Sheet'!$S:$S,$AL2250,'Input Sheet'!I:I)</f>
        <v>0</v>
      </c>
      <c r="AF2250" s="28">
        <f>+SUMIF('Input Sheet'!$S:$S,$AL2250,'Input Sheet'!J:J)</f>
        <v>0</v>
      </c>
      <c r="AG2250" s="28">
        <f>+SUMIF('Input Sheet'!$S:$S,$AL2250,'Input Sheet'!K:K)</f>
        <v>0</v>
      </c>
      <c r="AH2250" s="28">
        <f>+SUMIF('Input Sheet'!$S:$S,$AL2250,'Input Sheet'!L:L)</f>
        <v>0</v>
      </c>
      <c r="AI2250" s="28">
        <f>+SUMIF('Input Sheet'!$S:$S,$AL2250,'Input Sheet'!M:M)</f>
        <v>0</v>
      </c>
      <c r="AJ2250" s="28">
        <f>+SUMIF('Input Sheet'!$S:$S,$AL2250,'Input Sheet'!N:N)</f>
        <v>0</v>
      </c>
      <c r="AK2250" s="28"/>
      <c r="AL2250" s="27" t="str">
        <f t="shared" si="178"/>
        <v>160-3175R</v>
      </c>
      <c r="AM2250" s="34" t="str">
        <f t="shared" si="179"/>
        <v>F&amp;I</v>
      </c>
      <c r="AN2250" s="34" t="str">
        <f t="shared" si="180"/>
        <v>F&amp;IInsurance Income per vehicle retailed</v>
      </c>
      <c r="AO2250" s="35"/>
      <c r="AP2250" s="35"/>
      <c r="AQ2250" s="35"/>
    </row>
    <row r="2251" spans="1:43" x14ac:dyDescent="0.25">
      <c r="A2251" s="27" t="s">
        <v>103</v>
      </c>
      <c r="B2251" s="27" t="s">
        <v>104</v>
      </c>
      <c r="C2251" s="27" t="s">
        <v>657</v>
      </c>
      <c r="D2251" s="27" t="s">
        <v>248</v>
      </c>
      <c r="E2251" s="27" t="s">
        <v>662</v>
      </c>
      <c r="F2251" s="27" t="s">
        <v>767</v>
      </c>
      <c r="G2251" s="27" t="s">
        <v>768</v>
      </c>
      <c r="H2251" s="34" t="s">
        <v>14</v>
      </c>
      <c r="I2251" s="34" t="s">
        <v>769</v>
      </c>
      <c r="J2251" s="34" t="str">
        <f t="shared" si="176"/>
        <v>F&amp;IInsurance Income per vehicle retailed</v>
      </c>
      <c r="K2251" s="34" t="str">
        <f t="shared" si="177"/>
        <v>260Insurance income - New Toyota</v>
      </c>
      <c r="L2251" s="28">
        <f>+SUMIF('TB 4-24'!M:M,$AL2251,'TB 4-24'!G:G)</f>
        <v>0</v>
      </c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>
        <f>+SUMIF('Input Sheet'!$S:$S,$AL2251,'Input Sheet'!C:C)</f>
        <v>0</v>
      </c>
      <c r="Z2251" s="28">
        <f>+SUMIF('Input Sheet'!$S:$S,$AL2251,'Input Sheet'!D:D)</f>
        <v>0</v>
      </c>
      <c r="AA2251" s="28">
        <f>+SUMIF('Input Sheet'!$S:$S,$AL2251,'Input Sheet'!E:E)</f>
        <v>0</v>
      </c>
      <c r="AB2251" s="28">
        <f>+SUMIF('Input Sheet'!$S:$S,$AL2251,'Input Sheet'!F:F)</f>
        <v>0</v>
      </c>
      <c r="AC2251" s="28">
        <f>+SUMIF('Input Sheet'!$S:$S,$AL2251,'Input Sheet'!G:G)</f>
        <v>0</v>
      </c>
      <c r="AD2251" s="28">
        <f>+SUMIF('Input Sheet'!$S:$S,$AL2251,'Input Sheet'!H:H)</f>
        <v>0</v>
      </c>
      <c r="AE2251" s="28">
        <f>+SUMIF('Input Sheet'!$S:$S,$AL2251,'Input Sheet'!I:I)</f>
        <v>0</v>
      </c>
      <c r="AF2251" s="28">
        <f>+SUMIF('Input Sheet'!$S:$S,$AL2251,'Input Sheet'!J:J)</f>
        <v>0</v>
      </c>
      <c r="AG2251" s="28">
        <f>+SUMIF('Input Sheet'!$S:$S,$AL2251,'Input Sheet'!K:K)</f>
        <v>0</v>
      </c>
      <c r="AH2251" s="28">
        <f>+SUMIF('Input Sheet'!$S:$S,$AL2251,'Input Sheet'!L:L)</f>
        <v>0</v>
      </c>
      <c r="AI2251" s="28">
        <f>+SUMIF('Input Sheet'!$S:$S,$AL2251,'Input Sheet'!M:M)</f>
        <v>0</v>
      </c>
      <c r="AJ2251" s="28">
        <f>+SUMIF('Input Sheet'!$S:$S,$AL2251,'Input Sheet'!N:N)</f>
        <v>0</v>
      </c>
      <c r="AK2251" s="28"/>
      <c r="AL2251" s="27" t="str">
        <f t="shared" si="178"/>
        <v>260-3175R</v>
      </c>
      <c r="AM2251" s="34" t="str">
        <f t="shared" si="179"/>
        <v>F&amp;I</v>
      </c>
      <c r="AN2251" s="34" t="str">
        <f t="shared" si="180"/>
        <v>F&amp;IInsurance Income per vehicle retailed</v>
      </c>
      <c r="AO2251" s="35"/>
      <c r="AP2251" s="35"/>
      <c r="AQ2251" s="35"/>
    </row>
    <row r="2252" spans="1:43" x14ac:dyDescent="0.25">
      <c r="A2252" s="27" t="s">
        <v>103</v>
      </c>
      <c r="B2252" s="27" t="s">
        <v>104</v>
      </c>
      <c r="C2252" s="27" t="s">
        <v>657</v>
      </c>
      <c r="D2252" s="27" t="s">
        <v>251</v>
      </c>
      <c r="E2252" s="27" t="s">
        <v>662</v>
      </c>
      <c r="F2252" s="27" t="s">
        <v>767</v>
      </c>
      <c r="G2252" s="27" t="s">
        <v>768</v>
      </c>
      <c r="H2252" s="34" t="s">
        <v>14</v>
      </c>
      <c r="I2252" s="34" t="s">
        <v>769</v>
      </c>
      <c r="J2252" s="34" t="str">
        <f t="shared" si="176"/>
        <v>F&amp;IInsurance Income per vehicle retailed</v>
      </c>
      <c r="K2252" s="34" t="str">
        <f t="shared" si="177"/>
        <v>260Insurance income - New Toyota</v>
      </c>
      <c r="L2252" s="28">
        <f>+SUMIF('TB 4-24'!M:M,$AL2252,'TB 4-24'!G:G)</f>
        <v>0</v>
      </c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>
        <f>+SUMIF('Input Sheet'!$S:$S,$AL2252,'Input Sheet'!C:C)</f>
        <v>0</v>
      </c>
      <c r="Z2252" s="28">
        <f>+SUMIF('Input Sheet'!$S:$S,$AL2252,'Input Sheet'!D:D)</f>
        <v>0</v>
      </c>
      <c r="AA2252" s="28">
        <f>+SUMIF('Input Sheet'!$S:$S,$AL2252,'Input Sheet'!E:E)</f>
        <v>0</v>
      </c>
      <c r="AB2252" s="28">
        <f>+SUMIF('Input Sheet'!$S:$S,$AL2252,'Input Sheet'!F:F)</f>
        <v>0</v>
      </c>
      <c r="AC2252" s="28">
        <f>+SUMIF('Input Sheet'!$S:$S,$AL2252,'Input Sheet'!G:G)</f>
        <v>0</v>
      </c>
      <c r="AD2252" s="28">
        <f>+SUMIF('Input Sheet'!$S:$S,$AL2252,'Input Sheet'!H:H)</f>
        <v>0</v>
      </c>
      <c r="AE2252" s="28">
        <f>+SUMIF('Input Sheet'!$S:$S,$AL2252,'Input Sheet'!I:I)</f>
        <v>0</v>
      </c>
      <c r="AF2252" s="28">
        <f>+SUMIF('Input Sheet'!$S:$S,$AL2252,'Input Sheet'!J:J)</f>
        <v>0</v>
      </c>
      <c r="AG2252" s="28">
        <f>+SUMIF('Input Sheet'!$S:$S,$AL2252,'Input Sheet'!K:K)</f>
        <v>0</v>
      </c>
      <c r="AH2252" s="28">
        <f>+SUMIF('Input Sheet'!$S:$S,$AL2252,'Input Sheet'!L:L)</f>
        <v>0</v>
      </c>
      <c r="AI2252" s="28">
        <f>+SUMIF('Input Sheet'!$S:$S,$AL2252,'Input Sheet'!M:M)</f>
        <v>0</v>
      </c>
      <c r="AJ2252" s="28">
        <f>+SUMIF('Input Sheet'!$S:$S,$AL2252,'Input Sheet'!N:N)</f>
        <v>0</v>
      </c>
      <c r="AK2252" s="28"/>
      <c r="AL2252" s="27" t="str">
        <f t="shared" si="178"/>
        <v>260-3176R</v>
      </c>
      <c r="AM2252" s="34" t="str">
        <f t="shared" si="179"/>
        <v>F&amp;I</v>
      </c>
      <c r="AN2252" s="34" t="str">
        <f t="shared" si="180"/>
        <v>F&amp;IInsurance Income per vehicle retailed</v>
      </c>
      <c r="AO2252" s="35"/>
      <c r="AP2252" s="35"/>
      <c r="AQ2252" s="35"/>
    </row>
    <row r="2253" spans="1:43" x14ac:dyDescent="0.25">
      <c r="A2253" s="27" t="s">
        <v>103</v>
      </c>
      <c r="B2253" s="27" t="s">
        <v>104</v>
      </c>
      <c r="C2253" s="27" t="s">
        <v>663</v>
      </c>
      <c r="D2253" s="27" t="s">
        <v>251</v>
      </c>
      <c r="E2253" s="27" t="s">
        <v>670</v>
      </c>
      <c r="F2253" s="27" t="s">
        <v>767</v>
      </c>
      <c r="G2253" s="27" t="s">
        <v>768</v>
      </c>
      <c r="H2253" s="34" t="s">
        <v>14</v>
      </c>
      <c r="I2253" s="34" t="s">
        <v>769</v>
      </c>
      <c r="J2253" s="34" t="str">
        <f t="shared" si="176"/>
        <v>F&amp;IInsurance Income per vehicle retailed</v>
      </c>
      <c r="K2253" s="34" t="str">
        <f t="shared" si="177"/>
        <v>460Insurance income - New Toyota</v>
      </c>
      <c r="L2253" s="28">
        <f>+SUMIF('TB 4-24'!M:M,$AL2253,'TB 4-24'!G:G)</f>
        <v>0</v>
      </c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>
        <f>+SUMIF('Input Sheet'!$S:$S,$AL2253,'Input Sheet'!C:C)</f>
        <v>0</v>
      </c>
      <c r="Z2253" s="28">
        <f>+SUMIF('Input Sheet'!$S:$S,$AL2253,'Input Sheet'!D:D)</f>
        <v>0</v>
      </c>
      <c r="AA2253" s="28">
        <f>+SUMIF('Input Sheet'!$S:$S,$AL2253,'Input Sheet'!E:E)</f>
        <v>0</v>
      </c>
      <c r="AB2253" s="28">
        <f>+SUMIF('Input Sheet'!$S:$S,$AL2253,'Input Sheet'!F:F)</f>
        <v>0</v>
      </c>
      <c r="AC2253" s="28">
        <f>+SUMIF('Input Sheet'!$S:$S,$AL2253,'Input Sheet'!G:G)</f>
        <v>0</v>
      </c>
      <c r="AD2253" s="28">
        <f>+SUMIF('Input Sheet'!$S:$S,$AL2253,'Input Sheet'!H:H)</f>
        <v>0</v>
      </c>
      <c r="AE2253" s="28">
        <f>+SUMIF('Input Sheet'!$S:$S,$AL2253,'Input Sheet'!I:I)</f>
        <v>0</v>
      </c>
      <c r="AF2253" s="28">
        <f>+SUMIF('Input Sheet'!$S:$S,$AL2253,'Input Sheet'!J:J)</f>
        <v>0</v>
      </c>
      <c r="AG2253" s="28">
        <f>+SUMIF('Input Sheet'!$S:$S,$AL2253,'Input Sheet'!K:K)</f>
        <v>0</v>
      </c>
      <c r="AH2253" s="28">
        <f>+SUMIF('Input Sheet'!$S:$S,$AL2253,'Input Sheet'!L:L)</f>
        <v>0</v>
      </c>
      <c r="AI2253" s="28">
        <f>+SUMIF('Input Sheet'!$S:$S,$AL2253,'Input Sheet'!M:M)</f>
        <v>0</v>
      </c>
      <c r="AJ2253" s="28">
        <f>+SUMIF('Input Sheet'!$S:$S,$AL2253,'Input Sheet'!N:N)</f>
        <v>0</v>
      </c>
      <c r="AK2253" s="28"/>
      <c r="AL2253" s="27" t="str">
        <f t="shared" si="178"/>
        <v>460-3176R</v>
      </c>
      <c r="AM2253" s="34" t="str">
        <f t="shared" si="179"/>
        <v>F&amp;I</v>
      </c>
      <c r="AN2253" s="34" t="str">
        <f t="shared" si="180"/>
        <v>F&amp;IInsurance Income per vehicle retailed</v>
      </c>
      <c r="AO2253" s="35"/>
      <c r="AP2253" s="35"/>
      <c r="AQ2253" s="35"/>
    </row>
    <row r="2254" spans="1:43" x14ac:dyDescent="0.25">
      <c r="A2254" s="27" t="s">
        <v>103</v>
      </c>
      <c r="B2254" s="27" t="s">
        <v>104</v>
      </c>
      <c r="C2254" s="27" t="s">
        <v>671</v>
      </c>
      <c r="D2254" s="27" t="s">
        <v>251</v>
      </c>
      <c r="E2254" s="27" t="s">
        <v>676</v>
      </c>
      <c r="F2254" s="27" t="s">
        <v>767</v>
      </c>
      <c r="G2254" s="27" t="s">
        <v>768</v>
      </c>
      <c r="H2254" s="34" t="s">
        <v>14</v>
      </c>
      <c r="I2254" s="34" t="s">
        <v>769</v>
      </c>
      <c r="J2254" s="34" t="str">
        <f t="shared" si="176"/>
        <v>F&amp;IInsurance Income per vehicle retailed</v>
      </c>
      <c r="K2254" s="34" t="str">
        <f t="shared" si="177"/>
        <v>360Insurance income - New Toyota</v>
      </c>
      <c r="L2254" s="28">
        <f>+SUMIF('TB 4-24'!M:M,$AL2254,'TB 4-24'!G:G)</f>
        <v>0</v>
      </c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>
        <f>+SUMIF('Input Sheet'!$S:$S,$AL2254,'Input Sheet'!C:C)</f>
        <v>0</v>
      </c>
      <c r="Z2254" s="28">
        <f>+SUMIF('Input Sheet'!$S:$S,$AL2254,'Input Sheet'!D:D)</f>
        <v>0</v>
      </c>
      <c r="AA2254" s="28">
        <f>+SUMIF('Input Sheet'!$S:$S,$AL2254,'Input Sheet'!E:E)</f>
        <v>0</v>
      </c>
      <c r="AB2254" s="28">
        <f>+SUMIF('Input Sheet'!$S:$S,$AL2254,'Input Sheet'!F:F)</f>
        <v>0</v>
      </c>
      <c r="AC2254" s="28">
        <f>+SUMIF('Input Sheet'!$S:$S,$AL2254,'Input Sheet'!G:G)</f>
        <v>0</v>
      </c>
      <c r="AD2254" s="28">
        <f>+SUMIF('Input Sheet'!$S:$S,$AL2254,'Input Sheet'!H:H)</f>
        <v>0</v>
      </c>
      <c r="AE2254" s="28">
        <f>+SUMIF('Input Sheet'!$S:$S,$AL2254,'Input Sheet'!I:I)</f>
        <v>0</v>
      </c>
      <c r="AF2254" s="28">
        <f>+SUMIF('Input Sheet'!$S:$S,$AL2254,'Input Sheet'!J:J)</f>
        <v>0</v>
      </c>
      <c r="AG2254" s="28">
        <f>+SUMIF('Input Sheet'!$S:$S,$AL2254,'Input Sheet'!K:K)</f>
        <v>0</v>
      </c>
      <c r="AH2254" s="28">
        <f>+SUMIF('Input Sheet'!$S:$S,$AL2254,'Input Sheet'!L:L)</f>
        <v>0</v>
      </c>
      <c r="AI2254" s="28">
        <f>+SUMIF('Input Sheet'!$S:$S,$AL2254,'Input Sheet'!M:M)</f>
        <v>0</v>
      </c>
      <c r="AJ2254" s="28">
        <f>+SUMIF('Input Sheet'!$S:$S,$AL2254,'Input Sheet'!N:N)</f>
        <v>0</v>
      </c>
      <c r="AK2254" s="28"/>
      <c r="AL2254" s="27" t="str">
        <f t="shared" si="178"/>
        <v>360-3176R</v>
      </c>
      <c r="AM2254" s="34" t="str">
        <f t="shared" si="179"/>
        <v>F&amp;I</v>
      </c>
      <c r="AN2254" s="34" t="str">
        <f t="shared" si="180"/>
        <v>F&amp;IInsurance Income per vehicle retailed</v>
      </c>
      <c r="AO2254" s="35"/>
      <c r="AP2254" s="35"/>
      <c r="AQ2254" s="35"/>
    </row>
    <row r="2255" spans="1:43" x14ac:dyDescent="0.25">
      <c r="A2255" s="27" t="s">
        <v>103</v>
      </c>
      <c r="B2255" s="27" t="s">
        <v>104</v>
      </c>
      <c r="C2255" s="27" t="s">
        <v>104</v>
      </c>
      <c r="D2255" s="27" t="s">
        <v>251</v>
      </c>
      <c r="E2255" s="27" t="s">
        <v>679</v>
      </c>
      <c r="F2255" s="27" t="s">
        <v>767</v>
      </c>
      <c r="G2255" s="27" t="s">
        <v>768</v>
      </c>
      <c r="H2255" s="34" t="s">
        <v>14</v>
      </c>
      <c r="I2255" s="34" t="s">
        <v>769</v>
      </c>
      <c r="J2255" s="34" t="str">
        <f t="shared" si="176"/>
        <v>F&amp;IInsurance Income per vehicle retailed</v>
      </c>
      <c r="K2255" s="34" t="str">
        <f t="shared" si="177"/>
        <v>160Insurance income - New Toyota</v>
      </c>
      <c r="L2255" s="28">
        <f>+SUMIF('TB 4-24'!M:M,$AL2255,'TB 4-24'!G:G)</f>
        <v>0</v>
      </c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>
        <f>+SUMIF('Input Sheet'!$S:$S,$AL2255,'Input Sheet'!C:C)</f>
        <v>0</v>
      </c>
      <c r="Z2255" s="28">
        <f>+SUMIF('Input Sheet'!$S:$S,$AL2255,'Input Sheet'!D:D)</f>
        <v>0</v>
      </c>
      <c r="AA2255" s="28">
        <f>+SUMIF('Input Sheet'!$S:$S,$AL2255,'Input Sheet'!E:E)</f>
        <v>0</v>
      </c>
      <c r="AB2255" s="28">
        <f>+SUMIF('Input Sheet'!$S:$S,$AL2255,'Input Sheet'!F:F)</f>
        <v>0</v>
      </c>
      <c r="AC2255" s="28">
        <f>+SUMIF('Input Sheet'!$S:$S,$AL2255,'Input Sheet'!G:G)</f>
        <v>0</v>
      </c>
      <c r="AD2255" s="28">
        <f>+SUMIF('Input Sheet'!$S:$S,$AL2255,'Input Sheet'!H:H)</f>
        <v>0</v>
      </c>
      <c r="AE2255" s="28">
        <f>+SUMIF('Input Sheet'!$S:$S,$AL2255,'Input Sheet'!I:I)</f>
        <v>0</v>
      </c>
      <c r="AF2255" s="28">
        <f>+SUMIF('Input Sheet'!$S:$S,$AL2255,'Input Sheet'!J:J)</f>
        <v>0</v>
      </c>
      <c r="AG2255" s="28">
        <f>+SUMIF('Input Sheet'!$S:$S,$AL2255,'Input Sheet'!K:K)</f>
        <v>0</v>
      </c>
      <c r="AH2255" s="28">
        <f>+SUMIF('Input Sheet'!$S:$S,$AL2255,'Input Sheet'!L:L)</f>
        <v>0</v>
      </c>
      <c r="AI2255" s="28">
        <f>+SUMIF('Input Sheet'!$S:$S,$AL2255,'Input Sheet'!M:M)</f>
        <v>0</v>
      </c>
      <c r="AJ2255" s="28">
        <f>+SUMIF('Input Sheet'!$S:$S,$AL2255,'Input Sheet'!N:N)</f>
        <v>0</v>
      </c>
      <c r="AK2255" s="28"/>
      <c r="AL2255" s="27" t="str">
        <f t="shared" si="178"/>
        <v>160-3176R</v>
      </c>
      <c r="AM2255" s="34" t="str">
        <f t="shared" si="179"/>
        <v>F&amp;I</v>
      </c>
      <c r="AN2255" s="34" t="str">
        <f t="shared" si="180"/>
        <v>F&amp;IInsurance Income per vehicle retailed</v>
      </c>
      <c r="AO2255" s="35"/>
      <c r="AP2255" s="35"/>
      <c r="AQ2255" s="35"/>
    </row>
    <row r="2256" spans="1:43" x14ac:dyDescent="0.25">
      <c r="A2256" s="27" t="s">
        <v>103</v>
      </c>
      <c r="B2256" s="27" t="s">
        <v>104</v>
      </c>
      <c r="C2256" s="27" t="s">
        <v>104</v>
      </c>
      <c r="D2256" s="27" t="s">
        <v>251</v>
      </c>
      <c r="E2256" s="27" t="s">
        <v>641</v>
      </c>
      <c r="F2256" s="27" t="s">
        <v>767</v>
      </c>
      <c r="G2256" s="27" t="s">
        <v>768</v>
      </c>
      <c r="H2256" s="34" t="s">
        <v>14</v>
      </c>
      <c r="I2256" s="34" t="s">
        <v>769</v>
      </c>
      <c r="J2256" s="34" t="str">
        <f t="shared" si="176"/>
        <v>F&amp;IInsurance Income per vehicle retailed</v>
      </c>
      <c r="K2256" s="34" t="str">
        <f t="shared" si="177"/>
        <v>170Insurance income - New Toyota</v>
      </c>
      <c r="L2256" s="28">
        <f>+SUMIF('TB 4-24'!M:M,$AL2256,'TB 4-24'!G:G)</f>
        <v>0</v>
      </c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>
        <f>+SUMIF('Input Sheet'!$S:$S,$AL2256,'Input Sheet'!C:C)</f>
        <v>0</v>
      </c>
      <c r="Z2256" s="28">
        <f>+SUMIF('Input Sheet'!$S:$S,$AL2256,'Input Sheet'!D:D)</f>
        <v>0</v>
      </c>
      <c r="AA2256" s="28">
        <f>+SUMIF('Input Sheet'!$S:$S,$AL2256,'Input Sheet'!E:E)</f>
        <v>0</v>
      </c>
      <c r="AB2256" s="28">
        <f>+SUMIF('Input Sheet'!$S:$S,$AL2256,'Input Sheet'!F:F)</f>
        <v>0</v>
      </c>
      <c r="AC2256" s="28">
        <f>+SUMIF('Input Sheet'!$S:$S,$AL2256,'Input Sheet'!G:G)</f>
        <v>0</v>
      </c>
      <c r="AD2256" s="28">
        <f>+SUMIF('Input Sheet'!$S:$S,$AL2256,'Input Sheet'!H:H)</f>
        <v>0</v>
      </c>
      <c r="AE2256" s="28">
        <f>+SUMIF('Input Sheet'!$S:$S,$AL2256,'Input Sheet'!I:I)</f>
        <v>0</v>
      </c>
      <c r="AF2256" s="28">
        <f>+SUMIF('Input Sheet'!$S:$S,$AL2256,'Input Sheet'!J:J)</f>
        <v>0</v>
      </c>
      <c r="AG2256" s="28">
        <f>+SUMIF('Input Sheet'!$S:$S,$AL2256,'Input Sheet'!K:K)</f>
        <v>0</v>
      </c>
      <c r="AH2256" s="28">
        <f>+SUMIF('Input Sheet'!$S:$S,$AL2256,'Input Sheet'!L:L)</f>
        <v>0</v>
      </c>
      <c r="AI2256" s="28">
        <f>+SUMIF('Input Sheet'!$S:$S,$AL2256,'Input Sheet'!M:M)</f>
        <v>0</v>
      </c>
      <c r="AJ2256" s="28">
        <f>+SUMIF('Input Sheet'!$S:$S,$AL2256,'Input Sheet'!N:N)</f>
        <v>0</v>
      </c>
      <c r="AK2256" s="28"/>
      <c r="AL2256" s="27" t="str">
        <f t="shared" si="178"/>
        <v>170-3176R</v>
      </c>
      <c r="AM2256" s="34" t="str">
        <f t="shared" si="179"/>
        <v>F&amp;I</v>
      </c>
      <c r="AN2256" s="34" t="str">
        <f t="shared" si="180"/>
        <v>F&amp;IInsurance Income per vehicle retailed</v>
      </c>
      <c r="AO2256" s="35"/>
      <c r="AP2256" s="35"/>
      <c r="AQ2256" s="35"/>
    </row>
    <row r="2257" spans="1:43" x14ac:dyDescent="0.25">
      <c r="A2257" s="27" t="s">
        <v>103</v>
      </c>
      <c r="B2257" s="27" t="s">
        <v>104</v>
      </c>
      <c r="C2257" s="27" t="s">
        <v>657</v>
      </c>
      <c r="D2257" s="27" t="s">
        <v>257</v>
      </c>
      <c r="E2257" s="27" t="s">
        <v>662</v>
      </c>
      <c r="F2257" s="27" t="s">
        <v>767</v>
      </c>
      <c r="G2257" s="27" t="s">
        <v>768</v>
      </c>
      <c r="H2257" s="34" t="s">
        <v>14</v>
      </c>
      <c r="I2257" s="34" t="s">
        <v>769</v>
      </c>
      <c r="J2257" s="34" t="str">
        <f t="shared" si="176"/>
        <v>F&amp;IInsurance Income per vehicle retailed</v>
      </c>
      <c r="K2257" s="34" t="str">
        <f t="shared" si="177"/>
        <v>260Insurance income - New Toyota</v>
      </c>
      <c r="L2257" s="28">
        <f>+SUMIF('TB 4-24'!M:M,$AL2257,'TB 4-24'!G:G)</f>
        <v>0</v>
      </c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>
        <f>+SUMIF('Input Sheet'!$S:$S,$AL2257,'Input Sheet'!C:C)</f>
        <v>0</v>
      </c>
      <c r="Z2257" s="28">
        <f>+SUMIF('Input Sheet'!$S:$S,$AL2257,'Input Sheet'!D:D)</f>
        <v>0</v>
      </c>
      <c r="AA2257" s="28">
        <f>+SUMIF('Input Sheet'!$S:$S,$AL2257,'Input Sheet'!E:E)</f>
        <v>0</v>
      </c>
      <c r="AB2257" s="28">
        <f>+SUMIF('Input Sheet'!$S:$S,$AL2257,'Input Sheet'!F:F)</f>
        <v>0</v>
      </c>
      <c r="AC2257" s="28">
        <f>+SUMIF('Input Sheet'!$S:$S,$AL2257,'Input Sheet'!G:G)</f>
        <v>0</v>
      </c>
      <c r="AD2257" s="28">
        <f>+SUMIF('Input Sheet'!$S:$S,$AL2257,'Input Sheet'!H:H)</f>
        <v>0</v>
      </c>
      <c r="AE2257" s="28">
        <f>+SUMIF('Input Sheet'!$S:$S,$AL2257,'Input Sheet'!I:I)</f>
        <v>0</v>
      </c>
      <c r="AF2257" s="28">
        <f>+SUMIF('Input Sheet'!$S:$S,$AL2257,'Input Sheet'!J:J)</f>
        <v>0</v>
      </c>
      <c r="AG2257" s="28">
        <f>+SUMIF('Input Sheet'!$S:$S,$AL2257,'Input Sheet'!K:K)</f>
        <v>0</v>
      </c>
      <c r="AH2257" s="28">
        <f>+SUMIF('Input Sheet'!$S:$S,$AL2257,'Input Sheet'!L:L)</f>
        <v>0</v>
      </c>
      <c r="AI2257" s="28">
        <f>+SUMIF('Input Sheet'!$S:$S,$AL2257,'Input Sheet'!M:M)</f>
        <v>0</v>
      </c>
      <c r="AJ2257" s="28">
        <f>+SUMIF('Input Sheet'!$S:$S,$AL2257,'Input Sheet'!N:N)</f>
        <v>0</v>
      </c>
      <c r="AK2257" s="28"/>
      <c r="AL2257" s="27" t="str">
        <f t="shared" si="178"/>
        <v>260-3273</v>
      </c>
      <c r="AM2257" s="34" t="str">
        <f t="shared" si="179"/>
        <v>F&amp;I</v>
      </c>
      <c r="AN2257" s="34" t="str">
        <f t="shared" si="180"/>
        <v>F&amp;IInsurance Income per vehicle retailed</v>
      </c>
      <c r="AO2257" s="35"/>
      <c r="AP2257" s="35"/>
      <c r="AQ2257" s="35"/>
    </row>
    <row r="2258" spans="1:43" x14ac:dyDescent="0.25">
      <c r="A2258" s="27" t="s">
        <v>103</v>
      </c>
      <c r="B2258" s="27" t="s">
        <v>104</v>
      </c>
      <c r="C2258" s="27" t="s">
        <v>663</v>
      </c>
      <c r="D2258" s="27" t="s">
        <v>257</v>
      </c>
      <c r="E2258" s="27" t="s">
        <v>670</v>
      </c>
      <c r="F2258" s="27" t="s">
        <v>767</v>
      </c>
      <c r="G2258" s="27" t="s">
        <v>768</v>
      </c>
      <c r="H2258" s="34" t="s">
        <v>14</v>
      </c>
      <c r="I2258" s="34" t="s">
        <v>769</v>
      </c>
      <c r="J2258" s="34" t="str">
        <f t="shared" si="176"/>
        <v>F&amp;IInsurance Income per vehicle retailed</v>
      </c>
      <c r="K2258" s="34" t="str">
        <f t="shared" si="177"/>
        <v>460Insurance income - New Toyota</v>
      </c>
      <c r="L2258" s="28">
        <f>+SUMIF('TB 4-24'!M:M,$AL2258,'TB 4-24'!G:G)</f>
        <v>0</v>
      </c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>
        <f>+SUMIF('Input Sheet'!$S:$S,$AL2258,'Input Sheet'!C:C)</f>
        <v>0</v>
      </c>
      <c r="Z2258" s="28">
        <f>+SUMIF('Input Sheet'!$S:$S,$AL2258,'Input Sheet'!D:D)</f>
        <v>0</v>
      </c>
      <c r="AA2258" s="28">
        <f>+SUMIF('Input Sheet'!$S:$S,$AL2258,'Input Sheet'!E:E)</f>
        <v>0</v>
      </c>
      <c r="AB2258" s="28">
        <f>+SUMIF('Input Sheet'!$S:$S,$AL2258,'Input Sheet'!F:F)</f>
        <v>0</v>
      </c>
      <c r="AC2258" s="28">
        <f>+SUMIF('Input Sheet'!$S:$S,$AL2258,'Input Sheet'!G:G)</f>
        <v>0</v>
      </c>
      <c r="AD2258" s="28">
        <f>+SUMIF('Input Sheet'!$S:$S,$AL2258,'Input Sheet'!H:H)</f>
        <v>0</v>
      </c>
      <c r="AE2258" s="28">
        <f>+SUMIF('Input Sheet'!$S:$S,$AL2258,'Input Sheet'!I:I)</f>
        <v>0</v>
      </c>
      <c r="AF2258" s="28">
        <f>+SUMIF('Input Sheet'!$S:$S,$AL2258,'Input Sheet'!J:J)</f>
        <v>0</v>
      </c>
      <c r="AG2258" s="28">
        <f>+SUMIF('Input Sheet'!$S:$S,$AL2258,'Input Sheet'!K:K)</f>
        <v>0</v>
      </c>
      <c r="AH2258" s="28">
        <f>+SUMIF('Input Sheet'!$S:$S,$AL2258,'Input Sheet'!L:L)</f>
        <v>0</v>
      </c>
      <c r="AI2258" s="28">
        <f>+SUMIF('Input Sheet'!$S:$S,$AL2258,'Input Sheet'!M:M)</f>
        <v>0</v>
      </c>
      <c r="AJ2258" s="28">
        <f>+SUMIF('Input Sheet'!$S:$S,$AL2258,'Input Sheet'!N:N)</f>
        <v>0</v>
      </c>
      <c r="AK2258" s="28"/>
      <c r="AL2258" s="27" t="str">
        <f t="shared" si="178"/>
        <v>460-3273</v>
      </c>
      <c r="AM2258" s="34" t="str">
        <f t="shared" si="179"/>
        <v>F&amp;I</v>
      </c>
      <c r="AN2258" s="34" t="str">
        <f t="shared" si="180"/>
        <v>F&amp;IInsurance Income per vehicle retailed</v>
      </c>
      <c r="AO2258" s="35"/>
      <c r="AP2258" s="35"/>
      <c r="AQ2258" s="35"/>
    </row>
    <row r="2259" spans="1:43" x14ac:dyDescent="0.25">
      <c r="A2259" s="27" t="s">
        <v>103</v>
      </c>
      <c r="B2259" s="27" t="s">
        <v>104</v>
      </c>
      <c r="C2259" s="27" t="s">
        <v>671</v>
      </c>
      <c r="D2259" s="27" t="s">
        <v>257</v>
      </c>
      <c r="E2259" s="27" t="s">
        <v>676</v>
      </c>
      <c r="F2259" s="27" t="s">
        <v>767</v>
      </c>
      <c r="G2259" s="27" t="s">
        <v>768</v>
      </c>
      <c r="H2259" s="34" t="s">
        <v>14</v>
      </c>
      <c r="I2259" s="34" t="s">
        <v>769</v>
      </c>
      <c r="J2259" s="34" t="str">
        <f t="shared" si="176"/>
        <v>F&amp;IInsurance Income per vehicle retailed</v>
      </c>
      <c r="K2259" s="34" t="str">
        <f t="shared" si="177"/>
        <v>360Insurance income - New Toyota</v>
      </c>
      <c r="L2259" s="28">
        <f>+SUMIF('TB 4-24'!M:M,$AL2259,'TB 4-24'!G:G)</f>
        <v>0</v>
      </c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>
        <f>+SUMIF('Input Sheet'!$S:$S,$AL2259,'Input Sheet'!C:C)</f>
        <v>0</v>
      </c>
      <c r="Z2259" s="28">
        <f>+SUMIF('Input Sheet'!$S:$S,$AL2259,'Input Sheet'!D:D)</f>
        <v>0</v>
      </c>
      <c r="AA2259" s="28">
        <f>+SUMIF('Input Sheet'!$S:$S,$AL2259,'Input Sheet'!E:E)</f>
        <v>0</v>
      </c>
      <c r="AB2259" s="28">
        <f>+SUMIF('Input Sheet'!$S:$S,$AL2259,'Input Sheet'!F:F)</f>
        <v>0</v>
      </c>
      <c r="AC2259" s="28">
        <f>+SUMIF('Input Sheet'!$S:$S,$AL2259,'Input Sheet'!G:G)</f>
        <v>0</v>
      </c>
      <c r="AD2259" s="28">
        <f>+SUMIF('Input Sheet'!$S:$S,$AL2259,'Input Sheet'!H:H)</f>
        <v>0</v>
      </c>
      <c r="AE2259" s="28">
        <f>+SUMIF('Input Sheet'!$S:$S,$AL2259,'Input Sheet'!I:I)</f>
        <v>0</v>
      </c>
      <c r="AF2259" s="28">
        <f>+SUMIF('Input Sheet'!$S:$S,$AL2259,'Input Sheet'!J:J)</f>
        <v>0</v>
      </c>
      <c r="AG2259" s="28">
        <f>+SUMIF('Input Sheet'!$S:$S,$AL2259,'Input Sheet'!K:K)</f>
        <v>0</v>
      </c>
      <c r="AH2259" s="28">
        <f>+SUMIF('Input Sheet'!$S:$S,$AL2259,'Input Sheet'!L:L)</f>
        <v>0</v>
      </c>
      <c r="AI2259" s="28">
        <f>+SUMIF('Input Sheet'!$S:$S,$AL2259,'Input Sheet'!M:M)</f>
        <v>0</v>
      </c>
      <c r="AJ2259" s="28">
        <f>+SUMIF('Input Sheet'!$S:$S,$AL2259,'Input Sheet'!N:N)</f>
        <v>0</v>
      </c>
      <c r="AK2259" s="28"/>
      <c r="AL2259" s="27" t="str">
        <f t="shared" si="178"/>
        <v>360-3273</v>
      </c>
      <c r="AM2259" s="34" t="str">
        <f t="shared" si="179"/>
        <v>F&amp;I</v>
      </c>
      <c r="AN2259" s="34" t="str">
        <f t="shared" si="180"/>
        <v>F&amp;IInsurance Income per vehicle retailed</v>
      </c>
      <c r="AO2259" s="35"/>
      <c r="AP2259" s="35"/>
      <c r="AQ2259" s="35"/>
    </row>
    <row r="2260" spans="1:43" x14ac:dyDescent="0.25">
      <c r="A2260" s="27" t="s">
        <v>103</v>
      </c>
      <c r="B2260" s="27" t="s">
        <v>104</v>
      </c>
      <c r="C2260" s="27" t="s">
        <v>104</v>
      </c>
      <c r="D2260" s="27" t="s">
        <v>257</v>
      </c>
      <c r="E2260" s="27" t="s">
        <v>679</v>
      </c>
      <c r="F2260" s="27" t="s">
        <v>767</v>
      </c>
      <c r="G2260" s="27" t="s">
        <v>768</v>
      </c>
      <c r="H2260" s="34" t="s">
        <v>14</v>
      </c>
      <c r="I2260" s="34" t="s">
        <v>769</v>
      </c>
      <c r="J2260" s="34" t="str">
        <f t="shared" si="176"/>
        <v>F&amp;IInsurance Income per vehicle retailed</v>
      </c>
      <c r="K2260" s="34" t="str">
        <f t="shared" si="177"/>
        <v>160Insurance income - New Toyota</v>
      </c>
      <c r="L2260" s="28">
        <f>+SUMIF('TB 4-24'!M:M,$AL2260,'TB 4-24'!G:G)</f>
        <v>0</v>
      </c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>
        <f>+SUMIF('Input Sheet'!$S:$S,$AL2260,'Input Sheet'!C:C)</f>
        <v>0</v>
      </c>
      <c r="Z2260" s="28">
        <f>+SUMIF('Input Sheet'!$S:$S,$AL2260,'Input Sheet'!D:D)</f>
        <v>0</v>
      </c>
      <c r="AA2260" s="28">
        <f>+SUMIF('Input Sheet'!$S:$S,$AL2260,'Input Sheet'!E:E)</f>
        <v>0</v>
      </c>
      <c r="AB2260" s="28">
        <f>+SUMIF('Input Sheet'!$S:$S,$AL2260,'Input Sheet'!F:F)</f>
        <v>0</v>
      </c>
      <c r="AC2260" s="28">
        <f>+SUMIF('Input Sheet'!$S:$S,$AL2260,'Input Sheet'!G:G)</f>
        <v>0</v>
      </c>
      <c r="AD2260" s="28">
        <f>+SUMIF('Input Sheet'!$S:$S,$AL2260,'Input Sheet'!H:H)</f>
        <v>0</v>
      </c>
      <c r="AE2260" s="28">
        <f>+SUMIF('Input Sheet'!$S:$S,$AL2260,'Input Sheet'!I:I)</f>
        <v>0</v>
      </c>
      <c r="AF2260" s="28">
        <f>+SUMIF('Input Sheet'!$S:$S,$AL2260,'Input Sheet'!J:J)</f>
        <v>0</v>
      </c>
      <c r="AG2260" s="28">
        <f>+SUMIF('Input Sheet'!$S:$S,$AL2260,'Input Sheet'!K:K)</f>
        <v>0</v>
      </c>
      <c r="AH2260" s="28">
        <f>+SUMIF('Input Sheet'!$S:$S,$AL2260,'Input Sheet'!L:L)</f>
        <v>0</v>
      </c>
      <c r="AI2260" s="28">
        <f>+SUMIF('Input Sheet'!$S:$S,$AL2260,'Input Sheet'!M:M)</f>
        <v>0</v>
      </c>
      <c r="AJ2260" s="28">
        <f>+SUMIF('Input Sheet'!$S:$S,$AL2260,'Input Sheet'!N:N)</f>
        <v>0</v>
      </c>
      <c r="AK2260" s="28"/>
      <c r="AL2260" s="27" t="str">
        <f t="shared" si="178"/>
        <v>160-3273</v>
      </c>
      <c r="AM2260" s="34" t="str">
        <f t="shared" si="179"/>
        <v>F&amp;I</v>
      </c>
      <c r="AN2260" s="34" t="str">
        <f t="shared" si="180"/>
        <v>F&amp;IInsurance Income per vehicle retailed</v>
      </c>
      <c r="AO2260" s="35"/>
      <c r="AP2260" s="35"/>
      <c r="AQ2260" s="35"/>
    </row>
    <row r="2261" spans="1:43" x14ac:dyDescent="0.25">
      <c r="A2261" s="27" t="s">
        <v>103</v>
      </c>
      <c r="B2261" s="27" t="s">
        <v>104</v>
      </c>
      <c r="C2261" s="27" t="s">
        <v>657</v>
      </c>
      <c r="D2261" s="27" t="s">
        <v>299</v>
      </c>
      <c r="E2261" s="27" t="s">
        <v>662</v>
      </c>
      <c r="F2261" s="27" t="s">
        <v>767</v>
      </c>
      <c r="G2261" s="27" t="s">
        <v>768</v>
      </c>
      <c r="H2261" s="34" t="s">
        <v>14</v>
      </c>
      <c r="I2261" s="34" t="s">
        <v>769</v>
      </c>
      <c r="J2261" s="34" t="str">
        <f t="shared" si="176"/>
        <v>F&amp;IInsurance Income per vehicle retailed</v>
      </c>
      <c r="K2261" s="34" t="str">
        <f t="shared" si="177"/>
        <v>260Insurance income - New Toyota</v>
      </c>
      <c r="L2261" s="28">
        <f>+SUMIF('TB 4-24'!M:M,$AL2261,'TB 4-24'!G:G)</f>
        <v>0</v>
      </c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>
        <f>+SUMIF('Input Sheet'!$S:$S,$AL2261,'Input Sheet'!C:C)</f>
        <v>0</v>
      </c>
      <c r="Z2261" s="28">
        <f>+SUMIF('Input Sheet'!$S:$S,$AL2261,'Input Sheet'!D:D)</f>
        <v>0</v>
      </c>
      <c r="AA2261" s="28">
        <f>+SUMIF('Input Sheet'!$S:$S,$AL2261,'Input Sheet'!E:E)</f>
        <v>0</v>
      </c>
      <c r="AB2261" s="28">
        <f>+SUMIF('Input Sheet'!$S:$S,$AL2261,'Input Sheet'!F:F)</f>
        <v>0</v>
      </c>
      <c r="AC2261" s="28">
        <f>+SUMIF('Input Sheet'!$S:$S,$AL2261,'Input Sheet'!G:G)</f>
        <v>0</v>
      </c>
      <c r="AD2261" s="28">
        <f>+SUMIF('Input Sheet'!$S:$S,$AL2261,'Input Sheet'!H:H)</f>
        <v>0</v>
      </c>
      <c r="AE2261" s="28">
        <f>+SUMIF('Input Sheet'!$S:$S,$AL2261,'Input Sheet'!I:I)</f>
        <v>0</v>
      </c>
      <c r="AF2261" s="28">
        <f>+SUMIF('Input Sheet'!$S:$S,$AL2261,'Input Sheet'!J:J)</f>
        <v>0</v>
      </c>
      <c r="AG2261" s="28">
        <f>+SUMIF('Input Sheet'!$S:$S,$AL2261,'Input Sheet'!K:K)</f>
        <v>0</v>
      </c>
      <c r="AH2261" s="28">
        <f>+SUMIF('Input Sheet'!$S:$S,$AL2261,'Input Sheet'!L:L)</f>
        <v>0</v>
      </c>
      <c r="AI2261" s="28">
        <f>+SUMIF('Input Sheet'!$S:$S,$AL2261,'Input Sheet'!M:M)</f>
        <v>0</v>
      </c>
      <c r="AJ2261" s="28">
        <f>+SUMIF('Input Sheet'!$S:$S,$AL2261,'Input Sheet'!N:N)</f>
        <v>0</v>
      </c>
      <c r="AK2261" s="28"/>
      <c r="AL2261" s="27" t="str">
        <f t="shared" si="178"/>
        <v>260-3281</v>
      </c>
      <c r="AM2261" s="34" t="str">
        <f t="shared" si="179"/>
        <v>F&amp;I</v>
      </c>
      <c r="AN2261" s="34" t="str">
        <f t="shared" si="180"/>
        <v>F&amp;IInsurance Income per vehicle retailed</v>
      </c>
      <c r="AO2261" s="35"/>
      <c r="AP2261" s="35"/>
      <c r="AQ2261" s="35"/>
    </row>
    <row r="2262" spans="1:43" x14ac:dyDescent="0.25">
      <c r="A2262" s="27" t="s">
        <v>103</v>
      </c>
      <c r="B2262" s="27" t="s">
        <v>104</v>
      </c>
      <c r="C2262" s="27" t="s">
        <v>663</v>
      </c>
      <c r="D2262" s="27" t="s">
        <v>299</v>
      </c>
      <c r="E2262" s="27" t="s">
        <v>670</v>
      </c>
      <c r="F2262" s="27" t="s">
        <v>767</v>
      </c>
      <c r="G2262" s="27" t="s">
        <v>768</v>
      </c>
      <c r="H2262" s="34" t="s">
        <v>14</v>
      </c>
      <c r="I2262" s="34" t="s">
        <v>769</v>
      </c>
      <c r="J2262" s="34" t="str">
        <f t="shared" si="176"/>
        <v>F&amp;IInsurance Income per vehicle retailed</v>
      </c>
      <c r="K2262" s="34" t="str">
        <f t="shared" si="177"/>
        <v>460Insurance income - New Toyota</v>
      </c>
      <c r="L2262" s="28">
        <f>+SUMIF('TB 4-24'!M:M,$AL2262,'TB 4-24'!G:G)</f>
        <v>0</v>
      </c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>
        <f>+SUMIF('Input Sheet'!$S:$S,$AL2262,'Input Sheet'!C:C)</f>
        <v>0</v>
      </c>
      <c r="Z2262" s="28">
        <f>+SUMIF('Input Sheet'!$S:$S,$AL2262,'Input Sheet'!D:D)</f>
        <v>0</v>
      </c>
      <c r="AA2262" s="28">
        <f>+SUMIF('Input Sheet'!$S:$S,$AL2262,'Input Sheet'!E:E)</f>
        <v>0</v>
      </c>
      <c r="AB2262" s="28">
        <f>+SUMIF('Input Sheet'!$S:$S,$AL2262,'Input Sheet'!F:F)</f>
        <v>0</v>
      </c>
      <c r="AC2262" s="28">
        <f>+SUMIF('Input Sheet'!$S:$S,$AL2262,'Input Sheet'!G:G)</f>
        <v>0</v>
      </c>
      <c r="AD2262" s="28">
        <f>+SUMIF('Input Sheet'!$S:$S,$AL2262,'Input Sheet'!H:H)</f>
        <v>0</v>
      </c>
      <c r="AE2262" s="28">
        <f>+SUMIF('Input Sheet'!$S:$S,$AL2262,'Input Sheet'!I:I)</f>
        <v>0</v>
      </c>
      <c r="AF2262" s="28">
        <f>+SUMIF('Input Sheet'!$S:$S,$AL2262,'Input Sheet'!J:J)</f>
        <v>0</v>
      </c>
      <c r="AG2262" s="28">
        <f>+SUMIF('Input Sheet'!$S:$S,$AL2262,'Input Sheet'!K:K)</f>
        <v>0</v>
      </c>
      <c r="AH2262" s="28">
        <f>+SUMIF('Input Sheet'!$S:$S,$AL2262,'Input Sheet'!L:L)</f>
        <v>0</v>
      </c>
      <c r="AI2262" s="28">
        <f>+SUMIF('Input Sheet'!$S:$S,$AL2262,'Input Sheet'!M:M)</f>
        <v>0</v>
      </c>
      <c r="AJ2262" s="28">
        <f>+SUMIF('Input Sheet'!$S:$S,$AL2262,'Input Sheet'!N:N)</f>
        <v>0</v>
      </c>
      <c r="AK2262" s="28"/>
      <c r="AL2262" s="27" t="str">
        <f t="shared" si="178"/>
        <v>460-3281</v>
      </c>
      <c r="AM2262" s="34" t="str">
        <f t="shared" si="179"/>
        <v>F&amp;I</v>
      </c>
      <c r="AN2262" s="34" t="str">
        <f t="shared" si="180"/>
        <v>F&amp;IInsurance Income per vehicle retailed</v>
      </c>
      <c r="AO2262" s="35"/>
      <c r="AP2262" s="35"/>
      <c r="AQ2262" s="35"/>
    </row>
    <row r="2263" spans="1:43" x14ac:dyDescent="0.25">
      <c r="A2263" s="27" t="s">
        <v>103</v>
      </c>
      <c r="B2263" s="27" t="s">
        <v>104</v>
      </c>
      <c r="C2263" s="27" t="s">
        <v>671</v>
      </c>
      <c r="D2263" s="27" t="s">
        <v>299</v>
      </c>
      <c r="E2263" s="27" t="s">
        <v>676</v>
      </c>
      <c r="F2263" s="27" t="s">
        <v>767</v>
      </c>
      <c r="G2263" s="27" t="s">
        <v>768</v>
      </c>
      <c r="H2263" s="34" t="s">
        <v>14</v>
      </c>
      <c r="I2263" s="34" t="s">
        <v>769</v>
      </c>
      <c r="J2263" s="34" t="str">
        <f t="shared" si="176"/>
        <v>F&amp;IInsurance Income per vehicle retailed</v>
      </c>
      <c r="K2263" s="34" t="str">
        <f t="shared" si="177"/>
        <v>360Insurance income - New Toyota</v>
      </c>
      <c r="L2263" s="28">
        <f>+SUMIF('TB 4-24'!M:M,$AL2263,'TB 4-24'!G:G)</f>
        <v>0</v>
      </c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>
        <f>+SUMIF('Input Sheet'!$S:$S,$AL2263,'Input Sheet'!C:C)</f>
        <v>0</v>
      </c>
      <c r="Z2263" s="28">
        <f>+SUMIF('Input Sheet'!$S:$S,$AL2263,'Input Sheet'!D:D)</f>
        <v>0</v>
      </c>
      <c r="AA2263" s="28">
        <f>+SUMIF('Input Sheet'!$S:$S,$AL2263,'Input Sheet'!E:E)</f>
        <v>0</v>
      </c>
      <c r="AB2263" s="28">
        <f>+SUMIF('Input Sheet'!$S:$S,$AL2263,'Input Sheet'!F:F)</f>
        <v>0</v>
      </c>
      <c r="AC2263" s="28">
        <f>+SUMIF('Input Sheet'!$S:$S,$AL2263,'Input Sheet'!G:G)</f>
        <v>0</v>
      </c>
      <c r="AD2263" s="28">
        <f>+SUMIF('Input Sheet'!$S:$S,$AL2263,'Input Sheet'!H:H)</f>
        <v>0</v>
      </c>
      <c r="AE2263" s="28">
        <f>+SUMIF('Input Sheet'!$S:$S,$AL2263,'Input Sheet'!I:I)</f>
        <v>0</v>
      </c>
      <c r="AF2263" s="28">
        <f>+SUMIF('Input Sheet'!$S:$S,$AL2263,'Input Sheet'!J:J)</f>
        <v>0</v>
      </c>
      <c r="AG2263" s="28">
        <f>+SUMIF('Input Sheet'!$S:$S,$AL2263,'Input Sheet'!K:K)</f>
        <v>0</v>
      </c>
      <c r="AH2263" s="28">
        <f>+SUMIF('Input Sheet'!$S:$S,$AL2263,'Input Sheet'!L:L)</f>
        <v>0</v>
      </c>
      <c r="AI2263" s="28">
        <f>+SUMIF('Input Sheet'!$S:$S,$AL2263,'Input Sheet'!M:M)</f>
        <v>0</v>
      </c>
      <c r="AJ2263" s="28">
        <f>+SUMIF('Input Sheet'!$S:$S,$AL2263,'Input Sheet'!N:N)</f>
        <v>0</v>
      </c>
      <c r="AK2263" s="28"/>
      <c r="AL2263" s="27" t="str">
        <f t="shared" si="178"/>
        <v>360-3281</v>
      </c>
      <c r="AM2263" s="34" t="str">
        <f t="shared" si="179"/>
        <v>F&amp;I</v>
      </c>
      <c r="AN2263" s="34" t="str">
        <f t="shared" si="180"/>
        <v>F&amp;IInsurance Income per vehicle retailed</v>
      </c>
      <c r="AO2263" s="35"/>
      <c r="AP2263" s="35"/>
      <c r="AQ2263" s="35"/>
    </row>
    <row r="2264" spans="1:43" x14ac:dyDescent="0.25">
      <c r="A2264" s="27" t="s">
        <v>103</v>
      </c>
      <c r="B2264" s="27" t="s">
        <v>104</v>
      </c>
      <c r="C2264" s="27" t="s">
        <v>104</v>
      </c>
      <c r="D2264" s="27" t="s">
        <v>299</v>
      </c>
      <c r="E2264" s="27" t="s">
        <v>679</v>
      </c>
      <c r="F2264" s="27" t="s">
        <v>767</v>
      </c>
      <c r="G2264" s="27" t="s">
        <v>768</v>
      </c>
      <c r="H2264" s="34" t="s">
        <v>14</v>
      </c>
      <c r="I2264" s="34" t="s">
        <v>769</v>
      </c>
      <c r="J2264" s="34" t="str">
        <f t="shared" si="176"/>
        <v>F&amp;IInsurance Income per vehicle retailed</v>
      </c>
      <c r="K2264" s="34" t="str">
        <f t="shared" si="177"/>
        <v>160Insurance income - New Toyota</v>
      </c>
      <c r="L2264" s="28">
        <f>+SUMIF('TB 4-24'!M:M,$AL2264,'TB 4-24'!G:G)</f>
        <v>0</v>
      </c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>
        <f>+SUMIF('Input Sheet'!$S:$S,$AL2264,'Input Sheet'!C:C)</f>
        <v>0</v>
      </c>
      <c r="Z2264" s="28">
        <f>+SUMIF('Input Sheet'!$S:$S,$AL2264,'Input Sheet'!D:D)</f>
        <v>0</v>
      </c>
      <c r="AA2264" s="28">
        <f>+SUMIF('Input Sheet'!$S:$S,$AL2264,'Input Sheet'!E:E)</f>
        <v>0</v>
      </c>
      <c r="AB2264" s="28">
        <f>+SUMIF('Input Sheet'!$S:$S,$AL2264,'Input Sheet'!F:F)</f>
        <v>0</v>
      </c>
      <c r="AC2264" s="28">
        <f>+SUMIF('Input Sheet'!$S:$S,$AL2264,'Input Sheet'!G:G)</f>
        <v>0</v>
      </c>
      <c r="AD2264" s="28">
        <f>+SUMIF('Input Sheet'!$S:$S,$AL2264,'Input Sheet'!H:H)</f>
        <v>0</v>
      </c>
      <c r="AE2264" s="28">
        <f>+SUMIF('Input Sheet'!$S:$S,$AL2264,'Input Sheet'!I:I)</f>
        <v>0</v>
      </c>
      <c r="AF2264" s="28">
        <f>+SUMIF('Input Sheet'!$S:$S,$AL2264,'Input Sheet'!J:J)</f>
        <v>0</v>
      </c>
      <c r="AG2264" s="28">
        <f>+SUMIF('Input Sheet'!$S:$S,$AL2264,'Input Sheet'!K:K)</f>
        <v>0</v>
      </c>
      <c r="AH2264" s="28">
        <f>+SUMIF('Input Sheet'!$S:$S,$AL2264,'Input Sheet'!L:L)</f>
        <v>0</v>
      </c>
      <c r="AI2264" s="28">
        <f>+SUMIF('Input Sheet'!$S:$S,$AL2264,'Input Sheet'!M:M)</f>
        <v>0</v>
      </c>
      <c r="AJ2264" s="28">
        <f>+SUMIF('Input Sheet'!$S:$S,$AL2264,'Input Sheet'!N:N)</f>
        <v>0</v>
      </c>
      <c r="AK2264" s="28"/>
      <c r="AL2264" s="27" t="str">
        <f t="shared" si="178"/>
        <v>160-3281</v>
      </c>
      <c r="AM2264" s="34" t="str">
        <f t="shared" si="179"/>
        <v>F&amp;I</v>
      </c>
      <c r="AN2264" s="34" t="str">
        <f t="shared" si="180"/>
        <v>F&amp;IInsurance Income per vehicle retailed</v>
      </c>
      <c r="AO2264" s="35"/>
      <c r="AP2264" s="35"/>
      <c r="AQ2264" s="35"/>
    </row>
    <row r="2265" spans="1:43" x14ac:dyDescent="0.25">
      <c r="A2265" s="27" t="s">
        <v>103</v>
      </c>
      <c r="B2265" s="27" t="s">
        <v>104</v>
      </c>
      <c r="C2265" s="27" t="s">
        <v>663</v>
      </c>
      <c r="D2265" s="27" t="s">
        <v>252</v>
      </c>
      <c r="E2265" s="27" t="s">
        <v>670</v>
      </c>
      <c r="F2265" s="27" t="s">
        <v>770</v>
      </c>
      <c r="G2265" s="27" t="s">
        <v>771</v>
      </c>
      <c r="H2265" s="34" t="s">
        <v>14</v>
      </c>
      <c r="I2265" s="34" t="s">
        <v>769</v>
      </c>
      <c r="J2265" s="34" t="str">
        <f t="shared" si="176"/>
        <v>F&amp;IInsurance Income per vehicle retailed</v>
      </c>
      <c r="K2265" s="34" t="str">
        <f t="shared" si="177"/>
        <v>460Insurance income - Used Toyota</v>
      </c>
      <c r="L2265" s="28">
        <f>+SUMIF('TB 4-24'!M:M,$AL2265,'TB 4-24'!G:G)</f>
        <v>0</v>
      </c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>
        <f>+SUMIF('Input Sheet'!$S:$S,$AL2265,'Input Sheet'!C:C)</f>
        <v>0</v>
      </c>
      <c r="Z2265" s="28">
        <f>+SUMIF('Input Sheet'!$S:$S,$AL2265,'Input Sheet'!D:D)</f>
        <v>0</v>
      </c>
      <c r="AA2265" s="28">
        <f>+SUMIF('Input Sheet'!$S:$S,$AL2265,'Input Sheet'!E:E)</f>
        <v>0</v>
      </c>
      <c r="AB2265" s="28">
        <f>+SUMIF('Input Sheet'!$S:$S,$AL2265,'Input Sheet'!F:F)</f>
        <v>0</v>
      </c>
      <c r="AC2265" s="28">
        <f>+SUMIF('Input Sheet'!$S:$S,$AL2265,'Input Sheet'!G:G)</f>
        <v>0</v>
      </c>
      <c r="AD2265" s="28">
        <f>+SUMIF('Input Sheet'!$S:$S,$AL2265,'Input Sheet'!H:H)</f>
        <v>0</v>
      </c>
      <c r="AE2265" s="28">
        <f>+SUMIF('Input Sheet'!$S:$S,$AL2265,'Input Sheet'!I:I)</f>
        <v>0</v>
      </c>
      <c r="AF2265" s="28">
        <f>+SUMIF('Input Sheet'!$S:$S,$AL2265,'Input Sheet'!J:J)</f>
        <v>0</v>
      </c>
      <c r="AG2265" s="28">
        <f>+SUMIF('Input Sheet'!$S:$S,$AL2265,'Input Sheet'!K:K)</f>
        <v>0</v>
      </c>
      <c r="AH2265" s="28">
        <f>+SUMIF('Input Sheet'!$S:$S,$AL2265,'Input Sheet'!L:L)</f>
        <v>0</v>
      </c>
      <c r="AI2265" s="28">
        <f>+SUMIF('Input Sheet'!$S:$S,$AL2265,'Input Sheet'!M:M)</f>
        <v>0</v>
      </c>
      <c r="AJ2265" s="28">
        <f>+SUMIF('Input Sheet'!$S:$S,$AL2265,'Input Sheet'!N:N)</f>
        <v>0</v>
      </c>
      <c r="AK2265" s="28"/>
      <c r="AL2265" s="27" t="str">
        <f t="shared" si="178"/>
        <v>460-3270</v>
      </c>
      <c r="AM2265" s="34" t="str">
        <f t="shared" si="179"/>
        <v>F&amp;I</v>
      </c>
      <c r="AN2265" s="34" t="str">
        <f t="shared" si="180"/>
        <v>F&amp;IInsurance Income per vehicle retailed</v>
      </c>
      <c r="AO2265" s="35"/>
      <c r="AP2265" s="35"/>
      <c r="AQ2265" s="35"/>
    </row>
    <row r="2266" spans="1:43" x14ac:dyDescent="0.25">
      <c r="A2266" s="27" t="s">
        <v>103</v>
      </c>
      <c r="B2266" s="27" t="s">
        <v>104</v>
      </c>
      <c r="C2266" s="27" t="s">
        <v>671</v>
      </c>
      <c r="D2266" s="27" t="s">
        <v>252</v>
      </c>
      <c r="E2266" s="27" t="s">
        <v>676</v>
      </c>
      <c r="F2266" s="27" t="s">
        <v>770</v>
      </c>
      <c r="G2266" s="27" t="s">
        <v>771</v>
      </c>
      <c r="H2266" s="34" t="s">
        <v>14</v>
      </c>
      <c r="I2266" s="34" t="s">
        <v>769</v>
      </c>
      <c r="J2266" s="34" t="str">
        <f t="shared" si="176"/>
        <v>F&amp;IInsurance Income per vehicle retailed</v>
      </c>
      <c r="K2266" s="34" t="str">
        <f t="shared" si="177"/>
        <v>360Insurance income - Used Toyota</v>
      </c>
      <c r="L2266" s="28">
        <f>+SUMIF('TB 4-24'!M:M,$AL2266,'TB 4-24'!G:G)</f>
        <v>0</v>
      </c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>
        <f>+SUMIF('Input Sheet'!$S:$S,$AL2266,'Input Sheet'!C:C)</f>
        <v>0</v>
      </c>
      <c r="Z2266" s="28">
        <f>+SUMIF('Input Sheet'!$S:$S,$AL2266,'Input Sheet'!D:D)</f>
        <v>0</v>
      </c>
      <c r="AA2266" s="28">
        <f>+SUMIF('Input Sheet'!$S:$S,$AL2266,'Input Sheet'!E:E)</f>
        <v>0</v>
      </c>
      <c r="AB2266" s="28">
        <f>+SUMIF('Input Sheet'!$S:$S,$AL2266,'Input Sheet'!F:F)</f>
        <v>0</v>
      </c>
      <c r="AC2266" s="28">
        <f>+SUMIF('Input Sheet'!$S:$S,$AL2266,'Input Sheet'!G:G)</f>
        <v>0</v>
      </c>
      <c r="AD2266" s="28">
        <f>+SUMIF('Input Sheet'!$S:$S,$AL2266,'Input Sheet'!H:H)</f>
        <v>0</v>
      </c>
      <c r="AE2266" s="28">
        <f>+SUMIF('Input Sheet'!$S:$S,$AL2266,'Input Sheet'!I:I)</f>
        <v>0</v>
      </c>
      <c r="AF2266" s="28">
        <f>+SUMIF('Input Sheet'!$S:$S,$AL2266,'Input Sheet'!J:J)</f>
        <v>0</v>
      </c>
      <c r="AG2266" s="28">
        <f>+SUMIF('Input Sheet'!$S:$S,$AL2266,'Input Sheet'!K:K)</f>
        <v>0</v>
      </c>
      <c r="AH2266" s="28">
        <f>+SUMIF('Input Sheet'!$S:$S,$AL2266,'Input Sheet'!L:L)</f>
        <v>0</v>
      </c>
      <c r="AI2266" s="28">
        <f>+SUMIF('Input Sheet'!$S:$S,$AL2266,'Input Sheet'!M:M)</f>
        <v>0</v>
      </c>
      <c r="AJ2266" s="28">
        <f>+SUMIF('Input Sheet'!$S:$S,$AL2266,'Input Sheet'!N:N)</f>
        <v>0</v>
      </c>
      <c r="AK2266" s="28"/>
      <c r="AL2266" s="27" t="str">
        <f t="shared" si="178"/>
        <v>360-3270</v>
      </c>
      <c r="AM2266" s="34" t="str">
        <f t="shared" si="179"/>
        <v>F&amp;I</v>
      </c>
      <c r="AN2266" s="34" t="str">
        <f t="shared" si="180"/>
        <v>F&amp;IInsurance Income per vehicle retailed</v>
      </c>
      <c r="AO2266" s="35"/>
      <c r="AP2266" s="35"/>
      <c r="AQ2266" s="35"/>
    </row>
    <row r="2267" spans="1:43" x14ac:dyDescent="0.25">
      <c r="A2267" s="27" t="s">
        <v>103</v>
      </c>
      <c r="B2267" s="27" t="s">
        <v>104</v>
      </c>
      <c r="C2267" s="27" t="s">
        <v>104</v>
      </c>
      <c r="D2267" s="27" t="s">
        <v>252</v>
      </c>
      <c r="E2267" s="27" t="s">
        <v>641</v>
      </c>
      <c r="F2267" s="27" t="s">
        <v>770</v>
      </c>
      <c r="G2267" s="27" t="s">
        <v>771</v>
      </c>
      <c r="H2267" s="34" t="s">
        <v>14</v>
      </c>
      <c r="I2267" s="34" t="s">
        <v>769</v>
      </c>
      <c r="J2267" s="34" t="str">
        <f t="shared" si="176"/>
        <v>F&amp;IInsurance Income per vehicle retailed</v>
      </c>
      <c r="K2267" s="34" t="str">
        <f t="shared" si="177"/>
        <v>170Insurance income - Used Toyota</v>
      </c>
      <c r="L2267" s="28">
        <f>+SUMIF('TB 4-24'!M:M,$AL2267,'TB 4-24'!G:G)</f>
        <v>0</v>
      </c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>
        <f>+SUMIF('Input Sheet'!$S:$S,$AL2267,'Input Sheet'!C:C)</f>
        <v>0</v>
      </c>
      <c r="Z2267" s="28">
        <f>+SUMIF('Input Sheet'!$S:$S,$AL2267,'Input Sheet'!D:D)</f>
        <v>0</v>
      </c>
      <c r="AA2267" s="28">
        <f>+SUMIF('Input Sheet'!$S:$S,$AL2267,'Input Sheet'!E:E)</f>
        <v>0</v>
      </c>
      <c r="AB2267" s="28">
        <f>+SUMIF('Input Sheet'!$S:$S,$AL2267,'Input Sheet'!F:F)</f>
        <v>0</v>
      </c>
      <c r="AC2267" s="28">
        <f>+SUMIF('Input Sheet'!$S:$S,$AL2267,'Input Sheet'!G:G)</f>
        <v>0</v>
      </c>
      <c r="AD2267" s="28">
        <f>+SUMIF('Input Sheet'!$S:$S,$AL2267,'Input Sheet'!H:H)</f>
        <v>0</v>
      </c>
      <c r="AE2267" s="28">
        <f>+SUMIF('Input Sheet'!$S:$S,$AL2267,'Input Sheet'!I:I)</f>
        <v>0</v>
      </c>
      <c r="AF2267" s="28">
        <f>+SUMIF('Input Sheet'!$S:$S,$AL2267,'Input Sheet'!J:J)</f>
        <v>0</v>
      </c>
      <c r="AG2267" s="28">
        <f>+SUMIF('Input Sheet'!$S:$S,$AL2267,'Input Sheet'!K:K)</f>
        <v>0</v>
      </c>
      <c r="AH2267" s="28">
        <f>+SUMIF('Input Sheet'!$S:$S,$AL2267,'Input Sheet'!L:L)</f>
        <v>0</v>
      </c>
      <c r="AI2267" s="28">
        <f>+SUMIF('Input Sheet'!$S:$S,$AL2267,'Input Sheet'!M:M)</f>
        <v>0</v>
      </c>
      <c r="AJ2267" s="28">
        <f>+SUMIF('Input Sheet'!$S:$S,$AL2267,'Input Sheet'!N:N)</f>
        <v>0</v>
      </c>
      <c r="AK2267" s="28"/>
      <c r="AL2267" s="27" t="str">
        <f t="shared" si="178"/>
        <v>170-3270</v>
      </c>
      <c r="AM2267" s="34" t="str">
        <f t="shared" si="179"/>
        <v>F&amp;I</v>
      </c>
      <c r="AN2267" s="34" t="str">
        <f t="shared" si="180"/>
        <v>F&amp;IInsurance Income per vehicle retailed</v>
      </c>
      <c r="AO2267" s="35"/>
      <c r="AP2267" s="35"/>
      <c r="AQ2267" s="35"/>
    </row>
    <row r="2268" spans="1:43" x14ac:dyDescent="0.25">
      <c r="A2268" s="27" t="s">
        <v>103</v>
      </c>
      <c r="B2268" s="27" t="s">
        <v>104</v>
      </c>
      <c r="C2268" s="27" t="s">
        <v>104</v>
      </c>
      <c r="D2268" s="27" t="s">
        <v>252</v>
      </c>
      <c r="E2268" s="27" t="s">
        <v>679</v>
      </c>
      <c r="F2268" s="27" t="s">
        <v>770</v>
      </c>
      <c r="G2268" s="27" t="s">
        <v>771</v>
      </c>
      <c r="H2268" s="34" t="s">
        <v>14</v>
      </c>
      <c r="I2268" s="34" t="s">
        <v>769</v>
      </c>
      <c r="J2268" s="34" t="str">
        <f t="shared" si="176"/>
        <v>F&amp;IInsurance Income per vehicle retailed</v>
      </c>
      <c r="K2268" s="34" t="str">
        <f t="shared" si="177"/>
        <v>160Insurance income - Used Toyota</v>
      </c>
      <c r="L2268" s="28">
        <f>+SUMIF('TB 4-24'!M:M,$AL2268,'TB 4-24'!G:G)</f>
        <v>0</v>
      </c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>
        <f>+SUMIF('Input Sheet'!$S:$S,$AL2268,'Input Sheet'!C:C)</f>
        <v>0</v>
      </c>
      <c r="Z2268" s="28">
        <f>+SUMIF('Input Sheet'!$S:$S,$AL2268,'Input Sheet'!D:D)</f>
        <v>0</v>
      </c>
      <c r="AA2268" s="28">
        <f>+SUMIF('Input Sheet'!$S:$S,$AL2268,'Input Sheet'!E:E)</f>
        <v>0</v>
      </c>
      <c r="AB2268" s="28">
        <f>+SUMIF('Input Sheet'!$S:$S,$AL2268,'Input Sheet'!F:F)</f>
        <v>0</v>
      </c>
      <c r="AC2268" s="28">
        <f>+SUMIF('Input Sheet'!$S:$S,$AL2268,'Input Sheet'!G:G)</f>
        <v>0</v>
      </c>
      <c r="AD2268" s="28">
        <f>+SUMIF('Input Sheet'!$S:$S,$AL2268,'Input Sheet'!H:H)</f>
        <v>0</v>
      </c>
      <c r="AE2268" s="28">
        <f>+SUMIF('Input Sheet'!$S:$S,$AL2268,'Input Sheet'!I:I)</f>
        <v>0</v>
      </c>
      <c r="AF2268" s="28">
        <f>+SUMIF('Input Sheet'!$S:$S,$AL2268,'Input Sheet'!J:J)</f>
        <v>0</v>
      </c>
      <c r="AG2268" s="28">
        <f>+SUMIF('Input Sheet'!$S:$S,$AL2268,'Input Sheet'!K:K)</f>
        <v>0</v>
      </c>
      <c r="AH2268" s="28">
        <f>+SUMIF('Input Sheet'!$S:$S,$AL2268,'Input Sheet'!L:L)</f>
        <v>0</v>
      </c>
      <c r="AI2268" s="28">
        <f>+SUMIF('Input Sheet'!$S:$S,$AL2268,'Input Sheet'!M:M)</f>
        <v>0</v>
      </c>
      <c r="AJ2268" s="28">
        <f>+SUMIF('Input Sheet'!$S:$S,$AL2268,'Input Sheet'!N:N)</f>
        <v>0</v>
      </c>
      <c r="AK2268" s="28"/>
      <c r="AL2268" s="27" t="str">
        <f t="shared" si="178"/>
        <v>160-3270</v>
      </c>
      <c r="AM2268" s="34" t="str">
        <f t="shared" si="179"/>
        <v>F&amp;I</v>
      </c>
      <c r="AN2268" s="34" t="str">
        <f t="shared" si="180"/>
        <v>F&amp;IInsurance Income per vehicle retailed</v>
      </c>
      <c r="AO2268" s="35"/>
      <c r="AP2268" s="35"/>
      <c r="AQ2268" s="35"/>
    </row>
    <row r="2269" spans="1:43" x14ac:dyDescent="0.25">
      <c r="A2269" s="27" t="s">
        <v>103</v>
      </c>
      <c r="B2269" s="27" t="s">
        <v>104</v>
      </c>
      <c r="C2269" s="27" t="s">
        <v>657</v>
      </c>
      <c r="D2269" s="27" t="s">
        <v>252</v>
      </c>
      <c r="E2269" s="27" t="s">
        <v>662</v>
      </c>
      <c r="F2269" s="27" t="s">
        <v>770</v>
      </c>
      <c r="G2269" s="27" t="s">
        <v>771</v>
      </c>
      <c r="H2269" s="34" t="s">
        <v>14</v>
      </c>
      <c r="I2269" s="34" t="s">
        <v>769</v>
      </c>
      <c r="J2269" s="34" t="str">
        <f t="shared" si="176"/>
        <v>F&amp;IInsurance Income per vehicle retailed</v>
      </c>
      <c r="K2269" s="34" t="str">
        <f t="shared" si="177"/>
        <v>260Insurance income - Used Toyota</v>
      </c>
      <c r="L2269" s="28">
        <f>+SUMIF('TB 4-24'!M:M,$AL2269,'TB 4-24'!G:G)</f>
        <v>0</v>
      </c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>
        <f>+SUMIF('Input Sheet'!$S:$S,$AL2269,'Input Sheet'!C:C)</f>
        <v>0</v>
      </c>
      <c r="Z2269" s="28">
        <f>+SUMIF('Input Sheet'!$S:$S,$AL2269,'Input Sheet'!D:D)</f>
        <v>0</v>
      </c>
      <c r="AA2269" s="28">
        <f>+SUMIF('Input Sheet'!$S:$S,$AL2269,'Input Sheet'!E:E)</f>
        <v>0</v>
      </c>
      <c r="AB2269" s="28">
        <f>+SUMIF('Input Sheet'!$S:$S,$AL2269,'Input Sheet'!F:F)</f>
        <v>0</v>
      </c>
      <c r="AC2269" s="28">
        <f>+SUMIF('Input Sheet'!$S:$S,$AL2269,'Input Sheet'!G:G)</f>
        <v>0</v>
      </c>
      <c r="AD2269" s="28">
        <f>+SUMIF('Input Sheet'!$S:$S,$AL2269,'Input Sheet'!H:H)</f>
        <v>0</v>
      </c>
      <c r="AE2269" s="28">
        <f>+SUMIF('Input Sheet'!$S:$S,$AL2269,'Input Sheet'!I:I)</f>
        <v>0</v>
      </c>
      <c r="AF2269" s="28">
        <f>+SUMIF('Input Sheet'!$S:$S,$AL2269,'Input Sheet'!J:J)</f>
        <v>0</v>
      </c>
      <c r="AG2269" s="28">
        <f>+SUMIF('Input Sheet'!$S:$S,$AL2269,'Input Sheet'!K:K)</f>
        <v>0</v>
      </c>
      <c r="AH2269" s="28">
        <f>+SUMIF('Input Sheet'!$S:$S,$AL2269,'Input Sheet'!L:L)</f>
        <v>0</v>
      </c>
      <c r="AI2269" s="28">
        <f>+SUMIF('Input Sheet'!$S:$S,$AL2269,'Input Sheet'!M:M)</f>
        <v>0</v>
      </c>
      <c r="AJ2269" s="28">
        <f>+SUMIF('Input Sheet'!$S:$S,$AL2269,'Input Sheet'!N:N)</f>
        <v>0</v>
      </c>
      <c r="AK2269" s="28"/>
      <c r="AL2269" s="27" t="str">
        <f t="shared" si="178"/>
        <v>260-3270</v>
      </c>
      <c r="AM2269" s="34" t="str">
        <f t="shared" si="179"/>
        <v>F&amp;I</v>
      </c>
      <c r="AN2269" s="34" t="str">
        <f t="shared" si="180"/>
        <v>F&amp;IInsurance Income per vehicle retailed</v>
      </c>
      <c r="AO2269" s="35"/>
      <c r="AP2269" s="35"/>
      <c r="AQ2269" s="35"/>
    </row>
    <row r="2270" spans="1:43" x14ac:dyDescent="0.25">
      <c r="A2270" s="27" t="s">
        <v>103</v>
      </c>
      <c r="B2270" s="27" t="s">
        <v>104</v>
      </c>
      <c r="C2270" s="27" t="s">
        <v>657</v>
      </c>
      <c r="D2270" s="27" t="s">
        <v>255</v>
      </c>
      <c r="E2270" s="27" t="s">
        <v>662</v>
      </c>
      <c r="F2270" s="27" t="s">
        <v>770</v>
      </c>
      <c r="G2270" s="27" t="s">
        <v>771</v>
      </c>
      <c r="H2270" s="34" t="s">
        <v>14</v>
      </c>
      <c r="I2270" s="34" t="s">
        <v>769</v>
      </c>
      <c r="J2270" s="34" t="str">
        <f t="shared" si="176"/>
        <v>F&amp;IInsurance Income per vehicle retailed</v>
      </c>
      <c r="K2270" s="34" t="str">
        <f t="shared" si="177"/>
        <v>260Insurance income - Used Toyota</v>
      </c>
      <c r="L2270" s="28">
        <f>+SUMIF('TB 4-24'!M:M,$AL2270,'TB 4-24'!G:G)</f>
        <v>0</v>
      </c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>
        <f>+SUMIF('Input Sheet'!$S:$S,$AL2270,'Input Sheet'!C:C)</f>
        <v>0</v>
      </c>
      <c r="Z2270" s="28">
        <f>+SUMIF('Input Sheet'!$S:$S,$AL2270,'Input Sheet'!D:D)</f>
        <v>0</v>
      </c>
      <c r="AA2270" s="28">
        <f>+SUMIF('Input Sheet'!$S:$S,$AL2270,'Input Sheet'!E:E)</f>
        <v>0</v>
      </c>
      <c r="AB2270" s="28">
        <f>+SUMIF('Input Sheet'!$S:$S,$AL2270,'Input Sheet'!F:F)</f>
        <v>0</v>
      </c>
      <c r="AC2270" s="28">
        <f>+SUMIF('Input Sheet'!$S:$S,$AL2270,'Input Sheet'!G:G)</f>
        <v>0</v>
      </c>
      <c r="AD2270" s="28">
        <f>+SUMIF('Input Sheet'!$S:$S,$AL2270,'Input Sheet'!H:H)</f>
        <v>0</v>
      </c>
      <c r="AE2270" s="28">
        <f>+SUMIF('Input Sheet'!$S:$S,$AL2270,'Input Sheet'!I:I)</f>
        <v>0</v>
      </c>
      <c r="AF2270" s="28">
        <f>+SUMIF('Input Sheet'!$S:$S,$AL2270,'Input Sheet'!J:J)</f>
        <v>0</v>
      </c>
      <c r="AG2270" s="28">
        <f>+SUMIF('Input Sheet'!$S:$S,$AL2270,'Input Sheet'!K:K)</f>
        <v>0</v>
      </c>
      <c r="AH2270" s="28">
        <f>+SUMIF('Input Sheet'!$S:$S,$AL2270,'Input Sheet'!L:L)</f>
        <v>0</v>
      </c>
      <c r="AI2270" s="28">
        <f>+SUMIF('Input Sheet'!$S:$S,$AL2270,'Input Sheet'!M:M)</f>
        <v>0</v>
      </c>
      <c r="AJ2270" s="28">
        <f>+SUMIF('Input Sheet'!$S:$S,$AL2270,'Input Sheet'!N:N)</f>
        <v>0</v>
      </c>
      <c r="AK2270" s="28"/>
      <c r="AL2270" s="27" t="str">
        <f t="shared" si="178"/>
        <v>260-3271</v>
      </c>
      <c r="AM2270" s="34" t="str">
        <f t="shared" si="179"/>
        <v>F&amp;I</v>
      </c>
      <c r="AN2270" s="34" t="str">
        <f t="shared" si="180"/>
        <v>F&amp;IInsurance Income per vehicle retailed</v>
      </c>
      <c r="AO2270" s="35"/>
      <c r="AP2270" s="35"/>
      <c r="AQ2270" s="35"/>
    </row>
    <row r="2271" spans="1:43" x14ac:dyDescent="0.25">
      <c r="A2271" s="27" t="s">
        <v>103</v>
      </c>
      <c r="B2271" s="27" t="s">
        <v>104</v>
      </c>
      <c r="C2271" s="27" t="s">
        <v>663</v>
      </c>
      <c r="D2271" s="27" t="s">
        <v>255</v>
      </c>
      <c r="E2271" s="27" t="s">
        <v>670</v>
      </c>
      <c r="F2271" s="27" t="s">
        <v>770</v>
      </c>
      <c r="G2271" s="27" t="s">
        <v>771</v>
      </c>
      <c r="H2271" s="34" t="s">
        <v>14</v>
      </c>
      <c r="I2271" s="34" t="s">
        <v>769</v>
      </c>
      <c r="J2271" s="34" t="str">
        <f t="shared" si="176"/>
        <v>F&amp;IInsurance Income per vehicle retailed</v>
      </c>
      <c r="K2271" s="34" t="str">
        <f t="shared" si="177"/>
        <v>460Insurance income - Used Toyota</v>
      </c>
      <c r="L2271" s="28">
        <f>+SUMIF('TB 4-24'!M:M,$AL2271,'TB 4-24'!G:G)</f>
        <v>0</v>
      </c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>
        <f>+SUMIF('Input Sheet'!$S:$S,$AL2271,'Input Sheet'!C:C)</f>
        <v>0</v>
      </c>
      <c r="Z2271" s="28">
        <f>+SUMIF('Input Sheet'!$S:$S,$AL2271,'Input Sheet'!D:D)</f>
        <v>0</v>
      </c>
      <c r="AA2271" s="28">
        <f>+SUMIF('Input Sheet'!$S:$S,$AL2271,'Input Sheet'!E:E)</f>
        <v>0</v>
      </c>
      <c r="AB2271" s="28">
        <f>+SUMIF('Input Sheet'!$S:$S,$AL2271,'Input Sheet'!F:F)</f>
        <v>0</v>
      </c>
      <c r="AC2271" s="28">
        <f>+SUMIF('Input Sheet'!$S:$S,$AL2271,'Input Sheet'!G:G)</f>
        <v>0</v>
      </c>
      <c r="AD2271" s="28">
        <f>+SUMIF('Input Sheet'!$S:$S,$AL2271,'Input Sheet'!H:H)</f>
        <v>0</v>
      </c>
      <c r="AE2271" s="28">
        <f>+SUMIF('Input Sheet'!$S:$S,$AL2271,'Input Sheet'!I:I)</f>
        <v>0</v>
      </c>
      <c r="AF2271" s="28">
        <f>+SUMIF('Input Sheet'!$S:$S,$AL2271,'Input Sheet'!J:J)</f>
        <v>0</v>
      </c>
      <c r="AG2271" s="28">
        <f>+SUMIF('Input Sheet'!$S:$S,$AL2271,'Input Sheet'!K:K)</f>
        <v>0</v>
      </c>
      <c r="AH2271" s="28">
        <f>+SUMIF('Input Sheet'!$S:$S,$AL2271,'Input Sheet'!L:L)</f>
        <v>0</v>
      </c>
      <c r="AI2271" s="28">
        <f>+SUMIF('Input Sheet'!$S:$S,$AL2271,'Input Sheet'!M:M)</f>
        <v>0</v>
      </c>
      <c r="AJ2271" s="28">
        <f>+SUMIF('Input Sheet'!$S:$S,$AL2271,'Input Sheet'!N:N)</f>
        <v>0</v>
      </c>
      <c r="AK2271" s="28"/>
      <c r="AL2271" s="27" t="str">
        <f t="shared" si="178"/>
        <v>460-3271</v>
      </c>
      <c r="AM2271" s="34" t="str">
        <f t="shared" si="179"/>
        <v>F&amp;I</v>
      </c>
      <c r="AN2271" s="34" t="str">
        <f t="shared" si="180"/>
        <v>F&amp;IInsurance Income per vehicle retailed</v>
      </c>
      <c r="AO2271" s="35"/>
      <c r="AP2271" s="35"/>
      <c r="AQ2271" s="35"/>
    </row>
    <row r="2272" spans="1:43" x14ac:dyDescent="0.25">
      <c r="A2272" s="27" t="s">
        <v>103</v>
      </c>
      <c r="B2272" s="27" t="s">
        <v>104</v>
      </c>
      <c r="C2272" s="27" t="s">
        <v>671</v>
      </c>
      <c r="D2272" s="27" t="s">
        <v>255</v>
      </c>
      <c r="E2272" s="27" t="s">
        <v>676</v>
      </c>
      <c r="F2272" s="27" t="s">
        <v>770</v>
      </c>
      <c r="G2272" s="27" t="s">
        <v>771</v>
      </c>
      <c r="H2272" s="34" t="s">
        <v>14</v>
      </c>
      <c r="I2272" s="34" t="s">
        <v>769</v>
      </c>
      <c r="J2272" s="34" t="str">
        <f t="shared" si="176"/>
        <v>F&amp;IInsurance Income per vehicle retailed</v>
      </c>
      <c r="K2272" s="34" t="str">
        <f t="shared" si="177"/>
        <v>360Insurance income - Used Toyota</v>
      </c>
      <c r="L2272" s="28">
        <f>+SUMIF('TB 4-24'!M:M,$AL2272,'TB 4-24'!G:G)</f>
        <v>0</v>
      </c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>
        <f>+SUMIF('Input Sheet'!$S:$S,$AL2272,'Input Sheet'!C:C)</f>
        <v>0</v>
      </c>
      <c r="Z2272" s="28">
        <f>+SUMIF('Input Sheet'!$S:$S,$AL2272,'Input Sheet'!D:D)</f>
        <v>0</v>
      </c>
      <c r="AA2272" s="28">
        <f>+SUMIF('Input Sheet'!$S:$S,$AL2272,'Input Sheet'!E:E)</f>
        <v>0</v>
      </c>
      <c r="AB2272" s="28">
        <f>+SUMIF('Input Sheet'!$S:$S,$AL2272,'Input Sheet'!F:F)</f>
        <v>0</v>
      </c>
      <c r="AC2272" s="28">
        <f>+SUMIF('Input Sheet'!$S:$S,$AL2272,'Input Sheet'!G:G)</f>
        <v>0</v>
      </c>
      <c r="AD2272" s="28">
        <f>+SUMIF('Input Sheet'!$S:$S,$AL2272,'Input Sheet'!H:H)</f>
        <v>0</v>
      </c>
      <c r="AE2272" s="28">
        <f>+SUMIF('Input Sheet'!$S:$S,$AL2272,'Input Sheet'!I:I)</f>
        <v>0</v>
      </c>
      <c r="AF2272" s="28">
        <f>+SUMIF('Input Sheet'!$S:$S,$AL2272,'Input Sheet'!J:J)</f>
        <v>0</v>
      </c>
      <c r="AG2272" s="28">
        <f>+SUMIF('Input Sheet'!$S:$S,$AL2272,'Input Sheet'!K:K)</f>
        <v>0</v>
      </c>
      <c r="AH2272" s="28">
        <f>+SUMIF('Input Sheet'!$S:$S,$AL2272,'Input Sheet'!L:L)</f>
        <v>0</v>
      </c>
      <c r="AI2272" s="28">
        <f>+SUMIF('Input Sheet'!$S:$S,$AL2272,'Input Sheet'!M:M)</f>
        <v>0</v>
      </c>
      <c r="AJ2272" s="28">
        <f>+SUMIF('Input Sheet'!$S:$S,$AL2272,'Input Sheet'!N:N)</f>
        <v>0</v>
      </c>
      <c r="AK2272" s="28"/>
      <c r="AL2272" s="27" t="str">
        <f t="shared" si="178"/>
        <v>360-3271</v>
      </c>
      <c r="AM2272" s="34" t="str">
        <f t="shared" si="179"/>
        <v>F&amp;I</v>
      </c>
      <c r="AN2272" s="34" t="str">
        <f t="shared" si="180"/>
        <v>F&amp;IInsurance Income per vehicle retailed</v>
      </c>
      <c r="AO2272" s="35"/>
      <c r="AP2272" s="35"/>
      <c r="AQ2272" s="35"/>
    </row>
    <row r="2273" spans="1:43" x14ac:dyDescent="0.25">
      <c r="A2273" s="27" t="s">
        <v>103</v>
      </c>
      <c r="B2273" s="27" t="s">
        <v>104</v>
      </c>
      <c r="C2273" s="27" t="s">
        <v>104</v>
      </c>
      <c r="D2273" s="27" t="s">
        <v>255</v>
      </c>
      <c r="E2273" s="27" t="s">
        <v>679</v>
      </c>
      <c r="F2273" s="27" t="s">
        <v>770</v>
      </c>
      <c r="G2273" s="27" t="s">
        <v>771</v>
      </c>
      <c r="H2273" s="34" t="s">
        <v>14</v>
      </c>
      <c r="I2273" s="34" t="s">
        <v>769</v>
      </c>
      <c r="J2273" s="34" t="str">
        <f t="shared" si="176"/>
        <v>F&amp;IInsurance Income per vehicle retailed</v>
      </c>
      <c r="K2273" s="34" t="str">
        <f t="shared" si="177"/>
        <v>160Insurance income - Used Toyota</v>
      </c>
      <c r="L2273" s="28">
        <f>+SUMIF('TB 4-24'!M:M,$AL2273,'TB 4-24'!G:G)</f>
        <v>0</v>
      </c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>
        <f>+SUMIF('Input Sheet'!$S:$S,$AL2273,'Input Sheet'!C:C)</f>
        <v>0</v>
      </c>
      <c r="Z2273" s="28">
        <f>+SUMIF('Input Sheet'!$S:$S,$AL2273,'Input Sheet'!D:D)</f>
        <v>0</v>
      </c>
      <c r="AA2273" s="28">
        <f>+SUMIF('Input Sheet'!$S:$S,$AL2273,'Input Sheet'!E:E)</f>
        <v>0</v>
      </c>
      <c r="AB2273" s="28">
        <f>+SUMIF('Input Sheet'!$S:$S,$AL2273,'Input Sheet'!F:F)</f>
        <v>0</v>
      </c>
      <c r="AC2273" s="28">
        <f>+SUMIF('Input Sheet'!$S:$S,$AL2273,'Input Sheet'!G:G)</f>
        <v>0</v>
      </c>
      <c r="AD2273" s="28">
        <f>+SUMIF('Input Sheet'!$S:$S,$AL2273,'Input Sheet'!H:H)</f>
        <v>0</v>
      </c>
      <c r="AE2273" s="28">
        <f>+SUMIF('Input Sheet'!$S:$S,$AL2273,'Input Sheet'!I:I)</f>
        <v>0</v>
      </c>
      <c r="AF2273" s="28">
        <f>+SUMIF('Input Sheet'!$S:$S,$AL2273,'Input Sheet'!J:J)</f>
        <v>0</v>
      </c>
      <c r="AG2273" s="28">
        <f>+SUMIF('Input Sheet'!$S:$S,$AL2273,'Input Sheet'!K:K)</f>
        <v>0</v>
      </c>
      <c r="AH2273" s="28">
        <f>+SUMIF('Input Sheet'!$S:$S,$AL2273,'Input Sheet'!L:L)</f>
        <v>0</v>
      </c>
      <c r="AI2273" s="28">
        <f>+SUMIF('Input Sheet'!$S:$S,$AL2273,'Input Sheet'!M:M)</f>
        <v>0</v>
      </c>
      <c r="AJ2273" s="28">
        <f>+SUMIF('Input Sheet'!$S:$S,$AL2273,'Input Sheet'!N:N)</f>
        <v>0</v>
      </c>
      <c r="AK2273" s="28"/>
      <c r="AL2273" s="27" t="str">
        <f t="shared" si="178"/>
        <v>160-3271</v>
      </c>
      <c r="AM2273" s="34" t="str">
        <f t="shared" si="179"/>
        <v>F&amp;I</v>
      </c>
      <c r="AN2273" s="34" t="str">
        <f t="shared" si="180"/>
        <v>F&amp;IInsurance Income per vehicle retailed</v>
      </c>
      <c r="AO2273" s="35"/>
      <c r="AP2273" s="35"/>
      <c r="AQ2273" s="35"/>
    </row>
    <row r="2274" spans="1:43" x14ac:dyDescent="0.25">
      <c r="A2274" s="27" t="s">
        <v>103</v>
      </c>
      <c r="B2274" s="27" t="s">
        <v>104</v>
      </c>
      <c r="C2274" s="27" t="s">
        <v>104</v>
      </c>
      <c r="D2274" s="27" t="s">
        <v>255</v>
      </c>
      <c r="E2274" s="27" t="s">
        <v>641</v>
      </c>
      <c r="F2274" s="27" t="s">
        <v>770</v>
      </c>
      <c r="G2274" s="27" t="s">
        <v>771</v>
      </c>
      <c r="H2274" s="34" t="s">
        <v>14</v>
      </c>
      <c r="I2274" s="34" t="s">
        <v>769</v>
      </c>
      <c r="J2274" s="34" t="str">
        <f t="shared" si="176"/>
        <v>F&amp;IInsurance Income per vehicle retailed</v>
      </c>
      <c r="K2274" s="34" t="str">
        <f t="shared" si="177"/>
        <v>170Insurance income - Used Toyota</v>
      </c>
      <c r="L2274" s="28">
        <f>+SUMIF('TB 4-24'!M:M,$AL2274,'TB 4-24'!G:G)</f>
        <v>0</v>
      </c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>
        <f>+SUMIF('Input Sheet'!$S:$S,$AL2274,'Input Sheet'!C:C)</f>
        <v>0</v>
      </c>
      <c r="Z2274" s="28">
        <f>+SUMIF('Input Sheet'!$S:$S,$AL2274,'Input Sheet'!D:D)</f>
        <v>0</v>
      </c>
      <c r="AA2274" s="28">
        <f>+SUMIF('Input Sheet'!$S:$S,$AL2274,'Input Sheet'!E:E)</f>
        <v>0</v>
      </c>
      <c r="AB2274" s="28">
        <f>+SUMIF('Input Sheet'!$S:$S,$AL2274,'Input Sheet'!F:F)</f>
        <v>0</v>
      </c>
      <c r="AC2274" s="28">
        <f>+SUMIF('Input Sheet'!$S:$S,$AL2274,'Input Sheet'!G:G)</f>
        <v>0</v>
      </c>
      <c r="AD2274" s="28">
        <f>+SUMIF('Input Sheet'!$S:$S,$AL2274,'Input Sheet'!H:H)</f>
        <v>0</v>
      </c>
      <c r="AE2274" s="28">
        <f>+SUMIF('Input Sheet'!$S:$S,$AL2274,'Input Sheet'!I:I)</f>
        <v>0</v>
      </c>
      <c r="AF2274" s="28">
        <f>+SUMIF('Input Sheet'!$S:$S,$AL2274,'Input Sheet'!J:J)</f>
        <v>0</v>
      </c>
      <c r="AG2274" s="28">
        <f>+SUMIF('Input Sheet'!$S:$S,$AL2274,'Input Sheet'!K:K)</f>
        <v>0</v>
      </c>
      <c r="AH2274" s="28">
        <f>+SUMIF('Input Sheet'!$S:$S,$AL2274,'Input Sheet'!L:L)</f>
        <v>0</v>
      </c>
      <c r="AI2274" s="28">
        <f>+SUMIF('Input Sheet'!$S:$S,$AL2274,'Input Sheet'!M:M)</f>
        <v>0</v>
      </c>
      <c r="AJ2274" s="28">
        <f>+SUMIF('Input Sheet'!$S:$S,$AL2274,'Input Sheet'!N:N)</f>
        <v>0</v>
      </c>
      <c r="AK2274" s="28"/>
      <c r="AL2274" s="27" t="str">
        <f t="shared" si="178"/>
        <v>170-3271</v>
      </c>
      <c r="AM2274" s="34" t="str">
        <f t="shared" si="179"/>
        <v>F&amp;I</v>
      </c>
      <c r="AN2274" s="34" t="str">
        <f t="shared" si="180"/>
        <v>F&amp;IInsurance Income per vehicle retailed</v>
      </c>
      <c r="AO2274" s="35"/>
      <c r="AP2274" s="35"/>
      <c r="AQ2274" s="35"/>
    </row>
    <row r="2275" spans="1:43" x14ac:dyDescent="0.25">
      <c r="A2275" s="27" t="s">
        <v>103</v>
      </c>
      <c r="B2275" s="27" t="s">
        <v>104</v>
      </c>
      <c r="C2275" s="27" t="s">
        <v>657</v>
      </c>
      <c r="D2275" s="27" t="s">
        <v>256</v>
      </c>
      <c r="E2275" s="27" t="s">
        <v>662</v>
      </c>
      <c r="F2275" s="27" t="s">
        <v>770</v>
      </c>
      <c r="G2275" s="27" t="s">
        <v>771</v>
      </c>
      <c r="H2275" s="34" t="s">
        <v>14</v>
      </c>
      <c r="I2275" s="34" t="s">
        <v>769</v>
      </c>
      <c r="J2275" s="34" t="str">
        <f t="shared" si="176"/>
        <v>F&amp;IInsurance Income per vehicle retailed</v>
      </c>
      <c r="K2275" s="34" t="str">
        <f t="shared" si="177"/>
        <v>260Insurance income - Used Toyota</v>
      </c>
      <c r="L2275" s="28">
        <f>+SUMIF('TB 4-24'!M:M,$AL2275,'TB 4-24'!G:G)</f>
        <v>0</v>
      </c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>
        <f>+SUMIF('Input Sheet'!$S:$S,$AL2275,'Input Sheet'!C:C)</f>
        <v>0</v>
      </c>
      <c r="Z2275" s="28">
        <f>+SUMIF('Input Sheet'!$S:$S,$AL2275,'Input Sheet'!D:D)</f>
        <v>0</v>
      </c>
      <c r="AA2275" s="28">
        <f>+SUMIF('Input Sheet'!$S:$S,$AL2275,'Input Sheet'!E:E)</f>
        <v>0</v>
      </c>
      <c r="AB2275" s="28">
        <f>+SUMIF('Input Sheet'!$S:$S,$AL2275,'Input Sheet'!F:F)</f>
        <v>0</v>
      </c>
      <c r="AC2275" s="28">
        <f>+SUMIF('Input Sheet'!$S:$S,$AL2275,'Input Sheet'!G:G)</f>
        <v>0</v>
      </c>
      <c r="AD2275" s="28">
        <f>+SUMIF('Input Sheet'!$S:$S,$AL2275,'Input Sheet'!H:H)</f>
        <v>0</v>
      </c>
      <c r="AE2275" s="28">
        <f>+SUMIF('Input Sheet'!$S:$S,$AL2275,'Input Sheet'!I:I)</f>
        <v>0</v>
      </c>
      <c r="AF2275" s="28">
        <f>+SUMIF('Input Sheet'!$S:$S,$AL2275,'Input Sheet'!J:J)</f>
        <v>0</v>
      </c>
      <c r="AG2275" s="28">
        <f>+SUMIF('Input Sheet'!$S:$S,$AL2275,'Input Sheet'!K:K)</f>
        <v>0</v>
      </c>
      <c r="AH2275" s="28">
        <f>+SUMIF('Input Sheet'!$S:$S,$AL2275,'Input Sheet'!L:L)</f>
        <v>0</v>
      </c>
      <c r="AI2275" s="28">
        <f>+SUMIF('Input Sheet'!$S:$S,$AL2275,'Input Sheet'!M:M)</f>
        <v>0</v>
      </c>
      <c r="AJ2275" s="28">
        <f>+SUMIF('Input Sheet'!$S:$S,$AL2275,'Input Sheet'!N:N)</f>
        <v>0</v>
      </c>
      <c r="AK2275" s="28"/>
      <c r="AL2275" s="27" t="str">
        <f t="shared" si="178"/>
        <v>260-3272</v>
      </c>
      <c r="AM2275" s="34" t="str">
        <f t="shared" si="179"/>
        <v>F&amp;I</v>
      </c>
      <c r="AN2275" s="34" t="str">
        <f t="shared" si="180"/>
        <v>F&amp;IInsurance Income per vehicle retailed</v>
      </c>
      <c r="AO2275" s="35"/>
      <c r="AP2275" s="35"/>
      <c r="AQ2275" s="35"/>
    </row>
    <row r="2276" spans="1:43" x14ac:dyDescent="0.25">
      <c r="A2276" s="27" t="s">
        <v>103</v>
      </c>
      <c r="B2276" s="27" t="s">
        <v>104</v>
      </c>
      <c r="C2276" s="27" t="s">
        <v>663</v>
      </c>
      <c r="D2276" s="27" t="s">
        <v>256</v>
      </c>
      <c r="E2276" s="27" t="s">
        <v>670</v>
      </c>
      <c r="F2276" s="27" t="s">
        <v>770</v>
      </c>
      <c r="G2276" s="27" t="s">
        <v>771</v>
      </c>
      <c r="H2276" s="34" t="s">
        <v>14</v>
      </c>
      <c r="I2276" s="34" t="s">
        <v>769</v>
      </c>
      <c r="J2276" s="34" t="str">
        <f t="shared" si="176"/>
        <v>F&amp;IInsurance Income per vehicle retailed</v>
      </c>
      <c r="K2276" s="34" t="str">
        <f t="shared" si="177"/>
        <v>460Insurance income - Used Toyota</v>
      </c>
      <c r="L2276" s="28">
        <f>+SUMIF('TB 4-24'!M:M,$AL2276,'TB 4-24'!G:G)</f>
        <v>0</v>
      </c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>
        <f>+SUMIF('Input Sheet'!$S:$S,$AL2276,'Input Sheet'!C:C)</f>
        <v>0</v>
      </c>
      <c r="Z2276" s="28">
        <f>+SUMIF('Input Sheet'!$S:$S,$AL2276,'Input Sheet'!D:D)</f>
        <v>0</v>
      </c>
      <c r="AA2276" s="28">
        <f>+SUMIF('Input Sheet'!$S:$S,$AL2276,'Input Sheet'!E:E)</f>
        <v>0</v>
      </c>
      <c r="AB2276" s="28">
        <f>+SUMIF('Input Sheet'!$S:$S,$AL2276,'Input Sheet'!F:F)</f>
        <v>0</v>
      </c>
      <c r="AC2276" s="28">
        <f>+SUMIF('Input Sheet'!$S:$S,$AL2276,'Input Sheet'!G:G)</f>
        <v>0</v>
      </c>
      <c r="AD2276" s="28">
        <f>+SUMIF('Input Sheet'!$S:$S,$AL2276,'Input Sheet'!H:H)</f>
        <v>0</v>
      </c>
      <c r="AE2276" s="28">
        <f>+SUMIF('Input Sheet'!$S:$S,$AL2276,'Input Sheet'!I:I)</f>
        <v>0</v>
      </c>
      <c r="AF2276" s="28">
        <f>+SUMIF('Input Sheet'!$S:$S,$AL2276,'Input Sheet'!J:J)</f>
        <v>0</v>
      </c>
      <c r="AG2276" s="28">
        <f>+SUMIF('Input Sheet'!$S:$S,$AL2276,'Input Sheet'!K:K)</f>
        <v>0</v>
      </c>
      <c r="AH2276" s="28">
        <f>+SUMIF('Input Sheet'!$S:$S,$AL2276,'Input Sheet'!L:L)</f>
        <v>0</v>
      </c>
      <c r="AI2276" s="28">
        <f>+SUMIF('Input Sheet'!$S:$S,$AL2276,'Input Sheet'!M:M)</f>
        <v>0</v>
      </c>
      <c r="AJ2276" s="28">
        <f>+SUMIF('Input Sheet'!$S:$S,$AL2276,'Input Sheet'!N:N)</f>
        <v>0</v>
      </c>
      <c r="AK2276" s="28"/>
      <c r="AL2276" s="27" t="str">
        <f t="shared" si="178"/>
        <v>460-3272</v>
      </c>
      <c r="AM2276" s="34" t="str">
        <f t="shared" si="179"/>
        <v>F&amp;I</v>
      </c>
      <c r="AN2276" s="34" t="str">
        <f t="shared" si="180"/>
        <v>F&amp;IInsurance Income per vehicle retailed</v>
      </c>
      <c r="AO2276" s="35"/>
      <c r="AP2276" s="35"/>
      <c r="AQ2276" s="35"/>
    </row>
    <row r="2277" spans="1:43" x14ac:dyDescent="0.25">
      <c r="A2277" s="27" t="s">
        <v>103</v>
      </c>
      <c r="B2277" s="27" t="s">
        <v>104</v>
      </c>
      <c r="C2277" s="27" t="s">
        <v>671</v>
      </c>
      <c r="D2277" s="27" t="s">
        <v>256</v>
      </c>
      <c r="E2277" s="27" t="s">
        <v>676</v>
      </c>
      <c r="F2277" s="27" t="s">
        <v>770</v>
      </c>
      <c r="G2277" s="27" t="s">
        <v>771</v>
      </c>
      <c r="H2277" s="34" t="s">
        <v>14</v>
      </c>
      <c r="I2277" s="34" t="s">
        <v>769</v>
      </c>
      <c r="J2277" s="34" t="str">
        <f t="shared" si="176"/>
        <v>F&amp;IInsurance Income per vehicle retailed</v>
      </c>
      <c r="K2277" s="34" t="str">
        <f t="shared" si="177"/>
        <v>360Insurance income - Used Toyota</v>
      </c>
      <c r="L2277" s="28">
        <f>+SUMIF('TB 4-24'!M:M,$AL2277,'TB 4-24'!G:G)</f>
        <v>0</v>
      </c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>
        <f>+SUMIF('Input Sheet'!$S:$S,$AL2277,'Input Sheet'!C:C)</f>
        <v>0</v>
      </c>
      <c r="Z2277" s="28">
        <f>+SUMIF('Input Sheet'!$S:$S,$AL2277,'Input Sheet'!D:D)</f>
        <v>0</v>
      </c>
      <c r="AA2277" s="28">
        <f>+SUMIF('Input Sheet'!$S:$S,$AL2277,'Input Sheet'!E:E)</f>
        <v>0</v>
      </c>
      <c r="AB2277" s="28">
        <f>+SUMIF('Input Sheet'!$S:$S,$AL2277,'Input Sheet'!F:F)</f>
        <v>0</v>
      </c>
      <c r="AC2277" s="28">
        <f>+SUMIF('Input Sheet'!$S:$S,$AL2277,'Input Sheet'!G:G)</f>
        <v>0</v>
      </c>
      <c r="AD2277" s="28">
        <f>+SUMIF('Input Sheet'!$S:$S,$AL2277,'Input Sheet'!H:H)</f>
        <v>0</v>
      </c>
      <c r="AE2277" s="28">
        <f>+SUMIF('Input Sheet'!$S:$S,$AL2277,'Input Sheet'!I:I)</f>
        <v>0</v>
      </c>
      <c r="AF2277" s="28">
        <f>+SUMIF('Input Sheet'!$S:$S,$AL2277,'Input Sheet'!J:J)</f>
        <v>0</v>
      </c>
      <c r="AG2277" s="28">
        <f>+SUMIF('Input Sheet'!$S:$S,$AL2277,'Input Sheet'!K:K)</f>
        <v>0</v>
      </c>
      <c r="AH2277" s="28">
        <f>+SUMIF('Input Sheet'!$S:$S,$AL2277,'Input Sheet'!L:L)</f>
        <v>0</v>
      </c>
      <c r="AI2277" s="28">
        <f>+SUMIF('Input Sheet'!$S:$S,$AL2277,'Input Sheet'!M:M)</f>
        <v>0</v>
      </c>
      <c r="AJ2277" s="28">
        <f>+SUMIF('Input Sheet'!$S:$S,$AL2277,'Input Sheet'!N:N)</f>
        <v>0</v>
      </c>
      <c r="AK2277" s="28"/>
      <c r="AL2277" s="27" t="str">
        <f t="shared" si="178"/>
        <v>360-3272</v>
      </c>
      <c r="AM2277" s="34" t="str">
        <f t="shared" si="179"/>
        <v>F&amp;I</v>
      </c>
      <c r="AN2277" s="34" t="str">
        <f t="shared" si="180"/>
        <v>F&amp;IInsurance Income per vehicle retailed</v>
      </c>
      <c r="AO2277" s="35"/>
      <c r="AP2277" s="35"/>
      <c r="AQ2277" s="35"/>
    </row>
    <row r="2278" spans="1:43" x14ac:dyDescent="0.25">
      <c r="A2278" s="27" t="s">
        <v>103</v>
      </c>
      <c r="B2278" s="27" t="s">
        <v>104</v>
      </c>
      <c r="C2278" s="27" t="s">
        <v>104</v>
      </c>
      <c r="D2278" s="27" t="s">
        <v>256</v>
      </c>
      <c r="E2278" s="27" t="s">
        <v>679</v>
      </c>
      <c r="F2278" s="27" t="s">
        <v>770</v>
      </c>
      <c r="G2278" s="27" t="s">
        <v>771</v>
      </c>
      <c r="H2278" s="34" t="s">
        <v>14</v>
      </c>
      <c r="I2278" s="34" t="s">
        <v>769</v>
      </c>
      <c r="J2278" s="34" t="str">
        <f t="shared" si="176"/>
        <v>F&amp;IInsurance Income per vehicle retailed</v>
      </c>
      <c r="K2278" s="34" t="str">
        <f t="shared" si="177"/>
        <v>160Insurance income - Used Toyota</v>
      </c>
      <c r="L2278" s="28">
        <f>+SUMIF('TB 4-24'!M:M,$AL2278,'TB 4-24'!G:G)</f>
        <v>0</v>
      </c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>
        <f>+SUMIF('Input Sheet'!$S:$S,$AL2278,'Input Sheet'!C:C)</f>
        <v>0</v>
      </c>
      <c r="Z2278" s="28">
        <f>+SUMIF('Input Sheet'!$S:$S,$AL2278,'Input Sheet'!D:D)</f>
        <v>0</v>
      </c>
      <c r="AA2278" s="28">
        <f>+SUMIF('Input Sheet'!$S:$S,$AL2278,'Input Sheet'!E:E)</f>
        <v>0</v>
      </c>
      <c r="AB2278" s="28">
        <f>+SUMIF('Input Sheet'!$S:$S,$AL2278,'Input Sheet'!F:F)</f>
        <v>0</v>
      </c>
      <c r="AC2278" s="28">
        <f>+SUMIF('Input Sheet'!$S:$S,$AL2278,'Input Sheet'!G:G)</f>
        <v>0</v>
      </c>
      <c r="AD2278" s="28">
        <f>+SUMIF('Input Sheet'!$S:$S,$AL2278,'Input Sheet'!H:H)</f>
        <v>0</v>
      </c>
      <c r="AE2278" s="28">
        <f>+SUMIF('Input Sheet'!$S:$S,$AL2278,'Input Sheet'!I:I)</f>
        <v>0</v>
      </c>
      <c r="AF2278" s="28">
        <f>+SUMIF('Input Sheet'!$S:$S,$AL2278,'Input Sheet'!J:J)</f>
        <v>0</v>
      </c>
      <c r="AG2278" s="28">
        <f>+SUMIF('Input Sheet'!$S:$S,$AL2278,'Input Sheet'!K:K)</f>
        <v>0</v>
      </c>
      <c r="AH2278" s="28">
        <f>+SUMIF('Input Sheet'!$S:$S,$AL2278,'Input Sheet'!L:L)</f>
        <v>0</v>
      </c>
      <c r="AI2278" s="28">
        <f>+SUMIF('Input Sheet'!$S:$S,$AL2278,'Input Sheet'!M:M)</f>
        <v>0</v>
      </c>
      <c r="AJ2278" s="28">
        <f>+SUMIF('Input Sheet'!$S:$S,$AL2278,'Input Sheet'!N:N)</f>
        <v>0</v>
      </c>
      <c r="AK2278" s="28"/>
      <c r="AL2278" s="27" t="str">
        <f t="shared" si="178"/>
        <v>160-3272</v>
      </c>
      <c r="AM2278" s="34" t="str">
        <f t="shared" si="179"/>
        <v>F&amp;I</v>
      </c>
      <c r="AN2278" s="34" t="str">
        <f t="shared" si="180"/>
        <v>F&amp;IInsurance Income per vehicle retailed</v>
      </c>
      <c r="AO2278" s="35"/>
      <c r="AP2278" s="35"/>
      <c r="AQ2278" s="35"/>
    </row>
    <row r="2279" spans="1:43" x14ac:dyDescent="0.25">
      <c r="A2279" s="27" t="s">
        <v>103</v>
      </c>
      <c r="B2279" s="27" t="s">
        <v>104</v>
      </c>
      <c r="C2279" s="27" t="s">
        <v>104</v>
      </c>
      <c r="D2279" s="27" t="s">
        <v>391</v>
      </c>
      <c r="E2279" s="27" t="s">
        <v>679</v>
      </c>
      <c r="F2279" s="27" t="s">
        <v>772</v>
      </c>
      <c r="G2279" s="27" t="s">
        <v>773</v>
      </c>
      <c r="H2279" s="34" t="s">
        <v>14</v>
      </c>
      <c r="I2279" s="34" t="s">
        <v>754</v>
      </c>
      <c r="J2279" s="34" t="str">
        <f t="shared" si="176"/>
        <v>F&amp;IOther Expenses per vehicle retailed</v>
      </c>
      <c r="K2279" s="34" t="str">
        <f t="shared" si="177"/>
        <v>160F&amp;I Other expenses - Toyota</v>
      </c>
      <c r="L2279" s="28">
        <f>+SUMIF('TB 4-24'!M:M,$AL2279,'TB 4-24'!G:G)</f>
        <v>0</v>
      </c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>
        <f>+SUMIF('Input Sheet'!$S:$S,$AL2279,'Input Sheet'!C:C)</f>
        <v>0</v>
      </c>
      <c r="Z2279" s="28">
        <f>+SUMIF('Input Sheet'!$S:$S,$AL2279,'Input Sheet'!D:D)</f>
        <v>0</v>
      </c>
      <c r="AA2279" s="28">
        <f>+SUMIF('Input Sheet'!$S:$S,$AL2279,'Input Sheet'!E:E)</f>
        <v>0</v>
      </c>
      <c r="AB2279" s="28">
        <f>+SUMIF('Input Sheet'!$S:$S,$AL2279,'Input Sheet'!F:F)</f>
        <v>0</v>
      </c>
      <c r="AC2279" s="28">
        <f>+SUMIF('Input Sheet'!$S:$S,$AL2279,'Input Sheet'!G:G)</f>
        <v>0</v>
      </c>
      <c r="AD2279" s="28">
        <f>+SUMIF('Input Sheet'!$S:$S,$AL2279,'Input Sheet'!H:H)</f>
        <v>0</v>
      </c>
      <c r="AE2279" s="28">
        <f>+SUMIF('Input Sheet'!$S:$S,$AL2279,'Input Sheet'!I:I)</f>
        <v>0</v>
      </c>
      <c r="AF2279" s="28">
        <f>+SUMIF('Input Sheet'!$S:$S,$AL2279,'Input Sheet'!J:J)</f>
        <v>0</v>
      </c>
      <c r="AG2279" s="28">
        <f>+SUMIF('Input Sheet'!$S:$S,$AL2279,'Input Sheet'!K:K)</f>
        <v>0</v>
      </c>
      <c r="AH2279" s="28">
        <f>+SUMIF('Input Sheet'!$S:$S,$AL2279,'Input Sheet'!L:L)</f>
        <v>0</v>
      </c>
      <c r="AI2279" s="28">
        <f>+SUMIF('Input Sheet'!$S:$S,$AL2279,'Input Sheet'!M:M)</f>
        <v>0</v>
      </c>
      <c r="AJ2279" s="28">
        <f>+SUMIF('Input Sheet'!$S:$S,$AL2279,'Input Sheet'!N:N)</f>
        <v>0</v>
      </c>
      <c r="AK2279" s="28"/>
      <c r="AL2279" s="27" t="str">
        <f t="shared" si="178"/>
        <v>160-7060</v>
      </c>
      <c r="AM2279" s="34" t="str">
        <f t="shared" si="179"/>
        <v>F&amp;I</v>
      </c>
      <c r="AN2279" s="34" t="str">
        <f t="shared" si="180"/>
        <v>F&amp;IOther Expenses per vehicle retailed</v>
      </c>
      <c r="AO2279" s="35"/>
      <c r="AP2279" s="35"/>
      <c r="AQ2279" s="35"/>
    </row>
    <row r="2280" spans="1:43" x14ac:dyDescent="0.25">
      <c r="A2280" s="27" t="s">
        <v>103</v>
      </c>
      <c r="B2280" s="27" t="s">
        <v>104</v>
      </c>
      <c r="C2280" s="27" t="s">
        <v>657</v>
      </c>
      <c r="D2280" s="27" t="s">
        <v>258</v>
      </c>
      <c r="E2280" s="27" t="s">
        <v>662</v>
      </c>
      <c r="F2280" s="27" t="s">
        <v>772</v>
      </c>
      <c r="G2280" s="27" t="s">
        <v>773</v>
      </c>
      <c r="H2280" s="34" t="s">
        <v>14</v>
      </c>
      <c r="I2280" s="34" t="s">
        <v>754</v>
      </c>
      <c r="J2280" s="34" t="str">
        <f t="shared" si="176"/>
        <v>F&amp;IOther Expenses per vehicle retailed</v>
      </c>
      <c r="K2280" s="34" t="str">
        <f t="shared" si="177"/>
        <v>260F&amp;I Other expenses - Toyota</v>
      </c>
      <c r="L2280" s="28">
        <f>+SUMIF('TB 4-24'!M:M,$AL2280,'TB 4-24'!G:G)</f>
        <v>0</v>
      </c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>
        <f>+SUMIF('Input Sheet'!$S:$S,$AL2280,'Input Sheet'!C:C)</f>
        <v>0</v>
      </c>
      <c r="Z2280" s="28">
        <f>+SUMIF('Input Sheet'!$S:$S,$AL2280,'Input Sheet'!D:D)</f>
        <v>0</v>
      </c>
      <c r="AA2280" s="28">
        <f>+SUMIF('Input Sheet'!$S:$S,$AL2280,'Input Sheet'!E:E)</f>
        <v>0</v>
      </c>
      <c r="AB2280" s="28">
        <f>+SUMIF('Input Sheet'!$S:$S,$AL2280,'Input Sheet'!F:F)</f>
        <v>0</v>
      </c>
      <c r="AC2280" s="28">
        <f>+SUMIF('Input Sheet'!$S:$S,$AL2280,'Input Sheet'!G:G)</f>
        <v>0</v>
      </c>
      <c r="AD2280" s="28">
        <f>+SUMIF('Input Sheet'!$S:$S,$AL2280,'Input Sheet'!H:H)</f>
        <v>0</v>
      </c>
      <c r="AE2280" s="28">
        <f>+SUMIF('Input Sheet'!$S:$S,$AL2280,'Input Sheet'!I:I)</f>
        <v>0</v>
      </c>
      <c r="AF2280" s="28">
        <f>+SUMIF('Input Sheet'!$S:$S,$AL2280,'Input Sheet'!J:J)</f>
        <v>0</v>
      </c>
      <c r="AG2280" s="28">
        <f>+SUMIF('Input Sheet'!$S:$S,$AL2280,'Input Sheet'!K:K)</f>
        <v>0</v>
      </c>
      <c r="AH2280" s="28">
        <f>+SUMIF('Input Sheet'!$S:$S,$AL2280,'Input Sheet'!L:L)</f>
        <v>0</v>
      </c>
      <c r="AI2280" s="28">
        <f>+SUMIF('Input Sheet'!$S:$S,$AL2280,'Input Sheet'!M:M)</f>
        <v>0</v>
      </c>
      <c r="AJ2280" s="28">
        <f>+SUMIF('Input Sheet'!$S:$S,$AL2280,'Input Sheet'!N:N)</f>
        <v>0</v>
      </c>
      <c r="AK2280" s="28"/>
      <c r="AL2280" s="27" t="str">
        <f t="shared" si="178"/>
        <v>260-7100</v>
      </c>
      <c r="AM2280" s="34" t="str">
        <f t="shared" si="179"/>
        <v>F&amp;I</v>
      </c>
      <c r="AN2280" s="34" t="str">
        <f t="shared" si="180"/>
        <v>F&amp;IOther Expenses per vehicle retailed</v>
      </c>
      <c r="AO2280" s="35"/>
      <c r="AP2280" s="35"/>
      <c r="AQ2280" s="35"/>
    </row>
    <row r="2281" spans="1:43" x14ac:dyDescent="0.25">
      <c r="A2281" s="27" t="s">
        <v>103</v>
      </c>
      <c r="B2281" s="27" t="s">
        <v>104</v>
      </c>
      <c r="C2281" s="27" t="s">
        <v>663</v>
      </c>
      <c r="D2281" s="27" t="s">
        <v>258</v>
      </c>
      <c r="E2281" s="27" t="s">
        <v>670</v>
      </c>
      <c r="F2281" s="27" t="s">
        <v>772</v>
      </c>
      <c r="G2281" s="27" t="s">
        <v>773</v>
      </c>
      <c r="H2281" s="34" t="s">
        <v>14</v>
      </c>
      <c r="I2281" s="34" t="s">
        <v>754</v>
      </c>
      <c r="J2281" s="34" t="str">
        <f t="shared" si="176"/>
        <v>F&amp;IOther Expenses per vehicle retailed</v>
      </c>
      <c r="K2281" s="34" t="str">
        <f t="shared" si="177"/>
        <v>460F&amp;I Other expenses - Toyota</v>
      </c>
      <c r="L2281" s="28">
        <f>+SUMIF('TB 4-24'!M:M,$AL2281,'TB 4-24'!G:G)</f>
        <v>0</v>
      </c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>
        <f>+SUMIF('Input Sheet'!$S:$S,$AL2281,'Input Sheet'!C:C)</f>
        <v>0</v>
      </c>
      <c r="Z2281" s="28">
        <f>+SUMIF('Input Sheet'!$S:$S,$AL2281,'Input Sheet'!D:D)</f>
        <v>0</v>
      </c>
      <c r="AA2281" s="28">
        <f>+SUMIF('Input Sheet'!$S:$S,$AL2281,'Input Sheet'!E:E)</f>
        <v>0</v>
      </c>
      <c r="AB2281" s="28">
        <f>+SUMIF('Input Sheet'!$S:$S,$AL2281,'Input Sheet'!F:F)</f>
        <v>0</v>
      </c>
      <c r="AC2281" s="28">
        <f>+SUMIF('Input Sheet'!$S:$S,$AL2281,'Input Sheet'!G:G)</f>
        <v>0</v>
      </c>
      <c r="AD2281" s="28">
        <f>+SUMIF('Input Sheet'!$S:$S,$AL2281,'Input Sheet'!H:H)</f>
        <v>0</v>
      </c>
      <c r="AE2281" s="28">
        <f>+SUMIF('Input Sheet'!$S:$S,$AL2281,'Input Sheet'!I:I)</f>
        <v>0</v>
      </c>
      <c r="AF2281" s="28">
        <f>+SUMIF('Input Sheet'!$S:$S,$AL2281,'Input Sheet'!J:J)</f>
        <v>0</v>
      </c>
      <c r="AG2281" s="28">
        <f>+SUMIF('Input Sheet'!$S:$S,$AL2281,'Input Sheet'!K:K)</f>
        <v>0</v>
      </c>
      <c r="AH2281" s="28">
        <f>+SUMIF('Input Sheet'!$S:$S,$AL2281,'Input Sheet'!L:L)</f>
        <v>0</v>
      </c>
      <c r="AI2281" s="28">
        <f>+SUMIF('Input Sheet'!$S:$S,$AL2281,'Input Sheet'!M:M)</f>
        <v>0</v>
      </c>
      <c r="AJ2281" s="28">
        <f>+SUMIF('Input Sheet'!$S:$S,$AL2281,'Input Sheet'!N:N)</f>
        <v>0</v>
      </c>
      <c r="AK2281" s="28"/>
      <c r="AL2281" s="27" t="str">
        <f t="shared" si="178"/>
        <v>460-7100</v>
      </c>
      <c r="AM2281" s="34" t="str">
        <f t="shared" si="179"/>
        <v>F&amp;I</v>
      </c>
      <c r="AN2281" s="34" t="str">
        <f t="shared" si="180"/>
        <v>F&amp;IOther Expenses per vehicle retailed</v>
      </c>
      <c r="AO2281" s="35"/>
      <c r="AP2281" s="35"/>
      <c r="AQ2281" s="35"/>
    </row>
    <row r="2282" spans="1:43" x14ac:dyDescent="0.25">
      <c r="A2282" s="27" t="s">
        <v>103</v>
      </c>
      <c r="B2282" s="27" t="s">
        <v>104</v>
      </c>
      <c r="C2282" s="27" t="s">
        <v>671</v>
      </c>
      <c r="D2282" s="27" t="s">
        <v>258</v>
      </c>
      <c r="E2282" s="27" t="s">
        <v>676</v>
      </c>
      <c r="F2282" s="27" t="s">
        <v>772</v>
      </c>
      <c r="G2282" s="27" t="s">
        <v>773</v>
      </c>
      <c r="H2282" s="34" t="s">
        <v>14</v>
      </c>
      <c r="I2282" s="34" t="s">
        <v>754</v>
      </c>
      <c r="J2282" s="34" t="str">
        <f t="shared" si="176"/>
        <v>F&amp;IOther Expenses per vehicle retailed</v>
      </c>
      <c r="K2282" s="34" t="str">
        <f t="shared" si="177"/>
        <v>360F&amp;I Other expenses - Toyota</v>
      </c>
      <c r="L2282" s="28">
        <f>+SUMIF('TB 4-24'!M:M,$AL2282,'TB 4-24'!G:G)</f>
        <v>0</v>
      </c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>
        <f>+SUMIF('Input Sheet'!$S:$S,$AL2282,'Input Sheet'!C:C)</f>
        <v>0</v>
      </c>
      <c r="Z2282" s="28">
        <f>+SUMIF('Input Sheet'!$S:$S,$AL2282,'Input Sheet'!D:D)</f>
        <v>0</v>
      </c>
      <c r="AA2282" s="28">
        <f>+SUMIF('Input Sheet'!$S:$S,$AL2282,'Input Sheet'!E:E)</f>
        <v>0</v>
      </c>
      <c r="AB2282" s="28">
        <f>+SUMIF('Input Sheet'!$S:$S,$AL2282,'Input Sheet'!F:F)</f>
        <v>0</v>
      </c>
      <c r="AC2282" s="28">
        <f>+SUMIF('Input Sheet'!$S:$S,$AL2282,'Input Sheet'!G:G)</f>
        <v>0</v>
      </c>
      <c r="AD2282" s="28">
        <f>+SUMIF('Input Sheet'!$S:$S,$AL2282,'Input Sheet'!H:H)</f>
        <v>0</v>
      </c>
      <c r="AE2282" s="28">
        <f>+SUMIF('Input Sheet'!$S:$S,$AL2282,'Input Sheet'!I:I)</f>
        <v>0</v>
      </c>
      <c r="AF2282" s="28">
        <f>+SUMIF('Input Sheet'!$S:$S,$AL2282,'Input Sheet'!J:J)</f>
        <v>0</v>
      </c>
      <c r="AG2282" s="28">
        <f>+SUMIF('Input Sheet'!$S:$S,$AL2282,'Input Sheet'!K:K)</f>
        <v>0</v>
      </c>
      <c r="AH2282" s="28">
        <f>+SUMIF('Input Sheet'!$S:$S,$AL2282,'Input Sheet'!L:L)</f>
        <v>0</v>
      </c>
      <c r="AI2282" s="28">
        <f>+SUMIF('Input Sheet'!$S:$S,$AL2282,'Input Sheet'!M:M)</f>
        <v>0</v>
      </c>
      <c r="AJ2282" s="28">
        <f>+SUMIF('Input Sheet'!$S:$S,$AL2282,'Input Sheet'!N:N)</f>
        <v>0</v>
      </c>
      <c r="AK2282" s="28"/>
      <c r="AL2282" s="27" t="str">
        <f t="shared" si="178"/>
        <v>360-7100</v>
      </c>
      <c r="AM2282" s="34" t="str">
        <f t="shared" si="179"/>
        <v>F&amp;I</v>
      </c>
      <c r="AN2282" s="34" t="str">
        <f t="shared" si="180"/>
        <v>F&amp;IOther Expenses per vehicle retailed</v>
      </c>
      <c r="AO2282" s="35"/>
      <c r="AP2282" s="35"/>
      <c r="AQ2282" s="35"/>
    </row>
    <row r="2283" spans="1:43" x14ac:dyDescent="0.25">
      <c r="A2283" s="27" t="s">
        <v>103</v>
      </c>
      <c r="B2283" s="27" t="s">
        <v>104</v>
      </c>
      <c r="C2283" s="27" t="s">
        <v>104</v>
      </c>
      <c r="D2283" s="27" t="s">
        <v>258</v>
      </c>
      <c r="E2283" s="27" t="s">
        <v>679</v>
      </c>
      <c r="F2283" s="27" t="s">
        <v>772</v>
      </c>
      <c r="G2283" s="27" t="s">
        <v>773</v>
      </c>
      <c r="H2283" s="34" t="s">
        <v>14</v>
      </c>
      <c r="I2283" s="34" t="s">
        <v>754</v>
      </c>
      <c r="J2283" s="34" t="str">
        <f t="shared" si="176"/>
        <v>F&amp;IOther Expenses per vehicle retailed</v>
      </c>
      <c r="K2283" s="34" t="str">
        <f t="shared" si="177"/>
        <v>160F&amp;I Other expenses - Toyota</v>
      </c>
      <c r="L2283" s="28">
        <f>+SUMIF('TB 4-24'!M:M,$AL2283,'TB 4-24'!G:G)</f>
        <v>0</v>
      </c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>
        <f>+SUMIF('Input Sheet'!$S:$S,$AL2283,'Input Sheet'!C:C)</f>
        <v>0</v>
      </c>
      <c r="Z2283" s="28">
        <f>+SUMIF('Input Sheet'!$S:$S,$AL2283,'Input Sheet'!D:D)</f>
        <v>0</v>
      </c>
      <c r="AA2283" s="28">
        <f>+SUMIF('Input Sheet'!$S:$S,$AL2283,'Input Sheet'!E:E)</f>
        <v>0</v>
      </c>
      <c r="AB2283" s="28">
        <f>+SUMIF('Input Sheet'!$S:$S,$AL2283,'Input Sheet'!F:F)</f>
        <v>0</v>
      </c>
      <c r="AC2283" s="28">
        <f>+SUMIF('Input Sheet'!$S:$S,$AL2283,'Input Sheet'!G:G)</f>
        <v>0</v>
      </c>
      <c r="AD2283" s="28">
        <f>+SUMIF('Input Sheet'!$S:$S,$AL2283,'Input Sheet'!H:H)</f>
        <v>0</v>
      </c>
      <c r="AE2283" s="28">
        <f>+SUMIF('Input Sheet'!$S:$S,$AL2283,'Input Sheet'!I:I)</f>
        <v>0</v>
      </c>
      <c r="AF2283" s="28">
        <f>+SUMIF('Input Sheet'!$S:$S,$AL2283,'Input Sheet'!J:J)</f>
        <v>0</v>
      </c>
      <c r="AG2283" s="28">
        <f>+SUMIF('Input Sheet'!$S:$S,$AL2283,'Input Sheet'!K:K)</f>
        <v>0</v>
      </c>
      <c r="AH2283" s="28">
        <f>+SUMIF('Input Sheet'!$S:$S,$AL2283,'Input Sheet'!L:L)</f>
        <v>0</v>
      </c>
      <c r="AI2283" s="28">
        <f>+SUMIF('Input Sheet'!$S:$S,$AL2283,'Input Sheet'!M:M)</f>
        <v>0</v>
      </c>
      <c r="AJ2283" s="28">
        <f>+SUMIF('Input Sheet'!$S:$S,$AL2283,'Input Sheet'!N:N)</f>
        <v>0</v>
      </c>
      <c r="AK2283" s="28"/>
      <c r="AL2283" s="27" t="str">
        <f t="shared" si="178"/>
        <v>160-7100</v>
      </c>
      <c r="AM2283" s="34" t="str">
        <f t="shared" si="179"/>
        <v>F&amp;I</v>
      </c>
      <c r="AN2283" s="34" t="str">
        <f t="shared" si="180"/>
        <v>F&amp;IOther Expenses per vehicle retailed</v>
      </c>
      <c r="AO2283" s="35"/>
      <c r="AP2283" s="35"/>
      <c r="AQ2283" s="35"/>
    </row>
    <row r="2284" spans="1:43" x14ac:dyDescent="0.25">
      <c r="A2284" s="27" t="s">
        <v>103</v>
      </c>
      <c r="B2284" s="27" t="s">
        <v>104</v>
      </c>
      <c r="C2284" s="27" t="s">
        <v>657</v>
      </c>
      <c r="D2284" s="27" t="s">
        <v>261</v>
      </c>
      <c r="E2284" s="27" t="s">
        <v>662</v>
      </c>
      <c r="F2284" s="27" t="s">
        <v>772</v>
      </c>
      <c r="G2284" s="27" t="s">
        <v>773</v>
      </c>
      <c r="H2284" s="34" t="s">
        <v>14</v>
      </c>
      <c r="I2284" s="34" t="s">
        <v>754</v>
      </c>
      <c r="J2284" s="34" t="str">
        <f t="shared" si="176"/>
        <v>F&amp;IOther Expenses per vehicle retailed</v>
      </c>
      <c r="K2284" s="34" t="str">
        <f t="shared" si="177"/>
        <v>260F&amp;I Other expenses - Toyota</v>
      </c>
      <c r="L2284" s="28">
        <f>+SUMIF('TB 4-24'!M:M,$AL2284,'TB 4-24'!G:G)</f>
        <v>0</v>
      </c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>
        <f>+SUMIF('Input Sheet'!$S:$S,$AL2284,'Input Sheet'!C:C)</f>
        <v>0</v>
      </c>
      <c r="Z2284" s="28">
        <f>+SUMIF('Input Sheet'!$S:$S,$AL2284,'Input Sheet'!D:D)</f>
        <v>0</v>
      </c>
      <c r="AA2284" s="28">
        <f>+SUMIF('Input Sheet'!$S:$S,$AL2284,'Input Sheet'!E:E)</f>
        <v>0</v>
      </c>
      <c r="AB2284" s="28">
        <f>+SUMIF('Input Sheet'!$S:$S,$AL2284,'Input Sheet'!F:F)</f>
        <v>0</v>
      </c>
      <c r="AC2284" s="28">
        <f>+SUMIF('Input Sheet'!$S:$S,$AL2284,'Input Sheet'!G:G)</f>
        <v>0</v>
      </c>
      <c r="AD2284" s="28">
        <f>+SUMIF('Input Sheet'!$S:$S,$AL2284,'Input Sheet'!H:H)</f>
        <v>0</v>
      </c>
      <c r="AE2284" s="28">
        <f>+SUMIF('Input Sheet'!$S:$S,$AL2284,'Input Sheet'!I:I)</f>
        <v>0</v>
      </c>
      <c r="AF2284" s="28">
        <f>+SUMIF('Input Sheet'!$S:$S,$AL2284,'Input Sheet'!J:J)</f>
        <v>0</v>
      </c>
      <c r="AG2284" s="28">
        <f>+SUMIF('Input Sheet'!$S:$S,$AL2284,'Input Sheet'!K:K)</f>
        <v>0</v>
      </c>
      <c r="AH2284" s="28">
        <f>+SUMIF('Input Sheet'!$S:$S,$AL2284,'Input Sheet'!L:L)</f>
        <v>0</v>
      </c>
      <c r="AI2284" s="28">
        <f>+SUMIF('Input Sheet'!$S:$S,$AL2284,'Input Sheet'!M:M)</f>
        <v>0</v>
      </c>
      <c r="AJ2284" s="28">
        <f>+SUMIF('Input Sheet'!$S:$S,$AL2284,'Input Sheet'!N:N)</f>
        <v>0</v>
      </c>
      <c r="AK2284" s="28"/>
      <c r="AL2284" s="27" t="str">
        <f t="shared" si="178"/>
        <v>260-7110</v>
      </c>
      <c r="AM2284" s="34" t="str">
        <f t="shared" si="179"/>
        <v>F&amp;I</v>
      </c>
      <c r="AN2284" s="34" t="str">
        <f t="shared" si="180"/>
        <v>F&amp;IOther Expenses per vehicle retailed</v>
      </c>
      <c r="AO2284" s="35"/>
      <c r="AP2284" s="35"/>
      <c r="AQ2284" s="35"/>
    </row>
    <row r="2285" spans="1:43" x14ac:dyDescent="0.25">
      <c r="A2285" s="27" t="s">
        <v>103</v>
      </c>
      <c r="B2285" s="27" t="s">
        <v>104</v>
      </c>
      <c r="C2285" s="27" t="s">
        <v>663</v>
      </c>
      <c r="D2285" s="27" t="s">
        <v>261</v>
      </c>
      <c r="E2285" s="27" t="s">
        <v>670</v>
      </c>
      <c r="F2285" s="27" t="s">
        <v>772</v>
      </c>
      <c r="G2285" s="27" t="s">
        <v>773</v>
      </c>
      <c r="H2285" s="34" t="s">
        <v>14</v>
      </c>
      <c r="I2285" s="34" t="s">
        <v>754</v>
      </c>
      <c r="J2285" s="34" t="str">
        <f t="shared" si="176"/>
        <v>F&amp;IOther Expenses per vehicle retailed</v>
      </c>
      <c r="K2285" s="34" t="str">
        <f t="shared" si="177"/>
        <v>460F&amp;I Other expenses - Toyota</v>
      </c>
      <c r="L2285" s="28">
        <f>+SUMIF('TB 4-24'!M:M,$AL2285,'TB 4-24'!G:G)</f>
        <v>0</v>
      </c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>
        <f>+SUMIF('Input Sheet'!$S:$S,$AL2285,'Input Sheet'!C:C)</f>
        <v>0</v>
      </c>
      <c r="Z2285" s="28">
        <f>+SUMIF('Input Sheet'!$S:$S,$AL2285,'Input Sheet'!D:D)</f>
        <v>0</v>
      </c>
      <c r="AA2285" s="28">
        <f>+SUMIF('Input Sheet'!$S:$S,$AL2285,'Input Sheet'!E:E)</f>
        <v>0</v>
      </c>
      <c r="AB2285" s="28">
        <f>+SUMIF('Input Sheet'!$S:$S,$AL2285,'Input Sheet'!F:F)</f>
        <v>0</v>
      </c>
      <c r="AC2285" s="28">
        <f>+SUMIF('Input Sheet'!$S:$S,$AL2285,'Input Sheet'!G:G)</f>
        <v>0</v>
      </c>
      <c r="AD2285" s="28">
        <f>+SUMIF('Input Sheet'!$S:$S,$AL2285,'Input Sheet'!H:H)</f>
        <v>0</v>
      </c>
      <c r="AE2285" s="28">
        <f>+SUMIF('Input Sheet'!$S:$S,$AL2285,'Input Sheet'!I:I)</f>
        <v>0</v>
      </c>
      <c r="AF2285" s="28">
        <f>+SUMIF('Input Sheet'!$S:$S,$AL2285,'Input Sheet'!J:J)</f>
        <v>0</v>
      </c>
      <c r="AG2285" s="28">
        <f>+SUMIF('Input Sheet'!$S:$S,$AL2285,'Input Sheet'!K:K)</f>
        <v>0</v>
      </c>
      <c r="AH2285" s="28">
        <f>+SUMIF('Input Sheet'!$S:$S,$AL2285,'Input Sheet'!L:L)</f>
        <v>0</v>
      </c>
      <c r="AI2285" s="28">
        <f>+SUMIF('Input Sheet'!$S:$S,$AL2285,'Input Sheet'!M:M)</f>
        <v>0</v>
      </c>
      <c r="AJ2285" s="28">
        <f>+SUMIF('Input Sheet'!$S:$S,$AL2285,'Input Sheet'!N:N)</f>
        <v>0</v>
      </c>
      <c r="AK2285" s="28"/>
      <c r="AL2285" s="27" t="str">
        <f t="shared" si="178"/>
        <v>460-7110</v>
      </c>
      <c r="AM2285" s="34" t="str">
        <f t="shared" si="179"/>
        <v>F&amp;I</v>
      </c>
      <c r="AN2285" s="34" t="str">
        <f t="shared" si="180"/>
        <v>F&amp;IOther Expenses per vehicle retailed</v>
      </c>
      <c r="AO2285" s="35"/>
      <c r="AP2285" s="35"/>
      <c r="AQ2285" s="35"/>
    </row>
    <row r="2286" spans="1:43" x14ac:dyDescent="0.25">
      <c r="A2286" s="27" t="s">
        <v>103</v>
      </c>
      <c r="B2286" s="27" t="s">
        <v>104</v>
      </c>
      <c r="C2286" s="27" t="s">
        <v>671</v>
      </c>
      <c r="D2286" s="27" t="s">
        <v>261</v>
      </c>
      <c r="E2286" s="27" t="s">
        <v>676</v>
      </c>
      <c r="F2286" s="27" t="s">
        <v>772</v>
      </c>
      <c r="G2286" s="27" t="s">
        <v>773</v>
      </c>
      <c r="H2286" s="34" t="s">
        <v>14</v>
      </c>
      <c r="I2286" s="34" t="s">
        <v>754</v>
      </c>
      <c r="J2286" s="34" t="str">
        <f t="shared" si="176"/>
        <v>F&amp;IOther Expenses per vehicle retailed</v>
      </c>
      <c r="K2286" s="34" t="str">
        <f t="shared" si="177"/>
        <v>360F&amp;I Other expenses - Toyota</v>
      </c>
      <c r="L2286" s="28">
        <f>+SUMIF('TB 4-24'!M:M,$AL2286,'TB 4-24'!G:G)</f>
        <v>0</v>
      </c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>
        <f>+SUMIF('Input Sheet'!$S:$S,$AL2286,'Input Sheet'!C:C)</f>
        <v>0</v>
      </c>
      <c r="Z2286" s="28">
        <f>+SUMIF('Input Sheet'!$S:$S,$AL2286,'Input Sheet'!D:D)</f>
        <v>0</v>
      </c>
      <c r="AA2286" s="28">
        <f>+SUMIF('Input Sheet'!$S:$S,$AL2286,'Input Sheet'!E:E)</f>
        <v>0</v>
      </c>
      <c r="AB2286" s="28">
        <f>+SUMIF('Input Sheet'!$S:$S,$AL2286,'Input Sheet'!F:F)</f>
        <v>0</v>
      </c>
      <c r="AC2286" s="28">
        <f>+SUMIF('Input Sheet'!$S:$S,$AL2286,'Input Sheet'!G:G)</f>
        <v>0</v>
      </c>
      <c r="AD2286" s="28">
        <f>+SUMIF('Input Sheet'!$S:$S,$AL2286,'Input Sheet'!H:H)</f>
        <v>0</v>
      </c>
      <c r="AE2286" s="28">
        <f>+SUMIF('Input Sheet'!$S:$S,$AL2286,'Input Sheet'!I:I)</f>
        <v>0</v>
      </c>
      <c r="AF2286" s="28">
        <f>+SUMIF('Input Sheet'!$S:$S,$AL2286,'Input Sheet'!J:J)</f>
        <v>0</v>
      </c>
      <c r="AG2286" s="28">
        <f>+SUMIF('Input Sheet'!$S:$S,$AL2286,'Input Sheet'!K:K)</f>
        <v>0</v>
      </c>
      <c r="AH2286" s="28">
        <f>+SUMIF('Input Sheet'!$S:$S,$AL2286,'Input Sheet'!L:L)</f>
        <v>0</v>
      </c>
      <c r="AI2286" s="28">
        <f>+SUMIF('Input Sheet'!$S:$S,$AL2286,'Input Sheet'!M:M)</f>
        <v>0</v>
      </c>
      <c r="AJ2286" s="28">
        <f>+SUMIF('Input Sheet'!$S:$S,$AL2286,'Input Sheet'!N:N)</f>
        <v>0</v>
      </c>
      <c r="AK2286" s="28"/>
      <c r="AL2286" s="27" t="str">
        <f t="shared" si="178"/>
        <v>360-7110</v>
      </c>
      <c r="AM2286" s="34" t="str">
        <f t="shared" si="179"/>
        <v>F&amp;I</v>
      </c>
      <c r="AN2286" s="34" t="str">
        <f t="shared" si="180"/>
        <v>F&amp;IOther Expenses per vehicle retailed</v>
      </c>
      <c r="AO2286" s="35"/>
      <c r="AP2286" s="35"/>
      <c r="AQ2286" s="35"/>
    </row>
    <row r="2287" spans="1:43" x14ac:dyDescent="0.25">
      <c r="A2287" s="27" t="s">
        <v>103</v>
      </c>
      <c r="B2287" s="27" t="s">
        <v>104</v>
      </c>
      <c r="C2287" s="27" t="s">
        <v>104</v>
      </c>
      <c r="D2287" s="27" t="s">
        <v>261</v>
      </c>
      <c r="E2287" s="27" t="s">
        <v>679</v>
      </c>
      <c r="F2287" s="27" t="s">
        <v>772</v>
      </c>
      <c r="G2287" s="27" t="s">
        <v>773</v>
      </c>
      <c r="H2287" s="34" t="s">
        <v>14</v>
      </c>
      <c r="I2287" s="34" t="s">
        <v>754</v>
      </c>
      <c r="J2287" s="34" t="str">
        <f t="shared" si="176"/>
        <v>F&amp;IOther Expenses per vehicle retailed</v>
      </c>
      <c r="K2287" s="34" t="str">
        <f t="shared" si="177"/>
        <v>160F&amp;I Other expenses - Toyota</v>
      </c>
      <c r="L2287" s="28">
        <f>+SUMIF('TB 4-24'!M:M,$AL2287,'TB 4-24'!G:G)</f>
        <v>0</v>
      </c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>
        <f>+SUMIF('Input Sheet'!$S:$S,$AL2287,'Input Sheet'!C:C)</f>
        <v>0</v>
      </c>
      <c r="Z2287" s="28">
        <f>+SUMIF('Input Sheet'!$S:$S,$AL2287,'Input Sheet'!D:D)</f>
        <v>0</v>
      </c>
      <c r="AA2287" s="28">
        <f>+SUMIF('Input Sheet'!$S:$S,$AL2287,'Input Sheet'!E:E)</f>
        <v>0</v>
      </c>
      <c r="AB2287" s="28">
        <f>+SUMIF('Input Sheet'!$S:$S,$AL2287,'Input Sheet'!F:F)</f>
        <v>0</v>
      </c>
      <c r="AC2287" s="28">
        <f>+SUMIF('Input Sheet'!$S:$S,$AL2287,'Input Sheet'!G:G)</f>
        <v>0</v>
      </c>
      <c r="AD2287" s="28">
        <f>+SUMIF('Input Sheet'!$S:$S,$AL2287,'Input Sheet'!H:H)</f>
        <v>0</v>
      </c>
      <c r="AE2287" s="28">
        <f>+SUMIF('Input Sheet'!$S:$S,$AL2287,'Input Sheet'!I:I)</f>
        <v>0</v>
      </c>
      <c r="AF2287" s="28">
        <f>+SUMIF('Input Sheet'!$S:$S,$AL2287,'Input Sheet'!J:J)</f>
        <v>0</v>
      </c>
      <c r="AG2287" s="28">
        <f>+SUMIF('Input Sheet'!$S:$S,$AL2287,'Input Sheet'!K:K)</f>
        <v>0</v>
      </c>
      <c r="AH2287" s="28">
        <f>+SUMIF('Input Sheet'!$S:$S,$AL2287,'Input Sheet'!L:L)</f>
        <v>0</v>
      </c>
      <c r="AI2287" s="28">
        <f>+SUMIF('Input Sheet'!$S:$S,$AL2287,'Input Sheet'!M:M)</f>
        <v>0</v>
      </c>
      <c r="AJ2287" s="28">
        <f>+SUMIF('Input Sheet'!$S:$S,$AL2287,'Input Sheet'!N:N)</f>
        <v>0</v>
      </c>
      <c r="AK2287" s="28"/>
      <c r="AL2287" s="27" t="str">
        <f t="shared" si="178"/>
        <v>160-7110</v>
      </c>
      <c r="AM2287" s="34" t="str">
        <f t="shared" si="179"/>
        <v>F&amp;I</v>
      </c>
      <c r="AN2287" s="34" t="str">
        <f t="shared" si="180"/>
        <v>F&amp;IOther Expenses per vehicle retailed</v>
      </c>
      <c r="AO2287" s="35"/>
      <c r="AP2287" s="35"/>
      <c r="AQ2287" s="35"/>
    </row>
    <row r="2288" spans="1:43" x14ac:dyDescent="0.25">
      <c r="A2288" s="27" t="s">
        <v>103</v>
      </c>
      <c r="B2288" s="27" t="s">
        <v>104</v>
      </c>
      <c r="C2288" s="27" t="s">
        <v>657</v>
      </c>
      <c r="D2288" s="27" t="s">
        <v>262</v>
      </c>
      <c r="E2288" s="27" t="s">
        <v>662</v>
      </c>
      <c r="F2288" s="27" t="s">
        <v>772</v>
      </c>
      <c r="G2288" s="27" t="s">
        <v>773</v>
      </c>
      <c r="H2288" s="34" t="s">
        <v>14</v>
      </c>
      <c r="I2288" s="34" t="s">
        <v>754</v>
      </c>
      <c r="J2288" s="34" t="str">
        <f t="shared" si="176"/>
        <v>F&amp;IOther Expenses per vehicle retailed</v>
      </c>
      <c r="K2288" s="34" t="str">
        <f t="shared" si="177"/>
        <v>260F&amp;I Other expenses - Toyota</v>
      </c>
      <c r="L2288" s="28">
        <f>+SUMIF('TB 4-24'!M:M,$AL2288,'TB 4-24'!G:G)</f>
        <v>0</v>
      </c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>
        <f>+SUMIF('Input Sheet'!$S:$S,$AL2288,'Input Sheet'!C:C)</f>
        <v>0</v>
      </c>
      <c r="Z2288" s="28">
        <f>+SUMIF('Input Sheet'!$S:$S,$AL2288,'Input Sheet'!D:D)</f>
        <v>0</v>
      </c>
      <c r="AA2288" s="28">
        <f>+SUMIF('Input Sheet'!$S:$S,$AL2288,'Input Sheet'!E:E)</f>
        <v>0</v>
      </c>
      <c r="AB2288" s="28">
        <f>+SUMIF('Input Sheet'!$S:$S,$AL2288,'Input Sheet'!F:F)</f>
        <v>0</v>
      </c>
      <c r="AC2288" s="28">
        <f>+SUMIF('Input Sheet'!$S:$S,$AL2288,'Input Sheet'!G:G)</f>
        <v>0</v>
      </c>
      <c r="AD2288" s="28">
        <f>+SUMIF('Input Sheet'!$S:$S,$AL2288,'Input Sheet'!H:H)</f>
        <v>0</v>
      </c>
      <c r="AE2288" s="28">
        <f>+SUMIF('Input Sheet'!$S:$S,$AL2288,'Input Sheet'!I:I)</f>
        <v>0</v>
      </c>
      <c r="AF2288" s="28">
        <f>+SUMIF('Input Sheet'!$S:$S,$AL2288,'Input Sheet'!J:J)</f>
        <v>0</v>
      </c>
      <c r="AG2288" s="28">
        <f>+SUMIF('Input Sheet'!$S:$S,$AL2288,'Input Sheet'!K:K)</f>
        <v>0</v>
      </c>
      <c r="AH2288" s="28">
        <f>+SUMIF('Input Sheet'!$S:$S,$AL2288,'Input Sheet'!L:L)</f>
        <v>0</v>
      </c>
      <c r="AI2288" s="28">
        <f>+SUMIF('Input Sheet'!$S:$S,$AL2288,'Input Sheet'!M:M)</f>
        <v>0</v>
      </c>
      <c r="AJ2288" s="28">
        <f>+SUMIF('Input Sheet'!$S:$S,$AL2288,'Input Sheet'!N:N)</f>
        <v>0</v>
      </c>
      <c r="AK2288" s="28"/>
      <c r="AL2288" s="27" t="str">
        <f t="shared" si="178"/>
        <v>260-7330</v>
      </c>
      <c r="AM2288" s="34" t="str">
        <f t="shared" si="179"/>
        <v>F&amp;I</v>
      </c>
      <c r="AN2288" s="34" t="str">
        <f t="shared" si="180"/>
        <v>F&amp;IOther Expenses per vehicle retailed</v>
      </c>
      <c r="AO2288" s="35"/>
      <c r="AP2288" s="35"/>
      <c r="AQ2288" s="35"/>
    </row>
    <row r="2289" spans="1:43" x14ac:dyDescent="0.25">
      <c r="A2289" s="27" t="s">
        <v>103</v>
      </c>
      <c r="B2289" s="27" t="s">
        <v>104</v>
      </c>
      <c r="C2289" s="27" t="s">
        <v>663</v>
      </c>
      <c r="D2289" s="27" t="s">
        <v>262</v>
      </c>
      <c r="E2289" s="27" t="s">
        <v>670</v>
      </c>
      <c r="F2289" s="27" t="s">
        <v>772</v>
      </c>
      <c r="G2289" s="27" t="s">
        <v>773</v>
      </c>
      <c r="H2289" s="34" t="s">
        <v>14</v>
      </c>
      <c r="I2289" s="34" t="s">
        <v>754</v>
      </c>
      <c r="J2289" s="34" t="str">
        <f t="shared" si="176"/>
        <v>F&amp;IOther Expenses per vehicle retailed</v>
      </c>
      <c r="K2289" s="34" t="str">
        <f t="shared" si="177"/>
        <v>460F&amp;I Other expenses - Toyota</v>
      </c>
      <c r="L2289" s="28">
        <f>+SUMIF('TB 4-24'!M:M,$AL2289,'TB 4-24'!G:G)</f>
        <v>0</v>
      </c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>
        <f>+SUMIF('Input Sheet'!$S:$S,$AL2289,'Input Sheet'!C:C)</f>
        <v>0</v>
      </c>
      <c r="Z2289" s="28">
        <f>+SUMIF('Input Sheet'!$S:$S,$AL2289,'Input Sheet'!D:D)</f>
        <v>0</v>
      </c>
      <c r="AA2289" s="28">
        <f>+SUMIF('Input Sheet'!$S:$S,$AL2289,'Input Sheet'!E:E)</f>
        <v>0</v>
      </c>
      <c r="AB2289" s="28">
        <f>+SUMIF('Input Sheet'!$S:$S,$AL2289,'Input Sheet'!F:F)</f>
        <v>0</v>
      </c>
      <c r="AC2289" s="28">
        <f>+SUMIF('Input Sheet'!$S:$S,$AL2289,'Input Sheet'!G:G)</f>
        <v>0</v>
      </c>
      <c r="AD2289" s="28">
        <f>+SUMIF('Input Sheet'!$S:$S,$AL2289,'Input Sheet'!H:H)</f>
        <v>0</v>
      </c>
      <c r="AE2289" s="28">
        <f>+SUMIF('Input Sheet'!$S:$S,$AL2289,'Input Sheet'!I:I)</f>
        <v>0</v>
      </c>
      <c r="AF2289" s="28">
        <f>+SUMIF('Input Sheet'!$S:$S,$AL2289,'Input Sheet'!J:J)</f>
        <v>0</v>
      </c>
      <c r="AG2289" s="28">
        <f>+SUMIF('Input Sheet'!$S:$S,$AL2289,'Input Sheet'!K:K)</f>
        <v>0</v>
      </c>
      <c r="AH2289" s="28">
        <f>+SUMIF('Input Sheet'!$S:$S,$AL2289,'Input Sheet'!L:L)</f>
        <v>0</v>
      </c>
      <c r="AI2289" s="28">
        <f>+SUMIF('Input Sheet'!$S:$S,$AL2289,'Input Sheet'!M:M)</f>
        <v>0</v>
      </c>
      <c r="AJ2289" s="28">
        <f>+SUMIF('Input Sheet'!$S:$S,$AL2289,'Input Sheet'!N:N)</f>
        <v>0</v>
      </c>
      <c r="AK2289" s="28"/>
      <c r="AL2289" s="27" t="str">
        <f t="shared" si="178"/>
        <v>460-7330</v>
      </c>
      <c r="AM2289" s="34" t="str">
        <f t="shared" si="179"/>
        <v>F&amp;I</v>
      </c>
      <c r="AN2289" s="34" t="str">
        <f t="shared" si="180"/>
        <v>F&amp;IOther Expenses per vehicle retailed</v>
      </c>
      <c r="AO2289" s="35"/>
      <c r="AP2289" s="35"/>
      <c r="AQ2289" s="35"/>
    </row>
    <row r="2290" spans="1:43" x14ac:dyDescent="0.25">
      <c r="A2290" s="27" t="s">
        <v>103</v>
      </c>
      <c r="B2290" s="27" t="s">
        <v>104</v>
      </c>
      <c r="C2290" s="27" t="s">
        <v>671</v>
      </c>
      <c r="D2290" s="27" t="s">
        <v>262</v>
      </c>
      <c r="E2290" s="27" t="s">
        <v>676</v>
      </c>
      <c r="F2290" s="27" t="s">
        <v>772</v>
      </c>
      <c r="G2290" s="27" t="s">
        <v>773</v>
      </c>
      <c r="H2290" s="34" t="s">
        <v>14</v>
      </c>
      <c r="I2290" s="34" t="s">
        <v>754</v>
      </c>
      <c r="J2290" s="34" t="str">
        <f t="shared" si="176"/>
        <v>F&amp;IOther Expenses per vehicle retailed</v>
      </c>
      <c r="K2290" s="34" t="str">
        <f t="shared" si="177"/>
        <v>360F&amp;I Other expenses - Toyota</v>
      </c>
      <c r="L2290" s="28">
        <f>+SUMIF('TB 4-24'!M:M,$AL2290,'TB 4-24'!G:G)</f>
        <v>0</v>
      </c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>
        <f>+SUMIF('Input Sheet'!$S:$S,$AL2290,'Input Sheet'!C:C)</f>
        <v>0</v>
      </c>
      <c r="Z2290" s="28">
        <f>+SUMIF('Input Sheet'!$S:$S,$AL2290,'Input Sheet'!D:D)</f>
        <v>0</v>
      </c>
      <c r="AA2290" s="28">
        <f>+SUMIF('Input Sheet'!$S:$S,$AL2290,'Input Sheet'!E:E)</f>
        <v>0</v>
      </c>
      <c r="AB2290" s="28">
        <f>+SUMIF('Input Sheet'!$S:$S,$AL2290,'Input Sheet'!F:F)</f>
        <v>0</v>
      </c>
      <c r="AC2290" s="28">
        <f>+SUMIF('Input Sheet'!$S:$S,$AL2290,'Input Sheet'!G:G)</f>
        <v>0</v>
      </c>
      <c r="AD2290" s="28">
        <f>+SUMIF('Input Sheet'!$S:$S,$AL2290,'Input Sheet'!H:H)</f>
        <v>0</v>
      </c>
      <c r="AE2290" s="28">
        <f>+SUMIF('Input Sheet'!$S:$S,$AL2290,'Input Sheet'!I:I)</f>
        <v>0</v>
      </c>
      <c r="AF2290" s="28">
        <f>+SUMIF('Input Sheet'!$S:$S,$AL2290,'Input Sheet'!J:J)</f>
        <v>0</v>
      </c>
      <c r="AG2290" s="28">
        <f>+SUMIF('Input Sheet'!$S:$S,$AL2290,'Input Sheet'!K:K)</f>
        <v>0</v>
      </c>
      <c r="AH2290" s="28">
        <f>+SUMIF('Input Sheet'!$S:$S,$AL2290,'Input Sheet'!L:L)</f>
        <v>0</v>
      </c>
      <c r="AI2290" s="28">
        <f>+SUMIF('Input Sheet'!$S:$S,$AL2290,'Input Sheet'!M:M)</f>
        <v>0</v>
      </c>
      <c r="AJ2290" s="28">
        <f>+SUMIF('Input Sheet'!$S:$S,$AL2290,'Input Sheet'!N:N)</f>
        <v>0</v>
      </c>
      <c r="AK2290" s="28"/>
      <c r="AL2290" s="27" t="str">
        <f t="shared" si="178"/>
        <v>360-7330</v>
      </c>
      <c r="AM2290" s="34" t="str">
        <f t="shared" si="179"/>
        <v>F&amp;I</v>
      </c>
      <c r="AN2290" s="34" t="str">
        <f t="shared" si="180"/>
        <v>F&amp;IOther Expenses per vehicle retailed</v>
      </c>
      <c r="AO2290" s="35"/>
      <c r="AP2290" s="35"/>
      <c r="AQ2290" s="35"/>
    </row>
    <row r="2291" spans="1:43" x14ac:dyDescent="0.25">
      <c r="A2291" s="27" t="s">
        <v>103</v>
      </c>
      <c r="B2291" s="27" t="s">
        <v>104</v>
      </c>
      <c r="C2291" s="27" t="s">
        <v>104</v>
      </c>
      <c r="D2291" s="27" t="s">
        <v>262</v>
      </c>
      <c r="E2291" s="27" t="s">
        <v>679</v>
      </c>
      <c r="F2291" s="27" t="s">
        <v>772</v>
      </c>
      <c r="G2291" s="27" t="s">
        <v>773</v>
      </c>
      <c r="H2291" s="34" t="s">
        <v>14</v>
      </c>
      <c r="I2291" s="34" t="s">
        <v>754</v>
      </c>
      <c r="J2291" s="34" t="str">
        <f t="shared" si="176"/>
        <v>F&amp;IOther Expenses per vehicle retailed</v>
      </c>
      <c r="K2291" s="34" t="str">
        <f t="shared" si="177"/>
        <v>160F&amp;I Other expenses - Toyota</v>
      </c>
      <c r="L2291" s="28">
        <f>+SUMIF('TB 4-24'!M:M,$AL2291,'TB 4-24'!G:G)</f>
        <v>0</v>
      </c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>
        <f>+SUMIF('Input Sheet'!$S:$S,$AL2291,'Input Sheet'!C:C)</f>
        <v>0</v>
      </c>
      <c r="Z2291" s="28">
        <f>+SUMIF('Input Sheet'!$S:$S,$AL2291,'Input Sheet'!D:D)</f>
        <v>0</v>
      </c>
      <c r="AA2291" s="28">
        <f>+SUMIF('Input Sheet'!$S:$S,$AL2291,'Input Sheet'!E:E)</f>
        <v>0</v>
      </c>
      <c r="AB2291" s="28">
        <f>+SUMIF('Input Sheet'!$S:$S,$AL2291,'Input Sheet'!F:F)</f>
        <v>0</v>
      </c>
      <c r="AC2291" s="28">
        <f>+SUMIF('Input Sheet'!$S:$S,$AL2291,'Input Sheet'!G:G)</f>
        <v>0</v>
      </c>
      <c r="AD2291" s="28">
        <f>+SUMIF('Input Sheet'!$S:$S,$AL2291,'Input Sheet'!H:H)</f>
        <v>0</v>
      </c>
      <c r="AE2291" s="28">
        <f>+SUMIF('Input Sheet'!$S:$S,$AL2291,'Input Sheet'!I:I)</f>
        <v>0</v>
      </c>
      <c r="AF2291" s="28">
        <f>+SUMIF('Input Sheet'!$S:$S,$AL2291,'Input Sheet'!J:J)</f>
        <v>0</v>
      </c>
      <c r="AG2291" s="28">
        <f>+SUMIF('Input Sheet'!$S:$S,$AL2291,'Input Sheet'!K:K)</f>
        <v>0</v>
      </c>
      <c r="AH2291" s="28">
        <f>+SUMIF('Input Sheet'!$S:$S,$AL2291,'Input Sheet'!L:L)</f>
        <v>0</v>
      </c>
      <c r="AI2291" s="28">
        <f>+SUMIF('Input Sheet'!$S:$S,$AL2291,'Input Sheet'!M:M)</f>
        <v>0</v>
      </c>
      <c r="AJ2291" s="28">
        <f>+SUMIF('Input Sheet'!$S:$S,$AL2291,'Input Sheet'!N:N)</f>
        <v>0</v>
      </c>
      <c r="AK2291" s="28"/>
      <c r="AL2291" s="27" t="str">
        <f t="shared" si="178"/>
        <v>160-7330</v>
      </c>
      <c r="AM2291" s="34" t="str">
        <f t="shared" si="179"/>
        <v>F&amp;I</v>
      </c>
      <c r="AN2291" s="34" t="str">
        <f t="shared" si="180"/>
        <v>F&amp;IOther Expenses per vehicle retailed</v>
      </c>
      <c r="AO2291" s="35"/>
      <c r="AP2291" s="35"/>
      <c r="AQ2291" s="35"/>
    </row>
    <row r="2292" spans="1:43" x14ac:dyDescent="0.25">
      <c r="A2292" s="27" t="s">
        <v>103</v>
      </c>
      <c r="B2292" s="27" t="s">
        <v>104</v>
      </c>
      <c r="C2292" s="27" t="s">
        <v>657</v>
      </c>
      <c r="D2292" s="27" t="s">
        <v>263</v>
      </c>
      <c r="E2292" s="27" t="s">
        <v>662</v>
      </c>
      <c r="F2292" s="27" t="s">
        <v>772</v>
      </c>
      <c r="G2292" s="27" t="s">
        <v>773</v>
      </c>
      <c r="H2292" s="34" t="s">
        <v>14</v>
      </c>
      <c r="I2292" s="34" t="s">
        <v>754</v>
      </c>
      <c r="J2292" s="34" t="str">
        <f t="shared" si="176"/>
        <v>F&amp;IOther Expenses per vehicle retailed</v>
      </c>
      <c r="K2292" s="34" t="str">
        <f t="shared" si="177"/>
        <v>260F&amp;I Other expenses - Toyota</v>
      </c>
      <c r="L2292" s="28">
        <f>+SUMIF('TB 4-24'!M:M,$AL2292,'TB 4-24'!G:G)</f>
        <v>0</v>
      </c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>
        <f>+SUMIF('Input Sheet'!$S:$S,$AL2292,'Input Sheet'!C:C)</f>
        <v>0</v>
      </c>
      <c r="Z2292" s="28">
        <f>+SUMIF('Input Sheet'!$S:$S,$AL2292,'Input Sheet'!D:D)</f>
        <v>0</v>
      </c>
      <c r="AA2292" s="28">
        <f>+SUMIF('Input Sheet'!$S:$S,$AL2292,'Input Sheet'!E:E)</f>
        <v>0</v>
      </c>
      <c r="AB2292" s="28">
        <f>+SUMIF('Input Sheet'!$S:$S,$AL2292,'Input Sheet'!F:F)</f>
        <v>0</v>
      </c>
      <c r="AC2292" s="28">
        <f>+SUMIF('Input Sheet'!$S:$S,$AL2292,'Input Sheet'!G:G)</f>
        <v>0</v>
      </c>
      <c r="AD2292" s="28">
        <f>+SUMIF('Input Sheet'!$S:$S,$AL2292,'Input Sheet'!H:H)</f>
        <v>0</v>
      </c>
      <c r="AE2292" s="28">
        <f>+SUMIF('Input Sheet'!$S:$S,$AL2292,'Input Sheet'!I:I)</f>
        <v>0</v>
      </c>
      <c r="AF2292" s="28">
        <f>+SUMIF('Input Sheet'!$S:$S,$AL2292,'Input Sheet'!J:J)</f>
        <v>0</v>
      </c>
      <c r="AG2292" s="28">
        <f>+SUMIF('Input Sheet'!$S:$S,$AL2292,'Input Sheet'!K:K)</f>
        <v>0</v>
      </c>
      <c r="AH2292" s="28">
        <f>+SUMIF('Input Sheet'!$S:$S,$AL2292,'Input Sheet'!L:L)</f>
        <v>0</v>
      </c>
      <c r="AI2292" s="28">
        <f>+SUMIF('Input Sheet'!$S:$S,$AL2292,'Input Sheet'!M:M)</f>
        <v>0</v>
      </c>
      <c r="AJ2292" s="28">
        <f>+SUMIF('Input Sheet'!$S:$S,$AL2292,'Input Sheet'!N:N)</f>
        <v>0</v>
      </c>
      <c r="AK2292" s="28"/>
      <c r="AL2292" s="27" t="str">
        <f t="shared" si="178"/>
        <v>260-7331</v>
      </c>
      <c r="AM2292" s="34" t="str">
        <f t="shared" si="179"/>
        <v>F&amp;I</v>
      </c>
      <c r="AN2292" s="34" t="str">
        <f t="shared" si="180"/>
        <v>F&amp;IOther Expenses per vehicle retailed</v>
      </c>
      <c r="AO2292" s="35"/>
      <c r="AP2292" s="35"/>
      <c r="AQ2292" s="35"/>
    </row>
    <row r="2293" spans="1:43" x14ac:dyDescent="0.25">
      <c r="A2293" s="27" t="s">
        <v>103</v>
      </c>
      <c r="B2293" s="27" t="s">
        <v>104</v>
      </c>
      <c r="C2293" s="27" t="s">
        <v>663</v>
      </c>
      <c r="D2293" s="27" t="s">
        <v>263</v>
      </c>
      <c r="E2293" s="27" t="s">
        <v>670</v>
      </c>
      <c r="F2293" s="27" t="s">
        <v>772</v>
      </c>
      <c r="G2293" s="27" t="s">
        <v>773</v>
      </c>
      <c r="H2293" s="34" t="s">
        <v>14</v>
      </c>
      <c r="I2293" s="34" t="s">
        <v>754</v>
      </c>
      <c r="J2293" s="34" t="str">
        <f t="shared" si="176"/>
        <v>F&amp;IOther Expenses per vehicle retailed</v>
      </c>
      <c r="K2293" s="34" t="str">
        <f t="shared" si="177"/>
        <v>460F&amp;I Other expenses - Toyota</v>
      </c>
      <c r="L2293" s="28">
        <f>+SUMIF('TB 4-24'!M:M,$AL2293,'TB 4-24'!G:G)</f>
        <v>0</v>
      </c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>
        <f>+SUMIF('Input Sheet'!$S:$S,$AL2293,'Input Sheet'!C:C)</f>
        <v>0</v>
      </c>
      <c r="Z2293" s="28">
        <f>+SUMIF('Input Sheet'!$S:$S,$AL2293,'Input Sheet'!D:D)</f>
        <v>0</v>
      </c>
      <c r="AA2293" s="28">
        <f>+SUMIF('Input Sheet'!$S:$S,$AL2293,'Input Sheet'!E:E)</f>
        <v>0</v>
      </c>
      <c r="AB2293" s="28">
        <f>+SUMIF('Input Sheet'!$S:$S,$AL2293,'Input Sheet'!F:F)</f>
        <v>0</v>
      </c>
      <c r="AC2293" s="28">
        <f>+SUMIF('Input Sheet'!$S:$S,$AL2293,'Input Sheet'!G:G)</f>
        <v>0</v>
      </c>
      <c r="AD2293" s="28">
        <f>+SUMIF('Input Sheet'!$S:$S,$AL2293,'Input Sheet'!H:H)</f>
        <v>0</v>
      </c>
      <c r="AE2293" s="28">
        <f>+SUMIF('Input Sheet'!$S:$S,$AL2293,'Input Sheet'!I:I)</f>
        <v>0</v>
      </c>
      <c r="AF2293" s="28">
        <f>+SUMIF('Input Sheet'!$S:$S,$AL2293,'Input Sheet'!J:J)</f>
        <v>0</v>
      </c>
      <c r="AG2293" s="28">
        <f>+SUMIF('Input Sheet'!$S:$S,$AL2293,'Input Sheet'!K:K)</f>
        <v>0</v>
      </c>
      <c r="AH2293" s="28">
        <f>+SUMIF('Input Sheet'!$S:$S,$AL2293,'Input Sheet'!L:L)</f>
        <v>0</v>
      </c>
      <c r="AI2293" s="28">
        <f>+SUMIF('Input Sheet'!$S:$S,$AL2293,'Input Sheet'!M:M)</f>
        <v>0</v>
      </c>
      <c r="AJ2293" s="28">
        <f>+SUMIF('Input Sheet'!$S:$S,$AL2293,'Input Sheet'!N:N)</f>
        <v>0</v>
      </c>
      <c r="AK2293" s="28"/>
      <c r="AL2293" s="27" t="str">
        <f t="shared" si="178"/>
        <v>460-7331</v>
      </c>
      <c r="AM2293" s="34" t="str">
        <f t="shared" si="179"/>
        <v>F&amp;I</v>
      </c>
      <c r="AN2293" s="34" t="str">
        <f t="shared" si="180"/>
        <v>F&amp;IOther Expenses per vehicle retailed</v>
      </c>
      <c r="AO2293" s="35"/>
      <c r="AP2293" s="35"/>
      <c r="AQ2293" s="35"/>
    </row>
    <row r="2294" spans="1:43" x14ac:dyDescent="0.25">
      <c r="A2294" s="27" t="s">
        <v>103</v>
      </c>
      <c r="B2294" s="27" t="s">
        <v>104</v>
      </c>
      <c r="C2294" s="27" t="s">
        <v>671</v>
      </c>
      <c r="D2294" s="27" t="s">
        <v>263</v>
      </c>
      <c r="E2294" s="27" t="s">
        <v>676</v>
      </c>
      <c r="F2294" s="27" t="s">
        <v>772</v>
      </c>
      <c r="G2294" s="27" t="s">
        <v>773</v>
      </c>
      <c r="H2294" s="34" t="s">
        <v>14</v>
      </c>
      <c r="I2294" s="34" t="s">
        <v>754</v>
      </c>
      <c r="J2294" s="34" t="str">
        <f t="shared" si="176"/>
        <v>F&amp;IOther Expenses per vehicle retailed</v>
      </c>
      <c r="K2294" s="34" t="str">
        <f t="shared" si="177"/>
        <v>360F&amp;I Other expenses - Toyota</v>
      </c>
      <c r="L2294" s="28">
        <f>+SUMIF('TB 4-24'!M:M,$AL2294,'TB 4-24'!G:G)</f>
        <v>0</v>
      </c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>
        <f>+SUMIF('Input Sheet'!$S:$S,$AL2294,'Input Sheet'!C:C)</f>
        <v>0</v>
      </c>
      <c r="Z2294" s="28">
        <f>+SUMIF('Input Sheet'!$S:$S,$AL2294,'Input Sheet'!D:D)</f>
        <v>0</v>
      </c>
      <c r="AA2294" s="28">
        <f>+SUMIF('Input Sheet'!$S:$S,$AL2294,'Input Sheet'!E:E)</f>
        <v>0</v>
      </c>
      <c r="AB2294" s="28">
        <f>+SUMIF('Input Sheet'!$S:$S,$AL2294,'Input Sheet'!F:F)</f>
        <v>0</v>
      </c>
      <c r="AC2294" s="28">
        <f>+SUMIF('Input Sheet'!$S:$S,$AL2294,'Input Sheet'!G:G)</f>
        <v>0</v>
      </c>
      <c r="AD2294" s="28">
        <f>+SUMIF('Input Sheet'!$S:$S,$AL2294,'Input Sheet'!H:H)</f>
        <v>0</v>
      </c>
      <c r="AE2294" s="28">
        <f>+SUMIF('Input Sheet'!$S:$S,$AL2294,'Input Sheet'!I:I)</f>
        <v>0</v>
      </c>
      <c r="AF2294" s="28">
        <f>+SUMIF('Input Sheet'!$S:$S,$AL2294,'Input Sheet'!J:J)</f>
        <v>0</v>
      </c>
      <c r="AG2294" s="28">
        <f>+SUMIF('Input Sheet'!$S:$S,$AL2294,'Input Sheet'!K:K)</f>
        <v>0</v>
      </c>
      <c r="AH2294" s="28">
        <f>+SUMIF('Input Sheet'!$S:$S,$AL2294,'Input Sheet'!L:L)</f>
        <v>0</v>
      </c>
      <c r="AI2294" s="28">
        <f>+SUMIF('Input Sheet'!$S:$S,$AL2294,'Input Sheet'!M:M)</f>
        <v>0</v>
      </c>
      <c r="AJ2294" s="28">
        <f>+SUMIF('Input Sheet'!$S:$S,$AL2294,'Input Sheet'!N:N)</f>
        <v>0</v>
      </c>
      <c r="AK2294" s="28"/>
      <c r="AL2294" s="27" t="str">
        <f t="shared" si="178"/>
        <v>360-7331</v>
      </c>
      <c r="AM2294" s="34" t="str">
        <f t="shared" si="179"/>
        <v>F&amp;I</v>
      </c>
      <c r="AN2294" s="34" t="str">
        <f t="shared" si="180"/>
        <v>F&amp;IOther Expenses per vehicle retailed</v>
      </c>
      <c r="AO2294" s="35"/>
      <c r="AP2294" s="35"/>
      <c r="AQ2294" s="35"/>
    </row>
    <row r="2295" spans="1:43" x14ac:dyDescent="0.25">
      <c r="A2295" s="27" t="s">
        <v>103</v>
      </c>
      <c r="B2295" s="27" t="s">
        <v>104</v>
      </c>
      <c r="C2295" s="27" t="s">
        <v>104</v>
      </c>
      <c r="D2295" s="27" t="s">
        <v>263</v>
      </c>
      <c r="E2295" s="27" t="s">
        <v>679</v>
      </c>
      <c r="F2295" s="27" t="s">
        <v>772</v>
      </c>
      <c r="G2295" s="27" t="s">
        <v>773</v>
      </c>
      <c r="H2295" s="34" t="s">
        <v>14</v>
      </c>
      <c r="I2295" s="34" t="s">
        <v>754</v>
      </c>
      <c r="J2295" s="34" t="str">
        <f t="shared" si="176"/>
        <v>F&amp;IOther Expenses per vehicle retailed</v>
      </c>
      <c r="K2295" s="34" t="str">
        <f t="shared" si="177"/>
        <v>160F&amp;I Other expenses - Toyota</v>
      </c>
      <c r="L2295" s="28">
        <f>+SUMIF('TB 4-24'!M:M,$AL2295,'TB 4-24'!G:G)</f>
        <v>0</v>
      </c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>
        <f>+SUMIF('Input Sheet'!$S:$S,$AL2295,'Input Sheet'!C:C)</f>
        <v>0</v>
      </c>
      <c r="Z2295" s="28">
        <f>+SUMIF('Input Sheet'!$S:$S,$AL2295,'Input Sheet'!D:D)</f>
        <v>0</v>
      </c>
      <c r="AA2295" s="28">
        <f>+SUMIF('Input Sheet'!$S:$S,$AL2295,'Input Sheet'!E:E)</f>
        <v>0</v>
      </c>
      <c r="AB2295" s="28">
        <f>+SUMIF('Input Sheet'!$S:$S,$AL2295,'Input Sheet'!F:F)</f>
        <v>0</v>
      </c>
      <c r="AC2295" s="28">
        <f>+SUMIF('Input Sheet'!$S:$S,$AL2295,'Input Sheet'!G:G)</f>
        <v>0</v>
      </c>
      <c r="AD2295" s="28">
        <f>+SUMIF('Input Sheet'!$S:$S,$AL2295,'Input Sheet'!H:H)</f>
        <v>0</v>
      </c>
      <c r="AE2295" s="28">
        <f>+SUMIF('Input Sheet'!$S:$S,$AL2295,'Input Sheet'!I:I)</f>
        <v>0</v>
      </c>
      <c r="AF2295" s="28">
        <f>+SUMIF('Input Sheet'!$S:$S,$AL2295,'Input Sheet'!J:J)</f>
        <v>0</v>
      </c>
      <c r="AG2295" s="28">
        <f>+SUMIF('Input Sheet'!$S:$S,$AL2295,'Input Sheet'!K:K)</f>
        <v>0</v>
      </c>
      <c r="AH2295" s="28">
        <f>+SUMIF('Input Sheet'!$S:$S,$AL2295,'Input Sheet'!L:L)</f>
        <v>0</v>
      </c>
      <c r="AI2295" s="28">
        <f>+SUMIF('Input Sheet'!$S:$S,$AL2295,'Input Sheet'!M:M)</f>
        <v>0</v>
      </c>
      <c r="AJ2295" s="28">
        <f>+SUMIF('Input Sheet'!$S:$S,$AL2295,'Input Sheet'!N:N)</f>
        <v>0</v>
      </c>
      <c r="AK2295" s="28"/>
      <c r="AL2295" s="27" t="str">
        <f t="shared" si="178"/>
        <v>160-7331</v>
      </c>
      <c r="AM2295" s="34" t="str">
        <f t="shared" si="179"/>
        <v>F&amp;I</v>
      </c>
      <c r="AN2295" s="34" t="str">
        <f t="shared" si="180"/>
        <v>F&amp;IOther Expenses per vehicle retailed</v>
      </c>
      <c r="AO2295" s="35"/>
      <c r="AP2295" s="35"/>
      <c r="AQ2295" s="35"/>
    </row>
    <row r="2296" spans="1:43" x14ac:dyDescent="0.25">
      <c r="A2296" s="27" t="s">
        <v>103</v>
      </c>
      <c r="B2296" s="27" t="s">
        <v>104</v>
      </c>
      <c r="C2296" s="27" t="s">
        <v>104</v>
      </c>
      <c r="D2296" s="27" t="s">
        <v>264</v>
      </c>
      <c r="E2296" s="27" t="s">
        <v>679</v>
      </c>
      <c r="F2296" s="27" t="s">
        <v>772</v>
      </c>
      <c r="G2296" s="27" t="s">
        <v>773</v>
      </c>
      <c r="H2296" s="34" t="s">
        <v>14</v>
      </c>
      <c r="I2296" s="34" t="s">
        <v>754</v>
      </c>
      <c r="J2296" s="34" t="str">
        <f t="shared" si="176"/>
        <v>F&amp;IOther Expenses per vehicle retailed</v>
      </c>
      <c r="K2296" s="34" t="str">
        <f t="shared" si="177"/>
        <v>160F&amp;I Other expenses - Toyota</v>
      </c>
      <c r="L2296" s="28">
        <f>+SUMIF('TB 4-24'!M:M,$AL2296,'TB 4-24'!G:G)</f>
        <v>0</v>
      </c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>
        <f>+SUMIF('Input Sheet'!$S:$S,$AL2296,'Input Sheet'!C:C)</f>
        <v>0</v>
      </c>
      <c r="Z2296" s="28">
        <f>+SUMIF('Input Sheet'!$S:$S,$AL2296,'Input Sheet'!D:D)</f>
        <v>0</v>
      </c>
      <c r="AA2296" s="28">
        <f>+SUMIF('Input Sheet'!$S:$S,$AL2296,'Input Sheet'!E:E)</f>
        <v>0</v>
      </c>
      <c r="AB2296" s="28">
        <f>+SUMIF('Input Sheet'!$S:$S,$AL2296,'Input Sheet'!F:F)</f>
        <v>0</v>
      </c>
      <c r="AC2296" s="28">
        <f>+SUMIF('Input Sheet'!$S:$S,$AL2296,'Input Sheet'!G:G)</f>
        <v>0</v>
      </c>
      <c r="AD2296" s="28">
        <f>+SUMIF('Input Sheet'!$S:$S,$AL2296,'Input Sheet'!H:H)</f>
        <v>0</v>
      </c>
      <c r="AE2296" s="28">
        <f>+SUMIF('Input Sheet'!$S:$S,$AL2296,'Input Sheet'!I:I)</f>
        <v>0</v>
      </c>
      <c r="AF2296" s="28">
        <f>+SUMIF('Input Sheet'!$S:$S,$AL2296,'Input Sheet'!J:J)</f>
        <v>0</v>
      </c>
      <c r="AG2296" s="28">
        <f>+SUMIF('Input Sheet'!$S:$S,$AL2296,'Input Sheet'!K:K)</f>
        <v>0</v>
      </c>
      <c r="AH2296" s="28">
        <f>+SUMIF('Input Sheet'!$S:$S,$AL2296,'Input Sheet'!L:L)</f>
        <v>0</v>
      </c>
      <c r="AI2296" s="28">
        <f>+SUMIF('Input Sheet'!$S:$S,$AL2296,'Input Sheet'!M:M)</f>
        <v>0</v>
      </c>
      <c r="AJ2296" s="28">
        <f>+SUMIF('Input Sheet'!$S:$S,$AL2296,'Input Sheet'!N:N)</f>
        <v>0</v>
      </c>
      <c r="AK2296" s="28"/>
      <c r="AL2296" s="27" t="str">
        <f t="shared" si="178"/>
        <v>160-7332</v>
      </c>
      <c r="AM2296" s="34" t="str">
        <f t="shared" si="179"/>
        <v>F&amp;I</v>
      </c>
      <c r="AN2296" s="34" t="str">
        <f t="shared" si="180"/>
        <v>F&amp;IOther Expenses per vehicle retailed</v>
      </c>
      <c r="AO2296" s="35"/>
      <c r="AP2296" s="35"/>
      <c r="AQ2296" s="35"/>
    </row>
    <row r="2297" spans="1:43" x14ac:dyDescent="0.25">
      <c r="A2297" s="27" t="s">
        <v>103</v>
      </c>
      <c r="B2297" s="27" t="s">
        <v>104</v>
      </c>
      <c r="C2297" s="27" t="s">
        <v>657</v>
      </c>
      <c r="D2297" s="27" t="s">
        <v>264</v>
      </c>
      <c r="E2297" s="27" t="s">
        <v>662</v>
      </c>
      <c r="F2297" s="27" t="s">
        <v>772</v>
      </c>
      <c r="G2297" s="27" t="s">
        <v>773</v>
      </c>
      <c r="H2297" s="34" t="s">
        <v>14</v>
      </c>
      <c r="I2297" s="34" t="s">
        <v>754</v>
      </c>
      <c r="J2297" s="34" t="str">
        <f t="shared" si="176"/>
        <v>F&amp;IOther Expenses per vehicle retailed</v>
      </c>
      <c r="K2297" s="34" t="str">
        <f t="shared" si="177"/>
        <v>260F&amp;I Other expenses - Toyota</v>
      </c>
      <c r="L2297" s="28">
        <f>+SUMIF('TB 4-24'!M:M,$AL2297,'TB 4-24'!G:G)</f>
        <v>0</v>
      </c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>
        <f>+SUMIF('Input Sheet'!$S:$S,$AL2297,'Input Sheet'!C:C)</f>
        <v>0</v>
      </c>
      <c r="Z2297" s="28">
        <f>+SUMIF('Input Sheet'!$S:$S,$AL2297,'Input Sheet'!D:D)</f>
        <v>0</v>
      </c>
      <c r="AA2297" s="28">
        <f>+SUMIF('Input Sheet'!$S:$S,$AL2297,'Input Sheet'!E:E)</f>
        <v>0</v>
      </c>
      <c r="AB2297" s="28">
        <f>+SUMIF('Input Sheet'!$S:$S,$AL2297,'Input Sheet'!F:F)</f>
        <v>0</v>
      </c>
      <c r="AC2297" s="28">
        <f>+SUMIF('Input Sheet'!$S:$S,$AL2297,'Input Sheet'!G:G)</f>
        <v>0</v>
      </c>
      <c r="AD2297" s="28">
        <f>+SUMIF('Input Sheet'!$S:$S,$AL2297,'Input Sheet'!H:H)</f>
        <v>0</v>
      </c>
      <c r="AE2297" s="28">
        <f>+SUMIF('Input Sheet'!$S:$S,$AL2297,'Input Sheet'!I:I)</f>
        <v>0</v>
      </c>
      <c r="AF2297" s="28">
        <f>+SUMIF('Input Sheet'!$S:$S,$AL2297,'Input Sheet'!J:J)</f>
        <v>0</v>
      </c>
      <c r="AG2297" s="28">
        <f>+SUMIF('Input Sheet'!$S:$S,$AL2297,'Input Sheet'!K:K)</f>
        <v>0</v>
      </c>
      <c r="AH2297" s="28">
        <f>+SUMIF('Input Sheet'!$S:$S,$AL2297,'Input Sheet'!L:L)</f>
        <v>0</v>
      </c>
      <c r="AI2297" s="28">
        <f>+SUMIF('Input Sheet'!$S:$S,$AL2297,'Input Sheet'!M:M)</f>
        <v>0</v>
      </c>
      <c r="AJ2297" s="28">
        <f>+SUMIF('Input Sheet'!$S:$S,$AL2297,'Input Sheet'!N:N)</f>
        <v>0</v>
      </c>
      <c r="AK2297" s="28"/>
      <c r="AL2297" s="27" t="str">
        <f t="shared" si="178"/>
        <v>260-7332</v>
      </c>
      <c r="AM2297" s="34" t="str">
        <f t="shared" si="179"/>
        <v>F&amp;I</v>
      </c>
      <c r="AN2297" s="34" t="str">
        <f t="shared" si="180"/>
        <v>F&amp;IOther Expenses per vehicle retailed</v>
      </c>
      <c r="AO2297" s="35"/>
      <c r="AP2297" s="35"/>
      <c r="AQ2297" s="35"/>
    </row>
    <row r="2298" spans="1:43" x14ac:dyDescent="0.25">
      <c r="A2298" s="27" t="s">
        <v>103</v>
      </c>
      <c r="B2298" s="27" t="s">
        <v>104</v>
      </c>
      <c r="C2298" s="27" t="s">
        <v>663</v>
      </c>
      <c r="D2298" s="27" t="s">
        <v>264</v>
      </c>
      <c r="E2298" s="27" t="s">
        <v>670</v>
      </c>
      <c r="F2298" s="27" t="s">
        <v>772</v>
      </c>
      <c r="G2298" s="27" t="s">
        <v>773</v>
      </c>
      <c r="H2298" s="34" t="s">
        <v>14</v>
      </c>
      <c r="I2298" s="34" t="s">
        <v>754</v>
      </c>
      <c r="J2298" s="34" t="str">
        <f t="shared" si="176"/>
        <v>F&amp;IOther Expenses per vehicle retailed</v>
      </c>
      <c r="K2298" s="34" t="str">
        <f t="shared" si="177"/>
        <v>460F&amp;I Other expenses - Toyota</v>
      </c>
      <c r="L2298" s="28">
        <f>+SUMIF('TB 4-24'!M:M,$AL2298,'TB 4-24'!G:G)</f>
        <v>0</v>
      </c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>
        <f>+SUMIF('Input Sheet'!$S:$S,$AL2298,'Input Sheet'!C:C)</f>
        <v>0</v>
      </c>
      <c r="Z2298" s="28">
        <f>+SUMIF('Input Sheet'!$S:$S,$AL2298,'Input Sheet'!D:D)</f>
        <v>0</v>
      </c>
      <c r="AA2298" s="28">
        <f>+SUMIF('Input Sheet'!$S:$S,$AL2298,'Input Sheet'!E:E)</f>
        <v>0</v>
      </c>
      <c r="AB2298" s="28">
        <f>+SUMIF('Input Sheet'!$S:$S,$AL2298,'Input Sheet'!F:F)</f>
        <v>0</v>
      </c>
      <c r="AC2298" s="28">
        <f>+SUMIF('Input Sheet'!$S:$S,$AL2298,'Input Sheet'!G:G)</f>
        <v>0</v>
      </c>
      <c r="AD2298" s="28">
        <f>+SUMIF('Input Sheet'!$S:$S,$AL2298,'Input Sheet'!H:H)</f>
        <v>0</v>
      </c>
      <c r="AE2298" s="28">
        <f>+SUMIF('Input Sheet'!$S:$S,$AL2298,'Input Sheet'!I:I)</f>
        <v>0</v>
      </c>
      <c r="AF2298" s="28">
        <f>+SUMIF('Input Sheet'!$S:$S,$AL2298,'Input Sheet'!J:J)</f>
        <v>0</v>
      </c>
      <c r="AG2298" s="28">
        <f>+SUMIF('Input Sheet'!$S:$S,$AL2298,'Input Sheet'!K:K)</f>
        <v>0</v>
      </c>
      <c r="AH2298" s="28">
        <f>+SUMIF('Input Sheet'!$S:$S,$AL2298,'Input Sheet'!L:L)</f>
        <v>0</v>
      </c>
      <c r="AI2298" s="28">
        <f>+SUMIF('Input Sheet'!$S:$S,$AL2298,'Input Sheet'!M:M)</f>
        <v>0</v>
      </c>
      <c r="AJ2298" s="28">
        <f>+SUMIF('Input Sheet'!$S:$S,$AL2298,'Input Sheet'!N:N)</f>
        <v>0</v>
      </c>
      <c r="AK2298" s="28"/>
      <c r="AL2298" s="27" t="str">
        <f t="shared" si="178"/>
        <v>460-7332</v>
      </c>
      <c r="AM2298" s="34" t="str">
        <f t="shared" si="179"/>
        <v>F&amp;I</v>
      </c>
      <c r="AN2298" s="34" t="str">
        <f t="shared" si="180"/>
        <v>F&amp;IOther Expenses per vehicle retailed</v>
      </c>
      <c r="AO2298" s="35"/>
      <c r="AP2298" s="35"/>
      <c r="AQ2298" s="35"/>
    </row>
    <row r="2299" spans="1:43" x14ac:dyDescent="0.25">
      <c r="A2299" s="27" t="s">
        <v>103</v>
      </c>
      <c r="B2299" s="27" t="s">
        <v>104</v>
      </c>
      <c r="C2299" s="27" t="s">
        <v>671</v>
      </c>
      <c r="D2299" s="27" t="s">
        <v>264</v>
      </c>
      <c r="E2299" s="27" t="s">
        <v>676</v>
      </c>
      <c r="F2299" s="27" t="s">
        <v>772</v>
      </c>
      <c r="G2299" s="27" t="s">
        <v>773</v>
      </c>
      <c r="H2299" s="34" t="s">
        <v>14</v>
      </c>
      <c r="I2299" s="34" t="s">
        <v>754</v>
      </c>
      <c r="J2299" s="34" t="str">
        <f t="shared" si="176"/>
        <v>F&amp;IOther Expenses per vehicle retailed</v>
      </c>
      <c r="K2299" s="34" t="str">
        <f t="shared" si="177"/>
        <v>360F&amp;I Other expenses - Toyota</v>
      </c>
      <c r="L2299" s="28">
        <f>+SUMIF('TB 4-24'!M:M,$AL2299,'TB 4-24'!G:G)</f>
        <v>0</v>
      </c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>
        <f>+SUMIF('Input Sheet'!$S:$S,$AL2299,'Input Sheet'!C:C)</f>
        <v>0</v>
      </c>
      <c r="Z2299" s="28">
        <f>+SUMIF('Input Sheet'!$S:$S,$AL2299,'Input Sheet'!D:D)</f>
        <v>0</v>
      </c>
      <c r="AA2299" s="28">
        <f>+SUMIF('Input Sheet'!$S:$S,$AL2299,'Input Sheet'!E:E)</f>
        <v>0</v>
      </c>
      <c r="AB2299" s="28">
        <f>+SUMIF('Input Sheet'!$S:$S,$AL2299,'Input Sheet'!F:F)</f>
        <v>0</v>
      </c>
      <c r="AC2299" s="28">
        <f>+SUMIF('Input Sheet'!$S:$S,$AL2299,'Input Sheet'!G:G)</f>
        <v>0</v>
      </c>
      <c r="AD2299" s="28">
        <f>+SUMIF('Input Sheet'!$S:$S,$AL2299,'Input Sheet'!H:H)</f>
        <v>0</v>
      </c>
      <c r="AE2299" s="28">
        <f>+SUMIF('Input Sheet'!$S:$S,$AL2299,'Input Sheet'!I:I)</f>
        <v>0</v>
      </c>
      <c r="AF2299" s="28">
        <f>+SUMIF('Input Sheet'!$S:$S,$AL2299,'Input Sheet'!J:J)</f>
        <v>0</v>
      </c>
      <c r="AG2299" s="28">
        <f>+SUMIF('Input Sheet'!$S:$S,$AL2299,'Input Sheet'!K:K)</f>
        <v>0</v>
      </c>
      <c r="AH2299" s="28">
        <f>+SUMIF('Input Sheet'!$S:$S,$AL2299,'Input Sheet'!L:L)</f>
        <v>0</v>
      </c>
      <c r="AI2299" s="28">
        <f>+SUMIF('Input Sheet'!$S:$S,$AL2299,'Input Sheet'!M:M)</f>
        <v>0</v>
      </c>
      <c r="AJ2299" s="28">
        <f>+SUMIF('Input Sheet'!$S:$S,$AL2299,'Input Sheet'!N:N)</f>
        <v>0</v>
      </c>
      <c r="AK2299" s="28"/>
      <c r="AL2299" s="27" t="str">
        <f t="shared" si="178"/>
        <v>360-7332</v>
      </c>
      <c r="AM2299" s="34" t="str">
        <f t="shared" si="179"/>
        <v>F&amp;I</v>
      </c>
      <c r="AN2299" s="34" t="str">
        <f t="shared" si="180"/>
        <v>F&amp;IOther Expenses per vehicle retailed</v>
      </c>
      <c r="AO2299" s="35"/>
      <c r="AP2299" s="35"/>
      <c r="AQ2299" s="35"/>
    </row>
    <row r="2300" spans="1:43" x14ac:dyDescent="0.25">
      <c r="A2300" s="27" t="s">
        <v>103</v>
      </c>
      <c r="B2300" s="27" t="s">
        <v>104</v>
      </c>
      <c r="C2300" s="27" t="s">
        <v>657</v>
      </c>
      <c r="D2300" s="27" t="s">
        <v>265</v>
      </c>
      <c r="E2300" s="27" t="s">
        <v>662</v>
      </c>
      <c r="F2300" s="27" t="s">
        <v>772</v>
      </c>
      <c r="G2300" s="27" t="s">
        <v>773</v>
      </c>
      <c r="H2300" s="34" t="s">
        <v>14</v>
      </c>
      <c r="I2300" s="34" t="s">
        <v>754</v>
      </c>
      <c r="J2300" s="34" t="str">
        <f t="shared" si="176"/>
        <v>F&amp;IOther Expenses per vehicle retailed</v>
      </c>
      <c r="K2300" s="34" t="str">
        <f t="shared" si="177"/>
        <v>260F&amp;I Other expenses - Toyota</v>
      </c>
      <c r="L2300" s="28">
        <f>+SUMIF('TB 4-24'!M:M,$AL2300,'TB 4-24'!G:G)</f>
        <v>0</v>
      </c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>
        <f>+SUMIF('Input Sheet'!$S:$S,$AL2300,'Input Sheet'!C:C)</f>
        <v>0</v>
      </c>
      <c r="Z2300" s="28">
        <f>+SUMIF('Input Sheet'!$S:$S,$AL2300,'Input Sheet'!D:D)</f>
        <v>0</v>
      </c>
      <c r="AA2300" s="28">
        <f>+SUMIF('Input Sheet'!$S:$S,$AL2300,'Input Sheet'!E:E)</f>
        <v>0</v>
      </c>
      <c r="AB2300" s="28">
        <f>+SUMIF('Input Sheet'!$S:$S,$AL2300,'Input Sheet'!F:F)</f>
        <v>0</v>
      </c>
      <c r="AC2300" s="28">
        <f>+SUMIF('Input Sheet'!$S:$S,$AL2300,'Input Sheet'!G:G)</f>
        <v>0</v>
      </c>
      <c r="AD2300" s="28">
        <f>+SUMIF('Input Sheet'!$S:$S,$AL2300,'Input Sheet'!H:H)</f>
        <v>0</v>
      </c>
      <c r="AE2300" s="28">
        <f>+SUMIF('Input Sheet'!$S:$S,$AL2300,'Input Sheet'!I:I)</f>
        <v>0</v>
      </c>
      <c r="AF2300" s="28">
        <f>+SUMIF('Input Sheet'!$S:$S,$AL2300,'Input Sheet'!J:J)</f>
        <v>0</v>
      </c>
      <c r="AG2300" s="28">
        <f>+SUMIF('Input Sheet'!$S:$S,$AL2300,'Input Sheet'!K:K)</f>
        <v>0</v>
      </c>
      <c r="AH2300" s="28">
        <f>+SUMIF('Input Sheet'!$S:$S,$AL2300,'Input Sheet'!L:L)</f>
        <v>0</v>
      </c>
      <c r="AI2300" s="28">
        <f>+SUMIF('Input Sheet'!$S:$S,$AL2300,'Input Sheet'!M:M)</f>
        <v>0</v>
      </c>
      <c r="AJ2300" s="28">
        <f>+SUMIF('Input Sheet'!$S:$S,$AL2300,'Input Sheet'!N:N)</f>
        <v>0</v>
      </c>
      <c r="AK2300" s="28"/>
      <c r="AL2300" s="27" t="str">
        <f t="shared" si="178"/>
        <v>260-7333</v>
      </c>
      <c r="AM2300" s="34" t="str">
        <f t="shared" si="179"/>
        <v>F&amp;I</v>
      </c>
      <c r="AN2300" s="34" t="str">
        <f t="shared" si="180"/>
        <v>F&amp;IOther Expenses per vehicle retailed</v>
      </c>
      <c r="AO2300" s="35"/>
      <c r="AP2300" s="35"/>
      <c r="AQ2300" s="35"/>
    </row>
    <row r="2301" spans="1:43" x14ac:dyDescent="0.25">
      <c r="A2301" s="27" t="s">
        <v>103</v>
      </c>
      <c r="B2301" s="27" t="s">
        <v>104</v>
      </c>
      <c r="C2301" s="27" t="s">
        <v>663</v>
      </c>
      <c r="D2301" s="27" t="s">
        <v>265</v>
      </c>
      <c r="E2301" s="27" t="s">
        <v>670</v>
      </c>
      <c r="F2301" s="27" t="s">
        <v>772</v>
      </c>
      <c r="G2301" s="27" t="s">
        <v>773</v>
      </c>
      <c r="H2301" s="34" t="s">
        <v>14</v>
      </c>
      <c r="I2301" s="34" t="s">
        <v>754</v>
      </c>
      <c r="J2301" s="34" t="str">
        <f t="shared" si="176"/>
        <v>F&amp;IOther Expenses per vehicle retailed</v>
      </c>
      <c r="K2301" s="34" t="str">
        <f t="shared" si="177"/>
        <v>460F&amp;I Other expenses - Toyota</v>
      </c>
      <c r="L2301" s="28">
        <f>+SUMIF('TB 4-24'!M:M,$AL2301,'TB 4-24'!G:G)</f>
        <v>0</v>
      </c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>
        <f>+SUMIF('Input Sheet'!$S:$S,$AL2301,'Input Sheet'!C:C)</f>
        <v>0</v>
      </c>
      <c r="Z2301" s="28">
        <f>+SUMIF('Input Sheet'!$S:$S,$AL2301,'Input Sheet'!D:D)</f>
        <v>0</v>
      </c>
      <c r="AA2301" s="28">
        <f>+SUMIF('Input Sheet'!$S:$S,$AL2301,'Input Sheet'!E:E)</f>
        <v>0</v>
      </c>
      <c r="AB2301" s="28">
        <f>+SUMIF('Input Sheet'!$S:$S,$AL2301,'Input Sheet'!F:F)</f>
        <v>0</v>
      </c>
      <c r="AC2301" s="28">
        <f>+SUMIF('Input Sheet'!$S:$S,$AL2301,'Input Sheet'!G:G)</f>
        <v>0</v>
      </c>
      <c r="AD2301" s="28">
        <f>+SUMIF('Input Sheet'!$S:$S,$AL2301,'Input Sheet'!H:H)</f>
        <v>0</v>
      </c>
      <c r="AE2301" s="28">
        <f>+SUMIF('Input Sheet'!$S:$S,$AL2301,'Input Sheet'!I:I)</f>
        <v>0</v>
      </c>
      <c r="AF2301" s="28">
        <f>+SUMIF('Input Sheet'!$S:$S,$AL2301,'Input Sheet'!J:J)</f>
        <v>0</v>
      </c>
      <c r="AG2301" s="28">
        <f>+SUMIF('Input Sheet'!$S:$S,$AL2301,'Input Sheet'!K:K)</f>
        <v>0</v>
      </c>
      <c r="AH2301" s="28">
        <f>+SUMIF('Input Sheet'!$S:$S,$AL2301,'Input Sheet'!L:L)</f>
        <v>0</v>
      </c>
      <c r="AI2301" s="28">
        <f>+SUMIF('Input Sheet'!$S:$S,$AL2301,'Input Sheet'!M:M)</f>
        <v>0</v>
      </c>
      <c r="AJ2301" s="28">
        <f>+SUMIF('Input Sheet'!$S:$S,$AL2301,'Input Sheet'!N:N)</f>
        <v>0</v>
      </c>
      <c r="AK2301" s="28"/>
      <c r="AL2301" s="27" t="str">
        <f t="shared" si="178"/>
        <v>460-7333</v>
      </c>
      <c r="AM2301" s="34" t="str">
        <f t="shared" si="179"/>
        <v>F&amp;I</v>
      </c>
      <c r="AN2301" s="34" t="str">
        <f t="shared" si="180"/>
        <v>F&amp;IOther Expenses per vehicle retailed</v>
      </c>
      <c r="AO2301" s="35"/>
      <c r="AP2301" s="35"/>
      <c r="AQ2301" s="35"/>
    </row>
    <row r="2302" spans="1:43" x14ac:dyDescent="0.25">
      <c r="A2302" s="27" t="s">
        <v>103</v>
      </c>
      <c r="B2302" s="27" t="s">
        <v>104</v>
      </c>
      <c r="C2302" s="27" t="s">
        <v>671</v>
      </c>
      <c r="D2302" s="27" t="s">
        <v>265</v>
      </c>
      <c r="E2302" s="27" t="s">
        <v>676</v>
      </c>
      <c r="F2302" s="27" t="s">
        <v>772</v>
      </c>
      <c r="G2302" s="27" t="s">
        <v>773</v>
      </c>
      <c r="H2302" s="34" t="s">
        <v>14</v>
      </c>
      <c r="I2302" s="34" t="s">
        <v>754</v>
      </c>
      <c r="J2302" s="34" t="str">
        <f t="shared" si="176"/>
        <v>F&amp;IOther Expenses per vehicle retailed</v>
      </c>
      <c r="K2302" s="34" t="str">
        <f t="shared" si="177"/>
        <v>360F&amp;I Other expenses - Toyota</v>
      </c>
      <c r="L2302" s="28">
        <f>+SUMIF('TB 4-24'!M:M,$AL2302,'TB 4-24'!G:G)</f>
        <v>0</v>
      </c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>
        <f>+SUMIF('Input Sheet'!$S:$S,$AL2302,'Input Sheet'!C:C)</f>
        <v>0</v>
      </c>
      <c r="Z2302" s="28">
        <f>+SUMIF('Input Sheet'!$S:$S,$AL2302,'Input Sheet'!D:D)</f>
        <v>0</v>
      </c>
      <c r="AA2302" s="28">
        <f>+SUMIF('Input Sheet'!$S:$S,$AL2302,'Input Sheet'!E:E)</f>
        <v>0</v>
      </c>
      <c r="AB2302" s="28">
        <f>+SUMIF('Input Sheet'!$S:$S,$AL2302,'Input Sheet'!F:F)</f>
        <v>0</v>
      </c>
      <c r="AC2302" s="28">
        <f>+SUMIF('Input Sheet'!$S:$S,$AL2302,'Input Sheet'!G:G)</f>
        <v>0</v>
      </c>
      <c r="AD2302" s="28">
        <f>+SUMIF('Input Sheet'!$S:$S,$AL2302,'Input Sheet'!H:H)</f>
        <v>0</v>
      </c>
      <c r="AE2302" s="28">
        <f>+SUMIF('Input Sheet'!$S:$S,$AL2302,'Input Sheet'!I:I)</f>
        <v>0</v>
      </c>
      <c r="AF2302" s="28">
        <f>+SUMIF('Input Sheet'!$S:$S,$AL2302,'Input Sheet'!J:J)</f>
        <v>0</v>
      </c>
      <c r="AG2302" s="28">
        <f>+SUMIF('Input Sheet'!$S:$S,$AL2302,'Input Sheet'!K:K)</f>
        <v>0</v>
      </c>
      <c r="AH2302" s="28">
        <f>+SUMIF('Input Sheet'!$S:$S,$AL2302,'Input Sheet'!L:L)</f>
        <v>0</v>
      </c>
      <c r="AI2302" s="28">
        <f>+SUMIF('Input Sheet'!$S:$S,$AL2302,'Input Sheet'!M:M)</f>
        <v>0</v>
      </c>
      <c r="AJ2302" s="28">
        <f>+SUMIF('Input Sheet'!$S:$S,$AL2302,'Input Sheet'!N:N)</f>
        <v>0</v>
      </c>
      <c r="AK2302" s="28"/>
      <c r="AL2302" s="27" t="str">
        <f t="shared" si="178"/>
        <v>360-7333</v>
      </c>
      <c r="AM2302" s="34" t="str">
        <f t="shared" si="179"/>
        <v>F&amp;I</v>
      </c>
      <c r="AN2302" s="34" t="str">
        <f t="shared" si="180"/>
        <v>F&amp;IOther Expenses per vehicle retailed</v>
      </c>
      <c r="AO2302" s="35"/>
      <c r="AP2302" s="35"/>
      <c r="AQ2302" s="35"/>
    </row>
    <row r="2303" spans="1:43" x14ac:dyDescent="0.25">
      <c r="A2303" s="27" t="s">
        <v>103</v>
      </c>
      <c r="B2303" s="27" t="s">
        <v>104</v>
      </c>
      <c r="C2303" s="27" t="s">
        <v>104</v>
      </c>
      <c r="D2303" s="27" t="s">
        <v>265</v>
      </c>
      <c r="E2303" s="27" t="s">
        <v>679</v>
      </c>
      <c r="F2303" s="27" t="s">
        <v>772</v>
      </c>
      <c r="G2303" s="27" t="s">
        <v>773</v>
      </c>
      <c r="H2303" s="34" t="s">
        <v>14</v>
      </c>
      <c r="I2303" s="34" t="s">
        <v>754</v>
      </c>
      <c r="J2303" s="34" t="str">
        <f t="shared" si="176"/>
        <v>F&amp;IOther Expenses per vehicle retailed</v>
      </c>
      <c r="K2303" s="34" t="str">
        <f t="shared" si="177"/>
        <v>160F&amp;I Other expenses - Toyota</v>
      </c>
      <c r="L2303" s="28">
        <f>+SUMIF('TB 4-24'!M:M,$AL2303,'TB 4-24'!G:G)</f>
        <v>0</v>
      </c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>
        <f>+SUMIF('Input Sheet'!$S:$S,$AL2303,'Input Sheet'!C:C)</f>
        <v>0</v>
      </c>
      <c r="Z2303" s="28">
        <f>+SUMIF('Input Sheet'!$S:$S,$AL2303,'Input Sheet'!D:D)</f>
        <v>0</v>
      </c>
      <c r="AA2303" s="28">
        <f>+SUMIF('Input Sheet'!$S:$S,$AL2303,'Input Sheet'!E:E)</f>
        <v>0</v>
      </c>
      <c r="AB2303" s="28">
        <f>+SUMIF('Input Sheet'!$S:$S,$AL2303,'Input Sheet'!F:F)</f>
        <v>0</v>
      </c>
      <c r="AC2303" s="28">
        <f>+SUMIF('Input Sheet'!$S:$S,$AL2303,'Input Sheet'!G:G)</f>
        <v>0</v>
      </c>
      <c r="AD2303" s="28">
        <f>+SUMIF('Input Sheet'!$S:$S,$AL2303,'Input Sheet'!H:H)</f>
        <v>0</v>
      </c>
      <c r="AE2303" s="28">
        <f>+SUMIF('Input Sheet'!$S:$S,$AL2303,'Input Sheet'!I:I)</f>
        <v>0</v>
      </c>
      <c r="AF2303" s="28">
        <f>+SUMIF('Input Sheet'!$S:$S,$AL2303,'Input Sheet'!J:J)</f>
        <v>0</v>
      </c>
      <c r="AG2303" s="28">
        <f>+SUMIF('Input Sheet'!$S:$S,$AL2303,'Input Sheet'!K:K)</f>
        <v>0</v>
      </c>
      <c r="AH2303" s="28">
        <f>+SUMIF('Input Sheet'!$S:$S,$AL2303,'Input Sheet'!L:L)</f>
        <v>0</v>
      </c>
      <c r="AI2303" s="28">
        <f>+SUMIF('Input Sheet'!$S:$S,$AL2303,'Input Sheet'!M:M)</f>
        <v>0</v>
      </c>
      <c r="AJ2303" s="28">
        <f>+SUMIF('Input Sheet'!$S:$S,$AL2303,'Input Sheet'!N:N)</f>
        <v>0</v>
      </c>
      <c r="AK2303" s="28"/>
      <c r="AL2303" s="27" t="str">
        <f t="shared" si="178"/>
        <v>160-7333</v>
      </c>
      <c r="AM2303" s="34" t="str">
        <f t="shared" si="179"/>
        <v>F&amp;I</v>
      </c>
      <c r="AN2303" s="34" t="str">
        <f t="shared" si="180"/>
        <v>F&amp;IOther Expenses per vehicle retailed</v>
      </c>
      <c r="AO2303" s="35"/>
      <c r="AP2303" s="35"/>
      <c r="AQ2303" s="35"/>
    </row>
    <row r="2304" spans="1:43" x14ac:dyDescent="0.25">
      <c r="A2304" s="27" t="s">
        <v>103</v>
      </c>
      <c r="B2304" s="27" t="s">
        <v>104</v>
      </c>
      <c r="C2304" s="27" t="s">
        <v>657</v>
      </c>
      <c r="D2304" s="27" t="s">
        <v>266</v>
      </c>
      <c r="E2304" s="27" t="s">
        <v>662</v>
      </c>
      <c r="F2304" s="27" t="s">
        <v>772</v>
      </c>
      <c r="G2304" s="27" t="s">
        <v>773</v>
      </c>
      <c r="H2304" s="34" t="s">
        <v>14</v>
      </c>
      <c r="I2304" s="34" t="s">
        <v>754</v>
      </c>
      <c r="J2304" s="34" t="str">
        <f t="shared" si="176"/>
        <v>F&amp;IOther Expenses per vehicle retailed</v>
      </c>
      <c r="K2304" s="34" t="str">
        <f t="shared" si="177"/>
        <v>260F&amp;I Other expenses - Toyota</v>
      </c>
      <c r="L2304" s="28">
        <f>+SUMIF('TB 4-24'!M:M,$AL2304,'TB 4-24'!G:G)</f>
        <v>0</v>
      </c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>
        <f>+SUMIF('Input Sheet'!$S:$S,$AL2304,'Input Sheet'!C:C)</f>
        <v>0</v>
      </c>
      <c r="Z2304" s="28">
        <f>+SUMIF('Input Sheet'!$S:$S,$AL2304,'Input Sheet'!D:D)</f>
        <v>0</v>
      </c>
      <c r="AA2304" s="28">
        <f>+SUMIF('Input Sheet'!$S:$S,$AL2304,'Input Sheet'!E:E)</f>
        <v>0</v>
      </c>
      <c r="AB2304" s="28">
        <f>+SUMIF('Input Sheet'!$S:$S,$AL2304,'Input Sheet'!F:F)</f>
        <v>0</v>
      </c>
      <c r="AC2304" s="28">
        <f>+SUMIF('Input Sheet'!$S:$S,$AL2304,'Input Sheet'!G:G)</f>
        <v>0</v>
      </c>
      <c r="AD2304" s="28">
        <f>+SUMIF('Input Sheet'!$S:$S,$AL2304,'Input Sheet'!H:H)</f>
        <v>0</v>
      </c>
      <c r="AE2304" s="28">
        <f>+SUMIF('Input Sheet'!$S:$S,$AL2304,'Input Sheet'!I:I)</f>
        <v>0</v>
      </c>
      <c r="AF2304" s="28">
        <f>+SUMIF('Input Sheet'!$S:$S,$AL2304,'Input Sheet'!J:J)</f>
        <v>0</v>
      </c>
      <c r="AG2304" s="28">
        <f>+SUMIF('Input Sheet'!$S:$S,$AL2304,'Input Sheet'!K:K)</f>
        <v>0</v>
      </c>
      <c r="AH2304" s="28">
        <f>+SUMIF('Input Sheet'!$S:$S,$AL2304,'Input Sheet'!L:L)</f>
        <v>0</v>
      </c>
      <c r="AI2304" s="28">
        <f>+SUMIF('Input Sheet'!$S:$S,$AL2304,'Input Sheet'!M:M)</f>
        <v>0</v>
      </c>
      <c r="AJ2304" s="28">
        <f>+SUMIF('Input Sheet'!$S:$S,$AL2304,'Input Sheet'!N:N)</f>
        <v>0</v>
      </c>
      <c r="AK2304" s="28"/>
      <c r="AL2304" s="27" t="str">
        <f t="shared" si="178"/>
        <v>260-7370</v>
      </c>
      <c r="AM2304" s="34" t="str">
        <f t="shared" si="179"/>
        <v>F&amp;I</v>
      </c>
      <c r="AN2304" s="34" t="str">
        <f t="shared" si="180"/>
        <v>F&amp;IOther Expenses per vehicle retailed</v>
      </c>
      <c r="AO2304" s="35"/>
      <c r="AP2304" s="35"/>
      <c r="AQ2304" s="35"/>
    </row>
    <row r="2305" spans="1:43" x14ac:dyDescent="0.25">
      <c r="A2305" s="27" t="s">
        <v>103</v>
      </c>
      <c r="B2305" s="27" t="s">
        <v>104</v>
      </c>
      <c r="C2305" s="27" t="s">
        <v>663</v>
      </c>
      <c r="D2305" s="27" t="s">
        <v>266</v>
      </c>
      <c r="E2305" s="27" t="s">
        <v>670</v>
      </c>
      <c r="F2305" s="27" t="s">
        <v>772</v>
      </c>
      <c r="G2305" s="27" t="s">
        <v>773</v>
      </c>
      <c r="H2305" s="34" t="s">
        <v>14</v>
      </c>
      <c r="I2305" s="34" t="s">
        <v>754</v>
      </c>
      <c r="J2305" s="34" t="str">
        <f t="shared" si="176"/>
        <v>F&amp;IOther Expenses per vehicle retailed</v>
      </c>
      <c r="K2305" s="34" t="str">
        <f t="shared" si="177"/>
        <v>460F&amp;I Other expenses - Toyota</v>
      </c>
      <c r="L2305" s="28">
        <f>+SUMIF('TB 4-24'!M:M,$AL2305,'TB 4-24'!G:G)</f>
        <v>0</v>
      </c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>
        <f>+SUMIF('Input Sheet'!$S:$S,$AL2305,'Input Sheet'!C:C)</f>
        <v>0</v>
      </c>
      <c r="Z2305" s="28">
        <f>+SUMIF('Input Sheet'!$S:$S,$AL2305,'Input Sheet'!D:D)</f>
        <v>0</v>
      </c>
      <c r="AA2305" s="28">
        <f>+SUMIF('Input Sheet'!$S:$S,$AL2305,'Input Sheet'!E:E)</f>
        <v>0</v>
      </c>
      <c r="AB2305" s="28">
        <f>+SUMIF('Input Sheet'!$S:$S,$AL2305,'Input Sheet'!F:F)</f>
        <v>0</v>
      </c>
      <c r="AC2305" s="28">
        <f>+SUMIF('Input Sheet'!$S:$S,$AL2305,'Input Sheet'!G:G)</f>
        <v>0</v>
      </c>
      <c r="AD2305" s="28">
        <f>+SUMIF('Input Sheet'!$S:$S,$AL2305,'Input Sheet'!H:H)</f>
        <v>0</v>
      </c>
      <c r="AE2305" s="28">
        <f>+SUMIF('Input Sheet'!$S:$S,$AL2305,'Input Sheet'!I:I)</f>
        <v>0</v>
      </c>
      <c r="AF2305" s="28">
        <f>+SUMIF('Input Sheet'!$S:$S,$AL2305,'Input Sheet'!J:J)</f>
        <v>0</v>
      </c>
      <c r="AG2305" s="28">
        <f>+SUMIF('Input Sheet'!$S:$S,$AL2305,'Input Sheet'!K:K)</f>
        <v>0</v>
      </c>
      <c r="AH2305" s="28">
        <f>+SUMIF('Input Sheet'!$S:$S,$AL2305,'Input Sheet'!L:L)</f>
        <v>0</v>
      </c>
      <c r="AI2305" s="28">
        <f>+SUMIF('Input Sheet'!$S:$S,$AL2305,'Input Sheet'!M:M)</f>
        <v>0</v>
      </c>
      <c r="AJ2305" s="28">
        <f>+SUMIF('Input Sheet'!$S:$S,$AL2305,'Input Sheet'!N:N)</f>
        <v>0</v>
      </c>
      <c r="AK2305" s="28"/>
      <c r="AL2305" s="27" t="str">
        <f t="shared" si="178"/>
        <v>460-7370</v>
      </c>
      <c r="AM2305" s="34" t="str">
        <f t="shared" si="179"/>
        <v>F&amp;I</v>
      </c>
      <c r="AN2305" s="34" t="str">
        <f t="shared" si="180"/>
        <v>F&amp;IOther Expenses per vehicle retailed</v>
      </c>
      <c r="AO2305" s="35"/>
      <c r="AP2305" s="35"/>
      <c r="AQ2305" s="35"/>
    </row>
    <row r="2306" spans="1:43" x14ac:dyDescent="0.25">
      <c r="A2306" s="27" t="s">
        <v>103</v>
      </c>
      <c r="B2306" s="27" t="s">
        <v>104</v>
      </c>
      <c r="C2306" s="27" t="s">
        <v>671</v>
      </c>
      <c r="D2306" s="27" t="s">
        <v>266</v>
      </c>
      <c r="E2306" s="27" t="s">
        <v>676</v>
      </c>
      <c r="F2306" s="27" t="s">
        <v>772</v>
      </c>
      <c r="G2306" s="27" t="s">
        <v>773</v>
      </c>
      <c r="H2306" s="34" t="s">
        <v>14</v>
      </c>
      <c r="I2306" s="34" t="s">
        <v>754</v>
      </c>
      <c r="J2306" s="34" t="str">
        <f t="shared" si="176"/>
        <v>F&amp;IOther Expenses per vehicle retailed</v>
      </c>
      <c r="K2306" s="34" t="str">
        <f t="shared" si="177"/>
        <v>360F&amp;I Other expenses - Toyota</v>
      </c>
      <c r="L2306" s="28">
        <f>+SUMIF('TB 4-24'!M:M,$AL2306,'TB 4-24'!G:G)</f>
        <v>0</v>
      </c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>
        <f>+SUMIF('Input Sheet'!$S:$S,$AL2306,'Input Sheet'!C:C)</f>
        <v>0</v>
      </c>
      <c r="Z2306" s="28">
        <f>+SUMIF('Input Sheet'!$S:$S,$AL2306,'Input Sheet'!D:D)</f>
        <v>0</v>
      </c>
      <c r="AA2306" s="28">
        <f>+SUMIF('Input Sheet'!$S:$S,$AL2306,'Input Sheet'!E:E)</f>
        <v>0</v>
      </c>
      <c r="AB2306" s="28">
        <f>+SUMIF('Input Sheet'!$S:$S,$AL2306,'Input Sheet'!F:F)</f>
        <v>0</v>
      </c>
      <c r="AC2306" s="28">
        <f>+SUMIF('Input Sheet'!$S:$S,$AL2306,'Input Sheet'!G:G)</f>
        <v>0</v>
      </c>
      <c r="AD2306" s="28">
        <f>+SUMIF('Input Sheet'!$S:$S,$AL2306,'Input Sheet'!H:H)</f>
        <v>0</v>
      </c>
      <c r="AE2306" s="28">
        <f>+SUMIF('Input Sheet'!$S:$S,$AL2306,'Input Sheet'!I:I)</f>
        <v>0</v>
      </c>
      <c r="AF2306" s="28">
        <f>+SUMIF('Input Sheet'!$S:$S,$AL2306,'Input Sheet'!J:J)</f>
        <v>0</v>
      </c>
      <c r="AG2306" s="28">
        <f>+SUMIF('Input Sheet'!$S:$S,$AL2306,'Input Sheet'!K:K)</f>
        <v>0</v>
      </c>
      <c r="AH2306" s="28">
        <f>+SUMIF('Input Sheet'!$S:$S,$AL2306,'Input Sheet'!L:L)</f>
        <v>0</v>
      </c>
      <c r="AI2306" s="28">
        <f>+SUMIF('Input Sheet'!$S:$S,$AL2306,'Input Sheet'!M:M)</f>
        <v>0</v>
      </c>
      <c r="AJ2306" s="28">
        <f>+SUMIF('Input Sheet'!$S:$S,$AL2306,'Input Sheet'!N:N)</f>
        <v>0</v>
      </c>
      <c r="AK2306" s="28"/>
      <c r="AL2306" s="27" t="str">
        <f t="shared" si="178"/>
        <v>360-7370</v>
      </c>
      <c r="AM2306" s="34" t="str">
        <f t="shared" si="179"/>
        <v>F&amp;I</v>
      </c>
      <c r="AN2306" s="34" t="str">
        <f t="shared" si="180"/>
        <v>F&amp;IOther Expenses per vehicle retailed</v>
      </c>
      <c r="AO2306" s="35"/>
      <c r="AP2306" s="35"/>
      <c r="AQ2306" s="35"/>
    </row>
    <row r="2307" spans="1:43" x14ac:dyDescent="0.25">
      <c r="A2307" s="27" t="s">
        <v>103</v>
      </c>
      <c r="B2307" s="27" t="s">
        <v>104</v>
      </c>
      <c r="C2307" s="27" t="s">
        <v>104</v>
      </c>
      <c r="D2307" s="27" t="s">
        <v>266</v>
      </c>
      <c r="E2307" s="27" t="s">
        <v>679</v>
      </c>
      <c r="F2307" s="27" t="s">
        <v>772</v>
      </c>
      <c r="G2307" s="27" t="s">
        <v>773</v>
      </c>
      <c r="H2307" s="34" t="s">
        <v>14</v>
      </c>
      <c r="I2307" s="34" t="s">
        <v>754</v>
      </c>
      <c r="J2307" s="34" t="str">
        <f t="shared" ref="J2307:J2370" si="181">+H2307&amp;I2307</f>
        <v>F&amp;IOther Expenses per vehicle retailed</v>
      </c>
      <c r="K2307" s="34" t="str">
        <f t="shared" ref="K2307:K2370" si="182">+E2307&amp;G2307</f>
        <v>160F&amp;I Other expenses - Toyota</v>
      </c>
      <c r="L2307" s="28">
        <f>+SUMIF('TB 4-24'!M:M,$AL2307,'TB 4-24'!G:G)</f>
        <v>0</v>
      </c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>
        <f>+SUMIF('Input Sheet'!$S:$S,$AL2307,'Input Sheet'!C:C)</f>
        <v>0</v>
      </c>
      <c r="Z2307" s="28">
        <f>+SUMIF('Input Sheet'!$S:$S,$AL2307,'Input Sheet'!D:D)</f>
        <v>0</v>
      </c>
      <c r="AA2307" s="28">
        <f>+SUMIF('Input Sheet'!$S:$S,$AL2307,'Input Sheet'!E:E)</f>
        <v>0</v>
      </c>
      <c r="AB2307" s="28">
        <f>+SUMIF('Input Sheet'!$S:$S,$AL2307,'Input Sheet'!F:F)</f>
        <v>0</v>
      </c>
      <c r="AC2307" s="28">
        <f>+SUMIF('Input Sheet'!$S:$S,$AL2307,'Input Sheet'!G:G)</f>
        <v>0</v>
      </c>
      <c r="AD2307" s="28">
        <f>+SUMIF('Input Sheet'!$S:$S,$AL2307,'Input Sheet'!H:H)</f>
        <v>0</v>
      </c>
      <c r="AE2307" s="28">
        <f>+SUMIF('Input Sheet'!$S:$S,$AL2307,'Input Sheet'!I:I)</f>
        <v>0</v>
      </c>
      <c r="AF2307" s="28">
        <f>+SUMIF('Input Sheet'!$S:$S,$AL2307,'Input Sheet'!J:J)</f>
        <v>0</v>
      </c>
      <c r="AG2307" s="28">
        <f>+SUMIF('Input Sheet'!$S:$S,$AL2307,'Input Sheet'!K:K)</f>
        <v>0</v>
      </c>
      <c r="AH2307" s="28">
        <f>+SUMIF('Input Sheet'!$S:$S,$AL2307,'Input Sheet'!L:L)</f>
        <v>0</v>
      </c>
      <c r="AI2307" s="28">
        <f>+SUMIF('Input Sheet'!$S:$S,$AL2307,'Input Sheet'!M:M)</f>
        <v>0</v>
      </c>
      <c r="AJ2307" s="28">
        <f>+SUMIF('Input Sheet'!$S:$S,$AL2307,'Input Sheet'!N:N)</f>
        <v>0</v>
      </c>
      <c r="AK2307" s="28"/>
      <c r="AL2307" s="27" t="str">
        <f t="shared" ref="AL2307:AL2370" si="183">+E2307&amp;"-"&amp;D2307</f>
        <v>160-7370</v>
      </c>
      <c r="AM2307" s="34" t="str">
        <f t="shared" si="179"/>
        <v>F&amp;I</v>
      </c>
      <c r="AN2307" s="34" t="str">
        <f t="shared" si="180"/>
        <v>F&amp;IOther Expenses per vehicle retailed</v>
      </c>
      <c r="AO2307" s="35"/>
      <c r="AP2307" s="35"/>
      <c r="AQ2307" s="35"/>
    </row>
    <row r="2308" spans="1:43" x14ac:dyDescent="0.25">
      <c r="A2308" s="27" t="s">
        <v>103</v>
      </c>
      <c r="B2308" s="27" t="s">
        <v>104</v>
      </c>
      <c r="C2308" s="27" t="s">
        <v>657</v>
      </c>
      <c r="D2308" s="27" t="s">
        <v>267</v>
      </c>
      <c r="E2308" s="27" t="s">
        <v>662</v>
      </c>
      <c r="F2308" s="27" t="s">
        <v>772</v>
      </c>
      <c r="G2308" s="27" t="s">
        <v>773</v>
      </c>
      <c r="H2308" s="34" t="s">
        <v>14</v>
      </c>
      <c r="I2308" s="34" t="s">
        <v>754</v>
      </c>
      <c r="J2308" s="34" t="str">
        <f t="shared" si="181"/>
        <v>F&amp;IOther Expenses per vehicle retailed</v>
      </c>
      <c r="K2308" s="34" t="str">
        <f t="shared" si="182"/>
        <v>260F&amp;I Other expenses - Toyota</v>
      </c>
      <c r="L2308" s="28">
        <f>+SUMIF('TB 4-24'!M:M,$AL2308,'TB 4-24'!G:G)</f>
        <v>0</v>
      </c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>
        <f>+SUMIF('Input Sheet'!$S:$S,$AL2308,'Input Sheet'!C:C)</f>
        <v>0</v>
      </c>
      <c r="Z2308" s="28">
        <f>+SUMIF('Input Sheet'!$S:$S,$AL2308,'Input Sheet'!D:D)</f>
        <v>0</v>
      </c>
      <c r="AA2308" s="28">
        <f>+SUMIF('Input Sheet'!$S:$S,$AL2308,'Input Sheet'!E:E)</f>
        <v>0</v>
      </c>
      <c r="AB2308" s="28">
        <f>+SUMIF('Input Sheet'!$S:$S,$AL2308,'Input Sheet'!F:F)</f>
        <v>0</v>
      </c>
      <c r="AC2308" s="28">
        <f>+SUMIF('Input Sheet'!$S:$S,$AL2308,'Input Sheet'!G:G)</f>
        <v>0</v>
      </c>
      <c r="AD2308" s="28">
        <f>+SUMIF('Input Sheet'!$S:$S,$AL2308,'Input Sheet'!H:H)</f>
        <v>0</v>
      </c>
      <c r="AE2308" s="28">
        <f>+SUMIF('Input Sheet'!$S:$S,$AL2308,'Input Sheet'!I:I)</f>
        <v>0</v>
      </c>
      <c r="AF2308" s="28">
        <f>+SUMIF('Input Sheet'!$S:$S,$AL2308,'Input Sheet'!J:J)</f>
        <v>0</v>
      </c>
      <c r="AG2308" s="28">
        <f>+SUMIF('Input Sheet'!$S:$S,$AL2308,'Input Sheet'!K:K)</f>
        <v>0</v>
      </c>
      <c r="AH2308" s="28">
        <f>+SUMIF('Input Sheet'!$S:$S,$AL2308,'Input Sheet'!L:L)</f>
        <v>0</v>
      </c>
      <c r="AI2308" s="28">
        <f>+SUMIF('Input Sheet'!$S:$S,$AL2308,'Input Sheet'!M:M)</f>
        <v>0</v>
      </c>
      <c r="AJ2308" s="28">
        <f>+SUMIF('Input Sheet'!$S:$S,$AL2308,'Input Sheet'!N:N)</f>
        <v>0</v>
      </c>
      <c r="AK2308" s="28"/>
      <c r="AL2308" s="27" t="str">
        <f t="shared" si="183"/>
        <v>260-7371</v>
      </c>
      <c r="AM2308" s="34" t="str">
        <f t="shared" ref="AM2308:AM2371" si="184">H2308</f>
        <v>F&amp;I</v>
      </c>
      <c r="AN2308" s="34" t="str">
        <f t="shared" ref="AN2308:AN2371" si="185">J2308</f>
        <v>F&amp;IOther Expenses per vehicle retailed</v>
      </c>
      <c r="AO2308" s="35"/>
      <c r="AP2308" s="35"/>
      <c r="AQ2308" s="35"/>
    </row>
    <row r="2309" spans="1:43" x14ac:dyDescent="0.25">
      <c r="A2309" s="27" t="s">
        <v>103</v>
      </c>
      <c r="B2309" s="27" t="s">
        <v>104</v>
      </c>
      <c r="C2309" s="27" t="s">
        <v>663</v>
      </c>
      <c r="D2309" s="27" t="s">
        <v>267</v>
      </c>
      <c r="E2309" s="27" t="s">
        <v>670</v>
      </c>
      <c r="F2309" s="27" t="s">
        <v>772</v>
      </c>
      <c r="G2309" s="27" t="s">
        <v>773</v>
      </c>
      <c r="H2309" s="34" t="s">
        <v>14</v>
      </c>
      <c r="I2309" s="34" t="s">
        <v>754</v>
      </c>
      <c r="J2309" s="34" t="str">
        <f t="shared" si="181"/>
        <v>F&amp;IOther Expenses per vehicle retailed</v>
      </c>
      <c r="K2309" s="34" t="str">
        <f t="shared" si="182"/>
        <v>460F&amp;I Other expenses - Toyota</v>
      </c>
      <c r="L2309" s="28">
        <f>+SUMIF('TB 4-24'!M:M,$AL2309,'TB 4-24'!G:G)</f>
        <v>0</v>
      </c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>
        <f>+SUMIF('Input Sheet'!$S:$S,$AL2309,'Input Sheet'!C:C)</f>
        <v>0</v>
      </c>
      <c r="Z2309" s="28">
        <f>+SUMIF('Input Sheet'!$S:$S,$AL2309,'Input Sheet'!D:D)</f>
        <v>0</v>
      </c>
      <c r="AA2309" s="28">
        <f>+SUMIF('Input Sheet'!$S:$S,$AL2309,'Input Sheet'!E:E)</f>
        <v>0</v>
      </c>
      <c r="AB2309" s="28">
        <f>+SUMIF('Input Sheet'!$S:$S,$AL2309,'Input Sheet'!F:F)</f>
        <v>0</v>
      </c>
      <c r="AC2309" s="28">
        <f>+SUMIF('Input Sheet'!$S:$S,$AL2309,'Input Sheet'!G:G)</f>
        <v>0</v>
      </c>
      <c r="AD2309" s="28">
        <f>+SUMIF('Input Sheet'!$S:$S,$AL2309,'Input Sheet'!H:H)</f>
        <v>0</v>
      </c>
      <c r="AE2309" s="28">
        <f>+SUMIF('Input Sheet'!$S:$S,$AL2309,'Input Sheet'!I:I)</f>
        <v>0</v>
      </c>
      <c r="AF2309" s="28">
        <f>+SUMIF('Input Sheet'!$S:$S,$AL2309,'Input Sheet'!J:J)</f>
        <v>0</v>
      </c>
      <c r="AG2309" s="28">
        <f>+SUMIF('Input Sheet'!$S:$S,$AL2309,'Input Sheet'!K:K)</f>
        <v>0</v>
      </c>
      <c r="AH2309" s="28">
        <f>+SUMIF('Input Sheet'!$S:$S,$AL2309,'Input Sheet'!L:L)</f>
        <v>0</v>
      </c>
      <c r="AI2309" s="28">
        <f>+SUMIF('Input Sheet'!$S:$S,$AL2309,'Input Sheet'!M:M)</f>
        <v>0</v>
      </c>
      <c r="AJ2309" s="28">
        <f>+SUMIF('Input Sheet'!$S:$S,$AL2309,'Input Sheet'!N:N)</f>
        <v>0</v>
      </c>
      <c r="AK2309" s="28"/>
      <c r="AL2309" s="27" t="str">
        <f t="shared" si="183"/>
        <v>460-7371</v>
      </c>
      <c r="AM2309" s="34" t="str">
        <f t="shared" si="184"/>
        <v>F&amp;I</v>
      </c>
      <c r="AN2309" s="34" t="str">
        <f t="shared" si="185"/>
        <v>F&amp;IOther Expenses per vehicle retailed</v>
      </c>
      <c r="AO2309" s="35"/>
      <c r="AP2309" s="35"/>
      <c r="AQ2309" s="35"/>
    </row>
    <row r="2310" spans="1:43" x14ac:dyDescent="0.25">
      <c r="A2310" s="27" t="s">
        <v>103</v>
      </c>
      <c r="B2310" s="27" t="s">
        <v>104</v>
      </c>
      <c r="C2310" s="27" t="s">
        <v>671</v>
      </c>
      <c r="D2310" s="27" t="s">
        <v>267</v>
      </c>
      <c r="E2310" s="27" t="s">
        <v>676</v>
      </c>
      <c r="F2310" s="27" t="s">
        <v>772</v>
      </c>
      <c r="G2310" s="27" t="s">
        <v>773</v>
      </c>
      <c r="H2310" s="34" t="s">
        <v>14</v>
      </c>
      <c r="I2310" s="34" t="s">
        <v>754</v>
      </c>
      <c r="J2310" s="34" t="str">
        <f t="shared" si="181"/>
        <v>F&amp;IOther Expenses per vehicle retailed</v>
      </c>
      <c r="K2310" s="34" t="str">
        <f t="shared" si="182"/>
        <v>360F&amp;I Other expenses - Toyota</v>
      </c>
      <c r="L2310" s="28">
        <f>+SUMIF('TB 4-24'!M:M,$AL2310,'TB 4-24'!G:G)</f>
        <v>0</v>
      </c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>
        <f>+SUMIF('Input Sheet'!$S:$S,$AL2310,'Input Sheet'!C:C)</f>
        <v>0</v>
      </c>
      <c r="Z2310" s="28">
        <f>+SUMIF('Input Sheet'!$S:$S,$AL2310,'Input Sheet'!D:D)</f>
        <v>0</v>
      </c>
      <c r="AA2310" s="28">
        <f>+SUMIF('Input Sheet'!$S:$S,$AL2310,'Input Sheet'!E:E)</f>
        <v>0</v>
      </c>
      <c r="AB2310" s="28">
        <f>+SUMIF('Input Sheet'!$S:$S,$AL2310,'Input Sheet'!F:F)</f>
        <v>0</v>
      </c>
      <c r="AC2310" s="28">
        <f>+SUMIF('Input Sheet'!$S:$S,$AL2310,'Input Sheet'!G:G)</f>
        <v>0</v>
      </c>
      <c r="AD2310" s="28">
        <f>+SUMIF('Input Sheet'!$S:$S,$AL2310,'Input Sheet'!H:H)</f>
        <v>0</v>
      </c>
      <c r="AE2310" s="28">
        <f>+SUMIF('Input Sheet'!$S:$S,$AL2310,'Input Sheet'!I:I)</f>
        <v>0</v>
      </c>
      <c r="AF2310" s="28">
        <f>+SUMIF('Input Sheet'!$S:$S,$AL2310,'Input Sheet'!J:J)</f>
        <v>0</v>
      </c>
      <c r="AG2310" s="28">
        <f>+SUMIF('Input Sheet'!$S:$S,$AL2310,'Input Sheet'!K:K)</f>
        <v>0</v>
      </c>
      <c r="AH2310" s="28">
        <f>+SUMIF('Input Sheet'!$S:$S,$AL2310,'Input Sheet'!L:L)</f>
        <v>0</v>
      </c>
      <c r="AI2310" s="28">
        <f>+SUMIF('Input Sheet'!$S:$S,$AL2310,'Input Sheet'!M:M)</f>
        <v>0</v>
      </c>
      <c r="AJ2310" s="28">
        <f>+SUMIF('Input Sheet'!$S:$S,$AL2310,'Input Sheet'!N:N)</f>
        <v>0</v>
      </c>
      <c r="AK2310" s="28"/>
      <c r="AL2310" s="27" t="str">
        <f t="shared" si="183"/>
        <v>360-7371</v>
      </c>
      <c r="AM2310" s="34" t="str">
        <f t="shared" si="184"/>
        <v>F&amp;I</v>
      </c>
      <c r="AN2310" s="34" t="str">
        <f t="shared" si="185"/>
        <v>F&amp;IOther Expenses per vehicle retailed</v>
      </c>
      <c r="AO2310" s="35"/>
      <c r="AP2310" s="35"/>
      <c r="AQ2310" s="35"/>
    </row>
    <row r="2311" spans="1:43" x14ac:dyDescent="0.25">
      <c r="A2311" s="27" t="s">
        <v>103</v>
      </c>
      <c r="B2311" s="27" t="s">
        <v>104</v>
      </c>
      <c r="C2311" s="27" t="s">
        <v>104</v>
      </c>
      <c r="D2311" s="27" t="s">
        <v>267</v>
      </c>
      <c r="E2311" s="27" t="s">
        <v>679</v>
      </c>
      <c r="F2311" s="27" t="s">
        <v>772</v>
      </c>
      <c r="G2311" s="27" t="s">
        <v>773</v>
      </c>
      <c r="H2311" s="34" t="s">
        <v>14</v>
      </c>
      <c r="I2311" s="34" t="s">
        <v>754</v>
      </c>
      <c r="J2311" s="34" t="str">
        <f t="shared" si="181"/>
        <v>F&amp;IOther Expenses per vehicle retailed</v>
      </c>
      <c r="K2311" s="34" t="str">
        <f t="shared" si="182"/>
        <v>160F&amp;I Other expenses - Toyota</v>
      </c>
      <c r="L2311" s="28">
        <f>+SUMIF('TB 4-24'!M:M,$AL2311,'TB 4-24'!G:G)</f>
        <v>0</v>
      </c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>
        <f>+SUMIF('Input Sheet'!$S:$S,$AL2311,'Input Sheet'!C:C)</f>
        <v>0</v>
      </c>
      <c r="Z2311" s="28">
        <f>+SUMIF('Input Sheet'!$S:$S,$AL2311,'Input Sheet'!D:D)</f>
        <v>0</v>
      </c>
      <c r="AA2311" s="28">
        <f>+SUMIF('Input Sheet'!$S:$S,$AL2311,'Input Sheet'!E:E)</f>
        <v>0</v>
      </c>
      <c r="AB2311" s="28">
        <f>+SUMIF('Input Sheet'!$S:$S,$AL2311,'Input Sheet'!F:F)</f>
        <v>0</v>
      </c>
      <c r="AC2311" s="28">
        <f>+SUMIF('Input Sheet'!$S:$S,$AL2311,'Input Sheet'!G:G)</f>
        <v>0</v>
      </c>
      <c r="AD2311" s="28">
        <f>+SUMIF('Input Sheet'!$S:$S,$AL2311,'Input Sheet'!H:H)</f>
        <v>0</v>
      </c>
      <c r="AE2311" s="28">
        <f>+SUMIF('Input Sheet'!$S:$S,$AL2311,'Input Sheet'!I:I)</f>
        <v>0</v>
      </c>
      <c r="AF2311" s="28">
        <f>+SUMIF('Input Sheet'!$S:$S,$AL2311,'Input Sheet'!J:J)</f>
        <v>0</v>
      </c>
      <c r="AG2311" s="28">
        <f>+SUMIF('Input Sheet'!$S:$S,$AL2311,'Input Sheet'!K:K)</f>
        <v>0</v>
      </c>
      <c r="AH2311" s="28">
        <f>+SUMIF('Input Sheet'!$S:$S,$AL2311,'Input Sheet'!L:L)</f>
        <v>0</v>
      </c>
      <c r="AI2311" s="28">
        <f>+SUMIF('Input Sheet'!$S:$S,$AL2311,'Input Sheet'!M:M)</f>
        <v>0</v>
      </c>
      <c r="AJ2311" s="28">
        <f>+SUMIF('Input Sheet'!$S:$S,$AL2311,'Input Sheet'!N:N)</f>
        <v>0</v>
      </c>
      <c r="AK2311" s="28"/>
      <c r="AL2311" s="27" t="str">
        <f t="shared" si="183"/>
        <v>160-7371</v>
      </c>
      <c r="AM2311" s="34" t="str">
        <f t="shared" si="184"/>
        <v>F&amp;I</v>
      </c>
      <c r="AN2311" s="34" t="str">
        <f t="shared" si="185"/>
        <v>F&amp;IOther Expenses per vehicle retailed</v>
      </c>
      <c r="AO2311" s="35"/>
      <c r="AP2311" s="35"/>
      <c r="AQ2311" s="35"/>
    </row>
    <row r="2312" spans="1:43" x14ac:dyDescent="0.25">
      <c r="A2312" s="27" t="s">
        <v>103</v>
      </c>
      <c r="B2312" s="27" t="s">
        <v>104</v>
      </c>
      <c r="C2312" s="27" t="s">
        <v>663</v>
      </c>
      <c r="D2312" s="27" t="s">
        <v>497</v>
      </c>
      <c r="E2312" s="27" t="s">
        <v>670</v>
      </c>
      <c r="F2312" s="27" t="s">
        <v>772</v>
      </c>
      <c r="G2312" s="27" t="s">
        <v>773</v>
      </c>
      <c r="H2312" s="34" t="s">
        <v>14</v>
      </c>
      <c r="I2312" s="34" t="s">
        <v>754</v>
      </c>
      <c r="J2312" s="34" t="str">
        <f t="shared" si="181"/>
        <v>F&amp;IOther Expenses per vehicle retailed</v>
      </c>
      <c r="K2312" s="34" t="str">
        <f t="shared" si="182"/>
        <v>460F&amp;I Other expenses - Toyota</v>
      </c>
      <c r="L2312" s="28">
        <f>+SUMIF('TB 4-24'!M:M,$AL2312,'TB 4-24'!G:G)</f>
        <v>0</v>
      </c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>
        <f>+SUMIF('Input Sheet'!$S:$S,$AL2312,'Input Sheet'!C:C)</f>
        <v>0</v>
      </c>
      <c r="Z2312" s="28">
        <f>+SUMIF('Input Sheet'!$S:$S,$AL2312,'Input Sheet'!D:D)</f>
        <v>0</v>
      </c>
      <c r="AA2312" s="28">
        <f>+SUMIF('Input Sheet'!$S:$S,$AL2312,'Input Sheet'!E:E)</f>
        <v>0</v>
      </c>
      <c r="AB2312" s="28">
        <f>+SUMIF('Input Sheet'!$S:$S,$AL2312,'Input Sheet'!F:F)</f>
        <v>0</v>
      </c>
      <c r="AC2312" s="28">
        <f>+SUMIF('Input Sheet'!$S:$S,$AL2312,'Input Sheet'!G:G)</f>
        <v>0</v>
      </c>
      <c r="AD2312" s="28">
        <f>+SUMIF('Input Sheet'!$S:$S,$AL2312,'Input Sheet'!H:H)</f>
        <v>0</v>
      </c>
      <c r="AE2312" s="28">
        <f>+SUMIF('Input Sheet'!$S:$S,$AL2312,'Input Sheet'!I:I)</f>
        <v>0</v>
      </c>
      <c r="AF2312" s="28">
        <f>+SUMIF('Input Sheet'!$S:$S,$AL2312,'Input Sheet'!J:J)</f>
        <v>0</v>
      </c>
      <c r="AG2312" s="28">
        <f>+SUMIF('Input Sheet'!$S:$S,$AL2312,'Input Sheet'!K:K)</f>
        <v>0</v>
      </c>
      <c r="AH2312" s="28">
        <f>+SUMIF('Input Sheet'!$S:$S,$AL2312,'Input Sheet'!L:L)</f>
        <v>0</v>
      </c>
      <c r="AI2312" s="28">
        <f>+SUMIF('Input Sheet'!$S:$S,$AL2312,'Input Sheet'!M:M)</f>
        <v>0</v>
      </c>
      <c r="AJ2312" s="28">
        <f>+SUMIF('Input Sheet'!$S:$S,$AL2312,'Input Sheet'!N:N)</f>
        <v>0</v>
      </c>
      <c r="AK2312" s="28"/>
      <c r="AL2312" s="27" t="str">
        <f t="shared" si="183"/>
        <v>460-7410</v>
      </c>
      <c r="AM2312" s="34" t="str">
        <f t="shared" si="184"/>
        <v>F&amp;I</v>
      </c>
      <c r="AN2312" s="34" t="str">
        <f t="shared" si="185"/>
        <v>F&amp;IOther Expenses per vehicle retailed</v>
      </c>
      <c r="AO2312" s="35"/>
      <c r="AP2312" s="35"/>
      <c r="AQ2312" s="35"/>
    </row>
    <row r="2313" spans="1:43" x14ac:dyDescent="0.25">
      <c r="A2313" s="27" t="s">
        <v>103</v>
      </c>
      <c r="B2313" s="27" t="s">
        <v>104</v>
      </c>
      <c r="C2313" s="27" t="s">
        <v>104</v>
      </c>
      <c r="D2313" s="27" t="s">
        <v>175</v>
      </c>
      <c r="E2313" s="27" t="s">
        <v>679</v>
      </c>
      <c r="F2313" s="27" t="s">
        <v>772</v>
      </c>
      <c r="G2313" s="27" t="s">
        <v>773</v>
      </c>
      <c r="H2313" s="34" t="s">
        <v>14</v>
      </c>
      <c r="I2313" s="34" t="s">
        <v>754</v>
      </c>
      <c r="J2313" s="34" t="str">
        <f t="shared" si="181"/>
        <v>F&amp;IOther Expenses per vehicle retailed</v>
      </c>
      <c r="K2313" s="34" t="str">
        <f t="shared" si="182"/>
        <v>160F&amp;I Other expenses - Toyota</v>
      </c>
      <c r="L2313" s="28">
        <f>+SUMIF('TB 4-24'!M:M,$AL2313,'TB 4-24'!G:G)</f>
        <v>0</v>
      </c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>
        <f>+SUMIF('Input Sheet'!$S:$S,$AL2313,'Input Sheet'!C:C)</f>
        <v>0</v>
      </c>
      <c r="Z2313" s="28">
        <f>+SUMIF('Input Sheet'!$S:$S,$AL2313,'Input Sheet'!D:D)</f>
        <v>0</v>
      </c>
      <c r="AA2313" s="28">
        <f>+SUMIF('Input Sheet'!$S:$S,$AL2313,'Input Sheet'!E:E)</f>
        <v>0</v>
      </c>
      <c r="AB2313" s="28">
        <f>+SUMIF('Input Sheet'!$S:$S,$AL2313,'Input Sheet'!F:F)</f>
        <v>0</v>
      </c>
      <c r="AC2313" s="28">
        <f>+SUMIF('Input Sheet'!$S:$S,$AL2313,'Input Sheet'!G:G)</f>
        <v>0</v>
      </c>
      <c r="AD2313" s="28">
        <f>+SUMIF('Input Sheet'!$S:$S,$AL2313,'Input Sheet'!H:H)</f>
        <v>0</v>
      </c>
      <c r="AE2313" s="28">
        <f>+SUMIF('Input Sheet'!$S:$S,$AL2313,'Input Sheet'!I:I)</f>
        <v>0</v>
      </c>
      <c r="AF2313" s="28">
        <f>+SUMIF('Input Sheet'!$S:$S,$AL2313,'Input Sheet'!J:J)</f>
        <v>0</v>
      </c>
      <c r="AG2313" s="28">
        <f>+SUMIF('Input Sheet'!$S:$S,$AL2313,'Input Sheet'!K:K)</f>
        <v>0</v>
      </c>
      <c r="AH2313" s="28">
        <f>+SUMIF('Input Sheet'!$S:$S,$AL2313,'Input Sheet'!L:L)</f>
        <v>0</v>
      </c>
      <c r="AI2313" s="28">
        <f>+SUMIF('Input Sheet'!$S:$S,$AL2313,'Input Sheet'!M:M)</f>
        <v>0</v>
      </c>
      <c r="AJ2313" s="28">
        <f>+SUMIF('Input Sheet'!$S:$S,$AL2313,'Input Sheet'!N:N)</f>
        <v>0</v>
      </c>
      <c r="AK2313" s="28"/>
      <c r="AL2313" s="27" t="str">
        <f t="shared" si="183"/>
        <v>160-7457</v>
      </c>
      <c r="AM2313" s="34" t="str">
        <f t="shared" si="184"/>
        <v>F&amp;I</v>
      </c>
      <c r="AN2313" s="34" t="str">
        <f t="shared" si="185"/>
        <v>F&amp;IOther Expenses per vehicle retailed</v>
      </c>
      <c r="AO2313" s="35"/>
      <c r="AP2313" s="35"/>
      <c r="AQ2313" s="35"/>
    </row>
    <row r="2314" spans="1:43" x14ac:dyDescent="0.25">
      <c r="A2314" s="27" t="s">
        <v>103</v>
      </c>
      <c r="B2314" s="27" t="s">
        <v>104</v>
      </c>
      <c r="C2314" s="27" t="s">
        <v>657</v>
      </c>
      <c r="D2314" s="27" t="s">
        <v>175</v>
      </c>
      <c r="E2314" s="27" t="s">
        <v>662</v>
      </c>
      <c r="F2314" s="27" t="s">
        <v>772</v>
      </c>
      <c r="G2314" s="27" t="s">
        <v>773</v>
      </c>
      <c r="H2314" s="34" t="s">
        <v>14</v>
      </c>
      <c r="I2314" s="34" t="s">
        <v>754</v>
      </c>
      <c r="J2314" s="34" t="str">
        <f t="shared" si="181"/>
        <v>F&amp;IOther Expenses per vehicle retailed</v>
      </c>
      <c r="K2314" s="34" t="str">
        <f t="shared" si="182"/>
        <v>260F&amp;I Other expenses - Toyota</v>
      </c>
      <c r="L2314" s="28">
        <f>+SUMIF('TB 4-24'!M:M,$AL2314,'TB 4-24'!G:G)</f>
        <v>0</v>
      </c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>
        <f>+SUMIF('Input Sheet'!$S:$S,$AL2314,'Input Sheet'!C:C)</f>
        <v>0</v>
      </c>
      <c r="Z2314" s="28">
        <f>+SUMIF('Input Sheet'!$S:$S,$AL2314,'Input Sheet'!D:D)</f>
        <v>0</v>
      </c>
      <c r="AA2314" s="28">
        <f>+SUMIF('Input Sheet'!$S:$S,$AL2314,'Input Sheet'!E:E)</f>
        <v>0</v>
      </c>
      <c r="AB2314" s="28">
        <f>+SUMIF('Input Sheet'!$S:$S,$AL2314,'Input Sheet'!F:F)</f>
        <v>0</v>
      </c>
      <c r="AC2314" s="28">
        <f>+SUMIF('Input Sheet'!$S:$S,$AL2314,'Input Sheet'!G:G)</f>
        <v>0</v>
      </c>
      <c r="AD2314" s="28">
        <f>+SUMIF('Input Sheet'!$S:$S,$AL2314,'Input Sheet'!H:H)</f>
        <v>0</v>
      </c>
      <c r="AE2314" s="28">
        <f>+SUMIF('Input Sheet'!$S:$S,$AL2314,'Input Sheet'!I:I)</f>
        <v>0</v>
      </c>
      <c r="AF2314" s="28">
        <f>+SUMIF('Input Sheet'!$S:$S,$AL2314,'Input Sheet'!J:J)</f>
        <v>0</v>
      </c>
      <c r="AG2314" s="28">
        <f>+SUMIF('Input Sheet'!$S:$S,$AL2314,'Input Sheet'!K:K)</f>
        <v>0</v>
      </c>
      <c r="AH2314" s="28">
        <f>+SUMIF('Input Sheet'!$S:$S,$AL2314,'Input Sheet'!L:L)</f>
        <v>0</v>
      </c>
      <c r="AI2314" s="28">
        <f>+SUMIF('Input Sheet'!$S:$S,$AL2314,'Input Sheet'!M:M)</f>
        <v>0</v>
      </c>
      <c r="AJ2314" s="28">
        <f>+SUMIF('Input Sheet'!$S:$S,$AL2314,'Input Sheet'!N:N)</f>
        <v>0</v>
      </c>
      <c r="AK2314" s="28"/>
      <c r="AL2314" s="27" t="str">
        <f t="shared" si="183"/>
        <v>260-7457</v>
      </c>
      <c r="AM2314" s="34" t="str">
        <f t="shared" si="184"/>
        <v>F&amp;I</v>
      </c>
      <c r="AN2314" s="34" t="str">
        <f t="shared" si="185"/>
        <v>F&amp;IOther Expenses per vehicle retailed</v>
      </c>
      <c r="AO2314" s="35"/>
      <c r="AP2314" s="35"/>
      <c r="AQ2314" s="35"/>
    </row>
    <row r="2315" spans="1:43" x14ac:dyDescent="0.25">
      <c r="A2315" s="27" t="s">
        <v>103</v>
      </c>
      <c r="B2315" s="27" t="s">
        <v>104</v>
      </c>
      <c r="C2315" s="27" t="s">
        <v>663</v>
      </c>
      <c r="D2315" s="27" t="s">
        <v>175</v>
      </c>
      <c r="E2315" s="27" t="s">
        <v>670</v>
      </c>
      <c r="F2315" s="27" t="s">
        <v>772</v>
      </c>
      <c r="G2315" s="27" t="s">
        <v>773</v>
      </c>
      <c r="H2315" s="34" t="s">
        <v>14</v>
      </c>
      <c r="I2315" s="34" t="s">
        <v>754</v>
      </c>
      <c r="J2315" s="34" t="str">
        <f t="shared" si="181"/>
        <v>F&amp;IOther Expenses per vehicle retailed</v>
      </c>
      <c r="K2315" s="34" t="str">
        <f t="shared" si="182"/>
        <v>460F&amp;I Other expenses - Toyota</v>
      </c>
      <c r="L2315" s="28">
        <f>+SUMIF('TB 4-24'!M:M,$AL2315,'TB 4-24'!G:G)</f>
        <v>0</v>
      </c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>
        <f>+SUMIF('Input Sheet'!$S:$S,$AL2315,'Input Sheet'!C:C)</f>
        <v>0</v>
      </c>
      <c r="Z2315" s="28">
        <f>+SUMIF('Input Sheet'!$S:$S,$AL2315,'Input Sheet'!D:D)</f>
        <v>0</v>
      </c>
      <c r="AA2315" s="28">
        <f>+SUMIF('Input Sheet'!$S:$S,$AL2315,'Input Sheet'!E:E)</f>
        <v>0</v>
      </c>
      <c r="AB2315" s="28">
        <f>+SUMIF('Input Sheet'!$S:$S,$AL2315,'Input Sheet'!F:F)</f>
        <v>0</v>
      </c>
      <c r="AC2315" s="28">
        <f>+SUMIF('Input Sheet'!$S:$S,$AL2315,'Input Sheet'!G:G)</f>
        <v>0</v>
      </c>
      <c r="AD2315" s="28">
        <f>+SUMIF('Input Sheet'!$S:$S,$AL2315,'Input Sheet'!H:H)</f>
        <v>0</v>
      </c>
      <c r="AE2315" s="28">
        <f>+SUMIF('Input Sheet'!$S:$S,$AL2315,'Input Sheet'!I:I)</f>
        <v>0</v>
      </c>
      <c r="AF2315" s="28">
        <f>+SUMIF('Input Sheet'!$S:$S,$AL2315,'Input Sheet'!J:J)</f>
        <v>0</v>
      </c>
      <c r="AG2315" s="28">
        <f>+SUMIF('Input Sheet'!$S:$S,$AL2315,'Input Sheet'!K:K)</f>
        <v>0</v>
      </c>
      <c r="AH2315" s="28">
        <f>+SUMIF('Input Sheet'!$S:$S,$AL2315,'Input Sheet'!L:L)</f>
        <v>0</v>
      </c>
      <c r="AI2315" s="28">
        <f>+SUMIF('Input Sheet'!$S:$S,$AL2315,'Input Sheet'!M:M)</f>
        <v>0</v>
      </c>
      <c r="AJ2315" s="28">
        <f>+SUMIF('Input Sheet'!$S:$S,$AL2315,'Input Sheet'!N:N)</f>
        <v>0</v>
      </c>
      <c r="AK2315" s="28"/>
      <c r="AL2315" s="27" t="str">
        <f t="shared" si="183"/>
        <v>460-7457</v>
      </c>
      <c r="AM2315" s="34" t="str">
        <f t="shared" si="184"/>
        <v>F&amp;I</v>
      </c>
      <c r="AN2315" s="34" t="str">
        <f t="shared" si="185"/>
        <v>F&amp;IOther Expenses per vehicle retailed</v>
      </c>
      <c r="AO2315" s="35"/>
      <c r="AP2315" s="35"/>
      <c r="AQ2315" s="35"/>
    </row>
    <row r="2316" spans="1:43" x14ac:dyDescent="0.25">
      <c r="A2316" s="27" t="s">
        <v>103</v>
      </c>
      <c r="B2316" s="27" t="s">
        <v>104</v>
      </c>
      <c r="C2316" s="27" t="s">
        <v>671</v>
      </c>
      <c r="D2316" s="27" t="s">
        <v>175</v>
      </c>
      <c r="E2316" s="27" t="s">
        <v>676</v>
      </c>
      <c r="F2316" s="27" t="s">
        <v>772</v>
      </c>
      <c r="G2316" s="27" t="s">
        <v>773</v>
      </c>
      <c r="H2316" s="34" t="s">
        <v>14</v>
      </c>
      <c r="I2316" s="34" t="s">
        <v>754</v>
      </c>
      <c r="J2316" s="34" t="str">
        <f t="shared" si="181"/>
        <v>F&amp;IOther Expenses per vehicle retailed</v>
      </c>
      <c r="K2316" s="34" t="str">
        <f t="shared" si="182"/>
        <v>360F&amp;I Other expenses - Toyota</v>
      </c>
      <c r="L2316" s="28">
        <f>+SUMIF('TB 4-24'!M:M,$AL2316,'TB 4-24'!G:G)</f>
        <v>0</v>
      </c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>
        <f>+SUMIF('Input Sheet'!$S:$S,$AL2316,'Input Sheet'!C:C)</f>
        <v>0</v>
      </c>
      <c r="Z2316" s="28">
        <f>+SUMIF('Input Sheet'!$S:$S,$AL2316,'Input Sheet'!D:D)</f>
        <v>0</v>
      </c>
      <c r="AA2316" s="28">
        <f>+SUMIF('Input Sheet'!$S:$S,$AL2316,'Input Sheet'!E:E)</f>
        <v>0</v>
      </c>
      <c r="AB2316" s="28">
        <f>+SUMIF('Input Sheet'!$S:$S,$AL2316,'Input Sheet'!F:F)</f>
        <v>0</v>
      </c>
      <c r="AC2316" s="28">
        <f>+SUMIF('Input Sheet'!$S:$S,$AL2316,'Input Sheet'!G:G)</f>
        <v>0</v>
      </c>
      <c r="AD2316" s="28">
        <f>+SUMIF('Input Sheet'!$S:$S,$AL2316,'Input Sheet'!H:H)</f>
        <v>0</v>
      </c>
      <c r="AE2316" s="28">
        <f>+SUMIF('Input Sheet'!$S:$S,$AL2316,'Input Sheet'!I:I)</f>
        <v>0</v>
      </c>
      <c r="AF2316" s="28">
        <f>+SUMIF('Input Sheet'!$S:$S,$AL2316,'Input Sheet'!J:J)</f>
        <v>0</v>
      </c>
      <c r="AG2316" s="28">
        <f>+SUMIF('Input Sheet'!$S:$S,$AL2316,'Input Sheet'!K:K)</f>
        <v>0</v>
      </c>
      <c r="AH2316" s="28">
        <f>+SUMIF('Input Sheet'!$S:$S,$AL2316,'Input Sheet'!L:L)</f>
        <v>0</v>
      </c>
      <c r="AI2316" s="28">
        <f>+SUMIF('Input Sheet'!$S:$S,$AL2316,'Input Sheet'!M:M)</f>
        <v>0</v>
      </c>
      <c r="AJ2316" s="28">
        <f>+SUMIF('Input Sheet'!$S:$S,$AL2316,'Input Sheet'!N:N)</f>
        <v>0</v>
      </c>
      <c r="AK2316" s="28"/>
      <c r="AL2316" s="27" t="str">
        <f t="shared" si="183"/>
        <v>360-7457</v>
      </c>
      <c r="AM2316" s="34" t="str">
        <f t="shared" si="184"/>
        <v>F&amp;I</v>
      </c>
      <c r="AN2316" s="34" t="str">
        <f t="shared" si="185"/>
        <v>F&amp;IOther Expenses per vehicle retailed</v>
      </c>
      <c r="AO2316" s="35"/>
      <c r="AP2316" s="35"/>
      <c r="AQ2316" s="35"/>
    </row>
    <row r="2317" spans="1:43" x14ac:dyDescent="0.25">
      <c r="A2317" s="27" t="s">
        <v>103</v>
      </c>
      <c r="B2317" s="27" t="s">
        <v>104</v>
      </c>
      <c r="C2317" s="27" t="s">
        <v>657</v>
      </c>
      <c r="D2317" s="27" t="s">
        <v>562</v>
      </c>
      <c r="E2317" s="27" t="s">
        <v>662</v>
      </c>
      <c r="F2317" s="27" t="s">
        <v>772</v>
      </c>
      <c r="G2317" s="27" t="s">
        <v>773</v>
      </c>
      <c r="H2317" s="34" t="s">
        <v>14</v>
      </c>
      <c r="I2317" s="34" t="s">
        <v>754</v>
      </c>
      <c r="J2317" s="34" t="str">
        <f t="shared" si="181"/>
        <v>F&amp;IOther Expenses per vehicle retailed</v>
      </c>
      <c r="K2317" s="34" t="str">
        <f t="shared" si="182"/>
        <v>260F&amp;I Other expenses - Toyota</v>
      </c>
      <c r="L2317" s="28">
        <f>+SUMIF('TB 4-24'!M:M,$AL2317,'TB 4-24'!G:G)</f>
        <v>0</v>
      </c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>
        <f>+SUMIF('Input Sheet'!$S:$S,$AL2317,'Input Sheet'!C:C)</f>
        <v>0</v>
      </c>
      <c r="Z2317" s="28">
        <f>+SUMIF('Input Sheet'!$S:$S,$AL2317,'Input Sheet'!D:D)</f>
        <v>0</v>
      </c>
      <c r="AA2317" s="28">
        <f>+SUMIF('Input Sheet'!$S:$S,$AL2317,'Input Sheet'!E:E)</f>
        <v>0</v>
      </c>
      <c r="AB2317" s="28">
        <f>+SUMIF('Input Sheet'!$S:$S,$AL2317,'Input Sheet'!F:F)</f>
        <v>0</v>
      </c>
      <c r="AC2317" s="28">
        <f>+SUMIF('Input Sheet'!$S:$S,$AL2317,'Input Sheet'!G:G)</f>
        <v>0</v>
      </c>
      <c r="AD2317" s="28">
        <f>+SUMIF('Input Sheet'!$S:$S,$AL2317,'Input Sheet'!H:H)</f>
        <v>0</v>
      </c>
      <c r="AE2317" s="28">
        <f>+SUMIF('Input Sheet'!$S:$S,$AL2317,'Input Sheet'!I:I)</f>
        <v>0</v>
      </c>
      <c r="AF2317" s="28">
        <f>+SUMIF('Input Sheet'!$S:$S,$AL2317,'Input Sheet'!J:J)</f>
        <v>0</v>
      </c>
      <c r="AG2317" s="28">
        <f>+SUMIF('Input Sheet'!$S:$S,$AL2317,'Input Sheet'!K:K)</f>
        <v>0</v>
      </c>
      <c r="AH2317" s="28">
        <f>+SUMIF('Input Sheet'!$S:$S,$AL2317,'Input Sheet'!L:L)</f>
        <v>0</v>
      </c>
      <c r="AI2317" s="28">
        <f>+SUMIF('Input Sheet'!$S:$S,$AL2317,'Input Sheet'!M:M)</f>
        <v>0</v>
      </c>
      <c r="AJ2317" s="28">
        <f>+SUMIF('Input Sheet'!$S:$S,$AL2317,'Input Sheet'!N:N)</f>
        <v>0</v>
      </c>
      <c r="AK2317" s="28"/>
      <c r="AL2317" s="27" t="str">
        <f t="shared" si="183"/>
        <v>260-7458</v>
      </c>
      <c r="AM2317" s="34" t="str">
        <f t="shared" si="184"/>
        <v>F&amp;I</v>
      </c>
      <c r="AN2317" s="34" t="str">
        <f t="shared" si="185"/>
        <v>F&amp;IOther Expenses per vehicle retailed</v>
      </c>
      <c r="AO2317" s="35"/>
      <c r="AP2317" s="35"/>
      <c r="AQ2317" s="35"/>
    </row>
    <row r="2318" spans="1:43" x14ac:dyDescent="0.25">
      <c r="A2318" s="27" t="s">
        <v>103</v>
      </c>
      <c r="B2318" s="27" t="s">
        <v>104</v>
      </c>
      <c r="C2318" s="27" t="s">
        <v>663</v>
      </c>
      <c r="D2318" s="27" t="s">
        <v>562</v>
      </c>
      <c r="E2318" s="27" t="s">
        <v>670</v>
      </c>
      <c r="F2318" s="27" t="s">
        <v>772</v>
      </c>
      <c r="G2318" s="27" t="s">
        <v>773</v>
      </c>
      <c r="H2318" s="34" t="s">
        <v>14</v>
      </c>
      <c r="I2318" s="34" t="s">
        <v>754</v>
      </c>
      <c r="J2318" s="34" t="str">
        <f t="shared" si="181"/>
        <v>F&amp;IOther Expenses per vehicle retailed</v>
      </c>
      <c r="K2318" s="34" t="str">
        <f t="shared" si="182"/>
        <v>460F&amp;I Other expenses - Toyota</v>
      </c>
      <c r="L2318" s="28">
        <f>+SUMIF('TB 4-24'!M:M,$AL2318,'TB 4-24'!G:G)</f>
        <v>0</v>
      </c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>
        <f>+SUMIF('Input Sheet'!$S:$S,$AL2318,'Input Sheet'!C:C)</f>
        <v>0</v>
      </c>
      <c r="Z2318" s="28">
        <f>+SUMIF('Input Sheet'!$S:$S,$AL2318,'Input Sheet'!D:D)</f>
        <v>0</v>
      </c>
      <c r="AA2318" s="28">
        <f>+SUMIF('Input Sheet'!$S:$S,$AL2318,'Input Sheet'!E:E)</f>
        <v>0</v>
      </c>
      <c r="AB2318" s="28">
        <f>+SUMIF('Input Sheet'!$S:$S,$AL2318,'Input Sheet'!F:F)</f>
        <v>0</v>
      </c>
      <c r="AC2318" s="28">
        <f>+SUMIF('Input Sheet'!$S:$S,$AL2318,'Input Sheet'!G:G)</f>
        <v>0</v>
      </c>
      <c r="AD2318" s="28">
        <f>+SUMIF('Input Sheet'!$S:$S,$AL2318,'Input Sheet'!H:H)</f>
        <v>0</v>
      </c>
      <c r="AE2318" s="28">
        <f>+SUMIF('Input Sheet'!$S:$S,$AL2318,'Input Sheet'!I:I)</f>
        <v>0</v>
      </c>
      <c r="AF2318" s="28">
        <f>+SUMIF('Input Sheet'!$S:$S,$AL2318,'Input Sheet'!J:J)</f>
        <v>0</v>
      </c>
      <c r="AG2318" s="28">
        <f>+SUMIF('Input Sheet'!$S:$S,$AL2318,'Input Sheet'!K:K)</f>
        <v>0</v>
      </c>
      <c r="AH2318" s="28">
        <f>+SUMIF('Input Sheet'!$S:$S,$AL2318,'Input Sheet'!L:L)</f>
        <v>0</v>
      </c>
      <c r="AI2318" s="28">
        <f>+SUMIF('Input Sheet'!$S:$S,$AL2318,'Input Sheet'!M:M)</f>
        <v>0</v>
      </c>
      <c r="AJ2318" s="28">
        <f>+SUMIF('Input Sheet'!$S:$S,$AL2318,'Input Sheet'!N:N)</f>
        <v>0</v>
      </c>
      <c r="AK2318" s="28"/>
      <c r="AL2318" s="27" t="str">
        <f t="shared" si="183"/>
        <v>460-7458</v>
      </c>
      <c r="AM2318" s="34" t="str">
        <f t="shared" si="184"/>
        <v>F&amp;I</v>
      </c>
      <c r="AN2318" s="34" t="str">
        <f t="shared" si="185"/>
        <v>F&amp;IOther Expenses per vehicle retailed</v>
      </c>
      <c r="AO2318" s="35"/>
      <c r="AP2318" s="35"/>
      <c r="AQ2318" s="35"/>
    </row>
    <row r="2319" spans="1:43" x14ac:dyDescent="0.25">
      <c r="A2319" s="27" t="s">
        <v>103</v>
      </c>
      <c r="B2319" s="27" t="s">
        <v>104</v>
      </c>
      <c r="C2319" s="27" t="s">
        <v>671</v>
      </c>
      <c r="D2319" s="27" t="s">
        <v>562</v>
      </c>
      <c r="E2319" s="27" t="s">
        <v>676</v>
      </c>
      <c r="F2319" s="27" t="s">
        <v>772</v>
      </c>
      <c r="G2319" s="27" t="s">
        <v>773</v>
      </c>
      <c r="H2319" s="34" t="s">
        <v>14</v>
      </c>
      <c r="I2319" s="34" t="s">
        <v>754</v>
      </c>
      <c r="J2319" s="34" t="str">
        <f t="shared" si="181"/>
        <v>F&amp;IOther Expenses per vehicle retailed</v>
      </c>
      <c r="K2319" s="34" t="str">
        <f t="shared" si="182"/>
        <v>360F&amp;I Other expenses - Toyota</v>
      </c>
      <c r="L2319" s="28">
        <f>+SUMIF('TB 4-24'!M:M,$AL2319,'TB 4-24'!G:G)</f>
        <v>0</v>
      </c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>
        <f>+SUMIF('Input Sheet'!$S:$S,$AL2319,'Input Sheet'!C:C)</f>
        <v>0</v>
      </c>
      <c r="Z2319" s="28">
        <f>+SUMIF('Input Sheet'!$S:$S,$AL2319,'Input Sheet'!D:D)</f>
        <v>0</v>
      </c>
      <c r="AA2319" s="28">
        <f>+SUMIF('Input Sheet'!$S:$S,$AL2319,'Input Sheet'!E:E)</f>
        <v>0</v>
      </c>
      <c r="AB2319" s="28">
        <f>+SUMIF('Input Sheet'!$S:$S,$AL2319,'Input Sheet'!F:F)</f>
        <v>0</v>
      </c>
      <c r="AC2319" s="28">
        <f>+SUMIF('Input Sheet'!$S:$S,$AL2319,'Input Sheet'!G:G)</f>
        <v>0</v>
      </c>
      <c r="AD2319" s="28">
        <f>+SUMIF('Input Sheet'!$S:$S,$AL2319,'Input Sheet'!H:H)</f>
        <v>0</v>
      </c>
      <c r="AE2319" s="28">
        <f>+SUMIF('Input Sheet'!$S:$S,$AL2319,'Input Sheet'!I:I)</f>
        <v>0</v>
      </c>
      <c r="AF2319" s="28">
        <f>+SUMIF('Input Sheet'!$S:$S,$AL2319,'Input Sheet'!J:J)</f>
        <v>0</v>
      </c>
      <c r="AG2319" s="28">
        <f>+SUMIF('Input Sheet'!$S:$S,$AL2319,'Input Sheet'!K:K)</f>
        <v>0</v>
      </c>
      <c r="AH2319" s="28">
        <f>+SUMIF('Input Sheet'!$S:$S,$AL2319,'Input Sheet'!L:L)</f>
        <v>0</v>
      </c>
      <c r="AI2319" s="28">
        <f>+SUMIF('Input Sheet'!$S:$S,$AL2319,'Input Sheet'!M:M)</f>
        <v>0</v>
      </c>
      <c r="AJ2319" s="28">
        <f>+SUMIF('Input Sheet'!$S:$S,$AL2319,'Input Sheet'!N:N)</f>
        <v>0</v>
      </c>
      <c r="AK2319" s="28"/>
      <c r="AL2319" s="27" t="str">
        <f t="shared" si="183"/>
        <v>360-7458</v>
      </c>
      <c r="AM2319" s="34" t="str">
        <f t="shared" si="184"/>
        <v>F&amp;I</v>
      </c>
      <c r="AN2319" s="34" t="str">
        <f t="shared" si="185"/>
        <v>F&amp;IOther Expenses per vehicle retailed</v>
      </c>
      <c r="AO2319" s="35"/>
      <c r="AP2319" s="35"/>
      <c r="AQ2319" s="35"/>
    </row>
    <row r="2320" spans="1:43" x14ac:dyDescent="0.25">
      <c r="A2320" s="27" t="s">
        <v>103</v>
      </c>
      <c r="B2320" s="27" t="s">
        <v>104</v>
      </c>
      <c r="C2320" s="27" t="s">
        <v>657</v>
      </c>
      <c r="D2320" s="27" t="s">
        <v>269</v>
      </c>
      <c r="E2320" s="27" t="s">
        <v>662</v>
      </c>
      <c r="F2320" s="27" t="s">
        <v>772</v>
      </c>
      <c r="G2320" s="27" t="s">
        <v>773</v>
      </c>
      <c r="H2320" s="34" t="s">
        <v>14</v>
      </c>
      <c r="I2320" s="34" t="s">
        <v>754</v>
      </c>
      <c r="J2320" s="34" t="str">
        <f t="shared" si="181"/>
        <v>F&amp;IOther Expenses per vehicle retailed</v>
      </c>
      <c r="K2320" s="34" t="str">
        <f t="shared" si="182"/>
        <v>260F&amp;I Other expenses - Toyota</v>
      </c>
      <c r="L2320" s="28">
        <f>+SUMIF('TB 4-24'!M:M,$AL2320,'TB 4-24'!G:G)</f>
        <v>0</v>
      </c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>
        <f>+SUMIF('Input Sheet'!$S:$S,$AL2320,'Input Sheet'!C:C)</f>
        <v>0</v>
      </c>
      <c r="Z2320" s="28">
        <f>+SUMIF('Input Sheet'!$S:$S,$AL2320,'Input Sheet'!D:D)</f>
        <v>0</v>
      </c>
      <c r="AA2320" s="28">
        <f>+SUMIF('Input Sheet'!$S:$S,$AL2320,'Input Sheet'!E:E)</f>
        <v>0</v>
      </c>
      <c r="AB2320" s="28">
        <f>+SUMIF('Input Sheet'!$S:$S,$AL2320,'Input Sheet'!F:F)</f>
        <v>0</v>
      </c>
      <c r="AC2320" s="28">
        <f>+SUMIF('Input Sheet'!$S:$S,$AL2320,'Input Sheet'!G:G)</f>
        <v>0</v>
      </c>
      <c r="AD2320" s="28">
        <f>+SUMIF('Input Sheet'!$S:$S,$AL2320,'Input Sheet'!H:H)</f>
        <v>0</v>
      </c>
      <c r="AE2320" s="28">
        <f>+SUMIF('Input Sheet'!$S:$S,$AL2320,'Input Sheet'!I:I)</f>
        <v>0</v>
      </c>
      <c r="AF2320" s="28">
        <f>+SUMIF('Input Sheet'!$S:$S,$AL2320,'Input Sheet'!J:J)</f>
        <v>0</v>
      </c>
      <c r="AG2320" s="28">
        <f>+SUMIF('Input Sheet'!$S:$S,$AL2320,'Input Sheet'!K:K)</f>
        <v>0</v>
      </c>
      <c r="AH2320" s="28">
        <f>+SUMIF('Input Sheet'!$S:$S,$AL2320,'Input Sheet'!L:L)</f>
        <v>0</v>
      </c>
      <c r="AI2320" s="28">
        <f>+SUMIF('Input Sheet'!$S:$S,$AL2320,'Input Sheet'!M:M)</f>
        <v>0</v>
      </c>
      <c r="AJ2320" s="28">
        <f>+SUMIF('Input Sheet'!$S:$S,$AL2320,'Input Sheet'!N:N)</f>
        <v>0</v>
      </c>
      <c r="AK2320" s="28"/>
      <c r="AL2320" s="27" t="str">
        <f t="shared" si="183"/>
        <v>260-7650</v>
      </c>
      <c r="AM2320" s="34" t="str">
        <f t="shared" si="184"/>
        <v>F&amp;I</v>
      </c>
      <c r="AN2320" s="34" t="str">
        <f t="shared" si="185"/>
        <v>F&amp;IOther Expenses per vehicle retailed</v>
      </c>
      <c r="AO2320" s="35"/>
      <c r="AP2320" s="35"/>
      <c r="AQ2320" s="35"/>
    </row>
    <row r="2321" spans="1:43" x14ac:dyDescent="0.25">
      <c r="A2321" s="27" t="s">
        <v>103</v>
      </c>
      <c r="B2321" s="27" t="s">
        <v>104</v>
      </c>
      <c r="C2321" s="27" t="s">
        <v>663</v>
      </c>
      <c r="D2321" s="27" t="s">
        <v>269</v>
      </c>
      <c r="E2321" s="27" t="s">
        <v>670</v>
      </c>
      <c r="F2321" s="27" t="s">
        <v>772</v>
      </c>
      <c r="G2321" s="27" t="s">
        <v>773</v>
      </c>
      <c r="H2321" s="34" t="s">
        <v>14</v>
      </c>
      <c r="I2321" s="34" t="s">
        <v>754</v>
      </c>
      <c r="J2321" s="34" t="str">
        <f t="shared" si="181"/>
        <v>F&amp;IOther Expenses per vehicle retailed</v>
      </c>
      <c r="K2321" s="34" t="str">
        <f t="shared" si="182"/>
        <v>460F&amp;I Other expenses - Toyota</v>
      </c>
      <c r="L2321" s="28">
        <f>+SUMIF('TB 4-24'!M:M,$AL2321,'TB 4-24'!G:G)</f>
        <v>0</v>
      </c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>
        <f>+SUMIF('Input Sheet'!$S:$S,$AL2321,'Input Sheet'!C:C)</f>
        <v>0</v>
      </c>
      <c r="Z2321" s="28">
        <f>+SUMIF('Input Sheet'!$S:$S,$AL2321,'Input Sheet'!D:D)</f>
        <v>0</v>
      </c>
      <c r="AA2321" s="28">
        <f>+SUMIF('Input Sheet'!$S:$S,$AL2321,'Input Sheet'!E:E)</f>
        <v>0</v>
      </c>
      <c r="AB2321" s="28">
        <f>+SUMIF('Input Sheet'!$S:$S,$AL2321,'Input Sheet'!F:F)</f>
        <v>0</v>
      </c>
      <c r="AC2321" s="28">
        <f>+SUMIF('Input Sheet'!$S:$S,$AL2321,'Input Sheet'!G:G)</f>
        <v>0</v>
      </c>
      <c r="AD2321" s="28">
        <f>+SUMIF('Input Sheet'!$S:$S,$AL2321,'Input Sheet'!H:H)</f>
        <v>0</v>
      </c>
      <c r="AE2321" s="28">
        <f>+SUMIF('Input Sheet'!$S:$S,$AL2321,'Input Sheet'!I:I)</f>
        <v>0</v>
      </c>
      <c r="AF2321" s="28">
        <f>+SUMIF('Input Sheet'!$S:$S,$AL2321,'Input Sheet'!J:J)</f>
        <v>0</v>
      </c>
      <c r="AG2321" s="28">
        <f>+SUMIF('Input Sheet'!$S:$S,$AL2321,'Input Sheet'!K:K)</f>
        <v>0</v>
      </c>
      <c r="AH2321" s="28">
        <f>+SUMIF('Input Sheet'!$S:$S,$AL2321,'Input Sheet'!L:L)</f>
        <v>0</v>
      </c>
      <c r="AI2321" s="28">
        <f>+SUMIF('Input Sheet'!$S:$S,$AL2321,'Input Sheet'!M:M)</f>
        <v>0</v>
      </c>
      <c r="AJ2321" s="28">
        <f>+SUMIF('Input Sheet'!$S:$S,$AL2321,'Input Sheet'!N:N)</f>
        <v>0</v>
      </c>
      <c r="AK2321" s="28"/>
      <c r="AL2321" s="27" t="str">
        <f t="shared" si="183"/>
        <v>460-7650</v>
      </c>
      <c r="AM2321" s="34" t="str">
        <f t="shared" si="184"/>
        <v>F&amp;I</v>
      </c>
      <c r="AN2321" s="34" t="str">
        <f t="shared" si="185"/>
        <v>F&amp;IOther Expenses per vehicle retailed</v>
      </c>
      <c r="AO2321" s="35"/>
      <c r="AP2321" s="35"/>
      <c r="AQ2321" s="35"/>
    </row>
    <row r="2322" spans="1:43" x14ac:dyDescent="0.25">
      <c r="A2322" s="27" t="s">
        <v>103</v>
      </c>
      <c r="B2322" s="27" t="s">
        <v>104</v>
      </c>
      <c r="C2322" s="27" t="s">
        <v>671</v>
      </c>
      <c r="D2322" s="27" t="s">
        <v>269</v>
      </c>
      <c r="E2322" s="27" t="s">
        <v>676</v>
      </c>
      <c r="F2322" s="27" t="s">
        <v>772</v>
      </c>
      <c r="G2322" s="27" t="s">
        <v>773</v>
      </c>
      <c r="H2322" s="34" t="s">
        <v>14</v>
      </c>
      <c r="I2322" s="34" t="s">
        <v>754</v>
      </c>
      <c r="J2322" s="34" t="str">
        <f t="shared" si="181"/>
        <v>F&amp;IOther Expenses per vehicle retailed</v>
      </c>
      <c r="K2322" s="34" t="str">
        <f t="shared" si="182"/>
        <v>360F&amp;I Other expenses - Toyota</v>
      </c>
      <c r="L2322" s="28">
        <f>+SUMIF('TB 4-24'!M:M,$AL2322,'TB 4-24'!G:G)</f>
        <v>0</v>
      </c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>
        <f>+SUMIF('Input Sheet'!$S:$S,$AL2322,'Input Sheet'!C:C)</f>
        <v>0</v>
      </c>
      <c r="Z2322" s="28">
        <f>+SUMIF('Input Sheet'!$S:$S,$AL2322,'Input Sheet'!D:D)</f>
        <v>0</v>
      </c>
      <c r="AA2322" s="28">
        <f>+SUMIF('Input Sheet'!$S:$S,$AL2322,'Input Sheet'!E:E)</f>
        <v>0</v>
      </c>
      <c r="AB2322" s="28">
        <f>+SUMIF('Input Sheet'!$S:$S,$AL2322,'Input Sheet'!F:F)</f>
        <v>0</v>
      </c>
      <c r="AC2322" s="28">
        <f>+SUMIF('Input Sheet'!$S:$S,$AL2322,'Input Sheet'!G:G)</f>
        <v>0</v>
      </c>
      <c r="AD2322" s="28">
        <f>+SUMIF('Input Sheet'!$S:$S,$AL2322,'Input Sheet'!H:H)</f>
        <v>0</v>
      </c>
      <c r="AE2322" s="28">
        <f>+SUMIF('Input Sheet'!$S:$S,$AL2322,'Input Sheet'!I:I)</f>
        <v>0</v>
      </c>
      <c r="AF2322" s="28">
        <f>+SUMIF('Input Sheet'!$S:$S,$AL2322,'Input Sheet'!J:J)</f>
        <v>0</v>
      </c>
      <c r="AG2322" s="28">
        <f>+SUMIF('Input Sheet'!$S:$S,$AL2322,'Input Sheet'!K:K)</f>
        <v>0</v>
      </c>
      <c r="AH2322" s="28">
        <f>+SUMIF('Input Sheet'!$S:$S,$AL2322,'Input Sheet'!L:L)</f>
        <v>0</v>
      </c>
      <c r="AI2322" s="28">
        <f>+SUMIF('Input Sheet'!$S:$S,$AL2322,'Input Sheet'!M:M)</f>
        <v>0</v>
      </c>
      <c r="AJ2322" s="28">
        <f>+SUMIF('Input Sheet'!$S:$S,$AL2322,'Input Sheet'!N:N)</f>
        <v>0</v>
      </c>
      <c r="AK2322" s="28"/>
      <c r="AL2322" s="27" t="str">
        <f t="shared" si="183"/>
        <v>360-7650</v>
      </c>
      <c r="AM2322" s="34" t="str">
        <f t="shared" si="184"/>
        <v>F&amp;I</v>
      </c>
      <c r="AN2322" s="34" t="str">
        <f t="shared" si="185"/>
        <v>F&amp;IOther Expenses per vehicle retailed</v>
      </c>
      <c r="AO2322" s="35"/>
      <c r="AP2322" s="35"/>
      <c r="AQ2322" s="35"/>
    </row>
    <row r="2323" spans="1:43" x14ac:dyDescent="0.25">
      <c r="A2323" s="27" t="s">
        <v>103</v>
      </c>
      <c r="B2323" s="27" t="s">
        <v>104</v>
      </c>
      <c r="C2323" s="27" t="s">
        <v>104</v>
      </c>
      <c r="D2323" s="27" t="s">
        <v>269</v>
      </c>
      <c r="E2323" s="27" t="s">
        <v>679</v>
      </c>
      <c r="F2323" s="27" t="s">
        <v>772</v>
      </c>
      <c r="G2323" s="27" t="s">
        <v>773</v>
      </c>
      <c r="H2323" s="34" t="s">
        <v>14</v>
      </c>
      <c r="I2323" s="34" t="s">
        <v>754</v>
      </c>
      <c r="J2323" s="34" t="str">
        <f t="shared" si="181"/>
        <v>F&amp;IOther Expenses per vehicle retailed</v>
      </c>
      <c r="K2323" s="34" t="str">
        <f t="shared" si="182"/>
        <v>160F&amp;I Other expenses - Toyota</v>
      </c>
      <c r="L2323" s="28">
        <f>+SUMIF('TB 4-24'!M:M,$AL2323,'TB 4-24'!G:G)</f>
        <v>0</v>
      </c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>
        <f>+SUMIF('Input Sheet'!$S:$S,$AL2323,'Input Sheet'!C:C)</f>
        <v>0</v>
      </c>
      <c r="Z2323" s="28">
        <f>+SUMIF('Input Sheet'!$S:$S,$AL2323,'Input Sheet'!D:D)</f>
        <v>0</v>
      </c>
      <c r="AA2323" s="28">
        <f>+SUMIF('Input Sheet'!$S:$S,$AL2323,'Input Sheet'!E:E)</f>
        <v>0</v>
      </c>
      <c r="AB2323" s="28">
        <f>+SUMIF('Input Sheet'!$S:$S,$AL2323,'Input Sheet'!F:F)</f>
        <v>0</v>
      </c>
      <c r="AC2323" s="28">
        <f>+SUMIF('Input Sheet'!$S:$S,$AL2323,'Input Sheet'!G:G)</f>
        <v>0</v>
      </c>
      <c r="AD2323" s="28">
        <f>+SUMIF('Input Sheet'!$S:$S,$AL2323,'Input Sheet'!H:H)</f>
        <v>0</v>
      </c>
      <c r="AE2323" s="28">
        <f>+SUMIF('Input Sheet'!$S:$S,$AL2323,'Input Sheet'!I:I)</f>
        <v>0</v>
      </c>
      <c r="AF2323" s="28">
        <f>+SUMIF('Input Sheet'!$S:$S,$AL2323,'Input Sheet'!J:J)</f>
        <v>0</v>
      </c>
      <c r="AG2323" s="28">
        <f>+SUMIF('Input Sheet'!$S:$S,$AL2323,'Input Sheet'!K:K)</f>
        <v>0</v>
      </c>
      <c r="AH2323" s="28">
        <f>+SUMIF('Input Sheet'!$S:$S,$AL2323,'Input Sheet'!L:L)</f>
        <v>0</v>
      </c>
      <c r="AI2323" s="28">
        <f>+SUMIF('Input Sheet'!$S:$S,$AL2323,'Input Sheet'!M:M)</f>
        <v>0</v>
      </c>
      <c r="AJ2323" s="28">
        <f>+SUMIF('Input Sheet'!$S:$S,$AL2323,'Input Sheet'!N:N)</f>
        <v>0</v>
      </c>
      <c r="AK2323" s="28"/>
      <c r="AL2323" s="27" t="str">
        <f t="shared" si="183"/>
        <v>160-7650</v>
      </c>
      <c r="AM2323" s="34" t="str">
        <f t="shared" si="184"/>
        <v>F&amp;I</v>
      </c>
      <c r="AN2323" s="34" t="str">
        <f t="shared" si="185"/>
        <v>F&amp;IOther Expenses per vehicle retailed</v>
      </c>
      <c r="AO2323" s="35"/>
      <c r="AP2323" s="35"/>
      <c r="AQ2323" s="35"/>
    </row>
    <row r="2324" spans="1:43" x14ac:dyDescent="0.25">
      <c r="A2324" s="27" t="s">
        <v>103</v>
      </c>
      <c r="B2324" s="27" t="s">
        <v>104</v>
      </c>
      <c r="C2324" s="27" t="s">
        <v>657</v>
      </c>
      <c r="D2324" s="27" t="s">
        <v>170</v>
      </c>
      <c r="E2324" s="27" t="s">
        <v>662</v>
      </c>
      <c r="F2324" s="27" t="s">
        <v>774</v>
      </c>
      <c r="G2324" s="27" t="s">
        <v>775</v>
      </c>
      <c r="H2324" s="34" t="s">
        <v>14</v>
      </c>
      <c r="I2324" s="34" t="s">
        <v>776</v>
      </c>
      <c r="J2324" s="34" t="str">
        <f t="shared" si="181"/>
        <v>F&amp;IF&amp;I Other Income per vehicle retailed</v>
      </c>
      <c r="K2324" s="34" t="str">
        <f t="shared" si="182"/>
        <v>260Other F&amp;I income - Toyota</v>
      </c>
      <c r="L2324" s="28">
        <f>+SUMIF('TB 4-24'!M:M,$AL2324,'TB 4-24'!G:G)</f>
        <v>0</v>
      </c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>
        <f>+SUMIF('Input Sheet'!$S:$S,$AL2324,'Input Sheet'!C:C)</f>
        <v>0</v>
      </c>
      <c r="Z2324" s="28">
        <f>+SUMIF('Input Sheet'!$S:$S,$AL2324,'Input Sheet'!D:D)</f>
        <v>0</v>
      </c>
      <c r="AA2324" s="28">
        <f>+SUMIF('Input Sheet'!$S:$S,$AL2324,'Input Sheet'!E:E)</f>
        <v>0</v>
      </c>
      <c r="AB2324" s="28">
        <f>+SUMIF('Input Sheet'!$S:$S,$AL2324,'Input Sheet'!F:F)</f>
        <v>0</v>
      </c>
      <c r="AC2324" s="28">
        <f>+SUMIF('Input Sheet'!$S:$S,$AL2324,'Input Sheet'!G:G)</f>
        <v>0</v>
      </c>
      <c r="AD2324" s="28">
        <f>+SUMIF('Input Sheet'!$S:$S,$AL2324,'Input Sheet'!H:H)</f>
        <v>0</v>
      </c>
      <c r="AE2324" s="28">
        <f>+SUMIF('Input Sheet'!$S:$S,$AL2324,'Input Sheet'!I:I)</f>
        <v>0</v>
      </c>
      <c r="AF2324" s="28">
        <f>+SUMIF('Input Sheet'!$S:$S,$AL2324,'Input Sheet'!J:J)</f>
        <v>0</v>
      </c>
      <c r="AG2324" s="28">
        <f>+SUMIF('Input Sheet'!$S:$S,$AL2324,'Input Sheet'!K:K)</f>
        <v>0</v>
      </c>
      <c r="AH2324" s="28">
        <f>+SUMIF('Input Sheet'!$S:$S,$AL2324,'Input Sheet'!L:L)</f>
        <v>0</v>
      </c>
      <c r="AI2324" s="28">
        <f>+SUMIF('Input Sheet'!$S:$S,$AL2324,'Input Sheet'!M:M)</f>
        <v>0</v>
      </c>
      <c r="AJ2324" s="28">
        <f>+SUMIF('Input Sheet'!$S:$S,$AL2324,'Input Sheet'!N:N)</f>
        <v>0</v>
      </c>
      <c r="AK2324" s="28"/>
      <c r="AL2324" s="27" t="str">
        <f t="shared" si="183"/>
        <v>260-8500</v>
      </c>
      <c r="AM2324" s="34" t="str">
        <f t="shared" si="184"/>
        <v>F&amp;I</v>
      </c>
      <c r="AN2324" s="34" t="str">
        <f t="shared" si="185"/>
        <v>F&amp;IF&amp;I Other Income per vehicle retailed</v>
      </c>
      <c r="AO2324" s="35"/>
      <c r="AP2324" s="35"/>
      <c r="AQ2324" s="35"/>
    </row>
    <row r="2325" spans="1:43" x14ac:dyDescent="0.25">
      <c r="A2325" s="27" t="s">
        <v>103</v>
      </c>
      <c r="B2325" s="27" t="s">
        <v>104</v>
      </c>
      <c r="C2325" s="27" t="s">
        <v>663</v>
      </c>
      <c r="D2325" s="27" t="s">
        <v>170</v>
      </c>
      <c r="E2325" s="27" t="s">
        <v>670</v>
      </c>
      <c r="F2325" s="27" t="s">
        <v>774</v>
      </c>
      <c r="G2325" s="27" t="s">
        <v>775</v>
      </c>
      <c r="H2325" s="34" t="s">
        <v>14</v>
      </c>
      <c r="I2325" s="34" t="s">
        <v>776</v>
      </c>
      <c r="J2325" s="34" t="str">
        <f t="shared" si="181"/>
        <v>F&amp;IF&amp;I Other Income per vehicle retailed</v>
      </c>
      <c r="K2325" s="34" t="str">
        <f t="shared" si="182"/>
        <v>460Other F&amp;I income - Toyota</v>
      </c>
      <c r="L2325" s="28">
        <f>+SUMIF('TB 4-24'!M:M,$AL2325,'TB 4-24'!G:G)</f>
        <v>0</v>
      </c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>
        <f>+SUMIF('Input Sheet'!$S:$S,$AL2325,'Input Sheet'!C:C)</f>
        <v>0</v>
      </c>
      <c r="Z2325" s="28">
        <f>+SUMIF('Input Sheet'!$S:$S,$AL2325,'Input Sheet'!D:D)</f>
        <v>0</v>
      </c>
      <c r="AA2325" s="28">
        <f>+SUMIF('Input Sheet'!$S:$S,$AL2325,'Input Sheet'!E:E)</f>
        <v>0</v>
      </c>
      <c r="AB2325" s="28">
        <f>+SUMIF('Input Sheet'!$S:$S,$AL2325,'Input Sheet'!F:F)</f>
        <v>0</v>
      </c>
      <c r="AC2325" s="28">
        <f>+SUMIF('Input Sheet'!$S:$S,$AL2325,'Input Sheet'!G:G)</f>
        <v>0</v>
      </c>
      <c r="AD2325" s="28">
        <f>+SUMIF('Input Sheet'!$S:$S,$AL2325,'Input Sheet'!H:H)</f>
        <v>0</v>
      </c>
      <c r="AE2325" s="28">
        <f>+SUMIF('Input Sheet'!$S:$S,$AL2325,'Input Sheet'!I:I)</f>
        <v>0</v>
      </c>
      <c r="AF2325" s="28">
        <f>+SUMIF('Input Sheet'!$S:$S,$AL2325,'Input Sheet'!J:J)</f>
        <v>0</v>
      </c>
      <c r="AG2325" s="28">
        <f>+SUMIF('Input Sheet'!$S:$S,$AL2325,'Input Sheet'!K:K)</f>
        <v>0</v>
      </c>
      <c r="AH2325" s="28">
        <f>+SUMIF('Input Sheet'!$S:$S,$AL2325,'Input Sheet'!L:L)</f>
        <v>0</v>
      </c>
      <c r="AI2325" s="28">
        <f>+SUMIF('Input Sheet'!$S:$S,$AL2325,'Input Sheet'!M:M)</f>
        <v>0</v>
      </c>
      <c r="AJ2325" s="28">
        <f>+SUMIF('Input Sheet'!$S:$S,$AL2325,'Input Sheet'!N:N)</f>
        <v>0</v>
      </c>
      <c r="AK2325" s="28"/>
      <c r="AL2325" s="27" t="str">
        <f t="shared" si="183"/>
        <v>460-8500</v>
      </c>
      <c r="AM2325" s="34" t="str">
        <f t="shared" si="184"/>
        <v>F&amp;I</v>
      </c>
      <c r="AN2325" s="34" t="str">
        <f t="shared" si="185"/>
        <v>F&amp;IF&amp;I Other Income per vehicle retailed</v>
      </c>
      <c r="AO2325" s="35"/>
      <c r="AP2325" s="35"/>
      <c r="AQ2325" s="35"/>
    </row>
    <row r="2326" spans="1:43" x14ac:dyDescent="0.25">
      <c r="A2326" s="27" t="s">
        <v>103</v>
      </c>
      <c r="B2326" s="27" t="s">
        <v>104</v>
      </c>
      <c r="C2326" s="27" t="s">
        <v>671</v>
      </c>
      <c r="D2326" s="27" t="s">
        <v>170</v>
      </c>
      <c r="E2326" s="27" t="s">
        <v>676</v>
      </c>
      <c r="F2326" s="27" t="s">
        <v>774</v>
      </c>
      <c r="G2326" s="27" t="s">
        <v>775</v>
      </c>
      <c r="H2326" s="34" t="s">
        <v>14</v>
      </c>
      <c r="I2326" s="34" t="s">
        <v>776</v>
      </c>
      <c r="J2326" s="34" t="str">
        <f t="shared" si="181"/>
        <v>F&amp;IF&amp;I Other Income per vehicle retailed</v>
      </c>
      <c r="K2326" s="34" t="str">
        <f t="shared" si="182"/>
        <v>360Other F&amp;I income - Toyota</v>
      </c>
      <c r="L2326" s="28">
        <f>+SUMIF('TB 4-24'!M:M,$AL2326,'TB 4-24'!G:G)</f>
        <v>0</v>
      </c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>
        <f>+SUMIF('Input Sheet'!$S:$S,$AL2326,'Input Sheet'!C:C)</f>
        <v>0</v>
      </c>
      <c r="Z2326" s="28">
        <f>+SUMIF('Input Sheet'!$S:$S,$AL2326,'Input Sheet'!D:D)</f>
        <v>0</v>
      </c>
      <c r="AA2326" s="28">
        <f>+SUMIF('Input Sheet'!$S:$S,$AL2326,'Input Sheet'!E:E)</f>
        <v>0</v>
      </c>
      <c r="AB2326" s="28">
        <f>+SUMIF('Input Sheet'!$S:$S,$AL2326,'Input Sheet'!F:F)</f>
        <v>0</v>
      </c>
      <c r="AC2326" s="28">
        <f>+SUMIF('Input Sheet'!$S:$S,$AL2326,'Input Sheet'!G:G)</f>
        <v>0</v>
      </c>
      <c r="AD2326" s="28">
        <f>+SUMIF('Input Sheet'!$S:$S,$AL2326,'Input Sheet'!H:H)</f>
        <v>0</v>
      </c>
      <c r="AE2326" s="28">
        <f>+SUMIF('Input Sheet'!$S:$S,$AL2326,'Input Sheet'!I:I)</f>
        <v>0</v>
      </c>
      <c r="AF2326" s="28">
        <f>+SUMIF('Input Sheet'!$S:$S,$AL2326,'Input Sheet'!J:J)</f>
        <v>0</v>
      </c>
      <c r="AG2326" s="28">
        <f>+SUMIF('Input Sheet'!$S:$S,$AL2326,'Input Sheet'!K:K)</f>
        <v>0</v>
      </c>
      <c r="AH2326" s="28">
        <f>+SUMIF('Input Sheet'!$S:$S,$AL2326,'Input Sheet'!L:L)</f>
        <v>0</v>
      </c>
      <c r="AI2326" s="28">
        <f>+SUMIF('Input Sheet'!$S:$S,$AL2326,'Input Sheet'!M:M)</f>
        <v>0</v>
      </c>
      <c r="AJ2326" s="28">
        <f>+SUMIF('Input Sheet'!$S:$S,$AL2326,'Input Sheet'!N:N)</f>
        <v>0</v>
      </c>
      <c r="AK2326" s="28"/>
      <c r="AL2326" s="27" t="str">
        <f t="shared" si="183"/>
        <v>360-8500</v>
      </c>
      <c r="AM2326" s="34" t="str">
        <f t="shared" si="184"/>
        <v>F&amp;I</v>
      </c>
      <c r="AN2326" s="34" t="str">
        <f t="shared" si="185"/>
        <v>F&amp;IF&amp;I Other Income per vehicle retailed</v>
      </c>
      <c r="AO2326" s="35"/>
      <c r="AP2326" s="35"/>
      <c r="AQ2326" s="35"/>
    </row>
    <row r="2327" spans="1:43" x14ac:dyDescent="0.25">
      <c r="A2327" s="27" t="s">
        <v>103</v>
      </c>
      <c r="B2327" s="27" t="s">
        <v>104</v>
      </c>
      <c r="C2327" s="27" t="s">
        <v>104</v>
      </c>
      <c r="D2327" s="27" t="s">
        <v>170</v>
      </c>
      <c r="E2327" s="27" t="s">
        <v>679</v>
      </c>
      <c r="F2327" s="27" t="s">
        <v>774</v>
      </c>
      <c r="G2327" s="27" t="s">
        <v>775</v>
      </c>
      <c r="H2327" s="34" t="s">
        <v>14</v>
      </c>
      <c r="I2327" s="34" t="s">
        <v>776</v>
      </c>
      <c r="J2327" s="34" t="str">
        <f t="shared" si="181"/>
        <v>F&amp;IF&amp;I Other Income per vehicle retailed</v>
      </c>
      <c r="K2327" s="34" t="str">
        <f t="shared" si="182"/>
        <v>160Other F&amp;I income - Toyota</v>
      </c>
      <c r="L2327" s="28">
        <f>+SUMIF('TB 4-24'!M:M,$AL2327,'TB 4-24'!G:G)</f>
        <v>0</v>
      </c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>
        <f>+SUMIF('Input Sheet'!$S:$S,$AL2327,'Input Sheet'!C:C)</f>
        <v>0</v>
      </c>
      <c r="Z2327" s="28">
        <f>+SUMIF('Input Sheet'!$S:$S,$AL2327,'Input Sheet'!D:D)</f>
        <v>0</v>
      </c>
      <c r="AA2327" s="28">
        <f>+SUMIF('Input Sheet'!$S:$S,$AL2327,'Input Sheet'!E:E)</f>
        <v>0</v>
      </c>
      <c r="AB2327" s="28">
        <f>+SUMIF('Input Sheet'!$S:$S,$AL2327,'Input Sheet'!F:F)</f>
        <v>0</v>
      </c>
      <c r="AC2327" s="28">
        <f>+SUMIF('Input Sheet'!$S:$S,$AL2327,'Input Sheet'!G:G)</f>
        <v>0</v>
      </c>
      <c r="AD2327" s="28">
        <f>+SUMIF('Input Sheet'!$S:$S,$AL2327,'Input Sheet'!H:H)</f>
        <v>0</v>
      </c>
      <c r="AE2327" s="28">
        <f>+SUMIF('Input Sheet'!$S:$S,$AL2327,'Input Sheet'!I:I)</f>
        <v>0</v>
      </c>
      <c r="AF2327" s="28">
        <f>+SUMIF('Input Sheet'!$S:$S,$AL2327,'Input Sheet'!J:J)</f>
        <v>0</v>
      </c>
      <c r="AG2327" s="28">
        <f>+SUMIF('Input Sheet'!$S:$S,$AL2327,'Input Sheet'!K:K)</f>
        <v>0</v>
      </c>
      <c r="AH2327" s="28">
        <f>+SUMIF('Input Sheet'!$S:$S,$AL2327,'Input Sheet'!L:L)</f>
        <v>0</v>
      </c>
      <c r="AI2327" s="28">
        <f>+SUMIF('Input Sheet'!$S:$S,$AL2327,'Input Sheet'!M:M)</f>
        <v>0</v>
      </c>
      <c r="AJ2327" s="28">
        <f>+SUMIF('Input Sheet'!$S:$S,$AL2327,'Input Sheet'!N:N)</f>
        <v>0</v>
      </c>
      <c r="AK2327" s="28"/>
      <c r="AL2327" s="27" t="str">
        <f t="shared" si="183"/>
        <v>160-8500</v>
      </c>
      <c r="AM2327" s="34" t="str">
        <f t="shared" si="184"/>
        <v>F&amp;I</v>
      </c>
      <c r="AN2327" s="34" t="str">
        <f t="shared" si="185"/>
        <v>F&amp;IF&amp;I Other Income per vehicle retailed</v>
      </c>
      <c r="AO2327" s="35"/>
      <c r="AP2327" s="35"/>
      <c r="AQ2327" s="35"/>
    </row>
    <row r="2328" spans="1:43" x14ac:dyDescent="0.25">
      <c r="A2328" s="27" t="s">
        <v>103</v>
      </c>
      <c r="B2328" s="27" t="s">
        <v>104</v>
      </c>
      <c r="C2328" s="27" t="s">
        <v>104</v>
      </c>
      <c r="D2328" s="27" t="s">
        <v>185</v>
      </c>
      <c r="E2328" s="27" t="s">
        <v>679</v>
      </c>
      <c r="F2328" s="27" t="s">
        <v>774</v>
      </c>
      <c r="G2328" s="27" t="s">
        <v>775</v>
      </c>
      <c r="H2328" s="34" t="s">
        <v>14</v>
      </c>
      <c r="I2328" s="34" t="s">
        <v>776</v>
      </c>
      <c r="J2328" s="34" t="str">
        <f t="shared" si="181"/>
        <v>F&amp;IF&amp;I Other Income per vehicle retailed</v>
      </c>
      <c r="K2328" s="34" t="str">
        <f t="shared" si="182"/>
        <v>160Other F&amp;I income - Toyota</v>
      </c>
      <c r="L2328" s="28">
        <f>+SUMIF('TB 4-24'!M:M,$AL2328,'TB 4-24'!G:G)</f>
        <v>0</v>
      </c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>
        <f>+SUMIF('Input Sheet'!$S:$S,$AL2328,'Input Sheet'!C:C)</f>
        <v>0</v>
      </c>
      <c r="Z2328" s="28">
        <f>+SUMIF('Input Sheet'!$S:$S,$AL2328,'Input Sheet'!D:D)</f>
        <v>0</v>
      </c>
      <c r="AA2328" s="28">
        <f>+SUMIF('Input Sheet'!$S:$S,$AL2328,'Input Sheet'!E:E)</f>
        <v>0</v>
      </c>
      <c r="AB2328" s="28">
        <f>+SUMIF('Input Sheet'!$S:$S,$AL2328,'Input Sheet'!F:F)</f>
        <v>0</v>
      </c>
      <c r="AC2328" s="28">
        <f>+SUMIF('Input Sheet'!$S:$S,$AL2328,'Input Sheet'!G:G)</f>
        <v>0</v>
      </c>
      <c r="AD2328" s="28">
        <f>+SUMIF('Input Sheet'!$S:$S,$AL2328,'Input Sheet'!H:H)</f>
        <v>0</v>
      </c>
      <c r="AE2328" s="28">
        <f>+SUMIF('Input Sheet'!$S:$S,$AL2328,'Input Sheet'!I:I)</f>
        <v>0</v>
      </c>
      <c r="AF2328" s="28">
        <f>+SUMIF('Input Sheet'!$S:$S,$AL2328,'Input Sheet'!J:J)</f>
        <v>0</v>
      </c>
      <c r="AG2328" s="28">
        <f>+SUMIF('Input Sheet'!$S:$S,$AL2328,'Input Sheet'!K:K)</f>
        <v>0</v>
      </c>
      <c r="AH2328" s="28">
        <f>+SUMIF('Input Sheet'!$S:$S,$AL2328,'Input Sheet'!L:L)</f>
        <v>0</v>
      </c>
      <c r="AI2328" s="28">
        <f>+SUMIF('Input Sheet'!$S:$S,$AL2328,'Input Sheet'!M:M)</f>
        <v>0</v>
      </c>
      <c r="AJ2328" s="28">
        <f>+SUMIF('Input Sheet'!$S:$S,$AL2328,'Input Sheet'!N:N)</f>
        <v>0</v>
      </c>
      <c r="AK2328" s="28"/>
      <c r="AL2328" s="27" t="str">
        <f t="shared" si="183"/>
        <v>160-8540</v>
      </c>
      <c r="AM2328" s="34" t="str">
        <f t="shared" si="184"/>
        <v>F&amp;I</v>
      </c>
      <c r="AN2328" s="34" t="str">
        <f t="shared" si="185"/>
        <v>F&amp;IF&amp;I Other Income per vehicle retailed</v>
      </c>
      <c r="AO2328" s="35"/>
      <c r="AP2328" s="35"/>
      <c r="AQ2328" s="35"/>
    </row>
    <row r="2329" spans="1:43" x14ac:dyDescent="0.25">
      <c r="A2329" s="27" t="s">
        <v>103</v>
      </c>
      <c r="B2329" s="27" t="s">
        <v>104</v>
      </c>
      <c r="C2329" s="27" t="s">
        <v>657</v>
      </c>
      <c r="D2329" s="27" t="s">
        <v>185</v>
      </c>
      <c r="E2329" s="27" t="s">
        <v>662</v>
      </c>
      <c r="F2329" s="27" t="s">
        <v>774</v>
      </c>
      <c r="G2329" s="27" t="s">
        <v>775</v>
      </c>
      <c r="H2329" s="34" t="s">
        <v>14</v>
      </c>
      <c r="I2329" s="34" t="s">
        <v>776</v>
      </c>
      <c r="J2329" s="34" t="str">
        <f t="shared" si="181"/>
        <v>F&amp;IF&amp;I Other Income per vehicle retailed</v>
      </c>
      <c r="K2329" s="34" t="str">
        <f t="shared" si="182"/>
        <v>260Other F&amp;I income - Toyota</v>
      </c>
      <c r="L2329" s="28">
        <f>+SUMIF('TB 4-24'!M:M,$AL2329,'TB 4-24'!G:G)</f>
        <v>0</v>
      </c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>
        <f>+SUMIF('Input Sheet'!$S:$S,$AL2329,'Input Sheet'!C:C)</f>
        <v>0</v>
      </c>
      <c r="Z2329" s="28">
        <f>+SUMIF('Input Sheet'!$S:$S,$AL2329,'Input Sheet'!D:D)</f>
        <v>0</v>
      </c>
      <c r="AA2329" s="28">
        <f>+SUMIF('Input Sheet'!$S:$S,$AL2329,'Input Sheet'!E:E)</f>
        <v>0</v>
      </c>
      <c r="AB2329" s="28">
        <f>+SUMIF('Input Sheet'!$S:$S,$AL2329,'Input Sheet'!F:F)</f>
        <v>0</v>
      </c>
      <c r="AC2329" s="28">
        <f>+SUMIF('Input Sheet'!$S:$S,$AL2329,'Input Sheet'!G:G)</f>
        <v>0</v>
      </c>
      <c r="AD2329" s="28">
        <f>+SUMIF('Input Sheet'!$S:$S,$AL2329,'Input Sheet'!H:H)</f>
        <v>0</v>
      </c>
      <c r="AE2329" s="28">
        <f>+SUMIF('Input Sheet'!$S:$S,$AL2329,'Input Sheet'!I:I)</f>
        <v>0</v>
      </c>
      <c r="AF2329" s="28">
        <f>+SUMIF('Input Sheet'!$S:$S,$AL2329,'Input Sheet'!J:J)</f>
        <v>0</v>
      </c>
      <c r="AG2329" s="28">
        <f>+SUMIF('Input Sheet'!$S:$S,$AL2329,'Input Sheet'!K:K)</f>
        <v>0</v>
      </c>
      <c r="AH2329" s="28">
        <f>+SUMIF('Input Sheet'!$S:$S,$AL2329,'Input Sheet'!L:L)</f>
        <v>0</v>
      </c>
      <c r="AI2329" s="28">
        <f>+SUMIF('Input Sheet'!$S:$S,$AL2329,'Input Sheet'!M:M)</f>
        <v>0</v>
      </c>
      <c r="AJ2329" s="28">
        <f>+SUMIF('Input Sheet'!$S:$S,$AL2329,'Input Sheet'!N:N)</f>
        <v>0</v>
      </c>
      <c r="AK2329" s="28"/>
      <c r="AL2329" s="27" t="str">
        <f t="shared" si="183"/>
        <v>260-8540</v>
      </c>
      <c r="AM2329" s="34" t="str">
        <f t="shared" si="184"/>
        <v>F&amp;I</v>
      </c>
      <c r="AN2329" s="34" t="str">
        <f t="shared" si="185"/>
        <v>F&amp;IF&amp;I Other Income per vehicle retailed</v>
      </c>
      <c r="AO2329" s="35"/>
      <c r="AP2329" s="35"/>
      <c r="AQ2329" s="35"/>
    </row>
    <row r="2330" spans="1:43" x14ac:dyDescent="0.25">
      <c r="A2330" s="27" t="s">
        <v>103</v>
      </c>
      <c r="B2330" s="27" t="s">
        <v>104</v>
      </c>
      <c r="C2330" s="27" t="s">
        <v>663</v>
      </c>
      <c r="D2330" s="27" t="s">
        <v>185</v>
      </c>
      <c r="E2330" s="27" t="s">
        <v>670</v>
      </c>
      <c r="F2330" s="27" t="s">
        <v>774</v>
      </c>
      <c r="G2330" s="27" t="s">
        <v>775</v>
      </c>
      <c r="H2330" s="34" t="s">
        <v>14</v>
      </c>
      <c r="I2330" s="34" t="s">
        <v>776</v>
      </c>
      <c r="J2330" s="34" t="str">
        <f t="shared" si="181"/>
        <v>F&amp;IF&amp;I Other Income per vehicle retailed</v>
      </c>
      <c r="K2330" s="34" t="str">
        <f t="shared" si="182"/>
        <v>460Other F&amp;I income - Toyota</v>
      </c>
      <c r="L2330" s="28">
        <f>+SUMIF('TB 4-24'!M:M,$AL2330,'TB 4-24'!G:G)</f>
        <v>0</v>
      </c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>
        <f>+SUMIF('Input Sheet'!$S:$S,$AL2330,'Input Sheet'!C:C)</f>
        <v>0</v>
      </c>
      <c r="Z2330" s="28">
        <f>+SUMIF('Input Sheet'!$S:$S,$AL2330,'Input Sheet'!D:D)</f>
        <v>0</v>
      </c>
      <c r="AA2330" s="28">
        <f>+SUMIF('Input Sheet'!$S:$S,$AL2330,'Input Sheet'!E:E)</f>
        <v>0</v>
      </c>
      <c r="AB2330" s="28">
        <f>+SUMIF('Input Sheet'!$S:$S,$AL2330,'Input Sheet'!F:F)</f>
        <v>0</v>
      </c>
      <c r="AC2330" s="28">
        <f>+SUMIF('Input Sheet'!$S:$S,$AL2330,'Input Sheet'!G:G)</f>
        <v>0</v>
      </c>
      <c r="AD2330" s="28">
        <f>+SUMIF('Input Sheet'!$S:$S,$AL2330,'Input Sheet'!H:H)</f>
        <v>0</v>
      </c>
      <c r="AE2330" s="28">
        <f>+SUMIF('Input Sheet'!$S:$S,$AL2330,'Input Sheet'!I:I)</f>
        <v>0</v>
      </c>
      <c r="AF2330" s="28">
        <f>+SUMIF('Input Sheet'!$S:$S,$AL2330,'Input Sheet'!J:J)</f>
        <v>0</v>
      </c>
      <c r="AG2330" s="28">
        <f>+SUMIF('Input Sheet'!$S:$S,$AL2330,'Input Sheet'!K:K)</f>
        <v>0</v>
      </c>
      <c r="AH2330" s="28">
        <f>+SUMIF('Input Sheet'!$S:$S,$AL2330,'Input Sheet'!L:L)</f>
        <v>0</v>
      </c>
      <c r="AI2330" s="28">
        <f>+SUMIF('Input Sheet'!$S:$S,$AL2330,'Input Sheet'!M:M)</f>
        <v>0</v>
      </c>
      <c r="AJ2330" s="28">
        <f>+SUMIF('Input Sheet'!$S:$S,$AL2330,'Input Sheet'!N:N)</f>
        <v>0</v>
      </c>
      <c r="AK2330" s="28"/>
      <c r="AL2330" s="27" t="str">
        <f t="shared" si="183"/>
        <v>460-8540</v>
      </c>
      <c r="AM2330" s="34" t="str">
        <f t="shared" si="184"/>
        <v>F&amp;I</v>
      </c>
      <c r="AN2330" s="34" t="str">
        <f t="shared" si="185"/>
        <v>F&amp;IF&amp;I Other Income per vehicle retailed</v>
      </c>
      <c r="AO2330" s="35"/>
      <c r="AP2330" s="35"/>
      <c r="AQ2330" s="35"/>
    </row>
    <row r="2331" spans="1:43" x14ac:dyDescent="0.25">
      <c r="A2331" s="27" t="s">
        <v>103</v>
      </c>
      <c r="B2331" s="27" t="s">
        <v>104</v>
      </c>
      <c r="C2331" s="27" t="s">
        <v>671</v>
      </c>
      <c r="D2331" s="27" t="s">
        <v>185</v>
      </c>
      <c r="E2331" s="27" t="s">
        <v>676</v>
      </c>
      <c r="F2331" s="27" t="s">
        <v>774</v>
      </c>
      <c r="G2331" s="27" t="s">
        <v>775</v>
      </c>
      <c r="H2331" s="34" t="s">
        <v>14</v>
      </c>
      <c r="I2331" s="34" t="s">
        <v>776</v>
      </c>
      <c r="J2331" s="34" t="str">
        <f t="shared" si="181"/>
        <v>F&amp;IF&amp;I Other Income per vehicle retailed</v>
      </c>
      <c r="K2331" s="34" t="str">
        <f t="shared" si="182"/>
        <v>360Other F&amp;I income - Toyota</v>
      </c>
      <c r="L2331" s="28">
        <f>+SUMIF('TB 4-24'!M:M,$AL2331,'TB 4-24'!G:G)</f>
        <v>0</v>
      </c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>
        <f>+SUMIF('Input Sheet'!$S:$S,$AL2331,'Input Sheet'!C:C)</f>
        <v>0</v>
      </c>
      <c r="Z2331" s="28">
        <f>+SUMIF('Input Sheet'!$S:$S,$AL2331,'Input Sheet'!D:D)</f>
        <v>0</v>
      </c>
      <c r="AA2331" s="28">
        <f>+SUMIF('Input Sheet'!$S:$S,$AL2331,'Input Sheet'!E:E)</f>
        <v>0</v>
      </c>
      <c r="AB2331" s="28">
        <f>+SUMIF('Input Sheet'!$S:$S,$AL2331,'Input Sheet'!F:F)</f>
        <v>0</v>
      </c>
      <c r="AC2331" s="28">
        <f>+SUMIF('Input Sheet'!$S:$S,$AL2331,'Input Sheet'!G:G)</f>
        <v>0</v>
      </c>
      <c r="AD2331" s="28">
        <f>+SUMIF('Input Sheet'!$S:$S,$AL2331,'Input Sheet'!H:H)</f>
        <v>0</v>
      </c>
      <c r="AE2331" s="28">
        <f>+SUMIF('Input Sheet'!$S:$S,$AL2331,'Input Sheet'!I:I)</f>
        <v>0</v>
      </c>
      <c r="AF2331" s="28">
        <f>+SUMIF('Input Sheet'!$S:$S,$AL2331,'Input Sheet'!J:J)</f>
        <v>0</v>
      </c>
      <c r="AG2331" s="28">
        <f>+SUMIF('Input Sheet'!$S:$S,$AL2331,'Input Sheet'!K:K)</f>
        <v>0</v>
      </c>
      <c r="AH2331" s="28">
        <f>+SUMIF('Input Sheet'!$S:$S,$AL2331,'Input Sheet'!L:L)</f>
        <v>0</v>
      </c>
      <c r="AI2331" s="28">
        <f>+SUMIF('Input Sheet'!$S:$S,$AL2331,'Input Sheet'!M:M)</f>
        <v>0</v>
      </c>
      <c r="AJ2331" s="28">
        <f>+SUMIF('Input Sheet'!$S:$S,$AL2331,'Input Sheet'!N:N)</f>
        <v>0</v>
      </c>
      <c r="AK2331" s="28"/>
      <c r="AL2331" s="27" t="str">
        <f t="shared" si="183"/>
        <v>360-8540</v>
      </c>
      <c r="AM2331" s="34" t="str">
        <f t="shared" si="184"/>
        <v>F&amp;I</v>
      </c>
      <c r="AN2331" s="34" t="str">
        <f t="shared" si="185"/>
        <v>F&amp;IF&amp;I Other Income per vehicle retailed</v>
      </c>
      <c r="AO2331" s="35"/>
      <c r="AP2331" s="35"/>
      <c r="AQ2331" s="35"/>
    </row>
    <row r="2332" spans="1:43" x14ac:dyDescent="0.25">
      <c r="A2332" s="27" t="s">
        <v>103</v>
      </c>
      <c r="B2332" s="27" t="s">
        <v>104</v>
      </c>
      <c r="C2332" s="27" t="s">
        <v>657</v>
      </c>
      <c r="D2332" s="27" t="s">
        <v>272</v>
      </c>
      <c r="E2332" s="27" t="s">
        <v>662</v>
      </c>
      <c r="F2332" s="27" t="s">
        <v>774</v>
      </c>
      <c r="G2332" s="27" t="s">
        <v>775</v>
      </c>
      <c r="H2332" s="34" t="s">
        <v>14</v>
      </c>
      <c r="I2332" s="34" t="s">
        <v>776</v>
      </c>
      <c r="J2332" s="34" t="str">
        <f t="shared" si="181"/>
        <v>F&amp;IF&amp;I Other Income per vehicle retailed</v>
      </c>
      <c r="K2332" s="34" t="str">
        <f t="shared" si="182"/>
        <v>260Other F&amp;I income - Toyota</v>
      </c>
      <c r="L2332" s="28">
        <f>+SUMIF('TB 4-24'!M:M,$AL2332,'TB 4-24'!G:G)</f>
        <v>0</v>
      </c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>
        <f>+SUMIF('Input Sheet'!$S:$S,$AL2332,'Input Sheet'!C:C)</f>
        <v>0</v>
      </c>
      <c r="Z2332" s="28">
        <f>+SUMIF('Input Sheet'!$S:$S,$AL2332,'Input Sheet'!D:D)</f>
        <v>0</v>
      </c>
      <c r="AA2332" s="28">
        <f>+SUMIF('Input Sheet'!$S:$S,$AL2332,'Input Sheet'!E:E)</f>
        <v>0</v>
      </c>
      <c r="AB2332" s="28">
        <f>+SUMIF('Input Sheet'!$S:$S,$AL2332,'Input Sheet'!F:F)</f>
        <v>0</v>
      </c>
      <c r="AC2332" s="28">
        <f>+SUMIF('Input Sheet'!$S:$S,$AL2332,'Input Sheet'!G:G)</f>
        <v>0</v>
      </c>
      <c r="AD2332" s="28">
        <f>+SUMIF('Input Sheet'!$S:$S,$AL2332,'Input Sheet'!H:H)</f>
        <v>0</v>
      </c>
      <c r="AE2332" s="28">
        <f>+SUMIF('Input Sheet'!$S:$S,$AL2332,'Input Sheet'!I:I)</f>
        <v>0</v>
      </c>
      <c r="AF2332" s="28">
        <f>+SUMIF('Input Sheet'!$S:$S,$AL2332,'Input Sheet'!J:J)</f>
        <v>0</v>
      </c>
      <c r="AG2332" s="28">
        <f>+SUMIF('Input Sheet'!$S:$S,$AL2332,'Input Sheet'!K:K)</f>
        <v>0</v>
      </c>
      <c r="AH2332" s="28">
        <f>+SUMIF('Input Sheet'!$S:$S,$AL2332,'Input Sheet'!L:L)</f>
        <v>0</v>
      </c>
      <c r="AI2332" s="28">
        <f>+SUMIF('Input Sheet'!$S:$S,$AL2332,'Input Sheet'!M:M)</f>
        <v>0</v>
      </c>
      <c r="AJ2332" s="28">
        <f>+SUMIF('Input Sheet'!$S:$S,$AL2332,'Input Sheet'!N:N)</f>
        <v>0</v>
      </c>
      <c r="AK2332" s="28"/>
      <c r="AL2332" s="27" t="str">
        <f t="shared" si="183"/>
        <v>260-8545</v>
      </c>
      <c r="AM2332" s="34" t="str">
        <f t="shared" si="184"/>
        <v>F&amp;I</v>
      </c>
      <c r="AN2332" s="34" t="str">
        <f t="shared" si="185"/>
        <v>F&amp;IF&amp;I Other Income per vehicle retailed</v>
      </c>
      <c r="AO2332" s="35"/>
      <c r="AP2332" s="35"/>
      <c r="AQ2332" s="35"/>
    </row>
    <row r="2333" spans="1:43" x14ac:dyDescent="0.25">
      <c r="A2333" s="27" t="s">
        <v>103</v>
      </c>
      <c r="B2333" s="27" t="s">
        <v>104</v>
      </c>
      <c r="C2333" s="27" t="s">
        <v>663</v>
      </c>
      <c r="D2333" s="27" t="s">
        <v>272</v>
      </c>
      <c r="E2333" s="27" t="s">
        <v>670</v>
      </c>
      <c r="F2333" s="27" t="s">
        <v>774</v>
      </c>
      <c r="G2333" s="27" t="s">
        <v>775</v>
      </c>
      <c r="H2333" s="34" t="s">
        <v>14</v>
      </c>
      <c r="I2333" s="34" t="s">
        <v>776</v>
      </c>
      <c r="J2333" s="34" t="str">
        <f t="shared" si="181"/>
        <v>F&amp;IF&amp;I Other Income per vehicle retailed</v>
      </c>
      <c r="K2333" s="34" t="str">
        <f t="shared" si="182"/>
        <v>460Other F&amp;I income - Toyota</v>
      </c>
      <c r="L2333" s="28">
        <f>+SUMIF('TB 4-24'!M:M,$AL2333,'TB 4-24'!G:G)</f>
        <v>0</v>
      </c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>
        <f>+SUMIF('Input Sheet'!$S:$S,$AL2333,'Input Sheet'!C:C)</f>
        <v>0</v>
      </c>
      <c r="Z2333" s="28">
        <f>+SUMIF('Input Sheet'!$S:$S,$AL2333,'Input Sheet'!D:D)</f>
        <v>0</v>
      </c>
      <c r="AA2333" s="28">
        <f>+SUMIF('Input Sheet'!$S:$S,$AL2333,'Input Sheet'!E:E)</f>
        <v>0</v>
      </c>
      <c r="AB2333" s="28">
        <f>+SUMIF('Input Sheet'!$S:$S,$AL2333,'Input Sheet'!F:F)</f>
        <v>0</v>
      </c>
      <c r="AC2333" s="28">
        <f>+SUMIF('Input Sheet'!$S:$S,$AL2333,'Input Sheet'!G:G)</f>
        <v>0</v>
      </c>
      <c r="AD2333" s="28">
        <f>+SUMIF('Input Sheet'!$S:$S,$AL2333,'Input Sheet'!H:H)</f>
        <v>0</v>
      </c>
      <c r="AE2333" s="28">
        <f>+SUMIF('Input Sheet'!$S:$S,$AL2333,'Input Sheet'!I:I)</f>
        <v>0</v>
      </c>
      <c r="AF2333" s="28">
        <f>+SUMIF('Input Sheet'!$S:$S,$AL2333,'Input Sheet'!J:J)</f>
        <v>0</v>
      </c>
      <c r="AG2333" s="28">
        <f>+SUMIF('Input Sheet'!$S:$S,$AL2333,'Input Sheet'!K:K)</f>
        <v>0</v>
      </c>
      <c r="AH2333" s="28">
        <f>+SUMIF('Input Sheet'!$S:$S,$AL2333,'Input Sheet'!L:L)</f>
        <v>0</v>
      </c>
      <c r="AI2333" s="28">
        <f>+SUMIF('Input Sheet'!$S:$S,$AL2333,'Input Sheet'!M:M)</f>
        <v>0</v>
      </c>
      <c r="AJ2333" s="28">
        <f>+SUMIF('Input Sheet'!$S:$S,$AL2333,'Input Sheet'!N:N)</f>
        <v>0</v>
      </c>
      <c r="AK2333" s="28"/>
      <c r="AL2333" s="27" t="str">
        <f t="shared" si="183"/>
        <v>460-8545</v>
      </c>
      <c r="AM2333" s="34" t="str">
        <f t="shared" si="184"/>
        <v>F&amp;I</v>
      </c>
      <c r="AN2333" s="34" t="str">
        <f t="shared" si="185"/>
        <v>F&amp;IF&amp;I Other Income per vehicle retailed</v>
      </c>
      <c r="AO2333" s="35"/>
      <c r="AP2333" s="35"/>
      <c r="AQ2333" s="35"/>
    </row>
    <row r="2334" spans="1:43" x14ac:dyDescent="0.25">
      <c r="A2334" s="27" t="s">
        <v>103</v>
      </c>
      <c r="B2334" s="27" t="s">
        <v>104</v>
      </c>
      <c r="C2334" s="27" t="s">
        <v>671</v>
      </c>
      <c r="D2334" s="27" t="s">
        <v>272</v>
      </c>
      <c r="E2334" s="27" t="s">
        <v>676</v>
      </c>
      <c r="F2334" s="27" t="s">
        <v>774</v>
      </c>
      <c r="G2334" s="27" t="s">
        <v>775</v>
      </c>
      <c r="H2334" s="34" t="s">
        <v>14</v>
      </c>
      <c r="I2334" s="34" t="s">
        <v>776</v>
      </c>
      <c r="J2334" s="34" t="str">
        <f t="shared" si="181"/>
        <v>F&amp;IF&amp;I Other Income per vehicle retailed</v>
      </c>
      <c r="K2334" s="34" t="str">
        <f t="shared" si="182"/>
        <v>360Other F&amp;I income - Toyota</v>
      </c>
      <c r="L2334" s="28">
        <f>+SUMIF('TB 4-24'!M:M,$AL2334,'TB 4-24'!G:G)</f>
        <v>0</v>
      </c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>
        <f>+SUMIF('Input Sheet'!$S:$S,$AL2334,'Input Sheet'!C:C)</f>
        <v>0</v>
      </c>
      <c r="Z2334" s="28">
        <f>+SUMIF('Input Sheet'!$S:$S,$AL2334,'Input Sheet'!D:D)</f>
        <v>0</v>
      </c>
      <c r="AA2334" s="28">
        <f>+SUMIF('Input Sheet'!$S:$S,$AL2334,'Input Sheet'!E:E)</f>
        <v>0</v>
      </c>
      <c r="AB2334" s="28">
        <f>+SUMIF('Input Sheet'!$S:$S,$AL2334,'Input Sheet'!F:F)</f>
        <v>0</v>
      </c>
      <c r="AC2334" s="28">
        <f>+SUMIF('Input Sheet'!$S:$S,$AL2334,'Input Sheet'!G:G)</f>
        <v>0</v>
      </c>
      <c r="AD2334" s="28">
        <f>+SUMIF('Input Sheet'!$S:$S,$AL2334,'Input Sheet'!H:H)</f>
        <v>0</v>
      </c>
      <c r="AE2334" s="28">
        <f>+SUMIF('Input Sheet'!$S:$S,$AL2334,'Input Sheet'!I:I)</f>
        <v>0</v>
      </c>
      <c r="AF2334" s="28">
        <f>+SUMIF('Input Sheet'!$S:$S,$AL2334,'Input Sheet'!J:J)</f>
        <v>0</v>
      </c>
      <c r="AG2334" s="28">
        <f>+SUMIF('Input Sheet'!$S:$S,$AL2334,'Input Sheet'!K:K)</f>
        <v>0</v>
      </c>
      <c r="AH2334" s="28">
        <f>+SUMIF('Input Sheet'!$S:$S,$AL2334,'Input Sheet'!L:L)</f>
        <v>0</v>
      </c>
      <c r="AI2334" s="28">
        <f>+SUMIF('Input Sheet'!$S:$S,$AL2334,'Input Sheet'!M:M)</f>
        <v>0</v>
      </c>
      <c r="AJ2334" s="28">
        <f>+SUMIF('Input Sheet'!$S:$S,$AL2334,'Input Sheet'!N:N)</f>
        <v>0</v>
      </c>
      <c r="AK2334" s="28"/>
      <c r="AL2334" s="27" t="str">
        <f t="shared" si="183"/>
        <v>360-8545</v>
      </c>
      <c r="AM2334" s="34" t="str">
        <f t="shared" si="184"/>
        <v>F&amp;I</v>
      </c>
      <c r="AN2334" s="34" t="str">
        <f t="shared" si="185"/>
        <v>F&amp;IF&amp;I Other Income per vehicle retailed</v>
      </c>
      <c r="AO2334" s="35"/>
      <c r="AP2334" s="35"/>
      <c r="AQ2334" s="35"/>
    </row>
    <row r="2335" spans="1:43" x14ac:dyDescent="0.25">
      <c r="A2335" s="27" t="s">
        <v>103</v>
      </c>
      <c r="B2335" s="27" t="s">
        <v>104</v>
      </c>
      <c r="C2335" s="27" t="s">
        <v>104</v>
      </c>
      <c r="D2335" s="27" t="s">
        <v>272</v>
      </c>
      <c r="E2335" s="27" t="s">
        <v>684</v>
      </c>
      <c r="F2335" s="27" t="s">
        <v>774</v>
      </c>
      <c r="G2335" s="27" t="s">
        <v>775</v>
      </c>
      <c r="H2335" s="34" t="s">
        <v>14</v>
      </c>
      <c r="I2335" s="34" t="s">
        <v>776</v>
      </c>
      <c r="J2335" s="34" t="str">
        <f t="shared" si="181"/>
        <v>F&amp;IF&amp;I Other Income per vehicle retailed</v>
      </c>
      <c r="K2335" s="34" t="str">
        <f t="shared" si="182"/>
        <v>147Other F&amp;I income - Toyota</v>
      </c>
      <c r="L2335" s="28">
        <f>+SUMIF('TB 4-24'!M:M,$AL2335,'TB 4-24'!G:G)</f>
        <v>0</v>
      </c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>
        <f>+SUMIF('Input Sheet'!$S:$S,$AL2335,'Input Sheet'!C:C)</f>
        <v>0</v>
      </c>
      <c r="Z2335" s="28">
        <f>+SUMIF('Input Sheet'!$S:$S,$AL2335,'Input Sheet'!D:D)</f>
        <v>0</v>
      </c>
      <c r="AA2335" s="28">
        <f>+SUMIF('Input Sheet'!$S:$S,$AL2335,'Input Sheet'!E:E)</f>
        <v>0</v>
      </c>
      <c r="AB2335" s="28">
        <f>+SUMIF('Input Sheet'!$S:$S,$AL2335,'Input Sheet'!F:F)</f>
        <v>0</v>
      </c>
      <c r="AC2335" s="28">
        <f>+SUMIF('Input Sheet'!$S:$S,$AL2335,'Input Sheet'!G:G)</f>
        <v>0</v>
      </c>
      <c r="AD2335" s="28">
        <f>+SUMIF('Input Sheet'!$S:$S,$AL2335,'Input Sheet'!H:H)</f>
        <v>0</v>
      </c>
      <c r="AE2335" s="28">
        <f>+SUMIF('Input Sheet'!$S:$S,$AL2335,'Input Sheet'!I:I)</f>
        <v>0</v>
      </c>
      <c r="AF2335" s="28">
        <f>+SUMIF('Input Sheet'!$S:$S,$AL2335,'Input Sheet'!J:J)</f>
        <v>0</v>
      </c>
      <c r="AG2335" s="28">
        <f>+SUMIF('Input Sheet'!$S:$S,$AL2335,'Input Sheet'!K:K)</f>
        <v>0</v>
      </c>
      <c r="AH2335" s="28">
        <f>+SUMIF('Input Sheet'!$S:$S,$AL2335,'Input Sheet'!L:L)</f>
        <v>0</v>
      </c>
      <c r="AI2335" s="28">
        <f>+SUMIF('Input Sheet'!$S:$S,$AL2335,'Input Sheet'!M:M)</f>
        <v>0</v>
      </c>
      <c r="AJ2335" s="28">
        <f>+SUMIF('Input Sheet'!$S:$S,$AL2335,'Input Sheet'!N:N)</f>
        <v>0</v>
      </c>
      <c r="AK2335" s="28"/>
      <c r="AL2335" s="27" t="str">
        <f t="shared" si="183"/>
        <v>147-8545</v>
      </c>
      <c r="AM2335" s="34" t="str">
        <f t="shared" si="184"/>
        <v>F&amp;I</v>
      </c>
      <c r="AN2335" s="34" t="str">
        <f t="shared" si="185"/>
        <v>F&amp;IF&amp;I Other Income per vehicle retailed</v>
      </c>
      <c r="AO2335" s="35"/>
      <c r="AP2335" s="35"/>
      <c r="AQ2335" s="35"/>
    </row>
    <row r="2336" spans="1:43" x14ac:dyDescent="0.25">
      <c r="A2336" s="27" t="s">
        <v>103</v>
      </c>
      <c r="B2336" s="27" t="s">
        <v>104</v>
      </c>
      <c r="C2336" s="27" t="s">
        <v>104</v>
      </c>
      <c r="D2336" s="27" t="s">
        <v>272</v>
      </c>
      <c r="E2336" s="27" t="s">
        <v>679</v>
      </c>
      <c r="F2336" s="27" t="s">
        <v>774</v>
      </c>
      <c r="G2336" s="27" t="s">
        <v>775</v>
      </c>
      <c r="H2336" s="34" t="s">
        <v>14</v>
      </c>
      <c r="I2336" s="34" t="s">
        <v>776</v>
      </c>
      <c r="J2336" s="34" t="str">
        <f t="shared" si="181"/>
        <v>F&amp;IF&amp;I Other Income per vehicle retailed</v>
      </c>
      <c r="K2336" s="34" t="str">
        <f t="shared" si="182"/>
        <v>160Other F&amp;I income - Toyota</v>
      </c>
      <c r="L2336" s="28">
        <f>+SUMIF('TB 4-24'!M:M,$AL2336,'TB 4-24'!G:G)</f>
        <v>0</v>
      </c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>
        <f>+SUMIF('Input Sheet'!$S:$S,$AL2336,'Input Sheet'!C:C)</f>
        <v>0</v>
      </c>
      <c r="Z2336" s="28">
        <f>+SUMIF('Input Sheet'!$S:$S,$AL2336,'Input Sheet'!D:D)</f>
        <v>0</v>
      </c>
      <c r="AA2336" s="28">
        <f>+SUMIF('Input Sheet'!$S:$S,$AL2336,'Input Sheet'!E:E)</f>
        <v>0</v>
      </c>
      <c r="AB2336" s="28">
        <f>+SUMIF('Input Sheet'!$S:$S,$AL2336,'Input Sheet'!F:F)</f>
        <v>0</v>
      </c>
      <c r="AC2336" s="28">
        <f>+SUMIF('Input Sheet'!$S:$S,$AL2336,'Input Sheet'!G:G)</f>
        <v>0</v>
      </c>
      <c r="AD2336" s="28">
        <f>+SUMIF('Input Sheet'!$S:$S,$AL2336,'Input Sheet'!H:H)</f>
        <v>0</v>
      </c>
      <c r="AE2336" s="28">
        <f>+SUMIF('Input Sheet'!$S:$S,$AL2336,'Input Sheet'!I:I)</f>
        <v>0</v>
      </c>
      <c r="AF2336" s="28">
        <f>+SUMIF('Input Sheet'!$S:$S,$AL2336,'Input Sheet'!J:J)</f>
        <v>0</v>
      </c>
      <c r="AG2336" s="28">
        <f>+SUMIF('Input Sheet'!$S:$S,$AL2336,'Input Sheet'!K:K)</f>
        <v>0</v>
      </c>
      <c r="AH2336" s="28">
        <f>+SUMIF('Input Sheet'!$S:$S,$AL2336,'Input Sheet'!L:L)</f>
        <v>0</v>
      </c>
      <c r="AI2336" s="28">
        <f>+SUMIF('Input Sheet'!$S:$S,$AL2336,'Input Sheet'!M:M)</f>
        <v>0</v>
      </c>
      <c r="AJ2336" s="28">
        <f>+SUMIF('Input Sheet'!$S:$S,$AL2336,'Input Sheet'!N:N)</f>
        <v>0</v>
      </c>
      <c r="AK2336" s="28"/>
      <c r="AL2336" s="27" t="str">
        <f t="shared" si="183"/>
        <v>160-8545</v>
      </c>
      <c r="AM2336" s="34" t="str">
        <f t="shared" si="184"/>
        <v>F&amp;I</v>
      </c>
      <c r="AN2336" s="34" t="str">
        <f t="shared" si="185"/>
        <v>F&amp;IF&amp;I Other Income per vehicle retailed</v>
      </c>
      <c r="AO2336" s="35"/>
      <c r="AP2336" s="35"/>
      <c r="AQ2336" s="35"/>
    </row>
    <row r="2337" spans="1:43" x14ac:dyDescent="0.25">
      <c r="A2337" s="27" t="s">
        <v>103</v>
      </c>
      <c r="B2337" s="27" t="s">
        <v>104</v>
      </c>
      <c r="C2337" s="27" t="s">
        <v>657</v>
      </c>
      <c r="D2337" s="27" t="s">
        <v>273</v>
      </c>
      <c r="E2337" s="27" t="s">
        <v>662</v>
      </c>
      <c r="F2337" s="27" t="s">
        <v>777</v>
      </c>
      <c r="G2337" s="27" t="s">
        <v>778</v>
      </c>
      <c r="H2337" s="34" t="s">
        <v>14</v>
      </c>
      <c r="I2337" s="34" t="s">
        <v>779</v>
      </c>
      <c r="J2337" s="34" t="str">
        <f t="shared" si="181"/>
        <v>F&amp;ISalaries &amp; Commission per vehicle retailed</v>
      </c>
      <c r="K2337" s="34" t="str">
        <f t="shared" si="182"/>
        <v>260F&amp;I Salaries &amp; Commission - Toyota</v>
      </c>
      <c r="L2337" s="28">
        <f>+SUMIF('TB 4-24'!M:M,$AL2337,'TB 4-24'!G:G)</f>
        <v>0</v>
      </c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>
        <f>+SUMIF('Input Sheet'!$S:$S,$AL2337,'Input Sheet'!C:C)</f>
        <v>0</v>
      </c>
      <c r="Z2337" s="28">
        <f>+SUMIF('Input Sheet'!$S:$S,$AL2337,'Input Sheet'!D:D)</f>
        <v>0</v>
      </c>
      <c r="AA2337" s="28">
        <f>+SUMIF('Input Sheet'!$S:$S,$AL2337,'Input Sheet'!E:E)</f>
        <v>0</v>
      </c>
      <c r="AB2337" s="28">
        <f>+SUMIF('Input Sheet'!$S:$S,$AL2337,'Input Sheet'!F:F)</f>
        <v>0</v>
      </c>
      <c r="AC2337" s="28">
        <f>+SUMIF('Input Sheet'!$S:$S,$AL2337,'Input Sheet'!G:G)</f>
        <v>0</v>
      </c>
      <c r="AD2337" s="28">
        <f>+SUMIF('Input Sheet'!$S:$S,$AL2337,'Input Sheet'!H:H)</f>
        <v>0</v>
      </c>
      <c r="AE2337" s="28">
        <f>+SUMIF('Input Sheet'!$S:$S,$AL2337,'Input Sheet'!I:I)</f>
        <v>0</v>
      </c>
      <c r="AF2337" s="28">
        <f>+SUMIF('Input Sheet'!$S:$S,$AL2337,'Input Sheet'!J:J)</f>
        <v>0</v>
      </c>
      <c r="AG2337" s="28">
        <f>+SUMIF('Input Sheet'!$S:$S,$AL2337,'Input Sheet'!K:K)</f>
        <v>0</v>
      </c>
      <c r="AH2337" s="28">
        <f>+SUMIF('Input Sheet'!$S:$S,$AL2337,'Input Sheet'!L:L)</f>
        <v>0</v>
      </c>
      <c r="AI2337" s="28">
        <f>+SUMIF('Input Sheet'!$S:$S,$AL2337,'Input Sheet'!M:M)</f>
        <v>0</v>
      </c>
      <c r="AJ2337" s="28">
        <f>+SUMIF('Input Sheet'!$S:$S,$AL2337,'Input Sheet'!N:N)</f>
        <v>0</v>
      </c>
      <c r="AK2337" s="28"/>
      <c r="AL2337" s="27" t="str">
        <f t="shared" si="183"/>
        <v>260-7000</v>
      </c>
      <c r="AM2337" s="34" t="str">
        <f t="shared" si="184"/>
        <v>F&amp;I</v>
      </c>
      <c r="AN2337" s="34" t="str">
        <f t="shared" si="185"/>
        <v>F&amp;ISalaries &amp; Commission per vehicle retailed</v>
      </c>
      <c r="AO2337" s="35"/>
      <c r="AP2337" s="35"/>
      <c r="AQ2337" s="35"/>
    </row>
    <row r="2338" spans="1:43" x14ac:dyDescent="0.25">
      <c r="A2338" s="27" t="s">
        <v>103</v>
      </c>
      <c r="B2338" s="27" t="s">
        <v>104</v>
      </c>
      <c r="C2338" s="27" t="s">
        <v>663</v>
      </c>
      <c r="D2338" s="27" t="s">
        <v>273</v>
      </c>
      <c r="E2338" s="27" t="s">
        <v>670</v>
      </c>
      <c r="F2338" s="27" t="s">
        <v>777</v>
      </c>
      <c r="G2338" s="27" t="s">
        <v>778</v>
      </c>
      <c r="H2338" s="34" t="s">
        <v>14</v>
      </c>
      <c r="I2338" s="34" t="s">
        <v>779</v>
      </c>
      <c r="J2338" s="34" t="str">
        <f t="shared" si="181"/>
        <v>F&amp;ISalaries &amp; Commission per vehicle retailed</v>
      </c>
      <c r="K2338" s="34" t="str">
        <f t="shared" si="182"/>
        <v>460F&amp;I Salaries &amp; Commission - Toyota</v>
      </c>
      <c r="L2338" s="28">
        <f>+SUMIF('TB 4-24'!M:M,$AL2338,'TB 4-24'!G:G)</f>
        <v>0</v>
      </c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>
        <f>+SUMIF('Input Sheet'!$S:$S,$AL2338,'Input Sheet'!C:C)</f>
        <v>0</v>
      </c>
      <c r="Z2338" s="28">
        <f>+SUMIF('Input Sheet'!$S:$S,$AL2338,'Input Sheet'!D:D)</f>
        <v>0</v>
      </c>
      <c r="AA2338" s="28">
        <f>+SUMIF('Input Sheet'!$S:$S,$AL2338,'Input Sheet'!E:E)</f>
        <v>0</v>
      </c>
      <c r="AB2338" s="28">
        <f>+SUMIF('Input Sheet'!$S:$S,$AL2338,'Input Sheet'!F:F)</f>
        <v>0</v>
      </c>
      <c r="AC2338" s="28">
        <f>+SUMIF('Input Sheet'!$S:$S,$AL2338,'Input Sheet'!G:G)</f>
        <v>0</v>
      </c>
      <c r="AD2338" s="28">
        <f>+SUMIF('Input Sheet'!$S:$S,$AL2338,'Input Sheet'!H:H)</f>
        <v>0</v>
      </c>
      <c r="AE2338" s="28">
        <f>+SUMIF('Input Sheet'!$S:$S,$AL2338,'Input Sheet'!I:I)</f>
        <v>0</v>
      </c>
      <c r="AF2338" s="28">
        <f>+SUMIF('Input Sheet'!$S:$S,$AL2338,'Input Sheet'!J:J)</f>
        <v>0</v>
      </c>
      <c r="AG2338" s="28">
        <f>+SUMIF('Input Sheet'!$S:$S,$AL2338,'Input Sheet'!K:K)</f>
        <v>0</v>
      </c>
      <c r="AH2338" s="28">
        <f>+SUMIF('Input Sheet'!$S:$S,$AL2338,'Input Sheet'!L:L)</f>
        <v>0</v>
      </c>
      <c r="AI2338" s="28">
        <f>+SUMIF('Input Sheet'!$S:$S,$AL2338,'Input Sheet'!M:M)</f>
        <v>0</v>
      </c>
      <c r="AJ2338" s="28">
        <f>+SUMIF('Input Sheet'!$S:$S,$AL2338,'Input Sheet'!N:N)</f>
        <v>0</v>
      </c>
      <c r="AK2338" s="28"/>
      <c r="AL2338" s="27" t="str">
        <f t="shared" si="183"/>
        <v>460-7000</v>
      </c>
      <c r="AM2338" s="34" t="str">
        <f t="shared" si="184"/>
        <v>F&amp;I</v>
      </c>
      <c r="AN2338" s="34" t="str">
        <f t="shared" si="185"/>
        <v>F&amp;ISalaries &amp; Commission per vehicle retailed</v>
      </c>
      <c r="AO2338" s="35"/>
      <c r="AP2338" s="35"/>
      <c r="AQ2338" s="35"/>
    </row>
    <row r="2339" spans="1:43" x14ac:dyDescent="0.25">
      <c r="A2339" s="27" t="s">
        <v>103</v>
      </c>
      <c r="B2339" s="27" t="s">
        <v>104</v>
      </c>
      <c r="C2339" s="27" t="s">
        <v>671</v>
      </c>
      <c r="D2339" s="27" t="s">
        <v>273</v>
      </c>
      <c r="E2339" s="27" t="s">
        <v>676</v>
      </c>
      <c r="F2339" s="27" t="s">
        <v>777</v>
      </c>
      <c r="G2339" s="27" t="s">
        <v>778</v>
      </c>
      <c r="H2339" s="34" t="s">
        <v>14</v>
      </c>
      <c r="I2339" s="34" t="s">
        <v>779</v>
      </c>
      <c r="J2339" s="34" t="str">
        <f t="shared" si="181"/>
        <v>F&amp;ISalaries &amp; Commission per vehicle retailed</v>
      </c>
      <c r="K2339" s="34" t="str">
        <f t="shared" si="182"/>
        <v>360F&amp;I Salaries &amp; Commission - Toyota</v>
      </c>
      <c r="L2339" s="28">
        <f>+SUMIF('TB 4-24'!M:M,$AL2339,'TB 4-24'!G:G)</f>
        <v>0</v>
      </c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>
        <f>+SUMIF('Input Sheet'!$S:$S,$AL2339,'Input Sheet'!C:C)</f>
        <v>0</v>
      </c>
      <c r="Z2339" s="28">
        <f>+SUMIF('Input Sheet'!$S:$S,$AL2339,'Input Sheet'!D:D)</f>
        <v>0</v>
      </c>
      <c r="AA2339" s="28">
        <f>+SUMIF('Input Sheet'!$S:$S,$AL2339,'Input Sheet'!E:E)</f>
        <v>0</v>
      </c>
      <c r="AB2339" s="28">
        <f>+SUMIF('Input Sheet'!$S:$S,$AL2339,'Input Sheet'!F:F)</f>
        <v>0</v>
      </c>
      <c r="AC2339" s="28">
        <f>+SUMIF('Input Sheet'!$S:$S,$AL2339,'Input Sheet'!G:G)</f>
        <v>0</v>
      </c>
      <c r="AD2339" s="28">
        <f>+SUMIF('Input Sheet'!$S:$S,$AL2339,'Input Sheet'!H:H)</f>
        <v>0</v>
      </c>
      <c r="AE2339" s="28">
        <f>+SUMIF('Input Sheet'!$S:$S,$AL2339,'Input Sheet'!I:I)</f>
        <v>0</v>
      </c>
      <c r="AF2339" s="28">
        <f>+SUMIF('Input Sheet'!$S:$S,$AL2339,'Input Sheet'!J:J)</f>
        <v>0</v>
      </c>
      <c r="AG2339" s="28">
        <f>+SUMIF('Input Sheet'!$S:$S,$AL2339,'Input Sheet'!K:K)</f>
        <v>0</v>
      </c>
      <c r="AH2339" s="28">
        <f>+SUMIF('Input Sheet'!$S:$S,$AL2339,'Input Sheet'!L:L)</f>
        <v>0</v>
      </c>
      <c r="AI2339" s="28">
        <f>+SUMIF('Input Sheet'!$S:$S,$AL2339,'Input Sheet'!M:M)</f>
        <v>0</v>
      </c>
      <c r="AJ2339" s="28">
        <f>+SUMIF('Input Sheet'!$S:$S,$AL2339,'Input Sheet'!N:N)</f>
        <v>0</v>
      </c>
      <c r="AK2339" s="28"/>
      <c r="AL2339" s="27" t="str">
        <f t="shared" si="183"/>
        <v>360-7000</v>
      </c>
      <c r="AM2339" s="34" t="str">
        <f t="shared" si="184"/>
        <v>F&amp;I</v>
      </c>
      <c r="AN2339" s="34" t="str">
        <f t="shared" si="185"/>
        <v>F&amp;ISalaries &amp; Commission per vehicle retailed</v>
      </c>
      <c r="AO2339" s="35"/>
      <c r="AP2339" s="35"/>
      <c r="AQ2339" s="35"/>
    </row>
    <row r="2340" spans="1:43" x14ac:dyDescent="0.25">
      <c r="A2340" s="27" t="s">
        <v>103</v>
      </c>
      <c r="B2340" s="27" t="s">
        <v>104</v>
      </c>
      <c r="C2340" s="27" t="s">
        <v>104</v>
      </c>
      <c r="D2340" s="27" t="s">
        <v>273</v>
      </c>
      <c r="E2340" s="27" t="s">
        <v>679</v>
      </c>
      <c r="F2340" s="27" t="s">
        <v>777</v>
      </c>
      <c r="G2340" s="27" t="s">
        <v>778</v>
      </c>
      <c r="H2340" s="34" t="s">
        <v>14</v>
      </c>
      <c r="I2340" s="34" t="s">
        <v>779</v>
      </c>
      <c r="J2340" s="34" t="str">
        <f t="shared" si="181"/>
        <v>F&amp;ISalaries &amp; Commission per vehicle retailed</v>
      </c>
      <c r="K2340" s="34" t="str">
        <f t="shared" si="182"/>
        <v>160F&amp;I Salaries &amp; Commission - Toyota</v>
      </c>
      <c r="L2340" s="28">
        <f>+SUMIF('TB 4-24'!M:M,$AL2340,'TB 4-24'!G:G)</f>
        <v>0</v>
      </c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>
        <f>+SUMIF('Input Sheet'!$S:$S,$AL2340,'Input Sheet'!C:C)</f>
        <v>0</v>
      </c>
      <c r="Z2340" s="28">
        <f>+SUMIF('Input Sheet'!$S:$S,$AL2340,'Input Sheet'!D:D)</f>
        <v>0</v>
      </c>
      <c r="AA2340" s="28">
        <f>+SUMIF('Input Sheet'!$S:$S,$AL2340,'Input Sheet'!E:E)</f>
        <v>0</v>
      </c>
      <c r="AB2340" s="28">
        <f>+SUMIF('Input Sheet'!$S:$S,$AL2340,'Input Sheet'!F:F)</f>
        <v>0</v>
      </c>
      <c r="AC2340" s="28">
        <f>+SUMIF('Input Sheet'!$S:$S,$AL2340,'Input Sheet'!G:G)</f>
        <v>0</v>
      </c>
      <c r="AD2340" s="28">
        <f>+SUMIF('Input Sheet'!$S:$S,$AL2340,'Input Sheet'!H:H)</f>
        <v>0</v>
      </c>
      <c r="AE2340" s="28">
        <f>+SUMIF('Input Sheet'!$S:$S,$AL2340,'Input Sheet'!I:I)</f>
        <v>0</v>
      </c>
      <c r="AF2340" s="28">
        <f>+SUMIF('Input Sheet'!$S:$S,$AL2340,'Input Sheet'!J:J)</f>
        <v>0</v>
      </c>
      <c r="AG2340" s="28">
        <f>+SUMIF('Input Sheet'!$S:$S,$AL2340,'Input Sheet'!K:K)</f>
        <v>0</v>
      </c>
      <c r="AH2340" s="28">
        <f>+SUMIF('Input Sheet'!$S:$S,$AL2340,'Input Sheet'!L:L)</f>
        <v>0</v>
      </c>
      <c r="AI2340" s="28">
        <f>+SUMIF('Input Sheet'!$S:$S,$AL2340,'Input Sheet'!M:M)</f>
        <v>0</v>
      </c>
      <c r="AJ2340" s="28">
        <f>+SUMIF('Input Sheet'!$S:$S,$AL2340,'Input Sheet'!N:N)</f>
        <v>0</v>
      </c>
      <c r="AK2340" s="28"/>
      <c r="AL2340" s="27" t="str">
        <f t="shared" si="183"/>
        <v>160-7000</v>
      </c>
      <c r="AM2340" s="34" t="str">
        <f t="shared" si="184"/>
        <v>F&amp;I</v>
      </c>
      <c r="AN2340" s="34" t="str">
        <f t="shared" si="185"/>
        <v>F&amp;ISalaries &amp; Commission per vehicle retailed</v>
      </c>
      <c r="AO2340" s="35"/>
      <c r="AP2340" s="35"/>
      <c r="AQ2340" s="35"/>
    </row>
    <row r="2341" spans="1:43" x14ac:dyDescent="0.25">
      <c r="A2341" s="27" t="s">
        <v>103</v>
      </c>
      <c r="B2341" s="27" t="s">
        <v>104</v>
      </c>
      <c r="C2341" s="27" t="s">
        <v>104</v>
      </c>
      <c r="D2341" s="27" t="s">
        <v>276</v>
      </c>
      <c r="E2341" s="27" t="s">
        <v>679</v>
      </c>
      <c r="F2341" s="27" t="s">
        <v>777</v>
      </c>
      <c r="G2341" s="27" t="s">
        <v>778</v>
      </c>
      <c r="H2341" s="34" t="s">
        <v>14</v>
      </c>
      <c r="I2341" s="34" t="s">
        <v>779</v>
      </c>
      <c r="J2341" s="34" t="str">
        <f t="shared" si="181"/>
        <v>F&amp;ISalaries &amp; Commission per vehicle retailed</v>
      </c>
      <c r="K2341" s="34" t="str">
        <f t="shared" si="182"/>
        <v>160F&amp;I Salaries &amp; Commission - Toyota</v>
      </c>
      <c r="L2341" s="28">
        <f>+SUMIF('TB 4-24'!M:M,$AL2341,'TB 4-24'!G:G)</f>
        <v>0</v>
      </c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>
        <f>+SUMIF('Input Sheet'!$S:$S,$AL2341,'Input Sheet'!C:C)</f>
        <v>0</v>
      </c>
      <c r="Z2341" s="28">
        <f>+SUMIF('Input Sheet'!$S:$S,$AL2341,'Input Sheet'!D:D)</f>
        <v>0</v>
      </c>
      <c r="AA2341" s="28">
        <f>+SUMIF('Input Sheet'!$S:$S,$AL2341,'Input Sheet'!E:E)</f>
        <v>0</v>
      </c>
      <c r="AB2341" s="28">
        <f>+SUMIF('Input Sheet'!$S:$S,$AL2341,'Input Sheet'!F:F)</f>
        <v>0</v>
      </c>
      <c r="AC2341" s="28">
        <f>+SUMIF('Input Sheet'!$S:$S,$AL2341,'Input Sheet'!G:G)</f>
        <v>0</v>
      </c>
      <c r="AD2341" s="28">
        <f>+SUMIF('Input Sheet'!$S:$S,$AL2341,'Input Sheet'!H:H)</f>
        <v>0</v>
      </c>
      <c r="AE2341" s="28">
        <f>+SUMIF('Input Sheet'!$S:$S,$AL2341,'Input Sheet'!I:I)</f>
        <v>0</v>
      </c>
      <c r="AF2341" s="28">
        <f>+SUMIF('Input Sheet'!$S:$S,$AL2341,'Input Sheet'!J:J)</f>
        <v>0</v>
      </c>
      <c r="AG2341" s="28">
        <f>+SUMIF('Input Sheet'!$S:$S,$AL2341,'Input Sheet'!K:K)</f>
        <v>0</v>
      </c>
      <c r="AH2341" s="28">
        <f>+SUMIF('Input Sheet'!$S:$S,$AL2341,'Input Sheet'!L:L)</f>
        <v>0</v>
      </c>
      <c r="AI2341" s="28">
        <f>+SUMIF('Input Sheet'!$S:$S,$AL2341,'Input Sheet'!M:M)</f>
        <v>0</v>
      </c>
      <c r="AJ2341" s="28">
        <f>+SUMIF('Input Sheet'!$S:$S,$AL2341,'Input Sheet'!N:N)</f>
        <v>0</v>
      </c>
      <c r="AK2341" s="28"/>
      <c r="AL2341" s="27" t="str">
        <f t="shared" si="183"/>
        <v>160-7020</v>
      </c>
      <c r="AM2341" s="34" t="str">
        <f t="shared" si="184"/>
        <v>F&amp;I</v>
      </c>
      <c r="AN2341" s="34" t="str">
        <f t="shared" si="185"/>
        <v>F&amp;ISalaries &amp; Commission per vehicle retailed</v>
      </c>
      <c r="AO2341" s="35"/>
      <c r="AP2341" s="35"/>
      <c r="AQ2341" s="35"/>
    </row>
    <row r="2342" spans="1:43" x14ac:dyDescent="0.25">
      <c r="A2342" s="27" t="s">
        <v>103</v>
      </c>
      <c r="B2342" s="27" t="s">
        <v>104</v>
      </c>
      <c r="C2342" s="27" t="s">
        <v>657</v>
      </c>
      <c r="D2342" s="27" t="s">
        <v>276</v>
      </c>
      <c r="E2342" s="27" t="s">
        <v>662</v>
      </c>
      <c r="F2342" s="27" t="s">
        <v>777</v>
      </c>
      <c r="G2342" s="27" t="s">
        <v>778</v>
      </c>
      <c r="H2342" s="34" t="s">
        <v>14</v>
      </c>
      <c r="I2342" s="34" t="s">
        <v>779</v>
      </c>
      <c r="J2342" s="34" t="str">
        <f t="shared" si="181"/>
        <v>F&amp;ISalaries &amp; Commission per vehicle retailed</v>
      </c>
      <c r="K2342" s="34" t="str">
        <f t="shared" si="182"/>
        <v>260F&amp;I Salaries &amp; Commission - Toyota</v>
      </c>
      <c r="L2342" s="28">
        <f>+SUMIF('TB 4-24'!M:M,$AL2342,'TB 4-24'!G:G)</f>
        <v>0</v>
      </c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>
        <f>+SUMIF('Input Sheet'!$S:$S,$AL2342,'Input Sheet'!C:C)</f>
        <v>0</v>
      </c>
      <c r="Z2342" s="28">
        <f>+SUMIF('Input Sheet'!$S:$S,$AL2342,'Input Sheet'!D:D)</f>
        <v>0</v>
      </c>
      <c r="AA2342" s="28">
        <f>+SUMIF('Input Sheet'!$S:$S,$AL2342,'Input Sheet'!E:E)</f>
        <v>0</v>
      </c>
      <c r="AB2342" s="28">
        <f>+SUMIF('Input Sheet'!$S:$S,$AL2342,'Input Sheet'!F:F)</f>
        <v>0</v>
      </c>
      <c r="AC2342" s="28">
        <f>+SUMIF('Input Sheet'!$S:$S,$AL2342,'Input Sheet'!G:G)</f>
        <v>0</v>
      </c>
      <c r="AD2342" s="28">
        <f>+SUMIF('Input Sheet'!$S:$S,$AL2342,'Input Sheet'!H:H)</f>
        <v>0</v>
      </c>
      <c r="AE2342" s="28">
        <f>+SUMIF('Input Sheet'!$S:$S,$AL2342,'Input Sheet'!I:I)</f>
        <v>0</v>
      </c>
      <c r="AF2342" s="28">
        <f>+SUMIF('Input Sheet'!$S:$S,$AL2342,'Input Sheet'!J:J)</f>
        <v>0</v>
      </c>
      <c r="AG2342" s="28">
        <f>+SUMIF('Input Sheet'!$S:$S,$AL2342,'Input Sheet'!K:K)</f>
        <v>0</v>
      </c>
      <c r="AH2342" s="28">
        <f>+SUMIF('Input Sheet'!$S:$S,$AL2342,'Input Sheet'!L:L)</f>
        <v>0</v>
      </c>
      <c r="AI2342" s="28">
        <f>+SUMIF('Input Sheet'!$S:$S,$AL2342,'Input Sheet'!M:M)</f>
        <v>0</v>
      </c>
      <c r="AJ2342" s="28">
        <f>+SUMIF('Input Sheet'!$S:$S,$AL2342,'Input Sheet'!N:N)</f>
        <v>0</v>
      </c>
      <c r="AK2342" s="28"/>
      <c r="AL2342" s="27" t="str">
        <f t="shared" si="183"/>
        <v>260-7020</v>
      </c>
      <c r="AM2342" s="34" t="str">
        <f t="shared" si="184"/>
        <v>F&amp;I</v>
      </c>
      <c r="AN2342" s="34" t="str">
        <f t="shared" si="185"/>
        <v>F&amp;ISalaries &amp; Commission per vehicle retailed</v>
      </c>
      <c r="AO2342" s="35"/>
      <c r="AP2342" s="35"/>
      <c r="AQ2342" s="35"/>
    </row>
    <row r="2343" spans="1:43" x14ac:dyDescent="0.25">
      <c r="A2343" s="27" t="s">
        <v>103</v>
      </c>
      <c r="B2343" s="27" t="s">
        <v>104</v>
      </c>
      <c r="C2343" s="27" t="s">
        <v>657</v>
      </c>
      <c r="D2343" s="27" t="s">
        <v>277</v>
      </c>
      <c r="E2343" s="27" t="s">
        <v>662</v>
      </c>
      <c r="F2343" s="27" t="s">
        <v>777</v>
      </c>
      <c r="G2343" s="27" t="s">
        <v>778</v>
      </c>
      <c r="H2343" s="34" t="s">
        <v>14</v>
      </c>
      <c r="I2343" s="34" t="s">
        <v>779</v>
      </c>
      <c r="J2343" s="34" t="str">
        <f t="shared" si="181"/>
        <v>F&amp;ISalaries &amp; Commission per vehicle retailed</v>
      </c>
      <c r="K2343" s="34" t="str">
        <f t="shared" si="182"/>
        <v>260F&amp;I Salaries &amp; Commission - Toyota</v>
      </c>
      <c r="L2343" s="28">
        <f>+SUMIF('TB 4-24'!M:M,$AL2343,'TB 4-24'!G:G)</f>
        <v>0</v>
      </c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>
        <f>+SUMIF('Input Sheet'!$S:$S,$AL2343,'Input Sheet'!C:C)</f>
        <v>0</v>
      </c>
      <c r="Z2343" s="28">
        <f>+SUMIF('Input Sheet'!$S:$S,$AL2343,'Input Sheet'!D:D)</f>
        <v>0</v>
      </c>
      <c r="AA2343" s="28">
        <f>+SUMIF('Input Sheet'!$S:$S,$AL2343,'Input Sheet'!E:E)</f>
        <v>0</v>
      </c>
      <c r="AB2343" s="28">
        <f>+SUMIF('Input Sheet'!$S:$S,$AL2343,'Input Sheet'!F:F)</f>
        <v>0</v>
      </c>
      <c r="AC2343" s="28">
        <f>+SUMIF('Input Sheet'!$S:$S,$AL2343,'Input Sheet'!G:G)</f>
        <v>0</v>
      </c>
      <c r="AD2343" s="28">
        <f>+SUMIF('Input Sheet'!$S:$S,$AL2343,'Input Sheet'!H:H)</f>
        <v>0</v>
      </c>
      <c r="AE2343" s="28">
        <f>+SUMIF('Input Sheet'!$S:$S,$AL2343,'Input Sheet'!I:I)</f>
        <v>0</v>
      </c>
      <c r="AF2343" s="28">
        <f>+SUMIF('Input Sheet'!$S:$S,$AL2343,'Input Sheet'!J:J)</f>
        <v>0</v>
      </c>
      <c r="AG2343" s="28">
        <f>+SUMIF('Input Sheet'!$S:$S,$AL2343,'Input Sheet'!K:K)</f>
        <v>0</v>
      </c>
      <c r="AH2343" s="28">
        <f>+SUMIF('Input Sheet'!$S:$S,$AL2343,'Input Sheet'!L:L)</f>
        <v>0</v>
      </c>
      <c r="AI2343" s="28">
        <f>+SUMIF('Input Sheet'!$S:$S,$AL2343,'Input Sheet'!M:M)</f>
        <v>0</v>
      </c>
      <c r="AJ2343" s="28">
        <f>+SUMIF('Input Sheet'!$S:$S,$AL2343,'Input Sheet'!N:N)</f>
        <v>0</v>
      </c>
      <c r="AK2343" s="28"/>
      <c r="AL2343" s="27" t="str">
        <f t="shared" si="183"/>
        <v>260-7025</v>
      </c>
      <c r="AM2343" s="34" t="str">
        <f t="shared" si="184"/>
        <v>F&amp;I</v>
      </c>
      <c r="AN2343" s="34" t="str">
        <f t="shared" si="185"/>
        <v>F&amp;ISalaries &amp; Commission per vehicle retailed</v>
      </c>
      <c r="AO2343" s="35"/>
      <c r="AP2343" s="35"/>
      <c r="AQ2343" s="35"/>
    </row>
    <row r="2344" spans="1:43" x14ac:dyDescent="0.25">
      <c r="A2344" s="27" t="s">
        <v>103</v>
      </c>
      <c r="B2344" s="27" t="s">
        <v>104</v>
      </c>
      <c r="C2344" s="27" t="s">
        <v>663</v>
      </c>
      <c r="D2344" s="27" t="s">
        <v>277</v>
      </c>
      <c r="E2344" s="27" t="s">
        <v>670</v>
      </c>
      <c r="F2344" s="27" t="s">
        <v>777</v>
      </c>
      <c r="G2344" s="27" t="s">
        <v>778</v>
      </c>
      <c r="H2344" s="34" t="s">
        <v>14</v>
      </c>
      <c r="I2344" s="34" t="s">
        <v>779</v>
      </c>
      <c r="J2344" s="34" t="str">
        <f t="shared" si="181"/>
        <v>F&amp;ISalaries &amp; Commission per vehicle retailed</v>
      </c>
      <c r="K2344" s="34" t="str">
        <f t="shared" si="182"/>
        <v>460F&amp;I Salaries &amp; Commission - Toyota</v>
      </c>
      <c r="L2344" s="28">
        <f>+SUMIF('TB 4-24'!M:M,$AL2344,'TB 4-24'!G:G)</f>
        <v>0</v>
      </c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>
        <f>+SUMIF('Input Sheet'!$S:$S,$AL2344,'Input Sheet'!C:C)</f>
        <v>0</v>
      </c>
      <c r="Z2344" s="28">
        <f>+SUMIF('Input Sheet'!$S:$S,$AL2344,'Input Sheet'!D:D)</f>
        <v>0</v>
      </c>
      <c r="AA2344" s="28">
        <f>+SUMIF('Input Sheet'!$S:$S,$AL2344,'Input Sheet'!E:E)</f>
        <v>0</v>
      </c>
      <c r="AB2344" s="28">
        <f>+SUMIF('Input Sheet'!$S:$S,$AL2344,'Input Sheet'!F:F)</f>
        <v>0</v>
      </c>
      <c r="AC2344" s="28">
        <f>+SUMIF('Input Sheet'!$S:$S,$AL2344,'Input Sheet'!G:G)</f>
        <v>0</v>
      </c>
      <c r="AD2344" s="28">
        <f>+SUMIF('Input Sheet'!$S:$S,$AL2344,'Input Sheet'!H:H)</f>
        <v>0</v>
      </c>
      <c r="AE2344" s="28">
        <f>+SUMIF('Input Sheet'!$S:$S,$AL2344,'Input Sheet'!I:I)</f>
        <v>0</v>
      </c>
      <c r="AF2344" s="28">
        <f>+SUMIF('Input Sheet'!$S:$S,$AL2344,'Input Sheet'!J:J)</f>
        <v>0</v>
      </c>
      <c r="AG2344" s="28">
        <f>+SUMIF('Input Sheet'!$S:$S,$AL2344,'Input Sheet'!K:K)</f>
        <v>0</v>
      </c>
      <c r="AH2344" s="28">
        <f>+SUMIF('Input Sheet'!$S:$S,$AL2344,'Input Sheet'!L:L)</f>
        <v>0</v>
      </c>
      <c r="AI2344" s="28">
        <f>+SUMIF('Input Sheet'!$S:$S,$AL2344,'Input Sheet'!M:M)</f>
        <v>0</v>
      </c>
      <c r="AJ2344" s="28">
        <f>+SUMIF('Input Sheet'!$S:$S,$AL2344,'Input Sheet'!N:N)</f>
        <v>0</v>
      </c>
      <c r="AK2344" s="28"/>
      <c r="AL2344" s="27" t="str">
        <f t="shared" si="183"/>
        <v>460-7025</v>
      </c>
      <c r="AM2344" s="34" t="str">
        <f t="shared" si="184"/>
        <v>F&amp;I</v>
      </c>
      <c r="AN2344" s="34" t="str">
        <f t="shared" si="185"/>
        <v>F&amp;ISalaries &amp; Commission per vehicle retailed</v>
      </c>
      <c r="AO2344" s="35"/>
      <c r="AP2344" s="35"/>
      <c r="AQ2344" s="35"/>
    </row>
    <row r="2345" spans="1:43" x14ac:dyDescent="0.25">
      <c r="A2345" s="27" t="s">
        <v>103</v>
      </c>
      <c r="B2345" s="27" t="s">
        <v>104</v>
      </c>
      <c r="C2345" s="27" t="s">
        <v>671</v>
      </c>
      <c r="D2345" s="27" t="s">
        <v>277</v>
      </c>
      <c r="E2345" s="27" t="s">
        <v>676</v>
      </c>
      <c r="F2345" s="27" t="s">
        <v>777</v>
      </c>
      <c r="G2345" s="27" t="s">
        <v>778</v>
      </c>
      <c r="H2345" s="34" t="s">
        <v>14</v>
      </c>
      <c r="I2345" s="34" t="s">
        <v>779</v>
      </c>
      <c r="J2345" s="34" t="str">
        <f t="shared" si="181"/>
        <v>F&amp;ISalaries &amp; Commission per vehicle retailed</v>
      </c>
      <c r="K2345" s="34" t="str">
        <f t="shared" si="182"/>
        <v>360F&amp;I Salaries &amp; Commission - Toyota</v>
      </c>
      <c r="L2345" s="28">
        <f>+SUMIF('TB 4-24'!M:M,$AL2345,'TB 4-24'!G:G)</f>
        <v>0</v>
      </c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>
        <f>+SUMIF('Input Sheet'!$S:$S,$AL2345,'Input Sheet'!C:C)</f>
        <v>0</v>
      </c>
      <c r="Z2345" s="28">
        <f>+SUMIF('Input Sheet'!$S:$S,$AL2345,'Input Sheet'!D:D)</f>
        <v>0</v>
      </c>
      <c r="AA2345" s="28">
        <f>+SUMIF('Input Sheet'!$S:$S,$AL2345,'Input Sheet'!E:E)</f>
        <v>0</v>
      </c>
      <c r="AB2345" s="28">
        <f>+SUMIF('Input Sheet'!$S:$S,$AL2345,'Input Sheet'!F:F)</f>
        <v>0</v>
      </c>
      <c r="AC2345" s="28">
        <f>+SUMIF('Input Sheet'!$S:$S,$AL2345,'Input Sheet'!G:G)</f>
        <v>0</v>
      </c>
      <c r="AD2345" s="28">
        <f>+SUMIF('Input Sheet'!$S:$S,$AL2345,'Input Sheet'!H:H)</f>
        <v>0</v>
      </c>
      <c r="AE2345" s="28">
        <f>+SUMIF('Input Sheet'!$S:$S,$AL2345,'Input Sheet'!I:I)</f>
        <v>0</v>
      </c>
      <c r="AF2345" s="28">
        <f>+SUMIF('Input Sheet'!$S:$S,$AL2345,'Input Sheet'!J:J)</f>
        <v>0</v>
      </c>
      <c r="AG2345" s="28">
        <f>+SUMIF('Input Sheet'!$S:$S,$AL2345,'Input Sheet'!K:K)</f>
        <v>0</v>
      </c>
      <c r="AH2345" s="28">
        <f>+SUMIF('Input Sheet'!$S:$S,$AL2345,'Input Sheet'!L:L)</f>
        <v>0</v>
      </c>
      <c r="AI2345" s="28">
        <f>+SUMIF('Input Sheet'!$S:$S,$AL2345,'Input Sheet'!M:M)</f>
        <v>0</v>
      </c>
      <c r="AJ2345" s="28">
        <f>+SUMIF('Input Sheet'!$S:$S,$AL2345,'Input Sheet'!N:N)</f>
        <v>0</v>
      </c>
      <c r="AK2345" s="28"/>
      <c r="AL2345" s="27" t="str">
        <f t="shared" si="183"/>
        <v>360-7025</v>
      </c>
      <c r="AM2345" s="34" t="str">
        <f t="shared" si="184"/>
        <v>F&amp;I</v>
      </c>
      <c r="AN2345" s="34" t="str">
        <f t="shared" si="185"/>
        <v>F&amp;ISalaries &amp; Commission per vehicle retailed</v>
      </c>
      <c r="AO2345" s="35"/>
      <c r="AP2345" s="35"/>
      <c r="AQ2345" s="35"/>
    </row>
    <row r="2346" spans="1:43" x14ac:dyDescent="0.25">
      <c r="A2346" s="27" t="s">
        <v>103</v>
      </c>
      <c r="B2346" s="27" t="s">
        <v>104</v>
      </c>
      <c r="C2346" s="27" t="s">
        <v>104</v>
      </c>
      <c r="D2346" s="27" t="s">
        <v>277</v>
      </c>
      <c r="E2346" s="27" t="s">
        <v>679</v>
      </c>
      <c r="F2346" s="27" t="s">
        <v>777</v>
      </c>
      <c r="G2346" s="27" t="s">
        <v>778</v>
      </c>
      <c r="H2346" s="34" t="s">
        <v>14</v>
      </c>
      <c r="I2346" s="34" t="s">
        <v>779</v>
      </c>
      <c r="J2346" s="34" t="str">
        <f t="shared" si="181"/>
        <v>F&amp;ISalaries &amp; Commission per vehicle retailed</v>
      </c>
      <c r="K2346" s="34" t="str">
        <f t="shared" si="182"/>
        <v>160F&amp;I Salaries &amp; Commission - Toyota</v>
      </c>
      <c r="L2346" s="28">
        <f>+SUMIF('TB 4-24'!M:M,$AL2346,'TB 4-24'!G:G)</f>
        <v>0</v>
      </c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>
        <f>+SUMIF('Input Sheet'!$S:$S,$AL2346,'Input Sheet'!C:C)</f>
        <v>0</v>
      </c>
      <c r="Z2346" s="28">
        <f>+SUMIF('Input Sheet'!$S:$S,$AL2346,'Input Sheet'!D:D)</f>
        <v>0</v>
      </c>
      <c r="AA2346" s="28">
        <f>+SUMIF('Input Sheet'!$S:$S,$AL2346,'Input Sheet'!E:E)</f>
        <v>0</v>
      </c>
      <c r="AB2346" s="28">
        <f>+SUMIF('Input Sheet'!$S:$S,$AL2346,'Input Sheet'!F:F)</f>
        <v>0</v>
      </c>
      <c r="AC2346" s="28">
        <f>+SUMIF('Input Sheet'!$S:$S,$AL2346,'Input Sheet'!G:G)</f>
        <v>0</v>
      </c>
      <c r="AD2346" s="28">
        <f>+SUMIF('Input Sheet'!$S:$S,$AL2346,'Input Sheet'!H:H)</f>
        <v>0</v>
      </c>
      <c r="AE2346" s="28">
        <f>+SUMIF('Input Sheet'!$S:$S,$AL2346,'Input Sheet'!I:I)</f>
        <v>0</v>
      </c>
      <c r="AF2346" s="28">
        <f>+SUMIF('Input Sheet'!$S:$S,$AL2346,'Input Sheet'!J:J)</f>
        <v>0</v>
      </c>
      <c r="AG2346" s="28">
        <f>+SUMIF('Input Sheet'!$S:$S,$AL2346,'Input Sheet'!K:K)</f>
        <v>0</v>
      </c>
      <c r="AH2346" s="28">
        <f>+SUMIF('Input Sheet'!$S:$S,$AL2346,'Input Sheet'!L:L)</f>
        <v>0</v>
      </c>
      <c r="AI2346" s="28">
        <f>+SUMIF('Input Sheet'!$S:$S,$AL2346,'Input Sheet'!M:M)</f>
        <v>0</v>
      </c>
      <c r="AJ2346" s="28">
        <f>+SUMIF('Input Sheet'!$S:$S,$AL2346,'Input Sheet'!N:N)</f>
        <v>0</v>
      </c>
      <c r="AK2346" s="28"/>
      <c r="AL2346" s="27" t="str">
        <f t="shared" si="183"/>
        <v>160-7025</v>
      </c>
      <c r="AM2346" s="34" t="str">
        <f t="shared" si="184"/>
        <v>F&amp;I</v>
      </c>
      <c r="AN2346" s="34" t="str">
        <f t="shared" si="185"/>
        <v>F&amp;ISalaries &amp; Commission per vehicle retailed</v>
      </c>
      <c r="AO2346" s="35"/>
      <c r="AP2346" s="35"/>
      <c r="AQ2346" s="35"/>
    </row>
    <row r="2347" spans="1:43" x14ac:dyDescent="0.25">
      <c r="A2347" s="27" t="s">
        <v>103</v>
      </c>
      <c r="B2347" s="27" t="s">
        <v>104</v>
      </c>
      <c r="C2347" s="27" t="s">
        <v>104</v>
      </c>
      <c r="D2347" s="27" t="s">
        <v>277</v>
      </c>
      <c r="E2347" s="27" t="s">
        <v>641</v>
      </c>
      <c r="F2347" s="27" t="s">
        <v>777</v>
      </c>
      <c r="G2347" s="27" t="s">
        <v>778</v>
      </c>
      <c r="H2347" s="34" t="s">
        <v>14</v>
      </c>
      <c r="I2347" s="34" t="s">
        <v>779</v>
      </c>
      <c r="J2347" s="34" t="str">
        <f t="shared" si="181"/>
        <v>F&amp;ISalaries &amp; Commission per vehicle retailed</v>
      </c>
      <c r="K2347" s="34" t="str">
        <f t="shared" si="182"/>
        <v>170F&amp;I Salaries &amp; Commission - Toyota</v>
      </c>
      <c r="L2347" s="28">
        <f>+SUMIF('TB 4-24'!M:M,$AL2347,'TB 4-24'!G:G)</f>
        <v>0</v>
      </c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>
        <f>+SUMIF('Input Sheet'!$S:$S,$AL2347,'Input Sheet'!C:C)</f>
        <v>0</v>
      </c>
      <c r="Z2347" s="28">
        <f>+SUMIF('Input Sheet'!$S:$S,$AL2347,'Input Sheet'!D:D)</f>
        <v>0</v>
      </c>
      <c r="AA2347" s="28">
        <f>+SUMIF('Input Sheet'!$S:$S,$AL2347,'Input Sheet'!E:E)</f>
        <v>0</v>
      </c>
      <c r="AB2347" s="28">
        <f>+SUMIF('Input Sheet'!$S:$S,$AL2347,'Input Sheet'!F:F)</f>
        <v>0</v>
      </c>
      <c r="AC2347" s="28">
        <f>+SUMIF('Input Sheet'!$S:$S,$AL2347,'Input Sheet'!G:G)</f>
        <v>0</v>
      </c>
      <c r="AD2347" s="28">
        <f>+SUMIF('Input Sheet'!$S:$S,$AL2347,'Input Sheet'!H:H)</f>
        <v>0</v>
      </c>
      <c r="AE2347" s="28">
        <f>+SUMIF('Input Sheet'!$S:$S,$AL2347,'Input Sheet'!I:I)</f>
        <v>0</v>
      </c>
      <c r="AF2347" s="28">
        <f>+SUMIF('Input Sheet'!$S:$S,$AL2347,'Input Sheet'!J:J)</f>
        <v>0</v>
      </c>
      <c r="AG2347" s="28">
        <f>+SUMIF('Input Sheet'!$S:$S,$AL2347,'Input Sheet'!K:K)</f>
        <v>0</v>
      </c>
      <c r="AH2347" s="28">
        <f>+SUMIF('Input Sheet'!$S:$S,$AL2347,'Input Sheet'!L:L)</f>
        <v>0</v>
      </c>
      <c r="AI2347" s="28">
        <f>+SUMIF('Input Sheet'!$S:$S,$AL2347,'Input Sheet'!M:M)</f>
        <v>0</v>
      </c>
      <c r="AJ2347" s="28">
        <f>+SUMIF('Input Sheet'!$S:$S,$AL2347,'Input Sheet'!N:N)</f>
        <v>0</v>
      </c>
      <c r="AK2347" s="28"/>
      <c r="AL2347" s="27" t="str">
        <f t="shared" si="183"/>
        <v>170-7025</v>
      </c>
      <c r="AM2347" s="34" t="str">
        <f t="shared" si="184"/>
        <v>F&amp;I</v>
      </c>
      <c r="AN2347" s="34" t="str">
        <f t="shared" si="185"/>
        <v>F&amp;ISalaries &amp; Commission per vehicle retailed</v>
      </c>
      <c r="AO2347" s="35"/>
      <c r="AP2347" s="35"/>
      <c r="AQ2347" s="35"/>
    </row>
    <row r="2348" spans="1:43" x14ac:dyDescent="0.25">
      <c r="A2348" s="27" t="s">
        <v>103</v>
      </c>
      <c r="B2348" s="27" t="s">
        <v>104</v>
      </c>
      <c r="C2348" s="27" t="s">
        <v>657</v>
      </c>
      <c r="D2348" s="27" t="s">
        <v>278</v>
      </c>
      <c r="E2348" s="27" t="s">
        <v>662</v>
      </c>
      <c r="F2348" s="27" t="s">
        <v>777</v>
      </c>
      <c r="G2348" s="27" t="s">
        <v>778</v>
      </c>
      <c r="H2348" s="34" t="s">
        <v>14</v>
      </c>
      <c r="I2348" s="34" t="s">
        <v>779</v>
      </c>
      <c r="J2348" s="34" t="str">
        <f t="shared" si="181"/>
        <v>F&amp;ISalaries &amp; Commission per vehicle retailed</v>
      </c>
      <c r="K2348" s="34" t="str">
        <f t="shared" si="182"/>
        <v>260F&amp;I Salaries &amp; Commission - Toyota</v>
      </c>
      <c r="L2348" s="28">
        <f>+SUMIF('TB 4-24'!M:M,$AL2348,'TB 4-24'!G:G)</f>
        <v>0</v>
      </c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>
        <f>+SUMIF('Input Sheet'!$S:$S,$AL2348,'Input Sheet'!C:C)</f>
        <v>0</v>
      </c>
      <c r="Z2348" s="28">
        <f>+SUMIF('Input Sheet'!$S:$S,$AL2348,'Input Sheet'!D:D)</f>
        <v>0</v>
      </c>
      <c r="AA2348" s="28">
        <f>+SUMIF('Input Sheet'!$S:$S,$AL2348,'Input Sheet'!E:E)</f>
        <v>0</v>
      </c>
      <c r="AB2348" s="28">
        <f>+SUMIF('Input Sheet'!$S:$S,$AL2348,'Input Sheet'!F:F)</f>
        <v>0</v>
      </c>
      <c r="AC2348" s="28">
        <f>+SUMIF('Input Sheet'!$S:$S,$AL2348,'Input Sheet'!G:G)</f>
        <v>0</v>
      </c>
      <c r="AD2348" s="28">
        <f>+SUMIF('Input Sheet'!$S:$S,$AL2348,'Input Sheet'!H:H)</f>
        <v>0</v>
      </c>
      <c r="AE2348" s="28">
        <f>+SUMIF('Input Sheet'!$S:$S,$AL2348,'Input Sheet'!I:I)</f>
        <v>0</v>
      </c>
      <c r="AF2348" s="28">
        <f>+SUMIF('Input Sheet'!$S:$S,$AL2348,'Input Sheet'!J:J)</f>
        <v>0</v>
      </c>
      <c r="AG2348" s="28">
        <f>+SUMIF('Input Sheet'!$S:$S,$AL2348,'Input Sheet'!K:K)</f>
        <v>0</v>
      </c>
      <c r="AH2348" s="28">
        <f>+SUMIF('Input Sheet'!$S:$S,$AL2348,'Input Sheet'!L:L)</f>
        <v>0</v>
      </c>
      <c r="AI2348" s="28">
        <f>+SUMIF('Input Sheet'!$S:$S,$AL2348,'Input Sheet'!M:M)</f>
        <v>0</v>
      </c>
      <c r="AJ2348" s="28">
        <f>+SUMIF('Input Sheet'!$S:$S,$AL2348,'Input Sheet'!N:N)</f>
        <v>0</v>
      </c>
      <c r="AK2348" s="28"/>
      <c r="AL2348" s="27" t="str">
        <f t="shared" si="183"/>
        <v>260-7026</v>
      </c>
      <c r="AM2348" s="34" t="str">
        <f t="shared" si="184"/>
        <v>F&amp;I</v>
      </c>
      <c r="AN2348" s="34" t="str">
        <f t="shared" si="185"/>
        <v>F&amp;ISalaries &amp; Commission per vehicle retailed</v>
      </c>
      <c r="AO2348" s="35"/>
      <c r="AP2348" s="35"/>
      <c r="AQ2348" s="35"/>
    </row>
    <row r="2349" spans="1:43" x14ac:dyDescent="0.25">
      <c r="A2349" s="27" t="s">
        <v>103</v>
      </c>
      <c r="B2349" s="27" t="s">
        <v>104</v>
      </c>
      <c r="C2349" s="27" t="s">
        <v>663</v>
      </c>
      <c r="D2349" s="27" t="s">
        <v>278</v>
      </c>
      <c r="E2349" s="27" t="s">
        <v>670</v>
      </c>
      <c r="F2349" s="27" t="s">
        <v>777</v>
      </c>
      <c r="G2349" s="27" t="s">
        <v>778</v>
      </c>
      <c r="H2349" s="34" t="s">
        <v>14</v>
      </c>
      <c r="I2349" s="34" t="s">
        <v>779</v>
      </c>
      <c r="J2349" s="34" t="str">
        <f t="shared" si="181"/>
        <v>F&amp;ISalaries &amp; Commission per vehicle retailed</v>
      </c>
      <c r="K2349" s="34" t="str">
        <f t="shared" si="182"/>
        <v>460F&amp;I Salaries &amp; Commission - Toyota</v>
      </c>
      <c r="L2349" s="28">
        <f>+SUMIF('TB 4-24'!M:M,$AL2349,'TB 4-24'!G:G)</f>
        <v>0</v>
      </c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>
        <f>+SUMIF('Input Sheet'!$S:$S,$AL2349,'Input Sheet'!C:C)</f>
        <v>0</v>
      </c>
      <c r="Z2349" s="28">
        <f>+SUMIF('Input Sheet'!$S:$S,$AL2349,'Input Sheet'!D:D)</f>
        <v>0</v>
      </c>
      <c r="AA2349" s="28">
        <f>+SUMIF('Input Sheet'!$S:$S,$AL2349,'Input Sheet'!E:E)</f>
        <v>0</v>
      </c>
      <c r="AB2349" s="28">
        <f>+SUMIF('Input Sheet'!$S:$S,$AL2349,'Input Sheet'!F:F)</f>
        <v>0</v>
      </c>
      <c r="AC2349" s="28">
        <f>+SUMIF('Input Sheet'!$S:$S,$AL2349,'Input Sheet'!G:G)</f>
        <v>0</v>
      </c>
      <c r="AD2349" s="28">
        <f>+SUMIF('Input Sheet'!$S:$S,$AL2349,'Input Sheet'!H:H)</f>
        <v>0</v>
      </c>
      <c r="AE2349" s="28">
        <f>+SUMIF('Input Sheet'!$S:$S,$AL2349,'Input Sheet'!I:I)</f>
        <v>0</v>
      </c>
      <c r="AF2349" s="28">
        <f>+SUMIF('Input Sheet'!$S:$S,$AL2349,'Input Sheet'!J:J)</f>
        <v>0</v>
      </c>
      <c r="AG2349" s="28">
        <f>+SUMIF('Input Sheet'!$S:$S,$AL2349,'Input Sheet'!K:K)</f>
        <v>0</v>
      </c>
      <c r="AH2349" s="28">
        <f>+SUMIF('Input Sheet'!$S:$S,$AL2349,'Input Sheet'!L:L)</f>
        <v>0</v>
      </c>
      <c r="AI2349" s="28">
        <f>+SUMIF('Input Sheet'!$S:$S,$AL2349,'Input Sheet'!M:M)</f>
        <v>0</v>
      </c>
      <c r="AJ2349" s="28">
        <f>+SUMIF('Input Sheet'!$S:$S,$AL2349,'Input Sheet'!N:N)</f>
        <v>0</v>
      </c>
      <c r="AK2349" s="28"/>
      <c r="AL2349" s="27" t="str">
        <f t="shared" si="183"/>
        <v>460-7026</v>
      </c>
      <c r="AM2349" s="34" t="str">
        <f t="shared" si="184"/>
        <v>F&amp;I</v>
      </c>
      <c r="AN2349" s="34" t="str">
        <f t="shared" si="185"/>
        <v>F&amp;ISalaries &amp; Commission per vehicle retailed</v>
      </c>
      <c r="AO2349" s="35"/>
      <c r="AP2349" s="35"/>
      <c r="AQ2349" s="35"/>
    </row>
    <row r="2350" spans="1:43" x14ac:dyDescent="0.25">
      <c r="A2350" s="27" t="s">
        <v>103</v>
      </c>
      <c r="B2350" s="27" t="s">
        <v>104</v>
      </c>
      <c r="C2350" s="27" t="s">
        <v>671</v>
      </c>
      <c r="D2350" s="27" t="s">
        <v>278</v>
      </c>
      <c r="E2350" s="27" t="s">
        <v>676</v>
      </c>
      <c r="F2350" s="27" t="s">
        <v>777</v>
      </c>
      <c r="G2350" s="27" t="s">
        <v>778</v>
      </c>
      <c r="H2350" s="34" t="s">
        <v>14</v>
      </c>
      <c r="I2350" s="34" t="s">
        <v>779</v>
      </c>
      <c r="J2350" s="34" t="str">
        <f t="shared" si="181"/>
        <v>F&amp;ISalaries &amp; Commission per vehicle retailed</v>
      </c>
      <c r="K2350" s="34" t="str">
        <f t="shared" si="182"/>
        <v>360F&amp;I Salaries &amp; Commission - Toyota</v>
      </c>
      <c r="L2350" s="28">
        <f>+SUMIF('TB 4-24'!M:M,$AL2350,'TB 4-24'!G:G)</f>
        <v>0</v>
      </c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>
        <f>+SUMIF('Input Sheet'!$S:$S,$AL2350,'Input Sheet'!C:C)</f>
        <v>0</v>
      </c>
      <c r="Z2350" s="28">
        <f>+SUMIF('Input Sheet'!$S:$S,$AL2350,'Input Sheet'!D:D)</f>
        <v>0</v>
      </c>
      <c r="AA2350" s="28">
        <f>+SUMIF('Input Sheet'!$S:$S,$AL2350,'Input Sheet'!E:E)</f>
        <v>0</v>
      </c>
      <c r="AB2350" s="28">
        <f>+SUMIF('Input Sheet'!$S:$S,$AL2350,'Input Sheet'!F:F)</f>
        <v>0</v>
      </c>
      <c r="AC2350" s="28">
        <f>+SUMIF('Input Sheet'!$S:$S,$AL2350,'Input Sheet'!G:G)</f>
        <v>0</v>
      </c>
      <c r="AD2350" s="28">
        <f>+SUMIF('Input Sheet'!$S:$S,$AL2350,'Input Sheet'!H:H)</f>
        <v>0</v>
      </c>
      <c r="AE2350" s="28">
        <f>+SUMIF('Input Sheet'!$S:$S,$AL2350,'Input Sheet'!I:I)</f>
        <v>0</v>
      </c>
      <c r="AF2350" s="28">
        <f>+SUMIF('Input Sheet'!$S:$S,$AL2350,'Input Sheet'!J:J)</f>
        <v>0</v>
      </c>
      <c r="AG2350" s="28">
        <f>+SUMIF('Input Sheet'!$S:$S,$AL2350,'Input Sheet'!K:K)</f>
        <v>0</v>
      </c>
      <c r="AH2350" s="28">
        <f>+SUMIF('Input Sheet'!$S:$S,$AL2350,'Input Sheet'!L:L)</f>
        <v>0</v>
      </c>
      <c r="AI2350" s="28">
        <f>+SUMIF('Input Sheet'!$S:$S,$AL2350,'Input Sheet'!M:M)</f>
        <v>0</v>
      </c>
      <c r="AJ2350" s="28">
        <f>+SUMIF('Input Sheet'!$S:$S,$AL2350,'Input Sheet'!N:N)</f>
        <v>0</v>
      </c>
      <c r="AK2350" s="28"/>
      <c r="AL2350" s="27" t="str">
        <f t="shared" si="183"/>
        <v>360-7026</v>
      </c>
      <c r="AM2350" s="34" t="str">
        <f t="shared" si="184"/>
        <v>F&amp;I</v>
      </c>
      <c r="AN2350" s="34" t="str">
        <f t="shared" si="185"/>
        <v>F&amp;ISalaries &amp; Commission per vehicle retailed</v>
      </c>
      <c r="AO2350" s="35"/>
      <c r="AP2350" s="35"/>
      <c r="AQ2350" s="35"/>
    </row>
    <row r="2351" spans="1:43" x14ac:dyDescent="0.25">
      <c r="A2351" s="27" t="s">
        <v>103</v>
      </c>
      <c r="B2351" s="27" t="s">
        <v>104</v>
      </c>
      <c r="C2351" s="27" t="s">
        <v>104</v>
      </c>
      <c r="D2351" s="27" t="s">
        <v>278</v>
      </c>
      <c r="E2351" s="27" t="s">
        <v>679</v>
      </c>
      <c r="F2351" s="27" t="s">
        <v>777</v>
      </c>
      <c r="G2351" s="27" t="s">
        <v>778</v>
      </c>
      <c r="H2351" s="34" t="s">
        <v>14</v>
      </c>
      <c r="I2351" s="34" t="s">
        <v>779</v>
      </c>
      <c r="J2351" s="34" t="str">
        <f t="shared" si="181"/>
        <v>F&amp;ISalaries &amp; Commission per vehicle retailed</v>
      </c>
      <c r="K2351" s="34" t="str">
        <f t="shared" si="182"/>
        <v>160F&amp;I Salaries &amp; Commission - Toyota</v>
      </c>
      <c r="L2351" s="28">
        <f>+SUMIF('TB 4-24'!M:M,$AL2351,'TB 4-24'!G:G)</f>
        <v>0</v>
      </c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>
        <f>+SUMIF('Input Sheet'!$S:$S,$AL2351,'Input Sheet'!C:C)</f>
        <v>0</v>
      </c>
      <c r="Z2351" s="28">
        <f>+SUMIF('Input Sheet'!$S:$S,$AL2351,'Input Sheet'!D:D)</f>
        <v>0</v>
      </c>
      <c r="AA2351" s="28">
        <f>+SUMIF('Input Sheet'!$S:$S,$AL2351,'Input Sheet'!E:E)</f>
        <v>0</v>
      </c>
      <c r="AB2351" s="28">
        <f>+SUMIF('Input Sheet'!$S:$S,$AL2351,'Input Sheet'!F:F)</f>
        <v>0</v>
      </c>
      <c r="AC2351" s="28">
        <f>+SUMIF('Input Sheet'!$S:$S,$AL2351,'Input Sheet'!G:G)</f>
        <v>0</v>
      </c>
      <c r="AD2351" s="28">
        <f>+SUMIF('Input Sheet'!$S:$S,$AL2351,'Input Sheet'!H:H)</f>
        <v>0</v>
      </c>
      <c r="AE2351" s="28">
        <f>+SUMIF('Input Sheet'!$S:$S,$AL2351,'Input Sheet'!I:I)</f>
        <v>0</v>
      </c>
      <c r="AF2351" s="28">
        <f>+SUMIF('Input Sheet'!$S:$S,$AL2351,'Input Sheet'!J:J)</f>
        <v>0</v>
      </c>
      <c r="AG2351" s="28">
        <f>+SUMIF('Input Sheet'!$S:$S,$AL2351,'Input Sheet'!K:K)</f>
        <v>0</v>
      </c>
      <c r="AH2351" s="28">
        <f>+SUMIF('Input Sheet'!$S:$S,$AL2351,'Input Sheet'!L:L)</f>
        <v>0</v>
      </c>
      <c r="AI2351" s="28">
        <f>+SUMIF('Input Sheet'!$S:$S,$AL2351,'Input Sheet'!M:M)</f>
        <v>0</v>
      </c>
      <c r="AJ2351" s="28">
        <f>+SUMIF('Input Sheet'!$S:$S,$AL2351,'Input Sheet'!N:N)</f>
        <v>0</v>
      </c>
      <c r="AK2351" s="28"/>
      <c r="AL2351" s="27" t="str">
        <f t="shared" si="183"/>
        <v>160-7026</v>
      </c>
      <c r="AM2351" s="34" t="str">
        <f t="shared" si="184"/>
        <v>F&amp;I</v>
      </c>
      <c r="AN2351" s="34" t="str">
        <f t="shared" si="185"/>
        <v>F&amp;ISalaries &amp; Commission per vehicle retailed</v>
      </c>
      <c r="AO2351" s="35"/>
      <c r="AP2351" s="35"/>
      <c r="AQ2351" s="35"/>
    </row>
    <row r="2352" spans="1:43" x14ac:dyDescent="0.25">
      <c r="A2352" s="27" t="s">
        <v>103</v>
      </c>
      <c r="B2352" s="27" t="s">
        <v>104</v>
      </c>
      <c r="C2352" s="27" t="s">
        <v>104</v>
      </c>
      <c r="D2352" s="27" t="s">
        <v>278</v>
      </c>
      <c r="E2352" s="27" t="s">
        <v>641</v>
      </c>
      <c r="F2352" s="27" t="s">
        <v>777</v>
      </c>
      <c r="G2352" s="27" t="s">
        <v>778</v>
      </c>
      <c r="H2352" s="34" t="s">
        <v>14</v>
      </c>
      <c r="I2352" s="34" t="s">
        <v>779</v>
      </c>
      <c r="J2352" s="34" t="str">
        <f t="shared" si="181"/>
        <v>F&amp;ISalaries &amp; Commission per vehicle retailed</v>
      </c>
      <c r="K2352" s="34" t="str">
        <f t="shared" si="182"/>
        <v>170F&amp;I Salaries &amp; Commission - Toyota</v>
      </c>
      <c r="L2352" s="28">
        <f>+SUMIF('TB 4-24'!M:M,$AL2352,'TB 4-24'!G:G)</f>
        <v>0</v>
      </c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>
        <f>+SUMIF('Input Sheet'!$S:$S,$AL2352,'Input Sheet'!C:C)</f>
        <v>0</v>
      </c>
      <c r="Z2352" s="28">
        <f>+SUMIF('Input Sheet'!$S:$S,$AL2352,'Input Sheet'!D:D)</f>
        <v>0</v>
      </c>
      <c r="AA2352" s="28">
        <f>+SUMIF('Input Sheet'!$S:$S,$AL2352,'Input Sheet'!E:E)</f>
        <v>0</v>
      </c>
      <c r="AB2352" s="28">
        <f>+SUMIF('Input Sheet'!$S:$S,$AL2352,'Input Sheet'!F:F)</f>
        <v>0</v>
      </c>
      <c r="AC2352" s="28">
        <f>+SUMIF('Input Sheet'!$S:$S,$AL2352,'Input Sheet'!G:G)</f>
        <v>0</v>
      </c>
      <c r="AD2352" s="28">
        <f>+SUMIF('Input Sheet'!$S:$S,$AL2352,'Input Sheet'!H:H)</f>
        <v>0</v>
      </c>
      <c r="AE2352" s="28">
        <f>+SUMIF('Input Sheet'!$S:$S,$AL2352,'Input Sheet'!I:I)</f>
        <v>0</v>
      </c>
      <c r="AF2352" s="28">
        <f>+SUMIF('Input Sheet'!$S:$S,$AL2352,'Input Sheet'!J:J)</f>
        <v>0</v>
      </c>
      <c r="AG2352" s="28">
        <f>+SUMIF('Input Sheet'!$S:$S,$AL2352,'Input Sheet'!K:K)</f>
        <v>0</v>
      </c>
      <c r="AH2352" s="28">
        <f>+SUMIF('Input Sheet'!$S:$S,$AL2352,'Input Sheet'!L:L)</f>
        <v>0</v>
      </c>
      <c r="AI2352" s="28">
        <f>+SUMIF('Input Sheet'!$S:$S,$AL2352,'Input Sheet'!M:M)</f>
        <v>0</v>
      </c>
      <c r="AJ2352" s="28">
        <f>+SUMIF('Input Sheet'!$S:$S,$AL2352,'Input Sheet'!N:N)</f>
        <v>0</v>
      </c>
      <c r="AK2352" s="28"/>
      <c r="AL2352" s="27" t="str">
        <f t="shared" si="183"/>
        <v>170-7026</v>
      </c>
      <c r="AM2352" s="34" t="str">
        <f t="shared" si="184"/>
        <v>F&amp;I</v>
      </c>
      <c r="AN2352" s="34" t="str">
        <f t="shared" si="185"/>
        <v>F&amp;ISalaries &amp; Commission per vehicle retailed</v>
      </c>
      <c r="AO2352" s="35"/>
      <c r="AP2352" s="35"/>
      <c r="AQ2352" s="35"/>
    </row>
    <row r="2353" spans="1:43" x14ac:dyDescent="0.25">
      <c r="A2353" s="27" t="s">
        <v>103</v>
      </c>
      <c r="B2353" s="27" t="s">
        <v>104</v>
      </c>
      <c r="C2353" s="27" t="s">
        <v>657</v>
      </c>
      <c r="D2353" s="27" t="s">
        <v>279</v>
      </c>
      <c r="E2353" s="27" t="s">
        <v>662</v>
      </c>
      <c r="F2353" s="27" t="s">
        <v>777</v>
      </c>
      <c r="G2353" s="27" t="s">
        <v>778</v>
      </c>
      <c r="H2353" s="34" t="s">
        <v>14</v>
      </c>
      <c r="I2353" s="34" t="s">
        <v>779</v>
      </c>
      <c r="J2353" s="34" t="str">
        <f t="shared" si="181"/>
        <v>F&amp;ISalaries &amp; Commission per vehicle retailed</v>
      </c>
      <c r="K2353" s="34" t="str">
        <f t="shared" si="182"/>
        <v>260F&amp;I Salaries &amp; Commission - Toyota</v>
      </c>
      <c r="L2353" s="28">
        <f>+SUMIF('TB 4-24'!M:M,$AL2353,'TB 4-24'!G:G)</f>
        <v>0</v>
      </c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>
        <f>+SUMIF('Input Sheet'!$S:$S,$AL2353,'Input Sheet'!C:C)</f>
        <v>0</v>
      </c>
      <c r="Z2353" s="28">
        <f>+SUMIF('Input Sheet'!$S:$S,$AL2353,'Input Sheet'!D:D)</f>
        <v>0</v>
      </c>
      <c r="AA2353" s="28">
        <f>+SUMIF('Input Sheet'!$S:$S,$AL2353,'Input Sheet'!E:E)</f>
        <v>0</v>
      </c>
      <c r="AB2353" s="28">
        <f>+SUMIF('Input Sheet'!$S:$S,$AL2353,'Input Sheet'!F:F)</f>
        <v>0</v>
      </c>
      <c r="AC2353" s="28">
        <f>+SUMIF('Input Sheet'!$S:$S,$AL2353,'Input Sheet'!G:G)</f>
        <v>0</v>
      </c>
      <c r="AD2353" s="28">
        <f>+SUMIF('Input Sheet'!$S:$S,$AL2353,'Input Sheet'!H:H)</f>
        <v>0</v>
      </c>
      <c r="AE2353" s="28">
        <f>+SUMIF('Input Sheet'!$S:$S,$AL2353,'Input Sheet'!I:I)</f>
        <v>0</v>
      </c>
      <c r="AF2353" s="28">
        <f>+SUMIF('Input Sheet'!$S:$S,$AL2353,'Input Sheet'!J:J)</f>
        <v>0</v>
      </c>
      <c r="AG2353" s="28">
        <f>+SUMIF('Input Sheet'!$S:$S,$AL2353,'Input Sheet'!K:K)</f>
        <v>0</v>
      </c>
      <c r="AH2353" s="28">
        <f>+SUMIF('Input Sheet'!$S:$S,$AL2353,'Input Sheet'!L:L)</f>
        <v>0</v>
      </c>
      <c r="AI2353" s="28">
        <f>+SUMIF('Input Sheet'!$S:$S,$AL2353,'Input Sheet'!M:M)</f>
        <v>0</v>
      </c>
      <c r="AJ2353" s="28">
        <f>+SUMIF('Input Sheet'!$S:$S,$AL2353,'Input Sheet'!N:N)</f>
        <v>0</v>
      </c>
      <c r="AK2353" s="28"/>
      <c r="AL2353" s="27" t="str">
        <f t="shared" si="183"/>
        <v>260-7170</v>
      </c>
      <c r="AM2353" s="34" t="str">
        <f t="shared" si="184"/>
        <v>F&amp;I</v>
      </c>
      <c r="AN2353" s="34" t="str">
        <f t="shared" si="185"/>
        <v>F&amp;ISalaries &amp; Commission per vehicle retailed</v>
      </c>
      <c r="AO2353" s="35"/>
      <c r="AP2353" s="35"/>
      <c r="AQ2353" s="35"/>
    </row>
    <row r="2354" spans="1:43" x14ac:dyDescent="0.25">
      <c r="A2354" s="27" t="s">
        <v>103</v>
      </c>
      <c r="B2354" s="27" t="s">
        <v>104</v>
      </c>
      <c r="C2354" s="27" t="s">
        <v>104</v>
      </c>
      <c r="D2354" s="27" t="s">
        <v>279</v>
      </c>
      <c r="E2354" s="27" t="s">
        <v>679</v>
      </c>
      <c r="F2354" s="27" t="s">
        <v>777</v>
      </c>
      <c r="G2354" s="27" t="s">
        <v>778</v>
      </c>
      <c r="H2354" s="34" t="s">
        <v>14</v>
      </c>
      <c r="I2354" s="34" t="s">
        <v>779</v>
      </c>
      <c r="J2354" s="34" t="str">
        <f t="shared" si="181"/>
        <v>F&amp;ISalaries &amp; Commission per vehicle retailed</v>
      </c>
      <c r="K2354" s="34" t="str">
        <f t="shared" si="182"/>
        <v>160F&amp;I Salaries &amp; Commission - Toyota</v>
      </c>
      <c r="L2354" s="28">
        <f>+SUMIF('TB 4-24'!M:M,$AL2354,'TB 4-24'!G:G)</f>
        <v>0</v>
      </c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>
        <f>+SUMIF('Input Sheet'!$S:$S,$AL2354,'Input Sheet'!C:C)</f>
        <v>0</v>
      </c>
      <c r="Z2354" s="28">
        <f>+SUMIF('Input Sheet'!$S:$S,$AL2354,'Input Sheet'!D:D)</f>
        <v>0</v>
      </c>
      <c r="AA2354" s="28">
        <f>+SUMIF('Input Sheet'!$S:$S,$AL2354,'Input Sheet'!E:E)</f>
        <v>0</v>
      </c>
      <c r="AB2354" s="28">
        <f>+SUMIF('Input Sheet'!$S:$S,$AL2354,'Input Sheet'!F:F)</f>
        <v>0</v>
      </c>
      <c r="AC2354" s="28">
        <f>+SUMIF('Input Sheet'!$S:$S,$AL2354,'Input Sheet'!G:G)</f>
        <v>0</v>
      </c>
      <c r="AD2354" s="28">
        <f>+SUMIF('Input Sheet'!$S:$S,$AL2354,'Input Sheet'!H:H)</f>
        <v>0</v>
      </c>
      <c r="AE2354" s="28">
        <f>+SUMIF('Input Sheet'!$S:$S,$AL2354,'Input Sheet'!I:I)</f>
        <v>0</v>
      </c>
      <c r="AF2354" s="28">
        <f>+SUMIF('Input Sheet'!$S:$S,$AL2354,'Input Sheet'!J:J)</f>
        <v>0</v>
      </c>
      <c r="AG2354" s="28">
        <f>+SUMIF('Input Sheet'!$S:$S,$AL2354,'Input Sheet'!K:K)</f>
        <v>0</v>
      </c>
      <c r="AH2354" s="28">
        <f>+SUMIF('Input Sheet'!$S:$S,$AL2354,'Input Sheet'!L:L)</f>
        <v>0</v>
      </c>
      <c r="AI2354" s="28">
        <f>+SUMIF('Input Sheet'!$S:$S,$AL2354,'Input Sheet'!M:M)</f>
        <v>0</v>
      </c>
      <c r="AJ2354" s="28">
        <f>+SUMIF('Input Sheet'!$S:$S,$AL2354,'Input Sheet'!N:N)</f>
        <v>0</v>
      </c>
      <c r="AK2354" s="28"/>
      <c r="AL2354" s="27" t="str">
        <f t="shared" si="183"/>
        <v>160-7170</v>
      </c>
      <c r="AM2354" s="34" t="str">
        <f t="shared" si="184"/>
        <v>F&amp;I</v>
      </c>
      <c r="AN2354" s="34" t="str">
        <f t="shared" si="185"/>
        <v>F&amp;ISalaries &amp; Commission per vehicle retailed</v>
      </c>
      <c r="AO2354" s="35"/>
      <c r="AP2354" s="35"/>
      <c r="AQ2354" s="35"/>
    </row>
    <row r="2355" spans="1:43" x14ac:dyDescent="0.25">
      <c r="A2355" s="27" t="s">
        <v>103</v>
      </c>
      <c r="B2355" s="27" t="s">
        <v>104</v>
      </c>
      <c r="C2355" s="27" t="s">
        <v>663</v>
      </c>
      <c r="D2355" s="27" t="s">
        <v>279</v>
      </c>
      <c r="E2355" s="27" t="s">
        <v>670</v>
      </c>
      <c r="F2355" s="27" t="s">
        <v>777</v>
      </c>
      <c r="G2355" s="27" t="s">
        <v>778</v>
      </c>
      <c r="H2355" s="34" t="s">
        <v>14</v>
      </c>
      <c r="I2355" s="34" t="s">
        <v>779</v>
      </c>
      <c r="J2355" s="34" t="str">
        <f t="shared" si="181"/>
        <v>F&amp;ISalaries &amp; Commission per vehicle retailed</v>
      </c>
      <c r="K2355" s="34" t="str">
        <f t="shared" si="182"/>
        <v>460F&amp;I Salaries &amp; Commission - Toyota</v>
      </c>
      <c r="L2355" s="28">
        <f>+SUMIF('TB 4-24'!M:M,$AL2355,'TB 4-24'!G:G)</f>
        <v>0</v>
      </c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>
        <f>+SUMIF('Input Sheet'!$S:$S,$AL2355,'Input Sheet'!C:C)</f>
        <v>0</v>
      </c>
      <c r="Z2355" s="28">
        <f>+SUMIF('Input Sheet'!$S:$S,$AL2355,'Input Sheet'!D:D)</f>
        <v>0</v>
      </c>
      <c r="AA2355" s="28">
        <f>+SUMIF('Input Sheet'!$S:$S,$AL2355,'Input Sheet'!E:E)</f>
        <v>0</v>
      </c>
      <c r="AB2355" s="28">
        <f>+SUMIF('Input Sheet'!$S:$S,$AL2355,'Input Sheet'!F:F)</f>
        <v>0</v>
      </c>
      <c r="AC2355" s="28">
        <f>+SUMIF('Input Sheet'!$S:$S,$AL2355,'Input Sheet'!G:G)</f>
        <v>0</v>
      </c>
      <c r="AD2355" s="28">
        <f>+SUMIF('Input Sheet'!$S:$S,$AL2355,'Input Sheet'!H:H)</f>
        <v>0</v>
      </c>
      <c r="AE2355" s="28">
        <f>+SUMIF('Input Sheet'!$S:$S,$AL2355,'Input Sheet'!I:I)</f>
        <v>0</v>
      </c>
      <c r="AF2355" s="28">
        <f>+SUMIF('Input Sheet'!$S:$S,$AL2355,'Input Sheet'!J:J)</f>
        <v>0</v>
      </c>
      <c r="AG2355" s="28">
        <f>+SUMIF('Input Sheet'!$S:$S,$AL2355,'Input Sheet'!K:K)</f>
        <v>0</v>
      </c>
      <c r="AH2355" s="28">
        <f>+SUMIF('Input Sheet'!$S:$S,$AL2355,'Input Sheet'!L:L)</f>
        <v>0</v>
      </c>
      <c r="AI2355" s="28">
        <f>+SUMIF('Input Sheet'!$S:$S,$AL2355,'Input Sheet'!M:M)</f>
        <v>0</v>
      </c>
      <c r="AJ2355" s="28">
        <f>+SUMIF('Input Sheet'!$S:$S,$AL2355,'Input Sheet'!N:N)</f>
        <v>0</v>
      </c>
      <c r="AK2355" s="28"/>
      <c r="AL2355" s="27" t="str">
        <f t="shared" si="183"/>
        <v>460-7170</v>
      </c>
      <c r="AM2355" s="34" t="str">
        <f t="shared" si="184"/>
        <v>F&amp;I</v>
      </c>
      <c r="AN2355" s="34" t="str">
        <f t="shared" si="185"/>
        <v>F&amp;ISalaries &amp; Commission per vehicle retailed</v>
      </c>
      <c r="AO2355" s="35"/>
      <c r="AP2355" s="35"/>
      <c r="AQ2355" s="35"/>
    </row>
    <row r="2356" spans="1:43" x14ac:dyDescent="0.25">
      <c r="A2356" s="27" t="s">
        <v>103</v>
      </c>
      <c r="B2356" s="27" t="s">
        <v>104</v>
      </c>
      <c r="C2356" s="27" t="s">
        <v>671</v>
      </c>
      <c r="D2356" s="27" t="s">
        <v>279</v>
      </c>
      <c r="E2356" s="27" t="s">
        <v>676</v>
      </c>
      <c r="F2356" s="27" t="s">
        <v>777</v>
      </c>
      <c r="G2356" s="27" t="s">
        <v>778</v>
      </c>
      <c r="H2356" s="34" t="s">
        <v>14</v>
      </c>
      <c r="I2356" s="34" t="s">
        <v>779</v>
      </c>
      <c r="J2356" s="34" t="str">
        <f t="shared" si="181"/>
        <v>F&amp;ISalaries &amp; Commission per vehicle retailed</v>
      </c>
      <c r="K2356" s="34" t="str">
        <f t="shared" si="182"/>
        <v>360F&amp;I Salaries &amp; Commission - Toyota</v>
      </c>
      <c r="L2356" s="28">
        <f>+SUMIF('TB 4-24'!M:M,$AL2356,'TB 4-24'!G:G)</f>
        <v>0</v>
      </c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>
        <f>+SUMIF('Input Sheet'!$S:$S,$AL2356,'Input Sheet'!C:C)</f>
        <v>0</v>
      </c>
      <c r="Z2356" s="28">
        <f>+SUMIF('Input Sheet'!$S:$S,$AL2356,'Input Sheet'!D:D)</f>
        <v>0</v>
      </c>
      <c r="AA2356" s="28">
        <f>+SUMIF('Input Sheet'!$S:$S,$AL2356,'Input Sheet'!E:E)</f>
        <v>0</v>
      </c>
      <c r="AB2356" s="28">
        <f>+SUMIF('Input Sheet'!$S:$S,$AL2356,'Input Sheet'!F:F)</f>
        <v>0</v>
      </c>
      <c r="AC2356" s="28">
        <f>+SUMIF('Input Sheet'!$S:$S,$AL2356,'Input Sheet'!G:G)</f>
        <v>0</v>
      </c>
      <c r="AD2356" s="28">
        <f>+SUMIF('Input Sheet'!$S:$S,$AL2356,'Input Sheet'!H:H)</f>
        <v>0</v>
      </c>
      <c r="AE2356" s="28">
        <f>+SUMIF('Input Sheet'!$S:$S,$AL2356,'Input Sheet'!I:I)</f>
        <v>0</v>
      </c>
      <c r="AF2356" s="28">
        <f>+SUMIF('Input Sheet'!$S:$S,$AL2356,'Input Sheet'!J:J)</f>
        <v>0</v>
      </c>
      <c r="AG2356" s="28">
        <f>+SUMIF('Input Sheet'!$S:$S,$AL2356,'Input Sheet'!K:K)</f>
        <v>0</v>
      </c>
      <c r="AH2356" s="28">
        <f>+SUMIF('Input Sheet'!$S:$S,$AL2356,'Input Sheet'!L:L)</f>
        <v>0</v>
      </c>
      <c r="AI2356" s="28">
        <f>+SUMIF('Input Sheet'!$S:$S,$AL2356,'Input Sheet'!M:M)</f>
        <v>0</v>
      </c>
      <c r="AJ2356" s="28">
        <f>+SUMIF('Input Sheet'!$S:$S,$AL2356,'Input Sheet'!N:N)</f>
        <v>0</v>
      </c>
      <c r="AK2356" s="28"/>
      <c r="AL2356" s="27" t="str">
        <f t="shared" si="183"/>
        <v>360-7170</v>
      </c>
      <c r="AM2356" s="34" t="str">
        <f t="shared" si="184"/>
        <v>F&amp;I</v>
      </c>
      <c r="AN2356" s="34" t="str">
        <f t="shared" si="185"/>
        <v>F&amp;ISalaries &amp; Commission per vehicle retailed</v>
      </c>
      <c r="AO2356" s="35"/>
      <c r="AP2356" s="35"/>
      <c r="AQ2356" s="35"/>
    </row>
    <row r="2357" spans="1:43" x14ac:dyDescent="0.25">
      <c r="A2357" s="27" t="s">
        <v>103</v>
      </c>
      <c r="B2357" s="27" t="s">
        <v>104</v>
      </c>
      <c r="C2357" s="27" t="s">
        <v>657</v>
      </c>
      <c r="D2357" s="27" t="s">
        <v>280</v>
      </c>
      <c r="E2357" s="27" t="s">
        <v>662</v>
      </c>
      <c r="F2357" s="27" t="s">
        <v>777</v>
      </c>
      <c r="G2357" s="27" t="s">
        <v>778</v>
      </c>
      <c r="H2357" s="34" t="s">
        <v>14</v>
      </c>
      <c r="I2357" s="34" t="s">
        <v>779</v>
      </c>
      <c r="J2357" s="34" t="str">
        <f t="shared" si="181"/>
        <v>F&amp;ISalaries &amp; Commission per vehicle retailed</v>
      </c>
      <c r="K2357" s="34" t="str">
        <f t="shared" si="182"/>
        <v>260F&amp;I Salaries &amp; Commission - Toyota</v>
      </c>
      <c r="L2357" s="28">
        <f>+SUMIF('TB 4-24'!M:M,$AL2357,'TB 4-24'!G:G)</f>
        <v>0</v>
      </c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>
        <f>+SUMIF('Input Sheet'!$S:$S,$AL2357,'Input Sheet'!C:C)</f>
        <v>0</v>
      </c>
      <c r="Z2357" s="28">
        <f>+SUMIF('Input Sheet'!$S:$S,$AL2357,'Input Sheet'!D:D)</f>
        <v>0</v>
      </c>
      <c r="AA2357" s="28">
        <f>+SUMIF('Input Sheet'!$S:$S,$AL2357,'Input Sheet'!E:E)</f>
        <v>0</v>
      </c>
      <c r="AB2357" s="28">
        <f>+SUMIF('Input Sheet'!$S:$S,$AL2357,'Input Sheet'!F:F)</f>
        <v>0</v>
      </c>
      <c r="AC2357" s="28">
        <f>+SUMIF('Input Sheet'!$S:$S,$AL2357,'Input Sheet'!G:G)</f>
        <v>0</v>
      </c>
      <c r="AD2357" s="28">
        <f>+SUMIF('Input Sheet'!$S:$S,$AL2357,'Input Sheet'!H:H)</f>
        <v>0</v>
      </c>
      <c r="AE2357" s="28">
        <f>+SUMIF('Input Sheet'!$S:$S,$AL2357,'Input Sheet'!I:I)</f>
        <v>0</v>
      </c>
      <c r="AF2357" s="28">
        <f>+SUMIF('Input Sheet'!$S:$S,$AL2357,'Input Sheet'!J:J)</f>
        <v>0</v>
      </c>
      <c r="AG2357" s="28">
        <f>+SUMIF('Input Sheet'!$S:$S,$AL2357,'Input Sheet'!K:K)</f>
        <v>0</v>
      </c>
      <c r="AH2357" s="28">
        <f>+SUMIF('Input Sheet'!$S:$S,$AL2357,'Input Sheet'!L:L)</f>
        <v>0</v>
      </c>
      <c r="AI2357" s="28">
        <f>+SUMIF('Input Sheet'!$S:$S,$AL2357,'Input Sheet'!M:M)</f>
        <v>0</v>
      </c>
      <c r="AJ2357" s="28">
        <f>+SUMIF('Input Sheet'!$S:$S,$AL2357,'Input Sheet'!N:N)</f>
        <v>0</v>
      </c>
      <c r="AK2357" s="28"/>
      <c r="AL2357" s="27" t="str">
        <f t="shared" si="183"/>
        <v>260-7175</v>
      </c>
      <c r="AM2357" s="34" t="str">
        <f t="shared" si="184"/>
        <v>F&amp;I</v>
      </c>
      <c r="AN2357" s="34" t="str">
        <f t="shared" si="185"/>
        <v>F&amp;ISalaries &amp; Commission per vehicle retailed</v>
      </c>
      <c r="AO2357" s="35"/>
      <c r="AP2357" s="35"/>
      <c r="AQ2357" s="35"/>
    </row>
    <row r="2358" spans="1:43" x14ac:dyDescent="0.25">
      <c r="A2358" s="27" t="s">
        <v>103</v>
      </c>
      <c r="B2358" s="27" t="s">
        <v>104</v>
      </c>
      <c r="C2358" s="27" t="s">
        <v>104</v>
      </c>
      <c r="D2358" s="27" t="s">
        <v>280</v>
      </c>
      <c r="E2358" s="27" t="s">
        <v>679</v>
      </c>
      <c r="F2358" s="27" t="s">
        <v>777</v>
      </c>
      <c r="G2358" s="27" t="s">
        <v>778</v>
      </c>
      <c r="H2358" s="34" t="s">
        <v>14</v>
      </c>
      <c r="I2358" s="34" t="s">
        <v>779</v>
      </c>
      <c r="J2358" s="34" t="str">
        <f t="shared" si="181"/>
        <v>F&amp;ISalaries &amp; Commission per vehicle retailed</v>
      </c>
      <c r="K2358" s="34" t="str">
        <f t="shared" si="182"/>
        <v>160F&amp;I Salaries &amp; Commission - Toyota</v>
      </c>
      <c r="L2358" s="28">
        <f>+SUMIF('TB 4-24'!M:M,$AL2358,'TB 4-24'!G:G)</f>
        <v>0</v>
      </c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>
        <f>+SUMIF('Input Sheet'!$S:$S,$AL2358,'Input Sheet'!C:C)</f>
        <v>0</v>
      </c>
      <c r="Z2358" s="28">
        <f>+SUMIF('Input Sheet'!$S:$S,$AL2358,'Input Sheet'!D:D)</f>
        <v>0</v>
      </c>
      <c r="AA2358" s="28">
        <f>+SUMIF('Input Sheet'!$S:$S,$AL2358,'Input Sheet'!E:E)</f>
        <v>0</v>
      </c>
      <c r="AB2358" s="28">
        <f>+SUMIF('Input Sheet'!$S:$S,$AL2358,'Input Sheet'!F:F)</f>
        <v>0</v>
      </c>
      <c r="AC2358" s="28">
        <f>+SUMIF('Input Sheet'!$S:$S,$AL2358,'Input Sheet'!G:G)</f>
        <v>0</v>
      </c>
      <c r="AD2358" s="28">
        <f>+SUMIF('Input Sheet'!$S:$S,$AL2358,'Input Sheet'!H:H)</f>
        <v>0</v>
      </c>
      <c r="AE2358" s="28">
        <f>+SUMIF('Input Sheet'!$S:$S,$AL2358,'Input Sheet'!I:I)</f>
        <v>0</v>
      </c>
      <c r="AF2358" s="28">
        <f>+SUMIF('Input Sheet'!$S:$S,$AL2358,'Input Sheet'!J:J)</f>
        <v>0</v>
      </c>
      <c r="AG2358" s="28">
        <f>+SUMIF('Input Sheet'!$S:$S,$AL2358,'Input Sheet'!K:K)</f>
        <v>0</v>
      </c>
      <c r="AH2358" s="28">
        <f>+SUMIF('Input Sheet'!$S:$S,$AL2358,'Input Sheet'!L:L)</f>
        <v>0</v>
      </c>
      <c r="AI2358" s="28">
        <f>+SUMIF('Input Sheet'!$S:$S,$AL2358,'Input Sheet'!M:M)</f>
        <v>0</v>
      </c>
      <c r="AJ2358" s="28">
        <f>+SUMIF('Input Sheet'!$S:$S,$AL2358,'Input Sheet'!N:N)</f>
        <v>0</v>
      </c>
      <c r="AK2358" s="28"/>
      <c r="AL2358" s="27" t="str">
        <f t="shared" si="183"/>
        <v>160-7175</v>
      </c>
      <c r="AM2358" s="34" t="str">
        <f t="shared" si="184"/>
        <v>F&amp;I</v>
      </c>
      <c r="AN2358" s="34" t="str">
        <f t="shared" si="185"/>
        <v>F&amp;ISalaries &amp; Commission per vehicle retailed</v>
      </c>
      <c r="AO2358" s="35"/>
      <c r="AP2358" s="35"/>
      <c r="AQ2358" s="35"/>
    </row>
    <row r="2359" spans="1:43" x14ac:dyDescent="0.25">
      <c r="A2359" s="27" t="s">
        <v>103</v>
      </c>
      <c r="B2359" s="27" t="s">
        <v>104</v>
      </c>
      <c r="C2359" s="27" t="s">
        <v>663</v>
      </c>
      <c r="D2359" s="27" t="s">
        <v>280</v>
      </c>
      <c r="E2359" s="27" t="s">
        <v>670</v>
      </c>
      <c r="F2359" s="27" t="s">
        <v>777</v>
      </c>
      <c r="G2359" s="27" t="s">
        <v>778</v>
      </c>
      <c r="H2359" s="34" t="s">
        <v>14</v>
      </c>
      <c r="I2359" s="34" t="s">
        <v>779</v>
      </c>
      <c r="J2359" s="34" t="str">
        <f t="shared" si="181"/>
        <v>F&amp;ISalaries &amp; Commission per vehicle retailed</v>
      </c>
      <c r="K2359" s="34" t="str">
        <f t="shared" si="182"/>
        <v>460F&amp;I Salaries &amp; Commission - Toyota</v>
      </c>
      <c r="L2359" s="28">
        <f>+SUMIF('TB 4-24'!M:M,$AL2359,'TB 4-24'!G:G)</f>
        <v>0</v>
      </c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>
        <f>+SUMIF('Input Sheet'!$S:$S,$AL2359,'Input Sheet'!C:C)</f>
        <v>0</v>
      </c>
      <c r="Z2359" s="28">
        <f>+SUMIF('Input Sheet'!$S:$S,$AL2359,'Input Sheet'!D:D)</f>
        <v>0</v>
      </c>
      <c r="AA2359" s="28">
        <f>+SUMIF('Input Sheet'!$S:$S,$AL2359,'Input Sheet'!E:E)</f>
        <v>0</v>
      </c>
      <c r="AB2359" s="28">
        <f>+SUMIF('Input Sheet'!$S:$S,$AL2359,'Input Sheet'!F:F)</f>
        <v>0</v>
      </c>
      <c r="AC2359" s="28">
        <f>+SUMIF('Input Sheet'!$S:$S,$AL2359,'Input Sheet'!G:G)</f>
        <v>0</v>
      </c>
      <c r="AD2359" s="28">
        <f>+SUMIF('Input Sheet'!$S:$S,$AL2359,'Input Sheet'!H:H)</f>
        <v>0</v>
      </c>
      <c r="AE2359" s="28">
        <f>+SUMIF('Input Sheet'!$S:$S,$AL2359,'Input Sheet'!I:I)</f>
        <v>0</v>
      </c>
      <c r="AF2359" s="28">
        <f>+SUMIF('Input Sheet'!$S:$S,$AL2359,'Input Sheet'!J:J)</f>
        <v>0</v>
      </c>
      <c r="AG2359" s="28">
        <f>+SUMIF('Input Sheet'!$S:$S,$AL2359,'Input Sheet'!K:K)</f>
        <v>0</v>
      </c>
      <c r="AH2359" s="28">
        <f>+SUMIF('Input Sheet'!$S:$S,$AL2359,'Input Sheet'!L:L)</f>
        <v>0</v>
      </c>
      <c r="AI2359" s="28">
        <f>+SUMIF('Input Sheet'!$S:$S,$AL2359,'Input Sheet'!M:M)</f>
        <v>0</v>
      </c>
      <c r="AJ2359" s="28">
        <f>+SUMIF('Input Sheet'!$S:$S,$AL2359,'Input Sheet'!N:N)</f>
        <v>0</v>
      </c>
      <c r="AK2359" s="28"/>
      <c r="AL2359" s="27" t="str">
        <f t="shared" si="183"/>
        <v>460-7175</v>
      </c>
      <c r="AM2359" s="34" t="str">
        <f t="shared" si="184"/>
        <v>F&amp;I</v>
      </c>
      <c r="AN2359" s="34" t="str">
        <f t="shared" si="185"/>
        <v>F&amp;ISalaries &amp; Commission per vehicle retailed</v>
      </c>
      <c r="AO2359" s="35"/>
      <c r="AP2359" s="35"/>
      <c r="AQ2359" s="35"/>
    </row>
    <row r="2360" spans="1:43" x14ac:dyDescent="0.25">
      <c r="A2360" s="27" t="s">
        <v>103</v>
      </c>
      <c r="B2360" s="27" t="s">
        <v>104</v>
      </c>
      <c r="C2360" s="27" t="s">
        <v>671</v>
      </c>
      <c r="D2360" s="27" t="s">
        <v>280</v>
      </c>
      <c r="E2360" s="27" t="s">
        <v>676</v>
      </c>
      <c r="F2360" s="27" t="s">
        <v>777</v>
      </c>
      <c r="G2360" s="27" t="s">
        <v>778</v>
      </c>
      <c r="H2360" s="34" t="s">
        <v>14</v>
      </c>
      <c r="I2360" s="34" t="s">
        <v>779</v>
      </c>
      <c r="J2360" s="34" t="str">
        <f t="shared" si="181"/>
        <v>F&amp;ISalaries &amp; Commission per vehicle retailed</v>
      </c>
      <c r="K2360" s="34" t="str">
        <f t="shared" si="182"/>
        <v>360F&amp;I Salaries &amp; Commission - Toyota</v>
      </c>
      <c r="L2360" s="28">
        <f>+SUMIF('TB 4-24'!M:M,$AL2360,'TB 4-24'!G:G)</f>
        <v>0</v>
      </c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>
        <f>+SUMIF('Input Sheet'!$S:$S,$AL2360,'Input Sheet'!C:C)</f>
        <v>0</v>
      </c>
      <c r="Z2360" s="28">
        <f>+SUMIF('Input Sheet'!$S:$S,$AL2360,'Input Sheet'!D:D)</f>
        <v>0</v>
      </c>
      <c r="AA2360" s="28">
        <f>+SUMIF('Input Sheet'!$S:$S,$AL2360,'Input Sheet'!E:E)</f>
        <v>0</v>
      </c>
      <c r="AB2360" s="28">
        <f>+SUMIF('Input Sheet'!$S:$S,$AL2360,'Input Sheet'!F:F)</f>
        <v>0</v>
      </c>
      <c r="AC2360" s="28">
        <f>+SUMIF('Input Sheet'!$S:$S,$AL2360,'Input Sheet'!G:G)</f>
        <v>0</v>
      </c>
      <c r="AD2360" s="28">
        <f>+SUMIF('Input Sheet'!$S:$S,$AL2360,'Input Sheet'!H:H)</f>
        <v>0</v>
      </c>
      <c r="AE2360" s="28">
        <f>+SUMIF('Input Sheet'!$S:$S,$AL2360,'Input Sheet'!I:I)</f>
        <v>0</v>
      </c>
      <c r="AF2360" s="28">
        <f>+SUMIF('Input Sheet'!$S:$S,$AL2360,'Input Sheet'!J:J)</f>
        <v>0</v>
      </c>
      <c r="AG2360" s="28">
        <f>+SUMIF('Input Sheet'!$S:$S,$AL2360,'Input Sheet'!K:K)</f>
        <v>0</v>
      </c>
      <c r="AH2360" s="28">
        <f>+SUMIF('Input Sheet'!$S:$S,$AL2360,'Input Sheet'!L:L)</f>
        <v>0</v>
      </c>
      <c r="AI2360" s="28">
        <f>+SUMIF('Input Sheet'!$S:$S,$AL2360,'Input Sheet'!M:M)</f>
        <v>0</v>
      </c>
      <c r="AJ2360" s="28">
        <f>+SUMIF('Input Sheet'!$S:$S,$AL2360,'Input Sheet'!N:N)</f>
        <v>0</v>
      </c>
      <c r="AK2360" s="28"/>
      <c r="AL2360" s="27" t="str">
        <f t="shared" si="183"/>
        <v>360-7175</v>
      </c>
      <c r="AM2360" s="34" t="str">
        <f t="shared" si="184"/>
        <v>F&amp;I</v>
      </c>
      <c r="AN2360" s="34" t="str">
        <f t="shared" si="185"/>
        <v>F&amp;ISalaries &amp; Commission per vehicle retailed</v>
      </c>
      <c r="AO2360" s="35"/>
      <c r="AP2360" s="35"/>
      <c r="AQ2360" s="35"/>
    </row>
    <row r="2361" spans="1:43" x14ac:dyDescent="0.25">
      <c r="A2361" s="27" t="s">
        <v>103</v>
      </c>
      <c r="B2361" s="27" t="s">
        <v>104</v>
      </c>
      <c r="C2361" s="27" t="s">
        <v>104</v>
      </c>
      <c r="D2361" s="27" t="s">
        <v>281</v>
      </c>
      <c r="E2361" s="27" t="s">
        <v>679</v>
      </c>
      <c r="F2361" s="27" t="s">
        <v>777</v>
      </c>
      <c r="G2361" s="27" t="s">
        <v>778</v>
      </c>
      <c r="H2361" s="34" t="s">
        <v>14</v>
      </c>
      <c r="I2361" s="34" t="s">
        <v>779</v>
      </c>
      <c r="J2361" s="34" t="str">
        <f t="shared" si="181"/>
        <v>F&amp;ISalaries &amp; Commission per vehicle retailed</v>
      </c>
      <c r="K2361" s="34" t="str">
        <f t="shared" si="182"/>
        <v>160F&amp;I Salaries &amp; Commission - Toyota</v>
      </c>
      <c r="L2361" s="28">
        <f>+SUMIF('TB 4-24'!M:M,$AL2361,'TB 4-24'!G:G)</f>
        <v>0</v>
      </c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>
        <f>+SUMIF('Input Sheet'!$S:$S,$AL2361,'Input Sheet'!C:C)</f>
        <v>0</v>
      </c>
      <c r="Z2361" s="28">
        <f>+SUMIF('Input Sheet'!$S:$S,$AL2361,'Input Sheet'!D:D)</f>
        <v>0</v>
      </c>
      <c r="AA2361" s="28">
        <f>+SUMIF('Input Sheet'!$S:$S,$AL2361,'Input Sheet'!E:E)</f>
        <v>0</v>
      </c>
      <c r="AB2361" s="28">
        <f>+SUMIF('Input Sheet'!$S:$S,$AL2361,'Input Sheet'!F:F)</f>
        <v>0</v>
      </c>
      <c r="AC2361" s="28">
        <f>+SUMIF('Input Sheet'!$S:$S,$AL2361,'Input Sheet'!G:G)</f>
        <v>0</v>
      </c>
      <c r="AD2361" s="28">
        <f>+SUMIF('Input Sheet'!$S:$S,$AL2361,'Input Sheet'!H:H)</f>
        <v>0</v>
      </c>
      <c r="AE2361" s="28">
        <f>+SUMIF('Input Sheet'!$S:$S,$AL2361,'Input Sheet'!I:I)</f>
        <v>0</v>
      </c>
      <c r="AF2361" s="28">
        <f>+SUMIF('Input Sheet'!$S:$S,$AL2361,'Input Sheet'!J:J)</f>
        <v>0</v>
      </c>
      <c r="AG2361" s="28">
        <f>+SUMIF('Input Sheet'!$S:$S,$AL2361,'Input Sheet'!K:K)</f>
        <v>0</v>
      </c>
      <c r="AH2361" s="28">
        <f>+SUMIF('Input Sheet'!$S:$S,$AL2361,'Input Sheet'!L:L)</f>
        <v>0</v>
      </c>
      <c r="AI2361" s="28">
        <f>+SUMIF('Input Sheet'!$S:$S,$AL2361,'Input Sheet'!M:M)</f>
        <v>0</v>
      </c>
      <c r="AJ2361" s="28">
        <f>+SUMIF('Input Sheet'!$S:$S,$AL2361,'Input Sheet'!N:N)</f>
        <v>0</v>
      </c>
      <c r="AK2361" s="28"/>
      <c r="AL2361" s="27" t="str">
        <f t="shared" si="183"/>
        <v>160-7190</v>
      </c>
      <c r="AM2361" s="34" t="str">
        <f t="shared" si="184"/>
        <v>F&amp;I</v>
      </c>
      <c r="AN2361" s="34" t="str">
        <f t="shared" si="185"/>
        <v>F&amp;ISalaries &amp; Commission per vehicle retailed</v>
      </c>
      <c r="AO2361" s="35"/>
      <c r="AP2361" s="35"/>
      <c r="AQ2361" s="35"/>
    </row>
    <row r="2362" spans="1:43" x14ac:dyDescent="0.25">
      <c r="A2362" s="27" t="s">
        <v>103</v>
      </c>
      <c r="B2362" s="27" t="s">
        <v>104</v>
      </c>
      <c r="C2362" s="27" t="s">
        <v>657</v>
      </c>
      <c r="D2362" s="27" t="s">
        <v>281</v>
      </c>
      <c r="E2362" s="27" t="s">
        <v>662</v>
      </c>
      <c r="F2362" s="27" t="s">
        <v>777</v>
      </c>
      <c r="G2362" s="27" t="s">
        <v>778</v>
      </c>
      <c r="H2362" s="34" t="s">
        <v>14</v>
      </c>
      <c r="I2362" s="34" t="s">
        <v>779</v>
      </c>
      <c r="J2362" s="34" t="str">
        <f t="shared" si="181"/>
        <v>F&amp;ISalaries &amp; Commission per vehicle retailed</v>
      </c>
      <c r="K2362" s="34" t="str">
        <f t="shared" si="182"/>
        <v>260F&amp;I Salaries &amp; Commission - Toyota</v>
      </c>
      <c r="L2362" s="28">
        <f>+SUMIF('TB 4-24'!M:M,$AL2362,'TB 4-24'!G:G)</f>
        <v>0</v>
      </c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>
        <f>+SUMIF('Input Sheet'!$S:$S,$AL2362,'Input Sheet'!C:C)</f>
        <v>0</v>
      </c>
      <c r="Z2362" s="28">
        <f>+SUMIF('Input Sheet'!$S:$S,$AL2362,'Input Sheet'!D:D)</f>
        <v>0</v>
      </c>
      <c r="AA2362" s="28">
        <f>+SUMIF('Input Sheet'!$S:$S,$AL2362,'Input Sheet'!E:E)</f>
        <v>0</v>
      </c>
      <c r="AB2362" s="28">
        <f>+SUMIF('Input Sheet'!$S:$S,$AL2362,'Input Sheet'!F:F)</f>
        <v>0</v>
      </c>
      <c r="AC2362" s="28">
        <f>+SUMIF('Input Sheet'!$S:$S,$AL2362,'Input Sheet'!G:G)</f>
        <v>0</v>
      </c>
      <c r="AD2362" s="28">
        <f>+SUMIF('Input Sheet'!$S:$S,$AL2362,'Input Sheet'!H:H)</f>
        <v>0</v>
      </c>
      <c r="AE2362" s="28">
        <f>+SUMIF('Input Sheet'!$S:$S,$AL2362,'Input Sheet'!I:I)</f>
        <v>0</v>
      </c>
      <c r="AF2362" s="28">
        <f>+SUMIF('Input Sheet'!$S:$S,$AL2362,'Input Sheet'!J:J)</f>
        <v>0</v>
      </c>
      <c r="AG2362" s="28">
        <f>+SUMIF('Input Sheet'!$S:$S,$AL2362,'Input Sheet'!K:K)</f>
        <v>0</v>
      </c>
      <c r="AH2362" s="28">
        <f>+SUMIF('Input Sheet'!$S:$S,$AL2362,'Input Sheet'!L:L)</f>
        <v>0</v>
      </c>
      <c r="AI2362" s="28">
        <f>+SUMIF('Input Sheet'!$S:$S,$AL2362,'Input Sheet'!M:M)</f>
        <v>0</v>
      </c>
      <c r="AJ2362" s="28">
        <f>+SUMIF('Input Sheet'!$S:$S,$AL2362,'Input Sheet'!N:N)</f>
        <v>0</v>
      </c>
      <c r="AK2362" s="28"/>
      <c r="AL2362" s="27" t="str">
        <f t="shared" si="183"/>
        <v>260-7190</v>
      </c>
      <c r="AM2362" s="34" t="str">
        <f t="shared" si="184"/>
        <v>F&amp;I</v>
      </c>
      <c r="AN2362" s="34" t="str">
        <f t="shared" si="185"/>
        <v>F&amp;ISalaries &amp; Commission per vehicle retailed</v>
      </c>
      <c r="AO2362" s="35"/>
      <c r="AP2362" s="35"/>
      <c r="AQ2362" s="35"/>
    </row>
    <row r="2363" spans="1:43" x14ac:dyDescent="0.25">
      <c r="A2363" s="27" t="s">
        <v>103</v>
      </c>
      <c r="B2363" s="27" t="s">
        <v>104</v>
      </c>
      <c r="C2363" s="27" t="s">
        <v>663</v>
      </c>
      <c r="D2363" s="27" t="s">
        <v>281</v>
      </c>
      <c r="E2363" s="27" t="s">
        <v>670</v>
      </c>
      <c r="F2363" s="27" t="s">
        <v>777</v>
      </c>
      <c r="G2363" s="27" t="s">
        <v>778</v>
      </c>
      <c r="H2363" s="34" t="s">
        <v>14</v>
      </c>
      <c r="I2363" s="34" t="s">
        <v>779</v>
      </c>
      <c r="J2363" s="34" t="str">
        <f t="shared" si="181"/>
        <v>F&amp;ISalaries &amp; Commission per vehicle retailed</v>
      </c>
      <c r="K2363" s="34" t="str">
        <f t="shared" si="182"/>
        <v>460F&amp;I Salaries &amp; Commission - Toyota</v>
      </c>
      <c r="L2363" s="28">
        <f>+SUMIF('TB 4-24'!M:M,$AL2363,'TB 4-24'!G:G)</f>
        <v>0</v>
      </c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>
        <f>+SUMIF('Input Sheet'!$S:$S,$AL2363,'Input Sheet'!C:C)</f>
        <v>0</v>
      </c>
      <c r="Z2363" s="28">
        <f>+SUMIF('Input Sheet'!$S:$S,$AL2363,'Input Sheet'!D:D)</f>
        <v>0</v>
      </c>
      <c r="AA2363" s="28">
        <f>+SUMIF('Input Sheet'!$S:$S,$AL2363,'Input Sheet'!E:E)</f>
        <v>0</v>
      </c>
      <c r="AB2363" s="28">
        <f>+SUMIF('Input Sheet'!$S:$S,$AL2363,'Input Sheet'!F:F)</f>
        <v>0</v>
      </c>
      <c r="AC2363" s="28">
        <f>+SUMIF('Input Sheet'!$S:$S,$AL2363,'Input Sheet'!G:G)</f>
        <v>0</v>
      </c>
      <c r="AD2363" s="28">
        <f>+SUMIF('Input Sheet'!$S:$S,$AL2363,'Input Sheet'!H:H)</f>
        <v>0</v>
      </c>
      <c r="AE2363" s="28">
        <f>+SUMIF('Input Sheet'!$S:$S,$AL2363,'Input Sheet'!I:I)</f>
        <v>0</v>
      </c>
      <c r="AF2363" s="28">
        <f>+SUMIF('Input Sheet'!$S:$S,$AL2363,'Input Sheet'!J:J)</f>
        <v>0</v>
      </c>
      <c r="AG2363" s="28">
        <f>+SUMIF('Input Sheet'!$S:$S,$AL2363,'Input Sheet'!K:K)</f>
        <v>0</v>
      </c>
      <c r="AH2363" s="28">
        <f>+SUMIF('Input Sheet'!$S:$S,$AL2363,'Input Sheet'!L:L)</f>
        <v>0</v>
      </c>
      <c r="AI2363" s="28">
        <f>+SUMIF('Input Sheet'!$S:$S,$AL2363,'Input Sheet'!M:M)</f>
        <v>0</v>
      </c>
      <c r="AJ2363" s="28">
        <f>+SUMIF('Input Sheet'!$S:$S,$AL2363,'Input Sheet'!N:N)</f>
        <v>0</v>
      </c>
      <c r="AK2363" s="28"/>
      <c r="AL2363" s="27" t="str">
        <f t="shared" si="183"/>
        <v>460-7190</v>
      </c>
      <c r="AM2363" s="34" t="str">
        <f t="shared" si="184"/>
        <v>F&amp;I</v>
      </c>
      <c r="AN2363" s="34" t="str">
        <f t="shared" si="185"/>
        <v>F&amp;ISalaries &amp; Commission per vehicle retailed</v>
      </c>
      <c r="AO2363" s="35"/>
      <c r="AP2363" s="35"/>
      <c r="AQ2363" s="35"/>
    </row>
    <row r="2364" spans="1:43" x14ac:dyDescent="0.25">
      <c r="A2364" s="27" t="s">
        <v>103</v>
      </c>
      <c r="B2364" s="27" t="s">
        <v>104</v>
      </c>
      <c r="C2364" s="27" t="s">
        <v>671</v>
      </c>
      <c r="D2364" s="27" t="s">
        <v>281</v>
      </c>
      <c r="E2364" s="27" t="s">
        <v>676</v>
      </c>
      <c r="F2364" s="27" t="s">
        <v>777</v>
      </c>
      <c r="G2364" s="27" t="s">
        <v>778</v>
      </c>
      <c r="H2364" s="34" t="s">
        <v>14</v>
      </c>
      <c r="I2364" s="34" t="s">
        <v>779</v>
      </c>
      <c r="J2364" s="34" t="str">
        <f t="shared" si="181"/>
        <v>F&amp;ISalaries &amp; Commission per vehicle retailed</v>
      </c>
      <c r="K2364" s="34" t="str">
        <f t="shared" si="182"/>
        <v>360F&amp;I Salaries &amp; Commission - Toyota</v>
      </c>
      <c r="L2364" s="28">
        <f>+SUMIF('TB 4-24'!M:M,$AL2364,'TB 4-24'!G:G)</f>
        <v>0</v>
      </c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>
        <f>+SUMIF('Input Sheet'!$S:$S,$AL2364,'Input Sheet'!C:C)</f>
        <v>0</v>
      </c>
      <c r="Z2364" s="28">
        <f>+SUMIF('Input Sheet'!$S:$S,$AL2364,'Input Sheet'!D:D)</f>
        <v>0</v>
      </c>
      <c r="AA2364" s="28">
        <f>+SUMIF('Input Sheet'!$S:$S,$AL2364,'Input Sheet'!E:E)</f>
        <v>0</v>
      </c>
      <c r="AB2364" s="28">
        <f>+SUMIF('Input Sheet'!$S:$S,$AL2364,'Input Sheet'!F:F)</f>
        <v>0</v>
      </c>
      <c r="AC2364" s="28">
        <f>+SUMIF('Input Sheet'!$S:$S,$AL2364,'Input Sheet'!G:G)</f>
        <v>0</v>
      </c>
      <c r="AD2364" s="28">
        <f>+SUMIF('Input Sheet'!$S:$S,$AL2364,'Input Sheet'!H:H)</f>
        <v>0</v>
      </c>
      <c r="AE2364" s="28">
        <f>+SUMIF('Input Sheet'!$S:$S,$AL2364,'Input Sheet'!I:I)</f>
        <v>0</v>
      </c>
      <c r="AF2364" s="28">
        <f>+SUMIF('Input Sheet'!$S:$S,$AL2364,'Input Sheet'!J:J)</f>
        <v>0</v>
      </c>
      <c r="AG2364" s="28">
        <f>+SUMIF('Input Sheet'!$S:$S,$AL2364,'Input Sheet'!K:K)</f>
        <v>0</v>
      </c>
      <c r="AH2364" s="28">
        <f>+SUMIF('Input Sheet'!$S:$S,$AL2364,'Input Sheet'!L:L)</f>
        <v>0</v>
      </c>
      <c r="AI2364" s="28">
        <f>+SUMIF('Input Sheet'!$S:$S,$AL2364,'Input Sheet'!M:M)</f>
        <v>0</v>
      </c>
      <c r="AJ2364" s="28">
        <f>+SUMIF('Input Sheet'!$S:$S,$AL2364,'Input Sheet'!N:N)</f>
        <v>0</v>
      </c>
      <c r="AK2364" s="28"/>
      <c r="AL2364" s="27" t="str">
        <f t="shared" si="183"/>
        <v>360-7190</v>
      </c>
      <c r="AM2364" s="34" t="str">
        <f t="shared" si="184"/>
        <v>F&amp;I</v>
      </c>
      <c r="AN2364" s="34" t="str">
        <f t="shared" si="185"/>
        <v>F&amp;ISalaries &amp; Commission per vehicle retailed</v>
      </c>
      <c r="AO2364" s="35"/>
      <c r="AP2364" s="35"/>
      <c r="AQ2364" s="35"/>
    </row>
    <row r="2365" spans="1:43" x14ac:dyDescent="0.25">
      <c r="A2365" s="27" t="s">
        <v>103</v>
      </c>
      <c r="B2365" s="27" t="s">
        <v>104</v>
      </c>
      <c r="C2365" s="27" t="s">
        <v>657</v>
      </c>
      <c r="D2365" s="27" t="s">
        <v>282</v>
      </c>
      <c r="E2365" s="27" t="s">
        <v>662</v>
      </c>
      <c r="F2365" s="27" t="s">
        <v>777</v>
      </c>
      <c r="G2365" s="27" t="s">
        <v>778</v>
      </c>
      <c r="H2365" s="34" t="s">
        <v>14</v>
      </c>
      <c r="I2365" s="34" t="s">
        <v>779</v>
      </c>
      <c r="J2365" s="34" t="str">
        <f t="shared" si="181"/>
        <v>F&amp;ISalaries &amp; Commission per vehicle retailed</v>
      </c>
      <c r="K2365" s="34" t="str">
        <f t="shared" si="182"/>
        <v>260F&amp;I Salaries &amp; Commission - Toyota</v>
      </c>
      <c r="L2365" s="28">
        <f>+SUMIF('TB 4-24'!M:M,$AL2365,'TB 4-24'!G:G)</f>
        <v>0</v>
      </c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>
        <f>+SUMIF('Input Sheet'!$S:$S,$AL2365,'Input Sheet'!C:C)</f>
        <v>0</v>
      </c>
      <c r="Z2365" s="28">
        <f>+SUMIF('Input Sheet'!$S:$S,$AL2365,'Input Sheet'!D:D)</f>
        <v>0</v>
      </c>
      <c r="AA2365" s="28">
        <f>+SUMIF('Input Sheet'!$S:$S,$AL2365,'Input Sheet'!E:E)</f>
        <v>0</v>
      </c>
      <c r="AB2365" s="28">
        <f>+SUMIF('Input Sheet'!$S:$S,$AL2365,'Input Sheet'!F:F)</f>
        <v>0</v>
      </c>
      <c r="AC2365" s="28">
        <f>+SUMIF('Input Sheet'!$S:$S,$AL2365,'Input Sheet'!G:G)</f>
        <v>0</v>
      </c>
      <c r="AD2365" s="28">
        <f>+SUMIF('Input Sheet'!$S:$S,$AL2365,'Input Sheet'!H:H)</f>
        <v>0</v>
      </c>
      <c r="AE2365" s="28">
        <f>+SUMIF('Input Sheet'!$S:$S,$AL2365,'Input Sheet'!I:I)</f>
        <v>0</v>
      </c>
      <c r="AF2365" s="28">
        <f>+SUMIF('Input Sheet'!$S:$S,$AL2365,'Input Sheet'!J:J)</f>
        <v>0</v>
      </c>
      <c r="AG2365" s="28">
        <f>+SUMIF('Input Sheet'!$S:$S,$AL2365,'Input Sheet'!K:K)</f>
        <v>0</v>
      </c>
      <c r="AH2365" s="28">
        <f>+SUMIF('Input Sheet'!$S:$S,$AL2365,'Input Sheet'!L:L)</f>
        <v>0</v>
      </c>
      <c r="AI2365" s="28">
        <f>+SUMIF('Input Sheet'!$S:$S,$AL2365,'Input Sheet'!M:M)</f>
        <v>0</v>
      </c>
      <c r="AJ2365" s="28">
        <f>+SUMIF('Input Sheet'!$S:$S,$AL2365,'Input Sheet'!N:N)</f>
        <v>0</v>
      </c>
      <c r="AK2365" s="28"/>
      <c r="AL2365" s="27" t="str">
        <f t="shared" si="183"/>
        <v>260-7210</v>
      </c>
      <c r="AM2365" s="34" t="str">
        <f t="shared" si="184"/>
        <v>F&amp;I</v>
      </c>
      <c r="AN2365" s="34" t="str">
        <f t="shared" si="185"/>
        <v>F&amp;ISalaries &amp; Commission per vehicle retailed</v>
      </c>
      <c r="AO2365" s="35"/>
      <c r="AP2365" s="35"/>
      <c r="AQ2365" s="35"/>
    </row>
    <row r="2366" spans="1:43" x14ac:dyDescent="0.25">
      <c r="A2366" s="27" t="s">
        <v>103</v>
      </c>
      <c r="B2366" s="27" t="s">
        <v>104</v>
      </c>
      <c r="C2366" s="27" t="s">
        <v>663</v>
      </c>
      <c r="D2366" s="27" t="s">
        <v>282</v>
      </c>
      <c r="E2366" s="27" t="s">
        <v>670</v>
      </c>
      <c r="F2366" s="27" t="s">
        <v>777</v>
      </c>
      <c r="G2366" s="27" t="s">
        <v>778</v>
      </c>
      <c r="H2366" s="34" t="s">
        <v>14</v>
      </c>
      <c r="I2366" s="34" t="s">
        <v>779</v>
      </c>
      <c r="J2366" s="34" t="str">
        <f t="shared" si="181"/>
        <v>F&amp;ISalaries &amp; Commission per vehicle retailed</v>
      </c>
      <c r="K2366" s="34" t="str">
        <f t="shared" si="182"/>
        <v>460F&amp;I Salaries &amp; Commission - Toyota</v>
      </c>
      <c r="L2366" s="28">
        <f>+SUMIF('TB 4-24'!M:M,$AL2366,'TB 4-24'!G:G)</f>
        <v>0</v>
      </c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>
        <f>+SUMIF('Input Sheet'!$S:$S,$AL2366,'Input Sheet'!C:C)</f>
        <v>0</v>
      </c>
      <c r="Z2366" s="28">
        <f>+SUMIF('Input Sheet'!$S:$S,$AL2366,'Input Sheet'!D:D)</f>
        <v>0</v>
      </c>
      <c r="AA2366" s="28">
        <f>+SUMIF('Input Sheet'!$S:$S,$AL2366,'Input Sheet'!E:E)</f>
        <v>0</v>
      </c>
      <c r="AB2366" s="28">
        <f>+SUMIF('Input Sheet'!$S:$S,$AL2366,'Input Sheet'!F:F)</f>
        <v>0</v>
      </c>
      <c r="AC2366" s="28">
        <f>+SUMIF('Input Sheet'!$S:$S,$AL2366,'Input Sheet'!G:G)</f>
        <v>0</v>
      </c>
      <c r="AD2366" s="28">
        <f>+SUMIF('Input Sheet'!$S:$S,$AL2366,'Input Sheet'!H:H)</f>
        <v>0</v>
      </c>
      <c r="AE2366" s="28">
        <f>+SUMIF('Input Sheet'!$S:$S,$AL2366,'Input Sheet'!I:I)</f>
        <v>0</v>
      </c>
      <c r="AF2366" s="28">
        <f>+SUMIF('Input Sheet'!$S:$S,$AL2366,'Input Sheet'!J:J)</f>
        <v>0</v>
      </c>
      <c r="AG2366" s="28">
        <f>+SUMIF('Input Sheet'!$S:$S,$AL2366,'Input Sheet'!K:K)</f>
        <v>0</v>
      </c>
      <c r="AH2366" s="28">
        <f>+SUMIF('Input Sheet'!$S:$S,$AL2366,'Input Sheet'!L:L)</f>
        <v>0</v>
      </c>
      <c r="AI2366" s="28">
        <f>+SUMIF('Input Sheet'!$S:$S,$AL2366,'Input Sheet'!M:M)</f>
        <v>0</v>
      </c>
      <c r="AJ2366" s="28">
        <f>+SUMIF('Input Sheet'!$S:$S,$AL2366,'Input Sheet'!N:N)</f>
        <v>0</v>
      </c>
      <c r="AK2366" s="28"/>
      <c r="AL2366" s="27" t="str">
        <f t="shared" si="183"/>
        <v>460-7210</v>
      </c>
      <c r="AM2366" s="34" t="str">
        <f t="shared" si="184"/>
        <v>F&amp;I</v>
      </c>
      <c r="AN2366" s="34" t="str">
        <f t="shared" si="185"/>
        <v>F&amp;ISalaries &amp; Commission per vehicle retailed</v>
      </c>
      <c r="AO2366" s="35"/>
      <c r="AP2366" s="35"/>
      <c r="AQ2366" s="35"/>
    </row>
    <row r="2367" spans="1:43" x14ac:dyDescent="0.25">
      <c r="A2367" s="27" t="s">
        <v>103</v>
      </c>
      <c r="B2367" s="27" t="s">
        <v>104</v>
      </c>
      <c r="C2367" s="27" t="s">
        <v>671</v>
      </c>
      <c r="D2367" s="27" t="s">
        <v>282</v>
      </c>
      <c r="E2367" s="27" t="s">
        <v>676</v>
      </c>
      <c r="F2367" s="27" t="s">
        <v>777</v>
      </c>
      <c r="G2367" s="27" t="s">
        <v>778</v>
      </c>
      <c r="H2367" s="34" t="s">
        <v>14</v>
      </c>
      <c r="I2367" s="34" t="s">
        <v>779</v>
      </c>
      <c r="J2367" s="34" t="str">
        <f t="shared" si="181"/>
        <v>F&amp;ISalaries &amp; Commission per vehicle retailed</v>
      </c>
      <c r="K2367" s="34" t="str">
        <f t="shared" si="182"/>
        <v>360F&amp;I Salaries &amp; Commission - Toyota</v>
      </c>
      <c r="L2367" s="28">
        <f>+SUMIF('TB 4-24'!M:M,$AL2367,'TB 4-24'!G:G)</f>
        <v>0</v>
      </c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>
        <f>+SUMIF('Input Sheet'!$S:$S,$AL2367,'Input Sheet'!C:C)</f>
        <v>0</v>
      </c>
      <c r="Z2367" s="28">
        <f>+SUMIF('Input Sheet'!$S:$S,$AL2367,'Input Sheet'!D:D)</f>
        <v>0</v>
      </c>
      <c r="AA2367" s="28">
        <f>+SUMIF('Input Sheet'!$S:$S,$AL2367,'Input Sheet'!E:E)</f>
        <v>0</v>
      </c>
      <c r="AB2367" s="28">
        <f>+SUMIF('Input Sheet'!$S:$S,$AL2367,'Input Sheet'!F:F)</f>
        <v>0</v>
      </c>
      <c r="AC2367" s="28">
        <f>+SUMIF('Input Sheet'!$S:$S,$AL2367,'Input Sheet'!G:G)</f>
        <v>0</v>
      </c>
      <c r="AD2367" s="28">
        <f>+SUMIF('Input Sheet'!$S:$S,$AL2367,'Input Sheet'!H:H)</f>
        <v>0</v>
      </c>
      <c r="AE2367" s="28">
        <f>+SUMIF('Input Sheet'!$S:$S,$AL2367,'Input Sheet'!I:I)</f>
        <v>0</v>
      </c>
      <c r="AF2367" s="28">
        <f>+SUMIF('Input Sheet'!$S:$S,$AL2367,'Input Sheet'!J:J)</f>
        <v>0</v>
      </c>
      <c r="AG2367" s="28">
        <f>+SUMIF('Input Sheet'!$S:$S,$AL2367,'Input Sheet'!K:K)</f>
        <v>0</v>
      </c>
      <c r="AH2367" s="28">
        <f>+SUMIF('Input Sheet'!$S:$S,$AL2367,'Input Sheet'!L:L)</f>
        <v>0</v>
      </c>
      <c r="AI2367" s="28">
        <f>+SUMIF('Input Sheet'!$S:$S,$AL2367,'Input Sheet'!M:M)</f>
        <v>0</v>
      </c>
      <c r="AJ2367" s="28">
        <f>+SUMIF('Input Sheet'!$S:$S,$AL2367,'Input Sheet'!N:N)</f>
        <v>0</v>
      </c>
      <c r="AK2367" s="28"/>
      <c r="AL2367" s="27" t="str">
        <f t="shared" si="183"/>
        <v>360-7210</v>
      </c>
      <c r="AM2367" s="34" t="str">
        <f t="shared" si="184"/>
        <v>F&amp;I</v>
      </c>
      <c r="AN2367" s="34" t="str">
        <f t="shared" si="185"/>
        <v>F&amp;ISalaries &amp; Commission per vehicle retailed</v>
      </c>
      <c r="AO2367" s="35"/>
      <c r="AP2367" s="35"/>
      <c r="AQ2367" s="35"/>
    </row>
    <row r="2368" spans="1:43" x14ac:dyDescent="0.25">
      <c r="A2368" s="27" t="s">
        <v>103</v>
      </c>
      <c r="B2368" s="27" t="s">
        <v>104</v>
      </c>
      <c r="C2368" s="27" t="s">
        <v>104</v>
      </c>
      <c r="D2368" s="27" t="s">
        <v>282</v>
      </c>
      <c r="E2368" s="27" t="s">
        <v>679</v>
      </c>
      <c r="F2368" s="27" t="s">
        <v>777</v>
      </c>
      <c r="G2368" s="27" t="s">
        <v>778</v>
      </c>
      <c r="H2368" s="34" t="s">
        <v>14</v>
      </c>
      <c r="I2368" s="34" t="s">
        <v>779</v>
      </c>
      <c r="J2368" s="34" t="str">
        <f t="shared" si="181"/>
        <v>F&amp;ISalaries &amp; Commission per vehicle retailed</v>
      </c>
      <c r="K2368" s="34" t="str">
        <f t="shared" si="182"/>
        <v>160F&amp;I Salaries &amp; Commission - Toyota</v>
      </c>
      <c r="L2368" s="28">
        <f>+SUMIF('TB 4-24'!M:M,$AL2368,'TB 4-24'!G:G)</f>
        <v>0</v>
      </c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>
        <f>+SUMIF('Input Sheet'!$S:$S,$AL2368,'Input Sheet'!C:C)</f>
        <v>0</v>
      </c>
      <c r="Z2368" s="28">
        <f>+SUMIF('Input Sheet'!$S:$S,$AL2368,'Input Sheet'!D:D)</f>
        <v>0</v>
      </c>
      <c r="AA2368" s="28">
        <f>+SUMIF('Input Sheet'!$S:$S,$AL2368,'Input Sheet'!E:E)</f>
        <v>0</v>
      </c>
      <c r="AB2368" s="28">
        <f>+SUMIF('Input Sheet'!$S:$S,$AL2368,'Input Sheet'!F:F)</f>
        <v>0</v>
      </c>
      <c r="AC2368" s="28">
        <f>+SUMIF('Input Sheet'!$S:$S,$AL2368,'Input Sheet'!G:G)</f>
        <v>0</v>
      </c>
      <c r="AD2368" s="28">
        <f>+SUMIF('Input Sheet'!$S:$S,$AL2368,'Input Sheet'!H:H)</f>
        <v>0</v>
      </c>
      <c r="AE2368" s="28">
        <f>+SUMIF('Input Sheet'!$S:$S,$AL2368,'Input Sheet'!I:I)</f>
        <v>0</v>
      </c>
      <c r="AF2368" s="28">
        <f>+SUMIF('Input Sheet'!$S:$S,$AL2368,'Input Sheet'!J:J)</f>
        <v>0</v>
      </c>
      <c r="AG2368" s="28">
        <f>+SUMIF('Input Sheet'!$S:$S,$AL2368,'Input Sheet'!K:K)</f>
        <v>0</v>
      </c>
      <c r="AH2368" s="28">
        <f>+SUMIF('Input Sheet'!$S:$S,$AL2368,'Input Sheet'!L:L)</f>
        <v>0</v>
      </c>
      <c r="AI2368" s="28">
        <f>+SUMIF('Input Sheet'!$S:$S,$AL2368,'Input Sheet'!M:M)</f>
        <v>0</v>
      </c>
      <c r="AJ2368" s="28">
        <f>+SUMIF('Input Sheet'!$S:$S,$AL2368,'Input Sheet'!N:N)</f>
        <v>0</v>
      </c>
      <c r="AK2368" s="28"/>
      <c r="AL2368" s="27" t="str">
        <f t="shared" si="183"/>
        <v>160-7210</v>
      </c>
      <c r="AM2368" s="34" t="str">
        <f t="shared" si="184"/>
        <v>F&amp;I</v>
      </c>
      <c r="AN2368" s="34" t="str">
        <f t="shared" si="185"/>
        <v>F&amp;ISalaries &amp; Commission per vehicle retailed</v>
      </c>
      <c r="AO2368" s="35"/>
      <c r="AP2368" s="35"/>
      <c r="AQ2368" s="35"/>
    </row>
    <row r="2369" spans="1:43" x14ac:dyDescent="0.25">
      <c r="A2369" s="27" t="s">
        <v>103</v>
      </c>
      <c r="B2369" s="27" t="s">
        <v>104</v>
      </c>
      <c r="C2369" s="27" t="s">
        <v>657</v>
      </c>
      <c r="D2369" s="27" t="s">
        <v>283</v>
      </c>
      <c r="E2369" s="27" t="s">
        <v>662</v>
      </c>
      <c r="F2369" s="27" t="s">
        <v>777</v>
      </c>
      <c r="G2369" s="27" t="s">
        <v>778</v>
      </c>
      <c r="H2369" s="34" t="s">
        <v>14</v>
      </c>
      <c r="I2369" s="34" t="s">
        <v>779</v>
      </c>
      <c r="J2369" s="34" t="str">
        <f t="shared" si="181"/>
        <v>F&amp;ISalaries &amp; Commission per vehicle retailed</v>
      </c>
      <c r="K2369" s="34" t="str">
        <f t="shared" si="182"/>
        <v>260F&amp;I Salaries &amp; Commission - Toyota</v>
      </c>
      <c r="L2369" s="28">
        <f>+SUMIF('TB 4-24'!M:M,$AL2369,'TB 4-24'!G:G)</f>
        <v>0</v>
      </c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>
        <f>+SUMIF('Input Sheet'!$S:$S,$AL2369,'Input Sheet'!C:C)</f>
        <v>0</v>
      </c>
      <c r="Z2369" s="28">
        <f>+SUMIF('Input Sheet'!$S:$S,$AL2369,'Input Sheet'!D:D)</f>
        <v>0</v>
      </c>
      <c r="AA2369" s="28">
        <f>+SUMIF('Input Sheet'!$S:$S,$AL2369,'Input Sheet'!E:E)</f>
        <v>0</v>
      </c>
      <c r="AB2369" s="28">
        <f>+SUMIF('Input Sheet'!$S:$S,$AL2369,'Input Sheet'!F:F)</f>
        <v>0</v>
      </c>
      <c r="AC2369" s="28">
        <f>+SUMIF('Input Sheet'!$S:$S,$AL2369,'Input Sheet'!G:G)</f>
        <v>0</v>
      </c>
      <c r="AD2369" s="28">
        <f>+SUMIF('Input Sheet'!$S:$S,$AL2369,'Input Sheet'!H:H)</f>
        <v>0</v>
      </c>
      <c r="AE2369" s="28">
        <f>+SUMIF('Input Sheet'!$S:$S,$AL2369,'Input Sheet'!I:I)</f>
        <v>0</v>
      </c>
      <c r="AF2369" s="28">
        <f>+SUMIF('Input Sheet'!$S:$S,$AL2369,'Input Sheet'!J:J)</f>
        <v>0</v>
      </c>
      <c r="AG2369" s="28">
        <f>+SUMIF('Input Sheet'!$S:$S,$AL2369,'Input Sheet'!K:K)</f>
        <v>0</v>
      </c>
      <c r="AH2369" s="28">
        <f>+SUMIF('Input Sheet'!$S:$S,$AL2369,'Input Sheet'!L:L)</f>
        <v>0</v>
      </c>
      <c r="AI2369" s="28">
        <f>+SUMIF('Input Sheet'!$S:$S,$AL2369,'Input Sheet'!M:M)</f>
        <v>0</v>
      </c>
      <c r="AJ2369" s="28">
        <f>+SUMIF('Input Sheet'!$S:$S,$AL2369,'Input Sheet'!N:N)</f>
        <v>0</v>
      </c>
      <c r="AK2369" s="28"/>
      <c r="AL2369" s="27" t="str">
        <f t="shared" si="183"/>
        <v>260-7211</v>
      </c>
      <c r="AM2369" s="34" t="str">
        <f t="shared" si="184"/>
        <v>F&amp;I</v>
      </c>
      <c r="AN2369" s="34" t="str">
        <f t="shared" si="185"/>
        <v>F&amp;ISalaries &amp; Commission per vehicle retailed</v>
      </c>
      <c r="AO2369" s="35"/>
      <c r="AP2369" s="35"/>
      <c r="AQ2369" s="35"/>
    </row>
    <row r="2370" spans="1:43" x14ac:dyDescent="0.25">
      <c r="A2370" s="27" t="s">
        <v>103</v>
      </c>
      <c r="B2370" s="27" t="s">
        <v>104</v>
      </c>
      <c r="C2370" s="27" t="s">
        <v>104</v>
      </c>
      <c r="D2370" s="27" t="s">
        <v>283</v>
      </c>
      <c r="E2370" s="27" t="s">
        <v>679</v>
      </c>
      <c r="F2370" s="27" t="s">
        <v>777</v>
      </c>
      <c r="G2370" s="27" t="s">
        <v>778</v>
      </c>
      <c r="H2370" s="34" t="s">
        <v>14</v>
      </c>
      <c r="I2370" s="34" t="s">
        <v>779</v>
      </c>
      <c r="J2370" s="34" t="str">
        <f t="shared" si="181"/>
        <v>F&amp;ISalaries &amp; Commission per vehicle retailed</v>
      </c>
      <c r="K2370" s="34" t="str">
        <f t="shared" si="182"/>
        <v>160F&amp;I Salaries &amp; Commission - Toyota</v>
      </c>
      <c r="L2370" s="28">
        <f>+SUMIF('TB 4-24'!M:M,$AL2370,'TB 4-24'!G:G)</f>
        <v>0</v>
      </c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>
        <f>+SUMIF('Input Sheet'!$S:$S,$AL2370,'Input Sheet'!C:C)</f>
        <v>0</v>
      </c>
      <c r="Z2370" s="28">
        <f>+SUMIF('Input Sheet'!$S:$S,$AL2370,'Input Sheet'!D:D)</f>
        <v>0</v>
      </c>
      <c r="AA2370" s="28">
        <f>+SUMIF('Input Sheet'!$S:$S,$AL2370,'Input Sheet'!E:E)</f>
        <v>0</v>
      </c>
      <c r="AB2370" s="28">
        <f>+SUMIF('Input Sheet'!$S:$S,$AL2370,'Input Sheet'!F:F)</f>
        <v>0</v>
      </c>
      <c r="AC2370" s="28">
        <f>+SUMIF('Input Sheet'!$S:$S,$AL2370,'Input Sheet'!G:G)</f>
        <v>0</v>
      </c>
      <c r="AD2370" s="28">
        <f>+SUMIF('Input Sheet'!$S:$S,$AL2370,'Input Sheet'!H:H)</f>
        <v>0</v>
      </c>
      <c r="AE2370" s="28">
        <f>+SUMIF('Input Sheet'!$S:$S,$AL2370,'Input Sheet'!I:I)</f>
        <v>0</v>
      </c>
      <c r="AF2370" s="28">
        <f>+SUMIF('Input Sheet'!$S:$S,$AL2370,'Input Sheet'!J:J)</f>
        <v>0</v>
      </c>
      <c r="AG2370" s="28">
        <f>+SUMIF('Input Sheet'!$S:$S,$AL2370,'Input Sheet'!K:K)</f>
        <v>0</v>
      </c>
      <c r="AH2370" s="28">
        <f>+SUMIF('Input Sheet'!$S:$S,$AL2370,'Input Sheet'!L:L)</f>
        <v>0</v>
      </c>
      <c r="AI2370" s="28">
        <f>+SUMIF('Input Sheet'!$S:$S,$AL2370,'Input Sheet'!M:M)</f>
        <v>0</v>
      </c>
      <c r="AJ2370" s="28">
        <f>+SUMIF('Input Sheet'!$S:$S,$AL2370,'Input Sheet'!N:N)</f>
        <v>0</v>
      </c>
      <c r="AK2370" s="28"/>
      <c r="AL2370" s="27" t="str">
        <f t="shared" si="183"/>
        <v>160-7211</v>
      </c>
      <c r="AM2370" s="34" t="str">
        <f t="shared" si="184"/>
        <v>F&amp;I</v>
      </c>
      <c r="AN2370" s="34" t="str">
        <f t="shared" si="185"/>
        <v>F&amp;ISalaries &amp; Commission per vehicle retailed</v>
      </c>
      <c r="AO2370" s="35"/>
      <c r="AP2370" s="35"/>
      <c r="AQ2370" s="35"/>
    </row>
    <row r="2371" spans="1:43" x14ac:dyDescent="0.25">
      <c r="A2371" s="27" t="s">
        <v>103</v>
      </c>
      <c r="B2371" s="27" t="s">
        <v>104</v>
      </c>
      <c r="C2371" s="27" t="s">
        <v>663</v>
      </c>
      <c r="D2371" s="27" t="s">
        <v>283</v>
      </c>
      <c r="E2371" s="27" t="s">
        <v>670</v>
      </c>
      <c r="F2371" s="27" t="s">
        <v>777</v>
      </c>
      <c r="G2371" s="27" t="s">
        <v>778</v>
      </c>
      <c r="H2371" s="34" t="s">
        <v>14</v>
      </c>
      <c r="I2371" s="34" t="s">
        <v>779</v>
      </c>
      <c r="J2371" s="34" t="str">
        <f t="shared" ref="J2371:J2434" si="186">+H2371&amp;I2371</f>
        <v>F&amp;ISalaries &amp; Commission per vehicle retailed</v>
      </c>
      <c r="K2371" s="34" t="str">
        <f t="shared" ref="K2371:K2434" si="187">+E2371&amp;G2371</f>
        <v>460F&amp;I Salaries &amp; Commission - Toyota</v>
      </c>
      <c r="L2371" s="28">
        <f>+SUMIF('TB 4-24'!M:M,$AL2371,'TB 4-24'!G:G)</f>
        <v>0</v>
      </c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>
        <f>+SUMIF('Input Sheet'!$S:$S,$AL2371,'Input Sheet'!C:C)</f>
        <v>0</v>
      </c>
      <c r="Z2371" s="28">
        <f>+SUMIF('Input Sheet'!$S:$S,$AL2371,'Input Sheet'!D:D)</f>
        <v>0</v>
      </c>
      <c r="AA2371" s="28">
        <f>+SUMIF('Input Sheet'!$S:$S,$AL2371,'Input Sheet'!E:E)</f>
        <v>0</v>
      </c>
      <c r="AB2371" s="28">
        <f>+SUMIF('Input Sheet'!$S:$S,$AL2371,'Input Sheet'!F:F)</f>
        <v>0</v>
      </c>
      <c r="AC2371" s="28">
        <f>+SUMIF('Input Sheet'!$S:$S,$AL2371,'Input Sheet'!G:G)</f>
        <v>0</v>
      </c>
      <c r="AD2371" s="28">
        <f>+SUMIF('Input Sheet'!$S:$S,$AL2371,'Input Sheet'!H:H)</f>
        <v>0</v>
      </c>
      <c r="AE2371" s="28">
        <f>+SUMIF('Input Sheet'!$S:$S,$AL2371,'Input Sheet'!I:I)</f>
        <v>0</v>
      </c>
      <c r="AF2371" s="28">
        <f>+SUMIF('Input Sheet'!$S:$S,$AL2371,'Input Sheet'!J:J)</f>
        <v>0</v>
      </c>
      <c r="AG2371" s="28">
        <f>+SUMIF('Input Sheet'!$S:$S,$AL2371,'Input Sheet'!K:K)</f>
        <v>0</v>
      </c>
      <c r="AH2371" s="28">
        <f>+SUMIF('Input Sheet'!$S:$S,$AL2371,'Input Sheet'!L:L)</f>
        <v>0</v>
      </c>
      <c r="AI2371" s="28">
        <f>+SUMIF('Input Sheet'!$S:$S,$AL2371,'Input Sheet'!M:M)</f>
        <v>0</v>
      </c>
      <c r="AJ2371" s="28">
        <f>+SUMIF('Input Sheet'!$S:$S,$AL2371,'Input Sheet'!N:N)</f>
        <v>0</v>
      </c>
      <c r="AK2371" s="28"/>
      <c r="AL2371" s="27" t="str">
        <f t="shared" ref="AL2371:AL2434" si="188">+E2371&amp;"-"&amp;D2371</f>
        <v>460-7211</v>
      </c>
      <c r="AM2371" s="34" t="str">
        <f t="shared" si="184"/>
        <v>F&amp;I</v>
      </c>
      <c r="AN2371" s="34" t="str">
        <f t="shared" si="185"/>
        <v>F&amp;ISalaries &amp; Commission per vehicle retailed</v>
      </c>
      <c r="AO2371" s="35"/>
      <c r="AP2371" s="35"/>
      <c r="AQ2371" s="35"/>
    </row>
    <row r="2372" spans="1:43" x14ac:dyDescent="0.25">
      <c r="A2372" s="27" t="s">
        <v>103</v>
      </c>
      <c r="B2372" s="27" t="s">
        <v>104</v>
      </c>
      <c r="C2372" s="27" t="s">
        <v>671</v>
      </c>
      <c r="D2372" s="27" t="s">
        <v>283</v>
      </c>
      <c r="E2372" s="27" t="s">
        <v>676</v>
      </c>
      <c r="F2372" s="27" t="s">
        <v>777</v>
      </c>
      <c r="G2372" s="27" t="s">
        <v>778</v>
      </c>
      <c r="H2372" s="34" t="s">
        <v>14</v>
      </c>
      <c r="I2372" s="34" t="s">
        <v>779</v>
      </c>
      <c r="J2372" s="34" t="str">
        <f t="shared" si="186"/>
        <v>F&amp;ISalaries &amp; Commission per vehicle retailed</v>
      </c>
      <c r="K2372" s="34" t="str">
        <f t="shared" si="187"/>
        <v>360F&amp;I Salaries &amp; Commission - Toyota</v>
      </c>
      <c r="L2372" s="28">
        <f>+SUMIF('TB 4-24'!M:M,$AL2372,'TB 4-24'!G:G)</f>
        <v>0</v>
      </c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>
        <f>+SUMIF('Input Sheet'!$S:$S,$AL2372,'Input Sheet'!C:C)</f>
        <v>0</v>
      </c>
      <c r="Z2372" s="28">
        <f>+SUMIF('Input Sheet'!$S:$S,$AL2372,'Input Sheet'!D:D)</f>
        <v>0</v>
      </c>
      <c r="AA2372" s="28">
        <f>+SUMIF('Input Sheet'!$S:$S,$AL2372,'Input Sheet'!E:E)</f>
        <v>0</v>
      </c>
      <c r="AB2372" s="28">
        <f>+SUMIF('Input Sheet'!$S:$S,$AL2372,'Input Sheet'!F:F)</f>
        <v>0</v>
      </c>
      <c r="AC2372" s="28">
        <f>+SUMIF('Input Sheet'!$S:$S,$AL2372,'Input Sheet'!G:G)</f>
        <v>0</v>
      </c>
      <c r="AD2372" s="28">
        <f>+SUMIF('Input Sheet'!$S:$S,$AL2372,'Input Sheet'!H:H)</f>
        <v>0</v>
      </c>
      <c r="AE2372" s="28">
        <f>+SUMIF('Input Sheet'!$S:$S,$AL2372,'Input Sheet'!I:I)</f>
        <v>0</v>
      </c>
      <c r="AF2372" s="28">
        <f>+SUMIF('Input Sheet'!$S:$S,$AL2372,'Input Sheet'!J:J)</f>
        <v>0</v>
      </c>
      <c r="AG2372" s="28">
        <f>+SUMIF('Input Sheet'!$S:$S,$AL2372,'Input Sheet'!K:K)</f>
        <v>0</v>
      </c>
      <c r="AH2372" s="28">
        <f>+SUMIF('Input Sheet'!$S:$S,$AL2372,'Input Sheet'!L:L)</f>
        <v>0</v>
      </c>
      <c r="AI2372" s="28">
        <f>+SUMIF('Input Sheet'!$S:$S,$AL2372,'Input Sheet'!M:M)</f>
        <v>0</v>
      </c>
      <c r="AJ2372" s="28">
        <f>+SUMIF('Input Sheet'!$S:$S,$AL2372,'Input Sheet'!N:N)</f>
        <v>0</v>
      </c>
      <c r="AK2372" s="28"/>
      <c r="AL2372" s="27" t="str">
        <f t="shared" si="188"/>
        <v>360-7211</v>
      </c>
      <c r="AM2372" s="34" t="str">
        <f t="shared" ref="AM2372:AM2435" si="189">H2372</f>
        <v>F&amp;I</v>
      </c>
      <c r="AN2372" s="34" t="str">
        <f t="shared" ref="AN2372:AN2435" si="190">J2372</f>
        <v>F&amp;ISalaries &amp; Commission per vehicle retailed</v>
      </c>
      <c r="AO2372" s="35"/>
      <c r="AP2372" s="35"/>
      <c r="AQ2372" s="35"/>
    </row>
    <row r="2373" spans="1:43" x14ac:dyDescent="0.25">
      <c r="A2373" s="27" t="s">
        <v>103</v>
      </c>
      <c r="B2373" s="27" t="s">
        <v>104</v>
      </c>
      <c r="C2373" s="27" t="s">
        <v>657</v>
      </c>
      <c r="D2373" s="27" t="s">
        <v>284</v>
      </c>
      <c r="E2373" s="27" t="s">
        <v>662</v>
      </c>
      <c r="F2373" s="27" t="s">
        <v>777</v>
      </c>
      <c r="G2373" s="27" t="s">
        <v>778</v>
      </c>
      <c r="H2373" s="34" t="s">
        <v>14</v>
      </c>
      <c r="I2373" s="34" t="s">
        <v>779</v>
      </c>
      <c r="J2373" s="34" t="str">
        <f t="shared" si="186"/>
        <v>F&amp;ISalaries &amp; Commission per vehicle retailed</v>
      </c>
      <c r="K2373" s="34" t="str">
        <f t="shared" si="187"/>
        <v>260F&amp;I Salaries &amp; Commission - Toyota</v>
      </c>
      <c r="L2373" s="28">
        <f>+SUMIF('TB 4-24'!M:M,$AL2373,'TB 4-24'!G:G)</f>
        <v>0</v>
      </c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>
        <f>+SUMIF('Input Sheet'!$S:$S,$AL2373,'Input Sheet'!C:C)</f>
        <v>0</v>
      </c>
      <c r="Z2373" s="28">
        <f>+SUMIF('Input Sheet'!$S:$S,$AL2373,'Input Sheet'!D:D)</f>
        <v>0</v>
      </c>
      <c r="AA2373" s="28">
        <f>+SUMIF('Input Sheet'!$S:$S,$AL2373,'Input Sheet'!E:E)</f>
        <v>0</v>
      </c>
      <c r="AB2373" s="28">
        <f>+SUMIF('Input Sheet'!$S:$S,$AL2373,'Input Sheet'!F:F)</f>
        <v>0</v>
      </c>
      <c r="AC2373" s="28">
        <f>+SUMIF('Input Sheet'!$S:$S,$AL2373,'Input Sheet'!G:G)</f>
        <v>0</v>
      </c>
      <c r="AD2373" s="28">
        <f>+SUMIF('Input Sheet'!$S:$S,$AL2373,'Input Sheet'!H:H)</f>
        <v>0</v>
      </c>
      <c r="AE2373" s="28">
        <f>+SUMIF('Input Sheet'!$S:$S,$AL2373,'Input Sheet'!I:I)</f>
        <v>0</v>
      </c>
      <c r="AF2373" s="28">
        <f>+SUMIF('Input Sheet'!$S:$S,$AL2373,'Input Sheet'!J:J)</f>
        <v>0</v>
      </c>
      <c r="AG2373" s="28">
        <f>+SUMIF('Input Sheet'!$S:$S,$AL2373,'Input Sheet'!K:K)</f>
        <v>0</v>
      </c>
      <c r="AH2373" s="28">
        <f>+SUMIF('Input Sheet'!$S:$S,$AL2373,'Input Sheet'!L:L)</f>
        <v>0</v>
      </c>
      <c r="AI2373" s="28">
        <f>+SUMIF('Input Sheet'!$S:$S,$AL2373,'Input Sheet'!M:M)</f>
        <v>0</v>
      </c>
      <c r="AJ2373" s="28">
        <f>+SUMIF('Input Sheet'!$S:$S,$AL2373,'Input Sheet'!N:N)</f>
        <v>0</v>
      </c>
      <c r="AK2373" s="28"/>
      <c r="AL2373" s="27" t="str">
        <f t="shared" si="188"/>
        <v>260-7220</v>
      </c>
      <c r="AM2373" s="34" t="str">
        <f t="shared" si="189"/>
        <v>F&amp;I</v>
      </c>
      <c r="AN2373" s="34" t="str">
        <f t="shared" si="190"/>
        <v>F&amp;ISalaries &amp; Commission per vehicle retailed</v>
      </c>
      <c r="AO2373" s="35"/>
      <c r="AP2373" s="35"/>
      <c r="AQ2373" s="35"/>
    </row>
    <row r="2374" spans="1:43" x14ac:dyDescent="0.25">
      <c r="A2374" s="27" t="s">
        <v>103</v>
      </c>
      <c r="B2374" s="27" t="s">
        <v>104</v>
      </c>
      <c r="C2374" s="27" t="s">
        <v>663</v>
      </c>
      <c r="D2374" s="27" t="s">
        <v>284</v>
      </c>
      <c r="E2374" s="27" t="s">
        <v>670</v>
      </c>
      <c r="F2374" s="27" t="s">
        <v>777</v>
      </c>
      <c r="G2374" s="27" t="s">
        <v>778</v>
      </c>
      <c r="H2374" s="34" t="s">
        <v>14</v>
      </c>
      <c r="I2374" s="34" t="s">
        <v>779</v>
      </c>
      <c r="J2374" s="34" t="str">
        <f t="shared" si="186"/>
        <v>F&amp;ISalaries &amp; Commission per vehicle retailed</v>
      </c>
      <c r="K2374" s="34" t="str">
        <f t="shared" si="187"/>
        <v>460F&amp;I Salaries &amp; Commission - Toyota</v>
      </c>
      <c r="L2374" s="28">
        <f>+SUMIF('TB 4-24'!M:M,$AL2374,'TB 4-24'!G:G)</f>
        <v>0</v>
      </c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>
        <f>+SUMIF('Input Sheet'!$S:$S,$AL2374,'Input Sheet'!C:C)</f>
        <v>0</v>
      </c>
      <c r="Z2374" s="28">
        <f>+SUMIF('Input Sheet'!$S:$S,$AL2374,'Input Sheet'!D:D)</f>
        <v>0</v>
      </c>
      <c r="AA2374" s="28">
        <f>+SUMIF('Input Sheet'!$S:$S,$AL2374,'Input Sheet'!E:E)</f>
        <v>0</v>
      </c>
      <c r="AB2374" s="28">
        <f>+SUMIF('Input Sheet'!$S:$S,$AL2374,'Input Sheet'!F:F)</f>
        <v>0</v>
      </c>
      <c r="AC2374" s="28">
        <f>+SUMIF('Input Sheet'!$S:$S,$AL2374,'Input Sheet'!G:G)</f>
        <v>0</v>
      </c>
      <c r="AD2374" s="28">
        <f>+SUMIF('Input Sheet'!$S:$S,$AL2374,'Input Sheet'!H:H)</f>
        <v>0</v>
      </c>
      <c r="AE2374" s="28">
        <f>+SUMIF('Input Sheet'!$S:$S,$AL2374,'Input Sheet'!I:I)</f>
        <v>0</v>
      </c>
      <c r="AF2374" s="28">
        <f>+SUMIF('Input Sheet'!$S:$S,$AL2374,'Input Sheet'!J:J)</f>
        <v>0</v>
      </c>
      <c r="AG2374" s="28">
        <f>+SUMIF('Input Sheet'!$S:$S,$AL2374,'Input Sheet'!K:K)</f>
        <v>0</v>
      </c>
      <c r="AH2374" s="28">
        <f>+SUMIF('Input Sheet'!$S:$S,$AL2374,'Input Sheet'!L:L)</f>
        <v>0</v>
      </c>
      <c r="AI2374" s="28">
        <f>+SUMIF('Input Sheet'!$S:$S,$AL2374,'Input Sheet'!M:M)</f>
        <v>0</v>
      </c>
      <c r="AJ2374" s="28">
        <f>+SUMIF('Input Sheet'!$S:$S,$AL2374,'Input Sheet'!N:N)</f>
        <v>0</v>
      </c>
      <c r="AK2374" s="28"/>
      <c r="AL2374" s="27" t="str">
        <f t="shared" si="188"/>
        <v>460-7220</v>
      </c>
      <c r="AM2374" s="34" t="str">
        <f t="shared" si="189"/>
        <v>F&amp;I</v>
      </c>
      <c r="AN2374" s="34" t="str">
        <f t="shared" si="190"/>
        <v>F&amp;ISalaries &amp; Commission per vehicle retailed</v>
      </c>
      <c r="AO2374" s="35"/>
      <c r="AP2374" s="35"/>
      <c r="AQ2374" s="35"/>
    </row>
    <row r="2375" spans="1:43" x14ac:dyDescent="0.25">
      <c r="A2375" s="27" t="s">
        <v>103</v>
      </c>
      <c r="B2375" s="27" t="s">
        <v>104</v>
      </c>
      <c r="C2375" s="27" t="s">
        <v>671</v>
      </c>
      <c r="D2375" s="27" t="s">
        <v>284</v>
      </c>
      <c r="E2375" s="27" t="s">
        <v>676</v>
      </c>
      <c r="F2375" s="27" t="s">
        <v>777</v>
      </c>
      <c r="G2375" s="27" t="s">
        <v>778</v>
      </c>
      <c r="H2375" s="34" t="s">
        <v>14</v>
      </c>
      <c r="I2375" s="34" t="s">
        <v>779</v>
      </c>
      <c r="J2375" s="34" t="str">
        <f t="shared" si="186"/>
        <v>F&amp;ISalaries &amp; Commission per vehicle retailed</v>
      </c>
      <c r="K2375" s="34" t="str">
        <f t="shared" si="187"/>
        <v>360F&amp;I Salaries &amp; Commission - Toyota</v>
      </c>
      <c r="L2375" s="28">
        <f>+SUMIF('TB 4-24'!M:M,$AL2375,'TB 4-24'!G:G)</f>
        <v>0</v>
      </c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>
        <f>+SUMIF('Input Sheet'!$S:$S,$AL2375,'Input Sheet'!C:C)</f>
        <v>0</v>
      </c>
      <c r="Z2375" s="28">
        <f>+SUMIF('Input Sheet'!$S:$S,$AL2375,'Input Sheet'!D:D)</f>
        <v>0</v>
      </c>
      <c r="AA2375" s="28">
        <f>+SUMIF('Input Sheet'!$S:$S,$AL2375,'Input Sheet'!E:E)</f>
        <v>0</v>
      </c>
      <c r="AB2375" s="28">
        <f>+SUMIF('Input Sheet'!$S:$S,$AL2375,'Input Sheet'!F:F)</f>
        <v>0</v>
      </c>
      <c r="AC2375" s="28">
        <f>+SUMIF('Input Sheet'!$S:$S,$AL2375,'Input Sheet'!G:G)</f>
        <v>0</v>
      </c>
      <c r="AD2375" s="28">
        <f>+SUMIF('Input Sheet'!$S:$S,$AL2375,'Input Sheet'!H:H)</f>
        <v>0</v>
      </c>
      <c r="AE2375" s="28">
        <f>+SUMIF('Input Sheet'!$S:$S,$AL2375,'Input Sheet'!I:I)</f>
        <v>0</v>
      </c>
      <c r="AF2375" s="28">
        <f>+SUMIF('Input Sheet'!$S:$S,$AL2375,'Input Sheet'!J:J)</f>
        <v>0</v>
      </c>
      <c r="AG2375" s="28">
        <f>+SUMIF('Input Sheet'!$S:$S,$AL2375,'Input Sheet'!K:K)</f>
        <v>0</v>
      </c>
      <c r="AH2375" s="28">
        <f>+SUMIF('Input Sheet'!$S:$S,$AL2375,'Input Sheet'!L:L)</f>
        <v>0</v>
      </c>
      <c r="AI2375" s="28">
        <f>+SUMIF('Input Sheet'!$S:$S,$AL2375,'Input Sheet'!M:M)</f>
        <v>0</v>
      </c>
      <c r="AJ2375" s="28">
        <f>+SUMIF('Input Sheet'!$S:$S,$AL2375,'Input Sheet'!N:N)</f>
        <v>0</v>
      </c>
      <c r="AK2375" s="28"/>
      <c r="AL2375" s="27" t="str">
        <f t="shared" si="188"/>
        <v>360-7220</v>
      </c>
      <c r="AM2375" s="34" t="str">
        <f t="shared" si="189"/>
        <v>F&amp;I</v>
      </c>
      <c r="AN2375" s="34" t="str">
        <f t="shared" si="190"/>
        <v>F&amp;ISalaries &amp; Commission per vehicle retailed</v>
      </c>
      <c r="AO2375" s="35"/>
      <c r="AP2375" s="35"/>
      <c r="AQ2375" s="35"/>
    </row>
    <row r="2376" spans="1:43" x14ac:dyDescent="0.25">
      <c r="A2376" s="27" t="s">
        <v>103</v>
      </c>
      <c r="B2376" s="27" t="s">
        <v>104</v>
      </c>
      <c r="C2376" s="27" t="s">
        <v>104</v>
      </c>
      <c r="D2376" s="27" t="s">
        <v>284</v>
      </c>
      <c r="E2376" s="27" t="s">
        <v>679</v>
      </c>
      <c r="F2376" s="27" t="s">
        <v>777</v>
      </c>
      <c r="G2376" s="27" t="s">
        <v>778</v>
      </c>
      <c r="H2376" s="34" t="s">
        <v>14</v>
      </c>
      <c r="I2376" s="34" t="s">
        <v>779</v>
      </c>
      <c r="J2376" s="34" t="str">
        <f t="shared" si="186"/>
        <v>F&amp;ISalaries &amp; Commission per vehicle retailed</v>
      </c>
      <c r="K2376" s="34" t="str">
        <f t="shared" si="187"/>
        <v>160F&amp;I Salaries &amp; Commission - Toyota</v>
      </c>
      <c r="L2376" s="28">
        <f>+SUMIF('TB 4-24'!M:M,$AL2376,'TB 4-24'!G:G)</f>
        <v>0</v>
      </c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>
        <f>+SUMIF('Input Sheet'!$S:$S,$AL2376,'Input Sheet'!C:C)</f>
        <v>0</v>
      </c>
      <c r="Z2376" s="28">
        <f>+SUMIF('Input Sheet'!$S:$S,$AL2376,'Input Sheet'!D:D)</f>
        <v>0</v>
      </c>
      <c r="AA2376" s="28">
        <f>+SUMIF('Input Sheet'!$S:$S,$AL2376,'Input Sheet'!E:E)</f>
        <v>0</v>
      </c>
      <c r="AB2376" s="28">
        <f>+SUMIF('Input Sheet'!$S:$S,$AL2376,'Input Sheet'!F:F)</f>
        <v>0</v>
      </c>
      <c r="AC2376" s="28">
        <f>+SUMIF('Input Sheet'!$S:$S,$AL2376,'Input Sheet'!G:G)</f>
        <v>0</v>
      </c>
      <c r="AD2376" s="28">
        <f>+SUMIF('Input Sheet'!$S:$S,$AL2376,'Input Sheet'!H:H)</f>
        <v>0</v>
      </c>
      <c r="AE2376" s="28">
        <f>+SUMIF('Input Sheet'!$S:$S,$AL2376,'Input Sheet'!I:I)</f>
        <v>0</v>
      </c>
      <c r="AF2376" s="28">
        <f>+SUMIF('Input Sheet'!$S:$S,$AL2376,'Input Sheet'!J:J)</f>
        <v>0</v>
      </c>
      <c r="AG2376" s="28">
        <f>+SUMIF('Input Sheet'!$S:$S,$AL2376,'Input Sheet'!K:K)</f>
        <v>0</v>
      </c>
      <c r="AH2376" s="28">
        <f>+SUMIF('Input Sheet'!$S:$S,$AL2376,'Input Sheet'!L:L)</f>
        <v>0</v>
      </c>
      <c r="AI2376" s="28">
        <f>+SUMIF('Input Sheet'!$S:$S,$AL2376,'Input Sheet'!M:M)</f>
        <v>0</v>
      </c>
      <c r="AJ2376" s="28">
        <f>+SUMIF('Input Sheet'!$S:$S,$AL2376,'Input Sheet'!N:N)</f>
        <v>0</v>
      </c>
      <c r="AK2376" s="28"/>
      <c r="AL2376" s="27" t="str">
        <f t="shared" si="188"/>
        <v>160-7220</v>
      </c>
      <c r="AM2376" s="34" t="str">
        <f t="shared" si="189"/>
        <v>F&amp;I</v>
      </c>
      <c r="AN2376" s="34" t="str">
        <f t="shared" si="190"/>
        <v>F&amp;ISalaries &amp; Commission per vehicle retailed</v>
      </c>
      <c r="AO2376" s="35"/>
      <c r="AP2376" s="35"/>
      <c r="AQ2376" s="35"/>
    </row>
    <row r="2377" spans="1:43" x14ac:dyDescent="0.25">
      <c r="A2377" s="27" t="s">
        <v>103</v>
      </c>
      <c r="B2377" s="27" t="s">
        <v>104</v>
      </c>
      <c r="C2377" s="27" t="s">
        <v>657</v>
      </c>
      <c r="D2377" s="27" t="s">
        <v>285</v>
      </c>
      <c r="E2377" s="27" t="s">
        <v>662</v>
      </c>
      <c r="F2377" s="27" t="s">
        <v>777</v>
      </c>
      <c r="G2377" s="27" t="s">
        <v>778</v>
      </c>
      <c r="H2377" s="34" t="s">
        <v>14</v>
      </c>
      <c r="I2377" s="34" t="s">
        <v>779</v>
      </c>
      <c r="J2377" s="34" t="str">
        <f t="shared" si="186"/>
        <v>F&amp;ISalaries &amp; Commission per vehicle retailed</v>
      </c>
      <c r="K2377" s="34" t="str">
        <f t="shared" si="187"/>
        <v>260F&amp;I Salaries &amp; Commission - Toyota</v>
      </c>
      <c r="L2377" s="28">
        <f>+SUMIF('TB 4-24'!M:M,$AL2377,'TB 4-24'!G:G)</f>
        <v>0</v>
      </c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>
        <f>+SUMIF('Input Sheet'!$S:$S,$AL2377,'Input Sheet'!C:C)</f>
        <v>0</v>
      </c>
      <c r="Z2377" s="28">
        <f>+SUMIF('Input Sheet'!$S:$S,$AL2377,'Input Sheet'!D:D)</f>
        <v>0</v>
      </c>
      <c r="AA2377" s="28">
        <f>+SUMIF('Input Sheet'!$S:$S,$AL2377,'Input Sheet'!E:E)</f>
        <v>0</v>
      </c>
      <c r="AB2377" s="28">
        <f>+SUMIF('Input Sheet'!$S:$S,$AL2377,'Input Sheet'!F:F)</f>
        <v>0</v>
      </c>
      <c r="AC2377" s="28">
        <f>+SUMIF('Input Sheet'!$S:$S,$AL2377,'Input Sheet'!G:G)</f>
        <v>0</v>
      </c>
      <c r="AD2377" s="28">
        <f>+SUMIF('Input Sheet'!$S:$S,$AL2377,'Input Sheet'!H:H)</f>
        <v>0</v>
      </c>
      <c r="AE2377" s="28">
        <f>+SUMIF('Input Sheet'!$S:$S,$AL2377,'Input Sheet'!I:I)</f>
        <v>0</v>
      </c>
      <c r="AF2377" s="28">
        <f>+SUMIF('Input Sheet'!$S:$S,$AL2377,'Input Sheet'!J:J)</f>
        <v>0</v>
      </c>
      <c r="AG2377" s="28">
        <f>+SUMIF('Input Sheet'!$S:$S,$AL2377,'Input Sheet'!K:K)</f>
        <v>0</v>
      </c>
      <c r="AH2377" s="28">
        <f>+SUMIF('Input Sheet'!$S:$S,$AL2377,'Input Sheet'!L:L)</f>
        <v>0</v>
      </c>
      <c r="AI2377" s="28">
        <f>+SUMIF('Input Sheet'!$S:$S,$AL2377,'Input Sheet'!M:M)</f>
        <v>0</v>
      </c>
      <c r="AJ2377" s="28">
        <f>+SUMIF('Input Sheet'!$S:$S,$AL2377,'Input Sheet'!N:N)</f>
        <v>0</v>
      </c>
      <c r="AK2377" s="28"/>
      <c r="AL2377" s="27" t="str">
        <f t="shared" si="188"/>
        <v>260-7280</v>
      </c>
      <c r="AM2377" s="34" t="str">
        <f t="shared" si="189"/>
        <v>F&amp;I</v>
      </c>
      <c r="AN2377" s="34" t="str">
        <f t="shared" si="190"/>
        <v>F&amp;ISalaries &amp; Commission per vehicle retailed</v>
      </c>
      <c r="AO2377" s="35"/>
      <c r="AP2377" s="35"/>
      <c r="AQ2377" s="35"/>
    </row>
    <row r="2378" spans="1:43" x14ac:dyDescent="0.25">
      <c r="A2378" s="27" t="s">
        <v>103</v>
      </c>
      <c r="B2378" s="27" t="s">
        <v>104</v>
      </c>
      <c r="C2378" s="27" t="s">
        <v>663</v>
      </c>
      <c r="D2378" s="27" t="s">
        <v>285</v>
      </c>
      <c r="E2378" s="27" t="s">
        <v>670</v>
      </c>
      <c r="F2378" s="27" t="s">
        <v>777</v>
      </c>
      <c r="G2378" s="27" t="s">
        <v>778</v>
      </c>
      <c r="H2378" s="34" t="s">
        <v>14</v>
      </c>
      <c r="I2378" s="34" t="s">
        <v>779</v>
      </c>
      <c r="J2378" s="34" t="str">
        <f t="shared" si="186"/>
        <v>F&amp;ISalaries &amp; Commission per vehicle retailed</v>
      </c>
      <c r="K2378" s="34" t="str">
        <f t="shared" si="187"/>
        <v>460F&amp;I Salaries &amp; Commission - Toyota</v>
      </c>
      <c r="L2378" s="28">
        <f>+SUMIF('TB 4-24'!M:M,$AL2378,'TB 4-24'!G:G)</f>
        <v>0</v>
      </c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>
        <f>+SUMIF('Input Sheet'!$S:$S,$AL2378,'Input Sheet'!C:C)</f>
        <v>0</v>
      </c>
      <c r="Z2378" s="28">
        <f>+SUMIF('Input Sheet'!$S:$S,$AL2378,'Input Sheet'!D:D)</f>
        <v>0</v>
      </c>
      <c r="AA2378" s="28">
        <f>+SUMIF('Input Sheet'!$S:$S,$AL2378,'Input Sheet'!E:E)</f>
        <v>0</v>
      </c>
      <c r="AB2378" s="28">
        <f>+SUMIF('Input Sheet'!$S:$S,$AL2378,'Input Sheet'!F:F)</f>
        <v>0</v>
      </c>
      <c r="AC2378" s="28">
        <f>+SUMIF('Input Sheet'!$S:$S,$AL2378,'Input Sheet'!G:G)</f>
        <v>0</v>
      </c>
      <c r="AD2378" s="28">
        <f>+SUMIF('Input Sheet'!$S:$S,$AL2378,'Input Sheet'!H:H)</f>
        <v>0</v>
      </c>
      <c r="AE2378" s="28">
        <f>+SUMIF('Input Sheet'!$S:$S,$AL2378,'Input Sheet'!I:I)</f>
        <v>0</v>
      </c>
      <c r="AF2378" s="28">
        <f>+SUMIF('Input Sheet'!$S:$S,$AL2378,'Input Sheet'!J:J)</f>
        <v>0</v>
      </c>
      <c r="AG2378" s="28">
        <f>+SUMIF('Input Sheet'!$S:$S,$AL2378,'Input Sheet'!K:K)</f>
        <v>0</v>
      </c>
      <c r="AH2378" s="28">
        <f>+SUMIF('Input Sheet'!$S:$S,$AL2378,'Input Sheet'!L:L)</f>
        <v>0</v>
      </c>
      <c r="AI2378" s="28">
        <f>+SUMIF('Input Sheet'!$S:$S,$AL2378,'Input Sheet'!M:M)</f>
        <v>0</v>
      </c>
      <c r="AJ2378" s="28">
        <f>+SUMIF('Input Sheet'!$S:$S,$AL2378,'Input Sheet'!N:N)</f>
        <v>0</v>
      </c>
      <c r="AK2378" s="28"/>
      <c r="AL2378" s="27" t="str">
        <f t="shared" si="188"/>
        <v>460-7280</v>
      </c>
      <c r="AM2378" s="34" t="str">
        <f t="shared" si="189"/>
        <v>F&amp;I</v>
      </c>
      <c r="AN2378" s="34" t="str">
        <f t="shared" si="190"/>
        <v>F&amp;ISalaries &amp; Commission per vehicle retailed</v>
      </c>
      <c r="AO2378" s="35"/>
      <c r="AP2378" s="35"/>
      <c r="AQ2378" s="35"/>
    </row>
    <row r="2379" spans="1:43" x14ac:dyDescent="0.25">
      <c r="A2379" s="27" t="s">
        <v>103</v>
      </c>
      <c r="B2379" s="27" t="s">
        <v>104</v>
      </c>
      <c r="C2379" s="27" t="s">
        <v>671</v>
      </c>
      <c r="D2379" s="27" t="s">
        <v>285</v>
      </c>
      <c r="E2379" s="27" t="s">
        <v>676</v>
      </c>
      <c r="F2379" s="27" t="s">
        <v>777</v>
      </c>
      <c r="G2379" s="27" t="s">
        <v>778</v>
      </c>
      <c r="H2379" s="34" t="s">
        <v>14</v>
      </c>
      <c r="I2379" s="34" t="s">
        <v>779</v>
      </c>
      <c r="J2379" s="34" t="str">
        <f t="shared" si="186"/>
        <v>F&amp;ISalaries &amp; Commission per vehicle retailed</v>
      </c>
      <c r="K2379" s="34" t="str">
        <f t="shared" si="187"/>
        <v>360F&amp;I Salaries &amp; Commission - Toyota</v>
      </c>
      <c r="L2379" s="28">
        <f>+SUMIF('TB 4-24'!M:M,$AL2379,'TB 4-24'!G:G)</f>
        <v>0</v>
      </c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>
        <f>+SUMIF('Input Sheet'!$S:$S,$AL2379,'Input Sheet'!C:C)</f>
        <v>0</v>
      </c>
      <c r="Z2379" s="28">
        <f>+SUMIF('Input Sheet'!$S:$S,$AL2379,'Input Sheet'!D:D)</f>
        <v>0</v>
      </c>
      <c r="AA2379" s="28">
        <f>+SUMIF('Input Sheet'!$S:$S,$AL2379,'Input Sheet'!E:E)</f>
        <v>0</v>
      </c>
      <c r="AB2379" s="28">
        <f>+SUMIF('Input Sheet'!$S:$S,$AL2379,'Input Sheet'!F:F)</f>
        <v>0</v>
      </c>
      <c r="AC2379" s="28">
        <f>+SUMIF('Input Sheet'!$S:$S,$AL2379,'Input Sheet'!G:G)</f>
        <v>0</v>
      </c>
      <c r="AD2379" s="28">
        <f>+SUMIF('Input Sheet'!$S:$S,$AL2379,'Input Sheet'!H:H)</f>
        <v>0</v>
      </c>
      <c r="AE2379" s="28">
        <f>+SUMIF('Input Sheet'!$S:$S,$AL2379,'Input Sheet'!I:I)</f>
        <v>0</v>
      </c>
      <c r="AF2379" s="28">
        <f>+SUMIF('Input Sheet'!$S:$S,$AL2379,'Input Sheet'!J:J)</f>
        <v>0</v>
      </c>
      <c r="AG2379" s="28">
        <f>+SUMIF('Input Sheet'!$S:$S,$AL2379,'Input Sheet'!K:K)</f>
        <v>0</v>
      </c>
      <c r="AH2379" s="28">
        <f>+SUMIF('Input Sheet'!$S:$S,$AL2379,'Input Sheet'!L:L)</f>
        <v>0</v>
      </c>
      <c r="AI2379" s="28">
        <f>+SUMIF('Input Sheet'!$S:$S,$AL2379,'Input Sheet'!M:M)</f>
        <v>0</v>
      </c>
      <c r="AJ2379" s="28">
        <f>+SUMIF('Input Sheet'!$S:$S,$AL2379,'Input Sheet'!N:N)</f>
        <v>0</v>
      </c>
      <c r="AK2379" s="28"/>
      <c r="AL2379" s="27" t="str">
        <f t="shared" si="188"/>
        <v>360-7280</v>
      </c>
      <c r="AM2379" s="34" t="str">
        <f t="shared" si="189"/>
        <v>F&amp;I</v>
      </c>
      <c r="AN2379" s="34" t="str">
        <f t="shared" si="190"/>
        <v>F&amp;ISalaries &amp; Commission per vehicle retailed</v>
      </c>
      <c r="AO2379" s="35"/>
      <c r="AP2379" s="35"/>
      <c r="AQ2379" s="35"/>
    </row>
    <row r="2380" spans="1:43" x14ac:dyDescent="0.25">
      <c r="A2380" s="27" t="s">
        <v>103</v>
      </c>
      <c r="B2380" s="27" t="s">
        <v>104</v>
      </c>
      <c r="C2380" s="27" t="s">
        <v>104</v>
      </c>
      <c r="D2380" s="27" t="s">
        <v>285</v>
      </c>
      <c r="E2380" s="27" t="s">
        <v>679</v>
      </c>
      <c r="F2380" s="27" t="s">
        <v>777</v>
      </c>
      <c r="G2380" s="27" t="s">
        <v>778</v>
      </c>
      <c r="H2380" s="34" t="s">
        <v>14</v>
      </c>
      <c r="I2380" s="34" t="s">
        <v>779</v>
      </c>
      <c r="J2380" s="34" t="str">
        <f t="shared" si="186"/>
        <v>F&amp;ISalaries &amp; Commission per vehicle retailed</v>
      </c>
      <c r="K2380" s="34" t="str">
        <f t="shared" si="187"/>
        <v>160F&amp;I Salaries &amp; Commission - Toyota</v>
      </c>
      <c r="L2380" s="28">
        <f>+SUMIF('TB 4-24'!M:M,$AL2380,'TB 4-24'!G:G)</f>
        <v>0</v>
      </c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>
        <f>+SUMIF('Input Sheet'!$S:$S,$AL2380,'Input Sheet'!C:C)</f>
        <v>0</v>
      </c>
      <c r="Z2380" s="28">
        <f>+SUMIF('Input Sheet'!$S:$S,$AL2380,'Input Sheet'!D:D)</f>
        <v>0</v>
      </c>
      <c r="AA2380" s="28">
        <f>+SUMIF('Input Sheet'!$S:$S,$AL2380,'Input Sheet'!E:E)</f>
        <v>0</v>
      </c>
      <c r="AB2380" s="28">
        <f>+SUMIF('Input Sheet'!$S:$S,$AL2380,'Input Sheet'!F:F)</f>
        <v>0</v>
      </c>
      <c r="AC2380" s="28">
        <f>+SUMIF('Input Sheet'!$S:$S,$AL2380,'Input Sheet'!G:G)</f>
        <v>0</v>
      </c>
      <c r="AD2380" s="28">
        <f>+SUMIF('Input Sheet'!$S:$S,$AL2380,'Input Sheet'!H:H)</f>
        <v>0</v>
      </c>
      <c r="AE2380" s="28">
        <f>+SUMIF('Input Sheet'!$S:$S,$AL2380,'Input Sheet'!I:I)</f>
        <v>0</v>
      </c>
      <c r="AF2380" s="28">
        <f>+SUMIF('Input Sheet'!$S:$S,$AL2380,'Input Sheet'!J:J)</f>
        <v>0</v>
      </c>
      <c r="AG2380" s="28">
        <f>+SUMIF('Input Sheet'!$S:$S,$AL2380,'Input Sheet'!K:K)</f>
        <v>0</v>
      </c>
      <c r="AH2380" s="28">
        <f>+SUMIF('Input Sheet'!$S:$S,$AL2380,'Input Sheet'!L:L)</f>
        <v>0</v>
      </c>
      <c r="AI2380" s="28">
        <f>+SUMIF('Input Sheet'!$S:$S,$AL2380,'Input Sheet'!M:M)</f>
        <v>0</v>
      </c>
      <c r="AJ2380" s="28">
        <f>+SUMIF('Input Sheet'!$S:$S,$AL2380,'Input Sheet'!N:N)</f>
        <v>0</v>
      </c>
      <c r="AK2380" s="28"/>
      <c r="AL2380" s="27" t="str">
        <f t="shared" si="188"/>
        <v>160-7280</v>
      </c>
      <c r="AM2380" s="34" t="str">
        <f t="shared" si="189"/>
        <v>F&amp;I</v>
      </c>
      <c r="AN2380" s="34" t="str">
        <f t="shared" si="190"/>
        <v>F&amp;ISalaries &amp; Commission per vehicle retailed</v>
      </c>
      <c r="AO2380" s="35"/>
      <c r="AP2380" s="35"/>
      <c r="AQ2380" s="35"/>
    </row>
    <row r="2381" spans="1:43" x14ac:dyDescent="0.25">
      <c r="A2381" s="27" t="s">
        <v>103</v>
      </c>
      <c r="B2381" s="27" t="s">
        <v>104</v>
      </c>
      <c r="C2381" s="27" t="s">
        <v>663</v>
      </c>
      <c r="D2381" s="27" t="s">
        <v>286</v>
      </c>
      <c r="E2381" s="27" t="s">
        <v>670</v>
      </c>
      <c r="F2381" s="27" t="s">
        <v>780</v>
      </c>
      <c r="G2381" s="27" t="s">
        <v>781</v>
      </c>
      <c r="H2381" s="34" t="s">
        <v>14</v>
      </c>
      <c r="I2381" s="34" t="s">
        <v>782</v>
      </c>
      <c r="J2381" s="34" t="str">
        <f t="shared" si="186"/>
        <v>F&amp;IPaint &amp; Fab income per vehicle retailed</v>
      </c>
      <c r="K2381" s="34" t="str">
        <f t="shared" si="187"/>
        <v>460Paint &amp; Fab Sales - Toyota</v>
      </c>
      <c r="L2381" s="28">
        <f>+SUMIF('TB 4-24'!M:M,$AL2381,'TB 4-24'!G:G)</f>
        <v>0</v>
      </c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>
        <f>+SUMIF('Input Sheet'!$S:$S,$AL2381,'Input Sheet'!C:C)</f>
        <v>0</v>
      </c>
      <c r="Z2381" s="28">
        <f>+SUMIF('Input Sheet'!$S:$S,$AL2381,'Input Sheet'!D:D)</f>
        <v>0</v>
      </c>
      <c r="AA2381" s="28">
        <f>+SUMIF('Input Sheet'!$S:$S,$AL2381,'Input Sheet'!E:E)</f>
        <v>0</v>
      </c>
      <c r="AB2381" s="28">
        <f>+SUMIF('Input Sheet'!$S:$S,$AL2381,'Input Sheet'!F:F)</f>
        <v>0</v>
      </c>
      <c r="AC2381" s="28">
        <f>+SUMIF('Input Sheet'!$S:$S,$AL2381,'Input Sheet'!G:G)</f>
        <v>0</v>
      </c>
      <c r="AD2381" s="28">
        <f>+SUMIF('Input Sheet'!$S:$S,$AL2381,'Input Sheet'!H:H)</f>
        <v>0</v>
      </c>
      <c r="AE2381" s="28">
        <f>+SUMIF('Input Sheet'!$S:$S,$AL2381,'Input Sheet'!I:I)</f>
        <v>0</v>
      </c>
      <c r="AF2381" s="28">
        <f>+SUMIF('Input Sheet'!$S:$S,$AL2381,'Input Sheet'!J:J)</f>
        <v>0</v>
      </c>
      <c r="AG2381" s="28">
        <f>+SUMIF('Input Sheet'!$S:$S,$AL2381,'Input Sheet'!K:K)</f>
        <v>0</v>
      </c>
      <c r="AH2381" s="28">
        <f>+SUMIF('Input Sheet'!$S:$S,$AL2381,'Input Sheet'!L:L)</f>
        <v>0</v>
      </c>
      <c r="AI2381" s="28">
        <f>+SUMIF('Input Sheet'!$S:$S,$AL2381,'Input Sheet'!M:M)</f>
        <v>0</v>
      </c>
      <c r="AJ2381" s="28">
        <f>+SUMIF('Input Sheet'!$S:$S,$AL2381,'Input Sheet'!N:N)</f>
        <v>0</v>
      </c>
      <c r="AK2381" s="28"/>
      <c r="AL2381" s="27" t="str">
        <f t="shared" si="188"/>
        <v>460-3190</v>
      </c>
      <c r="AM2381" s="34" t="str">
        <f t="shared" si="189"/>
        <v>F&amp;I</v>
      </c>
      <c r="AN2381" s="34" t="str">
        <f t="shared" si="190"/>
        <v>F&amp;IPaint &amp; Fab income per vehicle retailed</v>
      </c>
      <c r="AO2381" s="35"/>
      <c r="AP2381" s="35"/>
      <c r="AQ2381" s="35"/>
    </row>
    <row r="2382" spans="1:43" x14ac:dyDescent="0.25">
      <c r="A2382" s="27" t="s">
        <v>103</v>
      </c>
      <c r="B2382" s="27" t="s">
        <v>104</v>
      </c>
      <c r="C2382" s="27" t="s">
        <v>671</v>
      </c>
      <c r="D2382" s="27" t="s">
        <v>286</v>
      </c>
      <c r="E2382" s="27" t="s">
        <v>676</v>
      </c>
      <c r="F2382" s="27" t="s">
        <v>780</v>
      </c>
      <c r="G2382" s="27" t="s">
        <v>781</v>
      </c>
      <c r="H2382" s="34" t="s">
        <v>14</v>
      </c>
      <c r="I2382" s="34" t="s">
        <v>782</v>
      </c>
      <c r="J2382" s="34" t="str">
        <f t="shared" si="186"/>
        <v>F&amp;IPaint &amp; Fab income per vehicle retailed</v>
      </c>
      <c r="K2382" s="34" t="str">
        <f t="shared" si="187"/>
        <v>360Paint &amp; Fab Sales - Toyota</v>
      </c>
      <c r="L2382" s="28">
        <f>+SUMIF('TB 4-24'!M:M,$AL2382,'TB 4-24'!G:G)</f>
        <v>0</v>
      </c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>
        <f>+SUMIF('Input Sheet'!$S:$S,$AL2382,'Input Sheet'!C:C)</f>
        <v>0</v>
      </c>
      <c r="Z2382" s="28">
        <f>+SUMIF('Input Sheet'!$S:$S,$AL2382,'Input Sheet'!D:D)</f>
        <v>0</v>
      </c>
      <c r="AA2382" s="28">
        <f>+SUMIF('Input Sheet'!$S:$S,$AL2382,'Input Sheet'!E:E)</f>
        <v>0</v>
      </c>
      <c r="AB2382" s="28">
        <f>+SUMIF('Input Sheet'!$S:$S,$AL2382,'Input Sheet'!F:F)</f>
        <v>0</v>
      </c>
      <c r="AC2382" s="28">
        <f>+SUMIF('Input Sheet'!$S:$S,$AL2382,'Input Sheet'!G:G)</f>
        <v>0</v>
      </c>
      <c r="AD2382" s="28">
        <f>+SUMIF('Input Sheet'!$S:$S,$AL2382,'Input Sheet'!H:H)</f>
        <v>0</v>
      </c>
      <c r="AE2382" s="28">
        <f>+SUMIF('Input Sheet'!$S:$S,$AL2382,'Input Sheet'!I:I)</f>
        <v>0</v>
      </c>
      <c r="AF2382" s="28">
        <f>+SUMIF('Input Sheet'!$S:$S,$AL2382,'Input Sheet'!J:J)</f>
        <v>0</v>
      </c>
      <c r="AG2382" s="28">
        <f>+SUMIF('Input Sheet'!$S:$S,$AL2382,'Input Sheet'!K:K)</f>
        <v>0</v>
      </c>
      <c r="AH2382" s="28">
        <f>+SUMIF('Input Sheet'!$S:$S,$AL2382,'Input Sheet'!L:L)</f>
        <v>0</v>
      </c>
      <c r="AI2382" s="28">
        <f>+SUMIF('Input Sheet'!$S:$S,$AL2382,'Input Sheet'!M:M)</f>
        <v>0</v>
      </c>
      <c r="AJ2382" s="28">
        <f>+SUMIF('Input Sheet'!$S:$S,$AL2382,'Input Sheet'!N:N)</f>
        <v>0</v>
      </c>
      <c r="AK2382" s="28"/>
      <c r="AL2382" s="27" t="str">
        <f t="shared" si="188"/>
        <v>360-3190</v>
      </c>
      <c r="AM2382" s="34" t="str">
        <f t="shared" si="189"/>
        <v>F&amp;I</v>
      </c>
      <c r="AN2382" s="34" t="str">
        <f t="shared" si="190"/>
        <v>F&amp;IPaint &amp; Fab income per vehicle retailed</v>
      </c>
      <c r="AO2382" s="35"/>
      <c r="AP2382" s="35"/>
      <c r="AQ2382" s="35"/>
    </row>
    <row r="2383" spans="1:43" x14ac:dyDescent="0.25">
      <c r="A2383" s="27" t="s">
        <v>103</v>
      </c>
      <c r="B2383" s="27" t="s">
        <v>104</v>
      </c>
      <c r="C2383" s="27" t="s">
        <v>657</v>
      </c>
      <c r="D2383" s="27" t="s">
        <v>286</v>
      </c>
      <c r="E2383" s="27" t="s">
        <v>662</v>
      </c>
      <c r="F2383" s="27" t="s">
        <v>780</v>
      </c>
      <c r="G2383" s="27" t="s">
        <v>781</v>
      </c>
      <c r="H2383" s="34" t="s">
        <v>14</v>
      </c>
      <c r="I2383" s="34" t="s">
        <v>782</v>
      </c>
      <c r="J2383" s="34" t="str">
        <f t="shared" si="186"/>
        <v>F&amp;IPaint &amp; Fab income per vehicle retailed</v>
      </c>
      <c r="K2383" s="34" t="str">
        <f t="shared" si="187"/>
        <v>260Paint &amp; Fab Sales - Toyota</v>
      </c>
      <c r="L2383" s="28">
        <f>+SUMIF('TB 4-24'!M:M,$AL2383,'TB 4-24'!G:G)</f>
        <v>0</v>
      </c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>
        <f>+SUMIF('Input Sheet'!$S:$S,$AL2383,'Input Sheet'!C:C)</f>
        <v>0</v>
      </c>
      <c r="Z2383" s="28">
        <f>+SUMIF('Input Sheet'!$S:$S,$AL2383,'Input Sheet'!D:D)</f>
        <v>0</v>
      </c>
      <c r="AA2383" s="28">
        <f>+SUMIF('Input Sheet'!$S:$S,$AL2383,'Input Sheet'!E:E)</f>
        <v>0</v>
      </c>
      <c r="AB2383" s="28">
        <f>+SUMIF('Input Sheet'!$S:$S,$AL2383,'Input Sheet'!F:F)</f>
        <v>0</v>
      </c>
      <c r="AC2383" s="28">
        <f>+SUMIF('Input Sheet'!$S:$S,$AL2383,'Input Sheet'!G:G)</f>
        <v>0</v>
      </c>
      <c r="AD2383" s="28">
        <f>+SUMIF('Input Sheet'!$S:$S,$AL2383,'Input Sheet'!H:H)</f>
        <v>0</v>
      </c>
      <c r="AE2383" s="28">
        <f>+SUMIF('Input Sheet'!$S:$S,$AL2383,'Input Sheet'!I:I)</f>
        <v>0</v>
      </c>
      <c r="AF2383" s="28">
        <f>+SUMIF('Input Sheet'!$S:$S,$AL2383,'Input Sheet'!J:J)</f>
        <v>0</v>
      </c>
      <c r="AG2383" s="28">
        <f>+SUMIF('Input Sheet'!$S:$S,$AL2383,'Input Sheet'!K:K)</f>
        <v>0</v>
      </c>
      <c r="AH2383" s="28">
        <f>+SUMIF('Input Sheet'!$S:$S,$AL2383,'Input Sheet'!L:L)</f>
        <v>0</v>
      </c>
      <c r="AI2383" s="28">
        <f>+SUMIF('Input Sheet'!$S:$S,$AL2383,'Input Sheet'!M:M)</f>
        <v>0</v>
      </c>
      <c r="AJ2383" s="28">
        <f>+SUMIF('Input Sheet'!$S:$S,$AL2383,'Input Sheet'!N:N)</f>
        <v>0</v>
      </c>
      <c r="AK2383" s="28"/>
      <c r="AL2383" s="27" t="str">
        <f t="shared" si="188"/>
        <v>260-3190</v>
      </c>
      <c r="AM2383" s="34" t="str">
        <f t="shared" si="189"/>
        <v>F&amp;I</v>
      </c>
      <c r="AN2383" s="34" t="str">
        <f t="shared" si="190"/>
        <v>F&amp;IPaint &amp; Fab income per vehicle retailed</v>
      </c>
      <c r="AO2383" s="35"/>
      <c r="AP2383" s="35"/>
      <c r="AQ2383" s="35"/>
    </row>
    <row r="2384" spans="1:43" x14ac:dyDescent="0.25">
      <c r="A2384" s="27" t="s">
        <v>103</v>
      </c>
      <c r="B2384" s="27" t="s">
        <v>104</v>
      </c>
      <c r="C2384" s="27" t="s">
        <v>104</v>
      </c>
      <c r="D2384" s="27" t="s">
        <v>286</v>
      </c>
      <c r="E2384" s="27" t="s">
        <v>679</v>
      </c>
      <c r="F2384" s="27" t="s">
        <v>780</v>
      </c>
      <c r="G2384" s="27" t="s">
        <v>781</v>
      </c>
      <c r="H2384" s="34" t="s">
        <v>14</v>
      </c>
      <c r="I2384" s="34" t="s">
        <v>782</v>
      </c>
      <c r="J2384" s="34" t="str">
        <f t="shared" si="186"/>
        <v>F&amp;IPaint &amp; Fab income per vehicle retailed</v>
      </c>
      <c r="K2384" s="34" t="str">
        <f t="shared" si="187"/>
        <v>160Paint &amp; Fab Sales - Toyota</v>
      </c>
      <c r="L2384" s="28">
        <f>+SUMIF('TB 4-24'!M:M,$AL2384,'TB 4-24'!G:G)</f>
        <v>0</v>
      </c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>
        <f>+SUMIF('Input Sheet'!$S:$S,$AL2384,'Input Sheet'!C:C)</f>
        <v>0</v>
      </c>
      <c r="Z2384" s="28">
        <f>+SUMIF('Input Sheet'!$S:$S,$AL2384,'Input Sheet'!D:D)</f>
        <v>0</v>
      </c>
      <c r="AA2384" s="28">
        <f>+SUMIF('Input Sheet'!$S:$S,$AL2384,'Input Sheet'!E:E)</f>
        <v>0</v>
      </c>
      <c r="AB2384" s="28">
        <f>+SUMIF('Input Sheet'!$S:$S,$AL2384,'Input Sheet'!F:F)</f>
        <v>0</v>
      </c>
      <c r="AC2384" s="28">
        <f>+SUMIF('Input Sheet'!$S:$S,$AL2384,'Input Sheet'!G:G)</f>
        <v>0</v>
      </c>
      <c r="AD2384" s="28">
        <f>+SUMIF('Input Sheet'!$S:$S,$AL2384,'Input Sheet'!H:H)</f>
        <v>0</v>
      </c>
      <c r="AE2384" s="28">
        <f>+SUMIF('Input Sheet'!$S:$S,$AL2384,'Input Sheet'!I:I)</f>
        <v>0</v>
      </c>
      <c r="AF2384" s="28">
        <f>+SUMIF('Input Sheet'!$S:$S,$AL2384,'Input Sheet'!J:J)</f>
        <v>0</v>
      </c>
      <c r="AG2384" s="28">
        <f>+SUMIF('Input Sheet'!$S:$S,$AL2384,'Input Sheet'!K:K)</f>
        <v>0</v>
      </c>
      <c r="AH2384" s="28">
        <f>+SUMIF('Input Sheet'!$S:$S,$AL2384,'Input Sheet'!L:L)</f>
        <v>0</v>
      </c>
      <c r="AI2384" s="28">
        <f>+SUMIF('Input Sheet'!$S:$S,$AL2384,'Input Sheet'!M:M)</f>
        <v>0</v>
      </c>
      <c r="AJ2384" s="28">
        <f>+SUMIF('Input Sheet'!$S:$S,$AL2384,'Input Sheet'!N:N)</f>
        <v>0</v>
      </c>
      <c r="AK2384" s="28"/>
      <c r="AL2384" s="27" t="str">
        <f t="shared" si="188"/>
        <v>160-3190</v>
      </c>
      <c r="AM2384" s="34" t="str">
        <f t="shared" si="189"/>
        <v>F&amp;I</v>
      </c>
      <c r="AN2384" s="34" t="str">
        <f t="shared" si="190"/>
        <v>F&amp;IPaint &amp; Fab income per vehicle retailed</v>
      </c>
      <c r="AO2384" s="35"/>
      <c r="AP2384" s="35"/>
      <c r="AQ2384" s="35"/>
    </row>
    <row r="2385" spans="1:43" x14ac:dyDescent="0.25">
      <c r="A2385" s="27" t="s">
        <v>103</v>
      </c>
      <c r="B2385" s="27" t="s">
        <v>104</v>
      </c>
      <c r="C2385" s="27" t="s">
        <v>663</v>
      </c>
      <c r="D2385" s="27" t="s">
        <v>289</v>
      </c>
      <c r="E2385" s="27" t="s">
        <v>670</v>
      </c>
      <c r="F2385" s="27" t="s">
        <v>780</v>
      </c>
      <c r="G2385" s="27" t="s">
        <v>781</v>
      </c>
      <c r="H2385" s="34" t="s">
        <v>14</v>
      </c>
      <c r="I2385" s="34" t="s">
        <v>782</v>
      </c>
      <c r="J2385" s="34" t="str">
        <f t="shared" si="186"/>
        <v>F&amp;IPaint &amp; Fab income per vehicle retailed</v>
      </c>
      <c r="K2385" s="34" t="str">
        <f t="shared" si="187"/>
        <v>460Paint &amp; Fab Sales - Toyota</v>
      </c>
      <c r="L2385" s="28">
        <f>+SUMIF('TB 4-24'!M:M,$AL2385,'TB 4-24'!G:G)</f>
        <v>0</v>
      </c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>
        <f>+SUMIF('Input Sheet'!$S:$S,$AL2385,'Input Sheet'!C:C)</f>
        <v>0</v>
      </c>
      <c r="Z2385" s="28">
        <f>+SUMIF('Input Sheet'!$S:$S,$AL2385,'Input Sheet'!D:D)</f>
        <v>0</v>
      </c>
      <c r="AA2385" s="28">
        <f>+SUMIF('Input Sheet'!$S:$S,$AL2385,'Input Sheet'!E:E)</f>
        <v>0</v>
      </c>
      <c r="AB2385" s="28">
        <f>+SUMIF('Input Sheet'!$S:$S,$AL2385,'Input Sheet'!F:F)</f>
        <v>0</v>
      </c>
      <c r="AC2385" s="28">
        <f>+SUMIF('Input Sheet'!$S:$S,$AL2385,'Input Sheet'!G:G)</f>
        <v>0</v>
      </c>
      <c r="AD2385" s="28">
        <f>+SUMIF('Input Sheet'!$S:$S,$AL2385,'Input Sheet'!H:H)</f>
        <v>0</v>
      </c>
      <c r="AE2385" s="28">
        <f>+SUMIF('Input Sheet'!$S:$S,$AL2385,'Input Sheet'!I:I)</f>
        <v>0</v>
      </c>
      <c r="AF2385" s="28">
        <f>+SUMIF('Input Sheet'!$S:$S,$AL2385,'Input Sheet'!J:J)</f>
        <v>0</v>
      </c>
      <c r="AG2385" s="28">
        <f>+SUMIF('Input Sheet'!$S:$S,$AL2385,'Input Sheet'!K:K)</f>
        <v>0</v>
      </c>
      <c r="AH2385" s="28">
        <f>+SUMIF('Input Sheet'!$S:$S,$AL2385,'Input Sheet'!L:L)</f>
        <v>0</v>
      </c>
      <c r="AI2385" s="28">
        <f>+SUMIF('Input Sheet'!$S:$S,$AL2385,'Input Sheet'!M:M)</f>
        <v>0</v>
      </c>
      <c r="AJ2385" s="28">
        <f>+SUMIF('Input Sheet'!$S:$S,$AL2385,'Input Sheet'!N:N)</f>
        <v>0</v>
      </c>
      <c r="AK2385" s="28"/>
      <c r="AL2385" s="27" t="str">
        <f t="shared" si="188"/>
        <v>460-3195</v>
      </c>
      <c r="AM2385" s="34" t="str">
        <f t="shared" si="189"/>
        <v>F&amp;I</v>
      </c>
      <c r="AN2385" s="34" t="str">
        <f t="shared" si="190"/>
        <v>F&amp;IPaint &amp; Fab income per vehicle retailed</v>
      </c>
      <c r="AO2385" s="35"/>
      <c r="AP2385" s="35"/>
      <c r="AQ2385" s="35"/>
    </row>
    <row r="2386" spans="1:43" x14ac:dyDescent="0.25">
      <c r="A2386" s="27" t="s">
        <v>103</v>
      </c>
      <c r="B2386" s="27" t="s">
        <v>104</v>
      </c>
      <c r="C2386" s="27" t="s">
        <v>671</v>
      </c>
      <c r="D2386" s="27" t="s">
        <v>289</v>
      </c>
      <c r="E2386" s="27" t="s">
        <v>676</v>
      </c>
      <c r="F2386" s="27" t="s">
        <v>780</v>
      </c>
      <c r="G2386" s="27" t="s">
        <v>781</v>
      </c>
      <c r="H2386" s="34" t="s">
        <v>14</v>
      </c>
      <c r="I2386" s="34" t="s">
        <v>782</v>
      </c>
      <c r="J2386" s="34" t="str">
        <f t="shared" si="186"/>
        <v>F&amp;IPaint &amp; Fab income per vehicle retailed</v>
      </c>
      <c r="K2386" s="34" t="str">
        <f t="shared" si="187"/>
        <v>360Paint &amp; Fab Sales - Toyota</v>
      </c>
      <c r="L2386" s="28">
        <f>+SUMIF('TB 4-24'!M:M,$AL2386,'TB 4-24'!G:G)</f>
        <v>0</v>
      </c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>
        <f>+SUMIF('Input Sheet'!$S:$S,$AL2386,'Input Sheet'!C:C)</f>
        <v>0</v>
      </c>
      <c r="Z2386" s="28">
        <f>+SUMIF('Input Sheet'!$S:$S,$AL2386,'Input Sheet'!D:D)</f>
        <v>0</v>
      </c>
      <c r="AA2386" s="28">
        <f>+SUMIF('Input Sheet'!$S:$S,$AL2386,'Input Sheet'!E:E)</f>
        <v>0</v>
      </c>
      <c r="AB2386" s="28">
        <f>+SUMIF('Input Sheet'!$S:$S,$AL2386,'Input Sheet'!F:F)</f>
        <v>0</v>
      </c>
      <c r="AC2386" s="28">
        <f>+SUMIF('Input Sheet'!$S:$S,$AL2386,'Input Sheet'!G:G)</f>
        <v>0</v>
      </c>
      <c r="AD2386" s="28">
        <f>+SUMIF('Input Sheet'!$S:$S,$AL2386,'Input Sheet'!H:H)</f>
        <v>0</v>
      </c>
      <c r="AE2386" s="28">
        <f>+SUMIF('Input Sheet'!$S:$S,$AL2386,'Input Sheet'!I:I)</f>
        <v>0</v>
      </c>
      <c r="AF2386" s="28">
        <f>+SUMIF('Input Sheet'!$S:$S,$AL2386,'Input Sheet'!J:J)</f>
        <v>0</v>
      </c>
      <c r="AG2386" s="28">
        <f>+SUMIF('Input Sheet'!$S:$S,$AL2386,'Input Sheet'!K:K)</f>
        <v>0</v>
      </c>
      <c r="AH2386" s="28">
        <f>+SUMIF('Input Sheet'!$S:$S,$AL2386,'Input Sheet'!L:L)</f>
        <v>0</v>
      </c>
      <c r="AI2386" s="28">
        <f>+SUMIF('Input Sheet'!$S:$S,$AL2386,'Input Sheet'!M:M)</f>
        <v>0</v>
      </c>
      <c r="AJ2386" s="28">
        <f>+SUMIF('Input Sheet'!$S:$S,$AL2386,'Input Sheet'!N:N)</f>
        <v>0</v>
      </c>
      <c r="AK2386" s="28"/>
      <c r="AL2386" s="27" t="str">
        <f t="shared" si="188"/>
        <v>360-3195</v>
      </c>
      <c r="AM2386" s="34" t="str">
        <f t="shared" si="189"/>
        <v>F&amp;I</v>
      </c>
      <c r="AN2386" s="34" t="str">
        <f t="shared" si="190"/>
        <v>F&amp;IPaint &amp; Fab income per vehicle retailed</v>
      </c>
      <c r="AO2386" s="35"/>
      <c r="AP2386" s="35"/>
      <c r="AQ2386" s="35"/>
    </row>
    <row r="2387" spans="1:43" x14ac:dyDescent="0.25">
      <c r="A2387" s="27" t="s">
        <v>103</v>
      </c>
      <c r="B2387" s="27" t="s">
        <v>104</v>
      </c>
      <c r="C2387" s="27" t="s">
        <v>657</v>
      </c>
      <c r="D2387" s="27" t="s">
        <v>289</v>
      </c>
      <c r="E2387" s="27" t="s">
        <v>662</v>
      </c>
      <c r="F2387" s="27" t="s">
        <v>780</v>
      </c>
      <c r="G2387" s="27" t="s">
        <v>781</v>
      </c>
      <c r="H2387" s="34" t="s">
        <v>14</v>
      </c>
      <c r="I2387" s="34" t="s">
        <v>782</v>
      </c>
      <c r="J2387" s="34" t="str">
        <f t="shared" si="186"/>
        <v>F&amp;IPaint &amp; Fab income per vehicle retailed</v>
      </c>
      <c r="K2387" s="34" t="str">
        <f t="shared" si="187"/>
        <v>260Paint &amp; Fab Sales - Toyota</v>
      </c>
      <c r="L2387" s="28">
        <f>+SUMIF('TB 4-24'!M:M,$AL2387,'TB 4-24'!G:G)</f>
        <v>0</v>
      </c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>
        <f>+SUMIF('Input Sheet'!$S:$S,$AL2387,'Input Sheet'!C:C)</f>
        <v>0</v>
      </c>
      <c r="Z2387" s="28">
        <f>+SUMIF('Input Sheet'!$S:$S,$AL2387,'Input Sheet'!D:D)</f>
        <v>0</v>
      </c>
      <c r="AA2387" s="28">
        <f>+SUMIF('Input Sheet'!$S:$S,$AL2387,'Input Sheet'!E:E)</f>
        <v>0</v>
      </c>
      <c r="AB2387" s="28">
        <f>+SUMIF('Input Sheet'!$S:$S,$AL2387,'Input Sheet'!F:F)</f>
        <v>0</v>
      </c>
      <c r="AC2387" s="28">
        <f>+SUMIF('Input Sheet'!$S:$S,$AL2387,'Input Sheet'!G:G)</f>
        <v>0</v>
      </c>
      <c r="AD2387" s="28">
        <f>+SUMIF('Input Sheet'!$S:$S,$AL2387,'Input Sheet'!H:H)</f>
        <v>0</v>
      </c>
      <c r="AE2387" s="28">
        <f>+SUMIF('Input Sheet'!$S:$S,$AL2387,'Input Sheet'!I:I)</f>
        <v>0</v>
      </c>
      <c r="AF2387" s="28">
        <f>+SUMIF('Input Sheet'!$S:$S,$AL2387,'Input Sheet'!J:J)</f>
        <v>0</v>
      </c>
      <c r="AG2387" s="28">
        <f>+SUMIF('Input Sheet'!$S:$S,$AL2387,'Input Sheet'!K:K)</f>
        <v>0</v>
      </c>
      <c r="AH2387" s="28">
        <f>+SUMIF('Input Sheet'!$S:$S,$AL2387,'Input Sheet'!L:L)</f>
        <v>0</v>
      </c>
      <c r="AI2387" s="28">
        <f>+SUMIF('Input Sheet'!$S:$S,$AL2387,'Input Sheet'!M:M)</f>
        <v>0</v>
      </c>
      <c r="AJ2387" s="28">
        <f>+SUMIF('Input Sheet'!$S:$S,$AL2387,'Input Sheet'!N:N)</f>
        <v>0</v>
      </c>
      <c r="AK2387" s="28"/>
      <c r="AL2387" s="27" t="str">
        <f t="shared" si="188"/>
        <v>260-3195</v>
      </c>
      <c r="AM2387" s="34" t="str">
        <f t="shared" si="189"/>
        <v>F&amp;I</v>
      </c>
      <c r="AN2387" s="34" t="str">
        <f t="shared" si="190"/>
        <v>F&amp;IPaint &amp; Fab income per vehicle retailed</v>
      </c>
      <c r="AO2387" s="35"/>
      <c r="AP2387" s="35"/>
      <c r="AQ2387" s="35"/>
    </row>
    <row r="2388" spans="1:43" x14ac:dyDescent="0.25">
      <c r="A2388" s="27" t="s">
        <v>103</v>
      </c>
      <c r="B2388" s="27" t="s">
        <v>104</v>
      </c>
      <c r="C2388" s="27" t="s">
        <v>104</v>
      </c>
      <c r="D2388" s="27" t="s">
        <v>289</v>
      </c>
      <c r="E2388" s="27" t="s">
        <v>679</v>
      </c>
      <c r="F2388" s="27" t="s">
        <v>780</v>
      </c>
      <c r="G2388" s="27" t="s">
        <v>781</v>
      </c>
      <c r="H2388" s="34" t="s">
        <v>14</v>
      </c>
      <c r="I2388" s="34" t="s">
        <v>782</v>
      </c>
      <c r="J2388" s="34" t="str">
        <f t="shared" si="186"/>
        <v>F&amp;IPaint &amp; Fab income per vehicle retailed</v>
      </c>
      <c r="K2388" s="34" t="str">
        <f t="shared" si="187"/>
        <v>160Paint &amp; Fab Sales - Toyota</v>
      </c>
      <c r="L2388" s="28">
        <f>+SUMIF('TB 4-24'!M:M,$AL2388,'TB 4-24'!G:G)</f>
        <v>0</v>
      </c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>
        <f>+SUMIF('Input Sheet'!$S:$S,$AL2388,'Input Sheet'!C:C)</f>
        <v>0</v>
      </c>
      <c r="Z2388" s="28">
        <f>+SUMIF('Input Sheet'!$S:$S,$AL2388,'Input Sheet'!D:D)</f>
        <v>0</v>
      </c>
      <c r="AA2388" s="28">
        <f>+SUMIF('Input Sheet'!$S:$S,$AL2388,'Input Sheet'!E:E)</f>
        <v>0</v>
      </c>
      <c r="AB2388" s="28">
        <f>+SUMIF('Input Sheet'!$S:$S,$AL2388,'Input Sheet'!F:F)</f>
        <v>0</v>
      </c>
      <c r="AC2388" s="28">
        <f>+SUMIF('Input Sheet'!$S:$S,$AL2388,'Input Sheet'!G:G)</f>
        <v>0</v>
      </c>
      <c r="AD2388" s="28">
        <f>+SUMIF('Input Sheet'!$S:$S,$AL2388,'Input Sheet'!H:H)</f>
        <v>0</v>
      </c>
      <c r="AE2388" s="28">
        <f>+SUMIF('Input Sheet'!$S:$S,$AL2388,'Input Sheet'!I:I)</f>
        <v>0</v>
      </c>
      <c r="AF2388" s="28">
        <f>+SUMIF('Input Sheet'!$S:$S,$AL2388,'Input Sheet'!J:J)</f>
        <v>0</v>
      </c>
      <c r="AG2388" s="28">
        <f>+SUMIF('Input Sheet'!$S:$S,$AL2388,'Input Sheet'!K:K)</f>
        <v>0</v>
      </c>
      <c r="AH2388" s="28">
        <f>+SUMIF('Input Sheet'!$S:$S,$AL2388,'Input Sheet'!L:L)</f>
        <v>0</v>
      </c>
      <c r="AI2388" s="28">
        <f>+SUMIF('Input Sheet'!$S:$S,$AL2388,'Input Sheet'!M:M)</f>
        <v>0</v>
      </c>
      <c r="AJ2388" s="28">
        <f>+SUMIF('Input Sheet'!$S:$S,$AL2388,'Input Sheet'!N:N)</f>
        <v>0</v>
      </c>
      <c r="AK2388" s="28"/>
      <c r="AL2388" s="27" t="str">
        <f t="shared" si="188"/>
        <v>160-3195</v>
      </c>
      <c r="AM2388" s="34" t="str">
        <f t="shared" si="189"/>
        <v>F&amp;I</v>
      </c>
      <c r="AN2388" s="34" t="str">
        <f t="shared" si="190"/>
        <v>F&amp;IPaint &amp; Fab income per vehicle retailed</v>
      </c>
      <c r="AO2388" s="35"/>
      <c r="AP2388" s="35"/>
      <c r="AQ2388" s="35"/>
    </row>
    <row r="2389" spans="1:43" x14ac:dyDescent="0.25">
      <c r="A2389" s="27" t="s">
        <v>103</v>
      </c>
      <c r="B2389" s="27" t="s">
        <v>104</v>
      </c>
      <c r="C2389" s="27" t="s">
        <v>663</v>
      </c>
      <c r="D2389" s="27" t="s">
        <v>290</v>
      </c>
      <c r="E2389" s="27" t="s">
        <v>670</v>
      </c>
      <c r="F2389" s="27" t="s">
        <v>780</v>
      </c>
      <c r="G2389" s="27" t="s">
        <v>781</v>
      </c>
      <c r="H2389" s="34" t="s">
        <v>14</v>
      </c>
      <c r="I2389" s="34" t="s">
        <v>782</v>
      </c>
      <c r="J2389" s="34" t="str">
        <f t="shared" si="186"/>
        <v>F&amp;IPaint &amp; Fab income per vehicle retailed</v>
      </c>
      <c r="K2389" s="34" t="str">
        <f t="shared" si="187"/>
        <v>460Paint &amp; Fab Sales - Toyota</v>
      </c>
      <c r="L2389" s="28">
        <f>+SUMIF('TB 4-24'!M:M,$AL2389,'TB 4-24'!G:G)</f>
        <v>0</v>
      </c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>
        <f>+SUMIF('Input Sheet'!$S:$S,$AL2389,'Input Sheet'!C:C)</f>
        <v>0</v>
      </c>
      <c r="Z2389" s="28">
        <f>+SUMIF('Input Sheet'!$S:$S,$AL2389,'Input Sheet'!D:D)</f>
        <v>0</v>
      </c>
      <c r="AA2389" s="28">
        <f>+SUMIF('Input Sheet'!$S:$S,$AL2389,'Input Sheet'!E:E)</f>
        <v>0</v>
      </c>
      <c r="AB2389" s="28">
        <f>+SUMIF('Input Sheet'!$S:$S,$AL2389,'Input Sheet'!F:F)</f>
        <v>0</v>
      </c>
      <c r="AC2389" s="28">
        <f>+SUMIF('Input Sheet'!$S:$S,$AL2389,'Input Sheet'!G:G)</f>
        <v>0</v>
      </c>
      <c r="AD2389" s="28">
        <f>+SUMIF('Input Sheet'!$S:$S,$AL2389,'Input Sheet'!H:H)</f>
        <v>0</v>
      </c>
      <c r="AE2389" s="28">
        <f>+SUMIF('Input Sheet'!$S:$S,$AL2389,'Input Sheet'!I:I)</f>
        <v>0</v>
      </c>
      <c r="AF2389" s="28">
        <f>+SUMIF('Input Sheet'!$S:$S,$AL2389,'Input Sheet'!J:J)</f>
        <v>0</v>
      </c>
      <c r="AG2389" s="28">
        <f>+SUMIF('Input Sheet'!$S:$S,$AL2389,'Input Sheet'!K:K)</f>
        <v>0</v>
      </c>
      <c r="AH2389" s="28">
        <f>+SUMIF('Input Sheet'!$S:$S,$AL2389,'Input Sheet'!L:L)</f>
        <v>0</v>
      </c>
      <c r="AI2389" s="28">
        <f>+SUMIF('Input Sheet'!$S:$S,$AL2389,'Input Sheet'!M:M)</f>
        <v>0</v>
      </c>
      <c r="AJ2389" s="28">
        <f>+SUMIF('Input Sheet'!$S:$S,$AL2389,'Input Sheet'!N:N)</f>
        <v>0</v>
      </c>
      <c r="AK2389" s="28"/>
      <c r="AL2389" s="27" t="str">
        <f t="shared" si="188"/>
        <v>460-3290</v>
      </c>
      <c r="AM2389" s="34" t="str">
        <f t="shared" si="189"/>
        <v>F&amp;I</v>
      </c>
      <c r="AN2389" s="34" t="str">
        <f t="shared" si="190"/>
        <v>F&amp;IPaint &amp; Fab income per vehicle retailed</v>
      </c>
      <c r="AO2389" s="35"/>
      <c r="AP2389" s="35"/>
      <c r="AQ2389" s="35"/>
    </row>
    <row r="2390" spans="1:43" x14ac:dyDescent="0.25">
      <c r="A2390" s="27" t="s">
        <v>103</v>
      </c>
      <c r="B2390" s="27" t="s">
        <v>104</v>
      </c>
      <c r="C2390" s="27" t="s">
        <v>671</v>
      </c>
      <c r="D2390" s="27" t="s">
        <v>290</v>
      </c>
      <c r="E2390" s="27" t="s">
        <v>676</v>
      </c>
      <c r="F2390" s="27" t="s">
        <v>780</v>
      </c>
      <c r="G2390" s="27" t="s">
        <v>781</v>
      </c>
      <c r="H2390" s="34" t="s">
        <v>14</v>
      </c>
      <c r="I2390" s="34" t="s">
        <v>782</v>
      </c>
      <c r="J2390" s="34" t="str">
        <f t="shared" si="186"/>
        <v>F&amp;IPaint &amp; Fab income per vehicle retailed</v>
      </c>
      <c r="K2390" s="34" t="str">
        <f t="shared" si="187"/>
        <v>360Paint &amp; Fab Sales - Toyota</v>
      </c>
      <c r="L2390" s="28">
        <f>+SUMIF('TB 4-24'!M:M,$AL2390,'TB 4-24'!G:G)</f>
        <v>0</v>
      </c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>
        <f>+SUMIF('Input Sheet'!$S:$S,$AL2390,'Input Sheet'!C:C)</f>
        <v>0</v>
      </c>
      <c r="Z2390" s="28">
        <f>+SUMIF('Input Sheet'!$S:$S,$AL2390,'Input Sheet'!D:D)</f>
        <v>0</v>
      </c>
      <c r="AA2390" s="28">
        <f>+SUMIF('Input Sheet'!$S:$S,$AL2390,'Input Sheet'!E:E)</f>
        <v>0</v>
      </c>
      <c r="AB2390" s="28">
        <f>+SUMIF('Input Sheet'!$S:$S,$AL2390,'Input Sheet'!F:F)</f>
        <v>0</v>
      </c>
      <c r="AC2390" s="28">
        <f>+SUMIF('Input Sheet'!$S:$S,$AL2390,'Input Sheet'!G:G)</f>
        <v>0</v>
      </c>
      <c r="AD2390" s="28">
        <f>+SUMIF('Input Sheet'!$S:$S,$AL2390,'Input Sheet'!H:H)</f>
        <v>0</v>
      </c>
      <c r="AE2390" s="28">
        <f>+SUMIF('Input Sheet'!$S:$S,$AL2390,'Input Sheet'!I:I)</f>
        <v>0</v>
      </c>
      <c r="AF2390" s="28">
        <f>+SUMIF('Input Sheet'!$S:$S,$AL2390,'Input Sheet'!J:J)</f>
        <v>0</v>
      </c>
      <c r="AG2390" s="28">
        <f>+SUMIF('Input Sheet'!$S:$S,$AL2390,'Input Sheet'!K:K)</f>
        <v>0</v>
      </c>
      <c r="AH2390" s="28">
        <f>+SUMIF('Input Sheet'!$S:$S,$AL2390,'Input Sheet'!L:L)</f>
        <v>0</v>
      </c>
      <c r="AI2390" s="28">
        <f>+SUMIF('Input Sheet'!$S:$S,$AL2390,'Input Sheet'!M:M)</f>
        <v>0</v>
      </c>
      <c r="AJ2390" s="28">
        <f>+SUMIF('Input Sheet'!$S:$S,$AL2390,'Input Sheet'!N:N)</f>
        <v>0</v>
      </c>
      <c r="AK2390" s="28"/>
      <c r="AL2390" s="27" t="str">
        <f t="shared" si="188"/>
        <v>360-3290</v>
      </c>
      <c r="AM2390" s="34" t="str">
        <f t="shared" si="189"/>
        <v>F&amp;I</v>
      </c>
      <c r="AN2390" s="34" t="str">
        <f t="shared" si="190"/>
        <v>F&amp;IPaint &amp; Fab income per vehicle retailed</v>
      </c>
      <c r="AO2390" s="35"/>
      <c r="AP2390" s="35"/>
      <c r="AQ2390" s="35"/>
    </row>
    <row r="2391" spans="1:43" x14ac:dyDescent="0.25">
      <c r="A2391" s="27" t="s">
        <v>103</v>
      </c>
      <c r="B2391" s="27" t="s">
        <v>104</v>
      </c>
      <c r="C2391" s="27" t="s">
        <v>104</v>
      </c>
      <c r="D2391" s="27" t="s">
        <v>290</v>
      </c>
      <c r="E2391" s="27" t="s">
        <v>641</v>
      </c>
      <c r="F2391" s="27" t="s">
        <v>780</v>
      </c>
      <c r="G2391" s="27" t="s">
        <v>781</v>
      </c>
      <c r="H2391" s="34" t="s">
        <v>14</v>
      </c>
      <c r="I2391" s="34" t="s">
        <v>782</v>
      </c>
      <c r="J2391" s="34" t="str">
        <f t="shared" si="186"/>
        <v>F&amp;IPaint &amp; Fab income per vehicle retailed</v>
      </c>
      <c r="K2391" s="34" t="str">
        <f t="shared" si="187"/>
        <v>170Paint &amp; Fab Sales - Toyota</v>
      </c>
      <c r="L2391" s="28">
        <f>+SUMIF('TB 4-24'!M:M,$AL2391,'TB 4-24'!G:G)</f>
        <v>0</v>
      </c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>
        <f>+SUMIF('Input Sheet'!$S:$S,$AL2391,'Input Sheet'!C:C)</f>
        <v>0</v>
      </c>
      <c r="Z2391" s="28">
        <f>+SUMIF('Input Sheet'!$S:$S,$AL2391,'Input Sheet'!D:D)</f>
        <v>0</v>
      </c>
      <c r="AA2391" s="28">
        <f>+SUMIF('Input Sheet'!$S:$S,$AL2391,'Input Sheet'!E:E)</f>
        <v>0</v>
      </c>
      <c r="AB2391" s="28">
        <f>+SUMIF('Input Sheet'!$S:$S,$AL2391,'Input Sheet'!F:F)</f>
        <v>0</v>
      </c>
      <c r="AC2391" s="28">
        <f>+SUMIF('Input Sheet'!$S:$S,$AL2391,'Input Sheet'!G:G)</f>
        <v>0</v>
      </c>
      <c r="AD2391" s="28">
        <f>+SUMIF('Input Sheet'!$S:$S,$AL2391,'Input Sheet'!H:H)</f>
        <v>0</v>
      </c>
      <c r="AE2391" s="28">
        <f>+SUMIF('Input Sheet'!$S:$S,$AL2391,'Input Sheet'!I:I)</f>
        <v>0</v>
      </c>
      <c r="AF2391" s="28">
        <f>+SUMIF('Input Sheet'!$S:$S,$AL2391,'Input Sheet'!J:J)</f>
        <v>0</v>
      </c>
      <c r="AG2391" s="28">
        <f>+SUMIF('Input Sheet'!$S:$S,$AL2391,'Input Sheet'!K:K)</f>
        <v>0</v>
      </c>
      <c r="AH2391" s="28">
        <f>+SUMIF('Input Sheet'!$S:$S,$AL2391,'Input Sheet'!L:L)</f>
        <v>0</v>
      </c>
      <c r="AI2391" s="28">
        <f>+SUMIF('Input Sheet'!$S:$S,$AL2391,'Input Sheet'!M:M)</f>
        <v>0</v>
      </c>
      <c r="AJ2391" s="28">
        <f>+SUMIF('Input Sheet'!$S:$S,$AL2391,'Input Sheet'!N:N)</f>
        <v>0</v>
      </c>
      <c r="AK2391" s="28"/>
      <c r="AL2391" s="27" t="str">
        <f t="shared" si="188"/>
        <v>170-3290</v>
      </c>
      <c r="AM2391" s="34" t="str">
        <f t="shared" si="189"/>
        <v>F&amp;I</v>
      </c>
      <c r="AN2391" s="34" t="str">
        <f t="shared" si="190"/>
        <v>F&amp;IPaint &amp; Fab income per vehicle retailed</v>
      </c>
      <c r="AO2391" s="35"/>
      <c r="AP2391" s="35"/>
      <c r="AQ2391" s="35"/>
    </row>
    <row r="2392" spans="1:43" x14ac:dyDescent="0.25">
      <c r="A2392" s="27" t="s">
        <v>103</v>
      </c>
      <c r="B2392" s="27" t="s">
        <v>104</v>
      </c>
      <c r="C2392" s="27" t="s">
        <v>657</v>
      </c>
      <c r="D2392" s="27" t="s">
        <v>290</v>
      </c>
      <c r="E2392" s="27" t="s">
        <v>662</v>
      </c>
      <c r="F2392" s="27" t="s">
        <v>780</v>
      </c>
      <c r="G2392" s="27" t="s">
        <v>781</v>
      </c>
      <c r="H2392" s="34" t="s">
        <v>14</v>
      </c>
      <c r="I2392" s="34" t="s">
        <v>782</v>
      </c>
      <c r="J2392" s="34" t="str">
        <f t="shared" si="186"/>
        <v>F&amp;IPaint &amp; Fab income per vehicle retailed</v>
      </c>
      <c r="K2392" s="34" t="str">
        <f t="shared" si="187"/>
        <v>260Paint &amp; Fab Sales - Toyota</v>
      </c>
      <c r="L2392" s="28">
        <f>+SUMIF('TB 4-24'!M:M,$AL2392,'TB 4-24'!G:G)</f>
        <v>0</v>
      </c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>
        <f>+SUMIF('Input Sheet'!$S:$S,$AL2392,'Input Sheet'!C:C)</f>
        <v>0</v>
      </c>
      <c r="Z2392" s="28">
        <f>+SUMIF('Input Sheet'!$S:$S,$AL2392,'Input Sheet'!D:D)</f>
        <v>0</v>
      </c>
      <c r="AA2392" s="28">
        <f>+SUMIF('Input Sheet'!$S:$S,$AL2392,'Input Sheet'!E:E)</f>
        <v>0</v>
      </c>
      <c r="AB2392" s="28">
        <f>+SUMIF('Input Sheet'!$S:$S,$AL2392,'Input Sheet'!F:F)</f>
        <v>0</v>
      </c>
      <c r="AC2392" s="28">
        <f>+SUMIF('Input Sheet'!$S:$S,$AL2392,'Input Sheet'!G:G)</f>
        <v>0</v>
      </c>
      <c r="AD2392" s="28">
        <f>+SUMIF('Input Sheet'!$S:$S,$AL2392,'Input Sheet'!H:H)</f>
        <v>0</v>
      </c>
      <c r="AE2392" s="28">
        <f>+SUMIF('Input Sheet'!$S:$S,$AL2392,'Input Sheet'!I:I)</f>
        <v>0</v>
      </c>
      <c r="AF2392" s="28">
        <f>+SUMIF('Input Sheet'!$S:$S,$AL2392,'Input Sheet'!J:J)</f>
        <v>0</v>
      </c>
      <c r="AG2392" s="28">
        <f>+SUMIF('Input Sheet'!$S:$S,$AL2392,'Input Sheet'!K:K)</f>
        <v>0</v>
      </c>
      <c r="AH2392" s="28">
        <f>+SUMIF('Input Sheet'!$S:$S,$AL2392,'Input Sheet'!L:L)</f>
        <v>0</v>
      </c>
      <c r="AI2392" s="28">
        <f>+SUMIF('Input Sheet'!$S:$S,$AL2392,'Input Sheet'!M:M)</f>
        <v>0</v>
      </c>
      <c r="AJ2392" s="28">
        <f>+SUMIF('Input Sheet'!$S:$S,$AL2392,'Input Sheet'!N:N)</f>
        <v>0</v>
      </c>
      <c r="AK2392" s="28"/>
      <c r="AL2392" s="27" t="str">
        <f t="shared" si="188"/>
        <v>260-3290</v>
      </c>
      <c r="AM2392" s="34" t="str">
        <f t="shared" si="189"/>
        <v>F&amp;I</v>
      </c>
      <c r="AN2392" s="34" t="str">
        <f t="shared" si="190"/>
        <v>F&amp;IPaint &amp; Fab income per vehicle retailed</v>
      </c>
      <c r="AO2392" s="35"/>
      <c r="AP2392" s="35"/>
      <c r="AQ2392" s="35"/>
    </row>
    <row r="2393" spans="1:43" x14ac:dyDescent="0.25">
      <c r="A2393" s="27" t="s">
        <v>103</v>
      </c>
      <c r="B2393" s="27" t="s">
        <v>104</v>
      </c>
      <c r="C2393" s="27" t="s">
        <v>104</v>
      </c>
      <c r="D2393" s="27" t="s">
        <v>290</v>
      </c>
      <c r="E2393" s="27" t="s">
        <v>679</v>
      </c>
      <c r="F2393" s="27" t="s">
        <v>780</v>
      </c>
      <c r="G2393" s="27" t="s">
        <v>781</v>
      </c>
      <c r="H2393" s="34" t="s">
        <v>14</v>
      </c>
      <c r="I2393" s="34" t="s">
        <v>782</v>
      </c>
      <c r="J2393" s="34" t="str">
        <f t="shared" si="186"/>
        <v>F&amp;IPaint &amp; Fab income per vehicle retailed</v>
      </c>
      <c r="K2393" s="34" t="str">
        <f t="shared" si="187"/>
        <v>160Paint &amp; Fab Sales - Toyota</v>
      </c>
      <c r="L2393" s="28">
        <f>+SUMIF('TB 4-24'!M:M,$AL2393,'TB 4-24'!G:G)</f>
        <v>0</v>
      </c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>
        <f>+SUMIF('Input Sheet'!$S:$S,$AL2393,'Input Sheet'!C:C)</f>
        <v>0</v>
      </c>
      <c r="Z2393" s="28">
        <f>+SUMIF('Input Sheet'!$S:$S,$AL2393,'Input Sheet'!D:D)</f>
        <v>0</v>
      </c>
      <c r="AA2393" s="28">
        <f>+SUMIF('Input Sheet'!$S:$S,$AL2393,'Input Sheet'!E:E)</f>
        <v>0</v>
      </c>
      <c r="AB2393" s="28">
        <f>+SUMIF('Input Sheet'!$S:$S,$AL2393,'Input Sheet'!F:F)</f>
        <v>0</v>
      </c>
      <c r="AC2393" s="28">
        <f>+SUMIF('Input Sheet'!$S:$S,$AL2393,'Input Sheet'!G:G)</f>
        <v>0</v>
      </c>
      <c r="AD2393" s="28">
        <f>+SUMIF('Input Sheet'!$S:$S,$AL2393,'Input Sheet'!H:H)</f>
        <v>0</v>
      </c>
      <c r="AE2393" s="28">
        <f>+SUMIF('Input Sheet'!$S:$S,$AL2393,'Input Sheet'!I:I)</f>
        <v>0</v>
      </c>
      <c r="AF2393" s="28">
        <f>+SUMIF('Input Sheet'!$S:$S,$AL2393,'Input Sheet'!J:J)</f>
        <v>0</v>
      </c>
      <c r="AG2393" s="28">
        <f>+SUMIF('Input Sheet'!$S:$S,$AL2393,'Input Sheet'!K:K)</f>
        <v>0</v>
      </c>
      <c r="AH2393" s="28">
        <f>+SUMIF('Input Sheet'!$S:$S,$AL2393,'Input Sheet'!L:L)</f>
        <v>0</v>
      </c>
      <c r="AI2393" s="28">
        <f>+SUMIF('Input Sheet'!$S:$S,$AL2393,'Input Sheet'!M:M)</f>
        <v>0</v>
      </c>
      <c r="AJ2393" s="28">
        <f>+SUMIF('Input Sheet'!$S:$S,$AL2393,'Input Sheet'!N:N)</f>
        <v>0</v>
      </c>
      <c r="AK2393" s="28"/>
      <c r="AL2393" s="27" t="str">
        <f t="shared" si="188"/>
        <v>160-3290</v>
      </c>
      <c r="AM2393" s="34" t="str">
        <f t="shared" si="189"/>
        <v>F&amp;I</v>
      </c>
      <c r="AN2393" s="34" t="str">
        <f t="shared" si="190"/>
        <v>F&amp;IPaint &amp; Fab income per vehicle retailed</v>
      </c>
      <c r="AO2393" s="35"/>
      <c r="AP2393" s="35"/>
      <c r="AQ2393" s="35"/>
    </row>
    <row r="2394" spans="1:43" x14ac:dyDescent="0.25">
      <c r="A2394" s="27" t="s">
        <v>103</v>
      </c>
      <c r="B2394" s="27" t="s">
        <v>104</v>
      </c>
      <c r="C2394" s="27" t="s">
        <v>657</v>
      </c>
      <c r="D2394" s="27" t="s">
        <v>291</v>
      </c>
      <c r="E2394" s="27" t="s">
        <v>662</v>
      </c>
      <c r="F2394" s="27" t="s">
        <v>780</v>
      </c>
      <c r="G2394" s="27" t="s">
        <v>781</v>
      </c>
      <c r="H2394" s="34" t="s">
        <v>14</v>
      </c>
      <c r="I2394" s="34" t="s">
        <v>782</v>
      </c>
      <c r="J2394" s="34" t="str">
        <f t="shared" si="186"/>
        <v>F&amp;IPaint &amp; Fab income per vehicle retailed</v>
      </c>
      <c r="K2394" s="34" t="str">
        <f t="shared" si="187"/>
        <v>260Paint &amp; Fab Sales - Toyota</v>
      </c>
      <c r="L2394" s="28">
        <f>+SUMIF('TB 4-24'!M:M,$AL2394,'TB 4-24'!G:G)</f>
        <v>0</v>
      </c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>
        <f>+SUMIF('Input Sheet'!$S:$S,$AL2394,'Input Sheet'!C:C)</f>
        <v>0</v>
      </c>
      <c r="Z2394" s="28">
        <f>+SUMIF('Input Sheet'!$S:$S,$AL2394,'Input Sheet'!D:D)</f>
        <v>0</v>
      </c>
      <c r="AA2394" s="28">
        <f>+SUMIF('Input Sheet'!$S:$S,$AL2394,'Input Sheet'!E:E)</f>
        <v>0</v>
      </c>
      <c r="AB2394" s="28">
        <f>+SUMIF('Input Sheet'!$S:$S,$AL2394,'Input Sheet'!F:F)</f>
        <v>0</v>
      </c>
      <c r="AC2394" s="28">
        <f>+SUMIF('Input Sheet'!$S:$S,$AL2394,'Input Sheet'!G:G)</f>
        <v>0</v>
      </c>
      <c r="AD2394" s="28">
        <f>+SUMIF('Input Sheet'!$S:$S,$AL2394,'Input Sheet'!H:H)</f>
        <v>0</v>
      </c>
      <c r="AE2394" s="28">
        <f>+SUMIF('Input Sheet'!$S:$S,$AL2394,'Input Sheet'!I:I)</f>
        <v>0</v>
      </c>
      <c r="AF2394" s="28">
        <f>+SUMIF('Input Sheet'!$S:$S,$AL2394,'Input Sheet'!J:J)</f>
        <v>0</v>
      </c>
      <c r="AG2394" s="28">
        <f>+SUMIF('Input Sheet'!$S:$S,$AL2394,'Input Sheet'!K:K)</f>
        <v>0</v>
      </c>
      <c r="AH2394" s="28">
        <f>+SUMIF('Input Sheet'!$S:$S,$AL2394,'Input Sheet'!L:L)</f>
        <v>0</v>
      </c>
      <c r="AI2394" s="28">
        <f>+SUMIF('Input Sheet'!$S:$S,$AL2394,'Input Sheet'!M:M)</f>
        <v>0</v>
      </c>
      <c r="AJ2394" s="28">
        <f>+SUMIF('Input Sheet'!$S:$S,$AL2394,'Input Sheet'!N:N)</f>
        <v>0</v>
      </c>
      <c r="AK2394" s="28"/>
      <c r="AL2394" s="27" t="str">
        <f t="shared" si="188"/>
        <v>260-3291</v>
      </c>
      <c r="AM2394" s="34" t="str">
        <f t="shared" si="189"/>
        <v>F&amp;I</v>
      </c>
      <c r="AN2394" s="34" t="str">
        <f t="shared" si="190"/>
        <v>F&amp;IPaint &amp; Fab income per vehicle retailed</v>
      </c>
      <c r="AO2394" s="35"/>
      <c r="AP2394" s="35"/>
      <c r="AQ2394" s="35"/>
    </row>
    <row r="2395" spans="1:43" x14ac:dyDescent="0.25">
      <c r="A2395" s="27" t="s">
        <v>103</v>
      </c>
      <c r="B2395" s="27" t="s">
        <v>104</v>
      </c>
      <c r="C2395" s="27" t="s">
        <v>663</v>
      </c>
      <c r="D2395" s="27" t="s">
        <v>291</v>
      </c>
      <c r="E2395" s="27" t="s">
        <v>670</v>
      </c>
      <c r="F2395" s="27" t="s">
        <v>780</v>
      </c>
      <c r="G2395" s="27" t="s">
        <v>781</v>
      </c>
      <c r="H2395" s="34" t="s">
        <v>14</v>
      </c>
      <c r="I2395" s="34" t="s">
        <v>782</v>
      </c>
      <c r="J2395" s="34" t="str">
        <f t="shared" si="186"/>
        <v>F&amp;IPaint &amp; Fab income per vehicle retailed</v>
      </c>
      <c r="K2395" s="34" t="str">
        <f t="shared" si="187"/>
        <v>460Paint &amp; Fab Sales - Toyota</v>
      </c>
      <c r="L2395" s="28">
        <f>+SUMIF('TB 4-24'!M:M,$AL2395,'TB 4-24'!G:G)</f>
        <v>0</v>
      </c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>
        <f>+SUMIF('Input Sheet'!$S:$S,$AL2395,'Input Sheet'!C:C)</f>
        <v>0</v>
      </c>
      <c r="Z2395" s="28">
        <f>+SUMIF('Input Sheet'!$S:$S,$AL2395,'Input Sheet'!D:D)</f>
        <v>0</v>
      </c>
      <c r="AA2395" s="28">
        <f>+SUMIF('Input Sheet'!$S:$S,$AL2395,'Input Sheet'!E:E)</f>
        <v>0</v>
      </c>
      <c r="AB2395" s="28">
        <f>+SUMIF('Input Sheet'!$S:$S,$AL2395,'Input Sheet'!F:F)</f>
        <v>0</v>
      </c>
      <c r="AC2395" s="28">
        <f>+SUMIF('Input Sheet'!$S:$S,$AL2395,'Input Sheet'!G:G)</f>
        <v>0</v>
      </c>
      <c r="AD2395" s="28">
        <f>+SUMIF('Input Sheet'!$S:$S,$AL2395,'Input Sheet'!H:H)</f>
        <v>0</v>
      </c>
      <c r="AE2395" s="28">
        <f>+SUMIF('Input Sheet'!$S:$S,$AL2395,'Input Sheet'!I:I)</f>
        <v>0</v>
      </c>
      <c r="AF2395" s="28">
        <f>+SUMIF('Input Sheet'!$S:$S,$AL2395,'Input Sheet'!J:J)</f>
        <v>0</v>
      </c>
      <c r="AG2395" s="28">
        <f>+SUMIF('Input Sheet'!$S:$S,$AL2395,'Input Sheet'!K:K)</f>
        <v>0</v>
      </c>
      <c r="AH2395" s="28">
        <f>+SUMIF('Input Sheet'!$S:$S,$AL2395,'Input Sheet'!L:L)</f>
        <v>0</v>
      </c>
      <c r="AI2395" s="28">
        <f>+SUMIF('Input Sheet'!$S:$S,$AL2395,'Input Sheet'!M:M)</f>
        <v>0</v>
      </c>
      <c r="AJ2395" s="28">
        <f>+SUMIF('Input Sheet'!$S:$S,$AL2395,'Input Sheet'!N:N)</f>
        <v>0</v>
      </c>
      <c r="AK2395" s="28"/>
      <c r="AL2395" s="27" t="str">
        <f t="shared" si="188"/>
        <v>460-3291</v>
      </c>
      <c r="AM2395" s="34" t="str">
        <f t="shared" si="189"/>
        <v>F&amp;I</v>
      </c>
      <c r="AN2395" s="34" t="str">
        <f t="shared" si="190"/>
        <v>F&amp;IPaint &amp; Fab income per vehicle retailed</v>
      </c>
      <c r="AO2395" s="35"/>
      <c r="AP2395" s="35"/>
      <c r="AQ2395" s="35"/>
    </row>
    <row r="2396" spans="1:43" x14ac:dyDescent="0.25">
      <c r="A2396" s="27" t="s">
        <v>103</v>
      </c>
      <c r="B2396" s="27" t="s">
        <v>104</v>
      </c>
      <c r="C2396" s="27" t="s">
        <v>671</v>
      </c>
      <c r="D2396" s="27" t="s">
        <v>291</v>
      </c>
      <c r="E2396" s="27" t="s">
        <v>676</v>
      </c>
      <c r="F2396" s="27" t="s">
        <v>780</v>
      </c>
      <c r="G2396" s="27" t="s">
        <v>781</v>
      </c>
      <c r="H2396" s="34" t="s">
        <v>14</v>
      </c>
      <c r="I2396" s="34" t="s">
        <v>782</v>
      </c>
      <c r="J2396" s="34" t="str">
        <f t="shared" si="186"/>
        <v>F&amp;IPaint &amp; Fab income per vehicle retailed</v>
      </c>
      <c r="K2396" s="34" t="str">
        <f t="shared" si="187"/>
        <v>360Paint &amp; Fab Sales - Toyota</v>
      </c>
      <c r="L2396" s="28">
        <f>+SUMIF('TB 4-24'!M:M,$AL2396,'TB 4-24'!G:G)</f>
        <v>0</v>
      </c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>
        <f>+SUMIF('Input Sheet'!$S:$S,$AL2396,'Input Sheet'!C:C)</f>
        <v>0</v>
      </c>
      <c r="Z2396" s="28">
        <f>+SUMIF('Input Sheet'!$S:$S,$AL2396,'Input Sheet'!D:D)</f>
        <v>0</v>
      </c>
      <c r="AA2396" s="28">
        <f>+SUMIF('Input Sheet'!$S:$S,$AL2396,'Input Sheet'!E:E)</f>
        <v>0</v>
      </c>
      <c r="AB2396" s="28">
        <f>+SUMIF('Input Sheet'!$S:$S,$AL2396,'Input Sheet'!F:F)</f>
        <v>0</v>
      </c>
      <c r="AC2396" s="28">
        <f>+SUMIF('Input Sheet'!$S:$S,$AL2396,'Input Sheet'!G:G)</f>
        <v>0</v>
      </c>
      <c r="AD2396" s="28">
        <f>+SUMIF('Input Sheet'!$S:$S,$AL2396,'Input Sheet'!H:H)</f>
        <v>0</v>
      </c>
      <c r="AE2396" s="28">
        <f>+SUMIF('Input Sheet'!$S:$S,$AL2396,'Input Sheet'!I:I)</f>
        <v>0</v>
      </c>
      <c r="AF2396" s="28">
        <f>+SUMIF('Input Sheet'!$S:$S,$AL2396,'Input Sheet'!J:J)</f>
        <v>0</v>
      </c>
      <c r="AG2396" s="28">
        <f>+SUMIF('Input Sheet'!$S:$S,$AL2396,'Input Sheet'!K:K)</f>
        <v>0</v>
      </c>
      <c r="AH2396" s="28">
        <f>+SUMIF('Input Sheet'!$S:$S,$AL2396,'Input Sheet'!L:L)</f>
        <v>0</v>
      </c>
      <c r="AI2396" s="28">
        <f>+SUMIF('Input Sheet'!$S:$S,$AL2396,'Input Sheet'!M:M)</f>
        <v>0</v>
      </c>
      <c r="AJ2396" s="28">
        <f>+SUMIF('Input Sheet'!$S:$S,$AL2396,'Input Sheet'!N:N)</f>
        <v>0</v>
      </c>
      <c r="AK2396" s="28"/>
      <c r="AL2396" s="27" t="str">
        <f t="shared" si="188"/>
        <v>360-3291</v>
      </c>
      <c r="AM2396" s="34" t="str">
        <f t="shared" si="189"/>
        <v>F&amp;I</v>
      </c>
      <c r="AN2396" s="34" t="str">
        <f t="shared" si="190"/>
        <v>F&amp;IPaint &amp; Fab income per vehicle retailed</v>
      </c>
      <c r="AO2396" s="35"/>
      <c r="AP2396" s="35"/>
      <c r="AQ2396" s="35"/>
    </row>
    <row r="2397" spans="1:43" x14ac:dyDescent="0.25">
      <c r="A2397" s="27" t="s">
        <v>103</v>
      </c>
      <c r="B2397" s="27" t="s">
        <v>104</v>
      </c>
      <c r="C2397" s="27" t="s">
        <v>104</v>
      </c>
      <c r="D2397" s="27" t="s">
        <v>291</v>
      </c>
      <c r="E2397" s="27" t="s">
        <v>679</v>
      </c>
      <c r="F2397" s="27" t="s">
        <v>780</v>
      </c>
      <c r="G2397" s="27" t="s">
        <v>781</v>
      </c>
      <c r="H2397" s="34" t="s">
        <v>14</v>
      </c>
      <c r="I2397" s="34" t="s">
        <v>782</v>
      </c>
      <c r="J2397" s="34" t="str">
        <f t="shared" si="186"/>
        <v>F&amp;IPaint &amp; Fab income per vehicle retailed</v>
      </c>
      <c r="K2397" s="34" t="str">
        <f t="shared" si="187"/>
        <v>160Paint &amp; Fab Sales - Toyota</v>
      </c>
      <c r="L2397" s="28">
        <f>+SUMIF('TB 4-24'!M:M,$AL2397,'TB 4-24'!G:G)</f>
        <v>0</v>
      </c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>
        <f>+SUMIF('Input Sheet'!$S:$S,$AL2397,'Input Sheet'!C:C)</f>
        <v>0</v>
      </c>
      <c r="Z2397" s="28">
        <f>+SUMIF('Input Sheet'!$S:$S,$AL2397,'Input Sheet'!D:D)</f>
        <v>0</v>
      </c>
      <c r="AA2397" s="28">
        <f>+SUMIF('Input Sheet'!$S:$S,$AL2397,'Input Sheet'!E:E)</f>
        <v>0</v>
      </c>
      <c r="AB2397" s="28">
        <f>+SUMIF('Input Sheet'!$S:$S,$AL2397,'Input Sheet'!F:F)</f>
        <v>0</v>
      </c>
      <c r="AC2397" s="28">
        <f>+SUMIF('Input Sheet'!$S:$S,$AL2397,'Input Sheet'!G:G)</f>
        <v>0</v>
      </c>
      <c r="AD2397" s="28">
        <f>+SUMIF('Input Sheet'!$S:$S,$AL2397,'Input Sheet'!H:H)</f>
        <v>0</v>
      </c>
      <c r="AE2397" s="28">
        <f>+SUMIF('Input Sheet'!$S:$S,$AL2397,'Input Sheet'!I:I)</f>
        <v>0</v>
      </c>
      <c r="AF2397" s="28">
        <f>+SUMIF('Input Sheet'!$S:$S,$AL2397,'Input Sheet'!J:J)</f>
        <v>0</v>
      </c>
      <c r="AG2397" s="28">
        <f>+SUMIF('Input Sheet'!$S:$S,$AL2397,'Input Sheet'!K:K)</f>
        <v>0</v>
      </c>
      <c r="AH2397" s="28">
        <f>+SUMIF('Input Sheet'!$S:$S,$AL2397,'Input Sheet'!L:L)</f>
        <v>0</v>
      </c>
      <c r="AI2397" s="28">
        <f>+SUMIF('Input Sheet'!$S:$S,$AL2397,'Input Sheet'!M:M)</f>
        <v>0</v>
      </c>
      <c r="AJ2397" s="28">
        <f>+SUMIF('Input Sheet'!$S:$S,$AL2397,'Input Sheet'!N:N)</f>
        <v>0</v>
      </c>
      <c r="AK2397" s="28"/>
      <c r="AL2397" s="27" t="str">
        <f t="shared" si="188"/>
        <v>160-3291</v>
      </c>
      <c r="AM2397" s="34" t="str">
        <f t="shared" si="189"/>
        <v>F&amp;I</v>
      </c>
      <c r="AN2397" s="34" t="str">
        <f t="shared" si="190"/>
        <v>F&amp;IPaint &amp; Fab income per vehicle retailed</v>
      </c>
      <c r="AO2397" s="35"/>
      <c r="AP2397" s="35"/>
      <c r="AQ2397" s="35"/>
    </row>
    <row r="2398" spans="1:43" x14ac:dyDescent="0.25">
      <c r="A2398" s="27" t="s">
        <v>103</v>
      </c>
      <c r="B2398" s="27" t="s">
        <v>104</v>
      </c>
      <c r="C2398" s="27" t="s">
        <v>104</v>
      </c>
      <c r="D2398" s="27" t="s">
        <v>572</v>
      </c>
      <c r="E2398" s="27" t="s">
        <v>641</v>
      </c>
      <c r="F2398" s="27" t="s">
        <v>780</v>
      </c>
      <c r="G2398" s="27" t="s">
        <v>781</v>
      </c>
      <c r="H2398" s="34" t="s">
        <v>14</v>
      </c>
      <c r="I2398" s="34" t="s">
        <v>782</v>
      </c>
      <c r="J2398" s="34" t="str">
        <f t="shared" si="186"/>
        <v>F&amp;IPaint &amp; Fab income per vehicle retailed</v>
      </c>
      <c r="K2398" s="34" t="str">
        <f t="shared" si="187"/>
        <v>170Paint &amp; Fab Sales - Toyota</v>
      </c>
      <c r="L2398" s="28">
        <f>+SUMIF('TB 4-24'!M:M,$AL2398,'TB 4-24'!G:G)</f>
        <v>0</v>
      </c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>
        <f>+SUMIF('Input Sheet'!$S:$S,$AL2398,'Input Sheet'!C:C)</f>
        <v>0</v>
      </c>
      <c r="Z2398" s="28">
        <f>+SUMIF('Input Sheet'!$S:$S,$AL2398,'Input Sheet'!D:D)</f>
        <v>0</v>
      </c>
      <c r="AA2398" s="28">
        <f>+SUMIF('Input Sheet'!$S:$S,$AL2398,'Input Sheet'!E:E)</f>
        <v>0</v>
      </c>
      <c r="AB2398" s="28">
        <f>+SUMIF('Input Sheet'!$S:$S,$AL2398,'Input Sheet'!F:F)</f>
        <v>0</v>
      </c>
      <c r="AC2398" s="28">
        <f>+SUMIF('Input Sheet'!$S:$S,$AL2398,'Input Sheet'!G:G)</f>
        <v>0</v>
      </c>
      <c r="AD2398" s="28">
        <f>+SUMIF('Input Sheet'!$S:$S,$AL2398,'Input Sheet'!H:H)</f>
        <v>0</v>
      </c>
      <c r="AE2398" s="28">
        <f>+SUMIF('Input Sheet'!$S:$S,$AL2398,'Input Sheet'!I:I)</f>
        <v>0</v>
      </c>
      <c r="AF2398" s="28">
        <f>+SUMIF('Input Sheet'!$S:$S,$AL2398,'Input Sheet'!J:J)</f>
        <v>0</v>
      </c>
      <c r="AG2398" s="28">
        <f>+SUMIF('Input Sheet'!$S:$S,$AL2398,'Input Sheet'!K:K)</f>
        <v>0</v>
      </c>
      <c r="AH2398" s="28">
        <f>+SUMIF('Input Sheet'!$S:$S,$AL2398,'Input Sheet'!L:L)</f>
        <v>0</v>
      </c>
      <c r="AI2398" s="28">
        <f>+SUMIF('Input Sheet'!$S:$S,$AL2398,'Input Sheet'!M:M)</f>
        <v>0</v>
      </c>
      <c r="AJ2398" s="28">
        <f>+SUMIF('Input Sheet'!$S:$S,$AL2398,'Input Sheet'!N:N)</f>
        <v>0</v>
      </c>
      <c r="AK2398" s="28"/>
      <c r="AL2398" s="27" t="str">
        <f t="shared" si="188"/>
        <v>170-3410</v>
      </c>
      <c r="AM2398" s="34" t="str">
        <f t="shared" si="189"/>
        <v>F&amp;I</v>
      </c>
      <c r="AN2398" s="34" t="str">
        <f t="shared" si="190"/>
        <v>F&amp;IPaint &amp; Fab income per vehicle retailed</v>
      </c>
      <c r="AO2398" s="35"/>
      <c r="AP2398" s="35"/>
      <c r="AQ2398" s="35"/>
    </row>
    <row r="2399" spans="1:43" x14ac:dyDescent="0.25">
      <c r="A2399" s="27" t="s">
        <v>103</v>
      </c>
      <c r="B2399" s="27" t="s">
        <v>104</v>
      </c>
      <c r="C2399" s="27" t="s">
        <v>663</v>
      </c>
      <c r="D2399" s="27" t="s">
        <v>292</v>
      </c>
      <c r="E2399" s="27" t="s">
        <v>670</v>
      </c>
      <c r="F2399" s="27" t="s">
        <v>783</v>
      </c>
      <c r="G2399" s="27" t="s">
        <v>784</v>
      </c>
      <c r="H2399" s="34" t="s">
        <v>14</v>
      </c>
      <c r="I2399" s="34" t="s">
        <v>758</v>
      </c>
      <c r="J2399" s="34" t="str">
        <f t="shared" si="186"/>
        <v>F&amp;IToyota Care Income per vehicle retailed</v>
      </c>
      <c r="K2399" s="34" t="str">
        <f t="shared" si="187"/>
        <v>460Toyota Care Sales - Toyota</v>
      </c>
      <c r="L2399" s="28">
        <f>+SUMIF('TB 4-24'!M:M,$AL2399,'TB 4-24'!G:G)</f>
        <v>0</v>
      </c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>
        <f>+SUMIF('Input Sheet'!$S:$S,$AL2399,'Input Sheet'!C:C)</f>
        <v>0</v>
      </c>
      <c r="Z2399" s="28">
        <f>+SUMIF('Input Sheet'!$S:$S,$AL2399,'Input Sheet'!D:D)</f>
        <v>0</v>
      </c>
      <c r="AA2399" s="28">
        <f>+SUMIF('Input Sheet'!$S:$S,$AL2399,'Input Sheet'!E:E)</f>
        <v>0</v>
      </c>
      <c r="AB2399" s="28">
        <f>+SUMIF('Input Sheet'!$S:$S,$AL2399,'Input Sheet'!F:F)</f>
        <v>0</v>
      </c>
      <c r="AC2399" s="28">
        <f>+SUMIF('Input Sheet'!$S:$S,$AL2399,'Input Sheet'!G:G)</f>
        <v>0</v>
      </c>
      <c r="AD2399" s="28">
        <f>+SUMIF('Input Sheet'!$S:$S,$AL2399,'Input Sheet'!H:H)</f>
        <v>0</v>
      </c>
      <c r="AE2399" s="28">
        <f>+SUMIF('Input Sheet'!$S:$S,$AL2399,'Input Sheet'!I:I)</f>
        <v>0</v>
      </c>
      <c r="AF2399" s="28">
        <f>+SUMIF('Input Sheet'!$S:$S,$AL2399,'Input Sheet'!J:J)</f>
        <v>0</v>
      </c>
      <c r="AG2399" s="28">
        <f>+SUMIF('Input Sheet'!$S:$S,$AL2399,'Input Sheet'!K:K)</f>
        <v>0</v>
      </c>
      <c r="AH2399" s="28">
        <f>+SUMIF('Input Sheet'!$S:$S,$AL2399,'Input Sheet'!L:L)</f>
        <v>0</v>
      </c>
      <c r="AI2399" s="28">
        <f>+SUMIF('Input Sheet'!$S:$S,$AL2399,'Input Sheet'!M:M)</f>
        <v>0</v>
      </c>
      <c r="AJ2399" s="28">
        <f>+SUMIF('Input Sheet'!$S:$S,$AL2399,'Input Sheet'!N:N)</f>
        <v>0</v>
      </c>
      <c r="AK2399" s="28"/>
      <c r="AL2399" s="27" t="str">
        <f t="shared" si="188"/>
        <v>460-3180R</v>
      </c>
      <c r="AM2399" s="34" t="str">
        <f t="shared" si="189"/>
        <v>F&amp;I</v>
      </c>
      <c r="AN2399" s="34" t="str">
        <f t="shared" si="190"/>
        <v>F&amp;IToyota Care Income per vehicle retailed</v>
      </c>
      <c r="AO2399" s="35"/>
      <c r="AP2399" s="35"/>
      <c r="AQ2399" s="35"/>
    </row>
    <row r="2400" spans="1:43" x14ac:dyDescent="0.25">
      <c r="A2400" s="27" t="s">
        <v>103</v>
      </c>
      <c r="B2400" s="27" t="s">
        <v>104</v>
      </c>
      <c r="C2400" s="27" t="s">
        <v>671</v>
      </c>
      <c r="D2400" s="27" t="s">
        <v>292</v>
      </c>
      <c r="E2400" s="27" t="s">
        <v>676</v>
      </c>
      <c r="F2400" s="27" t="s">
        <v>783</v>
      </c>
      <c r="G2400" s="27" t="s">
        <v>784</v>
      </c>
      <c r="H2400" s="34" t="s">
        <v>14</v>
      </c>
      <c r="I2400" s="34" t="s">
        <v>758</v>
      </c>
      <c r="J2400" s="34" t="str">
        <f t="shared" si="186"/>
        <v>F&amp;IToyota Care Income per vehicle retailed</v>
      </c>
      <c r="K2400" s="34" t="str">
        <f t="shared" si="187"/>
        <v>360Toyota Care Sales - Toyota</v>
      </c>
      <c r="L2400" s="28">
        <f>+SUMIF('TB 4-24'!M:M,$AL2400,'TB 4-24'!G:G)</f>
        <v>0</v>
      </c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>
        <f>+SUMIF('Input Sheet'!$S:$S,$AL2400,'Input Sheet'!C:C)</f>
        <v>0</v>
      </c>
      <c r="Z2400" s="28">
        <f>+SUMIF('Input Sheet'!$S:$S,$AL2400,'Input Sheet'!D:D)</f>
        <v>0</v>
      </c>
      <c r="AA2400" s="28">
        <f>+SUMIF('Input Sheet'!$S:$S,$AL2400,'Input Sheet'!E:E)</f>
        <v>0</v>
      </c>
      <c r="AB2400" s="28">
        <f>+SUMIF('Input Sheet'!$S:$S,$AL2400,'Input Sheet'!F:F)</f>
        <v>0</v>
      </c>
      <c r="AC2400" s="28">
        <f>+SUMIF('Input Sheet'!$S:$S,$AL2400,'Input Sheet'!G:G)</f>
        <v>0</v>
      </c>
      <c r="AD2400" s="28">
        <f>+SUMIF('Input Sheet'!$S:$S,$AL2400,'Input Sheet'!H:H)</f>
        <v>0</v>
      </c>
      <c r="AE2400" s="28">
        <f>+SUMIF('Input Sheet'!$S:$S,$AL2400,'Input Sheet'!I:I)</f>
        <v>0</v>
      </c>
      <c r="AF2400" s="28">
        <f>+SUMIF('Input Sheet'!$S:$S,$AL2400,'Input Sheet'!J:J)</f>
        <v>0</v>
      </c>
      <c r="AG2400" s="28">
        <f>+SUMIF('Input Sheet'!$S:$S,$AL2400,'Input Sheet'!K:K)</f>
        <v>0</v>
      </c>
      <c r="AH2400" s="28">
        <f>+SUMIF('Input Sheet'!$S:$S,$AL2400,'Input Sheet'!L:L)</f>
        <v>0</v>
      </c>
      <c r="AI2400" s="28">
        <f>+SUMIF('Input Sheet'!$S:$S,$AL2400,'Input Sheet'!M:M)</f>
        <v>0</v>
      </c>
      <c r="AJ2400" s="28">
        <f>+SUMIF('Input Sheet'!$S:$S,$AL2400,'Input Sheet'!N:N)</f>
        <v>0</v>
      </c>
      <c r="AK2400" s="28"/>
      <c r="AL2400" s="27" t="str">
        <f t="shared" si="188"/>
        <v>360-3180R</v>
      </c>
      <c r="AM2400" s="34" t="str">
        <f t="shared" si="189"/>
        <v>F&amp;I</v>
      </c>
      <c r="AN2400" s="34" t="str">
        <f t="shared" si="190"/>
        <v>F&amp;IToyota Care Income per vehicle retailed</v>
      </c>
      <c r="AO2400" s="35"/>
      <c r="AP2400" s="35"/>
      <c r="AQ2400" s="35"/>
    </row>
    <row r="2401" spans="1:43" x14ac:dyDescent="0.25">
      <c r="A2401" s="27" t="s">
        <v>103</v>
      </c>
      <c r="B2401" s="27" t="s">
        <v>104</v>
      </c>
      <c r="C2401" s="27" t="s">
        <v>104</v>
      </c>
      <c r="D2401" s="27" t="s">
        <v>292</v>
      </c>
      <c r="E2401" s="27" t="s">
        <v>641</v>
      </c>
      <c r="F2401" s="27" t="s">
        <v>783</v>
      </c>
      <c r="G2401" s="27" t="s">
        <v>784</v>
      </c>
      <c r="H2401" s="34" t="s">
        <v>14</v>
      </c>
      <c r="I2401" s="34" t="s">
        <v>758</v>
      </c>
      <c r="J2401" s="34" t="str">
        <f t="shared" si="186"/>
        <v>F&amp;IToyota Care Income per vehicle retailed</v>
      </c>
      <c r="K2401" s="34" t="str">
        <f t="shared" si="187"/>
        <v>170Toyota Care Sales - Toyota</v>
      </c>
      <c r="L2401" s="28">
        <f>+SUMIF('TB 4-24'!M:M,$AL2401,'TB 4-24'!G:G)</f>
        <v>0</v>
      </c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>
        <f>+SUMIF('Input Sheet'!$S:$S,$AL2401,'Input Sheet'!C:C)</f>
        <v>0</v>
      </c>
      <c r="Z2401" s="28">
        <f>+SUMIF('Input Sheet'!$S:$S,$AL2401,'Input Sheet'!D:D)</f>
        <v>0</v>
      </c>
      <c r="AA2401" s="28">
        <f>+SUMIF('Input Sheet'!$S:$S,$AL2401,'Input Sheet'!E:E)</f>
        <v>0</v>
      </c>
      <c r="AB2401" s="28">
        <f>+SUMIF('Input Sheet'!$S:$S,$AL2401,'Input Sheet'!F:F)</f>
        <v>0</v>
      </c>
      <c r="AC2401" s="28">
        <f>+SUMIF('Input Sheet'!$S:$S,$AL2401,'Input Sheet'!G:G)</f>
        <v>0</v>
      </c>
      <c r="AD2401" s="28">
        <f>+SUMIF('Input Sheet'!$S:$S,$AL2401,'Input Sheet'!H:H)</f>
        <v>0</v>
      </c>
      <c r="AE2401" s="28">
        <f>+SUMIF('Input Sheet'!$S:$S,$AL2401,'Input Sheet'!I:I)</f>
        <v>0</v>
      </c>
      <c r="AF2401" s="28">
        <f>+SUMIF('Input Sheet'!$S:$S,$AL2401,'Input Sheet'!J:J)</f>
        <v>0</v>
      </c>
      <c r="AG2401" s="28">
        <f>+SUMIF('Input Sheet'!$S:$S,$AL2401,'Input Sheet'!K:K)</f>
        <v>0</v>
      </c>
      <c r="AH2401" s="28">
        <f>+SUMIF('Input Sheet'!$S:$S,$AL2401,'Input Sheet'!L:L)</f>
        <v>0</v>
      </c>
      <c r="AI2401" s="28">
        <f>+SUMIF('Input Sheet'!$S:$S,$AL2401,'Input Sheet'!M:M)</f>
        <v>0</v>
      </c>
      <c r="AJ2401" s="28">
        <f>+SUMIF('Input Sheet'!$S:$S,$AL2401,'Input Sheet'!N:N)</f>
        <v>0</v>
      </c>
      <c r="AK2401" s="28"/>
      <c r="AL2401" s="27" t="str">
        <f t="shared" si="188"/>
        <v>170-3180R</v>
      </c>
      <c r="AM2401" s="34" t="str">
        <f t="shared" si="189"/>
        <v>F&amp;I</v>
      </c>
      <c r="AN2401" s="34" t="str">
        <f t="shared" si="190"/>
        <v>F&amp;IToyota Care Income per vehicle retailed</v>
      </c>
      <c r="AO2401" s="35"/>
      <c r="AP2401" s="35"/>
      <c r="AQ2401" s="35"/>
    </row>
    <row r="2402" spans="1:43" x14ac:dyDescent="0.25">
      <c r="A2402" s="27" t="s">
        <v>103</v>
      </c>
      <c r="B2402" s="27" t="s">
        <v>104</v>
      </c>
      <c r="C2402" s="27" t="s">
        <v>657</v>
      </c>
      <c r="D2402" s="27" t="s">
        <v>292</v>
      </c>
      <c r="E2402" s="27" t="s">
        <v>662</v>
      </c>
      <c r="F2402" s="27" t="s">
        <v>783</v>
      </c>
      <c r="G2402" s="27" t="s">
        <v>784</v>
      </c>
      <c r="H2402" s="34" t="s">
        <v>14</v>
      </c>
      <c r="I2402" s="34" t="s">
        <v>758</v>
      </c>
      <c r="J2402" s="34" t="str">
        <f t="shared" si="186"/>
        <v>F&amp;IToyota Care Income per vehicle retailed</v>
      </c>
      <c r="K2402" s="34" t="str">
        <f t="shared" si="187"/>
        <v>260Toyota Care Sales - Toyota</v>
      </c>
      <c r="L2402" s="28">
        <f>+SUMIF('TB 4-24'!M:M,$AL2402,'TB 4-24'!G:G)</f>
        <v>0</v>
      </c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>
        <f>+SUMIF('Input Sheet'!$S:$S,$AL2402,'Input Sheet'!C:C)</f>
        <v>0</v>
      </c>
      <c r="Z2402" s="28">
        <f>+SUMIF('Input Sheet'!$S:$S,$AL2402,'Input Sheet'!D:D)</f>
        <v>0</v>
      </c>
      <c r="AA2402" s="28">
        <f>+SUMIF('Input Sheet'!$S:$S,$AL2402,'Input Sheet'!E:E)</f>
        <v>0</v>
      </c>
      <c r="AB2402" s="28">
        <f>+SUMIF('Input Sheet'!$S:$S,$AL2402,'Input Sheet'!F:F)</f>
        <v>0</v>
      </c>
      <c r="AC2402" s="28">
        <f>+SUMIF('Input Sheet'!$S:$S,$AL2402,'Input Sheet'!G:G)</f>
        <v>0</v>
      </c>
      <c r="AD2402" s="28">
        <f>+SUMIF('Input Sheet'!$S:$S,$AL2402,'Input Sheet'!H:H)</f>
        <v>0</v>
      </c>
      <c r="AE2402" s="28">
        <f>+SUMIF('Input Sheet'!$S:$S,$AL2402,'Input Sheet'!I:I)</f>
        <v>0</v>
      </c>
      <c r="AF2402" s="28">
        <f>+SUMIF('Input Sheet'!$S:$S,$AL2402,'Input Sheet'!J:J)</f>
        <v>0</v>
      </c>
      <c r="AG2402" s="28">
        <f>+SUMIF('Input Sheet'!$S:$S,$AL2402,'Input Sheet'!K:K)</f>
        <v>0</v>
      </c>
      <c r="AH2402" s="28">
        <f>+SUMIF('Input Sheet'!$S:$S,$AL2402,'Input Sheet'!L:L)</f>
        <v>0</v>
      </c>
      <c r="AI2402" s="28">
        <f>+SUMIF('Input Sheet'!$S:$S,$AL2402,'Input Sheet'!M:M)</f>
        <v>0</v>
      </c>
      <c r="AJ2402" s="28">
        <f>+SUMIF('Input Sheet'!$S:$S,$AL2402,'Input Sheet'!N:N)</f>
        <v>0</v>
      </c>
      <c r="AK2402" s="28"/>
      <c r="AL2402" s="27" t="str">
        <f t="shared" si="188"/>
        <v>260-3180R</v>
      </c>
      <c r="AM2402" s="34" t="str">
        <f t="shared" si="189"/>
        <v>F&amp;I</v>
      </c>
      <c r="AN2402" s="34" t="str">
        <f t="shared" si="190"/>
        <v>F&amp;IToyota Care Income per vehicle retailed</v>
      </c>
      <c r="AO2402" s="35"/>
      <c r="AP2402" s="35"/>
      <c r="AQ2402" s="35"/>
    </row>
    <row r="2403" spans="1:43" x14ac:dyDescent="0.25">
      <c r="A2403" s="27" t="s">
        <v>103</v>
      </c>
      <c r="B2403" s="27" t="s">
        <v>104</v>
      </c>
      <c r="C2403" s="27" t="s">
        <v>104</v>
      </c>
      <c r="D2403" s="27" t="s">
        <v>292</v>
      </c>
      <c r="E2403" s="27" t="s">
        <v>679</v>
      </c>
      <c r="F2403" s="27" t="s">
        <v>783</v>
      </c>
      <c r="G2403" s="27" t="s">
        <v>784</v>
      </c>
      <c r="H2403" s="34" t="s">
        <v>14</v>
      </c>
      <c r="I2403" s="34" t="s">
        <v>758</v>
      </c>
      <c r="J2403" s="34" t="str">
        <f t="shared" si="186"/>
        <v>F&amp;IToyota Care Income per vehicle retailed</v>
      </c>
      <c r="K2403" s="34" t="str">
        <f t="shared" si="187"/>
        <v>160Toyota Care Sales - Toyota</v>
      </c>
      <c r="L2403" s="28">
        <f>+SUMIF('TB 4-24'!M:M,$AL2403,'TB 4-24'!G:G)</f>
        <v>0</v>
      </c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>
        <f>+SUMIF('Input Sheet'!$S:$S,$AL2403,'Input Sheet'!C:C)</f>
        <v>0</v>
      </c>
      <c r="Z2403" s="28">
        <f>+SUMIF('Input Sheet'!$S:$S,$AL2403,'Input Sheet'!D:D)</f>
        <v>0</v>
      </c>
      <c r="AA2403" s="28">
        <f>+SUMIF('Input Sheet'!$S:$S,$AL2403,'Input Sheet'!E:E)</f>
        <v>0</v>
      </c>
      <c r="AB2403" s="28">
        <f>+SUMIF('Input Sheet'!$S:$S,$AL2403,'Input Sheet'!F:F)</f>
        <v>0</v>
      </c>
      <c r="AC2403" s="28">
        <f>+SUMIF('Input Sheet'!$S:$S,$AL2403,'Input Sheet'!G:G)</f>
        <v>0</v>
      </c>
      <c r="AD2403" s="28">
        <f>+SUMIF('Input Sheet'!$S:$S,$AL2403,'Input Sheet'!H:H)</f>
        <v>0</v>
      </c>
      <c r="AE2403" s="28">
        <f>+SUMIF('Input Sheet'!$S:$S,$AL2403,'Input Sheet'!I:I)</f>
        <v>0</v>
      </c>
      <c r="AF2403" s="28">
        <f>+SUMIF('Input Sheet'!$S:$S,$AL2403,'Input Sheet'!J:J)</f>
        <v>0</v>
      </c>
      <c r="AG2403" s="28">
        <f>+SUMIF('Input Sheet'!$S:$S,$AL2403,'Input Sheet'!K:K)</f>
        <v>0</v>
      </c>
      <c r="AH2403" s="28">
        <f>+SUMIF('Input Sheet'!$S:$S,$AL2403,'Input Sheet'!L:L)</f>
        <v>0</v>
      </c>
      <c r="AI2403" s="28">
        <f>+SUMIF('Input Sheet'!$S:$S,$AL2403,'Input Sheet'!M:M)</f>
        <v>0</v>
      </c>
      <c r="AJ2403" s="28">
        <f>+SUMIF('Input Sheet'!$S:$S,$AL2403,'Input Sheet'!N:N)</f>
        <v>0</v>
      </c>
      <c r="AK2403" s="28"/>
      <c r="AL2403" s="27" t="str">
        <f t="shared" si="188"/>
        <v>160-3180R</v>
      </c>
      <c r="AM2403" s="34" t="str">
        <f t="shared" si="189"/>
        <v>F&amp;I</v>
      </c>
      <c r="AN2403" s="34" t="str">
        <f t="shared" si="190"/>
        <v>F&amp;IToyota Care Income per vehicle retailed</v>
      </c>
      <c r="AO2403" s="35"/>
      <c r="AP2403" s="35"/>
      <c r="AQ2403" s="35"/>
    </row>
    <row r="2404" spans="1:43" x14ac:dyDescent="0.25">
      <c r="A2404" s="27" t="s">
        <v>103</v>
      </c>
      <c r="B2404" s="27" t="s">
        <v>104</v>
      </c>
      <c r="C2404" s="27" t="s">
        <v>657</v>
      </c>
      <c r="D2404" s="27" t="s">
        <v>295</v>
      </c>
      <c r="E2404" s="27" t="s">
        <v>662</v>
      </c>
      <c r="F2404" s="27" t="s">
        <v>783</v>
      </c>
      <c r="G2404" s="27" t="s">
        <v>784</v>
      </c>
      <c r="H2404" s="34" t="s">
        <v>14</v>
      </c>
      <c r="I2404" s="34" t="s">
        <v>758</v>
      </c>
      <c r="J2404" s="34" t="str">
        <f t="shared" si="186"/>
        <v>F&amp;IToyota Care Income per vehicle retailed</v>
      </c>
      <c r="K2404" s="34" t="str">
        <f t="shared" si="187"/>
        <v>260Toyota Care Sales - Toyota</v>
      </c>
      <c r="L2404" s="28">
        <f>+SUMIF('TB 4-24'!M:M,$AL2404,'TB 4-24'!G:G)</f>
        <v>0</v>
      </c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>
        <f>+SUMIF('Input Sheet'!$S:$S,$AL2404,'Input Sheet'!C:C)</f>
        <v>0</v>
      </c>
      <c r="Z2404" s="28">
        <f>+SUMIF('Input Sheet'!$S:$S,$AL2404,'Input Sheet'!D:D)</f>
        <v>0</v>
      </c>
      <c r="AA2404" s="28">
        <f>+SUMIF('Input Sheet'!$S:$S,$AL2404,'Input Sheet'!E:E)</f>
        <v>0</v>
      </c>
      <c r="AB2404" s="28">
        <f>+SUMIF('Input Sheet'!$S:$S,$AL2404,'Input Sheet'!F:F)</f>
        <v>0</v>
      </c>
      <c r="AC2404" s="28">
        <f>+SUMIF('Input Sheet'!$S:$S,$AL2404,'Input Sheet'!G:G)</f>
        <v>0</v>
      </c>
      <c r="AD2404" s="28">
        <f>+SUMIF('Input Sheet'!$S:$S,$AL2404,'Input Sheet'!H:H)</f>
        <v>0</v>
      </c>
      <c r="AE2404" s="28">
        <f>+SUMIF('Input Sheet'!$S:$S,$AL2404,'Input Sheet'!I:I)</f>
        <v>0</v>
      </c>
      <c r="AF2404" s="28">
        <f>+SUMIF('Input Sheet'!$S:$S,$AL2404,'Input Sheet'!J:J)</f>
        <v>0</v>
      </c>
      <c r="AG2404" s="28">
        <f>+SUMIF('Input Sheet'!$S:$S,$AL2404,'Input Sheet'!K:K)</f>
        <v>0</v>
      </c>
      <c r="AH2404" s="28">
        <f>+SUMIF('Input Sheet'!$S:$S,$AL2404,'Input Sheet'!L:L)</f>
        <v>0</v>
      </c>
      <c r="AI2404" s="28">
        <f>+SUMIF('Input Sheet'!$S:$S,$AL2404,'Input Sheet'!M:M)</f>
        <v>0</v>
      </c>
      <c r="AJ2404" s="28">
        <f>+SUMIF('Input Sheet'!$S:$S,$AL2404,'Input Sheet'!N:N)</f>
        <v>0</v>
      </c>
      <c r="AK2404" s="28"/>
      <c r="AL2404" s="27" t="str">
        <f t="shared" si="188"/>
        <v>260-3185R</v>
      </c>
      <c r="AM2404" s="34" t="str">
        <f t="shared" si="189"/>
        <v>F&amp;I</v>
      </c>
      <c r="AN2404" s="34" t="str">
        <f t="shared" si="190"/>
        <v>F&amp;IToyota Care Income per vehicle retailed</v>
      </c>
      <c r="AO2404" s="35"/>
      <c r="AP2404" s="35"/>
      <c r="AQ2404" s="35"/>
    </row>
    <row r="2405" spans="1:43" x14ac:dyDescent="0.25">
      <c r="A2405" s="27" t="s">
        <v>103</v>
      </c>
      <c r="B2405" s="27" t="s">
        <v>104</v>
      </c>
      <c r="C2405" s="27" t="s">
        <v>663</v>
      </c>
      <c r="D2405" s="27" t="s">
        <v>295</v>
      </c>
      <c r="E2405" s="27" t="s">
        <v>670</v>
      </c>
      <c r="F2405" s="27" t="s">
        <v>783</v>
      </c>
      <c r="G2405" s="27" t="s">
        <v>784</v>
      </c>
      <c r="H2405" s="34" t="s">
        <v>14</v>
      </c>
      <c r="I2405" s="34" t="s">
        <v>758</v>
      </c>
      <c r="J2405" s="34" t="str">
        <f t="shared" si="186"/>
        <v>F&amp;IToyota Care Income per vehicle retailed</v>
      </c>
      <c r="K2405" s="34" t="str">
        <f t="shared" si="187"/>
        <v>460Toyota Care Sales - Toyota</v>
      </c>
      <c r="L2405" s="28">
        <f>+SUMIF('TB 4-24'!M:M,$AL2405,'TB 4-24'!G:G)</f>
        <v>0</v>
      </c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>
        <f>+SUMIF('Input Sheet'!$S:$S,$AL2405,'Input Sheet'!C:C)</f>
        <v>0</v>
      </c>
      <c r="Z2405" s="28">
        <f>+SUMIF('Input Sheet'!$S:$S,$AL2405,'Input Sheet'!D:D)</f>
        <v>0</v>
      </c>
      <c r="AA2405" s="28">
        <f>+SUMIF('Input Sheet'!$S:$S,$AL2405,'Input Sheet'!E:E)</f>
        <v>0</v>
      </c>
      <c r="AB2405" s="28">
        <f>+SUMIF('Input Sheet'!$S:$S,$AL2405,'Input Sheet'!F:F)</f>
        <v>0</v>
      </c>
      <c r="AC2405" s="28">
        <f>+SUMIF('Input Sheet'!$S:$S,$AL2405,'Input Sheet'!G:G)</f>
        <v>0</v>
      </c>
      <c r="AD2405" s="28">
        <f>+SUMIF('Input Sheet'!$S:$S,$AL2405,'Input Sheet'!H:H)</f>
        <v>0</v>
      </c>
      <c r="AE2405" s="28">
        <f>+SUMIF('Input Sheet'!$S:$S,$AL2405,'Input Sheet'!I:I)</f>
        <v>0</v>
      </c>
      <c r="AF2405" s="28">
        <f>+SUMIF('Input Sheet'!$S:$S,$AL2405,'Input Sheet'!J:J)</f>
        <v>0</v>
      </c>
      <c r="AG2405" s="28">
        <f>+SUMIF('Input Sheet'!$S:$S,$AL2405,'Input Sheet'!K:K)</f>
        <v>0</v>
      </c>
      <c r="AH2405" s="28">
        <f>+SUMIF('Input Sheet'!$S:$S,$AL2405,'Input Sheet'!L:L)</f>
        <v>0</v>
      </c>
      <c r="AI2405" s="28">
        <f>+SUMIF('Input Sheet'!$S:$S,$AL2405,'Input Sheet'!M:M)</f>
        <v>0</v>
      </c>
      <c r="AJ2405" s="28">
        <f>+SUMIF('Input Sheet'!$S:$S,$AL2405,'Input Sheet'!N:N)</f>
        <v>0</v>
      </c>
      <c r="AK2405" s="28"/>
      <c r="AL2405" s="27" t="str">
        <f t="shared" si="188"/>
        <v>460-3185R</v>
      </c>
      <c r="AM2405" s="34" t="str">
        <f t="shared" si="189"/>
        <v>F&amp;I</v>
      </c>
      <c r="AN2405" s="34" t="str">
        <f t="shared" si="190"/>
        <v>F&amp;IToyota Care Income per vehicle retailed</v>
      </c>
      <c r="AO2405" s="35"/>
      <c r="AP2405" s="35"/>
      <c r="AQ2405" s="35"/>
    </row>
    <row r="2406" spans="1:43" x14ac:dyDescent="0.25">
      <c r="A2406" s="27" t="s">
        <v>103</v>
      </c>
      <c r="B2406" s="27" t="s">
        <v>104</v>
      </c>
      <c r="C2406" s="27" t="s">
        <v>671</v>
      </c>
      <c r="D2406" s="27" t="s">
        <v>295</v>
      </c>
      <c r="E2406" s="27" t="s">
        <v>676</v>
      </c>
      <c r="F2406" s="27" t="s">
        <v>783</v>
      </c>
      <c r="G2406" s="27" t="s">
        <v>784</v>
      </c>
      <c r="H2406" s="34" t="s">
        <v>14</v>
      </c>
      <c r="I2406" s="34" t="s">
        <v>758</v>
      </c>
      <c r="J2406" s="34" t="str">
        <f t="shared" si="186"/>
        <v>F&amp;IToyota Care Income per vehicle retailed</v>
      </c>
      <c r="K2406" s="34" t="str">
        <f t="shared" si="187"/>
        <v>360Toyota Care Sales - Toyota</v>
      </c>
      <c r="L2406" s="28">
        <f>+SUMIF('TB 4-24'!M:M,$AL2406,'TB 4-24'!G:G)</f>
        <v>0</v>
      </c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>
        <f>+SUMIF('Input Sheet'!$S:$S,$AL2406,'Input Sheet'!C:C)</f>
        <v>0</v>
      </c>
      <c r="Z2406" s="28">
        <f>+SUMIF('Input Sheet'!$S:$S,$AL2406,'Input Sheet'!D:D)</f>
        <v>0</v>
      </c>
      <c r="AA2406" s="28">
        <f>+SUMIF('Input Sheet'!$S:$S,$AL2406,'Input Sheet'!E:E)</f>
        <v>0</v>
      </c>
      <c r="AB2406" s="28">
        <f>+SUMIF('Input Sheet'!$S:$S,$AL2406,'Input Sheet'!F:F)</f>
        <v>0</v>
      </c>
      <c r="AC2406" s="28">
        <f>+SUMIF('Input Sheet'!$S:$S,$AL2406,'Input Sheet'!G:G)</f>
        <v>0</v>
      </c>
      <c r="AD2406" s="28">
        <f>+SUMIF('Input Sheet'!$S:$S,$AL2406,'Input Sheet'!H:H)</f>
        <v>0</v>
      </c>
      <c r="AE2406" s="28">
        <f>+SUMIF('Input Sheet'!$S:$S,$AL2406,'Input Sheet'!I:I)</f>
        <v>0</v>
      </c>
      <c r="AF2406" s="28">
        <f>+SUMIF('Input Sheet'!$S:$S,$AL2406,'Input Sheet'!J:J)</f>
        <v>0</v>
      </c>
      <c r="AG2406" s="28">
        <f>+SUMIF('Input Sheet'!$S:$S,$AL2406,'Input Sheet'!K:K)</f>
        <v>0</v>
      </c>
      <c r="AH2406" s="28">
        <f>+SUMIF('Input Sheet'!$S:$S,$AL2406,'Input Sheet'!L:L)</f>
        <v>0</v>
      </c>
      <c r="AI2406" s="28">
        <f>+SUMIF('Input Sheet'!$S:$S,$AL2406,'Input Sheet'!M:M)</f>
        <v>0</v>
      </c>
      <c r="AJ2406" s="28">
        <f>+SUMIF('Input Sheet'!$S:$S,$AL2406,'Input Sheet'!N:N)</f>
        <v>0</v>
      </c>
      <c r="AK2406" s="28"/>
      <c r="AL2406" s="27" t="str">
        <f t="shared" si="188"/>
        <v>360-3185R</v>
      </c>
      <c r="AM2406" s="34" t="str">
        <f t="shared" si="189"/>
        <v>F&amp;I</v>
      </c>
      <c r="AN2406" s="34" t="str">
        <f t="shared" si="190"/>
        <v>F&amp;IToyota Care Income per vehicle retailed</v>
      </c>
      <c r="AO2406" s="35"/>
      <c r="AP2406" s="35"/>
      <c r="AQ2406" s="35"/>
    </row>
    <row r="2407" spans="1:43" x14ac:dyDescent="0.25">
      <c r="A2407" s="27" t="s">
        <v>103</v>
      </c>
      <c r="B2407" s="27" t="s">
        <v>104</v>
      </c>
      <c r="C2407" s="27" t="s">
        <v>104</v>
      </c>
      <c r="D2407" s="27" t="s">
        <v>295</v>
      </c>
      <c r="E2407" s="27" t="s">
        <v>679</v>
      </c>
      <c r="F2407" s="27" t="s">
        <v>783</v>
      </c>
      <c r="G2407" s="27" t="s">
        <v>784</v>
      </c>
      <c r="H2407" s="34" t="s">
        <v>14</v>
      </c>
      <c r="I2407" s="34" t="s">
        <v>758</v>
      </c>
      <c r="J2407" s="34" t="str">
        <f t="shared" si="186"/>
        <v>F&amp;IToyota Care Income per vehicle retailed</v>
      </c>
      <c r="K2407" s="34" t="str">
        <f t="shared" si="187"/>
        <v>160Toyota Care Sales - Toyota</v>
      </c>
      <c r="L2407" s="28">
        <f>+SUMIF('TB 4-24'!M:M,$AL2407,'TB 4-24'!G:G)</f>
        <v>0</v>
      </c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>
        <f>+SUMIF('Input Sheet'!$S:$S,$AL2407,'Input Sheet'!C:C)</f>
        <v>0</v>
      </c>
      <c r="Z2407" s="28">
        <f>+SUMIF('Input Sheet'!$S:$S,$AL2407,'Input Sheet'!D:D)</f>
        <v>0</v>
      </c>
      <c r="AA2407" s="28">
        <f>+SUMIF('Input Sheet'!$S:$S,$AL2407,'Input Sheet'!E:E)</f>
        <v>0</v>
      </c>
      <c r="AB2407" s="28">
        <f>+SUMIF('Input Sheet'!$S:$S,$AL2407,'Input Sheet'!F:F)</f>
        <v>0</v>
      </c>
      <c r="AC2407" s="28">
        <f>+SUMIF('Input Sheet'!$S:$S,$AL2407,'Input Sheet'!G:G)</f>
        <v>0</v>
      </c>
      <c r="AD2407" s="28">
        <f>+SUMIF('Input Sheet'!$S:$S,$AL2407,'Input Sheet'!H:H)</f>
        <v>0</v>
      </c>
      <c r="AE2407" s="28">
        <f>+SUMIF('Input Sheet'!$S:$S,$AL2407,'Input Sheet'!I:I)</f>
        <v>0</v>
      </c>
      <c r="AF2407" s="28">
        <f>+SUMIF('Input Sheet'!$S:$S,$AL2407,'Input Sheet'!J:J)</f>
        <v>0</v>
      </c>
      <c r="AG2407" s="28">
        <f>+SUMIF('Input Sheet'!$S:$S,$AL2407,'Input Sheet'!K:K)</f>
        <v>0</v>
      </c>
      <c r="AH2407" s="28">
        <f>+SUMIF('Input Sheet'!$S:$S,$AL2407,'Input Sheet'!L:L)</f>
        <v>0</v>
      </c>
      <c r="AI2407" s="28">
        <f>+SUMIF('Input Sheet'!$S:$S,$AL2407,'Input Sheet'!M:M)</f>
        <v>0</v>
      </c>
      <c r="AJ2407" s="28">
        <f>+SUMIF('Input Sheet'!$S:$S,$AL2407,'Input Sheet'!N:N)</f>
        <v>0</v>
      </c>
      <c r="AK2407" s="28"/>
      <c r="AL2407" s="27" t="str">
        <f t="shared" si="188"/>
        <v>160-3185R</v>
      </c>
      <c r="AM2407" s="34" t="str">
        <f t="shared" si="189"/>
        <v>F&amp;I</v>
      </c>
      <c r="AN2407" s="34" t="str">
        <f t="shared" si="190"/>
        <v>F&amp;IToyota Care Income per vehicle retailed</v>
      </c>
      <c r="AO2407" s="35"/>
      <c r="AP2407" s="35"/>
      <c r="AQ2407" s="35"/>
    </row>
    <row r="2408" spans="1:43" x14ac:dyDescent="0.25">
      <c r="A2408" s="27" t="s">
        <v>103</v>
      </c>
      <c r="B2408" s="27" t="s">
        <v>104</v>
      </c>
      <c r="C2408" s="27" t="s">
        <v>104</v>
      </c>
      <c r="D2408" s="27" t="s">
        <v>295</v>
      </c>
      <c r="E2408" s="27" t="s">
        <v>641</v>
      </c>
      <c r="F2408" s="27" t="s">
        <v>783</v>
      </c>
      <c r="G2408" s="27" t="s">
        <v>784</v>
      </c>
      <c r="H2408" s="34" t="s">
        <v>14</v>
      </c>
      <c r="I2408" s="34" t="s">
        <v>758</v>
      </c>
      <c r="J2408" s="34" t="str">
        <f t="shared" si="186"/>
        <v>F&amp;IToyota Care Income per vehicle retailed</v>
      </c>
      <c r="K2408" s="34" t="str">
        <f t="shared" si="187"/>
        <v>170Toyota Care Sales - Toyota</v>
      </c>
      <c r="L2408" s="28">
        <f>+SUMIF('TB 4-24'!M:M,$AL2408,'TB 4-24'!G:G)</f>
        <v>0</v>
      </c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>
        <f>+SUMIF('Input Sheet'!$S:$S,$AL2408,'Input Sheet'!C:C)</f>
        <v>0</v>
      </c>
      <c r="Z2408" s="28">
        <f>+SUMIF('Input Sheet'!$S:$S,$AL2408,'Input Sheet'!D:D)</f>
        <v>0</v>
      </c>
      <c r="AA2408" s="28">
        <f>+SUMIF('Input Sheet'!$S:$S,$AL2408,'Input Sheet'!E:E)</f>
        <v>0</v>
      </c>
      <c r="AB2408" s="28">
        <f>+SUMIF('Input Sheet'!$S:$S,$AL2408,'Input Sheet'!F:F)</f>
        <v>0</v>
      </c>
      <c r="AC2408" s="28">
        <f>+SUMIF('Input Sheet'!$S:$S,$AL2408,'Input Sheet'!G:G)</f>
        <v>0</v>
      </c>
      <c r="AD2408" s="28">
        <f>+SUMIF('Input Sheet'!$S:$S,$AL2408,'Input Sheet'!H:H)</f>
        <v>0</v>
      </c>
      <c r="AE2408" s="28">
        <f>+SUMIF('Input Sheet'!$S:$S,$AL2408,'Input Sheet'!I:I)</f>
        <v>0</v>
      </c>
      <c r="AF2408" s="28">
        <f>+SUMIF('Input Sheet'!$S:$S,$AL2408,'Input Sheet'!J:J)</f>
        <v>0</v>
      </c>
      <c r="AG2408" s="28">
        <f>+SUMIF('Input Sheet'!$S:$S,$AL2408,'Input Sheet'!K:K)</f>
        <v>0</v>
      </c>
      <c r="AH2408" s="28">
        <f>+SUMIF('Input Sheet'!$S:$S,$AL2408,'Input Sheet'!L:L)</f>
        <v>0</v>
      </c>
      <c r="AI2408" s="28">
        <f>+SUMIF('Input Sheet'!$S:$S,$AL2408,'Input Sheet'!M:M)</f>
        <v>0</v>
      </c>
      <c r="AJ2408" s="28">
        <f>+SUMIF('Input Sheet'!$S:$S,$AL2408,'Input Sheet'!N:N)</f>
        <v>0</v>
      </c>
      <c r="AK2408" s="28"/>
      <c r="AL2408" s="27" t="str">
        <f t="shared" si="188"/>
        <v>170-3185R</v>
      </c>
      <c r="AM2408" s="34" t="str">
        <f t="shared" si="189"/>
        <v>F&amp;I</v>
      </c>
      <c r="AN2408" s="34" t="str">
        <f t="shared" si="190"/>
        <v>F&amp;IToyota Care Income per vehicle retailed</v>
      </c>
      <c r="AO2408" s="35"/>
      <c r="AP2408" s="35"/>
      <c r="AQ2408" s="35"/>
    </row>
    <row r="2409" spans="1:43" x14ac:dyDescent="0.25">
      <c r="A2409" s="27" t="s">
        <v>103</v>
      </c>
      <c r="B2409" s="27" t="s">
        <v>104</v>
      </c>
      <c r="C2409" s="27" t="s">
        <v>104</v>
      </c>
      <c r="D2409" s="27" t="s">
        <v>296</v>
      </c>
      <c r="E2409" s="27" t="s">
        <v>641</v>
      </c>
      <c r="F2409" s="27" t="s">
        <v>783</v>
      </c>
      <c r="G2409" s="27" t="s">
        <v>784</v>
      </c>
      <c r="H2409" s="34" t="s">
        <v>14</v>
      </c>
      <c r="I2409" s="34" t="s">
        <v>758</v>
      </c>
      <c r="J2409" s="34" t="str">
        <f t="shared" si="186"/>
        <v>F&amp;IToyota Care Income per vehicle retailed</v>
      </c>
      <c r="K2409" s="34" t="str">
        <f t="shared" si="187"/>
        <v>170Toyota Care Sales - Toyota</v>
      </c>
      <c r="L2409" s="28">
        <f>+SUMIF('TB 4-24'!M:M,$AL2409,'TB 4-24'!G:G)</f>
        <v>0</v>
      </c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>
        <f>+SUMIF('Input Sheet'!$S:$S,$AL2409,'Input Sheet'!C:C)</f>
        <v>0</v>
      </c>
      <c r="Z2409" s="28">
        <f>+SUMIF('Input Sheet'!$S:$S,$AL2409,'Input Sheet'!D:D)</f>
        <v>0</v>
      </c>
      <c r="AA2409" s="28">
        <f>+SUMIF('Input Sheet'!$S:$S,$AL2409,'Input Sheet'!E:E)</f>
        <v>0</v>
      </c>
      <c r="AB2409" s="28">
        <f>+SUMIF('Input Sheet'!$S:$S,$AL2409,'Input Sheet'!F:F)</f>
        <v>0</v>
      </c>
      <c r="AC2409" s="28">
        <f>+SUMIF('Input Sheet'!$S:$S,$AL2409,'Input Sheet'!G:G)</f>
        <v>0</v>
      </c>
      <c r="AD2409" s="28">
        <f>+SUMIF('Input Sheet'!$S:$S,$AL2409,'Input Sheet'!H:H)</f>
        <v>0</v>
      </c>
      <c r="AE2409" s="28">
        <f>+SUMIF('Input Sheet'!$S:$S,$AL2409,'Input Sheet'!I:I)</f>
        <v>0</v>
      </c>
      <c r="AF2409" s="28">
        <f>+SUMIF('Input Sheet'!$S:$S,$AL2409,'Input Sheet'!J:J)</f>
        <v>0</v>
      </c>
      <c r="AG2409" s="28">
        <f>+SUMIF('Input Sheet'!$S:$S,$AL2409,'Input Sheet'!K:K)</f>
        <v>0</v>
      </c>
      <c r="AH2409" s="28">
        <f>+SUMIF('Input Sheet'!$S:$S,$AL2409,'Input Sheet'!L:L)</f>
        <v>0</v>
      </c>
      <c r="AI2409" s="28">
        <f>+SUMIF('Input Sheet'!$S:$S,$AL2409,'Input Sheet'!M:M)</f>
        <v>0</v>
      </c>
      <c r="AJ2409" s="28">
        <f>+SUMIF('Input Sheet'!$S:$S,$AL2409,'Input Sheet'!N:N)</f>
        <v>0</v>
      </c>
      <c r="AK2409" s="28"/>
      <c r="AL2409" s="27" t="str">
        <f t="shared" si="188"/>
        <v>170-3275</v>
      </c>
      <c r="AM2409" s="34" t="str">
        <f t="shared" si="189"/>
        <v>F&amp;I</v>
      </c>
      <c r="AN2409" s="34" t="str">
        <f t="shared" si="190"/>
        <v>F&amp;IToyota Care Income per vehicle retailed</v>
      </c>
      <c r="AO2409" s="35"/>
      <c r="AP2409" s="35"/>
      <c r="AQ2409" s="35"/>
    </row>
    <row r="2410" spans="1:43" x14ac:dyDescent="0.25">
      <c r="A2410" s="27" t="s">
        <v>103</v>
      </c>
      <c r="B2410" s="27" t="s">
        <v>104</v>
      </c>
      <c r="C2410" s="27" t="s">
        <v>663</v>
      </c>
      <c r="D2410" s="27" t="s">
        <v>296</v>
      </c>
      <c r="E2410" s="27" t="s">
        <v>670</v>
      </c>
      <c r="F2410" s="27" t="s">
        <v>783</v>
      </c>
      <c r="G2410" s="27" t="s">
        <v>784</v>
      </c>
      <c r="H2410" s="34" t="s">
        <v>14</v>
      </c>
      <c r="I2410" s="34" t="s">
        <v>758</v>
      </c>
      <c r="J2410" s="34" t="str">
        <f t="shared" si="186"/>
        <v>F&amp;IToyota Care Income per vehicle retailed</v>
      </c>
      <c r="K2410" s="34" t="str">
        <f t="shared" si="187"/>
        <v>460Toyota Care Sales - Toyota</v>
      </c>
      <c r="L2410" s="28">
        <f>+SUMIF('TB 4-24'!M:M,$AL2410,'TB 4-24'!G:G)</f>
        <v>0</v>
      </c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>
        <f>+SUMIF('Input Sheet'!$S:$S,$AL2410,'Input Sheet'!C:C)</f>
        <v>0</v>
      </c>
      <c r="Z2410" s="28">
        <f>+SUMIF('Input Sheet'!$S:$S,$AL2410,'Input Sheet'!D:D)</f>
        <v>0</v>
      </c>
      <c r="AA2410" s="28">
        <f>+SUMIF('Input Sheet'!$S:$S,$AL2410,'Input Sheet'!E:E)</f>
        <v>0</v>
      </c>
      <c r="AB2410" s="28">
        <f>+SUMIF('Input Sheet'!$S:$S,$AL2410,'Input Sheet'!F:F)</f>
        <v>0</v>
      </c>
      <c r="AC2410" s="28">
        <f>+SUMIF('Input Sheet'!$S:$S,$AL2410,'Input Sheet'!G:G)</f>
        <v>0</v>
      </c>
      <c r="AD2410" s="28">
        <f>+SUMIF('Input Sheet'!$S:$S,$AL2410,'Input Sheet'!H:H)</f>
        <v>0</v>
      </c>
      <c r="AE2410" s="28">
        <f>+SUMIF('Input Sheet'!$S:$S,$AL2410,'Input Sheet'!I:I)</f>
        <v>0</v>
      </c>
      <c r="AF2410" s="28">
        <f>+SUMIF('Input Sheet'!$S:$S,$AL2410,'Input Sheet'!J:J)</f>
        <v>0</v>
      </c>
      <c r="AG2410" s="28">
        <f>+SUMIF('Input Sheet'!$S:$S,$AL2410,'Input Sheet'!K:K)</f>
        <v>0</v>
      </c>
      <c r="AH2410" s="28">
        <f>+SUMIF('Input Sheet'!$S:$S,$AL2410,'Input Sheet'!L:L)</f>
        <v>0</v>
      </c>
      <c r="AI2410" s="28">
        <f>+SUMIF('Input Sheet'!$S:$S,$AL2410,'Input Sheet'!M:M)</f>
        <v>0</v>
      </c>
      <c r="AJ2410" s="28">
        <f>+SUMIF('Input Sheet'!$S:$S,$AL2410,'Input Sheet'!N:N)</f>
        <v>0</v>
      </c>
      <c r="AK2410" s="28"/>
      <c r="AL2410" s="27" t="str">
        <f t="shared" si="188"/>
        <v>460-3275</v>
      </c>
      <c r="AM2410" s="34" t="str">
        <f t="shared" si="189"/>
        <v>F&amp;I</v>
      </c>
      <c r="AN2410" s="34" t="str">
        <f t="shared" si="190"/>
        <v>F&amp;IToyota Care Income per vehicle retailed</v>
      </c>
      <c r="AO2410" s="35"/>
      <c r="AP2410" s="35"/>
      <c r="AQ2410" s="35"/>
    </row>
    <row r="2411" spans="1:43" x14ac:dyDescent="0.25">
      <c r="A2411" s="27" t="s">
        <v>103</v>
      </c>
      <c r="B2411" s="27" t="s">
        <v>104</v>
      </c>
      <c r="C2411" s="27" t="s">
        <v>671</v>
      </c>
      <c r="D2411" s="27" t="s">
        <v>296</v>
      </c>
      <c r="E2411" s="27" t="s">
        <v>676</v>
      </c>
      <c r="F2411" s="27" t="s">
        <v>783</v>
      </c>
      <c r="G2411" s="27" t="s">
        <v>784</v>
      </c>
      <c r="H2411" s="34" t="s">
        <v>14</v>
      </c>
      <c r="I2411" s="34" t="s">
        <v>758</v>
      </c>
      <c r="J2411" s="34" t="str">
        <f t="shared" si="186"/>
        <v>F&amp;IToyota Care Income per vehicle retailed</v>
      </c>
      <c r="K2411" s="34" t="str">
        <f t="shared" si="187"/>
        <v>360Toyota Care Sales - Toyota</v>
      </c>
      <c r="L2411" s="28">
        <f>+SUMIF('TB 4-24'!M:M,$AL2411,'TB 4-24'!G:G)</f>
        <v>0</v>
      </c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>
        <f>+SUMIF('Input Sheet'!$S:$S,$AL2411,'Input Sheet'!C:C)</f>
        <v>0</v>
      </c>
      <c r="Z2411" s="28">
        <f>+SUMIF('Input Sheet'!$S:$S,$AL2411,'Input Sheet'!D:D)</f>
        <v>0</v>
      </c>
      <c r="AA2411" s="28">
        <f>+SUMIF('Input Sheet'!$S:$S,$AL2411,'Input Sheet'!E:E)</f>
        <v>0</v>
      </c>
      <c r="AB2411" s="28">
        <f>+SUMIF('Input Sheet'!$S:$S,$AL2411,'Input Sheet'!F:F)</f>
        <v>0</v>
      </c>
      <c r="AC2411" s="28">
        <f>+SUMIF('Input Sheet'!$S:$S,$AL2411,'Input Sheet'!G:G)</f>
        <v>0</v>
      </c>
      <c r="AD2411" s="28">
        <f>+SUMIF('Input Sheet'!$S:$S,$AL2411,'Input Sheet'!H:H)</f>
        <v>0</v>
      </c>
      <c r="AE2411" s="28">
        <f>+SUMIF('Input Sheet'!$S:$S,$AL2411,'Input Sheet'!I:I)</f>
        <v>0</v>
      </c>
      <c r="AF2411" s="28">
        <f>+SUMIF('Input Sheet'!$S:$S,$AL2411,'Input Sheet'!J:J)</f>
        <v>0</v>
      </c>
      <c r="AG2411" s="28">
        <f>+SUMIF('Input Sheet'!$S:$S,$AL2411,'Input Sheet'!K:K)</f>
        <v>0</v>
      </c>
      <c r="AH2411" s="28">
        <f>+SUMIF('Input Sheet'!$S:$S,$AL2411,'Input Sheet'!L:L)</f>
        <v>0</v>
      </c>
      <c r="AI2411" s="28">
        <f>+SUMIF('Input Sheet'!$S:$S,$AL2411,'Input Sheet'!M:M)</f>
        <v>0</v>
      </c>
      <c r="AJ2411" s="28">
        <f>+SUMIF('Input Sheet'!$S:$S,$AL2411,'Input Sheet'!N:N)</f>
        <v>0</v>
      </c>
      <c r="AK2411" s="28"/>
      <c r="AL2411" s="27" t="str">
        <f t="shared" si="188"/>
        <v>360-3275</v>
      </c>
      <c r="AM2411" s="34" t="str">
        <f t="shared" si="189"/>
        <v>F&amp;I</v>
      </c>
      <c r="AN2411" s="34" t="str">
        <f t="shared" si="190"/>
        <v>F&amp;IToyota Care Income per vehicle retailed</v>
      </c>
      <c r="AO2411" s="35"/>
      <c r="AP2411" s="35"/>
      <c r="AQ2411" s="35"/>
    </row>
    <row r="2412" spans="1:43" x14ac:dyDescent="0.25">
      <c r="A2412" s="27" t="s">
        <v>103</v>
      </c>
      <c r="B2412" s="27" t="s">
        <v>104</v>
      </c>
      <c r="C2412" s="27" t="s">
        <v>657</v>
      </c>
      <c r="D2412" s="27" t="s">
        <v>296</v>
      </c>
      <c r="E2412" s="27" t="s">
        <v>662</v>
      </c>
      <c r="F2412" s="27" t="s">
        <v>783</v>
      </c>
      <c r="G2412" s="27" t="s">
        <v>784</v>
      </c>
      <c r="H2412" s="34" t="s">
        <v>14</v>
      </c>
      <c r="I2412" s="34" t="s">
        <v>758</v>
      </c>
      <c r="J2412" s="34" t="str">
        <f t="shared" si="186"/>
        <v>F&amp;IToyota Care Income per vehicle retailed</v>
      </c>
      <c r="K2412" s="34" t="str">
        <f t="shared" si="187"/>
        <v>260Toyota Care Sales - Toyota</v>
      </c>
      <c r="L2412" s="28">
        <f>+SUMIF('TB 4-24'!M:M,$AL2412,'TB 4-24'!G:G)</f>
        <v>0</v>
      </c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>
        <f>+SUMIF('Input Sheet'!$S:$S,$AL2412,'Input Sheet'!C:C)</f>
        <v>0</v>
      </c>
      <c r="Z2412" s="28">
        <f>+SUMIF('Input Sheet'!$S:$S,$AL2412,'Input Sheet'!D:D)</f>
        <v>0</v>
      </c>
      <c r="AA2412" s="28">
        <f>+SUMIF('Input Sheet'!$S:$S,$AL2412,'Input Sheet'!E:E)</f>
        <v>0</v>
      </c>
      <c r="AB2412" s="28">
        <f>+SUMIF('Input Sheet'!$S:$S,$AL2412,'Input Sheet'!F:F)</f>
        <v>0</v>
      </c>
      <c r="AC2412" s="28">
        <f>+SUMIF('Input Sheet'!$S:$S,$AL2412,'Input Sheet'!G:G)</f>
        <v>0</v>
      </c>
      <c r="AD2412" s="28">
        <f>+SUMIF('Input Sheet'!$S:$S,$AL2412,'Input Sheet'!H:H)</f>
        <v>0</v>
      </c>
      <c r="AE2412" s="28">
        <f>+SUMIF('Input Sheet'!$S:$S,$AL2412,'Input Sheet'!I:I)</f>
        <v>0</v>
      </c>
      <c r="AF2412" s="28">
        <f>+SUMIF('Input Sheet'!$S:$S,$AL2412,'Input Sheet'!J:J)</f>
        <v>0</v>
      </c>
      <c r="AG2412" s="28">
        <f>+SUMIF('Input Sheet'!$S:$S,$AL2412,'Input Sheet'!K:K)</f>
        <v>0</v>
      </c>
      <c r="AH2412" s="28">
        <f>+SUMIF('Input Sheet'!$S:$S,$AL2412,'Input Sheet'!L:L)</f>
        <v>0</v>
      </c>
      <c r="AI2412" s="28">
        <f>+SUMIF('Input Sheet'!$S:$S,$AL2412,'Input Sheet'!M:M)</f>
        <v>0</v>
      </c>
      <c r="AJ2412" s="28">
        <f>+SUMIF('Input Sheet'!$S:$S,$AL2412,'Input Sheet'!N:N)</f>
        <v>0</v>
      </c>
      <c r="AK2412" s="28"/>
      <c r="AL2412" s="27" t="str">
        <f t="shared" si="188"/>
        <v>260-3275</v>
      </c>
      <c r="AM2412" s="34" t="str">
        <f t="shared" si="189"/>
        <v>F&amp;I</v>
      </c>
      <c r="AN2412" s="34" t="str">
        <f t="shared" si="190"/>
        <v>F&amp;IToyota Care Income per vehicle retailed</v>
      </c>
      <c r="AO2412" s="35"/>
      <c r="AP2412" s="35"/>
      <c r="AQ2412" s="35"/>
    </row>
    <row r="2413" spans="1:43" x14ac:dyDescent="0.25">
      <c r="A2413" s="27" t="s">
        <v>103</v>
      </c>
      <c r="B2413" s="27" t="s">
        <v>104</v>
      </c>
      <c r="C2413" s="27" t="s">
        <v>104</v>
      </c>
      <c r="D2413" s="27" t="s">
        <v>296</v>
      </c>
      <c r="E2413" s="27" t="s">
        <v>679</v>
      </c>
      <c r="F2413" s="27" t="s">
        <v>783</v>
      </c>
      <c r="G2413" s="27" t="s">
        <v>784</v>
      </c>
      <c r="H2413" s="34" t="s">
        <v>14</v>
      </c>
      <c r="I2413" s="34" t="s">
        <v>758</v>
      </c>
      <c r="J2413" s="34" t="str">
        <f t="shared" si="186"/>
        <v>F&amp;IToyota Care Income per vehicle retailed</v>
      </c>
      <c r="K2413" s="34" t="str">
        <f t="shared" si="187"/>
        <v>160Toyota Care Sales - Toyota</v>
      </c>
      <c r="L2413" s="28">
        <f>+SUMIF('TB 4-24'!M:M,$AL2413,'TB 4-24'!G:G)</f>
        <v>0</v>
      </c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>
        <f>+SUMIF('Input Sheet'!$S:$S,$AL2413,'Input Sheet'!C:C)</f>
        <v>0</v>
      </c>
      <c r="Z2413" s="28">
        <f>+SUMIF('Input Sheet'!$S:$S,$AL2413,'Input Sheet'!D:D)</f>
        <v>0</v>
      </c>
      <c r="AA2413" s="28">
        <f>+SUMIF('Input Sheet'!$S:$S,$AL2413,'Input Sheet'!E:E)</f>
        <v>0</v>
      </c>
      <c r="AB2413" s="28">
        <f>+SUMIF('Input Sheet'!$S:$S,$AL2413,'Input Sheet'!F:F)</f>
        <v>0</v>
      </c>
      <c r="AC2413" s="28">
        <f>+SUMIF('Input Sheet'!$S:$S,$AL2413,'Input Sheet'!G:G)</f>
        <v>0</v>
      </c>
      <c r="AD2413" s="28">
        <f>+SUMIF('Input Sheet'!$S:$S,$AL2413,'Input Sheet'!H:H)</f>
        <v>0</v>
      </c>
      <c r="AE2413" s="28">
        <f>+SUMIF('Input Sheet'!$S:$S,$AL2413,'Input Sheet'!I:I)</f>
        <v>0</v>
      </c>
      <c r="AF2413" s="28">
        <f>+SUMIF('Input Sheet'!$S:$S,$AL2413,'Input Sheet'!J:J)</f>
        <v>0</v>
      </c>
      <c r="AG2413" s="28">
        <f>+SUMIF('Input Sheet'!$S:$S,$AL2413,'Input Sheet'!K:K)</f>
        <v>0</v>
      </c>
      <c r="AH2413" s="28">
        <f>+SUMIF('Input Sheet'!$S:$S,$AL2413,'Input Sheet'!L:L)</f>
        <v>0</v>
      </c>
      <c r="AI2413" s="28">
        <f>+SUMIF('Input Sheet'!$S:$S,$AL2413,'Input Sheet'!M:M)</f>
        <v>0</v>
      </c>
      <c r="AJ2413" s="28">
        <f>+SUMIF('Input Sheet'!$S:$S,$AL2413,'Input Sheet'!N:N)</f>
        <v>0</v>
      </c>
      <c r="AK2413" s="28"/>
      <c r="AL2413" s="27" t="str">
        <f t="shared" si="188"/>
        <v>160-3275</v>
      </c>
      <c r="AM2413" s="34" t="str">
        <f t="shared" si="189"/>
        <v>F&amp;I</v>
      </c>
      <c r="AN2413" s="34" t="str">
        <f t="shared" si="190"/>
        <v>F&amp;IToyota Care Income per vehicle retailed</v>
      </c>
      <c r="AO2413" s="35"/>
      <c r="AP2413" s="35"/>
      <c r="AQ2413" s="35"/>
    </row>
    <row r="2414" spans="1:43" x14ac:dyDescent="0.25">
      <c r="A2414" s="27" t="s">
        <v>103</v>
      </c>
      <c r="B2414" s="27" t="s">
        <v>104</v>
      </c>
      <c r="C2414" s="27" t="s">
        <v>657</v>
      </c>
      <c r="D2414" s="27" t="s">
        <v>297</v>
      </c>
      <c r="E2414" s="27" t="s">
        <v>662</v>
      </c>
      <c r="F2414" s="27" t="s">
        <v>783</v>
      </c>
      <c r="G2414" s="27" t="s">
        <v>784</v>
      </c>
      <c r="H2414" s="34" t="s">
        <v>14</v>
      </c>
      <c r="I2414" s="34" t="s">
        <v>758</v>
      </c>
      <c r="J2414" s="34" t="str">
        <f t="shared" si="186"/>
        <v>F&amp;IToyota Care Income per vehicle retailed</v>
      </c>
      <c r="K2414" s="34" t="str">
        <f t="shared" si="187"/>
        <v>260Toyota Care Sales - Toyota</v>
      </c>
      <c r="L2414" s="28">
        <f>+SUMIF('TB 4-24'!M:M,$AL2414,'TB 4-24'!G:G)</f>
        <v>0</v>
      </c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>
        <f>+SUMIF('Input Sheet'!$S:$S,$AL2414,'Input Sheet'!C:C)</f>
        <v>0</v>
      </c>
      <c r="Z2414" s="28">
        <f>+SUMIF('Input Sheet'!$S:$S,$AL2414,'Input Sheet'!D:D)</f>
        <v>0</v>
      </c>
      <c r="AA2414" s="28">
        <f>+SUMIF('Input Sheet'!$S:$S,$AL2414,'Input Sheet'!E:E)</f>
        <v>0</v>
      </c>
      <c r="AB2414" s="28">
        <f>+SUMIF('Input Sheet'!$S:$S,$AL2414,'Input Sheet'!F:F)</f>
        <v>0</v>
      </c>
      <c r="AC2414" s="28">
        <f>+SUMIF('Input Sheet'!$S:$S,$AL2414,'Input Sheet'!G:G)</f>
        <v>0</v>
      </c>
      <c r="AD2414" s="28">
        <f>+SUMIF('Input Sheet'!$S:$S,$AL2414,'Input Sheet'!H:H)</f>
        <v>0</v>
      </c>
      <c r="AE2414" s="28">
        <f>+SUMIF('Input Sheet'!$S:$S,$AL2414,'Input Sheet'!I:I)</f>
        <v>0</v>
      </c>
      <c r="AF2414" s="28">
        <f>+SUMIF('Input Sheet'!$S:$S,$AL2414,'Input Sheet'!J:J)</f>
        <v>0</v>
      </c>
      <c r="AG2414" s="28">
        <f>+SUMIF('Input Sheet'!$S:$S,$AL2414,'Input Sheet'!K:K)</f>
        <v>0</v>
      </c>
      <c r="AH2414" s="28">
        <f>+SUMIF('Input Sheet'!$S:$S,$AL2414,'Input Sheet'!L:L)</f>
        <v>0</v>
      </c>
      <c r="AI2414" s="28">
        <f>+SUMIF('Input Sheet'!$S:$S,$AL2414,'Input Sheet'!M:M)</f>
        <v>0</v>
      </c>
      <c r="AJ2414" s="28">
        <f>+SUMIF('Input Sheet'!$S:$S,$AL2414,'Input Sheet'!N:N)</f>
        <v>0</v>
      </c>
      <c r="AK2414" s="28"/>
      <c r="AL2414" s="27" t="str">
        <f t="shared" si="188"/>
        <v>260-3276</v>
      </c>
      <c r="AM2414" s="34" t="str">
        <f t="shared" si="189"/>
        <v>F&amp;I</v>
      </c>
      <c r="AN2414" s="34" t="str">
        <f t="shared" si="190"/>
        <v>F&amp;IToyota Care Income per vehicle retailed</v>
      </c>
      <c r="AO2414" s="35"/>
      <c r="AP2414" s="35"/>
      <c r="AQ2414" s="35"/>
    </row>
    <row r="2415" spans="1:43" x14ac:dyDescent="0.25">
      <c r="A2415" s="27" t="s">
        <v>103</v>
      </c>
      <c r="B2415" s="27" t="s">
        <v>104</v>
      </c>
      <c r="C2415" s="27" t="s">
        <v>663</v>
      </c>
      <c r="D2415" s="27" t="s">
        <v>297</v>
      </c>
      <c r="E2415" s="27" t="s">
        <v>670</v>
      </c>
      <c r="F2415" s="27" t="s">
        <v>783</v>
      </c>
      <c r="G2415" s="27" t="s">
        <v>784</v>
      </c>
      <c r="H2415" s="34" t="s">
        <v>14</v>
      </c>
      <c r="I2415" s="34" t="s">
        <v>758</v>
      </c>
      <c r="J2415" s="34" t="str">
        <f t="shared" si="186"/>
        <v>F&amp;IToyota Care Income per vehicle retailed</v>
      </c>
      <c r="K2415" s="34" t="str">
        <f t="shared" si="187"/>
        <v>460Toyota Care Sales - Toyota</v>
      </c>
      <c r="L2415" s="28">
        <f>+SUMIF('TB 4-24'!M:M,$AL2415,'TB 4-24'!G:G)</f>
        <v>0</v>
      </c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>
        <f>+SUMIF('Input Sheet'!$S:$S,$AL2415,'Input Sheet'!C:C)</f>
        <v>0</v>
      </c>
      <c r="Z2415" s="28">
        <f>+SUMIF('Input Sheet'!$S:$S,$AL2415,'Input Sheet'!D:D)</f>
        <v>0</v>
      </c>
      <c r="AA2415" s="28">
        <f>+SUMIF('Input Sheet'!$S:$S,$AL2415,'Input Sheet'!E:E)</f>
        <v>0</v>
      </c>
      <c r="AB2415" s="28">
        <f>+SUMIF('Input Sheet'!$S:$S,$AL2415,'Input Sheet'!F:F)</f>
        <v>0</v>
      </c>
      <c r="AC2415" s="28">
        <f>+SUMIF('Input Sheet'!$S:$S,$AL2415,'Input Sheet'!G:G)</f>
        <v>0</v>
      </c>
      <c r="AD2415" s="28">
        <f>+SUMIF('Input Sheet'!$S:$S,$AL2415,'Input Sheet'!H:H)</f>
        <v>0</v>
      </c>
      <c r="AE2415" s="28">
        <f>+SUMIF('Input Sheet'!$S:$S,$AL2415,'Input Sheet'!I:I)</f>
        <v>0</v>
      </c>
      <c r="AF2415" s="28">
        <f>+SUMIF('Input Sheet'!$S:$S,$AL2415,'Input Sheet'!J:J)</f>
        <v>0</v>
      </c>
      <c r="AG2415" s="28">
        <f>+SUMIF('Input Sheet'!$S:$S,$AL2415,'Input Sheet'!K:K)</f>
        <v>0</v>
      </c>
      <c r="AH2415" s="28">
        <f>+SUMIF('Input Sheet'!$S:$S,$AL2415,'Input Sheet'!L:L)</f>
        <v>0</v>
      </c>
      <c r="AI2415" s="28">
        <f>+SUMIF('Input Sheet'!$S:$S,$AL2415,'Input Sheet'!M:M)</f>
        <v>0</v>
      </c>
      <c r="AJ2415" s="28">
        <f>+SUMIF('Input Sheet'!$S:$S,$AL2415,'Input Sheet'!N:N)</f>
        <v>0</v>
      </c>
      <c r="AK2415" s="28"/>
      <c r="AL2415" s="27" t="str">
        <f t="shared" si="188"/>
        <v>460-3276</v>
      </c>
      <c r="AM2415" s="34" t="str">
        <f t="shared" si="189"/>
        <v>F&amp;I</v>
      </c>
      <c r="AN2415" s="34" t="str">
        <f t="shared" si="190"/>
        <v>F&amp;IToyota Care Income per vehicle retailed</v>
      </c>
      <c r="AO2415" s="35"/>
      <c r="AP2415" s="35"/>
      <c r="AQ2415" s="35"/>
    </row>
    <row r="2416" spans="1:43" x14ac:dyDescent="0.25">
      <c r="A2416" s="27" t="s">
        <v>103</v>
      </c>
      <c r="B2416" s="27" t="s">
        <v>104</v>
      </c>
      <c r="C2416" s="27" t="s">
        <v>671</v>
      </c>
      <c r="D2416" s="27" t="s">
        <v>297</v>
      </c>
      <c r="E2416" s="27" t="s">
        <v>676</v>
      </c>
      <c r="F2416" s="27" t="s">
        <v>783</v>
      </c>
      <c r="G2416" s="27" t="s">
        <v>784</v>
      </c>
      <c r="H2416" s="34" t="s">
        <v>14</v>
      </c>
      <c r="I2416" s="34" t="s">
        <v>758</v>
      </c>
      <c r="J2416" s="34" t="str">
        <f t="shared" si="186"/>
        <v>F&amp;IToyota Care Income per vehicle retailed</v>
      </c>
      <c r="K2416" s="34" t="str">
        <f t="shared" si="187"/>
        <v>360Toyota Care Sales - Toyota</v>
      </c>
      <c r="L2416" s="28">
        <f>+SUMIF('TB 4-24'!M:M,$AL2416,'TB 4-24'!G:G)</f>
        <v>0</v>
      </c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>
        <f>+SUMIF('Input Sheet'!$S:$S,$AL2416,'Input Sheet'!C:C)</f>
        <v>0</v>
      </c>
      <c r="Z2416" s="28">
        <f>+SUMIF('Input Sheet'!$S:$S,$AL2416,'Input Sheet'!D:D)</f>
        <v>0</v>
      </c>
      <c r="AA2416" s="28">
        <f>+SUMIF('Input Sheet'!$S:$S,$AL2416,'Input Sheet'!E:E)</f>
        <v>0</v>
      </c>
      <c r="AB2416" s="28">
        <f>+SUMIF('Input Sheet'!$S:$S,$AL2416,'Input Sheet'!F:F)</f>
        <v>0</v>
      </c>
      <c r="AC2416" s="28">
        <f>+SUMIF('Input Sheet'!$S:$S,$AL2416,'Input Sheet'!G:G)</f>
        <v>0</v>
      </c>
      <c r="AD2416" s="28">
        <f>+SUMIF('Input Sheet'!$S:$S,$AL2416,'Input Sheet'!H:H)</f>
        <v>0</v>
      </c>
      <c r="AE2416" s="28">
        <f>+SUMIF('Input Sheet'!$S:$S,$AL2416,'Input Sheet'!I:I)</f>
        <v>0</v>
      </c>
      <c r="AF2416" s="28">
        <f>+SUMIF('Input Sheet'!$S:$S,$AL2416,'Input Sheet'!J:J)</f>
        <v>0</v>
      </c>
      <c r="AG2416" s="28">
        <f>+SUMIF('Input Sheet'!$S:$S,$AL2416,'Input Sheet'!K:K)</f>
        <v>0</v>
      </c>
      <c r="AH2416" s="28">
        <f>+SUMIF('Input Sheet'!$S:$S,$AL2416,'Input Sheet'!L:L)</f>
        <v>0</v>
      </c>
      <c r="AI2416" s="28">
        <f>+SUMIF('Input Sheet'!$S:$S,$AL2416,'Input Sheet'!M:M)</f>
        <v>0</v>
      </c>
      <c r="AJ2416" s="28">
        <f>+SUMIF('Input Sheet'!$S:$S,$AL2416,'Input Sheet'!N:N)</f>
        <v>0</v>
      </c>
      <c r="AK2416" s="28"/>
      <c r="AL2416" s="27" t="str">
        <f t="shared" si="188"/>
        <v>360-3276</v>
      </c>
      <c r="AM2416" s="34" t="str">
        <f t="shared" si="189"/>
        <v>F&amp;I</v>
      </c>
      <c r="AN2416" s="34" t="str">
        <f t="shared" si="190"/>
        <v>F&amp;IToyota Care Income per vehicle retailed</v>
      </c>
      <c r="AO2416" s="35"/>
      <c r="AP2416" s="35"/>
      <c r="AQ2416" s="35"/>
    </row>
    <row r="2417" spans="1:43" x14ac:dyDescent="0.25">
      <c r="A2417" s="27" t="s">
        <v>103</v>
      </c>
      <c r="B2417" s="27" t="s">
        <v>104</v>
      </c>
      <c r="C2417" s="27" t="s">
        <v>104</v>
      </c>
      <c r="D2417" s="27" t="s">
        <v>297</v>
      </c>
      <c r="E2417" s="27" t="s">
        <v>679</v>
      </c>
      <c r="F2417" s="27" t="s">
        <v>783</v>
      </c>
      <c r="G2417" s="27" t="s">
        <v>784</v>
      </c>
      <c r="H2417" s="34" t="s">
        <v>14</v>
      </c>
      <c r="I2417" s="34" t="s">
        <v>758</v>
      </c>
      <c r="J2417" s="34" t="str">
        <f t="shared" si="186"/>
        <v>F&amp;IToyota Care Income per vehicle retailed</v>
      </c>
      <c r="K2417" s="34" t="str">
        <f t="shared" si="187"/>
        <v>160Toyota Care Sales - Toyota</v>
      </c>
      <c r="L2417" s="28">
        <f>+SUMIF('TB 4-24'!M:M,$AL2417,'TB 4-24'!G:G)</f>
        <v>0</v>
      </c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>
        <f>+SUMIF('Input Sheet'!$S:$S,$AL2417,'Input Sheet'!C:C)</f>
        <v>0</v>
      </c>
      <c r="Z2417" s="28">
        <f>+SUMIF('Input Sheet'!$S:$S,$AL2417,'Input Sheet'!D:D)</f>
        <v>0</v>
      </c>
      <c r="AA2417" s="28">
        <f>+SUMIF('Input Sheet'!$S:$S,$AL2417,'Input Sheet'!E:E)</f>
        <v>0</v>
      </c>
      <c r="AB2417" s="28">
        <f>+SUMIF('Input Sheet'!$S:$S,$AL2417,'Input Sheet'!F:F)</f>
        <v>0</v>
      </c>
      <c r="AC2417" s="28">
        <f>+SUMIF('Input Sheet'!$S:$S,$AL2417,'Input Sheet'!G:G)</f>
        <v>0</v>
      </c>
      <c r="AD2417" s="28">
        <f>+SUMIF('Input Sheet'!$S:$S,$AL2417,'Input Sheet'!H:H)</f>
        <v>0</v>
      </c>
      <c r="AE2417" s="28">
        <f>+SUMIF('Input Sheet'!$S:$S,$AL2417,'Input Sheet'!I:I)</f>
        <v>0</v>
      </c>
      <c r="AF2417" s="28">
        <f>+SUMIF('Input Sheet'!$S:$S,$AL2417,'Input Sheet'!J:J)</f>
        <v>0</v>
      </c>
      <c r="AG2417" s="28">
        <f>+SUMIF('Input Sheet'!$S:$S,$AL2417,'Input Sheet'!K:K)</f>
        <v>0</v>
      </c>
      <c r="AH2417" s="28">
        <f>+SUMIF('Input Sheet'!$S:$S,$AL2417,'Input Sheet'!L:L)</f>
        <v>0</v>
      </c>
      <c r="AI2417" s="28">
        <f>+SUMIF('Input Sheet'!$S:$S,$AL2417,'Input Sheet'!M:M)</f>
        <v>0</v>
      </c>
      <c r="AJ2417" s="28">
        <f>+SUMIF('Input Sheet'!$S:$S,$AL2417,'Input Sheet'!N:N)</f>
        <v>0</v>
      </c>
      <c r="AK2417" s="28"/>
      <c r="AL2417" s="27" t="str">
        <f t="shared" si="188"/>
        <v>160-3276</v>
      </c>
      <c r="AM2417" s="34" t="str">
        <f t="shared" si="189"/>
        <v>F&amp;I</v>
      </c>
      <c r="AN2417" s="34" t="str">
        <f t="shared" si="190"/>
        <v>F&amp;IToyota Care Income per vehicle retailed</v>
      </c>
      <c r="AO2417" s="35"/>
      <c r="AP2417" s="35"/>
      <c r="AQ2417" s="35"/>
    </row>
    <row r="2418" spans="1:43" x14ac:dyDescent="0.25">
      <c r="A2418" s="27" t="s">
        <v>103</v>
      </c>
      <c r="B2418" s="27" t="s">
        <v>104</v>
      </c>
      <c r="C2418" s="27" t="s">
        <v>104</v>
      </c>
      <c r="D2418" s="27" t="s">
        <v>298</v>
      </c>
      <c r="E2418" s="27" t="s">
        <v>679</v>
      </c>
      <c r="F2418" s="27" t="s">
        <v>783</v>
      </c>
      <c r="G2418" s="27" t="s">
        <v>784</v>
      </c>
      <c r="H2418" s="34" t="s">
        <v>14</v>
      </c>
      <c r="I2418" s="34" t="s">
        <v>758</v>
      </c>
      <c r="J2418" s="34" t="str">
        <f t="shared" si="186"/>
        <v>F&amp;IToyota Care Income per vehicle retailed</v>
      </c>
      <c r="K2418" s="34" t="str">
        <f t="shared" si="187"/>
        <v>160Toyota Care Sales - Toyota</v>
      </c>
      <c r="L2418" s="28">
        <f>+SUMIF('TB 4-24'!M:M,$AL2418,'TB 4-24'!G:G)</f>
        <v>0</v>
      </c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>
        <f>+SUMIF('Input Sheet'!$S:$S,$AL2418,'Input Sheet'!C:C)</f>
        <v>0</v>
      </c>
      <c r="Z2418" s="28">
        <f>+SUMIF('Input Sheet'!$S:$S,$AL2418,'Input Sheet'!D:D)</f>
        <v>0</v>
      </c>
      <c r="AA2418" s="28">
        <f>+SUMIF('Input Sheet'!$S:$S,$AL2418,'Input Sheet'!E:E)</f>
        <v>0</v>
      </c>
      <c r="AB2418" s="28">
        <f>+SUMIF('Input Sheet'!$S:$S,$AL2418,'Input Sheet'!F:F)</f>
        <v>0</v>
      </c>
      <c r="AC2418" s="28">
        <f>+SUMIF('Input Sheet'!$S:$S,$AL2418,'Input Sheet'!G:G)</f>
        <v>0</v>
      </c>
      <c r="AD2418" s="28">
        <f>+SUMIF('Input Sheet'!$S:$S,$AL2418,'Input Sheet'!H:H)</f>
        <v>0</v>
      </c>
      <c r="AE2418" s="28">
        <f>+SUMIF('Input Sheet'!$S:$S,$AL2418,'Input Sheet'!I:I)</f>
        <v>0</v>
      </c>
      <c r="AF2418" s="28">
        <f>+SUMIF('Input Sheet'!$S:$S,$AL2418,'Input Sheet'!J:J)</f>
        <v>0</v>
      </c>
      <c r="AG2418" s="28">
        <f>+SUMIF('Input Sheet'!$S:$S,$AL2418,'Input Sheet'!K:K)</f>
        <v>0</v>
      </c>
      <c r="AH2418" s="28">
        <f>+SUMIF('Input Sheet'!$S:$S,$AL2418,'Input Sheet'!L:L)</f>
        <v>0</v>
      </c>
      <c r="AI2418" s="28">
        <f>+SUMIF('Input Sheet'!$S:$S,$AL2418,'Input Sheet'!M:M)</f>
        <v>0</v>
      </c>
      <c r="AJ2418" s="28">
        <f>+SUMIF('Input Sheet'!$S:$S,$AL2418,'Input Sheet'!N:N)</f>
        <v>0</v>
      </c>
      <c r="AK2418" s="28"/>
      <c r="AL2418" s="27" t="str">
        <f t="shared" si="188"/>
        <v>160-3280</v>
      </c>
      <c r="AM2418" s="34" t="str">
        <f t="shared" si="189"/>
        <v>F&amp;I</v>
      </c>
      <c r="AN2418" s="34" t="str">
        <f t="shared" si="190"/>
        <v>F&amp;IToyota Care Income per vehicle retailed</v>
      </c>
      <c r="AO2418" s="35"/>
      <c r="AP2418" s="35"/>
      <c r="AQ2418" s="35"/>
    </row>
    <row r="2419" spans="1:43" x14ac:dyDescent="0.25">
      <c r="A2419" s="27" t="s">
        <v>103</v>
      </c>
      <c r="B2419" s="27" t="s">
        <v>104</v>
      </c>
      <c r="C2419" s="27" t="s">
        <v>657</v>
      </c>
      <c r="D2419" s="27" t="s">
        <v>298</v>
      </c>
      <c r="E2419" s="27" t="s">
        <v>662</v>
      </c>
      <c r="F2419" s="27" t="s">
        <v>783</v>
      </c>
      <c r="G2419" s="27" t="s">
        <v>784</v>
      </c>
      <c r="H2419" s="34" t="s">
        <v>14</v>
      </c>
      <c r="I2419" s="34" t="s">
        <v>758</v>
      </c>
      <c r="J2419" s="34" t="str">
        <f t="shared" si="186"/>
        <v>F&amp;IToyota Care Income per vehicle retailed</v>
      </c>
      <c r="K2419" s="34" t="str">
        <f t="shared" si="187"/>
        <v>260Toyota Care Sales - Toyota</v>
      </c>
      <c r="L2419" s="28">
        <f>+SUMIF('TB 4-24'!M:M,$AL2419,'TB 4-24'!G:G)</f>
        <v>0</v>
      </c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>
        <f>+SUMIF('Input Sheet'!$S:$S,$AL2419,'Input Sheet'!C:C)</f>
        <v>0</v>
      </c>
      <c r="Z2419" s="28">
        <f>+SUMIF('Input Sheet'!$S:$S,$AL2419,'Input Sheet'!D:D)</f>
        <v>0</v>
      </c>
      <c r="AA2419" s="28">
        <f>+SUMIF('Input Sheet'!$S:$S,$AL2419,'Input Sheet'!E:E)</f>
        <v>0</v>
      </c>
      <c r="AB2419" s="28">
        <f>+SUMIF('Input Sheet'!$S:$S,$AL2419,'Input Sheet'!F:F)</f>
        <v>0</v>
      </c>
      <c r="AC2419" s="28">
        <f>+SUMIF('Input Sheet'!$S:$S,$AL2419,'Input Sheet'!G:G)</f>
        <v>0</v>
      </c>
      <c r="AD2419" s="28">
        <f>+SUMIF('Input Sheet'!$S:$S,$AL2419,'Input Sheet'!H:H)</f>
        <v>0</v>
      </c>
      <c r="AE2419" s="28">
        <f>+SUMIF('Input Sheet'!$S:$S,$AL2419,'Input Sheet'!I:I)</f>
        <v>0</v>
      </c>
      <c r="AF2419" s="28">
        <f>+SUMIF('Input Sheet'!$S:$S,$AL2419,'Input Sheet'!J:J)</f>
        <v>0</v>
      </c>
      <c r="AG2419" s="28">
        <f>+SUMIF('Input Sheet'!$S:$S,$AL2419,'Input Sheet'!K:K)</f>
        <v>0</v>
      </c>
      <c r="AH2419" s="28">
        <f>+SUMIF('Input Sheet'!$S:$S,$AL2419,'Input Sheet'!L:L)</f>
        <v>0</v>
      </c>
      <c r="AI2419" s="28">
        <f>+SUMIF('Input Sheet'!$S:$S,$AL2419,'Input Sheet'!M:M)</f>
        <v>0</v>
      </c>
      <c r="AJ2419" s="28">
        <f>+SUMIF('Input Sheet'!$S:$S,$AL2419,'Input Sheet'!N:N)</f>
        <v>0</v>
      </c>
      <c r="AK2419" s="28"/>
      <c r="AL2419" s="27" t="str">
        <f t="shared" si="188"/>
        <v>260-3280</v>
      </c>
      <c r="AM2419" s="34" t="str">
        <f t="shared" si="189"/>
        <v>F&amp;I</v>
      </c>
      <c r="AN2419" s="34" t="str">
        <f t="shared" si="190"/>
        <v>F&amp;IToyota Care Income per vehicle retailed</v>
      </c>
      <c r="AO2419" s="35"/>
      <c r="AP2419" s="35"/>
      <c r="AQ2419" s="35"/>
    </row>
    <row r="2420" spans="1:43" x14ac:dyDescent="0.25">
      <c r="A2420" s="27" t="s">
        <v>103</v>
      </c>
      <c r="B2420" s="27" t="s">
        <v>104</v>
      </c>
      <c r="C2420" s="27" t="s">
        <v>663</v>
      </c>
      <c r="D2420" s="27" t="s">
        <v>298</v>
      </c>
      <c r="E2420" s="27" t="s">
        <v>670</v>
      </c>
      <c r="F2420" s="27" t="s">
        <v>783</v>
      </c>
      <c r="G2420" s="27" t="s">
        <v>784</v>
      </c>
      <c r="H2420" s="34" t="s">
        <v>14</v>
      </c>
      <c r="I2420" s="34" t="s">
        <v>758</v>
      </c>
      <c r="J2420" s="34" t="str">
        <f t="shared" si="186"/>
        <v>F&amp;IToyota Care Income per vehicle retailed</v>
      </c>
      <c r="K2420" s="34" t="str">
        <f t="shared" si="187"/>
        <v>460Toyota Care Sales - Toyota</v>
      </c>
      <c r="L2420" s="28">
        <f>+SUMIF('TB 4-24'!M:M,$AL2420,'TB 4-24'!G:G)</f>
        <v>0</v>
      </c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>
        <f>+SUMIF('Input Sheet'!$S:$S,$AL2420,'Input Sheet'!C:C)</f>
        <v>0</v>
      </c>
      <c r="Z2420" s="28">
        <f>+SUMIF('Input Sheet'!$S:$S,$AL2420,'Input Sheet'!D:D)</f>
        <v>0</v>
      </c>
      <c r="AA2420" s="28">
        <f>+SUMIF('Input Sheet'!$S:$S,$AL2420,'Input Sheet'!E:E)</f>
        <v>0</v>
      </c>
      <c r="AB2420" s="28">
        <f>+SUMIF('Input Sheet'!$S:$S,$AL2420,'Input Sheet'!F:F)</f>
        <v>0</v>
      </c>
      <c r="AC2420" s="28">
        <f>+SUMIF('Input Sheet'!$S:$S,$AL2420,'Input Sheet'!G:G)</f>
        <v>0</v>
      </c>
      <c r="AD2420" s="28">
        <f>+SUMIF('Input Sheet'!$S:$S,$AL2420,'Input Sheet'!H:H)</f>
        <v>0</v>
      </c>
      <c r="AE2420" s="28">
        <f>+SUMIF('Input Sheet'!$S:$S,$AL2420,'Input Sheet'!I:I)</f>
        <v>0</v>
      </c>
      <c r="AF2420" s="28">
        <f>+SUMIF('Input Sheet'!$S:$S,$AL2420,'Input Sheet'!J:J)</f>
        <v>0</v>
      </c>
      <c r="AG2420" s="28">
        <f>+SUMIF('Input Sheet'!$S:$S,$AL2420,'Input Sheet'!K:K)</f>
        <v>0</v>
      </c>
      <c r="AH2420" s="28">
        <f>+SUMIF('Input Sheet'!$S:$S,$AL2420,'Input Sheet'!L:L)</f>
        <v>0</v>
      </c>
      <c r="AI2420" s="28">
        <f>+SUMIF('Input Sheet'!$S:$S,$AL2420,'Input Sheet'!M:M)</f>
        <v>0</v>
      </c>
      <c r="AJ2420" s="28">
        <f>+SUMIF('Input Sheet'!$S:$S,$AL2420,'Input Sheet'!N:N)</f>
        <v>0</v>
      </c>
      <c r="AK2420" s="28"/>
      <c r="AL2420" s="27" t="str">
        <f t="shared" si="188"/>
        <v>460-3280</v>
      </c>
      <c r="AM2420" s="34" t="str">
        <f t="shared" si="189"/>
        <v>F&amp;I</v>
      </c>
      <c r="AN2420" s="34" t="str">
        <f t="shared" si="190"/>
        <v>F&amp;IToyota Care Income per vehicle retailed</v>
      </c>
      <c r="AO2420" s="35"/>
      <c r="AP2420" s="35"/>
      <c r="AQ2420" s="35"/>
    </row>
    <row r="2421" spans="1:43" x14ac:dyDescent="0.25">
      <c r="A2421" s="27" t="s">
        <v>103</v>
      </c>
      <c r="B2421" s="27" t="s">
        <v>104</v>
      </c>
      <c r="C2421" s="27" t="s">
        <v>671</v>
      </c>
      <c r="D2421" s="27" t="s">
        <v>298</v>
      </c>
      <c r="E2421" s="27" t="s">
        <v>676</v>
      </c>
      <c r="F2421" s="27" t="s">
        <v>783</v>
      </c>
      <c r="G2421" s="27" t="s">
        <v>784</v>
      </c>
      <c r="H2421" s="34" t="s">
        <v>14</v>
      </c>
      <c r="I2421" s="34" t="s">
        <v>758</v>
      </c>
      <c r="J2421" s="34" t="str">
        <f t="shared" si="186"/>
        <v>F&amp;IToyota Care Income per vehicle retailed</v>
      </c>
      <c r="K2421" s="34" t="str">
        <f t="shared" si="187"/>
        <v>360Toyota Care Sales - Toyota</v>
      </c>
      <c r="L2421" s="28">
        <f>+SUMIF('TB 4-24'!M:M,$AL2421,'TB 4-24'!G:G)</f>
        <v>0</v>
      </c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>
        <f>+SUMIF('Input Sheet'!$S:$S,$AL2421,'Input Sheet'!C:C)</f>
        <v>0</v>
      </c>
      <c r="Z2421" s="28">
        <f>+SUMIF('Input Sheet'!$S:$S,$AL2421,'Input Sheet'!D:D)</f>
        <v>0</v>
      </c>
      <c r="AA2421" s="28">
        <f>+SUMIF('Input Sheet'!$S:$S,$AL2421,'Input Sheet'!E:E)</f>
        <v>0</v>
      </c>
      <c r="AB2421" s="28">
        <f>+SUMIF('Input Sheet'!$S:$S,$AL2421,'Input Sheet'!F:F)</f>
        <v>0</v>
      </c>
      <c r="AC2421" s="28">
        <f>+SUMIF('Input Sheet'!$S:$S,$AL2421,'Input Sheet'!G:G)</f>
        <v>0</v>
      </c>
      <c r="AD2421" s="28">
        <f>+SUMIF('Input Sheet'!$S:$S,$AL2421,'Input Sheet'!H:H)</f>
        <v>0</v>
      </c>
      <c r="AE2421" s="28">
        <f>+SUMIF('Input Sheet'!$S:$S,$AL2421,'Input Sheet'!I:I)</f>
        <v>0</v>
      </c>
      <c r="AF2421" s="28">
        <f>+SUMIF('Input Sheet'!$S:$S,$AL2421,'Input Sheet'!J:J)</f>
        <v>0</v>
      </c>
      <c r="AG2421" s="28">
        <f>+SUMIF('Input Sheet'!$S:$S,$AL2421,'Input Sheet'!K:K)</f>
        <v>0</v>
      </c>
      <c r="AH2421" s="28">
        <f>+SUMIF('Input Sheet'!$S:$S,$AL2421,'Input Sheet'!L:L)</f>
        <v>0</v>
      </c>
      <c r="AI2421" s="28">
        <f>+SUMIF('Input Sheet'!$S:$S,$AL2421,'Input Sheet'!M:M)</f>
        <v>0</v>
      </c>
      <c r="AJ2421" s="28">
        <f>+SUMIF('Input Sheet'!$S:$S,$AL2421,'Input Sheet'!N:N)</f>
        <v>0</v>
      </c>
      <c r="AK2421" s="28"/>
      <c r="AL2421" s="27" t="str">
        <f t="shared" si="188"/>
        <v>360-3280</v>
      </c>
      <c r="AM2421" s="34" t="str">
        <f t="shared" si="189"/>
        <v>F&amp;I</v>
      </c>
      <c r="AN2421" s="34" t="str">
        <f t="shared" si="190"/>
        <v>F&amp;IToyota Care Income per vehicle retailed</v>
      </c>
      <c r="AO2421" s="35"/>
      <c r="AP2421" s="35"/>
      <c r="AQ2421" s="35"/>
    </row>
    <row r="2422" spans="1:43" x14ac:dyDescent="0.25">
      <c r="A2422" s="27" t="s">
        <v>103</v>
      </c>
      <c r="B2422" s="27" t="s">
        <v>104</v>
      </c>
      <c r="C2422" s="27" t="s">
        <v>104</v>
      </c>
      <c r="D2422" s="27" t="s">
        <v>298</v>
      </c>
      <c r="E2422" s="27" t="s">
        <v>641</v>
      </c>
      <c r="F2422" s="27" t="s">
        <v>783</v>
      </c>
      <c r="G2422" s="27" t="s">
        <v>784</v>
      </c>
      <c r="H2422" s="34" t="s">
        <v>14</v>
      </c>
      <c r="I2422" s="34" t="s">
        <v>758</v>
      </c>
      <c r="J2422" s="34" t="str">
        <f t="shared" si="186"/>
        <v>F&amp;IToyota Care Income per vehicle retailed</v>
      </c>
      <c r="K2422" s="34" t="str">
        <f t="shared" si="187"/>
        <v>170Toyota Care Sales - Toyota</v>
      </c>
      <c r="L2422" s="28">
        <f>+SUMIF('TB 4-24'!M:M,$AL2422,'TB 4-24'!G:G)</f>
        <v>0</v>
      </c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>
        <f>+SUMIF('Input Sheet'!$S:$S,$AL2422,'Input Sheet'!C:C)</f>
        <v>0</v>
      </c>
      <c r="Z2422" s="28">
        <f>+SUMIF('Input Sheet'!$S:$S,$AL2422,'Input Sheet'!D:D)</f>
        <v>0</v>
      </c>
      <c r="AA2422" s="28">
        <f>+SUMIF('Input Sheet'!$S:$S,$AL2422,'Input Sheet'!E:E)</f>
        <v>0</v>
      </c>
      <c r="AB2422" s="28">
        <f>+SUMIF('Input Sheet'!$S:$S,$AL2422,'Input Sheet'!F:F)</f>
        <v>0</v>
      </c>
      <c r="AC2422" s="28">
        <f>+SUMIF('Input Sheet'!$S:$S,$AL2422,'Input Sheet'!G:G)</f>
        <v>0</v>
      </c>
      <c r="AD2422" s="28">
        <f>+SUMIF('Input Sheet'!$S:$S,$AL2422,'Input Sheet'!H:H)</f>
        <v>0</v>
      </c>
      <c r="AE2422" s="28">
        <f>+SUMIF('Input Sheet'!$S:$S,$AL2422,'Input Sheet'!I:I)</f>
        <v>0</v>
      </c>
      <c r="AF2422" s="28">
        <f>+SUMIF('Input Sheet'!$S:$S,$AL2422,'Input Sheet'!J:J)</f>
        <v>0</v>
      </c>
      <c r="AG2422" s="28">
        <f>+SUMIF('Input Sheet'!$S:$S,$AL2422,'Input Sheet'!K:K)</f>
        <v>0</v>
      </c>
      <c r="AH2422" s="28">
        <f>+SUMIF('Input Sheet'!$S:$S,$AL2422,'Input Sheet'!L:L)</f>
        <v>0</v>
      </c>
      <c r="AI2422" s="28">
        <f>+SUMIF('Input Sheet'!$S:$S,$AL2422,'Input Sheet'!M:M)</f>
        <v>0</v>
      </c>
      <c r="AJ2422" s="28">
        <f>+SUMIF('Input Sheet'!$S:$S,$AL2422,'Input Sheet'!N:N)</f>
        <v>0</v>
      </c>
      <c r="AK2422" s="28"/>
      <c r="AL2422" s="27" t="str">
        <f t="shared" si="188"/>
        <v>170-3280</v>
      </c>
      <c r="AM2422" s="34" t="str">
        <f t="shared" si="189"/>
        <v>F&amp;I</v>
      </c>
      <c r="AN2422" s="34" t="str">
        <f t="shared" si="190"/>
        <v>F&amp;IToyota Care Income per vehicle retailed</v>
      </c>
      <c r="AO2422" s="35"/>
      <c r="AP2422" s="35"/>
      <c r="AQ2422" s="35"/>
    </row>
    <row r="2423" spans="1:43" x14ac:dyDescent="0.25">
      <c r="A2423" s="27" t="s">
        <v>103</v>
      </c>
      <c r="B2423" s="27" t="s">
        <v>104</v>
      </c>
      <c r="C2423" s="27" t="s">
        <v>104</v>
      </c>
      <c r="D2423" s="27" t="s">
        <v>580</v>
      </c>
      <c r="E2423" s="27" t="s">
        <v>641</v>
      </c>
      <c r="F2423" s="27" t="s">
        <v>783</v>
      </c>
      <c r="G2423" s="27" t="s">
        <v>784</v>
      </c>
      <c r="H2423" s="34" t="s">
        <v>14</v>
      </c>
      <c r="I2423" s="34" t="s">
        <v>758</v>
      </c>
      <c r="J2423" s="34" t="str">
        <f t="shared" si="186"/>
        <v>F&amp;IToyota Care Income per vehicle retailed</v>
      </c>
      <c r="K2423" s="34" t="str">
        <f t="shared" si="187"/>
        <v>170Toyota Care Sales - Toyota</v>
      </c>
      <c r="L2423" s="28">
        <f>+SUMIF('TB 4-24'!M:M,$AL2423,'TB 4-24'!G:G)</f>
        <v>0</v>
      </c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>
        <f>+SUMIF('Input Sheet'!$S:$S,$AL2423,'Input Sheet'!C:C)</f>
        <v>0</v>
      </c>
      <c r="Z2423" s="28">
        <f>+SUMIF('Input Sheet'!$S:$S,$AL2423,'Input Sheet'!D:D)</f>
        <v>0</v>
      </c>
      <c r="AA2423" s="28">
        <f>+SUMIF('Input Sheet'!$S:$S,$AL2423,'Input Sheet'!E:E)</f>
        <v>0</v>
      </c>
      <c r="AB2423" s="28">
        <f>+SUMIF('Input Sheet'!$S:$S,$AL2423,'Input Sheet'!F:F)</f>
        <v>0</v>
      </c>
      <c r="AC2423" s="28">
        <f>+SUMIF('Input Sheet'!$S:$S,$AL2423,'Input Sheet'!G:G)</f>
        <v>0</v>
      </c>
      <c r="AD2423" s="28">
        <f>+SUMIF('Input Sheet'!$S:$S,$AL2423,'Input Sheet'!H:H)</f>
        <v>0</v>
      </c>
      <c r="AE2423" s="28">
        <f>+SUMIF('Input Sheet'!$S:$S,$AL2423,'Input Sheet'!I:I)</f>
        <v>0</v>
      </c>
      <c r="AF2423" s="28">
        <f>+SUMIF('Input Sheet'!$S:$S,$AL2423,'Input Sheet'!J:J)</f>
        <v>0</v>
      </c>
      <c r="AG2423" s="28">
        <f>+SUMIF('Input Sheet'!$S:$S,$AL2423,'Input Sheet'!K:K)</f>
        <v>0</v>
      </c>
      <c r="AH2423" s="28">
        <f>+SUMIF('Input Sheet'!$S:$S,$AL2423,'Input Sheet'!L:L)</f>
        <v>0</v>
      </c>
      <c r="AI2423" s="28">
        <f>+SUMIF('Input Sheet'!$S:$S,$AL2423,'Input Sheet'!M:M)</f>
        <v>0</v>
      </c>
      <c r="AJ2423" s="28">
        <f>+SUMIF('Input Sheet'!$S:$S,$AL2423,'Input Sheet'!N:N)</f>
        <v>0</v>
      </c>
      <c r="AK2423" s="28"/>
      <c r="AL2423" s="27" t="str">
        <f t="shared" si="188"/>
        <v>170-3301</v>
      </c>
      <c r="AM2423" s="34" t="str">
        <f t="shared" si="189"/>
        <v>F&amp;I</v>
      </c>
      <c r="AN2423" s="34" t="str">
        <f t="shared" si="190"/>
        <v>F&amp;IToyota Care Income per vehicle retailed</v>
      </c>
      <c r="AO2423" s="35"/>
      <c r="AP2423" s="35"/>
      <c r="AQ2423" s="35"/>
    </row>
    <row r="2424" spans="1:43" x14ac:dyDescent="0.25">
      <c r="A2424" s="27" t="s">
        <v>103</v>
      </c>
      <c r="B2424" s="27" t="s">
        <v>104</v>
      </c>
      <c r="C2424" s="27" t="s">
        <v>104</v>
      </c>
      <c r="D2424" s="27" t="s">
        <v>583</v>
      </c>
      <c r="E2424" s="27" t="s">
        <v>641</v>
      </c>
      <c r="F2424" s="27" t="s">
        <v>783</v>
      </c>
      <c r="G2424" s="27" t="s">
        <v>784</v>
      </c>
      <c r="H2424" s="34" t="s">
        <v>14</v>
      </c>
      <c r="I2424" s="34" t="s">
        <v>758</v>
      </c>
      <c r="J2424" s="34" t="str">
        <f t="shared" si="186"/>
        <v>F&amp;IToyota Care Income per vehicle retailed</v>
      </c>
      <c r="K2424" s="34" t="str">
        <f t="shared" si="187"/>
        <v>170Toyota Care Sales - Toyota</v>
      </c>
      <c r="L2424" s="28">
        <f>+SUMIF('TB 4-24'!M:M,$AL2424,'TB 4-24'!G:G)</f>
        <v>0</v>
      </c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>
        <f>+SUMIF('Input Sheet'!$S:$S,$AL2424,'Input Sheet'!C:C)</f>
        <v>0</v>
      </c>
      <c r="Z2424" s="28">
        <f>+SUMIF('Input Sheet'!$S:$S,$AL2424,'Input Sheet'!D:D)</f>
        <v>0</v>
      </c>
      <c r="AA2424" s="28">
        <f>+SUMIF('Input Sheet'!$S:$S,$AL2424,'Input Sheet'!E:E)</f>
        <v>0</v>
      </c>
      <c r="AB2424" s="28">
        <f>+SUMIF('Input Sheet'!$S:$S,$AL2424,'Input Sheet'!F:F)</f>
        <v>0</v>
      </c>
      <c r="AC2424" s="28">
        <f>+SUMIF('Input Sheet'!$S:$S,$AL2424,'Input Sheet'!G:G)</f>
        <v>0</v>
      </c>
      <c r="AD2424" s="28">
        <f>+SUMIF('Input Sheet'!$S:$S,$AL2424,'Input Sheet'!H:H)</f>
        <v>0</v>
      </c>
      <c r="AE2424" s="28">
        <f>+SUMIF('Input Sheet'!$S:$S,$AL2424,'Input Sheet'!I:I)</f>
        <v>0</v>
      </c>
      <c r="AF2424" s="28">
        <f>+SUMIF('Input Sheet'!$S:$S,$AL2424,'Input Sheet'!J:J)</f>
        <v>0</v>
      </c>
      <c r="AG2424" s="28">
        <f>+SUMIF('Input Sheet'!$S:$S,$AL2424,'Input Sheet'!K:K)</f>
        <v>0</v>
      </c>
      <c r="AH2424" s="28">
        <f>+SUMIF('Input Sheet'!$S:$S,$AL2424,'Input Sheet'!L:L)</f>
        <v>0</v>
      </c>
      <c r="AI2424" s="28">
        <f>+SUMIF('Input Sheet'!$S:$S,$AL2424,'Input Sheet'!M:M)</f>
        <v>0</v>
      </c>
      <c r="AJ2424" s="28">
        <f>+SUMIF('Input Sheet'!$S:$S,$AL2424,'Input Sheet'!N:N)</f>
        <v>0</v>
      </c>
      <c r="AK2424" s="28"/>
      <c r="AL2424" s="27" t="str">
        <f t="shared" si="188"/>
        <v>170-3304</v>
      </c>
      <c r="AM2424" s="34" t="str">
        <f t="shared" si="189"/>
        <v>F&amp;I</v>
      </c>
      <c r="AN2424" s="34" t="str">
        <f t="shared" si="190"/>
        <v>F&amp;IToyota Care Income per vehicle retailed</v>
      </c>
      <c r="AO2424" s="35"/>
      <c r="AP2424" s="35"/>
      <c r="AQ2424" s="35"/>
    </row>
    <row r="2425" spans="1:43" x14ac:dyDescent="0.25">
      <c r="A2425" s="27" t="s">
        <v>103</v>
      </c>
      <c r="B2425" s="27" t="s">
        <v>104</v>
      </c>
      <c r="C2425" s="27" t="s">
        <v>104</v>
      </c>
      <c r="D2425" s="27" t="s">
        <v>220</v>
      </c>
      <c r="E2425" s="27" t="s">
        <v>679</v>
      </c>
      <c r="F2425" s="27" t="s">
        <v>785</v>
      </c>
      <c r="G2425" s="27" t="s">
        <v>786</v>
      </c>
      <c r="H2425" s="34" t="s">
        <v>14</v>
      </c>
      <c r="I2425" s="34" t="s">
        <v>754</v>
      </c>
      <c r="J2425" s="34" t="str">
        <f t="shared" si="186"/>
        <v>F&amp;IOther Expenses per vehicle retailed</v>
      </c>
      <c r="K2425" s="34" t="str">
        <f t="shared" si="187"/>
        <v>160F&amp;I Training expense - Toyota</v>
      </c>
      <c r="L2425" s="28">
        <f>+SUMIF('TB 4-24'!M:M,$AL2425,'TB 4-24'!G:G)</f>
        <v>0</v>
      </c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>
        <f>+SUMIF('Input Sheet'!$S:$S,$AL2425,'Input Sheet'!C:C)</f>
        <v>0</v>
      </c>
      <c r="Z2425" s="28">
        <f>+SUMIF('Input Sheet'!$S:$S,$AL2425,'Input Sheet'!D:D)</f>
        <v>0</v>
      </c>
      <c r="AA2425" s="28">
        <f>+SUMIF('Input Sheet'!$S:$S,$AL2425,'Input Sheet'!E:E)</f>
        <v>0</v>
      </c>
      <c r="AB2425" s="28">
        <f>+SUMIF('Input Sheet'!$S:$S,$AL2425,'Input Sheet'!F:F)</f>
        <v>0</v>
      </c>
      <c r="AC2425" s="28">
        <f>+SUMIF('Input Sheet'!$S:$S,$AL2425,'Input Sheet'!G:G)</f>
        <v>0</v>
      </c>
      <c r="AD2425" s="28">
        <f>+SUMIF('Input Sheet'!$S:$S,$AL2425,'Input Sheet'!H:H)</f>
        <v>0</v>
      </c>
      <c r="AE2425" s="28">
        <f>+SUMIF('Input Sheet'!$S:$S,$AL2425,'Input Sheet'!I:I)</f>
        <v>0</v>
      </c>
      <c r="AF2425" s="28">
        <f>+SUMIF('Input Sheet'!$S:$S,$AL2425,'Input Sheet'!J:J)</f>
        <v>0</v>
      </c>
      <c r="AG2425" s="28">
        <f>+SUMIF('Input Sheet'!$S:$S,$AL2425,'Input Sheet'!K:K)</f>
        <v>0</v>
      </c>
      <c r="AH2425" s="28">
        <f>+SUMIF('Input Sheet'!$S:$S,$AL2425,'Input Sheet'!L:L)</f>
        <v>0</v>
      </c>
      <c r="AI2425" s="28">
        <f>+SUMIF('Input Sheet'!$S:$S,$AL2425,'Input Sheet'!M:M)</f>
        <v>0</v>
      </c>
      <c r="AJ2425" s="28">
        <f>+SUMIF('Input Sheet'!$S:$S,$AL2425,'Input Sheet'!N:N)</f>
        <v>0</v>
      </c>
      <c r="AK2425" s="28"/>
      <c r="AL2425" s="27" t="str">
        <f t="shared" si="188"/>
        <v>160-7550</v>
      </c>
      <c r="AM2425" s="34" t="str">
        <f t="shared" si="189"/>
        <v>F&amp;I</v>
      </c>
      <c r="AN2425" s="34" t="str">
        <f t="shared" si="190"/>
        <v>F&amp;IOther Expenses per vehicle retailed</v>
      </c>
      <c r="AO2425" s="35"/>
      <c r="AP2425" s="35"/>
      <c r="AQ2425" s="35"/>
    </row>
    <row r="2426" spans="1:43" x14ac:dyDescent="0.25">
      <c r="A2426" s="27" t="s">
        <v>103</v>
      </c>
      <c r="B2426" s="27" t="s">
        <v>104</v>
      </c>
      <c r="C2426" s="27" t="s">
        <v>657</v>
      </c>
      <c r="D2426" s="27" t="s">
        <v>220</v>
      </c>
      <c r="E2426" s="27" t="s">
        <v>662</v>
      </c>
      <c r="F2426" s="27" t="s">
        <v>785</v>
      </c>
      <c r="G2426" s="27" t="s">
        <v>786</v>
      </c>
      <c r="H2426" s="34" t="s">
        <v>14</v>
      </c>
      <c r="I2426" s="34" t="s">
        <v>754</v>
      </c>
      <c r="J2426" s="34" t="str">
        <f t="shared" si="186"/>
        <v>F&amp;IOther Expenses per vehicle retailed</v>
      </c>
      <c r="K2426" s="34" t="str">
        <f t="shared" si="187"/>
        <v>260F&amp;I Training expense - Toyota</v>
      </c>
      <c r="L2426" s="28">
        <f>+SUMIF('TB 4-24'!M:M,$AL2426,'TB 4-24'!G:G)</f>
        <v>0</v>
      </c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>
        <f>+SUMIF('Input Sheet'!$S:$S,$AL2426,'Input Sheet'!C:C)</f>
        <v>0</v>
      </c>
      <c r="Z2426" s="28">
        <f>+SUMIF('Input Sheet'!$S:$S,$AL2426,'Input Sheet'!D:D)</f>
        <v>0</v>
      </c>
      <c r="AA2426" s="28">
        <f>+SUMIF('Input Sheet'!$S:$S,$AL2426,'Input Sheet'!E:E)</f>
        <v>0</v>
      </c>
      <c r="AB2426" s="28">
        <f>+SUMIF('Input Sheet'!$S:$S,$AL2426,'Input Sheet'!F:F)</f>
        <v>0</v>
      </c>
      <c r="AC2426" s="28">
        <f>+SUMIF('Input Sheet'!$S:$S,$AL2426,'Input Sheet'!G:G)</f>
        <v>0</v>
      </c>
      <c r="AD2426" s="28">
        <f>+SUMIF('Input Sheet'!$S:$S,$AL2426,'Input Sheet'!H:H)</f>
        <v>0</v>
      </c>
      <c r="AE2426" s="28">
        <f>+SUMIF('Input Sheet'!$S:$S,$AL2426,'Input Sheet'!I:I)</f>
        <v>0</v>
      </c>
      <c r="AF2426" s="28">
        <f>+SUMIF('Input Sheet'!$S:$S,$AL2426,'Input Sheet'!J:J)</f>
        <v>0</v>
      </c>
      <c r="AG2426" s="28">
        <f>+SUMIF('Input Sheet'!$S:$S,$AL2426,'Input Sheet'!K:K)</f>
        <v>0</v>
      </c>
      <c r="AH2426" s="28">
        <f>+SUMIF('Input Sheet'!$S:$S,$AL2426,'Input Sheet'!L:L)</f>
        <v>0</v>
      </c>
      <c r="AI2426" s="28">
        <f>+SUMIF('Input Sheet'!$S:$S,$AL2426,'Input Sheet'!M:M)</f>
        <v>0</v>
      </c>
      <c r="AJ2426" s="28">
        <f>+SUMIF('Input Sheet'!$S:$S,$AL2426,'Input Sheet'!N:N)</f>
        <v>0</v>
      </c>
      <c r="AK2426" s="28"/>
      <c r="AL2426" s="27" t="str">
        <f t="shared" si="188"/>
        <v>260-7550</v>
      </c>
      <c r="AM2426" s="34" t="str">
        <f t="shared" si="189"/>
        <v>F&amp;I</v>
      </c>
      <c r="AN2426" s="34" t="str">
        <f t="shared" si="190"/>
        <v>F&amp;IOther Expenses per vehicle retailed</v>
      </c>
      <c r="AO2426" s="35"/>
      <c r="AP2426" s="35"/>
      <c r="AQ2426" s="35"/>
    </row>
    <row r="2427" spans="1:43" x14ac:dyDescent="0.25">
      <c r="A2427" s="27" t="s">
        <v>103</v>
      </c>
      <c r="B2427" s="27" t="s">
        <v>104</v>
      </c>
      <c r="C2427" s="27" t="s">
        <v>663</v>
      </c>
      <c r="D2427" s="27" t="s">
        <v>220</v>
      </c>
      <c r="E2427" s="27" t="s">
        <v>670</v>
      </c>
      <c r="F2427" s="27" t="s">
        <v>785</v>
      </c>
      <c r="G2427" s="27" t="s">
        <v>786</v>
      </c>
      <c r="H2427" s="34" t="s">
        <v>14</v>
      </c>
      <c r="I2427" s="34" t="s">
        <v>754</v>
      </c>
      <c r="J2427" s="34" t="str">
        <f t="shared" si="186"/>
        <v>F&amp;IOther Expenses per vehicle retailed</v>
      </c>
      <c r="K2427" s="34" t="str">
        <f t="shared" si="187"/>
        <v>460F&amp;I Training expense - Toyota</v>
      </c>
      <c r="L2427" s="28">
        <f>+SUMIF('TB 4-24'!M:M,$AL2427,'TB 4-24'!G:G)</f>
        <v>0</v>
      </c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>
        <f>+SUMIF('Input Sheet'!$S:$S,$AL2427,'Input Sheet'!C:C)</f>
        <v>0</v>
      </c>
      <c r="Z2427" s="28">
        <f>+SUMIF('Input Sheet'!$S:$S,$AL2427,'Input Sheet'!D:D)</f>
        <v>0</v>
      </c>
      <c r="AA2427" s="28">
        <f>+SUMIF('Input Sheet'!$S:$S,$AL2427,'Input Sheet'!E:E)</f>
        <v>0</v>
      </c>
      <c r="AB2427" s="28">
        <f>+SUMIF('Input Sheet'!$S:$S,$AL2427,'Input Sheet'!F:F)</f>
        <v>0</v>
      </c>
      <c r="AC2427" s="28">
        <f>+SUMIF('Input Sheet'!$S:$S,$AL2427,'Input Sheet'!G:G)</f>
        <v>0</v>
      </c>
      <c r="AD2427" s="28">
        <f>+SUMIF('Input Sheet'!$S:$S,$AL2427,'Input Sheet'!H:H)</f>
        <v>0</v>
      </c>
      <c r="AE2427" s="28">
        <f>+SUMIF('Input Sheet'!$S:$S,$AL2427,'Input Sheet'!I:I)</f>
        <v>0</v>
      </c>
      <c r="AF2427" s="28">
        <f>+SUMIF('Input Sheet'!$S:$S,$AL2427,'Input Sheet'!J:J)</f>
        <v>0</v>
      </c>
      <c r="AG2427" s="28">
        <f>+SUMIF('Input Sheet'!$S:$S,$AL2427,'Input Sheet'!K:K)</f>
        <v>0</v>
      </c>
      <c r="AH2427" s="28">
        <f>+SUMIF('Input Sheet'!$S:$S,$AL2427,'Input Sheet'!L:L)</f>
        <v>0</v>
      </c>
      <c r="AI2427" s="28">
        <f>+SUMIF('Input Sheet'!$S:$S,$AL2427,'Input Sheet'!M:M)</f>
        <v>0</v>
      </c>
      <c r="AJ2427" s="28">
        <f>+SUMIF('Input Sheet'!$S:$S,$AL2427,'Input Sheet'!N:N)</f>
        <v>0</v>
      </c>
      <c r="AK2427" s="28"/>
      <c r="AL2427" s="27" t="str">
        <f t="shared" si="188"/>
        <v>460-7550</v>
      </c>
      <c r="AM2427" s="34" t="str">
        <f t="shared" si="189"/>
        <v>F&amp;I</v>
      </c>
      <c r="AN2427" s="34" t="str">
        <f t="shared" si="190"/>
        <v>F&amp;IOther Expenses per vehicle retailed</v>
      </c>
      <c r="AO2427" s="35"/>
      <c r="AP2427" s="35"/>
      <c r="AQ2427" s="35"/>
    </row>
    <row r="2428" spans="1:43" x14ac:dyDescent="0.25">
      <c r="A2428" s="27" t="s">
        <v>103</v>
      </c>
      <c r="B2428" s="27" t="s">
        <v>104</v>
      </c>
      <c r="C2428" s="27" t="s">
        <v>671</v>
      </c>
      <c r="D2428" s="27" t="s">
        <v>220</v>
      </c>
      <c r="E2428" s="27" t="s">
        <v>676</v>
      </c>
      <c r="F2428" s="27" t="s">
        <v>785</v>
      </c>
      <c r="G2428" s="27" t="s">
        <v>786</v>
      </c>
      <c r="H2428" s="34" t="s">
        <v>14</v>
      </c>
      <c r="I2428" s="34" t="s">
        <v>754</v>
      </c>
      <c r="J2428" s="34" t="str">
        <f t="shared" si="186"/>
        <v>F&amp;IOther Expenses per vehicle retailed</v>
      </c>
      <c r="K2428" s="34" t="str">
        <f t="shared" si="187"/>
        <v>360F&amp;I Training expense - Toyota</v>
      </c>
      <c r="L2428" s="28">
        <f>+SUMIF('TB 4-24'!M:M,$AL2428,'TB 4-24'!G:G)</f>
        <v>0</v>
      </c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>
        <f>+SUMIF('Input Sheet'!$S:$S,$AL2428,'Input Sheet'!C:C)</f>
        <v>0</v>
      </c>
      <c r="Z2428" s="28">
        <f>+SUMIF('Input Sheet'!$S:$S,$AL2428,'Input Sheet'!D:D)</f>
        <v>0</v>
      </c>
      <c r="AA2428" s="28">
        <f>+SUMIF('Input Sheet'!$S:$S,$AL2428,'Input Sheet'!E:E)</f>
        <v>0</v>
      </c>
      <c r="AB2428" s="28">
        <f>+SUMIF('Input Sheet'!$S:$S,$AL2428,'Input Sheet'!F:F)</f>
        <v>0</v>
      </c>
      <c r="AC2428" s="28">
        <f>+SUMIF('Input Sheet'!$S:$S,$AL2428,'Input Sheet'!G:G)</f>
        <v>0</v>
      </c>
      <c r="AD2428" s="28">
        <f>+SUMIF('Input Sheet'!$S:$S,$AL2428,'Input Sheet'!H:H)</f>
        <v>0</v>
      </c>
      <c r="AE2428" s="28">
        <f>+SUMIF('Input Sheet'!$S:$S,$AL2428,'Input Sheet'!I:I)</f>
        <v>0</v>
      </c>
      <c r="AF2428" s="28">
        <f>+SUMIF('Input Sheet'!$S:$S,$AL2428,'Input Sheet'!J:J)</f>
        <v>0</v>
      </c>
      <c r="AG2428" s="28">
        <f>+SUMIF('Input Sheet'!$S:$S,$AL2428,'Input Sheet'!K:K)</f>
        <v>0</v>
      </c>
      <c r="AH2428" s="28">
        <f>+SUMIF('Input Sheet'!$S:$S,$AL2428,'Input Sheet'!L:L)</f>
        <v>0</v>
      </c>
      <c r="AI2428" s="28">
        <f>+SUMIF('Input Sheet'!$S:$S,$AL2428,'Input Sheet'!M:M)</f>
        <v>0</v>
      </c>
      <c r="AJ2428" s="28">
        <f>+SUMIF('Input Sheet'!$S:$S,$AL2428,'Input Sheet'!N:N)</f>
        <v>0</v>
      </c>
      <c r="AK2428" s="28"/>
      <c r="AL2428" s="27" t="str">
        <f t="shared" si="188"/>
        <v>360-7550</v>
      </c>
      <c r="AM2428" s="34" t="str">
        <f t="shared" si="189"/>
        <v>F&amp;I</v>
      </c>
      <c r="AN2428" s="34" t="str">
        <f t="shared" si="190"/>
        <v>F&amp;IOther Expenses per vehicle retailed</v>
      </c>
      <c r="AO2428" s="35"/>
      <c r="AP2428" s="35"/>
      <c r="AQ2428" s="35"/>
    </row>
    <row r="2429" spans="1:43" x14ac:dyDescent="0.25">
      <c r="A2429" s="27" t="s">
        <v>103</v>
      </c>
      <c r="B2429" s="27" t="s">
        <v>104</v>
      </c>
      <c r="C2429" s="27" t="s">
        <v>104</v>
      </c>
      <c r="D2429" s="27" t="s">
        <v>230</v>
      </c>
      <c r="E2429" s="27" t="s">
        <v>649</v>
      </c>
      <c r="F2429" s="27" t="s">
        <v>787</v>
      </c>
      <c r="G2429" s="27" t="s">
        <v>788</v>
      </c>
      <c r="H2429" s="34" t="s">
        <v>789</v>
      </c>
      <c r="I2429" s="34" t="s">
        <v>790</v>
      </c>
      <c r="J2429" s="34" t="str">
        <f t="shared" si="186"/>
        <v>New VehicleAdvertising p.u.</v>
      </c>
      <c r="K2429" s="34" t="str">
        <f t="shared" si="187"/>
        <v>110NV Advertising &amp; Promotion - Toyota</v>
      </c>
      <c r="L2429" s="28">
        <f>+SUMIF('TB 4-24'!M:M,$AL2429,'TB 4-24'!G:G)</f>
        <v>0</v>
      </c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>
        <f>+SUMIF('Input Sheet'!$S:$S,$AL2429,'Input Sheet'!C:C)</f>
        <v>0</v>
      </c>
      <c r="Z2429" s="28">
        <f>+SUMIF('Input Sheet'!$S:$S,$AL2429,'Input Sheet'!D:D)</f>
        <v>0</v>
      </c>
      <c r="AA2429" s="28">
        <f>+SUMIF('Input Sheet'!$S:$S,$AL2429,'Input Sheet'!E:E)</f>
        <v>0</v>
      </c>
      <c r="AB2429" s="28">
        <f>+SUMIF('Input Sheet'!$S:$S,$AL2429,'Input Sheet'!F:F)</f>
        <v>0</v>
      </c>
      <c r="AC2429" s="28">
        <f>+SUMIF('Input Sheet'!$S:$S,$AL2429,'Input Sheet'!G:G)</f>
        <v>0</v>
      </c>
      <c r="AD2429" s="28">
        <f>+SUMIF('Input Sheet'!$S:$S,$AL2429,'Input Sheet'!H:H)</f>
        <v>0</v>
      </c>
      <c r="AE2429" s="28">
        <f>+SUMIF('Input Sheet'!$S:$S,$AL2429,'Input Sheet'!I:I)</f>
        <v>0</v>
      </c>
      <c r="AF2429" s="28">
        <f>+SUMIF('Input Sheet'!$S:$S,$AL2429,'Input Sheet'!J:J)</f>
        <v>0</v>
      </c>
      <c r="AG2429" s="28">
        <f>+SUMIF('Input Sheet'!$S:$S,$AL2429,'Input Sheet'!K:K)</f>
        <v>0</v>
      </c>
      <c r="AH2429" s="28">
        <f>+SUMIF('Input Sheet'!$S:$S,$AL2429,'Input Sheet'!L:L)</f>
        <v>0</v>
      </c>
      <c r="AI2429" s="28">
        <f>+SUMIF('Input Sheet'!$S:$S,$AL2429,'Input Sheet'!M:M)</f>
        <v>0</v>
      </c>
      <c r="AJ2429" s="28">
        <f>+SUMIF('Input Sheet'!$S:$S,$AL2429,'Input Sheet'!N:N)</f>
        <v>0</v>
      </c>
      <c r="AK2429" s="28"/>
      <c r="AL2429" s="27" t="str">
        <f t="shared" si="188"/>
        <v>110-7080</v>
      </c>
      <c r="AM2429" s="34" t="str">
        <f t="shared" si="189"/>
        <v>New Vehicle</v>
      </c>
      <c r="AN2429" s="34" t="str">
        <f t="shared" si="190"/>
        <v>New VehicleAdvertising p.u.</v>
      </c>
      <c r="AO2429" s="35"/>
      <c r="AP2429" s="35"/>
      <c r="AQ2429" s="35"/>
    </row>
    <row r="2430" spans="1:43" x14ac:dyDescent="0.25">
      <c r="A2430" s="27" t="s">
        <v>103</v>
      </c>
      <c r="B2430" s="27" t="s">
        <v>104</v>
      </c>
      <c r="C2430" s="27" t="s">
        <v>657</v>
      </c>
      <c r="D2430" s="27" t="s">
        <v>230</v>
      </c>
      <c r="E2430" s="27" t="s">
        <v>658</v>
      </c>
      <c r="F2430" s="27" t="s">
        <v>787</v>
      </c>
      <c r="G2430" s="27" t="s">
        <v>788</v>
      </c>
      <c r="H2430" s="34" t="s">
        <v>789</v>
      </c>
      <c r="I2430" s="34" t="s">
        <v>790</v>
      </c>
      <c r="J2430" s="34" t="str">
        <f t="shared" si="186"/>
        <v>New VehicleAdvertising p.u.</v>
      </c>
      <c r="K2430" s="34" t="str">
        <f t="shared" si="187"/>
        <v>210NV Advertising &amp; Promotion - Toyota</v>
      </c>
      <c r="L2430" s="28">
        <f>+SUMIF('TB 4-24'!M:M,$AL2430,'TB 4-24'!G:G)</f>
        <v>0</v>
      </c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>
        <f>+SUMIF('Input Sheet'!$S:$S,$AL2430,'Input Sheet'!C:C)</f>
        <v>0</v>
      </c>
      <c r="Z2430" s="28">
        <f>+SUMIF('Input Sheet'!$S:$S,$AL2430,'Input Sheet'!D:D)</f>
        <v>0</v>
      </c>
      <c r="AA2430" s="28">
        <f>+SUMIF('Input Sheet'!$S:$S,$AL2430,'Input Sheet'!E:E)</f>
        <v>0</v>
      </c>
      <c r="AB2430" s="28">
        <f>+SUMIF('Input Sheet'!$S:$S,$AL2430,'Input Sheet'!F:F)</f>
        <v>0</v>
      </c>
      <c r="AC2430" s="28">
        <f>+SUMIF('Input Sheet'!$S:$S,$AL2430,'Input Sheet'!G:G)</f>
        <v>0</v>
      </c>
      <c r="AD2430" s="28">
        <f>+SUMIF('Input Sheet'!$S:$S,$AL2430,'Input Sheet'!H:H)</f>
        <v>0</v>
      </c>
      <c r="AE2430" s="28">
        <f>+SUMIF('Input Sheet'!$S:$S,$AL2430,'Input Sheet'!I:I)</f>
        <v>0</v>
      </c>
      <c r="AF2430" s="28">
        <f>+SUMIF('Input Sheet'!$S:$S,$AL2430,'Input Sheet'!J:J)</f>
        <v>0</v>
      </c>
      <c r="AG2430" s="28">
        <f>+SUMIF('Input Sheet'!$S:$S,$AL2430,'Input Sheet'!K:K)</f>
        <v>0</v>
      </c>
      <c r="AH2430" s="28">
        <f>+SUMIF('Input Sheet'!$S:$S,$AL2430,'Input Sheet'!L:L)</f>
        <v>0</v>
      </c>
      <c r="AI2430" s="28">
        <f>+SUMIF('Input Sheet'!$S:$S,$AL2430,'Input Sheet'!M:M)</f>
        <v>0</v>
      </c>
      <c r="AJ2430" s="28">
        <f>+SUMIF('Input Sheet'!$S:$S,$AL2430,'Input Sheet'!N:N)</f>
        <v>0</v>
      </c>
      <c r="AK2430" s="28"/>
      <c r="AL2430" s="27" t="str">
        <f t="shared" si="188"/>
        <v>210-7080</v>
      </c>
      <c r="AM2430" s="34" t="str">
        <f t="shared" si="189"/>
        <v>New Vehicle</v>
      </c>
      <c r="AN2430" s="34" t="str">
        <f t="shared" si="190"/>
        <v>New VehicleAdvertising p.u.</v>
      </c>
      <c r="AO2430" s="35"/>
      <c r="AP2430" s="35"/>
      <c r="AQ2430" s="35"/>
    </row>
    <row r="2431" spans="1:43" x14ac:dyDescent="0.25">
      <c r="A2431" s="27" t="s">
        <v>103</v>
      </c>
      <c r="B2431" s="27" t="s">
        <v>104</v>
      </c>
      <c r="C2431" s="27" t="s">
        <v>657</v>
      </c>
      <c r="D2431" s="27" t="s">
        <v>230</v>
      </c>
      <c r="E2431" s="27" t="s">
        <v>660</v>
      </c>
      <c r="F2431" s="27" t="s">
        <v>787</v>
      </c>
      <c r="G2431" s="27" t="s">
        <v>788</v>
      </c>
      <c r="H2431" s="34" t="s">
        <v>789</v>
      </c>
      <c r="I2431" s="34" t="s">
        <v>790</v>
      </c>
      <c r="J2431" s="34" t="str">
        <f t="shared" si="186"/>
        <v>New VehicleAdvertising p.u.</v>
      </c>
      <c r="K2431" s="34" t="str">
        <f t="shared" si="187"/>
        <v>200NV Advertising &amp; Promotion - Toyota</v>
      </c>
      <c r="L2431" s="28">
        <f>+SUMIF('TB 4-24'!M:M,$AL2431,'TB 4-24'!G:G)</f>
        <v>0</v>
      </c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>
        <f>+SUMIF('Input Sheet'!$S:$S,$AL2431,'Input Sheet'!C:C)</f>
        <v>0</v>
      </c>
      <c r="Z2431" s="28">
        <f>+SUMIF('Input Sheet'!$S:$S,$AL2431,'Input Sheet'!D:D)</f>
        <v>0</v>
      </c>
      <c r="AA2431" s="28">
        <f>+SUMIF('Input Sheet'!$S:$S,$AL2431,'Input Sheet'!E:E)</f>
        <v>0</v>
      </c>
      <c r="AB2431" s="28">
        <f>+SUMIF('Input Sheet'!$S:$S,$AL2431,'Input Sheet'!F:F)</f>
        <v>0</v>
      </c>
      <c r="AC2431" s="28">
        <f>+SUMIF('Input Sheet'!$S:$S,$AL2431,'Input Sheet'!G:G)</f>
        <v>0</v>
      </c>
      <c r="AD2431" s="28">
        <f>+SUMIF('Input Sheet'!$S:$S,$AL2431,'Input Sheet'!H:H)</f>
        <v>0</v>
      </c>
      <c r="AE2431" s="28">
        <f>+SUMIF('Input Sheet'!$S:$S,$AL2431,'Input Sheet'!I:I)</f>
        <v>0</v>
      </c>
      <c r="AF2431" s="28">
        <f>+SUMIF('Input Sheet'!$S:$S,$AL2431,'Input Sheet'!J:J)</f>
        <v>0</v>
      </c>
      <c r="AG2431" s="28">
        <f>+SUMIF('Input Sheet'!$S:$S,$AL2431,'Input Sheet'!K:K)</f>
        <v>0</v>
      </c>
      <c r="AH2431" s="28">
        <f>+SUMIF('Input Sheet'!$S:$S,$AL2431,'Input Sheet'!L:L)</f>
        <v>0</v>
      </c>
      <c r="AI2431" s="28">
        <f>+SUMIF('Input Sheet'!$S:$S,$AL2431,'Input Sheet'!M:M)</f>
        <v>0</v>
      </c>
      <c r="AJ2431" s="28">
        <f>+SUMIF('Input Sheet'!$S:$S,$AL2431,'Input Sheet'!N:N)</f>
        <v>0</v>
      </c>
      <c r="AK2431" s="28"/>
      <c r="AL2431" s="27" t="str">
        <f t="shared" si="188"/>
        <v>200-7080</v>
      </c>
      <c r="AM2431" s="34" t="str">
        <f t="shared" si="189"/>
        <v>New Vehicle</v>
      </c>
      <c r="AN2431" s="34" t="str">
        <f t="shared" si="190"/>
        <v>New VehicleAdvertising p.u.</v>
      </c>
      <c r="AO2431" s="35"/>
      <c r="AP2431" s="35"/>
      <c r="AQ2431" s="35"/>
    </row>
    <row r="2432" spans="1:43" x14ac:dyDescent="0.25">
      <c r="A2432" s="27" t="s">
        <v>103</v>
      </c>
      <c r="B2432" s="27" t="s">
        <v>104</v>
      </c>
      <c r="C2432" s="27" t="s">
        <v>663</v>
      </c>
      <c r="D2432" s="27" t="s">
        <v>230</v>
      </c>
      <c r="E2432" s="27" t="s">
        <v>664</v>
      </c>
      <c r="F2432" s="27" t="s">
        <v>787</v>
      </c>
      <c r="G2432" s="27" t="s">
        <v>788</v>
      </c>
      <c r="H2432" s="34" t="s">
        <v>789</v>
      </c>
      <c r="I2432" s="34" t="s">
        <v>790</v>
      </c>
      <c r="J2432" s="34" t="str">
        <f t="shared" si="186"/>
        <v>New VehicleAdvertising p.u.</v>
      </c>
      <c r="K2432" s="34" t="str">
        <f t="shared" si="187"/>
        <v>400NV Advertising &amp; Promotion - Toyota</v>
      </c>
      <c r="L2432" s="28">
        <f>+SUMIF('TB 4-24'!M:M,$AL2432,'TB 4-24'!G:G)</f>
        <v>0</v>
      </c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>
        <f>+SUMIF('Input Sheet'!$S:$S,$AL2432,'Input Sheet'!C:C)</f>
        <v>0</v>
      </c>
      <c r="Z2432" s="28">
        <f>+SUMIF('Input Sheet'!$S:$S,$AL2432,'Input Sheet'!D:D)</f>
        <v>0</v>
      </c>
      <c r="AA2432" s="28">
        <f>+SUMIF('Input Sheet'!$S:$S,$AL2432,'Input Sheet'!E:E)</f>
        <v>0</v>
      </c>
      <c r="AB2432" s="28">
        <f>+SUMIF('Input Sheet'!$S:$S,$AL2432,'Input Sheet'!F:F)</f>
        <v>0</v>
      </c>
      <c r="AC2432" s="28">
        <f>+SUMIF('Input Sheet'!$S:$S,$AL2432,'Input Sheet'!G:G)</f>
        <v>0</v>
      </c>
      <c r="AD2432" s="28">
        <f>+SUMIF('Input Sheet'!$S:$S,$AL2432,'Input Sheet'!H:H)</f>
        <v>0</v>
      </c>
      <c r="AE2432" s="28">
        <f>+SUMIF('Input Sheet'!$S:$S,$AL2432,'Input Sheet'!I:I)</f>
        <v>0</v>
      </c>
      <c r="AF2432" s="28">
        <f>+SUMIF('Input Sheet'!$S:$S,$AL2432,'Input Sheet'!J:J)</f>
        <v>0</v>
      </c>
      <c r="AG2432" s="28">
        <f>+SUMIF('Input Sheet'!$S:$S,$AL2432,'Input Sheet'!K:K)</f>
        <v>0</v>
      </c>
      <c r="AH2432" s="28">
        <f>+SUMIF('Input Sheet'!$S:$S,$AL2432,'Input Sheet'!L:L)</f>
        <v>0</v>
      </c>
      <c r="AI2432" s="28">
        <f>+SUMIF('Input Sheet'!$S:$S,$AL2432,'Input Sheet'!M:M)</f>
        <v>0</v>
      </c>
      <c r="AJ2432" s="28">
        <f>+SUMIF('Input Sheet'!$S:$S,$AL2432,'Input Sheet'!N:N)</f>
        <v>0</v>
      </c>
      <c r="AK2432" s="28"/>
      <c r="AL2432" s="27" t="str">
        <f t="shared" si="188"/>
        <v>400-7080</v>
      </c>
      <c r="AM2432" s="34" t="str">
        <f t="shared" si="189"/>
        <v>New Vehicle</v>
      </c>
      <c r="AN2432" s="34" t="str">
        <f t="shared" si="190"/>
        <v>New VehicleAdvertising p.u.</v>
      </c>
      <c r="AO2432" s="35"/>
      <c r="AP2432" s="35"/>
      <c r="AQ2432" s="35"/>
    </row>
    <row r="2433" spans="1:43" x14ac:dyDescent="0.25">
      <c r="A2433" s="27" t="s">
        <v>103</v>
      </c>
      <c r="B2433" s="27" t="s">
        <v>104</v>
      </c>
      <c r="C2433" s="27" t="s">
        <v>671</v>
      </c>
      <c r="D2433" s="27" t="s">
        <v>230</v>
      </c>
      <c r="E2433" s="27" t="s">
        <v>672</v>
      </c>
      <c r="F2433" s="27" t="s">
        <v>787</v>
      </c>
      <c r="G2433" s="27" t="s">
        <v>788</v>
      </c>
      <c r="H2433" s="34" t="s">
        <v>789</v>
      </c>
      <c r="I2433" s="34" t="s">
        <v>790</v>
      </c>
      <c r="J2433" s="34" t="str">
        <f t="shared" si="186"/>
        <v>New VehicleAdvertising p.u.</v>
      </c>
      <c r="K2433" s="34" t="str">
        <f t="shared" si="187"/>
        <v>300NV Advertising &amp; Promotion - Toyota</v>
      </c>
      <c r="L2433" s="28">
        <f>+SUMIF('TB 4-24'!M:M,$AL2433,'TB 4-24'!G:G)</f>
        <v>0</v>
      </c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>
        <f>+SUMIF('Input Sheet'!$S:$S,$AL2433,'Input Sheet'!C:C)</f>
        <v>0</v>
      </c>
      <c r="Z2433" s="28">
        <f>+SUMIF('Input Sheet'!$S:$S,$AL2433,'Input Sheet'!D:D)</f>
        <v>0</v>
      </c>
      <c r="AA2433" s="28">
        <f>+SUMIF('Input Sheet'!$S:$S,$AL2433,'Input Sheet'!E:E)</f>
        <v>0</v>
      </c>
      <c r="AB2433" s="28">
        <f>+SUMIF('Input Sheet'!$S:$S,$AL2433,'Input Sheet'!F:F)</f>
        <v>0</v>
      </c>
      <c r="AC2433" s="28">
        <f>+SUMIF('Input Sheet'!$S:$S,$AL2433,'Input Sheet'!G:G)</f>
        <v>0</v>
      </c>
      <c r="AD2433" s="28">
        <f>+SUMIF('Input Sheet'!$S:$S,$AL2433,'Input Sheet'!H:H)</f>
        <v>0</v>
      </c>
      <c r="AE2433" s="28">
        <f>+SUMIF('Input Sheet'!$S:$S,$AL2433,'Input Sheet'!I:I)</f>
        <v>0</v>
      </c>
      <c r="AF2433" s="28">
        <f>+SUMIF('Input Sheet'!$S:$S,$AL2433,'Input Sheet'!J:J)</f>
        <v>0</v>
      </c>
      <c r="AG2433" s="28">
        <f>+SUMIF('Input Sheet'!$S:$S,$AL2433,'Input Sheet'!K:K)</f>
        <v>0</v>
      </c>
      <c r="AH2433" s="28">
        <f>+SUMIF('Input Sheet'!$S:$S,$AL2433,'Input Sheet'!L:L)</f>
        <v>0</v>
      </c>
      <c r="AI2433" s="28">
        <f>+SUMIF('Input Sheet'!$S:$S,$AL2433,'Input Sheet'!M:M)</f>
        <v>0</v>
      </c>
      <c r="AJ2433" s="28">
        <f>+SUMIF('Input Sheet'!$S:$S,$AL2433,'Input Sheet'!N:N)</f>
        <v>0</v>
      </c>
      <c r="AK2433" s="28"/>
      <c r="AL2433" s="27" t="str">
        <f t="shared" si="188"/>
        <v>300-7080</v>
      </c>
      <c r="AM2433" s="34" t="str">
        <f t="shared" si="189"/>
        <v>New Vehicle</v>
      </c>
      <c r="AN2433" s="34" t="str">
        <f t="shared" si="190"/>
        <v>New VehicleAdvertising p.u.</v>
      </c>
      <c r="AO2433" s="35"/>
      <c r="AP2433" s="35"/>
      <c r="AQ2433" s="35"/>
    </row>
    <row r="2434" spans="1:43" x14ac:dyDescent="0.25">
      <c r="A2434" s="27" t="s">
        <v>103</v>
      </c>
      <c r="B2434" s="27" t="s">
        <v>104</v>
      </c>
      <c r="C2434" s="27" t="s">
        <v>104</v>
      </c>
      <c r="D2434" s="27" t="s">
        <v>230</v>
      </c>
      <c r="E2434" s="27" t="s">
        <v>677</v>
      </c>
      <c r="F2434" s="27" t="s">
        <v>787</v>
      </c>
      <c r="G2434" s="27" t="s">
        <v>788</v>
      </c>
      <c r="H2434" s="34" t="s">
        <v>789</v>
      </c>
      <c r="I2434" s="34" t="s">
        <v>790</v>
      </c>
      <c r="J2434" s="34" t="str">
        <f t="shared" si="186"/>
        <v>New VehicleAdvertising p.u.</v>
      </c>
      <c r="K2434" s="34" t="str">
        <f t="shared" si="187"/>
        <v>100NV Advertising &amp; Promotion - Toyota</v>
      </c>
      <c r="L2434" s="28">
        <f>+SUMIF('TB 4-24'!M:M,$AL2434,'TB 4-24'!G:G)</f>
        <v>0</v>
      </c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>
        <f>+SUMIF('Input Sheet'!$S:$S,$AL2434,'Input Sheet'!C:C)</f>
        <v>0</v>
      </c>
      <c r="Z2434" s="28">
        <f>+SUMIF('Input Sheet'!$S:$S,$AL2434,'Input Sheet'!D:D)</f>
        <v>0</v>
      </c>
      <c r="AA2434" s="28">
        <f>+SUMIF('Input Sheet'!$S:$S,$AL2434,'Input Sheet'!E:E)</f>
        <v>0</v>
      </c>
      <c r="AB2434" s="28">
        <f>+SUMIF('Input Sheet'!$S:$S,$AL2434,'Input Sheet'!F:F)</f>
        <v>0</v>
      </c>
      <c r="AC2434" s="28">
        <f>+SUMIF('Input Sheet'!$S:$S,$AL2434,'Input Sheet'!G:G)</f>
        <v>0</v>
      </c>
      <c r="AD2434" s="28">
        <f>+SUMIF('Input Sheet'!$S:$S,$AL2434,'Input Sheet'!H:H)</f>
        <v>0</v>
      </c>
      <c r="AE2434" s="28">
        <f>+SUMIF('Input Sheet'!$S:$S,$AL2434,'Input Sheet'!I:I)</f>
        <v>0</v>
      </c>
      <c r="AF2434" s="28">
        <f>+SUMIF('Input Sheet'!$S:$S,$AL2434,'Input Sheet'!J:J)</f>
        <v>0</v>
      </c>
      <c r="AG2434" s="28">
        <f>+SUMIF('Input Sheet'!$S:$S,$AL2434,'Input Sheet'!K:K)</f>
        <v>0</v>
      </c>
      <c r="AH2434" s="28">
        <f>+SUMIF('Input Sheet'!$S:$S,$AL2434,'Input Sheet'!L:L)</f>
        <v>0</v>
      </c>
      <c r="AI2434" s="28">
        <f>+SUMIF('Input Sheet'!$S:$S,$AL2434,'Input Sheet'!M:M)</f>
        <v>0</v>
      </c>
      <c r="AJ2434" s="28">
        <f>+SUMIF('Input Sheet'!$S:$S,$AL2434,'Input Sheet'!N:N)</f>
        <v>0</v>
      </c>
      <c r="AK2434" s="28"/>
      <c r="AL2434" s="27" t="str">
        <f t="shared" si="188"/>
        <v>100-7080</v>
      </c>
      <c r="AM2434" s="34" t="str">
        <f t="shared" si="189"/>
        <v>New Vehicle</v>
      </c>
      <c r="AN2434" s="34" t="str">
        <f t="shared" si="190"/>
        <v>New VehicleAdvertising p.u.</v>
      </c>
      <c r="AO2434" s="35"/>
      <c r="AP2434" s="35"/>
      <c r="AQ2434" s="35"/>
    </row>
    <row r="2435" spans="1:43" x14ac:dyDescent="0.25">
      <c r="A2435" s="27" t="s">
        <v>103</v>
      </c>
      <c r="B2435" s="27" t="s">
        <v>104</v>
      </c>
      <c r="C2435" s="27" t="s">
        <v>657</v>
      </c>
      <c r="D2435" s="27" t="s">
        <v>306</v>
      </c>
      <c r="E2435" s="27" t="s">
        <v>658</v>
      </c>
      <c r="F2435" s="27" t="s">
        <v>787</v>
      </c>
      <c r="G2435" s="27" t="s">
        <v>788</v>
      </c>
      <c r="H2435" s="34" t="s">
        <v>789</v>
      </c>
      <c r="I2435" s="34" t="s">
        <v>790</v>
      </c>
      <c r="J2435" s="34" t="str">
        <f t="shared" ref="J2435:J2498" si="191">+H2435&amp;I2435</f>
        <v>New VehicleAdvertising p.u.</v>
      </c>
      <c r="K2435" s="34" t="str">
        <f t="shared" ref="K2435:K2498" si="192">+E2435&amp;G2435</f>
        <v>210NV Advertising &amp; Promotion - Toyota</v>
      </c>
      <c r="L2435" s="28">
        <f>+SUMIF('TB 4-24'!M:M,$AL2435,'TB 4-24'!G:G)</f>
        <v>0</v>
      </c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>
        <f>+SUMIF('Input Sheet'!$S:$S,$AL2435,'Input Sheet'!C:C)</f>
        <v>0</v>
      </c>
      <c r="Z2435" s="28">
        <f>+SUMIF('Input Sheet'!$S:$S,$AL2435,'Input Sheet'!D:D)</f>
        <v>0</v>
      </c>
      <c r="AA2435" s="28">
        <f>+SUMIF('Input Sheet'!$S:$S,$AL2435,'Input Sheet'!E:E)</f>
        <v>0</v>
      </c>
      <c r="AB2435" s="28">
        <f>+SUMIF('Input Sheet'!$S:$S,$AL2435,'Input Sheet'!F:F)</f>
        <v>0</v>
      </c>
      <c r="AC2435" s="28">
        <f>+SUMIF('Input Sheet'!$S:$S,$AL2435,'Input Sheet'!G:G)</f>
        <v>0</v>
      </c>
      <c r="AD2435" s="28">
        <f>+SUMIF('Input Sheet'!$S:$S,$AL2435,'Input Sheet'!H:H)</f>
        <v>0</v>
      </c>
      <c r="AE2435" s="28">
        <f>+SUMIF('Input Sheet'!$S:$S,$AL2435,'Input Sheet'!I:I)</f>
        <v>0</v>
      </c>
      <c r="AF2435" s="28">
        <f>+SUMIF('Input Sheet'!$S:$S,$AL2435,'Input Sheet'!J:J)</f>
        <v>0</v>
      </c>
      <c r="AG2435" s="28">
        <f>+SUMIF('Input Sheet'!$S:$S,$AL2435,'Input Sheet'!K:K)</f>
        <v>0</v>
      </c>
      <c r="AH2435" s="28">
        <f>+SUMIF('Input Sheet'!$S:$S,$AL2435,'Input Sheet'!L:L)</f>
        <v>0</v>
      </c>
      <c r="AI2435" s="28">
        <f>+SUMIF('Input Sheet'!$S:$S,$AL2435,'Input Sheet'!M:M)</f>
        <v>0</v>
      </c>
      <c r="AJ2435" s="28">
        <f>+SUMIF('Input Sheet'!$S:$S,$AL2435,'Input Sheet'!N:N)</f>
        <v>0</v>
      </c>
      <c r="AK2435" s="28"/>
      <c r="AL2435" s="27" t="str">
        <f t="shared" ref="AL2435:AL2498" si="193">+E2435&amp;"-"&amp;D2435</f>
        <v>210-7385</v>
      </c>
      <c r="AM2435" s="34" t="str">
        <f t="shared" si="189"/>
        <v>New Vehicle</v>
      </c>
      <c r="AN2435" s="34" t="str">
        <f t="shared" si="190"/>
        <v>New VehicleAdvertising p.u.</v>
      </c>
      <c r="AO2435" s="35"/>
      <c r="AP2435" s="35"/>
      <c r="AQ2435" s="35"/>
    </row>
    <row r="2436" spans="1:43" x14ac:dyDescent="0.25">
      <c r="A2436" s="27" t="s">
        <v>103</v>
      </c>
      <c r="B2436" s="27" t="s">
        <v>104</v>
      </c>
      <c r="C2436" s="27" t="s">
        <v>104</v>
      </c>
      <c r="D2436" s="27" t="s">
        <v>306</v>
      </c>
      <c r="E2436" s="27" t="s">
        <v>677</v>
      </c>
      <c r="F2436" s="27" t="s">
        <v>787</v>
      </c>
      <c r="G2436" s="27" t="s">
        <v>788</v>
      </c>
      <c r="H2436" s="34" t="s">
        <v>789</v>
      </c>
      <c r="I2436" s="34" t="s">
        <v>790</v>
      </c>
      <c r="J2436" s="34" t="str">
        <f t="shared" si="191"/>
        <v>New VehicleAdvertising p.u.</v>
      </c>
      <c r="K2436" s="34" t="str">
        <f t="shared" si="192"/>
        <v>100NV Advertising &amp; Promotion - Toyota</v>
      </c>
      <c r="L2436" s="28">
        <f>+SUMIF('TB 4-24'!M:M,$AL2436,'TB 4-24'!G:G)</f>
        <v>0</v>
      </c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>
        <f>+SUMIF('Input Sheet'!$S:$S,$AL2436,'Input Sheet'!C:C)</f>
        <v>0</v>
      </c>
      <c r="Z2436" s="28">
        <f>+SUMIF('Input Sheet'!$S:$S,$AL2436,'Input Sheet'!D:D)</f>
        <v>0</v>
      </c>
      <c r="AA2436" s="28">
        <f>+SUMIF('Input Sheet'!$S:$S,$AL2436,'Input Sheet'!E:E)</f>
        <v>0</v>
      </c>
      <c r="AB2436" s="28">
        <f>+SUMIF('Input Sheet'!$S:$S,$AL2436,'Input Sheet'!F:F)</f>
        <v>0</v>
      </c>
      <c r="AC2436" s="28">
        <f>+SUMIF('Input Sheet'!$S:$S,$AL2436,'Input Sheet'!G:G)</f>
        <v>0</v>
      </c>
      <c r="AD2436" s="28">
        <f>+SUMIF('Input Sheet'!$S:$S,$AL2436,'Input Sheet'!H:H)</f>
        <v>0</v>
      </c>
      <c r="AE2436" s="28">
        <f>+SUMIF('Input Sheet'!$S:$S,$AL2436,'Input Sheet'!I:I)</f>
        <v>0</v>
      </c>
      <c r="AF2436" s="28">
        <f>+SUMIF('Input Sheet'!$S:$S,$AL2436,'Input Sheet'!J:J)</f>
        <v>0</v>
      </c>
      <c r="AG2436" s="28">
        <f>+SUMIF('Input Sheet'!$S:$S,$AL2436,'Input Sheet'!K:K)</f>
        <v>0</v>
      </c>
      <c r="AH2436" s="28">
        <f>+SUMIF('Input Sheet'!$S:$S,$AL2436,'Input Sheet'!L:L)</f>
        <v>0</v>
      </c>
      <c r="AI2436" s="28">
        <f>+SUMIF('Input Sheet'!$S:$S,$AL2436,'Input Sheet'!M:M)</f>
        <v>0</v>
      </c>
      <c r="AJ2436" s="28">
        <f>+SUMIF('Input Sheet'!$S:$S,$AL2436,'Input Sheet'!N:N)</f>
        <v>0</v>
      </c>
      <c r="AK2436" s="28"/>
      <c r="AL2436" s="27" t="str">
        <f t="shared" si="193"/>
        <v>100-7385</v>
      </c>
      <c r="AM2436" s="34" t="str">
        <f t="shared" ref="AM2436:AM2499" si="194">H2436</f>
        <v>New Vehicle</v>
      </c>
      <c r="AN2436" s="34" t="str">
        <f t="shared" ref="AN2436:AN2499" si="195">J2436</f>
        <v>New VehicleAdvertising p.u.</v>
      </c>
      <c r="AO2436" s="35"/>
      <c r="AP2436" s="35"/>
      <c r="AQ2436" s="35"/>
    </row>
    <row r="2437" spans="1:43" x14ac:dyDescent="0.25">
      <c r="A2437" s="27" t="s">
        <v>103</v>
      </c>
      <c r="B2437" s="27" t="s">
        <v>104</v>
      </c>
      <c r="C2437" s="27" t="s">
        <v>104</v>
      </c>
      <c r="D2437" s="27" t="s">
        <v>307</v>
      </c>
      <c r="E2437" s="27" t="s">
        <v>649</v>
      </c>
      <c r="F2437" s="27" t="s">
        <v>787</v>
      </c>
      <c r="G2437" s="27" t="s">
        <v>788</v>
      </c>
      <c r="H2437" s="34" t="s">
        <v>789</v>
      </c>
      <c r="I2437" s="34" t="s">
        <v>790</v>
      </c>
      <c r="J2437" s="34" t="str">
        <f t="shared" si="191"/>
        <v>New VehicleAdvertising p.u.</v>
      </c>
      <c r="K2437" s="34" t="str">
        <f t="shared" si="192"/>
        <v>110NV Advertising &amp; Promotion - Toyota</v>
      </c>
      <c r="L2437" s="28">
        <f>+SUMIF('TB 4-24'!M:M,$AL2437,'TB 4-24'!G:G)</f>
        <v>0</v>
      </c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>
        <f>+SUMIF('Input Sheet'!$S:$S,$AL2437,'Input Sheet'!C:C)</f>
        <v>0</v>
      </c>
      <c r="Z2437" s="28">
        <f>+SUMIF('Input Sheet'!$S:$S,$AL2437,'Input Sheet'!D:D)</f>
        <v>0</v>
      </c>
      <c r="AA2437" s="28">
        <f>+SUMIF('Input Sheet'!$S:$S,$AL2437,'Input Sheet'!E:E)</f>
        <v>0</v>
      </c>
      <c r="AB2437" s="28">
        <f>+SUMIF('Input Sheet'!$S:$S,$AL2437,'Input Sheet'!F:F)</f>
        <v>0</v>
      </c>
      <c r="AC2437" s="28">
        <f>+SUMIF('Input Sheet'!$S:$S,$AL2437,'Input Sheet'!G:G)</f>
        <v>0</v>
      </c>
      <c r="AD2437" s="28">
        <f>+SUMIF('Input Sheet'!$S:$S,$AL2437,'Input Sheet'!H:H)</f>
        <v>0</v>
      </c>
      <c r="AE2437" s="28">
        <f>+SUMIF('Input Sheet'!$S:$S,$AL2437,'Input Sheet'!I:I)</f>
        <v>0</v>
      </c>
      <c r="AF2437" s="28">
        <f>+SUMIF('Input Sheet'!$S:$S,$AL2437,'Input Sheet'!J:J)</f>
        <v>0</v>
      </c>
      <c r="AG2437" s="28">
        <f>+SUMIF('Input Sheet'!$S:$S,$AL2437,'Input Sheet'!K:K)</f>
        <v>0</v>
      </c>
      <c r="AH2437" s="28">
        <f>+SUMIF('Input Sheet'!$S:$S,$AL2437,'Input Sheet'!L:L)</f>
        <v>0</v>
      </c>
      <c r="AI2437" s="28">
        <f>+SUMIF('Input Sheet'!$S:$S,$AL2437,'Input Sheet'!M:M)</f>
        <v>0</v>
      </c>
      <c r="AJ2437" s="28">
        <f>+SUMIF('Input Sheet'!$S:$S,$AL2437,'Input Sheet'!N:N)</f>
        <v>0</v>
      </c>
      <c r="AK2437" s="28"/>
      <c r="AL2437" s="27" t="str">
        <f t="shared" si="193"/>
        <v>110-7390</v>
      </c>
      <c r="AM2437" s="34" t="str">
        <f t="shared" si="194"/>
        <v>New Vehicle</v>
      </c>
      <c r="AN2437" s="34" t="str">
        <f t="shared" si="195"/>
        <v>New VehicleAdvertising p.u.</v>
      </c>
      <c r="AO2437" s="35"/>
      <c r="AP2437" s="35"/>
      <c r="AQ2437" s="35"/>
    </row>
    <row r="2438" spans="1:43" x14ac:dyDescent="0.25">
      <c r="A2438" s="27" t="s">
        <v>103</v>
      </c>
      <c r="B2438" s="27" t="s">
        <v>104</v>
      </c>
      <c r="C2438" s="27" t="s">
        <v>657</v>
      </c>
      <c r="D2438" s="27" t="s">
        <v>307</v>
      </c>
      <c r="E2438" s="27" t="s">
        <v>658</v>
      </c>
      <c r="F2438" s="27" t="s">
        <v>787</v>
      </c>
      <c r="G2438" s="27" t="s">
        <v>788</v>
      </c>
      <c r="H2438" s="34" t="s">
        <v>789</v>
      </c>
      <c r="I2438" s="34" t="s">
        <v>790</v>
      </c>
      <c r="J2438" s="34" t="str">
        <f t="shared" si="191"/>
        <v>New VehicleAdvertising p.u.</v>
      </c>
      <c r="K2438" s="34" t="str">
        <f t="shared" si="192"/>
        <v>210NV Advertising &amp; Promotion - Toyota</v>
      </c>
      <c r="L2438" s="28">
        <f>+SUMIF('TB 4-24'!M:M,$AL2438,'TB 4-24'!G:G)</f>
        <v>0</v>
      </c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>
        <f>+SUMIF('Input Sheet'!$S:$S,$AL2438,'Input Sheet'!C:C)</f>
        <v>0</v>
      </c>
      <c r="Z2438" s="28">
        <f>+SUMIF('Input Sheet'!$S:$S,$AL2438,'Input Sheet'!D:D)</f>
        <v>0</v>
      </c>
      <c r="AA2438" s="28">
        <f>+SUMIF('Input Sheet'!$S:$S,$AL2438,'Input Sheet'!E:E)</f>
        <v>0</v>
      </c>
      <c r="AB2438" s="28">
        <f>+SUMIF('Input Sheet'!$S:$S,$AL2438,'Input Sheet'!F:F)</f>
        <v>0</v>
      </c>
      <c r="AC2438" s="28">
        <f>+SUMIF('Input Sheet'!$S:$S,$AL2438,'Input Sheet'!G:G)</f>
        <v>0</v>
      </c>
      <c r="AD2438" s="28">
        <f>+SUMIF('Input Sheet'!$S:$S,$AL2438,'Input Sheet'!H:H)</f>
        <v>0</v>
      </c>
      <c r="AE2438" s="28">
        <f>+SUMIF('Input Sheet'!$S:$S,$AL2438,'Input Sheet'!I:I)</f>
        <v>0</v>
      </c>
      <c r="AF2438" s="28">
        <f>+SUMIF('Input Sheet'!$S:$S,$AL2438,'Input Sheet'!J:J)</f>
        <v>0</v>
      </c>
      <c r="AG2438" s="28">
        <f>+SUMIF('Input Sheet'!$S:$S,$AL2438,'Input Sheet'!K:K)</f>
        <v>0</v>
      </c>
      <c r="AH2438" s="28">
        <f>+SUMIF('Input Sheet'!$S:$S,$AL2438,'Input Sheet'!L:L)</f>
        <v>0</v>
      </c>
      <c r="AI2438" s="28">
        <f>+SUMIF('Input Sheet'!$S:$S,$AL2438,'Input Sheet'!M:M)</f>
        <v>0</v>
      </c>
      <c r="AJ2438" s="28">
        <f>+SUMIF('Input Sheet'!$S:$S,$AL2438,'Input Sheet'!N:N)</f>
        <v>0</v>
      </c>
      <c r="AK2438" s="28"/>
      <c r="AL2438" s="27" t="str">
        <f t="shared" si="193"/>
        <v>210-7390</v>
      </c>
      <c r="AM2438" s="34" t="str">
        <f t="shared" si="194"/>
        <v>New Vehicle</v>
      </c>
      <c r="AN2438" s="34" t="str">
        <f t="shared" si="195"/>
        <v>New VehicleAdvertising p.u.</v>
      </c>
      <c r="AO2438" s="35"/>
      <c r="AP2438" s="35"/>
      <c r="AQ2438" s="35"/>
    </row>
    <row r="2439" spans="1:43" x14ac:dyDescent="0.25">
      <c r="A2439" s="27" t="s">
        <v>103</v>
      </c>
      <c r="B2439" s="27" t="s">
        <v>104</v>
      </c>
      <c r="C2439" s="27" t="s">
        <v>657</v>
      </c>
      <c r="D2439" s="27" t="s">
        <v>307</v>
      </c>
      <c r="E2439" s="27" t="s">
        <v>660</v>
      </c>
      <c r="F2439" s="27" t="s">
        <v>787</v>
      </c>
      <c r="G2439" s="27" t="s">
        <v>788</v>
      </c>
      <c r="H2439" s="34" t="s">
        <v>789</v>
      </c>
      <c r="I2439" s="34" t="s">
        <v>790</v>
      </c>
      <c r="J2439" s="34" t="str">
        <f t="shared" si="191"/>
        <v>New VehicleAdvertising p.u.</v>
      </c>
      <c r="K2439" s="34" t="str">
        <f t="shared" si="192"/>
        <v>200NV Advertising &amp; Promotion - Toyota</v>
      </c>
      <c r="L2439" s="28">
        <f>+SUMIF('TB 4-24'!M:M,$AL2439,'TB 4-24'!G:G)</f>
        <v>0</v>
      </c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>
        <f>+SUMIF('Input Sheet'!$S:$S,$AL2439,'Input Sheet'!C:C)</f>
        <v>0</v>
      </c>
      <c r="Z2439" s="28">
        <f>+SUMIF('Input Sheet'!$S:$S,$AL2439,'Input Sheet'!D:D)</f>
        <v>0</v>
      </c>
      <c r="AA2439" s="28">
        <f>+SUMIF('Input Sheet'!$S:$S,$AL2439,'Input Sheet'!E:E)</f>
        <v>0</v>
      </c>
      <c r="AB2439" s="28">
        <f>+SUMIF('Input Sheet'!$S:$S,$AL2439,'Input Sheet'!F:F)</f>
        <v>0</v>
      </c>
      <c r="AC2439" s="28">
        <f>+SUMIF('Input Sheet'!$S:$S,$AL2439,'Input Sheet'!G:G)</f>
        <v>0</v>
      </c>
      <c r="AD2439" s="28">
        <f>+SUMIF('Input Sheet'!$S:$S,$AL2439,'Input Sheet'!H:H)</f>
        <v>0</v>
      </c>
      <c r="AE2439" s="28">
        <f>+SUMIF('Input Sheet'!$S:$S,$AL2439,'Input Sheet'!I:I)</f>
        <v>0</v>
      </c>
      <c r="AF2439" s="28">
        <f>+SUMIF('Input Sheet'!$S:$S,$AL2439,'Input Sheet'!J:J)</f>
        <v>0</v>
      </c>
      <c r="AG2439" s="28">
        <f>+SUMIF('Input Sheet'!$S:$S,$AL2439,'Input Sheet'!K:K)</f>
        <v>0</v>
      </c>
      <c r="AH2439" s="28">
        <f>+SUMIF('Input Sheet'!$S:$S,$AL2439,'Input Sheet'!L:L)</f>
        <v>0</v>
      </c>
      <c r="AI2439" s="28">
        <f>+SUMIF('Input Sheet'!$S:$S,$AL2439,'Input Sheet'!M:M)</f>
        <v>0</v>
      </c>
      <c r="AJ2439" s="28">
        <f>+SUMIF('Input Sheet'!$S:$S,$AL2439,'Input Sheet'!N:N)</f>
        <v>0</v>
      </c>
      <c r="AK2439" s="28"/>
      <c r="AL2439" s="27" t="str">
        <f t="shared" si="193"/>
        <v>200-7390</v>
      </c>
      <c r="AM2439" s="34" t="str">
        <f t="shared" si="194"/>
        <v>New Vehicle</v>
      </c>
      <c r="AN2439" s="34" t="str">
        <f t="shared" si="195"/>
        <v>New VehicleAdvertising p.u.</v>
      </c>
      <c r="AO2439" s="35"/>
      <c r="AP2439" s="35"/>
      <c r="AQ2439" s="35"/>
    </row>
    <row r="2440" spans="1:43" x14ac:dyDescent="0.25">
      <c r="A2440" s="27" t="s">
        <v>103</v>
      </c>
      <c r="B2440" s="27" t="s">
        <v>104</v>
      </c>
      <c r="C2440" s="27" t="s">
        <v>104</v>
      </c>
      <c r="D2440" s="27" t="s">
        <v>307</v>
      </c>
      <c r="E2440" s="27" t="s">
        <v>677</v>
      </c>
      <c r="F2440" s="27" t="s">
        <v>787</v>
      </c>
      <c r="G2440" s="27" t="s">
        <v>788</v>
      </c>
      <c r="H2440" s="34" t="s">
        <v>789</v>
      </c>
      <c r="I2440" s="34" t="s">
        <v>790</v>
      </c>
      <c r="J2440" s="34" t="str">
        <f t="shared" si="191"/>
        <v>New VehicleAdvertising p.u.</v>
      </c>
      <c r="K2440" s="34" t="str">
        <f t="shared" si="192"/>
        <v>100NV Advertising &amp; Promotion - Toyota</v>
      </c>
      <c r="L2440" s="28">
        <f>+SUMIF('TB 4-24'!M:M,$AL2440,'TB 4-24'!G:G)</f>
        <v>0</v>
      </c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>
        <f>+SUMIF('Input Sheet'!$S:$S,$AL2440,'Input Sheet'!C:C)</f>
        <v>0</v>
      </c>
      <c r="Z2440" s="28">
        <f>+SUMIF('Input Sheet'!$S:$S,$AL2440,'Input Sheet'!D:D)</f>
        <v>0</v>
      </c>
      <c r="AA2440" s="28">
        <f>+SUMIF('Input Sheet'!$S:$S,$AL2440,'Input Sheet'!E:E)</f>
        <v>0</v>
      </c>
      <c r="AB2440" s="28">
        <f>+SUMIF('Input Sheet'!$S:$S,$AL2440,'Input Sheet'!F:F)</f>
        <v>0</v>
      </c>
      <c r="AC2440" s="28">
        <f>+SUMIF('Input Sheet'!$S:$S,$AL2440,'Input Sheet'!G:G)</f>
        <v>0</v>
      </c>
      <c r="AD2440" s="28">
        <f>+SUMIF('Input Sheet'!$S:$S,$AL2440,'Input Sheet'!H:H)</f>
        <v>0</v>
      </c>
      <c r="AE2440" s="28">
        <f>+SUMIF('Input Sheet'!$S:$S,$AL2440,'Input Sheet'!I:I)</f>
        <v>0</v>
      </c>
      <c r="AF2440" s="28">
        <f>+SUMIF('Input Sheet'!$S:$S,$AL2440,'Input Sheet'!J:J)</f>
        <v>0</v>
      </c>
      <c r="AG2440" s="28">
        <f>+SUMIF('Input Sheet'!$S:$S,$AL2440,'Input Sheet'!K:K)</f>
        <v>0</v>
      </c>
      <c r="AH2440" s="28">
        <f>+SUMIF('Input Sheet'!$S:$S,$AL2440,'Input Sheet'!L:L)</f>
        <v>0</v>
      </c>
      <c r="AI2440" s="28">
        <f>+SUMIF('Input Sheet'!$S:$S,$AL2440,'Input Sheet'!M:M)</f>
        <v>0</v>
      </c>
      <c r="AJ2440" s="28">
        <f>+SUMIF('Input Sheet'!$S:$S,$AL2440,'Input Sheet'!N:N)</f>
        <v>0</v>
      </c>
      <c r="AK2440" s="28"/>
      <c r="AL2440" s="27" t="str">
        <f t="shared" si="193"/>
        <v>100-7390</v>
      </c>
      <c r="AM2440" s="34" t="str">
        <f t="shared" si="194"/>
        <v>New Vehicle</v>
      </c>
      <c r="AN2440" s="34" t="str">
        <f t="shared" si="195"/>
        <v>New VehicleAdvertising p.u.</v>
      </c>
      <c r="AO2440" s="35"/>
      <c r="AP2440" s="35"/>
      <c r="AQ2440" s="35"/>
    </row>
    <row r="2441" spans="1:43" x14ac:dyDescent="0.25">
      <c r="A2441" s="27" t="s">
        <v>103</v>
      </c>
      <c r="B2441" s="27" t="s">
        <v>104</v>
      </c>
      <c r="C2441" s="27" t="s">
        <v>657</v>
      </c>
      <c r="D2441" s="27" t="s">
        <v>233</v>
      </c>
      <c r="E2441" s="27" t="s">
        <v>660</v>
      </c>
      <c r="F2441" s="27" t="s">
        <v>787</v>
      </c>
      <c r="G2441" s="27" t="s">
        <v>788</v>
      </c>
      <c r="H2441" s="34" t="s">
        <v>789</v>
      </c>
      <c r="I2441" s="34" t="s">
        <v>790</v>
      </c>
      <c r="J2441" s="34" t="str">
        <f t="shared" si="191"/>
        <v>New VehicleAdvertising p.u.</v>
      </c>
      <c r="K2441" s="34" t="str">
        <f t="shared" si="192"/>
        <v>200NV Advertising &amp; Promotion - Toyota</v>
      </c>
      <c r="L2441" s="28">
        <f>+SUMIF('TB 4-24'!M:M,$AL2441,'TB 4-24'!G:G)</f>
        <v>0</v>
      </c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>
        <f>+SUMIF('Input Sheet'!$S:$S,$AL2441,'Input Sheet'!C:C)</f>
        <v>0</v>
      </c>
      <c r="Z2441" s="28">
        <f>+SUMIF('Input Sheet'!$S:$S,$AL2441,'Input Sheet'!D:D)</f>
        <v>0</v>
      </c>
      <c r="AA2441" s="28">
        <f>+SUMIF('Input Sheet'!$S:$S,$AL2441,'Input Sheet'!E:E)</f>
        <v>0</v>
      </c>
      <c r="AB2441" s="28">
        <f>+SUMIF('Input Sheet'!$S:$S,$AL2441,'Input Sheet'!F:F)</f>
        <v>0</v>
      </c>
      <c r="AC2441" s="28">
        <f>+SUMIF('Input Sheet'!$S:$S,$AL2441,'Input Sheet'!G:G)</f>
        <v>0</v>
      </c>
      <c r="AD2441" s="28">
        <f>+SUMIF('Input Sheet'!$S:$S,$AL2441,'Input Sheet'!H:H)</f>
        <v>0</v>
      </c>
      <c r="AE2441" s="28">
        <f>+SUMIF('Input Sheet'!$S:$S,$AL2441,'Input Sheet'!I:I)</f>
        <v>0</v>
      </c>
      <c r="AF2441" s="28">
        <f>+SUMIF('Input Sheet'!$S:$S,$AL2441,'Input Sheet'!J:J)</f>
        <v>0</v>
      </c>
      <c r="AG2441" s="28">
        <f>+SUMIF('Input Sheet'!$S:$S,$AL2441,'Input Sheet'!K:K)</f>
        <v>0</v>
      </c>
      <c r="AH2441" s="28">
        <f>+SUMIF('Input Sheet'!$S:$S,$AL2441,'Input Sheet'!L:L)</f>
        <v>0</v>
      </c>
      <c r="AI2441" s="28">
        <f>+SUMIF('Input Sheet'!$S:$S,$AL2441,'Input Sheet'!M:M)</f>
        <v>0</v>
      </c>
      <c r="AJ2441" s="28">
        <f>+SUMIF('Input Sheet'!$S:$S,$AL2441,'Input Sheet'!N:N)</f>
        <v>0</v>
      </c>
      <c r="AK2441" s="28"/>
      <c r="AL2441" s="27" t="str">
        <f t="shared" si="193"/>
        <v>200-7910</v>
      </c>
      <c r="AM2441" s="34" t="str">
        <f t="shared" si="194"/>
        <v>New Vehicle</v>
      </c>
      <c r="AN2441" s="34" t="str">
        <f t="shared" si="195"/>
        <v>New VehicleAdvertising p.u.</v>
      </c>
      <c r="AO2441" s="35"/>
      <c r="AP2441" s="35"/>
      <c r="AQ2441" s="35"/>
    </row>
    <row r="2442" spans="1:43" x14ac:dyDescent="0.25">
      <c r="A2442" s="27" t="s">
        <v>103</v>
      </c>
      <c r="B2442" s="27" t="s">
        <v>104</v>
      </c>
      <c r="C2442" s="27" t="s">
        <v>663</v>
      </c>
      <c r="D2442" s="27" t="s">
        <v>233</v>
      </c>
      <c r="E2442" s="27" t="s">
        <v>664</v>
      </c>
      <c r="F2442" s="27" t="s">
        <v>787</v>
      </c>
      <c r="G2442" s="27" t="s">
        <v>788</v>
      </c>
      <c r="H2442" s="34" t="s">
        <v>789</v>
      </c>
      <c r="I2442" s="34" t="s">
        <v>790</v>
      </c>
      <c r="J2442" s="34" t="str">
        <f t="shared" si="191"/>
        <v>New VehicleAdvertising p.u.</v>
      </c>
      <c r="K2442" s="34" t="str">
        <f t="shared" si="192"/>
        <v>400NV Advertising &amp; Promotion - Toyota</v>
      </c>
      <c r="L2442" s="28">
        <f>+SUMIF('TB 4-24'!M:M,$AL2442,'TB 4-24'!G:G)</f>
        <v>0</v>
      </c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>
        <f>+SUMIF('Input Sheet'!$S:$S,$AL2442,'Input Sheet'!C:C)</f>
        <v>0</v>
      </c>
      <c r="Z2442" s="28">
        <f>+SUMIF('Input Sheet'!$S:$S,$AL2442,'Input Sheet'!D:D)</f>
        <v>0</v>
      </c>
      <c r="AA2442" s="28">
        <f>+SUMIF('Input Sheet'!$S:$S,$AL2442,'Input Sheet'!E:E)</f>
        <v>0</v>
      </c>
      <c r="AB2442" s="28">
        <f>+SUMIF('Input Sheet'!$S:$S,$AL2442,'Input Sheet'!F:F)</f>
        <v>0</v>
      </c>
      <c r="AC2442" s="28">
        <f>+SUMIF('Input Sheet'!$S:$S,$AL2442,'Input Sheet'!G:G)</f>
        <v>0</v>
      </c>
      <c r="AD2442" s="28">
        <f>+SUMIF('Input Sheet'!$S:$S,$AL2442,'Input Sheet'!H:H)</f>
        <v>0</v>
      </c>
      <c r="AE2442" s="28">
        <f>+SUMIF('Input Sheet'!$S:$S,$AL2442,'Input Sheet'!I:I)</f>
        <v>0</v>
      </c>
      <c r="AF2442" s="28">
        <f>+SUMIF('Input Sheet'!$S:$S,$AL2442,'Input Sheet'!J:J)</f>
        <v>0</v>
      </c>
      <c r="AG2442" s="28">
        <f>+SUMIF('Input Sheet'!$S:$S,$AL2442,'Input Sheet'!K:K)</f>
        <v>0</v>
      </c>
      <c r="AH2442" s="28">
        <f>+SUMIF('Input Sheet'!$S:$S,$AL2442,'Input Sheet'!L:L)</f>
        <v>0</v>
      </c>
      <c r="AI2442" s="28">
        <f>+SUMIF('Input Sheet'!$S:$S,$AL2442,'Input Sheet'!M:M)</f>
        <v>0</v>
      </c>
      <c r="AJ2442" s="28">
        <f>+SUMIF('Input Sheet'!$S:$S,$AL2442,'Input Sheet'!N:N)</f>
        <v>0</v>
      </c>
      <c r="AK2442" s="28"/>
      <c r="AL2442" s="27" t="str">
        <f t="shared" si="193"/>
        <v>400-7910</v>
      </c>
      <c r="AM2442" s="34" t="str">
        <f t="shared" si="194"/>
        <v>New Vehicle</v>
      </c>
      <c r="AN2442" s="34" t="str">
        <f t="shared" si="195"/>
        <v>New VehicleAdvertising p.u.</v>
      </c>
      <c r="AO2442" s="35"/>
      <c r="AP2442" s="35"/>
      <c r="AQ2442" s="35"/>
    </row>
    <row r="2443" spans="1:43" x14ac:dyDescent="0.25">
      <c r="A2443" s="27" t="s">
        <v>103</v>
      </c>
      <c r="B2443" s="27" t="s">
        <v>104</v>
      </c>
      <c r="C2443" s="27" t="s">
        <v>671</v>
      </c>
      <c r="D2443" s="27" t="s">
        <v>233</v>
      </c>
      <c r="E2443" s="27" t="s">
        <v>672</v>
      </c>
      <c r="F2443" s="27" t="s">
        <v>787</v>
      </c>
      <c r="G2443" s="27" t="s">
        <v>788</v>
      </c>
      <c r="H2443" s="34" t="s">
        <v>789</v>
      </c>
      <c r="I2443" s="34" t="s">
        <v>790</v>
      </c>
      <c r="J2443" s="34" t="str">
        <f t="shared" si="191"/>
        <v>New VehicleAdvertising p.u.</v>
      </c>
      <c r="K2443" s="34" t="str">
        <f t="shared" si="192"/>
        <v>300NV Advertising &amp; Promotion - Toyota</v>
      </c>
      <c r="L2443" s="28">
        <f>+SUMIF('TB 4-24'!M:M,$AL2443,'TB 4-24'!G:G)</f>
        <v>0</v>
      </c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>
        <f>+SUMIF('Input Sheet'!$S:$S,$AL2443,'Input Sheet'!C:C)</f>
        <v>0</v>
      </c>
      <c r="Z2443" s="28">
        <f>+SUMIF('Input Sheet'!$S:$S,$AL2443,'Input Sheet'!D:D)</f>
        <v>0</v>
      </c>
      <c r="AA2443" s="28">
        <f>+SUMIF('Input Sheet'!$S:$S,$AL2443,'Input Sheet'!E:E)</f>
        <v>0</v>
      </c>
      <c r="AB2443" s="28">
        <f>+SUMIF('Input Sheet'!$S:$S,$AL2443,'Input Sheet'!F:F)</f>
        <v>0</v>
      </c>
      <c r="AC2443" s="28">
        <f>+SUMIF('Input Sheet'!$S:$S,$AL2443,'Input Sheet'!G:G)</f>
        <v>0</v>
      </c>
      <c r="AD2443" s="28">
        <f>+SUMIF('Input Sheet'!$S:$S,$AL2443,'Input Sheet'!H:H)</f>
        <v>0</v>
      </c>
      <c r="AE2443" s="28">
        <f>+SUMIF('Input Sheet'!$S:$S,$AL2443,'Input Sheet'!I:I)</f>
        <v>0</v>
      </c>
      <c r="AF2443" s="28">
        <f>+SUMIF('Input Sheet'!$S:$S,$AL2443,'Input Sheet'!J:J)</f>
        <v>0</v>
      </c>
      <c r="AG2443" s="28">
        <f>+SUMIF('Input Sheet'!$S:$S,$AL2443,'Input Sheet'!K:K)</f>
        <v>0</v>
      </c>
      <c r="AH2443" s="28">
        <f>+SUMIF('Input Sheet'!$S:$S,$AL2443,'Input Sheet'!L:L)</f>
        <v>0</v>
      </c>
      <c r="AI2443" s="28">
        <f>+SUMIF('Input Sheet'!$S:$S,$AL2443,'Input Sheet'!M:M)</f>
        <v>0</v>
      </c>
      <c r="AJ2443" s="28">
        <f>+SUMIF('Input Sheet'!$S:$S,$AL2443,'Input Sheet'!N:N)</f>
        <v>0</v>
      </c>
      <c r="AK2443" s="28"/>
      <c r="AL2443" s="27" t="str">
        <f t="shared" si="193"/>
        <v>300-7910</v>
      </c>
      <c r="AM2443" s="34" t="str">
        <f t="shared" si="194"/>
        <v>New Vehicle</v>
      </c>
      <c r="AN2443" s="34" t="str">
        <f t="shared" si="195"/>
        <v>New VehicleAdvertising p.u.</v>
      </c>
      <c r="AO2443" s="35"/>
      <c r="AP2443" s="35"/>
      <c r="AQ2443" s="35"/>
    </row>
    <row r="2444" spans="1:43" x14ac:dyDescent="0.25">
      <c r="A2444" s="27" t="s">
        <v>103</v>
      </c>
      <c r="B2444" s="27" t="s">
        <v>104</v>
      </c>
      <c r="C2444" s="27" t="s">
        <v>104</v>
      </c>
      <c r="D2444" s="27" t="s">
        <v>233</v>
      </c>
      <c r="E2444" s="27" t="s">
        <v>677</v>
      </c>
      <c r="F2444" s="27" t="s">
        <v>787</v>
      </c>
      <c r="G2444" s="27" t="s">
        <v>788</v>
      </c>
      <c r="H2444" s="34" t="s">
        <v>789</v>
      </c>
      <c r="I2444" s="34" t="s">
        <v>790</v>
      </c>
      <c r="J2444" s="34" t="str">
        <f t="shared" si="191"/>
        <v>New VehicleAdvertising p.u.</v>
      </c>
      <c r="K2444" s="34" t="str">
        <f t="shared" si="192"/>
        <v>100NV Advertising &amp; Promotion - Toyota</v>
      </c>
      <c r="L2444" s="28">
        <f>+SUMIF('TB 4-24'!M:M,$AL2444,'TB 4-24'!G:G)</f>
        <v>0</v>
      </c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>
        <f>+SUMIF('Input Sheet'!$S:$S,$AL2444,'Input Sheet'!C:C)</f>
        <v>0</v>
      </c>
      <c r="Z2444" s="28">
        <f>+SUMIF('Input Sheet'!$S:$S,$AL2444,'Input Sheet'!D:D)</f>
        <v>0</v>
      </c>
      <c r="AA2444" s="28">
        <f>+SUMIF('Input Sheet'!$S:$S,$AL2444,'Input Sheet'!E:E)</f>
        <v>0</v>
      </c>
      <c r="AB2444" s="28">
        <f>+SUMIF('Input Sheet'!$S:$S,$AL2444,'Input Sheet'!F:F)</f>
        <v>0</v>
      </c>
      <c r="AC2444" s="28">
        <f>+SUMIF('Input Sheet'!$S:$S,$AL2444,'Input Sheet'!G:G)</f>
        <v>0</v>
      </c>
      <c r="AD2444" s="28">
        <f>+SUMIF('Input Sheet'!$S:$S,$AL2444,'Input Sheet'!H:H)</f>
        <v>0</v>
      </c>
      <c r="AE2444" s="28">
        <f>+SUMIF('Input Sheet'!$S:$S,$AL2444,'Input Sheet'!I:I)</f>
        <v>0</v>
      </c>
      <c r="AF2444" s="28">
        <f>+SUMIF('Input Sheet'!$S:$S,$AL2444,'Input Sheet'!J:J)</f>
        <v>0</v>
      </c>
      <c r="AG2444" s="28">
        <f>+SUMIF('Input Sheet'!$S:$S,$AL2444,'Input Sheet'!K:K)</f>
        <v>0</v>
      </c>
      <c r="AH2444" s="28">
        <f>+SUMIF('Input Sheet'!$S:$S,$AL2444,'Input Sheet'!L:L)</f>
        <v>0</v>
      </c>
      <c r="AI2444" s="28">
        <f>+SUMIF('Input Sheet'!$S:$S,$AL2444,'Input Sheet'!M:M)</f>
        <v>0</v>
      </c>
      <c r="AJ2444" s="28">
        <f>+SUMIF('Input Sheet'!$S:$S,$AL2444,'Input Sheet'!N:N)</f>
        <v>0</v>
      </c>
      <c r="AK2444" s="28"/>
      <c r="AL2444" s="27" t="str">
        <f t="shared" si="193"/>
        <v>100-7910</v>
      </c>
      <c r="AM2444" s="34" t="str">
        <f t="shared" si="194"/>
        <v>New Vehicle</v>
      </c>
      <c r="AN2444" s="34" t="str">
        <f t="shared" si="195"/>
        <v>New VehicleAdvertising p.u.</v>
      </c>
      <c r="AO2444" s="35"/>
      <c r="AP2444" s="35"/>
      <c r="AQ2444" s="35"/>
    </row>
    <row r="2445" spans="1:43" x14ac:dyDescent="0.25">
      <c r="A2445" s="27" t="s">
        <v>103</v>
      </c>
      <c r="B2445" s="27" t="s">
        <v>104</v>
      </c>
      <c r="C2445" s="27" t="s">
        <v>657</v>
      </c>
      <c r="D2445" s="27" t="s">
        <v>276</v>
      </c>
      <c r="E2445" s="27" t="s">
        <v>658</v>
      </c>
      <c r="F2445" s="27" t="s">
        <v>791</v>
      </c>
      <c r="G2445" s="27" t="s">
        <v>792</v>
      </c>
      <c r="H2445" s="34" t="s">
        <v>789</v>
      </c>
      <c r="I2445" s="34" t="s">
        <v>793</v>
      </c>
      <c r="J2445" s="34" t="str">
        <f t="shared" si="191"/>
        <v>New VehicleCommission p.u.</v>
      </c>
      <c r="K2445" s="34" t="str">
        <f t="shared" si="192"/>
        <v>210NV Commission - Toyota</v>
      </c>
      <c r="L2445" s="28">
        <f>+SUMIF('TB 4-24'!M:M,$AL2445,'TB 4-24'!G:G)</f>
        <v>0</v>
      </c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>
        <f>+SUMIF('Input Sheet'!$S:$S,$AL2445,'Input Sheet'!C:C)</f>
        <v>0</v>
      </c>
      <c r="Z2445" s="28">
        <f>+SUMIF('Input Sheet'!$S:$S,$AL2445,'Input Sheet'!D:D)</f>
        <v>0</v>
      </c>
      <c r="AA2445" s="28">
        <f>+SUMIF('Input Sheet'!$S:$S,$AL2445,'Input Sheet'!E:E)</f>
        <v>0</v>
      </c>
      <c r="AB2445" s="28">
        <f>+SUMIF('Input Sheet'!$S:$S,$AL2445,'Input Sheet'!F:F)</f>
        <v>0</v>
      </c>
      <c r="AC2445" s="28">
        <f>+SUMIF('Input Sheet'!$S:$S,$AL2445,'Input Sheet'!G:G)</f>
        <v>0</v>
      </c>
      <c r="AD2445" s="28">
        <f>+SUMIF('Input Sheet'!$S:$S,$AL2445,'Input Sheet'!H:H)</f>
        <v>0</v>
      </c>
      <c r="AE2445" s="28">
        <f>+SUMIF('Input Sheet'!$S:$S,$AL2445,'Input Sheet'!I:I)</f>
        <v>0</v>
      </c>
      <c r="AF2445" s="28">
        <f>+SUMIF('Input Sheet'!$S:$S,$AL2445,'Input Sheet'!J:J)</f>
        <v>0</v>
      </c>
      <c r="AG2445" s="28">
        <f>+SUMIF('Input Sheet'!$S:$S,$AL2445,'Input Sheet'!K:K)</f>
        <v>0</v>
      </c>
      <c r="AH2445" s="28">
        <f>+SUMIF('Input Sheet'!$S:$S,$AL2445,'Input Sheet'!L:L)</f>
        <v>0</v>
      </c>
      <c r="AI2445" s="28">
        <f>+SUMIF('Input Sheet'!$S:$S,$AL2445,'Input Sheet'!M:M)</f>
        <v>0</v>
      </c>
      <c r="AJ2445" s="28">
        <f>+SUMIF('Input Sheet'!$S:$S,$AL2445,'Input Sheet'!N:N)</f>
        <v>0</v>
      </c>
      <c r="AK2445" s="28"/>
      <c r="AL2445" s="27" t="str">
        <f t="shared" si="193"/>
        <v>210-7020</v>
      </c>
      <c r="AM2445" s="34" t="str">
        <f t="shared" si="194"/>
        <v>New Vehicle</v>
      </c>
      <c r="AN2445" s="34" t="str">
        <f t="shared" si="195"/>
        <v>New VehicleCommission p.u.</v>
      </c>
      <c r="AO2445" s="35"/>
      <c r="AP2445" s="35"/>
      <c r="AQ2445" s="35"/>
    </row>
    <row r="2446" spans="1:43" x14ac:dyDescent="0.25">
      <c r="A2446" s="27" t="s">
        <v>103</v>
      </c>
      <c r="B2446" s="27" t="s">
        <v>104</v>
      </c>
      <c r="C2446" s="27" t="s">
        <v>104</v>
      </c>
      <c r="D2446" s="27" t="s">
        <v>276</v>
      </c>
      <c r="E2446" s="27" t="s">
        <v>649</v>
      </c>
      <c r="F2446" s="27" t="s">
        <v>791</v>
      </c>
      <c r="G2446" s="27" t="s">
        <v>792</v>
      </c>
      <c r="H2446" s="34" t="s">
        <v>789</v>
      </c>
      <c r="I2446" s="34" t="s">
        <v>793</v>
      </c>
      <c r="J2446" s="34" t="str">
        <f t="shared" si="191"/>
        <v>New VehicleCommission p.u.</v>
      </c>
      <c r="K2446" s="34" t="str">
        <f t="shared" si="192"/>
        <v>110NV Commission - Toyota</v>
      </c>
      <c r="L2446" s="28">
        <f>+SUMIF('TB 4-24'!M:M,$AL2446,'TB 4-24'!G:G)</f>
        <v>0</v>
      </c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>
        <f>+SUMIF('Input Sheet'!$S:$S,$AL2446,'Input Sheet'!C:C)</f>
        <v>0</v>
      </c>
      <c r="Z2446" s="28">
        <f>+SUMIF('Input Sheet'!$S:$S,$AL2446,'Input Sheet'!D:D)</f>
        <v>0</v>
      </c>
      <c r="AA2446" s="28">
        <f>+SUMIF('Input Sheet'!$S:$S,$AL2446,'Input Sheet'!E:E)</f>
        <v>0</v>
      </c>
      <c r="AB2446" s="28">
        <f>+SUMIF('Input Sheet'!$S:$S,$AL2446,'Input Sheet'!F:F)</f>
        <v>0</v>
      </c>
      <c r="AC2446" s="28">
        <f>+SUMIF('Input Sheet'!$S:$S,$AL2446,'Input Sheet'!G:G)</f>
        <v>0</v>
      </c>
      <c r="AD2446" s="28">
        <f>+SUMIF('Input Sheet'!$S:$S,$AL2446,'Input Sheet'!H:H)</f>
        <v>0</v>
      </c>
      <c r="AE2446" s="28">
        <f>+SUMIF('Input Sheet'!$S:$S,$AL2446,'Input Sheet'!I:I)</f>
        <v>0</v>
      </c>
      <c r="AF2446" s="28">
        <f>+SUMIF('Input Sheet'!$S:$S,$AL2446,'Input Sheet'!J:J)</f>
        <v>0</v>
      </c>
      <c r="AG2446" s="28">
        <f>+SUMIF('Input Sheet'!$S:$S,$AL2446,'Input Sheet'!K:K)</f>
        <v>0</v>
      </c>
      <c r="AH2446" s="28">
        <f>+SUMIF('Input Sheet'!$S:$S,$AL2446,'Input Sheet'!L:L)</f>
        <v>0</v>
      </c>
      <c r="AI2446" s="28">
        <f>+SUMIF('Input Sheet'!$S:$S,$AL2446,'Input Sheet'!M:M)</f>
        <v>0</v>
      </c>
      <c r="AJ2446" s="28">
        <f>+SUMIF('Input Sheet'!$S:$S,$AL2446,'Input Sheet'!N:N)</f>
        <v>0</v>
      </c>
      <c r="AK2446" s="28"/>
      <c r="AL2446" s="27" t="str">
        <f t="shared" si="193"/>
        <v>110-7020</v>
      </c>
      <c r="AM2446" s="34" t="str">
        <f t="shared" si="194"/>
        <v>New Vehicle</v>
      </c>
      <c r="AN2446" s="34" t="str">
        <f t="shared" si="195"/>
        <v>New VehicleCommission p.u.</v>
      </c>
      <c r="AO2446" s="35"/>
      <c r="AP2446" s="35"/>
      <c r="AQ2446" s="35"/>
    </row>
    <row r="2447" spans="1:43" x14ac:dyDescent="0.25">
      <c r="A2447" s="27" t="s">
        <v>103</v>
      </c>
      <c r="B2447" s="27" t="s">
        <v>104</v>
      </c>
      <c r="C2447" s="27" t="s">
        <v>657</v>
      </c>
      <c r="D2447" s="27" t="s">
        <v>276</v>
      </c>
      <c r="E2447" s="27" t="s">
        <v>660</v>
      </c>
      <c r="F2447" s="27" t="s">
        <v>791</v>
      </c>
      <c r="G2447" s="27" t="s">
        <v>792</v>
      </c>
      <c r="H2447" s="34" t="s">
        <v>789</v>
      </c>
      <c r="I2447" s="34" t="s">
        <v>793</v>
      </c>
      <c r="J2447" s="34" t="str">
        <f t="shared" si="191"/>
        <v>New VehicleCommission p.u.</v>
      </c>
      <c r="K2447" s="34" t="str">
        <f t="shared" si="192"/>
        <v>200NV Commission - Toyota</v>
      </c>
      <c r="L2447" s="28">
        <f>+SUMIF('TB 4-24'!M:M,$AL2447,'TB 4-24'!G:G)</f>
        <v>0</v>
      </c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>
        <f>+SUMIF('Input Sheet'!$S:$S,$AL2447,'Input Sheet'!C:C)</f>
        <v>0</v>
      </c>
      <c r="Z2447" s="28">
        <f>+SUMIF('Input Sheet'!$S:$S,$AL2447,'Input Sheet'!D:D)</f>
        <v>0</v>
      </c>
      <c r="AA2447" s="28">
        <f>+SUMIF('Input Sheet'!$S:$S,$AL2447,'Input Sheet'!E:E)</f>
        <v>0</v>
      </c>
      <c r="AB2447" s="28">
        <f>+SUMIF('Input Sheet'!$S:$S,$AL2447,'Input Sheet'!F:F)</f>
        <v>0</v>
      </c>
      <c r="AC2447" s="28">
        <f>+SUMIF('Input Sheet'!$S:$S,$AL2447,'Input Sheet'!G:G)</f>
        <v>0</v>
      </c>
      <c r="AD2447" s="28">
        <f>+SUMIF('Input Sheet'!$S:$S,$AL2447,'Input Sheet'!H:H)</f>
        <v>0</v>
      </c>
      <c r="AE2447" s="28">
        <f>+SUMIF('Input Sheet'!$S:$S,$AL2447,'Input Sheet'!I:I)</f>
        <v>0</v>
      </c>
      <c r="AF2447" s="28">
        <f>+SUMIF('Input Sheet'!$S:$S,$AL2447,'Input Sheet'!J:J)</f>
        <v>0</v>
      </c>
      <c r="AG2447" s="28">
        <f>+SUMIF('Input Sheet'!$S:$S,$AL2447,'Input Sheet'!K:K)</f>
        <v>0</v>
      </c>
      <c r="AH2447" s="28">
        <f>+SUMIF('Input Sheet'!$S:$S,$AL2447,'Input Sheet'!L:L)</f>
        <v>0</v>
      </c>
      <c r="AI2447" s="28">
        <f>+SUMIF('Input Sheet'!$S:$S,$AL2447,'Input Sheet'!M:M)</f>
        <v>0</v>
      </c>
      <c r="AJ2447" s="28">
        <f>+SUMIF('Input Sheet'!$S:$S,$AL2447,'Input Sheet'!N:N)</f>
        <v>0</v>
      </c>
      <c r="AK2447" s="28"/>
      <c r="AL2447" s="27" t="str">
        <f t="shared" si="193"/>
        <v>200-7020</v>
      </c>
      <c r="AM2447" s="34" t="str">
        <f t="shared" si="194"/>
        <v>New Vehicle</v>
      </c>
      <c r="AN2447" s="34" t="str">
        <f t="shared" si="195"/>
        <v>New VehicleCommission p.u.</v>
      </c>
      <c r="AO2447" s="35"/>
      <c r="AP2447" s="35"/>
      <c r="AQ2447" s="35"/>
    </row>
    <row r="2448" spans="1:43" x14ac:dyDescent="0.25">
      <c r="A2448" s="27" t="s">
        <v>103</v>
      </c>
      <c r="B2448" s="27" t="s">
        <v>104</v>
      </c>
      <c r="C2448" s="27" t="s">
        <v>663</v>
      </c>
      <c r="D2448" s="27" t="s">
        <v>276</v>
      </c>
      <c r="E2448" s="27" t="s">
        <v>664</v>
      </c>
      <c r="F2448" s="27" t="s">
        <v>791</v>
      </c>
      <c r="G2448" s="27" t="s">
        <v>792</v>
      </c>
      <c r="H2448" s="34" t="s">
        <v>789</v>
      </c>
      <c r="I2448" s="34" t="s">
        <v>793</v>
      </c>
      <c r="J2448" s="34" t="str">
        <f t="shared" si="191"/>
        <v>New VehicleCommission p.u.</v>
      </c>
      <c r="K2448" s="34" t="str">
        <f t="shared" si="192"/>
        <v>400NV Commission - Toyota</v>
      </c>
      <c r="L2448" s="28">
        <f>+SUMIF('TB 4-24'!M:M,$AL2448,'TB 4-24'!G:G)</f>
        <v>0</v>
      </c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>
        <f>+SUMIF('Input Sheet'!$S:$S,$AL2448,'Input Sheet'!C:C)</f>
        <v>0</v>
      </c>
      <c r="Z2448" s="28">
        <f>+SUMIF('Input Sheet'!$S:$S,$AL2448,'Input Sheet'!D:D)</f>
        <v>0</v>
      </c>
      <c r="AA2448" s="28">
        <f>+SUMIF('Input Sheet'!$S:$S,$AL2448,'Input Sheet'!E:E)</f>
        <v>0</v>
      </c>
      <c r="AB2448" s="28">
        <f>+SUMIF('Input Sheet'!$S:$S,$AL2448,'Input Sheet'!F:F)</f>
        <v>0</v>
      </c>
      <c r="AC2448" s="28">
        <f>+SUMIF('Input Sheet'!$S:$S,$AL2448,'Input Sheet'!G:G)</f>
        <v>0</v>
      </c>
      <c r="AD2448" s="28">
        <f>+SUMIF('Input Sheet'!$S:$S,$AL2448,'Input Sheet'!H:H)</f>
        <v>0</v>
      </c>
      <c r="AE2448" s="28">
        <f>+SUMIF('Input Sheet'!$S:$S,$AL2448,'Input Sheet'!I:I)</f>
        <v>0</v>
      </c>
      <c r="AF2448" s="28">
        <f>+SUMIF('Input Sheet'!$S:$S,$AL2448,'Input Sheet'!J:J)</f>
        <v>0</v>
      </c>
      <c r="AG2448" s="28">
        <f>+SUMIF('Input Sheet'!$S:$S,$AL2448,'Input Sheet'!K:K)</f>
        <v>0</v>
      </c>
      <c r="AH2448" s="28">
        <f>+SUMIF('Input Sheet'!$S:$S,$AL2448,'Input Sheet'!L:L)</f>
        <v>0</v>
      </c>
      <c r="AI2448" s="28">
        <f>+SUMIF('Input Sheet'!$S:$S,$AL2448,'Input Sheet'!M:M)</f>
        <v>0</v>
      </c>
      <c r="AJ2448" s="28">
        <f>+SUMIF('Input Sheet'!$S:$S,$AL2448,'Input Sheet'!N:N)</f>
        <v>0</v>
      </c>
      <c r="AK2448" s="28"/>
      <c r="AL2448" s="27" t="str">
        <f t="shared" si="193"/>
        <v>400-7020</v>
      </c>
      <c r="AM2448" s="34" t="str">
        <f t="shared" si="194"/>
        <v>New Vehicle</v>
      </c>
      <c r="AN2448" s="34" t="str">
        <f t="shared" si="195"/>
        <v>New VehicleCommission p.u.</v>
      </c>
      <c r="AO2448" s="35"/>
      <c r="AP2448" s="35"/>
      <c r="AQ2448" s="35"/>
    </row>
    <row r="2449" spans="1:43" x14ac:dyDescent="0.25">
      <c r="A2449" s="27" t="s">
        <v>103</v>
      </c>
      <c r="B2449" s="27" t="s">
        <v>104</v>
      </c>
      <c r="C2449" s="27" t="s">
        <v>671</v>
      </c>
      <c r="D2449" s="27" t="s">
        <v>276</v>
      </c>
      <c r="E2449" s="27" t="s">
        <v>672</v>
      </c>
      <c r="F2449" s="27" t="s">
        <v>791</v>
      </c>
      <c r="G2449" s="27" t="s">
        <v>792</v>
      </c>
      <c r="H2449" s="34" t="s">
        <v>789</v>
      </c>
      <c r="I2449" s="34" t="s">
        <v>793</v>
      </c>
      <c r="J2449" s="34" t="str">
        <f t="shared" si="191"/>
        <v>New VehicleCommission p.u.</v>
      </c>
      <c r="K2449" s="34" t="str">
        <f t="shared" si="192"/>
        <v>300NV Commission - Toyota</v>
      </c>
      <c r="L2449" s="28">
        <f>+SUMIF('TB 4-24'!M:M,$AL2449,'TB 4-24'!G:G)</f>
        <v>0</v>
      </c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>
        <f>+SUMIF('Input Sheet'!$S:$S,$AL2449,'Input Sheet'!C:C)</f>
        <v>0</v>
      </c>
      <c r="Z2449" s="28">
        <f>+SUMIF('Input Sheet'!$S:$S,$AL2449,'Input Sheet'!D:D)</f>
        <v>0</v>
      </c>
      <c r="AA2449" s="28">
        <f>+SUMIF('Input Sheet'!$S:$S,$AL2449,'Input Sheet'!E:E)</f>
        <v>0</v>
      </c>
      <c r="AB2449" s="28">
        <f>+SUMIF('Input Sheet'!$S:$S,$AL2449,'Input Sheet'!F:F)</f>
        <v>0</v>
      </c>
      <c r="AC2449" s="28">
        <f>+SUMIF('Input Sheet'!$S:$S,$AL2449,'Input Sheet'!G:G)</f>
        <v>0</v>
      </c>
      <c r="AD2449" s="28">
        <f>+SUMIF('Input Sheet'!$S:$S,$AL2449,'Input Sheet'!H:H)</f>
        <v>0</v>
      </c>
      <c r="AE2449" s="28">
        <f>+SUMIF('Input Sheet'!$S:$S,$AL2449,'Input Sheet'!I:I)</f>
        <v>0</v>
      </c>
      <c r="AF2449" s="28">
        <f>+SUMIF('Input Sheet'!$S:$S,$AL2449,'Input Sheet'!J:J)</f>
        <v>0</v>
      </c>
      <c r="AG2449" s="28">
        <f>+SUMIF('Input Sheet'!$S:$S,$AL2449,'Input Sheet'!K:K)</f>
        <v>0</v>
      </c>
      <c r="AH2449" s="28">
        <f>+SUMIF('Input Sheet'!$S:$S,$AL2449,'Input Sheet'!L:L)</f>
        <v>0</v>
      </c>
      <c r="AI2449" s="28">
        <f>+SUMIF('Input Sheet'!$S:$S,$AL2449,'Input Sheet'!M:M)</f>
        <v>0</v>
      </c>
      <c r="AJ2449" s="28">
        <f>+SUMIF('Input Sheet'!$S:$S,$AL2449,'Input Sheet'!N:N)</f>
        <v>0</v>
      </c>
      <c r="AK2449" s="28"/>
      <c r="AL2449" s="27" t="str">
        <f t="shared" si="193"/>
        <v>300-7020</v>
      </c>
      <c r="AM2449" s="34" t="str">
        <f t="shared" si="194"/>
        <v>New Vehicle</v>
      </c>
      <c r="AN2449" s="34" t="str">
        <f t="shared" si="195"/>
        <v>New VehicleCommission p.u.</v>
      </c>
      <c r="AO2449" s="35"/>
      <c r="AP2449" s="35"/>
      <c r="AQ2449" s="35"/>
    </row>
    <row r="2450" spans="1:43" x14ac:dyDescent="0.25">
      <c r="A2450" s="27" t="s">
        <v>103</v>
      </c>
      <c r="B2450" s="27" t="s">
        <v>104</v>
      </c>
      <c r="C2450" s="27" t="s">
        <v>104</v>
      </c>
      <c r="D2450" s="27" t="s">
        <v>276</v>
      </c>
      <c r="E2450" s="27" t="s">
        <v>677</v>
      </c>
      <c r="F2450" s="27" t="s">
        <v>791</v>
      </c>
      <c r="G2450" s="27" t="s">
        <v>792</v>
      </c>
      <c r="H2450" s="34" t="s">
        <v>789</v>
      </c>
      <c r="I2450" s="34" t="s">
        <v>793</v>
      </c>
      <c r="J2450" s="34" t="str">
        <f t="shared" si="191"/>
        <v>New VehicleCommission p.u.</v>
      </c>
      <c r="K2450" s="34" t="str">
        <f t="shared" si="192"/>
        <v>100NV Commission - Toyota</v>
      </c>
      <c r="L2450" s="28">
        <f>+SUMIF('TB 4-24'!M:M,$AL2450,'TB 4-24'!G:G)</f>
        <v>0</v>
      </c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>
        <f>+SUMIF('Input Sheet'!$S:$S,$AL2450,'Input Sheet'!C:C)</f>
        <v>0</v>
      </c>
      <c r="Z2450" s="28">
        <f>+SUMIF('Input Sheet'!$S:$S,$AL2450,'Input Sheet'!D:D)</f>
        <v>0</v>
      </c>
      <c r="AA2450" s="28">
        <f>+SUMIF('Input Sheet'!$S:$S,$AL2450,'Input Sheet'!E:E)</f>
        <v>0</v>
      </c>
      <c r="AB2450" s="28">
        <f>+SUMIF('Input Sheet'!$S:$S,$AL2450,'Input Sheet'!F:F)</f>
        <v>0</v>
      </c>
      <c r="AC2450" s="28">
        <f>+SUMIF('Input Sheet'!$S:$S,$AL2450,'Input Sheet'!G:G)</f>
        <v>0</v>
      </c>
      <c r="AD2450" s="28">
        <f>+SUMIF('Input Sheet'!$S:$S,$AL2450,'Input Sheet'!H:H)</f>
        <v>0</v>
      </c>
      <c r="AE2450" s="28">
        <f>+SUMIF('Input Sheet'!$S:$S,$AL2450,'Input Sheet'!I:I)</f>
        <v>0</v>
      </c>
      <c r="AF2450" s="28">
        <f>+SUMIF('Input Sheet'!$S:$S,$AL2450,'Input Sheet'!J:J)</f>
        <v>0</v>
      </c>
      <c r="AG2450" s="28">
        <f>+SUMIF('Input Sheet'!$S:$S,$AL2450,'Input Sheet'!K:K)</f>
        <v>0</v>
      </c>
      <c r="AH2450" s="28">
        <f>+SUMIF('Input Sheet'!$S:$S,$AL2450,'Input Sheet'!L:L)</f>
        <v>0</v>
      </c>
      <c r="AI2450" s="28">
        <f>+SUMIF('Input Sheet'!$S:$S,$AL2450,'Input Sheet'!M:M)</f>
        <v>0</v>
      </c>
      <c r="AJ2450" s="28">
        <f>+SUMIF('Input Sheet'!$S:$S,$AL2450,'Input Sheet'!N:N)</f>
        <v>0</v>
      </c>
      <c r="AK2450" s="28"/>
      <c r="AL2450" s="27" t="str">
        <f t="shared" si="193"/>
        <v>100-7020</v>
      </c>
      <c r="AM2450" s="34" t="str">
        <f t="shared" si="194"/>
        <v>New Vehicle</v>
      </c>
      <c r="AN2450" s="34" t="str">
        <f t="shared" si="195"/>
        <v>New VehicleCommission p.u.</v>
      </c>
      <c r="AO2450" s="35"/>
      <c r="AP2450" s="35"/>
      <c r="AQ2450" s="35"/>
    </row>
    <row r="2451" spans="1:43" x14ac:dyDescent="0.25">
      <c r="A2451" s="27" t="s">
        <v>103</v>
      </c>
      <c r="B2451" s="27" t="s">
        <v>104</v>
      </c>
      <c r="C2451" s="27" t="s">
        <v>657</v>
      </c>
      <c r="D2451" s="27" t="s">
        <v>280</v>
      </c>
      <c r="E2451" s="27" t="s">
        <v>658</v>
      </c>
      <c r="F2451" s="27" t="s">
        <v>791</v>
      </c>
      <c r="G2451" s="27" t="s">
        <v>792</v>
      </c>
      <c r="H2451" s="34" t="s">
        <v>789</v>
      </c>
      <c r="I2451" s="34" t="s">
        <v>793</v>
      </c>
      <c r="J2451" s="34" t="str">
        <f t="shared" si="191"/>
        <v>New VehicleCommission p.u.</v>
      </c>
      <c r="K2451" s="34" t="str">
        <f t="shared" si="192"/>
        <v>210NV Commission - Toyota</v>
      </c>
      <c r="L2451" s="28">
        <f>+SUMIF('TB 4-24'!M:M,$AL2451,'TB 4-24'!G:G)</f>
        <v>0</v>
      </c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>
        <f>+SUMIF('Input Sheet'!$S:$S,$AL2451,'Input Sheet'!C:C)</f>
        <v>0</v>
      </c>
      <c r="Z2451" s="28">
        <f>+SUMIF('Input Sheet'!$S:$S,$AL2451,'Input Sheet'!D:D)</f>
        <v>0</v>
      </c>
      <c r="AA2451" s="28">
        <f>+SUMIF('Input Sheet'!$S:$S,$AL2451,'Input Sheet'!E:E)</f>
        <v>0</v>
      </c>
      <c r="AB2451" s="28">
        <f>+SUMIF('Input Sheet'!$S:$S,$AL2451,'Input Sheet'!F:F)</f>
        <v>0</v>
      </c>
      <c r="AC2451" s="28">
        <f>+SUMIF('Input Sheet'!$S:$S,$AL2451,'Input Sheet'!G:G)</f>
        <v>0</v>
      </c>
      <c r="AD2451" s="28">
        <f>+SUMIF('Input Sheet'!$S:$S,$AL2451,'Input Sheet'!H:H)</f>
        <v>0</v>
      </c>
      <c r="AE2451" s="28">
        <f>+SUMIF('Input Sheet'!$S:$S,$AL2451,'Input Sheet'!I:I)</f>
        <v>0</v>
      </c>
      <c r="AF2451" s="28">
        <f>+SUMIF('Input Sheet'!$S:$S,$AL2451,'Input Sheet'!J:J)</f>
        <v>0</v>
      </c>
      <c r="AG2451" s="28">
        <f>+SUMIF('Input Sheet'!$S:$S,$AL2451,'Input Sheet'!K:K)</f>
        <v>0</v>
      </c>
      <c r="AH2451" s="28">
        <f>+SUMIF('Input Sheet'!$S:$S,$AL2451,'Input Sheet'!L:L)</f>
        <v>0</v>
      </c>
      <c r="AI2451" s="28">
        <f>+SUMIF('Input Sheet'!$S:$S,$AL2451,'Input Sheet'!M:M)</f>
        <v>0</v>
      </c>
      <c r="AJ2451" s="28">
        <f>+SUMIF('Input Sheet'!$S:$S,$AL2451,'Input Sheet'!N:N)</f>
        <v>0</v>
      </c>
      <c r="AK2451" s="28"/>
      <c r="AL2451" s="27" t="str">
        <f t="shared" si="193"/>
        <v>210-7175</v>
      </c>
      <c r="AM2451" s="34" t="str">
        <f t="shared" si="194"/>
        <v>New Vehicle</v>
      </c>
      <c r="AN2451" s="34" t="str">
        <f t="shared" si="195"/>
        <v>New VehicleCommission p.u.</v>
      </c>
      <c r="AO2451" s="35"/>
      <c r="AP2451" s="35"/>
      <c r="AQ2451" s="35"/>
    </row>
    <row r="2452" spans="1:43" x14ac:dyDescent="0.25">
      <c r="A2452" s="27" t="s">
        <v>103</v>
      </c>
      <c r="B2452" s="27" t="s">
        <v>104</v>
      </c>
      <c r="C2452" s="27" t="s">
        <v>104</v>
      </c>
      <c r="D2452" s="27" t="s">
        <v>280</v>
      </c>
      <c r="E2452" s="27" t="s">
        <v>649</v>
      </c>
      <c r="F2452" s="27" t="s">
        <v>791</v>
      </c>
      <c r="G2452" s="27" t="s">
        <v>792</v>
      </c>
      <c r="H2452" s="34" t="s">
        <v>789</v>
      </c>
      <c r="I2452" s="34" t="s">
        <v>793</v>
      </c>
      <c r="J2452" s="34" t="str">
        <f t="shared" si="191"/>
        <v>New VehicleCommission p.u.</v>
      </c>
      <c r="K2452" s="34" t="str">
        <f t="shared" si="192"/>
        <v>110NV Commission - Toyota</v>
      </c>
      <c r="L2452" s="28">
        <f>+SUMIF('TB 4-24'!M:M,$AL2452,'TB 4-24'!G:G)</f>
        <v>0</v>
      </c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>
        <f>+SUMIF('Input Sheet'!$S:$S,$AL2452,'Input Sheet'!C:C)</f>
        <v>0</v>
      </c>
      <c r="Z2452" s="28">
        <f>+SUMIF('Input Sheet'!$S:$S,$AL2452,'Input Sheet'!D:D)</f>
        <v>0</v>
      </c>
      <c r="AA2452" s="28">
        <f>+SUMIF('Input Sheet'!$S:$S,$AL2452,'Input Sheet'!E:E)</f>
        <v>0</v>
      </c>
      <c r="AB2452" s="28">
        <f>+SUMIF('Input Sheet'!$S:$S,$AL2452,'Input Sheet'!F:F)</f>
        <v>0</v>
      </c>
      <c r="AC2452" s="28">
        <f>+SUMIF('Input Sheet'!$S:$S,$AL2452,'Input Sheet'!G:G)</f>
        <v>0</v>
      </c>
      <c r="AD2452" s="28">
        <f>+SUMIF('Input Sheet'!$S:$S,$AL2452,'Input Sheet'!H:H)</f>
        <v>0</v>
      </c>
      <c r="AE2452" s="28">
        <f>+SUMIF('Input Sheet'!$S:$S,$AL2452,'Input Sheet'!I:I)</f>
        <v>0</v>
      </c>
      <c r="AF2452" s="28">
        <f>+SUMIF('Input Sheet'!$S:$S,$AL2452,'Input Sheet'!J:J)</f>
        <v>0</v>
      </c>
      <c r="AG2452" s="28">
        <f>+SUMIF('Input Sheet'!$S:$S,$AL2452,'Input Sheet'!K:K)</f>
        <v>0</v>
      </c>
      <c r="AH2452" s="28">
        <f>+SUMIF('Input Sheet'!$S:$S,$AL2452,'Input Sheet'!L:L)</f>
        <v>0</v>
      </c>
      <c r="AI2452" s="28">
        <f>+SUMIF('Input Sheet'!$S:$S,$AL2452,'Input Sheet'!M:M)</f>
        <v>0</v>
      </c>
      <c r="AJ2452" s="28">
        <f>+SUMIF('Input Sheet'!$S:$S,$AL2452,'Input Sheet'!N:N)</f>
        <v>0</v>
      </c>
      <c r="AK2452" s="28"/>
      <c r="AL2452" s="27" t="str">
        <f t="shared" si="193"/>
        <v>110-7175</v>
      </c>
      <c r="AM2452" s="34" t="str">
        <f t="shared" si="194"/>
        <v>New Vehicle</v>
      </c>
      <c r="AN2452" s="34" t="str">
        <f t="shared" si="195"/>
        <v>New VehicleCommission p.u.</v>
      </c>
      <c r="AO2452" s="35"/>
      <c r="AP2452" s="35"/>
      <c r="AQ2452" s="35"/>
    </row>
    <row r="2453" spans="1:43" x14ac:dyDescent="0.25">
      <c r="A2453" s="27" t="s">
        <v>103</v>
      </c>
      <c r="B2453" s="27" t="s">
        <v>104</v>
      </c>
      <c r="C2453" s="27" t="s">
        <v>657</v>
      </c>
      <c r="D2453" s="27" t="s">
        <v>280</v>
      </c>
      <c r="E2453" s="27" t="s">
        <v>660</v>
      </c>
      <c r="F2453" s="27" t="s">
        <v>791</v>
      </c>
      <c r="G2453" s="27" t="s">
        <v>792</v>
      </c>
      <c r="H2453" s="34" t="s">
        <v>789</v>
      </c>
      <c r="I2453" s="34" t="s">
        <v>793</v>
      </c>
      <c r="J2453" s="34" t="str">
        <f t="shared" si="191"/>
        <v>New VehicleCommission p.u.</v>
      </c>
      <c r="K2453" s="34" t="str">
        <f t="shared" si="192"/>
        <v>200NV Commission - Toyota</v>
      </c>
      <c r="L2453" s="28">
        <f>+SUMIF('TB 4-24'!M:M,$AL2453,'TB 4-24'!G:G)</f>
        <v>0</v>
      </c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>
        <f>+SUMIF('Input Sheet'!$S:$S,$AL2453,'Input Sheet'!C:C)</f>
        <v>0</v>
      </c>
      <c r="Z2453" s="28">
        <f>+SUMIF('Input Sheet'!$S:$S,$AL2453,'Input Sheet'!D:D)</f>
        <v>0</v>
      </c>
      <c r="AA2453" s="28">
        <f>+SUMIF('Input Sheet'!$S:$S,$AL2453,'Input Sheet'!E:E)</f>
        <v>0</v>
      </c>
      <c r="AB2453" s="28">
        <f>+SUMIF('Input Sheet'!$S:$S,$AL2453,'Input Sheet'!F:F)</f>
        <v>0</v>
      </c>
      <c r="AC2453" s="28">
        <f>+SUMIF('Input Sheet'!$S:$S,$AL2453,'Input Sheet'!G:G)</f>
        <v>0</v>
      </c>
      <c r="AD2453" s="28">
        <f>+SUMIF('Input Sheet'!$S:$S,$AL2453,'Input Sheet'!H:H)</f>
        <v>0</v>
      </c>
      <c r="AE2453" s="28">
        <f>+SUMIF('Input Sheet'!$S:$S,$AL2453,'Input Sheet'!I:I)</f>
        <v>0</v>
      </c>
      <c r="AF2453" s="28">
        <f>+SUMIF('Input Sheet'!$S:$S,$AL2453,'Input Sheet'!J:J)</f>
        <v>0</v>
      </c>
      <c r="AG2453" s="28">
        <f>+SUMIF('Input Sheet'!$S:$S,$AL2453,'Input Sheet'!K:K)</f>
        <v>0</v>
      </c>
      <c r="AH2453" s="28">
        <f>+SUMIF('Input Sheet'!$S:$S,$AL2453,'Input Sheet'!L:L)</f>
        <v>0</v>
      </c>
      <c r="AI2453" s="28">
        <f>+SUMIF('Input Sheet'!$S:$S,$AL2453,'Input Sheet'!M:M)</f>
        <v>0</v>
      </c>
      <c r="AJ2453" s="28">
        <f>+SUMIF('Input Sheet'!$S:$S,$AL2453,'Input Sheet'!N:N)</f>
        <v>0</v>
      </c>
      <c r="AK2453" s="28"/>
      <c r="AL2453" s="27" t="str">
        <f t="shared" si="193"/>
        <v>200-7175</v>
      </c>
      <c r="AM2453" s="34" t="str">
        <f t="shared" si="194"/>
        <v>New Vehicle</v>
      </c>
      <c r="AN2453" s="34" t="str">
        <f t="shared" si="195"/>
        <v>New VehicleCommission p.u.</v>
      </c>
      <c r="AO2453" s="35"/>
      <c r="AP2453" s="35"/>
      <c r="AQ2453" s="35"/>
    </row>
    <row r="2454" spans="1:43" x14ac:dyDescent="0.25">
      <c r="A2454" s="27" t="s">
        <v>103</v>
      </c>
      <c r="B2454" s="27" t="s">
        <v>104</v>
      </c>
      <c r="C2454" s="27" t="s">
        <v>663</v>
      </c>
      <c r="D2454" s="27" t="s">
        <v>280</v>
      </c>
      <c r="E2454" s="27" t="s">
        <v>664</v>
      </c>
      <c r="F2454" s="27" t="s">
        <v>791</v>
      </c>
      <c r="G2454" s="27" t="s">
        <v>792</v>
      </c>
      <c r="H2454" s="34" t="s">
        <v>789</v>
      </c>
      <c r="I2454" s="34" t="s">
        <v>793</v>
      </c>
      <c r="J2454" s="34" t="str">
        <f t="shared" si="191"/>
        <v>New VehicleCommission p.u.</v>
      </c>
      <c r="K2454" s="34" t="str">
        <f t="shared" si="192"/>
        <v>400NV Commission - Toyota</v>
      </c>
      <c r="L2454" s="28">
        <f>+SUMIF('TB 4-24'!M:M,$AL2454,'TB 4-24'!G:G)</f>
        <v>0</v>
      </c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>
        <f>+SUMIF('Input Sheet'!$S:$S,$AL2454,'Input Sheet'!C:C)</f>
        <v>0</v>
      </c>
      <c r="Z2454" s="28">
        <f>+SUMIF('Input Sheet'!$S:$S,$AL2454,'Input Sheet'!D:D)</f>
        <v>0</v>
      </c>
      <c r="AA2454" s="28">
        <f>+SUMIF('Input Sheet'!$S:$S,$AL2454,'Input Sheet'!E:E)</f>
        <v>0</v>
      </c>
      <c r="AB2454" s="28">
        <f>+SUMIF('Input Sheet'!$S:$S,$AL2454,'Input Sheet'!F:F)</f>
        <v>0</v>
      </c>
      <c r="AC2454" s="28">
        <f>+SUMIF('Input Sheet'!$S:$S,$AL2454,'Input Sheet'!G:G)</f>
        <v>0</v>
      </c>
      <c r="AD2454" s="28">
        <f>+SUMIF('Input Sheet'!$S:$S,$AL2454,'Input Sheet'!H:H)</f>
        <v>0</v>
      </c>
      <c r="AE2454" s="28">
        <f>+SUMIF('Input Sheet'!$S:$S,$AL2454,'Input Sheet'!I:I)</f>
        <v>0</v>
      </c>
      <c r="AF2454" s="28">
        <f>+SUMIF('Input Sheet'!$S:$S,$AL2454,'Input Sheet'!J:J)</f>
        <v>0</v>
      </c>
      <c r="AG2454" s="28">
        <f>+SUMIF('Input Sheet'!$S:$S,$AL2454,'Input Sheet'!K:K)</f>
        <v>0</v>
      </c>
      <c r="AH2454" s="28">
        <f>+SUMIF('Input Sheet'!$S:$S,$AL2454,'Input Sheet'!L:L)</f>
        <v>0</v>
      </c>
      <c r="AI2454" s="28">
        <f>+SUMIF('Input Sheet'!$S:$S,$AL2454,'Input Sheet'!M:M)</f>
        <v>0</v>
      </c>
      <c r="AJ2454" s="28">
        <f>+SUMIF('Input Sheet'!$S:$S,$AL2454,'Input Sheet'!N:N)</f>
        <v>0</v>
      </c>
      <c r="AK2454" s="28"/>
      <c r="AL2454" s="27" t="str">
        <f t="shared" si="193"/>
        <v>400-7175</v>
      </c>
      <c r="AM2454" s="34" t="str">
        <f t="shared" si="194"/>
        <v>New Vehicle</v>
      </c>
      <c r="AN2454" s="34" t="str">
        <f t="shared" si="195"/>
        <v>New VehicleCommission p.u.</v>
      </c>
      <c r="AO2454" s="35"/>
      <c r="AP2454" s="35"/>
      <c r="AQ2454" s="35"/>
    </row>
    <row r="2455" spans="1:43" x14ac:dyDescent="0.25">
      <c r="A2455" s="27" t="s">
        <v>103</v>
      </c>
      <c r="B2455" s="27" t="s">
        <v>104</v>
      </c>
      <c r="C2455" s="27" t="s">
        <v>671</v>
      </c>
      <c r="D2455" s="27" t="s">
        <v>280</v>
      </c>
      <c r="E2455" s="27" t="s">
        <v>672</v>
      </c>
      <c r="F2455" s="27" t="s">
        <v>791</v>
      </c>
      <c r="G2455" s="27" t="s">
        <v>792</v>
      </c>
      <c r="H2455" s="34" t="s">
        <v>789</v>
      </c>
      <c r="I2455" s="34" t="s">
        <v>793</v>
      </c>
      <c r="J2455" s="34" t="str">
        <f t="shared" si="191"/>
        <v>New VehicleCommission p.u.</v>
      </c>
      <c r="K2455" s="34" t="str">
        <f t="shared" si="192"/>
        <v>300NV Commission - Toyota</v>
      </c>
      <c r="L2455" s="28">
        <f>+SUMIF('TB 4-24'!M:M,$AL2455,'TB 4-24'!G:G)</f>
        <v>0</v>
      </c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>
        <f>+SUMIF('Input Sheet'!$S:$S,$AL2455,'Input Sheet'!C:C)</f>
        <v>0</v>
      </c>
      <c r="Z2455" s="28">
        <f>+SUMIF('Input Sheet'!$S:$S,$AL2455,'Input Sheet'!D:D)</f>
        <v>0</v>
      </c>
      <c r="AA2455" s="28">
        <f>+SUMIF('Input Sheet'!$S:$S,$AL2455,'Input Sheet'!E:E)</f>
        <v>0</v>
      </c>
      <c r="AB2455" s="28">
        <f>+SUMIF('Input Sheet'!$S:$S,$AL2455,'Input Sheet'!F:F)</f>
        <v>0</v>
      </c>
      <c r="AC2455" s="28">
        <f>+SUMIF('Input Sheet'!$S:$S,$AL2455,'Input Sheet'!G:G)</f>
        <v>0</v>
      </c>
      <c r="AD2455" s="28">
        <f>+SUMIF('Input Sheet'!$S:$S,$AL2455,'Input Sheet'!H:H)</f>
        <v>0</v>
      </c>
      <c r="AE2455" s="28">
        <f>+SUMIF('Input Sheet'!$S:$S,$AL2455,'Input Sheet'!I:I)</f>
        <v>0</v>
      </c>
      <c r="AF2455" s="28">
        <f>+SUMIF('Input Sheet'!$S:$S,$AL2455,'Input Sheet'!J:J)</f>
        <v>0</v>
      </c>
      <c r="AG2455" s="28">
        <f>+SUMIF('Input Sheet'!$S:$S,$AL2455,'Input Sheet'!K:K)</f>
        <v>0</v>
      </c>
      <c r="AH2455" s="28">
        <f>+SUMIF('Input Sheet'!$S:$S,$AL2455,'Input Sheet'!L:L)</f>
        <v>0</v>
      </c>
      <c r="AI2455" s="28">
        <f>+SUMIF('Input Sheet'!$S:$S,$AL2455,'Input Sheet'!M:M)</f>
        <v>0</v>
      </c>
      <c r="AJ2455" s="28">
        <f>+SUMIF('Input Sheet'!$S:$S,$AL2455,'Input Sheet'!N:N)</f>
        <v>0</v>
      </c>
      <c r="AK2455" s="28"/>
      <c r="AL2455" s="27" t="str">
        <f t="shared" si="193"/>
        <v>300-7175</v>
      </c>
      <c r="AM2455" s="34" t="str">
        <f t="shared" si="194"/>
        <v>New Vehicle</v>
      </c>
      <c r="AN2455" s="34" t="str">
        <f t="shared" si="195"/>
        <v>New VehicleCommission p.u.</v>
      </c>
      <c r="AO2455" s="35"/>
      <c r="AP2455" s="35"/>
      <c r="AQ2455" s="35"/>
    </row>
    <row r="2456" spans="1:43" x14ac:dyDescent="0.25">
      <c r="A2456" s="27" t="s">
        <v>103</v>
      </c>
      <c r="B2456" s="27" t="s">
        <v>104</v>
      </c>
      <c r="C2456" s="27" t="s">
        <v>104</v>
      </c>
      <c r="D2456" s="27" t="s">
        <v>280</v>
      </c>
      <c r="E2456" s="27" t="s">
        <v>677</v>
      </c>
      <c r="F2456" s="27" t="s">
        <v>791</v>
      </c>
      <c r="G2456" s="27" t="s">
        <v>792</v>
      </c>
      <c r="H2456" s="34" t="s">
        <v>789</v>
      </c>
      <c r="I2456" s="34" t="s">
        <v>793</v>
      </c>
      <c r="J2456" s="34" t="str">
        <f t="shared" si="191"/>
        <v>New VehicleCommission p.u.</v>
      </c>
      <c r="K2456" s="34" t="str">
        <f t="shared" si="192"/>
        <v>100NV Commission - Toyota</v>
      </c>
      <c r="L2456" s="28">
        <f>+SUMIF('TB 4-24'!M:M,$AL2456,'TB 4-24'!G:G)</f>
        <v>0</v>
      </c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>
        <f>+SUMIF('Input Sheet'!$S:$S,$AL2456,'Input Sheet'!C:C)</f>
        <v>0</v>
      </c>
      <c r="Z2456" s="28">
        <f>+SUMIF('Input Sheet'!$S:$S,$AL2456,'Input Sheet'!D:D)</f>
        <v>0</v>
      </c>
      <c r="AA2456" s="28">
        <f>+SUMIF('Input Sheet'!$S:$S,$AL2456,'Input Sheet'!E:E)</f>
        <v>0</v>
      </c>
      <c r="AB2456" s="28">
        <f>+SUMIF('Input Sheet'!$S:$S,$AL2456,'Input Sheet'!F:F)</f>
        <v>0</v>
      </c>
      <c r="AC2456" s="28">
        <f>+SUMIF('Input Sheet'!$S:$S,$AL2456,'Input Sheet'!G:G)</f>
        <v>0</v>
      </c>
      <c r="AD2456" s="28">
        <f>+SUMIF('Input Sheet'!$S:$S,$AL2456,'Input Sheet'!H:H)</f>
        <v>0</v>
      </c>
      <c r="AE2456" s="28">
        <f>+SUMIF('Input Sheet'!$S:$S,$AL2456,'Input Sheet'!I:I)</f>
        <v>0</v>
      </c>
      <c r="AF2456" s="28">
        <f>+SUMIF('Input Sheet'!$S:$S,$AL2456,'Input Sheet'!J:J)</f>
        <v>0</v>
      </c>
      <c r="AG2456" s="28">
        <f>+SUMIF('Input Sheet'!$S:$S,$AL2456,'Input Sheet'!K:K)</f>
        <v>0</v>
      </c>
      <c r="AH2456" s="28">
        <f>+SUMIF('Input Sheet'!$S:$S,$AL2456,'Input Sheet'!L:L)</f>
        <v>0</v>
      </c>
      <c r="AI2456" s="28">
        <f>+SUMIF('Input Sheet'!$S:$S,$AL2456,'Input Sheet'!M:M)</f>
        <v>0</v>
      </c>
      <c r="AJ2456" s="28">
        <f>+SUMIF('Input Sheet'!$S:$S,$AL2456,'Input Sheet'!N:N)</f>
        <v>0</v>
      </c>
      <c r="AK2456" s="28"/>
      <c r="AL2456" s="27" t="str">
        <f t="shared" si="193"/>
        <v>100-7175</v>
      </c>
      <c r="AM2456" s="34" t="str">
        <f t="shared" si="194"/>
        <v>New Vehicle</v>
      </c>
      <c r="AN2456" s="34" t="str">
        <f t="shared" si="195"/>
        <v>New VehicleCommission p.u.</v>
      </c>
      <c r="AO2456" s="35"/>
      <c r="AP2456" s="35"/>
      <c r="AQ2456" s="35"/>
    </row>
    <row r="2457" spans="1:43" x14ac:dyDescent="0.25">
      <c r="A2457" s="27" t="s">
        <v>103</v>
      </c>
      <c r="B2457" s="27" t="s">
        <v>104</v>
      </c>
      <c r="C2457" s="27" t="s">
        <v>657</v>
      </c>
      <c r="D2457" s="27" t="s">
        <v>285</v>
      </c>
      <c r="E2457" s="27" t="s">
        <v>660</v>
      </c>
      <c r="F2457" s="27" t="s">
        <v>791</v>
      </c>
      <c r="G2457" s="27" t="s">
        <v>792</v>
      </c>
      <c r="H2457" s="34" t="s">
        <v>789</v>
      </c>
      <c r="I2457" s="34" t="s">
        <v>793</v>
      </c>
      <c r="J2457" s="34" t="str">
        <f t="shared" si="191"/>
        <v>New VehicleCommission p.u.</v>
      </c>
      <c r="K2457" s="34" t="str">
        <f t="shared" si="192"/>
        <v>200NV Commission - Toyota</v>
      </c>
      <c r="L2457" s="28">
        <f>+SUMIF('TB 4-24'!M:M,$AL2457,'TB 4-24'!G:G)</f>
        <v>0</v>
      </c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>
        <f>+SUMIF('Input Sheet'!$S:$S,$AL2457,'Input Sheet'!C:C)</f>
        <v>0</v>
      </c>
      <c r="Z2457" s="28">
        <f>+SUMIF('Input Sheet'!$S:$S,$AL2457,'Input Sheet'!D:D)</f>
        <v>0</v>
      </c>
      <c r="AA2457" s="28">
        <f>+SUMIF('Input Sheet'!$S:$S,$AL2457,'Input Sheet'!E:E)</f>
        <v>0</v>
      </c>
      <c r="AB2457" s="28">
        <f>+SUMIF('Input Sheet'!$S:$S,$AL2457,'Input Sheet'!F:F)</f>
        <v>0</v>
      </c>
      <c r="AC2457" s="28">
        <f>+SUMIF('Input Sheet'!$S:$S,$AL2457,'Input Sheet'!G:G)</f>
        <v>0</v>
      </c>
      <c r="AD2457" s="28">
        <f>+SUMIF('Input Sheet'!$S:$S,$AL2457,'Input Sheet'!H:H)</f>
        <v>0</v>
      </c>
      <c r="AE2457" s="28">
        <f>+SUMIF('Input Sheet'!$S:$S,$AL2457,'Input Sheet'!I:I)</f>
        <v>0</v>
      </c>
      <c r="AF2457" s="28">
        <f>+SUMIF('Input Sheet'!$S:$S,$AL2457,'Input Sheet'!J:J)</f>
        <v>0</v>
      </c>
      <c r="AG2457" s="28">
        <f>+SUMIF('Input Sheet'!$S:$S,$AL2457,'Input Sheet'!K:K)</f>
        <v>0</v>
      </c>
      <c r="AH2457" s="28">
        <f>+SUMIF('Input Sheet'!$S:$S,$AL2457,'Input Sheet'!L:L)</f>
        <v>0</v>
      </c>
      <c r="AI2457" s="28">
        <f>+SUMIF('Input Sheet'!$S:$S,$AL2457,'Input Sheet'!M:M)</f>
        <v>0</v>
      </c>
      <c r="AJ2457" s="28">
        <f>+SUMIF('Input Sheet'!$S:$S,$AL2457,'Input Sheet'!N:N)</f>
        <v>0</v>
      </c>
      <c r="AK2457" s="28"/>
      <c r="AL2457" s="27" t="str">
        <f t="shared" si="193"/>
        <v>200-7280</v>
      </c>
      <c r="AM2457" s="34" t="str">
        <f t="shared" si="194"/>
        <v>New Vehicle</v>
      </c>
      <c r="AN2457" s="34" t="str">
        <f t="shared" si="195"/>
        <v>New VehicleCommission p.u.</v>
      </c>
      <c r="AO2457" s="35"/>
      <c r="AP2457" s="35"/>
      <c r="AQ2457" s="35"/>
    </row>
    <row r="2458" spans="1:43" x14ac:dyDescent="0.25">
      <c r="A2458" s="27" t="s">
        <v>103</v>
      </c>
      <c r="B2458" s="27" t="s">
        <v>104</v>
      </c>
      <c r="C2458" s="27" t="s">
        <v>657</v>
      </c>
      <c r="D2458" s="27" t="s">
        <v>285</v>
      </c>
      <c r="E2458" s="27" t="s">
        <v>658</v>
      </c>
      <c r="F2458" s="27" t="s">
        <v>791</v>
      </c>
      <c r="G2458" s="27" t="s">
        <v>792</v>
      </c>
      <c r="H2458" s="34" t="s">
        <v>789</v>
      </c>
      <c r="I2458" s="34" t="s">
        <v>793</v>
      </c>
      <c r="J2458" s="34" t="str">
        <f t="shared" si="191"/>
        <v>New VehicleCommission p.u.</v>
      </c>
      <c r="K2458" s="34" t="str">
        <f t="shared" si="192"/>
        <v>210NV Commission - Toyota</v>
      </c>
      <c r="L2458" s="28">
        <f>+SUMIF('TB 4-24'!M:M,$AL2458,'TB 4-24'!G:G)</f>
        <v>0</v>
      </c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>
        <f>+SUMIF('Input Sheet'!$S:$S,$AL2458,'Input Sheet'!C:C)</f>
        <v>0</v>
      </c>
      <c r="Z2458" s="28">
        <f>+SUMIF('Input Sheet'!$S:$S,$AL2458,'Input Sheet'!D:D)</f>
        <v>0</v>
      </c>
      <c r="AA2458" s="28">
        <f>+SUMIF('Input Sheet'!$S:$S,$AL2458,'Input Sheet'!E:E)</f>
        <v>0</v>
      </c>
      <c r="AB2458" s="28">
        <f>+SUMIF('Input Sheet'!$S:$S,$AL2458,'Input Sheet'!F:F)</f>
        <v>0</v>
      </c>
      <c r="AC2458" s="28">
        <f>+SUMIF('Input Sheet'!$S:$S,$AL2458,'Input Sheet'!G:G)</f>
        <v>0</v>
      </c>
      <c r="AD2458" s="28">
        <f>+SUMIF('Input Sheet'!$S:$S,$AL2458,'Input Sheet'!H:H)</f>
        <v>0</v>
      </c>
      <c r="AE2458" s="28">
        <f>+SUMIF('Input Sheet'!$S:$S,$AL2458,'Input Sheet'!I:I)</f>
        <v>0</v>
      </c>
      <c r="AF2458" s="28">
        <f>+SUMIF('Input Sheet'!$S:$S,$AL2458,'Input Sheet'!J:J)</f>
        <v>0</v>
      </c>
      <c r="AG2458" s="28">
        <f>+SUMIF('Input Sheet'!$S:$S,$AL2458,'Input Sheet'!K:K)</f>
        <v>0</v>
      </c>
      <c r="AH2458" s="28">
        <f>+SUMIF('Input Sheet'!$S:$S,$AL2458,'Input Sheet'!L:L)</f>
        <v>0</v>
      </c>
      <c r="AI2458" s="28">
        <f>+SUMIF('Input Sheet'!$S:$S,$AL2458,'Input Sheet'!M:M)</f>
        <v>0</v>
      </c>
      <c r="AJ2458" s="28">
        <f>+SUMIF('Input Sheet'!$S:$S,$AL2458,'Input Sheet'!N:N)</f>
        <v>0</v>
      </c>
      <c r="AK2458" s="28"/>
      <c r="AL2458" s="27" t="str">
        <f t="shared" si="193"/>
        <v>210-7280</v>
      </c>
      <c r="AM2458" s="34" t="str">
        <f t="shared" si="194"/>
        <v>New Vehicle</v>
      </c>
      <c r="AN2458" s="34" t="str">
        <f t="shared" si="195"/>
        <v>New VehicleCommission p.u.</v>
      </c>
      <c r="AO2458" s="35"/>
      <c r="AP2458" s="35"/>
      <c r="AQ2458" s="35"/>
    </row>
    <row r="2459" spans="1:43" x14ac:dyDescent="0.25">
      <c r="A2459" s="27" t="s">
        <v>103</v>
      </c>
      <c r="B2459" s="27" t="s">
        <v>104</v>
      </c>
      <c r="C2459" s="27" t="s">
        <v>663</v>
      </c>
      <c r="D2459" s="27" t="s">
        <v>285</v>
      </c>
      <c r="E2459" s="27" t="s">
        <v>664</v>
      </c>
      <c r="F2459" s="27" t="s">
        <v>791</v>
      </c>
      <c r="G2459" s="27" t="s">
        <v>792</v>
      </c>
      <c r="H2459" s="34" t="s">
        <v>789</v>
      </c>
      <c r="I2459" s="34" t="s">
        <v>793</v>
      </c>
      <c r="J2459" s="34" t="str">
        <f t="shared" si="191"/>
        <v>New VehicleCommission p.u.</v>
      </c>
      <c r="K2459" s="34" t="str">
        <f t="shared" si="192"/>
        <v>400NV Commission - Toyota</v>
      </c>
      <c r="L2459" s="28">
        <f>+SUMIF('TB 4-24'!M:M,$AL2459,'TB 4-24'!G:G)</f>
        <v>0</v>
      </c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>
        <f>+SUMIF('Input Sheet'!$S:$S,$AL2459,'Input Sheet'!C:C)</f>
        <v>0</v>
      </c>
      <c r="Z2459" s="28">
        <f>+SUMIF('Input Sheet'!$S:$S,$AL2459,'Input Sheet'!D:D)</f>
        <v>0</v>
      </c>
      <c r="AA2459" s="28">
        <f>+SUMIF('Input Sheet'!$S:$S,$AL2459,'Input Sheet'!E:E)</f>
        <v>0</v>
      </c>
      <c r="AB2459" s="28">
        <f>+SUMIF('Input Sheet'!$S:$S,$AL2459,'Input Sheet'!F:F)</f>
        <v>0</v>
      </c>
      <c r="AC2459" s="28">
        <f>+SUMIF('Input Sheet'!$S:$S,$AL2459,'Input Sheet'!G:G)</f>
        <v>0</v>
      </c>
      <c r="AD2459" s="28">
        <f>+SUMIF('Input Sheet'!$S:$S,$AL2459,'Input Sheet'!H:H)</f>
        <v>0</v>
      </c>
      <c r="AE2459" s="28">
        <f>+SUMIF('Input Sheet'!$S:$S,$AL2459,'Input Sheet'!I:I)</f>
        <v>0</v>
      </c>
      <c r="AF2459" s="28">
        <f>+SUMIF('Input Sheet'!$S:$S,$AL2459,'Input Sheet'!J:J)</f>
        <v>0</v>
      </c>
      <c r="AG2459" s="28">
        <f>+SUMIF('Input Sheet'!$S:$S,$AL2459,'Input Sheet'!K:K)</f>
        <v>0</v>
      </c>
      <c r="AH2459" s="28">
        <f>+SUMIF('Input Sheet'!$S:$S,$AL2459,'Input Sheet'!L:L)</f>
        <v>0</v>
      </c>
      <c r="AI2459" s="28">
        <f>+SUMIF('Input Sheet'!$S:$S,$AL2459,'Input Sheet'!M:M)</f>
        <v>0</v>
      </c>
      <c r="AJ2459" s="28">
        <f>+SUMIF('Input Sheet'!$S:$S,$AL2459,'Input Sheet'!N:N)</f>
        <v>0</v>
      </c>
      <c r="AK2459" s="28"/>
      <c r="AL2459" s="27" t="str">
        <f t="shared" si="193"/>
        <v>400-7280</v>
      </c>
      <c r="AM2459" s="34" t="str">
        <f t="shared" si="194"/>
        <v>New Vehicle</v>
      </c>
      <c r="AN2459" s="34" t="str">
        <f t="shared" si="195"/>
        <v>New VehicleCommission p.u.</v>
      </c>
      <c r="AO2459" s="35"/>
      <c r="AP2459" s="35"/>
      <c r="AQ2459" s="35"/>
    </row>
    <row r="2460" spans="1:43" x14ac:dyDescent="0.25">
      <c r="A2460" s="27" t="s">
        <v>103</v>
      </c>
      <c r="B2460" s="27" t="s">
        <v>104</v>
      </c>
      <c r="C2460" s="27" t="s">
        <v>663</v>
      </c>
      <c r="D2460" s="27" t="s">
        <v>285</v>
      </c>
      <c r="E2460" s="27" t="s">
        <v>665</v>
      </c>
      <c r="F2460" s="27" t="s">
        <v>791</v>
      </c>
      <c r="G2460" s="27" t="s">
        <v>792</v>
      </c>
      <c r="H2460" s="34" t="s">
        <v>789</v>
      </c>
      <c r="I2460" s="34" t="s">
        <v>793</v>
      </c>
      <c r="J2460" s="34" t="str">
        <f t="shared" si="191"/>
        <v>New VehicleCommission p.u.</v>
      </c>
      <c r="K2460" s="34" t="str">
        <f t="shared" si="192"/>
        <v>410NV Commission - Toyota</v>
      </c>
      <c r="L2460" s="28">
        <f>+SUMIF('TB 4-24'!M:M,$AL2460,'TB 4-24'!G:G)</f>
        <v>0</v>
      </c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>
        <f>+SUMIF('Input Sheet'!$S:$S,$AL2460,'Input Sheet'!C:C)</f>
        <v>0</v>
      </c>
      <c r="Z2460" s="28">
        <f>+SUMIF('Input Sheet'!$S:$S,$AL2460,'Input Sheet'!D:D)</f>
        <v>0</v>
      </c>
      <c r="AA2460" s="28">
        <f>+SUMIF('Input Sheet'!$S:$S,$AL2460,'Input Sheet'!E:E)</f>
        <v>0</v>
      </c>
      <c r="AB2460" s="28">
        <f>+SUMIF('Input Sheet'!$S:$S,$AL2460,'Input Sheet'!F:F)</f>
        <v>0</v>
      </c>
      <c r="AC2460" s="28">
        <f>+SUMIF('Input Sheet'!$S:$S,$AL2460,'Input Sheet'!G:G)</f>
        <v>0</v>
      </c>
      <c r="AD2460" s="28">
        <f>+SUMIF('Input Sheet'!$S:$S,$AL2460,'Input Sheet'!H:H)</f>
        <v>0</v>
      </c>
      <c r="AE2460" s="28">
        <f>+SUMIF('Input Sheet'!$S:$S,$AL2460,'Input Sheet'!I:I)</f>
        <v>0</v>
      </c>
      <c r="AF2460" s="28">
        <f>+SUMIF('Input Sheet'!$S:$S,$AL2460,'Input Sheet'!J:J)</f>
        <v>0</v>
      </c>
      <c r="AG2460" s="28">
        <f>+SUMIF('Input Sheet'!$S:$S,$AL2460,'Input Sheet'!K:K)</f>
        <v>0</v>
      </c>
      <c r="AH2460" s="28">
        <f>+SUMIF('Input Sheet'!$S:$S,$AL2460,'Input Sheet'!L:L)</f>
        <v>0</v>
      </c>
      <c r="AI2460" s="28">
        <f>+SUMIF('Input Sheet'!$S:$S,$AL2460,'Input Sheet'!M:M)</f>
        <v>0</v>
      </c>
      <c r="AJ2460" s="28">
        <f>+SUMIF('Input Sheet'!$S:$S,$AL2460,'Input Sheet'!N:N)</f>
        <v>0</v>
      </c>
      <c r="AK2460" s="28"/>
      <c r="AL2460" s="27" t="str">
        <f t="shared" si="193"/>
        <v>410-7280</v>
      </c>
      <c r="AM2460" s="34" t="str">
        <f t="shared" si="194"/>
        <v>New Vehicle</v>
      </c>
      <c r="AN2460" s="34" t="str">
        <f t="shared" si="195"/>
        <v>New VehicleCommission p.u.</v>
      </c>
      <c r="AO2460" s="35"/>
      <c r="AP2460" s="35"/>
      <c r="AQ2460" s="35"/>
    </row>
    <row r="2461" spans="1:43" x14ac:dyDescent="0.25">
      <c r="A2461" s="27" t="s">
        <v>103</v>
      </c>
      <c r="B2461" s="27" t="s">
        <v>104</v>
      </c>
      <c r="C2461" s="27" t="s">
        <v>671</v>
      </c>
      <c r="D2461" s="27" t="s">
        <v>285</v>
      </c>
      <c r="E2461" s="27" t="s">
        <v>672</v>
      </c>
      <c r="F2461" s="27" t="s">
        <v>791</v>
      </c>
      <c r="G2461" s="27" t="s">
        <v>792</v>
      </c>
      <c r="H2461" s="34" t="s">
        <v>789</v>
      </c>
      <c r="I2461" s="34" t="s">
        <v>793</v>
      </c>
      <c r="J2461" s="34" t="str">
        <f t="shared" si="191"/>
        <v>New VehicleCommission p.u.</v>
      </c>
      <c r="K2461" s="34" t="str">
        <f t="shared" si="192"/>
        <v>300NV Commission - Toyota</v>
      </c>
      <c r="L2461" s="28">
        <f>+SUMIF('TB 4-24'!M:M,$AL2461,'TB 4-24'!G:G)</f>
        <v>0</v>
      </c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>
        <f>+SUMIF('Input Sheet'!$S:$S,$AL2461,'Input Sheet'!C:C)</f>
        <v>0</v>
      </c>
      <c r="Z2461" s="28">
        <f>+SUMIF('Input Sheet'!$S:$S,$AL2461,'Input Sheet'!D:D)</f>
        <v>0</v>
      </c>
      <c r="AA2461" s="28">
        <f>+SUMIF('Input Sheet'!$S:$S,$AL2461,'Input Sheet'!E:E)</f>
        <v>0</v>
      </c>
      <c r="AB2461" s="28">
        <f>+SUMIF('Input Sheet'!$S:$S,$AL2461,'Input Sheet'!F:F)</f>
        <v>0</v>
      </c>
      <c r="AC2461" s="28">
        <f>+SUMIF('Input Sheet'!$S:$S,$AL2461,'Input Sheet'!G:G)</f>
        <v>0</v>
      </c>
      <c r="AD2461" s="28">
        <f>+SUMIF('Input Sheet'!$S:$S,$AL2461,'Input Sheet'!H:H)</f>
        <v>0</v>
      </c>
      <c r="AE2461" s="28">
        <f>+SUMIF('Input Sheet'!$S:$S,$AL2461,'Input Sheet'!I:I)</f>
        <v>0</v>
      </c>
      <c r="AF2461" s="28">
        <f>+SUMIF('Input Sheet'!$S:$S,$AL2461,'Input Sheet'!J:J)</f>
        <v>0</v>
      </c>
      <c r="AG2461" s="28">
        <f>+SUMIF('Input Sheet'!$S:$S,$AL2461,'Input Sheet'!K:K)</f>
        <v>0</v>
      </c>
      <c r="AH2461" s="28">
        <f>+SUMIF('Input Sheet'!$S:$S,$AL2461,'Input Sheet'!L:L)</f>
        <v>0</v>
      </c>
      <c r="AI2461" s="28">
        <f>+SUMIF('Input Sheet'!$S:$S,$AL2461,'Input Sheet'!M:M)</f>
        <v>0</v>
      </c>
      <c r="AJ2461" s="28">
        <f>+SUMIF('Input Sheet'!$S:$S,$AL2461,'Input Sheet'!N:N)</f>
        <v>0</v>
      </c>
      <c r="AK2461" s="28"/>
      <c r="AL2461" s="27" t="str">
        <f t="shared" si="193"/>
        <v>300-7280</v>
      </c>
      <c r="AM2461" s="34" t="str">
        <f t="shared" si="194"/>
        <v>New Vehicle</v>
      </c>
      <c r="AN2461" s="34" t="str">
        <f t="shared" si="195"/>
        <v>New VehicleCommission p.u.</v>
      </c>
      <c r="AO2461" s="35"/>
      <c r="AP2461" s="35"/>
      <c r="AQ2461" s="35"/>
    </row>
    <row r="2462" spans="1:43" x14ac:dyDescent="0.25">
      <c r="A2462" s="27" t="s">
        <v>103</v>
      </c>
      <c r="B2462" s="27" t="s">
        <v>104</v>
      </c>
      <c r="C2462" s="27" t="s">
        <v>671</v>
      </c>
      <c r="D2462" s="27" t="s">
        <v>285</v>
      </c>
      <c r="E2462" s="27" t="s">
        <v>673</v>
      </c>
      <c r="F2462" s="27" t="s">
        <v>791</v>
      </c>
      <c r="G2462" s="27" t="s">
        <v>792</v>
      </c>
      <c r="H2462" s="34" t="s">
        <v>789</v>
      </c>
      <c r="I2462" s="34" t="s">
        <v>793</v>
      </c>
      <c r="J2462" s="34" t="str">
        <f t="shared" si="191"/>
        <v>New VehicleCommission p.u.</v>
      </c>
      <c r="K2462" s="34" t="str">
        <f t="shared" si="192"/>
        <v>310NV Commission - Toyota</v>
      </c>
      <c r="L2462" s="28">
        <f>+SUMIF('TB 4-24'!M:M,$AL2462,'TB 4-24'!G:G)</f>
        <v>0</v>
      </c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>
        <f>+SUMIF('Input Sheet'!$S:$S,$AL2462,'Input Sheet'!C:C)</f>
        <v>0</v>
      </c>
      <c r="Z2462" s="28">
        <f>+SUMIF('Input Sheet'!$S:$S,$AL2462,'Input Sheet'!D:D)</f>
        <v>0</v>
      </c>
      <c r="AA2462" s="28">
        <f>+SUMIF('Input Sheet'!$S:$S,$AL2462,'Input Sheet'!E:E)</f>
        <v>0</v>
      </c>
      <c r="AB2462" s="28">
        <f>+SUMIF('Input Sheet'!$S:$S,$AL2462,'Input Sheet'!F:F)</f>
        <v>0</v>
      </c>
      <c r="AC2462" s="28">
        <f>+SUMIF('Input Sheet'!$S:$S,$AL2462,'Input Sheet'!G:G)</f>
        <v>0</v>
      </c>
      <c r="AD2462" s="28">
        <f>+SUMIF('Input Sheet'!$S:$S,$AL2462,'Input Sheet'!H:H)</f>
        <v>0</v>
      </c>
      <c r="AE2462" s="28">
        <f>+SUMIF('Input Sheet'!$S:$S,$AL2462,'Input Sheet'!I:I)</f>
        <v>0</v>
      </c>
      <c r="AF2462" s="28">
        <f>+SUMIF('Input Sheet'!$S:$S,$AL2462,'Input Sheet'!J:J)</f>
        <v>0</v>
      </c>
      <c r="AG2462" s="28">
        <f>+SUMIF('Input Sheet'!$S:$S,$AL2462,'Input Sheet'!K:K)</f>
        <v>0</v>
      </c>
      <c r="AH2462" s="28">
        <f>+SUMIF('Input Sheet'!$S:$S,$AL2462,'Input Sheet'!L:L)</f>
        <v>0</v>
      </c>
      <c r="AI2462" s="28">
        <f>+SUMIF('Input Sheet'!$S:$S,$AL2462,'Input Sheet'!M:M)</f>
        <v>0</v>
      </c>
      <c r="AJ2462" s="28">
        <f>+SUMIF('Input Sheet'!$S:$S,$AL2462,'Input Sheet'!N:N)</f>
        <v>0</v>
      </c>
      <c r="AK2462" s="28"/>
      <c r="AL2462" s="27" t="str">
        <f t="shared" si="193"/>
        <v>310-7280</v>
      </c>
      <c r="AM2462" s="34" t="str">
        <f t="shared" si="194"/>
        <v>New Vehicle</v>
      </c>
      <c r="AN2462" s="34" t="str">
        <f t="shared" si="195"/>
        <v>New VehicleCommission p.u.</v>
      </c>
      <c r="AO2462" s="35"/>
      <c r="AP2462" s="35"/>
      <c r="AQ2462" s="35"/>
    </row>
    <row r="2463" spans="1:43" x14ac:dyDescent="0.25">
      <c r="A2463" s="27" t="s">
        <v>103</v>
      </c>
      <c r="B2463" s="27" t="s">
        <v>104</v>
      </c>
      <c r="C2463" s="27" t="s">
        <v>104</v>
      </c>
      <c r="D2463" s="27" t="s">
        <v>285</v>
      </c>
      <c r="E2463" s="27" t="s">
        <v>677</v>
      </c>
      <c r="F2463" s="27" t="s">
        <v>791</v>
      </c>
      <c r="G2463" s="27" t="s">
        <v>792</v>
      </c>
      <c r="H2463" s="34" t="s">
        <v>789</v>
      </c>
      <c r="I2463" s="34" t="s">
        <v>793</v>
      </c>
      <c r="J2463" s="34" t="str">
        <f t="shared" si="191"/>
        <v>New VehicleCommission p.u.</v>
      </c>
      <c r="K2463" s="34" t="str">
        <f t="shared" si="192"/>
        <v>100NV Commission - Toyota</v>
      </c>
      <c r="L2463" s="28">
        <f>+SUMIF('TB 4-24'!M:M,$AL2463,'TB 4-24'!G:G)</f>
        <v>0</v>
      </c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>
        <f>+SUMIF('Input Sheet'!$S:$S,$AL2463,'Input Sheet'!C:C)</f>
        <v>0</v>
      </c>
      <c r="Z2463" s="28">
        <f>+SUMIF('Input Sheet'!$S:$S,$AL2463,'Input Sheet'!D:D)</f>
        <v>0</v>
      </c>
      <c r="AA2463" s="28">
        <f>+SUMIF('Input Sheet'!$S:$S,$AL2463,'Input Sheet'!E:E)</f>
        <v>0</v>
      </c>
      <c r="AB2463" s="28">
        <f>+SUMIF('Input Sheet'!$S:$S,$AL2463,'Input Sheet'!F:F)</f>
        <v>0</v>
      </c>
      <c r="AC2463" s="28">
        <f>+SUMIF('Input Sheet'!$S:$S,$AL2463,'Input Sheet'!G:G)</f>
        <v>0</v>
      </c>
      <c r="AD2463" s="28">
        <f>+SUMIF('Input Sheet'!$S:$S,$AL2463,'Input Sheet'!H:H)</f>
        <v>0</v>
      </c>
      <c r="AE2463" s="28">
        <f>+SUMIF('Input Sheet'!$S:$S,$AL2463,'Input Sheet'!I:I)</f>
        <v>0</v>
      </c>
      <c r="AF2463" s="28">
        <f>+SUMIF('Input Sheet'!$S:$S,$AL2463,'Input Sheet'!J:J)</f>
        <v>0</v>
      </c>
      <c r="AG2463" s="28">
        <f>+SUMIF('Input Sheet'!$S:$S,$AL2463,'Input Sheet'!K:K)</f>
        <v>0</v>
      </c>
      <c r="AH2463" s="28">
        <f>+SUMIF('Input Sheet'!$S:$S,$AL2463,'Input Sheet'!L:L)</f>
        <v>0</v>
      </c>
      <c r="AI2463" s="28">
        <f>+SUMIF('Input Sheet'!$S:$S,$AL2463,'Input Sheet'!M:M)</f>
        <v>0</v>
      </c>
      <c r="AJ2463" s="28">
        <f>+SUMIF('Input Sheet'!$S:$S,$AL2463,'Input Sheet'!N:N)</f>
        <v>0</v>
      </c>
      <c r="AK2463" s="28"/>
      <c r="AL2463" s="27" t="str">
        <f t="shared" si="193"/>
        <v>100-7280</v>
      </c>
      <c r="AM2463" s="34" t="str">
        <f t="shared" si="194"/>
        <v>New Vehicle</v>
      </c>
      <c r="AN2463" s="34" t="str">
        <f t="shared" si="195"/>
        <v>New VehicleCommission p.u.</v>
      </c>
      <c r="AO2463" s="35"/>
      <c r="AP2463" s="35"/>
      <c r="AQ2463" s="35"/>
    </row>
    <row r="2464" spans="1:43" x14ac:dyDescent="0.25">
      <c r="A2464" s="27" t="s">
        <v>103</v>
      </c>
      <c r="B2464" s="27" t="s">
        <v>104</v>
      </c>
      <c r="C2464" s="27" t="s">
        <v>104</v>
      </c>
      <c r="D2464" s="27" t="s">
        <v>285</v>
      </c>
      <c r="E2464" s="27" t="s">
        <v>649</v>
      </c>
      <c r="F2464" s="27" t="s">
        <v>791</v>
      </c>
      <c r="G2464" s="27" t="s">
        <v>792</v>
      </c>
      <c r="H2464" s="34" t="s">
        <v>789</v>
      </c>
      <c r="I2464" s="34" t="s">
        <v>793</v>
      </c>
      <c r="J2464" s="34" t="str">
        <f t="shared" si="191"/>
        <v>New VehicleCommission p.u.</v>
      </c>
      <c r="K2464" s="34" t="str">
        <f t="shared" si="192"/>
        <v>110NV Commission - Toyota</v>
      </c>
      <c r="L2464" s="28">
        <f>+SUMIF('TB 4-24'!M:M,$AL2464,'TB 4-24'!G:G)</f>
        <v>0</v>
      </c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>
        <f>+SUMIF('Input Sheet'!$S:$S,$AL2464,'Input Sheet'!C:C)</f>
        <v>0</v>
      </c>
      <c r="Z2464" s="28">
        <f>+SUMIF('Input Sheet'!$S:$S,$AL2464,'Input Sheet'!D:D)</f>
        <v>0</v>
      </c>
      <c r="AA2464" s="28">
        <f>+SUMIF('Input Sheet'!$S:$S,$AL2464,'Input Sheet'!E:E)</f>
        <v>0</v>
      </c>
      <c r="AB2464" s="28">
        <f>+SUMIF('Input Sheet'!$S:$S,$AL2464,'Input Sheet'!F:F)</f>
        <v>0</v>
      </c>
      <c r="AC2464" s="28">
        <f>+SUMIF('Input Sheet'!$S:$S,$AL2464,'Input Sheet'!G:G)</f>
        <v>0</v>
      </c>
      <c r="AD2464" s="28">
        <f>+SUMIF('Input Sheet'!$S:$S,$AL2464,'Input Sheet'!H:H)</f>
        <v>0</v>
      </c>
      <c r="AE2464" s="28">
        <f>+SUMIF('Input Sheet'!$S:$S,$AL2464,'Input Sheet'!I:I)</f>
        <v>0</v>
      </c>
      <c r="AF2464" s="28">
        <f>+SUMIF('Input Sheet'!$S:$S,$AL2464,'Input Sheet'!J:J)</f>
        <v>0</v>
      </c>
      <c r="AG2464" s="28">
        <f>+SUMIF('Input Sheet'!$S:$S,$AL2464,'Input Sheet'!K:K)</f>
        <v>0</v>
      </c>
      <c r="AH2464" s="28">
        <f>+SUMIF('Input Sheet'!$S:$S,$AL2464,'Input Sheet'!L:L)</f>
        <v>0</v>
      </c>
      <c r="AI2464" s="28">
        <f>+SUMIF('Input Sheet'!$S:$S,$AL2464,'Input Sheet'!M:M)</f>
        <v>0</v>
      </c>
      <c r="AJ2464" s="28">
        <f>+SUMIF('Input Sheet'!$S:$S,$AL2464,'Input Sheet'!N:N)</f>
        <v>0</v>
      </c>
      <c r="AK2464" s="28"/>
      <c r="AL2464" s="27" t="str">
        <f t="shared" si="193"/>
        <v>110-7280</v>
      </c>
      <c r="AM2464" s="34" t="str">
        <f t="shared" si="194"/>
        <v>New Vehicle</v>
      </c>
      <c r="AN2464" s="34" t="str">
        <f t="shared" si="195"/>
        <v>New VehicleCommission p.u.</v>
      </c>
      <c r="AO2464" s="35"/>
      <c r="AP2464" s="35"/>
      <c r="AQ2464" s="35"/>
    </row>
    <row r="2465" spans="1:43" x14ac:dyDescent="0.25">
      <c r="A2465" s="27" t="s">
        <v>103</v>
      </c>
      <c r="B2465" s="27" t="s">
        <v>104</v>
      </c>
      <c r="C2465" s="27" t="s">
        <v>663</v>
      </c>
      <c r="D2465" s="27" t="s">
        <v>794</v>
      </c>
      <c r="E2465" s="27" t="s">
        <v>664</v>
      </c>
      <c r="F2465" s="27" t="s">
        <v>795</v>
      </c>
      <c r="G2465" s="27" t="s">
        <v>796</v>
      </c>
      <c r="H2465" s="34" t="s">
        <v>789</v>
      </c>
      <c r="I2465" s="34" t="s">
        <v>797</v>
      </c>
      <c r="J2465" s="34" t="str">
        <f t="shared" si="191"/>
        <v>New VehicleRetail Gross p.u.</v>
      </c>
      <c r="K2465" s="34" t="str">
        <f t="shared" si="192"/>
        <v>400New Vehicle Cost of Sales - Toyota</v>
      </c>
      <c r="L2465" s="28">
        <f>+SUMIF('TB 4-24'!M:M,$AL2465,'TB 4-24'!G:G)</f>
        <v>0</v>
      </c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>
        <f>+SUMIF('Input Sheet'!$S:$S,$AL2465,'Input Sheet'!C:C)</f>
        <v>0</v>
      </c>
      <c r="Z2465" s="28">
        <f>+SUMIF('Input Sheet'!$S:$S,$AL2465,'Input Sheet'!D:D)</f>
        <v>0</v>
      </c>
      <c r="AA2465" s="28">
        <f>+SUMIF('Input Sheet'!$S:$S,$AL2465,'Input Sheet'!E:E)</f>
        <v>0</v>
      </c>
      <c r="AB2465" s="28">
        <f>+SUMIF('Input Sheet'!$S:$S,$AL2465,'Input Sheet'!F:F)</f>
        <v>0</v>
      </c>
      <c r="AC2465" s="28">
        <f>+SUMIF('Input Sheet'!$S:$S,$AL2465,'Input Sheet'!G:G)</f>
        <v>0</v>
      </c>
      <c r="AD2465" s="28">
        <f>+SUMIF('Input Sheet'!$S:$S,$AL2465,'Input Sheet'!H:H)</f>
        <v>0</v>
      </c>
      <c r="AE2465" s="28">
        <f>+SUMIF('Input Sheet'!$S:$S,$AL2465,'Input Sheet'!I:I)</f>
        <v>0</v>
      </c>
      <c r="AF2465" s="28">
        <f>+SUMIF('Input Sheet'!$S:$S,$AL2465,'Input Sheet'!J:J)</f>
        <v>0</v>
      </c>
      <c r="AG2465" s="28">
        <f>+SUMIF('Input Sheet'!$S:$S,$AL2465,'Input Sheet'!K:K)</f>
        <v>0</v>
      </c>
      <c r="AH2465" s="28">
        <f>+SUMIF('Input Sheet'!$S:$S,$AL2465,'Input Sheet'!L:L)</f>
        <v>0</v>
      </c>
      <c r="AI2465" s="28">
        <f>+SUMIF('Input Sheet'!$S:$S,$AL2465,'Input Sheet'!M:M)</f>
        <v>0</v>
      </c>
      <c r="AJ2465" s="28">
        <f>+SUMIF('Input Sheet'!$S:$S,$AL2465,'Input Sheet'!N:N)</f>
        <v>0</v>
      </c>
      <c r="AK2465" s="28"/>
      <c r="AL2465" s="27" t="str">
        <f t="shared" si="193"/>
        <v>400-3142</v>
      </c>
      <c r="AM2465" s="34" t="str">
        <f t="shared" si="194"/>
        <v>New Vehicle</v>
      </c>
      <c r="AN2465" s="34" t="str">
        <f t="shared" si="195"/>
        <v>New VehicleRetail Gross p.u.</v>
      </c>
      <c r="AO2465" s="35"/>
      <c r="AP2465" s="35"/>
      <c r="AQ2465" s="35"/>
    </row>
    <row r="2466" spans="1:43" x14ac:dyDescent="0.25">
      <c r="A2466" s="27" t="s">
        <v>103</v>
      </c>
      <c r="B2466" s="27" t="s">
        <v>104</v>
      </c>
      <c r="C2466" s="27" t="s">
        <v>671</v>
      </c>
      <c r="D2466" s="27" t="s">
        <v>794</v>
      </c>
      <c r="E2466" s="27" t="s">
        <v>672</v>
      </c>
      <c r="F2466" s="27" t="s">
        <v>795</v>
      </c>
      <c r="G2466" s="27" t="s">
        <v>796</v>
      </c>
      <c r="H2466" s="34" t="s">
        <v>789</v>
      </c>
      <c r="I2466" s="34" t="s">
        <v>797</v>
      </c>
      <c r="J2466" s="34" t="str">
        <f t="shared" si="191"/>
        <v>New VehicleRetail Gross p.u.</v>
      </c>
      <c r="K2466" s="34" t="str">
        <f t="shared" si="192"/>
        <v>300New Vehicle Cost of Sales - Toyota</v>
      </c>
      <c r="L2466" s="28">
        <f>+SUMIF('TB 4-24'!M:M,$AL2466,'TB 4-24'!G:G)</f>
        <v>0</v>
      </c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>
        <f>+SUMIF('Input Sheet'!$S:$S,$AL2466,'Input Sheet'!C:C)</f>
        <v>0</v>
      </c>
      <c r="Z2466" s="28">
        <f>+SUMIF('Input Sheet'!$S:$S,$AL2466,'Input Sheet'!D:D)</f>
        <v>0</v>
      </c>
      <c r="AA2466" s="28">
        <f>+SUMIF('Input Sheet'!$S:$S,$AL2466,'Input Sheet'!E:E)</f>
        <v>0</v>
      </c>
      <c r="AB2466" s="28">
        <f>+SUMIF('Input Sheet'!$S:$S,$AL2466,'Input Sheet'!F:F)</f>
        <v>0</v>
      </c>
      <c r="AC2466" s="28">
        <f>+SUMIF('Input Sheet'!$S:$S,$AL2466,'Input Sheet'!G:G)</f>
        <v>0</v>
      </c>
      <c r="AD2466" s="28">
        <f>+SUMIF('Input Sheet'!$S:$S,$AL2466,'Input Sheet'!H:H)</f>
        <v>0</v>
      </c>
      <c r="AE2466" s="28">
        <f>+SUMIF('Input Sheet'!$S:$S,$AL2466,'Input Sheet'!I:I)</f>
        <v>0</v>
      </c>
      <c r="AF2466" s="28">
        <f>+SUMIF('Input Sheet'!$S:$S,$AL2466,'Input Sheet'!J:J)</f>
        <v>0</v>
      </c>
      <c r="AG2466" s="28">
        <f>+SUMIF('Input Sheet'!$S:$S,$AL2466,'Input Sheet'!K:K)</f>
        <v>0</v>
      </c>
      <c r="AH2466" s="28">
        <f>+SUMIF('Input Sheet'!$S:$S,$AL2466,'Input Sheet'!L:L)</f>
        <v>0</v>
      </c>
      <c r="AI2466" s="28">
        <f>+SUMIF('Input Sheet'!$S:$S,$AL2466,'Input Sheet'!M:M)</f>
        <v>0</v>
      </c>
      <c r="AJ2466" s="28">
        <f>+SUMIF('Input Sheet'!$S:$S,$AL2466,'Input Sheet'!N:N)</f>
        <v>0</v>
      </c>
      <c r="AK2466" s="28"/>
      <c r="AL2466" s="27" t="str">
        <f t="shared" si="193"/>
        <v>300-3142</v>
      </c>
      <c r="AM2466" s="34" t="str">
        <f t="shared" si="194"/>
        <v>New Vehicle</v>
      </c>
      <c r="AN2466" s="34" t="str">
        <f t="shared" si="195"/>
        <v>New VehicleRetail Gross p.u.</v>
      </c>
      <c r="AO2466" s="35"/>
      <c r="AP2466" s="35"/>
      <c r="AQ2466" s="35"/>
    </row>
    <row r="2467" spans="1:43" x14ac:dyDescent="0.25">
      <c r="A2467" s="27" t="s">
        <v>103</v>
      </c>
      <c r="B2467" s="27" t="s">
        <v>104</v>
      </c>
      <c r="C2467" s="27" t="s">
        <v>657</v>
      </c>
      <c r="D2467" s="27" t="s">
        <v>794</v>
      </c>
      <c r="E2467" s="27" t="s">
        <v>660</v>
      </c>
      <c r="F2467" s="27" t="s">
        <v>795</v>
      </c>
      <c r="G2467" s="27" t="s">
        <v>796</v>
      </c>
      <c r="H2467" s="34" t="s">
        <v>789</v>
      </c>
      <c r="I2467" s="34" t="s">
        <v>797</v>
      </c>
      <c r="J2467" s="34" t="str">
        <f t="shared" si="191"/>
        <v>New VehicleRetail Gross p.u.</v>
      </c>
      <c r="K2467" s="34" t="str">
        <f t="shared" si="192"/>
        <v>200New Vehicle Cost of Sales - Toyota</v>
      </c>
      <c r="L2467" s="28">
        <f>+SUMIF('TB 4-24'!M:M,$AL2467,'TB 4-24'!G:G)</f>
        <v>0</v>
      </c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>
        <f>+SUMIF('Input Sheet'!$S:$S,$AL2467,'Input Sheet'!C:C)</f>
        <v>0</v>
      </c>
      <c r="Z2467" s="28">
        <f>+SUMIF('Input Sheet'!$S:$S,$AL2467,'Input Sheet'!D:D)</f>
        <v>0</v>
      </c>
      <c r="AA2467" s="28">
        <f>+SUMIF('Input Sheet'!$S:$S,$AL2467,'Input Sheet'!E:E)</f>
        <v>0</v>
      </c>
      <c r="AB2467" s="28">
        <f>+SUMIF('Input Sheet'!$S:$S,$AL2467,'Input Sheet'!F:F)</f>
        <v>0</v>
      </c>
      <c r="AC2467" s="28">
        <f>+SUMIF('Input Sheet'!$S:$S,$AL2467,'Input Sheet'!G:G)</f>
        <v>0</v>
      </c>
      <c r="AD2467" s="28">
        <f>+SUMIF('Input Sheet'!$S:$S,$AL2467,'Input Sheet'!H:H)</f>
        <v>0</v>
      </c>
      <c r="AE2467" s="28">
        <f>+SUMIF('Input Sheet'!$S:$S,$AL2467,'Input Sheet'!I:I)</f>
        <v>0</v>
      </c>
      <c r="AF2467" s="28">
        <f>+SUMIF('Input Sheet'!$S:$S,$AL2467,'Input Sheet'!J:J)</f>
        <v>0</v>
      </c>
      <c r="AG2467" s="28">
        <f>+SUMIF('Input Sheet'!$S:$S,$AL2467,'Input Sheet'!K:K)</f>
        <v>0</v>
      </c>
      <c r="AH2467" s="28">
        <f>+SUMIF('Input Sheet'!$S:$S,$AL2467,'Input Sheet'!L:L)</f>
        <v>0</v>
      </c>
      <c r="AI2467" s="28">
        <f>+SUMIF('Input Sheet'!$S:$S,$AL2467,'Input Sheet'!M:M)</f>
        <v>0</v>
      </c>
      <c r="AJ2467" s="28">
        <f>+SUMIF('Input Sheet'!$S:$S,$AL2467,'Input Sheet'!N:N)</f>
        <v>0</v>
      </c>
      <c r="AK2467" s="28"/>
      <c r="AL2467" s="27" t="str">
        <f t="shared" si="193"/>
        <v>200-3142</v>
      </c>
      <c r="AM2467" s="34" t="str">
        <f t="shared" si="194"/>
        <v>New Vehicle</v>
      </c>
      <c r="AN2467" s="34" t="str">
        <f t="shared" si="195"/>
        <v>New VehicleRetail Gross p.u.</v>
      </c>
      <c r="AO2467" s="35"/>
      <c r="AP2467" s="35"/>
      <c r="AQ2467" s="35"/>
    </row>
    <row r="2468" spans="1:43" x14ac:dyDescent="0.25">
      <c r="A2468" s="27" t="s">
        <v>103</v>
      </c>
      <c r="B2468" s="27" t="s">
        <v>104</v>
      </c>
      <c r="C2468" s="27" t="s">
        <v>104</v>
      </c>
      <c r="D2468" s="27" t="s">
        <v>794</v>
      </c>
      <c r="E2468" s="27" t="s">
        <v>677</v>
      </c>
      <c r="F2468" s="27" t="s">
        <v>795</v>
      </c>
      <c r="G2468" s="27" t="s">
        <v>796</v>
      </c>
      <c r="H2468" s="34" t="s">
        <v>789</v>
      </c>
      <c r="I2468" s="34" t="s">
        <v>797</v>
      </c>
      <c r="J2468" s="34" t="str">
        <f t="shared" si="191"/>
        <v>New VehicleRetail Gross p.u.</v>
      </c>
      <c r="K2468" s="34" t="str">
        <f t="shared" si="192"/>
        <v>100New Vehicle Cost of Sales - Toyota</v>
      </c>
      <c r="L2468" s="28">
        <f>+SUMIF('TB 4-24'!M:M,$AL2468,'TB 4-24'!G:G)</f>
        <v>0</v>
      </c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>
        <f>+SUMIF('Input Sheet'!$S:$S,$AL2468,'Input Sheet'!C:C)</f>
        <v>0</v>
      </c>
      <c r="Z2468" s="28">
        <f>+SUMIF('Input Sheet'!$S:$S,$AL2468,'Input Sheet'!D:D)</f>
        <v>0</v>
      </c>
      <c r="AA2468" s="28">
        <f>+SUMIF('Input Sheet'!$S:$S,$AL2468,'Input Sheet'!E:E)</f>
        <v>0</v>
      </c>
      <c r="AB2468" s="28">
        <f>+SUMIF('Input Sheet'!$S:$S,$AL2468,'Input Sheet'!F:F)</f>
        <v>0</v>
      </c>
      <c r="AC2468" s="28">
        <f>+SUMIF('Input Sheet'!$S:$S,$AL2468,'Input Sheet'!G:G)</f>
        <v>0</v>
      </c>
      <c r="AD2468" s="28">
        <f>+SUMIF('Input Sheet'!$S:$S,$AL2468,'Input Sheet'!H:H)</f>
        <v>0</v>
      </c>
      <c r="AE2468" s="28">
        <f>+SUMIF('Input Sheet'!$S:$S,$AL2468,'Input Sheet'!I:I)</f>
        <v>0</v>
      </c>
      <c r="AF2468" s="28">
        <f>+SUMIF('Input Sheet'!$S:$S,$AL2468,'Input Sheet'!J:J)</f>
        <v>0</v>
      </c>
      <c r="AG2468" s="28">
        <f>+SUMIF('Input Sheet'!$S:$S,$AL2468,'Input Sheet'!K:K)</f>
        <v>0</v>
      </c>
      <c r="AH2468" s="28">
        <f>+SUMIF('Input Sheet'!$S:$S,$AL2468,'Input Sheet'!L:L)</f>
        <v>0</v>
      </c>
      <c r="AI2468" s="28">
        <f>+SUMIF('Input Sheet'!$S:$S,$AL2468,'Input Sheet'!M:M)</f>
        <v>0</v>
      </c>
      <c r="AJ2468" s="28">
        <f>+SUMIF('Input Sheet'!$S:$S,$AL2468,'Input Sheet'!N:N)</f>
        <v>0</v>
      </c>
      <c r="AK2468" s="28"/>
      <c r="AL2468" s="27" t="str">
        <f t="shared" si="193"/>
        <v>100-3142</v>
      </c>
      <c r="AM2468" s="34" t="str">
        <f t="shared" si="194"/>
        <v>New Vehicle</v>
      </c>
      <c r="AN2468" s="34" t="str">
        <f t="shared" si="195"/>
        <v>New VehicleRetail Gross p.u.</v>
      </c>
      <c r="AO2468" s="35"/>
      <c r="AP2468" s="35"/>
      <c r="AQ2468" s="35"/>
    </row>
    <row r="2469" spans="1:43" x14ac:dyDescent="0.25">
      <c r="A2469" s="27" t="s">
        <v>103</v>
      </c>
      <c r="B2469" s="27" t="s">
        <v>104</v>
      </c>
      <c r="C2469" s="27" t="s">
        <v>663</v>
      </c>
      <c r="D2469" s="27" t="s">
        <v>798</v>
      </c>
      <c r="E2469" s="27" t="s">
        <v>664</v>
      </c>
      <c r="F2469" s="27" t="s">
        <v>795</v>
      </c>
      <c r="G2469" s="27" t="s">
        <v>796</v>
      </c>
      <c r="H2469" s="34" t="s">
        <v>789</v>
      </c>
      <c r="I2469" s="34" t="s">
        <v>797</v>
      </c>
      <c r="J2469" s="34" t="str">
        <f t="shared" si="191"/>
        <v>New VehicleRetail Gross p.u.</v>
      </c>
      <c r="K2469" s="34" t="str">
        <f t="shared" si="192"/>
        <v>400New Vehicle Cost of Sales - Toyota</v>
      </c>
      <c r="L2469" s="28">
        <f>+SUMIF('TB 4-24'!M:M,$AL2469,'TB 4-24'!G:G)</f>
        <v>0</v>
      </c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>
        <f>+SUMIF('Input Sheet'!$S:$S,$AL2469,'Input Sheet'!C:C)</f>
        <v>0</v>
      </c>
      <c r="Z2469" s="28">
        <f>+SUMIF('Input Sheet'!$S:$S,$AL2469,'Input Sheet'!D:D)</f>
        <v>0</v>
      </c>
      <c r="AA2469" s="28">
        <f>+SUMIF('Input Sheet'!$S:$S,$AL2469,'Input Sheet'!E:E)</f>
        <v>0</v>
      </c>
      <c r="AB2469" s="28">
        <f>+SUMIF('Input Sheet'!$S:$S,$AL2469,'Input Sheet'!F:F)</f>
        <v>0</v>
      </c>
      <c r="AC2469" s="28">
        <f>+SUMIF('Input Sheet'!$S:$S,$AL2469,'Input Sheet'!G:G)</f>
        <v>0</v>
      </c>
      <c r="AD2469" s="28">
        <f>+SUMIF('Input Sheet'!$S:$S,$AL2469,'Input Sheet'!H:H)</f>
        <v>0</v>
      </c>
      <c r="AE2469" s="28">
        <f>+SUMIF('Input Sheet'!$S:$S,$AL2469,'Input Sheet'!I:I)</f>
        <v>0</v>
      </c>
      <c r="AF2469" s="28">
        <f>+SUMIF('Input Sheet'!$S:$S,$AL2469,'Input Sheet'!J:J)</f>
        <v>0</v>
      </c>
      <c r="AG2469" s="28">
        <f>+SUMIF('Input Sheet'!$S:$S,$AL2469,'Input Sheet'!K:K)</f>
        <v>0</v>
      </c>
      <c r="AH2469" s="28">
        <f>+SUMIF('Input Sheet'!$S:$S,$AL2469,'Input Sheet'!L:L)</f>
        <v>0</v>
      </c>
      <c r="AI2469" s="28">
        <f>+SUMIF('Input Sheet'!$S:$S,$AL2469,'Input Sheet'!M:M)</f>
        <v>0</v>
      </c>
      <c r="AJ2469" s="28">
        <f>+SUMIF('Input Sheet'!$S:$S,$AL2469,'Input Sheet'!N:N)</f>
        <v>0</v>
      </c>
      <c r="AK2469" s="28"/>
      <c r="AL2469" s="27" t="str">
        <f t="shared" si="193"/>
        <v>400-3147</v>
      </c>
      <c r="AM2469" s="34" t="str">
        <f t="shared" si="194"/>
        <v>New Vehicle</v>
      </c>
      <c r="AN2469" s="34" t="str">
        <f t="shared" si="195"/>
        <v>New VehicleRetail Gross p.u.</v>
      </c>
      <c r="AO2469" s="35"/>
      <c r="AP2469" s="35"/>
      <c r="AQ2469" s="35"/>
    </row>
    <row r="2470" spans="1:43" x14ac:dyDescent="0.25">
      <c r="A2470" s="27" t="s">
        <v>103</v>
      </c>
      <c r="B2470" s="27" t="s">
        <v>104</v>
      </c>
      <c r="C2470" s="27" t="s">
        <v>671</v>
      </c>
      <c r="D2470" s="27" t="s">
        <v>798</v>
      </c>
      <c r="E2470" s="27" t="s">
        <v>672</v>
      </c>
      <c r="F2470" s="27" t="s">
        <v>795</v>
      </c>
      <c r="G2470" s="27" t="s">
        <v>796</v>
      </c>
      <c r="H2470" s="34" t="s">
        <v>789</v>
      </c>
      <c r="I2470" s="34" t="s">
        <v>797</v>
      </c>
      <c r="J2470" s="34" t="str">
        <f t="shared" si="191"/>
        <v>New VehicleRetail Gross p.u.</v>
      </c>
      <c r="K2470" s="34" t="str">
        <f t="shared" si="192"/>
        <v>300New Vehicle Cost of Sales - Toyota</v>
      </c>
      <c r="L2470" s="28">
        <f>+SUMIF('TB 4-24'!M:M,$AL2470,'TB 4-24'!G:G)</f>
        <v>0</v>
      </c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>
        <f>+SUMIF('Input Sheet'!$S:$S,$AL2470,'Input Sheet'!C:C)</f>
        <v>0</v>
      </c>
      <c r="Z2470" s="28">
        <f>+SUMIF('Input Sheet'!$S:$S,$AL2470,'Input Sheet'!D:D)</f>
        <v>0</v>
      </c>
      <c r="AA2470" s="28">
        <f>+SUMIF('Input Sheet'!$S:$S,$AL2470,'Input Sheet'!E:E)</f>
        <v>0</v>
      </c>
      <c r="AB2470" s="28">
        <f>+SUMIF('Input Sheet'!$S:$S,$AL2470,'Input Sheet'!F:F)</f>
        <v>0</v>
      </c>
      <c r="AC2470" s="28">
        <f>+SUMIF('Input Sheet'!$S:$S,$AL2470,'Input Sheet'!G:G)</f>
        <v>0</v>
      </c>
      <c r="AD2470" s="28">
        <f>+SUMIF('Input Sheet'!$S:$S,$AL2470,'Input Sheet'!H:H)</f>
        <v>0</v>
      </c>
      <c r="AE2470" s="28">
        <f>+SUMIF('Input Sheet'!$S:$S,$AL2470,'Input Sheet'!I:I)</f>
        <v>0</v>
      </c>
      <c r="AF2470" s="28">
        <f>+SUMIF('Input Sheet'!$S:$S,$AL2470,'Input Sheet'!J:J)</f>
        <v>0</v>
      </c>
      <c r="AG2470" s="28">
        <f>+SUMIF('Input Sheet'!$S:$S,$AL2470,'Input Sheet'!K:K)</f>
        <v>0</v>
      </c>
      <c r="AH2470" s="28">
        <f>+SUMIF('Input Sheet'!$S:$S,$AL2470,'Input Sheet'!L:L)</f>
        <v>0</v>
      </c>
      <c r="AI2470" s="28">
        <f>+SUMIF('Input Sheet'!$S:$S,$AL2470,'Input Sheet'!M:M)</f>
        <v>0</v>
      </c>
      <c r="AJ2470" s="28">
        <f>+SUMIF('Input Sheet'!$S:$S,$AL2470,'Input Sheet'!N:N)</f>
        <v>0</v>
      </c>
      <c r="AK2470" s="28"/>
      <c r="AL2470" s="27" t="str">
        <f t="shared" si="193"/>
        <v>300-3147</v>
      </c>
      <c r="AM2470" s="34" t="str">
        <f t="shared" si="194"/>
        <v>New Vehicle</v>
      </c>
      <c r="AN2470" s="34" t="str">
        <f t="shared" si="195"/>
        <v>New VehicleRetail Gross p.u.</v>
      </c>
      <c r="AO2470" s="35"/>
      <c r="AP2470" s="35"/>
      <c r="AQ2470" s="35"/>
    </row>
    <row r="2471" spans="1:43" x14ac:dyDescent="0.25">
      <c r="A2471" s="27" t="s">
        <v>103</v>
      </c>
      <c r="B2471" s="27" t="s">
        <v>104</v>
      </c>
      <c r="C2471" s="27" t="s">
        <v>657</v>
      </c>
      <c r="D2471" s="27" t="s">
        <v>798</v>
      </c>
      <c r="E2471" s="27" t="s">
        <v>660</v>
      </c>
      <c r="F2471" s="27" t="s">
        <v>795</v>
      </c>
      <c r="G2471" s="27" t="s">
        <v>796</v>
      </c>
      <c r="H2471" s="34" t="s">
        <v>789</v>
      </c>
      <c r="I2471" s="34" t="s">
        <v>797</v>
      </c>
      <c r="J2471" s="34" t="str">
        <f t="shared" si="191"/>
        <v>New VehicleRetail Gross p.u.</v>
      </c>
      <c r="K2471" s="34" t="str">
        <f t="shared" si="192"/>
        <v>200New Vehicle Cost of Sales - Toyota</v>
      </c>
      <c r="L2471" s="28">
        <f>+SUMIF('TB 4-24'!M:M,$AL2471,'TB 4-24'!G:G)</f>
        <v>0</v>
      </c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>
        <f>+SUMIF('Input Sheet'!$S:$S,$AL2471,'Input Sheet'!C:C)</f>
        <v>0</v>
      </c>
      <c r="Z2471" s="28">
        <f>+SUMIF('Input Sheet'!$S:$S,$AL2471,'Input Sheet'!D:D)</f>
        <v>0</v>
      </c>
      <c r="AA2471" s="28">
        <f>+SUMIF('Input Sheet'!$S:$S,$AL2471,'Input Sheet'!E:E)</f>
        <v>0</v>
      </c>
      <c r="AB2471" s="28">
        <f>+SUMIF('Input Sheet'!$S:$S,$AL2471,'Input Sheet'!F:F)</f>
        <v>0</v>
      </c>
      <c r="AC2471" s="28">
        <f>+SUMIF('Input Sheet'!$S:$S,$AL2471,'Input Sheet'!G:G)</f>
        <v>0</v>
      </c>
      <c r="AD2471" s="28">
        <f>+SUMIF('Input Sheet'!$S:$S,$AL2471,'Input Sheet'!H:H)</f>
        <v>0</v>
      </c>
      <c r="AE2471" s="28">
        <f>+SUMIF('Input Sheet'!$S:$S,$AL2471,'Input Sheet'!I:I)</f>
        <v>0</v>
      </c>
      <c r="AF2471" s="28">
        <f>+SUMIF('Input Sheet'!$S:$S,$AL2471,'Input Sheet'!J:J)</f>
        <v>0</v>
      </c>
      <c r="AG2471" s="28">
        <f>+SUMIF('Input Sheet'!$S:$S,$AL2471,'Input Sheet'!K:K)</f>
        <v>0</v>
      </c>
      <c r="AH2471" s="28">
        <f>+SUMIF('Input Sheet'!$S:$S,$AL2471,'Input Sheet'!L:L)</f>
        <v>0</v>
      </c>
      <c r="AI2471" s="28">
        <f>+SUMIF('Input Sheet'!$S:$S,$AL2471,'Input Sheet'!M:M)</f>
        <v>0</v>
      </c>
      <c r="AJ2471" s="28">
        <f>+SUMIF('Input Sheet'!$S:$S,$AL2471,'Input Sheet'!N:N)</f>
        <v>0</v>
      </c>
      <c r="AK2471" s="28"/>
      <c r="AL2471" s="27" t="str">
        <f t="shared" si="193"/>
        <v>200-3147</v>
      </c>
      <c r="AM2471" s="34" t="str">
        <f t="shared" si="194"/>
        <v>New Vehicle</v>
      </c>
      <c r="AN2471" s="34" t="str">
        <f t="shared" si="195"/>
        <v>New VehicleRetail Gross p.u.</v>
      </c>
      <c r="AO2471" s="35"/>
      <c r="AP2471" s="35"/>
      <c r="AQ2471" s="35"/>
    </row>
    <row r="2472" spans="1:43" x14ac:dyDescent="0.25">
      <c r="A2472" s="27" t="s">
        <v>103</v>
      </c>
      <c r="B2472" s="27" t="s">
        <v>104</v>
      </c>
      <c r="C2472" s="27" t="s">
        <v>104</v>
      </c>
      <c r="D2472" s="27" t="s">
        <v>798</v>
      </c>
      <c r="E2472" s="27" t="s">
        <v>677</v>
      </c>
      <c r="F2472" s="27" t="s">
        <v>795</v>
      </c>
      <c r="G2472" s="27" t="s">
        <v>796</v>
      </c>
      <c r="H2472" s="34" t="s">
        <v>789</v>
      </c>
      <c r="I2472" s="34" t="s">
        <v>797</v>
      </c>
      <c r="J2472" s="34" t="str">
        <f t="shared" si="191"/>
        <v>New VehicleRetail Gross p.u.</v>
      </c>
      <c r="K2472" s="34" t="str">
        <f t="shared" si="192"/>
        <v>100New Vehicle Cost of Sales - Toyota</v>
      </c>
      <c r="L2472" s="28">
        <f>+SUMIF('TB 4-24'!M:M,$AL2472,'TB 4-24'!G:G)</f>
        <v>0</v>
      </c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>
        <f>+SUMIF('Input Sheet'!$S:$S,$AL2472,'Input Sheet'!C:C)</f>
        <v>0</v>
      </c>
      <c r="Z2472" s="28">
        <f>+SUMIF('Input Sheet'!$S:$S,$AL2472,'Input Sheet'!D:D)</f>
        <v>0</v>
      </c>
      <c r="AA2472" s="28">
        <f>+SUMIF('Input Sheet'!$S:$S,$AL2472,'Input Sheet'!E:E)</f>
        <v>0</v>
      </c>
      <c r="AB2472" s="28">
        <f>+SUMIF('Input Sheet'!$S:$S,$AL2472,'Input Sheet'!F:F)</f>
        <v>0</v>
      </c>
      <c r="AC2472" s="28">
        <f>+SUMIF('Input Sheet'!$S:$S,$AL2472,'Input Sheet'!G:G)</f>
        <v>0</v>
      </c>
      <c r="AD2472" s="28">
        <f>+SUMIF('Input Sheet'!$S:$S,$AL2472,'Input Sheet'!H:H)</f>
        <v>0</v>
      </c>
      <c r="AE2472" s="28">
        <f>+SUMIF('Input Sheet'!$S:$S,$AL2472,'Input Sheet'!I:I)</f>
        <v>0</v>
      </c>
      <c r="AF2472" s="28">
        <f>+SUMIF('Input Sheet'!$S:$S,$AL2472,'Input Sheet'!J:J)</f>
        <v>0</v>
      </c>
      <c r="AG2472" s="28">
        <f>+SUMIF('Input Sheet'!$S:$S,$AL2472,'Input Sheet'!K:K)</f>
        <v>0</v>
      </c>
      <c r="AH2472" s="28">
        <f>+SUMIF('Input Sheet'!$S:$S,$AL2472,'Input Sheet'!L:L)</f>
        <v>0</v>
      </c>
      <c r="AI2472" s="28">
        <f>+SUMIF('Input Sheet'!$S:$S,$AL2472,'Input Sheet'!M:M)</f>
        <v>0</v>
      </c>
      <c r="AJ2472" s="28">
        <f>+SUMIF('Input Sheet'!$S:$S,$AL2472,'Input Sheet'!N:N)</f>
        <v>0</v>
      </c>
      <c r="AK2472" s="28"/>
      <c r="AL2472" s="27" t="str">
        <f t="shared" si="193"/>
        <v>100-3147</v>
      </c>
      <c r="AM2472" s="34" t="str">
        <f t="shared" si="194"/>
        <v>New Vehicle</v>
      </c>
      <c r="AN2472" s="34" t="str">
        <f t="shared" si="195"/>
        <v>New VehicleRetail Gross p.u.</v>
      </c>
      <c r="AO2472" s="35"/>
      <c r="AP2472" s="35"/>
      <c r="AQ2472" s="35"/>
    </row>
    <row r="2473" spans="1:43" x14ac:dyDescent="0.25">
      <c r="A2473" s="27" t="s">
        <v>103</v>
      </c>
      <c r="B2473" s="27" t="s">
        <v>104</v>
      </c>
      <c r="C2473" s="27" t="s">
        <v>663</v>
      </c>
      <c r="D2473" s="27" t="s">
        <v>799</v>
      </c>
      <c r="E2473" s="27" t="s">
        <v>664</v>
      </c>
      <c r="F2473" s="27" t="s">
        <v>795</v>
      </c>
      <c r="G2473" s="27" t="s">
        <v>796</v>
      </c>
      <c r="H2473" s="34" t="s">
        <v>789</v>
      </c>
      <c r="I2473" s="34" t="s">
        <v>797</v>
      </c>
      <c r="J2473" s="34" t="str">
        <f t="shared" si="191"/>
        <v>New VehicleRetail Gross p.u.</v>
      </c>
      <c r="K2473" s="34" t="str">
        <f t="shared" si="192"/>
        <v>400New Vehicle Cost of Sales - Toyota</v>
      </c>
      <c r="L2473" s="28">
        <f>+SUMIF('TB 4-24'!M:M,$AL2473,'TB 4-24'!G:G)</f>
        <v>0</v>
      </c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>
        <f>+SUMIF('Input Sheet'!$S:$S,$AL2473,'Input Sheet'!C:C)</f>
        <v>0</v>
      </c>
      <c r="Z2473" s="28">
        <f>+SUMIF('Input Sheet'!$S:$S,$AL2473,'Input Sheet'!D:D)</f>
        <v>0</v>
      </c>
      <c r="AA2473" s="28">
        <f>+SUMIF('Input Sheet'!$S:$S,$AL2473,'Input Sheet'!E:E)</f>
        <v>0</v>
      </c>
      <c r="AB2473" s="28">
        <f>+SUMIF('Input Sheet'!$S:$S,$AL2473,'Input Sheet'!F:F)</f>
        <v>0</v>
      </c>
      <c r="AC2473" s="28">
        <f>+SUMIF('Input Sheet'!$S:$S,$AL2473,'Input Sheet'!G:G)</f>
        <v>0</v>
      </c>
      <c r="AD2473" s="28">
        <f>+SUMIF('Input Sheet'!$S:$S,$AL2473,'Input Sheet'!H:H)</f>
        <v>0</v>
      </c>
      <c r="AE2473" s="28">
        <f>+SUMIF('Input Sheet'!$S:$S,$AL2473,'Input Sheet'!I:I)</f>
        <v>0</v>
      </c>
      <c r="AF2473" s="28">
        <f>+SUMIF('Input Sheet'!$S:$S,$AL2473,'Input Sheet'!J:J)</f>
        <v>0</v>
      </c>
      <c r="AG2473" s="28">
        <f>+SUMIF('Input Sheet'!$S:$S,$AL2473,'Input Sheet'!K:K)</f>
        <v>0</v>
      </c>
      <c r="AH2473" s="28">
        <f>+SUMIF('Input Sheet'!$S:$S,$AL2473,'Input Sheet'!L:L)</f>
        <v>0</v>
      </c>
      <c r="AI2473" s="28">
        <f>+SUMIF('Input Sheet'!$S:$S,$AL2473,'Input Sheet'!M:M)</f>
        <v>0</v>
      </c>
      <c r="AJ2473" s="28">
        <f>+SUMIF('Input Sheet'!$S:$S,$AL2473,'Input Sheet'!N:N)</f>
        <v>0</v>
      </c>
      <c r="AK2473" s="28"/>
      <c r="AL2473" s="27" t="str">
        <f t="shared" si="193"/>
        <v>400-3148</v>
      </c>
      <c r="AM2473" s="34" t="str">
        <f t="shared" si="194"/>
        <v>New Vehicle</v>
      </c>
      <c r="AN2473" s="34" t="str">
        <f t="shared" si="195"/>
        <v>New VehicleRetail Gross p.u.</v>
      </c>
      <c r="AO2473" s="35"/>
      <c r="AP2473" s="35"/>
      <c r="AQ2473" s="35"/>
    </row>
    <row r="2474" spans="1:43" x14ac:dyDescent="0.25">
      <c r="A2474" s="27" t="s">
        <v>103</v>
      </c>
      <c r="B2474" s="27" t="s">
        <v>104</v>
      </c>
      <c r="C2474" s="27" t="s">
        <v>671</v>
      </c>
      <c r="D2474" s="27" t="s">
        <v>799</v>
      </c>
      <c r="E2474" s="27" t="s">
        <v>672</v>
      </c>
      <c r="F2474" s="27" t="s">
        <v>795</v>
      </c>
      <c r="G2474" s="27" t="s">
        <v>796</v>
      </c>
      <c r="H2474" s="34" t="s">
        <v>789</v>
      </c>
      <c r="I2474" s="34" t="s">
        <v>797</v>
      </c>
      <c r="J2474" s="34" t="str">
        <f t="shared" si="191"/>
        <v>New VehicleRetail Gross p.u.</v>
      </c>
      <c r="K2474" s="34" t="str">
        <f t="shared" si="192"/>
        <v>300New Vehicle Cost of Sales - Toyota</v>
      </c>
      <c r="L2474" s="28">
        <f>+SUMIF('TB 4-24'!M:M,$AL2474,'TB 4-24'!G:G)</f>
        <v>0</v>
      </c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>
        <f>+SUMIF('Input Sheet'!$S:$S,$AL2474,'Input Sheet'!C:C)</f>
        <v>0</v>
      </c>
      <c r="Z2474" s="28">
        <f>+SUMIF('Input Sheet'!$S:$S,$AL2474,'Input Sheet'!D:D)</f>
        <v>0</v>
      </c>
      <c r="AA2474" s="28">
        <f>+SUMIF('Input Sheet'!$S:$S,$AL2474,'Input Sheet'!E:E)</f>
        <v>0</v>
      </c>
      <c r="AB2474" s="28">
        <f>+SUMIF('Input Sheet'!$S:$S,$AL2474,'Input Sheet'!F:F)</f>
        <v>0</v>
      </c>
      <c r="AC2474" s="28">
        <f>+SUMIF('Input Sheet'!$S:$S,$AL2474,'Input Sheet'!G:G)</f>
        <v>0</v>
      </c>
      <c r="AD2474" s="28">
        <f>+SUMIF('Input Sheet'!$S:$S,$AL2474,'Input Sheet'!H:H)</f>
        <v>0</v>
      </c>
      <c r="AE2474" s="28">
        <f>+SUMIF('Input Sheet'!$S:$S,$AL2474,'Input Sheet'!I:I)</f>
        <v>0</v>
      </c>
      <c r="AF2474" s="28">
        <f>+SUMIF('Input Sheet'!$S:$S,$AL2474,'Input Sheet'!J:J)</f>
        <v>0</v>
      </c>
      <c r="AG2474" s="28">
        <f>+SUMIF('Input Sheet'!$S:$S,$AL2474,'Input Sheet'!K:K)</f>
        <v>0</v>
      </c>
      <c r="AH2474" s="28">
        <f>+SUMIF('Input Sheet'!$S:$S,$AL2474,'Input Sheet'!L:L)</f>
        <v>0</v>
      </c>
      <c r="AI2474" s="28">
        <f>+SUMIF('Input Sheet'!$S:$S,$AL2474,'Input Sheet'!M:M)</f>
        <v>0</v>
      </c>
      <c r="AJ2474" s="28">
        <f>+SUMIF('Input Sheet'!$S:$S,$AL2474,'Input Sheet'!N:N)</f>
        <v>0</v>
      </c>
      <c r="AK2474" s="28"/>
      <c r="AL2474" s="27" t="str">
        <f t="shared" si="193"/>
        <v>300-3148</v>
      </c>
      <c r="AM2474" s="34" t="str">
        <f t="shared" si="194"/>
        <v>New Vehicle</v>
      </c>
      <c r="AN2474" s="34" t="str">
        <f t="shared" si="195"/>
        <v>New VehicleRetail Gross p.u.</v>
      </c>
      <c r="AO2474" s="35"/>
      <c r="AP2474" s="35"/>
      <c r="AQ2474" s="35"/>
    </row>
    <row r="2475" spans="1:43" x14ac:dyDescent="0.25">
      <c r="A2475" s="27" t="s">
        <v>103</v>
      </c>
      <c r="B2475" s="27" t="s">
        <v>104</v>
      </c>
      <c r="C2475" s="27" t="s">
        <v>657</v>
      </c>
      <c r="D2475" s="27" t="s">
        <v>799</v>
      </c>
      <c r="E2475" s="27" t="s">
        <v>660</v>
      </c>
      <c r="F2475" s="27" t="s">
        <v>795</v>
      </c>
      <c r="G2475" s="27" t="s">
        <v>796</v>
      </c>
      <c r="H2475" s="34" t="s">
        <v>789</v>
      </c>
      <c r="I2475" s="34" t="s">
        <v>797</v>
      </c>
      <c r="J2475" s="34" t="str">
        <f t="shared" si="191"/>
        <v>New VehicleRetail Gross p.u.</v>
      </c>
      <c r="K2475" s="34" t="str">
        <f t="shared" si="192"/>
        <v>200New Vehicle Cost of Sales - Toyota</v>
      </c>
      <c r="L2475" s="28">
        <f>+SUMIF('TB 4-24'!M:M,$AL2475,'TB 4-24'!G:G)</f>
        <v>0</v>
      </c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>
        <f>+SUMIF('Input Sheet'!$S:$S,$AL2475,'Input Sheet'!C:C)</f>
        <v>0</v>
      </c>
      <c r="Z2475" s="28">
        <f>+SUMIF('Input Sheet'!$S:$S,$AL2475,'Input Sheet'!D:D)</f>
        <v>0</v>
      </c>
      <c r="AA2475" s="28">
        <f>+SUMIF('Input Sheet'!$S:$S,$AL2475,'Input Sheet'!E:E)</f>
        <v>0</v>
      </c>
      <c r="AB2475" s="28">
        <f>+SUMIF('Input Sheet'!$S:$S,$AL2475,'Input Sheet'!F:F)</f>
        <v>0</v>
      </c>
      <c r="AC2475" s="28">
        <f>+SUMIF('Input Sheet'!$S:$S,$AL2475,'Input Sheet'!G:G)</f>
        <v>0</v>
      </c>
      <c r="AD2475" s="28">
        <f>+SUMIF('Input Sheet'!$S:$S,$AL2475,'Input Sheet'!H:H)</f>
        <v>0</v>
      </c>
      <c r="AE2475" s="28">
        <f>+SUMIF('Input Sheet'!$S:$S,$AL2475,'Input Sheet'!I:I)</f>
        <v>0</v>
      </c>
      <c r="AF2475" s="28">
        <f>+SUMIF('Input Sheet'!$S:$S,$AL2475,'Input Sheet'!J:J)</f>
        <v>0</v>
      </c>
      <c r="AG2475" s="28">
        <f>+SUMIF('Input Sheet'!$S:$S,$AL2475,'Input Sheet'!K:K)</f>
        <v>0</v>
      </c>
      <c r="AH2475" s="28">
        <f>+SUMIF('Input Sheet'!$S:$S,$AL2475,'Input Sheet'!L:L)</f>
        <v>0</v>
      </c>
      <c r="AI2475" s="28">
        <f>+SUMIF('Input Sheet'!$S:$S,$AL2475,'Input Sheet'!M:M)</f>
        <v>0</v>
      </c>
      <c r="AJ2475" s="28">
        <f>+SUMIF('Input Sheet'!$S:$S,$AL2475,'Input Sheet'!N:N)</f>
        <v>0</v>
      </c>
      <c r="AK2475" s="28"/>
      <c r="AL2475" s="27" t="str">
        <f t="shared" si="193"/>
        <v>200-3148</v>
      </c>
      <c r="AM2475" s="34" t="str">
        <f t="shared" si="194"/>
        <v>New Vehicle</v>
      </c>
      <c r="AN2475" s="34" t="str">
        <f t="shared" si="195"/>
        <v>New VehicleRetail Gross p.u.</v>
      </c>
      <c r="AO2475" s="35"/>
      <c r="AP2475" s="35"/>
      <c r="AQ2475" s="35"/>
    </row>
    <row r="2476" spans="1:43" x14ac:dyDescent="0.25">
      <c r="A2476" s="27" t="s">
        <v>103</v>
      </c>
      <c r="B2476" s="27" t="s">
        <v>104</v>
      </c>
      <c r="C2476" s="27" t="s">
        <v>104</v>
      </c>
      <c r="D2476" s="27" t="s">
        <v>799</v>
      </c>
      <c r="E2476" s="27" t="s">
        <v>677</v>
      </c>
      <c r="F2476" s="27" t="s">
        <v>795</v>
      </c>
      <c r="G2476" s="27" t="s">
        <v>796</v>
      </c>
      <c r="H2476" s="34" t="s">
        <v>789</v>
      </c>
      <c r="I2476" s="34" t="s">
        <v>797</v>
      </c>
      <c r="J2476" s="34" t="str">
        <f t="shared" si="191"/>
        <v>New VehicleRetail Gross p.u.</v>
      </c>
      <c r="K2476" s="34" t="str">
        <f t="shared" si="192"/>
        <v>100New Vehicle Cost of Sales - Toyota</v>
      </c>
      <c r="L2476" s="28">
        <f>+SUMIF('TB 4-24'!M:M,$AL2476,'TB 4-24'!G:G)</f>
        <v>0</v>
      </c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>
        <f>+SUMIF('Input Sheet'!$S:$S,$AL2476,'Input Sheet'!C:C)</f>
        <v>0</v>
      </c>
      <c r="Z2476" s="28">
        <f>+SUMIF('Input Sheet'!$S:$S,$AL2476,'Input Sheet'!D:D)</f>
        <v>0</v>
      </c>
      <c r="AA2476" s="28">
        <f>+SUMIF('Input Sheet'!$S:$S,$AL2476,'Input Sheet'!E:E)</f>
        <v>0</v>
      </c>
      <c r="AB2476" s="28">
        <f>+SUMIF('Input Sheet'!$S:$S,$AL2476,'Input Sheet'!F:F)</f>
        <v>0</v>
      </c>
      <c r="AC2476" s="28">
        <f>+SUMIF('Input Sheet'!$S:$S,$AL2476,'Input Sheet'!G:G)</f>
        <v>0</v>
      </c>
      <c r="AD2476" s="28">
        <f>+SUMIF('Input Sheet'!$S:$S,$AL2476,'Input Sheet'!H:H)</f>
        <v>0</v>
      </c>
      <c r="AE2476" s="28">
        <f>+SUMIF('Input Sheet'!$S:$S,$AL2476,'Input Sheet'!I:I)</f>
        <v>0</v>
      </c>
      <c r="AF2476" s="28">
        <f>+SUMIF('Input Sheet'!$S:$S,$AL2476,'Input Sheet'!J:J)</f>
        <v>0</v>
      </c>
      <c r="AG2476" s="28">
        <f>+SUMIF('Input Sheet'!$S:$S,$AL2476,'Input Sheet'!K:K)</f>
        <v>0</v>
      </c>
      <c r="AH2476" s="28">
        <f>+SUMIF('Input Sheet'!$S:$S,$AL2476,'Input Sheet'!L:L)</f>
        <v>0</v>
      </c>
      <c r="AI2476" s="28">
        <f>+SUMIF('Input Sheet'!$S:$S,$AL2476,'Input Sheet'!M:M)</f>
        <v>0</v>
      </c>
      <c r="AJ2476" s="28">
        <f>+SUMIF('Input Sheet'!$S:$S,$AL2476,'Input Sheet'!N:N)</f>
        <v>0</v>
      </c>
      <c r="AK2476" s="28"/>
      <c r="AL2476" s="27" t="str">
        <f t="shared" si="193"/>
        <v>100-3148</v>
      </c>
      <c r="AM2476" s="34" t="str">
        <f t="shared" si="194"/>
        <v>New Vehicle</v>
      </c>
      <c r="AN2476" s="34" t="str">
        <f t="shared" si="195"/>
        <v>New VehicleRetail Gross p.u.</v>
      </c>
      <c r="AO2476" s="35"/>
      <c r="AP2476" s="35"/>
      <c r="AQ2476" s="35"/>
    </row>
    <row r="2477" spans="1:43" x14ac:dyDescent="0.25">
      <c r="A2477" s="27" t="s">
        <v>103</v>
      </c>
      <c r="B2477" s="27" t="s">
        <v>104</v>
      </c>
      <c r="C2477" s="27" t="s">
        <v>663</v>
      </c>
      <c r="D2477" s="27" t="s">
        <v>800</v>
      </c>
      <c r="E2477" s="27" t="s">
        <v>664</v>
      </c>
      <c r="F2477" s="27" t="s">
        <v>795</v>
      </c>
      <c r="G2477" s="27" t="s">
        <v>796</v>
      </c>
      <c r="H2477" s="34" t="s">
        <v>789</v>
      </c>
      <c r="I2477" s="34" t="s">
        <v>797</v>
      </c>
      <c r="J2477" s="34" t="str">
        <f t="shared" si="191"/>
        <v>New VehicleRetail Gross p.u.</v>
      </c>
      <c r="K2477" s="34" t="str">
        <f t="shared" si="192"/>
        <v>400New Vehicle Cost of Sales - Toyota</v>
      </c>
      <c r="L2477" s="28">
        <f>+SUMIF('TB 4-24'!M:M,$AL2477,'TB 4-24'!G:G)</f>
        <v>0</v>
      </c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>
        <f>+SUMIF('Input Sheet'!$S:$S,$AL2477,'Input Sheet'!C:C)</f>
        <v>0</v>
      </c>
      <c r="Z2477" s="28">
        <f>+SUMIF('Input Sheet'!$S:$S,$AL2477,'Input Sheet'!D:D)</f>
        <v>0</v>
      </c>
      <c r="AA2477" s="28">
        <f>+SUMIF('Input Sheet'!$S:$S,$AL2477,'Input Sheet'!E:E)</f>
        <v>0</v>
      </c>
      <c r="AB2477" s="28">
        <f>+SUMIF('Input Sheet'!$S:$S,$AL2477,'Input Sheet'!F:F)</f>
        <v>0</v>
      </c>
      <c r="AC2477" s="28">
        <f>+SUMIF('Input Sheet'!$S:$S,$AL2477,'Input Sheet'!G:G)</f>
        <v>0</v>
      </c>
      <c r="AD2477" s="28">
        <f>+SUMIF('Input Sheet'!$S:$S,$AL2477,'Input Sheet'!H:H)</f>
        <v>0</v>
      </c>
      <c r="AE2477" s="28">
        <f>+SUMIF('Input Sheet'!$S:$S,$AL2477,'Input Sheet'!I:I)</f>
        <v>0</v>
      </c>
      <c r="AF2477" s="28">
        <f>+SUMIF('Input Sheet'!$S:$S,$AL2477,'Input Sheet'!J:J)</f>
        <v>0</v>
      </c>
      <c r="AG2477" s="28">
        <f>+SUMIF('Input Sheet'!$S:$S,$AL2477,'Input Sheet'!K:K)</f>
        <v>0</v>
      </c>
      <c r="AH2477" s="28">
        <f>+SUMIF('Input Sheet'!$S:$S,$AL2477,'Input Sheet'!L:L)</f>
        <v>0</v>
      </c>
      <c r="AI2477" s="28">
        <f>+SUMIF('Input Sheet'!$S:$S,$AL2477,'Input Sheet'!M:M)</f>
        <v>0</v>
      </c>
      <c r="AJ2477" s="28">
        <f>+SUMIF('Input Sheet'!$S:$S,$AL2477,'Input Sheet'!N:N)</f>
        <v>0</v>
      </c>
      <c r="AK2477" s="28"/>
      <c r="AL2477" s="27" t="str">
        <f t="shared" si="193"/>
        <v>400-3149</v>
      </c>
      <c r="AM2477" s="34" t="str">
        <f t="shared" si="194"/>
        <v>New Vehicle</v>
      </c>
      <c r="AN2477" s="34" t="str">
        <f t="shared" si="195"/>
        <v>New VehicleRetail Gross p.u.</v>
      </c>
      <c r="AO2477" s="35"/>
      <c r="AP2477" s="35"/>
      <c r="AQ2477" s="35"/>
    </row>
    <row r="2478" spans="1:43" x14ac:dyDescent="0.25">
      <c r="A2478" s="27" t="s">
        <v>103</v>
      </c>
      <c r="B2478" s="27" t="s">
        <v>104</v>
      </c>
      <c r="C2478" s="27" t="s">
        <v>671</v>
      </c>
      <c r="D2478" s="27" t="s">
        <v>800</v>
      </c>
      <c r="E2478" s="27" t="s">
        <v>672</v>
      </c>
      <c r="F2478" s="27" t="s">
        <v>795</v>
      </c>
      <c r="G2478" s="27" t="s">
        <v>796</v>
      </c>
      <c r="H2478" s="34" t="s">
        <v>789</v>
      </c>
      <c r="I2478" s="34" t="s">
        <v>797</v>
      </c>
      <c r="J2478" s="34" t="str">
        <f t="shared" si="191"/>
        <v>New VehicleRetail Gross p.u.</v>
      </c>
      <c r="K2478" s="34" t="str">
        <f t="shared" si="192"/>
        <v>300New Vehicle Cost of Sales - Toyota</v>
      </c>
      <c r="L2478" s="28">
        <f>+SUMIF('TB 4-24'!M:M,$AL2478,'TB 4-24'!G:G)</f>
        <v>0</v>
      </c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>
        <f>+SUMIF('Input Sheet'!$S:$S,$AL2478,'Input Sheet'!C:C)</f>
        <v>0</v>
      </c>
      <c r="Z2478" s="28">
        <f>+SUMIF('Input Sheet'!$S:$S,$AL2478,'Input Sheet'!D:D)</f>
        <v>0</v>
      </c>
      <c r="AA2478" s="28">
        <f>+SUMIF('Input Sheet'!$S:$S,$AL2478,'Input Sheet'!E:E)</f>
        <v>0</v>
      </c>
      <c r="AB2478" s="28">
        <f>+SUMIF('Input Sheet'!$S:$S,$AL2478,'Input Sheet'!F:F)</f>
        <v>0</v>
      </c>
      <c r="AC2478" s="28">
        <f>+SUMIF('Input Sheet'!$S:$S,$AL2478,'Input Sheet'!G:G)</f>
        <v>0</v>
      </c>
      <c r="AD2478" s="28">
        <f>+SUMIF('Input Sheet'!$S:$S,$AL2478,'Input Sheet'!H:H)</f>
        <v>0</v>
      </c>
      <c r="AE2478" s="28">
        <f>+SUMIF('Input Sheet'!$S:$S,$AL2478,'Input Sheet'!I:I)</f>
        <v>0</v>
      </c>
      <c r="AF2478" s="28">
        <f>+SUMIF('Input Sheet'!$S:$S,$AL2478,'Input Sheet'!J:J)</f>
        <v>0</v>
      </c>
      <c r="AG2478" s="28">
        <f>+SUMIF('Input Sheet'!$S:$S,$AL2478,'Input Sheet'!K:K)</f>
        <v>0</v>
      </c>
      <c r="AH2478" s="28">
        <f>+SUMIF('Input Sheet'!$S:$S,$AL2478,'Input Sheet'!L:L)</f>
        <v>0</v>
      </c>
      <c r="AI2478" s="28">
        <f>+SUMIF('Input Sheet'!$S:$S,$AL2478,'Input Sheet'!M:M)</f>
        <v>0</v>
      </c>
      <c r="AJ2478" s="28">
        <f>+SUMIF('Input Sheet'!$S:$S,$AL2478,'Input Sheet'!N:N)</f>
        <v>0</v>
      </c>
      <c r="AK2478" s="28"/>
      <c r="AL2478" s="27" t="str">
        <f t="shared" si="193"/>
        <v>300-3149</v>
      </c>
      <c r="AM2478" s="34" t="str">
        <f t="shared" si="194"/>
        <v>New Vehicle</v>
      </c>
      <c r="AN2478" s="34" t="str">
        <f t="shared" si="195"/>
        <v>New VehicleRetail Gross p.u.</v>
      </c>
      <c r="AO2478" s="35"/>
      <c r="AP2478" s="35"/>
      <c r="AQ2478" s="35"/>
    </row>
    <row r="2479" spans="1:43" x14ac:dyDescent="0.25">
      <c r="A2479" s="27" t="s">
        <v>103</v>
      </c>
      <c r="B2479" s="27" t="s">
        <v>104</v>
      </c>
      <c r="C2479" s="27" t="s">
        <v>657</v>
      </c>
      <c r="D2479" s="27" t="s">
        <v>800</v>
      </c>
      <c r="E2479" s="27" t="s">
        <v>660</v>
      </c>
      <c r="F2479" s="27" t="s">
        <v>795</v>
      </c>
      <c r="G2479" s="27" t="s">
        <v>796</v>
      </c>
      <c r="H2479" s="34" t="s">
        <v>789</v>
      </c>
      <c r="I2479" s="34" t="s">
        <v>797</v>
      </c>
      <c r="J2479" s="34" t="str">
        <f t="shared" si="191"/>
        <v>New VehicleRetail Gross p.u.</v>
      </c>
      <c r="K2479" s="34" t="str">
        <f t="shared" si="192"/>
        <v>200New Vehicle Cost of Sales - Toyota</v>
      </c>
      <c r="L2479" s="28">
        <f>+SUMIF('TB 4-24'!M:M,$AL2479,'TB 4-24'!G:G)</f>
        <v>0</v>
      </c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>
        <f>+SUMIF('Input Sheet'!$S:$S,$AL2479,'Input Sheet'!C:C)</f>
        <v>0</v>
      </c>
      <c r="Z2479" s="28">
        <f>+SUMIF('Input Sheet'!$S:$S,$AL2479,'Input Sheet'!D:D)</f>
        <v>0</v>
      </c>
      <c r="AA2479" s="28">
        <f>+SUMIF('Input Sheet'!$S:$S,$AL2479,'Input Sheet'!E:E)</f>
        <v>0</v>
      </c>
      <c r="AB2479" s="28">
        <f>+SUMIF('Input Sheet'!$S:$S,$AL2479,'Input Sheet'!F:F)</f>
        <v>0</v>
      </c>
      <c r="AC2479" s="28">
        <f>+SUMIF('Input Sheet'!$S:$S,$AL2479,'Input Sheet'!G:G)</f>
        <v>0</v>
      </c>
      <c r="AD2479" s="28">
        <f>+SUMIF('Input Sheet'!$S:$S,$AL2479,'Input Sheet'!H:H)</f>
        <v>0</v>
      </c>
      <c r="AE2479" s="28">
        <f>+SUMIF('Input Sheet'!$S:$S,$AL2479,'Input Sheet'!I:I)</f>
        <v>0</v>
      </c>
      <c r="AF2479" s="28">
        <f>+SUMIF('Input Sheet'!$S:$S,$AL2479,'Input Sheet'!J:J)</f>
        <v>0</v>
      </c>
      <c r="AG2479" s="28">
        <f>+SUMIF('Input Sheet'!$S:$S,$AL2479,'Input Sheet'!K:K)</f>
        <v>0</v>
      </c>
      <c r="AH2479" s="28">
        <f>+SUMIF('Input Sheet'!$S:$S,$AL2479,'Input Sheet'!L:L)</f>
        <v>0</v>
      </c>
      <c r="AI2479" s="28">
        <f>+SUMIF('Input Sheet'!$S:$S,$AL2479,'Input Sheet'!M:M)</f>
        <v>0</v>
      </c>
      <c r="AJ2479" s="28">
        <f>+SUMIF('Input Sheet'!$S:$S,$AL2479,'Input Sheet'!N:N)</f>
        <v>0</v>
      </c>
      <c r="AK2479" s="28"/>
      <c r="AL2479" s="27" t="str">
        <f t="shared" si="193"/>
        <v>200-3149</v>
      </c>
      <c r="AM2479" s="34" t="str">
        <f t="shared" si="194"/>
        <v>New Vehicle</v>
      </c>
      <c r="AN2479" s="34" t="str">
        <f t="shared" si="195"/>
        <v>New VehicleRetail Gross p.u.</v>
      </c>
      <c r="AO2479" s="35"/>
      <c r="AP2479" s="35"/>
      <c r="AQ2479" s="35"/>
    </row>
    <row r="2480" spans="1:43" x14ac:dyDescent="0.25">
      <c r="A2480" s="27" t="s">
        <v>103</v>
      </c>
      <c r="B2480" s="27" t="s">
        <v>104</v>
      </c>
      <c r="C2480" s="27" t="s">
        <v>104</v>
      </c>
      <c r="D2480" s="27" t="s">
        <v>800</v>
      </c>
      <c r="E2480" s="27" t="s">
        <v>677</v>
      </c>
      <c r="F2480" s="27" t="s">
        <v>795</v>
      </c>
      <c r="G2480" s="27" t="s">
        <v>796</v>
      </c>
      <c r="H2480" s="34" t="s">
        <v>789</v>
      </c>
      <c r="I2480" s="34" t="s">
        <v>797</v>
      </c>
      <c r="J2480" s="34" t="str">
        <f t="shared" si="191"/>
        <v>New VehicleRetail Gross p.u.</v>
      </c>
      <c r="K2480" s="34" t="str">
        <f t="shared" si="192"/>
        <v>100New Vehicle Cost of Sales - Toyota</v>
      </c>
      <c r="L2480" s="28">
        <f>+SUMIF('TB 4-24'!M:M,$AL2480,'TB 4-24'!G:G)</f>
        <v>0</v>
      </c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>
        <f>+SUMIF('Input Sheet'!$S:$S,$AL2480,'Input Sheet'!C:C)</f>
        <v>0</v>
      </c>
      <c r="Z2480" s="28">
        <f>+SUMIF('Input Sheet'!$S:$S,$AL2480,'Input Sheet'!D:D)</f>
        <v>0</v>
      </c>
      <c r="AA2480" s="28">
        <f>+SUMIF('Input Sheet'!$S:$S,$AL2480,'Input Sheet'!E:E)</f>
        <v>0</v>
      </c>
      <c r="AB2480" s="28">
        <f>+SUMIF('Input Sheet'!$S:$S,$AL2480,'Input Sheet'!F:F)</f>
        <v>0</v>
      </c>
      <c r="AC2480" s="28">
        <f>+SUMIF('Input Sheet'!$S:$S,$AL2480,'Input Sheet'!G:G)</f>
        <v>0</v>
      </c>
      <c r="AD2480" s="28">
        <f>+SUMIF('Input Sheet'!$S:$S,$AL2480,'Input Sheet'!H:H)</f>
        <v>0</v>
      </c>
      <c r="AE2480" s="28">
        <f>+SUMIF('Input Sheet'!$S:$S,$AL2480,'Input Sheet'!I:I)</f>
        <v>0</v>
      </c>
      <c r="AF2480" s="28">
        <f>+SUMIF('Input Sheet'!$S:$S,$AL2480,'Input Sheet'!J:J)</f>
        <v>0</v>
      </c>
      <c r="AG2480" s="28">
        <f>+SUMIF('Input Sheet'!$S:$S,$AL2480,'Input Sheet'!K:K)</f>
        <v>0</v>
      </c>
      <c r="AH2480" s="28">
        <f>+SUMIF('Input Sheet'!$S:$S,$AL2480,'Input Sheet'!L:L)</f>
        <v>0</v>
      </c>
      <c r="AI2480" s="28">
        <f>+SUMIF('Input Sheet'!$S:$S,$AL2480,'Input Sheet'!M:M)</f>
        <v>0</v>
      </c>
      <c r="AJ2480" s="28">
        <f>+SUMIF('Input Sheet'!$S:$S,$AL2480,'Input Sheet'!N:N)</f>
        <v>0</v>
      </c>
      <c r="AK2480" s="28"/>
      <c r="AL2480" s="27" t="str">
        <f t="shared" si="193"/>
        <v>100-3149</v>
      </c>
      <c r="AM2480" s="34" t="str">
        <f t="shared" si="194"/>
        <v>New Vehicle</v>
      </c>
      <c r="AN2480" s="34" t="str">
        <f t="shared" si="195"/>
        <v>New VehicleRetail Gross p.u.</v>
      </c>
      <c r="AO2480" s="35"/>
      <c r="AP2480" s="35"/>
      <c r="AQ2480" s="35"/>
    </row>
    <row r="2481" spans="1:43" x14ac:dyDescent="0.25">
      <c r="A2481" s="27" t="s">
        <v>103</v>
      </c>
      <c r="B2481" s="27" t="s">
        <v>104</v>
      </c>
      <c r="C2481" s="27" t="s">
        <v>657</v>
      </c>
      <c r="D2481" s="27" t="s">
        <v>801</v>
      </c>
      <c r="E2481" s="27" t="s">
        <v>660</v>
      </c>
      <c r="F2481" s="27" t="s">
        <v>795</v>
      </c>
      <c r="G2481" s="27" t="s">
        <v>796</v>
      </c>
      <c r="H2481" s="34" t="s">
        <v>789</v>
      </c>
      <c r="I2481" s="34" t="s">
        <v>797</v>
      </c>
      <c r="J2481" s="34" t="str">
        <f t="shared" si="191"/>
        <v>New VehicleRetail Gross p.u.</v>
      </c>
      <c r="K2481" s="34" t="str">
        <f t="shared" si="192"/>
        <v>200New Vehicle Cost of Sales - Toyota</v>
      </c>
      <c r="L2481" s="28">
        <f>+SUMIF('TB 4-24'!M:M,$AL2481,'TB 4-24'!G:G)</f>
        <v>0</v>
      </c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>
        <f>+SUMIF('Input Sheet'!$S:$S,$AL2481,'Input Sheet'!C:C)</f>
        <v>0</v>
      </c>
      <c r="Z2481" s="28">
        <f>+SUMIF('Input Sheet'!$S:$S,$AL2481,'Input Sheet'!D:D)</f>
        <v>0</v>
      </c>
      <c r="AA2481" s="28">
        <f>+SUMIF('Input Sheet'!$S:$S,$AL2481,'Input Sheet'!E:E)</f>
        <v>0</v>
      </c>
      <c r="AB2481" s="28">
        <f>+SUMIF('Input Sheet'!$S:$S,$AL2481,'Input Sheet'!F:F)</f>
        <v>0</v>
      </c>
      <c r="AC2481" s="28">
        <f>+SUMIF('Input Sheet'!$S:$S,$AL2481,'Input Sheet'!G:G)</f>
        <v>0</v>
      </c>
      <c r="AD2481" s="28">
        <f>+SUMIF('Input Sheet'!$S:$S,$AL2481,'Input Sheet'!H:H)</f>
        <v>0</v>
      </c>
      <c r="AE2481" s="28">
        <f>+SUMIF('Input Sheet'!$S:$S,$AL2481,'Input Sheet'!I:I)</f>
        <v>0</v>
      </c>
      <c r="AF2481" s="28">
        <f>+SUMIF('Input Sheet'!$S:$S,$AL2481,'Input Sheet'!J:J)</f>
        <v>0</v>
      </c>
      <c r="AG2481" s="28">
        <f>+SUMIF('Input Sheet'!$S:$S,$AL2481,'Input Sheet'!K:K)</f>
        <v>0</v>
      </c>
      <c r="AH2481" s="28">
        <f>+SUMIF('Input Sheet'!$S:$S,$AL2481,'Input Sheet'!L:L)</f>
        <v>0</v>
      </c>
      <c r="AI2481" s="28">
        <f>+SUMIF('Input Sheet'!$S:$S,$AL2481,'Input Sheet'!M:M)</f>
        <v>0</v>
      </c>
      <c r="AJ2481" s="28">
        <f>+SUMIF('Input Sheet'!$S:$S,$AL2481,'Input Sheet'!N:N)</f>
        <v>0</v>
      </c>
      <c r="AK2481" s="28"/>
      <c r="AL2481" s="27" t="str">
        <f t="shared" si="193"/>
        <v>200-4125T</v>
      </c>
      <c r="AM2481" s="34" t="str">
        <f t="shared" si="194"/>
        <v>New Vehicle</v>
      </c>
      <c r="AN2481" s="34" t="str">
        <f t="shared" si="195"/>
        <v>New VehicleRetail Gross p.u.</v>
      </c>
      <c r="AO2481" s="35"/>
      <c r="AP2481" s="35"/>
      <c r="AQ2481" s="35"/>
    </row>
    <row r="2482" spans="1:43" x14ac:dyDescent="0.25">
      <c r="A2482" s="27" t="s">
        <v>103</v>
      </c>
      <c r="B2482" s="27" t="s">
        <v>104</v>
      </c>
      <c r="C2482" s="27" t="s">
        <v>663</v>
      </c>
      <c r="D2482" s="27" t="s">
        <v>801</v>
      </c>
      <c r="E2482" s="27" t="s">
        <v>664</v>
      </c>
      <c r="F2482" s="27" t="s">
        <v>795</v>
      </c>
      <c r="G2482" s="27" t="s">
        <v>796</v>
      </c>
      <c r="H2482" s="34" t="s">
        <v>789</v>
      </c>
      <c r="I2482" s="34" t="s">
        <v>797</v>
      </c>
      <c r="J2482" s="34" t="str">
        <f t="shared" si="191"/>
        <v>New VehicleRetail Gross p.u.</v>
      </c>
      <c r="K2482" s="34" t="str">
        <f t="shared" si="192"/>
        <v>400New Vehicle Cost of Sales - Toyota</v>
      </c>
      <c r="L2482" s="28">
        <f>+SUMIF('TB 4-24'!M:M,$AL2482,'TB 4-24'!G:G)</f>
        <v>0</v>
      </c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>
        <f>+SUMIF('Input Sheet'!$S:$S,$AL2482,'Input Sheet'!C:C)</f>
        <v>0</v>
      </c>
      <c r="Z2482" s="28">
        <f>+SUMIF('Input Sheet'!$S:$S,$AL2482,'Input Sheet'!D:D)</f>
        <v>0</v>
      </c>
      <c r="AA2482" s="28">
        <f>+SUMIF('Input Sheet'!$S:$S,$AL2482,'Input Sheet'!E:E)</f>
        <v>0</v>
      </c>
      <c r="AB2482" s="28">
        <f>+SUMIF('Input Sheet'!$S:$S,$AL2482,'Input Sheet'!F:F)</f>
        <v>0</v>
      </c>
      <c r="AC2482" s="28">
        <f>+SUMIF('Input Sheet'!$S:$S,$AL2482,'Input Sheet'!G:G)</f>
        <v>0</v>
      </c>
      <c r="AD2482" s="28">
        <f>+SUMIF('Input Sheet'!$S:$S,$AL2482,'Input Sheet'!H:H)</f>
        <v>0</v>
      </c>
      <c r="AE2482" s="28">
        <f>+SUMIF('Input Sheet'!$S:$S,$AL2482,'Input Sheet'!I:I)</f>
        <v>0</v>
      </c>
      <c r="AF2482" s="28">
        <f>+SUMIF('Input Sheet'!$S:$S,$AL2482,'Input Sheet'!J:J)</f>
        <v>0</v>
      </c>
      <c r="AG2482" s="28">
        <f>+SUMIF('Input Sheet'!$S:$S,$AL2482,'Input Sheet'!K:K)</f>
        <v>0</v>
      </c>
      <c r="AH2482" s="28">
        <f>+SUMIF('Input Sheet'!$S:$S,$AL2482,'Input Sheet'!L:L)</f>
        <v>0</v>
      </c>
      <c r="AI2482" s="28">
        <f>+SUMIF('Input Sheet'!$S:$S,$AL2482,'Input Sheet'!M:M)</f>
        <v>0</v>
      </c>
      <c r="AJ2482" s="28">
        <f>+SUMIF('Input Sheet'!$S:$S,$AL2482,'Input Sheet'!N:N)</f>
        <v>0</v>
      </c>
      <c r="AK2482" s="28"/>
      <c r="AL2482" s="27" t="str">
        <f t="shared" si="193"/>
        <v>400-4125T</v>
      </c>
      <c r="AM2482" s="34" t="str">
        <f t="shared" si="194"/>
        <v>New Vehicle</v>
      </c>
      <c r="AN2482" s="34" t="str">
        <f t="shared" si="195"/>
        <v>New VehicleRetail Gross p.u.</v>
      </c>
      <c r="AO2482" s="35"/>
      <c r="AP2482" s="35"/>
      <c r="AQ2482" s="35"/>
    </row>
    <row r="2483" spans="1:43" x14ac:dyDescent="0.25">
      <c r="A2483" s="27" t="s">
        <v>103</v>
      </c>
      <c r="B2483" s="27" t="s">
        <v>104</v>
      </c>
      <c r="C2483" s="27" t="s">
        <v>671</v>
      </c>
      <c r="D2483" s="27" t="s">
        <v>801</v>
      </c>
      <c r="E2483" s="27" t="s">
        <v>672</v>
      </c>
      <c r="F2483" s="27" t="s">
        <v>795</v>
      </c>
      <c r="G2483" s="27" t="s">
        <v>796</v>
      </c>
      <c r="H2483" s="34" t="s">
        <v>789</v>
      </c>
      <c r="I2483" s="34" t="s">
        <v>797</v>
      </c>
      <c r="J2483" s="34" t="str">
        <f t="shared" si="191"/>
        <v>New VehicleRetail Gross p.u.</v>
      </c>
      <c r="K2483" s="34" t="str">
        <f t="shared" si="192"/>
        <v>300New Vehicle Cost of Sales - Toyota</v>
      </c>
      <c r="L2483" s="28">
        <f>+SUMIF('TB 4-24'!M:M,$AL2483,'TB 4-24'!G:G)</f>
        <v>0</v>
      </c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>
        <f>+SUMIF('Input Sheet'!$S:$S,$AL2483,'Input Sheet'!C:C)</f>
        <v>0</v>
      </c>
      <c r="Z2483" s="28">
        <f>+SUMIF('Input Sheet'!$S:$S,$AL2483,'Input Sheet'!D:D)</f>
        <v>0</v>
      </c>
      <c r="AA2483" s="28">
        <f>+SUMIF('Input Sheet'!$S:$S,$AL2483,'Input Sheet'!E:E)</f>
        <v>0</v>
      </c>
      <c r="AB2483" s="28">
        <f>+SUMIF('Input Sheet'!$S:$S,$AL2483,'Input Sheet'!F:F)</f>
        <v>0</v>
      </c>
      <c r="AC2483" s="28">
        <f>+SUMIF('Input Sheet'!$S:$S,$AL2483,'Input Sheet'!G:G)</f>
        <v>0</v>
      </c>
      <c r="AD2483" s="28">
        <f>+SUMIF('Input Sheet'!$S:$S,$AL2483,'Input Sheet'!H:H)</f>
        <v>0</v>
      </c>
      <c r="AE2483" s="28">
        <f>+SUMIF('Input Sheet'!$S:$S,$AL2483,'Input Sheet'!I:I)</f>
        <v>0</v>
      </c>
      <c r="AF2483" s="28">
        <f>+SUMIF('Input Sheet'!$S:$S,$AL2483,'Input Sheet'!J:J)</f>
        <v>0</v>
      </c>
      <c r="AG2483" s="28">
        <f>+SUMIF('Input Sheet'!$S:$S,$AL2483,'Input Sheet'!K:K)</f>
        <v>0</v>
      </c>
      <c r="AH2483" s="28">
        <f>+SUMIF('Input Sheet'!$S:$S,$AL2483,'Input Sheet'!L:L)</f>
        <v>0</v>
      </c>
      <c r="AI2483" s="28">
        <f>+SUMIF('Input Sheet'!$S:$S,$AL2483,'Input Sheet'!M:M)</f>
        <v>0</v>
      </c>
      <c r="AJ2483" s="28">
        <f>+SUMIF('Input Sheet'!$S:$S,$AL2483,'Input Sheet'!N:N)</f>
        <v>0</v>
      </c>
      <c r="AK2483" s="28"/>
      <c r="AL2483" s="27" t="str">
        <f t="shared" si="193"/>
        <v>300-4125T</v>
      </c>
      <c r="AM2483" s="34" t="str">
        <f t="shared" si="194"/>
        <v>New Vehicle</v>
      </c>
      <c r="AN2483" s="34" t="str">
        <f t="shared" si="195"/>
        <v>New VehicleRetail Gross p.u.</v>
      </c>
      <c r="AO2483" s="35"/>
      <c r="AP2483" s="35"/>
      <c r="AQ2483" s="35"/>
    </row>
    <row r="2484" spans="1:43" x14ac:dyDescent="0.25">
      <c r="A2484" s="27" t="s">
        <v>103</v>
      </c>
      <c r="B2484" s="27" t="s">
        <v>104</v>
      </c>
      <c r="C2484" s="27" t="s">
        <v>657</v>
      </c>
      <c r="D2484" s="27" t="s">
        <v>802</v>
      </c>
      <c r="E2484" s="27" t="s">
        <v>660</v>
      </c>
      <c r="F2484" s="27" t="s">
        <v>795</v>
      </c>
      <c r="G2484" s="27" t="s">
        <v>796</v>
      </c>
      <c r="H2484" s="34" t="s">
        <v>789</v>
      </c>
      <c r="I2484" s="34" t="s">
        <v>797</v>
      </c>
      <c r="J2484" s="34" t="str">
        <f t="shared" si="191"/>
        <v>New VehicleRetail Gross p.u.</v>
      </c>
      <c r="K2484" s="34" t="str">
        <f t="shared" si="192"/>
        <v>200New Vehicle Cost of Sales - Toyota</v>
      </c>
      <c r="L2484" s="28">
        <f>+SUMIF('TB 4-24'!M:M,$AL2484,'TB 4-24'!G:G)</f>
        <v>0</v>
      </c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>
        <f>+SUMIF('Input Sheet'!$S:$S,$AL2484,'Input Sheet'!C:C)</f>
        <v>0</v>
      </c>
      <c r="Z2484" s="28">
        <f>+SUMIF('Input Sheet'!$S:$S,$AL2484,'Input Sheet'!D:D)</f>
        <v>0</v>
      </c>
      <c r="AA2484" s="28">
        <f>+SUMIF('Input Sheet'!$S:$S,$AL2484,'Input Sheet'!E:E)</f>
        <v>0</v>
      </c>
      <c r="AB2484" s="28">
        <f>+SUMIF('Input Sheet'!$S:$S,$AL2484,'Input Sheet'!F:F)</f>
        <v>0</v>
      </c>
      <c r="AC2484" s="28">
        <f>+SUMIF('Input Sheet'!$S:$S,$AL2484,'Input Sheet'!G:G)</f>
        <v>0</v>
      </c>
      <c r="AD2484" s="28">
        <f>+SUMIF('Input Sheet'!$S:$S,$AL2484,'Input Sheet'!H:H)</f>
        <v>0</v>
      </c>
      <c r="AE2484" s="28">
        <f>+SUMIF('Input Sheet'!$S:$S,$AL2484,'Input Sheet'!I:I)</f>
        <v>0</v>
      </c>
      <c r="AF2484" s="28">
        <f>+SUMIF('Input Sheet'!$S:$S,$AL2484,'Input Sheet'!J:J)</f>
        <v>0</v>
      </c>
      <c r="AG2484" s="28">
        <f>+SUMIF('Input Sheet'!$S:$S,$AL2484,'Input Sheet'!K:K)</f>
        <v>0</v>
      </c>
      <c r="AH2484" s="28">
        <f>+SUMIF('Input Sheet'!$S:$S,$AL2484,'Input Sheet'!L:L)</f>
        <v>0</v>
      </c>
      <c r="AI2484" s="28">
        <f>+SUMIF('Input Sheet'!$S:$S,$AL2484,'Input Sheet'!M:M)</f>
        <v>0</v>
      </c>
      <c r="AJ2484" s="28">
        <f>+SUMIF('Input Sheet'!$S:$S,$AL2484,'Input Sheet'!N:N)</f>
        <v>0</v>
      </c>
      <c r="AK2484" s="28"/>
      <c r="AL2484" s="27" t="str">
        <f t="shared" si="193"/>
        <v>200-4143</v>
      </c>
      <c r="AM2484" s="34" t="str">
        <f t="shared" si="194"/>
        <v>New Vehicle</v>
      </c>
      <c r="AN2484" s="34" t="str">
        <f t="shared" si="195"/>
        <v>New VehicleRetail Gross p.u.</v>
      </c>
      <c r="AO2484" s="35"/>
      <c r="AP2484" s="35"/>
      <c r="AQ2484" s="35"/>
    </row>
    <row r="2485" spans="1:43" x14ac:dyDescent="0.25">
      <c r="A2485" s="27" t="s">
        <v>103</v>
      </c>
      <c r="B2485" s="27" t="s">
        <v>104</v>
      </c>
      <c r="C2485" s="27" t="s">
        <v>663</v>
      </c>
      <c r="D2485" s="27" t="s">
        <v>802</v>
      </c>
      <c r="E2485" s="27" t="s">
        <v>664</v>
      </c>
      <c r="F2485" s="27" t="s">
        <v>795</v>
      </c>
      <c r="G2485" s="27" t="s">
        <v>796</v>
      </c>
      <c r="H2485" s="34" t="s">
        <v>789</v>
      </c>
      <c r="I2485" s="34" t="s">
        <v>797</v>
      </c>
      <c r="J2485" s="34" t="str">
        <f t="shared" si="191"/>
        <v>New VehicleRetail Gross p.u.</v>
      </c>
      <c r="K2485" s="34" t="str">
        <f t="shared" si="192"/>
        <v>400New Vehicle Cost of Sales - Toyota</v>
      </c>
      <c r="L2485" s="28">
        <f>+SUMIF('TB 4-24'!M:M,$AL2485,'TB 4-24'!G:G)</f>
        <v>0</v>
      </c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>
        <f>+SUMIF('Input Sheet'!$S:$S,$AL2485,'Input Sheet'!C:C)</f>
        <v>0</v>
      </c>
      <c r="Z2485" s="28">
        <f>+SUMIF('Input Sheet'!$S:$S,$AL2485,'Input Sheet'!D:D)</f>
        <v>0</v>
      </c>
      <c r="AA2485" s="28">
        <f>+SUMIF('Input Sheet'!$S:$S,$AL2485,'Input Sheet'!E:E)</f>
        <v>0</v>
      </c>
      <c r="AB2485" s="28">
        <f>+SUMIF('Input Sheet'!$S:$S,$AL2485,'Input Sheet'!F:F)</f>
        <v>0</v>
      </c>
      <c r="AC2485" s="28">
        <f>+SUMIF('Input Sheet'!$S:$S,$AL2485,'Input Sheet'!G:G)</f>
        <v>0</v>
      </c>
      <c r="AD2485" s="28">
        <f>+SUMIF('Input Sheet'!$S:$S,$AL2485,'Input Sheet'!H:H)</f>
        <v>0</v>
      </c>
      <c r="AE2485" s="28">
        <f>+SUMIF('Input Sheet'!$S:$S,$AL2485,'Input Sheet'!I:I)</f>
        <v>0</v>
      </c>
      <c r="AF2485" s="28">
        <f>+SUMIF('Input Sheet'!$S:$S,$AL2485,'Input Sheet'!J:J)</f>
        <v>0</v>
      </c>
      <c r="AG2485" s="28">
        <f>+SUMIF('Input Sheet'!$S:$S,$AL2485,'Input Sheet'!K:K)</f>
        <v>0</v>
      </c>
      <c r="AH2485" s="28">
        <f>+SUMIF('Input Sheet'!$S:$S,$AL2485,'Input Sheet'!L:L)</f>
        <v>0</v>
      </c>
      <c r="AI2485" s="28">
        <f>+SUMIF('Input Sheet'!$S:$S,$AL2485,'Input Sheet'!M:M)</f>
        <v>0</v>
      </c>
      <c r="AJ2485" s="28">
        <f>+SUMIF('Input Sheet'!$S:$S,$AL2485,'Input Sheet'!N:N)</f>
        <v>0</v>
      </c>
      <c r="AK2485" s="28"/>
      <c r="AL2485" s="27" t="str">
        <f t="shared" si="193"/>
        <v>400-4143</v>
      </c>
      <c r="AM2485" s="34" t="str">
        <f t="shared" si="194"/>
        <v>New Vehicle</v>
      </c>
      <c r="AN2485" s="34" t="str">
        <f t="shared" si="195"/>
        <v>New VehicleRetail Gross p.u.</v>
      </c>
      <c r="AO2485" s="35"/>
      <c r="AP2485" s="35"/>
      <c r="AQ2485" s="35"/>
    </row>
    <row r="2486" spans="1:43" x14ac:dyDescent="0.25">
      <c r="A2486" s="27" t="s">
        <v>103</v>
      </c>
      <c r="B2486" s="27" t="s">
        <v>104</v>
      </c>
      <c r="C2486" s="27" t="s">
        <v>671</v>
      </c>
      <c r="D2486" s="27" t="s">
        <v>802</v>
      </c>
      <c r="E2486" s="27" t="s">
        <v>672</v>
      </c>
      <c r="F2486" s="27" t="s">
        <v>795</v>
      </c>
      <c r="G2486" s="27" t="s">
        <v>796</v>
      </c>
      <c r="H2486" s="34" t="s">
        <v>789</v>
      </c>
      <c r="I2486" s="34" t="s">
        <v>797</v>
      </c>
      <c r="J2486" s="34" t="str">
        <f t="shared" si="191"/>
        <v>New VehicleRetail Gross p.u.</v>
      </c>
      <c r="K2486" s="34" t="str">
        <f t="shared" si="192"/>
        <v>300New Vehicle Cost of Sales - Toyota</v>
      </c>
      <c r="L2486" s="28">
        <f>+SUMIF('TB 4-24'!M:M,$AL2486,'TB 4-24'!G:G)</f>
        <v>0</v>
      </c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>
        <f>+SUMIF('Input Sheet'!$S:$S,$AL2486,'Input Sheet'!C:C)</f>
        <v>0</v>
      </c>
      <c r="Z2486" s="28">
        <f>+SUMIF('Input Sheet'!$S:$S,$AL2486,'Input Sheet'!D:D)</f>
        <v>0</v>
      </c>
      <c r="AA2486" s="28">
        <f>+SUMIF('Input Sheet'!$S:$S,$AL2486,'Input Sheet'!E:E)</f>
        <v>0</v>
      </c>
      <c r="AB2486" s="28">
        <f>+SUMIF('Input Sheet'!$S:$S,$AL2486,'Input Sheet'!F:F)</f>
        <v>0</v>
      </c>
      <c r="AC2486" s="28">
        <f>+SUMIF('Input Sheet'!$S:$S,$AL2486,'Input Sheet'!G:G)</f>
        <v>0</v>
      </c>
      <c r="AD2486" s="28">
        <f>+SUMIF('Input Sheet'!$S:$S,$AL2486,'Input Sheet'!H:H)</f>
        <v>0</v>
      </c>
      <c r="AE2486" s="28">
        <f>+SUMIF('Input Sheet'!$S:$S,$AL2486,'Input Sheet'!I:I)</f>
        <v>0</v>
      </c>
      <c r="AF2486" s="28">
        <f>+SUMIF('Input Sheet'!$S:$S,$AL2486,'Input Sheet'!J:J)</f>
        <v>0</v>
      </c>
      <c r="AG2486" s="28">
        <f>+SUMIF('Input Sheet'!$S:$S,$AL2486,'Input Sheet'!K:K)</f>
        <v>0</v>
      </c>
      <c r="AH2486" s="28">
        <f>+SUMIF('Input Sheet'!$S:$S,$AL2486,'Input Sheet'!L:L)</f>
        <v>0</v>
      </c>
      <c r="AI2486" s="28">
        <f>+SUMIF('Input Sheet'!$S:$S,$AL2486,'Input Sheet'!M:M)</f>
        <v>0</v>
      </c>
      <c r="AJ2486" s="28">
        <f>+SUMIF('Input Sheet'!$S:$S,$AL2486,'Input Sheet'!N:N)</f>
        <v>0</v>
      </c>
      <c r="AK2486" s="28"/>
      <c r="AL2486" s="27" t="str">
        <f t="shared" si="193"/>
        <v>300-4143</v>
      </c>
      <c r="AM2486" s="34" t="str">
        <f t="shared" si="194"/>
        <v>New Vehicle</v>
      </c>
      <c r="AN2486" s="34" t="str">
        <f t="shared" si="195"/>
        <v>New VehicleRetail Gross p.u.</v>
      </c>
      <c r="AO2486" s="35"/>
      <c r="AP2486" s="35"/>
      <c r="AQ2486" s="35"/>
    </row>
    <row r="2487" spans="1:43" x14ac:dyDescent="0.25">
      <c r="A2487" s="27" t="s">
        <v>103</v>
      </c>
      <c r="B2487" s="27" t="s">
        <v>104</v>
      </c>
      <c r="C2487" s="27" t="s">
        <v>104</v>
      </c>
      <c r="D2487" s="27" t="s">
        <v>802</v>
      </c>
      <c r="E2487" s="27" t="s">
        <v>677</v>
      </c>
      <c r="F2487" s="27" t="s">
        <v>795</v>
      </c>
      <c r="G2487" s="27" t="s">
        <v>796</v>
      </c>
      <c r="H2487" s="34" t="s">
        <v>789</v>
      </c>
      <c r="I2487" s="34" t="s">
        <v>797</v>
      </c>
      <c r="J2487" s="34" t="str">
        <f t="shared" si="191"/>
        <v>New VehicleRetail Gross p.u.</v>
      </c>
      <c r="K2487" s="34" t="str">
        <f t="shared" si="192"/>
        <v>100New Vehicle Cost of Sales - Toyota</v>
      </c>
      <c r="L2487" s="28">
        <f>+SUMIF('TB 4-24'!M:M,$AL2487,'TB 4-24'!G:G)</f>
        <v>0</v>
      </c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>
        <f>+SUMIF('Input Sheet'!$S:$S,$AL2487,'Input Sheet'!C:C)</f>
        <v>0</v>
      </c>
      <c r="Z2487" s="28">
        <f>+SUMIF('Input Sheet'!$S:$S,$AL2487,'Input Sheet'!D:D)</f>
        <v>0</v>
      </c>
      <c r="AA2487" s="28">
        <f>+SUMIF('Input Sheet'!$S:$S,$AL2487,'Input Sheet'!E:E)</f>
        <v>0</v>
      </c>
      <c r="AB2487" s="28">
        <f>+SUMIF('Input Sheet'!$S:$S,$AL2487,'Input Sheet'!F:F)</f>
        <v>0</v>
      </c>
      <c r="AC2487" s="28">
        <f>+SUMIF('Input Sheet'!$S:$S,$AL2487,'Input Sheet'!G:G)</f>
        <v>0</v>
      </c>
      <c r="AD2487" s="28">
        <f>+SUMIF('Input Sheet'!$S:$S,$AL2487,'Input Sheet'!H:H)</f>
        <v>0</v>
      </c>
      <c r="AE2487" s="28">
        <f>+SUMIF('Input Sheet'!$S:$S,$AL2487,'Input Sheet'!I:I)</f>
        <v>0</v>
      </c>
      <c r="AF2487" s="28">
        <f>+SUMIF('Input Sheet'!$S:$S,$AL2487,'Input Sheet'!J:J)</f>
        <v>0</v>
      </c>
      <c r="AG2487" s="28">
        <f>+SUMIF('Input Sheet'!$S:$S,$AL2487,'Input Sheet'!K:K)</f>
        <v>0</v>
      </c>
      <c r="AH2487" s="28">
        <f>+SUMIF('Input Sheet'!$S:$S,$AL2487,'Input Sheet'!L:L)</f>
        <v>0</v>
      </c>
      <c r="AI2487" s="28">
        <f>+SUMIF('Input Sheet'!$S:$S,$AL2487,'Input Sheet'!M:M)</f>
        <v>0</v>
      </c>
      <c r="AJ2487" s="28">
        <f>+SUMIF('Input Sheet'!$S:$S,$AL2487,'Input Sheet'!N:N)</f>
        <v>0</v>
      </c>
      <c r="AK2487" s="28"/>
      <c r="AL2487" s="27" t="str">
        <f t="shared" si="193"/>
        <v>100-4143</v>
      </c>
      <c r="AM2487" s="34" t="str">
        <f t="shared" si="194"/>
        <v>New Vehicle</v>
      </c>
      <c r="AN2487" s="34" t="str">
        <f t="shared" si="195"/>
        <v>New VehicleRetail Gross p.u.</v>
      </c>
      <c r="AO2487" s="35"/>
      <c r="AP2487" s="35"/>
      <c r="AQ2487" s="35"/>
    </row>
    <row r="2488" spans="1:43" x14ac:dyDescent="0.25">
      <c r="A2488" s="27" t="s">
        <v>103</v>
      </c>
      <c r="B2488" s="27" t="s">
        <v>104</v>
      </c>
      <c r="C2488" s="27" t="s">
        <v>104</v>
      </c>
      <c r="D2488" s="27" t="s">
        <v>803</v>
      </c>
      <c r="E2488" s="27" t="s">
        <v>677</v>
      </c>
      <c r="F2488" s="27" t="s">
        <v>795</v>
      </c>
      <c r="G2488" s="27" t="s">
        <v>796</v>
      </c>
      <c r="H2488" s="34" t="s">
        <v>789</v>
      </c>
      <c r="I2488" s="34" t="s">
        <v>797</v>
      </c>
      <c r="J2488" s="34" t="str">
        <f t="shared" si="191"/>
        <v>New VehicleRetail Gross p.u.</v>
      </c>
      <c r="K2488" s="34" t="str">
        <f t="shared" si="192"/>
        <v>100New Vehicle Cost of Sales - Toyota</v>
      </c>
      <c r="L2488" s="28">
        <f>+SUMIF('TB 4-24'!M:M,$AL2488,'TB 4-24'!G:G)</f>
        <v>0</v>
      </c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>
        <f>+SUMIF('Input Sheet'!$S:$S,$AL2488,'Input Sheet'!C:C)</f>
        <v>0</v>
      </c>
      <c r="Z2488" s="28">
        <f>+SUMIF('Input Sheet'!$S:$S,$AL2488,'Input Sheet'!D:D)</f>
        <v>0</v>
      </c>
      <c r="AA2488" s="28">
        <f>+SUMIF('Input Sheet'!$S:$S,$AL2488,'Input Sheet'!E:E)</f>
        <v>0</v>
      </c>
      <c r="AB2488" s="28">
        <f>+SUMIF('Input Sheet'!$S:$S,$AL2488,'Input Sheet'!F:F)</f>
        <v>0</v>
      </c>
      <c r="AC2488" s="28">
        <f>+SUMIF('Input Sheet'!$S:$S,$AL2488,'Input Sheet'!G:G)</f>
        <v>0</v>
      </c>
      <c r="AD2488" s="28">
        <f>+SUMIF('Input Sheet'!$S:$S,$AL2488,'Input Sheet'!H:H)</f>
        <v>0</v>
      </c>
      <c r="AE2488" s="28">
        <f>+SUMIF('Input Sheet'!$S:$S,$AL2488,'Input Sheet'!I:I)</f>
        <v>0</v>
      </c>
      <c r="AF2488" s="28">
        <f>+SUMIF('Input Sheet'!$S:$S,$AL2488,'Input Sheet'!J:J)</f>
        <v>0</v>
      </c>
      <c r="AG2488" s="28">
        <f>+SUMIF('Input Sheet'!$S:$S,$AL2488,'Input Sheet'!K:K)</f>
        <v>0</v>
      </c>
      <c r="AH2488" s="28">
        <f>+SUMIF('Input Sheet'!$S:$S,$AL2488,'Input Sheet'!L:L)</f>
        <v>0</v>
      </c>
      <c r="AI2488" s="28">
        <f>+SUMIF('Input Sheet'!$S:$S,$AL2488,'Input Sheet'!M:M)</f>
        <v>0</v>
      </c>
      <c r="AJ2488" s="28">
        <f>+SUMIF('Input Sheet'!$S:$S,$AL2488,'Input Sheet'!N:N)</f>
        <v>0</v>
      </c>
      <c r="AK2488" s="28"/>
      <c r="AL2488" s="27" t="str">
        <f t="shared" si="193"/>
        <v>100-4147</v>
      </c>
      <c r="AM2488" s="34" t="str">
        <f t="shared" si="194"/>
        <v>New Vehicle</v>
      </c>
      <c r="AN2488" s="34" t="str">
        <f t="shared" si="195"/>
        <v>New VehicleRetail Gross p.u.</v>
      </c>
      <c r="AO2488" s="35"/>
      <c r="AP2488" s="35"/>
      <c r="AQ2488" s="35"/>
    </row>
    <row r="2489" spans="1:43" x14ac:dyDescent="0.25">
      <c r="A2489" s="27" t="s">
        <v>103</v>
      </c>
      <c r="B2489" s="27" t="s">
        <v>104</v>
      </c>
      <c r="C2489" s="27" t="s">
        <v>657</v>
      </c>
      <c r="D2489" s="27" t="s">
        <v>803</v>
      </c>
      <c r="E2489" s="27" t="s">
        <v>660</v>
      </c>
      <c r="F2489" s="27" t="s">
        <v>795</v>
      </c>
      <c r="G2489" s="27" t="s">
        <v>796</v>
      </c>
      <c r="H2489" s="34" t="s">
        <v>789</v>
      </c>
      <c r="I2489" s="34" t="s">
        <v>797</v>
      </c>
      <c r="J2489" s="34" t="str">
        <f t="shared" si="191"/>
        <v>New VehicleRetail Gross p.u.</v>
      </c>
      <c r="K2489" s="34" t="str">
        <f t="shared" si="192"/>
        <v>200New Vehicle Cost of Sales - Toyota</v>
      </c>
      <c r="L2489" s="28">
        <f>+SUMIF('TB 4-24'!M:M,$AL2489,'TB 4-24'!G:G)</f>
        <v>0</v>
      </c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>
        <f>+SUMIF('Input Sheet'!$S:$S,$AL2489,'Input Sheet'!C:C)</f>
        <v>0</v>
      </c>
      <c r="Z2489" s="28">
        <f>+SUMIF('Input Sheet'!$S:$S,$AL2489,'Input Sheet'!D:D)</f>
        <v>0</v>
      </c>
      <c r="AA2489" s="28">
        <f>+SUMIF('Input Sheet'!$S:$S,$AL2489,'Input Sheet'!E:E)</f>
        <v>0</v>
      </c>
      <c r="AB2489" s="28">
        <f>+SUMIF('Input Sheet'!$S:$S,$AL2489,'Input Sheet'!F:F)</f>
        <v>0</v>
      </c>
      <c r="AC2489" s="28">
        <f>+SUMIF('Input Sheet'!$S:$S,$AL2489,'Input Sheet'!G:G)</f>
        <v>0</v>
      </c>
      <c r="AD2489" s="28">
        <f>+SUMIF('Input Sheet'!$S:$S,$AL2489,'Input Sheet'!H:H)</f>
        <v>0</v>
      </c>
      <c r="AE2489" s="28">
        <f>+SUMIF('Input Sheet'!$S:$S,$AL2489,'Input Sheet'!I:I)</f>
        <v>0</v>
      </c>
      <c r="AF2489" s="28">
        <f>+SUMIF('Input Sheet'!$S:$S,$AL2489,'Input Sheet'!J:J)</f>
        <v>0</v>
      </c>
      <c r="AG2489" s="28">
        <f>+SUMIF('Input Sheet'!$S:$S,$AL2489,'Input Sheet'!K:K)</f>
        <v>0</v>
      </c>
      <c r="AH2489" s="28">
        <f>+SUMIF('Input Sheet'!$S:$S,$AL2489,'Input Sheet'!L:L)</f>
        <v>0</v>
      </c>
      <c r="AI2489" s="28">
        <f>+SUMIF('Input Sheet'!$S:$S,$AL2489,'Input Sheet'!M:M)</f>
        <v>0</v>
      </c>
      <c r="AJ2489" s="28">
        <f>+SUMIF('Input Sheet'!$S:$S,$AL2489,'Input Sheet'!N:N)</f>
        <v>0</v>
      </c>
      <c r="AK2489" s="28"/>
      <c r="AL2489" s="27" t="str">
        <f t="shared" si="193"/>
        <v>200-4147</v>
      </c>
      <c r="AM2489" s="34" t="str">
        <f t="shared" si="194"/>
        <v>New Vehicle</v>
      </c>
      <c r="AN2489" s="34" t="str">
        <f t="shared" si="195"/>
        <v>New VehicleRetail Gross p.u.</v>
      </c>
      <c r="AO2489" s="35"/>
      <c r="AP2489" s="35"/>
      <c r="AQ2489" s="35"/>
    </row>
    <row r="2490" spans="1:43" x14ac:dyDescent="0.25">
      <c r="A2490" s="27" t="s">
        <v>103</v>
      </c>
      <c r="B2490" s="27" t="s">
        <v>104</v>
      </c>
      <c r="C2490" s="27" t="s">
        <v>663</v>
      </c>
      <c r="D2490" s="27" t="s">
        <v>803</v>
      </c>
      <c r="E2490" s="27" t="s">
        <v>664</v>
      </c>
      <c r="F2490" s="27" t="s">
        <v>795</v>
      </c>
      <c r="G2490" s="27" t="s">
        <v>796</v>
      </c>
      <c r="H2490" s="34" t="s">
        <v>789</v>
      </c>
      <c r="I2490" s="34" t="s">
        <v>797</v>
      </c>
      <c r="J2490" s="34" t="str">
        <f t="shared" si="191"/>
        <v>New VehicleRetail Gross p.u.</v>
      </c>
      <c r="K2490" s="34" t="str">
        <f t="shared" si="192"/>
        <v>400New Vehicle Cost of Sales - Toyota</v>
      </c>
      <c r="L2490" s="28">
        <f>+SUMIF('TB 4-24'!M:M,$AL2490,'TB 4-24'!G:G)</f>
        <v>0</v>
      </c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>
        <f>+SUMIF('Input Sheet'!$S:$S,$AL2490,'Input Sheet'!C:C)</f>
        <v>0</v>
      </c>
      <c r="Z2490" s="28">
        <f>+SUMIF('Input Sheet'!$S:$S,$AL2490,'Input Sheet'!D:D)</f>
        <v>0</v>
      </c>
      <c r="AA2490" s="28">
        <f>+SUMIF('Input Sheet'!$S:$S,$AL2490,'Input Sheet'!E:E)</f>
        <v>0</v>
      </c>
      <c r="AB2490" s="28">
        <f>+SUMIF('Input Sheet'!$S:$S,$AL2490,'Input Sheet'!F:F)</f>
        <v>0</v>
      </c>
      <c r="AC2490" s="28">
        <f>+SUMIF('Input Sheet'!$S:$S,$AL2490,'Input Sheet'!G:G)</f>
        <v>0</v>
      </c>
      <c r="AD2490" s="28">
        <f>+SUMIF('Input Sheet'!$S:$S,$AL2490,'Input Sheet'!H:H)</f>
        <v>0</v>
      </c>
      <c r="AE2490" s="28">
        <f>+SUMIF('Input Sheet'!$S:$S,$AL2490,'Input Sheet'!I:I)</f>
        <v>0</v>
      </c>
      <c r="AF2490" s="28">
        <f>+SUMIF('Input Sheet'!$S:$S,$AL2490,'Input Sheet'!J:J)</f>
        <v>0</v>
      </c>
      <c r="AG2490" s="28">
        <f>+SUMIF('Input Sheet'!$S:$S,$AL2490,'Input Sheet'!K:K)</f>
        <v>0</v>
      </c>
      <c r="AH2490" s="28">
        <f>+SUMIF('Input Sheet'!$S:$S,$AL2490,'Input Sheet'!L:L)</f>
        <v>0</v>
      </c>
      <c r="AI2490" s="28">
        <f>+SUMIF('Input Sheet'!$S:$S,$AL2490,'Input Sheet'!M:M)</f>
        <v>0</v>
      </c>
      <c r="AJ2490" s="28">
        <f>+SUMIF('Input Sheet'!$S:$S,$AL2490,'Input Sheet'!N:N)</f>
        <v>0</v>
      </c>
      <c r="AK2490" s="28"/>
      <c r="AL2490" s="27" t="str">
        <f t="shared" si="193"/>
        <v>400-4147</v>
      </c>
      <c r="AM2490" s="34" t="str">
        <f t="shared" si="194"/>
        <v>New Vehicle</v>
      </c>
      <c r="AN2490" s="34" t="str">
        <f t="shared" si="195"/>
        <v>New VehicleRetail Gross p.u.</v>
      </c>
      <c r="AO2490" s="35"/>
      <c r="AP2490" s="35"/>
      <c r="AQ2490" s="35"/>
    </row>
    <row r="2491" spans="1:43" x14ac:dyDescent="0.25">
      <c r="A2491" s="27" t="s">
        <v>103</v>
      </c>
      <c r="B2491" s="27" t="s">
        <v>104</v>
      </c>
      <c r="C2491" s="27" t="s">
        <v>671</v>
      </c>
      <c r="D2491" s="27" t="s">
        <v>803</v>
      </c>
      <c r="E2491" s="27" t="s">
        <v>672</v>
      </c>
      <c r="F2491" s="27" t="s">
        <v>795</v>
      </c>
      <c r="G2491" s="27" t="s">
        <v>796</v>
      </c>
      <c r="H2491" s="34" t="s">
        <v>789</v>
      </c>
      <c r="I2491" s="34" t="s">
        <v>797</v>
      </c>
      <c r="J2491" s="34" t="str">
        <f t="shared" si="191"/>
        <v>New VehicleRetail Gross p.u.</v>
      </c>
      <c r="K2491" s="34" t="str">
        <f t="shared" si="192"/>
        <v>300New Vehicle Cost of Sales - Toyota</v>
      </c>
      <c r="L2491" s="28">
        <f>+SUMIF('TB 4-24'!M:M,$AL2491,'TB 4-24'!G:G)</f>
        <v>0</v>
      </c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>
        <f>+SUMIF('Input Sheet'!$S:$S,$AL2491,'Input Sheet'!C:C)</f>
        <v>0</v>
      </c>
      <c r="Z2491" s="28">
        <f>+SUMIF('Input Sheet'!$S:$S,$AL2491,'Input Sheet'!D:D)</f>
        <v>0</v>
      </c>
      <c r="AA2491" s="28">
        <f>+SUMIF('Input Sheet'!$S:$S,$AL2491,'Input Sheet'!E:E)</f>
        <v>0</v>
      </c>
      <c r="AB2491" s="28">
        <f>+SUMIF('Input Sheet'!$S:$S,$AL2491,'Input Sheet'!F:F)</f>
        <v>0</v>
      </c>
      <c r="AC2491" s="28">
        <f>+SUMIF('Input Sheet'!$S:$S,$AL2491,'Input Sheet'!G:G)</f>
        <v>0</v>
      </c>
      <c r="AD2491" s="28">
        <f>+SUMIF('Input Sheet'!$S:$S,$AL2491,'Input Sheet'!H:H)</f>
        <v>0</v>
      </c>
      <c r="AE2491" s="28">
        <f>+SUMIF('Input Sheet'!$S:$S,$AL2491,'Input Sheet'!I:I)</f>
        <v>0</v>
      </c>
      <c r="AF2491" s="28">
        <f>+SUMIF('Input Sheet'!$S:$S,$AL2491,'Input Sheet'!J:J)</f>
        <v>0</v>
      </c>
      <c r="AG2491" s="28">
        <f>+SUMIF('Input Sheet'!$S:$S,$AL2491,'Input Sheet'!K:K)</f>
        <v>0</v>
      </c>
      <c r="AH2491" s="28">
        <f>+SUMIF('Input Sheet'!$S:$S,$AL2491,'Input Sheet'!L:L)</f>
        <v>0</v>
      </c>
      <c r="AI2491" s="28">
        <f>+SUMIF('Input Sheet'!$S:$S,$AL2491,'Input Sheet'!M:M)</f>
        <v>0</v>
      </c>
      <c r="AJ2491" s="28">
        <f>+SUMIF('Input Sheet'!$S:$S,$AL2491,'Input Sheet'!N:N)</f>
        <v>0</v>
      </c>
      <c r="AK2491" s="28"/>
      <c r="AL2491" s="27" t="str">
        <f t="shared" si="193"/>
        <v>300-4147</v>
      </c>
      <c r="AM2491" s="34" t="str">
        <f t="shared" si="194"/>
        <v>New Vehicle</v>
      </c>
      <c r="AN2491" s="34" t="str">
        <f t="shared" si="195"/>
        <v>New VehicleRetail Gross p.u.</v>
      </c>
      <c r="AO2491" s="35"/>
      <c r="AP2491" s="35"/>
      <c r="AQ2491" s="35"/>
    </row>
    <row r="2492" spans="1:43" x14ac:dyDescent="0.25">
      <c r="A2492" s="27" t="s">
        <v>103</v>
      </c>
      <c r="B2492" s="27" t="s">
        <v>104</v>
      </c>
      <c r="C2492" s="27" t="s">
        <v>657</v>
      </c>
      <c r="D2492" s="27" t="s">
        <v>804</v>
      </c>
      <c r="E2492" s="27" t="s">
        <v>660</v>
      </c>
      <c r="F2492" s="27" t="s">
        <v>795</v>
      </c>
      <c r="G2492" s="27" t="s">
        <v>796</v>
      </c>
      <c r="H2492" s="34" t="s">
        <v>789</v>
      </c>
      <c r="I2492" s="34" t="s">
        <v>797</v>
      </c>
      <c r="J2492" s="34" t="str">
        <f t="shared" si="191"/>
        <v>New VehicleRetail Gross p.u.</v>
      </c>
      <c r="K2492" s="34" t="str">
        <f t="shared" si="192"/>
        <v>200New Vehicle Cost of Sales - Toyota</v>
      </c>
      <c r="L2492" s="28">
        <f>+SUMIF('TB 4-24'!M:M,$AL2492,'TB 4-24'!G:G)</f>
        <v>0</v>
      </c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>
        <f>+SUMIF('Input Sheet'!$S:$S,$AL2492,'Input Sheet'!C:C)</f>
        <v>0</v>
      </c>
      <c r="Z2492" s="28">
        <f>+SUMIF('Input Sheet'!$S:$S,$AL2492,'Input Sheet'!D:D)</f>
        <v>0</v>
      </c>
      <c r="AA2492" s="28">
        <f>+SUMIF('Input Sheet'!$S:$S,$AL2492,'Input Sheet'!E:E)</f>
        <v>0</v>
      </c>
      <c r="AB2492" s="28">
        <f>+SUMIF('Input Sheet'!$S:$S,$AL2492,'Input Sheet'!F:F)</f>
        <v>0</v>
      </c>
      <c r="AC2492" s="28">
        <f>+SUMIF('Input Sheet'!$S:$S,$AL2492,'Input Sheet'!G:G)</f>
        <v>0</v>
      </c>
      <c r="AD2492" s="28">
        <f>+SUMIF('Input Sheet'!$S:$S,$AL2492,'Input Sheet'!H:H)</f>
        <v>0</v>
      </c>
      <c r="AE2492" s="28">
        <f>+SUMIF('Input Sheet'!$S:$S,$AL2492,'Input Sheet'!I:I)</f>
        <v>0</v>
      </c>
      <c r="AF2492" s="28">
        <f>+SUMIF('Input Sheet'!$S:$S,$AL2492,'Input Sheet'!J:J)</f>
        <v>0</v>
      </c>
      <c r="AG2492" s="28">
        <f>+SUMIF('Input Sheet'!$S:$S,$AL2492,'Input Sheet'!K:K)</f>
        <v>0</v>
      </c>
      <c r="AH2492" s="28">
        <f>+SUMIF('Input Sheet'!$S:$S,$AL2492,'Input Sheet'!L:L)</f>
        <v>0</v>
      </c>
      <c r="AI2492" s="28">
        <f>+SUMIF('Input Sheet'!$S:$S,$AL2492,'Input Sheet'!M:M)</f>
        <v>0</v>
      </c>
      <c r="AJ2492" s="28">
        <f>+SUMIF('Input Sheet'!$S:$S,$AL2492,'Input Sheet'!N:N)</f>
        <v>0</v>
      </c>
      <c r="AK2492" s="28"/>
      <c r="AL2492" s="27" t="str">
        <f t="shared" si="193"/>
        <v>200-4148</v>
      </c>
      <c r="AM2492" s="34" t="str">
        <f t="shared" si="194"/>
        <v>New Vehicle</v>
      </c>
      <c r="AN2492" s="34" t="str">
        <f t="shared" si="195"/>
        <v>New VehicleRetail Gross p.u.</v>
      </c>
      <c r="AO2492" s="35"/>
      <c r="AP2492" s="35"/>
      <c r="AQ2492" s="35"/>
    </row>
    <row r="2493" spans="1:43" x14ac:dyDescent="0.25">
      <c r="A2493" s="27" t="s">
        <v>103</v>
      </c>
      <c r="B2493" s="27" t="s">
        <v>104</v>
      </c>
      <c r="C2493" s="27" t="s">
        <v>104</v>
      </c>
      <c r="D2493" s="27" t="s">
        <v>804</v>
      </c>
      <c r="E2493" s="27" t="s">
        <v>677</v>
      </c>
      <c r="F2493" s="27" t="s">
        <v>795</v>
      </c>
      <c r="G2493" s="27" t="s">
        <v>796</v>
      </c>
      <c r="H2493" s="34" t="s">
        <v>789</v>
      </c>
      <c r="I2493" s="34" t="s">
        <v>797</v>
      </c>
      <c r="J2493" s="34" t="str">
        <f t="shared" si="191"/>
        <v>New VehicleRetail Gross p.u.</v>
      </c>
      <c r="K2493" s="34" t="str">
        <f t="shared" si="192"/>
        <v>100New Vehicle Cost of Sales - Toyota</v>
      </c>
      <c r="L2493" s="28">
        <f>+SUMIF('TB 4-24'!M:M,$AL2493,'TB 4-24'!G:G)</f>
        <v>0</v>
      </c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>
        <f>+SUMIF('Input Sheet'!$S:$S,$AL2493,'Input Sheet'!C:C)</f>
        <v>0</v>
      </c>
      <c r="Z2493" s="28">
        <f>+SUMIF('Input Sheet'!$S:$S,$AL2493,'Input Sheet'!D:D)</f>
        <v>0</v>
      </c>
      <c r="AA2493" s="28">
        <f>+SUMIF('Input Sheet'!$S:$S,$AL2493,'Input Sheet'!E:E)</f>
        <v>0</v>
      </c>
      <c r="AB2493" s="28">
        <f>+SUMIF('Input Sheet'!$S:$S,$AL2493,'Input Sheet'!F:F)</f>
        <v>0</v>
      </c>
      <c r="AC2493" s="28">
        <f>+SUMIF('Input Sheet'!$S:$S,$AL2493,'Input Sheet'!G:G)</f>
        <v>0</v>
      </c>
      <c r="AD2493" s="28">
        <f>+SUMIF('Input Sheet'!$S:$S,$AL2493,'Input Sheet'!H:H)</f>
        <v>0</v>
      </c>
      <c r="AE2493" s="28">
        <f>+SUMIF('Input Sheet'!$S:$S,$AL2493,'Input Sheet'!I:I)</f>
        <v>0</v>
      </c>
      <c r="AF2493" s="28">
        <f>+SUMIF('Input Sheet'!$S:$S,$AL2493,'Input Sheet'!J:J)</f>
        <v>0</v>
      </c>
      <c r="AG2493" s="28">
        <f>+SUMIF('Input Sheet'!$S:$S,$AL2493,'Input Sheet'!K:K)</f>
        <v>0</v>
      </c>
      <c r="AH2493" s="28">
        <f>+SUMIF('Input Sheet'!$S:$S,$AL2493,'Input Sheet'!L:L)</f>
        <v>0</v>
      </c>
      <c r="AI2493" s="28">
        <f>+SUMIF('Input Sheet'!$S:$S,$AL2493,'Input Sheet'!M:M)</f>
        <v>0</v>
      </c>
      <c r="AJ2493" s="28">
        <f>+SUMIF('Input Sheet'!$S:$S,$AL2493,'Input Sheet'!N:N)</f>
        <v>0</v>
      </c>
      <c r="AK2493" s="28"/>
      <c r="AL2493" s="27" t="str">
        <f t="shared" si="193"/>
        <v>100-4148</v>
      </c>
      <c r="AM2493" s="34" t="str">
        <f t="shared" si="194"/>
        <v>New Vehicle</v>
      </c>
      <c r="AN2493" s="34" t="str">
        <f t="shared" si="195"/>
        <v>New VehicleRetail Gross p.u.</v>
      </c>
      <c r="AO2493" s="35"/>
      <c r="AP2493" s="35"/>
      <c r="AQ2493" s="35"/>
    </row>
    <row r="2494" spans="1:43" x14ac:dyDescent="0.25">
      <c r="A2494" s="27" t="s">
        <v>103</v>
      </c>
      <c r="B2494" s="27" t="s">
        <v>104</v>
      </c>
      <c r="C2494" s="27" t="s">
        <v>663</v>
      </c>
      <c r="D2494" s="27" t="s">
        <v>804</v>
      </c>
      <c r="E2494" s="27" t="s">
        <v>664</v>
      </c>
      <c r="F2494" s="27" t="s">
        <v>795</v>
      </c>
      <c r="G2494" s="27" t="s">
        <v>796</v>
      </c>
      <c r="H2494" s="34" t="s">
        <v>789</v>
      </c>
      <c r="I2494" s="34" t="s">
        <v>797</v>
      </c>
      <c r="J2494" s="34" t="str">
        <f t="shared" si="191"/>
        <v>New VehicleRetail Gross p.u.</v>
      </c>
      <c r="K2494" s="34" t="str">
        <f t="shared" si="192"/>
        <v>400New Vehicle Cost of Sales - Toyota</v>
      </c>
      <c r="L2494" s="28">
        <f>+SUMIF('TB 4-24'!M:M,$AL2494,'TB 4-24'!G:G)</f>
        <v>0</v>
      </c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>
        <f>+SUMIF('Input Sheet'!$S:$S,$AL2494,'Input Sheet'!C:C)</f>
        <v>0</v>
      </c>
      <c r="Z2494" s="28">
        <f>+SUMIF('Input Sheet'!$S:$S,$AL2494,'Input Sheet'!D:D)</f>
        <v>0</v>
      </c>
      <c r="AA2494" s="28">
        <f>+SUMIF('Input Sheet'!$S:$S,$AL2494,'Input Sheet'!E:E)</f>
        <v>0</v>
      </c>
      <c r="AB2494" s="28">
        <f>+SUMIF('Input Sheet'!$S:$S,$AL2494,'Input Sheet'!F:F)</f>
        <v>0</v>
      </c>
      <c r="AC2494" s="28">
        <f>+SUMIF('Input Sheet'!$S:$S,$AL2494,'Input Sheet'!G:G)</f>
        <v>0</v>
      </c>
      <c r="AD2494" s="28">
        <f>+SUMIF('Input Sheet'!$S:$S,$AL2494,'Input Sheet'!H:H)</f>
        <v>0</v>
      </c>
      <c r="AE2494" s="28">
        <f>+SUMIF('Input Sheet'!$S:$S,$AL2494,'Input Sheet'!I:I)</f>
        <v>0</v>
      </c>
      <c r="AF2494" s="28">
        <f>+SUMIF('Input Sheet'!$S:$S,$AL2494,'Input Sheet'!J:J)</f>
        <v>0</v>
      </c>
      <c r="AG2494" s="28">
        <f>+SUMIF('Input Sheet'!$S:$S,$AL2494,'Input Sheet'!K:K)</f>
        <v>0</v>
      </c>
      <c r="AH2494" s="28">
        <f>+SUMIF('Input Sheet'!$S:$S,$AL2494,'Input Sheet'!L:L)</f>
        <v>0</v>
      </c>
      <c r="AI2494" s="28">
        <f>+SUMIF('Input Sheet'!$S:$S,$AL2494,'Input Sheet'!M:M)</f>
        <v>0</v>
      </c>
      <c r="AJ2494" s="28">
        <f>+SUMIF('Input Sheet'!$S:$S,$AL2494,'Input Sheet'!N:N)</f>
        <v>0</v>
      </c>
      <c r="AK2494" s="28"/>
      <c r="AL2494" s="27" t="str">
        <f t="shared" si="193"/>
        <v>400-4148</v>
      </c>
      <c r="AM2494" s="34" t="str">
        <f t="shared" si="194"/>
        <v>New Vehicle</v>
      </c>
      <c r="AN2494" s="34" t="str">
        <f t="shared" si="195"/>
        <v>New VehicleRetail Gross p.u.</v>
      </c>
      <c r="AO2494" s="35"/>
      <c r="AP2494" s="35"/>
      <c r="AQ2494" s="35"/>
    </row>
    <row r="2495" spans="1:43" x14ac:dyDescent="0.25">
      <c r="A2495" s="27" t="s">
        <v>103</v>
      </c>
      <c r="B2495" s="27" t="s">
        <v>104</v>
      </c>
      <c r="C2495" s="27" t="s">
        <v>671</v>
      </c>
      <c r="D2495" s="27" t="s">
        <v>804</v>
      </c>
      <c r="E2495" s="27" t="s">
        <v>672</v>
      </c>
      <c r="F2495" s="27" t="s">
        <v>795</v>
      </c>
      <c r="G2495" s="27" t="s">
        <v>796</v>
      </c>
      <c r="H2495" s="34" t="s">
        <v>789</v>
      </c>
      <c r="I2495" s="34" t="s">
        <v>797</v>
      </c>
      <c r="J2495" s="34" t="str">
        <f t="shared" si="191"/>
        <v>New VehicleRetail Gross p.u.</v>
      </c>
      <c r="K2495" s="34" t="str">
        <f t="shared" si="192"/>
        <v>300New Vehicle Cost of Sales - Toyota</v>
      </c>
      <c r="L2495" s="28">
        <f>+SUMIF('TB 4-24'!M:M,$AL2495,'TB 4-24'!G:G)</f>
        <v>0</v>
      </c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>
        <f>+SUMIF('Input Sheet'!$S:$S,$AL2495,'Input Sheet'!C:C)</f>
        <v>0</v>
      </c>
      <c r="Z2495" s="28">
        <f>+SUMIF('Input Sheet'!$S:$S,$AL2495,'Input Sheet'!D:D)</f>
        <v>0</v>
      </c>
      <c r="AA2495" s="28">
        <f>+SUMIF('Input Sheet'!$S:$S,$AL2495,'Input Sheet'!E:E)</f>
        <v>0</v>
      </c>
      <c r="AB2495" s="28">
        <f>+SUMIF('Input Sheet'!$S:$S,$AL2495,'Input Sheet'!F:F)</f>
        <v>0</v>
      </c>
      <c r="AC2495" s="28">
        <f>+SUMIF('Input Sheet'!$S:$S,$AL2495,'Input Sheet'!G:G)</f>
        <v>0</v>
      </c>
      <c r="AD2495" s="28">
        <f>+SUMIF('Input Sheet'!$S:$S,$AL2495,'Input Sheet'!H:H)</f>
        <v>0</v>
      </c>
      <c r="AE2495" s="28">
        <f>+SUMIF('Input Sheet'!$S:$S,$AL2495,'Input Sheet'!I:I)</f>
        <v>0</v>
      </c>
      <c r="AF2495" s="28">
        <f>+SUMIF('Input Sheet'!$S:$S,$AL2495,'Input Sheet'!J:J)</f>
        <v>0</v>
      </c>
      <c r="AG2495" s="28">
        <f>+SUMIF('Input Sheet'!$S:$S,$AL2495,'Input Sheet'!K:K)</f>
        <v>0</v>
      </c>
      <c r="AH2495" s="28">
        <f>+SUMIF('Input Sheet'!$S:$S,$AL2495,'Input Sheet'!L:L)</f>
        <v>0</v>
      </c>
      <c r="AI2495" s="28">
        <f>+SUMIF('Input Sheet'!$S:$S,$AL2495,'Input Sheet'!M:M)</f>
        <v>0</v>
      </c>
      <c r="AJ2495" s="28">
        <f>+SUMIF('Input Sheet'!$S:$S,$AL2495,'Input Sheet'!N:N)</f>
        <v>0</v>
      </c>
      <c r="AK2495" s="28"/>
      <c r="AL2495" s="27" t="str">
        <f t="shared" si="193"/>
        <v>300-4148</v>
      </c>
      <c r="AM2495" s="34" t="str">
        <f t="shared" si="194"/>
        <v>New Vehicle</v>
      </c>
      <c r="AN2495" s="34" t="str">
        <f t="shared" si="195"/>
        <v>New VehicleRetail Gross p.u.</v>
      </c>
      <c r="AO2495" s="35"/>
      <c r="AP2495" s="35"/>
      <c r="AQ2495" s="35"/>
    </row>
    <row r="2496" spans="1:43" x14ac:dyDescent="0.25">
      <c r="A2496" s="27" t="s">
        <v>103</v>
      </c>
      <c r="B2496" s="27" t="s">
        <v>104</v>
      </c>
      <c r="C2496" s="27" t="s">
        <v>104</v>
      </c>
      <c r="D2496" s="27" t="s">
        <v>805</v>
      </c>
      <c r="E2496" s="27" t="s">
        <v>677</v>
      </c>
      <c r="F2496" s="27" t="s">
        <v>795</v>
      </c>
      <c r="G2496" s="27" t="s">
        <v>796</v>
      </c>
      <c r="H2496" s="34" t="s">
        <v>789</v>
      </c>
      <c r="I2496" s="34" t="s">
        <v>797</v>
      </c>
      <c r="J2496" s="34" t="str">
        <f t="shared" si="191"/>
        <v>New VehicleRetail Gross p.u.</v>
      </c>
      <c r="K2496" s="34" t="str">
        <f t="shared" si="192"/>
        <v>100New Vehicle Cost of Sales - Toyota</v>
      </c>
      <c r="L2496" s="28">
        <f>+SUMIF('TB 4-24'!M:M,$AL2496,'TB 4-24'!G:G)</f>
        <v>0</v>
      </c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>
        <f>+SUMIF('Input Sheet'!$S:$S,$AL2496,'Input Sheet'!C:C)</f>
        <v>0</v>
      </c>
      <c r="Z2496" s="28">
        <f>+SUMIF('Input Sheet'!$S:$S,$AL2496,'Input Sheet'!D:D)</f>
        <v>0</v>
      </c>
      <c r="AA2496" s="28">
        <f>+SUMIF('Input Sheet'!$S:$S,$AL2496,'Input Sheet'!E:E)</f>
        <v>0</v>
      </c>
      <c r="AB2496" s="28">
        <f>+SUMIF('Input Sheet'!$S:$S,$AL2496,'Input Sheet'!F:F)</f>
        <v>0</v>
      </c>
      <c r="AC2496" s="28">
        <f>+SUMIF('Input Sheet'!$S:$S,$AL2496,'Input Sheet'!G:G)</f>
        <v>0</v>
      </c>
      <c r="AD2496" s="28">
        <f>+SUMIF('Input Sheet'!$S:$S,$AL2496,'Input Sheet'!H:H)</f>
        <v>0</v>
      </c>
      <c r="AE2496" s="28">
        <f>+SUMIF('Input Sheet'!$S:$S,$AL2496,'Input Sheet'!I:I)</f>
        <v>0</v>
      </c>
      <c r="AF2496" s="28">
        <f>+SUMIF('Input Sheet'!$S:$S,$AL2496,'Input Sheet'!J:J)</f>
        <v>0</v>
      </c>
      <c r="AG2496" s="28">
        <f>+SUMIF('Input Sheet'!$S:$S,$AL2496,'Input Sheet'!K:K)</f>
        <v>0</v>
      </c>
      <c r="AH2496" s="28">
        <f>+SUMIF('Input Sheet'!$S:$S,$AL2496,'Input Sheet'!L:L)</f>
        <v>0</v>
      </c>
      <c r="AI2496" s="28">
        <f>+SUMIF('Input Sheet'!$S:$S,$AL2496,'Input Sheet'!M:M)</f>
        <v>0</v>
      </c>
      <c r="AJ2496" s="28">
        <f>+SUMIF('Input Sheet'!$S:$S,$AL2496,'Input Sheet'!N:N)</f>
        <v>0</v>
      </c>
      <c r="AK2496" s="28"/>
      <c r="AL2496" s="27" t="str">
        <f t="shared" si="193"/>
        <v>100-4149</v>
      </c>
      <c r="AM2496" s="34" t="str">
        <f t="shared" si="194"/>
        <v>New Vehicle</v>
      </c>
      <c r="AN2496" s="34" t="str">
        <f t="shared" si="195"/>
        <v>New VehicleRetail Gross p.u.</v>
      </c>
      <c r="AO2496" s="35"/>
      <c r="AP2496" s="35"/>
      <c r="AQ2496" s="35"/>
    </row>
    <row r="2497" spans="1:43" x14ac:dyDescent="0.25">
      <c r="A2497" s="27" t="s">
        <v>103</v>
      </c>
      <c r="B2497" s="27" t="s">
        <v>104</v>
      </c>
      <c r="C2497" s="27" t="s">
        <v>657</v>
      </c>
      <c r="D2497" s="27" t="s">
        <v>805</v>
      </c>
      <c r="E2497" s="27" t="s">
        <v>660</v>
      </c>
      <c r="F2497" s="27" t="s">
        <v>795</v>
      </c>
      <c r="G2497" s="27" t="s">
        <v>796</v>
      </c>
      <c r="H2497" s="34" t="s">
        <v>789</v>
      </c>
      <c r="I2497" s="34" t="s">
        <v>797</v>
      </c>
      <c r="J2497" s="34" t="str">
        <f t="shared" si="191"/>
        <v>New VehicleRetail Gross p.u.</v>
      </c>
      <c r="K2497" s="34" t="str">
        <f t="shared" si="192"/>
        <v>200New Vehicle Cost of Sales - Toyota</v>
      </c>
      <c r="L2497" s="28">
        <f>+SUMIF('TB 4-24'!M:M,$AL2497,'TB 4-24'!G:G)</f>
        <v>0</v>
      </c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>
        <f>+SUMIF('Input Sheet'!$S:$S,$AL2497,'Input Sheet'!C:C)</f>
        <v>0</v>
      </c>
      <c r="Z2497" s="28">
        <f>+SUMIF('Input Sheet'!$S:$S,$AL2497,'Input Sheet'!D:D)</f>
        <v>0</v>
      </c>
      <c r="AA2497" s="28">
        <f>+SUMIF('Input Sheet'!$S:$S,$AL2497,'Input Sheet'!E:E)</f>
        <v>0</v>
      </c>
      <c r="AB2497" s="28">
        <f>+SUMIF('Input Sheet'!$S:$S,$AL2497,'Input Sheet'!F:F)</f>
        <v>0</v>
      </c>
      <c r="AC2497" s="28">
        <f>+SUMIF('Input Sheet'!$S:$S,$AL2497,'Input Sheet'!G:G)</f>
        <v>0</v>
      </c>
      <c r="AD2497" s="28">
        <f>+SUMIF('Input Sheet'!$S:$S,$AL2497,'Input Sheet'!H:H)</f>
        <v>0</v>
      </c>
      <c r="AE2497" s="28">
        <f>+SUMIF('Input Sheet'!$S:$S,$AL2497,'Input Sheet'!I:I)</f>
        <v>0</v>
      </c>
      <c r="AF2497" s="28">
        <f>+SUMIF('Input Sheet'!$S:$S,$AL2497,'Input Sheet'!J:J)</f>
        <v>0</v>
      </c>
      <c r="AG2497" s="28">
        <f>+SUMIF('Input Sheet'!$S:$S,$AL2497,'Input Sheet'!K:K)</f>
        <v>0</v>
      </c>
      <c r="AH2497" s="28">
        <f>+SUMIF('Input Sheet'!$S:$S,$AL2497,'Input Sheet'!L:L)</f>
        <v>0</v>
      </c>
      <c r="AI2497" s="28">
        <f>+SUMIF('Input Sheet'!$S:$S,$AL2497,'Input Sheet'!M:M)</f>
        <v>0</v>
      </c>
      <c r="AJ2497" s="28">
        <f>+SUMIF('Input Sheet'!$S:$S,$AL2497,'Input Sheet'!N:N)</f>
        <v>0</v>
      </c>
      <c r="AK2497" s="28"/>
      <c r="AL2497" s="27" t="str">
        <f t="shared" si="193"/>
        <v>200-4149</v>
      </c>
      <c r="AM2497" s="34" t="str">
        <f t="shared" si="194"/>
        <v>New Vehicle</v>
      </c>
      <c r="AN2497" s="34" t="str">
        <f t="shared" si="195"/>
        <v>New VehicleRetail Gross p.u.</v>
      </c>
      <c r="AO2497" s="35"/>
      <c r="AP2497" s="35"/>
      <c r="AQ2497" s="35"/>
    </row>
    <row r="2498" spans="1:43" x14ac:dyDescent="0.25">
      <c r="A2498" s="27" t="s">
        <v>103</v>
      </c>
      <c r="B2498" s="27" t="s">
        <v>104</v>
      </c>
      <c r="C2498" s="27" t="s">
        <v>663</v>
      </c>
      <c r="D2498" s="27" t="s">
        <v>805</v>
      </c>
      <c r="E2498" s="27" t="s">
        <v>664</v>
      </c>
      <c r="F2498" s="27" t="s">
        <v>795</v>
      </c>
      <c r="G2498" s="27" t="s">
        <v>796</v>
      </c>
      <c r="H2498" s="34" t="s">
        <v>789</v>
      </c>
      <c r="I2498" s="34" t="s">
        <v>797</v>
      </c>
      <c r="J2498" s="34" t="str">
        <f t="shared" si="191"/>
        <v>New VehicleRetail Gross p.u.</v>
      </c>
      <c r="K2498" s="34" t="str">
        <f t="shared" si="192"/>
        <v>400New Vehicle Cost of Sales - Toyota</v>
      </c>
      <c r="L2498" s="28">
        <f>+SUMIF('TB 4-24'!M:M,$AL2498,'TB 4-24'!G:G)</f>
        <v>0</v>
      </c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>
        <f>+SUMIF('Input Sheet'!$S:$S,$AL2498,'Input Sheet'!C:C)</f>
        <v>0</v>
      </c>
      <c r="Z2498" s="28">
        <f>+SUMIF('Input Sheet'!$S:$S,$AL2498,'Input Sheet'!D:D)</f>
        <v>0</v>
      </c>
      <c r="AA2498" s="28">
        <f>+SUMIF('Input Sheet'!$S:$S,$AL2498,'Input Sheet'!E:E)</f>
        <v>0</v>
      </c>
      <c r="AB2498" s="28">
        <f>+SUMIF('Input Sheet'!$S:$S,$AL2498,'Input Sheet'!F:F)</f>
        <v>0</v>
      </c>
      <c r="AC2498" s="28">
        <f>+SUMIF('Input Sheet'!$S:$S,$AL2498,'Input Sheet'!G:G)</f>
        <v>0</v>
      </c>
      <c r="AD2498" s="28">
        <f>+SUMIF('Input Sheet'!$S:$S,$AL2498,'Input Sheet'!H:H)</f>
        <v>0</v>
      </c>
      <c r="AE2498" s="28">
        <f>+SUMIF('Input Sheet'!$S:$S,$AL2498,'Input Sheet'!I:I)</f>
        <v>0</v>
      </c>
      <c r="AF2498" s="28">
        <f>+SUMIF('Input Sheet'!$S:$S,$AL2498,'Input Sheet'!J:J)</f>
        <v>0</v>
      </c>
      <c r="AG2498" s="28">
        <f>+SUMIF('Input Sheet'!$S:$S,$AL2498,'Input Sheet'!K:K)</f>
        <v>0</v>
      </c>
      <c r="AH2498" s="28">
        <f>+SUMIF('Input Sheet'!$S:$S,$AL2498,'Input Sheet'!L:L)</f>
        <v>0</v>
      </c>
      <c r="AI2498" s="28">
        <f>+SUMIF('Input Sheet'!$S:$S,$AL2498,'Input Sheet'!M:M)</f>
        <v>0</v>
      </c>
      <c r="AJ2498" s="28">
        <f>+SUMIF('Input Sheet'!$S:$S,$AL2498,'Input Sheet'!N:N)</f>
        <v>0</v>
      </c>
      <c r="AK2498" s="28"/>
      <c r="AL2498" s="27" t="str">
        <f t="shared" si="193"/>
        <v>400-4149</v>
      </c>
      <c r="AM2498" s="34" t="str">
        <f t="shared" si="194"/>
        <v>New Vehicle</v>
      </c>
      <c r="AN2498" s="34" t="str">
        <f t="shared" si="195"/>
        <v>New VehicleRetail Gross p.u.</v>
      </c>
      <c r="AO2498" s="35"/>
      <c r="AP2498" s="35"/>
      <c r="AQ2498" s="35"/>
    </row>
    <row r="2499" spans="1:43" x14ac:dyDescent="0.25">
      <c r="A2499" s="27" t="s">
        <v>103</v>
      </c>
      <c r="B2499" s="27" t="s">
        <v>104</v>
      </c>
      <c r="C2499" s="27" t="s">
        <v>671</v>
      </c>
      <c r="D2499" s="27" t="s">
        <v>805</v>
      </c>
      <c r="E2499" s="27" t="s">
        <v>672</v>
      </c>
      <c r="F2499" s="27" t="s">
        <v>795</v>
      </c>
      <c r="G2499" s="27" t="s">
        <v>796</v>
      </c>
      <c r="H2499" s="34" t="s">
        <v>789</v>
      </c>
      <c r="I2499" s="34" t="s">
        <v>797</v>
      </c>
      <c r="J2499" s="34" t="str">
        <f t="shared" ref="J2499:J2562" si="196">+H2499&amp;I2499</f>
        <v>New VehicleRetail Gross p.u.</v>
      </c>
      <c r="K2499" s="34" t="str">
        <f t="shared" ref="K2499:K2562" si="197">+E2499&amp;G2499</f>
        <v>300New Vehicle Cost of Sales - Toyota</v>
      </c>
      <c r="L2499" s="28">
        <f>+SUMIF('TB 4-24'!M:M,$AL2499,'TB 4-24'!G:G)</f>
        <v>0</v>
      </c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>
        <f>+SUMIF('Input Sheet'!$S:$S,$AL2499,'Input Sheet'!C:C)</f>
        <v>0</v>
      </c>
      <c r="Z2499" s="28">
        <f>+SUMIF('Input Sheet'!$S:$S,$AL2499,'Input Sheet'!D:D)</f>
        <v>0</v>
      </c>
      <c r="AA2499" s="28">
        <f>+SUMIF('Input Sheet'!$S:$S,$AL2499,'Input Sheet'!E:E)</f>
        <v>0</v>
      </c>
      <c r="AB2499" s="28">
        <f>+SUMIF('Input Sheet'!$S:$S,$AL2499,'Input Sheet'!F:F)</f>
        <v>0</v>
      </c>
      <c r="AC2499" s="28">
        <f>+SUMIF('Input Sheet'!$S:$S,$AL2499,'Input Sheet'!G:G)</f>
        <v>0</v>
      </c>
      <c r="AD2499" s="28">
        <f>+SUMIF('Input Sheet'!$S:$S,$AL2499,'Input Sheet'!H:H)</f>
        <v>0</v>
      </c>
      <c r="AE2499" s="28">
        <f>+SUMIF('Input Sheet'!$S:$S,$AL2499,'Input Sheet'!I:I)</f>
        <v>0</v>
      </c>
      <c r="AF2499" s="28">
        <f>+SUMIF('Input Sheet'!$S:$S,$AL2499,'Input Sheet'!J:J)</f>
        <v>0</v>
      </c>
      <c r="AG2499" s="28">
        <f>+SUMIF('Input Sheet'!$S:$S,$AL2499,'Input Sheet'!K:K)</f>
        <v>0</v>
      </c>
      <c r="AH2499" s="28">
        <f>+SUMIF('Input Sheet'!$S:$S,$AL2499,'Input Sheet'!L:L)</f>
        <v>0</v>
      </c>
      <c r="AI2499" s="28">
        <f>+SUMIF('Input Sheet'!$S:$S,$AL2499,'Input Sheet'!M:M)</f>
        <v>0</v>
      </c>
      <c r="AJ2499" s="28">
        <f>+SUMIF('Input Sheet'!$S:$S,$AL2499,'Input Sheet'!N:N)</f>
        <v>0</v>
      </c>
      <c r="AK2499" s="28"/>
      <c r="AL2499" s="27" t="str">
        <f t="shared" ref="AL2499:AL2562" si="198">+E2499&amp;"-"&amp;D2499</f>
        <v>300-4149</v>
      </c>
      <c r="AM2499" s="34" t="str">
        <f t="shared" si="194"/>
        <v>New Vehicle</v>
      </c>
      <c r="AN2499" s="34" t="str">
        <f t="shared" si="195"/>
        <v>New VehicleRetail Gross p.u.</v>
      </c>
      <c r="AO2499" s="35"/>
      <c r="AP2499" s="35"/>
      <c r="AQ2499" s="35"/>
    </row>
    <row r="2500" spans="1:43" x14ac:dyDescent="0.25">
      <c r="A2500" s="27" t="s">
        <v>103</v>
      </c>
      <c r="B2500" s="27" t="s">
        <v>104</v>
      </c>
      <c r="C2500" s="27" t="s">
        <v>657</v>
      </c>
      <c r="D2500" s="27" t="s">
        <v>806</v>
      </c>
      <c r="E2500" s="27" t="s">
        <v>660</v>
      </c>
      <c r="F2500" s="27" t="s">
        <v>795</v>
      </c>
      <c r="G2500" s="27" t="s">
        <v>796</v>
      </c>
      <c r="H2500" s="34" t="s">
        <v>789</v>
      </c>
      <c r="I2500" s="34" t="s">
        <v>797</v>
      </c>
      <c r="J2500" s="34" t="str">
        <f t="shared" si="196"/>
        <v>New VehicleRetail Gross p.u.</v>
      </c>
      <c r="K2500" s="34" t="str">
        <f t="shared" si="197"/>
        <v>200New Vehicle Cost of Sales - Toyota</v>
      </c>
      <c r="L2500" s="28">
        <f>+SUMIF('TB 4-24'!M:M,$AL2500,'TB 4-24'!G:G)</f>
        <v>0</v>
      </c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>
        <f>+SUMIF('Input Sheet'!$S:$S,$AL2500,'Input Sheet'!C:C)</f>
        <v>0</v>
      </c>
      <c r="Z2500" s="28">
        <f>+SUMIF('Input Sheet'!$S:$S,$AL2500,'Input Sheet'!D:D)</f>
        <v>0</v>
      </c>
      <c r="AA2500" s="28">
        <f>+SUMIF('Input Sheet'!$S:$S,$AL2500,'Input Sheet'!E:E)</f>
        <v>0</v>
      </c>
      <c r="AB2500" s="28">
        <f>+SUMIF('Input Sheet'!$S:$S,$AL2500,'Input Sheet'!F:F)</f>
        <v>0</v>
      </c>
      <c r="AC2500" s="28">
        <f>+SUMIF('Input Sheet'!$S:$S,$AL2500,'Input Sheet'!G:G)</f>
        <v>0</v>
      </c>
      <c r="AD2500" s="28">
        <f>+SUMIF('Input Sheet'!$S:$S,$AL2500,'Input Sheet'!H:H)</f>
        <v>0</v>
      </c>
      <c r="AE2500" s="28">
        <f>+SUMIF('Input Sheet'!$S:$S,$AL2500,'Input Sheet'!I:I)</f>
        <v>0</v>
      </c>
      <c r="AF2500" s="28">
        <f>+SUMIF('Input Sheet'!$S:$S,$AL2500,'Input Sheet'!J:J)</f>
        <v>0</v>
      </c>
      <c r="AG2500" s="28">
        <f>+SUMIF('Input Sheet'!$S:$S,$AL2500,'Input Sheet'!K:K)</f>
        <v>0</v>
      </c>
      <c r="AH2500" s="28">
        <f>+SUMIF('Input Sheet'!$S:$S,$AL2500,'Input Sheet'!L:L)</f>
        <v>0</v>
      </c>
      <c r="AI2500" s="28">
        <f>+SUMIF('Input Sheet'!$S:$S,$AL2500,'Input Sheet'!M:M)</f>
        <v>0</v>
      </c>
      <c r="AJ2500" s="28">
        <f>+SUMIF('Input Sheet'!$S:$S,$AL2500,'Input Sheet'!N:N)</f>
        <v>0</v>
      </c>
      <c r="AK2500" s="28"/>
      <c r="AL2500" s="27" t="str">
        <f t="shared" si="198"/>
        <v>200-4290</v>
      </c>
      <c r="AM2500" s="34" t="str">
        <f t="shared" ref="AM2500:AM2563" si="199">H2500</f>
        <v>New Vehicle</v>
      </c>
      <c r="AN2500" s="34" t="str">
        <f t="shared" ref="AN2500:AN2563" si="200">J2500</f>
        <v>New VehicleRetail Gross p.u.</v>
      </c>
      <c r="AO2500" s="35"/>
      <c r="AP2500" s="35"/>
      <c r="AQ2500" s="35"/>
    </row>
    <row r="2501" spans="1:43" x14ac:dyDescent="0.25">
      <c r="A2501" s="27" t="s">
        <v>103</v>
      </c>
      <c r="B2501" s="27" t="s">
        <v>104</v>
      </c>
      <c r="C2501" s="27" t="s">
        <v>663</v>
      </c>
      <c r="D2501" s="27" t="s">
        <v>806</v>
      </c>
      <c r="E2501" s="27" t="s">
        <v>664</v>
      </c>
      <c r="F2501" s="27" t="s">
        <v>795</v>
      </c>
      <c r="G2501" s="27" t="s">
        <v>796</v>
      </c>
      <c r="H2501" s="34" t="s">
        <v>789</v>
      </c>
      <c r="I2501" s="34" t="s">
        <v>797</v>
      </c>
      <c r="J2501" s="34" t="str">
        <f t="shared" si="196"/>
        <v>New VehicleRetail Gross p.u.</v>
      </c>
      <c r="K2501" s="34" t="str">
        <f t="shared" si="197"/>
        <v>400New Vehicle Cost of Sales - Toyota</v>
      </c>
      <c r="L2501" s="28">
        <f>+SUMIF('TB 4-24'!M:M,$AL2501,'TB 4-24'!G:G)</f>
        <v>0</v>
      </c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>
        <f>+SUMIF('Input Sheet'!$S:$S,$AL2501,'Input Sheet'!C:C)</f>
        <v>0</v>
      </c>
      <c r="Z2501" s="28">
        <f>+SUMIF('Input Sheet'!$S:$S,$AL2501,'Input Sheet'!D:D)</f>
        <v>0</v>
      </c>
      <c r="AA2501" s="28">
        <f>+SUMIF('Input Sheet'!$S:$S,$AL2501,'Input Sheet'!E:E)</f>
        <v>0</v>
      </c>
      <c r="AB2501" s="28">
        <f>+SUMIF('Input Sheet'!$S:$S,$AL2501,'Input Sheet'!F:F)</f>
        <v>0</v>
      </c>
      <c r="AC2501" s="28">
        <f>+SUMIF('Input Sheet'!$S:$S,$AL2501,'Input Sheet'!G:G)</f>
        <v>0</v>
      </c>
      <c r="AD2501" s="28">
        <f>+SUMIF('Input Sheet'!$S:$S,$AL2501,'Input Sheet'!H:H)</f>
        <v>0</v>
      </c>
      <c r="AE2501" s="28">
        <f>+SUMIF('Input Sheet'!$S:$S,$AL2501,'Input Sheet'!I:I)</f>
        <v>0</v>
      </c>
      <c r="AF2501" s="28">
        <f>+SUMIF('Input Sheet'!$S:$S,$AL2501,'Input Sheet'!J:J)</f>
        <v>0</v>
      </c>
      <c r="AG2501" s="28">
        <f>+SUMIF('Input Sheet'!$S:$S,$AL2501,'Input Sheet'!K:K)</f>
        <v>0</v>
      </c>
      <c r="AH2501" s="28">
        <f>+SUMIF('Input Sheet'!$S:$S,$AL2501,'Input Sheet'!L:L)</f>
        <v>0</v>
      </c>
      <c r="AI2501" s="28">
        <f>+SUMIF('Input Sheet'!$S:$S,$AL2501,'Input Sheet'!M:M)</f>
        <v>0</v>
      </c>
      <c r="AJ2501" s="28">
        <f>+SUMIF('Input Sheet'!$S:$S,$AL2501,'Input Sheet'!N:N)</f>
        <v>0</v>
      </c>
      <c r="AK2501" s="28"/>
      <c r="AL2501" s="27" t="str">
        <f t="shared" si="198"/>
        <v>400-4290</v>
      </c>
      <c r="AM2501" s="34" t="str">
        <f t="shared" si="199"/>
        <v>New Vehicle</v>
      </c>
      <c r="AN2501" s="34" t="str">
        <f t="shared" si="200"/>
        <v>New VehicleRetail Gross p.u.</v>
      </c>
      <c r="AO2501" s="35"/>
      <c r="AP2501" s="35"/>
      <c r="AQ2501" s="35"/>
    </row>
    <row r="2502" spans="1:43" x14ac:dyDescent="0.25">
      <c r="A2502" s="27" t="s">
        <v>103</v>
      </c>
      <c r="B2502" s="27" t="s">
        <v>104</v>
      </c>
      <c r="C2502" s="27" t="s">
        <v>671</v>
      </c>
      <c r="D2502" s="27" t="s">
        <v>806</v>
      </c>
      <c r="E2502" s="27" t="s">
        <v>672</v>
      </c>
      <c r="F2502" s="27" t="s">
        <v>795</v>
      </c>
      <c r="G2502" s="27" t="s">
        <v>796</v>
      </c>
      <c r="H2502" s="34" t="s">
        <v>789</v>
      </c>
      <c r="I2502" s="34" t="s">
        <v>797</v>
      </c>
      <c r="J2502" s="34" t="str">
        <f t="shared" si="196"/>
        <v>New VehicleRetail Gross p.u.</v>
      </c>
      <c r="K2502" s="34" t="str">
        <f t="shared" si="197"/>
        <v>300New Vehicle Cost of Sales - Toyota</v>
      </c>
      <c r="L2502" s="28">
        <f>+SUMIF('TB 4-24'!M:M,$AL2502,'TB 4-24'!G:G)</f>
        <v>0</v>
      </c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>
        <f>+SUMIF('Input Sheet'!$S:$S,$AL2502,'Input Sheet'!C:C)</f>
        <v>0</v>
      </c>
      <c r="Z2502" s="28">
        <f>+SUMIF('Input Sheet'!$S:$S,$AL2502,'Input Sheet'!D:D)</f>
        <v>0</v>
      </c>
      <c r="AA2502" s="28">
        <f>+SUMIF('Input Sheet'!$S:$S,$AL2502,'Input Sheet'!E:E)</f>
        <v>0</v>
      </c>
      <c r="AB2502" s="28">
        <f>+SUMIF('Input Sheet'!$S:$S,$AL2502,'Input Sheet'!F:F)</f>
        <v>0</v>
      </c>
      <c r="AC2502" s="28">
        <f>+SUMIF('Input Sheet'!$S:$S,$AL2502,'Input Sheet'!G:G)</f>
        <v>0</v>
      </c>
      <c r="AD2502" s="28">
        <f>+SUMIF('Input Sheet'!$S:$S,$AL2502,'Input Sheet'!H:H)</f>
        <v>0</v>
      </c>
      <c r="AE2502" s="28">
        <f>+SUMIF('Input Sheet'!$S:$S,$AL2502,'Input Sheet'!I:I)</f>
        <v>0</v>
      </c>
      <c r="AF2502" s="28">
        <f>+SUMIF('Input Sheet'!$S:$S,$AL2502,'Input Sheet'!J:J)</f>
        <v>0</v>
      </c>
      <c r="AG2502" s="28">
        <f>+SUMIF('Input Sheet'!$S:$S,$AL2502,'Input Sheet'!K:K)</f>
        <v>0</v>
      </c>
      <c r="AH2502" s="28">
        <f>+SUMIF('Input Sheet'!$S:$S,$AL2502,'Input Sheet'!L:L)</f>
        <v>0</v>
      </c>
      <c r="AI2502" s="28">
        <f>+SUMIF('Input Sheet'!$S:$S,$AL2502,'Input Sheet'!M:M)</f>
        <v>0</v>
      </c>
      <c r="AJ2502" s="28">
        <f>+SUMIF('Input Sheet'!$S:$S,$AL2502,'Input Sheet'!N:N)</f>
        <v>0</v>
      </c>
      <c r="AK2502" s="28"/>
      <c r="AL2502" s="27" t="str">
        <f t="shared" si="198"/>
        <v>300-4290</v>
      </c>
      <c r="AM2502" s="34" t="str">
        <f t="shared" si="199"/>
        <v>New Vehicle</v>
      </c>
      <c r="AN2502" s="34" t="str">
        <f t="shared" si="200"/>
        <v>New VehicleRetail Gross p.u.</v>
      </c>
      <c r="AO2502" s="35"/>
      <c r="AP2502" s="35"/>
      <c r="AQ2502" s="35"/>
    </row>
    <row r="2503" spans="1:43" x14ac:dyDescent="0.25">
      <c r="A2503" s="27" t="s">
        <v>103</v>
      </c>
      <c r="B2503" s="27" t="s">
        <v>104</v>
      </c>
      <c r="C2503" s="27" t="s">
        <v>104</v>
      </c>
      <c r="D2503" s="27" t="s">
        <v>806</v>
      </c>
      <c r="E2503" s="27" t="s">
        <v>677</v>
      </c>
      <c r="F2503" s="27" t="s">
        <v>795</v>
      </c>
      <c r="G2503" s="27" t="s">
        <v>796</v>
      </c>
      <c r="H2503" s="34" t="s">
        <v>789</v>
      </c>
      <c r="I2503" s="34" t="s">
        <v>797</v>
      </c>
      <c r="J2503" s="34" t="str">
        <f t="shared" si="196"/>
        <v>New VehicleRetail Gross p.u.</v>
      </c>
      <c r="K2503" s="34" t="str">
        <f t="shared" si="197"/>
        <v>100New Vehicle Cost of Sales - Toyota</v>
      </c>
      <c r="L2503" s="28">
        <f>+SUMIF('TB 4-24'!M:M,$AL2503,'TB 4-24'!G:G)</f>
        <v>0</v>
      </c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>
        <f>+SUMIF('Input Sheet'!$S:$S,$AL2503,'Input Sheet'!C:C)</f>
        <v>0</v>
      </c>
      <c r="Z2503" s="28">
        <f>+SUMIF('Input Sheet'!$S:$S,$AL2503,'Input Sheet'!D:D)</f>
        <v>0</v>
      </c>
      <c r="AA2503" s="28">
        <f>+SUMIF('Input Sheet'!$S:$S,$AL2503,'Input Sheet'!E:E)</f>
        <v>0</v>
      </c>
      <c r="AB2503" s="28">
        <f>+SUMIF('Input Sheet'!$S:$S,$AL2503,'Input Sheet'!F:F)</f>
        <v>0</v>
      </c>
      <c r="AC2503" s="28">
        <f>+SUMIF('Input Sheet'!$S:$S,$AL2503,'Input Sheet'!G:G)</f>
        <v>0</v>
      </c>
      <c r="AD2503" s="28">
        <f>+SUMIF('Input Sheet'!$S:$S,$AL2503,'Input Sheet'!H:H)</f>
        <v>0</v>
      </c>
      <c r="AE2503" s="28">
        <f>+SUMIF('Input Sheet'!$S:$S,$AL2503,'Input Sheet'!I:I)</f>
        <v>0</v>
      </c>
      <c r="AF2503" s="28">
        <f>+SUMIF('Input Sheet'!$S:$S,$AL2503,'Input Sheet'!J:J)</f>
        <v>0</v>
      </c>
      <c r="AG2503" s="28">
        <f>+SUMIF('Input Sheet'!$S:$S,$AL2503,'Input Sheet'!K:K)</f>
        <v>0</v>
      </c>
      <c r="AH2503" s="28">
        <f>+SUMIF('Input Sheet'!$S:$S,$AL2503,'Input Sheet'!L:L)</f>
        <v>0</v>
      </c>
      <c r="AI2503" s="28">
        <f>+SUMIF('Input Sheet'!$S:$S,$AL2503,'Input Sheet'!M:M)</f>
        <v>0</v>
      </c>
      <c r="AJ2503" s="28">
        <f>+SUMIF('Input Sheet'!$S:$S,$AL2503,'Input Sheet'!N:N)</f>
        <v>0</v>
      </c>
      <c r="AK2503" s="28"/>
      <c r="AL2503" s="27" t="str">
        <f t="shared" si="198"/>
        <v>100-4290</v>
      </c>
      <c r="AM2503" s="34" t="str">
        <f t="shared" si="199"/>
        <v>New Vehicle</v>
      </c>
      <c r="AN2503" s="34" t="str">
        <f t="shared" si="200"/>
        <v>New VehicleRetail Gross p.u.</v>
      </c>
      <c r="AO2503" s="35"/>
      <c r="AP2503" s="35"/>
      <c r="AQ2503" s="35"/>
    </row>
    <row r="2504" spans="1:43" x14ac:dyDescent="0.25">
      <c r="A2504" s="27" t="s">
        <v>103</v>
      </c>
      <c r="B2504" s="27" t="s">
        <v>104</v>
      </c>
      <c r="C2504" s="27" t="s">
        <v>657</v>
      </c>
      <c r="D2504" s="27" t="s">
        <v>372</v>
      </c>
      <c r="E2504" s="27" t="s">
        <v>660</v>
      </c>
      <c r="F2504" s="27" t="s">
        <v>807</v>
      </c>
      <c r="G2504" s="27" t="s">
        <v>808</v>
      </c>
      <c r="H2504" s="34" t="s">
        <v>789</v>
      </c>
      <c r="I2504" s="34" t="s">
        <v>809</v>
      </c>
      <c r="J2504" s="34" t="str">
        <f t="shared" si="196"/>
        <v>New VehicleDirect Delivery Fees (net)</v>
      </c>
      <c r="K2504" s="34" t="str">
        <f t="shared" si="197"/>
        <v>200NV Direct Delivery Fees (net) - Toyota</v>
      </c>
      <c r="L2504" s="28">
        <f>+SUMIF('TB 4-24'!M:M,$AL2504,'TB 4-24'!G:G)</f>
        <v>0</v>
      </c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>
        <f>+SUMIF('Input Sheet'!$S:$S,$AL2504,'Input Sheet'!C:C)</f>
        <v>0</v>
      </c>
      <c r="Z2504" s="28">
        <f>+SUMIF('Input Sheet'!$S:$S,$AL2504,'Input Sheet'!D:D)</f>
        <v>0</v>
      </c>
      <c r="AA2504" s="28">
        <f>+SUMIF('Input Sheet'!$S:$S,$AL2504,'Input Sheet'!E:E)</f>
        <v>0</v>
      </c>
      <c r="AB2504" s="28">
        <f>+SUMIF('Input Sheet'!$S:$S,$AL2504,'Input Sheet'!F:F)</f>
        <v>0</v>
      </c>
      <c r="AC2504" s="28">
        <f>+SUMIF('Input Sheet'!$S:$S,$AL2504,'Input Sheet'!G:G)</f>
        <v>0</v>
      </c>
      <c r="AD2504" s="28">
        <f>+SUMIF('Input Sheet'!$S:$S,$AL2504,'Input Sheet'!H:H)</f>
        <v>0</v>
      </c>
      <c r="AE2504" s="28">
        <f>+SUMIF('Input Sheet'!$S:$S,$AL2504,'Input Sheet'!I:I)</f>
        <v>0</v>
      </c>
      <c r="AF2504" s="28">
        <f>+SUMIF('Input Sheet'!$S:$S,$AL2504,'Input Sheet'!J:J)</f>
        <v>0</v>
      </c>
      <c r="AG2504" s="28">
        <f>+SUMIF('Input Sheet'!$S:$S,$AL2504,'Input Sheet'!K:K)</f>
        <v>0</v>
      </c>
      <c r="AH2504" s="28">
        <f>+SUMIF('Input Sheet'!$S:$S,$AL2504,'Input Sheet'!L:L)</f>
        <v>0</v>
      </c>
      <c r="AI2504" s="28">
        <f>+SUMIF('Input Sheet'!$S:$S,$AL2504,'Input Sheet'!M:M)</f>
        <v>0</v>
      </c>
      <c r="AJ2504" s="28">
        <f>+SUMIF('Input Sheet'!$S:$S,$AL2504,'Input Sheet'!N:N)</f>
        <v>0</v>
      </c>
      <c r="AK2504" s="28"/>
      <c r="AL2504" s="27" t="str">
        <f t="shared" si="198"/>
        <v>200-3060</v>
      </c>
      <c r="AM2504" s="34" t="str">
        <f t="shared" si="199"/>
        <v>New Vehicle</v>
      </c>
      <c r="AN2504" s="34" t="str">
        <f t="shared" si="200"/>
        <v>New VehicleDirect Delivery Fees (net)</v>
      </c>
      <c r="AO2504" s="35"/>
      <c r="AP2504" s="35"/>
      <c r="AQ2504" s="35"/>
    </row>
    <row r="2505" spans="1:43" x14ac:dyDescent="0.25">
      <c r="A2505" s="27" t="s">
        <v>103</v>
      </c>
      <c r="B2505" s="27" t="s">
        <v>104</v>
      </c>
      <c r="C2505" s="27" t="s">
        <v>663</v>
      </c>
      <c r="D2505" s="27" t="s">
        <v>372</v>
      </c>
      <c r="E2505" s="27" t="s">
        <v>664</v>
      </c>
      <c r="F2505" s="27" t="s">
        <v>807</v>
      </c>
      <c r="G2505" s="27" t="s">
        <v>808</v>
      </c>
      <c r="H2505" s="34" t="s">
        <v>789</v>
      </c>
      <c r="I2505" s="34" t="s">
        <v>809</v>
      </c>
      <c r="J2505" s="34" t="str">
        <f t="shared" si="196"/>
        <v>New VehicleDirect Delivery Fees (net)</v>
      </c>
      <c r="K2505" s="34" t="str">
        <f t="shared" si="197"/>
        <v>400NV Direct Delivery Fees (net) - Toyota</v>
      </c>
      <c r="L2505" s="28">
        <f>+SUMIF('TB 4-24'!M:M,$AL2505,'TB 4-24'!G:G)</f>
        <v>0</v>
      </c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>
        <f>+SUMIF('Input Sheet'!$S:$S,$AL2505,'Input Sheet'!C:C)</f>
        <v>0</v>
      </c>
      <c r="Z2505" s="28">
        <f>+SUMIF('Input Sheet'!$S:$S,$AL2505,'Input Sheet'!D:D)</f>
        <v>0</v>
      </c>
      <c r="AA2505" s="28">
        <f>+SUMIF('Input Sheet'!$S:$S,$AL2505,'Input Sheet'!E:E)</f>
        <v>0</v>
      </c>
      <c r="AB2505" s="28">
        <f>+SUMIF('Input Sheet'!$S:$S,$AL2505,'Input Sheet'!F:F)</f>
        <v>0</v>
      </c>
      <c r="AC2505" s="28">
        <f>+SUMIF('Input Sheet'!$S:$S,$AL2505,'Input Sheet'!G:G)</f>
        <v>0</v>
      </c>
      <c r="AD2505" s="28">
        <f>+SUMIF('Input Sheet'!$S:$S,$AL2505,'Input Sheet'!H:H)</f>
        <v>0</v>
      </c>
      <c r="AE2505" s="28">
        <f>+SUMIF('Input Sheet'!$S:$S,$AL2505,'Input Sheet'!I:I)</f>
        <v>0</v>
      </c>
      <c r="AF2505" s="28">
        <f>+SUMIF('Input Sheet'!$S:$S,$AL2505,'Input Sheet'!J:J)</f>
        <v>0</v>
      </c>
      <c r="AG2505" s="28">
        <f>+SUMIF('Input Sheet'!$S:$S,$AL2505,'Input Sheet'!K:K)</f>
        <v>0</v>
      </c>
      <c r="AH2505" s="28">
        <f>+SUMIF('Input Sheet'!$S:$S,$AL2505,'Input Sheet'!L:L)</f>
        <v>0</v>
      </c>
      <c r="AI2505" s="28">
        <f>+SUMIF('Input Sheet'!$S:$S,$AL2505,'Input Sheet'!M:M)</f>
        <v>0</v>
      </c>
      <c r="AJ2505" s="28">
        <f>+SUMIF('Input Sheet'!$S:$S,$AL2505,'Input Sheet'!N:N)</f>
        <v>0</v>
      </c>
      <c r="AK2505" s="28"/>
      <c r="AL2505" s="27" t="str">
        <f t="shared" si="198"/>
        <v>400-3060</v>
      </c>
      <c r="AM2505" s="34" t="str">
        <f t="shared" si="199"/>
        <v>New Vehicle</v>
      </c>
      <c r="AN2505" s="34" t="str">
        <f t="shared" si="200"/>
        <v>New VehicleDirect Delivery Fees (net)</v>
      </c>
      <c r="AO2505" s="35"/>
      <c r="AP2505" s="35"/>
      <c r="AQ2505" s="35"/>
    </row>
    <row r="2506" spans="1:43" x14ac:dyDescent="0.25">
      <c r="A2506" s="27" t="s">
        <v>103</v>
      </c>
      <c r="B2506" s="27" t="s">
        <v>104</v>
      </c>
      <c r="C2506" s="27" t="s">
        <v>663</v>
      </c>
      <c r="D2506" s="27" t="s">
        <v>372</v>
      </c>
      <c r="E2506" s="27" t="s">
        <v>665</v>
      </c>
      <c r="F2506" s="27" t="s">
        <v>807</v>
      </c>
      <c r="G2506" s="27" t="s">
        <v>808</v>
      </c>
      <c r="H2506" s="34" t="s">
        <v>789</v>
      </c>
      <c r="I2506" s="34" t="s">
        <v>809</v>
      </c>
      <c r="J2506" s="34" t="str">
        <f t="shared" si="196"/>
        <v>New VehicleDirect Delivery Fees (net)</v>
      </c>
      <c r="K2506" s="34" t="str">
        <f t="shared" si="197"/>
        <v>410NV Direct Delivery Fees (net) - Toyota</v>
      </c>
      <c r="L2506" s="28">
        <f>+SUMIF('TB 4-24'!M:M,$AL2506,'TB 4-24'!G:G)</f>
        <v>0</v>
      </c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>
        <f>+SUMIF('Input Sheet'!$S:$S,$AL2506,'Input Sheet'!C:C)</f>
        <v>0</v>
      </c>
      <c r="Z2506" s="28">
        <f>+SUMIF('Input Sheet'!$S:$S,$AL2506,'Input Sheet'!D:D)</f>
        <v>0</v>
      </c>
      <c r="AA2506" s="28">
        <f>+SUMIF('Input Sheet'!$S:$S,$AL2506,'Input Sheet'!E:E)</f>
        <v>0</v>
      </c>
      <c r="AB2506" s="28">
        <f>+SUMIF('Input Sheet'!$S:$S,$AL2506,'Input Sheet'!F:F)</f>
        <v>0</v>
      </c>
      <c r="AC2506" s="28">
        <f>+SUMIF('Input Sheet'!$S:$S,$AL2506,'Input Sheet'!G:G)</f>
        <v>0</v>
      </c>
      <c r="AD2506" s="28">
        <f>+SUMIF('Input Sheet'!$S:$S,$AL2506,'Input Sheet'!H:H)</f>
        <v>0</v>
      </c>
      <c r="AE2506" s="28">
        <f>+SUMIF('Input Sheet'!$S:$S,$AL2506,'Input Sheet'!I:I)</f>
        <v>0</v>
      </c>
      <c r="AF2506" s="28">
        <f>+SUMIF('Input Sheet'!$S:$S,$AL2506,'Input Sheet'!J:J)</f>
        <v>0</v>
      </c>
      <c r="AG2506" s="28">
        <f>+SUMIF('Input Sheet'!$S:$S,$AL2506,'Input Sheet'!K:K)</f>
        <v>0</v>
      </c>
      <c r="AH2506" s="28">
        <f>+SUMIF('Input Sheet'!$S:$S,$AL2506,'Input Sheet'!L:L)</f>
        <v>0</v>
      </c>
      <c r="AI2506" s="28">
        <f>+SUMIF('Input Sheet'!$S:$S,$AL2506,'Input Sheet'!M:M)</f>
        <v>0</v>
      </c>
      <c r="AJ2506" s="28">
        <f>+SUMIF('Input Sheet'!$S:$S,$AL2506,'Input Sheet'!N:N)</f>
        <v>0</v>
      </c>
      <c r="AK2506" s="28"/>
      <c r="AL2506" s="27" t="str">
        <f t="shared" si="198"/>
        <v>410-3060</v>
      </c>
      <c r="AM2506" s="34" t="str">
        <f t="shared" si="199"/>
        <v>New Vehicle</v>
      </c>
      <c r="AN2506" s="34" t="str">
        <f t="shared" si="200"/>
        <v>New VehicleDirect Delivery Fees (net)</v>
      </c>
      <c r="AO2506" s="35"/>
      <c r="AP2506" s="35"/>
      <c r="AQ2506" s="35"/>
    </row>
    <row r="2507" spans="1:43" x14ac:dyDescent="0.25">
      <c r="A2507" s="27" t="s">
        <v>103</v>
      </c>
      <c r="B2507" s="27" t="s">
        <v>104</v>
      </c>
      <c r="C2507" s="27" t="s">
        <v>671</v>
      </c>
      <c r="D2507" s="27" t="s">
        <v>372</v>
      </c>
      <c r="E2507" s="27" t="s">
        <v>672</v>
      </c>
      <c r="F2507" s="27" t="s">
        <v>807</v>
      </c>
      <c r="G2507" s="27" t="s">
        <v>808</v>
      </c>
      <c r="H2507" s="34" t="s">
        <v>789</v>
      </c>
      <c r="I2507" s="34" t="s">
        <v>809</v>
      </c>
      <c r="J2507" s="34" t="str">
        <f t="shared" si="196"/>
        <v>New VehicleDirect Delivery Fees (net)</v>
      </c>
      <c r="K2507" s="34" t="str">
        <f t="shared" si="197"/>
        <v>300NV Direct Delivery Fees (net) - Toyota</v>
      </c>
      <c r="L2507" s="28">
        <f>+SUMIF('TB 4-24'!M:M,$AL2507,'TB 4-24'!G:G)</f>
        <v>0</v>
      </c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>
        <f>+SUMIF('Input Sheet'!$S:$S,$AL2507,'Input Sheet'!C:C)</f>
        <v>0</v>
      </c>
      <c r="Z2507" s="28">
        <f>+SUMIF('Input Sheet'!$S:$S,$AL2507,'Input Sheet'!D:D)</f>
        <v>0</v>
      </c>
      <c r="AA2507" s="28">
        <f>+SUMIF('Input Sheet'!$S:$S,$AL2507,'Input Sheet'!E:E)</f>
        <v>0</v>
      </c>
      <c r="AB2507" s="28">
        <f>+SUMIF('Input Sheet'!$S:$S,$AL2507,'Input Sheet'!F:F)</f>
        <v>0</v>
      </c>
      <c r="AC2507" s="28">
        <f>+SUMIF('Input Sheet'!$S:$S,$AL2507,'Input Sheet'!G:G)</f>
        <v>0</v>
      </c>
      <c r="AD2507" s="28">
        <f>+SUMIF('Input Sheet'!$S:$S,$AL2507,'Input Sheet'!H:H)</f>
        <v>0</v>
      </c>
      <c r="AE2507" s="28">
        <f>+SUMIF('Input Sheet'!$S:$S,$AL2507,'Input Sheet'!I:I)</f>
        <v>0</v>
      </c>
      <c r="AF2507" s="28">
        <f>+SUMIF('Input Sheet'!$S:$S,$AL2507,'Input Sheet'!J:J)</f>
        <v>0</v>
      </c>
      <c r="AG2507" s="28">
        <f>+SUMIF('Input Sheet'!$S:$S,$AL2507,'Input Sheet'!K:K)</f>
        <v>0</v>
      </c>
      <c r="AH2507" s="28">
        <f>+SUMIF('Input Sheet'!$S:$S,$AL2507,'Input Sheet'!L:L)</f>
        <v>0</v>
      </c>
      <c r="AI2507" s="28">
        <f>+SUMIF('Input Sheet'!$S:$S,$AL2507,'Input Sheet'!M:M)</f>
        <v>0</v>
      </c>
      <c r="AJ2507" s="28">
        <f>+SUMIF('Input Sheet'!$S:$S,$AL2507,'Input Sheet'!N:N)</f>
        <v>0</v>
      </c>
      <c r="AK2507" s="28"/>
      <c r="AL2507" s="27" t="str">
        <f t="shared" si="198"/>
        <v>300-3060</v>
      </c>
      <c r="AM2507" s="34" t="str">
        <f t="shared" si="199"/>
        <v>New Vehicle</v>
      </c>
      <c r="AN2507" s="34" t="str">
        <f t="shared" si="200"/>
        <v>New VehicleDirect Delivery Fees (net)</v>
      </c>
      <c r="AO2507" s="35"/>
      <c r="AP2507" s="35"/>
      <c r="AQ2507" s="35"/>
    </row>
    <row r="2508" spans="1:43" x14ac:dyDescent="0.25">
      <c r="A2508" s="27" t="s">
        <v>103</v>
      </c>
      <c r="B2508" s="27" t="s">
        <v>104</v>
      </c>
      <c r="C2508" s="27" t="s">
        <v>671</v>
      </c>
      <c r="D2508" s="27" t="s">
        <v>372</v>
      </c>
      <c r="E2508" s="27" t="s">
        <v>673</v>
      </c>
      <c r="F2508" s="27" t="s">
        <v>807</v>
      </c>
      <c r="G2508" s="27" t="s">
        <v>808</v>
      </c>
      <c r="H2508" s="34" t="s">
        <v>789</v>
      </c>
      <c r="I2508" s="34" t="s">
        <v>809</v>
      </c>
      <c r="J2508" s="34" t="str">
        <f t="shared" si="196"/>
        <v>New VehicleDirect Delivery Fees (net)</v>
      </c>
      <c r="K2508" s="34" t="str">
        <f t="shared" si="197"/>
        <v>310NV Direct Delivery Fees (net) - Toyota</v>
      </c>
      <c r="L2508" s="28">
        <f>+SUMIF('TB 4-24'!M:M,$AL2508,'TB 4-24'!G:G)</f>
        <v>0</v>
      </c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>
        <f>+SUMIF('Input Sheet'!$S:$S,$AL2508,'Input Sheet'!C:C)</f>
        <v>0</v>
      </c>
      <c r="Z2508" s="28">
        <f>+SUMIF('Input Sheet'!$S:$S,$AL2508,'Input Sheet'!D:D)</f>
        <v>0</v>
      </c>
      <c r="AA2508" s="28">
        <f>+SUMIF('Input Sheet'!$S:$S,$AL2508,'Input Sheet'!E:E)</f>
        <v>0</v>
      </c>
      <c r="AB2508" s="28">
        <f>+SUMIF('Input Sheet'!$S:$S,$AL2508,'Input Sheet'!F:F)</f>
        <v>0</v>
      </c>
      <c r="AC2508" s="28">
        <f>+SUMIF('Input Sheet'!$S:$S,$AL2508,'Input Sheet'!G:G)</f>
        <v>0</v>
      </c>
      <c r="AD2508" s="28">
        <f>+SUMIF('Input Sheet'!$S:$S,$AL2508,'Input Sheet'!H:H)</f>
        <v>0</v>
      </c>
      <c r="AE2508" s="28">
        <f>+SUMIF('Input Sheet'!$S:$S,$AL2508,'Input Sheet'!I:I)</f>
        <v>0</v>
      </c>
      <c r="AF2508" s="28">
        <f>+SUMIF('Input Sheet'!$S:$S,$AL2508,'Input Sheet'!J:J)</f>
        <v>0</v>
      </c>
      <c r="AG2508" s="28">
        <f>+SUMIF('Input Sheet'!$S:$S,$AL2508,'Input Sheet'!K:K)</f>
        <v>0</v>
      </c>
      <c r="AH2508" s="28">
        <f>+SUMIF('Input Sheet'!$S:$S,$AL2508,'Input Sheet'!L:L)</f>
        <v>0</v>
      </c>
      <c r="AI2508" s="28">
        <f>+SUMIF('Input Sheet'!$S:$S,$AL2508,'Input Sheet'!M:M)</f>
        <v>0</v>
      </c>
      <c r="AJ2508" s="28">
        <f>+SUMIF('Input Sheet'!$S:$S,$AL2508,'Input Sheet'!N:N)</f>
        <v>0</v>
      </c>
      <c r="AK2508" s="28"/>
      <c r="AL2508" s="27" t="str">
        <f t="shared" si="198"/>
        <v>310-3060</v>
      </c>
      <c r="AM2508" s="34" t="str">
        <f t="shared" si="199"/>
        <v>New Vehicle</v>
      </c>
      <c r="AN2508" s="34" t="str">
        <f t="shared" si="200"/>
        <v>New VehicleDirect Delivery Fees (net)</v>
      </c>
      <c r="AO2508" s="35"/>
      <c r="AP2508" s="35"/>
      <c r="AQ2508" s="35"/>
    </row>
    <row r="2509" spans="1:43" x14ac:dyDescent="0.25">
      <c r="A2509" s="27" t="s">
        <v>103</v>
      </c>
      <c r="B2509" s="27" t="s">
        <v>104</v>
      </c>
      <c r="C2509" s="27" t="s">
        <v>104</v>
      </c>
      <c r="D2509" s="27" t="s">
        <v>372</v>
      </c>
      <c r="E2509" s="27" t="s">
        <v>677</v>
      </c>
      <c r="F2509" s="27" t="s">
        <v>807</v>
      </c>
      <c r="G2509" s="27" t="s">
        <v>808</v>
      </c>
      <c r="H2509" s="34" t="s">
        <v>789</v>
      </c>
      <c r="I2509" s="34" t="s">
        <v>809</v>
      </c>
      <c r="J2509" s="34" t="str">
        <f t="shared" si="196"/>
        <v>New VehicleDirect Delivery Fees (net)</v>
      </c>
      <c r="K2509" s="34" t="str">
        <f t="shared" si="197"/>
        <v>100NV Direct Delivery Fees (net) - Toyota</v>
      </c>
      <c r="L2509" s="28">
        <f>+SUMIF('TB 4-24'!M:M,$AL2509,'TB 4-24'!G:G)</f>
        <v>0</v>
      </c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>
        <f>+SUMIF('Input Sheet'!$S:$S,$AL2509,'Input Sheet'!C:C)</f>
        <v>0</v>
      </c>
      <c r="Z2509" s="28">
        <f>+SUMIF('Input Sheet'!$S:$S,$AL2509,'Input Sheet'!D:D)</f>
        <v>0</v>
      </c>
      <c r="AA2509" s="28">
        <f>+SUMIF('Input Sheet'!$S:$S,$AL2509,'Input Sheet'!E:E)</f>
        <v>0</v>
      </c>
      <c r="AB2509" s="28">
        <f>+SUMIF('Input Sheet'!$S:$S,$AL2509,'Input Sheet'!F:F)</f>
        <v>0</v>
      </c>
      <c r="AC2509" s="28">
        <f>+SUMIF('Input Sheet'!$S:$S,$AL2509,'Input Sheet'!G:G)</f>
        <v>0</v>
      </c>
      <c r="AD2509" s="28">
        <f>+SUMIF('Input Sheet'!$S:$S,$AL2509,'Input Sheet'!H:H)</f>
        <v>0</v>
      </c>
      <c r="AE2509" s="28">
        <f>+SUMIF('Input Sheet'!$S:$S,$AL2509,'Input Sheet'!I:I)</f>
        <v>0</v>
      </c>
      <c r="AF2509" s="28">
        <f>+SUMIF('Input Sheet'!$S:$S,$AL2509,'Input Sheet'!J:J)</f>
        <v>0</v>
      </c>
      <c r="AG2509" s="28">
        <f>+SUMIF('Input Sheet'!$S:$S,$AL2509,'Input Sheet'!K:K)</f>
        <v>0</v>
      </c>
      <c r="AH2509" s="28">
        <f>+SUMIF('Input Sheet'!$S:$S,$AL2509,'Input Sheet'!L:L)</f>
        <v>0</v>
      </c>
      <c r="AI2509" s="28">
        <f>+SUMIF('Input Sheet'!$S:$S,$AL2509,'Input Sheet'!M:M)</f>
        <v>0</v>
      </c>
      <c r="AJ2509" s="28">
        <f>+SUMIF('Input Sheet'!$S:$S,$AL2509,'Input Sheet'!N:N)</f>
        <v>0</v>
      </c>
      <c r="AK2509" s="28"/>
      <c r="AL2509" s="27" t="str">
        <f t="shared" si="198"/>
        <v>100-3060</v>
      </c>
      <c r="AM2509" s="34" t="str">
        <f t="shared" si="199"/>
        <v>New Vehicle</v>
      </c>
      <c r="AN2509" s="34" t="str">
        <f t="shared" si="200"/>
        <v>New VehicleDirect Delivery Fees (net)</v>
      </c>
      <c r="AO2509" s="35"/>
      <c r="AP2509" s="35"/>
      <c r="AQ2509" s="35"/>
    </row>
    <row r="2510" spans="1:43" x14ac:dyDescent="0.25">
      <c r="A2510" s="27" t="s">
        <v>103</v>
      </c>
      <c r="B2510" s="27" t="s">
        <v>104</v>
      </c>
      <c r="C2510" s="27" t="s">
        <v>104</v>
      </c>
      <c r="D2510" s="27" t="s">
        <v>372</v>
      </c>
      <c r="E2510" s="27" t="s">
        <v>649</v>
      </c>
      <c r="F2510" s="27" t="s">
        <v>807</v>
      </c>
      <c r="G2510" s="27" t="s">
        <v>808</v>
      </c>
      <c r="H2510" s="34" t="s">
        <v>789</v>
      </c>
      <c r="I2510" s="34" t="s">
        <v>809</v>
      </c>
      <c r="J2510" s="34" t="str">
        <f t="shared" si="196"/>
        <v>New VehicleDirect Delivery Fees (net)</v>
      </c>
      <c r="K2510" s="34" t="str">
        <f t="shared" si="197"/>
        <v>110NV Direct Delivery Fees (net) - Toyota</v>
      </c>
      <c r="L2510" s="28">
        <f>+SUMIF('TB 4-24'!M:M,$AL2510,'TB 4-24'!G:G)</f>
        <v>0</v>
      </c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>
        <f>+SUMIF('Input Sheet'!$S:$S,$AL2510,'Input Sheet'!C:C)</f>
        <v>0</v>
      </c>
      <c r="Z2510" s="28">
        <f>+SUMIF('Input Sheet'!$S:$S,$AL2510,'Input Sheet'!D:D)</f>
        <v>0</v>
      </c>
      <c r="AA2510" s="28">
        <f>+SUMIF('Input Sheet'!$S:$S,$AL2510,'Input Sheet'!E:E)</f>
        <v>0</v>
      </c>
      <c r="AB2510" s="28">
        <f>+SUMIF('Input Sheet'!$S:$S,$AL2510,'Input Sheet'!F:F)</f>
        <v>0</v>
      </c>
      <c r="AC2510" s="28">
        <f>+SUMIF('Input Sheet'!$S:$S,$AL2510,'Input Sheet'!G:G)</f>
        <v>0</v>
      </c>
      <c r="AD2510" s="28">
        <f>+SUMIF('Input Sheet'!$S:$S,$AL2510,'Input Sheet'!H:H)</f>
        <v>0</v>
      </c>
      <c r="AE2510" s="28">
        <f>+SUMIF('Input Sheet'!$S:$S,$AL2510,'Input Sheet'!I:I)</f>
        <v>0</v>
      </c>
      <c r="AF2510" s="28">
        <f>+SUMIF('Input Sheet'!$S:$S,$AL2510,'Input Sheet'!J:J)</f>
        <v>0</v>
      </c>
      <c r="AG2510" s="28">
        <f>+SUMIF('Input Sheet'!$S:$S,$AL2510,'Input Sheet'!K:K)</f>
        <v>0</v>
      </c>
      <c r="AH2510" s="28">
        <f>+SUMIF('Input Sheet'!$S:$S,$AL2510,'Input Sheet'!L:L)</f>
        <v>0</v>
      </c>
      <c r="AI2510" s="28">
        <f>+SUMIF('Input Sheet'!$S:$S,$AL2510,'Input Sheet'!M:M)</f>
        <v>0</v>
      </c>
      <c r="AJ2510" s="28">
        <f>+SUMIF('Input Sheet'!$S:$S,$AL2510,'Input Sheet'!N:N)</f>
        <v>0</v>
      </c>
      <c r="AK2510" s="28"/>
      <c r="AL2510" s="27" t="str">
        <f t="shared" si="198"/>
        <v>110-3060</v>
      </c>
      <c r="AM2510" s="34" t="str">
        <f t="shared" si="199"/>
        <v>New Vehicle</v>
      </c>
      <c r="AN2510" s="34" t="str">
        <f t="shared" si="200"/>
        <v>New VehicleDirect Delivery Fees (net)</v>
      </c>
      <c r="AO2510" s="35"/>
      <c r="AP2510" s="35"/>
      <c r="AQ2510" s="35"/>
    </row>
    <row r="2511" spans="1:43" x14ac:dyDescent="0.25">
      <c r="A2511" s="27" t="s">
        <v>103</v>
      </c>
      <c r="B2511" s="27" t="s">
        <v>104</v>
      </c>
      <c r="C2511" s="27" t="s">
        <v>657</v>
      </c>
      <c r="D2511" s="27" t="s">
        <v>372</v>
      </c>
      <c r="E2511" s="27" t="s">
        <v>658</v>
      </c>
      <c r="F2511" s="27" t="s">
        <v>807</v>
      </c>
      <c r="G2511" s="27" t="s">
        <v>808</v>
      </c>
      <c r="H2511" s="34" t="s">
        <v>789</v>
      </c>
      <c r="I2511" s="34" t="s">
        <v>809</v>
      </c>
      <c r="J2511" s="34" t="str">
        <f t="shared" si="196"/>
        <v>New VehicleDirect Delivery Fees (net)</v>
      </c>
      <c r="K2511" s="34" t="str">
        <f t="shared" si="197"/>
        <v>210NV Direct Delivery Fees (net) - Toyota</v>
      </c>
      <c r="L2511" s="28">
        <f>+SUMIF('TB 4-24'!M:M,$AL2511,'TB 4-24'!G:G)</f>
        <v>0</v>
      </c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>
        <f>+SUMIF('Input Sheet'!$S:$S,$AL2511,'Input Sheet'!C:C)</f>
        <v>0</v>
      </c>
      <c r="Z2511" s="28">
        <f>+SUMIF('Input Sheet'!$S:$S,$AL2511,'Input Sheet'!D:D)</f>
        <v>0</v>
      </c>
      <c r="AA2511" s="28">
        <f>+SUMIF('Input Sheet'!$S:$S,$AL2511,'Input Sheet'!E:E)</f>
        <v>0</v>
      </c>
      <c r="AB2511" s="28">
        <f>+SUMIF('Input Sheet'!$S:$S,$AL2511,'Input Sheet'!F:F)</f>
        <v>0</v>
      </c>
      <c r="AC2511" s="28">
        <f>+SUMIF('Input Sheet'!$S:$S,$AL2511,'Input Sheet'!G:G)</f>
        <v>0</v>
      </c>
      <c r="AD2511" s="28">
        <f>+SUMIF('Input Sheet'!$S:$S,$AL2511,'Input Sheet'!H:H)</f>
        <v>0</v>
      </c>
      <c r="AE2511" s="28">
        <f>+SUMIF('Input Sheet'!$S:$S,$AL2511,'Input Sheet'!I:I)</f>
        <v>0</v>
      </c>
      <c r="AF2511" s="28">
        <f>+SUMIF('Input Sheet'!$S:$S,$AL2511,'Input Sheet'!J:J)</f>
        <v>0</v>
      </c>
      <c r="AG2511" s="28">
        <f>+SUMIF('Input Sheet'!$S:$S,$AL2511,'Input Sheet'!K:K)</f>
        <v>0</v>
      </c>
      <c r="AH2511" s="28">
        <f>+SUMIF('Input Sheet'!$S:$S,$AL2511,'Input Sheet'!L:L)</f>
        <v>0</v>
      </c>
      <c r="AI2511" s="28">
        <f>+SUMIF('Input Sheet'!$S:$S,$AL2511,'Input Sheet'!M:M)</f>
        <v>0</v>
      </c>
      <c r="AJ2511" s="28">
        <f>+SUMIF('Input Sheet'!$S:$S,$AL2511,'Input Sheet'!N:N)</f>
        <v>0</v>
      </c>
      <c r="AK2511" s="28"/>
      <c r="AL2511" s="27" t="str">
        <f t="shared" si="198"/>
        <v>210-3060</v>
      </c>
      <c r="AM2511" s="34" t="str">
        <f t="shared" si="199"/>
        <v>New Vehicle</v>
      </c>
      <c r="AN2511" s="34" t="str">
        <f t="shared" si="200"/>
        <v>New VehicleDirect Delivery Fees (net)</v>
      </c>
      <c r="AO2511" s="35"/>
      <c r="AP2511" s="35"/>
      <c r="AQ2511" s="35"/>
    </row>
    <row r="2512" spans="1:43" x14ac:dyDescent="0.25">
      <c r="A2512" s="27" t="s">
        <v>103</v>
      </c>
      <c r="B2512" s="27" t="s">
        <v>104</v>
      </c>
      <c r="C2512" s="27" t="s">
        <v>657</v>
      </c>
      <c r="D2512" s="27" t="s">
        <v>375</v>
      </c>
      <c r="E2512" s="27" t="s">
        <v>658</v>
      </c>
      <c r="F2512" s="27" t="s">
        <v>807</v>
      </c>
      <c r="G2512" s="27" t="s">
        <v>808</v>
      </c>
      <c r="H2512" s="34" t="s">
        <v>789</v>
      </c>
      <c r="I2512" s="34" t="s">
        <v>809</v>
      </c>
      <c r="J2512" s="34" t="str">
        <f t="shared" si="196"/>
        <v>New VehicleDirect Delivery Fees (net)</v>
      </c>
      <c r="K2512" s="34" t="str">
        <f t="shared" si="197"/>
        <v>210NV Direct Delivery Fees (net) - Toyota</v>
      </c>
      <c r="L2512" s="28">
        <f>+SUMIF('TB 4-24'!M:M,$AL2512,'TB 4-24'!G:G)</f>
        <v>0</v>
      </c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>
        <f>+SUMIF('Input Sheet'!$S:$S,$AL2512,'Input Sheet'!C:C)</f>
        <v>0</v>
      </c>
      <c r="Z2512" s="28">
        <f>+SUMIF('Input Sheet'!$S:$S,$AL2512,'Input Sheet'!D:D)</f>
        <v>0</v>
      </c>
      <c r="AA2512" s="28">
        <f>+SUMIF('Input Sheet'!$S:$S,$AL2512,'Input Sheet'!E:E)</f>
        <v>0</v>
      </c>
      <c r="AB2512" s="28">
        <f>+SUMIF('Input Sheet'!$S:$S,$AL2512,'Input Sheet'!F:F)</f>
        <v>0</v>
      </c>
      <c r="AC2512" s="28">
        <f>+SUMIF('Input Sheet'!$S:$S,$AL2512,'Input Sheet'!G:G)</f>
        <v>0</v>
      </c>
      <c r="AD2512" s="28">
        <f>+SUMIF('Input Sheet'!$S:$S,$AL2512,'Input Sheet'!H:H)</f>
        <v>0</v>
      </c>
      <c r="AE2512" s="28">
        <f>+SUMIF('Input Sheet'!$S:$S,$AL2512,'Input Sheet'!I:I)</f>
        <v>0</v>
      </c>
      <c r="AF2512" s="28">
        <f>+SUMIF('Input Sheet'!$S:$S,$AL2512,'Input Sheet'!J:J)</f>
        <v>0</v>
      </c>
      <c r="AG2512" s="28">
        <f>+SUMIF('Input Sheet'!$S:$S,$AL2512,'Input Sheet'!K:K)</f>
        <v>0</v>
      </c>
      <c r="AH2512" s="28">
        <f>+SUMIF('Input Sheet'!$S:$S,$AL2512,'Input Sheet'!L:L)</f>
        <v>0</v>
      </c>
      <c r="AI2512" s="28">
        <f>+SUMIF('Input Sheet'!$S:$S,$AL2512,'Input Sheet'!M:M)</f>
        <v>0</v>
      </c>
      <c r="AJ2512" s="28">
        <f>+SUMIF('Input Sheet'!$S:$S,$AL2512,'Input Sheet'!N:N)</f>
        <v>0</v>
      </c>
      <c r="AK2512" s="28"/>
      <c r="AL2512" s="27" t="str">
        <f t="shared" si="198"/>
        <v>210-4060</v>
      </c>
      <c r="AM2512" s="34" t="str">
        <f t="shared" si="199"/>
        <v>New Vehicle</v>
      </c>
      <c r="AN2512" s="34" t="str">
        <f t="shared" si="200"/>
        <v>New VehicleDirect Delivery Fees (net)</v>
      </c>
      <c r="AO2512" s="35"/>
      <c r="AP2512" s="35"/>
      <c r="AQ2512" s="35"/>
    </row>
    <row r="2513" spans="1:43" x14ac:dyDescent="0.25">
      <c r="A2513" s="27" t="s">
        <v>103</v>
      </c>
      <c r="B2513" s="27" t="s">
        <v>104</v>
      </c>
      <c r="C2513" s="27" t="s">
        <v>104</v>
      </c>
      <c r="D2513" s="27" t="s">
        <v>375</v>
      </c>
      <c r="E2513" s="27" t="s">
        <v>649</v>
      </c>
      <c r="F2513" s="27" t="s">
        <v>807</v>
      </c>
      <c r="G2513" s="27" t="s">
        <v>808</v>
      </c>
      <c r="H2513" s="34" t="s">
        <v>789</v>
      </c>
      <c r="I2513" s="34" t="s">
        <v>809</v>
      </c>
      <c r="J2513" s="34" t="str">
        <f t="shared" si="196"/>
        <v>New VehicleDirect Delivery Fees (net)</v>
      </c>
      <c r="K2513" s="34" t="str">
        <f t="shared" si="197"/>
        <v>110NV Direct Delivery Fees (net) - Toyota</v>
      </c>
      <c r="L2513" s="28">
        <f>+SUMIF('TB 4-24'!M:M,$AL2513,'TB 4-24'!G:G)</f>
        <v>0</v>
      </c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>
        <f>+SUMIF('Input Sheet'!$S:$S,$AL2513,'Input Sheet'!C:C)</f>
        <v>0</v>
      </c>
      <c r="Z2513" s="28">
        <f>+SUMIF('Input Sheet'!$S:$S,$AL2513,'Input Sheet'!D:D)</f>
        <v>0</v>
      </c>
      <c r="AA2513" s="28">
        <f>+SUMIF('Input Sheet'!$S:$S,$AL2513,'Input Sheet'!E:E)</f>
        <v>0</v>
      </c>
      <c r="AB2513" s="28">
        <f>+SUMIF('Input Sheet'!$S:$S,$AL2513,'Input Sheet'!F:F)</f>
        <v>0</v>
      </c>
      <c r="AC2513" s="28">
        <f>+SUMIF('Input Sheet'!$S:$S,$AL2513,'Input Sheet'!G:G)</f>
        <v>0</v>
      </c>
      <c r="AD2513" s="28">
        <f>+SUMIF('Input Sheet'!$S:$S,$AL2513,'Input Sheet'!H:H)</f>
        <v>0</v>
      </c>
      <c r="AE2513" s="28">
        <f>+SUMIF('Input Sheet'!$S:$S,$AL2513,'Input Sheet'!I:I)</f>
        <v>0</v>
      </c>
      <c r="AF2513" s="28">
        <f>+SUMIF('Input Sheet'!$S:$S,$AL2513,'Input Sheet'!J:J)</f>
        <v>0</v>
      </c>
      <c r="AG2513" s="28">
        <f>+SUMIF('Input Sheet'!$S:$S,$AL2513,'Input Sheet'!K:K)</f>
        <v>0</v>
      </c>
      <c r="AH2513" s="28">
        <f>+SUMIF('Input Sheet'!$S:$S,$AL2513,'Input Sheet'!L:L)</f>
        <v>0</v>
      </c>
      <c r="AI2513" s="28">
        <f>+SUMIF('Input Sheet'!$S:$S,$AL2513,'Input Sheet'!M:M)</f>
        <v>0</v>
      </c>
      <c r="AJ2513" s="28">
        <f>+SUMIF('Input Sheet'!$S:$S,$AL2513,'Input Sheet'!N:N)</f>
        <v>0</v>
      </c>
      <c r="AK2513" s="28"/>
      <c r="AL2513" s="27" t="str">
        <f t="shared" si="198"/>
        <v>110-4060</v>
      </c>
      <c r="AM2513" s="34" t="str">
        <f t="shared" si="199"/>
        <v>New Vehicle</v>
      </c>
      <c r="AN2513" s="34" t="str">
        <f t="shared" si="200"/>
        <v>New VehicleDirect Delivery Fees (net)</v>
      </c>
      <c r="AO2513" s="35"/>
      <c r="AP2513" s="35"/>
      <c r="AQ2513" s="35"/>
    </row>
    <row r="2514" spans="1:43" x14ac:dyDescent="0.25">
      <c r="A2514" s="27" t="s">
        <v>103</v>
      </c>
      <c r="B2514" s="27" t="s">
        <v>104</v>
      </c>
      <c r="C2514" s="27" t="s">
        <v>657</v>
      </c>
      <c r="D2514" s="27" t="s">
        <v>375</v>
      </c>
      <c r="E2514" s="27" t="s">
        <v>660</v>
      </c>
      <c r="F2514" s="27" t="s">
        <v>807</v>
      </c>
      <c r="G2514" s="27" t="s">
        <v>808</v>
      </c>
      <c r="H2514" s="34" t="s">
        <v>789</v>
      </c>
      <c r="I2514" s="34" t="s">
        <v>809</v>
      </c>
      <c r="J2514" s="34" t="str">
        <f t="shared" si="196"/>
        <v>New VehicleDirect Delivery Fees (net)</v>
      </c>
      <c r="K2514" s="34" t="str">
        <f t="shared" si="197"/>
        <v>200NV Direct Delivery Fees (net) - Toyota</v>
      </c>
      <c r="L2514" s="28">
        <f>+SUMIF('TB 4-24'!M:M,$AL2514,'TB 4-24'!G:G)</f>
        <v>0</v>
      </c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>
        <f>+SUMIF('Input Sheet'!$S:$S,$AL2514,'Input Sheet'!C:C)</f>
        <v>0</v>
      </c>
      <c r="Z2514" s="28">
        <f>+SUMIF('Input Sheet'!$S:$S,$AL2514,'Input Sheet'!D:D)</f>
        <v>0</v>
      </c>
      <c r="AA2514" s="28">
        <f>+SUMIF('Input Sheet'!$S:$S,$AL2514,'Input Sheet'!E:E)</f>
        <v>0</v>
      </c>
      <c r="AB2514" s="28">
        <f>+SUMIF('Input Sheet'!$S:$S,$AL2514,'Input Sheet'!F:F)</f>
        <v>0</v>
      </c>
      <c r="AC2514" s="28">
        <f>+SUMIF('Input Sheet'!$S:$S,$AL2514,'Input Sheet'!G:G)</f>
        <v>0</v>
      </c>
      <c r="AD2514" s="28">
        <f>+SUMIF('Input Sheet'!$S:$S,$AL2514,'Input Sheet'!H:H)</f>
        <v>0</v>
      </c>
      <c r="AE2514" s="28">
        <f>+SUMIF('Input Sheet'!$S:$S,$AL2514,'Input Sheet'!I:I)</f>
        <v>0</v>
      </c>
      <c r="AF2514" s="28">
        <f>+SUMIF('Input Sheet'!$S:$S,$AL2514,'Input Sheet'!J:J)</f>
        <v>0</v>
      </c>
      <c r="AG2514" s="28">
        <f>+SUMIF('Input Sheet'!$S:$S,$AL2514,'Input Sheet'!K:K)</f>
        <v>0</v>
      </c>
      <c r="AH2514" s="28">
        <f>+SUMIF('Input Sheet'!$S:$S,$AL2514,'Input Sheet'!L:L)</f>
        <v>0</v>
      </c>
      <c r="AI2514" s="28">
        <f>+SUMIF('Input Sheet'!$S:$S,$AL2514,'Input Sheet'!M:M)</f>
        <v>0</v>
      </c>
      <c r="AJ2514" s="28">
        <f>+SUMIF('Input Sheet'!$S:$S,$AL2514,'Input Sheet'!N:N)</f>
        <v>0</v>
      </c>
      <c r="AK2514" s="28"/>
      <c r="AL2514" s="27" t="str">
        <f t="shared" si="198"/>
        <v>200-4060</v>
      </c>
      <c r="AM2514" s="34" t="str">
        <f t="shared" si="199"/>
        <v>New Vehicle</v>
      </c>
      <c r="AN2514" s="34" t="str">
        <f t="shared" si="200"/>
        <v>New VehicleDirect Delivery Fees (net)</v>
      </c>
      <c r="AO2514" s="35"/>
      <c r="AP2514" s="35"/>
      <c r="AQ2514" s="35"/>
    </row>
    <row r="2515" spans="1:43" x14ac:dyDescent="0.25">
      <c r="A2515" s="27" t="s">
        <v>103</v>
      </c>
      <c r="B2515" s="27" t="s">
        <v>104</v>
      </c>
      <c r="C2515" s="27" t="s">
        <v>663</v>
      </c>
      <c r="D2515" s="27" t="s">
        <v>375</v>
      </c>
      <c r="E2515" s="27" t="s">
        <v>664</v>
      </c>
      <c r="F2515" s="27" t="s">
        <v>807</v>
      </c>
      <c r="G2515" s="27" t="s">
        <v>808</v>
      </c>
      <c r="H2515" s="34" t="s">
        <v>789</v>
      </c>
      <c r="I2515" s="34" t="s">
        <v>809</v>
      </c>
      <c r="J2515" s="34" t="str">
        <f t="shared" si="196"/>
        <v>New VehicleDirect Delivery Fees (net)</v>
      </c>
      <c r="K2515" s="34" t="str">
        <f t="shared" si="197"/>
        <v>400NV Direct Delivery Fees (net) - Toyota</v>
      </c>
      <c r="L2515" s="28">
        <f>+SUMIF('TB 4-24'!M:M,$AL2515,'TB 4-24'!G:G)</f>
        <v>0</v>
      </c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>
        <f>+SUMIF('Input Sheet'!$S:$S,$AL2515,'Input Sheet'!C:C)</f>
        <v>0</v>
      </c>
      <c r="Z2515" s="28">
        <f>+SUMIF('Input Sheet'!$S:$S,$AL2515,'Input Sheet'!D:D)</f>
        <v>0</v>
      </c>
      <c r="AA2515" s="28">
        <f>+SUMIF('Input Sheet'!$S:$S,$AL2515,'Input Sheet'!E:E)</f>
        <v>0</v>
      </c>
      <c r="AB2515" s="28">
        <f>+SUMIF('Input Sheet'!$S:$S,$AL2515,'Input Sheet'!F:F)</f>
        <v>0</v>
      </c>
      <c r="AC2515" s="28">
        <f>+SUMIF('Input Sheet'!$S:$S,$AL2515,'Input Sheet'!G:G)</f>
        <v>0</v>
      </c>
      <c r="AD2515" s="28">
        <f>+SUMIF('Input Sheet'!$S:$S,$AL2515,'Input Sheet'!H:H)</f>
        <v>0</v>
      </c>
      <c r="AE2515" s="28">
        <f>+SUMIF('Input Sheet'!$S:$S,$AL2515,'Input Sheet'!I:I)</f>
        <v>0</v>
      </c>
      <c r="AF2515" s="28">
        <f>+SUMIF('Input Sheet'!$S:$S,$AL2515,'Input Sheet'!J:J)</f>
        <v>0</v>
      </c>
      <c r="AG2515" s="28">
        <f>+SUMIF('Input Sheet'!$S:$S,$AL2515,'Input Sheet'!K:K)</f>
        <v>0</v>
      </c>
      <c r="AH2515" s="28">
        <f>+SUMIF('Input Sheet'!$S:$S,$AL2515,'Input Sheet'!L:L)</f>
        <v>0</v>
      </c>
      <c r="AI2515" s="28">
        <f>+SUMIF('Input Sheet'!$S:$S,$AL2515,'Input Sheet'!M:M)</f>
        <v>0</v>
      </c>
      <c r="AJ2515" s="28">
        <f>+SUMIF('Input Sheet'!$S:$S,$AL2515,'Input Sheet'!N:N)</f>
        <v>0</v>
      </c>
      <c r="AK2515" s="28"/>
      <c r="AL2515" s="27" t="str">
        <f t="shared" si="198"/>
        <v>400-4060</v>
      </c>
      <c r="AM2515" s="34" t="str">
        <f t="shared" si="199"/>
        <v>New Vehicle</v>
      </c>
      <c r="AN2515" s="34" t="str">
        <f t="shared" si="200"/>
        <v>New VehicleDirect Delivery Fees (net)</v>
      </c>
      <c r="AO2515" s="35"/>
      <c r="AP2515" s="35"/>
      <c r="AQ2515" s="35"/>
    </row>
    <row r="2516" spans="1:43" x14ac:dyDescent="0.25">
      <c r="A2516" s="27" t="s">
        <v>103</v>
      </c>
      <c r="B2516" s="27" t="s">
        <v>104</v>
      </c>
      <c r="C2516" s="27" t="s">
        <v>663</v>
      </c>
      <c r="D2516" s="27" t="s">
        <v>375</v>
      </c>
      <c r="E2516" s="27" t="s">
        <v>665</v>
      </c>
      <c r="F2516" s="27" t="s">
        <v>807</v>
      </c>
      <c r="G2516" s="27" t="s">
        <v>808</v>
      </c>
      <c r="H2516" s="34" t="s">
        <v>789</v>
      </c>
      <c r="I2516" s="34" t="s">
        <v>809</v>
      </c>
      <c r="J2516" s="34" t="str">
        <f t="shared" si="196"/>
        <v>New VehicleDirect Delivery Fees (net)</v>
      </c>
      <c r="K2516" s="34" t="str">
        <f t="shared" si="197"/>
        <v>410NV Direct Delivery Fees (net) - Toyota</v>
      </c>
      <c r="L2516" s="28">
        <f>+SUMIF('TB 4-24'!M:M,$AL2516,'TB 4-24'!G:G)</f>
        <v>0</v>
      </c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>
        <f>+SUMIF('Input Sheet'!$S:$S,$AL2516,'Input Sheet'!C:C)</f>
        <v>0</v>
      </c>
      <c r="Z2516" s="28">
        <f>+SUMIF('Input Sheet'!$S:$S,$AL2516,'Input Sheet'!D:D)</f>
        <v>0</v>
      </c>
      <c r="AA2516" s="28">
        <f>+SUMIF('Input Sheet'!$S:$S,$AL2516,'Input Sheet'!E:E)</f>
        <v>0</v>
      </c>
      <c r="AB2516" s="28">
        <f>+SUMIF('Input Sheet'!$S:$S,$AL2516,'Input Sheet'!F:F)</f>
        <v>0</v>
      </c>
      <c r="AC2516" s="28">
        <f>+SUMIF('Input Sheet'!$S:$S,$AL2516,'Input Sheet'!G:G)</f>
        <v>0</v>
      </c>
      <c r="AD2516" s="28">
        <f>+SUMIF('Input Sheet'!$S:$S,$AL2516,'Input Sheet'!H:H)</f>
        <v>0</v>
      </c>
      <c r="AE2516" s="28">
        <f>+SUMIF('Input Sheet'!$S:$S,$AL2516,'Input Sheet'!I:I)</f>
        <v>0</v>
      </c>
      <c r="AF2516" s="28">
        <f>+SUMIF('Input Sheet'!$S:$S,$AL2516,'Input Sheet'!J:J)</f>
        <v>0</v>
      </c>
      <c r="AG2516" s="28">
        <f>+SUMIF('Input Sheet'!$S:$S,$AL2516,'Input Sheet'!K:K)</f>
        <v>0</v>
      </c>
      <c r="AH2516" s="28">
        <f>+SUMIF('Input Sheet'!$S:$S,$AL2516,'Input Sheet'!L:L)</f>
        <v>0</v>
      </c>
      <c r="AI2516" s="28">
        <f>+SUMIF('Input Sheet'!$S:$S,$AL2516,'Input Sheet'!M:M)</f>
        <v>0</v>
      </c>
      <c r="AJ2516" s="28">
        <f>+SUMIF('Input Sheet'!$S:$S,$AL2516,'Input Sheet'!N:N)</f>
        <v>0</v>
      </c>
      <c r="AK2516" s="28"/>
      <c r="AL2516" s="27" t="str">
        <f t="shared" si="198"/>
        <v>410-4060</v>
      </c>
      <c r="AM2516" s="34" t="str">
        <f t="shared" si="199"/>
        <v>New Vehicle</v>
      </c>
      <c r="AN2516" s="34" t="str">
        <f t="shared" si="200"/>
        <v>New VehicleDirect Delivery Fees (net)</v>
      </c>
      <c r="AO2516" s="35"/>
      <c r="AP2516" s="35"/>
      <c r="AQ2516" s="35"/>
    </row>
    <row r="2517" spans="1:43" x14ac:dyDescent="0.25">
      <c r="A2517" s="27" t="s">
        <v>103</v>
      </c>
      <c r="B2517" s="27" t="s">
        <v>104</v>
      </c>
      <c r="C2517" s="27" t="s">
        <v>671</v>
      </c>
      <c r="D2517" s="27" t="s">
        <v>375</v>
      </c>
      <c r="E2517" s="27" t="s">
        <v>672</v>
      </c>
      <c r="F2517" s="27" t="s">
        <v>807</v>
      </c>
      <c r="G2517" s="27" t="s">
        <v>808</v>
      </c>
      <c r="H2517" s="34" t="s">
        <v>789</v>
      </c>
      <c r="I2517" s="34" t="s">
        <v>809</v>
      </c>
      <c r="J2517" s="34" t="str">
        <f t="shared" si="196"/>
        <v>New VehicleDirect Delivery Fees (net)</v>
      </c>
      <c r="K2517" s="34" t="str">
        <f t="shared" si="197"/>
        <v>300NV Direct Delivery Fees (net) - Toyota</v>
      </c>
      <c r="L2517" s="28">
        <f>+SUMIF('TB 4-24'!M:M,$AL2517,'TB 4-24'!G:G)</f>
        <v>0</v>
      </c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>
        <f>+SUMIF('Input Sheet'!$S:$S,$AL2517,'Input Sheet'!C:C)</f>
        <v>0</v>
      </c>
      <c r="Z2517" s="28">
        <f>+SUMIF('Input Sheet'!$S:$S,$AL2517,'Input Sheet'!D:D)</f>
        <v>0</v>
      </c>
      <c r="AA2517" s="28">
        <f>+SUMIF('Input Sheet'!$S:$S,$AL2517,'Input Sheet'!E:E)</f>
        <v>0</v>
      </c>
      <c r="AB2517" s="28">
        <f>+SUMIF('Input Sheet'!$S:$S,$AL2517,'Input Sheet'!F:F)</f>
        <v>0</v>
      </c>
      <c r="AC2517" s="28">
        <f>+SUMIF('Input Sheet'!$S:$S,$AL2517,'Input Sheet'!G:G)</f>
        <v>0</v>
      </c>
      <c r="AD2517" s="28">
        <f>+SUMIF('Input Sheet'!$S:$S,$AL2517,'Input Sheet'!H:H)</f>
        <v>0</v>
      </c>
      <c r="AE2517" s="28">
        <f>+SUMIF('Input Sheet'!$S:$S,$AL2517,'Input Sheet'!I:I)</f>
        <v>0</v>
      </c>
      <c r="AF2517" s="28">
        <f>+SUMIF('Input Sheet'!$S:$S,$AL2517,'Input Sheet'!J:J)</f>
        <v>0</v>
      </c>
      <c r="AG2517" s="28">
        <f>+SUMIF('Input Sheet'!$S:$S,$AL2517,'Input Sheet'!K:K)</f>
        <v>0</v>
      </c>
      <c r="AH2517" s="28">
        <f>+SUMIF('Input Sheet'!$S:$S,$AL2517,'Input Sheet'!L:L)</f>
        <v>0</v>
      </c>
      <c r="AI2517" s="28">
        <f>+SUMIF('Input Sheet'!$S:$S,$AL2517,'Input Sheet'!M:M)</f>
        <v>0</v>
      </c>
      <c r="AJ2517" s="28">
        <f>+SUMIF('Input Sheet'!$S:$S,$AL2517,'Input Sheet'!N:N)</f>
        <v>0</v>
      </c>
      <c r="AK2517" s="28"/>
      <c r="AL2517" s="27" t="str">
        <f t="shared" si="198"/>
        <v>300-4060</v>
      </c>
      <c r="AM2517" s="34" t="str">
        <f t="shared" si="199"/>
        <v>New Vehicle</v>
      </c>
      <c r="AN2517" s="34" t="str">
        <f t="shared" si="200"/>
        <v>New VehicleDirect Delivery Fees (net)</v>
      </c>
      <c r="AO2517" s="35"/>
      <c r="AP2517" s="35"/>
      <c r="AQ2517" s="35"/>
    </row>
    <row r="2518" spans="1:43" x14ac:dyDescent="0.25">
      <c r="A2518" s="27" t="s">
        <v>103</v>
      </c>
      <c r="B2518" s="27" t="s">
        <v>104</v>
      </c>
      <c r="C2518" s="27" t="s">
        <v>671</v>
      </c>
      <c r="D2518" s="27" t="s">
        <v>375</v>
      </c>
      <c r="E2518" s="27" t="s">
        <v>673</v>
      </c>
      <c r="F2518" s="27" t="s">
        <v>807</v>
      </c>
      <c r="G2518" s="27" t="s">
        <v>808</v>
      </c>
      <c r="H2518" s="34" t="s">
        <v>789</v>
      </c>
      <c r="I2518" s="34" t="s">
        <v>809</v>
      </c>
      <c r="J2518" s="34" t="str">
        <f t="shared" si="196"/>
        <v>New VehicleDirect Delivery Fees (net)</v>
      </c>
      <c r="K2518" s="34" t="str">
        <f t="shared" si="197"/>
        <v>310NV Direct Delivery Fees (net) - Toyota</v>
      </c>
      <c r="L2518" s="28">
        <f>+SUMIF('TB 4-24'!M:M,$AL2518,'TB 4-24'!G:G)</f>
        <v>0</v>
      </c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>
        <f>+SUMIF('Input Sheet'!$S:$S,$AL2518,'Input Sheet'!C:C)</f>
        <v>0</v>
      </c>
      <c r="Z2518" s="28">
        <f>+SUMIF('Input Sheet'!$S:$S,$AL2518,'Input Sheet'!D:D)</f>
        <v>0</v>
      </c>
      <c r="AA2518" s="28">
        <f>+SUMIF('Input Sheet'!$S:$S,$AL2518,'Input Sheet'!E:E)</f>
        <v>0</v>
      </c>
      <c r="AB2518" s="28">
        <f>+SUMIF('Input Sheet'!$S:$S,$AL2518,'Input Sheet'!F:F)</f>
        <v>0</v>
      </c>
      <c r="AC2518" s="28">
        <f>+SUMIF('Input Sheet'!$S:$S,$AL2518,'Input Sheet'!G:G)</f>
        <v>0</v>
      </c>
      <c r="AD2518" s="28">
        <f>+SUMIF('Input Sheet'!$S:$S,$AL2518,'Input Sheet'!H:H)</f>
        <v>0</v>
      </c>
      <c r="AE2518" s="28">
        <f>+SUMIF('Input Sheet'!$S:$S,$AL2518,'Input Sheet'!I:I)</f>
        <v>0</v>
      </c>
      <c r="AF2518" s="28">
        <f>+SUMIF('Input Sheet'!$S:$S,$AL2518,'Input Sheet'!J:J)</f>
        <v>0</v>
      </c>
      <c r="AG2518" s="28">
        <f>+SUMIF('Input Sheet'!$S:$S,$AL2518,'Input Sheet'!K:K)</f>
        <v>0</v>
      </c>
      <c r="AH2518" s="28">
        <f>+SUMIF('Input Sheet'!$S:$S,$AL2518,'Input Sheet'!L:L)</f>
        <v>0</v>
      </c>
      <c r="AI2518" s="28">
        <f>+SUMIF('Input Sheet'!$S:$S,$AL2518,'Input Sheet'!M:M)</f>
        <v>0</v>
      </c>
      <c r="AJ2518" s="28">
        <f>+SUMIF('Input Sheet'!$S:$S,$AL2518,'Input Sheet'!N:N)</f>
        <v>0</v>
      </c>
      <c r="AK2518" s="28"/>
      <c r="AL2518" s="27" t="str">
        <f t="shared" si="198"/>
        <v>310-4060</v>
      </c>
      <c r="AM2518" s="34" t="str">
        <f t="shared" si="199"/>
        <v>New Vehicle</v>
      </c>
      <c r="AN2518" s="34" t="str">
        <f t="shared" si="200"/>
        <v>New VehicleDirect Delivery Fees (net)</v>
      </c>
      <c r="AO2518" s="35"/>
      <c r="AP2518" s="35"/>
      <c r="AQ2518" s="35"/>
    </row>
    <row r="2519" spans="1:43" x14ac:dyDescent="0.25">
      <c r="A2519" s="27" t="s">
        <v>103</v>
      </c>
      <c r="B2519" s="27" t="s">
        <v>104</v>
      </c>
      <c r="C2519" s="27" t="s">
        <v>104</v>
      </c>
      <c r="D2519" s="27" t="s">
        <v>375</v>
      </c>
      <c r="E2519" s="27" t="s">
        <v>677</v>
      </c>
      <c r="F2519" s="27" t="s">
        <v>807</v>
      </c>
      <c r="G2519" s="27" t="s">
        <v>808</v>
      </c>
      <c r="H2519" s="34" t="s">
        <v>789</v>
      </c>
      <c r="I2519" s="34" t="s">
        <v>809</v>
      </c>
      <c r="J2519" s="34" t="str">
        <f t="shared" si="196"/>
        <v>New VehicleDirect Delivery Fees (net)</v>
      </c>
      <c r="K2519" s="34" t="str">
        <f t="shared" si="197"/>
        <v>100NV Direct Delivery Fees (net) - Toyota</v>
      </c>
      <c r="L2519" s="28">
        <f>+SUMIF('TB 4-24'!M:M,$AL2519,'TB 4-24'!G:G)</f>
        <v>0</v>
      </c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>
        <f>+SUMIF('Input Sheet'!$S:$S,$AL2519,'Input Sheet'!C:C)</f>
        <v>0</v>
      </c>
      <c r="Z2519" s="28">
        <f>+SUMIF('Input Sheet'!$S:$S,$AL2519,'Input Sheet'!D:D)</f>
        <v>0</v>
      </c>
      <c r="AA2519" s="28">
        <f>+SUMIF('Input Sheet'!$S:$S,$AL2519,'Input Sheet'!E:E)</f>
        <v>0</v>
      </c>
      <c r="AB2519" s="28">
        <f>+SUMIF('Input Sheet'!$S:$S,$AL2519,'Input Sheet'!F:F)</f>
        <v>0</v>
      </c>
      <c r="AC2519" s="28">
        <f>+SUMIF('Input Sheet'!$S:$S,$AL2519,'Input Sheet'!G:G)</f>
        <v>0</v>
      </c>
      <c r="AD2519" s="28">
        <f>+SUMIF('Input Sheet'!$S:$S,$AL2519,'Input Sheet'!H:H)</f>
        <v>0</v>
      </c>
      <c r="AE2519" s="28">
        <f>+SUMIF('Input Sheet'!$S:$S,$AL2519,'Input Sheet'!I:I)</f>
        <v>0</v>
      </c>
      <c r="AF2519" s="28">
        <f>+SUMIF('Input Sheet'!$S:$S,$AL2519,'Input Sheet'!J:J)</f>
        <v>0</v>
      </c>
      <c r="AG2519" s="28">
        <f>+SUMIF('Input Sheet'!$S:$S,$AL2519,'Input Sheet'!K:K)</f>
        <v>0</v>
      </c>
      <c r="AH2519" s="28">
        <f>+SUMIF('Input Sheet'!$S:$S,$AL2519,'Input Sheet'!L:L)</f>
        <v>0</v>
      </c>
      <c r="AI2519" s="28">
        <f>+SUMIF('Input Sheet'!$S:$S,$AL2519,'Input Sheet'!M:M)</f>
        <v>0</v>
      </c>
      <c r="AJ2519" s="28">
        <f>+SUMIF('Input Sheet'!$S:$S,$AL2519,'Input Sheet'!N:N)</f>
        <v>0</v>
      </c>
      <c r="AK2519" s="28"/>
      <c r="AL2519" s="27" t="str">
        <f t="shared" si="198"/>
        <v>100-4060</v>
      </c>
      <c r="AM2519" s="34" t="str">
        <f t="shared" si="199"/>
        <v>New Vehicle</v>
      </c>
      <c r="AN2519" s="34" t="str">
        <f t="shared" si="200"/>
        <v>New VehicleDirect Delivery Fees (net)</v>
      </c>
      <c r="AO2519" s="35"/>
      <c r="AP2519" s="35"/>
      <c r="AQ2519" s="35"/>
    </row>
    <row r="2520" spans="1:43" x14ac:dyDescent="0.25">
      <c r="A2520" s="27" t="s">
        <v>103</v>
      </c>
      <c r="B2520" s="27" t="s">
        <v>104</v>
      </c>
      <c r="C2520" s="27" t="s">
        <v>657</v>
      </c>
      <c r="D2520" s="27" t="s">
        <v>258</v>
      </c>
      <c r="E2520" s="27" t="s">
        <v>660</v>
      </c>
      <c r="F2520" s="27" t="s">
        <v>810</v>
      </c>
      <c r="G2520" s="27" t="s">
        <v>811</v>
      </c>
      <c r="H2520" s="34" t="s">
        <v>789</v>
      </c>
      <c r="I2520" s="34" t="s">
        <v>812</v>
      </c>
      <c r="J2520" s="34" t="str">
        <f t="shared" si="196"/>
        <v>New VehicleDemo Expenses (incl. interest) p.u.</v>
      </c>
      <c r="K2520" s="34" t="str">
        <f t="shared" si="197"/>
        <v>200NV Demo Expenses - Toyota</v>
      </c>
      <c r="L2520" s="28">
        <f>+SUMIF('TB 4-24'!M:M,$AL2520,'TB 4-24'!G:G)</f>
        <v>0</v>
      </c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>
        <f>+SUMIF('Input Sheet'!$S:$S,$AL2520,'Input Sheet'!C:C)</f>
        <v>0</v>
      </c>
      <c r="Z2520" s="28">
        <f>+SUMIF('Input Sheet'!$S:$S,$AL2520,'Input Sheet'!D:D)</f>
        <v>0</v>
      </c>
      <c r="AA2520" s="28">
        <f>+SUMIF('Input Sheet'!$S:$S,$AL2520,'Input Sheet'!E:E)</f>
        <v>0</v>
      </c>
      <c r="AB2520" s="28">
        <f>+SUMIF('Input Sheet'!$S:$S,$AL2520,'Input Sheet'!F:F)</f>
        <v>0</v>
      </c>
      <c r="AC2520" s="28">
        <f>+SUMIF('Input Sheet'!$S:$S,$AL2520,'Input Sheet'!G:G)</f>
        <v>0</v>
      </c>
      <c r="AD2520" s="28">
        <f>+SUMIF('Input Sheet'!$S:$S,$AL2520,'Input Sheet'!H:H)</f>
        <v>0</v>
      </c>
      <c r="AE2520" s="28">
        <f>+SUMIF('Input Sheet'!$S:$S,$AL2520,'Input Sheet'!I:I)</f>
        <v>0</v>
      </c>
      <c r="AF2520" s="28">
        <f>+SUMIF('Input Sheet'!$S:$S,$AL2520,'Input Sheet'!J:J)</f>
        <v>0</v>
      </c>
      <c r="AG2520" s="28">
        <f>+SUMIF('Input Sheet'!$S:$S,$AL2520,'Input Sheet'!K:K)</f>
        <v>0</v>
      </c>
      <c r="AH2520" s="28">
        <f>+SUMIF('Input Sheet'!$S:$S,$AL2520,'Input Sheet'!L:L)</f>
        <v>0</v>
      </c>
      <c r="AI2520" s="28">
        <f>+SUMIF('Input Sheet'!$S:$S,$AL2520,'Input Sheet'!M:M)</f>
        <v>0</v>
      </c>
      <c r="AJ2520" s="28">
        <f>+SUMIF('Input Sheet'!$S:$S,$AL2520,'Input Sheet'!N:N)</f>
        <v>0</v>
      </c>
      <c r="AK2520" s="28"/>
      <c r="AL2520" s="27" t="str">
        <f t="shared" si="198"/>
        <v>200-7100</v>
      </c>
      <c r="AM2520" s="34" t="str">
        <f t="shared" si="199"/>
        <v>New Vehicle</v>
      </c>
      <c r="AN2520" s="34" t="str">
        <f t="shared" si="200"/>
        <v>New VehicleDemo Expenses (incl. interest) p.u.</v>
      </c>
      <c r="AO2520" s="35"/>
      <c r="AP2520" s="35"/>
      <c r="AQ2520" s="35"/>
    </row>
    <row r="2521" spans="1:43" x14ac:dyDescent="0.25">
      <c r="A2521" s="27" t="s">
        <v>103</v>
      </c>
      <c r="B2521" s="27" t="s">
        <v>104</v>
      </c>
      <c r="C2521" s="27" t="s">
        <v>657</v>
      </c>
      <c r="D2521" s="27" t="s">
        <v>258</v>
      </c>
      <c r="E2521" s="27" t="s">
        <v>658</v>
      </c>
      <c r="F2521" s="27" t="s">
        <v>810</v>
      </c>
      <c r="G2521" s="27" t="s">
        <v>811</v>
      </c>
      <c r="H2521" s="34" t="s">
        <v>789</v>
      </c>
      <c r="I2521" s="34" t="s">
        <v>812</v>
      </c>
      <c r="J2521" s="34" t="str">
        <f t="shared" si="196"/>
        <v>New VehicleDemo Expenses (incl. interest) p.u.</v>
      </c>
      <c r="K2521" s="34" t="str">
        <f t="shared" si="197"/>
        <v>210NV Demo Expenses - Toyota</v>
      </c>
      <c r="L2521" s="28">
        <f>+SUMIF('TB 4-24'!M:M,$AL2521,'TB 4-24'!G:G)</f>
        <v>0</v>
      </c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>
        <f>+SUMIF('Input Sheet'!$S:$S,$AL2521,'Input Sheet'!C:C)</f>
        <v>0</v>
      </c>
      <c r="Z2521" s="28">
        <f>+SUMIF('Input Sheet'!$S:$S,$AL2521,'Input Sheet'!D:D)</f>
        <v>0</v>
      </c>
      <c r="AA2521" s="28">
        <f>+SUMIF('Input Sheet'!$S:$S,$AL2521,'Input Sheet'!E:E)</f>
        <v>0</v>
      </c>
      <c r="AB2521" s="28">
        <f>+SUMIF('Input Sheet'!$S:$S,$AL2521,'Input Sheet'!F:F)</f>
        <v>0</v>
      </c>
      <c r="AC2521" s="28">
        <f>+SUMIF('Input Sheet'!$S:$S,$AL2521,'Input Sheet'!G:G)</f>
        <v>0</v>
      </c>
      <c r="AD2521" s="28">
        <f>+SUMIF('Input Sheet'!$S:$S,$AL2521,'Input Sheet'!H:H)</f>
        <v>0</v>
      </c>
      <c r="AE2521" s="28">
        <f>+SUMIF('Input Sheet'!$S:$S,$AL2521,'Input Sheet'!I:I)</f>
        <v>0</v>
      </c>
      <c r="AF2521" s="28">
        <f>+SUMIF('Input Sheet'!$S:$S,$AL2521,'Input Sheet'!J:J)</f>
        <v>0</v>
      </c>
      <c r="AG2521" s="28">
        <f>+SUMIF('Input Sheet'!$S:$S,$AL2521,'Input Sheet'!K:K)</f>
        <v>0</v>
      </c>
      <c r="AH2521" s="28">
        <f>+SUMIF('Input Sheet'!$S:$S,$AL2521,'Input Sheet'!L:L)</f>
        <v>0</v>
      </c>
      <c r="AI2521" s="28">
        <f>+SUMIF('Input Sheet'!$S:$S,$AL2521,'Input Sheet'!M:M)</f>
        <v>0</v>
      </c>
      <c r="AJ2521" s="28">
        <f>+SUMIF('Input Sheet'!$S:$S,$AL2521,'Input Sheet'!N:N)</f>
        <v>0</v>
      </c>
      <c r="AK2521" s="28"/>
      <c r="AL2521" s="27" t="str">
        <f t="shared" si="198"/>
        <v>210-7100</v>
      </c>
      <c r="AM2521" s="34" t="str">
        <f t="shared" si="199"/>
        <v>New Vehicle</v>
      </c>
      <c r="AN2521" s="34" t="str">
        <f t="shared" si="200"/>
        <v>New VehicleDemo Expenses (incl. interest) p.u.</v>
      </c>
      <c r="AO2521" s="35"/>
      <c r="AP2521" s="35"/>
      <c r="AQ2521" s="35"/>
    </row>
    <row r="2522" spans="1:43" x14ac:dyDescent="0.25">
      <c r="A2522" s="27" t="s">
        <v>103</v>
      </c>
      <c r="B2522" s="27" t="s">
        <v>104</v>
      </c>
      <c r="C2522" s="27" t="s">
        <v>663</v>
      </c>
      <c r="D2522" s="27" t="s">
        <v>258</v>
      </c>
      <c r="E2522" s="27" t="s">
        <v>664</v>
      </c>
      <c r="F2522" s="27" t="s">
        <v>810</v>
      </c>
      <c r="G2522" s="27" t="s">
        <v>811</v>
      </c>
      <c r="H2522" s="34" t="s">
        <v>789</v>
      </c>
      <c r="I2522" s="34" t="s">
        <v>812</v>
      </c>
      <c r="J2522" s="34" t="str">
        <f t="shared" si="196"/>
        <v>New VehicleDemo Expenses (incl. interest) p.u.</v>
      </c>
      <c r="K2522" s="34" t="str">
        <f t="shared" si="197"/>
        <v>400NV Demo Expenses - Toyota</v>
      </c>
      <c r="L2522" s="28">
        <f>+SUMIF('TB 4-24'!M:M,$AL2522,'TB 4-24'!G:G)</f>
        <v>0</v>
      </c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>
        <f>+SUMIF('Input Sheet'!$S:$S,$AL2522,'Input Sheet'!C:C)</f>
        <v>0</v>
      </c>
      <c r="Z2522" s="28">
        <f>+SUMIF('Input Sheet'!$S:$S,$AL2522,'Input Sheet'!D:D)</f>
        <v>0</v>
      </c>
      <c r="AA2522" s="28">
        <f>+SUMIF('Input Sheet'!$S:$S,$AL2522,'Input Sheet'!E:E)</f>
        <v>0</v>
      </c>
      <c r="AB2522" s="28">
        <f>+SUMIF('Input Sheet'!$S:$S,$AL2522,'Input Sheet'!F:F)</f>
        <v>0</v>
      </c>
      <c r="AC2522" s="28">
        <f>+SUMIF('Input Sheet'!$S:$S,$AL2522,'Input Sheet'!G:G)</f>
        <v>0</v>
      </c>
      <c r="AD2522" s="28">
        <f>+SUMIF('Input Sheet'!$S:$S,$AL2522,'Input Sheet'!H:H)</f>
        <v>0</v>
      </c>
      <c r="AE2522" s="28">
        <f>+SUMIF('Input Sheet'!$S:$S,$AL2522,'Input Sheet'!I:I)</f>
        <v>0</v>
      </c>
      <c r="AF2522" s="28">
        <f>+SUMIF('Input Sheet'!$S:$S,$AL2522,'Input Sheet'!J:J)</f>
        <v>0</v>
      </c>
      <c r="AG2522" s="28">
        <f>+SUMIF('Input Sheet'!$S:$S,$AL2522,'Input Sheet'!K:K)</f>
        <v>0</v>
      </c>
      <c r="AH2522" s="28">
        <f>+SUMIF('Input Sheet'!$S:$S,$AL2522,'Input Sheet'!L:L)</f>
        <v>0</v>
      </c>
      <c r="AI2522" s="28">
        <f>+SUMIF('Input Sheet'!$S:$S,$AL2522,'Input Sheet'!M:M)</f>
        <v>0</v>
      </c>
      <c r="AJ2522" s="28">
        <f>+SUMIF('Input Sheet'!$S:$S,$AL2522,'Input Sheet'!N:N)</f>
        <v>0</v>
      </c>
      <c r="AK2522" s="28"/>
      <c r="AL2522" s="27" t="str">
        <f t="shared" si="198"/>
        <v>400-7100</v>
      </c>
      <c r="AM2522" s="34" t="str">
        <f t="shared" si="199"/>
        <v>New Vehicle</v>
      </c>
      <c r="AN2522" s="34" t="str">
        <f t="shared" si="200"/>
        <v>New VehicleDemo Expenses (incl. interest) p.u.</v>
      </c>
      <c r="AO2522" s="35"/>
      <c r="AP2522" s="35"/>
      <c r="AQ2522" s="35"/>
    </row>
    <row r="2523" spans="1:43" x14ac:dyDescent="0.25">
      <c r="A2523" s="27" t="s">
        <v>103</v>
      </c>
      <c r="B2523" s="27" t="s">
        <v>104</v>
      </c>
      <c r="C2523" s="27" t="s">
        <v>663</v>
      </c>
      <c r="D2523" s="27" t="s">
        <v>258</v>
      </c>
      <c r="E2523" s="27" t="s">
        <v>665</v>
      </c>
      <c r="F2523" s="27" t="s">
        <v>810</v>
      </c>
      <c r="G2523" s="27" t="s">
        <v>811</v>
      </c>
      <c r="H2523" s="34" t="s">
        <v>789</v>
      </c>
      <c r="I2523" s="34" t="s">
        <v>812</v>
      </c>
      <c r="J2523" s="34" t="str">
        <f t="shared" si="196"/>
        <v>New VehicleDemo Expenses (incl. interest) p.u.</v>
      </c>
      <c r="K2523" s="34" t="str">
        <f t="shared" si="197"/>
        <v>410NV Demo Expenses - Toyota</v>
      </c>
      <c r="L2523" s="28">
        <f>+SUMIF('TB 4-24'!M:M,$AL2523,'TB 4-24'!G:G)</f>
        <v>0</v>
      </c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>
        <f>+SUMIF('Input Sheet'!$S:$S,$AL2523,'Input Sheet'!C:C)</f>
        <v>0</v>
      </c>
      <c r="Z2523" s="28">
        <f>+SUMIF('Input Sheet'!$S:$S,$AL2523,'Input Sheet'!D:D)</f>
        <v>0</v>
      </c>
      <c r="AA2523" s="28">
        <f>+SUMIF('Input Sheet'!$S:$S,$AL2523,'Input Sheet'!E:E)</f>
        <v>0</v>
      </c>
      <c r="AB2523" s="28">
        <f>+SUMIF('Input Sheet'!$S:$S,$AL2523,'Input Sheet'!F:F)</f>
        <v>0</v>
      </c>
      <c r="AC2523" s="28">
        <f>+SUMIF('Input Sheet'!$S:$S,$AL2523,'Input Sheet'!G:G)</f>
        <v>0</v>
      </c>
      <c r="AD2523" s="28">
        <f>+SUMIF('Input Sheet'!$S:$S,$AL2523,'Input Sheet'!H:H)</f>
        <v>0</v>
      </c>
      <c r="AE2523" s="28">
        <f>+SUMIF('Input Sheet'!$S:$S,$AL2523,'Input Sheet'!I:I)</f>
        <v>0</v>
      </c>
      <c r="AF2523" s="28">
        <f>+SUMIF('Input Sheet'!$S:$S,$AL2523,'Input Sheet'!J:J)</f>
        <v>0</v>
      </c>
      <c r="AG2523" s="28">
        <f>+SUMIF('Input Sheet'!$S:$S,$AL2523,'Input Sheet'!K:K)</f>
        <v>0</v>
      </c>
      <c r="AH2523" s="28">
        <f>+SUMIF('Input Sheet'!$S:$S,$AL2523,'Input Sheet'!L:L)</f>
        <v>0</v>
      </c>
      <c r="AI2523" s="28">
        <f>+SUMIF('Input Sheet'!$S:$S,$AL2523,'Input Sheet'!M:M)</f>
        <v>0</v>
      </c>
      <c r="AJ2523" s="28">
        <f>+SUMIF('Input Sheet'!$S:$S,$AL2523,'Input Sheet'!N:N)</f>
        <v>0</v>
      </c>
      <c r="AK2523" s="28"/>
      <c r="AL2523" s="27" t="str">
        <f t="shared" si="198"/>
        <v>410-7100</v>
      </c>
      <c r="AM2523" s="34" t="str">
        <f t="shared" si="199"/>
        <v>New Vehicle</v>
      </c>
      <c r="AN2523" s="34" t="str">
        <f t="shared" si="200"/>
        <v>New VehicleDemo Expenses (incl. interest) p.u.</v>
      </c>
      <c r="AO2523" s="35"/>
      <c r="AP2523" s="35"/>
      <c r="AQ2523" s="35"/>
    </row>
    <row r="2524" spans="1:43" x14ac:dyDescent="0.25">
      <c r="A2524" s="27" t="s">
        <v>103</v>
      </c>
      <c r="B2524" s="27" t="s">
        <v>104</v>
      </c>
      <c r="C2524" s="27" t="s">
        <v>671</v>
      </c>
      <c r="D2524" s="27" t="s">
        <v>258</v>
      </c>
      <c r="E2524" s="27" t="s">
        <v>672</v>
      </c>
      <c r="F2524" s="27" t="s">
        <v>810</v>
      </c>
      <c r="G2524" s="27" t="s">
        <v>811</v>
      </c>
      <c r="H2524" s="34" t="s">
        <v>789</v>
      </c>
      <c r="I2524" s="34" t="s">
        <v>812</v>
      </c>
      <c r="J2524" s="34" t="str">
        <f t="shared" si="196"/>
        <v>New VehicleDemo Expenses (incl. interest) p.u.</v>
      </c>
      <c r="K2524" s="34" t="str">
        <f t="shared" si="197"/>
        <v>300NV Demo Expenses - Toyota</v>
      </c>
      <c r="L2524" s="28">
        <f>+SUMIF('TB 4-24'!M:M,$AL2524,'TB 4-24'!G:G)</f>
        <v>0</v>
      </c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>
        <f>+SUMIF('Input Sheet'!$S:$S,$AL2524,'Input Sheet'!C:C)</f>
        <v>0</v>
      </c>
      <c r="Z2524" s="28">
        <f>+SUMIF('Input Sheet'!$S:$S,$AL2524,'Input Sheet'!D:D)</f>
        <v>0</v>
      </c>
      <c r="AA2524" s="28">
        <f>+SUMIF('Input Sheet'!$S:$S,$AL2524,'Input Sheet'!E:E)</f>
        <v>0</v>
      </c>
      <c r="AB2524" s="28">
        <f>+SUMIF('Input Sheet'!$S:$S,$AL2524,'Input Sheet'!F:F)</f>
        <v>0</v>
      </c>
      <c r="AC2524" s="28">
        <f>+SUMIF('Input Sheet'!$S:$S,$AL2524,'Input Sheet'!G:G)</f>
        <v>0</v>
      </c>
      <c r="AD2524" s="28">
        <f>+SUMIF('Input Sheet'!$S:$S,$AL2524,'Input Sheet'!H:H)</f>
        <v>0</v>
      </c>
      <c r="AE2524" s="28">
        <f>+SUMIF('Input Sheet'!$S:$S,$AL2524,'Input Sheet'!I:I)</f>
        <v>0</v>
      </c>
      <c r="AF2524" s="28">
        <f>+SUMIF('Input Sheet'!$S:$S,$AL2524,'Input Sheet'!J:J)</f>
        <v>0</v>
      </c>
      <c r="AG2524" s="28">
        <f>+SUMIF('Input Sheet'!$S:$S,$AL2524,'Input Sheet'!K:K)</f>
        <v>0</v>
      </c>
      <c r="AH2524" s="28">
        <f>+SUMIF('Input Sheet'!$S:$S,$AL2524,'Input Sheet'!L:L)</f>
        <v>0</v>
      </c>
      <c r="AI2524" s="28">
        <f>+SUMIF('Input Sheet'!$S:$S,$AL2524,'Input Sheet'!M:M)</f>
        <v>0</v>
      </c>
      <c r="AJ2524" s="28">
        <f>+SUMIF('Input Sheet'!$S:$S,$AL2524,'Input Sheet'!N:N)</f>
        <v>0</v>
      </c>
      <c r="AK2524" s="28"/>
      <c r="AL2524" s="27" t="str">
        <f t="shared" si="198"/>
        <v>300-7100</v>
      </c>
      <c r="AM2524" s="34" t="str">
        <f t="shared" si="199"/>
        <v>New Vehicle</v>
      </c>
      <c r="AN2524" s="34" t="str">
        <f t="shared" si="200"/>
        <v>New VehicleDemo Expenses (incl. interest) p.u.</v>
      </c>
      <c r="AO2524" s="35"/>
      <c r="AP2524" s="35"/>
      <c r="AQ2524" s="35"/>
    </row>
    <row r="2525" spans="1:43" x14ac:dyDescent="0.25">
      <c r="A2525" s="27" t="s">
        <v>103</v>
      </c>
      <c r="B2525" s="27" t="s">
        <v>104</v>
      </c>
      <c r="C2525" s="27" t="s">
        <v>671</v>
      </c>
      <c r="D2525" s="27" t="s">
        <v>258</v>
      </c>
      <c r="E2525" s="27" t="s">
        <v>673</v>
      </c>
      <c r="F2525" s="27" t="s">
        <v>810</v>
      </c>
      <c r="G2525" s="27" t="s">
        <v>811</v>
      </c>
      <c r="H2525" s="34" t="s">
        <v>789</v>
      </c>
      <c r="I2525" s="34" t="s">
        <v>812</v>
      </c>
      <c r="J2525" s="34" t="str">
        <f t="shared" si="196"/>
        <v>New VehicleDemo Expenses (incl. interest) p.u.</v>
      </c>
      <c r="K2525" s="34" t="str">
        <f t="shared" si="197"/>
        <v>310NV Demo Expenses - Toyota</v>
      </c>
      <c r="L2525" s="28">
        <f>+SUMIF('TB 4-24'!M:M,$AL2525,'TB 4-24'!G:G)</f>
        <v>0</v>
      </c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>
        <f>+SUMIF('Input Sheet'!$S:$S,$AL2525,'Input Sheet'!C:C)</f>
        <v>0</v>
      </c>
      <c r="Z2525" s="28">
        <f>+SUMIF('Input Sheet'!$S:$S,$AL2525,'Input Sheet'!D:D)</f>
        <v>0</v>
      </c>
      <c r="AA2525" s="28">
        <f>+SUMIF('Input Sheet'!$S:$S,$AL2525,'Input Sheet'!E:E)</f>
        <v>0</v>
      </c>
      <c r="AB2525" s="28">
        <f>+SUMIF('Input Sheet'!$S:$S,$AL2525,'Input Sheet'!F:F)</f>
        <v>0</v>
      </c>
      <c r="AC2525" s="28">
        <f>+SUMIF('Input Sheet'!$S:$S,$AL2525,'Input Sheet'!G:G)</f>
        <v>0</v>
      </c>
      <c r="AD2525" s="28">
        <f>+SUMIF('Input Sheet'!$S:$S,$AL2525,'Input Sheet'!H:H)</f>
        <v>0</v>
      </c>
      <c r="AE2525" s="28">
        <f>+SUMIF('Input Sheet'!$S:$S,$AL2525,'Input Sheet'!I:I)</f>
        <v>0</v>
      </c>
      <c r="AF2525" s="28">
        <f>+SUMIF('Input Sheet'!$S:$S,$AL2525,'Input Sheet'!J:J)</f>
        <v>0</v>
      </c>
      <c r="AG2525" s="28">
        <f>+SUMIF('Input Sheet'!$S:$S,$AL2525,'Input Sheet'!K:K)</f>
        <v>0</v>
      </c>
      <c r="AH2525" s="28">
        <f>+SUMIF('Input Sheet'!$S:$S,$AL2525,'Input Sheet'!L:L)</f>
        <v>0</v>
      </c>
      <c r="AI2525" s="28">
        <f>+SUMIF('Input Sheet'!$S:$S,$AL2525,'Input Sheet'!M:M)</f>
        <v>0</v>
      </c>
      <c r="AJ2525" s="28">
        <f>+SUMIF('Input Sheet'!$S:$S,$AL2525,'Input Sheet'!N:N)</f>
        <v>0</v>
      </c>
      <c r="AK2525" s="28"/>
      <c r="AL2525" s="27" t="str">
        <f t="shared" si="198"/>
        <v>310-7100</v>
      </c>
      <c r="AM2525" s="34" t="str">
        <f t="shared" si="199"/>
        <v>New Vehicle</v>
      </c>
      <c r="AN2525" s="34" t="str">
        <f t="shared" si="200"/>
        <v>New VehicleDemo Expenses (incl. interest) p.u.</v>
      </c>
      <c r="AO2525" s="35"/>
      <c r="AP2525" s="35"/>
      <c r="AQ2525" s="35"/>
    </row>
    <row r="2526" spans="1:43" x14ac:dyDescent="0.25">
      <c r="A2526" s="27" t="s">
        <v>103</v>
      </c>
      <c r="B2526" s="27" t="s">
        <v>104</v>
      </c>
      <c r="C2526" s="27" t="s">
        <v>104</v>
      </c>
      <c r="D2526" s="27" t="s">
        <v>258</v>
      </c>
      <c r="E2526" s="27" t="s">
        <v>677</v>
      </c>
      <c r="F2526" s="27" t="s">
        <v>810</v>
      </c>
      <c r="G2526" s="27" t="s">
        <v>811</v>
      </c>
      <c r="H2526" s="34" t="s">
        <v>789</v>
      </c>
      <c r="I2526" s="34" t="s">
        <v>812</v>
      </c>
      <c r="J2526" s="34" t="str">
        <f t="shared" si="196"/>
        <v>New VehicleDemo Expenses (incl. interest) p.u.</v>
      </c>
      <c r="K2526" s="34" t="str">
        <f t="shared" si="197"/>
        <v>100NV Demo Expenses - Toyota</v>
      </c>
      <c r="L2526" s="28">
        <f>+SUMIF('TB 4-24'!M:M,$AL2526,'TB 4-24'!G:G)</f>
        <v>0</v>
      </c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>
        <f>+SUMIF('Input Sheet'!$S:$S,$AL2526,'Input Sheet'!C:C)</f>
        <v>0</v>
      </c>
      <c r="Z2526" s="28">
        <f>+SUMIF('Input Sheet'!$S:$S,$AL2526,'Input Sheet'!D:D)</f>
        <v>0</v>
      </c>
      <c r="AA2526" s="28">
        <f>+SUMIF('Input Sheet'!$S:$S,$AL2526,'Input Sheet'!E:E)</f>
        <v>0</v>
      </c>
      <c r="AB2526" s="28">
        <f>+SUMIF('Input Sheet'!$S:$S,$AL2526,'Input Sheet'!F:F)</f>
        <v>0</v>
      </c>
      <c r="AC2526" s="28">
        <f>+SUMIF('Input Sheet'!$S:$S,$AL2526,'Input Sheet'!G:G)</f>
        <v>0</v>
      </c>
      <c r="AD2526" s="28">
        <f>+SUMIF('Input Sheet'!$S:$S,$AL2526,'Input Sheet'!H:H)</f>
        <v>0</v>
      </c>
      <c r="AE2526" s="28">
        <f>+SUMIF('Input Sheet'!$S:$S,$AL2526,'Input Sheet'!I:I)</f>
        <v>0</v>
      </c>
      <c r="AF2526" s="28">
        <f>+SUMIF('Input Sheet'!$S:$S,$AL2526,'Input Sheet'!J:J)</f>
        <v>0</v>
      </c>
      <c r="AG2526" s="28">
        <f>+SUMIF('Input Sheet'!$S:$S,$AL2526,'Input Sheet'!K:K)</f>
        <v>0</v>
      </c>
      <c r="AH2526" s="28">
        <f>+SUMIF('Input Sheet'!$S:$S,$AL2526,'Input Sheet'!L:L)</f>
        <v>0</v>
      </c>
      <c r="AI2526" s="28">
        <f>+SUMIF('Input Sheet'!$S:$S,$AL2526,'Input Sheet'!M:M)</f>
        <v>0</v>
      </c>
      <c r="AJ2526" s="28">
        <f>+SUMIF('Input Sheet'!$S:$S,$AL2526,'Input Sheet'!N:N)</f>
        <v>0</v>
      </c>
      <c r="AK2526" s="28"/>
      <c r="AL2526" s="27" t="str">
        <f t="shared" si="198"/>
        <v>100-7100</v>
      </c>
      <c r="AM2526" s="34" t="str">
        <f t="shared" si="199"/>
        <v>New Vehicle</v>
      </c>
      <c r="AN2526" s="34" t="str">
        <f t="shared" si="200"/>
        <v>New VehicleDemo Expenses (incl. interest) p.u.</v>
      </c>
      <c r="AO2526" s="35"/>
      <c r="AP2526" s="35"/>
      <c r="AQ2526" s="35"/>
    </row>
    <row r="2527" spans="1:43" x14ac:dyDescent="0.25">
      <c r="A2527" s="27" t="s">
        <v>103</v>
      </c>
      <c r="B2527" s="27" t="s">
        <v>104</v>
      </c>
      <c r="C2527" s="27" t="s">
        <v>104</v>
      </c>
      <c r="D2527" s="27" t="s">
        <v>258</v>
      </c>
      <c r="E2527" s="27" t="s">
        <v>649</v>
      </c>
      <c r="F2527" s="27" t="s">
        <v>810</v>
      </c>
      <c r="G2527" s="27" t="s">
        <v>811</v>
      </c>
      <c r="H2527" s="34" t="s">
        <v>789</v>
      </c>
      <c r="I2527" s="34" t="s">
        <v>812</v>
      </c>
      <c r="J2527" s="34" t="str">
        <f t="shared" si="196"/>
        <v>New VehicleDemo Expenses (incl. interest) p.u.</v>
      </c>
      <c r="K2527" s="34" t="str">
        <f t="shared" si="197"/>
        <v>110NV Demo Expenses - Toyota</v>
      </c>
      <c r="L2527" s="28">
        <f>+SUMIF('TB 4-24'!M:M,$AL2527,'TB 4-24'!G:G)</f>
        <v>0</v>
      </c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>
        <f>+SUMIF('Input Sheet'!$S:$S,$AL2527,'Input Sheet'!C:C)</f>
        <v>0</v>
      </c>
      <c r="Z2527" s="28">
        <f>+SUMIF('Input Sheet'!$S:$S,$AL2527,'Input Sheet'!D:D)</f>
        <v>0</v>
      </c>
      <c r="AA2527" s="28">
        <f>+SUMIF('Input Sheet'!$S:$S,$AL2527,'Input Sheet'!E:E)</f>
        <v>0</v>
      </c>
      <c r="AB2527" s="28">
        <f>+SUMIF('Input Sheet'!$S:$S,$AL2527,'Input Sheet'!F:F)</f>
        <v>0</v>
      </c>
      <c r="AC2527" s="28">
        <f>+SUMIF('Input Sheet'!$S:$S,$AL2527,'Input Sheet'!G:G)</f>
        <v>0</v>
      </c>
      <c r="AD2527" s="28">
        <f>+SUMIF('Input Sheet'!$S:$S,$AL2527,'Input Sheet'!H:H)</f>
        <v>0</v>
      </c>
      <c r="AE2527" s="28">
        <f>+SUMIF('Input Sheet'!$S:$S,$AL2527,'Input Sheet'!I:I)</f>
        <v>0</v>
      </c>
      <c r="AF2527" s="28">
        <f>+SUMIF('Input Sheet'!$S:$S,$AL2527,'Input Sheet'!J:J)</f>
        <v>0</v>
      </c>
      <c r="AG2527" s="28">
        <f>+SUMIF('Input Sheet'!$S:$S,$AL2527,'Input Sheet'!K:K)</f>
        <v>0</v>
      </c>
      <c r="AH2527" s="28">
        <f>+SUMIF('Input Sheet'!$S:$S,$AL2527,'Input Sheet'!L:L)</f>
        <v>0</v>
      </c>
      <c r="AI2527" s="28">
        <f>+SUMIF('Input Sheet'!$S:$S,$AL2527,'Input Sheet'!M:M)</f>
        <v>0</v>
      </c>
      <c r="AJ2527" s="28">
        <f>+SUMIF('Input Sheet'!$S:$S,$AL2527,'Input Sheet'!N:N)</f>
        <v>0</v>
      </c>
      <c r="AK2527" s="28"/>
      <c r="AL2527" s="27" t="str">
        <f t="shared" si="198"/>
        <v>110-7100</v>
      </c>
      <c r="AM2527" s="34" t="str">
        <f t="shared" si="199"/>
        <v>New Vehicle</v>
      </c>
      <c r="AN2527" s="34" t="str">
        <f t="shared" si="200"/>
        <v>New VehicleDemo Expenses (incl. interest) p.u.</v>
      </c>
      <c r="AO2527" s="35"/>
      <c r="AP2527" s="35"/>
      <c r="AQ2527" s="35"/>
    </row>
    <row r="2528" spans="1:43" x14ac:dyDescent="0.25">
      <c r="A2528" s="27" t="s">
        <v>103</v>
      </c>
      <c r="B2528" s="27" t="s">
        <v>104</v>
      </c>
      <c r="C2528" s="27" t="s">
        <v>104</v>
      </c>
      <c r="D2528" s="27" t="s">
        <v>378</v>
      </c>
      <c r="E2528" s="27" t="s">
        <v>677</v>
      </c>
      <c r="F2528" s="27" t="s">
        <v>810</v>
      </c>
      <c r="G2528" s="27" t="s">
        <v>811</v>
      </c>
      <c r="H2528" s="34" t="s">
        <v>789</v>
      </c>
      <c r="I2528" s="34" t="s">
        <v>812</v>
      </c>
      <c r="J2528" s="34" t="str">
        <f t="shared" si="196"/>
        <v>New VehicleDemo Expenses (incl. interest) p.u.</v>
      </c>
      <c r="K2528" s="34" t="str">
        <f t="shared" si="197"/>
        <v>100NV Demo Expenses - Toyota</v>
      </c>
      <c r="L2528" s="28">
        <f>+SUMIF('TB 4-24'!M:M,$AL2528,'TB 4-24'!G:G)</f>
        <v>0</v>
      </c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>
        <f>+SUMIF('Input Sheet'!$S:$S,$AL2528,'Input Sheet'!C:C)</f>
        <v>0</v>
      </c>
      <c r="Z2528" s="28">
        <f>+SUMIF('Input Sheet'!$S:$S,$AL2528,'Input Sheet'!D:D)</f>
        <v>0</v>
      </c>
      <c r="AA2528" s="28">
        <f>+SUMIF('Input Sheet'!$S:$S,$AL2528,'Input Sheet'!E:E)</f>
        <v>0</v>
      </c>
      <c r="AB2528" s="28">
        <f>+SUMIF('Input Sheet'!$S:$S,$AL2528,'Input Sheet'!F:F)</f>
        <v>0</v>
      </c>
      <c r="AC2528" s="28">
        <f>+SUMIF('Input Sheet'!$S:$S,$AL2528,'Input Sheet'!G:G)</f>
        <v>0</v>
      </c>
      <c r="AD2528" s="28">
        <f>+SUMIF('Input Sheet'!$S:$S,$AL2528,'Input Sheet'!H:H)</f>
        <v>0</v>
      </c>
      <c r="AE2528" s="28">
        <f>+SUMIF('Input Sheet'!$S:$S,$AL2528,'Input Sheet'!I:I)</f>
        <v>0</v>
      </c>
      <c r="AF2528" s="28">
        <f>+SUMIF('Input Sheet'!$S:$S,$AL2528,'Input Sheet'!J:J)</f>
        <v>0</v>
      </c>
      <c r="AG2528" s="28">
        <f>+SUMIF('Input Sheet'!$S:$S,$AL2528,'Input Sheet'!K:K)</f>
        <v>0</v>
      </c>
      <c r="AH2528" s="28">
        <f>+SUMIF('Input Sheet'!$S:$S,$AL2528,'Input Sheet'!L:L)</f>
        <v>0</v>
      </c>
      <c r="AI2528" s="28">
        <f>+SUMIF('Input Sheet'!$S:$S,$AL2528,'Input Sheet'!M:M)</f>
        <v>0</v>
      </c>
      <c r="AJ2528" s="28">
        <f>+SUMIF('Input Sheet'!$S:$S,$AL2528,'Input Sheet'!N:N)</f>
        <v>0</v>
      </c>
      <c r="AK2528" s="28"/>
      <c r="AL2528" s="27" t="str">
        <f t="shared" si="198"/>
        <v>100-7100D</v>
      </c>
      <c r="AM2528" s="34" t="str">
        <f t="shared" si="199"/>
        <v>New Vehicle</v>
      </c>
      <c r="AN2528" s="34" t="str">
        <f t="shared" si="200"/>
        <v>New VehicleDemo Expenses (incl. interest) p.u.</v>
      </c>
      <c r="AO2528" s="35"/>
      <c r="AP2528" s="35"/>
      <c r="AQ2528" s="35"/>
    </row>
    <row r="2529" spans="1:43" x14ac:dyDescent="0.25">
      <c r="A2529" s="27" t="s">
        <v>103</v>
      </c>
      <c r="B2529" s="27" t="s">
        <v>104</v>
      </c>
      <c r="C2529" s="27" t="s">
        <v>104</v>
      </c>
      <c r="D2529" s="27" t="s">
        <v>378</v>
      </c>
      <c r="E2529" s="27" t="s">
        <v>649</v>
      </c>
      <c r="F2529" s="27" t="s">
        <v>810</v>
      </c>
      <c r="G2529" s="27" t="s">
        <v>811</v>
      </c>
      <c r="H2529" s="34" t="s">
        <v>789</v>
      </c>
      <c r="I2529" s="34" t="s">
        <v>812</v>
      </c>
      <c r="J2529" s="34" t="str">
        <f t="shared" si="196"/>
        <v>New VehicleDemo Expenses (incl. interest) p.u.</v>
      </c>
      <c r="K2529" s="34" t="str">
        <f t="shared" si="197"/>
        <v>110NV Demo Expenses - Toyota</v>
      </c>
      <c r="L2529" s="28">
        <f>+SUMIF('TB 4-24'!M:M,$AL2529,'TB 4-24'!G:G)</f>
        <v>0</v>
      </c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>
        <f>+SUMIF('Input Sheet'!$S:$S,$AL2529,'Input Sheet'!C:C)</f>
        <v>0</v>
      </c>
      <c r="Z2529" s="28">
        <f>+SUMIF('Input Sheet'!$S:$S,$AL2529,'Input Sheet'!D:D)</f>
        <v>0</v>
      </c>
      <c r="AA2529" s="28">
        <f>+SUMIF('Input Sheet'!$S:$S,$AL2529,'Input Sheet'!E:E)</f>
        <v>0</v>
      </c>
      <c r="AB2529" s="28">
        <f>+SUMIF('Input Sheet'!$S:$S,$AL2529,'Input Sheet'!F:F)</f>
        <v>0</v>
      </c>
      <c r="AC2529" s="28">
        <f>+SUMIF('Input Sheet'!$S:$S,$AL2529,'Input Sheet'!G:G)</f>
        <v>0</v>
      </c>
      <c r="AD2529" s="28">
        <f>+SUMIF('Input Sheet'!$S:$S,$AL2529,'Input Sheet'!H:H)</f>
        <v>0</v>
      </c>
      <c r="AE2529" s="28">
        <f>+SUMIF('Input Sheet'!$S:$S,$AL2529,'Input Sheet'!I:I)</f>
        <v>0</v>
      </c>
      <c r="AF2529" s="28">
        <f>+SUMIF('Input Sheet'!$S:$S,$AL2529,'Input Sheet'!J:J)</f>
        <v>0</v>
      </c>
      <c r="AG2529" s="28">
        <f>+SUMIF('Input Sheet'!$S:$S,$AL2529,'Input Sheet'!K:K)</f>
        <v>0</v>
      </c>
      <c r="AH2529" s="28">
        <f>+SUMIF('Input Sheet'!$S:$S,$AL2529,'Input Sheet'!L:L)</f>
        <v>0</v>
      </c>
      <c r="AI2529" s="28">
        <f>+SUMIF('Input Sheet'!$S:$S,$AL2529,'Input Sheet'!M:M)</f>
        <v>0</v>
      </c>
      <c r="AJ2529" s="28">
        <f>+SUMIF('Input Sheet'!$S:$S,$AL2529,'Input Sheet'!N:N)</f>
        <v>0</v>
      </c>
      <c r="AK2529" s="28"/>
      <c r="AL2529" s="27" t="str">
        <f t="shared" si="198"/>
        <v>110-7100D</v>
      </c>
      <c r="AM2529" s="34" t="str">
        <f t="shared" si="199"/>
        <v>New Vehicle</v>
      </c>
      <c r="AN2529" s="34" t="str">
        <f t="shared" si="200"/>
        <v>New VehicleDemo Expenses (incl. interest) p.u.</v>
      </c>
      <c r="AO2529" s="35"/>
      <c r="AP2529" s="35"/>
      <c r="AQ2529" s="35"/>
    </row>
    <row r="2530" spans="1:43" x14ac:dyDescent="0.25">
      <c r="A2530" s="27" t="s">
        <v>103</v>
      </c>
      <c r="B2530" s="27" t="s">
        <v>104</v>
      </c>
      <c r="C2530" s="27" t="s">
        <v>104</v>
      </c>
      <c r="D2530" s="27" t="s">
        <v>378</v>
      </c>
      <c r="E2530" s="27" t="s">
        <v>641</v>
      </c>
      <c r="F2530" s="27" t="s">
        <v>810</v>
      </c>
      <c r="G2530" s="27" t="s">
        <v>811</v>
      </c>
      <c r="H2530" s="34" t="s">
        <v>789</v>
      </c>
      <c r="I2530" s="34" t="s">
        <v>812</v>
      </c>
      <c r="J2530" s="34" t="str">
        <f t="shared" si="196"/>
        <v>New VehicleDemo Expenses (incl. interest) p.u.</v>
      </c>
      <c r="K2530" s="34" t="str">
        <f t="shared" si="197"/>
        <v>170NV Demo Expenses - Toyota</v>
      </c>
      <c r="L2530" s="28">
        <f>+SUMIF('TB 4-24'!M:M,$AL2530,'TB 4-24'!G:G)</f>
        <v>0</v>
      </c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>
        <f>+SUMIF('Input Sheet'!$S:$S,$AL2530,'Input Sheet'!C:C)</f>
        <v>0</v>
      </c>
      <c r="Z2530" s="28">
        <f>+SUMIF('Input Sheet'!$S:$S,$AL2530,'Input Sheet'!D:D)</f>
        <v>0</v>
      </c>
      <c r="AA2530" s="28">
        <f>+SUMIF('Input Sheet'!$S:$S,$AL2530,'Input Sheet'!E:E)</f>
        <v>0</v>
      </c>
      <c r="AB2530" s="28">
        <f>+SUMIF('Input Sheet'!$S:$S,$AL2530,'Input Sheet'!F:F)</f>
        <v>0</v>
      </c>
      <c r="AC2530" s="28">
        <f>+SUMIF('Input Sheet'!$S:$S,$AL2530,'Input Sheet'!G:G)</f>
        <v>0</v>
      </c>
      <c r="AD2530" s="28">
        <f>+SUMIF('Input Sheet'!$S:$S,$AL2530,'Input Sheet'!H:H)</f>
        <v>0</v>
      </c>
      <c r="AE2530" s="28">
        <f>+SUMIF('Input Sheet'!$S:$S,$AL2530,'Input Sheet'!I:I)</f>
        <v>0</v>
      </c>
      <c r="AF2530" s="28">
        <f>+SUMIF('Input Sheet'!$S:$S,$AL2530,'Input Sheet'!J:J)</f>
        <v>0</v>
      </c>
      <c r="AG2530" s="28">
        <f>+SUMIF('Input Sheet'!$S:$S,$AL2530,'Input Sheet'!K:K)</f>
        <v>0</v>
      </c>
      <c r="AH2530" s="28">
        <f>+SUMIF('Input Sheet'!$S:$S,$AL2530,'Input Sheet'!L:L)</f>
        <v>0</v>
      </c>
      <c r="AI2530" s="28">
        <f>+SUMIF('Input Sheet'!$S:$S,$AL2530,'Input Sheet'!M:M)</f>
        <v>0</v>
      </c>
      <c r="AJ2530" s="28">
        <f>+SUMIF('Input Sheet'!$S:$S,$AL2530,'Input Sheet'!N:N)</f>
        <v>0</v>
      </c>
      <c r="AK2530" s="28"/>
      <c r="AL2530" s="27" t="str">
        <f t="shared" si="198"/>
        <v>170-7100D</v>
      </c>
      <c r="AM2530" s="34" t="str">
        <f t="shared" si="199"/>
        <v>New Vehicle</v>
      </c>
      <c r="AN2530" s="34" t="str">
        <f t="shared" si="200"/>
        <v>New VehicleDemo Expenses (incl. interest) p.u.</v>
      </c>
      <c r="AO2530" s="35"/>
      <c r="AP2530" s="35"/>
      <c r="AQ2530" s="35"/>
    </row>
    <row r="2531" spans="1:43" x14ac:dyDescent="0.25">
      <c r="A2531" s="27" t="s">
        <v>103</v>
      </c>
      <c r="B2531" s="27" t="s">
        <v>104</v>
      </c>
      <c r="C2531" s="27" t="s">
        <v>104</v>
      </c>
      <c r="D2531" s="27" t="s">
        <v>379</v>
      </c>
      <c r="E2531" s="27" t="s">
        <v>677</v>
      </c>
      <c r="F2531" s="27" t="s">
        <v>810</v>
      </c>
      <c r="G2531" s="27" t="s">
        <v>811</v>
      </c>
      <c r="H2531" s="34" t="s">
        <v>789</v>
      </c>
      <c r="I2531" s="34" t="s">
        <v>812</v>
      </c>
      <c r="J2531" s="34" t="str">
        <f t="shared" si="196"/>
        <v>New VehicleDemo Expenses (incl. interest) p.u.</v>
      </c>
      <c r="K2531" s="34" t="str">
        <f t="shared" si="197"/>
        <v>100NV Demo Expenses - Toyota</v>
      </c>
      <c r="L2531" s="28">
        <f>+SUMIF('TB 4-24'!M:M,$AL2531,'TB 4-24'!G:G)</f>
        <v>0</v>
      </c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>
        <f>+SUMIF('Input Sheet'!$S:$S,$AL2531,'Input Sheet'!C:C)</f>
        <v>0</v>
      </c>
      <c r="Z2531" s="28">
        <f>+SUMIF('Input Sheet'!$S:$S,$AL2531,'Input Sheet'!D:D)</f>
        <v>0</v>
      </c>
      <c r="AA2531" s="28">
        <f>+SUMIF('Input Sheet'!$S:$S,$AL2531,'Input Sheet'!E:E)</f>
        <v>0</v>
      </c>
      <c r="AB2531" s="28">
        <f>+SUMIF('Input Sheet'!$S:$S,$AL2531,'Input Sheet'!F:F)</f>
        <v>0</v>
      </c>
      <c r="AC2531" s="28">
        <f>+SUMIF('Input Sheet'!$S:$S,$AL2531,'Input Sheet'!G:G)</f>
        <v>0</v>
      </c>
      <c r="AD2531" s="28">
        <f>+SUMIF('Input Sheet'!$S:$S,$AL2531,'Input Sheet'!H:H)</f>
        <v>0</v>
      </c>
      <c r="AE2531" s="28">
        <f>+SUMIF('Input Sheet'!$S:$S,$AL2531,'Input Sheet'!I:I)</f>
        <v>0</v>
      </c>
      <c r="AF2531" s="28">
        <f>+SUMIF('Input Sheet'!$S:$S,$AL2531,'Input Sheet'!J:J)</f>
        <v>0</v>
      </c>
      <c r="AG2531" s="28">
        <f>+SUMIF('Input Sheet'!$S:$S,$AL2531,'Input Sheet'!K:K)</f>
        <v>0</v>
      </c>
      <c r="AH2531" s="28">
        <f>+SUMIF('Input Sheet'!$S:$S,$AL2531,'Input Sheet'!L:L)</f>
        <v>0</v>
      </c>
      <c r="AI2531" s="28">
        <f>+SUMIF('Input Sheet'!$S:$S,$AL2531,'Input Sheet'!M:M)</f>
        <v>0</v>
      </c>
      <c r="AJ2531" s="28">
        <f>+SUMIF('Input Sheet'!$S:$S,$AL2531,'Input Sheet'!N:N)</f>
        <v>0</v>
      </c>
      <c r="AK2531" s="28"/>
      <c r="AL2531" s="27" t="str">
        <f t="shared" si="198"/>
        <v>100-7100V</v>
      </c>
      <c r="AM2531" s="34" t="str">
        <f t="shared" si="199"/>
        <v>New Vehicle</v>
      </c>
      <c r="AN2531" s="34" t="str">
        <f t="shared" si="200"/>
        <v>New VehicleDemo Expenses (incl. interest) p.u.</v>
      </c>
      <c r="AO2531" s="35"/>
      <c r="AP2531" s="35"/>
      <c r="AQ2531" s="35"/>
    </row>
    <row r="2532" spans="1:43" x14ac:dyDescent="0.25">
      <c r="A2532" s="27" t="s">
        <v>103</v>
      </c>
      <c r="B2532" s="27" t="s">
        <v>104</v>
      </c>
      <c r="C2532" s="27" t="s">
        <v>657</v>
      </c>
      <c r="D2532" s="27" t="s">
        <v>261</v>
      </c>
      <c r="E2532" s="27" t="s">
        <v>660</v>
      </c>
      <c r="F2532" s="27" t="s">
        <v>810</v>
      </c>
      <c r="G2532" s="27" t="s">
        <v>811</v>
      </c>
      <c r="H2532" s="34" t="s">
        <v>789</v>
      </c>
      <c r="I2532" s="34" t="s">
        <v>812</v>
      </c>
      <c r="J2532" s="34" t="str">
        <f t="shared" si="196"/>
        <v>New VehicleDemo Expenses (incl. interest) p.u.</v>
      </c>
      <c r="K2532" s="34" t="str">
        <f t="shared" si="197"/>
        <v>200NV Demo Expenses - Toyota</v>
      </c>
      <c r="L2532" s="28">
        <f>+SUMIF('TB 4-24'!M:M,$AL2532,'TB 4-24'!G:G)</f>
        <v>0</v>
      </c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>
        <f>+SUMIF('Input Sheet'!$S:$S,$AL2532,'Input Sheet'!C:C)</f>
        <v>0</v>
      </c>
      <c r="Z2532" s="28">
        <f>+SUMIF('Input Sheet'!$S:$S,$AL2532,'Input Sheet'!D:D)</f>
        <v>0</v>
      </c>
      <c r="AA2532" s="28">
        <f>+SUMIF('Input Sheet'!$S:$S,$AL2532,'Input Sheet'!E:E)</f>
        <v>0</v>
      </c>
      <c r="AB2532" s="28">
        <f>+SUMIF('Input Sheet'!$S:$S,$AL2532,'Input Sheet'!F:F)</f>
        <v>0</v>
      </c>
      <c r="AC2532" s="28">
        <f>+SUMIF('Input Sheet'!$S:$S,$AL2532,'Input Sheet'!G:G)</f>
        <v>0</v>
      </c>
      <c r="AD2532" s="28">
        <f>+SUMIF('Input Sheet'!$S:$S,$AL2532,'Input Sheet'!H:H)</f>
        <v>0</v>
      </c>
      <c r="AE2532" s="28">
        <f>+SUMIF('Input Sheet'!$S:$S,$AL2532,'Input Sheet'!I:I)</f>
        <v>0</v>
      </c>
      <c r="AF2532" s="28">
        <f>+SUMIF('Input Sheet'!$S:$S,$AL2532,'Input Sheet'!J:J)</f>
        <v>0</v>
      </c>
      <c r="AG2532" s="28">
        <f>+SUMIF('Input Sheet'!$S:$S,$AL2532,'Input Sheet'!K:K)</f>
        <v>0</v>
      </c>
      <c r="AH2532" s="28">
        <f>+SUMIF('Input Sheet'!$S:$S,$AL2532,'Input Sheet'!L:L)</f>
        <v>0</v>
      </c>
      <c r="AI2532" s="28">
        <f>+SUMIF('Input Sheet'!$S:$S,$AL2532,'Input Sheet'!M:M)</f>
        <v>0</v>
      </c>
      <c r="AJ2532" s="28">
        <f>+SUMIF('Input Sheet'!$S:$S,$AL2532,'Input Sheet'!N:N)</f>
        <v>0</v>
      </c>
      <c r="AK2532" s="28"/>
      <c r="AL2532" s="27" t="str">
        <f t="shared" si="198"/>
        <v>200-7110</v>
      </c>
      <c r="AM2532" s="34" t="str">
        <f t="shared" si="199"/>
        <v>New Vehicle</v>
      </c>
      <c r="AN2532" s="34" t="str">
        <f t="shared" si="200"/>
        <v>New VehicleDemo Expenses (incl. interest) p.u.</v>
      </c>
      <c r="AO2532" s="35"/>
      <c r="AP2532" s="35"/>
      <c r="AQ2532" s="35"/>
    </row>
    <row r="2533" spans="1:43" x14ac:dyDescent="0.25">
      <c r="A2533" s="27" t="s">
        <v>103</v>
      </c>
      <c r="B2533" s="27" t="s">
        <v>104</v>
      </c>
      <c r="C2533" s="27" t="s">
        <v>657</v>
      </c>
      <c r="D2533" s="27" t="s">
        <v>261</v>
      </c>
      <c r="E2533" s="27" t="s">
        <v>658</v>
      </c>
      <c r="F2533" s="27" t="s">
        <v>810</v>
      </c>
      <c r="G2533" s="27" t="s">
        <v>811</v>
      </c>
      <c r="H2533" s="34" t="s">
        <v>789</v>
      </c>
      <c r="I2533" s="34" t="s">
        <v>812</v>
      </c>
      <c r="J2533" s="34" t="str">
        <f t="shared" si="196"/>
        <v>New VehicleDemo Expenses (incl. interest) p.u.</v>
      </c>
      <c r="K2533" s="34" t="str">
        <f t="shared" si="197"/>
        <v>210NV Demo Expenses - Toyota</v>
      </c>
      <c r="L2533" s="28">
        <f>+SUMIF('TB 4-24'!M:M,$AL2533,'TB 4-24'!G:G)</f>
        <v>0</v>
      </c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>
        <f>+SUMIF('Input Sheet'!$S:$S,$AL2533,'Input Sheet'!C:C)</f>
        <v>0</v>
      </c>
      <c r="Z2533" s="28">
        <f>+SUMIF('Input Sheet'!$S:$S,$AL2533,'Input Sheet'!D:D)</f>
        <v>0</v>
      </c>
      <c r="AA2533" s="28">
        <f>+SUMIF('Input Sheet'!$S:$S,$AL2533,'Input Sheet'!E:E)</f>
        <v>0</v>
      </c>
      <c r="AB2533" s="28">
        <f>+SUMIF('Input Sheet'!$S:$S,$AL2533,'Input Sheet'!F:F)</f>
        <v>0</v>
      </c>
      <c r="AC2533" s="28">
        <f>+SUMIF('Input Sheet'!$S:$S,$AL2533,'Input Sheet'!G:G)</f>
        <v>0</v>
      </c>
      <c r="AD2533" s="28">
        <f>+SUMIF('Input Sheet'!$S:$S,$AL2533,'Input Sheet'!H:H)</f>
        <v>0</v>
      </c>
      <c r="AE2533" s="28">
        <f>+SUMIF('Input Sheet'!$S:$S,$AL2533,'Input Sheet'!I:I)</f>
        <v>0</v>
      </c>
      <c r="AF2533" s="28">
        <f>+SUMIF('Input Sheet'!$S:$S,$AL2533,'Input Sheet'!J:J)</f>
        <v>0</v>
      </c>
      <c r="AG2533" s="28">
        <f>+SUMIF('Input Sheet'!$S:$S,$AL2533,'Input Sheet'!K:K)</f>
        <v>0</v>
      </c>
      <c r="AH2533" s="28">
        <f>+SUMIF('Input Sheet'!$S:$S,$AL2533,'Input Sheet'!L:L)</f>
        <v>0</v>
      </c>
      <c r="AI2533" s="28">
        <f>+SUMIF('Input Sheet'!$S:$S,$AL2533,'Input Sheet'!M:M)</f>
        <v>0</v>
      </c>
      <c r="AJ2533" s="28">
        <f>+SUMIF('Input Sheet'!$S:$S,$AL2533,'Input Sheet'!N:N)</f>
        <v>0</v>
      </c>
      <c r="AK2533" s="28"/>
      <c r="AL2533" s="27" t="str">
        <f t="shared" si="198"/>
        <v>210-7110</v>
      </c>
      <c r="AM2533" s="34" t="str">
        <f t="shared" si="199"/>
        <v>New Vehicle</v>
      </c>
      <c r="AN2533" s="34" t="str">
        <f t="shared" si="200"/>
        <v>New VehicleDemo Expenses (incl. interest) p.u.</v>
      </c>
      <c r="AO2533" s="35"/>
      <c r="AP2533" s="35"/>
      <c r="AQ2533" s="35"/>
    </row>
    <row r="2534" spans="1:43" x14ac:dyDescent="0.25">
      <c r="A2534" s="27" t="s">
        <v>103</v>
      </c>
      <c r="B2534" s="27" t="s">
        <v>104</v>
      </c>
      <c r="C2534" s="27" t="s">
        <v>663</v>
      </c>
      <c r="D2534" s="27" t="s">
        <v>261</v>
      </c>
      <c r="E2534" s="27" t="s">
        <v>664</v>
      </c>
      <c r="F2534" s="27" t="s">
        <v>810</v>
      </c>
      <c r="G2534" s="27" t="s">
        <v>811</v>
      </c>
      <c r="H2534" s="34" t="s">
        <v>789</v>
      </c>
      <c r="I2534" s="34" t="s">
        <v>812</v>
      </c>
      <c r="J2534" s="34" t="str">
        <f t="shared" si="196"/>
        <v>New VehicleDemo Expenses (incl. interest) p.u.</v>
      </c>
      <c r="K2534" s="34" t="str">
        <f t="shared" si="197"/>
        <v>400NV Demo Expenses - Toyota</v>
      </c>
      <c r="L2534" s="28">
        <f>+SUMIF('TB 4-24'!M:M,$AL2534,'TB 4-24'!G:G)</f>
        <v>0</v>
      </c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>
        <f>+SUMIF('Input Sheet'!$S:$S,$AL2534,'Input Sheet'!C:C)</f>
        <v>0</v>
      </c>
      <c r="Z2534" s="28">
        <f>+SUMIF('Input Sheet'!$S:$S,$AL2534,'Input Sheet'!D:D)</f>
        <v>0</v>
      </c>
      <c r="AA2534" s="28">
        <f>+SUMIF('Input Sheet'!$S:$S,$AL2534,'Input Sheet'!E:E)</f>
        <v>0</v>
      </c>
      <c r="AB2534" s="28">
        <f>+SUMIF('Input Sheet'!$S:$S,$AL2534,'Input Sheet'!F:F)</f>
        <v>0</v>
      </c>
      <c r="AC2534" s="28">
        <f>+SUMIF('Input Sheet'!$S:$S,$AL2534,'Input Sheet'!G:G)</f>
        <v>0</v>
      </c>
      <c r="AD2534" s="28">
        <f>+SUMIF('Input Sheet'!$S:$S,$AL2534,'Input Sheet'!H:H)</f>
        <v>0</v>
      </c>
      <c r="AE2534" s="28">
        <f>+SUMIF('Input Sheet'!$S:$S,$AL2534,'Input Sheet'!I:I)</f>
        <v>0</v>
      </c>
      <c r="AF2534" s="28">
        <f>+SUMIF('Input Sheet'!$S:$S,$AL2534,'Input Sheet'!J:J)</f>
        <v>0</v>
      </c>
      <c r="AG2534" s="28">
        <f>+SUMIF('Input Sheet'!$S:$S,$AL2534,'Input Sheet'!K:K)</f>
        <v>0</v>
      </c>
      <c r="AH2534" s="28">
        <f>+SUMIF('Input Sheet'!$S:$S,$AL2534,'Input Sheet'!L:L)</f>
        <v>0</v>
      </c>
      <c r="AI2534" s="28">
        <f>+SUMIF('Input Sheet'!$S:$S,$AL2534,'Input Sheet'!M:M)</f>
        <v>0</v>
      </c>
      <c r="AJ2534" s="28">
        <f>+SUMIF('Input Sheet'!$S:$S,$AL2534,'Input Sheet'!N:N)</f>
        <v>0</v>
      </c>
      <c r="AK2534" s="28"/>
      <c r="AL2534" s="27" t="str">
        <f t="shared" si="198"/>
        <v>400-7110</v>
      </c>
      <c r="AM2534" s="34" t="str">
        <f t="shared" si="199"/>
        <v>New Vehicle</v>
      </c>
      <c r="AN2534" s="34" t="str">
        <f t="shared" si="200"/>
        <v>New VehicleDemo Expenses (incl. interest) p.u.</v>
      </c>
      <c r="AO2534" s="35"/>
      <c r="AP2534" s="35"/>
      <c r="AQ2534" s="35"/>
    </row>
    <row r="2535" spans="1:43" x14ac:dyDescent="0.25">
      <c r="A2535" s="27" t="s">
        <v>103</v>
      </c>
      <c r="B2535" s="27" t="s">
        <v>104</v>
      </c>
      <c r="C2535" s="27" t="s">
        <v>663</v>
      </c>
      <c r="D2535" s="27" t="s">
        <v>261</v>
      </c>
      <c r="E2535" s="27" t="s">
        <v>665</v>
      </c>
      <c r="F2535" s="27" t="s">
        <v>810</v>
      </c>
      <c r="G2535" s="27" t="s">
        <v>811</v>
      </c>
      <c r="H2535" s="34" t="s">
        <v>789</v>
      </c>
      <c r="I2535" s="34" t="s">
        <v>812</v>
      </c>
      <c r="J2535" s="34" t="str">
        <f t="shared" si="196"/>
        <v>New VehicleDemo Expenses (incl. interest) p.u.</v>
      </c>
      <c r="K2535" s="34" t="str">
        <f t="shared" si="197"/>
        <v>410NV Demo Expenses - Toyota</v>
      </c>
      <c r="L2535" s="28">
        <f>+SUMIF('TB 4-24'!M:M,$AL2535,'TB 4-24'!G:G)</f>
        <v>0</v>
      </c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>
        <f>+SUMIF('Input Sheet'!$S:$S,$AL2535,'Input Sheet'!C:C)</f>
        <v>0</v>
      </c>
      <c r="Z2535" s="28">
        <f>+SUMIF('Input Sheet'!$S:$S,$AL2535,'Input Sheet'!D:D)</f>
        <v>0</v>
      </c>
      <c r="AA2535" s="28">
        <f>+SUMIF('Input Sheet'!$S:$S,$AL2535,'Input Sheet'!E:E)</f>
        <v>0</v>
      </c>
      <c r="AB2535" s="28">
        <f>+SUMIF('Input Sheet'!$S:$S,$AL2535,'Input Sheet'!F:F)</f>
        <v>0</v>
      </c>
      <c r="AC2535" s="28">
        <f>+SUMIF('Input Sheet'!$S:$S,$AL2535,'Input Sheet'!G:G)</f>
        <v>0</v>
      </c>
      <c r="AD2535" s="28">
        <f>+SUMIF('Input Sheet'!$S:$S,$AL2535,'Input Sheet'!H:H)</f>
        <v>0</v>
      </c>
      <c r="AE2535" s="28">
        <f>+SUMIF('Input Sheet'!$S:$S,$AL2535,'Input Sheet'!I:I)</f>
        <v>0</v>
      </c>
      <c r="AF2535" s="28">
        <f>+SUMIF('Input Sheet'!$S:$S,$AL2535,'Input Sheet'!J:J)</f>
        <v>0</v>
      </c>
      <c r="AG2535" s="28">
        <f>+SUMIF('Input Sheet'!$S:$S,$AL2535,'Input Sheet'!K:K)</f>
        <v>0</v>
      </c>
      <c r="AH2535" s="28">
        <f>+SUMIF('Input Sheet'!$S:$S,$AL2535,'Input Sheet'!L:L)</f>
        <v>0</v>
      </c>
      <c r="AI2535" s="28">
        <f>+SUMIF('Input Sheet'!$S:$S,$AL2535,'Input Sheet'!M:M)</f>
        <v>0</v>
      </c>
      <c r="AJ2535" s="28">
        <f>+SUMIF('Input Sheet'!$S:$S,$AL2535,'Input Sheet'!N:N)</f>
        <v>0</v>
      </c>
      <c r="AK2535" s="28"/>
      <c r="AL2535" s="27" t="str">
        <f t="shared" si="198"/>
        <v>410-7110</v>
      </c>
      <c r="AM2535" s="34" t="str">
        <f t="shared" si="199"/>
        <v>New Vehicle</v>
      </c>
      <c r="AN2535" s="34" t="str">
        <f t="shared" si="200"/>
        <v>New VehicleDemo Expenses (incl. interest) p.u.</v>
      </c>
      <c r="AO2535" s="35"/>
      <c r="AP2535" s="35"/>
      <c r="AQ2535" s="35"/>
    </row>
    <row r="2536" spans="1:43" x14ac:dyDescent="0.25">
      <c r="A2536" s="27" t="s">
        <v>103</v>
      </c>
      <c r="B2536" s="27" t="s">
        <v>104</v>
      </c>
      <c r="C2536" s="27" t="s">
        <v>671</v>
      </c>
      <c r="D2536" s="27" t="s">
        <v>261</v>
      </c>
      <c r="E2536" s="27" t="s">
        <v>672</v>
      </c>
      <c r="F2536" s="27" t="s">
        <v>810</v>
      </c>
      <c r="G2536" s="27" t="s">
        <v>811</v>
      </c>
      <c r="H2536" s="34" t="s">
        <v>789</v>
      </c>
      <c r="I2536" s="34" t="s">
        <v>812</v>
      </c>
      <c r="J2536" s="34" t="str">
        <f t="shared" si="196"/>
        <v>New VehicleDemo Expenses (incl. interest) p.u.</v>
      </c>
      <c r="K2536" s="34" t="str">
        <f t="shared" si="197"/>
        <v>300NV Demo Expenses - Toyota</v>
      </c>
      <c r="L2536" s="28">
        <f>+SUMIF('TB 4-24'!M:M,$AL2536,'TB 4-24'!G:G)</f>
        <v>0</v>
      </c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>
        <f>+SUMIF('Input Sheet'!$S:$S,$AL2536,'Input Sheet'!C:C)</f>
        <v>0</v>
      </c>
      <c r="Z2536" s="28">
        <f>+SUMIF('Input Sheet'!$S:$S,$AL2536,'Input Sheet'!D:D)</f>
        <v>0</v>
      </c>
      <c r="AA2536" s="28">
        <f>+SUMIF('Input Sheet'!$S:$S,$AL2536,'Input Sheet'!E:E)</f>
        <v>0</v>
      </c>
      <c r="AB2536" s="28">
        <f>+SUMIF('Input Sheet'!$S:$S,$AL2536,'Input Sheet'!F:F)</f>
        <v>0</v>
      </c>
      <c r="AC2536" s="28">
        <f>+SUMIF('Input Sheet'!$S:$S,$AL2536,'Input Sheet'!G:G)</f>
        <v>0</v>
      </c>
      <c r="AD2536" s="28">
        <f>+SUMIF('Input Sheet'!$S:$S,$AL2536,'Input Sheet'!H:H)</f>
        <v>0</v>
      </c>
      <c r="AE2536" s="28">
        <f>+SUMIF('Input Sheet'!$S:$S,$AL2536,'Input Sheet'!I:I)</f>
        <v>0</v>
      </c>
      <c r="AF2536" s="28">
        <f>+SUMIF('Input Sheet'!$S:$S,$AL2536,'Input Sheet'!J:J)</f>
        <v>0</v>
      </c>
      <c r="AG2536" s="28">
        <f>+SUMIF('Input Sheet'!$S:$S,$AL2536,'Input Sheet'!K:K)</f>
        <v>0</v>
      </c>
      <c r="AH2536" s="28">
        <f>+SUMIF('Input Sheet'!$S:$S,$AL2536,'Input Sheet'!L:L)</f>
        <v>0</v>
      </c>
      <c r="AI2536" s="28">
        <f>+SUMIF('Input Sheet'!$S:$S,$AL2536,'Input Sheet'!M:M)</f>
        <v>0</v>
      </c>
      <c r="AJ2536" s="28">
        <f>+SUMIF('Input Sheet'!$S:$S,$AL2536,'Input Sheet'!N:N)</f>
        <v>0</v>
      </c>
      <c r="AK2536" s="28"/>
      <c r="AL2536" s="27" t="str">
        <f t="shared" si="198"/>
        <v>300-7110</v>
      </c>
      <c r="AM2536" s="34" t="str">
        <f t="shared" si="199"/>
        <v>New Vehicle</v>
      </c>
      <c r="AN2536" s="34" t="str">
        <f t="shared" si="200"/>
        <v>New VehicleDemo Expenses (incl. interest) p.u.</v>
      </c>
      <c r="AO2536" s="35"/>
      <c r="AP2536" s="35"/>
      <c r="AQ2536" s="35"/>
    </row>
    <row r="2537" spans="1:43" x14ac:dyDescent="0.25">
      <c r="A2537" s="27" t="s">
        <v>103</v>
      </c>
      <c r="B2537" s="27" t="s">
        <v>104</v>
      </c>
      <c r="C2537" s="27" t="s">
        <v>671</v>
      </c>
      <c r="D2537" s="27" t="s">
        <v>261</v>
      </c>
      <c r="E2537" s="27" t="s">
        <v>673</v>
      </c>
      <c r="F2537" s="27" t="s">
        <v>810</v>
      </c>
      <c r="G2537" s="27" t="s">
        <v>811</v>
      </c>
      <c r="H2537" s="34" t="s">
        <v>789</v>
      </c>
      <c r="I2537" s="34" t="s">
        <v>812</v>
      </c>
      <c r="J2537" s="34" t="str">
        <f t="shared" si="196"/>
        <v>New VehicleDemo Expenses (incl. interest) p.u.</v>
      </c>
      <c r="K2537" s="34" t="str">
        <f t="shared" si="197"/>
        <v>310NV Demo Expenses - Toyota</v>
      </c>
      <c r="L2537" s="28">
        <f>+SUMIF('TB 4-24'!M:M,$AL2537,'TB 4-24'!G:G)</f>
        <v>0</v>
      </c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>
        <f>+SUMIF('Input Sheet'!$S:$S,$AL2537,'Input Sheet'!C:C)</f>
        <v>0</v>
      </c>
      <c r="Z2537" s="28">
        <f>+SUMIF('Input Sheet'!$S:$S,$AL2537,'Input Sheet'!D:D)</f>
        <v>0</v>
      </c>
      <c r="AA2537" s="28">
        <f>+SUMIF('Input Sheet'!$S:$S,$AL2537,'Input Sheet'!E:E)</f>
        <v>0</v>
      </c>
      <c r="AB2537" s="28">
        <f>+SUMIF('Input Sheet'!$S:$S,$AL2537,'Input Sheet'!F:F)</f>
        <v>0</v>
      </c>
      <c r="AC2537" s="28">
        <f>+SUMIF('Input Sheet'!$S:$S,$AL2537,'Input Sheet'!G:G)</f>
        <v>0</v>
      </c>
      <c r="AD2537" s="28">
        <f>+SUMIF('Input Sheet'!$S:$S,$AL2537,'Input Sheet'!H:H)</f>
        <v>0</v>
      </c>
      <c r="AE2537" s="28">
        <f>+SUMIF('Input Sheet'!$S:$S,$AL2537,'Input Sheet'!I:I)</f>
        <v>0</v>
      </c>
      <c r="AF2537" s="28">
        <f>+SUMIF('Input Sheet'!$S:$S,$AL2537,'Input Sheet'!J:J)</f>
        <v>0</v>
      </c>
      <c r="AG2537" s="28">
        <f>+SUMIF('Input Sheet'!$S:$S,$AL2537,'Input Sheet'!K:K)</f>
        <v>0</v>
      </c>
      <c r="AH2537" s="28">
        <f>+SUMIF('Input Sheet'!$S:$S,$AL2537,'Input Sheet'!L:L)</f>
        <v>0</v>
      </c>
      <c r="AI2537" s="28">
        <f>+SUMIF('Input Sheet'!$S:$S,$AL2537,'Input Sheet'!M:M)</f>
        <v>0</v>
      </c>
      <c r="AJ2537" s="28">
        <f>+SUMIF('Input Sheet'!$S:$S,$AL2537,'Input Sheet'!N:N)</f>
        <v>0</v>
      </c>
      <c r="AK2537" s="28"/>
      <c r="AL2537" s="27" t="str">
        <f t="shared" si="198"/>
        <v>310-7110</v>
      </c>
      <c r="AM2537" s="34" t="str">
        <f t="shared" si="199"/>
        <v>New Vehicle</v>
      </c>
      <c r="AN2537" s="34" t="str">
        <f t="shared" si="200"/>
        <v>New VehicleDemo Expenses (incl. interest) p.u.</v>
      </c>
      <c r="AO2537" s="35"/>
      <c r="AP2537" s="35"/>
      <c r="AQ2537" s="35"/>
    </row>
    <row r="2538" spans="1:43" x14ac:dyDescent="0.25">
      <c r="A2538" s="27" t="s">
        <v>103</v>
      </c>
      <c r="B2538" s="27" t="s">
        <v>104</v>
      </c>
      <c r="C2538" s="27" t="s">
        <v>104</v>
      </c>
      <c r="D2538" s="27" t="s">
        <v>261</v>
      </c>
      <c r="E2538" s="27" t="s">
        <v>677</v>
      </c>
      <c r="F2538" s="27" t="s">
        <v>810</v>
      </c>
      <c r="G2538" s="27" t="s">
        <v>811</v>
      </c>
      <c r="H2538" s="34" t="s">
        <v>789</v>
      </c>
      <c r="I2538" s="34" t="s">
        <v>812</v>
      </c>
      <c r="J2538" s="34" t="str">
        <f t="shared" si="196"/>
        <v>New VehicleDemo Expenses (incl. interest) p.u.</v>
      </c>
      <c r="K2538" s="34" t="str">
        <f t="shared" si="197"/>
        <v>100NV Demo Expenses - Toyota</v>
      </c>
      <c r="L2538" s="28">
        <f>+SUMIF('TB 4-24'!M:M,$AL2538,'TB 4-24'!G:G)</f>
        <v>0</v>
      </c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>
        <f>+SUMIF('Input Sheet'!$S:$S,$AL2538,'Input Sheet'!C:C)</f>
        <v>0</v>
      </c>
      <c r="Z2538" s="28">
        <f>+SUMIF('Input Sheet'!$S:$S,$AL2538,'Input Sheet'!D:D)</f>
        <v>0</v>
      </c>
      <c r="AA2538" s="28">
        <f>+SUMIF('Input Sheet'!$S:$S,$AL2538,'Input Sheet'!E:E)</f>
        <v>0</v>
      </c>
      <c r="AB2538" s="28">
        <f>+SUMIF('Input Sheet'!$S:$S,$AL2538,'Input Sheet'!F:F)</f>
        <v>0</v>
      </c>
      <c r="AC2538" s="28">
        <f>+SUMIF('Input Sheet'!$S:$S,$AL2538,'Input Sheet'!G:G)</f>
        <v>0</v>
      </c>
      <c r="AD2538" s="28">
        <f>+SUMIF('Input Sheet'!$S:$S,$AL2538,'Input Sheet'!H:H)</f>
        <v>0</v>
      </c>
      <c r="AE2538" s="28">
        <f>+SUMIF('Input Sheet'!$S:$S,$AL2538,'Input Sheet'!I:I)</f>
        <v>0</v>
      </c>
      <c r="AF2538" s="28">
        <f>+SUMIF('Input Sheet'!$S:$S,$AL2538,'Input Sheet'!J:J)</f>
        <v>0</v>
      </c>
      <c r="AG2538" s="28">
        <f>+SUMIF('Input Sheet'!$S:$S,$AL2538,'Input Sheet'!K:K)</f>
        <v>0</v>
      </c>
      <c r="AH2538" s="28">
        <f>+SUMIF('Input Sheet'!$S:$S,$AL2538,'Input Sheet'!L:L)</f>
        <v>0</v>
      </c>
      <c r="AI2538" s="28">
        <f>+SUMIF('Input Sheet'!$S:$S,$AL2538,'Input Sheet'!M:M)</f>
        <v>0</v>
      </c>
      <c r="AJ2538" s="28">
        <f>+SUMIF('Input Sheet'!$S:$S,$AL2538,'Input Sheet'!N:N)</f>
        <v>0</v>
      </c>
      <c r="AK2538" s="28"/>
      <c r="AL2538" s="27" t="str">
        <f t="shared" si="198"/>
        <v>100-7110</v>
      </c>
      <c r="AM2538" s="34" t="str">
        <f t="shared" si="199"/>
        <v>New Vehicle</v>
      </c>
      <c r="AN2538" s="34" t="str">
        <f t="shared" si="200"/>
        <v>New VehicleDemo Expenses (incl. interest) p.u.</v>
      </c>
      <c r="AO2538" s="35"/>
      <c r="AP2538" s="35"/>
      <c r="AQ2538" s="35"/>
    </row>
    <row r="2539" spans="1:43" x14ac:dyDescent="0.25">
      <c r="A2539" s="27" t="s">
        <v>103</v>
      </c>
      <c r="B2539" s="27" t="s">
        <v>104</v>
      </c>
      <c r="C2539" s="27" t="s">
        <v>104</v>
      </c>
      <c r="D2539" s="27" t="s">
        <v>261</v>
      </c>
      <c r="E2539" s="27" t="s">
        <v>649</v>
      </c>
      <c r="F2539" s="27" t="s">
        <v>810</v>
      </c>
      <c r="G2539" s="27" t="s">
        <v>811</v>
      </c>
      <c r="H2539" s="34" t="s">
        <v>789</v>
      </c>
      <c r="I2539" s="34" t="s">
        <v>812</v>
      </c>
      <c r="J2539" s="34" t="str">
        <f t="shared" si="196"/>
        <v>New VehicleDemo Expenses (incl. interest) p.u.</v>
      </c>
      <c r="K2539" s="34" t="str">
        <f t="shared" si="197"/>
        <v>110NV Demo Expenses - Toyota</v>
      </c>
      <c r="L2539" s="28">
        <f>+SUMIF('TB 4-24'!M:M,$AL2539,'TB 4-24'!G:G)</f>
        <v>0</v>
      </c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>
        <f>+SUMIF('Input Sheet'!$S:$S,$AL2539,'Input Sheet'!C:C)</f>
        <v>0</v>
      </c>
      <c r="Z2539" s="28">
        <f>+SUMIF('Input Sheet'!$S:$S,$AL2539,'Input Sheet'!D:D)</f>
        <v>0</v>
      </c>
      <c r="AA2539" s="28">
        <f>+SUMIF('Input Sheet'!$S:$S,$AL2539,'Input Sheet'!E:E)</f>
        <v>0</v>
      </c>
      <c r="AB2539" s="28">
        <f>+SUMIF('Input Sheet'!$S:$S,$AL2539,'Input Sheet'!F:F)</f>
        <v>0</v>
      </c>
      <c r="AC2539" s="28">
        <f>+SUMIF('Input Sheet'!$S:$S,$AL2539,'Input Sheet'!G:G)</f>
        <v>0</v>
      </c>
      <c r="AD2539" s="28">
        <f>+SUMIF('Input Sheet'!$S:$S,$AL2539,'Input Sheet'!H:H)</f>
        <v>0</v>
      </c>
      <c r="AE2539" s="28">
        <f>+SUMIF('Input Sheet'!$S:$S,$AL2539,'Input Sheet'!I:I)</f>
        <v>0</v>
      </c>
      <c r="AF2539" s="28">
        <f>+SUMIF('Input Sheet'!$S:$S,$AL2539,'Input Sheet'!J:J)</f>
        <v>0</v>
      </c>
      <c r="AG2539" s="28">
        <f>+SUMIF('Input Sheet'!$S:$S,$AL2539,'Input Sheet'!K:K)</f>
        <v>0</v>
      </c>
      <c r="AH2539" s="28">
        <f>+SUMIF('Input Sheet'!$S:$S,$AL2539,'Input Sheet'!L:L)</f>
        <v>0</v>
      </c>
      <c r="AI2539" s="28">
        <f>+SUMIF('Input Sheet'!$S:$S,$AL2539,'Input Sheet'!M:M)</f>
        <v>0</v>
      </c>
      <c r="AJ2539" s="28">
        <f>+SUMIF('Input Sheet'!$S:$S,$AL2539,'Input Sheet'!N:N)</f>
        <v>0</v>
      </c>
      <c r="AK2539" s="28"/>
      <c r="AL2539" s="27" t="str">
        <f t="shared" si="198"/>
        <v>110-7110</v>
      </c>
      <c r="AM2539" s="34" t="str">
        <f t="shared" si="199"/>
        <v>New Vehicle</v>
      </c>
      <c r="AN2539" s="34" t="str">
        <f t="shared" si="200"/>
        <v>New VehicleDemo Expenses (incl. interest) p.u.</v>
      </c>
      <c r="AO2539" s="35"/>
      <c r="AP2539" s="35"/>
      <c r="AQ2539" s="35"/>
    </row>
    <row r="2540" spans="1:43" x14ac:dyDescent="0.25">
      <c r="A2540" s="27" t="s">
        <v>103</v>
      </c>
      <c r="B2540" s="27" t="s">
        <v>104</v>
      </c>
      <c r="C2540" s="27" t="s">
        <v>104</v>
      </c>
      <c r="D2540" s="27" t="s">
        <v>261</v>
      </c>
      <c r="E2540" s="27" t="s">
        <v>641</v>
      </c>
      <c r="F2540" s="27" t="s">
        <v>810</v>
      </c>
      <c r="G2540" s="27" t="s">
        <v>811</v>
      </c>
      <c r="H2540" s="34" t="s">
        <v>789</v>
      </c>
      <c r="I2540" s="34" t="s">
        <v>812</v>
      </c>
      <c r="J2540" s="34" t="str">
        <f t="shared" si="196"/>
        <v>New VehicleDemo Expenses (incl. interest) p.u.</v>
      </c>
      <c r="K2540" s="34" t="str">
        <f t="shared" si="197"/>
        <v>170NV Demo Expenses - Toyota</v>
      </c>
      <c r="L2540" s="28">
        <f>+SUMIF('TB 4-24'!M:M,$AL2540,'TB 4-24'!G:G)</f>
        <v>0</v>
      </c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>
        <f>+SUMIF('Input Sheet'!$S:$S,$AL2540,'Input Sheet'!C:C)</f>
        <v>0</v>
      </c>
      <c r="Z2540" s="28">
        <f>+SUMIF('Input Sheet'!$S:$S,$AL2540,'Input Sheet'!D:D)</f>
        <v>0</v>
      </c>
      <c r="AA2540" s="28">
        <f>+SUMIF('Input Sheet'!$S:$S,$AL2540,'Input Sheet'!E:E)</f>
        <v>0</v>
      </c>
      <c r="AB2540" s="28">
        <f>+SUMIF('Input Sheet'!$S:$S,$AL2540,'Input Sheet'!F:F)</f>
        <v>0</v>
      </c>
      <c r="AC2540" s="28">
        <f>+SUMIF('Input Sheet'!$S:$S,$AL2540,'Input Sheet'!G:G)</f>
        <v>0</v>
      </c>
      <c r="AD2540" s="28">
        <f>+SUMIF('Input Sheet'!$S:$S,$AL2540,'Input Sheet'!H:H)</f>
        <v>0</v>
      </c>
      <c r="AE2540" s="28">
        <f>+SUMIF('Input Sheet'!$S:$S,$AL2540,'Input Sheet'!I:I)</f>
        <v>0</v>
      </c>
      <c r="AF2540" s="28">
        <f>+SUMIF('Input Sheet'!$S:$S,$AL2540,'Input Sheet'!J:J)</f>
        <v>0</v>
      </c>
      <c r="AG2540" s="28">
        <f>+SUMIF('Input Sheet'!$S:$S,$AL2540,'Input Sheet'!K:K)</f>
        <v>0</v>
      </c>
      <c r="AH2540" s="28">
        <f>+SUMIF('Input Sheet'!$S:$S,$AL2540,'Input Sheet'!L:L)</f>
        <v>0</v>
      </c>
      <c r="AI2540" s="28">
        <f>+SUMIF('Input Sheet'!$S:$S,$AL2540,'Input Sheet'!M:M)</f>
        <v>0</v>
      </c>
      <c r="AJ2540" s="28">
        <f>+SUMIF('Input Sheet'!$S:$S,$AL2540,'Input Sheet'!N:N)</f>
        <v>0</v>
      </c>
      <c r="AK2540" s="28"/>
      <c r="AL2540" s="27" t="str">
        <f t="shared" si="198"/>
        <v>170-7110</v>
      </c>
      <c r="AM2540" s="34" t="str">
        <f t="shared" si="199"/>
        <v>New Vehicle</v>
      </c>
      <c r="AN2540" s="34" t="str">
        <f t="shared" si="200"/>
        <v>New VehicleDemo Expenses (incl. interest) p.u.</v>
      </c>
      <c r="AO2540" s="35"/>
      <c r="AP2540" s="35"/>
      <c r="AQ2540" s="35"/>
    </row>
    <row r="2541" spans="1:43" x14ac:dyDescent="0.25">
      <c r="A2541" s="27" t="s">
        <v>103</v>
      </c>
      <c r="B2541" s="27" t="s">
        <v>104</v>
      </c>
      <c r="C2541" s="27" t="s">
        <v>657</v>
      </c>
      <c r="D2541" s="27" t="s">
        <v>264</v>
      </c>
      <c r="E2541" s="27" t="s">
        <v>658</v>
      </c>
      <c r="F2541" s="27" t="s">
        <v>810</v>
      </c>
      <c r="G2541" s="27" t="s">
        <v>811</v>
      </c>
      <c r="H2541" s="34" t="s">
        <v>789</v>
      </c>
      <c r="I2541" s="34" t="s">
        <v>812</v>
      </c>
      <c r="J2541" s="34" t="str">
        <f t="shared" si="196"/>
        <v>New VehicleDemo Expenses (incl. interest) p.u.</v>
      </c>
      <c r="K2541" s="34" t="str">
        <f t="shared" si="197"/>
        <v>210NV Demo Expenses - Toyota</v>
      </c>
      <c r="L2541" s="28">
        <f>+SUMIF('TB 4-24'!M:M,$AL2541,'TB 4-24'!G:G)</f>
        <v>0</v>
      </c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>
        <f>+SUMIF('Input Sheet'!$S:$S,$AL2541,'Input Sheet'!C:C)</f>
        <v>0</v>
      </c>
      <c r="Z2541" s="28">
        <f>+SUMIF('Input Sheet'!$S:$S,$AL2541,'Input Sheet'!D:D)</f>
        <v>0</v>
      </c>
      <c r="AA2541" s="28">
        <f>+SUMIF('Input Sheet'!$S:$S,$AL2541,'Input Sheet'!E:E)</f>
        <v>0</v>
      </c>
      <c r="AB2541" s="28">
        <f>+SUMIF('Input Sheet'!$S:$S,$AL2541,'Input Sheet'!F:F)</f>
        <v>0</v>
      </c>
      <c r="AC2541" s="28">
        <f>+SUMIF('Input Sheet'!$S:$S,$AL2541,'Input Sheet'!G:G)</f>
        <v>0</v>
      </c>
      <c r="AD2541" s="28">
        <f>+SUMIF('Input Sheet'!$S:$S,$AL2541,'Input Sheet'!H:H)</f>
        <v>0</v>
      </c>
      <c r="AE2541" s="28">
        <f>+SUMIF('Input Sheet'!$S:$S,$AL2541,'Input Sheet'!I:I)</f>
        <v>0</v>
      </c>
      <c r="AF2541" s="28">
        <f>+SUMIF('Input Sheet'!$S:$S,$AL2541,'Input Sheet'!J:J)</f>
        <v>0</v>
      </c>
      <c r="AG2541" s="28">
        <f>+SUMIF('Input Sheet'!$S:$S,$AL2541,'Input Sheet'!K:K)</f>
        <v>0</v>
      </c>
      <c r="AH2541" s="28">
        <f>+SUMIF('Input Sheet'!$S:$S,$AL2541,'Input Sheet'!L:L)</f>
        <v>0</v>
      </c>
      <c r="AI2541" s="28">
        <f>+SUMIF('Input Sheet'!$S:$S,$AL2541,'Input Sheet'!M:M)</f>
        <v>0</v>
      </c>
      <c r="AJ2541" s="28">
        <f>+SUMIF('Input Sheet'!$S:$S,$AL2541,'Input Sheet'!N:N)</f>
        <v>0</v>
      </c>
      <c r="AK2541" s="28"/>
      <c r="AL2541" s="27" t="str">
        <f t="shared" si="198"/>
        <v>210-7332</v>
      </c>
      <c r="AM2541" s="34" t="str">
        <f t="shared" si="199"/>
        <v>New Vehicle</v>
      </c>
      <c r="AN2541" s="34" t="str">
        <f t="shared" si="200"/>
        <v>New VehicleDemo Expenses (incl. interest) p.u.</v>
      </c>
      <c r="AO2541" s="35"/>
      <c r="AP2541" s="35"/>
      <c r="AQ2541" s="35"/>
    </row>
    <row r="2542" spans="1:43" x14ac:dyDescent="0.25">
      <c r="A2542" s="27" t="s">
        <v>103</v>
      </c>
      <c r="B2542" s="27" t="s">
        <v>104</v>
      </c>
      <c r="C2542" s="27" t="s">
        <v>104</v>
      </c>
      <c r="D2542" s="27" t="s">
        <v>264</v>
      </c>
      <c r="E2542" s="27" t="s">
        <v>649</v>
      </c>
      <c r="F2542" s="27" t="s">
        <v>810</v>
      </c>
      <c r="G2542" s="27" t="s">
        <v>811</v>
      </c>
      <c r="H2542" s="34" t="s">
        <v>789</v>
      </c>
      <c r="I2542" s="34" t="s">
        <v>812</v>
      </c>
      <c r="J2542" s="34" t="str">
        <f t="shared" si="196"/>
        <v>New VehicleDemo Expenses (incl. interest) p.u.</v>
      </c>
      <c r="K2542" s="34" t="str">
        <f t="shared" si="197"/>
        <v>110NV Demo Expenses - Toyota</v>
      </c>
      <c r="L2542" s="28">
        <f>+SUMIF('TB 4-24'!M:M,$AL2542,'TB 4-24'!G:G)</f>
        <v>0</v>
      </c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>
        <f>+SUMIF('Input Sheet'!$S:$S,$AL2542,'Input Sheet'!C:C)</f>
        <v>0</v>
      </c>
      <c r="Z2542" s="28">
        <f>+SUMIF('Input Sheet'!$S:$S,$AL2542,'Input Sheet'!D:D)</f>
        <v>0</v>
      </c>
      <c r="AA2542" s="28">
        <f>+SUMIF('Input Sheet'!$S:$S,$AL2542,'Input Sheet'!E:E)</f>
        <v>0</v>
      </c>
      <c r="AB2542" s="28">
        <f>+SUMIF('Input Sheet'!$S:$S,$AL2542,'Input Sheet'!F:F)</f>
        <v>0</v>
      </c>
      <c r="AC2542" s="28">
        <f>+SUMIF('Input Sheet'!$S:$S,$AL2542,'Input Sheet'!G:G)</f>
        <v>0</v>
      </c>
      <c r="AD2542" s="28">
        <f>+SUMIF('Input Sheet'!$S:$S,$AL2542,'Input Sheet'!H:H)</f>
        <v>0</v>
      </c>
      <c r="AE2542" s="28">
        <f>+SUMIF('Input Sheet'!$S:$S,$AL2542,'Input Sheet'!I:I)</f>
        <v>0</v>
      </c>
      <c r="AF2542" s="28">
        <f>+SUMIF('Input Sheet'!$S:$S,$AL2542,'Input Sheet'!J:J)</f>
        <v>0</v>
      </c>
      <c r="AG2542" s="28">
        <f>+SUMIF('Input Sheet'!$S:$S,$AL2542,'Input Sheet'!K:K)</f>
        <v>0</v>
      </c>
      <c r="AH2542" s="28">
        <f>+SUMIF('Input Sheet'!$S:$S,$AL2542,'Input Sheet'!L:L)</f>
        <v>0</v>
      </c>
      <c r="AI2542" s="28">
        <f>+SUMIF('Input Sheet'!$S:$S,$AL2542,'Input Sheet'!M:M)</f>
        <v>0</v>
      </c>
      <c r="AJ2542" s="28">
        <f>+SUMIF('Input Sheet'!$S:$S,$AL2542,'Input Sheet'!N:N)</f>
        <v>0</v>
      </c>
      <c r="AK2542" s="28"/>
      <c r="AL2542" s="27" t="str">
        <f t="shared" si="198"/>
        <v>110-7332</v>
      </c>
      <c r="AM2542" s="34" t="str">
        <f t="shared" si="199"/>
        <v>New Vehicle</v>
      </c>
      <c r="AN2542" s="34" t="str">
        <f t="shared" si="200"/>
        <v>New VehicleDemo Expenses (incl. interest) p.u.</v>
      </c>
      <c r="AO2542" s="35"/>
      <c r="AP2542" s="35"/>
      <c r="AQ2542" s="35"/>
    </row>
    <row r="2543" spans="1:43" x14ac:dyDescent="0.25">
      <c r="A2543" s="27" t="s">
        <v>103</v>
      </c>
      <c r="B2543" s="27" t="s">
        <v>104</v>
      </c>
      <c r="C2543" s="27" t="s">
        <v>657</v>
      </c>
      <c r="D2543" s="27" t="s">
        <v>264</v>
      </c>
      <c r="E2543" s="27" t="s">
        <v>660</v>
      </c>
      <c r="F2543" s="27" t="s">
        <v>810</v>
      </c>
      <c r="G2543" s="27" t="s">
        <v>811</v>
      </c>
      <c r="H2543" s="34" t="s">
        <v>789</v>
      </c>
      <c r="I2543" s="34" t="s">
        <v>812</v>
      </c>
      <c r="J2543" s="34" t="str">
        <f t="shared" si="196"/>
        <v>New VehicleDemo Expenses (incl. interest) p.u.</v>
      </c>
      <c r="K2543" s="34" t="str">
        <f t="shared" si="197"/>
        <v>200NV Demo Expenses - Toyota</v>
      </c>
      <c r="L2543" s="28">
        <f>+SUMIF('TB 4-24'!M:M,$AL2543,'TB 4-24'!G:G)</f>
        <v>0</v>
      </c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>
        <f>+SUMIF('Input Sheet'!$S:$S,$AL2543,'Input Sheet'!C:C)</f>
        <v>0</v>
      </c>
      <c r="Z2543" s="28">
        <f>+SUMIF('Input Sheet'!$S:$S,$AL2543,'Input Sheet'!D:D)</f>
        <v>0</v>
      </c>
      <c r="AA2543" s="28">
        <f>+SUMIF('Input Sheet'!$S:$S,$AL2543,'Input Sheet'!E:E)</f>
        <v>0</v>
      </c>
      <c r="AB2543" s="28">
        <f>+SUMIF('Input Sheet'!$S:$S,$AL2543,'Input Sheet'!F:F)</f>
        <v>0</v>
      </c>
      <c r="AC2543" s="28">
        <f>+SUMIF('Input Sheet'!$S:$S,$AL2543,'Input Sheet'!G:G)</f>
        <v>0</v>
      </c>
      <c r="AD2543" s="28">
        <f>+SUMIF('Input Sheet'!$S:$S,$AL2543,'Input Sheet'!H:H)</f>
        <v>0</v>
      </c>
      <c r="AE2543" s="28">
        <f>+SUMIF('Input Sheet'!$S:$S,$AL2543,'Input Sheet'!I:I)</f>
        <v>0</v>
      </c>
      <c r="AF2543" s="28">
        <f>+SUMIF('Input Sheet'!$S:$S,$AL2543,'Input Sheet'!J:J)</f>
        <v>0</v>
      </c>
      <c r="AG2543" s="28">
        <f>+SUMIF('Input Sheet'!$S:$S,$AL2543,'Input Sheet'!K:K)</f>
        <v>0</v>
      </c>
      <c r="AH2543" s="28">
        <f>+SUMIF('Input Sheet'!$S:$S,$AL2543,'Input Sheet'!L:L)</f>
        <v>0</v>
      </c>
      <c r="AI2543" s="28">
        <f>+SUMIF('Input Sheet'!$S:$S,$AL2543,'Input Sheet'!M:M)</f>
        <v>0</v>
      </c>
      <c r="AJ2543" s="28">
        <f>+SUMIF('Input Sheet'!$S:$S,$AL2543,'Input Sheet'!N:N)</f>
        <v>0</v>
      </c>
      <c r="AK2543" s="28"/>
      <c r="AL2543" s="27" t="str">
        <f t="shared" si="198"/>
        <v>200-7332</v>
      </c>
      <c r="AM2543" s="34" t="str">
        <f t="shared" si="199"/>
        <v>New Vehicle</v>
      </c>
      <c r="AN2543" s="34" t="str">
        <f t="shared" si="200"/>
        <v>New VehicleDemo Expenses (incl. interest) p.u.</v>
      </c>
      <c r="AO2543" s="35"/>
      <c r="AP2543" s="35"/>
      <c r="AQ2543" s="35"/>
    </row>
    <row r="2544" spans="1:43" x14ac:dyDescent="0.25">
      <c r="A2544" s="27" t="s">
        <v>103</v>
      </c>
      <c r="B2544" s="27" t="s">
        <v>104</v>
      </c>
      <c r="C2544" s="27" t="s">
        <v>663</v>
      </c>
      <c r="D2544" s="27" t="s">
        <v>264</v>
      </c>
      <c r="E2544" s="27" t="s">
        <v>664</v>
      </c>
      <c r="F2544" s="27" t="s">
        <v>810</v>
      </c>
      <c r="G2544" s="27" t="s">
        <v>811</v>
      </c>
      <c r="H2544" s="34" t="s">
        <v>789</v>
      </c>
      <c r="I2544" s="34" t="s">
        <v>812</v>
      </c>
      <c r="J2544" s="34" t="str">
        <f t="shared" si="196"/>
        <v>New VehicleDemo Expenses (incl. interest) p.u.</v>
      </c>
      <c r="K2544" s="34" t="str">
        <f t="shared" si="197"/>
        <v>400NV Demo Expenses - Toyota</v>
      </c>
      <c r="L2544" s="28">
        <f>+SUMIF('TB 4-24'!M:M,$AL2544,'TB 4-24'!G:G)</f>
        <v>0</v>
      </c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>
        <f>+SUMIF('Input Sheet'!$S:$S,$AL2544,'Input Sheet'!C:C)</f>
        <v>0</v>
      </c>
      <c r="Z2544" s="28">
        <f>+SUMIF('Input Sheet'!$S:$S,$AL2544,'Input Sheet'!D:D)</f>
        <v>0</v>
      </c>
      <c r="AA2544" s="28">
        <f>+SUMIF('Input Sheet'!$S:$S,$AL2544,'Input Sheet'!E:E)</f>
        <v>0</v>
      </c>
      <c r="AB2544" s="28">
        <f>+SUMIF('Input Sheet'!$S:$S,$AL2544,'Input Sheet'!F:F)</f>
        <v>0</v>
      </c>
      <c r="AC2544" s="28">
        <f>+SUMIF('Input Sheet'!$S:$S,$AL2544,'Input Sheet'!G:G)</f>
        <v>0</v>
      </c>
      <c r="AD2544" s="28">
        <f>+SUMIF('Input Sheet'!$S:$S,$AL2544,'Input Sheet'!H:H)</f>
        <v>0</v>
      </c>
      <c r="AE2544" s="28">
        <f>+SUMIF('Input Sheet'!$S:$S,$AL2544,'Input Sheet'!I:I)</f>
        <v>0</v>
      </c>
      <c r="AF2544" s="28">
        <f>+SUMIF('Input Sheet'!$S:$S,$AL2544,'Input Sheet'!J:J)</f>
        <v>0</v>
      </c>
      <c r="AG2544" s="28">
        <f>+SUMIF('Input Sheet'!$S:$S,$AL2544,'Input Sheet'!K:K)</f>
        <v>0</v>
      </c>
      <c r="AH2544" s="28">
        <f>+SUMIF('Input Sheet'!$S:$S,$AL2544,'Input Sheet'!L:L)</f>
        <v>0</v>
      </c>
      <c r="AI2544" s="28">
        <f>+SUMIF('Input Sheet'!$S:$S,$AL2544,'Input Sheet'!M:M)</f>
        <v>0</v>
      </c>
      <c r="AJ2544" s="28">
        <f>+SUMIF('Input Sheet'!$S:$S,$AL2544,'Input Sheet'!N:N)</f>
        <v>0</v>
      </c>
      <c r="AK2544" s="28"/>
      <c r="AL2544" s="27" t="str">
        <f t="shared" si="198"/>
        <v>400-7332</v>
      </c>
      <c r="AM2544" s="34" t="str">
        <f t="shared" si="199"/>
        <v>New Vehicle</v>
      </c>
      <c r="AN2544" s="34" t="str">
        <f t="shared" si="200"/>
        <v>New VehicleDemo Expenses (incl. interest) p.u.</v>
      </c>
      <c r="AO2544" s="35"/>
      <c r="AP2544" s="35"/>
      <c r="AQ2544" s="35"/>
    </row>
    <row r="2545" spans="1:43" x14ac:dyDescent="0.25">
      <c r="A2545" s="27" t="s">
        <v>103</v>
      </c>
      <c r="B2545" s="27" t="s">
        <v>104</v>
      </c>
      <c r="C2545" s="27" t="s">
        <v>663</v>
      </c>
      <c r="D2545" s="27" t="s">
        <v>264</v>
      </c>
      <c r="E2545" s="27" t="s">
        <v>665</v>
      </c>
      <c r="F2545" s="27" t="s">
        <v>810</v>
      </c>
      <c r="G2545" s="27" t="s">
        <v>811</v>
      </c>
      <c r="H2545" s="34" t="s">
        <v>789</v>
      </c>
      <c r="I2545" s="34" t="s">
        <v>812</v>
      </c>
      <c r="J2545" s="34" t="str">
        <f t="shared" si="196"/>
        <v>New VehicleDemo Expenses (incl. interest) p.u.</v>
      </c>
      <c r="K2545" s="34" t="str">
        <f t="shared" si="197"/>
        <v>410NV Demo Expenses - Toyota</v>
      </c>
      <c r="L2545" s="28">
        <f>+SUMIF('TB 4-24'!M:M,$AL2545,'TB 4-24'!G:G)</f>
        <v>0</v>
      </c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>
        <f>+SUMIF('Input Sheet'!$S:$S,$AL2545,'Input Sheet'!C:C)</f>
        <v>0</v>
      </c>
      <c r="Z2545" s="28">
        <f>+SUMIF('Input Sheet'!$S:$S,$AL2545,'Input Sheet'!D:D)</f>
        <v>0</v>
      </c>
      <c r="AA2545" s="28">
        <f>+SUMIF('Input Sheet'!$S:$S,$AL2545,'Input Sheet'!E:E)</f>
        <v>0</v>
      </c>
      <c r="AB2545" s="28">
        <f>+SUMIF('Input Sheet'!$S:$S,$AL2545,'Input Sheet'!F:F)</f>
        <v>0</v>
      </c>
      <c r="AC2545" s="28">
        <f>+SUMIF('Input Sheet'!$S:$S,$AL2545,'Input Sheet'!G:G)</f>
        <v>0</v>
      </c>
      <c r="AD2545" s="28">
        <f>+SUMIF('Input Sheet'!$S:$S,$AL2545,'Input Sheet'!H:H)</f>
        <v>0</v>
      </c>
      <c r="AE2545" s="28">
        <f>+SUMIF('Input Sheet'!$S:$S,$AL2545,'Input Sheet'!I:I)</f>
        <v>0</v>
      </c>
      <c r="AF2545" s="28">
        <f>+SUMIF('Input Sheet'!$S:$S,$AL2545,'Input Sheet'!J:J)</f>
        <v>0</v>
      </c>
      <c r="AG2545" s="28">
        <f>+SUMIF('Input Sheet'!$S:$S,$AL2545,'Input Sheet'!K:K)</f>
        <v>0</v>
      </c>
      <c r="AH2545" s="28">
        <f>+SUMIF('Input Sheet'!$S:$S,$AL2545,'Input Sheet'!L:L)</f>
        <v>0</v>
      </c>
      <c r="AI2545" s="28">
        <f>+SUMIF('Input Sheet'!$S:$S,$AL2545,'Input Sheet'!M:M)</f>
        <v>0</v>
      </c>
      <c r="AJ2545" s="28">
        <f>+SUMIF('Input Sheet'!$S:$S,$AL2545,'Input Sheet'!N:N)</f>
        <v>0</v>
      </c>
      <c r="AK2545" s="28"/>
      <c r="AL2545" s="27" t="str">
        <f t="shared" si="198"/>
        <v>410-7332</v>
      </c>
      <c r="AM2545" s="34" t="str">
        <f t="shared" si="199"/>
        <v>New Vehicle</v>
      </c>
      <c r="AN2545" s="34" t="str">
        <f t="shared" si="200"/>
        <v>New VehicleDemo Expenses (incl. interest) p.u.</v>
      </c>
      <c r="AO2545" s="35"/>
      <c r="AP2545" s="35"/>
      <c r="AQ2545" s="35"/>
    </row>
    <row r="2546" spans="1:43" x14ac:dyDescent="0.25">
      <c r="A2546" s="27" t="s">
        <v>103</v>
      </c>
      <c r="B2546" s="27" t="s">
        <v>104</v>
      </c>
      <c r="C2546" s="27" t="s">
        <v>671</v>
      </c>
      <c r="D2546" s="27" t="s">
        <v>264</v>
      </c>
      <c r="E2546" s="27" t="s">
        <v>672</v>
      </c>
      <c r="F2546" s="27" t="s">
        <v>810</v>
      </c>
      <c r="G2546" s="27" t="s">
        <v>811</v>
      </c>
      <c r="H2546" s="34" t="s">
        <v>789</v>
      </c>
      <c r="I2546" s="34" t="s">
        <v>812</v>
      </c>
      <c r="J2546" s="34" t="str">
        <f t="shared" si="196"/>
        <v>New VehicleDemo Expenses (incl. interest) p.u.</v>
      </c>
      <c r="K2546" s="34" t="str">
        <f t="shared" si="197"/>
        <v>300NV Demo Expenses - Toyota</v>
      </c>
      <c r="L2546" s="28">
        <f>+SUMIF('TB 4-24'!M:M,$AL2546,'TB 4-24'!G:G)</f>
        <v>0</v>
      </c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>
        <f>+SUMIF('Input Sheet'!$S:$S,$AL2546,'Input Sheet'!C:C)</f>
        <v>0</v>
      </c>
      <c r="Z2546" s="28">
        <f>+SUMIF('Input Sheet'!$S:$S,$AL2546,'Input Sheet'!D:D)</f>
        <v>0</v>
      </c>
      <c r="AA2546" s="28">
        <f>+SUMIF('Input Sheet'!$S:$S,$AL2546,'Input Sheet'!E:E)</f>
        <v>0</v>
      </c>
      <c r="AB2546" s="28">
        <f>+SUMIF('Input Sheet'!$S:$S,$AL2546,'Input Sheet'!F:F)</f>
        <v>0</v>
      </c>
      <c r="AC2546" s="28">
        <f>+SUMIF('Input Sheet'!$S:$S,$AL2546,'Input Sheet'!G:G)</f>
        <v>0</v>
      </c>
      <c r="AD2546" s="28">
        <f>+SUMIF('Input Sheet'!$S:$S,$AL2546,'Input Sheet'!H:H)</f>
        <v>0</v>
      </c>
      <c r="AE2546" s="28">
        <f>+SUMIF('Input Sheet'!$S:$S,$AL2546,'Input Sheet'!I:I)</f>
        <v>0</v>
      </c>
      <c r="AF2546" s="28">
        <f>+SUMIF('Input Sheet'!$S:$S,$AL2546,'Input Sheet'!J:J)</f>
        <v>0</v>
      </c>
      <c r="AG2546" s="28">
        <f>+SUMIF('Input Sheet'!$S:$S,$AL2546,'Input Sheet'!K:K)</f>
        <v>0</v>
      </c>
      <c r="AH2546" s="28">
        <f>+SUMIF('Input Sheet'!$S:$S,$AL2546,'Input Sheet'!L:L)</f>
        <v>0</v>
      </c>
      <c r="AI2546" s="28">
        <f>+SUMIF('Input Sheet'!$S:$S,$AL2546,'Input Sheet'!M:M)</f>
        <v>0</v>
      </c>
      <c r="AJ2546" s="28">
        <f>+SUMIF('Input Sheet'!$S:$S,$AL2546,'Input Sheet'!N:N)</f>
        <v>0</v>
      </c>
      <c r="AK2546" s="28"/>
      <c r="AL2546" s="27" t="str">
        <f t="shared" si="198"/>
        <v>300-7332</v>
      </c>
      <c r="AM2546" s="34" t="str">
        <f t="shared" si="199"/>
        <v>New Vehicle</v>
      </c>
      <c r="AN2546" s="34" t="str">
        <f t="shared" si="200"/>
        <v>New VehicleDemo Expenses (incl. interest) p.u.</v>
      </c>
      <c r="AO2546" s="35"/>
      <c r="AP2546" s="35"/>
      <c r="AQ2546" s="35"/>
    </row>
    <row r="2547" spans="1:43" x14ac:dyDescent="0.25">
      <c r="A2547" s="27" t="s">
        <v>103</v>
      </c>
      <c r="B2547" s="27" t="s">
        <v>104</v>
      </c>
      <c r="C2547" s="27" t="s">
        <v>671</v>
      </c>
      <c r="D2547" s="27" t="s">
        <v>264</v>
      </c>
      <c r="E2547" s="27" t="s">
        <v>673</v>
      </c>
      <c r="F2547" s="27" t="s">
        <v>810</v>
      </c>
      <c r="G2547" s="27" t="s">
        <v>811</v>
      </c>
      <c r="H2547" s="34" t="s">
        <v>789</v>
      </c>
      <c r="I2547" s="34" t="s">
        <v>812</v>
      </c>
      <c r="J2547" s="34" t="str">
        <f t="shared" si="196"/>
        <v>New VehicleDemo Expenses (incl. interest) p.u.</v>
      </c>
      <c r="K2547" s="34" t="str">
        <f t="shared" si="197"/>
        <v>310NV Demo Expenses - Toyota</v>
      </c>
      <c r="L2547" s="28">
        <f>+SUMIF('TB 4-24'!M:M,$AL2547,'TB 4-24'!G:G)</f>
        <v>0</v>
      </c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>
        <f>+SUMIF('Input Sheet'!$S:$S,$AL2547,'Input Sheet'!C:C)</f>
        <v>0</v>
      </c>
      <c r="Z2547" s="28">
        <f>+SUMIF('Input Sheet'!$S:$S,$AL2547,'Input Sheet'!D:D)</f>
        <v>0</v>
      </c>
      <c r="AA2547" s="28">
        <f>+SUMIF('Input Sheet'!$S:$S,$AL2547,'Input Sheet'!E:E)</f>
        <v>0</v>
      </c>
      <c r="AB2547" s="28">
        <f>+SUMIF('Input Sheet'!$S:$S,$AL2547,'Input Sheet'!F:F)</f>
        <v>0</v>
      </c>
      <c r="AC2547" s="28">
        <f>+SUMIF('Input Sheet'!$S:$S,$AL2547,'Input Sheet'!G:G)</f>
        <v>0</v>
      </c>
      <c r="AD2547" s="28">
        <f>+SUMIF('Input Sheet'!$S:$S,$AL2547,'Input Sheet'!H:H)</f>
        <v>0</v>
      </c>
      <c r="AE2547" s="28">
        <f>+SUMIF('Input Sheet'!$S:$S,$AL2547,'Input Sheet'!I:I)</f>
        <v>0</v>
      </c>
      <c r="AF2547" s="28">
        <f>+SUMIF('Input Sheet'!$S:$S,$AL2547,'Input Sheet'!J:J)</f>
        <v>0</v>
      </c>
      <c r="AG2547" s="28">
        <f>+SUMIF('Input Sheet'!$S:$S,$AL2547,'Input Sheet'!K:K)</f>
        <v>0</v>
      </c>
      <c r="AH2547" s="28">
        <f>+SUMIF('Input Sheet'!$S:$S,$AL2547,'Input Sheet'!L:L)</f>
        <v>0</v>
      </c>
      <c r="AI2547" s="28">
        <f>+SUMIF('Input Sheet'!$S:$S,$AL2547,'Input Sheet'!M:M)</f>
        <v>0</v>
      </c>
      <c r="AJ2547" s="28">
        <f>+SUMIF('Input Sheet'!$S:$S,$AL2547,'Input Sheet'!N:N)</f>
        <v>0</v>
      </c>
      <c r="AK2547" s="28"/>
      <c r="AL2547" s="27" t="str">
        <f t="shared" si="198"/>
        <v>310-7332</v>
      </c>
      <c r="AM2547" s="34" t="str">
        <f t="shared" si="199"/>
        <v>New Vehicle</v>
      </c>
      <c r="AN2547" s="34" t="str">
        <f t="shared" si="200"/>
        <v>New VehicleDemo Expenses (incl. interest) p.u.</v>
      </c>
      <c r="AO2547" s="35"/>
      <c r="AP2547" s="35"/>
      <c r="AQ2547" s="35"/>
    </row>
    <row r="2548" spans="1:43" x14ac:dyDescent="0.25">
      <c r="A2548" s="27" t="s">
        <v>103</v>
      </c>
      <c r="B2548" s="27" t="s">
        <v>104</v>
      </c>
      <c r="C2548" s="27" t="s">
        <v>104</v>
      </c>
      <c r="D2548" s="27" t="s">
        <v>264</v>
      </c>
      <c r="E2548" s="27" t="s">
        <v>677</v>
      </c>
      <c r="F2548" s="27" t="s">
        <v>810</v>
      </c>
      <c r="G2548" s="27" t="s">
        <v>811</v>
      </c>
      <c r="H2548" s="34" t="s">
        <v>789</v>
      </c>
      <c r="I2548" s="34" t="s">
        <v>812</v>
      </c>
      <c r="J2548" s="34" t="str">
        <f t="shared" si="196"/>
        <v>New VehicleDemo Expenses (incl. interest) p.u.</v>
      </c>
      <c r="K2548" s="34" t="str">
        <f t="shared" si="197"/>
        <v>100NV Demo Expenses - Toyota</v>
      </c>
      <c r="L2548" s="28">
        <f>+SUMIF('TB 4-24'!M:M,$AL2548,'TB 4-24'!G:G)</f>
        <v>0</v>
      </c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>
        <f>+SUMIF('Input Sheet'!$S:$S,$AL2548,'Input Sheet'!C:C)</f>
        <v>0</v>
      </c>
      <c r="Z2548" s="28">
        <f>+SUMIF('Input Sheet'!$S:$S,$AL2548,'Input Sheet'!D:D)</f>
        <v>0</v>
      </c>
      <c r="AA2548" s="28">
        <f>+SUMIF('Input Sheet'!$S:$S,$AL2548,'Input Sheet'!E:E)</f>
        <v>0</v>
      </c>
      <c r="AB2548" s="28">
        <f>+SUMIF('Input Sheet'!$S:$S,$AL2548,'Input Sheet'!F:F)</f>
        <v>0</v>
      </c>
      <c r="AC2548" s="28">
        <f>+SUMIF('Input Sheet'!$S:$S,$AL2548,'Input Sheet'!G:G)</f>
        <v>0</v>
      </c>
      <c r="AD2548" s="28">
        <f>+SUMIF('Input Sheet'!$S:$S,$AL2548,'Input Sheet'!H:H)</f>
        <v>0</v>
      </c>
      <c r="AE2548" s="28">
        <f>+SUMIF('Input Sheet'!$S:$S,$AL2548,'Input Sheet'!I:I)</f>
        <v>0</v>
      </c>
      <c r="AF2548" s="28">
        <f>+SUMIF('Input Sheet'!$S:$S,$AL2548,'Input Sheet'!J:J)</f>
        <v>0</v>
      </c>
      <c r="AG2548" s="28">
        <f>+SUMIF('Input Sheet'!$S:$S,$AL2548,'Input Sheet'!K:K)</f>
        <v>0</v>
      </c>
      <c r="AH2548" s="28">
        <f>+SUMIF('Input Sheet'!$S:$S,$AL2548,'Input Sheet'!L:L)</f>
        <v>0</v>
      </c>
      <c r="AI2548" s="28">
        <f>+SUMIF('Input Sheet'!$S:$S,$AL2548,'Input Sheet'!M:M)</f>
        <v>0</v>
      </c>
      <c r="AJ2548" s="28">
        <f>+SUMIF('Input Sheet'!$S:$S,$AL2548,'Input Sheet'!N:N)</f>
        <v>0</v>
      </c>
      <c r="AK2548" s="28"/>
      <c r="AL2548" s="27" t="str">
        <f t="shared" si="198"/>
        <v>100-7332</v>
      </c>
      <c r="AM2548" s="34" t="str">
        <f t="shared" si="199"/>
        <v>New Vehicle</v>
      </c>
      <c r="AN2548" s="34" t="str">
        <f t="shared" si="200"/>
        <v>New VehicleDemo Expenses (incl. interest) p.u.</v>
      </c>
      <c r="AO2548" s="35"/>
      <c r="AP2548" s="35"/>
      <c r="AQ2548" s="35"/>
    </row>
    <row r="2549" spans="1:43" x14ac:dyDescent="0.25">
      <c r="A2549" s="27" t="s">
        <v>103</v>
      </c>
      <c r="B2549" s="27" t="s">
        <v>104</v>
      </c>
      <c r="C2549" s="27" t="s">
        <v>657</v>
      </c>
      <c r="D2549" s="27" t="s">
        <v>265</v>
      </c>
      <c r="E2549" s="27" t="s">
        <v>660</v>
      </c>
      <c r="F2549" s="27" t="s">
        <v>810</v>
      </c>
      <c r="G2549" s="27" t="s">
        <v>811</v>
      </c>
      <c r="H2549" s="34" t="s">
        <v>789</v>
      </c>
      <c r="I2549" s="34" t="s">
        <v>812</v>
      </c>
      <c r="J2549" s="34" t="str">
        <f t="shared" si="196"/>
        <v>New VehicleDemo Expenses (incl. interest) p.u.</v>
      </c>
      <c r="K2549" s="34" t="str">
        <f t="shared" si="197"/>
        <v>200NV Demo Expenses - Toyota</v>
      </c>
      <c r="L2549" s="28">
        <f>+SUMIF('TB 4-24'!M:M,$AL2549,'TB 4-24'!G:G)</f>
        <v>0</v>
      </c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>
        <f>+SUMIF('Input Sheet'!$S:$S,$AL2549,'Input Sheet'!C:C)</f>
        <v>0</v>
      </c>
      <c r="Z2549" s="28">
        <f>+SUMIF('Input Sheet'!$S:$S,$AL2549,'Input Sheet'!D:D)</f>
        <v>0</v>
      </c>
      <c r="AA2549" s="28">
        <f>+SUMIF('Input Sheet'!$S:$S,$AL2549,'Input Sheet'!E:E)</f>
        <v>0</v>
      </c>
      <c r="AB2549" s="28">
        <f>+SUMIF('Input Sheet'!$S:$S,$AL2549,'Input Sheet'!F:F)</f>
        <v>0</v>
      </c>
      <c r="AC2549" s="28">
        <f>+SUMIF('Input Sheet'!$S:$S,$AL2549,'Input Sheet'!G:G)</f>
        <v>0</v>
      </c>
      <c r="AD2549" s="28">
        <f>+SUMIF('Input Sheet'!$S:$S,$AL2549,'Input Sheet'!H:H)</f>
        <v>0</v>
      </c>
      <c r="AE2549" s="28">
        <f>+SUMIF('Input Sheet'!$S:$S,$AL2549,'Input Sheet'!I:I)</f>
        <v>0</v>
      </c>
      <c r="AF2549" s="28">
        <f>+SUMIF('Input Sheet'!$S:$S,$AL2549,'Input Sheet'!J:J)</f>
        <v>0</v>
      </c>
      <c r="AG2549" s="28">
        <f>+SUMIF('Input Sheet'!$S:$S,$AL2549,'Input Sheet'!K:K)</f>
        <v>0</v>
      </c>
      <c r="AH2549" s="28">
        <f>+SUMIF('Input Sheet'!$S:$S,$AL2549,'Input Sheet'!L:L)</f>
        <v>0</v>
      </c>
      <c r="AI2549" s="28">
        <f>+SUMIF('Input Sheet'!$S:$S,$AL2549,'Input Sheet'!M:M)</f>
        <v>0</v>
      </c>
      <c r="AJ2549" s="28">
        <f>+SUMIF('Input Sheet'!$S:$S,$AL2549,'Input Sheet'!N:N)</f>
        <v>0</v>
      </c>
      <c r="AK2549" s="28"/>
      <c r="AL2549" s="27" t="str">
        <f t="shared" si="198"/>
        <v>200-7333</v>
      </c>
      <c r="AM2549" s="34" t="str">
        <f t="shared" si="199"/>
        <v>New Vehicle</v>
      </c>
      <c r="AN2549" s="34" t="str">
        <f t="shared" si="200"/>
        <v>New VehicleDemo Expenses (incl. interest) p.u.</v>
      </c>
      <c r="AO2549" s="35"/>
      <c r="AP2549" s="35"/>
      <c r="AQ2549" s="35"/>
    </row>
    <row r="2550" spans="1:43" x14ac:dyDescent="0.25">
      <c r="A2550" s="27" t="s">
        <v>103</v>
      </c>
      <c r="B2550" s="27" t="s">
        <v>104</v>
      </c>
      <c r="C2550" s="27" t="s">
        <v>663</v>
      </c>
      <c r="D2550" s="27" t="s">
        <v>265</v>
      </c>
      <c r="E2550" s="27" t="s">
        <v>664</v>
      </c>
      <c r="F2550" s="27" t="s">
        <v>810</v>
      </c>
      <c r="G2550" s="27" t="s">
        <v>811</v>
      </c>
      <c r="H2550" s="34" t="s">
        <v>789</v>
      </c>
      <c r="I2550" s="34" t="s">
        <v>812</v>
      </c>
      <c r="J2550" s="34" t="str">
        <f t="shared" si="196"/>
        <v>New VehicleDemo Expenses (incl. interest) p.u.</v>
      </c>
      <c r="K2550" s="34" t="str">
        <f t="shared" si="197"/>
        <v>400NV Demo Expenses - Toyota</v>
      </c>
      <c r="L2550" s="28">
        <f>+SUMIF('TB 4-24'!M:M,$AL2550,'TB 4-24'!G:G)</f>
        <v>0</v>
      </c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>
        <f>+SUMIF('Input Sheet'!$S:$S,$AL2550,'Input Sheet'!C:C)</f>
        <v>0</v>
      </c>
      <c r="Z2550" s="28">
        <f>+SUMIF('Input Sheet'!$S:$S,$AL2550,'Input Sheet'!D:D)</f>
        <v>0</v>
      </c>
      <c r="AA2550" s="28">
        <f>+SUMIF('Input Sheet'!$S:$S,$AL2550,'Input Sheet'!E:E)</f>
        <v>0</v>
      </c>
      <c r="AB2550" s="28">
        <f>+SUMIF('Input Sheet'!$S:$S,$AL2550,'Input Sheet'!F:F)</f>
        <v>0</v>
      </c>
      <c r="AC2550" s="28">
        <f>+SUMIF('Input Sheet'!$S:$S,$AL2550,'Input Sheet'!G:G)</f>
        <v>0</v>
      </c>
      <c r="AD2550" s="28">
        <f>+SUMIF('Input Sheet'!$S:$S,$AL2550,'Input Sheet'!H:H)</f>
        <v>0</v>
      </c>
      <c r="AE2550" s="28">
        <f>+SUMIF('Input Sheet'!$S:$S,$AL2550,'Input Sheet'!I:I)</f>
        <v>0</v>
      </c>
      <c r="AF2550" s="28">
        <f>+SUMIF('Input Sheet'!$S:$S,$AL2550,'Input Sheet'!J:J)</f>
        <v>0</v>
      </c>
      <c r="AG2550" s="28">
        <f>+SUMIF('Input Sheet'!$S:$S,$AL2550,'Input Sheet'!K:K)</f>
        <v>0</v>
      </c>
      <c r="AH2550" s="28">
        <f>+SUMIF('Input Sheet'!$S:$S,$AL2550,'Input Sheet'!L:L)</f>
        <v>0</v>
      </c>
      <c r="AI2550" s="28">
        <f>+SUMIF('Input Sheet'!$S:$S,$AL2550,'Input Sheet'!M:M)</f>
        <v>0</v>
      </c>
      <c r="AJ2550" s="28">
        <f>+SUMIF('Input Sheet'!$S:$S,$AL2550,'Input Sheet'!N:N)</f>
        <v>0</v>
      </c>
      <c r="AK2550" s="28"/>
      <c r="AL2550" s="27" t="str">
        <f t="shared" si="198"/>
        <v>400-7333</v>
      </c>
      <c r="AM2550" s="34" t="str">
        <f t="shared" si="199"/>
        <v>New Vehicle</v>
      </c>
      <c r="AN2550" s="34" t="str">
        <f t="shared" si="200"/>
        <v>New VehicleDemo Expenses (incl. interest) p.u.</v>
      </c>
      <c r="AO2550" s="35"/>
      <c r="AP2550" s="35"/>
      <c r="AQ2550" s="35"/>
    </row>
    <row r="2551" spans="1:43" x14ac:dyDescent="0.25">
      <c r="A2551" s="27" t="s">
        <v>103</v>
      </c>
      <c r="B2551" s="27" t="s">
        <v>104</v>
      </c>
      <c r="C2551" s="27" t="s">
        <v>671</v>
      </c>
      <c r="D2551" s="27" t="s">
        <v>265</v>
      </c>
      <c r="E2551" s="27" t="s">
        <v>672</v>
      </c>
      <c r="F2551" s="27" t="s">
        <v>810</v>
      </c>
      <c r="G2551" s="27" t="s">
        <v>811</v>
      </c>
      <c r="H2551" s="34" t="s">
        <v>789</v>
      </c>
      <c r="I2551" s="34" t="s">
        <v>812</v>
      </c>
      <c r="J2551" s="34" t="str">
        <f t="shared" si="196"/>
        <v>New VehicleDemo Expenses (incl. interest) p.u.</v>
      </c>
      <c r="K2551" s="34" t="str">
        <f t="shared" si="197"/>
        <v>300NV Demo Expenses - Toyota</v>
      </c>
      <c r="L2551" s="28">
        <f>+SUMIF('TB 4-24'!M:M,$AL2551,'TB 4-24'!G:G)</f>
        <v>0</v>
      </c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>
        <f>+SUMIF('Input Sheet'!$S:$S,$AL2551,'Input Sheet'!C:C)</f>
        <v>0</v>
      </c>
      <c r="Z2551" s="28">
        <f>+SUMIF('Input Sheet'!$S:$S,$AL2551,'Input Sheet'!D:D)</f>
        <v>0</v>
      </c>
      <c r="AA2551" s="28">
        <f>+SUMIF('Input Sheet'!$S:$S,$AL2551,'Input Sheet'!E:E)</f>
        <v>0</v>
      </c>
      <c r="AB2551" s="28">
        <f>+SUMIF('Input Sheet'!$S:$S,$AL2551,'Input Sheet'!F:F)</f>
        <v>0</v>
      </c>
      <c r="AC2551" s="28">
        <f>+SUMIF('Input Sheet'!$S:$S,$AL2551,'Input Sheet'!G:G)</f>
        <v>0</v>
      </c>
      <c r="AD2551" s="28">
        <f>+SUMIF('Input Sheet'!$S:$S,$AL2551,'Input Sheet'!H:H)</f>
        <v>0</v>
      </c>
      <c r="AE2551" s="28">
        <f>+SUMIF('Input Sheet'!$S:$S,$AL2551,'Input Sheet'!I:I)</f>
        <v>0</v>
      </c>
      <c r="AF2551" s="28">
        <f>+SUMIF('Input Sheet'!$S:$S,$AL2551,'Input Sheet'!J:J)</f>
        <v>0</v>
      </c>
      <c r="AG2551" s="28">
        <f>+SUMIF('Input Sheet'!$S:$S,$AL2551,'Input Sheet'!K:K)</f>
        <v>0</v>
      </c>
      <c r="AH2551" s="28">
        <f>+SUMIF('Input Sheet'!$S:$S,$AL2551,'Input Sheet'!L:L)</f>
        <v>0</v>
      </c>
      <c r="AI2551" s="28">
        <f>+SUMIF('Input Sheet'!$S:$S,$AL2551,'Input Sheet'!M:M)</f>
        <v>0</v>
      </c>
      <c r="AJ2551" s="28">
        <f>+SUMIF('Input Sheet'!$S:$S,$AL2551,'Input Sheet'!N:N)</f>
        <v>0</v>
      </c>
      <c r="AK2551" s="28"/>
      <c r="AL2551" s="27" t="str">
        <f t="shared" si="198"/>
        <v>300-7333</v>
      </c>
      <c r="AM2551" s="34" t="str">
        <f t="shared" si="199"/>
        <v>New Vehicle</v>
      </c>
      <c r="AN2551" s="34" t="str">
        <f t="shared" si="200"/>
        <v>New VehicleDemo Expenses (incl. interest) p.u.</v>
      </c>
      <c r="AO2551" s="35"/>
      <c r="AP2551" s="35"/>
      <c r="AQ2551" s="35"/>
    </row>
    <row r="2552" spans="1:43" x14ac:dyDescent="0.25">
      <c r="A2552" s="27" t="s">
        <v>103</v>
      </c>
      <c r="B2552" s="27" t="s">
        <v>104</v>
      </c>
      <c r="C2552" s="27" t="s">
        <v>104</v>
      </c>
      <c r="D2552" s="27" t="s">
        <v>265</v>
      </c>
      <c r="E2552" s="27" t="s">
        <v>677</v>
      </c>
      <c r="F2552" s="27" t="s">
        <v>810</v>
      </c>
      <c r="G2552" s="27" t="s">
        <v>811</v>
      </c>
      <c r="H2552" s="34" t="s">
        <v>789</v>
      </c>
      <c r="I2552" s="34" t="s">
        <v>812</v>
      </c>
      <c r="J2552" s="34" t="str">
        <f t="shared" si="196"/>
        <v>New VehicleDemo Expenses (incl. interest) p.u.</v>
      </c>
      <c r="K2552" s="34" t="str">
        <f t="shared" si="197"/>
        <v>100NV Demo Expenses - Toyota</v>
      </c>
      <c r="L2552" s="28">
        <f>+SUMIF('TB 4-24'!M:M,$AL2552,'TB 4-24'!G:G)</f>
        <v>0</v>
      </c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>
        <f>+SUMIF('Input Sheet'!$S:$S,$AL2552,'Input Sheet'!C:C)</f>
        <v>0</v>
      </c>
      <c r="Z2552" s="28">
        <f>+SUMIF('Input Sheet'!$S:$S,$AL2552,'Input Sheet'!D:D)</f>
        <v>0</v>
      </c>
      <c r="AA2552" s="28">
        <f>+SUMIF('Input Sheet'!$S:$S,$AL2552,'Input Sheet'!E:E)</f>
        <v>0</v>
      </c>
      <c r="AB2552" s="28">
        <f>+SUMIF('Input Sheet'!$S:$S,$AL2552,'Input Sheet'!F:F)</f>
        <v>0</v>
      </c>
      <c r="AC2552" s="28">
        <f>+SUMIF('Input Sheet'!$S:$S,$AL2552,'Input Sheet'!G:G)</f>
        <v>0</v>
      </c>
      <c r="AD2552" s="28">
        <f>+SUMIF('Input Sheet'!$S:$S,$AL2552,'Input Sheet'!H:H)</f>
        <v>0</v>
      </c>
      <c r="AE2552" s="28">
        <f>+SUMIF('Input Sheet'!$S:$S,$AL2552,'Input Sheet'!I:I)</f>
        <v>0</v>
      </c>
      <c r="AF2552" s="28">
        <f>+SUMIF('Input Sheet'!$S:$S,$AL2552,'Input Sheet'!J:J)</f>
        <v>0</v>
      </c>
      <c r="AG2552" s="28">
        <f>+SUMIF('Input Sheet'!$S:$S,$AL2552,'Input Sheet'!K:K)</f>
        <v>0</v>
      </c>
      <c r="AH2552" s="28">
        <f>+SUMIF('Input Sheet'!$S:$S,$AL2552,'Input Sheet'!L:L)</f>
        <v>0</v>
      </c>
      <c r="AI2552" s="28">
        <f>+SUMIF('Input Sheet'!$S:$S,$AL2552,'Input Sheet'!M:M)</f>
        <v>0</v>
      </c>
      <c r="AJ2552" s="28">
        <f>+SUMIF('Input Sheet'!$S:$S,$AL2552,'Input Sheet'!N:N)</f>
        <v>0</v>
      </c>
      <c r="AK2552" s="28"/>
      <c r="AL2552" s="27" t="str">
        <f t="shared" si="198"/>
        <v>100-7333</v>
      </c>
      <c r="AM2552" s="34" t="str">
        <f t="shared" si="199"/>
        <v>New Vehicle</v>
      </c>
      <c r="AN2552" s="34" t="str">
        <f t="shared" si="200"/>
        <v>New VehicleDemo Expenses (incl. interest) p.u.</v>
      </c>
      <c r="AO2552" s="35"/>
      <c r="AP2552" s="35"/>
      <c r="AQ2552" s="35"/>
    </row>
    <row r="2553" spans="1:43" x14ac:dyDescent="0.25">
      <c r="A2553" s="27" t="s">
        <v>103</v>
      </c>
      <c r="B2553" s="27" t="s">
        <v>104</v>
      </c>
      <c r="C2553" s="27" t="s">
        <v>657</v>
      </c>
      <c r="D2553" s="27" t="s">
        <v>380</v>
      </c>
      <c r="E2553" s="27" t="s">
        <v>660</v>
      </c>
      <c r="F2553" s="27" t="s">
        <v>813</v>
      </c>
      <c r="G2553" s="27" t="s">
        <v>814</v>
      </c>
      <c r="H2553" s="34" t="s">
        <v>789</v>
      </c>
      <c r="I2553" s="34" t="s">
        <v>815</v>
      </c>
      <c r="J2553" s="34" t="str">
        <f t="shared" si="196"/>
        <v>New VehicleIncentive p.u.</v>
      </c>
      <c r="K2553" s="34" t="str">
        <f t="shared" si="197"/>
        <v>200New Vehicle Incentive - Toyota</v>
      </c>
      <c r="L2553" s="28">
        <f>+SUMIF('TB 4-24'!M:M,$AL2553,'TB 4-24'!G:G)</f>
        <v>0</v>
      </c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>
        <f>+SUMIF('Input Sheet'!$S:$S,$AL2553,'Input Sheet'!C:C)</f>
        <v>0</v>
      </c>
      <c r="Z2553" s="28">
        <f>+SUMIF('Input Sheet'!$S:$S,$AL2553,'Input Sheet'!D:D)</f>
        <v>0</v>
      </c>
      <c r="AA2553" s="28">
        <f>+SUMIF('Input Sheet'!$S:$S,$AL2553,'Input Sheet'!E:E)</f>
        <v>0</v>
      </c>
      <c r="AB2553" s="28">
        <f>+SUMIF('Input Sheet'!$S:$S,$AL2553,'Input Sheet'!F:F)</f>
        <v>0</v>
      </c>
      <c r="AC2553" s="28">
        <f>+SUMIF('Input Sheet'!$S:$S,$AL2553,'Input Sheet'!G:G)</f>
        <v>0</v>
      </c>
      <c r="AD2553" s="28">
        <f>+SUMIF('Input Sheet'!$S:$S,$AL2553,'Input Sheet'!H:H)</f>
        <v>0</v>
      </c>
      <c r="AE2553" s="28">
        <f>+SUMIF('Input Sheet'!$S:$S,$AL2553,'Input Sheet'!I:I)</f>
        <v>0</v>
      </c>
      <c r="AF2553" s="28">
        <f>+SUMIF('Input Sheet'!$S:$S,$AL2553,'Input Sheet'!J:J)</f>
        <v>0</v>
      </c>
      <c r="AG2553" s="28">
        <f>+SUMIF('Input Sheet'!$S:$S,$AL2553,'Input Sheet'!K:K)</f>
        <v>0</v>
      </c>
      <c r="AH2553" s="28">
        <f>+SUMIF('Input Sheet'!$S:$S,$AL2553,'Input Sheet'!L:L)</f>
        <v>0</v>
      </c>
      <c r="AI2553" s="28">
        <f>+SUMIF('Input Sheet'!$S:$S,$AL2553,'Input Sheet'!M:M)</f>
        <v>0</v>
      </c>
      <c r="AJ2553" s="28">
        <f>+SUMIF('Input Sheet'!$S:$S,$AL2553,'Input Sheet'!N:N)</f>
        <v>0</v>
      </c>
      <c r="AK2553" s="28"/>
      <c r="AL2553" s="27" t="str">
        <f t="shared" si="198"/>
        <v>200-3150</v>
      </c>
      <c r="AM2553" s="34" t="str">
        <f t="shared" si="199"/>
        <v>New Vehicle</v>
      </c>
      <c r="AN2553" s="34" t="str">
        <f t="shared" si="200"/>
        <v>New VehicleIncentive p.u.</v>
      </c>
      <c r="AO2553" s="35"/>
      <c r="AP2553" s="35"/>
      <c r="AQ2553" s="35"/>
    </row>
    <row r="2554" spans="1:43" x14ac:dyDescent="0.25">
      <c r="A2554" s="27" t="s">
        <v>103</v>
      </c>
      <c r="B2554" s="27" t="s">
        <v>104</v>
      </c>
      <c r="C2554" s="27" t="s">
        <v>663</v>
      </c>
      <c r="D2554" s="27" t="s">
        <v>380</v>
      </c>
      <c r="E2554" s="27" t="s">
        <v>664</v>
      </c>
      <c r="F2554" s="27" t="s">
        <v>813</v>
      </c>
      <c r="G2554" s="27" t="s">
        <v>814</v>
      </c>
      <c r="H2554" s="34" t="s">
        <v>789</v>
      </c>
      <c r="I2554" s="34" t="s">
        <v>815</v>
      </c>
      <c r="J2554" s="34" t="str">
        <f t="shared" si="196"/>
        <v>New VehicleIncentive p.u.</v>
      </c>
      <c r="K2554" s="34" t="str">
        <f t="shared" si="197"/>
        <v>400New Vehicle Incentive - Toyota</v>
      </c>
      <c r="L2554" s="28">
        <f>+SUMIF('TB 4-24'!M:M,$AL2554,'TB 4-24'!G:G)</f>
        <v>0</v>
      </c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>
        <f>+SUMIF('Input Sheet'!$S:$S,$AL2554,'Input Sheet'!C:C)</f>
        <v>0</v>
      </c>
      <c r="Z2554" s="28">
        <f>+SUMIF('Input Sheet'!$S:$S,$AL2554,'Input Sheet'!D:D)</f>
        <v>0</v>
      </c>
      <c r="AA2554" s="28">
        <f>+SUMIF('Input Sheet'!$S:$S,$AL2554,'Input Sheet'!E:E)</f>
        <v>0</v>
      </c>
      <c r="AB2554" s="28">
        <f>+SUMIF('Input Sheet'!$S:$S,$AL2554,'Input Sheet'!F:F)</f>
        <v>0</v>
      </c>
      <c r="AC2554" s="28">
        <f>+SUMIF('Input Sheet'!$S:$S,$AL2554,'Input Sheet'!G:G)</f>
        <v>0</v>
      </c>
      <c r="AD2554" s="28">
        <f>+SUMIF('Input Sheet'!$S:$S,$AL2554,'Input Sheet'!H:H)</f>
        <v>0</v>
      </c>
      <c r="AE2554" s="28">
        <f>+SUMIF('Input Sheet'!$S:$S,$AL2554,'Input Sheet'!I:I)</f>
        <v>0</v>
      </c>
      <c r="AF2554" s="28">
        <f>+SUMIF('Input Sheet'!$S:$S,$AL2554,'Input Sheet'!J:J)</f>
        <v>0</v>
      </c>
      <c r="AG2554" s="28">
        <f>+SUMIF('Input Sheet'!$S:$S,$AL2554,'Input Sheet'!K:K)</f>
        <v>0</v>
      </c>
      <c r="AH2554" s="28">
        <f>+SUMIF('Input Sheet'!$S:$S,$AL2554,'Input Sheet'!L:L)</f>
        <v>0</v>
      </c>
      <c r="AI2554" s="28">
        <f>+SUMIF('Input Sheet'!$S:$S,$AL2554,'Input Sheet'!M:M)</f>
        <v>0</v>
      </c>
      <c r="AJ2554" s="28">
        <f>+SUMIF('Input Sheet'!$S:$S,$AL2554,'Input Sheet'!N:N)</f>
        <v>0</v>
      </c>
      <c r="AK2554" s="28"/>
      <c r="AL2554" s="27" t="str">
        <f t="shared" si="198"/>
        <v>400-3150</v>
      </c>
      <c r="AM2554" s="34" t="str">
        <f t="shared" si="199"/>
        <v>New Vehicle</v>
      </c>
      <c r="AN2554" s="34" t="str">
        <f t="shared" si="200"/>
        <v>New VehicleIncentive p.u.</v>
      </c>
      <c r="AO2554" s="35"/>
      <c r="AP2554" s="35"/>
      <c r="AQ2554" s="35"/>
    </row>
    <row r="2555" spans="1:43" x14ac:dyDescent="0.25">
      <c r="A2555" s="27" t="s">
        <v>103</v>
      </c>
      <c r="B2555" s="27" t="s">
        <v>104</v>
      </c>
      <c r="C2555" s="27" t="s">
        <v>663</v>
      </c>
      <c r="D2555" s="27" t="s">
        <v>380</v>
      </c>
      <c r="E2555" s="27" t="s">
        <v>665</v>
      </c>
      <c r="F2555" s="27" t="s">
        <v>813</v>
      </c>
      <c r="G2555" s="27" t="s">
        <v>814</v>
      </c>
      <c r="H2555" s="34" t="s">
        <v>789</v>
      </c>
      <c r="I2555" s="34" t="s">
        <v>815</v>
      </c>
      <c r="J2555" s="34" t="str">
        <f t="shared" si="196"/>
        <v>New VehicleIncentive p.u.</v>
      </c>
      <c r="K2555" s="34" t="str">
        <f t="shared" si="197"/>
        <v>410New Vehicle Incentive - Toyota</v>
      </c>
      <c r="L2555" s="28">
        <f>+SUMIF('TB 4-24'!M:M,$AL2555,'TB 4-24'!G:G)</f>
        <v>0</v>
      </c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>
        <f>+SUMIF('Input Sheet'!$S:$S,$AL2555,'Input Sheet'!C:C)</f>
        <v>0</v>
      </c>
      <c r="Z2555" s="28">
        <f>+SUMIF('Input Sheet'!$S:$S,$AL2555,'Input Sheet'!D:D)</f>
        <v>0</v>
      </c>
      <c r="AA2555" s="28">
        <f>+SUMIF('Input Sheet'!$S:$S,$AL2555,'Input Sheet'!E:E)</f>
        <v>0</v>
      </c>
      <c r="AB2555" s="28">
        <f>+SUMIF('Input Sheet'!$S:$S,$AL2555,'Input Sheet'!F:F)</f>
        <v>0</v>
      </c>
      <c r="AC2555" s="28">
        <f>+SUMIF('Input Sheet'!$S:$S,$AL2555,'Input Sheet'!G:G)</f>
        <v>0</v>
      </c>
      <c r="AD2555" s="28">
        <f>+SUMIF('Input Sheet'!$S:$S,$AL2555,'Input Sheet'!H:H)</f>
        <v>0</v>
      </c>
      <c r="AE2555" s="28">
        <f>+SUMIF('Input Sheet'!$S:$S,$AL2555,'Input Sheet'!I:I)</f>
        <v>0</v>
      </c>
      <c r="AF2555" s="28">
        <f>+SUMIF('Input Sheet'!$S:$S,$AL2555,'Input Sheet'!J:J)</f>
        <v>0</v>
      </c>
      <c r="AG2555" s="28">
        <f>+SUMIF('Input Sheet'!$S:$S,$AL2555,'Input Sheet'!K:K)</f>
        <v>0</v>
      </c>
      <c r="AH2555" s="28">
        <f>+SUMIF('Input Sheet'!$S:$S,$AL2555,'Input Sheet'!L:L)</f>
        <v>0</v>
      </c>
      <c r="AI2555" s="28">
        <f>+SUMIF('Input Sheet'!$S:$S,$AL2555,'Input Sheet'!M:M)</f>
        <v>0</v>
      </c>
      <c r="AJ2555" s="28">
        <f>+SUMIF('Input Sheet'!$S:$S,$AL2555,'Input Sheet'!N:N)</f>
        <v>0</v>
      </c>
      <c r="AK2555" s="28"/>
      <c r="AL2555" s="27" t="str">
        <f t="shared" si="198"/>
        <v>410-3150</v>
      </c>
      <c r="AM2555" s="34" t="str">
        <f t="shared" si="199"/>
        <v>New Vehicle</v>
      </c>
      <c r="AN2555" s="34" t="str">
        <f t="shared" si="200"/>
        <v>New VehicleIncentive p.u.</v>
      </c>
      <c r="AO2555" s="35"/>
      <c r="AP2555" s="35"/>
      <c r="AQ2555" s="35"/>
    </row>
    <row r="2556" spans="1:43" x14ac:dyDescent="0.25">
      <c r="A2556" s="27" t="s">
        <v>103</v>
      </c>
      <c r="B2556" s="27" t="s">
        <v>104</v>
      </c>
      <c r="C2556" s="27" t="s">
        <v>671</v>
      </c>
      <c r="D2556" s="27" t="s">
        <v>380</v>
      </c>
      <c r="E2556" s="27" t="s">
        <v>672</v>
      </c>
      <c r="F2556" s="27" t="s">
        <v>813</v>
      </c>
      <c r="G2556" s="27" t="s">
        <v>814</v>
      </c>
      <c r="H2556" s="34" t="s">
        <v>789</v>
      </c>
      <c r="I2556" s="34" t="s">
        <v>815</v>
      </c>
      <c r="J2556" s="34" t="str">
        <f t="shared" si="196"/>
        <v>New VehicleIncentive p.u.</v>
      </c>
      <c r="K2556" s="34" t="str">
        <f t="shared" si="197"/>
        <v>300New Vehicle Incentive - Toyota</v>
      </c>
      <c r="L2556" s="28">
        <f>+SUMIF('TB 4-24'!M:M,$AL2556,'TB 4-24'!G:G)</f>
        <v>0</v>
      </c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>
        <f>+SUMIF('Input Sheet'!$S:$S,$AL2556,'Input Sheet'!C:C)</f>
        <v>0</v>
      </c>
      <c r="Z2556" s="28">
        <f>+SUMIF('Input Sheet'!$S:$S,$AL2556,'Input Sheet'!D:D)</f>
        <v>0</v>
      </c>
      <c r="AA2556" s="28">
        <f>+SUMIF('Input Sheet'!$S:$S,$AL2556,'Input Sheet'!E:E)</f>
        <v>0</v>
      </c>
      <c r="AB2556" s="28">
        <f>+SUMIF('Input Sheet'!$S:$S,$AL2556,'Input Sheet'!F:F)</f>
        <v>0</v>
      </c>
      <c r="AC2556" s="28">
        <f>+SUMIF('Input Sheet'!$S:$S,$AL2556,'Input Sheet'!G:G)</f>
        <v>0</v>
      </c>
      <c r="AD2556" s="28">
        <f>+SUMIF('Input Sheet'!$S:$S,$AL2556,'Input Sheet'!H:H)</f>
        <v>0</v>
      </c>
      <c r="AE2556" s="28">
        <f>+SUMIF('Input Sheet'!$S:$S,$AL2556,'Input Sheet'!I:I)</f>
        <v>0</v>
      </c>
      <c r="AF2556" s="28">
        <f>+SUMIF('Input Sheet'!$S:$S,$AL2556,'Input Sheet'!J:J)</f>
        <v>0</v>
      </c>
      <c r="AG2556" s="28">
        <f>+SUMIF('Input Sheet'!$S:$S,$AL2556,'Input Sheet'!K:K)</f>
        <v>0</v>
      </c>
      <c r="AH2556" s="28">
        <f>+SUMIF('Input Sheet'!$S:$S,$AL2556,'Input Sheet'!L:L)</f>
        <v>0</v>
      </c>
      <c r="AI2556" s="28">
        <f>+SUMIF('Input Sheet'!$S:$S,$AL2556,'Input Sheet'!M:M)</f>
        <v>0</v>
      </c>
      <c r="AJ2556" s="28">
        <f>+SUMIF('Input Sheet'!$S:$S,$AL2556,'Input Sheet'!N:N)</f>
        <v>0</v>
      </c>
      <c r="AK2556" s="28"/>
      <c r="AL2556" s="27" t="str">
        <f t="shared" si="198"/>
        <v>300-3150</v>
      </c>
      <c r="AM2556" s="34" t="str">
        <f t="shared" si="199"/>
        <v>New Vehicle</v>
      </c>
      <c r="AN2556" s="34" t="str">
        <f t="shared" si="200"/>
        <v>New VehicleIncentive p.u.</v>
      </c>
      <c r="AO2556" s="35"/>
      <c r="AP2556" s="35"/>
      <c r="AQ2556" s="35"/>
    </row>
    <row r="2557" spans="1:43" x14ac:dyDescent="0.25">
      <c r="A2557" s="27" t="s">
        <v>103</v>
      </c>
      <c r="B2557" s="27" t="s">
        <v>104</v>
      </c>
      <c r="C2557" s="27" t="s">
        <v>671</v>
      </c>
      <c r="D2557" s="27" t="s">
        <v>380</v>
      </c>
      <c r="E2557" s="27" t="s">
        <v>673</v>
      </c>
      <c r="F2557" s="27" t="s">
        <v>813</v>
      </c>
      <c r="G2557" s="27" t="s">
        <v>814</v>
      </c>
      <c r="H2557" s="34" t="s">
        <v>789</v>
      </c>
      <c r="I2557" s="34" t="s">
        <v>815</v>
      </c>
      <c r="J2557" s="34" t="str">
        <f t="shared" si="196"/>
        <v>New VehicleIncentive p.u.</v>
      </c>
      <c r="K2557" s="34" t="str">
        <f t="shared" si="197"/>
        <v>310New Vehicle Incentive - Toyota</v>
      </c>
      <c r="L2557" s="28">
        <f>+SUMIF('TB 4-24'!M:M,$AL2557,'TB 4-24'!G:G)</f>
        <v>0</v>
      </c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>
        <f>+SUMIF('Input Sheet'!$S:$S,$AL2557,'Input Sheet'!C:C)</f>
        <v>0</v>
      </c>
      <c r="Z2557" s="28">
        <f>+SUMIF('Input Sheet'!$S:$S,$AL2557,'Input Sheet'!D:D)</f>
        <v>0</v>
      </c>
      <c r="AA2557" s="28">
        <f>+SUMIF('Input Sheet'!$S:$S,$AL2557,'Input Sheet'!E:E)</f>
        <v>0</v>
      </c>
      <c r="AB2557" s="28">
        <f>+SUMIF('Input Sheet'!$S:$S,$AL2557,'Input Sheet'!F:F)</f>
        <v>0</v>
      </c>
      <c r="AC2557" s="28">
        <f>+SUMIF('Input Sheet'!$S:$S,$AL2557,'Input Sheet'!G:G)</f>
        <v>0</v>
      </c>
      <c r="AD2557" s="28">
        <f>+SUMIF('Input Sheet'!$S:$S,$AL2557,'Input Sheet'!H:H)</f>
        <v>0</v>
      </c>
      <c r="AE2557" s="28">
        <f>+SUMIF('Input Sheet'!$S:$S,$AL2557,'Input Sheet'!I:I)</f>
        <v>0</v>
      </c>
      <c r="AF2557" s="28">
        <f>+SUMIF('Input Sheet'!$S:$S,$AL2557,'Input Sheet'!J:J)</f>
        <v>0</v>
      </c>
      <c r="AG2557" s="28">
        <f>+SUMIF('Input Sheet'!$S:$S,$AL2557,'Input Sheet'!K:K)</f>
        <v>0</v>
      </c>
      <c r="AH2557" s="28">
        <f>+SUMIF('Input Sheet'!$S:$S,$AL2557,'Input Sheet'!L:L)</f>
        <v>0</v>
      </c>
      <c r="AI2557" s="28">
        <f>+SUMIF('Input Sheet'!$S:$S,$AL2557,'Input Sheet'!M:M)</f>
        <v>0</v>
      </c>
      <c r="AJ2557" s="28">
        <f>+SUMIF('Input Sheet'!$S:$S,$AL2557,'Input Sheet'!N:N)</f>
        <v>0</v>
      </c>
      <c r="AK2557" s="28"/>
      <c r="AL2557" s="27" t="str">
        <f t="shared" si="198"/>
        <v>310-3150</v>
      </c>
      <c r="AM2557" s="34" t="str">
        <f t="shared" si="199"/>
        <v>New Vehicle</v>
      </c>
      <c r="AN2557" s="34" t="str">
        <f t="shared" si="200"/>
        <v>New VehicleIncentive p.u.</v>
      </c>
      <c r="AO2557" s="35"/>
      <c r="AP2557" s="35"/>
      <c r="AQ2557" s="35"/>
    </row>
    <row r="2558" spans="1:43" x14ac:dyDescent="0.25">
      <c r="A2558" s="27" t="s">
        <v>103</v>
      </c>
      <c r="B2558" s="27" t="s">
        <v>104</v>
      </c>
      <c r="C2558" s="27" t="s">
        <v>104</v>
      </c>
      <c r="D2558" s="27" t="s">
        <v>380</v>
      </c>
      <c r="E2558" s="27" t="s">
        <v>677</v>
      </c>
      <c r="F2558" s="27" t="s">
        <v>813</v>
      </c>
      <c r="G2558" s="27" t="s">
        <v>814</v>
      </c>
      <c r="H2558" s="34" t="s">
        <v>789</v>
      </c>
      <c r="I2558" s="34" t="s">
        <v>815</v>
      </c>
      <c r="J2558" s="34" t="str">
        <f t="shared" si="196"/>
        <v>New VehicleIncentive p.u.</v>
      </c>
      <c r="K2558" s="34" t="str">
        <f t="shared" si="197"/>
        <v>100New Vehicle Incentive - Toyota</v>
      </c>
      <c r="L2558" s="28">
        <f>+SUMIF('TB 4-24'!M:M,$AL2558,'TB 4-24'!G:G)</f>
        <v>0</v>
      </c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>
        <f>+SUMIF('Input Sheet'!$S:$S,$AL2558,'Input Sheet'!C:C)</f>
        <v>0</v>
      </c>
      <c r="Z2558" s="28">
        <f>+SUMIF('Input Sheet'!$S:$S,$AL2558,'Input Sheet'!D:D)</f>
        <v>0</v>
      </c>
      <c r="AA2558" s="28">
        <f>+SUMIF('Input Sheet'!$S:$S,$AL2558,'Input Sheet'!E:E)</f>
        <v>0</v>
      </c>
      <c r="AB2558" s="28">
        <f>+SUMIF('Input Sheet'!$S:$S,$AL2558,'Input Sheet'!F:F)</f>
        <v>0</v>
      </c>
      <c r="AC2558" s="28">
        <f>+SUMIF('Input Sheet'!$S:$S,$AL2558,'Input Sheet'!G:G)</f>
        <v>0</v>
      </c>
      <c r="AD2558" s="28">
        <f>+SUMIF('Input Sheet'!$S:$S,$AL2558,'Input Sheet'!H:H)</f>
        <v>0</v>
      </c>
      <c r="AE2558" s="28">
        <f>+SUMIF('Input Sheet'!$S:$S,$AL2558,'Input Sheet'!I:I)</f>
        <v>0</v>
      </c>
      <c r="AF2558" s="28">
        <f>+SUMIF('Input Sheet'!$S:$S,$AL2558,'Input Sheet'!J:J)</f>
        <v>0</v>
      </c>
      <c r="AG2558" s="28">
        <f>+SUMIF('Input Sheet'!$S:$S,$AL2558,'Input Sheet'!K:K)</f>
        <v>0</v>
      </c>
      <c r="AH2558" s="28">
        <f>+SUMIF('Input Sheet'!$S:$S,$AL2558,'Input Sheet'!L:L)</f>
        <v>0</v>
      </c>
      <c r="AI2558" s="28">
        <f>+SUMIF('Input Sheet'!$S:$S,$AL2558,'Input Sheet'!M:M)</f>
        <v>0</v>
      </c>
      <c r="AJ2558" s="28">
        <f>+SUMIF('Input Sheet'!$S:$S,$AL2558,'Input Sheet'!N:N)</f>
        <v>0</v>
      </c>
      <c r="AK2558" s="28"/>
      <c r="AL2558" s="27" t="str">
        <f t="shared" si="198"/>
        <v>100-3150</v>
      </c>
      <c r="AM2558" s="34" t="str">
        <f t="shared" si="199"/>
        <v>New Vehicle</v>
      </c>
      <c r="AN2558" s="34" t="str">
        <f t="shared" si="200"/>
        <v>New VehicleIncentive p.u.</v>
      </c>
      <c r="AO2558" s="35"/>
      <c r="AP2558" s="35"/>
      <c r="AQ2558" s="35"/>
    </row>
    <row r="2559" spans="1:43" x14ac:dyDescent="0.25">
      <c r="A2559" s="27" t="s">
        <v>103</v>
      </c>
      <c r="B2559" s="27" t="s">
        <v>104</v>
      </c>
      <c r="C2559" s="27" t="s">
        <v>104</v>
      </c>
      <c r="D2559" s="27" t="s">
        <v>380</v>
      </c>
      <c r="E2559" s="27" t="s">
        <v>649</v>
      </c>
      <c r="F2559" s="27" t="s">
        <v>813</v>
      </c>
      <c r="G2559" s="27" t="s">
        <v>814</v>
      </c>
      <c r="H2559" s="34" t="s">
        <v>789</v>
      </c>
      <c r="I2559" s="34" t="s">
        <v>815</v>
      </c>
      <c r="J2559" s="34" t="str">
        <f t="shared" si="196"/>
        <v>New VehicleIncentive p.u.</v>
      </c>
      <c r="K2559" s="34" t="str">
        <f t="shared" si="197"/>
        <v>110New Vehicle Incentive - Toyota</v>
      </c>
      <c r="L2559" s="28">
        <f>+SUMIF('TB 4-24'!M:M,$AL2559,'TB 4-24'!G:G)</f>
        <v>0</v>
      </c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>
        <f>+SUMIF('Input Sheet'!$S:$S,$AL2559,'Input Sheet'!C:C)</f>
        <v>0</v>
      </c>
      <c r="Z2559" s="28">
        <f>+SUMIF('Input Sheet'!$S:$S,$AL2559,'Input Sheet'!D:D)</f>
        <v>0</v>
      </c>
      <c r="AA2559" s="28">
        <f>+SUMIF('Input Sheet'!$S:$S,$AL2559,'Input Sheet'!E:E)</f>
        <v>0</v>
      </c>
      <c r="AB2559" s="28">
        <f>+SUMIF('Input Sheet'!$S:$S,$AL2559,'Input Sheet'!F:F)</f>
        <v>0</v>
      </c>
      <c r="AC2559" s="28">
        <f>+SUMIF('Input Sheet'!$S:$S,$AL2559,'Input Sheet'!G:G)</f>
        <v>0</v>
      </c>
      <c r="AD2559" s="28">
        <f>+SUMIF('Input Sheet'!$S:$S,$AL2559,'Input Sheet'!H:H)</f>
        <v>0</v>
      </c>
      <c r="AE2559" s="28">
        <f>+SUMIF('Input Sheet'!$S:$S,$AL2559,'Input Sheet'!I:I)</f>
        <v>0</v>
      </c>
      <c r="AF2559" s="28">
        <f>+SUMIF('Input Sheet'!$S:$S,$AL2559,'Input Sheet'!J:J)</f>
        <v>0</v>
      </c>
      <c r="AG2559" s="28">
        <f>+SUMIF('Input Sheet'!$S:$S,$AL2559,'Input Sheet'!K:K)</f>
        <v>0</v>
      </c>
      <c r="AH2559" s="28">
        <f>+SUMIF('Input Sheet'!$S:$S,$AL2559,'Input Sheet'!L:L)</f>
        <v>0</v>
      </c>
      <c r="AI2559" s="28">
        <f>+SUMIF('Input Sheet'!$S:$S,$AL2559,'Input Sheet'!M:M)</f>
        <v>0</v>
      </c>
      <c r="AJ2559" s="28">
        <f>+SUMIF('Input Sheet'!$S:$S,$AL2559,'Input Sheet'!N:N)</f>
        <v>0</v>
      </c>
      <c r="AK2559" s="28"/>
      <c r="AL2559" s="27" t="str">
        <f t="shared" si="198"/>
        <v>110-3150</v>
      </c>
      <c r="AM2559" s="34" t="str">
        <f t="shared" si="199"/>
        <v>New Vehicle</v>
      </c>
      <c r="AN2559" s="34" t="str">
        <f t="shared" si="200"/>
        <v>New VehicleIncentive p.u.</v>
      </c>
      <c r="AO2559" s="35"/>
      <c r="AP2559" s="35"/>
      <c r="AQ2559" s="35"/>
    </row>
    <row r="2560" spans="1:43" x14ac:dyDescent="0.25">
      <c r="A2560" s="27" t="s">
        <v>103</v>
      </c>
      <c r="B2560" s="27" t="s">
        <v>104</v>
      </c>
      <c r="C2560" s="27" t="s">
        <v>657</v>
      </c>
      <c r="D2560" s="27" t="s">
        <v>380</v>
      </c>
      <c r="E2560" s="27" t="s">
        <v>658</v>
      </c>
      <c r="F2560" s="27" t="s">
        <v>813</v>
      </c>
      <c r="G2560" s="27" t="s">
        <v>814</v>
      </c>
      <c r="H2560" s="34" t="s">
        <v>789</v>
      </c>
      <c r="I2560" s="34" t="s">
        <v>815</v>
      </c>
      <c r="J2560" s="34" t="str">
        <f t="shared" si="196"/>
        <v>New VehicleIncentive p.u.</v>
      </c>
      <c r="K2560" s="34" t="str">
        <f t="shared" si="197"/>
        <v>210New Vehicle Incentive - Toyota</v>
      </c>
      <c r="L2560" s="28">
        <f>+SUMIF('TB 4-24'!M:M,$AL2560,'TB 4-24'!G:G)</f>
        <v>0</v>
      </c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>
        <f>+SUMIF('Input Sheet'!$S:$S,$AL2560,'Input Sheet'!C:C)</f>
        <v>0</v>
      </c>
      <c r="Z2560" s="28">
        <f>+SUMIF('Input Sheet'!$S:$S,$AL2560,'Input Sheet'!D:D)</f>
        <v>0</v>
      </c>
      <c r="AA2560" s="28">
        <f>+SUMIF('Input Sheet'!$S:$S,$AL2560,'Input Sheet'!E:E)</f>
        <v>0</v>
      </c>
      <c r="AB2560" s="28">
        <f>+SUMIF('Input Sheet'!$S:$S,$AL2560,'Input Sheet'!F:F)</f>
        <v>0</v>
      </c>
      <c r="AC2560" s="28">
        <f>+SUMIF('Input Sheet'!$S:$S,$AL2560,'Input Sheet'!G:G)</f>
        <v>0</v>
      </c>
      <c r="AD2560" s="28">
        <f>+SUMIF('Input Sheet'!$S:$S,$AL2560,'Input Sheet'!H:H)</f>
        <v>0</v>
      </c>
      <c r="AE2560" s="28">
        <f>+SUMIF('Input Sheet'!$S:$S,$AL2560,'Input Sheet'!I:I)</f>
        <v>0</v>
      </c>
      <c r="AF2560" s="28">
        <f>+SUMIF('Input Sheet'!$S:$S,$AL2560,'Input Sheet'!J:J)</f>
        <v>0</v>
      </c>
      <c r="AG2560" s="28">
        <f>+SUMIF('Input Sheet'!$S:$S,$AL2560,'Input Sheet'!K:K)</f>
        <v>0</v>
      </c>
      <c r="AH2560" s="28">
        <f>+SUMIF('Input Sheet'!$S:$S,$AL2560,'Input Sheet'!L:L)</f>
        <v>0</v>
      </c>
      <c r="AI2560" s="28">
        <f>+SUMIF('Input Sheet'!$S:$S,$AL2560,'Input Sheet'!M:M)</f>
        <v>0</v>
      </c>
      <c r="AJ2560" s="28">
        <f>+SUMIF('Input Sheet'!$S:$S,$AL2560,'Input Sheet'!N:N)</f>
        <v>0</v>
      </c>
      <c r="AK2560" s="28"/>
      <c r="AL2560" s="27" t="str">
        <f t="shared" si="198"/>
        <v>210-3150</v>
      </c>
      <c r="AM2560" s="34" t="str">
        <f t="shared" si="199"/>
        <v>New Vehicle</v>
      </c>
      <c r="AN2560" s="34" t="str">
        <f t="shared" si="200"/>
        <v>New VehicleIncentive p.u.</v>
      </c>
      <c r="AO2560" s="35"/>
      <c r="AP2560" s="35"/>
      <c r="AQ2560" s="35"/>
    </row>
    <row r="2561" spans="1:43" x14ac:dyDescent="0.25">
      <c r="A2561" s="27" t="s">
        <v>103</v>
      </c>
      <c r="B2561" s="27" t="s">
        <v>104</v>
      </c>
      <c r="C2561" s="27" t="s">
        <v>657</v>
      </c>
      <c r="D2561" s="27" t="s">
        <v>245</v>
      </c>
      <c r="E2561" s="27" t="s">
        <v>660</v>
      </c>
      <c r="F2561" s="27" t="s">
        <v>813</v>
      </c>
      <c r="G2561" s="27" t="s">
        <v>814</v>
      </c>
      <c r="H2561" s="34" t="s">
        <v>789</v>
      </c>
      <c r="I2561" s="34" t="s">
        <v>815</v>
      </c>
      <c r="J2561" s="34" t="str">
        <f t="shared" si="196"/>
        <v>New VehicleIncentive p.u.</v>
      </c>
      <c r="K2561" s="34" t="str">
        <f t="shared" si="197"/>
        <v>200New Vehicle Incentive - Toyota</v>
      </c>
      <c r="L2561" s="28">
        <f>+SUMIF('TB 4-24'!M:M,$AL2561,'TB 4-24'!G:G)</f>
        <v>0</v>
      </c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>
        <f>+SUMIF('Input Sheet'!$S:$S,$AL2561,'Input Sheet'!C:C)</f>
        <v>0</v>
      </c>
      <c r="Z2561" s="28">
        <f>+SUMIF('Input Sheet'!$S:$S,$AL2561,'Input Sheet'!D:D)</f>
        <v>0</v>
      </c>
      <c r="AA2561" s="28">
        <f>+SUMIF('Input Sheet'!$S:$S,$AL2561,'Input Sheet'!E:E)</f>
        <v>0</v>
      </c>
      <c r="AB2561" s="28">
        <f>+SUMIF('Input Sheet'!$S:$S,$AL2561,'Input Sheet'!F:F)</f>
        <v>0</v>
      </c>
      <c r="AC2561" s="28">
        <f>+SUMIF('Input Sheet'!$S:$S,$AL2561,'Input Sheet'!G:G)</f>
        <v>0</v>
      </c>
      <c r="AD2561" s="28">
        <f>+SUMIF('Input Sheet'!$S:$S,$AL2561,'Input Sheet'!H:H)</f>
        <v>0</v>
      </c>
      <c r="AE2561" s="28">
        <f>+SUMIF('Input Sheet'!$S:$S,$AL2561,'Input Sheet'!I:I)</f>
        <v>0</v>
      </c>
      <c r="AF2561" s="28">
        <f>+SUMIF('Input Sheet'!$S:$S,$AL2561,'Input Sheet'!J:J)</f>
        <v>0</v>
      </c>
      <c r="AG2561" s="28">
        <f>+SUMIF('Input Sheet'!$S:$S,$AL2561,'Input Sheet'!K:K)</f>
        <v>0</v>
      </c>
      <c r="AH2561" s="28">
        <f>+SUMIF('Input Sheet'!$S:$S,$AL2561,'Input Sheet'!L:L)</f>
        <v>0</v>
      </c>
      <c r="AI2561" s="28">
        <f>+SUMIF('Input Sheet'!$S:$S,$AL2561,'Input Sheet'!M:M)</f>
        <v>0</v>
      </c>
      <c r="AJ2561" s="28">
        <f>+SUMIF('Input Sheet'!$S:$S,$AL2561,'Input Sheet'!N:N)</f>
        <v>0</v>
      </c>
      <c r="AK2561" s="28"/>
      <c r="AL2561" s="27" t="str">
        <f t="shared" si="198"/>
        <v>200-3248</v>
      </c>
      <c r="AM2561" s="34" t="str">
        <f t="shared" si="199"/>
        <v>New Vehicle</v>
      </c>
      <c r="AN2561" s="34" t="str">
        <f t="shared" si="200"/>
        <v>New VehicleIncentive p.u.</v>
      </c>
      <c r="AO2561" s="35"/>
      <c r="AP2561" s="35"/>
      <c r="AQ2561" s="35"/>
    </row>
    <row r="2562" spans="1:43" x14ac:dyDescent="0.25">
      <c r="A2562" s="27" t="s">
        <v>103</v>
      </c>
      <c r="B2562" s="27" t="s">
        <v>104</v>
      </c>
      <c r="C2562" s="27" t="s">
        <v>104</v>
      </c>
      <c r="D2562" s="27" t="s">
        <v>245</v>
      </c>
      <c r="E2562" s="27" t="s">
        <v>677</v>
      </c>
      <c r="F2562" s="27" t="s">
        <v>813</v>
      </c>
      <c r="G2562" s="27" t="s">
        <v>814</v>
      </c>
      <c r="H2562" s="34" t="s">
        <v>789</v>
      </c>
      <c r="I2562" s="34" t="s">
        <v>815</v>
      </c>
      <c r="J2562" s="34" t="str">
        <f t="shared" si="196"/>
        <v>New VehicleIncentive p.u.</v>
      </c>
      <c r="K2562" s="34" t="str">
        <f t="shared" si="197"/>
        <v>100New Vehicle Incentive - Toyota</v>
      </c>
      <c r="L2562" s="28">
        <f>+SUMIF('TB 4-24'!M:M,$AL2562,'TB 4-24'!G:G)</f>
        <v>0</v>
      </c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>
        <f>+SUMIF('Input Sheet'!$S:$S,$AL2562,'Input Sheet'!C:C)</f>
        <v>0</v>
      </c>
      <c r="Z2562" s="28">
        <f>+SUMIF('Input Sheet'!$S:$S,$AL2562,'Input Sheet'!D:D)</f>
        <v>0</v>
      </c>
      <c r="AA2562" s="28">
        <f>+SUMIF('Input Sheet'!$S:$S,$AL2562,'Input Sheet'!E:E)</f>
        <v>0</v>
      </c>
      <c r="AB2562" s="28">
        <f>+SUMIF('Input Sheet'!$S:$S,$AL2562,'Input Sheet'!F:F)</f>
        <v>0</v>
      </c>
      <c r="AC2562" s="28">
        <f>+SUMIF('Input Sheet'!$S:$S,$AL2562,'Input Sheet'!G:G)</f>
        <v>0</v>
      </c>
      <c r="AD2562" s="28">
        <f>+SUMIF('Input Sheet'!$S:$S,$AL2562,'Input Sheet'!H:H)</f>
        <v>0</v>
      </c>
      <c r="AE2562" s="28">
        <f>+SUMIF('Input Sheet'!$S:$S,$AL2562,'Input Sheet'!I:I)</f>
        <v>0</v>
      </c>
      <c r="AF2562" s="28">
        <f>+SUMIF('Input Sheet'!$S:$S,$AL2562,'Input Sheet'!J:J)</f>
        <v>0</v>
      </c>
      <c r="AG2562" s="28">
        <f>+SUMIF('Input Sheet'!$S:$S,$AL2562,'Input Sheet'!K:K)</f>
        <v>0</v>
      </c>
      <c r="AH2562" s="28">
        <f>+SUMIF('Input Sheet'!$S:$S,$AL2562,'Input Sheet'!L:L)</f>
        <v>0</v>
      </c>
      <c r="AI2562" s="28">
        <f>+SUMIF('Input Sheet'!$S:$S,$AL2562,'Input Sheet'!M:M)</f>
        <v>0</v>
      </c>
      <c r="AJ2562" s="28">
        <f>+SUMIF('Input Sheet'!$S:$S,$AL2562,'Input Sheet'!N:N)</f>
        <v>0</v>
      </c>
      <c r="AK2562" s="28"/>
      <c r="AL2562" s="27" t="str">
        <f t="shared" si="198"/>
        <v>100-3248</v>
      </c>
      <c r="AM2562" s="34" t="str">
        <f t="shared" si="199"/>
        <v>New Vehicle</v>
      </c>
      <c r="AN2562" s="34" t="str">
        <f t="shared" si="200"/>
        <v>New VehicleIncentive p.u.</v>
      </c>
      <c r="AO2562" s="35"/>
      <c r="AP2562" s="35"/>
      <c r="AQ2562" s="35"/>
    </row>
    <row r="2563" spans="1:43" x14ac:dyDescent="0.25">
      <c r="A2563" s="27" t="s">
        <v>103</v>
      </c>
      <c r="B2563" s="27" t="s">
        <v>104</v>
      </c>
      <c r="C2563" s="27" t="s">
        <v>657</v>
      </c>
      <c r="D2563" s="27" t="s">
        <v>245</v>
      </c>
      <c r="E2563" s="27" t="s">
        <v>658</v>
      </c>
      <c r="F2563" s="27" t="s">
        <v>813</v>
      </c>
      <c r="G2563" s="27" t="s">
        <v>814</v>
      </c>
      <c r="H2563" s="34" t="s">
        <v>789</v>
      </c>
      <c r="I2563" s="34" t="s">
        <v>815</v>
      </c>
      <c r="J2563" s="34" t="str">
        <f t="shared" ref="J2563:J2626" si="201">+H2563&amp;I2563</f>
        <v>New VehicleIncentive p.u.</v>
      </c>
      <c r="K2563" s="34" t="str">
        <f t="shared" ref="K2563:K2626" si="202">+E2563&amp;G2563</f>
        <v>210New Vehicle Incentive - Toyota</v>
      </c>
      <c r="L2563" s="28">
        <f>+SUMIF('TB 4-24'!M:M,$AL2563,'TB 4-24'!G:G)</f>
        <v>0</v>
      </c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>
        <f>+SUMIF('Input Sheet'!$S:$S,$AL2563,'Input Sheet'!C:C)</f>
        <v>0</v>
      </c>
      <c r="Z2563" s="28">
        <f>+SUMIF('Input Sheet'!$S:$S,$AL2563,'Input Sheet'!D:D)</f>
        <v>0</v>
      </c>
      <c r="AA2563" s="28">
        <f>+SUMIF('Input Sheet'!$S:$S,$AL2563,'Input Sheet'!E:E)</f>
        <v>0</v>
      </c>
      <c r="AB2563" s="28">
        <f>+SUMIF('Input Sheet'!$S:$S,$AL2563,'Input Sheet'!F:F)</f>
        <v>0</v>
      </c>
      <c r="AC2563" s="28">
        <f>+SUMIF('Input Sheet'!$S:$S,$AL2563,'Input Sheet'!G:G)</f>
        <v>0</v>
      </c>
      <c r="AD2563" s="28">
        <f>+SUMIF('Input Sheet'!$S:$S,$AL2563,'Input Sheet'!H:H)</f>
        <v>0</v>
      </c>
      <c r="AE2563" s="28">
        <f>+SUMIF('Input Sheet'!$S:$S,$AL2563,'Input Sheet'!I:I)</f>
        <v>0</v>
      </c>
      <c r="AF2563" s="28">
        <f>+SUMIF('Input Sheet'!$S:$S,$AL2563,'Input Sheet'!J:J)</f>
        <v>0</v>
      </c>
      <c r="AG2563" s="28">
        <f>+SUMIF('Input Sheet'!$S:$S,$AL2563,'Input Sheet'!K:K)</f>
        <v>0</v>
      </c>
      <c r="AH2563" s="28">
        <f>+SUMIF('Input Sheet'!$S:$S,$AL2563,'Input Sheet'!L:L)</f>
        <v>0</v>
      </c>
      <c r="AI2563" s="28">
        <f>+SUMIF('Input Sheet'!$S:$S,$AL2563,'Input Sheet'!M:M)</f>
        <v>0</v>
      </c>
      <c r="AJ2563" s="28">
        <f>+SUMIF('Input Sheet'!$S:$S,$AL2563,'Input Sheet'!N:N)</f>
        <v>0</v>
      </c>
      <c r="AK2563" s="28"/>
      <c r="AL2563" s="27" t="str">
        <f t="shared" ref="AL2563:AL2626" si="203">+E2563&amp;"-"&amp;D2563</f>
        <v>210-3248</v>
      </c>
      <c r="AM2563" s="34" t="str">
        <f t="shared" si="199"/>
        <v>New Vehicle</v>
      </c>
      <c r="AN2563" s="34" t="str">
        <f t="shared" si="200"/>
        <v>New VehicleIncentive p.u.</v>
      </c>
      <c r="AO2563" s="35"/>
      <c r="AP2563" s="35"/>
      <c r="AQ2563" s="35"/>
    </row>
    <row r="2564" spans="1:43" x14ac:dyDescent="0.25">
      <c r="A2564" s="27" t="s">
        <v>103</v>
      </c>
      <c r="B2564" s="27" t="s">
        <v>104</v>
      </c>
      <c r="C2564" s="27" t="s">
        <v>104</v>
      </c>
      <c r="D2564" s="27" t="s">
        <v>245</v>
      </c>
      <c r="E2564" s="27" t="s">
        <v>649</v>
      </c>
      <c r="F2564" s="27" t="s">
        <v>813</v>
      </c>
      <c r="G2564" s="27" t="s">
        <v>814</v>
      </c>
      <c r="H2564" s="34" t="s">
        <v>789</v>
      </c>
      <c r="I2564" s="34" t="s">
        <v>815</v>
      </c>
      <c r="J2564" s="34" t="str">
        <f t="shared" si="201"/>
        <v>New VehicleIncentive p.u.</v>
      </c>
      <c r="K2564" s="34" t="str">
        <f t="shared" si="202"/>
        <v>110New Vehicle Incentive - Toyota</v>
      </c>
      <c r="L2564" s="28">
        <f>+SUMIF('TB 4-24'!M:M,$AL2564,'TB 4-24'!G:G)</f>
        <v>0</v>
      </c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>
        <f>+SUMIF('Input Sheet'!$S:$S,$AL2564,'Input Sheet'!C:C)</f>
        <v>0</v>
      </c>
      <c r="Z2564" s="28">
        <f>+SUMIF('Input Sheet'!$S:$S,$AL2564,'Input Sheet'!D:D)</f>
        <v>0</v>
      </c>
      <c r="AA2564" s="28">
        <f>+SUMIF('Input Sheet'!$S:$S,$AL2564,'Input Sheet'!E:E)</f>
        <v>0</v>
      </c>
      <c r="AB2564" s="28">
        <f>+SUMIF('Input Sheet'!$S:$S,$AL2564,'Input Sheet'!F:F)</f>
        <v>0</v>
      </c>
      <c r="AC2564" s="28">
        <f>+SUMIF('Input Sheet'!$S:$S,$AL2564,'Input Sheet'!G:G)</f>
        <v>0</v>
      </c>
      <c r="AD2564" s="28">
        <f>+SUMIF('Input Sheet'!$S:$S,$AL2564,'Input Sheet'!H:H)</f>
        <v>0</v>
      </c>
      <c r="AE2564" s="28">
        <f>+SUMIF('Input Sheet'!$S:$S,$AL2564,'Input Sheet'!I:I)</f>
        <v>0</v>
      </c>
      <c r="AF2564" s="28">
        <f>+SUMIF('Input Sheet'!$S:$S,$AL2564,'Input Sheet'!J:J)</f>
        <v>0</v>
      </c>
      <c r="AG2564" s="28">
        <f>+SUMIF('Input Sheet'!$S:$S,$AL2564,'Input Sheet'!K:K)</f>
        <v>0</v>
      </c>
      <c r="AH2564" s="28">
        <f>+SUMIF('Input Sheet'!$S:$S,$AL2564,'Input Sheet'!L:L)</f>
        <v>0</v>
      </c>
      <c r="AI2564" s="28">
        <f>+SUMIF('Input Sheet'!$S:$S,$AL2564,'Input Sheet'!M:M)</f>
        <v>0</v>
      </c>
      <c r="AJ2564" s="28">
        <f>+SUMIF('Input Sheet'!$S:$S,$AL2564,'Input Sheet'!N:N)</f>
        <v>0</v>
      </c>
      <c r="AK2564" s="28"/>
      <c r="AL2564" s="27" t="str">
        <f t="shared" si="203"/>
        <v>110-3248</v>
      </c>
      <c r="AM2564" s="34" t="str">
        <f t="shared" ref="AM2564:AM2627" si="204">H2564</f>
        <v>New Vehicle</v>
      </c>
      <c r="AN2564" s="34" t="str">
        <f t="shared" ref="AN2564:AN2627" si="205">J2564</f>
        <v>New VehicleIncentive p.u.</v>
      </c>
      <c r="AO2564" s="35"/>
      <c r="AP2564" s="35"/>
      <c r="AQ2564" s="35"/>
    </row>
    <row r="2565" spans="1:43" x14ac:dyDescent="0.25">
      <c r="A2565" s="27" t="s">
        <v>103</v>
      </c>
      <c r="B2565" s="27" t="s">
        <v>104</v>
      </c>
      <c r="C2565" s="27" t="s">
        <v>657</v>
      </c>
      <c r="D2565" s="27" t="s">
        <v>165</v>
      </c>
      <c r="E2565" s="27" t="s">
        <v>660</v>
      </c>
      <c r="F2565" s="27" t="s">
        <v>816</v>
      </c>
      <c r="G2565" s="27" t="s">
        <v>817</v>
      </c>
      <c r="H2565" s="34" t="s">
        <v>789</v>
      </c>
      <c r="I2565" s="34" t="s">
        <v>812</v>
      </c>
      <c r="J2565" s="34" t="str">
        <f t="shared" si="201"/>
        <v>New VehicleDemo Expenses (incl. interest) p.u.</v>
      </c>
      <c r="K2565" s="34" t="str">
        <f t="shared" si="202"/>
        <v>200NV Toyota Interest expense</v>
      </c>
      <c r="L2565" s="28">
        <f>+SUMIF('TB 4-24'!M:M,$AL2565,'TB 4-24'!G:G)</f>
        <v>0</v>
      </c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>
        <f>+SUMIF('Input Sheet'!$S:$S,$AL2565,'Input Sheet'!C:C)</f>
        <v>0</v>
      </c>
      <c r="Z2565" s="28">
        <f>+SUMIF('Input Sheet'!$S:$S,$AL2565,'Input Sheet'!D:D)</f>
        <v>0</v>
      </c>
      <c r="AA2565" s="28">
        <f>+SUMIF('Input Sheet'!$S:$S,$AL2565,'Input Sheet'!E:E)</f>
        <v>0</v>
      </c>
      <c r="AB2565" s="28">
        <f>+SUMIF('Input Sheet'!$S:$S,$AL2565,'Input Sheet'!F:F)</f>
        <v>0</v>
      </c>
      <c r="AC2565" s="28">
        <f>+SUMIF('Input Sheet'!$S:$S,$AL2565,'Input Sheet'!G:G)</f>
        <v>0</v>
      </c>
      <c r="AD2565" s="28">
        <f>+SUMIF('Input Sheet'!$S:$S,$AL2565,'Input Sheet'!H:H)</f>
        <v>0</v>
      </c>
      <c r="AE2565" s="28">
        <f>+SUMIF('Input Sheet'!$S:$S,$AL2565,'Input Sheet'!I:I)</f>
        <v>0</v>
      </c>
      <c r="AF2565" s="28">
        <f>+SUMIF('Input Sheet'!$S:$S,$AL2565,'Input Sheet'!J:J)</f>
        <v>0</v>
      </c>
      <c r="AG2565" s="28">
        <f>+SUMIF('Input Sheet'!$S:$S,$AL2565,'Input Sheet'!K:K)</f>
        <v>0</v>
      </c>
      <c r="AH2565" s="28">
        <f>+SUMIF('Input Sheet'!$S:$S,$AL2565,'Input Sheet'!L:L)</f>
        <v>0</v>
      </c>
      <c r="AI2565" s="28">
        <f>+SUMIF('Input Sheet'!$S:$S,$AL2565,'Input Sheet'!M:M)</f>
        <v>0</v>
      </c>
      <c r="AJ2565" s="28">
        <f>+SUMIF('Input Sheet'!$S:$S,$AL2565,'Input Sheet'!N:N)</f>
        <v>0</v>
      </c>
      <c r="AK2565" s="28"/>
      <c r="AL2565" s="27" t="str">
        <f t="shared" si="203"/>
        <v>200-7120</v>
      </c>
      <c r="AM2565" s="34" t="str">
        <f t="shared" si="204"/>
        <v>New Vehicle</v>
      </c>
      <c r="AN2565" s="34" t="str">
        <f t="shared" si="205"/>
        <v>New VehicleDemo Expenses (incl. interest) p.u.</v>
      </c>
      <c r="AO2565" s="35"/>
      <c r="AP2565" s="35"/>
      <c r="AQ2565" s="35"/>
    </row>
    <row r="2566" spans="1:43" x14ac:dyDescent="0.25">
      <c r="A2566" s="27" t="s">
        <v>103</v>
      </c>
      <c r="B2566" s="27" t="s">
        <v>104</v>
      </c>
      <c r="C2566" s="27" t="s">
        <v>657</v>
      </c>
      <c r="D2566" s="27" t="s">
        <v>165</v>
      </c>
      <c r="E2566" s="27" t="s">
        <v>658</v>
      </c>
      <c r="F2566" s="27" t="s">
        <v>816</v>
      </c>
      <c r="G2566" s="27" t="s">
        <v>817</v>
      </c>
      <c r="H2566" s="34" t="s">
        <v>789</v>
      </c>
      <c r="I2566" s="34" t="s">
        <v>812</v>
      </c>
      <c r="J2566" s="34" t="str">
        <f t="shared" si="201"/>
        <v>New VehicleDemo Expenses (incl. interest) p.u.</v>
      </c>
      <c r="K2566" s="34" t="str">
        <f t="shared" si="202"/>
        <v>210NV Toyota Interest expense</v>
      </c>
      <c r="L2566" s="28">
        <f>+SUMIF('TB 4-24'!M:M,$AL2566,'TB 4-24'!G:G)</f>
        <v>0</v>
      </c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>
        <f>+SUMIF('Input Sheet'!$S:$S,$AL2566,'Input Sheet'!C:C)</f>
        <v>0</v>
      </c>
      <c r="Z2566" s="28">
        <f>+SUMIF('Input Sheet'!$S:$S,$AL2566,'Input Sheet'!D:D)</f>
        <v>0</v>
      </c>
      <c r="AA2566" s="28">
        <f>+SUMIF('Input Sheet'!$S:$S,$AL2566,'Input Sheet'!E:E)</f>
        <v>0</v>
      </c>
      <c r="AB2566" s="28">
        <f>+SUMIF('Input Sheet'!$S:$S,$AL2566,'Input Sheet'!F:F)</f>
        <v>0</v>
      </c>
      <c r="AC2566" s="28">
        <f>+SUMIF('Input Sheet'!$S:$S,$AL2566,'Input Sheet'!G:G)</f>
        <v>0</v>
      </c>
      <c r="AD2566" s="28">
        <f>+SUMIF('Input Sheet'!$S:$S,$AL2566,'Input Sheet'!H:H)</f>
        <v>0</v>
      </c>
      <c r="AE2566" s="28">
        <f>+SUMIF('Input Sheet'!$S:$S,$AL2566,'Input Sheet'!I:I)</f>
        <v>0</v>
      </c>
      <c r="AF2566" s="28">
        <f>+SUMIF('Input Sheet'!$S:$S,$AL2566,'Input Sheet'!J:J)</f>
        <v>0</v>
      </c>
      <c r="AG2566" s="28">
        <f>+SUMIF('Input Sheet'!$S:$S,$AL2566,'Input Sheet'!K:K)</f>
        <v>0</v>
      </c>
      <c r="AH2566" s="28">
        <f>+SUMIF('Input Sheet'!$S:$S,$AL2566,'Input Sheet'!L:L)</f>
        <v>0</v>
      </c>
      <c r="AI2566" s="28">
        <f>+SUMIF('Input Sheet'!$S:$S,$AL2566,'Input Sheet'!M:M)</f>
        <v>0</v>
      </c>
      <c r="AJ2566" s="28">
        <f>+SUMIF('Input Sheet'!$S:$S,$AL2566,'Input Sheet'!N:N)</f>
        <v>0</v>
      </c>
      <c r="AK2566" s="28"/>
      <c r="AL2566" s="27" t="str">
        <f t="shared" si="203"/>
        <v>210-7120</v>
      </c>
      <c r="AM2566" s="34" t="str">
        <f t="shared" si="204"/>
        <v>New Vehicle</v>
      </c>
      <c r="AN2566" s="34" t="str">
        <f t="shared" si="205"/>
        <v>New VehicleDemo Expenses (incl. interest) p.u.</v>
      </c>
      <c r="AO2566" s="35"/>
      <c r="AP2566" s="35"/>
      <c r="AQ2566" s="35"/>
    </row>
    <row r="2567" spans="1:43" x14ac:dyDescent="0.25">
      <c r="A2567" s="27" t="s">
        <v>103</v>
      </c>
      <c r="B2567" s="27" t="s">
        <v>104</v>
      </c>
      <c r="C2567" s="27" t="s">
        <v>663</v>
      </c>
      <c r="D2567" s="27" t="s">
        <v>165</v>
      </c>
      <c r="E2567" s="27" t="s">
        <v>664</v>
      </c>
      <c r="F2567" s="27" t="s">
        <v>816</v>
      </c>
      <c r="G2567" s="27" t="s">
        <v>817</v>
      </c>
      <c r="H2567" s="34" t="s">
        <v>789</v>
      </c>
      <c r="I2567" s="34" t="s">
        <v>812</v>
      </c>
      <c r="J2567" s="34" t="str">
        <f t="shared" si="201"/>
        <v>New VehicleDemo Expenses (incl. interest) p.u.</v>
      </c>
      <c r="K2567" s="34" t="str">
        <f t="shared" si="202"/>
        <v>400NV Toyota Interest expense</v>
      </c>
      <c r="L2567" s="28">
        <f>+SUMIF('TB 4-24'!M:M,$AL2567,'TB 4-24'!G:G)</f>
        <v>0</v>
      </c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>
        <f>+SUMIF('Input Sheet'!$S:$S,$AL2567,'Input Sheet'!C:C)</f>
        <v>0</v>
      </c>
      <c r="Z2567" s="28">
        <f>+SUMIF('Input Sheet'!$S:$S,$AL2567,'Input Sheet'!D:D)</f>
        <v>0</v>
      </c>
      <c r="AA2567" s="28">
        <f>+SUMIF('Input Sheet'!$S:$S,$AL2567,'Input Sheet'!E:E)</f>
        <v>0</v>
      </c>
      <c r="AB2567" s="28">
        <f>+SUMIF('Input Sheet'!$S:$S,$AL2567,'Input Sheet'!F:F)</f>
        <v>0</v>
      </c>
      <c r="AC2567" s="28">
        <f>+SUMIF('Input Sheet'!$S:$S,$AL2567,'Input Sheet'!G:G)</f>
        <v>0</v>
      </c>
      <c r="AD2567" s="28">
        <f>+SUMIF('Input Sheet'!$S:$S,$AL2567,'Input Sheet'!H:H)</f>
        <v>0</v>
      </c>
      <c r="AE2567" s="28">
        <f>+SUMIF('Input Sheet'!$S:$S,$AL2567,'Input Sheet'!I:I)</f>
        <v>0</v>
      </c>
      <c r="AF2567" s="28">
        <f>+SUMIF('Input Sheet'!$S:$S,$AL2567,'Input Sheet'!J:J)</f>
        <v>0</v>
      </c>
      <c r="AG2567" s="28">
        <f>+SUMIF('Input Sheet'!$S:$S,$AL2567,'Input Sheet'!K:K)</f>
        <v>0</v>
      </c>
      <c r="AH2567" s="28">
        <f>+SUMIF('Input Sheet'!$S:$S,$AL2567,'Input Sheet'!L:L)</f>
        <v>0</v>
      </c>
      <c r="AI2567" s="28">
        <f>+SUMIF('Input Sheet'!$S:$S,$AL2567,'Input Sheet'!M:M)</f>
        <v>0</v>
      </c>
      <c r="AJ2567" s="28">
        <f>+SUMIF('Input Sheet'!$S:$S,$AL2567,'Input Sheet'!N:N)</f>
        <v>0</v>
      </c>
      <c r="AK2567" s="28"/>
      <c r="AL2567" s="27" t="str">
        <f t="shared" si="203"/>
        <v>400-7120</v>
      </c>
      <c r="AM2567" s="34" t="str">
        <f t="shared" si="204"/>
        <v>New Vehicle</v>
      </c>
      <c r="AN2567" s="34" t="str">
        <f t="shared" si="205"/>
        <v>New VehicleDemo Expenses (incl. interest) p.u.</v>
      </c>
      <c r="AO2567" s="35"/>
      <c r="AP2567" s="35"/>
      <c r="AQ2567" s="35"/>
    </row>
    <row r="2568" spans="1:43" x14ac:dyDescent="0.25">
      <c r="A2568" s="27" t="s">
        <v>103</v>
      </c>
      <c r="B2568" s="27" t="s">
        <v>104</v>
      </c>
      <c r="C2568" s="27" t="s">
        <v>663</v>
      </c>
      <c r="D2568" s="27" t="s">
        <v>165</v>
      </c>
      <c r="E2568" s="27" t="s">
        <v>665</v>
      </c>
      <c r="F2568" s="27" t="s">
        <v>816</v>
      </c>
      <c r="G2568" s="27" t="s">
        <v>817</v>
      </c>
      <c r="H2568" s="34" t="s">
        <v>789</v>
      </c>
      <c r="I2568" s="34" t="s">
        <v>812</v>
      </c>
      <c r="J2568" s="34" t="str">
        <f t="shared" si="201"/>
        <v>New VehicleDemo Expenses (incl. interest) p.u.</v>
      </c>
      <c r="K2568" s="34" t="str">
        <f t="shared" si="202"/>
        <v>410NV Toyota Interest expense</v>
      </c>
      <c r="L2568" s="28">
        <f>+SUMIF('TB 4-24'!M:M,$AL2568,'TB 4-24'!G:G)</f>
        <v>0</v>
      </c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>
        <f>+SUMIF('Input Sheet'!$S:$S,$AL2568,'Input Sheet'!C:C)</f>
        <v>0</v>
      </c>
      <c r="Z2568" s="28">
        <f>+SUMIF('Input Sheet'!$S:$S,$AL2568,'Input Sheet'!D:D)</f>
        <v>0</v>
      </c>
      <c r="AA2568" s="28">
        <f>+SUMIF('Input Sheet'!$S:$S,$AL2568,'Input Sheet'!E:E)</f>
        <v>0</v>
      </c>
      <c r="AB2568" s="28">
        <f>+SUMIF('Input Sheet'!$S:$S,$AL2568,'Input Sheet'!F:F)</f>
        <v>0</v>
      </c>
      <c r="AC2568" s="28">
        <f>+SUMIF('Input Sheet'!$S:$S,$AL2568,'Input Sheet'!G:G)</f>
        <v>0</v>
      </c>
      <c r="AD2568" s="28">
        <f>+SUMIF('Input Sheet'!$S:$S,$AL2568,'Input Sheet'!H:H)</f>
        <v>0</v>
      </c>
      <c r="AE2568" s="28">
        <f>+SUMIF('Input Sheet'!$S:$S,$AL2568,'Input Sheet'!I:I)</f>
        <v>0</v>
      </c>
      <c r="AF2568" s="28">
        <f>+SUMIF('Input Sheet'!$S:$S,$AL2568,'Input Sheet'!J:J)</f>
        <v>0</v>
      </c>
      <c r="AG2568" s="28">
        <f>+SUMIF('Input Sheet'!$S:$S,$AL2568,'Input Sheet'!K:K)</f>
        <v>0</v>
      </c>
      <c r="AH2568" s="28">
        <f>+SUMIF('Input Sheet'!$S:$S,$AL2568,'Input Sheet'!L:L)</f>
        <v>0</v>
      </c>
      <c r="AI2568" s="28">
        <f>+SUMIF('Input Sheet'!$S:$S,$AL2568,'Input Sheet'!M:M)</f>
        <v>0</v>
      </c>
      <c r="AJ2568" s="28">
        <f>+SUMIF('Input Sheet'!$S:$S,$AL2568,'Input Sheet'!N:N)</f>
        <v>0</v>
      </c>
      <c r="AK2568" s="28"/>
      <c r="AL2568" s="27" t="str">
        <f t="shared" si="203"/>
        <v>410-7120</v>
      </c>
      <c r="AM2568" s="34" t="str">
        <f t="shared" si="204"/>
        <v>New Vehicle</v>
      </c>
      <c r="AN2568" s="34" t="str">
        <f t="shared" si="205"/>
        <v>New VehicleDemo Expenses (incl. interest) p.u.</v>
      </c>
      <c r="AO2568" s="35"/>
      <c r="AP2568" s="35"/>
      <c r="AQ2568" s="35"/>
    </row>
    <row r="2569" spans="1:43" x14ac:dyDescent="0.25">
      <c r="A2569" s="27" t="s">
        <v>103</v>
      </c>
      <c r="B2569" s="27" t="s">
        <v>104</v>
      </c>
      <c r="C2569" s="27" t="s">
        <v>671</v>
      </c>
      <c r="D2569" s="27" t="s">
        <v>165</v>
      </c>
      <c r="E2569" s="27" t="s">
        <v>672</v>
      </c>
      <c r="F2569" s="27" t="s">
        <v>816</v>
      </c>
      <c r="G2569" s="27" t="s">
        <v>817</v>
      </c>
      <c r="H2569" s="34" t="s">
        <v>789</v>
      </c>
      <c r="I2569" s="34" t="s">
        <v>812</v>
      </c>
      <c r="J2569" s="34" t="str">
        <f t="shared" si="201"/>
        <v>New VehicleDemo Expenses (incl. interest) p.u.</v>
      </c>
      <c r="K2569" s="34" t="str">
        <f t="shared" si="202"/>
        <v>300NV Toyota Interest expense</v>
      </c>
      <c r="L2569" s="28">
        <f>+SUMIF('TB 4-24'!M:M,$AL2569,'TB 4-24'!G:G)</f>
        <v>0</v>
      </c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>
        <f>+SUMIF('Input Sheet'!$S:$S,$AL2569,'Input Sheet'!C:C)</f>
        <v>0</v>
      </c>
      <c r="Z2569" s="28">
        <f>+SUMIF('Input Sheet'!$S:$S,$AL2569,'Input Sheet'!D:D)</f>
        <v>0</v>
      </c>
      <c r="AA2569" s="28">
        <f>+SUMIF('Input Sheet'!$S:$S,$AL2569,'Input Sheet'!E:E)</f>
        <v>0</v>
      </c>
      <c r="AB2569" s="28">
        <f>+SUMIF('Input Sheet'!$S:$S,$AL2569,'Input Sheet'!F:F)</f>
        <v>0</v>
      </c>
      <c r="AC2569" s="28">
        <f>+SUMIF('Input Sheet'!$S:$S,$AL2569,'Input Sheet'!G:G)</f>
        <v>0</v>
      </c>
      <c r="AD2569" s="28">
        <f>+SUMIF('Input Sheet'!$S:$S,$AL2569,'Input Sheet'!H:H)</f>
        <v>0</v>
      </c>
      <c r="AE2569" s="28">
        <f>+SUMIF('Input Sheet'!$S:$S,$AL2569,'Input Sheet'!I:I)</f>
        <v>0</v>
      </c>
      <c r="AF2569" s="28">
        <f>+SUMIF('Input Sheet'!$S:$S,$AL2569,'Input Sheet'!J:J)</f>
        <v>0</v>
      </c>
      <c r="AG2569" s="28">
        <f>+SUMIF('Input Sheet'!$S:$S,$AL2569,'Input Sheet'!K:K)</f>
        <v>0</v>
      </c>
      <c r="AH2569" s="28">
        <f>+SUMIF('Input Sheet'!$S:$S,$AL2569,'Input Sheet'!L:L)</f>
        <v>0</v>
      </c>
      <c r="AI2569" s="28">
        <f>+SUMIF('Input Sheet'!$S:$S,$AL2569,'Input Sheet'!M:M)</f>
        <v>0</v>
      </c>
      <c r="AJ2569" s="28">
        <f>+SUMIF('Input Sheet'!$S:$S,$AL2569,'Input Sheet'!N:N)</f>
        <v>0</v>
      </c>
      <c r="AK2569" s="28"/>
      <c r="AL2569" s="27" t="str">
        <f t="shared" si="203"/>
        <v>300-7120</v>
      </c>
      <c r="AM2569" s="34" t="str">
        <f t="shared" si="204"/>
        <v>New Vehicle</v>
      </c>
      <c r="AN2569" s="34" t="str">
        <f t="shared" si="205"/>
        <v>New VehicleDemo Expenses (incl. interest) p.u.</v>
      </c>
      <c r="AO2569" s="35"/>
      <c r="AP2569" s="35"/>
      <c r="AQ2569" s="35"/>
    </row>
    <row r="2570" spans="1:43" x14ac:dyDescent="0.25">
      <c r="A2570" s="27" t="s">
        <v>103</v>
      </c>
      <c r="B2570" s="27" t="s">
        <v>104</v>
      </c>
      <c r="C2570" s="27" t="s">
        <v>671</v>
      </c>
      <c r="D2570" s="27" t="s">
        <v>165</v>
      </c>
      <c r="E2570" s="27" t="s">
        <v>673</v>
      </c>
      <c r="F2570" s="27" t="s">
        <v>816</v>
      </c>
      <c r="G2570" s="27" t="s">
        <v>817</v>
      </c>
      <c r="H2570" s="34" t="s">
        <v>789</v>
      </c>
      <c r="I2570" s="34" t="s">
        <v>812</v>
      </c>
      <c r="J2570" s="34" t="str">
        <f t="shared" si="201"/>
        <v>New VehicleDemo Expenses (incl. interest) p.u.</v>
      </c>
      <c r="K2570" s="34" t="str">
        <f t="shared" si="202"/>
        <v>310NV Toyota Interest expense</v>
      </c>
      <c r="L2570" s="28">
        <f>+SUMIF('TB 4-24'!M:M,$AL2570,'TB 4-24'!G:G)</f>
        <v>0</v>
      </c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>
        <f>+SUMIF('Input Sheet'!$S:$S,$AL2570,'Input Sheet'!C:C)</f>
        <v>0</v>
      </c>
      <c r="Z2570" s="28">
        <f>+SUMIF('Input Sheet'!$S:$S,$AL2570,'Input Sheet'!D:D)</f>
        <v>0</v>
      </c>
      <c r="AA2570" s="28">
        <f>+SUMIF('Input Sheet'!$S:$S,$AL2570,'Input Sheet'!E:E)</f>
        <v>0</v>
      </c>
      <c r="AB2570" s="28">
        <f>+SUMIF('Input Sheet'!$S:$S,$AL2570,'Input Sheet'!F:F)</f>
        <v>0</v>
      </c>
      <c r="AC2570" s="28">
        <f>+SUMIF('Input Sheet'!$S:$S,$AL2570,'Input Sheet'!G:G)</f>
        <v>0</v>
      </c>
      <c r="AD2570" s="28">
        <f>+SUMIF('Input Sheet'!$S:$S,$AL2570,'Input Sheet'!H:H)</f>
        <v>0</v>
      </c>
      <c r="AE2570" s="28">
        <f>+SUMIF('Input Sheet'!$S:$S,$AL2570,'Input Sheet'!I:I)</f>
        <v>0</v>
      </c>
      <c r="AF2570" s="28">
        <f>+SUMIF('Input Sheet'!$S:$S,$AL2570,'Input Sheet'!J:J)</f>
        <v>0</v>
      </c>
      <c r="AG2570" s="28">
        <f>+SUMIF('Input Sheet'!$S:$S,$AL2570,'Input Sheet'!K:K)</f>
        <v>0</v>
      </c>
      <c r="AH2570" s="28">
        <f>+SUMIF('Input Sheet'!$S:$S,$AL2570,'Input Sheet'!L:L)</f>
        <v>0</v>
      </c>
      <c r="AI2570" s="28">
        <f>+SUMIF('Input Sheet'!$S:$S,$AL2570,'Input Sheet'!M:M)</f>
        <v>0</v>
      </c>
      <c r="AJ2570" s="28">
        <f>+SUMIF('Input Sheet'!$S:$S,$AL2570,'Input Sheet'!N:N)</f>
        <v>0</v>
      </c>
      <c r="AK2570" s="28"/>
      <c r="AL2570" s="27" t="str">
        <f t="shared" si="203"/>
        <v>310-7120</v>
      </c>
      <c r="AM2570" s="34" t="str">
        <f t="shared" si="204"/>
        <v>New Vehicle</v>
      </c>
      <c r="AN2570" s="34" t="str">
        <f t="shared" si="205"/>
        <v>New VehicleDemo Expenses (incl. interest) p.u.</v>
      </c>
      <c r="AO2570" s="35"/>
      <c r="AP2570" s="35"/>
      <c r="AQ2570" s="35"/>
    </row>
    <row r="2571" spans="1:43" x14ac:dyDescent="0.25">
      <c r="A2571" s="27" t="s">
        <v>103</v>
      </c>
      <c r="B2571" s="27" t="s">
        <v>104</v>
      </c>
      <c r="C2571" s="27" t="s">
        <v>104</v>
      </c>
      <c r="D2571" s="27" t="s">
        <v>165</v>
      </c>
      <c r="E2571" s="27" t="s">
        <v>677</v>
      </c>
      <c r="F2571" s="27" t="s">
        <v>816</v>
      </c>
      <c r="G2571" s="27" t="s">
        <v>817</v>
      </c>
      <c r="H2571" s="34" t="s">
        <v>789</v>
      </c>
      <c r="I2571" s="34" t="s">
        <v>812</v>
      </c>
      <c r="J2571" s="34" t="str">
        <f t="shared" si="201"/>
        <v>New VehicleDemo Expenses (incl. interest) p.u.</v>
      </c>
      <c r="K2571" s="34" t="str">
        <f t="shared" si="202"/>
        <v>100NV Toyota Interest expense</v>
      </c>
      <c r="L2571" s="28">
        <f>+SUMIF('TB 4-24'!M:M,$AL2571,'TB 4-24'!G:G)</f>
        <v>0</v>
      </c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>
        <f>+SUMIF('Input Sheet'!$S:$S,$AL2571,'Input Sheet'!C:C)</f>
        <v>0</v>
      </c>
      <c r="Z2571" s="28">
        <f>+SUMIF('Input Sheet'!$S:$S,$AL2571,'Input Sheet'!D:D)</f>
        <v>0</v>
      </c>
      <c r="AA2571" s="28">
        <f>+SUMIF('Input Sheet'!$S:$S,$AL2571,'Input Sheet'!E:E)</f>
        <v>0</v>
      </c>
      <c r="AB2571" s="28">
        <f>+SUMIF('Input Sheet'!$S:$S,$AL2571,'Input Sheet'!F:F)</f>
        <v>0</v>
      </c>
      <c r="AC2571" s="28">
        <f>+SUMIF('Input Sheet'!$S:$S,$AL2571,'Input Sheet'!G:G)</f>
        <v>0</v>
      </c>
      <c r="AD2571" s="28">
        <f>+SUMIF('Input Sheet'!$S:$S,$AL2571,'Input Sheet'!H:H)</f>
        <v>0</v>
      </c>
      <c r="AE2571" s="28">
        <f>+SUMIF('Input Sheet'!$S:$S,$AL2571,'Input Sheet'!I:I)</f>
        <v>0</v>
      </c>
      <c r="AF2571" s="28">
        <f>+SUMIF('Input Sheet'!$S:$S,$AL2571,'Input Sheet'!J:J)</f>
        <v>0</v>
      </c>
      <c r="AG2571" s="28">
        <f>+SUMIF('Input Sheet'!$S:$S,$AL2571,'Input Sheet'!K:K)</f>
        <v>0</v>
      </c>
      <c r="AH2571" s="28">
        <f>+SUMIF('Input Sheet'!$S:$S,$AL2571,'Input Sheet'!L:L)</f>
        <v>0</v>
      </c>
      <c r="AI2571" s="28">
        <f>+SUMIF('Input Sheet'!$S:$S,$AL2571,'Input Sheet'!M:M)</f>
        <v>0</v>
      </c>
      <c r="AJ2571" s="28">
        <f>+SUMIF('Input Sheet'!$S:$S,$AL2571,'Input Sheet'!N:N)</f>
        <v>0</v>
      </c>
      <c r="AK2571" s="28"/>
      <c r="AL2571" s="27" t="str">
        <f t="shared" si="203"/>
        <v>100-7120</v>
      </c>
      <c r="AM2571" s="34" t="str">
        <f t="shared" si="204"/>
        <v>New Vehicle</v>
      </c>
      <c r="AN2571" s="34" t="str">
        <f t="shared" si="205"/>
        <v>New VehicleDemo Expenses (incl. interest) p.u.</v>
      </c>
      <c r="AO2571" s="35"/>
      <c r="AP2571" s="35"/>
      <c r="AQ2571" s="35"/>
    </row>
    <row r="2572" spans="1:43" x14ac:dyDescent="0.25">
      <c r="A2572" s="27" t="s">
        <v>103</v>
      </c>
      <c r="B2572" s="27" t="s">
        <v>104</v>
      </c>
      <c r="C2572" s="27" t="s">
        <v>104</v>
      </c>
      <c r="D2572" s="27" t="s">
        <v>165</v>
      </c>
      <c r="E2572" s="27" t="s">
        <v>649</v>
      </c>
      <c r="F2572" s="27" t="s">
        <v>816</v>
      </c>
      <c r="G2572" s="27" t="s">
        <v>817</v>
      </c>
      <c r="H2572" s="34" t="s">
        <v>789</v>
      </c>
      <c r="I2572" s="34" t="s">
        <v>812</v>
      </c>
      <c r="J2572" s="34" t="str">
        <f t="shared" si="201"/>
        <v>New VehicleDemo Expenses (incl. interest) p.u.</v>
      </c>
      <c r="K2572" s="34" t="str">
        <f t="shared" si="202"/>
        <v>110NV Toyota Interest expense</v>
      </c>
      <c r="L2572" s="28">
        <f>+SUMIF('TB 4-24'!M:M,$AL2572,'TB 4-24'!G:G)</f>
        <v>0</v>
      </c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>
        <f>+SUMIF('Input Sheet'!$S:$S,$AL2572,'Input Sheet'!C:C)</f>
        <v>0</v>
      </c>
      <c r="Z2572" s="28">
        <f>+SUMIF('Input Sheet'!$S:$S,$AL2572,'Input Sheet'!D:D)</f>
        <v>0</v>
      </c>
      <c r="AA2572" s="28">
        <f>+SUMIF('Input Sheet'!$S:$S,$AL2572,'Input Sheet'!E:E)</f>
        <v>0</v>
      </c>
      <c r="AB2572" s="28">
        <f>+SUMIF('Input Sheet'!$S:$S,$AL2572,'Input Sheet'!F:F)</f>
        <v>0</v>
      </c>
      <c r="AC2572" s="28">
        <f>+SUMIF('Input Sheet'!$S:$S,$AL2572,'Input Sheet'!G:G)</f>
        <v>0</v>
      </c>
      <c r="AD2572" s="28">
        <f>+SUMIF('Input Sheet'!$S:$S,$AL2572,'Input Sheet'!H:H)</f>
        <v>0</v>
      </c>
      <c r="AE2572" s="28">
        <f>+SUMIF('Input Sheet'!$S:$S,$AL2572,'Input Sheet'!I:I)</f>
        <v>0</v>
      </c>
      <c r="AF2572" s="28">
        <f>+SUMIF('Input Sheet'!$S:$S,$AL2572,'Input Sheet'!J:J)</f>
        <v>0</v>
      </c>
      <c r="AG2572" s="28">
        <f>+SUMIF('Input Sheet'!$S:$S,$AL2572,'Input Sheet'!K:K)</f>
        <v>0</v>
      </c>
      <c r="AH2572" s="28">
        <f>+SUMIF('Input Sheet'!$S:$S,$AL2572,'Input Sheet'!L:L)</f>
        <v>0</v>
      </c>
      <c r="AI2572" s="28">
        <f>+SUMIF('Input Sheet'!$S:$S,$AL2572,'Input Sheet'!M:M)</f>
        <v>0</v>
      </c>
      <c r="AJ2572" s="28">
        <f>+SUMIF('Input Sheet'!$S:$S,$AL2572,'Input Sheet'!N:N)</f>
        <v>0</v>
      </c>
      <c r="AK2572" s="28"/>
      <c r="AL2572" s="27" t="str">
        <f t="shared" si="203"/>
        <v>110-7120</v>
      </c>
      <c r="AM2572" s="34" t="str">
        <f t="shared" si="204"/>
        <v>New Vehicle</v>
      </c>
      <c r="AN2572" s="34" t="str">
        <f t="shared" si="205"/>
        <v>New VehicleDemo Expenses (incl. interest) p.u.</v>
      </c>
      <c r="AO2572" s="35"/>
      <c r="AP2572" s="35"/>
      <c r="AQ2572" s="35"/>
    </row>
    <row r="2573" spans="1:43" x14ac:dyDescent="0.25">
      <c r="A2573" s="27" t="s">
        <v>103</v>
      </c>
      <c r="B2573" s="27" t="s">
        <v>104</v>
      </c>
      <c r="C2573" s="27" t="s">
        <v>104</v>
      </c>
      <c r="D2573" s="27" t="s">
        <v>169</v>
      </c>
      <c r="E2573" s="27" t="s">
        <v>649</v>
      </c>
      <c r="F2573" s="27" t="s">
        <v>816</v>
      </c>
      <c r="G2573" s="27" t="s">
        <v>817</v>
      </c>
      <c r="H2573" s="34" t="s">
        <v>789</v>
      </c>
      <c r="I2573" s="34" t="s">
        <v>812</v>
      </c>
      <c r="J2573" s="34" t="str">
        <f t="shared" si="201"/>
        <v>New VehicleDemo Expenses (incl. interest) p.u.</v>
      </c>
      <c r="K2573" s="34" t="str">
        <f t="shared" si="202"/>
        <v>110NV Toyota Interest expense</v>
      </c>
      <c r="L2573" s="28">
        <f>+SUMIF('TB 4-24'!M:M,$AL2573,'TB 4-24'!G:G)</f>
        <v>0</v>
      </c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>
        <f>+SUMIF('Input Sheet'!$S:$S,$AL2573,'Input Sheet'!C:C)</f>
        <v>0</v>
      </c>
      <c r="Z2573" s="28">
        <f>+SUMIF('Input Sheet'!$S:$S,$AL2573,'Input Sheet'!D:D)</f>
        <v>0</v>
      </c>
      <c r="AA2573" s="28">
        <f>+SUMIF('Input Sheet'!$S:$S,$AL2573,'Input Sheet'!E:E)</f>
        <v>0</v>
      </c>
      <c r="AB2573" s="28">
        <f>+SUMIF('Input Sheet'!$S:$S,$AL2573,'Input Sheet'!F:F)</f>
        <v>0</v>
      </c>
      <c r="AC2573" s="28">
        <f>+SUMIF('Input Sheet'!$S:$S,$AL2573,'Input Sheet'!G:G)</f>
        <v>0</v>
      </c>
      <c r="AD2573" s="28">
        <f>+SUMIF('Input Sheet'!$S:$S,$AL2573,'Input Sheet'!H:H)</f>
        <v>0</v>
      </c>
      <c r="AE2573" s="28">
        <f>+SUMIF('Input Sheet'!$S:$S,$AL2573,'Input Sheet'!I:I)</f>
        <v>0</v>
      </c>
      <c r="AF2573" s="28">
        <f>+SUMIF('Input Sheet'!$S:$S,$AL2573,'Input Sheet'!J:J)</f>
        <v>0</v>
      </c>
      <c r="AG2573" s="28">
        <f>+SUMIF('Input Sheet'!$S:$S,$AL2573,'Input Sheet'!K:K)</f>
        <v>0</v>
      </c>
      <c r="AH2573" s="28">
        <f>+SUMIF('Input Sheet'!$S:$S,$AL2573,'Input Sheet'!L:L)</f>
        <v>0</v>
      </c>
      <c r="AI2573" s="28">
        <f>+SUMIF('Input Sheet'!$S:$S,$AL2573,'Input Sheet'!M:M)</f>
        <v>0</v>
      </c>
      <c r="AJ2573" s="28">
        <f>+SUMIF('Input Sheet'!$S:$S,$AL2573,'Input Sheet'!N:N)</f>
        <v>0</v>
      </c>
      <c r="AK2573" s="28"/>
      <c r="AL2573" s="27" t="str">
        <f t="shared" si="203"/>
        <v>110-7630</v>
      </c>
      <c r="AM2573" s="34" t="str">
        <f t="shared" si="204"/>
        <v>New Vehicle</v>
      </c>
      <c r="AN2573" s="34" t="str">
        <f t="shared" si="205"/>
        <v>New VehicleDemo Expenses (incl. interest) p.u.</v>
      </c>
      <c r="AO2573" s="35"/>
      <c r="AP2573" s="35"/>
      <c r="AQ2573" s="35"/>
    </row>
    <row r="2574" spans="1:43" x14ac:dyDescent="0.25">
      <c r="A2574" s="27" t="s">
        <v>103</v>
      </c>
      <c r="B2574" s="27" t="s">
        <v>104</v>
      </c>
      <c r="C2574" s="27" t="s">
        <v>657</v>
      </c>
      <c r="D2574" s="27" t="s">
        <v>169</v>
      </c>
      <c r="E2574" s="27" t="s">
        <v>658</v>
      </c>
      <c r="F2574" s="27" t="s">
        <v>816</v>
      </c>
      <c r="G2574" s="27" t="s">
        <v>817</v>
      </c>
      <c r="H2574" s="34" t="s">
        <v>789</v>
      </c>
      <c r="I2574" s="34" t="s">
        <v>812</v>
      </c>
      <c r="J2574" s="34" t="str">
        <f t="shared" si="201"/>
        <v>New VehicleDemo Expenses (incl. interest) p.u.</v>
      </c>
      <c r="K2574" s="34" t="str">
        <f t="shared" si="202"/>
        <v>210NV Toyota Interest expense</v>
      </c>
      <c r="L2574" s="28">
        <f>+SUMIF('TB 4-24'!M:M,$AL2574,'TB 4-24'!G:G)</f>
        <v>0</v>
      </c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>
        <f>+SUMIF('Input Sheet'!$S:$S,$AL2574,'Input Sheet'!C:C)</f>
        <v>0</v>
      </c>
      <c r="Z2574" s="28">
        <f>+SUMIF('Input Sheet'!$S:$S,$AL2574,'Input Sheet'!D:D)</f>
        <v>0</v>
      </c>
      <c r="AA2574" s="28">
        <f>+SUMIF('Input Sheet'!$S:$S,$AL2574,'Input Sheet'!E:E)</f>
        <v>0</v>
      </c>
      <c r="AB2574" s="28">
        <f>+SUMIF('Input Sheet'!$S:$S,$AL2574,'Input Sheet'!F:F)</f>
        <v>0</v>
      </c>
      <c r="AC2574" s="28">
        <f>+SUMIF('Input Sheet'!$S:$S,$AL2574,'Input Sheet'!G:G)</f>
        <v>0</v>
      </c>
      <c r="AD2574" s="28">
        <f>+SUMIF('Input Sheet'!$S:$S,$AL2574,'Input Sheet'!H:H)</f>
        <v>0</v>
      </c>
      <c r="AE2574" s="28">
        <f>+SUMIF('Input Sheet'!$S:$S,$AL2574,'Input Sheet'!I:I)</f>
        <v>0</v>
      </c>
      <c r="AF2574" s="28">
        <f>+SUMIF('Input Sheet'!$S:$S,$AL2574,'Input Sheet'!J:J)</f>
        <v>0</v>
      </c>
      <c r="AG2574" s="28">
        <f>+SUMIF('Input Sheet'!$S:$S,$AL2574,'Input Sheet'!K:K)</f>
        <v>0</v>
      </c>
      <c r="AH2574" s="28">
        <f>+SUMIF('Input Sheet'!$S:$S,$AL2574,'Input Sheet'!L:L)</f>
        <v>0</v>
      </c>
      <c r="AI2574" s="28">
        <f>+SUMIF('Input Sheet'!$S:$S,$AL2574,'Input Sheet'!M:M)</f>
        <v>0</v>
      </c>
      <c r="AJ2574" s="28">
        <f>+SUMIF('Input Sheet'!$S:$S,$AL2574,'Input Sheet'!N:N)</f>
        <v>0</v>
      </c>
      <c r="AK2574" s="28"/>
      <c r="AL2574" s="27" t="str">
        <f t="shared" si="203"/>
        <v>210-7630</v>
      </c>
      <c r="AM2574" s="34" t="str">
        <f t="shared" si="204"/>
        <v>New Vehicle</v>
      </c>
      <c r="AN2574" s="34" t="str">
        <f t="shared" si="205"/>
        <v>New VehicleDemo Expenses (incl. interest) p.u.</v>
      </c>
      <c r="AO2574" s="35"/>
      <c r="AP2574" s="35"/>
      <c r="AQ2574" s="35"/>
    </row>
    <row r="2575" spans="1:43" x14ac:dyDescent="0.25">
      <c r="A2575" s="27" t="s">
        <v>103</v>
      </c>
      <c r="B2575" s="27" t="s">
        <v>104</v>
      </c>
      <c r="C2575" s="27" t="s">
        <v>657</v>
      </c>
      <c r="D2575" s="27" t="s">
        <v>169</v>
      </c>
      <c r="E2575" s="27" t="s">
        <v>660</v>
      </c>
      <c r="F2575" s="27" t="s">
        <v>816</v>
      </c>
      <c r="G2575" s="27" t="s">
        <v>817</v>
      </c>
      <c r="H2575" s="34" t="s">
        <v>789</v>
      </c>
      <c r="I2575" s="34" t="s">
        <v>812</v>
      </c>
      <c r="J2575" s="34" t="str">
        <f t="shared" si="201"/>
        <v>New VehicleDemo Expenses (incl. interest) p.u.</v>
      </c>
      <c r="K2575" s="34" t="str">
        <f t="shared" si="202"/>
        <v>200NV Toyota Interest expense</v>
      </c>
      <c r="L2575" s="28">
        <f>+SUMIF('TB 4-24'!M:M,$AL2575,'TB 4-24'!G:G)</f>
        <v>0</v>
      </c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>
        <f>+SUMIF('Input Sheet'!$S:$S,$AL2575,'Input Sheet'!C:C)</f>
        <v>0</v>
      </c>
      <c r="Z2575" s="28">
        <f>+SUMIF('Input Sheet'!$S:$S,$AL2575,'Input Sheet'!D:D)</f>
        <v>0</v>
      </c>
      <c r="AA2575" s="28">
        <f>+SUMIF('Input Sheet'!$S:$S,$AL2575,'Input Sheet'!E:E)</f>
        <v>0</v>
      </c>
      <c r="AB2575" s="28">
        <f>+SUMIF('Input Sheet'!$S:$S,$AL2575,'Input Sheet'!F:F)</f>
        <v>0</v>
      </c>
      <c r="AC2575" s="28">
        <f>+SUMIF('Input Sheet'!$S:$S,$AL2575,'Input Sheet'!G:G)</f>
        <v>0</v>
      </c>
      <c r="AD2575" s="28">
        <f>+SUMIF('Input Sheet'!$S:$S,$AL2575,'Input Sheet'!H:H)</f>
        <v>0</v>
      </c>
      <c r="AE2575" s="28">
        <f>+SUMIF('Input Sheet'!$S:$S,$AL2575,'Input Sheet'!I:I)</f>
        <v>0</v>
      </c>
      <c r="AF2575" s="28">
        <f>+SUMIF('Input Sheet'!$S:$S,$AL2575,'Input Sheet'!J:J)</f>
        <v>0</v>
      </c>
      <c r="AG2575" s="28">
        <f>+SUMIF('Input Sheet'!$S:$S,$AL2575,'Input Sheet'!K:K)</f>
        <v>0</v>
      </c>
      <c r="AH2575" s="28">
        <f>+SUMIF('Input Sheet'!$S:$S,$AL2575,'Input Sheet'!L:L)</f>
        <v>0</v>
      </c>
      <c r="AI2575" s="28">
        <f>+SUMIF('Input Sheet'!$S:$S,$AL2575,'Input Sheet'!M:M)</f>
        <v>0</v>
      </c>
      <c r="AJ2575" s="28">
        <f>+SUMIF('Input Sheet'!$S:$S,$AL2575,'Input Sheet'!N:N)</f>
        <v>0</v>
      </c>
      <c r="AK2575" s="28"/>
      <c r="AL2575" s="27" t="str">
        <f t="shared" si="203"/>
        <v>200-7630</v>
      </c>
      <c r="AM2575" s="34" t="str">
        <f t="shared" si="204"/>
        <v>New Vehicle</v>
      </c>
      <c r="AN2575" s="34" t="str">
        <f t="shared" si="205"/>
        <v>New VehicleDemo Expenses (incl. interest) p.u.</v>
      </c>
      <c r="AO2575" s="35"/>
      <c r="AP2575" s="35"/>
      <c r="AQ2575" s="35"/>
    </row>
    <row r="2576" spans="1:43" x14ac:dyDescent="0.25">
      <c r="A2576" s="27" t="s">
        <v>103</v>
      </c>
      <c r="B2576" s="27" t="s">
        <v>104</v>
      </c>
      <c r="C2576" s="27" t="s">
        <v>663</v>
      </c>
      <c r="D2576" s="27" t="s">
        <v>169</v>
      </c>
      <c r="E2576" s="27" t="s">
        <v>664</v>
      </c>
      <c r="F2576" s="27" t="s">
        <v>816</v>
      </c>
      <c r="G2576" s="27" t="s">
        <v>817</v>
      </c>
      <c r="H2576" s="34" t="s">
        <v>789</v>
      </c>
      <c r="I2576" s="34" t="s">
        <v>812</v>
      </c>
      <c r="J2576" s="34" t="str">
        <f t="shared" si="201"/>
        <v>New VehicleDemo Expenses (incl. interest) p.u.</v>
      </c>
      <c r="K2576" s="34" t="str">
        <f t="shared" si="202"/>
        <v>400NV Toyota Interest expense</v>
      </c>
      <c r="L2576" s="28">
        <f>+SUMIF('TB 4-24'!M:M,$AL2576,'TB 4-24'!G:G)</f>
        <v>0</v>
      </c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>
        <f>+SUMIF('Input Sheet'!$S:$S,$AL2576,'Input Sheet'!C:C)</f>
        <v>0</v>
      </c>
      <c r="Z2576" s="28">
        <f>+SUMIF('Input Sheet'!$S:$S,$AL2576,'Input Sheet'!D:D)</f>
        <v>0</v>
      </c>
      <c r="AA2576" s="28">
        <f>+SUMIF('Input Sheet'!$S:$S,$AL2576,'Input Sheet'!E:E)</f>
        <v>0</v>
      </c>
      <c r="AB2576" s="28">
        <f>+SUMIF('Input Sheet'!$S:$S,$AL2576,'Input Sheet'!F:F)</f>
        <v>0</v>
      </c>
      <c r="AC2576" s="28">
        <f>+SUMIF('Input Sheet'!$S:$S,$AL2576,'Input Sheet'!G:G)</f>
        <v>0</v>
      </c>
      <c r="AD2576" s="28">
        <f>+SUMIF('Input Sheet'!$S:$S,$AL2576,'Input Sheet'!H:H)</f>
        <v>0</v>
      </c>
      <c r="AE2576" s="28">
        <f>+SUMIF('Input Sheet'!$S:$S,$AL2576,'Input Sheet'!I:I)</f>
        <v>0</v>
      </c>
      <c r="AF2576" s="28">
        <f>+SUMIF('Input Sheet'!$S:$S,$AL2576,'Input Sheet'!J:J)</f>
        <v>0</v>
      </c>
      <c r="AG2576" s="28">
        <f>+SUMIF('Input Sheet'!$S:$S,$AL2576,'Input Sheet'!K:K)</f>
        <v>0</v>
      </c>
      <c r="AH2576" s="28">
        <f>+SUMIF('Input Sheet'!$S:$S,$AL2576,'Input Sheet'!L:L)</f>
        <v>0</v>
      </c>
      <c r="AI2576" s="28">
        <f>+SUMIF('Input Sheet'!$S:$S,$AL2576,'Input Sheet'!M:M)</f>
        <v>0</v>
      </c>
      <c r="AJ2576" s="28">
        <f>+SUMIF('Input Sheet'!$S:$S,$AL2576,'Input Sheet'!N:N)</f>
        <v>0</v>
      </c>
      <c r="AK2576" s="28"/>
      <c r="AL2576" s="27" t="str">
        <f t="shared" si="203"/>
        <v>400-7630</v>
      </c>
      <c r="AM2576" s="34" t="str">
        <f t="shared" si="204"/>
        <v>New Vehicle</v>
      </c>
      <c r="AN2576" s="34" t="str">
        <f t="shared" si="205"/>
        <v>New VehicleDemo Expenses (incl. interest) p.u.</v>
      </c>
      <c r="AO2576" s="35"/>
      <c r="AP2576" s="35"/>
      <c r="AQ2576" s="35"/>
    </row>
    <row r="2577" spans="1:43" x14ac:dyDescent="0.25">
      <c r="A2577" s="27" t="s">
        <v>103</v>
      </c>
      <c r="B2577" s="27" t="s">
        <v>104</v>
      </c>
      <c r="C2577" s="27" t="s">
        <v>663</v>
      </c>
      <c r="D2577" s="27" t="s">
        <v>169</v>
      </c>
      <c r="E2577" s="27" t="s">
        <v>665</v>
      </c>
      <c r="F2577" s="27" t="s">
        <v>816</v>
      </c>
      <c r="G2577" s="27" t="s">
        <v>817</v>
      </c>
      <c r="H2577" s="34" t="s">
        <v>789</v>
      </c>
      <c r="I2577" s="34" t="s">
        <v>812</v>
      </c>
      <c r="J2577" s="34" t="str">
        <f t="shared" si="201"/>
        <v>New VehicleDemo Expenses (incl. interest) p.u.</v>
      </c>
      <c r="K2577" s="34" t="str">
        <f t="shared" si="202"/>
        <v>410NV Toyota Interest expense</v>
      </c>
      <c r="L2577" s="28">
        <f>+SUMIF('TB 4-24'!M:M,$AL2577,'TB 4-24'!G:G)</f>
        <v>0</v>
      </c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>
        <f>+SUMIF('Input Sheet'!$S:$S,$AL2577,'Input Sheet'!C:C)</f>
        <v>0</v>
      </c>
      <c r="Z2577" s="28">
        <f>+SUMIF('Input Sheet'!$S:$S,$AL2577,'Input Sheet'!D:D)</f>
        <v>0</v>
      </c>
      <c r="AA2577" s="28">
        <f>+SUMIF('Input Sheet'!$S:$S,$AL2577,'Input Sheet'!E:E)</f>
        <v>0</v>
      </c>
      <c r="AB2577" s="28">
        <f>+SUMIF('Input Sheet'!$S:$S,$AL2577,'Input Sheet'!F:F)</f>
        <v>0</v>
      </c>
      <c r="AC2577" s="28">
        <f>+SUMIF('Input Sheet'!$S:$S,$AL2577,'Input Sheet'!G:G)</f>
        <v>0</v>
      </c>
      <c r="AD2577" s="28">
        <f>+SUMIF('Input Sheet'!$S:$S,$AL2577,'Input Sheet'!H:H)</f>
        <v>0</v>
      </c>
      <c r="AE2577" s="28">
        <f>+SUMIF('Input Sheet'!$S:$S,$AL2577,'Input Sheet'!I:I)</f>
        <v>0</v>
      </c>
      <c r="AF2577" s="28">
        <f>+SUMIF('Input Sheet'!$S:$S,$AL2577,'Input Sheet'!J:J)</f>
        <v>0</v>
      </c>
      <c r="AG2577" s="28">
        <f>+SUMIF('Input Sheet'!$S:$S,$AL2577,'Input Sheet'!K:K)</f>
        <v>0</v>
      </c>
      <c r="AH2577" s="28">
        <f>+SUMIF('Input Sheet'!$S:$S,$AL2577,'Input Sheet'!L:L)</f>
        <v>0</v>
      </c>
      <c r="AI2577" s="28">
        <f>+SUMIF('Input Sheet'!$S:$S,$AL2577,'Input Sheet'!M:M)</f>
        <v>0</v>
      </c>
      <c r="AJ2577" s="28">
        <f>+SUMIF('Input Sheet'!$S:$S,$AL2577,'Input Sheet'!N:N)</f>
        <v>0</v>
      </c>
      <c r="AK2577" s="28"/>
      <c r="AL2577" s="27" t="str">
        <f t="shared" si="203"/>
        <v>410-7630</v>
      </c>
      <c r="AM2577" s="34" t="str">
        <f t="shared" si="204"/>
        <v>New Vehicle</v>
      </c>
      <c r="AN2577" s="34" t="str">
        <f t="shared" si="205"/>
        <v>New VehicleDemo Expenses (incl. interest) p.u.</v>
      </c>
      <c r="AO2577" s="35"/>
      <c r="AP2577" s="35"/>
      <c r="AQ2577" s="35"/>
    </row>
    <row r="2578" spans="1:43" x14ac:dyDescent="0.25">
      <c r="A2578" s="27" t="s">
        <v>103</v>
      </c>
      <c r="B2578" s="27" t="s">
        <v>104</v>
      </c>
      <c r="C2578" s="27" t="s">
        <v>671</v>
      </c>
      <c r="D2578" s="27" t="s">
        <v>169</v>
      </c>
      <c r="E2578" s="27" t="s">
        <v>672</v>
      </c>
      <c r="F2578" s="27" t="s">
        <v>816</v>
      </c>
      <c r="G2578" s="27" t="s">
        <v>817</v>
      </c>
      <c r="H2578" s="34" t="s">
        <v>789</v>
      </c>
      <c r="I2578" s="34" t="s">
        <v>812</v>
      </c>
      <c r="J2578" s="34" t="str">
        <f t="shared" si="201"/>
        <v>New VehicleDemo Expenses (incl. interest) p.u.</v>
      </c>
      <c r="K2578" s="34" t="str">
        <f t="shared" si="202"/>
        <v>300NV Toyota Interest expense</v>
      </c>
      <c r="L2578" s="28">
        <f>+SUMIF('TB 4-24'!M:M,$AL2578,'TB 4-24'!G:G)</f>
        <v>0</v>
      </c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>
        <f>+SUMIF('Input Sheet'!$S:$S,$AL2578,'Input Sheet'!C:C)</f>
        <v>0</v>
      </c>
      <c r="Z2578" s="28">
        <f>+SUMIF('Input Sheet'!$S:$S,$AL2578,'Input Sheet'!D:D)</f>
        <v>0</v>
      </c>
      <c r="AA2578" s="28">
        <f>+SUMIF('Input Sheet'!$S:$S,$AL2578,'Input Sheet'!E:E)</f>
        <v>0</v>
      </c>
      <c r="AB2578" s="28">
        <f>+SUMIF('Input Sheet'!$S:$S,$AL2578,'Input Sheet'!F:F)</f>
        <v>0</v>
      </c>
      <c r="AC2578" s="28">
        <f>+SUMIF('Input Sheet'!$S:$S,$AL2578,'Input Sheet'!G:G)</f>
        <v>0</v>
      </c>
      <c r="AD2578" s="28">
        <f>+SUMIF('Input Sheet'!$S:$S,$AL2578,'Input Sheet'!H:H)</f>
        <v>0</v>
      </c>
      <c r="AE2578" s="28">
        <f>+SUMIF('Input Sheet'!$S:$S,$AL2578,'Input Sheet'!I:I)</f>
        <v>0</v>
      </c>
      <c r="AF2578" s="28">
        <f>+SUMIF('Input Sheet'!$S:$S,$AL2578,'Input Sheet'!J:J)</f>
        <v>0</v>
      </c>
      <c r="AG2578" s="28">
        <f>+SUMIF('Input Sheet'!$S:$S,$AL2578,'Input Sheet'!K:K)</f>
        <v>0</v>
      </c>
      <c r="AH2578" s="28">
        <f>+SUMIF('Input Sheet'!$S:$S,$AL2578,'Input Sheet'!L:L)</f>
        <v>0</v>
      </c>
      <c r="AI2578" s="28">
        <f>+SUMIF('Input Sheet'!$S:$S,$AL2578,'Input Sheet'!M:M)</f>
        <v>0</v>
      </c>
      <c r="AJ2578" s="28">
        <f>+SUMIF('Input Sheet'!$S:$S,$AL2578,'Input Sheet'!N:N)</f>
        <v>0</v>
      </c>
      <c r="AK2578" s="28"/>
      <c r="AL2578" s="27" t="str">
        <f t="shared" si="203"/>
        <v>300-7630</v>
      </c>
      <c r="AM2578" s="34" t="str">
        <f t="shared" si="204"/>
        <v>New Vehicle</v>
      </c>
      <c r="AN2578" s="34" t="str">
        <f t="shared" si="205"/>
        <v>New VehicleDemo Expenses (incl. interest) p.u.</v>
      </c>
      <c r="AO2578" s="35"/>
      <c r="AP2578" s="35"/>
      <c r="AQ2578" s="35"/>
    </row>
    <row r="2579" spans="1:43" x14ac:dyDescent="0.25">
      <c r="A2579" s="27" t="s">
        <v>103</v>
      </c>
      <c r="B2579" s="27" t="s">
        <v>104</v>
      </c>
      <c r="C2579" s="27" t="s">
        <v>671</v>
      </c>
      <c r="D2579" s="27" t="s">
        <v>169</v>
      </c>
      <c r="E2579" s="27" t="s">
        <v>673</v>
      </c>
      <c r="F2579" s="27" t="s">
        <v>816</v>
      </c>
      <c r="G2579" s="27" t="s">
        <v>817</v>
      </c>
      <c r="H2579" s="34" t="s">
        <v>789</v>
      </c>
      <c r="I2579" s="34" t="s">
        <v>812</v>
      </c>
      <c r="J2579" s="34" t="str">
        <f t="shared" si="201"/>
        <v>New VehicleDemo Expenses (incl. interest) p.u.</v>
      </c>
      <c r="K2579" s="34" t="str">
        <f t="shared" si="202"/>
        <v>310NV Toyota Interest expense</v>
      </c>
      <c r="L2579" s="28">
        <f>+SUMIF('TB 4-24'!M:M,$AL2579,'TB 4-24'!G:G)</f>
        <v>0</v>
      </c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>
        <f>+SUMIF('Input Sheet'!$S:$S,$AL2579,'Input Sheet'!C:C)</f>
        <v>0</v>
      </c>
      <c r="Z2579" s="28">
        <f>+SUMIF('Input Sheet'!$S:$S,$AL2579,'Input Sheet'!D:D)</f>
        <v>0</v>
      </c>
      <c r="AA2579" s="28">
        <f>+SUMIF('Input Sheet'!$S:$S,$AL2579,'Input Sheet'!E:E)</f>
        <v>0</v>
      </c>
      <c r="AB2579" s="28">
        <f>+SUMIF('Input Sheet'!$S:$S,$AL2579,'Input Sheet'!F:F)</f>
        <v>0</v>
      </c>
      <c r="AC2579" s="28">
        <f>+SUMIF('Input Sheet'!$S:$S,$AL2579,'Input Sheet'!G:G)</f>
        <v>0</v>
      </c>
      <c r="AD2579" s="28">
        <f>+SUMIF('Input Sheet'!$S:$S,$AL2579,'Input Sheet'!H:H)</f>
        <v>0</v>
      </c>
      <c r="AE2579" s="28">
        <f>+SUMIF('Input Sheet'!$S:$S,$AL2579,'Input Sheet'!I:I)</f>
        <v>0</v>
      </c>
      <c r="AF2579" s="28">
        <f>+SUMIF('Input Sheet'!$S:$S,$AL2579,'Input Sheet'!J:J)</f>
        <v>0</v>
      </c>
      <c r="AG2579" s="28">
        <f>+SUMIF('Input Sheet'!$S:$S,$AL2579,'Input Sheet'!K:K)</f>
        <v>0</v>
      </c>
      <c r="AH2579" s="28">
        <f>+SUMIF('Input Sheet'!$S:$S,$AL2579,'Input Sheet'!L:L)</f>
        <v>0</v>
      </c>
      <c r="AI2579" s="28">
        <f>+SUMIF('Input Sheet'!$S:$S,$AL2579,'Input Sheet'!M:M)</f>
        <v>0</v>
      </c>
      <c r="AJ2579" s="28">
        <f>+SUMIF('Input Sheet'!$S:$S,$AL2579,'Input Sheet'!N:N)</f>
        <v>0</v>
      </c>
      <c r="AK2579" s="28"/>
      <c r="AL2579" s="27" t="str">
        <f t="shared" si="203"/>
        <v>310-7630</v>
      </c>
      <c r="AM2579" s="34" t="str">
        <f t="shared" si="204"/>
        <v>New Vehicle</v>
      </c>
      <c r="AN2579" s="34" t="str">
        <f t="shared" si="205"/>
        <v>New VehicleDemo Expenses (incl. interest) p.u.</v>
      </c>
      <c r="AO2579" s="35"/>
      <c r="AP2579" s="35"/>
      <c r="AQ2579" s="35"/>
    </row>
    <row r="2580" spans="1:43" x14ac:dyDescent="0.25">
      <c r="A2580" s="27" t="s">
        <v>103</v>
      </c>
      <c r="B2580" s="27" t="s">
        <v>104</v>
      </c>
      <c r="C2580" s="27" t="s">
        <v>104</v>
      </c>
      <c r="D2580" s="27" t="s">
        <v>169</v>
      </c>
      <c r="E2580" s="27" t="s">
        <v>677</v>
      </c>
      <c r="F2580" s="27" t="s">
        <v>816</v>
      </c>
      <c r="G2580" s="27" t="s">
        <v>817</v>
      </c>
      <c r="H2580" s="34" t="s">
        <v>789</v>
      </c>
      <c r="I2580" s="34" t="s">
        <v>812</v>
      </c>
      <c r="J2580" s="34" t="str">
        <f t="shared" si="201"/>
        <v>New VehicleDemo Expenses (incl. interest) p.u.</v>
      </c>
      <c r="K2580" s="34" t="str">
        <f t="shared" si="202"/>
        <v>100NV Toyota Interest expense</v>
      </c>
      <c r="L2580" s="28">
        <f>+SUMIF('TB 4-24'!M:M,$AL2580,'TB 4-24'!G:G)</f>
        <v>0</v>
      </c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>
        <f>+SUMIF('Input Sheet'!$S:$S,$AL2580,'Input Sheet'!C:C)</f>
        <v>0</v>
      </c>
      <c r="Z2580" s="28">
        <f>+SUMIF('Input Sheet'!$S:$S,$AL2580,'Input Sheet'!D:D)</f>
        <v>0</v>
      </c>
      <c r="AA2580" s="28">
        <f>+SUMIF('Input Sheet'!$S:$S,$AL2580,'Input Sheet'!E:E)</f>
        <v>0</v>
      </c>
      <c r="AB2580" s="28">
        <f>+SUMIF('Input Sheet'!$S:$S,$AL2580,'Input Sheet'!F:F)</f>
        <v>0</v>
      </c>
      <c r="AC2580" s="28">
        <f>+SUMIF('Input Sheet'!$S:$S,$AL2580,'Input Sheet'!G:G)</f>
        <v>0</v>
      </c>
      <c r="AD2580" s="28">
        <f>+SUMIF('Input Sheet'!$S:$S,$AL2580,'Input Sheet'!H:H)</f>
        <v>0</v>
      </c>
      <c r="AE2580" s="28">
        <f>+SUMIF('Input Sheet'!$S:$S,$AL2580,'Input Sheet'!I:I)</f>
        <v>0</v>
      </c>
      <c r="AF2580" s="28">
        <f>+SUMIF('Input Sheet'!$S:$S,$AL2580,'Input Sheet'!J:J)</f>
        <v>0</v>
      </c>
      <c r="AG2580" s="28">
        <f>+SUMIF('Input Sheet'!$S:$S,$AL2580,'Input Sheet'!K:K)</f>
        <v>0</v>
      </c>
      <c r="AH2580" s="28">
        <f>+SUMIF('Input Sheet'!$S:$S,$AL2580,'Input Sheet'!L:L)</f>
        <v>0</v>
      </c>
      <c r="AI2580" s="28">
        <f>+SUMIF('Input Sheet'!$S:$S,$AL2580,'Input Sheet'!M:M)</f>
        <v>0</v>
      </c>
      <c r="AJ2580" s="28">
        <f>+SUMIF('Input Sheet'!$S:$S,$AL2580,'Input Sheet'!N:N)</f>
        <v>0</v>
      </c>
      <c r="AK2580" s="28"/>
      <c r="AL2580" s="27" t="str">
        <f t="shared" si="203"/>
        <v>100-7630</v>
      </c>
      <c r="AM2580" s="34" t="str">
        <f t="shared" si="204"/>
        <v>New Vehicle</v>
      </c>
      <c r="AN2580" s="34" t="str">
        <f t="shared" si="205"/>
        <v>New VehicleDemo Expenses (incl. interest) p.u.</v>
      </c>
      <c r="AO2580" s="35"/>
      <c r="AP2580" s="35"/>
      <c r="AQ2580" s="35"/>
    </row>
    <row r="2581" spans="1:43" x14ac:dyDescent="0.25">
      <c r="A2581" s="27" t="s">
        <v>103</v>
      </c>
      <c r="B2581" s="27" t="s">
        <v>104</v>
      </c>
      <c r="C2581" s="27" t="s">
        <v>663</v>
      </c>
      <c r="D2581" s="27" t="s">
        <v>818</v>
      </c>
      <c r="E2581" s="27" t="s">
        <v>664</v>
      </c>
      <c r="F2581" s="27" t="s">
        <v>112</v>
      </c>
      <c r="G2581" s="27" t="s">
        <v>113</v>
      </c>
      <c r="H2581" s="34" t="s">
        <v>789</v>
      </c>
      <c r="I2581" s="34" t="s">
        <v>819</v>
      </c>
      <c r="J2581" s="34" t="str">
        <f t="shared" si="201"/>
        <v>New VehicleOther Income per NV unit</v>
      </c>
      <c r="K2581" s="34" t="str">
        <f t="shared" si="202"/>
        <v>400New Vehicle Other Income - Toyota</v>
      </c>
      <c r="L2581" s="28">
        <f>+SUMIF('TB 4-24'!M:M,$AL2581,'TB 4-24'!G:G)</f>
        <v>0</v>
      </c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>
        <f>+SUMIF('Input Sheet'!$S:$S,$AL2581,'Input Sheet'!C:C)</f>
        <v>0</v>
      </c>
      <c r="Z2581" s="28">
        <f>+SUMIF('Input Sheet'!$S:$S,$AL2581,'Input Sheet'!D:D)</f>
        <v>0</v>
      </c>
      <c r="AA2581" s="28">
        <f>+SUMIF('Input Sheet'!$S:$S,$AL2581,'Input Sheet'!E:E)</f>
        <v>0</v>
      </c>
      <c r="AB2581" s="28">
        <f>+SUMIF('Input Sheet'!$S:$S,$AL2581,'Input Sheet'!F:F)</f>
        <v>0</v>
      </c>
      <c r="AC2581" s="28">
        <f>+SUMIF('Input Sheet'!$S:$S,$AL2581,'Input Sheet'!G:G)</f>
        <v>0</v>
      </c>
      <c r="AD2581" s="28">
        <f>+SUMIF('Input Sheet'!$S:$S,$AL2581,'Input Sheet'!H:H)</f>
        <v>0</v>
      </c>
      <c r="AE2581" s="28">
        <f>+SUMIF('Input Sheet'!$S:$S,$AL2581,'Input Sheet'!I:I)</f>
        <v>0</v>
      </c>
      <c r="AF2581" s="28">
        <f>+SUMIF('Input Sheet'!$S:$S,$AL2581,'Input Sheet'!J:J)</f>
        <v>0</v>
      </c>
      <c r="AG2581" s="28">
        <f>+SUMIF('Input Sheet'!$S:$S,$AL2581,'Input Sheet'!K:K)</f>
        <v>0</v>
      </c>
      <c r="AH2581" s="28">
        <f>+SUMIF('Input Sheet'!$S:$S,$AL2581,'Input Sheet'!L:L)</f>
        <v>0</v>
      </c>
      <c r="AI2581" s="28">
        <f>+SUMIF('Input Sheet'!$S:$S,$AL2581,'Input Sheet'!M:M)</f>
        <v>0</v>
      </c>
      <c r="AJ2581" s="28">
        <f>+SUMIF('Input Sheet'!$S:$S,$AL2581,'Input Sheet'!N:N)</f>
        <v>0</v>
      </c>
      <c r="AK2581" s="28"/>
      <c r="AL2581" s="27" t="str">
        <f t="shared" si="203"/>
        <v>400-3002R</v>
      </c>
      <c r="AM2581" s="34" t="str">
        <f t="shared" si="204"/>
        <v>New Vehicle</v>
      </c>
      <c r="AN2581" s="34" t="str">
        <f t="shared" si="205"/>
        <v>New VehicleOther Income per NV unit</v>
      </c>
      <c r="AO2581" s="35"/>
      <c r="AP2581" s="35"/>
      <c r="AQ2581" s="35"/>
    </row>
    <row r="2582" spans="1:43" x14ac:dyDescent="0.25">
      <c r="A2582" s="27" t="s">
        <v>103</v>
      </c>
      <c r="B2582" s="27" t="s">
        <v>104</v>
      </c>
      <c r="C2582" s="27" t="s">
        <v>671</v>
      </c>
      <c r="D2582" s="27" t="s">
        <v>818</v>
      </c>
      <c r="E2582" s="27" t="s">
        <v>672</v>
      </c>
      <c r="F2582" s="27" t="s">
        <v>112</v>
      </c>
      <c r="G2582" s="27" t="s">
        <v>113</v>
      </c>
      <c r="H2582" s="34" t="s">
        <v>789</v>
      </c>
      <c r="I2582" s="34" t="s">
        <v>819</v>
      </c>
      <c r="J2582" s="34" t="str">
        <f t="shared" si="201"/>
        <v>New VehicleOther Income per NV unit</v>
      </c>
      <c r="K2582" s="34" t="str">
        <f t="shared" si="202"/>
        <v>300New Vehicle Other Income - Toyota</v>
      </c>
      <c r="L2582" s="28">
        <f>+SUMIF('TB 4-24'!M:M,$AL2582,'TB 4-24'!G:G)</f>
        <v>0</v>
      </c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>
        <f>+SUMIF('Input Sheet'!$S:$S,$AL2582,'Input Sheet'!C:C)</f>
        <v>0</v>
      </c>
      <c r="Z2582" s="28">
        <f>+SUMIF('Input Sheet'!$S:$S,$AL2582,'Input Sheet'!D:D)</f>
        <v>0</v>
      </c>
      <c r="AA2582" s="28">
        <f>+SUMIF('Input Sheet'!$S:$S,$AL2582,'Input Sheet'!E:E)</f>
        <v>0</v>
      </c>
      <c r="AB2582" s="28">
        <f>+SUMIF('Input Sheet'!$S:$S,$AL2582,'Input Sheet'!F:F)</f>
        <v>0</v>
      </c>
      <c r="AC2582" s="28">
        <f>+SUMIF('Input Sheet'!$S:$S,$AL2582,'Input Sheet'!G:G)</f>
        <v>0</v>
      </c>
      <c r="AD2582" s="28">
        <f>+SUMIF('Input Sheet'!$S:$S,$AL2582,'Input Sheet'!H:H)</f>
        <v>0</v>
      </c>
      <c r="AE2582" s="28">
        <f>+SUMIF('Input Sheet'!$S:$S,$AL2582,'Input Sheet'!I:I)</f>
        <v>0</v>
      </c>
      <c r="AF2582" s="28">
        <f>+SUMIF('Input Sheet'!$S:$S,$AL2582,'Input Sheet'!J:J)</f>
        <v>0</v>
      </c>
      <c r="AG2582" s="28">
        <f>+SUMIF('Input Sheet'!$S:$S,$AL2582,'Input Sheet'!K:K)</f>
        <v>0</v>
      </c>
      <c r="AH2582" s="28">
        <f>+SUMIF('Input Sheet'!$S:$S,$AL2582,'Input Sheet'!L:L)</f>
        <v>0</v>
      </c>
      <c r="AI2582" s="28">
        <f>+SUMIF('Input Sheet'!$S:$S,$AL2582,'Input Sheet'!M:M)</f>
        <v>0</v>
      </c>
      <c r="AJ2582" s="28">
        <f>+SUMIF('Input Sheet'!$S:$S,$AL2582,'Input Sheet'!N:N)</f>
        <v>0</v>
      </c>
      <c r="AK2582" s="28"/>
      <c r="AL2582" s="27" t="str">
        <f t="shared" si="203"/>
        <v>300-3002R</v>
      </c>
      <c r="AM2582" s="34" t="str">
        <f t="shared" si="204"/>
        <v>New Vehicle</v>
      </c>
      <c r="AN2582" s="34" t="str">
        <f t="shared" si="205"/>
        <v>New VehicleOther Income per NV unit</v>
      </c>
      <c r="AO2582" s="35"/>
      <c r="AP2582" s="35"/>
      <c r="AQ2582" s="35"/>
    </row>
    <row r="2583" spans="1:43" x14ac:dyDescent="0.25">
      <c r="A2583" s="27" t="s">
        <v>103</v>
      </c>
      <c r="B2583" s="27" t="s">
        <v>104</v>
      </c>
      <c r="C2583" s="27" t="s">
        <v>104</v>
      </c>
      <c r="D2583" s="27" t="s">
        <v>818</v>
      </c>
      <c r="E2583" s="27" t="s">
        <v>677</v>
      </c>
      <c r="F2583" s="27" t="s">
        <v>112</v>
      </c>
      <c r="G2583" s="27" t="s">
        <v>113</v>
      </c>
      <c r="H2583" s="34" t="s">
        <v>789</v>
      </c>
      <c r="I2583" s="34" t="s">
        <v>819</v>
      </c>
      <c r="J2583" s="34" t="str">
        <f t="shared" si="201"/>
        <v>New VehicleOther Income per NV unit</v>
      </c>
      <c r="K2583" s="34" t="str">
        <f t="shared" si="202"/>
        <v>100New Vehicle Other Income - Toyota</v>
      </c>
      <c r="L2583" s="28">
        <f>+SUMIF('TB 4-24'!M:M,$AL2583,'TB 4-24'!G:G)</f>
        <v>0</v>
      </c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>
        <f>+SUMIF('Input Sheet'!$S:$S,$AL2583,'Input Sheet'!C:C)</f>
        <v>0</v>
      </c>
      <c r="Z2583" s="28">
        <f>+SUMIF('Input Sheet'!$S:$S,$AL2583,'Input Sheet'!D:D)</f>
        <v>0</v>
      </c>
      <c r="AA2583" s="28">
        <f>+SUMIF('Input Sheet'!$S:$S,$AL2583,'Input Sheet'!E:E)</f>
        <v>0</v>
      </c>
      <c r="AB2583" s="28">
        <f>+SUMIF('Input Sheet'!$S:$S,$AL2583,'Input Sheet'!F:F)</f>
        <v>0</v>
      </c>
      <c r="AC2583" s="28">
        <f>+SUMIF('Input Sheet'!$S:$S,$AL2583,'Input Sheet'!G:G)</f>
        <v>0</v>
      </c>
      <c r="AD2583" s="28">
        <f>+SUMIF('Input Sheet'!$S:$S,$AL2583,'Input Sheet'!H:H)</f>
        <v>0</v>
      </c>
      <c r="AE2583" s="28">
        <f>+SUMIF('Input Sheet'!$S:$S,$AL2583,'Input Sheet'!I:I)</f>
        <v>0</v>
      </c>
      <c r="AF2583" s="28">
        <f>+SUMIF('Input Sheet'!$S:$S,$AL2583,'Input Sheet'!J:J)</f>
        <v>0</v>
      </c>
      <c r="AG2583" s="28">
        <f>+SUMIF('Input Sheet'!$S:$S,$AL2583,'Input Sheet'!K:K)</f>
        <v>0</v>
      </c>
      <c r="AH2583" s="28">
        <f>+SUMIF('Input Sheet'!$S:$S,$AL2583,'Input Sheet'!L:L)</f>
        <v>0</v>
      </c>
      <c r="AI2583" s="28">
        <f>+SUMIF('Input Sheet'!$S:$S,$AL2583,'Input Sheet'!M:M)</f>
        <v>0</v>
      </c>
      <c r="AJ2583" s="28">
        <f>+SUMIF('Input Sheet'!$S:$S,$AL2583,'Input Sheet'!N:N)</f>
        <v>0</v>
      </c>
      <c r="AK2583" s="28"/>
      <c r="AL2583" s="27" t="str">
        <f t="shared" si="203"/>
        <v>100-3002R</v>
      </c>
      <c r="AM2583" s="34" t="str">
        <f t="shared" si="204"/>
        <v>New Vehicle</v>
      </c>
      <c r="AN2583" s="34" t="str">
        <f t="shared" si="205"/>
        <v>New VehicleOther Income per NV unit</v>
      </c>
      <c r="AO2583" s="35"/>
      <c r="AP2583" s="35"/>
      <c r="AQ2583" s="35"/>
    </row>
    <row r="2584" spans="1:43" x14ac:dyDescent="0.25">
      <c r="A2584" s="27" t="s">
        <v>103</v>
      </c>
      <c r="B2584" s="27" t="s">
        <v>104</v>
      </c>
      <c r="C2584" s="27" t="s">
        <v>657</v>
      </c>
      <c r="D2584" s="27" t="s">
        <v>818</v>
      </c>
      <c r="E2584" s="27" t="s">
        <v>660</v>
      </c>
      <c r="F2584" s="27" t="s">
        <v>112</v>
      </c>
      <c r="G2584" s="27" t="s">
        <v>113</v>
      </c>
      <c r="H2584" s="34" t="s">
        <v>789</v>
      </c>
      <c r="I2584" s="34" t="s">
        <v>819</v>
      </c>
      <c r="J2584" s="34" t="str">
        <f t="shared" si="201"/>
        <v>New VehicleOther Income per NV unit</v>
      </c>
      <c r="K2584" s="34" t="str">
        <f t="shared" si="202"/>
        <v>200New Vehicle Other Income - Toyota</v>
      </c>
      <c r="L2584" s="28">
        <f>+SUMIF('TB 4-24'!M:M,$AL2584,'TB 4-24'!G:G)</f>
        <v>0</v>
      </c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>
        <f>+SUMIF('Input Sheet'!$S:$S,$AL2584,'Input Sheet'!C:C)</f>
        <v>0</v>
      </c>
      <c r="Z2584" s="28">
        <f>+SUMIF('Input Sheet'!$S:$S,$AL2584,'Input Sheet'!D:D)</f>
        <v>0</v>
      </c>
      <c r="AA2584" s="28">
        <f>+SUMIF('Input Sheet'!$S:$S,$AL2584,'Input Sheet'!E:E)</f>
        <v>0</v>
      </c>
      <c r="AB2584" s="28">
        <f>+SUMIF('Input Sheet'!$S:$S,$AL2584,'Input Sheet'!F:F)</f>
        <v>0</v>
      </c>
      <c r="AC2584" s="28">
        <f>+SUMIF('Input Sheet'!$S:$S,$AL2584,'Input Sheet'!G:G)</f>
        <v>0</v>
      </c>
      <c r="AD2584" s="28">
        <f>+SUMIF('Input Sheet'!$S:$S,$AL2584,'Input Sheet'!H:H)</f>
        <v>0</v>
      </c>
      <c r="AE2584" s="28">
        <f>+SUMIF('Input Sheet'!$S:$S,$AL2584,'Input Sheet'!I:I)</f>
        <v>0</v>
      </c>
      <c r="AF2584" s="28">
        <f>+SUMIF('Input Sheet'!$S:$S,$AL2584,'Input Sheet'!J:J)</f>
        <v>0</v>
      </c>
      <c r="AG2584" s="28">
        <f>+SUMIF('Input Sheet'!$S:$S,$AL2584,'Input Sheet'!K:K)</f>
        <v>0</v>
      </c>
      <c r="AH2584" s="28">
        <f>+SUMIF('Input Sheet'!$S:$S,$AL2584,'Input Sheet'!L:L)</f>
        <v>0</v>
      </c>
      <c r="AI2584" s="28">
        <f>+SUMIF('Input Sheet'!$S:$S,$AL2584,'Input Sheet'!M:M)</f>
        <v>0</v>
      </c>
      <c r="AJ2584" s="28">
        <f>+SUMIF('Input Sheet'!$S:$S,$AL2584,'Input Sheet'!N:N)</f>
        <v>0</v>
      </c>
      <c r="AK2584" s="28"/>
      <c r="AL2584" s="27" t="str">
        <f t="shared" si="203"/>
        <v>200-3002R</v>
      </c>
      <c r="AM2584" s="34" t="str">
        <f t="shared" si="204"/>
        <v>New Vehicle</v>
      </c>
      <c r="AN2584" s="34" t="str">
        <f t="shared" si="205"/>
        <v>New VehicleOther Income per NV unit</v>
      </c>
      <c r="AO2584" s="35"/>
      <c r="AP2584" s="35"/>
      <c r="AQ2584" s="35"/>
    </row>
    <row r="2585" spans="1:43" x14ac:dyDescent="0.25">
      <c r="A2585" s="27" t="s">
        <v>103</v>
      </c>
      <c r="B2585" s="27" t="s">
        <v>104</v>
      </c>
      <c r="C2585" s="27" t="s">
        <v>657</v>
      </c>
      <c r="D2585" s="27" t="s">
        <v>820</v>
      </c>
      <c r="E2585" s="27" t="s">
        <v>660</v>
      </c>
      <c r="F2585" s="27" t="s">
        <v>112</v>
      </c>
      <c r="G2585" s="27" t="s">
        <v>113</v>
      </c>
      <c r="H2585" s="34" t="s">
        <v>789</v>
      </c>
      <c r="I2585" s="34" t="s">
        <v>819</v>
      </c>
      <c r="J2585" s="34" t="str">
        <f t="shared" si="201"/>
        <v>New VehicleOther Income per NV unit</v>
      </c>
      <c r="K2585" s="34" t="str">
        <f t="shared" si="202"/>
        <v>200New Vehicle Other Income - Toyota</v>
      </c>
      <c r="L2585" s="28">
        <f>+SUMIF('TB 4-24'!M:M,$AL2585,'TB 4-24'!G:G)</f>
        <v>0</v>
      </c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>
        <f>+SUMIF('Input Sheet'!$S:$S,$AL2585,'Input Sheet'!C:C)</f>
        <v>0</v>
      </c>
      <c r="Z2585" s="28">
        <f>+SUMIF('Input Sheet'!$S:$S,$AL2585,'Input Sheet'!D:D)</f>
        <v>0</v>
      </c>
      <c r="AA2585" s="28">
        <f>+SUMIF('Input Sheet'!$S:$S,$AL2585,'Input Sheet'!E:E)</f>
        <v>0</v>
      </c>
      <c r="AB2585" s="28">
        <f>+SUMIF('Input Sheet'!$S:$S,$AL2585,'Input Sheet'!F:F)</f>
        <v>0</v>
      </c>
      <c r="AC2585" s="28">
        <f>+SUMIF('Input Sheet'!$S:$S,$AL2585,'Input Sheet'!G:G)</f>
        <v>0</v>
      </c>
      <c r="AD2585" s="28">
        <f>+SUMIF('Input Sheet'!$S:$S,$AL2585,'Input Sheet'!H:H)</f>
        <v>0</v>
      </c>
      <c r="AE2585" s="28">
        <f>+SUMIF('Input Sheet'!$S:$S,$AL2585,'Input Sheet'!I:I)</f>
        <v>0</v>
      </c>
      <c r="AF2585" s="28">
        <f>+SUMIF('Input Sheet'!$S:$S,$AL2585,'Input Sheet'!J:J)</f>
        <v>0</v>
      </c>
      <c r="AG2585" s="28">
        <f>+SUMIF('Input Sheet'!$S:$S,$AL2585,'Input Sheet'!K:K)</f>
        <v>0</v>
      </c>
      <c r="AH2585" s="28">
        <f>+SUMIF('Input Sheet'!$S:$S,$AL2585,'Input Sheet'!L:L)</f>
        <v>0</v>
      </c>
      <c r="AI2585" s="28">
        <f>+SUMIF('Input Sheet'!$S:$S,$AL2585,'Input Sheet'!M:M)</f>
        <v>0</v>
      </c>
      <c r="AJ2585" s="28">
        <f>+SUMIF('Input Sheet'!$S:$S,$AL2585,'Input Sheet'!N:N)</f>
        <v>0</v>
      </c>
      <c r="AK2585" s="28"/>
      <c r="AL2585" s="27" t="str">
        <f t="shared" si="203"/>
        <v>200-3002RD</v>
      </c>
      <c r="AM2585" s="34" t="str">
        <f t="shared" si="204"/>
        <v>New Vehicle</v>
      </c>
      <c r="AN2585" s="34" t="str">
        <f t="shared" si="205"/>
        <v>New VehicleOther Income per NV unit</v>
      </c>
      <c r="AO2585" s="35"/>
      <c r="AP2585" s="35"/>
      <c r="AQ2585" s="35"/>
    </row>
    <row r="2586" spans="1:43" x14ac:dyDescent="0.25">
      <c r="A2586" s="27" t="s">
        <v>103</v>
      </c>
      <c r="B2586" s="27" t="s">
        <v>104</v>
      </c>
      <c r="C2586" s="27" t="s">
        <v>663</v>
      </c>
      <c r="D2586" s="27" t="s">
        <v>820</v>
      </c>
      <c r="E2586" s="27" t="s">
        <v>664</v>
      </c>
      <c r="F2586" s="27" t="s">
        <v>112</v>
      </c>
      <c r="G2586" s="27" t="s">
        <v>113</v>
      </c>
      <c r="H2586" s="34" t="s">
        <v>789</v>
      </c>
      <c r="I2586" s="34" t="s">
        <v>819</v>
      </c>
      <c r="J2586" s="34" t="str">
        <f t="shared" si="201"/>
        <v>New VehicleOther Income per NV unit</v>
      </c>
      <c r="K2586" s="34" t="str">
        <f t="shared" si="202"/>
        <v>400New Vehicle Other Income - Toyota</v>
      </c>
      <c r="L2586" s="28">
        <f>+SUMIF('TB 4-24'!M:M,$AL2586,'TB 4-24'!G:G)</f>
        <v>0</v>
      </c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>
        <f>+SUMIF('Input Sheet'!$S:$S,$AL2586,'Input Sheet'!C:C)</f>
        <v>0</v>
      </c>
      <c r="Z2586" s="28">
        <f>+SUMIF('Input Sheet'!$S:$S,$AL2586,'Input Sheet'!D:D)</f>
        <v>0</v>
      </c>
      <c r="AA2586" s="28">
        <f>+SUMIF('Input Sheet'!$S:$S,$AL2586,'Input Sheet'!E:E)</f>
        <v>0</v>
      </c>
      <c r="AB2586" s="28">
        <f>+SUMIF('Input Sheet'!$S:$S,$AL2586,'Input Sheet'!F:F)</f>
        <v>0</v>
      </c>
      <c r="AC2586" s="28">
        <f>+SUMIF('Input Sheet'!$S:$S,$AL2586,'Input Sheet'!G:G)</f>
        <v>0</v>
      </c>
      <c r="AD2586" s="28">
        <f>+SUMIF('Input Sheet'!$S:$S,$AL2586,'Input Sheet'!H:H)</f>
        <v>0</v>
      </c>
      <c r="AE2586" s="28">
        <f>+SUMIF('Input Sheet'!$S:$S,$AL2586,'Input Sheet'!I:I)</f>
        <v>0</v>
      </c>
      <c r="AF2586" s="28">
        <f>+SUMIF('Input Sheet'!$S:$S,$AL2586,'Input Sheet'!J:J)</f>
        <v>0</v>
      </c>
      <c r="AG2586" s="28">
        <f>+SUMIF('Input Sheet'!$S:$S,$AL2586,'Input Sheet'!K:K)</f>
        <v>0</v>
      </c>
      <c r="AH2586" s="28">
        <f>+SUMIF('Input Sheet'!$S:$S,$AL2586,'Input Sheet'!L:L)</f>
        <v>0</v>
      </c>
      <c r="AI2586" s="28">
        <f>+SUMIF('Input Sheet'!$S:$S,$AL2586,'Input Sheet'!M:M)</f>
        <v>0</v>
      </c>
      <c r="AJ2586" s="28">
        <f>+SUMIF('Input Sheet'!$S:$S,$AL2586,'Input Sheet'!N:N)</f>
        <v>0</v>
      </c>
      <c r="AK2586" s="28"/>
      <c r="AL2586" s="27" t="str">
        <f t="shared" si="203"/>
        <v>400-3002RD</v>
      </c>
      <c r="AM2586" s="34" t="str">
        <f t="shared" si="204"/>
        <v>New Vehicle</v>
      </c>
      <c r="AN2586" s="34" t="str">
        <f t="shared" si="205"/>
        <v>New VehicleOther Income per NV unit</v>
      </c>
      <c r="AO2586" s="35"/>
      <c r="AP2586" s="35"/>
      <c r="AQ2586" s="35"/>
    </row>
    <row r="2587" spans="1:43" x14ac:dyDescent="0.25">
      <c r="A2587" s="27" t="s">
        <v>103</v>
      </c>
      <c r="B2587" s="27" t="s">
        <v>104</v>
      </c>
      <c r="C2587" s="27" t="s">
        <v>671</v>
      </c>
      <c r="D2587" s="27" t="s">
        <v>820</v>
      </c>
      <c r="E2587" s="27" t="s">
        <v>672</v>
      </c>
      <c r="F2587" s="27" t="s">
        <v>112</v>
      </c>
      <c r="G2587" s="27" t="s">
        <v>113</v>
      </c>
      <c r="H2587" s="34" t="s">
        <v>789</v>
      </c>
      <c r="I2587" s="34" t="s">
        <v>819</v>
      </c>
      <c r="J2587" s="34" t="str">
        <f t="shared" si="201"/>
        <v>New VehicleOther Income per NV unit</v>
      </c>
      <c r="K2587" s="34" t="str">
        <f t="shared" si="202"/>
        <v>300New Vehicle Other Income - Toyota</v>
      </c>
      <c r="L2587" s="28">
        <f>+SUMIF('TB 4-24'!M:M,$AL2587,'TB 4-24'!G:G)</f>
        <v>0</v>
      </c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>
        <f>+SUMIF('Input Sheet'!$S:$S,$AL2587,'Input Sheet'!C:C)</f>
        <v>0</v>
      </c>
      <c r="Z2587" s="28">
        <f>+SUMIF('Input Sheet'!$S:$S,$AL2587,'Input Sheet'!D:D)</f>
        <v>0</v>
      </c>
      <c r="AA2587" s="28">
        <f>+SUMIF('Input Sheet'!$S:$S,$AL2587,'Input Sheet'!E:E)</f>
        <v>0</v>
      </c>
      <c r="AB2587" s="28">
        <f>+SUMIF('Input Sheet'!$S:$S,$AL2587,'Input Sheet'!F:F)</f>
        <v>0</v>
      </c>
      <c r="AC2587" s="28">
        <f>+SUMIF('Input Sheet'!$S:$S,$AL2587,'Input Sheet'!G:G)</f>
        <v>0</v>
      </c>
      <c r="AD2587" s="28">
        <f>+SUMIF('Input Sheet'!$S:$S,$AL2587,'Input Sheet'!H:H)</f>
        <v>0</v>
      </c>
      <c r="AE2587" s="28">
        <f>+SUMIF('Input Sheet'!$S:$S,$AL2587,'Input Sheet'!I:I)</f>
        <v>0</v>
      </c>
      <c r="AF2587" s="28">
        <f>+SUMIF('Input Sheet'!$S:$S,$AL2587,'Input Sheet'!J:J)</f>
        <v>0</v>
      </c>
      <c r="AG2587" s="28">
        <f>+SUMIF('Input Sheet'!$S:$S,$AL2587,'Input Sheet'!K:K)</f>
        <v>0</v>
      </c>
      <c r="AH2587" s="28">
        <f>+SUMIF('Input Sheet'!$S:$S,$AL2587,'Input Sheet'!L:L)</f>
        <v>0</v>
      </c>
      <c r="AI2587" s="28">
        <f>+SUMIF('Input Sheet'!$S:$S,$AL2587,'Input Sheet'!M:M)</f>
        <v>0</v>
      </c>
      <c r="AJ2587" s="28">
        <f>+SUMIF('Input Sheet'!$S:$S,$AL2587,'Input Sheet'!N:N)</f>
        <v>0</v>
      </c>
      <c r="AK2587" s="28"/>
      <c r="AL2587" s="27" t="str">
        <f t="shared" si="203"/>
        <v>300-3002RD</v>
      </c>
      <c r="AM2587" s="34" t="str">
        <f t="shared" si="204"/>
        <v>New Vehicle</v>
      </c>
      <c r="AN2587" s="34" t="str">
        <f t="shared" si="205"/>
        <v>New VehicleOther Income per NV unit</v>
      </c>
      <c r="AO2587" s="35"/>
      <c r="AP2587" s="35"/>
      <c r="AQ2587" s="35"/>
    </row>
    <row r="2588" spans="1:43" x14ac:dyDescent="0.25">
      <c r="A2588" s="27" t="s">
        <v>103</v>
      </c>
      <c r="B2588" s="27" t="s">
        <v>104</v>
      </c>
      <c r="C2588" s="27" t="s">
        <v>104</v>
      </c>
      <c r="D2588" s="27" t="s">
        <v>820</v>
      </c>
      <c r="E2588" s="27" t="s">
        <v>677</v>
      </c>
      <c r="F2588" s="27" t="s">
        <v>112</v>
      </c>
      <c r="G2588" s="27" t="s">
        <v>113</v>
      </c>
      <c r="H2588" s="34" t="s">
        <v>789</v>
      </c>
      <c r="I2588" s="34" t="s">
        <v>819</v>
      </c>
      <c r="J2588" s="34" t="str">
        <f t="shared" si="201"/>
        <v>New VehicleOther Income per NV unit</v>
      </c>
      <c r="K2588" s="34" t="str">
        <f t="shared" si="202"/>
        <v>100New Vehicle Other Income - Toyota</v>
      </c>
      <c r="L2588" s="28">
        <f>+SUMIF('TB 4-24'!M:M,$AL2588,'TB 4-24'!G:G)</f>
        <v>0</v>
      </c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>
        <f>+SUMIF('Input Sheet'!$S:$S,$AL2588,'Input Sheet'!C:C)</f>
        <v>0</v>
      </c>
      <c r="Z2588" s="28">
        <f>+SUMIF('Input Sheet'!$S:$S,$AL2588,'Input Sheet'!D:D)</f>
        <v>0</v>
      </c>
      <c r="AA2588" s="28">
        <f>+SUMIF('Input Sheet'!$S:$S,$AL2588,'Input Sheet'!E:E)</f>
        <v>0</v>
      </c>
      <c r="AB2588" s="28">
        <f>+SUMIF('Input Sheet'!$S:$S,$AL2588,'Input Sheet'!F:F)</f>
        <v>0</v>
      </c>
      <c r="AC2588" s="28">
        <f>+SUMIF('Input Sheet'!$S:$S,$AL2588,'Input Sheet'!G:G)</f>
        <v>0</v>
      </c>
      <c r="AD2588" s="28">
        <f>+SUMIF('Input Sheet'!$S:$S,$AL2588,'Input Sheet'!H:H)</f>
        <v>0</v>
      </c>
      <c r="AE2588" s="28">
        <f>+SUMIF('Input Sheet'!$S:$S,$AL2588,'Input Sheet'!I:I)</f>
        <v>0</v>
      </c>
      <c r="AF2588" s="28">
        <f>+SUMIF('Input Sheet'!$S:$S,$AL2588,'Input Sheet'!J:J)</f>
        <v>0</v>
      </c>
      <c r="AG2588" s="28">
        <f>+SUMIF('Input Sheet'!$S:$S,$AL2588,'Input Sheet'!K:K)</f>
        <v>0</v>
      </c>
      <c r="AH2588" s="28">
        <f>+SUMIF('Input Sheet'!$S:$S,$AL2588,'Input Sheet'!L:L)</f>
        <v>0</v>
      </c>
      <c r="AI2588" s="28">
        <f>+SUMIF('Input Sheet'!$S:$S,$AL2588,'Input Sheet'!M:M)</f>
        <v>0</v>
      </c>
      <c r="AJ2588" s="28">
        <f>+SUMIF('Input Sheet'!$S:$S,$AL2588,'Input Sheet'!N:N)</f>
        <v>0</v>
      </c>
      <c r="AK2588" s="28"/>
      <c r="AL2588" s="27" t="str">
        <f t="shared" si="203"/>
        <v>100-3002RD</v>
      </c>
      <c r="AM2588" s="34" t="str">
        <f t="shared" si="204"/>
        <v>New Vehicle</v>
      </c>
      <c r="AN2588" s="34" t="str">
        <f t="shared" si="205"/>
        <v>New VehicleOther Income per NV unit</v>
      </c>
      <c r="AO2588" s="35"/>
      <c r="AP2588" s="35"/>
      <c r="AQ2588" s="35"/>
    </row>
    <row r="2589" spans="1:43" x14ac:dyDescent="0.25">
      <c r="A2589" s="27" t="s">
        <v>103</v>
      </c>
      <c r="B2589" s="27" t="s">
        <v>104</v>
      </c>
      <c r="C2589" s="27" t="s">
        <v>663</v>
      </c>
      <c r="D2589" s="27" t="s">
        <v>821</v>
      </c>
      <c r="E2589" s="27" t="s">
        <v>664</v>
      </c>
      <c r="F2589" s="27" t="s">
        <v>112</v>
      </c>
      <c r="G2589" s="27" t="s">
        <v>113</v>
      </c>
      <c r="H2589" s="34" t="s">
        <v>789</v>
      </c>
      <c r="I2589" s="34" t="s">
        <v>819</v>
      </c>
      <c r="J2589" s="34" t="str">
        <f t="shared" si="201"/>
        <v>New VehicleOther Income per NV unit</v>
      </c>
      <c r="K2589" s="34" t="str">
        <f t="shared" si="202"/>
        <v>400New Vehicle Other Income - Toyota</v>
      </c>
      <c r="L2589" s="28">
        <f>+SUMIF('TB 4-24'!M:M,$AL2589,'TB 4-24'!G:G)</f>
        <v>0</v>
      </c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>
        <f>+SUMIF('Input Sheet'!$S:$S,$AL2589,'Input Sheet'!C:C)</f>
        <v>0</v>
      </c>
      <c r="Z2589" s="28">
        <f>+SUMIF('Input Sheet'!$S:$S,$AL2589,'Input Sheet'!D:D)</f>
        <v>0</v>
      </c>
      <c r="AA2589" s="28">
        <f>+SUMIF('Input Sheet'!$S:$S,$AL2589,'Input Sheet'!E:E)</f>
        <v>0</v>
      </c>
      <c r="AB2589" s="28">
        <f>+SUMIF('Input Sheet'!$S:$S,$AL2589,'Input Sheet'!F:F)</f>
        <v>0</v>
      </c>
      <c r="AC2589" s="28">
        <f>+SUMIF('Input Sheet'!$S:$S,$AL2589,'Input Sheet'!G:G)</f>
        <v>0</v>
      </c>
      <c r="AD2589" s="28">
        <f>+SUMIF('Input Sheet'!$S:$S,$AL2589,'Input Sheet'!H:H)</f>
        <v>0</v>
      </c>
      <c r="AE2589" s="28">
        <f>+SUMIF('Input Sheet'!$S:$S,$AL2589,'Input Sheet'!I:I)</f>
        <v>0</v>
      </c>
      <c r="AF2589" s="28">
        <f>+SUMIF('Input Sheet'!$S:$S,$AL2589,'Input Sheet'!J:J)</f>
        <v>0</v>
      </c>
      <c r="AG2589" s="28">
        <f>+SUMIF('Input Sheet'!$S:$S,$AL2589,'Input Sheet'!K:K)</f>
        <v>0</v>
      </c>
      <c r="AH2589" s="28">
        <f>+SUMIF('Input Sheet'!$S:$S,$AL2589,'Input Sheet'!L:L)</f>
        <v>0</v>
      </c>
      <c r="AI2589" s="28">
        <f>+SUMIF('Input Sheet'!$S:$S,$AL2589,'Input Sheet'!M:M)</f>
        <v>0</v>
      </c>
      <c r="AJ2589" s="28">
        <f>+SUMIF('Input Sheet'!$S:$S,$AL2589,'Input Sheet'!N:N)</f>
        <v>0</v>
      </c>
      <c r="AK2589" s="28"/>
      <c r="AL2589" s="27" t="str">
        <f t="shared" si="203"/>
        <v>400-3004R</v>
      </c>
      <c r="AM2589" s="34" t="str">
        <f t="shared" si="204"/>
        <v>New Vehicle</v>
      </c>
      <c r="AN2589" s="34" t="str">
        <f t="shared" si="205"/>
        <v>New VehicleOther Income per NV unit</v>
      </c>
      <c r="AO2589" s="35"/>
      <c r="AP2589" s="35"/>
      <c r="AQ2589" s="35"/>
    </row>
    <row r="2590" spans="1:43" x14ac:dyDescent="0.25">
      <c r="A2590" s="27" t="s">
        <v>103</v>
      </c>
      <c r="B2590" s="27" t="s">
        <v>104</v>
      </c>
      <c r="C2590" s="27" t="s">
        <v>671</v>
      </c>
      <c r="D2590" s="27" t="s">
        <v>821</v>
      </c>
      <c r="E2590" s="27" t="s">
        <v>672</v>
      </c>
      <c r="F2590" s="27" t="s">
        <v>112</v>
      </c>
      <c r="G2590" s="27" t="s">
        <v>113</v>
      </c>
      <c r="H2590" s="34" t="s">
        <v>789</v>
      </c>
      <c r="I2590" s="34" t="s">
        <v>819</v>
      </c>
      <c r="J2590" s="34" t="str">
        <f t="shared" si="201"/>
        <v>New VehicleOther Income per NV unit</v>
      </c>
      <c r="K2590" s="34" t="str">
        <f t="shared" si="202"/>
        <v>300New Vehicle Other Income - Toyota</v>
      </c>
      <c r="L2590" s="28">
        <f>+SUMIF('TB 4-24'!M:M,$AL2590,'TB 4-24'!G:G)</f>
        <v>0</v>
      </c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>
        <f>+SUMIF('Input Sheet'!$S:$S,$AL2590,'Input Sheet'!C:C)</f>
        <v>0</v>
      </c>
      <c r="Z2590" s="28">
        <f>+SUMIF('Input Sheet'!$S:$S,$AL2590,'Input Sheet'!D:D)</f>
        <v>0</v>
      </c>
      <c r="AA2590" s="28">
        <f>+SUMIF('Input Sheet'!$S:$S,$AL2590,'Input Sheet'!E:E)</f>
        <v>0</v>
      </c>
      <c r="AB2590" s="28">
        <f>+SUMIF('Input Sheet'!$S:$S,$AL2590,'Input Sheet'!F:F)</f>
        <v>0</v>
      </c>
      <c r="AC2590" s="28">
        <f>+SUMIF('Input Sheet'!$S:$S,$AL2590,'Input Sheet'!G:G)</f>
        <v>0</v>
      </c>
      <c r="AD2590" s="28">
        <f>+SUMIF('Input Sheet'!$S:$S,$AL2590,'Input Sheet'!H:H)</f>
        <v>0</v>
      </c>
      <c r="AE2590" s="28">
        <f>+SUMIF('Input Sheet'!$S:$S,$AL2590,'Input Sheet'!I:I)</f>
        <v>0</v>
      </c>
      <c r="AF2590" s="28">
        <f>+SUMIF('Input Sheet'!$S:$S,$AL2590,'Input Sheet'!J:J)</f>
        <v>0</v>
      </c>
      <c r="AG2590" s="28">
        <f>+SUMIF('Input Sheet'!$S:$S,$AL2590,'Input Sheet'!K:K)</f>
        <v>0</v>
      </c>
      <c r="AH2590" s="28">
        <f>+SUMIF('Input Sheet'!$S:$S,$AL2590,'Input Sheet'!L:L)</f>
        <v>0</v>
      </c>
      <c r="AI2590" s="28">
        <f>+SUMIF('Input Sheet'!$S:$S,$AL2590,'Input Sheet'!M:M)</f>
        <v>0</v>
      </c>
      <c r="AJ2590" s="28">
        <f>+SUMIF('Input Sheet'!$S:$S,$AL2590,'Input Sheet'!N:N)</f>
        <v>0</v>
      </c>
      <c r="AK2590" s="28"/>
      <c r="AL2590" s="27" t="str">
        <f t="shared" si="203"/>
        <v>300-3004R</v>
      </c>
      <c r="AM2590" s="34" t="str">
        <f t="shared" si="204"/>
        <v>New Vehicle</v>
      </c>
      <c r="AN2590" s="34" t="str">
        <f t="shared" si="205"/>
        <v>New VehicleOther Income per NV unit</v>
      </c>
      <c r="AO2590" s="35"/>
      <c r="AP2590" s="35"/>
      <c r="AQ2590" s="35"/>
    </row>
    <row r="2591" spans="1:43" x14ac:dyDescent="0.25">
      <c r="A2591" s="27" t="s">
        <v>103</v>
      </c>
      <c r="B2591" s="27" t="s">
        <v>104</v>
      </c>
      <c r="C2591" s="27" t="s">
        <v>104</v>
      </c>
      <c r="D2591" s="27" t="s">
        <v>821</v>
      </c>
      <c r="E2591" s="27" t="s">
        <v>677</v>
      </c>
      <c r="F2591" s="27" t="s">
        <v>112</v>
      </c>
      <c r="G2591" s="27" t="s">
        <v>113</v>
      </c>
      <c r="H2591" s="34" t="s">
        <v>789</v>
      </c>
      <c r="I2591" s="34" t="s">
        <v>819</v>
      </c>
      <c r="J2591" s="34" t="str">
        <f t="shared" si="201"/>
        <v>New VehicleOther Income per NV unit</v>
      </c>
      <c r="K2591" s="34" t="str">
        <f t="shared" si="202"/>
        <v>100New Vehicle Other Income - Toyota</v>
      </c>
      <c r="L2591" s="28">
        <f>+SUMIF('TB 4-24'!M:M,$AL2591,'TB 4-24'!G:G)</f>
        <v>0</v>
      </c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>
        <f>+SUMIF('Input Sheet'!$S:$S,$AL2591,'Input Sheet'!C:C)</f>
        <v>0</v>
      </c>
      <c r="Z2591" s="28">
        <f>+SUMIF('Input Sheet'!$S:$S,$AL2591,'Input Sheet'!D:D)</f>
        <v>0</v>
      </c>
      <c r="AA2591" s="28">
        <f>+SUMIF('Input Sheet'!$S:$S,$AL2591,'Input Sheet'!E:E)</f>
        <v>0</v>
      </c>
      <c r="AB2591" s="28">
        <f>+SUMIF('Input Sheet'!$S:$S,$AL2591,'Input Sheet'!F:F)</f>
        <v>0</v>
      </c>
      <c r="AC2591" s="28">
        <f>+SUMIF('Input Sheet'!$S:$S,$AL2591,'Input Sheet'!G:G)</f>
        <v>0</v>
      </c>
      <c r="AD2591" s="28">
        <f>+SUMIF('Input Sheet'!$S:$S,$AL2591,'Input Sheet'!H:H)</f>
        <v>0</v>
      </c>
      <c r="AE2591" s="28">
        <f>+SUMIF('Input Sheet'!$S:$S,$AL2591,'Input Sheet'!I:I)</f>
        <v>0</v>
      </c>
      <c r="AF2591" s="28">
        <f>+SUMIF('Input Sheet'!$S:$S,$AL2591,'Input Sheet'!J:J)</f>
        <v>0</v>
      </c>
      <c r="AG2591" s="28">
        <f>+SUMIF('Input Sheet'!$S:$S,$AL2591,'Input Sheet'!K:K)</f>
        <v>0</v>
      </c>
      <c r="AH2591" s="28">
        <f>+SUMIF('Input Sheet'!$S:$S,$AL2591,'Input Sheet'!L:L)</f>
        <v>0</v>
      </c>
      <c r="AI2591" s="28">
        <f>+SUMIF('Input Sheet'!$S:$S,$AL2591,'Input Sheet'!M:M)</f>
        <v>0</v>
      </c>
      <c r="AJ2591" s="28">
        <f>+SUMIF('Input Sheet'!$S:$S,$AL2591,'Input Sheet'!N:N)</f>
        <v>0</v>
      </c>
      <c r="AK2591" s="28"/>
      <c r="AL2591" s="27" t="str">
        <f t="shared" si="203"/>
        <v>100-3004R</v>
      </c>
      <c r="AM2591" s="34" t="str">
        <f t="shared" si="204"/>
        <v>New Vehicle</v>
      </c>
      <c r="AN2591" s="34" t="str">
        <f t="shared" si="205"/>
        <v>New VehicleOther Income per NV unit</v>
      </c>
      <c r="AO2591" s="35"/>
      <c r="AP2591" s="35"/>
      <c r="AQ2591" s="35"/>
    </row>
    <row r="2592" spans="1:43" x14ac:dyDescent="0.25">
      <c r="A2592" s="27" t="s">
        <v>103</v>
      </c>
      <c r="B2592" s="27" t="s">
        <v>104</v>
      </c>
      <c r="C2592" s="27" t="s">
        <v>657</v>
      </c>
      <c r="D2592" s="27" t="s">
        <v>821</v>
      </c>
      <c r="E2592" s="27" t="s">
        <v>660</v>
      </c>
      <c r="F2592" s="27" t="s">
        <v>112</v>
      </c>
      <c r="G2592" s="27" t="s">
        <v>113</v>
      </c>
      <c r="H2592" s="34" t="s">
        <v>789</v>
      </c>
      <c r="I2592" s="34" t="s">
        <v>819</v>
      </c>
      <c r="J2592" s="34" t="str">
        <f t="shared" si="201"/>
        <v>New VehicleOther Income per NV unit</v>
      </c>
      <c r="K2592" s="34" t="str">
        <f t="shared" si="202"/>
        <v>200New Vehicle Other Income - Toyota</v>
      </c>
      <c r="L2592" s="28">
        <f>+SUMIF('TB 4-24'!M:M,$AL2592,'TB 4-24'!G:G)</f>
        <v>0</v>
      </c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>
        <f>+SUMIF('Input Sheet'!$S:$S,$AL2592,'Input Sheet'!C:C)</f>
        <v>0</v>
      </c>
      <c r="Z2592" s="28">
        <f>+SUMIF('Input Sheet'!$S:$S,$AL2592,'Input Sheet'!D:D)</f>
        <v>0</v>
      </c>
      <c r="AA2592" s="28">
        <f>+SUMIF('Input Sheet'!$S:$S,$AL2592,'Input Sheet'!E:E)</f>
        <v>0</v>
      </c>
      <c r="AB2592" s="28">
        <f>+SUMIF('Input Sheet'!$S:$S,$AL2592,'Input Sheet'!F:F)</f>
        <v>0</v>
      </c>
      <c r="AC2592" s="28">
        <f>+SUMIF('Input Sheet'!$S:$S,$AL2592,'Input Sheet'!G:G)</f>
        <v>0</v>
      </c>
      <c r="AD2592" s="28">
        <f>+SUMIF('Input Sheet'!$S:$S,$AL2592,'Input Sheet'!H:H)</f>
        <v>0</v>
      </c>
      <c r="AE2592" s="28">
        <f>+SUMIF('Input Sheet'!$S:$S,$AL2592,'Input Sheet'!I:I)</f>
        <v>0</v>
      </c>
      <c r="AF2592" s="28">
        <f>+SUMIF('Input Sheet'!$S:$S,$AL2592,'Input Sheet'!J:J)</f>
        <v>0</v>
      </c>
      <c r="AG2592" s="28">
        <f>+SUMIF('Input Sheet'!$S:$S,$AL2592,'Input Sheet'!K:K)</f>
        <v>0</v>
      </c>
      <c r="AH2592" s="28">
        <f>+SUMIF('Input Sheet'!$S:$S,$AL2592,'Input Sheet'!L:L)</f>
        <v>0</v>
      </c>
      <c r="AI2592" s="28">
        <f>+SUMIF('Input Sheet'!$S:$S,$AL2592,'Input Sheet'!M:M)</f>
        <v>0</v>
      </c>
      <c r="AJ2592" s="28">
        <f>+SUMIF('Input Sheet'!$S:$S,$AL2592,'Input Sheet'!N:N)</f>
        <v>0</v>
      </c>
      <c r="AK2592" s="28"/>
      <c r="AL2592" s="27" t="str">
        <f t="shared" si="203"/>
        <v>200-3004R</v>
      </c>
      <c r="AM2592" s="34" t="str">
        <f t="shared" si="204"/>
        <v>New Vehicle</v>
      </c>
      <c r="AN2592" s="34" t="str">
        <f t="shared" si="205"/>
        <v>New VehicleOther Income per NV unit</v>
      </c>
      <c r="AO2592" s="35"/>
      <c r="AP2592" s="35"/>
      <c r="AQ2592" s="35"/>
    </row>
    <row r="2593" spans="1:43" x14ac:dyDescent="0.25">
      <c r="A2593" s="27" t="s">
        <v>103</v>
      </c>
      <c r="B2593" s="27" t="s">
        <v>104</v>
      </c>
      <c r="C2593" s="27" t="s">
        <v>657</v>
      </c>
      <c r="D2593" s="27" t="s">
        <v>822</v>
      </c>
      <c r="E2593" s="27" t="s">
        <v>660</v>
      </c>
      <c r="F2593" s="27" t="s">
        <v>112</v>
      </c>
      <c r="G2593" s="27" t="s">
        <v>113</v>
      </c>
      <c r="H2593" s="34" t="s">
        <v>789</v>
      </c>
      <c r="I2593" s="34" t="s">
        <v>819</v>
      </c>
      <c r="J2593" s="34" t="str">
        <f t="shared" si="201"/>
        <v>New VehicleOther Income per NV unit</v>
      </c>
      <c r="K2593" s="34" t="str">
        <f t="shared" si="202"/>
        <v>200New Vehicle Other Income - Toyota</v>
      </c>
      <c r="L2593" s="28">
        <f>+SUMIF('TB 4-24'!M:M,$AL2593,'TB 4-24'!G:G)</f>
        <v>0</v>
      </c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>
        <f>+SUMIF('Input Sheet'!$S:$S,$AL2593,'Input Sheet'!C:C)</f>
        <v>0</v>
      </c>
      <c r="Z2593" s="28">
        <f>+SUMIF('Input Sheet'!$S:$S,$AL2593,'Input Sheet'!D:D)</f>
        <v>0</v>
      </c>
      <c r="AA2593" s="28">
        <f>+SUMIF('Input Sheet'!$S:$S,$AL2593,'Input Sheet'!E:E)</f>
        <v>0</v>
      </c>
      <c r="AB2593" s="28">
        <f>+SUMIF('Input Sheet'!$S:$S,$AL2593,'Input Sheet'!F:F)</f>
        <v>0</v>
      </c>
      <c r="AC2593" s="28">
        <f>+SUMIF('Input Sheet'!$S:$S,$AL2593,'Input Sheet'!G:G)</f>
        <v>0</v>
      </c>
      <c r="AD2593" s="28">
        <f>+SUMIF('Input Sheet'!$S:$S,$AL2593,'Input Sheet'!H:H)</f>
        <v>0</v>
      </c>
      <c r="AE2593" s="28">
        <f>+SUMIF('Input Sheet'!$S:$S,$AL2593,'Input Sheet'!I:I)</f>
        <v>0</v>
      </c>
      <c r="AF2593" s="28">
        <f>+SUMIF('Input Sheet'!$S:$S,$AL2593,'Input Sheet'!J:J)</f>
        <v>0</v>
      </c>
      <c r="AG2593" s="28">
        <f>+SUMIF('Input Sheet'!$S:$S,$AL2593,'Input Sheet'!K:K)</f>
        <v>0</v>
      </c>
      <c r="AH2593" s="28">
        <f>+SUMIF('Input Sheet'!$S:$S,$AL2593,'Input Sheet'!L:L)</f>
        <v>0</v>
      </c>
      <c r="AI2593" s="28">
        <f>+SUMIF('Input Sheet'!$S:$S,$AL2593,'Input Sheet'!M:M)</f>
        <v>0</v>
      </c>
      <c r="AJ2593" s="28">
        <f>+SUMIF('Input Sheet'!$S:$S,$AL2593,'Input Sheet'!N:N)</f>
        <v>0</v>
      </c>
      <c r="AK2593" s="28"/>
      <c r="AL2593" s="27" t="str">
        <f t="shared" si="203"/>
        <v>200-3004RD</v>
      </c>
      <c r="AM2593" s="34" t="str">
        <f t="shared" si="204"/>
        <v>New Vehicle</v>
      </c>
      <c r="AN2593" s="34" t="str">
        <f t="shared" si="205"/>
        <v>New VehicleOther Income per NV unit</v>
      </c>
      <c r="AO2593" s="35"/>
      <c r="AP2593" s="35"/>
      <c r="AQ2593" s="35"/>
    </row>
    <row r="2594" spans="1:43" x14ac:dyDescent="0.25">
      <c r="A2594" s="27" t="s">
        <v>103</v>
      </c>
      <c r="B2594" s="27" t="s">
        <v>104</v>
      </c>
      <c r="C2594" s="27" t="s">
        <v>663</v>
      </c>
      <c r="D2594" s="27" t="s">
        <v>822</v>
      </c>
      <c r="E2594" s="27" t="s">
        <v>664</v>
      </c>
      <c r="F2594" s="27" t="s">
        <v>112</v>
      </c>
      <c r="G2594" s="27" t="s">
        <v>113</v>
      </c>
      <c r="H2594" s="34" t="s">
        <v>789</v>
      </c>
      <c r="I2594" s="34" t="s">
        <v>819</v>
      </c>
      <c r="J2594" s="34" t="str">
        <f t="shared" si="201"/>
        <v>New VehicleOther Income per NV unit</v>
      </c>
      <c r="K2594" s="34" t="str">
        <f t="shared" si="202"/>
        <v>400New Vehicle Other Income - Toyota</v>
      </c>
      <c r="L2594" s="28">
        <f>+SUMIF('TB 4-24'!M:M,$AL2594,'TB 4-24'!G:G)</f>
        <v>0</v>
      </c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>
        <f>+SUMIF('Input Sheet'!$S:$S,$AL2594,'Input Sheet'!C:C)</f>
        <v>0</v>
      </c>
      <c r="Z2594" s="28">
        <f>+SUMIF('Input Sheet'!$S:$S,$AL2594,'Input Sheet'!D:D)</f>
        <v>0</v>
      </c>
      <c r="AA2594" s="28">
        <f>+SUMIF('Input Sheet'!$S:$S,$AL2594,'Input Sheet'!E:E)</f>
        <v>0</v>
      </c>
      <c r="AB2594" s="28">
        <f>+SUMIF('Input Sheet'!$S:$S,$AL2594,'Input Sheet'!F:F)</f>
        <v>0</v>
      </c>
      <c r="AC2594" s="28">
        <f>+SUMIF('Input Sheet'!$S:$S,$AL2594,'Input Sheet'!G:G)</f>
        <v>0</v>
      </c>
      <c r="AD2594" s="28">
        <f>+SUMIF('Input Sheet'!$S:$S,$AL2594,'Input Sheet'!H:H)</f>
        <v>0</v>
      </c>
      <c r="AE2594" s="28">
        <f>+SUMIF('Input Sheet'!$S:$S,$AL2594,'Input Sheet'!I:I)</f>
        <v>0</v>
      </c>
      <c r="AF2594" s="28">
        <f>+SUMIF('Input Sheet'!$S:$S,$AL2594,'Input Sheet'!J:J)</f>
        <v>0</v>
      </c>
      <c r="AG2594" s="28">
        <f>+SUMIF('Input Sheet'!$S:$S,$AL2594,'Input Sheet'!K:K)</f>
        <v>0</v>
      </c>
      <c r="AH2594" s="28">
        <f>+SUMIF('Input Sheet'!$S:$S,$AL2594,'Input Sheet'!L:L)</f>
        <v>0</v>
      </c>
      <c r="AI2594" s="28">
        <f>+SUMIF('Input Sheet'!$S:$S,$AL2594,'Input Sheet'!M:M)</f>
        <v>0</v>
      </c>
      <c r="AJ2594" s="28">
        <f>+SUMIF('Input Sheet'!$S:$S,$AL2594,'Input Sheet'!N:N)</f>
        <v>0</v>
      </c>
      <c r="AK2594" s="28"/>
      <c r="AL2594" s="27" t="str">
        <f t="shared" si="203"/>
        <v>400-3004RD</v>
      </c>
      <c r="AM2594" s="34" t="str">
        <f t="shared" si="204"/>
        <v>New Vehicle</v>
      </c>
      <c r="AN2594" s="34" t="str">
        <f t="shared" si="205"/>
        <v>New VehicleOther Income per NV unit</v>
      </c>
      <c r="AO2594" s="35"/>
      <c r="AP2594" s="35"/>
      <c r="AQ2594" s="35"/>
    </row>
    <row r="2595" spans="1:43" x14ac:dyDescent="0.25">
      <c r="A2595" s="27" t="s">
        <v>103</v>
      </c>
      <c r="B2595" s="27" t="s">
        <v>104</v>
      </c>
      <c r="C2595" s="27" t="s">
        <v>671</v>
      </c>
      <c r="D2595" s="27" t="s">
        <v>822</v>
      </c>
      <c r="E2595" s="27" t="s">
        <v>672</v>
      </c>
      <c r="F2595" s="27" t="s">
        <v>112</v>
      </c>
      <c r="G2595" s="27" t="s">
        <v>113</v>
      </c>
      <c r="H2595" s="34" t="s">
        <v>789</v>
      </c>
      <c r="I2595" s="34" t="s">
        <v>819</v>
      </c>
      <c r="J2595" s="34" t="str">
        <f t="shared" si="201"/>
        <v>New VehicleOther Income per NV unit</v>
      </c>
      <c r="K2595" s="34" t="str">
        <f t="shared" si="202"/>
        <v>300New Vehicle Other Income - Toyota</v>
      </c>
      <c r="L2595" s="28">
        <f>+SUMIF('TB 4-24'!M:M,$AL2595,'TB 4-24'!G:G)</f>
        <v>0</v>
      </c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>
        <f>+SUMIF('Input Sheet'!$S:$S,$AL2595,'Input Sheet'!C:C)</f>
        <v>0</v>
      </c>
      <c r="Z2595" s="28">
        <f>+SUMIF('Input Sheet'!$S:$S,$AL2595,'Input Sheet'!D:D)</f>
        <v>0</v>
      </c>
      <c r="AA2595" s="28">
        <f>+SUMIF('Input Sheet'!$S:$S,$AL2595,'Input Sheet'!E:E)</f>
        <v>0</v>
      </c>
      <c r="AB2595" s="28">
        <f>+SUMIF('Input Sheet'!$S:$S,$AL2595,'Input Sheet'!F:F)</f>
        <v>0</v>
      </c>
      <c r="AC2595" s="28">
        <f>+SUMIF('Input Sheet'!$S:$S,$AL2595,'Input Sheet'!G:G)</f>
        <v>0</v>
      </c>
      <c r="AD2595" s="28">
        <f>+SUMIF('Input Sheet'!$S:$S,$AL2595,'Input Sheet'!H:H)</f>
        <v>0</v>
      </c>
      <c r="AE2595" s="28">
        <f>+SUMIF('Input Sheet'!$S:$S,$AL2595,'Input Sheet'!I:I)</f>
        <v>0</v>
      </c>
      <c r="AF2595" s="28">
        <f>+SUMIF('Input Sheet'!$S:$S,$AL2595,'Input Sheet'!J:J)</f>
        <v>0</v>
      </c>
      <c r="AG2595" s="28">
        <f>+SUMIF('Input Sheet'!$S:$S,$AL2595,'Input Sheet'!K:K)</f>
        <v>0</v>
      </c>
      <c r="AH2595" s="28">
        <f>+SUMIF('Input Sheet'!$S:$S,$AL2595,'Input Sheet'!L:L)</f>
        <v>0</v>
      </c>
      <c r="AI2595" s="28">
        <f>+SUMIF('Input Sheet'!$S:$S,$AL2595,'Input Sheet'!M:M)</f>
        <v>0</v>
      </c>
      <c r="AJ2595" s="28">
        <f>+SUMIF('Input Sheet'!$S:$S,$AL2595,'Input Sheet'!N:N)</f>
        <v>0</v>
      </c>
      <c r="AK2595" s="28"/>
      <c r="AL2595" s="27" t="str">
        <f t="shared" si="203"/>
        <v>300-3004RD</v>
      </c>
      <c r="AM2595" s="34" t="str">
        <f t="shared" si="204"/>
        <v>New Vehicle</v>
      </c>
      <c r="AN2595" s="34" t="str">
        <f t="shared" si="205"/>
        <v>New VehicleOther Income per NV unit</v>
      </c>
      <c r="AO2595" s="35"/>
      <c r="AP2595" s="35"/>
      <c r="AQ2595" s="35"/>
    </row>
    <row r="2596" spans="1:43" x14ac:dyDescent="0.25">
      <c r="A2596" s="27" t="s">
        <v>103</v>
      </c>
      <c r="B2596" s="27" t="s">
        <v>104</v>
      </c>
      <c r="C2596" s="27" t="s">
        <v>104</v>
      </c>
      <c r="D2596" s="27" t="s">
        <v>822</v>
      </c>
      <c r="E2596" s="27" t="s">
        <v>677</v>
      </c>
      <c r="F2596" s="27" t="s">
        <v>112</v>
      </c>
      <c r="G2596" s="27" t="s">
        <v>113</v>
      </c>
      <c r="H2596" s="34" t="s">
        <v>789</v>
      </c>
      <c r="I2596" s="34" t="s">
        <v>819</v>
      </c>
      <c r="J2596" s="34" t="str">
        <f t="shared" si="201"/>
        <v>New VehicleOther Income per NV unit</v>
      </c>
      <c r="K2596" s="34" t="str">
        <f t="shared" si="202"/>
        <v>100New Vehicle Other Income - Toyota</v>
      </c>
      <c r="L2596" s="28">
        <f>+SUMIF('TB 4-24'!M:M,$AL2596,'TB 4-24'!G:G)</f>
        <v>0</v>
      </c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>
        <f>+SUMIF('Input Sheet'!$S:$S,$AL2596,'Input Sheet'!C:C)</f>
        <v>0</v>
      </c>
      <c r="Z2596" s="28">
        <f>+SUMIF('Input Sheet'!$S:$S,$AL2596,'Input Sheet'!D:D)</f>
        <v>0</v>
      </c>
      <c r="AA2596" s="28">
        <f>+SUMIF('Input Sheet'!$S:$S,$AL2596,'Input Sheet'!E:E)</f>
        <v>0</v>
      </c>
      <c r="AB2596" s="28">
        <f>+SUMIF('Input Sheet'!$S:$S,$AL2596,'Input Sheet'!F:F)</f>
        <v>0</v>
      </c>
      <c r="AC2596" s="28">
        <f>+SUMIF('Input Sheet'!$S:$S,$AL2596,'Input Sheet'!G:G)</f>
        <v>0</v>
      </c>
      <c r="AD2596" s="28">
        <f>+SUMIF('Input Sheet'!$S:$S,$AL2596,'Input Sheet'!H:H)</f>
        <v>0</v>
      </c>
      <c r="AE2596" s="28">
        <f>+SUMIF('Input Sheet'!$S:$S,$AL2596,'Input Sheet'!I:I)</f>
        <v>0</v>
      </c>
      <c r="AF2596" s="28">
        <f>+SUMIF('Input Sheet'!$S:$S,$AL2596,'Input Sheet'!J:J)</f>
        <v>0</v>
      </c>
      <c r="AG2596" s="28">
        <f>+SUMIF('Input Sheet'!$S:$S,$AL2596,'Input Sheet'!K:K)</f>
        <v>0</v>
      </c>
      <c r="AH2596" s="28">
        <f>+SUMIF('Input Sheet'!$S:$S,$AL2596,'Input Sheet'!L:L)</f>
        <v>0</v>
      </c>
      <c r="AI2596" s="28">
        <f>+SUMIF('Input Sheet'!$S:$S,$AL2596,'Input Sheet'!M:M)</f>
        <v>0</v>
      </c>
      <c r="AJ2596" s="28">
        <f>+SUMIF('Input Sheet'!$S:$S,$AL2596,'Input Sheet'!N:N)</f>
        <v>0</v>
      </c>
      <c r="AK2596" s="28"/>
      <c r="AL2596" s="27" t="str">
        <f t="shared" si="203"/>
        <v>100-3004RD</v>
      </c>
      <c r="AM2596" s="34" t="str">
        <f t="shared" si="204"/>
        <v>New Vehicle</v>
      </c>
      <c r="AN2596" s="34" t="str">
        <f t="shared" si="205"/>
        <v>New VehicleOther Income per NV unit</v>
      </c>
      <c r="AO2596" s="35"/>
      <c r="AP2596" s="35"/>
      <c r="AQ2596" s="35"/>
    </row>
    <row r="2597" spans="1:43" x14ac:dyDescent="0.25">
      <c r="A2597" s="27" t="s">
        <v>103</v>
      </c>
      <c r="B2597" s="27" t="s">
        <v>104</v>
      </c>
      <c r="C2597" s="27" t="s">
        <v>657</v>
      </c>
      <c r="D2597" s="27" t="s">
        <v>823</v>
      </c>
      <c r="E2597" s="27" t="s">
        <v>660</v>
      </c>
      <c r="F2597" s="27" t="s">
        <v>112</v>
      </c>
      <c r="G2597" s="27" t="s">
        <v>113</v>
      </c>
      <c r="H2597" s="34" t="s">
        <v>789</v>
      </c>
      <c r="I2597" s="34" t="s">
        <v>819</v>
      </c>
      <c r="J2597" s="34" t="str">
        <f t="shared" si="201"/>
        <v>New VehicleOther Income per NV unit</v>
      </c>
      <c r="K2597" s="34" t="str">
        <f t="shared" si="202"/>
        <v>200New Vehicle Other Income - Toyota</v>
      </c>
      <c r="L2597" s="28">
        <f>+SUMIF('TB 4-24'!M:M,$AL2597,'TB 4-24'!G:G)</f>
        <v>0</v>
      </c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>
        <f>+SUMIF('Input Sheet'!$S:$S,$AL2597,'Input Sheet'!C:C)</f>
        <v>0</v>
      </c>
      <c r="Z2597" s="28">
        <f>+SUMIF('Input Sheet'!$S:$S,$AL2597,'Input Sheet'!D:D)</f>
        <v>0</v>
      </c>
      <c r="AA2597" s="28">
        <f>+SUMIF('Input Sheet'!$S:$S,$AL2597,'Input Sheet'!E:E)</f>
        <v>0</v>
      </c>
      <c r="AB2597" s="28">
        <f>+SUMIF('Input Sheet'!$S:$S,$AL2597,'Input Sheet'!F:F)</f>
        <v>0</v>
      </c>
      <c r="AC2597" s="28">
        <f>+SUMIF('Input Sheet'!$S:$S,$AL2597,'Input Sheet'!G:G)</f>
        <v>0</v>
      </c>
      <c r="AD2597" s="28">
        <f>+SUMIF('Input Sheet'!$S:$S,$AL2597,'Input Sheet'!H:H)</f>
        <v>0</v>
      </c>
      <c r="AE2597" s="28">
        <f>+SUMIF('Input Sheet'!$S:$S,$AL2597,'Input Sheet'!I:I)</f>
        <v>0</v>
      </c>
      <c r="AF2597" s="28">
        <f>+SUMIF('Input Sheet'!$S:$S,$AL2597,'Input Sheet'!J:J)</f>
        <v>0</v>
      </c>
      <c r="AG2597" s="28">
        <f>+SUMIF('Input Sheet'!$S:$S,$AL2597,'Input Sheet'!K:K)</f>
        <v>0</v>
      </c>
      <c r="AH2597" s="28">
        <f>+SUMIF('Input Sheet'!$S:$S,$AL2597,'Input Sheet'!L:L)</f>
        <v>0</v>
      </c>
      <c r="AI2597" s="28">
        <f>+SUMIF('Input Sheet'!$S:$S,$AL2597,'Input Sheet'!M:M)</f>
        <v>0</v>
      </c>
      <c r="AJ2597" s="28">
        <f>+SUMIF('Input Sheet'!$S:$S,$AL2597,'Input Sheet'!N:N)</f>
        <v>0</v>
      </c>
      <c r="AK2597" s="28"/>
      <c r="AL2597" s="27" t="str">
        <f t="shared" si="203"/>
        <v>200-3006R</v>
      </c>
      <c r="AM2597" s="34" t="str">
        <f t="shared" si="204"/>
        <v>New Vehicle</v>
      </c>
      <c r="AN2597" s="34" t="str">
        <f t="shared" si="205"/>
        <v>New VehicleOther Income per NV unit</v>
      </c>
      <c r="AO2597" s="35"/>
      <c r="AP2597" s="35"/>
      <c r="AQ2597" s="35"/>
    </row>
    <row r="2598" spans="1:43" x14ac:dyDescent="0.25">
      <c r="A2598" s="27" t="s">
        <v>103</v>
      </c>
      <c r="B2598" s="27" t="s">
        <v>104</v>
      </c>
      <c r="C2598" s="27" t="s">
        <v>663</v>
      </c>
      <c r="D2598" s="27" t="s">
        <v>823</v>
      </c>
      <c r="E2598" s="27" t="s">
        <v>664</v>
      </c>
      <c r="F2598" s="27" t="s">
        <v>112</v>
      </c>
      <c r="G2598" s="27" t="s">
        <v>113</v>
      </c>
      <c r="H2598" s="34" t="s">
        <v>789</v>
      </c>
      <c r="I2598" s="34" t="s">
        <v>819</v>
      </c>
      <c r="J2598" s="34" t="str">
        <f t="shared" si="201"/>
        <v>New VehicleOther Income per NV unit</v>
      </c>
      <c r="K2598" s="34" t="str">
        <f t="shared" si="202"/>
        <v>400New Vehicle Other Income - Toyota</v>
      </c>
      <c r="L2598" s="28">
        <f>+SUMIF('TB 4-24'!M:M,$AL2598,'TB 4-24'!G:G)</f>
        <v>0</v>
      </c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>
        <f>+SUMIF('Input Sheet'!$S:$S,$AL2598,'Input Sheet'!C:C)</f>
        <v>0</v>
      </c>
      <c r="Z2598" s="28">
        <f>+SUMIF('Input Sheet'!$S:$S,$AL2598,'Input Sheet'!D:D)</f>
        <v>0</v>
      </c>
      <c r="AA2598" s="28">
        <f>+SUMIF('Input Sheet'!$S:$S,$AL2598,'Input Sheet'!E:E)</f>
        <v>0</v>
      </c>
      <c r="AB2598" s="28">
        <f>+SUMIF('Input Sheet'!$S:$S,$AL2598,'Input Sheet'!F:F)</f>
        <v>0</v>
      </c>
      <c r="AC2598" s="28">
        <f>+SUMIF('Input Sheet'!$S:$S,$AL2598,'Input Sheet'!G:G)</f>
        <v>0</v>
      </c>
      <c r="AD2598" s="28">
        <f>+SUMIF('Input Sheet'!$S:$S,$AL2598,'Input Sheet'!H:H)</f>
        <v>0</v>
      </c>
      <c r="AE2598" s="28">
        <f>+SUMIF('Input Sheet'!$S:$S,$AL2598,'Input Sheet'!I:I)</f>
        <v>0</v>
      </c>
      <c r="AF2598" s="28">
        <f>+SUMIF('Input Sheet'!$S:$S,$AL2598,'Input Sheet'!J:J)</f>
        <v>0</v>
      </c>
      <c r="AG2598" s="28">
        <f>+SUMIF('Input Sheet'!$S:$S,$AL2598,'Input Sheet'!K:K)</f>
        <v>0</v>
      </c>
      <c r="AH2598" s="28">
        <f>+SUMIF('Input Sheet'!$S:$S,$AL2598,'Input Sheet'!L:L)</f>
        <v>0</v>
      </c>
      <c r="AI2598" s="28">
        <f>+SUMIF('Input Sheet'!$S:$S,$AL2598,'Input Sheet'!M:M)</f>
        <v>0</v>
      </c>
      <c r="AJ2598" s="28">
        <f>+SUMIF('Input Sheet'!$S:$S,$AL2598,'Input Sheet'!N:N)</f>
        <v>0</v>
      </c>
      <c r="AK2598" s="28"/>
      <c r="AL2598" s="27" t="str">
        <f t="shared" si="203"/>
        <v>400-3006R</v>
      </c>
      <c r="AM2598" s="34" t="str">
        <f t="shared" si="204"/>
        <v>New Vehicle</v>
      </c>
      <c r="AN2598" s="34" t="str">
        <f t="shared" si="205"/>
        <v>New VehicleOther Income per NV unit</v>
      </c>
      <c r="AO2598" s="35"/>
      <c r="AP2598" s="35"/>
      <c r="AQ2598" s="35"/>
    </row>
    <row r="2599" spans="1:43" x14ac:dyDescent="0.25">
      <c r="A2599" s="27" t="s">
        <v>103</v>
      </c>
      <c r="B2599" s="27" t="s">
        <v>104</v>
      </c>
      <c r="C2599" s="27" t="s">
        <v>671</v>
      </c>
      <c r="D2599" s="27" t="s">
        <v>823</v>
      </c>
      <c r="E2599" s="27" t="s">
        <v>672</v>
      </c>
      <c r="F2599" s="27" t="s">
        <v>112</v>
      </c>
      <c r="G2599" s="27" t="s">
        <v>113</v>
      </c>
      <c r="H2599" s="34" t="s">
        <v>789</v>
      </c>
      <c r="I2599" s="34" t="s">
        <v>819</v>
      </c>
      <c r="J2599" s="34" t="str">
        <f t="shared" si="201"/>
        <v>New VehicleOther Income per NV unit</v>
      </c>
      <c r="K2599" s="34" t="str">
        <f t="shared" si="202"/>
        <v>300New Vehicle Other Income - Toyota</v>
      </c>
      <c r="L2599" s="28">
        <f>+SUMIF('TB 4-24'!M:M,$AL2599,'TB 4-24'!G:G)</f>
        <v>0</v>
      </c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>
        <f>+SUMIF('Input Sheet'!$S:$S,$AL2599,'Input Sheet'!C:C)</f>
        <v>0</v>
      </c>
      <c r="Z2599" s="28">
        <f>+SUMIF('Input Sheet'!$S:$S,$AL2599,'Input Sheet'!D:D)</f>
        <v>0</v>
      </c>
      <c r="AA2599" s="28">
        <f>+SUMIF('Input Sheet'!$S:$S,$AL2599,'Input Sheet'!E:E)</f>
        <v>0</v>
      </c>
      <c r="AB2599" s="28">
        <f>+SUMIF('Input Sheet'!$S:$S,$AL2599,'Input Sheet'!F:F)</f>
        <v>0</v>
      </c>
      <c r="AC2599" s="28">
        <f>+SUMIF('Input Sheet'!$S:$S,$AL2599,'Input Sheet'!G:G)</f>
        <v>0</v>
      </c>
      <c r="AD2599" s="28">
        <f>+SUMIF('Input Sheet'!$S:$S,$AL2599,'Input Sheet'!H:H)</f>
        <v>0</v>
      </c>
      <c r="AE2599" s="28">
        <f>+SUMIF('Input Sheet'!$S:$S,$AL2599,'Input Sheet'!I:I)</f>
        <v>0</v>
      </c>
      <c r="AF2599" s="28">
        <f>+SUMIF('Input Sheet'!$S:$S,$AL2599,'Input Sheet'!J:J)</f>
        <v>0</v>
      </c>
      <c r="AG2599" s="28">
        <f>+SUMIF('Input Sheet'!$S:$S,$AL2599,'Input Sheet'!K:K)</f>
        <v>0</v>
      </c>
      <c r="AH2599" s="28">
        <f>+SUMIF('Input Sheet'!$S:$S,$AL2599,'Input Sheet'!L:L)</f>
        <v>0</v>
      </c>
      <c r="AI2599" s="28">
        <f>+SUMIF('Input Sheet'!$S:$S,$AL2599,'Input Sheet'!M:M)</f>
        <v>0</v>
      </c>
      <c r="AJ2599" s="28">
        <f>+SUMIF('Input Sheet'!$S:$S,$AL2599,'Input Sheet'!N:N)</f>
        <v>0</v>
      </c>
      <c r="AK2599" s="28"/>
      <c r="AL2599" s="27" t="str">
        <f t="shared" si="203"/>
        <v>300-3006R</v>
      </c>
      <c r="AM2599" s="34" t="str">
        <f t="shared" si="204"/>
        <v>New Vehicle</v>
      </c>
      <c r="AN2599" s="34" t="str">
        <f t="shared" si="205"/>
        <v>New VehicleOther Income per NV unit</v>
      </c>
      <c r="AO2599" s="35"/>
      <c r="AP2599" s="35"/>
      <c r="AQ2599" s="35"/>
    </row>
    <row r="2600" spans="1:43" x14ac:dyDescent="0.25">
      <c r="A2600" s="27" t="s">
        <v>103</v>
      </c>
      <c r="B2600" s="27" t="s">
        <v>104</v>
      </c>
      <c r="C2600" s="27" t="s">
        <v>104</v>
      </c>
      <c r="D2600" s="27" t="s">
        <v>823</v>
      </c>
      <c r="E2600" s="27" t="s">
        <v>677</v>
      </c>
      <c r="F2600" s="27" t="s">
        <v>112</v>
      </c>
      <c r="G2600" s="27" t="s">
        <v>113</v>
      </c>
      <c r="H2600" s="34" t="s">
        <v>789</v>
      </c>
      <c r="I2600" s="34" t="s">
        <v>819</v>
      </c>
      <c r="J2600" s="34" t="str">
        <f t="shared" si="201"/>
        <v>New VehicleOther Income per NV unit</v>
      </c>
      <c r="K2600" s="34" t="str">
        <f t="shared" si="202"/>
        <v>100New Vehicle Other Income - Toyota</v>
      </c>
      <c r="L2600" s="28">
        <f>+SUMIF('TB 4-24'!M:M,$AL2600,'TB 4-24'!G:G)</f>
        <v>0</v>
      </c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>
        <f>+SUMIF('Input Sheet'!$S:$S,$AL2600,'Input Sheet'!C:C)</f>
        <v>0</v>
      </c>
      <c r="Z2600" s="28">
        <f>+SUMIF('Input Sheet'!$S:$S,$AL2600,'Input Sheet'!D:D)</f>
        <v>0</v>
      </c>
      <c r="AA2600" s="28">
        <f>+SUMIF('Input Sheet'!$S:$S,$AL2600,'Input Sheet'!E:E)</f>
        <v>0</v>
      </c>
      <c r="AB2600" s="28">
        <f>+SUMIF('Input Sheet'!$S:$S,$AL2600,'Input Sheet'!F:F)</f>
        <v>0</v>
      </c>
      <c r="AC2600" s="28">
        <f>+SUMIF('Input Sheet'!$S:$S,$AL2600,'Input Sheet'!G:G)</f>
        <v>0</v>
      </c>
      <c r="AD2600" s="28">
        <f>+SUMIF('Input Sheet'!$S:$S,$AL2600,'Input Sheet'!H:H)</f>
        <v>0</v>
      </c>
      <c r="AE2600" s="28">
        <f>+SUMIF('Input Sheet'!$S:$S,$AL2600,'Input Sheet'!I:I)</f>
        <v>0</v>
      </c>
      <c r="AF2600" s="28">
        <f>+SUMIF('Input Sheet'!$S:$S,$AL2600,'Input Sheet'!J:J)</f>
        <v>0</v>
      </c>
      <c r="AG2600" s="28">
        <f>+SUMIF('Input Sheet'!$S:$S,$AL2600,'Input Sheet'!K:K)</f>
        <v>0</v>
      </c>
      <c r="AH2600" s="28">
        <f>+SUMIF('Input Sheet'!$S:$S,$AL2600,'Input Sheet'!L:L)</f>
        <v>0</v>
      </c>
      <c r="AI2600" s="28">
        <f>+SUMIF('Input Sheet'!$S:$S,$AL2600,'Input Sheet'!M:M)</f>
        <v>0</v>
      </c>
      <c r="AJ2600" s="28">
        <f>+SUMIF('Input Sheet'!$S:$S,$AL2600,'Input Sheet'!N:N)</f>
        <v>0</v>
      </c>
      <c r="AK2600" s="28"/>
      <c r="AL2600" s="27" t="str">
        <f t="shared" si="203"/>
        <v>100-3006R</v>
      </c>
      <c r="AM2600" s="34" t="str">
        <f t="shared" si="204"/>
        <v>New Vehicle</v>
      </c>
      <c r="AN2600" s="34" t="str">
        <f t="shared" si="205"/>
        <v>New VehicleOther Income per NV unit</v>
      </c>
      <c r="AO2600" s="35"/>
      <c r="AP2600" s="35"/>
      <c r="AQ2600" s="35"/>
    </row>
    <row r="2601" spans="1:43" x14ac:dyDescent="0.25">
      <c r="A2601" s="27" t="s">
        <v>103</v>
      </c>
      <c r="B2601" s="27" t="s">
        <v>104</v>
      </c>
      <c r="C2601" s="27" t="s">
        <v>657</v>
      </c>
      <c r="D2601" s="27" t="s">
        <v>824</v>
      </c>
      <c r="E2601" s="27" t="s">
        <v>660</v>
      </c>
      <c r="F2601" s="27" t="s">
        <v>112</v>
      </c>
      <c r="G2601" s="27" t="s">
        <v>113</v>
      </c>
      <c r="H2601" s="34" t="s">
        <v>789</v>
      </c>
      <c r="I2601" s="34" t="s">
        <v>819</v>
      </c>
      <c r="J2601" s="34" t="str">
        <f t="shared" si="201"/>
        <v>New VehicleOther Income per NV unit</v>
      </c>
      <c r="K2601" s="34" t="str">
        <f t="shared" si="202"/>
        <v>200New Vehicle Other Income - Toyota</v>
      </c>
      <c r="L2601" s="28">
        <f>+SUMIF('TB 4-24'!M:M,$AL2601,'TB 4-24'!G:G)</f>
        <v>0</v>
      </c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>
        <f>+SUMIF('Input Sheet'!$S:$S,$AL2601,'Input Sheet'!C:C)</f>
        <v>0</v>
      </c>
      <c r="Z2601" s="28">
        <f>+SUMIF('Input Sheet'!$S:$S,$AL2601,'Input Sheet'!D:D)</f>
        <v>0</v>
      </c>
      <c r="AA2601" s="28">
        <f>+SUMIF('Input Sheet'!$S:$S,$AL2601,'Input Sheet'!E:E)</f>
        <v>0</v>
      </c>
      <c r="AB2601" s="28">
        <f>+SUMIF('Input Sheet'!$S:$S,$AL2601,'Input Sheet'!F:F)</f>
        <v>0</v>
      </c>
      <c r="AC2601" s="28">
        <f>+SUMIF('Input Sheet'!$S:$S,$AL2601,'Input Sheet'!G:G)</f>
        <v>0</v>
      </c>
      <c r="AD2601" s="28">
        <f>+SUMIF('Input Sheet'!$S:$S,$AL2601,'Input Sheet'!H:H)</f>
        <v>0</v>
      </c>
      <c r="AE2601" s="28">
        <f>+SUMIF('Input Sheet'!$S:$S,$AL2601,'Input Sheet'!I:I)</f>
        <v>0</v>
      </c>
      <c r="AF2601" s="28">
        <f>+SUMIF('Input Sheet'!$S:$S,$AL2601,'Input Sheet'!J:J)</f>
        <v>0</v>
      </c>
      <c r="AG2601" s="28">
        <f>+SUMIF('Input Sheet'!$S:$S,$AL2601,'Input Sheet'!K:K)</f>
        <v>0</v>
      </c>
      <c r="AH2601" s="28">
        <f>+SUMIF('Input Sheet'!$S:$S,$AL2601,'Input Sheet'!L:L)</f>
        <v>0</v>
      </c>
      <c r="AI2601" s="28">
        <f>+SUMIF('Input Sheet'!$S:$S,$AL2601,'Input Sheet'!M:M)</f>
        <v>0</v>
      </c>
      <c r="AJ2601" s="28">
        <f>+SUMIF('Input Sheet'!$S:$S,$AL2601,'Input Sheet'!N:N)</f>
        <v>0</v>
      </c>
      <c r="AK2601" s="28"/>
      <c r="AL2601" s="27" t="str">
        <f t="shared" si="203"/>
        <v>200-3006RD</v>
      </c>
      <c r="AM2601" s="34" t="str">
        <f t="shared" si="204"/>
        <v>New Vehicle</v>
      </c>
      <c r="AN2601" s="34" t="str">
        <f t="shared" si="205"/>
        <v>New VehicleOther Income per NV unit</v>
      </c>
      <c r="AO2601" s="35"/>
      <c r="AP2601" s="35"/>
      <c r="AQ2601" s="35"/>
    </row>
    <row r="2602" spans="1:43" x14ac:dyDescent="0.25">
      <c r="A2602" s="27" t="s">
        <v>103</v>
      </c>
      <c r="B2602" s="27" t="s">
        <v>104</v>
      </c>
      <c r="C2602" s="27" t="s">
        <v>663</v>
      </c>
      <c r="D2602" s="27" t="s">
        <v>824</v>
      </c>
      <c r="E2602" s="27" t="s">
        <v>664</v>
      </c>
      <c r="F2602" s="27" t="s">
        <v>112</v>
      </c>
      <c r="G2602" s="27" t="s">
        <v>113</v>
      </c>
      <c r="H2602" s="34" t="s">
        <v>789</v>
      </c>
      <c r="I2602" s="34" t="s">
        <v>819</v>
      </c>
      <c r="J2602" s="34" t="str">
        <f t="shared" si="201"/>
        <v>New VehicleOther Income per NV unit</v>
      </c>
      <c r="K2602" s="34" t="str">
        <f t="shared" si="202"/>
        <v>400New Vehicle Other Income - Toyota</v>
      </c>
      <c r="L2602" s="28">
        <f>+SUMIF('TB 4-24'!M:M,$AL2602,'TB 4-24'!G:G)</f>
        <v>0</v>
      </c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>
        <f>+SUMIF('Input Sheet'!$S:$S,$AL2602,'Input Sheet'!C:C)</f>
        <v>0</v>
      </c>
      <c r="Z2602" s="28">
        <f>+SUMIF('Input Sheet'!$S:$S,$AL2602,'Input Sheet'!D:D)</f>
        <v>0</v>
      </c>
      <c r="AA2602" s="28">
        <f>+SUMIF('Input Sheet'!$S:$S,$AL2602,'Input Sheet'!E:E)</f>
        <v>0</v>
      </c>
      <c r="AB2602" s="28">
        <f>+SUMIF('Input Sheet'!$S:$S,$AL2602,'Input Sheet'!F:F)</f>
        <v>0</v>
      </c>
      <c r="AC2602" s="28">
        <f>+SUMIF('Input Sheet'!$S:$S,$AL2602,'Input Sheet'!G:G)</f>
        <v>0</v>
      </c>
      <c r="AD2602" s="28">
        <f>+SUMIF('Input Sheet'!$S:$S,$AL2602,'Input Sheet'!H:H)</f>
        <v>0</v>
      </c>
      <c r="AE2602" s="28">
        <f>+SUMIF('Input Sheet'!$S:$S,$AL2602,'Input Sheet'!I:I)</f>
        <v>0</v>
      </c>
      <c r="AF2602" s="28">
        <f>+SUMIF('Input Sheet'!$S:$S,$AL2602,'Input Sheet'!J:J)</f>
        <v>0</v>
      </c>
      <c r="AG2602" s="28">
        <f>+SUMIF('Input Sheet'!$S:$S,$AL2602,'Input Sheet'!K:K)</f>
        <v>0</v>
      </c>
      <c r="AH2602" s="28">
        <f>+SUMIF('Input Sheet'!$S:$S,$AL2602,'Input Sheet'!L:L)</f>
        <v>0</v>
      </c>
      <c r="AI2602" s="28">
        <f>+SUMIF('Input Sheet'!$S:$S,$AL2602,'Input Sheet'!M:M)</f>
        <v>0</v>
      </c>
      <c r="AJ2602" s="28">
        <f>+SUMIF('Input Sheet'!$S:$S,$AL2602,'Input Sheet'!N:N)</f>
        <v>0</v>
      </c>
      <c r="AK2602" s="28"/>
      <c r="AL2602" s="27" t="str">
        <f t="shared" si="203"/>
        <v>400-3006RD</v>
      </c>
      <c r="AM2602" s="34" t="str">
        <f t="shared" si="204"/>
        <v>New Vehicle</v>
      </c>
      <c r="AN2602" s="34" t="str">
        <f t="shared" si="205"/>
        <v>New VehicleOther Income per NV unit</v>
      </c>
      <c r="AO2602" s="35"/>
      <c r="AP2602" s="35"/>
      <c r="AQ2602" s="35"/>
    </row>
    <row r="2603" spans="1:43" x14ac:dyDescent="0.25">
      <c r="A2603" s="27" t="s">
        <v>103</v>
      </c>
      <c r="B2603" s="27" t="s">
        <v>104</v>
      </c>
      <c r="C2603" s="27" t="s">
        <v>671</v>
      </c>
      <c r="D2603" s="27" t="s">
        <v>824</v>
      </c>
      <c r="E2603" s="27" t="s">
        <v>672</v>
      </c>
      <c r="F2603" s="27" t="s">
        <v>112</v>
      </c>
      <c r="G2603" s="27" t="s">
        <v>113</v>
      </c>
      <c r="H2603" s="34" t="s">
        <v>789</v>
      </c>
      <c r="I2603" s="34" t="s">
        <v>819</v>
      </c>
      <c r="J2603" s="34" t="str">
        <f t="shared" si="201"/>
        <v>New VehicleOther Income per NV unit</v>
      </c>
      <c r="K2603" s="34" t="str">
        <f t="shared" si="202"/>
        <v>300New Vehicle Other Income - Toyota</v>
      </c>
      <c r="L2603" s="28">
        <f>+SUMIF('TB 4-24'!M:M,$AL2603,'TB 4-24'!G:G)</f>
        <v>0</v>
      </c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>
        <f>+SUMIF('Input Sheet'!$S:$S,$AL2603,'Input Sheet'!C:C)</f>
        <v>0</v>
      </c>
      <c r="Z2603" s="28">
        <f>+SUMIF('Input Sheet'!$S:$S,$AL2603,'Input Sheet'!D:D)</f>
        <v>0</v>
      </c>
      <c r="AA2603" s="28">
        <f>+SUMIF('Input Sheet'!$S:$S,$AL2603,'Input Sheet'!E:E)</f>
        <v>0</v>
      </c>
      <c r="AB2603" s="28">
        <f>+SUMIF('Input Sheet'!$S:$S,$AL2603,'Input Sheet'!F:F)</f>
        <v>0</v>
      </c>
      <c r="AC2603" s="28">
        <f>+SUMIF('Input Sheet'!$S:$S,$AL2603,'Input Sheet'!G:G)</f>
        <v>0</v>
      </c>
      <c r="AD2603" s="28">
        <f>+SUMIF('Input Sheet'!$S:$S,$AL2603,'Input Sheet'!H:H)</f>
        <v>0</v>
      </c>
      <c r="AE2603" s="28">
        <f>+SUMIF('Input Sheet'!$S:$S,$AL2603,'Input Sheet'!I:I)</f>
        <v>0</v>
      </c>
      <c r="AF2603" s="28">
        <f>+SUMIF('Input Sheet'!$S:$S,$AL2603,'Input Sheet'!J:J)</f>
        <v>0</v>
      </c>
      <c r="AG2603" s="28">
        <f>+SUMIF('Input Sheet'!$S:$S,$AL2603,'Input Sheet'!K:K)</f>
        <v>0</v>
      </c>
      <c r="AH2603" s="28">
        <f>+SUMIF('Input Sheet'!$S:$S,$AL2603,'Input Sheet'!L:L)</f>
        <v>0</v>
      </c>
      <c r="AI2603" s="28">
        <f>+SUMIF('Input Sheet'!$S:$S,$AL2603,'Input Sheet'!M:M)</f>
        <v>0</v>
      </c>
      <c r="AJ2603" s="28">
        <f>+SUMIF('Input Sheet'!$S:$S,$AL2603,'Input Sheet'!N:N)</f>
        <v>0</v>
      </c>
      <c r="AK2603" s="28"/>
      <c r="AL2603" s="27" t="str">
        <f t="shared" si="203"/>
        <v>300-3006RD</v>
      </c>
      <c r="AM2603" s="34" t="str">
        <f t="shared" si="204"/>
        <v>New Vehicle</v>
      </c>
      <c r="AN2603" s="34" t="str">
        <f t="shared" si="205"/>
        <v>New VehicleOther Income per NV unit</v>
      </c>
      <c r="AO2603" s="35"/>
      <c r="AP2603" s="35"/>
      <c r="AQ2603" s="35"/>
    </row>
    <row r="2604" spans="1:43" x14ac:dyDescent="0.25">
      <c r="A2604" s="27" t="s">
        <v>103</v>
      </c>
      <c r="B2604" s="27" t="s">
        <v>104</v>
      </c>
      <c r="C2604" s="27" t="s">
        <v>104</v>
      </c>
      <c r="D2604" s="27" t="s">
        <v>824</v>
      </c>
      <c r="E2604" s="27" t="s">
        <v>677</v>
      </c>
      <c r="F2604" s="27" t="s">
        <v>112</v>
      </c>
      <c r="G2604" s="27" t="s">
        <v>113</v>
      </c>
      <c r="H2604" s="34" t="s">
        <v>789</v>
      </c>
      <c r="I2604" s="34" t="s">
        <v>819</v>
      </c>
      <c r="J2604" s="34" t="str">
        <f t="shared" si="201"/>
        <v>New VehicleOther Income per NV unit</v>
      </c>
      <c r="K2604" s="34" t="str">
        <f t="shared" si="202"/>
        <v>100New Vehicle Other Income - Toyota</v>
      </c>
      <c r="L2604" s="28">
        <f>+SUMIF('TB 4-24'!M:M,$AL2604,'TB 4-24'!G:G)</f>
        <v>0</v>
      </c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>
        <f>+SUMIF('Input Sheet'!$S:$S,$AL2604,'Input Sheet'!C:C)</f>
        <v>0</v>
      </c>
      <c r="Z2604" s="28">
        <f>+SUMIF('Input Sheet'!$S:$S,$AL2604,'Input Sheet'!D:D)</f>
        <v>0</v>
      </c>
      <c r="AA2604" s="28">
        <f>+SUMIF('Input Sheet'!$S:$S,$AL2604,'Input Sheet'!E:E)</f>
        <v>0</v>
      </c>
      <c r="AB2604" s="28">
        <f>+SUMIF('Input Sheet'!$S:$S,$AL2604,'Input Sheet'!F:F)</f>
        <v>0</v>
      </c>
      <c r="AC2604" s="28">
        <f>+SUMIF('Input Sheet'!$S:$S,$AL2604,'Input Sheet'!G:G)</f>
        <v>0</v>
      </c>
      <c r="AD2604" s="28">
        <f>+SUMIF('Input Sheet'!$S:$S,$AL2604,'Input Sheet'!H:H)</f>
        <v>0</v>
      </c>
      <c r="AE2604" s="28">
        <f>+SUMIF('Input Sheet'!$S:$S,$AL2604,'Input Sheet'!I:I)</f>
        <v>0</v>
      </c>
      <c r="AF2604" s="28">
        <f>+SUMIF('Input Sheet'!$S:$S,$AL2604,'Input Sheet'!J:J)</f>
        <v>0</v>
      </c>
      <c r="AG2604" s="28">
        <f>+SUMIF('Input Sheet'!$S:$S,$AL2604,'Input Sheet'!K:K)</f>
        <v>0</v>
      </c>
      <c r="AH2604" s="28">
        <f>+SUMIF('Input Sheet'!$S:$S,$AL2604,'Input Sheet'!L:L)</f>
        <v>0</v>
      </c>
      <c r="AI2604" s="28">
        <f>+SUMIF('Input Sheet'!$S:$S,$AL2604,'Input Sheet'!M:M)</f>
        <v>0</v>
      </c>
      <c r="AJ2604" s="28">
        <f>+SUMIF('Input Sheet'!$S:$S,$AL2604,'Input Sheet'!N:N)</f>
        <v>0</v>
      </c>
      <c r="AK2604" s="28"/>
      <c r="AL2604" s="27" t="str">
        <f t="shared" si="203"/>
        <v>100-3006RD</v>
      </c>
      <c r="AM2604" s="34" t="str">
        <f t="shared" si="204"/>
        <v>New Vehicle</v>
      </c>
      <c r="AN2604" s="34" t="str">
        <f t="shared" si="205"/>
        <v>New VehicleOther Income per NV unit</v>
      </c>
      <c r="AO2604" s="35"/>
      <c r="AP2604" s="35"/>
      <c r="AQ2604" s="35"/>
    </row>
    <row r="2605" spans="1:43" x14ac:dyDescent="0.25">
      <c r="A2605" s="27" t="s">
        <v>103</v>
      </c>
      <c r="B2605" s="27" t="s">
        <v>104</v>
      </c>
      <c r="C2605" s="27" t="s">
        <v>657</v>
      </c>
      <c r="D2605" s="27" t="s">
        <v>825</v>
      </c>
      <c r="E2605" s="27" t="s">
        <v>660</v>
      </c>
      <c r="F2605" s="27" t="s">
        <v>112</v>
      </c>
      <c r="G2605" s="27" t="s">
        <v>113</v>
      </c>
      <c r="H2605" s="34" t="s">
        <v>789</v>
      </c>
      <c r="I2605" s="34" t="s">
        <v>819</v>
      </c>
      <c r="J2605" s="34" t="str">
        <f t="shared" si="201"/>
        <v>New VehicleOther Income per NV unit</v>
      </c>
      <c r="K2605" s="34" t="str">
        <f t="shared" si="202"/>
        <v>200New Vehicle Other Income - Toyota</v>
      </c>
      <c r="L2605" s="28">
        <f>+SUMIF('TB 4-24'!M:M,$AL2605,'TB 4-24'!G:G)</f>
        <v>0</v>
      </c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>
        <f>+SUMIF('Input Sheet'!$S:$S,$AL2605,'Input Sheet'!C:C)</f>
        <v>0</v>
      </c>
      <c r="Z2605" s="28">
        <f>+SUMIF('Input Sheet'!$S:$S,$AL2605,'Input Sheet'!D:D)</f>
        <v>0</v>
      </c>
      <c r="AA2605" s="28">
        <f>+SUMIF('Input Sheet'!$S:$S,$AL2605,'Input Sheet'!E:E)</f>
        <v>0</v>
      </c>
      <c r="AB2605" s="28">
        <f>+SUMIF('Input Sheet'!$S:$S,$AL2605,'Input Sheet'!F:F)</f>
        <v>0</v>
      </c>
      <c r="AC2605" s="28">
        <f>+SUMIF('Input Sheet'!$S:$S,$AL2605,'Input Sheet'!G:G)</f>
        <v>0</v>
      </c>
      <c r="AD2605" s="28">
        <f>+SUMIF('Input Sheet'!$S:$S,$AL2605,'Input Sheet'!H:H)</f>
        <v>0</v>
      </c>
      <c r="AE2605" s="28">
        <f>+SUMIF('Input Sheet'!$S:$S,$AL2605,'Input Sheet'!I:I)</f>
        <v>0</v>
      </c>
      <c r="AF2605" s="28">
        <f>+SUMIF('Input Sheet'!$S:$S,$AL2605,'Input Sheet'!J:J)</f>
        <v>0</v>
      </c>
      <c r="AG2605" s="28">
        <f>+SUMIF('Input Sheet'!$S:$S,$AL2605,'Input Sheet'!K:K)</f>
        <v>0</v>
      </c>
      <c r="AH2605" s="28">
        <f>+SUMIF('Input Sheet'!$S:$S,$AL2605,'Input Sheet'!L:L)</f>
        <v>0</v>
      </c>
      <c r="AI2605" s="28">
        <f>+SUMIF('Input Sheet'!$S:$S,$AL2605,'Input Sheet'!M:M)</f>
        <v>0</v>
      </c>
      <c r="AJ2605" s="28">
        <f>+SUMIF('Input Sheet'!$S:$S,$AL2605,'Input Sheet'!N:N)</f>
        <v>0</v>
      </c>
      <c r="AK2605" s="28"/>
      <c r="AL2605" s="27" t="str">
        <f t="shared" si="203"/>
        <v>200-3007R</v>
      </c>
      <c r="AM2605" s="34" t="str">
        <f t="shared" si="204"/>
        <v>New Vehicle</v>
      </c>
      <c r="AN2605" s="34" t="str">
        <f t="shared" si="205"/>
        <v>New VehicleOther Income per NV unit</v>
      </c>
      <c r="AO2605" s="35"/>
      <c r="AP2605" s="35"/>
      <c r="AQ2605" s="35"/>
    </row>
    <row r="2606" spans="1:43" x14ac:dyDescent="0.25">
      <c r="A2606" s="27" t="s">
        <v>103</v>
      </c>
      <c r="B2606" s="27" t="s">
        <v>104</v>
      </c>
      <c r="C2606" s="27" t="s">
        <v>663</v>
      </c>
      <c r="D2606" s="27" t="s">
        <v>825</v>
      </c>
      <c r="E2606" s="27" t="s">
        <v>664</v>
      </c>
      <c r="F2606" s="27" t="s">
        <v>112</v>
      </c>
      <c r="G2606" s="27" t="s">
        <v>113</v>
      </c>
      <c r="H2606" s="34" t="s">
        <v>789</v>
      </c>
      <c r="I2606" s="34" t="s">
        <v>819</v>
      </c>
      <c r="J2606" s="34" t="str">
        <f t="shared" si="201"/>
        <v>New VehicleOther Income per NV unit</v>
      </c>
      <c r="K2606" s="34" t="str">
        <f t="shared" si="202"/>
        <v>400New Vehicle Other Income - Toyota</v>
      </c>
      <c r="L2606" s="28">
        <f>+SUMIF('TB 4-24'!M:M,$AL2606,'TB 4-24'!G:G)</f>
        <v>0</v>
      </c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>
        <f>+SUMIF('Input Sheet'!$S:$S,$AL2606,'Input Sheet'!C:C)</f>
        <v>0</v>
      </c>
      <c r="Z2606" s="28">
        <f>+SUMIF('Input Sheet'!$S:$S,$AL2606,'Input Sheet'!D:D)</f>
        <v>0</v>
      </c>
      <c r="AA2606" s="28">
        <f>+SUMIF('Input Sheet'!$S:$S,$AL2606,'Input Sheet'!E:E)</f>
        <v>0</v>
      </c>
      <c r="AB2606" s="28">
        <f>+SUMIF('Input Sheet'!$S:$S,$AL2606,'Input Sheet'!F:F)</f>
        <v>0</v>
      </c>
      <c r="AC2606" s="28">
        <f>+SUMIF('Input Sheet'!$S:$S,$AL2606,'Input Sheet'!G:G)</f>
        <v>0</v>
      </c>
      <c r="AD2606" s="28">
        <f>+SUMIF('Input Sheet'!$S:$S,$AL2606,'Input Sheet'!H:H)</f>
        <v>0</v>
      </c>
      <c r="AE2606" s="28">
        <f>+SUMIF('Input Sheet'!$S:$S,$AL2606,'Input Sheet'!I:I)</f>
        <v>0</v>
      </c>
      <c r="AF2606" s="28">
        <f>+SUMIF('Input Sheet'!$S:$S,$AL2606,'Input Sheet'!J:J)</f>
        <v>0</v>
      </c>
      <c r="AG2606" s="28">
        <f>+SUMIF('Input Sheet'!$S:$S,$AL2606,'Input Sheet'!K:K)</f>
        <v>0</v>
      </c>
      <c r="AH2606" s="28">
        <f>+SUMIF('Input Sheet'!$S:$S,$AL2606,'Input Sheet'!L:L)</f>
        <v>0</v>
      </c>
      <c r="AI2606" s="28">
        <f>+SUMIF('Input Sheet'!$S:$S,$AL2606,'Input Sheet'!M:M)</f>
        <v>0</v>
      </c>
      <c r="AJ2606" s="28">
        <f>+SUMIF('Input Sheet'!$S:$S,$AL2606,'Input Sheet'!N:N)</f>
        <v>0</v>
      </c>
      <c r="AK2606" s="28"/>
      <c r="AL2606" s="27" t="str">
        <f t="shared" si="203"/>
        <v>400-3007R</v>
      </c>
      <c r="AM2606" s="34" t="str">
        <f t="shared" si="204"/>
        <v>New Vehicle</v>
      </c>
      <c r="AN2606" s="34" t="str">
        <f t="shared" si="205"/>
        <v>New VehicleOther Income per NV unit</v>
      </c>
      <c r="AO2606" s="35"/>
      <c r="AP2606" s="35"/>
      <c r="AQ2606" s="35"/>
    </row>
    <row r="2607" spans="1:43" x14ac:dyDescent="0.25">
      <c r="A2607" s="27" t="s">
        <v>103</v>
      </c>
      <c r="B2607" s="27" t="s">
        <v>104</v>
      </c>
      <c r="C2607" s="27" t="s">
        <v>671</v>
      </c>
      <c r="D2607" s="27" t="s">
        <v>825</v>
      </c>
      <c r="E2607" s="27" t="s">
        <v>672</v>
      </c>
      <c r="F2607" s="27" t="s">
        <v>112</v>
      </c>
      <c r="G2607" s="27" t="s">
        <v>113</v>
      </c>
      <c r="H2607" s="34" t="s">
        <v>789</v>
      </c>
      <c r="I2607" s="34" t="s">
        <v>819</v>
      </c>
      <c r="J2607" s="34" t="str">
        <f t="shared" si="201"/>
        <v>New VehicleOther Income per NV unit</v>
      </c>
      <c r="K2607" s="34" t="str">
        <f t="shared" si="202"/>
        <v>300New Vehicle Other Income - Toyota</v>
      </c>
      <c r="L2607" s="28">
        <f>+SUMIF('TB 4-24'!M:M,$AL2607,'TB 4-24'!G:G)</f>
        <v>0</v>
      </c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>
        <f>+SUMIF('Input Sheet'!$S:$S,$AL2607,'Input Sheet'!C:C)</f>
        <v>0</v>
      </c>
      <c r="Z2607" s="28">
        <f>+SUMIF('Input Sheet'!$S:$S,$AL2607,'Input Sheet'!D:D)</f>
        <v>0</v>
      </c>
      <c r="AA2607" s="28">
        <f>+SUMIF('Input Sheet'!$S:$S,$AL2607,'Input Sheet'!E:E)</f>
        <v>0</v>
      </c>
      <c r="AB2607" s="28">
        <f>+SUMIF('Input Sheet'!$S:$S,$AL2607,'Input Sheet'!F:F)</f>
        <v>0</v>
      </c>
      <c r="AC2607" s="28">
        <f>+SUMIF('Input Sheet'!$S:$S,$AL2607,'Input Sheet'!G:G)</f>
        <v>0</v>
      </c>
      <c r="AD2607" s="28">
        <f>+SUMIF('Input Sheet'!$S:$S,$AL2607,'Input Sheet'!H:H)</f>
        <v>0</v>
      </c>
      <c r="AE2607" s="28">
        <f>+SUMIF('Input Sheet'!$S:$S,$AL2607,'Input Sheet'!I:I)</f>
        <v>0</v>
      </c>
      <c r="AF2607" s="28">
        <f>+SUMIF('Input Sheet'!$S:$S,$AL2607,'Input Sheet'!J:J)</f>
        <v>0</v>
      </c>
      <c r="AG2607" s="28">
        <f>+SUMIF('Input Sheet'!$S:$S,$AL2607,'Input Sheet'!K:K)</f>
        <v>0</v>
      </c>
      <c r="AH2607" s="28">
        <f>+SUMIF('Input Sheet'!$S:$S,$AL2607,'Input Sheet'!L:L)</f>
        <v>0</v>
      </c>
      <c r="AI2607" s="28">
        <f>+SUMIF('Input Sheet'!$S:$S,$AL2607,'Input Sheet'!M:M)</f>
        <v>0</v>
      </c>
      <c r="AJ2607" s="28">
        <f>+SUMIF('Input Sheet'!$S:$S,$AL2607,'Input Sheet'!N:N)</f>
        <v>0</v>
      </c>
      <c r="AK2607" s="28"/>
      <c r="AL2607" s="27" t="str">
        <f t="shared" si="203"/>
        <v>300-3007R</v>
      </c>
      <c r="AM2607" s="34" t="str">
        <f t="shared" si="204"/>
        <v>New Vehicle</v>
      </c>
      <c r="AN2607" s="34" t="str">
        <f t="shared" si="205"/>
        <v>New VehicleOther Income per NV unit</v>
      </c>
      <c r="AO2607" s="35"/>
      <c r="AP2607" s="35"/>
      <c r="AQ2607" s="35"/>
    </row>
    <row r="2608" spans="1:43" x14ac:dyDescent="0.25">
      <c r="A2608" s="27" t="s">
        <v>103</v>
      </c>
      <c r="B2608" s="27" t="s">
        <v>104</v>
      </c>
      <c r="C2608" s="27" t="s">
        <v>104</v>
      </c>
      <c r="D2608" s="27" t="s">
        <v>825</v>
      </c>
      <c r="E2608" s="27" t="s">
        <v>677</v>
      </c>
      <c r="F2608" s="27" t="s">
        <v>112</v>
      </c>
      <c r="G2608" s="27" t="s">
        <v>113</v>
      </c>
      <c r="H2608" s="34" t="s">
        <v>789</v>
      </c>
      <c r="I2608" s="34" t="s">
        <v>819</v>
      </c>
      <c r="J2608" s="34" t="str">
        <f t="shared" si="201"/>
        <v>New VehicleOther Income per NV unit</v>
      </c>
      <c r="K2608" s="34" t="str">
        <f t="shared" si="202"/>
        <v>100New Vehicle Other Income - Toyota</v>
      </c>
      <c r="L2608" s="28">
        <f>+SUMIF('TB 4-24'!M:M,$AL2608,'TB 4-24'!G:G)</f>
        <v>0</v>
      </c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>
        <f>+SUMIF('Input Sheet'!$S:$S,$AL2608,'Input Sheet'!C:C)</f>
        <v>0</v>
      </c>
      <c r="Z2608" s="28">
        <f>+SUMIF('Input Sheet'!$S:$S,$AL2608,'Input Sheet'!D:D)</f>
        <v>0</v>
      </c>
      <c r="AA2608" s="28">
        <f>+SUMIF('Input Sheet'!$S:$S,$AL2608,'Input Sheet'!E:E)</f>
        <v>0</v>
      </c>
      <c r="AB2608" s="28">
        <f>+SUMIF('Input Sheet'!$S:$S,$AL2608,'Input Sheet'!F:F)</f>
        <v>0</v>
      </c>
      <c r="AC2608" s="28">
        <f>+SUMIF('Input Sheet'!$S:$S,$AL2608,'Input Sheet'!G:G)</f>
        <v>0</v>
      </c>
      <c r="AD2608" s="28">
        <f>+SUMIF('Input Sheet'!$S:$S,$AL2608,'Input Sheet'!H:H)</f>
        <v>0</v>
      </c>
      <c r="AE2608" s="28">
        <f>+SUMIF('Input Sheet'!$S:$S,$AL2608,'Input Sheet'!I:I)</f>
        <v>0</v>
      </c>
      <c r="AF2608" s="28">
        <f>+SUMIF('Input Sheet'!$S:$S,$AL2608,'Input Sheet'!J:J)</f>
        <v>0</v>
      </c>
      <c r="AG2608" s="28">
        <f>+SUMIF('Input Sheet'!$S:$S,$AL2608,'Input Sheet'!K:K)</f>
        <v>0</v>
      </c>
      <c r="AH2608" s="28">
        <f>+SUMIF('Input Sheet'!$S:$S,$AL2608,'Input Sheet'!L:L)</f>
        <v>0</v>
      </c>
      <c r="AI2608" s="28">
        <f>+SUMIF('Input Sheet'!$S:$S,$AL2608,'Input Sheet'!M:M)</f>
        <v>0</v>
      </c>
      <c r="AJ2608" s="28">
        <f>+SUMIF('Input Sheet'!$S:$S,$AL2608,'Input Sheet'!N:N)</f>
        <v>0</v>
      </c>
      <c r="AK2608" s="28"/>
      <c r="AL2608" s="27" t="str">
        <f t="shared" si="203"/>
        <v>100-3007R</v>
      </c>
      <c r="AM2608" s="34" t="str">
        <f t="shared" si="204"/>
        <v>New Vehicle</v>
      </c>
      <c r="AN2608" s="34" t="str">
        <f t="shared" si="205"/>
        <v>New VehicleOther Income per NV unit</v>
      </c>
      <c r="AO2608" s="35"/>
      <c r="AP2608" s="35"/>
      <c r="AQ2608" s="35"/>
    </row>
    <row r="2609" spans="1:43" x14ac:dyDescent="0.25">
      <c r="A2609" s="27" t="s">
        <v>103</v>
      </c>
      <c r="B2609" s="27" t="s">
        <v>104</v>
      </c>
      <c r="C2609" s="27" t="s">
        <v>657</v>
      </c>
      <c r="D2609" s="27" t="s">
        <v>826</v>
      </c>
      <c r="E2609" s="27" t="s">
        <v>660</v>
      </c>
      <c r="F2609" s="27" t="s">
        <v>112</v>
      </c>
      <c r="G2609" s="27" t="s">
        <v>113</v>
      </c>
      <c r="H2609" s="34" t="s">
        <v>789</v>
      </c>
      <c r="I2609" s="34" t="s">
        <v>819</v>
      </c>
      <c r="J2609" s="34" t="str">
        <f t="shared" si="201"/>
        <v>New VehicleOther Income per NV unit</v>
      </c>
      <c r="K2609" s="34" t="str">
        <f t="shared" si="202"/>
        <v>200New Vehicle Other Income - Toyota</v>
      </c>
      <c r="L2609" s="28">
        <f>+SUMIF('TB 4-24'!M:M,$AL2609,'TB 4-24'!G:G)</f>
        <v>0</v>
      </c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>
        <f>+SUMIF('Input Sheet'!$S:$S,$AL2609,'Input Sheet'!C:C)</f>
        <v>0</v>
      </c>
      <c r="Z2609" s="28">
        <f>+SUMIF('Input Sheet'!$S:$S,$AL2609,'Input Sheet'!D:D)</f>
        <v>0</v>
      </c>
      <c r="AA2609" s="28">
        <f>+SUMIF('Input Sheet'!$S:$S,$AL2609,'Input Sheet'!E:E)</f>
        <v>0</v>
      </c>
      <c r="AB2609" s="28">
        <f>+SUMIF('Input Sheet'!$S:$S,$AL2609,'Input Sheet'!F:F)</f>
        <v>0</v>
      </c>
      <c r="AC2609" s="28">
        <f>+SUMIF('Input Sheet'!$S:$S,$AL2609,'Input Sheet'!G:G)</f>
        <v>0</v>
      </c>
      <c r="AD2609" s="28">
        <f>+SUMIF('Input Sheet'!$S:$S,$AL2609,'Input Sheet'!H:H)</f>
        <v>0</v>
      </c>
      <c r="AE2609" s="28">
        <f>+SUMIF('Input Sheet'!$S:$S,$AL2609,'Input Sheet'!I:I)</f>
        <v>0</v>
      </c>
      <c r="AF2609" s="28">
        <f>+SUMIF('Input Sheet'!$S:$S,$AL2609,'Input Sheet'!J:J)</f>
        <v>0</v>
      </c>
      <c r="AG2609" s="28">
        <f>+SUMIF('Input Sheet'!$S:$S,$AL2609,'Input Sheet'!K:K)</f>
        <v>0</v>
      </c>
      <c r="AH2609" s="28">
        <f>+SUMIF('Input Sheet'!$S:$S,$AL2609,'Input Sheet'!L:L)</f>
        <v>0</v>
      </c>
      <c r="AI2609" s="28">
        <f>+SUMIF('Input Sheet'!$S:$S,$AL2609,'Input Sheet'!M:M)</f>
        <v>0</v>
      </c>
      <c r="AJ2609" s="28">
        <f>+SUMIF('Input Sheet'!$S:$S,$AL2609,'Input Sheet'!N:N)</f>
        <v>0</v>
      </c>
      <c r="AK2609" s="28"/>
      <c r="AL2609" s="27" t="str">
        <f t="shared" si="203"/>
        <v>200-3007RD</v>
      </c>
      <c r="AM2609" s="34" t="str">
        <f t="shared" si="204"/>
        <v>New Vehicle</v>
      </c>
      <c r="AN2609" s="34" t="str">
        <f t="shared" si="205"/>
        <v>New VehicleOther Income per NV unit</v>
      </c>
      <c r="AO2609" s="35"/>
      <c r="AP2609" s="35"/>
      <c r="AQ2609" s="35"/>
    </row>
    <row r="2610" spans="1:43" x14ac:dyDescent="0.25">
      <c r="A2610" s="27" t="s">
        <v>103</v>
      </c>
      <c r="B2610" s="27" t="s">
        <v>104</v>
      </c>
      <c r="C2610" s="27" t="s">
        <v>663</v>
      </c>
      <c r="D2610" s="27" t="s">
        <v>826</v>
      </c>
      <c r="E2610" s="27" t="s">
        <v>664</v>
      </c>
      <c r="F2610" s="27" t="s">
        <v>112</v>
      </c>
      <c r="G2610" s="27" t="s">
        <v>113</v>
      </c>
      <c r="H2610" s="34" t="s">
        <v>789</v>
      </c>
      <c r="I2610" s="34" t="s">
        <v>819</v>
      </c>
      <c r="J2610" s="34" t="str">
        <f t="shared" si="201"/>
        <v>New VehicleOther Income per NV unit</v>
      </c>
      <c r="K2610" s="34" t="str">
        <f t="shared" si="202"/>
        <v>400New Vehicle Other Income - Toyota</v>
      </c>
      <c r="L2610" s="28">
        <f>+SUMIF('TB 4-24'!M:M,$AL2610,'TB 4-24'!G:G)</f>
        <v>0</v>
      </c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>
        <f>+SUMIF('Input Sheet'!$S:$S,$AL2610,'Input Sheet'!C:C)</f>
        <v>0</v>
      </c>
      <c r="Z2610" s="28">
        <f>+SUMIF('Input Sheet'!$S:$S,$AL2610,'Input Sheet'!D:D)</f>
        <v>0</v>
      </c>
      <c r="AA2610" s="28">
        <f>+SUMIF('Input Sheet'!$S:$S,$AL2610,'Input Sheet'!E:E)</f>
        <v>0</v>
      </c>
      <c r="AB2610" s="28">
        <f>+SUMIF('Input Sheet'!$S:$S,$AL2610,'Input Sheet'!F:F)</f>
        <v>0</v>
      </c>
      <c r="AC2610" s="28">
        <f>+SUMIF('Input Sheet'!$S:$S,$AL2610,'Input Sheet'!G:G)</f>
        <v>0</v>
      </c>
      <c r="AD2610" s="28">
        <f>+SUMIF('Input Sheet'!$S:$S,$AL2610,'Input Sheet'!H:H)</f>
        <v>0</v>
      </c>
      <c r="AE2610" s="28">
        <f>+SUMIF('Input Sheet'!$S:$S,$AL2610,'Input Sheet'!I:I)</f>
        <v>0</v>
      </c>
      <c r="AF2610" s="28">
        <f>+SUMIF('Input Sheet'!$S:$S,$AL2610,'Input Sheet'!J:J)</f>
        <v>0</v>
      </c>
      <c r="AG2610" s="28">
        <f>+SUMIF('Input Sheet'!$S:$S,$AL2610,'Input Sheet'!K:K)</f>
        <v>0</v>
      </c>
      <c r="AH2610" s="28">
        <f>+SUMIF('Input Sheet'!$S:$S,$AL2610,'Input Sheet'!L:L)</f>
        <v>0</v>
      </c>
      <c r="AI2610" s="28">
        <f>+SUMIF('Input Sheet'!$S:$S,$AL2610,'Input Sheet'!M:M)</f>
        <v>0</v>
      </c>
      <c r="AJ2610" s="28">
        <f>+SUMIF('Input Sheet'!$S:$S,$AL2610,'Input Sheet'!N:N)</f>
        <v>0</v>
      </c>
      <c r="AK2610" s="28"/>
      <c r="AL2610" s="27" t="str">
        <f t="shared" si="203"/>
        <v>400-3007RD</v>
      </c>
      <c r="AM2610" s="34" t="str">
        <f t="shared" si="204"/>
        <v>New Vehicle</v>
      </c>
      <c r="AN2610" s="34" t="str">
        <f t="shared" si="205"/>
        <v>New VehicleOther Income per NV unit</v>
      </c>
      <c r="AO2610" s="35"/>
      <c r="AP2610" s="35"/>
      <c r="AQ2610" s="35"/>
    </row>
    <row r="2611" spans="1:43" x14ac:dyDescent="0.25">
      <c r="A2611" s="27" t="s">
        <v>103</v>
      </c>
      <c r="B2611" s="27" t="s">
        <v>104</v>
      </c>
      <c r="C2611" s="27" t="s">
        <v>671</v>
      </c>
      <c r="D2611" s="27" t="s">
        <v>826</v>
      </c>
      <c r="E2611" s="27" t="s">
        <v>672</v>
      </c>
      <c r="F2611" s="27" t="s">
        <v>112</v>
      </c>
      <c r="G2611" s="27" t="s">
        <v>113</v>
      </c>
      <c r="H2611" s="34" t="s">
        <v>789</v>
      </c>
      <c r="I2611" s="34" t="s">
        <v>819</v>
      </c>
      <c r="J2611" s="34" t="str">
        <f t="shared" si="201"/>
        <v>New VehicleOther Income per NV unit</v>
      </c>
      <c r="K2611" s="34" t="str">
        <f t="shared" si="202"/>
        <v>300New Vehicle Other Income - Toyota</v>
      </c>
      <c r="L2611" s="28">
        <f>+SUMIF('TB 4-24'!M:M,$AL2611,'TB 4-24'!G:G)</f>
        <v>0</v>
      </c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>
        <f>+SUMIF('Input Sheet'!$S:$S,$AL2611,'Input Sheet'!C:C)</f>
        <v>0</v>
      </c>
      <c r="Z2611" s="28">
        <f>+SUMIF('Input Sheet'!$S:$S,$AL2611,'Input Sheet'!D:D)</f>
        <v>0</v>
      </c>
      <c r="AA2611" s="28">
        <f>+SUMIF('Input Sheet'!$S:$S,$AL2611,'Input Sheet'!E:E)</f>
        <v>0</v>
      </c>
      <c r="AB2611" s="28">
        <f>+SUMIF('Input Sheet'!$S:$S,$AL2611,'Input Sheet'!F:F)</f>
        <v>0</v>
      </c>
      <c r="AC2611" s="28">
        <f>+SUMIF('Input Sheet'!$S:$S,$AL2611,'Input Sheet'!G:G)</f>
        <v>0</v>
      </c>
      <c r="AD2611" s="28">
        <f>+SUMIF('Input Sheet'!$S:$S,$AL2611,'Input Sheet'!H:H)</f>
        <v>0</v>
      </c>
      <c r="AE2611" s="28">
        <f>+SUMIF('Input Sheet'!$S:$S,$AL2611,'Input Sheet'!I:I)</f>
        <v>0</v>
      </c>
      <c r="AF2611" s="28">
        <f>+SUMIF('Input Sheet'!$S:$S,$AL2611,'Input Sheet'!J:J)</f>
        <v>0</v>
      </c>
      <c r="AG2611" s="28">
        <f>+SUMIF('Input Sheet'!$S:$S,$AL2611,'Input Sheet'!K:K)</f>
        <v>0</v>
      </c>
      <c r="AH2611" s="28">
        <f>+SUMIF('Input Sheet'!$S:$S,$AL2611,'Input Sheet'!L:L)</f>
        <v>0</v>
      </c>
      <c r="AI2611" s="28">
        <f>+SUMIF('Input Sheet'!$S:$S,$AL2611,'Input Sheet'!M:M)</f>
        <v>0</v>
      </c>
      <c r="AJ2611" s="28">
        <f>+SUMIF('Input Sheet'!$S:$S,$AL2611,'Input Sheet'!N:N)</f>
        <v>0</v>
      </c>
      <c r="AK2611" s="28"/>
      <c r="AL2611" s="27" t="str">
        <f t="shared" si="203"/>
        <v>300-3007RD</v>
      </c>
      <c r="AM2611" s="34" t="str">
        <f t="shared" si="204"/>
        <v>New Vehicle</v>
      </c>
      <c r="AN2611" s="34" t="str">
        <f t="shared" si="205"/>
        <v>New VehicleOther Income per NV unit</v>
      </c>
      <c r="AO2611" s="35"/>
      <c r="AP2611" s="35"/>
      <c r="AQ2611" s="35"/>
    </row>
    <row r="2612" spans="1:43" x14ac:dyDescent="0.25">
      <c r="A2612" s="27" t="s">
        <v>103</v>
      </c>
      <c r="B2612" s="27" t="s">
        <v>104</v>
      </c>
      <c r="C2612" s="27" t="s">
        <v>104</v>
      </c>
      <c r="D2612" s="27" t="s">
        <v>826</v>
      </c>
      <c r="E2612" s="27" t="s">
        <v>677</v>
      </c>
      <c r="F2612" s="27" t="s">
        <v>112</v>
      </c>
      <c r="G2612" s="27" t="s">
        <v>113</v>
      </c>
      <c r="H2612" s="34" t="s">
        <v>789</v>
      </c>
      <c r="I2612" s="34" t="s">
        <v>819</v>
      </c>
      <c r="J2612" s="34" t="str">
        <f t="shared" si="201"/>
        <v>New VehicleOther Income per NV unit</v>
      </c>
      <c r="K2612" s="34" t="str">
        <f t="shared" si="202"/>
        <v>100New Vehicle Other Income - Toyota</v>
      </c>
      <c r="L2612" s="28">
        <f>+SUMIF('TB 4-24'!M:M,$AL2612,'TB 4-24'!G:G)</f>
        <v>0</v>
      </c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>
        <f>+SUMIF('Input Sheet'!$S:$S,$AL2612,'Input Sheet'!C:C)</f>
        <v>0</v>
      </c>
      <c r="Z2612" s="28">
        <f>+SUMIF('Input Sheet'!$S:$S,$AL2612,'Input Sheet'!D:D)</f>
        <v>0</v>
      </c>
      <c r="AA2612" s="28">
        <f>+SUMIF('Input Sheet'!$S:$S,$AL2612,'Input Sheet'!E:E)</f>
        <v>0</v>
      </c>
      <c r="AB2612" s="28">
        <f>+SUMIF('Input Sheet'!$S:$S,$AL2612,'Input Sheet'!F:F)</f>
        <v>0</v>
      </c>
      <c r="AC2612" s="28">
        <f>+SUMIF('Input Sheet'!$S:$S,$AL2612,'Input Sheet'!G:G)</f>
        <v>0</v>
      </c>
      <c r="AD2612" s="28">
        <f>+SUMIF('Input Sheet'!$S:$S,$AL2612,'Input Sheet'!H:H)</f>
        <v>0</v>
      </c>
      <c r="AE2612" s="28">
        <f>+SUMIF('Input Sheet'!$S:$S,$AL2612,'Input Sheet'!I:I)</f>
        <v>0</v>
      </c>
      <c r="AF2612" s="28">
        <f>+SUMIF('Input Sheet'!$S:$S,$AL2612,'Input Sheet'!J:J)</f>
        <v>0</v>
      </c>
      <c r="AG2612" s="28">
        <f>+SUMIF('Input Sheet'!$S:$S,$AL2612,'Input Sheet'!K:K)</f>
        <v>0</v>
      </c>
      <c r="AH2612" s="28">
        <f>+SUMIF('Input Sheet'!$S:$S,$AL2612,'Input Sheet'!L:L)</f>
        <v>0</v>
      </c>
      <c r="AI2612" s="28">
        <f>+SUMIF('Input Sheet'!$S:$S,$AL2612,'Input Sheet'!M:M)</f>
        <v>0</v>
      </c>
      <c r="AJ2612" s="28">
        <f>+SUMIF('Input Sheet'!$S:$S,$AL2612,'Input Sheet'!N:N)</f>
        <v>0</v>
      </c>
      <c r="AK2612" s="28"/>
      <c r="AL2612" s="27" t="str">
        <f t="shared" si="203"/>
        <v>100-3007RD</v>
      </c>
      <c r="AM2612" s="34" t="str">
        <f t="shared" si="204"/>
        <v>New Vehicle</v>
      </c>
      <c r="AN2612" s="34" t="str">
        <f t="shared" si="205"/>
        <v>New VehicleOther Income per NV unit</v>
      </c>
      <c r="AO2612" s="35"/>
      <c r="AP2612" s="35"/>
      <c r="AQ2612" s="35"/>
    </row>
    <row r="2613" spans="1:43" x14ac:dyDescent="0.25">
      <c r="A2613" s="27" t="s">
        <v>103</v>
      </c>
      <c r="B2613" s="27" t="s">
        <v>104</v>
      </c>
      <c r="C2613" s="27" t="s">
        <v>657</v>
      </c>
      <c r="D2613" s="27" t="s">
        <v>827</v>
      </c>
      <c r="E2613" s="27" t="s">
        <v>660</v>
      </c>
      <c r="F2613" s="27" t="s">
        <v>112</v>
      </c>
      <c r="G2613" s="27" t="s">
        <v>113</v>
      </c>
      <c r="H2613" s="34" t="s">
        <v>789</v>
      </c>
      <c r="I2613" s="34" t="s">
        <v>819</v>
      </c>
      <c r="J2613" s="34" t="str">
        <f t="shared" si="201"/>
        <v>New VehicleOther Income per NV unit</v>
      </c>
      <c r="K2613" s="34" t="str">
        <f t="shared" si="202"/>
        <v>200New Vehicle Other Income - Toyota</v>
      </c>
      <c r="L2613" s="28">
        <f>+SUMIF('TB 4-24'!M:M,$AL2613,'TB 4-24'!G:G)</f>
        <v>0</v>
      </c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>
        <f>+SUMIF('Input Sheet'!$S:$S,$AL2613,'Input Sheet'!C:C)</f>
        <v>0</v>
      </c>
      <c r="Z2613" s="28">
        <f>+SUMIF('Input Sheet'!$S:$S,$AL2613,'Input Sheet'!D:D)</f>
        <v>0</v>
      </c>
      <c r="AA2613" s="28">
        <f>+SUMIF('Input Sheet'!$S:$S,$AL2613,'Input Sheet'!E:E)</f>
        <v>0</v>
      </c>
      <c r="AB2613" s="28">
        <f>+SUMIF('Input Sheet'!$S:$S,$AL2613,'Input Sheet'!F:F)</f>
        <v>0</v>
      </c>
      <c r="AC2613" s="28">
        <f>+SUMIF('Input Sheet'!$S:$S,$AL2613,'Input Sheet'!G:G)</f>
        <v>0</v>
      </c>
      <c r="AD2613" s="28">
        <f>+SUMIF('Input Sheet'!$S:$S,$AL2613,'Input Sheet'!H:H)</f>
        <v>0</v>
      </c>
      <c r="AE2613" s="28">
        <f>+SUMIF('Input Sheet'!$S:$S,$AL2613,'Input Sheet'!I:I)</f>
        <v>0</v>
      </c>
      <c r="AF2613" s="28">
        <f>+SUMIF('Input Sheet'!$S:$S,$AL2613,'Input Sheet'!J:J)</f>
        <v>0</v>
      </c>
      <c r="AG2613" s="28">
        <f>+SUMIF('Input Sheet'!$S:$S,$AL2613,'Input Sheet'!K:K)</f>
        <v>0</v>
      </c>
      <c r="AH2613" s="28">
        <f>+SUMIF('Input Sheet'!$S:$S,$AL2613,'Input Sheet'!L:L)</f>
        <v>0</v>
      </c>
      <c r="AI2613" s="28">
        <f>+SUMIF('Input Sheet'!$S:$S,$AL2613,'Input Sheet'!M:M)</f>
        <v>0</v>
      </c>
      <c r="AJ2613" s="28">
        <f>+SUMIF('Input Sheet'!$S:$S,$AL2613,'Input Sheet'!N:N)</f>
        <v>0</v>
      </c>
      <c r="AK2613" s="28"/>
      <c r="AL2613" s="27" t="str">
        <f t="shared" si="203"/>
        <v>200-3008R</v>
      </c>
      <c r="AM2613" s="34" t="str">
        <f t="shared" si="204"/>
        <v>New Vehicle</v>
      </c>
      <c r="AN2613" s="34" t="str">
        <f t="shared" si="205"/>
        <v>New VehicleOther Income per NV unit</v>
      </c>
      <c r="AO2613" s="35"/>
      <c r="AP2613" s="35"/>
      <c r="AQ2613" s="35"/>
    </row>
    <row r="2614" spans="1:43" x14ac:dyDescent="0.25">
      <c r="A2614" s="27" t="s">
        <v>103</v>
      </c>
      <c r="B2614" s="27" t="s">
        <v>104</v>
      </c>
      <c r="C2614" s="27" t="s">
        <v>663</v>
      </c>
      <c r="D2614" s="27" t="s">
        <v>827</v>
      </c>
      <c r="E2614" s="27" t="s">
        <v>664</v>
      </c>
      <c r="F2614" s="27" t="s">
        <v>112</v>
      </c>
      <c r="G2614" s="27" t="s">
        <v>113</v>
      </c>
      <c r="H2614" s="34" t="s">
        <v>789</v>
      </c>
      <c r="I2614" s="34" t="s">
        <v>819</v>
      </c>
      <c r="J2614" s="34" t="str">
        <f t="shared" si="201"/>
        <v>New VehicleOther Income per NV unit</v>
      </c>
      <c r="K2614" s="34" t="str">
        <f t="shared" si="202"/>
        <v>400New Vehicle Other Income - Toyota</v>
      </c>
      <c r="L2614" s="28">
        <f>+SUMIF('TB 4-24'!M:M,$AL2614,'TB 4-24'!G:G)</f>
        <v>0</v>
      </c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>
        <f>+SUMIF('Input Sheet'!$S:$S,$AL2614,'Input Sheet'!C:C)</f>
        <v>0</v>
      </c>
      <c r="Z2614" s="28">
        <f>+SUMIF('Input Sheet'!$S:$S,$AL2614,'Input Sheet'!D:D)</f>
        <v>0</v>
      </c>
      <c r="AA2614" s="28">
        <f>+SUMIF('Input Sheet'!$S:$S,$AL2614,'Input Sheet'!E:E)</f>
        <v>0</v>
      </c>
      <c r="AB2614" s="28">
        <f>+SUMIF('Input Sheet'!$S:$S,$AL2614,'Input Sheet'!F:F)</f>
        <v>0</v>
      </c>
      <c r="AC2614" s="28">
        <f>+SUMIF('Input Sheet'!$S:$S,$AL2614,'Input Sheet'!G:G)</f>
        <v>0</v>
      </c>
      <c r="AD2614" s="28">
        <f>+SUMIF('Input Sheet'!$S:$S,$AL2614,'Input Sheet'!H:H)</f>
        <v>0</v>
      </c>
      <c r="AE2614" s="28">
        <f>+SUMIF('Input Sheet'!$S:$S,$AL2614,'Input Sheet'!I:I)</f>
        <v>0</v>
      </c>
      <c r="AF2614" s="28">
        <f>+SUMIF('Input Sheet'!$S:$S,$AL2614,'Input Sheet'!J:J)</f>
        <v>0</v>
      </c>
      <c r="AG2614" s="28">
        <f>+SUMIF('Input Sheet'!$S:$S,$AL2614,'Input Sheet'!K:K)</f>
        <v>0</v>
      </c>
      <c r="AH2614" s="28">
        <f>+SUMIF('Input Sheet'!$S:$S,$AL2614,'Input Sheet'!L:L)</f>
        <v>0</v>
      </c>
      <c r="AI2614" s="28">
        <f>+SUMIF('Input Sheet'!$S:$S,$AL2614,'Input Sheet'!M:M)</f>
        <v>0</v>
      </c>
      <c r="AJ2614" s="28">
        <f>+SUMIF('Input Sheet'!$S:$S,$AL2614,'Input Sheet'!N:N)</f>
        <v>0</v>
      </c>
      <c r="AK2614" s="28"/>
      <c r="AL2614" s="27" t="str">
        <f t="shared" si="203"/>
        <v>400-3008R</v>
      </c>
      <c r="AM2614" s="34" t="str">
        <f t="shared" si="204"/>
        <v>New Vehicle</v>
      </c>
      <c r="AN2614" s="34" t="str">
        <f t="shared" si="205"/>
        <v>New VehicleOther Income per NV unit</v>
      </c>
      <c r="AO2614" s="35"/>
      <c r="AP2614" s="35"/>
      <c r="AQ2614" s="35"/>
    </row>
    <row r="2615" spans="1:43" x14ac:dyDescent="0.25">
      <c r="A2615" s="27" t="s">
        <v>103</v>
      </c>
      <c r="B2615" s="27" t="s">
        <v>104</v>
      </c>
      <c r="C2615" s="27" t="s">
        <v>671</v>
      </c>
      <c r="D2615" s="27" t="s">
        <v>827</v>
      </c>
      <c r="E2615" s="27" t="s">
        <v>672</v>
      </c>
      <c r="F2615" s="27" t="s">
        <v>112</v>
      </c>
      <c r="G2615" s="27" t="s">
        <v>113</v>
      </c>
      <c r="H2615" s="34" t="s">
        <v>789</v>
      </c>
      <c r="I2615" s="34" t="s">
        <v>819</v>
      </c>
      <c r="J2615" s="34" t="str">
        <f t="shared" si="201"/>
        <v>New VehicleOther Income per NV unit</v>
      </c>
      <c r="K2615" s="34" t="str">
        <f t="shared" si="202"/>
        <v>300New Vehicle Other Income - Toyota</v>
      </c>
      <c r="L2615" s="28">
        <f>+SUMIF('TB 4-24'!M:M,$AL2615,'TB 4-24'!G:G)</f>
        <v>0</v>
      </c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>
        <f>+SUMIF('Input Sheet'!$S:$S,$AL2615,'Input Sheet'!C:C)</f>
        <v>0</v>
      </c>
      <c r="Z2615" s="28">
        <f>+SUMIF('Input Sheet'!$S:$S,$AL2615,'Input Sheet'!D:D)</f>
        <v>0</v>
      </c>
      <c r="AA2615" s="28">
        <f>+SUMIF('Input Sheet'!$S:$S,$AL2615,'Input Sheet'!E:E)</f>
        <v>0</v>
      </c>
      <c r="AB2615" s="28">
        <f>+SUMIF('Input Sheet'!$S:$S,$AL2615,'Input Sheet'!F:F)</f>
        <v>0</v>
      </c>
      <c r="AC2615" s="28">
        <f>+SUMIF('Input Sheet'!$S:$S,$AL2615,'Input Sheet'!G:G)</f>
        <v>0</v>
      </c>
      <c r="AD2615" s="28">
        <f>+SUMIF('Input Sheet'!$S:$S,$AL2615,'Input Sheet'!H:H)</f>
        <v>0</v>
      </c>
      <c r="AE2615" s="28">
        <f>+SUMIF('Input Sheet'!$S:$S,$AL2615,'Input Sheet'!I:I)</f>
        <v>0</v>
      </c>
      <c r="AF2615" s="28">
        <f>+SUMIF('Input Sheet'!$S:$S,$AL2615,'Input Sheet'!J:J)</f>
        <v>0</v>
      </c>
      <c r="AG2615" s="28">
        <f>+SUMIF('Input Sheet'!$S:$S,$AL2615,'Input Sheet'!K:K)</f>
        <v>0</v>
      </c>
      <c r="AH2615" s="28">
        <f>+SUMIF('Input Sheet'!$S:$S,$AL2615,'Input Sheet'!L:L)</f>
        <v>0</v>
      </c>
      <c r="AI2615" s="28">
        <f>+SUMIF('Input Sheet'!$S:$S,$AL2615,'Input Sheet'!M:M)</f>
        <v>0</v>
      </c>
      <c r="AJ2615" s="28">
        <f>+SUMIF('Input Sheet'!$S:$S,$AL2615,'Input Sheet'!N:N)</f>
        <v>0</v>
      </c>
      <c r="AK2615" s="28"/>
      <c r="AL2615" s="27" t="str">
        <f t="shared" si="203"/>
        <v>300-3008R</v>
      </c>
      <c r="AM2615" s="34" t="str">
        <f t="shared" si="204"/>
        <v>New Vehicle</v>
      </c>
      <c r="AN2615" s="34" t="str">
        <f t="shared" si="205"/>
        <v>New VehicleOther Income per NV unit</v>
      </c>
      <c r="AO2615" s="35"/>
      <c r="AP2615" s="35"/>
      <c r="AQ2615" s="35"/>
    </row>
    <row r="2616" spans="1:43" x14ac:dyDescent="0.25">
      <c r="A2616" s="27" t="s">
        <v>103</v>
      </c>
      <c r="B2616" s="27" t="s">
        <v>104</v>
      </c>
      <c r="C2616" s="27" t="s">
        <v>104</v>
      </c>
      <c r="D2616" s="27" t="s">
        <v>827</v>
      </c>
      <c r="E2616" s="27" t="s">
        <v>677</v>
      </c>
      <c r="F2616" s="27" t="s">
        <v>112</v>
      </c>
      <c r="G2616" s="27" t="s">
        <v>113</v>
      </c>
      <c r="H2616" s="34" t="s">
        <v>789</v>
      </c>
      <c r="I2616" s="34" t="s">
        <v>819</v>
      </c>
      <c r="J2616" s="34" t="str">
        <f t="shared" si="201"/>
        <v>New VehicleOther Income per NV unit</v>
      </c>
      <c r="K2616" s="34" t="str">
        <f t="shared" si="202"/>
        <v>100New Vehicle Other Income - Toyota</v>
      </c>
      <c r="L2616" s="28">
        <f>+SUMIF('TB 4-24'!M:M,$AL2616,'TB 4-24'!G:G)</f>
        <v>0</v>
      </c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>
        <f>+SUMIF('Input Sheet'!$S:$S,$AL2616,'Input Sheet'!C:C)</f>
        <v>0</v>
      </c>
      <c r="Z2616" s="28">
        <f>+SUMIF('Input Sheet'!$S:$S,$AL2616,'Input Sheet'!D:D)</f>
        <v>0</v>
      </c>
      <c r="AA2616" s="28">
        <f>+SUMIF('Input Sheet'!$S:$S,$AL2616,'Input Sheet'!E:E)</f>
        <v>0</v>
      </c>
      <c r="AB2616" s="28">
        <f>+SUMIF('Input Sheet'!$S:$S,$AL2616,'Input Sheet'!F:F)</f>
        <v>0</v>
      </c>
      <c r="AC2616" s="28">
        <f>+SUMIF('Input Sheet'!$S:$S,$AL2616,'Input Sheet'!G:G)</f>
        <v>0</v>
      </c>
      <c r="AD2616" s="28">
        <f>+SUMIF('Input Sheet'!$S:$S,$AL2616,'Input Sheet'!H:H)</f>
        <v>0</v>
      </c>
      <c r="AE2616" s="28">
        <f>+SUMIF('Input Sheet'!$S:$S,$AL2616,'Input Sheet'!I:I)</f>
        <v>0</v>
      </c>
      <c r="AF2616" s="28">
        <f>+SUMIF('Input Sheet'!$S:$S,$AL2616,'Input Sheet'!J:J)</f>
        <v>0</v>
      </c>
      <c r="AG2616" s="28">
        <f>+SUMIF('Input Sheet'!$S:$S,$AL2616,'Input Sheet'!K:K)</f>
        <v>0</v>
      </c>
      <c r="AH2616" s="28">
        <f>+SUMIF('Input Sheet'!$S:$S,$AL2616,'Input Sheet'!L:L)</f>
        <v>0</v>
      </c>
      <c r="AI2616" s="28">
        <f>+SUMIF('Input Sheet'!$S:$S,$AL2616,'Input Sheet'!M:M)</f>
        <v>0</v>
      </c>
      <c r="AJ2616" s="28">
        <f>+SUMIF('Input Sheet'!$S:$S,$AL2616,'Input Sheet'!N:N)</f>
        <v>0</v>
      </c>
      <c r="AK2616" s="28"/>
      <c r="AL2616" s="27" t="str">
        <f t="shared" si="203"/>
        <v>100-3008R</v>
      </c>
      <c r="AM2616" s="34" t="str">
        <f t="shared" si="204"/>
        <v>New Vehicle</v>
      </c>
      <c r="AN2616" s="34" t="str">
        <f t="shared" si="205"/>
        <v>New VehicleOther Income per NV unit</v>
      </c>
      <c r="AO2616" s="35"/>
      <c r="AP2616" s="35"/>
      <c r="AQ2616" s="35"/>
    </row>
    <row r="2617" spans="1:43" x14ac:dyDescent="0.25">
      <c r="A2617" s="27" t="s">
        <v>103</v>
      </c>
      <c r="B2617" s="27" t="s">
        <v>104</v>
      </c>
      <c r="C2617" s="27" t="s">
        <v>657</v>
      </c>
      <c r="D2617" s="27" t="s">
        <v>828</v>
      </c>
      <c r="E2617" s="27" t="s">
        <v>660</v>
      </c>
      <c r="F2617" s="27" t="s">
        <v>112</v>
      </c>
      <c r="G2617" s="27" t="s">
        <v>113</v>
      </c>
      <c r="H2617" s="34" t="s">
        <v>789</v>
      </c>
      <c r="I2617" s="34" t="s">
        <v>819</v>
      </c>
      <c r="J2617" s="34" t="str">
        <f t="shared" si="201"/>
        <v>New VehicleOther Income per NV unit</v>
      </c>
      <c r="K2617" s="34" t="str">
        <f t="shared" si="202"/>
        <v>200New Vehicle Other Income - Toyota</v>
      </c>
      <c r="L2617" s="28">
        <f>+SUMIF('TB 4-24'!M:M,$AL2617,'TB 4-24'!G:G)</f>
        <v>0</v>
      </c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>
        <f>+SUMIF('Input Sheet'!$S:$S,$AL2617,'Input Sheet'!C:C)</f>
        <v>0</v>
      </c>
      <c r="Z2617" s="28">
        <f>+SUMIF('Input Sheet'!$S:$S,$AL2617,'Input Sheet'!D:D)</f>
        <v>0</v>
      </c>
      <c r="AA2617" s="28">
        <f>+SUMIF('Input Sheet'!$S:$S,$AL2617,'Input Sheet'!E:E)</f>
        <v>0</v>
      </c>
      <c r="AB2617" s="28">
        <f>+SUMIF('Input Sheet'!$S:$S,$AL2617,'Input Sheet'!F:F)</f>
        <v>0</v>
      </c>
      <c r="AC2617" s="28">
        <f>+SUMIF('Input Sheet'!$S:$S,$AL2617,'Input Sheet'!G:G)</f>
        <v>0</v>
      </c>
      <c r="AD2617" s="28">
        <f>+SUMIF('Input Sheet'!$S:$S,$AL2617,'Input Sheet'!H:H)</f>
        <v>0</v>
      </c>
      <c r="AE2617" s="28">
        <f>+SUMIF('Input Sheet'!$S:$S,$AL2617,'Input Sheet'!I:I)</f>
        <v>0</v>
      </c>
      <c r="AF2617" s="28">
        <f>+SUMIF('Input Sheet'!$S:$S,$AL2617,'Input Sheet'!J:J)</f>
        <v>0</v>
      </c>
      <c r="AG2617" s="28">
        <f>+SUMIF('Input Sheet'!$S:$S,$AL2617,'Input Sheet'!K:K)</f>
        <v>0</v>
      </c>
      <c r="AH2617" s="28">
        <f>+SUMIF('Input Sheet'!$S:$S,$AL2617,'Input Sheet'!L:L)</f>
        <v>0</v>
      </c>
      <c r="AI2617" s="28">
        <f>+SUMIF('Input Sheet'!$S:$S,$AL2617,'Input Sheet'!M:M)</f>
        <v>0</v>
      </c>
      <c r="AJ2617" s="28">
        <f>+SUMIF('Input Sheet'!$S:$S,$AL2617,'Input Sheet'!N:N)</f>
        <v>0</v>
      </c>
      <c r="AK2617" s="28"/>
      <c r="AL2617" s="27" t="str">
        <f t="shared" si="203"/>
        <v>200-3008RD</v>
      </c>
      <c r="AM2617" s="34" t="str">
        <f t="shared" si="204"/>
        <v>New Vehicle</v>
      </c>
      <c r="AN2617" s="34" t="str">
        <f t="shared" si="205"/>
        <v>New VehicleOther Income per NV unit</v>
      </c>
      <c r="AO2617" s="35"/>
      <c r="AP2617" s="35"/>
      <c r="AQ2617" s="35"/>
    </row>
    <row r="2618" spans="1:43" x14ac:dyDescent="0.25">
      <c r="A2618" s="27" t="s">
        <v>103</v>
      </c>
      <c r="B2618" s="27" t="s">
        <v>104</v>
      </c>
      <c r="C2618" s="27" t="s">
        <v>663</v>
      </c>
      <c r="D2618" s="27" t="s">
        <v>828</v>
      </c>
      <c r="E2618" s="27" t="s">
        <v>664</v>
      </c>
      <c r="F2618" s="27" t="s">
        <v>112</v>
      </c>
      <c r="G2618" s="27" t="s">
        <v>113</v>
      </c>
      <c r="H2618" s="34" t="s">
        <v>789</v>
      </c>
      <c r="I2618" s="34" t="s">
        <v>819</v>
      </c>
      <c r="J2618" s="34" t="str">
        <f t="shared" si="201"/>
        <v>New VehicleOther Income per NV unit</v>
      </c>
      <c r="K2618" s="34" t="str">
        <f t="shared" si="202"/>
        <v>400New Vehicle Other Income - Toyota</v>
      </c>
      <c r="L2618" s="28">
        <f>+SUMIF('TB 4-24'!M:M,$AL2618,'TB 4-24'!G:G)</f>
        <v>0</v>
      </c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>
        <f>+SUMIF('Input Sheet'!$S:$S,$AL2618,'Input Sheet'!C:C)</f>
        <v>0</v>
      </c>
      <c r="Z2618" s="28">
        <f>+SUMIF('Input Sheet'!$S:$S,$AL2618,'Input Sheet'!D:D)</f>
        <v>0</v>
      </c>
      <c r="AA2618" s="28">
        <f>+SUMIF('Input Sheet'!$S:$S,$AL2618,'Input Sheet'!E:E)</f>
        <v>0</v>
      </c>
      <c r="AB2618" s="28">
        <f>+SUMIF('Input Sheet'!$S:$S,$AL2618,'Input Sheet'!F:F)</f>
        <v>0</v>
      </c>
      <c r="AC2618" s="28">
        <f>+SUMIF('Input Sheet'!$S:$S,$AL2618,'Input Sheet'!G:G)</f>
        <v>0</v>
      </c>
      <c r="AD2618" s="28">
        <f>+SUMIF('Input Sheet'!$S:$S,$AL2618,'Input Sheet'!H:H)</f>
        <v>0</v>
      </c>
      <c r="AE2618" s="28">
        <f>+SUMIF('Input Sheet'!$S:$S,$AL2618,'Input Sheet'!I:I)</f>
        <v>0</v>
      </c>
      <c r="AF2618" s="28">
        <f>+SUMIF('Input Sheet'!$S:$S,$AL2618,'Input Sheet'!J:J)</f>
        <v>0</v>
      </c>
      <c r="AG2618" s="28">
        <f>+SUMIF('Input Sheet'!$S:$S,$AL2618,'Input Sheet'!K:K)</f>
        <v>0</v>
      </c>
      <c r="AH2618" s="28">
        <f>+SUMIF('Input Sheet'!$S:$S,$AL2618,'Input Sheet'!L:L)</f>
        <v>0</v>
      </c>
      <c r="AI2618" s="28">
        <f>+SUMIF('Input Sheet'!$S:$S,$AL2618,'Input Sheet'!M:M)</f>
        <v>0</v>
      </c>
      <c r="AJ2618" s="28">
        <f>+SUMIF('Input Sheet'!$S:$S,$AL2618,'Input Sheet'!N:N)</f>
        <v>0</v>
      </c>
      <c r="AK2618" s="28"/>
      <c r="AL2618" s="27" t="str">
        <f t="shared" si="203"/>
        <v>400-3008RD</v>
      </c>
      <c r="AM2618" s="34" t="str">
        <f t="shared" si="204"/>
        <v>New Vehicle</v>
      </c>
      <c r="AN2618" s="34" t="str">
        <f t="shared" si="205"/>
        <v>New VehicleOther Income per NV unit</v>
      </c>
      <c r="AO2618" s="35"/>
      <c r="AP2618" s="35"/>
      <c r="AQ2618" s="35"/>
    </row>
    <row r="2619" spans="1:43" x14ac:dyDescent="0.25">
      <c r="A2619" s="27" t="s">
        <v>103</v>
      </c>
      <c r="B2619" s="27" t="s">
        <v>104</v>
      </c>
      <c r="C2619" s="27" t="s">
        <v>671</v>
      </c>
      <c r="D2619" s="27" t="s">
        <v>828</v>
      </c>
      <c r="E2619" s="27" t="s">
        <v>672</v>
      </c>
      <c r="F2619" s="27" t="s">
        <v>112</v>
      </c>
      <c r="G2619" s="27" t="s">
        <v>113</v>
      </c>
      <c r="H2619" s="34" t="s">
        <v>789</v>
      </c>
      <c r="I2619" s="34" t="s">
        <v>819</v>
      </c>
      <c r="J2619" s="34" t="str">
        <f t="shared" si="201"/>
        <v>New VehicleOther Income per NV unit</v>
      </c>
      <c r="K2619" s="34" t="str">
        <f t="shared" si="202"/>
        <v>300New Vehicle Other Income - Toyota</v>
      </c>
      <c r="L2619" s="28">
        <f>+SUMIF('TB 4-24'!M:M,$AL2619,'TB 4-24'!G:G)</f>
        <v>0</v>
      </c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>
        <f>+SUMIF('Input Sheet'!$S:$S,$AL2619,'Input Sheet'!C:C)</f>
        <v>0</v>
      </c>
      <c r="Z2619" s="28">
        <f>+SUMIF('Input Sheet'!$S:$S,$AL2619,'Input Sheet'!D:D)</f>
        <v>0</v>
      </c>
      <c r="AA2619" s="28">
        <f>+SUMIF('Input Sheet'!$S:$S,$AL2619,'Input Sheet'!E:E)</f>
        <v>0</v>
      </c>
      <c r="AB2619" s="28">
        <f>+SUMIF('Input Sheet'!$S:$S,$AL2619,'Input Sheet'!F:F)</f>
        <v>0</v>
      </c>
      <c r="AC2619" s="28">
        <f>+SUMIF('Input Sheet'!$S:$S,$AL2619,'Input Sheet'!G:G)</f>
        <v>0</v>
      </c>
      <c r="AD2619" s="28">
        <f>+SUMIF('Input Sheet'!$S:$S,$AL2619,'Input Sheet'!H:H)</f>
        <v>0</v>
      </c>
      <c r="AE2619" s="28">
        <f>+SUMIF('Input Sheet'!$S:$S,$AL2619,'Input Sheet'!I:I)</f>
        <v>0</v>
      </c>
      <c r="AF2619" s="28">
        <f>+SUMIF('Input Sheet'!$S:$S,$AL2619,'Input Sheet'!J:J)</f>
        <v>0</v>
      </c>
      <c r="AG2619" s="28">
        <f>+SUMIF('Input Sheet'!$S:$S,$AL2619,'Input Sheet'!K:K)</f>
        <v>0</v>
      </c>
      <c r="AH2619" s="28">
        <f>+SUMIF('Input Sheet'!$S:$S,$AL2619,'Input Sheet'!L:L)</f>
        <v>0</v>
      </c>
      <c r="AI2619" s="28">
        <f>+SUMIF('Input Sheet'!$S:$S,$AL2619,'Input Sheet'!M:M)</f>
        <v>0</v>
      </c>
      <c r="AJ2619" s="28">
        <f>+SUMIF('Input Sheet'!$S:$S,$AL2619,'Input Sheet'!N:N)</f>
        <v>0</v>
      </c>
      <c r="AK2619" s="28"/>
      <c r="AL2619" s="27" t="str">
        <f t="shared" si="203"/>
        <v>300-3008RD</v>
      </c>
      <c r="AM2619" s="34" t="str">
        <f t="shared" si="204"/>
        <v>New Vehicle</v>
      </c>
      <c r="AN2619" s="34" t="str">
        <f t="shared" si="205"/>
        <v>New VehicleOther Income per NV unit</v>
      </c>
      <c r="AO2619" s="35"/>
      <c r="AP2619" s="35"/>
      <c r="AQ2619" s="35"/>
    </row>
    <row r="2620" spans="1:43" x14ac:dyDescent="0.25">
      <c r="A2620" s="27" t="s">
        <v>103</v>
      </c>
      <c r="B2620" s="27" t="s">
        <v>104</v>
      </c>
      <c r="C2620" s="27" t="s">
        <v>104</v>
      </c>
      <c r="D2620" s="27" t="s">
        <v>828</v>
      </c>
      <c r="E2620" s="27" t="s">
        <v>677</v>
      </c>
      <c r="F2620" s="27" t="s">
        <v>112</v>
      </c>
      <c r="G2620" s="27" t="s">
        <v>113</v>
      </c>
      <c r="H2620" s="34" t="s">
        <v>789</v>
      </c>
      <c r="I2620" s="34" t="s">
        <v>819</v>
      </c>
      <c r="J2620" s="34" t="str">
        <f t="shared" si="201"/>
        <v>New VehicleOther Income per NV unit</v>
      </c>
      <c r="K2620" s="34" t="str">
        <f t="shared" si="202"/>
        <v>100New Vehicle Other Income - Toyota</v>
      </c>
      <c r="L2620" s="28">
        <f>+SUMIF('TB 4-24'!M:M,$AL2620,'TB 4-24'!G:G)</f>
        <v>0</v>
      </c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>
        <f>+SUMIF('Input Sheet'!$S:$S,$AL2620,'Input Sheet'!C:C)</f>
        <v>0</v>
      </c>
      <c r="Z2620" s="28">
        <f>+SUMIF('Input Sheet'!$S:$S,$AL2620,'Input Sheet'!D:D)</f>
        <v>0</v>
      </c>
      <c r="AA2620" s="28">
        <f>+SUMIF('Input Sheet'!$S:$S,$AL2620,'Input Sheet'!E:E)</f>
        <v>0</v>
      </c>
      <c r="AB2620" s="28">
        <f>+SUMIF('Input Sheet'!$S:$S,$AL2620,'Input Sheet'!F:F)</f>
        <v>0</v>
      </c>
      <c r="AC2620" s="28">
        <f>+SUMIF('Input Sheet'!$S:$S,$AL2620,'Input Sheet'!G:G)</f>
        <v>0</v>
      </c>
      <c r="AD2620" s="28">
        <f>+SUMIF('Input Sheet'!$S:$S,$AL2620,'Input Sheet'!H:H)</f>
        <v>0</v>
      </c>
      <c r="AE2620" s="28">
        <f>+SUMIF('Input Sheet'!$S:$S,$AL2620,'Input Sheet'!I:I)</f>
        <v>0</v>
      </c>
      <c r="AF2620" s="28">
        <f>+SUMIF('Input Sheet'!$S:$S,$AL2620,'Input Sheet'!J:J)</f>
        <v>0</v>
      </c>
      <c r="AG2620" s="28">
        <f>+SUMIF('Input Sheet'!$S:$S,$AL2620,'Input Sheet'!K:K)</f>
        <v>0</v>
      </c>
      <c r="AH2620" s="28">
        <f>+SUMIF('Input Sheet'!$S:$S,$AL2620,'Input Sheet'!L:L)</f>
        <v>0</v>
      </c>
      <c r="AI2620" s="28">
        <f>+SUMIF('Input Sheet'!$S:$S,$AL2620,'Input Sheet'!M:M)</f>
        <v>0</v>
      </c>
      <c r="AJ2620" s="28">
        <f>+SUMIF('Input Sheet'!$S:$S,$AL2620,'Input Sheet'!N:N)</f>
        <v>0</v>
      </c>
      <c r="AK2620" s="28"/>
      <c r="AL2620" s="27" t="str">
        <f t="shared" si="203"/>
        <v>100-3008RD</v>
      </c>
      <c r="AM2620" s="34" t="str">
        <f t="shared" si="204"/>
        <v>New Vehicle</v>
      </c>
      <c r="AN2620" s="34" t="str">
        <f t="shared" si="205"/>
        <v>New VehicleOther Income per NV unit</v>
      </c>
      <c r="AO2620" s="35"/>
      <c r="AP2620" s="35"/>
      <c r="AQ2620" s="35"/>
    </row>
    <row r="2621" spans="1:43" x14ac:dyDescent="0.25">
      <c r="A2621" s="27" t="s">
        <v>103</v>
      </c>
      <c r="B2621" s="27" t="s">
        <v>104</v>
      </c>
      <c r="C2621" s="27" t="s">
        <v>657</v>
      </c>
      <c r="D2621" s="27" t="s">
        <v>829</v>
      </c>
      <c r="E2621" s="27" t="s">
        <v>660</v>
      </c>
      <c r="F2621" s="27" t="s">
        <v>112</v>
      </c>
      <c r="G2621" s="27" t="s">
        <v>113</v>
      </c>
      <c r="H2621" s="34" t="s">
        <v>789</v>
      </c>
      <c r="I2621" s="34" t="s">
        <v>819</v>
      </c>
      <c r="J2621" s="34" t="str">
        <f t="shared" si="201"/>
        <v>New VehicleOther Income per NV unit</v>
      </c>
      <c r="K2621" s="34" t="str">
        <f t="shared" si="202"/>
        <v>200New Vehicle Other Income - Toyota</v>
      </c>
      <c r="L2621" s="28">
        <f>+SUMIF('TB 4-24'!M:M,$AL2621,'TB 4-24'!G:G)</f>
        <v>0</v>
      </c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>
        <f>+SUMIF('Input Sheet'!$S:$S,$AL2621,'Input Sheet'!C:C)</f>
        <v>0</v>
      </c>
      <c r="Z2621" s="28">
        <f>+SUMIF('Input Sheet'!$S:$S,$AL2621,'Input Sheet'!D:D)</f>
        <v>0</v>
      </c>
      <c r="AA2621" s="28">
        <f>+SUMIF('Input Sheet'!$S:$S,$AL2621,'Input Sheet'!E:E)</f>
        <v>0</v>
      </c>
      <c r="AB2621" s="28">
        <f>+SUMIF('Input Sheet'!$S:$S,$AL2621,'Input Sheet'!F:F)</f>
        <v>0</v>
      </c>
      <c r="AC2621" s="28">
        <f>+SUMIF('Input Sheet'!$S:$S,$AL2621,'Input Sheet'!G:G)</f>
        <v>0</v>
      </c>
      <c r="AD2621" s="28">
        <f>+SUMIF('Input Sheet'!$S:$S,$AL2621,'Input Sheet'!H:H)</f>
        <v>0</v>
      </c>
      <c r="AE2621" s="28">
        <f>+SUMIF('Input Sheet'!$S:$S,$AL2621,'Input Sheet'!I:I)</f>
        <v>0</v>
      </c>
      <c r="AF2621" s="28">
        <f>+SUMIF('Input Sheet'!$S:$S,$AL2621,'Input Sheet'!J:J)</f>
        <v>0</v>
      </c>
      <c r="AG2621" s="28">
        <f>+SUMIF('Input Sheet'!$S:$S,$AL2621,'Input Sheet'!K:K)</f>
        <v>0</v>
      </c>
      <c r="AH2621" s="28">
        <f>+SUMIF('Input Sheet'!$S:$S,$AL2621,'Input Sheet'!L:L)</f>
        <v>0</v>
      </c>
      <c r="AI2621" s="28">
        <f>+SUMIF('Input Sheet'!$S:$S,$AL2621,'Input Sheet'!M:M)</f>
        <v>0</v>
      </c>
      <c r="AJ2621" s="28">
        <f>+SUMIF('Input Sheet'!$S:$S,$AL2621,'Input Sheet'!N:N)</f>
        <v>0</v>
      </c>
      <c r="AK2621" s="28"/>
      <c r="AL2621" s="27" t="str">
        <f t="shared" si="203"/>
        <v>200-3009R</v>
      </c>
      <c r="AM2621" s="34" t="str">
        <f t="shared" si="204"/>
        <v>New Vehicle</v>
      </c>
      <c r="AN2621" s="34" t="str">
        <f t="shared" si="205"/>
        <v>New VehicleOther Income per NV unit</v>
      </c>
      <c r="AO2621" s="35"/>
      <c r="AP2621" s="35"/>
      <c r="AQ2621" s="35"/>
    </row>
    <row r="2622" spans="1:43" x14ac:dyDescent="0.25">
      <c r="A2622" s="27" t="s">
        <v>103</v>
      </c>
      <c r="B2622" s="27" t="s">
        <v>104</v>
      </c>
      <c r="C2622" s="27" t="s">
        <v>663</v>
      </c>
      <c r="D2622" s="27" t="s">
        <v>829</v>
      </c>
      <c r="E2622" s="27" t="s">
        <v>664</v>
      </c>
      <c r="F2622" s="27" t="s">
        <v>112</v>
      </c>
      <c r="G2622" s="27" t="s">
        <v>113</v>
      </c>
      <c r="H2622" s="34" t="s">
        <v>789</v>
      </c>
      <c r="I2622" s="34" t="s">
        <v>819</v>
      </c>
      <c r="J2622" s="34" t="str">
        <f t="shared" si="201"/>
        <v>New VehicleOther Income per NV unit</v>
      </c>
      <c r="K2622" s="34" t="str">
        <f t="shared" si="202"/>
        <v>400New Vehicle Other Income - Toyota</v>
      </c>
      <c r="L2622" s="28">
        <f>+SUMIF('TB 4-24'!M:M,$AL2622,'TB 4-24'!G:G)</f>
        <v>0</v>
      </c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>
        <f>+SUMIF('Input Sheet'!$S:$S,$AL2622,'Input Sheet'!C:C)</f>
        <v>0</v>
      </c>
      <c r="Z2622" s="28">
        <f>+SUMIF('Input Sheet'!$S:$S,$AL2622,'Input Sheet'!D:D)</f>
        <v>0</v>
      </c>
      <c r="AA2622" s="28">
        <f>+SUMIF('Input Sheet'!$S:$S,$AL2622,'Input Sheet'!E:E)</f>
        <v>0</v>
      </c>
      <c r="AB2622" s="28">
        <f>+SUMIF('Input Sheet'!$S:$S,$AL2622,'Input Sheet'!F:F)</f>
        <v>0</v>
      </c>
      <c r="AC2622" s="28">
        <f>+SUMIF('Input Sheet'!$S:$S,$AL2622,'Input Sheet'!G:G)</f>
        <v>0</v>
      </c>
      <c r="AD2622" s="28">
        <f>+SUMIF('Input Sheet'!$S:$S,$AL2622,'Input Sheet'!H:H)</f>
        <v>0</v>
      </c>
      <c r="AE2622" s="28">
        <f>+SUMIF('Input Sheet'!$S:$S,$AL2622,'Input Sheet'!I:I)</f>
        <v>0</v>
      </c>
      <c r="AF2622" s="28">
        <f>+SUMIF('Input Sheet'!$S:$S,$AL2622,'Input Sheet'!J:J)</f>
        <v>0</v>
      </c>
      <c r="AG2622" s="28">
        <f>+SUMIF('Input Sheet'!$S:$S,$AL2622,'Input Sheet'!K:K)</f>
        <v>0</v>
      </c>
      <c r="AH2622" s="28">
        <f>+SUMIF('Input Sheet'!$S:$S,$AL2622,'Input Sheet'!L:L)</f>
        <v>0</v>
      </c>
      <c r="AI2622" s="28">
        <f>+SUMIF('Input Sheet'!$S:$S,$AL2622,'Input Sheet'!M:M)</f>
        <v>0</v>
      </c>
      <c r="AJ2622" s="28">
        <f>+SUMIF('Input Sheet'!$S:$S,$AL2622,'Input Sheet'!N:N)</f>
        <v>0</v>
      </c>
      <c r="AK2622" s="28"/>
      <c r="AL2622" s="27" t="str">
        <f t="shared" si="203"/>
        <v>400-3009R</v>
      </c>
      <c r="AM2622" s="34" t="str">
        <f t="shared" si="204"/>
        <v>New Vehicle</v>
      </c>
      <c r="AN2622" s="34" t="str">
        <f t="shared" si="205"/>
        <v>New VehicleOther Income per NV unit</v>
      </c>
      <c r="AO2622" s="35"/>
      <c r="AP2622" s="35"/>
      <c r="AQ2622" s="35"/>
    </row>
    <row r="2623" spans="1:43" x14ac:dyDescent="0.25">
      <c r="A2623" s="27" t="s">
        <v>103</v>
      </c>
      <c r="B2623" s="27" t="s">
        <v>104</v>
      </c>
      <c r="C2623" s="27" t="s">
        <v>671</v>
      </c>
      <c r="D2623" s="27" t="s">
        <v>829</v>
      </c>
      <c r="E2623" s="27" t="s">
        <v>672</v>
      </c>
      <c r="F2623" s="27" t="s">
        <v>112</v>
      </c>
      <c r="G2623" s="27" t="s">
        <v>113</v>
      </c>
      <c r="H2623" s="34" t="s">
        <v>789</v>
      </c>
      <c r="I2623" s="34" t="s">
        <v>819</v>
      </c>
      <c r="J2623" s="34" t="str">
        <f t="shared" si="201"/>
        <v>New VehicleOther Income per NV unit</v>
      </c>
      <c r="K2623" s="34" t="str">
        <f t="shared" si="202"/>
        <v>300New Vehicle Other Income - Toyota</v>
      </c>
      <c r="L2623" s="28">
        <f>+SUMIF('TB 4-24'!M:M,$AL2623,'TB 4-24'!G:G)</f>
        <v>0</v>
      </c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>
        <f>+SUMIF('Input Sheet'!$S:$S,$AL2623,'Input Sheet'!C:C)</f>
        <v>0</v>
      </c>
      <c r="Z2623" s="28">
        <f>+SUMIF('Input Sheet'!$S:$S,$AL2623,'Input Sheet'!D:D)</f>
        <v>0</v>
      </c>
      <c r="AA2623" s="28">
        <f>+SUMIF('Input Sheet'!$S:$S,$AL2623,'Input Sheet'!E:E)</f>
        <v>0</v>
      </c>
      <c r="AB2623" s="28">
        <f>+SUMIF('Input Sheet'!$S:$S,$AL2623,'Input Sheet'!F:F)</f>
        <v>0</v>
      </c>
      <c r="AC2623" s="28">
        <f>+SUMIF('Input Sheet'!$S:$S,$AL2623,'Input Sheet'!G:G)</f>
        <v>0</v>
      </c>
      <c r="AD2623" s="28">
        <f>+SUMIF('Input Sheet'!$S:$S,$AL2623,'Input Sheet'!H:H)</f>
        <v>0</v>
      </c>
      <c r="AE2623" s="28">
        <f>+SUMIF('Input Sheet'!$S:$S,$AL2623,'Input Sheet'!I:I)</f>
        <v>0</v>
      </c>
      <c r="AF2623" s="28">
        <f>+SUMIF('Input Sheet'!$S:$S,$AL2623,'Input Sheet'!J:J)</f>
        <v>0</v>
      </c>
      <c r="AG2623" s="28">
        <f>+SUMIF('Input Sheet'!$S:$S,$AL2623,'Input Sheet'!K:K)</f>
        <v>0</v>
      </c>
      <c r="AH2623" s="28">
        <f>+SUMIF('Input Sheet'!$S:$S,$AL2623,'Input Sheet'!L:L)</f>
        <v>0</v>
      </c>
      <c r="AI2623" s="28">
        <f>+SUMIF('Input Sheet'!$S:$S,$AL2623,'Input Sheet'!M:M)</f>
        <v>0</v>
      </c>
      <c r="AJ2623" s="28">
        <f>+SUMIF('Input Sheet'!$S:$S,$AL2623,'Input Sheet'!N:N)</f>
        <v>0</v>
      </c>
      <c r="AK2623" s="28"/>
      <c r="AL2623" s="27" t="str">
        <f t="shared" si="203"/>
        <v>300-3009R</v>
      </c>
      <c r="AM2623" s="34" t="str">
        <f t="shared" si="204"/>
        <v>New Vehicle</v>
      </c>
      <c r="AN2623" s="34" t="str">
        <f t="shared" si="205"/>
        <v>New VehicleOther Income per NV unit</v>
      </c>
      <c r="AO2623" s="35"/>
      <c r="AP2623" s="35"/>
      <c r="AQ2623" s="35"/>
    </row>
    <row r="2624" spans="1:43" x14ac:dyDescent="0.25">
      <c r="A2624" s="27" t="s">
        <v>103</v>
      </c>
      <c r="B2624" s="27" t="s">
        <v>104</v>
      </c>
      <c r="C2624" s="27" t="s">
        <v>104</v>
      </c>
      <c r="D2624" s="27" t="s">
        <v>829</v>
      </c>
      <c r="E2624" s="27" t="s">
        <v>677</v>
      </c>
      <c r="F2624" s="27" t="s">
        <v>112</v>
      </c>
      <c r="G2624" s="27" t="s">
        <v>113</v>
      </c>
      <c r="H2624" s="34" t="s">
        <v>789</v>
      </c>
      <c r="I2624" s="34" t="s">
        <v>819</v>
      </c>
      <c r="J2624" s="34" t="str">
        <f t="shared" si="201"/>
        <v>New VehicleOther Income per NV unit</v>
      </c>
      <c r="K2624" s="34" t="str">
        <f t="shared" si="202"/>
        <v>100New Vehicle Other Income - Toyota</v>
      </c>
      <c r="L2624" s="28">
        <f>+SUMIF('TB 4-24'!M:M,$AL2624,'TB 4-24'!G:G)</f>
        <v>0</v>
      </c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>
        <f>+SUMIF('Input Sheet'!$S:$S,$AL2624,'Input Sheet'!C:C)</f>
        <v>0</v>
      </c>
      <c r="Z2624" s="28">
        <f>+SUMIF('Input Sheet'!$S:$S,$AL2624,'Input Sheet'!D:D)</f>
        <v>0</v>
      </c>
      <c r="AA2624" s="28">
        <f>+SUMIF('Input Sheet'!$S:$S,$AL2624,'Input Sheet'!E:E)</f>
        <v>0</v>
      </c>
      <c r="AB2624" s="28">
        <f>+SUMIF('Input Sheet'!$S:$S,$AL2624,'Input Sheet'!F:F)</f>
        <v>0</v>
      </c>
      <c r="AC2624" s="28">
        <f>+SUMIF('Input Sheet'!$S:$S,$AL2624,'Input Sheet'!G:G)</f>
        <v>0</v>
      </c>
      <c r="AD2624" s="28">
        <f>+SUMIF('Input Sheet'!$S:$S,$AL2624,'Input Sheet'!H:H)</f>
        <v>0</v>
      </c>
      <c r="AE2624" s="28">
        <f>+SUMIF('Input Sheet'!$S:$S,$AL2624,'Input Sheet'!I:I)</f>
        <v>0</v>
      </c>
      <c r="AF2624" s="28">
        <f>+SUMIF('Input Sheet'!$S:$S,$AL2624,'Input Sheet'!J:J)</f>
        <v>0</v>
      </c>
      <c r="AG2624" s="28">
        <f>+SUMIF('Input Sheet'!$S:$S,$AL2624,'Input Sheet'!K:K)</f>
        <v>0</v>
      </c>
      <c r="AH2624" s="28">
        <f>+SUMIF('Input Sheet'!$S:$S,$AL2624,'Input Sheet'!L:L)</f>
        <v>0</v>
      </c>
      <c r="AI2624" s="28">
        <f>+SUMIF('Input Sheet'!$S:$S,$AL2624,'Input Sheet'!M:M)</f>
        <v>0</v>
      </c>
      <c r="AJ2624" s="28">
        <f>+SUMIF('Input Sheet'!$S:$S,$AL2624,'Input Sheet'!N:N)</f>
        <v>0</v>
      </c>
      <c r="AK2624" s="28"/>
      <c r="AL2624" s="27" t="str">
        <f t="shared" si="203"/>
        <v>100-3009R</v>
      </c>
      <c r="AM2624" s="34" t="str">
        <f t="shared" si="204"/>
        <v>New Vehicle</v>
      </c>
      <c r="AN2624" s="34" t="str">
        <f t="shared" si="205"/>
        <v>New VehicleOther Income per NV unit</v>
      </c>
      <c r="AO2624" s="35"/>
      <c r="AP2624" s="35"/>
      <c r="AQ2624" s="35"/>
    </row>
    <row r="2625" spans="1:43" x14ac:dyDescent="0.25">
      <c r="A2625" s="27" t="s">
        <v>103</v>
      </c>
      <c r="B2625" s="27" t="s">
        <v>104</v>
      </c>
      <c r="C2625" s="27" t="s">
        <v>657</v>
      </c>
      <c r="D2625" s="27" t="s">
        <v>830</v>
      </c>
      <c r="E2625" s="27" t="s">
        <v>660</v>
      </c>
      <c r="F2625" s="27" t="s">
        <v>112</v>
      </c>
      <c r="G2625" s="27" t="s">
        <v>113</v>
      </c>
      <c r="H2625" s="34" t="s">
        <v>789</v>
      </c>
      <c r="I2625" s="34" t="s">
        <v>819</v>
      </c>
      <c r="J2625" s="34" t="str">
        <f t="shared" si="201"/>
        <v>New VehicleOther Income per NV unit</v>
      </c>
      <c r="K2625" s="34" t="str">
        <f t="shared" si="202"/>
        <v>200New Vehicle Other Income - Toyota</v>
      </c>
      <c r="L2625" s="28">
        <f>+SUMIF('TB 4-24'!M:M,$AL2625,'TB 4-24'!G:G)</f>
        <v>0</v>
      </c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>
        <f>+SUMIF('Input Sheet'!$S:$S,$AL2625,'Input Sheet'!C:C)</f>
        <v>0</v>
      </c>
      <c r="Z2625" s="28">
        <f>+SUMIF('Input Sheet'!$S:$S,$AL2625,'Input Sheet'!D:D)</f>
        <v>0</v>
      </c>
      <c r="AA2625" s="28">
        <f>+SUMIF('Input Sheet'!$S:$S,$AL2625,'Input Sheet'!E:E)</f>
        <v>0</v>
      </c>
      <c r="AB2625" s="28">
        <f>+SUMIF('Input Sheet'!$S:$S,$AL2625,'Input Sheet'!F:F)</f>
        <v>0</v>
      </c>
      <c r="AC2625" s="28">
        <f>+SUMIF('Input Sheet'!$S:$S,$AL2625,'Input Sheet'!G:G)</f>
        <v>0</v>
      </c>
      <c r="AD2625" s="28">
        <f>+SUMIF('Input Sheet'!$S:$S,$AL2625,'Input Sheet'!H:H)</f>
        <v>0</v>
      </c>
      <c r="AE2625" s="28">
        <f>+SUMIF('Input Sheet'!$S:$S,$AL2625,'Input Sheet'!I:I)</f>
        <v>0</v>
      </c>
      <c r="AF2625" s="28">
        <f>+SUMIF('Input Sheet'!$S:$S,$AL2625,'Input Sheet'!J:J)</f>
        <v>0</v>
      </c>
      <c r="AG2625" s="28">
        <f>+SUMIF('Input Sheet'!$S:$S,$AL2625,'Input Sheet'!K:K)</f>
        <v>0</v>
      </c>
      <c r="AH2625" s="28">
        <f>+SUMIF('Input Sheet'!$S:$S,$AL2625,'Input Sheet'!L:L)</f>
        <v>0</v>
      </c>
      <c r="AI2625" s="28">
        <f>+SUMIF('Input Sheet'!$S:$S,$AL2625,'Input Sheet'!M:M)</f>
        <v>0</v>
      </c>
      <c r="AJ2625" s="28">
        <f>+SUMIF('Input Sheet'!$S:$S,$AL2625,'Input Sheet'!N:N)</f>
        <v>0</v>
      </c>
      <c r="AK2625" s="28"/>
      <c r="AL2625" s="27" t="str">
        <f t="shared" si="203"/>
        <v>200-3009RD</v>
      </c>
      <c r="AM2625" s="34" t="str">
        <f t="shared" si="204"/>
        <v>New Vehicle</v>
      </c>
      <c r="AN2625" s="34" t="str">
        <f t="shared" si="205"/>
        <v>New VehicleOther Income per NV unit</v>
      </c>
      <c r="AO2625" s="35"/>
      <c r="AP2625" s="35"/>
      <c r="AQ2625" s="35"/>
    </row>
    <row r="2626" spans="1:43" x14ac:dyDescent="0.25">
      <c r="A2626" s="27" t="s">
        <v>103</v>
      </c>
      <c r="B2626" s="27" t="s">
        <v>104</v>
      </c>
      <c r="C2626" s="27" t="s">
        <v>663</v>
      </c>
      <c r="D2626" s="27" t="s">
        <v>830</v>
      </c>
      <c r="E2626" s="27" t="s">
        <v>664</v>
      </c>
      <c r="F2626" s="27" t="s">
        <v>112</v>
      </c>
      <c r="G2626" s="27" t="s">
        <v>113</v>
      </c>
      <c r="H2626" s="34" t="s">
        <v>789</v>
      </c>
      <c r="I2626" s="34" t="s">
        <v>819</v>
      </c>
      <c r="J2626" s="34" t="str">
        <f t="shared" si="201"/>
        <v>New VehicleOther Income per NV unit</v>
      </c>
      <c r="K2626" s="34" t="str">
        <f t="shared" si="202"/>
        <v>400New Vehicle Other Income - Toyota</v>
      </c>
      <c r="L2626" s="28">
        <f>+SUMIF('TB 4-24'!M:M,$AL2626,'TB 4-24'!G:G)</f>
        <v>0</v>
      </c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>
        <f>+SUMIF('Input Sheet'!$S:$S,$AL2626,'Input Sheet'!C:C)</f>
        <v>0</v>
      </c>
      <c r="Z2626" s="28">
        <f>+SUMIF('Input Sheet'!$S:$S,$AL2626,'Input Sheet'!D:D)</f>
        <v>0</v>
      </c>
      <c r="AA2626" s="28">
        <f>+SUMIF('Input Sheet'!$S:$S,$AL2626,'Input Sheet'!E:E)</f>
        <v>0</v>
      </c>
      <c r="AB2626" s="28">
        <f>+SUMIF('Input Sheet'!$S:$S,$AL2626,'Input Sheet'!F:F)</f>
        <v>0</v>
      </c>
      <c r="AC2626" s="28">
        <f>+SUMIF('Input Sheet'!$S:$S,$AL2626,'Input Sheet'!G:G)</f>
        <v>0</v>
      </c>
      <c r="AD2626" s="28">
        <f>+SUMIF('Input Sheet'!$S:$S,$AL2626,'Input Sheet'!H:H)</f>
        <v>0</v>
      </c>
      <c r="AE2626" s="28">
        <f>+SUMIF('Input Sheet'!$S:$S,$AL2626,'Input Sheet'!I:I)</f>
        <v>0</v>
      </c>
      <c r="AF2626" s="28">
        <f>+SUMIF('Input Sheet'!$S:$S,$AL2626,'Input Sheet'!J:J)</f>
        <v>0</v>
      </c>
      <c r="AG2626" s="28">
        <f>+SUMIF('Input Sheet'!$S:$S,$AL2626,'Input Sheet'!K:K)</f>
        <v>0</v>
      </c>
      <c r="AH2626" s="28">
        <f>+SUMIF('Input Sheet'!$S:$S,$AL2626,'Input Sheet'!L:L)</f>
        <v>0</v>
      </c>
      <c r="AI2626" s="28">
        <f>+SUMIF('Input Sheet'!$S:$S,$AL2626,'Input Sheet'!M:M)</f>
        <v>0</v>
      </c>
      <c r="AJ2626" s="28">
        <f>+SUMIF('Input Sheet'!$S:$S,$AL2626,'Input Sheet'!N:N)</f>
        <v>0</v>
      </c>
      <c r="AK2626" s="28"/>
      <c r="AL2626" s="27" t="str">
        <f t="shared" si="203"/>
        <v>400-3009RD</v>
      </c>
      <c r="AM2626" s="34" t="str">
        <f t="shared" si="204"/>
        <v>New Vehicle</v>
      </c>
      <c r="AN2626" s="34" t="str">
        <f t="shared" si="205"/>
        <v>New VehicleOther Income per NV unit</v>
      </c>
      <c r="AO2626" s="35"/>
      <c r="AP2626" s="35"/>
      <c r="AQ2626" s="35"/>
    </row>
    <row r="2627" spans="1:43" x14ac:dyDescent="0.25">
      <c r="A2627" s="27" t="s">
        <v>103</v>
      </c>
      <c r="B2627" s="27" t="s">
        <v>104</v>
      </c>
      <c r="C2627" s="27" t="s">
        <v>671</v>
      </c>
      <c r="D2627" s="27" t="s">
        <v>830</v>
      </c>
      <c r="E2627" s="27" t="s">
        <v>672</v>
      </c>
      <c r="F2627" s="27" t="s">
        <v>112</v>
      </c>
      <c r="G2627" s="27" t="s">
        <v>113</v>
      </c>
      <c r="H2627" s="34" t="s">
        <v>789</v>
      </c>
      <c r="I2627" s="34" t="s">
        <v>819</v>
      </c>
      <c r="J2627" s="34" t="str">
        <f t="shared" ref="J2627:J2690" si="206">+H2627&amp;I2627</f>
        <v>New VehicleOther Income per NV unit</v>
      </c>
      <c r="K2627" s="34" t="str">
        <f t="shared" ref="K2627:K2690" si="207">+E2627&amp;G2627</f>
        <v>300New Vehicle Other Income - Toyota</v>
      </c>
      <c r="L2627" s="28">
        <f>+SUMIF('TB 4-24'!M:M,$AL2627,'TB 4-24'!G:G)</f>
        <v>0</v>
      </c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>
        <f>+SUMIF('Input Sheet'!$S:$S,$AL2627,'Input Sheet'!C:C)</f>
        <v>0</v>
      </c>
      <c r="Z2627" s="28">
        <f>+SUMIF('Input Sheet'!$S:$S,$AL2627,'Input Sheet'!D:D)</f>
        <v>0</v>
      </c>
      <c r="AA2627" s="28">
        <f>+SUMIF('Input Sheet'!$S:$S,$AL2627,'Input Sheet'!E:E)</f>
        <v>0</v>
      </c>
      <c r="AB2627" s="28">
        <f>+SUMIF('Input Sheet'!$S:$S,$AL2627,'Input Sheet'!F:F)</f>
        <v>0</v>
      </c>
      <c r="AC2627" s="28">
        <f>+SUMIF('Input Sheet'!$S:$S,$AL2627,'Input Sheet'!G:G)</f>
        <v>0</v>
      </c>
      <c r="AD2627" s="28">
        <f>+SUMIF('Input Sheet'!$S:$S,$AL2627,'Input Sheet'!H:H)</f>
        <v>0</v>
      </c>
      <c r="AE2627" s="28">
        <f>+SUMIF('Input Sheet'!$S:$S,$AL2627,'Input Sheet'!I:I)</f>
        <v>0</v>
      </c>
      <c r="AF2627" s="28">
        <f>+SUMIF('Input Sheet'!$S:$S,$AL2627,'Input Sheet'!J:J)</f>
        <v>0</v>
      </c>
      <c r="AG2627" s="28">
        <f>+SUMIF('Input Sheet'!$S:$S,$AL2627,'Input Sheet'!K:K)</f>
        <v>0</v>
      </c>
      <c r="AH2627" s="28">
        <f>+SUMIF('Input Sheet'!$S:$S,$AL2627,'Input Sheet'!L:L)</f>
        <v>0</v>
      </c>
      <c r="AI2627" s="28">
        <f>+SUMIF('Input Sheet'!$S:$S,$AL2627,'Input Sheet'!M:M)</f>
        <v>0</v>
      </c>
      <c r="AJ2627" s="28">
        <f>+SUMIF('Input Sheet'!$S:$S,$AL2627,'Input Sheet'!N:N)</f>
        <v>0</v>
      </c>
      <c r="AK2627" s="28"/>
      <c r="AL2627" s="27" t="str">
        <f t="shared" ref="AL2627:AL2690" si="208">+E2627&amp;"-"&amp;D2627</f>
        <v>300-3009RD</v>
      </c>
      <c r="AM2627" s="34" t="str">
        <f t="shared" si="204"/>
        <v>New Vehicle</v>
      </c>
      <c r="AN2627" s="34" t="str">
        <f t="shared" si="205"/>
        <v>New VehicleOther Income per NV unit</v>
      </c>
      <c r="AO2627" s="35"/>
      <c r="AP2627" s="35"/>
      <c r="AQ2627" s="35"/>
    </row>
    <row r="2628" spans="1:43" x14ac:dyDescent="0.25">
      <c r="A2628" s="27" t="s">
        <v>103</v>
      </c>
      <c r="B2628" s="27" t="s">
        <v>104</v>
      </c>
      <c r="C2628" s="27" t="s">
        <v>104</v>
      </c>
      <c r="D2628" s="27" t="s">
        <v>830</v>
      </c>
      <c r="E2628" s="27" t="s">
        <v>677</v>
      </c>
      <c r="F2628" s="27" t="s">
        <v>112</v>
      </c>
      <c r="G2628" s="27" t="s">
        <v>113</v>
      </c>
      <c r="H2628" s="34" t="s">
        <v>789</v>
      </c>
      <c r="I2628" s="34" t="s">
        <v>819</v>
      </c>
      <c r="J2628" s="34" t="str">
        <f t="shared" si="206"/>
        <v>New VehicleOther Income per NV unit</v>
      </c>
      <c r="K2628" s="34" t="str">
        <f t="shared" si="207"/>
        <v>100New Vehicle Other Income - Toyota</v>
      </c>
      <c r="L2628" s="28">
        <f>+SUMIF('TB 4-24'!M:M,$AL2628,'TB 4-24'!G:G)</f>
        <v>0</v>
      </c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>
        <f>+SUMIF('Input Sheet'!$S:$S,$AL2628,'Input Sheet'!C:C)</f>
        <v>0</v>
      </c>
      <c r="Z2628" s="28">
        <f>+SUMIF('Input Sheet'!$S:$S,$AL2628,'Input Sheet'!D:D)</f>
        <v>0</v>
      </c>
      <c r="AA2628" s="28">
        <f>+SUMIF('Input Sheet'!$S:$S,$AL2628,'Input Sheet'!E:E)</f>
        <v>0</v>
      </c>
      <c r="AB2628" s="28">
        <f>+SUMIF('Input Sheet'!$S:$S,$AL2628,'Input Sheet'!F:F)</f>
        <v>0</v>
      </c>
      <c r="AC2628" s="28">
        <f>+SUMIF('Input Sheet'!$S:$S,$AL2628,'Input Sheet'!G:G)</f>
        <v>0</v>
      </c>
      <c r="AD2628" s="28">
        <f>+SUMIF('Input Sheet'!$S:$S,$AL2628,'Input Sheet'!H:H)</f>
        <v>0</v>
      </c>
      <c r="AE2628" s="28">
        <f>+SUMIF('Input Sheet'!$S:$S,$AL2628,'Input Sheet'!I:I)</f>
        <v>0</v>
      </c>
      <c r="AF2628" s="28">
        <f>+SUMIF('Input Sheet'!$S:$S,$AL2628,'Input Sheet'!J:J)</f>
        <v>0</v>
      </c>
      <c r="AG2628" s="28">
        <f>+SUMIF('Input Sheet'!$S:$S,$AL2628,'Input Sheet'!K:K)</f>
        <v>0</v>
      </c>
      <c r="AH2628" s="28">
        <f>+SUMIF('Input Sheet'!$S:$S,$AL2628,'Input Sheet'!L:L)</f>
        <v>0</v>
      </c>
      <c r="AI2628" s="28">
        <f>+SUMIF('Input Sheet'!$S:$S,$AL2628,'Input Sheet'!M:M)</f>
        <v>0</v>
      </c>
      <c r="AJ2628" s="28">
        <f>+SUMIF('Input Sheet'!$S:$S,$AL2628,'Input Sheet'!N:N)</f>
        <v>0</v>
      </c>
      <c r="AK2628" s="28"/>
      <c r="AL2628" s="27" t="str">
        <f t="shared" si="208"/>
        <v>100-3009RD</v>
      </c>
      <c r="AM2628" s="34" t="str">
        <f t="shared" ref="AM2628:AM2691" si="209">H2628</f>
        <v>New Vehicle</v>
      </c>
      <c r="AN2628" s="34" t="str">
        <f t="shared" ref="AN2628:AN2691" si="210">J2628</f>
        <v>New VehicleOther Income per NV unit</v>
      </c>
      <c r="AO2628" s="35"/>
      <c r="AP2628" s="35"/>
      <c r="AQ2628" s="35"/>
    </row>
    <row r="2629" spans="1:43" x14ac:dyDescent="0.25">
      <c r="A2629" s="27" t="s">
        <v>103</v>
      </c>
      <c r="B2629" s="27" t="s">
        <v>104</v>
      </c>
      <c r="C2629" s="27" t="s">
        <v>663</v>
      </c>
      <c r="D2629" s="27" t="s">
        <v>831</v>
      </c>
      <c r="E2629" s="27" t="s">
        <v>664</v>
      </c>
      <c r="F2629" s="27" t="s">
        <v>112</v>
      </c>
      <c r="G2629" s="27" t="s">
        <v>113</v>
      </c>
      <c r="H2629" s="34" t="s">
        <v>789</v>
      </c>
      <c r="I2629" s="34" t="s">
        <v>819</v>
      </c>
      <c r="J2629" s="34" t="str">
        <f t="shared" si="206"/>
        <v>New VehicleOther Income per NV unit</v>
      </c>
      <c r="K2629" s="34" t="str">
        <f t="shared" si="207"/>
        <v>400New Vehicle Other Income - Toyota</v>
      </c>
      <c r="L2629" s="28">
        <f>+SUMIF('TB 4-24'!M:M,$AL2629,'TB 4-24'!G:G)</f>
        <v>0</v>
      </c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>
        <f>+SUMIF('Input Sheet'!$S:$S,$AL2629,'Input Sheet'!C:C)</f>
        <v>0</v>
      </c>
      <c r="Z2629" s="28">
        <f>+SUMIF('Input Sheet'!$S:$S,$AL2629,'Input Sheet'!D:D)</f>
        <v>0</v>
      </c>
      <c r="AA2629" s="28">
        <f>+SUMIF('Input Sheet'!$S:$S,$AL2629,'Input Sheet'!E:E)</f>
        <v>0</v>
      </c>
      <c r="AB2629" s="28">
        <f>+SUMIF('Input Sheet'!$S:$S,$AL2629,'Input Sheet'!F:F)</f>
        <v>0</v>
      </c>
      <c r="AC2629" s="28">
        <f>+SUMIF('Input Sheet'!$S:$S,$AL2629,'Input Sheet'!G:G)</f>
        <v>0</v>
      </c>
      <c r="AD2629" s="28">
        <f>+SUMIF('Input Sheet'!$S:$S,$AL2629,'Input Sheet'!H:H)</f>
        <v>0</v>
      </c>
      <c r="AE2629" s="28">
        <f>+SUMIF('Input Sheet'!$S:$S,$AL2629,'Input Sheet'!I:I)</f>
        <v>0</v>
      </c>
      <c r="AF2629" s="28">
        <f>+SUMIF('Input Sheet'!$S:$S,$AL2629,'Input Sheet'!J:J)</f>
        <v>0</v>
      </c>
      <c r="AG2629" s="28">
        <f>+SUMIF('Input Sheet'!$S:$S,$AL2629,'Input Sheet'!K:K)</f>
        <v>0</v>
      </c>
      <c r="AH2629" s="28">
        <f>+SUMIF('Input Sheet'!$S:$S,$AL2629,'Input Sheet'!L:L)</f>
        <v>0</v>
      </c>
      <c r="AI2629" s="28">
        <f>+SUMIF('Input Sheet'!$S:$S,$AL2629,'Input Sheet'!M:M)</f>
        <v>0</v>
      </c>
      <c r="AJ2629" s="28">
        <f>+SUMIF('Input Sheet'!$S:$S,$AL2629,'Input Sheet'!N:N)</f>
        <v>0</v>
      </c>
      <c r="AK2629" s="28"/>
      <c r="AL2629" s="27" t="str">
        <f t="shared" si="208"/>
        <v>400-3010R</v>
      </c>
      <c r="AM2629" s="34" t="str">
        <f t="shared" si="209"/>
        <v>New Vehicle</v>
      </c>
      <c r="AN2629" s="34" t="str">
        <f t="shared" si="210"/>
        <v>New VehicleOther Income per NV unit</v>
      </c>
      <c r="AO2629" s="35"/>
      <c r="AP2629" s="35"/>
      <c r="AQ2629" s="35"/>
    </row>
    <row r="2630" spans="1:43" x14ac:dyDescent="0.25">
      <c r="A2630" s="27" t="s">
        <v>103</v>
      </c>
      <c r="B2630" s="27" t="s">
        <v>104</v>
      </c>
      <c r="C2630" s="27" t="s">
        <v>671</v>
      </c>
      <c r="D2630" s="27" t="s">
        <v>831</v>
      </c>
      <c r="E2630" s="27" t="s">
        <v>672</v>
      </c>
      <c r="F2630" s="27" t="s">
        <v>112</v>
      </c>
      <c r="G2630" s="27" t="s">
        <v>113</v>
      </c>
      <c r="H2630" s="34" t="s">
        <v>789</v>
      </c>
      <c r="I2630" s="34" t="s">
        <v>819</v>
      </c>
      <c r="J2630" s="34" t="str">
        <f t="shared" si="206"/>
        <v>New VehicleOther Income per NV unit</v>
      </c>
      <c r="K2630" s="34" t="str">
        <f t="shared" si="207"/>
        <v>300New Vehicle Other Income - Toyota</v>
      </c>
      <c r="L2630" s="28">
        <f>+SUMIF('TB 4-24'!M:M,$AL2630,'TB 4-24'!G:G)</f>
        <v>0</v>
      </c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>
        <f>+SUMIF('Input Sheet'!$S:$S,$AL2630,'Input Sheet'!C:C)</f>
        <v>0</v>
      </c>
      <c r="Z2630" s="28">
        <f>+SUMIF('Input Sheet'!$S:$S,$AL2630,'Input Sheet'!D:D)</f>
        <v>0</v>
      </c>
      <c r="AA2630" s="28">
        <f>+SUMIF('Input Sheet'!$S:$S,$AL2630,'Input Sheet'!E:E)</f>
        <v>0</v>
      </c>
      <c r="AB2630" s="28">
        <f>+SUMIF('Input Sheet'!$S:$S,$AL2630,'Input Sheet'!F:F)</f>
        <v>0</v>
      </c>
      <c r="AC2630" s="28">
        <f>+SUMIF('Input Sheet'!$S:$S,$AL2630,'Input Sheet'!G:G)</f>
        <v>0</v>
      </c>
      <c r="AD2630" s="28">
        <f>+SUMIF('Input Sheet'!$S:$S,$AL2630,'Input Sheet'!H:H)</f>
        <v>0</v>
      </c>
      <c r="AE2630" s="28">
        <f>+SUMIF('Input Sheet'!$S:$S,$AL2630,'Input Sheet'!I:I)</f>
        <v>0</v>
      </c>
      <c r="AF2630" s="28">
        <f>+SUMIF('Input Sheet'!$S:$S,$AL2630,'Input Sheet'!J:J)</f>
        <v>0</v>
      </c>
      <c r="AG2630" s="28">
        <f>+SUMIF('Input Sheet'!$S:$S,$AL2630,'Input Sheet'!K:K)</f>
        <v>0</v>
      </c>
      <c r="AH2630" s="28">
        <f>+SUMIF('Input Sheet'!$S:$S,$AL2630,'Input Sheet'!L:L)</f>
        <v>0</v>
      </c>
      <c r="AI2630" s="28">
        <f>+SUMIF('Input Sheet'!$S:$S,$AL2630,'Input Sheet'!M:M)</f>
        <v>0</v>
      </c>
      <c r="AJ2630" s="28">
        <f>+SUMIF('Input Sheet'!$S:$S,$AL2630,'Input Sheet'!N:N)</f>
        <v>0</v>
      </c>
      <c r="AK2630" s="28"/>
      <c r="AL2630" s="27" t="str">
        <f t="shared" si="208"/>
        <v>300-3010R</v>
      </c>
      <c r="AM2630" s="34" t="str">
        <f t="shared" si="209"/>
        <v>New Vehicle</v>
      </c>
      <c r="AN2630" s="34" t="str">
        <f t="shared" si="210"/>
        <v>New VehicleOther Income per NV unit</v>
      </c>
      <c r="AO2630" s="35"/>
      <c r="AP2630" s="35"/>
      <c r="AQ2630" s="35"/>
    </row>
    <row r="2631" spans="1:43" x14ac:dyDescent="0.25">
      <c r="A2631" s="27" t="s">
        <v>103</v>
      </c>
      <c r="B2631" s="27" t="s">
        <v>104</v>
      </c>
      <c r="C2631" s="27" t="s">
        <v>104</v>
      </c>
      <c r="D2631" s="27" t="s">
        <v>831</v>
      </c>
      <c r="E2631" s="27" t="s">
        <v>677</v>
      </c>
      <c r="F2631" s="27" t="s">
        <v>112</v>
      </c>
      <c r="G2631" s="27" t="s">
        <v>113</v>
      </c>
      <c r="H2631" s="34" t="s">
        <v>789</v>
      </c>
      <c r="I2631" s="34" t="s">
        <v>819</v>
      </c>
      <c r="J2631" s="34" t="str">
        <f t="shared" si="206"/>
        <v>New VehicleOther Income per NV unit</v>
      </c>
      <c r="K2631" s="34" t="str">
        <f t="shared" si="207"/>
        <v>100New Vehicle Other Income - Toyota</v>
      </c>
      <c r="L2631" s="28">
        <f>+SUMIF('TB 4-24'!M:M,$AL2631,'TB 4-24'!G:G)</f>
        <v>0</v>
      </c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>
        <f>+SUMIF('Input Sheet'!$S:$S,$AL2631,'Input Sheet'!C:C)</f>
        <v>0</v>
      </c>
      <c r="Z2631" s="28">
        <f>+SUMIF('Input Sheet'!$S:$S,$AL2631,'Input Sheet'!D:D)</f>
        <v>0</v>
      </c>
      <c r="AA2631" s="28">
        <f>+SUMIF('Input Sheet'!$S:$S,$AL2631,'Input Sheet'!E:E)</f>
        <v>0</v>
      </c>
      <c r="AB2631" s="28">
        <f>+SUMIF('Input Sheet'!$S:$S,$AL2631,'Input Sheet'!F:F)</f>
        <v>0</v>
      </c>
      <c r="AC2631" s="28">
        <f>+SUMIF('Input Sheet'!$S:$S,$AL2631,'Input Sheet'!G:G)</f>
        <v>0</v>
      </c>
      <c r="AD2631" s="28">
        <f>+SUMIF('Input Sheet'!$S:$S,$AL2631,'Input Sheet'!H:H)</f>
        <v>0</v>
      </c>
      <c r="AE2631" s="28">
        <f>+SUMIF('Input Sheet'!$S:$S,$AL2631,'Input Sheet'!I:I)</f>
        <v>0</v>
      </c>
      <c r="AF2631" s="28">
        <f>+SUMIF('Input Sheet'!$S:$S,$AL2631,'Input Sheet'!J:J)</f>
        <v>0</v>
      </c>
      <c r="AG2631" s="28">
        <f>+SUMIF('Input Sheet'!$S:$S,$AL2631,'Input Sheet'!K:K)</f>
        <v>0</v>
      </c>
      <c r="AH2631" s="28">
        <f>+SUMIF('Input Sheet'!$S:$S,$AL2631,'Input Sheet'!L:L)</f>
        <v>0</v>
      </c>
      <c r="AI2631" s="28">
        <f>+SUMIF('Input Sheet'!$S:$S,$AL2631,'Input Sheet'!M:M)</f>
        <v>0</v>
      </c>
      <c r="AJ2631" s="28">
        <f>+SUMIF('Input Sheet'!$S:$S,$AL2631,'Input Sheet'!N:N)</f>
        <v>0</v>
      </c>
      <c r="AK2631" s="28"/>
      <c r="AL2631" s="27" t="str">
        <f t="shared" si="208"/>
        <v>100-3010R</v>
      </c>
      <c r="AM2631" s="34" t="str">
        <f t="shared" si="209"/>
        <v>New Vehicle</v>
      </c>
      <c r="AN2631" s="34" t="str">
        <f t="shared" si="210"/>
        <v>New VehicleOther Income per NV unit</v>
      </c>
      <c r="AO2631" s="35"/>
      <c r="AP2631" s="35"/>
      <c r="AQ2631" s="35"/>
    </row>
    <row r="2632" spans="1:43" x14ac:dyDescent="0.25">
      <c r="A2632" s="27" t="s">
        <v>103</v>
      </c>
      <c r="B2632" s="27" t="s">
        <v>104</v>
      </c>
      <c r="C2632" s="27" t="s">
        <v>657</v>
      </c>
      <c r="D2632" s="27" t="s">
        <v>831</v>
      </c>
      <c r="E2632" s="27" t="s">
        <v>660</v>
      </c>
      <c r="F2632" s="27" t="s">
        <v>112</v>
      </c>
      <c r="G2632" s="27" t="s">
        <v>113</v>
      </c>
      <c r="H2632" s="34" t="s">
        <v>789</v>
      </c>
      <c r="I2632" s="34" t="s">
        <v>819</v>
      </c>
      <c r="J2632" s="34" t="str">
        <f t="shared" si="206"/>
        <v>New VehicleOther Income per NV unit</v>
      </c>
      <c r="K2632" s="34" t="str">
        <f t="shared" si="207"/>
        <v>200New Vehicle Other Income - Toyota</v>
      </c>
      <c r="L2632" s="28">
        <f>+SUMIF('TB 4-24'!M:M,$AL2632,'TB 4-24'!G:G)</f>
        <v>0</v>
      </c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>
        <f>+SUMIF('Input Sheet'!$S:$S,$AL2632,'Input Sheet'!C:C)</f>
        <v>0</v>
      </c>
      <c r="Z2632" s="28">
        <f>+SUMIF('Input Sheet'!$S:$S,$AL2632,'Input Sheet'!D:D)</f>
        <v>0</v>
      </c>
      <c r="AA2632" s="28">
        <f>+SUMIF('Input Sheet'!$S:$S,$AL2632,'Input Sheet'!E:E)</f>
        <v>0</v>
      </c>
      <c r="AB2632" s="28">
        <f>+SUMIF('Input Sheet'!$S:$S,$AL2632,'Input Sheet'!F:F)</f>
        <v>0</v>
      </c>
      <c r="AC2632" s="28">
        <f>+SUMIF('Input Sheet'!$S:$S,$AL2632,'Input Sheet'!G:G)</f>
        <v>0</v>
      </c>
      <c r="AD2632" s="28">
        <f>+SUMIF('Input Sheet'!$S:$S,$AL2632,'Input Sheet'!H:H)</f>
        <v>0</v>
      </c>
      <c r="AE2632" s="28">
        <f>+SUMIF('Input Sheet'!$S:$S,$AL2632,'Input Sheet'!I:I)</f>
        <v>0</v>
      </c>
      <c r="AF2632" s="28">
        <f>+SUMIF('Input Sheet'!$S:$S,$AL2632,'Input Sheet'!J:J)</f>
        <v>0</v>
      </c>
      <c r="AG2632" s="28">
        <f>+SUMIF('Input Sheet'!$S:$S,$AL2632,'Input Sheet'!K:K)</f>
        <v>0</v>
      </c>
      <c r="AH2632" s="28">
        <f>+SUMIF('Input Sheet'!$S:$S,$AL2632,'Input Sheet'!L:L)</f>
        <v>0</v>
      </c>
      <c r="AI2632" s="28">
        <f>+SUMIF('Input Sheet'!$S:$S,$AL2632,'Input Sheet'!M:M)</f>
        <v>0</v>
      </c>
      <c r="AJ2632" s="28">
        <f>+SUMIF('Input Sheet'!$S:$S,$AL2632,'Input Sheet'!N:N)</f>
        <v>0</v>
      </c>
      <c r="AK2632" s="28"/>
      <c r="AL2632" s="27" t="str">
        <f t="shared" si="208"/>
        <v>200-3010R</v>
      </c>
      <c r="AM2632" s="34" t="str">
        <f t="shared" si="209"/>
        <v>New Vehicle</v>
      </c>
      <c r="AN2632" s="34" t="str">
        <f t="shared" si="210"/>
        <v>New VehicleOther Income per NV unit</v>
      </c>
      <c r="AO2632" s="35"/>
      <c r="AP2632" s="35"/>
      <c r="AQ2632" s="35"/>
    </row>
    <row r="2633" spans="1:43" x14ac:dyDescent="0.25">
      <c r="A2633" s="27" t="s">
        <v>103</v>
      </c>
      <c r="B2633" s="27" t="s">
        <v>104</v>
      </c>
      <c r="C2633" s="27" t="s">
        <v>657</v>
      </c>
      <c r="D2633" s="27" t="s">
        <v>832</v>
      </c>
      <c r="E2633" s="27" t="s">
        <v>660</v>
      </c>
      <c r="F2633" s="27" t="s">
        <v>112</v>
      </c>
      <c r="G2633" s="27" t="s">
        <v>113</v>
      </c>
      <c r="H2633" s="34" t="s">
        <v>789</v>
      </c>
      <c r="I2633" s="34" t="s">
        <v>819</v>
      </c>
      <c r="J2633" s="34" t="str">
        <f t="shared" si="206"/>
        <v>New VehicleOther Income per NV unit</v>
      </c>
      <c r="K2633" s="34" t="str">
        <f t="shared" si="207"/>
        <v>200New Vehicle Other Income - Toyota</v>
      </c>
      <c r="L2633" s="28">
        <f>+SUMIF('TB 4-24'!M:M,$AL2633,'TB 4-24'!G:G)</f>
        <v>0</v>
      </c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>
        <f>+SUMIF('Input Sheet'!$S:$S,$AL2633,'Input Sheet'!C:C)</f>
        <v>0</v>
      </c>
      <c r="Z2633" s="28">
        <f>+SUMIF('Input Sheet'!$S:$S,$AL2633,'Input Sheet'!D:D)</f>
        <v>0</v>
      </c>
      <c r="AA2633" s="28">
        <f>+SUMIF('Input Sheet'!$S:$S,$AL2633,'Input Sheet'!E:E)</f>
        <v>0</v>
      </c>
      <c r="AB2633" s="28">
        <f>+SUMIF('Input Sheet'!$S:$S,$AL2633,'Input Sheet'!F:F)</f>
        <v>0</v>
      </c>
      <c r="AC2633" s="28">
        <f>+SUMIF('Input Sheet'!$S:$S,$AL2633,'Input Sheet'!G:G)</f>
        <v>0</v>
      </c>
      <c r="AD2633" s="28">
        <f>+SUMIF('Input Sheet'!$S:$S,$AL2633,'Input Sheet'!H:H)</f>
        <v>0</v>
      </c>
      <c r="AE2633" s="28">
        <f>+SUMIF('Input Sheet'!$S:$S,$AL2633,'Input Sheet'!I:I)</f>
        <v>0</v>
      </c>
      <c r="AF2633" s="28">
        <f>+SUMIF('Input Sheet'!$S:$S,$AL2633,'Input Sheet'!J:J)</f>
        <v>0</v>
      </c>
      <c r="AG2633" s="28">
        <f>+SUMIF('Input Sheet'!$S:$S,$AL2633,'Input Sheet'!K:K)</f>
        <v>0</v>
      </c>
      <c r="AH2633" s="28">
        <f>+SUMIF('Input Sheet'!$S:$S,$AL2633,'Input Sheet'!L:L)</f>
        <v>0</v>
      </c>
      <c r="AI2633" s="28">
        <f>+SUMIF('Input Sheet'!$S:$S,$AL2633,'Input Sheet'!M:M)</f>
        <v>0</v>
      </c>
      <c r="AJ2633" s="28">
        <f>+SUMIF('Input Sheet'!$S:$S,$AL2633,'Input Sheet'!N:N)</f>
        <v>0</v>
      </c>
      <c r="AK2633" s="28"/>
      <c r="AL2633" s="27" t="str">
        <f t="shared" si="208"/>
        <v>200-3010RD</v>
      </c>
      <c r="AM2633" s="34" t="str">
        <f t="shared" si="209"/>
        <v>New Vehicle</v>
      </c>
      <c r="AN2633" s="34" t="str">
        <f t="shared" si="210"/>
        <v>New VehicleOther Income per NV unit</v>
      </c>
      <c r="AO2633" s="35"/>
      <c r="AP2633" s="35"/>
      <c r="AQ2633" s="35"/>
    </row>
    <row r="2634" spans="1:43" x14ac:dyDescent="0.25">
      <c r="A2634" s="27" t="s">
        <v>103</v>
      </c>
      <c r="B2634" s="27" t="s">
        <v>104</v>
      </c>
      <c r="C2634" s="27" t="s">
        <v>663</v>
      </c>
      <c r="D2634" s="27" t="s">
        <v>832</v>
      </c>
      <c r="E2634" s="27" t="s">
        <v>664</v>
      </c>
      <c r="F2634" s="27" t="s">
        <v>112</v>
      </c>
      <c r="G2634" s="27" t="s">
        <v>113</v>
      </c>
      <c r="H2634" s="34" t="s">
        <v>789</v>
      </c>
      <c r="I2634" s="34" t="s">
        <v>819</v>
      </c>
      <c r="J2634" s="34" t="str">
        <f t="shared" si="206"/>
        <v>New VehicleOther Income per NV unit</v>
      </c>
      <c r="K2634" s="34" t="str">
        <f t="shared" si="207"/>
        <v>400New Vehicle Other Income - Toyota</v>
      </c>
      <c r="L2634" s="28">
        <f>+SUMIF('TB 4-24'!M:M,$AL2634,'TB 4-24'!G:G)</f>
        <v>0</v>
      </c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>
        <f>+SUMIF('Input Sheet'!$S:$S,$AL2634,'Input Sheet'!C:C)</f>
        <v>0</v>
      </c>
      <c r="Z2634" s="28">
        <f>+SUMIF('Input Sheet'!$S:$S,$AL2634,'Input Sheet'!D:D)</f>
        <v>0</v>
      </c>
      <c r="AA2634" s="28">
        <f>+SUMIF('Input Sheet'!$S:$S,$AL2634,'Input Sheet'!E:E)</f>
        <v>0</v>
      </c>
      <c r="AB2634" s="28">
        <f>+SUMIF('Input Sheet'!$S:$S,$AL2634,'Input Sheet'!F:F)</f>
        <v>0</v>
      </c>
      <c r="AC2634" s="28">
        <f>+SUMIF('Input Sheet'!$S:$S,$AL2634,'Input Sheet'!G:G)</f>
        <v>0</v>
      </c>
      <c r="AD2634" s="28">
        <f>+SUMIF('Input Sheet'!$S:$S,$AL2634,'Input Sheet'!H:H)</f>
        <v>0</v>
      </c>
      <c r="AE2634" s="28">
        <f>+SUMIF('Input Sheet'!$S:$S,$AL2634,'Input Sheet'!I:I)</f>
        <v>0</v>
      </c>
      <c r="AF2634" s="28">
        <f>+SUMIF('Input Sheet'!$S:$S,$AL2634,'Input Sheet'!J:J)</f>
        <v>0</v>
      </c>
      <c r="AG2634" s="28">
        <f>+SUMIF('Input Sheet'!$S:$S,$AL2634,'Input Sheet'!K:K)</f>
        <v>0</v>
      </c>
      <c r="AH2634" s="28">
        <f>+SUMIF('Input Sheet'!$S:$S,$AL2634,'Input Sheet'!L:L)</f>
        <v>0</v>
      </c>
      <c r="AI2634" s="28">
        <f>+SUMIF('Input Sheet'!$S:$S,$AL2634,'Input Sheet'!M:M)</f>
        <v>0</v>
      </c>
      <c r="AJ2634" s="28">
        <f>+SUMIF('Input Sheet'!$S:$S,$AL2634,'Input Sheet'!N:N)</f>
        <v>0</v>
      </c>
      <c r="AK2634" s="28"/>
      <c r="AL2634" s="27" t="str">
        <f t="shared" si="208"/>
        <v>400-3010RD</v>
      </c>
      <c r="AM2634" s="34" t="str">
        <f t="shared" si="209"/>
        <v>New Vehicle</v>
      </c>
      <c r="AN2634" s="34" t="str">
        <f t="shared" si="210"/>
        <v>New VehicleOther Income per NV unit</v>
      </c>
      <c r="AO2634" s="35"/>
      <c r="AP2634" s="35"/>
      <c r="AQ2634" s="35"/>
    </row>
    <row r="2635" spans="1:43" x14ac:dyDescent="0.25">
      <c r="A2635" s="27" t="s">
        <v>103</v>
      </c>
      <c r="B2635" s="27" t="s">
        <v>104</v>
      </c>
      <c r="C2635" s="27" t="s">
        <v>671</v>
      </c>
      <c r="D2635" s="27" t="s">
        <v>832</v>
      </c>
      <c r="E2635" s="27" t="s">
        <v>672</v>
      </c>
      <c r="F2635" s="27" t="s">
        <v>112</v>
      </c>
      <c r="G2635" s="27" t="s">
        <v>113</v>
      </c>
      <c r="H2635" s="34" t="s">
        <v>789</v>
      </c>
      <c r="I2635" s="34" t="s">
        <v>819</v>
      </c>
      <c r="J2635" s="34" t="str">
        <f t="shared" si="206"/>
        <v>New VehicleOther Income per NV unit</v>
      </c>
      <c r="K2635" s="34" t="str">
        <f t="shared" si="207"/>
        <v>300New Vehicle Other Income - Toyota</v>
      </c>
      <c r="L2635" s="28">
        <f>+SUMIF('TB 4-24'!M:M,$AL2635,'TB 4-24'!G:G)</f>
        <v>0</v>
      </c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>
        <f>+SUMIF('Input Sheet'!$S:$S,$AL2635,'Input Sheet'!C:C)</f>
        <v>0</v>
      </c>
      <c r="Z2635" s="28">
        <f>+SUMIF('Input Sheet'!$S:$S,$AL2635,'Input Sheet'!D:D)</f>
        <v>0</v>
      </c>
      <c r="AA2635" s="28">
        <f>+SUMIF('Input Sheet'!$S:$S,$AL2635,'Input Sheet'!E:E)</f>
        <v>0</v>
      </c>
      <c r="AB2635" s="28">
        <f>+SUMIF('Input Sheet'!$S:$S,$AL2635,'Input Sheet'!F:F)</f>
        <v>0</v>
      </c>
      <c r="AC2635" s="28">
        <f>+SUMIF('Input Sheet'!$S:$S,$AL2635,'Input Sheet'!G:G)</f>
        <v>0</v>
      </c>
      <c r="AD2635" s="28">
        <f>+SUMIF('Input Sheet'!$S:$S,$AL2635,'Input Sheet'!H:H)</f>
        <v>0</v>
      </c>
      <c r="AE2635" s="28">
        <f>+SUMIF('Input Sheet'!$S:$S,$AL2635,'Input Sheet'!I:I)</f>
        <v>0</v>
      </c>
      <c r="AF2635" s="28">
        <f>+SUMIF('Input Sheet'!$S:$S,$AL2635,'Input Sheet'!J:J)</f>
        <v>0</v>
      </c>
      <c r="AG2635" s="28">
        <f>+SUMIF('Input Sheet'!$S:$S,$AL2635,'Input Sheet'!K:K)</f>
        <v>0</v>
      </c>
      <c r="AH2635" s="28">
        <f>+SUMIF('Input Sheet'!$S:$S,$AL2635,'Input Sheet'!L:L)</f>
        <v>0</v>
      </c>
      <c r="AI2635" s="28">
        <f>+SUMIF('Input Sheet'!$S:$S,$AL2635,'Input Sheet'!M:M)</f>
        <v>0</v>
      </c>
      <c r="AJ2635" s="28">
        <f>+SUMIF('Input Sheet'!$S:$S,$AL2635,'Input Sheet'!N:N)</f>
        <v>0</v>
      </c>
      <c r="AK2635" s="28"/>
      <c r="AL2635" s="27" t="str">
        <f t="shared" si="208"/>
        <v>300-3010RD</v>
      </c>
      <c r="AM2635" s="34" t="str">
        <f t="shared" si="209"/>
        <v>New Vehicle</v>
      </c>
      <c r="AN2635" s="34" t="str">
        <f t="shared" si="210"/>
        <v>New VehicleOther Income per NV unit</v>
      </c>
      <c r="AO2635" s="35"/>
      <c r="AP2635" s="35"/>
      <c r="AQ2635" s="35"/>
    </row>
    <row r="2636" spans="1:43" x14ac:dyDescent="0.25">
      <c r="A2636" s="27" t="s">
        <v>103</v>
      </c>
      <c r="B2636" s="27" t="s">
        <v>104</v>
      </c>
      <c r="C2636" s="27" t="s">
        <v>104</v>
      </c>
      <c r="D2636" s="27" t="s">
        <v>832</v>
      </c>
      <c r="E2636" s="27" t="s">
        <v>677</v>
      </c>
      <c r="F2636" s="27" t="s">
        <v>112</v>
      </c>
      <c r="G2636" s="27" t="s">
        <v>113</v>
      </c>
      <c r="H2636" s="34" t="s">
        <v>789</v>
      </c>
      <c r="I2636" s="34" t="s">
        <v>819</v>
      </c>
      <c r="J2636" s="34" t="str">
        <f t="shared" si="206"/>
        <v>New VehicleOther Income per NV unit</v>
      </c>
      <c r="K2636" s="34" t="str">
        <f t="shared" si="207"/>
        <v>100New Vehicle Other Income - Toyota</v>
      </c>
      <c r="L2636" s="28">
        <f>+SUMIF('TB 4-24'!M:M,$AL2636,'TB 4-24'!G:G)</f>
        <v>0</v>
      </c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>
        <f>+SUMIF('Input Sheet'!$S:$S,$AL2636,'Input Sheet'!C:C)</f>
        <v>0</v>
      </c>
      <c r="Z2636" s="28">
        <f>+SUMIF('Input Sheet'!$S:$S,$AL2636,'Input Sheet'!D:D)</f>
        <v>0</v>
      </c>
      <c r="AA2636" s="28">
        <f>+SUMIF('Input Sheet'!$S:$S,$AL2636,'Input Sheet'!E:E)</f>
        <v>0</v>
      </c>
      <c r="AB2636" s="28">
        <f>+SUMIF('Input Sheet'!$S:$S,$AL2636,'Input Sheet'!F:F)</f>
        <v>0</v>
      </c>
      <c r="AC2636" s="28">
        <f>+SUMIF('Input Sheet'!$S:$S,$AL2636,'Input Sheet'!G:G)</f>
        <v>0</v>
      </c>
      <c r="AD2636" s="28">
        <f>+SUMIF('Input Sheet'!$S:$S,$AL2636,'Input Sheet'!H:H)</f>
        <v>0</v>
      </c>
      <c r="AE2636" s="28">
        <f>+SUMIF('Input Sheet'!$S:$S,$AL2636,'Input Sheet'!I:I)</f>
        <v>0</v>
      </c>
      <c r="AF2636" s="28">
        <f>+SUMIF('Input Sheet'!$S:$S,$AL2636,'Input Sheet'!J:J)</f>
        <v>0</v>
      </c>
      <c r="AG2636" s="28">
        <f>+SUMIF('Input Sheet'!$S:$S,$AL2636,'Input Sheet'!K:K)</f>
        <v>0</v>
      </c>
      <c r="AH2636" s="28">
        <f>+SUMIF('Input Sheet'!$S:$S,$AL2636,'Input Sheet'!L:L)</f>
        <v>0</v>
      </c>
      <c r="AI2636" s="28">
        <f>+SUMIF('Input Sheet'!$S:$S,$AL2636,'Input Sheet'!M:M)</f>
        <v>0</v>
      </c>
      <c r="AJ2636" s="28">
        <f>+SUMIF('Input Sheet'!$S:$S,$AL2636,'Input Sheet'!N:N)</f>
        <v>0</v>
      </c>
      <c r="AK2636" s="28"/>
      <c r="AL2636" s="27" t="str">
        <f t="shared" si="208"/>
        <v>100-3010RD</v>
      </c>
      <c r="AM2636" s="34" t="str">
        <f t="shared" si="209"/>
        <v>New Vehicle</v>
      </c>
      <c r="AN2636" s="34" t="str">
        <f t="shared" si="210"/>
        <v>New VehicleOther Income per NV unit</v>
      </c>
      <c r="AO2636" s="35"/>
      <c r="AP2636" s="35"/>
      <c r="AQ2636" s="35"/>
    </row>
    <row r="2637" spans="1:43" x14ac:dyDescent="0.25">
      <c r="A2637" s="27" t="s">
        <v>103</v>
      </c>
      <c r="B2637" s="27" t="s">
        <v>104</v>
      </c>
      <c r="C2637" s="27" t="s">
        <v>657</v>
      </c>
      <c r="D2637" s="27" t="s">
        <v>833</v>
      </c>
      <c r="E2637" s="27" t="s">
        <v>660</v>
      </c>
      <c r="F2637" s="27" t="s">
        <v>112</v>
      </c>
      <c r="G2637" s="27" t="s">
        <v>113</v>
      </c>
      <c r="H2637" s="34" t="s">
        <v>789</v>
      </c>
      <c r="I2637" s="34" t="s">
        <v>819</v>
      </c>
      <c r="J2637" s="34" t="str">
        <f t="shared" si="206"/>
        <v>New VehicleOther Income per NV unit</v>
      </c>
      <c r="K2637" s="34" t="str">
        <f t="shared" si="207"/>
        <v>200New Vehicle Other Income - Toyota</v>
      </c>
      <c r="L2637" s="28">
        <f>+SUMIF('TB 4-24'!M:M,$AL2637,'TB 4-24'!G:G)</f>
        <v>0</v>
      </c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>
        <f>+SUMIF('Input Sheet'!$S:$S,$AL2637,'Input Sheet'!C:C)</f>
        <v>0</v>
      </c>
      <c r="Z2637" s="28">
        <f>+SUMIF('Input Sheet'!$S:$S,$AL2637,'Input Sheet'!D:D)</f>
        <v>0</v>
      </c>
      <c r="AA2637" s="28">
        <f>+SUMIF('Input Sheet'!$S:$S,$AL2637,'Input Sheet'!E:E)</f>
        <v>0</v>
      </c>
      <c r="AB2637" s="28">
        <f>+SUMIF('Input Sheet'!$S:$S,$AL2637,'Input Sheet'!F:F)</f>
        <v>0</v>
      </c>
      <c r="AC2637" s="28">
        <f>+SUMIF('Input Sheet'!$S:$S,$AL2637,'Input Sheet'!G:G)</f>
        <v>0</v>
      </c>
      <c r="AD2637" s="28">
        <f>+SUMIF('Input Sheet'!$S:$S,$AL2637,'Input Sheet'!H:H)</f>
        <v>0</v>
      </c>
      <c r="AE2637" s="28">
        <f>+SUMIF('Input Sheet'!$S:$S,$AL2637,'Input Sheet'!I:I)</f>
        <v>0</v>
      </c>
      <c r="AF2637" s="28">
        <f>+SUMIF('Input Sheet'!$S:$S,$AL2637,'Input Sheet'!J:J)</f>
        <v>0</v>
      </c>
      <c r="AG2637" s="28">
        <f>+SUMIF('Input Sheet'!$S:$S,$AL2637,'Input Sheet'!K:K)</f>
        <v>0</v>
      </c>
      <c r="AH2637" s="28">
        <f>+SUMIF('Input Sheet'!$S:$S,$AL2637,'Input Sheet'!L:L)</f>
        <v>0</v>
      </c>
      <c r="AI2637" s="28">
        <f>+SUMIF('Input Sheet'!$S:$S,$AL2637,'Input Sheet'!M:M)</f>
        <v>0</v>
      </c>
      <c r="AJ2637" s="28">
        <f>+SUMIF('Input Sheet'!$S:$S,$AL2637,'Input Sheet'!N:N)</f>
        <v>0</v>
      </c>
      <c r="AK2637" s="28"/>
      <c r="AL2637" s="27" t="str">
        <f t="shared" si="208"/>
        <v>200-3011R</v>
      </c>
      <c r="AM2637" s="34" t="str">
        <f t="shared" si="209"/>
        <v>New Vehicle</v>
      </c>
      <c r="AN2637" s="34" t="str">
        <f t="shared" si="210"/>
        <v>New VehicleOther Income per NV unit</v>
      </c>
      <c r="AO2637" s="35"/>
      <c r="AP2637" s="35"/>
      <c r="AQ2637" s="35"/>
    </row>
    <row r="2638" spans="1:43" x14ac:dyDescent="0.25">
      <c r="A2638" s="27" t="s">
        <v>103</v>
      </c>
      <c r="B2638" s="27" t="s">
        <v>104</v>
      </c>
      <c r="C2638" s="27" t="s">
        <v>663</v>
      </c>
      <c r="D2638" s="27" t="s">
        <v>833</v>
      </c>
      <c r="E2638" s="27" t="s">
        <v>664</v>
      </c>
      <c r="F2638" s="27" t="s">
        <v>112</v>
      </c>
      <c r="G2638" s="27" t="s">
        <v>113</v>
      </c>
      <c r="H2638" s="34" t="s">
        <v>789</v>
      </c>
      <c r="I2638" s="34" t="s">
        <v>819</v>
      </c>
      <c r="J2638" s="34" t="str">
        <f t="shared" si="206"/>
        <v>New VehicleOther Income per NV unit</v>
      </c>
      <c r="K2638" s="34" t="str">
        <f t="shared" si="207"/>
        <v>400New Vehicle Other Income - Toyota</v>
      </c>
      <c r="L2638" s="28">
        <f>+SUMIF('TB 4-24'!M:M,$AL2638,'TB 4-24'!G:G)</f>
        <v>0</v>
      </c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>
        <f>+SUMIF('Input Sheet'!$S:$S,$AL2638,'Input Sheet'!C:C)</f>
        <v>0</v>
      </c>
      <c r="Z2638" s="28">
        <f>+SUMIF('Input Sheet'!$S:$S,$AL2638,'Input Sheet'!D:D)</f>
        <v>0</v>
      </c>
      <c r="AA2638" s="28">
        <f>+SUMIF('Input Sheet'!$S:$S,$AL2638,'Input Sheet'!E:E)</f>
        <v>0</v>
      </c>
      <c r="AB2638" s="28">
        <f>+SUMIF('Input Sheet'!$S:$S,$AL2638,'Input Sheet'!F:F)</f>
        <v>0</v>
      </c>
      <c r="AC2638" s="28">
        <f>+SUMIF('Input Sheet'!$S:$S,$AL2638,'Input Sheet'!G:G)</f>
        <v>0</v>
      </c>
      <c r="AD2638" s="28">
        <f>+SUMIF('Input Sheet'!$S:$S,$AL2638,'Input Sheet'!H:H)</f>
        <v>0</v>
      </c>
      <c r="AE2638" s="28">
        <f>+SUMIF('Input Sheet'!$S:$S,$AL2638,'Input Sheet'!I:I)</f>
        <v>0</v>
      </c>
      <c r="AF2638" s="28">
        <f>+SUMIF('Input Sheet'!$S:$S,$AL2638,'Input Sheet'!J:J)</f>
        <v>0</v>
      </c>
      <c r="AG2638" s="28">
        <f>+SUMIF('Input Sheet'!$S:$S,$AL2638,'Input Sheet'!K:K)</f>
        <v>0</v>
      </c>
      <c r="AH2638" s="28">
        <f>+SUMIF('Input Sheet'!$S:$S,$AL2638,'Input Sheet'!L:L)</f>
        <v>0</v>
      </c>
      <c r="AI2638" s="28">
        <f>+SUMIF('Input Sheet'!$S:$S,$AL2638,'Input Sheet'!M:M)</f>
        <v>0</v>
      </c>
      <c r="AJ2638" s="28">
        <f>+SUMIF('Input Sheet'!$S:$S,$AL2638,'Input Sheet'!N:N)</f>
        <v>0</v>
      </c>
      <c r="AK2638" s="28"/>
      <c r="AL2638" s="27" t="str">
        <f t="shared" si="208"/>
        <v>400-3011R</v>
      </c>
      <c r="AM2638" s="34" t="str">
        <f t="shared" si="209"/>
        <v>New Vehicle</v>
      </c>
      <c r="AN2638" s="34" t="str">
        <f t="shared" si="210"/>
        <v>New VehicleOther Income per NV unit</v>
      </c>
      <c r="AO2638" s="35"/>
      <c r="AP2638" s="35"/>
      <c r="AQ2638" s="35"/>
    </row>
    <row r="2639" spans="1:43" x14ac:dyDescent="0.25">
      <c r="A2639" s="27" t="s">
        <v>103</v>
      </c>
      <c r="B2639" s="27" t="s">
        <v>104</v>
      </c>
      <c r="C2639" s="27" t="s">
        <v>671</v>
      </c>
      <c r="D2639" s="27" t="s">
        <v>833</v>
      </c>
      <c r="E2639" s="27" t="s">
        <v>672</v>
      </c>
      <c r="F2639" s="27" t="s">
        <v>112</v>
      </c>
      <c r="G2639" s="27" t="s">
        <v>113</v>
      </c>
      <c r="H2639" s="34" t="s">
        <v>789</v>
      </c>
      <c r="I2639" s="34" t="s">
        <v>819</v>
      </c>
      <c r="J2639" s="34" t="str">
        <f t="shared" si="206"/>
        <v>New VehicleOther Income per NV unit</v>
      </c>
      <c r="K2639" s="34" t="str">
        <f t="shared" si="207"/>
        <v>300New Vehicle Other Income - Toyota</v>
      </c>
      <c r="L2639" s="28">
        <f>+SUMIF('TB 4-24'!M:M,$AL2639,'TB 4-24'!G:G)</f>
        <v>0</v>
      </c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>
        <f>+SUMIF('Input Sheet'!$S:$S,$AL2639,'Input Sheet'!C:C)</f>
        <v>0</v>
      </c>
      <c r="Z2639" s="28">
        <f>+SUMIF('Input Sheet'!$S:$S,$AL2639,'Input Sheet'!D:D)</f>
        <v>0</v>
      </c>
      <c r="AA2639" s="28">
        <f>+SUMIF('Input Sheet'!$S:$S,$AL2639,'Input Sheet'!E:E)</f>
        <v>0</v>
      </c>
      <c r="AB2639" s="28">
        <f>+SUMIF('Input Sheet'!$S:$S,$AL2639,'Input Sheet'!F:F)</f>
        <v>0</v>
      </c>
      <c r="AC2639" s="28">
        <f>+SUMIF('Input Sheet'!$S:$S,$AL2639,'Input Sheet'!G:G)</f>
        <v>0</v>
      </c>
      <c r="AD2639" s="28">
        <f>+SUMIF('Input Sheet'!$S:$S,$AL2639,'Input Sheet'!H:H)</f>
        <v>0</v>
      </c>
      <c r="AE2639" s="28">
        <f>+SUMIF('Input Sheet'!$S:$S,$AL2639,'Input Sheet'!I:I)</f>
        <v>0</v>
      </c>
      <c r="AF2639" s="28">
        <f>+SUMIF('Input Sheet'!$S:$S,$AL2639,'Input Sheet'!J:J)</f>
        <v>0</v>
      </c>
      <c r="AG2639" s="28">
        <f>+SUMIF('Input Sheet'!$S:$S,$AL2639,'Input Sheet'!K:K)</f>
        <v>0</v>
      </c>
      <c r="AH2639" s="28">
        <f>+SUMIF('Input Sheet'!$S:$S,$AL2639,'Input Sheet'!L:L)</f>
        <v>0</v>
      </c>
      <c r="AI2639" s="28">
        <f>+SUMIF('Input Sheet'!$S:$S,$AL2639,'Input Sheet'!M:M)</f>
        <v>0</v>
      </c>
      <c r="AJ2639" s="28">
        <f>+SUMIF('Input Sheet'!$S:$S,$AL2639,'Input Sheet'!N:N)</f>
        <v>0</v>
      </c>
      <c r="AK2639" s="28"/>
      <c r="AL2639" s="27" t="str">
        <f t="shared" si="208"/>
        <v>300-3011R</v>
      </c>
      <c r="AM2639" s="34" t="str">
        <f t="shared" si="209"/>
        <v>New Vehicle</v>
      </c>
      <c r="AN2639" s="34" t="str">
        <f t="shared" si="210"/>
        <v>New VehicleOther Income per NV unit</v>
      </c>
      <c r="AO2639" s="35"/>
      <c r="AP2639" s="35"/>
      <c r="AQ2639" s="35"/>
    </row>
    <row r="2640" spans="1:43" x14ac:dyDescent="0.25">
      <c r="A2640" s="27" t="s">
        <v>103</v>
      </c>
      <c r="B2640" s="27" t="s">
        <v>104</v>
      </c>
      <c r="C2640" s="27" t="s">
        <v>104</v>
      </c>
      <c r="D2640" s="27" t="s">
        <v>833</v>
      </c>
      <c r="E2640" s="27" t="s">
        <v>677</v>
      </c>
      <c r="F2640" s="27" t="s">
        <v>112</v>
      </c>
      <c r="G2640" s="27" t="s">
        <v>113</v>
      </c>
      <c r="H2640" s="34" t="s">
        <v>789</v>
      </c>
      <c r="I2640" s="34" t="s">
        <v>819</v>
      </c>
      <c r="J2640" s="34" t="str">
        <f t="shared" si="206"/>
        <v>New VehicleOther Income per NV unit</v>
      </c>
      <c r="K2640" s="34" t="str">
        <f t="shared" si="207"/>
        <v>100New Vehicle Other Income - Toyota</v>
      </c>
      <c r="L2640" s="28">
        <f>+SUMIF('TB 4-24'!M:M,$AL2640,'TB 4-24'!G:G)</f>
        <v>0</v>
      </c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>
        <f>+SUMIF('Input Sheet'!$S:$S,$AL2640,'Input Sheet'!C:C)</f>
        <v>0</v>
      </c>
      <c r="Z2640" s="28">
        <f>+SUMIF('Input Sheet'!$S:$S,$AL2640,'Input Sheet'!D:D)</f>
        <v>0</v>
      </c>
      <c r="AA2640" s="28">
        <f>+SUMIF('Input Sheet'!$S:$S,$AL2640,'Input Sheet'!E:E)</f>
        <v>0</v>
      </c>
      <c r="AB2640" s="28">
        <f>+SUMIF('Input Sheet'!$S:$S,$AL2640,'Input Sheet'!F:F)</f>
        <v>0</v>
      </c>
      <c r="AC2640" s="28">
        <f>+SUMIF('Input Sheet'!$S:$S,$AL2640,'Input Sheet'!G:G)</f>
        <v>0</v>
      </c>
      <c r="AD2640" s="28">
        <f>+SUMIF('Input Sheet'!$S:$S,$AL2640,'Input Sheet'!H:H)</f>
        <v>0</v>
      </c>
      <c r="AE2640" s="28">
        <f>+SUMIF('Input Sheet'!$S:$S,$AL2640,'Input Sheet'!I:I)</f>
        <v>0</v>
      </c>
      <c r="AF2640" s="28">
        <f>+SUMIF('Input Sheet'!$S:$S,$AL2640,'Input Sheet'!J:J)</f>
        <v>0</v>
      </c>
      <c r="AG2640" s="28">
        <f>+SUMIF('Input Sheet'!$S:$S,$AL2640,'Input Sheet'!K:K)</f>
        <v>0</v>
      </c>
      <c r="AH2640" s="28">
        <f>+SUMIF('Input Sheet'!$S:$S,$AL2640,'Input Sheet'!L:L)</f>
        <v>0</v>
      </c>
      <c r="AI2640" s="28">
        <f>+SUMIF('Input Sheet'!$S:$S,$AL2640,'Input Sheet'!M:M)</f>
        <v>0</v>
      </c>
      <c r="AJ2640" s="28">
        <f>+SUMIF('Input Sheet'!$S:$S,$AL2640,'Input Sheet'!N:N)</f>
        <v>0</v>
      </c>
      <c r="AK2640" s="28"/>
      <c r="AL2640" s="27" t="str">
        <f t="shared" si="208"/>
        <v>100-3011R</v>
      </c>
      <c r="AM2640" s="34" t="str">
        <f t="shared" si="209"/>
        <v>New Vehicle</v>
      </c>
      <c r="AN2640" s="34" t="str">
        <f t="shared" si="210"/>
        <v>New VehicleOther Income per NV unit</v>
      </c>
      <c r="AO2640" s="35"/>
      <c r="AP2640" s="35"/>
      <c r="AQ2640" s="35"/>
    </row>
    <row r="2641" spans="1:43" x14ac:dyDescent="0.25">
      <c r="A2641" s="27" t="s">
        <v>103</v>
      </c>
      <c r="B2641" s="27" t="s">
        <v>104</v>
      </c>
      <c r="C2641" s="27" t="s">
        <v>657</v>
      </c>
      <c r="D2641" s="27" t="s">
        <v>834</v>
      </c>
      <c r="E2641" s="27" t="s">
        <v>660</v>
      </c>
      <c r="F2641" s="27" t="s">
        <v>112</v>
      </c>
      <c r="G2641" s="27" t="s">
        <v>113</v>
      </c>
      <c r="H2641" s="34" t="s">
        <v>789</v>
      </c>
      <c r="I2641" s="34" t="s">
        <v>819</v>
      </c>
      <c r="J2641" s="34" t="str">
        <f t="shared" si="206"/>
        <v>New VehicleOther Income per NV unit</v>
      </c>
      <c r="K2641" s="34" t="str">
        <f t="shared" si="207"/>
        <v>200New Vehicle Other Income - Toyota</v>
      </c>
      <c r="L2641" s="28">
        <f>+SUMIF('TB 4-24'!M:M,$AL2641,'TB 4-24'!G:G)</f>
        <v>0</v>
      </c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>
        <f>+SUMIF('Input Sheet'!$S:$S,$AL2641,'Input Sheet'!C:C)</f>
        <v>0</v>
      </c>
      <c r="Z2641" s="28">
        <f>+SUMIF('Input Sheet'!$S:$S,$AL2641,'Input Sheet'!D:D)</f>
        <v>0</v>
      </c>
      <c r="AA2641" s="28">
        <f>+SUMIF('Input Sheet'!$S:$S,$AL2641,'Input Sheet'!E:E)</f>
        <v>0</v>
      </c>
      <c r="AB2641" s="28">
        <f>+SUMIF('Input Sheet'!$S:$S,$AL2641,'Input Sheet'!F:F)</f>
        <v>0</v>
      </c>
      <c r="AC2641" s="28">
        <f>+SUMIF('Input Sheet'!$S:$S,$AL2641,'Input Sheet'!G:G)</f>
        <v>0</v>
      </c>
      <c r="AD2641" s="28">
        <f>+SUMIF('Input Sheet'!$S:$S,$AL2641,'Input Sheet'!H:H)</f>
        <v>0</v>
      </c>
      <c r="AE2641" s="28">
        <f>+SUMIF('Input Sheet'!$S:$S,$AL2641,'Input Sheet'!I:I)</f>
        <v>0</v>
      </c>
      <c r="AF2641" s="28">
        <f>+SUMIF('Input Sheet'!$S:$S,$AL2641,'Input Sheet'!J:J)</f>
        <v>0</v>
      </c>
      <c r="AG2641" s="28">
        <f>+SUMIF('Input Sheet'!$S:$S,$AL2641,'Input Sheet'!K:K)</f>
        <v>0</v>
      </c>
      <c r="AH2641" s="28">
        <f>+SUMIF('Input Sheet'!$S:$S,$AL2641,'Input Sheet'!L:L)</f>
        <v>0</v>
      </c>
      <c r="AI2641" s="28">
        <f>+SUMIF('Input Sheet'!$S:$S,$AL2641,'Input Sheet'!M:M)</f>
        <v>0</v>
      </c>
      <c r="AJ2641" s="28">
        <f>+SUMIF('Input Sheet'!$S:$S,$AL2641,'Input Sheet'!N:N)</f>
        <v>0</v>
      </c>
      <c r="AK2641" s="28"/>
      <c r="AL2641" s="27" t="str">
        <f t="shared" si="208"/>
        <v>200-3011RD</v>
      </c>
      <c r="AM2641" s="34" t="str">
        <f t="shared" si="209"/>
        <v>New Vehicle</v>
      </c>
      <c r="AN2641" s="34" t="str">
        <f t="shared" si="210"/>
        <v>New VehicleOther Income per NV unit</v>
      </c>
      <c r="AO2641" s="35"/>
      <c r="AP2641" s="35"/>
      <c r="AQ2641" s="35"/>
    </row>
    <row r="2642" spans="1:43" x14ac:dyDescent="0.25">
      <c r="A2642" s="27" t="s">
        <v>103</v>
      </c>
      <c r="B2642" s="27" t="s">
        <v>104</v>
      </c>
      <c r="C2642" s="27" t="s">
        <v>663</v>
      </c>
      <c r="D2642" s="27" t="s">
        <v>834</v>
      </c>
      <c r="E2642" s="27" t="s">
        <v>664</v>
      </c>
      <c r="F2642" s="27" t="s">
        <v>112</v>
      </c>
      <c r="G2642" s="27" t="s">
        <v>113</v>
      </c>
      <c r="H2642" s="34" t="s">
        <v>789</v>
      </c>
      <c r="I2642" s="34" t="s">
        <v>819</v>
      </c>
      <c r="J2642" s="34" t="str">
        <f t="shared" si="206"/>
        <v>New VehicleOther Income per NV unit</v>
      </c>
      <c r="K2642" s="34" t="str">
        <f t="shared" si="207"/>
        <v>400New Vehicle Other Income - Toyota</v>
      </c>
      <c r="L2642" s="28">
        <f>+SUMIF('TB 4-24'!M:M,$AL2642,'TB 4-24'!G:G)</f>
        <v>0</v>
      </c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>
        <f>+SUMIF('Input Sheet'!$S:$S,$AL2642,'Input Sheet'!C:C)</f>
        <v>0</v>
      </c>
      <c r="Z2642" s="28">
        <f>+SUMIF('Input Sheet'!$S:$S,$AL2642,'Input Sheet'!D:D)</f>
        <v>0</v>
      </c>
      <c r="AA2642" s="28">
        <f>+SUMIF('Input Sheet'!$S:$S,$AL2642,'Input Sheet'!E:E)</f>
        <v>0</v>
      </c>
      <c r="AB2642" s="28">
        <f>+SUMIF('Input Sheet'!$S:$S,$AL2642,'Input Sheet'!F:F)</f>
        <v>0</v>
      </c>
      <c r="AC2642" s="28">
        <f>+SUMIF('Input Sheet'!$S:$S,$AL2642,'Input Sheet'!G:G)</f>
        <v>0</v>
      </c>
      <c r="AD2642" s="28">
        <f>+SUMIF('Input Sheet'!$S:$S,$AL2642,'Input Sheet'!H:H)</f>
        <v>0</v>
      </c>
      <c r="AE2642" s="28">
        <f>+SUMIF('Input Sheet'!$S:$S,$AL2642,'Input Sheet'!I:I)</f>
        <v>0</v>
      </c>
      <c r="AF2642" s="28">
        <f>+SUMIF('Input Sheet'!$S:$S,$AL2642,'Input Sheet'!J:J)</f>
        <v>0</v>
      </c>
      <c r="AG2642" s="28">
        <f>+SUMIF('Input Sheet'!$S:$S,$AL2642,'Input Sheet'!K:K)</f>
        <v>0</v>
      </c>
      <c r="AH2642" s="28">
        <f>+SUMIF('Input Sheet'!$S:$S,$AL2642,'Input Sheet'!L:L)</f>
        <v>0</v>
      </c>
      <c r="AI2642" s="28">
        <f>+SUMIF('Input Sheet'!$S:$S,$AL2642,'Input Sheet'!M:M)</f>
        <v>0</v>
      </c>
      <c r="AJ2642" s="28">
        <f>+SUMIF('Input Sheet'!$S:$S,$AL2642,'Input Sheet'!N:N)</f>
        <v>0</v>
      </c>
      <c r="AK2642" s="28"/>
      <c r="AL2642" s="27" t="str">
        <f t="shared" si="208"/>
        <v>400-3011RD</v>
      </c>
      <c r="AM2642" s="34" t="str">
        <f t="shared" si="209"/>
        <v>New Vehicle</v>
      </c>
      <c r="AN2642" s="34" t="str">
        <f t="shared" si="210"/>
        <v>New VehicleOther Income per NV unit</v>
      </c>
      <c r="AO2642" s="35"/>
      <c r="AP2642" s="35"/>
      <c r="AQ2642" s="35"/>
    </row>
    <row r="2643" spans="1:43" x14ac:dyDescent="0.25">
      <c r="A2643" s="27" t="s">
        <v>103</v>
      </c>
      <c r="B2643" s="27" t="s">
        <v>104</v>
      </c>
      <c r="C2643" s="27" t="s">
        <v>671</v>
      </c>
      <c r="D2643" s="27" t="s">
        <v>834</v>
      </c>
      <c r="E2643" s="27" t="s">
        <v>672</v>
      </c>
      <c r="F2643" s="27" t="s">
        <v>112</v>
      </c>
      <c r="G2643" s="27" t="s">
        <v>113</v>
      </c>
      <c r="H2643" s="34" t="s">
        <v>789</v>
      </c>
      <c r="I2643" s="34" t="s">
        <v>819</v>
      </c>
      <c r="J2643" s="34" t="str">
        <f t="shared" si="206"/>
        <v>New VehicleOther Income per NV unit</v>
      </c>
      <c r="K2643" s="34" t="str">
        <f t="shared" si="207"/>
        <v>300New Vehicle Other Income - Toyota</v>
      </c>
      <c r="L2643" s="28">
        <f>+SUMIF('TB 4-24'!M:M,$AL2643,'TB 4-24'!G:G)</f>
        <v>0</v>
      </c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>
        <f>+SUMIF('Input Sheet'!$S:$S,$AL2643,'Input Sheet'!C:C)</f>
        <v>0</v>
      </c>
      <c r="Z2643" s="28">
        <f>+SUMIF('Input Sheet'!$S:$S,$AL2643,'Input Sheet'!D:D)</f>
        <v>0</v>
      </c>
      <c r="AA2643" s="28">
        <f>+SUMIF('Input Sheet'!$S:$S,$AL2643,'Input Sheet'!E:E)</f>
        <v>0</v>
      </c>
      <c r="AB2643" s="28">
        <f>+SUMIF('Input Sheet'!$S:$S,$AL2643,'Input Sheet'!F:F)</f>
        <v>0</v>
      </c>
      <c r="AC2643" s="28">
        <f>+SUMIF('Input Sheet'!$S:$S,$AL2643,'Input Sheet'!G:G)</f>
        <v>0</v>
      </c>
      <c r="AD2643" s="28">
        <f>+SUMIF('Input Sheet'!$S:$S,$AL2643,'Input Sheet'!H:H)</f>
        <v>0</v>
      </c>
      <c r="AE2643" s="28">
        <f>+SUMIF('Input Sheet'!$S:$S,$AL2643,'Input Sheet'!I:I)</f>
        <v>0</v>
      </c>
      <c r="AF2643" s="28">
        <f>+SUMIF('Input Sheet'!$S:$S,$AL2643,'Input Sheet'!J:J)</f>
        <v>0</v>
      </c>
      <c r="AG2643" s="28">
        <f>+SUMIF('Input Sheet'!$S:$S,$AL2643,'Input Sheet'!K:K)</f>
        <v>0</v>
      </c>
      <c r="AH2643" s="28">
        <f>+SUMIF('Input Sheet'!$S:$S,$AL2643,'Input Sheet'!L:L)</f>
        <v>0</v>
      </c>
      <c r="AI2643" s="28">
        <f>+SUMIF('Input Sheet'!$S:$S,$AL2643,'Input Sheet'!M:M)</f>
        <v>0</v>
      </c>
      <c r="AJ2643" s="28">
        <f>+SUMIF('Input Sheet'!$S:$S,$AL2643,'Input Sheet'!N:N)</f>
        <v>0</v>
      </c>
      <c r="AK2643" s="28"/>
      <c r="AL2643" s="27" t="str">
        <f t="shared" si="208"/>
        <v>300-3011RD</v>
      </c>
      <c r="AM2643" s="34" t="str">
        <f t="shared" si="209"/>
        <v>New Vehicle</v>
      </c>
      <c r="AN2643" s="34" t="str">
        <f t="shared" si="210"/>
        <v>New VehicleOther Income per NV unit</v>
      </c>
      <c r="AO2643" s="35"/>
      <c r="AP2643" s="35"/>
      <c r="AQ2643" s="35"/>
    </row>
    <row r="2644" spans="1:43" x14ac:dyDescent="0.25">
      <c r="A2644" s="27" t="s">
        <v>103</v>
      </c>
      <c r="B2644" s="27" t="s">
        <v>104</v>
      </c>
      <c r="C2644" s="27" t="s">
        <v>104</v>
      </c>
      <c r="D2644" s="27" t="s">
        <v>834</v>
      </c>
      <c r="E2644" s="27" t="s">
        <v>677</v>
      </c>
      <c r="F2644" s="27" t="s">
        <v>112</v>
      </c>
      <c r="G2644" s="27" t="s">
        <v>113</v>
      </c>
      <c r="H2644" s="34" t="s">
        <v>789</v>
      </c>
      <c r="I2644" s="34" t="s">
        <v>819</v>
      </c>
      <c r="J2644" s="34" t="str">
        <f t="shared" si="206"/>
        <v>New VehicleOther Income per NV unit</v>
      </c>
      <c r="K2644" s="34" t="str">
        <f t="shared" si="207"/>
        <v>100New Vehicle Other Income - Toyota</v>
      </c>
      <c r="L2644" s="28">
        <f>+SUMIF('TB 4-24'!M:M,$AL2644,'TB 4-24'!G:G)</f>
        <v>0</v>
      </c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>
        <f>+SUMIF('Input Sheet'!$S:$S,$AL2644,'Input Sheet'!C:C)</f>
        <v>0</v>
      </c>
      <c r="Z2644" s="28">
        <f>+SUMIF('Input Sheet'!$S:$S,$AL2644,'Input Sheet'!D:D)</f>
        <v>0</v>
      </c>
      <c r="AA2644" s="28">
        <f>+SUMIF('Input Sheet'!$S:$S,$AL2644,'Input Sheet'!E:E)</f>
        <v>0</v>
      </c>
      <c r="AB2644" s="28">
        <f>+SUMIF('Input Sheet'!$S:$S,$AL2644,'Input Sheet'!F:F)</f>
        <v>0</v>
      </c>
      <c r="AC2644" s="28">
        <f>+SUMIF('Input Sheet'!$S:$S,$AL2644,'Input Sheet'!G:G)</f>
        <v>0</v>
      </c>
      <c r="AD2644" s="28">
        <f>+SUMIF('Input Sheet'!$S:$S,$AL2644,'Input Sheet'!H:H)</f>
        <v>0</v>
      </c>
      <c r="AE2644" s="28">
        <f>+SUMIF('Input Sheet'!$S:$S,$AL2644,'Input Sheet'!I:I)</f>
        <v>0</v>
      </c>
      <c r="AF2644" s="28">
        <f>+SUMIF('Input Sheet'!$S:$S,$AL2644,'Input Sheet'!J:J)</f>
        <v>0</v>
      </c>
      <c r="AG2644" s="28">
        <f>+SUMIF('Input Sheet'!$S:$S,$AL2644,'Input Sheet'!K:K)</f>
        <v>0</v>
      </c>
      <c r="AH2644" s="28">
        <f>+SUMIF('Input Sheet'!$S:$S,$AL2644,'Input Sheet'!L:L)</f>
        <v>0</v>
      </c>
      <c r="AI2644" s="28">
        <f>+SUMIF('Input Sheet'!$S:$S,$AL2644,'Input Sheet'!M:M)</f>
        <v>0</v>
      </c>
      <c r="AJ2644" s="28">
        <f>+SUMIF('Input Sheet'!$S:$S,$AL2644,'Input Sheet'!N:N)</f>
        <v>0</v>
      </c>
      <c r="AK2644" s="28"/>
      <c r="AL2644" s="27" t="str">
        <f t="shared" si="208"/>
        <v>100-3011RD</v>
      </c>
      <c r="AM2644" s="34" t="str">
        <f t="shared" si="209"/>
        <v>New Vehicle</v>
      </c>
      <c r="AN2644" s="34" t="str">
        <f t="shared" si="210"/>
        <v>New VehicleOther Income per NV unit</v>
      </c>
      <c r="AO2644" s="35"/>
      <c r="AP2644" s="35"/>
      <c r="AQ2644" s="35"/>
    </row>
    <row r="2645" spans="1:43" x14ac:dyDescent="0.25">
      <c r="A2645" s="27" t="s">
        <v>103</v>
      </c>
      <c r="B2645" s="27" t="s">
        <v>104</v>
      </c>
      <c r="C2645" s="27" t="s">
        <v>657</v>
      </c>
      <c r="D2645" s="27" t="s">
        <v>835</v>
      </c>
      <c r="E2645" s="27" t="s">
        <v>660</v>
      </c>
      <c r="F2645" s="27" t="s">
        <v>112</v>
      </c>
      <c r="G2645" s="27" t="s">
        <v>113</v>
      </c>
      <c r="H2645" s="34" t="s">
        <v>789</v>
      </c>
      <c r="I2645" s="34" t="s">
        <v>819</v>
      </c>
      <c r="J2645" s="34" t="str">
        <f t="shared" si="206"/>
        <v>New VehicleOther Income per NV unit</v>
      </c>
      <c r="K2645" s="34" t="str">
        <f t="shared" si="207"/>
        <v>200New Vehicle Other Income - Toyota</v>
      </c>
      <c r="L2645" s="28">
        <f>+SUMIF('TB 4-24'!M:M,$AL2645,'TB 4-24'!G:G)</f>
        <v>0</v>
      </c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>
        <f>+SUMIF('Input Sheet'!$S:$S,$AL2645,'Input Sheet'!C:C)</f>
        <v>0</v>
      </c>
      <c r="Z2645" s="28">
        <f>+SUMIF('Input Sheet'!$S:$S,$AL2645,'Input Sheet'!D:D)</f>
        <v>0</v>
      </c>
      <c r="AA2645" s="28">
        <f>+SUMIF('Input Sheet'!$S:$S,$AL2645,'Input Sheet'!E:E)</f>
        <v>0</v>
      </c>
      <c r="AB2645" s="28">
        <f>+SUMIF('Input Sheet'!$S:$S,$AL2645,'Input Sheet'!F:F)</f>
        <v>0</v>
      </c>
      <c r="AC2645" s="28">
        <f>+SUMIF('Input Sheet'!$S:$S,$AL2645,'Input Sheet'!G:G)</f>
        <v>0</v>
      </c>
      <c r="AD2645" s="28">
        <f>+SUMIF('Input Sheet'!$S:$S,$AL2645,'Input Sheet'!H:H)</f>
        <v>0</v>
      </c>
      <c r="AE2645" s="28">
        <f>+SUMIF('Input Sheet'!$S:$S,$AL2645,'Input Sheet'!I:I)</f>
        <v>0</v>
      </c>
      <c r="AF2645" s="28">
        <f>+SUMIF('Input Sheet'!$S:$S,$AL2645,'Input Sheet'!J:J)</f>
        <v>0</v>
      </c>
      <c r="AG2645" s="28">
        <f>+SUMIF('Input Sheet'!$S:$S,$AL2645,'Input Sheet'!K:K)</f>
        <v>0</v>
      </c>
      <c r="AH2645" s="28">
        <f>+SUMIF('Input Sheet'!$S:$S,$AL2645,'Input Sheet'!L:L)</f>
        <v>0</v>
      </c>
      <c r="AI2645" s="28">
        <f>+SUMIF('Input Sheet'!$S:$S,$AL2645,'Input Sheet'!M:M)</f>
        <v>0</v>
      </c>
      <c r="AJ2645" s="28">
        <f>+SUMIF('Input Sheet'!$S:$S,$AL2645,'Input Sheet'!N:N)</f>
        <v>0</v>
      </c>
      <c r="AK2645" s="28"/>
      <c r="AL2645" s="27" t="str">
        <f t="shared" si="208"/>
        <v>200-3021R</v>
      </c>
      <c r="AM2645" s="34" t="str">
        <f t="shared" si="209"/>
        <v>New Vehicle</v>
      </c>
      <c r="AN2645" s="34" t="str">
        <f t="shared" si="210"/>
        <v>New VehicleOther Income per NV unit</v>
      </c>
      <c r="AO2645" s="35"/>
      <c r="AP2645" s="35"/>
      <c r="AQ2645" s="35"/>
    </row>
    <row r="2646" spans="1:43" x14ac:dyDescent="0.25">
      <c r="A2646" s="27" t="s">
        <v>103</v>
      </c>
      <c r="B2646" s="27" t="s">
        <v>104</v>
      </c>
      <c r="C2646" s="27" t="s">
        <v>663</v>
      </c>
      <c r="D2646" s="27" t="s">
        <v>835</v>
      </c>
      <c r="E2646" s="27" t="s">
        <v>664</v>
      </c>
      <c r="F2646" s="27" t="s">
        <v>112</v>
      </c>
      <c r="G2646" s="27" t="s">
        <v>113</v>
      </c>
      <c r="H2646" s="34" t="s">
        <v>789</v>
      </c>
      <c r="I2646" s="34" t="s">
        <v>819</v>
      </c>
      <c r="J2646" s="34" t="str">
        <f t="shared" si="206"/>
        <v>New VehicleOther Income per NV unit</v>
      </c>
      <c r="K2646" s="34" t="str">
        <f t="shared" si="207"/>
        <v>400New Vehicle Other Income - Toyota</v>
      </c>
      <c r="L2646" s="28">
        <f>+SUMIF('TB 4-24'!M:M,$AL2646,'TB 4-24'!G:G)</f>
        <v>0</v>
      </c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>
        <f>+SUMIF('Input Sheet'!$S:$S,$AL2646,'Input Sheet'!C:C)</f>
        <v>0</v>
      </c>
      <c r="Z2646" s="28">
        <f>+SUMIF('Input Sheet'!$S:$S,$AL2646,'Input Sheet'!D:D)</f>
        <v>0</v>
      </c>
      <c r="AA2646" s="28">
        <f>+SUMIF('Input Sheet'!$S:$S,$AL2646,'Input Sheet'!E:E)</f>
        <v>0</v>
      </c>
      <c r="AB2646" s="28">
        <f>+SUMIF('Input Sheet'!$S:$S,$AL2646,'Input Sheet'!F:F)</f>
        <v>0</v>
      </c>
      <c r="AC2646" s="28">
        <f>+SUMIF('Input Sheet'!$S:$S,$AL2646,'Input Sheet'!G:G)</f>
        <v>0</v>
      </c>
      <c r="AD2646" s="28">
        <f>+SUMIF('Input Sheet'!$S:$S,$AL2646,'Input Sheet'!H:H)</f>
        <v>0</v>
      </c>
      <c r="AE2646" s="28">
        <f>+SUMIF('Input Sheet'!$S:$S,$AL2646,'Input Sheet'!I:I)</f>
        <v>0</v>
      </c>
      <c r="AF2646" s="28">
        <f>+SUMIF('Input Sheet'!$S:$S,$AL2646,'Input Sheet'!J:J)</f>
        <v>0</v>
      </c>
      <c r="AG2646" s="28">
        <f>+SUMIF('Input Sheet'!$S:$S,$AL2646,'Input Sheet'!K:K)</f>
        <v>0</v>
      </c>
      <c r="AH2646" s="28">
        <f>+SUMIF('Input Sheet'!$S:$S,$AL2646,'Input Sheet'!L:L)</f>
        <v>0</v>
      </c>
      <c r="AI2646" s="28">
        <f>+SUMIF('Input Sheet'!$S:$S,$AL2646,'Input Sheet'!M:M)</f>
        <v>0</v>
      </c>
      <c r="AJ2646" s="28">
        <f>+SUMIF('Input Sheet'!$S:$S,$AL2646,'Input Sheet'!N:N)</f>
        <v>0</v>
      </c>
      <c r="AK2646" s="28"/>
      <c r="AL2646" s="27" t="str">
        <f t="shared" si="208"/>
        <v>400-3021R</v>
      </c>
      <c r="AM2646" s="34" t="str">
        <f t="shared" si="209"/>
        <v>New Vehicle</v>
      </c>
      <c r="AN2646" s="34" t="str">
        <f t="shared" si="210"/>
        <v>New VehicleOther Income per NV unit</v>
      </c>
      <c r="AO2646" s="35"/>
      <c r="AP2646" s="35"/>
      <c r="AQ2646" s="35"/>
    </row>
    <row r="2647" spans="1:43" x14ac:dyDescent="0.25">
      <c r="A2647" s="27" t="s">
        <v>103</v>
      </c>
      <c r="B2647" s="27" t="s">
        <v>104</v>
      </c>
      <c r="C2647" s="27" t="s">
        <v>671</v>
      </c>
      <c r="D2647" s="27" t="s">
        <v>835</v>
      </c>
      <c r="E2647" s="27" t="s">
        <v>672</v>
      </c>
      <c r="F2647" s="27" t="s">
        <v>112</v>
      </c>
      <c r="G2647" s="27" t="s">
        <v>113</v>
      </c>
      <c r="H2647" s="34" t="s">
        <v>789</v>
      </c>
      <c r="I2647" s="34" t="s">
        <v>819</v>
      </c>
      <c r="J2647" s="34" t="str">
        <f t="shared" si="206"/>
        <v>New VehicleOther Income per NV unit</v>
      </c>
      <c r="K2647" s="34" t="str">
        <f t="shared" si="207"/>
        <v>300New Vehicle Other Income - Toyota</v>
      </c>
      <c r="L2647" s="28">
        <f>+SUMIF('TB 4-24'!M:M,$AL2647,'TB 4-24'!G:G)</f>
        <v>0</v>
      </c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>
        <f>+SUMIF('Input Sheet'!$S:$S,$AL2647,'Input Sheet'!C:C)</f>
        <v>0</v>
      </c>
      <c r="Z2647" s="28">
        <f>+SUMIF('Input Sheet'!$S:$S,$AL2647,'Input Sheet'!D:D)</f>
        <v>0</v>
      </c>
      <c r="AA2647" s="28">
        <f>+SUMIF('Input Sheet'!$S:$S,$AL2647,'Input Sheet'!E:E)</f>
        <v>0</v>
      </c>
      <c r="AB2647" s="28">
        <f>+SUMIF('Input Sheet'!$S:$S,$AL2647,'Input Sheet'!F:F)</f>
        <v>0</v>
      </c>
      <c r="AC2647" s="28">
        <f>+SUMIF('Input Sheet'!$S:$S,$AL2647,'Input Sheet'!G:G)</f>
        <v>0</v>
      </c>
      <c r="AD2647" s="28">
        <f>+SUMIF('Input Sheet'!$S:$S,$AL2647,'Input Sheet'!H:H)</f>
        <v>0</v>
      </c>
      <c r="AE2647" s="28">
        <f>+SUMIF('Input Sheet'!$S:$S,$AL2647,'Input Sheet'!I:I)</f>
        <v>0</v>
      </c>
      <c r="AF2647" s="28">
        <f>+SUMIF('Input Sheet'!$S:$S,$AL2647,'Input Sheet'!J:J)</f>
        <v>0</v>
      </c>
      <c r="AG2647" s="28">
        <f>+SUMIF('Input Sheet'!$S:$S,$AL2647,'Input Sheet'!K:K)</f>
        <v>0</v>
      </c>
      <c r="AH2647" s="28">
        <f>+SUMIF('Input Sheet'!$S:$S,$AL2647,'Input Sheet'!L:L)</f>
        <v>0</v>
      </c>
      <c r="AI2647" s="28">
        <f>+SUMIF('Input Sheet'!$S:$S,$AL2647,'Input Sheet'!M:M)</f>
        <v>0</v>
      </c>
      <c r="AJ2647" s="28">
        <f>+SUMIF('Input Sheet'!$S:$S,$AL2647,'Input Sheet'!N:N)</f>
        <v>0</v>
      </c>
      <c r="AK2647" s="28"/>
      <c r="AL2647" s="27" t="str">
        <f t="shared" si="208"/>
        <v>300-3021R</v>
      </c>
      <c r="AM2647" s="34" t="str">
        <f t="shared" si="209"/>
        <v>New Vehicle</v>
      </c>
      <c r="AN2647" s="34" t="str">
        <f t="shared" si="210"/>
        <v>New VehicleOther Income per NV unit</v>
      </c>
      <c r="AO2647" s="35"/>
      <c r="AP2647" s="35"/>
      <c r="AQ2647" s="35"/>
    </row>
    <row r="2648" spans="1:43" x14ac:dyDescent="0.25">
      <c r="A2648" s="27" t="s">
        <v>103</v>
      </c>
      <c r="B2648" s="27" t="s">
        <v>104</v>
      </c>
      <c r="C2648" s="27" t="s">
        <v>104</v>
      </c>
      <c r="D2648" s="27" t="s">
        <v>835</v>
      </c>
      <c r="E2648" s="27" t="s">
        <v>677</v>
      </c>
      <c r="F2648" s="27" t="s">
        <v>112</v>
      </c>
      <c r="G2648" s="27" t="s">
        <v>113</v>
      </c>
      <c r="H2648" s="34" t="s">
        <v>789</v>
      </c>
      <c r="I2648" s="34" t="s">
        <v>819</v>
      </c>
      <c r="J2648" s="34" t="str">
        <f t="shared" si="206"/>
        <v>New VehicleOther Income per NV unit</v>
      </c>
      <c r="K2648" s="34" t="str">
        <f t="shared" si="207"/>
        <v>100New Vehicle Other Income - Toyota</v>
      </c>
      <c r="L2648" s="28">
        <f>+SUMIF('TB 4-24'!M:M,$AL2648,'TB 4-24'!G:G)</f>
        <v>0</v>
      </c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>
        <f>+SUMIF('Input Sheet'!$S:$S,$AL2648,'Input Sheet'!C:C)</f>
        <v>0</v>
      </c>
      <c r="Z2648" s="28">
        <f>+SUMIF('Input Sheet'!$S:$S,$AL2648,'Input Sheet'!D:D)</f>
        <v>0</v>
      </c>
      <c r="AA2648" s="28">
        <f>+SUMIF('Input Sheet'!$S:$S,$AL2648,'Input Sheet'!E:E)</f>
        <v>0</v>
      </c>
      <c r="AB2648" s="28">
        <f>+SUMIF('Input Sheet'!$S:$S,$AL2648,'Input Sheet'!F:F)</f>
        <v>0</v>
      </c>
      <c r="AC2648" s="28">
        <f>+SUMIF('Input Sheet'!$S:$S,$AL2648,'Input Sheet'!G:G)</f>
        <v>0</v>
      </c>
      <c r="AD2648" s="28">
        <f>+SUMIF('Input Sheet'!$S:$S,$AL2648,'Input Sheet'!H:H)</f>
        <v>0</v>
      </c>
      <c r="AE2648" s="28">
        <f>+SUMIF('Input Sheet'!$S:$S,$AL2648,'Input Sheet'!I:I)</f>
        <v>0</v>
      </c>
      <c r="AF2648" s="28">
        <f>+SUMIF('Input Sheet'!$S:$S,$AL2648,'Input Sheet'!J:J)</f>
        <v>0</v>
      </c>
      <c r="AG2648" s="28">
        <f>+SUMIF('Input Sheet'!$S:$S,$AL2648,'Input Sheet'!K:K)</f>
        <v>0</v>
      </c>
      <c r="AH2648" s="28">
        <f>+SUMIF('Input Sheet'!$S:$S,$AL2648,'Input Sheet'!L:L)</f>
        <v>0</v>
      </c>
      <c r="AI2648" s="28">
        <f>+SUMIF('Input Sheet'!$S:$S,$AL2648,'Input Sheet'!M:M)</f>
        <v>0</v>
      </c>
      <c r="AJ2648" s="28">
        <f>+SUMIF('Input Sheet'!$S:$S,$AL2648,'Input Sheet'!N:N)</f>
        <v>0</v>
      </c>
      <c r="AK2648" s="28"/>
      <c r="AL2648" s="27" t="str">
        <f t="shared" si="208"/>
        <v>100-3021R</v>
      </c>
      <c r="AM2648" s="34" t="str">
        <f t="shared" si="209"/>
        <v>New Vehicle</v>
      </c>
      <c r="AN2648" s="34" t="str">
        <f t="shared" si="210"/>
        <v>New VehicleOther Income per NV unit</v>
      </c>
      <c r="AO2648" s="35"/>
      <c r="AP2648" s="35"/>
      <c r="AQ2648" s="35"/>
    </row>
    <row r="2649" spans="1:43" x14ac:dyDescent="0.25">
      <c r="A2649" s="27" t="s">
        <v>103</v>
      </c>
      <c r="B2649" s="27" t="s">
        <v>104</v>
      </c>
      <c r="C2649" s="27" t="s">
        <v>657</v>
      </c>
      <c r="D2649" s="27" t="s">
        <v>836</v>
      </c>
      <c r="E2649" s="27" t="s">
        <v>660</v>
      </c>
      <c r="F2649" s="27" t="s">
        <v>112</v>
      </c>
      <c r="G2649" s="27" t="s">
        <v>113</v>
      </c>
      <c r="H2649" s="34" t="s">
        <v>789</v>
      </c>
      <c r="I2649" s="34" t="s">
        <v>819</v>
      </c>
      <c r="J2649" s="34" t="str">
        <f t="shared" si="206"/>
        <v>New VehicleOther Income per NV unit</v>
      </c>
      <c r="K2649" s="34" t="str">
        <f t="shared" si="207"/>
        <v>200New Vehicle Other Income - Toyota</v>
      </c>
      <c r="L2649" s="28">
        <f>+SUMIF('TB 4-24'!M:M,$AL2649,'TB 4-24'!G:G)</f>
        <v>0</v>
      </c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>
        <f>+SUMIF('Input Sheet'!$S:$S,$AL2649,'Input Sheet'!C:C)</f>
        <v>0</v>
      </c>
      <c r="Z2649" s="28">
        <f>+SUMIF('Input Sheet'!$S:$S,$AL2649,'Input Sheet'!D:D)</f>
        <v>0</v>
      </c>
      <c r="AA2649" s="28">
        <f>+SUMIF('Input Sheet'!$S:$S,$AL2649,'Input Sheet'!E:E)</f>
        <v>0</v>
      </c>
      <c r="AB2649" s="28">
        <f>+SUMIF('Input Sheet'!$S:$S,$AL2649,'Input Sheet'!F:F)</f>
        <v>0</v>
      </c>
      <c r="AC2649" s="28">
        <f>+SUMIF('Input Sheet'!$S:$S,$AL2649,'Input Sheet'!G:G)</f>
        <v>0</v>
      </c>
      <c r="AD2649" s="28">
        <f>+SUMIF('Input Sheet'!$S:$S,$AL2649,'Input Sheet'!H:H)</f>
        <v>0</v>
      </c>
      <c r="AE2649" s="28">
        <f>+SUMIF('Input Sheet'!$S:$S,$AL2649,'Input Sheet'!I:I)</f>
        <v>0</v>
      </c>
      <c r="AF2649" s="28">
        <f>+SUMIF('Input Sheet'!$S:$S,$AL2649,'Input Sheet'!J:J)</f>
        <v>0</v>
      </c>
      <c r="AG2649" s="28">
        <f>+SUMIF('Input Sheet'!$S:$S,$AL2649,'Input Sheet'!K:K)</f>
        <v>0</v>
      </c>
      <c r="AH2649" s="28">
        <f>+SUMIF('Input Sheet'!$S:$S,$AL2649,'Input Sheet'!L:L)</f>
        <v>0</v>
      </c>
      <c r="AI2649" s="28">
        <f>+SUMIF('Input Sheet'!$S:$S,$AL2649,'Input Sheet'!M:M)</f>
        <v>0</v>
      </c>
      <c r="AJ2649" s="28">
        <f>+SUMIF('Input Sheet'!$S:$S,$AL2649,'Input Sheet'!N:N)</f>
        <v>0</v>
      </c>
      <c r="AK2649" s="28"/>
      <c r="AL2649" s="27" t="str">
        <f t="shared" si="208"/>
        <v>200-3021RD</v>
      </c>
      <c r="AM2649" s="34" t="str">
        <f t="shared" si="209"/>
        <v>New Vehicle</v>
      </c>
      <c r="AN2649" s="34" t="str">
        <f t="shared" si="210"/>
        <v>New VehicleOther Income per NV unit</v>
      </c>
      <c r="AO2649" s="35"/>
      <c r="AP2649" s="35"/>
      <c r="AQ2649" s="35"/>
    </row>
    <row r="2650" spans="1:43" x14ac:dyDescent="0.25">
      <c r="A2650" s="27" t="s">
        <v>103</v>
      </c>
      <c r="B2650" s="27" t="s">
        <v>104</v>
      </c>
      <c r="C2650" s="27" t="s">
        <v>663</v>
      </c>
      <c r="D2650" s="27" t="s">
        <v>836</v>
      </c>
      <c r="E2650" s="27" t="s">
        <v>664</v>
      </c>
      <c r="F2650" s="27" t="s">
        <v>112</v>
      </c>
      <c r="G2650" s="27" t="s">
        <v>113</v>
      </c>
      <c r="H2650" s="34" t="s">
        <v>789</v>
      </c>
      <c r="I2650" s="34" t="s">
        <v>819</v>
      </c>
      <c r="J2650" s="34" t="str">
        <f t="shared" si="206"/>
        <v>New VehicleOther Income per NV unit</v>
      </c>
      <c r="K2650" s="34" t="str">
        <f t="shared" si="207"/>
        <v>400New Vehicle Other Income - Toyota</v>
      </c>
      <c r="L2650" s="28">
        <f>+SUMIF('TB 4-24'!M:M,$AL2650,'TB 4-24'!G:G)</f>
        <v>0</v>
      </c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>
        <f>+SUMIF('Input Sheet'!$S:$S,$AL2650,'Input Sheet'!C:C)</f>
        <v>0</v>
      </c>
      <c r="Z2650" s="28">
        <f>+SUMIF('Input Sheet'!$S:$S,$AL2650,'Input Sheet'!D:D)</f>
        <v>0</v>
      </c>
      <c r="AA2650" s="28">
        <f>+SUMIF('Input Sheet'!$S:$S,$AL2650,'Input Sheet'!E:E)</f>
        <v>0</v>
      </c>
      <c r="AB2650" s="28">
        <f>+SUMIF('Input Sheet'!$S:$S,$AL2650,'Input Sheet'!F:F)</f>
        <v>0</v>
      </c>
      <c r="AC2650" s="28">
        <f>+SUMIF('Input Sheet'!$S:$S,$AL2650,'Input Sheet'!G:G)</f>
        <v>0</v>
      </c>
      <c r="AD2650" s="28">
        <f>+SUMIF('Input Sheet'!$S:$S,$AL2650,'Input Sheet'!H:H)</f>
        <v>0</v>
      </c>
      <c r="AE2650" s="28">
        <f>+SUMIF('Input Sheet'!$S:$S,$AL2650,'Input Sheet'!I:I)</f>
        <v>0</v>
      </c>
      <c r="AF2650" s="28">
        <f>+SUMIF('Input Sheet'!$S:$S,$AL2650,'Input Sheet'!J:J)</f>
        <v>0</v>
      </c>
      <c r="AG2650" s="28">
        <f>+SUMIF('Input Sheet'!$S:$S,$AL2650,'Input Sheet'!K:K)</f>
        <v>0</v>
      </c>
      <c r="AH2650" s="28">
        <f>+SUMIF('Input Sheet'!$S:$S,$AL2650,'Input Sheet'!L:L)</f>
        <v>0</v>
      </c>
      <c r="AI2650" s="28">
        <f>+SUMIF('Input Sheet'!$S:$S,$AL2650,'Input Sheet'!M:M)</f>
        <v>0</v>
      </c>
      <c r="AJ2650" s="28">
        <f>+SUMIF('Input Sheet'!$S:$S,$AL2650,'Input Sheet'!N:N)</f>
        <v>0</v>
      </c>
      <c r="AK2650" s="28"/>
      <c r="AL2650" s="27" t="str">
        <f t="shared" si="208"/>
        <v>400-3021RD</v>
      </c>
      <c r="AM2650" s="34" t="str">
        <f t="shared" si="209"/>
        <v>New Vehicle</v>
      </c>
      <c r="AN2650" s="34" t="str">
        <f t="shared" si="210"/>
        <v>New VehicleOther Income per NV unit</v>
      </c>
      <c r="AO2650" s="35"/>
      <c r="AP2650" s="35"/>
      <c r="AQ2650" s="35"/>
    </row>
    <row r="2651" spans="1:43" x14ac:dyDescent="0.25">
      <c r="A2651" s="27" t="s">
        <v>103</v>
      </c>
      <c r="B2651" s="27" t="s">
        <v>104</v>
      </c>
      <c r="C2651" s="27" t="s">
        <v>671</v>
      </c>
      <c r="D2651" s="27" t="s">
        <v>836</v>
      </c>
      <c r="E2651" s="27" t="s">
        <v>672</v>
      </c>
      <c r="F2651" s="27" t="s">
        <v>112</v>
      </c>
      <c r="G2651" s="27" t="s">
        <v>113</v>
      </c>
      <c r="H2651" s="34" t="s">
        <v>789</v>
      </c>
      <c r="I2651" s="34" t="s">
        <v>819</v>
      </c>
      <c r="J2651" s="34" t="str">
        <f t="shared" si="206"/>
        <v>New VehicleOther Income per NV unit</v>
      </c>
      <c r="K2651" s="34" t="str">
        <f t="shared" si="207"/>
        <v>300New Vehicle Other Income - Toyota</v>
      </c>
      <c r="L2651" s="28">
        <f>+SUMIF('TB 4-24'!M:M,$AL2651,'TB 4-24'!G:G)</f>
        <v>0</v>
      </c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>
        <f>+SUMIF('Input Sheet'!$S:$S,$AL2651,'Input Sheet'!C:C)</f>
        <v>0</v>
      </c>
      <c r="Z2651" s="28">
        <f>+SUMIF('Input Sheet'!$S:$S,$AL2651,'Input Sheet'!D:D)</f>
        <v>0</v>
      </c>
      <c r="AA2651" s="28">
        <f>+SUMIF('Input Sheet'!$S:$S,$AL2651,'Input Sheet'!E:E)</f>
        <v>0</v>
      </c>
      <c r="AB2651" s="28">
        <f>+SUMIF('Input Sheet'!$S:$S,$AL2651,'Input Sheet'!F:F)</f>
        <v>0</v>
      </c>
      <c r="AC2651" s="28">
        <f>+SUMIF('Input Sheet'!$S:$S,$AL2651,'Input Sheet'!G:G)</f>
        <v>0</v>
      </c>
      <c r="AD2651" s="28">
        <f>+SUMIF('Input Sheet'!$S:$S,$AL2651,'Input Sheet'!H:H)</f>
        <v>0</v>
      </c>
      <c r="AE2651" s="28">
        <f>+SUMIF('Input Sheet'!$S:$S,$AL2651,'Input Sheet'!I:I)</f>
        <v>0</v>
      </c>
      <c r="AF2651" s="28">
        <f>+SUMIF('Input Sheet'!$S:$S,$AL2651,'Input Sheet'!J:J)</f>
        <v>0</v>
      </c>
      <c r="AG2651" s="28">
        <f>+SUMIF('Input Sheet'!$S:$S,$AL2651,'Input Sheet'!K:K)</f>
        <v>0</v>
      </c>
      <c r="AH2651" s="28">
        <f>+SUMIF('Input Sheet'!$S:$S,$AL2651,'Input Sheet'!L:L)</f>
        <v>0</v>
      </c>
      <c r="AI2651" s="28">
        <f>+SUMIF('Input Sheet'!$S:$S,$AL2651,'Input Sheet'!M:M)</f>
        <v>0</v>
      </c>
      <c r="AJ2651" s="28">
        <f>+SUMIF('Input Sheet'!$S:$S,$AL2651,'Input Sheet'!N:N)</f>
        <v>0</v>
      </c>
      <c r="AK2651" s="28"/>
      <c r="AL2651" s="27" t="str">
        <f t="shared" si="208"/>
        <v>300-3021RD</v>
      </c>
      <c r="AM2651" s="34" t="str">
        <f t="shared" si="209"/>
        <v>New Vehicle</v>
      </c>
      <c r="AN2651" s="34" t="str">
        <f t="shared" si="210"/>
        <v>New VehicleOther Income per NV unit</v>
      </c>
      <c r="AO2651" s="35"/>
      <c r="AP2651" s="35"/>
      <c r="AQ2651" s="35"/>
    </row>
    <row r="2652" spans="1:43" x14ac:dyDescent="0.25">
      <c r="A2652" s="27" t="s">
        <v>103</v>
      </c>
      <c r="B2652" s="27" t="s">
        <v>104</v>
      </c>
      <c r="C2652" s="27" t="s">
        <v>104</v>
      </c>
      <c r="D2652" s="27" t="s">
        <v>836</v>
      </c>
      <c r="E2652" s="27" t="s">
        <v>677</v>
      </c>
      <c r="F2652" s="27" t="s">
        <v>112</v>
      </c>
      <c r="G2652" s="27" t="s">
        <v>113</v>
      </c>
      <c r="H2652" s="34" t="s">
        <v>789</v>
      </c>
      <c r="I2652" s="34" t="s">
        <v>819</v>
      </c>
      <c r="J2652" s="34" t="str">
        <f t="shared" si="206"/>
        <v>New VehicleOther Income per NV unit</v>
      </c>
      <c r="K2652" s="34" t="str">
        <f t="shared" si="207"/>
        <v>100New Vehicle Other Income - Toyota</v>
      </c>
      <c r="L2652" s="28">
        <f>+SUMIF('TB 4-24'!M:M,$AL2652,'TB 4-24'!G:G)</f>
        <v>0</v>
      </c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>
        <f>+SUMIF('Input Sheet'!$S:$S,$AL2652,'Input Sheet'!C:C)</f>
        <v>0</v>
      </c>
      <c r="Z2652" s="28">
        <f>+SUMIF('Input Sheet'!$S:$S,$AL2652,'Input Sheet'!D:D)</f>
        <v>0</v>
      </c>
      <c r="AA2652" s="28">
        <f>+SUMIF('Input Sheet'!$S:$S,$AL2652,'Input Sheet'!E:E)</f>
        <v>0</v>
      </c>
      <c r="AB2652" s="28">
        <f>+SUMIF('Input Sheet'!$S:$S,$AL2652,'Input Sheet'!F:F)</f>
        <v>0</v>
      </c>
      <c r="AC2652" s="28">
        <f>+SUMIF('Input Sheet'!$S:$S,$AL2652,'Input Sheet'!G:G)</f>
        <v>0</v>
      </c>
      <c r="AD2652" s="28">
        <f>+SUMIF('Input Sheet'!$S:$S,$AL2652,'Input Sheet'!H:H)</f>
        <v>0</v>
      </c>
      <c r="AE2652" s="28">
        <f>+SUMIF('Input Sheet'!$S:$S,$AL2652,'Input Sheet'!I:I)</f>
        <v>0</v>
      </c>
      <c r="AF2652" s="28">
        <f>+SUMIF('Input Sheet'!$S:$S,$AL2652,'Input Sheet'!J:J)</f>
        <v>0</v>
      </c>
      <c r="AG2652" s="28">
        <f>+SUMIF('Input Sheet'!$S:$S,$AL2652,'Input Sheet'!K:K)</f>
        <v>0</v>
      </c>
      <c r="AH2652" s="28">
        <f>+SUMIF('Input Sheet'!$S:$S,$AL2652,'Input Sheet'!L:L)</f>
        <v>0</v>
      </c>
      <c r="AI2652" s="28">
        <f>+SUMIF('Input Sheet'!$S:$S,$AL2652,'Input Sheet'!M:M)</f>
        <v>0</v>
      </c>
      <c r="AJ2652" s="28">
        <f>+SUMIF('Input Sheet'!$S:$S,$AL2652,'Input Sheet'!N:N)</f>
        <v>0</v>
      </c>
      <c r="AK2652" s="28"/>
      <c r="AL2652" s="27" t="str">
        <f t="shared" si="208"/>
        <v>100-3021RD</v>
      </c>
      <c r="AM2652" s="34" t="str">
        <f t="shared" si="209"/>
        <v>New Vehicle</v>
      </c>
      <c r="AN2652" s="34" t="str">
        <f t="shared" si="210"/>
        <v>New VehicleOther Income per NV unit</v>
      </c>
      <c r="AO2652" s="35"/>
      <c r="AP2652" s="35"/>
      <c r="AQ2652" s="35"/>
    </row>
    <row r="2653" spans="1:43" x14ac:dyDescent="0.25">
      <c r="A2653" s="27" t="s">
        <v>103</v>
      </c>
      <c r="B2653" s="27" t="s">
        <v>104</v>
      </c>
      <c r="C2653" s="27" t="s">
        <v>657</v>
      </c>
      <c r="D2653" s="27" t="s">
        <v>837</v>
      </c>
      <c r="E2653" s="27" t="s">
        <v>660</v>
      </c>
      <c r="F2653" s="27" t="s">
        <v>112</v>
      </c>
      <c r="G2653" s="27" t="s">
        <v>113</v>
      </c>
      <c r="H2653" s="34" t="s">
        <v>789</v>
      </c>
      <c r="I2653" s="34" t="s">
        <v>819</v>
      </c>
      <c r="J2653" s="34" t="str">
        <f t="shared" si="206"/>
        <v>New VehicleOther Income per NV unit</v>
      </c>
      <c r="K2653" s="34" t="str">
        <f t="shared" si="207"/>
        <v>200New Vehicle Other Income - Toyota</v>
      </c>
      <c r="L2653" s="28">
        <f>+SUMIF('TB 4-24'!M:M,$AL2653,'TB 4-24'!G:G)</f>
        <v>0</v>
      </c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>
        <f>+SUMIF('Input Sheet'!$S:$S,$AL2653,'Input Sheet'!C:C)</f>
        <v>0</v>
      </c>
      <c r="Z2653" s="28">
        <f>+SUMIF('Input Sheet'!$S:$S,$AL2653,'Input Sheet'!D:D)</f>
        <v>0</v>
      </c>
      <c r="AA2653" s="28">
        <f>+SUMIF('Input Sheet'!$S:$S,$AL2653,'Input Sheet'!E:E)</f>
        <v>0</v>
      </c>
      <c r="AB2653" s="28">
        <f>+SUMIF('Input Sheet'!$S:$S,$AL2653,'Input Sheet'!F:F)</f>
        <v>0</v>
      </c>
      <c r="AC2653" s="28">
        <f>+SUMIF('Input Sheet'!$S:$S,$AL2653,'Input Sheet'!G:G)</f>
        <v>0</v>
      </c>
      <c r="AD2653" s="28">
        <f>+SUMIF('Input Sheet'!$S:$S,$AL2653,'Input Sheet'!H:H)</f>
        <v>0</v>
      </c>
      <c r="AE2653" s="28">
        <f>+SUMIF('Input Sheet'!$S:$S,$AL2653,'Input Sheet'!I:I)</f>
        <v>0</v>
      </c>
      <c r="AF2653" s="28">
        <f>+SUMIF('Input Sheet'!$S:$S,$AL2653,'Input Sheet'!J:J)</f>
        <v>0</v>
      </c>
      <c r="AG2653" s="28">
        <f>+SUMIF('Input Sheet'!$S:$S,$AL2653,'Input Sheet'!K:K)</f>
        <v>0</v>
      </c>
      <c r="AH2653" s="28">
        <f>+SUMIF('Input Sheet'!$S:$S,$AL2653,'Input Sheet'!L:L)</f>
        <v>0</v>
      </c>
      <c r="AI2653" s="28">
        <f>+SUMIF('Input Sheet'!$S:$S,$AL2653,'Input Sheet'!M:M)</f>
        <v>0</v>
      </c>
      <c r="AJ2653" s="28">
        <f>+SUMIF('Input Sheet'!$S:$S,$AL2653,'Input Sheet'!N:N)</f>
        <v>0</v>
      </c>
      <c r="AK2653" s="28"/>
      <c r="AL2653" s="27" t="str">
        <f t="shared" si="208"/>
        <v>200-3023R</v>
      </c>
      <c r="AM2653" s="34" t="str">
        <f t="shared" si="209"/>
        <v>New Vehicle</v>
      </c>
      <c r="AN2653" s="34" t="str">
        <f t="shared" si="210"/>
        <v>New VehicleOther Income per NV unit</v>
      </c>
      <c r="AO2653" s="35"/>
      <c r="AP2653" s="35"/>
      <c r="AQ2653" s="35"/>
    </row>
    <row r="2654" spans="1:43" x14ac:dyDescent="0.25">
      <c r="A2654" s="27" t="s">
        <v>103</v>
      </c>
      <c r="B2654" s="27" t="s">
        <v>104</v>
      </c>
      <c r="C2654" s="27" t="s">
        <v>663</v>
      </c>
      <c r="D2654" s="27" t="s">
        <v>837</v>
      </c>
      <c r="E2654" s="27" t="s">
        <v>664</v>
      </c>
      <c r="F2654" s="27" t="s">
        <v>112</v>
      </c>
      <c r="G2654" s="27" t="s">
        <v>113</v>
      </c>
      <c r="H2654" s="34" t="s">
        <v>789</v>
      </c>
      <c r="I2654" s="34" t="s">
        <v>819</v>
      </c>
      <c r="J2654" s="34" t="str">
        <f t="shared" si="206"/>
        <v>New VehicleOther Income per NV unit</v>
      </c>
      <c r="K2654" s="34" t="str">
        <f t="shared" si="207"/>
        <v>400New Vehicle Other Income - Toyota</v>
      </c>
      <c r="L2654" s="28">
        <f>+SUMIF('TB 4-24'!M:M,$AL2654,'TB 4-24'!G:G)</f>
        <v>0</v>
      </c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>
        <f>+SUMIF('Input Sheet'!$S:$S,$AL2654,'Input Sheet'!C:C)</f>
        <v>0</v>
      </c>
      <c r="Z2654" s="28">
        <f>+SUMIF('Input Sheet'!$S:$S,$AL2654,'Input Sheet'!D:D)</f>
        <v>0</v>
      </c>
      <c r="AA2654" s="28">
        <f>+SUMIF('Input Sheet'!$S:$S,$AL2654,'Input Sheet'!E:E)</f>
        <v>0</v>
      </c>
      <c r="AB2654" s="28">
        <f>+SUMIF('Input Sheet'!$S:$S,$AL2654,'Input Sheet'!F:F)</f>
        <v>0</v>
      </c>
      <c r="AC2654" s="28">
        <f>+SUMIF('Input Sheet'!$S:$S,$AL2654,'Input Sheet'!G:G)</f>
        <v>0</v>
      </c>
      <c r="AD2654" s="28">
        <f>+SUMIF('Input Sheet'!$S:$S,$AL2654,'Input Sheet'!H:H)</f>
        <v>0</v>
      </c>
      <c r="AE2654" s="28">
        <f>+SUMIF('Input Sheet'!$S:$S,$AL2654,'Input Sheet'!I:I)</f>
        <v>0</v>
      </c>
      <c r="AF2654" s="28">
        <f>+SUMIF('Input Sheet'!$S:$S,$AL2654,'Input Sheet'!J:J)</f>
        <v>0</v>
      </c>
      <c r="AG2654" s="28">
        <f>+SUMIF('Input Sheet'!$S:$S,$AL2654,'Input Sheet'!K:K)</f>
        <v>0</v>
      </c>
      <c r="AH2654" s="28">
        <f>+SUMIF('Input Sheet'!$S:$S,$AL2654,'Input Sheet'!L:L)</f>
        <v>0</v>
      </c>
      <c r="AI2654" s="28">
        <f>+SUMIF('Input Sheet'!$S:$S,$AL2654,'Input Sheet'!M:M)</f>
        <v>0</v>
      </c>
      <c r="AJ2654" s="28">
        <f>+SUMIF('Input Sheet'!$S:$S,$AL2654,'Input Sheet'!N:N)</f>
        <v>0</v>
      </c>
      <c r="AK2654" s="28"/>
      <c r="AL2654" s="27" t="str">
        <f t="shared" si="208"/>
        <v>400-3023R</v>
      </c>
      <c r="AM2654" s="34" t="str">
        <f t="shared" si="209"/>
        <v>New Vehicle</v>
      </c>
      <c r="AN2654" s="34" t="str">
        <f t="shared" si="210"/>
        <v>New VehicleOther Income per NV unit</v>
      </c>
      <c r="AO2654" s="35"/>
      <c r="AP2654" s="35"/>
      <c r="AQ2654" s="35"/>
    </row>
    <row r="2655" spans="1:43" x14ac:dyDescent="0.25">
      <c r="A2655" s="27" t="s">
        <v>103</v>
      </c>
      <c r="B2655" s="27" t="s">
        <v>104</v>
      </c>
      <c r="C2655" s="27" t="s">
        <v>671</v>
      </c>
      <c r="D2655" s="27" t="s">
        <v>837</v>
      </c>
      <c r="E2655" s="27" t="s">
        <v>672</v>
      </c>
      <c r="F2655" s="27" t="s">
        <v>112</v>
      </c>
      <c r="G2655" s="27" t="s">
        <v>113</v>
      </c>
      <c r="H2655" s="34" t="s">
        <v>789</v>
      </c>
      <c r="I2655" s="34" t="s">
        <v>819</v>
      </c>
      <c r="J2655" s="34" t="str">
        <f t="shared" si="206"/>
        <v>New VehicleOther Income per NV unit</v>
      </c>
      <c r="K2655" s="34" t="str">
        <f t="shared" si="207"/>
        <v>300New Vehicle Other Income - Toyota</v>
      </c>
      <c r="L2655" s="28">
        <f>+SUMIF('TB 4-24'!M:M,$AL2655,'TB 4-24'!G:G)</f>
        <v>0</v>
      </c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>
        <f>+SUMIF('Input Sheet'!$S:$S,$AL2655,'Input Sheet'!C:C)</f>
        <v>0</v>
      </c>
      <c r="Z2655" s="28">
        <f>+SUMIF('Input Sheet'!$S:$S,$AL2655,'Input Sheet'!D:D)</f>
        <v>0</v>
      </c>
      <c r="AA2655" s="28">
        <f>+SUMIF('Input Sheet'!$S:$S,$AL2655,'Input Sheet'!E:E)</f>
        <v>0</v>
      </c>
      <c r="AB2655" s="28">
        <f>+SUMIF('Input Sheet'!$S:$S,$AL2655,'Input Sheet'!F:F)</f>
        <v>0</v>
      </c>
      <c r="AC2655" s="28">
        <f>+SUMIF('Input Sheet'!$S:$S,$AL2655,'Input Sheet'!G:G)</f>
        <v>0</v>
      </c>
      <c r="AD2655" s="28">
        <f>+SUMIF('Input Sheet'!$S:$S,$AL2655,'Input Sheet'!H:H)</f>
        <v>0</v>
      </c>
      <c r="AE2655" s="28">
        <f>+SUMIF('Input Sheet'!$S:$S,$AL2655,'Input Sheet'!I:I)</f>
        <v>0</v>
      </c>
      <c r="AF2655" s="28">
        <f>+SUMIF('Input Sheet'!$S:$S,$AL2655,'Input Sheet'!J:J)</f>
        <v>0</v>
      </c>
      <c r="AG2655" s="28">
        <f>+SUMIF('Input Sheet'!$S:$S,$AL2655,'Input Sheet'!K:K)</f>
        <v>0</v>
      </c>
      <c r="AH2655" s="28">
        <f>+SUMIF('Input Sheet'!$S:$S,$AL2655,'Input Sheet'!L:L)</f>
        <v>0</v>
      </c>
      <c r="AI2655" s="28">
        <f>+SUMIF('Input Sheet'!$S:$S,$AL2655,'Input Sheet'!M:M)</f>
        <v>0</v>
      </c>
      <c r="AJ2655" s="28">
        <f>+SUMIF('Input Sheet'!$S:$S,$AL2655,'Input Sheet'!N:N)</f>
        <v>0</v>
      </c>
      <c r="AK2655" s="28"/>
      <c r="AL2655" s="27" t="str">
        <f t="shared" si="208"/>
        <v>300-3023R</v>
      </c>
      <c r="AM2655" s="34" t="str">
        <f t="shared" si="209"/>
        <v>New Vehicle</v>
      </c>
      <c r="AN2655" s="34" t="str">
        <f t="shared" si="210"/>
        <v>New VehicleOther Income per NV unit</v>
      </c>
      <c r="AO2655" s="35"/>
      <c r="AP2655" s="35"/>
      <c r="AQ2655" s="35"/>
    </row>
    <row r="2656" spans="1:43" x14ac:dyDescent="0.25">
      <c r="A2656" s="27" t="s">
        <v>103</v>
      </c>
      <c r="B2656" s="27" t="s">
        <v>104</v>
      </c>
      <c r="C2656" s="27" t="s">
        <v>104</v>
      </c>
      <c r="D2656" s="27" t="s">
        <v>837</v>
      </c>
      <c r="E2656" s="27" t="s">
        <v>677</v>
      </c>
      <c r="F2656" s="27" t="s">
        <v>112</v>
      </c>
      <c r="G2656" s="27" t="s">
        <v>113</v>
      </c>
      <c r="H2656" s="34" t="s">
        <v>789</v>
      </c>
      <c r="I2656" s="34" t="s">
        <v>819</v>
      </c>
      <c r="J2656" s="34" t="str">
        <f t="shared" si="206"/>
        <v>New VehicleOther Income per NV unit</v>
      </c>
      <c r="K2656" s="34" t="str">
        <f t="shared" si="207"/>
        <v>100New Vehicle Other Income - Toyota</v>
      </c>
      <c r="L2656" s="28">
        <f>+SUMIF('TB 4-24'!M:M,$AL2656,'TB 4-24'!G:G)</f>
        <v>0</v>
      </c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>
        <f>+SUMIF('Input Sheet'!$S:$S,$AL2656,'Input Sheet'!C:C)</f>
        <v>0</v>
      </c>
      <c r="Z2656" s="28">
        <f>+SUMIF('Input Sheet'!$S:$S,$AL2656,'Input Sheet'!D:D)</f>
        <v>0</v>
      </c>
      <c r="AA2656" s="28">
        <f>+SUMIF('Input Sheet'!$S:$S,$AL2656,'Input Sheet'!E:E)</f>
        <v>0</v>
      </c>
      <c r="AB2656" s="28">
        <f>+SUMIF('Input Sheet'!$S:$S,$AL2656,'Input Sheet'!F:F)</f>
        <v>0</v>
      </c>
      <c r="AC2656" s="28">
        <f>+SUMIF('Input Sheet'!$S:$S,$AL2656,'Input Sheet'!G:G)</f>
        <v>0</v>
      </c>
      <c r="AD2656" s="28">
        <f>+SUMIF('Input Sheet'!$S:$S,$AL2656,'Input Sheet'!H:H)</f>
        <v>0</v>
      </c>
      <c r="AE2656" s="28">
        <f>+SUMIF('Input Sheet'!$S:$S,$AL2656,'Input Sheet'!I:I)</f>
        <v>0</v>
      </c>
      <c r="AF2656" s="28">
        <f>+SUMIF('Input Sheet'!$S:$S,$AL2656,'Input Sheet'!J:J)</f>
        <v>0</v>
      </c>
      <c r="AG2656" s="28">
        <f>+SUMIF('Input Sheet'!$S:$S,$AL2656,'Input Sheet'!K:K)</f>
        <v>0</v>
      </c>
      <c r="AH2656" s="28">
        <f>+SUMIF('Input Sheet'!$S:$S,$AL2656,'Input Sheet'!L:L)</f>
        <v>0</v>
      </c>
      <c r="AI2656" s="28">
        <f>+SUMIF('Input Sheet'!$S:$S,$AL2656,'Input Sheet'!M:M)</f>
        <v>0</v>
      </c>
      <c r="AJ2656" s="28">
        <f>+SUMIF('Input Sheet'!$S:$S,$AL2656,'Input Sheet'!N:N)</f>
        <v>0</v>
      </c>
      <c r="AK2656" s="28"/>
      <c r="AL2656" s="27" t="str">
        <f t="shared" si="208"/>
        <v>100-3023R</v>
      </c>
      <c r="AM2656" s="34" t="str">
        <f t="shared" si="209"/>
        <v>New Vehicle</v>
      </c>
      <c r="AN2656" s="34" t="str">
        <f t="shared" si="210"/>
        <v>New VehicleOther Income per NV unit</v>
      </c>
      <c r="AO2656" s="35"/>
      <c r="AP2656" s="35"/>
      <c r="AQ2656" s="35"/>
    </row>
    <row r="2657" spans="1:43" x14ac:dyDescent="0.25">
      <c r="A2657" s="27" t="s">
        <v>103</v>
      </c>
      <c r="B2657" s="27" t="s">
        <v>104</v>
      </c>
      <c r="C2657" s="27" t="s">
        <v>657</v>
      </c>
      <c r="D2657" s="27" t="s">
        <v>838</v>
      </c>
      <c r="E2657" s="27" t="s">
        <v>660</v>
      </c>
      <c r="F2657" s="27" t="s">
        <v>112</v>
      </c>
      <c r="G2657" s="27" t="s">
        <v>113</v>
      </c>
      <c r="H2657" s="34" t="s">
        <v>789</v>
      </c>
      <c r="I2657" s="34" t="s">
        <v>819</v>
      </c>
      <c r="J2657" s="34" t="str">
        <f t="shared" si="206"/>
        <v>New VehicleOther Income per NV unit</v>
      </c>
      <c r="K2657" s="34" t="str">
        <f t="shared" si="207"/>
        <v>200New Vehicle Other Income - Toyota</v>
      </c>
      <c r="L2657" s="28">
        <f>+SUMIF('TB 4-24'!M:M,$AL2657,'TB 4-24'!G:G)</f>
        <v>0</v>
      </c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>
        <f>+SUMIF('Input Sheet'!$S:$S,$AL2657,'Input Sheet'!C:C)</f>
        <v>0</v>
      </c>
      <c r="Z2657" s="28">
        <f>+SUMIF('Input Sheet'!$S:$S,$AL2657,'Input Sheet'!D:D)</f>
        <v>0</v>
      </c>
      <c r="AA2657" s="28">
        <f>+SUMIF('Input Sheet'!$S:$S,$AL2657,'Input Sheet'!E:E)</f>
        <v>0</v>
      </c>
      <c r="AB2657" s="28">
        <f>+SUMIF('Input Sheet'!$S:$S,$AL2657,'Input Sheet'!F:F)</f>
        <v>0</v>
      </c>
      <c r="AC2657" s="28">
        <f>+SUMIF('Input Sheet'!$S:$S,$AL2657,'Input Sheet'!G:G)</f>
        <v>0</v>
      </c>
      <c r="AD2657" s="28">
        <f>+SUMIF('Input Sheet'!$S:$S,$AL2657,'Input Sheet'!H:H)</f>
        <v>0</v>
      </c>
      <c r="AE2657" s="28">
        <f>+SUMIF('Input Sheet'!$S:$S,$AL2657,'Input Sheet'!I:I)</f>
        <v>0</v>
      </c>
      <c r="AF2657" s="28">
        <f>+SUMIF('Input Sheet'!$S:$S,$AL2657,'Input Sheet'!J:J)</f>
        <v>0</v>
      </c>
      <c r="AG2657" s="28">
        <f>+SUMIF('Input Sheet'!$S:$S,$AL2657,'Input Sheet'!K:K)</f>
        <v>0</v>
      </c>
      <c r="AH2657" s="28">
        <f>+SUMIF('Input Sheet'!$S:$S,$AL2657,'Input Sheet'!L:L)</f>
        <v>0</v>
      </c>
      <c r="AI2657" s="28">
        <f>+SUMIF('Input Sheet'!$S:$S,$AL2657,'Input Sheet'!M:M)</f>
        <v>0</v>
      </c>
      <c r="AJ2657" s="28">
        <f>+SUMIF('Input Sheet'!$S:$S,$AL2657,'Input Sheet'!N:N)</f>
        <v>0</v>
      </c>
      <c r="AK2657" s="28"/>
      <c r="AL2657" s="27" t="str">
        <f t="shared" si="208"/>
        <v>200-3023RD</v>
      </c>
      <c r="AM2657" s="34" t="str">
        <f t="shared" si="209"/>
        <v>New Vehicle</v>
      </c>
      <c r="AN2657" s="34" t="str">
        <f t="shared" si="210"/>
        <v>New VehicleOther Income per NV unit</v>
      </c>
      <c r="AO2657" s="35"/>
      <c r="AP2657" s="35"/>
      <c r="AQ2657" s="35"/>
    </row>
    <row r="2658" spans="1:43" x14ac:dyDescent="0.25">
      <c r="A2658" s="27" t="s">
        <v>103</v>
      </c>
      <c r="B2658" s="27" t="s">
        <v>104</v>
      </c>
      <c r="C2658" s="27" t="s">
        <v>663</v>
      </c>
      <c r="D2658" s="27" t="s">
        <v>838</v>
      </c>
      <c r="E2658" s="27" t="s">
        <v>664</v>
      </c>
      <c r="F2658" s="27" t="s">
        <v>112</v>
      </c>
      <c r="G2658" s="27" t="s">
        <v>113</v>
      </c>
      <c r="H2658" s="34" t="s">
        <v>789</v>
      </c>
      <c r="I2658" s="34" t="s">
        <v>819</v>
      </c>
      <c r="J2658" s="34" t="str">
        <f t="shared" si="206"/>
        <v>New VehicleOther Income per NV unit</v>
      </c>
      <c r="K2658" s="34" t="str">
        <f t="shared" si="207"/>
        <v>400New Vehicle Other Income - Toyota</v>
      </c>
      <c r="L2658" s="28">
        <f>+SUMIF('TB 4-24'!M:M,$AL2658,'TB 4-24'!G:G)</f>
        <v>0</v>
      </c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>
        <f>+SUMIF('Input Sheet'!$S:$S,$AL2658,'Input Sheet'!C:C)</f>
        <v>0</v>
      </c>
      <c r="Z2658" s="28">
        <f>+SUMIF('Input Sheet'!$S:$S,$AL2658,'Input Sheet'!D:D)</f>
        <v>0</v>
      </c>
      <c r="AA2658" s="28">
        <f>+SUMIF('Input Sheet'!$S:$S,$AL2658,'Input Sheet'!E:E)</f>
        <v>0</v>
      </c>
      <c r="AB2658" s="28">
        <f>+SUMIF('Input Sheet'!$S:$S,$AL2658,'Input Sheet'!F:F)</f>
        <v>0</v>
      </c>
      <c r="AC2658" s="28">
        <f>+SUMIF('Input Sheet'!$S:$S,$AL2658,'Input Sheet'!G:G)</f>
        <v>0</v>
      </c>
      <c r="AD2658" s="28">
        <f>+SUMIF('Input Sheet'!$S:$S,$AL2658,'Input Sheet'!H:H)</f>
        <v>0</v>
      </c>
      <c r="AE2658" s="28">
        <f>+SUMIF('Input Sheet'!$S:$S,$AL2658,'Input Sheet'!I:I)</f>
        <v>0</v>
      </c>
      <c r="AF2658" s="28">
        <f>+SUMIF('Input Sheet'!$S:$S,$AL2658,'Input Sheet'!J:J)</f>
        <v>0</v>
      </c>
      <c r="AG2658" s="28">
        <f>+SUMIF('Input Sheet'!$S:$S,$AL2658,'Input Sheet'!K:K)</f>
        <v>0</v>
      </c>
      <c r="AH2658" s="28">
        <f>+SUMIF('Input Sheet'!$S:$S,$AL2658,'Input Sheet'!L:L)</f>
        <v>0</v>
      </c>
      <c r="AI2658" s="28">
        <f>+SUMIF('Input Sheet'!$S:$S,$AL2658,'Input Sheet'!M:M)</f>
        <v>0</v>
      </c>
      <c r="AJ2658" s="28">
        <f>+SUMIF('Input Sheet'!$S:$S,$AL2658,'Input Sheet'!N:N)</f>
        <v>0</v>
      </c>
      <c r="AK2658" s="28"/>
      <c r="AL2658" s="27" t="str">
        <f t="shared" si="208"/>
        <v>400-3023RD</v>
      </c>
      <c r="AM2658" s="34" t="str">
        <f t="shared" si="209"/>
        <v>New Vehicle</v>
      </c>
      <c r="AN2658" s="34" t="str">
        <f t="shared" si="210"/>
        <v>New VehicleOther Income per NV unit</v>
      </c>
      <c r="AO2658" s="35"/>
      <c r="AP2658" s="35"/>
      <c r="AQ2658" s="35"/>
    </row>
    <row r="2659" spans="1:43" x14ac:dyDescent="0.25">
      <c r="A2659" s="27" t="s">
        <v>103</v>
      </c>
      <c r="B2659" s="27" t="s">
        <v>104</v>
      </c>
      <c r="C2659" s="27" t="s">
        <v>671</v>
      </c>
      <c r="D2659" s="27" t="s">
        <v>838</v>
      </c>
      <c r="E2659" s="27" t="s">
        <v>672</v>
      </c>
      <c r="F2659" s="27" t="s">
        <v>112</v>
      </c>
      <c r="G2659" s="27" t="s">
        <v>113</v>
      </c>
      <c r="H2659" s="34" t="s">
        <v>789</v>
      </c>
      <c r="I2659" s="34" t="s">
        <v>819</v>
      </c>
      <c r="J2659" s="34" t="str">
        <f t="shared" si="206"/>
        <v>New VehicleOther Income per NV unit</v>
      </c>
      <c r="K2659" s="34" t="str">
        <f t="shared" si="207"/>
        <v>300New Vehicle Other Income - Toyota</v>
      </c>
      <c r="L2659" s="28">
        <f>+SUMIF('TB 4-24'!M:M,$AL2659,'TB 4-24'!G:G)</f>
        <v>0</v>
      </c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>
        <f>+SUMIF('Input Sheet'!$S:$S,$AL2659,'Input Sheet'!C:C)</f>
        <v>0</v>
      </c>
      <c r="Z2659" s="28">
        <f>+SUMIF('Input Sheet'!$S:$S,$AL2659,'Input Sheet'!D:D)</f>
        <v>0</v>
      </c>
      <c r="AA2659" s="28">
        <f>+SUMIF('Input Sheet'!$S:$S,$AL2659,'Input Sheet'!E:E)</f>
        <v>0</v>
      </c>
      <c r="AB2659" s="28">
        <f>+SUMIF('Input Sheet'!$S:$S,$AL2659,'Input Sheet'!F:F)</f>
        <v>0</v>
      </c>
      <c r="AC2659" s="28">
        <f>+SUMIF('Input Sheet'!$S:$S,$AL2659,'Input Sheet'!G:G)</f>
        <v>0</v>
      </c>
      <c r="AD2659" s="28">
        <f>+SUMIF('Input Sheet'!$S:$S,$AL2659,'Input Sheet'!H:H)</f>
        <v>0</v>
      </c>
      <c r="AE2659" s="28">
        <f>+SUMIF('Input Sheet'!$S:$S,$AL2659,'Input Sheet'!I:I)</f>
        <v>0</v>
      </c>
      <c r="AF2659" s="28">
        <f>+SUMIF('Input Sheet'!$S:$S,$AL2659,'Input Sheet'!J:J)</f>
        <v>0</v>
      </c>
      <c r="AG2659" s="28">
        <f>+SUMIF('Input Sheet'!$S:$S,$AL2659,'Input Sheet'!K:K)</f>
        <v>0</v>
      </c>
      <c r="AH2659" s="28">
        <f>+SUMIF('Input Sheet'!$S:$S,$AL2659,'Input Sheet'!L:L)</f>
        <v>0</v>
      </c>
      <c r="AI2659" s="28">
        <f>+SUMIF('Input Sheet'!$S:$S,$AL2659,'Input Sheet'!M:M)</f>
        <v>0</v>
      </c>
      <c r="AJ2659" s="28">
        <f>+SUMIF('Input Sheet'!$S:$S,$AL2659,'Input Sheet'!N:N)</f>
        <v>0</v>
      </c>
      <c r="AK2659" s="28"/>
      <c r="AL2659" s="27" t="str">
        <f t="shared" si="208"/>
        <v>300-3023RD</v>
      </c>
      <c r="AM2659" s="34" t="str">
        <f t="shared" si="209"/>
        <v>New Vehicle</v>
      </c>
      <c r="AN2659" s="34" t="str">
        <f t="shared" si="210"/>
        <v>New VehicleOther Income per NV unit</v>
      </c>
      <c r="AO2659" s="35"/>
      <c r="AP2659" s="35"/>
      <c r="AQ2659" s="35"/>
    </row>
    <row r="2660" spans="1:43" x14ac:dyDescent="0.25">
      <c r="A2660" s="27" t="s">
        <v>103</v>
      </c>
      <c r="B2660" s="27" t="s">
        <v>104</v>
      </c>
      <c r="C2660" s="27" t="s">
        <v>104</v>
      </c>
      <c r="D2660" s="27" t="s">
        <v>838</v>
      </c>
      <c r="E2660" s="27" t="s">
        <v>677</v>
      </c>
      <c r="F2660" s="27" t="s">
        <v>112</v>
      </c>
      <c r="G2660" s="27" t="s">
        <v>113</v>
      </c>
      <c r="H2660" s="34" t="s">
        <v>789</v>
      </c>
      <c r="I2660" s="34" t="s">
        <v>819</v>
      </c>
      <c r="J2660" s="34" t="str">
        <f t="shared" si="206"/>
        <v>New VehicleOther Income per NV unit</v>
      </c>
      <c r="K2660" s="34" t="str">
        <f t="shared" si="207"/>
        <v>100New Vehicle Other Income - Toyota</v>
      </c>
      <c r="L2660" s="28">
        <f>+SUMIF('TB 4-24'!M:M,$AL2660,'TB 4-24'!G:G)</f>
        <v>0</v>
      </c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>
        <f>+SUMIF('Input Sheet'!$S:$S,$AL2660,'Input Sheet'!C:C)</f>
        <v>0</v>
      </c>
      <c r="Z2660" s="28">
        <f>+SUMIF('Input Sheet'!$S:$S,$AL2660,'Input Sheet'!D:D)</f>
        <v>0</v>
      </c>
      <c r="AA2660" s="28">
        <f>+SUMIF('Input Sheet'!$S:$S,$AL2660,'Input Sheet'!E:E)</f>
        <v>0</v>
      </c>
      <c r="AB2660" s="28">
        <f>+SUMIF('Input Sheet'!$S:$S,$AL2660,'Input Sheet'!F:F)</f>
        <v>0</v>
      </c>
      <c r="AC2660" s="28">
        <f>+SUMIF('Input Sheet'!$S:$S,$AL2660,'Input Sheet'!G:G)</f>
        <v>0</v>
      </c>
      <c r="AD2660" s="28">
        <f>+SUMIF('Input Sheet'!$S:$S,$AL2660,'Input Sheet'!H:H)</f>
        <v>0</v>
      </c>
      <c r="AE2660" s="28">
        <f>+SUMIF('Input Sheet'!$S:$S,$AL2660,'Input Sheet'!I:I)</f>
        <v>0</v>
      </c>
      <c r="AF2660" s="28">
        <f>+SUMIF('Input Sheet'!$S:$S,$AL2660,'Input Sheet'!J:J)</f>
        <v>0</v>
      </c>
      <c r="AG2660" s="28">
        <f>+SUMIF('Input Sheet'!$S:$S,$AL2660,'Input Sheet'!K:K)</f>
        <v>0</v>
      </c>
      <c r="AH2660" s="28">
        <f>+SUMIF('Input Sheet'!$S:$S,$AL2660,'Input Sheet'!L:L)</f>
        <v>0</v>
      </c>
      <c r="AI2660" s="28">
        <f>+SUMIF('Input Sheet'!$S:$S,$AL2660,'Input Sheet'!M:M)</f>
        <v>0</v>
      </c>
      <c r="AJ2660" s="28">
        <f>+SUMIF('Input Sheet'!$S:$S,$AL2660,'Input Sheet'!N:N)</f>
        <v>0</v>
      </c>
      <c r="AK2660" s="28"/>
      <c r="AL2660" s="27" t="str">
        <f t="shared" si="208"/>
        <v>100-3023RD</v>
      </c>
      <c r="AM2660" s="34" t="str">
        <f t="shared" si="209"/>
        <v>New Vehicle</v>
      </c>
      <c r="AN2660" s="34" t="str">
        <f t="shared" si="210"/>
        <v>New VehicleOther Income per NV unit</v>
      </c>
      <c r="AO2660" s="35"/>
      <c r="AP2660" s="35"/>
      <c r="AQ2660" s="35"/>
    </row>
    <row r="2661" spans="1:43" x14ac:dyDescent="0.25">
      <c r="A2661" s="27" t="s">
        <v>103</v>
      </c>
      <c r="B2661" s="27" t="s">
        <v>104</v>
      </c>
      <c r="C2661" s="27" t="s">
        <v>657</v>
      </c>
      <c r="D2661" s="27" t="s">
        <v>839</v>
      </c>
      <c r="E2661" s="27" t="s">
        <v>660</v>
      </c>
      <c r="F2661" s="27" t="s">
        <v>112</v>
      </c>
      <c r="G2661" s="27" t="s">
        <v>113</v>
      </c>
      <c r="H2661" s="34" t="s">
        <v>789</v>
      </c>
      <c r="I2661" s="34" t="s">
        <v>819</v>
      </c>
      <c r="J2661" s="34" t="str">
        <f t="shared" si="206"/>
        <v>New VehicleOther Income per NV unit</v>
      </c>
      <c r="K2661" s="34" t="str">
        <f t="shared" si="207"/>
        <v>200New Vehicle Other Income - Toyota</v>
      </c>
      <c r="L2661" s="28">
        <f>+SUMIF('TB 4-24'!M:M,$AL2661,'TB 4-24'!G:G)</f>
        <v>0</v>
      </c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>
        <f>+SUMIF('Input Sheet'!$S:$S,$AL2661,'Input Sheet'!C:C)</f>
        <v>0</v>
      </c>
      <c r="Z2661" s="28">
        <f>+SUMIF('Input Sheet'!$S:$S,$AL2661,'Input Sheet'!D:D)</f>
        <v>0</v>
      </c>
      <c r="AA2661" s="28">
        <f>+SUMIF('Input Sheet'!$S:$S,$AL2661,'Input Sheet'!E:E)</f>
        <v>0</v>
      </c>
      <c r="AB2661" s="28">
        <f>+SUMIF('Input Sheet'!$S:$S,$AL2661,'Input Sheet'!F:F)</f>
        <v>0</v>
      </c>
      <c r="AC2661" s="28">
        <f>+SUMIF('Input Sheet'!$S:$S,$AL2661,'Input Sheet'!G:G)</f>
        <v>0</v>
      </c>
      <c r="AD2661" s="28">
        <f>+SUMIF('Input Sheet'!$S:$S,$AL2661,'Input Sheet'!H:H)</f>
        <v>0</v>
      </c>
      <c r="AE2661" s="28">
        <f>+SUMIF('Input Sheet'!$S:$S,$AL2661,'Input Sheet'!I:I)</f>
        <v>0</v>
      </c>
      <c r="AF2661" s="28">
        <f>+SUMIF('Input Sheet'!$S:$S,$AL2661,'Input Sheet'!J:J)</f>
        <v>0</v>
      </c>
      <c r="AG2661" s="28">
        <f>+SUMIF('Input Sheet'!$S:$S,$AL2661,'Input Sheet'!K:K)</f>
        <v>0</v>
      </c>
      <c r="AH2661" s="28">
        <f>+SUMIF('Input Sheet'!$S:$S,$AL2661,'Input Sheet'!L:L)</f>
        <v>0</v>
      </c>
      <c r="AI2661" s="28">
        <f>+SUMIF('Input Sheet'!$S:$S,$AL2661,'Input Sheet'!M:M)</f>
        <v>0</v>
      </c>
      <c r="AJ2661" s="28">
        <f>+SUMIF('Input Sheet'!$S:$S,$AL2661,'Input Sheet'!N:N)</f>
        <v>0</v>
      </c>
      <c r="AK2661" s="28"/>
      <c r="AL2661" s="27" t="str">
        <f t="shared" si="208"/>
        <v>200-3024R</v>
      </c>
      <c r="AM2661" s="34" t="str">
        <f t="shared" si="209"/>
        <v>New Vehicle</v>
      </c>
      <c r="AN2661" s="34" t="str">
        <f t="shared" si="210"/>
        <v>New VehicleOther Income per NV unit</v>
      </c>
      <c r="AO2661" s="35"/>
      <c r="AP2661" s="35"/>
      <c r="AQ2661" s="35"/>
    </row>
    <row r="2662" spans="1:43" x14ac:dyDescent="0.25">
      <c r="A2662" s="27" t="s">
        <v>103</v>
      </c>
      <c r="B2662" s="27" t="s">
        <v>104</v>
      </c>
      <c r="C2662" s="27" t="s">
        <v>663</v>
      </c>
      <c r="D2662" s="27" t="s">
        <v>839</v>
      </c>
      <c r="E2662" s="27" t="s">
        <v>664</v>
      </c>
      <c r="F2662" s="27" t="s">
        <v>112</v>
      </c>
      <c r="G2662" s="27" t="s">
        <v>113</v>
      </c>
      <c r="H2662" s="34" t="s">
        <v>789</v>
      </c>
      <c r="I2662" s="34" t="s">
        <v>819</v>
      </c>
      <c r="J2662" s="34" t="str">
        <f t="shared" si="206"/>
        <v>New VehicleOther Income per NV unit</v>
      </c>
      <c r="K2662" s="34" t="str">
        <f t="shared" si="207"/>
        <v>400New Vehicle Other Income - Toyota</v>
      </c>
      <c r="L2662" s="28">
        <f>+SUMIF('TB 4-24'!M:M,$AL2662,'TB 4-24'!G:G)</f>
        <v>0</v>
      </c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>
        <f>+SUMIF('Input Sheet'!$S:$S,$AL2662,'Input Sheet'!C:C)</f>
        <v>0</v>
      </c>
      <c r="Z2662" s="28">
        <f>+SUMIF('Input Sheet'!$S:$S,$AL2662,'Input Sheet'!D:D)</f>
        <v>0</v>
      </c>
      <c r="AA2662" s="28">
        <f>+SUMIF('Input Sheet'!$S:$S,$AL2662,'Input Sheet'!E:E)</f>
        <v>0</v>
      </c>
      <c r="AB2662" s="28">
        <f>+SUMIF('Input Sheet'!$S:$S,$AL2662,'Input Sheet'!F:F)</f>
        <v>0</v>
      </c>
      <c r="AC2662" s="28">
        <f>+SUMIF('Input Sheet'!$S:$S,$AL2662,'Input Sheet'!G:G)</f>
        <v>0</v>
      </c>
      <c r="AD2662" s="28">
        <f>+SUMIF('Input Sheet'!$S:$S,$AL2662,'Input Sheet'!H:H)</f>
        <v>0</v>
      </c>
      <c r="AE2662" s="28">
        <f>+SUMIF('Input Sheet'!$S:$S,$AL2662,'Input Sheet'!I:I)</f>
        <v>0</v>
      </c>
      <c r="AF2662" s="28">
        <f>+SUMIF('Input Sheet'!$S:$S,$AL2662,'Input Sheet'!J:J)</f>
        <v>0</v>
      </c>
      <c r="AG2662" s="28">
        <f>+SUMIF('Input Sheet'!$S:$S,$AL2662,'Input Sheet'!K:K)</f>
        <v>0</v>
      </c>
      <c r="AH2662" s="28">
        <f>+SUMIF('Input Sheet'!$S:$S,$AL2662,'Input Sheet'!L:L)</f>
        <v>0</v>
      </c>
      <c r="AI2662" s="28">
        <f>+SUMIF('Input Sheet'!$S:$S,$AL2662,'Input Sheet'!M:M)</f>
        <v>0</v>
      </c>
      <c r="AJ2662" s="28">
        <f>+SUMIF('Input Sheet'!$S:$S,$AL2662,'Input Sheet'!N:N)</f>
        <v>0</v>
      </c>
      <c r="AK2662" s="28"/>
      <c r="AL2662" s="27" t="str">
        <f t="shared" si="208"/>
        <v>400-3024R</v>
      </c>
      <c r="AM2662" s="34" t="str">
        <f t="shared" si="209"/>
        <v>New Vehicle</v>
      </c>
      <c r="AN2662" s="34" t="str">
        <f t="shared" si="210"/>
        <v>New VehicleOther Income per NV unit</v>
      </c>
      <c r="AO2662" s="35"/>
      <c r="AP2662" s="35"/>
      <c r="AQ2662" s="35"/>
    </row>
    <row r="2663" spans="1:43" x14ac:dyDescent="0.25">
      <c r="A2663" s="27" t="s">
        <v>103</v>
      </c>
      <c r="B2663" s="27" t="s">
        <v>104</v>
      </c>
      <c r="C2663" s="27" t="s">
        <v>671</v>
      </c>
      <c r="D2663" s="27" t="s">
        <v>839</v>
      </c>
      <c r="E2663" s="27" t="s">
        <v>672</v>
      </c>
      <c r="F2663" s="27" t="s">
        <v>112</v>
      </c>
      <c r="G2663" s="27" t="s">
        <v>113</v>
      </c>
      <c r="H2663" s="34" t="s">
        <v>789</v>
      </c>
      <c r="I2663" s="34" t="s">
        <v>819</v>
      </c>
      <c r="J2663" s="34" t="str">
        <f t="shared" si="206"/>
        <v>New VehicleOther Income per NV unit</v>
      </c>
      <c r="K2663" s="34" t="str">
        <f t="shared" si="207"/>
        <v>300New Vehicle Other Income - Toyota</v>
      </c>
      <c r="L2663" s="28">
        <f>+SUMIF('TB 4-24'!M:M,$AL2663,'TB 4-24'!G:G)</f>
        <v>0</v>
      </c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>
        <f>+SUMIF('Input Sheet'!$S:$S,$AL2663,'Input Sheet'!C:C)</f>
        <v>0</v>
      </c>
      <c r="Z2663" s="28">
        <f>+SUMIF('Input Sheet'!$S:$S,$AL2663,'Input Sheet'!D:D)</f>
        <v>0</v>
      </c>
      <c r="AA2663" s="28">
        <f>+SUMIF('Input Sheet'!$S:$S,$AL2663,'Input Sheet'!E:E)</f>
        <v>0</v>
      </c>
      <c r="AB2663" s="28">
        <f>+SUMIF('Input Sheet'!$S:$S,$AL2663,'Input Sheet'!F:F)</f>
        <v>0</v>
      </c>
      <c r="AC2663" s="28">
        <f>+SUMIF('Input Sheet'!$S:$S,$AL2663,'Input Sheet'!G:G)</f>
        <v>0</v>
      </c>
      <c r="AD2663" s="28">
        <f>+SUMIF('Input Sheet'!$S:$S,$AL2663,'Input Sheet'!H:H)</f>
        <v>0</v>
      </c>
      <c r="AE2663" s="28">
        <f>+SUMIF('Input Sheet'!$S:$S,$AL2663,'Input Sheet'!I:I)</f>
        <v>0</v>
      </c>
      <c r="AF2663" s="28">
        <f>+SUMIF('Input Sheet'!$S:$S,$AL2663,'Input Sheet'!J:J)</f>
        <v>0</v>
      </c>
      <c r="AG2663" s="28">
        <f>+SUMIF('Input Sheet'!$S:$S,$AL2663,'Input Sheet'!K:K)</f>
        <v>0</v>
      </c>
      <c r="AH2663" s="28">
        <f>+SUMIF('Input Sheet'!$S:$S,$AL2663,'Input Sheet'!L:L)</f>
        <v>0</v>
      </c>
      <c r="AI2663" s="28">
        <f>+SUMIF('Input Sheet'!$S:$S,$AL2663,'Input Sheet'!M:M)</f>
        <v>0</v>
      </c>
      <c r="AJ2663" s="28">
        <f>+SUMIF('Input Sheet'!$S:$S,$AL2663,'Input Sheet'!N:N)</f>
        <v>0</v>
      </c>
      <c r="AK2663" s="28"/>
      <c r="AL2663" s="27" t="str">
        <f t="shared" si="208"/>
        <v>300-3024R</v>
      </c>
      <c r="AM2663" s="34" t="str">
        <f t="shared" si="209"/>
        <v>New Vehicle</v>
      </c>
      <c r="AN2663" s="34" t="str">
        <f t="shared" si="210"/>
        <v>New VehicleOther Income per NV unit</v>
      </c>
      <c r="AO2663" s="35"/>
      <c r="AP2663" s="35"/>
      <c r="AQ2663" s="35"/>
    </row>
    <row r="2664" spans="1:43" x14ac:dyDescent="0.25">
      <c r="A2664" s="27" t="s">
        <v>103</v>
      </c>
      <c r="B2664" s="27" t="s">
        <v>104</v>
      </c>
      <c r="C2664" s="27" t="s">
        <v>104</v>
      </c>
      <c r="D2664" s="27" t="s">
        <v>839</v>
      </c>
      <c r="E2664" s="27" t="s">
        <v>677</v>
      </c>
      <c r="F2664" s="27" t="s">
        <v>112</v>
      </c>
      <c r="G2664" s="27" t="s">
        <v>113</v>
      </c>
      <c r="H2664" s="34" t="s">
        <v>789</v>
      </c>
      <c r="I2664" s="34" t="s">
        <v>819</v>
      </c>
      <c r="J2664" s="34" t="str">
        <f t="shared" si="206"/>
        <v>New VehicleOther Income per NV unit</v>
      </c>
      <c r="K2664" s="34" t="str">
        <f t="shared" si="207"/>
        <v>100New Vehicle Other Income - Toyota</v>
      </c>
      <c r="L2664" s="28">
        <f>+SUMIF('TB 4-24'!M:M,$AL2664,'TB 4-24'!G:G)</f>
        <v>0</v>
      </c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>
        <f>+SUMIF('Input Sheet'!$S:$S,$AL2664,'Input Sheet'!C:C)</f>
        <v>0</v>
      </c>
      <c r="Z2664" s="28">
        <f>+SUMIF('Input Sheet'!$S:$S,$AL2664,'Input Sheet'!D:D)</f>
        <v>0</v>
      </c>
      <c r="AA2664" s="28">
        <f>+SUMIF('Input Sheet'!$S:$S,$AL2664,'Input Sheet'!E:E)</f>
        <v>0</v>
      </c>
      <c r="AB2664" s="28">
        <f>+SUMIF('Input Sheet'!$S:$S,$AL2664,'Input Sheet'!F:F)</f>
        <v>0</v>
      </c>
      <c r="AC2664" s="28">
        <f>+SUMIF('Input Sheet'!$S:$S,$AL2664,'Input Sheet'!G:G)</f>
        <v>0</v>
      </c>
      <c r="AD2664" s="28">
        <f>+SUMIF('Input Sheet'!$S:$S,$AL2664,'Input Sheet'!H:H)</f>
        <v>0</v>
      </c>
      <c r="AE2664" s="28">
        <f>+SUMIF('Input Sheet'!$S:$S,$AL2664,'Input Sheet'!I:I)</f>
        <v>0</v>
      </c>
      <c r="AF2664" s="28">
        <f>+SUMIF('Input Sheet'!$S:$S,$AL2664,'Input Sheet'!J:J)</f>
        <v>0</v>
      </c>
      <c r="AG2664" s="28">
        <f>+SUMIF('Input Sheet'!$S:$S,$AL2664,'Input Sheet'!K:K)</f>
        <v>0</v>
      </c>
      <c r="AH2664" s="28">
        <f>+SUMIF('Input Sheet'!$S:$S,$AL2664,'Input Sheet'!L:L)</f>
        <v>0</v>
      </c>
      <c r="AI2664" s="28">
        <f>+SUMIF('Input Sheet'!$S:$S,$AL2664,'Input Sheet'!M:M)</f>
        <v>0</v>
      </c>
      <c r="AJ2664" s="28">
        <f>+SUMIF('Input Sheet'!$S:$S,$AL2664,'Input Sheet'!N:N)</f>
        <v>0</v>
      </c>
      <c r="AK2664" s="28"/>
      <c r="AL2664" s="27" t="str">
        <f t="shared" si="208"/>
        <v>100-3024R</v>
      </c>
      <c r="AM2664" s="34" t="str">
        <f t="shared" si="209"/>
        <v>New Vehicle</v>
      </c>
      <c r="AN2664" s="34" t="str">
        <f t="shared" si="210"/>
        <v>New VehicleOther Income per NV unit</v>
      </c>
      <c r="AO2664" s="35"/>
      <c r="AP2664" s="35"/>
      <c r="AQ2664" s="35"/>
    </row>
    <row r="2665" spans="1:43" x14ac:dyDescent="0.25">
      <c r="A2665" s="27" t="s">
        <v>103</v>
      </c>
      <c r="B2665" s="27" t="s">
        <v>104</v>
      </c>
      <c r="C2665" s="27" t="s">
        <v>657</v>
      </c>
      <c r="D2665" s="27" t="s">
        <v>840</v>
      </c>
      <c r="E2665" s="27" t="s">
        <v>660</v>
      </c>
      <c r="F2665" s="27" t="s">
        <v>112</v>
      </c>
      <c r="G2665" s="27" t="s">
        <v>113</v>
      </c>
      <c r="H2665" s="34" t="s">
        <v>789</v>
      </c>
      <c r="I2665" s="34" t="s">
        <v>819</v>
      </c>
      <c r="J2665" s="34" t="str">
        <f t="shared" si="206"/>
        <v>New VehicleOther Income per NV unit</v>
      </c>
      <c r="K2665" s="34" t="str">
        <f t="shared" si="207"/>
        <v>200New Vehicle Other Income - Toyota</v>
      </c>
      <c r="L2665" s="28">
        <f>+SUMIF('TB 4-24'!M:M,$AL2665,'TB 4-24'!G:G)</f>
        <v>0</v>
      </c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>
        <f>+SUMIF('Input Sheet'!$S:$S,$AL2665,'Input Sheet'!C:C)</f>
        <v>0</v>
      </c>
      <c r="Z2665" s="28">
        <f>+SUMIF('Input Sheet'!$S:$S,$AL2665,'Input Sheet'!D:D)</f>
        <v>0</v>
      </c>
      <c r="AA2665" s="28">
        <f>+SUMIF('Input Sheet'!$S:$S,$AL2665,'Input Sheet'!E:E)</f>
        <v>0</v>
      </c>
      <c r="AB2665" s="28">
        <f>+SUMIF('Input Sheet'!$S:$S,$AL2665,'Input Sheet'!F:F)</f>
        <v>0</v>
      </c>
      <c r="AC2665" s="28">
        <f>+SUMIF('Input Sheet'!$S:$S,$AL2665,'Input Sheet'!G:G)</f>
        <v>0</v>
      </c>
      <c r="AD2665" s="28">
        <f>+SUMIF('Input Sheet'!$S:$S,$AL2665,'Input Sheet'!H:H)</f>
        <v>0</v>
      </c>
      <c r="AE2665" s="28">
        <f>+SUMIF('Input Sheet'!$S:$S,$AL2665,'Input Sheet'!I:I)</f>
        <v>0</v>
      </c>
      <c r="AF2665" s="28">
        <f>+SUMIF('Input Sheet'!$S:$S,$AL2665,'Input Sheet'!J:J)</f>
        <v>0</v>
      </c>
      <c r="AG2665" s="28">
        <f>+SUMIF('Input Sheet'!$S:$S,$AL2665,'Input Sheet'!K:K)</f>
        <v>0</v>
      </c>
      <c r="AH2665" s="28">
        <f>+SUMIF('Input Sheet'!$S:$S,$AL2665,'Input Sheet'!L:L)</f>
        <v>0</v>
      </c>
      <c r="AI2665" s="28">
        <f>+SUMIF('Input Sheet'!$S:$S,$AL2665,'Input Sheet'!M:M)</f>
        <v>0</v>
      </c>
      <c r="AJ2665" s="28">
        <f>+SUMIF('Input Sheet'!$S:$S,$AL2665,'Input Sheet'!N:N)</f>
        <v>0</v>
      </c>
      <c r="AK2665" s="28"/>
      <c r="AL2665" s="27" t="str">
        <f t="shared" si="208"/>
        <v>200-3024RD</v>
      </c>
      <c r="AM2665" s="34" t="str">
        <f t="shared" si="209"/>
        <v>New Vehicle</v>
      </c>
      <c r="AN2665" s="34" t="str">
        <f t="shared" si="210"/>
        <v>New VehicleOther Income per NV unit</v>
      </c>
      <c r="AO2665" s="35"/>
      <c r="AP2665" s="35"/>
      <c r="AQ2665" s="35"/>
    </row>
    <row r="2666" spans="1:43" x14ac:dyDescent="0.25">
      <c r="A2666" s="27" t="s">
        <v>103</v>
      </c>
      <c r="B2666" s="27" t="s">
        <v>104</v>
      </c>
      <c r="C2666" s="27" t="s">
        <v>663</v>
      </c>
      <c r="D2666" s="27" t="s">
        <v>840</v>
      </c>
      <c r="E2666" s="27" t="s">
        <v>664</v>
      </c>
      <c r="F2666" s="27" t="s">
        <v>112</v>
      </c>
      <c r="G2666" s="27" t="s">
        <v>113</v>
      </c>
      <c r="H2666" s="34" t="s">
        <v>789</v>
      </c>
      <c r="I2666" s="34" t="s">
        <v>819</v>
      </c>
      <c r="J2666" s="34" t="str">
        <f t="shared" si="206"/>
        <v>New VehicleOther Income per NV unit</v>
      </c>
      <c r="K2666" s="34" t="str">
        <f t="shared" si="207"/>
        <v>400New Vehicle Other Income - Toyota</v>
      </c>
      <c r="L2666" s="28">
        <f>+SUMIF('TB 4-24'!M:M,$AL2666,'TB 4-24'!G:G)</f>
        <v>0</v>
      </c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>
        <f>+SUMIF('Input Sheet'!$S:$S,$AL2666,'Input Sheet'!C:C)</f>
        <v>0</v>
      </c>
      <c r="Z2666" s="28">
        <f>+SUMIF('Input Sheet'!$S:$S,$AL2666,'Input Sheet'!D:D)</f>
        <v>0</v>
      </c>
      <c r="AA2666" s="28">
        <f>+SUMIF('Input Sheet'!$S:$S,$AL2666,'Input Sheet'!E:E)</f>
        <v>0</v>
      </c>
      <c r="AB2666" s="28">
        <f>+SUMIF('Input Sheet'!$S:$S,$AL2666,'Input Sheet'!F:F)</f>
        <v>0</v>
      </c>
      <c r="AC2666" s="28">
        <f>+SUMIF('Input Sheet'!$S:$S,$AL2666,'Input Sheet'!G:G)</f>
        <v>0</v>
      </c>
      <c r="AD2666" s="28">
        <f>+SUMIF('Input Sheet'!$S:$S,$AL2666,'Input Sheet'!H:H)</f>
        <v>0</v>
      </c>
      <c r="AE2666" s="28">
        <f>+SUMIF('Input Sheet'!$S:$S,$AL2666,'Input Sheet'!I:I)</f>
        <v>0</v>
      </c>
      <c r="AF2666" s="28">
        <f>+SUMIF('Input Sheet'!$S:$S,$AL2666,'Input Sheet'!J:J)</f>
        <v>0</v>
      </c>
      <c r="AG2666" s="28">
        <f>+SUMIF('Input Sheet'!$S:$S,$AL2666,'Input Sheet'!K:K)</f>
        <v>0</v>
      </c>
      <c r="AH2666" s="28">
        <f>+SUMIF('Input Sheet'!$S:$S,$AL2666,'Input Sheet'!L:L)</f>
        <v>0</v>
      </c>
      <c r="AI2666" s="28">
        <f>+SUMIF('Input Sheet'!$S:$S,$AL2666,'Input Sheet'!M:M)</f>
        <v>0</v>
      </c>
      <c r="AJ2666" s="28">
        <f>+SUMIF('Input Sheet'!$S:$S,$AL2666,'Input Sheet'!N:N)</f>
        <v>0</v>
      </c>
      <c r="AK2666" s="28"/>
      <c r="AL2666" s="27" t="str">
        <f t="shared" si="208"/>
        <v>400-3024RD</v>
      </c>
      <c r="AM2666" s="34" t="str">
        <f t="shared" si="209"/>
        <v>New Vehicle</v>
      </c>
      <c r="AN2666" s="34" t="str">
        <f t="shared" si="210"/>
        <v>New VehicleOther Income per NV unit</v>
      </c>
      <c r="AO2666" s="35"/>
      <c r="AP2666" s="35"/>
      <c r="AQ2666" s="35"/>
    </row>
    <row r="2667" spans="1:43" x14ac:dyDescent="0.25">
      <c r="A2667" s="27" t="s">
        <v>103</v>
      </c>
      <c r="B2667" s="27" t="s">
        <v>104</v>
      </c>
      <c r="C2667" s="27" t="s">
        <v>671</v>
      </c>
      <c r="D2667" s="27" t="s">
        <v>840</v>
      </c>
      <c r="E2667" s="27" t="s">
        <v>672</v>
      </c>
      <c r="F2667" s="27" t="s">
        <v>112</v>
      </c>
      <c r="G2667" s="27" t="s">
        <v>113</v>
      </c>
      <c r="H2667" s="34" t="s">
        <v>789</v>
      </c>
      <c r="I2667" s="34" t="s">
        <v>819</v>
      </c>
      <c r="J2667" s="34" t="str">
        <f t="shared" si="206"/>
        <v>New VehicleOther Income per NV unit</v>
      </c>
      <c r="K2667" s="34" t="str">
        <f t="shared" si="207"/>
        <v>300New Vehicle Other Income - Toyota</v>
      </c>
      <c r="L2667" s="28">
        <f>+SUMIF('TB 4-24'!M:M,$AL2667,'TB 4-24'!G:G)</f>
        <v>0</v>
      </c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>
        <f>+SUMIF('Input Sheet'!$S:$S,$AL2667,'Input Sheet'!C:C)</f>
        <v>0</v>
      </c>
      <c r="Z2667" s="28">
        <f>+SUMIF('Input Sheet'!$S:$S,$AL2667,'Input Sheet'!D:D)</f>
        <v>0</v>
      </c>
      <c r="AA2667" s="28">
        <f>+SUMIF('Input Sheet'!$S:$S,$AL2667,'Input Sheet'!E:E)</f>
        <v>0</v>
      </c>
      <c r="AB2667" s="28">
        <f>+SUMIF('Input Sheet'!$S:$S,$AL2667,'Input Sheet'!F:F)</f>
        <v>0</v>
      </c>
      <c r="AC2667" s="28">
        <f>+SUMIF('Input Sheet'!$S:$S,$AL2667,'Input Sheet'!G:G)</f>
        <v>0</v>
      </c>
      <c r="AD2667" s="28">
        <f>+SUMIF('Input Sheet'!$S:$S,$AL2667,'Input Sheet'!H:H)</f>
        <v>0</v>
      </c>
      <c r="AE2667" s="28">
        <f>+SUMIF('Input Sheet'!$S:$S,$AL2667,'Input Sheet'!I:I)</f>
        <v>0</v>
      </c>
      <c r="AF2667" s="28">
        <f>+SUMIF('Input Sheet'!$S:$S,$AL2667,'Input Sheet'!J:J)</f>
        <v>0</v>
      </c>
      <c r="AG2667" s="28">
        <f>+SUMIF('Input Sheet'!$S:$S,$AL2667,'Input Sheet'!K:K)</f>
        <v>0</v>
      </c>
      <c r="AH2667" s="28">
        <f>+SUMIF('Input Sheet'!$S:$S,$AL2667,'Input Sheet'!L:L)</f>
        <v>0</v>
      </c>
      <c r="AI2667" s="28">
        <f>+SUMIF('Input Sheet'!$S:$S,$AL2667,'Input Sheet'!M:M)</f>
        <v>0</v>
      </c>
      <c r="AJ2667" s="28">
        <f>+SUMIF('Input Sheet'!$S:$S,$AL2667,'Input Sheet'!N:N)</f>
        <v>0</v>
      </c>
      <c r="AK2667" s="28"/>
      <c r="AL2667" s="27" t="str">
        <f t="shared" si="208"/>
        <v>300-3024RD</v>
      </c>
      <c r="AM2667" s="34" t="str">
        <f t="shared" si="209"/>
        <v>New Vehicle</v>
      </c>
      <c r="AN2667" s="34" t="str">
        <f t="shared" si="210"/>
        <v>New VehicleOther Income per NV unit</v>
      </c>
      <c r="AO2667" s="35"/>
      <c r="AP2667" s="35"/>
      <c r="AQ2667" s="35"/>
    </row>
    <row r="2668" spans="1:43" x14ac:dyDescent="0.25">
      <c r="A2668" s="27" t="s">
        <v>103</v>
      </c>
      <c r="B2668" s="27" t="s">
        <v>104</v>
      </c>
      <c r="C2668" s="27" t="s">
        <v>104</v>
      </c>
      <c r="D2668" s="27" t="s">
        <v>840</v>
      </c>
      <c r="E2668" s="27" t="s">
        <v>677</v>
      </c>
      <c r="F2668" s="27" t="s">
        <v>112</v>
      </c>
      <c r="G2668" s="27" t="s">
        <v>113</v>
      </c>
      <c r="H2668" s="34" t="s">
        <v>789</v>
      </c>
      <c r="I2668" s="34" t="s">
        <v>819</v>
      </c>
      <c r="J2668" s="34" t="str">
        <f t="shared" si="206"/>
        <v>New VehicleOther Income per NV unit</v>
      </c>
      <c r="K2668" s="34" t="str">
        <f t="shared" si="207"/>
        <v>100New Vehicle Other Income - Toyota</v>
      </c>
      <c r="L2668" s="28">
        <f>+SUMIF('TB 4-24'!M:M,$AL2668,'TB 4-24'!G:G)</f>
        <v>0</v>
      </c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>
        <f>+SUMIF('Input Sheet'!$S:$S,$AL2668,'Input Sheet'!C:C)</f>
        <v>0</v>
      </c>
      <c r="Z2668" s="28">
        <f>+SUMIF('Input Sheet'!$S:$S,$AL2668,'Input Sheet'!D:D)</f>
        <v>0</v>
      </c>
      <c r="AA2668" s="28">
        <f>+SUMIF('Input Sheet'!$S:$S,$AL2668,'Input Sheet'!E:E)</f>
        <v>0</v>
      </c>
      <c r="AB2668" s="28">
        <f>+SUMIF('Input Sheet'!$S:$S,$AL2668,'Input Sheet'!F:F)</f>
        <v>0</v>
      </c>
      <c r="AC2668" s="28">
        <f>+SUMIF('Input Sheet'!$S:$S,$AL2668,'Input Sheet'!G:G)</f>
        <v>0</v>
      </c>
      <c r="AD2668" s="28">
        <f>+SUMIF('Input Sheet'!$S:$S,$AL2668,'Input Sheet'!H:H)</f>
        <v>0</v>
      </c>
      <c r="AE2668" s="28">
        <f>+SUMIF('Input Sheet'!$S:$S,$AL2668,'Input Sheet'!I:I)</f>
        <v>0</v>
      </c>
      <c r="AF2668" s="28">
        <f>+SUMIF('Input Sheet'!$S:$S,$AL2668,'Input Sheet'!J:J)</f>
        <v>0</v>
      </c>
      <c r="AG2668" s="28">
        <f>+SUMIF('Input Sheet'!$S:$S,$AL2668,'Input Sheet'!K:K)</f>
        <v>0</v>
      </c>
      <c r="AH2668" s="28">
        <f>+SUMIF('Input Sheet'!$S:$S,$AL2668,'Input Sheet'!L:L)</f>
        <v>0</v>
      </c>
      <c r="AI2668" s="28">
        <f>+SUMIF('Input Sheet'!$S:$S,$AL2668,'Input Sheet'!M:M)</f>
        <v>0</v>
      </c>
      <c r="AJ2668" s="28">
        <f>+SUMIF('Input Sheet'!$S:$S,$AL2668,'Input Sheet'!N:N)</f>
        <v>0</v>
      </c>
      <c r="AK2668" s="28"/>
      <c r="AL2668" s="27" t="str">
        <f t="shared" si="208"/>
        <v>100-3024RD</v>
      </c>
      <c r="AM2668" s="34" t="str">
        <f t="shared" si="209"/>
        <v>New Vehicle</v>
      </c>
      <c r="AN2668" s="34" t="str">
        <f t="shared" si="210"/>
        <v>New VehicleOther Income per NV unit</v>
      </c>
      <c r="AO2668" s="35"/>
      <c r="AP2668" s="35"/>
      <c r="AQ2668" s="35"/>
    </row>
    <row r="2669" spans="1:43" x14ac:dyDescent="0.25">
      <c r="A2669" s="27" t="s">
        <v>103</v>
      </c>
      <c r="B2669" s="27" t="s">
        <v>104</v>
      </c>
      <c r="C2669" s="27" t="s">
        <v>657</v>
      </c>
      <c r="D2669" s="27" t="s">
        <v>841</v>
      </c>
      <c r="E2669" s="27" t="s">
        <v>660</v>
      </c>
      <c r="F2669" s="27" t="s">
        <v>112</v>
      </c>
      <c r="G2669" s="27" t="s">
        <v>113</v>
      </c>
      <c r="H2669" s="34" t="s">
        <v>789</v>
      </c>
      <c r="I2669" s="34" t="s">
        <v>819</v>
      </c>
      <c r="J2669" s="34" t="str">
        <f t="shared" si="206"/>
        <v>New VehicleOther Income per NV unit</v>
      </c>
      <c r="K2669" s="34" t="str">
        <f t="shared" si="207"/>
        <v>200New Vehicle Other Income - Toyota</v>
      </c>
      <c r="L2669" s="28">
        <f>+SUMIF('TB 4-24'!M:M,$AL2669,'TB 4-24'!G:G)</f>
        <v>0</v>
      </c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>
        <f>+SUMIF('Input Sheet'!$S:$S,$AL2669,'Input Sheet'!C:C)</f>
        <v>0</v>
      </c>
      <c r="Z2669" s="28">
        <f>+SUMIF('Input Sheet'!$S:$S,$AL2669,'Input Sheet'!D:D)</f>
        <v>0</v>
      </c>
      <c r="AA2669" s="28">
        <f>+SUMIF('Input Sheet'!$S:$S,$AL2669,'Input Sheet'!E:E)</f>
        <v>0</v>
      </c>
      <c r="AB2669" s="28">
        <f>+SUMIF('Input Sheet'!$S:$S,$AL2669,'Input Sheet'!F:F)</f>
        <v>0</v>
      </c>
      <c r="AC2669" s="28">
        <f>+SUMIF('Input Sheet'!$S:$S,$AL2669,'Input Sheet'!G:G)</f>
        <v>0</v>
      </c>
      <c r="AD2669" s="28">
        <f>+SUMIF('Input Sheet'!$S:$S,$AL2669,'Input Sheet'!H:H)</f>
        <v>0</v>
      </c>
      <c r="AE2669" s="28">
        <f>+SUMIF('Input Sheet'!$S:$S,$AL2669,'Input Sheet'!I:I)</f>
        <v>0</v>
      </c>
      <c r="AF2669" s="28">
        <f>+SUMIF('Input Sheet'!$S:$S,$AL2669,'Input Sheet'!J:J)</f>
        <v>0</v>
      </c>
      <c r="AG2669" s="28">
        <f>+SUMIF('Input Sheet'!$S:$S,$AL2669,'Input Sheet'!K:K)</f>
        <v>0</v>
      </c>
      <c r="AH2669" s="28">
        <f>+SUMIF('Input Sheet'!$S:$S,$AL2669,'Input Sheet'!L:L)</f>
        <v>0</v>
      </c>
      <c r="AI2669" s="28">
        <f>+SUMIF('Input Sheet'!$S:$S,$AL2669,'Input Sheet'!M:M)</f>
        <v>0</v>
      </c>
      <c r="AJ2669" s="28">
        <f>+SUMIF('Input Sheet'!$S:$S,$AL2669,'Input Sheet'!N:N)</f>
        <v>0</v>
      </c>
      <c r="AK2669" s="28"/>
      <c r="AL2669" s="27" t="str">
        <f t="shared" si="208"/>
        <v>200-3037R</v>
      </c>
      <c r="AM2669" s="34" t="str">
        <f t="shared" si="209"/>
        <v>New Vehicle</v>
      </c>
      <c r="AN2669" s="34" t="str">
        <f t="shared" si="210"/>
        <v>New VehicleOther Income per NV unit</v>
      </c>
      <c r="AO2669" s="35"/>
      <c r="AP2669" s="35"/>
      <c r="AQ2669" s="35"/>
    </row>
    <row r="2670" spans="1:43" x14ac:dyDescent="0.25">
      <c r="A2670" s="27" t="s">
        <v>103</v>
      </c>
      <c r="B2670" s="27" t="s">
        <v>104</v>
      </c>
      <c r="C2670" s="27" t="s">
        <v>663</v>
      </c>
      <c r="D2670" s="27" t="s">
        <v>841</v>
      </c>
      <c r="E2670" s="27" t="s">
        <v>664</v>
      </c>
      <c r="F2670" s="27" t="s">
        <v>112</v>
      </c>
      <c r="G2670" s="27" t="s">
        <v>113</v>
      </c>
      <c r="H2670" s="34" t="s">
        <v>789</v>
      </c>
      <c r="I2670" s="34" t="s">
        <v>819</v>
      </c>
      <c r="J2670" s="34" t="str">
        <f t="shared" si="206"/>
        <v>New VehicleOther Income per NV unit</v>
      </c>
      <c r="K2670" s="34" t="str">
        <f t="shared" si="207"/>
        <v>400New Vehicle Other Income - Toyota</v>
      </c>
      <c r="L2670" s="28">
        <f>+SUMIF('TB 4-24'!M:M,$AL2670,'TB 4-24'!G:G)</f>
        <v>0</v>
      </c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>
        <f>+SUMIF('Input Sheet'!$S:$S,$AL2670,'Input Sheet'!C:C)</f>
        <v>0</v>
      </c>
      <c r="Z2670" s="28">
        <f>+SUMIF('Input Sheet'!$S:$S,$AL2670,'Input Sheet'!D:D)</f>
        <v>0</v>
      </c>
      <c r="AA2670" s="28">
        <f>+SUMIF('Input Sheet'!$S:$S,$AL2670,'Input Sheet'!E:E)</f>
        <v>0</v>
      </c>
      <c r="AB2670" s="28">
        <f>+SUMIF('Input Sheet'!$S:$S,$AL2670,'Input Sheet'!F:F)</f>
        <v>0</v>
      </c>
      <c r="AC2670" s="28">
        <f>+SUMIF('Input Sheet'!$S:$S,$AL2670,'Input Sheet'!G:G)</f>
        <v>0</v>
      </c>
      <c r="AD2670" s="28">
        <f>+SUMIF('Input Sheet'!$S:$S,$AL2670,'Input Sheet'!H:H)</f>
        <v>0</v>
      </c>
      <c r="AE2670" s="28">
        <f>+SUMIF('Input Sheet'!$S:$S,$AL2670,'Input Sheet'!I:I)</f>
        <v>0</v>
      </c>
      <c r="AF2670" s="28">
        <f>+SUMIF('Input Sheet'!$S:$S,$AL2670,'Input Sheet'!J:J)</f>
        <v>0</v>
      </c>
      <c r="AG2670" s="28">
        <f>+SUMIF('Input Sheet'!$S:$S,$AL2670,'Input Sheet'!K:K)</f>
        <v>0</v>
      </c>
      <c r="AH2670" s="28">
        <f>+SUMIF('Input Sheet'!$S:$S,$AL2670,'Input Sheet'!L:L)</f>
        <v>0</v>
      </c>
      <c r="AI2670" s="28">
        <f>+SUMIF('Input Sheet'!$S:$S,$AL2670,'Input Sheet'!M:M)</f>
        <v>0</v>
      </c>
      <c r="AJ2670" s="28">
        <f>+SUMIF('Input Sheet'!$S:$S,$AL2670,'Input Sheet'!N:N)</f>
        <v>0</v>
      </c>
      <c r="AK2670" s="28"/>
      <c r="AL2670" s="27" t="str">
        <f t="shared" si="208"/>
        <v>400-3037R</v>
      </c>
      <c r="AM2670" s="34" t="str">
        <f t="shared" si="209"/>
        <v>New Vehicle</v>
      </c>
      <c r="AN2670" s="34" t="str">
        <f t="shared" si="210"/>
        <v>New VehicleOther Income per NV unit</v>
      </c>
      <c r="AO2670" s="35"/>
      <c r="AP2670" s="35"/>
      <c r="AQ2670" s="35"/>
    </row>
    <row r="2671" spans="1:43" x14ac:dyDescent="0.25">
      <c r="A2671" s="27" t="s">
        <v>103</v>
      </c>
      <c r="B2671" s="27" t="s">
        <v>104</v>
      </c>
      <c r="C2671" s="27" t="s">
        <v>671</v>
      </c>
      <c r="D2671" s="27" t="s">
        <v>841</v>
      </c>
      <c r="E2671" s="27" t="s">
        <v>672</v>
      </c>
      <c r="F2671" s="27" t="s">
        <v>112</v>
      </c>
      <c r="G2671" s="27" t="s">
        <v>113</v>
      </c>
      <c r="H2671" s="34" t="s">
        <v>789</v>
      </c>
      <c r="I2671" s="34" t="s">
        <v>819</v>
      </c>
      <c r="J2671" s="34" t="str">
        <f t="shared" si="206"/>
        <v>New VehicleOther Income per NV unit</v>
      </c>
      <c r="K2671" s="34" t="str">
        <f t="shared" si="207"/>
        <v>300New Vehicle Other Income - Toyota</v>
      </c>
      <c r="L2671" s="28">
        <f>+SUMIF('TB 4-24'!M:M,$AL2671,'TB 4-24'!G:G)</f>
        <v>0</v>
      </c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>
        <f>+SUMIF('Input Sheet'!$S:$S,$AL2671,'Input Sheet'!C:C)</f>
        <v>0</v>
      </c>
      <c r="Z2671" s="28">
        <f>+SUMIF('Input Sheet'!$S:$S,$AL2671,'Input Sheet'!D:D)</f>
        <v>0</v>
      </c>
      <c r="AA2671" s="28">
        <f>+SUMIF('Input Sheet'!$S:$S,$AL2671,'Input Sheet'!E:E)</f>
        <v>0</v>
      </c>
      <c r="AB2671" s="28">
        <f>+SUMIF('Input Sheet'!$S:$S,$AL2671,'Input Sheet'!F:F)</f>
        <v>0</v>
      </c>
      <c r="AC2671" s="28">
        <f>+SUMIF('Input Sheet'!$S:$S,$AL2671,'Input Sheet'!G:G)</f>
        <v>0</v>
      </c>
      <c r="AD2671" s="28">
        <f>+SUMIF('Input Sheet'!$S:$S,$AL2671,'Input Sheet'!H:H)</f>
        <v>0</v>
      </c>
      <c r="AE2671" s="28">
        <f>+SUMIF('Input Sheet'!$S:$S,$AL2671,'Input Sheet'!I:I)</f>
        <v>0</v>
      </c>
      <c r="AF2671" s="28">
        <f>+SUMIF('Input Sheet'!$S:$S,$AL2671,'Input Sheet'!J:J)</f>
        <v>0</v>
      </c>
      <c r="AG2671" s="28">
        <f>+SUMIF('Input Sheet'!$S:$S,$AL2671,'Input Sheet'!K:K)</f>
        <v>0</v>
      </c>
      <c r="AH2671" s="28">
        <f>+SUMIF('Input Sheet'!$S:$S,$AL2671,'Input Sheet'!L:L)</f>
        <v>0</v>
      </c>
      <c r="AI2671" s="28">
        <f>+SUMIF('Input Sheet'!$S:$S,$AL2671,'Input Sheet'!M:M)</f>
        <v>0</v>
      </c>
      <c r="AJ2671" s="28">
        <f>+SUMIF('Input Sheet'!$S:$S,$AL2671,'Input Sheet'!N:N)</f>
        <v>0</v>
      </c>
      <c r="AK2671" s="28"/>
      <c r="AL2671" s="27" t="str">
        <f t="shared" si="208"/>
        <v>300-3037R</v>
      </c>
      <c r="AM2671" s="34" t="str">
        <f t="shared" si="209"/>
        <v>New Vehicle</v>
      </c>
      <c r="AN2671" s="34" t="str">
        <f t="shared" si="210"/>
        <v>New VehicleOther Income per NV unit</v>
      </c>
      <c r="AO2671" s="35"/>
      <c r="AP2671" s="35"/>
      <c r="AQ2671" s="35"/>
    </row>
    <row r="2672" spans="1:43" x14ac:dyDescent="0.25">
      <c r="A2672" s="27" t="s">
        <v>103</v>
      </c>
      <c r="B2672" s="27" t="s">
        <v>104</v>
      </c>
      <c r="C2672" s="27" t="s">
        <v>104</v>
      </c>
      <c r="D2672" s="27" t="s">
        <v>841</v>
      </c>
      <c r="E2672" s="27" t="s">
        <v>677</v>
      </c>
      <c r="F2672" s="27" t="s">
        <v>112</v>
      </c>
      <c r="G2672" s="27" t="s">
        <v>113</v>
      </c>
      <c r="H2672" s="34" t="s">
        <v>789</v>
      </c>
      <c r="I2672" s="34" t="s">
        <v>819</v>
      </c>
      <c r="J2672" s="34" t="str">
        <f t="shared" si="206"/>
        <v>New VehicleOther Income per NV unit</v>
      </c>
      <c r="K2672" s="34" t="str">
        <f t="shared" si="207"/>
        <v>100New Vehicle Other Income - Toyota</v>
      </c>
      <c r="L2672" s="28">
        <f>+SUMIF('TB 4-24'!M:M,$AL2672,'TB 4-24'!G:G)</f>
        <v>0</v>
      </c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>
        <f>+SUMIF('Input Sheet'!$S:$S,$AL2672,'Input Sheet'!C:C)</f>
        <v>0</v>
      </c>
      <c r="Z2672" s="28">
        <f>+SUMIF('Input Sheet'!$S:$S,$AL2672,'Input Sheet'!D:D)</f>
        <v>0</v>
      </c>
      <c r="AA2672" s="28">
        <f>+SUMIF('Input Sheet'!$S:$S,$AL2672,'Input Sheet'!E:E)</f>
        <v>0</v>
      </c>
      <c r="AB2672" s="28">
        <f>+SUMIF('Input Sheet'!$S:$S,$AL2672,'Input Sheet'!F:F)</f>
        <v>0</v>
      </c>
      <c r="AC2672" s="28">
        <f>+SUMIF('Input Sheet'!$S:$S,$AL2672,'Input Sheet'!G:G)</f>
        <v>0</v>
      </c>
      <c r="AD2672" s="28">
        <f>+SUMIF('Input Sheet'!$S:$S,$AL2672,'Input Sheet'!H:H)</f>
        <v>0</v>
      </c>
      <c r="AE2672" s="28">
        <f>+SUMIF('Input Sheet'!$S:$S,$AL2672,'Input Sheet'!I:I)</f>
        <v>0</v>
      </c>
      <c r="AF2672" s="28">
        <f>+SUMIF('Input Sheet'!$S:$S,$AL2672,'Input Sheet'!J:J)</f>
        <v>0</v>
      </c>
      <c r="AG2672" s="28">
        <f>+SUMIF('Input Sheet'!$S:$S,$AL2672,'Input Sheet'!K:K)</f>
        <v>0</v>
      </c>
      <c r="AH2672" s="28">
        <f>+SUMIF('Input Sheet'!$S:$S,$AL2672,'Input Sheet'!L:L)</f>
        <v>0</v>
      </c>
      <c r="AI2672" s="28">
        <f>+SUMIF('Input Sheet'!$S:$S,$AL2672,'Input Sheet'!M:M)</f>
        <v>0</v>
      </c>
      <c r="AJ2672" s="28">
        <f>+SUMIF('Input Sheet'!$S:$S,$AL2672,'Input Sheet'!N:N)</f>
        <v>0</v>
      </c>
      <c r="AK2672" s="28"/>
      <c r="AL2672" s="27" t="str">
        <f t="shared" si="208"/>
        <v>100-3037R</v>
      </c>
      <c r="AM2672" s="34" t="str">
        <f t="shared" si="209"/>
        <v>New Vehicle</v>
      </c>
      <c r="AN2672" s="34" t="str">
        <f t="shared" si="210"/>
        <v>New VehicleOther Income per NV unit</v>
      </c>
      <c r="AO2672" s="35"/>
      <c r="AP2672" s="35"/>
      <c r="AQ2672" s="35"/>
    </row>
    <row r="2673" spans="1:43" x14ac:dyDescent="0.25">
      <c r="A2673" s="27" t="s">
        <v>103</v>
      </c>
      <c r="B2673" s="27" t="s">
        <v>104</v>
      </c>
      <c r="C2673" s="27" t="s">
        <v>657</v>
      </c>
      <c r="D2673" s="27" t="s">
        <v>842</v>
      </c>
      <c r="E2673" s="27" t="s">
        <v>660</v>
      </c>
      <c r="F2673" s="27" t="s">
        <v>112</v>
      </c>
      <c r="G2673" s="27" t="s">
        <v>113</v>
      </c>
      <c r="H2673" s="34" t="s">
        <v>789</v>
      </c>
      <c r="I2673" s="34" t="s">
        <v>819</v>
      </c>
      <c r="J2673" s="34" t="str">
        <f t="shared" si="206"/>
        <v>New VehicleOther Income per NV unit</v>
      </c>
      <c r="K2673" s="34" t="str">
        <f t="shared" si="207"/>
        <v>200New Vehicle Other Income - Toyota</v>
      </c>
      <c r="L2673" s="28">
        <f>+SUMIF('TB 4-24'!M:M,$AL2673,'TB 4-24'!G:G)</f>
        <v>0</v>
      </c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>
        <f>+SUMIF('Input Sheet'!$S:$S,$AL2673,'Input Sheet'!C:C)</f>
        <v>0</v>
      </c>
      <c r="Z2673" s="28">
        <f>+SUMIF('Input Sheet'!$S:$S,$AL2673,'Input Sheet'!D:D)</f>
        <v>0</v>
      </c>
      <c r="AA2673" s="28">
        <f>+SUMIF('Input Sheet'!$S:$S,$AL2673,'Input Sheet'!E:E)</f>
        <v>0</v>
      </c>
      <c r="AB2673" s="28">
        <f>+SUMIF('Input Sheet'!$S:$S,$AL2673,'Input Sheet'!F:F)</f>
        <v>0</v>
      </c>
      <c r="AC2673" s="28">
        <f>+SUMIF('Input Sheet'!$S:$S,$AL2673,'Input Sheet'!G:G)</f>
        <v>0</v>
      </c>
      <c r="AD2673" s="28">
        <f>+SUMIF('Input Sheet'!$S:$S,$AL2673,'Input Sheet'!H:H)</f>
        <v>0</v>
      </c>
      <c r="AE2673" s="28">
        <f>+SUMIF('Input Sheet'!$S:$S,$AL2673,'Input Sheet'!I:I)</f>
        <v>0</v>
      </c>
      <c r="AF2673" s="28">
        <f>+SUMIF('Input Sheet'!$S:$S,$AL2673,'Input Sheet'!J:J)</f>
        <v>0</v>
      </c>
      <c r="AG2673" s="28">
        <f>+SUMIF('Input Sheet'!$S:$S,$AL2673,'Input Sheet'!K:K)</f>
        <v>0</v>
      </c>
      <c r="AH2673" s="28">
        <f>+SUMIF('Input Sheet'!$S:$S,$AL2673,'Input Sheet'!L:L)</f>
        <v>0</v>
      </c>
      <c r="AI2673" s="28">
        <f>+SUMIF('Input Sheet'!$S:$S,$AL2673,'Input Sheet'!M:M)</f>
        <v>0</v>
      </c>
      <c r="AJ2673" s="28">
        <f>+SUMIF('Input Sheet'!$S:$S,$AL2673,'Input Sheet'!N:N)</f>
        <v>0</v>
      </c>
      <c r="AK2673" s="28"/>
      <c r="AL2673" s="27" t="str">
        <f t="shared" si="208"/>
        <v>200-3037RD</v>
      </c>
      <c r="AM2673" s="34" t="str">
        <f t="shared" si="209"/>
        <v>New Vehicle</v>
      </c>
      <c r="AN2673" s="34" t="str">
        <f t="shared" si="210"/>
        <v>New VehicleOther Income per NV unit</v>
      </c>
      <c r="AO2673" s="35"/>
      <c r="AP2673" s="35"/>
      <c r="AQ2673" s="35"/>
    </row>
    <row r="2674" spans="1:43" x14ac:dyDescent="0.25">
      <c r="A2674" s="27" t="s">
        <v>103</v>
      </c>
      <c r="B2674" s="27" t="s">
        <v>104</v>
      </c>
      <c r="C2674" s="27" t="s">
        <v>663</v>
      </c>
      <c r="D2674" s="27" t="s">
        <v>842</v>
      </c>
      <c r="E2674" s="27" t="s">
        <v>664</v>
      </c>
      <c r="F2674" s="27" t="s">
        <v>112</v>
      </c>
      <c r="G2674" s="27" t="s">
        <v>113</v>
      </c>
      <c r="H2674" s="34" t="s">
        <v>789</v>
      </c>
      <c r="I2674" s="34" t="s">
        <v>819</v>
      </c>
      <c r="J2674" s="34" t="str">
        <f t="shared" si="206"/>
        <v>New VehicleOther Income per NV unit</v>
      </c>
      <c r="K2674" s="34" t="str">
        <f t="shared" si="207"/>
        <v>400New Vehicle Other Income - Toyota</v>
      </c>
      <c r="L2674" s="28">
        <f>+SUMIF('TB 4-24'!M:M,$AL2674,'TB 4-24'!G:G)</f>
        <v>0</v>
      </c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>
        <f>+SUMIF('Input Sheet'!$S:$S,$AL2674,'Input Sheet'!C:C)</f>
        <v>0</v>
      </c>
      <c r="Z2674" s="28">
        <f>+SUMIF('Input Sheet'!$S:$S,$AL2674,'Input Sheet'!D:D)</f>
        <v>0</v>
      </c>
      <c r="AA2674" s="28">
        <f>+SUMIF('Input Sheet'!$S:$S,$AL2674,'Input Sheet'!E:E)</f>
        <v>0</v>
      </c>
      <c r="AB2674" s="28">
        <f>+SUMIF('Input Sheet'!$S:$S,$AL2674,'Input Sheet'!F:F)</f>
        <v>0</v>
      </c>
      <c r="AC2674" s="28">
        <f>+SUMIF('Input Sheet'!$S:$S,$AL2674,'Input Sheet'!G:G)</f>
        <v>0</v>
      </c>
      <c r="AD2674" s="28">
        <f>+SUMIF('Input Sheet'!$S:$S,$AL2674,'Input Sheet'!H:H)</f>
        <v>0</v>
      </c>
      <c r="AE2674" s="28">
        <f>+SUMIF('Input Sheet'!$S:$S,$AL2674,'Input Sheet'!I:I)</f>
        <v>0</v>
      </c>
      <c r="AF2674" s="28">
        <f>+SUMIF('Input Sheet'!$S:$S,$AL2674,'Input Sheet'!J:J)</f>
        <v>0</v>
      </c>
      <c r="AG2674" s="28">
        <f>+SUMIF('Input Sheet'!$S:$S,$AL2674,'Input Sheet'!K:K)</f>
        <v>0</v>
      </c>
      <c r="AH2674" s="28">
        <f>+SUMIF('Input Sheet'!$S:$S,$AL2674,'Input Sheet'!L:L)</f>
        <v>0</v>
      </c>
      <c r="AI2674" s="28">
        <f>+SUMIF('Input Sheet'!$S:$S,$AL2674,'Input Sheet'!M:M)</f>
        <v>0</v>
      </c>
      <c r="AJ2674" s="28">
        <f>+SUMIF('Input Sheet'!$S:$S,$AL2674,'Input Sheet'!N:N)</f>
        <v>0</v>
      </c>
      <c r="AK2674" s="28"/>
      <c r="AL2674" s="27" t="str">
        <f t="shared" si="208"/>
        <v>400-3037RD</v>
      </c>
      <c r="AM2674" s="34" t="str">
        <f t="shared" si="209"/>
        <v>New Vehicle</v>
      </c>
      <c r="AN2674" s="34" t="str">
        <f t="shared" si="210"/>
        <v>New VehicleOther Income per NV unit</v>
      </c>
      <c r="AO2674" s="35"/>
      <c r="AP2674" s="35"/>
      <c r="AQ2674" s="35"/>
    </row>
    <row r="2675" spans="1:43" x14ac:dyDescent="0.25">
      <c r="A2675" s="27" t="s">
        <v>103</v>
      </c>
      <c r="B2675" s="27" t="s">
        <v>104</v>
      </c>
      <c r="C2675" s="27" t="s">
        <v>671</v>
      </c>
      <c r="D2675" s="27" t="s">
        <v>842</v>
      </c>
      <c r="E2675" s="27" t="s">
        <v>672</v>
      </c>
      <c r="F2675" s="27" t="s">
        <v>112</v>
      </c>
      <c r="G2675" s="27" t="s">
        <v>113</v>
      </c>
      <c r="H2675" s="34" t="s">
        <v>789</v>
      </c>
      <c r="I2675" s="34" t="s">
        <v>819</v>
      </c>
      <c r="J2675" s="34" t="str">
        <f t="shared" si="206"/>
        <v>New VehicleOther Income per NV unit</v>
      </c>
      <c r="K2675" s="34" t="str">
        <f t="shared" si="207"/>
        <v>300New Vehicle Other Income - Toyota</v>
      </c>
      <c r="L2675" s="28">
        <f>+SUMIF('TB 4-24'!M:M,$AL2675,'TB 4-24'!G:G)</f>
        <v>0</v>
      </c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>
        <f>+SUMIF('Input Sheet'!$S:$S,$AL2675,'Input Sheet'!C:C)</f>
        <v>0</v>
      </c>
      <c r="Z2675" s="28">
        <f>+SUMIF('Input Sheet'!$S:$S,$AL2675,'Input Sheet'!D:D)</f>
        <v>0</v>
      </c>
      <c r="AA2675" s="28">
        <f>+SUMIF('Input Sheet'!$S:$S,$AL2675,'Input Sheet'!E:E)</f>
        <v>0</v>
      </c>
      <c r="AB2675" s="28">
        <f>+SUMIF('Input Sheet'!$S:$S,$AL2675,'Input Sheet'!F:F)</f>
        <v>0</v>
      </c>
      <c r="AC2675" s="28">
        <f>+SUMIF('Input Sheet'!$S:$S,$AL2675,'Input Sheet'!G:G)</f>
        <v>0</v>
      </c>
      <c r="AD2675" s="28">
        <f>+SUMIF('Input Sheet'!$S:$S,$AL2675,'Input Sheet'!H:H)</f>
        <v>0</v>
      </c>
      <c r="AE2675" s="28">
        <f>+SUMIF('Input Sheet'!$S:$S,$AL2675,'Input Sheet'!I:I)</f>
        <v>0</v>
      </c>
      <c r="AF2675" s="28">
        <f>+SUMIF('Input Sheet'!$S:$S,$AL2675,'Input Sheet'!J:J)</f>
        <v>0</v>
      </c>
      <c r="AG2675" s="28">
        <f>+SUMIF('Input Sheet'!$S:$S,$AL2675,'Input Sheet'!K:K)</f>
        <v>0</v>
      </c>
      <c r="AH2675" s="28">
        <f>+SUMIF('Input Sheet'!$S:$S,$AL2675,'Input Sheet'!L:L)</f>
        <v>0</v>
      </c>
      <c r="AI2675" s="28">
        <f>+SUMIF('Input Sheet'!$S:$S,$AL2675,'Input Sheet'!M:M)</f>
        <v>0</v>
      </c>
      <c r="AJ2675" s="28">
        <f>+SUMIF('Input Sheet'!$S:$S,$AL2675,'Input Sheet'!N:N)</f>
        <v>0</v>
      </c>
      <c r="AK2675" s="28"/>
      <c r="AL2675" s="27" t="str">
        <f t="shared" si="208"/>
        <v>300-3037RD</v>
      </c>
      <c r="AM2675" s="34" t="str">
        <f t="shared" si="209"/>
        <v>New Vehicle</v>
      </c>
      <c r="AN2675" s="34" t="str">
        <f t="shared" si="210"/>
        <v>New VehicleOther Income per NV unit</v>
      </c>
      <c r="AO2675" s="35"/>
      <c r="AP2675" s="35"/>
      <c r="AQ2675" s="35"/>
    </row>
    <row r="2676" spans="1:43" x14ac:dyDescent="0.25">
      <c r="A2676" s="27" t="s">
        <v>103</v>
      </c>
      <c r="B2676" s="27" t="s">
        <v>104</v>
      </c>
      <c r="C2676" s="27" t="s">
        <v>104</v>
      </c>
      <c r="D2676" s="27" t="s">
        <v>842</v>
      </c>
      <c r="E2676" s="27" t="s">
        <v>677</v>
      </c>
      <c r="F2676" s="27" t="s">
        <v>112</v>
      </c>
      <c r="G2676" s="27" t="s">
        <v>113</v>
      </c>
      <c r="H2676" s="34" t="s">
        <v>789</v>
      </c>
      <c r="I2676" s="34" t="s">
        <v>819</v>
      </c>
      <c r="J2676" s="34" t="str">
        <f t="shared" si="206"/>
        <v>New VehicleOther Income per NV unit</v>
      </c>
      <c r="K2676" s="34" t="str">
        <f t="shared" si="207"/>
        <v>100New Vehicle Other Income - Toyota</v>
      </c>
      <c r="L2676" s="28">
        <f>+SUMIF('TB 4-24'!M:M,$AL2676,'TB 4-24'!G:G)</f>
        <v>0</v>
      </c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>
        <f>+SUMIF('Input Sheet'!$S:$S,$AL2676,'Input Sheet'!C:C)</f>
        <v>0</v>
      </c>
      <c r="Z2676" s="28">
        <f>+SUMIF('Input Sheet'!$S:$S,$AL2676,'Input Sheet'!D:D)</f>
        <v>0</v>
      </c>
      <c r="AA2676" s="28">
        <f>+SUMIF('Input Sheet'!$S:$S,$AL2676,'Input Sheet'!E:E)</f>
        <v>0</v>
      </c>
      <c r="AB2676" s="28">
        <f>+SUMIF('Input Sheet'!$S:$S,$AL2676,'Input Sheet'!F:F)</f>
        <v>0</v>
      </c>
      <c r="AC2676" s="28">
        <f>+SUMIF('Input Sheet'!$S:$S,$AL2676,'Input Sheet'!G:G)</f>
        <v>0</v>
      </c>
      <c r="AD2676" s="28">
        <f>+SUMIF('Input Sheet'!$S:$S,$AL2676,'Input Sheet'!H:H)</f>
        <v>0</v>
      </c>
      <c r="AE2676" s="28">
        <f>+SUMIF('Input Sheet'!$S:$S,$AL2676,'Input Sheet'!I:I)</f>
        <v>0</v>
      </c>
      <c r="AF2676" s="28">
        <f>+SUMIF('Input Sheet'!$S:$S,$AL2676,'Input Sheet'!J:J)</f>
        <v>0</v>
      </c>
      <c r="AG2676" s="28">
        <f>+SUMIF('Input Sheet'!$S:$S,$AL2676,'Input Sheet'!K:K)</f>
        <v>0</v>
      </c>
      <c r="AH2676" s="28">
        <f>+SUMIF('Input Sheet'!$S:$S,$AL2676,'Input Sheet'!L:L)</f>
        <v>0</v>
      </c>
      <c r="AI2676" s="28">
        <f>+SUMIF('Input Sheet'!$S:$S,$AL2676,'Input Sheet'!M:M)</f>
        <v>0</v>
      </c>
      <c r="AJ2676" s="28">
        <f>+SUMIF('Input Sheet'!$S:$S,$AL2676,'Input Sheet'!N:N)</f>
        <v>0</v>
      </c>
      <c r="AK2676" s="28"/>
      <c r="AL2676" s="27" t="str">
        <f t="shared" si="208"/>
        <v>100-3037RD</v>
      </c>
      <c r="AM2676" s="34" t="str">
        <f t="shared" si="209"/>
        <v>New Vehicle</v>
      </c>
      <c r="AN2676" s="34" t="str">
        <f t="shared" si="210"/>
        <v>New VehicleOther Income per NV unit</v>
      </c>
      <c r="AO2676" s="35"/>
      <c r="AP2676" s="35"/>
      <c r="AQ2676" s="35"/>
    </row>
    <row r="2677" spans="1:43" x14ac:dyDescent="0.25">
      <c r="A2677" s="27" t="s">
        <v>103</v>
      </c>
      <c r="B2677" s="27" t="s">
        <v>104</v>
      </c>
      <c r="C2677" s="27" t="s">
        <v>663</v>
      </c>
      <c r="D2677" s="27" t="s">
        <v>723</v>
      </c>
      <c r="E2677" s="27" t="s">
        <v>664</v>
      </c>
      <c r="F2677" s="27" t="s">
        <v>112</v>
      </c>
      <c r="G2677" s="27" t="s">
        <v>113</v>
      </c>
      <c r="H2677" s="34" t="s">
        <v>789</v>
      </c>
      <c r="I2677" s="34" t="s">
        <v>819</v>
      </c>
      <c r="J2677" s="34" t="str">
        <f t="shared" si="206"/>
        <v>New VehicleOther Income per NV unit</v>
      </c>
      <c r="K2677" s="34" t="str">
        <f t="shared" si="207"/>
        <v>400New Vehicle Other Income - Toyota</v>
      </c>
      <c r="L2677" s="28">
        <f>+SUMIF('TB 4-24'!M:M,$AL2677,'TB 4-24'!G:G)</f>
        <v>0</v>
      </c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>
        <f>+SUMIF('Input Sheet'!$S:$S,$AL2677,'Input Sheet'!C:C)</f>
        <v>0</v>
      </c>
      <c r="Z2677" s="28">
        <f>+SUMIF('Input Sheet'!$S:$S,$AL2677,'Input Sheet'!D:D)</f>
        <v>0</v>
      </c>
      <c r="AA2677" s="28">
        <f>+SUMIF('Input Sheet'!$S:$S,$AL2677,'Input Sheet'!E:E)</f>
        <v>0</v>
      </c>
      <c r="AB2677" s="28">
        <f>+SUMIF('Input Sheet'!$S:$S,$AL2677,'Input Sheet'!F:F)</f>
        <v>0</v>
      </c>
      <c r="AC2677" s="28">
        <f>+SUMIF('Input Sheet'!$S:$S,$AL2677,'Input Sheet'!G:G)</f>
        <v>0</v>
      </c>
      <c r="AD2677" s="28">
        <f>+SUMIF('Input Sheet'!$S:$S,$AL2677,'Input Sheet'!H:H)</f>
        <v>0</v>
      </c>
      <c r="AE2677" s="28">
        <f>+SUMIF('Input Sheet'!$S:$S,$AL2677,'Input Sheet'!I:I)</f>
        <v>0</v>
      </c>
      <c r="AF2677" s="28">
        <f>+SUMIF('Input Sheet'!$S:$S,$AL2677,'Input Sheet'!J:J)</f>
        <v>0</v>
      </c>
      <c r="AG2677" s="28">
        <f>+SUMIF('Input Sheet'!$S:$S,$AL2677,'Input Sheet'!K:K)</f>
        <v>0</v>
      </c>
      <c r="AH2677" s="28">
        <f>+SUMIF('Input Sheet'!$S:$S,$AL2677,'Input Sheet'!L:L)</f>
        <v>0</v>
      </c>
      <c r="AI2677" s="28">
        <f>+SUMIF('Input Sheet'!$S:$S,$AL2677,'Input Sheet'!M:M)</f>
        <v>0</v>
      </c>
      <c r="AJ2677" s="28">
        <f>+SUMIF('Input Sheet'!$S:$S,$AL2677,'Input Sheet'!N:N)</f>
        <v>0</v>
      </c>
      <c r="AK2677" s="28"/>
      <c r="AL2677" s="27" t="str">
        <f t="shared" si="208"/>
        <v>400-3075R</v>
      </c>
      <c r="AM2677" s="34" t="str">
        <f t="shared" si="209"/>
        <v>New Vehicle</v>
      </c>
      <c r="AN2677" s="34" t="str">
        <f t="shared" si="210"/>
        <v>New VehicleOther Income per NV unit</v>
      </c>
      <c r="AO2677" s="35"/>
      <c r="AP2677" s="35"/>
      <c r="AQ2677" s="35"/>
    </row>
    <row r="2678" spans="1:43" x14ac:dyDescent="0.25">
      <c r="A2678" s="27" t="s">
        <v>103</v>
      </c>
      <c r="B2678" s="27" t="s">
        <v>104</v>
      </c>
      <c r="C2678" s="27" t="s">
        <v>671</v>
      </c>
      <c r="D2678" s="27" t="s">
        <v>723</v>
      </c>
      <c r="E2678" s="27" t="s">
        <v>672</v>
      </c>
      <c r="F2678" s="27" t="s">
        <v>112</v>
      </c>
      <c r="G2678" s="27" t="s">
        <v>113</v>
      </c>
      <c r="H2678" s="34" t="s">
        <v>789</v>
      </c>
      <c r="I2678" s="34" t="s">
        <v>819</v>
      </c>
      <c r="J2678" s="34" t="str">
        <f t="shared" si="206"/>
        <v>New VehicleOther Income per NV unit</v>
      </c>
      <c r="K2678" s="34" t="str">
        <f t="shared" si="207"/>
        <v>300New Vehicle Other Income - Toyota</v>
      </c>
      <c r="L2678" s="28">
        <f>+SUMIF('TB 4-24'!M:M,$AL2678,'TB 4-24'!G:G)</f>
        <v>0</v>
      </c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>
        <f>+SUMIF('Input Sheet'!$S:$S,$AL2678,'Input Sheet'!C:C)</f>
        <v>0</v>
      </c>
      <c r="Z2678" s="28">
        <f>+SUMIF('Input Sheet'!$S:$S,$AL2678,'Input Sheet'!D:D)</f>
        <v>0</v>
      </c>
      <c r="AA2678" s="28">
        <f>+SUMIF('Input Sheet'!$S:$S,$AL2678,'Input Sheet'!E:E)</f>
        <v>0</v>
      </c>
      <c r="AB2678" s="28">
        <f>+SUMIF('Input Sheet'!$S:$S,$AL2678,'Input Sheet'!F:F)</f>
        <v>0</v>
      </c>
      <c r="AC2678" s="28">
        <f>+SUMIF('Input Sheet'!$S:$S,$AL2678,'Input Sheet'!G:G)</f>
        <v>0</v>
      </c>
      <c r="AD2678" s="28">
        <f>+SUMIF('Input Sheet'!$S:$S,$AL2678,'Input Sheet'!H:H)</f>
        <v>0</v>
      </c>
      <c r="AE2678" s="28">
        <f>+SUMIF('Input Sheet'!$S:$S,$AL2678,'Input Sheet'!I:I)</f>
        <v>0</v>
      </c>
      <c r="AF2678" s="28">
        <f>+SUMIF('Input Sheet'!$S:$S,$AL2678,'Input Sheet'!J:J)</f>
        <v>0</v>
      </c>
      <c r="AG2678" s="28">
        <f>+SUMIF('Input Sheet'!$S:$S,$AL2678,'Input Sheet'!K:K)</f>
        <v>0</v>
      </c>
      <c r="AH2678" s="28">
        <f>+SUMIF('Input Sheet'!$S:$S,$AL2678,'Input Sheet'!L:L)</f>
        <v>0</v>
      </c>
      <c r="AI2678" s="28">
        <f>+SUMIF('Input Sheet'!$S:$S,$AL2678,'Input Sheet'!M:M)</f>
        <v>0</v>
      </c>
      <c r="AJ2678" s="28">
        <f>+SUMIF('Input Sheet'!$S:$S,$AL2678,'Input Sheet'!N:N)</f>
        <v>0</v>
      </c>
      <c r="AK2678" s="28"/>
      <c r="AL2678" s="27" t="str">
        <f t="shared" si="208"/>
        <v>300-3075R</v>
      </c>
      <c r="AM2678" s="34" t="str">
        <f t="shared" si="209"/>
        <v>New Vehicle</v>
      </c>
      <c r="AN2678" s="34" t="str">
        <f t="shared" si="210"/>
        <v>New VehicleOther Income per NV unit</v>
      </c>
      <c r="AO2678" s="35"/>
      <c r="AP2678" s="35"/>
      <c r="AQ2678" s="35"/>
    </row>
    <row r="2679" spans="1:43" x14ac:dyDescent="0.25">
      <c r="A2679" s="27" t="s">
        <v>103</v>
      </c>
      <c r="B2679" s="27" t="s">
        <v>104</v>
      </c>
      <c r="C2679" s="27" t="s">
        <v>657</v>
      </c>
      <c r="D2679" s="27" t="s">
        <v>723</v>
      </c>
      <c r="E2679" s="27" t="s">
        <v>660</v>
      </c>
      <c r="F2679" s="27" t="s">
        <v>112</v>
      </c>
      <c r="G2679" s="27" t="s">
        <v>113</v>
      </c>
      <c r="H2679" s="34" t="s">
        <v>789</v>
      </c>
      <c r="I2679" s="34" t="s">
        <v>819</v>
      </c>
      <c r="J2679" s="34" t="str">
        <f t="shared" si="206"/>
        <v>New VehicleOther Income per NV unit</v>
      </c>
      <c r="K2679" s="34" t="str">
        <f t="shared" si="207"/>
        <v>200New Vehicle Other Income - Toyota</v>
      </c>
      <c r="L2679" s="28">
        <f>+SUMIF('TB 4-24'!M:M,$AL2679,'TB 4-24'!G:G)</f>
        <v>0</v>
      </c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>
        <f>+SUMIF('Input Sheet'!$S:$S,$AL2679,'Input Sheet'!C:C)</f>
        <v>0</v>
      </c>
      <c r="Z2679" s="28">
        <f>+SUMIF('Input Sheet'!$S:$S,$AL2679,'Input Sheet'!D:D)</f>
        <v>0</v>
      </c>
      <c r="AA2679" s="28">
        <f>+SUMIF('Input Sheet'!$S:$S,$AL2679,'Input Sheet'!E:E)</f>
        <v>0</v>
      </c>
      <c r="AB2679" s="28">
        <f>+SUMIF('Input Sheet'!$S:$S,$AL2679,'Input Sheet'!F:F)</f>
        <v>0</v>
      </c>
      <c r="AC2679" s="28">
        <f>+SUMIF('Input Sheet'!$S:$S,$AL2679,'Input Sheet'!G:G)</f>
        <v>0</v>
      </c>
      <c r="AD2679" s="28">
        <f>+SUMIF('Input Sheet'!$S:$S,$AL2679,'Input Sheet'!H:H)</f>
        <v>0</v>
      </c>
      <c r="AE2679" s="28">
        <f>+SUMIF('Input Sheet'!$S:$S,$AL2679,'Input Sheet'!I:I)</f>
        <v>0</v>
      </c>
      <c r="AF2679" s="28">
        <f>+SUMIF('Input Sheet'!$S:$S,$AL2679,'Input Sheet'!J:J)</f>
        <v>0</v>
      </c>
      <c r="AG2679" s="28">
        <f>+SUMIF('Input Sheet'!$S:$S,$AL2679,'Input Sheet'!K:K)</f>
        <v>0</v>
      </c>
      <c r="AH2679" s="28">
        <f>+SUMIF('Input Sheet'!$S:$S,$AL2679,'Input Sheet'!L:L)</f>
        <v>0</v>
      </c>
      <c r="AI2679" s="28">
        <f>+SUMIF('Input Sheet'!$S:$S,$AL2679,'Input Sheet'!M:M)</f>
        <v>0</v>
      </c>
      <c r="AJ2679" s="28">
        <f>+SUMIF('Input Sheet'!$S:$S,$AL2679,'Input Sheet'!N:N)</f>
        <v>0</v>
      </c>
      <c r="AK2679" s="28"/>
      <c r="AL2679" s="27" t="str">
        <f t="shared" si="208"/>
        <v>200-3075R</v>
      </c>
      <c r="AM2679" s="34" t="str">
        <f t="shared" si="209"/>
        <v>New Vehicle</v>
      </c>
      <c r="AN2679" s="34" t="str">
        <f t="shared" si="210"/>
        <v>New VehicleOther Income per NV unit</v>
      </c>
      <c r="AO2679" s="35"/>
      <c r="AP2679" s="35"/>
      <c r="AQ2679" s="35"/>
    </row>
    <row r="2680" spans="1:43" x14ac:dyDescent="0.25">
      <c r="A2680" s="27" t="s">
        <v>103</v>
      </c>
      <c r="B2680" s="27" t="s">
        <v>104</v>
      </c>
      <c r="C2680" s="27" t="s">
        <v>104</v>
      </c>
      <c r="D2680" s="27" t="s">
        <v>723</v>
      </c>
      <c r="E2680" s="27" t="s">
        <v>677</v>
      </c>
      <c r="F2680" s="27" t="s">
        <v>112</v>
      </c>
      <c r="G2680" s="27" t="s">
        <v>113</v>
      </c>
      <c r="H2680" s="34" t="s">
        <v>789</v>
      </c>
      <c r="I2680" s="34" t="s">
        <v>819</v>
      </c>
      <c r="J2680" s="34" t="str">
        <f t="shared" si="206"/>
        <v>New VehicleOther Income per NV unit</v>
      </c>
      <c r="K2680" s="34" t="str">
        <f t="shared" si="207"/>
        <v>100New Vehicle Other Income - Toyota</v>
      </c>
      <c r="L2680" s="28">
        <f>+SUMIF('TB 4-24'!M:M,$AL2680,'TB 4-24'!G:G)</f>
        <v>0</v>
      </c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>
        <f>+SUMIF('Input Sheet'!$S:$S,$AL2680,'Input Sheet'!C:C)</f>
        <v>0</v>
      </c>
      <c r="Z2680" s="28">
        <f>+SUMIF('Input Sheet'!$S:$S,$AL2680,'Input Sheet'!D:D)</f>
        <v>0</v>
      </c>
      <c r="AA2680" s="28">
        <f>+SUMIF('Input Sheet'!$S:$S,$AL2680,'Input Sheet'!E:E)</f>
        <v>0</v>
      </c>
      <c r="AB2680" s="28">
        <f>+SUMIF('Input Sheet'!$S:$S,$AL2680,'Input Sheet'!F:F)</f>
        <v>0</v>
      </c>
      <c r="AC2680" s="28">
        <f>+SUMIF('Input Sheet'!$S:$S,$AL2680,'Input Sheet'!G:G)</f>
        <v>0</v>
      </c>
      <c r="AD2680" s="28">
        <f>+SUMIF('Input Sheet'!$S:$S,$AL2680,'Input Sheet'!H:H)</f>
        <v>0</v>
      </c>
      <c r="AE2680" s="28">
        <f>+SUMIF('Input Sheet'!$S:$S,$AL2680,'Input Sheet'!I:I)</f>
        <v>0</v>
      </c>
      <c r="AF2680" s="28">
        <f>+SUMIF('Input Sheet'!$S:$S,$AL2680,'Input Sheet'!J:J)</f>
        <v>0</v>
      </c>
      <c r="AG2680" s="28">
        <f>+SUMIF('Input Sheet'!$S:$S,$AL2680,'Input Sheet'!K:K)</f>
        <v>0</v>
      </c>
      <c r="AH2680" s="28">
        <f>+SUMIF('Input Sheet'!$S:$S,$AL2680,'Input Sheet'!L:L)</f>
        <v>0</v>
      </c>
      <c r="AI2680" s="28">
        <f>+SUMIF('Input Sheet'!$S:$S,$AL2680,'Input Sheet'!M:M)</f>
        <v>0</v>
      </c>
      <c r="AJ2680" s="28">
        <f>+SUMIF('Input Sheet'!$S:$S,$AL2680,'Input Sheet'!N:N)</f>
        <v>0</v>
      </c>
      <c r="AK2680" s="28"/>
      <c r="AL2680" s="27" t="str">
        <f t="shared" si="208"/>
        <v>100-3075R</v>
      </c>
      <c r="AM2680" s="34" t="str">
        <f t="shared" si="209"/>
        <v>New Vehicle</v>
      </c>
      <c r="AN2680" s="34" t="str">
        <f t="shared" si="210"/>
        <v>New VehicleOther Income per NV unit</v>
      </c>
      <c r="AO2680" s="35"/>
      <c r="AP2680" s="35"/>
      <c r="AQ2680" s="35"/>
    </row>
    <row r="2681" spans="1:43" x14ac:dyDescent="0.25">
      <c r="A2681" s="27" t="s">
        <v>103</v>
      </c>
      <c r="B2681" s="27" t="s">
        <v>104</v>
      </c>
      <c r="C2681" s="27" t="s">
        <v>657</v>
      </c>
      <c r="D2681" s="27" t="s">
        <v>726</v>
      </c>
      <c r="E2681" s="27" t="s">
        <v>660</v>
      </c>
      <c r="F2681" s="27" t="s">
        <v>112</v>
      </c>
      <c r="G2681" s="27" t="s">
        <v>113</v>
      </c>
      <c r="H2681" s="34" t="s">
        <v>789</v>
      </c>
      <c r="I2681" s="34" t="s">
        <v>819</v>
      </c>
      <c r="J2681" s="34" t="str">
        <f t="shared" si="206"/>
        <v>New VehicleOther Income per NV unit</v>
      </c>
      <c r="K2681" s="34" t="str">
        <f t="shared" si="207"/>
        <v>200New Vehicle Other Income - Toyota</v>
      </c>
      <c r="L2681" s="28">
        <f>+SUMIF('TB 4-24'!M:M,$AL2681,'TB 4-24'!G:G)</f>
        <v>0</v>
      </c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>
        <f>+SUMIF('Input Sheet'!$S:$S,$AL2681,'Input Sheet'!C:C)</f>
        <v>0</v>
      </c>
      <c r="Z2681" s="28">
        <f>+SUMIF('Input Sheet'!$S:$S,$AL2681,'Input Sheet'!D:D)</f>
        <v>0</v>
      </c>
      <c r="AA2681" s="28">
        <f>+SUMIF('Input Sheet'!$S:$S,$AL2681,'Input Sheet'!E:E)</f>
        <v>0</v>
      </c>
      <c r="AB2681" s="28">
        <f>+SUMIF('Input Sheet'!$S:$S,$AL2681,'Input Sheet'!F:F)</f>
        <v>0</v>
      </c>
      <c r="AC2681" s="28">
        <f>+SUMIF('Input Sheet'!$S:$S,$AL2681,'Input Sheet'!G:G)</f>
        <v>0</v>
      </c>
      <c r="AD2681" s="28">
        <f>+SUMIF('Input Sheet'!$S:$S,$AL2681,'Input Sheet'!H:H)</f>
        <v>0</v>
      </c>
      <c r="AE2681" s="28">
        <f>+SUMIF('Input Sheet'!$S:$S,$AL2681,'Input Sheet'!I:I)</f>
        <v>0</v>
      </c>
      <c r="AF2681" s="28">
        <f>+SUMIF('Input Sheet'!$S:$S,$AL2681,'Input Sheet'!J:J)</f>
        <v>0</v>
      </c>
      <c r="AG2681" s="28">
        <f>+SUMIF('Input Sheet'!$S:$S,$AL2681,'Input Sheet'!K:K)</f>
        <v>0</v>
      </c>
      <c r="AH2681" s="28">
        <f>+SUMIF('Input Sheet'!$S:$S,$AL2681,'Input Sheet'!L:L)</f>
        <v>0</v>
      </c>
      <c r="AI2681" s="28">
        <f>+SUMIF('Input Sheet'!$S:$S,$AL2681,'Input Sheet'!M:M)</f>
        <v>0</v>
      </c>
      <c r="AJ2681" s="28">
        <f>+SUMIF('Input Sheet'!$S:$S,$AL2681,'Input Sheet'!N:N)</f>
        <v>0</v>
      </c>
      <c r="AK2681" s="28"/>
      <c r="AL2681" s="27" t="str">
        <f t="shared" si="208"/>
        <v>200-3075RD</v>
      </c>
      <c r="AM2681" s="34" t="str">
        <f t="shared" si="209"/>
        <v>New Vehicle</v>
      </c>
      <c r="AN2681" s="34" t="str">
        <f t="shared" si="210"/>
        <v>New VehicleOther Income per NV unit</v>
      </c>
      <c r="AO2681" s="35"/>
      <c r="AP2681" s="35"/>
      <c r="AQ2681" s="35"/>
    </row>
    <row r="2682" spans="1:43" x14ac:dyDescent="0.25">
      <c r="A2682" s="27" t="s">
        <v>103</v>
      </c>
      <c r="B2682" s="27" t="s">
        <v>104</v>
      </c>
      <c r="C2682" s="27" t="s">
        <v>663</v>
      </c>
      <c r="D2682" s="27" t="s">
        <v>726</v>
      </c>
      <c r="E2682" s="27" t="s">
        <v>664</v>
      </c>
      <c r="F2682" s="27" t="s">
        <v>112</v>
      </c>
      <c r="G2682" s="27" t="s">
        <v>113</v>
      </c>
      <c r="H2682" s="34" t="s">
        <v>789</v>
      </c>
      <c r="I2682" s="34" t="s">
        <v>819</v>
      </c>
      <c r="J2682" s="34" t="str">
        <f t="shared" si="206"/>
        <v>New VehicleOther Income per NV unit</v>
      </c>
      <c r="K2682" s="34" t="str">
        <f t="shared" si="207"/>
        <v>400New Vehicle Other Income - Toyota</v>
      </c>
      <c r="L2682" s="28">
        <f>+SUMIF('TB 4-24'!M:M,$AL2682,'TB 4-24'!G:G)</f>
        <v>0</v>
      </c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>
        <f>+SUMIF('Input Sheet'!$S:$S,$AL2682,'Input Sheet'!C:C)</f>
        <v>0</v>
      </c>
      <c r="Z2682" s="28">
        <f>+SUMIF('Input Sheet'!$S:$S,$AL2682,'Input Sheet'!D:D)</f>
        <v>0</v>
      </c>
      <c r="AA2682" s="28">
        <f>+SUMIF('Input Sheet'!$S:$S,$AL2682,'Input Sheet'!E:E)</f>
        <v>0</v>
      </c>
      <c r="AB2682" s="28">
        <f>+SUMIF('Input Sheet'!$S:$S,$AL2682,'Input Sheet'!F:F)</f>
        <v>0</v>
      </c>
      <c r="AC2682" s="28">
        <f>+SUMIF('Input Sheet'!$S:$S,$AL2682,'Input Sheet'!G:G)</f>
        <v>0</v>
      </c>
      <c r="AD2682" s="28">
        <f>+SUMIF('Input Sheet'!$S:$S,$AL2682,'Input Sheet'!H:H)</f>
        <v>0</v>
      </c>
      <c r="AE2682" s="28">
        <f>+SUMIF('Input Sheet'!$S:$S,$AL2682,'Input Sheet'!I:I)</f>
        <v>0</v>
      </c>
      <c r="AF2682" s="28">
        <f>+SUMIF('Input Sheet'!$S:$S,$AL2682,'Input Sheet'!J:J)</f>
        <v>0</v>
      </c>
      <c r="AG2682" s="28">
        <f>+SUMIF('Input Sheet'!$S:$S,$AL2682,'Input Sheet'!K:K)</f>
        <v>0</v>
      </c>
      <c r="AH2682" s="28">
        <f>+SUMIF('Input Sheet'!$S:$S,$AL2682,'Input Sheet'!L:L)</f>
        <v>0</v>
      </c>
      <c r="AI2682" s="28">
        <f>+SUMIF('Input Sheet'!$S:$S,$AL2682,'Input Sheet'!M:M)</f>
        <v>0</v>
      </c>
      <c r="AJ2682" s="28">
        <f>+SUMIF('Input Sheet'!$S:$S,$AL2682,'Input Sheet'!N:N)</f>
        <v>0</v>
      </c>
      <c r="AK2682" s="28"/>
      <c r="AL2682" s="27" t="str">
        <f t="shared" si="208"/>
        <v>400-3075RD</v>
      </c>
      <c r="AM2682" s="34" t="str">
        <f t="shared" si="209"/>
        <v>New Vehicle</v>
      </c>
      <c r="AN2682" s="34" t="str">
        <f t="shared" si="210"/>
        <v>New VehicleOther Income per NV unit</v>
      </c>
      <c r="AO2682" s="35"/>
      <c r="AP2682" s="35"/>
      <c r="AQ2682" s="35"/>
    </row>
    <row r="2683" spans="1:43" x14ac:dyDescent="0.25">
      <c r="A2683" s="27" t="s">
        <v>103</v>
      </c>
      <c r="B2683" s="27" t="s">
        <v>104</v>
      </c>
      <c r="C2683" s="27" t="s">
        <v>671</v>
      </c>
      <c r="D2683" s="27" t="s">
        <v>726</v>
      </c>
      <c r="E2683" s="27" t="s">
        <v>672</v>
      </c>
      <c r="F2683" s="27" t="s">
        <v>112</v>
      </c>
      <c r="G2683" s="27" t="s">
        <v>113</v>
      </c>
      <c r="H2683" s="34" t="s">
        <v>789</v>
      </c>
      <c r="I2683" s="34" t="s">
        <v>819</v>
      </c>
      <c r="J2683" s="34" t="str">
        <f t="shared" si="206"/>
        <v>New VehicleOther Income per NV unit</v>
      </c>
      <c r="K2683" s="34" t="str">
        <f t="shared" si="207"/>
        <v>300New Vehicle Other Income - Toyota</v>
      </c>
      <c r="L2683" s="28">
        <f>+SUMIF('TB 4-24'!M:M,$AL2683,'TB 4-24'!G:G)</f>
        <v>0</v>
      </c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>
        <f>+SUMIF('Input Sheet'!$S:$S,$AL2683,'Input Sheet'!C:C)</f>
        <v>0</v>
      </c>
      <c r="Z2683" s="28">
        <f>+SUMIF('Input Sheet'!$S:$S,$AL2683,'Input Sheet'!D:D)</f>
        <v>0</v>
      </c>
      <c r="AA2683" s="28">
        <f>+SUMIF('Input Sheet'!$S:$S,$AL2683,'Input Sheet'!E:E)</f>
        <v>0</v>
      </c>
      <c r="AB2683" s="28">
        <f>+SUMIF('Input Sheet'!$S:$S,$AL2683,'Input Sheet'!F:F)</f>
        <v>0</v>
      </c>
      <c r="AC2683" s="28">
        <f>+SUMIF('Input Sheet'!$S:$S,$AL2683,'Input Sheet'!G:G)</f>
        <v>0</v>
      </c>
      <c r="AD2683" s="28">
        <f>+SUMIF('Input Sheet'!$S:$S,$AL2683,'Input Sheet'!H:H)</f>
        <v>0</v>
      </c>
      <c r="AE2683" s="28">
        <f>+SUMIF('Input Sheet'!$S:$S,$AL2683,'Input Sheet'!I:I)</f>
        <v>0</v>
      </c>
      <c r="AF2683" s="28">
        <f>+SUMIF('Input Sheet'!$S:$S,$AL2683,'Input Sheet'!J:J)</f>
        <v>0</v>
      </c>
      <c r="AG2683" s="28">
        <f>+SUMIF('Input Sheet'!$S:$S,$AL2683,'Input Sheet'!K:K)</f>
        <v>0</v>
      </c>
      <c r="AH2683" s="28">
        <f>+SUMIF('Input Sheet'!$S:$S,$AL2683,'Input Sheet'!L:L)</f>
        <v>0</v>
      </c>
      <c r="AI2683" s="28">
        <f>+SUMIF('Input Sheet'!$S:$S,$AL2683,'Input Sheet'!M:M)</f>
        <v>0</v>
      </c>
      <c r="AJ2683" s="28">
        <f>+SUMIF('Input Sheet'!$S:$S,$AL2683,'Input Sheet'!N:N)</f>
        <v>0</v>
      </c>
      <c r="AK2683" s="28"/>
      <c r="AL2683" s="27" t="str">
        <f t="shared" si="208"/>
        <v>300-3075RD</v>
      </c>
      <c r="AM2683" s="34" t="str">
        <f t="shared" si="209"/>
        <v>New Vehicle</v>
      </c>
      <c r="AN2683" s="34" t="str">
        <f t="shared" si="210"/>
        <v>New VehicleOther Income per NV unit</v>
      </c>
      <c r="AO2683" s="35"/>
      <c r="AP2683" s="35"/>
      <c r="AQ2683" s="35"/>
    </row>
    <row r="2684" spans="1:43" x14ac:dyDescent="0.25">
      <c r="A2684" s="27" t="s">
        <v>103</v>
      </c>
      <c r="B2684" s="27" t="s">
        <v>104</v>
      </c>
      <c r="C2684" s="27" t="s">
        <v>104</v>
      </c>
      <c r="D2684" s="27" t="s">
        <v>726</v>
      </c>
      <c r="E2684" s="27" t="s">
        <v>677</v>
      </c>
      <c r="F2684" s="27" t="s">
        <v>112</v>
      </c>
      <c r="G2684" s="27" t="s">
        <v>113</v>
      </c>
      <c r="H2684" s="34" t="s">
        <v>789</v>
      </c>
      <c r="I2684" s="34" t="s">
        <v>819</v>
      </c>
      <c r="J2684" s="34" t="str">
        <f t="shared" si="206"/>
        <v>New VehicleOther Income per NV unit</v>
      </c>
      <c r="K2684" s="34" t="str">
        <f t="shared" si="207"/>
        <v>100New Vehicle Other Income - Toyota</v>
      </c>
      <c r="L2684" s="28">
        <f>+SUMIF('TB 4-24'!M:M,$AL2684,'TB 4-24'!G:G)</f>
        <v>0</v>
      </c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>
        <f>+SUMIF('Input Sheet'!$S:$S,$AL2684,'Input Sheet'!C:C)</f>
        <v>0</v>
      </c>
      <c r="Z2684" s="28">
        <f>+SUMIF('Input Sheet'!$S:$S,$AL2684,'Input Sheet'!D:D)</f>
        <v>0</v>
      </c>
      <c r="AA2684" s="28">
        <f>+SUMIF('Input Sheet'!$S:$S,$AL2684,'Input Sheet'!E:E)</f>
        <v>0</v>
      </c>
      <c r="AB2684" s="28">
        <f>+SUMIF('Input Sheet'!$S:$S,$AL2684,'Input Sheet'!F:F)</f>
        <v>0</v>
      </c>
      <c r="AC2684" s="28">
        <f>+SUMIF('Input Sheet'!$S:$S,$AL2684,'Input Sheet'!G:G)</f>
        <v>0</v>
      </c>
      <c r="AD2684" s="28">
        <f>+SUMIF('Input Sheet'!$S:$S,$AL2684,'Input Sheet'!H:H)</f>
        <v>0</v>
      </c>
      <c r="AE2684" s="28">
        <f>+SUMIF('Input Sheet'!$S:$S,$AL2684,'Input Sheet'!I:I)</f>
        <v>0</v>
      </c>
      <c r="AF2684" s="28">
        <f>+SUMIF('Input Sheet'!$S:$S,$AL2684,'Input Sheet'!J:J)</f>
        <v>0</v>
      </c>
      <c r="AG2684" s="28">
        <f>+SUMIF('Input Sheet'!$S:$S,$AL2684,'Input Sheet'!K:K)</f>
        <v>0</v>
      </c>
      <c r="AH2684" s="28">
        <f>+SUMIF('Input Sheet'!$S:$S,$AL2684,'Input Sheet'!L:L)</f>
        <v>0</v>
      </c>
      <c r="AI2684" s="28">
        <f>+SUMIF('Input Sheet'!$S:$S,$AL2684,'Input Sheet'!M:M)</f>
        <v>0</v>
      </c>
      <c r="AJ2684" s="28">
        <f>+SUMIF('Input Sheet'!$S:$S,$AL2684,'Input Sheet'!N:N)</f>
        <v>0</v>
      </c>
      <c r="AK2684" s="28"/>
      <c r="AL2684" s="27" t="str">
        <f t="shared" si="208"/>
        <v>100-3075RD</v>
      </c>
      <c r="AM2684" s="34" t="str">
        <f t="shared" si="209"/>
        <v>New Vehicle</v>
      </c>
      <c r="AN2684" s="34" t="str">
        <f t="shared" si="210"/>
        <v>New VehicleOther Income per NV unit</v>
      </c>
      <c r="AO2684" s="35"/>
      <c r="AP2684" s="35"/>
      <c r="AQ2684" s="35"/>
    </row>
    <row r="2685" spans="1:43" x14ac:dyDescent="0.25">
      <c r="A2685" s="27" t="s">
        <v>103</v>
      </c>
      <c r="B2685" s="27" t="s">
        <v>104</v>
      </c>
      <c r="C2685" s="27" t="s">
        <v>663</v>
      </c>
      <c r="D2685" s="27" t="s">
        <v>727</v>
      </c>
      <c r="E2685" s="27" t="s">
        <v>664</v>
      </c>
      <c r="F2685" s="27" t="s">
        <v>112</v>
      </c>
      <c r="G2685" s="27" t="s">
        <v>113</v>
      </c>
      <c r="H2685" s="34" t="s">
        <v>789</v>
      </c>
      <c r="I2685" s="34" t="s">
        <v>819</v>
      </c>
      <c r="J2685" s="34" t="str">
        <f t="shared" si="206"/>
        <v>New VehicleOther Income per NV unit</v>
      </c>
      <c r="K2685" s="34" t="str">
        <f t="shared" si="207"/>
        <v>400New Vehicle Other Income - Toyota</v>
      </c>
      <c r="L2685" s="28">
        <f>+SUMIF('TB 4-24'!M:M,$AL2685,'TB 4-24'!G:G)</f>
        <v>0</v>
      </c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>
        <f>+SUMIF('Input Sheet'!$S:$S,$AL2685,'Input Sheet'!C:C)</f>
        <v>0</v>
      </c>
      <c r="Z2685" s="28">
        <f>+SUMIF('Input Sheet'!$S:$S,$AL2685,'Input Sheet'!D:D)</f>
        <v>0</v>
      </c>
      <c r="AA2685" s="28">
        <f>+SUMIF('Input Sheet'!$S:$S,$AL2685,'Input Sheet'!E:E)</f>
        <v>0</v>
      </c>
      <c r="AB2685" s="28">
        <f>+SUMIF('Input Sheet'!$S:$S,$AL2685,'Input Sheet'!F:F)</f>
        <v>0</v>
      </c>
      <c r="AC2685" s="28">
        <f>+SUMIF('Input Sheet'!$S:$S,$AL2685,'Input Sheet'!G:G)</f>
        <v>0</v>
      </c>
      <c r="AD2685" s="28">
        <f>+SUMIF('Input Sheet'!$S:$S,$AL2685,'Input Sheet'!H:H)</f>
        <v>0</v>
      </c>
      <c r="AE2685" s="28">
        <f>+SUMIF('Input Sheet'!$S:$S,$AL2685,'Input Sheet'!I:I)</f>
        <v>0</v>
      </c>
      <c r="AF2685" s="28">
        <f>+SUMIF('Input Sheet'!$S:$S,$AL2685,'Input Sheet'!J:J)</f>
        <v>0</v>
      </c>
      <c r="AG2685" s="28">
        <f>+SUMIF('Input Sheet'!$S:$S,$AL2685,'Input Sheet'!K:K)</f>
        <v>0</v>
      </c>
      <c r="AH2685" s="28">
        <f>+SUMIF('Input Sheet'!$S:$S,$AL2685,'Input Sheet'!L:L)</f>
        <v>0</v>
      </c>
      <c r="AI2685" s="28">
        <f>+SUMIF('Input Sheet'!$S:$S,$AL2685,'Input Sheet'!M:M)</f>
        <v>0</v>
      </c>
      <c r="AJ2685" s="28">
        <f>+SUMIF('Input Sheet'!$S:$S,$AL2685,'Input Sheet'!N:N)</f>
        <v>0</v>
      </c>
      <c r="AK2685" s="28"/>
      <c r="AL2685" s="27" t="str">
        <f t="shared" si="208"/>
        <v>400-3076R</v>
      </c>
      <c r="AM2685" s="34" t="str">
        <f t="shared" si="209"/>
        <v>New Vehicle</v>
      </c>
      <c r="AN2685" s="34" t="str">
        <f t="shared" si="210"/>
        <v>New VehicleOther Income per NV unit</v>
      </c>
      <c r="AO2685" s="35"/>
      <c r="AP2685" s="35"/>
      <c r="AQ2685" s="35"/>
    </row>
    <row r="2686" spans="1:43" x14ac:dyDescent="0.25">
      <c r="A2686" s="27" t="s">
        <v>103</v>
      </c>
      <c r="B2686" s="27" t="s">
        <v>104</v>
      </c>
      <c r="C2686" s="27" t="s">
        <v>671</v>
      </c>
      <c r="D2686" s="27" t="s">
        <v>727</v>
      </c>
      <c r="E2686" s="27" t="s">
        <v>672</v>
      </c>
      <c r="F2686" s="27" t="s">
        <v>112</v>
      </c>
      <c r="G2686" s="27" t="s">
        <v>113</v>
      </c>
      <c r="H2686" s="34" t="s">
        <v>789</v>
      </c>
      <c r="I2686" s="34" t="s">
        <v>819</v>
      </c>
      <c r="J2686" s="34" t="str">
        <f t="shared" si="206"/>
        <v>New VehicleOther Income per NV unit</v>
      </c>
      <c r="K2686" s="34" t="str">
        <f t="shared" si="207"/>
        <v>300New Vehicle Other Income - Toyota</v>
      </c>
      <c r="L2686" s="28">
        <f>+SUMIF('TB 4-24'!M:M,$AL2686,'TB 4-24'!G:G)</f>
        <v>0</v>
      </c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>
        <f>+SUMIF('Input Sheet'!$S:$S,$AL2686,'Input Sheet'!C:C)</f>
        <v>0</v>
      </c>
      <c r="Z2686" s="28">
        <f>+SUMIF('Input Sheet'!$S:$S,$AL2686,'Input Sheet'!D:D)</f>
        <v>0</v>
      </c>
      <c r="AA2686" s="28">
        <f>+SUMIF('Input Sheet'!$S:$S,$AL2686,'Input Sheet'!E:E)</f>
        <v>0</v>
      </c>
      <c r="AB2686" s="28">
        <f>+SUMIF('Input Sheet'!$S:$S,$AL2686,'Input Sheet'!F:F)</f>
        <v>0</v>
      </c>
      <c r="AC2686" s="28">
        <f>+SUMIF('Input Sheet'!$S:$S,$AL2686,'Input Sheet'!G:G)</f>
        <v>0</v>
      </c>
      <c r="AD2686" s="28">
        <f>+SUMIF('Input Sheet'!$S:$S,$AL2686,'Input Sheet'!H:H)</f>
        <v>0</v>
      </c>
      <c r="AE2686" s="28">
        <f>+SUMIF('Input Sheet'!$S:$S,$AL2686,'Input Sheet'!I:I)</f>
        <v>0</v>
      </c>
      <c r="AF2686" s="28">
        <f>+SUMIF('Input Sheet'!$S:$S,$AL2686,'Input Sheet'!J:J)</f>
        <v>0</v>
      </c>
      <c r="AG2686" s="28">
        <f>+SUMIF('Input Sheet'!$S:$S,$AL2686,'Input Sheet'!K:K)</f>
        <v>0</v>
      </c>
      <c r="AH2686" s="28">
        <f>+SUMIF('Input Sheet'!$S:$S,$AL2686,'Input Sheet'!L:L)</f>
        <v>0</v>
      </c>
      <c r="AI2686" s="28">
        <f>+SUMIF('Input Sheet'!$S:$S,$AL2686,'Input Sheet'!M:M)</f>
        <v>0</v>
      </c>
      <c r="AJ2686" s="28">
        <f>+SUMIF('Input Sheet'!$S:$S,$AL2686,'Input Sheet'!N:N)</f>
        <v>0</v>
      </c>
      <c r="AK2686" s="28"/>
      <c r="AL2686" s="27" t="str">
        <f t="shared" si="208"/>
        <v>300-3076R</v>
      </c>
      <c r="AM2686" s="34" t="str">
        <f t="shared" si="209"/>
        <v>New Vehicle</v>
      </c>
      <c r="AN2686" s="34" t="str">
        <f t="shared" si="210"/>
        <v>New VehicleOther Income per NV unit</v>
      </c>
      <c r="AO2686" s="35"/>
      <c r="AP2686" s="35"/>
      <c r="AQ2686" s="35"/>
    </row>
    <row r="2687" spans="1:43" x14ac:dyDescent="0.25">
      <c r="A2687" s="27" t="s">
        <v>103</v>
      </c>
      <c r="B2687" s="27" t="s">
        <v>104</v>
      </c>
      <c r="C2687" s="27" t="s">
        <v>104</v>
      </c>
      <c r="D2687" s="27" t="s">
        <v>727</v>
      </c>
      <c r="E2687" s="27" t="s">
        <v>677</v>
      </c>
      <c r="F2687" s="27" t="s">
        <v>112</v>
      </c>
      <c r="G2687" s="27" t="s">
        <v>113</v>
      </c>
      <c r="H2687" s="34" t="s">
        <v>789</v>
      </c>
      <c r="I2687" s="34" t="s">
        <v>819</v>
      </c>
      <c r="J2687" s="34" t="str">
        <f t="shared" si="206"/>
        <v>New VehicleOther Income per NV unit</v>
      </c>
      <c r="K2687" s="34" t="str">
        <f t="shared" si="207"/>
        <v>100New Vehicle Other Income - Toyota</v>
      </c>
      <c r="L2687" s="28">
        <f>+SUMIF('TB 4-24'!M:M,$AL2687,'TB 4-24'!G:G)</f>
        <v>0</v>
      </c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>
        <f>+SUMIF('Input Sheet'!$S:$S,$AL2687,'Input Sheet'!C:C)</f>
        <v>0</v>
      </c>
      <c r="Z2687" s="28">
        <f>+SUMIF('Input Sheet'!$S:$S,$AL2687,'Input Sheet'!D:D)</f>
        <v>0</v>
      </c>
      <c r="AA2687" s="28">
        <f>+SUMIF('Input Sheet'!$S:$S,$AL2687,'Input Sheet'!E:E)</f>
        <v>0</v>
      </c>
      <c r="AB2687" s="28">
        <f>+SUMIF('Input Sheet'!$S:$S,$AL2687,'Input Sheet'!F:F)</f>
        <v>0</v>
      </c>
      <c r="AC2687" s="28">
        <f>+SUMIF('Input Sheet'!$S:$S,$AL2687,'Input Sheet'!G:G)</f>
        <v>0</v>
      </c>
      <c r="AD2687" s="28">
        <f>+SUMIF('Input Sheet'!$S:$S,$AL2687,'Input Sheet'!H:H)</f>
        <v>0</v>
      </c>
      <c r="AE2687" s="28">
        <f>+SUMIF('Input Sheet'!$S:$S,$AL2687,'Input Sheet'!I:I)</f>
        <v>0</v>
      </c>
      <c r="AF2687" s="28">
        <f>+SUMIF('Input Sheet'!$S:$S,$AL2687,'Input Sheet'!J:J)</f>
        <v>0</v>
      </c>
      <c r="AG2687" s="28">
        <f>+SUMIF('Input Sheet'!$S:$S,$AL2687,'Input Sheet'!K:K)</f>
        <v>0</v>
      </c>
      <c r="AH2687" s="28">
        <f>+SUMIF('Input Sheet'!$S:$S,$AL2687,'Input Sheet'!L:L)</f>
        <v>0</v>
      </c>
      <c r="AI2687" s="28">
        <f>+SUMIF('Input Sheet'!$S:$S,$AL2687,'Input Sheet'!M:M)</f>
        <v>0</v>
      </c>
      <c r="AJ2687" s="28">
        <f>+SUMIF('Input Sheet'!$S:$S,$AL2687,'Input Sheet'!N:N)</f>
        <v>0</v>
      </c>
      <c r="AK2687" s="28"/>
      <c r="AL2687" s="27" t="str">
        <f t="shared" si="208"/>
        <v>100-3076R</v>
      </c>
      <c r="AM2687" s="34" t="str">
        <f t="shared" si="209"/>
        <v>New Vehicle</v>
      </c>
      <c r="AN2687" s="34" t="str">
        <f t="shared" si="210"/>
        <v>New VehicleOther Income per NV unit</v>
      </c>
      <c r="AO2687" s="35"/>
      <c r="AP2687" s="35"/>
      <c r="AQ2687" s="35"/>
    </row>
    <row r="2688" spans="1:43" x14ac:dyDescent="0.25">
      <c r="A2688" s="27" t="s">
        <v>103</v>
      </c>
      <c r="B2688" s="27" t="s">
        <v>104</v>
      </c>
      <c r="C2688" s="27" t="s">
        <v>657</v>
      </c>
      <c r="D2688" s="27" t="s">
        <v>727</v>
      </c>
      <c r="E2688" s="27" t="s">
        <v>660</v>
      </c>
      <c r="F2688" s="27" t="s">
        <v>112</v>
      </c>
      <c r="G2688" s="27" t="s">
        <v>113</v>
      </c>
      <c r="H2688" s="34" t="s">
        <v>789</v>
      </c>
      <c r="I2688" s="34" t="s">
        <v>819</v>
      </c>
      <c r="J2688" s="34" t="str">
        <f t="shared" si="206"/>
        <v>New VehicleOther Income per NV unit</v>
      </c>
      <c r="K2688" s="34" t="str">
        <f t="shared" si="207"/>
        <v>200New Vehicle Other Income - Toyota</v>
      </c>
      <c r="L2688" s="28">
        <f>+SUMIF('TB 4-24'!M:M,$AL2688,'TB 4-24'!G:G)</f>
        <v>0</v>
      </c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>
        <f>+SUMIF('Input Sheet'!$S:$S,$AL2688,'Input Sheet'!C:C)</f>
        <v>0</v>
      </c>
      <c r="Z2688" s="28">
        <f>+SUMIF('Input Sheet'!$S:$S,$AL2688,'Input Sheet'!D:D)</f>
        <v>0</v>
      </c>
      <c r="AA2688" s="28">
        <f>+SUMIF('Input Sheet'!$S:$S,$AL2688,'Input Sheet'!E:E)</f>
        <v>0</v>
      </c>
      <c r="AB2688" s="28">
        <f>+SUMIF('Input Sheet'!$S:$S,$AL2688,'Input Sheet'!F:F)</f>
        <v>0</v>
      </c>
      <c r="AC2688" s="28">
        <f>+SUMIF('Input Sheet'!$S:$S,$AL2688,'Input Sheet'!G:G)</f>
        <v>0</v>
      </c>
      <c r="AD2688" s="28">
        <f>+SUMIF('Input Sheet'!$S:$S,$AL2688,'Input Sheet'!H:H)</f>
        <v>0</v>
      </c>
      <c r="AE2688" s="28">
        <f>+SUMIF('Input Sheet'!$S:$S,$AL2688,'Input Sheet'!I:I)</f>
        <v>0</v>
      </c>
      <c r="AF2688" s="28">
        <f>+SUMIF('Input Sheet'!$S:$S,$AL2688,'Input Sheet'!J:J)</f>
        <v>0</v>
      </c>
      <c r="AG2688" s="28">
        <f>+SUMIF('Input Sheet'!$S:$S,$AL2688,'Input Sheet'!K:K)</f>
        <v>0</v>
      </c>
      <c r="AH2688" s="28">
        <f>+SUMIF('Input Sheet'!$S:$S,$AL2688,'Input Sheet'!L:L)</f>
        <v>0</v>
      </c>
      <c r="AI2688" s="28">
        <f>+SUMIF('Input Sheet'!$S:$S,$AL2688,'Input Sheet'!M:M)</f>
        <v>0</v>
      </c>
      <c r="AJ2688" s="28">
        <f>+SUMIF('Input Sheet'!$S:$S,$AL2688,'Input Sheet'!N:N)</f>
        <v>0</v>
      </c>
      <c r="AK2688" s="28"/>
      <c r="AL2688" s="27" t="str">
        <f t="shared" si="208"/>
        <v>200-3076R</v>
      </c>
      <c r="AM2688" s="34" t="str">
        <f t="shared" si="209"/>
        <v>New Vehicle</v>
      </c>
      <c r="AN2688" s="34" t="str">
        <f t="shared" si="210"/>
        <v>New VehicleOther Income per NV unit</v>
      </c>
      <c r="AO2688" s="35"/>
      <c r="AP2688" s="35"/>
      <c r="AQ2688" s="35"/>
    </row>
    <row r="2689" spans="1:43" x14ac:dyDescent="0.25">
      <c r="A2689" s="27" t="s">
        <v>103</v>
      </c>
      <c r="B2689" s="27" t="s">
        <v>104</v>
      </c>
      <c r="C2689" s="27" t="s">
        <v>657</v>
      </c>
      <c r="D2689" s="27" t="s">
        <v>728</v>
      </c>
      <c r="E2689" s="27" t="s">
        <v>660</v>
      </c>
      <c r="F2689" s="27" t="s">
        <v>112</v>
      </c>
      <c r="G2689" s="27" t="s">
        <v>113</v>
      </c>
      <c r="H2689" s="34" t="s">
        <v>789</v>
      </c>
      <c r="I2689" s="34" t="s">
        <v>819</v>
      </c>
      <c r="J2689" s="34" t="str">
        <f t="shared" si="206"/>
        <v>New VehicleOther Income per NV unit</v>
      </c>
      <c r="K2689" s="34" t="str">
        <f t="shared" si="207"/>
        <v>200New Vehicle Other Income - Toyota</v>
      </c>
      <c r="L2689" s="28">
        <f>+SUMIF('TB 4-24'!M:M,$AL2689,'TB 4-24'!G:G)</f>
        <v>0</v>
      </c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>
        <f>+SUMIF('Input Sheet'!$S:$S,$AL2689,'Input Sheet'!C:C)</f>
        <v>0</v>
      </c>
      <c r="Z2689" s="28">
        <f>+SUMIF('Input Sheet'!$S:$S,$AL2689,'Input Sheet'!D:D)</f>
        <v>0</v>
      </c>
      <c r="AA2689" s="28">
        <f>+SUMIF('Input Sheet'!$S:$S,$AL2689,'Input Sheet'!E:E)</f>
        <v>0</v>
      </c>
      <c r="AB2689" s="28">
        <f>+SUMIF('Input Sheet'!$S:$S,$AL2689,'Input Sheet'!F:F)</f>
        <v>0</v>
      </c>
      <c r="AC2689" s="28">
        <f>+SUMIF('Input Sheet'!$S:$S,$AL2689,'Input Sheet'!G:G)</f>
        <v>0</v>
      </c>
      <c r="AD2689" s="28">
        <f>+SUMIF('Input Sheet'!$S:$S,$AL2689,'Input Sheet'!H:H)</f>
        <v>0</v>
      </c>
      <c r="AE2689" s="28">
        <f>+SUMIF('Input Sheet'!$S:$S,$AL2689,'Input Sheet'!I:I)</f>
        <v>0</v>
      </c>
      <c r="AF2689" s="28">
        <f>+SUMIF('Input Sheet'!$S:$S,$AL2689,'Input Sheet'!J:J)</f>
        <v>0</v>
      </c>
      <c r="AG2689" s="28">
        <f>+SUMIF('Input Sheet'!$S:$S,$AL2689,'Input Sheet'!K:K)</f>
        <v>0</v>
      </c>
      <c r="AH2689" s="28">
        <f>+SUMIF('Input Sheet'!$S:$S,$AL2689,'Input Sheet'!L:L)</f>
        <v>0</v>
      </c>
      <c r="AI2689" s="28">
        <f>+SUMIF('Input Sheet'!$S:$S,$AL2689,'Input Sheet'!M:M)</f>
        <v>0</v>
      </c>
      <c r="AJ2689" s="28">
        <f>+SUMIF('Input Sheet'!$S:$S,$AL2689,'Input Sheet'!N:N)</f>
        <v>0</v>
      </c>
      <c r="AK2689" s="28"/>
      <c r="AL2689" s="27" t="str">
        <f t="shared" si="208"/>
        <v>200-3076RD</v>
      </c>
      <c r="AM2689" s="34" t="str">
        <f t="shared" si="209"/>
        <v>New Vehicle</v>
      </c>
      <c r="AN2689" s="34" t="str">
        <f t="shared" si="210"/>
        <v>New VehicleOther Income per NV unit</v>
      </c>
      <c r="AO2689" s="35"/>
      <c r="AP2689" s="35"/>
      <c r="AQ2689" s="35"/>
    </row>
    <row r="2690" spans="1:43" x14ac:dyDescent="0.25">
      <c r="A2690" s="27" t="s">
        <v>103</v>
      </c>
      <c r="B2690" s="27" t="s">
        <v>104</v>
      </c>
      <c r="C2690" s="27" t="s">
        <v>663</v>
      </c>
      <c r="D2690" s="27" t="s">
        <v>728</v>
      </c>
      <c r="E2690" s="27" t="s">
        <v>664</v>
      </c>
      <c r="F2690" s="27" t="s">
        <v>112</v>
      </c>
      <c r="G2690" s="27" t="s">
        <v>113</v>
      </c>
      <c r="H2690" s="34" t="s">
        <v>789</v>
      </c>
      <c r="I2690" s="34" t="s">
        <v>819</v>
      </c>
      <c r="J2690" s="34" t="str">
        <f t="shared" si="206"/>
        <v>New VehicleOther Income per NV unit</v>
      </c>
      <c r="K2690" s="34" t="str">
        <f t="shared" si="207"/>
        <v>400New Vehicle Other Income - Toyota</v>
      </c>
      <c r="L2690" s="28">
        <f>+SUMIF('TB 4-24'!M:M,$AL2690,'TB 4-24'!G:G)</f>
        <v>0</v>
      </c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>
        <f>+SUMIF('Input Sheet'!$S:$S,$AL2690,'Input Sheet'!C:C)</f>
        <v>0</v>
      </c>
      <c r="Z2690" s="28">
        <f>+SUMIF('Input Sheet'!$S:$S,$AL2690,'Input Sheet'!D:D)</f>
        <v>0</v>
      </c>
      <c r="AA2690" s="28">
        <f>+SUMIF('Input Sheet'!$S:$S,$AL2690,'Input Sheet'!E:E)</f>
        <v>0</v>
      </c>
      <c r="AB2690" s="28">
        <f>+SUMIF('Input Sheet'!$S:$S,$AL2690,'Input Sheet'!F:F)</f>
        <v>0</v>
      </c>
      <c r="AC2690" s="28">
        <f>+SUMIF('Input Sheet'!$S:$S,$AL2690,'Input Sheet'!G:G)</f>
        <v>0</v>
      </c>
      <c r="AD2690" s="28">
        <f>+SUMIF('Input Sheet'!$S:$S,$AL2690,'Input Sheet'!H:H)</f>
        <v>0</v>
      </c>
      <c r="AE2690" s="28">
        <f>+SUMIF('Input Sheet'!$S:$S,$AL2690,'Input Sheet'!I:I)</f>
        <v>0</v>
      </c>
      <c r="AF2690" s="28">
        <f>+SUMIF('Input Sheet'!$S:$S,$AL2690,'Input Sheet'!J:J)</f>
        <v>0</v>
      </c>
      <c r="AG2690" s="28">
        <f>+SUMIF('Input Sheet'!$S:$S,$AL2690,'Input Sheet'!K:K)</f>
        <v>0</v>
      </c>
      <c r="AH2690" s="28">
        <f>+SUMIF('Input Sheet'!$S:$S,$AL2690,'Input Sheet'!L:L)</f>
        <v>0</v>
      </c>
      <c r="AI2690" s="28">
        <f>+SUMIF('Input Sheet'!$S:$S,$AL2690,'Input Sheet'!M:M)</f>
        <v>0</v>
      </c>
      <c r="AJ2690" s="28">
        <f>+SUMIF('Input Sheet'!$S:$S,$AL2690,'Input Sheet'!N:N)</f>
        <v>0</v>
      </c>
      <c r="AK2690" s="28"/>
      <c r="AL2690" s="27" t="str">
        <f t="shared" si="208"/>
        <v>400-3076RD</v>
      </c>
      <c r="AM2690" s="34" t="str">
        <f t="shared" si="209"/>
        <v>New Vehicle</v>
      </c>
      <c r="AN2690" s="34" t="str">
        <f t="shared" si="210"/>
        <v>New VehicleOther Income per NV unit</v>
      </c>
      <c r="AO2690" s="35"/>
      <c r="AP2690" s="35"/>
      <c r="AQ2690" s="35"/>
    </row>
    <row r="2691" spans="1:43" x14ac:dyDescent="0.25">
      <c r="A2691" s="27" t="s">
        <v>103</v>
      </c>
      <c r="B2691" s="27" t="s">
        <v>104</v>
      </c>
      <c r="C2691" s="27" t="s">
        <v>671</v>
      </c>
      <c r="D2691" s="27" t="s">
        <v>728</v>
      </c>
      <c r="E2691" s="27" t="s">
        <v>672</v>
      </c>
      <c r="F2691" s="27" t="s">
        <v>112</v>
      </c>
      <c r="G2691" s="27" t="s">
        <v>113</v>
      </c>
      <c r="H2691" s="34" t="s">
        <v>789</v>
      </c>
      <c r="I2691" s="34" t="s">
        <v>819</v>
      </c>
      <c r="J2691" s="34" t="str">
        <f t="shared" ref="J2691:J2754" si="211">+H2691&amp;I2691</f>
        <v>New VehicleOther Income per NV unit</v>
      </c>
      <c r="K2691" s="34" t="str">
        <f t="shared" ref="K2691:K2754" si="212">+E2691&amp;G2691</f>
        <v>300New Vehicle Other Income - Toyota</v>
      </c>
      <c r="L2691" s="28">
        <f>+SUMIF('TB 4-24'!M:M,$AL2691,'TB 4-24'!G:G)</f>
        <v>0</v>
      </c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>
        <f>+SUMIF('Input Sheet'!$S:$S,$AL2691,'Input Sheet'!C:C)</f>
        <v>0</v>
      </c>
      <c r="Z2691" s="28">
        <f>+SUMIF('Input Sheet'!$S:$S,$AL2691,'Input Sheet'!D:D)</f>
        <v>0</v>
      </c>
      <c r="AA2691" s="28">
        <f>+SUMIF('Input Sheet'!$S:$S,$AL2691,'Input Sheet'!E:E)</f>
        <v>0</v>
      </c>
      <c r="AB2691" s="28">
        <f>+SUMIF('Input Sheet'!$S:$S,$AL2691,'Input Sheet'!F:F)</f>
        <v>0</v>
      </c>
      <c r="AC2691" s="28">
        <f>+SUMIF('Input Sheet'!$S:$S,$AL2691,'Input Sheet'!G:G)</f>
        <v>0</v>
      </c>
      <c r="AD2691" s="28">
        <f>+SUMIF('Input Sheet'!$S:$S,$AL2691,'Input Sheet'!H:H)</f>
        <v>0</v>
      </c>
      <c r="AE2691" s="28">
        <f>+SUMIF('Input Sheet'!$S:$S,$AL2691,'Input Sheet'!I:I)</f>
        <v>0</v>
      </c>
      <c r="AF2691" s="28">
        <f>+SUMIF('Input Sheet'!$S:$S,$AL2691,'Input Sheet'!J:J)</f>
        <v>0</v>
      </c>
      <c r="AG2691" s="28">
        <f>+SUMIF('Input Sheet'!$S:$S,$AL2691,'Input Sheet'!K:K)</f>
        <v>0</v>
      </c>
      <c r="AH2691" s="28">
        <f>+SUMIF('Input Sheet'!$S:$S,$AL2691,'Input Sheet'!L:L)</f>
        <v>0</v>
      </c>
      <c r="AI2691" s="28">
        <f>+SUMIF('Input Sheet'!$S:$S,$AL2691,'Input Sheet'!M:M)</f>
        <v>0</v>
      </c>
      <c r="AJ2691" s="28">
        <f>+SUMIF('Input Sheet'!$S:$S,$AL2691,'Input Sheet'!N:N)</f>
        <v>0</v>
      </c>
      <c r="AK2691" s="28"/>
      <c r="AL2691" s="27" t="str">
        <f t="shared" ref="AL2691:AL2754" si="213">+E2691&amp;"-"&amp;D2691</f>
        <v>300-3076RD</v>
      </c>
      <c r="AM2691" s="34" t="str">
        <f t="shared" si="209"/>
        <v>New Vehicle</v>
      </c>
      <c r="AN2691" s="34" t="str">
        <f t="shared" si="210"/>
        <v>New VehicleOther Income per NV unit</v>
      </c>
      <c r="AO2691" s="35"/>
      <c r="AP2691" s="35"/>
      <c r="AQ2691" s="35"/>
    </row>
    <row r="2692" spans="1:43" x14ac:dyDescent="0.25">
      <c r="A2692" s="27" t="s">
        <v>103</v>
      </c>
      <c r="B2692" s="27" t="s">
        <v>104</v>
      </c>
      <c r="C2692" s="27" t="s">
        <v>104</v>
      </c>
      <c r="D2692" s="27" t="s">
        <v>728</v>
      </c>
      <c r="E2692" s="27" t="s">
        <v>677</v>
      </c>
      <c r="F2692" s="27" t="s">
        <v>112</v>
      </c>
      <c r="G2692" s="27" t="s">
        <v>113</v>
      </c>
      <c r="H2692" s="34" t="s">
        <v>789</v>
      </c>
      <c r="I2692" s="34" t="s">
        <v>819</v>
      </c>
      <c r="J2692" s="34" t="str">
        <f t="shared" si="211"/>
        <v>New VehicleOther Income per NV unit</v>
      </c>
      <c r="K2692" s="34" t="str">
        <f t="shared" si="212"/>
        <v>100New Vehicle Other Income - Toyota</v>
      </c>
      <c r="L2692" s="28">
        <f>+SUMIF('TB 4-24'!M:M,$AL2692,'TB 4-24'!G:G)</f>
        <v>0</v>
      </c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>
        <f>+SUMIF('Input Sheet'!$S:$S,$AL2692,'Input Sheet'!C:C)</f>
        <v>0</v>
      </c>
      <c r="Z2692" s="28">
        <f>+SUMIF('Input Sheet'!$S:$S,$AL2692,'Input Sheet'!D:D)</f>
        <v>0</v>
      </c>
      <c r="AA2692" s="28">
        <f>+SUMIF('Input Sheet'!$S:$S,$AL2692,'Input Sheet'!E:E)</f>
        <v>0</v>
      </c>
      <c r="AB2692" s="28">
        <f>+SUMIF('Input Sheet'!$S:$S,$AL2692,'Input Sheet'!F:F)</f>
        <v>0</v>
      </c>
      <c r="AC2692" s="28">
        <f>+SUMIF('Input Sheet'!$S:$S,$AL2692,'Input Sheet'!G:G)</f>
        <v>0</v>
      </c>
      <c r="AD2692" s="28">
        <f>+SUMIF('Input Sheet'!$S:$S,$AL2692,'Input Sheet'!H:H)</f>
        <v>0</v>
      </c>
      <c r="AE2692" s="28">
        <f>+SUMIF('Input Sheet'!$S:$S,$AL2692,'Input Sheet'!I:I)</f>
        <v>0</v>
      </c>
      <c r="AF2692" s="28">
        <f>+SUMIF('Input Sheet'!$S:$S,$AL2692,'Input Sheet'!J:J)</f>
        <v>0</v>
      </c>
      <c r="AG2692" s="28">
        <f>+SUMIF('Input Sheet'!$S:$S,$AL2692,'Input Sheet'!K:K)</f>
        <v>0</v>
      </c>
      <c r="AH2692" s="28">
        <f>+SUMIF('Input Sheet'!$S:$S,$AL2692,'Input Sheet'!L:L)</f>
        <v>0</v>
      </c>
      <c r="AI2692" s="28">
        <f>+SUMIF('Input Sheet'!$S:$S,$AL2692,'Input Sheet'!M:M)</f>
        <v>0</v>
      </c>
      <c r="AJ2692" s="28">
        <f>+SUMIF('Input Sheet'!$S:$S,$AL2692,'Input Sheet'!N:N)</f>
        <v>0</v>
      </c>
      <c r="AK2692" s="28"/>
      <c r="AL2692" s="27" t="str">
        <f t="shared" si="213"/>
        <v>100-3076RD</v>
      </c>
      <c r="AM2692" s="34" t="str">
        <f t="shared" ref="AM2692:AM2755" si="214">H2692</f>
        <v>New Vehicle</v>
      </c>
      <c r="AN2692" s="34" t="str">
        <f t="shared" ref="AN2692:AN2755" si="215">J2692</f>
        <v>New VehicleOther Income per NV unit</v>
      </c>
      <c r="AO2692" s="35"/>
      <c r="AP2692" s="35"/>
      <c r="AQ2692" s="35"/>
    </row>
    <row r="2693" spans="1:43" x14ac:dyDescent="0.25">
      <c r="A2693" s="27" t="s">
        <v>103</v>
      </c>
      <c r="B2693" s="27" t="s">
        <v>104</v>
      </c>
      <c r="C2693" s="27" t="s">
        <v>657</v>
      </c>
      <c r="D2693" s="27" t="s">
        <v>729</v>
      </c>
      <c r="E2693" s="27" t="s">
        <v>660</v>
      </c>
      <c r="F2693" s="27" t="s">
        <v>112</v>
      </c>
      <c r="G2693" s="27" t="s">
        <v>113</v>
      </c>
      <c r="H2693" s="34" t="s">
        <v>789</v>
      </c>
      <c r="I2693" s="34" t="s">
        <v>819</v>
      </c>
      <c r="J2693" s="34" t="str">
        <f t="shared" si="211"/>
        <v>New VehicleOther Income per NV unit</v>
      </c>
      <c r="K2693" s="34" t="str">
        <f t="shared" si="212"/>
        <v>200New Vehicle Other Income - Toyota</v>
      </c>
      <c r="L2693" s="28">
        <f>+SUMIF('TB 4-24'!M:M,$AL2693,'TB 4-24'!G:G)</f>
        <v>0</v>
      </c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>
        <f>+SUMIF('Input Sheet'!$S:$S,$AL2693,'Input Sheet'!C:C)</f>
        <v>0</v>
      </c>
      <c r="Z2693" s="28">
        <f>+SUMIF('Input Sheet'!$S:$S,$AL2693,'Input Sheet'!D:D)</f>
        <v>0</v>
      </c>
      <c r="AA2693" s="28">
        <f>+SUMIF('Input Sheet'!$S:$S,$AL2693,'Input Sheet'!E:E)</f>
        <v>0</v>
      </c>
      <c r="AB2693" s="28">
        <f>+SUMIF('Input Sheet'!$S:$S,$AL2693,'Input Sheet'!F:F)</f>
        <v>0</v>
      </c>
      <c r="AC2693" s="28">
        <f>+SUMIF('Input Sheet'!$S:$S,$AL2693,'Input Sheet'!G:G)</f>
        <v>0</v>
      </c>
      <c r="AD2693" s="28">
        <f>+SUMIF('Input Sheet'!$S:$S,$AL2693,'Input Sheet'!H:H)</f>
        <v>0</v>
      </c>
      <c r="AE2693" s="28">
        <f>+SUMIF('Input Sheet'!$S:$S,$AL2693,'Input Sheet'!I:I)</f>
        <v>0</v>
      </c>
      <c r="AF2693" s="28">
        <f>+SUMIF('Input Sheet'!$S:$S,$AL2693,'Input Sheet'!J:J)</f>
        <v>0</v>
      </c>
      <c r="AG2693" s="28">
        <f>+SUMIF('Input Sheet'!$S:$S,$AL2693,'Input Sheet'!K:K)</f>
        <v>0</v>
      </c>
      <c r="AH2693" s="28">
        <f>+SUMIF('Input Sheet'!$S:$S,$AL2693,'Input Sheet'!L:L)</f>
        <v>0</v>
      </c>
      <c r="AI2693" s="28">
        <f>+SUMIF('Input Sheet'!$S:$S,$AL2693,'Input Sheet'!M:M)</f>
        <v>0</v>
      </c>
      <c r="AJ2693" s="28">
        <f>+SUMIF('Input Sheet'!$S:$S,$AL2693,'Input Sheet'!N:N)</f>
        <v>0</v>
      </c>
      <c r="AK2693" s="28"/>
      <c r="AL2693" s="27" t="str">
        <f t="shared" si="213"/>
        <v>200-3077R</v>
      </c>
      <c r="AM2693" s="34" t="str">
        <f t="shared" si="214"/>
        <v>New Vehicle</v>
      </c>
      <c r="AN2693" s="34" t="str">
        <f t="shared" si="215"/>
        <v>New VehicleOther Income per NV unit</v>
      </c>
      <c r="AO2693" s="35"/>
      <c r="AP2693" s="35"/>
      <c r="AQ2693" s="35"/>
    </row>
    <row r="2694" spans="1:43" x14ac:dyDescent="0.25">
      <c r="A2694" s="27" t="s">
        <v>103</v>
      </c>
      <c r="B2694" s="27" t="s">
        <v>104</v>
      </c>
      <c r="C2694" s="27" t="s">
        <v>663</v>
      </c>
      <c r="D2694" s="27" t="s">
        <v>729</v>
      </c>
      <c r="E2694" s="27" t="s">
        <v>664</v>
      </c>
      <c r="F2694" s="27" t="s">
        <v>112</v>
      </c>
      <c r="G2694" s="27" t="s">
        <v>113</v>
      </c>
      <c r="H2694" s="34" t="s">
        <v>789</v>
      </c>
      <c r="I2694" s="34" t="s">
        <v>819</v>
      </c>
      <c r="J2694" s="34" t="str">
        <f t="shared" si="211"/>
        <v>New VehicleOther Income per NV unit</v>
      </c>
      <c r="K2694" s="34" t="str">
        <f t="shared" si="212"/>
        <v>400New Vehicle Other Income - Toyota</v>
      </c>
      <c r="L2694" s="28">
        <f>+SUMIF('TB 4-24'!M:M,$AL2694,'TB 4-24'!G:G)</f>
        <v>0</v>
      </c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>
        <f>+SUMIF('Input Sheet'!$S:$S,$AL2694,'Input Sheet'!C:C)</f>
        <v>0</v>
      </c>
      <c r="Z2694" s="28">
        <f>+SUMIF('Input Sheet'!$S:$S,$AL2694,'Input Sheet'!D:D)</f>
        <v>0</v>
      </c>
      <c r="AA2694" s="28">
        <f>+SUMIF('Input Sheet'!$S:$S,$AL2694,'Input Sheet'!E:E)</f>
        <v>0</v>
      </c>
      <c r="AB2694" s="28">
        <f>+SUMIF('Input Sheet'!$S:$S,$AL2694,'Input Sheet'!F:F)</f>
        <v>0</v>
      </c>
      <c r="AC2694" s="28">
        <f>+SUMIF('Input Sheet'!$S:$S,$AL2694,'Input Sheet'!G:G)</f>
        <v>0</v>
      </c>
      <c r="AD2694" s="28">
        <f>+SUMIF('Input Sheet'!$S:$S,$AL2694,'Input Sheet'!H:H)</f>
        <v>0</v>
      </c>
      <c r="AE2694" s="28">
        <f>+SUMIF('Input Sheet'!$S:$S,$AL2694,'Input Sheet'!I:I)</f>
        <v>0</v>
      </c>
      <c r="AF2694" s="28">
        <f>+SUMIF('Input Sheet'!$S:$S,$AL2694,'Input Sheet'!J:J)</f>
        <v>0</v>
      </c>
      <c r="AG2694" s="28">
        <f>+SUMIF('Input Sheet'!$S:$S,$AL2694,'Input Sheet'!K:K)</f>
        <v>0</v>
      </c>
      <c r="AH2694" s="28">
        <f>+SUMIF('Input Sheet'!$S:$S,$AL2694,'Input Sheet'!L:L)</f>
        <v>0</v>
      </c>
      <c r="AI2694" s="28">
        <f>+SUMIF('Input Sheet'!$S:$S,$AL2694,'Input Sheet'!M:M)</f>
        <v>0</v>
      </c>
      <c r="AJ2694" s="28">
        <f>+SUMIF('Input Sheet'!$S:$S,$AL2694,'Input Sheet'!N:N)</f>
        <v>0</v>
      </c>
      <c r="AK2694" s="28"/>
      <c r="AL2694" s="27" t="str">
        <f t="shared" si="213"/>
        <v>400-3077R</v>
      </c>
      <c r="AM2694" s="34" t="str">
        <f t="shared" si="214"/>
        <v>New Vehicle</v>
      </c>
      <c r="AN2694" s="34" t="str">
        <f t="shared" si="215"/>
        <v>New VehicleOther Income per NV unit</v>
      </c>
      <c r="AO2694" s="35"/>
      <c r="AP2694" s="35"/>
      <c r="AQ2694" s="35"/>
    </row>
    <row r="2695" spans="1:43" x14ac:dyDescent="0.25">
      <c r="A2695" s="27" t="s">
        <v>103</v>
      </c>
      <c r="B2695" s="27" t="s">
        <v>104</v>
      </c>
      <c r="C2695" s="27" t="s">
        <v>671</v>
      </c>
      <c r="D2695" s="27" t="s">
        <v>729</v>
      </c>
      <c r="E2695" s="27" t="s">
        <v>672</v>
      </c>
      <c r="F2695" s="27" t="s">
        <v>112</v>
      </c>
      <c r="G2695" s="27" t="s">
        <v>113</v>
      </c>
      <c r="H2695" s="34" t="s">
        <v>789</v>
      </c>
      <c r="I2695" s="34" t="s">
        <v>819</v>
      </c>
      <c r="J2695" s="34" t="str">
        <f t="shared" si="211"/>
        <v>New VehicleOther Income per NV unit</v>
      </c>
      <c r="K2695" s="34" t="str">
        <f t="shared" si="212"/>
        <v>300New Vehicle Other Income - Toyota</v>
      </c>
      <c r="L2695" s="28">
        <f>+SUMIF('TB 4-24'!M:M,$AL2695,'TB 4-24'!G:G)</f>
        <v>0</v>
      </c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>
        <f>+SUMIF('Input Sheet'!$S:$S,$AL2695,'Input Sheet'!C:C)</f>
        <v>0</v>
      </c>
      <c r="Z2695" s="28">
        <f>+SUMIF('Input Sheet'!$S:$S,$AL2695,'Input Sheet'!D:D)</f>
        <v>0</v>
      </c>
      <c r="AA2695" s="28">
        <f>+SUMIF('Input Sheet'!$S:$S,$AL2695,'Input Sheet'!E:E)</f>
        <v>0</v>
      </c>
      <c r="AB2695" s="28">
        <f>+SUMIF('Input Sheet'!$S:$S,$AL2695,'Input Sheet'!F:F)</f>
        <v>0</v>
      </c>
      <c r="AC2695" s="28">
        <f>+SUMIF('Input Sheet'!$S:$S,$AL2695,'Input Sheet'!G:G)</f>
        <v>0</v>
      </c>
      <c r="AD2695" s="28">
        <f>+SUMIF('Input Sheet'!$S:$S,$AL2695,'Input Sheet'!H:H)</f>
        <v>0</v>
      </c>
      <c r="AE2695" s="28">
        <f>+SUMIF('Input Sheet'!$S:$S,$AL2695,'Input Sheet'!I:I)</f>
        <v>0</v>
      </c>
      <c r="AF2695" s="28">
        <f>+SUMIF('Input Sheet'!$S:$S,$AL2695,'Input Sheet'!J:J)</f>
        <v>0</v>
      </c>
      <c r="AG2695" s="28">
        <f>+SUMIF('Input Sheet'!$S:$S,$AL2695,'Input Sheet'!K:K)</f>
        <v>0</v>
      </c>
      <c r="AH2695" s="28">
        <f>+SUMIF('Input Sheet'!$S:$S,$AL2695,'Input Sheet'!L:L)</f>
        <v>0</v>
      </c>
      <c r="AI2695" s="28">
        <f>+SUMIF('Input Sheet'!$S:$S,$AL2695,'Input Sheet'!M:M)</f>
        <v>0</v>
      </c>
      <c r="AJ2695" s="28">
        <f>+SUMIF('Input Sheet'!$S:$S,$AL2695,'Input Sheet'!N:N)</f>
        <v>0</v>
      </c>
      <c r="AK2695" s="28"/>
      <c r="AL2695" s="27" t="str">
        <f t="shared" si="213"/>
        <v>300-3077R</v>
      </c>
      <c r="AM2695" s="34" t="str">
        <f t="shared" si="214"/>
        <v>New Vehicle</v>
      </c>
      <c r="AN2695" s="34" t="str">
        <f t="shared" si="215"/>
        <v>New VehicleOther Income per NV unit</v>
      </c>
      <c r="AO2695" s="35"/>
      <c r="AP2695" s="35"/>
      <c r="AQ2695" s="35"/>
    </row>
    <row r="2696" spans="1:43" x14ac:dyDescent="0.25">
      <c r="A2696" s="27" t="s">
        <v>103</v>
      </c>
      <c r="B2696" s="27" t="s">
        <v>104</v>
      </c>
      <c r="C2696" s="27" t="s">
        <v>104</v>
      </c>
      <c r="D2696" s="27" t="s">
        <v>729</v>
      </c>
      <c r="E2696" s="27" t="s">
        <v>677</v>
      </c>
      <c r="F2696" s="27" t="s">
        <v>112</v>
      </c>
      <c r="G2696" s="27" t="s">
        <v>113</v>
      </c>
      <c r="H2696" s="34" t="s">
        <v>789</v>
      </c>
      <c r="I2696" s="34" t="s">
        <v>819</v>
      </c>
      <c r="J2696" s="34" t="str">
        <f t="shared" si="211"/>
        <v>New VehicleOther Income per NV unit</v>
      </c>
      <c r="K2696" s="34" t="str">
        <f t="shared" si="212"/>
        <v>100New Vehicle Other Income - Toyota</v>
      </c>
      <c r="L2696" s="28">
        <f>+SUMIF('TB 4-24'!M:M,$AL2696,'TB 4-24'!G:G)</f>
        <v>0</v>
      </c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>
        <f>+SUMIF('Input Sheet'!$S:$S,$AL2696,'Input Sheet'!C:C)</f>
        <v>0</v>
      </c>
      <c r="Z2696" s="28">
        <f>+SUMIF('Input Sheet'!$S:$S,$AL2696,'Input Sheet'!D:D)</f>
        <v>0</v>
      </c>
      <c r="AA2696" s="28">
        <f>+SUMIF('Input Sheet'!$S:$S,$AL2696,'Input Sheet'!E:E)</f>
        <v>0</v>
      </c>
      <c r="AB2696" s="28">
        <f>+SUMIF('Input Sheet'!$S:$S,$AL2696,'Input Sheet'!F:F)</f>
        <v>0</v>
      </c>
      <c r="AC2696" s="28">
        <f>+SUMIF('Input Sheet'!$S:$S,$AL2696,'Input Sheet'!G:G)</f>
        <v>0</v>
      </c>
      <c r="AD2696" s="28">
        <f>+SUMIF('Input Sheet'!$S:$S,$AL2696,'Input Sheet'!H:H)</f>
        <v>0</v>
      </c>
      <c r="AE2696" s="28">
        <f>+SUMIF('Input Sheet'!$S:$S,$AL2696,'Input Sheet'!I:I)</f>
        <v>0</v>
      </c>
      <c r="AF2696" s="28">
        <f>+SUMIF('Input Sheet'!$S:$S,$AL2696,'Input Sheet'!J:J)</f>
        <v>0</v>
      </c>
      <c r="AG2696" s="28">
        <f>+SUMIF('Input Sheet'!$S:$S,$AL2696,'Input Sheet'!K:K)</f>
        <v>0</v>
      </c>
      <c r="AH2696" s="28">
        <f>+SUMIF('Input Sheet'!$S:$S,$AL2696,'Input Sheet'!L:L)</f>
        <v>0</v>
      </c>
      <c r="AI2696" s="28">
        <f>+SUMIF('Input Sheet'!$S:$S,$AL2696,'Input Sheet'!M:M)</f>
        <v>0</v>
      </c>
      <c r="AJ2696" s="28">
        <f>+SUMIF('Input Sheet'!$S:$S,$AL2696,'Input Sheet'!N:N)</f>
        <v>0</v>
      </c>
      <c r="AK2696" s="28"/>
      <c r="AL2696" s="27" t="str">
        <f t="shared" si="213"/>
        <v>100-3077R</v>
      </c>
      <c r="AM2696" s="34" t="str">
        <f t="shared" si="214"/>
        <v>New Vehicle</v>
      </c>
      <c r="AN2696" s="34" t="str">
        <f t="shared" si="215"/>
        <v>New VehicleOther Income per NV unit</v>
      </c>
      <c r="AO2696" s="35"/>
      <c r="AP2696" s="35"/>
      <c r="AQ2696" s="35"/>
    </row>
    <row r="2697" spans="1:43" x14ac:dyDescent="0.25">
      <c r="A2697" s="27" t="s">
        <v>103</v>
      </c>
      <c r="B2697" s="27" t="s">
        <v>104</v>
      </c>
      <c r="C2697" s="27" t="s">
        <v>657</v>
      </c>
      <c r="D2697" s="27" t="s">
        <v>730</v>
      </c>
      <c r="E2697" s="27" t="s">
        <v>660</v>
      </c>
      <c r="F2697" s="27" t="s">
        <v>112</v>
      </c>
      <c r="G2697" s="27" t="s">
        <v>113</v>
      </c>
      <c r="H2697" s="34" t="s">
        <v>789</v>
      </c>
      <c r="I2697" s="34" t="s">
        <v>819</v>
      </c>
      <c r="J2697" s="34" t="str">
        <f t="shared" si="211"/>
        <v>New VehicleOther Income per NV unit</v>
      </c>
      <c r="K2697" s="34" t="str">
        <f t="shared" si="212"/>
        <v>200New Vehicle Other Income - Toyota</v>
      </c>
      <c r="L2697" s="28">
        <f>+SUMIF('TB 4-24'!M:M,$AL2697,'TB 4-24'!G:G)</f>
        <v>0</v>
      </c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>
        <f>+SUMIF('Input Sheet'!$S:$S,$AL2697,'Input Sheet'!C:C)</f>
        <v>0</v>
      </c>
      <c r="Z2697" s="28">
        <f>+SUMIF('Input Sheet'!$S:$S,$AL2697,'Input Sheet'!D:D)</f>
        <v>0</v>
      </c>
      <c r="AA2697" s="28">
        <f>+SUMIF('Input Sheet'!$S:$S,$AL2697,'Input Sheet'!E:E)</f>
        <v>0</v>
      </c>
      <c r="AB2697" s="28">
        <f>+SUMIF('Input Sheet'!$S:$S,$AL2697,'Input Sheet'!F:F)</f>
        <v>0</v>
      </c>
      <c r="AC2697" s="28">
        <f>+SUMIF('Input Sheet'!$S:$S,$AL2697,'Input Sheet'!G:G)</f>
        <v>0</v>
      </c>
      <c r="AD2697" s="28">
        <f>+SUMIF('Input Sheet'!$S:$S,$AL2697,'Input Sheet'!H:H)</f>
        <v>0</v>
      </c>
      <c r="AE2697" s="28">
        <f>+SUMIF('Input Sheet'!$S:$S,$AL2697,'Input Sheet'!I:I)</f>
        <v>0</v>
      </c>
      <c r="AF2697" s="28">
        <f>+SUMIF('Input Sheet'!$S:$S,$AL2697,'Input Sheet'!J:J)</f>
        <v>0</v>
      </c>
      <c r="AG2697" s="28">
        <f>+SUMIF('Input Sheet'!$S:$S,$AL2697,'Input Sheet'!K:K)</f>
        <v>0</v>
      </c>
      <c r="AH2697" s="28">
        <f>+SUMIF('Input Sheet'!$S:$S,$AL2697,'Input Sheet'!L:L)</f>
        <v>0</v>
      </c>
      <c r="AI2697" s="28">
        <f>+SUMIF('Input Sheet'!$S:$S,$AL2697,'Input Sheet'!M:M)</f>
        <v>0</v>
      </c>
      <c r="AJ2697" s="28">
        <f>+SUMIF('Input Sheet'!$S:$S,$AL2697,'Input Sheet'!N:N)</f>
        <v>0</v>
      </c>
      <c r="AK2697" s="28"/>
      <c r="AL2697" s="27" t="str">
        <f t="shared" si="213"/>
        <v>200-3077RD</v>
      </c>
      <c r="AM2697" s="34" t="str">
        <f t="shared" si="214"/>
        <v>New Vehicle</v>
      </c>
      <c r="AN2697" s="34" t="str">
        <f t="shared" si="215"/>
        <v>New VehicleOther Income per NV unit</v>
      </c>
      <c r="AO2697" s="35"/>
      <c r="AP2697" s="35"/>
      <c r="AQ2697" s="35"/>
    </row>
    <row r="2698" spans="1:43" x14ac:dyDescent="0.25">
      <c r="A2698" s="27" t="s">
        <v>103</v>
      </c>
      <c r="B2698" s="27" t="s">
        <v>104</v>
      </c>
      <c r="C2698" s="27" t="s">
        <v>663</v>
      </c>
      <c r="D2698" s="27" t="s">
        <v>730</v>
      </c>
      <c r="E2698" s="27" t="s">
        <v>664</v>
      </c>
      <c r="F2698" s="27" t="s">
        <v>112</v>
      </c>
      <c r="G2698" s="27" t="s">
        <v>113</v>
      </c>
      <c r="H2698" s="34" t="s">
        <v>789</v>
      </c>
      <c r="I2698" s="34" t="s">
        <v>819</v>
      </c>
      <c r="J2698" s="34" t="str">
        <f t="shared" si="211"/>
        <v>New VehicleOther Income per NV unit</v>
      </c>
      <c r="K2698" s="34" t="str">
        <f t="shared" si="212"/>
        <v>400New Vehicle Other Income - Toyota</v>
      </c>
      <c r="L2698" s="28">
        <f>+SUMIF('TB 4-24'!M:M,$AL2698,'TB 4-24'!G:G)</f>
        <v>0</v>
      </c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>
        <f>+SUMIF('Input Sheet'!$S:$S,$AL2698,'Input Sheet'!C:C)</f>
        <v>0</v>
      </c>
      <c r="Z2698" s="28">
        <f>+SUMIF('Input Sheet'!$S:$S,$AL2698,'Input Sheet'!D:D)</f>
        <v>0</v>
      </c>
      <c r="AA2698" s="28">
        <f>+SUMIF('Input Sheet'!$S:$S,$AL2698,'Input Sheet'!E:E)</f>
        <v>0</v>
      </c>
      <c r="AB2698" s="28">
        <f>+SUMIF('Input Sheet'!$S:$S,$AL2698,'Input Sheet'!F:F)</f>
        <v>0</v>
      </c>
      <c r="AC2698" s="28">
        <f>+SUMIF('Input Sheet'!$S:$S,$AL2698,'Input Sheet'!G:G)</f>
        <v>0</v>
      </c>
      <c r="AD2698" s="28">
        <f>+SUMIF('Input Sheet'!$S:$S,$AL2698,'Input Sheet'!H:H)</f>
        <v>0</v>
      </c>
      <c r="AE2698" s="28">
        <f>+SUMIF('Input Sheet'!$S:$S,$AL2698,'Input Sheet'!I:I)</f>
        <v>0</v>
      </c>
      <c r="AF2698" s="28">
        <f>+SUMIF('Input Sheet'!$S:$S,$AL2698,'Input Sheet'!J:J)</f>
        <v>0</v>
      </c>
      <c r="AG2698" s="28">
        <f>+SUMIF('Input Sheet'!$S:$S,$AL2698,'Input Sheet'!K:K)</f>
        <v>0</v>
      </c>
      <c r="AH2698" s="28">
        <f>+SUMIF('Input Sheet'!$S:$S,$AL2698,'Input Sheet'!L:L)</f>
        <v>0</v>
      </c>
      <c r="AI2698" s="28">
        <f>+SUMIF('Input Sheet'!$S:$S,$AL2698,'Input Sheet'!M:M)</f>
        <v>0</v>
      </c>
      <c r="AJ2698" s="28">
        <f>+SUMIF('Input Sheet'!$S:$S,$AL2698,'Input Sheet'!N:N)</f>
        <v>0</v>
      </c>
      <c r="AK2698" s="28"/>
      <c r="AL2698" s="27" t="str">
        <f t="shared" si="213"/>
        <v>400-3077RD</v>
      </c>
      <c r="AM2698" s="34" t="str">
        <f t="shared" si="214"/>
        <v>New Vehicle</v>
      </c>
      <c r="AN2698" s="34" t="str">
        <f t="shared" si="215"/>
        <v>New VehicleOther Income per NV unit</v>
      </c>
      <c r="AO2698" s="35"/>
      <c r="AP2698" s="35"/>
      <c r="AQ2698" s="35"/>
    </row>
    <row r="2699" spans="1:43" x14ac:dyDescent="0.25">
      <c r="A2699" s="27" t="s">
        <v>103</v>
      </c>
      <c r="B2699" s="27" t="s">
        <v>104</v>
      </c>
      <c r="C2699" s="27" t="s">
        <v>671</v>
      </c>
      <c r="D2699" s="27" t="s">
        <v>730</v>
      </c>
      <c r="E2699" s="27" t="s">
        <v>672</v>
      </c>
      <c r="F2699" s="27" t="s">
        <v>112</v>
      </c>
      <c r="G2699" s="27" t="s">
        <v>113</v>
      </c>
      <c r="H2699" s="34" t="s">
        <v>789</v>
      </c>
      <c r="I2699" s="34" t="s">
        <v>819</v>
      </c>
      <c r="J2699" s="34" t="str">
        <f t="shared" si="211"/>
        <v>New VehicleOther Income per NV unit</v>
      </c>
      <c r="K2699" s="34" t="str">
        <f t="shared" si="212"/>
        <v>300New Vehicle Other Income - Toyota</v>
      </c>
      <c r="L2699" s="28">
        <f>+SUMIF('TB 4-24'!M:M,$AL2699,'TB 4-24'!G:G)</f>
        <v>0</v>
      </c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>
        <f>+SUMIF('Input Sheet'!$S:$S,$AL2699,'Input Sheet'!C:C)</f>
        <v>0</v>
      </c>
      <c r="Z2699" s="28">
        <f>+SUMIF('Input Sheet'!$S:$S,$AL2699,'Input Sheet'!D:D)</f>
        <v>0</v>
      </c>
      <c r="AA2699" s="28">
        <f>+SUMIF('Input Sheet'!$S:$S,$AL2699,'Input Sheet'!E:E)</f>
        <v>0</v>
      </c>
      <c r="AB2699" s="28">
        <f>+SUMIF('Input Sheet'!$S:$S,$AL2699,'Input Sheet'!F:F)</f>
        <v>0</v>
      </c>
      <c r="AC2699" s="28">
        <f>+SUMIF('Input Sheet'!$S:$S,$AL2699,'Input Sheet'!G:G)</f>
        <v>0</v>
      </c>
      <c r="AD2699" s="28">
        <f>+SUMIF('Input Sheet'!$S:$S,$AL2699,'Input Sheet'!H:H)</f>
        <v>0</v>
      </c>
      <c r="AE2699" s="28">
        <f>+SUMIF('Input Sheet'!$S:$S,$AL2699,'Input Sheet'!I:I)</f>
        <v>0</v>
      </c>
      <c r="AF2699" s="28">
        <f>+SUMIF('Input Sheet'!$S:$S,$AL2699,'Input Sheet'!J:J)</f>
        <v>0</v>
      </c>
      <c r="AG2699" s="28">
        <f>+SUMIF('Input Sheet'!$S:$S,$AL2699,'Input Sheet'!K:K)</f>
        <v>0</v>
      </c>
      <c r="AH2699" s="28">
        <f>+SUMIF('Input Sheet'!$S:$S,$AL2699,'Input Sheet'!L:L)</f>
        <v>0</v>
      </c>
      <c r="AI2699" s="28">
        <f>+SUMIF('Input Sheet'!$S:$S,$AL2699,'Input Sheet'!M:M)</f>
        <v>0</v>
      </c>
      <c r="AJ2699" s="28">
        <f>+SUMIF('Input Sheet'!$S:$S,$AL2699,'Input Sheet'!N:N)</f>
        <v>0</v>
      </c>
      <c r="AK2699" s="28"/>
      <c r="AL2699" s="27" t="str">
        <f t="shared" si="213"/>
        <v>300-3077RD</v>
      </c>
      <c r="AM2699" s="34" t="str">
        <f t="shared" si="214"/>
        <v>New Vehicle</v>
      </c>
      <c r="AN2699" s="34" t="str">
        <f t="shared" si="215"/>
        <v>New VehicleOther Income per NV unit</v>
      </c>
      <c r="AO2699" s="35"/>
      <c r="AP2699" s="35"/>
      <c r="AQ2699" s="35"/>
    </row>
    <row r="2700" spans="1:43" x14ac:dyDescent="0.25">
      <c r="A2700" s="27" t="s">
        <v>103</v>
      </c>
      <c r="B2700" s="27" t="s">
        <v>104</v>
      </c>
      <c r="C2700" s="27" t="s">
        <v>104</v>
      </c>
      <c r="D2700" s="27" t="s">
        <v>730</v>
      </c>
      <c r="E2700" s="27" t="s">
        <v>677</v>
      </c>
      <c r="F2700" s="27" t="s">
        <v>112</v>
      </c>
      <c r="G2700" s="27" t="s">
        <v>113</v>
      </c>
      <c r="H2700" s="34" t="s">
        <v>789</v>
      </c>
      <c r="I2700" s="34" t="s">
        <v>819</v>
      </c>
      <c r="J2700" s="34" t="str">
        <f t="shared" si="211"/>
        <v>New VehicleOther Income per NV unit</v>
      </c>
      <c r="K2700" s="34" t="str">
        <f t="shared" si="212"/>
        <v>100New Vehicle Other Income - Toyota</v>
      </c>
      <c r="L2700" s="28">
        <f>+SUMIF('TB 4-24'!M:M,$AL2700,'TB 4-24'!G:G)</f>
        <v>0</v>
      </c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>
        <f>+SUMIF('Input Sheet'!$S:$S,$AL2700,'Input Sheet'!C:C)</f>
        <v>0</v>
      </c>
      <c r="Z2700" s="28">
        <f>+SUMIF('Input Sheet'!$S:$S,$AL2700,'Input Sheet'!D:D)</f>
        <v>0</v>
      </c>
      <c r="AA2700" s="28">
        <f>+SUMIF('Input Sheet'!$S:$S,$AL2700,'Input Sheet'!E:E)</f>
        <v>0</v>
      </c>
      <c r="AB2700" s="28">
        <f>+SUMIF('Input Sheet'!$S:$S,$AL2700,'Input Sheet'!F:F)</f>
        <v>0</v>
      </c>
      <c r="AC2700" s="28">
        <f>+SUMIF('Input Sheet'!$S:$S,$AL2700,'Input Sheet'!G:G)</f>
        <v>0</v>
      </c>
      <c r="AD2700" s="28">
        <f>+SUMIF('Input Sheet'!$S:$S,$AL2700,'Input Sheet'!H:H)</f>
        <v>0</v>
      </c>
      <c r="AE2700" s="28">
        <f>+SUMIF('Input Sheet'!$S:$S,$AL2700,'Input Sheet'!I:I)</f>
        <v>0</v>
      </c>
      <c r="AF2700" s="28">
        <f>+SUMIF('Input Sheet'!$S:$S,$AL2700,'Input Sheet'!J:J)</f>
        <v>0</v>
      </c>
      <c r="AG2700" s="28">
        <f>+SUMIF('Input Sheet'!$S:$S,$AL2700,'Input Sheet'!K:K)</f>
        <v>0</v>
      </c>
      <c r="AH2700" s="28">
        <f>+SUMIF('Input Sheet'!$S:$S,$AL2700,'Input Sheet'!L:L)</f>
        <v>0</v>
      </c>
      <c r="AI2700" s="28">
        <f>+SUMIF('Input Sheet'!$S:$S,$AL2700,'Input Sheet'!M:M)</f>
        <v>0</v>
      </c>
      <c r="AJ2700" s="28">
        <f>+SUMIF('Input Sheet'!$S:$S,$AL2700,'Input Sheet'!N:N)</f>
        <v>0</v>
      </c>
      <c r="AK2700" s="28"/>
      <c r="AL2700" s="27" t="str">
        <f t="shared" si="213"/>
        <v>100-3077RD</v>
      </c>
      <c r="AM2700" s="34" t="str">
        <f t="shared" si="214"/>
        <v>New Vehicle</v>
      </c>
      <c r="AN2700" s="34" t="str">
        <f t="shared" si="215"/>
        <v>New VehicleOther Income per NV unit</v>
      </c>
      <c r="AO2700" s="35"/>
      <c r="AP2700" s="35"/>
      <c r="AQ2700" s="35"/>
    </row>
    <row r="2701" spans="1:43" x14ac:dyDescent="0.25">
      <c r="A2701" s="27" t="s">
        <v>103</v>
      </c>
      <c r="B2701" s="27" t="s">
        <v>104</v>
      </c>
      <c r="C2701" s="27" t="s">
        <v>657</v>
      </c>
      <c r="D2701" s="27" t="s">
        <v>731</v>
      </c>
      <c r="E2701" s="27" t="s">
        <v>660</v>
      </c>
      <c r="F2701" s="27" t="s">
        <v>112</v>
      </c>
      <c r="G2701" s="27" t="s">
        <v>113</v>
      </c>
      <c r="H2701" s="34" t="s">
        <v>789</v>
      </c>
      <c r="I2701" s="34" t="s">
        <v>819</v>
      </c>
      <c r="J2701" s="34" t="str">
        <f t="shared" si="211"/>
        <v>New VehicleOther Income per NV unit</v>
      </c>
      <c r="K2701" s="34" t="str">
        <f t="shared" si="212"/>
        <v>200New Vehicle Other Income - Toyota</v>
      </c>
      <c r="L2701" s="28">
        <f>+SUMIF('TB 4-24'!M:M,$AL2701,'TB 4-24'!G:G)</f>
        <v>0</v>
      </c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>
        <f>+SUMIF('Input Sheet'!$S:$S,$AL2701,'Input Sheet'!C:C)</f>
        <v>0</v>
      </c>
      <c r="Z2701" s="28">
        <f>+SUMIF('Input Sheet'!$S:$S,$AL2701,'Input Sheet'!D:D)</f>
        <v>0</v>
      </c>
      <c r="AA2701" s="28">
        <f>+SUMIF('Input Sheet'!$S:$S,$AL2701,'Input Sheet'!E:E)</f>
        <v>0</v>
      </c>
      <c r="AB2701" s="28">
        <f>+SUMIF('Input Sheet'!$S:$S,$AL2701,'Input Sheet'!F:F)</f>
        <v>0</v>
      </c>
      <c r="AC2701" s="28">
        <f>+SUMIF('Input Sheet'!$S:$S,$AL2701,'Input Sheet'!G:G)</f>
        <v>0</v>
      </c>
      <c r="AD2701" s="28">
        <f>+SUMIF('Input Sheet'!$S:$S,$AL2701,'Input Sheet'!H:H)</f>
        <v>0</v>
      </c>
      <c r="AE2701" s="28">
        <f>+SUMIF('Input Sheet'!$S:$S,$AL2701,'Input Sheet'!I:I)</f>
        <v>0</v>
      </c>
      <c r="AF2701" s="28">
        <f>+SUMIF('Input Sheet'!$S:$S,$AL2701,'Input Sheet'!J:J)</f>
        <v>0</v>
      </c>
      <c r="AG2701" s="28">
        <f>+SUMIF('Input Sheet'!$S:$S,$AL2701,'Input Sheet'!K:K)</f>
        <v>0</v>
      </c>
      <c r="AH2701" s="28">
        <f>+SUMIF('Input Sheet'!$S:$S,$AL2701,'Input Sheet'!L:L)</f>
        <v>0</v>
      </c>
      <c r="AI2701" s="28">
        <f>+SUMIF('Input Sheet'!$S:$S,$AL2701,'Input Sheet'!M:M)</f>
        <v>0</v>
      </c>
      <c r="AJ2701" s="28">
        <f>+SUMIF('Input Sheet'!$S:$S,$AL2701,'Input Sheet'!N:N)</f>
        <v>0</v>
      </c>
      <c r="AK2701" s="28"/>
      <c r="AL2701" s="27" t="str">
        <f t="shared" si="213"/>
        <v>200-3078R</v>
      </c>
      <c r="AM2701" s="34" t="str">
        <f t="shared" si="214"/>
        <v>New Vehicle</v>
      </c>
      <c r="AN2701" s="34" t="str">
        <f t="shared" si="215"/>
        <v>New VehicleOther Income per NV unit</v>
      </c>
      <c r="AO2701" s="35"/>
      <c r="AP2701" s="35"/>
      <c r="AQ2701" s="35"/>
    </row>
    <row r="2702" spans="1:43" x14ac:dyDescent="0.25">
      <c r="A2702" s="27" t="s">
        <v>103</v>
      </c>
      <c r="B2702" s="27" t="s">
        <v>104</v>
      </c>
      <c r="C2702" s="27" t="s">
        <v>663</v>
      </c>
      <c r="D2702" s="27" t="s">
        <v>731</v>
      </c>
      <c r="E2702" s="27" t="s">
        <v>664</v>
      </c>
      <c r="F2702" s="27" t="s">
        <v>112</v>
      </c>
      <c r="G2702" s="27" t="s">
        <v>113</v>
      </c>
      <c r="H2702" s="34" t="s">
        <v>789</v>
      </c>
      <c r="I2702" s="34" t="s">
        <v>819</v>
      </c>
      <c r="J2702" s="34" t="str">
        <f t="shared" si="211"/>
        <v>New VehicleOther Income per NV unit</v>
      </c>
      <c r="K2702" s="34" t="str">
        <f t="shared" si="212"/>
        <v>400New Vehicle Other Income - Toyota</v>
      </c>
      <c r="L2702" s="28">
        <f>+SUMIF('TB 4-24'!M:M,$AL2702,'TB 4-24'!G:G)</f>
        <v>0</v>
      </c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>
        <f>+SUMIF('Input Sheet'!$S:$S,$AL2702,'Input Sheet'!C:C)</f>
        <v>0</v>
      </c>
      <c r="Z2702" s="28">
        <f>+SUMIF('Input Sheet'!$S:$S,$AL2702,'Input Sheet'!D:D)</f>
        <v>0</v>
      </c>
      <c r="AA2702" s="28">
        <f>+SUMIF('Input Sheet'!$S:$S,$AL2702,'Input Sheet'!E:E)</f>
        <v>0</v>
      </c>
      <c r="AB2702" s="28">
        <f>+SUMIF('Input Sheet'!$S:$S,$AL2702,'Input Sheet'!F:F)</f>
        <v>0</v>
      </c>
      <c r="AC2702" s="28">
        <f>+SUMIF('Input Sheet'!$S:$S,$AL2702,'Input Sheet'!G:G)</f>
        <v>0</v>
      </c>
      <c r="AD2702" s="28">
        <f>+SUMIF('Input Sheet'!$S:$S,$AL2702,'Input Sheet'!H:H)</f>
        <v>0</v>
      </c>
      <c r="AE2702" s="28">
        <f>+SUMIF('Input Sheet'!$S:$S,$AL2702,'Input Sheet'!I:I)</f>
        <v>0</v>
      </c>
      <c r="AF2702" s="28">
        <f>+SUMIF('Input Sheet'!$S:$S,$AL2702,'Input Sheet'!J:J)</f>
        <v>0</v>
      </c>
      <c r="AG2702" s="28">
        <f>+SUMIF('Input Sheet'!$S:$S,$AL2702,'Input Sheet'!K:K)</f>
        <v>0</v>
      </c>
      <c r="AH2702" s="28">
        <f>+SUMIF('Input Sheet'!$S:$S,$AL2702,'Input Sheet'!L:L)</f>
        <v>0</v>
      </c>
      <c r="AI2702" s="28">
        <f>+SUMIF('Input Sheet'!$S:$S,$AL2702,'Input Sheet'!M:M)</f>
        <v>0</v>
      </c>
      <c r="AJ2702" s="28">
        <f>+SUMIF('Input Sheet'!$S:$S,$AL2702,'Input Sheet'!N:N)</f>
        <v>0</v>
      </c>
      <c r="AK2702" s="28"/>
      <c r="AL2702" s="27" t="str">
        <f t="shared" si="213"/>
        <v>400-3078R</v>
      </c>
      <c r="AM2702" s="34" t="str">
        <f t="shared" si="214"/>
        <v>New Vehicle</v>
      </c>
      <c r="AN2702" s="34" t="str">
        <f t="shared" si="215"/>
        <v>New VehicleOther Income per NV unit</v>
      </c>
      <c r="AO2702" s="35"/>
      <c r="AP2702" s="35"/>
      <c r="AQ2702" s="35"/>
    </row>
    <row r="2703" spans="1:43" x14ac:dyDescent="0.25">
      <c r="A2703" s="27" t="s">
        <v>103</v>
      </c>
      <c r="B2703" s="27" t="s">
        <v>104</v>
      </c>
      <c r="C2703" s="27" t="s">
        <v>671</v>
      </c>
      <c r="D2703" s="27" t="s">
        <v>731</v>
      </c>
      <c r="E2703" s="27" t="s">
        <v>672</v>
      </c>
      <c r="F2703" s="27" t="s">
        <v>112</v>
      </c>
      <c r="G2703" s="27" t="s">
        <v>113</v>
      </c>
      <c r="H2703" s="34" t="s">
        <v>789</v>
      </c>
      <c r="I2703" s="34" t="s">
        <v>819</v>
      </c>
      <c r="J2703" s="34" t="str">
        <f t="shared" si="211"/>
        <v>New VehicleOther Income per NV unit</v>
      </c>
      <c r="K2703" s="34" t="str">
        <f t="shared" si="212"/>
        <v>300New Vehicle Other Income - Toyota</v>
      </c>
      <c r="L2703" s="28">
        <f>+SUMIF('TB 4-24'!M:M,$AL2703,'TB 4-24'!G:G)</f>
        <v>0</v>
      </c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>
        <f>+SUMIF('Input Sheet'!$S:$S,$AL2703,'Input Sheet'!C:C)</f>
        <v>0</v>
      </c>
      <c r="Z2703" s="28">
        <f>+SUMIF('Input Sheet'!$S:$S,$AL2703,'Input Sheet'!D:D)</f>
        <v>0</v>
      </c>
      <c r="AA2703" s="28">
        <f>+SUMIF('Input Sheet'!$S:$S,$AL2703,'Input Sheet'!E:E)</f>
        <v>0</v>
      </c>
      <c r="AB2703" s="28">
        <f>+SUMIF('Input Sheet'!$S:$S,$AL2703,'Input Sheet'!F:F)</f>
        <v>0</v>
      </c>
      <c r="AC2703" s="28">
        <f>+SUMIF('Input Sheet'!$S:$S,$AL2703,'Input Sheet'!G:G)</f>
        <v>0</v>
      </c>
      <c r="AD2703" s="28">
        <f>+SUMIF('Input Sheet'!$S:$S,$AL2703,'Input Sheet'!H:H)</f>
        <v>0</v>
      </c>
      <c r="AE2703" s="28">
        <f>+SUMIF('Input Sheet'!$S:$S,$AL2703,'Input Sheet'!I:I)</f>
        <v>0</v>
      </c>
      <c r="AF2703" s="28">
        <f>+SUMIF('Input Sheet'!$S:$S,$AL2703,'Input Sheet'!J:J)</f>
        <v>0</v>
      </c>
      <c r="AG2703" s="28">
        <f>+SUMIF('Input Sheet'!$S:$S,$AL2703,'Input Sheet'!K:K)</f>
        <v>0</v>
      </c>
      <c r="AH2703" s="28">
        <f>+SUMIF('Input Sheet'!$S:$S,$AL2703,'Input Sheet'!L:L)</f>
        <v>0</v>
      </c>
      <c r="AI2703" s="28">
        <f>+SUMIF('Input Sheet'!$S:$S,$AL2703,'Input Sheet'!M:M)</f>
        <v>0</v>
      </c>
      <c r="AJ2703" s="28">
        <f>+SUMIF('Input Sheet'!$S:$S,$AL2703,'Input Sheet'!N:N)</f>
        <v>0</v>
      </c>
      <c r="AK2703" s="28"/>
      <c r="AL2703" s="27" t="str">
        <f t="shared" si="213"/>
        <v>300-3078R</v>
      </c>
      <c r="AM2703" s="34" t="str">
        <f t="shared" si="214"/>
        <v>New Vehicle</v>
      </c>
      <c r="AN2703" s="34" t="str">
        <f t="shared" si="215"/>
        <v>New VehicleOther Income per NV unit</v>
      </c>
      <c r="AO2703" s="35"/>
      <c r="AP2703" s="35"/>
      <c r="AQ2703" s="35"/>
    </row>
    <row r="2704" spans="1:43" x14ac:dyDescent="0.25">
      <c r="A2704" s="27" t="s">
        <v>103</v>
      </c>
      <c r="B2704" s="27" t="s">
        <v>104</v>
      </c>
      <c r="C2704" s="27" t="s">
        <v>104</v>
      </c>
      <c r="D2704" s="27" t="s">
        <v>731</v>
      </c>
      <c r="E2704" s="27" t="s">
        <v>677</v>
      </c>
      <c r="F2704" s="27" t="s">
        <v>112</v>
      </c>
      <c r="G2704" s="27" t="s">
        <v>113</v>
      </c>
      <c r="H2704" s="34" t="s">
        <v>789</v>
      </c>
      <c r="I2704" s="34" t="s">
        <v>819</v>
      </c>
      <c r="J2704" s="34" t="str">
        <f t="shared" si="211"/>
        <v>New VehicleOther Income per NV unit</v>
      </c>
      <c r="K2704" s="34" t="str">
        <f t="shared" si="212"/>
        <v>100New Vehicle Other Income - Toyota</v>
      </c>
      <c r="L2704" s="28">
        <f>+SUMIF('TB 4-24'!M:M,$AL2704,'TB 4-24'!G:G)</f>
        <v>0</v>
      </c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>
        <f>+SUMIF('Input Sheet'!$S:$S,$AL2704,'Input Sheet'!C:C)</f>
        <v>0</v>
      </c>
      <c r="Z2704" s="28">
        <f>+SUMIF('Input Sheet'!$S:$S,$AL2704,'Input Sheet'!D:D)</f>
        <v>0</v>
      </c>
      <c r="AA2704" s="28">
        <f>+SUMIF('Input Sheet'!$S:$S,$AL2704,'Input Sheet'!E:E)</f>
        <v>0</v>
      </c>
      <c r="AB2704" s="28">
        <f>+SUMIF('Input Sheet'!$S:$S,$AL2704,'Input Sheet'!F:F)</f>
        <v>0</v>
      </c>
      <c r="AC2704" s="28">
        <f>+SUMIF('Input Sheet'!$S:$S,$AL2704,'Input Sheet'!G:G)</f>
        <v>0</v>
      </c>
      <c r="AD2704" s="28">
        <f>+SUMIF('Input Sheet'!$S:$S,$AL2704,'Input Sheet'!H:H)</f>
        <v>0</v>
      </c>
      <c r="AE2704" s="28">
        <f>+SUMIF('Input Sheet'!$S:$S,$AL2704,'Input Sheet'!I:I)</f>
        <v>0</v>
      </c>
      <c r="AF2704" s="28">
        <f>+SUMIF('Input Sheet'!$S:$S,$AL2704,'Input Sheet'!J:J)</f>
        <v>0</v>
      </c>
      <c r="AG2704" s="28">
        <f>+SUMIF('Input Sheet'!$S:$S,$AL2704,'Input Sheet'!K:K)</f>
        <v>0</v>
      </c>
      <c r="AH2704" s="28">
        <f>+SUMIF('Input Sheet'!$S:$S,$AL2704,'Input Sheet'!L:L)</f>
        <v>0</v>
      </c>
      <c r="AI2704" s="28">
        <f>+SUMIF('Input Sheet'!$S:$S,$AL2704,'Input Sheet'!M:M)</f>
        <v>0</v>
      </c>
      <c r="AJ2704" s="28">
        <f>+SUMIF('Input Sheet'!$S:$S,$AL2704,'Input Sheet'!N:N)</f>
        <v>0</v>
      </c>
      <c r="AK2704" s="28"/>
      <c r="AL2704" s="27" t="str">
        <f t="shared" si="213"/>
        <v>100-3078R</v>
      </c>
      <c r="AM2704" s="34" t="str">
        <f t="shared" si="214"/>
        <v>New Vehicle</v>
      </c>
      <c r="AN2704" s="34" t="str">
        <f t="shared" si="215"/>
        <v>New VehicleOther Income per NV unit</v>
      </c>
      <c r="AO2704" s="35"/>
      <c r="AP2704" s="35"/>
      <c r="AQ2704" s="35"/>
    </row>
    <row r="2705" spans="1:43" x14ac:dyDescent="0.25">
      <c r="A2705" s="27" t="s">
        <v>103</v>
      </c>
      <c r="B2705" s="27" t="s">
        <v>104</v>
      </c>
      <c r="C2705" s="27" t="s">
        <v>663</v>
      </c>
      <c r="D2705" s="27" t="s">
        <v>843</v>
      </c>
      <c r="E2705" s="27" t="s">
        <v>664</v>
      </c>
      <c r="F2705" s="27" t="s">
        <v>112</v>
      </c>
      <c r="G2705" s="27" t="s">
        <v>113</v>
      </c>
      <c r="H2705" s="34" t="s">
        <v>789</v>
      </c>
      <c r="I2705" s="34" t="s">
        <v>819</v>
      </c>
      <c r="J2705" s="34" t="str">
        <f t="shared" si="211"/>
        <v>New VehicleOther Income per NV unit</v>
      </c>
      <c r="K2705" s="34" t="str">
        <f t="shared" si="212"/>
        <v>400New Vehicle Other Income - Toyota</v>
      </c>
      <c r="L2705" s="28">
        <f>+SUMIF('TB 4-24'!M:M,$AL2705,'TB 4-24'!G:G)</f>
        <v>0</v>
      </c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>
        <f>+SUMIF('Input Sheet'!$S:$S,$AL2705,'Input Sheet'!C:C)</f>
        <v>0</v>
      </c>
      <c r="Z2705" s="28">
        <f>+SUMIF('Input Sheet'!$S:$S,$AL2705,'Input Sheet'!D:D)</f>
        <v>0</v>
      </c>
      <c r="AA2705" s="28">
        <f>+SUMIF('Input Sheet'!$S:$S,$AL2705,'Input Sheet'!E:E)</f>
        <v>0</v>
      </c>
      <c r="AB2705" s="28">
        <f>+SUMIF('Input Sheet'!$S:$S,$AL2705,'Input Sheet'!F:F)</f>
        <v>0</v>
      </c>
      <c r="AC2705" s="28">
        <f>+SUMIF('Input Sheet'!$S:$S,$AL2705,'Input Sheet'!G:G)</f>
        <v>0</v>
      </c>
      <c r="AD2705" s="28">
        <f>+SUMIF('Input Sheet'!$S:$S,$AL2705,'Input Sheet'!H:H)</f>
        <v>0</v>
      </c>
      <c r="AE2705" s="28">
        <f>+SUMIF('Input Sheet'!$S:$S,$AL2705,'Input Sheet'!I:I)</f>
        <v>0</v>
      </c>
      <c r="AF2705" s="28">
        <f>+SUMIF('Input Sheet'!$S:$S,$AL2705,'Input Sheet'!J:J)</f>
        <v>0</v>
      </c>
      <c r="AG2705" s="28">
        <f>+SUMIF('Input Sheet'!$S:$S,$AL2705,'Input Sheet'!K:K)</f>
        <v>0</v>
      </c>
      <c r="AH2705" s="28">
        <f>+SUMIF('Input Sheet'!$S:$S,$AL2705,'Input Sheet'!L:L)</f>
        <v>0</v>
      </c>
      <c r="AI2705" s="28">
        <f>+SUMIF('Input Sheet'!$S:$S,$AL2705,'Input Sheet'!M:M)</f>
        <v>0</v>
      </c>
      <c r="AJ2705" s="28">
        <f>+SUMIF('Input Sheet'!$S:$S,$AL2705,'Input Sheet'!N:N)</f>
        <v>0</v>
      </c>
      <c r="AK2705" s="28"/>
      <c r="AL2705" s="27" t="str">
        <f t="shared" si="213"/>
        <v>400-3080R</v>
      </c>
      <c r="AM2705" s="34" t="str">
        <f t="shared" si="214"/>
        <v>New Vehicle</v>
      </c>
      <c r="AN2705" s="34" t="str">
        <f t="shared" si="215"/>
        <v>New VehicleOther Income per NV unit</v>
      </c>
      <c r="AO2705" s="35"/>
      <c r="AP2705" s="35"/>
      <c r="AQ2705" s="35"/>
    </row>
    <row r="2706" spans="1:43" x14ac:dyDescent="0.25">
      <c r="A2706" s="27" t="s">
        <v>103</v>
      </c>
      <c r="B2706" s="27" t="s">
        <v>104</v>
      </c>
      <c r="C2706" s="27" t="s">
        <v>671</v>
      </c>
      <c r="D2706" s="27" t="s">
        <v>843</v>
      </c>
      <c r="E2706" s="27" t="s">
        <v>672</v>
      </c>
      <c r="F2706" s="27" t="s">
        <v>112</v>
      </c>
      <c r="G2706" s="27" t="s">
        <v>113</v>
      </c>
      <c r="H2706" s="34" t="s">
        <v>789</v>
      </c>
      <c r="I2706" s="34" t="s">
        <v>819</v>
      </c>
      <c r="J2706" s="34" t="str">
        <f t="shared" si="211"/>
        <v>New VehicleOther Income per NV unit</v>
      </c>
      <c r="K2706" s="34" t="str">
        <f t="shared" si="212"/>
        <v>300New Vehicle Other Income - Toyota</v>
      </c>
      <c r="L2706" s="28">
        <f>+SUMIF('TB 4-24'!M:M,$AL2706,'TB 4-24'!G:G)</f>
        <v>0</v>
      </c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>
        <f>+SUMIF('Input Sheet'!$S:$S,$AL2706,'Input Sheet'!C:C)</f>
        <v>0</v>
      </c>
      <c r="Z2706" s="28">
        <f>+SUMIF('Input Sheet'!$S:$S,$AL2706,'Input Sheet'!D:D)</f>
        <v>0</v>
      </c>
      <c r="AA2706" s="28">
        <f>+SUMIF('Input Sheet'!$S:$S,$AL2706,'Input Sheet'!E:E)</f>
        <v>0</v>
      </c>
      <c r="AB2706" s="28">
        <f>+SUMIF('Input Sheet'!$S:$S,$AL2706,'Input Sheet'!F:F)</f>
        <v>0</v>
      </c>
      <c r="AC2706" s="28">
        <f>+SUMIF('Input Sheet'!$S:$S,$AL2706,'Input Sheet'!G:G)</f>
        <v>0</v>
      </c>
      <c r="AD2706" s="28">
        <f>+SUMIF('Input Sheet'!$S:$S,$AL2706,'Input Sheet'!H:H)</f>
        <v>0</v>
      </c>
      <c r="AE2706" s="28">
        <f>+SUMIF('Input Sheet'!$S:$S,$AL2706,'Input Sheet'!I:I)</f>
        <v>0</v>
      </c>
      <c r="AF2706" s="28">
        <f>+SUMIF('Input Sheet'!$S:$S,$AL2706,'Input Sheet'!J:J)</f>
        <v>0</v>
      </c>
      <c r="AG2706" s="28">
        <f>+SUMIF('Input Sheet'!$S:$S,$AL2706,'Input Sheet'!K:K)</f>
        <v>0</v>
      </c>
      <c r="AH2706" s="28">
        <f>+SUMIF('Input Sheet'!$S:$S,$AL2706,'Input Sheet'!L:L)</f>
        <v>0</v>
      </c>
      <c r="AI2706" s="28">
        <f>+SUMIF('Input Sheet'!$S:$S,$AL2706,'Input Sheet'!M:M)</f>
        <v>0</v>
      </c>
      <c r="AJ2706" s="28">
        <f>+SUMIF('Input Sheet'!$S:$S,$AL2706,'Input Sheet'!N:N)</f>
        <v>0</v>
      </c>
      <c r="AK2706" s="28"/>
      <c r="AL2706" s="27" t="str">
        <f t="shared" si="213"/>
        <v>300-3080R</v>
      </c>
      <c r="AM2706" s="34" t="str">
        <f t="shared" si="214"/>
        <v>New Vehicle</v>
      </c>
      <c r="AN2706" s="34" t="str">
        <f t="shared" si="215"/>
        <v>New VehicleOther Income per NV unit</v>
      </c>
      <c r="AO2706" s="35"/>
      <c r="AP2706" s="35"/>
      <c r="AQ2706" s="35"/>
    </row>
    <row r="2707" spans="1:43" x14ac:dyDescent="0.25">
      <c r="A2707" s="27" t="s">
        <v>103</v>
      </c>
      <c r="B2707" s="27" t="s">
        <v>104</v>
      </c>
      <c r="C2707" s="27" t="s">
        <v>657</v>
      </c>
      <c r="D2707" s="27" t="s">
        <v>843</v>
      </c>
      <c r="E2707" s="27" t="s">
        <v>660</v>
      </c>
      <c r="F2707" s="27" t="s">
        <v>112</v>
      </c>
      <c r="G2707" s="27" t="s">
        <v>113</v>
      </c>
      <c r="H2707" s="34" t="s">
        <v>789</v>
      </c>
      <c r="I2707" s="34" t="s">
        <v>819</v>
      </c>
      <c r="J2707" s="34" t="str">
        <f t="shared" si="211"/>
        <v>New VehicleOther Income per NV unit</v>
      </c>
      <c r="K2707" s="34" t="str">
        <f t="shared" si="212"/>
        <v>200New Vehicle Other Income - Toyota</v>
      </c>
      <c r="L2707" s="28">
        <f>+SUMIF('TB 4-24'!M:M,$AL2707,'TB 4-24'!G:G)</f>
        <v>0</v>
      </c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>
        <f>+SUMIF('Input Sheet'!$S:$S,$AL2707,'Input Sheet'!C:C)</f>
        <v>0</v>
      </c>
      <c r="Z2707" s="28">
        <f>+SUMIF('Input Sheet'!$S:$S,$AL2707,'Input Sheet'!D:D)</f>
        <v>0</v>
      </c>
      <c r="AA2707" s="28">
        <f>+SUMIF('Input Sheet'!$S:$S,$AL2707,'Input Sheet'!E:E)</f>
        <v>0</v>
      </c>
      <c r="AB2707" s="28">
        <f>+SUMIF('Input Sheet'!$S:$S,$AL2707,'Input Sheet'!F:F)</f>
        <v>0</v>
      </c>
      <c r="AC2707" s="28">
        <f>+SUMIF('Input Sheet'!$S:$S,$AL2707,'Input Sheet'!G:G)</f>
        <v>0</v>
      </c>
      <c r="AD2707" s="28">
        <f>+SUMIF('Input Sheet'!$S:$S,$AL2707,'Input Sheet'!H:H)</f>
        <v>0</v>
      </c>
      <c r="AE2707" s="28">
        <f>+SUMIF('Input Sheet'!$S:$S,$AL2707,'Input Sheet'!I:I)</f>
        <v>0</v>
      </c>
      <c r="AF2707" s="28">
        <f>+SUMIF('Input Sheet'!$S:$S,$AL2707,'Input Sheet'!J:J)</f>
        <v>0</v>
      </c>
      <c r="AG2707" s="28">
        <f>+SUMIF('Input Sheet'!$S:$S,$AL2707,'Input Sheet'!K:K)</f>
        <v>0</v>
      </c>
      <c r="AH2707" s="28">
        <f>+SUMIF('Input Sheet'!$S:$S,$AL2707,'Input Sheet'!L:L)</f>
        <v>0</v>
      </c>
      <c r="AI2707" s="28">
        <f>+SUMIF('Input Sheet'!$S:$S,$AL2707,'Input Sheet'!M:M)</f>
        <v>0</v>
      </c>
      <c r="AJ2707" s="28">
        <f>+SUMIF('Input Sheet'!$S:$S,$AL2707,'Input Sheet'!N:N)</f>
        <v>0</v>
      </c>
      <c r="AK2707" s="28"/>
      <c r="AL2707" s="27" t="str">
        <f t="shared" si="213"/>
        <v>200-3080R</v>
      </c>
      <c r="AM2707" s="34" t="str">
        <f t="shared" si="214"/>
        <v>New Vehicle</v>
      </c>
      <c r="AN2707" s="34" t="str">
        <f t="shared" si="215"/>
        <v>New VehicleOther Income per NV unit</v>
      </c>
      <c r="AO2707" s="35"/>
      <c r="AP2707" s="35"/>
      <c r="AQ2707" s="35"/>
    </row>
    <row r="2708" spans="1:43" x14ac:dyDescent="0.25">
      <c r="A2708" s="27" t="s">
        <v>103</v>
      </c>
      <c r="B2708" s="27" t="s">
        <v>104</v>
      </c>
      <c r="C2708" s="27" t="s">
        <v>104</v>
      </c>
      <c r="D2708" s="27" t="s">
        <v>843</v>
      </c>
      <c r="E2708" s="27" t="s">
        <v>677</v>
      </c>
      <c r="F2708" s="27" t="s">
        <v>112</v>
      </c>
      <c r="G2708" s="27" t="s">
        <v>113</v>
      </c>
      <c r="H2708" s="34" t="s">
        <v>789</v>
      </c>
      <c r="I2708" s="34" t="s">
        <v>819</v>
      </c>
      <c r="J2708" s="34" t="str">
        <f t="shared" si="211"/>
        <v>New VehicleOther Income per NV unit</v>
      </c>
      <c r="K2708" s="34" t="str">
        <f t="shared" si="212"/>
        <v>100New Vehicle Other Income - Toyota</v>
      </c>
      <c r="L2708" s="28">
        <f>+SUMIF('TB 4-24'!M:M,$AL2708,'TB 4-24'!G:G)</f>
        <v>0</v>
      </c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>
        <f>+SUMIF('Input Sheet'!$S:$S,$AL2708,'Input Sheet'!C:C)</f>
        <v>0</v>
      </c>
      <c r="Z2708" s="28">
        <f>+SUMIF('Input Sheet'!$S:$S,$AL2708,'Input Sheet'!D:D)</f>
        <v>0</v>
      </c>
      <c r="AA2708" s="28">
        <f>+SUMIF('Input Sheet'!$S:$S,$AL2708,'Input Sheet'!E:E)</f>
        <v>0</v>
      </c>
      <c r="AB2708" s="28">
        <f>+SUMIF('Input Sheet'!$S:$S,$AL2708,'Input Sheet'!F:F)</f>
        <v>0</v>
      </c>
      <c r="AC2708" s="28">
        <f>+SUMIF('Input Sheet'!$S:$S,$AL2708,'Input Sheet'!G:G)</f>
        <v>0</v>
      </c>
      <c r="AD2708" s="28">
        <f>+SUMIF('Input Sheet'!$S:$S,$AL2708,'Input Sheet'!H:H)</f>
        <v>0</v>
      </c>
      <c r="AE2708" s="28">
        <f>+SUMIF('Input Sheet'!$S:$S,$AL2708,'Input Sheet'!I:I)</f>
        <v>0</v>
      </c>
      <c r="AF2708" s="28">
        <f>+SUMIF('Input Sheet'!$S:$S,$AL2708,'Input Sheet'!J:J)</f>
        <v>0</v>
      </c>
      <c r="AG2708" s="28">
        <f>+SUMIF('Input Sheet'!$S:$S,$AL2708,'Input Sheet'!K:K)</f>
        <v>0</v>
      </c>
      <c r="AH2708" s="28">
        <f>+SUMIF('Input Sheet'!$S:$S,$AL2708,'Input Sheet'!L:L)</f>
        <v>0</v>
      </c>
      <c r="AI2708" s="28">
        <f>+SUMIF('Input Sheet'!$S:$S,$AL2708,'Input Sheet'!M:M)</f>
        <v>0</v>
      </c>
      <c r="AJ2708" s="28">
        <f>+SUMIF('Input Sheet'!$S:$S,$AL2708,'Input Sheet'!N:N)</f>
        <v>0</v>
      </c>
      <c r="AK2708" s="28"/>
      <c r="AL2708" s="27" t="str">
        <f t="shared" si="213"/>
        <v>100-3080R</v>
      </c>
      <c r="AM2708" s="34" t="str">
        <f t="shared" si="214"/>
        <v>New Vehicle</v>
      </c>
      <c r="AN2708" s="34" t="str">
        <f t="shared" si="215"/>
        <v>New VehicleOther Income per NV unit</v>
      </c>
      <c r="AO2708" s="35"/>
      <c r="AP2708" s="35"/>
      <c r="AQ2708" s="35"/>
    </row>
    <row r="2709" spans="1:43" x14ac:dyDescent="0.25">
      <c r="A2709" s="27" t="s">
        <v>103</v>
      </c>
      <c r="B2709" s="27" t="s">
        <v>104</v>
      </c>
      <c r="C2709" s="27" t="s">
        <v>657</v>
      </c>
      <c r="D2709" s="27" t="s">
        <v>844</v>
      </c>
      <c r="E2709" s="27" t="s">
        <v>660</v>
      </c>
      <c r="F2709" s="27" t="s">
        <v>112</v>
      </c>
      <c r="G2709" s="27" t="s">
        <v>113</v>
      </c>
      <c r="H2709" s="34" t="s">
        <v>789</v>
      </c>
      <c r="I2709" s="34" t="s">
        <v>819</v>
      </c>
      <c r="J2709" s="34" t="str">
        <f t="shared" si="211"/>
        <v>New VehicleOther Income per NV unit</v>
      </c>
      <c r="K2709" s="34" t="str">
        <f t="shared" si="212"/>
        <v>200New Vehicle Other Income - Toyota</v>
      </c>
      <c r="L2709" s="28">
        <f>+SUMIF('TB 4-24'!M:M,$AL2709,'TB 4-24'!G:G)</f>
        <v>0</v>
      </c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>
        <f>+SUMIF('Input Sheet'!$S:$S,$AL2709,'Input Sheet'!C:C)</f>
        <v>0</v>
      </c>
      <c r="Z2709" s="28">
        <f>+SUMIF('Input Sheet'!$S:$S,$AL2709,'Input Sheet'!D:D)</f>
        <v>0</v>
      </c>
      <c r="AA2709" s="28">
        <f>+SUMIF('Input Sheet'!$S:$S,$AL2709,'Input Sheet'!E:E)</f>
        <v>0</v>
      </c>
      <c r="AB2709" s="28">
        <f>+SUMIF('Input Sheet'!$S:$S,$AL2709,'Input Sheet'!F:F)</f>
        <v>0</v>
      </c>
      <c r="AC2709" s="28">
        <f>+SUMIF('Input Sheet'!$S:$S,$AL2709,'Input Sheet'!G:G)</f>
        <v>0</v>
      </c>
      <c r="AD2709" s="28">
        <f>+SUMIF('Input Sheet'!$S:$S,$AL2709,'Input Sheet'!H:H)</f>
        <v>0</v>
      </c>
      <c r="AE2709" s="28">
        <f>+SUMIF('Input Sheet'!$S:$S,$AL2709,'Input Sheet'!I:I)</f>
        <v>0</v>
      </c>
      <c r="AF2709" s="28">
        <f>+SUMIF('Input Sheet'!$S:$S,$AL2709,'Input Sheet'!J:J)</f>
        <v>0</v>
      </c>
      <c r="AG2709" s="28">
        <f>+SUMIF('Input Sheet'!$S:$S,$AL2709,'Input Sheet'!K:K)</f>
        <v>0</v>
      </c>
      <c r="AH2709" s="28">
        <f>+SUMIF('Input Sheet'!$S:$S,$AL2709,'Input Sheet'!L:L)</f>
        <v>0</v>
      </c>
      <c r="AI2709" s="28">
        <f>+SUMIF('Input Sheet'!$S:$S,$AL2709,'Input Sheet'!M:M)</f>
        <v>0</v>
      </c>
      <c r="AJ2709" s="28">
        <f>+SUMIF('Input Sheet'!$S:$S,$AL2709,'Input Sheet'!N:N)</f>
        <v>0</v>
      </c>
      <c r="AK2709" s="28"/>
      <c r="AL2709" s="27" t="str">
        <f t="shared" si="213"/>
        <v>200-3080RD</v>
      </c>
      <c r="AM2709" s="34" t="str">
        <f t="shared" si="214"/>
        <v>New Vehicle</v>
      </c>
      <c r="AN2709" s="34" t="str">
        <f t="shared" si="215"/>
        <v>New VehicleOther Income per NV unit</v>
      </c>
      <c r="AO2709" s="35"/>
      <c r="AP2709" s="35"/>
      <c r="AQ2709" s="35"/>
    </row>
    <row r="2710" spans="1:43" x14ac:dyDescent="0.25">
      <c r="A2710" s="27" t="s">
        <v>103</v>
      </c>
      <c r="B2710" s="27" t="s">
        <v>104</v>
      </c>
      <c r="C2710" s="27" t="s">
        <v>663</v>
      </c>
      <c r="D2710" s="27" t="s">
        <v>844</v>
      </c>
      <c r="E2710" s="27" t="s">
        <v>664</v>
      </c>
      <c r="F2710" s="27" t="s">
        <v>112</v>
      </c>
      <c r="G2710" s="27" t="s">
        <v>113</v>
      </c>
      <c r="H2710" s="34" t="s">
        <v>789</v>
      </c>
      <c r="I2710" s="34" t="s">
        <v>819</v>
      </c>
      <c r="J2710" s="34" t="str">
        <f t="shared" si="211"/>
        <v>New VehicleOther Income per NV unit</v>
      </c>
      <c r="K2710" s="34" t="str">
        <f t="shared" si="212"/>
        <v>400New Vehicle Other Income - Toyota</v>
      </c>
      <c r="L2710" s="28">
        <f>+SUMIF('TB 4-24'!M:M,$AL2710,'TB 4-24'!G:G)</f>
        <v>0</v>
      </c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>
        <f>+SUMIF('Input Sheet'!$S:$S,$AL2710,'Input Sheet'!C:C)</f>
        <v>0</v>
      </c>
      <c r="Z2710" s="28">
        <f>+SUMIF('Input Sheet'!$S:$S,$AL2710,'Input Sheet'!D:D)</f>
        <v>0</v>
      </c>
      <c r="AA2710" s="28">
        <f>+SUMIF('Input Sheet'!$S:$S,$AL2710,'Input Sheet'!E:E)</f>
        <v>0</v>
      </c>
      <c r="AB2710" s="28">
        <f>+SUMIF('Input Sheet'!$S:$S,$AL2710,'Input Sheet'!F:F)</f>
        <v>0</v>
      </c>
      <c r="AC2710" s="28">
        <f>+SUMIF('Input Sheet'!$S:$S,$AL2710,'Input Sheet'!G:G)</f>
        <v>0</v>
      </c>
      <c r="AD2710" s="28">
        <f>+SUMIF('Input Sheet'!$S:$S,$AL2710,'Input Sheet'!H:H)</f>
        <v>0</v>
      </c>
      <c r="AE2710" s="28">
        <f>+SUMIF('Input Sheet'!$S:$S,$AL2710,'Input Sheet'!I:I)</f>
        <v>0</v>
      </c>
      <c r="AF2710" s="28">
        <f>+SUMIF('Input Sheet'!$S:$S,$AL2710,'Input Sheet'!J:J)</f>
        <v>0</v>
      </c>
      <c r="AG2710" s="28">
        <f>+SUMIF('Input Sheet'!$S:$S,$AL2710,'Input Sheet'!K:K)</f>
        <v>0</v>
      </c>
      <c r="AH2710" s="28">
        <f>+SUMIF('Input Sheet'!$S:$S,$AL2710,'Input Sheet'!L:L)</f>
        <v>0</v>
      </c>
      <c r="AI2710" s="28">
        <f>+SUMIF('Input Sheet'!$S:$S,$AL2710,'Input Sheet'!M:M)</f>
        <v>0</v>
      </c>
      <c r="AJ2710" s="28">
        <f>+SUMIF('Input Sheet'!$S:$S,$AL2710,'Input Sheet'!N:N)</f>
        <v>0</v>
      </c>
      <c r="AK2710" s="28"/>
      <c r="AL2710" s="27" t="str">
        <f t="shared" si="213"/>
        <v>400-3080RD</v>
      </c>
      <c r="AM2710" s="34" t="str">
        <f t="shared" si="214"/>
        <v>New Vehicle</v>
      </c>
      <c r="AN2710" s="34" t="str">
        <f t="shared" si="215"/>
        <v>New VehicleOther Income per NV unit</v>
      </c>
      <c r="AO2710" s="35"/>
      <c r="AP2710" s="35"/>
      <c r="AQ2710" s="35"/>
    </row>
    <row r="2711" spans="1:43" x14ac:dyDescent="0.25">
      <c r="A2711" s="27" t="s">
        <v>103</v>
      </c>
      <c r="B2711" s="27" t="s">
        <v>104</v>
      </c>
      <c r="C2711" s="27" t="s">
        <v>671</v>
      </c>
      <c r="D2711" s="27" t="s">
        <v>844</v>
      </c>
      <c r="E2711" s="27" t="s">
        <v>672</v>
      </c>
      <c r="F2711" s="27" t="s">
        <v>112</v>
      </c>
      <c r="G2711" s="27" t="s">
        <v>113</v>
      </c>
      <c r="H2711" s="34" t="s">
        <v>789</v>
      </c>
      <c r="I2711" s="34" t="s">
        <v>819</v>
      </c>
      <c r="J2711" s="34" t="str">
        <f t="shared" si="211"/>
        <v>New VehicleOther Income per NV unit</v>
      </c>
      <c r="K2711" s="34" t="str">
        <f t="shared" si="212"/>
        <v>300New Vehicle Other Income - Toyota</v>
      </c>
      <c r="L2711" s="28">
        <f>+SUMIF('TB 4-24'!M:M,$AL2711,'TB 4-24'!G:G)</f>
        <v>0</v>
      </c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>
        <f>+SUMIF('Input Sheet'!$S:$S,$AL2711,'Input Sheet'!C:C)</f>
        <v>0</v>
      </c>
      <c r="Z2711" s="28">
        <f>+SUMIF('Input Sheet'!$S:$S,$AL2711,'Input Sheet'!D:D)</f>
        <v>0</v>
      </c>
      <c r="AA2711" s="28">
        <f>+SUMIF('Input Sheet'!$S:$S,$AL2711,'Input Sheet'!E:E)</f>
        <v>0</v>
      </c>
      <c r="AB2711" s="28">
        <f>+SUMIF('Input Sheet'!$S:$S,$AL2711,'Input Sheet'!F:F)</f>
        <v>0</v>
      </c>
      <c r="AC2711" s="28">
        <f>+SUMIF('Input Sheet'!$S:$S,$AL2711,'Input Sheet'!G:G)</f>
        <v>0</v>
      </c>
      <c r="AD2711" s="28">
        <f>+SUMIF('Input Sheet'!$S:$S,$AL2711,'Input Sheet'!H:H)</f>
        <v>0</v>
      </c>
      <c r="AE2711" s="28">
        <f>+SUMIF('Input Sheet'!$S:$S,$AL2711,'Input Sheet'!I:I)</f>
        <v>0</v>
      </c>
      <c r="AF2711" s="28">
        <f>+SUMIF('Input Sheet'!$S:$S,$AL2711,'Input Sheet'!J:J)</f>
        <v>0</v>
      </c>
      <c r="AG2711" s="28">
        <f>+SUMIF('Input Sheet'!$S:$S,$AL2711,'Input Sheet'!K:K)</f>
        <v>0</v>
      </c>
      <c r="AH2711" s="28">
        <f>+SUMIF('Input Sheet'!$S:$S,$AL2711,'Input Sheet'!L:L)</f>
        <v>0</v>
      </c>
      <c r="AI2711" s="28">
        <f>+SUMIF('Input Sheet'!$S:$S,$AL2711,'Input Sheet'!M:M)</f>
        <v>0</v>
      </c>
      <c r="AJ2711" s="28">
        <f>+SUMIF('Input Sheet'!$S:$S,$AL2711,'Input Sheet'!N:N)</f>
        <v>0</v>
      </c>
      <c r="AK2711" s="28"/>
      <c r="AL2711" s="27" t="str">
        <f t="shared" si="213"/>
        <v>300-3080RD</v>
      </c>
      <c r="AM2711" s="34" t="str">
        <f t="shared" si="214"/>
        <v>New Vehicle</v>
      </c>
      <c r="AN2711" s="34" t="str">
        <f t="shared" si="215"/>
        <v>New VehicleOther Income per NV unit</v>
      </c>
      <c r="AO2711" s="35"/>
      <c r="AP2711" s="35"/>
      <c r="AQ2711" s="35"/>
    </row>
    <row r="2712" spans="1:43" x14ac:dyDescent="0.25">
      <c r="A2712" s="27" t="s">
        <v>103</v>
      </c>
      <c r="B2712" s="27" t="s">
        <v>104</v>
      </c>
      <c r="C2712" s="27" t="s">
        <v>104</v>
      </c>
      <c r="D2712" s="27" t="s">
        <v>844</v>
      </c>
      <c r="E2712" s="27" t="s">
        <v>677</v>
      </c>
      <c r="F2712" s="27" t="s">
        <v>112</v>
      </c>
      <c r="G2712" s="27" t="s">
        <v>113</v>
      </c>
      <c r="H2712" s="34" t="s">
        <v>789</v>
      </c>
      <c r="I2712" s="34" t="s">
        <v>819</v>
      </c>
      <c r="J2712" s="34" t="str">
        <f t="shared" si="211"/>
        <v>New VehicleOther Income per NV unit</v>
      </c>
      <c r="K2712" s="34" t="str">
        <f t="shared" si="212"/>
        <v>100New Vehicle Other Income - Toyota</v>
      </c>
      <c r="L2712" s="28">
        <f>+SUMIF('TB 4-24'!M:M,$AL2712,'TB 4-24'!G:G)</f>
        <v>0</v>
      </c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>
        <f>+SUMIF('Input Sheet'!$S:$S,$AL2712,'Input Sheet'!C:C)</f>
        <v>0</v>
      </c>
      <c r="Z2712" s="28">
        <f>+SUMIF('Input Sheet'!$S:$S,$AL2712,'Input Sheet'!D:D)</f>
        <v>0</v>
      </c>
      <c r="AA2712" s="28">
        <f>+SUMIF('Input Sheet'!$S:$S,$AL2712,'Input Sheet'!E:E)</f>
        <v>0</v>
      </c>
      <c r="AB2712" s="28">
        <f>+SUMIF('Input Sheet'!$S:$S,$AL2712,'Input Sheet'!F:F)</f>
        <v>0</v>
      </c>
      <c r="AC2712" s="28">
        <f>+SUMIF('Input Sheet'!$S:$S,$AL2712,'Input Sheet'!G:G)</f>
        <v>0</v>
      </c>
      <c r="AD2712" s="28">
        <f>+SUMIF('Input Sheet'!$S:$S,$AL2712,'Input Sheet'!H:H)</f>
        <v>0</v>
      </c>
      <c r="AE2712" s="28">
        <f>+SUMIF('Input Sheet'!$S:$S,$AL2712,'Input Sheet'!I:I)</f>
        <v>0</v>
      </c>
      <c r="AF2712" s="28">
        <f>+SUMIF('Input Sheet'!$S:$S,$AL2712,'Input Sheet'!J:J)</f>
        <v>0</v>
      </c>
      <c r="AG2712" s="28">
        <f>+SUMIF('Input Sheet'!$S:$S,$AL2712,'Input Sheet'!K:K)</f>
        <v>0</v>
      </c>
      <c r="AH2712" s="28">
        <f>+SUMIF('Input Sheet'!$S:$S,$AL2712,'Input Sheet'!L:L)</f>
        <v>0</v>
      </c>
      <c r="AI2712" s="28">
        <f>+SUMIF('Input Sheet'!$S:$S,$AL2712,'Input Sheet'!M:M)</f>
        <v>0</v>
      </c>
      <c r="AJ2712" s="28">
        <f>+SUMIF('Input Sheet'!$S:$S,$AL2712,'Input Sheet'!N:N)</f>
        <v>0</v>
      </c>
      <c r="AK2712" s="28"/>
      <c r="AL2712" s="27" t="str">
        <f t="shared" si="213"/>
        <v>100-3080RD</v>
      </c>
      <c r="AM2712" s="34" t="str">
        <f t="shared" si="214"/>
        <v>New Vehicle</v>
      </c>
      <c r="AN2712" s="34" t="str">
        <f t="shared" si="215"/>
        <v>New VehicleOther Income per NV unit</v>
      </c>
      <c r="AO2712" s="35"/>
      <c r="AP2712" s="35"/>
      <c r="AQ2712" s="35"/>
    </row>
    <row r="2713" spans="1:43" x14ac:dyDescent="0.25">
      <c r="A2713" s="27" t="s">
        <v>103</v>
      </c>
      <c r="B2713" s="27" t="s">
        <v>104</v>
      </c>
      <c r="C2713" s="27" t="s">
        <v>663</v>
      </c>
      <c r="D2713" s="27" t="s">
        <v>845</v>
      </c>
      <c r="E2713" s="27" t="s">
        <v>664</v>
      </c>
      <c r="F2713" s="27" t="s">
        <v>112</v>
      </c>
      <c r="G2713" s="27" t="s">
        <v>113</v>
      </c>
      <c r="H2713" s="34" t="s">
        <v>789</v>
      </c>
      <c r="I2713" s="34" t="s">
        <v>819</v>
      </c>
      <c r="J2713" s="34" t="str">
        <f t="shared" si="211"/>
        <v>New VehicleOther Income per NV unit</v>
      </c>
      <c r="K2713" s="34" t="str">
        <f t="shared" si="212"/>
        <v>400New Vehicle Other Income - Toyota</v>
      </c>
      <c r="L2713" s="28">
        <f>+SUMIF('TB 4-24'!M:M,$AL2713,'TB 4-24'!G:G)</f>
        <v>0</v>
      </c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>
        <f>+SUMIF('Input Sheet'!$S:$S,$AL2713,'Input Sheet'!C:C)</f>
        <v>0</v>
      </c>
      <c r="Z2713" s="28">
        <f>+SUMIF('Input Sheet'!$S:$S,$AL2713,'Input Sheet'!D:D)</f>
        <v>0</v>
      </c>
      <c r="AA2713" s="28">
        <f>+SUMIF('Input Sheet'!$S:$S,$AL2713,'Input Sheet'!E:E)</f>
        <v>0</v>
      </c>
      <c r="AB2713" s="28">
        <f>+SUMIF('Input Sheet'!$S:$S,$AL2713,'Input Sheet'!F:F)</f>
        <v>0</v>
      </c>
      <c r="AC2713" s="28">
        <f>+SUMIF('Input Sheet'!$S:$S,$AL2713,'Input Sheet'!G:G)</f>
        <v>0</v>
      </c>
      <c r="AD2713" s="28">
        <f>+SUMIF('Input Sheet'!$S:$S,$AL2713,'Input Sheet'!H:H)</f>
        <v>0</v>
      </c>
      <c r="AE2713" s="28">
        <f>+SUMIF('Input Sheet'!$S:$S,$AL2713,'Input Sheet'!I:I)</f>
        <v>0</v>
      </c>
      <c r="AF2713" s="28">
        <f>+SUMIF('Input Sheet'!$S:$S,$AL2713,'Input Sheet'!J:J)</f>
        <v>0</v>
      </c>
      <c r="AG2713" s="28">
        <f>+SUMIF('Input Sheet'!$S:$S,$AL2713,'Input Sheet'!K:K)</f>
        <v>0</v>
      </c>
      <c r="AH2713" s="28">
        <f>+SUMIF('Input Sheet'!$S:$S,$AL2713,'Input Sheet'!L:L)</f>
        <v>0</v>
      </c>
      <c r="AI2713" s="28">
        <f>+SUMIF('Input Sheet'!$S:$S,$AL2713,'Input Sheet'!M:M)</f>
        <v>0</v>
      </c>
      <c r="AJ2713" s="28">
        <f>+SUMIF('Input Sheet'!$S:$S,$AL2713,'Input Sheet'!N:N)</f>
        <v>0</v>
      </c>
      <c r="AK2713" s="28"/>
      <c r="AL2713" s="27" t="str">
        <f t="shared" si="213"/>
        <v>400-3083R</v>
      </c>
      <c r="AM2713" s="34" t="str">
        <f t="shared" si="214"/>
        <v>New Vehicle</v>
      </c>
      <c r="AN2713" s="34" t="str">
        <f t="shared" si="215"/>
        <v>New VehicleOther Income per NV unit</v>
      </c>
      <c r="AO2713" s="35"/>
      <c r="AP2713" s="35"/>
      <c r="AQ2713" s="35"/>
    </row>
    <row r="2714" spans="1:43" x14ac:dyDescent="0.25">
      <c r="A2714" s="27" t="s">
        <v>103</v>
      </c>
      <c r="B2714" s="27" t="s">
        <v>104</v>
      </c>
      <c r="C2714" s="27" t="s">
        <v>671</v>
      </c>
      <c r="D2714" s="27" t="s">
        <v>845</v>
      </c>
      <c r="E2714" s="27" t="s">
        <v>672</v>
      </c>
      <c r="F2714" s="27" t="s">
        <v>112</v>
      </c>
      <c r="G2714" s="27" t="s">
        <v>113</v>
      </c>
      <c r="H2714" s="34" t="s">
        <v>789</v>
      </c>
      <c r="I2714" s="34" t="s">
        <v>819</v>
      </c>
      <c r="J2714" s="34" t="str">
        <f t="shared" si="211"/>
        <v>New VehicleOther Income per NV unit</v>
      </c>
      <c r="K2714" s="34" t="str">
        <f t="shared" si="212"/>
        <v>300New Vehicle Other Income - Toyota</v>
      </c>
      <c r="L2714" s="28">
        <f>+SUMIF('TB 4-24'!M:M,$AL2714,'TB 4-24'!G:G)</f>
        <v>0</v>
      </c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>
        <f>+SUMIF('Input Sheet'!$S:$S,$AL2714,'Input Sheet'!C:C)</f>
        <v>0</v>
      </c>
      <c r="Z2714" s="28">
        <f>+SUMIF('Input Sheet'!$S:$S,$AL2714,'Input Sheet'!D:D)</f>
        <v>0</v>
      </c>
      <c r="AA2714" s="28">
        <f>+SUMIF('Input Sheet'!$S:$S,$AL2714,'Input Sheet'!E:E)</f>
        <v>0</v>
      </c>
      <c r="AB2714" s="28">
        <f>+SUMIF('Input Sheet'!$S:$S,$AL2714,'Input Sheet'!F:F)</f>
        <v>0</v>
      </c>
      <c r="AC2714" s="28">
        <f>+SUMIF('Input Sheet'!$S:$S,$AL2714,'Input Sheet'!G:G)</f>
        <v>0</v>
      </c>
      <c r="AD2714" s="28">
        <f>+SUMIF('Input Sheet'!$S:$S,$AL2714,'Input Sheet'!H:H)</f>
        <v>0</v>
      </c>
      <c r="AE2714" s="28">
        <f>+SUMIF('Input Sheet'!$S:$S,$AL2714,'Input Sheet'!I:I)</f>
        <v>0</v>
      </c>
      <c r="AF2714" s="28">
        <f>+SUMIF('Input Sheet'!$S:$S,$AL2714,'Input Sheet'!J:J)</f>
        <v>0</v>
      </c>
      <c r="AG2714" s="28">
        <f>+SUMIF('Input Sheet'!$S:$S,$AL2714,'Input Sheet'!K:K)</f>
        <v>0</v>
      </c>
      <c r="AH2714" s="28">
        <f>+SUMIF('Input Sheet'!$S:$S,$AL2714,'Input Sheet'!L:L)</f>
        <v>0</v>
      </c>
      <c r="AI2714" s="28">
        <f>+SUMIF('Input Sheet'!$S:$S,$AL2714,'Input Sheet'!M:M)</f>
        <v>0</v>
      </c>
      <c r="AJ2714" s="28">
        <f>+SUMIF('Input Sheet'!$S:$S,$AL2714,'Input Sheet'!N:N)</f>
        <v>0</v>
      </c>
      <c r="AK2714" s="28"/>
      <c r="AL2714" s="27" t="str">
        <f t="shared" si="213"/>
        <v>300-3083R</v>
      </c>
      <c r="AM2714" s="34" t="str">
        <f t="shared" si="214"/>
        <v>New Vehicle</v>
      </c>
      <c r="AN2714" s="34" t="str">
        <f t="shared" si="215"/>
        <v>New VehicleOther Income per NV unit</v>
      </c>
      <c r="AO2714" s="35"/>
      <c r="AP2714" s="35"/>
      <c r="AQ2714" s="35"/>
    </row>
    <row r="2715" spans="1:43" x14ac:dyDescent="0.25">
      <c r="A2715" s="27" t="s">
        <v>103</v>
      </c>
      <c r="B2715" s="27" t="s">
        <v>104</v>
      </c>
      <c r="C2715" s="27" t="s">
        <v>657</v>
      </c>
      <c r="D2715" s="27" t="s">
        <v>845</v>
      </c>
      <c r="E2715" s="27" t="s">
        <v>660</v>
      </c>
      <c r="F2715" s="27" t="s">
        <v>112</v>
      </c>
      <c r="G2715" s="27" t="s">
        <v>113</v>
      </c>
      <c r="H2715" s="34" t="s">
        <v>789</v>
      </c>
      <c r="I2715" s="34" t="s">
        <v>819</v>
      </c>
      <c r="J2715" s="34" t="str">
        <f t="shared" si="211"/>
        <v>New VehicleOther Income per NV unit</v>
      </c>
      <c r="K2715" s="34" t="str">
        <f t="shared" si="212"/>
        <v>200New Vehicle Other Income - Toyota</v>
      </c>
      <c r="L2715" s="28">
        <f>+SUMIF('TB 4-24'!M:M,$AL2715,'TB 4-24'!G:G)</f>
        <v>0</v>
      </c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>
        <f>+SUMIF('Input Sheet'!$S:$S,$AL2715,'Input Sheet'!C:C)</f>
        <v>0</v>
      </c>
      <c r="Z2715" s="28">
        <f>+SUMIF('Input Sheet'!$S:$S,$AL2715,'Input Sheet'!D:D)</f>
        <v>0</v>
      </c>
      <c r="AA2715" s="28">
        <f>+SUMIF('Input Sheet'!$S:$S,$AL2715,'Input Sheet'!E:E)</f>
        <v>0</v>
      </c>
      <c r="AB2715" s="28">
        <f>+SUMIF('Input Sheet'!$S:$S,$AL2715,'Input Sheet'!F:F)</f>
        <v>0</v>
      </c>
      <c r="AC2715" s="28">
        <f>+SUMIF('Input Sheet'!$S:$S,$AL2715,'Input Sheet'!G:G)</f>
        <v>0</v>
      </c>
      <c r="AD2715" s="28">
        <f>+SUMIF('Input Sheet'!$S:$S,$AL2715,'Input Sheet'!H:H)</f>
        <v>0</v>
      </c>
      <c r="AE2715" s="28">
        <f>+SUMIF('Input Sheet'!$S:$S,$AL2715,'Input Sheet'!I:I)</f>
        <v>0</v>
      </c>
      <c r="AF2715" s="28">
        <f>+SUMIF('Input Sheet'!$S:$S,$AL2715,'Input Sheet'!J:J)</f>
        <v>0</v>
      </c>
      <c r="AG2715" s="28">
        <f>+SUMIF('Input Sheet'!$S:$S,$AL2715,'Input Sheet'!K:K)</f>
        <v>0</v>
      </c>
      <c r="AH2715" s="28">
        <f>+SUMIF('Input Sheet'!$S:$S,$AL2715,'Input Sheet'!L:L)</f>
        <v>0</v>
      </c>
      <c r="AI2715" s="28">
        <f>+SUMIF('Input Sheet'!$S:$S,$AL2715,'Input Sheet'!M:M)</f>
        <v>0</v>
      </c>
      <c r="AJ2715" s="28">
        <f>+SUMIF('Input Sheet'!$S:$S,$AL2715,'Input Sheet'!N:N)</f>
        <v>0</v>
      </c>
      <c r="AK2715" s="28"/>
      <c r="AL2715" s="27" t="str">
        <f t="shared" si="213"/>
        <v>200-3083R</v>
      </c>
      <c r="AM2715" s="34" t="str">
        <f t="shared" si="214"/>
        <v>New Vehicle</v>
      </c>
      <c r="AN2715" s="34" t="str">
        <f t="shared" si="215"/>
        <v>New VehicleOther Income per NV unit</v>
      </c>
      <c r="AO2715" s="35"/>
      <c r="AP2715" s="35"/>
      <c r="AQ2715" s="35"/>
    </row>
    <row r="2716" spans="1:43" x14ac:dyDescent="0.25">
      <c r="A2716" s="27" t="s">
        <v>103</v>
      </c>
      <c r="B2716" s="27" t="s">
        <v>104</v>
      </c>
      <c r="C2716" s="27" t="s">
        <v>104</v>
      </c>
      <c r="D2716" s="27" t="s">
        <v>845</v>
      </c>
      <c r="E2716" s="27" t="s">
        <v>677</v>
      </c>
      <c r="F2716" s="27" t="s">
        <v>112</v>
      </c>
      <c r="G2716" s="27" t="s">
        <v>113</v>
      </c>
      <c r="H2716" s="34" t="s">
        <v>789</v>
      </c>
      <c r="I2716" s="34" t="s">
        <v>819</v>
      </c>
      <c r="J2716" s="34" t="str">
        <f t="shared" si="211"/>
        <v>New VehicleOther Income per NV unit</v>
      </c>
      <c r="K2716" s="34" t="str">
        <f t="shared" si="212"/>
        <v>100New Vehicle Other Income - Toyota</v>
      </c>
      <c r="L2716" s="28">
        <f>+SUMIF('TB 4-24'!M:M,$AL2716,'TB 4-24'!G:G)</f>
        <v>0</v>
      </c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>
        <f>+SUMIF('Input Sheet'!$S:$S,$AL2716,'Input Sheet'!C:C)</f>
        <v>0</v>
      </c>
      <c r="Z2716" s="28">
        <f>+SUMIF('Input Sheet'!$S:$S,$AL2716,'Input Sheet'!D:D)</f>
        <v>0</v>
      </c>
      <c r="AA2716" s="28">
        <f>+SUMIF('Input Sheet'!$S:$S,$AL2716,'Input Sheet'!E:E)</f>
        <v>0</v>
      </c>
      <c r="AB2716" s="28">
        <f>+SUMIF('Input Sheet'!$S:$S,$AL2716,'Input Sheet'!F:F)</f>
        <v>0</v>
      </c>
      <c r="AC2716" s="28">
        <f>+SUMIF('Input Sheet'!$S:$S,$AL2716,'Input Sheet'!G:G)</f>
        <v>0</v>
      </c>
      <c r="AD2716" s="28">
        <f>+SUMIF('Input Sheet'!$S:$S,$AL2716,'Input Sheet'!H:H)</f>
        <v>0</v>
      </c>
      <c r="AE2716" s="28">
        <f>+SUMIF('Input Sheet'!$S:$S,$AL2716,'Input Sheet'!I:I)</f>
        <v>0</v>
      </c>
      <c r="AF2716" s="28">
        <f>+SUMIF('Input Sheet'!$S:$S,$AL2716,'Input Sheet'!J:J)</f>
        <v>0</v>
      </c>
      <c r="AG2716" s="28">
        <f>+SUMIF('Input Sheet'!$S:$S,$AL2716,'Input Sheet'!K:K)</f>
        <v>0</v>
      </c>
      <c r="AH2716" s="28">
        <f>+SUMIF('Input Sheet'!$S:$S,$AL2716,'Input Sheet'!L:L)</f>
        <v>0</v>
      </c>
      <c r="AI2716" s="28">
        <f>+SUMIF('Input Sheet'!$S:$S,$AL2716,'Input Sheet'!M:M)</f>
        <v>0</v>
      </c>
      <c r="AJ2716" s="28">
        <f>+SUMIF('Input Sheet'!$S:$S,$AL2716,'Input Sheet'!N:N)</f>
        <v>0</v>
      </c>
      <c r="AK2716" s="28"/>
      <c r="AL2716" s="27" t="str">
        <f t="shared" si="213"/>
        <v>100-3083R</v>
      </c>
      <c r="AM2716" s="34" t="str">
        <f t="shared" si="214"/>
        <v>New Vehicle</v>
      </c>
      <c r="AN2716" s="34" t="str">
        <f t="shared" si="215"/>
        <v>New VehicleOther Income per NV unit</v>
      </c>
      <c r="AO2716" s="35"/>
      <c r="AP2716" s="35"/>
      <c r="AQ2716" s="35"/>
    </row>
    <row r="2717" spans="1:43" x14ac:dyDescent="0.25">
      <c r="A2717" s="27" t="s">
        <v>103</v>
      </c>
      <c r="B2717" s="27" t="s">
        <v>104</v>
      </c>
      <c r="C2717" s="27" t="s">
        <v>657</v>
      </c>
      <c r="D2717" s="27" t="s">
        <v>846</v>
      </c>
      <c r="E2717" s="27" t="s">
        <v>660</v>
      </c>
      <c r="F2717" s="27" t="s">
        <v>112</v>
      </c>
      <c r="G2717" s="27" t="s">
        <v>113</v>
      </c>
      <c r="H2717" s="34" t="s">
        <v>789</v>
      </c>
      <c r="I2717" s="34" t="s">
        <v>819</v>
      </c>
      <c r="J2717" s="34" t="str">
        <f t="shared" si="211"/>
        <v>New VehicleOther Income per NV unit</v>
      </c>
      <c r="K2717" s="34" t="str">
        <f t="shared" si="212"/>
        <v>200New Vehicle Other Income - Toyota</v>
      </c>
      <c r="L2717" s="28">
        <f>+SUMIF('TB 4-24'!M:M,$AL2717,'TB 4-24'!G:G)</f>
        <v>0</v>
      </c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>
        <f>+SUMIF('Input Sheet'!$S:$S,$AL2717,'Input Sheet'!C:C)</f>
        <v>0</v>
      </c>
      <c r="Z2717" s="28">
        <f>+SUMIF('Input Sheet'!$S:$S,$AL2717,'Input Sheet'!D:D)</f>
        <v>0</v>
      </c>
      <c r="AA2717" s="28">
        <f>+SUMIF('Input Sheet'!$S:$S,$AL2717,'Input Sheet'!E:E)</f>
        <v>0</v>
      </c>
      <c r="AB2717" s="28">
        <f>+SUMIF('Input Sheet'!$S:$S,$AL2717,'Input Sheet'!F:F)</f>
        <v>0</v>
      </c>
      <c r="AC2717" s="28">
        <f>+SUMIF('Input Sheet'!$S:$S,$AL2717,'Input Sheet'!G:G)</f>
        <v>0</v>
      </c>
      <c r="AD2717" s="28">
        <f>+SUMIF('Input Sheet'!$S:$S,$AL2717,'Input Sheet'!H:H)</f>
        <v>0</v>
      </c>
      <c r="AE2717" s="28">
        <f>+SUMIF('Input Sheet'!$S:$S,$AL2717,'Input Sheet'!I:I)</f>
        <v>0</v>
      </c>
      <c r="AF2717" s="28">
        <f>+SUMIF('Input Sheet'!$S:$S,$AL2717,'Input Sheet'!J:J)</f>
        <v>0</v>
      </c>
      <c r="AG2717" s="28">
        <f>+SUMIF('Input Sheet'!$S:$S,$AL2717,'Input Sheet'!K:K)</f>
        <v>0</v>
      </c>
      <c r="AH2717" s="28">
        <f>+SUMIF('Input Sheet'!$S:$S,$AL2717,'Input Sheet'!L:L)</f>
        <v>0</v>
      </c>
      <c r="AI2717" s="28">
        <f>+SUMIF('Input Sheet'!$S:$S,$AL2717,'Input Sheet'!M:M)</f>
        <v>0</v>
      </c>
      <c r="AJ2717" s="28">
        <f>+SUMIF('Input Sheet'!$S:$S,$AL2717,'Input Sheet'!N:N)</f>
        <v>0</v>
      </c>
      <c r="AK2717" s="28"/>
      <c r="AL2717" s="27" t="str">
        <f t="shared" si="213"/>
        <v>200-3083RD</v>
      </c>
      <c r="AM2717" s="34" t="str">
        <f t="shared" si="214"/>
        <v>New Vehicle</v>
      </c>
      <c r="AN2717" s="34" t="str">
        <f t="shared" si="215"/>
        <v>New VehicleOther Income per NV unit</v>
      </c>
      <c r="AO2717" s="35"/>
      <c r="AP2717" s="35"/>
      <c r="AQ2717" s="35"/>
    </row>
    <row r="2718" spans="1:43" x14ac:dyDescent="0.25">
      <c r="A2718" s="27" t="s">
        <v>103</v>
      </c>
      <c r="B2718" s="27" t="s">
        <v>104</v>
      </c>
      <c r="C2718" s="27" t="s">
        <v>663</v>
      </c>
      <c r="D2718" s="27" t="s">
        <v>846</v>
      </c>
      <c r="E2718" s="27" t="s">
        <v>664</v>
      </c>
      <c r="F2718" s="27" t="s">
        <v>112</v>
      </c>
      <c r="G2718" s="27" t="s">
        <v>113</v>
      </c>
      <c r="H2718" s="34" t="s">
        <v>789</v>
      </c>
      <c r="I2718" s="34" t="s">
        <v>819</v>
      </c>
      <c r="J2718" s="34" t="str">
        <f t="shared" si="211"/>
        <v>New VehicleOther Income per NV unit</v>
      </c>
      <c r="K2718" s="34" t="str">
        <f t="shared" si="212"/>
        <v>400New Vehicle Other Income - Toyota</v>
      </c>
      <c r="L2718" s="28">
        <f>+SUMIF('TB 4-24'!M:M,$AL2718,'TB 4-24'!G:G)</f>
        <v>0</v>
      </c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>
        <f>+SUMIF('Input Sheet'!$S:$S,$AL2718,'Input Sheet'!C:C)</f>
        <v>0</v>
      </c>
      <c r="Z2718" s="28">
        <f>+SUMIF('Input Sheet'!$S:$S,$AL2718,'Input Sheet'!D:D)</f>
        <v>0</v>
      </c>
      <c r="AA2718" s="28">
        <f>+SUMIF('Input Sheet'!$S:$S,$AL2718,'Input Sheet'!E:E)</f>
        <v>0</v>
      </c>
      <c r="AB2718" s="28">
        <f>+SUMIF('Input Sheet'!$S:$S,$AL2718,'Input Sheet'!F:F)</f>
        <v>0</v>
      </c>
      <c r="AC2718" s="28">
        <f>+SUMIF('Input Sheet'!$S:$S,$AL2718,'Input Sheet'!G:G)</f>
        <v>0</v>
      </c>
      <c r="AD2718" s="28">
        <f>+SUMIF('Input Sheet'!$S:$S,$AL2718,'Input Sheet'!H:H)</f>
        <v>0</v>
      </c>
      <c r="AE2718" s="28">
        <f>+SUMIF('Input Sheet'!$S:$S,$AL2718,'Input Sheet'!I:I)</f>
        <v>0</v>
      </c>
      <c r="AF2718" s="28">
        <f>+SUMIF('Input Sheet'!$S:$S,$AL2718,'Input Sheet'!J:J)</f>
        <v>0</v>
      </c>
      <c r="AG2718" s="28">
        <f>+SUMIF('Input Sheet'!$S:$S,$AL2718,'Input Sheet'!K:K)</f>
        <v>0</v>
      </c>
      <c r="AH2718" s="28">
        <f>+SUMIF('Input Sheet'!$S:$S,$AL2718,'Input Sheet'!L:L)</f>
        <v>0</v>
      </c>
      <c r="AI2718" s="28">
        <f>+SUMIF('Input Sheet'!$S:$S,$AL2718,'Input Sheet'!M:M)</f>
        <v>0</v>
      </c>
      <c r="AJ2718" s="28">
        <f>+SUMIF('Input Sheet'!$S:$S,$AL2718,'Input Sheet'!N:N)</f>
        <v>0</v>
      </c>
      <c r="AK2718" s="28"/>
      <c r="AL2718" s="27" t="str">
        <f t="shared" si="213"/>
        <v>400-3083RD</v>
      </c>
      <c r="AM2718" s="34" t="str">
        <f t="shared" si="214"/>
        <v>New Vehicle</v>
      </c>
      <c r="AN2718" s="34" t="str">
        <f t="shared" si="215"/>
        <v>New VehicleOther Income per NV unit</v>
      </c>
      <c r="AO2718" s="35"/>
      <c r="AP2718" s="35"/>
      <c r="AQ2718" s="35"/>
    </row>
    <row r="2719" spans="1:43" x14ac:dyDescent="0.25">
      <c r="A2719" s="27" t="s">
        <v>103</v>
      </c>
      <c r="B2719" s="27" t="s">
        <v>104</v>
      </c>
      <c r="C2719" s="27" t="s">
        <v>671</v>
      </c>
      <c r="D2719" s="27" t="s">
        <v>846</v>
      </c>
      <c r="E2719" s="27" t="s">
        <v>672</v>
      </c>
      <c r="F2719" s="27" t="s">
        <v>112</v>
      </c>
      <c r="G2719" s="27" t="s">
        <v>113</v>
      </c>
      <c r="H2719" s="34" t="s">
        <v>789</v>
      </c>
      <c r="I2719" s="34" t="s">
        <v>819</v>
      </c>
      <c r="J2719" s="34" t="str">
        <f t="shared" si="211"/>
        <v>New VehicleOther Income per NV unit</v>
      </c>
      <c r="K2719" s="34" t="str">
        <f t="shared" si="212"/>
        <v>300New Vehicle Other Income - Toyota</v>
      </c>
      <c r="L2719" s="28">
        <f>+SUMIF('TB 4-24'!M:M,$AL2719,'TB 4-24'!G:G)</f>
        <v>0</v>
      </c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>
        <f>+SUMIF('Input Sheet'!$S:$S,$AL2719,'Input Sheet'!C:C)</f>
        <v>0</v>
      </c>
      <c r="Z2719" s="28">
        <f>+SUMIF('Input Sheet'!$S:$S,$AL2719,'Input Sheet'!D:D)</f>
        <v>0</v>
      </c>
      <c r="AA2719" s="28">
        <f>+SUMIF('Input Sheet'!$S:$S,$AL2719,'Input Sheet'!E:E)</f>
        <v>0</v>
      </c>
      <c r="AB2719" s="28">
        <f>+SUMIF('Input Sheet'!$S:$S,$AL2719,'Input Sheet'!F:F)</f>
        <v>0</v>
      </c>
      <c r="AC2719" s="28">
        <f>+SUMIF('Input Sheet'!$S:$S,$AL2719,'Input Sheet'!G:G)</f>
        <v>0</v>
      </c>
      <c r="AD2719" s="28">
        <f>+SUMIF('Input Sheet'!$S:$S,$AL2719,'Input Sheet'!H:H)</f>
        <v>0</v>
      </c>
      <c r="AE2719" s="28">
        <f>+SUMIF('Input Sheet'!$S:$S,$AL2719,'Input Sheet'!I:I)</f>
        <v>0</v>
      </c>
      <c r="AF2719" s="28">
        <f>+SUMIF('Input Sheet'!$S:$S,$AL2719,'Input Sheet'!J:J)</f>
        <v>0</v>
      </c>
      <c r="AG2719" s="28">
        <f>+SUMIF('Input Sheet'!$S:$S,$AL2719,'Input Sheet'!K:K)</f>
        <v>0</v>
      </c>
      <c r="AH2719" s="28">
        <f>+SUMIF('Input Sheet'!$S:$S,$AL2719,'Input Sheet'!L:L)</f>
        <v>0</v>
      </c>
      <c r="AI2719" s="28">
        <f>+SUMIF('Input Sheet'!$S:$S,$AL2719,'Input Sheet'!M:M)</f>
        <v>0</v>
      </c>
      <c r="AJ2719" s="28">
        <f>+SUMIF('Input Sheet'!$S:$S,$AL2719,'Input Sheet'!N:N)</f>
        <v>0</v>
      </c>
      <c r="AK2719" s="28"/>
      <c r="AL2719" s="27" t="str">
        <f t="shared" si="213"/>
        <v>300-3083RD</v>
      </c>
      <c r="AM2719" s="34" t="str">
        <f t="shared" si="214"/>
        <v>New Vehicle</v>
      </c>
      <c r="AN2719" s="34" t="str">
        <f t="shared" si="215"/>
        <v>New VehicleOther Income per NV unit</v>
      </c>
      <c r="AO2719" s="35"/>
      <c r="AP2719" s="35"/>
      <c r="AQ2719" s="35"/>
    </row>
    <row r="2720" spans="1:43" x14ac:dyDescent="0.25">
      <c r="A2720" s="27" t="s">
        <v>103</v>
      </c>
      <c r="B2720" s="27" t="s">
        <v>104</v>
      </c>
      <c r="C2720" s="27" t="s">
        <v>104</v>
      </c>
      <c r="D2720" s="27" t="s">
        <v>846</v>
      </c>
      <c r="E2720" s="27" t="s">
        <v>677</v>
      </c>
      <c r="F2720" s="27" t="s">
        <v>112</v>
      </c>
      <c r="G2720" s="27" t="s">
        <v>113</v>
      </c>
      <c r="H2720" s="34" t="s">
        <v>789</v>
      </c>
      <c r="I2720" s="34" t="s">
        <v>819</v>
      </c>
      <c r="J2720" s="34" t="str">
        <f t="shared" si="211"/>
        <v>New VehicleOther Income per NV unit</v>
      </c>
      <c r="K2720" s="34" t="str">
        <f t="shared" si="212"/>
        <v>100New Vehicle Other Income - Toyota</v>
      </c>
      <c r="L2720" s="28">
        <f>+SUMIF('TB 4-24'!M:M,$AL2720,'TB 4-24'!G:G)</f>
        <v>0</v>
      </c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>
        <f>+SUMIF('Input Sheet'!$S:$S,$AL2720,'Input Sheet'!C:C)</f>
        <v>0</v>
      </c>
      <c r="Z2720" s="28">
        <f>+SUMIF('Input Sheet'!$S:$S,$AL2720,'Input Sheet'!D:D)</f>
        <v>0</v>
      </c>
      <c r="AA2720" s="28">
        <f>+SUMIF('Input Sheet'!$S:$S,$AL2720,'Input Sheet'!E:E)</f>
        <v>0</v>
      </c>
      <c r="AB2720" s="28">
        <f>+SUMIF('Input Sheet'!$S:$S,$AL2720,'Input Sheet'!F:F)</f>
        <v>0</v>
      </c>
      <c r="AC2720" s="28">
        <f>+SUMIF('Input Sheet'!$S:$S,$AL2720,'Input Sheet'!G:G)</f>
        <v>0</v>
      </c>
      <c r="AD2720" s="28">
        <f>+SUMIF('Input Sheet'!$S:$S,$AL2720,'Input Sheet'!H:H)</f>
        <v>0</v>
      </c>
      <c r="AE2720" s="28">
        <f>+SUMIF('Input Sheet'!$S:$S,$AL2720,'Input Sheet'!I:I)</f>
        <v>0</v>
      </c>
      <c r="AF2720" s="28">
        <f>+SUMIF('Input Sheet'!$S:$S,$AL2720,'Input Sheet'!J:J)</f>
        <v>0</v>
      </c>
      <c r="AG2720" s="28">
        <f>+SUMIF('Input Sheet'!$S:$S,$AL2720,'Input Sheet'!K:K)</f>
        <v>0</v>
      </c>
      <c r="AH2720" s="28">
        <f>+SUMIF('Input Sheet'!$S:$S,$AL2720,'Input Sheet'!L:L)</f>
        <v>0</v>
      </c>
      <c r="AI2720" s="28">
        <f>+SUMIF('Input Sheet'!$S:$S,$AL2720,'Input Sheet'!M:M)</f>
        <v>0</v>
      </c>
      <c r="AJ2720" s="28">
        <f>+SUMIF('Input Sheet'!$S:$S,$AL2720,'Input Sheet'!N:N)</f>
        <v>0</v>
      </c>
      <c r="AK2720" s="28"/>
      <c r="AL2720" s="27" t="str">
        <f t="shared" si="213"/>
        <v>100-3083RD</v>
      </c>
      <c r="AM2720" s="34" t="str">
        <f t="shared" si="214"/>
        <v>New Vehicle</v>
      </c>
      <c r="AN2720" s="34" t="str">
        <f t="shared" si="215"/>
        <v>New VehicleOther Income per NV unit</v>
      </c>
      <c r="AO2720" s="35"/>
      <c r="AP2720" s="35"/>
      <c r="AQ2720" s="35"/>
    </row>
    <row r="2721" spans="1:43" x14ac:dyDescent="0.25">
      <c r="A2721" s="27" t="s">
        <v>103</v>
      </c>
      <c r="B2721" s="27" t="s">
        <v>104</v>
      </c>
      <c r="C2721" s="27" t="s">
        <v>663</v>
      </c>
      <c r="D2721" s="27" t="s">
        <v>847</v>
      </c>
      <c r="E2721" s="27" t="s">
        <v>664</v>
      </c>
      <c r="F2721" s="27" t="s">
        <v>112</v>
      </c>
      <c r="G2721" s="27" t="s">
        <v>113</v>
      </c>
      <c r="H2721" s="34" t="s">
        <v>789</v>
      </c>
      <c r="I2721" s="34" t="s">
        <v>819</v>
      </c>
      <c r="J2721" s="34" t="str">
        <f t="shared" si="211"/>
        <v>New VehicleOther Income per NV unit</v>
      </c>
      <c r="K2721" s="34" t="str">
        <f t="shared" si="212"/>
        <v>400New Vehicle Other Income - Toyota</v>
      </c>
      <c r="L2721" s="28">
        <f>+SUMIF('TB 4-24'!M:M,$AL2721,'TB 4-24'!G:G)</f>
        <v>0</v>
      </c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>
        <f>+SUMIF('Input Sheet'!$S:$S,$AL2721,'Input Sheet'!C:C)</f>
        <v>0</v>
      </c>
      <c r="Z2721" s="28">
        <f>+SUMIF('Input Sheet'!$S:$S,$AL2721,'Input Sheet'!D:D)</f>
        <v>0</v>
      </c>
      <c r="AA2721" s="28">
        <f>+SUMIF('Input Sheet'!$S:$S,$AL2721,'Input Sheet'!E:E)</f>
        <v>0</v>
      </c>
      <c r="AB2721" s="28">
        <f>+SUMIF('Input Sheet'!$S:$S,$AL2721,'Input Sheet'!F:F)</f>
        <v>0</v>
      </c>
      <c r="AC2721" s="28">
        <f>+SUMIF('Input Sheet'!$S:$S,$AL2721,'Input Sheet'!G:G)</f>
        <v>0</v>
      </c>
      <c r="AD2721" s="28">
        <f>+SUMIF('Input Sheet'!$S:$S,$AL2721,'Input Sheet'!H:H)</f>
        <v>0</v>
      </c>
      <c r="AE2721" s="28">
        <f>+SUMIF('Input Sheet'!$S:$S,$AL2721,'Input Sheet'!I:I)</f>
        <v>0</v>
      </c>
      <c r="AF2721" s="28">
        <f>+SUMIF('Input Sheet'!$S:$S,$AL2721,'Input Sheet'!J:J)</f>
        <v>0</v>
      </c>
      <c r="AG2721" s="28">
        <f>+SUMIF('Input Sheet'!$S:$S,$AL2721,'Input Sheet'!K:K)</f>
        <v>0</v>
      </c>
      <c r="AH2721" s="28">
        <f>+SUMIF('Input Sheet'!$S:$S,$AL2721,'Input Sheet'!L:L)</f>
        <v>0</v>
      </c>
      <c r="AI2721" s="28">
        <f>+SUMIF('Input Sheet'!$S:$S,$AL2721,'Input Sheet'!M:M)</f>
        <v>0</v>
      </c>
      <c r="AJ2721" s="28">
        <f>+SUMIF('Input Sheet'!$S:$S,$AL2721,'Input Sheet'!N:N)</f>
        <v>0</v>
      </c>
      <c r="AK2721" s="28"/>
      <c r="AL2721" s="27" t="str">
        <f t="shared" si="213"/>
        <v>400-3085R</v>
      </c>
      <c r="AM2721" s="34" t="str">
        <f t="shared" si="214"/>
        <v>New Vehicle</v>
      </c>
      <c r="AN2721" s="34" t="str">
        <f t="shared" si="215"/>
        <v>New VehicleOther Income per NV unit</v>
      </c>
      <c r="AO2721" s="35"/>
      <c r="AP2721" s="35"/>
      <c r="AQ2721" s="35"/>
    </row>
    <row r="2722" spans="1:43" x14ac:dyDescent="0.25">
      <c r="A2722" s="27" t="s">
        <v>103</v>
      </c>
      <c r="B2722" s="27" t="s">
        <v>104</v>
      </c>
      <c r="C2722" s="27" t="s">
        <v>671</v>
      </c>
      <c r="D2722" s="27" t="s">
        <v>847</v>
      </c>
      <c r="E2722" s="27" t="s">
        <v>672</v>
      </c>
      <c r="F2722" s="27" t="s">
        <v>112</v>
      </c>
      <c r="G2722" s="27" t="s">
        <v>113</v>
      </c>
      <c r="H2722" s="34" t="s">
        <v>789</v>
      </c>
      <c r="I2722" s="34" t="s">
        <v>819</v>
      </c>
      <c r="J2722" s="34" t="str">
        <f t="shared" si="211"/>
        <v>New VehicleOther Income per NV unit</v>
      </c>
      <c r="K2722" s="34" t="str">
        <f t="shared" si="212"/>
        <v>300New Vehicle Other Income - Toyota</v>
      </c>
      <c r="L2722" s="28">
        <f>+SUMIF('TB 4-24'!M:M,$AL2722,'TB 4-24'!G:G)</f>
        <v>0</v>
      </c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>
        <f>+SUMIF('Input Sheet'!$S:$S,$AL2722,'Input Sheet'!C:C)</f>
        <v>0</v>
      </c>
      <c r="Z2722" s="28">
        <f>+SUMIF('Input Sheet'!$S:$S,$AL2722,'Input Sheet'!D:D)</f>
        <v>0</v>
      </c>
      <c r="AA2722" s="28">
        <f>+SUMIF('Input Sheet'!$S:$S,$AL2722,'Input Sheet'!E:E)</f>
        <v>0</v>
      </c>
      <c r="AB2722" s="28">
        <f>+SUMIF('Input Sheet'!$S:$S,$AL2722,'Input Sheet'!F:F)</f>
        <v>0</v>
      </c>
      <c r="AC2722" s="28">
        <f>+SUMIF('Input Sheet'!$S:$S,$AL2722,'Input Sheet'!G:G)</f>
        <v>0</v>
      </c>
      <c r="AD2722" s="28">
        <f>+SUMIF('Input Sheet'!$S:$S,$AL2722,'Input Sheet'!H:H)</f>
        <v>0</v>
      </c>
      <c r="AE2722" s="28">
        <f>+SUMIF('Input Sheet'!$S:$S,$AL2722,'Input Sheet'!I:I)</f>
        <v>0</v>
      </c>
      <c r="AF2722" s="28">
        <f>+SUMIF('Input Sheet'!$S:$S,$AL2722,'Input Sheet'!J:J)</f>
        <v>0</v>
      </c>
      <c r="AG2722" s="28">
        <f>+SUMIF('Input Sheet'!$S:$S,$AL2722,'Input Sheet'!K:K)</f>
        <v>0</v>
      </c>
      <c r="AH2722" s="28">
        <f>+SUMIF('Input Sheet'!$S:$S,$AL2722,'Input Sheet'!L:L)</f>
        <v>0</v>
      </c>
      <c r="AI2722" s="28">
        <f>+SUMIF('Input Sheet'!$S:$S,$AL2722,'Input Sheet'!M:M)</f>
        <v>0</v>
      </c>
      <c r="AJ2722" s="28">
        <f>+SUMIF('Input Sheet'!$S:$S,$AL2722,'Input Sheet'!N:N)</f>
        <v>0</v>
      </c>
      <c r="AK2722" s="28"/>
      <c r="AL2722" s="27" t="str">
        <f t="shared" si="213"/>
        <v>300-3085R</v>
      </c>
      <c r="AM2722" s="34" t="str">
        <f t="shared" si="214"/>
        <v>New Vehicle</v>
      </c>
      <c r="AN2722" s="34" t="str">
        <f t="shared" si="215"/>
        <v>New VehicleOther Income per NV unit</v>
      </c>
      <c r="AO2722" s="35"/>
      <c r="AP2722" s="35"/>
      <c r="AQ2722" s="35"/>
    </row>
    <row r="2723" spans="1:43" x14ac:dyDescent="0.25">
      <c r="A2723" s="27" t="s">
        <v>103</v>
      </c>
      <c r="B2723" s="27" t="s">
        <v>104</v>
      </c>
      <c r="C2723" s="27" t="s">
        <v>657</v>
      </c>
      <c r="D2723" s="27" t="s">
        <v>847</v>
      </c>
      <c r="E2723" s="27" t="s">
        <v>660</v>
      </c>
      <c r="F2723" s="27" t="s">
        <v>112</v>
      </c>
      <c r="G2723" s="27" t="s">
        <v>113</v>
      </c>
      <c r="H2723" s="34" t="s">
        <v>789</v>
      </c>
      <c r="I2723" s="34" t="s">
        <v>819</v>
      </c>
      <c r="J2723" s="34" t="str">
        <f t="shared" si="211"/>
        <v>New VehicleOther Income per NV unit</v>
      </c>
      <c r="K2723" s="34" t="str">
        <f t="shared" si="212"/>
        <v>200New Vehicle Other Income - Toyota</v>
      </c>
      <c r="L2723" s="28">
        <f>+SUMIF('TB 4-24'!M:M,$AL2723,'TB 4-24'!G:G)</f>
        <v>0</v>
      </c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>
        <f>+SUMIF('Input Sheet'!$S:$S,$AL2723,'Input Sheet'!C:C)</f>
        <v>0</v>
      </c>
      <c r="Z2723" s="28">
        <f>+SUMIF('Input Sheet'!$S:$S,$AL2723,'Input Sheet'!D:D)</f>
        <v>0</v>
      </c>
      <c r="AA2723" s="28">
        <f>+SUMIF('Input Sheet'!$S:$S,$AL2723,'Input Sheet'!E:E)</f>
        <v>0</v>
      </c>
      <c r="AB2723" s="28">
        <f>+SUMIF('Input Sheet'!$S:$S,$AL2723,'Input Sheet'!F:F)</f>
        <v>0</v>
      </c>
      <c r="AC2723" s="28">
        <f>+SUMIF('Input Sheet'!$S:$S,$AL2723,'Input Sheet'!G:G)</f>
        <v>0</v>
      </c>
      <c r="AD2723" s="28">
        <f>+SUMIF('Input Sheet'!$S:$S,$AL2723,'Input Sheet'!H:H)</f>
        <v>0</v>
      </c>
      <c r="AE2723" s="28">
        <f>+SUMIF('Input Sheet'!$S:$S,$AL2723,'Input Sheet'!I:I)</f>
        <v>0</v>
      </c>
      <c r="AF2723" s="28">
        <f>+SUMIF('Input Sheet'!$S:$S,$AL2723,'Input Sheet'!J:J)</f>
        <v>0</v>
      </c>
      <c r="AG2723" s="28">
        <f>+SUMIF('Input Sheet'!$S:$S,$AL2723,'Input Sheet'!K:K)</f>
        <v>0</v>
      </c>
      <c r="AH2723" s="28">
        <f>+SUMIF('Input Sheet'!$S:$S,$AL2723,'Input Sheet'!L:L)</f>
        <v>0</v>
      </c>
      <c r="AI2723" s="28">
        <f>+SUMIF('Input Sheet'!$S:$S,$AL2723,'Input Sheet'!M:M)</f>
        <v>0</v>
      </c>
      <c r="AJ2723" s="28">
        <f>+SUMIF('Input Sheet'!$S:$S,$AL2723,'Input Sheet'!N:N)</f>
        <v>0</v>
      </c>
      <c r="AK2723" s="28"/>
      <c r="AL2723" s="27" t="str">
        <f t="shared" si="213"/>
        <v>200-3085R</v>
      </c>
      <c r="AM2723" s="34" t="str">
        <f t="shared" si="214"/>
        <v>New Vehicle</v>
      </c>
      <c r="AN2723" s="34" t="str">
        <f t="shared" si="215"/>
        <v>New VehicleOther Income per NV unit</v>
      </c>
      <c r="AO2723" s="35"/>
      <c r="AP2723" s="35"/>
      <c r="AQ2723" s="35"/>
    </row>
    <row r="2724" spans="1:43" x14ac:dyDescent="0.25">
      <c r="A2724" s="27" t="s">
        <v>103</v>
      </c>
      <c r="B2724" s="27" t="s">
        <v>104</v>
      </c>
      <c r="C2724" s="27" t="s">
        <v>104</v>
      </c>
      <c r="D2724" s="27" t="s">
        <v>847</v>
      </c>
      <c r="E2724" s="27" t="s">
        <v>677</v>
      </c>
      <c r="F2724" s="27" t="s">
        <v>112</v>
      </c>
      <c r="G2724" s="27" t="s">
        <v>113</v>
      </c>
      <c r="H2724" s="34" t="s">
        <v>789</v>
      </c>
      <c r="I2724" s="34" t="s">
        <v>819</v>
      </c>
      <c r="J2724" s="34" t="str">
        <f t="shared" si="211"/>
        <v>New VehicleOther Income per NV unit</v>
      </c>
      <c r="K2724" s="34" t="str">
        <f t="shared" si="212"/>
        <v>100New Vehicle Other Income - Toyota</v>
      </c>
      <c r="L2724" s="28">
        <f>+SUMIF('TB 4-24'!M:M,$AL2724,'TB 4-24'!G:G)</f>
        <v>0</v>
      </c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>
        <f>+SUMIF('Input Sheet'!$S:$S,$AL2724,'Input Sheet'!C:C)</f>
        <v>0</v>
      </c>
      <c r="Z2724" s="28">
        <f>+SUMIF('Input Sheet'!$S:$S,$AL2724,'Input Sheet'!D:D)</f>
        <v>0</v>
      </c>
      <c r="AA2724" s="28">
        <f>+SUMIF('Input Sheet'!$S:$S,$AL2724,'Input Sheet'!E:E)</f>
        <v>0</v>
      </c>
      <c r="AB2724" s="28">
        <f>+SUMIF('Input Sheet'!$S:$S,$AL2724,'Input Sheet'!F:F)</f>
        <v>0</v>
      </c>
      <c r="AC2724" s="28">
        <f>+SUMIF('Input Sheet'!$S:$S,$AL2724,'Input Sheet'!G:G)</f>
        <v>0</v>
      </c>
      <c r="AD2724" s="28">
        <f>+SUMIF('Input Sheet'!$S:$S,$AL2724,'Input Sheet'!H:H)</f>
        <v>0</v>
      </c>
      <c r="AE2724" s="28">
        <f>+SUMIF('Input Sheet'!$S:$S,$AL2724,'Input Sheet'!I:I)</f>
        <v>0</v>
      </c>
      <c r="AF2724" s="28">
        <f>+SUMIF('Input Sheet'!$S:$S,$AL2724,'Input Sheet'!J:J)</f>
        <v>0</v>
      </c>
      <c r="AG2724" s="28">
        <f>+SUMIF('Input Sheet'!$S:$S,$AL2724,'Input Sheet'!K:K)</f>
        <v>0</v>
      </c>
      <c r="AH2724" s="28">
        <f>+SUMIF('Input Sheet'!$S:$S,$AL2724,'Input Sheet'!L:L)</f>
        <v>0</v>
      </c>
      <c r="AI2724" s="28">
        <f>+SUMIF('Input Sheet'!$S:$S,$AL2724,'Input Sheet'!M:M)</f>
        <v>0</v>
      </c>
      <c r="AJ2724" s="28">
        <f>+SUMIF('Input Sheet'!$S:$S,$AL2724,'Input Sheet'!N:N)</f>
        <v>0</v>
      </c>
      <c r="AK2724" s="28"/>
      <c r="AL2724" s="27" t="str">
        <f t="shared" si="213"/>
        <v>100-3085R</v>
      </c>
      <c r="AM2724" s="34" t="str">
        <f t="shared" si="214"/>
        <v>New Vehicle</v>
      </c>
      <c r="AN2724" s="34" t="str">
        <f t="shared" si="215"/>
        <v>New VehicleOther Income per NV unit</v>
      </c>
      <c r="AO2724" s="35"/>
      <c r="AP2724" s="35"/>
      <c r="AQ2724" s="35"/>
    </row>
    <row r="2725" spans="1:43" x14ac:dyDescent="0.25">
      <c r="A2725" s="27" t="s">
        <v>103</v>
      </c>
      <c r="B2725" s="27" t="s">
        <v>104</v>
      </c>
      <c r="C2725" s="27" t="s">
        <v>657</v>
      </c>
      <c r="D2725" s="27" t="s">
        <v>848</v>
      </c>
      <c r="E2725" s="27" t="s">
        <v>660</v>
      </c>
      <c r="F2725" s="27" t="s">
        <v>112</v>
      </c>
      <c r="G2725" s="27" t="s">
        <v>113</v>
      </c>
      <c r="H2725" s="34" t="s">
        <v>789</v>
      </c>
      <c r="I2725" s="34" t="s">
        <v>819</v>
      </c>
      <c r="J2725" s="34" t="str">
        <f t="shared" si="211"/>
        <v>New VehicleOther Income per NV unit</v>
      </c>
      <c r="K2725" s="34" t="str">
        <f t="shared" si="212"/>
        <v>200New Vehicle Other Income - Toyota</v>
      </c>
      <c r="L2725" s="28">
        <f>+SUMIF('TB 4-24'!M:M,$AL2725,'TB 4-24'!G:G)</f>
        <v>0</v>
      </c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>
        <f>+SUMIF('Input Sheet'!$S:$S,$AL2725,'Input Sheet'!C:C)</f>
        <v>0</v>
      </c>
      <c r="Z2725" s="28">
        <f>+SUMIF('Input Sheet'!$S:$S,$AL2725,'Input Sheet'!D:D)</f>
        <v>0</v>
      </c>
      <c r="AA2725" s="28">
        <f>+SUMIF('Input Sheet'!$S:$S,$AL2725,'Input Sheet'!E:E)</f>
        <v>0</v>
      </c>
      <c r="AB2725" s="28">
        <f>+SUMIF('Input Sheet'!$S:$S,$AL2725,'Input Sheet'!F:F)</f>
        <v>0</v>
      </c>
      <c r="AC2725" s="28">
        <f>+SUMIF('Input Sheet'!$S:$S,$AL2725,'Input Sheet'!G:G)</f>
        <v>0</v>
      </c>
      <c r="AD2725" s="28">
        <f>+SUMIF('Input Sheet'!$S:$S,$AL2725,'Input Sheet'!H:H)</f>
        <v>0</v>
      </c>
      <c r="AE2725" s="28">
        <f>+SUMIF('Input Sheet'!$S:$S,$AL2725,'Input Sheet'!I:I)</f>
        <v>0</v>
      </c>
      <c r="AF2725" s="28">
        <f>+SUMIF('Input Sheet'!$S:$S,$AL2725,'Input Sheet'!J:J)</f>
        <v>0</v>
      </c>
      <c r="AG2725" s="28">
        <f>+SUMIF('Input Sheet'!$S:$S,$AL2725,'Input Sheet'!K:K)</f>
        <v>0</v>
      </c>
      <c r="AH2725" s="28">
        <f>+SUMIF('Input Sheet'!$S:$S,$AL2725,'Input Sheet'!L:L)</f>
        <v>0</v>
      </c>
      <c r="AI2725" s="28">
        <f>+SUMIF('Input Sheet'!$S:$S,$AL2725,'Input Sheet'!M:M)</f>
        <v>0</v>
      </c>
      <c r="AJ2725" s="28">
        <f>+SUMIF('Input Sheet'!$S:$S,$AL2725,'Input Sheet'!N:N)</f>
        <v>0</v>
      </c>
      <c r="AK2725" s="28"/>
      <c r="AL2725" s="27" t="str">
        <f t="shared" si="213"/>
        <v>200-3085RD</v>
      </c>
      <c r="AM2725" s="34" t="str">
        <f t="shared" si="214"/>
        <v>New Vehicle</v>
      </c>
      <c r="AN2725" s="34" t="str">
        <f t="shared" si="215"/>
        <v>New VehicleOther Income per NV unit</v>
      </c>
      <c r="AO2725" s="35"/>
      <c r="AP2725" s="35"/>
      <c r="AQ2725" s="35"/>
    </row>
    <row r="2726" spans="1:43" x14ac:dyDescent="0.25">
      <c r="A2726" s="27" t="s">
        <v>103</v>
      </c>
      <c r="B2726" s="27" t="s">
        <v>104</v>
      </c>
      <c r="C2726" s="27" t="s">
        <v>663</v>
      </c>
      <c r="D2726" s="27" t="s">
        <v>848</v>
      </c>
      <c r="E2726" s="27" t="s">
        <v>664</v>
      </c>
      <c r="F2726" s="27" t="s">
        <v>112</v>
      </c>
      <c r="G2726" s="27" t="s">
        <v>113</v>
      </c>
      <c r="H2726" s="34" t="s">
        <v>789</v>
      </c>
      <c r="I2726" s="34" t="s">
        <v>819</v>
      </c>
      <c r="J2726" s="34" t="str">
        <f t="shared" si="211"/>
        <v>New VehicleOther Income per NV unit</v>
      </c>
      <c r="K2726" s="34" t="str">
        <f t="shared" si="212"/>
        <v>400New Vehicle Other Income - Toyota</v>
      </c>
      <c r="L2726" s="28">
        <f>+SUMIF('TB 4-24'!M:M,$AL2726,'TB 4-24'!G:G)</f>
        <v>0</v>
      </c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>
        <f>+SUMIF('Input Sheet'!$S:$S,$AL2726,'Input Sheet'!C:C)</f>
        <v>0</v>
      </c>
      <c r="Z2726" s="28">
        <f>+SUMIF('Input Sheet'!$S:$S,$AL2726,'Input Sheet'!D:D)</f>
        <v>0</v>
      </c>
      <c r="AA2726" s="28">
        <f>+SUMIF('Input Sheet'!$S:$S,$AL2726,'Input Sheet'!E:E)</f>
        <v>0</v>
      </c>
      <c r="AB2726" s="28">
        <f>+SUMIF('Input Sheet'!$S:$S,$AL2726,'Input Sheet'!F:F)</f>
        <v>0</v>
      </c>
      <c r="AC2726" s="28">
        <f>+SUMIF('Input Sheet'!$S:$S,$AL2726,'Input Sheet'!G:G)</f>
        <v>0</v>
      </c>
      <c r="AD2726" s="28">
        <f>+SUMIF('Input Sheet'!$S:$S,$AL2726,'Input Sheet'!H:H)</f>
        <v>0</v>
      </c>
      <c r="AE2726" s="28">
        <f>+SUMIF('Input Sheet'!$S:$S,$AL2726,'Input Sheet'!I:I)</f>
        <v>0</v>
      </c>
      <c r="AF2726" s="28">
        <f>+SUMIF('Input Sheet'!$S:$S,$AL2726,'Input Sheet'!J:J)</f>
        <v>0</v>
      </c>
      <c r="AG2726" s="28">
        <f>+SUMIF('Input Sheet'!$S:$S,$AL2726,'Input Sheet'!K:K)</f>
        <v>0</v>
      </c>
      <c r="AH2726" s="28">
        <f>+SUMIF('Input Sheet'!$S:$S,$AL2726,'Input Sheet'!L:L)</f>
        <v>0</v>
      </c>
      <c r="AI2726" s="28">
        <f>+SUMIF('Input Sheet'!$S:$S,$AL2726,'Input Sheet'!M:M)</f>
        <v>0</v>
      </c>
      <c r="AJ2726" s="28">
        <f>+SUMIF('Input Sheet'!$S:$S,$AL2726,'Input Sheet'!N:N)</f>
        <v>0</v>
      </c>
      <c r="AK2726" s="28"/>
      <c r="AL2726" s="27" t="str">
        <f t="shared" si="213"/>
        <v>400-3085RD</v>
      </c>
      <c r="AM2726" s="34" t="str">
        <f t="shared" si="214"/>
        <v>New Vehicle</v>
      </c>
      <c r="AN2726" s="34" t="str">
        <f t="shared" si="215"/>
        <v>New VehicleOther Income per NV unit</v>
      </c>
      <c r="AO2726" s="35"/>
      <c r="AP2726" s="35"/>
      <c r="AQ2726" s="35"/>
    </row>
    <row r="2727" spans="1:43" x14ac:dyDescent="0.25">
      <c r="A2727" s="27" t="s">
        <v>103</v>
      </c>
      <c r="B2727" s="27" t="s">
        <v>104</v>
      </c>
      <c r="C2727" s="27" t="s">
        <v>671</v>
      </c>
      <c r="D2727" s="27" t="s">
        <v>848</v>
      </c>
      <c r="E2727" s="27" t="s">
        <v>672</v>
      </c>
      <c r="F2727" s="27" t="s">
        <v>112</v>
      </c>
      <c r="G2727" s="27" t="s">
        <v>113</v>
      </c>
      <c r="H2727" s="34" t="s">
        <v>789</v>
      </c>
      <c r="I2727" s="34" t="s">
        <v>819</v>
      </c>
      <c r="J2727" s="34" t="str">
        <f t="shared" si="211"/>
        <v>New VehicleOther Income per NV unit</v>
      </c>
      <c r="K2727" s="34" t="str">
        <f t="shared" si="212"/>
        <v>300New Vehicle Other Income - Toyota</v>
      </c>
      <c r="L2727" s="28">
        <f>+SUMIF('TB 4-24'!M:M,$AL2727,'TB 4-24'!G:G)</f>
        <v>0</v>
      </c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>
        <f>+SUMIF('Input Sheet'!$S:$S,$AL2727,'Input Sheet'!C:C)</f>
        <v>0</v>
      </c>
      <c r="Z2727" s="28">
        <f>+SUMIF('Input Sheet'!$S:$S,$AL2727,'Input Sheet'!D:D)</f>
        <v>0</v>
      </c>
      <c r="AA2727" s="28">
        <f>+SUMIF('Input Sheet'!$S:$S,$AL2727,'Input Sheet'!E:E)</f>
        <v>0</v>
      </c>
      <c r="AB2727" s="28">
        <f>+SUMIF('Input Sheet'!$S:$S,$AL2727,'Input Sheet'!F:F)</f>
        <v>0</v>
      </c>
      <c r="AC2727" s="28">
        <f>+SUMIF('Input Sheet'!$S:$S,$AL2727,'Input Sheet'!G:G)</f>
        <v>0</v>
      </c>
      <c r="AD2727" s="28">
        <f>+SUMIF('Input Sheet'!$S:$S,$AL2727,'Input Sheet'!H:H)</f>
        <v>0</v>
      </c>
      <c r="AE2727" s="28">
        <f>+SUMIF('Input Sheet'!$S:$S,$AL2727,'Input Sheet'!I:I)</f>
        <v>0</v>
      </c>
      <c r="AF2727" s="28">
        <f>+SUMIF('Input Sheet'!$S:$S,$AL2727,'Input Sheet'!J:J)</f>
        <v>0</v>
      </c>
      <c r="AG2727" s="28">
        <f>+SUMIF('Input Sheet'!$S:$S,$AL2727,'Input Sheet'!K:K)</f>
        <v>0</v>
      </c>
      <c r="AH2727" s="28">
        <f>+SUMIF('Input Sheet'!$S:$S,$AL2727,'Input Sheet'!L:L)</f>
        <v>0</v>
      </c>
      <c r="AI2727" s="28">
        <f>+SUMIF('Input Sheet'!$S:$S,$AL2727,'Input Sheet'!M:M)</f>
        <v>0</v>
      </c>
      <c r="AJ2727" s="28">
        <f>+SUMIF('Input Sheet'!$S:$S,$AL2727,'Input Sheet'!N:N)</f>
        <v>0</v>
      </c>
      <c r="AK2727" s="28"/>
      <c r="AL2727" s="27" t="str">
        <f t="shared" si="213"/>
        <v>300-3085RD</v>
      </c>
      <c r="AM2727" s="34" t="str">
        <f t="shared" si="214"/>
        <v>New Vehicle</v>
      </c>
      <c r="AN2727" s="34" t="str">
        <f t="shared" si="215"/>
        <v>New VehicleOther Income per NV unit</v>
      </c>
      <c r="AO2727" s="35"/>
      <c r="AP2727" s="35"/>
      <c r="AQ2727" s="35"/>
    </row>
    <row r="2728" spans="1:43" x14ac:dyDescent="0.25">
      <c r="A2728" s="27" t="s">
        <v>103</v>
      </c>
      <c r="B2728" s="27" t="s">
        <v>104</v>
      </c>
      <c r="C2728" s="27" t="s">
        <v>104</v>
      </c>
      <c r="D2728" s="27" t="s">
        <v>848</v>
      </c>
      <c r="E2728" s="27" t="s">
        <v>677</v>
      </c>
      <c r="F2728" s="27" t="s">
        <v>112</v>
      </c>
      <c r="G2728" s="27" t="s">
        <v>113</v>
      </c>
      <c r="H2728" s="34" t="s">
        <v>789</v>
      </c>
      <c r="I2728" s="34" t="s">
        <v>819</v>
      </c>
      <c r="J2728" s="34" t="str">
        <f t="shared" si="211"/>
        <v>New VehicleOther Income per NV unit</v>
      </c>
      <c r="K2728" s="34" t="str">
        <f t="shared" si="212"/>
        <v>100New Vehicle Other Income - Toyota</v>
      </c>
      <c r="L2728" s="28">
        <f>+SUMIF('TB 4-24'!M:M,$AL2728,'TB 4-24'!G:G)</f>
        <v>0</v>
      </c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>
        <f>+SUMIF('Input Sheet'!$S:$S,$AL2728,'Input Sheet'!C:C)</f>
        <v>0</v>
      </c>
      <c r="Z2728" s="28">
        <f>+SUMIF('Input Sheet'!$S:$S,$AL2728,'Input Sheet'!D:D)</f>
        <v>0</v>
      </c>
      <c r="AA2728" s="28">
        <f>+SUMIF('Input Sheet'!$S:$S,$AL2728,'Input Sheet'!E:E)</f>
        <v>0</v>
      </c>
      <c r="AB2728" s="28">
        <f>+SUMIF('Input Sheet'!$S:$S,$AL2728,'Input Sheet'!F:F)</f>
        <v>0</v>
      </c>
      <c r="AC2728" s="28">
        <f>+SUMIF('Input Sheet'!$S:$S,$AL2728,'Input Sheet'!G:G)</f>
        <v>0</v>
      </c>
      <c r="AD2728" s="28">
        <f>+SUMIF('Input Sheet'!$S:$S,$AL2728,'Input Sheet'!H:H)</f>
        <v>0</v>
      </c>
      <c r="AE2728" s="28">
        <f>+SUMIF('Input Sheet'!$S:$S,$AL2728,'Input Sheet'!I:I)</f>
        <v>0</v>
      </c>
      <c r="AF2728" s="28">
        <f>+SUMIF('Input Sheet'!$S:$S,$AL2728,'Input Sheet'!J:J)</f>
        <v>0</v>
      </c>
      <c r="AG2728" s="28">
        <f>+SUMIF('Input Sheet'!$S:$S,$AL2728,'Input Sheet'!K:K)</f>
        <v>0</v>
      </c>
      <c r="AH2728" s="28">
        <f>+SUMIF('Input Sheet'!$S:$S,$AL2728,'Input Sheet'!L:L)</f>
        <v>0</v>
      </c>
      <c r="AI2728" s="28">
        <f>+SUMIF('Input Sheet'!$S:$S,$AL2728,'Input Sheet'!M:M)</f>
        <v>0</v>
      </c>
      <c r="AJ2728" s="28">
        <f>+SUMIF('Input Sheet'!$S:$S,$AL2728,'Input Sheet'!N:N)</f>
        <v>0</v>
      </c>
      <c r="AK2728" s="28"/>
      <c r="AL2728" s="27" t="str">
        <f t="shared" si="213"/>
        <v>100-3085RD</v>
      </c>
      <c r="AM2728" s="34" t="str">
        <f t="shared" si="214"/>
        <v>New Vehicle</v>
      </c>
      <c r="AN2728" s="34" t="str">
        <f t="shared" si="215"/>
        <v>New VehicleOther Income per NV unit</v>
      </c>
      <c r="AO2728" s="35"/>
      <c r="AP2728" s="35"/>
      <c r="AQ2728" s="35"/>
    </row>
    <row r="2729" spans="1:43" x14ac:dyDescent="0.25">
      <c r="A2729" s="27" t="s">
        <v>103</v>
      </c>
      <c r="B2729" s="27" t="s">
        <v>104</v>
      </c>
      <c r="C2729" s="27" t="s">
        <v>663</v>
      </c>
      <c r="D2729" s="27" t="s">
        <v>849</v>
      </c>
      <c r="E2729" s="27" t="s">
        <v>664</v>
      </c>
      <c r="F2729" s="27" t="s">
        <v>112</v>
      </c>
      <c r="G2729" s="27" t="s">
        <v>113</v>
      </c>
      <c r="H2729" s="34" t="s">
        <v>789</v>
      </c>
      <c r="I2729" s="34" t="s">
        <v>819</v>
      </c>
      <c r="J2729" s="34" t="str">
        <f t="shared" si="211"/>
        <v>New VehicleOther Income per NV unit</v>
      </c>
      <c r="K2729" s="34" t="str">
        <f t="shared" si="212"/>
        <v>400New Vehicle Other Income - Toyota</v>
      </c>
      <c r="L2729" s="28">
        <f>+SUMIF('TB 4-24'!M:M,$AL2729,'TB 4-24'!G:G)</f>
        <v>0</v>
      </c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>
        <f>+SUMIF('Input Sheet'!$S:$S,$AL2729,'Input Sheet'!C:C)</f>
        <v>0</v>
      </c>
      <c r="Z2729" s="28">
        <f>+SUMIF('Input Sheet'!$S:$S,$AL2729,'Input Sheet'!D:D)</f>
        <v>0</v>
      </c>
      <c r="AA2729" s="28">
        <f>+SUMIF('Input Sheet'!$S:$S,$AL2729,'Input Sheet'!E:E)</f>
        <v>0</v>
      </c>
      <c r="AB2729" s="28">
        <f>+SUMIF('Input Sheet'!$S:$S,$AL2729,'Input Sheet'!F:F)</f>
        <v>0</v>
      </c>
      <c r="AC2729" s="28">
        <f>+SUMIF('Input Sheet'!$S:$S,$AL2729,'Input Sheet'!G:G)</f>
        <v>0</v>
      </c>
      <c r="AD2729" s="28">
        <f>+SUMIF('Input Sheet'!$S:$S,$AL2729,'Input Sheet'!H:H)</f>
        <v>0</v>
      </c>
      <c r="AE2729" s="28">
        <f>+SUMIF('Input Sheet'!$S:$S,$AL2729,'Input Sheet'!I:I)</f>
        <v>0</v>
      </c>
      <c r="AF2729" s="28">
        <f>+SUMIF('Input Sheet'!$S:$S,$AL2729,'Input Sheet'!J:J)</f>
        <v>0</v>
      </c>
      <c r="AG2729" s="28">
        <f>+SUMIF('Input Sheet'!$S:$S,$AL2729,'Input Sheet'!K:K)</f>
        <v>0</v>
      </c>
      <c r="AH2729" s="28">
        <f>+SUMIF('Input Sheet'!$S:$S,$AL2729,'Input Sheet'!L:L)</f>
        <v>0</v>
      </c>
      <c r="AI2729" s="28">
        <f>+SUMIF('Input Sheet'!$S:$S,$AL2729,'Input Sheet'!M:M)</f>
        <v>0</v>
      </c>
      <c r="AJ2729" s="28">
        <f>+SUMIF('Input Sheet'!$S:$S,$AL2729,'Input Sheet'!N:N)</f>
        <v>0</v>
      </c>
      <c r="AK2729" s="28"/>
      <c r="AL2729" s="27" t="str">
        <f t="shared" si="213"/>
        <v>400-3087R</v>
      </c>
      <c r="AM2729" s="34" t="str">
        <f t="shared" si="214"/>
        <v>New Vehicle</v>
      </c>
      <c r="AN2729" s="34" t="str">
        <f t="shared" si="215"/>
        <v>New VehicleOther Income per NV unit</v>
      </c>
      <c r="AO2729" s="35"/>
      <c r="AP2729" s="35"/>
      <c r="AQ2729" s="35"/>
    </row>
    <row r="2730" spans="1:43" x14ac:dyDescent="0.25">
      <c r="A2730" s="27" t="s">
        <v>103</v>
      </c>
      <c r="B2730" s="27" t="s">
        <v>104</v>
      </c>
      <c r="C2730" s="27" t="s">
        <v>671</v>
      </c>
      <c r="D2730" s="27" t="s">
        <v>849</v>
      </c>
      <c r="E2730" s="27" t="s">
        <v>672</v>
      </c>
      <c r="F2730" s="27" t="s">
        <v>112</v>
      </c>
      <c r="G2730" s="27" t="s">
        <v>113</v>
      </c>
      <c r="H2730" s="34" t="s">
        <v>789</v>
      </c>
      <c r="I2730" s="34" t="s">
        <v>819</v>
      </c>
      <c r="J2730" s="34" t="str">
        <f t="shared" si="211"/>
        <v>New VehicleOther Income per NV unit</v>
      </c>
      <c r="K2730" s="34" t="str">
        <f t="shared" si="212"/>
        <v>300New Vehicle Other Income - Toyota</v>
      </c>
      <c r="L2730" s="28">
        <f>+SUMIF('TB 4-24'!M:M,$AL2730,'TB 4-24'!G:G)</f>
        <v>0</v>
      </c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>
        <f>+SUMIF('Input Sheet'!$S:$S,$AL2730,'Input Sheet'!C:C)</f>
        <v>0</v>
      </c>
      <c r="Z2730" s="28">
        <f>+SUMIF('Input Sheet'!$S:$S,$AL2730,'Input Sheet'!D:D)</f>
        <v>0</v>
      </c>
      <c r="AA2730" s="28">
        <f>+SUMIF('Input Sheet'!$S:$S,$AL2730,'Input Sheet'!E:E)</f>
        <v>0</v>
      </c>
      <c r="AB2730" s="28">
        <f>+SUMIF('Input Sheet'!$S:$S,$AL2730,'Input Sheet'!F:F)</f>
        <v>0</v>
      </c>
      <c r="AC2730" s="28">
        <f>+SUMIF('Input Sheet'!$S:$S,$AL2730,'Input Sheet'!G:G)</f>
        <v>0</v>
      </c>
      <c r="AD2730" s="28">
        <f>+SUMIF('Input Sheet'!$S:$S,$AL2730,'Input Sheet'!H:H)</f>
        <v>0</v>
      </c>
      <c r="AE2730" s="28">
        <f>+SUMIF('Input Sheet'!$S:$S,$AL2730,'Input Sheet'!I:I)</f>
        <v>0</v>
      </c>
      <c r="AF2730" s="28">
        <f>+SUMIF('Input Sheet'!$S:$S,$AL2730,'Input Sheet'!J:J)</f>
        <v>0</v>
      </c>
      <c r="AG2730" s="28">
        <f>+SUMIF('Input Sheet'!$S:$S,$AL2730,'Input Sheet'!K:K)</f>
        <v>0</v>
      </c>
      <c r="AH2730" s="28">
        <f>+SUMIF('Input Sheet'!$S:$S,$AL2730,'Input Sheet'!L:L)</f>
        <v>0</v>
      </c>
      <c r="AI2730" s="28">
        <f>+SUMIF('Input Sheet'!$S:$S,$AL2730,'Input Sheet'!M:M)</f>
        <v>0</v>
      </c>
      <c r="AJ2730" s="28">
        <f>+SUMIF('Input Sheet'!$S:$S,$AL2730,'Input Sheet'!N:N)</f>
        <v>0</v>
      </c>
      <c r="AK2730" s="28"/>
      <c r="AL2730" s="27" t="str">
        <f t="shared" si="213"/>
        <v>300-3087R</v>
      </c>
      <c r="AM2730" s="34" t="str">
        <f t="shared" si="214"/>
        <v>New Vehicle</v>
      </c>
      <c r="AN2730" s="34" t="str">
        <f t="shared" si="215"/>
        <v>New VehicleOther Income per NV unit</v>
      </c>
      <c r="AO2730" s="35"/>
      <c r="AP2730" s="35"/>
      <c r="AQ2730" s="35"/>
    </row>
    <row r="2731" spans="1:43" x14ac:dyDescent="0.25">
      <c r="A2731" s="27" t="s">
        <v>103</v>
      </c>
      <c r="B2731" s="27" t="s">
        <v>104</v>
      </c>
      <c r="C2731" s="27" t="s">
        <v>657</v>
      </c>
      <c r="D2731" s="27" t="s">
        <v>849</v>
      </c>
      <c r="E2731" s="27" t="s">
        <v>660</v>
      </c>
      <c r="F2731" s="27" t="s">
        <v>112</v>
      </c>
      <c r="G2731" s="27" t="s">
        <v>113</v>
      </c>
      <c r="H2731" s="34" t="s">
        <v>789</v>
      </c>
      <c r="I2731" s="34" t="s">
        <v>819</v>
      </c>
      <c r="J2731" s="34" t="str">
        <f t="shared" si="211"/>
        <v>New VehicleOther Income per NV unit</v>
      </c>
      <c r="K2731" s="34" t="str">
        <f t="shared" si="212"/>
        <v>200New Vehicle Other Income - Toyota</v>
      </c>
      <c r="L2731" s="28">
        <f>+SUMIF('TB 4-24'!M:M,$AL2731,'TB 4-24'!G:G)</f>
        <v>0</v>
      </c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>
        <f>+SUMIF('Input Sheet'!$S:$S,$AL2731,'Input Sheet'!C:C)</f>
        <v>0</v>
      </c>
      <c r="Z2731" s="28">
        <f>+SUMIF('Input Sheet'!$S:$S,$AL2731,'Input Sheet'!D:D)</f>
        <v>0</v>
      </c>
      <c r="AA2731" s="28">
        <f>+SUMIF('Input Sheet'!$S:$S,$AL2731,'Input Sheet'!E:E)</f>
        <v>0</v>
      </c>
      <c r="AB2731" s="28">
        <f>+SUMIF('Input Sheet'!$S:$S,$AL2731,'Input Sheet'!F:F)</f>
        <v>0</v>
      </c>
      <c r="AC2731" s="28">
        <f>+SUMIF('Input Sheet'!$S:$S,$AL2731,'Input Sheet'!G:G)</f>
        <v>0</v>
      </c>
      <c r="AD2731" s="28">
        <f>+SUMIF('Input Sheet'!$S:$S,$AL2731,'Input Sheet'!H:H)</f>
        <v>0</v>
      </c>
      <c r="AE2731" s="28">
        <f>+SUMIF('Input Sheet'!$S:$S,$AL2731,'Input Sheet'!I:I)</f>
        <v>0</v>
      </c>
      <c r="AF2731" s="28">
        <f>+SUMIF('Input Sheet'!$S:$S,$AL2731,'Input Sheet'!J:J)</f>
        <v>0</v>
      </c>
      <c r="AG2731" s="28">
        <f>+SUMIF('Input Sheet'!$S:$S,$AL2731,'Input Sheet'!K:K)</f>
        <v>0</v>
      </c>
      <c r="AH2731" s="28">
        <f>+SUMIF('Input Sheet'!$S:$S,$AL2731,'Input Sheet'!L:L)</f>
        <v>0</v>
      </c>
      <c r="AI2731" s="28">
        <f>+SUMIF('Input Sheet'!$S:$S,$AL2731,'Input Sheet'!M:M)</f>
        <v>0</v>
      </c>
      <c r="AJ2731" s="28">
        <f>+SUMIF('Input Sheet'!$S:$S,$AL2731,'Input Sheet'!N:N)</f>
        <v>0</v>
      </c>
      <c r="AK2731" s="28"/>
      <c r="AL2731" s="27" t="str">
        <f t="shared" si="213"/>
        <v>200-3087R</v>
      </c>
      <c r="AM2731" s="34" t="str">
        <f t="shared" si="214"/>
        <v>New Vehicle</v>
      </c>
      <c r="AN2731" s="34" t="str">
        <f t="shared" si="215"/>
        <v>New VehicleOther Income per NV unit</v>
      </c>
      <c r="AO2731" s="35"/>
      <c r="AP2731" s="35"/>
      <c r="AQ2731" s="35"/>
    </row>
    <row r="2732" spans="1:43" x14ac:dyDescent="0.25">
      <c r="A2732" s="27" t="s">
        <v>103</v>
      </c>
      <c r="B2732" s="27" t="s">
        <v>104</v>
      </c>
      <c r="C2732" s="27" t="s">
        <v>104</v>
      </c>
      <c r="D2732" s="27" t="s">
        <v>849</v>
      </c>
      <c r="E2732" s="27" t="s">
        <v>677</v>
      </c>
      <c r="F2732" s="27" t="s">
        <v>112</v>
      </c>
      <c r="G2732" s="27" t="s">
        <v>113</v>
      </c>
      <c r="H2732" s="34" t="s">
        <v>789</v>
      </c>
      <c r="I2732" s="34" t="s">
        <v>819</v>
      </c>
      <c r="J2732" s="34" t="str">
        <f t="shared" si="211"/>
        <v>New VehicleOther Income per NV unit</v>
      </c>
      <c r="K2732" s="34" t="str">
        <f t="shared" si="212"/>
        <v>100New Vehicle Other Income - Toyota</v>
      </c>
      <c r="L2732" s="28">
        <f>+SUMIF('TB 4-24'!M:M,$AL2732,'TB 4-24'!G:G)</f>
        <v>0</v>
      </c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>
        <f>+SUMIF('Input Sheet'!$S:$S,$AL2732,'Input Sheet'!C:C)</f>
        <v>0</v>
      </c>
      <c r="Z2732" s="28">
        <f>+SUMIF('Input Sheet'!$S:$S,$AL2732,'Input Sheet'!D:D)</f>
        <v>0</v>
      </c>
      <c r="AA2732" s="28">
        <f>+SUMIF('Input Sheet'!$S:$S,$AL2732,'Input Sheet'!E:E)</f>
        <v>0</v>
      </c>
      <c r="AB2732" s="28">
        <f>+SUMIF('Input Sheet'!$S:$S,$AL2732,'Input Sheet'!F:F)</f>
        <v>0</v>
      </c>
      <c r="AC2732" s="28">
        <f>+SUMIF('Input Sheet'!$S:$S,$AL2732,'Input Sheet'!G:G)</f>
        <v>0</v>
      </c>
      <c r="AD2732" s="28">
        <f>+SUMIF('Input Sheet'!$S:$S,$AL2732,'Input Sheet'!H:H)</f>
        <v>0</v>
      </c>
      <c r="AE2732" s="28">
        <f>+SUMIF('Input Sheet'!$S:$S,$AL2732,'Input Sheet'!I:I)</f>
        <v>0</v>
      </c>
      <c r="AF2732" s="28">
        <f>+SUMIF('Input Sheet'!$S:$S,$AL2732,'Input Sheet'!J:J)</f>
        <v>0</v>
      </c>
      <c r="AG2732" s="28">
        <f>+SUMIF('Input Sheet'!$S:$S,$AL2732,'Input Sheet'!K:K)</f>
        <v>0</v>
      </c>
      <c r="AH2732" s="28">
        <f>+SUMIF('Input Sheet'!$S:$S,$AL2732,'Input Sheet'!L:L)</f>
        <v>0</v>
      </c>
      <c r="AI2732" s="28">
        <f>+SUMIF('Input Sheet'!$S:$S,$AL2732,'Input Sheet'!M:M)</f>
        <v>0</v>
      </c>
      <c r="AJ2732" s="28">
        <f>+SUMIF('Input Sheet'!$S:$S,$AL2732,'Input Sheet'!N:N)</f>
        <v>0</v>
      </c>
      <c r="AK2732" s="28"/>
      <c r="AL2732" s="27" t="str">
        <f t="shared" si="213"/>
        <v>100-3087R</v>
      </c>
      <c r="AM2732" s="34" t="str">
        <f t="shared" si="214"/>
        <v>New Vehicle</v>
      </c>
      <c r="AN2732" s="34" t="str">
        <f t="shared" si="215"/>
        <v>New VehicleOther Income per NV unit</v>
      </c>
      <c r="AO2732" s="35"/>
      <c r="AP2732" s="35"/>
      <c r="AQ2732" s="35"/>
    </row>
    <row r="2733" spans="1:43" x14ac:dyDescent="0.25">
      <c r="A2733" s="27" t="s">
        <v>103</v>
      </c>
      <c r="B2733" s="27" t="s">
        <v>104</v>
      </c>
      <c r="C2733" s="27" t="s">
        <v>657</v>
      </c>
      <c r="D2733" s="27" t="s">
        <v>850</v>
      </c>
      <c r="E2733" s="27" t="s">
        <v>660</v>
      </c>
      <c r="F2733" s="27" t="s">
        <v>112</v>
      </c>
      <c r="G2733" s="27" t="s">
        <v>113</v>
      </c>
      <c r="H2733" s="34" t="s">
        <v>789</v>
      </c>
      <c r="I2733" s="34" t="s">
        <v>819</v>
      </c>
      <c r="J2733" s="34" t="str">
        <f t="shared" si="211"/>
        <v>New VehicleOther Income per NV unit</v>
      </c>
      <c r="K2733" s="34" t="str">
        <f t="shared" si="212"/>
        <v>200New Vehicle Other Income - Toyota</v>
      </c>
      <c r="L2733" s="28">
        <f>+SUMIF('TB 4-24'!M:M,$AL2733,'TB 4-24'!G:G)</f>
        <v>0</v>
      </c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>
        <f>+SUMIF('Input Sheet'!$S:$S,$AL2733,'Input Sheet'!C:C)</f>
        <v>0</v>
      </c>
      <c r="Z2733" s="28">
        <f>+SUMIF('Input Sheet'!$S:$S,$AL2733,'Input Sheet'!D:D)</f>
        <v>0</v>
      </c>
      <c r="AA2733" s="28">
        <f>+SUMIF('Input Sheet'!$S:$S,$AL2733,'Input Sheet'!E:E)</f>
        <v>0</v>
      </c>
      <c r="AB2733" s="28">
        <f>+SUMIF('Input Sheet'!$S:$S,$AL2733,'Input Sheet'!F:F)</f>
        <v>0</v>
      </c>
      <c r="AC2733" s="28">
        <f>+SUMIF('Input Sheet'!$S:$S,$AL2733,'Input Sheet'!G:G)</f>
        <v>0</v>
      </c>
      <c r="AD2733" s="28">
        <f>+SUMIF('Input Sheet'!$S:$S,$AL2733,'Input Sheet'!H:H)</f>
        <v>0</v>
      </c>
      <c r="AE2733" s="28">
        <f>+SUMIF('Input Sheet'!$S:$S,$AL2733,'Input Sheet'!I:I)</f>
        <v>0</v>
      </c>
      <c r="AF2733" s="28">
        <f>+SUMIF('Input Sheet'!$S:$S,$AL2733,'Input Sheet'!J:J)</f>
        <v>0</v>
      </c>
      <c r="AG2733" s="28">
        <f>+SUMIF('Input Sheet'!$S:$S,$AL2733,'Input Sheet'!K:K)</f>
        <v>0</v>
      </c>
      <c r="AH2733" s="28">
        <f>+SUMIF('Input Sheet'!$S:$S,$AL2733,'Input Sheet'!L:L)</f>
        <v>0</v>
      </c>
      <c r="AI2733" s="28">
        <f>+SUMIF('Input Sheet'!$S:$S,$AL2733,'Input Sheet'!M:M)</f>
        <v>0</v>
      </c>
      <c r="AJ2733" s="28">
        <f>+SUMIF('Input Sheet'!$S:$S,$AL2733,'Input Sheet'!N:N)</f>
        <v>0</v>
      </c>
      <c r="AK2733" s="28"/>
      <c r="AL2733" s="27" t="str">
        <f t="shared" si="213"/>
        <v>200-3087RD</v>
      </c>
      <c r="AM2733" s="34" t="str">
        <f t="shared" si="214"/>
        <v>New Vehicle</v>
      </c>
      <c r="AN2733" s="34" t="str">
        <f t="shared" si="215"/>
        <v>New VehicleOther Income per NV unit</v>
      </c>
      <c r="AO2733" s="35"/>
      <c r="AP2733" s="35"/>
      <c r="AQ2733" s="35"/>
    </row>
    <row r="2734" spans="1:43" x14ac:dyDescent="0.25">
      <c r="A2734" s="27" t="s">
        <v>103</v>
      </c>
      <c r="B2734" s="27" t="s">
        <v>104</v>
      </c>
      <c r="C2734" s="27" t="s">
        <v>663</v>
      </c>
      <c r="D2734" s="27" t="s">
        <v>850</v>
      </c>
      <c r="E2734" s="27" t="s">
        <v>664</v>
      </c>
      <c r="F2734" s="27" t="s">
        <v>112</v>
      </c>
      <c r="G2734" s="27" t="s">
        <v>113</v>
      </c>
      <c r="H2734" s="34" t="s">
        <v>789</v>
      </c>
      <c r="I2734" s="34" t="s">
        <v>819</v>
      </c>
      <c r="J2734" s="34" t="str">
        <f t="shared" si="211"/>
        <v>New VehicleOther Income per NV unit</v>
      </c>
      <c r="K2734" s="34" t="str">
        <f t="shared" si="212"/>
        <v>400New Vehicle Other Income - Toyota</v>
      </c>
      <c r="L2734" s="28">
        <f>+SUMIF('TB 4-24'!M:M,$AL2734,'TB 4-24'!G:G)</f>
        <v>0</v>
      </c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>
        <f>+SUMIF('Input Sheet'!$S:$S,$AL2734,'Input Sheet'!C:C)</f>
        <v>0</v>
      </c>
      <c r="Z2734" s="28">
        <f>+SUMIF('Input Sheet'!$S:$S,$AL2734,'Input Sheet'!D:D)</f>
        <v>0</v>
      </c>
      <c r="AA2734" s="28">
        <f>+SUMIF('Input Sheet'!$S:$S,$AL2734,'Input Sheet'!E:E)</f>
        <v>0</v>
      </c>
      <c r="AB2734" s="28">
        <f>+SUMIF('Input Sheet'!$S:$S,$AL2734,'Input Sheet'!F:F)</f>
        <v>0</v>
      </c>
      <c r="AC2734" s="28">
        <f>+SUMIF('Input Sheet'!$S:$S,$AL2734,'Input Sheet'!G:G)</f>
        <v>0</v>
      </c>
      <c r="AD2734" s="28">
        <f>+SUMIF('Input Sheet'!$S:$S,$AL2734,'Input Sheet'!H:H)</f>
        <v>0</v>
      </c>
      <c r="AE2734" s="28">
        <f>+SUMIF('Input Sheet'!$S:$S,$AL2734,'Input Sheet'!I:I)</f>
        <v>0</v>
      </c>
      <c r="AF2734" s="28">
        <f>+SUMIF('Input Sheet'!$S:$S,$AL2734,'Input Sheet'!J:J)</f>
        <v>0</v>
      </c>
      <c r="AG2734" s="28">
        <f>+SUMIF('Input Sheet'!$S:$S,$AL2734,'Input Sheet'!K:K)</f>
        <v>0</v>
      </c>
      <c r="AH2734" s="28">
        <f>+SUMIF('Input Sheet'!$S:$S,$AL2734,'Input Sheet'!L:L)</f>
        <v>0</v>
      </c>
      <c r="AI2734" s="28">
        <f>+SUMIF('Input Sheet'!$S:$S,$AL2734,'Input Sheet'!M:M)</f>
        <v>0</v>
      </c>
      <c r="AJ2734" s="28">
        <f>+SUMIF('Input Sheet'!$S:$S,$AL2734,'Input Sheet'!N:N)</f>
        <v>0</v>
      </c>
      <c r="AK2734" s="28"/>
      <c r="AL2734" s="27" t="str">
        <f t="shared" si="213"/>
        <v>400-3087RD</v>
      </c>
      <c r="AM2734" s="34" t="str">
        <f t="shared" si="214"/>
        <v>New Vehicle</v>
      </c>
      <c r="AN2734" s="34" t="str">
        <f t="shared" si="215"/>
        <v>New VehicleOther Income per NV unit</v>
      </c>
      <c r="AO2734" s="35"/>
      <c r="AP2734" s="35"/>
      <c r="AQ2734" s="35"/>
    </row>
    <row r="2735" spans="1:43" x14ac:dyDescent="0.25">
      <c r="A2735" s="27" t="s">
        <v>103</v>
      </c>
      <c r="B2735" s="27" t="s">
        <v>104</v>
      </c>
      <c r="C2735" s="27" t="s">
        <v>671</v>
      </c>
      <c r="D2735" s="27" t="s">
        <v>850</v>
      </c>
      <c r="E2735" s="27" t="s">
        <v>672</v>
      </c>
      <c r="F2735" s="27" t="s">
        <v>112</v>
      </c>
      <c r="G2735" s="27" t="s">
        <v>113</v>
      </c>
      <c r="H2735" s="34" t="s">
        <v>789</v>
      </c>
      <c r="I2735" s="34" t="s">
        <v>819</v>
      </c>
      <c r="J2735" s="34" t="str">
        <f t="shared" si="211"/>
        <v>New VehicleOther Income per NV unit</v>
      </c>
      <c r="K2735" s="34" t="str">
        <f t="shared" si="212"/>
        <v>300New Vehicle Other Income - Toyota</v>
      </c>
      <c r="L2735" s="28">
        <f>+SUMIF('TB 4-24'!M:M,$AL2735,'TB 4-24'!G:G)</f>
        <v>0</v>
      </c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>
        <f>+SUMIF('Input Sheet'!$S:$S,$AL2735,'Input Sheet'!C:C)</f>
        <v>0</v>
      </c>
      <c r="Z2735" s="28">
        <f>+SUMIF('Input Sheet'!$S:$S,$AL2735,'Input Sheet'!D:D)</f>
        <v>0</v>
      </c>
      <c r="AA2735" s="28">
        <f>+SUMIF('Input Sheet'!$S:$S,$AL2735,'Input Sheet'!E:E)</f>
        <v>0</v>
      </c>
      <c r="AB2735" s="28">
        <f>+SUMIF('Input Sheet'!$S:$S,$AL2735,'Input Sheet'!F:F)</f>
        <v>0</v>
      </c>
      <c r="AC2735" s="28">
        <f>+SUMIF('Input Sheet'!$S:$S,$AL2735,'Input Sheet'!G:G)</f>
        <v>0</v>
      </c>
      <c r="AD2735" s="28">
        <f>+SUMIF('Input Sheet'!$S:$S,$AL2735,'Input Sheet'!H:H)</f>
        <v>0</v>
      </c>
      <c r="AE2735" s="28">
        <f>+SUMIF('Input Sheet'!$S:$S,$AL2735,'Input Sheet'!I:I)</f>
        <v>0</v>
      </c>
      <c r="AF2735" s="28">
        <f>+SUMIF('Input Sheet'!$S:$S,$AL2735,'Input Sheet'!J:J)</f>
        <v>0</v>
      </c>
      <c r="AG2735" s="28">
        <f>+SUMIF('Input Sheet'!$S:$S,$AL2735,'Input Sheet'!K:K)</f>
        <v>0</v>
      </c>
      <c r="AH2735" s="28">
        <f>+SUMIF('Input Sheet'!$S:$S,$AL2735,'Input Sheet'!L:L)</f>
        <v>0</v>
      </c>
      <c r="AI2735" s="28">
        <f>+SUMIF('Input Sheet'!$S:$S,$AL2735,'Input Sheet'!M:M)</f>
        <v>0</v>
      </c>
      <c r="AJ2735" s="28">
        <f>+SUMIF('Input Sheet'!$S:$S,$AL2735,'Input Sheet'!N:N)</f>
        <v>0</v>
      </c>
      <c r="AK2735" s="28"/>
      <c r="AL2735" s="27" t="str">
        <f t="shared" si="213"/>
        <v>300-3087RD</v>
      </c>
      <c r="AM2735" s="34" t="str">
        <f t="shared" si="214"/>
        <v>New Vehicle</v>
      </c>
      <c r="AN2735" s="34" t="str">
        <f t="shared" si="215"/>
        <v>New VehicleOther Income per NV unit</v>
      </c>
      <c r="AO2735" s="35"/>
      <c r="AP2735" s="35"/>
      <c r="AQ2735" s="35"/>
    </row>
    <row r="2736" spans="1:43" x14ac:dyDescent="0.25">
      <c r="A2736" s="27" t="s">
        <v>103</v>
      </c>
      <c r="B2736" s="27" t="s">
        <v>104</v>
      </c>
      <c r="C2736" s="27" t="s">
        <v>104</v>
      </c>
      <c r="D2736" s="27" t="s">
        <v>850</v>
      </c>
      <c r="E2736" s="27" t="s">
        <v>677</v>
      </c>
      <c r="F2736" s="27" t="s">
        <v>112</v>
      </c>
      <c r="G2736" s="27" t="s">
        <v>113</v>
      </c>
      <c r="H2736" s="34" t="s">
        <v>789</v>
      </c>
      <c r="I2736" s="34" t="s">
        <v>819</v>
      </c>
      <c r="J2736" s="34" t="str">
        <f t="shared" si="211"/>
        <v>New VehicleOther Income per NV unit</v>
      </c>
      <c r="K2736" s="34" t="str">
        <f t="shared" si="212"/>
        <v>100New Vehicle Other Income - Toyota</v>
      </c>
      <c r="L2736" s="28">
        <f>+SUMIF('TB 4-24'!M:M,$AL2736,'TB 4-24'!G:G)</f>
        <v>0</v>
      </c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>
        <f>+SUMIF('Input Sheet'!$S:$S,$AL2736,'Input Sheet'!C:C)</f>
        <v>0</v>
      </c>
      <c r="Z2736" s="28">
        <f>+SUMIF('Input Sheet'!$S:$S,$AL2736,'Input Sheet'!D:D)</f>
        <v>0</v>
      </c>
      <c r="AA2736" s="28">
        <f>+SUMIF('Input Sheet'!$S:$S,$AL2736,'Input Sheet'!E:E)</f>
        <v>0</v>
      </c>
      <c r="AB2736" s="28">
        <f>+SUMIF('Input Sheet'!$S:$S,$AL2736,'Input Sheet'!F:F)</f>
        <v>0</v>
      </c>
      <c r="AC2736" s="28">
        <f>+SUMIF('Input Sheet'!$S:$S,$AL2736,'Input Sheet'!G:G)</f>
        <v>0</v>
      </c>
      <c r="AD2736" s="28">
        <f>+SUMIF('Input Sheet'!$S:$S,$AL2736,'Input Sheet'!H:H)</f>
        <v>0</v>
      </c>
      <c r="AE2736" s="28">
        <f>+SUMIF('Input Sheet'!$S:$S,$AL2736,'Input Sheet'!I:I)</f>
        <v>0</v>
      </c>
      <c r="AF2736" s="28">
        <f>+SUMIF('Input Sheet'!$S:$S,$AL2736,'Input Sheet'!J:J)</f>
        <v>0</v>
      </c>
      <c r="AG2736" s="28">
        <f>+SUMIF('Input Sheet'!$S:$S,$AL2736,'Input Sheet'!K:K)</f>
        <v>0</v>
      </c>
      <c r="AH2736" s="28">
        <f>+SUMIF('Input Sheet'!$S:$S,$AL2736,'Input Sheet'!L:L)</f>
        <v>0</v>
      </c>
      <c r="AI2736" s="28">
        <f>+SUMIF('Input Sheet'!$S:$S,$AL2736,'Input Sheet'!M:M)</f>
        <v>0</v>
      </c>
      <c r="AJ2736" s="28">
        <f>+SUMIF('Input Sheet'!$S:$S,$AL2736,'Input Sheet'!N:N)</f>
        <v>0</v>
      </c>
      <c r="AK2736" s="28"/>
      <c r="AL2736" s="27" t="str">
        <f t="shared" si="213"/>
        <v>100-3087RD</v>
      </c>
      <c r="AM2736" s="34" t="str">
        <f t="shared" si="214"/>
        <v>New Vehicle</v>
      </c>
      <c r="AN2736" s="34" t="str">
        <f t="shared" si="215"/>
        <v>New VehicleOther Income per NV unit</v>
      </c>
      <c r="AO2736" s="35"/>
      <c r="AP2736" s="35"/>
      <c r="AQ2736" s="35"/>
    </row>
    <row r="2737" spans="1:43" x14ac:dyDescent="0.25">
      <c r="A2737" s="27" t="s">
        <v>103</v>
      </c>
      <c r="B2737" s="27" t="s">
        <v>104</v>
      </c>
      <c r="C2737" s="27" t="s">
        <v>663</v>
      </c>
      <c r="D2737" s="27" t="s">
        <v>851</v>
      </c>
      <c r="E2737" s="27" t="s">
        <v>664</v>
      </c>
      <c r="F2737" s="27" t="s">
        <v>112</v>
      </c>
      <c r="G2737" s="27" t="s">
        <v>113</v>
      </c>
      <c r="H2737" s="34" t="s">
        <v>789</v>
      </c>
      <c r="I2737" s="34" t="s">
        <v>819</v>
      </c>
      <c r="J2737" s="34" t="str">
        <f t="shared" si="211"/>
        <v>New VehicleOther Income per NV unit</v>
      </c>
      <c r="K2737" s="34" t="str">
        <f t="shared" si="212"/>
        <v>400New Vehicle Other Income - Toyota</v>
      </c>
      <c r="L2737" s="28">
        <f>+SUMIF('TB 4-24'!M:M,$AL2737,'TB 4-24'!G:G)</f>
        <v>0</v>
      </c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>
        <f>+SUMIF('Input Sheet'!$S:$S,$AL2737,'Input Sheet'!C:C)</f>
        <v>0</v>
      </c>
      <c r="Z2737" s="28">
        <f>+SUMIF('Input Sheet'!$S:$S,$AL2737,'Input Sheet'!D:D)</f>
        <v>0</v>
      </c>
      <c r="AA2737" s="28">
        <f>+SUMIF('Input Sheet'!$S:$S,$AL2737,'Input Sheet'!E:E)</f>
        <v>0</v>
      </c>
      <c r="AB2737" s="28">
        <f>+SUMIF('Input Sheet'!$S:$S,$AL2737,'Input Sheet'!F:F)</f>
        <v>0</v>
      </c>
      <c r="AC2737" s="28">
        <f>+SUMIF('Input Sheet'!$S:$S,$AL2737,'Input Sheet'!G:G)</f>
        <v>0</v>
      </c>
      <c r="AD2737" s="28">
        <f>+SUMIF('Input Sheet'!$S:$S,$AL2737,'Input Sheet'!H:H)</f>
        <v>0</v>
      </c>
      <c r="AE2737" s="28">
        <f>+SUMIF('Input Sheet'!$S:$S,$AL2737,'Input Sheet'!I:I)</f>
        <v>0</v>
      </c>
      <c r="AF2737" s="28">
        <f>+SUMIF('Input Sheet'!$S:$S,$AL2737,'Input Sheet'!J:J)</f>
        <v>0</v>
      </c>
      <c r="AG2737" s="28">
        <f>+SUMIF('Input Sheet'!$S:$S,$AL2737,'Input Sheet'!K:K)</f>
        <v>0</v>
      </c>
      <c r="AH2737" s="28">
        <f>+SUMIF('Input Sheet'!$S:$S,$AL2737,'Input Sheet'!L:L)</f>
        <v>0</v>
      </c>
      <c r="AI2737" s="28">
        <f>+SUMIF('Input Sheet'!$S:$S,$AL2737,'Input Sheet'!M:M)</f>
        <v>0</v>
      </c>
      <c r="AJ2737" s="28">
        <f>+SUMIF('Input Sheet'!$S:$S,$AL2737,'Input Sheet'!N:N)</f>
        <v>0</v>
      </c>
      <c r="AK2737" s="28"/>
      <c r="AL2737" s="27" t="str">
        <f t="shared" si="213"/>
        <v>400-3088R</v>
      </c>
      <c r="AM2737" s="34" t="str">
        <f t="shared" si="214"/>
        <v>New Vehicle</v>
      </c>
      <c r="AN2737" s="34" t="str">
        <f t="shared" si="215"/>
        <v>New VehicleOther Income per NV unit</v>
      </c>
      <c r="AO2737" s="35"/>
      <c r="AP2737" s="35"/>
      <c r="AQ2737" s="35"/>
    </row>
    <row r="2738" spans="1:43" x14ac:dyDescent="0.25">
      <c r="A2738" s="27" t="s">
        <v>103</v>
      </c>
      <c r="B2738" s="27" t="s">
        <v>104</v>
      </c>
      <c r="C2738" s="27" t="s">
        <v>671</v>
      </c>
      <c r="D2738" s="27" t="s">
        <v>851</v>
      </c>
      <c r="E2738" s="27" t="s">
        <v>672</v>
      </c>
      <c r="F2738" s="27" t="s">
        <v>112</v>
      </c>
      <c r="G2738" s="27" t="s">
        <v>113</v>
      </c>
      <c r="H2738" s="34" t="s">
        <v>789</v>
      </c>
      <c r="I2738" s="34" t="s">
        <v>819</v>
      </c>
      <c r="J2738" s="34" t="str">
        <f t="shared" si="211"/>
        <v>New VehicleOther Income per NV unit</v>
      </c>
      <c r="K2738" s="34" t="str">
        <f t="shared" si="212"/>
        <v>300New Vehicle Other Income - Toyota</v>
      </c>
      <c r="L2738" s="28">
        <f>+SUMIF('TB 4-24'!M:M,$AL2738,'TB 4-24'!G:G)</f>
        <v>0</v>
      </c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>
        <f>+SUMIF('Input Sheet'!$S:$S,$AL2738,'Input Sheet'!C:C)</f>
        <v>0</v>
      </c>
      <c r="Z2738" s="28">
        <f>+SUMIF('Input Sheet'!$S:$S,$AL2738,'Input Sheet'!D:D)</f>
        <v>0</v>
      </c>
      <c r="AA2738" s="28">
        <f>+SUMIF('Input Sheet'!$S:$S,$AL2738,'Input Sheet'!E:E)</f>
        <v>0</v>
      </c>
      <c r="AB2738" s="28">
        <f>+SUMIF('Input Sheet'!$S:$S,$AL2738,'Input Sheet'!F:F)</f>
        <v>0</v>
      </c>
      <c r="AC2738" s="28">
        <f>+SUMIF('Input Sheet'!$S:$S,$AL2738,'Input Sheet'!G:G)</f>
        <v>0</v>
      </c>
      <c r="AD2738" s="28">
        <f>+SUMIF('Input Sheet'!$S:$S,$AL2738,'Input Sheet'!H:H)</f>
        <v>0</v>
      </c>
      <c r="AE2738" s="28">
        <f>+SUMIF('Input Sheet'!$S:$S,$AL2738,'Input Sheet'!I:I)</f>
        <v>0</v>
      </c>
      <c r="AF2738" s="28">
        <f>+SUMIF('Input Sheet'!$S:$S,$AL2738,'Input Sheet'!J:J)</f>
        <v>0</v>
      </c>
      <c r="AG2738" s="28">
        <f>+SUMIF('Input Sheet'!$S:$S,$AL2738,'Input Sheet'!K:K)</f>
        <v>0</v>
      </c>
      <c r="AH2738" s="28">
        <f>+SUMIF('Input Sheet'!$S:$S,$AL2738,'Input Sheet'!L:L)</f>
        <v>0</v>
      </c>
      <c r="AI2738" s="28">
        <f>+SUMIF('Input Sheet'!$S:$S,$AL2738,'Input Sheet'!M:M)</f>
        <v>0</v>
      </c>
      <c r="AJ2738" s="28">
        <f>+SUMIF('Input Sheet'!$S:$S,$AL2738,'Input Sheet'!N:N)</f>
        <v>0</v>
      </c>
      <c r="AK2738" s="28"/>
      <c r="AL2738" s="27" t="str">
        <f t="shared" si="213"/>
        <v>300-3088R</v>
      </c>
      <c r="AM2738" s="34" t="str">
        <f t="shared" si="214"/>
        <v>New Vehicle</v>
      </c>
      <c r="AN2738" s="34" t="str">
        <f t="shared" si="215"/>
        <v>New VehicleOther Income per NV unit</v>
      </c>
      <c r="AO2738" s="35"/>
      <c r="AP2738" s="35"/>
      <c r="AQ2738" s="35"/>
    </row>
    <row r="2739" spans="1:43" x14ac:dyDescent="0.25">
      <c r="A2739" s="27" t="s">
        <v>103</v>
      </c>
      <c r="B2739" s="27" t="s">
        <v>104</v>
      </c>
      <c r="C2739" s="27" t="s">
        <v>657</v>
      </c>
      <c r="D2739" s="27" t="s">
        <v>851</v>
      </c>
      <c r="E2739" s="27" t="s">
        <v>660</v>
      </c>
      <c r="F2739" s="27" t="s">
        <v>112</v>
      </c>
      <c r="G2739" s="27" t="s">
        <v>113</v>
      </c>
      <c r="H2739" s="34" t="s">
        <v>789</v>
      </c>
      <c r="I2739" s="34" t="s">
        <v>819</v>
      </c>
      <c r="J2739" s="34" t="str">
        <f t="shared" si="211"/>
        <v>New VehicleOther Income per NV unit</v>
      </c>
      <c r="K2739" s="34" t="str">
        <f t="shared" si="212"/>
        <v>200New Vehicle Other Income - Toyota</v>
      </c>
      <c r="L2739" s="28">
        <f>+SUMIF('TB 4-24'!M:M,$AL2739,'TB 4-24'!G:G)</f>
        <v>0</v>
      </c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>
        <f>+SUMIF('Input Sheet'!$S:$S,$AL2739,'Input Sheet'!C:C)</f>
        <v>0</v>
      </c>
      <c r="Z2739" s="28">
        <f>+SUMIF('Input Sheet'!$S:$S,$AL2739,'Input Sheet'!D:D)</f>
        <v>0</v>
      </c>
      <c r="AA2739" s="28">
        <f>+SUMIF('Input Sheet'!$S:$S,$AL2739,'Input Sheet'!E:E)</f>
        <v>0</v>
      </c>
      <c r="AB2739" s="28">
        <f>+SUMIF('Input Sheet'!$S:$S,$AL2739,'Input Sheet'!F:F)</f>
        <v>0</v>
      </c>
      <c r="AC2739" s="28">
        <f>+SUMIF('Input Sheet'!$S:$S,$AL2739,'Input Sheet'!G:G)</f>
        <v>0</v>
      </c>
      <c r="AD2739" s="28">
        <f>+SUMIF('Input Sheet'!$S:$S,$AL2739,'Input Sheet'!H:H)</f>
        <v>0</v>
      </c>
      <c r="AE2739" s="28">
        <f>+SUMIF('Input Sheet'!$S:$S,$AL2739,'Input Sheet'!I:I)</f>
        <v>0</v>
      </c>
      <c r="AF2739" s="28">
        <f>+SUMIF('Input Sheet'!$S:$S,$AL2739,'Input Sheet'!J:J)</f>
        <v>0</v>
      </c>
      <c r="AG2739" s="28">
        <f>+SUMIF('Input Sheet'!$S:$S,$AL2739,'Input Sheet'!K:K)</f>
        <v>0</v>
      </c>
      <c r="AH2739" s="28">
        <f>+SUMIF('Input Sheet'!$S:$S,$AL2739,'Input Sheet'!L:L)</f>
        <v>0</v>
      </c>
      <c r="AI2739" s="28">
        <f>+SUMIF('Input Sheet'!$S:$S,$AL2739,'Input Sheet'!M:M)</f>
        <v>0</v>
      </c>
      <c r="AJ2739" s="28">
        <f>+SUMIF('Input Sheet'!$S:$S,$AL2739,'Input Sheet'!N:N)</f>
        <v>0</v>
      </c>
      <c r="AK2739" s="28"/>
      <c r="AL2739" s="27" t="str">
        <f t="shared" si="213"/>
        <v>200-3088R</v>
      </c>
      <c r="AM2739" s="34" t="str">
        <f t="shared" si="214"/>
        <v>New Vehicle</v>
      </c>
      <c r="AN2739" s="34" t="str">
        <f t="shared" si="215"/>
        <v>New VehicleOther Income per NV unit</v>
      </c>
      <c r="AO2739" s="35"/>
      <c r="AP2739" s="35"/>
      <c r="AQ2739" s="35"/>
    </row>
    <row r="2740" spans="1:43" x14ac:dyDescent="0.25">
      <c r="A2740" s="27" t="s">
        <v>103</v>
      </c>
      <c r="B2740" s="27" t="s">
        <v>104</v>
      </c>
      <c r="C2740" s="27" t="s">
        <v>104</v>
      </c>
      <c r="D2740" s="27" t="s">
        <v>851</v>
      </c>
      <c r="E2740" s="27" t="s">
        <v>677</v>
      </c>
      <c r="F2740" s="27" t="s">
        <v>112</v>
      </c>
      <c r="G2740" s="27" t="s">
        <v>113</v>
      </c>
      <c r="H2740" s="34" t="s">
        <v>789</v>
      </c>
      <c r="I2740" s="34" t="s">
        <v>819</v>
      </c>
      <c r="J2740" s="34" t="str">
        <f t="shared" si="211"/>
        <v>New VehicleOther Income per NV unit</v>
      </c>
      <c r="K2740" s="34" t="str">
        <f t="shared" si="212"/>
        <v>100New Vehicle Other Income - Toyota</v>
      </c>
      <c r="L2740" s="28">
        <f>+SUMIF('TB 4-24'!M:M,$AL2740,'TB 4-24'!G:G)</f>
        <v>0</v>
      </c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>
        <f>+SUMIF('Input Sheet'!$S:$S,$AL2740,'Input Sheet'!C:C)</f>
        <v>0</v>
      </c>
      <c r="Z2740" s="28">
        <f>+SUMIF('Input Sheet'!$S:$S,$AL2740,'Input Sheet'!D:D)</f>
        <v>0</v>
      </c>
      <c r="AA2740" s="28">
        <f>+SUMIF('Input Sheet'!$S:$S,$AL2740,'Input Sheet'!E:E)</f>
        <v>0</v>
      </c>
      <c r="AB2740" s="28">
        <f>+SUMIF('Input Sheet'!$S:$S,$AL2740,'Input Sheet'!F:F)</f>
        <v>0</v>
      </c>
      <c r="AC2740" s="28">
        <f>+SUMIF('Input Sheet'!$S:$S,$AL2740,'Input Sheet'!G:G)</f>
        <v>0</v>
      </c>
      <c r="AD2740" s="28">
        <f>+SUMIF('Input Sheet'!$S:$S,$AL2740,'Input Sheet'!H:H)</f>
        <v>0</v>
      </c>
      <c r="AE2740" s="28">
        <f>+SUMIF('Input Sheet'!$S:$S,$AL2740,'Input Sheet'!I:I)</f>
        <v>0</v>
      </c>
      <c r="AF2740" s="28">
        <f>+SUMIF('Input Sheet'!$S:$S,$AL2740,'Input Sheet'!J:J)</f>
        <v>0</v>
      </c>
      <c r="AG2740" s="28">
        <f>+SUMIF('Input Sheet'!$S:$S,$AL2740,'Input Sheet'!K:K)</f>
        <v>0</v>
      </c>
      <c r="AH2740" s="28">
        <f>+SUMIF('Input Sheet'!$S:$S,$AL2740,'Input Sheet'!L:L)</f>
        <v>0</v>
      </c>
      <c r="AI2740" s="28">
        <f>+SUMIF('Input Sheet'!$S:$S,$AL2740,'Input Sheet'!M:M)</f>
        <v>0</v>
      </c>
      <c r="AJ2740" s="28">
        <f>+SUMIF('Input Sheet'!$S:$S,$AL2740,'Input Sheet'!N:N)</f>
        <v>0</v>
      </c>
      <c r="AK2740" s="28"/>
      <c r="AL2740" s="27" t="str">
        <f t="shared" si="213"/>
        <v>100-3088R</v>
      </c>
      <c r="AM2740" s="34" t="str">
        <f t="shared" si="214"/>
        <v>New Vehicle</v>
      </c>
      <c r="AN2740" s="34" t="str">
        <f t="shared" si="215"/>
        <v>New VehicleOther Income per NV unit</v>
      </c>
      <c r="AO2740" s="35"/>
      <c r="AP2740" s="35"/>
      <c r="AQ2740" s="35"/>
    </row>
    <row r="2741" spans="1:43" x14ac:dyDescent="0.25">
      <c r="A2741" s="27" t="s">
        <v>103</v>
      </c>
      <c r="B2741" s="27" t="s">
        <v>104</v>
      </c>
      <c r="C2741" s="27" t="s">
        <v>657</v>
      </c>
      <c r="D2741" s="27" t="s">
        <v>852</v>
      </c>
      <c r="E2741" s="27" t="s">
        <v>660</v>
      </c>
      <c r="F2741" s="27" t="s">
        <v>112</v>
      </c>
      <c r="G2741" s="27" t="s">
        <v>113</v>
      </c>
      <c r="H2741" s="34" t="s">
        <v>789</v>
      </c>
      <c r="I2741" s="34" t="s">
        <v>819</v>
      </c>
      <c r="J2741" s="34" t="str">
        <f t="shared" si="211"/>
        <v>New VehicleOther Income per NV unit</v>
      </c>
      <c r="K2741" s="34" t="str">
        <f t="shared" si="212"/>
        <v>200New Vehicle Other Income - Toyota</v>
      </c>
      <c r="L2741" s="28">
        <f>+SUMIF('TB 4-24'!M:M,$AL2741,'TB 4-24'!G:G)</f>
        <v>0</v>
      </c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>
        <f>+SUMIF('Input Sheet'!$S:$S,$AL2741,'Input Sheet'!C:C)</f>
        <v>0</v>
      </c>
      <c r="Z2741" s="28">
        <f>+SUMIF('Input Sheet'!$S:$S,$AL2741,'Input Sheet'!D:D)</f>
        <v>0</v>
      </c>
      <c r="AA2741" s="28">
        <f>+SUMIF('Input Sheet'!$S:$S,$AL2741,'Input Sheet'!E:E)</f>
        <v>0</v>
      </c>
      <c r="AB2741" s="28">
        <f>+SUMIF('Input Sheet'!$S:$S,$AL2741,'Input Sheet'!F:F)</f>
        <v>0</v>
      </c>
      <c r="AC2741" s="28">
        <f>+SUMIF('Input Sheet'!$S:$S,$AL2741,'Input Sheet'!G:G)</f>
        <v>0</v>
      </c>
      <c r="AD2741" s="28">
        <f>+SUMIF('Input Sheet'!$S:$S,$AL2741,'Input Sheet'!H:H)</f>
        <v>0</v>
      </c>
      <c r="AE2741" s="28">
        <f>+SUMIF('Input Sheet'!$S:$S,$AL2741,'Input Sheet'!I:I)</f>
        <v>0</v>
      </c>
      <c r="AF2741" s="28">
        <f>+SUMIF('Input Sheet'!$S:$S,$AL2741,'Input Sheet'!J:J)</f>
        <v>0</v>
      </c>
      <c r="AG2741" s="28">
        <f>+SUMIF('Input Sheet'!$S:$S,$AL2741,'Input Sheet'!K:K)</f>
        <v>0</v>
      </c>
      <c r="AH2741" s="28">
        <f>+SUMIF('Input Sheet'!$S:$S,$AL2741,'Input Sheet'!L:L)</f>
        <v>0</v>
      </c>
      <c r="AI2741" s="28">
        <f>+SUMIF('Input Sheet'!$S:$S,$AL2741,'Input Sheet'!M:M)</f>
        <v>0</v>
      </c>
      <c r="AJ2741" s="28">
        <f>+SUMIF('Input Sheet'!$S:$S,$AL2741,'Input Sheet'!N:N)</f>
        <v>0</v>
      </c>
      <c r="AK2741" s="28"/>
      <c r="AL2741" s="27" t="str">
        <f t="shared" si="213"/>
        <v>200-3088RD</v>
      </c>
      <c r="AM2741" s="34" t="str">
        <f t="shared" si="214"/>
        <v>New Vehicle</v>
      </c>
      <c r="AN2741" s="34" t="str">
        <f t="shared" si="215"/>
        <v>New VehicleOther Income per NV unit</v>
      </c>
      <c r="AO2741" s="35"/>
      <c r="AP2741" s="35"/>
      <c r="AQ2741" s="35"/>
    </row>
    <row r="2742" spans="1:43" x14ac:dyDescent="0.25">
      <c r="A2742" s="27" t="s">
        <v>103</v>
      </c>
      <c r="B2742" s="27" t="s">
        <v>104</v>
      </c>
      <c r="C2742" s="27" t="s">
        <v>663</v>
      </c>
      <c r="D2742" s="27" t="s">
        <v>852</v>
      </c>
      <c r="E2742" s="27" t="s">
        <v>664</v>
      </c>
      <c r="F2742" s="27" t="s">
        <v>112</v>
      </c>
      <c r="G2742" s="27" t="s">
        <v>113</v>
      </c>
      <c r="H2742" s="34" t="s">
        <v>789</v>
      </c>
      <c r="I2742" s="34" t="s">
        <v>819</v>
      </c>
      <c r="J2742" s="34" t="str">
        <f t="shared" si="211"/>
        <v>New VehicleOther Income per NV unit</v>
      </c>
      <c r="K2742" s="34" t="str">
        <f t="shared" si="212"/>
        <v>400New Vehicle Other Income - Toyota</v>
      </c>
      <c r="L2742" s="28">
        <f>+SUMIF('TB 4-24'!M:M,$AL2742,'TB 4-24'!G:G)</f>
        <v>0</v>
      </c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>
        <f>+SUMIF('Input Sheet'!$S:$S,$AL2742,'Input Sheet'!C:C)</f>
        <v>0</v>
      </c>
      <c r="Z2742" s="28">
        <f>+SUMIF('Input Sheet'!$S:$S,$AL2742,'Input Sheet'!D:D)</f>
        <v>0</v>
      </c>
      <c r="AA2742" s="28">
        <f>+SUMIF('Input Sheet'!$S:$S,$AL2742,'Input Sheet'!E:E)</f>
        <v>0</v>
      </c>
      <c r="AB2742" s="28">
        <f>+SUMIF('Input Sheet'!$S:$S,$AL2742,'Input Sheet'!F:F)</f>
        <v>0</v>
      </c>
      <c r="AC2742" s="28">
        <f>+SUMIF('Input Sheet'!$S:$S,$AL2742,'Input Sheet'!G:G)</f>
        <v>0</v>
      </c>
      <c r="AD2742" s="28">
        <f>+SUMIF('Input Sheet'!$S:$S,$AL2742,'Input Sheet'!H:H)</f>
        <v>0</v>
      </c>
      <c r="AE2742" s="28">
        <f>+SUMIF('Input Sheet'!$S:$S,$AL2742,'Input Sheet'!I:I)</f>
        <v>0</v>
      </c>
      <c r="AF2742" s="28">
        <f>+SUMIF('Input Sheet'!$S:$S,$AL2742,'Input Sheet'!J:J)</f>
        <v>0</v>
      </c>
      <c r="AG2742" s="28">
        <f>+SUMIF('Input Sheet'!$S:$S,$AL2742,'Input Sheet'!K:K)</f>
        <v>0</v>
      </c>
      <c r="AH2742" s="28">
        <f>+SUMIF('Input Sheet'!$S:$S,$AL2742,'Input Sheet'!L:L)</f>
        <v>0</v>
      </c>
      <c r="AI2742" s="28">
        <f>+SUMIF('Input Sheet'!$S:$S,$AL2742,'Input Sheet'!M:M)</f>
        <v>0</v>
      </c>
      <c r="AJ2742" s="28">
        <f>+SUMIF('Input Sheet'!$S:$S,$AL2742,'Input Sheet'!N:N)</f>
        <v>0</v>
      </c>
      <c r="AK2742" s="28"/>
      <c r="AL2742" s="27" t="str">
        <f t="shared" si="213"/>
        <v>400-3088RD</v>
      </c>
      <c r="AM2742" s="34" t="str">
        <f t="shared" si="214"/>
        <v>New Vehicle</v>
      </c>
      <c r="AN2742" s="34" t="str">
        <f t="shared" si="215"/>
        <v>New VehicleOther Income per NV unit</v>
      </c>
      <c r="AO2742" s="35"/>
      <c r="AP2742" s="35"/>
      <c r="AQ2742" s="35"/>
    </row>
    <row r="2743" spans="1:43" x14ac:dyDescent="0.25">
      <c r="A2743" s="27" t="s">
        <v>103</v>
      </c>
      <c r="B2743" s="27" t="s">
        <v>104</v>
      </c>
      <c r="C2743" s="27" t="s">
        <v>671</v>
      </c>
      <c r="D2743" s="27" t="s">
        <v>852</v>
      </c>
      <c r="E2743" s="27" t="s">
        <v>672</v>
      </c>
      <c r="F2743" s="27" t="s">
        <v>112</v>
      </c>
      <c r="G2743" s="27" t="s">
        <v>113</v>
      </c>
      <c r="H2743" s="34" t="s">
        <v>789</v>
      </c>
      <c r="I2743" s="34" t="s">
        <v>819</v>
      </c>
      <c r="J2743" s="34" t="str">
        <f t="shared" si="211"/>
        <v>New VehicleOther Income per NV unit</v>
      </c>
      <c r="K2743" s="34" t="str">
        <f t="shared" si="212"/>
        <v>300New Vehicle Other Income - Toyota</v>
      </c>
      <c r="L2743" s="28">
        <f>+SUMIF('TB 4-24'!M:M,$AL2743,'TB 4-24'!G:G)</f>
        <v>0</v>
      </c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>
        <f>+SUMIF('Input Sheet'!$S:$S,$AL2743,'Input Sheet'!C:C)</f>
        <v>0</v>
      </c>
      <c r="Z2743" s="28">
        <f>+SUMIF('Input Sheet'!$S:$S,$AL2743,'Input Sheet'!D:D)</f>
        <v>0</v>
      </c>
      <c r="AA2743" s="28">
        <f>+SUMIF('Input Sheet'!$S:$S,$AL2743,'Input Sheet'!E:E)</f>
        <v>0</v>
      </c>
      <c r="AB2743" s="28">
        <f>+SUMIF('Input Sheet'!$S:$S,$AL2743,'Input Sheet'!F:F)</f>
        <v>0</v>
      </c>
      <c r="AC2743" s="28">
        <f>+SUMIF('Input Sheet'!$S:$S,$AL2743,'Input Sheet'!G:G)</f>
        <v>0</v>
      </c>
      <c r="AD2743" s="28">
        <f>+SUMIF('Input Sheet'!$S:$S,$AL2743,'Input Sheet'!H:H)</f>
        <v>0</v>
      </c>
      <c r="AE2743" s="28">
        <f>+SUMIF('Input Sheet'!$S:$S,$AL2743,'Input Sheet'!I:I)</f>
        <v>0</v>
      </c>
      <c r="AF2743" s="28">
        <f>+SUMIF('Input Sheet'!$S:$S,$AL2743,'Input Sheet'!J:J)</f>
        <v>0</v>
      </c>
      <c r="AG2743" s="28">
        <f>+SUMIF('Input Sheet'!$S:$S,$AL2743,'Input Sheet'!K:K)</f>
        <v>0</v>
      </c>
      <c r="AH2743" s="28">
        <f>+SUMIF('Input Sheet'!$S:$S,$AL2743,'Input Sheet'!L:L)</f>
        <v>0</v>
      </c>
      <c r="AI2743" s="28">
        <f>+SUMIF('Input Sheet'!$S:$S,$AL2743,'Input Sheet'!M:M)</f>
        <v>0</v>
      </c>
      <c r="AJ2743" s="28">
        <f>+SUMIF('Input Sheet'!$S:$S,$AL2743,'Input Sheet'!N:N)</f>
        <v>0</v>
      </c>
      <c r="AK2743" s="28"/>
      <c r="AL2743" s="27" t="str">
        <f t="shared" si="213"/>
        <v>300-3088RD</v>
      </c>
      <c r="AM2743" s="34" t="str">
        <f t="shared" si="214"/>
        <v>New Vehicle</v>
      </c>
      <c r="AN2743" s="34" t="str">
        <f t="shared" si="215"/>
        <v>New VehicleOther Income per NV unit</v>
      </c>
      <c r="AO2743" s="35"/>
      <c r="AP2743" s="35"/>
      <c r="AQ2743" s="35"/>
    </row>
    <row r="2744" spans="1:43" x14ac:dyDescent="0.25">
      <c r="A2744" s="27" t="s">
        <v>103</v>
      </c>
      <c r="B2744" s="27" t="s">
        <v>104</v>
      </c>
      <c r="C2744" s="27" t="s">
        <v>104</v>
      </c>
      <c r="D2744" s="27" t="s">
        <v>852</v>
      </c>
      <c r="E2744" s="27" t="s">
        <v>677</v>
      </c>
      <c r="F2744" s="27" t="s">
        <v>112</v>
      </c>
      <c r="G2744" s="27" t="s">
        <v>113</v>
      </c>
      <c r="H2744" s="34" t="s">
        <v>789</v>
      </c>
      <c r="I2744" s="34" t="s">
        <v>819</v>
      </c>
      <c r="J2744" s="34" t="str">
        <f t="shared" si="211"/>
        <v>New VehicleOther Income per NV unit</v>
      </c>
      <c r="K2744" s="34" t="str">
        <f t="shared" si="212"/>
        <v>100New Vehicle Other Income - Toyota</v>
      </c>
      <c r="L2744" s="28">
        <f>+SUMIF('TB 4-24'!M:M,$AL2744,'TB 4-24'!G:G)</f>
        <v>0</v>
      </c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>
        <f>+SUMIF('Input Sheet'!$S:$S,$AL2744,'Input Sheet'!C:C)</f>
        <v>0</v>
      </c>
      <c r="Z2744" s="28">
        <f>+SUMIF('Input Sheet'!$S:$S,$AL2744,'Input Sheet'!D:D)</f>
        <v>0</v>
      </c>
      <c r="AA2744" s="28">
        <f>+SUMIF('Input Sheet'!$S:$S,$AL2744,'Input Sheet'!E:E)</f>
        <v>0</v>
      </c>
      <c r="AB2744" s="28">
        <f>+SUMIF('Input Sheet'!$S:$S,$AL2744,'Input Sheet'!F:F)</f>
        <v>0</v>
      </c>
      <c r="AC2744" s="28">
        <f>+SUMIF('Input Sheet'!$S:$S,$AL2744,'Input Sheet'!G:G)</f>
        <v>0</v>
      </c>
      <c r="AD2744" s="28">
        <f>+SUMIF('Input Sheet'!$S:$S,$AL2744,'Input Sheet'!H:H)</f>
        <v>0</v>
      </c>
      <c r="AE2744" s="28">
        <f>+SUMIF('Input Sheet'!$S:$S,$AL2744,'Input Sheet'!I:I)</f>
        <v>0</v>
      </c>
      <c r="AF2744" s="28">
        <f>+SUMIF('Input Sheet'!$S:$S,$AL2744,'Input Sheet'!J:J)</f>
        <v>0</v>
      </c>
      <c r="AG2744" s="28">
        <f>+SUMIF('Input Sheet'!$S:$S,$AL2744,'Input Sheet'!K:K)</f>
        <v>0</v>
      </c>
      <c r="AH2744" s="28">
        <f>+SUMIF('Input Sheet'!$S:$S,$AL2744,'Input Sheet'!L:L)</f>
        <v>0</v>
      </c>
      <c r="AI2744" s="28">
        <f>+SUMIF('Input Sheet'!$S:$S,$AL2744,'Input Sheet'!M:M)</f>
        <v>0</v>
      </c>
      <c r="AJ2744" s="28">
        <f>+SUMIF('Input Sheet'!$S:$S,$AL2744,'Input Sheet'!N:N)</f>
        <v>0</v>
      </c>
      <c r="AK2744" s="28"/>
      <c r="AL2744" s="27" t="str">
        <f t="shared" si="213"/>
        <v>100-3088RD</v>
      </c>
      <c r="AM2744" s="34" t="str">
        <f t="shared" si="214"/>
        <v>New Vehicle</v>
      </c>
      <c r="AN2744" s="34" t="str">
        <f t="shared" si="215"/>
        <v>New VehicleOther Income per NV unit</v>
      </c>
      <c r="AO2744" s="35"/>
      <c r="AP2744" s="35"/>
      <c r="AQ2744" s="35"/>
    </row>
    <row r="2745" spans="1:43" x14ac:dyDescent="0.25">
      <c r="A2745" s="27" t="s">
        <v>103</v>
      </c>
      <c r="B2745" s="27" t="s">
        <v>104</v>
      </c>
      <c r="C2745" s="27" t="s">
        <v>663</v>
      </c>
      <c r="D2745" s="27" t="s">
        <v>853</v>
      </c>
      <c r="E2745" s="27" t="s">
        <v>664</v>
      </c>
      <c r="F2745" s="27" t="s">
        <v>112</v>
      </c>
      <c r="G2745" s="27" t="s">
        <v>113</v>
      </c>
      <c r="H2745" s="34" t="s">
        <v>789</v>
      </c>
      <c r="I2745" s="34" t="s">
        <v>819</v>
      </c>
      <c r="J2745" s="34" t="str">
        <f t="shared" si="211"/>
        <v>New VehicleOther Income per NV unit</v>
      </c>
      <c r="K2745" s="34" t="str">
        <f t="shared" si="212"/>
        <v>400New Vehicle Other Income - Toyota</v>
      </c>
      <c r="L2745" s="28">
        <f>+SUMIF('TB 4-24'!M:M,$AL2745,'TB 4-24'!G:G)</f>
        <v>0</v>
      </c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>
        <f>+SUMIF('Input Sheet'!$S:$S,$AL2745,'Input Sheet'!C:C)</f>
        <v>0</v>
      </c>
      <c r="Z2745" s="28">
        <f>+SUMIF('Input Sheet'!$S:$S,$AL2745,'Input Sheet'!D:D)</f>
        <v>0</v>
      </c>
      <c r="AA2745" s="28">
        <f>+SUMIF('Input Sheet'!$S:$S,$AL2745,'Input Sheet'!E:E)</f>
        <v>0</v>
      </c>
      <c r="AB2745" s="28">
        <f>+SUMIF('Input Sheet'!$S:$S,$AL2745,'Input Sheet'!F:F)</f>
        <v>0</v>
      </c>
      <c r="AC2745" s="28">
        <f>+SUMIF('Input Sheet'!$S:$S,$AL2745,'Input Sheet'!G:G)</f>
        <v>0</v>
      </c>
      <c r="AD2745" s="28">
        <f>+SUMIF('Input Sheet'!$S:$S,$AL2745,'Input Sheet'!H:H)</f>
        <v>0</v>
      </c>
      <c r="AE2745" s="28">
        <f>+SUMIF('Input Sheet'!$S:$S,$AL2745,'Input Sheet'!I:I)</f>
        <v>0</v>
      </c>
      <c r="AF2745" s="28">
        <f>+SUMIF('Input Sheet'!$S:$S,$AL2745,'Input Sheet'!J:J)</f>
        <v>0</v>
      </c>
      <c r="AG2745" s="28">
        <f>+SUMIF('Input Sheet'!$S:$S,$AL2745,'Input Sheet'!K:K)</f>
        <v>0</v>
      </c>
      <c r="AH2745" s="28">
        <f>+SUMIF('Input Sheet'!$S:$S,$AL2745,'Input Sheet'!L:L)</f>
        <v>0</v>
      </c>
      <c r="AI2745" s="28">
        <f>+SUMIF('Input Sheet'!$S:$S,$AL2745,'Input Sheet'!M:M)</f>
        <v>0</v>
      </c>
      <c r="AJ2745" s="28">
        <f>+SUMIF('Input Sheet'!$S:$S,$AL2745,'Input Sheet'!N:N)</f>
        <v>0</v>
      </c>
      <c r="AK2745" s="28"/>
      <c r="AL2745" s="27" t="str">
        <f t="shared" si="213"/>
        <v>400-3090R</v>
      </c>
      <c r="AM2745" s="34" t="str">
        <f t="shared" si="214"/>
        <v>New Vehicle</v>
      </c>
      <c r="AN2745" s="34" t="str">
        <f t="shared" si="215"/>
        <v>New VehicleOther Income per NV unit</v>
      </c>
      <c r="AO2745" s="35"/>
      <c r="AP2745" s="35"/>
      <c r="AQ2745" s="35"/>
    </row>
    <row r="2746" spans="1:43" x14ac:dyDescent="0.25">
      <c r="A2746" s="27" t="s">
        <v>103</v>
      </c>
      <c r="B2746" s="27" t="s">
        <v>104</v>
      </c>
      <c r="C2746" s="27" t="s">
        <v>671</v>
      </c>
      <c r="D2746" s="27" t="s">
        <v>853</v>
      </c>
      <c r="E2746" s="27" t="s">
        <v>672</v>
      </c>
      <c r="F2746" s="27" t="s">
        <v>112</v>
      </c>
      <c r="G2746" s="27" t="s">
        <v>113</v>
      </c>
      <c r="H2746" s="34" t="s">
        <v>789</v>
      </c>
      <c r="I2746" s="34" t="s">
        <v>819</v>
      </c>
      <c r="J2746" s="34" t="str">
        <f t="shared" si="211"/>
        <v>New VehicleOther Income per NV unit</v>
      </c>
      <c r="K2746" s="34" t="str">
        <f t="shared" si="212"/>
        <v>300New Vehicle Other Income - Toyota</v>
      </c>
      <c r="L2746" s="28">
        <f>+SUMIF('TB 4-24'!M:M,$AL2746,'TB 4-24'!G:G)</f>
        <v>0</v>
      </c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>
        <f>+SUMIF('Input Sheet'!$S:$S,$AL2746,'Input Sheet'!C:C)</f>
        <v>0</v>
      </c>
      <c r="Z2746" s="28">
        <f>+SUMIF('Input Sheet'!$S:$S,$AL2746,'Input Sheet'!D:D)</f>
        <v>0</v>
      </c>
      <c r="AA2746" s="28">
        <f>+SUMIF('Input Sheet'!$S:$S,$AL2746,'Input Sheet'!E:E)</f>
        <v>0</v>
      </c>
      <c r="AB2746" s="28">
        <f>+SUMIF('Input Sheet'!$S:$S,$AL2746,'Input Sheet'!F:F)</f>
        <v>0</v>
      </c>
      <c r="AC2746" s="28">
        <f>+SUMIF('Input Sheet'!$S:$S,$AL2746,'Input Sheet'!G:G)</f>
        <v>0</v>
      </c>
      <c r="AD2746" s="28">
        <f>+SUMIF('Input Sheet'!$S:$S,$AL2746,'Input Sheet'!H:H)</f>
        <v>0</v>
      </c>
      <c r="AE2746" s="28">
        <f>+SUMIF('Input Sheet'!$S:$S,$AL2746,'Input Sheet'!I:I)</f>
        <v>0</v>
      </c>
      <c r="AF2746" s="28">
        <f>+SUMIF('Input Sheet'!$S:$S,$AL2746,'Input Sheet'!J:J)</f>
        <v>0</v>
      </c>
      <c r="AG2746" s="28">
        <f>+SUMIF('Input Sheet'!$S:$S,$AL2746,'Input Sheet'!K:K)</f>
        <v>0</v>
      </c>
      <c r="AH2746" s="28">
        <f>+SUMIF('Input Sheet'!$S:$S,$AL2746,'Input Sheet'!L:L)</f>
        <v>0</v>
      </c>
      <c r="AI2746" s="28">
        <f>+SUMIF('Input Sheet'!$S:$S,$AL2746,'Input Sheet'!M:M)</f>
        <v>0</v>
      </c>
      <c r="AJ2746" s="28">
        <f>+SUMIF('Input Sheet'!$S:$S,$AL2746,'Input Sheet'!N:N)</f>
        <v>0</v>
      </c>
      <c r="AK2746" s="28"/>
      <c r="AL2746" s="27" t="str">
        <f t="shared" si="213"/>
        <v>300-3090R</v>
      </c>
      <c r="AM2746" s="34" t="str">
        <f t="shared" si="214"/>
        <v>New Vehicle</v>
      </c>
      <c r="AN2746" s="34" t="str">
        <f t="shared" si="215"/>
        <v>New VehicleOther Income per NV unit</v>
      </c>
      <c r="AO2746" s="35"/>
      <c r="AP2746" s="35"/>
      <c r="AQ2746" s="35"/>
    </row>
    <row r="2747" spans="1:43" x14ac:dyDescent="0.25">
      <c r="A2747" s="27" t="s">
        <v>103</v>
      </c>
      <c r="B2747" s="27" t="s">
        <v>104</v>
      </c>
      <c r="C2747" s="27" t="s">
        <v>657</v>
      </c>
      <c r="D2747" s="27" t="s">
        <v>853</v>
      </c>
      <c r="E2747" s="27" t="s">
        <v>660</v>
      </c>
      <c r="F2747" s="27" t="s">
        <v>112</v>
      </c>
      <c r="G2747" s="27" t="s">
        <v>113</v>
      </c>
      <c r="H2747" s="34" t="s">
        <v>789</v>
      </c>
      <c r="I2747" s="34" t="s">
        <v>819</v>
      </c>
      <c r="J2747" s="34" t="str">
        <f t="shared" si="211"/>
        <v>New VehicleOther Income per NV unit</v>
      </c>
      <c r="K2747" s="34" t="str">
        <f t="shared" si="212"/>
        <v>200New Vehicle Other Income - Toyota</v>
      </c>
      <c r="L2747" s="28">
        <f>+SUMIF('TB 4-24'!M:M,$AL2747,'TB 4-24'!G:G)</f>
        <v>0</v>
      </c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>
        <f>+SUMIF('Input Sheet'!$S:$S,$AL2747,'Input Sheet'!C:C)</f>
        <v>0</v>
      </c>
      <c r="Z2747" s="28">
        <f>+SUMIF('Input Sheet'!$S:$S,$AL2747,'Input Sheet'!D:D)</f>
        <v>0</v>
      </c>
      <c r="AA2747" s="28">
        <f>+SUMIF('Input Sheet'!$S:$S,$AL2747,'Input Sheet'!E:E)</f>
        <v>0</v>
      </c>
      <c r="AB2747" s="28">
        <f>+SUMIF('Input Sheet'!$S:$S,$AL2747,'Input Sheet'!F:F)</f>
        <v>0</v>
      </c>
      <c r="AC2747" s="28">
        <f>+SUMIF('Input Sheet'!$S:$S,$AL2747,'Input Sheet'!G:G)</f>
        <v>0</v>
      </c>
      <c r="AD2747" s="28">
        <f>+SUMIF('Input Sheet'!$S:$S,$AL2747,'Input Sheet'!H:H)</f>
        <v>0</v>
      </c>
      <c r="AE2747" s="28">
        <f>+SUMIF('Input Sheet'!$S:$S,$AL2747,'Input Sheet'!I:I)</f>
        <v>0</v>
      </c>
      <c r="AF2747" s="28">
        <f>+SUMIF('Input Sheet'!$S:$S,$AL2747,'Input Sheet'!J:J)</f>
        <v>0</v>
      </c>
      <c r="AG2747" s="28">
        <f>+SUMIF('Input Sheet'!$S:$S,$AL2747,'Input Sheet'!K:K)</f>
        <v>0</v>
      </c>
      <c r="AH2747" s="28">
        <f>+SUMIF('Input Sheet'!$S:$S,$AL2747,'Input Sheet'!L:L)</f>
        <v>0</v>
      </c>
      <c r="AI2747" s="28">
        <f>+SUMIF('Input Sheet'!$S:$S,$AL2747,'Input Sheet'!M:M)</f>
        <v>0</v>
      </c>
      <c r="AJ2747" s="28">
        <f>+SUMIF('Input Sheet'!$S:$S,$AL2747,'Input Sheet'!N:N)</f>
        <v>0</v>
      </c>
      <c r="AK2747" s="28"/>
      <c r="AL2747" s="27" t="str">
        <f t="shared" si="213"/>
        <v>200-3090R</v>
      </c>
      <c r="AM2747" s="34" t="str">
        <f t="shared" si="214"/>
        <v>New Vehicle</v>
      </c>
      <c r="AN2747" s="34" t="str">
        <f t="shared" si="215"/>
        <v>New VehicleOther Income per NV unit</v>
      </c>
      <c r="AO2747" s="35"/>
      <c r="AP2747" s="35"/>
      <c r="AQ2747" s="35"/>
    </row>
    <row r="2748" spans="1:43" x14ac:dyDescent="0.25">
      <c r="A2748" s="27" t="s">
        <v>103</v>
      </c>
      <c r="B2748" s="27" t="s">
        <v>104</v>
      </c>
      <c r="C2748" s="27" t="s">
        <v>104</v>
      </c>
      <c r="D2748" s="27" t="s">
        <v>853</v>
      </c>
      <c r="E2748" s="27" t="s">
        <v>677</v>
      </c>
      <c r="F2748" s="27" t="s">
        <v>112</v>
      </c>
      <c r="G2748" s="27" t="s">
        <v>113</v>
      </c>
      <c r="H2748" s="34" t="s">
        <v>789</v>
      </c>
      <c r="I2748" s="34" t="s">
        <v>819</v>
      </c>
      <c r="J2748" s="34" t="str">
        <f t="shared" si="211"/>
        <v>New VehicleOther Income per NV unit</v>
      </c>
      <c r="K2748" s="34" t="str">
        <f t="shared" si="212"/>
        <v>100New Vehicle Other Income - Toyota</v>
      </c>
      <c r="L2748" s="28">
        <f>+SUMIF('TB 4-24'!M:M,$AL2748,'TB 4-24'!G:G)</f>
        <v>0</v>
      </c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>
        <f>+SUMIF('Input Sheet'!$S:$S,$AL2748,'Input Sheet'!C:C)</f>
        <v>0</v>
      </c>
      <c r="Z2748" s="28">
        <f>+SUMIF('Input Sheet'!$S:$S,$AL2748,'Input Sheet'!D:D)</f>
        <v>0</v>
      </c>
      <c r="AA2748" s="28">
        <f>+SUMIF('Input Sheet'!$S:$S,$AL2748,'Input Sheet'!E:E)</f>
        <v>0</v>
      </c>
      <c r="AB2748" s="28">
        <f>+SUMIF('Input Sheet'!$S:$S,$AL2748,'Input Sheet'!F:F)</f>
        <v>0</v>
      </c>
      <c r="AC2748" s="28">
        <f>+SUMIF('Input Sheet'!$S:$S,$AL2748,'Input Sheet'!G:G)</f>
        <v>0</v>
      </c>
      <c r="AD2748" s="28">
        <f>+SUMIF('Input Sheet'!$S:$S,$AL2748,'Input Sheet'!H:H)</f>
        <v>0</v>
      </c>
      <c r="AE2748" s="28">
        <f>+SUMIF('Input Sheet'!$S:$S,$AL2748,'Input Sheet'!I:I)</f>
        <v>0</v>
      </c>
      <c r="AF2748" s="28">
        <f>+SUMIF('Input Sheet'!$S:$S,$AL2748,'Input Sheet'!J:J)</f>
        <v>0</v>
      </c>
      <c r="AG2748" s="28">
        <f>+SUMIF('Input Sheet'!$S:$S,$AL2748,'Input Sheet'!K:K)</f>
        <v>0</v>
      </c>
      <c r="AH2748" s="28">
        <f>+SUMIF('Input Sheet'!$S:$S,$AL2748,'Input Sheet'!L:L)</f>
        <v>0</v>
      </c>
      <c r="AI2748" s="28">
        <f>+SUMIF('Input Sheet'!$S:$S,$AL2748,'Input Sheet'!M:M)</f>
        <v>0</v>
      </c>
      <c r="AJ2748" s="28">
        <f>+SUMIF('Input Sheet'!$S:$S,$AL2748,'Input Sheet'!N:N)</f>
        <v>0</v>
      </c>
      <c r="AK2748" s="28"/>
      <c r="AL2748" s="27" t="str">
        <f t="shared" si="213"/>
        <v>100-3090R</v>
      </c>
      <c r="AM2748" s="34" t="str">
        <f t="shared" si="214"/>
        <v>New Vehicle</v>
      </c>
      <c r="AN2748" s="34" t="str">
        <f t="shared" si="215"/>
        <v>New VehicleOther Income per NV unit</v>
      </c>
      <c r="AO2748" s="35"/>
      <c r="AP2748" s="35"/>
      <c r="AQ2748" s="35"/>
    </row>
    <row r="2749" spans="1:43" x14ac:dyDescent="0.25">
      <c r="A2749" s="27" t="s">
        <v>103</v>
      </c>
      <c r="B2749" s="27" t="s">
        <v>104</v>
      </c>
      <c r="C2749" s="27" t="s">
        <v>657</v>
      </c>
      <c r="D2749" s="27" t="s">
        <v>854</v>
      </c>
      <c r="E2749" s="27" t="s">
        <v>660</v>
      </c>
      <c r="F2749" s="27" t="s">
        <v>112</v>
      </c>
      <c r="G2749" s="27" t="s">
        <v>113</v>
      </c>
      <c r="H2749" s="34" t="s">
        <v>789</v>
      </c>
      <c r="I2749" s="34" t="s">
        <v>819</v>
      </c>
      <c r="J2749" s="34" t="str">
        <f t="shared" si="211"/>
        <v>New VehicleOther Income per NV unit</v>
      </c>
      <c r="K2749" s="34" t="str">
        <f t="shared" si="212"/>
        <v>200New Vehicle Other Income - Toyota</v>
      </c>
      <c r="L2749" s="28">
        <f>+SUMIF('TB 4-24'!M:M,$AL2749,'TB 4-24'!G:G)</f>
        <v>0</v>
      </c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>
        <f>+SUMIF('Input Sheet'!$S:$S,$AL2749,'Input Sheet'!C:C)</f>
        <v>0</v>
      </c>
      <c r="Z2749" s="28">
        <f>+SUMIF('Input Sheet'!$S:$S,$AL2749,'Input Sheet'!D:D)</f>
        <v>0</v>
      </c>
      <c r="AA2749" s="28">
        <f>+SUMIF('Input Sheet'!$S:$S,$AL2749,'Input Sheet'!E:E)</f>
        <v>0</v>
      </c>
      <c r="AB2749" s="28">
        <f>+SUMIF('Input Sheet'!$S:$S,$AL2749,'Input Sheet'!F:F)</f>
        <v>0</v>
      </c>
      <c r="AC2749" s="28">
        <f>+SUMIF('Input Sheet'!$S:$S,$AL2749,'Input Sheet'!G:G)</f>
        <v>0</v>
      </c>
      <c r="AD2749" s="28">
        <f>+SUMIF('Input Sheet'!$S:$S,$AL2749,'Input Sheet'!H:H)</f>
        <v>0</v>
      </c>
      <c r="AE2749" s="28">
        <f>+SUMIF('Input Sheet'!$S:$S,$AL2749,'Input Sheet'!I:I)</f>
        <v>0</v>
      </c>
      <c r="AF2749" s="28">
        <f>+SUMIF('Input Sheet'!$S:$S,$AL2749,'Input Sheet'!J:J)</f>
        <v>0</v>
      </c>
      <c r="AG2749" s="28">
        <f>+SUMIF('Input Sheet'!$S:$S,$AL2749,'Input Sheet'!K:K)</f>
        <v>0</v>
      </c>
      <c r="AH2749" s="28">
        <f>+SUMIF('Input Sheet'!$S:$S,$AL2749,'Input Sheet'!L:L)</f>
        <v>0</v>
      </c>
      <c r="AI2749" s="28">
        <f>+SUMIF('Input Sheet'!$S:$S,$AL2749,'Input Sheet'!M:M)</f>
        <v>0</v>
      </c>
      <c r="AJ2749" s="28">
        <f>+SUMIF('Input Sheet'!$S:$S,$AL2749,'Input Sheet'!N:N)</f>
        <v>0</v>
      </c>
      <c r="AK2749" s="28"/>
      <c r="AL2749" s="27" t="str">
        <f t="shared" si="213"/>
        <v>200-3090RD</v>
      </c>
      <c r="AM2749" s="34" t="str">
        <f t="shared" si="214"/>
        <v>New Vehicle</v>
      </c>
      <c r="AN2749" s="34" t="str">
        <f t="shared" si="215"/>
        <v>New VehicleOther Income per NV unit</v>
      </c>
      <c r="AO2749" s="35"/>
      <c r="AP2749" s="35"/>
      <c r="AQ2749" s="35"/>
    </row>
    <row r="2750" spans="1:43" x14ac:dyDescent="0.25">
      <c r="A2750" s="27" t="s">
        <v>103</v>
      </c>
      <c r="B2750" s="27" t="s">
        <v>104</v>
      </c>
      <c r="C2750" s="27" t="s">
        <v>663</v>
      </c>
      <c r="D2750" s="27" t="s">
        <v>854</v>
      </c>
      <c r="E2750" s="27" t="s">
        <v>664</v>
      </c>
      <c r="F2750" s="27" t="s">
        <v>112</v>
      </c>
      <c r="G2750" s="27" t="s">
        <v>113</v>
      </c>
      <c r="H2750" s="34" t="s">
        <v>789</v>
      </c>
      <c r="I2750" s="34" t="s">
        <v>819</v>
      </c>
      <c r="J2750" s="34" t="str">
        <f t="shared" si="211"/>
        <v>New VehicleOther Income per NV unit</v>
      </c>
      <c r="K2750" s="34" t="str">
        <f t="shared" si="212"/>
        <v>400New Vehicle Other Income - Toyota</v>
      </c>
      <c r="L2750" s="28">
        <f>+SUMIF('TB 4-24'!M:M,$AL2750,'TB 4-24'!G:G)</f>
        <v>0</v>
      </c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>
        <f>+SUMIF('Input Sheet'!$S:$S,$AL2750,'Input Sheet'!C:C)</f>
        <v>0</v>
      </c>
      <c r="Z2750" s="28">
        <f>+SUMIF('Input Sheet'!$S:$S,$AL2750,'Input Sheet'!D:D)</f>
        <v>0</v>
      </c>
      <c r="AA2750" s="28">
        <f>+SUMIF('Input Sheet'!$S:$S,$AL2750,'Input Sheet'!E:E)</f>
        <v>0</v>
      </c>
      <c r="AB2750" s="28">
        <f>+SUMIF('Input Sheet'!$S:$S,$AL2750,'Input Sheet'!F:F)</f>
        <v>0</v>
      </c>
      <c r="AC2750" s="28">
        <f>+SUMIF('Input Sheet'!$S:$S,$AL2750,'Input Sheet'!G:G)</f>
        <v>0</v>
      </c>
      <c r="AD2750" s="28">
        <f>+SUMIF('Input Sheet'!$S:$S,$AL2750,'Input Sheet'!H:H)</f>
        <v>0</v>
      </c>
      <c r="AE2750" s="28">
        <f>+SUMIF('Input Sheet'!$S:$S,$AL2750,'Input Sheet'!I:I)</f>
        <v>0</v>
      </c>
      <c r="AF2750" s="28">
        <f>+SUMIF('Input Sheet'!$S:$S,$AL2750,'Input Sheet'!J:J)</f>
        <v>0</v>
      </c>
      <c r="AG2750" s="28">
        <f>+SUMIF('Input Sheet'!$S:$S,$AL2750,'Input Sheet'!K:K)</f>
        <v>0</v>
      </c>
      <c r="AH2750" s="28">
        <f>+SUMIF('Input Sheet'!$S:$S,$AL2750,'Input Sheet'!L:L)</f>
        <v>0</v>
      </c>
      <c r="AI2750" s="28">
        <f>+SUMIF('Input Sheet'!$S:$S,$AL2750,'Input Sheet'!M:M)</f>
        <v>0</v>
      </c>
      <c r="AJ2750" s="28">
        <f>+SUMIF('Input Sheet'!$S:$S,$AL2750,'Input Sheet'!N:N)</f>
        <v>0</v>
      </c>
      <c r="AK2750" s="28"/>
      <c r="AL2750" s="27" t="str">
        <f t="shared" si="213"/>
        <v>400-3090RD</v>
      </c>
      <c r="AM2750" s="34" t="str">
        <f t="shared" si="214"/>
        <v>New Vehicle</v>
      </c>
      <c r="AN2750" s="34" t="str">
        <f t="shared" si="215"/>
        <v>New VehicleOther Income per NV unit</v>
      </c>
      <c r="AO2750" s="35"/>
      <c r="AP2750" s="35"/>
      <c r="AQ2750" s="35"/>
    </row>
    <row r="2751" spans="1:43" x14ac:dyDescent="0.25">
      <c r="A2751" s="27" t="s">
        <v>103</v>
      </c>
      <c r="B2751" s="27" t="s">
        <v>104</v>
      </c>
      <c r="C2751" s="27" t="s">
        <v>671</v>
      </c>
      <c r="D2751" s="27" t="s">
        <v>854</v>
      </c>
      <c r="E2751" s="27" t="s">
        <v>672</v>
      </c>
      <c r="F2751" s="27" t="s">
        <v>112</v>
      </c>
      <c r="G2751" s="27" t="s">
        <v>113</v>
      </c>
      <c r="H2751" s="34" t="s">
        <v>789</v>
      </c>
      <c r="I2751" s="34" t="s">
        <v>819</v>
      </c>
      <c r="J2751" s="34" t="str">
        <f t="shared" si="211"/>
        <v>New VehicleOther Income per NV unit</v>
      </c>
      <c r="K2751" s="34" t="str">
        <f t="shared" si="212"/>
        <v>300New Vehicle Other Income - Toyota</v>
      </c>
      <c r="L2751" s="28">
        <f>+SUMIF('TB 4-24'!M:M,$AL2751,'TB 4-24'!G:G)</f>
        <v>0</v>
      </c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>
        <f>+SUMIF('Input Sheet'!$S:$S,$AL2751,'Input Sheet'!C:C)</f>
        <v>0</v>
      </c>
      <c r="Z2751" s="28">
        <f>+SUMIF('Input Sheet'!$S:$S,$AL2751,'Input Sheet'!D:D)</f>
        <v>0</v>
      </c>
      <c r="AA2751" s="28">
        <f>+SUMIF('Input Sheet'!$S:$S,$AL2751,'Input Sheet'!E:E)</f>
        <v>0</v>
      </c>
      <c r="AB2751" s="28">
        <f>+SUMIF('Input Sheet'!$S:$S,$AL2751,'Input Sheet'!F:F)</f>
        <v>0</v>
      </c>
      <c r="AC2751" s="28">
        <f>+SUMIF('Input Sheet'!$S:$S,$AL2751,'Input Sheet'!G:G)</f>
        <v>0</v>
      </c>
      <c r="AD2751" s="28">
        <f>+SUMIF('Input Sheet'!$S:$S,$AL2751,'Input Sheet'!H:H)</f>
        <v>0</v>
      </c>
      <c r="AE2751" s="28">
        <f>+SUMIF('Input Sheet'!$S:$S,$AL2751,'Input Sheet'!I:I)</f>
        <v>0</v>
      </c>
      <c r="AF2751" s="28">
        <f>+SUMIF('Input Sheet'!$S:$S,$AL2751,'Input Sheet'!J:J)</f>
        <v>0</v>
      </c>
      <c r="AG2751" s="28">
        <f>+SUMIF('Input Sheet'!$S:$S,$AL2751,'Input Sheet'!K:K)</f>
        <v>0</v>
      </c>
      <c r="AH2751" s="28">
        <f>+SUMIF('Input Sheet'!$S:$S,$AL2751,'Input Sheet'!L:L)</f>
        <v>0</v>
      </c>
      <c r="AI2751" s="28">
        <f>+SUMIF('Input Sheet'!$S:$S,$AL2751,'Input Sheet'!M:M)</f>
        <v>0</v>
      </c>
      <c r="AJ2751" s="28">
        <f>+SUMIF('Input Sheet'!$S:$S,$AL2751,'Input Sheet'!N:N)</f>
        <v>0</v>
      </c>
      <c r="AK2751" s="28"/>
      <c r="AL2751" s="27" t="str">
        <f t="shared" si="213"/>
        <v>300-3090RD</v>
      </c>
      <c r="AM2751" s="34" t="str">
        <f t="shared" si="214"/>
        <v>New Vehicle</v>
      </c>
      <c r="AN2751" s="34" t="str">
        <f t="shared" si="215"/>
        <v>New VehicleOther Income per NV unit</v>
      </c>
      <c r="AO2751" s="35"/>
      <c r="AP2751" s="35"/>
      <c r="AQ2751" s="35"/>
    </row>
    <row r="2752" spans="1:43" x14ac:dyDescent="0.25">
      <c r="A2752" s="27" t="s">
        <v>103</v>
      </c>
      <c r="B2752" s="27" t="s">
        <v>104</v>
      </c>
      <c r="C2752" s="27" t="s">
        <v>104</v>
      </c>
      <c r="D2752" s="27" t="s">
        <v>854</v>
      </c>
      <c r="E2752" s="27" t="s">
        <v>677</v>
      </c>
      <c r="F2752" s="27" t="s">
        <v>112</v>
      </c>
      <c r="G2752" s="27" t="s">
        <v>113</v>
      </c>
      <c r="H2752" s="34" t="s">
        <v>789</v>
      </c>
      <c r="I2752" s="34" t="s">
        <v>819</v>
      </c>
      <c r="J2752" s="34" t="str">
        <f t="shared" si="211"/>
        <v>New VehicleOther Income per NV unit</v>
      </c>
      <c r="K2752" s="34" t="str">
        <f t="shared" si="212"/>
        <v>100New Vehicle Other Income - Toyota</v>
      </c>
      <c r="L2752" s="28">
        <f>+SUMIF('TB 4-24'!M:M,$AL2752,'TB 4-24'!G:G)</f>
        <v>0</v>
      </c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>
        <f>+SUMIF('Input Sheet'!$S:$S,$AL2752,'Input Sheet'!C:C)</f>
        <v>0</v>
      </c>
      <c r="Z2752" s="28">
        <f>+SUMIF('Input Sheet'!$S:$S,$AL2752,'Input Sheet'!D:D)</f>
        <v>0</v>
      </c>
      <c r="AA2752" s="28">
        <f>+SUMIF('Input Sheet'!$S:$S,$AL2752,'Input Sheet'!E:E)</f>
        <v>0</v>
      </c>
      <c r="AB2752" s="28">
        <f>+SUMIF('Input Sheet'!$S:$S,$AL2752,'Input Sheet'!F:F)</f>
        <v>0</v>
      </c>
      <c r="AC2752" s="28">
        <f>+SUMIF('Input Sheet'!$S:$S,$AL2752,'Input Sheet'!G:G)</f>
        <v>0</v>
      </c>
      <c r="AD2752" s="28">
        <f>+SUMIF('Input Sheet'!$S:$S,$AL2752,'Input Sheet'!H:H)</f>
        <v>0</v>
      </c>
      <c r="AE2752" s="28">
        <f>+SUMIF('Input Sheet'!$S:$S,$AL2752,'Input Sheet'!I:I)</f>
        <v>0</v>
      </c>
      <c r="AF2752" s="28">
        <f>+SUMIF('Input Sheet'!$S:$S,$AL2752,'Input Sheet'!J:J)</f>
        <v>0</v>
      </c>
      <c r="AG2752" s="28">
        <f>+SUMIF('Input Sheet'!$S:$S,$AL2752,'Input Sheet'!K:K)</f>
        <v>0</v>
      </c>
      <c r="AH2752" s="28">
        <f>+SUMIF('Input Sheet'!$S:$S,$AL2752,'Input Sheet'!L:L)</f>
        <v>0</v>
      </c>
      <c r="AI2752" s="28">
        <f>+SUMIF('Input Sheet'!$S:$S,$AL2752,'Input Sheet'!M:M)</f>
        <v>0</v>
      </c>
      <c r="AJ2752" s="28">
        <f>+SUMIF('Input Sheet'!$S:$S,$AL2752,'Input Sheet'!N:N)</f>
        <v>0</v>
      </c>
      <c r="AK2752" s="28"/>
      <c r="AL2752" s="27" t="str">
        <f t="shared" si="213"/>
        <v>100-3090RD</v>
      </c>
      <c r="AM2752" s="34" t="str">
        <f t="shared" si="214"/>
        <v>New Vehicle</v>
      </c>
      <c r="AN2752" s="34" t="str">
        <f t="shared" si="215"/>
        <v>New VehicleOther Income per NV unit</v>
      </c>
      <c r="AO2752" s="35"/>
      <c r="AP2752" s="35"/>
      <c r="AQ2752" s="35"/>
    </row>
    <row r="2753" spans="1:43" x14ac:dyDescent="0.25">
      <c r="A2753" s="27" t="s">
        <v>103</v>
      </c>
      <c r="B2753" s="27" t="s">
        <v>104</v>
      </c>
      <c r="C2753" s="27" t="s">
        <v>663</v>
      </c>
      <c r="D2753" s="27" t="s">
        <v>855</v>
      </c>
      <c r="E2753" s="27" t="s">
        <v>664</v>
      </c>
      <c r="F2753" s="27" t="s">
        <v>112</v>
      </c>
      <c r="G2753" s="27" t="s">
        <v>113</v>
      </c>
      <c r="H2753" s="34" t="s">
        <v>789</v>
      </c>
      <c r="I2753" s="34" t="s">
        <v>819</v>
      </c>
      <c r="J2753" s="34" t="str">
        <f t="shared" si="211"/>
        <v>New VehicleOther Income per NV unit</v>
      </c>
      <c r="K2753" s="34" t="str">
        <f t="shared" si="212"/>
        <v>400New Vehicle Other Income - Toyota</v>
      </c>
      <c r="L2753" s="28">
        <f>+SUMIF('TB 4-24'!M:M,$AL2753,'TB 4-24'!G:G)</f>
        <v>0</v>
      </c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>
        <f>+SUMIF('Input Sheet'!$S:$S,$AL2753,'Input Sheet'!C:C)</f>
        <v>0</v>
      </c>
      <c r="Z2753" s="28">
        <f>+SUMIF('Input Sheet'!$S:$S,$AL2753,'Input Sheet'!D:D)</f>
        <v>0</v>
      </c>
      <c r="AA2753" s="28">
        <f>+SUMIF('Input Sheet'!$S:$S,$AL2753,'Input Sheet'!E:E)</f>
        <v>0</v>
      </c>
      <c r="AB2753" s="28">
        <f>+SUMIF('Input Sheet'!$S:$S,$AL2753,'Input Sheet'!F:F)</f>
        <v>0</v>
      </c>
      <c r="AC2753" s="28">
        <f>+SUMIF('Input Sheet'!$S:$S,$AL2753,'Input Sheet'!G:G)</f>
        <v>0</v>
      </c>
      <c r="AD2753" s="28">
        <f>+SUMIF('Input Sheet'!$S:$S,$AL2753,'Input Sheet'!H:H)</f>
        <v>0</v>
      </c>
      <c r="AE2753" s="28">
        <f>+SUMIF('Input Sheet'!$S:$S,$AL2753,'Input Sheet'!I:I)</f>
        <v>0</v>
      </c>
      <c r="AF2753" s="28">
        <f>+SUMIF('Input Sheet'!$S:$S,$AL2753,'Input Sheet'!J:J)</f>
        <v>0</v>
      </c>
      <c r="AG2753" s="28">
        <f>+SUMIF('Input Sheet'!$S:$S,$AL2753,'Input Sheet'!K:K)</f>
        <v>0</v>
      </c>
      <c r="AH2753" s="28">
        <f>+SUMIF('Input Sheet'!$S:$S,$AL2753,'Input Sheet'!L:L)</f>
        <v>0</v>
      </c>
      <c r="AI2753" s="28">
        <f>+SUMIF('Input Sheet'!$S:$S,$AL2753,'Input Sheet'!M:M)</f>
        <v>0</v>
      </c>
      <c r="AJ2753" s="28">
        <f>+SUMIF('Input Sheet'!$S:$S,$AL2753,'Input Sheet'!N:N)</f>
        <v>0</v>
      </c>
      <c r="AK2753" s="28"/>
      <c r="AL2753" s="27" t="str">
        <f t="shared" si="213"/>
        <v>400-3095R</v>
      </c>
      <c r="AM2753" s="34" t="str">
        <f t="shared" si="214"/>
        <v>New Vehicle</v>
      </c>
      <c r="AN2753" s="34" t="str">
        <f t="shared" si="215"/>
        <v>New VehicleOther Income per NV unit</v>
      </c>
      <c r="AO2753" s="35"/>
      <c r="AP2753" s="35"/>
      <c r="AQ2753" s="35"/>
    </row>
    <row r="2754" spans="1:43" x14ac:dyDescent="0.25">
      <c r="A2754" s="27" t="s">
        <v>103</v>
      </c>
      <c r="B2754" s="27" t="s">
        <v>104</v>
      </c>
      <c r="C2754" s="27" t="s">
        <v>671</v>
      </c>
      <c r="D2754" s="27" t="s">
        <v>855</v>
      </c>
      <c r="E2754" s="27" t="s">
        <v>672</v>
      </c>
      <c r="F2754" s="27" t="s">
        <v>112</v>
      </c>
      <c r="G2754" s="27" t="s">
        <v>113</v>
      </c>
      <c r="H2754" s="34" t="s">
        <v>789</v>
      </c>
      <c r="I2754" s="34" t="s">
        <v>819</v>
      </c>
      <c r="J2754" s="34" t="str">
        <f t="shared" si="211"/>
        <v>New VehicleOther Income per NV unit</v>
      </c>
      <c r="K2754" s="34" t="str">
        <f t="shared" si="212"/>
        <v>300New Vehicle Other Income - Toyota</v>
      </c>
      <c r="L2754" s="28">
        <f>+SUMIF('TB 4-24'!M:M,$AL2754,'TB 4-24'!G:G)</f>
        <v>0</v>
      </c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>
        <f>+SUMIF('Input Sheet'!$S:$S,$AL2754,'Input Sheet'!C:C)</f>
        <v>0</v>
      </c>
      <c r="Z2754" s="28">
        <f>+SUMIF('Input Sheet'!$S:$S,$AL2754,'Input Sheet'!D:D)</f>
        <v>0</v>
      </c>
      <c r="AA2754" s="28">
        <f>+SUMIF('Input Sheet'!$S:$S,$AL2754,'Input Sheet'!E:E)</f>
        <v>0</v>
      </c>
      <c r="AB2754" s="28">
        <f>+SUMIF('Input Sheet'!$S:$S,$AL2754,'Input Sheet'!F:F)</f>
        <v>0</v>
      </c>
      <c r="AC2754" s="28">
        <f>+SUMIF('Input Sheet'!$S:$S,$AL2754,'Input Sheet'!G:G)</f>
        <v>0</v>
      </c>
      <c r="AD2754" s="28">
        <f>+SUMIF('Input Sheet'!$S:$S,$AL2754,'Input Sheet'!H:H)</f>
        <v>0</v>
      </c>
      <c r="AE2754" s="28">
        <f>+SUMIF('Input Sheet'!$S:$S,$AL2754,'Input Sheet'!I:I)</f>
        <v>0</v>
      </c>
      <c r="AF2754" s="28">
        <f>+SUMIF('Input Sheet'!$S:$S,$AL2754,'Input Sheet'!J:J)</f>
        <v>0</v>
      </c>
      <c r="AG2754" s="28">
        <f>+SUMIF('Input Sheet'!$S:$S,$AL2754,'Input Sheet'!K:K)</f>
        <v>0</v>
      </c>
      <c r="AH2754" s="28">
        <f>+SUMIF('Input Sheet'!$S:$S,$AL2754,'Input Sheet'!L:L)</f>
        <v>0</v>
      </c>
      <c r="AI2754" s="28">
        <f>+SUMIF('Input Sheet'!$S:$S,$AL2754,'Input Sheet'!M:M)</f>
        <v>0</v>
      </c>
      <c r="AJ2754" s="28">
        <f>+SUMIF('Input Sheet'!$S:$S,$AL2754,'Input Sheet'!N:N)</f>
        <v>0</v>
      </c>
      <c r="AK2754" s="28"/>
      <c r="AL2754" s="27" t="str">
        <f t="shared" si="213"/>
        <v>300-3095R</v>
      </c>
      <c r="AM2754" s="34" t="str">
        <f t="shared" si="214"/>
        <v>New Vehicle</v>
      </c>
      <c r="AN2754" s="34" t="str">
        <f t="shared" si="215"/>
        <v>New VehicleOther Income per NV unit</v>
      </c>
      <c r="AO2754" s="35"/>
      <c r="AP2754" s="35"/>
      <c r="AQ2754" s="35"/>
    </row>
    <row r="2755" spans="1:43" x14ac:dyDescent="0.25">
      <c r="A2755" s="27" t="s">
        <v>103</v>
      </c>
      <c r="B2755" s="27" t="s">
        <v>104</v>
      </c>
      <c r="C2755" s="27" t="s">
        <v>104</v>
      </c>
      <c r="D2755" s="27" t="s">
        <v>855</v>
      </c>
      <c r="E2755" s="27" t="s">
        <v>677</v>
      </c>
      <c r="F2755" s="27" t="s">
        <v>112</v>
      </c>
      <c r="G2755" s="27" t="s">
        <v>113</v>
      </c>
      <c r="H2755" s="34" t="s">
        <v>789</v>
      </c>
      <c r="I2755" s="34" t="s">
        <v>819</v>
      </c>
      <c r="J2755" s="34" t="str">
        <f t="shared" ref="J2755:J2818" si="216">+H2755&amp;I2755</f>
        <v>New VehicleOther Income per NV unit</v>
      </c>
      <c r="K2755" s="34" t="str">
        <f t="shared" ref="K2755:K2818" si="217">+E2755&amp;G2755</f>
        <v>100New Vehicle Other Income - Toyota</v>
      </c>
      <c r="L2755" s="28">
        <f>+SUMIF('TB 4-24'!M:M,$AL2755,'TB 4-24'!G:G)</f>
        <v>0</v>
      </c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>
        <f>+SUMIF('Input Sheet'!$S:$S,$AL2755,'Input Sheet'!C:C)</f>
        <v>0</v>
      </c>
      <c r="Z2755" s="28">
        <f>+SUMIF('Input Sheet'!$S:$S,$AL2755,'Input Sheet'!D:D)</f>
        <v>0</v>
      </c>
      <c r="AA2755" s="28">
        <f>+SUMIF('Input Sheet'!$S:$S,$AL2755,'Input Sheet'!E:E)</f>
        <v>0</v>
      </c>
      <c r="AB2755" s="28">
        <f>+SUMIF('Input Sheet'!$S:$S,$AL2755,'Input Sheet'!F:F)</f>
        <v>0</v>
      </c>
      <c r="AC2755" s="28">
        <f>+SUMIF('Input Sheet'!$S:$S,$AL2755,'Input Sheet'!G:G)</f>
        <v>0</v>
      </c>
      <c r="AD2755" s="28">
        <f>+SUMIF('Input Sheet'!$S:$S,$AL2755,'Input Sheet'!H:H)</f>
        <v>0</v>
      </c>
      <c r="AE2755" s="28">
        <f>+SUMIF('Input Sheet'!$S:$S,$AL2755,'Input Sheet'!I:I)</f>
        <v>0</v>
      </c>
      <c r="AF2755" s="28">
        <f>+SUMIF('Input Sheet'!$S:$S,$AL2755,'Input Sheet'!J:J)</f>
        <v>0</v>
      </c>
      <c r="AG2755" s="28">
        <f>+SUMIF('Input Sheet'!$S:$S,$AL2755,'Input Sheet'!K:K)</f>
        <v>0</v>
      </c>
      <c r="AH2755" s="28">
        <f>+SUMIF('Input Sheet'!$S:$S,$AL2755,'Input Sheet'!L:L)</f>
        <v>0</v>
      </c>
      <c r="AI2755" s="28">
        <f>+SUMIF('Input Sheet'!$S:$S,$AL2755,'Input Sheet'!M:M)</f>
        <v>0</v>
      </c>
      <c r="AJ2755" s="28">
        <f>+SUMIF('Input Sheet'!$S:$S,$AL2755,'Input Sheet'!N:N)</f>
        <v>0</v>
      </c>
      <c r="AK2755" s="28"/>
      <c r="AL2755" s="27" t="str">
        <f t="shared" ref="AL2755:AL2818" si="218">+E2755&amp;"-"&amp;D2755</f>
        <v>100-3095R</v>
      </c>
      <c r="AM2755" s="34" t="str">
        <f t="shared" si="214"/>
        <v>New Vehicle</v>
      </c>
      <c r="AN2755" s="34" t="str">
        <f t="shared" si="215"/>
        <v>New VehicleOther Income per NV unit</v>
      </c>
      <c r="AO2755" s="35"/>
      <c r="AP2755" s="35"/>
      <c r="AQ2755" s="35"/>
    </row>
    <row r="2756" spans="1:43" x14ac:dyDescent="0.25">
      <c r="A2756" s="27" t="s">
        <v>103</v>
      </c>
      <c r="B2756" s="27" t="s">
        <v>104</v>
      </c>
      <c r="C2756" s="27" t="s">
        <v>657</v>
      </c>
      <c r="D2756" s="27" t="s">
        <v>855</v>
      </c>
      <c r="E2756" s="27" t="s">
        <v>660</v>
      </c>
      <c r="F2756" s="27" t="s">
        <v>112</v>
      </c>
      <c r="G2756" s="27" t="s">
        <v>113</v>
      </c>
      <c r="H2756" s="34" t="s">
        <v>789</v>
      </c>
      <c r="I2756" s="34" t="s">
        <v>819</v>
      </c>
      <c r="J2756" s="34" t="str">
        <f t="shared" si="216"/>
        <v>New VehicleOther Income per NV unit</v>
      </c>
      <c r="K2756" s="34" t="str">
        <f t="shared" si="217"/>
        <v>200New Vehicle Other Income - Toyota</v>
      </c>
      <c r="L2756" s="28">
        <f>+SUMIF('TB 4-24'!M:M,$AL2756,'TB 4-24'!G:G)</f>
        <v>0</v>
      </c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>
        <f>+SUMIF('Input Sheet'!$S:$S,$AL2756,'Input Sheet'!C:C)</f>
        <v>0</v>
      </c>
      <c r="Z2756" s="28">
        <f>+SUMIF('Input Sheet'!$S:$S,$AL2756,'Input Sheet'!D:D)</f>
        <v>0</v>
      </c>
      <c r="AA2756" s="28">
        <f>+SUMIF('Input Sheet'!$S:$S,$AL2756,'Input Sheet'!E:E)</f>
        <v>0</v>
      </c>
      <c r="AB2756" s="28">
        <f>+SUMIF('Input Sheet'!$S:$S,$AL2756,'Input Sheet'!F:F)</f>
        <v>0</v>
      </c>
      <c r="AC2756" s="28">
        <f>+SUMIF('Input Sheet'!$S:$S,$AL2756,'Input Sheet'!G:G)</f>
        <v>0</v>
      </c>
      <c r="AD2756" s="28">
        <f>+SUMIF('Input Sheet'!$S:$S,$AL2756,'Input Sheet'!H:H)</f>
        <v>0</v>
      </c>
      <c r="AE2756" s="28">
        <f>+SUMIF('Input Sheet'!$S:$S,$AL2756,'Input Sheet'!I:I)</f>
        <v>0</v>
      </c>
      <c r="AF2756" s="28">
        <f>+SUMIF('Input Sheet'!$S:$S,$AL2756,'Input Sheet'!J:J)</f>
        <v>0</v>
      </c>
      <c r="AG2756" s="28">
        <f>+SUMIF('Input Sheet'!$S:$S,$AL2756,'Input Sheet'!K:K)</f>
        <v>0</v>
      </c>
      <c r="AH2756" s="28">
        <f>+SUMIF('Input Sheet'!$S:$S,$AL2756,'Input Sheet'!L:L)</f>
        <v>0</v>
      </c>
      <c r="AI2756" s="28">
        <f>+SUMIF('Input Sheet'!$S:$S,$AL2756,'Input Sheet'!M:M)</f>
        <v>0</v>
      </c>
      <c r="AJ2756" s="28">
        <f>+SUMIF('Input Sheet'!$S:$S,$AL2756,'Input Sheet'!N:N)</f>
        <v>0</v>
      </c>
      <c r="AK2756" s="28"/>
      <c r="AL2756" s="27" t="str">
        <f t="shared" si="218"/>
        <v>200-3095R</v>
      </c>
      <c r="AM2756" s="34" t="str">
        <f t="shared" ref="AM2756:AM2819" si="219">H2756</f>
        <v>New Vehicle</v>
      </c>
      <c r="AN2756" s="34" t="str">
        <f t="shared" ref="AN2756:AN2819" si="220">J2756</f>
        <v>New VehicleOther Income per NV unit</v>
      </c>
      <c r="AO2756" s="35"/>
      <c r="AP2756" s="35"/>
      <c r="AQ2756" s="35"/>
    </row>
    <row r="2757" spans="1:43" x14ac:dyDescent="0.25">
      <c r="A2757" s="27" t="s">
        <v>103</v>
      </c>
      <c r="B2757" s="27" t="s">
        <v>104</v>
      </c>
      <c r="C2757" s="27" t="s">
        <v>657</v>
      </c>
      <c r="D2757" s="27" t="s">
        <v>856</v>
      </c>
      <c r="E2757" s="27" t="s">
        <v>660</v>
      </c>
      <c r="F2757" s="27" t="s">
        <v>112</v>
      </c>
      <c r="G2757" s="27" t="s">
        <v>113</v>
      </c>
      <c r="H2757" s="34" t="s">
        <v>789</v>
      </c>
      <c r="I2757" s="34" t="s">
        <v>819</v>
      </c>
      <c r="J2757" s="34" t="str">
        <f t="shared" si="216"/>
        <v>New VehicleOther Income per NV unit</v>
      </c>
      <c r="K2757" s="34" t="str">
        <f t="shared" si="217"/>
        <v>200New Vehicle Other Income - Toyota</v>
      </c>
      <c r="L2757" s="28">
        <f>+SUMIF('TB 4-24'!M:M,$AL2757,'TB 4-24'!G:G)</f>
        <v>0</v>
      </c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>
        <f>+SUMIF('Input Sheet'!$S:$S,$AL2757,'Input Sheet'!C:C)</f>
        <v>0</v>
      </c>
      <c r="Z2757" s="28">
        <f>+SUMIF('Input Sheet'!$S:$S,$AL2757,'Input Sheet'!D:D)</f>
        <v>0</v>
      </c>
      <c r="AA2757" s="28">
        <f>+SUMIF('Input Sheet'!$S:$S,$AL2757,'Input Sheet'!E:E)</f>
        <v>0</v>
      </c>
      <c r="AB2757" s="28">
        <f>+SUMIF('Input Sheet'!$S:$S,$AL2757,'Input Sheet'!F:F)</f>
        <v>0</v>
      </c>
      <c r="AC2757" s="28">
        <f>+SUMIF('Input Sheet'!$S:$S,$AL2757,'Input Sheet'!G:G)</f>
        <v>0</v>
      </c>
      <c r="AD2757" s="28">
        <f>+SUMIF('Input Sheet'!$S:$S,$AL2757,'Input Sheet'!H:H)</f>
        <v>0</v>
      </c>
      <c r="AE2757" s="28">
        <f>+SUMIF('Input Sheet'!$S:$S,$AL2757,'Input Sheet'!I:I)</f>
        <v>0</v>
      </c>
      <c r="AF2757" s="28">
        <f>+SUMIF('Input Sheet'!$S:$S,$AL2757,'Input Sheet'!J:J)</f>
        <v>0</v>
      </c>
      <c r="AG2757" s="28">
        <f>+SUMIF('Input Sheet'!$S:$S,$AL2757,'Input Sheet'!K:K)</f>
        <v>0</v>
      </c>
      <c r="AH2757" s="28">
        <f>+SUMIF('Input Sheet'!$S:$S,$AL2757,'Input Sheet'!L:L)</f>
        <v>0</v>
      </c>
      <c r="AI2757" s="28">
        <f>+SUMIF('Input Sheet'!$S:$S,$AL2757,'Input Sheet'!M:M)</f>
        <v>0</v>
      </c>
      <c r="AJ2757" s="28">
        <f>+SUMIF('Input Sheet'!$S:$S,$AL2757,'Input Sheet'!N:N)</f>
        <v>0</v>
      </c>
      <c r="AK2757" s="28"/>
      <c r="AL2757" s="27" t="str">
        <f t="shared" si="218"/>
        <v>200-3095RD</v>
      </c>
      <c r="AM2757" s="34" t="str">
        <f t="shared" si="219"/>
        <v>New Vehicle</v>
      </c>
      <c r="AN2757" s="34" t="str">
        <f t="shared" si="220"/>
        <v>New VehicleOther Income per NV unit</v>
      </c>
      <c r="AO2757" s="35"/>
      <c r="AP2757" s="35"/>
      <c r="AQ2757" s="35"/>
    </row>
    <row r="2758" spans="1:43" x14ac:dyDescent="0.25">
      <c r="A2758" s="27" t="s">
        <v>103</v>
      </c>
      <c r="B2758" s="27" t="s">
        <v>104</v>
      </c>
      <c r="C2758" s="27" t="s">
        <v>663</v>
      </c>
      <c r="D2758" s="27" t="s">
        <v>856</v>
      </c>
      <c r="E2758" s="27" t="s">
        <v>664</v>
      </c>
      <c r="F2758" s="27" t="s">
        <v>112</v>
      </c>
      <c r="G2758" s="27" t="s">
        <v>113</v>
      </c>
      <c r="H2758" s="34" t="s">
        <v>789</v>
      </c>
      <c r="I2758" s="34" t="s">
        <v>819</v>
      </c>
      <c r="J2758" s="34" t="str">
        <f t="shared" si="216"/>
        <v>New VehicleOther Income per NV unit</v>
      </c>
      <c r="K2758" s="34" t="str">
        <f t="shared" si="217"/>
        <v>400New Vehicle Other Income - Toyota</v>
      </c>
      <c r="L2758" s="28">
        <f>+SUMIF('TB 4-24'!M:M,$AL2758,'TB 4-24'!G:G)</f>
        <v>0</v>
      </c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>
        <f>+SUMIF('Input Sheet'!$S:$S,$AL2758,'Input Sheet'!C:C)</f>
        <v>0</v>
      </c>
      <c r="Z2758" s="28">
        <f>+SUMIF('Input Sheet'!$S:$S,$AL2758,'Input Sheet'!D:D)</f>
        <v>0</v>
      </c>
      <c r="AA2758" s="28">
        <f>+SUMIF('Input Sheet'!$S:$S,$AL2758,'Input Sheet'!E:E)</f>
        <v>0</v>
      </c>
      <c r="AB2758" s="28">
        <f>+SUMIF('Input Sheet'!$S:$S,$AL2758,'Input Sheet'!F:F)</f>
        <v>0</v>
      </c>
      <c r="AC2758" s="28">
        <f>+SUMIF('Input Sheet'!$S:$S,$AL2758,'Input Sheet'!G:G)</f>
        <v>0</v>
      </c>
      <c r="AD2758" s="28">
        <f>+SUMIF('Input Sheet'!$S:$S,$AL2758,'Input Sheet'!H:H)</f>
        <v>0</v>
      </c>
      <c r="AE2758" s="28">
        <f>+SUMIF('Input Sheet'!$S:$S,$AL2758,'Input Sheet'!I:I)</f>
        <v>0</v>
      </c>
      <c r="AF2758" s="28">
        <f>+SUMIF('Input Sheet'!$S:$S,$AL2758,'Input Sheet'!J:J)</f>
        <v>0</v>
      </c>
      <c r="AG2758" s="28">
        <f>+SUMIF('Input Sheet'!$S:$S,$AL2758,'Input Sheet'!K:K)</f>
        <v>0</v>
      </c>
      <c r="AH2758" s="28">
        <f>+SUMIF('Input Sheet'!$S:$S,$AL2758,'Input Sheet'!L:L)</f>
        <v>0</v>
      </c>
      <c r="AI2758" s="28">
        <f>+SUMIF('Input Sheet'!$S:$S,$AL2758,'Input Sheet'!M:M)</f>
        <v>0</v>
      </c>
      <c r="AJ2758" s="28">
        <f>+SUMIF('Input Sheet'!$S:$S,$AL2758,'Input Sheet'!N:N)</f>
        <v>0</v>
      </c>
      <c r="AK2758" s="28"/>
      <c r="AL2758" s="27" t="str">
        <f t="shared" si="218"/>
        <v>400-3095RD</v>
      </c>
      <c r="AM2758" s="34" t="str">
        <f t="shared" si="219"/>
        <v>New Vehicle</v>
      </c>
      <c r="AN2758" s="34" t="str">
        <f t="shared" si="220"/>
        <v>New VehicleOther Income per NV unit</v>
      </c>
      <c r="AO2758" s="35"/>
      <c r="AP2758" s="35"/>
      <c r="AQ2758" s="35"/>
    </row>
    <row r="2759" spans="1:43" x14ac:dyDescent="0.25">
      <c r="A2759" s="27" t="s">
        <v>103</v>
      </c>
      <c r="B2759" s="27" t="s">
        <v>104</v>
      </c>
      <c r="C2759" s="27" t="s">
        <v>671</v>
      </c>
      <c r="D2759" s="27" t="s">
        <v>856</v>
      </c>
      <c r="E2759" s="27" t="s">
        <v>672</v>
      </c>
      <c r="F2759" s="27" t="s">
        <v>112</v>
      </c>
      <c r="G2759" s="27" t="s">
        <v>113</v>
      </c>
      <c r="H2759" s="34" t="s">
        <v>789</v>
      </c>
      <c r="I2759" s="34" t="s">
        <v>819</v>
      </c>
      <c r="J2759" s="34" t="str">
        <f t="shared" si="216"/>
        <v>New VehicleOther Income per NV unit</v>
      </c>
      <c r="K2759" s="34" t="str">
        <f t="shared" si="217"/>
        <v>300New Vehicle Other Income - Toyota</v>
      </c>
      <c r="L2759" s="28">
        <f>+SUMIF('TB 4-24'!M:M,$AL2759,'TB 4-24'!G:G)</f>
        <v>0</v>
      </c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>
        <f>+SUMIF('Input Sheet'!$S:$S,$AL2759,'Input Sheet'!C:C)</f>
        <v>0</v>
      </c>
      <c r="Z2759" s="28">
        <f>+SUMIF('Input Sheet'!$S:$S,$AL2759,'Input Sheet'!D:D)</f>
        <v>0</v>
      </c>
      <c r="AA2759" s="28">
        <f>+SUMIF('Input Sheet'!$S:$S,$AL2759,'Input Sheet'!E:E)</f>
        <v>0</v>
      </c>
      <c r="AB2759" s="28">
        <f>+SUMIF('Input Sheet'!$S:$S,$AL2759,'Input Sheet'!F:F)</f>
        <v>0</v>
      </c>
      <c r="AC2759" s="28">
        <f>+SUMIF('Input Sheet'!$S:$S,$AL2759,'Input Sheet'!G:G)</f>
        <v>0</v>
      </c>
      <c r="AD2759" s="28">
        <f>+SUMIF('Input Sheet'!$S:$S,$AL2759,'Input Sheet'!H:H)</f>
        <v>0</v>
      </c>
      <c r="AE2759" s="28">
        <f>+SUMIF('Input Sheet'!$S:$S,$AL2759,'Input Sheet'!I:I)</f>
        <v>0</v>
      </c>
      <c r="AF2759" s="28">
        <f>+SUMIF('Input Sheet'!$S:$S,$AL2759,'Input Sheet'!J:J)</f>
        <v>0</v>
      </c>
      <c r="AG2759" s="28">
        <f>+SUMIF('Input Sheet'!$S:$S,$AL2759,'Input Sheet'!K:K)</f>
        <v>0</v>
      </c>
      <c r="AH2759" s="28">
        <f>+SUMIF('Input Sheet'!$S:$S,$AL2759,'Input Sheet'!L:L)</f>
        <v>0</v>
      </c>
      <c r="AI2759" s="28">
        <f>+SUMIF('Input Sheet'!$S:$S,$AL2759,'Input Sheet'!M:M)</f>
        <v>0</v>
      </c>
      <c r="AJ2759" s="28">
        <f>+SUMIF('Input Sheet'!$S:$S,$AL2759,'Input Sheet'!N:N)</f>
        <v>0</v>
      </c>
      <c r="AK2759" s="28"/>
      <c r="AL2759" s="27" t="str">
        <f t="shared" si="218"/>
        <v>300-3095RD</v>
      </c>
      <c r="AM2759" s="34" t="str">
        <f t="shared" si="219"/>
        <v>New Vehicle</v>
      </c>
      <c r="AN2759" s="34" t="str">
        <f t="shared" si="220"/>
        <v>New VehicleOther Income per NV unit</v>
      </c>
      <c r="AO2759" s="35"/>
      <c r="AP2759" s="35"/>
      <c r="AQ2759" s="35"/>
    </row>
    <row r="2760" spans="1:43" x14ac:dyDescent="0.25">
      <c r="A2760" s="27" t="s">
        <v>103</v>
      </c>
      <c r="B2760" s="27" t="s">
        <v>104</v>
      </c>
      <c r="C2760" s="27" t="s">
        <v>104</v>
      </c>
      <c r="D2760" s="27" t="s">
        <v>856</v>
      </c>
      <c r="E2760" s="27" t="s">
        <v>677</v>
      </c>
      <c r="F2760" s="27" t="s">
        <v>112</v>
      </c>
      <c r="G2760" s="27" t="s">
        <v>113</v>
      </c>
      <c r="H2760" s="34" t="s">
        <v>789</v>
      </c>
      <c r="I2760" s="34" t="s">
        <v>819</v>
      </c>
      <c r="J2760" s="34" t="str">
        <f t="shared" si="216"/>
        <v>New VehicleOther Income per NV unit</v>
      </c>
      <c r="K2760" s="34" t="str">
        <f t="shared" si="217"/>
        <v>100New Vehicle Other Income - Toyota</v>
      </c>
      <c r="L2760" s="28">
        <f>+SUMIF('TB 4-24'!M:M,$AL2760,'TB 4-24'!G:G)</f>
        <v>0</v>
      </c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>
        <f>+SUMIF('Input Sheet'!$S:$S,$AL2760,'Input Sheet'!C:C)</f>
        <v>0</v>
      </c>
      <c r="Z2760" s="28">
        <f>+SUMIF('Input Sheet'!$S:$S,$AL2760,'Input Sheet'!D:D)</f>
        <v>0</v>
      </c>
      <c r="AA2760" s="28">
        <f>+SUMIF('Input Sheet'!$S:$S,$AL2760,'Input Sheet'!E:E)</f>
        <v>0</v>
      </c>
      <c r="AB2760" s="28">
        <f>+SUMIF('Input Sheet'!$S:$S,$AL2760,'Input Sheet'!F:F)</f>
        <v>0</v>
      </c>
      <c r="AC2760" s="28">
        <f>+SUMIF('Input Sheet'!$S:$S,$AL2760,'Input Sheet'!G:G)</f>
        <v>0</v>
      </c>
      <c r="AD2760" s="28">
        <f>+SUMIF('Input Sheet'!$S:$S,$AL2760,'Input Sheet'!H:H)</f>
        <v>0</v>
      </c>
      <c r="AE2760" s="28">
        <f>+SUMIF('Input Sheet'!$S:$S,$AL2760,'Input Sheet'!I:I)</f>
        <v>0</v>
      </c>
      <c r="AF2760" s="28">
        <f>+SUMIF('Input Sheet'!$S:$S,$AL2760,'Input Sheet'!J:J)</f>
        <v>0</v>
      </c>
      <c r="AG2760" s="28">
        <f>+SUMIF('Input Sheet'!$S:$S,$AL2760,'Input Sheet'!K:K)</f>
        <v>0</v>
      </c>
      <c r="AH2760" s="28">
        <f>+SUMIF('Input Sheet'!$S:$S,$AL2760,'Input Sheet'!L:L)</f>
        <v>0</v>
      </c>
      <c r="AI2760" s="28">
        <f>+SUMIF('Input Sheet'!$S:$S,$AL2760,'Input Sheet'!M:M)</f>
        <v>0</v>
      </c>
      <c r="AJ2760" s="28">
        <f>+SUMIF('Input Sheet'!$S:$S,$AL2760,'Input Sheet'!N:N)</f>
        <v>0</v>
      </c>
      <c r="AK2760" s="28"/>
      <c r="AL2760" s="27" t="str">
        <f t="shared" si="218"/>
        <v>100-3095RD</v>
      </c>
      <c r="AM2760" s="34" t="str">
        <f t="shared" si="219"/>
        <v>New Vehicle</v>
      </c>
      <c r="AN2760" s="34" t="str">
        <f t="shared" si="220"/>
        <v>New VehicleOther Income per NV unit</v>
      </c>
      <c r="AO2760" s="35"/>
      <c r="AP2760" s="35"/>
      <c r="AQ2760" s="35"/>
    </row>
    <row r="2761" spans="1:43" x14ac:dyDescent="0.25">
      <c r="A2761" s="27" t="s">
        <v>103</v>
      </c>
      <c r="B2761" s="27" t="s">
        <v>104</v>
      </c>
      <c r="C2761" s="27" t="s">
        <v>663</v>
      </c>
      <c r="D2761" s="27" t="s">
        <v>857</v>
      </c>
      <c r="E2761" s="27" t="s">
        <v>664</v>
      </c>
      <c r="F2761" s="27" t="s">
        <v>112</v>
      </c>
      <c r="G2761" s="27" t="s">
        <v>113</v>
      </c>
      <c r="H2761" s="34" t="s">
        <v>789</v>
      </c>
      <c r="I2761" s="34" t="s">
        <v>819</v>
      </c>
      <c r="J2761" s="34" t="str">
        <f t="shared" si="216"/>
        <v>New VehicleOther Income per NV unit</v>
      </c>
      <c r="K2761" s="34" t="str">
        <f t="shared" si="217"/>
        <v>400New Vehicle Other Income - Toyota</v>
      </c>
      <c r="L2761" s="28">
        <f>+SUMIF('TB 4-24'!M:M,$AL2761,'TB 4-24'!G:G)</f>
        <v>0</v>
      </c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>
        <f>+SUMIF('Input Sheet'!$S:$S,$AL2761,'Input Sheet'!C:C)</f>
        <v>0</v>
      </c>
      <c r="Z2761" s="28">
        <f>+SUMIF('Input Sheet'!$S:$S,$AL2761,'Input Sheet'!D:D)</f>
        <v>0</v>
      </c>
      <c r="AA2761" s="28">
        <f>+SUMIF('Input Sheet'!$S:$S,$AL2761,'Input Sheet'!E:E)</f>
        <v>0</v>
      </c>
      <c r="AB2761" s="28">
        <f>+SUMIF('Input Sheet'!$S:$S,$AL2761,'Input Sheet'!F:F)</f>
        <v>0</v>
      </c>
      <c r="AC2761" s="28">
        <f>+SUMIF('Input Sheet'!$S:$S,$AL2761,'Input Sheet'!G:G)</f>
        <v>0</v>
      </c>
      <c r="AD2761" s="28">
        <f>+SUMIF('Input Sheet'!$S:$S,$AL2761,'Input Sheet'!H:H)</f>
        <v>0</v>
      </c>
      <c r="AE2761" s="28">
        <f>+SUMIF('Input Sheet'!$S:$S,$AL2761,'Input Sheet'!I:I)</f>
        <v>0</v>
      </c>
      <c r="AF2761" s="28">
        <f>+SUMIF('Input Sheet'!$S:$S,$AL2761,'Input Sheet'!J:J)</f>
        <v>0</v>
      </c>
      <c r="AG2761" s="28">
        <f>+SUMIF('Input Sheet'!$S:$S,$AL2761,'Input Sheet'!K:K)</f>
        <v>0</v>
      </c>
      <c r="AH2761" s="28">
        <f>+SUMIF('Input Sheet'!$S:$S,$AL2761,'Input Sheet'!L:L)</f>
        <v>0</v>
      </c>
      <c r="AI2761" s="28">
        <f>+SUMIF('Input Sheet'!$S:$S,$AL2761,'Input Sheet'!M:M)</f>
        <v>0</v>
      </c>
      <c r="AJ2761" s="28">
        <f>+SUMIF('Input Sheet'!$S:$S,$AL2761,'Input Sheet'!N:N)</f>
        <v>0</v>
      </c>
      <c r="AK2761" s="28"/>
      <c r="AL2761" s="27" t="str">
        <f t="shared" si="218"/>
        <v>400-3105R</v>
      </c>
      <c r="AM2761" s="34" t="str">
        <f t="shared" si="219"/>
        <v>New Vehicle</v>
      </c>
      <c r="AN2761" s="34" t="str">
        <f t="shared" si="220"/>
        <v>New VehicleOther Income per NV unit</v>
      </c>
      <c r="AO2761" s="35"/>
      <c r="AP2761" s="35"/>
      <c r="AQ2761" s="35"/>
    </row>
    <row r="2762" spans="1:43" x14ac:dyDescent="0.25">
      <c r="A2762" s="27" t="s">
        <v>103</v>
      </c>
      <c r="B2762" s="27" t="s">
        <v>104</v>
      </c>
      <c r="C2762" s="27" t="s">
        <v>671</v>
      </c>
      <c r="D2762" s="27" t="s">
        <v>857</v>
      </c>
      <c r="E2762" s="27" t="s">
        <v>672</v>
      </c>
      <c r="F2762" s="27" t="s">
        <v>112</v>
      </c>
      <c r="G2762" s="27" t="s">
        <v>113</v>
      </c>
      <c r="H2762" s="34" t="s">
        <v>789</v>
      </c>
      <c r="I2762" s="34" t="s">
        <v>819</v>
      </c>
      <c r="J2762" s="34" t="str">
        <f t="shared" si="216"/>
        <v>New VehicleOther Income per NV unit</v>
      </c>
      <c r="K2762" s="34" t="str">
        <f t="shared" si="217"/>
        <v>300New Vehicle Other Income - Toyota</v>
      </c>
      <c r="L2762" s="28">
        <f>+SUMIF('TB 4-24'!M:M,$AL2762,'TB 4-24'!G:G)</f>
        <v>0</v>
      </c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>
        <f>+SUMIF('Input Sheet'!$S:$S,$AL2762,'Input Sheet'!C:C)</f>
        <v>0</v>
      </c>
      <c r="Z2762" s="28">
        <f>+SUMIF('Input Sheet'!$S:$S,$AL2762,'Input Sheet'!D:D)</f>
        <v>0</v>
      </c>
      <c r="AA2762" s="28">
        <f>+SUMIF('Input Sheet'!$S:$S,$AL2762,'Input Sheet'!E:E)</f>
        <v>0</v>
      </c>
      <c r="AB2762" s="28">
        <f>+SUMIF('Input Sheet'!$S:$S,$AL2762,'Input Sheet'!F:F)</f>
        <v>0</v>
      </c>
      <c r="AC2762" s="28">
        <f>+SUMIF('Input Sheet'!$S:$S,$AL2762,'Input Sheet'!G:G)</f>
        <v>0</v>
      </c>
      <c r="AD2762" s="28">
        <f>+SUMIF('Input Sheet'!$S:$S,$AL2762,'Input Sheet'!H:H)</f>
        <v>0</v>
      </c>
      <c r="AE2762" s="28">
        <f>+SUMIF('Input Sheet'!$S:$S,$AL2762,'Input Sheet'!I:I)</f>
        <v>0</v>
      </c>
      <c r="AF2762" s="28">
        <f>+SUMIF('Input Sheet'!$S:$S,$AL2762,'Input Sheet'!J:J)</f>
        <v>0</v>
      </c>
      <c r="AG2762" s="28">
        <f>+SUMIF('Input Sheet'!$S:$S,$AL2762,'Input Sheet'!K:K)</f>
        <v>0</v>
      </c>
      <c r="AH2762" s="28">
        <f>+SUMIF('Input Sheet'!$S:$S,$AL2762,'Input Sheet'!L:L)</f>
        <v>0</v>
      </c>
      <c r="AI2762" s="28">
        <f>+SUMIF('Input Sheet'!$S:$S,$AL2762,'Input Sheet'!M:M)</f>
        <v>0</v>
      </c>
      <c r="AJ2762" s="28">
        <f>+SUMIF('Input Sheet'!$S:$S,$AL2762,'Input Sheet'!N:N)</f>
        <v>0</v>
      </c>
      <c r="AK2762" s="28"/>
      <c r="AL2762" s="27" t="str">
        <f t="shared" si="218"/>
        <v>300-3105R</v>
      </c>
      <c r="AM2762" s="34" t="str">
        <f t="shared" si="219"/>
        <v>New Vehicle</v>
      </c>
      <c r="AN2762" s="34" t="str">
        <f t="shared" si="220"/>
        <v>New VehicleOther Income per NV unit</v>
      </c>
      <c r="AO2762" s="35"/>
      <c r="AP2762" s="35"/>
      <c r="AQ2762" s="35"/>
    </row>
    <row r="2763" spans="1:43" x14ac:dyDescent="0.25">
      <c r="A2763" s="27" t="s">
        <v>103</v>
      </c>
      <c r="B2763" s="27" t="s">
        <v>104</v>
      </c>
      <c r="C2763" s="27" t="s">
        <v>104</v>
      </c>
      <c r="D2763" s="27" t="s">
        <v>857</v>
      </c>
      <c r="E2763" s="27" t="s">
        <v>677</v>
      </c>
      <c r="F2763" s="27" t="s">
        <v>112</v>
      </c>
      <c r="G2763" s="27" t="s">
        <v>113</v>
      </c>
      <c r="H2763" s="34" t="s">
        <v>789</v>
      </c>
      <c r="I2763" s="34" t="s">
        <v>819</v>
      </c>
      <c r="J2763" s="34" t="str">
        <f t="shared" si="216"/>
        <v>New VehicleOther Income per NV unit</v>
      </c>
      <c r="K2763" s="34" t="str">
        <f t="shared" si="217"/>
        <v>100New Vehicle Other Income - Toyota</v>
      </c>
      <c r="L2763" s="28">
        <f>+SUMIF('TB 4-24'!M:M,$AL2763,'TB 4-24'!G:G)</f>
        <v>0</v>
      </c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>
        <f>+SUMIF('Input Sheet'!$S:$S,$AL2763,'Input Sheet'!C:C)</f>
        <v>0</v>
      </c>
      <c r="Z2763" s="28">
        <f>+SUMIF('Input Sheet'!$S:$S,$AL2763,'Input Sheet'!D:D)</f>
        <v>0</v>
      </c>
      <c r="AA2763" s="28">
        <f>+SUMIF('Input Sheet'!$S:$S,$AL2763,'Input Sheet'!E:E)</f>
        <v>0</v>
      </c>
      <c r="AB2763" s="28">
        <f>+SUMIF('Input Sheet'!$S:$S,$AL2763,'Input Sheet'!F:F)</f>
        <v>0</v>
      </c>
      <c r="AC2763" s="28">
        <f>+SUMIF('Input Sheet'!$S:$S,$AL2763,'Input Sheet'!G:G)</f>
        <v>0</v>
      </c>
      <c r="AD2763" s="28">
        <f>+SUMIF('Input Sheet'!$S:$S,$AL2763,'Input Sheet'!H:H)</f>
        <v>0</v>
      </c>
      <c r="AE2763" s="28">
        <f>+SUMIF('Input Sheet'!$S:$S,$AL2763,'Input Sheet'!I:I)</f>
        <v>0</v>
      </c>
      <c r="AF2763" s="28">
        <f>+SUMIF('Input Sheet'!$S:$S,$AL2763,'Input Sheet'!J:J)</f>
        <v>0</v>
      </c>
      <c r="AG2763" s="28">
        <f>+SUMIF('Input Sheet'!$S:$S,$AL2763,'Input Sheet'!K:K)</f>
        <v>0</v>
      </c>
      <c r="AH2763" s="28">
        <f>+SUMIF('Input Sheet'!$S:$S,$AL2763,'Input Sheet'!L:L)</f>
        <v>0</v>
      </c>
      <c r="AI2763" s="28">
        <f>+SUMIF('Input Sheet'!$S:$S,$AL2763,'Input Sheet'!M:M)</f>
        <v>0</v>
      </c>
      <c r="AJ2763" s="28">
        <f>+SUMIF('Input Sheet'!$S:$S,$AL2763,'Input Sheet'!N:N)</f>
        <v>0</v>
      </c>
      <c r="AK2763" s="28"/>
      <c r="AL2763" s="27" t="str">
        <f t="shared" si="218"/>
        <v>100-3105R</v>
      </c>
      <c r="AM2763" s="34" t="str">
        <f t="shared" si="219"/>
        <v>New Vehicle</v>
      </c>
      <c r="AN2763" s="34" t="str">
        <f t="shared" si="220"/>
        <v>New VehicleOther Income per NV unit</v>
      </c>
      <c r="AO2763" s="35"/>
      <c r="AP2763" s="35"/>
      <c r="AQ2763" s="35"/>
    </row>
    <row r="2764" spans="1:43" x14ac:dyDescent="0.25">
      <c r="A2764" s="27" t="s">
        <v>103</v>
      </c>
      <c r="B2764" s="27" t="s">
        <v>104</v>
      </c>
      <c r="C2764" s="27" t="s">
        <v>657</v>
      </c>
      <c r="D2764" s="27" t="s">
        <v>857</v>
      </c>
      <c r="E2764" s="27" t="s">
        <v>660</v>
      </c>
      <c r="F2764" s="27" t="s">
        <v>112</v>
      </c>
      <c r="G2764" s="27" t="s">
        <v>113</v>
      </c>
      <c r="H2764" s="34" t="s">
        <v>789</v>
      </c>
      <c r="I2764" s="34" t="s">
        <v>819</v>
      </c>
      <c r="J2764" s="34" t="str">
        <f t="shared" si="216"/>
        <v>New VehicleOther Income per NV unit</v>
      </c>
      <c r="K2764" s="34" t="str">
        <f t="shared" si="217"/>
        <v>200New Vehicle Other Income - Toyota</v>
      </c>
      <c r="L2764" s="28">
        <f>+SUMIF('TB 4-24'!M:M,$AL2764,'TB 4-24'!G:G)</f>
        <v>0</v>
      </c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>
        <f>+SUMIF('Input Sheet'!$S:$S,$AL2764,'Input Sheet'!C:C)</f>
        <v>0</v>
      </c>
      <c r="Z2764" s="28">
        <f>+SUMIF('Input Sheet'!$S:$S,$AL2764,'Input Sheet'!D:D)</f>
        <v>0</v>
      </c>
      <c r="AA2764" s="28">
        <f>+SUMIF('Input Sheet'!$S:$S,$AL2764,'Input Sheet'!E:E)</f>
        <v>0</v>
      </c>
      <c r="AB2764" s="28">
        <f>+SUMIF('Input Sheet'!$S:$S,$AL2764,'Input Sheet'!F:F)</f>
        <v>0</v>
      </c>
      <c r="AC2764" s="28">
        <f>+SUMIF('Input Sheet'!$S:$S,$AL2764,'Input Sheet'!G:G)</f>
        <v>0</v>
      </c>
      <c r="AD2764" s="28">
        <f>+SUMIF('Input Sheet'!$S:$S,$AL2764,'Input Sheet'!H:H)</f>
        <v>0</v>
      </c>
      <c r="AE2764" s="28">
        <f>+SUMIF('Input Sheet'!$S:$S,$AL2764,'Input Sheet'!I:I)</f>
        <v>0</v>
      </c>
      <c r="AF2764" s="28">
        <f>+SUMIF('Input Sheet'!$S:$S,$AL2764,'Input Sheet'!J:J)</f>
        <v>0</v>
      </c>
      <c r="AG2764" s="28">
        <f>+SUMIF('Input Sheet'!$S:$S,$AL2764,'Input Sheet'!K:K)</f>
        <v>0</v>
      </c>
      <c r="AH2764" s="28">
        <f>+SUMIF('Input Sheet'!$S:$S,$AL2764,'Input Sheet'!L:L)</f>
        <v>0</v>
      </c>
      <c r="AI2764" s="28">
        <f>+SUMIF('Input Sheet'!$S:$S,$AL2764,'Input Sheet'!M:M)</f>
        <v>0</v>
      </c>
      <c r="AJ2764" s="28">
        <f>+SUMIF('Input Sheet'!$S:$S,$AL2764,'Input Sheet'!N:N)</f>
        <v>0</v>
      </c>
      <c r="AK2764" s="28"/>
      <c r="AL2764" s="27" t="str">
        <f t="shared" si="218"/>
        <v>200-3105R</v>
      </c>
      <c r="AM2764" s="34" t="str">
        <f t="shared" si="219"/>
        <v>New Vehicle</v>
      </c>
      <c r="AN2764" s="34" t="str">
        <f t="shared" si="220"/>
        <v>New VehicleOther Income per NV unit</v>
      </c>
      <c r="AO2764" s="35"/>
      <c r="AP2764" s="35"/>
      <c r="AQ2764" s="35"/>
    </row>
    <row r="2765" spans="1:43" x14ac:dyDescent="0.25">
      <c r="A2765" s="27" t="s">
        <v>103</v>
      </c>
      <c r="B2765" s="27" t="s">
        <v>104</v>
      </c>
      <c r="C2765" s="27" t="s">
        <v>657</v>
      </c>
      <c r="D2765" s="27" t="s">
        <v>858</v>
      </c>
      <c r="E2765" s="27" t="s">
        <v>660</v>
      </c>
      <c r="F2765" s="27" t="s">
        <v>112</v>
      </c>
      <c r="G2765" s="27" t="s">
        <v>113</v>
      </c>
      <c r="H2765" s="34" t="s">
        <v>789</v>
      </c>
      <c r="I2765" s="34" t="s">
        <v>819</v>
      </c>
      <c r="J2765" s="34" t="str">
        <f t="shared" si="216"/>
        <v>New VehicleOther Income per NV unit</v>
      </c>
      <c r="K2765" s="34" t="str">
        <f t="shared" si="217"/>
        <v>200New Vehicle Other Income - Toyota</v>
      </c>
      <c r="L2765" s="28">
        <f>+SUMIF('TB 4-24'!M:M,$AL2765,'TB 4-24'!G:G)</f>
        <v>0</v>
      </c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>
        <f>+SUMIF('Input Sheet'!$S:$S,$AL2765,'Input Sheet'!C:C)</f>
        <v>0</v>
      </c>
      <c r="Z2765" s="28">
        <f>+SUMIF('Input Sheet'!$S:$S,$AL2765,'Input Sheet'!D:D)</f>
        <v>0</v>
      </c>
      <c r="AA2765" s="28">
        <f>+SUMIF('Input Sheet'!$S:$S,$AL2765,'Input Sheet'!E:E)</f>
        <v>0</v>
      </c>
      <c r="AB2765" s="28">
        <f>+SUMIF('Input Sheet'!$S:$S,$AL2765,'Input Sheet'!F:F)</f>
        <v>0</v>
      </c>
      <c r="AC2765" s="28">
        <f>+SUMIF('Input Sheet'!$S:$S,$AL2765,'Input Sheet'!G:G)</f>
        <v>0</v>
      </c>
      <c r="AD2765" s="28">
        <f>+SUMIF('Input Sheet'!$S:$S,$AL2765,'Input Sheet'!H:H)</f>
        <v>0</v>
      </c>
      <c r="AE2765" s="28">
        <f>+SUMIF('Input Sheet'!$S:$S,$AL2765,'Input Sheet'!I:I)</f>
        <v>0</v>
      </c>
      <c r="AF2765" s="28">
        <f>+SUMIF('Input Sheet'!$S:$S,$AL2765,'Input Sheet'!J:J)</f>
        <v>0</v>
      </c>
      <c r="AG2765" s="28">
        <f>+SUMIF('Input Sheet'!$S:$S,$AL2765,'Input Sheet'!K:K)</f>
        <v>0</v>
      </c>
      <c r="AH2765" s="28">
        <f>+SUMIF('Input Sheet'!$S:$S,$AL2765,'Input Sheet'!L:L)</f>
        <v>0</v>
      </c>
      <c r="AI2765" s="28">
        <f>+SUMIF('Input Sheet'!$S:$S,$AL2765,'Input Sheet'!M:M)</f>
        <v>0</v>
      </c>
      <c r="AJ2765" s="28">
        <f>+SUMIF('Input Sheet'!$S:$S,$AL2765,'Input Sheet'!N:N)</f>
        <v>0</v>
      </c>
      <c r="AK2765" s="28"/>
      <c r="AL2765" s="27" t="str">
        <f t="shared" si="218"/>
        <v>200-3105RD</v>
      </c>
      <c r="AM2765" s="34" t="str">
        <f t="shared" si="219"/>
        <v>New Vehicle</v>
      </c>
      <c r="AN2765" s="34" t="str">
        <f t="shared" si="220"/>
        <v>New VehicleOther Income per NV unit</v>
      </c>
      <c r="AO2765" s="35"/>
      <c r="AP2765" s="35"/>
      <c r="AQ2765" s="35"/>
    </row>
    <row r="2766" spans="1:43" x14ac:dyDescent="0.25">
      <c r="A2766" s="27" t="s">
        <v>103</v>
      </c>
      <c r="B2766" s="27" t="s">
        <v>104</v>
      </c>
      <c r="C2766" s="27" t="s">
        <v>663</v>
      </c>
      <c r="D2766" s="27" t="s">
        <v>858</v>
      </c>
      <c r="E2766" s="27" t="s">
        <v>664</v>
      </c>
      <c r="F2766" s="27" t="s">
        <v>112</v>
      </c>
      <c r="G2766" s="27" t="s">
        <v>113</v>
      </c>
      <c r="H2766" s="34" t="s">
        <v>789</v>
      </c>
      <c r="I2766" s="34" t="s">
        <v>819</v>
      </c>
      <c r="J2766" s="34" t="str">
        <f t="shared" si="216"/>
        <v>New VehicleOther Income per NV unit</v>
      </c>
      <c r="K2766" s="34" t="str">
        <f t="shared" si="217"/>
        <v>400New Vehicle Other Income - Toyota</v>
      </c>
      <c r="L2766" s="28">
        <f>+SUMIF('TB 4-24'!M:M,$AL2766,'TB 4-24'!G:G)</f>
        <v>0</v>
      </c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>
        <f>+SUMIF('Input Sheet'!$S:$S,$AL2766,'Input Sheet'!C:C)</f>
        <v>0</v>
      </c>
      <c r="Z2766" s="28">
        <f>+SUMIF('Input Sheet'!$S:$S,$AL2766,'Input Sheet'!D:D)</f>
        <v>0</v>
      </c>
      <c r="AA2766" s="28">
        <f>+SUMIF('Input Sheet'!$S:$S,$AL2766,'Input Sheet'!E:E)</f>
        <v>0</v>
      </c>
      <c r="AB2766" s="28">
        <f>+SUMIF('Input Sheet'!$S:$S,$AL2766,'Input Sheet'!F:F)</f>
        <v>0</v>
      </c>
      <c r="AC2766" s="28">
        <f>+SUMIF('Input Sheet'!$S:$S,$AL2766,'Input Sheet'!G:G)</f>
        <v>0</v>
      </c>
      <c r="AD2766" s="28">
        <f>+SUMIF('Input Sheet'!$S:$S,$AL2766,'Input Sheet'!H:H)</f>
        <v>0</v>
      </c>
      <c r="AE2766" s="28">
        <f>+SUMIF('Input Sheet'!$S:$S,$AL2766,'Input Sheet'!I:I)</f>
        <v>0</v>
      </c>
      <c r="AF2766" s="28">
        <f>+SUMIF('Input Sheet'!$S:$S,$AL2766,'Input Sheet'!J:J)</f>
        <v>0</v>
      </c>
      <c r="AG2766" s="28">
        <f>+SUMIF('Input Sheet'!$S:$S,$AL2766,'Input Sheet'!K:K)</f>
        <v>0</v>
      </c>
      <c r="AH2766" s="28">
        <f>+SUMIF('Input Sheet'!$S:$S,$AL2766,'Input Sheet'!L:L)</f>
        <v>0</v>
      </c>
      <c r="AI2766" s="28">
        <f>+SUMIF('Input Sheet'!$S:$S,$AL2766,'Input Sheet'!M:M)</f>
        <v>0</v>
      </c>
      <c r="AJ2766" s="28">
        <f>+SUMIF('Input Sheet'!$S:$S,$AL2766,'Input Sheet'!N:N)</f>
        <v>0</v>
      </c>
      <c r="AK2766" s="28"/>
      <c r="AL2766" s="27" t="str">
        <f t="shared" si="218"/>
        <v>400-3105RD</v>
      </c>
      <c r="AM2766" s="34" t="str">
        <f t="shared" si="219"/>
        <v>New Vehicle</v>
      </c>
      <c r="AN2766" s="34" t="str">
        <f t="shared" si="220"/>
        <v>New VehicleOther Income per NV unit</v>
      </c>
      <c r="AO2766" s="35"/>
      <c r="AP2766" s="35"/>
      <c r="AQ2766" s="35"/>
    </row>
    <row r="2767" spans="1:43" x14ac:dyDescent="0.25">
      <c r="A2767" s="27" t="s">
        <v>103</v>
      </c>
      <c r="B2767" s="27" t="s">
        <v>104</v>
      </c>
      <c r="C2767" s="27" t="s">
        <v>671</v>
      </c>
      <c r="D2767" s="27" t="s">
        <v>858</v>
      </c>
      <c r="E2767" s="27" t="s">
        <v>672</v>
      </c>
      <c r="F2767" s="27" t="s">
        <v>112</v>
      </c>
      <c r="G2767" s="27" t="s">
        <v>113</v>
      </c>
      <c r="H2767" s="34" t="s">
        <v>789</v>
      </c>
      <c r="I2767" s="34" t="s">
        <v>819</v>
      </c>
      <c r="J2767" s="34" t="str">
        <f t="shared" si="216"/>
        <v>New VehicleOther Income per NV unit</v>
      </c>
      <c r="K2767" s="34" t="str">
        <f t="shared" si="217"/>
        <v>300New Vehicle Other Income - Toyota</v>
      </c>
      <c r="L2767" s="28">
        <f>+SUMIF('TB 4-24'!M:M,$AL2767,'TB 4-24'!G:G)</f>
        <v>0</v>
      </c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>
        <f>+SUMIF('Input Sheet'!$S:$S,$AL2767,'Input Sheet'!C:C)</f>
        <v>0</v>
      </c>
      <c r="Z2767" s="28">
        <f>+SUMIF('Input Sheet'!$S:$S,$AL2767,'Input Sheet'!D:D)</f>
        <v>0</v>
      </c>
      <c r="AA2767" s="28">
        <f>+SUMIF('Input Sheet'!$S:$S,$AL2767,'Input Sheet'!E:E)</f>
        <v>0</v>
      </c>
      <c r="AB2767" s="28">
        <f>+SUMIF('Input Sheet'!$S:$S,$AL2767,'Input Sheet'!F:F)</f>
        <v>0</v>
      </c>
      <c r="AC2767" s="28">
        <f>+SUMIF('Input Sheet'!$S:$S,$AL2767,'Input Sheet'!G:G)</f>
        <v>0</v>
      </c>
      <c r="AD2767" s="28">
        <f>+SUMIF('Input Sheet'!$S:$S,$AL2767,'Input Sheet'!H:H)</f>
        <v>0</v>
      </c>
      <c r="AE2767" s="28">
        <f>+SUMIF('Input Sheet'!$S:$S,$AL2767,'Input Sheet'!I:I)</f>
        <v>0</v>
      </c>
      <c r="AF2767" s="28">
        <f>+SUMIF('Input Sheet'!$S:$S,$AL2767,'Input Sheet'!J:J)</f>
        <v>0</v>
      </c>
      <c r="AG2767" s="28">
        <f>+SUMIF('Input Sheet'!$S:$S,$AL2767,'Input Sheet'!K:K)</f>
        <v>0</v>
      </c>
      <c r="AH2767" s="28">
        <f>+SUMIF('Input Sheet'!$S:$S,$AL2767,'Input Sheet'!L:L)</f>
        <v>0</v>
      </c>
      <c r="AI2767" s="28">
        <f>+SUMIF('Input Sheet'!$S:$S,$AL2767,'Input Sheet'!M:M)</f>
        <v>0</v>
      </c>
      <c r="AJ2767" s="28">
        <f>+SUMIF('Input Sheet'!$S:$S,$AL2767,'Input Sheet'!N:N)</f>
        <v>0</v>
      </c>
      <c r="AK2767" s="28"/>
      <c r="AL2767" s="27" t="str">
        <f t="shared" si="218"/>
        <v>300-3105RD</v>
      </c>
      <c r="AM2767" s="34" t="str">
        <f t="shared" si="219"/>
        <v>New Vehicle</v>
      </c>
      <c r="AN2767" s="34" t="str">
        <f t="shared" si="220"/>
        <v>New VehicleOther Income per NV unit</v>
      </c>
      <c r="AO2767" s="35"/>
      <c r="AP2767" s="35"/>
      <c r="AQ2767" s="35"/>
    </row>
    <row r="2768" spans="1:43" x14ac:dyDescent="0.25">
      <c r="A2768" s="27" t="s">
        <v>103</v>
      </c>
      <c r="B2768" s="27" t="s">
        <v>104</v>
      </c>
      <c r="C2768" s="27" t="s">
        <v>104</v>
      </c>
      <c r="D2768" s="27" t="s">
        <v>858</v>
      </c>
      <c r="E2768" s="27" t="s">
        <v>677</v>
      </c>
      <c r="F2768" s="27" t="s">
        <v>112</v>
      </c>
      <c r="G2768" s="27" t="s">
        <v>113</v>
      </c>
      <c r="H2768" s="34" t="s">
        <v>789</v>
      </c>
      <c r="I2768" s="34" t="s">
        <v>819</v>
      </c>
      <c r="J2768" s="34" t="str">
        <f t="shared" si="216"/>
        <v>New VehicleOther Income per NV unit</v>
      </c>
      <c r="K2768" s="34" t="str">
        <f t="shared" si="217"/>
        <v>100New Vehicle Other Income - Toyota</v>
      </c>
      <c r="L2768" s="28">
        <f>+SUMIF('TB 4-24'!M:M,$AL2768,'TB 4-24'!G:G)</f>
        <v>0</v>
      </c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>
        <f>+SUMIF('Input Sheet'!$S:$S,$AL2768,'Input Sheet'!C:C)</f>
        <v>0</v>
      </c>
      <c r="Z2768" s="28">
        <f>+SUMIF('Input Sheet'!$S:$S,$AL2768,'Input Sheet'!D:D)</f>
        <v>0</v>
      </c>
      <c r="AA2768" s="28">
        <f>+SUMIF('Input Sheet'!$S:$S,$AL2768,'Input Sheet'!E:E)</f>
        <v>0</v>
      </c>
      <c r="AB2768" s="28">
        <f>+SUMIF('Input Sheet'!$S:$S,$AL2768,'Input Sheet'!F:F)</f>
        <v>0</v>
      </c>
      <c r="AC2768" s="28">
        <f>+SUMIF('Input Sheet'!$S:$S,$AL2768,'Input Sheet'!G:G)</f>
        <v>0</v>
      </c>
      <c r="AD2768" s="28">
        <f>+SUMIF('Input Sheet'!$S:$S,$AL2768,'Input Sheet'!H:H)</f>
        <v>0</v>
      </c>
      <c r="AE2768" s="28">
        <f>+SUMIF('Input Sheet'!$S:$S,$AL2768,'Input Sheet'!I:I)</f>
        <v>0</v>
      </c>
      <c r="AF2768" s="28">
        <f>+SUMIF('Input Sheet'!$S:$S,$AL2768,'Input Sheet'!J:J)</f>
        <v>0</v>
      </c>
      <c r="AG2768" s="28">
        <f>+SUMIF('Input Sheet'!$S:$S,$AL2768,'Input Sheet'!K:K)</f>
        <v>0</v>
      </c>
      <c r="AH2768" s="28">
        <f>+SUMIF('Input Sheet'!$S:$S,$AL2768,'Input Sheet'!L:L)</f>
        <v>0</v>
      </c>
      <c r="AI2768" s="28">
        <f>+SUMIF('Input Sheet'!$S:$S,$AL2768,'Input Sheet'!M:M)</f>
        <v>0</v>
      </c>
      <c r="AJ2768" s="28">
        <f>+SUMIF('Input Sheet'!$S:$S,$AL2768,'Input Sheet'!N:N)</f>
        <v>0</v>
      </c>
      <c r="AK2768" s="28"/>
      <c r="AL2768" s="27" t="str">
        <f t="shared" si="218"/>
        <v>100-3105RD</v>
      </c>
      <c r="AM2768" s="34" t="str">
        <f t="shared" si="219"/>
        <v>New Vehicle</v>
      </c>
      <c r="AN2768" s="34" t="str">
        <f t="shared" si="220"/>
        <v>New VehicleOther Income per NV unit</v>
      </c>
      <c r="AO2768" s="35"/>
      <c r="AP2768" s="35"/>
      <c r="AQ2768" s="35"/>
    </row>
    <row r="2769" spans="1:43" x14ac:dyDescent="0.25">
      <c r="A2769" s="27" t="s">
        <v>103</v>
      </c>
      <c r="B2769" s="27" t="s">
        <v>104</v>
      </c>
      <c r="C2769" s="27" t="s">
        <v>657</v>
      </c>
      <c r="D2769" s="27" t="s">
        <v>859</v>
      </c>
      <c r="E2769" s="27" t="s">
        <v>660</v>
      </c>
      <c r="F2769" s="27" t="s">
        <v>112</v>
      </c>
      <c r="G2769" s="27" t="s">
        <v>113</v>
      </c>
      <c r="H2769" s="34" t="s">
        <v>789</v>
      </c>
      <c r="I2769" s="34" t="s">
        <v>819</v>
      </c>
      <c r="J2769" s="34" t="str">
        <f t="shared" si="216"/>
        <v>New VehicleOther Income per NV unit</v>
      </c>
      <c r="K2769" s="34" t="str">
        <f t="shared" si="217"/>
        <v>200New Vehicle Other Income - Toyota</v>
      </c>
      <c r="L2769" s="28">
        <f>+SUMIF('TB 4-24'!M:M,$AL2769,'TB 4-24'!G:G)</f>
        <v>0</v>
      </c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>
        <f>+SUMIF('Input Sheet'!$S:$S,$AL2769,'Input Sheet'!C:C)</f>
        <v>0</v>
      </c>
      <c r="Z2769" s="28">
        <f>+SUMIF('Input Sheet'!$S:$S,$AL2769,'Input Sheet'!D:D)</f>
        <v>0</v>
      </c>
      <c r="AA2769" s="28">
        <f>+SUMIF('Input Sheet'!$S:$S,$AL2769,'Input Sheet'!E:E)</f>
        <v>0</v>
      </c>
      <c r="AB2769" s="28">
        <f>+SUMIF('Input Sheet'!$S:$S,$AL2769,'Input Sheet'!F:F)</f>
        <v>0</v>
      </c>
      <c r="AC2769" s="28">
        <f>+SUMIF('Input Sheet'!$S:$S,$AL2769,'Input Sheet'!G:G)</f>
        <v>0</v>
      </c>
      <c r="AD2769" s="28">
        <f>+SUMIF('Input Sheet'!$S:$S,$AL2769,'Input Sheet'!H:H)</f>
        <v>0</v>
      </c>
      <c r="AE2769" s="28">
        <f>+SUMIF('Input Sheet'!$S:$S,$AL2769,'Input Sheet'!I:I)</f>
        <v>0</v>
      </c>
      <c r="AF2769" s="28">
        <f>+SUMIF('Input Sheet'!$S:$S,$AL2769,'Input Sheet'!J:J)</f>
        <v>0</v>
      </c>
      <c r="AG2769" s="28">
        <f>+SUMIF('Input Sheet'!$S:$S,$AL2769,'Input Sheet'!K:K)</f>
        <v>0</v>
      </c>
      <c r="AH2769" s="28">
        <f>+SUMIF('Input Sheet'!$S:$S,$AL2769,'Input Sheet'!L:L)</f>
        <v>0</v>
      </c>
      <c r="AI2769" s="28">
        <f>+SUMIF('Input Sheet'!$S:$S,$AL2769,'Input Sheet'!M:M)</f>
        <v>0</v>
      </c>
      <c r="AJ2769" s="28">
        <f>+SUMIF('Input Sheet'!$S:$S,$AL2769,'Input Sheet'!N:N)</f>
        <v>0</v>
      </c>
      <c r="AK2769" s="28"/>
      <c r="AL2769" s="27" t="str">
        <f t="shared" si="218"/>
        <v>200-3110R</v>
      </c>
      <c r="AM2769" s="34" t="str">
        <f t="shared" si="219"/>
        <v>New Vehicle</v>
      </c>
      <c r="AN2769" s="34" t="str">
        <f t="shared" si="220"/>
        <v>New VehicleOther Income per NV unit</v>
      </c>
      <c r="AO2769" s="35"/>
      <c r="AP2769" s="35"/>
      <c r="AQ2769" s="35"/>
    </row>
    <row r="2770" spans="1:43" x14ac:dyDescent="0.25">
      <c r="A2770" s="27" t="s">
        <v>103</v>
      </c>
      <c r="B2770" s="27" t="s">
        <v>104</v>
      </c>
      <c r="C2770" s="27" t="s">
        <v>663</v>
      </c>
      <c r="D2770" s="27" t="s">
        <v>859</v>
      </c>
      <c r="E2770" s="27" t="s">
        <v>664</v>
      </c>
      <c r="F2770" s="27" t="s">
        <v>112</v>
      </c>
      <c r="G2770" s="27" t="s">
        <v>113</v>
      </c>
      <c r="H2770" s="34" t="s">
        <v>789</v>
      </c>
      <c r="I2770" s="34" t="s">
        <v>819</v>
      </c>
      <c r="J2770" s="34" t="str">
        <f t="shared" si="216"/>
        <v>New VehicleOther Income per NV unit</v>
      </c>
      <c r="K2770" s="34" t="str">
        <f t="shared" si="217"/>
        <v>400New Vehicle Other Income - Toyota</v>
      </c>
      <c r="L2770" s="28">
        <f>+SUMIF('TB 4-24'!M:M,$AL2770,'TB 4-24'!G:G)</f>
        <v>0</v>
      </c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>
        <f>+SUMIF('Input Sheet'!$S:$S,$AL2770,'Input Sheet'!C:C)</f>
        <v>0</v>
      </c>
      <c r="Z2770" s="28">
        <f>+SUMIF('Input Sheet'!$S:$S,$AL2770,'Input Sheet'!D:D)</f>
        <v>0</v>
      </c>
      <c r="AA2770" s="28">
        <f>+SUMIF('Input Sheet'!$S:$S,$AL2770,'Input Sheet'!E:E)</f>
        <v>0</v>
      </c>
      <c r="AB2770" s="28">
        <f>+SUMIF('Input Sheet'!$S:$S,$AL2770,'Input Sheet'!F:F)</f>
        <v>0</v>
      </c>
      <c r="AC2770" s="28">
        <f>+SUMIF('Input Sheet'!$S:$S,$AL2770,'Input Sheet'!G:G)</f>
        <v>0</v>
      </c>
      <c r="AD2770" s="28">
        <f>+SUMIF('Input Sheet'!$S:$S,$AL2770,'Input Sheet'!H:H)</f>
        <v>0</v>
      </c>
      <c r="AE2770" s="28">
        <f>+SUMIF('Input Sheet'!$S:$S,$AL2770,'Input Sheet'!I:I)</f>
        <v>0</v>
      </c>
      <c r="AF2770" s="28">
        <f>+SUMIF('Input Sheet'!$S:$S,$AL2770,'Input Sheet'!J:J)</f>
        <v>0</v>
      </c>
      <c r="AG2770" s="28">
        <f>+SUMIF('Input Sheet'!$S:$S,$AL2770,'Input Sheet'!K:K)</f>
        <v>0</v>
      </c>
      <c r="AH2770" s="28">
        <f>+SUMIF('Input Sheet'!$S:$S,$AL2770,'Input Sheet'!L:L)</f>
        <v>0</v>
      </c>
      <c r="AI2770" s="28">
        <f>+SUMIF('Input Sheet'!$S:$S,$AL2770,'Input Sheet'!M:M)</f>
        <v>0</v>
      </c>
      <c r="AJ2770" s="28">
        <f>+SUMIF('Input Sheet'!$S:$S,$AL2770,'Input Sheet'!N:N)</f>
        <v>0</v>
      </c>
      <c r="AK2770" s="28"/>
      <c r="AL2770" s="27" t="str">
        <f t="shared" si="218"/>
        <v>400-3110R</v>
      </c>
      <c r="AM2770" s="34" t="str">
        <f t="shared" si="219"/>
        <v>New Vehicle</v>
      </c>
      <c r="AN2770" s="34" t="str">
        <f t="shared" si="220"/>
        <v>New VehicleOther Income per NV unit</v>
      </c>
      <c r="AO2770" s="35"/>
      <c r="AP2770" s="35"/>
      <c r="AQ2770" s="35"/>
    </row>
    <row r="2771" spans="1:43" x14ac:dyDescent="0.25">
      <c r="A2771" s="27" t="s">
        <v>103</v>
      </c>
      <c r="B2771" s="27" t="s">
        <v>104</v>
      </c>
      <c r="C2771" s="27" t="s">
        <v>671</v>
      </c>
      <c r="D2771" s="27" t="s">
        <v>859</v>
      </c>
      <c r="E2771" s="27" t="s">
        <v>672</v>
      </c>
      <c r="F2771" s="27" t="s">
        <v>112</v>
      </c>
      <c r="G2771" s="27" t="s">
        <v>113</v>
      </c>
      <c r="H2771" s="34" t="s">
        <v>789</v>
      </c>
      <c r="I2771" s="34" t="s">
        <v>819</v>
      </c>
      <c r="J2771" s="34" t="str">
        <f t="shared" si="216"/>
        <v>New VehicleOther Income per NV unit</v>
      </c>
      <c r="K2771" s="34" t="str">
        <f t="shared" si="217"/>
        <v>300New Vehicle Other Income - Toyota</v>
      </c>
      <c r="L2771" s="28">
        <f>+SUMIF('TB 4-24'!M:M,$AL2771,'TB 4-24'!G:G)</f>
        <v>0</v>
      </c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>
        <f>+SUMIF('Input Sheet'!$S:$S,$AL2771,'Input Sheet'!C:C)</f>
        <v>0</v>
      </c>
      <c r="Z2771" s="28">
        <f>+SUMIF('Input Sheet'!$S:$S,$AL2771,'Input Sheet'!D:D)</f>
        <v>0</v>
      </c>
      <c r="AA2771" s="28">
        <f>+SUMIF('Input Sheet'!$S:$S,$AL2771,'Input Sheet'!E:E)</f>
        <v>0</v>
      </c>
      <c r="AB2771" s="28">
        <f>+SUMIF('Input Sheet'!$S:$S,$AL2771,'Input Sheet'!F:F)</f>
        <v>0</v>
      </c>
      <c r="AC2771" s="28">
        <f>+SUMIF('Input Sheet'!$S:$S,$AL2771,'Input Sheet'!G:G)</f>
        <v>0</v>
      </c>
      <c r="AD2771" s="28">
        <f>+SUMIF('Input Sheet'!$S:$S,$AL2771,'Input Sheet'!H:H)</f>
        <v>0</v>
      </c>
      <c r="AE2771" s="28">
        <f>+SUMIF('Input Sheet'!$S:$S,$AL2771,'Input Sheet'!I:I)</f>
        <v>0</v>
      </c>
      <c r="AF2771" s="28">
        <f>+SUMIF('Input Sheet'!$S:$S,$AL2771,'Input Sheet'!J:J)</f>
        <v>0</v>
      </c>
      <c r="AG2771" s="28">
        <f>+SUMIF('Input Sheet'!$S:$S,$AL2771,'Input Sheet'!K:K)</f>
        <v>0</v>
      </c>
      <c r="AH2771" s="28">
        <f>+SUMIF('Input Sheet'!$S:$S,$AL2771,'Input Sheet'!L:L)</f>
        <v>0</v>
      </c>
      <c r="AI2771" s="28">
        <f>+SUMIF('Input Sheet'!$S:$S,$AL2771,'Input Sheet'!M:M)</f>
        <v>0</v>
      </c>
      <c r="AJ2771" s="28">
        <f>+SUMIF('Input Sheet'!$S:$S,$AL2771,'Input Sheet'!N:N)</f>
        <v>0</v>
      </c>
      <c r="AK2771" s="28"/>
      <c r="AL2771" s="27" t="str">
        <f t="shared" si="218"/>
        <v>300-3110R</v>
      </c>
      <c r="AM2771" s="34" t="str">
        <f t="shared" si="219"/>
        <v>New Vehicle</v>
      </c>
      <c r="AN2771" s="34" t="str">
        <f t="shared" si="220"/>
        <v>New VehicleOther Income per NV unit</v>
      </c>
      <c r="AO2771" s="35"/>
      <c r="AP2771" s="35"/>
      <c r="AQ2771" s="35"/>
    </row>
    <row r="2772" spans="1:43" x14ac:dyDescent="0.25">
      <c r="A2772" s="27" t="s">
        <v>103</v>
      </c>
      <c r="B2772" s="27" t="s">
        <v>104</v>
      </c>
      <c r="C2772" s="27" t="s">
        <v>104</v>
      </c>
      <c r="D2772" s="27" t="s">
        <v>859</v>
      </c>
      <c r="E2772" s="27" t="s">
        <v>677</v>
      </c>
      <c r="F2772" s="27" t="s">
        <v>112</v>
      </c>
      <c r="G2772" s="27" t="s">
        <v>113</v>
      </c>
      <c r="H2772" s="34" t="s">
        <v>789</v>
      </c>
      <c r="I2772" s="34" t="s">
        <v>819</v>
      </c>
      <c r="J2772" s="34" t="str">
        <f t="shared" si="216"/>
        <v>New VehicleOther Income per NV unit</v>
      </c>
      <c r="K2772" s="34" t="str">
        <f t="shared" si="217"/>
        <v>100New Vehicle Other Income - Toyota</v>
      </c>
      <c r="L2772" s="28">
        <f>+SUMIF('TB 4-24'!M:M,$AL2772,'TB 4-24'!G:G)</f>
        <v>0</v>
      </c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>
        <f>+SUMIF('Input Sheet'!$S:$S,$AL2772,'Input Sheet'!C:C)</f>
        <v>0</v>
      </c>
      <c r="Z2772" s="28">
        <f>+SUMIF('Input Sheet'!$S:$S,$AL2772,'Input Sheet'!D:D)</f>
        <v>0</v>
      </c>
      <c r="AA2772" s="28">
        <f>+SUMIF('Input Sheet'!$S:$S,$AL2772,'Input Sheet'!E:E)</f>
        <v>0</v>
      </c>
      <c r="AB2772" s="28">
        <f>+SUMIF('Input Sheet'!$S:$S,$AL2772,'Input Sheet'!F:F)</f>
        <v>0</v>
      </c>
      <c r="AC2772" s="28">
        <f>+SUMIF('Input Sheet'!$S:$S,$AL2772,'Input Sheet'!G:G)</f>
        <v>0</v>
      </c>
      <c r="AD2772" s="28">
        <f>+SUMIF('Input Sheet'!$S:$S,$AL2772,'Input Sheet'!H:H)</f>
        <v>0</v>
      </c>
      <c r="AE2772" s="28">
        <f>+SUMIF('Input Sheet'!$S:$S,$AL2772,'Input Sheet'!I:I)</f>
        <v>0</v>
      </c>
      <c r="AF2772" s="28">
        <f>+SUMIF('Input Sheet'!$S:$S,$AL2772,'Input Sheet'!J:J)</f>
        <v>0</v>
      </c>
      <c r="AG2772" s="28">
        <f>+SUMIF('Input Sheet'!$S:$S,$AL2772,'Input Sheet'!K:K)</f>
        <v>0</v>
      </c>
      <c r="AH2772" s="28">
        <f>+SUMIF('Input Sheet'!$S:$S,$AL2772,'Input Sheet'!L:L)</f>
        <v>0</v>
      </c>
      <c r="AI2772" s="28">
        <f>+SUMIF('Input Sheet'!$S:$S,$AL2772,'Input Sheet'!M:M)</f>
        <v>0</v>
      </c>
      <c r="AJ2772" s="28">
        <f>+SUMIF('Input Sheet'!$S:$S,$AL2772,'Input Sheet'!N:N)</f>
        <v>0</v>
      </c>
      <c r="AK2772" s="28"/>
      <c r="AL2772" s="27" t="str">
        <f t="shared" si="218"/>
        <v>100-3110R</v>
      </c>
      <c r="AM2772" s="34" t="str">
        <f t="shared" si="219"/>
        <v>New Vehicle</v>
      </c>
      <c r="AN2772" s="34" t="str">
        <f t="shared" si="220"/>
        <v>New VehicleOther Income per NV unit</v>
      </c>
      <c r="AO2772" s="35"/>
      <c r="AP2772" s="35"/>
      <c r="AQ2772" s="35"/>
    </row>
    <row r="2773" spans="1:43" x14ac:dyDescent="0.25">
      <c r="A2773" s="27" t="s">
        <v>103</v>
      </c>
      <c r="B2773" s="27" t="s">
        <v>104</v>
      </c>
      <c r="C2773" s="27" t="s">
        <v>657</v>
      </c>
      <c r="D2773" s="27" t="s">
        <v>860</v>
      </c>
      <c r="E2773" s="27" t="s">
        <v>660</v>
      </c>
      <c r="F2773" s="27" t="s">
        <v>112</v>
      </c>
      <c r="G2773" s="27" t="s">
        <v>113</v>
      </c>
      <c r="H2773" s="34" t="s">
        <v>789</v>
      </c>
      <c r="I2773" s="34" t="s">
        <v>819</v>
      </c>
      <c r="J2773" s="34" t="str">
        <f t="shared" si="216"/>
        <v>New VehicleOther Income per NV unit</v>
      </c>
      <c r="K2773" s="34" t="str">
        <f t="shared" si="217"/>
        <v>200New Vehicle Other Income - Toyota</v>
      </c>
      <c r="L2773" s="28">
        <f>+SUMIF('TB 4-24'!M:M,$AL2773,'TB 4-24'!G:G)</f>
        <v>0</v>
      </c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>
        <f>+SUMIF('Input Sheet'!$S:$S,$AL2773,'Input Sheet'!C:C)</f>
        <v>0</v>
      </c>
      <c r="Z2773" s="28">
        <f>+SUMIF('Input Sheet'!$S:$S,$AL2773,'Input Sheet'!D:D)</f>
        <v>0</v>
      </c>
      <c r="AA2773" s="28">
        <f>+SUMIF('Input Sheet'!$S:$S,$AL2773,'Input Sheet'!E:E)</f>
        <v>0</v>
      </c>
      <c r="AB2773" s="28">
        <f>+SUMIF('Input Sheet'!$S:$S,$AL2773,'Input Sheet'!F:F)</f>
        <v>0</v>
      </c>
      <c r="AC2773" s="28">
        <f>+SUMIF('Input Sheet'!$S:$S,$AL2773,'Input Sheet'!G:G)</f>
        <v>0</v>
      </c>
      <c r="AD2773" s="28">
        <f>+SUMIF('Input Sheet'!$S:$S,$AL2773,'Input Sheet'!H:H)</f>
        <v>0</v>
      </c>
      <c r="AE2773" s="28">
        <f>+SUMIF('Input Sheet'!$S:$S,$AL2773,'Input Sheet'!I:I)</f>
        <v>0</v>
      </c>
      <c r="AF2773" s="28">
        <f>+SUMIF('Input Sheet'!$S:$S,$AL2773,'Input Sheet'!J:J)</f>
        <v>0</v>
      </c>
      <c r="AG2773" s="28">
        <f>+SUMIF('Input Sheet'!$S:$S,$AL2773,'Input Sheet'!K:K)</f>
        <v>0</v>
      </c>
      <c r="AH2773" s="28">
        <f>+SUMIF('Input Sheet'!$S:$S,$AL2773,'Input Sheet'!L:L)</f>
        <v>0</v>
      </c>
      <c r="AI2773" s="28">
        <f>+SUMIF('Input Sheet'!$S:$S,$AL2773,'Input Sheet'!M:M)</f>
        <v>0</v>
      </c>
      <c r="AJ2773" s="28">
        <f>+SUMIF('Input Sheet'!$S:$S,$AL2773,'Input Sheet'!N:N)</f>
        <v>0</v>
      </c>
      <c r="AK2773" s="28"/>
      <c r="AL2773" s="27" t="str">
        <f t="shared" si="218"/>
        <v>200-3110RD</v>
      </c>
      <c r="AM2773" s="34" t="str">
        <f t="shared" si="219"/>
        <v>New Vehicle</v>
      </c>
      <c r="AN2773" s="34" t="str">
        <f t="shared" si="220"/>
        <v>New VehicleOther Income per NV unit</v>
      </c>
      <c r="AO2773" s="35"/>
      <c r="AP2773" s="35"/>
      <c r="AQ2773" s="35"/>
    </row>
    <row r="2774" spans="1:43" x14ac:dyDescent="0.25">
      <c r="A2774" s="27" t="s">
        <v>103</v>
      </c>
      <c r="B2774" s="27" t="s">
        <v>104</v>
      </c>
      <c r="C2774" s="27" t="s">
        <v>663</v>
      </c>
      <c r="D2774" s="27" t="s">
        <v>860</v>
      </c>
      <c r="E2774" s="27" t="s">
        <v>664</v>
      </c>
      <c r="F2774" s="27" t="s">
        <v>112</v>
      </c>
      <c r="G2774" s="27" t="s">
        <v>113</v>
      </c>
      <c r="H2774" s="34" t="s">
        <v>789</v>
      </c>
      <c r="I2774" s="34" t="s">
        <v>819</v>
      </c>
      <c r="J2774" s="34" t="str">
        <f t="shared" si="216"/>
        <v>New VehicleOther Income per NV unit</v>
      </c>
      <c r="K2774" s="34" t="str">
        <f t="shared" si="217"/>
        <v>400New Vehicle Other Income - Toyota</v>
      </c>
      <c r="L2774" s="28">
        <f>+SUMIF('TB 4-24'!M:M,$AL2774,'TB 4-24'!G:G)</f>
        <v>0</v>
      </c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>
        <f>+SUMIF('Input Sheet'!$S:$S,$AL2774,'Input Sheet'!C:C)</f>
        <v>0</v>
      </c>
      <c r="Z2774" s="28">
        <f>+SUMIF('Input Sheet'!$S:$S,$AL2774,'Input Sheet'!D:D)</f>
        <v>0</v>
      </c>
      <c r="AA2774" s="28">
        <f>+SUMIF('Input Sheet'!$S:$S,$AL2774,'Input Sheet'!E:E)</f>
        <v>0</v>
      </c>
      <c r="AB2774" s="28">
        <f>+SUMIF('Input Sheet'!$S:$S,$AL2774,'Input Sheet'!F:F)</f>
        <v>0</v>
      </c>
      <c r="AC2774" s="28">
        <f>+SUMIF('Input Sheet'!$S:$S,$AL2774,'Input Sheet'!G:G)</f>
        <v>0</v>
      </c>
      <c r="AD2774" s="28">
        <f>+SUMIF('Input Sheet'!$S:$S,$AL2774,'Input Sheet'!H:H)</f>
        <v>0</v>
      </c>
      <c r="AE2774" s="28">
        <f>+SUMIF('Input Sheet'!$S:$S,$AL2774,'Input Sheet'!I:I)</f>
        <v>0</v>
      </c>
      <c r="AF2774" s="28">
        <f>+SUMIF('Input Sheet'!$S:$S,$AL2774,'Input Sheet'!J:J)</f>
        <v>0</v>
      </c>
      <c r="AG2774" s="28">
        <f>+SUMIF('Input Sheet'!$S:$S,$AL2774,'Input Sheet'!K:K)</f>
        <v>0</v>
      </c>
      <c r="AH2774" s="28">
        <f>+SUMIF('Input Sheet'!$S:$S,$AL2774,'Input Sheet'!L:L)</f>
        <v>0</v>
      </c>
      <c r="AI2774" s="28">
        <f>+SUMIF('Input Sheet'!$S:$S,$AL2774,'Input Sheet'!M:M)</f>
        <v>0</v>
      </c>
      <c r="AJ2774" s="28">
        <f>+SUMIF('Input Sheet'!$S:$S,$AL2774,'Input Sheet'!N:N)</f>
        <v>0</v>
      </c>
      <c r="AK2774" s="28"/>
      <c r="AL2774" s="27" t="str">
        <f t="shared" si="218"/>
        <v>400-3110RD</v>
      </c>
      <c r="AM2774" s="34" t="str">
        <f t="shared" si="219"/>
        <v>New Vehicle</v>
      </c>
      <c r="AN2774" s="34" t="str">
        <f t="shared" si="220"/>
        <v>New VehicleOther Income per NV unit</v>
      </c>
      <c r="AO2774" s="35"/>
      <c r="AP2774" s="35"/>
      <c r="AQ2774" s="35"/>
    </row>
    <row r="2775" spans="1:43" x14ac:dyDescent="0.25">
      <c r="A2775" s="27" t="s">
        <v>103</v>
      </c>
      <c r="B2775" s="27" t="s">
        <v>104</v>
      </c>
      <c r="C2775" s="27" t="s">
        <v>671</v>
      </c>
      <c r="D2775" s="27" t="s">
        <v>860</v>
      </c>
      <c r="E2775" s="27" t="s">
        <v>672</v>
      </c>
      <c r="F2775" s="27" t="s">
        <v>112</v>
      </c>
      <c r="G2775" s="27" t="s">
        <v>113</v>
      </c>
      <c r="H2775" s="34" t="s">
        <v>789</v>
      </c>
      <c r="I2775" s="34" t="s">
        <v>819</v>
      </c>
      <c r="J2775" s="34" t="str">
        <f t="shared" si="216"/>
        <v>New VehicleOther Income per NV unit</v>
      </c>
      <c r="K2775" s="34" t="str">
        <f t="shared" si="217"/>
        <v>300New Vehicle Other Income - Toyota</v>
      </c>
      <c r="L2775" s="28">
        <f>+SUMIF('TB 4-24'!M:M,$AL2775,'TB 4-24'!G:G)</f>
        <v>0</v>
      </c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>
        <f>+SUMIF('Input Sheet'!$S:$S,$AL2775,'Input Sheet'!C:C)</f>
        <v>0</v>
      </c>
      <c r="Z2775" s="28">
        <f>+SUMIF('Input Sheet'!$S:$S,$AL2775,'Input Sheet'!D:D)</f>
        <v>0</v>
      </c>
      <c r="AA2775" s="28">
        <f>+SUMIF('Input Sheet'!$S:$S,$AL2775,'Input Sheet'!E:E)</f>
        <v>0</v>
      </c>
      <c r="AB2775" s="28">
        <f>+SUMIF('Input Sheet'!$S:$S,$AL2775,'Input Sheet'!F:F)</f>
        <v>0</v>
      </c>
      <c r="AC2775" s="28">
        <f>+SUMIF('Input Sheet'!$S:$S,$AL2775,'Input Sheet'!G:G)</f>
        <v>0</v>
      </c>
      <c r="AD2775" s="28">
        <f>+SUMIF('Input Sheet'!$S:$S,$AL2775,'Input Sheet'!H:H)</f>
        <v>0</v>
      </c>
      <c r="AE2775" s="28">
        <f>+SUMIF('Input Sheet'!$S:$S,$AL2775,'Input Sheet'!I:I)</f>
        <v>0</v>
      </c>
      <c r="AF2775" s="28">
        <f>+SUMIF('Input Sheet'!$S:$S,$AL2775,'Input Sheet'!J:J)</f>
        <v>0</v>
      </c>
      <c r="AG2775" s="28">
        <f>+SUMIF('Input Sheet'!$S:$S,$AL2775,'Input Sheet'!K:K)</f>
        <v>0</v>
      </c>
      <c r="AH2775" s="28">
        <f>+SUMIF('Input Sheet'!$S:$S,$AL2775,'Input Sheet'!L:L)</f>
        <v>0</v>
      </c>
      <c r="AI2775" s="28">
        <f>+SUMIF('Input Sheet'!$S:$S,$AL2775,'Input Sheet'!M:M)</f>
        <v>0</v>
      </c>
      <c r="AJ2775" s="28">
        <f>+SUMIF('Input Sheet'!$S:$S,$AL2775,'Input Sheet'!N:N)</f>
        <v>0</v>
      </c>
      <c r="AK2775" s="28"/>
      <c r="AL2775" s="27" t="str">
        <f t="shared" si="218"/>
        <v>300-3110RD</v>
      </c>
      <c r="AM2775" s="34" t="str">
        <f t="shared" si="219"/>
        <v>New Vehicle</v>
      </c>
      <c r="AN2775" s="34" t="str">
        <f t="shared" si="220"/>
        <v>New VehicleOther Income per NV unit</v>
      </c>
      <c r="AO2775" s="35"/>
      <c r="AP2775" s="35"/>
      <c r="AQ2775" s="35"/>
    </row>
    <row r="2776" spans="1:43" x14ac:dyDescent="0.25">
      <c r="A2776" s="27" t="s">
        <v>103</v>
      </c>
      <c r="B2776" s="27" t="s">
        <v>104</v>
      </c>
      <c r="C2776" s="27" t="s">
        <v>104</v>
      </c>
      <c r="D2776" s="27" t="s">
        <v>860</v>
      </c>
      <c r="E2776" s="27" t="s">
        <v>677</v>
      </c>
      <c r="F2776" s="27" t="s">
        <v>112</v>
      </c>
      <c r="G2776" s="27" t="s">
        <v>113</v>
      </c>
      <c r="H2776" s="34" t="s">
        <v>789</v>
      </c>
      <c r="I2776" s="34" t="s">
        <v>819</v>
      </c>
      <c r="J2776" s="34" t="str">
        <f t="shared" si="216"/>
        <v>New VehicleOther Income per NV unit</v>
      </c>
      <c r="K2776" s="34" t="str">
        <f t="shared" si="217"/>
        <v>100New Vehicle Other Income - Toyota</v>
      </c>
      <c r="L2776" s="28">
        <f>+SUMIF('TB 4-24'!M:M,$AL2776,'TB 4-24'!G:G)</f>
        <v>0</v>
      </c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>
        <f>+SUMIF('Input Sheet'!$S:$S,$AL2776,'Input Sheet'!C:C)</f>
        <v>0</v>
      </c>
      <c r="Z2776" s="28">
        <f>+SUMIF('Input Sheet'!$S:$S,$AL2776,'Input Sheet'!D:D)</f>
        <v>0</v>
      </c>
      <c r="AA2776" s="28">
        <f>+SUMIF('Input Sheet'!$S:$S,$AL2776,'Input Sheet'!E:E)</f>
        <v>0</v>
      </c>
      <c r="AB2776" s="28">
        <f>+SUMIF('Input Sheet'!$S:$S,$AL2776,'Input Sheet'!F:F)</f>
        <v>0</v>
      </c>
      <c r="AC2776" s="28">
        <f>+SUMIF('Input Sheet'!$S:$S,$AL2776,'Input Sheet'!G:G)</f>
        <v>0</v>
      </c>
      <c r="AD2776" s="28">
        <f>+SUMIF('Input Sheet'!$S:$S,$AL2776,'Input Sheet'!H:H)</f>
        <v>0</v>
      </c>
      <c r="AE2776" s="28">
        <f>+SUMIF('Input Sheet'!$S:$S,$AL2776,'Input Sheet'!I:I)</f>
        <v>0</v>
      </c>
      <c r="AF2776" s="28">
        <f>+SUMIF('Input Sheet'!$S:$S,$AL2776,'Input Sheet'!J:J)</f>
        <v>0</v>
      </c>
      <c r="AG2776" s="28">
        <f>+SUMIF('Input Sheet'!$S:$S,$AL2776,'Input Sheet'!K:K)</f>
        <v>0</v>
      </c>
      <c r="AH2776" s="28">
        <f>+SUMIF('Input Sheet'!$S:$S,$AL2776,'Input Sheet'!L:L)</f>
        <v>0</v>
      </c>
      <c r="AI2776" s="28">
        <f>+SUMIF('Input Sheet'!$S:$S,$AL2776,'Input Sheet'!M:M)</f>
        <v>0</v>
      </c>
      <c r="AJ2776" s="28">
        <f>+SUMIF('Input Sheet'!$S:$S,$AL2776,'Input Sheet'!N:N)</f>
        <v>0</v>
      </c>
      <c r="AK2776" s="28"/>
      <c r="AL2776" s="27" t="str">
        <f t="shared" si="218"/>
        <v>100-3110RD</v>
      </c>
      <c r="AM2776" s="34" t="str">
        <f t="shared" si="219"/>
        <v>New Vehicle</v>
      </c>
      <c r="AN2776" s="34" t="str">
        <f t="shared" si="220"/>
        <v>New VehicleOther Income per NV unit</v>
      </c>
      <c r="AO2776" s="35"/>
      <c r="AP2776" s="35"/>
      <c r="AQ2776" s="35"/>
    </row>
    <row r="2777" spans="1:43" x14ac:dyDescent="0.25">
      <c r="A2777" s="27" t="s">
        <v>103</v>
      </c>
      <c r="B2777" s="27" t="s">
        <v>104</v>
      </c>
      <c r="C2777" s="27" t="s">
        <v>657</v>
      </c>
      <c r="D2777" s="27" t="s">
        <v>861</v>
      </c>
      <c r="E2777" s="27" t="s">
        <v>660</v>
      </c>
      <c r="F2777" s="27" t="s">
        <v>112</v>
      </c>
      <c r="G2777" s="27" t="s">
        <v>113</v>
      </c>
      <c r="H2777" s="34" t="s">
        <v>789</v>
      </c>
      <c r="I2777" s="34" t="s">
        <v>819</v>
      </c>
      <c r="J2777" s="34" t="str">
        <f t="shared" si="216"/>
        <v>New VehicleOther Income per NV unit</v>
      </c>
      <c r="K2777" s="34" t="str">
        <f t="shared" si="217"/>
        <v>200New Vehicle Other Income - Toyota</v>
      </c>
      <c r="L2777" s="28">
        <f>+SUMIF('TB 4-24'!M:M,$AL2777,'TB 4-24'!G:G)</f>
        <v>0</v>
      </c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>
        <f>+SUMIF('Input Sheet'!$S:$S,$AL2777,'Input Sheet'!C:C)</f>
        <v>0</v>
      </c>
      <c r="Z2777" s="28">
        <f>+SUMIF('Input Sheet'!$S:$S,$AL2777,'Input Sheet'!D:D)</f>
        <v>0</v>
      </c>
      <c r="AA2777" s="28">
        <f>+SUMIF('Input Sheet'!$S:$S,$AL2777,'Input Sheet'!E:E)</f>
        <v>0</v>
      </c>
      <c r="AB2777" s="28">
        <f>+SUMIF('Input Sheet'!$S:$S,$AL2777,'Input Sheet'!F:F)</f>
        <v>0</v>
      </c>
      <c r="AC2777" s="28">
        <f>+SUMIF('Input Sheet'!$S:$S,$AL2777,'Input Sheet'!G:G)</f>
        <v>0</v>
      </c>
      <c r="AD2777" s="28">
        <f>+SUMIF('Input Sheet'!$S:$S,$AL2777,'Input Sheet'!H:H)</f>
        <v>0</v>
      </c>
      <c r="AE2777" s="28">
        <f>+SUMIF('Input Sheet'!$S:$S,$AL2777,'Input Sheet'!I:I)</f>
        <v>0</v>
      </c>
      <c r="AF2777" s="28">
        <f>+SUMIF('Input Sheet'!$S:$S,$AL2777,'Input Sheet'!J:J)</f>
        <v>0</v>
      </c>
      <c r="AG2777" s="28">
        <f>+SUMIF('Input Sheet'!$S:$S,$AL2777,'Input Sheet'!K:K)</f>
        <v>0</v>
      </c>
      <c r="AH2777" s="28">
        <f>+SUMIF('Input Sheet'!$S:$S,$AL2777,'Input Sheet'!L:L)</f>
        <v>0</v>
      </c>
      <c r="AI2777" s="28">
        <f>+SUMIF('Input Sheet'!$S:$S,$AL2777,'Input Sheet'!M:M)</f>
        <v>0</v>
      </c>
      <c r="AJ2777" s="28">
        <f>+SUMIF('Input Sheet'!$S:$S,$AL2777,'Input Sheet'!N:N)</f>
        <v>0</v>
      </c>
      <c r="AK2777" s="28"/>
      <c r="AL2777" s="27" t="str">
        <f t="shared" si="218"/>
        <v>200-3115R</v>
      </c>
      <c r="AM2777" s="34" t="str">
        <f t="shared" si="219"/>
        <v>New Vehicle</v>
      </c>
      <c r="AN2777" s="34" t="str">
        <f t="shared" si="220"/>
        <v>New VehicleOther Income per NV unit</v>
      </c>
      <c r="AO2777" s="35"/>
      <c r="AP2777" s="35"/>
      <c r="AQ2777" s="35"/>
    </row>
    <row r="2778" spans="1:43" x14ac:dyDescent="0.25">
      <c r="A2778" s="27" t="s">
        <v>103</v>
      </c>
      <c r="B2778" s="27" t="s">
        <v>104</v>
      </c>
      <c r="C2778" s="27" t="s">
        <v>663</v>
      </c>
      <c r="D2778" s="27" t="s">
        <v>861</v>
      </c>
      <c r="E2778" s="27" t="s">
        <v>664</v>
      </c>
      <c r="F2778" s="27" t="s">
        <v>112</v>
      </c>
      <c r="G2778" s="27" t="s">
        <v>113</v>
      </c>
      <c r="H2778" s="34" t="s">
        <v>789</v>
      </c>
      <c r="I2778" s="34" t="s">
        <v>819</v>
      </c>
      <c r="J2778" s="34" t="str">
        <f t="shared" si="216"/>
        <v>New VehicleOther Income per NV unit</v>
      </c>
      <c r="K2778" s="34" t="str">
        <f t="shared" si="217"/>
        <v>400New Vehicle Other Income - Toyota</v>
      </c>
      <c r="L2778" s="28">
        <f>+SUMIF('TB 4-24'!M:M,$AL2778,'TB 4-24'!G:G)</f>
        <v>0</v>
      </c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>
        <f>+SUMIF('Input Sheet'!$S:$S,$AL2778,'Input Sheet'!C:C)</f>
        <v>0</v>
      </c>
      <c r="Z2778" s="28">
        <f>+SUMIF('Input Sheet'!$S:$S,$AL2778,'Input Sheet'!D:D)</f>
        <v>0</v>
      </c>
      <c r="AA2778" s="28">
        <f>+SUMIF('Input Sheet'!$S:$S,$AL2778,'Input Sheet'!E:E)</f>
        <v>0</v>
      </c>
      <c r="AB2778" s="28">
        <f>+SUMIF('Input Sheet'!$S:$S,$AL2778,'Input Sheet'!F:F)</f>
        <v>0</v>
      </c>
      <c r="AC2778" s="28">
        <f>+SUMIF('Input Sheet'!$S:$S,$AL2778,'Input Sheet'!G:G)</f>
        <v>0</v>
      </c>
      <c r="AD2778" s="28">
        <f>+SUMIF('Input Sheet'!$S:$S,$AL2778,'Input Sheet'!H:H)</f>
        <v>0</v>
      </c>
      <c r="AE2778" s="28">
        <f>+SUMIF('Input Sheet'!$S:$S,$AL2778,'Input Sheet'!I:I)</f>
        <v>0</v>
      </c>
      <c r="AF2778" s="28">
        <f>+SUMIF('Input Sheet'!$S:$S,$AL2778,'Input Sheet'!J:J)</f>
        <v>0</v>
      </c>
      <c r="AG2778" s="28">
        <f>+SUMIF('Input Sheet'!$S:$S,$AL2778,'Input Sheet'!K:K)</f>
        <v>0</v>
      </c>
      <c r="AH2778" s="28">
        <f>+SUMIF('Input Sheet'!$S:$S,$AL2778,'Input Sheet'!L:L)</f>
        <v>0</v>
      </c>
      <c r="AI2778" s="28">
        <f>+SUMIF('Input Sheet'!$S:$S,$AL2778,'Input Sheet'!M:M)</f>
        <v>0</v>
      </c>
      <c r="AJ2778" s="28">
        <f>+SUMIF('Input Sheet'!$S:$S,$AL2778,'Input Sheet'!N:N)</f>
        <v>0</v>
      </c>
      <c r="AK2778" s="28"/>
      <c r="AL2778" s="27" t="str">
        <f t="shared" si="218"/>
        <v>400-3115R</v>
      </c>
      <c r="AM2778" s="34" t="str">
        <f t="shared" si="219"/>
        <v>New Vehicle</v>
      </c>
      <c r="AN2778" s="34" t="str">
        <f t="shared" si="220"/>
        <v>New VehicleOther Income per NV unit</v>
      </c>
      <c r="AO2778" s="35"/>
      <c r="AP2778" s="35"/>
      <c r="AQ2778" s="35"/>
    </row>
    <row r="2779" spans="1:43" x14ac:dyDescent="0.25">
      <c r="A2779" s="27" t="s">
        <v>103</v>
      </c>
      <c r="B2779" s="27" t="s">
        <v>104</v>
      </c>
      <c r="C2779" s="27" t="s">
        <v>671</v>
      </c>
      <c r="D2779" s="27" t="s">
        <v>861</v>
      </c>
      <c r="E2779" s="27" t="s">
        <v>672</v>
      </c>
      <c r="F2779" s="27" t="s">
        <v>112</v>
      </c>
      <c r="G2779" s="27" t="s">
        <v>113</v>
      </c>
      <c r="H2779" s="34" t="s">
        <v>789</v>
      </c>
      <c r="I2779" s="34" t="s">
        <v>819</v>
      </c>
      <c r="J2779" s="34" t="str">
        <f t="shared" si="216"/>
        <v>New VehicleOther Income per NV unit</v>
      </c>
      <c r="K2779" s="34" t="str">
        <f t="shared" si="217"/>
        <v>300New Vehicle Other Income - Toyota</v>
      </c>
      <c r="L2779" s="28">
        <f>+SUMIF('TB 4-24'!M:M,$AL2779,'TB 4-24'!G:G)</f>
        <v>0</v>
      </c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>
        <f>+SUMIF('Input Sheet'!$S:$S,$AL2779,'Input Sheet'!C:C)</f>
        <v>0</v>
      </c>
      <c r="Z2779" s="28">
        <f>+SUMIF('Input Sheet'!$S:$S,$AL2779,'Input Sheet'!D:D)</f>
        <v>0</v>
      </c>
      <c r="AA2779" s="28">
        <f>+SUMIF('Input Sheet'!$S:$S,$AL2779,'Input Sheet'!E:E)</f>
        <v>0</v>
      </c>
      <c r="AB2779" s="28">
        <f>+SUMIF('Input Sheet'!$S:$S,$AL2779,'Input Sheet'!F:F)</f>
        <v>0</v>
      </c>
      <c r="AC2779" s="28">
        <f>+SUMIF('Input Sheet'!$S:$S,$AL2779,'Input Sheet'!G:G)</f>
        <v>0</v>
      </c>
      <c r="AD2779" s="28">
        <f>+SUMIF('Input Sheet'!$S:$S,$AL2779,'Input Sheet'!H:H)</f>
        <v>0</v>
      </c>
      <c r="AE2779" s="28">
        <f>+SUMIF('Input Sheet'!$S:$S,$AL2779,'Input Sheet'!I:I)</f>
        <v>0</v>
      </c>
      <c r="AF2779" s="28">
        <f>+SUMIF('Input Sheet'!$S:$S,$AL2779,'Input Sheet'!J:J)</f>
        <v>0</v>
      </c>
      <c r="AG2779" s="28">
        <f>+SUMIF('Input Sheet'!$S:$S,$AL2779,'Input Sheet'!K:K)</f>
        <v>0</v>
      </c>
      <c r="AH2779" s="28">
        <f>+SUMIF('Input Sheet'!$S:$S,$AL2779,'Input Sheet'!L:L)</f>
        <v>0</v>
      </c>
      <c r="AI2779" s="28">
        <f>+SUMIF('Input Sheet'!$S:$S,$AL2779,'Input Sheet'!M:M)</f>
        <v>0</v>
      </c>
      <c r="AJ2779" s="28">
        <f>+SUMIF('Input Sheet'!$S:$S,$AL2779,'Input Sheet'!N:N)</f>
        <v>0</v>
      </c>
      <c r="AK2779" s="28"/>
      <c r="AL2779" s="27" t="str">
        <f t="shared" si="218"/>
        <v>300-3115R</v>
      </c>
      <c r="AM2779" s="34" t="str">
        <f t="shared" si="219"/>
        <v>New Vehicle</v>
      </c>
      <c r="AN2779" s="34" t="str">
        <f t="shared" si="220"/>
        <v>New VehicleOther Income per NV unit</v>
      </c>
      <c r="AO2779" s="35"/>
      <c r="AP2779" s="35"/>
      <c r="AQ2779" s="35"/>
    </row>
    <row r="2780" spans="1:43" x14ac:dyDescent="0.25">
      <c r="A2780" s="27" t="s">
        <v>103</v>
      </c>
      <c r="B2780" s="27" t="s">
        <v>104</v>
      </c>
      <c r="C2780" s="27" t="s">
        <v>104</v>
      </c>
      <c r="D2780" s="27" t="s">
        <v>861</v>
      </c>
      <c r="E2780" s="27" t="s">
        <v>677</v>
      </c>
      <c r="F2780" s="27" t="s">
        <v>112</v>
      </c>
      <c r="G2780" s="27" t="s">
        <v>113</v>
      </c>
      <c r="H2780" s="34" t="s">
        <v>789</v>
      </c>
      <c r="I2780" s="34" t="s">
        <v>819</v>
      </c>
      <c r="J2780" s="34" t="str">
        <f t="shared" si="216"/>
        <v>New VehicleOther Income per NV unit</v>
      </c>
      <c r="K2780" s="34" t="str">
        <f t="shared" si="217"/>
        <v>100New Vehicle Other Income - Toyota</v>
      </c>
      <c r="L2780" s="28">
        <f>+SUMIF('TB 4-24'!M:M,$AL2780,'TB 4-24'!G:G)</f>
        <v>0</v>
      </c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>
        <f>+SUMIF('Input Sheet'!$S:$S,$AL2780,'Input Sheet'!C:C)</f>
        <v>0</v>
      </c>
      <c r="Z2780" s="28">
        <f>+SUMIF('Input Sheet'!$S:$S,$AL2780,'Input Sheet'!D:D)</f>
        <v>0</v>
      </c>
      <c r="AA2780" s="28">
        <f>+SUMIF('Input Sheet'!$S:$S,$AL2780,'Input Sheet'!E:E)</f>
        <v>0</v>
      </c>
      <c r="AB2780" s="28">
        <f>+SUMIF('Input Sheet'!$S:$S,$AL2780,'Input Sheet'!F:F)</f>
        <v>0</v>
      </c>
      <c r="AC2780" s="28">
        <f>+SUMIF('Input Sheet'!$S:$S,$AL2780,'Input Sheet'!G:G)</f>
        <v>0</v>
      </c>
      <c r="AD2780" s="28">
        <f>+SUMIF('Input Sheet'!$S:$S,$AL2780,'Input Sheet'!H:H)</f>
        <v>0</v>
      </c>
      <c r="AE2780" s="28">
        <f>+SUMIF('Input Sheet'!$S:$S,$AL2780,'Input Sheet'!I:I)</f>
        <v>0</v>
      </c>
      <c r="AF2780" s="28">
        <f>+SUMIF('Input Sheet'!$S:$S,$AL2780,'Input Sheet'!J:J)</f>
        <v>0</v>
      </c>
      <c r="AG2780" s="28">
        <f>+SUMIF('Input Sheet'!$S:$S,$AL2780,'Input Sheet'!K:K)</f>
        <v>0</v>
      </c>
      <c r="AH2780" s="28">
        <f>+SUMIF('Input Sheet'!$S:$S,$AL2780,'Input Sheet'!L:L)</f>
        <v>0</v>
      </c>
      <c r="AI2780" s="28">
        <f>+SUMIF('Input Sheet'!$S:$S,$AL2780,'Input Sheet'!M:M)</f>
        <v>0</v>
      </c>
      <c r="AJ2780" s="28">
        <f>+SUMIF('Input Sheet'!$S:$S,$AL2780,'Input Sheet'!N:N)</f>
        <v>0</v>
      </c>
      <c r="AK2780" s="28"/>
      <c r="AL2780" s="27" t="str">
        <f t="shared" si="218"/>
        <v>100-3115R</v>
      </c>
      <c r="AM2780" s="34" t="str">
        <f t="shared" si="219"/>
        <v>New Vehicle</v>
      </c>
      <c r="AN2780" s="34" t="str">
        <f t="shared" si="220"/>
        <v>New VehicleOther Income per NV unit</v>
      </c>
      <c r="AO2780" s="35"/>
      <c r="AP2780" s="35"/>
      <c r="AQ2780" s="35"/>
    </row>
    <row r="2781" spans="1:43" x14ac:dyDescent="0.25">
      <c r="A2781" s="27" t="s">
        <v>103</v>
      </c>
      <c r="B2781" s="27" t="s">
        <v>104</v>
      </c>
      <c r="C2781" s="27" t="s">
        <v>657</v>
      </c>
      <c r="D2781" s="27" t="s">
        <v>862</v>
      </c>
      <c r="E2781" s="27" t="s">
        <v>660</v>
      </c>
      <c r="F2781" s="27" t="s">
        <v>112</v>
      </c>
      <c r="G2781" s="27" t="s">
        <v>113</v>
      </c>
      <c r="H2781" s="34" t="s">
        <v>789</v>
      </c>
      <c r="I2781" s="34" t="s">
        <v>819</v>
      </c>
      <c r="J2781" s="34" t="str">
        <f t="shared" si="216"/>
        <v>New VehicleOther Income per NV unit</v>
      </c>
      <c r="K2781" s="34" t="str">
        <f t="shared" si="217"/>
        <v>200New Vehicle Other Income - Toyota</v>
      </c>
      <c r="L2781" s="28">
        <f>+SUMIF('TB 4-24'!M:M,$AL2781,'TB 4-24'!G:G)</f>
        <v>0</v>
      </c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>
        <f>+SUMIF('Input Sheet'!$S:$S,$AL2781,'Input Sheet'!C:C)</f>
        <v>0</v>
      </c>
      <c r="Z2781" s="28">
        <f>+SUMIF('Input Sheet'!$S:$S,$AL2781,'Input Sheet'!D:D)</f>
        <v>0</v>
      </c>
      <c r="AA2781" s="28">
        <f>+SUMIF('Input Sheet'!$S:$S,$AL2781,'Input Sheet'!E:E)</f>
        <v>0</v>
      </c>
      <c r="AB2781" s="28">
        <f>+SUMIF('Input Sheet'!$S:$S,$AL2781,'Input Sheet'!F:F)</f>
        <v>0</v>
      </c>
      <c r="AC2781" s="28">
        <f>+SUMIF('Input Sheet'!$S:$S,$AL2781,'Input Sheet'!G:G)</f>
        <v>0</v>
      </c>
      <c r="AD2781" s="28">
        <f>+SUMIF('Input Sheet'!$S:$S,$AL2781,'Input Sheet'!H:H)</f>
        <v>0</v>
      </c>
      <c r="AE2781" s="28">
        <f>+SUMIF('Input Sheet'!$S:$S,$AL2781,'Input Sheet'!I:I)</f>
        <v>0</v>
      </c>
      <c r="AF2781" s="28">
        <f>+SUMIF('Input Sheet'!$S:$S,$AL2781,'Input Sheet'!J:J)</f>
        <v>0</v>
      </c>
      <c r="AG2781" s="28">
        <f>+SUMIF('Input Sheet'!$S:$S,$AL2781,'Input Sheet'!K:K)</f>
        <v>0</v>
      </c>
      <c r="AH2781" s="28">
        <f>+SUMIF('Input Sheet'!$S:$S,$AL2781,'Input Sheet'!L:L)</f>
        <v>0</v>
      </c>
      <c r="AI2781" s="28">
        <f>+SUMIF('Input Sheet'!$S:$S,$AL2781,'Input Sheet'!M:M)</f>
        <v>0</v>
      </c>
      <c r="AJ2781" s="28">
        <f>+SUMIF('Input Sheet'!$S:$S,$AL2781,'Input Sheet'!N:N)</f>
        <v>0</v>
      </c>
      <c r="AK2781" s="28"/>
      <c r="AL2781" s="27" t="str">
        <f t="shared" si="218"/>
        <v>200-3115RD</v>
      </c>
      <c r="AM2781" s="34" t="str">
        <f t="shared" si="219"/>
        <v>New Vehicle</v>
      </c>
      <c r="AN2781" s="34" t="str">
        <f t="shared" si="220"/>
        <v>New VehicleOther Income per NV unit</v>
      </c>
      <c r="AO2781" s="35"/>
      <c r="AP2781" s="35"/>
      <c r="AQ2781" s="35"/>
    </row>
    <row r="2782" spans="1:43" x14ac:dyDescent="0.25">
      <c r="A2782" s="27" t="s">
        <v>103</v>
      </c>
      <c r="B2782" s="27" t="s">
        <v>104</v>
      </c>
      <c r="C2782" s="27" t="s">
        <v>663</v>
      </c>
      <c r="D2782" s="27" t="s">
        <v>862</v>
      </c>
      <c r="E2782" s="27" t="s">
        <v>664</v>
      </c>
      <c r="F2782" s="27" t="s">
        <v>112</v>
      </c>
      <c r="G2782" s="27" t="s">
        <v>113</v>
      </c>
      <c r="H2782" s="34" t="s">
        <v>789</v>
      </c>
      <c r="I2782" s="34" t="s">
        <v>819</v>
      </c>
      <c r="J2782" s="34" t="str">
        <f t="shared" si="216"/>
        <v>New VehicleOther Income per NV unit</v>
      </c>
      <c r="K2782" s="34" t="str">
        <f t="shared" si="217"/>
        <v>400New Vehicle Other Income - Toyota</v>
      </c>
      <c r="L2782" s="28">
        <f>+SUMIF('TB 4-24'!M:M,$AL2782,'TB 4-24'!G:G)</f>
        <v>0</v>
      </c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>
        <f>+SUMIF('Input Sheet'!$S:$S,$AL2782,'Input Sheet'!C:C)</f>
        <v>0</v>
      </c>
      <c r="Z2782" s="28">
        <f>+SUMIF('Input Sheet'!$S:$S,$AL2782,'Input Sheet'!D:D)</f>
        <v>0</v>
      </c>
      <c r="AA2782" s="28">
        <f>+SUMIF('Input Sheet'!$S:$S,$AL2782,'Input Sheet'!E:E)</f>
        <v>0</v>
      </c>
      <c r="AB2782" s="28">
        <f>+SUMIF('Input Sheet'!$S:$S,$AL2782,'Input Sheet'!F:F)</f>
        <v>0</v>
      </c>
      <c r="AC2782" s="28">
        <f>+SUMIF('Input Sheet'!$S:$S,$AL2782,'Input Sheet'!G:G)</f>
        <v>0</v>
      </c>
      <c r="AD2782" s="28">
        <f>+SUMIF('Input Sheet'!$S:$S,$AL2782,'Input Sheet'!H:H)</f>
        <v>0</v>
      </c>
      <c r="AE2782" s="28">
        <f>+SUMIF('Input Sheet'!$S:$S,$AL2782,'Input Sheet'!I:I)</f>
        <v>0</v>
      </c>
      <c r="AF2782" s="28">
        <f>+SUMIF('Input Sheet'!$S:$S,$AL2782,'Input Sheet'!J:J)</f>
        <v>0</v>
      </c>
      <c r="AG2782" s="28">
        <f>+SUMIF('Input Sheet'!$S:$S,$AL2782,'Input Sheet'!K:K)</f>
        <v>0</v>
      </c>
      <c r="AH2782" s="28">
        <f>+SUMIF('Input Sheet'!$S:$S,$AL2782,'Input Sheet'!L:L)</f>
        <v>0</v>
      </c>
      <c r="AI2782" s="28">
        <f>+SUMIF('Input Sheet'!$S:$S,$AL2782,'Input Sheet'!M:M)</f>
        <v>0</v>
      </c>
      <c r="AJ2782" s="28">
        <f>+SUMIF('Input Sheet'!$S:$S,$AL2782,'Input Sheet'!N:N)</f>
        <v>0</v>
      </c>
      <c r="AK2782" s="28"/>
      <c r="AL2782" s="27" t="str">
        <f t="shared" si="218"/>
        <v>400-3115RD</v>
      </c>
      <c r="AM2782" s="34" t="str">
        <f t="shared" si="219"/>
        <v>New Vehicle</v>
      </c>
      <c r="AN2782" s="34" t="str">
        <f t="shared" si="220"/>
        <v>New VehicleOther Income per NV unit</v>
      </c>
      <c r="AO2782" s="35"/>
      <c r="AP2782" s="35"/>
      <c r="AQ2782" s="35"/>
    </row>
    <row r="2783" spans="1:43" x14ac:dyDescent="0.25">
      <c r="A2783" s="27" t="s">
        <v>103</v>
      </c>
      <c r="B2783" s="27" t="s">
        <v>104</v>
      </c>
      <c r="C2783" s="27" t="s">
        <v>671</v>
      </c>
      <c r="D2783" s="27" t="s">
        <v>862</v>
      </c>
      <c r="E2783" s="27" t="s">
        <v>672</v>
      </c>
      <c r="F2783" s="27" t="s">
        <v>112</v>
      </c>
      <c r="G2783" s="27" t="s">
        <v>113</v>
      </c>
      <c r="H2783" s="34" t="s">
        <v>789</v>
      </c>
      <c r="I2783" s="34" t="s">
        <v>819</v>
      </c>
      <c r="J2783" s="34" t="str">
        <f t="shared" si="216"/>
        <v>New VehicleOther Income per NV unit</v>
      </c>
      <c r="K2783" s="34" t="str">
        <f t="shared" si="217"/>
        <v>300New Vehicle Other Income - Toyota</v>
      </c>
      <c r="L2783" s="28">
        <f>+SUMIF('TB 4-24'!M:M,$AL2783,'TB 4-24'!G:G)</f>
        <v>0</v>
      </c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>
        <f>+SUMIF('Input Sheet'!$S:$S,$AL2783,'Input Sheet'!C:C)</f>
        <v>0</v>
      </c>
      <c r="Z2783" s="28">
        <f>+SUMIF('Input Sheet'!$S:$S,$AL2783,'Input Sheet'!D:D)</f>
        <v>0</v>
      </c>
      <c r="AA2783" s="28">
        <f>+SUMIF('Input Sheet'!$S:$S,$AL2783,'Input Sheet'!E:E)</f>
        <v>0</v>
      </c>
      <c r="AB2783" s="28">
        <f>+SUMIF('Input Sheet'!$S:$S,$AL2783,'Input Sheet'!F:F)</f>
        <v>0</v>
      </c>
      <c r="AC2783" s="28">
        <f>+SUMIF('Input Sheet'!$S:$S,$AL2783,'Input Sheet'!G:G)</f>
        <v>0</v>
      </c>
      <c r="AD2783" s="28">
        <f>+SUMIF('Input Sheet'!$S:$S,$AL2783,'Input Sheet'!H:H)</f>
        <v>0</v>
      </c>
      <c r="AE2783" s="28">
        <f>+SUMIF('Input Sheet'!$S:$S,$AL2783,'Input Sheet'!I:I)</f>
        <v>0</v>
      </c>
      <c r="AF2783" s="28">
        <f>+SUMIF('Input Sheet'!$S:$S,$AL2783,'Input Sheet'!J:J)</f>
        <v>0</v>
      </c>
      <c r="AG2783" s="28">
        <f>+SUMIF('Input Sheet'!$S:$S,$AL2783,'Input Sheet'!K:K)</f>
        <v>0</v>
      </c>
      <c r="AH2783" s="28">
        <f>+SUMIF('Input Sheet'!$S:$S,$AL2783,'Input Sheet'!L:L)</f>
        <v>0</v>
      </c>
      <c r="AI2783" s="28">
        <f>+SUMIF('Input Sheet'!$S:$S,$AL2783,'Input Sheet'!M:M)</f>
        <v>0</v>
      </c>
      <c r="AJ2783" s="28">
        <f>+SUMIF('Input Sheet'!$S:$S,$AL2783,'Input Sheet'!N:N)</f>
        <v>0</v>
      </c>
      <c r="AK2783" s="28"/>
      <c r="AL2783" s="27" t="str">
        <f t="shared" si="218"/>
        <v>300-3115RD</v>
      </c>
      <c r="AM2783" s="34" t="str">
        <f t="shared" si="219"/>
        <v>New Vehicle</v>
      </c>
      <c r="AN2783" s="34" t="str">
        <f t="shared" si="220"/>
        <v>New VehicleOther Income per NV unit</v>
      </c>
      <c r="AO2783" s="35"/>
      <c r="AP2783" s="35"/>
      <c r="AQ2783" s="35"/>
    </row>
    <row r="2784" spans="1:43" x14ac:dyDescent="0.25">
      <c r="A2784" s="27" t="s">
        <v>103</v>
      </c>
      <c r="B2784" s="27" t="s">
        <v>104</v>
      </c>
      <c r="C2784" s="27" t="s">
        <v>104</v>
      </c>
      <c r="D2784" s="27" t="s">
        <v>862</v>
      </c>
      <c r="E2784" s="27" t="s">
        <v>677</v>
      </c>
      <c r="F2784" s="27" t="s">
        <v>112</v>
      </c>
      <c r="G2784" s="27" t="s">
        <v>113</v>
      </c>
      <c r="H2784" s="34" t="s">
        <v>789</v>
      </c>
      <c r="I2784" s="34" t="s">
        <v>819</v>
      </c>
      <c r="J2784" s="34" t="str">
        <f t="shared" si="216"/>
        <v>New VehicleOther Income per NV unit</v>
      </c>
      <c r="K2784" s="34" t="str">
        <f t="shared" si="217"/>
        <v>100New Vehicle Other Income - Toyota</v>
      </c>
      <c r="L2784" s="28">
        <f>+SUMIF('TB 4-24'!M:M,$AL2784,'TB 4-24'!G:G)</f>
        <v>0</v>
      </c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>
        <f>+SUMIF('Input Sheet'!$S:$S,$AL2784,'Input Sheet'!C:C)</f>
        <v>0</v>
      </c>
      <c r="Z2784" s="28">
        <f>+SUMIF('Input Sheet'!$S:$S,$AL2784,'Input Sheet'!D:D)</f>
        <v>0</v>
      </c>
      <c r="AA2784" s="28">
        <f>+SUMIF('Input Sheet'!$S:$S,$AL2784,'Input Sheet'!E:E)</f>
        <v>0</v>
      </c>
      <c r="AB2784" s="28">
        <f>+SUMIF('Input Sheet'!$S:$S,$AL2784,'Input Sheet'!F:F)</f>
        <v>0</v>
      </c>
      <c r="AC2784" s="28">
        <f>+SUMIF('Input Sheet'!$S:$S,$AL2784,'Input Sheet'!G:G)</f>
        <v>0</v>
      </c>
      <c r="AD2784" s="28">
        <f>+SUMIF('Input Sheet'!$S:$S,$AL2784,'Input Sheet'!H:H)</f>
        <v>0</v>
      </c>
      <c r="AE2784" s="28">
        <f>+SUMIF('Input Sheet'!$S:$S,$AL2784,'Input Sheet'!I:I)</f>
        <v>0</v>
      </c>
      <c r="AF2784" s="28">
        <f>+SUMIF('Input Sheet'!$S:$S,$AL2784,'Input Sheet'!J:J)</f>
        <v>0</v>
      </c>
      <c r="AG2784" s="28">
        <f>+SUMIF('Input Sheet'!$S:$S,$AL2784,'Input Sheet'!K:K)</f>
        <v>0</v>
      </c>
      <c r="AH2784" s="28">
        <f>+SUMIF('Input Sheet'!$S:$S,$AL2784,'Input Sheet'!L:L)</f>
        <v>0</v>
      </c>
      <c r="AI2784" s="28">
        <f>+SUMIF('Input Sheet'!$S:$S,$AL2784,'Input Sheet'!M:M)</f>
        <v>0</v>
      </c>
      <c r="AJ2784" s="28">
        <f>+SUMIF('Input Sheet'!$S:$S,$AL2784,'Input Sheet'!N:N)</f>
        <v>0</v>
      </c>
      <c r="AK2784" s="28"/>
      <c r="AL2784" s="27" t="str">
        <f t="shared" si="218"/>
        <v>100-3115RD</v>
      </c>
      <c r="AM2784" s="34" t="str">
        <f t="shared" si="219"/>
        <v>New Vehicle</v>
      </c>
      <c r="AN2784" s="34" t="str">
        <f t="shared" si="220"/>
        <v>New VehicleOther Income per NV unit</v>
      </c>
      <c r="AO2784" s="35"/>
      <c r="AP2784" s="35"/>
      <c r="AQ2784" s="35"/>
    </row>
    <row r="2785" spans="1:43" x14ac:dyDescent="0.25">
      <c r="A2785" s="27" t="s">
        <v>103</v>
      </c>
      <c r="B2785" s="27" t="s">
        <v>104</v>
      </c>
      <c r="C2785" s="27" t="s">
        <v>657</v>
      </c>
      <c r="D2785" s="27" t="s">
        <v>863</v>
      </c>
      <c r="E2785" s="27" t="s">
        <v>660</v>
      </c>
      <c r="F2785" s="27" t="s">
        <v>112</v>
      </c>
      <c r="G2785" s="27" t="s">
        <v>113</v>
      </c>
      <c r="H2785" s="34" t="s">
        <v>789</v>
      </c>
      <c r="I2785" s="34" t="s">
        <v>819</v>
      </c>
      <c r="J2785" s="34" t="str">
        <f t="shared" si="216"/>
        <v>New VehicleOther Income per NV unit</v>
      </c>
      <c r="K2785" s="34" t="str">
        <f t="shared" si="217"/>
        <v>200New Vehicle Other Income - Toyota</v>
      </c>
      <c r="L2785" s="28">
        <f>+SUMIF('TB 4-24'!M:M,$AL2785,'TB 4-24'!G:G)</f>
        <v>0</v>
      </c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>
        <f>+SUMIF('Input Sheet'!$S:$S,$AL2785,'Input Sheet'!C:C)</f>
        <v>0</v>
      </c>
      <c r="Z2785" s="28">
        <f>+SUMIF('Input Sheet'!$S:$S,$AL2785,'Input Sheet'!D:D)</f>
        <v>0</v>
      </c>
      <c r="AA2785" s="28">
        <f>+SUMIF('Input Sheet'!$S:$S,$AL2785,'Input Sheet'!E:E)</f>
        <v>0</v>
      </c>
      <c r="AB2785" s="28">
        <f>+SUMIF('Input Sheet'!$S:$S,$AL2785,'Input Sheet'!F:F)</f>
        <v>0</v>
      </c>
      <c r="AC2785" s="28">
        <f>+SUMIF('Input Sheet'!$S:$S,$AL2785,'Input Sheet'!G:G)</f>
        <v>0</v>
      </c>
      <c r="AD2785" s="28">
        <f>+SUMIF('Input Sheet'!$S:$S,$AL2785,'Input Sheet'!H:H)</f>
        <v>0</v>
      </c>
      <c r="AE2785" s="28">
        <f>+SUMIF('Input Sheet'!$S:$S,$AL2785,'Input Sheet'!I:I)</f>
        <v>0</v>
      </c>
      <c r="AF2785" s="28">
        <f>+SUMIF('Input Sheet'!$S:$S,$AL2785,'Input Sheet'!J:J)</f>
        <v>0</v>
      </c>
      <c r="AG2785" s="28">
        <f>+SUMIF('Input Sheet'!$S:$S,$AL2785,'Input Sheet'!K:K)</f>
        <v>0</v>
      </c>
      <c r="AH2785" s="28">
        <f>+SUMIF('Input Sheet'!$S:$S,$AL2785,'Input Sheet'!L:L)</f>
        <v>0</v>
      </c>
      <c r="AI2785" s="28">
        <f>+SUMIF('Input Sheet'!$S:$S,$AL2785,'Input Sheet'!M:M)</f>
        <v>0</v>
      </c>
      <c r="AJ2785" s="28">
        <f>+SUMIF('Input Sheet'!$S:$S,$AL2785,'Input Sheet'!N:N)</f>
        <v>0</v>
      </c>
      <c r="AK2785" s="28"/>
      <c r="AL2785" s="27" t="str">
        <f t="shared" si="218"/>
        <v>200-3125D</v>
      </c>
      <c r="AM2785" s="34" t="str">
        <f t="shared" si="219"/>
        <v>New Vehicle</v>
      </c>
      <c r="AN2785" s="34" t="str">
        <f t="shared" si="220"/>
        <v>New VehicleOther Income per NV unit</v>
      </c>
      <c r="AO2785" s="35"/>
      <c r="AP2785" s="35"/>
      <c r="AQ2785" s="35"/>
    </row>
    <row r="2786" spans="1:43" x14ac:dyDescent="0.25">
      <c r="A2786" s="27" t="s">
        <v>103</v>
      </c>
      <c r="B2786" s="27" t="s">
        <v>104</v>
      </c>
      <c r="C2786" s="27" t="s">
        <v>663</v>
      </c>
      <c r="D2786" s="27" t="s">
        <v>863</v>
      </c>
      <c r="E2786" s="27" t="s">
        <v>664</v>
      </c>
      <c r="F2786" s="27" t="s">
        <v>112</v>
      </c>
      <c r="G2786" s="27" t="s">
        <v>113</v>
      </c>
      <c r="H2786" s="34" t="s">
        <v>789</v>
      </c>
      <c r="I2786" s="34" t="s">
        <v>819</v>
      </c>
      <c r="J2786" s="34" t="str">
        <f t="shared" si="216"/>
        <v>New VehicleOther Income per NV unit</v>
      </c>
      <c r="K2786" s="34" t="str">
        <f t="shared" si="217"/>
        <v>400New Vehicle Other Income - Toyota</v>
      </c>
      <c r="L2786" s="28">
        <f>+SUMIF('TB 4-24'!M:M,$AL2786,'TB 4-24'!G:G)</f>
        <v>0</v>
      </c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>
        <f>+SUMIF('Input Sheet'!$S:$S,$AL2786,'Input Sheet'!C:C)</f>
        <v>0</v>
      </c>
      <c r="Z2786" s="28">
        <f>+SUMIF('Input Sheet'!$S:$S,$AL2786,'Input Sheet'!D:D)</f>
        <v>0</v>
      </c>
      <c r="AA2786" s="28">
        <f>+SUMIF('Input Sheet'!$S:$S,$AL2786,'Input Sheet'!E:E)</f>
        <v>0</v>
      </c>
      <c r="AB2786" s="28">
        <f>+SUMIF('Input Sheet'!$S:$S,$AL2786,'Input Sheet'!F:F)</f>
        <v>0</v>
      </c>
      <c r="AC2786" s="28">
        <f>+SUMIF('Input Sheet'!$S:$S,$AL2786,'Input Sheet'!G:G)</f>
        <v>0</v>
      </c>
      <c r="AD2786" s="28">
        <f>+SUMIF('Input Sheet'!$S:$S,$AL2786,'Input Sheet'!H:H)</f>
        <v>0</v>
      </c>
      <c r="AE2786" s="28">
        <f>+SUMIF('Input Sheet'!$S:$S,$AL2786,'Input Sheet'!I:I)</f>
        <v>0</v>
      </c>
      <c r="AF2786" s="28">
        <f>+SUMIF('Input Sheet'!$S:$S,$AL2786,'Input Sheet'!J:J)</f>
        <v>0</v>
      </c>
      <c r="AG2786" s="28">
        <f>+SUMIF('Input Sheet'!$S:$S,$AL2786,'Input Sheet'!K:K)</f>
        <v>0</v>
      </c>
      <c r="AH2786" s="28">
        <f>+SUMIF('Input Sheet'!$S:$S,$AL2786,'Input Sheet'!L:L)</f>
        <v>0</v>
      </c>
      <c r="AI2786" s="28">
        <f>+SUMIF('Input Sheet'!$S:$S,$AL2786,'Input Sheet'!M:M)</f>
        <v>0</v>
      </c>
      <c r="AJ2786" s="28">
        <f>+SUMIF('Input Sheet'!$S:$S,$AL2786,'Input Sheet'!N:N)</f>
        <v>0</v>
      </c>
      <c r="AK2786" s="28"/>
      <c r="AL2786" s="27" t="str">
        <f t="shared" si="218"/>
        <v>400-3125D</v>
      </c>
      <c r="AM2786" s="34" t="str">
        <f t="shared" si="219"/>
        <v>New Vehicle</v>
      </c>
      <c r="AN2786" s="34" t="str">
        <f t="shared" si="220"/>
        <v>New VehicleOther Income per NV unit</v>
      </c>
      <c r="AO2786" s="35"/>
      <c r="AP2786" s="35"/>
      <c r="AQ2786" s="35"/>
    </row>
    <row r="2787" spans="1:43" x14ac:dyDescent="0.25">
      <c r="A2787" s="27" t="s">
        <v>103</v>
      </c>
      <c r="B2787" s="27" t="s">
        <v>104</v>
      </c>
      <c r="C2787" s="27" t="s">
        <v>671</v>
      </c>
      <c r="D2787" s="27" t="s">
        <v>863</v>
      </c>
      <c r="E2787" s="27" t="s">
        <v>672</v>
      </c>
      <c r="F2787" s="27" t="s">
        <v>112</v>
      </c>
      <c r="G2787" s="27" t="s">
        <v>113</v>
      </c>
      <c r="H2787" s="34" t="s">
        <v>789</v>
      </c>
      <c r="I2787" s="34" t="s">
        <v>819</v>
      </c>
      <c r="J2787" s="34" t="str">
        <f t="shared" si="216"/>
        <v>New VehicleOther Income per NV unit</v>
      </c>
      <c r="K2787" s="34" t="str">
        <f t="shared" si="217"/>
        <v>300New Vehicle Other Income - Toyota</v>
      </c>
      <c r="L2787" s="28">
        <f>+SUMIF('TB 4-24'!M:M,$AL2787,'TB 4-24'!G:G)</f>
        <v>0</v>
      </c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>
        <f>+SUMIF('Input Sheet'!$S:$S,$AL2787,'Input Sheet'!C:C)</f>
        <v>0</v>
      </c>
      <c r="Z2787" s="28">
        <f>+SUMIF('Input Sheet'!$S:$S,$AL2787,'Input Sheet'!D:D)</f>
        <v>0</v>
      </c>
      <c r="AA2787" s="28">
        <f>+SUMIF('Input Sheet'!$S:$S,$AL2787,'Input Sheet'!E:E)</f>
        <v>0</v>
      </c>
      <c r="AB2787" s="28">
        <f>+SUMIF('Input Sheet'!$S:$S,$AL2787,'Input Sheet'!F:F)</f>
        <v>0</v>
      </c>
      <c r="AC2787" s="28">
        <f>+SUMIF('Input Sheet'!$S:$S,$AL2787,'Input Sheet'!G:G)</f>
        <v>0</v>
      </c>
      <c r="AD2787" s="28">
        <f>+SUMIF('Input Sheet'!$S:$S,$AL2787,'Input Sheet'!H:H)</f>
        <v>0</v>
      </c>
      <c r="AE2787" s="28">
        <f>+SUMIF('Input Sheet'!$S:$S,$AL2787,'Input Sheet'!I:I)</f>
        <v>0</v>
      </c>
      <c r="AF2787" s="28">
        <f>+SUMIF('Input Sheet'!$S:$S,$AL2787,'Input Sheet'!J:J)</f>
        <v>0</v>
      </c>
      <c r="AG2787" s="28">
        <f>+SUMIF('Input Sheet'!$S:$S,$AL2787,'Input Sheet'!K:K)</f>
        <v>0</v>
      </c>
      <c r="AH2787" s="28">
        <f>+SUMIF('Input Sheet'!$S:$S,$AL2787,'Input Sheet'!L:L)</f>
        <v>0</v>
      </c>
      <c r="AI2787" s="28">
        <f>+SUMIF('Input Sheet'!$S:$S,$AL2787,'Input Sheet'!M:M)</f>
        <v>0</v>
      </c>
      <c r="AJ2787" s="28">
        <f>+SUMIF('Input Sheet'!$S:$S,$AL2787,'Input Sheet'!N:N)</f>
        <v>0</v>
      </c>
      <c r="AK2787" s="28"/>
      <c r="AL2787" s="27" t="str">
        <f t="shared" si="218"/>
        <v>300-3125D</v>
      </c>
      <c r="AM2787" s="34" t="str">
        <f t="shared" si="219"/>
        <v>New Vehicle</v>
      </c>
      <c r="AN2787" s="34" t="str">
        <f t="shared" si="220"/>
        <v>New VehicleOther Income per NV unit</v>
      </c>
      <c r="AO2787" s="35"/>
      <c r="AP2787" s="35"/>
      <c r="AQ2787" s="35"/>
    </row>
    <row r="2788" spans="1:43" x14ac:dyDescent="0.25">
      <c r="A2788" s="27" t="s">
        <v>103</v>
      </c>
      <c r="B2788" s="27" t="s">
        <v>104</v>
      </c>
      <c r="C2788" s="27" t="s">
        <v>104</v>
      </c>
      <c r="D2788" s="27" t="s">
        <v>863</v>
      </c>
      <c r="E2788" s="27" t="s">
        <v>677</v>
      </c>
      <c r="F2788" s="27" t="s">
        <v>112</v>
      </c>
      <c r="G2788" s="27" t="s">
        <v>113</v>
      </c>
      <c r="H2788" s="34" t="s">
        <v>789</v>
      </c>
      <c r="I2788" s="34" t="s">
        <v>819</v>
      </c>
      <c r="J2788" s="34" t="str">
        <f t="shared" si="216"/>
        <v>New VehicleOther Income per NV unit</v>
      </c>
      <c r="K2788" s="34" t="str">
        <f t="shared" si="217"/>
        <v>100New Vehicle Other Income - Toyota</v>
      </c>
      <c r="L2788" s="28">
        <f>+SUMIF('TB 4-24'!M:M,$AL2788,'TB 4-24'!G:G)</f>
        <v>0</v>
      </c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>
        <f>+SUMIF('Input Sheet'!$S:$S,$AL2788,'Input Sheet'!C:C)</f>
        <v>0</v>
      </c>
      <c r="Z2788" s="28">
        <f>+SUMIF('Input Sheet'!$S:$S,$AL2788,'Input Sheet'!D:D)</f>
        <v>0</v>
      </c>
      <c r="AA2788" s="28">
        <f>+SUMIF('Input Sheet'!$S:$S,$AL2788,'Input Sheet'!E:E)</f>
        <v>0</v>
      </c>
      <c r="AB2788" s="28">
        <f>+SUMIF('Input Sheet'!$S:$S,$AL2788,'Input Sheet'!F:F)</f>
        <v>0</v>
      </c>
      <c r="AC2788" s="28">
        <f>+SUMIF('Input Sheet'!$S:$S,$AL2788,'Input Sheet'!G:G)</f>
        <v>0</v>
      </c>
      <c r="AD2788" s="28">
        <f>+SUMIF('Input Sheet'!$S:$S,$AL2788,'Input Sheet'!H:H)</f>
        <v>0</v>
      </c>
      <c r="AE2788" s="28">
        <f>+SUMIF('Input Sheet'!$S:$S,$AL2788,'Input Sheet'!I:I)</f>
        <v>0</v>
      </c>
      <c r="AF2788" s="28">
        <f>+SUMIF('Input Sheet'!$S:$S,$AL2788,'Input Sheet'!J:J)</f>
        <v>0</v>
      </c>
      <c r="AG2788" s="28">
        <f>+SUMIF('Input Sheet'!$S:$S,$AL2788,'Input Sheet'!K:K)</f>
        <v>0</v>
      </c>
      <c r="AH2788" s="28">
        <f>+SUMIF('Input Sheet'!$S:$S,$AL2788,'Input Sheet'!L:L)</f>
        <v>0</v>
      </c>
      <c r="AI2788" s="28">
        <f>+SUMIF('Input Sheet'!$S:$S,$AL2788,'Input Sheet'!M:M)</f>
        <v>0</v>
      </c>
      <c r="AJ2788" s="28">
        <f>+SUMIF('Input Sheet'!$S:$S,$AL2788,'Input Sheet'!N:N)</f>
        <v>0</v>
      </c>
      <c r="AK2788" s="28"/>
      <c r="AL2788" s="27" t="str">
        <f t="shared" si="218"/>
        <v>100-3125D</v>
      </c>
      <c r="AM2788" s="34" t="str">
        <f t="shared" si="219"/>
        <v>New Vehicle</v>
      </c>
      <c r="AN2788" s="34" t="str">
        <f t="shared" si="220"/>
        <v>New VehicleOther Income per NV unit</v>
      </c>
      <c r="AO2788" s="35"/>
      <c r="AP2788" s="35"/>
      <c r="AQ2788" s="35"/>
    </row>
    <row r="2789" spans="1:43" x14ac:dyDescent="0.25">
      <c r="A2789" s="27" t="s">
        <v>103</v>
      </c>
      <c r="B2789" s="27" t="s">
        <v>104</v>
      </c>
      <c r="C2789" s="27" t="s">
        <v>657</v>
      </c>
      <c r="D2789" s="27" t="s">
        <v>864</v>
      </c>
      <c r="E2789" s="27" t="s">
        <v>660</v>
      </c>
      <c r="F2789" s="27" t="s">
        <v>112</v>
      </c>
      <c r="G2789" s="27" t="s">
        <v>113</v>
      </c>
      <c r="H2789" s="34" t="s">
        <v>789</v>
      </c>
      <c r="I2789" s="34" t="s">
        <v>819</v>
      </c>
      <c r="J2789" s="34" t="str">
        <f t="shared" si="216"/>
        <v>New VehicleOther Income per NV unit</v>
      </c>
      <c r="K2789" s="34" t="str">
        <f t="shared" si="217"/>
        <v>200New Vehicle Other Income - Toyota</v>
      </c>
      <c r="L2789" s="28">
        <f>+SUMIF('TB 4-24'!M:M,$AL2789,'TB 4-24'!G:G)</f>
        <v>0</v>
      </c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>
        <f>+SUMIF('Input Sheet'!$S:$S,$AL2789,'Input Sheet'!C:C)</f>
        <v>0</v>
      </c>
      <c r="Z2789" s="28">
        <f>+SUMIF('Input Sheet'!$S:$S,$AL2789,'Input Sheet'!D:D)</f>
        <v>0</v>
      </c>
      <c r="AA2789" s="28">
        <f>+SUMIF('Input Sheet'!$S:$S,$AL2789,'Input Sheet'!E:E)</f>
        <v>0</v>
      </c>
      <c r="AB2789" s="28">
        <f>+SUMIF('Input Sheet'!$S:$S,$AL2789,'Input Sheet'!F:F)</f>
        <v>0</v>
      </c>
      <c r="AC2789" s="28">
        <f>+SUMIF('Input Sheet'!$S:$S,$AL2789,'Input Sheet'!G:G)</f>
        <v>0</v>
      </c>
      <c r="AD2789" s="28">
        <f>+SUMIF('Input Sheet'!$S:$S,$AL2789,'Input Sheet'!H:H)</f>
        <v>0</v>
      </c>
      <c r="AE2789" s="28">
        <f>+SUMIF('Input Sheet'!$S:$S,$AL2789,'Input Sheet'!I:I)</f>
        <v>0</v>
      </c>
      <c r="AF2789" s="28">
        <f>+SUMIF('Input Sheet'!$S:$S,$AL2789,'Input Sheet'!J:J)</f>
        <v>0</v>
      </c>
      <c r="AG2789" s="28">
        <f>+SUMIF('Input Sheet'!$S:$S,$AL2789,'Input Sheet'!K:K)</f>
        <v>0</v>
      </c>
      <c r="AH2789" s="28">
        <f>+SUMIF('Input Sheet'!$S:$S,$AL2789,'Input Sheet'!L:L)</f>
        <v>0</v>
      </c>
      <c r="AI2789" s="28">
        <f>+SUMIF('Input Sheet'!$S:$S,$AL2789,'Input Sheet'!M:M)</f>
        <v>0</v>
      </c>
      <c r="AJ2789" s="28">
        <f>+SUMIF('Input Sheet'!$S:$S,$AL2789,'Input Sheet'!N:N)</f>
        <v>0</v>
      </c>
      <c r="AK2789" s="28"/>
      <c r="AL2789" s="27" t="str">
        <f t="shared" si="218"/>
        <v>200-3125R</v>
      </c>
      <c r="AM2789" s="34" t="str">
        <f t="shared" si="219"/>
        <v>New Vehicle</v>
      </c>
      <c r="AN2789" s="34" t="str">
        <f t="shared" si="220"/>
        <v>New VehicleOther Income per NV unit</v>
      </c>
      <c r="AO2789" s="35"/>
      <c r="AP2789" s="35"/>
      <c r="AQ2789" s="35"/>
    </row>
    <row r="2790" spans="1:43" x14ac:dyDescent="0.25">
      <c r="A2790" s="27" t="s">
        <v>103</v>
      </c>
      <c r="B2790" s="27" t="s">
        <v>104</v>
      </c>
      <c r="C2790" s="27" t="s">
        <v>663</v>
      </c>
      <c r="D2790" s="27" t="s">
        <v>864</v>
      </c>
      <c r="E2790" s="27" t="s">
        <v>664</v>
      </c>
      <c r="F2790" s="27" t="s">
        <v>112</v>
      </c>
      <c r="G2790" s="27" t="s">
        <v>113</v>
      </c>
      <c r="H2790" s="34" t="s">
        <v>789</v>
      </c>
      <c r="I2790" s="34" t="s">
        <v>819</v>
      </c>
      <c r="J2790" s="34" t="str">
        <f t="shared" si="216"/>
        <v>New VehicleOther Income per NV unit</v>
      </c>
      <c r="K2790" s="34" t="str">
        <f t="shared" si="217"/>
        <v>400New Vehicle Other Income - Toyota</v>
      </c>
      <c r="L2790" s="28">
        <f>+SUMIF('TB 4-24'!M:M,$AL2790,'TB 4-24'!G:G)</f>
        <v>0</v>
      </c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>
        <f>+SUMIF('Input Sheet'!$S:$S,$AL2790,'Input Sheet'!C:C)</f>
        <v>0</v>
      </c>
      <c r="Z2790" s="28">
        <f>+SUMIF('Input Sheet'!$S:$S,$AL2790,'Input Sheet'!D:D)</f>
        <v>0</v>
      </c>
      <c r="AA2790" s="28">
        <f>+SUMIF('Input Sheet'!$S:$S,$AL2790,'Input Sheet'!E:E)</f>
        <v>0</v>
      </c>
      <c r="AB2790" s="28">
        <f>+SUMIF('Input Sheet'!$S:$S,$AL2790,'Input Sheet'!F:F)</f>
        <v>0</v>
      </c>
      <c r="AC2790" s="28">
        <f>+SUMIF('Input Sheet'!$S:$S,$AL2790,'Input Sheet'!G:G)</f>
        <v>0</v>
      </c>
      <c r="AD2790" s="28">
        <f>+SUMIF('Input Sheet'!$S:$S,$AL2790,'Input Sheet'!H:H)</f>
        <v>0</v>
      </c>
      <c r="AE2790" s="28">
        <f>+SUMIF('Input Sheet'!$S:$S,$AL2790,'Input Sheet'!I:I)</f>
        <v>0</v>
      </c>
      <c r="AF2790" s="28">
        <f>+SUMIF('Input Sheet'!$S:$S,$AL2790,'Input Sheet'!J:J)</f>
        <v>0</v>
      </c>
      <c r="AG2790" s="28">
        <f>+SUMIF('Input Sheet'!$S:$S,$AL2790,'Input Sheet'!K:K)</f>
        <v>0</v>
      </c>
      <c r="AH2790" s="28">
        <f>+SUMIF('Input Sheet'!$S:$S,$AL2790,'Input Sheet'!L:L)</f>
        <v>0</v>
      </c>
      <c r="AI2790" s="28">
        <f>+SUMIF('Input Sheet'!$S:$S,$AL2790,'Input Sheet'!M:M)</f>
        <v>0</v>
      </c>
      <c r="AJ2790" s="28">
        <f>+SUMIF('Input Sheet'!$S:$S,$AL2790,'Input Sheet'!N:N)</f>
        <v>0</v>
      </c>
      <c r="AK2790" s="28"/>
      <c r="AL2790" s="27" t="str">
        <f t="shared" si="218"/>
        <v>400-3125R</v>
      </c>
      <c r="AM2790" s="34" t="str">
        <f t="shared" si="219"/>
        <v>New Vehicle</v>
      </c>
      <c r="AN2790" s="34" t="str">
        <f t="shared" si="220"/>
        <v>New VehicleOther Income per NV unit</v>
      </c>
      <c r="AO2790" s="35"/>
      <c r="AP2790" s="35"/>
      <c r="AQ2790" s="35"/>
    </row>
    <row r="2791" spans="1:43" x14ac:dyDescent="0.25">
      <c r="A2791" s="27" t="s">
        <v>103</v>
      </c>
      <c r="B2791" s="27" t="s">
        <v>104</v>
      </c>
      <c r="C2791" s="27" t="s">
        <v>671</v>
      </c>
      <c r="D2791" s="27" t="s">
        <v>864</v>
      </c>
      <c r="E2791" s="27" t="s">
        <v>672</v>
      </c>
      <c r="F2791" s="27" t="s">
        <v>112</v>
      </c>
      <c r="G2791" s="27" t="s">
        <v>113</v>
      </c>
      <c r="H2791" s="34" t="s">
        <v>789</v>
      </c>
      <c r="I2791" s="34" t="s">
        <v>819</v>
      </c>
      <c r="J2791" s="34" t="str">
        <f t="shared" si="216"/>
        <v>New VehicleOther Income per NV unit</v>
      </c>
      <c r="K2791" s="34" t="str">
        <f t="shared" si="217"/>
        <v>300New Vehicle Other Income - Toyota</v>
      </c>
      <c r="L2791" s="28">
        <f>+SUMIF('TB 4-24'!M:M,$AL2791,'TB 4-24'!G:G)</f>
        <v>0</v>
      </c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>
        <f>+SUMIF('Input Sheet'!$S:$S,$AL2791,'Input Sheet'!C:C)</f>
        <v>0</v>
      </c>
      <c r="Z2791" s="28">
        <f>+SUMIF('Input Sheet'!$S:$S,$AL2791,'Input Sheet'!D:D)</f>
        <v>0</v>
      </c>
      <c r="AA2791" s="28">
        <f>+SUMIF('Input Sheet'!$S:$S,$AL2791,'Input Sheet'!E:E)</f>
        <v>0</v>
      </c>
      <c r="AB2791" s="28">
        <f>+SUMIF('Input Sheet'!$S:$S,$AL2791,'Input Sheet'!F:F)</f>
        <v>0</v>
      </c>
      <c r="AC2791" s="28">
        <f>+SUMIF('Input Sheet'!$S:$S,$AL2791,'Input Sheet'!G:G)</f>
        <v>0</v>
      </c>
      <c r="AD2791" s="28">
        <f>+SUMIF('Input Sheet'!$S:$S,$AL2791,'Input Sheet'!H:H)</f>
        <v>0</v>
      </c>
      <c r="AE2791" s="28">
        <f>+SUMIF('Input Sheet'!$S:$S,$AL2791,'Input Sheet'!I:I)</f>
        <v>0</v>
      </c>
      <c r="AF2791" s="28">
        <f>+SUMIF('Input Sheet'!$S:$S,$AL2791,'Input Sheet'!J:J)</f>
        <v>0</v>
      </c>
      <c r="AG2791" s="28">
        <f>+SUMIF('Input Sheet'!$S:$S,$AL2791,'Input Sheet'!K:K)</f>
        <v>0</v>
      </c>
      <c r="AH2791" s="28">
        <f>+SUMIF('Input Sheet'!$S:$S,$AL2791,'Input Sheet'!L:L)</f>
        <v>0</v>
      </c>
      <c r="AI2791" s="28">
        <f>+SUMIF('Input Sheet'!$S:$S,$AL2791,'Input Sheet'!M:M)</f>
        <v>0</v>
      </c>
      <c r="AJ2791" s="28">
        <f>+SUMIF('Input Sheet'!$S:$S,$AL2791,'Input Sheet'!N:N)</f>
        <v>0</v>
      </c>
      <c r="AK2791" s="28"/>
      <c r="AL2791" s="27" t="str">
        <f t="shared" si="218"/>
        <v>300-3125R</v>
      </c>
      <c r="AM2791" s="34" t="str">
        <f t="shared" si="219"/>
        <v>New Vehicle</v>
      </c>
      <c r="AN2791" s="34" t="str">
        <f t="shared" si="220"/>
        <v>New VehicleOther Income per NV unit</v>
      </c>
      <c r="AO2791" s="35"/>
      <c r="AP2791" s="35"/>
      <c r="AQ2791" s="35"/>
    </row>
    <row r="2792" spans="1:43" x14ac:dyDescent="0.25">
      <c r="A2792" s="27" t="s">
        <v>103</v>
      </c>
      <c r="B2792" s="27" t="s">
        <v>104</v>
      </c>
      <c r="C2792" s="27" t="s">
        <v>104</v>
      </c>
      <c r="D2792" s="27" t="s">
        <v>864</v>
      </c>
      <c r="E2792" s="27" t="s">
        <v>677</v>
      </c>
      <c r="F2792" s="27" t="s">
        <v>112</v>
      </c>
      <c r="G2792" s="27" t="s">
        <v>113</v>
      </c>
      <c r="H2792" s="34" t="s">
        <v>789</v>
      </c>
      <c r="I2792" s="34" t="s">
        <v>819</v>
      </c>
      <c r="J2792" s="34" t="str">
        <f t="shared" si="216"/>
        <v>New VehicleOther Income per NV unit</v>
      </c>
      <c r="K2792" s="34" t="str">
        <f t="shared" si="217"/>
        <v>100New Vehicle Other Income - Toyota</v>
      </c>
      <c r="L2792" s="28">
        <f>+SUMIF('TB 4-24'!M:M,$AL2792,'TB 4-24'!G:G)</f>
        <v>0</v>
      </c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>
        <f>+SUMIF('Input Sheet'!$S:$S,$AL2792,'Input Sheet'!C:C)</f>
        <v>0</v>
      </c>
      <c r="Z2792" s="28">
        <f>+SUMIF('Input Sheet'!$S:$S,$AL2792,'Input Sheet'!D:D)</f>
        <v>0</v>
      </c>
      <c r="AA2792" s="28">
        <f>+SUMIF('Input Sheet'!$S:$S,$AL2792,'Input Sheet'!E:E)</f>
        <v>0</v>
      </c>
      <c r="AB2792" s="28">
        <f>+SUMIF('Input Sheet'!$S:$S,$AL2792,'Input Sheet'!F:F)</f>
        <v>0</v>
      </c>
      <c r="AC2792" s="28">
        <f>+SUMIF('Input Sheet'!$S:$S,$AL2792,'Input Sheet'!G:G)</f>
        <v>0</v>
      </c>
      <c r="AD2792" s="28">
        <f>+SUMIF('Input Sheet'!$S:$S,$AL2792,'Input Sheet'!H:H)</f>
        <v>0</v>
      </c>
      <c r="AE2792" s="28">
        <f>+SUMIF('Input Sheet'!$S:$S,$AL2792,'Input Sheet'!I:I)</f>
        <v>0</v>
      </c>
      <c r="AF2792" s="28">
        <f>+SUMIF('Input Sheet'!$S:$S,$AL2792,'Input Sheet'!J:J)</f>
        <v>0</v>
      </c>
      <c r="AG2792" s="28">
        <f>+SUMIF('Input Sheet'!$S:$S,$AL2792,'Input Sheet'!K:K)</f>
        <v>0</v>
      </c>
      <c r="AH2792" s="28">
        <f>+SUMIF('Input Sheet'!$S:$S,$AL2792,'Input Sheet'!L:L)</f>
        <v>0</v>
      </c>
      <c r="AI2792" s="28">
        <f>+SUMIF('Input Sheet'!$S:$S,$AL2792,'Input Sheet'!M:M)</f>
        <v>0</v>
      </c>
      <c r="AJ2792" s="28">
        <f>+SUMIF('Input Sheet'!$S:$S,$AL2792,'Input Sheet'!N:N)</f>
        <v>0</v>
      </c>
      <c r="AK2792" s="28"/>
      <c r="AL2792" s="27" t="str">
        <f t="shared" si="218"/>
        <v>100-3125R</v>
      </c>
      <c r="AM2792" s="34" t="str">
        <f t="shared" si="219"/>
        <v>New Vehicle</v>
      </c>
      <c r="AN2792" s="34" t="str">
        <f t="shared" si="220"/>
        <v>New VehicleOther Income per NV unit</v>
      </c>
      <c r="AO2792" s="35"/>
      <c r="AP2792" s="35"/>
      <c r="AQ2792" s="35"/>
    </row>
    <row r="2793" spans="1:43" x14ac:dyDescent="0.25">
      <c r="A2793" s="27" t="s">
        <v>103</v>
      </c>
      <c r="B2793" s="27" t="s">
        <v>104</v>
      </c>
      <c r="C2793" s="27" t="s">
        <v>657</v>
      </c>
      <c r="D2793" s="27" t="s">
        <v>111</v>
      </c>
      <c r="E2793" s="27" t="s">
        <v>660</v>
      </c>
      <c r="F2793" s="27" t="s">
        <v>112</v>
      </c>
      <c r="G2793" s="27" t="s">
        <v>113</v>
      </c>
      <c r="H2793" s="34" t="s">
        <v>789</v>
      </c>
      <c r="I2793" s="34" t="s">
        <v>819</v>
      </c>
      <c r="J2793" s="34" t="str">
        <f t="shared" si="216"/>
        <v>New VehicleOther Income per NV unit</v>
      </c>
      <c r="K2793" s="34" t="str">
        <f t="shared" si="217"/>
        <v>200New Vehicle Other Income - Toyota</v>
      </c>
      <c r="L2793" s="28">
        <f>+SUMIF('TB 4-24'!M:M,$AL2793,'TB 4-24'!G:G)</f>
        <v>0</v>
      </c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>
        <f>+SUMIF('Input Sheet'!$S:$S,$AL2793,'Input Sheet'!C:C)</f>
        <v>0</v>
      </c>
      <c r="Z2793" s="28">
        <f>+SUMIF('Input Sheet'!$S:$S,$AL2793,'Input Sheet'!D:D)</f>
        <v>0</v>
      </c>
      <c r="AA2793" s="28">
        <f>+SUMIF('Input Sheet'!$S:$S,$AL2793,'Input Sheet'!E:E)</f>
        <v>0</v>
      </c>
      <c r="AB2793" s="28">
        <f>+SUMIF('Input Sheet'!$S:$S,$AL2793,'Input Sheet'!F:F)</f>
        <v>0</v>
      </c>
      <c r="AC2793" s="28">
        <f>+SUMIF('Input Sheet'!$S:$S,$AL2793,'Input Sheet'!G:G)</f>
        <v>0</v>
      </c>
      <c r="AD2793" s="28">
        <f>+SUMIF('Input Sheet'!$S:$S,$AL2793,'Input Sheet'!H:H)</f>
        <v>0</v>
      </c>
      <c r="AE2793" s="28">
        <f>+SUMIF('Input Sheet'!$S:$S,$AL2793,'Input Sheet'!I:I)</f>
        <v>0</v>
      </c>
      <c r="AF2793" s="28">
        <f>+SUMIF('Input Sheet'!$S:$S,$AL2793,'Input Sheet'!J:J)</f>
        <v>0</v>
      </c>
      <c r="AG2793" s="28">
        <f>+SUMIF('Input Sheet'!$S:$S,$AL2793,'Input Sheet'!K:K)</f>
        <v>0</v>
      </c>
      <c r="AH2793" s="28">
        <f>+SUMIF('Input Sheet'!$S:$S,$AL2793,'Input Sheet'!L:L)</f>
        <v>0</v>
      </c>
      <c r="AI2793" s="28">
        <f>+SUMIF('Input Sheet'!$S:$S,$AL2793,'Input Sheet'!M:M)</f>
        <v>0</v>
      </c>
      <c r="AJ2793" s="28">
        <f>+SUMIF('Input Sheet'!$S:$S,$AL2793,'Input Sheet'!N:N)</f>
        <v>0</v>
      </c>
      <c r="AK2793" s="28"/>
      <c r="AL2793" s="27" t="str">
        <f t="shared" si="218"/>
        <v>200-3145</v>
      </c>
      <c r="AM2793" s="34" t="str">
        <f t="shared" si="219"/>
        <v>New Vehicle</v>
      </c>
      <c r="AN2793" s="34" t="str">
        <f t="shared" si="220"/>
        <v>New VehicleOther Income per NV unit</v>
      </c>
      <c r="AO2793" s="35"/>
      <c r="AP2793" s="35"/>
      <c r="AQ2793" s="35"/>
    </row>
    <row r="2794" spans="1:43" x14ac:dyDescent="0.25">
      <c r="A2794" s="27" t="s">
        <v>103</v>
      </c>
      <c r="B2794" s="27" t="s">
        <v>104</v>
      </c>
      <c r="C2794" s="27" t="s">
        <v>657</v>
      </c>
      <c r="D2794" s="27" t="s">
        <v>111</v>
      </c>
      <c r="E2794" s="27" t="s">
        <v>658</v>
      </c>
      <c r="F2794" s="27" t="s">
        <v>112</v>
      </c>
      <c r="G2794" s="27" t="s">
        <v>113</v>
      </c>
      <c r="H2794" s="34" t="s">
        <v>789</v>
      </c>
      <c r="I2794" s="34" t="s">
        <v>819</v>
      </c>
      <c r="J2794" s="34" t="str">
        <f t="shared" si="216"/>
        <v>New VehicleOther Income per NV unit</v>
      </c>
      <c r="K2794" s="34" t="str">
        <f t="shared" si="217"/>
        <v>210New Vehicle Other Income - Toyota</v>
      </c>
      <c r="L2794" s="28">
        <f>+SUMIF('TB 4-24'!M:M,$AL2794,'TB 4-24'!G:G)</f>
        <v>0</v>
      </c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>
        <f>+SUMIF('Input Sheet'!$S:$S,$AL2794,'Input Sheet'!C:C)</f>
        <v>0</v>
      </c>
      <c r="Z2794" s="28">
        <f>+SUMIF('Input Sheet'!$S:$S,$AL2794,'Input Sheet'!D:D)</f>
        <v>0</v>
      </c>
      <c r="AA2794" s="28">
        <f>+SUMIF('Input Sheet'!$S:$S,$AL2794,'Input Sheet'!E:E)</f>
        <v>0</v>
      </c>
      <c r="AB2794" s="28">
        <f>+SUMIF('Input Sheet'!$S:$S,$AL2794,'Input Sheet'!F:F)</f>
        <v>0</v>
      </c>
      <c r="AC2794" s="28">
        <f>+SUMIF('Input Sheet'!$S:$S,$AL2794,'Input Sheet'!G:G)</f>
        <v>0</v>
      </c>
      <c r="AD2794" s="28">
        <f>+SUMIF('Input Sheet'!$S:$S,$AL2794,'Input Sheet'!H:H)</f>
        <v>0</v>
      </c>
      <c r="AE2794" s="28">
        <f>+SUMIF('Input Sheet'!$S:$S,$AL2794,'Input Sheet'!I:I)</f>
        <v>0</v>
      </c>
      <c r="AF2794" s="28">
        <f>+SUMIF('Input Sheet'!$S:$S,$AL2794,'Input Sheet'!J:J)</f>
        <v>0</v>
      </c>
      <c r="AG2794" s="28">
        <f>+SUMIF('Input Sheet'!$S:$S,$AL2794,'Input Sheet'!K:K)</f>
        <v>0</v>
      </c>
      <c r="AH2794" s="28">
        <f>+SUMIF('Input Sheet'!$S:$S,$AL2794,'Input Sheet'!L:L)</f>
        <v>0</v>
      </c>
      <c r="AI2794" s="28">
        <f>+SUMIF('Input Sheet'!$S:$S,$AL2794,'Input Sheet'!M:M)</f>
        <v>0</v>
      </c>
      <c r="AJ2794" s="28">
        <f>+SUMIF('Input Sheet'!$S:$S,$AL2794,'Input Sheet'!N:N)</f>
        <v>0</v>
      </c>
      <c r="AK2794" s="28"/>
      <c r="AL2794" s="27" t="str">
        <f t="shared" si="218"/>
        <v>210-3145</v>
      </c>
      <c r="AM2794" s="34" t="str">
        <f t="shared" si="219"/>
        <v>New Vehicle</v>
      </c>
      <c r="AN2794" s="34" t="str">
        <f t="shared" si="220"/>
        <v>New VehicleOther Income per NV unit</v>
      </c>
      <c r="AO2794" s="35"/>
      <c r="AP2794" s="35"/>
      <c r="AQ2794" s="35"/>
    </row>
    <row r="2795" spans="1:43" x14ac:dyDescent="0.25">
      <c r="A2795" s="27" t="s">
        <v>103</v>
      </c>
      <c r="B2795" s="27" t="s">
        <v>104</v>
      </c>
      <c r="C2795" s="27" t="s">
        <v>663</v>
      </c>
      <c r="D2795" s="27" t="s">
        <v>111</v>
      </c>
      <c r="E2795" s="27" t="s">
        <v>664</v>
      </c>
      <c r="F2795" s="27" t="s">
        <v>112</v>
      </c>
      <c r="G2795" s="27" t="s">
        <v>113</v>
      </c>
      <c r="H2795" s="34" t="s">
        <v>789</v>
      </c>
      <c r="I2795" s="34" t="s">
        <v>819</v>
      </c>
      <c r="J2795" s="34" t="str">
        <f t="shared" si="216"/>
        <v>New VehicleOther Income per NV unit</v>
      </c>
      <c r="K2795" s="34" t="str">
        <f t="shared" si="217"/>
        <v>400New Vehicle Other Income - Toyota</v>
      </c>
      <c r="L2795" s="28">
        <f>+SUMIF('TB 4-24'!M:M,$AL2795,'TB 4-24'!G:G)</f>
        <v>0</v>
      </c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>
        <f>+SUMIF('Input Sheet'!$S:$S,$AL2795,'Input Sheet'!C:C)</f>
        <v>0</v>
      </c>
      <c r="Z2795" s="28">
        <f>+SUMIF('Input Sheet'!$S:$S,$AL2795,'Input Sheet'!D:D)</f>
        <v>0</v>
      </c>
      <c r="AA2795" s="28">
        <f>+SUMIF('Input Sheet'!$S:$S,$AL2795,'Input Sheet'!E:E)</f>
        <v>0</v>
      </c>
      <c r="AB2795" s="28">
        <f>+SUMIF('Input Sheet'!$S:$S,$AL2795,'Input Sheet'!F:F)</f>
        <v>0</v>
      </c>
      <c r="AC2795" s="28">
        <f>+SUMIF('Input Sheet'!$S:$S,$AL2795,'Input Sheet'!G:G)</f>
        <v>0</v>
      </c>
      <c r="AD2795" s="28">
        <f>+SUMIF('Input Sheet'!$S:$S,$AL2795,'Input Sheet'!H:H)</f>
        <v>0</v>
      </c>
      <c r="AE2795" s="28">
        <f>+SUMIF('Input Sheet'!$S:$S,$AL2795,'Input Sheet'!I:I)</f>
        <v>0</v>
      </c>
      <c r="AF2795" s="28">
        <f>+SUMIF('Input Sheet'!$S:$S,$AL2795,'Input Sheet'!J:J)</f>
        <v>0</v>
      </c>
      <c r="AG2795" s="28">
        <f>+SUMIF('Input Sheet'!$S:$S,$AL2795,'Input Sheet'!K:K)</f>
        <v>0</v>
      </c>
      <c r="AH2795" s="28">
        <f>+SUMIF('Input Sheet'!$S:$S,$AL2795,'Input Sheet'!L:L)</f>
        <v>0</v>
      </c>
      <c r="AI2795" s="28">
        <f>+SUMIF('Input Sheet'!$S:$S,$AL2795,'Input Sheet'!M:M)</f>
        <v>0</v>
      </c>
      <c r="AJ2795" s="28">
        <f>+SUMIF('Input Sheet'!$S:$S,$AL2795,'Input Sheet'!N:N)</f>
        <v>0</v>
      </c>
      <c r="AK2795" s="28"/>
      <c r="AL2795" s="27" t="str">
        <f t="shared" si="218"/>
        <v>400-3145</v>
      </c>
      <c r="AM2795" s="34" t="str">
        <f t="shared" si="219"/>
        <v>New Vehicle</v>
      </c>
      <c r="AN2795" s="34" t="str">
        <f t="shared" si="220"/>
        <v>New VehicleOther Income per NV unit</v>
      </c>
      <c r="AO2795" s="35"/>
      <c r="AP2795" s="35"/>
      <c r="AQ2795" s="35"/>
    </row>
    <row r="2796" spans="1:43" x14ac:dyDescent="0.25">
      <c r="A2796" s="27" t="s">
        <v>103</v>
      </c>
      <c r="B2796" s="27" t="s">
        <v>104</v>
      </c>
      <c r="C2796" s="27" t="s">
        <v>663</v>
      </c>
      <c r="D2796" s="27" t="s">
        <v>111</v>
      </c>
      <c r="E2796" s="27" t="s">
        <v>665</v>
      </c>
      <c r="F2796" s="27" t="s">
        <v>112</v>
      </c>
      <c r="G2796" s="27" t="s">
        <v>113</v>
      </c>
      <c r="H2796" s="34" t="s">
        <v>789</v>
      </c>
      <c r="I2796" s="34" t="s">
        <v>819</v>
      </c>
      <c r="J2796" s="34" t="str">
        <f t="shared" si="216"/>
        <v>New VehicleOther Income per NV unit</v>
      </c>
      <c r="K2796" s="34" t="str">
        <f t="shared" si="217"/>
        <v>410New Vehicle Other Income - Toyota</v>
      </c>
      <c r="L2796" s="28">
        <f>+SUMIF('TB 4-24'!M:M,$AL2796,'TB 4-24'!G:G)</f>
        <v>0</v>
      </c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>
        <f>+SUMIF('Input Sheet'!$S:$S,$AL2796,'Input Sheet'!C:C)</f>
        <v>0</v>
      </c>
      <c r="Z2796" s="28">
        <f>+SUMIF('Input Sheet'!$S:$S,$AL2796,'Input Sheet'!D:D)</f>
        <v>0</v>
      </c>
      <c r="AA2796" s="28">
        <f>+SUMIF('Input Sheet'!$S:$S,$AL2796,'Input Sheet'!E:E)</f>
        <v>0</v>
      </c>
      <c r="AB2796" s="28">
        <f>+SUMIF('Input Sheet'!$S:$S,$AL2796,'Input Sheet'!F:F)</f>
        <v>0</v>
      </c>
      <c r="AC2796" s="28">
        <f>+SUMIF('Input Sheet'!$S:$S,$AL2796,'Input Sheet'!G:G)</f>
        <v>0</v>
      </c>
      <c r="AD2796" s="28">
        <f>+SUMIF('Input Sheet'!$S:$S,$AL2796,'Input Sheet'!H:H)</f>
        <v>0</v>
      </c>
      <c r="AE2796" s="28">
        <f>+SUMIF('Input Sheet'!$S:$S,$AL2796,'Input Sheet'!I:I)</f>
        <v>0</v>
      </c>
      <c r="AF2796" s="28">
        <f>+SUMIF('Input Sheet'!$S:$S,$AL2796,'Input Sheet'!J:J)</f>
        <v>0</v>
      </c>
      <c r="AG2796" s="28">
        <f>+SUMIF('Input Sheet'!$S:$S,$AL2796,'Input Sheet'!K:K)</f>
        <v>0</v>
      </c>
      <c r="AH2796" s="28">
        <f>+SUMIF('Input Sheet'!$S:$S,$AL2796,'Input Sheet'!L:L)</f>
        <v>0</v>
      </c>
      <c r="AI2796" s="28">
        <f>+SUMIF('Input Sheet'!$S:$S,$AL2796,'Input Sheet'!M:M)</f>
        <v>0</v>
      </c>
      <c r="AJ2796" s="28">
        <f>+SUMIF('Input Sheet'!$S:$S,$AL2796,'Input Sheet'!N:N)</f>
        <v>0</v>
      </c>
      <c r="AK2796" s="28"/>
      <c r="AL2796" s="27" t="str">
        <f t="shared" si="218"/>
        <v>410-3145</v>
      </c>
      <c r="AM2796" s="34" t="str">
        <f t="shared" si="219"/>
        <v>New Vehicle</v>
      </c>
      <c r="AN2796" s="34" t="str">
        <f t="shared" si="220"/>
        <v>New VehicleOther Income per NV unit</v>
      </c>
      <c r="AO2796" s="35"/>
      <c r="AP2796" s="35"/>
      <c r="AQ2796" s="35"/>
    </row>
    <row r="2797" spans="1:43" x14ac:dyDescent="0.25">
      <c r="A2797" s="27" t="s">
        <v>103</v>
      </c>
      <c r="B2797" s="27" t="s">
        <v>104</v>
      </c>
      <c r="C2797" s="27" t="s">
        <v>671</v>
      </c>
      <c r="D2797" s="27" t="s">
        <v>111</v>
      </c>
      <c r="E2797" s="27" t="s">
        <v>672</v>
      </c>
      <c r="F2797" s="27" t="s">
        <v>112</v>
      </c>
      <c r="G2797" s="27" t="s">
        <v>113</v>
      </c>
      <c r="H2797" s="34" t="s">
        <v>789</v>
      </c>
      <c r="I2797" s="34" t="s">
        <v>819</v>
      </c>
      <c r="J2797" s="34" t="str">
        <f t="shared" si="216"/>
        <v>New VehicleOther Income per NV unit</v>
      </c>
      <c r="K2797" s="34" t="str">
        <f t="shared" si="217"/>
        <v>300New Vehicle Other Income - Toyota</v>
      </c>
      <c r="L2797" s="28">
        <f>+SUMIF('TB 4-24'!M:M,$AL2797,'TB 4-24'!G:G)</f>
        <v>0</v>
      </c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>
        <f>+SUMIF('Input Sheet'!$S:$S,$AL2797,'Input Sheet'!C:C)</f>
        <v>0</v>
      </c>
      <c r="Z2797" s="28">
        <f>+SUMIF('Input Sheet'!$S:$S,$AL2797,'Input Sheet'!D:D)</f>
        <v>0</v>
      </c>
      <c r="AA2797" s="28">
        <f>+SUMIF('Input Sheet'!$S:$S,$AL2797,'Input Sheet'!E:E)</f>
        <v>0</v>
      </c>
      <c r="AB2797" s="28">
        <f>+SUMIF('Input Sheet'!$S:$S,$AL2797,'Input Sheet'!F:F)</f>
        <v>0</v>
      </c>
      <c r="AC2797" s="28">
        <f>+SUMIF('Input Sheet'!$S:$S,$AL2797,'Input Sheet'!G:G)</f>
        <v>0</v>
      </c>
      <c r="AD2797" s="28">
        <f>+SUMIF('Input Sheet'!$S:$S,$AL2797,'Input Sheet'!H:H)</f>
        <v>0</v>
      </c>
      <c r="AE2797" s="28">
        <f>+SUMIF('Input Sheet'!$S:$S,$AL2797,'Input Sheet'!I:I)</f>
        <v>0</v>
      </c>
      <c r="AF2797" s="28">
        <f>+SUMIF('Input Sheet'!$S:$S,$AL2797,'Input Sheet'!J:J)</f>
        <v>0</v>
      </c>
      <c r="AG2797" s="28">
        <f>+SUMIF('Input Sheet'!$S:$S,$AL2797,'Input Sheet'!K:K)</f>
        <v>0</v>
      </c>
      <c r="AH2797" s="28">
        <f>+SUMIF('Input Sheet'!$S:$S,$AL2797,'Input Sheet'!L:L)</f>
        <v>0</v>
      </c>
      <c r="AI2797" s="28">
        <f>+SUMIF('Input Sheet'!$S:$S,$AL2797,'Input Sheet'!M:M)</f>
        <v>0</v>
      </c>
      <c r="AJ2797" s="28">
        <f>+SUMIF('Input Sheet'!$S:$S,$AL2797,'Input Sheet'!N:N)</f>
        <v>0</v>
      </c>
      <c r="AK2797" s="28"/>
      <c r="AL2797" s="27" t="str">
        <f t="shared" si="218"/>
        <v>300-3145</v>
      </c>
      <c r="AM2797" s="34" t="str">
        <f t="shared" si="219"/>
        <v>New Vehicle</v>
      </c>
      <c r="AN2797" s="34" t="str">
        <f t="shared" si="220"/>
        <v>New VehicleOther Income per NV unit</v>
      </c>
      <c r="AO2797" s="35"/>
      <c r="AP2797" s="35"/>
      <c r="AQ2797" s="35"/>
    </row>
    <row r="2798" spans="1:43" x14ac:dyDescent="0.25">
      <c r="A2798" s="27" t="s">
        <v>103</v>
      </c>
      <c r="B2798" s="27" t="s">
        <v>104</v>
      </c>
      <c r="C2798" s="27" t="s">
        <v>671</v>
      </c>
      <c r="D2798" s="27" t="s">
        <v>111</v>
      </c>
      <c r="E2798" s="27" t="s">
        <v>673</v>
      </c>
      <c r="F2798" s="27" t="s">
        <v>112</v>
      </c>
      <c r="G2798" s="27" t="s">
        <v>113</v>
      </c>
      <c r="H2798" s="34" t="s">
        <v>789</v>
      </c>
      <c r="I2798" s="34" t="s">
        <v>819</v>
      </c>
      <c r="J2798" s="34" t="str">
        <f t="shared" si="216"/>
        <v>New VehicleOther Income per NV unit</v>
      </c>
      <c r="K2798" s="34" t="str">
        <f t="shared" si="217"/>
        <v>310New Vehicle Other Income - Toyota</v>
      </c>
      <c r="L2798" s="28">
        <f>+SUMIF('TB 4-24'!M:M,$AL2798,'TB 4-24'!G:G)</f>
        <v>0</v>
      </c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>
        <f>+SUMIF('Input Sheet'!$S:$S,$AL2798,'Input Sheet'!C:C)</f>
        <v>0</v>
      </c>
      <c r="Z2798" s="28">
        <f>+SUMIF('Input Sheet'!$S:$S,$AL2798,'Input Sheet'!D:D)</f>
        <v>0</v>
      </c>
      <c r="AA2798" s="28">
        <f>+SUMIF('Input Sheet'!$S:$S,$AL2798,'Input Sheet'!E:E)</f>
        <v>0</v>
      </c>
      <c r="AB2798" s="28">
        <f>+SUMIF('Input Sheet'!$S:$S,$AL2798,'Input Sheet'!F:F)</f>
        <v>0</v>
      </c>
      <c r="AC2798" s="28">
        <f>+SUMIF('Input Sheet'!$S:$S,$AL2798,'Input Sheet'!G:G)</f>
        <v>0</v>
      </c>
      <c r="AD2798" s="28">
        <f>+SUMIF('Input Sheet'!$S:$S,$AL2798,'Input Sheet'!H:H)</f>
        <v>0</v>
      </c>
      <c r="AE2798" s="28">
        <f>+SUMIF('Input Sheet'!$S:$S,$AL2798,'Input Sheet'!I:I)</f>
        <v>0</v>
      </c>
      <c r="AF2798" s="28">
        <f>+SUMIF('Input Sheet'!$S:$S,$AL2798,'Input Sheet'!J:J)</f>
        <v>0</v>
      </c>
      <c r="AG2798" s="28">
        <f>+SUMIF('Input Sheet'!$S:$S,$AL2798,'Input Sheet'!K:K)</f>
        <v>0</v>
      </c>
      <c r="AH2798" s="28">
        <f>+SUMIF('Input Sheet'!$S:$S,$AL2798,'Input Sheet'!L:L)</f>
        <v>0</v>
      </c>
      <c r="AI2798" s="28">
        <f>+SUMIF('Input Sheet'!$S:$S,$AL2798,'Input Sheet'!M:M)</f>
        <v>0</v>
      </c>
      <c r="AJ2798" s="28">
        <f>+SUMIF('Input Sheet'!$S:$S,$AL2798,'Input Sheet'!N:N)</f>
        <v>0</v>
      </c>
      <c r="AK2798" s="28"/>
      <c r="AL2798" s="27" t="str">
        <f t="shared" si="218"/>
        <v>310-3145</v>
      </c>
      <c r="AM2798" s="34" t="str">
        <f t="shared" si="219"/>
        <v>New Vehicle</v>
      </c>
      <c r="AN2798" s="34" t="str">
        <f t="shared" si="220"/>
        <v>New VehicleOther Income per NV unit</v>
      </c>
      <c r="AO2798" s="35"/>
      <c r="AP2798" s="35"/>
      <c r="AQ2798" s="35"/>
    </row>
    <row r="2799" spans="1:43" x14ac:dyDescent="0.25">
      <c r="A2799" s="27" t="s">
        <v>103</v>
      </c>
      <c r="B2799" s="27" t="s">
        <v>104</v>
      </c>
      <c r="C2799" s="27" t="s">
        <v>104</v>
      </c>
      <c r="D2799" s="27" t="s">
        <v>111</v>
      </c>
      <c r="E2799" s="27" t="s">
        <v>677</v>
      </c>
      <c r="F2799" s="27" t="s">
        <v>112</v>
      </c>
      <c r="G2799" s="27" t="s">
        <v>113</v>
      </c>
      <c r="H2799" s="34" t="s">
        <v>789</v>
      </c>
      <c r="I2799" s="34" t="s">
        <v>819</v>
      </c>
      <c r="J2799" s="34" t="str">
        <f t="shared" si="216"/>
        <v>New VehicleOther Income per NV unit</v>
      </c>
      <c r="K2799" s="34" t="str">
        <f t="shared" si="217"/>
        <v>100New Vehicle Other Income - Toyota</v>
      </c>
      <c r="L2799" s="28">
        <f>+SUMIF('TB 4-24'!M:M,$AL2799,'TB 4-24'!G:G)</f>
        <v>0</v>
      </c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>
        <f>+SUMIF('Input Sheet'!$S:$S,$AL2799,'Input Sheet'!C:C)</f>
        <v>0</v>
      </c>
      <c r="Z2799" s="28">
        <f>+SUMIF('Input Sheet'!$S:$S,$AL2799,'Input Sheet'!D:D)</f>
        <v>0</v>
      </c>
      <c r="AA2799" s="28">
        <f>+SUMIF('Input Sheet'!$S:$S,$AL2799,'Input Sheet'!E:E)</f>
        <v>0</v>
      </c>
      <c r="AB2799" s="28">
        <f>+SUMIF('Input Sheet'!$S:$S,$AL2799,'Input Sheet'!F:F)</f>
        <v>0</v>
      </c>
      <c r="AC2799" s="28">
        <f>+SUMIF('Input Sheet'!$S:$S,$AL2799,'Input Sheet'!G:G)</f>
        <v>0</v>
      </c>
      <c r="AD2799" s="28">
        <f>+SUMIF('Input Sheet'!$S:$S,$AL2799,'Input Sheet'!H:H)</f>
        <v>0</v>
      </c>
      <c r="AE2799" s="28">
        <f>+SUMIF('Input Sheet'!$S:$S,$AL2799,'Input Sheet'!I:I)</f>
        <v>0</v>
      </c>
      <c r="AF2799" s="28">
        <f>+SUMIF('Input Sheet'!$S:$S,$AL2799,'Input Sheet'!J:J)</f>
        <v>0</v>
      </c>
      <c r="AG2799" s="28">
        <f>+SUMIF('Input Sheet'!$S:$S,$AL2799,'Input Sheet'!K:K)</f>
        <v>0</v>
      </c>
      <c r="AH2799" s="28">
        <f>+SUMIF('Input Sheet'!$S:$S,$AL2799,'Input Sheet'!L:L)</f>
        <v>0</v>
      </c>
      <c r="AI2799" s="28">
        <f>+SUMIF('Input Sheet'!$S:$S,$AL2799,'Input Sheet'!M:M)</f>
        <v>0</v>
      </c>
      <c r="AJ2799" s="28">
        <f>+SUMIF('Input Sheet'!$S:$S,$AL2799,'Input Sheet'!N:N)</f>
        <v>0</v>
      </c>
      <c r="AK2799" s="28"/>
      <c r="AL2799" s="27" t="str">
        <f t="shared" si="218"/>
        <v>100-3145</v>
      </c>
      <c r="AM2799" s="34" t="str">
        <f t="shared" si="219"/>
        <v>New Vehicle</v>
      </c>
      <c r="AN2799" s="34" t="str">
        <f t="shared" si="220"/>
        <v>New VehicleOther Income per NV unit</v>
      </c>
      <c r="AO2799" s="35"/>
      <c r="AP2799" s="35"/>
      <c r="AQ2799" s="35"/>
    </row>
    <row r="2800" spans="1:43" x14ac:dyDescent="0.25">
      <c r="A2800" s="27" t="s">
        <v>103</v>
      </c>
      <c r="B2800" s="27" t="s">
        <v>104</v>
      </c>
      <c r="C2800" s="27" t="s">
        <v>104</v>
      </c>
      <c r="D2800" s="27" t="s">
        <v>111</v>
      </c>
      <c r="E2800" s="27" t="s">
        <v>649</v>
      </c>
      <c r="F2800" s="27" t="s">
        <v>112</v>
      </c>
      <c r="G2800" s="27" t="s">
        <v>113</v>
      </c>
      <c r="H2800" s="34" t="s">
        <v>789</v>
      </c>
      <c r="I2800" s="34" t="s">
        <v>819</v>
      </c>
      <c r="J2800" s="34" t="str">
        <f t="shared" si="216"/>
        <v>New VehicleOther Income per NV unit</v>
      </c>
      <c r="K2800" s="34" t="str">
        <f t="shared" si="217"/>
        <v>110New Vehicle Other Income - Toyota</v>
      </c>
      <c r="L2800" s="28">
        <f>+SUMIF('TB 4-24'!M:M,$AL2800,'TB 4-24'!G:G)</f>
        <v>0</v>
      </c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>
        <f>+SUMIF('Input Sheet'!$S:$S,$AL2800,'Input Sheet'!C:C)</f>
        <v>0</v>
      </c>
      <c r="Z2800" s="28">
        <f>+SUMIF('Input Sheet'!$S:$S,$AL2800,'Input Sheet'!D:D)</f>
        <v>0</v>
      </c>
      <c r="AA2800" s="28">
        <f>+SUMIF('Input Sheet'!$S:$S,$AL2800,'Input Sheet'!E:E)</f>
        <v>0</v>
      </c>
      <c r="AB2800" s="28">
        <f>+SUMIF('Input Sheet'!$S:$S,$AL2800,'Input Sheet'!F:F)</f>
        <v>0</v>
      </c>
      <c r="AC2800" s="28">
        <f>+SUMIF('Input Sheet'!$S:$S,$AL2800,'Input Sheet'!G:G)</f>
        <v>0</v>
      </c>
      <c r="AD2800" s="28">
        <f>+SUMIF('Input Sheet'!$S:$S,$AL2800,'Input Sheet'!H:H)</f>
        <v>0</v>
      </c>
      <c r="AE2800" s="28">
        <f>+SUMIF('Input Sheet'!$S:$S,$AL2800,'Input Sheet'!I:I)</f>
        <v>0</v>
      </c>
      <c r="AF2800" s="28">
        <f>+SUMIF('Input Sheet'!$S:$S,$AL2800,'Input Sheet'!J:J)</f>
        <v>0</v>
      </c>
      <c r="AG2800" s="28">
        <f>+SUMIF('Input Sheet'!$S:$S,$AL2800,'Input Sheet'!K:K)</f>
        <v>0</v>
      </c>
      <c r="AH2800" s="28">
        <f>+SUMIF('Input Sheet'!$S:$S,$AL2800,'Input Sheet'!L:L)</f>
        <v>0</v>
      </c>
      <c r="AI2800" s="28">
        <f>+SUMIF('Input Sheet'!$S:$S,$AL2800,'Input Sheet'!M:M)</f>
        <v>0</v>
      </c>
      <c r="AJ2800" s="28">
        <f>+SUMIF('Input Sheet'!$S:$S,$AL2800,'Input Sheet'!N:N)</f>
        <v>0</v>
      </c>
      <c r="AK2800" s="28"/>
      <c r="AL2800" s="27" t="str">
        <f t="shared" si="218"/>
        <v>110-3145</v>
      </c>
      <c r="AM2800" s="34" t="str">
        <f t="shared" si="219"/>
        <v>New Vehicle</v>
      </c>
      <c r="AN2800" s="34" t="str">
        <f t="shared" si="220"/>
        <v>New VehicleOther Income per NV unit</v>
      </c>
      <c r="AO2800" s="35"/>
      <c r="AP2800" s="35"/>
      <c r="AQ2800" s="35"/>
    </row>
    <row r="2801" spans="1:43" x14ac:dyDescent="0.25">
      <c r="A2801" s="27" t="s">
        <v>103</v>
      </c>
      <c r="B2801" s="27" t="s">
        <v>104</v>
      </c>
      <c r="C2801" s="27" t="s">
        <v>657</v>
      </c>
      <c r="D2801" s="27" t="s">
        <v>865</v>
      </c>
      <c r="E2801" s="27" t="s">
        <v>660</v>
      </c>
      <c r="F2801" s="27" t="s">
        <v>112</v>
      </c>
      <c r="G2801" s="27" t="s">
        <v>113</v>
      </c>
      <c r="H2801" s="34" t="s">
        <v>789</v>
      </c>
      <c r="I2801" s="34" t="s">
        <v>819</v>
      </c>
      <c r="J2801" s="34" t="str">
        <f t="shared" si="216"/>
        <v>New VehicleOther Income per NV unit</v>
      </c>
      <c r="K2801" s="34" t="str">
        <f t="shared" si="217"/>
        <v>200New Vehicle Other Income - Toyota</v>
      </c>
      <c r="L2801" s="28">
        <f>+SUMIF('TB 4-24'!M:M,$AL2801,'TB 4-24'!G:G)</f>
        <v>0</v>
      </c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>
        <f>+SUMIF('Input Sheet'!$S:$S,$AL2801,'Input Sheet'!C:C)</f>
        <v>0</v>
      </c>
      <c r="Z2801" s="28">
        <f>+SUMIF('Input Sheet'!$S:$S,$AL2801,'Input Sheet'!D:D)</f>
        <v>0</v>
      </c>
      <c r="AA2801" s="28">
        <f>+SUMIF('Input Sheet'!$S:$S,$AL2801,'Input Sheet'!E:E)</f>
        <v>0</v>
      </c>
      <c r="AB2801" s="28">
        <f>+SUMIF('Input Sheet'!$S:$S,$AL2801,'Input Sheet'!F:F)</f>
        <v>0</v>
      </c>
      <c r="AC2801" s="28">
        <f>+SUMIF('Input Sheet'!$S:$S,$AL2801,'Input Sheet'!G:G)</f>
        <v>0</v>
      </c>
      <c r="AD2801" s="28">
        <f>+SUMIF('Input Sheet'!$S:$S,$AL2801,'Input Sheet'!H:H)</f>
        <v>0</v>
      </c>
      <c r="AE2801" s="28">
        <f>+SUMIF('Input Sheet'!$S:$S,$AL2801,'Input Sheet'!I:I)</f>
        <v>0</v>
      </c>
      <c r="AF2801" s="28">
        <f>+SUMIF('Input Sheet'!$S:$S,$AL2801,'Input Sheet'!J:J)</f>
        <v>0</v>
      </c>
      <c r="AG2801" s="28">
        <f>+SUMIF('Input Sheet'!$S:$S,$AL2801,'Input Sheet'!K:K)</f>
        <v>0</v>
      </c>
      <c r="AH2801" s="28">
        <f>+SUMIF('Input Sheet'!$S:$S,$AL2801,'Input Sheet'!L:L)</f>
        <v>0</v>
      </c>
      <c r="AI2801" s="28">
        <f>+SUMIF('Input Sheet'!$S:$S,$AL2801,'Input Sheet'!M:M)</f>
        <v>0</v>
      </c>
      <c r="AJ2801" s="28">
        <f>+SUMIF('Input Sheet'!$S:$S,$AL2801,'Input Sheet'!N:N)</f>
        <v>0</v>
      </c>
      <c r="AK2801" s="28"/>
      <c r="AL2801" s="27" t="str">
        <f t="shared" si="218"/>
        <v>200-4002R</v>
      </c>
      <c r="AM2801" s="34" t="str">
        <f t="shared" si="219"/>
        <v>New Vehicle</v>
      </c>
      <c r="AN2801" s="34" t="str">
        <f t="shared" si="220"/>
        <v>New VehicleOther Income per NV unit</v>
      </c>
      <c r="AO2801" s="35"/>
      <c r="AP2801" s="35"/>
      <c r="AQ2801" s="35"/>
    </row>
    <row r="2802" spans="1:43" x14ac:dyDescent="0.25">
      <c r="A2802" s="27" t="s">
        <v>103</v>
      </c>
      <c r="B2802" s="27" t="s">
        <v>104</v>
      </c>
      <c r="C2802" s="27" t="s">
        <v>104</v>
      </c>
      <c r="D2802" s="27" t="s">
        <v>865</v>
      </c>
      <c r="E2802" s="27" t="s">
        <v>677</v>
      </c>
      <c r="F2802" s="27" t="s">
        <v>112</v>
      </c>
      <c r="G2802" s="27" t="s">
        <v>113</v>
      </c>
      <c r="H2802" s="34" t="s">
        <v>789</v>
      </c>
      <c r="I2802" s="34" t="s">
        <v>819</v>
      </c>
      <c r="J2802" s="34" t="str">
        <f t="shared" si="216"/>
        <v>New VehicleOther Income per NV unit</v>
      </c>
      <c r="K2802" s="34" t="str">
        <f t="shared" si="217"/>
        <v>100New Vehicle Other Income - Toyota</v>
      </c>
      <c r="L2802" s="28">
        <f>+SUMIF('TB 4-24'!M:M,$AL2802,'TB 4-24'!G:G)</f>
        <v>0</v>
      </c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>
        <f>+SUMIF('Input Sheet'!$S:$S,$AL2802,'Input Sheet'!C:C)</f>
        <v>0</v>
      </c>
      <c r="Z2802" s="28">
        <f>+SUMIF('Input Sheet'!$S:$S,$AL2802,'Input Sheet'!D:D)</f>
        <v>0</v>
      </c>
      <c r="AA2802" s="28">
        <f>+SUMIF('Input Sheet'!$S:$S,$AL2802,'Input Sheet'!E:E)</f>
        <v>0</v>
      </c>
      <c r="AB2802" s="28">
        <f>+SUMIF('Input Sheet'!$S:$S,$AL2802,'Input Sheet'!F:F)</f>
        <v>0</v>
      </c>
      <c r="AC2802" s="28">
        <f>+SUMIF('Input Sheet'!$S:$S,$AL2802,'Input Sheet'!G:G)</f>
        <v>0</v>
      </c>
      <c r="AD2802" s="28">
        <f>+SUMIF('Input Sheet'!$S:$S,$AL2802,'Input Sheet'!H:H)</f>
        <v>0</v>
      </c>
      <c r="AE2802" s="28">
        <f>+SUMIF('Input Sheet'!$S:$S,$AL2802,'Input Sheet'!I:I)</f>
        <v>0</v>
      </c>
      <c r="AF2802" s="28">
        <f>+SUMIF('Input Sheet'!$S:$S,$AL2802,'Input Sheet'!J:J)</f>
        <v>0</v>
      </c>
      <c r="AG2802" s="28">
        <f>+SUMIF('Input Sheet'!$S:$S,$AL2802,'Input Sheet'!K:K)</f>
        <v>0</v>
      </c>
      <c r="AH2802" s="28">
        <f>+SUMIF('Input Sheet'!$S:$S,$AL2802,'Input Sheet'!L:L)</f>
        <v>0</v>
      </c>
      <c r="AI2802" s="28">
        <f>+SUMIF('Input Sheet'!$S:$S,$AL2802,'Input Sheet'!M:M)</f>
        <v>0</v>
      </c>
      <c r="AJ2802" s="28">
        <f>+SUMIF('Input Sheet'!$S:$S,$AL2802,'Input Sheet'!N:N)</f>
        <v>0</v>
      </c>
      <c r="AK2802" s="28"/>
      <c r="AL2802" s="27" t="str">
        <f t="shared" si="218"/>
        <v>100-4002R</v>
      </c>
      <c r="AM2802" s="34" t="str">
        <f t="shared" si="219"/>
        <v>New Vehicle</v>
      </c>
      <c r="AN2802" s="34" t="str">
        <f t="shared" si="220"/>
        <v>New VehicleOther Income per NV unit</v>
      </c>
      <c r="AO2802" s="35"/>
      <c r="AP2802" s="35"/>
      <c r="AQ2802" s="35"/>
    </row>
    <row r="2803" spans="1:43" x14ac:dyDescent="0.25">
      <c r="A2803" s="27" t="s">
        <v>103</v>
      </c>
      <c r="B2803" s="27" t="s">
        <v>104</v>
      </c>
      <c r="C2803" s="27" t="s">
        <v>663</v>
      </c>
      <c r="D2803" s="27" t="s">
        <v>865</v>
      </c>
      <c r="E2803" s="27" t="s">
        <v>664</v>
      </c>
      <c r="F2803" s="27" t="s">
        <v>112</v>
      </c>
      <c r="G2803" s="27" t="s">
        <v>113</v>
      </c>
      <c r="H2803" s="34" t="s">
        <v>789</v>
      </c>
      <c r="I2803" s="34" t="s">
        <v>819</v>
      </c>
      <c r="J2803" s="34" t="str">
        <f t="shared" si="216"/>
        <v>New VehicleOther Income per NV unit</v>
      </c>
      <c r="K2803" s="34" t="str">
        <f t="shared" si="217"/>
        <v>400New Vehicle Other Income - Toyota</v>
      </c>
      <c r="L2803" s="28">
        <f>+SUMIF('TB 4-24'!M:M,$AL2803,'TB 4-24'!G:G)</f>
        <v>0</v>
      </c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>
        <f>+SUMIF('Input Sheet'!$S:$S,$AL2803,'Input Sheet'!C:C)</f>
        <v>0</v>
      </c>
      <c r="Z2803" s="28">
        <f>+SUMIF('Input Sheet'!$S:$S,$AL2803,'Input Sheet'!D:D)</f>
        <v>0</v>
      </c>
      <c r="AA2803" s="28">
        <f>+SUMIF('Input Sheet'!$S:$S,$AL2803,'Input Sheet'!E:E)</f>
        <v>0</v>
      </c>
      <c r="AB2803" s="28">
        <f>+SUMIF('Input Sheet'!$S:$S,$AL2803,'Input Sheet'!F:F)</f>
        <v>0</v>
      </c>
      <c r="AC2803" s="28">
        <f>+SUMIF('Input Sheet'!$S:$S,$AL2803,'Input Sheet'!G:G)</f>
        <v>0</v>
      </c>
      <c r="AD2803" s="28">
        <f>+SUMIF('Input Sheet'!$S:$S,$AL2803,'Input Sheet'!H:H)</f>
        <v>0</v>
      </c>
      <c r="AE2803" s="28">
        <f>+SUMIF('Input Sheet'!$S:$S,$AL2803,'Input Sheet'!I:I)</f>
        <v>0</v>
      </c>
      <c r="AF2803" s="28">
        <f>+SUMIF('Input Sheet'!$S:$S,$AL2803,'Input Sheet'!J:J)</f>
        <v>0</v>
      </c>
      <c r="AG2803" s="28">
        <f>+SUMIF('Input Sheet'!$S:$S,$AL2803,'Input Sheet'!K:K)</f>
        <v>0</v>
      </c>
      <c r="AH2803" s="28">
        <f>+SUMIF('Input Sheet'!$S:$S,$AL2803,'Input Sheet'!L:L)</f>
        <v>0</v>
      </c>
      <c r="AI2803" s="28">
        <f>+SUMIF('Input Sheet'!$S:$S,$AL2803,'Input Sheet'!M:M)</f>
        <v>0</v>
      </c>
      <c r="AJ2803" s="28">
        <f>+SUMIF('Input Sheet'!$S:$S,$AL2803,'Input Sheet'!N:N)</f>
        <v>0</v>
      </c>
      <c r="AK2803" s="28"/>
      <c r="AL2803" s="27" t="str">
        <f t="shared" si="218"/>
        <v>400-4002R</v>
      </c>
      <c r="AM2803" s="34" t="str">
        <f t="shared" si="219"/>
        <v>New Vehicle</v>
      </c>
      <c r="AN2803" s="34" t="str">
        <f t="shared" si="220"/>
        <v>New VehicleOther Income per NV unit</v>
      </c>
      <c r="AO2803" s="35"/>
      <c r="AP2803" s="35"/>
      <c r="AQ2803" s="35"/>
    </row>
    <row r="2804" spans="1:43" x14ac:dyDescent="0.25">
      <c r="A2804" s="27" t="s">
        <v>103</v>
      </c>
      <c r="B2804" s="27" t="s">
        <v>104</v>
      </c>
      <c r="C2804" s="27" t="s">
        <v>671</v>
      </c>
      <c r="D2804" s="27" t="s">
        <v>865</v>
      </c>
      <c r="E2804" s="27" t="s">
        <v>672</v>
      </c>
      <c r="F2804" s="27" t="s">
        <v>112</v>
      </c>
      <c r="G2804" s="27" t="s">
        <v>113</v>
      </c>
      <c r="H2804" s="34" t="s">
        <v>789</v>
      </c>
      <c r="I2804" s="34" t="s">
        <v>819</v>
      </c>
      <c r="J2804" s="34" t="str">
        <f t="shared" si="216"/>
        <v>New VehicleOther Income per NV unit</v>
      </c>
      <c r="K2804" s="34" t="str">
        <f t="shared" si="217"/>
        <v>300New Vehicle Other Income - Toyota</v>
      </c>
      <c r="L2804" s="28">
        <f>+SUMIF('TB 4-24'!M:M,$AL2804,'TB 4-24'!G:G)</f>
        <v>0</v>
      </c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>
        <f>+SUMIF('Input Sheet'!$S:$S,$AL2804,'Input Sheet'!C:C)</f>
        <v>0</v>
      </c>
      <c r="Z2804" s="28">
        <f>+SUMIF('Input Sheet'!$S:$S,$AL2804,'Input Sheet'!D:D)</f>
        <v>0</v>
      </c>
      <c r="AA2804" s="28">
        <f>+SUMIF('Input Sheet'!$S:$S,$AL2804,'Input Sheet'!E:E)</f>
        <v>0</v>
      </c>
      <c r="AB2804" s="28">
        <f>+SUMIF('Input Sheet'!$S:$S,$AL2804,'Input Sheet'!F:F)</f>
        <v>0</v>
      </c>
      <c r="AC2804" s="28">
        <f>+SUMIF('Input Sheet'!$S:$S,$AL2804,'Input Sheet'!G:G)</f>
        <v>0</v>
      </c>
      <c r="AD2804" s="28">
        <f>+SUMIF('Input Sheet'!$S:$S,$AL2804,'Input Sheet'!H:H)</f>
        <v>0</v>
      </c>
      <c r="AE2804" s="28">
        <f>+SUMIF('Input Sheet'!$S:$S,$AL2804,'Input Sheet'!I:I)</f>
        <v>0</v>
      </c>
      <c r="AF2804" s="28">
        <f>+SUMIF('Input Sheet'!$S:$S,$AL2804,'Input Sheet'!J:J)</f>
        <v>0</v>
      </c>
      <c r="AG2804" s="28">
        <f>+SUMIF('Input Sheet'!$S:$S,$AL2804,'Input Sheet'!K:K)</f>
        <v>0</v>
      </c>
      <c r="AH2804" s="28">
        <f>+SUMIF('Input Sheet'!$S:$S,$AL2804,'Input Sheet'!L:L)</f>
        <v>0</v>
      </c>
      <c r="AI2804" s="28">
        <f>+SUMIF('Input Sheet'!$S:$S,$AL2804,'Input Sheet'!M:M)</f>
        <v>0</v>
      </c>
      <c r="AJ2804" s="28">
        <f>+SUMIF('Input Sheet'!$S:$S,$AL2804,'Input Sheet'!N:N)</f>
        <v>0</v>
      </c>
      <c r="AK2804" s="28"/>
      <c r="AL2804" s="27" t="str">
        <f t="shared" si="218"/>
        <v>300-4002R</v>
      </c>
      <c r="AM2804" s="34" t="str">
        <f t="shared" si="219"/>
        <v>New Vehicle</v>
      </c>
      <c r="AN2804" s="34" t="str">
        <f t="shared" si="220"/>
        <v>New VehicleOther Income per NV unit</v>
      </c>
      <c r="AO2804" s="35"/>
      <c r="AP2804" s="35"/>
      <c r="AQ2804" s="35"/>
    </row>
    <row r="2805" spans="1:43" x14ac:dyDescent="0.25">
      <c r="A2805" s="27" t="s">
        <v>103</v>
      </c>
      <c r="B2805" s="27" t="s">
        <v>104</v>
      </c>
      <c r="C2805" s="27" t="s">
        <v>657</v>
      </c>
      <c r="D2805" s="27" t="s">
        <v>866</v>
      </c>
      <c r="E2805" s="27" t="s">
        <v>660</v>
      </c>
      <c r="F2805" s="27" t="s">
        <v>112</v>
      </c>
      <c r="G2805" s="27" t="s">
        <v>113</v>
      </c>
      <c r="H2805" s="34" t="s">
        <v>789</v>
      </c>
      <c r="I2805" s="34" t="s">
        <v>819</v>
      </c>
      <c r="J2805" s="34" t="str">
        <f t="shared" si="216"/>
        <v>New VehicleOther Income per NV unit</v>
      </c>
      <c r="K2805" s="34" t="str">
        <f t="shared" si="217"/>
        <v>200New Vehicle Other Income - Toyota</v>
      </c>
      <c r="L2805" s="28">
        <f>+SUMIF('TB 4-24'!M:M,$AL2805,'TB 4-24'!G:G)</f>
        <v>0</v>
      </c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>
        <f>+SUMIF('Input Sheet'!$S:$S,$AL2805,'Input Sheet'!C:C)</f>
        <v>0</v>
      </c>
      <c r="Z2805" s="28">
        <f>+SUMIF('Input Sheet'!$S:$S,$AL2805,'Input Sheet'!D:D)</f>
        <v>0</v>
      </c>
      <c r="AA2805" s="28">
        <f>+SUMIF('Input Sheet'!$S:$S,$AL2805,'Input Sheet'!E:E)</f>
        <v>0</v>
      </c>
      <c r="AB2805" s="28">
        <f>+SUMIF('Input Sheet'!$S:$S,$AL2805,'Input Sheet'!F:F)</f>
        <v>0</v>
      </c>
      <c r="AC2805" s="28">
        <f>+SUMIF('Input Sheet'!$S:$S,$AL2805,'Input Sheet'!G:G)</f>
        <v>0</v>
      </c>
      <c r="AD2805" s="28">
        <f>+SUMIF('Input Sheet'!$S:$S,$AL2805,'Input Sheet'!H:H)</f>
        <v>0</v>
      </c>
      <c r="AE2805" s="28">
        <f>+SUMIF('Input Sheet'!$S:$S,$AL2805,'Input Sheet'!I:I)</f>
        <v>0</v>
      </c>
      <c r="AF2805" s="28">
        <f>+SUMIF('Input Sheet'!$S:$S,$AL2805,'Input Sheet'!J:J)</f>
        <v>0</v>
      </c>
      <c r="AG2805" s="28">
        <f>+SUMIF('Input Sheet'!$S:$S,$AL2805,'Input Sheet'!K:K)</f>
        <v>0</v>
      </c>
      <c r="AH2805" s="28">
        <f>+SUMIF('Input Sheet'!$S:$S,$AL2805,'Input Sheet'!L:L)</f>
        <v>0</v>
      </c>
      <c r="AI2805" s="28">
        <f>+SUMIF('Input Sheet'!$S:$S,$AL2805,'Input Sheet'!M:M)</f>
        <v>0</v>
      </c>
      <c r="AJ2805" s="28">
        <f>+SUMIF('Input Sheet'!$S:$S,$AL2805,'Input Sheet'!N:N)</f>
        <v>0</v>
      </c>
      <c r="AK2805" s="28"/>
      <c r="AL2805" s="27" t="str">
        <f t="shared" si="218"/>
        <v>200-4002RR</v>
      </c>
      <c r="AM2805" s="34" t="str">
        <f t="shared" si="219"/>
        <v>New Vehicle</v>
      </c>
      <c r="AN2805" s="34" t="str">
        <f t="shared" si="220"/>
        <v>New VehicleOther Income per NV unit</v>
      </c>
      <c r="AO2805" s="35"/>
      <c r="AP2805" s="35"/>
      <c r="AQ2805" s="35"/>
    </row>
    <row r="2806" spans="1:43" x14ac:dyDescent="0.25">
      <c r="A2806" s="27" t="s">
        <v>103</v>
      </c>
      <c r="B2806" s="27" t="s">
        <v>104</v>
      </c>
      <c r="C2806" s="27" t="s">
        <v>663</v>
      </c>
      <c r="D2806" s="27" t="s">
        <v>866</v>
      </c>
      <c r="E2806" s="27" t="s">
        <v>664</v>
      </c>
      <c r="F2806" s="27" t="s">
        <v>112</v>
      </c>
      <c r="G2806" s="27" t="s">
        <v>113</v>
      </c>
      <c r="H2806" s="34" t="s">
        <v>789</v>
      </c>
      <c r="I2806" s="34" t="s">
        <v>819</v>
      </c>
      <c r="J2806" s="34" t="str">
        <f t="shared" si="216"/>
        <v>New VehicleOther Income per NV unit</v>
      </c>
      <c r="K2806" s="34" t="str">
        <f t="shared" si="217"/>
        <v>400New Vehicle Other Income - Toyota</v>
      </c>
      <c r="L2806" s="28">
        <f>+SUMIF('TB 4-24'!M:M,$AL2806,'TB 4-24'!G:G)</f>
        <v>0</v>
      </c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>
        <f>+SUMIF('Input Sheet'!$S:$S,$AL2806,'Input Sheet'!C:C)</f>
        <v>0</v>
      </c>
      <c r="Z2806" s="28">
        <f>+SUMIF('Input Sheet'!$S:$S,$AL2806,'Input Sheet'!D:D)</f>
        <v>0</v>
      </c>
      <c r="AA2806" s="28">
        <f>+SUMIF('Input Sheet'!$S:$S,$AL2806,'Input Sheet'!E:E)</f>
        <v>0</v>
      </c>
      <c r="AB2806" s="28">
        <f>+SUMIF('Input Sheet'!$S:$S,$AL2806,'Input Sheet'!F:F)</f>
        <v>0</v>
      </c>
      <c r="AC2806" s="28">
        <f>+SUMIF('Input Sheet'!$S:$S,$AL2806,'Input Sheet'!G:G)</f>
        <v>0</v>
      </c>
      <c r="AD2806" s="28">
        <f>+SUMIF('Input Sheet'!$S:$S,$AL2806,'Input Sheet'!H:H)</f>
        <v>0</v>
      </c>
      <c r="AE2806" s="28">
        <f>+SUMIF('Input Sheet'!$S:$S,$AL2806,'Input Sheet'!I:I)</f>
        <v>0</v>
      </c>
      <c r="AF2806" s="28">
        <f>+SUMIF('Input Sheet'!$S:$S,$AL2806,'Input Sheet'!J:J)</f>
        <v>0</v>
      </c>
      <c r="AG2806" s="28">
        <f>+SUMIF('Input Sheet'!$S:$S,$AL2806,'Input Sheet'!K:K)</f>
        <v>0</v>
      </c>
      <c r="AH2806" s="28">
        <f>+SUMIF('Input Sheet'!$S:$S,$AL2806,'Input Sheet'!L:L)</f>
        <v>0</v>
      </c>
      <c r="AI2806" s="28">
        <f>+SUMIF('Input Sheet'!$S:$S,$AL2806,'Input Sheet'!M:M)</f>
        <v>0</v>
      </c>
      <c r="AJ2806" s="28">
        <f>+SUMIF('Input Sheet'!$S:$S,$AL2806,'Input Sheet'!N:N)</f>
        <v>0</v>
      </c>
      <c r="AK2806" s="28"/>
      <c r="AL2806" s="27" t="str">
        <f t="shared" si="218"/>
        <v>400-4002RR</v>
      </c>
      <c r="AM2806" s="34" t="str">
        <f t="shared" si="219"/>
        <v>New Vehicle</v>
      </c>
      <c r="AN2806" s="34" t="str">
        <f t="shared" si="220"/>
        <v>New VehicleOther Income per NV unit</v>
      </c>
      <c r="AO2806" s="35"/>
      <c r="AP2806" s="35"/>
      <c r="AQ2806" s="35"/>
    </row>
    <row r="2807" spans="1:43" x14ac:dyDescent="0.25">
      <c r="A2807" s="27" t="s">
        <v>103</v>
      </c>
      <c r="B2807" s="27" t="s">
        <v>104</v>
      </c>
      <c r="C2807" s="27" t="s">
        <v>671</v>
      </c>
      <c r="D2807" s="27" t="s">
        <v>866</v>
      </c>
      <c r="E2807" s="27" t="s">
        <v>672</v>
      </c>
      <c r="F2807" s="27" t="s">
        <v>112</v>
      </c>
      <c r="G2807" s="27" t="s">
        <v>113</v>
      </c>
      <c r="H2807" s="34" t="s">
        <v>789</v>
      </c>
      <c r="I2807" s="34" t="s">
        <v>819</v>
      </c>
      <c r="J2807" s="34" t="str">
        <f t="shared" si="216"/>
        <v>New VehicleOther Income per NV unit</v>
      </c>
      <c r="K2807" s="34" t="str">
        <f t="shared" si="217"/>
        <v>300New Vehicle Other Income - Toyota</v>
      </c>
      <c r="L2807" s="28">
        <f>+SUMIF('TB 4-24'!M:M,$AL2807,'TB 4-24'!G:G)</f>
        <v>0</v>
      </c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>
        <f>+SUMIF('Input Sheet'!$S:$S,$AL2807,'Input Sheet'!C:C)</f>
        <v>0</v>
      </c>
      <c r="Z2807" s="28">
        <f>+SUMIF('Input Sheet'!$S:$S,$AL2807,'Input Sheet'!D:D)</f>
        <v>0</v>
      </c>
      <c r="AA2807" s="28">
        <f>+SUMIF('Input Sheet'!$S:$S,$AL2807,'Input Sheet'!E:E)</f>
        <v>0</v>
      </c>
      <c r="AB2807" s="28">
        <f>+SUMIF('Input Sheet'!$S:$S,$AL2807,'Input Sheet'!F:F)</f>
        <v>0</v>
      </c>
      <c r="AC2807" s="28">
        <f>+SUMIF('Input Sheet'!$S:$S,$AL2807,'Input Sheet'!G:G)</f>
        <v>0</v>
      </c>
      <c r="AD2807" s="28">
        <f>+SUMIF('Input Sheet'!$S:$S,$AL2807,'Input Sheet'!H:H)</f>
        <v>0</v>
      </c>
      <c r="AE2807" s="28">
        <f>+SUMIF('Input Sheet'!$S:$S,$AL2807,'Input Sheet'!I:I)</f>
        <v>0</v>
      </c>
      <c r="AF2807" s="28">
        <f>+SUMIF('Input Sheet'!$S:$S,$AL2807,'Input Sheet'!J:J)</f>
        <v>0</v>
      </c>
      <c r="AG2807" s="28">
        <f>+SUMIF('Input Sheet'!$S:$S,$AL2807,'Input Sheet'!K:K)</f>
        <v>0</v>
      </c>
      <c r="AH2807" s="28">
        <f>+SUMIF('Input Sheet'!$S:$S,$AL2807,'Input Sheet'!L:L)</f>
        <v>0</v>
      </c>
      <c r="AI2807" s="28">
        <f>+SUMIF('Input Sheet'!$S:$S,$AL2807,'Input Sheet'!M:M)</f>
        <v>0</v>
      </c>
      <c r="AJ2807" s="28">
        <f>+SUMIF('Input Sheet'!$S:$S,$AL2807,'Input Sheet'!N:N)</f>
        <v>0</v>
      </c>
      <c r="AK2807" s="28"/>
      <c r="AL2807" s="27" t="str">
        <f t="shared" si="218"/>
        <v>300-4002RR</v>
      </c>
      <c r="AM2807" s="34" t="str">
        <f t="shared" si="219"/>
        <v>New Vehicle</v>
      </c>
      <c r="AN2807" s="34" t="str">
        <f t="shared" si="220"/>
        <v>New VehicleOther Income per NV unit</v>
      </c>
      <c r="AO2807" s="35"/>
      <c r="AP2807" s="35"/>
      <c r="AQ2807" s="35"/>
    </row>
    <row r="2808" spans="1:43" x14ac:dyDescent="0.25">
      <c r="A2808" s="27" t="s">
        <v>103</v>
      </c>
      <c r="B2808" s="27" t="s">
        <v>104</v>
      </c>
      <c r="C2808" s="27" t="s">
        <v>104</v>
      </c>
      <c r="D2808" s="27" t="s">
        <v>866</v>
      </c>
      <c r="E2808" s="27" t="s">
        <v>677</v>
      </c>
      <c r="F2808" s="27" t="s">
        <v>112</v>
      </c>
      <c r="G2808" s="27" t="s">
        <v>113</v>
      </c>
      <c r="H2808" s="34" t="s">
        <v>789</v>
      </c>
      <c r="I2808" s="34" t="s">
        <v>819</v>
      </c>
      <c r="J2808" s="34" t="str">
        <f t="shared" si="216"/>
        <v>New VehicleOther Income per NV unit</v>
      </c>
      <c r="K2808" s="34" t="str">
        <f t="shared" si="217"/>
        <v>100New Vehicle Other Income - Toyota</v>
      </c>
      <c r="L2808" s="28">
        <f>+SUMIF('TB 4-24'!M:M,$AL2808,'TB 4-24'!G:G)</f>
        <v>0</v>
      </c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>
        <f>+SUMIF('Input Sheet'!$S:$S,$AL2808,'Input Sheet'!C:C)</f>
        <v>0</v>
      </c>
      <c r="Z2808" s="28">
        <f>+SUMIF('Input Sheet'!$S:$S,$AL2808,'Input Sheet'!D:D)</f>
        <v>0</v>
      </c>
      <c r="AA2808" s="28">
        <f>+SUMIF('Input Sheet'!$S:$S,$AL2808,'Input Sheet'!E:E)</f>
        <v>0</v>
      </c>
      <c r="AB2808" s="28">
        <f>+SUMIF('Input Sheet'!$S:$S,$AL2808,'Input Sheet'!F:F)</f>
        <v>0</v>
      </c>
      <c r="AC2808" s="28">
        <f>+SUMIF('Input Sheet'!$S:$S,$AL2808,'Input Sheet'!G:G)</f>
        <v>0</v>
      </c>
      <c r="AD2808" s="28">
        <f>+SUMIF('Input Sheet'!$S:$S,$AL2808,'Input Sheet'!H:H)</f>
        <v>0</v>
      </c>
      <c r="AE2808" s="28">
        <f>+SUMIF('Input Sheet'!$S:$S,$AL2808,'Input Sheet'!I:I)</f>
        <v>0</v>
      </c>
      <c r="AF2808" s="28">
        <f>+SUMIF('Input Sheet'!$S:$S,$AL2808,'Input Sheet'!J:J)</f>
        <v>0</v>
      </c>
      <c r="AG2808" s="28">
        <f>+SUMIF('Input Sheet'!$S:$S,$AL2808,'Input Sheet'!K:K)</f>
        <v>0</v>
      </c>
      <c r="AH2808" s="28">
        <f>+SUMIF('Input Sheet'!$S:$S,$AL2808,'Input Sheet'!L:L)</f>
        <v>0</v>
      </c>
      <c r="AI2808" s="28">
        <f>+SUMIF('Input Sheet'!$S:$S,$AL2808,'Input Sheet'!M:M)</f>
        <v>0</v>
      </c>
      <c r="AJ2808" s="28">
        <f>+SUMIF('Input Sheet'!$S:$S,$AL2808,'Input Sheet'!N:N)</f>
        <v>0</v>
      </c>
      <c r="AK2808" s="28"/>
      <c r="AL2808" s="27" t="str">
        <f t="shared" si="218"/>
        <v>100-4002RR</v>
      </c>
      <c r="AM2808" s="34" t="str">
        <f t="shared" si="219"/>
        <v>New Vehicle</v>
      </c>
      <c r="AN2808" s="34" t="str">
        <f t="shared" si="220"/>
        <v>New VehicleOther Income per NV unit</v>
      </c>
      <c r="AO2808" s="35"/>
      <c r="AP2808" s="35"/>
      <c r="AQ2808" s="35"/>
    </row>
    <row r="2809" spans="1:43" x14ac:dyDescent="0.25">
      <c r="A2809" s="27" t="s">
        <v>103</v>
      </c>
      <c r="B2809" s="27" t="s">
        <v>104</v>
      </c>
      <c r="C2809" s="27" t="s">
        <v>657</v>
      </c>
      <c r="D2809" s="27" t="s">
        <v>867</v>
      </c>
      <c r="E2809" s="27" t="s">
        <v>660</v>
      </c>
      <c r="F2809" s="27" t="s">
        <v>112</v>
      </c>
      <c r="G2809" s="27" t="s">
        <v>113</v>
      </c>
      <c r="H2809" s="34" t="s">
        <v>789</v>
      </c>
      <c r="I2809" s="34" t="s">
        <v>819</v>
      </c>
      <c r="J2809" s="34" t="str">
        <f t="shared" si="216"/>
        <v>New VehicleOther Income per NV unit</v>
      </c>
      <c r="K2809" s="34" t="str">
        <f t="shared" si="217"/>
        <v>200New Vehicle Other Income - Toyota</v>
      </c>
      <c r="L2809" s="28">
        <f>+SUMIF('TB 4-24'!M:M,$AL2809,'TB 4-24'!G:G)</f>
        <v>0</v>
      </c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>
        <f>+SUMIF('Input Sheet'!$S:$S,$AL2809,'Input Sheet'!C:C)</f>
        <v>0</v>
      </c>
      <c r="Z2809" s="28">
        <f>+SUMIF('Input Sheet'!$S:$S,$AL2809,'Input Sheet'!D:D)</f>
        <v>0</v>
      </c>
      <c r="AA2809" s="28">
        <f>+SUMIF('Input Sheet'!$S:$S,$AL2809,'Input Sheet'!E:E)</f>
        <v>0</v>
      </c>
      <c r="AB2809" s="28">
        <f>+SUMIF('Input Sheet'!$S:$S,$AL2809,'Input Sheet'!F:F)</f>
        <v>0</v>
      </c>
      <c r="AC2809" s="28">
        <f>+SUMIF('Input Sheet'!$S:$S,$AL2809,'Input Sheet'!G:G)</f>
        <v>0</v>
      </c>
      <c r="AD2809" s="28">
        <f>+SUMIF('Input Sheet'!$S:$S,$AL2809,'Input Sheet'!H:H)</f>
        <v>0</v>
      </c>
      <c r="AE2809" s="28">
        <f>+SUMIF('Input Sheet'!$S:$S,$AL2809,'Input Sheet'!I:I)</f>
        <v>0</v>
      </c>
      <c r="AF2809" s="28">
        <f>+SUMIF('Input Sheet'!$S:$S,$AL2809,'Input Sheet'!J:J)</f>
        <v>0</v>
      </c>
      <c r="AG2809" s="28">
        <f>+SUMIF('Input Sheet'!$S:$S,$AL2809,'Input Sheet'!K:K)</f>
        <v>0</v>
      </c>
      <c r="AH2809" s="28">
        <f>+SUMIF('Input Sheet'!$S:$S,$AL2809,'Input Sheet'!L:L)</f>
        <v>0</v>
      </c>
      <c r="AI2809" s="28">
        <f>+SUMIF('Input Sheet'!$S:$S,$AL2809,'Input Sheet'!M:M)</f>
        <v>0</v>
      </c>
      <c r="AJ2809" s="28">
        <f>+SUMIF('Input Sheet'!$S:$S,$AL2809,'Input Sheet'!N:N)</f>
        <v>0</v>
      </c>
      <c r="AK2809" s="28"/>
      <c r="AL2809" s="27" t="str">
        <f t="shared" si="218"/>
        <v>200-4004R</v>
      </c>
      <c r="AM2809" s="34" t="str">
        <f t="shared" si="219"/>
        <v>New Vehicle</v>
      </c>
      <c r="AN2809" s="34" t="str">
        <f t="shared" si="220"/>
        <v>New VehicleOther Income per NV unit</v>
      </c>
      <c r="AO2809" s="35"/>
      <c r="AP2809" s="35"/>
      <c r="AQ2809" s="35"/>
    </row>
    <row r="2810" spans="1:43" x14ac:dyDescent="0.25">
      <c r="A2810" s="27" t="s">
        <v>103</v>
      </c>
      <c r="B2810" s="27" t="s">
        <v>104</v>
      </c>
      <c r="C2810" s="27" t="s">
        <v>663</v>
      </c>
      <c r="D2810" s="27" t="s">
        <v>867</v>
      </c>
      <c r="E2810" s="27" t="s">
        <v>664</v>
      </c>
      <c r="F2810" s="27" t="s">
        <v>112</v>
      </c>
      <c r="G2810" s="27" t="s">
        <v>113</v>
      </c>
      <c r="H2810" s="34" t="s">
        <v>789</v>
      </c>
      <c r="I2810" s="34" t="s">
        <v>819</v>
      </c>
      <c r="J2810" s="34" t="str">
        <f t="shared" si="216"/>
        <v>New VehicleOther Income per NV unit</v>
      </c>
      <c r="K2810" s="34" t="str">
        <f t="shared" si="217"/>
        <v>400New Vehicle Other Income - Toyota</v>
      </c>
      <c r="L2810" s="28">
        <f>+SUMIF('TB 4-24'!M:M,$AL2810,'TB 4-24'!G:G)</f>
        <v>0</v>
      </c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>
        <f>+SUMIF('Input Sheet'!$S:$S,$AL2810,'Input Sheet'!C:C)</f>
        <v>0</v>
      </c>
      <c r="Z2810" s="28">
        <f>+SUMIF('Input Sheet'!$S:$S,$AL2810,'Input Sheet'!D:D)</f>
        <v>0</v>
      </c>
      <c r="AA2810" s="28">
        <f>+SUMIF('Input Sheet'!$S:$S,$AL2810,'Input Sheet'!E:E)</f>
        <v>0</v>
      </c>
      <c r="AB2810" s="28">
        <f>+SUMIF('Input Sheet'!$S:$S,$AL2810,'Input Sheet'!F:F)</f>
        <v>0</v>
      </c>
      <c r="AC2810" s="28">
        <f>+SUMIF('Input Sheet'!$S:$S,$AL2810,'Input Sheet'!G:G)</f>
        <v>0</v>
      </c>
      <c r="AD2810" s="28">
        <f>+SUMIF('Input Sheet'!$S:$S,$AL2810,'Input Sheet'!H:H)</f>
        <v>0</v>
      </c>
      <c r="AE2810" s="28">
        <f>+SUMIF('Input Sheet'!$S:$S,$AL2810,'Input Sheet'!I:I)</f>
        <v>0</v>
      </c>
      <c r="AF2810" s="28">
        <f>+SUMIF('Input Sheet'!$S:$S,$AL2810,'Input Sheet'!J:J)</f>
        <v>0</v>
      </c>
      <c r="AG2810" s="28">
        <f>+SUMIF('Input Sheet'!$S:$S,$AL2810,'Input Sheet'!K:K)</f>
        <v>0</v>
      </c>
      <c r="AH2810" s="28">
        <f>+SUMIF('Input Sheet'!$S:$S,$AL2810,'Input Sheet'!L:L)</f>
        <v>0</v>
      </c>
      <c r="AI2810" s="28">
        <f>+SUMIF('Input Sheet'!$S:$S,$AL2810,'Input Sheet'!M:M)</f>
        <v>0</v>
      </c>
      <c r="AJ2810" s="28">
        <f>+SUMIF('Input Sheet'!$S:$S,$AL2810,'Input Sheet'!N:N)</f>
        <v>0</v>
      </c>
      <c r="AK2810" s="28"/>
      <c r="AL2810" s="27" t="str">
        <f t="shared" si="218"/>
        <v>400-4004R</v>
      </c>
      <c r="AM2810" s="34" t="str">
        <f t="shared" si="219"/>
        <v>New Vehicle</v>
      </c>
      <c r="AN2810" s="34" t="str">
        <f t="shared" si="220"/>
        <v>New VehicleOther Income per NV unit</v>
      </c>
      <c r="AO2810" s="35"/>
      <c r="AP2810" s="35"/>
      <c r="AQ2810" s="35"/>
    </row>
    <row r="2811" spans="1:43" x14ac:dyDescent="0.25">
      <c r="A2811" s="27" t="s">
        <v>103</v>
      </c>
      <c r="B2811" s="27" t="s">
        <v>104</v>
      </c>
      <c r="C2811" s="27" t="s">
        <v>671</v>
      </c>
      <c r="D2811" s="27" t="s">
        <v>867</v>
      </c>
      <c r="E2811" s="27" t="s">
        <v>672</v>
      </c>
      <c r="F2811" s="27" t="s">
        <v>112</v>
      </c>
      <c r="G2811" s="27" t="s">
        <v>113</v>
      </c>
      <c r="H2811" s="34" t="s">
        <v>789</v>
      </c>
      <c r="I2811" s="34" t="s">
        <v>819</v>
      </c>
      <c r="J2811" s="34" t="str">
        <f t="shared" si="216"/>
        <v>New VehicleOther Income per NV unit</v>
      </c>
      <c r="K2811" s="34" t="str">
        <f t="shared" si="217"/>
        <v>300New Vehicle Other Income - Toyota</v>
      </c>
      <c r="L2811" s="28">
        <f>+SUMIF('TB 4-24'!M:M,$AL2811,'TB 4-24'!G:G)</f>
        <v>0</v>
      </c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>
        <f>+SUMIF('Input Sheet'!$S:$S,$AL2811,'Input Sheet'!C:C)</f>
        <v>0</v>
      </c>
      <c r="Z2811" s="28">
        <f>+SUMIF('Input Sheet'!$S:$S,$AL2811,'Input Sheet'!D:D)</f>
        <v>0</v>
      </c>
      <c r="AA2811" s="28">
        <f>+SUMIF('Input Sheet'!$S:$S,$AL2811,'Input Sheet'!E:E)</f>
        <v>0</v>
      </c>
      <c r="AB2811" s="28">
        <f>+SUMIF('Input Sheet'!$S:$S,$AL2811,'Input Sheet'!F:F)</f>
        <v>0</v>
      </c>
      <c r="AC2811" s="28">
        <f>+SUMIF('Input Sheet'!$S:$S,$AL2811,'Input Sheet'!G:G)</f>
        <v>0</v>
      </c>
      <c r="AD2811" s="28">
        <f>+SUMIF('Input Sheet'!$S:$S,$AL2811,'Input Sheet'!H:H)</f>
        <v>0</v>
      </c>
      <c r="AE2811" s="28">
        <f>+SUMIF('Input Sheet'!$S:$S,$AL2811,'Input Sheet'!I:I)</f>
        <v>0</v>
      </c>
      <c r="AF2811" s="28">
        <f>+SUMIF('Input Sheet'!$S:$S,$AL2811,'Input Sheet'!J:J)</f>
        <v>0</v>
      </c>
      <c r="AG2811" s="28">
        <f>+SUMIF('Input Sheet'!$S:$S,$AL2811,'Input Sheet'!K:K)</f>
        <v>0</v>
      </c>
      <c r="AH2811" s="28">
        <f>+SUMIF('Input Sheet'!$S:$S,$AL2811,'Input Sheet'!L:L)</f>
        <v>0</v>
      </c>
      <c r="AI2811" s="28">
        <f>+SUMIF('Input Sheet'!$S:$S,$AL2811,'Input Sheet'!M:M)</f>
        <v>0</v>
      </c>
      <c r="AJ2811" s="28">
        <f>+SUMIF('Input Sheet'!$S:$S,$AL2811,'Input Sheet'!N:N)</f>
        <v>0</v>
      </c>
      <c r="AK2811" s="28"/>
      <c r="AL2811" s="27" t="str">
        <f t="shared" si="218"/>
        <v>300-4004R</v>
      </c>
      <c r="AM2811" s="34" t="str">
        <f t="shared" si="219"/>
        <v>New Vehicle</v>
      </c>
      <c r="AN2811" s="34" t="str">
        <f t="shared" si="220"/>
        <v>New VehicleOther Income per NV unit</v>
      </c>
      <c r="AO2811" s="35"/>
      <c r="AP2811" s="35"/>
      <c r="AQ2811" s="35"/>
    </row>
    <row r="2812" spans="1:43" x14ac:dyDescent="0.25">
      <c r="A2812" s="27" t="s">
        <v>103</v>
      </c>
      <c r="B2812" s="27" t="s">
        <v>104</v>
      </c>
      <c r="C2812" s="27" t="s">
        <v>104</v>
      </c>
      <c r="D2812" s="27" t="s">
        <v>867</v>
      </c>
      <c r="E2812" s="27" t="s">
        <v>677</v>
      </c>
      <c r="F2812" s="27" t="s">
        <v>112</v>
      </c>
      <c r="G2812" s="27" t="s">
        <v>113</v>
      </c>
      <c r="H2812" s="34" t="s">
        <v>789</v>
      </c>
      <c r="I2812" s="34" t="s">
        <v>819</v>
      </c>
      <c r="J2812" s="34" t="str">
        <f t="shared" si="216"/>
        <v>New VehicleOther Income per NV unit</v>
      </c>
      <c r="K2812" s="34" t="str">
        <f t="shared" si="217"/>
        <v>100New Vehicle Other Income - Toyota</v>
      </c>
      <c r="L2812" s="28">
        <f>+SUMIF('TB 4-24'!M:M,$AL2812,'TB 4-24'!G:G)</f>
        <v>0</v>
      </c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>
        <f>+SUMIF('Input Sheet'!$S:$S,$AL2812,'Input Sheet'!C:C)</f>
        <v>0</v>
      </c>
      <c r="Z2812" s="28">
        <f>+SUMIF('Input Sheet'!$S:$S,$AL2812,'Input Sheet'!D:D)</f>
        <v>0</v>
      </c>
      <c r="AA2812" s="28">
        <f>+SUMIF('Input Sheet'!$S:$S,$AL2812,'Input Sheet'!E:E)</f>
        <v>0</v>
      </c>
      <c r="AB2812" s="28">
        <f>+SUMIF('Input Sheet'!$S:$S,$AL2812,'Input Sheet'!F:F)</f>
        <v>0</v>
      </c>
      <c r="AC2812" s="28">
        <f>+SUMIF('Input Sheet'!$S:$S,$AL2812,'Input Sheet'!G:G)</f>
        <v>0</v>
      </c>
      <c r="AD2812" s="28">
        <f>+SUMIF('Input Sheet'!$S:$S,$AL2812,'Input Sheet'!H:H)</f>
        <v>0</v>
      </c>
      <c r="AE2812" s="28">
        <f>+SUMIF('Input Sheet'!$S:$S,$AL2812,'Input Sheet'!I:I)</f>
        <v>0</v>
      </c>
      <c r="AF2812" s="28">
        <f>+SUMIF('Input Sheet'!$S:$S,$AL2812,'Input Sheet'!J:J)</f>
        <v>0</v>
      </c>
      <c r="AG2812" s="28">
        <f>+SUMIF('Input Sheet'!$S:$S,$AL2812,'Input Sheet'!K:K)</f>
        <v>0</v>
      </c>
      <c r="AH2812" s="28">
        <f>+SUMIF('Input Sheet'!$S:$S,$AL2812,'Input Sheet'!L:L)</f>
        <v>0</v>
      </c>
      <c r="AI2812" s="28">
        <f>+SUMIF('Input Sheet'!$S:$S,$AL2812,'Input Sheet'!M:M)</f>
        <v>0</v>
      </c>
      <c r="AJ2812" s="28">
        <f>+SUMIF('Input Sheet'!$S:$S,$AL2812,'Input Sheet'!N:N)</f>
        <v>0</v>
      </c>
      <c r="AK2812" s="28"/>
      <c r="AL2812" s="27" t="str">
        <f t="shared" si="218"/>
        <v>100-4004R</v>
      </c>
      <c r="AM2812" s="34" t="str">
        <f t="shared" si="219"/>
        <v>New Vehicle</v>
      </c>
      <c r="AN2812" s="34" t="str">
        <f t="shared" si="220"/>
        <v>New VehicleOther Income per NV unit</v>
      </c>
      <c r="AO2812" s="35"/>
      <c r="AP2812" s="35"/>
      <c r="AQ2812" s="35"/>
    </row>
    <row r="2813" spans="1:43" x14ac:dyDescent="0.25">
      <c r="A2813" s="27" t="s">
        <v>103</v>
      </c>
      <c r="B2813" s="27" t="s">
        <v>104</v>
      </c>
      <c r="C2813" s="27" t="s">
        <v>657</v>
      </c>
      <c r="D2813" s="27" t="s">
        <v>868</v>
      </c>
      <c r="E2813" s="27" t="s">
        <v>660</v>
      </c>
      <c r="F2813" s="27" t="s">
        <v>112</v>
      </c>
      <c r="G2813" s="27" t="s">
        <v>113</v>
      </c>
      <c r="H2813" s="34" t="s">
        <v>789</v>
      </c>
      <c r="I2813" s="34" t="s">
        <v>819</v>
      </c>
      <c r="J2813" s="34" t="str">
        <f t="shared" si="216"/>
        <v>New VehicleOther Income per NV unit</v>
      </c>
      <c r="K2813" s="34" t="str">
        <f t="shared" si="217"/>
        <v>200New Vehicle Other Income - Toyota</v>
      </c>
      <c r="L2813" s="28">
        <f>+SUMIF('TB 4-24'!M:M,$AL2813,'TB 4-24'!G:G)</f>
        <v>0</v>
      </c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>
        <f>+SUMIF('Input Sheet'!$S:$S,$AL2813,'Input Sheet'!C:C)</f>
        <v>0</v>
      </c>
      <c r="Z2813" s="28">
        <f>+SUMIF('Input Sheet'!$S:$S,$AL2813,'Input Sheet'!D:D)</f>
        <v>0</v>
      </c>
      <c r="AA2813" s="28">
        <f>+SUMIF('Input Sheet'!$S:$S,$AL2813,'Input Sheet'!E:E)</f>
        <v>0</v>
      </c>
      <c r="AB2813" s="28">
        <f>+SUMIF('Input Sheet'!$S:$S,$AL2813,'Input Sheet'!F:F)</f>
        <v>0</v>
      </c>
      <c r="AC2813" s="28">
        <f>+SUMIF('Input Sheet'!$S:$S,$AL2813,'Input Sheet'!G:G)</f>
        <v>0</v>
      </c>
      <c r="AD2813" s="28">
        <f>+SUMIF('Input Sheet'!$S:$S,$AL2813,'Input Sheet'!H:H)</f>
        <v>0</v>
      </c>
      <c r="AE2813" s="28">
        <f>+SUMIF('Input Sheet'!$S:$S,$AL2813,'Input Sheet'!I:I)</f>
        <v>0</v>
      </c>
      <c r="AF2813" s="28">
        <f>+SUMIF('Input Sheet'!$S:$S,$AL2813,'Input Sheet'!J:J)</f>
        <v>0</v>
      </c>
      <c r="AG2813" s="28">
        <f>+SUMIF('Input Sheet'!$S:$S,$AL2813,'Input Sheet'!K:K)</f>
        <v>0</v>
      </c>
      <c r="AH2813" s="28">
        <f>+SUMIF('Input Sheet'!$S:$S,$AL2813,'Input Sheet'!L:L)</f>
        <v>0</v>
      </c>
      <c r="AI2813" s="28">
        <f>+SUMIF('Input Sheet'!$S:$S,$AL2813,'Input Sheet'!M:M)</f>
        <v>0</v>
      </c>
      <c r="AJ2813" s="28">
        <f>+SUMIF('Input Sheet'!$S:$S,$AL2813,'Input Sheet'!N:N)</f>
        <v>0</v>
      </c>
      <c r="AK2813" s="28"/>
      <c r="AL2813" s="27" t="str">
        <f t="shared" si="218"/>
        <v>200-4004RR</v>
      </c>
      <c r="AM2813" s="34" t="str">
        <f t="shared" si="219"/>
        <v>New Vehicle</v>
      </c>
      <c r="AN2813" s="34" t="str">
        <f t="shared" si="220"/>
        <v>New VehicleOther Income per NV unit</v>
      </c>
      <c r="AO2813" s="35"/>
      <c r="AP2813" s="35"/>
      <c r="AQ2813" s="35"/>
    </row>
    <row r="2814" spans="1:43" x14ac:dyDescent="0.25">
      <c r="A2814" s="27" t="s">
        <v>103</v>
      </c>
      <c r="B2814" s="27" t="s">
        <v>104</v>
      </c>
      <c r="C2814" s="27" t="s">
        <v>663</v>
      </c>
      <c r="D2814" s="27" t="s">
        <v>868</v>
      </c>
      <c r="E2814" s="27" t="s">
        <v>664</v>
      </c>
      <c r="F2814" s="27" t="s">
        <v>112</v>
      </c>
      <c r="G2814" s="27" t="s">
        <v>113</v>
      </c>
      <c r="H2814" s="34" t="s">
        <v>789</v>
      </c>
      <c r="I2814" s="34" t="s">
        <v>819</v>
      </c>
      <c r="J2814" s="34" t="str">
        <f t="shared" si="216"/>
        <v>New VehicleOther Income per NV unit</v>
      </c>
      <c r="K2814" s="34" t="str">
        <f t="shared" si="217"/>
        <v>400New Vehicle Other Income - Toyota</v>
      </c>
      <c r="L2814" s="28">
        <f>+SUMIF('TB 4-24'!M:M,$AL2814,'TB 4-24'!G:G)</f>
        <v>0</v>
      </c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>
        <f>+SUMIF('Input Sheet'!$S:$S,$AL2814,'Input Sheet'!C:C)</f>
        <v>0</v>
      </c>
      <c r="Z2814" s="28">
        <f>+SUMIF('Input Sheet'!$S:$S,$AL2814,'Input Sheet'!D:D)</f>
        <v>0</v>
      </c>
      <c r="AA2814" s="28">
        <f>+SUMIF('Input Sheet'!$S:$S,$AL2814,'Input Sheet'!E:E)</f>
        <v>0</v>
      </c>
      <c r="AB2814" s="28">
        <f>+SUMIF('Input Sheet'!$S:$S,$AL2814,'Input Sheet'!F:F)</f>
        <v>0</v>
      </c>
      <c r="AC2814" s="28">
        <f>+SUMIF('Input Sheet'!$S:$S,$AL2814,'Input Sheet'!G:G)</f>
        <v>0</v>
      </c>
      <c r="AD2814" s="28">
        <f>+SUMIF('Input Sheet'!$S:$S,$AL2814,'Input Sheet'!H:H)</f>
        <v>0</v>
      </c>
      <c r="AE2814" s="28">
        <f>+SUMIF('Input Sheet'!$S:$S,$AL2814,'Input Sheet'!I:I)</f>
        <v>0</v>
      </c>
      <c r="AF2814" s="28">
        <f>+SUMIF('Input Sheet'!$S:$S,$AL2814,'Input Sheet'!J:J)</f>
        <v>0</v>
      </c>
      <c r="AG2814" s="28">
        <f>+SUMIF('Input Sheet'!$S:$S,$AL2814,'Input Sheet'!K:K)</f>
        <v>0</v>
      </c>
      <c r="AH2814" s="28">
        <f>+SUMIF('Input Sheet'!$S:$S,$AL2814,'Input Sheet'!L:L)</f>
        <v>0</v>
      </c>
      <c r="AI2814" s="28">
        <f>+SUMIF('Input Sheet'!$S:$S,$AL2814,'Input Sheet'!M:M)</f>
        <v>0</v>
      </c>
      <c r="AJ2814" s="28">
        <f>+SUMIF('Input Sheet'!$S:$S,$AL2814,'Input Sheet'!N:N)</f>
        <v>0</v>
      </c>
      <c r="AK2814" s="28"/>
      <c r="AL2814" s="27" t="str">
        <f t="shared" si="218"/>
        <v>400-4004RR</v>
      </c>
      <c r="AM2814" s="34" t="str">
        <f t="shared" si="219"/>
        <v>New Vehicle</v>
      </c>
      <c r="AN2814" s="34" t="str">
        <f t="shared" si="220"/>
        <v>New VehicleOther Income per NV unit</v>
      </c>
      <c r="AO2814" s="35"/>
      <c r="AP2814" s="35"/>
      <c r="AQ2814" s="35"/>
    </row>
    <row r="2815" spans="1:43" x14ac:dyDescent="0.25">
      <c r="A2815" s="27" t="s">
        <v>103</v>
      </c>
      <c r="B2815" s="27" t="s">
        <v>104</v>
      </c>
      <c r="C2815" s="27" t="s">
        <v>671</v>
      </c>
      <c r="D2815" s="27" t="s">
        <v>868</v>
      </c>
      <c r="E2815" s="27" t="s">
        <v>672</v>
      </c>
      <c r="F2815" s="27" t="s">
        <v>112</v>
      </c>
      <c r="G2815" s="27" t="s">
        <v>113</v>
      </c>
      <c r="H2815" s="34" t="s">
        <v>789</v>
      </c>
      <c r="I2815" s="34" t="s">
        <v>819</v>
      </c>
      <c r="J2815" s="34" t="str">
        <f t="shared" si="216"/>
        <v>New VehicleOther Income per NV unit</v>
      </c>
      <c r="K2815" s="34" t="str">
        <f t="shared" si="217"/>
        <v>300New Vehicle Other Income - Toyota</v>
      </c>
      <c r="L2815" s="28">
        <f>+SUMIF('TB 4-24'!M:M,$AL2815,'TB 4-24'!G:G)</f>
        <v>0</v>
      </c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>
        <f>+SUMIF('Input Sheet'!$S:$S,$AL2815,'Input Sheet'!C:C)</f>
        <v>0</v>
      </c>
      <c r="Z2815" s="28">
        <f>+SUMIF('Input Sheet'!$S:$S,$AL2815,'Input Sheet'!D:D)</f>
        <v>0</v>
      </c>
      <c r="AA2815" s="28">
        <f>+SUMIF('Input Sheet'!$S:$S,$AL2815,'Input Sheet'!E:E)</f>
        <v>0</v>
      </c>
      <c r="AB2815" s="28">
        <f>+SUMIF('Input Sheet'!$S:$S,$AL2815,'Input Sheet'!F:F)</f>
        <v>0</v>
      </c>
      <c r="AC2815" s="28">
        <f>+SUMIF('Input Sheet'!$S:$S,$AL2815,'Input Sheet'!G:G)</f>
        <v>0</v>
      </c>
      <c r="AD2815" s="28">
        <f>+SUMIF('Input Sheet'!$S:$S,$AL2815,'Input Sheet'!H:H)</f>
        <v>0</v>
      </c>
      <c r="AE2815" s="28">
        <f>+SUMIF('Input Sheet'!$S:$S,$AL2815,'Input Sheet'!I:I)</f>
        <v>0</v>
      </c>
      <c r="AF2815" s="28">
        <f>+SUMIF('Input Sheet'!$S:$S,$AL2815,'Input Sheet'!J:J)</f>
        <v>0</v>
      </c>
      <c r="AG2815" s="28">
        <f>+SUMIF('Input Sheet'!$S:$S,$AL2815,'Input Sheet'!K:K)</f>
        <v>0</v>
      </c>
      <c r="AH2815" s="28">
        <f>+SUMIF('Input Sheet'!$S:$S,$AL2815,'Input Sheet'!L:L)</f>
        <v>0</v>
      </c>
      <c r="AI2815" s="28">
        <f>+SUMIF('Input Sheet'!$S:$S,$AL2815,'Input Sheet'!M:M)</f>
        <v>0</v>
      </c>
      <c r="AJ2815" s="28">
        <f>+SUMIF('Input Sheet'!$S:$S,$AL2815,'Input Sheet'!N:N)</f>
        <v>0</v>
      </c>
      <c r="AK2815" s="28"/>
      <c r="AL2815" s="27" t="str">
        <f t="shared" si="218"/>
        <v>300-4004RR</v>
      </c>
      <c r="AM2815" s="34" t="str">
        <f t="shared" si="219"/>
        <v>New Vehicle</v>
      </c>
      <c r="AN2815" s="34" t="str">
        <f t="shared" si="220"/>
        <v>New VehicleOther Income per NV unit</v>
      </c>
      <c r="AO2815" s="35"/>
      <c r="AP2815" s="35"/>
      <c r="AQ2815" s="35"/>
    </row>
    <row r="2816" spans="1:43" x14ac:dyDescent="0.25">
      <c r="A2816" s="27" t="s">
        <v>103</v>
      </c>
      <c r="B2816" s="27" t="s">
        <v>104</v>
      </c>
      <c r="C2816" s="27" t="s">
        <v>104</v>
      </c>
      <c r="D2816" s="27" t="s">
        <v>868</v>
      </c>
      <c r="E2816" s="27" t="s">
        <v>677</v>
      </c>
      <c r="F2816" s="27" t="s">
        <v>112</v>
      </c>
      <c r="G2816" s="27" t="s">
        <v>113</v>
      </c>
      <c r="H2816" s="34" t="s">
        <v>789</v>
      </c>
      <c r="I2816" s="34" t="s">
        <v>819</v>
      </c>
      <c r="J2816" s="34" t="str">
        <f t="shared" si="216"/>
        <v>New VehicleOther Income per NV unit</v>
      </c>
      <c r="K2816" s="34" t="str">
        <f t="shared" si="217"/>
        <v>100New Vehicle Other Income - Toyota</v>
      </c>
      <c r="L2816" s="28">
        <f>+SUMIF('TB 4-24'!M:M,$AL2816,'TB 4-24'!G:G)</f>
        <v>0</v>
      </c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>
        <f>+SUMIF('Input Sheet'!$S:$S,$AL2816,'Input Sheet'!C:C)</f>
        <v>0</v>
      </c>
      <c r="Z2816" s="28">
        <f>+SUMIF('Input Sheet'!$S:$S,$AL2816,'Input Sheet'!D:D)</f>
        <v>0</v>
      </c>
      <c r="AA2816" s="28">
        <f>+SUMIF('Input Sheet'!$S:$S,$AL2816,'Input Sheet'!E:E)</f>
        <v>0</v>
      </c>
      <c r="AB2816" s="28">
        <f>+SUMIF('Input Sheet'!$S:$S,$AL2816,'Input Sheet'!F:F)</f>
        <v>0</v>
      </c>
      <c r="AC2816" s="28">
        <f>+SUMIF('Input Sheet'!$S:$S,$AL2816,'Input Sheet'!G:G)</f>
        <v>0</v>
      </c>
      <c r="AD2816" s="28">
        <f>+SUMIF('Input Sheet'!$S:$S,$AL2816,'Input Sheet'!H:H)</f>
        <v>0</v>
      </c>
      <c r="AE2816" s="28">
        <f>+SUMIF('Input Sheet'!$S:$S,$AL2816,'Input Sheet'!I:I)</f>
        <v>0</v>
      </c>
      <c r="AF2816" s="28">
        <f>+SUMIF('Input Sheet'!$S:$S,$AL2816,'Input Sheet'!J:J)</f>
        <v>0</v>
      </c>
      <c r="AG2816" s="28">
        <f>+SUMIF('Input Sheet'!$S:$S,$AL2816,'Input Sheet'!K:K)</f>
        <v>0</v>
      </c>
      <c r="AH2816" s="28">
        <f>+SUMIF('Input Sheet'!$S:$S,$AL2816,'Input Sheet'!L:L)</f>
        <v>0</v>
      </c>
      <c r="AI2816" s="28">
        <f>+SUMIF('Input Sheet'!$S:$S,$AL2816,'Input Sheet'!M:M)</f>
        <v>0</v>
      </c>
      <c r="AJ2816" s="28">
        <f>+SUMIF('Input Sheet'!$S:$S,$AL2816,'Input Sheet'!N:N)</f>
        <v>0</v>
      </c>
      <c r="AK2816" s="28"/>
      <c r="AL2816" s="27" t="str">
        <f t="shared" si="218"/>
        <v>100-4004RR</v>
      </c>
      <c r="AM2816" s="34" t="str">
        <f t="shared" si="219"/>
        <v>New Vehicle</v>
      </c>
      <c r="AN2816" s="34" t="str">
        <f t="shared" si="220"/>
        <v>New VehicleOther Income per NV unit</v>
      </c>
      <c r="AO2816" s="35"/>
      <c r="AP2816" s="35"/>
      <c r="AQ2816" s="35"/>
    </row>
    <row r="2817" spans="1:43" x14ac:dyDescent="0.25">
      <c r="A2817" s="27" t="s">
        <v>103</v>
      </c>
      <c r="B2817" s="27" t="s">
        <v>104</v>
      </c>
      <c r="C2817" s="27" t="s">
        <v>104</v>
      </c>
      <c r="D2817" s="27" t="s">
        <v>869</v>
      </c>
      <c r="E2817" s="27" t="s">
        <v>677</v>
      </c>
      <c r="F2817" s="27" t="s">
        <v>112</v>
      </c>
      <c r="G2817" s="27" t="s">
        <v>113</v>
      </c>
      <c r="H2817" s="34" t="s">
        <v>789</v>
      </c>
      <c r="I2817" s="34" t="s">
        <v>819</v>
      </c>
      <c r="J2817" s="34" t="str">
        <f t="shared" si="216"/>
        <v>New VehicleOther Income per NV unit</v>
      </c>
      <c r="K2817" s="34" t="str">
        <f t="shared" si="217"/>
        <v>100New Vehicle Other Income - Toyota</v>
      </c>
      <c r="L2817" s="28">
        <f>+SUMIF('TB 4-24'!M:M,$AL2817,'TB 4-24'!G:G)</f>
        <v>0</v>
      </c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>
        <f>+SUMIF('Input Sheet'!$S:$S,$AL2817,'Input Sheet'!C:C)</f>
        <v>0</v>
      </c>
      <c r="Z2817" s="28">
        <f>+SUMIF('Input Sheet'!$S:$S,$AL2817,'Input Sheet'!D:D)</f>
        <v>0</v>
      </c>
      <c r="AA2817" s="28">
        <f>+SUMIF('Input Sheet'!$S:$S,$AL2817,'Input Sheet'!E:E)</f>
        <v>0</v>
      </c>
      <c r="AB2817" s="28">
        <f>+SUMIF('Input Sheet'!$S:$S,$AL2817,'Input Sheet'!F:F)</f>
        <v>0</v>
      </c>
      <c r="AC2817" s="28">
        <f>+SUMIF('Input Sheet'!$S:$S,$AL2817,'Input Sheet'!G:G)</f>
        <v>0</v>
      </c>
      <c r="AD2817" s="28">
        <f>+SUMIF('Input Sheet'!$S:$S,$AL2817,'Input Sheet'!H:H)</f>
        <v>0</v>
      </c>
      <c r="AE2817" s="28">
        <f>+SUMIF('Input Sheet'!$S:$S,$AL2817,'Input Sheet'!I:I)</f>
        <v>0</v>
      </c>
      <c r="AF2817" s="28">
        <f>+SUMIF('Input Sheet'!$S:$S,$AL2817,'Input Sheet'!J:J)</f>
        <v>0</v>
      </c>
      <c r="AG2817" s="28">
        <f>+SUMIF('Input Sheet'!$S:$S,$AL2817,'Input Sheet'!K:K)</f>
        <v>0</v>
      </c>
      <c r="AH2817" s="28">
        <f>+SUMIF('Input Sheet'!$S:$S,$AL2817,'Input Sheet'!L:L)</f>
        <v>0</v>
      </c>
      <c r="AI2817" s="28">
        <f>+SUMIF('Input Sheet'!$S:$S,$AL2817,'Input Sheet'!M:M)</f>
        <v>0</v>
      </c>
      <c r="AJ2817" s="28">
        <f>+SUMIF('Input Sheet'!$S:$S,$AL2817,'Input Sheet'!N:N)</f>
        <v>0</v>
      </c>
      <c r="AK2817" s="28"/>
      <c r="AL2817" s="27" t="str">
        <f t="shared" si="218"/>
        <v>100-4006R</v>
      </c>
      <c r="AM2817" s="34" t="str">
        <f t="shared" si="219"/>
        <v>New Vehicle</v>
      </c>
      <c r="AN2817" s="34" t="str">
        <f t="shared" si="220"/>
        <v>New VehicleOther Income per NV unit</v>
      </c>
      <c r="AO2817" s="35"/>
      <c r="AP2817" s="35"/>
      <c r="AQ2817" s="35"/>
    </row>
    <row r="2818" spans="1:43" x14ac:dyDescent="0.25">
      <c r="A2818" s="27" t="s">
        <v>103</v>
      </c>
      <c r="B2818" s="27" t="s">
        <v>104</v>
      </c>
      <c r="C2818" s="27" t="s">
        <v>657</v>
      </c>
      <c r="D2818" s="27" t="s">
        <v>869</v>
      </c>
      <c r="E2818" s="27" t="s">
        <v>660</v>
      </c>
      <c r="F2818" s="27" t="s">
        <v>112</v>
      </c>
      <c r="G2818" s="27" t="s">
        <v>113</v>
      </c>
      <c r="H2818" s="34" t="s">
        <v>789</v>
      </c>
      <c r="I2818" s="34" t="s">
        <v>819</v>
      </c>
      <c r="J2818" s="34" t="str">
        <f t="shared" si="216"/>
        <v>New VehicleOther Income per NV unit</v>
      </c>
      <c r="K2818" s="34" t="str">
        <f t="shared" si="217"/>
        <v>200New Vehicle Other Income - Toyota</v>
      </c>
      <c r="L2818" s="28">
        <f>+SUMIF('TB 4-24'!M:M,$AL2818,'TB 4-24'!G:G)</f>
        <v>0</v>
      </c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>
        <f>+SUMIF('Input Sheet'!$S:$S,$AL2818,'Input Sheet'!C:C)</f>
        <v>0</v>
      </c>
      <c r="Z2818" s="28">
        <f>+SUMIF('Input Sheet'!$S:$S,$AL2818,'Input Sheet'!D:D)</f>
        <v>0</v>
      </c>
      <c r="AA2818" s="28">
        <f>+SUMIF('Input Sheet'!$S:$S,$AL2818,'Input Sheet'!E:E)</f>
        <v>0</v>
      </c>
      <c r="AB2818" s="28">
        <f>+SUMIF('Input Sheet'!$S:$S,$AL2818,'Input Sheet'!F:F)</f>
        <v>0</v>
      </c>
      <c r="AC2818" s="28">
        <f>+SUMIF('Input Sheet'!$S:$S,$AL2818,'Input Sheet'!G:G)</f>
        <v>0</v>
      </c>
      <c r="AD2818" s="28">
        <f>+SUMIF('Input Sheet'!$S:$S,$AL2818,'Input Sheet'!H:H)</f>
        <v>0</v>
      </c>
      <c r="AE2818" s="28">
        <f>+SUMIF('Input Sheet'!$S:$S,$AL2818,'Input Sheet'!I:I)</f>
        <v>0</v>
      </c>
      <c r="AF2818" s="28">
        <f>+SUMIF('Input Sheet'!$S:$S,$AL2818,'Input Sheet'!J:J)</f>
        <v>0</v>
      </c>
      <c r="AG2818" s="28">
        <f>+SUMIF('Input Sheet'!$S:$S,$AL2818,'Input Sheet'!K:K)</f>
        <v>0</v>
      </c>
      <c r="AH2818" s="28">
        <f>+SUMIF('Input Sheet'!$S:$S,$AL2818,'Input Sheet'!L:L)</f>
        <v>0</v>
      </c>
      <c r="AI2818" s="28">
        <f>+SUMIF('Input Sheet'!$S:$S,$AL2818,'Input Sheet'!M:M)</f>
        <v>0</v>
      </c>
      <c r="AJ2818" s="28">
        <f>+SUMIF('Input Sheet'!$S:$S,$AL2818,'Input Sheet'!N:N)</f>
        <v>0</v>
      </c>
      <c r="AK2818" s="28"/>
      <c r="AL2818" s="27" t="str">
        <f t="shared" si="218"/>
        <v>200-4006R</v>
      </c>
      <c r="AM2818" s="34" t="str">
        <f t="shared" si="219"/>
        <v>New Vehicle</v>
      </c>
      <c r="AN2818" s="34" t="str">
        <f t="shared" si="220"/>
        <v>New VehicleOther Income per NV unit</v>
      </c>
      <c r="AO2818" s="35"/>
      <c r="AP2818" s="35"/>
      <c r="AQ2818" s="35"/>
    </row>
    <row r="2819" spans="1:43" x14ac:dyDescent="0.25">
      <c r="A2819" s="27" t="s">
        <v>103</v>
      </c>
      <c r="B2819" s="27" t="s">
        <v>104</v>
      </c>
      <c r="C2819" s="27" t="s">
        <v>663</v>
      </c>
      <c r="D2819" s="27" t="s">
        <v>869</v>
      </c>
      <c r="E2819" s="27" t="s">
        <v>664</v>
      </c>
      <c r="F2819" s="27" t="s">
        <v>112</v>
      </c>
      <c r="G2819" s="27" t="s">
        <v>113</v>
      </c>
      <c r="H2819" s="34" t="s">
        <v>789</v>
      </c>
      <c r="I2819" s="34" t="s">
        <v>819</v>
      </c>
      <c r="J2819" s="34" t="str">
        <f t="shared" ref="J2819:J2882" si="221">+H2819&amp;I2819</f>
        <v>New VehicleOther Income per NV unit</v>
      </c>
      <c r="K2819" s="34" t="str">
        <f t="shared" ref="K2819:K2882" si="222">+E2819&amp;G2819</f>
        <v>400New Vehicle Other Income - Toyota</v>
      </c>
      <c r="L2819" s="28">
        <f>+SUMIF('TB 4-24'!M:M,$AL2819,'TB 4-24'!G:G)</f>
        <v>0</v>
      </c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>
        <f>+SUMIF('Input Sheet'!$S:$S,$AL2819,'Input Sheet'!C:C)</f>
        <v>0</v>
      </c>
      <c r="Z2819" s="28">
        <f>+SUMIF('Input Sheet'!$S:$S,$AL2819,'Input Sheet'!D:D)</f>
        <v>0</v>
      </c>
      <c r="AA2819" s="28">
        <f>+SUMIF('Input Sheet'!$S:$S,$AL2819,'Input Sheet'!E:E)</f>
        <v>0</v>
      </c>
      <c r="AB2819" s="28">
        <f>+SUMIF('Input Sheet'!$S:$S,$AL2819,'Input Sheet'!F:F)</f>
        <v>0</v>
      </c>
      <c r="AC2819" s="28">
        <f>+SUMIF('Input Sheet'!$S:$S,$AL2819,'Input Sheet'!G:G)</f>
        <v>0</v>
      </c>
      <c r="AD2819" s="28">
        <f>+SUMIF('Input Sheet'!$S:$S,$AL2819,'Input Sheet'!H:H)</f>
        <v>0</v>
      </c>
      <c r="AE2819" s="28">
        <f>+SUMIF('Input Sheet'!$S:$S,$AL2819,'Input Sheet'!I:I)</f>
        <v>0</v>
      </c>
      <c r="AF2819" s="28">
        <f>+SUMIF('Input Sheet'!$S:$S,$AL2819,'Input Sheet'!J:J)</f>
        <v>0</v>
      </c>
      <c r="AG2819" s="28">
        <f>+SUMIF('Input Sheet'!$S:$S,$AL2819,'Input Sheet'!K:K)</f>
        <v>0</v>
      </c>
      <c r="AH2819" s="28">
        <f>+SUMIF('Input Sheet'!$S:$S,$AL2819,'Input Sheet'!L:L)</f>
        <v>0</v>
      </c>
      <c r="AI2819" s="28">
        <f>+SUMIF('Input Sheet'!$S:$S,$AL2819,'Input Sheet'!M:M)</f>
        <v>0</v>
      </c>
      <c r="AJ2819" s="28">
        <f>+SUMIF('Input Sheet'!$S:$S,$AL2819,'Input Sheet'!N:N)</f>
        <v>0</v>
      </c>
      <c r="AK2819" s="28"/>
      <c r="AL2819" s="27" t="str">
        <f t="shared" ref="AL2819:AL2882" si="223">+E2819&amp;"-"&amp;D2819</f>
        <v>400-4006R</v>
      </c>
      <c r="AM2819" s="34" t="str">
        <f t="shared" si="219"/>
        <v>New Vehicle</v>
      </c>
      <c r="AN2819" s="34" t="str">
        <f t="shared" si="220"/>
        <v>New VehicleOther Income per NV unit</v>
      </c>
      <c r="AO2819" s="35"/>
      <c r="AP2819" s="35"/>
      <c r="AQ2819" s="35"/>
    </row>
    <row r="2820" spans="1:43" x14ac:dyDescent="0.25">
      <c r="A2820" s="27" t="s">
        <v>103</v>
      </c>
      <c r="B2820" s="27" t="s">
        <v>104</v>
      </c>
      <c r="C2820" s="27" t="s">
        <v>671</v>
      </c>
      <c r="D2820" s="27" t="s">
        <v>869</v>
      </c>
      <c r="E2820" s="27" t="s">
        <v>672</v>
      </c>
      <c r="F2820" s="27" t="s">
        <v>112</v>
      </c>
      <c r="G2820" s="27" t="s">
        <v>113</v>
      </c>
      <c r="H2820" s="34" t="s">
        <v>789</v>
      </c>
      <c r="I2820" s="34" t="s">
        <v>819</v>
      </c>
      <c r="J2820" s="34" t="str">
        <f t="shared" si="221"/>
        <v>New VehicleOther Income per NV unit</v>
      </c>
      <c r="K2820" s="34" t="str">
        <f t="shared" si="222"/>
        <v>300New Vehicle Other Income - Toyota</v>
      </c>
      <c r="L2820" s="28">
        <f>+SUMIF('TB 4-24'!M:M,$AL2820,'TB 4-24'!G:G)</f>
        <v>0</v>
      </c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>
        <f>+SUMIF('Input Sheet'!$S:$S,$AL2820,'Input Sheet'!C:C)</f>
        <v>0</v>
      </c>
      <c r="Z2820" s="28">
        <f>+SUMIF('Input Sheet'!$S:$S,$AL2820,'Input Sheet'!D:D)</f>
        <v>0</v>
      </c>
      <c r="AA2820" s="28">
        <f>+SUMIF('Input Sheet'!$S:$S,$AL2820,'Input Sheet'!E:E)</f>
        <v>0</v>
      </c>
      <c r="AB2820" s="28">
        <f>+SUMIF('Input Sheet'!$S:$S,$AL2820,'Input Sheet'!F:F)</f>
        <v>0</v>
      </c>
      <c r="AC2820" s="28">
        <f>+SUMIF('Input Sheet'!$S:$S,$AL2820,'Input Sheet'!G:G)</f>
        <v>0</v>
      </c>
      <c r="AD2820" s="28">
        <f>+SUMIF('Input Sheet'!$S:$S,$AL2820,'Input Sheet'!H:H)</f>
        <v>0</v>
      </c>
      <c r="AE2820" s="28">
        <f>+SUMIF('Input Sheet'!$S:$S,$AL2820,'Input Sheet'!I:I)</f>
        <v>0</v>
      </c>
      <c r="AF2820" s="28">
        <f>+SUMIF('Input Sheet'!$S:$S,$AL2820,'Input Sheet'!J:J)</f>
        <v>0</v>
      </c>
      <c r="AG2820" s="28">
        <f>+SUMIF('Input Sheet'!$S:$S,$AL2820,'Input Sheet'!K:K)</f>
        <v>0</v>
      </c>
      <c r="AH2820" s="28">
        <f>+SUMIF('Input Sheet'!$S:$S,$AL2820,'Input Sheet'!L:L)</f>
        <v>0</v>
      </c>
      <c r="AI2820" s="28">
        <f>+SUMIF('Input Sheet'!$S:$S,$AL2820,'Input Sheet'!M:M)</f>
        <v>0</v>
      </c>
      <c r="AJ2820" s="28">
        <f>+SUMIF('Input Sheet'!$S:$S,$AL2820,'Input Sheet'!N:N)</f>
        <v>0</v>
      </c>
      <c r="AK2820" s="28"/>
      <c r="AL2820" s="27" t="str">
        <f t="shared" si="223"/>
        <v>300-4006R</v>
      </c>
      <c r="AM2820" s="34" t="str">
        <f t="shared" ref="AM2820:AM2883" si="224">H2820</f>
        <v>New Vehicle</v>
      </c>
      <c r="AN2820" s="34" t="str">
        <f t="shared" ref="AN2820:AN2883" si="225">J2820</f>
        <v>New VehicleOther Income per NV unit</v>
      </c>
      <c r="AO2820" s="35"/>
      <c r="AP2820" s="35"/>
      <c r="AQ2820" s="35"/>
    </row>
    <row r="2821" spans="1:43" x14ac:dyDescent="0.25">
      <c r="A2821" s="27" t="s">
        <v>103</v>
      </c>
      <c r="B2821" s="27" t="s">
        <v>104</v>
      </c>
      <c r="C2821" s="27" t="s">
        <v>657</v>
      </c>
      <c r="D2821" s="27" t="s">
        <v>870</v>
      </c>
      <c r="E2821" s="27" t="s">
        <v>660</v>
      </c>
      <c r="F2821" s="27" t="s">
        <v>112</v>
      </c>
      <c r="G2821" s="27" t="s">
        <v>113</v>
      </c>
      <c r="H2821" s="34" t="s">
        <v>789</v>
      </c>
      <c r="I2821" s="34" t="s">
        <v>819</v>
      </c>
      <c r="J2821" s="34" t="str">
        <f t="shared" si="221"/>
        <v>New VehicleOther Income per NV unit</v>
      </c>
      <c r="K2821" s="34" t="str">
        <f t="shared" si="222"/>
        <v>200New Vehicle Other Income - Toyota</v>
      </c>
      <c r="L2821" s="28">
        <f>+SUMIF('TB 4-24'!M:M,$AL2821,'TB 4-24'!G:G)</f>
        <v>0</v>
      </c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>
        <f>+SUMIF('Input Sheet'!$S:$S,$AL2821,'Input Sheet'!C:C)</f>
        <v>0</v>
      </c>
      <c r="Z2821" s="28">
        <f>+SUMIF('Input Sheet'!$S:$S,$AL2821,'Input Sheet'!D:D)</f>
        <v>0</v>
      </c>
      <c r="AA2821" s="28">
        <f>+SUMIF('Input Sheet'!$S:$S,$AL2821,'Input Sheet'!E:E)</f>
        <v>0</v>
      </c>
      <c r="AB2821" s="28">
        <f>+SUMIF('Input Sheet'!$S:$S,$AL2821,'Input Sheet'!F:F)</f>
        <v>0</v>
      </c>
      <c r="AC2821" s="28">
        <f>+SUMIF('Input Sheet'!$S:$S,$AL2821,'Input Sheet'!G:G)</f>
        <v>0</v>
      </c>
      <c r="AD2821" s="28">
        <f>+SUMIF('Input Sheet'!$S:$S,$AL2821,'Input Sheet'!H:H)</f>
        <v>0</v>
      </c>
      <c r="AE2821" s="28">
        <f>+SUMIF('Input Sheet'!$S:$S,$AL2821,'Input Sheet'!I:I)</f>
        <v>0</v>
      </c>
      <c r="AF2821" s="28">
        <f>+SUMIF('Input Sheet'!$S:$S,$AL2821,'Input Sheet'!J:J)</f>
        <v>0</v>
      </c>
      <c r="AG2821" s="28">
        <f>+SUMIF('Input Sheet'!$S:$S,$AL2821,'Input Sheet'!K:K)</f>
        <v>0</v>
      </c>
      <c r="AH2821" s="28">
        <f>+SUMIF('Input Sheet'!$S:$S,$AL2821,'Input Sheet'!L:L)</f>
        <v>0</v>
      </c>
      <c r="AI2821" s="28">
        <f>+SUMIF('Input Sheet'!$S:$S,$AL2821,'Input Sheet'!M:M)</f>
        <v>0</v>
      </c>
      <c r="AJ2821" s="28">
        <f>+SUMIF('Input Sheet'!$S:$S,$AL2821,'Input Sheet'!N:N)</f>
        <v>0</v>
      </c>
      <c r="AK2821" s="28"/>
      <c r="AL2821" s="27" t="str">
        <f t="shared" si="223"/>
        <v>200-4006RR</v>
      </c>
      <c r="AM2821" s="34" t="str">
        <f t="shared" si="224"/>
        <v>New Vehicle</v>
      </c>
      <c r="AN2821" s="34" t="str">
        <f t="shared" si="225"/>
        <v>New VehicleOther Income per NV unit</v>
      </c>
      <c r="AO2821" s="35"/>
      <c r="AP2821" s="35"/>
      <c r="AQ2821" s="35"/>
    </row>
    <row r="2822" spans="1:43" x14ac:dyDescent="0.25">
      <c r="A2822" s="27" t="s">
        <v>103</v>
      </c>
      <c r="B2822" s="27" t="s">
        <v>104</v>
      </c>
      <c r="C2822" s="27" t="s">
        <v>663</v>
      </c>
      <c r="D2822" s="27" t="s">
        <v>870</v>
      </c>
      <c r="E2822" s="27" t="s">
        <v>664</v>
      </c>
      <c r="F2822" s="27" t="s">
        <v>112</v>
      </c>
      <c r="G2822" s="27" t="s">
        <v>113</v>
      </c>
      <c r="H2822" s="34" t="s">
        <v>789</v>
      </c>
      <c r="I2822" s="34" t="s">
        <v>819</v>
      </c>
      <c r="J2822" s="34" t="str">
        <f t="shared" si="221"/>
        <v>New VehicleOther Income per NV unit</v>
      </c>
      <c r="K2822" s="34" t="str">
        <f t="shared" si="222"/>
        <v>400New Vehicle Other Income - Toyota</v>
      </c>
      <c r="L2822" s="28">
        <f>+SUMIF('TB 4-24'!M:M,$AL2822,'TB 4-24'!G:G)</f>
        <v>0</v>
      </c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>
        <f>+SUMIF('Input Sheet'!$S:$S,$AL2822,'Input Sheet'!C:C)</f>
        <v>0</v>
      </c>
      <c r="Z2822" s="28">
        <f>+SUMIF('Input Sheet'!$S:$S,$AL2822,'Input Sheet'!D:D)</f>
        <v>0</v>
      </c>
      <c r="AA2822" s="28">
        <f>+SUMIF('Input Sheet'!$S:$S,$AL2822,'Input Sheet'!E:E)</f>
        <v>0</v>
      </c>
      <c r="AB2822" s="28">
        <f>+SUMIF('Input Sheet'!$S:$S,$AL2822,'Input Sheet'!F:F)</f>
        <v>0</v>
      </c>
      <c r="AC2822" s="28">
        <f>+SUMIF('Input Sheet'!$S:$S,$AL2822,'Input Sheet'!G:G)</f>
        <v>0</v>
      </c>
      <c r="AD2822" s="28">
        <f>+SUMIF('Input Sheet'!$S:$S,$AL2822,'Input Sheet'!H:H)</f>
        <v>0</v>
      </c>
      <c r="AE2822" s="28">
        <f>+SUMIF('Input Sheet'!$S:$S,$AL2822,'Input Sheet'!I:I)</f>
        <v>0</v>
      </c>
      <c r="AF2822" s="28">
        <f>+SUMIF('Input Sheet'!$S:$S,$AL2822,'Input Sheet'!J:J)</f>
        <v>0</v>
      </c>
      <c r="AG2822" s="28">
        <f>+SUMIF('Input Sheet'!$S:$S,$AL2822,'Input Sheet'!K:K)</f>
        <v>0</v>
      </c>
      <c r="AH2822" s="28">
        <f>+SUMIF('Input Sheet'!$S:$S,$AL2822,'Input Sheet'!L:L)</f>
        <v>0</v>
      </c>
      <c r="AI2822" s="28">
        <f>+SUMIF('Input Sheet'!$S:$S,$AL2822,'Input Sheet'!M:M)</f>
        <v>0</v>
      </c>
      <c r="AJ2822" s="28">
        <f>+SUMIF('Input Sheet'!$S:$S,$AL2822,'Input Sheet'!N:N)</f>
        <v>0</v>
      </c>
      <c r="AK2822" s="28"/>
      <c r="AL2822" s="27" t="str">
        <f t="shared" si="223"/>
        <v>400-4006RR</v>
      </c>
      <c r="AM2822" s="34" t="str">
        <f t="shared" si="224"/>
        <v>New Vehicle</v>
      </c>
      <c r="AN2822" s="34" t="str">
        <f t="shared" si="225"/>
        <v>New VehicleOther Income per NV unit</v>
      </c>
      <c r="AO2822" s="35"/>
      <c r="AP2822" s="35"/>
      <c r="AQ2822" s="35"/>
    </row>
    <row r="2823" spans="1:43" x14ac:dyDescent="0.25">
      <c r="A2823" s="27" t="s">
        <v>103</v>
      </c>
      <c r="B2823" s="27" t="s">
        <v>104</v>
      </c>
      <c r="C2823" s="27" t="s">
        <v>671</v>
      </c>
      <c r="D2823" s="27" t="s">
        <v>870</v>
      </c>
      <c r="E2823" s="27" t="s">
        <v>672</v>
      </c>
      <c r="F2823" s="27" t="s">
        <v>112</v>
      </c>
      <c r="G2823" s="27" t="s">
        <v>113</v>
      </c>
      <c r="H2823" s="34" t="s">
        <v>789</v>
      </c>
      <c r="I2823" s="34" t="s">
        <v>819</v>
      </c>
      <c r="J2823" s="34" t="str">
        <f t="shared" si="221"/>
        <v>New VehicleOther Income per NV unit</v>
      </c>
      <c r="K2823" s="34" t="str">
        <f t="shared" si="222"/>
        <v>300New Vehicle Other Income - Toyota</v>
      </c>
      <c r="L2823" s="28">
        <f>+SUMIF('TB 4-24'!M:M,$AL2823,'TB 4-24'!G:G)</f>
        <v>0</v>
      </c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>
        <f>+SUMIF('Input Sheet'!$S:$S,$AL2823,'Input Sheet'!C:C)</f>
        <v>0</v>
      </c>
      <c r="Z2823" s="28">
        <f>+SUMIF('Input Sheet'!$S:$S,$AL2823,'Input Sheet'!D:D)</f>
        <v>0</v>
      </c>
      <c r="AA2823" s="28">
        <f>+SUMIF('Input Sheet'!$S:$S,$AL2823,'Input Sheet'!E:E)</f>
        <v>0</v>
      </c>
      <c r="AB2823" s="28">
        <f>+SUMIF('Input Sheet'!$S:$S,$AL2823,'Input Sheet'!F:F)</f>
        <v>0</v>
      </c>
      <c r="AC2823" s="28">
        <f>+SUMIF('Input Sheet'!$S:$S,$AL2823,'Input Sheet'!G:G)</f>
        <v>0</v>
      </c>
      <c r="AD2823" s="28">
        <f>+SUMIF('Input Sheet'!$S:$S,$AL2823,'Input Sheet'!H:H)</f>
        <v>0</v>
      </c>
      <c r="AE2823" s="28">
        <f>+SUMIF('Input Sheet'!$S:$S,$AL2823,'Input Sheet'!I:I)</f>
        <v>0</v>
      </c>
      <c r="AF2823" s="28">
        <f>+SUMIF('Input Sheet'!$S:$S,$AL2823,'Input Sheet'!J:J)</f>
        <v>0</v>
      </c>
      <c r="AG2823" s="28">
        <f>+SUMIF('Input Sheet'!$S:$S,$AL2823,'Input Sheet'!K:K)</f>
        <v>0</v>
      </c>
      <c r="AH2823" s="28">
        <f>+SUMIF('Input Sheet'!$S:$S,$AL2823,'Input Sheet'!L:L)</f>
        <v>0</v>
      </c>
      <c r="AI2823" s="28">
        <f>+SUMIF('Input Sheet'!$S:$S,$AL2823,'Input Sheet'!M:M)</f>
        <v>0</v>
      </c>
      <c r="AJ2823" s="28">
        <f>+SUMIF('Input Sheet'!$S:$S,$AL2823,'Input Sheet'!N:N)</f>
        <v>0</v>
      </c>
      <c r="AK2823" s="28"/>
      <c r="AL2823" s="27" t="str">
        <f t="shared" si="223"/>
        <v>300-4006RR</v>
      </c>
      <c r="AM2823" s="34" t="str">
        <f t="shared" si="224"/>
        <v>New Vehicle</v>
      </c>
      <c r="AN2823" s="34" t="str">
        <f t="shared" si="225"/>
        <v>New VehicleOther Income per NV unit</v>
      </c>
      <c r="AO2823" s="35"/>
      <c r="AP2823" s="35"/>
      <c r="AQ2823" s="35"/>
    </row>
    <row r="2824" spans="1:43" x14ac:dyDescent="0.25">
      <c r="A2824" s="27" t="s">
        <v>103</v>
      </c>
      <c r="B2824" s="27" t="s">
        <v>104</v>
      </c>
      <c r="C2824" s="27" t="s">
        <v>104</v>
      </c>
      <c r="D2824" s="27" t="s">
        <v>870</v>
      </c>
      <c r="E2824" s="27" t="s">
        <v>677</v>
      </c>
      <c r="F2824" s="27" t="s">
        <v>112</v>
      </c>
      <c r="G2824" s="27" t="s">
        <v>113</v>
      </c>
      <c r="H2824" s="34" t="s">
        <v>789</v>
      </c>
      <c r="I2824" s="34" t="s">
        <v>819</v>
      </c>
      <c r="J2824" s="34" t="str">
        <f t="shared" si="221"/>
        <v>New VehicleOther Income per NV unit</v>
      </c>
      <c r="K2824" s="34" t="str">
        <f t="shared" si="222"/>
        <v>100New Vehicle Other Income - Toyota</v>
      </c>
      <c r="L2824" s="28">
        <f>+SUMIF('TB 4-24'!M:M,$AL2824,'TB 4-24'!G:G)</f>
        <v>0</v>
      </c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>
        <f>+SUMIF('Input Sheet'!$S:$S,$AL2824,'Input Sheet'!C:C)</f>
        <v>0</v>
      </c>
      <c r="Z2824" s="28">
        <f>+SUMIF('Input Sheet'!$S:$S,$AL2824,'Input Sheet'!D:D)</f>
        <v>0</v>
      </c>
      <c r="AA2824" s="28">
        <f>+SUMIF('Input Sheet'!$S:$S,$AL2824,'Input Sheet'!E:E)</f>
        <v>0</v>
      </c>
      <c r="AB2824" s="28">
        <f>+SUMIF('Input Sheet'!$S:$S,$AL2824,'Input Sheet'!F:F)</f>
        <v>0</v>
      </c>
      <c r="AC2824" s="28">
        <f>+SUMIF('Input Sheet'!$S:$S,$AL2824,'Input Sheet'!G:G)</f>
        <v>0</v>
      </c>
      <c r="AD2824" s="28">
        <f>+SUMIF('Input Sheet'!$S:$S,$AL2824,'Input Sheet'!H:H)</f>
        <v>0</v>
      </c>
      <c r="AE2824" s="28">
        <f>+SUMIF('Input Sheet'!$S:$S,$AL2824,'Input Sheet'!I:I)</f>
        <v>0</v>
      </c>
      <c r="AF2824" s="28">
        <f>+SUMIF('Input Sheet'!$S:$S,$AL2824,'Input Sheet'!J:J)</f>
        <v>0</v>
      </c>
      <c r="AG2824" s="28">
        <f>+SUMIF('Input Sheet'!$S:$S,$AL2824,'Input Sheet'!K:K)</f>
        <v>0</v>
      </c>
      <c r="AH2824" s="28">
        <f>+SUMIF('Input Sheet'!$S:$S,$AL2824,'Input Sheet'!L:L)</f>
        <v>0</v>
      </c>
      <c r="AI2824" s="28">
        <f>+SUMIF('Input Sheet'!$S:$S,$AL2824,'Input Sheet'!M:M)</f>
        <v>0</v>
      </c>
      <c r="AJ2824" s="28">
        <f>+SUMIF('Input Sheet'!$S:$S,$AL2824,'Input Sheet'!N:N)</f>
        <v>0</v>
      </c>
      <c r="AK2824" s="28"/>
      <c r="AL2824" s="27" t="str">
        <f t="shared" si="223"/>
        <v>100-4006RR</v>
      </c>
      <c r="AM2824" s="34" t="str">
        <f t="shared" si="224"/>
        <v>New Vehicle</v>
      </c>
      <c r="AN2824" s="34" t="str">
        <f t="shared" si="225"/>
        <v>New VehicleOther Income per NV unit</v>
      </c>
      <c r="AO2824" s="35"/>
      <c r="AP2824" s="35"/>
      <c r="AQ2824" s="35"/>
    </row>
    <row r="2825" spans="1:43" x14ac:dyDescent="0.25">
      <c r="A2825" s="27" t="s">
        <v>103</v>
      </c>
      <c r="B2825" s="27" t="s">
        <v>104</v>
      </c>
      <c r="C2825" s="27" t="s">
        <v>104</v>
      </c>
      <c r="D2825" s="27" t="s">
        <v>871</v>
      </c>
      <c r="E2825" s="27" t="s">
        <v>677</v>
      </c>
      <c r="F2825" s="27" t="s">
        <v>112</v>
      </c>
      <c r="G2825" s="27" t="s">
        <v>113</v>
      </c>
      <c r="H2825" s="34" t="s">
        <v>789</v>
      </c>
      <c r="I2825" s="34" t="s">
        <v>819</v>
      </c>
      <c r="J2825" s="34" t="str">
        <f t="shared" si="221"/>
        <v>New VehicleOther Income per NV unit</v>
      </c>
      <c r="K2825" s="34" t="str">
        <f t="shared" si="222"/>
        <v>100New Vehicle Other Income - Toyota</v>
      </c>
      <c r="L2825" s="28">
        <f>+SUMIF('TB 4-24'!M:M,$AL2825,'TB 4-24'!G:G)</f>
        <v>0</v>
      </c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>
        <f>+SUMIF('Input Sheet'!$S:$S,$AL2825,'Input Sheet'!C:C)</f>
        <v>0</v>
      </c>
      <c r="Z2825" s="28">
        <f>+SUMIF('Input Sheet'!$S:$S,$AL2825,'Input Sheet'!D:D)</f>
        <v>0</v>
      </c>
      <c r="AA2825" s="28">
        <f>+SUMIF('Input Sheet'!$S:$S,$AL2825,'Input Sheet'!E:E)</f>
        <v>0</v>
      </c>
      <c r="AB2825" s="28">
        <f>+SUMIF('Input Sheet'!$S:$S,$AL2825,'Input Sheet'!F:F)</f>
        <v>0</v>
      </c>
      <c r="AC2825" s="28">
        <f>+SUMIF('Input Sheet'!$S:$S,$AL2825,'Input Sheet'!G:G)</f>
        <v>0</v>
      </c>
      <c r="AD2825" s="28">
        <f>+SUMIF('Input Sheet'!$S:$S,$AL2825,'Input Sheet'!H:H)</f>
        <v>0</v>
      </c>
      <c r="AE2825" s="28">
        <f>+SUMIF('Input Sheet'!$S:$S,$AL2825,'Input Sheet'!I:I)</f>
        <v>0</v>
      </c>
      <c r="AF2825" s="28">
        <f>+SUMIF('Input Sheet'!$S:$S,$AL2825,'Input Sheet'!J:J)</f>
        <v>0</v>
      </c>
      <c r="AG2825" s="28">
        <f>+SUMIF('Input Sheet'!$S:$S,$AL2825,'Input Sheet'!K:K)</f>
        <v>0</v>
      </c>
      <c r="AH2825" s="28">
        <f>+SUMIF('Input Sheet'!$S:$S,$AL2825,'Input Sheet'!L:L)</f>
        <v>0</v>
      </c>
      <c r="AI2825" s="28">
        <f>+SUMIF('Input Sheet'!$S:$S,$AL2825,'Input Sheet'!M:M)</f>
        <v>0</v>
      </c>
      <c r="AJ2825" s="28">
        <f>+SUMIF('Input Sheet'!$S:$S,$AL2825,'Input Sheet'!N:N)</f>
        <v>0</v>
      </c>
      <c r="AK2825" s="28"/>
      <c r="AL2825" s="27" t="str">
        <f t="shared" si="223"/>
        <v>100-4007R</v>
      </c>
      <c r="AM2825" s="34" t="str">
        <f t="shared" si="224"/>
        <v>New Vehicle</v>
      </c>
      <c r="AN2825" s="34" t="str">
        <f t="shared" si="225"/>
        <v>New VehicleOther Income per NV unit</v>
      </c>
      <c r="AO2825" s="35"/>
      <c r="AP2825" s="35"/>
      <c r="AQ2825" s="35"/>
    </row>
    <row r="2826" spans="1:43" x14ac:dyDescent="0.25">
      <c r="A2826" s="27" t="s">
        <v>103</v>
      </c>
      <c r="B2826" s="27" t="s">
        <v>104</v>
      </c>
      <c r="C2826" s="27" t="s">
        <v>657</v>
      </c>
      <c r="D2826" s="27" t="s">
        <v>871</v>
      </c>
      <c r="E2826" s="27" t="s">
        <v>660</v>
      </c>
      <c r="F2826" s="27" t="s">
        <v>112</v>
      </c>
      <c r="G2826" s="27" t="s">
        <v>113</v>
      </c>
      <c r="H2826" s="34" t="s">
        <v>789</v>
      </c>
      <c r="I2826" s="34" t="s">
        <v>819</v>
      </c>
      <c r="J2826" s="34" t="str">
        <f t="shared" si="221"/>
        <v>New VehicleOther Income per NV unit</v>
      </c>
      <c r="K2826" s="34" t="str">
        <f t="shared" si="222"/>
        <v>200New Vehicle Other Income - Toyota</v>
      </c>
      <c r="L2826" s="28">
        <f>+SUMIF('TB 4-24'!M:M,$AL2826,'TB 4-24'!G:G)</f>
        <v>0</v>
      </c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>
        <f>+SUMIF('Input Sheet'!$S:$S,$AL2826,'Input Sheet'!C:C)</f>
        <v>0</v>
      </c>
      <c r="Z2826" s="28">
        <f>+SUMIF('Input Sheet'!$S:$S,$AL2826,'Input Sheet'!D:D)</f>
        <v>0</v>
      </c>
      <c r="AA2826" s="28">
        <f>+SUMIF('Input Sheet'!$S:$S,$AL2826,'Input Sheet'!E:E)</f>
        <v>0</v>
      </c>
      <c r="AB2826" s="28">
        <f>+SUMIF('Input Sheet'!$S:$S,$AL2826,'Input Sheet'!F:F)</f>
        <v>0</v>
      </c>
      <c r="AC2826" s="28">
        <f>+SUMIF('Input Sheet'!$S:$S,$AL2826,'Input Sheet'!G:G)</f>
        <v>0</v>
      </c>
      <c r="AD2826" s="28">
        <f>+SUMIF('Input Sheet'!$S:$S,$AL2826,'Input Sheet'!H:H)</f>
        <v>0</v>
      </c>
      <c r="AE2826" s="28">
        <f>+SUMIF('Input Sheet'!$S:$S,$AL2826,'Input Sheet'!I:I)</f>
        <v>0</v>
      </c>
      <c r="AF2826" s="28">
        <f>+SUMIF('Input Sheet'!$S:$S,$AL2826,'Input Sheet'!J:J)</f>
        <v>0</v>
      </c>
      <c r="AG2826" s="28">
        <f>+SUMIF('Input Sheet'!$S:$S,$AL2826,'Input Sheet'!K:K)</f>
        <v>0</v>
      </c>
      <c r="AH2826" s="28">
        <f>+SUMIF('Input Sheet'!$S:$S,$AL2826,'Input Sheet'!L:L)</f>
        <v>0</v>
      </c>
      <c r="AI2826" s="28">
        <f>+SUMIF('Input Sheet'!$S:$S,$AL2826,'Input Sheet'!M:M)</f>
        <v>0</v>
      </c>
      <c r="AJ2826" s="28">
        <f>+SUMIF('Input Sheet'!$S:$S,$AL2826,'Input Sheet'!N:N)</f>
        <v>0</v>
      </c>
      <c r="AK2826" s="28"/>
      <c r="AL2826" s="27" t="str">
        <f t="shared" si="223"/>
        <v>200-4007R</v>
      </c>
      <c r="AM2826" s="34" t="str">
        <f t="shared" si="224"/>
        <v>New Vehicle</v>
      </c>
      <c r="AN2826" s="34" t="str">
        <f t="shared" si="225"/>
        <v>New VehicleOther Income per NV unit</v>
      </c>
      <c r="AO2826" s="35"/>
      <c r="AP2826" s="35"/>
      <c r="AQ2826" s="35"/>
    </row>
    <row r="2827" spans="1:43" x14ac:dyDescent="0.25">
      <c r="A2827" s="27" t="s">
        <v>103</v>
      </c>
      <c r="B2827" s="27" t="s">
        <v>104</v>
      </c>
      <c r="C2827" s="27" t="s">
        <v>663</v>
      </c>
      <c r="D2827" s="27" t="s">
        <v>871</v>
      </c>
      <c r="E2827" s="27" t="s">
        <v>664</v>
      </c>
      <c r="F2827" s="27" t="s">
        <v>112</v>
      </c>
      <c r="G2827" s="27" t="s">
        <v>113</v>
      </c>
      <c r="H2827" s="34" t="s">
        <v>789</v>
      </c>
      <c r="I2827" s="34" t="s">
        <v>819</v>
      </c>
      <c r="J2827" s="34" t="str">
        <f t="shared" si="221"/>
        <v>New VehicleOther Income per NV unit</v>
      </c>
      <c r="K2827" s="34" t="str">
        <f t="shared" si="222"/>
        <v>400New Vehicle Other Income - Toyota</v>
      </c>
      <c r="L2827" s="28">
        <f>+SUMIF('TB 4-24'!M:M,$AL2827,'TB 4-24'!G:G)</f>
        <v>0</v>
      </c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>
        <f>+SUMIF('Input Sheet'!$S:$S,$AL2827,'Input Sheet'!C:C)</f>
        <v>0</v>
      </c>
      <c r="Z2827" s="28">
        <f>+SUMIF('Input Sheet'!$S:$S,$AL2827,'Input Sheet'!D:D)</f>
        <v>0</v>
      </c>
      <c r="AA2827" s="28">
        <f>+SUMIF('Input Sheet'!$S:$S,$AL2827,'Input Sheet'!E:E)</f>
        <v>0</v>
      </c>
      <c r="AB2827" s="28">
        <f>+SUMIF('Input Sheet'!$S:$S,$AL2827,'Input Sheet'!F:F)</f>
        <v>0</v>
      </c>
      <c r="AC2827" s="28">
        <f>+SUMIF('Input Sheet'!$S:$S,$AL2827,'Input Sheet'!G:G)</f>
        <v>0</v>
      </c>
      <c r="AD2827" s="28">
        <f>+SUMIF('Input Sheet'!$S:$S,$AL2827,'Input Sheet'!H:H)</f>
        <v>0</v>
      </c>
      <c r="AE2827" s="28">
        <f>+SUMIF('Input Sheet'!$S:$S,$AL2827,'Input Sheet'!I:I)</f>
        <v>0</v>
      </c>
      <c r="AF2827" s="28">
        <f>+SUMIF('Input Sheet'!$S:$S,$AL2827,'Input Sheet'!J:J)</f>
        <v>0</v>
      </c>
      <c r="AG2827" s="28">
        <f>+SUMIF('Input Sheet'!$S:$S,$AL2827,'Input Sheet'!K:K)</f>
        <v>0</v>
      </c>
      <c r="AH2827" s="28">
        <f>+SUMIF('Input Sheet'!$S:$S,$AL2827,'Input Sheet'!L:L)</f>
        <v>0</v>
      </c>
      <c r="AI2827" s="28">
        <f>+SUMIF('Input Sheet'!$S:$S,$AL2827,'Input Sheet'!M:M)</f>
        <v>0</v>
      </c>
      <c r="AJ2827" s="28">
        <f>+SUMIF('Input Sheet'!$S:$S,$AL2827,'Input Sheet'!N:N)</f>
        <v>0</v>
      </c>
      <c r="AK2827" s="28"/>
      <c r="AL2827" s="27" t="str">
        <f t="shared" si="223"/>
        <v>400-4007R</v>
      </c>
      <c r="AM2827" s="34" t="str">
        <f t="shared" si="224"/>
        <v>New Vehicle</v>
      </c>
      <c r="AN2827" s="34" t="str">
        <f t="shared" si="225"/>
        <v>New VehicleOther Income per NV unit</v>
      </c>
      <c r="AO2827" s="35"/>
      <c r="AP2827" s="35"/>
      <c r="AQ2827" s="35"/>
    </row>
    <row r="2828" spans="1:43" x14ac:dyDescent="0.25">
      <c r="A2828" s="27" t="s">
        <v>103</v>
      </c>
      <c r="B2828" s="27" t="s">
        <v>104</v>
      </c>
      <c r="C2828" s="27" t="s">
        <v>671</v>
      </c>
      <c r="D2828" s="27" t="s">
        <v>871</v>
      </c>
      <c r="E2828" s="27" t="s">
        <v>672</v>
      </c>
      <c r="F2828" s="27" t="s">
        <v>112</v>
      </c>
      <c r="G2828" s="27" t="s">
        <v>113</v>
      </c>
      <c r="H2828" s="34" t="s">
        <v>789</v>
      </c>
      <c r="I2828" s="34" t="s">
        <v>819</v>
      </c>
      <c r="J2828" s="34" t="str">
        <f t="shared" si="221"/>
        <v>New VehicleOther Income per NV unit</v>
      </c>
      <c r="K2828" s="34" t="str">
        <f t="shared" si="222"/>
        <v>300New Vehicle Other Income - Toyota</v>
      </c>
      <c r="L2828" s="28">
        <f>+SUMIF('TB 4-24'!M:M,$AL2828,'TB 4-24'!G:G)</f>
        <v>0</v>
      </c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>
        <f>+SUMIF('Input Sheet'!$S:$S,$AL2828,'Input Sheet'!C:C)</f>
        <v>0</v>
      </c>
      <c r="Z2828" s="28">
        <f>+SUMIF('Input Sheet'!$S:$S,$AL2828,'Input Sheet'!D:D)</f>
        <v>0</v>
      </c>
      <c r="AA2828" s="28">
        <f>+SUMIF('Input Sheet'!$S:$S,$AL2828,'Input Sheet'!E:E)</f>
        <v>0</v>
      </c>
      <c r="AB2828" s="28">
        <f>+SUMIF('Input Sheet'!$S:$S,$AL2828,'Input Sheet'!F:F)</f>
        <v>0</v>
      </c>
      <c r="AC2828" s="28">
        <f>+SUMIF('Input Sheet'!$S:$S,$AL2828,'Input Sheet'!G:G)</f>
        <v>0</v>
      </c>
      <c r="AD2828" s="28">
        <f>+SUMIF('Input Sheet'!$S:$S,$AL2828,'Input Sheet'!H:H)</f>
        <v>0</v>
      </c>
      <c r="AE2828" s="28">
        <f>+SUMIF('Input Sheet'!$S:$S,$AL2828,'Input Sheet'!I:I)</f>
        <v>0</v>
      </c>
      <c r="AF2828" s="28">
        <f>+SUMIF('Input Sheet'!$S:$S,$AL2828,'Input Sheet'!J:J)</f>
        <v>0</v>
      </c>
      <c r="AG2828" s="28">
        <f>+SUMIF('Input Sheet'!$S:$S,$AL2828,'Input Sheet'!K:K)</f>
        <v>0</v>
      </c>
      <c r="AH2828" s="28">
        <f>+SUMIF('Input Sheet'!$S:$S,$AL2828,'Input Sheet'!L:L)</f>
        <v>0</v>
      </c>
      <c r="AI2828" s="28">
        <f>+SUMIF('Input Sheet'!$S:$S,$AL2828,'Input Sheet'!M:M)</f>
        <v>0</v>
      </c>
      <c r="AJ2828" s="28">
        <f>+SUMIF('Input Sheet'!$S:$S,$AL2828,'Input Sheet'!N:N)</f>
        <v>0</v>
      </c>
      <c r="AK2828" s="28"/>
      <c r="AL2828" s="27" t="str">
        <f t="shared" si="223"/>
        <v>300-4007R</v>
      </c>
      <c r="AM2828" s="34" t="str">
        <f t="shared" si="224"/>
        <v>New Vehicle</v>
      </c>
      <c r="AN2828" s="34" t="str">
        <f t="shared" si="225"/>
        <v>New VehicleOther Income per NV unit</v>
      </c>
      <c r="AO2828" s="35"/>
      <c r="AP2828" s="35"/>
      <c r="AQ2828" s="35"/>
    </row>
    <row r="2829" spans="1:43" x14ac:dyDescent="0.25">
      <c r="A2829" s="27" t="s">
        <v>103</v>
      </c>
      <c r="B2829" s="27" t="s">
        <v>104</v>
      </c>
      <c r="C2829" s="27" t="s">
        <v>657</v>
      </c>
      <c r="D2829" s="27" t="s">
        <v>872</v>
      </c>
      <c r="E2829" s="27" t="s">
        <v>660</v>
      </c>
      <c r="F2829" s="27" t="s">
        <v>112</v>
      </c>
      <c r="G2829" s="27" t="s">
        <v>113</v>
      </c>
      <c r="H2829" s="34" t="s">
        <v>789</v>
      </c>
      <c r="I2829" s="34" t="s">
        <v>819</v>
      </c>
      <c r="J2829" s="34" t="str">
        <f t="shared" si="221"/>
        <v>New VehicleOther Income per NV unit</v>
      </c>
      <c r="K2829" s="34" t="str">
        <f t="shared" si="222"/>
        <v>200New Vehicle Other Income - Toyota</v>
      </c>
      <c r="L2829" s="28">
        <f>+SUMIF('TB 4-24'!M:M,$AL2829,'TB 4-24'!G:G)</f>
        <v>0</v>
      </c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>
        <f>+SUMIF('Input Sheet'!$S:$S,$AL2829,'Input Sheet'!C:C)</f>
        <v>0</v>
      </c>
      <c r="Z2829" s="28">
        <f>+SUMIF('Input Sheet'!$S:$S,$AL2829,'Input Sheet'!D:D)</f>
        <v>0</v>
      </c>
      <c r="AA2829" s="28">
        <f>+SUMIF('Input Sheet'!$S:$S,$AL2829,'Input Sheet'!E:E)</f>
        <v>0</v>
      </c>
      <c r="AB2829" s="28">
        <f>+SUMIF('Input Sheet'!$S:$S,$AL2829,'Input Sheet'!F:F)</f>
        <v>0</v>
      </c>
      <c r="AC2829" s="28">
        <f>+SUMIF('Input Sheet'!$S:$S,$AL2829,'Input Sheet'!G:G)</f>
        <v>0</v>
      </c>
      <c r="AD2829" s="28">
        <f>+SUMIF('Input Sheet'!$S:$S,$AL2829,'Input Sheet'!H:H)</f>
        <v>0</v>
      </c>
      <c r="AE2829" s="28">
        <f>+SUMIF('Input Sheet'!$S:$S,$AL2829,'Input Sheet'!I:I)</f>
        <v>0</v>
      </c>
      <c r="AF2829" s="28">
        <f>+SUMIF('Input Sheet'!$S:$S,$AL2829,'Input Sheet'!J:J)</f>
        <v>0</v>
      </c>
      <c r="AG2829" s="28">
        <f>+SUMIF('Input Sheet'!$S:$S,$AL2829,'Input Sheet'!K:K)</f>
        <v>0</v>
      </c>
      <c r="AH2829" s="28">
        <f>+SUMIF('Input Sheet'!$S:$S,$AL2829,'Input Sheet'!L:L)</f>
        <v>0</v>
      </c>
      <c r="AI2829" s="28">
        <f>+SUMIF('Input Sheet'!$S:$S,$AL2829,'Input Sheet'!M:M)</f>
        <v>0</v>
      </c>
      <c r="AJ2829" s="28">
        <f>+SUMIF('Input Sheet'!$S:$S,$AL2829,'Input Sheet'!N:N)</f>
        <v>0</v>
      </c>
      <c r="AK2829" s="28"/>
      <c r="AL2829" s="27" t="str">
        <f t="shared" si="223"/>
        <v>200-4007RR</v>
      </c>
      <c r="AM2829" s="34" t="str">
        <f t="shared" si="224"/>
        <v>New Vehicle</v>
      </c>
      <c r="AN2829" s="34" t="str">
        <f t="shared" si="225"/>
        <v>New VehicleOther Income per NV unit</v>
      </c>
      <c r="AO2829" s="35"/>
      <c r="AP2829" s="35"/>
      <c r="AQ2829" s="35"/>
    </row>
    <row r="2830" spans="1:43" x14ac:dyDescent="0.25">
      <c r="A2830" s="27" t="s">
        <v>103</v>
      </c>
      <c r="B2830" s="27" t="s">
        <v>104</v>
      </c>
      <c r="C2830" s="27" t="s">
        <v>663</v>
      </c>
      <c r="D2830" s="27" t="s">
        <v>872</v>
      </c>
      <c r="E2830" s="27" t="s">
        <v>664</v>
      </c>
      <c r="F2830" s="27" t="s">
        <v>112</v>
      </c>
      <c r="G2830" s="27" t="s">
        <v>113</v>
      </c>
      <c r="H2830" s="34" t="s">
        <v>789</v>
      </c>
      <c r="I2830" s="34" t="s">
        <v>819</v>
      </c>
      <c r="J2830" s="34" t="str">
        <f t="shared" si="221"/>
        <v>New VehicleOther Income per NV unit</v>
      </c>
      <c r="K2830" s="34" t="str">
        <f t="shared" si="222"/>
        <v>400New Vehicle Other Income - Toyota</v>
      </c>
      <c r="L2830" s="28">
        <f>+SUMIF('TB 4-24'!M:M,$AL2830,'TB 4-24'!G:G)</f>
        <v>0</v>
      </c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>
        <f>+SUMIF('Input Sheet'!$S:$S,$AL2830,'Input Sheet'!C:C)</f>
        <v>0</v>
      </c>
      <c r="Z2830" s="28">
        <f>+SUMIF('Input Sheet'!$S:$S,$AL2830,'Input Sheet'!D:D)</f>
        <v>0</v>
      </c>
      <c r="AA2830" s="28">
        <f>+SUMIF('Input Sheet'!$S:$S,$AL2830,'Input Sheet'!E:E)</f>
        <v>0</v>
      </c>
      <c r="AB2830" s="28">
        <f>+SUMIF('Input Sheet'!$S:$S,$AL2830,'Input Sheet'!F:F)</f>
        <v>0</v>
      </c>
      <c r="AC2830" s="28">
        <f>+SUMIF('Input Sheet'!$S:$S,$AL2830,'Input Sheet'!G:G)</f>
        <v>0</v>
      </c>
      <c r="AD2830" s="28">
        <f>+SUMIF('Input Sheet'!$S:$S,$AL2830,'Input Sheet'!H:H)</f>
        <v>0</v>
      </c>
      <c r="AE2830" s="28">
        <f>+SUMIF('Input Sheet'!$S:$S,$AL2830,'Input Sheet'!I:I)</f>
        <v>0</v>
      </c>
      <c r="AF2830" s="28">
        <f>+SUMIF('Input Sheet'!$S:$S,$AL2830,'Input Sheet'!J:J)</f>
        <v>0</v>
      </c>
      <c r="AG2830" s="28">
        <f>+SUMIF('Input Sheet'!$S:$S,$AL2830,'Input Sheet'!K:K)</f>
        <v>0</v>
      </c>
      <c r="AH2830" s="28">
        <f>+SUMIF('Input Sheet'!$S:$S,$AL2830,'Input Sheet'!L:L)</f>
        <v>0</v>
      </c>
      <c r="AI2830" s="28">
        <f>+SUMIF('Input Sheet'!$S:$S,$AL2830,'Input Sheet'!M:M)</f>
        <v>0</v>
      </c>
      <c r="AJ2830" s="28">
        <f>+SUMIF('Input Sheet'!$S:$S,$AL2830,'Input Sheet'!N:N)</f>
        <v>0</v>
      </c>
      <c r="AK2830" s="28"/>
      <c r="AL2830" s="27" t="str">
        <f t="shared" si="223"/>
        <v>400-4007RR</v>
      </c>
      <c r="AM2830" s="34" t="str">
        <f t="shared" si="224"/>
        <v>New Vehicle</v>
      </c>
      <c r="AN2830" s="34" t="str">
        <f t="shared" si="225"/>
        <v>New VehicleOther Income per NV unit</v>
      </c>
      <c r="AO2830" s="35"/>
      <c r="AP2830" s="35"/>
      <c r="AQ2830" s="35"/>
    </row>
    <row r="2831" spans="1:43" x14ac:dyDescent="0.25">
      <c r="A2831" s="27" t="s">
        <v>103</v>
      </c>
      <c r="B2831" s="27" t="s">
        <v>104</v>
      </c>
      <c r="C2831" s="27" t="s">
        <v>671</v>
      </c>
      <c r="D2831" s="27" t="s">
        <v>872</v>
      </c>
      <c r="E2831" s="27" t="s">
        <v>672</v>
      </c>
      <c r="F2831" s="27" t="s">
        <v>112</v>
      </c>
      <c r="G2831" s="27" t="s">
        <v>113</v>
      </c>
      <c r="H2831" s="34" t="s">
        <v>789</v>
      </c>
      <c r="I2831" s="34" t="s">
        <v>819</v>
      </c>
      <c r="J2831" s="34" t="str">
        <f t="shared" si="221"/>
        <v>New VehicleOther Income per NV unit</v>
      </c>
      <c r="K2831" s="34" t="str">
        <f t="shared" si="222"/>
        <v>300New Vehicle Other Income - Toyota</v>
      </c>
      <c r="L2831" s="28">
        <f>+SUMIF('TB 4-24'!M:M,$AL2831,'TB 4-24'!G:G)</f>
        <v>0</v>
      </c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>
        <f>+SUMIF('Input Sheet'!$S:$S,$AL2831,'Input Sheet'!C:C)</f>
        <v>0</v>
      </c>
      <c r="Z2831" s="28">
        <f>+SUMIF('Input Sheet'!$S:$S,$AL2831,'Input Sheet'!D:D)</f>
        <v>0</v>
      </c>
      <c r="AA2831" s="28">
        <f>+SUMIF('Input Sheet'!$S:$S,$AL2831,'Input Sheet'!E:E)</f>
        <v>0</v>
      </c>
      <c r="AB2831" s="28">
        <f>+SUMIF('Input Sheet'!$S:$S,$AL2831,'Input Sheet'!F:F)</f>
        <v>0</v>
      </c>
      <c r="AC2831" s="28">
        <f>+SUMIF('Input Sheet'!$S:$S,$AL2831,'Input Sheet'!G:G)</f>
        <v>0</v>
      </c>
      <c r="AD2831" s="28">
        <f>+SUMIF('Input Sheet'!$S:$S,$AL2831,'Input Sheet'!H:H)</f>
        <v>0</v>
      </c>
      <c r="AE2831" s="28">
        <f>+SUMIF('Input Sheet'!$S:$S,$AL2831,'Input Sheet'!I:I)</f>
        <v>0</v>
      </c>
      <c r="AF2831" s="28">
        <f>+SUMIF('Input Sheet'!$S:$S,$AL2831,'Input Sheet'!J:J)</f>
        <v>0</v>
      </c>
      <c r="AG2831" s="28">
        <f>+SUMIF('Input Sheet'!$S:$S,$AL2831,'Input Sheet'!K:K)</f>
        <v>0</v>
      </c>
      <c r="AH2831" s="28">
        <f>+SUMIF('Input Sheet'!$S:$S,$AL2831,'Input Sheet'!L:L)</f>
        <v>0</v>
      </c>
      <c r="AI2831" s="28">
        <f>+SUMIF('Input Sheet'!$S:$S,$AL2831,'Input Sheet'!M:M)</f>
        <v>0</v>
      </c>
      <c r="AJ2831" s="28">
        <f>+SUMIF('Input Sheet'!$S:$S,$AL2831,'Input Sheet'!N:N)</f>
        <v>0</v>
      </c>
      <c r="AK2831" s="28"/>
      <c r="AL2831" s="27" t="str">
        <f t="shared" si="223"/>
        <v>300-4007RR</v>
      </c>
      <c r="AM2831" s="34" t="str">
        <f t="shared" si="224"/>
        <v>New Vehicle</v>
      </c>
      <c r="AN2831" s="34" t="str">
        <f t="shared" si="225"/>
        <v>New VehicleOther Income per NV unit</v>
      </c>
      <c r="AO2831" s="35"/>
      <c r="AP2831" s="35"/>
      <c r="AQ2831" s="35"/>
    </row>
    <row r="2832" spans="1:43" x14ac:dyDescent="0.25">
      <c r="A2832" s="27" t="s">
        <v>103</v>
      </c>
      <c r="B2832" s="27" t="s">
        <v>104</v>
      </c>
      <c r="C2832" s="27" t="s">
        <v>104</v>
      </c>
      <c r="D2832" s="27" t="s">
        <v>872</v>
      </c>
      <c r="E2832" s="27" t="s">
        <v>677</v>
      </c>
      <c r="F2832" s="27" t="s">
        <v>112</v>
      </c>
      <c r="G2832" s="27" t="s">
        <v>113</v>
      </c>
      <c r="H2832" s="34" t="s">
        <v>789</v>
      </c>
      <c r="I2832" s="34" t="s">
        <v>819</v>
      </c>
      <c r="J2832" s="34" t="str">
        <f t="shared" si="221"/>
        <v>New VehicleOther Income per NV unit</v>
      </c>
      <c r="K2832" s="34" t="str">
        <f t="shared" si="222"/>
        <v>100New Vehicle Other Income - Toyota</v>
      </c>
      <c r="L2832" s="28">
        <f>+SUMIF('TB 4-24'!M:M,$AL2832,'TB 4-24'!G:G)</f>
        <v>0</v>
      </c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>
        <f>+SUMIF('Input Sheet'!$S:$S,$AL2832,'Input Sheet'!C:C)</f>
        <v>0</v>
      </c>
      <c r="Z2832" s="28">
        <f>+SUMIF('Input Sheet'!$S:$S,$AL2832,'Input Sheet'!D:D)</f>
        <v>0</v>
      </c>
      <c r="AA2832" s="28">
        <f>+SUMIF('Input Sheet'!$S:$S,$AL2832,'Input Sheet'!E:E)</f>
        <v>0</v>
      </c>
      <c r="AB2832" s="28">
        <f>+SUMIF('Input Sheet'!$S:$S,$AL2832,'Input Sheet'!F:F)</f>
        <v>0</v>
      </c>
      <c r="AC2832" s="28">
        <f>+SUMIF('Input Sheet'!$S:$S,$AL2832,'Input Sheet'!G:G)</f>
        <v>0</v>
      </c>
      <c r="AD2832" s="28">
        <f>+SUMIF('Input Sheet'!$S:$S,$AL2832,'Input Sheet'!H:H)</f>
        <v>0</v>
      </c>
      <c r="AE2832" s="28">
        <f>+SUMIF('Input Sheet'!$S:$S,$AL2832,'Input Sheet'!I:I)</f>
        <v>0</v>
      </c>
      <c r="AF2832" s="28">
        <f>+SUMIF('Input Sheet'!$S:$S,$AL2832,'Input Sheet'!J:J)</f>
        <v>0</v>
      </c>
      <c r="AG2832" s="28">
        <f>+SUMIF('Input Sheet'!$S:$S,$AL2832,'Input Sheet'!K:K)</f>
        <v>0</v>
      </c>
      <c r="AH2832" s="28">
        <f>+SUMIF('Input Sheet'!$S:$S,$AL2832,'Input Sheet'!L:L)</f>
        <v>0</v>
      </c>
      <c r="AI2832" s="28">
        <f>+SUMIF('Input Sheet'!$S:$S,$AL2832,'Input Sheet'!M:M)</f>
        <v>0</v>
      </c>
      <c r="AJ2832" s="28">
        <f>+SUMIF('Input Sheet'!$S:$S,$AL2832,'Input Sheet'!N:N)</f>
        <v>0</v>
      </c>
      <c r="AK2832" s="28"/>
      <c r="AL2832" s="27" t="str">
        <f t="shared" si="223"/>
        <v>100-4007RR</v>
      </c>
      <c r="AM2832" s="34" t="str">
        <f t="shared" si="224"/>
        <v>New Vehicle</v>
      </c>
      <c r="AN2832" s="34" t="str">
        <f t="shared" si="225"/>
        <v>New VehicleOther Income per NV unit</v>
      </c>
      <c r="AO2832" s="35"/>
      <c r="AP2832" s="35"/>
      <c r="AQ2832" s="35"/>
    </row>
    <row r="2833" spans="1:43" x14ac:dyDescent="0.25">
      <c r="A2833" s="27" t="s">
        <v>103</v>
      </c>
      <c r="B2833" s="27" t="s">
        <v>104</v>
      </c>
      <c r="C2833" s="27" t="s">
        <v>657</v>
      </c>
      <c r="D2833" s="27" t="s">
        <v>873</v>
      </c>
      <c r="E2833" s="27" t="s">
        <v>660</v>
      </c>
      <c r="F2833" s="27" t="s">
        <v>112</v>
      </c>
      <c r="G2833" s="27" t="s">
        <v>113</v>
      </c>
      <c r="H2833" s="34" t="s">
        <v>789</v>
      </c>
      <c r="I2833" s="34" t="s">
        <v>819</v>
      </c>
      <c r="J2833" s="34" t="str">
        <f t="shared" si="221"/>
        <v>New VehicleOther Income per NV unit</v>
      </c>
      <c r="K2833" s="34" t="str">
        <f t="shared" si="222"/>
        <v>200New Vehicle Other Income - Toyota</v>
      </c>
      <c r="L2833" s="28">
        <f>+SUMIF('TB 4-24'!M:M,$AL2833,'TB 4-24'!G:G)</f>
        <v>0</v>
      </c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>
        <f>+SUMIF('Input Sheet'!$S:$S,$AL2833,'Input Sheet'!C:C)</f>
        <v>0</v>
      </c>
      <c r="Z2833" s="28">
        <f>+SUMIF('Input Sheet'!$S:$S,$AL2833,'Input Sheet'!D:D)</f>
        <v>0</v>
      </c>
      <c r="AA2833" s="28">
        <f>+SUMIF('Input Sheet'!$S:$S,$AL2833,'Input Sheet'!E:E)</f>
        <v>0</v>
      </c>
      <c r="AB2833" s="28">
        <f>+SUMIF('Input Sheet'!$S:$S,$AL2833,'Input Sheet'!F:F)</f>
        <v>0</v>
      </c>
      <c r="AC2833" s="28">
        <f>+SUMIF('Input Sheet'!$S:$S,$AL2833,'Input Sheet'!G:G)</f>
        <v>0</v>
      </c>
      <c r="AD2833" s="28">
        <f>+SUMIF('Input Sheet'!$S:$S,$AL2833,'Input Sheet'!H:H)</f>
        <v>0</v>
      </c>
      <c r="AE2833" s="28">
        <f>+SUMIF('Input Sheet'!$S:$S,$AL2833,'Input Sheet'!I:I)</f>
        <v>0</v>
      </c>
      <c r="AF2833" s="28">
        <f>+SUMIF('Input Sheet'!$S:$S,$AL2833,'Input Sheet'!J:J)</f>
        <v>0</v>
      </c>
      <c r="AG2833" s="28">
        <f>+SUMIF('Input Sheet'!$S:$S,$AL2833,'Input Sheet'!K:K)</f>
        <v>0</v>
      </c>
      <c r="AH2833" s="28">
        <f>+SUMIF('Input Sheet'!$S:$S,$AL2833,'Input Sheet'!L:L)</f>
        <v>0</v>
      </c>
      <c r="AI2833" s="28">
        <f>+SUMIF('Input Sheet'!$S:$S,$AL2833,'Input Sheet'!M:M)</f>
        <v>0</v>
      </c>
      <c r="AJ2833" s="28">
        <f>+SUMIF('Input Sheet'!$S:$S,$AL2833,'Input Sheet'!N:N)</f>
        <v>0</v>
      </c>
      <c r="AK2833" s="28"/>
      <c r="AL2833" s="27" t="str">
        <f t="shared" si="223"/>
        <v>200-4008R</v>
      </c>
      <c r="AM2833" s="34" t="str">
        <f t="shared" si="224"/>
        <v>New Vehicle</v>
      </c>
      <c r="AN2833" s="34" t="str">
        <f t="shared" si="225"/>
        <v>New VehicleOther Income per NV unit</v>
      </c>
      <c r="AO2833" s="35"/>
      <c r="AP2833" s="35"/>
      <c r="AQ2833" s="35"/>
    </row>
    <row r="2834" spans="1:43" x14ac:dyDescent="0.25">
      <c r="A2834" s="27" t="s">
        <v>103</v>
      </c>
      <c r="B2834" s="27" t="s">
        <v>104</v>
      </c>
      <c r="C2834" s="27" t="s">
        <v>104</v>
      </c>
      <c r="D2834" s="27" t="s">
        <v>873</v>
      </c>
      <c r="E2834" s="27" t="s">
        <v>677</v>
      </c>
      <c r="F2834" s="27" t="s">
        <v>112</v>
      </c>
      <c r="G2834" s="27" t="s">
        <v>113</v>
      </c>
      <c r="H2834" s="34" t="s">
        <v>789</v>
      </c>
      <c r="I2834" s="34" t="s">
        <v>819</v>
      </c>
      <c r="J2834" s="34" t="str">
        <f t="shared" si="221"/>
        <v>New VehicleOther Income per NV unit</v>
      </c>
      <c r="K2834" s="34" t="str">
        <f t="shared" si="222"/>
        <v>100New Vehicle Other Income - Toyota</v>
      </c>
      <c r="L2834" s="28">
        <f>+SUMIF('TB 4-24'!M:M,$AL2834,'TB 4-24'!G:G)</f>
        <v>0</v>
      </c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>
        <f>+SUMIF('Input Sheet'!$S:$S,$AL2834,'Input Sheet'!C:C)</f>
        <v>0</v>
      </c>
      <c r="Z2834" s="28">
        <f>+SUMIF('Input Sheet'!$S:$S,$AL2834,'Input Sheet'!D:D)</f>
        <v>0</v>
      </c>
      <c r="AA2834" s="28">
        <f>+SUMIF('Input Sheet'!$S:$S,$AL2834,'Input Sheet'!E:E)</f>
        <v>0</v>
      </c>
      <c r="AB2834" s="28">
        <f>+SUMIF('Input Sheet'!$S:$S,$AL2834,'Input Sheet'!F:F)</f>
        <v>0</v>
      </c>
      <c r="AC2834" s="28">
        <f>+SUMIF('Input Sheet'!$S:$S,$AL2834,'Input Sheet'!G:G)</f>
        <v>0</v>
      </c>
      <c r="AD2834" s="28">
        <f>+SUMIF('Input Sheet'!$S:$S,$AL2834,'Input Sheet'!H:H)</f>
        <v>0</v>
      </c>
      <c r="AE2834" s="28">
        <f>+SUMIF('Input Sheet'!$S:$S,$AL2834,'Input Sheet'!I:I)</f>
        <v>0</v>
      </c>
      <c r="AF2834" s="28">
        <f>+SUMIF('Input Sheet'!$S:$S,$AL2834,'Input Sheet'!J:J)</f>
        <v>0</v>
      </c>
      <c r="AG2834" s="28">
        <f>+SUMIF('Input Sheet'!$S:$S,$AL2834,'Input Sheet'!K:K)</f>
        <v>0</v>
      </c>
      <c r="AH2834" s="28">
        <f>+SUMIF('Input Sheet'!$S:$S,$AL2834,'Input Sheet'!L:L)</f>
        <v>0</v>
      </c>
      <c r="AI2834" s="28">
        <f>+SUMIF('Input Sheet'!$S:$S,$AL2834,'Input Sheet'!M:M)</f>
        <v>0</v>
      </c>
      <c r="AJ2834" s="28">
        <f>+SUMIF('Input Sheet'!$S:$S,$AL2834,'Input Sheet'!N:N)</f>
        <v>0</v>
      </c>
      <c r="AK2834" s="28"/>
      <c r="AL2834" s="27" t="str">
        <f t="shared" si="223"/>
        <v>100-4008R</v>
      </c>
      <c r="AM2834" s="34" t="str">
        <f t="shared" si="224"/>
        <v>New Vehicle</v>
      </c>
      <c r="AN2834" s="34" t="str">
        <f t="shared" si="225"/>
        <v>New VehicleOther Income per NV unit</v>
      </c>
      <c r="AO2834" s="35"/>
      <c r="AP2834" s="35"/>
      <c r="AQ2834" s="35"/>
    </row>
    <row r="2835" spans="1:43" x14ac:dyDescent="0.25">
      <c r="A2835" s="27" t="s">
        <v>103</v>
      </c>
      <c r="B2835" s="27" t="s">
        <v>104</v>
      </c>
      <c r="C2835" s="27" t="s">
        <v>663</v>
      </c>
      <c r="D2835" s="27" t="s">
        <v>873</v>
      </c>
      <c r="E2835" s="27" t="s">
        <v>664</v>
      </c>
      <c r="F2835" s="27" t="s">
        <v>112</v>
      </c>
      <c r="G2835" s="27" t="s">
        <v>113</v>
      </c>
      <c r="H2835" s="34" t="s">
        <v>789</v>
      </c>
      <c r="I2835" s="34" t="s">
        <v>819</v>
      </c>
      <c r="J2835" s="34" t="str">
        <f t="shared" si="221"/>
        <v>New VehicleOther Income per NV unit</v>
      </c>
      <c r="K2835" s="34" t="str">
        <f t="shared" si="222"/>
        <v>400New Vehicle Other Income - Toyota</v>
      </c>
      <c r="L2835" s="28">
        <f>+SUMIF('TB 4-24'!M:M,$AL2835,'TB 4-24'!G:G)</f>
        <v>0</v>
      </c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>
        <f>+SUMIF('Input Sheet'!$S:$S,$AL2835,'Input Sheet'!C:C)</f>
        <v>0</v>
      </c>
      <c r="Z2835" s="28">
        <f>+SUMIF('Input Sheet'!$S:$S,$AL2835,'Input Sheet'!D:D)</f>
        <v>0</v>
      </c>
      <c r="AA2835" s="28">
        <f>+SUMIF('Input Sheet'!$S:$S,$AL2835,'Input Sheet'!E:E)</f>
        <v>0</v>
      </c>
      <c r="AB2835" s="28">
        <f>+SUMIF('Input Sheet'!$S:$S,$AL2835,'Input Sheet'!F:F)</f>
        <v>0</v>
      </c>
      <c r="AC2835" s="28">
        <f>+SUMIF('Input Sheet'!$S:$S,$AL2835,'Input Sheet'!G:G)</f>
        <v>0</v>
      </c>
      <c r="AD2835" s="28">
        <f>+SUMIF('Input Sheet'!$S:$S,$AL2835,'Input Sheet'!H:H)</f>
        <v>0</v>
      </c>
      <c r="AE2835" s="28">
        <f>+SUMIF('Input Sheet'!$S:$S,$AL2835,'Input Sheet'!I:I)</f>
        <v>0</v>
      </c>
      <c r="AF2835" s="28">
        <f>+SUMIF('Input Sheet'!$S:$S,$AL2835,'Input Sheet'!J:J)</f>
        <v>0</v>
      </c>
      <c r="AG2835" s="28">
        <f>+SUMIF('Input Sheet'!$S:$S,$AL2835,'Input Sheet'!K:K)</f>
        <v>0</v>
      </c>
      <c r="AH2835" s="28">
        <f>+SUMIF('Input Sheet'!$S:$S,$AL2835,'Input Sheet'!L:L)</f>
        <v>0</v>
      </c>
      <c r="AI2835" s="28">
        <f>+SUMIF('Input Sheet'!$S:$S,$AL2835,'Input Sheet'!M:M)</f>
        <v>0</v>
      </c>
      <c r="AJ2835" s="28">
        <f>+SUMIF('Input Sheet'!$S:$S,$AL2835,'Input Sheet'!N:N)</f>
        <v>0</v>
      </c>
      <c r="AK2835" s="28"/>
      <c r="AL2835" s="27" t="str">
        <f t="shared" si="223"/>
        <v>400-4008R</v>
      </c>
      <c r="AM2835" s="34" t="str">
        <f t="shared" si="224"/>
        <v>New Vehicle</v>
      </c>
      <c r="AN2835" s="34" t="str">
        <f t="shared" si="225"/>
        <v>New VehicleOther Income per NV unit</v>
      </c>
      <c r="AO2835" s="35"/>
      <c r="AP2835" s="35"/>
      <c r="AQ2835" s="35"/>
    </row>
    <row r="2836" spans="1:43" x14ac:dyDescent="0.25">
      <c r="A2836" s="27" t="s">
        <v>103</v>
      </c>
      <c r="B2836" s="27" t="s">
        <v>104</v>
      </c>
      <c r="C2836" s="27" t="s">
        <v>671</v>
      </c>
      <c r="D2836" s="27" t="s">
        <v>873</v>
      </c>
      <c r="E2836" s="27" t="s">
        <v>672</v>
      </c>
      <c r="F2836" s="27" t="s">
        <v>112</v>
      </c>
      <c r="G2836" s="27" t="s">
        <v>113</v>
      </c>
      <c r="H2836" s="34" t="s">
        <v>789</v>
      </c>
      <c r="I2836" s="34" t="s">
        <v>819</v>
      </c>
      <c r="J2836" s="34" t="str">
        <f t="shared" si="221"/>
        <v>New VehicleOther Income per NV unit</v>
      </c>
      <c r="K2836" s="34" t="str">
        <f t="shared" si="222"/>
        <v>300New Vehicle Other Income - Toyota</v>
      </c>
      <c r="L2836" s="28">
        <f>+SUMIF('TB 4-24'!M:M,$AL2836,'TB 4-24'!G:G)</f>
        <v>0</v>
      </c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>
        <f>+SUMIF('Input Sheet'!$S:$S,$AL2836,'Input Sheet'!C:C)</f>
        <v>0</v>
      </c>
      <c r="Z2836" s="28">
        <f>+SUMIF('Input Sheet'!$S:$S,$AL2836,'Input Sheet'!D:D)</f>
        <v>0</v>
      </c>
      <c r="AA2836" s="28">
        <f>+SUMIF('Input Sheet'!$S:$S,$AL2836,'Input Sheet'!E:E)</f>
        <v>0</v>
      </c>
      <c r="AB2836" s="28">
        <f>+SUMIF('Input Sheet'!$S:$S,$AL2836,'Input Sheet'!F:F)</f>
        <v>0</v>
      </c>
      <c r="AC2836" s="28">
        <f>+SUMIF('Input Sheet'!$S:$S,$AL2836,'Input Sheet'!G:G)</f>
        <v>0</v>
      </c>
      <c r="AD2836" s="28">
        <f>+SUMIF('Input Sheet'!$S:$S,$AL2836,'Input Sheet'!H:H)</f>
        <v>0</v>
      </c>
      <c r="AE2836" s="28">
        <f>+SUMIF('Input Sheet'!$S:$S,$AL2836,'Input Sheet'!I:I)</f>
        <v>0</v>
      </c>
      <c r="AF2836" s="28">
        <f>+SUMIF('Input Sheet'!$S:$S,$AL2836,'Input Sheet'!J:J)</f>
        <v>0</v>
      </c>
      <c r="AG2836" s="28">
        <f>+SUMIF('Input Sheet'!$S:$S,$AL2836,'Input Sheet'!K:K)</f>
        <v>0</v>
      </c>
      <c r="AH2836" s="28">
        <f>+SUMIF('Input Sheet'!$S:$S,$AL2836,'Input Sheet'!L:L)</f>
        <v>0</v>
      </c>
      <c r="AI2836" s="28">
        <f>+SUMIF('Input Sheet'!$S:$S,$AL2836,'Input Sheet'!M:M)</f>
        <v>0</v>
      </c>
      <c r="AJ2836" s="28">
        <f>+SUMIF('Input Sheet'!$S:$S,$AL2836,'Input Sheet'!N:N)</f>
        <v>0</v>
      </c>
      <c r="AK2836" s="28"/>
      <c r="AL2836" s="27" t="str">
        <f t="shared" si="223"/>
        <v>300-4008R</v>
      </c>
      <c r="AM2836" s="34" t="str">
        <f t="shared" si="224"/>
        <v>New Vehicle</v>
      </c>
      <c r="AN2836" s="34" t="str">
        <f t="shared" si="225"/>
        <v>New VehicleOther Income per NV unit</v>
      </c>
      <c r="AO2836" s="35"/>
      <c r="AP2836" s="35"/>
      <c r="AQ2836" s="35"/>
    </row>
    <row r="2837" spans="1:43" x14ac:dyDescent="0.25">
      <c r="A2837" s="27" t="s">
        <v>103</v>
      </c>
      <c r="B2837" s="27" t="s">
        <v>104</v>
      </c>
      <c r="C2837" s="27" t="s">
        <v>657</v>
      </c>
      <c r="D2837" s="27" t="s">
        <v>874</v>
      </c>
      <c r="E2837" s="27" t="s">
        <v>660</v>
      </c>
      <c r="F2837" s="27" t="s">
        <v>112</v>
      </c>
      <c r="G2837" s="27" t="s">
        <v>113</v>
      </c>
      <c r="H2837" s="34" t="s">
        <v>789</v>
      </c>
      <c r="I2837" s="34" t="s">
        <v>819</v>
      </c>
      <c r="J2837" s="34" t="str">
        <f t="shared" si="221"/>
        <v>New VehicleOther Income per NV unit</v>
      </c>
      <c r="K2837" s="34" t="str">
        <f t="shared" si="222"/>
        <v>200New Vehicle Other Income - Toyota</v>
      </c>
      <c r="L2837" s="28">
        <f>+SUMIF('TB 4-24'!M:M,$AL2837,'TB 4-24'!G:G)</f>
        <v>0</v>
      </c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>
        <f>+SUMIF('Input Sheet'!$S:$S,$AL2837,'Input Sheet'!C:C)</f>
        <v>0</v>
      </c>
      <c r="Z2837" s="28">
        <f>+SUMIF('Input Sheet'!$S:$S,$AL2837,'Input Sheet'!D:D)</f>
        <v>0</v>
      </c>
      <c r="AA2837" s="28">
        <f>+SUMIF('Input Sheet'!$S:$S,$AL2837,'Input Sheet'!E:E)</f>
        <v>0</v>
      </c>
      <c r="AB2837" s="28">
        <f>+SUMIF('Input Sheet'!$S:$S,$AL2837,'Input Sheet'!F:F)</f>
        <v>0</v>
      </c>
      <c r="AC2837" s="28">
        <f>+SUMIF('Input Sheet'!$S:$S,$AL2837,'Input Sheet'!G:G)</f>
        <v>0</v>
      </c>
      <c r="AD2837" s="28">
        <f>+SUMIF('Input Sheet'!$S:$S,$AL2837,'Input Sheet'!H:H)</f>
        <v>0</v>
      </c>
      <c r="AE2837" s="28">
        <f>+SUMIF('Input Sheet'!$S:$S,$AL2837,'Input Sheet'!I:I)</f>
        <v>0</v>
      </c>
      <c r="AF2837" s="28">
        <f>+SUMIF('Input Sheet'!$S:$S,$AL2837,'Input Sheet'!J:J)</f>
        <v>0</v>
      </c>
      <c r="AG2837" s="28">
        <f>+SUMIF('Input Sheet'!$S:$S,$AL2837,'Input Sheet'!K:K)</f>
        <v>0</v>
      </c>
      <c r="AH2837" s="28">
        <f>+SUMIF('Input Sheet'!$S:$S,$AL2837,'Input Sheet'!L:L)</f>
        <v>0</v>
      </c>
      <c r="AI2837" s="28">
        <f>+SUMIF('Input Sheet'!$S:$S,$AL2837,'Input Sheet'!M:M)</f>
        <v>0</v>
      </c>
      <c r="AJ2837" s="28">
        <f>+SUMIF('Input Sheet'!$S:$S,$AL2837,'Input Sheet'!N:N)</f>
        <v>0</v>
      </c>
      <c r="AK2837" s="28"/>
      <c r="AL2837" s="27" t="str">
        <f t="shared" si="223"/>
        <v>200-4008RR</v>
      </c>
      <c r="AM2837" s="34" t="str">
        <f t="shared" si="224"/>
        <v>New Vehicle</v>
      </c>
      <c r="AN2837" s="34" t="str">
        <f t="shared" si="225"/>
        <v>New VehicleOther Income per NV unit</v>
      </c>
      <c r="AO2837" s="35"/>
      <c r="AP2837" s="35"/>
      <c r="AQ2837" s="35"/>
    </row>
    <row r="2838" spans="1:43" x14ac:dyDescent="0.25">
      <c r="A2838" s="27" t="s">
        <v>103</v>
      </c>
      <c r="B2838" s="27" t="s">
        <v>104</v>
      </c>
      <c r="C2838" s="27" t="s">
        <v>663</v>
      </c>
      <c r="D2838" s="27" t="s">
        <v>874</v>
      </c>
      <c r="E2838" s="27" t="s">
        <v>664</v>
      </c>
      <c r="F2838" s="27" t="s">
        <v>112</v>
      </c>
      <c r="G2838" s="27" t="s">
        <v>113</v>
      </c>
      <c r="H2838" s="34" t="s">
        <v>789</v>
      </c>
      <c r="I2838" s="34" t="s">
        <v>819</v>
      </c>
      <c r="J2838" s="34" t="str">
        <f t="shared" si="221"/>
        <v>New VehicleOther Income per NV unit</v>
      </c>
      <c r="K2838" s="34" t="str">
        <f t="shared" si="222"/>
        <v>400New Vehicle Other Income - Toyota</v>
      </c>
      <c r="L2838" s="28">
        <f>+SUMIF('TB 4-24'!M:M,$AL2838,'TB 4-24'!G:G)</f>
        <v>0</v>
      </c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>
        <f>+SUMIF('Input Sheet'!$S:$S,$AL2838,'Input Sheet'!C:C)</f>
        <v>0</v>
      </c>
      <c r="Z2838" s="28">
        <f>+SUMIF('Input Sheet'!$S:$S,$AL2838,'Input Sheet'!D:D)</f>
        <v>0</v>
      </c>
      <c r="AA2838" s="28">
        <f>+SUMIF('Input Sheet'!$S:$S,$AL2838,'Input Sheet'!E:E)</f>
        <v>0</v>
      </c>
      <c r="AB2838" s="28">
        <f>+SUMIF('Input Sheet'!$S:$S,$AL2838,'Input Sheet'!F:F)</f>
        <v>0</v>
      </c>
      <c r="AC2838" s="28">
        <f>+SUMIF('Input Sheet'!$S:$S,$AL2838,'Input Sheet'!G:G)</f>
        <v>0</v>
      </c>
      <c r="AD2838" s="28">
        <f>+SUMIF('Input Sheet'!$S:$S,$AL2838,'Input Sheet'!H:H)</f>
        <v>0</v>
      </c>
      <c r="AE2838" s="28">
        <f>+SUMIF('Input Sheet'!$S:$S,$AL2838,'Input Sheet'!I:I)</f>
        <v>0</v>
      </c>
      <c r="AF2838" s="28">
        <f>+SUMIF('Input Sheet'!$S:$S,$AL2838,'Input Sheet'!J:J)</f>
        <v>0</v>
      </c>
      <c r="AG2838" s="28">
        <f>+SUMIF('Input Sheet'!$S:$S,$AL2838,'Input Sheet'!K:K)</f>
        <v>0</v>
      </c>
      <c r="AH2838" s="28">
        <f>+SUMIF('Input Sheet'!$S:$S,$AL2838,'Input Sheet'!L:L)</f>
        <v>0</v>
      </c>
      <c r="AI2838" s="28">
        <f>+SUMIF('Input Sheet'!$S:$S,$AL2838,'Input Sheet'!M:M)</f>
        <v>0</v>
      </c>
      <c r="AJ2838" s="28">
        <f>+SUMIF('Input Sheet'!$S:$S,$AL2838,'Input Sheet'!N:N)</f>
        <v>0</v>
      </c>
      <c r="AK2838" s="28"/>
      <c r="AL2838" s="27" t="str">
        <f t="shared" si="223"/>
        <v>400-4008RR</v>
      </c>
      <c r="AM2838" s="34" t="str">
        <f t="shared" si="224"/>
        <v>New Vehicle</v>
      </c>
      <c r="AN2838" s="34" t="str">
        <f t="shared" si="225"/>
        <v>New VehicleOther Income per NV unit</v>
      </c>
      <c r="AO2838" s="35"/>
      <c r="AP2838" s="35"/>
      <c r="AQ2838" s="35"/>
    </row>
    <row r="2839" spans="1:43" x14ac:dyDescent="0.25">
      <c r="A2839" s="27" t="s">
        <v>103</v>
      </c>
      <c r="B2839" s="27" t="s">
        <v>104</v>
      </c>
      <c r="C2839" s="27" t="s">
        <v>671</v>
      </c>
      <c r="D2839" s="27" t="s">
        <v>874</v>
      </c>
      <c r="E2839" s="27" t="s">
        <v>672</v>
      </c>
      <c r="F2839" s="27" t="s">
        <v>112</v>
      </c>
      <c r="G2839" s="27" t="s">
        <v>113</v>
      </c>
      <c r="H2839" s="34" t="s">
        <v>789</v>
      </c>
      <c r="I2839" s="34" t="s">
        <v>819</v>
      </c>
      <c r="J2839" s="34" t="str">
        <f t="shared" si="221"/>
        <v>New VehicleOther Income per NV unit</v>
      </c>
      <c r="K2839" s="34" t="str">
        <f t="shared" si="222"/>
        <v>300New Vehicle Other Income - Toyota</v>
      </c>
      <c r="L2839" s="28">
        <f>+SUMIF('TB 4-24'!M:M,$AL2839,'TB 4-24'!G:G)</f>
        <v>0</v>
      </c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>
        <f>+SUMIF('Input Sheet'!$S:$S,$AL2839,'Input Sheet'!C:C)</f>
        <v>0</v>
      </c>
      <c r="Z2839" s="28">
        <f>+SUMIF('Input Sheet'!$S:$S,$AL2839,'Input Sheet'!D:D)</f>
        <v>0</v>
      </c>
      <c r="AA2839" s="28">
        <f>+SUMIF('Input Sheet'!$S:$S,$AL2839,'Input Sheet'!E:E)</f>
        <v>0</v>
      </c>
      <c r="AB2839" s="28">
        <f>+SUMIF('Input Sheet'!$S:$S,$AL2839,'Input Sheet'!F:F)</f>
        <v>0</v>
      </c>
      <c r="AC2839" s="28">
        <f>+SUMIF('Input Sheet'!$S:$S,$AL2839,'Input Sheet'!G:G)</f>
        <v>0</v>
      </c>
      <c r="AD2839" s="28">
        <f>+SUMIF('Input Sheet'!$S:$S,$AL2839,'Input Sheet'!H:H)</f>
        <v>0</v>
      </c>
      <c r="AE2839" s="28">
        <f>+SUMIF('Input Sheet'!$S:$S,$AL2839,'Input Sheet'!I:I)</f>
        <v>0</v>
      </c>
      <c r="AF2839" s="28">
        <f>+SUMIF('Input Sheet'!$S:$S,$AL2839,'Input Sheet'!J:J)</f>
        <v>0</v>
      </c>
      <c r="AG2839" s="28">
        <f>+SUMIF('Input Sheet'!$S:$S,$AL2839,'Input Sheet'!K:K)</f>
        <v>0</v>
      </c>
      <c r="AH2839" s="28">
        <f>+SUMIF('Input Sheet'!$S:$S,$AL2839,'Input Sheet'!L:L)</f>
        <v>0</v>
      </c>
      <c r="AI2839" s="28">
        <f>+SUMIF('Input Sheet'!$S:$S,$AL2839,'Input Sheet'!M:M)</f>
        <v>0</v>
      </c>
      <c r="AJ2839" s="28">
        <f>+SUMIF('Input Sheet'!$S:$S,$AL2839,'Input Sheet'!N:N)</f>
        <v>0</v>
      </c>
      <c r="AK2839" s="28"/>
      <c r="AL2839" s="27" t="str">
        <f t="shared" si="223"/>
        <v>300-4008RR</v>
      </c>
      <c r="AM2839" s="34" t="str">
        <f t="shared" si="224"/>
        <v>New Vehicle</v>
      </c>
      <c r="AN2839" s="34" t="str">
        <f t="shared" si="225"/>
        <v>New VehicleOther Income per NV unit</v>
      </c>
      <c r="AO2839" s="35"/>
      <c r="AP2839" s="35"/>
      <c r="AQ2839" s="35"/>
    </row>
    <row r="2840" spans="1:43" x14ac:dyDescent="0.25">
      <c r="A2840" s="27" t="s">
        <v>103</v>
      </c>
      <c r="B2840" s="27" t="s">
        <v>104</v>
      </c>
      <c r="C2840" s="27" t="s">
        <v>104</v>
      </c>
      <c r="D2840" s="27" t="s">
        <v>874</v>
      </c>
      <c r="E2840" s="27" t="s">
        <v>677</v>
      </c>
      <c r="F2840" s="27" t="s">
        <v>112</v>
      </c>
      <c r="G2840" s="27" t="s">
        <v>113</v>
      </c>
      <c r="H2840" s="34" t="s">
        <v>789</v>
      </c>
      <c r="I2840" s="34" t="s">
        <v>819</v>
      </c>
      <c r="J2840" s="34" t="str">
        <f t="shared" si="221"/>
        <v>New VehicleOther Income per NV unit</v>
      </c>
      <c r="K2840" s="34" t="str">
        <f t="shared" si="222"/>
        <v>100New Vehicle Other Income - Toyota</v>
      </c>
      <c r="L2840" s="28">
        <f>+SUMIF('TB 4-24'!M:M,$AL2840,'TB 4-24'!G:G)</f>
        <v>0</v>
      </c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>
        <f>+SUMIF('Input Sheet'!$S:$S,$AL2840,'Input Sheet'!C:C)</f>
        <v>0</v>
      </c>
      <c r="Z2840" s="28">
        <f>+SUMIF('Input Sheet'!$S:$S,$AL2840,'Input Sheet'!D:D)</f>
        <v>0</v>
      </c>
      <c r="AA2840" s="28">
        <f>+SUMIF('Input Sheet'!$S:$S,$AL2840,'Input Sheet'!E:E)</f>
        <v>0</v>
      </c>
      <c r="AB2840" s="28">
        <f>+SUMIF('Input Sheet'!$S:$S,$AL2840,'Input Sheet'!F:F)</f>
        <v>0</v>
      </c>
      <c r="AC2840" s="28">
        <f>+SUMIF('Input Sheet'!$S:$S,$AL2840,'Input Sheet'!G:G)</f>
        <v>0</v>
      </c>
      <c r="AD2840" s="28">
        <f>+SUMIF('Input Sheet'!$S:$S,$AL2840,'Input Sheet'!H:H)</f>
        <v>0</v>
      </c>
      <c r="AE2840" s="28">
        <f>+SUMIF('Input Sheet'!$S:$S,$AL2840,'Input Sheet'!I:I)</f>
        <v>0</v>
      </c>
      <c r="AF2840" s="28">
        <f>+SUMIF('Input Sheet'!$S:$S,$AL2840,'Input Sheet'!J:J)</f>
        <v>0</v>
      </c>
      <c r="AG2840" s="28">
        <f>+SUMIF('Input Sheet'!$S:$S,$AL2840,'Input Sheet'!K:K)</f>
        <v>0</v>
      </c>
      <c r="AH2840" s="28">
        <f>+SUMIF('Input Sheet'!$S:$S,$AL2840,'Input Sheet'!L:L)</f>
        <v>0</v>
      </c>
      <c r="AI2840" s="28">
        <f>+SUMIF('Input Sheet'!$S:$S,$AL2840,'Input Sheet'!M:M)</f>
        <v>0</v>
      </c>
      <c r="AJ2840" s="28">
        <f>+SUMIF('Input Sheet'!$S:$S,$AL2840,'Input Sheet'!N:N)</f>
        <v>0</v>
      </c>
      <c r="AK2840" s="28"/>
      <c r="AL2840" s="27" t="str">
        <f t="shared" si="223"/>
        <v>100-4008RR</v>
      </c>
      <c r="AM2840" s="34" t="str">
        <f t="shared" si="224"/>
        <v>New Vehicle</v>
      </c>
      <c r="AN2840" s="34" t="str">
        <f t="shared" si="225"/>
        <v>New VehicleOther Income per NV unit</v>
      </c>
      <c r="AO2840" s="35"/>
      <c r="AP2840" s="35"/>
      <c r="AQ2840" s="35"/>
    </row>
    <row r="2841" spans="1:43" x14ac:dyDescent="0.25">
      <c r="A2841" s="27" t="s">
        <v>103</v>
      </c>
      <c r="B2841" s="27" t="s">
        <v>104</v>
      </c>
      <c r="C2841" s="27" t="s">
        <v>657</v>
      </c>
      <c r="D2841" s="27" t="s">
        <v>875</v>
      </c>
      <c r="E2841" s="27" t="s">
        <v>660</v>
      </c>
      <c r="F2841" s="27" t="s">
        <v>112</v>
      </c>
      <c r="G2841" s="27" t="s">
        <v>113</v>
      </c>
      <c r="H2841" s="34" t="s">
        <v>789</v>
      </c>
      <c r="I2841" s="34" t="s">
        <v>819</v>
      </c>
      <c r="J2841" s="34" t="str">
        <f t="shared" si="221"/>
        <v>New VehicleOther Income per NV unit</v>
      </c>
      <c r="K2841" s="34" t="str">
        <f t="shared" si="222"/>
        <v>200New Vehicle Other Income - Toyota</v>
      </c>
      <c r="L2841" s="28">
        <f>+SUMIF('TB 4-24'!M:M,$AL2841,'TB 4-24'!G:G)</f>
        <v>0</v>
      </c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>
        <f>+SUMIF('Input Sheet'!$S:$S,$AL2841,'Input Sheet'!C:C)</f>
        <v>0</v>
      </c>
      <c r="Z2841" s="28">
        <f>+SUMIF('Input Sheet'!$S:$S,$AL2841,'Input Sheet'!D:D)</f>
        <v>0</v>
      </c>
      <c r="AA2841" s="28">
        <f>+SUMIF('Input Sheet'!$S:$S,$AL2841,'Input Sheet'!E:E)</f>
        <v>0</v>
      </c>
      <c r="AB2841" s="28">
        <f>+SUMIF('Input Sheet'!$S:$S,$AL2841,'Input Sheet'!F:F)</f>
        <v>0</v>
      </c>
      <c r="AC2841" s="28">
        <f>+SUMIF('Input Sheet'!$S:$S,$AL2841,'Input Sheet'!G:G)</f>
        <v>0</v>
      </c>
      <c r="AD2841" s="28">
        <f>+SUMIF('Input Sheet'!$S:$S,$AL2841,'Input Sheet'!H:H)</f>
        <v>0</v>
      </c>
      <c r="AE2841" s="28">
        <f>+SUMIF('Input Sheet'!$S:$S,$AL2841,'Input Sheet'!I:I)</f>
        <v>0</v>
      </c>
      <c r="AF2841" s="28">
        <f>+SUMIF('Input Sheet'!$S:$S,$AL2841,'Input Sheet'!J:J)</f>
        <v>0</v>
      </c>
      <c r="AG2841" s="28">
        <f>+SUMIF('Input Sheet'!$S:$S,$AL2841,'Input Sheet'!K:K)</f>
        <v>0</v>
      </c>
      <c r="AH2841" s="28">
        <f>+SUMIF('Input Sheet'!$S:$S,$AL2841,'Input Sheet'!L:L)</f>
        <v>0</v>
      </c>
      <c r="AI2841" s="28">
        <f>+SUMIF('Input Sheet'!$S:$S,$AL2841,'Input Sheet'!M:M)</f>
        <v>0</v>
      </c>
      <c r="AJ2841" s="28">
        <f>+SUMIF('Input Sheet'!$S:$S,$AL2841,'Input Sheet'!N:N)</f>
        <v>0</v>
      </c>
      <c r="AK2841" s="28"/>
      <c r="AL2841" s="27" t="str">
        <f t="shared" si="223"/>
        <v>200-4009R</v>
      </c>
      <c r="AM2841" s="34" t="str">
        <f t="shared" si="224"/>
        <v>New Vehicle</v>
      </c>
      <c r="AN2841" s="34" t="str">
        <f t="shared" si="225"/>
        <v>New VehicleOther Income per NV unit</v>
      </c>
      <c r="AO2841" s="35"/>
      <c r="AP2841" s="35"/>
      <c r="AQ2841" s="35"/>
    </row>
    <row r="2842" spans="1:43" x14ac:dyDescent="0.25">
      <c r="A2842" s="27" t="s">
        <v>103</v>
      </c>
      <c r="B2842" s="27" t="s">
        <v>104</v>
      </c>
      <c r="C2842" s="27" t="s">
        <v>663</v>
      </c>
      <c r="D2842" s="27" t="s">
        <v>875</v>
      </c>
      <c r="E2842" s="27" t="s">
        <v>664</v>
      </c>
      <c r="F2842" s="27" t="s">
        <v>112</v>
      </c>
      <c r="G2842" s="27" t="s">
        <v>113</v>
      </c>
      <c r="H2842" s="34" t="s">
        <v>789</v>
      </c>
      <c r="I2842" s="34" t="s">
        <v>819</v>
      </c>
      <c r="J2842" s="34" t="str">
        <f t="shared" si="221"/>
        <v>New VehicleOther Income per NV unit</v>
      </c>
      <c r="K2842" s="34" t="str">
        <f t="shared" si="222"/>
        <v>400New Vehicle Other Income - Toyota</v>
      </c>
      <c r="L2842" s="28">
        <f>+SUMIF('TB 4-24'!M:M,$AL2842,'TB 4-24'!G:G)</f>
        <v>0</v>
      </c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>
        <f>+SUMIF('Input Sheet'!$S:$S,$AL2842,'Input Sheet'!C:C)</f>
        <v>0</v>
      </c>
      <c r="Z2842" s="28">
        <f>+SUMIF('Input Sheet'!$S:$S,$AL2842,'Input Sheet'!D:D)</f>
        <v>0</v>
      </c>
      <c r="AA2842" s="28">
        <f>+SUMIF('Input Sheet'!$S:$S,$AL2842,'Input Sheet'!E:E)</f>
        <v>0</v>
      </c>
      <c r="AB2842" s="28">
        <f>+SUMIF('Input Sheet'!$S:$S,$AL2842,'Input Sheet'!F:F)</f>
        <v>0</v>
      </c>
      <c r="AC2842" s="28">
        <f>+SUMIF('Input Sheet'!$S:$S,$AL2842,'Input Sheet'!G:G)</f>
        <v>0</v>
      </c>
      <c r="AD2842" s="28">
        <f>+SUMIF('Input Sheet'!$S:$S,$AL2842,'Input Sheet'!H:H)</f>
        <v>0</v>
      </c>
      <c r="AE2842" s="28">
        <f>+SUMIF('Input Sheet'!$S:$S,$AL2842,'Input Sheet'!I:I)</f>
        <v>0</v>
      </c>
      <c r="AF2842" s="28">
        <f>+SUMIF('Input Sheet'!$S:$S,$AL2842,'Input Sheet'!J:J)</f>
        <v>0</v>
      </c>
      <c r="AG2842" s="28">
        <f>+SUMIF('Input Sheet'!$S:$S,$AL2842,'Input Sheet'!K:K)</f>
        <v>0</v>
      </c>
      <c r="AH2842" s="28">
        <f>+SUMIF('Input Sheet'!$S:$S,$AL2842,'Input Sheet'!L:L)</f>
        <v>0</v>
      </c>
      <c r="AI2842" s="28">
        <f>+SUMIF('Input Sheet'!$S:$S,$AL2842,'Input Sheet'!M:M)</f>
        <v>0</v>
      </c>
      <c r="AJ2842" s="28">
        <f>+SUMIF('Input Sheet'!$S:$S,$AL2842,'Input Sheet'!N:N)</f>
        <v>0</v>
      </c>
      <c r="AK2842" s="28"/>
      <c r="AL2842" s="27" t="str">
        <f t="shared" si="223"/>
        <v>400-4009R</v>
      </c>
      <c r="AM2842" s="34" t="str">
        <f t="shared" si="224"/>
        <v>New Vehicle</v>
      </c>
      <c r="AN2842" s="34" t="str">
        <f t="shared" si="225"/>
        <v>New VehicleOther Income per NV unit</v>
      </c>
      <c r="AO2842" s="35"/>
      <c r="AP2842" s="35"/>
      <c r="AQ2842" s="35"/>
    </row>
    <row r="2843" spans="1:43" x14ac:dyDescent="0.25">
      <c r="A2843" s="27" t="s">
        <v>103</v>
      </c>
      <c r="B2843" s="27" t="s">
        <v>104</v>
      </c>
      <c r="C2843" s="27" t="s">
        <v>671</v>
      </c>
      <c r="D2843" s="27" t="s">
        <v>875</v>
      </c>
      <c r="E2843" s="27" t="s">
        <v>672</v>
      </c>
      <c r="F2843" s="27" t="s">
        <v>112</v>
      </c>
      <c r="G2843" s="27" t="s">
        <v>113</v>
      </c>
      <c r="H2843" s="34" t="s">
        <v>789</v>
      </c>
      <c r="I2843" s="34" t="s">
        <v>819</v>
      </c>
      <c r="J2843" s="34" t="str">
        <f t="shared" si="221"/>
        <v>New VehicleOther Income per NV unit</v>
      </c>
      <c r="K2843" s="34" t="str">
        <f t="shared" si="222"/>
        <v>300New Vehicle Other Income - Toyota</v>
      </c>
      <c r="L2843" s="28">
        <f>+SUMIF('TB 4-24'!M:M,$AL2843,'TB 4-24'!G:G)</f>
        <v>0</v>
      </c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>
        <f>+SUMIF('Input Sheet'!$S:$S,$AL2843,'Input Sheet'!C:C)</f>
        <v>0</v>
      </c>
      <c r="Z2843" s="28">
        <f>+SUMIF('Input Sheet'!$S:$S,$AL2843,'Input Sheet'!D:D)</f>
        <v>0</v>
      </c>
      <c r="AA2843" s="28">
        <f>+SUMIF('Input Sheet'!$S:$S,$AL2843,'Input Sheet'!E:E)</f>
        <v>0</v>
      </c>
      <c r="AB2843" s="28">
        <f>+SUMIF('Input Sheet'!$S:$S,$AL2843,'Input Sheet'!F:F)</f>
        <v>0</v>
      </c>
      <c r="AC2843" s="28">
        <f>+SUMIF('Input Sheet'!$S:$S,$AL2843,'Input Sheet'!G:G)</f>
        <v>0</v>
      </c>
      <c r="AD2843" s="28">
        <f>+SUMIF('Input Sheet'!$S:$S,$AL2843,'Input Sheet'!H:H)</f>
        <v>0</v>
      </c>
      <c r="AE2843" s="28">
        <f>+SUMIF('Input Sheet'!$S:$S,$AL2843,'Input Sheet'!I:I)</f>
        <v>0</v>
      </c>
      <c r="AF2843" s="28">
        <f>+SUMIF('Input Sheet'!$S:$S,$AL2843,'Input Sheet'!J:J)</f>
        <v>0</v>
      </c>
      <c r="AG2843" s="28">
        <f>+SUMIF('Input Sheet'!$S:$S,$AL2843,'Input Sheet'!K:K)</f>
        <v>0</v>
      </c>
      <c r="AH2843" s="28">
        <f>+SUMIF('Input Sheet'!$S:$S,$AL2843,'Input Sheet'!L:L)</f>
        <v>0</v>
      </c>
      <c r="AI2843" s="28">
        <f>+SUMIF('Input Sheet'!$S:$S,$AL2843,'Input Sheet'!M:M)</f>
        <v>0</v>
      </c>
      <c r="AJ2843" s="28">
        <f>+SUMIF('Input Sheet'!$S:$S,$AL2843,'Input Sheet'!N:N)</f>
        <v>0</v>
      </c>
      <c r="AK2843" s="28"/>
      <c r="AL2843" s="27" t="str">
        <f t="shared" si="223"/>
        <v>300-4009R</v>
      </c>
      <c r="AM2843" s="34" t="str">
        <f t="shared" si="224"/>
        <v>New Vehicle</v>
      </c>
      <c r="AN2843" s="34" t="str">
        <f t="shared" si="225"/>
        <v>New VehicleOther Income per NV unit</v>
      </c>
      <c r="AO2843" s="35"/>
      <c r="AP2843" s="35"/>
      <c r="AQ2843" s="35"/>
    </row>
    <row r="2844" spans="1:43" x14ac:dyDescent="0.25">
      <c r="A2844" s="27" t="s">
        <v>103</v>
      </c>
      <c r="B2844" s="27" t="s">
        <v>104</v>
      </c>
      <c r="C2844" s="27" t="s">
        <v>104</v>
      </c>
      <c r="D2844" s="27" t="s">
        <v>875</v>
      </c>
      <c r="E2844" s="27" t="s">
        <v>677</v>
      </c>
      <c r="F2844" s="27" t="s">
        <v>112</v>
      </c>
      <c r="G2844" s="27" t="s">
        <v>113</v>
      </c>
      <c r="H2844" s="34" t="s">
        <v>789</v>
      </c>
      <c r="I2844" s="34" t="s">
        <v>819</v>
      </c>
      <c r="J2844" s="34" t="str">
        <f t="shared" si="221"/>
        <v>New VehicleOther Income per NV unit</v>
      </c>
      <c r="K2844" s="34" t="str">
        <f t="shared" si="222"/>
        <v>100New Vehicle Other Income - Toyota</v>
      </c>
      <c r="L2844" s="28">
        <f>+SUMIF('TB 4-24'!M:M,$AL2844,'TB 4-24'!G:G)</f>
        <v>0</v>
      </c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>
        <f>+SUMIF('Input Sheet'!$S:$S,$AL2844,'Input Sheet'!C:C)</f>
        <v>0</v>
      </c>
      <c r="Z2844" s="28">
        <f>+SUMIF('Input Sheet'!$S:$S,$AL2844,'Input Sheet'!D:D)</f>
        <v>0</v>
      </c>
      <c r="AA2844" s="28">
        <f>+SUMIF('Input Sheet'!$S:$S,$AL2844,'Input Sheet'!E:E)</f>
        <v>0</v>
      </c>
      <c r="AB2844" s="28">
        <f>+SUMIF('Input Sheet'!$S:$S,$AL2844,'Input Sheet'!F:F)</f>
        <v>0</v>
      </c>
      <c r="AC2844" s="28">
        <f>+SUMIF('Input Sheet'!$S:$S,$AL2844,'Input Sheet'!G:G)</f>
        <v>0</v>
      </c>
      <c r="AD2844" s="28">
        <f>+SUMIF('Input Sheet'!$S:$S,$AL2844,'Input Sheet'!H:H)</f>
        <v>0</v>
      </c>
      <c r="AE2844" s="28">
        <f>+SUMIF('Input Sheet'!$S:$S,$AL2844,'Input Sheet'!I:I)</f>
        <v>0</v>
      </c>
      <c r="AF2844" s="28">
        <f>+SUMIF('Input Sheet'!$S:$S,$AL2844,'Input Sheet'!J:J)</f>
        <v>0</v>
      </c>
      <c r="AG2844" s="28">
        <f>+SUMIF('Input Sheet'!$S:$S,$AL2844,'Input Sheet'!K:K)</f>
        <v>0</v>
      </c>
      <c r="AH2844" s="28">
        <f>+SUMIF('Input Sheet'!$S:$S,$AL2844,'Input Sheet'!L:L)</f>
        <v>0</v>
      </c>
      <c r="AI2844" s="28">
        <f>+SUMIF('Input Sheet'!$S:$S,$AL2844,'Input Sheet'!M:M)</f>
        <v>0</v>
      </c>
      <c r="AJ2844" s="28">
        <f>+SUMIF('Input Sheet'!$S:$S,$AL2844,'Input Sheet'!N:N)</f>
        <v>0</v>
      </c>
      <c r="AK2844" s="28"/>
      <c r="AL2844" s="27" t="str">
        <f t="shared" si="223"/>
        <v>100-4009R</v>
      </c>
      <c r="AM2844" s="34" t="str">
        <f t="shared" si="224"/>
        <v>New Vehicle</v>
      </c>
      <c r="AN2844" s="34" t="str">
        <f t="shared" si="225"/>
        <v>New VehicleOther Income per NV unit</v>
      </c>
      <c r="AO2844" s="35"/>
      <c r="AP2844" s="35"/>
      <c r="AQ2844" s="35"/>
    </row>
    <row r="2845" spans="1:43" x14ac:dyDescent="0.25">
      <c r="A2845" s="27" t="s">
        <v>103</v>
      </c>
      <c r="B2845" s="27" t="s">
        <v>104</v>
      </c>
      <c r="C2845" s="27" t="s">
        <v>657</v>
      </c>
      <c r="D2845" s="27" t="s">
        <v>876</v>
      </c>
      <c r="E2845" s="27" t="s">
        <v>660</v>
      </c>
      <c r="F2845" s="27" t="s">
        <v>112</v>
      </c>
      <c r="G2845" s="27" t="s">
        <v>113</v>
      </c>
      <c r="H2845" s="34" t="s">
        <v>789</v>
      </c>
      <c r="I2845" s="34" t="s">
        <v>819</v>
      </c>
      <c r="J2845" s="34" t="str">
        <f t="shared" si="221"/>
        <v>New VehicleOther Income per NV unit</v>
      </c>
      <c r="K2845" s="34" t="str">
        <f t="shared" si="222"/>
        <v>200New Vehicle Other Income - Toyota</v>
      </c>
      <c r="L2845" s="28">
        <f>+SUMIF('TB 4-24'!M:M,$AL2845,'TB 4-24'!G:G)</f>
        <v>0</v>
      </c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>
        <f>+SUMIF('Input Sheet'!$S:$S,$AL2845,'Input Sheet'!C:C)</f>
        <v>0</v>
      </c>
      <c r="Z2845" s="28">
        <f>+SUMIF('Input Sheet'!$S:$S,$AL2845,'Input Sheet'!D:D)</f>
        <v>0</v>
      </c>
      <c r="AA2845" s="28">
        <f>+SUMIF('Input Sheet'!$S:$S,$AL2845,'Input Sheet'!E:E)</f>
        <v>0</v>
      </c>
      <c r="AB2845" s="28">
        <f>+SUMIF('Input Sheet'!$S:$S,$AL2845,'Input Sheet'!F:F)</f>
        <v>0</v>
      </c>
      <c r="AC2845" s="28">
        <f>+SUMIF('Input Sheet'!$S:$S,$AL2845,'Input Sheet'!G:G)</f>
        <v>0</v>
      </c>
      <c r="AD2845" s="28">
        <f>+SUMIF('Input Sheet'!$S:$S,$AL2845,'Input Sheet'!H:H)</f>
        <v>0</v>
      </c>
      <c r="AE2845" s="28">
        <f>+SUMIF('Input Sheet'!$S:$S,$AL2845,'Input Sheet'!I:I)</f>
        <v>0</v>
      </c>
      <c r="AF2845" s="28">
        <f>+SUMIF('Input Sheet'!$S:$S,$AL2845,'Input Sheet'!J:J)</f>
        <v>0</v>
      </c>
      <c r="AG2845" s="28">
        <f>+SUMIF('Input Sheet'!$S:$S,$AL2845,'Input Sheet'!K:K)</f>
        <v>0</v>
      </c>
      <c r="AH2845" s="28">
        <f>+SUMIF('Input Sheet'!$S:$S,$AL2845,'Input Sheet'!L:L)</f>
        <v>0</v>
      </c>
      <c r="AI2845" s="28">
        <f>+SUMIF('Input Sheet'!$S:$S,$AL2845,'Input Sheet'!M:M)</f>
        <v>0</v>
      </c>
      <c r="AJ2845" s="28">
        <f>+SUMIF('Input Sheet'!$S:$S,$AL2845,'Input Sheet'!N:N)</f>
        <v>0</v>
      </c>
      <c r="AK2845" s="28"/>
      <c r="AL2845" s="27" t="str">
        <f t="shared" si="223"/>
        <v>200-4009RR</v>
      </c>
      <c r="AM2845" s="34" t="str">
        <f t="shared" si="224"/>
        <v>New Vehicle</v>
      </c>
      <c r="AN2845" s="34" t="str">
        <f t="shared" si="225"/>
        <v>New VehicleOther Income per NV unit</v>
      </c>
      <c r="AO2845" s="35"/>
      <c r="AP2845" s="35"/>
      <c r="AQ2845" s="35"/>
    </row>
    <row r="2846" spans="1:43" x14ac:dyDescent="0.25">
      <c r="A2846" s="27" t="s">
        <v>103</v>
      </c>
      <c r="B2846" s="27" t="s">
        <v>104</v>
      </c>
      <c r="C2846" s="27" t="s">
        <v>663</v>
      </c>
      <c r="D2846" s="27" t="s">
        <v>876</v>
      </c>
      <c r="E2846" s="27" t="s">
        <v>664</v>
      </c>
      <c r="F2846" s="27" t="s">
        <v>112</v>
      </c>
      <c r="G2846" s="27" t="s">
        <v>113</v>
      </c>
      <c r="H2846" s="34" t="s">
        <v>789</v>
      </c>
      <c r="I2846" s="34" t="s">
        <v>819</v>
      </c>
      <c r="J2846" s="34" t="str">
        <f t="shared" si="221"/>
        <v>New VehicleOther Income per NV unit</v>
      </c>
      <c r="K2846" s="34" t="str">
        <f t="shared" si="222"/>
        <v>400New Vehicle Other Income - Toyota</v>
      </c>
      <c r="L2846" s="28">
        <f>+SUMIF('TB 4-24'!M:M,$AL2846,'TB 4-24'!G:G)</f>
        <v>0</v>
      </c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>
        <f>+SUMIF('Input Sheet'!$S:$S,$AL2846,'Input Sheet'!C:C)</f>
        <v>0</v>
      </c>
      <c r="Z2846" s="28">
        <f>+SUMIF('Input Sheet'!$S:$S,$AL2846,'Input Sheet'!D:D)</f>
        <v>0</v>
      </c>
      <c r="AA2846" s="28">
        <f>+SUMIF('Input Sheet'!$S:$S,$AL2846,'Input Sheet'!E:E)</f>
        <v>0</v>
      </c>
      <c r="AB2846" s="28">
        <f>+SUMIF('Input Sheet'!$S:$S,$AL2846,'Input Sheet'!F:F)</f>
        <v>0</v>
      </c>
      <c r="AC2846" s="28">
        <f>+SUMIF('Input Sheet'!$S:$S,$AL2846,'Input Sheet'!G:G)</f>
        <v>0</v>
      </c>
      <c r="AD2846" s="28">
        <f>+SUMIF('Input Sheet'!$S:$S,$AL2846,'Input Sheet'!H:H)</f>
        <v>0</v>
      </c>
      <c r="AE2846" s="28">
        <f>+SUMIF('Input Sheet'!$S:$S,$AL2846,'Input Sheet'!I:I)</f>
        <v>0</v>
      </c>
      <c r="AF2846" s="28">
        <f>+SUMIF('Input Sheet'!$S:$S,$AL2846,'Input Sheet'!J:J)</f>
        <v>0</v>
      </c>
      <c r="AG2846" s="28">
        <f>+SUMIF('Input Sheet'!$S:$S,$AL2846,'Input Sheet'!K:K)</f>
        <v>0</v>
      </c>
      <c r="AH2846" s="28">
        <f>+SUMIF('Input Sheet'!$S:$S,$AL2846,'Input Sheet'!L:L)</f>
        <v>0</v>
      </c>
      <c r="AI2846" s="28">
        <f>+SUMIF('Input Sheet'!$S:$S,$AL2846,'Input Sheet'!M:M)</f>
        <v>0</v>
      </c>
      <c r="AJ2846" s="28">
        <f>+SUMIF('Input Sheet'!$S:$S,$AL2846,'Input Sheet'!N:N)</f>
        <v>0</v>
      </c>
      <c r="AK2846" s="28"/>
      <c r="AL2846" s="27" t="str">
        <f t="shared" si="223"/>
        <v>400-4009RR</v>
      </c>
      <c r="AM2846" s="34" t="str">
        <f t="shared" si="224"/>
        <v>New Vehicle</v>
      </c>
      <c r="AN2846" s="34" t="str">
        <f t="shared" si="225"/>
        <v>New VehicleOther Income per NV unit</v>
      </c>
      <c r="AO2846" s="35"/>
      <c r="AP2846" s="35"/>
      <c r="AQ2846" s="35"/>
    </row>
    <row r="2847" spans="1:43" x14ac:dyDescent="0.25">
      <c r="A2847" s="27" t="s">
        <v>103</v>
      </c>
      <c r="B2847" s="27" t="s">
        <v>104</v>
      </c>
      <c r="C2847" s="27" t="s">
        <v>671</v>
      </c>
      <c r="D2847" s="27" t="s">
        <v>876</v>
      </c>
      <c r="E2847" s="27" t="s">
        <v>672</v>
      </c>
      <c r="F2847" s="27" t="s">
        <v>112</v>
      </c>
      <c r="G2847" s="27" t="s">
        <v>113</v>
      </c>
      <c r="H2847" s="34" t="s">
        <v>789</v>
      </c>
      <c r="I2847" s="34" t="s">
        <v>819</v>
      </c>
      <c r="J2847" s="34" t="str">
        <f t="shared" si="221"/>
        <v>New VehicleOther Income per NV unit</v>
      </c>
      <c r="K2847" s="34" t="str">
        <f t="shared" si="222"/>
        <v>300New Vehicle Other Income - Toyota</v>
      </c>
      <c r="L2847" s="28">
        <f>+SUMIF('TB 4-24'!M:M,$AL2847,'TB 4-24'!G:G)</f>
        <v>0</v>
      </c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>
        <f>+SUMIF('Input Sheet'!$S:$S,$AL2847,'Input Sheet'!C:C)</f>
        <v>0</v>
      </c>
      <c r="Z2847" s="28">
        <f>+SUMIF('Input Sheet'!$S:$S,$AL2847,'Input Sheet'!D:D)</f>
        <v>0</v>
      </c>
      <c r="AA2847" s="28">
        <f>+SUMIF('Input Sheet'!$S:$S,$AL2847,'Input Sheet'!E:E)</f>
        <v>0</v>
      </c>
      <c r="AB2847" s="28">
        <f>+SUMIF('Input Sheet'!$S:$S,$AL2847,'Input Sheet'!F:F)</f>
        <v>0</v>
      </c>
      <c r="AC2847" s="28">
        <f>+SUMIF('Input Sheet'!$S:$S,$AL2847,'Input Sheet'!G:G)</f>
        <v>0</v>
      </c>
      <c r="AD2847" s="28">
        <f>+SUMIF('Input Sheet'!$S:$S,$AL2847,'Input Sheet'!H:H)</f>
        <v>0</v>
      </c>
      <c r="AE2847" s="28">
        <f>+SUMIF('Input Sheet'!$S:$S,$AL2847,'Input Sheet'!I:I)</f>
        <v>0</v>
      </c>
      <c r="AF2847" s="28">
        <f>+SUMIF('Input Sheet'!$S:$S,$AL2847,'Input Sheet'!J:J)</f>
        <v>0</v>
      </c>
      <c r="AG2847" s="28">
        <f>+SUMIF('Input Sheet'!$S:$S,$AL2847,'Input Sheet'!K:K)</f>
        <v>0</v>
      </c>
      <c r="AH2847" s="28">
        <f>+SUMIF('Input Sheet'!$S:$S,$AL2847,'Input Sheet'!L:L)</f>
        <v>0</v>
      </c>
      <c r="AI2847" s="28">
        <f>+SUMIF('Input Sheet'!$S:$S,$AL2847,'Input Sheet'!M:M)</f>
        <v>0</v>
      </c>
      <c r="AJ2847" s="28">
        <f>+SUMIF('Input Sheet'!$S:$S,$AL2847,'Input Sheet'!N:N)</f>
        <v>0</v>
      </c>
      <c r="AK2847" s="28"/>
      <c r="AL2847" s="27" t="str">
        <f t="shared" si="223"/>
        <v>300-4009RR</v>
      </c>
      <c r="AM2847" s="34" t="str">
        <f t="shared" si="224"/>
        <v>New Vehicle</v>
      </c>
      <c r="AN2847" s="34" t="str">
        <f t="shared" si="225"/>
        <v>New VehicleOther Income per NV unit</v>
      </c>
      <c r="AO2847" s="35"/>
      <c r="AP2847" s="35"/>
      <c r="AQ2847" s="35"/>
    </row>
    <row r="2848" spans="1:43" x14ac:dyDescent="0.25">
      <c r="A2848" s="27" t="s">
        <v>103</v>
      </c>
      <c r="B2848" s="27" t="s">
        <v>104</v>
      </c>
      <c r="C2848" s="27" t="s">
        <v>104</v>
      </c>
      <c r="D2848" s="27" t="s">
        <v>876</v>
      </c>
      <c r="E2848" s="27" t="s">
        <v>677</v>
      </c>
      <c r="F2848" s="27" t="s">
        <v>112</v>
      </c>
      <c r="G2848" s="27" t="s">
        <v>113</v>
      </c>
      <c r="H2848" s="34" t="s">
        <v>789</v>
      </c>
      <c r="I2848" s="34" t="s">
        <v>819</v>
      </c>
      <c r="J2848" s="34" t="str">
        <f t="shared" si="221"/>
        <v>New VehicleOther Income per NV unit</v>
      </c>
      <c r="K2848" s="34" t="str">
        <f t="shared" si="222"/>
        <v>100New Vehicle Other Income - Toyota</v>
      </c>
      <c r="L2848" s="28">
        <f>+SUMIF('TB 4-24'!M:M,$AL2848,'TB 4-24'!G:G)</f>
        <v>0</v>
      </c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>
        <f>+SUMIF('Input Sheet'!$S:$S,$AL2848,'Input Sheet'!C:C)</f>
        <v>0</v>
      </c>
      <c r="Z2848" s="28">
        <f>+SUMIF('Input Sheet'!$S:$S,$AL2848,'Input Sheet'!D:D)</f>
        <v>0</v>
      </c>
      <c r="AA2848" s="28">
        <f>+SUMIF('Input Sheet'!$S:$S,$AL2848,'Input Sheet'!E:E)</f>
        <v>0</v>
      </c>
      <c r="AB2848" s="28">
        <f>+SUMIF('Input Sheet'!$S:$S,$AL2848,'Input Sheet'!F:F)</f>
        <v>0</v>
      </c>
      <c r="AC2848" s="28">
        <f>+SUMIF('Input Sheet'!$S:$S,$AL2848,'Input Sheet'!G:G)</f>
        <v>0</v>
      </c>
      <c r="AD2848" s="28">
        <f>+SUMIF('Input Sheet'!$S:$S,$AL2848,'Input Sheet'!H:H)</f>
        <v>0</v>
      </c>
      <c r="AE2848" s="28">
        <f>+SUMIF('Input Sheet'!$S:$S,$AL2848,'Input Sheet'!I:I)</f>
        <v>0</v>
      </c>
      <c r="AF2848" s="28">
        <f>+SUMIF('Input Sheet'!$S:$S,$AL2848,'Input Sheet'!J:J)</f>
        <v>0</v>
      </c>
      <c r="AG2848" s="28">
        <f>+SUMIF('Input Sheet'!$S:$S,$AL2848,'Input Sheet'!K:K)</f>
        <v>0</v>
      </c>
      <c r="AH2848" s="28">
        <f>+SUMIF('Input Sheet'!$S:$S,$AL2848,'Input Sheet'!L:L)</f>
        <v>0</v>
      </c>
      <c r="AI2848" s="28">
        <f>+SUMIF('Input Sheet'!$S:$S,$AL2848,'Input Sheet'!M:M)</f>
        <v>0</v>
      </c>
      <c r="AJ2848" s="28">
        <f>+SUMIF('Input Sheet'!$S:$S,$AL2848,'Input Sheet'!N:N)</f>
        <v>0</v>
      </c>
      <c r="AK2848" s="28"/>
      <c r="AL2848" s="27" t="str">
        <f t="shared" si="223"/>
        <v>100-4009RR</v>
      </c>
      <c r="AM2848" s="34" t="str">
        <f t="shared" si="224"/>
        <v>New Vehicle</v>
      </c>
      <c r="AN2848" s="34" t="str">
        <f t="shared" si="225"/>
        <v>New VehicleOther Income per NV unit</v>
      </c>
      <c r="AO2848" s="35"/>
      <c r="AP2848" s="35"/>
      <c r="AQ2848" s="35"/>
    </row>
    <row r="2849" spans="1:43" x14ac:dyDescent="0.25">
      <c r="A2849" s="27" t="s">
        <v>103</v>
      </c>
      <c r="B2849" s="27" t="s">
        <v>104</v>
      </c>
      <c r="C2849" s="27" t="s">
        <v>657</v>
      </c>
      <c r="D2849" s="27" t="s">
        <v>877</v>
      </c>
      <c r="E2849" s="27" t="s">
        <v>660</v>
      </c>
      <c r="F2849" s="27" t="s">
        <v>112</v>
      </c>
      <c r="G2849" s="27" t="s">
        <v>113</v>
      </c>
      <c r="H2849" s="34" t="s">
        <v>789</v>
      </c>
      <c r="I2849" s="34" t="s">
        <v>819</v>
      </c>
      <c r="J2849" s="34" t="str">
        <f t="shared" si="221"/>
        <v>New VehicleOther Income per NV unit</v>
      </c>
      <c r="K2849" s="34" t="str">
        <f t="shared" si="222"/>
        <v>200New Vehicle Other Income - Toyota</v>
      </c>
      <c r="L2849" s="28">
        <f>+SUMIF('TB 4-24'!M:M,$AL2849,'TB 4-24'!G:G)</f>
        <v>0</v>
      </c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>
        <f>+SUMIF('Input Sheet'!$S:$S,$AL2849,'Input Sheet'!C:C)</f>
        <v>0</v>
      </c>
      <c r="Z2849" s="28">
        <f>+SUMIF('Input Sheet'!$S:$S,$AL2849,'Input Sheet'!D:D)</f>
        <v>0</v>
      </c>
      <c r="AA2849" s="28">
        <f>+SUMIF('Input Sheet'!$S:$S,$AL2849,'Input Sheet'!E:E)</f>
        <v>0</v>
      </c>
      <c r="AB2849" s="28">
        <f>+SUMIF('Input Sheet'!$S:$S,$AL2849,'Input Sheet'!F:F)</f>
        <v>0</v>
      </c>
      <c r="AC2849" s="28">
        <f>+SUMIF('Input Sheet'!$S:$S,$AL2849,'Input Sheet'!G:G)</f>
        <v>0</v>
      </c>
      <c r="AD2849" s="28">
        <f>+SUMIF('Input Sheet'!$S:$S,$AL2849,'Input Sheet'!H:H)</f>
        <v>0</v>
      </c>
      <c r="AE2849" s="28">
        <f>+SUMIF('Input Sheet'!$S:$S,$AL2849,'Input Sheet'!I:I)</f>
        <v>0</v>
      </c>
      <c r="AF2849" s="28">
        <f>+SUMIF('Input Sheet'!$S:$S,$AL2849,'Input Sheet'!J:J)</f>
        <v>0</v>
      </c>
      <c r="AG2849" s="28">
        <f>+SUMIF('Input Sheet'!$S:$S,$AL2849,'Input Sheet'!K:K)</f>
        <v>0</v>
      </c>
      <c r="AH2849" s="28">
        <f>+SUMIF('Input Sheet'!$S:$S,$AL2849,'Input Sheet'!L:L)</f>
        <v>0</v>
      </c>
      <c r="AI2849" s="28">
        <f>+SUMIF('Input Sheet'!$S:$S,$AL2849,'Input Sheet'!M:M)</f>
        <v>0</v>
      </c>
      <c r="AJ2849" s="28">
        <f>+SUMIF('Input Sheet'!$S:$S,$AL2849,'Input Sheet'!N:N)</f>
        <v>0</v>
      </c>
      <c r="AK2849" s="28"/>
      <c r="AL2849" s="27" t="str">
        <f t="shared" si="223"/>
        <v>200-4010R</v>
      </c>
      <c r="AM2849" s="34" t="str">
        <f t="shared" si="224"/>
        <v>New Vehicle</v>
      </c>
      <c r="AN2849" s="34" t="str">
        <f t="shared" si="225"/>
        <v>New VehicleOther Income per NV unit</v>
      </c>
      <c r="AO2849" s="35"/>
      <c r="AP2849" s="35"/>
      <c r="AQ2849" s="35"/>
    </row>
    <row r="2850" spans="1:43" x14ac:dyDescent="0.25">
      <c r="A2850" s="27" t="s">
        <v>103</v>
      </c>
      <c r="B2850" s="27" t="s">
        <v>104</v>
      </c>
      <c r="C2850" s="27" t="s">
        <v>663</v>
      </c>
      <c r="D2850" s="27" t="s">
        <v>877</v>
      </c>
      <c r="E2850" s="27" t="s">
        <v>664</v>
      </c>
      <c r="F2850" s="27" t="s">
        <v>112</v>
      </c>
      <c r="G2850" s="27" t="s">
        <v>113</v>
      </c>
      <c r="H2850" s="34" t="s">
        <v>789</v>
      </c>
      <c r="I2850" s="34" t="s">
        <v>819</v>
      </c>
      <c r="J2850" s="34" t="str">
        <f t="shared" si="221"/>
        <v>New VehicleOther Income per NV unit</v>
      </c>
      <c r="K2850" s="34" t="str">
        <f t="shared" si="222"/>
        <v>400New Vehicle Other Income - Toyota</v>
      </c>
      <c r="L2850" s="28">
        <f>+SUMIF('TB 4-24'!M:M,$AL2850,'TB 4-24'!G:G)</f>
        <v>0</v>
      </c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>
        <f>+SUMIF('Input Sheet'!$S:$S,$AL2850,'Input Sheet'!C:C)</f>
        <v>0</v>
      </c>
      <c r="Z2850" s="28">
        <f>+SUMIF('Input Sheet'!$S:$S,$AL2850,'Input Sheet'!D:D)</f>
        <v>0</v>
      </c>
      <c r="AA2850" s="28">
        <f>+SUMIF('Input Sheet'!$S:$S,$AL2850,'Input Sheet'!E:E)</f>
        <v>0</v>
      </c>
      <c r="AB2850" s="28">
        <f>+SUMIF('Input Sheet'!$S:$S,$AL2850,'Input Sheet'!F:F)</f>
        <v>0</v>
      </c>
      <c r="AC2850" s="28">
        <f>+SUMIF('Input Sheet'!$S:$S,$AL2850,'Input Sheet'!G:G)</f>
        <v>0</v>
      </c>
      <c r="AD2850" s="28">
        <f>+SUMIF('Input Sheet'!$S:$S,$AL2850,'Input Sheet'!H:H)</f>
        <v>0</v>
      </c>
      <c r="AE2850" s="28">
        <f>+SUMIF('Input Sheet'!$S:$S,$AL2850,'Input Sheet'!I:I)</f>
        <v>0</v>
      </c>
      <c r="AF2850" s="28">
        <f>+SUMIF('Input Sheet'!$S:$S,$AL2850,'Input Sheet'!J:J)</f>
        <v>0</v>
      </c>
      <c r="AG2850" s="28">
        <f>+SUMIF('Input Sheet'!$S:$S,$AL2850,'Input Sheet'!K:K)</f>
        <v>0</v>
      </c>
      <c r="AH2850" s="28">
        <f>+SUMIF('Input Sheet'!$S:$S,$AL2850,'Input Sheet'!L:L)</f>
        <v>0</v>
      </c>
      <c r="AI2850" s="28">
        <f>+SUMIF('Input Sheet'!$S:$S,$AL2850,'Input Sheet'!M:M)</f>
        <v>0</v>
      </c>
      <c r="AJ2850" s="28">
        <f>+SUMIF('Input Sheet'!$S:$S,$AL2850,'Input Sheet'!N:N)</f>
        <v>0</v>
      </c>
      <c r="AK2850" s="28"/>
      <c r="AL2850" s="27" t="str">
        <f t="shared" si="223"/>
        <v>400-4010R</v>
      </c>
      <c r="AM2850" s="34" t="str">
        <f t="shared" si="224"/>
        <v>New Vehicle</v>
      </c>
      <c r="AN2850" s="34" t="str">
        <f t="shared" si="225"/>
        <v>New VehicleOther Income per NV unit</v>
      </c>
      <c r="AO2850" s="35"/>
      <c r="AP2850" s="35"/>
      <c r="AQ2850" s="35"/>
    </row>
    <row r="2851" spans="1:43" x14ac:dyDescent="0.25">
      <c r="A2851" s="27" t="s">
        <v>103</v>
      </c>
      <c r="B2851" s="27" t="s">
        <v>104</v>
      </c>
      <c r="C2851" s="27" t="s">
        <v>671</v>
      </c>
      <c r="D2851" s="27" t="s">
        <v>877</v>
      </c>
      <c r="E2851" s="27" t="s">
        <v>672</v>
      </c>
      <c r="F2851" s="27" t="s">
        <v>112</v>
      </c>
      <c r="G2851" s="27" t="s">
        <v>113</v>
      </c>
      <c r="H2851" s="34" t="s">
        <v>789</v>
      </c>
      <c r="I2851" s="34" t="s">
        <v>819</v>
      </c>
      <c r="J2851" s="34" t="str">
        <f t="shared" si="221"/>
        <v>New VehicleOther Income per NV unit</v>
      </c>
      <c r="K2851" s="34" t="str">
        <f t="shared" si="222"/>
        <v>300New Vehicle Other Income - Toyota</v>
      </c>
      <c r="L2851" s="28">
        <f>+SUMIF('TB 4-24'!M:M,$AL2851,'TB 4-24'!G:G)</f>
        <v>0</v>
      </c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>
        <f>+SUMIF('Input Sheet'!$S:$S,$AL2851,'Input Sheet'!C:C)</f>
        <v>0</v>
      </c>
      <c r="Z2851" s="28">
        <f>+SUMIF('Input Sheet'!$S:$S,$AL2851,'Input Sheet'!D:D)</f>
        <v>0</v>
      </c>
      <c r="AA2851" s="28">
        <f>+SUMIF('Input Sheet'!$S:$S,$AL2851,'Input Sheet'!E:E)</f>
        <v>0</v>
      </c>
      <c r="AB2851" s="28">
        <f>+SUMIF('Input Sheet'!$S:$S,$AL2851,'Input Sheet'!F:F)</f>
        <v>0</v>
      </c>
      <c r="AC2851" s="28">
        <f>+SUMIF('Input Sheet'!$S:$S,$AL2851,'Input Sheet'!G:G)</f>
        <v>0</v>
      </c>
      <c r="AD2851" s="28">
        <f>+SUMIF('Input Sheet'!$S:$S,$AL2851,'Input Sheet'!H:H)</f>
        <v>0</v>
      </c>
      <c r="AE2851" s="28">
        <f>+SUMIF('Input Sheet'!$S:$S,$AL2851,'Input Sheet'!I:I)</f>
        <v>0</v>
      </c>
      <c r="AF2851" s="28">
        <f>+SUMIF('Input Sheet'!$S:$S,$AL2851,'Input Sheet'!J:J)</f>
        <v>0</v>
      </c>
      <c r="AG2851" s="28">
        <f>+SUMIF('Input Sheet'!$S:$S,$AL2851,'Input Sheet'!K:K)</f>
        <v>0</v>
      </c>
      <c r="AH2851" s="28">
        <f>+SUMIF('Input Sheet'!$S:$S,$AL2851,'Input Sheet'!L:L)</f>
        <v>0</v>
      </c>
      <c r="AI2851" s="28">
        <f>+SUMIF('Input Sheet'!$S:$S,$AL2851,'Input Sheet'!M:M)</f>
        <v>0</v>
      </c>
      <c r="AJ2851" s="28">
        <f>+SUMIF('Input Sheet'!$S:$S,$AL2851,'Input Sheet'!N:N)</f>
        <v>0</v>
      </c>
      <c r="AK2851" s="28"/>
      <c r="AL2851" s="27" t="str">
        <f t="shared" si="223"/>
        <v>300-4010R</v>
      </c>
      <c r="AM2851" s="34" t="str">
        <f t="shared" si="224"/>
        <v>New Vehicle</v>
      </c>
      <c r="AN2851" s="34" t="str">
        <f t="shared" si="225"/>
        <v>New VehicleOther Income per NV unit</v>
      </c>
      <c r="AO2851" s="35"/>
      <c r="AP2851" s="35"/>
      <c r="AQ2851" s="35"/>
    </row>
    <row r="2852" spans="1:43" x14ac:dyDescent="0.25">
      <c r="A2852" s="27" t="s">
        <v>103</v>
      </c>
      <c r="B2852" s="27" t="s">
        <v>104</v>
      </c>
      <c r="C2852" s="27" t="s">
        <v>104</v>
      </c>
      <c r="D2852" s="27" t="s">
        <v>877</v>
      </c>
      <c r="E2852" s="27" t="s">
        <v>677</v>
      </c>
      <c r="F2852" s="27" t="s">
        <v>112</v>
      </c>
      <c r="G2852" s="27" t="s">
        <v>113</v>
      </c>
      <c r="H2852" s="34" t="s">
        <v>789</v>
      </c>
      <c r="I2852" s="34" t="s">
        <v>819</v>
      </c>
      <c r="J2852" s="34" t="str">
        <f t="shared" si="221"/>
        <v>New VehicleOther Income per NV unit</v>
      </c>
      <c r="K2852" s="34" t="str">
        <f t="shared" si="222"/>
        <v>100New Vehicle Other Income - Toyota</v>
      </c>
      <c r="L2852" s="28">
        <f>+SUMIF('TB 4-24'!M:M,$AL2852,'TB 4-24'!G:G)</f>
        <v>0</v>
      </c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>
        <f>+SUMIF('Input Sheet'!$S:$S,$AL2852,'Input Sheet'!C:C)</f>
        <v>0</v>
      </c>
      <c r="Z2852" s="28">
        <f>+SUMIF('Input Sheet'!$S:$S,$AL2852,'Input Sheet'!D:D)</f>
        <v>0</v>
      </c>
      <c r="AA2852" s="28">
        <f>+SUMIF('Input Sheet'!$S:$S,$AL2852,'Input Sheet'!E:E)</f>
        <v>0</v>
      </c>
      <c r="AB2852" s="28">
        <f>+SUMIF('Input Sheet'!$S:$S,$AL2852,'Input Sheet'!F:F)</f>
        <v>0</v>
      </c>
      <c r="AC2852" s="28">
        <f>+SUMIF('Input Sheet'!$S:$S,$AL2852,'Input Sheet'!G:G)</f>
        <v>0</v>
      </c>
      <c r="AD2852" s="28">
        <f>+SUMIF('Input Sheet'!$S:$S,$AL2852,'Input Sheet'!H:H)</f>
        <v>0</v>
      </c>
      <c r="AE2852" s="28">
        <f>+SUMIF('Input Sheet'!$S:$S,$AL2852,'Input Sheet'!I:I)</f>
        <v>0</v>
      </c>
      <c r="AF2852" s="28">
        <f>+SUMIF('Input Sheet'!$S:$S,$AL2852,'Input Sheet'!J:J)</f>
        <v>0</v>
      </c>
      <c r="AG2852" s="28">
        <f>+SUMIF('Input Sheet'!$S:$S,$AL2852,'Input Sheet'!K:K)</f>
        <v>0</v>
      </c>
      <c r="AH2852" s="28">
        <f>+SUMIF('Input Sheet'!$S:$S,$AL2852,'Input Sheet'!L:L)</f>
        <v>0</v>
      </c>
      <c r="AI2852" s="28">
        <f>+SUMIF('Input Sheet'!$S:$S,$AL2852,'Input Sheet'!M:M)</f>
        <v>0</v>
      </c>
      <c r="AJ2852" s="28">
        <f>+SUMIF('Input Sheet'!$S:$S,$AL2852,'Input Sheet'!N:N)</f>
        <v>0</v>
      </c>
      <c r="AK2852" s="28"/>
      <c r="AL2852" s="27" t="str">
        <f t="shared" si="223"/>
        <v>100-4010R</v>
      </c>
      <c r="AM2852" s="34" t="str">
        <f t="shared" si="224"/>
        <v>New Vehicle</v>
      </c>
      <c r="AN2852" s="34" t="str">
        <f t="shared" si="225"/>
        <v>New VehicleOther Income per NV unit</v>
      </c>
      <c r="AO2852" s="35"/>
      <c r="AP2852" s="35"/>
      <c r="AQ2852" s="35"/>
    </row>
    <row r="2853" spans="1:43" x14ac:dyDescent="0.25">
      <c r="A2853" s="27" t="s">
        <v>103</v>
      </c>
      <c r="B2853" s="27" t="s">
        <v>104</v>
      </c>
      <c r="C2853" s="27" t="s">
        <v>657</v>
      </c>
      <c r="D2853" s="27" t="s">
        <v>878</v>
      </c>
      <c r="E2853" s="27" t="s">
        <v>660</v>
      </c>
      <c r="F2853" s="27" t="s">
        <v>112</v>
      </c>
      <c r="G2853" s="27" t="s">
        <v>113</v>
      </c>
      <c r="H2853" s="34" t="s">
        <v>789</v>
      </c>
      <c r="I2853" s="34" t="s">
        <v>819</v>
      </c>
      <c r="J2853" s="34" t="str">
        <f t="shared" si="221"/>
        <v>New VehicleOther Income per NV unit</v>
      </c>
      <c r="K2853" s="34" t="str">
        <f t="shared" si="222"/>
        <v>200New Vehicle Other Income - Toyota</v>
      </c>
      <c r="L2853" s="28">
        <f>+SUMIF('TB 4-24'!M:M,$AL2853,'TB 4-24'!G:G)</f>
        <v>0</v>
      </c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>
        <f>+SUMIF('Input Sheet'!$S:$S,$AL2853,'Input Sheet'!C:C)</f>
        <v>0</v>
      </c>
      <c r="Z2853" s="28">
        <f>+SUMIF('Input Sheet'!$S:$S,$AL2853,'Input Sheet'!D:D)</f>
        <v>0</v>
      </c>
      <c r="AA2853" s="28">
        <f>+SUMIF('Input Sheet'!$S:$S,$AL2853,'Input Sheet'!E:E)</f>
        <v>0</v>
      </c>
      <c r="AB2853" s="28">
        <f>+SUMIF('Input Sheet'!$S:$S,$AL2853,'Input Sheet'!F:F)</f>
        <v>0</v>
      </c>
      <c r="AC2853" s="28">
        <f>+SUMIF('Input Sheet'!$S:$S,$AL2853,'Input Sheet'!G:G)</f>
        <v>0</v>
      </c>
      <c r="AD2853" s="28">
        <f>+SUMIF('Input Sheet'!$S:$S,$AL2853,'Input Sheet'!H:H)</f>
        <v>0</v>
      </c>
      <c r="AE2853" s="28">
        <f>+SUMIF('Input Sheet'!$S:$S,$AL2853,'Input Sheet'!I:I)</f>
        <v>0</v>
      </c>
      <c r="AF2853" s="28">
        <f>+SUMIF('Input Sheet'!$S:$S,$AL2853,'Input Sheet'!J:J)</f>
        <v>0</v>
      </c>
      <c r="AG2853" s="28">
        <f>+SUMIF('Input Sheet'!$S:$S,$AL2853,'Input Sheet'!K:K)</f>
        <v>0</v>
      </c>
      <c r="AH2853" s="28">
        <f>+SUMIF('Input Sheet'!$S:$S,$AL2853,'Input Sheet'!L:L)</f>
        <v>0</v>
      </c>
      <c r="AI2853" s="28">
        <f>+SUMIF('Input Sheet'!$S:$S,$AL2853,'Input Sheet'!M:M)</f>
        <v>0</v>
      </c>
      <c r="AJ2853" s="28">
        <f>+SUMIF('Input Sheet'!$S:$S,$AL2853,'Input Sheet'!N:N)</f>
        <v>0</v>
      </c>
      <c r="AK2853" s="28"/>
      <c r="AL2853" s="27" t="str">
        <f t="shared" si="223"/>
        <v>200-4010RR</v>
      </c>
      <c r="AM2853" s="34" t="str">
        <f t="shared" si="224"/>
        <v>New Vehicle</v>
      </c>
      <c r="AN2853" s="34" t="str">
        <f t="shared" si="225"/>
        <v>New VehicleOther Income per NV unit</v>
      </c>
      <c r="AO2853" s="35"/>
      <c r="AP2853" s="35"/>
      <c r="AQ2853" s="35"/>
    </row>
    <row r="2854" spans="1:43" x14ac:dyDescent="0.25">
      <c r="A2854" s="27" t="s">
        <v>103</v>
      </c>
      <c r="B2854" s="27" t="s">
        <v>104</v>
      </c>
      <c r="C2854" s="27" t="s">
        <v>663</v>
      </c>
      <c r="D2854" s="27" t="s">
        <v>878</v>
      </c>
      <c r="E2854" s="27" t="s">
        <v>664</v>
      </c>
      <c r="F2854" s="27" t="s">
        <v>112</v>
      </c>
      <c r="G2854" s="27" t="s">
        <v>113</v>
      </c>
      <c r="H2854" s="34" t="s">
        <v>789</v>
      </c>
      <c r="I2854" s="34" t="s">
        <v>819</v>
      </c>
      <c r="J2854" s="34" t="str">
        <f t="shared" si="221"/>
        <v>New VehicleOther Income per NV unit</v>
      </c>
      <c r="K2854" s="34" t="str">
        <f t="shared" si="222"/>
        <v>400New Vehicle Other Income - Toyota</v>
      </c>
      <c r="L2854" s="28">
        <f>+SUMIF('TB 4-24'!M:M,$AL2854,'TB 4-24'!G:G)</f>
        <v>0</v>
      </c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>
        <f>+SUMIF('Input Sheet'!$S:$S,$AL2854,'Input Sheet'!C:C)</f>
        <v>0</v>
      </c>
      <c r="Z2854" s="28">
        <f>+SUMIF('Input Sheet'!$S:$S,$AL2854,'Input Sheet'!D:D)</f>
        <v>0</v>
      </c>
      <c r="AA2854" s="28">
        <f>+SUMIF('Input Sheet'!$S:$S,$AL2854,'Input Sheet'!E:E)</f>
        <v>0</v>
      </c>
      <c r="AB2854" s="28">
        <f>+SUMIF('Input Sheet'!$S:$S,$AL2854,'Input Sheet'!F:F)</f>
        <v>0</v>
      </c>
      <c r="AC2854" s="28">
        <f>+SUMIF('Input Sheet'!$S:$S,$AL2854,'Input Sheet'!G:G)</f>
        <v>0</v>
      </c>
      <c r="AD2854" s="28">
        <f>+SUMIF('Input Sheet'!$S:$S,$AL2854,'Input Sheet'!H:H)</f>
        <v>0</v>
      </c>
      <c r="AE2854" s="28">
        <f>+SUMIF('Input Sheet'!$S:$S,$AL2854,'Input Sheet'!I:I)</f>
        <v>0</v>
      </c>
      <c r="AF2854" s="28">
        <f>+SUMIF('Input Sheet'!$S:$S,$AL2854,'Input Sheet'!J:J)</f>
        <v>0</v>
      </c>
      <c r="AG2854" s="28">
        <f>+SUMIF('Input Sheet'!$S:$S,$AL2854,'Input Sheet'!K:K)</f>
        <v>0</v>
      </c>
      <c r="AH2854" s="28">
        <f>+SUMIF('Input Sheet'!$S:$S,$AL2854,'Input Sheet'!L:L)</f>
        <v>0</v>
      </c>
      <c r="AI2854" s="28">
        <f>+SUMIF('Input Sheet'!$S:$S,$AL2854,'Input Sheet'!M:M)</f>
        <v>0</v>
      </c>
      <c r="AJ2854" s="28">
        <f>+SUMIF('Input Sheet'!$S:$S,$AL2854,'Input Sheet'!N:N)</f>
        <v>0</v>
      </c>
      <c r="AK2854" s="28"/>
      <c r="AL2854" s="27" t="str">
        <f t="shared" si="223"/>
        <v>400-4010RR</v>
      </c>
      <c r="AM2854" s="34" t="str">
        <f t="shared" si="224"/>
        <v>New Vehicle</v>
      </c>
      <c r="AN2854" s="34" t="str">
        <f t="shared" si="225"/>
        <v>New VehicleOther Income per NV unit</v>
      </c>
      <c r="AO2854" s="35"/>
      <c r="AP2854" s="35"/>
      <c r="AQ2854" s="35"/>
    </row>
    <row r="2855" spans="1:43" x14ac:dyDescent="0.25">
      <c r="A2855" s="27" t="s">
        <v>103</v>
      </c>
      <c r="B2855" s="27" t="s">
        <v>104</v>
      </c>
      <c r="C2855" s="27" t="s">
        <v>671</v>
      </c>
      <c r="D2855" s="27" t="s">
        <v>878</v>
      </c>
      <c r="E2855" s="27" t="s">
        <v>672</v>
      </c>
      <c r="F2855" s="27" t="s">
        <v>112</v>
      </c>
      <c r="G2855" s="27" t="s">
        <v>113</v>
      </c>
      <c r="H2855" s="34" t="s">
        <v>789</v>
      </c>
      <c r="I2855" s="34" t="s">
        <v>819</v>
      </c>
      <c r="J2855" s="34" t="str">
        <f t="shared" si="221"/>
        <v>New VehicleOther Income per NV unit</v>
      </c>
      <c r="K2855" s="34" t="str">
        <f t="shared" si="222"/>
        <v>300New Vehicle Other Income - Toyota</v>
      </c>
      <c r="L2855" s="28">
        <f>+SUMIF('TB 4-24'!M:M,$AL2855,'TB 4-24'!G:G)</f>
        <v>0</v>
      </c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>
        <f>+SUMIF('Input Sheet'!$S:$S,$AL2855,'Input Sheet'!C:C)</f>
        <v>0</v>
      </c>
      <c r="Z2855" s="28">
        <f>+SUMIF('Input Sheet'!$S:$S,$AL2855,'Input Sheet'!D:D)</f>
        <v>0</v>
      </c>
      <c r="AA2855" s="28">
        <f>+SUMIF('Input Sheet'!$S:$S,$AL2855,'Input Sheet'!E:E)</f>
        <v>0</v>
      </c>
      <c r="AB2855" s="28">
        <f>+SUMIF('Input Sheet'!$S:$S,$AL2855,'Input Sheet'!F:F)</f>
        <v>0</v>
      </c>
      <c r="AC2855" s="28">
        <f>+SUMIF('Input Sheet'!$S:$S,$AL2855,'Input Sheet'!G:G)</f>
        <v>0</v>
      </c>
      <c r="AD2855" s="28">
        <f>+SUMIF('Input Sheet'!$S:$S,$AL2855,'Input Sheet'!H:H)</f>
        <v>0</v>
      </c>
      <c r="AE2855" s="28">
        <f>+SUMIF('Input Sheet'!$S:$S,$AL2855,'Input Sheet'!I:I)</f>
        <v>0</v>
      </c>
      <c r="AF2855" s="28">
        <f>+SUMIF('Input Sheet'!$S:$S,$AL2855,'Input Sheet'!J:J)</f>
        <v>0</v>
      </c>
      <c r="AG2855" s="28">
        <f>+SUMIF('Input Sheet'!$S:$S,$AL2855,'Input Sheet'!K:K)</f>
        <v>0</v>
      </c>
      <c r="AH2855" s="28">
        <f>+SUMIF('Input Sheet'!$S:$S,$AL2855,'Input Sheet'!L:L)</f>
        <v>0</v>
      </c>
      <c r="AI2855" s="28">
        <f>+SUMIF('Input Sheet'!$S:$S,$AL2855,'Input Sheet'!M:M)</f>
        <v>0</v>
      </c>
      <c r="AJ2855" s="28">
        <f>+SUMIF('Input Sheet'!$S:$S,$AL2855,'Input Sheet'!N:N)</f>
        <v>0</v>
      </c>
      <c r="AK2855" s="28"/>
      <c r="AL2855" s="27" t="str">
        <f t="shared" si="223"/>
        <v>300-4010RR</v>
      </c>
      <c r="AM2855" s="34" t="str">
        <f t="shared" si="224"/>
        <v>New Vehicle</v>
      </c>
      <c r="AN2855" s="34" t="str">
        <f t="shared" si="225"/>
        <v>New VehicleOther Income per NV unit</v>
      </c>
      <c r="AO2855" s="35"/>
      <c r="AP2855" s="35"/>
      <c r="AQ2855" s="35"/>
    </row>
    <row r="2856" spans="1:43" x14ac:dyDescent="0.25">
      <c r="A2856" s="27" t="s">
        <v>103</v>
      </c>
      <c r="B2856" s="27" t="s">
        <v>104</v>
      </c>
      <c r="C2856" s="27" t="s">
        <v>104</v>
      </c>
      <c r="D2856" s="27" t="s">
        <v>878</v>
      </c>
      <c r="E2856" s="27" t="s">
        <v>677</v>
      </c>
      <c r="F2856" s="27" t="s">
        <v>112</v>
      </c>
      <c r="G2856" s="27" t="s">
        <v>113</v>
      </c>
      <c r="H2856" s="34" t="s">
        <v>789</v>
      </c>
      <c r="I2856" s="34" t="s">
        <v>819</v>
      </c>
      <c r="J2856" s="34" t="str">
        <f t="shared" si="221"/>
        <v>New VehicleOther Income per NV unit</v>
      </c>
      <c r="K2856" s="34" t="str">
        <f t="shared" si="222"/>
        <v>100New Vehicle Other Income - Toyota</v>
      </c>
      <c r="L2856" s="28">
        <f>+SUMIF('TB 4-24'!M:M,$AL2856,'TB 4-24'!G:G)</f>
        <v>0</v>
      </c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>
        <f>+SUMIF('Input Sheet'!$S:$S,$AL2856,'Input Sheet'!C:C)</f>
        <v>0</v>
      </c>
      <c r="Z2856" s="28">
        <f>+SUMIF('Input Sheet'!$S:$S,$AL2856,'Input Sheet'!D:D)</f>
        <v>0</v>
      </c>
      <c r="AA2856" s="28">
        <f>+SUMIF('Input Sheet'!$S:$S,$AL2856,'Input Sheet'!E:E)</f>
        <v>0</v>
      </c>
      <c r="AB2856" s="28">
        <f>+SUMIF('Input Sheet'!$S:$S,$AL2856,'Input Sheet'!F:F)</f>
        <v>0</v>
      </c>
      <c r="AC2856" s="28">
        <f>+SUMIF('Input Sheet'!$S:$S,$AL2856,'Input Sheet'!G:G)</f>
        <v>0</v>
      </c>
      <c r="AD2856" s="28">
        <f>+SUMIF('Input Sheet'!$S:$S,$AL2856,'Input Sheet'!H:H)</f>
        <v>0</v>
      </c>
      <c r="AE2856" s="28">
        <f>+SUMIF('Input Sheet'!$S:$S,$AL2856,'Input Sheet'!I:I)</f>
        <v>0</v>
      </c>
      <c r="AF2856" s="28">
        <f>+SUMIF('Input Sheet'!$S:$S,$AL2856,'Input Sheet'!J:J)</f>
        <v>0</v>
      </c>
      <c r="AG2856" s="28">
        <f>+SUMIF('Input Sheet'!$S:$S,$AL2856,'Input Sheet'!K:K)</f>
        <v>0</v>
      </c>
      <c r="AH2856" s="28">
        <f>+SUMIF('Input Sheet'!$S:$S,$AL2856,'Input Sheet'!L:L)</f>
        <v>0</v>
      </c>
      <c r="AI2856" s="28">
        <f>+SUMIF('Input Sheet'!$S:$S,$AL2856,'Input Sheet'!M:M)</f>
        <v>0</v>
      </c>
      <c r="AJ2856" s="28">
        <f>+SUMIF('Input Sheet'!$S:$S,$AL2856,'Input Sheet'!N:N)</f>
        <v>0</v>
      </c>
      <c r="AK2856" s="28"/>
      <c r="AL2856" s="27" t="str">
        <f t="shared" si="223"/>
        <v>100-4010RR</v>
      </c>
      <c r="AM2856" s="34" t="str">
        <f t="shared" si="224"/>
        <v>New Vehicle</v>
      </c>
      <c r="AN2856" s="34" t="str">
        <f t="shared" si="225"/>
        <v>New VehicleOther Income per NV unit</v>
      </c>
      <c r="AO2856" s="35"/>
      <c r="AP2856" s="35"/>
      <c r="AQ2856" s="35"/>
    </row>
    <row r="2857" spans="1:43" x14ac:dyDescent="0.25">
      <c r="A2857" s="27" t="s">
        <v>103</v>
      </c>
      <c r="B2857" s="27" t="s">
        <v>104</v>
      </c>
      <c r="C2857" s="27" t="s">
        <v>657</v>
      </c>
      <c r="D2857" s="27" t="s">
        <v>879</v>
      </c>
      <c r="E2857" s="27" t="s">
        <v>660</v>
      </c>
      <c r="F2857" s="27" t="s">
        <v>112</v>
      </c>
      <c r="G2857" s="27" t="s">
        <v>113</v>
      </c>
      <c r="H2857" s="34" t="s">
        <v>789</v>
      </c>
      <c r="I2857" s="34" t="s">
        <v>819</v>
      </c>
      <c r="J2857" s="34" t="str">
        <f t="shared" si="221"/>
        <v>New VehicleOther Income per NV unit</v>
      </c>
      <c r="K2857" s="34" t="str">
        <f t="shared" si="222"/>
        <v>200New Vehicle Other Income - Toyota</v>
      </c>
      <c r="L2857" s="28">
        <f>+SUMIF('TB 4-24'!M:M,$AL2857,'TB 4-24'!G:G)</f>
        <v>0</v>
      </c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>
        <f>+SUMIF('Input Sheet'!$S:$S,$AL2857,'Input Sheet'!C:C)</f>
        <v>0</v>
      </c>
      <c r="Z2857" s="28">
        <f>+SUMIF('Input Sheet'!$S:$S,$AL2857,'Input Sheet'!D:D)</f>
        <v>0</v>
      </c>
      <c r="AA2857" s="28">
        <f>+SUMIF('Input Sheet'!$S:$S,$AL2857,'Input Sheet'!E:E)</f>
        <v>0</v>
      </c>
      <c r="AB2857" s="28">
        <f>+SUMIF('Input Sheet'!$S:$S,$AL2857,'Input Sheet'!F:F)</f>
        <v>0</v>
      </c>
      <c r="AC2857" s="28">
        <f>+SUMIF('Input Sheet'!$S:$S,$AL2857,'Input Sheet'!G:G)</f>
        <v>0</v>
      </c>
      <c r="AD2857" s="28">
        <f>+SUMIF('Input Sheet'!$S:$S,$AL2857,'Input Sheet'!H:H)</f>
        <v>0</v>
      </c>
      <c r="AE2857" s="28">
        <f>+SUMIF('Input Sheet'!$S:$S,$AL2857,'Input Sheet'!I:I)</f>
        <v>0</v>
      </c>
      <c r="AF2857" s="28">
        <f>+SUMIF('Input Sheet'!$S:$S,$AL2857,'Input Sheet'!J:J)</f>
        <v>0</v>
      </c>
      <c r="AG2857" s="28">
        <f>+SUMIF('Input Sheet'!$S:$S,$AL2857,'Input Sheet'!K:K)</f>
        <v>0</v>
      </c>
      <c r="AH2857" s="28">
        <f>+SUMIF('Input Sheet'!$S:$S,$AL2857,'Input Sheet'!L:L)</f>
        <v>0</v>
      </c>
      <c r="AI2857" s="28">
        <f>+SUMIF('Input Sheet'!$S:$S,$AL2857,'Input Sheet'!M:M)</f>
        <v>0</v>
      </c>
      <c r="AJ2857" s="28">
        <f>+SUMIF('Input Sheet'!$S:$S,$AL2857,'Input Sheet'!N:N)</f>
        <v>0</v>
      </c>
      <c r="AK2857" s="28"/>
      <c r="AL2857" s="27" t="str">
        <f t="shared" si="223"/>
        <v>200-4011R</v>
      </c>
      <c r="AM2857" s="34" t="str">
        <f t="shared" si="224"/>
        <v>New Vehicle</v>
      </c>
      <c r="AN2857" s="34" t="str">
        <f t="shared" si="225"/>
        <v>New VehicleOther Income per NV unit</v>
      </c>
      <c r="AO2857" s="35"/>
      <c r="AP2857" s="35"/>
      <c r="AQ2857" s="35"/>
    </row>
    <row r="2858" spans="1:43" x14ac:dyDescent="0.25">
      <c r="A2858" s="27" t="s">
        <v>103</v>
      </c>
      <c r="B2858" s="27" t="s">
        <v>104</v>
      </c>
      <c r="C2858" s="27" t="s">
        <v>663</v>
      </c>
      <c r="D2858" s="27" t="s">
        <v>879</v>
      </c>
      <c r="E2858" s="27" t="s">
        <v>664</v>
      </c>
      <c r="F2858" s="27" t="s">
        <v>112</v>
      </c>
      <c r="G2858" s="27" t="s">
        <v>113</v>
      </c>
      <c r="H2858" s="34" t="s">
        <v>789</v>
      </c>
      <c r="I2858" s="34" t="s">
        <v>819</v>
      </c>
      <c r="J2858" s="34" t="str">
        <f t="shared" si="221"/>
        <v>New VehicleOther Income per NV unit</v>
      </c>
      <c r="K2858" s="34" t="str">
        <f t="shared" si="222"/>
        <v>400New Vehicle Other Income - Toyota</v>
      </c>
      <c r="L2858" s="28">
        <f>+SUMIF('TB 4-24'!M:M,$AL2858,'TB 4-24'!G:G)</f>
        <v>0</v>
      </c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>
        <f>+SUMIF('Input Sheet'!$S:$S,$AL2858,'Input Sheet'!C:C)</f>
        <v>0</v>
      </c>
      <c r="Z2858" s="28">
        <f>+SUMIF('Input Sheet'!$S:$S,$AL2858,'Input Sheet'!D:D)</f>
        <v>0</v>
      </c>
      <c r="AA2858" s="28">
        <f>+SUMIF('Input Sheet'!$S:$S,$AL2858,'Input Sheet'!E:E)</f>
        <v>0</v>
      </c>
      <c r="AB2858" s="28">
        <f>+SUMIF('Input Sheet'!$S:$S,$AL2858,'Input Sheet'!F:F)</f>
        <v>0</v>
      </c>
      <c r="AC2858" s="28">
        <f>+SUMIF('Input Sheet'!$S:$S,$AL2858,'Input Sheet'!G:G)</f>
        <v>0</v>
      </c>
      <c r="AD2858" s="28">
        <f>+SUMIF('Input Sheet'!$S:$S,$AL2858,'Input Sheet'!H:H)</f>
        <v>0</v>
      </c>
      <c r="AE2858" s="28">
        <f>+SUMIF('Input Sheet'!$S:$S,$AL2858,'Input Sheet'!I:I)</f>
        <v>0</v>
      </c>
      <c r="AF2858" s="28">
        <f>+SUMIF('Input Sheet'!$S:$S,$AL2858,'Input Sheet'!J:J)</f>
        <v>0</v>
      </c>
      <c r="AG2858" s="28">
        <f>+SUMIF('Input Sheet'!$S:$S,$AL2858,'Input Sheet'!K:K)</f>
        <v>0</v>
      </c>
      <c r="AH2858" s="28">
        <f>+SUMIF('Input Sheet'!$S:$S,$AL2858,'Input Sheet'!L:L)</f>
        <v>0</v>
      </c>
      <c r="AI2858" s="28">
        <f>+SUMIF('Input Sheet'!$S:$S,$AL2858,'Input Sheet'!M:M)</f>
        <v>0</v>
      </c>
      <c r="AJ2858" s="28">
        <f>+SUMIF('Input Sheet'!$S:$S,$AL2858,'Input Sheet'!N:N)</f>
        <v>0</v>
      </c>
      <c r="AK2858" s="28"/>
      <c r="AL2858" s="27" t="str">
        <f t="shared" si="223"/>
        <v>400-4011R</v>
      </c>
      <c r="AM2858" s="34" t="str">
        <f t="shared" si="224"/>
        <v>New Vehicle</v>
      </c>
      <c r="AN2858" s="34" t="str">
        <f t="shared" si="225"/>
        <v>New VehicleOther Income per NV unit</v>
      </c>
      <c r="AO2858" s="35"/>
      <c r="AP2858" s="35"/>
      <c r="AQ2858" s="35"/>
    </row>
    <row r="2859" spans="1:43" x14ac:dyDescent="0.25">
      <c r="A2859" s="27" t="s">
        <v>103</v>
      </c>
      <c r="B2859" s="27" t="s">
        <v>104</v>
      </c>
      <c r="C2859" s="27" t="s">
        <v>671</v>
      </c>
      <c r="D2859" s="27" t="s">
        <v>879</v>
      </c>
      <c r="E2859" s="27" t="s">
        <v>672</v>
      </c>
      <c r="F2859" s="27" t="s">
        <v>112</v>
      </c>
      <c r="G2859" s="27" t="s">
        <v>113</v>
      </c>
      <c r="H2859" s="34" t="s">
        <v>789</v>
      </c>
      <c r="I2859" s="34" t="s">
        <v>819</v>
      </c>
      <c r="J2859" s="34" t="str">
        <f t="shared" si="221"/>
        <v>New VehicleOther Income per NV unit</v>
      </c>
      <c r="K2859" s="34" t="str">
        <f t="shared" si="222"/>
        <v>300New Vehicle Other Income - Toyota</v>
      </c>
      <c r="L2859" s="28">
        <f>+SUMIF('TB 4-24'!M:M,$AL2859,'TB 4-24'!G:G)</f>
        <v>0</v>
      </c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>
        <f>+SUMIF('Input Sheet'!$S:$S,$AL2859,'Input Sheet'!C:C)</f>
        <v>0</v>
      </c>
      <c r="Z2859" s="28">
        <f>+SUMIF('Input Sheet'!$S:$S,$AL2859,'Input Sheet'!D:D)</f>
        <v>0</v>
      </c>
      <c r="AA2859" s="28">
        <f>+SUMIF('Input Sheet'!$S:$S,$AL2859,'Input Sheet'!E:E)</f>
        <v>0</v>
      </c>
      <c r="AB2859" s="28">
        <f>+SUMIF('Input Sheet'!$S:$S,$AL2859,'Input Sheet'!F:F)</f>
        <v>0</v>
      </c>
      <c r="AC2859" s="28">
        <f>+SUMIF('Input Sheet'!$S:$S,$AL2859,'Input Sheet'!G:G)</f>
        <v>0</v>
      </c>
      <c r="AD2859" s="28">
        <f>+SUMIF('Input Sheet'!$S:$S,$AL2859,'Input Sheet'!H:H)</f>
        <v>0</v>
      </c>
      <c r="AE2859" s="28">
        <f>+SUMIF('Input Sheet'!$S:$S,$AL2859,'Input Sheet'!I:I)</f>
        <v>0</v>
      </c>
      <c r="AF2859" s="28">
        <f>+SUMIF('Input Sheet'!$S:$S,$AL2859,'Input Sheet'!J:J)</f>
        <v>0</v>
      </c>
      <c r="AG2859" s="28">
        <f>+SUMIF('Input Sheet'!$S:$S,$AL2859,'Input Sheet'!K:K)</f>
        <v>0</v>
      </c>
      <c r="AH2859" s="28">
        <f>+SUMIF('Input Sheet'!$S:$S,$AL2859,'Input Sheet'!L:L)</f>
        <v>0</v>
      </c>
      <c r="AI2859" s="28">
        <f>+SUMIF('Input Sheet'!$S:$S,$AL2859,'Input Sheet'!M:M)</f>
        <v>0</v>
      </c>
      <c r="AJ2859" s="28">
        <f>+SUMIF('Input Sheet'!$S:$S,$AL2859,'Input Sheet'!N:N)</f>
        <v>0</v>
      </c>
      <c r="AK2859" s="28"/>
      <c r="AL2859" s="27" t="str">
        <f t="shared" si="223"/>
        <v>300-4011R</v>
      </c>
      <c r="AM2859" s="34" t="str">
        <f t="shared" si="224"/>
        <v>New Vehicle</v>
      </c>
      <c r="AN2859" s="34" t="str">
        <f t="shared" si="225"/>
        <v>New VehicleOther Income per NV unit</v>
      </c>
      <c r="AO2859" s="35"/>
      <c r="AP2859" s="35"/>
      <c r="AQ2859" s="35"/>
    </row>
    <row r="2860" spans="1:43" x14ac:dyDescent="0.25">
      <c r="A2860" s="27" t="s">
        <v>103</v>
      </c>
      <c r="B2860" s="27" t="s">
        <v>104</v>
      </c>
      <c r="C2860" s="27" t="s">
        <v>104</v>
      </c>
      <c r="D2860" s="27" t="s">
        <v>879</v>
      </c>
      <c r="E2860" s="27" t="s">
        <v>677</v>
      </c>
      <c r="F2860" s="27" t="s">
        <v>112</v>
      </c>
      <c r="G2860" s="27" t="s">
        <v>113</v>
      </c>
      <c r="H2860" s="34" t="s">
        <v>789</v>
      </c>
      <c r="I2860" s="34" t="s">
        <v>819</v>
      </c>
      <c r="J2860" s="34" t="str">
        <f t="shared" si="221"/>
        <v>New VehicleOther Income per NV unit</v>
      </c>
      <c r="K2860" s="34" t="str">
        <f t="shared" si="222"/>
        <v>100New Vehicle Other Income - Toyota</v>
      </c>
      <c r="L2860" s="28">
        <f>+SUMIF('TB 4-24'!M:M,$AL2860,'TB 4-24'!G:G)</f>
        <v>0</v>
      </c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>
        <f>+SUMIF('Input Sheet'!$S:$S,$AL2860,'Input Sheet'!C:C)</f>
        <v>0</v>
      </c>
      <c r="Z2860" s="28">
        <f>+SUMIF('Input Sheet'!$S:$S,$AL2860,'Input Sheet'!D:D)</f>
        <v>0</v>
      </c>
      <c r="AA2860" s="28">
        <f>+SUMIF('Input Sheet'!$S:$S,$AL2860,'Input Sheet'!E:E)</f>
        <v>0</v>
      </c>
      <c r="AB2860" s="28">
        <f>+SUMIF('Input Sheet'!$S:$S,$AL2860,'Input Sheet'!F:F)</f>
        <v>0</v>
      </c>
      <c r="AC2860" s="28">
        <f>+SUMIF('Input Sheet'!$S:$S,$AL2860,'Input Sheet'!G:G)</f>
        <v>0</v>
      </c>
      <c r="AD2860" s="28">
        <f>+SUMIF('Input Sheet'!$S:$S,$AL2860,'Input Sheet'!H:H)</f>
        <v>0</v>
      </c>
      <c r="AE2860" s="28">
        <f>+SUMIF('Input Sheet'!$S:$S,$AL2860,'Input Sheet'!I:I)</f>
        <v>0</v>
      </c>
      <c r="AF2860" s="28">
        <f>+SUMIF('Input Sheet'!$S:$S,$AL2860,'Input Sheet'!J:J)</f>
        <v>0</v>
      </c>
      <c r="AG2860" s="28">
        <f>+SUMIF('Input Sheet'!$S:$S,$AL2860,'Input Sheet'!K:K)</f>
        <v>0</v>
      </c>
      <c r="AH2860" s="28">
        <f>+SUMIF('Input Sheet'!$S:$S,$AL2860,'Input Sheet'!L:L)</f>
        <v>0</v>
      </c>
      <c r="AI2860" s="28">
        <f>+SUMIF('Input Sheet'!$S:$S,$AL2860,'Input Sheet'!M:M)</f>
        <v>0</v>
      </c>
      <c r="AJ2860" s="28">
        <f>+SUMIF('Input Sheet'!$S:$S,$AL2860,'Input Sheet'!N:N)</f>
        <v>0</v>
      </c>
      <c r="AK2860" s="28"/>
      <c r="AL2860" s="27" t="str">
        <f t="shared" si="223"/>
        <v>100-4011R</v>
      </c>
      <c r="AM2860" s="34" t="str">
        <f t="shared" si="224"/>
        <v>New Vehicle</v>
      </c>
      <c r="AN2860" s="34" t="str">
        <f t="shared" si="225"/>
        <v>New VehicleOther Income per NV unit</v>
      </c>
      <c r="AO2860" s="35"/>
      <c r="AP2860" s="35"/>
      <c r="AQ2860" s="35"/>
    </row>
    <row r="2861" spans="1:43" x14ac:dyDescent="0.25">
      <c r="A2861" s="27" t="s">
        <v>103</v>
      </c>
      <c r="B2861" s="27" t="s">
        <v>104</v>
      </c>
      <c r="C2861" s="27" t="s">
        <v>657</v>
      </c>
      <c r="D2861" s="27" t="s">
        <v>880</v>
      </c>
      <c r="E2861" s="27" t="s">
        <v>660</v>
      </c>
      <c r="F2861" s="27" t="s">
        <v>112</v>
      </c>
      <c r="G2861" s="27" t="s">
        <v>113</v>
      </c>
      <c r="H2861" s="34" t="s">
        <v>789</v>
      </c>
      <c r="I2861" s="34" t="s">
        <v>819</v>
      </c>
      <c r="J2861" s="34" t="str">
        <f t="shared" si="221"/>
        <v>New VehicleOther Income per NV unit</v>
      </c>
      <c r="K2861" s="34" t="str">
        <f t="shared" si="222"/>
        <v>200New Vehicle Other Income - Toyota</v>
      </c>
      <c r="L2861" s="28">
        <f>+SUMIF('TB 4-24'!M:M,$AL2861,'TB 4-24'!G:G)</f>
        <v>0</v>
      </c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>
        <f>+SUMIF('Input Sheet'!$S:$S,$AL2861,'Input Sheet'!C:C)</f>
        <v>0</v>
      </c>
      <c r="Z2861" s="28">
        <f>+SUMIF('Input Sheet'!$S:$S,$AL2861,'Input Sheet'!D:D)</f>
        <v>0</v>
      </c>
      <c r="AA2861" s="28">
        <f>+SUMIF('Input Sheet'!$S:$S,$AL2861,'Input Sheet'!E:E)</f>
        <v>0</v>
      </c>
      <c r="AB2861" s="28">
        <f>+SUMIF('Input Sheet'!$S:$S,$AL2861,'Input Sheet'!F:F)</f>
        <v>0</v>
      </c>
      <c r="AC2861" s="28">
        <f>+SUMIF('Input Sheet'!$S:$S,$AL2861,'Input Sheet'!G:G)</f>
        <v>0</v>
      </c>
      <c r="AD2861" s="28">
        <f>+SUMIF('Input Sheet'!$S:$S,$AL2861,'Input Sheet'!H:H)</f>
        <v>0</v>
      </c>
      <c r="AE2861" s="28">
        <f>+SUMIF('Input Sheet'!$S:$S,$AL2861,'Input Sheet'!I:I)</f>
        <v>0</v>
      </c>
      <c r="AF2861" s="28">
        <f>+SUMIF('Input Sheet'!$S:$S,$AL2861,'Input Sheet'!J:J)</f>
        <v>0</v>
      </c>
      <c r="AG2861" s="28">
        <f>+SUMIF('Input Sheet'!$S:$S,$AL2861,'Input Sheet'!K:K)</f>
        <v>0</v>
      </c>
      <c r="AH2861" s="28">
        <f>+SUMIF('Input Sheet'!$S:$S,$AL2861,'Input Sheet'!L:L)</f>
        <v>0</v>
      </c>
      <c r="AI2861" s="28">
        <f>+SUMIF('Input Sheet'!$S:$S,$AL2861,'Input Sheet'!M:M)</f>
        <v>0</v>
      </c>
      <c r="AJ2861" s="28">
        <f>+SUMIF('Input Sheet'!$S:$S,$AL2861,'Input Sheet'!N:N)</f>
        <v>0</v>
      </c>
      <c r="AK2861" s="28"/>
      <c r="AL2861" s="27" t="str">
        <f t="shared" si="223"/>
        <v>200-4011RR</v>
      </c>
      <c r="AM2861" s="34" t="str">
        <f t="shared" si="224"/>
        <v>New Vehicle</v>
      </c>
      <c r="AN2861" s="34" t="str">
        <f t="shared" si="225"/>
        <v>New VehicleOther Income per NV unit</v>
      </c>
      <c r="AO2861" s="35"/>
      <c r="AP2861" s="35"/>
      <c r="AQ2861" s="35"/>
    </row>
    <row r="2862" spans="1:43" x14ac:dyDescent="0.25">
      <c r="A2862" s="27" t="s">
        <v>103</v>
      </c>
      <c r="B2862" s="27" t="s">
        <v>104</v>
      </c>
      <c r="C2862" s="27" t="s">
        <v>663</v>
      </c>
      <c r="D2862" s="27" t="s">
        <v>880</v>
      </c>
      <c r="E2862" s="27" t="s">
        <v>664</v>
      </c>
      <c r="F2862" s="27" t="s">
        <v>112</v>
      </c>
      <c r="G2862" s="27" t="s">
        <v>113</v>
      </c>
      <c r="H2862" s="34" t="s">
        <v>789</v>
      </c>
      <c r="I2862" s="34" t="s">
        <v>819</v>
      </c>
      <c r="J2862" s="34" t="str">
        <f t="shared" si="221"/>
        <v>New VehicleOther Income per NV unit</v>
      </c>
      <c r="K2862" s="34" t="str">
        <f t="shared" si="222"/>
        <v>400New Vehicle Other Income - Toyota</v>
      </c>
      <c r="L2862" s="28">
        <f>+SUMIF('TB 4-24'!M:M,$AL2862,'TB 4-24'!G:G)</f>
        <v>0</v>
      </c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>
        <f>+SUMIF('Input Sheet'!$S:$S,$AL2862,'Input Sheet'!C:C)</f>
        <v>0</v>
      </c>
      <c r="Z2862" s="28">
        <f>+SUMIF('Input Sheet'!$S:$S,$AL2862,'Input Sheet'!D:D)</f>
        <v>0</v>
      </c>
      <c r="AA2862" s="28">
        <f>+SUMIF('Input Sheet'!$S:$S,$AL2862,'Input Sheet'!E:E)</f>
        <v>0</v>
      </c>
      <c r="AB2862" s="28">
        <f>+SUMIF('Input Sheet'!$S:$S,$AL2862,'Input Sheet'!F:F)</f>
        <v>0</v>
      </c>
      <c r="AC2862" s="28">
        <f>+SUMIF('Input Sheet'!$S:$S,$AL2862,'Input Sheet'!G:G)</f>
        <v>0</v>
      </c>
      <c r="AD2862" s="28">
        <f>+SUMIF('Input Sheet'!$S:$S,$AL2862,'Input Sheet'!H:H)</f>
        <v>0</v>
      </c>
      <c r="AE2862" s="28">
        <f>+SUMIF('Input Sheet'!$S:$S,$AL2862,'Input Sheet'!I:I)</f>
        <v>0</v>
      </c>
      <c r="AF2862" s="28">
        <f>+SUMIF('Input Sheet'!$S:$S,$AL2862,'Input Sheet'!J:J)</f>
        <v>0</v>
      </c>
      <c r="AG2862" s="28">
        <f>+SUMIF('Input Sheet'!$S:$S,$AL2862,'Input Sheet'!K:K)</f>
        <v>0</v>
      </c>
      <c r="AH2862" s="28">
        <f>+SUMIF('Input Sheet'!$S:$S,$AL2862,'Input Sheet'!L:L)</f>
        <v>0</v>
      </c>
      <c r="AI2862" s="28">
        <f>+SUMIF('Input Sheet'!$S:$S,$AL2862,'Input Sheet'!M:M)</f>
        <v>0</v>
      </c>
      <c r="AJ2862" s="28">
        <f>+SUMIF('Input Sheet'!$S:$S,$AL2862,'Input Sheet'!N:N)</f>
        <v>0</v>
      </c>
      <c r="AK2862" s="28"/>
      <c r="AL2862" s="27" t="str">
        <f t="shared" si="223"/>
        <v>400-4011RR</v>
      </c>
      <c r="AM2862" s="34" t="str">
        <f t="shared" si="224"/>
        <v>New Vehicle</v>
      </c>
      <c r="AN2862" s="34" t="str">
        <f t="shared" si="225"/>
        <v>New VehicleOther Income per NV unit</v>
      </c>
      <c r="AO2862" s="35"/>
      <c r="AP2862" s="35"/>
      <c r="AQ2862" s="35"/>
    </row>
    <row r="2863" spans="1:43" x14ac:dyDescent="0.25">
      <c r="A2863" s="27" t="s">
        <v>103</v>
      </c>
      <c r="B2863" s="27" t="s">
        <v>104</v>
      </c>
      <c r="C2863" s="27" t="s">
        <v>671</v>
      </c>
      <c r="D2863" s="27" t="s">
        <v>880</v>
      </c>
      <c r="E2863" s="27" t="s">
        <v>672</v>
      </c>
      <c r="F2863" s="27" t="s">
        <v>112</v>
      </c>
      <c r="G2863" s="27" t="s">
        <v>113</v>
      </c>
      <c r="H2863" s="34" t="s">
        <v>789</v>
      </c>
      <c r="I2863" s="34" t="s">
        <v>819</v>
      </c>
      <c r="J2863" s="34" t="str">
        <f t="shared" si="221"/>
        <v>New VehicleOther Income per NV unit</v>
      </c>
      <c r="K2863" s="34" t="str">
        <f t="shared" si="222"/>
        <v>300New Vehicle Other Income - Toyota</v>
      </c>
      <c r="L2863" s="28">
        <f>+SUMIF('TB 4-24'!M:M,$AL2863,'TB 4-24'!G:G)</f>
        <v>0</v>
      </c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>
        <f>+SUMIF('Input Sheet'!$S:$S,$AL2863,'Input Sheet'!C:C)</f>
        <v>0</v>
      </c>
      <c r="Z2863" s="28">
        <f>+SUMIF('Input Sheet'!$S:$S,$AL2863,'Input Sheet'!D:D)</f>
        <v>0</v>
      </c>
      <c r="AA2863" s="28">
        <f>+SUMIF('Input Sheet'!$S:$S,$AL2863,'Input Sheet'!E:E)</f>
        <v>0</v>
      </c>
      <c r="AB2863" s="28">
        <f>+SUMIF('Input Sheet'!$S:$S,$AL2863,'Input Sheet'!F:F)</f>
        <v>0</v>
      </c>
      <c r="AC2863" s="28">
        <f>+SUMIF('Input Sheet'!$S:$S,$AL2863,'Input Sheet'!G:G)</f>
        <v>0</v>
      </c>
      <c r="AD2863" s="28">
        <f>+SUMIF('Input Sheet'!$S:$S,$AL2863,'Input Sheet'!H:H)</f>
        <v>0</v>
      </c>
      <c r="AE2863" s="28">
        <f>+SUMIF('Input Sheet'!$S:$S,$AL2863,'Input Sheet'!I:I)</f>
        <v>0</v>
      </c>
      <c r="AF2863" s="28">
        <f>+SUMIF('Input Sheet'!$S:$S,$AL2863,'Input Sheet'!J:J)</f>
        <v>0</v>
      </c>
      <c r="AG2863" s="28">
        <f>+SUMIF('Input Sheet'!$S:$S,$AL2863,'Input Sheet'!K:K)</f>
        <v>0</v>
      </c>
      <c r="AH2863" s="28">
        <f>+SUMIF('Input Sheet'!$S:$S,$AL2863,'Input Sheet'!L:L)</f>
        <v>0</v>
      </c>
      <c r="AI2863" s="28">
        <f>+SUMIF('Input Sheet'!$S:$S,$AL2863,'Input Sheet'!M:M)</f>
        <v>0</v>
      </c>
      <c r="AJ2863" s="28">
        <f>+SUMIF('Input Sheet'!$S:$S,$AL2863,'Input Sheet'!N:N)</f>
        <v>0</v>
      </c>
      <c r="AK2863" s="28"/>
      <c r="AL2863" s="27" t="str">
        <f t="shared" si="223"/>
        <v>300-4011RR</v>
      </c>
      <c r="AM2863" s="34" t="str">
        <f t="shared" si="224"/>
        <v>New Vehicle</v>
      </c>
      <c r="AN2863" s="34" t="str">
        <f t="shared" si="225"/>
        <v>New VehicleOther Income per NV unit</v>
      </c>
      <c r="AO2863" s="35"/>
      <c r="AP2863" s="35"/>
      <c r="AQ2863" s="35"/>
    </row>
    <row r="2864" spans="1:43" x14ac:dyDescent="0.25">
      <c r="A2864" s="27" t="s">
        <v>103</v>
      </c>
      <c r="B2864" s="27" t="s">
        <v>104</v>
      </c>
      <c r="C2864" s="27" t="s">
        <v>104</v>
      </c>
      <c r="D2864" s="27" t="s">
        <v>880</v>
      </c>
      <c r="E2864" s="27" t="s">
        <v>677</v>
      </c>
      <c r="F2864" s="27" t="s">
        <v>112</v>
      </c>
      <c r="G2864" s="27" t="s">
        <v>113</v>
      </c>
      <c r="H2864" s="34" t="s">
        <v>789</v>
      </c>
      <c r="I2864" s="34" t="s">
        <v>819</v>
      </c>
      <c r="J2864" s="34" t="str">
        <f t="shared" si="221"/>
        <v>New VehicleOther Income per NV unit</v>
      </c>
      <c r="K2864" s="34" t="str">
        <f t="shared" si="222"/>
        <v>100New Vehicle Other Income - Toyota</v>
      </c>
      <c r="L2864" s="28">
        <f>+SUMIF('TB 4-24'!M:M,$AL2864,'TB 4-24'!G:G)</f>
        <v>0</v>
      </c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>
        <f>+SUMIF('Input Sheet'!$S:$S,$AL2864,'Input Sheet'!C:C)</f>
        <v>0</v>
      </c>
      <c r="Z2864" s="28">
        <f>+SUMIF('Input Sheet'!$S:$S,$AL2864,'Input Sheet'!D:D)</f>
        <v>0</v>
      </c>
      <c r="AA2864" s="28">
        <f>+SUMIF('Input Sheet'!$S:$S,$AL2864,'Input Sheet'!E:E)</f>
        <v>0</v>
      </c>
      <c r="AB2864" s="28">
        <f>+SUMIF('Input Sheet'!$S:$S,$AL2864,'Input Sheet'!F:F)</f>
        <v>0</v>
      </c>
      <c r="AC2864" s="28">
        <f>+SUMIF('Input Sheet'!$S:$S,$AL2864,'Input Sheet'!G:G)</f>
        <v>0</v>
      </c>
      <c r="AD2864" s="28">
        <f>+SUMIF('Input Sheet'!$S:$S,$AL2864,'Input Sheet'!H:H)</f>
        <v>0</v>
      </c>
      <c r="AE2864" s="28">
        <f>+SUMIF('Input Sheet'!$S:$S,$AL2864,'Input Sheet'!I:I)</f>
        <v>0</v>
      </c>
      <c r="AF2864" s="28">
        <f>+SUMIF('Input Sheet'!$S:$S,$AL2864,'Input Sheet'!J:J)</f>
        <v>0</v>
      </c>
      <c r="AG2864" s="28">
        <f>+SUMIF('Input Sheet'!$S:$S,$AL2864,'Input Sheet'!K:K)</f>
        <v>0</v>
      </c>
      <c r="AH2864" s="28">
        <f>+SUMIF('Input Sheet'!$S:$S,$AL2864,'Input Sheet'!L:L)</f>
        <v>0</v>
      </c>
      <c r="AI2864" s="28">
        <f>+SUMIF('Input Sheet'!$S:$S,$AL2864,'Input Sheet'!M:M)</f>
        <v>0</v>
      </c>
      <c r="AJ2864" s="28">
        <f>+SUMIF('Input Sheet'!$S:$S,$AL2864,'Input Sheet'!N:N)</f>
        <v>0</v>
      </c>
      <c r="AK2864" s="28"/>
      <c r="AL2864" s="27" t="str">
        <f t="shared" si="223"/>
        <v>100-4011RR</v>
      </c>
      <c r="AM2864" s="34" t="str">
        <f t="shared" si="224"/>
        <v>New Vehicle</v>
      </c>
      <c r="AN2864" s="34" t="str">
        <f t="shared" si="225"/>
        <v>New VehicleOther Income per NV unit</v>
      </c>
      <c r="AO2864" s="35"/>
      <c r="AP2864" s="35"/>
      <c r="AQ2864" s="35"/>
    </row>
    <row r="2865" spans="1:43" x14ac:dyDescent="0.25">
      <c r="A2865" s="27" t="s">
        <v>103</v>
      </c>
      <c r="B2865" s="27" t="s">
        <v>104</v>
      </c>
      <c r="C2865" s="27" t="s">
        <v>657</v>
      </c>
      <c r="D2865" s="27" t="s">
        <v>881</v>
      </c>
      <c r="E2865" s="27" t="s">
        <v>660</v>
      </c>
      <c r="F2865" s="27" t="s">
        <v>112</v>
      </c>
      <c r="G2865" s="27" t="s">
        <v>113</v>
      </c>
      <c r="H2865" s="34" t="s">
        <v>789</v>
      </c>
      <c r="I2865" s="34" t="s">
        <v>819</v>
      </c>
      <c r="J2865" s="34" t="str">
        <f t="shared" si="221"/>
        <v>New VehicleOther Income per NV unit</v>
      </c>
      <c r="K2865" s="34" t="str">
        <f t="shared" si="222"/>
        <v>200New Vehicle Other Income - Toyota</v>
      </c>
      <c r="L2865" s="28">
        <f>+SUMIF('TB 4-24'!M:M,$AL2865,'TB 4-24'!G:G)</f>
        <v>0</v>
      </c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>
        <f>+SUMIF('Input Sheet'!$S:$S,$AL2865,'Input Sheet'!C:C)</f>
        <v>0</v>
      </c>
      <c r="Z2865" s="28">
        <f>+SUMIF('Input Sheet'!$S:$S,$AL2865,'Input Sheet'!D:D)</f>
        <v>0</v>
      </c>
      <c r="AA2865" s="28">
        <f>+SUMIF('Input Sheet'!$S:$S,$AL2865,'Input Sheet'!E:E)</f>
        <v>0</v>
      </c>
      <c r="AB2865" s="28">
        <f>+SUMIF('Input Sheet'!$S:$S,$AL2865,'Input Sheet'!F:F)</f>
        <v>0</v>
      </c>
      <c r="AC2865" s="28">
        <f>+SUMIF('Input Sheet'!$S:$S,$AL2865,'Input Sheet'!G:G)</f>
        <v>0</v>
      </c>
      <c r="AD2865" s="28">
        <f>+SUMIF('Input Sheet'!$S:$S,$AL2865,'Input Sheet'!H:H)</f>
        <v>0</v>
      </c>
      <c r="AE2865" s="28">
        <f>+SUMIF('Input Sheet'!$S:$S,$AL2865,'Input Sheet'!I:I)</f>
        <v>0</v>
      </c>
      <c r="AF2865" s="28">
        <f>+SUMIF('Input Sheet'!$S:$S,$AL2865,'Input Sheet'!J:J)</f>
        <v>0</v>
      </c>
      <c r="AG2865" s="28">
        <f>+SUMIF('Input Sheet'!$S:$S,$AL2865,'Input Sheet'!K:K)</f>
        <v>0</v>
      </c>
      <c r="AH2865" s="28">
        <f>+SUMIF('Input Sheet'!$S:$S,$AL2865,'Input Sheet'!L:L)</f>
        <v>0</v>
      </c>
      <c r="AI2865" s="28">
        <f>+SUMIF('Input Sheet'!$S:$S,$AL2865,'Input Sheet'!M:M)</f>
        <v>0</v>
      </c>
      <c r="AJ2865" s="28">
        <f>+SUMIF('Input Sheet'!$S:$S,$AL2865,'Input Sheet'!N:N)</f>
        <v>0</v>
      </c>
      <c r="AK2865" s="28"/>
      <c r="AL2865" s="27" t="str">
        <f t="shared" si="223"/>
        <v>200-4021R</v>
      </c>
      <c r="AM2865" s="34" t="str">
        <f t="shared" si="224"/>
        <v>New Vehicle</v>
      </c>
      <c r="AN2865" s="34" t="str">
        <f t="shared" si="225"/>
        <v>New VehicleOther Income per NV unit</v>
      </c>
      <c r="AO2865" s="35"/>
      <c r="AP2865" s="35"/>
      <c r="AQ2865" s="35"/>
    </row>
    <row r="2866" spans="1:43" x14ac:dyDescent="0.25">
      <c r="A2866" s="27" t="s">
        <v>103</v>
      </c>
      <c r="B2866" s="27" t="s">
        <v>104</v>
      </c>
      <c r="C2866" s="27" t="s">
        <v>663</v>
      </c>
      <c r="D2866" s="27" t="s">
        <v>881</v>
      </c>
      <c r="E2866" s="27" t="s">
        <v>664</v>
      </c>
      <c r="F2866" s="27" t="s">
        <v>112</v>
      </c>
      <c r="G2866" s="27" t="s">
        <v>113</v>
      </c>
      <c r="H2866" s="34" t="s">
        <v>789</v>
      </c>
      <c r="I2866" s="34" t="s">
        <v>819</v>
      </c>
      <c r="J2866" s="34" t="str">
        <f t="shared" si="221"/>
        <v>New VehicleOther Income per NV unit</v>
      </c>
      <c r="K2866" s="34" t="str">
        <f t="shared" si="222"/>
        <v>400New Vehicle Other Income - Toyota</v>
      </c>
      <c r="L2866" s="28">
        <f>+SUMIF('TB 4-24'!M:M,$AL2866,'TB 4-24'!G:G)</f>
        <v>0</v>
      </c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>
        <f>+SUMIF('Input Sheet'!$S:$S,$AL2866,'Input Sheet'!C:C)</f>
        <v>0</v>
      </c>
      <c r="Z2866" s="28">
        <f>+SUMIF('Input Sheet'!$S:$S,$AL2866,'Input Sheet'!D:D)</f>
        <v>0</v>
      </c>
      <c r="AA2866" s="28">
        <f>+SUMIF('Input Sheet'!$S:$S,$AL2866,'Input Sheet'!E:E)</f>
        <v>0</v>
      </c>
      <c r="AB2866" s="28">
        <f>+SUMIF('Input Sheet'!$S:$S,$AL2866,'Input Sheet'!F:F)</f>
        <v>0</v>
      </c>
      <c r="AC2866" s="28">
        <f>+SUMIF('Input Sheet'!$S:$S,$AL2866,'Input Sheet'!G:G)</f>
        <v>0</v>
      </c>
      <c r="AD2866" s="28">
        <f>+SUMIF('Input Sheet'!$S:$S,$AL2866,'Input Sheet'!H:H)</f>
        <v>0</v>
      </c>
      <c r="AE2866" s="28">
        <f>+SUMIF('Input Sheet'!$S:$S,$AL2866,'Input Sheet'!I:I)</f>
        <v>0</v>
      </c>
      <c r="AF2866" s="28">
        <f>+SUMIF('Input Sheet'!$S:$S,$AL2866,'Input Sheet'!J:J)</f>
        <v>0</v>
      </c>
      <c r="AG2866" s="28">
        <f>+SUMIF('Input Sheet'!$S:$S,$AL2866,'Input Sheet'!K:K)</f>
        <v>0</v>
      </c>
      <c r="AH2866" s="28">
        <f>+SUMIF('Input Sheet'!$S:$S,$AL2866,'Input Sheet'!L:L)</f>
        <v>0</v>
      </c>
      <c r="AI2866" s="28">
        <f>+SUMIF('Input Sheet'!$S:$S,$AL2866,'Input Sheet'!M:M)</f>
        <v>0</v>
      </c>
      <c r="AJ2866" s="28">
        <f>+SUMIF('Input Sheet'!$S:$S,$AL2866,'Input Sheet'!N:N)</f>
        <v>0</v>
      </c>
      <c r="AK2866" s="28"/>
      <c r="AL2866" s="27" t="str">
        <f t="shared" si="223"/>
        <v>400-4021R</v>
      </c>
      <c r="AM2866" s="34" t="str">
        <f t="shared" si="224"/>
        <v>New Vehicle</v>
      </c>
      <c r="AN2866" s="34" t="str">
        <f t="shared" si="225"/>
        <v>New VehicleOther Income per NV unit</v>
      </c>
      <c r="AO2866" s="35"/>
      <c r="AP2866" s="35"/>
      <c r="AQ2866" s="35"/>
    </row>
    <row r="2867" spans="1:43" x14ac:dyDescent="0.25">
      <c r="A2867" s="27" t="s">
        <v>103</v>
      </c>
      <c r="B2867" s="27" t="s">
        <v>104</v>
      </c>
      <c r="C2867" s="27" t="s">
        <v>671</v>
      </c>
      <c r="D2867" s="27" t="s">
        <v>881</v>
      </c>
      <c r="E2867" s="27" t="s">
        <v>672</v>
      </c>
      <c r="F2867" s="27" t="s">
        <v>112</v>
      </c>
      <c r="G2867" s="27" t="s">
        <v>113</v>
      </c>
      <c r="H2867" s="34" t="s">
        <v>789</v>
      </c>
      <c r="I2867" s="34" t="s">
        <v>819</v>
      </c>
      <c r="J2867" s="34" t="str">
        <f t="shared" si="221"/>
        <v>New VehicleOther Income per NV unit</v>
      </c>
      <c r="K2867" s="34" t="str">
        <f t="shared" si="222"/>
        <v>300New Vehicle Other Income - Toyota</v>
      </c>
      <c r="L2867" s="28">
        <f>+SUMIF('TB 4-24'!M:M,$AL2867,'TB 4-24'!G:G)</f>
        <v>0</v>
      </c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>
        <f>+SUMIF('Input Sheet'!$S:$S,$AL2867,'Input Sheet'!C:C)</f>
        <v>0</v>
      </c>
      <c r="Z2867" s="28">
        <f>+SUMIF('Input Sheet'!$S:$S,$AL2867,'Input Sheet'!D:D)</f>
        <v>0</v>
      </c>
      <c r="AA2867" s="28">
        <f>+SUMIF('Input Sheet'!$S:$S,$AL2867,'Input Sheet'!E:E)</f>
        <v>0</v>
      </c>
      <c r="AB2867" s="28">
        <f>+SUMIF('Input Sheet'!$S:$S,$AL2867,'Input Sheet'!F:F)</f>
        <v>0</v>
      </c>
      <c r="AC2867" s="28">
        <f>+SUMIF('Input Sheet'!$S:$S,$AL2867,'Input Sheet'!G:G)</f>
        <v>0</v>
      </c>
      <c r="AD2867" s="28">
        <f>+SUMIF('Input Sheet'!$S:$S,$AL2867,'Input Sheet'!H:H)</f>
        <v>0</v>
      </c>
      <c r="AE2867" s="28">
        <f>+SUMIF('Input Sheet'!$S:$S,$AL2867,'Input Sheet'!I:I)</f>
        <v>0</v>
      </c>
      <c r="AF2867" s="28">
        <f>+SUMIF('Input Sheet'!$S:$S,$AL2867,'Input Sheet'!J:J)</f>
        <v>0</v>
      </c>
      <c r="AG2867" s="28">
        <f>+SUMIF('Input Sheet'!$S:$S,$AL2867,'Input Sheet'!K:K)</f>
        <v>0</v>
      </c>
      <c r="AH2867" s="28">
        <f>+SUMIF('Input Sheet'!$S:$S,$AL2867,'Input Sheet'!L:L)</f>
        <v>0</v>
      </c>
      <c r="AI2867" s="28">
        <f>+SUMIF('Input Sheet'!$S:$S,$AL2867,'Input Sheet'!M:M)</f>
        <v>0</v>
      </c>
      <c r="AJ2867" s="28">
        <f>+SUMIF('Input Sheet'!$S:$S,$AL2867,'Input Sheet'!N:N)</f>
        <v>0</v>
      </c>
      <c r="AK2867" s="28"/>
      <c r="AL2867" s="27" t="str">
        <f t="shared" si="223"/>
        <v>300-4021R</v>
      </c>
      <c r="AM2867" s="34" t="str">
        <f t="shared" si="224"/>
        <v>New Vehicle</v>
      </c>
      <c r="AN2867" s="34" t="str">
        <f t="shared" si="225"/>
        <v>New VehicleOther Income per NV unit</v>
      </c>
      <c r="AO2867" s="35"/>
      <c r="AP2867" s="35"/>
      <c r="AQ2867" s="35"/>
    </row>
    <row r="2868" spans="1:43" x14ac:dyDescent="0.25">
      <c r="A2868" s="27" t="s">
        <v>103</v>
      </c>
      <c r="B2868" s="27" t="s">
        <v>104</v>
      </c>
      <c r="C2868" s="27" t="s">
        <v>104</v>
      </c>
      <c r="D2868" s="27" t="s">
        <v>881</v>
      </c>
      <c r="E2868" s="27" t="s">
        <v>677</v>
      </c>
      <c r="F2868" s="27" t="s">
        <v>112</v>
      </c>
      <c r="G2868" s="27" t="s">
        <v>113</v>
      </c>
      <c r="H2868" s="34" t="s">
        <v>789</v>
      </c>
      <c r="I2868" s="34" t="s">
        <v>819</v>
      </c>
      <c r="J2868" s="34" t="str">
        <f t="shared" si="221"/>
        <v>New VehicleOther Income per NV unit</v>
      </c>
      <c r="K2868" s="34" t="str">
        <f t="shared" si="222"/>
        <v>100New Vehicle Other Income - Toyota</v>
      </c>
      <c r="L2868" s="28">
        <f>+SUMIF('TB 4-24'!M:M,$AL2868,'TB 4-24'!G:G)</f>
        <v>0</v>
      </c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>
        <f>+SUMIF('Input Sheet'!$S:$S,$AL2868,'Input Sheet'!C:C)</f>
        <v>0</v>
      </c>
      <c r="Z2868" s="28">
        <f>+SUMIF('Input Sheet'!$S:$S,$AL2868,'Input Sheet'!D:D)</f>
        <v>0</v>
      </c>
      <c r="AA2868" s="28">
        <f>+SUMIF('Input Sheet'!$S:$S,$AL2868,'Input Sheet'!E:E)</f>
        <v>0</v>
      </c>
      <c r="AB2868" s="28">
        <f>+SUMIF('Input Sheet'!$S:$S,$AL2868,'Input Sheet'!F:F)</f>
        <v>0</v>
      </c>
      <c r="AC2868" s="28">
        <f>+SUMIF('Input Sheet'!$S:$S,$AL2868,'Input Sheet'!G:G)</f>
        <v>0</v>
      </c>
      <c r="AD2868" s="28">
        <f>+SUMIF('Input Sheet'!$S:$S,$AL2868,'Input Sheet'!H:H)</f>
        <v>0</v>
      </c>
      <c r="AE2868" s="28">
        <f>+SUMIF('Input Sheet'!$S:$S,$AL2868,'Input Sheet'!I:I)</f>
        <v>0</v>
      </c>
      <c r="AF2868" s="28">
        <f>+SUMIF('Input Sheet'!$S:$S,$AL2868,'Input Sheet'!J:J)</f>
        <v>0</v>
      </c>
      <c r="AG2868" s="28">
        <f>+SUMIF('Input Sheet'!$S:$S,$AL2868,'Input Sheet'!K:K)</f>
        <v>0</v>
      </c>
      <c r="AH2868" s="28">
        <f>+SUMIF('Input Sheet'!$S:$S,$AL2868,'Input Sheet'!L:L)</f>
        <v>0</v>
      </c>
      <c r="AI2868" s="28">
        <f>+SUMIF('Input Sheet'!$S:$S,$AL2868,'Input Sheet'!M:M)</f>
        <v>0</v>
      </c>
      <c r="AJ2868" s="28">
        <f>+SUMIF('Input Sheet'!$S:$S,$AL2868,'Input Sheet'!N:N)</f>
        <v>0</v>
      </c>
      <c r="AK2868" s="28"/>
      <c r="AL2868" s="27" t="str">
        <f t="shared" si="223"/>
        <v>100-4021R</v>
      </c>
      <c r="AM2868" s="34" t="str">
        <f t="shared" si="224"/>
        <v>New Vehicle</v>
      </c>
      <c r="AN2868" s="34" t="str">
        <f t="shared" si="225"/>
        <v>New VehicleOther Income per NV unit</v>
      </c>
      <c r="AO2868" s="35"/>
      <c r="AP2868" s="35"/>
      <c r="AQ2868" s="35"/>
    </row>
    <row r="2869" spans="1:43" x14ac:dyDescent="0.25">
      <c r="A2869" s="27" t="s">
        <v>103</v>
      </c>
      <c r="B2869" s="27" t="s">
        <v>104</v>
      </c>
      <c r="C2869" s="27" t="s">
        <v>657</v>
      </c>
      <c r="D2869" s="27" t="s">
        <v>882</v>
      </c>
      <c r="E2869" s="27" t="s">
        <v>660</v>
      </c>
      <c r="F2869" s="27" t="s">
        <v>112</v>
      </c>
      <c r="G2869" s="27" t="s">
        <v>113</v>
      </c>
      <c r="H2869" s="34" t="s">
        <v>789</v>
      </c>
      <c r="I2869" s="34" t="s">
        <v>819</v>
      </c>
      <c r="J2869" s="34" t="str">
        <f t="shared" si="221"/>
        <v>New VehicleOther Income per NV unit</v>
      </c>
      <c r="K2869" s="34" t="str">
        <f t="shared" si="222"/>
        <v>200New Vehicle Other Income - Toyota</v>
      </c>
      <c r="L2869" s="28">
        <f>+SUMIF('TB 4-24'!M:M,$AL2869,'TB 4-24'!G:G)</f>
        <v>0</v>
      </c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>
        <f>+SUMIF('Input Sheet'!$S:$S,$AL2869,'Input Sheet'!C:C)</f>
        <v>0</v>
      </c>
      <c r="Z2869" s="28">
        <f>+SUMIF('Input Sheet'!$S:$S,$AL2869,'Input Sheet'!D:D)</f>
        <v>0</v>
      </c>
      <c r="AA2869" s="28">
        <f>+SUMIF('Input Sheet'!$S:$S,$AL2869,'Input Sheet'!E:E)</f>
        <v>0</v>
      </c>
      <c r="AB2869" s="28">
        <f>+SUMIF('Input Sheet'!$S:$S,$AL2869,'Input Sheet'!F:F)</f>
        <v>0</v>
      </c>
      <c r="AC2869" s="28">
        <f>+SUMIF('Input Sheet'!$S:$S,$AL2869,'Input Sheet'!G:G)</f>
        <v>0</v>
      </c>
      <c r="AD2869" s="28">
        <f>+SUMIF('Input Sheet'!$S:$S,$AL2869,'Input Sheet'!H:H)</f>
        <v>0</v>
      </c>
      <c r="AE2869" s="28">
        <f>+SUMIF('Input Sheet'!$S:$S,$AL2869,'Input Sheet'!I:I)</f>
        <v>0</v>
      </c>
      <c r="AF2869" s="28">
        <f>+SUMIF('Input Sheet'!$S:$S,$AL2869,'Input Sheet'!J:J)</f>
        <v>0</v>
      </c>
      <c r="AG2869" s="28">
        <f>+SUMIF('Input Sheet'!$S:$S,$AL2869,'Input Sheet'!K:K)</f>
        <v>0</v>
      </c>
      <c r="AH2869" s="28">
        <f>+SUMIF('Input Sheet'!$S:$S,$AL2869,'Input Sheet'!L:L)</f>
        <v>0</v>
      </c>
      <c r="AI2869" s="28">
        <f>+SUMIF('Input Sheet'!$S:$S,$AL2869,'Input Sheet'!M:M)</f>
        <v>0</v>
      </c>
      <c r="AJ2869" s="28">
        <f>+SUMIF('Input Sheet'!$S:$S,$AL2869,'Input Sheet'!N:N)</f>
        <v>0</v>
      </c>
      <c r="AK2869" s="28"/>
      <c r="AL2869" s="27" t="str">
        <f t="shared" si="223"/>
        <v>200-4021RR</v>
      </c>
      <c r="AM2869" s="34" t="str">
        <f t="shared" si="224"/>
        <v>New Vehicle</v>
      </c>
      <c r="AN2869" s="34" t="str">
        <f t="shared" si="225"/>
        <v>New VehicleOther Income per NV unit</v>
      </c>
      <c r="AO2869" s="35"/>
      <c r="AP2869" s="35"/>
      <c r="AQ2869" s="35"/>
    </row>
    <row r="2870" spans="1:43" x14ac:dyDescent="0.25">
      <c r="A2870" s="27" t="s">
        <v>103</v>
      </c>
      <c r="B2870" s="27" t="s">
        <v>104</v>
      </c>
      <c r="C2870" s="27" t="s">
        <v>663</v>
      </c>
      <c r="D2870" s="27" t="s">
        <v>882</v>
      </c>
      <c r="E2870" s="27" t="s">
        <v>664</v>
      </c>
      <c r="F2870" s="27" t="s">
        <v>112</v>
      </c>
      <c r="G2870" s="27" t="s">
        <v>113</v>
      </c>
      <c r="H2870" s="34" t="s">
        <v>789</v>
      </c>
      <c r="I2870" s="34" t="s">
        <v>819</v>
      </c>
      <c r="J2870" s="34" t="str">
        <f t="shared" si="221"/>
        <v>New VehicleOther Income per NV unit</v>
      </c>
      <c r="K2870" s="34" t="str">
        <f t="shared" si="222"/>
        <v>400New Vehicle Other Income - Toyota</v>
      </c>
      <c r="L2870" s="28">
        <f>+SUMIF('TB 4-24'!M:M,$AL2870,'TB 4-24'!G:G)</f>
        <v>0</v>
      </c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>
        <f>+SUMIF('Input Sheet'!$S:$S,$AL2870,'Input Sheet'!C:C)</f>
        <v>0</v>
      </c>
      <c r="Z2870" s="28">
        <f>+SUMIF('Input Sheet'!$S:$S,$AL2870,'Input Sheet'!D:D)</f>
        <v>0</v>
      </c>
      <c r="AA2870" s="28">
        <f>+SUMIF('Input Sheet'!$S:$S,$AL2870,'Input Sheet'!E:E)</f>
        <v>0</v>
      </c>
      <c r="AB2870" s="28">
        <f>+SUMIF('Input Sheet'!$S:$S,$AL2870,'Input Sheet'!F:F)</f>
        <v>0</v>
      </c>
      <c r="AC2870" s="28">
        <f>+SUMIF('Input Sheet'!$S:$S,$AL2870,'Input Sheet'!G:G)</f>
        <v>0</v>
      </c>
      <c r="AD2870" s="28">
        <f>+SUMIF('Input Sheet'!$S:$S,$AL2870,'Input Sheet'!H:H)</f>
        <v>0</v>
      </c>
      <c r="AE2870" s="28">
        <f>+SUMIF('Input Sheet'!$S:$S,$AL2870,'Input Sheet'!I:I)</f>
        <v>0</v>
      </c>
      <c r="AF2870" s="28">
        <f>+SUMIF('Input Sheet'!$S:$S,$AL2870,'Input Sheet'!J:J)</f>
        <v>0</v>
      </c>
      <c r="AG2870" s="28">
        <f>+SUMIF('Input Sheet'!$S:$S,$AL2870,'Input Sheet'!K:K)</f>
        <v>0</v>
      </c>
      <c r="AH2870" s="28">
        <f>+SUMIF('Input Sheet'!$S:$S,$AL2870,'Input Sheet'!L:L)</f>
        <v>0</v>
      </c>
      <c r="AI2870" s="28">
        <f>+SUMIF('Input Sheet'!$S:$S,$AL2870,'Input Sheet'!M:M)</f>
        <v>0</v>
      </c>
      <c r="AJ2870" s="28">
        <f>+SUMIF('Input Sheet'!$S:$S,$AL2870,'Input Sheet'!N:N)</f>
        <v>0</v>
      </c>
      <c r="AK2870" s="28"/>
      <c r="AL2870" s="27" t="str">
        <f t="shared" si="223"/>
        <v>400-4021RR</v>
      </c>
      <c r="AM2870" s="34" t="str">
        <f t="shared" si="224"/>
        <v>New Vehicle</v>
      </c>
      <c r="AN2870" s="34" t="str">
        <f t="shared" si="225"/>
        <v>New VehicleOther Income per NV unit</v>
      </c>
      <c r="AO2870" s="35"/>
      <c r="AP2870" s="35"/>
      <c r="AQ2870" s="35"/>
    </row>
    <row r="2871" spans="1:43" x14ac:dyDescent="0.25">
      <c r="A2871" s="27" t="s">
        <v>103</v>
      </c>
      <c r="B2871" s="27" t="s">
        <v>104</v>
      </c>
      <c r="C2871" s="27" t="s">
        <v>671</v>
      </c>
      <c r="D2871" s="27" t="s">
        <v>882</v>
      </c>
      <c r="E2871" s="27" t="s">
        <v>672</v>
      </c>
      <c r="F2871" s="27" t="s">
        <v>112</v>
      </c>
      <c r="G2871" s="27" t="s">
        <v>113</v>
      </c>
      <c r="H2871" s="34" t="s">
        <v>789</v>
      </c>
      <c r="I2871" s="34" t="s">
        <v>819</v>
      </c>
      <c r="J2871" s="34" t="str">
        <f t="shared" si="221"/>
        <v>New VehicleOther Income per NV unit</v>
      </c>
      <c r="K2871" s="34" t="str">
        <f t="shared" si="222"/>
        <v>300New Vehicle Other Income - Toyota</v>
      </c>
      <c r="L2871" s="28">
        <f>+SUMIF('TB 4-24'!M:M,$AL2871,'TB 4-24'!G:G)</f>
        <v>0</v>
      </c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>
        <f>+SUMIF('Input Sheet'!$S:$S,$AL2871,'Input Sheet'!C:C)</f>
        <v>0</v>
      </c>
      <c r="Z2871" s="28">
        <f>+SUMIF('Input Sheet'!$S:$S,$AL2871,'Input Sheet'!D:D)</f>
        <v>0</v>
      </c>
      <c r="AA2871" s="28">
        <f>+SUMIF('Input Sheet'!$S:$S,$AL2871,'Input Sheet'!E:E)</f>
        <v>0</v>
      </c>
      <c r="AB2871" s="28">
        <f>+SUMIF('Input Sheet'!$S:$S,$AL2871,'Input Sheet'!F:F)</f>
        <v>0</v>
      </c>
      <c r="AC2871" s="28">
        <f>+SUMIF('Input Sheet'!$S:$S,$AL2871,'Input Sheet'!G:G)</f>
        <v>0</v>
      </c>
      <c r="AD2871" s="28">
        <f>+SUMIF('Input Sheet'!$S:$S,$AL2871,'Input Sheet'!H:H)</f>
        <v>0</v>
      </c>
      <c r="AE2871" s="28">
        <f>+SUMIF('Input Sheet'!$S:$S,$AL2871,'Input Sheet'!I:I)</f>
        <v>0</v>
      </c>
      <c r="AF2871" s="28">
        <f>+SUMIF('Input Sheet'!$S:$S,$AL2871,'Input Sheet'!J:J)</f>
        <v>0</v>
      </c>
      <c r="AG2871" s="28">
        <f>+SUMIF('Input Sheet'!$S:$S,$AL2871,'Input Sheet'!K:K)</f>
        <v>0</v>
      </c>
      <c r="AH2871" s="28">
        <f>+SUMIF('Input Sheet'!$S:$S,$AL2871,'Input Sheet'!L:L)</f>
        <v>0</v>
      </c>
      <c r="AI2871" s="28">
        <f>+SUMIF('Input Sheet'!$S:$S,$AL2871,'Input Sheet'!M:M)</f>
        <v>0</v>
      </c>
      <c r="AJ2871" s="28">
        <f>+SUMIF('Input Sheet'!$S:$S,$AL2871,'Input Sheet'!N:N)</f>
        <v>0</v>
      </c>
      <c r="AK2871" s="28"/>
      <c r="AL2871" s="27" t="str">
        <f t="shared" si="223"/>
        <v>300-4021RR</v>
      </c>
      <c r="AM2871" s="34" t="str">
        <f t="shared" si="224"/>
        <v>New Vehicle</v>
      </c>
      <c r="AN2871" s="34" t="str">
        <f t="shared" si="225"/>
        <v>New VehicleOther Income per NV unit</v>
      </c>
      <c r="AO2871" s="35"/>
      <c r="AP2871" s="35"/>
      <c r="AQ2871" s="35"/>
    </row>
    <row r="2872" spans="1:43" x14ac:dyDescent="0.25">
      <c r="A2872" s="27" t="s">
        <v>103</v>
      </c>
      <c r="B2872" s="27" t="s">
        <v>104</v>
      </c>
      <c r="C2872" s="27" t="s">
        <v>104</v>
      </c>
      <c r="D2872" s="27" t="s">
        <v>882</v>
      </c>
      <c r="E2872" s="27" t="s">
        <v>677</v>
      </c>
      <c r="F2872" s="27" t="s">
        <v>112</v>
      </c>
      <c r="G2872" s="27" t="s">
        <v>113</v>
      </c>
      <c r="H2872" s="34" t="s">
        <v>789</v>
      </c>
      <c r="I2872" s="34" t="s">
        <v>819</v>
      </c>
      <c r="J2872" s="34" t="str">
        <f t="shared" si="221"/>
        <v>New VehicleOther Income per NV unit</v>
      </c>
      <c r="K2872" s="34" t="str">
        <f t="shared" si="222"/>
        <v>100New Vehicle Other Income - Toyota</v>
      </c>
      <c r="L2872" s="28">
        <f>+SUMIF('TB 4-24'!M:M,$AL2872,'TB 4-24'!G:G)</f>
        <v>0</v>
      </c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>
        <f>+SUMIF('Input Sheet'!$S:$S,$AL2872,'Input Sheet'!C:C)</f>
        <v>0</v>
      </c>
      <c r="Z2872" s="28">
        <f>+SUMIF('Input Sheet'!$S:$S,$AL2872,'Input Sheet'!D:D)</f>
        <v>0</v>
      </c>
      <c r="AA2872" s="28">
        <f>+SUMIF('Input Sheet'!$S:$S,$AL2872,'Input Sheet'!E:E)</f>
        <v>0</v>
      </c>
      <c r="AB2872" s="28">
        <f>+SUMIF('Input Sheet'!$S:$S,$AL2872,'Input Sheet'!F:F)</f>
        <v>0</v>
      </c>
      <c r="AC2872" s="28">
        <f>+SUMIF('Input Sheet'!$S:$S,$AL2872,'Input Sheet'!G:G)</f>
        <v>0</v>
      </c>
      <c r="AD2872" s="28">
        <f>+SUMIF('Input Sheet'!$S:$S,$AL2872,'Input Sheet'!H:H)</f>
        <v>0</v>
      </c>
      <c r="AE2872" s="28">
        <f>+SUMIF('Input Sheet'!$S:$S,$AL2872,'Input Sheet'!I:I)</f>
        <v>0</v>
      </c>
      <c r="AF2872" s="28">
        <f>+SUMIF('Input Sheet'!$S:$S,$AL2872,'Input Sheet'!J:J)</f>
        <v>0</v>
      </c>
      <c r="AG2872" s="28">
        <f>+SUMIF('Input Sheet'!$S:$S,$AL2872,'Input Sheet'!K:K)</f>
        <v>0</v>
      </c>
      <c r="AH2872" s="28">
        <f>+SUMIF('Input Sheet'!$S:$S,$AL2872,'Input Sheet'!L:L)</f>
        <v>0</v>
      </c>
      <c r="AI2872" s="28">
        <f>+SUMIF('Input Sheet'!$S:$S,$AL2872,'Input Sheet'!M:M)</f>
        <v>0</v>
      </c>
      <c r="AJ2872" s="28">
        <f>+SUMIF('Input Sheet'!$S:$S,$AL2872,'Input Sheet'!N:N)</f>
        <v>0</v>
      </c>
      <c r="AK2872" s="28"/>
      <c r="AL2872" s="27" t="str">
        <f t="shared" si="223"/>
        <v>100-4021RR</v>
      </c>
      <c r="AM2872" s="34" t="str">
        <f t="shared" si="224"/>
        <v>New Vehicle</v>
      </c>
      <c r="AN2872" s="34" t="str">
        <f t="shared" si="225"/>
        <v>New VehicleOther Income per NV unit</v>
      </c>
      <c r="AO2872" s="35"/>
      <c r="AP2872" s="35"/>
      <c r="AQ2872" s="35"/>
    </row>
    <row r="2873" spans="1:43" x14ac:dyDescent="0.25">
      <c r="A2873" s="27" t="s">
        <v>103</v>
      </c>
      <c r="B2873" s="27" t="s">
        <v>104</v>
      </c>
      <c r="C2873" s="27" t="s">
        <v>657</v>
      </c>
      <c r="D2873" s="27" t="s">
        <v>883</v>
      </c>
      <c r="E2873" s="27" t="s">
        <v>660</v>
      </c>
      <c r="F2873" s="27" t="s">
        <v>112</v>
      </c>
      <c r="G2873" s="27" t="s">
        <v>113</v>
      </c>
      <c r="H2873" s="34" t="s">
        <v>789</v>
      </c>
      <c r="I2873" s="34" t="s">
        <v>819</v>
      </c>
      <c r="J2873" s="34" t="str">
        <f t="shared" si="221"/>
        <v>New VehicleOther Income per NV unit</v>
      </c>
      <c r="K2873" s="34" t="str">
        <f t="shared" si="222"/>
        <v>200New Vehicle Other Income - Toyota</v>
      </c>
      <c r="L2873" s="28">
        <f>+SUMIF('TB 4-24'!M:M,$AL2873,'TB 4-24'!G:G)</f>
        <v>0</v>
      </c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>
        <f>+SUMIF('Input Sheet'!$S:$S,$AL2873,'Input Sheet'!C:C)</f>
        <v>0</v>
      </c>
      <c r="Z2873" s="28">
        <f>+SUMIF('Input Sheet'!$S:$S,$AL2873,'Input Sheet'!D:D)</f>
        <v>0</v>
      </c>
      <c r="AA2873" s="28">
        <f>+SUMIF('Input Sheet'!$S:$S,$AL2873,'Input Sheet'!E:E)</f>
        <v>0</v>
      </c>
      <c r="AB2873" s="28">
        <f>+SUMIF('Input Sheet'!$S:$S,$AL2873,'Input Sheet'!F:F)</f>
        <v>0</v>
      </c>
      <c r="AC2873" s="28">
        <f>+SUMIF('Input Sheet'!$S:$S,$AL2873,'Input Sheet'!G:G)</f>
        <v>0</v>
      </c>
      <c r="AD2873" s="28">
        <f>+SUMIF('Input Sheet'!$S:$S,$AL2873,'Input Sheet'!H:H)</f>
        <v>0</v>
      </c>
      <c r="AE2873" s="28">
        <f>+SUMIF('Input Sheet'!$S:$S,$AL2873,'Input Sheet'!I:I)</f>
        <v>0</v>
      </c>
      <c r="AF2873" s="28">
        <f>+SUMIF('Input Sheet'!$S:$S,$AL2873,'Input Sheet'!J:J)</f>
        <v>0</v>
      </c>
      <c r="AG2873" s="28">
        <f>+SUMIF('Input Sheet'!$S:$S,$AL2873,'Input Sheet'!K:K)</f>
        <v>0</v>
      </c>
      <c r="AH2873" s="28">
        <f>+SUMIF('Input Sheet'!$S:$S,$AL2873,'Input Sheet'!L:L)</f>
        <v>0</v>
      </c>
      <c r="AI2873" s="28">
        <f>+SUMIF('Input Sheet'!$S:$S,$AL2873,'Input Sheet'!M:M)</f>
        <v>0</v>
      </c>
      <c r="AJ2873" s="28">
        <f>+SUMIF('Input Sheet'!$S:$S,$AL2873,'Input Sheet'!N:N)</f>
        <v>0</v>
      </c>
      <c r="AK2873" s="28"/>
      <c r="AL2873" s="27" t="str">
        <f t="shared" si="223"/>
        <v>200-4023R</v>
      </c>
      <c r="AM2873" s="34" t="str">
        <f t="shared" si="224"/>
        <v>New Vehicle</v>
      </c>
      <c r="AN2873" s="34" t="str">
        <f t="shared" si="225"/>
        <v>New VehicleOther Income per NV unit</v>
      </c>
      <c r="AO2873" s="35"/>
      <c r="AP2873" s="35"/>
      <c r="AQ2873" s="35"/>
    </row>
    <row r="2874" spans="1:43" x14ac:dyDescent="0.25">
      <c r="A2874" s="27" t="s">
        <v>103</v>
      </c>
      <c r="B2874" s="27" t="s">
        <v>104</v>
      </c>
      <c r="C2874" s="27" t="s">
        <v>663</v>
      </c>
      <c r="D2874" s="27" t="s">
        <v>883</v>
      </c>
      <c r="E2874" s="27" t="s">
        <v>664</v>
      </c>
      <c r="F2874" s="27" t="s">
        <v>112</v>
      </c>
      <c r="G2874" s="27" t="s">
        <v>113</v>
      </c>
      <c r="H2874" s="34" t="s">
        <v>789</v>
      </c>
      <c r="I2874" s="34" t="s">
        <v>819</v>
      </c>
      <c r="J2874" s="34" t="str">
        <f t="shared" si="221"/>
        <v>New VehicleOther Income per NV unit</v>
      </c>
      <c r="K2874" s="34" t="str">
        <f t="shared" si="222"/>
        <v>400New Vehicle Other Income - Toyota</v>
      </c>
      <c r="L2874" s="28">
        <f>+SUMIF('TB 4-24'!M:M,$AL2874,'TB 4-24'!G:G)</f>
        <v>0</v>
      </c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>
        <f>+SUMIF('Input Sheet'!$S:$S,$AL2874,'Input Sheet'!C:C)</f>
        <v>0</v>
      </c>
      <c r="Z2874" s="28">
        <f>+SUMIF('Input Sheet'!$S:$S,$AL2874,'Input Sheet'!D:D)</f>
        <v>0</v>
      </c>
      <c r="AA2874" s="28">
        <f>+SUMIF('Input Sheet'!$S:$S,$AL2874,'Input Sheet'!E:E)</f>
        <v>0</v>
      </c>
      <c r="AB2874" s="28">
        <f>+SUMIF('Input Sheet'!$S:$S,$AL2874,'Input Sheet'!F:F)</f>
        <v>0</v>
      </c>
      <c r="AC2874" s="28">
        <f>+SUMIF('Input Sheet'!$S:$S,$AL2874,'Input Sheet'!G:G)</f>
        <v>0</v>
      </c>
      <c r="AD2874" s="28">
        <f>+SUMIF('Input Sheet'!$S:$S,$AL2874,'Input Sheet'!H:H)</f>
        <v>0</v>
      </c>
      <c r="AE2874" s="28">
        <f>+SUMIF('Input Sheet'!$S:$S,$AL2874,'Input Sheet'!I:I)</f>
        <v>0</v>
      </c>
      <c r="AF2874" s="28">
        <f>+SUMIF('Input Sheet'!$S:$S,$AL2874,'Input Sheet'!J:J)</f>
        <v>0</v>
      </c>
      <c r="AG2874" s="28">
        <f>+SUMIF('Input Sheet'!$S:$S,$AL2874,'Input Sheet'!K:K)</f>
        <v>0</v>
      </c>
      <c r="AH2874" s="28">
        <f>+SUMIF('Input Sheet'!$S:$S,$AL2874,'Input Sheet'!L:L)</f>
        <v>0</v>
      </c>
      <c r="AI2874" s="28">
        <f>+SUMIF('Input Sheet'!$S:$S,$AL2874,'Input Sheet'!M:M)</f>
        <v>0</v>
      </c>
      <c r="AJ2874" s="28">
        <f>+SUMIF('Input Sheet'!$S:$S,$AL2874,'Input Sheet'!N:N)</f>
        <v>0</v>
      </c>
      <c r="AK2874" s="28"/>
      <c r="AL2874" s="27" t="str">
        <f t="shared" si="223"/>
        <v>400-4023R</v>
      </c>
      <c r="AM2874" s="34" t="str">
        <f t="shared" si="224"/>
        <v>New Vehicle</v>
      </c>
      <c r="AN2874" s="34" t="str">
        <f t="shared" si="225"/>
        <v>New VehicleOther Income per NV unit</v>
      </c>
      <c r="AO2874" s="35"/>
      <c r="AP2874" s="35"/>
      <c r="AQ2874" s="35"/>
    </row>
    <row r="2875" spans="1:43" x14ac:dyDescent="0.25">
      <c r="A2875" s="27" t="s">
        <v>103</v>
      </c>
      <c r="B2875" s="27" t="s">
        <v>104</v>
      </c>
      <c r="C2875" s="27" t="s">
        <v>671</v>
      </c>
      <c r="D2875" s="27" t="s">
        <v>883</v>
      </c>
      <c r="E2875" s="27" t="s">
        <v>672</v>
      </c>
      <c r="F2875" s="27" t="s">
        <v>112</v>
      </c>
      <c r="G2875" s="27" t="s">
        <v>113</v>
      </c>
      <c r="H2875" s="34" t="s">
        <v>789</v>
      </c>
      <c r="I2875" s="34" t="s">
        <v>819</v>
      </c>
      <c r="J2875" s="34" t="str">
        <f t="shared" si="221"/>
        <v>New VehicleOther Income per NV unit</v>
      </c>
      <c r="K2875" s="34" t="str">
        <f t="shared" si="222"/>
        <v>300New Vehicle Other Income - Toyota</v>
      </c>
      <c r="L2875" s="28">
        <f>+SUMIF('TB 4-24'!M:M,$AL2875,'TB 4-24'!G:G)</f>
        <v>0</v>
      </c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>
        <f>+SUMIF('Input Sheet'!$S:$S,$AL2875,'Input Sheet'!C:C)</f>
        <v>0</v>
      </c>
      <c r="Z2875" s="28">
        <f>+SUMIF('Input Sheet'!$S:$S,$AL2875,'Input Sheet'!D:D)</f>
        <v>0</v>
      </c>
      <c r="AA2875" s="28">
        <f>+SUMIF('Input Sheet'!$S:$S,$AL2875,'Input Sheet'!E:E)</f>
        <v>0</v>
      </c>
      <c r="AB2875" s="28">
        <f>+SUMIF('Input Sheet'!$S:$S,$AL2875,'Input Sheet'!F:F)</f>
        <v>0</v>
      </c>
      <c r="AC2875" s="28">
        <f>+SUMIF('Input Sheet'!$S:$S,$AL2875,'Input Sheet'!G:G)</f>
        <v>0</v>
      </c>
      <c r="AD2875" s="28">
        <f>+SUMIF('Input Sheet'!$S:$S,$AL2875,'Input Sheet'!H:H)</f>
        <v>0</v>
      </c>
      <c r="AE2875" s="28">
        <f>+SUMIF('Input Sheet'!$S:$S,$AL2875,'Input Sheet'!I:I)</f>
        <v>0</v>
      </c>
      <c r="AF2875" s="28">
        <f>+SUMIF('Input Sheet'!$S:$S,$AL2875,'Input Sheet'!J:J)</f>
        <v>0</v>
      </c>
      <c r="AG2875" s="28">
        <f>+SUMIF('Input Sheet'!$S:$S,$AL2875,'Input Sheet'!K:K)</f>
        <v>0</v>
      </c>
      <c r="AH2875" s="28">
        <f>+SUMIF('Input Sheet'!$S:$S,$AL2875,'Input Sheet'!L:L)</f>
        <v>0</v>
      </c>
      <c r="AI2875" s="28">
        <f>+SUMIF('Input Sheet'!$S:$S,$AL2875,'Input Sheet'!M:M)</f>
        <v>0</v>
      </c>
      <c r="AJ2875" s="28">
        <f>+SUMIF('Input Sheet'!$S:$S,$AL2875,'Input Sheet'!N:N)</f>
        <v>0</v>
      </c>
      <c r="AK2875" s="28"/>
      <c r="AL2875" s="27" t="str">
        <f t="shared" si="223"/>
        <v>300-4023R</v>
      </c>
      <c r="AM2875" s="34" t="str">
        <f t="shared" si="224"/>
        <v>New Vehicle</v>
      </c>
      <c r="AN2875" s="34" t="str">
        <f t="shared" si="225"/>
        <v>New VehicleOther Income per NV unit</v>
      </c>
      <c r="AO2875" s="35"/>
      <c r="AP2875" s="35"/>
      <c r="AQ2875" s="35"/>
    </row>
    <row r="2876" spans="1:43" x14ac:dyDescent="0.25">
      <c r="A2876" s="27" t="s">
        <v>103</v>
      </c>
      <c r="B2876" s="27" t="s">
        <v>104</v>
      </c>
      <c r="C2876" s="27" t="s">
        <v>104</v>
      </c>
      <c r="D2876" s="27" t="s">
        <v>883</v>
      </c>
      <c r="E2876" s="27" t="s">
        <v>677</v>
      </c>
      <c r="F2876" s="27" t="s">
        <v>112</v>
      </c>
      <c r="G2876" s="27" t="s">
        <v>113</v>
      </c>
      <c r="H2876" s="34" t="s">
        <v>789</v>
      </c>
      <c r="I2876" s="34" t="s">
        <v>819</v>
      </c>
      <c r="J2876" s="34" t="str">
        <f t="shared" si="221"/>
        <v>New VehicleOther Income per NV unit</v>
      </c>
      <c r="K2876" s="34" t="str">
        <f t="shared" si="222"/>
        <v>100New Vehicle Other Income - Toyota</v>
      </c>
      <c r="L2876" s="28">
        <f>+SUMIF('TB 4-24'!M:M,$AL2876,'TB 4-24'!G:G)</f>
        <v>0</v>
      </c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>
        <f>+SUMIF('Input Sheet'!$S:$S,$AL2876,'Input Sheet'!C:C)</f>
        <v>0</v>
      </c>
      <c r="Z2876" s="28">
        <f>+SUMIF('Input Sheet'!$S:$S,$AL2876,'Input Sheet'!D:D)</f>
        <v>0</v>
      </c>
      <c r="AA2876" s="28">
        <f>+SUMIF('Input Sheet'!$S:$S,$AL2876,'Input Sheet'!E:E)</f>
        <v>0</v>
      </c>
      <c r="AB2876" s="28">
        <f>+SUMIF('Input Sheet'!$S:$S,$AL2876,'Input Sheet'!F:F)</f>
        <v>0</v>
      </c>
      <c r="AC2876" s="28">
        <f>+SUMIF('Input Sheet'!$S:$S,$AL2876,'Input Sheet'!G:G)</f>
        <v>0</v>
      </c>
      <c r="AD2876" s="28">
        <f>+SUMIF('Input Sheet'!$S:$S,$AL2876,'Input Sheet'!H:H)</f>
        <v>0</v>
      </c>
      <c r="AE2876" s="28">
        <f>+SUMIF('Input Sheet'!$S:$S,$AL2876,'Input Sheet'!I:I)</f>
        <v>0</v>
      </c>
      <c r="AF2876" s="28">
        <f>+SUMIF('Input Sheet'!$S:$S,$AL2876,'Input Sheet'!J:J)</f>
        <v>0</v>
      </c>
      <c r="AG2876" s="28">
        <f>+SUMIF('Input Sheet'!$S:$S,$AL2876,'Input Sheet'!K:K)</f>
        <v>0</v>
      </c>
      <c r="AH2876" s="28">
        <f>+SUMIF('Input Sheet'!$S:$S,$AL2876,'Input Sheet'!L:L)</f>
        <v>0</v>
      </c>
      <c r="AI2876" s="28">
        <f>+SUMIF('Input Sheet'!$S:$S,$AL2876,'Input Sheet'!M:M)</f>
        <v>0</v>
      </c>
      <c r="AJ2876" s="28">
        <f>+SUMIF('Input Sheet'!$S:$S,$AL2876,'Input Sheet'!N:N)</f>
        <v>0</v>
      </c>
      <c r="AK2876" s="28"/>
      <c r="AL2876" s="27" t="str">
        <f t="shared" si="223"/>
        <v>100-4023R</v>
      </c>
      <c r="AM2876" s="34" t="str">
        <f t="shared" si="224"/>
        <v>New Vehicle</v>
      </c>
      <c r="AN2876" s="34" t="str">
        <f t="shared" si="225"/>
        <v>New VehicleOther Income per NV unit</v>
      </c>
      <c r="AO2876" s="35"/>
      <c r="AP2876" s="35"/>
      <c r="AQ2876" s="35"/>
    </row>
    <row r="2877" spans="1:43" x14ac:dyDescent="0.25">
      <c r="A2877" s="27" t="s">
        <v>103</v>
      </c>
      <c r="B2877" s="27" t="s">
        <v>104</v>
      </c>
      <c r="C2877" s="27" t="s">
        <v>657</v>
      </c>
      <c r="D2877" s="27" t="s">
        <v>884</v>
      </c>
      <c r="E2877" s="27" t="s">
        <v>660</v>
      </c>
      <c r="F2877" s="27" t="s">
        <v>112</v>
      </c>
      <c r="G2877" s="27" t="s">
        <v>113</v>
      </c>
      <c r="H2877" s="34" t="s">
        <v>789</v>
      </c>
      <c r="I2877" s="34" t="s">
        <v>819</v>
      </c>
      <c r="J2877" s="34" t="str">
        <f t="shared" si="221"/>
        <v>New VehicleOther Income per NV unit</v>
      </c>
      <c r="K2877" s="34" t="str">
        <f t="shared" si="222"/>
        <v>200New Vehicle Other Income - Toyota</v>
      </c>
      <c r="L2877" s="28">
        <f>+SUMIF('TB 4-24'!M:M,$AL2877,'TB 4-24'!G:G)</f>
        <v>0</v>
      </c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>
        <f>+SUMIF('Input Sheet'!$S:$S,$AL2877,'Input Sheet'!C:C)</f>
        <v>0</v>
      </c>
      <c r="Z2877" s="28">
        <f>+SUMIF('Input Sheet'!$S:$S,$AL2877,'Input Sheet'!D:D)</f>
        <v>0</v>
      </c>
      <c r="AA2877" s="28">
        <f>+SUMIF('Input Sheet'!$S:$S,$AL2877,'Input Sheet'!E:E)</f>
        <v>0</v>
      </c>
      <c r="AB2877" s="28">
        <f>+SUMIF('Input Sheet'!$S:$S,$AL2877,'Input Sheet'!F:F)</f>
        <v>0</v>
      </c>
      <c r="AC2877" s="28">
        <f>+SUMIF('Input Sheet'!$S:$S,$AL2877,'Input Sheet'!G:G)</f>
        <v>0</v>
      </c>
      <c r="AD2877" s="28">
        <f>+SUMIF('Input Sheet'!$S:$S,$AL2877,'Input Sheet'!H:H)</f>
        <v>0</v>
      </c>
      <c r="AE2877" s="28">
        <f>+SUMIF('Input Sheet'!$S:$S,$AL2877,'Input Sheet'!I:I)</f>
        <v>0</v>
      </c>
      <c r="AF2877" s="28">
        <f>+SUMIF('Input Sheet'!$S:$S,$AL2877,'Input Sheet'!J:J)</f>
        <v>0</v>
      </c>
      <c r="AG2877" s="28">
        <f>+SUMIF('Input Sheet'!$S:$S,$AL2877,'Input Sheet'!K:K)</f>
        <v>0</v>
      </c>
      <c r="AH2877" s="28">
        <f>+SUMIF('Input Sheet'!$S:$S,$AL2877,'Input Sheet'!L:L)</f>
        <v>0</v>
      </c>
      <c r="AI2877" s="28">
        <f>+SUMIF('Input Sheet'!$S:$S,$AL2877,'Input Sheet'!M:M)</f>
        <v>0</v>
      </c>
      <c r="AJ2877" s="28">
        <f>+SUMIF('Input Sheet'!$S:$S,$AL2877,'Input Sheet'!N:N)</f>
        <v>0</v>
      </c>
      <c r="AK2877" s="28"/>
      <c r="AL2877" s="27" t="str">
        <f t="shared" si="223"/>
        <v>200-4023RR</v>
      </c>
      <c r="AM2877" s="34" t="str">
        <f t="shared" si="224"/>
        <v>New Vehicle</v>
      </c>
      <c r="AN2877" s="34" t="str">
        <f t="shared" si="225"/>
        <v>New VehicleOther Income per NV unit</v>
      </c>
      <c r="AO2877" s="35"/>
      <c r="AP2877" s="35"/>
      <c r="AQ2877" s="35"/>
    </row>
    <row r="2878" spans="1:43" x14ac:dyDescent="0.25">
      <c r="A2878" s="27" t="s">
        <v>103</v>
      </c>
      <c r="B2878" s="27" t="s">
        <v>104</v>
      </c>
      <c r="C2878" s="27" t="s">
        <v>663</v>
      </c>
      <c r="D2878" s="27" t="s">
        <v>884</v>
      </c>
      <c r="E2878" s="27" t="s">
        <v>664</v>
      </c>
      <c r="F2878" s="27" t="s">
        <v>112</v>
      </c>
      <c r="G2878" s="27" t="s">
        <v>113</v>
      </c>
      <c r="H2878" s="34" t="s">
        <v>789</v>
      </c>
      <c r="I2878" s="34" t="s">
        <v>819</v>
      </c>
      <c r="J2878" s="34" t="str">
        <f t="shared" si="221"/>
        <v>New VehicleOther Income per NV unit</v>
      </c>
      <c r="K2878" s="34" t="str">
        <f t="shared" si="222"/>
        <v>400New Vehicle Other Income - Toyota</v>
      </c>
      <c r="L2878" s="28">
        <f>+SUMIF('TB 4-24'!M:M,$AL2878,'TB 4-24'!G:G)</f>
        <v>0</v>
      </c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>
        <f>+SUMIF('Input Sheet'!$S:$S,$AL2878,'Input Sheet'!C:C)</f>
        <v>0</v>
      </c>
      <c r="Z2878" s="28">
        <f>+SUMIF('Input Sheet'!$S:$S,$AL2878,'Input Sheet'!D:D)</f>
        <v>0</v>
      </c>
      <c r="AA2878" s="28">
        <f>+SUMIF('Input Sheet'!$S:$S,$AL2878,'Input Sheet'!E:E)</f>
        <v>0</v>
      </c>
      <c r="AB2878" s="28">
        <f>+SUMIF('Input Sheet'!$S:$S,$AL2878,'Input Sheet'!F:F)</f>
        <v>0</v>
      </c>
      <c r="AC2878" s="28">
        <f>+SUMIF('Input Sheet'!$S:$S,$AL2878,'Input Sheet'!G:G)</f>
        <v>0</v>
      </c>
      <c r="AD2878" s="28">
        <f>+SUMIF('Input Sheet'!$S:$S,$AL2878,'Input Sheet'!H:H)</f>
        <v>0</v>
      </c>
      <c r="AE2878" s="28">
        <f>+SUMIF('Input Sheet'!$S:$S,$AL2878,'Input Sheet'!I:I)</f>
        <v>0</v>
      </c>
      <c r="AF2878" s="28">
        <f>+SUMIF('Input Sheet'!$S:$S,$AL2878,'Input Sheet'!J:J)</f>
        <v>0</v>
      </c>
      <c r="AG2878" s="28">
        <f>+SUMIF('Input Sheet'!$S:$S,$AL2878,'Input Sheet'!K:K)</f>
        <v>0</v>
      </c>
      <c r="AH2878" s="28">
        <f>+SUMIF('Input Sheet'!$S:$S,$AL2878,'Input Sheet'!L:L)</f>
        <v>0</v>
      </c>
      <c r="AI2878" s="28">
        <f>+SUMIF('Input Sheet'!$S:$S,$AL2878,'Input Sheet'!M:M)</f>
        <v>0</v>
      </c>
      <c r="AJ2878" s="28">
        <f>+SUMIF('Input Sheet'!$S:$S,$AL2878,'Input Sheet'!N:N)</f>
        <v>0</v>
      </c>
      <c r="AK2878" s="28"/>
      <c r="AL2878" s="27" t="str">
        <f t="shared" si="223"/>
        <v>400-4023RR</v>
      </c>
      <c r="AM2878" s="34" t="str">
        <f t="shared" si="224"/>
        <v>New Vehicle</v>
      </c>
      <c r="AN2878" s="34" t="str">
        <f t="shared" si="225"/>
        <v>New VehicleOther Income per NV unit</v>
      </c>
      <c r="AO2878" s="35"/>
      <c r="AP2878" s="35"/>
      <c r="AQ2878" s="35"/>
    </row>
    <row r="2879" spans="1:43" x14ac:dyDescent="0.25">
      <c r="A2879" s="27" t="s">
        <v>103</v>
      </c>
      <c r="B2879" s="27" t="s">
        <v>104</v>
      </c>
      <c r="C2879" s="27" t="s">
        <v>671</v>
      </c>
      <c r="D2879" s="27" t="s">
        <v>884</v>
      </c>
      <c r="E2879" s="27" t="s">
        <v>672</v>
      </c>
      <c r="F2879" s="27" t="s">
        <v>112</v>
      </c>
      <c r="G2879" s="27" t="s">
        <v>113</v>
      </c>
      <c r="H2879" s="34" t="s">
        <v>789</v>
      </c>
      <c r="I2879" s="34" t="s">
        <v>819</v>
      </c>
      <c r="J2879" s="34" t="str">
        <f t="shared" si="221"/>
        <v>New VehicleOther Income per NV unit</v>
      </c>
      <c r="K2879" s="34" t="str">
        <f t="shared" si="222"/>
        <v>300New Vehicle Other Income - Toyota</v>
      </c>
      <c r="L2879" s="28">
        <f>+SUMIF('TB 4-24'!M:M,$AL2879,'TB 4-24'!G:G)</f>
        <v>0</v>
      </c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>
        <f>+SUMIF('Input Sheet'!$S:$S,$AL2879,'Input Sheet'!C:C)</f>
        <v>0</v>
      </c>
      <c r="Z2879" s="28">
        <f>+SUMIF('Input Sheet'!$S:$S,$AL2879,'Input Sheet'!D:D)</f>
        <v>0</v>
      </c>
      <c r="AA2879" s="28">
        <f>+SUMIF('Input Sheet'!$S:$S,$AL2879,'Input Sheet'!E:E)</f>
        <v>0</v>
      </c>
      <c r="AB2879" s="28">
        <f>+SUMIF('Input Sheet'!$S:$S,$AL2879,'Input Sheet'!F:F)</f>
        <v>0</v>
      </c>
      <c r="AC2879" s="28">
        <f>+SUMIF('Input Sheet'!$S:$S,$AL2879,'Input Sheet'!G:G)</f>
        <v>0</v>
      </c>
      <c r="AD2879" s="28">
        <f>+SUMIF('Input Sheet'!$S:$S,$AL2879,'Input Sheet'!H:H)</f>
        <v>0</v>
      </c>
      <c r="AE2879" s="28">
        <f>+SUMIF('Input Sheet'!$S:$S,$AL2879,'Input Sheet'!I:I)</f>
        <v>0</v>
      </c>
      <c r="AF2879" s="28">
        <f>+SUMIF('Input Sheet'!$S:$S,$AL2879,'Input Sheet'!J:J)</f>
        <v>0</v>
      </c>
      <c r="AG2879" s="28">
        <f>+SUMIF('Input Sheet'!$S:$S,$AL2879,'Input Sheet'!K:K)</f>
        <v>0</v>
      </c>
      <c r="AH2879" s="28">
        <f>+SUMIF('Input Sheet'!$S:$S,$AL2879,'Input Sheet'!L:L)</f>
        <v>0</v>
      </c>
      <c r="AI2879" s="28">
        <f>+SUMIF('Input Sheet'!$S:$S,$AL2879,'Input Sheet'!M:M)</f>
        <v>0</v>
      </c>
      <c r="AJ2879" s="28">
        <f>+SUMIF('Input Sheet'!$S:$S,$AL2879,'Input Sheet'!N:N)</f>
        <v>0</v>
      </c>
      <c r="AK2879" s="28"/>
      <c r="AL2879" s="27" t="str">
        <f t="shared" si="223"/>
        <v>300-4023RR</v>
      </c>
      <c r="AM2879" s="34" t="str">
        <f t="shared" si="224"/>
        <v>New Vehicle</v>
      </c>
      <c r="AN2879" s="34" t="str">
        <f t="shared" si="225"/>
        <v>New VehicleOther Income per NV unit</v>
      </c>
      <c r="AO2879" s="35"/>
      <c r="AP2879" s="35"/>
      <c r="AQ2879" s="35"/>
    </row>
    <row r="2880" spans="1:43" x14ac:dyDescent="0.25">
      <c r="A2880" s="27" t="s">
        <v>103</v>
      </c>
      <c r="B2880" s="27" t="s">
        <v>104</v>
      </c>
      <c r="C2880" s="27" t="s">
        <v>104</v>
      </c>
      <c r="D2880" s="27" t="s">
        <v>884</v>
      </c>
      <c r="E2880" s="27" t="s">
        <v>677</v>
      </c>
      <c r="F2880" s="27" t="s">
        <v>112</v>
      </c>
      <c r="G2880" s="27" t="s">
        <v>113</v>
      </c>
      <c r="H2880" s="34" t="s">
        <v>789</v>
      </c>
      <c r="I2880" s="34" t="s">
        <v>819</v>
      </c>
      <c r="J2880" s="34" t="str">
        <f t="shared" si="221"/>
        <v>New VehicleOther Income per NV unit</v>
      </c>
      <c r="K2880" s="34" t="str">
        <f t="shared" si="222"/>
        <v>100New Vehicle Other Income - Toyota</v>
      </c>
      <c r="L2880" s="28">
        <f>+SUMIF('TB 4-24'!M:M,$AL2880,'TB 4-24'!G:G)</f>
        <v>0</v>
      </c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>
        <f>+SUMIF('Input Sheet'!$S:$S,$AL2880,'Input Sheet'!C:C)</f>
        <v>0</v>
      </c>
      <c r="Z2880" s="28">
        <f>+SUMIF('Input Sheet'!$S:$S,$AL2880,'Input Sheet'!D:D)</f>
        <v>0</v>
      </c>
      <c r="AA2880" s="28">
        <f>+SUMIF('Input Sheet'!$S:$S,$AL2880,'Input Sheet'!E:E)</f>
        <v>0</v>
      </c>
      <c r="AB2880" s="28">
        <f>+SUMIF('Input Sheet'!$S:$S,$AL2880,'Input Sheet'!F:F)</f>
        <v>0</v>
      </c>
      <c r="AC2880" s="28">
        <f>+SUMIF('Input Sheet'!$S:$S,$AL2880,'Input Sheet'!G:G)</f>
        <v>0</v>
      </c>
      <c r="AD2880" s="28">
        <f>+SUMIF('Input Sheet'!$S:$S,$AL2880,'Input Sheet'!H:H)</f>
        <v>0</v>
      </c>
      <c r="AE2880" s="28">
        <f>+SUMIF('Input Sheet'!$S:$S,$AL2880,'Input Sheet'!I:I)</f>
        <v>0</v>
      </c>
      <c r="AF2880" s="28">
        <f>+SUMIF('Input Sheet'!$S:$S,$AL2880,'Input Sheet'!J:J)</f>
        <v>0</v>
      </c>
      <c r="AG2880" s="28">
        <f>+SUMIF('Input Sheet'!$S:$S,$AL2880,'Input Sheet'!K:K)</f>
        <v>0</v>
      </c>
      <c r="AH2880" s="28">
        <f>+SUMIF('Input Sheet'!$S:$S,$AL2880,'Input Sheet'!L:L)</f>
        <v>0</v>
      </c>
      <c r="AI2880" s="28">
        <f>+SUMIF('Input Sheet'!$S:$S,$AL2880,'Input Sheet'!M:M)</f>
        <v>0</v>
      </c>
      <c r="AJ2880" s="28">
        <f>+SUMIF('Input Sheet'!$S:$S,$AL2880,'Input Sheet'!N:N)</f>
        <v>0</v>
      </c>
      <c r="AK2880" s="28"/>
      <c r="AL2880" s="27" t="str">
        <f t="shared" si="223"/>
        <v>100-4023RR</v>
      </c>
      <c r="AM2880" s="34" t="str">
        <f t="shared" si="224"/>
        <v>New Vehicle</v>
      </c>
      <c r="AN2880" s="34" t="str">
        <f t="shared" si="225"/>
        <v>New VehicleOther Income per NV unit</v>
      </c>
      <c r="AO2880" s="35"/>
      <c r="AP2880" s="35"/>
      <c r="AQ2880" s="35"/>
    </row>
    <row r="2881" spans="1:43" x14ac:dyDescent="0.25">
      <c r="A2881" s="27" t="s">
        <v>103</v>
      </c>
      <c r="B2881" s="27" t="s">
        <v>104</v>
      </c>
      <c r="C2881" s="27" t="s">
        <v>657</v>
      </c>
      <c r="D2881" s="27" t="s">
        <v>885</v>
      </c>
      <c r="E2881" s="27" t="s">
        <v>660</v>
      </c>
      <c r="F2881" s="27" t="s">
        <v>112</v>
      </c>
      <c r="G2881" s="27" t="s">
        <v>113</v>
      </c>
      <c r="H2881" s="34" t="s">
        <v>789</v>
      </c>
      <c r="I2881" s="34" t="s">
        <v>819</v>
      </c>
      <c r="J2881" s="34" t="str">
        <f t="shared" si="221"/>
        <v>New VehicleOther Income per NV unit</v>
      </c>
      <c r="K2881" s="34" t="str">
        <f t="shared" si="222"/>
        <v>200New Vehicle Other Income - Toyota</v>
      </c>
      <c r="L2881" s="28">
        <f>+SUMIF('TB 4-24'!M:M,$AL2881,'TB 4-24'!G:G)</f>
        <v>0</v>
      </c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>
        <f>+SUMIF('Input Sheet'!$S:$S,$AL2881,'Input Sheet'!C:C)</f>
        <v>0</v>
      </c>
      <c r="Z2881" s="28">
        <f>+SUMIF('Input Sheet'!$S:$S,$AL2881,'Input Sheet'!D:D)</f>
        <v>0</v>
      </c>
      <c r="AA2881" s="28">
        <f>+SUMIF('Input Sheet'!$S:$S,$AL2881,'Input Sheet'!E:E)</f>
        <v>0</v>
      </c>
      <c r="AB2881" s="28">
        <f>+SUMIF('Input Sheet'!$S:$S,$AL2881,'Input Sheet'!F:F)</f>
        <v>0</v>
      </c>
      <c r="AC2881" s="28">
        <f>+SUMIF('Input Sheet'!$S:$S,$AL2881,'Input Sheet'!G:G)</f>
        <v>0</v>
      </c>
      <c r="AD2881" s="28">
        <f>+SUMIF('Input Sheet'!$S:$S,$AL2881,'Input Sheet'!H:H)</f>
        <v>0</v>
      </c>
      <c r="AE2881" s="28">
        <f>+SUMIF('Input Sheet'!$S:$S,$AL2881,'Input Sheet'!I:I)</f>
        <v>0</v>
      </c>
      <c r="AF2881" s="28">
        <f>+SUMIF('Input Sheet'!$S:$S,$AL2881,'Input Sheet'!J:J)</f>
        <v>0</v>
      </c>
      <c r="AG2881" s="28">
        <f>+SUMIF('Input Sheet'!$S:$S,$AL2881,'Input Sheet'!K:K)</f>
        <v>0</v>
      </c>
      <c r="AH2881" s="28">
        <f>+SUMIF('Input Sheet'!$S:$S,$AL2881,'Input Sheet'!L:L)</f>
        <v>0</v>
      </c>
      <c r="AI2881" s="28">
        <f>+SUMIF('Input Sheet'!$S:$S,$AL2881,'Input Sheet'!M:M)</f>
        <v>0</v>
      </c>
      <c r="AJ2881" s="28">
        <f>+SUMIF('Input Sheet'!$S:$S,$AL2881,'Input Sheet'!N:N)</f>
        <v>0</v>
      </c>
      <c r="AK2881" s="28"/>
      <c r="AL2881" s="27" t="str">
        <f t="shared" si="223"/>
        <v>200-4024R</v>
      </c>
      <c r="AM2881" s="34" t="str">
        <f t="shared" si="224"/>
        <v>New Vehicle</v>
      </c>
      <c r="AN2881" s="34" t="str">
        <f t="shared" si="225"/>
        <v>New VehicleOther Income per NV unit</v>
      </c>
      <c r="AO2881" s="35"/>
      <c r="AP2881" s="35"/>
      <c r="AQ2881" s="35"/>
    </row>
    <row r="2882" spans="1:43" x14ac:dyDescent="0.25">
      <c r="A2882" s="27" t="s">
        <v>103</v>
      </c>
      <c r="B2882" s="27" t="s">
        <v>104</v>
      </c>
      <c r="C2882" s="27" t="s">
        <v>663</v>
      </c>
      <c r="D2882" s="27" t="s">
        <v>885</v>
      </c>
      <c r="E2882" s="27" t="s">
        <v>664</v>
      </c>
      <c r="F2882" s="27" t="s">
        <v>112</v>
      </c>
      <c r="G2882" s="27" t="s">
        <v>113</v>
      </c>
      <c r="H2882" s="34" t="s">
        <v>789</v>
      </c>
      <c r="I2882" s="34" t="s">
        <v>819</v>
      </c>
      <c r="J2882" s="34" t="str">
        <f t="shared" si="221"/>
        <v>New VehicleOther Income per NV unit</v>
      </c>
      <c r="K2882" s="34" t="str">
        <f t="shared" si="222"/>
        <v>400New Vehicle Other Income - Toyota</v>
      </c>
      <c r="L2882" s="28">
        <f>+SUMIF('TB 4-24'!M:M,$AL2882,'TB 4-24'!G:G)</f>
        <v>0</v>
      </c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>
        <f>+SUMIF('Input Sheet'!$S:$S,$AL2882,'Input Sheet'!C:C)</f>
        <v>0</v>
      </c>
      <c r="Z2882" s="28">
        <f>+SUMIF('Input Sheet'!$S:$S,$AL2882,'Input Sheet'!D:D)</f>
        <v>0</v>
      </c>
      <c r="AA2882" s="28">
        <f>+SUMIF('Input Sheet'!$S:$S,$AL2882,'Input Sheet'!E:E)</f>
        <v>0</v>
      </c>
      <c r="AB2882" s="28">
        <f>+SUMIF('Input Sheet'!$S:$S,$AL2882,'Input Sheet'!F:F)</f>
        <v>0</v>
      </c>
      <c r="AC2882" s="28">
        <f>+SUMIF('Input Sheet'!$S:$S,$AL2882,'Input Sheet'!G:G)</f>
        <v>0</v>
      </c>
      <c r="AD2882" s="28">
        <f>+SUMIF('Input Sheet'!$S:$S,$AL2882,'Input Sheet'!H:H)</f>
        <v>0</v>
      </c>
      <c r="AE2882" s="28">
        <f>+SUMIF('Input Sheet'!$S:$S,$AL2882,'Input Sheet'!I:I)</f>
        <v>0</v>
      </c>
      <c r="AF2882" s="28">
        <f>+SUMIF('Input Sheet'!$S:$S,$AL2882,'Input Sheet'!J:J)</f>
        <v>0</v>
      </c>
      <c r="AG2882" s="28">
        <f>+SUMIF('Input Sheet'!$S:$S,$AL2882,'Input Sheet'!K:K)</f>
        <v>0</v>
      </c>
      <c r="AH2882" s="28">
        <f>+SUMIF('Input Sheet'!$S:$S,$AL2882,'Input Sheet'!L:L)</f>
        <v>0</v>
      </c>
      <c r="AI2882" s="28">
        <f>+SUMIF('Input Sheet'!$S:$S,$AL2882,'Input Sheet'!M:M)</f>
        <v>0</v>
      </c>
      <c r="AJ2882" s="28">
        <f>+SUMIF('Input Sheet'!$S:$S,$AL2882,'Input Sheet'!N:N)</f>
        <v>0</v>
      </c>
      <c r="AK2882" s="28"/>
      <c r="AL2882" s="27" t="str">
        <f t="shared" si="223"/>
        <v>400-4024R</v>
      </c>
      <c r="AM2882" s="34" t="str">
        <f t="shared" si="224"/>
        <v>New Vehicle</v>
      </c>
      <c r="AN2882" s="34" t="str">
        <f t="shared" si="225"/>
        <v>New VehicleOther Income per NV unit</v>
      </c>
      <c r="AO2882" s="35"/>
      <c r="AP2882" s="35"/>
      <c r="AQ2882" s="35"/>
    </row>
    <row r="2883" spans="1:43" x14ac:dyDescent="0.25">
      <c r="A2883" s="27" t="s">
        <v>103</v>
      </c>
      <c r="B2883" s="27" t="s">
        <v>104</v>
      </c>
      <c r="C2883" s="27" t="s">
        <v>671</v>
      </c>
      <c r="D2883" s="27" t="s">
        <v>885</v>
      </c>
      <c r="E2883" s="27" t="s">
        <v>672</v>
      </c>
      <c r="F2883" s="27" t="s">
        <v>112</v>
      </c>
      <c r="G2883" s="27" t="s">
        <v>113</v>
      </c>
      <c r="H2883" s="34" t="s">
        <v>789</v>
      </c>
      <c r="I2883" s="34" t="s">
        <v>819</v>
      </c>
      <c r="J2883" s="34" t="str">
        <f t="shared" ref="J2883:J2946" si="226">+H2883&amp;I2883</f>
        <v>New VehicleOther Income per NV unit</v>
      </c>
      <c r="K2883" s="34" t="str">
        <f t="shared" ref="K2883:K2946" si="227">+E2883&amp;G2883</f>
        <v>300New Vehicle Other Income - Toyota</v>
      </c>
      <c r="L2883" s="28">
        <f>+SUMIF('TB 4-24'!M:M,$AL2883,'TB 4-24'!G:G)</f>
        <v>0</v>
      </c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>
        <f>+SUMIF('Input Sheet'!$S:$S,$AL2883,'Input Sheet'!C:C)</f>
        <v>0</v>
      </c>
      <c r="Z2883" s="28">
        <f>+SUMIF('Input Sheet'!$S:$S,$AL2883,'Input Sheet'!D:D)</f>
        <v>0</v>
      </c>
      <c r="AA2883" s="28">
        <f>+SUMIF('Input Sheet'!$S:$S,$AL2883,'Input Sheet'!E:E)</f>
        <v>0</v>
      </c>
      <c r="AB2883" s="28">
        <f>+SUMIF('Input Sheet'!$S:$S,$AL2883,'Input Sheet'!F:F)</f>
        <v>0</v>
      </c>
      <c r="AC2883" s="28">
        <f>+SUMIF('Input Sheet'!$S:$S,$AL2883,'Input Sheet'!G:G)</f>
        <v>0</v>
      </c>
      <c r="AD2883" s="28">
        <f>+SUMIF('Input Sheet'!$S:$S,$AL2883,'Input Sheet'!H:H)</f>
        <v>0</v>
      </c>
      <c r="AE2883" s="28">
        <f>+SUMIF('Input Sheet'!$S:$S,$AL2883,'Input Sheet'!I:I)</f>
        <v>0</v>
      </c>
      <c r="AF2883" s="28">
        <f>+SUMIF('Input Sheet'!$S:$S,$AL2883,'Input Sheet'!J:J)</f>
        <v>0</v>
      </c>
      <c r="AG2883" s="28">
        <f>+SUMIF('Input Sheet'!$S:$S,$AL2883,'Input Sheet'!K:K)</f>
        <v>0</v>
      </c>
      <c r="AH2883" s="28">
        <f>+SUMIF('Input Sheet'!$S:$S,$AL2883,'Input Sheet'!L:L)</f>
        <v>0</v>
      </c>
      <c r="AI2883" s="28">
        <f>+SUMIF('Input Sheet'!$S:$S,$AL2883,'Input Sheet'!M:M)</f>
        <v>0</v>
      </c>
      <c r="AJ2883" s="28">
        <f>+SUMIF('Input Sheet'!$S:$S,$AL2883,'Input Sheet'!N:N)</f>
        <v>0</v>
      </c>
      <c r="AK2883" s="28"/>
      <c r="AL2883" s="27" t="str">
        <f t="shared" ref="AL2883:AL2946" si="228">+E2883&amp;"-"&amp;D2883</f>
        <v>300-4024R</v>
      </c>
      <c r="AM2883" s="34" t="str">
        <f t="shared" si="224"/>
        <v>New Vehicle</v>
      </c>
      <c r="AN2883" s="34" t="str">
        <f t="shared" si="225"/>
        <v>New VehicleOther Income per NV unit</v>
      </c>
      <c r="AO2883" s="35"/>
      <c r="AP2883" s="35"/>
      <c r="AQ2883" s="35"/>
    </row>
    <row r="2884" spans="1:43" x14ac:dyDescent="0.25">
      <c r="A2884" s="27" t="s">
        <v>103</v>
      </c>
      <c r="B2884" s="27" t="s">
        <v>104</v>
      </c>
      <c r="C2884" s="27" t="s">
        <v>104</v>
      </c>
      <c r="D2884" s="27" t="s">
        <v>885</v>
      </c>
      <c r="E2884" s="27" t="s">
        <v>677</v>
      </c>
      <c r="F2884" s="27" t="s">
        <v>112</v>
      </c>
      <c r="G2884" s="27" t="s">
        <v>113</v>
      </c>
      <c r="H2884" s="34" t="s">
        <v>789</v>
      </c>
      <c r="I2884" s="34" t="s">
        <v>819</v>
      </c>
      <c r="J2884" s="34" t="str">
        <f t="shared" si="226"/>
        <v>New VehicleOther Income per NV unit</v>
      </c>
      <c r="K2884" s="34" t="str">
        <f t="shared" si="227"/>
        <v>100New Vehicle Other Income - Toyota</v>
      </c>
      <c r="L2884" s="28">
        <f>+SUMIF('TB 4-24'!M:M,$AL2884,'TB 4-24'!G:G)</f>
        <v>0</v>
      </c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>
        <f>+SUMIF('Input Sheet'!$S:$S,$AL2884,'Input Sheet'!C:C)</f>
        <v>0</v>
      </c>
      <c r="Z2884" s="28">
        <f>+SUMIF('Input Sheet'!$S:$S,$AL2884,'Input Sheet'!D:D)</f>
        <v>0</v>
      </c>
      <c r="AA2884" s="28">
        <f>+SUMIF('Input Sheet'!$S:$S,$AL2884,'Input Sheet'!E:E)</f>
        <v>0</v>
      </c>
      <c r="AB2884" s="28">
        <f>+SUMIF('Input Sheet'!$S:$S,$AL2884,'Input Sheet'!F:F)</f>
        <v>0</v>
      </c>
      <c r="AC2884" s="28">
        <f>+SUMIF('Input Sheet'!$S:$S,$AL2884,'Input Sheet'!G:G)</f>
        <v>0</v>
      </c>
      <c r="AD2884" s="28">
        <f>+SUMIF('Input Sheet'!$S:$S,$AL2884,'Input Sheet'!H:H)</f>
        <v>0</v>
      </c>
      <c r="AE2884" s="28">
        <f>+SUMIF('Input Sheet'!$S:$S,$AL2884,'Input Sheet'!I:I)</f>
        <v>0</v>
      </c>
      <c r="AF2884" s="28">
        <f>+SUMIF('Input Sheet'!$S:$S,$AL2884,'Input Sheet'!J:J)</f>
        <v>0</v>
      </c>
      <c r="AG2884" s="28">
        <f>+SUMIF('Input Sheet'!$S:$S,$AL2884,'Input Sheet'!K:K)</f>
        <v>0</v>
      </c>
      <c r="AH2884" s="28">
        <f>+SUMIF('Input Sheet'!$S:$S,$AL2884,'Input Sheet'!L:L)</f>
        <v>0</v>
      </c>
      <c r="AI2884" s="28">
        <f>+SUMIF('Input Sheet'!$S:$S,$AL2884,'Input Sheet'!M:M)</f>
        <v>0</v>
      </c>
      <c r="AJ2884" s="28">
        <f>+SUMIF('Input Sheet'!$S:$S,$AL2884,'Input Sheet'!N:N)</f>
        <v>0</v>
      </c>
      <c r="AK2884" s="28"/>
      <c r="AL2884" s="27" t="str">
        <f t="shared" si="228"/>
        <v>100-4024R</v>
      </c>
      <c r="AM2884" s="34" t="str">
        <f t="shared" ref="AM2884:AM2947" si="229">H2884</f>
        <v>New Vehicle</v>
      </c>
      <c r="AN2884" s="34" t="str">
        <f t="shared" ref="AN2884:AN2947" si="230">J2884</f>
        <v>New VehicleOther Income per NV unit</v>
      </c>
      <c r="AO2884" s="35"/>
      <c r="AP2884" s="35"/>
      <c r="AQ2884" s="35"/>
    </row>
    <row r="2885" spans="1:43" x14ac:dyDescent="0.25">
      <c r="A2885" s="27" t="s">
        <v>103</v>
      </c>
      <c r="B2885" s="27" t="s">
        <v>104</v>
      </c>
      <c r="C2885" s="27" t="s">
        <v>657</v>
      </c>
      <c r="D2885" s="27" t="s">
        <v>886</v>
      </c>
      <c r="E2885" s="27" t="s">
        <v>660</v>
      </c>
      <c r="F2885" s="27" t="s">
        <v>112</v>
      </c>
      <c r="G2885" s="27" t="s">
        <v>113</v>
      </c>
      <c r="H2885" s="34" t="s">
        <v>789</v>
      </c>
      <c r="I2885" s="34" t="s">
        <v>819</v>
      </c>
      <c r="J2885" s="34" t="str">
        <f t="shared" si="226"/>
        <v>New VehicleOther Income per NV unit</v>
      </c>
      <c r="K2885" s="34" t="str">
        <f t="shared" si="227"/>
        <v>200New Vehicle Other Income - Toyota</v>
      </c>
      <c r="L2885" s="28">
        <f>+SUMIF('TB 4-24'!M:M,$AL2885,'TB 4-24'!G:G)</f>
        <v>0</v>
      </c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>
        <f>+SUMIF('Input Sheet'!$S:$S,$AL2885,'Input Sheet'!C:C)</f>
        <v>0</v>
      </c>
      <c r="Z2885" s="28">
        <f>+SUMIF('Input Sheet'!$S:$S,$AL2885,'Input Sheet'!D:D)</f>
        <v>0</v>
      </c>
      <c r="AA2885" s="28">
        <f>+SUMIF('Input Sheet'!$S:$S,$AL2885,'Input Sheet'!E:E)</f>
        <v>0</v>
      </c>
      <c r="AB2885" s="28">
        <f>+SUMIF('Input Sheet'!$S:$S,$AL2885,'Input Sheet'!F:F)</f>
        <v>0</v>
      </c>
      <c r="AC2885" s="28">
        <f>+SUMIF('Input Sheet'!$S:$S,$AL2885,'Input Sheet'!G:G)</f>
        <v>0</v>
      </c>
      <c r="AD2885" s="28">
        <f>+SUMIF('Input Sheet'!$S:$S,$AL2885,'Input Sheet'!H:H)</f>
        <v>0</v>
      </c>
      <c r="AE2885" s="28">
        <f>+SUMIF('Input Sheet'!$S:$S,$AL2885,'Input Sheet'!I:I)</f>
        <v>0</v>
      </c>
      <c r="AF2885" s="28">
        <f>+SUMIF('Input Sheet'!$S:$S,$AL2885,'Input Sheet'!J:J)</f>
        <v>0</v>
      </c>
      <c r="AG2885" s="28">
        <f>+SUMIF('Input Sheet'!$S:$S,$AL2885,'Input Sheet'!K:K)</f>
        <v>0</v>
      </c>
      <c r="AH2885" s="28">
        <f>+SUMIF('Input Sheet'!$S:$S,$AL2885,'Input Sheet'!L:L)</f>
        <v>0</v>
      </c>
      <c r="AI2885" s="28">
        <f>+SUMIF('Input Sheet'!$S:$S,$AL2885,'Input Sheet'!M:M)</f>
        <v>0</v>
      </c>
      <c r="AJ2885" s="28">
        <f>+SUMIF('Input Sheet'!$S:$S,$AL2885,'Input Sheet'!N:N)</f>
        <v>0</v>
      </c>
      <c r="AK2885" s="28"/>
      <c r="AL2885" s="27" t="str">
        <f t="shared" si="228"/>
        <v>200-4024RR</v>
      </c>
      <c r="AM2885" s="34" t="str">
        <f t="shared" si="229"/>
        <v>New Vehicle</v>
      </c>
      <c r="AN2885" s="34" t="str">
        <f t="shared" si="230"/>
        <v>New VehicleOther Income per NV unit</v>
      </c>
      <c r="AO2885" s="35"/>
      <c r="AP2885" s="35"/>
      <c r="AQ2885" s="35"/>
    </row>
    <row r="2886" spans="1:43" x14ac:dyDescent="0.25">
      <c r="A2886" s="27" t="s">
        <v>103</v>
      </c>
      <c r="B2886" s="27" t="s">
        <v>104</v>
      </c>
      <c r="C2886" s="27" t="s">
        <v>663</v>
      </c>
      <c r="D2886" s="27" t="s">
        <v>886</v>
      </c>
      <c r="E2886" s="27" t="s">
        <v>664</v>
      </c>
      <c r="F2886" s="27" t="s">
        <v>112</v>
      </c>
      <c r="G2886" s="27" t="s">
        <v>113</v>
      </c>
      <c r="H2886" s="34" t="s">
        <v>789</v>
      </c>
      <c r="I2886" s="34" t="s">
        <v>819</v>
      </c>
      <c r="J2886" s="34" t="str">
        <f t="shared" si="226"/>
        <v>New VehicleOther Income per NV unit</v>
      </c>
      <c r="K2886" s="34" t="str">
        <f t="shared" si="227"/>
        <v>400New Vehicle Other Income - Toyota</v>
      </c>
      <c r="L2886" s="28">
        <f>+SUMIF('TB 4-24'!M:M,$AL2886,'TB 4-24'!G:G)</f>
        <v>0</v>
      </c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>
        <f>+SUMIF('Input Sheet'!$S:$S,$AL2886,'Input Sheet'!C:C)</f>
        <v>0</v>
      </c>
      <c r="Z2886" s="28">
        <f>+SUMIF('Input Sheet'!$S:$S,$AL2886,'Input Sheet'!D:D)</f>
        <v>0</v>
      </c>
      <c r="AA2886" s="28">
        <f>+SUMIF('Input Sheet'!$S:$S,$AL2886,'Input Sheet'!E:E)</f>
        <v>0</v>
      </c>
      <c r="AB2886" s="28">
        <f>+SUMIF('Input Sheet'!$S:$S,$AL2886,'Input Sheet'!F:F)</f>
        <v>0</v>
      </c>
      <c r="AC2886" s="28">
        <f>+SUMIF('Input Sheet'!$S:$S,$AL2886,'Input Sheet'!G:G)</f>
        <v>0</v>
      </c>
      <c r="AD2886" s="28">
        <f>+SUMIF('Input Sheet'!$S:$S,$AL2886,'Input Sheet'!H:H)</f>
        <v>0</v>
      </c>
      <c r="AE2886" s="28">
        <f>+SUMIF('Input Sheet'!$S:$S,$AL2886,'Input Sheet'!I:I)</f>
        <v>0</v>
      </c>
      <c r="AF2886" s="28">
        <f>+SUMIF('Input Sheet'!$S:$S,$AL2886,'Input Sheet'!J:J)</f>
        <v>0</v>
      </c>
      <c r="AG2886" s="28">
        <f>+SUMIF('Input Sheet'!$S:$S,$AL2886,'Input Sheet'!K:K)</f>
        <v>0</v>
      </c>
      <c r="AH2886" s="28">
        <f>+SUMIF('Input Sheet'!$S:$S,$AL2886,'Input Sheet'!L:L)</f>
        <v>0</v>
      </c>
      <c r="AI2886" s="28">
        <f>+SUMIF('Input Sheet'!$S:$S,$AL2886,'Input Sheet'!M:M)</f>
        <v>0</v>
      </c>
      <c r="AJ2886" s="28">
        <f>+SUMIF('Input Sheet'!$S:$S,$AL2886,'Input Sheet'!N:N)</f>
        <v>0</v>
      </c>
      <c r="AK2886" s="28"/>
      <c r="AL2886" s="27" t="str">
        <f t="shared" si="228"/>
        <v>400-4024RR</v>
      </c>
      <c r="AM2886" s="34" t="str">
        <f t="shared" si="229"/>
        <v>New Vehicle</v>
      </c>
      <c r="AN2886" s="34" t="str">
        <f t="shared" si="230"/>
        <v>New VehicleOther Income per NV unit</v>
      </c>
      <c r="AO2886" s="35"/>
      <c r="AP2886" s="35"/>
      <c r="AQ2886" s="35"/>
    </row>
    <row r="2887" spans="1:43" x14ac:dyDescent="0.25">
      <c r="A2887" s="27" t="s">
        <v>103</v>
      </c>
      <c r="B2887" s="27" t="s">
        <v>104</v>
      </c>
      <c r="C2887" s="27" t="s">
        <v>671</v>
      </c>
      <c r="D2887" s="27" t="s">
        <v>886</v>
      </c>
      <c r="E2887" s="27" t="s">
        <v>672</v>
      </c>
      <c r="F2887" s="27" t="s">
        <v>112</v>
      </c>
      <c r="G2887" s="27" t="s">
        <v>113</v>
      </c>
      <c r="H2887" s="34" t="s">
        <v>789</v>
      </c>
      <c r="I2887" s="34" t="s">
        <v>819</v>
      </c>
      <c r="J2887" s="34" t="str">
        <f t="shared" si="226"/>
        <v>New VehicleOther Income per NV unit</v>
      </c>
      <c r="K2887" s="34" t="str">
        <f t="shared" si="227"/>
        <v>300New Vehicle Other Income - Toyota</v>
      </c>
      <c r="L2887" s="28">
        <f>+SUMIF('TB 4-24'!M:M,$AL2887,'TB 4-24'!G:G)</f>
        <v>0</v>
      </c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>
        <f>+SUMIF('Input Sheet'!$S:$S,$AL2887,'Input Sheet'!C:C)</f>
        <v>0</v>
      </c>
      <c r="Z2887" s="28">
        <f>+SUMIF('Input Sheet'!$S:$S,$AL2887,'Input Sheet'!D:D)</f>
        <v>0</v>
      </c>
      <c r="AA2887" s="28">
        <f>+SUMIF('Input Sheet'!$S:$S,$AL2887,'Input Sheet'!E:E)</f>
        <v>0</v>
      </c>
      <c r="AB2887" s="28">
        <f>+SUMIF('Input Sheet'!$S:$S,$AL2887,'Input Sheet'!F:F)</f>
        <v>0</v>
      </c>
      <c r="AC2887" s="28">
        <f>+SUMIF('Input Sheet'!$S:$S,$AL2887,'Input Sheet'!G:G)</f>
        <v>0</v>
      </c>
      <c r="AD2887" s="28">
        <f>+SUMIF('Input Sheet'!$S:$S,$AL2887,'Input Sheet'!H:H)</f>
        <v>0</v>
      </c>
      <c r="AE2887" s="28">
        <f>+SUMIF('Input Sheet'!$S:$S,$AL2887,'Input Sheet'!I:I)</f>
        <v>0</v>
      </c>
      <c r="AF2887" s="28">
        <f>+SUMIF('Input Sheet'!$S:$S,$AL2887,'Input Sheet'!J:J)</f>
        <v>0</v>
      </c>
      <c r="AG2887" s="28">
        <f>+SUMIF('Input Sheet'!$S:$S,$AL2887,'Input Sheet'!K:K)</f>
        <v>0</v>
      </c>
      <c r="AH2887" s="28">
        <f>+SUMIF('Input Sheet'!$S:$S,$AL2887,'Input Sheet'!L:L)</f>
        <v>0</v>
      </c>
      <c r="AI2887" s="28">
        <f>+SUMIF('Input Sheet'!$S:$S,$AL2887,'Input Sheet'!M:M)</f>
        <v>0</v>
      </c>
      <c r="AJ2887" s="28">
        <f>+SUMIF('Input Sheet'!$S:$S,$AL2887,'Input Sheet'!N:N)</f>
        <v>0</v>
      </c>
      <c r="AK2887" s="28"/>
      <c r="AL2887" s="27" t="str">
        <f t="shared" si="228"/>
        <v>300-4024RR</v>
      </c>
      <c r="AM2887" s="34" t="str">
        <f t="shared" si="229"/>
        <v>New Vehicle</v>
      </c>
      <c r="AN2887" s="34" t="str">
        <f t="shared" si="230"/>
        <v>New VehicleOther Income per NV unit</v>
      </c>
      <c r="AO2887" s="35"/>
      <c r="AP2887" s="35"/>
      <c r="AQ2887" s="35"/>
    </row>
    <row r="2888" spans="1:43" x14ac:dyDescent="0.25">
      <c r="A2888" s="27" t="s">
        <v>103</v>
      </c>
      <c r="B2888" s="27" t="s">
        <v>104</v>
      </c>
      <c r="C2888" s="27" t="s">
        <v>104</v>
      </c>
      <c r="D2888" s="27" t="s">
        <v>886</v>
      </c>
      <c r="E2888" s="27" t="s">
        <v>677</v>
      </c>
      <c r="F2888" s="27" t="s">
        <v>112</v>
      </c>
      <c r="G2888" s="27" t="s">
        <v>113</v>
      </c>
      <c r="H2888" s="34" t="s">
        <v>789</v>
      </c>
      <c r="I2888" s="34" t="s">
        <v>819</v>
      </c>
      <c r="J2888" s="34" t="str">
        <f t="shared" si="226"/>
        <v>New VehicleOther Income per NV unit</v>
      </c>
      <c r="K2888" s="34" t="str">
        <f t="shared" si="227"/>
        <v>100New Vehicle Other Income - Toyota</v>
      </c>
      <c r="L2888" s="28">
        <f>+SUMIF('TB 4-24'!M:M,$AL2888,'TB 4-24'!G:G)</f>
        <v>0</v>
      </c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>
        <f>+SUMIF('Input Sheet'!$S:$S,$AL2888,'Input Sheet'!C:C)</f>
        <v>0</v>
      </c>
      <c r="Z2888" s="28">
        <f>+SUMIF('Input Sheet'!$S:$S,$AL2888,'Input Sheet'!D:D)</f>
        <v>0</v>
      </c>
      <c r="AA2888" s="28">
        <f>+SUMIF('Input Sheet'!$S:$S,$AL2888,'Input Sheet'!E:E)</f>
        <v>0</v>
      </c>
      <c r="AB2888" s="28">
        <f>+SUMIF('Input Sheet'!$S:$S,$AL2888,'Input Sheet'!F:F)</f>
        <v>0</v>
      </c>
      <c r="AC2888" s="28">
        <f>+SUMIF('Input Sheet'!$S:$S,$AL2888,'Input Sheet'!G:G)</f>
        <v>0</v>
      </c>
      <c r="AD2888" s="28">
        <f>+SUMIF('Input Sheet'!$S:$S,$AL2888,'Input Sheet'!H:H)</f>
        <v>0</v>
      </c>
      <c r="AE2888" s="28">
        <f>+SUMIF('Input Sheet'!$S:$S,$AL2888,'Input Sheet'!I:I)</f>
        <v>0</v>
      </c>
      <c r="AF2888" s="28">
        <f>+SUMIF('Input Sheet'!$S:$S,$AL2888,'Input Sheet'!J:J)</f>
        <v>0</v>
      </c>
      <c r="AG2888" s="28">
        <f>+SUMIF('Input Sheet'!$S:$S,$AL2888,'Input Sheet'!K:K)</f>
        <v>0</v>
      </c>
      <c r="AH2888" s="28">
        <f>+SUMIF('Input Sheet'!$S:$S,$AL2888,'Input Sheet'!L:L)</f>
        <v>0</v>
      </c>
      <c r="AI2888" s="28">
        <f>+SUMIF('Input Sheet'!$S:$S,$AL2888,'Input Sheet'!M:M)</f>
        <v>0</v>
      </c>
      <c r="AJ2888" s="28">
        <f>+SUMIF('Input Sheet'!$S:$S,$AL2888,'Input Sheet'!N:N)</f>
        <v>0</v>
      </c>
      <c r="AK2888" s="28"/>
      <c r="AL2888" s="27" t="str">
        <f t="shared" si="228"/>
        <v>100-4024RR</v>
      </c>
      <c r="AM2888" s="34" t="str">
        <f t="shared" si="229"/>
        <v>New Vehicle</v>
      </c>
      <c r="AN2888" s="34" t="str">
        <f t="shared" si="230"/>
        <v>New VehicleOther Income per NV unit</v>
      </c>
      <c r="AO2888" s="35"/>
      <c r="AP2888" s="35"/>
      <c r="AQ2888" s="35"/>
    </row>
    <row r="2889" spans="1:43" x14ac:dyDescent="0.25">
      <c r="A2889" s="27" t="s">
        <v>103</v>
      </c>
      <c r="B2889" s="27" t="s">
        <v>104</v>
      </c>
      <c r="C2889" s="27" t="s">
        <v>657</v>
      </c>
      <c r="D2889" s="27" t="s">
        <v>887</v>
      </c>
      <c r="E2889" s="27" t="s">
        <v>660</v>
      </c>
      <c r="F2889" s="27" t="s">
        <v>112</v>
      </c>
      <c r="G2889" s="27" t="s">
        <v>113</v>
      </c>
      <c r="H2889" s="34" t="s">
        <v>789</v>
      </c>
      <c r="I2889" s="34" t="s">
        <v>819</v>
      </c>
      <c r="J2889" s="34" t="str">
        <f t="shared" si="226"/>
        <v>New VehicleOther Income per NV unit</v>
      </c>
      <c r="K2889" s="34" t="str">
        <f t="shared" si="227"/>
        <v>200New Vehicle Other Income - Toyota</v>
      </c>
      <c r="L2889" s="28">
        <f>+SUMIF('TB 4-24'!M:M,$AL2889,'TB 4-24'!G:G)</f>
        <v>0</v>
      </c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>
        <f>+SUMIF('Input Sheet'!$S:$S,$AL2889,'Input Sheet'!C:C)</f>
        <v>0</v>
      </c>
      <c r="Z2889" s="28">
        <f>+SUMIF('Input Sheet'!$S:$S,$AL2889,'Input Sheet'!D:D)</f>
        <v>0</v>
      </c>
      <c r="AA2889" s="28">
        <f>+SUMIF('Input Sheet'!$S:$S,$AL2889,'Input Sheet'!E:E)</f>
        <v>0</v>
      </c>
      <c r="AB2889" s="28">
        <f>+SUMIF('Input Sheet'!$S:$S,$AL2889,'Input Sheet'!F:F)</f>
        <v>0</v>
      </c>
      <c r="AC2889" s="28">
        <f>+SUMIF('Input Sheet'!$S:$S,$AL2889,'Input Sheet'!G:G)</f>
        <v>0</v>
      </c>
      <c r="AD2889" s="28">
        <f>+SUMIF('Input Sheet'!$S:$S,$AL2889,'Input Sheet'!H:H)</f>
        <v>0</v>
      </c>
      <c r="AE2889" s="28">
        <f>+SUMIF('Input Sheet'!$S:$S,$AL2889,'Input Sheet'!I:I)</f>
        <v>0</v>
      </c>
      <c r="AF2889" s="28">
        <f>+SUMIF('Input Sheet'!$S:$S,$AL2889,'Input Sheet'!J:J)</f>
        <v>0</v>
      </c>
      <c r="AG2889" s="28">
        <f>+SUMIF('Input Sheet'!$S:$S,$AL2889,'Input Sheet'!K:K)</f>
        <v>0</v>
      </c>
      <c r="AH2889" s="28">
        <f>+SUMIF('Input Sheet'!$S:$S,$AL2889,'Input Sheet'!L:L)</f>
        <v>0</v>
      </c>
      <c r="AI2889" s="28">
        <f>+SUMIF('Input Sheet'!$S:$S,$AL2889,'Input Sheet'!M:M)</f>
        <v>0</v>
      </c>
      <c r="AJ2889" s="28">
        <f>+SUMIF('Input Sheet'!$S:$S,$AL2889,'Input Sheet'!N:N)</f>
        <v>0</v>
      </c>
      <c r="AK2889" s="28"/>
      <c r="AL2889" s="27" t="str">
        <f t="shared" si="228"/>
        <v>200-4037R</v>
      </c>
      <c r="AM2889" s="34" t="str">
        <f t="shared" si="229"/>
        <v>New Vehicle</v>
      </c>
      <c r="AN2889" s="34" t="str">
        <f t="shared" si="230"/>
        <v>New VehicleOther Income per NV unit</v>
      </c>
      <c r="AO2889" s="35"/>
      <c r="AP2889" s="35"/>
      <c r="AQ2889" s="35"/>
    </row>
    <row r="2890" spans="1:43" x14ac:dyDescent="0.25">
      <c r="A2890" s="27" t="s">
        <v>103</v>
      </c>
      <c r="B2890" s="27" t="s">
        <v>104</v>
      </c>
      <c r="C2890" s="27" t="s">
        <v>663</v>
      </c>
      <c r="D2890" s="27" t="s">
        <v>887</v>
      </c>
      <c r="E2890" s="27" t="s">
        <v>664</v>
      </c>
      <c r="F2890" s="27" t="s">
        <v>112</v>
      </c>
      <c r="G2890" s="27" t="s">
        <v>113</v>
      </c>
      <c r="H2890" s="34" t="s">
        <v>789</v>
      </c>
      <c r="I2890" s="34" t="s">
        <v>819</v>
      </c>
      <c r="J2890" s="34" t="str">
        <f t="shared" si="226"/>
        <v>New VehicleOther Income per NV unit</v>
      </c>
      <c r="K2890" s="34" t="str">
        <f t="shared" si="227"/>
        <v>400New Vehicle Other Income - Toyota</v>
      </c>
      <c r="L2890" s="28">
        <f>+SUMIF('TB 4-24'!M:M,$AL2890,'TB 4-24'!G:G)</f>
        <v>0</v>
      </c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>
        <f>+SUMIF('Input Sheet'!$S:$S,$AL2890,'Input Sheet'!C:C)</f>
        <v>0</v>
      </c>
      <c r="Z2890" s="28">
        <f>+SUMIF('Input Sheet'!$S:$S,$AL2890,'Input Sheet'!D:D)</f>
        <v>0</v>
      </c>
      <c r="AA2890" s="28">
        <f>+SUMIF('Input Sheet'!$S:$S,$AL2890,'Input Sheet'!E:E)</f>
        <v>0</v>
      </c>
      <c r="AB2890" s="28">
        <f>+SUMIF('Input Sheet'!$S:$S,$AL2890,'Input Sheet'!F:F)</f>
        <v>0</v>
      </c>
      <c r="AC2890" s="28">
        <f>+SUMIF('Input Sheet'!$S:$S,$AL2890,'Input Sheet'!G:G)</f>
        <v>0</v>
      </c>
      <c r="AD2890" s="28">
        <f>+SUMIF('Input Sheet'!$S:$S,$AL2890,'Input Sheet'!H:H)</f>
        <v>0</v>
      </c>
      <c r="AE2890" s="28">
        <f>+SUMIF('Input Sheet'!$S:$S,$AL2890,'Input Sheet'!I:I)</f>
        <v>0</v>
      </c>
      <c r="AF2890" s="28">
        <f>+SUMIF('Input Sheet'!$S:$S,$AL2890,'Input Sheet'!J:J)</f>
        <v>0</v>
      </c>
      <c r="AG2890" s="28">
        <f>+SUMIF('Input Sheet'!$S:$S,$AL2890,'Input Sheet'!K:K)</f>
        <v>0</v>
      </c>
      <c r="AH2890" s="28">
        <f>+SUMIF('Input Sheet'!$S:$S,$AL2890,'Input Sheet'!L:L)</f>
        <v>0</v>
      </c>
      <c r="AI2890" s="28">
        <f>+SUMIF('Input Sheet'!$S:$S,$AL2890,'Input Sheet'!M:M)</f>
        <v>0</v>
      </c>
      <c r="AJ2890" s="28">
        <f>+SUMIF('Input Sheet'!$S:$S,$AL2890,'Input Sheet'!N:N)</f>
        <v>0</v>
      </c>
      <c r="AK2890" s="28"/>
      <c r="AL2890" s="27" t="str">
        <f t="shared" si="228"/>
        <v>400-4037R</v>
      </c>
      <c r="AM2890" s="34" t="str">
        <f t="shared" si="229"/>
        <v>New Vehicle</v>
      </c>
      <c r="AN2890" s="34" t="str">
        <f t="shared" si="230"/>
        <v>New VehicleOther Income per NV unit</v>
      </c>
      <c r="AO2890" s="35"/>
      <c r="AP2890" s="35"/>
      <c r="AQ2890" s="35"/>
    </row>
    <row r="2891" spans="1:43" x14ac:dyDescent="0.25">
      <c r="A2891" s="27" t="s">
        <v>103</v>
      </c>
      <c r="B2891" s="27" t="s">
        <v>104</v>
      </c>
      <c r="C2891" s="27" t="s">
        <v>671</v>
      </c>
      <c r="D2891" s="27" t="s">
        <v>887</v>
      </c>
      <c r="E2891" s="27" t="s">
        <v>672</v>
      </c>
      <c r="F2891" s="27" t="s">
        <v>112</v>
      </c>
      <c r="G2891" s="27" t="s">
        <v>113</v>
      </c>
      <c r="H2891" s="34" t="s">
        <v>789</v>
      </c>
      <c r="I2891" s="34" t="s">
        <v>819</v>
      </c>
      <c r="J2891" s="34" t="str">
        <f t="shared" si="226"/>
        <v>New VehicleOther Income per NV unit</v>
      </c>
      <c r="K2891" s="34" t="str">
        <f t="shared" si="227"/>
        <v>300New Vehicle Other Income - Toyota</v>
      </c>
      <c r="L2891" s="28">
        <f>+SUMIF('TB 4-24'!M:M,$AL2891,'TB 4-24'!G:G)</f>
        <v>0</v>
      </c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>
        <f>+SUMIF('Input Sheet'!$S:$S,$AL2891,'Input Sheet'!C:C)</f>
        <v>0</v>
      </c>
      <c r="Z2891" s="28">
        <f>+SUMIF('Input Sheet'!$S:$S,$AL2891,'Input Sheet'!D:D)</f>
        <v>0</v>
      </c>
      <c r="AA2891" s="28">
        <f>+SUMIF('Input Sheet'!$S:$S,$AL2891,'Input Sheet'!E:E)</f>
        <v>0</v>
      </c>
      <c r="AB2891" s="28">
        <f>+SUMIF('Input Sheet'!$S:$S,$AL2891,'Input Sheet'!F:F)</f>
        <v>0</v>
      </c>
      <c r="AC2891" s="28">
        <f>+SUMIF('Input Sheet'!$S:$S,$AL2891,'Input Sheet'!G:G)</f>
        <v>0</v>
      </c>
      <c r="AD2891" s="28">
        <f>+SUMIF('Input Sheet'!$S:$S,$AL2891,'Input Sheet'!H:H)</f>
        <v>0</v>
      </c>
      <c r="AE2891" s="28">
        <f>+SUMIF('Input Sheet'!$S:$S,$AL2891,'Input Sheet'!I:I)</f>
        <v>0</v>
      </c>
      <c r="AF2891" s="28">
        <f>+SUMIF('Input Sheet'!$S:$S,$AL2891,'Input Sheet'!J:J)</f>
        <v>0</v>
      </c>
      <c r="AG2891" s="28">
        <f>+SUMIF('Input Sheet'!$S:$S,$AL2891,'Input Sheet'!K:K)</f>
        <v>0</v>
      </c>
      <c r="AH2891" s="28">
        <f>+SUMIF('Input Sheet'!$S:$S,$AL2891,'Input Sheet'!L:L)</f>
        <v>0</v>
      </c>
      <c r="AI2891" s="28">
        <f>+SUMIF('Input Sheet'!$S:$S,$AL2891,'Input Sheet'!M:M)</f>
        <v>0</v>
      </c>
      <c r="AJ2891" s="28">
        <f>+SUMIF('Input Sheet'!$S:$S,$AL2891,'Input Sheet'!N:N)</f>
        <v>0</v>
      </c>
      <c r="AK2891" s="28"/>
      <c r="AL2891" s="27" t="str">
        <f t="shared" si="228"/>
        <v>300-4037R</v>
      </c>
      <c r="AM2891" s="34" t="str">
        <f t="shared" si="229"/>
        <v>New Vehicle</v>
      </c>
      <c r="AN2891" s="34" t="str">
        <f t="shared" si="230"/>
        <v>New VehicleOther Income per NV unit</v>
      </c>
      <c r="AO2891" s="35"/>
      <c r="AP2891" s="35"/>
      <c r="AQ2891" s="35"/>
    </row>
    <row r="2892" spans="1:43" x14ac:dyDescent="0.25">
      <c r="A2892" s="27" t="s">
        <v>103</v>
      </c>
      <c r="B2892" s="27" t="s">
        <v>104</v>
      </c>
      <c r="C2892" s="27" t="s">
        <v>104</v>
      </c>
      <c r="D2892" s="27" t="s">
        <v>887</v>
      </c>
      <c r="E2892" s="27" t="s">
        <v>677</v>
      </c>
      <c r="F2892" s="27" t="s">
        <v>112</v>
      </c>
      <c r="G2892" s="27" t="s">
        <v>113</v>
      </c>
      <c r="H2892" s="34" t="s">
        <v>789</v>
      </c>
      <c r="I2892" s="34" t="s">
        <v>819</v>
      </c>
      <c r="J2892" s="34" t="str">
        <f t="shared" si="226"/>
        <v>New VehicleOther Income per NV unit</v>
      </c>
      <c r="K2892" s="34" t="str">
        <f t="shared" si="227"/>
        <v>100New Vehicle Other Income - Toyota</v>
      </c>
      <c r="L2892" s="28">
        <f>+SUMIF('TB 4-24'!M:M,$AL2892,'TB 4-24'!G:G)</f>
        <v>0</v>
      </c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>
        <f>+SUMIF('Input Sheet'!$S:$S,$AL2892,'Input Sheet'!C:C)</f>
        <v>0</v>
      </c>
      <c r="Z2892" s="28">
        <f>+SUMIF('Input Sheet'!$S:$S,$AL2892,'Input Sheet'!D:D)</f>
        <v>0</v>
      </c>
      <c r="AA2892" s="28">
        <f>+SUMIF('Input Sheet'!$S:$S,$AL2892,'Input Sheet'!E:E)</f>
        <v>0</v>
      </c>
      <c r="AB2892" s="28">
        <f>+SUMIF('Input Sheet'!$S:$S,$AL2892,'Input Sheet'!F:F)</f>
        <v>0</v>
      </c>
      <c r="AC2892" s="28">
        <f>+SUMIF('Input Sheet'!$S:$S,$AL2892,'Input Sheet'!G:G)</f>
        <v>0</v>
      </c>
      <c r="AD2892" s="28">
        <f>+SUMIF('Input Sheet'!$S:$S,$AL2892,'Input Sheet'!H:H)</f>
        <v>0</v>
      </c>
      <c r="AE2892" s="28">
        <f>+SUMIF('Input Sheet'!$S:$S,$AL2892,'Input Sheet'!I:I)</f>
        <v>0</v>
      </c>
      <c r="AF2892" s="28">
        <f>+SUMIF('Input Sheet'!$S:$S,$AL2892,'Input Sheet'!J:J)</f>
        <v>0</v>
      </c>
      <c r="AG2892" s="28">
        <f>+SUMIF('Input Sheet'!$S:$S,$AL2892,'Input Sheet'!K:K)</f>
        <v>0</v>
      </c>
      <c r="AH2892" s="28">
        <f>+SUMIF('Input Sheet'!$S:$S,$AL2892,'Input Sheet'!L:L)</f>
        <v>0</v>
      </c>
      <c r="AI2892" s="28">
        <f>+SUMIF('Input Sheet'!$S:$S,$AL2892,'Input Sheet'!M:M)</f>
        <v>0</v>
      </c>
      <c r="AJ2892" s="28">
        <f>+SUMIF('Input Sheet'!$S:$S,$AL2892,'Input Sheet'!N:N)</f>
        <v>0</v>
      </c>
      <c r="AK2892" s="28"/>
      <c r="AL2892" s="27" t="str">
        <f t="shared" si="228"/>
        <v>100-4037R</v>
      </c>
      <c r="AM2892" s="34" t="str">
        <f t="shared" si="229"/>
        <v>New Vehicle</v>
      </c>
      <c r="AN2892" s="34" t="str">
        <f t="shared" si="230"/>
        <v>New VehicleOther Income per NV unit</v>
      </c>
      <c r="AO2892" s="35"/>
      <c r="AP2892" s="35"/>
      <c r="AQ2892" s="35"/>
    </row>
    <row r="2893" spans="1:43" x14ac:dyDescent="0.25">
      <c r="A2893" s="27" t="s">
        <v>103</v>
      </c>
      <c r="B2893" s="27" t="s">
        <v>104</v>
      </c>
      <c r="C2893" s="27" t="s">
        <v>657</v>
      </c>
      <c r="D2893" s="27" t="s">
        <v>888</v>
      </c>
      <c r="E2893" s="27" t="s">
        <v>660</v>
      </c>
      <c r="F2893" s="27" t="s">
        <v>112</v>
      </c>
      <c r="G2893" s="27" t="s">
        <v>113</v>
      </c>
      <c r="H2893" s="34" t="s">
        <v>789</v>
      </c>
      <c r="I2893" s="34" t="s">
        <v>819</v>
      </c>
      <c r="J2893" s="34" t="str">
        <f t="shared" si="226"/>
        <v>New VehicleOther Income per NV unit</v>
      </c>
      <c r="K2893" s="34" t="str">
        <f t="shared" si="227"/>
        <v>200New Vehicle Other Income - Toyota</v>
      </c>
      <c r="L2893" s="28">
        <f>+SUMIF('TB 4-24'!M:M,$AL2893,'TB 4-24'!G:G)</f>
        <v>0</v>
      </c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>
        <f>+SUMIF('Input Sheet'!$S:$S,$AL2893,'Input Sheet'!C:C)</f>
        <v>0</v>
      </c>
      <c r="Z2893" s="28">
        <f>+SUMIF('Input Sheet'!$S:$S,$AL2893,'Input Sheet'!D:D)</f>
        <v>0</v>
      </c>
      <c r="AA2893" s="28">
        <f>+SUMIF('Input Sheet'!$S:$S,$AL2893,'Input Sheet'!E:E)</f>
        <v>0</v>
      </c>
      <c r="AB2893" s="28">
        <f>+SUMIF('Input Sheet'!$S:$S,$AL2893,'Input Sheet'!F:F)</f>
        <v>0</v>
      </c>
      <c r="AC2893" s="28">
        <f>+SUMIF('Input Sheet'!$S:$S,$AL2893,'Input Sheet'!G:G)</f>
        <v>0</v>
      </c>
      <c r="AD2893" s="28">
        <f>+SUMIF('Input Sheet'!$S:$S,$AL2893,'Input Sheet'!H:H)</f>
        <v>0</v>
      </c>
      <c r="AE2893" s="28">
        <f>+SUMIF('Input Sheet'!$S:$S,$AL2893,'Input Sheet'!I:I)</f>
        <v>0</v>
      </c>
      <c r="AF2893" s="28">
        <f>+SUMIF('Input Sheet'!$S:$S,$AL2893,'Input Sheet'!J:J)</f>
        <v>0</v>
      </c>
      <c r="AG2893" s="28">
        <f>+SUMIF('Input Sheet'!$S:$S,$AL2893,'Input Sheet'!K:K)</f>
        <v>0</v>
      </c>
      <c r="AH2893" s="28">
        <f>+SUMIF('Input Sheet'!$S:$S,$AL2893,'Input Sheet'!L:L)</f>
        <v>0</v>
      </c>
      <c r="AI2893" s="28">
        <f>+SUMIF('Input Sheet'!$S:$S,$AL2893,'Input Sheet'!M:M)</f>
        <v>0</v>
      </c>
      <c r="AJ2893" s="28">
        <f>+SUMIF('Input Sheet'!$S:$S,$AL2893,'Input Sheet'!N:N)</f>
        <v>0</v>
      </c>
      <c r="AK2893" s="28"/>
      <c r="AL2893" s="27" t="str">
        <f t="shared" si="228"/>
        <v>200-4037RR</v>
      </c>
      <c r="AM2893" s="34" t="str">
        <f t="shared" si="229"/>
        <v>New Vehicle</v>
      </c>
      <c r="AN2893" s="34" t="str">
        <f t="shared" si="230"/>
        <v>New VehicleOther Income per NV unit</v>
      </c>
      <c r="AO2893" s="35"/>
      <c r="AP2893" s="35"/>
      <c r="AQ2893" s="35"/>
    </row>
    <row r="2894" spans="1:43" x14ac:dyDescent="0.25">
      <c r="A2894" s="27" t="s">
        <v>103</v>
      </c>
      <c r="B2894" s="27" t="s">
        <v>104</v>
      </c>
      <c r="C2894" s="27" t="s">
        <v>663</v>
      </c>
      <c r="D2894" s="27" t="s">
        <v>888</v>
      </c>
      <c r="E2894" s="27" t="s">
        <v>664</v>
      </c>
      <c r="F2894" s="27" t="s">
        <v>112</v>
      </c>
      <c r="G2894" s="27" t="s">
        <v>113</v>
      </c>
      <c r="H2894" s="34" t="s">
        <v>789</v>
      </c>
      <c r="I2894" s="34" t="s">
        <v>819</v>
      </c>
      <c r="J2894" s="34" t="str">
        <f t="shared" si="226"/>
        <v>New VehicleOther Income per NV unit</v>
      </c>
      <c r="K2894" s="34" t="str">
        <f t="shared" si="227"/>
        <v>400New Vehicle Other Income - Toyota</v>
      </c>
      <c r="L2894" s="28">
        <f>+SUMIF('TB 4-24'!M:M,$AL2894,'TB 4-24'!G:G)</f>
        <v>0</v>
      </c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>
        <f>+SUMIF('Input Sheet'!$S:$S,$AL2894,'Input Sheet'!C:C)</f>
        <v>0</v>
      </c>
      <c r="Z2894" s="28">
        <f>+SUMIF('Input Sheet'!$S:$S,$AL2894,'Input Sheet'!D:D)</f>
        <v>0</v>
      </c>
      <c r="AA2894" s="28">
        <f>+SUMIF('Input Sheet'!$S:$S,$AL2894,'Input Sheet'!E:E)</f>
        <v>0</v>
      </c>
      <c r="AB2894" s="28">
        <f>+SUMIF('Input Sheet'!$S:$S,$AL2894,'Input Sheet'!F:F)</f>
        <v>0</v>
      </c>
      <c r="AC2894" s="28">
        <f>+SUMIF('Input Sheet'!$S:$S,$AL2894,'Input Sheet'!G:G)</f>
        <v>0</v>
      </c>
      <c r="AD2894" s="28">
        <f>+SUMIF('Input Sheet'!$S:$S,$AL2894,'Input Sheet'!H:H)</f>
        <v>0</v>
      </c>
      <c r="AE2894" s="28">
        <f>+SUMIF('Input Sheet'!$S:$S,$AL2894,'Input Sheet'!I:I)</f>
        <v>0</v>
      </c>
      <c r="AF2894" s="28">
        <f>+SUMIF('Input Sheet'!$S:$S,$AL2894,'Input Sheet'!J:J)</f>
        <v>0</v>
      </c>
      <c r="AG2894" s="28">
        <f>+SUMIF('Input Sheet'!$S:$S,$AL2894,'Input Sheet'!K:K)</f>
        <v>0</v>
      </c>
      <c r="AH2894" s="28">
        <f>+SUMIF('Input Sheet'!$S:$S,$AL2894,'Input Sheet'!L:L)</f>
        <v>0</v>
      </c>
      <c r="AI2894" s="28">
        <f>+SUMIF('Input Sheet'!$S:$S,$AL2894,'Input Sheet'!M:M)</f>
        <v>0</v>
      </c>
      <c r="AJ2894" s="28">
        <f>+SUMIF('Input Sheet'!$S:$S,$AL2894,'Input Sheet'!N:N)</f>
        <v>0</v>
      </c>
      <c r="AK2894" s="28"/>
      <c r="AL2894" s="27" t="str">
        <f t="shared" si="228"/>
        <v>400-4037RR</v>
      </c>
      <c r="AM2894" s="34" t="str">
        <f t="shared" si="229"/>
        <v>New Vehicle</v>
      </c>
      <c r="AN2894" s="34" t="str">
        <f t="shared" si="230"/>
        <v>New VehicleOther Income per NV unit</v>
      </c>
      <c r="AO2894" s="35"/>
      <c r="AP2894" s="35"/>
      <c r="AQ2894" s="35"/>
    </row>
    <row r="2895" spans="1:43" x14ac:dyDescent="0.25">
      <c r="A2895" s="27" t="s">
        <v>103</v>
      </c>
      <c r="B2895" s="27" t="s">
        <v>104</v>
      </c>
      <c r="C2895" s="27" t="s">
        <v>671</v>
      </c>
      <c r="D2895" s="27" t="s">
        <v>888</v>
      </c>
      <c r="E2895" s="27" t="s">
        <v>672</v>
      </c>
      <c r="F2895" s="27" t="s">
        <v>112</v>
      </c>
      <c r="G2895" s="27" t="s">
        <v>113</v>
      </c>
      <c r="H2895" s="34" t="s">
        <v>789</v>
      </c>
      <c r="I2895" s="34" t="s">
        <v>819</v>
      </c>
      <c r="J2895" s="34" t="str">
        <f t="shared" si="226"/>
        <v>New VehicleOther Income per NV unit</v>
      </c>
      <c r="K2895" s="34" t="str">
        <f t="shared" si="227"/>
        <v>300New Vehicle Other Income - Toyota</v>
      </c>
      <c r="L2895" s="28">
        <f>+SUMIF('TB 4-24'!M:M,$AL2895,'TB 4-24'!G:G)</f>
        <v>0</v>
      </c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>
        <f>+SUMIF('Input Sheet'!$S:$S,$AL2895,'Input Sheet'!C:C)</f>
        <v>0</v>
      </c>
      <c r="Z2895" s="28">
        <f>+SUMIF('Input Sheet'!$S:$S,$AL2895,'Input Sheet'!D:D)</f>
        <v>0</v>
      </c>
      <c r="AA2895" s="28">
        <f>+SUMIF('Input Sheet'!$S:$S,$AL2895,'Input Sheet'!E:E)</f>
        <v>0</v>
      </c>
      <c r="AB2895" s="28">
        <f>+SUMIF('Input Sheet'!$S:$S,$AL2895,'Input Sheet'!F:F)</f>
        <v>0</v>
      </c>
      <c r="AC2895" s="28">
        <f>+SUMIF('Input Sheet'!$S:$S,$AL2895,'Input Sheet'!G:G)</f>
        <v>0</v>
      </c>
      <c r="AD2895" s="28">
        <f>+SUMIF('Input Sheet'!$S:$S,$AL2895,'Input Sheet'!H:H)</f>
        <v>0</v>
      </c>
      <c r="AE2895" s="28">
        <f>+SUMIF('Input Sheet'!$S:$S,$AL2895,'Input Sheet'!I:I)</f>
        <v>0</v>
      </c>
      <c r="AF2895" s="28">
        <f>+SUMIF('Input Sheet'!$S:$S,$AL2895,'Input Sheet'!J:J)</f>
        <v>0</v>
      </c>
      <c r="AG2895" s="28">
        <f>+SUMIF('Input Sheet'!$S:$S,$AL2895,'Input Sheet'!K:K)</f>
        <v>0</v>
      </c>
      <c r="AH2895" s="28">
        <f>+SUMIF('Input Sheet'!$S:$S,$AL2895,'Input Sheet'!L:L)</f>
        <v>0</v>
      </c>
      <c r="AI2895" s="28">
        <f>+SUMIF('Input Sheet'!$S:$S,$AL2895,'Input Sheet'!M:M)</f>
        <v>0</v>
      </c>
      <c r="AJ2895" s="28">
        <f>+SUMIF('Input Sheet'!$S:$S,$AL2895,'Input Sheet'!N:N)</f>
        <v>0</v>
      </c>
      <c r="AK2895" s="28"/>
      <c r="AL2895" s="27" t="str">
        <f t="shared" si="228"/>
        <v>300-4037RR</v>
      </c>
      <c r="AM2895" s="34" t="str">
        <f t="shared" si="229"/>
        <v>New Vehicle</v>
      </c>
      <c r="AN2895" s="34" t="str">
        <f t="shared" si="230"/>
        <v>New VehicleOther Income per NV unit</v>
      </c>
      <c r="AO2895" s="35"/>
      <c r="AP2895" s="35"/>
      <c r="AQ2895" s="35"/>
    </row>
    <row r="2896" spans="1:43" x14ac:dyDescent="0.25">
      <c r="A2896" s="27" t="s">
        <v>103</v>
      </c>
      <c r="B2896" s="27" t="s">
        <v>104</v>
      </c>
      <c r="C2896" s="27" t="s">
        <v>104</v>
      </c>
      <c r="D2896" s="27" t="s">
        <v>888</v>
      </c>
      <c r="E2896" s="27" t="s">
        <v>677</v>
      </c>
      <c r="F2896" s="27" t="s">
        <v>112</v>
      </c>
      <c r="G2896" s="27" t="s">
        <v>113</v>
      </c>
      <c r="H2896" s="34" t="s">
        <v>789</v>
      </c>
      <c r="I2896" s="34" t="s">
        <v>819</v>
      </c>
      <c r="J2896" s="34" t="str">
        <f t="shared" si="226"/>
        <v>New VehicleOther Income per NV unit</v>
      </c>
      <c r="K2896" s="34" t="str">
        <f t="shared" si="227"/>
        <v>100New Vehicle Other Income - Toyota</v>
      </c>
      <c r="L2896" s="28">
        <f>+SUMIF('TB 4-24'!M:M,$AL2896,'TB 4-24'!G:G)</f>
        <v>0</v>
      </c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>
        <f>+SUMIF('Input Sheet'!$S:$S,$AL2896,'Input Sheet'!C:C)</f>
        <v>0</v>
      </c>
      <c r="Z2896" s="28">
        <f>+SUMIF('Input Sheet'!$S:$S,$AL2896,'Input Sheet'!D:D)</f>
        <v>0</v>
      </c>
      <c r="AA2896" s="28">
        <f>+SUMIF('Input Sheet'!$S:$S,$AL2896,'Input Sheet'!E:E)</f>
        <v>0</v>
      </c>
      <c r="AB2896" s="28">
        <f>+SUMIF('Input Sheet'!$S:$S,$AL2896,'Input Sheet'!F:F)</f>
        <v>0</v>
      </c>
      <c r="AC2896" s="28">
        <f>+SUMIF('Input Sheet'!$S:$S,$AL2896,'Input Sheet'!G:G)</f>
        <v>0</v>
      </c>
      <c r="AD2896" s="28">
        <f>+SUMIF('Input Sheet'!$S:$S,$AL2896,'Input Sheet'!H:H)</f>
        <v>0</v>
      </c>
      <c r="AE2896" s="28">
        <f>+SUMIF('Input Sheet'!$S:$S,$AL2896,'Input Sheet'!I:I)</f>
        <v>0</v>
      </c>
      <c r="AF2896" s="28">
        <f>+SUMIF('Input Sheet'!$S:$S,$AL2896,'Input Sheet'!J:J)</f>
        <v>0</v>
      </c>
      <c r="AG2896" s="28">
        <f>+SUMIF('Input Sheet'!$S:$S,$AL2896,'Input Sheet'!K:K)</f>
        <v>0</v>
      </c>
      <c r="AH2896" s="28">
        <f>+SUMIF('Input Sheet'!$S:$S,$AL2896,'Input Sheet'!L:L)</f>
        <v>0</v>
      </c>
      <c r="AI2896" s="28">
        <f>+SUMIF('Input Sheet'!$S:$S,$AL2896,'Input Sheet'!M:M)</f>
        <v>0</v>
      </c>
      <c r="AJ2896" s="28">
        <f>+SUMIF('Input Sheet'!$S:$S,$AL2896,'Input Sheet'!N:N)</f>
        <v>0</v>
      </c>
      <c r="AK2896" s="28"/>
      <c r="AL2896" s="27" t="str">
        <f t="shared" si="228"/>
        <v>100-4037RR</v>
      </c>
      <c r="AM2896" s="34" t="str">
        <f t="shared" si="229"/>
        <v>New Vehicle</v>
      </c>
      <c r="AN2896" s="34" t="str">
        <f t="shared" si="230"/>
        <v>New VehicleOther Income per NV unit</v>
      </c>
      <c r="AO2896" s="35"/>
      <c r="AP2896" s="35"/>
      <c r="AQ2896" s="35"/>
    </row>
    <row r="2897" spans="1:43" x14ac:dyDescent="0.25">
      <c r="A2897" s="27" t="s">
        <v>103</v>
      </c>
      <c r="B2897" s="27" t="s">
        <v>104</v>
      </c>
      <c r="C2897" s="27" t="s">
        <v>104</v>
      </c>
      <c r="D2897" s="27" t="s">
        <v>889</v>
      </c>
      <c r="E2897" s="27" t="s">
        <v>677</v>
      </c>
      <c r="F2897" s="27" t="s">
        <v>112</v>
      </c>
      <c r="G2897" s="27" t="s">
        <v>113</v>
      </c>
      <c r="H2897" s="34" t="s">
        <v>789</v>
      </c>
      <c r="I2897" s="34" t="s">
        <v>819</v>
      </c>
      <c r="J2897" s="34" t="str">
        <f t="shared" si="226"/>
        <v>New VehicleOther Income per NV unit</v>
      </c>
      <c r="K2897" s="34" t="str">
        <f t="shared" si="227"/>
        <v>100New Vehicle Other Income - Toyota</v>
      </c>
      <c r="L2897" s="28">
        <f>+SUMIF('TB 4-24'!M:M,$AL2897,'TB 4-24'!G:G)</f>
        <v>0</v>
      </c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>
        <f>+SUMIF('Input Sheet'!$S:$S,$AL2897,'Input Sheet'!C:C)</f>
        <v>0</v>
      </c>
      <c r="Z2897" s="28">
        <f>+SUMIF('Input Sheet'!$S:$S,$AL2897,'Input Sheet'!D:D)</f>
        <v>0</v>
      </c>
      <c r="AA2897" s="28">
        <f>+SUMIF('Input Sheet'!$S:$S,$AL2897,'Input Sheet'!E:E)</f>
        <v>0</v>
      </c>
      <c r="AB2897" s="28">
        <f>+SUMIF('Input Sheet'!$S:$S,$AL2897,'Input Sheet'!F:F)</f>
        <v>0</v>
      </c>
      <c r="AC2897" s="28">
        <f>+SUMIF('Input Sheet'!$S:$S,$AL2897,'Input Sheet'!G:G)</f>
        <v>0</v>
      </c>
      <c r="AD2897" s="28">
        <f>+SUMIF('Input Sheet'!$S:$S,$AL2897,'Input Sheet'!H:H)</f>
        <v>0</v>
      </c>
      <c r="AE2897" s="28">
        <f>+SUMIF('Input Sheet'!$S:$S,$AL2897,'Input Sheet'!I:I)</f>
        <v>0</v>
      </c>
      <c r="AF2897" s="28">
        <f>+SUMIF('Input Sheet'!$S:$S,$AL2897,'Input Sheet'!J:J)</f>
        <v>0</v>
      </c>
      <c r="AG2897" s="28">
        <f>+SUMIF('Input Sheet'!$S:$S,$AL2897,'Input Sheet'!K:K)</f>
        <v>0</v>
      </c>
      <c r="AH2897" s="28">
        <f>+SUMIF('Input Sheet'!$S:$S,$AL2897,'Input Sheet'!L:L)</f>
        <v>0</v>
      </c>
      <c r="AI2897" s="28">
        <f>+SUMIF('Input Sheet'!$S:$S,$AL2897,'Input Sheet'!M:M)</f>
        <v>0</v>
      </c>
      <c r="AJ2897" s="28">
        <f>+SUMIF('Input Sheet'!$S:$S,$AL2897,'Input Sheet'!N:N)</f>
        <v>0</v>
      </c>
      <c r="AK2897" s="28"/>
      <c r="AL2897" s="27" t="str">
        <f t="shared" si="228"/>
        <v>100-4075R</v>
      </c>
      <c r="AM2897" s="34" t="str">
        <f t="shared" si="229"/>
        <v>New Vehicle</v>
      </c>
      <c r="AN2897" s="34" t="str">
        <f t="shared" si="230"/>
        <v>New VehicleOther Income per NV unit</v>
      </c>
      <c r="AO2897" s="35"/>
      <c r="AP2897" s="35"/>
      <c r="AQ2897" s="35"/>
    </row>
    <row r="2898" spans="1:43" x14ac:dyDescent="0.25">
      <c r="A2898" s="27" t="s">
        <v>103</v>
      </c>
      <c r="B2898" s="27" t="s">
        <v>104</v>
      </c>
      <c r="C2898" s="27" t="s">
        <v>657</v>
      </c>
      <c r="D2898" s="27" t="s">
        <v>889</v>
      </c>
      <c r="E2898" s="27" t="s">
        <v>660</v>
      </c>
      <c r="F2898" s="27" t="s">
        <v>112</v>
      </c>
      <c r="G2898" s="27" t="s">
        <v>113</v>
      </c>
      <c r="H2898" s="34" t="s">
        <v>789</v>
      </c>
      <c r="I2898" s="34" t="s">
        <v>819</v>
      </c>
      <c r="J2898" s="34" t="str">
        <f t="shared" si="226"/>
        <v>New VehicleOther Income per NV unit</v>
      </c>
      <c r="K2898" s="34" t="str">
        <f t="shared" si="227"/>
        <v>200New Vehicle Other Income - Toyota</v>
      </c>
      <c r="L2898" s="28">
        <f>+SUMIF('TB 4-24'!M:M,$AL2898,'TB 4-24'!G:G)</f>
        <v>0</v>
      </c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>
        <f>+SUMIF('Input Sheet'!$S:$S,$AL2898,'Input Sheet'!C:C)</f>
        <v>0</v>
      </c>
      <c r="Z2898" s="28">
        <f>+SUMIF('Input Sheet'!$S:$S,$AL2898,'Input Sheet'!D:D)</f>
        <v>0</v>
      </c>
      <c r="AA2898" s="28">
        <f>+SUMIF('Input Sheet'!$S:$S,$AL2898,'Input Sheet'!E:E)</f>
        <v>0</v>
      </c>
      <c r="AB2898" s="28">
        <f>+SUMIF('Input Sheet'!$S:$S,$AL2898,'Input Sheet'!F:F)</f>
        <v>0</v>
      </c>
      <c r="AC2898" s="28">
        <f>+SUMIF('Input Sheet'!$S:$S,$AL2898,'Input Sheet'!G:G)</f>
        <v>0</v>
      </c>
      <c r="AD2898" s="28">
        <f>+SUMIF('Input Sheet'!$S:$S,$AL2898,'Input Sheet'!H:H)</f>
        <v>0</v>
      </c>
      <c r="AE2898" s="28">
        <f>+SUMIF('Input Sheet'!$S:$S,$AL2898,'Input Sheet'!I:I)</f>
        <v>0</v>
      </c>
      <c r="AF2898" s="28">
        <f>+SUMIF('Input Sheet'!$S:$S,$AL2898,'Input Sheet'!J:J)</f>
        <v>0</v>
      </c>
      <c r="AG2898" s="28">
        <f>+SUMIF('Input Sheet'!$S:$S,$AL2898,'Input Sheet'!K:K)</f>
        <v>0</v>
      </c>
      <c r="AH2898" s="28">
        <f>+SUMIF('Input Sheet'!$S:$S,$AL2898,'Input Sheet'!L:L)</f>
        <v>0</v>
      </c>
      <c r="AI2898" s="28">
        <f>+SUMIF('Input Sheet'!$S:$S,$AL2898,'Input Sheet'!M:M)</f>
        <v>0</v>
      </c>
      <c r="AJ2898" s="28">
        <f>+SUMIF('Input Sheet'!$S:$S,$AL2898,'Input Sheet'!N:N)</f>
        <v>0</v>
      </c>
      <c r="AK2898" s="28"/>
      <c r="AL2898" s="27" t="str">
        <f t="shared" si="228"/>
        <v>200-4075R</v>
      </c>
      <c r="AM2898" s="34" t="str">
        <f t="shared" si="229"/>
        <v>New Vehicle</v>
      </c>
      <c r="AN2898" s="34" t="str">
        <f t="shared" si="230"/>
        <v>New VehicleOther Income per NV unit</v>
      </c>
      <c r="AO2898" s="35"/>
      <c r="AP2898" s="35"/>
      <c r="AQ2898" s="35"/>
    </row>
    <row r="2899" spans="1:43" x14ac:dyDescent="0.25">
      <c r="A2899" s="27" t="s">
        <v>103</v>
      </c>
      <c r="B2899" s="27" t="s">
        <v>104</v>
      </c>
      <c r="C2899" s="27" t="s">
        <v>663</v>
      </c>
      <c r="D2899" s="27" t="s">
        <v>889</v>
      </c>
      <c r="E2899" s="27" t="s">
        <v>664</v>
      </c>
      <c r="F2899" s="27" t="s">
        <v>112</v>
      </c>
      <c r="G2899" s="27" t="s">
        <v>113</v>
      </c>
      <c r="H2899" s="34" t="s">
        <v>789</v>
      </c>
      <c r="I2899" s="34" t="s">
        <v>819</v>
      </c>
      <c r="J2899" s="34" t="str">
        <f t="shared" si="226"/>
        <v>New VehicleOther Income per NV unit</v>
      </c>
      <c r="K2899" s="34" t="str">
        <f t="shared" si="227"/>
        <v>400New Vehicle Other Income - Toyota</v>
      </c>
      <c r="L2899" s="28">
        <f>+SUMIF('TB 4-24'!M:M,$AL2899,'TB 4-24'!G:G)</f>
        <v>0</v>
      </c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>
        <f>+SUMIF('Input Sheet'!$S:$S,$AL2899,'Input Sheet'!C:C)</f>
        <v>0</v>
      </c>
      <c r="Z2899" s="28">
        <f>+SUMIF('Input Sheet'!$S:$S,$AL2899,'Input Sheet'!D:D)</f>
        <v>0</v>
      </c>
      <c r="AA2899" s="28">
        <f>+SUMIF('Input Sheet'!$S:$S,$AL2899,'Input Sheet'!E:E)</f>
        <v>0</v>
      </c>
      <c r="AB2899" s="28">
        <f>+SUMIF('Input Sheet'!$S:$S,$AL2899,'Input Sheet'!F:F)</f>
        <v>0</v>
      </c>
      <c r="AC2899" s="28">
        <f>+SUMIF('Input Sheet'!$S:$S,$AL2899,'Input Sheet'!G:G)</f>
        <v>0</v>
      </c>
      <c r="AD2899" s="28">
        <f>+SUMIF('Input Sheet'!$S:$S,$AL2899,'Input Sheet'!H:H)</f>
        <v>0</v>
      </c>
      <c r="AE2899" s="28">
        <f>+SUMIF('Input Sheet'!$S:$S,$AL2899,'Input Sheet'!I:I)</f>
        <v>0</v>
      </c>
      <c r="AF2899" s="28">
        <f>+SUMIF('Input Sheet'!$S:$S,$AL2899,'Input Sheet'!J:J)</f>
        <v>0</v>
      </c>
      <c r="AG2899" s="28">
        <f>+SUMIF('Input Sheet'!$S:$S,$AL2899,'Input Sheet'!K:K)</f>
        <v>0</v>
      </c>
      <c r="AH2899" s="28">
        <f>+SUMIF('Input Sheet'!$S:$S,$AL2899,'Input Sheet'!L:L)</f>
        <v>0</v>
      </c>
      <c r="AI2899" s="28">
        <f>+SUMIF('Input Sheet'!$S:$S,$AL2899,'Input Sheet'!M:M)</f>
        <v>0</v>
      </c>
      <c r="AJ2899" s="28">
        <f>+SUMIF('Input Sheet'!$S:$S,$AL2899,'Input Sheet'!N:N)</f>
        <v>0</v>
      </c>
      <c r="AK2899" s="28"/>
      <c r="AL2899" s="27" t="str">
        <f t="shared" si="228"/>
        <v>400-4075R</v>
      </c>
      <c r="AM2899" s="34" t="str">
        <f t="shared" si="229"/>
        <v>New Vehicle</v>
      </c>
      <c r="AN2899" s="34" t="str">
        <f t="shared" si="230"/>
        <v>New VehicleOther Income per NV unit</v>
      </c>
      <c r="AO2899" s="35"/>
      <c r="AP2899" s="35"/>
      <c r="AQ2899" s="35"/>
    </row>
    <row r="2900" spans="1:43" x14ac:dyDescent="0.25">
      <c r="A2900" s="27" t="s">
        <v>103</v>
      </c>
      <c r="B2900" s="27" t="s">
        <v>104</v>
      </c>
      <c r="C2900" s="27" t="s">
        <v>671</v>
      </c>
      <c r="D2900" s="27" t="s">
        <v>889</v>
      </c>
      <c r="E2900" s="27" t="s">
        <v>672</v>
      </c>
      <c r="F2900" s="27" t="s">
        <v>112</v>
      </c>
      <c r="G2900" s="27" t="s">
        <v>113</v>
      </c>
      <c r="H2900" s="34" t="s">
        <v>789</v>
      </c>
      <c r="I2900" s="34" t="s">
        <v>819</v>
      </c>
      <c r="J2900" s="34" t="str">
        <f t="shared" si="226"/>
        <v>New VehicleOther Income per NV unit</v>
      </c>
      <c r="K2900" s="34" t="str">
        <f t="shared" si="227"/>
        <v>300New Vehicle Other Income - Toyota</v>
      </c>
      <c r="L2900" s="28">
        <f>+SUMIF('TB 4-24'!M:M,$AL2900,'TB 4-24'!G:G)</f>
        <v>0</v>
      </c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>
        <f>+SUMIF('Input Sheet'!$S:$S,$AL2900,'Input Sheet'!C:C)</f>
        <v>0</v>
      </c>
      <c r="Z2900" s="28">
        <f>+SUMIF('Input Sheet'!$S:$S,$AL2900,'Input Sheet'!D:D)</f>
        <v>0</v>
      </c>
      <c r="AA2900" s="28">
        <f>+SUMIF('Input Sheet'!$S:$S,$AL2900,'Input Sheet'!E:E)</f>
        <v>0</v>
      </c>
      <c r="AB2900" s="28">
        <f>+SUMIF('Input Sheet'!$S:$S,$AL2900,'Input Sheet'!F:F)</f>
        <v>0</v>
      </c>
      <c r="AC2900" s="28">
        <f>+SUMIF('Input Sheet'!$S:$S,$AL2900,'Input Sheet'!G:G)</f>
        <v>0</v>
      </c>
      <c r="AD2900" s="28">
        <f>+SUMIF('Input Sheet'!$S:$S,$AL2900,'Input Sheet'!H:H)</f>
        <v>0</v>
      </c>
      <c r="AE2900" s="28">
        <f>+SUMIF('Input Sheet'!$S:$S,$AL2900,'Input Sheet'!I:I)</f>
        <v>0</v>
      </c>
      <c r="AF2900" s="28">
        <f>+SUMIF('Input Sheet'!$S:$S,$AL2900,'Input Sheet'!J:J)</f>
        <v>0</v>
      </c>
      <c r="AG2900" s="28">
        <f>+SUMIF('Input Sheet'!$S:$S,$AL2900,'Input Sheet'!K:K)</f>
        <v>0</v>
      </c>
      <c r="AH2900" s="28">
        <f>+SUMIF('Input Sheet'!$S:$S,$AL2900,'Input Sheet'!L:L)</f>
        <v>0</v>
      </c>
      <c r="AI2900" s="28">
        <f>+SUMIF('Input Sheet'!$S:$S,$AL2900,'Input Sheet'!M:M)</f>
        <v>0</v>
      </c>
      <c r="AJ2900" s="28">
        <f>+SUMIF('Input Sheet'!$S:$S,$AL2900,'Input Sheet'!N:N)</f>
        <v>0</v>
      </c>
      <c r="AK2900" s="28"/>
      <c r="AL2900" s="27" t="str">
        <f t="shared" si="228"/>
        <v>300-4075R</v>
      </c>
      <c r="AM2900" s="34" t="str">
        <f t="shared" si="229"/>
        <v>New Vehicle</v>
      </c>
      <c r="AN2900" s="34" t="str">
        <f t="shared" si="230"/>
        <v>New VehicleOther Income per NV unit</v>
      </c>
      <c r="AO2900" s="35"/>
      <c r="AP2900" s="35"/>
      <c r="AQ2900" s="35"/>
    </row>
    <row r="2901" spans="1:43" x14ac:dyDescent="0.25">
      <c r="A2901" s="27" t="s">
        <v>103</v>
      </c>
      <c r="B2901" s="27" t="s">
        <v>104</v>
      </c>
      <c r="C2901" s="27" t="s">
        <v>657</v>
      </c>
      <c r="D2901" s="27" t="s">
        <v>890</v>
      </c>
      <c r="E2901" s="27" t="s">
        <v>660</v>
      </c>
      <c r="F2901" s="27" t="s">
        <v>112</v>
      </c>
      <c r="G2901" s="27" t="s">
        <v>113</v>
      </c>
      <c r="H2901" s="34" t="s">
        <v>789</v>
      </c>
      <c r="I2901" s="34" t="s">
        <v>819</v>
      </c>
      <c r="J2901" s="34" t="str">
        <f t="shared" si="226"/>
        <v>New VehicleOther Income per NV unit</v>
      </c>
      <c r="K2901" s="34" t="str">
        <f t="shared" si="227"/>
        <v>200New Vehicle Other Income - Toyota</v>
      </c>
      <c r="L2901" s="28">
        <f>+SUMIF('TB 4-24'!M:M,$AL2901,'TB 4-24'!G:G)</f>
        <v>0</v>
      </c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>
        <f>+SUMIF('Input Sheet'!$S:$S,$AL2901,'Input Sheet'!C:C)</f>
        <v>0</v>
      </c>
      <c r="Z2901" s="28">
        <f>+SUMIF('Input Sheet'!$S:$S,$AL2901,'Input Sheet'!D:D)</f>
        <v>0</v>
      </c>
      <c r="AA2901" s="28">
        <f>+SUMIF('Input Sheet'!$S:$S,$AL2901,'Input Sheet'!E:E)</f>
        <v>0</v>
      </c>
      <c r="AB2901" s="28">
        <f>+SUMIF('Input Sheet'!$S:$S,$AL2901,'Input Sheet'!F:F)</f>
        <v>0</v>
      </c>
      <c r="AC2901" s="28">
        <f>+SUMIF('Input Sheet'!$S:$S,$AL2901,'Input Sheet'!G:G)</f>
        <v>0</v>
      </c>
      <c r="AD2901" s="28">
        <f>+SUMIF('Input Sheet'!$S:$S,$AL2901,'Input Sheet'!H:H)</f>
        <v>0</v>
      </c>
      <c r="AE2901" s="28">
        <f>+SUMIF('Input Sheet'!$S:$S,$AL2901,'Input Sheet'!I:I)</f>
        <v>0</v>
      </c>
      <c r="AF2901" s="28">
        <f>+SUMIF('Input Sheet'!$S:$S,$AL2901,'Input Sheet'!J:J)</f>
        <v>0</v>
      </c>
      <c r="AG2901" s="28">
        <f>+SUMIF('Input Sheet'!$S:$S,$AL2901,'Input Sheet'!K:K)</f>
        <v>0</v>
      </c>
      <c r="AH2901" s="28">
        <f>+SUMIF('Input Sheet'!$S:$S,$AL2901,'Input Sheet'!L:L)</f>
        <v>0</v>
      </c>
      <c r="AI2901" s="28">
        <f>+SUMIF('Input Sheet'!$S:$S,$AL2901,'Input Sheet'!M:M)</f>
        <v>0</v>
      </c>
      <c r="AJ2901" s="28">
        <f>+SUMIF('Input Sheet'!$S:$S,$AL2901,'Input Sheet'!N:N)</f>
        <v>0</v>
      </c>
      <c r="AK2901" s="28"/>
      <c r="AL2901" s="27" t="str">
        <f t="shared" si="228"/>
        <v>200-4075RR</v>
      </c>
      <c r="AM2901" s="34" t="str">
        <f t="shared" si="229"/>
        <v>New Vehicle</v>
      </c>
      <c r="AN2901" s="34" t="str">
        <f t="shared" si="230"/>
        <v>New VehicleOther Income per NV unit</v>
      </c>
      <c r="AO2901" s="35"/>
      <c r="AP2901" s="35"/>
      <c r="AQ2901" s="35"/>
    </row>
    <row r="2902" spans="1:43" x14ac:dyDescent="0.25">
      <c r="A2902" s="27" t="s">
        <v>103</v>
      </c>
      <c r="B2902" s="27" t="s">
        <v>104</v>
      </c>
      <c r="C2902" s="27" t="s">
        <v>663</v>
      </c>
      <c r="D2902" s="27" t="s">
        <v>890</v>
      </c>
      <c r="E2902" s="27" t="s">
        <v>664</v>
      </c>
      <c r="F2902" s="27" t="s">
        <v>112</v>
      </c>
      <c r="G2902" s="27" t="s">
        <v>113</v>
      </c>
      <c r="H2902" s="34" t="s">
        <v>789</v>
      </c>
      <c r="I2902" s="34" t="s">
        <v>819</v>
      </c>
      <c r="J2902" s="34" t="str">
        <f t="shared" si="226"/>
        <v>New VehicleOther Income per NV unit</v>
      </c>
      <c r="K2902" s="34" t="str">
        <f t="shared" si="227"/>
        <v>400New Vehicle Other Income - Toyota</v>
      </c>
      <c r="L2902" s="28">
        <f>+SUMIF('TB 4-24'!M:M,$AL2902,'TB 4-24'!G:G)</f>
        <v>0</v>
      </c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>
        <f>+SUMIF('Input Sheet'!$S:$S,$AL2902,'Input Sheet'!C:C)</f>
        <v>0</v>
      </c>
      <c r="Z2902" s="28">
        <f>+SUMIF('Input Sheet'!$S:$S,$AL2902,'Input Sheet'!D:D)</f>
        <v>0</v>
      </c>
      <c r="AA2902" s="28">
        <f>+SUMIF('Input Sheet'!$S:$S,$AL2902,'Input Sheet'!E:E)</f>
        <v>0</v>
      </c>
      <c r="AB2902" s="28">
        <f>+SUMIF('Input Sheet'!$S:$S,$AL2902,'Input Sheet'!F:F)</f>
        <v>0</v>
      </c>
      <c r="AC2902" s="28">
        <f>+SUMIF('Input Sheet'!$S:$S,$AL2902,'Input Sheet'!G:G)</f>
        <v>0</v>
      </c>
      <c r="AD2902" s="28">
        <f>+SUMIF('Input Sheet'!$S:$S,$AL2902,'Input Sheet'!H:H)</f>
        <v>0</v>
      </c>
      <c r="AE2902" s="28">
        <f>+SUMIF('Input Sheet'!$S:$S,$AL2902,'Input Sheet'!I:I)</f>
        <v>0</v>
      </c>
      <c r="AF2902" s="28">
        <f>+SUMIF('Input Sheet'!$S:$S,$AL2902,'Input Sheet'!J:J)</f>
        <v>0</v>
      </c>
      <c r="AG2902" s="28">
        <f>+SUMIF('Input Sheet'!$S:$S,$AL2902,'Input Sheet'!K:K)</f>
        <v>0</v>
      </c>
      <c r="AH2902" s="28">
        <f>+SUMIF('Input Sheet'!$S:$S,$AL2902,'Input Sheet'!L:L)</f>
        <v>0</v>
      </c>
      <c r="AI2902" s="28">
        <f>+SUMIF('Input Sheet'!$S:$S,$AL2902,'Input Sheet'!M:M)</f>
        <v>0</v>
      </c>
      <c r="AJ2902" s="28">
        <f>+SUMIF('Input Sheet'!$S:$S,$AL2902,'Input Sheet'!N:N)</f>
        <v>0</v>
      </c>
      <c r="AK2902" s="28"/>
      <c r="AL2902" s="27" t="str">
        <f t="shared" si="228"/>
        <v>400-4075RR</v>
      </c>
      <c r="AM2902" s="34" t="str">
        <f t="shared" si="229"/>
        <v>New Vehicle</v>
      </c>
      <c r="AN2902" s="34" t="str">
        <f t="shared" si="230"/>
        <v>New VehicleOther Income per NV unit</v>
      </c>
      <c r="AO2902" s="35"/>
      <c r="AP2902" s="35"/>
      <c r="AQ2902" s="35"/>
    </row>
    <row r="2903" spans="1:43" x14ac:dyDescent="0.25">
      <c r="A2903" s="27" t="s">
        <v>103</v>
      </c>
      <c r="B2903" s="27" t="s">
        <v>104</v>
      </c>
      <c r="C2903" s="27" t="s">
        <v>671</v>
      </c>
      <c r="D2903" s="27" t="s">
        <v>890</v>
      </c>
      <c r="E2903" s="27" t="s">
        <v>672</v>
      </c>
      <c r="F2903" s="27" t="s">
        <v>112</v>
      </c>
      <c r="G2903" s="27" t="s">
        <v>113</v>
      </c>
      <c r="H2903" s="34" t="s">
        <v>789</v>
      </c>
      <c r="I2903" s="34" t="s">
        <v>819</v>
      </c>
      <c r="J2903" s="34" t="str">
        <f t="shared" si="226"/>
        <v>New VehicleOther Income per NV unit</v>
      </c>
      <c r="K2903" s="34" t="str">
        <f t="shared" si="227"/>
        <v>300New Vehicle Other Income - Toyota</v>
      </c>
      <c r="L2903" s="28">
        <f>+SUMIF('TB 4-24'!M:M,$AL2903,'TB 4-24'!G:G)</f>
        <v>0</v>
      </c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>
        <f>+SUMIF('Input Sheet'!$S:$S,$AL2903,'Input Sheet'!C:C)</f>
        <v>0</v>
      </c>
      <c r="Z2903" s="28">
        <f>+SUMIF('Input Sheet'!$S:$S,$AL2903,'Input Sheet'!D:D)</f>
        <v>0</v>
      </c>
      <c r="AA2903" s="28">
        <f>+SUMIF('Input Sheet'!$S:$S,$AL2903,'Input Sheet'!E:E)</f>
        <v>0</v>
      </c>
      <c r="AB2903" s="28">
        <f>+SUMIF('Input Sheet'!$S:$S,$AL2903,'Input Sheet'!F:F)</f>
        <v>0</v>
      </c>
      <c r="AC2903" s="28">
        <f>+SUMIF('Input Sheet'!$S:$S,$AL2903,'Input Sheet'!G:G)</f>
        <v>0</v>
      </c>
      <c r="AD2903" s="28">
        <f>+SUMIF('Input Sheet'!$S:$S,$AL2903,'Input Sheet'!H:H)</f>
        <v>0</v>
      </c>
      <c r="AE2903" s="28">
        <f>+SUMIF('Input Sheet'!$S:$S,$AL2903,'Input Sheet'!I:I)</f>
        <v>0</v>
      </c>
      <c r="AF2903" s="28">
        <f>+SUMIF('Input Sheet'!$S:$S,$AL2903,'Input Sheet'!J:J)</f>
        <v>0</v>
      </c>
      <c r="AG2903" s="28">
        <f>+SUMIF('Input Sheet'!$S:$S,$AL2903,'Input Sheet'!K:K)</f>
        <v>0</v>
      </c>
      <c r="AH2903" s="28">
        <f>+SUMIF('Input Sheet'!$S:$S,$AL2903,'Input Sheet'!L:L)</f>
        <v>0</v>
      </c>
      <c r="AI2903" s="28">
        <f>+SUMIF('Input Sheet'!$S:$S,$AL2903,'Input Sheet'!M:M)</f>
        <v>0</v>
      </c>
      <c r="AJ2903" s="28">
        <f>+SUMIF('Input Sheet'!$S:$S,$AL2903,'Input Sheet'!N:N)</f>
        <v>0</v>
      </c>
      <c r="AK2903" s="28"/>
      <c r="AL2903" s="27" t="str">
        <f t="shared" si="228"/>
        <v>300-4075RR</v>
      </c>
      <c r="AM2903" s="34" t="str">
        <f t="shared" si="229"/>
        <v>New Vehicle</v>
      </c>
      <c r="AN2903" s="34" t="str">
        <f t="shared" si="230"/>
        <v>New VehicleOther Income per NV unit</v>
      </c>
      <c r="AO2903" s="35"/>
      <c r="AP2903" s="35"/>
      <c r="AQ2903" s="35"/>
    </row>
    <row r="2904" spans="1:43" x14ac:dyDescent="0.25">
      <c r="A2904" s="27" t="s">
        <v>103</v>
      </c>
      <c r="B2904" s="27" t="s">
        <v>104</v>
      </c>
      <c r="C2904" s="27" t="s">
        <v>104</v>
      </c>
      <c r="D2904" s="27" t="s">
        <v>890</v>
      </c>
      <c r="E2904" s="27" t="s">
        <v>677</v>
      </c>
      <c r="F2904" s="27" t="s">
        <v>112</v>
      </c>
      <c r="G2904" s="27" t="s">
        <v>113</v>
      </c>
      <c r="H2904" s="34" t="s">
        <v>789</v>
      </c>
      <c r="I2904" s="34" t="s">
        <v>819</v>
      </c>
      <c r="J2904" s="34" t="str">
        <f t="shared" si="226"/>
        <v>New VehicleOther Income per NV unit</v>
      </c>
      <c r="K2904" s="34" t="str">
        <f t="shared" si="227"/>
        <v>100New Vehicle Other Income - Toyota</v>
      </c>
      <c r="L2904" s="28">
        <f>+SUMIF('TB 4-24'!M:M,$AL2904,'TB 4-24'!G:G)</f>
        <v>0</v>
      </c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>
        <f>+SUMIF('Input Sheet'!$S:$S,$AL2904,'Input Sheet'!C:C)</f>
        <v>0</v>
      </c>
      <c r="Z2904" s="28">
        <f>+SUMIF('Input Sheet'!$S:$S,$AL2904,'Input Sheet'!D:D)</f>
        <v>0</v>
      </c>
      <c r="AA2904" s="28">
        <f>+SUMIF('Input Sheet'!$S:$S,$AL2904,'Input Sheet'!E:E)</f>
        <v>0</v>
      </c>
      <c r="AB2904" s="28">
        <f>+SUMIF('Input Sheet'!$S:$S,$AL2904,'Input Sheet'!F:F)</f>
        <v>0</v>
      </c>
      <c r="AC2904" s="28">
        <f>+SUMIF('Input Sheet'!$S:$S,$AL2904,'Input Sheet'!G:G)</f>
        <v>0</v>
      </c>
      <c r="AD2904" s="28">
        <f>+SUMIF('Input Sheet'!$S:$S,$AL2904,'Input Sheet'!H:H)</f>
        <v>0</v>
      </c>
      <c r="AE2904" s="28">
        <f>+SUMIF('Input Sheet'!$S:$S,$AL2904,'Input Sheet'!I:I)</f>
        <v>0</v>
      </c>
      <c r="AF2904" s="28">
        <f>+SUMIF('Input Sheet'!$S:$S,$AL2904,'Input Sheet'!J:J)</f>
        <v>0</v>
      </c>
      <c r="AG2904" s="28">
        <f>+SUMIF('Input Sheet'!$S:$S,$AL2904,'Input Sheet'!K:K)</f>
        <v>0</v>
      </c>
      <c r="AH2904" s="28">
        <f>+SUMIF('Input Sheet'!$S:$S,$AL2904,'Input Sheet'!L:L)</f>
        <v>0</v>
      </c>
      <c r="AI2904" s="28">
        <f>+SUMIF('Input Sheet'!$S:$S,$AL2904,'Input Sheet'!M:M)</f>
        <v>0</v>
      </c>
      <c r="AJ2904" s="28">
        <f>+SUMIF('Input Sheet'!$S:$S,$AL2904,'Input Sheet'!N:N)</f>
        <v>0</v>
      </c>
      <c r="AK2904" s="28"/>
      <c r="AL2904" s="27" t="str">
        <f t="shared" si="228"/>
        <v>100-4075RR</v>
      </c>
      <c r="AM2904" s="34" t="str">
        <f t="shared" si="229"/>
        <v>New Vehicle</v>
      </c>
      <c r="AN2904" s="34" t="str">
        <f t="shared" si="230"/>
        <v>New VehicleOther Income per NV unit</v>
      </c>
      <c r="AO2904" s="35"/>
      <c r="AP2904" s="35"/>
      <c r="AQ2904" s="35"/>
    </row>
    <row r="2905" spans="1:43" x14ac:dyDescent="0.25">
      <c r="A2905" s="27" t="s">
        <v>103</v>
      </c>
      <c r="B2905" s="27" t="s">
        <v>104</v>
      </c>
      <c r="C2905" s="27" t="s">
        <v>657</v>
      </c>
      <c r="D2905" s="27" t="s">
        <v>891</v>
      </c>
      <c r="E2905" s="27" t="s">
        <v>660</v>
      </c>
      <c r="F2905" s="27" t="s">
        <v>112</v>
      </c>
      <c r="G2905" s="27" t="s">
        <v>113</v>
      </c>
      <c r="H2905" s="34" t="s">
        <v>789</v>
      </c>
      <c r="I2905" s="34" t="s">
        <v>819</v>
      </c>
      <c r="J2905" s="34" t="str">
        <f t="shared" si="226"/>
        <v>New VehicleOther Income per NV unit</v>
      </c>
      <c r="K2905" s="34" t="str">
        <f t="shared" si="227"/>
        <v>200New Vehicle Other Income - Toyota</v>
      </c>
      <c r="L2905" s="28">
        <f>+SUMIF('TB 4-24'!M:M,$AL2905,'TB 4-24'!G:G)</f>
        <v>0</v>
      </c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>
        <f>+SUMIF('Input Sheet'!$S:$S,$AL2905,'Input Sheet'!C:C)</f>
        <v>0</v>
      </c>
      <c r="Z2905" s="28">
        <f>+SUMIF('Input Sheet'!$S:$S,$AL2905,'Input Sheet'!D:D)</f>
        <v>0</v>
      </c>
      <c r="AA2905" s="28">
        <f>+SUMIF('Input Sheet'!$S:$S,$AL2905,'Input Sheet'!E:E)</f>
        <v>0</v>
      </c>
      <c r="AB2905" s="28">
        <f>+SUMIF('Input Sheet'!$S:$S,$AL2905,'Input Sheet'!F:F)</f>
        <v>0</v>
      </c>
      <c r="AC2905" s="28">
        <f>+SUMIF('Input Sheet'!$S:$S,$AL2905,'Input Sheet'!G:G)</f>
        <v>0</v>
      </c>
      <c r="AD2905" s="28">
        <f>+SUMIF('Input Sheet'!$S:$S,$AL2905,'Input Sheet'!H:H)</f>
        <v>0</v>
      </c>
      <c r="AE2905" s="28">
        <f>+SUMIF('Input Sheet'!$S:$S,$AL2905,'Input Sheet'!I:I)</f>
        <v>0</v>
      </c>
      <c r="AF2905" s="28">
        <f>+SUMIF('Input Sheet'!$S:$S,$AL2905,'Input Sheet'!J:J)</f>
        <v>0</v>
      </c>
      <c r="AG2905" s="28">
        <f>+SUMIF('Input Sheet'!$S:$S,$AL2905,'Input Sheet'!K:K)</f>
        <v>0</v>
      </c>
      <c r="AH2905" s="28">
        <f>+SUMIF('Input Sheet'!$S:$S,$AL2905,'Input Sheet'!L:L)</f>
        <v>0</v>
      </c>
      <c r="AI2905" s="28">
        <f>+SUMIF('Input Sheet'!$S:$S,$AL2905,'Input Sheet'!M:M)</f>
        <v>0</v>
      </c>
      <c r="AJ2905" s="28">
        <f>+SUMIF('Input Sheet'!$S:$S,$AL2905,'Input Sheet'!N:N)</f>
        <v>0</v>
      </c>
      <c r="AK2905" s="28"/>
      <c r="AL2905" s="27" t="str">
        <f t="shared" si="228"/>
        <v>200-4076R</v>
      </c>
      <c r="AM2905" s="34" t="str">
        <f t="shared" si="229"/>
        <v>New Vehicle</v>
      </c>
      <c r="AN2905" s="34" t="str">
        <f t="shared" si="230"/>
        <v>New VehicleOther Income per NV unit</v>
      </c>
      <c r="AO2905" s="35"/>
      <c r="AP2905" s="35"/>
      <c r="AQ2905" s="35"/>
    </row>
    <row r="2906" spans="1:43" x14ac:dyDescent="0.25">
      <c r="A2906" s="27" t="s">
        <v>103</v>
      </c>
      <c r="B2906" s="27" t="s">
        <v>104</v>
      </c>
      <c r="C2906" s="27" t="s">
        <v>104</v>
      </c>
      <c r="D2906" s="27" t="s">
        <v>891</v>
      </c>
      <c r="E2906" s="27" t="s">
        <v>677</v>
      </c>
      <c r="F2906" s="27" t="s">
        <v>112</v>
      </c>
      <c r="G2906" s="27" t="s">
        <v>113</v>
      </c>
      <c r="H2906" s="34" t="s">
        <v>789</v>
      </c>
      <c r="I2906" s="34" t="s">
        <v>819</v>
      </c>
      <c r="J2906" s="34" t="str">
        <f t="shared" si="226"/>
        <v>New VehicleOther Income per NV unit</v>
      </c>
      <c r="K2906" s="34" t="str">
        <f t="shared" si="227"/>
        <v>100New Vehicle Other Income - Toyota</v>
      </c>
      <c r="L2906" s="28">
        <f>+SUMIF('TB 4-24'!M:M,$AL2906,'TB 4-24'!G:G)</f>
        <v>0</v>
      </c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>
        <f>+SUMIF('Input Sheet'!$S:$S,$AL2906,'Input Sheet'!C:C)</f>
        <v>0</v>
      </c>
      <c r="Z2906" s="28">
        <f>+SUMIF('Input Sheet'!$S:$S,$AL2906,'Input Sheet'!D:D)</f>
        <v>0</v>
      </c>
      <c r="AA2906" s="28">
        <f>+SUMIF('Input Sheet'!$S:$S,$AL2906,'Input Sheet'!E:E)</f>
        <v>0</v>
      </c>
      <c r="AB2906" s="28">
        <f>+SUMIF('Input Sheet'!$S:$S,$AL2906,'Input Sheet'!F:F)</f>
        <v>0</v>
      </c>
      <c r="AC2906" s="28">
        <f>+SUMIF('Input Sheet'!$S:$S,$AL2906,'Input Sheet'!G:G)</f>
        <v>0</v>
      </c>
      <c r="AD2906" s="28">
        <f>+SUMIF('Input Sheet'!$S:$S,$AL2906,'Input Sheet'!H:H)</f>
        <v>0</v>
      </c>
      <c r="AE2906" s="28">
        <f>+SUMIF('Input Sheet'!$S:$S,$AL2906,'Input Sheet'!I:I)</f>
        <v>0</v>
      </c>
      <c r="AF2906" s="28">
        <f>+SUMIF('Input Sheet'!$S:$S,$AL2906,'Input Sheet'!J:J)</f>
        <v>0</v>
      </c>
      <c r="AG2906" s="28">
        <f>+SUMIF('Input Sheet'!$S:$S,$AL2906,'Input Sheet'!K:K)</f>
        <v>0</v>
      </c>
      <c r="AH2906" s="28">
        <f>+SUMIF('Input Sheet'!$S:$S,$AL2906,'Input Sheet'!L:L)</f>
        <v>0</v>
      </c>
      <c r="AI2906" s="28">
        <f>+SUMIF('Input Sheet'!$S:$S,$AL2906,'Input Sheet'!M:M)</f>
        <v>0</v>
      </c>
      <c r="AJ2906" s="28">
        <f>+SUMIF('Input Sheet'!$S:$S,$AL2906,'Input Sheet'!N:N)</f>
        <v>0</v>
      </c>
      <c r="AK2906" s="28"/>
      <c r="AL2906" s="27" t="str">
        <f t="shared" si="228"/>
        <v>100-4076R</v>
      </c>
      <c r="AM2906" s="34" t="str">
        <f t="shared" si="229"/>
        <v>New Vehicle</v>
      </c>
      <c r="AN2906" s="34" t="str">
        <f t="shared" si="230"/>
        <v>New VehicleOther Income per NV unit</v>
      </c>
      <c r="AO2906" s="35"/>
      <c r="AP2906" s="35"/>
      <c r="AQ2906" s="35"/>
    </row>
    <row r="2907" spans="1:43" x14ac:dyDescent="0.25">
      <c r="A2907" s="27" t="s">
        <v>103</v>
      </c>
      <c r="B2907" s="27" t="s">
        <v>104</v>
      </c>
      <c r="C2907" s="27" t="s">
        <v>663</v>
      </c>
      <c r="D2907" s="27" t="s">
        <v>891</v>
      </c>
      <c r="E2907" s="27" t="s">
        <v>664</v>
      </c>
      <c r="F2907" s="27" t="s">
        <v>112</v>
      </c>
      <c r="G2907" s="27" t="s">
        <v>113</v>
      </c>
      <c r="H2907" s="34" t="s">
        <v>789</v>
      </c>
      <c r="I2907" s="34" t="s">
        <v>819</v>
      </c>
      <c r="J2907" s="34" t="str">
        <f t="shared" si="226"/>
        <v>New VehicleOther Income per NV unit</v>
      </c>
      <c r="K2907" s="34" t="str">
        <f t="shared" si="227"/>
        <v>400New Vehicle Other Income - Toyota</v>
      </c>
      <c r="L2907" s="28">
        <f>+SUMIF('TB 4-24'!M:M,$AL2907,'TB 4-24'!G:G)</f>
        <v>0</v>
      </c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>
        <f>+SUMIF('Input Sheet'!$S:$S,$AL2907,'Input Sheet'!C:C)</f>
        <v>0</v>
      </c>
      <c r="Z2907" s="28">
        <f>+SUMIF('Input Sheet'!$S:$S,$AL2907,'Input Sheet'!D:D)</f>
        <v>0</v>
      </c>
      <c r="AA2907" s="28">
        <f>+SUMIF('Input Sheet'!$S:$S,$AL2907,'Input Sheet'!E:E)</f>
        <v>0</v>
      </c>
      <c r="AB2907" s="28">
        <f>+SUMIF('Input Sheet'!$S:$S,$AL2907,'Input Sheet'!F:F)</f>
        <v>0</v>
      </c>
      <c r="AC2907" s="28">
        <f>+SUMIF('Input Sheet'!$S:$S,$AL2907,'Input Sheet'!G:G)</f>
        <v>0</v>
      </c>
      <c r="AD2907" s="28">
        <f>+SUMIF('Input Sheet'!$S:$S,$AL2907,'Input Sheet'!H:H)</f>
        <v>0</v>
      </c>
      <c r="AE2907" s="28">
        <f>+SUMIF('Input Sheet'!$S:$S,$AL2907,'Input Sheet'!I:I)</f>
        <v>0</v>
      </c>
      <c r="AF2907" s="28">
        <f>+SUMIF('Input Sheet'!$S:$S,$AL2907,'Input Sheet'!J:J)</f>
        <v>0</v>
      </c>
      <c r="AG2907" s="28">
        <f>+SUMIF('Input Sheet'!$S:$S,$AL2907,'Input Sheet'!K:K)</f>
        <v>0</v>
      </c>
      <c r="AH2907" s="28">
        <f>+SUMIF('Input Sheet'!$S:$S,$AL2907,'Input Sheet'!L:L)</f>
        <v>0</v>
      </c>
      <c r="AI2907" s="28">
        <f>+SUMIF('Input Sheet'!$S:$S,$AL2907,'Input Sheet'!M:M)</f>
        <v>0</v>
      </c>
      <c r="AJ2907" s="28">
        <f>+SUMIF('Input Sheet'!$S:$S,$AL2907,'Input Sheet'!N:N)</f>
        <v>0</v>
      </c>
      <c r="AK2907" s="28"/>
      <c r="AL2907" s="27" t="str">
        <f t="shared" si="228"/>
        <v>400-4076R</v>
      </c>
      <c r="AM2907" s="34" t="str">
        <f t="shared" si="229"/>
        <v>New Vehicle</v>
      </c>
      <c r="AN2907" s="34" t="str">
        <f t="shared" si="230"/>
        <v>New VehicleOther Income per NV unit</v>
      </c>
      <c r="AO2907" s="35"/>
      <c r="AP2907" s="35"/>
      <c r="AQ2907" s="35"/>
    </row>
    <row r="2908" spans="1:43" x14ac:dyDescent="0.25">
      <c r="A2908" s="27" t="s">
        <v>103</v>
      </c>
      <c r="B2908" s="27" t="s">
        <v>104</v>
      </c>
      <c r="C2908" s="27" t="s">
        <v>671</v>
      </c>
      <c r="D2908" s="27" t="s">
        <v>891</v>
      </c>
      <c r="E2908" s="27" t="s">
        <v>672</v>
      </c>
      <c r="F2908" s="27" t="s">
        <v>112</v>
      </c>
      <c r="G2908" s="27" t="s">
        <v>113</v>
      </c>
      <c r="H2908" s="34" t="s">
        <v>789</v>
      </c>
      <c r="I2908" s="34" t="s">
        <v>819</v>
      </c>
      <c r="J2908" s="34" t="str">
        <f t="shared" si="226"/>
        <v>New VehicleOther Income per NV unit</v>
      </c>
      <c r="K2908" s="34" t="str">
        <f t="shared" si="227"/>
        <v>300New Vehicle Other Income - Toyota</v>
      </c>
      <c r="L2908" s="28">
        <f>+SUMIF('TB 4-24'!M:M,$AL2908,'TB 4-24'!G:G)</f>
        <v>0</v>
      </c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>
        <f>+SUMIF('Input Sheet'!$S:$S,$AL2908,'Input Sheet'!C:C)</f>
        <v>0</v>
      </c>
      <c r="Z2908" s="28">
        <f>+SUMIF('Input Sheet'!$S:$S,$AL2908,'Input Sheet'!D:D)</f>
        <v>0</v>
      </c>
      <c r="AA2908" s="28">
        <f>+SUMIF('Input Sheet'!$S:$S,$AL2908,'Input Sheet'!E:E)</f>
        <v>0</v>
      </c>
      <c r="AB2908" s="28">
        <f>+SUMIF('Input Sheet'!$S:$S,$AL2908,'Input Sheet'!F:F)</f>
        <v>0</v>
      </c>
      <c r="AC2908" s="28">
        <f>+SUMIF('Input Sheet'!$S:$S,$AL2908,'Input Sheet'!G:G)</f>
        <v>0</v>
      </c>
      <c r="AD2908" s="28">
        <f>+SUMIF('Input Sheet'!$S:$S,$AL2908,'Input Sheet'!H:H)</f>
        <v>0</v>
      </c>
      <c r="AE2908" s="28">
        <f>+SUMIF('Input Sheet'!$S:$S,$AL2908,'Input Sheet'!I:I)</f>
        <v>0</v>
      </c>
      <c r="AF2908" s="28">
        <f>+SUMIF('Input Sheet'!$S:$S,$AL2908,'Input Sheet'!J:J)</f>
        <v>0</v>
      </c>
      <c r="AG2908" s="28">
        <f>+SUMIF('Input Sheet'!$S:$S,$AL2908,'Input Sheet'!K:K)</f>
        <v>0</v>
      </c>
      <c r="AH2908" s="28">
        <f>+SUMIF('Input Sheet'!$S:$S,$AL2908,'Input Sheet'!L:L)</f>
        <v>0</v>
      </c>
      <c r="AI2908" s="28">
        <f>+SUMIF('Input Sheet'!$S:$S,$AL2908,'Input Sheet'!M:M)</f>
        <v>0</v>
      </c>
      <c r="AJ2908" s="28">
        <f>+SUMIF('Input Sheet'!$S:$S,$AL2908,'Input Sheet'!N:N)</f>
        <v>0</v>
      </c>
      <c r="AK2908" s="28"/>
      <c r="AL2908" s="27" t="str">
        <f t="shared" si="228"/>
        <v>300-4076R</v>
      </c>
      <c r="AM2908" s="34" t="str">
        <f t="shared" si="229"/>
        <v>New Vehicle</v>
      </c>
      <c r="AN2908" s="34" t="str">
        <f t="shared" si="230"/>
        <v>New VehicleOther Income per NV unit</v>
      </c>
      <c r="AO2908" s="35"/>
      <c r="AP2908" s="35"/>
      <c r="AQ2908" s="35"/>
    </row>
    <row r="2909" spans="1:43" x14ac:dyDescent="0.25">
      <c r="A2909" s="27" t="s">
        <v>103</v>
      </c>
      <c r="B2909" s="27" t="s">
        <v>104</v>
      </c>
      <c r="C2909" s="27" t="s">
        <v>657</v>
      </c>
      <c r="D2909" s="27" t="s">
        <v>892</v>
      </c>
      <c r="E2909" s="27" t="s">
        <v>660</v>
      </c>
      <c r="F2909" s="27" t="s">
        <v>112</v>
      </c>
      <c r="G2909" s="27" t="s">
        <v>113</v>
      </c>
      <c r="H2909" s="34" t="s">
        <v>789</v>
      </c>
      <c r="I2909" s="34" t="s">
        <v>819</v>
      </c>
      <c r="J2909" s="34" t="str">
        <f t="shared" si="226"/>
        <v>New VehicleOther Income per NV unit</v>
      </c>
      <c r="K2909" s="34" t="str">
        <f t="shared" si="227"/>
        <v>200New Vehicle Other Income - Toyota</v>
      </c>
      <c r="L2909" s="28">
        <f>+SUMIF('TB 4-24'!M:M,$AL2909,'TB 4-24'!G:G)</f>
        <v>0</v>
      </c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>
        <f>+SUMIF('Input Sheet'!$S:$S,$AL2909,'Input Sheet'!C:C)</f>
        <v>0</v>
      </c>
      <c r="Z2909" s="28">
        <f>+SUMIF('Input Sheet'!$S:$S,$AL2909,'Input Sheet'!D:D)</f>
        <v>0</v>
      </c>
      <c r="AA2909" s="28">
        <f>+SUMIF('Input Sheet'!$S:$S,$AL2909,'Input Sheet'!E:E)</f>
        <v>0</v>
      </c>
      <c r="AB2909" s="28">
        <f>+SUMIF('Input Sheet'!$S:$S,$AL2909,'Input Sheet'!F:F)</f>
        <v>0</v>
      </c>
      <c r="AC2909" s="28">
        <f>+SUMIF('Input Sheet'!$S:$S,$AL2909,'Input Sheet'!G:G)</f>
        <v>0</v>
      </c>
      <c r="AD2909" s="28">
        <f>+SUMIF('Input Sheet'!$S:$S,$AL2909,'Input Sheet'!H:H)</f>
        <v>0</v>
      </c>
      <c r="AE2909" s="28">
        <f>+SUMIF('Input Sheet'!$S:$S,$AL2909,'Input Sheet'!I:I)</f>
        <v>0</v>
      </c>
      <c r="AF2909" s="28">
        <f>+SUMIF('Input Sheet'!$S:$S,$AL2909,'Input Sheet'!J:J)</f>
        <v>0</v>
      </c>
      <c r="AG2909" s="28">
        <f>+SUMIF('Input Sheet'!$S:$S,$AL2909,'Input Sheet'!K:K)</f>
        <v>0</v>
      </c>
      <c r="AH2909" s="28">
        <f>+SUMIF('Input Sheet'!$S:$S,$AL2909,'Input Sheet'!L:L)</f>
        <v>0</v>
      </c>
      <c r="AI2909" s="28">
        <f>+SUMIF('Input Sheet'!$S:$S,$AL2909,'Input Sheet'!M:M)</f>
        <v>0</v>
      </c>
      <c r="AJ2909" s="28">
        <f>+SUMIF('Input Sheet'!$S:$S,$AL2909,'Input Sheet'!N:N)</f>
        <v>0</v>
      </c>
      <c r="AK2909" s="28"/>
      <c r="AL2909" s="27" t="str">
        <f t="shared" si="228"/>
        <v>200-4076RR</v>
      </c>
      <c r="AM2909" s="34" t="str">
        <f t="shared" si="229"/>
        <v>New Vehicle</v>
      </c>
      <c r="AN2909" s="34" t="str">
        <f t="shared" si="230"/>
        <v>New VehicleOther Income per NV unit</v>
      </c>
      <c r="AO2909" s="35"/>
      <c r="AP2909" s="35"/>
      <c r="AQ2909" s="35"/>
    </row>
    <row r="2910" spans="1:43" x14ac:dyDescent="0.25">
      <c r="A2910" s="27" t="s">
        <v>103</v>
      </c>
      <c r="B2910" s="27" t="s">
        <v>104</v>
      </c>
      <c r="C2910" s="27" t="s">
        <v>663</v>
      </c>
      <c r="D2910" s="27" t="s">
        <v>892</v>
      </c>
      <c r="E2910" s="27" t="s">
        <v>664</v>
      </c>
      <c r="F2910" s="27" t="s">
        <v>112</v>
      </c>
      <c r="G2910" s="27" t="s">
        <v>113</v>
      </c>
      <c r="H2910" s="34" t="s">
        <v>789</v>
      </c>
      <c r="I2910" s="34" t="s">
        <v>819</v>
      </c>
      <c r="J2910" s="34" t="str">
        <f t="shared" si="226"/>
        <v>New VehicleOther Income per NV unit</v>
      </c>
      <c r="K2910" s="34" t="str">
        <f t="shared" si="227"/>
        <v>400New Vehicle Other Income - Toyota</v>
      </c>
      <c r="L2910" s="28">
        <f>+SUMIF('TB 4-24'!M:M,$AL2910,'TB 4-24'!G:G)</f>
        <v>0</v>
      </c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>
        <f>+SUMIF('Input Sheet'!$S:$S,$AL2910,'Input Sheet'!C:C)</f>
        <v>0</v>
      </c>
      <c r="Z2910" s="28">
        <f>+SUMIF('Input Sheet'!$S:$S,$AL2910,'Input Sheet'!D:D)</f>
        <v>0</v>
      </c>
      <c r="AA2910" s="28">
        <f>+SUMIF('Input Sheet'!$S:$S,$AL2910,'Input Sheet'!E:E)</f>
        <v>0</v>
      </c>
      <c r="AB2910" s="28">
        <f>+SUMIF('Input Sheet'!$S:$S,$AL2910,'Input Sheet'!F:F)</f>
        <v>0</v>
      </c>
      <c r="AC2910" s="28">
        <f>+SUMIF('Input Sheet'!$S:$S,$AL2910,'Input Sheet'!G:G)</f>
        <v>0</v>
      </c>
      <c r="AD2910" s="28">
        <f>+SUMIF('Input Sheet'!$S:$S,$AL2910,'Input Sheet'!H:H)</f>
        <v>0</v>
      </c>
      <c r="AE2910" s="28">
        <f>+SUMIF('Input Sheet'!$S:$S,$AL2910,'Input Sheet'!I:I)</f>
        <v>0</v>
      </c>
      <c r="AF2910" s="28">
        <f>+SUMIF('Input Sheet'!$S:$S,$AL2910,'Input Sheet'!J:J)</f>
        <v>0</v>
      </c>
      <c r="AG2910" s="28">
        <f>+SUMIF('Input Sheet'!$S:$S,$AL2910,'Input Sheet'!K:K)</f>
        <v>0</v>
      </c>
      <c r="AH2910" s="28">
        <f>+SUMIF('Input Sheet'!$S:$S,$AL2910,'Input Sheet'!L:L)</f>
        <v>0</v>
      </c>
      <c r="AI2910" s="28">
        <f>+SUMIF('Input Sheet'!$S:$S,$AL2910,'Input Sheet'!M:M)</f>
        <v>0</v>
      </c>
      <c r="AJ2910" s="28">
        <f>+SUMIF('Input Sheet'!$S:$S,$AL2910,'Input Sheet'!N:N)</f>
        <v>0</v>
      </c>
      <c r="AK2910" s="28"/>
      <c r="AL2910" s="27" t="str">
        <f t="shared" si="228"/>
        <v>400-4076RR</v>
      </c>
      <c r="AM2910" s="34" t="str">
        <f t="shared" si="229"/>
        <v>New Vehicle</v>
      </c>
      <c r="AN2910" s="34" t="str">
        <f t="shared" si="230"/>
        <v>New VehicleOther Income per NV unit</v>
      </c>
      <c r="AO2910" s="35"/>
      <c r="AP2910" s="35"/>
      <c r="AQ2910" s="35"/>
    </row>
    <row r="2911" spans="1:43" x14ac:dyDescent="0.25">
      <c r="A2911" s="27" t="s">
        <v>103</v>
      </c>
      <c r="B2911" s="27" t="s">
        <v>104</v>
      </c>
      <c r="C2911" s="27" t="s">
        <v>671</v>
      </c>
      <c r="D2911" s="27" t="s">
        <v>892</v>
      </c>
      <c r="E2911" s="27" t="s">
        <v>672</v>
      </c>
      <c r="F2911" s="27" t="s">
        <v>112</v>
      </c>
      <c r="G2911" s="27" t="s">
        <v>113</v>
      </c>
      <c r="H2911" s="34" t="s">
        <v>789</v>
      </c>
      <c r="I2911" s="34" t="s">
        <v>819</v>
      </c>
      <c r="J2911" s="34" t="str">
        <f t="shared" si="226"/>
        <v>New VehicleOther Income per NV unit</v>
      </c>
      <c r="K2911" s="34" t="str">
        <f t="shared" si="227"/>
        <v>300New Vehicle Other Income - Toyota</v>
      </c>
      <c r="L2911" s="28">
        <f>+SUMIF('TB 4-24'!M:M,$AL2911,'TB 4-24'!G:G)</f>
        <v>0</v>
      </c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>
        <f>+SUMIF('Input Sheet'!$S:$S,$AL2911,'Input Sheet'!C:C)</f>
        <v>0</v>
      </c>
      <c r="Z2911" s="28">
        <f>+SUMIF('Input Sheet'!$S:$S,$AL2911,'Input Sheet'!D:D)</f>
        <v>0</v>
      </c>
      <c r="AA2911" s="28">
        <f>+SUMIF('Input Sheet'!$S:$S,$AL2911,'Input Sheet'!E:E)</f>
        <v>0</v>
      </c>
      <c r="AB2911" s="28">
        <f>+SUMIF('Input Sheet'!$S:$S,$AL2911,'Input Sheet'!F:F)</f>
        <v>0</v>
      </c>
      <c r="AC2911" s="28">
        <f>+SUMIF('Input Sheet'!$S:$S,$AL2911,'Input Sheet'!G:G)</f>
        <v>0</v>
      </c>
      <c r="AD2911" s="28">
        <f>+SUMIF('Input Sheet'!$S:$S,$AL2911,'Input Sheet'!H:H)</f>
        <v>0</v>
      </c>
      <c r="AE2911" s="28">
        <f>+SUMIF('Input Sheet'!$S:$S,$AL2911,'Input Sheet'!I:I)</f>
        <v>0</v>
      </c>
      <c r="AF2911" s="28">
        <f>+SUMIF('Input Sheet'!$S:$S,$AL2911,'Input Sheet'!J:J)</f>
        <v>0</v>
      </c>
      <c r="AG2911" s="28">
        <f>+SUMIF('Input Sheet'!$S:$S,$AL2911,'Input Sheet'!K:K)</f>
        <v>0</v>
      </c>
      <c r="AH2911" s="28">
        <f>+SUMIF('Input Sheet'!$S:$S,$AL2911,'Input Sheet'!L:L)</f>
        <v>0</v>
      </c>
      <c r="AI2911" s="28">
        <f>+SUMIF('Input Sheet'!$S:$S,$AL2911,'Input Sheet'!M:M)</f>
        <v>0</v>
      </c>
      <c r="AJ2911" s="28">
        <f>+SUMIF('Input Sheet'!$S:$S,$AL2911,'Input Sheet'!N:N)</f>
        <v>0</v>
      </c>
      <c r="AK2911" s="28"/>
      <c r="AL2911" s="27" t="str">
        <f t="shared" si="228"/>
        <v>300-4076RR</v>
      </c>
      <c r="AM2911" s="34" t="str">
        <f t="shared" si="229"/>
        <v>New Vehicle</v>
      </c>
      <c r="AN2911" s="34" t="str">
        <f t="shared" si="230"/>
        <v>New VehicleOther Income per NV unit</v>
      </c>
      <c r="AO2911" s="35"/>
      <c r="AP2911" s="35"/>
      <c r="AQ2911" s="35"/>
    </row>
    <row r="2912" spans="1:43" x14ac:dyDescent="0.25">
      <c r="A2912" s="27" t="s">
        <v>103</v>
      </c>
      <c r="B2912" s="27" t="s">
        <v>104</v>
      </c>
      <c r="C2912" s="27" t="s">
        <v>104</v>
      </c>
      <c r="D2912" s="27" t="s">
        <v>892</v>
      </c>
      <c r="E2912" s="27" t="s">
        <v>677</v>
      </c>
      <c r="F2912" s="27" t="s">
        <v>112</v>
      </c>
      <c r="G2912" s="27" t="s">
        <v>113</v>
      </c>
      <c r="H2912" s="34" t="s">
        <v>789</v>
      </c>
      <c r="I2912" s="34" t="s">
        <v>819</v>
      </c>
      <c r="J2912" s="34" t="str">
        <f t="shared" si="226"/>
        <v>New VehicleOther Income per NV unit</v>
      </c>
      <c r="K2912" s="34" t="str">
        <f t="shared" si="227"/>
        <v>100New Vehicle Other Income - Toyota</v>
      </c>
      <c r="L2912" s="28">
        <f>+SUMIF('TB 4-24'!M:M,$AL2912,'TB 4-24'!G:G)</f>
        <v>0</v>
      </c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>
        <f>+SUMIF('Input Sheet'!$S:$S,$AL2912,'Input Sheet'!C:C)</f>
        <v>0</v>
      </c>
      <c r="Z2912" s="28">
        <f>+SUMIF('Input Sheet'!$S:$S,$AL2912,'Input Sheet'!D:D)</f>
        <v>0</v>
      </c>
      <c r="AA2912" s="28">
        <f>+SUMIF('Input Sheet'!$S:$S,$AL2912,'Input Sheet'!E:E)</f>
        <v>0</v>
      </c>
      <c r="AB2912" s="28">
        <f>+SUMIF('Input Sheet'!$S:$S,$AL2912,'Input Sheet'!F:F)</f>
        <v>0</v>
      </c>
      <c r="AC2912" s="28">
        <f>+SUMIF('Input Sheet'!$S:$S,$AL2912,'Input Sheet'!G:G)</f>
        <v>0</v>
      </c>
      <c r="AD2912" s="28">
        <f>+SUMIF('Input Sheet'!$S:$S,$AL2912,'Input Sheet'!H:H)</f>
        <v>0</v>
      </c>
      <c r="AE2912" s="28">
        <f>+SUMIF('Input Sheet'!$S:$S,$AL2912,'Input Sheet'!I:I)</f>
        <v>0</v>
      </c>
      <c r="AF2912" s="28">
        <f>+SUMIF('Input Sheet'!$S:$S,$AL2912,'Input Sheet'!J:J)</f>
        <v>0</v>
      </c>
      <c r="AG2912" s="28">
        <f>+SUMIF('Input Sheet'!$S:$S,$AL2912,'Input Sheet'!K:K)</f>
        <v>0</v>
      </c>
      <c r="AH2912" s="28">
        <f>+SUMIF('Input Sheet'!$S:$S,$AL2912,'Input Sheet'!L:L)</f>
        <v>0</v>
      </c>
      <c r="AI2912" s="28">
        <f>+SUMIF('Input Sheet'!$S:$S,$AL2912,'Input Sheet'!M:M)</f>
        <v>0</v>
      </c>
      <c r="AJ2912" s="28">
        <f>+SUMIF('Input Sheet'!$S:$S,$AL2912,'Input Sheet'!N:N)</f>
        <v>0</v>
      </c>
      <c r="AK2912" s="28"/>
      <c r="AL2912" s="27" t="str">
        <f t="shared" si="228"/>
        <v>100-4076RR</v>
      </c>
      <c r="AM2912" s="34" t="str">
        <f t="shared" si="229"/>
        <v>New Vehicle</v>
      </c>
      <c r="AN2912" s="34" t="str">
        <f t="shared" si="230"/>
        <v>New VehicleOther Income per NV unit</v>
      </c>
      <c r="AO2912" s="35"/>
      <c r="AP2912" s="35"/>
      <c r="AQ2912" s="35"/>
    </row>
    <row r="2913" spans="1:43" x14ac:dyDescent="0.25">
      <c r="A2913" s="27" t="s">
        <v>103</v>
      </c>
      <c r="B2913" s="27" t="s">
        <v>104</v>
      </c>
      <c r="C2913" s="27" t="s">
        <v>657</v>
      </c>
      <c r="D2913" s="27" t="s">
        <v>893</v>
      </c>
      <c r="E2913" s="27" t="s">
        <v>660</v>
      </c>
      <c r="F2913" s="27" t="s">
        <v>112</v>
      </c>
      <c r="G2913" s="27" t="s">
        <v>113</v>
      </c>
      <c r="H2913" s="34" t="s">
        <v>789</v>
      </c>
      <c r="I2913" s="34" t="s">
        <v>819</v>
      </c>
      <c r="J2913" s="34" t="str">
        <f t="shared" si="226"/>
        <v>New VehicleOther Income per NV unit</v>
      </c>
      <c r="K2913" s="34" t="str">
        <f t="shared" si="227"/>
        <v>200New Vehicle Other Income - Toyota</v>
      </c>
      <c r="L2913" s="28">
        <f>+SUMIF('TB 4-24'!M:M,$AL2913,'TB 4-24'!G:G)</f>
        <v>0</v>
      </c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>
        <f>+SUMIF('Input Sheet'!$S:$S,$AL2913,'Input Sheet'!C:C)</f>
        <v>0</v>
      </c>
      <c r="Z2913" s="28">
        <f>+SUMIF('Input Sheet'!$S:$S,$AL2913,'Input Sheet'!D:D)</f>
        <v>0</v>
      </c>
      <c r="AA2913" s="28">
        <f>+SUMIF('Input Sheet'!$S:$S,$AL2913,'Input Sheet'!E:E)</f>
        <v>0</v>
      </c>
      <c r="AB2913" s="28">
        <f>+SUMIF('Input Sheet'!$S:$S,$AL2913,'Input Sheet'!F:F)</f>
        <v>0</v>
      </c>
      <c r="AC2913" s="28">
        <f>+SUMIF('Input Sheet'!$S:$S,$AL2913,'Input Sheet'!G:G)</f>
        <v>0</v>
      </c>
      <c r="AD2913" s="28">
        <f>+SUMIF('Input Sheet'!$S:$S,$AL2913,'Input Sheet'!H:H)</f>
        <v>0</v>
      </c>
      <c r="AE2913" s="28">
        <f>+SUMIF('Input Sheet'!$S:$S,$AL2913,'Input Sheet'!I:I)</f>
        <v>0</v>
      </c>
      <c r="AF2913" s="28">
        <f>+SUMIF('Input Sheet'!$S:$S,$AL2913,'Input Sheet'!J:J)</f>
        <v>0</v>
      </c>
      <c r="AG2913" s="28">
        <f>+SUMIF('Input Sheet'!$S:$S,$AL2913,'Input Sheet'!K:K)</f>
        <v>0</v>
      </c>
      <c r="AH2913" s="28">
        <f>+SUMIF('Input Sheet'!$S:$S,$AL2913,'Input Sheet'!L:L)</f>
        <v>0</v>
      </c>
      <c r="AI2913" s="28">
        <f>+SUMIF('Input Sheet'!$S:$S,$AL2913,'Input Sheet'!M:M)</f>
        <v>0</v>
      </c>
      <c r="AJ2913" s="28">
        <f>+SUMIF('Input Sheet'!$S:$S,$AL2913,'Input Sheet'!N:N)</f>
        <v>0</v>
      </c>
      <c r="AK2913" s="28"/>
      <c r="AL2913" s="27" t="str">
        <f t="shared" si="228"/>
        <v>200-4077R</v>
      </c>
      <c r="AM2913" s="34" t="str">
        <f t="shared" si="229"/>
        <v>New Vehicle</v>
      </c>
      <c r="AN2913" s="34" t="str">
        <f t="shared" si="230"/>
        <v>New VehicleOther Income per NV unit</v>
      </c>
      <c r="AO2913" s="35"/>
      <c r="AP2913" s="35"/>
      <c r="AQ2913" s="35"/>
    </row>
    <row r="2914" spans="1:43" x14ac:dyDescent="0.25">
      <c r="A2914" s="27" t="s">
        <v>103</v>
      </c>
      <c r="B2914" s="27" t="s">
        <v>104</v>
      </c>
      <c r="C2914" s="27" t="s">
        <v>663</v>
      </c>
      <c r="D2914" s="27" t="s">
        <v>893</v>
      </c>
      <c r="E2914" s="27" t="s">
        <v>664</v>
      </c>
      <c r="F2914" s="27" t="s">
        <v>112</v>
      </c>
      <c r="G2914" s="27" t="s">
        <v>113</v>
      </c>
      <c r="H2914" s="34" t="s">
        <v>789</v>
      </c>
      <c r="I2914" s="34" t="s">
        <v>819</v>
      </c>
      <c r="J2914" s="34" t="str">
        <f t="shared" si="226"/>
        <v>New VehicleOther Income per NV unit</v>
      </c>
      <c r="K2914" s="34" t="str">
        <f t="shared" si="227"/>
        <v>400New Vehicle Other Income - Toyota</v>
      </c>
      <c r="L2914" s="28">
        <f>+SUMIF('TB 4-24'!M:M,$AL2914,'TB 4-24'!G:G)</f>
        <v>0</v>
      </c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>
        <f>+SUMIF('Input Sheet'!$S:$S,$AL2914,'Input Sheet'!C:C)</f>
        <v>0</v>
      </c>
      <c r="Z2914" s="28">
        <f>+SUMIF('Input Sheet'!$S:$S,$AL2914,'Input Sheet'!D:D)</f>
        <v>0</v>
      </c>
      <c r="AA2914" s="28">
        <f>+SUMIF('Input Sheet'!$S:$S,$AL2914,'Input Sheet'!E:E)</f>
        <v>0</v>
      </c>
      <c r="AB2914" s="28">
        <f>+SUMIF('Input Sheet'!$S:$S,$AL2914,'Input Sheet'!F:F)</f>
        <v>0</v>
      </c>
      <c r="AC2914" s="28">
        <f>+SUMIF('Input Sheet'!$S:$S,$AL2914,'Input Sheet'!G:G)</f>
        <v>0</v>
      </c>
      <c r="AD2914" s="28">
        <f>+SUMIF('Input Sheet'!$S:$S,$AL2914,'Input Sheet'!H:H)</f>
        <v>0</v>
      </c>
      <c r="AE2914" s="28">
        <f>+SUMIF('Input Sheet'!$S:$S,$AL2914,'Input Sheet'!I:I)</f>
        <v>0</v>
      </c>
      <c r="AF2914" s="28">
        <f>+SUMIF('Input Sheet'!$S:$S,$AL2914,'Input Sheet'!J:J)</f>
        <v>0</v>
      </c>
      <c r="AG2914" s="28">
        <f>+SUMIF('Input Sheet'!$S:$S,$AL2914,'Input Sheet'!K:K)</f>
        <v>0</v>
      </c>
      <c r="AH2914" s="28">
        <f>+SUMIF('Input Sheet'!$S:$S,$AL2914,'Input Sheet'!L:L)</f>
        <v>0</v>
      </c>
      <c r="AI2914" s="28">
        <f>+SUMIF('Input Sheet'!$S:$S,$AL2914,'Input Sheet'!M:M)</f>
        <v>0</v>
      </c>
      <c r="AJ2914" s="28">
        <f>+SUMIF('Input Sheet'!$S:$S,$AL2914,'Input Sheet'!N:N)</f>
        <v>0</v>
      </c>
      <c r="AK2914" s="28"/>
      <c r="AL2914" s="27" t="str">
        <f t="shared" si="228"/>
        <v>400-4077R</v>
      </c>
      <c r="AM2914" s="34" t="str">
        <f t="shared" si="229"/>
        <v>New Vehicle</v>
      </c>
      <c r="AN2914" s="34" t="str">
        <f t="shared" si="230"/>
        <v>New VehicleOther Income per NV unit</v>
      </c>
      <c r="AO2914" s="35"/>
      <c r="AP2914" s="35"/>
      <c r="AQ2914" s="35"/>
    </row>
    <row r="2915" spans="1:43" x14ac:dyDescent="0.25">
      <c r="A2915" s="27" t="s">
        <v>103</v>
      </c>
      <c r="B2915" s="27" t="s">
        <v>104</v>
      </c>
      <c r="C2915" s="27" t="s">
        <v>671</v>
      </c>
      <c r="D2915" s="27" t="s">
        <v>893</v>
      </c>
      <c r="E2915" s="27" t="s">
        <v>672</v>
      </c>
      <c r="F2915" s="27" t="s">
        <v>112</v>
      </c>
      <c r="G2915" s="27" t="s">
        <v>113</v>
      </c>
      <c r="H2915" s="34" t="s">
        <v>789</v>
      </c>
      <c r="I2915" s="34" t="s">
        <v>819</v>
      </c>
      <c r="J2915" s="34" t="str">
        <f t="shared" si="226"/>
        <v>New VehicleOther Income per NV unit</v>
      </c>
      <c r="K2915" s="34" t="str">
        <f t="shared" si="227"/>
        <v>300New Vehicle Other Income - Toyota</v>
      </c>
      <c r="L2915" s="28">
        <f>+SUMIF('TB 4-24'!M:M,$AL2915,'TB 4-24'!G:G)</f>
        <v>0</v>
      </c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>
        <f>+SUMIF('Input Sheet'!$S:$S,$AL2915,'Input Sheet'!C:C)</f>
        <v>0</v>
      </c>
      <c r="Z2915" s="28">
        <f>+SUMIF('Input Sheet'!$S:$S,$AL2915,'Input Sheet'!D:D)</f>
        <v>0</v>
      </c>
      <c r="AA2915" s="28">
        <f>+SUMIF('Input Sheet'!$S:$S,$AL2915,'Input Sheet'!E:E)</f>
        <v>0</v>
      </c>
      <c r="AB2915" s="28">
        <f>+SUMIF('Input Sheet'!$S:$S,$AL2915,'Input Sheet'!F:F)</f>
        <v>0</v>
      </c>
      <c r="AC2915" s="28">
        <f>+SUMIF('Input Sheet'!$S:$S,$AL2915,'Input Sheet'!G:G)</f>
        <v>0</v>
      </c>
      <c r="AD2915" s="28">
        <f>+SUMIF('Input Sheet'!$S:$S,$AL2915,'Input Sheet'!H:H)</f>
        <v>0</v>
      </c>
      <c r="AE2915" s="28">
        <f>+SUMIF('Input Sheet'!$S:$S,$AL2915,'Input Sheet'!I:I)</f>
        <v>0</v>
      </c>
      <c r="AF2915" s="28">
        <f>+SUMIF('Input Sheet'!$S:$S,$AL2915,'Input Sheet'!J:J)</f>
        <v>0</v>
      </c>
      <c r="AG2915" s="28">
        <f>+SUMIF('Input Sheet'!$S:$S,$AL2915,'Input Sheet'!K:K)</f>
        <v>0</v>
      </c>
      <c r="AH2915" s="28">
        <f>+SUMIF('Input Sheet'!$S:$S,$AL2915,'Input Sheet'!L:L)</f>
        <v>0</v>
      </c>
      <c r="AI2915" s="28">
        <f>+SUMIF('Input Sheet'!$S:$S,$AL2915,'Input Sheet'!M:M)</f>
        <v>0</v>
      </c>
      <c r="AJ2915" s="28">
        <f>+SUMIF('Input Sheet'!$S:$S,$AL2915,'Input Sheet'!N:N)</f>
        <v>0</v>
      </c>
      <c r="AK2915" s="28"/>
      <c r="AL2915" s="27" t="str">
        <f t="shared" si="228"/>
        <v>300-4077R</v>
      </c>
      <c r="AM2915" s="34" t="str">
        <f t="shared" si="229"/>
        <v>New Vehicle</v>
      </c>
      <c r="AN2915" s="34" t="str">
        <f t="shared" si="230"/>
        <v>New VehicleOther Income per NV unit</v>
      </c>
      <c r="AO2915" s="35"/>
      <c r="AP2915" s="35"/>
      <c r="AQ2915" s="35"/>
    </row>
    <row r="2916" spans="1:43" x14ac:dyDescent="0.25">
      <c r="A2916" s="27" t="s">
        <v>103</v>
      </c>
      <c r="B2916" s="27" t="s">
        <v>104</v>
      </c>
      <c r="C2916" s="27" t="s">
        <v>104</v>
      </c>
      <c r="D2916" s="27" t="s">
        <v>893</v>
      </c>
      <c r="E2916" s="27" t="s">
        <v>677</v>
      </c>
      <c r="F2916" s="27" t="s">
        <v>112</v>
      </c>
      <c r="G2916" s="27" t="s">
        <v>113</v>
      </c>
      <c r="H2916" s="34" t="s">
        <v>789</v>
      </c>
      <c r="I2916" s="34" t="s">
        <v>819</v>
      </c>
      <c r="J2916" s="34" t="str">
        <f t="shared" si="226"/>
        <v>New VehicleOther Income per NV unit</v>
      </c>
      <c r="K2916" s="34" t="str">
        <f t="shared" si="227"/>
        <v>100New Vehicle Other Income - Toyota</v>
      </c>
      <c r="L2916" s="28">
        <f>+SUMIF('TB 4-24'!M:M,$AL2916,'TB 4-24'!G:G)</f>
        <v>0</v>
      </c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>
        <f>+SUMIF('Input Sheet'!$S:$S,$AL2916,'Input Sheet'!C:C)</f>
        <v>0</v>
      </c>
      <c r="Z2916" s="28">
        <f>+SUMIF('Input Sheet'!$S:$S,$AL2916,'Input Sheet'!D:D)</f>
        <v>0</v>
      </c>
      <c r="AA2916" s="28">
        <f>+SUMIF('Input Sheet'!$S:$S,$AL2916,'Input Sheet'!E:E)</f>
        <v>0</v>
      </c>
      <c r="AB2916" s="28">
        <f>+SUMIF('Input Sheet'!$S:$S,$AL2916,'Input Sheet'!F:F)</f>
        <v>0</v>
      </c>
      <c r="AC2916" s="28">
        <f>+SUMIF('Input Sheet'!$S:$S,$AL2916,'Input Sheet'!G:G)</f>
        <v>0</v>
      </c>
      <c r="AD2916" s="28">
        <f>+SUMIF('Input Sheet'!$S:$S,$AL2916,'Input Sheet'!H:H)</f>
        <v>0</v>
      </c>
      <c r="AE2916" s="28">
        <f>+SUMIF('Input Sheet'!$S:$S,$AL2916,'Input Sheet'!I:I)</f>
        <v>0</v>
      </c>
      <c r="AF2916" s="28">
        <f>+SUMIF('Input Sheet'!$S:$S,$AL2916,'Input Sheet'!J:J)</f>
        <v>0</v>
      </c>
      <c r="AG2916" s="28">
        <f>+SUMIF('Input Sheet'!$S:$S,$AL2916,'Input Sheet'!K:K)</f>
        <v>0</v>
      </c>
      <c r="AH2916" s="28">
        <f>+SUMIF('Input Sheet'!$S:$S,$AL2916,'Input Sheet'!L:L)</f>
        <v>0</v>
      </c>
      <c r="AI2916" s="28">
        <f>+SUMIF('Input Sheet'!$S:$S,$AL2916,'Input Sheet'!M:M)</f>
        <v>0</v>
      </c>
      <c r="AJ2916" s="28">
        <f>+SUMIF('Input Sheet'!$S:$S,$AL2916,'Input Sheet'!N:N)</f>
        <v>0</v>
      </c>
      <c r="AK2916" s="28"/>
      <c r="AL2916" s="27" t="str">
        <f t="shared" si="228"/>
        <v>100-4077R</v>
      </c>
      <c r="AM2916" s="34" t="str">
        <f t="shared" si="229"/>
        <v>New Vehicle</v>
      </c>
      <c r="AN2916" s="34" t="str">
        <f t="shared" si="230"/>
        <v>New VehicleOther Income per NV unit</v>
      </c>
      <c r="AO2916" s="35"/>
      <c r="AP2916" s="35"/>
      <c r="AQ2916" s="35"/>
    </row>
    <row r="2917" spans="1:43" x14ac:dyDescent="0.25">
      <c r="A2917" s="27" t="s">
        <v>103</v>
      </c>
      <c r="B2917" s="27" t="s">
        <v>104</v>
      </c>
      <c r="C2917" s="27" t="s">
        <v>657</v>
      </c>
      <c r="D2917" s="27" t="s">
        <v>894</v>
      </c>
      <c r="E2917" s="27" t="s">
        <v>660</v>
      </c>
      <c r="F2917" s="27" t="s">
        <v>112</v>
      </c>
      <c r="G2917" s="27" t="s">
        <v>113</v>
      </c>
      <c r="H2917" s="34" t="s">
        <v>789</v>
      </c>
      <c r="I2917" s="34" t="s">
        <v>819</v>
      </c>
      <c r="J2917" s="34" t="str">
        <f t="shared" si="226"/>
        <v>New VehicleOther Income per NV unit</v>
      </c>
      <c r="K2917" s="34" t="str">
        <f t="shared" si="227"/>
        <v>200New Vehicle Other Income - Toyota</v>
      </c>
      <c r="L2917" s="28">
        <f>+SUMIF('TB 4-24'!M:M,$AL2917,'TB 4-24'!G:G)</f>
        <v>0</v>
      </c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>
        <f>+SUMIF('Input Sheet'!$S:$S,$AL2917,'Input Sheet'!C:C)</f>
        <v>0</v>
      </c>
      <c r="Z2917" s="28">
        <f>+SUMIF('Input Sheet'!$S:$S,$AL2917,'Input Sheet'!D:D)</f>
        <v>0</v>
      </c>
      <c r="AA2917" s="28">
        <f>+SUMIF('Input Sheet'!$S:$S,$AL2917,'Input Sheet'!E:E)</f>
        <v>0</v>
      </c>
      <c r="AB2917" s="28">
        <f>+SUMIF('Input Sheet'!$S:$S,$AL2917,'Input Sheet'!F:F)</f>
        <v>0</v>
      </c>
      <c r="AC2917" s="28">
        <f>+SUMIF('Input Sheet'!$S:$S,$AL2917,'Input Sheet'!G:G)</f>
        <v>0</v>
      </c>
      <c r="AD2917" s="28">
        <f>+SUMIF('Input Sheet'!$S:$S,$AL2917,'Input Sheet'!H:H)</f>
        <v>0</v>
      </c>
      <c r="AE2917" s="28">
        <f>+SUMIF('Input Sheet'!$S:$S,$AL2917,'Input Sheet'!I:I)</f>
        <v>0</v>
      </c>
      <c r="AF2917" s="28">
        <f>+SUMIF('Input Sheet'!$S:$S,$AL2917,'Input Sheet'!J:J)</f>
        <v>0</v>
      </c>
      <c r="AG2917" s="28">
        <f>+SUMIF('Input Sheet'!$S:$S,$AL2917,'Input Sheet'!K:K)</f>
        <v>0</v>
      </c>
      <c r="AH2917" s="28">
        <f>+SUMIF('Input Sheet'!$S:$S,$AL2917,'Input Sheet'!L:L)</f>
        <v>0</v>
      </c>
      <c r="AI2917" s="28">
        <f>+SUMIF('Input Sheet'!$S:$S,$AL2917,'Input Sheet'!M:M)</f>
        <v>0</v>
      </c>
      <c r="AJ2917" s="28">
        <f>+SUMIF('Input Sheet'!$S:$S,$AL2917,'Input Sheet'!N:N)</f>
        <v>0</v>
      </c>
      <c r="AK2917" s="28"/>
      <c r="AL2917" s="27" t="str">
        <f t="shared" si="228"/>
        <v>200-4077RR</v>
      </c>
      <c r="AM2917" s="34" t="str">
        <f t="shared" si="229"/>
        <v>New Vehicle</v>
      </c>
      <c r="AN2917" s="34" t="str">
        <f t="shared" si="230"/>
        <v>New VehicleOther Income per NV unit</v>
      </c>
      <c r="AO2917" s="35"/>
      <c r="AP2917" s="35"/>
      <c r="AQ2917" s="35"/>
    </row>
    <row r="2918" spans="1:43" x14ac:dyDescent="0.25">
      <c r="A2918" s="27" t="s">
        <v>103</v>
      </c>
      <c r="B2918" s="27" t="s">
        <v>104</v>
      </c>
      <c r="C2918" s="27" t="s">
        <v>663</v>
      </c>
      <c r="D2918" s="27" t="s">
        <v>894</v>
      </c>
      <c r="E2918" s="27" t="s">
        <v>664</v>
      </c>
      <c r="F2918" s="27" t="s">
        <v>112</v>
      </c>
      <c r="G2918" s="27" t="s">
        <v>113</v>
      </c>
      <c r="H2918" s="34" t="s">
        <v>789</v>
      </c>
      <c r="I2918" s="34" t="s">
        <v>819</v>
      </c>
      <c r="J2918" s="34" t="str">
        <f t="shared" si="226"/>
        <v>New VehicleOther Income per NV unit</v>
      </c>
      <c r="K2918" s="34" t="str">
        <f t="shared" si="227"/>
        <v>400New Vehicle Other Income - Toyota</v>
      </c>
      <c r="L2918" s="28">
        <f>+SUMIF('TB 4-24'!M:M,$AL2918,'TB 4-24'!G:G)</f>
        <v>0</v>
      </c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>
        <f>+SUMIF('Input Sheet'!$S:$S,$AL2918,'Input Sheet'!C:C)</f>
        <v>0</v>
      </c>
      <c r="Z2918" s="28">
        <f>+SUMIF('Input Sheet'!$S:$S,$AL2918,'Input Sheet'!D:D)</f>
        <v>0</v>
      </c>
      <c r="AA2918" s="28">
        <f>+SUMIF('Input Sheet'!$S:$S,$AL2918,'Input Sheet'!E:E)</f>
        <v>0</v>
      </c>
      <c r="AB2918" s="28">
        <f>+SUMIF('Input Sheet'!$S:$S,$AL2918,'Input Sheet'!F:F)</f>
        <v>0</v>
      </c>
      <c r="AC2918" s="28">
        <f>+SUMIF('Input Sheet'!$S:$S,$AL2918,'Input Sheet'!G:G)</f>
        <v>0</v>
      </c>
      <c r="AD2918" s="28">
        <f>+SUMIF('Input Sheet'!$S:$S,$AL2918,'Input Sheet'!H:H)</f>
        <v>0</v>
      </c>
      <c r="AE2918" s="28">
        <f>+SUMIF('Input Sheet'!$S:$S,$AL2918,'Input Sheet'!I:I)</f>
        <v>0</v>
      </c>
      <c r="AF2918" s="28">
        <f>+SUMIF('Input Sheet'!$S:$S,$AL2918,'Input Sheet'!J:J)</f>
        <v>0</v>
      </c>
      <c r="AG2918" s="28">
        <f>+SUMIF('Input Sheet'!$S:$S,$AL2918,'Input Sheet'!K:K)</f>
        <v>0</v>
      </c>
      <c r="AH2918" s="28">
        <f>+SUMIF('Input Sheet'!$S:$S,$AL2918,'Input Sheet'!L:L)</f>
        <v>0</v>
      </c>
      <c r="AI2918" s="28">
        <f>+SUMIF('Input Sheet'!$S:$S,$AL2918,'Input Sheet'!M:M)</f>
        <v>0</v>
      </c>
      <c r="AJ2918" s="28">
        <f>+SUMIF('Input Sheet'!$S:$S,$AL2918,'Input Sheet'!N:N)</f>
        <v>0</v>
      </c>
      <c r="AK2918" s="28"/>
      <c r="AL2918" s="27" t="str">
        <f t="shared" si="228"/>
        <v>400-4077RR</v>
      </c>
      <c r="AM2918" s="34" t="str">
        <f t="shared" si="229"/>
        <v>New Vehicle</v>
      </c>
      <c r="AN2918" s="34" t="str">
        <f t="shared" si="230"/>
        <v>New VehicleOther Income per NV unit</v>
      </c>
      <c r="AO2918" s="35"/>
      <c r="AP2918" s="35"/>
      <c r="AQ2918" s="35"/>
    </row>
    <row r="2919" spans="1:43" x14ac:dyDescent="0.25">
      <c r="A2919" s="27" t="s">
        <v>103</v>
      </c>
      <c r="B2919" s="27" t="s">
        <v>104</v>
      </c>
      <c r="C2919" s="27" t="s">
        <v>671</v>
      </c>
      <c r="D2919" s="27" t="s">
        <v>894</v>
      </c>
      <c r="E2919" s="27" t="s">
        <v>672</v>
      </c>
      <c r="F2919" s="27" t="s">
        <v>112</v>
      </c>
      <c r="G2919" s="27" t="s">
        <v>113</v>
      </c>
      <c r="H2919" s="34" t="s">
        <v>789</v>
      </c>
      <c r="I2919" s="34" t="s">
        <v>819</v>
      </c>
      <c r="J2919" s="34" t="str">
        <f t="shared" si="226"/>
        <v>New VehicleOther Income per NV unit</v>
      </c>
      <c r="K2919" s="34" t="str">
        <f t="shared" si="227"/>
        <v>300New Vehicle Other Income - Toyota</v>
      </c>
      <c r="L2919" s="28">
        <f>+SUMIF('TB 4-24'!M:M,$AL2919,'TB 4-24'!G:G)</f>
        <v>0</v>
      </c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>
        <f>+SUMIF('Input Sheet'!$S:$S,$AL2919,'Input Sheet'!C:C)</f>
        <v>0</v>
      </c>
      <c r="Z2919" s="28">
        <f>+SUMIF('Input Sheet'!$S:$S,$AL2919,'Input Sheet'!D:D)</f>
        <v>0</v>
      </c>
      <c r="AA2919" s="28">
        <f>+SUMIF('Input Sheet'!$S:$S,$AL2919,'Input Sheet'!E:E)</f>
        <v>0</v>
      </c>
      <c r="AB2919" s="28">
        <f>+SUMIF('Input Sheet'!$S:$S,$AL2919,'Input Sheet'!F:F)</f>
        <v>0</v>
      </c>
      <c r="AC2919" s="28">
        <f>+SUMIF('Input Sheet'!$S:$S,$AL2919,'Input Sheet'!G:G)</f>
        <v>0</v>
      </c>
      <c r="AD2919" s="28">
        <f>+SUMIF('Input Sheet'!$S:$S,$AL2919,'Input Sheet'!H:H)</f>
        <v>0</v>
      </c>
      <c r="AE2919" s="28">
        <f>+SUMIF('Input Sheet'!$S:$S,$AL2919,'Input Sheet'!I:I)</f>
        <v>0</v>
      </c>
      <c r="AF2919" s="28">
        <f>+SUMIF('Input Sheet'!$S:$S,$AL2919,'Input Sheet'!J:J)</f>
        <v>0</v>
      </c>
      <c r="AG2919" s="28">
        <f>+SUMIF('Input Sheet'!$S:$S,$AL2919,'Input Sheet'!K:K)</f>
        <v>0</v>
      </c>
      <c r="AH2919" s="28">
        <f>+SUMIF('Input Sheet'!$S:$S,$AL2919,'Input Sheet'!L:L)</f>
        <v>0</v>
      </c>
      <c r="AI2919" s="28">
        <f>+SUMIF('Input Sheet'!$S:$S,$AL2919,'Input Sheet'!M:M)</f>
        <v>0</v>
      </c>
      <c r="AJ2919" s="28">
        <f>+SUMIF('Input Sheet'!$S:$S,$AL2919,'Input Sheet'!N:N)</f>
        <v>0</v>
      </c>
      <c r="AK2919" s="28"/>
      <c r="AL2919" s="27" t="str">
        <f t="shared" si="228"/>
        <v>300-4077RR</v>
      </c>
      <c r="AM2919" s="34" t="str">
        <f t="shared" si="229"/>
        <v>New Vehicle</v>
      </c>
      <c r="AN2919" s="34" t="str">
        <f t="shared" si="230"/>
        <v>New VehicleOther Income per NV unit</v>
      </c>
      <c r="AO2919" s="35"/>
      <c r="AP2919" s="35"/>
      <c r="AQ2919" s="35"/>
    </row>
    <row r="2920" spans="1:43" x14ac:dyDescent="0.25">
      <c r="A2920" s="27" t="s">
        <v>103</v>
      </c>
      <c r="B2920" s="27" t="s">
        <v>104</v>
      </c>
      <c r="C2920" s="27" t="s">
        <v>104</v>
      </c>
      <c r="D2920" s="27" t="s">
        <v>894</v>
      </c>
      <c r="E2920" s="27" t="s">
        <v>677</v>
      </c>
      <c r="F2920" s="27" t="s">
        <v>112</v>
      </c>
      <c r="G2920" s="27" t="s">
        <v>113</v>
      </c>
      <c r="H2920" s="34" t="s">
        <v>789</v>
      </c>
      <c r="I2920" s="34" t="s">
        <v>819</v>
      </c>
      <c r="J2920" s="34" t="str">
        <f t="shared" si="226"/>
        <v>New VehicleOther Income per NV unit</v>
      </c>
      <c r="K2920" s="34" t="str">
        <f t="shared" si="227"/>
        <v>100New Vehicle Other Income - Toyota</v>
      </c>
      <c r="L2920" s="28">
        <f>+SUMIF('TB 4-24'!M:M,$AL2920,'TB 4-24'!G:G)</f>
        <v>0</v>
      </c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>
        <f>+SUMIF('Input Sheet'!$S:$S,$AL2920,'Input Sheet'!C:C)</f>
        <v>0</v>
      </c>
      <c r="Z2920" s="28">
        <f>+SUMIF('Input Sheet'!$S:$S,$AL2920,'Input Sheet'!D:D)</f>
        <v>0</v>
      </c>
      <c r="AA2920" s="28">
        <f>+SUMIF('Input Sheet'!$S:$S,$AL2920,'Input Sheet'!E:E)</f>
        <v>0</v>
      </c>
      <c r="AB2920" s="28">
        <f>+SUMIF('Input Sheet'!$S:$S,$AL2920,'Input Sheet'!F:F)</f>
        <v>0</v>
      </c>
      <c r="AC2920" s="28">
        <f>+SUMIF('Input Sheet'!$S:$S,$AL2920,'Input Sheet'!G:G)</f>
        <v>0</v>
      </c>
      <c r="AD2920" s="28">
        <f>+SUMIF('Input Sheet'!$S:$S,$AL2920,'Input Sheet'!H:H)</f>
        <v>0</v>
      </c>
      <c r="AE2920" s="28">
        <f>+SUMIF('Input Sheet'!$S:$S,$AL2920,'Input Sheet'!I:I)</f>
        <v>0</v>
      </c>
      <c r="AF2920" s="28">
        <f>+SUMIF('Input Sheet'!$S:$S,$AL2920,'Input Sheet'!J:J)</f>
        <v>0</v>
      </c>
      <c r="AG2920" s="28">
        <f>+SUMIF('Input Sheet'!$S:$S,$AL2920,'Input Sheet'!K:K)</f>
        <v>0</v>
      </c>
      <c r="AH2920" s="28">
        <f>+SUMIF('Input Sheet'!$S:$S,$AL2920,'Input Sheet'!L:L)</f>
        <v>0</v>
      </c>
      <c r="AI2920" s="28">
        <f>+SUMIF('Input Sheet'!$S:$S,$AL2920,'Input Sheet'!M:M)</f>
        <v>0</v>
      </c>
      <c r="AJ2920" s="28">
        <f>+SUMIF('Input Sheet'!$S:$S,$AL2920,'Input Sheet'!N:N)</f>
        <v>0</v>
      </c>
      <c r="AK2920" s="28"/>
      <c r="AL2920" s="27" t="str">
        <f t="shared" si="228"/>
        <v>100-4077RR</v>
      </c>
      <c r="AM2920" s="34" t="str">
        <f t="shared" si="229"/>
        <v>New Vehicle</v>
      </c>
      <c r="AN2920" s="34" t="str">
        <f t="shared" si="230"/>
        <v>New VehicleOther Income per NV unit</v>
      </c>
      <c r="AO2920" s="35"/>
      <c r="AP2920" s="35"/>
      <c r="AQ2920" s="35"/>
    </row>
    <row r="2921" spans="1:43" x14ac:dyDescent="0.25">
      <c r="A2921" s="27" t="s">
        <v>103</v>
      </c>
      <c r="B2921" s="27" t="s">
        <v>104</v>
      </c>
      <c r="C2921" s="27" t="s">
        <v>657</v>
      </c>
      <c r="D2921" s="27" t="s">
        <v>895</v>
      </c>
      <c r="E2921" s="27" t="s">
        <v>660</v>
      </c>
      <c r="F2921" s="27" t="s">
        <v>112</v>
      </c>
      <c r="G2921" s="27" t="s">
        <v>113</v>
      </c>
      <c r="H2921" s="34" t="s">
        <v>789</v>
      </c>
      <c r="I2921" s="34" t="s">
        <v>819</v>
      </c>
      <c r="J2921" s="34" t="str">
        <f t="shared" si="226"/>
        <v>New VehicleOther Income per NV unit</v>
      </c>
      <c r="K2921" s="34" t="str">
        <f t="shared" si="227"/>
        <v>200New Vehicle Other Income - Toyota</v>
      </c>
      <c r="L2921" s="28">
        <f>+SUMIF('TB 4-24'!M:M,$AL2921,'TB 4-24'!G:G)</f>
        <v>0</v>
      </c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>
        <f>+SUMIF('Input Sheet'!$S:$S,$AL2921,'Input Sheet'!C:C)</f>
        <v>0</v>
      </c>
      <c r="Z2921" s="28">
        <f>+SUMIF('Input Sheet'!$S:$S,$AL2921,'Input Sheet'!D:D)</f>
        <v>0</v>
      </c>
      <c r="AA2921" s="28">
        <f>+SUMIF('Input Sheet'!$S:$S,$AL2921,'Input Sheet'!E:E)</f>
        <v>0</v>
      </c>
      <c r="AB2921" s="28">
        <f>+SUMIF('Input Sheet'!$S:$S,$AL2921,'Input Sheet'!F:F)</f>
        <v>0</v>
      </c>
      <c r="AC2921" s="28">
        <f>+SUMIF('Input Sheet'!$S:$S,$AL2921,'Input Sheet'!G:G)</f>
        <v>0</v>
      </c>
      <c r="AD2921" s="28">
        <f>+SUMIF('Input Sheet'!$S:$S,$AL2921,'Input Sheet'!H:H)</f>
        <v>0</v>
      </c>
      <c r="AE2921" s="28">
        <f>+SUMIF('Input Sheet'!$S:$S,$AL2921,'Input Sheet'!I:I)</f>
        <v>0</v>
      </c>
      <c r="AF2921" s="28">
        <f>+SUMIF('Input Sheet'!$S:$S,$AL2921,'Input Sheet'!J:J)</f>
        <v>0</v>
      </c>
      <c r="AG2921" s="28">
        <f>+SUMIF('Input Sheet'!$S:$S,$AL2921,'Input Sheet'!K:K)</f>
        <v>0</v>
      </c>
      <c r="AH2921" s="28">
        <f>+SUMIF('Input Sheet'!$S:$S,$AL2921,'Input Sheet'!L:L)</f>
        <v>0</v>
      </c>
      <c r="AI2921" s="28">
        <f>+SUMIF('Input Sheet'!$S:$S,$AL2921,'Input Sheet'!M:M)</f>
        <v>0</v>
      </c>
      <c r="AJ2921" s="28">
        <f>+SUMIF('Input Sheet'!$S:$S,$AL2921,'Input Sheet'!N:N)</f>
        <v>0</v>
      </c>
      <c r="AK2921" s="28"/>
      <c r="AL2921" s="27" t="str">
        <f t="shared" si="228"/>
        <v>200-4078R</v>
      </c>
      <c r="AM2921" s="34" t="str">
        <f t="shared" si="229"/>
        <v>New Vehicle</v>
      </c>
      <c r="AN2921" s="34" t="str">
        <f t="shared" si="230"/>
        <v>New VehicleOther Income per NV unit</v>
      </c>
      <c r="AO2921" s="35"/>
      <c r="AP2921" s="35"/>
      <c r="AQ2921" s="35"/>
    </row>
    <row r="2922" spans="1:43" x14ac:dyDescent="0.25">
      <c r="A2922" s="27" t="s">
        <v>103</v>
      </c>
      <c r="B2922" s="27" t="s">
        <v>104</v>
      </c>
      <c r="C2922" s="27" t="s">
        <v>663</v>
      </c>
      <c r="D2922" s="27" t="s">
        <v>895</v>
      </c>
      <c r="E2922" s="27" t="s">
        <v>664</v>
      </c>
      <c r="F2922" s="27" t="s">
        <v>112</v>
      </c>
      <c r="G2922" s="27" t="s">
        <v>113</v>
      </c>
      <c r="H2922" s="34" t="s">
        <v>789</v>
      </c>
      <c r="I2922" s="34" t="s">
        <v>819</v>
      </c>
      <c r="J2922" s="34" t="str">
        <f t="shared" si="226"/>
        <v>New VehicleOther Income per NV unit</v>
      </c>
      <c r="K2922" s="34" t="str">
        <f t="shared" si="227"/>
        <v>400New Vehicle Other Income - Toyota</v>
      </c>
      <c r="L2922" s="28">
        <f>+SUMIF('TB 4-24'!M:M,$AL2922,'TB 4-24'!G:G)</f>
        <v>0</v>
      </c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>
        <f>+SUMIF('Input Sheet'!$S:$S,$AL2922,'Input Sheet'!C:C)</f>
        <v>0</v>
      </c>
      <c r="Z2922" s="28">
        <f>+SUMIF('Input Sheet'!$S:$S,$AL2922,'Input Sheet'!D:D)</f>
        <v>0</v>
      </c>
      <c r="AA2922" s="28">
        <f>+SUMIF('Input Sheet'!$S:$S,$AL2922,'Input Sheet'!E:E)</f>
        <v>0</v>
      </c>
      <c r="AB2922" s="28">
        <f>+SUMIF('Input Sheet'!$S:$S,$AL2922,'Input Sheet'!F:F)</f>
        <v>0</v>
      </c>
      <c r="AC2922" s="28">
        <f>+SUMIF('Input Sheet'!$S:$S,$AL2922,'Input Sheet'!G:G)</f>
        <v>0</v>
      </c>
      <c r="AD2922" s="28">
        <f>+SUMIF('Input Sheet'!$S:$S,$AL2922,'Input Sheet'!H:H)</f>
        <v>0</v>
      </c>
      <c r="AE2922" s="28">
        <f>+SUMIF('Input Sheet'!$S:$S,$AL2922,'Input Sheet'!I:I)</f>
        <v>0</v>
      </c>
      <c r="AF2922" s="28">
        <f>+SUMIF('Input Sheet'!$S:$S,$AL2922,'Input Sheet'!J:J)</f>
        <v>0</v>
      </c>
      <c r="AG2922" s="28">
        <f>+SUMIF('Input Sheet'!$S:$S,$AL2922,'Input Sheet'!K:K)</f>
        <v>0</v>
      </c>
      <c r="AH2922" s="28">
        <f>+SUMIF('Input Sheet'!$S:$S,$AL2922,'Input Sheet'!L:L)</f>
        <v>0</v>
      </c>
      <c r="AI2922" s="28">
        <f>+SUMIF('Input Sheet'!$S:$S,$AL2922,'Input Sheet'!M:M)</f>
        <v>0</v>
      </c>
      <c r="AJ2922" s="28">
        <f>+SUMIF('Input Sheet'!$S:$S,$AL2922,'Input Sheet'!N:N)</f>
        <v>0</v>
      </c>
      <c r="AK2922" s="28"/>
      <c r="AL2922" s="27" t="str">
        <f t="shared" si="228"/>
        <v>400-4078R</v>
      </c>
      <c r="AM2922" s="34" t="str">
        <f t="shared" si="229"/>
        <v>New Vehicle</v>
      </c>
      <c r="AN2922" s="34" t="str">
        <f t="shared" si="230"/>
        <v>New VehicleOther Income per NV unit</v>
      </c>
      <c r="AO2922" s="35"/>
      <c r="AP2922" s="35"/>
      <c r="AQ2922" s="35"/>
    </row>
    <row r="2923" spans="1:43" x14ac:dyDescent="0.25">
      <c r="A2923" s="27" t="s">
        <v>103</v>
      </c>
      <c r="B2923" s="27" t="s">
        <v>104</v>
      </c>
      <c r="C2923" s="27" t="s">
        <v>671</v>
      </c>
      <c r="D2923" s="27" t="s">
        <v>895</v>
      </c>
      <c r="E2923" s="27" t="s">
        <v>672</v>
      </c>
      <c r="F2923" s="27" t="s">
        <v>112</v>
      </c>
      <c r="G2923" s="27" t="s">
        <v>113</v>
      </c>
      <c r="H2923" s="34" t="s">
        <v>789</v>
      </c>
      <c r="I2923" s="34" t="s">
        <v>819</v>
      </c>
      <c r="J2923" s="34" t="str">
        <f t="shared" si="226"/>
        <v>New VehicleOther Income per NV unit</v>
      </c>
      <c r="K2923" s="34" t="str">
        <f t="shared" si="227"/>
        <v>300New Vehicle Other Income - Toyota</v>
      </c>
      <c r="L2923" s="28">
        <f>+SUMIF('TB 4-24'!M:M,$AL2923,'TB 4-24'!G:G)</f>
        <v>0</v>
      </c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>
        <f>+SUMIF('Input Sheet'!$S:$S,$AL2923,'Input Sheet'!C:C)</f>
        <v>0</v>
      </c>
      <c r="Z2923" s="28">
        <f>+SUMIF('Input Sheet'!$S:$S,$AL2923,'Input Sheet'!D:D)</f>
        <v>0</v>
      </c>
      <c r="AA2923" s="28">
        <f>+SUMIF('Input Sheet'!$S:$S,$AL2923,'Input Sheet'!E:E)</f>
        <v>0</v>
      </c>
      <c r="AB2923" s="28">
        <f>+SUMIF('Input Sheet'!$S:$S,$AL2923,'Input Sheet'!F:F)</f>
        <v>0</v>
      </c>
      <c r="AC2923" s="28">
        <f>+SUMIF('Input Sheet'!$S:$S,$AL2923,'Input Sheet'!G:G)</f>
        <v>0</v>
      </c>
      <c r="AD2923" s="28">
        <f>+SUMIF('Input Sheet'!$S:$S,$AL2923,'Input Sheet'!H:H)</f>
        <v>0</v>
      </c>
      <c r="AE2923" s="28">
        <f>+SUMIF('Input Sheet'!$S:$S,$AL2923,'Input Sheet'!I:I)</f>
        <v>0</v>
      </c>
      <c r="AF2923" s="28">
        <f>+SUMIF('Input Sheet'!$S:$S,$AL2923,'Input Sheet'!J:J)</f>
        <v>0</v>
      </c>
      <c r="AG2923" s="28">
        <f>+SUMIF('Input Sheet'!$S:$S,$AL2923,'Input Sheet'!K:K)</f>
        <v>0</v>
      </c>
      <c r="AH2923" s="28">
        <f>+SUMIF('Input Sheet'!$S:$S,$AL2923,'Input Sheet'!L:L)</f>
        <v>0</v>
      </c>
      <c r="AI2923" s="28">
        <f>+SUMIF('Input Sheet'!$S:$S,$AL2923,'Input Sheet'!M:M)</f>
        <v>0</v>
      </c>
      <c r="AJ2923" s="28">
        <f>+SUMIF('Input Sheet'!$S:$S,$AL2923,'Input Sheet'!N:N)</f>
        <v>0</v>
      </c>
      <c r="AK2923" s="28"/>
      <c r="AL2923" s="27" t="str">
        <f t="shared" si="228"/>
        <v>300-4078R</v>
      </c>
      <c r="AM2923" s="34" t="str">
        <f t="shared" si="229"/>
        <v>New Vehicle</v>
      </c>
      <c r="AN2923" s="34" t="str">
        <f t="shared" si="230"/>
        <v>New VehicleOther Income per NV unit</v>
      </c>
      <c r="AO2923" s="35"/>
      <c r="AP2923" s="35"/>
      <c r="AQ2923" s="35"/>
    </row>
    <row r="2924" spans="1:43" x14ac:dyDescent="0.25">
      <c r="A2924" s="27" t="s">
        <v>103</v>
      </c>
      <c r="B2924" s="27" t="s">
        <v>104</v>
      </c>
      <c r="C2924" s="27" t="s">
        <v>104</v>
      </c>
      <c r="D2924" s="27" t="s">
        <v>895</v>
      </c>
      <c r="E2924" s="27" t="s">
        <v>677</v>
      </c>
      <c r="F2924" s="27" t="s">
        <v>112</v>
      </c>
      <c r="G2924" s="27" t="s">
        <v>113</v>
      </c>
      <c r="H2924" s="34" t="s">
        <v>789</v>
      </c>
      <c r="I2924" s="34" t="s">
        <v>819</v>
      </c>
      <c r="J2924" s="34" t="str">
        <f t="shared" si="226"/>
        <v>New VehicleOther Income per NV unit</v>
      </c>
      <c r="K2924" s="34" t="str">
        <f t="shared" si="227"/>
        <v>100New Vehicle Other Income - Toyota</v>
      </c>
      <c r="L2924" s="28">
        <f>+SUMIF('TB 4-24'!M:M,$AL2924,'TB 4-24'!G:G)</f>
        <v>0</v>
      </c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>
        <f>+SUMIF('Input Sheet'!$S:$S,$AL2924,'Input Sheet'!C:C)</f>
        <v>0</v>
      </c>
      <c r="Z2924" s="28">
        <f>+SUMIF('Input Sheet'!$S:$S,$AL2924,'Input Sheet'!D:D)</f>
        <v>0</v>
      </c>
      <c r="AA2924" s="28">
        <f>+SUMIF('Input Sheet'!$S:$S,$AL2924,'Input Sheet'!E:E)</f>
        <v>0</v>
      </c>
      <c r="AB2924" s="28">
        <f>+SUMIF('Input Sheet'!$S:$S,$AL2924,'Input Sheet'!F:F)</f>
        <v>0</v>
      </c>
      <c r="AC2924" s="28">
        <f>+SUMIF('Input Sheet'!$S:$S,$AL2924,'Input Sheet'!G:G)</f>
        <v>0</v>
      </c>
      <c r="AD2924" s="28">
        <f>+SUMIF('Input Sheet'!$S:$S,$AL2924,'Input Sheet'!H:H)</f>
        <v>0</v>
      </c>
      <c r="AE2924" s="28">
        <f>+SUMIF('Input Sheet'!$S:$S,$AL2924,'Input Sheet'!I:I)</f>
        <v>0</v>
      </c>
      <c r="AF2924" s="28">
        <f>+SUMIF('Input Sheet'!$S:$S,$AL2924,'Input Sheet'!J:J)</f>
        <v>0</v>
      </c>
      <c r="AG2924" s="28">
        <f>+SUMIF('Input Sheet'!$S:$S,$AL2924,'Input Sheet'!K:K)</f>
        <v>0</v>
      </c>
      <c r="AH2924" s="28">
        <f>+SUMIF('Input Sheet'!$S:$S,$AL2924,'Input Sheet'!L:L)</f>
        <v>0</v>
      </c>
      <c r="AI2924" s="28">
        <f>+SUMIF('Input Sheet'!$S:$S,$AL2924,'Input Sheet'!M:M)</f>
        <v>0</v>
      </c>
      <c r="AJ2924" s="28">
        <f>+SUMIF('Input Sheet'!$S:$S,$AL2924,'Input Sheet'!N:N)</f>
        <v>0</v>
      </c>
      <c r="AK2924" s="28"/>
      <c r="AL2924" s="27" t="str">
        <f t="shared" si="228"/>
        <v>100-4078R</v>
      </c>
      <c r="AM2924" s="34" t="str">
        <f t="shared" si="229"/>
        <v>New Vehicle</v>
      </c>
      <c r="AN2924" s="34" t="str">
        <f t="shared" si="230"/>
        <v>New VehicleOther Income per NV unit</v>
      </c>
      <c r="AO2924" s="35"/>
      <c r="AP2924" s="35"/>
      <c r="AQ2924" s="35"/>
    </row>
    <row r="2925" spans="1:43" x14ac:dyDescent="0.25">
      <c r="A2925" s="27" t="s">
        <v>103</v>
      </c>
      <c r="B2925" s="27" t="s">
        <v>104</v>
      </c>
      <c r="C2925" s="27" t="s">
        <v>104</v>
      </c>
      <c r="D2925" s="27" t="s">
        <v>896</v>
      </c>
      <c r="E2925" s="27" t="s">
        <v>677</v>
      </c>
      <c r="F2925" s="27" t="s">
        <v>112</v>
      </c>
      <c r="G2925" s="27" t="s">
        <v>113</v>
      </c>
      <c r="H2925" s="34" t="s">
        <v>789</v>
      </c>
      <c r="I2925" s="34" t="s">
        <v>819</v>
      </c>
      <c r="J2925" s="34" t="str">
        <f t="shared" si="226"/>
        <v>New VehicleOther Income per NV unit</v>
      </c>
      <c r="K2925" s="34" t="str">
        <f t="shared" si="227"/>
        <v>100New Vehicle Other Income - Toyota</v>
      </c>
      <c r="L2925" s="28">
        <f>+SUMIF('TB 4-24'!M:M,$AL2925,'TB 4-24'!G:G)</f>
        <v>0</v>
      </c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>
        <f>+SUMIF('Input Sheet'!$S:$S,$AL2925,'Input Sheet'!C:C)</f>
        <v>0</v>
      </c>
      <c r="Z2925" s="28">
        <f>+SUMIF('Input Sheet'!$S:$S,$AL2925,'Input Sheet'!D:D)</f>
        <v>0</v>
      </c>
      <c r="AA2925" s="28">
        <f>+SUMIF('Input Sheet'!$S:$S,$AL2925,'Input Sheet'!E:E)</f>
        <v>0</v>
      </c>
      <c r="AB2925" s="28">
        <f>+SUMIF('Input Sheet'!$S:$S,$AL2925,'Input Sheet'!F:F)</f>
        <v>0</v>
      </c>
      <c r="AC2925" s="28">
        <f>+SUMIF('Input Sheet'!$S:$S,$AL2925,'Input Sheet'!G:G)</f>
        <v>0</v>
      </c>
      <c r="AD2925" s="28">
        <f>+SUMIF('Input Sheet'!$S:$S,$AL2925,'Input Sheet'!H:H)</f>
        <v>0</v>
      </c>
      <c r="AE2925" s="28">
        <f>+SUMIF('Input Sheet'!$S:$S,$AL2925,'Input Sheet'!I:I)</f>
        <v>0</v>
      </c>
      <c r="AF2925" s="28">
        <f>+SUMIF('Input Sheet'!$S:$S,$AL2925,'Input Sheet'!J:J)</f>
        <v>0</v>
      </c>
      <c r="AG2925" s="28">
        <f>+SUMIF('Input Sheet'!$S:$S,$AL2925,'Input Sheet'!K:K)</f>
        <v>0</v>
      </c>
      <c r="AH2925" s="28">
        <f>+SUMIF('Input Sheet'!$S:$S,$AL2925,'Input Sheet'!L:L)</f>
        <v>0</v>
      </c>
      <c r="AI2925" s="28">
        <f>+SUMIF('Input Sheet'!$S:$S,$AL2925,'Input Sheet'!M:M)</f>
        <v>0</v>
      </c>
      <c r="AJ2925" s="28">
        <f>+SUMIF('Input Sheet'!$S:$S,$AL2925,'Input Sheet'!N:N)</f>
        <v>0</v>
      </c>
      <c r="AK2925" s="28"/>
      <c r="AL2925" s="27" t="str">
        <f t="shared" si="228"/>
        <v>100-4080R</v>
      </c>
      <c r="AM2925" s="34" t="str">
        <f t="shared" si="229"/>
        <v>New Vehicle</v>
      </c>
      <c r="AN2925" s="34" t="str">
        <f t="shared" si="230"/>
        <v>New VehicleOther Income per NV unit</v>
      </c>
      <c r="AO2925" s="35"/>
      <c r="AP2925" s="35"/>
      <c r="AQ2925" s="35"/>
    </row>
    <row r="2926" spans="1:43" x14ac:dyDescent="0.25">
      <c r="A2926" s="27" t="s">
        <v>103</v>
      </c>
      <c r="B2926" s="27" t="s">
        <v>104</v>
      </c>
      <c r="C2926" s="27" t="s">
        <v>657</v>
      </c>
      <c r="D2926" s="27" t="s">
        <v>896</v>
      </c>
      <c r="E2926" s="27" t="s">
        <v>660</v>
      </c>
      <c r="F2926" s="27" t="s">
        <v>112</v>
      </c>
      <c r="G2926" s="27" t="s">
        <v>113</v>
      </c>
      <c r="H2926" s="34" t="s">
        <v>789</v>
      </c>
      <c r="I2926" s="34" t="s">
        <v>819</v>
      </c>
      <c r="J2926" s="34" t="str">
        <f t="shared" si="226"/>
        <v>New VehicleOther Income per NV unit</v>
      </c>
      <c r="K2926" s="34" t="str">
        <f t="shared" si="227"/>
        <v>200New Vehicle Other Income - Toyota</v>
      </c>
      <c r="L2926" s="28">
        <f>+SUMIF('TB 4-24'!M:M,$AL2926,'TB 4-24'!G:G)</f>
        <v>0</v>
      </c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>
        <f>+SUMIF('Input Sheet'!$S:$S,$AL2926,'Input Sheet'!C:C)</f>
        <v>0</v>
      </c>
      <c r="Z2926" s="28">
        <f>+SUMIF('Input Sheet'!$S:$S,$AL2926,'Input Sheet'!D:D)</f>
        <v>0</v>
      </c>
      <c r="AA2926" s="28">
        <f>+SUMIF('Input Sheet'!$S:$S,$AL2926,'Input Sheet'!E:E)</f>
        <v>0</v>
      </c>
      <c r="AB2926" s="28">
        <f>+SUMIF('Input Sheet'!$S:$S,$AL2926,'Input Sheet'!F:F)</f>
        <v>0</v>
      </c>
      <c r="AC2926" s="28">
        <f>+SUMIF('Input Sheet'!$S:$S,$AL2926,'Input Sheet'!G:G)</f>
        <v>0</v>
      </c>
      <c r="AD2926" s="28">
        <f>+SUMIF('Input Sheet'!$S:$S,$AL2926,'Input Sheet'!H:H)</f>
        <v>0</v>
      </c>
      <c r="AE2926" s="28">
        <f>+SUMIF('Input Sheet'!$S:$S,$AL2926,'Input Sheet'!I:I)</f>
        <v>0</v>
      </c>
      <c r="AF2926" s="28">
        <f>+SUMIF('Input Sheet'!$S:$S,$AL2926,'Input Sheet'!J:J)</f>
        <v>0</v>
      </c>
      <c r="AG2926" s="28">
        <f>+SUMIF('Input Sheet'!$S:$S,$AL2926,'Input Sheet'!K:K)</f>
        <v>0</v>
      </c>
      <c r="AH2926" s="28">
        <f>+SUMIF('Input Sheet'!$S:$S,$AL2926,'Input Sheet'!L:L)</f>
        <v>0</v>
      </c>
      <c r="AI2926" s="28">
        <f>+SUMIF('Input Sheet'!$S:$S,$AL2926,'Input Sheet'!M:M)</f>
        <v>0</v>
      </c>
      <c r="AJ2926" s="28">
        <f>+SUMIF('Input Sheet'!$S:$S,$AL2926,'Input Sheet'!N:N)</f>
        <v>0</v>
      </c>
      <c r="AK2926" s="28"/>
      <c r="AL2926" s="27" t="str">
        <f t="shared" si="228"/>
        <v>200-4080R</v>
      </c>
      <c r="AM2926" s="34" t="str">
        <f t="shared" si="229"/>
        <v>New Vehicle</v>
      </c>
      <c r="AN2926" s="34" t="str">
        <f t="shared" si="230"/>
        <v>New VehicleOther Income per NV unit</v>
      </c>
      <c r="AO2926" s="35"/>
      <c r="AP2926" s="35"/>
      <c r="AQ2926" s="35"/>
    </row>
    <row r="2927" spans="1:43" x14ac:dyDescent="0.25">
      <c r="A2927" s="27" t="s">
        <v>103</v>
      </c>
      <c r="B2927" s="27" t="s">
        <v>104</v>
      </c>
      <c r="C2927" s="27" t="s">
        <v>663</v>
      </c>
      <c r="D2927" s="27" t="s">
        <v>896</v>
      </c>
      <c r="E2927" s="27" t="s">
        <v>664</v>
      </c>
      <c r="F2927" s="27" t="s">
        <v>112</v>
      </c>
      <c r="G2927" s="27" t="s">
        <v>113</v>
      </c>
      <c r="H2927" s="34" t="s">
        <v>789</v>
      </c>
      <c r="I2927" s="34" t="s">
        <v>819</v>
      </c>
      <c r="J2927" s="34" t="str">
        <f t="shared" si="226"/>
        <v>New VehicleOther Income per NV unit</v>
      </c>
      <c r="K2927" s="34" t="str">
        <f t="shared" si="227"/>
        <v>400New Vehicle Other Income - Toyota</v>
      </c>
      <c r="L2927" s="28">
        <f>+SUMIF('TB 4-24'!M:M,$AL2927,'TB 4-24'!G:G)</f>
        <v>0</v>
      </c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>
        <f>+SUMIF('Input Sheet'!$S:$S,$AL2927,'Input Sheet'!C:C)</f>
        <v>0</v>
      </c>
      <c r="Z2927" s="28">
        <f>+SUMIF('Input Sheet'!$S:$S,$AL2927,'Input Sheet'!D:D)</f>
        <v>0</v>
      </c>
      <c r="AA2927" s="28">
        <f>+SUMIF('Input Sheet'!$S:$S,$AL2927,'Input Sheet'!E:E)</f>
        <v>0</v>
      </c>
      <c r="AB2927" s="28">
        <f>+SUMIF('Input Sheet'!$S:$S,$AL2927,'Input Sheet'!F:F)</f>
        <v>0</v>
      </c>
      <c r="AC2927" s="28">
        <f>+SUMIF('Input Sheet'!$S:$S,$AL2927,'Input Sheet'!G:G)</f>
        <v>0</v>
      </c>
      <c r="AD2927" s="28">
        <f>+SUMIF('Input Sheet'!$S:$S,$AL2927,'Input Sheet'!H:H)</f>
        <v>0</v>
      </c>
      <c r="AE2927" s="28">
        <f>+SUMIF('Input Sheet'!$S:$S,$AL2927,'Input Sheet'!I:I)</f>
        <v>0</v>
      </c>
      <c r="AF2927" s="28">
        <f>+SUMIF('Input Sheet'!$S:$S,$AL2927,'Input Sheet'!J:J)</f>
        <v>0</v>
      </c>
      <c r="AG2927" s="28">
        <f>+SUMIF('Input Sheet'!$S:$S,$AL2927,'Input Sheet'!K:K)</f>
        <v>0</v>
      </c>
      <c r="AH2927" s="28">
        <f>+SUMIF('Input Sheet'!$S:$S,$AL2927,'Input Sheet'!L:L)</f>
        <v>0</v>
      </c>
      <c r="AI2927" s="28">
        <f>+SUMIF('Input Sheet'!$S:$S,$AL2927,'Input Sheet'!M:M)</f>
        <v>0</v>
      </c>
      <c r="AJ2927" s="28">
        <f>+SUMIF('Input Sheet'!$S:$S,$AL2927,'Input Sheet'!N:N)</f>
        <v>0</v>
      </c>
      <c r="AK2927" s="28"/>
      <c r="AL2927" s="27" t="str">
        <f t="shared" si="228"/>
        <v>400-4080R</v>
      </c>
      <c r="AM2927" s="34" t="str">
        <f t="shared" si="229"/>
        <v>New Vehicle</v>
      </c>
      <c r="AN2927" s="34" t="str">
        <f t="shared" si="230"/>
        <v>New VehicleOther Income per NV unit</v>
      </c>
      <c r="AO2927" s="35"/>
      <c r="AP2927" s="35"/>
      <c r="AQ2927" s="35"/>
    </row>
    <row r="2928" spans="1:43" x14ac:dyDescent="0.25">
      <c r="A2928" s="27" t="s">
        <v>103</v>
      </c>
      <c r="B2928" s="27" t="s">
        <v>104</v>
      </c>
      <c r="C2928" s="27" t="s">
        <v>671</v>
      </c>
      <c r="D2928" s="27" t="s">
        <v>896</v>
      </c>
      <c r="E2928" s="27" t="s">
        <v>672</v>
      </c>
      <c r="F2928" s="27" t="s">
        <v>112</v>
      </c>
      <c r="G2928" s="27" t="s">
        <v>113</v>
      </c>
      <c r="H2928" s="34" t="s">
        <v>789</v>
      </c>
      <c r="I2928" s="34" t="s">
        <v>819</v>
      </c>
      <c r="J2928" s="34" t="str">
        <f t="shared" si="226"/>
        <v>New VehicleOther Income per NV unit</v>
      </c>
      <c r="K2928" s="34" t="str">
        <f t="shared" si="227"/>
        <v>300New Vehicle Other Income - Toyota</v>
      </c>
      <c r="L2928" s="28">
        <f>+SUMIF('TB 4-24'!M:M,$AL2928,'TB 4-24'!G:G)</f>
        <v>0</v>
      </c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>
        <f>+SUMIF('Input Sheet'!$S:$S,$AL2928,'Input Sheet'!C:C)</f>
        <v>0</v>
      </c>
      <c r="Z2928" s="28">
        <f>+SUMIF('Input Sheet'!$S:$S,$AL2928,'Input Sheet'!D:D)</f>
        <v>0</v>
      </c>
      <c r="AA2928" s="28">
        <f>+SUMIF('Input Sheet'!$S:$S,$AL2928,'Input Sheet'!E:E)</f>
        <v>0</v>
      </c>
      <c r="AB2928" s="28">
        <f>+SUMIF('Input Sheet'!$S:$S,$AL2928,'Input Sheet'!F:F)</f>
        <v>0</v>
      </c>
      <c r="AC2928" s="28">
        <f>+SUMIF('Input Sheet'!$S:$S,$AL2928,'Input Sheet'!G:G)</f>
        <v>0</v>
      </c>
      <c r="AD2928" s="28">
        <f>+SUMIF('Input Sheet'!$S:$S,$AL2928,'Input Sheet'!H:H)</f>
        <v>0</v>
      </c>
      <c r="AE2928" s="28">
        <f>+SUMIF('Input Sheet'!$S:$S,$AL2928,'Input Sheet'!I:I)</f>
        <v>0</v>
      </c>
      <c r="AF2928" s="28">
        <f>+SUMIF('Input Sheet'!$S:$S,$AL2928,'Input Sheet'!J:J)</f>
        <v>0</v>
      </c>
      <c r="AG2928" s="28">
        <f>+SUMIF('Input Sheet'!$S:$S,$AL2928,'Input Sheet'!K:K)</f>
        <v>0</v>
      </c>
      <c r="AH2928" s="28">
        <f>+SUMIF('Input Sheet'!$S:$S,$AL2928,'Input Sheet'!L:L)</f>
        <v>0</v>
      </c>
      <c r="AI2928" s="28">
        <f>+SUMIF('Input Sheet'!$S:$S,$AL2928,'Input Sheet'!M:M)</f>
        <v>0</v>
      </c>
      <c r="AJ2928" s="28">
        <f>+SUMIF('Input Sheet'!$S:$S,$AL2928,'Input Sheet'!N:N)</f>
        <v>0</v>
      </c>
      <c r="AK2928" s="28"/>
      <c r="AL2928" s="27" t="str">
        <f t="shared" si="228"/>
        <v>300-4080R</v>
      </c>
      <c r="AM2928" s="34" t="str">
        <f t="shared" si="229"/>
        <v>New Vehicle</v>
      </c>
      <c r="AN2928" s="34" t="str">
        <f t="shared" si="230"/>
        <v>New VehicleOther Income per NV unit</v>
      </c>
      <c r="AO2928" s="35"/>
      <c r="AP2928" s="35"/>
      <c r="AQ2928" s="35"/>
    </row>
    <row r="2929" spans="1:43" x14ac:dyDescent="0.25">
      <c r="A2929" s="27" t="s">
        <v>103</v>
      </c>
      <c r="B2929" s="27" t="s">
        <v>104</v>
      </c>
      <c r="C2929" s="27" t="s">
        <v>657</v>
      </c>
      <c r="D2929" s="27" t="s">
        <v>897</v>
      </c>
      <c r="E2929" s="27" t="s">
        <v>660</v>
      </c>
      <c r="F2929" s="27" t="s">
        <v>112</v>
      </c>
      <c r="G2929" s="27" t="s">
        <v>113</v>
      </c>
      <c r="H2929" s="34" t="s">
        <v>789</v>
      </c>
      <c r="I2929" s="34" t="s">
        <v>819</v>
      </c>
      <c r="J2929" s="34" t="str">
        <f t="shared" si="226"/>
        <v>New VehicleOther Income per NV unit</v>
      </c>
      <c r="K2929" s="34" t="str">
        <f t="shared" si="227"/>
        <v>200New Vehicle Other Income - Toyota</v>
      </c>
      <c r="L2929" s="28">
        <f>+SUMIF('TB 4-24'!M:M,$AL2929,'TB 4-24'!G:G)</f>
        <v>0</v>
      </c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>
        <f>+SUMIF('Input Sheet'!$S:$S,$AL2929,'Input Sheet'!C:C)</f>
        <v>0</v>
      </c>
      <c r="Z2929" s="28">
        <f>+SUMIF('Input Sheet'!$S:$S,$AL2929,'Input Sheet'!D:D)</f>
        <v>0</v>
      </c>
      <c r="AA2929" s="28">
        <f>+SUMIF('Input Sheet'!$S:$S,$AL2929,'Input Sheet'!E:E)</f>
        <v>0</v>
      </c>
      <c r="AB2929" s="28">
        <f>+SUMIF('Input Sheet'!$S:$S,$AL2929,'Input Sheet'!F:F)</f>
        <v>0</v>
      </c>
      <c r="AC2929" s="28">
        <f>+SUMIF('Input Sheet'!$S:$S,$AL2929,'Input Sheet'!G:G)</f>
        <v>0</v>
      </c>
      <c r="AD2929" s="28">
        <f>+SUMIF('Input Sheet'!$S:$S,$AL2929,'Input Sheet'!H:H)</f>
        <v>0</v>
      </c>
      <c r="AE2929" s="28">
        <f>+SUMIF('Input Sheet'!$S:$S,$AL2929,'Input Sheet'!I:I)</f>
        <v>0</v>
      </c>
      <c r="AF2929" s="28">
        <f>+SUMIF('Input Sheet'!$S:$S,$AL2929,'Input Sheet'!J:J)</f>
        <v>0</v>
      </c>
      <c r="AG2929" s="28">
        <f>+SUMIF('Input Sheet'!$S:$S,$AL2929,'Input Sheet'!K:K)</f>
        <v>0</v>
      </c>
      <c r="AH2929" s="28">
        <f>+SUMIF('Input Sheet'!$S:$S,$AL2929,'Input Sheet'!L:L)</f>
        <v>0</v>
      </c>
      <c r="AI2929" s="28">
        <f>+SUMIF('Input Sheet'!$S:$S,$AL2929,'Input Sheet'!M:M)</f>
        <v>0</v>
      </c>
      <c r="AJ2929" s="28">
        <f>+SUMIF('Input Sheet'!$S:$S,$AL2929,'Input Sheet'!N:N)</f>
        <v>0</v>
      </c>
      <c r="AK2929" s="28"/>
      <c r="AL2929" s="27" t="str">
        <f t="shared" si="228"/>
        <v>200-4080RR</v>
      </c>
      <c r="AM2929" s="34" t="str">
        <f t="shared" si="229"/>
        <v>New Vehicle</v>
      </c>
      <c r="AN2929" s="34" t="str">
        <f t="shared" si="230"/>
        <v>New VehicleOther Income per NV unit</v>
      </c>
      <c r="AO2929" s="35"/>
      <c r="AP2929" s="35"/>
      <c r="AQ2929" s="35"/>
    </row>
    <row r="2930" spans="1:43" x14ac:dyDescent="0.25">
      <c r="A2930" s="27" t="s">
        <v>103</v>
      </c>
      <c r="B2930" s="27" t="s">
        <v>104</v>
      </c>
      <c r="C2930" s="27" t="s">
        <v>663</v>
      </c>
      <c r="D2930" s="27" t="s">
        <v>897</v>
      </c>
      <c r="E2930" s="27" t="s">
        <v>664</v>
      </c>
      <c r="F2930" s="27" t="s">
        <v>112</v>
      </c>
      <c r="G2930" s="27" t="s">
        <v>113</v>
      </c>
      <c r="H2930" s="34" t="s">
        <v>789</v>
      </c>
      <c r="I2930" s="34" t="s">
        <v>819</v>
      </c>
      <c r="J2930" s="34" t="str">
        <f t="shared" si="226"/>
        <v>New VehicleOther Income per NV unit</v>
      </c>
      <c r="K2930" s="34" t="str">
        <f t="shared" si="227"/>
        <v>400New Vehicle Other Income - Toyota</v>
      </c>
      <c r="L2930" s="28">
        <f>+SUMIF('TB 4-24'!M:M,$AL2930,'TB 4-24'!G:G)</f>
        <v>0</v>
      </c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>
        <f>+SUMIF('Input Sheet'!$S:$S,$AL2930,'Input Sheet'!C:C)</f>
        <v>0</v>
      </c>
      <c r="Z2930" s="28">
        <f>+SUMIF('Input Sheet'!$S:$S,$AL2930,'Input Sheet'!D:D)</f>
        <v>0</v>
      </c>
      <c r="AA2930" s="28">
        <f>+SUMIF('Input Sheet'!$S:$S,$AL2930,'Input Sheet'!E:E)</f>
        <v>0</v>
      </c>
      <c r="AB2930" s="28">
        <f>+SUMIF('Input Sheet'!$S:$S,$AL2930,'Input Sheet'!F:F)</f>
        <v>0</v>
      </c>
      <c r="AC2930" s="28">
        <f>+SUMIF('Input Sheet'!$S:$S,$AL2930,'Input Sheet'!G:G)</f>
        <v>0</v>
      </c>
      <c r="AD2930" s="28">
        <f>+SUMIF('Input Sheet'!$S:$S,$AL2930,'Input Sheet'!H:H)</f>
        <v>0</v>
      </c>
      <c r="AE2930" s="28">
        <f>+SUMIF('Input Sheet'!$S:$S,$AL2930,'Input Sheet'!I:I)</f>
        <v>0</v>
      </c>
      <c r="AF2930" s="28">
        <f>+SUMIF('Input Sheet'!$S:$S,$AL2930,'Input Sheet'!J:J)</f>
        <v>0</v>
      </c>
      <c r="AG2930" s="28">
        <f>+SUMIF('Input Sheet'!$S:$S,$AL2930,'Input Sheet'!K:K)</f>
        <v>0</v>
      </c>
      <c r="AH2930" s="28">
        <f>+SUMIF('Input Sheet'!$S:$S,$AL2930,'Input Sheet'!L:L)</f>
        <v>0</v>
      </c>
      <c r="AI2930" s="28">
        <f>+SUMIF('Input Sheet'!$S:$S,$AL2930,'Input Sheet'!M:M)</f>
        <v>0</v>
      </c>
      <c r="AJ2930" s="28">
        <f>+SUMIF('Input Sheet'!$S:$S,$AL2930,'Input Sheet'!N:N)</f>
        <v>0</v>
      </c>
      <c r="AK2930" s="28"/>
      <c r="AL2930" s="27" t="str">
        <f t="shared" si="228"/>
        <v>400-4080RR</v>
      </c>
      <c r="AM2930" s="34" t="str">
        <f t="shared" si="229"/>
        <v>New Vehicle</v>
      </c>
      <c r="AN2930" s="34" t="str">
        <f t="shared" si="230"/>
        <v>New VehicleOther Income per NV unit</v>
      </c>
      <c r="AO2930" s="35"/>
      <c r="AP2930" s="35"/>
      <c r="AQ2930" s="35"/>
    </row>
    <row r="2931" spans="1:43" x14ac:dyDescent="0.25">
      <c r="A2931" s="27" t="s">
        <v>103</v>
      </c>
      <c r="B2931" s="27" t="s">
        <v>104</v>
      </c>
      <c r="C2931" s="27" t="s">
        <v>671</v>
      </c>
      <c r="D2931" s="27" t="s">
        <v>897</v>
      </c>
      <c r="E2931" s="27" t="s">
        <v>672</v>
      </c>
      <c r="F2931" s="27" t="s">
        <v>112</v>
      </c>
      <c r="G2931" s="27" t="s">
        <v>113</v>
      </c>
      <c r="H2931" s="34" t="s">
        <v>789</v>
      </c>
      <c r="I2931" s="34" t="s">
        <v>819</v>
      </c>
      <c r="J2931" s="34" t="str">
        <f t="shared" si="226"/>
        <v>New VehicleOther Income per NV unit</v>
      </c>
      <c r="K2931" s="34" t="str">
        <f t="shared" si="227"/>
        <v>300New Vehicle Other Income - Toyota</v>
      </c>
      <c r="L2931" s="28">
        <f>+SUMIF('TB 4-24'!M:M,$AL2931,'TB 4-24'!G:G)</f>
        <v>0</v>
      </c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>
        <f>+SUMIF('Input Sheet'!$S:$S,$AL2931,'Input Sheet'!C:C)</f>
        <v>0</v>
      </c>
      <c r="Z2931" s="28">
        <f>+SUMIF('Input Sheet'!$S:$S,$AL2931,'Input Sheet'!D:D)</f>
        <v>0</v>
      </c>
      <c r="AA2931" s="28">
        <f>+SUMIF('Input Sheet'!$S:$S,$AL2931,'Input Sheet'!E:E)</f>
        <v>0</v>
      </c>
      <c r="AB2931" s="28">
        <f>+SUMIF('Input Sheet'!$S:$S,$AL2931,'Input Sheet'!F:F)</f>
        <v>0</v>
      </c>
      <c r="AC2931" s="28">
        <f>+SUMIF('Input Sheet'!$S:$S,$AL2931,'Input Sheet'!G:G)</f>
        <v>0</v>
      </c>
      <c r="AD2931" s="28">
        <f>+SUMIF('Input Sheet'!$S:$S,$AL2931,'Input Sheet'!H:H)</f>
        <v>0</v>
      </c>
      <c r="AE2931" s="28">
        <f>+SUMIF('Input Sheet'!$S:$S,$AL2931,'Input Sheet'!I:I)</f>
        <v>0</v>
      </c>
      <c r="AF2931" s="28">
        <f>+SUMIF('Input Sheet'!$S:$S,$AL2931,'Input Sheet'!J:J)</f>
        <v>0</v>
      </c>
      <c r="AG2931" s="28">
        <f>+SUMIF('Input Sheet'!$S:$S,$AL2931,'Input Sheet'!K:K)</f>
        <v>0</v>
      </c>
      <c r="AH2931" s="28">
        <f>+SUMIF('Input Sheet'!$S:$S,$AL2931,'Input Sheet'!L:L)</f>
        <v>0</v>
      </c>
      <c r="AI2931" s="28">
        <f>+SUMIF('Input Sheet'!$S:$S,$AL2931,'Input Sheet'!M:M)</f>
        <v>0</v>
      </c>
      <c r="AJ2931" s="28">
        <f>+SUMIF('Input Sheet'!$S:$S,$AL2931,'Input Sheet'!N:N)</f>
        <v>0</v>
      </c>
      <c r="AK2931" s="28"/>
      <c r="AL2931" s="27" t="str">
        <f t="shared" si="228"/>
        <v>300-4080RR</v>
      </c>
      <c r="AM2931" s="34" t="str">
        <f t="shared" si="229"/>
        <v>New Vehicle</v>
      </c>
      <c r="AN2931" s="34" t="str">
        <f t="shared" si="230"/>
        <v>New VehicleOther Income per NV unit</v>
      </c>
      <c r="AO2931" s="35"/>
      <c r="AP2931" s="35"/>
      <c r="AQ2931" s="35"/>
    </row>
    <row r="2932" spans="1:43" x14ac:dyDescent="0.25">
      <c r="A2932" s="27" t="s">
        <v>103</v>
      </c>
      <c r="B2932" s="27" t="s">
        <v>104</v>
      </c>
      <c r="C2932" s="27" t="s">
        <v>104</v>
      </c>
      <c r="D2932" s="27" t="s">
        <v>897</v>
      </c>
      <c r="E2932" s="27" t="s">
        <v>677</v>
      </c>
      <c r="F2932" s="27" t="s">
        <v>112</v>
      </c>
      <c r="G2932" s="27" t="s">
        <v>113</v>
      </c>
      <c r="H2932" s="34" t="s">
        <v>789</v>
      </c>
      <c r="I2932" s="34" t="s">
        <v>819</v>
      </c>
      <c r="J2932" s="34" t="str">
        <f t="shared" si="226"/>
        <v>New VehicleOther Income per NV unit</v>
      </c>
      <c r="K2932" s="34" t="str">
        <f t="shared" si="227"/>
        <v>100New Vehicle Other Income - Toyota</v>
      </c>
      <c r="L2932" s="28">
        <f>+SUMIF('TB 4-24'!M:M,$AL2932,'TB 4-24'!G:G)</f>
        <v>0</v>
      </c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>
        <f>+SUMIF('Input Sheet'!$S:$S,$AL2932,'Input Sheet'!C:C)</f>
        <v>0</v>
      </c>
      <c r="Z2932" s="28">
        <f>+SUMIF('Input Sheet'!$S:$S,$AL2932,'Input Sheet'!D:D)</f>
        <v>0</v>
      </c>
      <c r="AA2932" s="28">
        <f>+SUMIF('Input Sheet'!$S:$S,$AL2932,'Input Sheet'!E:E)</f>
        <v>0</v>
      </c>
      <c r="AB2932" s="28">
        <f>+SUMIF('Input Sheet'!$S:$S,$AL2932,'Input Sheet'!F:F)</f>
        <v>0</v>
      </c>
      <c r="AC2932" s="28">
        <f>+SUMIF('Input Sheet'!$S:$S,$AL2932,'Input Sheet'!G:G)</f>
        <v>0</v>
      </c>
      <c r="AD2932" s="28">
        <f>+SUMIF('Input Sheet'!$S:$S,$AL2932,'Input Sheet'!H:H)</f>
        <v>0</v>
      </c>
      <c r="AE2932" s="28">
        <f>+SUMIF('Input Sheet'!$S:$S,$AL2932,'Input Sheet'!I:I)</f>
        <v>0</v>
      </c>
      <c r="AF2932" s="28">
        <f>+SUMIF('Input Sheet'!$S:$S,$AL2932,'Input Sheet'!J:J)</f>
        <v>0</v>
      </c>
      <c r="AG2932" s="28">
        <f>+SUMIF('Input Sheet'!$S:$S,$AL2932,'Input Sheet'!K:K)</f>
        <v>0</v>
      </c>
      <c r="AH2932" s="28">
        <f>+SUMIF('Input Sheet'!$S:$S,$AL2932,'Input Sheet'!L:L)</f>
        <v>0</v>
      </c>
      <c r="AI2932" s="28">
        <f>+SUMIF('Input Sheet'!$S:$S,$AL2932,'Input Sheet'!M:M)</f>
        <v>0</v>
      </c>
      <c r="AJ2932" s="28">
        <f>+SUMIF('Input Sheet'!$S:$S,$AL2932,'Input Sheet'!N:N)</f>
        <v>0</v>
      </c>
      <c r="AK2932" s="28"/>
      <c r="AL2932" s="27" t="str">
        <f t="shared" si="228"/>
        <v>100-4080RR</v>
      </c>
      <c r="AM2932" s="34" t="str">
        <f t="shared" si="229"/>
        <v>New Vehicle</v>
      </c>
      <c r="AN2932" s="34" t="str">
        <f t="shared" si="230"/>
        <v>New VehicleOther Income per NV unit</v>
      </c>
      <c r="AO2932" s="35"/>
      <c r="AP2932" s="35"/>
      <c r="AQ2932" s="35"/>
    </row>
    <row r="2933" spans="1:43" x14ac:dyDescent="0.25">
      <c r="A2933" s="27" t="s">
        <v>103</v>
      </c>
      <c r="B2933" s="27" t="s">
        <v>104</v>
      </c>
      <c r="C2933" s="27" t="s">
        <v>104</v>
      </c>
      <c r="D2933" s="27" t="s">
        <v>898</v>
      </c>
      <c r="E2933" s="27" t="s">
        <v>677</v>
      </c>
      <c r="F2933" s="27" t="s">
        <v>112</v>
      </c>
      <c r="G2933" s="27" t="s">
        <v>113</v>
      </c>
      <c r="H2933" s="34" t="s">
        <v>789</v>
      </c>
      <c r="I2933" s="34" t="s">
        <v>819</v>
      </c>
      <c r="J2933" s="34" t="str">
        <f t="shared" si="226"/>
        <v>New VehicleOther Income per NV unit</v>
      </c>
      <c r="K2933" s="34" t="str">
        <f t="shared" si="227"/>
        <v>100New Vehicle Other Income - Toyota</v>
      </c>
      <c r="L2933" s="28">
        <f>+SUMIF('TB 4-24'!M:M,$AL2933,'TB 4-24'!G:G)</f>
        <v>0</v>
      </c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>
        <f>+SUMIF('Input Sheet'!$S:$S,$AL2933,'Input Sheet'!C:C)</f>
        <v>0</v>
      </c>
      <c r="Z2933" s="28">
        <f>+SUMIF('Input Sheet'!$S:$S,$AL2933,'Input Sheet'!D:D)</f>
        <v>0</v>
      </c>
      <c r="AA2933" s="28">
        <f>+SUMIF('Input Sheet'!$S:$S,$AL2933,'Input Sheet'!E:E)</f>
        <v>0</v>
      </c>
      <c r="AB2933" s="28">
        <f>+SUMIF('Input Sheet'!$S:$S,$AL2933,'Input Sheet'!F:F)</f>
        <v>0</v>
      </c>
      <c r="AC2933" s="28">
        <f>+SUMIF('Input Sheet'!$S:$S,$AL2933,'Input Sheet'!G:G)</f>
        <v>0</v>
      </c>
      <c r="AD2933" s="28">
        <f>+SUMIF('Input Sheet'!$S:$S,$AL2933,'Input Sheet'!H:H)</f>
        <v>0</v>
      </c>
      <c r="AE2933" s="28">
        <f>+SUMIF('Input Sheet'!$S:$S,$AL2933,'Input Sheet'!I:I)</f>
        <v>0</v>
      </c>
      <c r="AF2933" s="28">
        <f>+SUMIF('Input Sheet'!$S:$S,$AL2933,'Input Sheet'!J:J)</f>
        <v>0</v>
      </c>
      <c r="AG2933" s="28">
        <f>+SUMIF('Input Sheet'!$S:$S,$AL2933,'Input Sheet'!K:K)</f>
        <v>0</v>
      </c>
      <c r="AH2933" s="28">
        <f>+SUMIF('Input Sheet'!$S:$S,$AL2933,'Input Sheet'!L:L)</f>
        <v>0</v>
      </c>
      <c r="AI2933" s="28">
        <f>+SUMIF('Input Sheet'!$S:$S,$AL2933,'Input Sheet'!M:M)</f>
        <v>0</v>
      </c>
      <c r="AJ2933" s="28">
        <f>+SUMIF('Input Sheet'!$S:$S,$AL2933,'Input Sheet'!N:N)</f>
        <v>0</v>
      </c>
      <c r="AK2933" s="28"/>
      <c r="AL2933" s="27" t="str">
        <f t="shared" si="228"/>
        <v>100-4083R</v>
      </c>
      <c r="AM2933" s="34" t="str">
        <f t="shared" si="229"/>
        <v>New Vehicle</v>
      </c>
      <c r="AN2933" s="34" t="str">
        <f t="shared" si="230"/>
        <v>New VehicleOther Income per NV unit</v>
      </c>
      <c r="AO2933" s="35"/>
      <c r="AP2933" s="35"/>
      <c r="AQ2933" s="35"/>
    </row>
    <row r="2934" spans="1:43" x14ac:dyDescent="0.25">
      <c r="A2934" s="27" t="s">
        <v>103</v>
      </c>
      <c r="B2934" s="27" t="s">
        <v>104</v>
      </c>
      <c r="C2934" s="27" t="s">
        <v>657</v>
      </c>
      <c r="D2934" s="27" t="s">
        <v>898</v>
      </c>
      <c r="E2934" s="27" t="s">
        <v>660</v>
      </c>
      <c r="F2934" s="27" t="s">
        <v>112</v>
      </c>
      <c r="G2934" s="27" t="s">
        <v>113</v>
      </c>
      <c r="H2934" s="34" t="s">
        <v>789</v>
      </c>
      <c r="I2934" s="34" t="s">
        <v>819</v>
      </c>
      <c r="J2934" s="34" t="str">
        <f t="shared" si="226"/>
        <v>New VehicleOther Income per NV unit</v>
      </c>
      <c r="K2934" s="34" t="str">
        <f t="shared" si="227"/>
        <v>200New Vehicle Other Income - Toyota</v>
      </c>
      <c r="L2934" s="28">
        <f>+SUMIF('TB 4-24'!M:M,$AL2934,'TB 4-24'!G:G)</f>
        <v>0</v>
      </c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>
        <f>+SUMIF('Input Sheet'!$S:$S,$AL2934,'Input Sheet'!C:C)</f>
        <v>0</v>
      </c>
      <c r="Z2934" s="28">
        <f>+SUMIF('Input Sheet'!$S:$S,$AL2934,'Input Sheet'!D:D)</f>
        <v>0</v>
      </c>
      <c r="AA2934" s="28">
        <f>+SUMIF('Input Sheet'!$S:$S,$AL2934,'Input Sheet'!E:E)</f>
        <v>0</v>
      </c>
      <c r="AB2934" s="28">
        <f>+SUMIF('Input Sheet'!$S:$S,$AL2934,'Input Sheet'!F:F)</f>
        <v>0</v>
      </c>
      <c r="AC2934" s="28">
        <f>+SUMIF('Input Sheet'!$S:$S,$AL2934,'Input Sheet'!G:G)</f>
        <v>0</v>
      </c>
      <c r="AD2934" s="28">
        <f>+SUMIF('Input Sheet'!$S:$S,$AL2934,'Input Sheet'!H:H)</f>
        <v>0</v>
      </c>
      <c r="AE2934" s="28">
        <f>+SUMIF('Input Sheet'!$S:$S,$AL2934,'Input Sheet'!I:I)</f>
        <v>0</v>
      </c>
      <c r="AF2934" s="28">
        <f>+SUMIF('Input Sheet'!$S:$S,$AL2934,'Input Sheet'!J:J)</f>
        <v>0</v>
      </c>
      <c r="AG2934" s="28">
        <f>+SUMIF('Input Sheet'!$S:$S,$AL2934,'Input Sheet'!K:K)</f>
        <v>0</v>
      </c>
      <c r="AH2934" s="28">
        <f>+SUMIF('Input Sheet'!$S:$S,$AL2934,'Input Sheet'!L:L)</f>
        <v>0</v>
      </c>
      <c r="AI2934" s="28">
        <f>+SUMIF('Input Sheet'!$S:$S,$AL2934,'Input Sheet'!M:M)</f>
        <v>0</v>
      </c>
      <c r="AJ2934" s="28">
        <f>+SUMIF('Input Sheet'!$S:$S,$AL2934,'Input Sheet'!N:N)</f>
        <v>0</v>
      </c>
      <c r="AK2934" s="28"/>
      <c r="AL2934" s="27" t="str">
        <f t="shared" si="228"/>
        <v>200-4083R</v>
      </c>
      <c r="AM2934" s="34" t="str">
        <f t="shared" si="229"/>
        <v>New Vehicle</v>
      </c>
      <c r="AN2934" s="34" t="str">
        <f t="shared" si="230"/>
        <v>New VehicleOther Income per NV unit</v>
      </c>
      <c r="AO2934" s="35"/>
      <c r="AP2934" s="35"/>
      <c r="AQ2934" s="35"/>
    </row>
    <row r="2935" spans="1:43" x14ac:dyDescent="0.25">
      <c r="A2935" s="27" t="s">
        <v>103</v>
      </c>
      <c r="B2935" s="27" t="s">
        <v>104</v>
      </c>
      <c r="C2935" s="27" t="s">
        <v>663</v>
      </c>
      <c r="D2935" s="27" t="s">
        <v>898</v>
      </c>
      <c r="E2935" s="27" t="s">
        <v>664</v>
      </c>
      <c r="F2935" s="27" t="s">
        <v>112</v>
      </c>
      <c r="G2935" s="27" t="s">
        <v>113</v>
      </c>
      <c r="H2935" s="34" t="s">
        <v>789</v>
      </c>
      <c r="I2935" s="34" t="s">
        <v>819</v>
      </c>
      <c r="J2935" s="34" t="str">
        <f t="shared" si="226"/>
        <v>New VehicleOther Income per NV unit</v>
      </c>
      <c r="K2935" s="34" t="str">
        <f t="shared" si="227"/>
        <v>400New Vehicle Other Income - Toyota</v>
      </c>
      <c r="L2935" s="28">
        <f>+SUMIF('TB 4-24'!M:M,$AL2935,'TB 4-24'!G:G)</f>
        <v>0</v>
      </c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>
        <f>+SUMIF('Input Sheet'!$S:$S,$AL2935,'Input Sheet'!C:C)</f>
        <v>0</v>
      </c>
      <c r="Z2935" s="28">
        <f>+SUMIF('Input Sheet'!$S:$S,$AL2935,'Input Sheet'!D:D)</f>
        <v>0</v>
      </c>
      <c r="AA2935" s="28">
        <f>+SUMIF('Input Sheet'!$S:$S,$AL2935,'Input Sheet'!E:E)</f>
        <v>0</v>
      </c>
      <c r="AB2935" s="28">
        <f>+SUMIF('Input Sheet'!$S:$S,$AL2935,'Input Sheet'!F:F)</f>
        <v>0</v>
      </c>
      <c r="AC2935" s="28">
        <f>+SUMIF('Input Sheet'!$S:$S,$AL2935,'Input Sheet'!G:G)</f>
        <v>0</v>
      </c>
      <c r="AD2935" s="28">
        <f>+SUMIF('Input Sheet'!$S:$S,$AL2935,'Input Sheet'!H:H)</f>
        <v>0</v>
      </c>
      <c r="AE2935" s="28">
        <f>+SUMIF('Input Sheet'!$S:$S,$AL2935,'Input Sheet'!I:I)</f>
        <v>0</v>
      </c>
      <c r="AF2935" s="28">
        <f>+SUMIF('Input Sheet'!$S:$S,$AL2935,'Input Sheet'!J:J)</f>
        <v>0</v>
      </c>
      <c r="AG2935" s="28">
        <f>+SUMIF('Input Sheet'!$S:$S,$AL2935,'Input Sheet'!K:K)</f>
        <v>0</v>
      </c>
      <c r="AH2935" s="28">
        <f>+SUMIF('Input Sheet'!$S:$S,$AL2935,'Input Sheet'!L:L)</f>
        <v>0</v>
      </c>
      <c r="AI2935" s="28">
        <f>+SUMIF('Input Sheet'!$S:$S,$AL2935,'Input Sheet'!M:M)</f>
        <v>0</v>
      </c>
      <c r="AJ2935" s="28">
        <f>+SUMIF('Input Sheet'!$S:$S,$AL2935,'Input Sheet'!N:N)</f>
        <v>0</v>
      </c>
      <c r="AK2935" s="28"/>
      <c r="AL2935" s="27" t="str">
        <f t="shared" si="228"/>
        <v>400-4083R</v>
      </c>
      <c r="AM2935" s="34" t="str">
        <f t="shared" si="229"/>
        <v>New Vehicle</v>
      </c>
      <c r="AN2935" s="34" t="str">
        <f t="shared" si="230"/>
        <v>New VehicleOther Income per NV unit</v>
      </c>
      <c r="AO2935" s="35"/>
      <c r="AP2935" s="35"/>
      <c r="AQ2935" s="35"/>
    </row>
    <row r="2936" spans="1:43" x14ac:dyDescent="0.25">
      <c r="A2936" s="27" t="s">
        <v>103</v>
      </c>
      <c r="B2936" s="27" t="s">
        <v>104</v>
      </c>
      <c r="C2936" s="27" t="s">
        <v>671</v>
      </c>
      <c r="D2936" s="27" t="s">
        <v>898</v>
      </c>
      <c r="E2936" s="27" t="s">
        <v>672</v>
      </c>
      <c r="F2936" s="27" t="s">
        <v>112</v>
      </c>
      <c r="G2936" s="27" t="s">
        <v>113</v>
      </c>
      <c r="H2936" s="34" t="s">
        <v>789</v>
      </c>
      <c r="I2936" s="34" t="s">
        <v>819</v>
      </c>
      <c r="J2936" s="34" t="str">
        <f t="shared" si="226"/>
        <v>New VehicleOther Income per NV unit</v>
      </c>
      <c r="K2936" s="34" t="str">
        <f t="shared" si="227"/>
        <v>300New Vehicle Other Income - Toyota</v>
      </c>
      <c r="L2936" s="28">
        <f>+SUMIF('TB 4-24'!M:M,$AL2936,'TB 4-24'!G:G)</f>
        <v>0</v>
      </c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>
        <f>+SUMIF('Input Sheet'!$S:$S,$AL2936,'Input Sheet'!C:C)</f>
        <v>0</v>
      </c>
      <c r="Z2936" s="28">
        <f>+SUMIF('Input Sheet'!$S:$S,$AL2936,'Input Sheet'!D:D)</f>
        <v>0</v>
      </c>
      <c r="AA2936" s="28">
        <f>+SUMIF('Input Sheet'!$S:$S,$AL2936,'Input Sheet'!E:E)</f>
        <v>0</v>
      </c>
      <c r="AB2936" s="28">
        <f>+SUMIF('Input Sheet'!$S:$S,$AL2936,'Input Sheet'!F:F)</f>
        <v>0</v>
      </c>
      <c r="AC2936" s="28">
        <f>+SUMIF('Input Sheet'!$S:$S,$AL2936,'Input Sheet'!G:G)</f>
        <v>0</v>
      </c>
      <c r="AD2936" s="28">
        <f>+SUMIF('Input Sheet'!$S:$S,$AL2936,'Input Sheet'!H:H)</f>
        <v>0</v>
      </c>
      <c r="AE2936" s="28">
        <f>+SUMIF('Input Sheet'!$S:$S,$AL2936,'Input Sheet'!I:I)</f>
        <v>0</v>
      </c>
      <c r="AF2936" s="28">
        <f>+SUMIF('Input Sheet'!$S:$S,$AL2936,'Input Sheet'!J:J)</f>
        <v>0</v>
      </c>
      <c r="AG2936" s="28">
        <f>+SUMIF('Input Sheet'!$S:$S,$AL2936,'Input Sheet'!K:K)</f>
        <v>0</v>
      </c>
      <c r="AH2936" s="28">
        <f>+SUMIF('Input Sheet'!$S:$S,$AL2936,'Input Sheet'!L:L)</f>
        <v>0</v>
      </c>
      <c r="AI2936" s="28">
        <f>+SUMIF('Input Sheet'!$S:$S,$AL2936,'Input Sheet'!M:M)</f>
        <v>0</v>
      </c>
      <c r="AJ2936" s="28">
        <f>+SUMIF('Input Sheet'!$S:$S,$AL2936,'Input Sheet'!N:N)</f>
        <v>0</v>
      </c>
      <c r="AK2936" s="28"/>
      <c r="AL2936" s="27" t="str">
        <f t="shared" si="228"/>
        <v>300-4083R</v>
      </c>
      <c r="AM2936" s="34" t="str">
        <f t="shared" si="229"/>
        <v>New Vehicle</v>
      </c>
      <c r="AN2936" s="34" t="str">
        <f t="shared" si="230"/>
        <v>New VehicleOther Income per NV unit</v>
      </c>
      <c r="AO2936" s="35"/>
      <c r="AP2936" s="35"/>
      <c r="AQ2936" s="35"/>
    </row>
    <row r="2937" spans="1:43" x14ac:dyDescent="0.25">
      <c r="A2937" s="27" t="s">
        <v>103</v>
      </c>
      <c r="B2937" s="27" t="s">
        <v>104</v>
      </c>
      <c r="C2937" s="27" t="s">
        <v>657</v>
      </c>
      <c r="D2937" s="27" t="s">
        <v>899</v>
      </c>
      <c r="E2937" s="27" t="s">
        <v>660</v>
      </c>
      <c r="F2937" s="27" t="s">
        <v>112</v>
      </c>
      <c r="G2937" s="27" t="s">
        <v>113</v>
      </c>
      <c r="H2937" s="34" t="s">
        <v>789</v>
      </c>
      <c r="I2937" s="34" t="s">
        <v>819</v>
      </c>
      <c r="J2937" s="34" t="str">
        <f t="shared" si="226"/>
        <v>New VehicleOther Income per NV unit</v>
      </c>
      <c r="K2937" s="34" t="str">
        <f t="shared" si="227"/>
        <v>200New Vehicle Other Income - Toyota</v>
      </c>
      <c r="L2937" s="28">
        <f>+SUMIF('TB 4-24'!M:M,$AL2937,'TB 4-24'!G:G)</f>
        <v>0</v>
      </c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>
        <f>+SUMIF('Input Sheet'!$S:$S,$AL2937,'Input Sheet'!C:C)</f>
        <v>0</v>
      </c>
      <c r="Z2937" s="28">
        <f>+SUMIF('Input Sheet'!$S:$S,$AL2937,'Input Sheet'!D:D)</f>
        <v>0</v>
      </c>
      <c r="AA2937" s="28">
        <f>+SUMIF('Input Sheet'!$S:$S,$AL2937,'Input Sheet'!E:E)</f>
        <v>0</v>
      </c>
      <c r="AB2937" s="28">
        <f>+SUMIF('Input Sheet'!$S:$S,$AL2937,'Input Sheet'!F:F)</f>
        <v>0</v>
      </c>
      <c r="AC2937" s="28">
        <f>+SUMIF('Input Sheet'!$S:$S,$AL2937,'Input Sheet'!G:G)</f>
        <v>0</v>
      </c>
      <c r="AD2937" s="28">
        <f>+SUMIF('Input Sheet'!$S:$S,$AL2937,'Input Sheet'!H:H)</f>
        <v>0</v>
      </c>
      <c r="AE2937" s="28">
        <f>+SUMIF('Input Sheet'!$S:$S,$AL2937,'Input Sheet'!I:I)</f>
        <v>0</v>
      </c>
      <c r="AF2937" s="28">
        <f>+SUMIF('Input Sheet'!$S:$S,$AL2937,'Input Sheet'!J:J)</f>
        <v>0</v>
      </c>
      <c r="AG2937" s="28">
        <f>+SUMIF('Input Sheet'!$S:$S,$AL2937,'Input Sheet'!K:K)</f>
        <v>0</v>
      </c>
      <c r="AH2937" s="28">
        <f>+SUMIF('Input Sheet'!$S:$S,$AL2937,'Input Sheet'!L:L)</f>
        <v>0</v>
      </c>
      <c r="AI2937" s="28">
        <f>+SUMIF('Input Sheet'!$S:$S,$AL2937,'Input Sheet'!M:M)</f>
        <v>0</v>
      </c>
      <c r="AJ2937" s="28">
        <f>+SUMIF('Input Sheet'!$S:$S,$AL2937,'Input Sheet'!N:N)</f>
        <v>0</v>
      </c>
      <c r="AK2937" s="28"/>
      <c r="AL2937" s="27" t="str">
        <f t="shared" si="228"/>
        <v>200-4083RR</v>
      </c>
      <c r="AM2937" s="34" t="str">
        <f t="shared" si="229"/>
        <v>New Vehicle</v>
      </c>
      <c r="AN2937" s="34" t="str">
        <f t="shared" si="230"/>
        <v>New VehicleOther Income per NV unit</v>
      </c>
      <c r="AO2937" s="35"/>
      <c r="AP2937" s="35"/>
      <c r="AQ2937" s="35"/>
    </row>
    <row r="2938" spans="1:43" x14ac:dyDescent="0.25">
      <c r="A2938" s="27" t="s">
        <v>103</v>
      </c>
      <c r="B2938" s="27" t="s">
        <v>104</v>
      </c>
      <c r="C2938" s="27" t="s">
        <v>663</v>
      </c>
      <c r="D2938" s="27" t="s">
        <v>899</v>
      </c>
      <c r="E2938" s="27" t="s">
        <v>664</v>
      </c>
      <c r="F2938" s="27" t="s">
        <v>112</v>
      </c>
      <c r="G2938" s="27" t="s">
        <v>113</v>
      </c>
      <c r="H2938" s="34" t="s">
        <v>789</v>
      </c>
      <c r="I2938" s="34" t="s">
        <v>819</v>
      </c>
      <c r="J2938" s="34" t="str">
        <f t="shared" si="226"/>
        <v>New VehicleOther Income per NV unit</v>
      </c>
      <c r="K2938" s="34" t="str">
        <f t="shared" si="227"/>
        <v>400New Vehicle Other Income - Toyota</v>
      </c>
      <c r="L2938" s="28">
        <f>+SUMIF('TB 4-24'!M:M,$AL2938,'TB 4-24'!G:G)</f>
        <v>0</v>
      </c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>
        <f>+SUMIF('Input Sheet'!$S:$S,$AL2938,'Input Sheet'!C:C)</f>
        <v>0</v>
      </c>
      <c r="Z2938" s="28">
        <f>+SUMIF('Input Sheet'!$S:$S,$AL2938,'Input Sheet'!D:D)</f>
        <v>0</v>
      </c>
      <c r="AA2938" s="28">
        <f>+SUMIF('Input Sheet'!$S:$S,$AL2938,'Input Sheet'!E:E)</f>
        <v>0</v>
      </c>
      <c r="AB2938" s="28">
        <f>+SUMIF('Input Sheet'!$S:$S,$AL2938,'Input Sheet'!F:F)</f>
        <v>0</v>
      </c>
      <c r="AC2938" s="28">
        <f>+SUMIF('Input Sheet'!$S:$S,$AL2938,'Input Sheet'!G:G)</f>
        <v>0</v>
      </c>
      <c r="AD2938" s="28">
        <f>+SUMIF('Input Sheet'!$S:$S,$AL2938,'Input Sheet'!H:H)</f>
        <v>0</v>
      </c>
      <c r="AE2938" s="28">
        <f>+SUMIF('Input Sheet'!$S:$S,$AL2938,'Input Sheet'!I:I)</f>
        <v>0</v>
      </c>
      <c r="AF2938" s="28">
        <f>+SUMIF('Input Sheet'!$S:$S,$AL2938,'Input Sheet'!J:J)</f>
        <v>0</v>
      </c>
      <c r="AG2938" s="28">
        <f>+SUMIF('Input Sheet'!$S:$S,$AL2938,'Input Sheet'!K:K)</f>
        <v>0</v>
      </c>
      <c r="AH2938" s="28">
        <f>+SUMIF('Input Sheet'!$S:$S,$AL2938,'Input Sheet'!L:L)</f>
        <v>0</v>
      </c>
      <c r="AI2938" s="28">
        <f>+SUMIF('Input Sheet'!$S:$S,$AL2938,'Input Sheet'!M:M)</f>
        <v>0</v>
      </c>
      <c r="AJ2938" s="28">
        <f>+SUMIF('Input Sheet'!$S:$S,$AL2938,'Input Sheet'!N:N)</f>
        <v>0</v>
      </c>
      <c r="AK2938" s="28"/>
      <c r="AL2938" s="27" t="str">
        <f t="shared" si="228"/>
        <v>400-4083RR</v>
      </c>
      <c r="AM2938" s="34" t="str">
        <f t="shared" si="229"/>
        <v>New Vehicle</v>
      </c>
      <c r="AN2938" s="34" t="str">
        <f t="shared" si="230"/>
        <v>New VehicleOther Income per NV unit</v>
      </c>
      <c r="AO2938" s="35"/>
      <c r="AP2938" s="35"/>
      <c r="AQ2938" s="35"/>
    </row>
    <row r="2939" spans="1:43" x14ac:dyDescent="0.25">
      <c r="A2939" s="27" t="s">
        <v>103</v>
      </c>
      <c r="B2939" s="27" t="s">
        <v>104</v>
      </c>
      <c r="C2939" s="27" t="s">
        <v>671</v>
      </c>
      <c r="D2939" s="27" t="s">
        <v>899</v>
      </c>
      <c r="E2939" s="27" t="s">
        <v>672</v>
      </c>
      <c r="F2939" s="27" t="s">
        <v>112</v>
      </c>
      <c r="G2939" s="27" t="s">
        <v>113</v>
      </c>
      <c r="H2939" s="34" t="s">
        <v>789</v>
      </c>
      <c r="I2939" s="34" t="s">
        <v>819</v>
      </c>
      <c r="J2939" s="34" t="str">
        <f t="shared" si="226"/>
        <v>New VehicleOther Income per NV unit</v>
      </c>
      <c r="K2939" s="34" t="str">
        <f t="shared" si="227"/>
        <v>300New Vehicle Other Income - Toyota</v>
      </c>
      <c r="L2939" s="28">
        <f>+SUMIF('TB 4-24'!M:M,$AL2939,'TB 4-24'!G:G)</f>
        <v>0</v>
      </c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>
        <f>+SUMIF('Input Sheet'!$S:$S,$AL2939,'Input Sheet'!C:C)</f>
        <v>0</v>
      </c>
      <c r="Z2939" s="28">
        <f>+SUMIF('Input Sheet'!$S:$S,$AL2939,'Input Sheet'!D:D)</f>
        <v>0</v>
      </c>
      <c r="AA2939" s="28">
        <f>+SUMIF('Input Sheet'!$S:$S,$AL2939,'Input Sheet'!E:E)</f>
        <v>0</v>
      </c>
      <c r="AB2939" s="28">
        <f>+SUMIF('Input Sheet'!$S:$S,$AL2939,'Input Sheet'!F:F)</f>
        <v>0</v>
      </c>
      <c r="AC2939" s="28">
        <f>+SUMIF('Input Sheet'!$S:$S,$AL2939,'Input Sheet'!G:G)</f>
        <v>0</v>
      </c>
      <c r="AD2939" s="28">
        <f>+SUMIF('Input Sheet'!$S:$S,$AL2939,'Input Sheet'!H:H)</f>
        <v>0</v>
      </c>
      <c r="AE2939" s="28">
        <f>+SUMIF('Input Sheet'!$S:$S,$AL2939,'Input Sheet'!I:I)</f>
        <v>0</v>
      </c>
      <c r="AF2939" s="28">
        <f>+SUMIF('Input Sheet'!$S:$S,$AL2939,'Input Sheet'!J:J)</f>
        <v>0</v>
      </c>
      <c r="AG2939" s="28">
        <f>+SUMIF('Input Sheet'!$S:$S,$AL2939,'Input Sheet'!K:K)</f>
        <v>0</v>
      </c>
      <c r="AH2939" s="28">
        <f>+SUMIF('Input Sheet'!$S:$S,$AL2939,'Input Sheet'!L:L)</f>
        <v>0</v>
      </c>
      <c r="AI2939" s="28">
        <f>+SUMIF('Input Sheet'!$S:$S,$AL2939,'Input Sheet'!M:M)</f>
        <v>0</v>
      </c>
      <c r="AJ2939" s="28">
        <f>+SUMIF('Input Sheet'!$S:$S,$AL2939,'Input Sheet'!N:N)</f>
        <v>0</v>
      </c>
      <c r="AK2939" s="28"/>
      <c r="AL2939" s="27" t="str">
        <f t="shared" si="228"/>
        <v>300-4083RR</v>
      </c>
      <c r="AM2939" s="34" t="str">
        <f t="shared" si="229"/>
        <v>New Vehicle</v>
      </c>
      <c r="AN2939" s="34" t="str">
        <f t="shared" si="230"/>
        <v>New VehicleOther Income per NV unit</v>
      </c>
      <c r="AO2939" s="35"/>
      <c r="AP2939" s="35"/>
      <c r="AQ2939" s="35"/>
    </row>
    <row r="2940" spans="1:43" x14ac:dyDescent="0.25">
      <c r="A2940" s="27" t="s">
        <v>103</v>
      </c>
      <c r="B2940" s="27" t="s">
        <v>104</v>
      </c>
      <c r="C2940" s="27" t="s">
        <v>104</v>
      </c>
      <c r="D2940" s="27" t="s">
        <v>899</v>
      </c>
      <c r="E2940" s="27" t="s">
        <v>677</v>
      </c>
      <c r="F2940" s="27" t="s">
        <v>112</v>
      </c>
      <c r="G2940" s="27" t="s">
        <v>113</v>
      </c>
      <c r="H2940" s="34" t="s">
        <v>789</v>
      </c>
      <c r="I2940" s="34" t="s">
        <v>819</v>
      </c>
      <c r="J2940" s="34" t="str">
        <f t="shared" si="226"/>
        <v>New VehicleOther Income per NV unit</v>
      </c>
      <c r="K2940" s="34" t="str">
        <f t="shared" si="227"/>
        <v>100New Vehicle Other Income - Toyota</v>
      </c>
      <c r="L2940" s="28">
        <f>+SUMIF('TB 4-24'!M:M,$AL2940,'TB 4-24'!G:G)</f>
        <v>0</v>
      </c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>
        <f>+SUMIF('Input Sheet'!$S:$S,$AL2940,'Input Sheet'!C:C)</f>
        <v>0</v>
      </c>
      <c r="Z2940" s="28">
        <f>+SUMIF('Input Sheet'!$S:$S,$AL2940,'Input Sheet'!D:D)</f>
        <v>0</v>
      </c>
      <c r="AA2940" s="28">
        <f>+SUMIF('Input Sheet'!$S:$S,$AL2940,'Input Sheet'!E:E)</f>
        <v>0</v>
      </c>
      <c r="AB2940" s="28">
        <f>+SUMIF('Input Sheet'!$S:$S,$AL2940,'Input Sheet'!F:F)</f>
        <v>0</v>
      </c>
      <c r="AC2940" s="28">
        <f>+SUMIF('Input Sheet'!$S:$S,$AL2940,'Input Sheet'!G:G)</f>
        <v>0</v>
      </c>
      <c r="AD2940" s="28">
        <f>+SUMIF('Input Sheet'!$S:$S,$AL2940,'Input Sheet'!H:H)</f>
        <v>0</v>
      </c>
      <c r="AE2940" s="28">
        <f>+SUMIF('Input Sheet'!$S:$S,$AL2940,'Input Sheet'!I:I)</f>
        <v>0</v>
      </c>
      <c r="AF2940" s="28">
        <f>+SUMIF('Input Sheet'!$S:$S,$AL2940,'Input Sheet'!J:J)</f>
        <v>0</v>
      </c>
      <c r="AG2940" s="28">
        <f>+SUMIF('Input Sheet'!$S:$S,$AL2940,'Input Sheet'!K:K)</f>
        <v>0</v>
      </c>
      <c r="AH2940" s="28">
        <f>+SUMIF('Input Sheet'!$S:$S,$AL2940,'Input Sheet'!L:L)</f>
        <v>0</v>
      </c>
      <c r="AI2940" s="28">
        <f>+SUMIF('Input Sheet'!$S:$S,$AL2940,'Input Sheet'!M:M)</f>
        <v>0</v>
      </c>
      <c r="AJ2940" s="28">
        <f>+SUMIF('Input Sheet'!$S:$S,$AL2940,'Input Sheet'!N:N)</f>
        <v>0</v>
      </c>
      <c r="AK2940" s="28"/>
      <c r="AL2940" s="27" t="str">
        <f t="shared" si="228"/>
        <v>100-4083RR</v>
      </c>
      <c r="AM2940" s="34" t="str">
        <f t="shared" si="229"/>
        <v>New Vehicle</v>
      </c>
      <c r="AN2940" s="34" t="str">
        <f t="shared" si="230"/>
        <v>New VehicleOther Income per NV unit</v>
      </c>
      <c r="AO2940" s="35"/>
      <c r="AP2940" s="35"/>
      <c r="AQ2940" s="35"/>
    </row>
    <row r="2941" spans="1:43" x14ac:dyDescent="0.25">
      <c r="A2941" s="27" t="s">
        <v>103</v>
      </c>
      <c r="B2941" s="27" t="s">
        <v>104</v>
      </c>
      <c r="C2941" s="27" t="s">
        <v>104</v>
      </c>
      <c r="D2941" s="27" t="s">
        <v>900</v>
      </c>
      <c r="E2941" s="27" t="s">
        <v>677</v>
      </c>
      <c r="F2941" s="27" t="s">
        <v>112</v>
      </c>
      <c r="G2941" s="27" t="s">
        <v>113</v>
      </c>
      <c r="H2941" s="34" t="s">
        <v>789</v>
      </c>
      <c r="I2941" s="34" t="s">
        <v>819</v>
      </c>
      <c r="J2941" s="34" t="str">
        <f t="shared" si="226"/>
        <v>New VehicleOther Income per NV unit</v>
      </c>
      <c r="K2941" s="34" t="str">
        <f t="shared" si="227"/>
        <v>100New Vehicle Other Income - Toyota</v>
      </c>
      <c r="L2941" s="28">
        <f>+SUMIF('TB 4-24'!M:M,$AL2941,'TB 4-24'!G:G)</f>
        <v>0</v>
      </c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>
        <f>+SUMIF('Input Sheet'!$S:$S,$AL2941,'Input Sheet'!C:C)</f>
        <v>0</v>
      </c>
      <c r="Z2941" s="28">
        <f>+SUMIF('Input Sheet'!$S:$S,$AL2941,'Input Sheet'!D:D)</f>
        <v>0</v>
      </c>
      <c r="AA2941" s="28">
        <f>+SUMIF('Input Sheet'!$S:$S,$AL2941,'Input Sheet'!E:E)</f>
        <v>0</v>
      </c>
      <c r="AB2941" s="28">
        <f>+SUMIF('Input Sheet'!$S:$S,$AL2941,'Input Sheet'!F:F)</f>
        <v>0</v>
      </c>
      <c r="AC2941" s="28">
        <f>+SUMIF('Input Sheet'!$S:$S,$AL2941,'Input Sheet'!G:G)</f>
        <v>0</v>
      </c>
      <c r="AD2941" s="28">
        <f>+SUMIF('Input Sheet'!$S:$S,$AL2941,'Input Sheet'!H:H)</f>
        <v>0</v>
      </c>
      <c r="AE2941" s="28">
        <f>+SUMIF('Input Sheet'!$S:$S,$AL2941,'Input Sheet'!I:I)</f>
        <v>0</v>
      </c>
      <c r="AF2941" s="28">
        <f>+SUMIF('Input Sheet'!$S:$S,$AL2941,'Input Sheet'!J:J)</f>
        <v>0</v>
      </c>
      <c r="AG2941" s="28">
        <f>+SUMIF('Input Sheet'!$S:$S,$AL2941,'Input Sheet'!K:K)</f>
        <v>0</v>
      </c>
      <c r="AH2941" s="28">
        <f>+SUMIF('Input Sheet'!$S:$S,$AL2941,'Input Sheet'!L:L)</f>
        <v>0</v>
      </c>
      <c r="AI2941" s="28">
        <f>+SUMIF('Input Sheet'!$S:$S,$AL2941,'Input Sheet'!M:M)</f>
        <v>0</v>
      </c>
      <c r="AJ2941" s="28">
        <f>+SUMIF('Input Sheet'!$S:$S,$AL2941,'Input Sheet'!N:N)</f>
        <v>0</v>
      </c>
      <c r="AK2941" s="28"/>
      <c r="AL2941" s="27" t="str">
        <f t="shared" si="228"/>
        <v>100-4085R</v>
      </c>
      <c r="AM2941" s="34" t="str">
        <f t="shared" si="229"/>
        <v>New Vehicle</v>
      </c>
      <c r="AN2941" s="34" t="str">
        <f t="shared" si="230"/>
        <v>New VehicleOther Income per NV unit</v>
      </c>
      <c r="AO2941" s="35"/>
      <c r="AP2941" s="35"/>
      <c r="AQ2941" s="35"/>
    </row>
    <row r="2942" spans="1:43" x14ac:dyDescent="0.25">
      <c r="A2942" s="27" t="s">
        <v>103</v>
      </c>
      <c r="B2942" s="27" t="s">
        <v>104</v>
      </c>
      <c r="C2942" s="27" t="s">
        <v>657</v>
      </c>
      <c r="D2942" s="27" t="s">
        <v>900</v>
      </c>
      <c r="E2942" s="27" t="s">
        <v>660</v>
      </c>
      <c r="F2942" s="27" t="s">
        <v>112</v>
      </c>
      <c r="G2942" s="27" t="s">
        <v>113</v>
      </c>
      <c r="H2942" s="34" t="s">
        <v>789</v>
      </c>
      <c r="I2942" s="34" t="s">
        <v>819</v>
      </c>
      <c r="J2942" s="34" t="str">
        <f t="shared" si="226"/>
        <v>New VehicleOther Income per NV unit</v>
      </c>
      <c r="K2942" s="34" t="str">
        <f t="shared" si="227"/>
        <v>200New Vehicle Other Income - Toyota</v>
      </c>
      <c r="L2942" s="28">
        <f>+SUMIF('TB 4-24'!M:M,$AL2942,'TB 4-24'!G:G)</f>
        <v>0</v>
      </c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>
        <f>+SUMIF('Input Sheet'!$S:$S,$AL2942,'Input Sheet'!C:C)</f>
        <v>0</v>
      </c>
      <c r="Z2942" s="28">
        <f>+SUMIF('Input Sheet'!$S:$S,$AL2942,'Input Sheet'!D:D)</f>
        <v>0</v>
      </c>
      <c r="AA2942" s="28">
        <f>+SUMIF('Input Sheet'!$S:$S,$AL2942,'Input Sheet'!E:E)</f>
        <v>0</v>
      </c>
      <c r="AB2942" s="28">
        <f>+SUMIF('Input Sheet'!$S:$S,$AL2942,'Input Sheet'!F:F)</f>
        <v>0</v>
      </c>
      <c r="AC2942" s="28">
        <f>+SUMIF('Input Sheet'!$S:$S,$AL2942,'Input Sheet'!G:G)</f>
        <v>0</v>
      </c>
      <c r="AD2942" s="28">
        <f>+SUMIF('Input Sheet'!$S:$S,$AL2942,'Input Sheet'!H:H)</f>
        <v>0</v>
      </c>
      <c r="AE2942" s="28">
        <f>+SUMIF('Input Sheet'!$S:$S,$AL2942,'Input Sheet'!I:I)</f>
        <v>0</v>
      </c>
      <c r="AF2942" s="28">
        <f>+SUMIF('Input Sheet'!$S:$S,$AL2942,'Input Sheet'!J:J)</f>
        <v>0</v>
      </c>
      <c r="AG2942" s="28">
        <f>+SUMIF('Input Sheet'!$S:$S,$AL2942,'Input Sheet'!K:K)</f>
        <v>0</v>
      </c>
      <c r="AH2942" s="28">
        <f>+SUMIF('Input Sheet'!$S:$S,$AL2942,'Input Sheet'!L:L)</f>
        <v>0</v>
      </c>
      <c r="AI2942" s="28">
        <f>+SUMIF('Input Sheet'!$S:$S,$AL2942,'Input Sheet'!M:M)</f>
        <v>0</v>
      </c>
      <c r="AJ2942" s="28">
        <f>+SUMIF('Input Sheet'!$S:$S,$AL2942,'Input Sheet'!N:N)</f>
        <v>0</v>
      </c>
      <c r="AK2942" s="28"/>
      <c r="AL2942" s="27" t="str">
        <f t="shared" si="228"/>
        <v>200-4085R</v>
      </c>
      <c r="AM2942" s="34" t="str">
        <f t="shared" si="229"/>
        <v>New Vehicle</v>
      </c>
      <c r="AN2942" s="34" t="str">
        <f t="shared" si="230"/>
        <v>New VehicleOther Income per NV unit</v>
      </c>
      <c r="AO2942" s="35"/>
      <c r="AP2942" s="35"/>
      <c r="AQ2942" s="35"/>
    </row>
    <row r="2943" spans="1:43" x14ac:dyDescent="0.25">
      <c r="A2943" s="27" t="s">
        <v>103</v>
      </c>
      <c r="B2943" s="27" t="s">
        <v>104</v>
      </c>
      <c r="C2943" s="27" t="s">
        <v>663</v>
      </c>
      <c r="D2943" s="27" t="s">
        <v>900</v>
      </c>
      <c r="E2943" s="27" t="s">
        <v>664</v>
      </c>
      <c r="F2943" s="27" t="s">
        <v>112</v>
      </c>
      <c r="G2943" s="27" t="s">
        <v>113</v>
      </c>
      <c r="H2943" s="34" t="s">
        <v>789</v>
      </c>
      <c r="I2943" s="34" t="s">
        <v>819</v>
      </c>
      <c r="J2943" s="34" t="str">
        <f t="shared" si="226"/>
        <v>New VehicleOther Income per NV unit</v>
      </c>
      <c r="K2943" s="34" t="str">
        <f t="shared" si="227"/>
        <v>400New Vehicle Other Income - Toyota</v>
      </c>
      <c r="L2943" s="28">
        <f>+SUMIF('TB 4-24'!M:M,$AL2943,'TB 4-24'!G:G)</f>
        <v>0</v>
      </c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>
        <f>+SUMIF('Input Sheet'!$S:$S,$AL2943,'Input Sheet'!C:C)</f>
        <v>0</v>
      </c>
      <c r="Z2943" s="28">
        <f>+SUMIF('Input Sheet'!$S:$S,$AL2943,'Input Sheet'!D:D)</f>
        <v>0</v>
      </c>
      <c r="AA2943" s="28">
        <f>+SUMIF('Input Sheet'!$S:$S,$AL2943,'Input Sheet'!E:E)</f>
        <v>0</v>
      </c>
      <c r="AB2943" s="28">
        <f>+SUMIF('Input Sheet'!$S:$S,$AL2943,'Input Sheet'!F:F)</f>
        <v>0</v>
      </c>
      <c r="AC2943" s="28">
        <f>+SUMIF('Input Sheet'!$S:$S,$AL2943,'Input Sheet'!G:G)</f>
        <v>0</v>
      </c>
      <c r="AD2943" s="28">
        <f>+SUMIF('Input Sheet'!$S:$S,$AL2943,'Input Sheet'!H:H)</f>
        <v>0</v>
      </c>
      <c r="AE2943" s="28">
        <f>+SUMIF('Input Sheet'!$S:$S,$AL2943,'Input Sheet'!I:I)</f>
        <v>0</v>
      </c>
      <c r="AF2943" s="28">
        <f>+SUMIF('Input Sheet'!$S:$S,$AL2943,'Input Sheet'!J:J)</f>
        <v>0</v>
      </c>
      <c r="AG2943" s="28">
        <f>+SUMIF('Input Sheet'!$S:$S,$AL2943,'Input Sheet'!K:K)</f>
        <v>0</v>
      </c>
      <c r="AH2943" s="28">
        <f>+SUMIF('Input Sheet'!$S:$S,$AL2943,'Input Sheet'!L:L)</f>
        <v>0</v>
      </c>
      <c r="AI2943" s="28">
        <f>+SUMIF('Input Sheet'!$S:$S,$AL2943,'Input Sheet'!M:M)</f>
        <v>0</v>
      </c>
      <c r="AJ2943" s="28">
        <f>+SUMIF('Input Sheet'!$S:$S,$AL2943,'Input Sheet'!N:N)</f>
        <v>0</v>
      </c>
      <c r="AK2943" s="28"/>
      <c r="AL2943" s="27" t="str">
        <f t="shared" si="228"/>
        <v>400-4085R</v>
      </c>
      <c r="AM2943" s="34" t="str">
        <f t="shared" si="229"/>
        <v>New Vehicle</v>
      </c>
      <c r="AN2943" s="34" t="str">
        <f t="shared" si="230"/>
        <v>New VehicleOther Income per NV unit</v>
      </c>
      <c r="AO2943" s="35"/>
      <c r="AP2943" s="35"/>
      <c r="AQ2943" s="35"/>
    </row>
    <row r="2944" spans="1:43" x14ac:dyDescent="0.25">
      <c r="A2944" s="27" t="s">
        <v>103</v>
      </c>
      <c r="B2944" s="27" t="s">
        <v>104</v>
      </c>
      <c r="C2944" s="27" t="s">
        <v>671</v>
      </c>
      <c r="D2944" s="27" t="s">
        <v>900</v>
      </c>
      <c r="E2944" s="27" t="s">
        <v>672</v>
      </c>
      <c r="F2944" s="27" t="s">
        <v>112</v>
      </c>
      <c r="G2944" s="27" t="s">
        <v>113</v>
      </c>
      <c r="H2944" s="34" t="s">
        <v>789</v>
      </c>
      <c r="I2944" s="34" t="s">
        <v>819</v>
      </c>
      <c r="J2944" s="34" t="str">
        <f t="shared" si="226"/>
        <v>New VehicleOther Income per NV unit</v>
      </c>
      <c r="K2944" s="34" t="str">
        <f t="shared" si="227"/>
        <v>300New Vehicle Other Income - Toyota</v>
      </c>
      <c r="L2944" s="28">
        <f>+SUMIF('TB 4-24'!M:M,$AL2944,'TB 4-24'!G:G)</f>
        <v>0</v>
      </c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>
        <f>+SUMIF('Input Sheet'!$S:$S,$AL2944,'Input Sheet'!C:C)</f>
        <v>0</v>
      </c>
      <c r="Z2944" s="28">
        <f>+SUMIF('Input Sheet'!$S:$S,$AL2944,'Input Sheet'!D:D)</f>
        <v>0</v>
      </c>
      <c r="AA2944" s="28">
        <f>+SUMIF('Input Sheet'!$S:$S,$AL2944,'Input Sheet'!E:E)</f>
        <v>0</v>
      </c>
      <c r="AB2944" s="28">
        <f>+SUMIF('Input Sheet'!$S:$S,$AL2944,'Input Sheet'!F:F)</f>
        <v>0</v>
      </c>
      <c r="AC2944" s="28">
        <f>+SUMIF('Input Sheet'!$S:$S,$AL2944,'Input Sheet'!G:G)</f>
        <v>0</v>
      </c>
      <c r="AD2944" s="28">
        <f>+SUMIF('Input Sheet'!$S:$S,$AL2944,'Input Sheet'!H:H)</f>
        <v>0</v>
      </c>
      <c r="AE2944" s="28">
        <f>+SUMIF('Input Sheet'!$S:$S,$AL2944,'Input Sheet'!I:I)</f>
        <v>0</v>
      </c>
      <c r="AF2944" s="28">
        <f>+SUMIF('Input Sheet'!$S:$S,$AL2944,'Input Sheet'!J:J)</f>
        <v>0</v>
      </c>
      <c r="AG2944" s="28">
        <f>+SUMIF('Input Sheet'!$S:$S,$AL2944,'Input Sheet'!K:K)</f>
        <v>0</v>
      </c>
      <c r="AH2944" s="28">
        <f>+SUMIF('Input Sheet'!$S:$S,$AL2944,'Input Sheet'!L:L)</f>
        <v>0</v>
      </c>
      <c r="AI2944" s="28">
        <f>+SUMIF('Input Sheet'!$S:$S,$AL2944,'Input Sheet'!M:M)</f>
        <v>0</v>
      </c>
      <c r="AJ2944" s="28">
        <f>+SUMIF('Input Sheet'!$S:$S,$AL2944,'Input Sheet'!N:N)</f>
        <v>0</v>
      </c>
      <c r="AK2944" s="28"/>
      <c r="AL2944" s="27" t="str">
        <f t="shared" si="228"/>
        <v>300-4085R</v>
      </c>
      <c r="AM2944" s="34" t="str">
        <f t="shared" si="229"/>
        <v>New Vehicle</v>
      </c>
      <c r="AN2944" s="34" t="str">
        <f t="shared" si="230"/>
        <v>New VehicleOther Income per NV unit</v>
      </c>
      <c r="AO2944" s="35"/>
      <c r="AP2944" s="35"/>
      <c r="AQ2944" s="35"/>
    </row>
    <row r="2945" spans="1:43" x14ac:dyDescent="0.25">
      <c r="A2945" s="27" t="s">
        <v>103</v>
      </c>
      <c r="B2945" s="27" t="s">
        <v>104</v>
      </c>
      <c r="C2945" s="27" t="s">
        <v>657</v>
      </c>
      <c r="D2945" s="27" t="s">
        <v>901</v>
      </c>
      <c r="E2945" s="27" t="s">
        <v>660</v>
      </c>
      <c r="F2945" s="27" t="s">
        <v>112</v>
      </c>
      <c r="G2945" s="27" t="s">
        <v>113</v>
      </c>
      <c r="H2945" s="34" t="s">
        <v>789</v>
      </c>
      <c r="I2945" s="34" t="s">
        <v>819</v>
      </c>
      <c r="J2945" s="34" t="str">
        <f t="shared" si="226"/>
        <v>New VehicleOther Income per NV unit</v>
      </c>
      <c r="K2945" s="34" t="str">
        <f t="shared" si="227"/>
        <v>200New Vehicle Other Income - Toyota</v>
      </c>
      <c r="L2945" s="28">
        <f>+SUMIF('TB 4-24'!M:M,$AL2945,'TB 4-24'!G:G)</f>
        <v>0</v>
      </c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>
        <f>+SUMIF('Input Sheet'!$S:$S,$AL2945,'Input Sheet'!C:C)</f>
        <v>0</v>
      </c>
      <c r="Z2945" s="28">
        <f>+SUMIF('Input Sheet'!$S:$S,$AL2945,'Input Sheet'!D:D)</f>
        <v>0</v>
      </c>
      <c r="AA2945" s="28">
        <f>+SUMIF('Input Sheet'!$S:$S,$AL2945,'Input Sheet'!E:E)</f>
        <v>0</v>
      </c>
      <c r="AB2945" s="28">
        <f>+SUMIF('Input Sheet'!$S:$S,$AL2945,'Input Sheet'!F:F)</f>
        <v>0</v>
      </c>
      <c r="AC2945" s="28">
        <f>+SUMIF('Input Sheet'!$S:$S,$AL2945,'Input Sheet'!G:G)</f>
        <v>0</v>
      </c>
      <c r="AD2945" s="28">
        <f>+SUMIF('Input Sheet'!$S:$S,$AL2945,'Input Sheet'!H:H)</f>
        <v>0</v>
      </c>
      <c r="AE2945" s="28">
        <f>+SUMIF('Input Sheet'!$S:$S,$AL2945,'Input Sheet'!I:I)</f>
        <v>0</v>
      </c>
      <c r="AF2945" s="28">
        <f>+SUMIF('Input Sheet'!$S:$S,$AL2945,'Input Sheet'!J:J)</f>
        <v>0</v>
      </c>
      <c r="AG2945" s="28">
        <f>+SUMIF('Input Sheet'!$S:$S,$AL2945,'Input Sheet'!K:K)</f>
        <v>0</v>
      </c>
      <c r="AH2945" s="28">
        <f>+SUMIF('Input Sheet'!$S:$S,$AL2945,'Input Sheet'!L:L)</f>
        <v>0</v>
      </c>
      <c r="AI2945" s="28">
        <f>+SUMIF('Input Sheet'!$S:$S,$AL2945,'Input Sheet'!M:M)</f>
        <v>0</v>
      </c>
      <c r="AJ2945" s="28">
        <f>+SUMIF('Input Sheet'!$S:$S,$AL2945,'Input Sheet'!N:N)</f>
        <v>0</v>
      </c>
      <c r="AK2945" s="28"/>
      <c r="AL2945" s="27" t="str">
        <f t="shared" si="228"/>
        <v>200-4085RR</v>
      </c>
      <c r="AM2945" s="34" t="str">
        <f t="shared" si="229"/>
        <v>New Vehicle</v>
      </c>
      <c r="AN2945" s="34" t="str">
        <f t="shared" si="230"/>
        <v>New VehicleOther Income per NV unit</v>
      </c>
      <c r="AO2945" s="35"/>
      <c r="AP2945" s="35"/>
      <c r="AQ2945" s="35"/>
    </row>
    <row r="2946" spans="1:43" x14ac:dyDescent="0.25">
      <c r="A2946" s="27" t="s">
        <v>103</v>
      </c>
      <c r="B2946" s="27" t="s">
        <v>104</v>
      </c>
      <c r="C2946" s="27" t="s">
        <v>663</v>
      </c>
      <c r="D2946" s="27" t="s">
        <v>901</v>
      </c>
      <c r="E2946" s="27" t="s">
        <v>664</v>
      </c>
      <c r="F2946" s="27" t="s">
        <v>112</v>
      </c>
      <c r="G2946" s="27" t="s">
        <v>113</v>
      </c>
      <c r="H2946" s="34" t="s">
        <v>789</v>
      </c>
      <c r="I2946" s="34" t="s">
        <v>819</v>
      </c>
      <c r="J2946" s="34" t="str">
        <f t="shared" si="226"/>
        <v>New VehicleOther Income per NV unit</v>
      </c>
      <c r="K2946" s="34" t="str">
        <f t="shared" si="227"/>
        <v>400New Vehicle Other Income - Toyota</v>
      </c>
      <c r="L2946" s="28">
        <f>+SUMIF('TB 4-24'!M:M,$AL2946,'TB 4-24'!G:G)</f>
        <v>0</v>
      </c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>
        <f>+SUMIF('Input Sheet'!$S:$S,$AL2946,'Input Sheet'!C:C)</f>
        <v>0</v>
      </c>
      <c r="Z2946" s="28">
        <f>+SUMIF('Input Sheet'!$S:$S,$AL2946,'Input Sheet'!D:D)</f>
        <v>0</v>
      </c>
      <c r="AA2946" s="28">
        <f>+SUMIF('Input Sheet'!$S:$S,$AL2946,'Input Sheet'!E:E)</f>
        <v>0</v>
      </c>
      <c r="AB2946" s="28">
        <f>+SUMIF('Input Sheet'!$S:$S,$AL2946,'Input Sheet'!F:F)</f>
        <v>0</v>
      </c>
      <c r="AC2946" s="28">
        <f>+SUMIF('Input Sheet'!$S:$S,$AL2946,'Input Sheet'!G:G)</f>
        <v>0</v>
      </c>
      <c r="AD2946" s="28">
        <f>+SUMIF('Input Sheet'!$S:$S,$AL2946,'Input Sheet'!H:H)</f>
        <v>0</v>
      </c>
      <c r="AE2946" s="28">
        <f>+SUMIF('Input Sheet'!$S:$S,$AL2946,'Input Sheet'!I:I)</f>
        <v>0</v>
      </c>
      <c r="AF2946" s="28">
        <f>+SUMIF('Input Sheet'!$S:$S,$AL2946,'Input Sheet'!J:J)</f>
        <v>0</v>
      </c>
      <c r="AG2946" s="28">
        <f>+SUMIF('Input Sheet'!$S:$S,$AL2946,'Input Sheet'!K:K)</f>
        <v>0</v>
      </c>
      <c r="AH2946" s="28">
        <f>+SUMIF('Input Sheet'!$S:$S,$AL2946,'Input Sheet'!L:L)</f>
        <v>0</v>
      </c>
      <c r="AI2946" s="28">
        <f>+SUMIF('Input Sheet'!$S:$S,$AL2946,'Input Sheet'!M:M)</f>
        <v>0</v>
      </c>
      <c r="AJ2946" s="28">
        <f>+SUMIF('Input Sheet'!$S:$S,$AL2946,'Input Sheet'!N:N)</f>
        <v>0</v>
      </c>
      <c r="AK2946" s="28"/>
      <c r="AL2946" s="27" t="str">
        <f t="shared" si="228"/>
        <v>400-4085RR</v>
      </c>
      <c r="AM2946" s="34" t="str">
        <f t="shared" si="229"/>
        <v>New Vehicle</v>
      </c>
      <c r="AN2946" s="34" t="str">
        <f t="shared" si="230"/>
        <v>New VehicleOther Income per NV unit</v>
      </c>
      <c r="AO2946" s="35"/>
      <c r="AP2946" s="35"/>
      <c r="AQ2946" s="35"/>
    </row>
    <row r="2947" spans="1:43" x14ac:dyDescent="0.25">
      <c r="A2947" s="27" t="s">
        <v>103</v>
      </c>
      <c r="B2947" s="27" t="s">
        <v>104</v>
      </c>
      <c r="C2947" s="27" t="s">
        <v>671</v>
      </c>
      <c r="D2947" s="27" t="s">
        <v>901</v>
      </c>
      <c r="E2947" s="27" t="s">
        <v>672</v>
      </c>
      <c r="F2947" s="27" t="s">
        <v>112</v>
      </c>
      <c r="G2947" s="27" t="s">
        <v>113</v>
      </c>
      <c r="H2947" s="34" t="s">
        <v>789</v>
      </c>
      <c r="I2947" s="34" t="s">
        <v>819</v>
      </c>
      <c r="J2947" s="34" t="str">
        <f t="shared" ref="J2947:J3010" si="231">+H2947&amp;I2947</f>
        <v>New VehicleOther Income per NV unit</v>
      </c>
      <c r="K2947" s="34" t="str">
        <f t="shared" ref="K2947:K3010" si="232">+E2947&amp;G2947</f>
        <v>300New Vehicle Other Income - Toyota</v>
      </c>
      <c r="L2947" s="28">
        <f>+SUMIF('TB 4-24'!M:M,$AL2947,'TB 4-24'!G:G)</f>
        <v>0</v>
      </c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>
        <f>+SUMIF('Input Sheet'!$S:$S,$AL2947,'Input Sheet'!C:C)</f>
        <v>0</v>
      </c>
      <c r="Z2947" s="28">
        <f>+SUMIF('Input Sheet'!$S:$S,$AL2947,'Input Sheet'!D:D)</f>
        <v>0</v>
      </c>
      <c r="AA2947" s="28">
        <f>+SUMIF('Input Sheet'!$S:$S,$AL2947,'Input Sheet'!E:E)</f>
        <v>0</v>
      </c>
      <c r="AB2947" s="28">
        <f>+SUMIF('Input Sheet'!$S:$S,$AL2947,'Input Sheet'!F:F)</f>
        <v>0</v>
      </c>
      <c r="AC2947" s="28">
        <f>+SUMIF('Input Sheet'!$S:$S,$AL2947,'Input Sheet'!G:G)</f>
        <v>0</v>
      </c>
      <c r="AD2947" s="28">
        <f>+SUMIF('Input Sheet'!$S:$S,$AL2947,'Input Sheet'!H:H)</f>
        <v>0</v>
      </c>
      <c r="AE2947" s="28">
        <f>+SUMIF('Input Sheet'!$S:$S,$AL2947,'Input Sheet'!I:I)</f>
        <v>0</v>
      </c>
      <c r="AF2947" s="28">
        <f>+SUMIF('Input Sheet'!$S:$S,$AL2947,'Input Sheet'!J:J)</f>
        <v>0</v>
      </c>
      <c r="AG2947" s="28">
        <f>+SUMIF('Input Sheet'!$S:$S,$AL2947,'Input Sheet'!K:K)</f>
        <v>0</v>
      </c>
      <c r="AH2947" s="28">
        <f>+SUMIF('Input Sheet'!$S:$S,$AL2947,'Input Sheet'!L:L)</f>
        <v>0</v>
      </c>
      <c r="AI2947" s="28">
        <f>+SUMIF('Input Sheet'!$S:$S,$AL2947,'Input Sheet'!M:M)</f>
        <v>0</v>
      </c>
      <c r="AJ2947" s="28">
        <f>+SUMIF('Input Sheet'!$S:$S,$AL2947,'Input Sheet'!N:N)</f>
        <v>0</v>
      </c>
      <c r="AK2947" s="28"/>
      <c r="AL2947" s="27" t="str">
        <f t="shared" ref="AL2947:AL3010" si="233">+E2947&amp;"-"&amp;D2947</f>
        <v>300-4085RR</v>
      </c>
      <c r="AM2947" s="34" t="str">
        <f t="shared" si="229"/>
        <v>New Vehicle</v>
      </c>
      <c r="AN2947" s="34" t="str">
        <f t="shared" si="230"/>
        <v>New VehicleOther Income per NV unit</v>
      </c>
      <c r="AO2947" s="35"/>
      <c r="AP2947" s="35"/>
      <c r="AQ2947" s="35"/>
    </row>
    <row r="2948" spans="1:43" x14ac:dyDescent="0.25">
      <c r="A2948" s="27" t="s">
        <v>103</v>
      </c>
      <c r="B2948" s="27" t="s">
        <v>104</v>
      </c>
      <c r="C2948" s="27" t="s">
        <v>104</v>
      </c>
      <c r="D2948" s="27" t="s">
        <v>901</v>
      </c>
      <c r="E2948" s="27" t="s">
        <v>677</v>
      </c>
      <c r="F2948" s="27" t="s">
        <v>112</v>
      </c>
      <c r="G2948" s="27" t="s">
        <v>113</v>
      </c>
      <c r="H2948" s="34" t="s">
        <v>789</v>
      </c>
      <c r="I2948" s="34" t="s">
        <v>819</v>
      </c>
      <c r="J2948" s="34" t="str">
        <f t="shared" si="231"/>
        <v>New VehicleOther Income per NV unit</v>
      </c>
      <c r="K2948" s="34" t="str">
        <f t="shared" si="232"/>
        <v>100New Vehicle Other Income - Toyota</v>
      </c>
      <c r="L2948" s="28">
        <f>+SUMIF('TB 4-24'!M:M,$AL2948,'TB 4-24'!G:G)</f>
        <v>0</v>
      </c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>
        <f>+SUMIF('Input Sheet'!$S:$S,$AL2948,'Input Sheet'!C:C)</f>
        <v>0</v>
      </c>
      <c r="Z2948" s="28">
        <f>+SUMIF('Input Sheet'!$S:$S,$AL2948,'Input Sheet'!D:D)</f>
        <v>0</v>
      </c>
      <c r="AA2948" s="28">
        <f>+SUMIF('Input Sheet'!$S:$S,$AL2948,'Input Sheet'!E:E)</f>
        <v>0</v>
      </c>
      <c r="AB2948" s="28">
        <f>+SUMIF('Input Sheet'!$S:$S,$AL2948,'Input Sheet'!F:F)</f>
        <v>0</v>
      </c>
      <c r="AC2948" s="28">
        <f>+SUMIF('Input Sheet'!$S:$S,$AL2948,'Input Sheet'!G:G)</f>
        <v>0</v>
      </c>
      <c r="AD2948" s="28">
        <f>+SUMIF('Input Sheet'!$S:$S,$AL2948,'Input Sheet'!H:H)</f>
        <v>0</v>
      </c>
      <c r="AE2948" s="28">
        <f>+SUMIF('Input Sheet'!$S:$S,$AL2948,'Input Sheet'!I:I)</f>
        <v>0</v>
      </c>
      <c r="AF2948" s="28">
        <f>+SUMIF('Input Sheet'!$S:$S,$AL2948,'Input Sheet'!J:J)</f>
        <v>0</v>
      </c>
      <c r="AG2948" s="28">
        <f>+SUMIF('Input Sheet'!$S:$S,$AL2948,'Input Sheet'!K:K)</f>
        <v>0</v>
      </c>
      <c r="AH2948" s="28">
        <f>+SUMIF('Input Sheet'!$S:$S,$AL2948,'Input Sheet'!L:L)</f>
        <v>0</v>
      </c>
      <c r="AI2948" s="28">
        <f>+SUMIF('Input Sheet'!$S:$S,$AL2948,'Input Sheet'!M:M)</f>
        <v>0</v>
      </c>
      <c r="AJ2948" s="28">
        <f>+SUMIF('Input Sheet'!$S:$S,$AL2948,'Input Sheet'!N:N)</f>
        <v>0</v>
      </c>
      <c r="AK2948" s="28"/>
      <c r="AL2948" s="27" t="str">
        <f t="shared" si="233"/>
        <v>100-4085RR</v>
      </c>
      <c r="AM2948" s="34" t="str">
        <f t="shared" ref="AM2948:AM3011" si="234">H2948</f>
        <v>New Vehicle</v>
      </c>
      <c r="AN2948" s="34" t="str">
        <f t="shared" ref="AN2948:AN3011" si="235">J2948</f>
        <v>New VehicleOther Income per NV unit</v>
      </c>
      <c r="AO2948" s="35"/>
      <c r="AP2948" s="35"/>
      <c r="AQ2948" s="35"/>
    </row>
    <row r="2949" spans="1:43" x14ac:dyDescent="0.25">
      <c r="A2949" s="27" t="s">
        <v>103</v>
      </c>
      <c r="B2949" s="27" t="s">
        <v>104</v>
      </c>
      <c r="C2949" s="27" t="s">
        <v>104</v>
      </c>
      <c r="D2949" s="27" t="s">
        <v>902</v>
      </c>
      <c r="E2949" s="27" t="s">
        <v>677</v>
      </c>
      <c r="F2949" s="27" t="s">
        <v>112</v>
      </c>
      <c r="G2949" s="27" t="s">
        <v>113</v>
      </c>
      <c r="H2949" s="34" t="s">
        <v>789</v>
      </c>
      <c r="I2949" s="34" t="s">
        <v>819</v>
      </c>
      <c r="J2949" s="34" t="str">
        <f t="shared" si="231"/>
        <v>New VehicleOther Income per NV unit</v>
      </c>
      <c r="K2949" s="34" t="str">
        <f t="shared" si="232"/>
        <v>100New Vehicle Other Income - Toyota</v>
      </c>
      <c r="L2949" s="28">
        <f>+SUMIF('TB 4-24'!M:M,$AL2949,'TB 4-24'!G:G)</f>
        <v>0</v>
      </c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>
        <f>+SUMIF('Input Sheet'!$S:$S,$AL2949,'Input Sheet'!C:C)</f>
        <v>0</v>
      </c>
      <c r="Z2949" s="28">
        <f>+SUMIF('Input Sheet'!$S:$S,$AL2949,'Input Sheet'!D:D)</f>
        <v>0</v>
      </c>
      <c r="AA2949" s="28">
        <f>+SUMIF('Input Sheet'!$S:$S,$AL2949,'Input Sheet'!E:E)</f>
        <v>0</v>
      </c>
      <c r="AB2949" s="28">
        <f>+SUMIF('Input Sheet'!$S:$S,$AL2949,'Input Sheet'!F:F)</f>
        <v>0</v>
      </c>
      <c r="AC2949" s="28">
        <f>+SUMIF('Input Sheet'!$S:$S,$AL2949,'Input Sheet'!G:G)</f>
        <v>0</v>
      </c>
      <c r="AD2949" s="28">
        <f>+SUMIF('Input Sheet'!$S:$S,$AL2949,'Input Sheet'!H:H)</f>
        <v>0</v>
      </c>
      <c r="AE2949" s="28">
        <f>+SUMIF('Input Sheet'!$S:$S,$AL2949,'Input Sheet'!I:I)</f>
        <v>0</v>
      </c>
      <c r="AF2949" s="28">
        <f>+SUMIF('Input Sheet'!$S:$S,$AL2949,'Input Sheet'!J:J)</f>
        <v>0</v>
      </c>
      <c r="AG2949" s="28">
        <f>+SUMIF('Input Sheet'!$S:$S,$AL2949,'Input Sheet'!K:K)</f>
        <v>0</v>
      </c>
      <c r="AH2949" s="28">
        <f>+SUMIF('Input Sheet'!$S:$S,$AL2949,'Input Sheet'!L:L)</f>
        <v>0</v>
      </c>
      <c r="AI2949" s="28">
        <f>+SUMIF('Input Sheet'!$S:$S,$AL2949,'Input Sheet'!M:M)</f>
        <v>0</v>
      </c>
      <c r="AJ2949" s="28">
        <f>+SUMIF('Input Sheet'!$S:$S,$AL2949,'Input Sheet'!N:N)</f>
        <v>0</v>
      </c>
      <c r="AK2949" s="28"/>
      <c r="AL2949" s="27" t="str">
        <f t="shared" si="233"/>
        <v>100-4087R</v>
      </c>
      <c r="AM2949" s="34" t="str">
        <f t="shared" si="234"/>
        <v>New Vehicle</v>
      </c>
      <c r="AN2949" s="34" t="str">
        <f t="shared" si="235"/>
        <v>New VehicleOther Income per NV unit</v>
      </c>
      <c r="AO2949" s="35"/>
      <c r="AP2949" s="35"/>
      <c r="AQ2949" s="35"/>
    </row>
    <row r="2950" spans="1:43" x14ac:dyDescent="0.25">
      <c r="A2950" s="27" t="s">
        <v>103</v>
      </c>
      <c r="B2950" s="27" t="s">
        <v>104</v>
      </c>
      <c r="C2950" s="27" t="s">
        <v>657</v>
      </c>
      <c r="D2950" s="27" t="s">
        <v>902</v>
      </c>
      <c r="E2950" s="27" t="s">
        <v>660</v>
      </c>
      <c r="F2950" s="27" t="s">
        <v>112</v>
      </c>
      <c r="G2950" s="27" t="s">
        <v>113</v>
      </c>
      <c r="H2950" s="34" t="s">
        <v>789</v>
      </c>
      <c r="I2950" s="34" t="s">
        <v>819</v>
      </c>
      <c r="J2950" s="34" t="str">
        <f t="shared" si="231"/>
        <v>New VehicleOther Income per NV unit</v>
      </c>
      <c r="K2950" s="34" t="str">
        <f t="shared" si="232"/>
        <v>200New Vehicle Other Income - Toyota</v>
      </c>
      <c r="L2950" s="28">
        <f>+SUMIF('TB 4-24'!M:M,$AL2950,'TB 4-24'!G:G)</f>
        <v>0</v>
      </c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>
        <f>+SUMIF('Input Sheet'!$S:$S,$AL2950,'Input Sheet'!C:C)</f>
        <v>0</v>
      </c>
      <c r="Z2950" s="28">
        <f>+SUMIF('Input Sheet'!$S:$S,$AL2950,'Input Sheet'!D:D)</f>
        <v>0</v>
      </c>
      <c r="AA2950" s="28">
        <f>+SUMIF('Input Sheet'!$S:$S,$AL2950,'Input Sheet'!E:E)</f>
        <v>0</v>
      </c>
      <c r="AB2950" s="28">
        <f>+SUMIF('Input Sheet'!$S:$S,$AL2950,'Input Sheet'!F:F)</f>
        <v>0</v>
      </c>
      <c r="AC2950" s="28">
        <f>+SUMIF('Input Sheet'!$S:$S,$AL2950,'Input Sheet'!G:G)</f>
        <v>0</v>
      </c>
      <c r="AD2950" s="28">
        <f>+SUMIF('Input Sheet'!$S:$S,$AL2950,'Input Sheet'!H:H)</f>
        <v>0</v>
      </c>
      <c r="AE2950" s="28">
        <f>+SUMIF('Input Sheet'!$S:$S,$AL2950,'Input Sheet'!I:I)</f>
        <v>0</v>
      </c>
      <c r="AF2950" s="28">
        <f>+SUMIF('Input Sheet'!$S:$S,$AL2950,'Input Sheet'!J:J)</f>
        <v>0</v>
      </c>
      <c r="AG2950" s="28">
        <f>+SUMIF('Input Sheet'!$S:$S,$AL2950,'Input Sheet'!K:K)</f>
        <v>0</v>
      </c>
      <c r="AH2950" s="28">
        <f>+SUMIF('Input Sheet'!$S:$S,$AL2950,'Input Sheet'!L:L)</f>
        <v>0</v>
      </c>
      <c r="AI2950" s="28">
        <f>+SUMIF('Input Sheet'!$S:$S,$AL2950,'Input Sheet'!M:M)</f>
        <v>0</v>
      </c>
      <c r="AJ2950" s="28">
        <f>+SUMIF('Input Sheet'!$S:$S,$AL2950,'Input Sheet'!N:N)</f>
        <v>0</v>
      </c>
      <c r="AK2950" s="28"/>
      <c r="AL2950" s="27" t="str">
        <f t="shared" si="233"/>
        <v>200-4087R</v>
      </c>
      <c r="AM2950" s="34" t="str">
        <f t="shared" si="234"/>
        <v>New Vehicle</v>
      </c>
      <c r="AN2950" s="34" t="str">
        <f t="shared" si="235"/>
        <v>New VehicleOther Income per NV unit</v>
      </c>
      <c r="AO2950" s="35"/>
      <c r="AP2950" s="35"/>
      <c r="AQ2950" s="35"/>
    </row>
    <row r="2951" spans="1:43" x14ac:dyDescent="0.25">
      <c r="A2951" s="27" t="s">
        <v>103</v>
      </c>
      <c r="B2951" s="27" t="s">
        <v>104</v>
      </c>
      <c r="C2951" s="27" t="s">
        <v>663</v>
      </c>
      <c r="D2951" s="27" t="s">
        <v>902</v>
      </c>
      <c r="E2951" s="27" t="s">
        <v>664</v>
      </c>
      <c r="F2951" s="27" t="s">
        <v>112</v>
      </c>
      <c r="G2951" s="27" t="s">
        <v>113</v>
      </c>
      <c r="H2951" s="34" t="s">
        <v>789</v>
      </c>
      <c r="I2951" s="34" t="s">
        <v>819</v>
      </c>
      <c r="J2951" s="34" t="str">
        <f t="shared" si="231"/>
        <v>New VehicleOther Income per NV unit</v>
      </c>
      <c r="K2951" s="34" t="str">
        <f t="shared" si="232"/>
        <v>400New Vehicle Other Income - Toyota</v>
      </c>
      <c r="L2951" s="28">
        <f>+SUMIF('TB 4-24'!M:M,$AL2951,'TB 4-24'!G:G)</f>
        <v>0</v>
      </c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>
        <f>+SUMIF('Input Sheet'!$S:$S,$AL2951,'Input Sheet'!C:C)</f>
        <v>0</v>
      </c>
      <c r="Z2951" s="28">
        <f>+SUMIF('Input Sheet'!$S:$S,$AL2951,'Input Sheet'!D:D)</f>
        <v>0</v>
      </c>
      <c r="AA2951" s="28">
        <f>+SUMIF('Input Sheet'!$S:$S,$AL2951,'Input Sheet'!E:E)</f>
        <v>0</v>
      </c>
      <c r="AB2951" s="28">
        <f>+SUMIF('Input Sheet'!$S:$S,$AL2951,'Input Sheet'!F:F)</f>
        <v>0</v>
      </c>
      <c r="AC2951" s="28">
        <f>+SUMIF('Input Sheet'!$S:$S,$AL2951,'Input Sheet'!G:G)</f>
        <v>0</v>
      </c>
      <c r="AD2951" s="28">
        <f>+SUMIF('Input Sheet'!$S:$S,$AL2951,'Input Sheet'!H:H)</f>
        <v>0</v>
      </c>
      <c r="AE2951" s="28">
        <f>+SUMIF('Input Sheet'!$S:$S,$AL2951,'Input Sheet'!I:I)</f>
        <v>0</v>
      </c>
      <c r="AF2951" s="28">
        <f>+SUMIF('Input Sheet'!$S:$S,$AL2951,'Input Sheet'!J:J)</f>
        <v>0</v>
      </c>
      <c r="AG2951" s="28">
        <f>+SUMIF('Input Sheet'!$S:$S,$AL2951,'Input Sheet'!K:K)</f>
        <v>0</v>
      </c>
      <c r="AH2951" s="28">
        <f>+SUMIF('Input Sheet'!$S:$S,$AL2951,'Input Sheet'!L:L)</f>
        <v>0</v>
      </c>
      <c r="AI2951" s="28">
        <f>+SUMIF('Input Sheet'!$S:$S,$AL2951,'Input Sheet'!M:M)</f>
        <v>0</v>
      </c>
      <c r="AJ2951" s="28">
        <f>+SUMIF('Input Sheet'!$S:$S,$AL2951,'Input Sheet'!N:N)</f>
        <v>0</v>
      </c>
      <c r="AK2951" s="28"/>
      <c r="AL2951" s="27" t="str">
        <f t="shared" si="233"/>
        <v>400-4087R</v>
      </c>
      <c r="AM2951" s="34" t="str">
        <f t="shared" si="234"/>
        <v>New Vehicle</v>
      </c>
      <c r="AN2951" s="34" t="str">
        <f t="shared" si="235"/>
        <v>New VehicleOther Income per NV unit</v>
      </c>
      <c r="AO2951" s="35"/>
      <c r="AP2951" s="35"/>
      <c r="AQ2951" s="35"/>
    </row>
    <row r="2952" spans="1:43" x14ac:dyDescent="0.25">
      <c r="A2952" s="27" t="s">
        <v>103</v>
      </c>
      <c r="B2952" s="27" t="s">
        <v>104</v>
      </c>
      <c r="C2952" s="27" t="s">
        <v>671</v>
      </c>
      <c r="D2952" s="27" t="s">
        <v>902</v>
      </c>
      <c r="E2952" s="27" t="s">
        <v>672</v>
      </c>
      <c r="F2952" s="27" t="s">
        <v>112</v>
      </c>
      <c r="G2952" s="27" t="s">
        <v>113</v>
      </c>
      <c r="H2952" s="34" t="s">
        <v>789</v>
      </c>
      <c r="I2952" s="34" t="s">
        <v>819</v>
      </c>
      <c r="J2952" s="34" t="str">
        <f t="shared" si="231"/>
        <v>New VehicleOther Income per NV unit</v>
      </c>
      <c r="K2952" s="34" t="str">
        <f t="shared" si="232"/>
        <v>300New Vehicle Other Income - Toyota</v>
      </c>
      <c r="L2952" s="28">
        <f>+SUMIF('TB 4-24'!M:M,$AL2952,'TB 4-24'!G:G)</f>
        <v>0</v>
      </c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>
        <f>+SUMIF('Input Sheet'!$S:$S,$AL2952,'Input Sheet'!C:C)</f>
        <v>0</v>
      </c>
      <c r="Z2952" s="28">
        <f>+SUMIF('Input Sheet'!$S:$S,$AL2952,'Input Sheet'!D:D)</f>
        <v>0</v>
      </c>
      <c r="AA2952" s="28">
        <f>+SUMIF('Input Sheet'!$S:$S,$AL2952,'Input Sheet'!E:E)</f>
        <v>0</v>
      </c>
      <c r="AB2952" s="28">
        <f>+SUMIF('Input Sheet'!$S:$S,$AL2952,'Input Sheet'!F:F)</f>
        <v>0</v>
      </c>
      <c r="AC2952" s="28">
        <f>+SUMIF('Input Sheet'!$S:$S,$AL2952,'Input Sheet'!G:G)</f>
        <v>0</v>
      </c>
      <c r="AD2952" s="28">
        <f>+SUMIF('Input Sheet'!$S:$S,$AL2952,'Input Sheet'!H:H)</f>
        <v>0</v>
      </c>
      <c r="AE2952" s="28">
        <f>+SUMIF('Input Sheet'!$S:$S,$AL2952,'Input Sheet'!I:I)</f>
        <v>0</v>
      </c>
      <c r="AF2952" s="28">
        <f>+SUMIF('Input Sheet'!$S:$S,$AL2952,'Input Sheet'!J:J)</f>
        <v>0</v>
      </c>
      <c r="AG2952" s="28">
        <f>+SUMIF('Input Sheet'!$S:$S,$AL2952,'Input Sheet'!K:K)</f>
        <v>0</v>
      </c>
      <c r="AH2952" s="28">
        <f>+SUMIF('Input Sheet'!$S:$S,$AL2952,'Input Sheet'!L:L)</f>
        <v>0</v>
      </c>
      <c r="AI2952" s="28">
        <f>+SUMIF('Input Sheet'!$S:$S,$AL2952,'Input Sheet'!M:M)</f>
        <v>0</v>
      </c>
      <c r="AJ2952" s="28">
        <f>+SUMIF('Input Sheet'!$S:$S,$AL2952,'Input Sheet'!N:N)</f>
        <v>0</v>
      </c>
      <c r="AK2952" s="28"/>
      <c r="AL2952" s="27" t="str">
        <f t="shared" si="233"/>
        <v>300-4087R</v>
      </c>
      <c r="AM2952" s="34" t="str">
        <f t="shared" si="234"/>
        <v>New Vehicle</v>
      </c>
      <c r="AN2952" s="34" t="str">
        <f t="shared" si="235"/>
        <v>New VehicleOther Income per NV unit</v>
      </c>
      <c r="AO2952" s="35"/>
      <c r="AP2952" s="35"/>
      <c r="AQ2952" s="35"/>
    </row>
    <row r="2953" spans="1:43" x14ac:dyDescent="0.25">
      <c r="A2953" s="27" t="s">
        <v>103</v>
      </c>
      <c r="B2953" s="27" t="s">
        <v>104</v>
      </c>
      <c r="C2953" s="27" t="s">
        <v>657</v>
      </c>
      <c r="D2953" s="27" t="s">
        <v>903</v>
      </c>
      <c r="E2953" s="27" t="s">
        <v>660</v>
      </c>
      <c r="F2953" s="27" t="s">
        <v>112</v>
      </c>
      <c r="G2953" s="27" t="s">
        <v>113</v>
      </c>
      <c r="H2953" s="34" t="s">
        <v>789</v>
      </c>
      <c r="I2953" s="34" t="s">
        <v>819</v>
      </c>
      <c r="J2953" s="34" t="str">
        <f t="shared" si="231"/>
        <v>New VehicleOther Income per NV unit</v>
      </c>
      <c r="K2953" s="34" t="str">
        <f t="shared" si="232"/>
        <v>200New Vehicle Other Income - Toyota</v>
      </c>
      <c r="L2953" s="28">
        <f>+SUMIF('TB 4-24'!M:M,$AL2953,'TB 4-24'!G:G)</f>
        <v>0</v>
      </c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>
        <f>+SUMIF('Input Sheet'!$S:$S,$AL2953,'Input Sheet'!C:C)</f>
        <v>0</v>
      </c>
      <c r="Z2953" s="28">
        <f>+SUMIF('Input Sheet'!$S:$S,$AL2953,'Input Sheet'!D:D)</f>
        <v>0</v>
      </c>
      <c r="AA2953" s="28">
        <f>+SUMIF('Input Sheet'!$S:$S,$AL2953,'Input Sheet'!E:E)</f>
        <v>0</v>
      </c>
      <c r="AB2953" s="28">
        <f>+SUMIF('Input Sheet'!$S:$S,$AL2953,'Input Sheet'!F:F)</f>
        <v>0</v>
      </c>
      <c r="AC2953" s="28">
        <f>+SUMIF('Input Sheet'!$S:$S,$AL2953,'Input Sheet'!G:G)</f>
        <v>0</v>
      </c>
      <c r="AD2953" s="28">
        <f>+SUMIF('Input Sheet'!$S:$S,$AL2953,'Input Sheet'!H:H)</f>
        <v>0</v>
      </c>
      <c r="AE2953" s="28">
        <f>+SUMIF('Input Sheet'!$S:$S,$AL2953,'Input Sheet'!I:I)</f>
        <v>0</v>
      </c>
      <c r="AF2953" s="28">
        <f>+SUMIF('Input Sheet'!$S:$S,$AL2953,'Input Sheet'!J:J)</f>
        <v>0</v>
      </c>
      <c r="AG2953" s="28">
        <f>+SUMIF('Input Sheet'!$S:$S,$AL2953,'Input Sheet'!K:K)</f>
        <v>0</v>
      </c>
      <c r="AH2953" s="28">
        <f>+SUMIF('Input Sheet'!$S:$S,$AL2953,'Input Sheet'!L:L)</f>
        <v>0</v>
      </c>
      <c r="AI2953" s="28">
        <f>+SUMIF('Input Sheet'!$S:$S,$AL2953,'Input Sheet'!M:M)</f>
        <v>0</v>
      </c>
      <c r="AJ2953" s="28">
        <f>+SUMIF('Input Sheet'!$S:$S,$AL2953,'Input Sheet'!N:N)</f>
        <v>0</v>
      </c>
      <c r="AK2953" s="28"/>
      <c r="AL2953" s="27" t="str">
        <f t="shared" si="233"/>
        <v>200-4087RR</v>
      </c>
      <c r="AM2953" s="34" t="str">
        <f t="shared" si="234"/>
        <v>New Vehicle</v>
      </c>
      <c r="AN2953" s="34" t="str">
        <f t="shared" si="235"/>
        <v>New VehicleOther Income per NV unit</v>
      </c>
      <c r="AO2953" s="35"/>
      <c r="AP2953" s="35"/>
      <c r="AQ2953" s="35"/>
    </row>
    <row r="2954" spans="1:43" x14ac:dyDescent="0.25">
      <c r="A2954" s="27" t="s">
        <v>103</v>
      </c>
      <c r="B2954" s="27" t="s">
        <v>104</v>
      </c>
      <c r="C2954" s="27" t="s">
        <v>663</v>
      </c>
      <c r="D2954" s="27" t="s">
        <v>903</v>
      </c>
      <c r="E2954" s="27" t="s">
        <v>664</v>
      </c>
      <c r="F2954" s="27" t="s">
        <v>112</v>
      </c>
      <c r="G2954" s="27" t="s">
        <v>113</v>
      </c>
      <c r="H2954" s="34" t="s">
        <v>789</v>
      </c>
      <c r="I2954" s="34" t="s">
        <v>819</v>
      </c>
      <c r="J2954" s="34" t="str">
        <f t="shared" si="231"/>
        <v>New VehicleOther Income per NV unit</v>
      </c>
      <c r="K2954" s="34" t="str">
        <f t="shared" si="232"/>
        <v>400New Vehicle Other Income - Toyota</v>
      </c>
      <c r="L2954" s="28">
        <f>+SUMIF('TB 4-24'!M:M,$AL2954,'TB 4-24'!G:G)</f>
        <v>0</v>
      </c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>
        <f>+SUMIF('Input Sheet'!$S:$S,$AL2954,'Input Sheet'!C:C)</f>
        <v>0</v>
      </c>
      <c r="Z2954" s="28">
        <f>+SUMIF('Input Sheet'!$S:$S,$AL2954,'Input Sheet'!D:D)</f>
        <v>0</v>
      </c>
      <c r="AA2954" s="28">
        <f>+SUMIF('Input Sheet'!$S:$S,$AL2954,'Input Sheet'!E:E)</f>
        <v>0</v>
      </c>
      <c r="AB2954" s="28">
        <f>+SUMIF('Input Sheet'!$S:$S,$AL2954,'Input Sheet'!F:F)</f>
        <v>0</v>
      </c>
      <c r="AC2954" s="28">
        <f>+SUMIF('Input Sheet'!$S:$S,$AL2954,'Input Sheet'!G:G)</f>
        <v>0</v>
      </c>
      <c r="AD2954" s="28">
        <f>+SUMIF('Input Sheet'!$S:$S,$AL2954,'Input Sheet'!H:H)</f>
        <v>0</v>
      </c>
      <c r="AE2954" s="28">
        <f>+SUMIF('Input Sheet'!$S:$S,$AL2954,'Input Sheet'!I:I)</f>
        <v>0</v>
      </c>
      <c r="AF2954" s="28">
        <f>+SUMIF('Input Sheet'!$S:$S,$AL2954,'Input Sheet'!J:J)</f>
        <v>0</v>
      </c>
      <c r="AG2954" s="28">
        <f>+SUMIF('Input Sheet'!$S:$S,$AL2954,'Input Sheet'!K:K)</f>
        <v>0</v>
      </c>
      <c r="AH2954" s="28">
        <f>+SUMIF('Input Sheet'!$S:$S,$AL2954,'Input Sheet'!L:L)</f>
        <v>0</v>
      </c>
      <c r="AI2954" s="28">
        <f>+SUMIF('Input Sheet'!$S:$S,$AL2954,'Input Sheet'!M:M)</f>
        <v>0</v>
      </c>
      <c r="AJ2954" s="28">
        <f>+SUMIF('Input Sheet'!$S:$S,$AL2954,'Input Sheet'!N:N)</f>
        <v>0</v>
      </c>
      <c r="AK2954" s="28"/>
      <c r="AL2954" s="27" t="str">
        <f t="shared" si="233"/>
        <v>400-4087RR</v>
      </c>
      <c r="AM2954" s="34" t="str">
        <f t="shared" si="234"/>
        <v>New Vehicle</v>
      </c>
      <c r="AN2954" s="34" t="str">
        <f t="shared" si="235"/>
        <v>New VehicleOther Income per NV unit</v>
      </c>
      <c r="AO2954" s="35"/>
      <c r="AP2954" s="35"/>
      <c r="AQ2954" s="35"/>
    </row>
    <row r="2955" spans="1:43" x14ac:dyDescent="0.25">
      <c r="A2955" s="27" t="s">
        <v>103</v>
      </c>
      <c r="B2955" s="27" t="s">
        <v>104</v>
      </c>
      <c r="C2955" s="27" t="s">
        <v>671</v>
      </c>
      <c r="D2955" s="27" t="s">
        <v>903</v>
      </c>
      <c r="E2955" s="27" t="s">
        <v>672</v>
      </c>
      <c r="F2955" s="27" t="s">
        <v>112</v>
      </c>
      <c r="G2955" s="27" t="s">
        <v>113</v>
      </c>
      <c r="H2955" s="34" t="s">
        <v>789</v>
      </c>
      <c r="I2955" s="34" t="s">
        <v>819</v>
      </c>
      <c r="J2955" s="34" t="str">
        <f t="shared" si="231"/>
        <v>New VehicleOther Income per NV unit</v>
      </c>
      <c r="K2955" s="34" t="str">
        <f t="shared" si="232"/>
        <v>300New Vehicle Other Income - Toyota</v>
      </c>
      <c r="L2955" s="28">
        <f>+SUMIF('TB 4-24'!M:M,$AL2955,'TB 4-24'!G:G)</f>
        <v>0</v>
      </c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>
        <f>+SUMIF('Input Sheet'!$S:$S,$AL2955,'Input Sheet'!C:C)</f>
        <v>0</v>
      </c>
      <c r="Z2955" s="28">
        <f>+SUMIF('Input Sheet'!$S:$S,$AL2955,'Input Sheet'!D:D)</f>
        <v>0</v>
      </c>
      <c r="AA2955" s="28">
        <f>+SUMIF('Input Sheet'!$S:$S,$AL2955,'Input Sheet'!E:E)</f>
        <v>0</v>
      </c>
      <c r="AB2955" s="28">
        <f>+SUMIF('Input Sheet'!$S:$S,$AL2955,'Input Sheet'!F:F)</f>
        <v>0</v>
      </c>
      <c r="AC2955" s="28">
        <f>+SUMIF('Input Sheet'!$S:$S,$AL2955,'Input Sheet'!G:G)</f>
        <v>0</v>
      </c>
      <c r="AD2955" s="28">
        <f>+SUMIF('Input Sheet'!$S:$S,$AL2955,'Input Sheet'!H:H)</f>
        <v>0</v>
      </c>
      <c r="AE2955" s="28">
        <f>+SUMIF('Input Sheet'!$S:$S,$AL2955,'Input Sheet'!I:I)</f>
        <v>0</v>
      </c>
      <c r="AF2955" s="28">
        <f>+SUMIF('Input Sheet'!$S:$S,$AL2955,'Input Sheet'!J:J)</f>
        <v>0</v>
      </c>
      <c r="AG2955" s="28">
        <f>+SUMIF('Input Sheet'!$S:$S,$AL2955,'Input Sheet'!K:K)</f>
        <v>0</v>
      </c>
      <c r="AH2955" s="28">
        <f>+SUMIF('Input Sheet'!$S:$S,$AL2955,'Input Sheet'!L:L)</f>
        <v>0</v>
      </c>
      <c r="AI2955" s="28">
        <f>+SUMIF('Input Sheet'!$S:$S,$AL2955,'Input Sheet'!M:M)</f>
        <v>0</v>
      </c>
      <c r="AJ2955" s="28">
        <f>+SUMIF('Input Sheet'!$S:$S,$AL2955,'Input Sheet'!N:N)</f>
        <v>0</v>
      </c>
      <c r="AK2955" s="28"/>
      <c r="AL2955" s="27" t="str">
        <f t="shared" si="233"/>
        <v>300-4087RR</v>
      </c>
      <c r="AM2955" s="34" t="str">
        <f t="shared" si="234"/>
        <v>New Vehicle</v>
      </c>
      <c r="AN2955" s="34" t="str">
        <f t="shared" si="235"/>
        <v>New VehicleOther Income per NV unit</v>
      </c>
      <c r="AO2955" s="35"/>
      <c r="AP2955" s="35"/>
      <c r="AQ2955" s="35"/>
    </row>
    <row r="2956" spans="1:43" x14ac:dyDescent="0.25">
      <c r="A2956" s="27" t="s">
        <v>103</v>
      </c>
      <c r="B2956" s="27" t="s">
        <v>104</v>
      </c>
      <c r="C2956" s="27" t="s">
        <v>104</v>
      </c>
      <c r="D2956" s="27" t="s">
        <v>903</v>
      </c>
      <c r="E2956" s="27" t="s">
        <v>677</v>
      </c>
      <c r="F2956" s="27" t="s">
        <v>112</v>
      </c>
      <c r="G2956" s="27" t="s">
        <v>113</v>
      </c>
      <c r="H2956" s="34" t="s">
        <v>789</v>
      </c>
      <c r="I2956" s="34" t="s">
        <v>819</v>
      </c>
      <c r="J2956" s="34" t="str">
        <f t="shared" si="231"/>
        <v>New VehicleOther Income per NV unit</v>
      </c>
      <c r="K2956" s="34" t="str">
        <f t="shared" si="232"/>
        <v>100New Vehicle Other Income - Toyota</v>
      </c>
      <c r="L2956" s="28">
        <f>+SUMIF('TB 4-24'!M:M,$AL2956,'TB 4-24'!G:G)</f>
        <v>0</v>
      </c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>
        <f>+SUMIF('Input Sheet'!$S:$S,$AL2956,'Input Sheet'!C:C)</f>
        <v>0</v>
      </c>
      <c r="Z2956" s="28">
        <f>+SUMIF('Input Sheet'!$S:$S,$AL2956,'Input Sheet'!D:D)</f>
        <v>0</v>
      </c>
      <c r="AA2956" s="28">
        <f>+SUMIF('Input Sheet'!$S:$S,$AL2956,'Input Sheet'!E:E)</f>
        <v>0</v>
      </c>
      <c r="AB2956" s="28">
        <f>+SUMIF('Input Sheet'!$S:$S,$AL2956,'Input Sheet'!F:F)</f>
        <v>0</v>
      </c>
      <c r="AC2956" s="28">
        <f>+SUMIF('Input Sheet'!$S:$S,$AL2956,'Input Sheet'!G:G)</f>
        <v>0</v>
      </c>
      <c r="AD2956" s="28">
        <f>+SUMIF('Input Sheet'!$S:$S,$AL2956,'Input Sheet'!H:H)</f>
        <v>0</v>
      </c>
      <c r="AE2956" s="28">
        <f>+SUMIF('Input Sheet'!$S:$S,$AL2956,'Input Sheet'!I:I)</f>
        <v>0</v>
      </c>
      <c r="AF2956" s="28">
        <f>+SUMIF('Input Sheet'!$S:$S,$AL2956,'Input Sheet'!J:J)</f>
        <v>0</v>
      </c>
      <c r="AG2956" s="28">
        <f>+SUMIF('Input Sheet'!$S:$S,$AL2956,'Input Sheet'!K:K)</f>
        <v>0</v>
      </c>
      <c r="AH2956" s="28">
        <f>+SUMIF('Input Sheet'!$S:$S,$AL2956,'Input Sheet'!L:L)</f>
        <v>0</v>
      </c>
      <c r="AI2956" s="28">
        <f>+SUMIF('Input Sheet'!$S:$S,$AL2956,'Input Sheet'!M:M)</f>
        <v>0</v>
      </c>
      <c r="AJ2956" s="28">
        <f>+SUMIF('Input Sheet'!$S:$S,$AL2956,'Input Sheet'!N:N)</f>
        <v>0</v>
      </c>
      <c r="AK2956" s="28"/>
      <c r="AL2956" s="27" t="str">
        <f t="shared" si="233"/>
        <v>100-4087RR</v>
      </c>
      <c r="AM2956" s="34" t="str">
        <f t="shared" si="234"/>
        <v>New Vehicle</v>
      </c>
      <c r="AN2956" s="34" t="str">
        <f t="shared" si="235"/>
        <v>New VehicleOther Income per NV unit</v>
      </c>
      <c r="AO2956" s="35"/>
      <c r="AP2956" s="35"/>
      <c r="AQ2956" s="35"/>
    </row>
    <row r="2957" spans="1:43" x14ac:dyDescent="0.25">
      <c r="A2957" s="27" t="s">
        <v>103</v>
      </c>
      <c r="B2957" s="27" t="s">
        <v>104</v>
      </c>
      <c r="C2957" s="27" t="s">
        <v>104</v>
      </c>
      <c r="D2957" s="27" t="s">
        <v>904</v>
      </c>
      <c r="E2957" s="27" t="s">
        <v>677</v>
      </c>
      <c r="F2957" s="27" t="s">
        <v>112</v>
      </c>
      <c r="G2957" s="27" t="s">
        <v>113</v>
      </c>
      <c r="H2957" s="34" t="s">
        <v>789</v>
      </c>
      <c r="I2957" s="34" t="s">
        <v>819</v>
      </c>
      <c r="J2957" s="34" t="str">
        <f t="shared" si="231"/>
        <v>New VehicleOther Income per NV unit</v>
      </c>
      <c r="K2957" s="34" t="str">
        <f t="shared" si="232"/>
        <v>100New Vehicle Other Income - Toyota</v>
      </c>
      <c r="L2957" s="28">
        <f>+SUMIF('TB 4-24'!M:M,$AL2957,'TB 4-24'!G:G)</f>
        <v>0</v>
      </c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>
        <f>+SUMIF('Input Sheet'!$S:$S,$AL2957,'Input Sheet'!C:C)</f>
        <v>0</v>
      </c>
      <c r="Z2957" s="28">
        <f>+SUMIF('Input Sheet'!$S:$S,$AL2957,'Input Sheet'!D:D)</f>
        <v>0</v>
      </c>
      <c r="AA2957" s="28">
        <f>+SUMIF('Input Sheet'!$S:$S,$AL2957,'Input Sheet'!E:E)</f>
        <v>0</v>
      </c>
      <c r="AB2957" s="28">
        <f>+SUMIF('Input Sheet'!$S:$S,$AL2957,'Input Sheet'!F:F)</f>
        <v>0</v>
      </c>
      <c r="AC2957" s="28">
        <f>+SUMIF('Input Sheet'!$S:$S,$AL2957,'Input Sheet'!G:G)</f>
        <v>0</v>
      </c>
      <c r="AD2957" s="28">
        <f>+SUMIF('Input Sheet'!$S:$S,$AL2957,'Input Sheet'!H:H)</f>
        <v>0</v>
      </c>
      <c r="AE2957" s="28">
        <f>+SUMIF('Input Sheet'!$S:$S,$AL2957,'Input Sheet'!I:I)</f>
        <v>0</v>
      </c>
      <c r="AF2957" s="28">
        <f>+SUMIF('Input Sheet'!$S:$S,$AL2957,'Input Sheet'!J:J)</f>
        <v>0</v>
      </c>
      <c r="AG2957" s="28">
        <f>+SUMIF('Input Sheet'!$S:$S,$AL2957,'Input Sheet'!K:K)</f>
        <v>0</v>
      </c>
      <c r="AH2957" s="28">
        <f>+SUMIF('Input Sheet'!$S:$S,$AL2957,'Input Sheet'!L:L)</f>
        <v>0</v>
      </c>
      <c r="AI2957" s="28">
        <f>+SUMIF('Input Sheet'!$S:$S,$AL2957,'Input Sheet'!M:M)</f>
        <v>0</v>
      </c>
      <c r="AJ2957" s="28">
        <f>+SUMIF('Input Sheet'!$S:$S,$AL2957,'Input Sheet'!N:N)</f>
        <v>0</v>
      </c>
      <c r="AK2957" s="28"/>
      <c r="AL2957" s="27" t="str">
        <f t="shared" si="233"/>
        <v>100-4088R</v>
      </c>
      <c r="AM2957" s="34" t="str">
        <f t="shared" si="234"/>
        <v>New Vehicle</v>
      </c>
      <c r="AN2957" s="34" t="str">
        <f t="shared" si="235"/>
        <v>New VehicleOther Income per NV unit</v>
      </c>
      <c r="AO2957" s="35"/>
      <c r="AP2957" s="35"/>
      <c r="AQ2957" s="35"/>
    </row>
    <row r="2958" spans="1:43" x14ac:dyDescent="0.25">
      <c r="A2958" s="27" t="s">
        <v>103</v>
      </c>
      <c r="B2958" s="27" t="s">
        <v>104</v>
      </c>
      <c r="C2958" s="27" t="s">
        <v>657</v>
      </c>
      <c r="D2958" s="27" t="s">
        <v>904</v>
      </c>
      <c r="E2958" s="27" t="s">
        <v>660</v>
      </c>
      <c r="F2958" s="27" t="s">
        <v>112</v>
      </c>
      <c r="G2958" s="27" t="s">
        <v>113</v>
      </c>
      <c r="H2958" s="34" t="s">
        <v>789</v>
      </c>
      <c r="I2958" s="34" t="s">
        <v>819</v>
      </c>
      <c r="J2958" s="34" t="str">
        <f t="shared" si="231"/>
        <v>New VehicleOther Income per NV unit</v>
      </c>
      <c r="K2958" s="34" t="str">
        <f t="shared" si="232"/>
        <v>200New Vehicle Other Income - Toyota</v>
      </c>
      <c r="L2958" s="28">
        <f>+SUMIF('TB 4-24'!M:M,$AL2958,'TB 4-24'!G:G)</f>
        <v>0</v>
      </c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>
        <f>+SUMIF('Input Sheet'!$S:$S,$AL2958,'Input Sheet'!C:C)</f>
        <v>0</v>
      </c>
      <c r="Z2958" s="28">
        <f>+SUMIF('Input Sheet'!$S:$S,$AL2958,'Input Sheet'!D:D)</f>
        <v>0</v>
      </c>
      <c r="AA2958" s="28">
        <f>+SUMIF('Input Sheet'!$S:$S,$AL2958,'Input Sheet'!E:E)</f>
        <v>0</v>
      </c>
      <c r="AB2958" s="28">
        <f>+SUMIF('Input Sheet'!$S:$S,$AL2958,'Input Sheet'!F:F)</f>
        <v>0</v>
      </c>
      <c r="AC2958" s="28">
        <f>+SUMIF('Input Sheet'!$S:$S,$AL2958,'Input Sheet'!G:G)</f>
        <v>0</v>
      </c>
      <c r="AD2958" s="28">
        <f>+SUMIF('Input Sheet'!$S:$S,$AL2958,'Input Sheet'!H:H)</f>
        <v>0</v>
      </c>
      <c r="AE2958" s="28">
        <f>+SUMIF('Input Sheet'!$S:$S,$AL2958,'Input Sheet'!I:I)</f>
        <v>0</v>
      </c>
      <c r="AF2958" s="28">
        <f>+SUMIF('Input Sheet'!$S:$S,$AL2958,'Input Sheet'!J:J)</f>
        <v>0</v>
      </c>
      <c r="AG2958" s="28">
        <f>+SUMIF('Input Sheet'!$S:$S,$AL2958,'Input Sheet'!K:K)</f>
        <v>0</v>
      </c>
      <c r="AH2958" s="28">
        <f>+SUMIF('Input Sheet'!$S:$S,$AL2958,'Input Sheet'!L:L)</f>
        <v>0</v>
      </c>
      <c r="AI2958" s="28">
        <f>+SUMIF('Input Sheet'!$S:$S,$AL2958,'Input Sheet'!M:M)</f>
        <v>0</v>
      </c>
      <c r="AJ2958" s="28">
        <f>+SUMIF('Input Sheet'!$S:$S,$AL2958,'Input Sheet'!N:N)</f>
        <v>0</v>
      </c>
      <c r="AK2958" s="28"/>
      <c r="AL2958" s="27" t="str">
        <f t="shared" si="233"/>
        <v>200-4088R</v>
      </c>
      <c r="AM2958" s="34" t="str">
        <f t="shared" si="234"/>
        <v>New Vehicle</v>
      </c>
      <c r="AN2958" s="34" t="str">
        <f t="shared" si="235"/>
        <v>New VehicleOther Income per NV unit</v>
      </c>
      <c r="AO2958" s="35"/>
      <c r="AP2958" s="35"/>
      <c r="AQ2958" s="35"/>
    </row>
    <row r="2959" spans="1:43" x14ac:dyDescent="0.25">
      <c r="A2959" s="27" t="s">
        <v>103</v>
      </c>
      <c r="B2959" s="27" t="s">
        <v>104</v>
      </c>
      <c r="C2959" s="27" t="s">
        <v>663</v>
      </c>
      <c r="D2959" s="27" t="s">
        <v>904</v>
      </c>
      <c r="E2959" s="27" t="s">
        <v>664</v>
      </c>
      <c r="F2959" s="27" t="s">
        <v>112</v>
      </c>
      <c r="G2959" s="27" t="s">
        <v>113</v>
      </c>
      <c r="H2959" s="34" t="s">
        <v>789</v>
      </c>
      <c r="I2959" s="34" t="s">
        <v>819</v>
      </c>
      <c r="J2959" s="34" t="str">
        <f t="shared" si="231"/>
        <v>New VehicleOther Income per NV unit</v>
      </c>
      <c r="K2959" s="34" t="str">
        <f t="shared" si="232"/>
        <v>400New Vehicle Other Income - Toyota</v>
      </c>
      <c r="L2959" s="28">
        <f>+SUMIF('TB 4-24'!M:M,$AL2959,'TB 4-24'!G:G)</f>
        <v>0</v>
      </c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>
        <f>+SUMIF('Input Sheet'!$S:$S,$AL2959,'Input Sheet'!C:C)</f>
        <v>0</v>
      </c>
      <c r="Z2959" s="28">
        <f>+SUMIF('Input Sheet'!$S:$S,$AL2959,'Input Sheet'!D:D)</f>
        <v>0</v>
      </c>
      <c r="AA2959" s="28">
        <f>+SUMIF('Input Sheet'!$S:$S,$AL2959,'Input Sheet'!E:E)</f>
        <v>0</v>
      </c>
      <c r="AB2959" s="28">
        <f>+SUMIF('Input Sheet'!$S:$S,$AL2959,'Input Sheet'!F:F)</f>
        <v>0</v>
      </c>
      <c r="AC2959" s="28">
        <f>+SUMIF('Input Sheet'!$S:$S,$AL2959,'Input Sheet'!G:G)</f>
        <v>0</v>
      </c>
      <c r="AD2959" s="28">
        <f>+SUMIF('Input Sheet'!$S:$S,$AL2959,'Input Sheet'!H:H)</f>
        <v>0</v>
      </c>
      <c r="AE2959" s="28">
        <f>+SUMIF('Input Sheet'!$S:$S,$AL2959,'Input Sheet'!I:I)</f>
        <v>0</v>
      </c>
      <c r="AF2959" s="28">
        <f>+SUMIF('Input Sheet'!$S:$S,$AL2959,'Input Sheet'!J:J)</f>
        <v>0</v>
      </c>
      <c r="AG2959" s="28">
        <f>+SUMIF('Input Sheet'!$S:$S,$AL2959,'Input Sheet'!K:K)</f>
        <v>0</v>
      </c>
      <c r="AH2959" s="28">
        <f>+SUMIF('Input Sheet'!$S:$S,$AL2959,'Input Sheet'!L:L)</f>
        <v>0</v>
      </c>
      <c r="AI2959" s="28">
        <f>+SUMIF('Input Sheet'!$S:$S,$AL2959,'Input Sheet'!M:M)</f>
        <v>0</v>
      </c>
      <c r="AJ2959" s="28">
        <f>+SUMIF('Input Sheet'!$S:$S,$AL2959,'Input Sheet'!N:N)</f>
        <v>0</v>
      </c>
      <c r="AK2959" s="28"/>
      <c r="AL2959" s="27" t="str">
        <f t="shared" si="233"/>
        <v>400-4088R</v>
      </c>
      <c r="AM2959" s="34" t="str">
        <f t="shared" si="234"/>
        <v>New Vehicle</v>
      </c>
      <c r="AN2959" s="34" t="str">
        <f t="shared" si="235"/>
        <v>New VehicleOther Income per NV unit</v>
      </c>
      <c r="AO2959" s="35"/>
      <c r="AP2959" s="35"/>
      <c r="AQ2959" s="35"/>
    </row>
    <row r="2960" spans="1:43" x14ac:dyDescent="0.25">
      <c r="A2960" s="27" t="s">
        <v>103</v>
      </c>
      <c r="B2960" s="27" t="s">
        <v>104</v>
      </c>
      <c r="C2960" s="27" t="s">
        <v>671</v>
      </c>
      <c r="D2960" s="27" t="s">
        <v>904</v>
      </c>
      <c r="E2960" s="27" t="s">
        <v>672</v>
      </c>
      <c r="F2960" s="27" t="s">
        <v>112</v>
      </c>
      <c r="G2960" s="27" t="s">
        <v>113</v>
      </c>
      <c r="H2960" s="34" t="s">
        <v>789</v>
      </c>
      <c r="I2960" s="34" t="s">
        <v>819</v>
      </c>
      <c r="J2960" s="34" t="str">
        <f t="shared" si="231"/>
        <v>New VehicleOther Income per NV unit</v>
      </c>
      <c r="K2960" s="34" t="str">
        <f t="shared" si="232"/>
        <v>300New Vehicle Other Income - Toyota</v>
      </c>
      <c r="L2960" s="28">
        <f>+SUMIF('TB 4-24'!M:M,$AL2960,'TB 4-24'!G:G)</f>
        <v>0</v>
      </c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>
        <f>+SUMIF('Input Sheet'!$S:$S,$AL2960,'Input Sheet'!C:C)</f>
        <v>0</v>
      </c>
      <c r="Z2960" s="28">
        <f>+SUMIF('Input Sheet'!$S:$S,$AL2960,'Input Sheet'!D:D)</f>
        <v>0</v>
      </c>
      <c r="AA2960" s="28">
        <f>+SUMIF('Input Sheet'!$S:$S,$AL2960,'Input Sheet'!E:E)</f>
        <v>0</v>
      </c>
      <c r="AB2960" s="28">
        <f>+SUMIF('Input Sheet'!$S:$S,$AL2960,'Input Sheet'!F:F)</f>
        <v>0</v>
      </c>
      <c r="AC2960" s="28">
        <f>+SUMIF('Input Sheet'!$S:$S,$AL2960,'Input Sheet'!G:G)</f>
        <v>0</v>
      </c>
      <c r="AD2960" s="28">
        <f>+SUMIF('Input Sheet'!$S:$S,$AL2960,'Input Sheet'!H:H)</f>
        <v>0</v>
      </c>
      <c r="AE2960" s="28">
        <f>+SUMIF('Input Sheet'!$S:$S,$AL2960,'Input Sheet'!I:I)</f>
        <v>0</v>
      </c>
      <c r="AF2960" s="28">
        <f>+SUMIF('Input Sheet'!$S:$S,$AL2960,'Input Sheet'!J:J)</f>
        <v>0</v>
      </c>
      <c r="AG2960" s="28">
        <f>+SUMIF('Input Sheet'!$S:$S,$AL2960,'Input Sheet'!K:K)</f>
        <v>0</v>
      </c>
      <c r="AH2960" s="28">
        <f>+SUMIF('Input Sheet'!$S:$S,$AL2960,'Input Sheet'!L:L)</f>
        <v>0</v>
      </c>
      <c r="AI2960" s="28">
        <f>+SUMIF('Input Sheet'!$S:$S,$AL2960,'Input Sheet'!M:M)</f>
        <v>0</v>
      </c>
      <c r="AJ2960" s="28">
        <f>+SUMIF('Input Sheet'!$S:$S,$AL2960,'Input Sheet'!N:N)</f>
        <v>0</v>
      </c>
      <c r="AK2960" s="28"/>
      <c r="AL2960" s="27" t="str">
        <f t="shared" si="233"/>
        <v>300-4088R</v>
      </c>
      <c r="AM2960" s="34" t="str">
        <f t="shared" si="234"/>
        <v>New Vehicle</v>
      </c>
      <c r="AN2960" s="34" t="str">
        <f t="shared" si="235"/>
        <v>New VehicleOther Income per NV unit</v>
      </c>
      <c r="AO2960" s="35"/>
      <c r="AP2960" s="35"/>
      <c r="AQ2960" s="35"/>
    </row>
    <row r="2961" spans="1:43" x14ac:dyDescent="0.25">
      <c r="A2961" s="27" t="s">
        <v>103</v>
      </c>
      <c r="B2961" s="27" t="s">
        <v>104</v>
      </c>
      <c r="C2961" s="27" t="s">
        <v>657</v>
      </c>
      <c r="D2961" s="27" t="s">
        <v>905</v>
      </c>
      <c r="E2961" s="27" t="s">
        <v>660</v>
      </c>
      <c r="F2961" s="27" t="s">
        <v>112</v>
      </c>
      <c r="G2961" s="27" t="s">
        <v>113</v>
      </c>
      <c r="H2961" s="34" t="s">
        <v>789</v>
      </c>
      <c r="I2961" s="34" t="s">
        <v>819</v>
      </c>
      <c r="J2961" s="34" t="str">
        <f t="shared" si="231"/>
        <v>New VehicleOther Income per NV unit</v>
      </c>
      <c r="K2961" s="34" t="str">
        <f t="shared" si="232"/>
        <v>200New Vehicle Other Income - Toyota</v>
      </c>
      <c r="L2961" s="28">
        <f>+SUMIF('TB 4-24'!M:M,$AL2961,'TB 4-24'!G:G)</f>
        <v>0</v>
      </c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>
        <f>+SUMIF('Input Sheet'!$S:$S,$AL2961,'Input Sheet'!C:C)</f>
        <v>0</v>
      </c>
      <c r="Z2961" s="28">
        <f>+SUMIF('Input Sheet'!$S:$S,$AL2961,'Input Sheet'!D:D)</f>
        <v>0</v>
      </c>
      <c r="AA2961" s="28">
        <f>+SUMIF('Input Sheet'!$S:$S,$AL2961,'Input Sheet'!E:E)</f>
        <v>0</v>
      </c>
      <c r="AB2961" s="28">
        <f>+SUMIF('Input Sheet'!$S:$S,$AL2961,'Input Sheet'!F:F)</f>
        <v>0</v>
      </c>
      <c r="AC2961" s="28">
        <f>+SUMIF('Input Sheet'!$S:$S,$AL2961,'Input Sheet'!G:G)</f>
        <v>0</v>
      </c>
      <c r="AD2961" s="28">
        <f>+SUMIF('Input Sheet'!$S:$S,$AL2961,'Input Sheet'!H:H)</f>
        <v>0</v>
      </c>
      <c r="AE2961" s="28">
        <f>+SUMIF('Input Sheet'!$S:$S,$AL2961,'Input Sheet'!I:I)</f>
        <v>0</v>
      </c>
      <c r="AF2961" s="28">
        <f>+SUMIF('Input Sheet'!$S:$S,$AL2961,'Input Sheet'!J:J)</f>
        <v>0</v>
      </c>
      <c r="AG2961" s="28">
        <f>+SUMIF('Input Sheet'!$S:$S,$AL2961,'Input Sheet'!K:K)</f>
        <v>0</v>
      </c>
      <c r="AH2961" s="28">
        <f>+SUMIF('Input Sheet'!$S:$S,$AL2961,'Input Sheet'!L:L)</f>
        <v>0</v>
      </c>
      <c r="AI2961" s="28">
        <f>+SUMIF('Input Sheet'!$S:$S,$AL2961,'Input Sheet'!M:M)</f>
        <v>0</v>
      </c>
      <c r="AJ2961" s="28">
        <f>+SUMIF('Input Sheet'!$S:$S,$AL2961,'Input Sheet'!N:N)</f>
        <v>0</v>
      </c>
      <c r="AK2961" s="28"/>
      <c r="AL2961" s="27" t="str">
        <f t="shared" si="233"/>
        <v>200-4088RR</v>
      </c>
      <c r="AM2961" s="34" t="str">
        <f t="shared" si="234"/>
        <v>New Vehicle</v>
      </c>
      <c r="AN2961" s="34" t="str">
        <f t="shared" si="235"/>
        <v>New VehicleOther Income per NV unit</v>
      </c>
      <c r="AO2961" s="35"/>
      <c r="AP2961" s="35"/>
      <c r="AQ2961" s="35"/>
    </row>
    <row r="2962" spans="1:43" x14ac:dyDescent="0.25">
      <c r="A2962" s="27" t="s">
        <v>103</v>
      </c>
      <c r="B2962" s="27" t="s">
        <v>104</v>
      </c>
      <c r="C2962" s="27" t="s">
        <v>663</v>
      </c>
      <c r="D2962" s="27" t="s">
        <v>905</v>
      </c>
      <c r="E2962" s="27" t="s">
        <v>664</v>
      </c>
      <c r="F2962" s="27" t="s">
        <v>112</v>
      </c>
      <c r="G2962" s="27" t="s">
        <v>113</v>
      </c>
      <c r="H2962" s="34" t="s">
        <v>789</v>
      </c>
      <c r="I2962" s="34" t="s">
        <v>819</v>
      </c>
      <c r="J2962" s="34" t="str">
        <f t="shared" si="231"/>
        <v>New VehicleOther Income per NV unit</v>
      </c>
      <c r="K2962" s="34" t="str">
        <f t="shared" si="232"/>
        <v>400New Vehicle Other Income - Toyota</v>
      </c>
      <c r="L2962" s="28">
        <f>+SUMIF('TB 4-24'!M:M,$AL2962,'TB 4-24'!G:G)</f>
        <v>0</v>
      </c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>
        <f>+SUMIF('Input Sheet'!$S:$S,$AL2962,'Input Sheet'!C:C)</f>
        <v>0</v>
      </c>
      <c r="Z2962" s="28">
        <f>+SUMIF('Input Sheet'!$S:$S,$AL2962,'Input Sheet'!D:D)</f>
        <v>0</v>
      </c>
      <c r="AA2962" s="28">
        <f>+SUMIF('Input Sheet'!$S:$S,$AL2962,'Input Sheet'!E:E)</f>
        <v>0</v>
      </c>
      <c r="AB2962" s="28">
        <f>+SUMIF('Input Sheet'!$S:$S,$AL2962,'Input Sheet'!F:F)</f>
        <v>0</v>
      </c>
      <c r="AC2962" s="28">
        <f>+SUMIF('Input Sheet'!$S:$S,$AL2962,'Input Sheet'!G:G)</f>
        <v>0</v>
      </c>
      <c r="AD2962" s="28">
        <f>+SUMIF('Input Sheet'!$S:$S,$AL2962,'Input Sheet'!H:H)</f>
        <v>0</v>
      </c>
      <c r="AE2962" s="28">
        <f>+SUMIF('Input Sheet'!$S:$S,$AL2962,'Input Sheet'!I:I)</f>
        <v>0</v>
      </c>
      <c r="AF2962" s="28">
        <f>+SUMIF('Input Sheet'!$S:$S,$AL2962,'Input Sheet'!J:J)</f>
        <v>0</v>
      </c>
      <c r="AG2962" s="28">
        <f>+SUMIF('Input Sheet'!$S:$S,$AL2962,'Input Sheet'!K:K)</f>
        <v>0</v>
      </c>
      <c r="AH2962" s="28">
        <f>+SUMIF('Input Sheet'!$S:$S,$AL2962,'Input Sheet'!L:L)</f>
        <v>0</v>
      </c>
      <c r="AI2962" s="28">
        <f>+SUMIF('Input Sheet'!$S:$S,$AL2962,'Input Sheet'!M:M)</f>
        <v>0</v>
      </c>
      <c r="AJ2962" s="28">
        <f>+SUMIF('Input Sheet'!$S:$S,$AL2962,'Input Sheet'!N:N)</f>
        <v>0</v>
      </c>
      <c r="AK2962" s="28"/>
      <c r="AL2962" s="27" t="str">
        <f t="shared" si="233"/>
        <v>400-4088RR</v>
      </c>
      <c r="AM2962" s="34" t="str">
        <f t="shared" si="234"/>
        <v>New Vehicle</v>
      </c>
      <c r="AN2962" s="34" t="str">
        <f t="shared" si="235"/>
        <v>New VehicleOther Income per NV unit</v>
      </c>
      <c r="AO2962" s="35"/>
      <c r="AP2962" s="35"/>
      <c r="AQ2962" s="35"/>
    </row>
    <row r="2963" spans="1:43" x14ac:dyDescent="0.25">
      <c r="A2963" s="27" t="s">
        <v>103</v>
      </c>
      <c r="B2963" s="27" t="s">
        <v>104</v>
      </c>
      <c r="C2963" s="27" t="s">
        <v>671</v>
      </c>
      <c r="D2963" s="27" t="s">
        <v>905</v>
      </c>
      <c r="E2963" s="27" t="s">
        <v>672</v>
      </c>
      <c r="F2963" s="27" t="s">
        <v>112</v>
      </c>
      <c r="G2963" s="27" t="s">
        <v>113</v>
      </c>
      <c r="H2963" s="34" t="s">
        <v>789</v>
      </c>
      <c r="I2963" s="34" t="s">
        <v>819</v>
      </c>
      <c r="J2963" s="34" t="str">
        <f t="shared" si="231"/>
        <v>New VehicleOther Income per NV unit</v>
      </c>
      <c r="K2963" s="34" t="str">
        <f t="shared" si="232"/>
        <v>300New Vehicle Other Income - Toyota</v>
      </c>
      <c r="L2963" s="28">
        <f>+SUMIF('TB 4-24'!M:M,$AL2963,'TB 4-24'!G:G)</f>
        <v>0</v>
      </c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>
        <f>+SUMIF('Input Sheet'!$S:$S,$AL2963,'Input Sheet'!C:C)</f>
        <v>0</v>
      </c>
      <c r="Z2963" s="28">
        <f>+SUMIF('Input Sheet'!$S:$S,$AL2963,'Input Sheet'!D:D)</f>
        <v>0</v>
      </c>
      <c r="AA2963" s="28">
        <f>+SUMIF('Input Sheet'!$S:$S,$AL2963,'Input Sheet'!E:E)</f>
        <v>0</v>
      </c>
      <c r="AB2963" s="28">
        <f>+SUMIF('Input Sheet'!$S:$S,$AL2963,'Input Sheet'!F:F)</f>
        <v>0</v>
      </c>
      <c r="AC2963" s="28">
        <f>+SUMIF('Input Sheet'!$S:$S,$AL2963,'Input Sheet'!G:G)</f>
        <v>0</v>
      </c>
      <c r="AD2963" s="28">
        <f>+SUMIF('Input Sheet'!$S:$S,$AL2963,'Input Sheet'!H:H)</f>
        <v>0</v>
      </c>
      <c r="AE2963" s="28">
        <f>+SUMIF('Input Sheet'!$S:$S,$AL2963,'Input Sheet'!I:I)</f>
        <v>0</v>
      </c>
      <c r="AF2963" s="28">
        <f>+SUMIF('Input Sheet'!$S:$S,$AL2963,'Input Sheet'!J:J)</f>
        <v>0</v>
      </c>
      <c r="AG2963" s="28">
        <f>+SUMIF('Input Sheet'!$S:$S,$AL2963,'Input Sheet'!K:K)</f>
        <v>0</v>
      </c>
      <c r="AH2963" s="28">
        <f>+SUMIF('Input Sheet'!$S:$S,$AL2963,'Input Sheet'!L:L)</f>
        <v>0</v>
      </c>
      <c r="AI2963" s="28">
        <f>+SUMIF('Input Sheet'!$S:$S,$AL2963,'Input Sheet'!M:M)</f>
        <v>0</v>
      </c>
      <c r="AJ2963" s="28">
        <f>+SUMIF('Input Sheet'!$S:$S,$AL2963,'Input Sheet'!N:N)</f>
        <v>0</v>
      </c>
      <c r="AK2963" s="28"/>
      <c r="AL2963" s="27" t="str">
        <f t="shared" si="233"/>
        <v>300-4088RR</v>
      </c>
      <c r="AM2963" s="34" t="str">
        <f t="shared" si="234"/>
        <v>New Vehicle</v>
      </c>
      <c r="AN2963" s="34" t="str">
        <f t="shared" si="235"/>
        <v>New VehicleOther Income per NV unit</v>
      </c>
      <c r="AO2963" s="35"/>
      <c r="AP2963" s="35"/>
      <c r="AQ2963" s="35"/>
    </row>
    <row r="2964" spans="1:43" x14ac:dyDescent="0.25">
      <c r="A2964" s="27" t="s">
        <v>103</v>
      </c>
      <c r="B2964" s="27" t="s">
        <v>104</v>
      </c>
      <c r="C2964" s="27" t="s">
        <v>104</v>
      </c>
      <c r="D2964" s="27" t="s">
        <v>905</v>
      </c>
      <c r="E2964" s="27" t="s">
        <v>677</v>
      </c>
      <c r="F2964" s="27" t="s">
        <v>112</v>
      </c>
      <c r="G2964" s="27" t="s">
        <v>113</v>
      </c>
      <c r="H2964" s="34" t="s">
        <v>789</v>
      </c>
      <c r="I2964" s="34" t="s">
        <v>819</v>
      </c>
      <c r="J2964" s="34" t="str">
        <f t="shared" si="231"/>
        <v>New VehicleOther Income per NV unit</v>
      </c>
      <c r="K2964" s="34" t="str">
        <f t="shared" si="232"/>
        <v>100New Vehicle Other Income - Toyota</v>
      </c>
      <c r="L2964" s="28">
        <f>+SUMIF('TB 4-24'!M:M,$AL2964,'TB 4-24'!G:G)</f>
        <v>0</v>
      </c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>
        <f>+SUMIF('Input Sheet'!$S:$S,$AL2964,'Input Sheet'!C:C)</f>
        <v>0</v>
      </c>
      <c r="Z2964" s="28">
        <f>+SUMIF('Input Sheet'!$S:$S,$AL2964,'Input Sheet'!D:D)</f>
        <v>0</v>
      </c>
      <c r="AA2964" s="28">
        <f>+SUMIF('Input Sheet'!$S:$S,$AL2964,'Input Sheet'!E:E)</f>
        <v>0</v>
      </c>
      <c r="AB2964" s="28">
        <f>+SUMIF('Input Sheet'!$S:$S,$AL2964,'Input Sheet'!F:F)</f>
        <v>0</v>
      </c>
      <c r="AC2964" s="28">
        <f>+SUMIF('Input Sheet'!$S:$S,$AL2964,'Input Sheet'!G:G)</f>
        <v>0</v>
      </c>
      <c r="AD2964" s="28">
        <f>+SUMIF('Input Sheet'!$S:$S,$AL2964,'Input Sheet'!H:H)</f>
        <v>0</v>
      </c>
      <c r="AE2964" s="28">
        <f>+SUMIF('Input Sheet'!$S:$S,$AL2964,'Input Sheet'!I:I)</f>
        <v>0</v>
      </c>
      <c r="AF2964" s="28">
        <f>+SUMIF('Input Sheet'!$S:$S,$AL2964,'Input Sheet'!J:J)</f>
        <v>0</v>
      </c>
      <c r="AG2964" s="28">
        <f>+SUMIF('Input Sheet'!$S:$S,$AL2964,'Input Sheet'!K:K)</f>
        <v>0</v>
      </c>
      <c r="AH2964" s="28">
        <f>+SUMIF('Input Sheet'!$S:$S,$AL2964,'Input Sheet'!L:L)</f>
        <v>0</v>
      </c>
      <c r="AI2964" s="28">
        <f>+SUMIF('Input Sheet'!$S:$S,$AL2964,'Input Sheet'!M:M)</f>
        <v>0</v>
      </c>
      <c r="AJ2964" s="28">
        <f>+SUMIF('Input Sheet'!$S:$S,$AL2964,'Input Sheet'!N:N)</f>
        <v>0</v>
      </c>
      <c r="AK2964" s="28"/>
      <c r="AL2964" s="27" t="str">
        <f t="shared" si="233"/>
        <v>100-4088RR</v>
      </c>
      <c r="AM2964" s="34" t="str">
        <f t="shared" si="234"/>
        <v>New Vehicle</v>
      </c>
      <c r="AN2964" s="34" t="str">
        <f t="shared" si="235"/>
        <v>New VehicleOther Income per NV unit</v>
      </c>
      <c r="AO2964" s="35"/>
      <c r="AP2964" s="35"/>
      <c r="AQ2964" s="35"/>
    </row>
    <row r="2965" spans="1:43" x14ac:dyDescent="0.25">
      <c r="A2965" s="27" t="s">
        <v>103</v>
      </c>
      <c r="B2965" s="27" t="s">
        <v>104</v>
      </c>
      <c r="C2965" s="27" t="s">
        <v>104</v>
      </c>
      <c r="D2965" s="27" t="s">
        <v>906</v>
      </c>
      <c r="E2965" s="27" t="s">
        <v>677</v>
      </c>
      <c r="F2965" s="27" t="s">
        <v>112</v>
      </c>
      <c r="G2965" s="27" t="s">
        <v>113</v>
      </c>
      <c r="H2965" s="34" t="s">
        <v>789</v>
      </c>
      <c r="I2965" s="34" t="s">
        <v>819</v>
      </c>
      <c r="J2965" s="34" t="str">
        <f t="shared" si="231"/>
        <v>New VehicleOther Income per NV unit</v>
      </c>
      <c r="K2965" s="34" t="str">
        <f t="shared" si="232"/>
        <v>100New Vehicle Other Income - Toyota</v>
      </c>
      <c r="L2965" s="28">
        <f>+SUMIF('TB 4-24'!M:M,$AL2965,'TB 4-24'!G:G)</f>
        <v>0</v>
      </c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>
        <f>+SUMIF('Input Sheet'!$S:$S,$AL2965,'Input Sheet'!C:C)</f>
        <v>0</v>
      </c>
      <c r="Z2965" s="28">
        <f>+SUMIF('Input Sheet'!$S:$S,$AL2965,'Input Sheet'!D:D)</f>
        <v>0</v>
      </c>
      <c r="AA2965" s="28">
        <f>+SUMIF('Input Sheet'!$S:$S,$AL2965,'Input Sheet'!E:E)</f>
        <v>0</v>
      </c>
      <c r="AB2965" s="28">
        <f>+SUMIF('Input Sheet'!$S:$S,$AL2965,'Input Sheet'!F:F)</f>
        <v>0</v>
      </c>
      <c r="AC2965" s="28">
        <f>+SUMIF('Input Sheet'!$S:$S,$AL2965,'Input Sheet'!G:G)</f>
        <v>0</v>
      </c>
      <c r="AD2965" s="28">
        <f>+SUMIF('Input Sheet'!$S:$S,$AL2965,'Input Sheet'!H:H)</f>
        <v>0</v>
      </c>
      <c r="AE2965" s="28">
        <f>+SUMIF('Input Sheet'!$S:$S,$AL2965,'Input Sheet'!I:I)</f>
        <v>0</v>
      </c>
      <c r="AF2965" s="28">
        <f>+SUMIF('Input Sheet'!$S:$S,$AL2965,'Input Sheet'!J:J)</f>
        <v>0</v>
      </c>
      <c r="AG2965" s="28">
        <f>+SUMIF('Input Sheet'!$S:$S,$AL2965,'Input Sheet'!K:K)</f>
        <v>0</v>
      </c>
      <c r="AH2965" s="28">
        <f>+SUMIF('Input Sheet'!$S:$S,$AL2965,'Input Sheet'!L:L)</f>
        <v>0</v>
      </c>
      <c r="AI2965" s="28">
        <f>+SUMIF('Input Sheet'!$S:$S,$AL2965,'Input Sheet'!M:M)</f>
        <v>0</v>
      </c>
      <c r="AJ2965" s="28">
        <f>+SUMIF('Input Sheet'!$S:$S,$AL2965,'Input Sheet'!N:N)</f>
        <v>0</v>
      </c>
      <c r="AK2965" s="28"/>
      <c r="AL2965" s="27" t="str">
        <f t="shared" si="233"/>
        <v>100-4090R</v>
      </c>
      <c r="AM2965" s="34" t="str">
        <f t="shared" si="234"/>
        <v>New Vehicle</v>
      </c>
      <c r="AN2965" s="34" t="str">
        <f t="shared" si="235"/>
        <v>New VehicleOther Income per NV unit</v>
      </c>
      <c r="AO2965" s="35"/>
      <c r="AP2965" s="35"/>
      <c r="AQ2965" s="35"/>
    </row>
    <row r="2966" spans="1:43" x14ac:dyDescent="0.25">
      <c r="A2966" s="27" t="s">
        <v>103</v>
      </c>
      <c r="B2966" s="27" t="s">
        <v>104</v>
      </c>
      <c r="C2966" s="27" t="s">
        <v>657</v>
      </c>
      <c r="D2966" s="27" t="s">
        <v>906</v>
      </c>
      <c r="E2966" s="27" t="s">
        <v>660</v>
      </c>
      <c r="F2966" s="27" t="s">
        <v>112</v>
      </c>
      <c r="G2966" s="27" t="s">
        <v>113</v>
      </c>
      <c r="H2966" s="34" t="s">
        <v>789</v>
      </c>
      <c r="I2966" s="34" t="s">
        <v>819</v>
      </c>
      <c r="J2966" s="34" t="str">
        <f t="shared" si="231"/>
        <v>New VehicleOther Income per NV unit</v>
      </c>
      <c r="K2966" s="34" t="str">
        <f t="shared" si="232"/>
        <v>200New Vehicle Other Income - Toyota</v>
      </c>
      <c r="L2966" s="28">
        <f>+SUMIF('TB 4-24'!M:M,$AL2966,'TB 4-24'!G:G)</f>
        <v>0</v>
      </c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>
        <f>+SUMIF('Input Sheet'!$S:$S,$AL2966,'Input Sheet'!C:C)</f>
        <v>0</v>
      </c>
      <c r="Z2966" s="28">
        <f>+SUMIF('Input Sheet'!$S:$S,$AL2966,'Input Sheet'!D:D)</f>
        <v>0</v>
      </c>
      <c r="AA2966" s="28">
        <f>+SUMIF('Input Sheet'!$S:$S,$AL2966,'Input Sheet'!E:E)</f>
        <v>0</v>
      </c>
      <c r="AB2966" s="28">
        <f>+SUMIF('Input Sheet'!$S:$S,$AL2966,'Input Sheet'!F:F)</f>
        <v>0</v>
      </c>
      <c r="AC2966" s="28">
        <f>+SUMIF('Input Sheet'!$S:$S,$AL2966,'Input Sheet'!G:G)</f>
        <v>0</v>
      </c>
      <c r="AD2966" s="28">
        <f>+SUMIF('Input Sheet'!$S:$S,$AL2966,'Input Sheet'!H:H)</f>
        <v>0</v>
      </c>
      <c r="AE2966" s="28">
        <f>+SUMIF('Input Sheet'!$S:$S,$AL2966,'Input Sheet'!I:I)</f>
        <v>0</v>
      </c>
      <c r="AF2966" s="28">
        <f>+SUMIF('Input Sheet'!$S:$S,$AL2966,'Input Sheet'!J:J)</f>
        <v>0</v>
      </c>
      <c r="AG2966" s="28">
        <f>+SUMIF('Input Sheet'!$S:$S,$AL2966,'Input Sheet'!K:K)</f>
        <v>0</v>
      </c>
      <c r="AH2966" s="28">
        <f>+SUMIF('Input Sheet'!$S:$S,$AL2966,'Input Sheet'!L:L)</f>
        <v>0</v>
      </c>
      <c r="AI2966" s="28">
        <f>+SUMIF('Input Sheet'!$S:$S,$AL2966,'Input Sheet'!M:M)</f>
        <v>0</v>
      </c>
      <c r="AJ2966" s="28">
        <f>+SUMIF('Input Sheet'!$S:$S,$AL2966,'Input Sheet'!N:N)</f>
        <v>0</v>
      </c>
      <c r="AK2966" s="28"/>
      <c r="AL2966" s="27" t="str">
        <f t="shared" si="233"/>
        <v>200-4090R</v>
      </c>
      <c r="AM2966" s="34" t="str">
        <f t="shared" si="234"/>
        <v>New Vehicle</v>
      </c>
      <c r="AN2966" s="34" t="str">
        <f t="shared" si="235"/>
        <v>New VehicleOther Income per NV unit</v>
      </c>
      <c r="AO2966" s="35"/>
      <c r="AP2966" s="35"/>
      <c r="AQ2966" s="35"/>
    </row>
    <row r="2967" spans="1:43" x14ac:dyDescent="0.25">
      <c r="A2967" s="27" t="s">
        <v>103</v>
      </c>
      <c r="B2967" s="27" t="s">
        <v>104</v>
      </c>
      <c r="C2967" s="27" t="s">
        <v>663</v>
      </c>
      <c r="D2967" s="27" t="s">
        <v>906</v>
      </c>
      <c r="E2967" s="27" t="s">
        <v>664</v>
      </c>
      <c r="F2967" s="27" t="s">
        <v>112</v>
      </c>
      <c r="G2967" s="27" t="s">
        <v>113</v>
      </c>
      <c r="H2967" s="34" t="s">
        <v>789</v>
      </c>
      <c r="I2967" s="34" t="s">
        <v>819</v>
      </c>
      <c r="J2967" s="34" t="str">
        <f t="shared" si="231"/>
        <v>New VehicleOther Income per NV unit</v>
      </c>
      <c r="K2967" s="34" t="str">
        <f t="shared" si="232"/>
        <v>400New Vehicle Other Income - Toyota</v>
      </c>
      <c r="L2967" s="28">
        <f>+SUMIF('TB 4-24'!M:M,$AL2967,'TB 4-24'!G:G)</f>
        <v>0</v>
      </c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>
        <f>+SUMIF('Input Sheet'!$S:$S,$AL2967,'Input Sheet'!C:C)</f>
        <v>0</v>
      </c>
      <c r="Z2967" s="28">
        <f>+SUMIF('Input Sheet'!$S:$S,$AL2967,'Input Sheet'!D:D)</f>
        <v>0</v>
      </c>
      <c r="AA2967" s="28">
        <f>+SUMIF('Input Sheet'!$S:$S,$AL2967,'Input Sheet'!E:E)</f>
        <v>0</v>
      </c>
      <c r="AB2967" s="28">
        <f>+SUMIF('Input Sheet'!$S:$S,$AL2967,'Input Sheet'!F:F)</f>
        <v>0</v>
      </c>
      <c r="AC2967" s="28">
        <f>+SUMIF('Input Sheet'!$S:$S,$AL2967,'Input Sheet'!G:G)</f>
        <v>0</v>
      </c>
      <c r="AD2967" s="28">
        <f>+SUMIF('Input Sheet'!$S:$S,$AL2967,'Input Sheet'!H:H)</f>
        <v>0</v>
      </c>
      <c r="AE2967" s="28">
        <f>+SUMIF('Input Sheet'!$S:$S,$AL2967,'Input Sheet'!I:I)</f>
        <v>0</v>
      </c>
      <c r="AF2967" s="28">
        <f>+SUMIF('Input Sheet'!$S:$S,$AL2967,'Input Sheet'!J:J)</f>
        <v>0</v>
      </c>
      <c r="AG2967" s="28">
        <f>+SUMIF('Input Sheet'!$S:$S,$AL2967,'Input Sheet'!K:K)</f>
        <v>0</v>
      </c>
      <c r="AH2967" s="28">
        <f>+SUMIF('Input Sheet'!$S:$S,$AL2967,'Input Sheet'!L:L)</f>
        <v>0</v>
      </c>
      <c r="AI2967" s="28">
        <f>+SUMIF('Input Sheet'!$S:$S,$AL2967,'Input Sheet'!M:M)</f>
        <v>0</v>
      </c>
      <c r="AJ2967" s="28">
        <f>+SUMIF('Input Sheet'!$S:$S,$AL2967,'Input Sheet'!N:N)</f>
        <v>0</v>
      </c>
      <c r="AK2967" s="28"/>
      <c r="AL2967" s="27" t="str">
        <f t="shared" si="233"/>
        <v>400-4090R</v>
      </c>
      <c r="AM2967" s="34" t="str">
        <f t="shared" si="234"/>
        <v>New Vehicle</v>
      </c>
      <c r="AN2967" s="34" t="str">
        <f t="shared" si="235"/>
        <v>New VehicleOther Income per NV unit</v>
      </c>
      <c r="AO2967" s="35"/>
      <c r="AP2967" s="35"/>
      <c r="AQ2967" s="35"/>
    </row>
    <row r="2968" spans="1:43" x14ac:dyDescent="0.25">
      <c r="A2968" s="27" t="s">
        <v>103</v>
      </c>
      <c r="B2968" s="27" t="s">
        <v>104</v>
      </c>
      <c r="C2968" s="27" t="s">
        <v>671</v>
      </c>
      <c r="D2968" s="27" t="s">
        <v>906</v>
      </c>
      <c r="E2968" s="27" t="s">
        <v>672</v>
      </c>
      <c r="F2968" s="27" t="s">
        <v>112</v>
      </c>
      <c r="G2968" s="27" t="s">
        <v>113</v>
      </c>
      <c r="H2968" s="34" t="s">
        <v>789</v>
      </c>
      <c r="I2968" s="34" t="s">
        <v>819</v>
      </c>
      <c r="J2968" s="34" t="str">
        <f t="shared" si="231"/>
        <v>New VehicleOther Income per NV unit</v>
      </c>
      <c r="K2968" s="34" t="str">
        <f t="shared" si="232"/>
        <v>300New Vehicle Other Income - Toyota</v>
      </c>
      <c r="L2968" s="28">
        <f>+SUMIF('TB 4-24'!M:M,$AL2968,'TB 4-24'!G:G)</f>
        <v>0</v>
      </c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>
        <f>+SUMIF('Input Sheet'!$S:$S,$AL2968,'Input Sheet'!C:C)</f>
        <v>0</v>
      </c>
      <c r="Z2968" s="28">
        <f>+SUMIF('Input Sheet'!$S:$S,$AL2968,'Input Sheet'!D:D)</f>
        <v>0</v>
      </c>
      <c r="AA2968" s="28">
        <f>+SUMIF('Input Sheet'!$S:$S,$AL2968,'Input Sheet'!E:E)</f>
        <v>0</v>
      </c>
      <c r="AB2968" s="28">
        <f>+SUMIF('Input Sheet'!$S:$S,$AL2968,'Input Sheet'!F:F)</f>
        <v>0</v>
      </c>
      <c r="AC2968" s="28">
        <f>+SUMIF('Input Sheet'!$S:$S,$AL2968,'Input Sheet'!G:G)</f>
        <v>0</v>
      </c>
      <c r="AD2968" s="28">
        <f>+SUMIF('Input Sheet'!$S:$S,$AL2968,'Input Sheet'!H:H)</f>
        <v>0</v>
      </c>
      <c r="AE2968" s="28">
        <f>+SUMIF('Input Sheet'!$S:$S,$AL2968,'Input Sheet'!I:I)</f>
        <v>0</v>
      </c>
      <c r="AF2968" s="28">
        <f>+SUMIF('Input Sheet'!$S:$S,$AL2968,'Input Sheet'!J:J)</f>
        <v>0</v>
      </c>
      <c r="AG2968" s="28">
        <f>+SUMIF('Input Sheet'!$S:$S,$AL2968,'Input Sheet'!K:K)</f>
        <v>0</v>
      </c>
      <c r="AH2968" s="28">
        <f>+SUMIF('Input Sheet'!$S:$S,$AL2968,'Input Sheet'!L:L)</f>
        <v>0</v>
      </c>
      <c r="AI2968" s="28">
        <f>+SUMIF('Input Sheet'!$S:$S,$AL2968,'Input Sheet'!M:M)</f>
        <v>0</v>
      </c>
      <c r="AJ2968" s="28">
        <f>+SUMIF('Input Sheet'!$S:$S,$AL2968,'Input Sheet'!N:N)</f>
        <v>0</v>
      </c>
      <c r="AK2968" s="28"/>
      <c r="AL2968" s="27" t="str">
        <f t="shared" si="233"/>
        <v>300-4090R</v>
      </c>
      <c r="AM2968" s="34" t="str">
        <f t="shared" si="234"/>
        <v>New Vehicle</v>
      </c>
      <c r="AN2968" s="34" t="str">
        <f t="shared" si="235"/>
        <v>New VehicleOther Income per NV unit</v>
      </c>
      <c r="AO2968" s="35"/>
      <c r="AP2968" s="35"/>
      <c r="AQ2968" s="35"/>
    </row>
    <row r="2969" spans="1:43" x14ac:dyDescent="0.25">
      <c r="A2969" s="27" t="s">
        <v>103</v>
      </c>
      <c r="B2969" s="27" t="s">
        <v>104</v>
      </c>
      <c r="C2969" s="27" t="s">
        <v>657</v>
      </c>
      <c r="D2969" s="27" t="s">
        <v>907</v>
      </c>
      <c r="E2969" s="27" t="s">
        <v>660</v>
      </c>
      <c r="F2969" s="27" t="s">
        <v>112</v>
      </c>
      <c r="G2969" s="27" t="s">
        <v>113</v>
      </c>
      <c r="H2969" s="34" t="s">
        <v>789</v>
      </c>
      <c r="I2969" s="34" t="s">
        <v>819</v>
      </c>
      <c r="J2969" s="34" t="str">
        <f t="shared" si="231"/>
        <v>New VehicleOther Income per NV unit</v>
      </c>
      <c r="K2969" s="34" t="str">
        <f t="shared" si="232"/>
        <v>200New Vehicle Other Income - Toyota</v>
      </c>
      <c r="L2969" s="28">
        <f>+SUMIF('TB 4-24'!M:M,$AL2969,'TB 4-24'!G:G)</f>
        <v>0</v>
      </c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>
        <f>+SUMIF('Input Sheet'!$S:$S,$AL2969,'Input Sheet'!C:C)</f>
        <v>0</v>
      </c>
      <c r="Z2969" s="28">
        <f>+SUMIF('Input Sheet'!$S:$S,$AL2969,'Input Sheet'!D:D)</f>
        <v>0</v>
      </c>
      <c r="AA2969" s="28">
        <f>+SUMIF('Input Sheet'!$S:$S,$AL2969,'Input Sheet'!E:E)</f>
        <v>0</v>
      </c>
      <c r="AB2969" s="28">
        <f>+SUMIF('Input Sheet'!$S:$S,$AL2969,'Input Sheet'!F:F)</f>
        <v>0</v>
      </c>
      <c r="AC2969" s="28">
        <f>+SUMIF('Input Sheet'!$S:$S,$AL2969,'Input Sheet'!G:G)</f>
        <v>0</v>
      </c>
      <c r="AD2969" s="28">
        <f>+SUMIF('Input Sheet'!$S:$S,$AL2969,'Input Sheet'!H:H)</f>
        <v>0</v>
      </c>
      <c r="AE2969" s="28">
        <f>+SUMIF('Input Sheet'!$S:$S,$AL2969,'Input Sheet'!I:I)</f>
        <v>0</v>
      </c>
      <c r="AF2969" s="28">
        <f>+SUMIF('Input Sheet'!$S:$S,$AL2969,'Input Sheet'!J:J)</f>
        <v>0</v>
      </c>
      <c r="AG2969" s="28">
        <f>+SUMIF('Input Sheet'!$S:$S,$AL2969,'Input Sheet'!K:K)</f>
        <v>0</v>
      </c>
      <c r="AH2969" s="28">
        <f>+SUMIF('Input Sheet'!$S:$S,$AL2969,'Input Sheet'!L:L)</f>
        <v>0</v>
      </c>
      <c r="AI2969" s="28">
        <f>+SUMIF('Input Sheet'!$S:$S,$AL2969,'Input Sheet'!M:M)</f>
        <v>0</v>
      </c>
      <c r="AJ2969" s="28">
        <f>+SUMIF('Input Sheet'!$S:$S,$AL2969,'Input Sheet'!N:N)</f>
        <v>0</v>
      </c>
      <c r="AK2969" s="28"/>
      <c r="AL2969" s="27" t="str">
        <f t="shared" si="233"/>
        <v>200-4090RR</v>
      </c>
      <c r="AM2969" s="34" t="str">
        <f t="shared" si="234"/>
        <v>New Vehicle</v>
      </c>
      <c r="AN2969" s="34" t="str">
        <f t="shared" si="235"/>
        <v>New VehicleOther Income per NV unit</v>
      </c>
      <c r="AO2969" s="35"/>
      <c r="AP2969" s="35"/>
      <c r="AQ2969" s="35"/>
    </row>
    <row r="2970" spans="1:43" x14ac:dyDescent="0.25">
      <c r="A2970" s="27" t="s">
        <v>103</v>
      </c>
      <c r="B2970" s="27" t="s">
        <v>104</v>
      </c>
      <c r="C2970" s="27" t="s">
        <v>663</v>
      </c>
      <c r="D2970" s="27" t="s">
        <v>907</v>
      </c>
      <c r="E2970" s="27" t="s">
        <v>664</v>
      </c>
      <c r="F2970" s="27" t="s">
        <v>112</v>
      </c>
      <c r="G2970" s="27" t="s">
        <v>113</v>
      </c>
      <c r="H2970" s="34" t="s">
        <v>789</v>
      </c>
      <c r="I2970" s="34" t="s">
        <v>819</v>
      </c>
      <c r="J2970" s="34" t="str">
        <f t="shared" si="231"/>
        <v>New VehicleOther Income per NV unit</v>
      </c>
      <c r="K2970" s="34" t="str">
        <f t="shared" si="232"/>
        <v>400New Vehicle Other Income - Toyota</v>
      </c>
      <c r="L2970" s="28">
        <f>+SUMIF('TB 4-24'!M:M,$AL2970,'TB 4-24'!G:G)</f>
        <v>0</v>
      </c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>
        <f>+SUMIF('Input Sheet'!$S:$S,$AL2970,'Input Sheet'!C:C)</f>
        <v>0</v>
      </c>
      <c r="Z2970" s="28">
        <f>+SUMIF('Input Sheet'!$S:$S,$AL2970,'Input Sheet'!D:D)</f>
        <v>0</v>
      </c>
      <c r="AA2970" s="28">
        <f>+SUMIF('Input Sheet'!$S:$S,$AL2970,'Input Sheet'!E:E)</f>
        <v>0</v>
      </c>
      <c r="AB2970" s="28">
        <f>+SUMIF('Input Sheet'!$S:$S,$AL2970,'Input Sheet'!F:F)</f>
        <v>0</v>
      </c>
      <c r="AC2970" s="28">
        <f>+SUMIF('Input Sheet'!$S:$S,$AL2970,'Input Sheet'!G:G)</f>
        <v>0</v>
      </c>
      <c r="AD2970" s="28">
        <f>+SUMIF('Input Sheet'!$S:$S,$AL2970,'Input Sheet'!H:H)</f>
        <v>0</v>
      </c>
      <c r="AE2970" s="28">
        <f>+SUMIF('Input Sheet'!$S:$S,$AL2970,'Input Sheet'!I:I)</f>
        <v>0</v>
      </c>
      <c r="AF2970" s="28">
        <f>+SUMIF('Input Sheet'!$S:$S,$AL2970,'Input Sheet'!J:J)</f>
        <v>0</v>
      </c>
      <c r="AG2970" s="28">
        <f>+SUMIF('Input Sheet'!$S:$S,$AL2970,'Input Sheet'!K:K)</f>
        <v>0</v>
      </c>
      <c r="AH2970" s="28">
        <f>+SUMIF('Input Sheet'!$S:$S,$AL2970,'Input Sheet'!L:L)</f>
        <v>0</v>
      </c>
      <c r="AI2970" s="28">
        <f>+SUMIF('Input Sheet'!$S:$S,$AL2970,'Input Sheet'!M:M)</f>
        <v>0</v>
      </c>
      <c r="AJ2970" s="28">
        <f>+SUMIF('Input Sheet'!$S:$S,$AL2970,'Input Sheet'!N:N)</f>
        <v>0</v>
      </c>
      <c r="AK2970" s="28"/>
      <c r="AL2970" s="27" t="str">
        <f t="shared" si="233"/>
        <v>400-4090RR</v>
      </c>
      <c r="AM2970" s="34" t="str">
        <f t="shared" si="234"/>
        <v>New Vehicle</v>
      </c>
      <c r="AN2970" s="34" t="str">
        <f t="shared" si="235"/>
        <v>New VehicleOther Income per NV unit</v>
      </c>
      <c r="AO2970" s="35"/>
      <c r="AP2970" s="35"/>
      <c r="AQ2970" s="35"/>
    </row>
    <row r="2971" spans="1:43" x14ac:dyDescent="0.25">
      <c r="A2971" s="27" t="s">
        <v>103</v>
      </c>
      <c r="B2971" s="27" t="s">
        <v>104</v>
      </c>
      <c r="C2971" s="27" t="s">
        <v>671</v>
      </c>
      <c r="D2971" s="27" t="s">
        <v>907</v>
      </c>
      <c r="E2971" s="27" t="s">
        <v>672</v>
      </c>
      <c r="F2971" s="27" t="s">
        <v>112</v>
      </c>
      <c r="G2971" s="27" t="s">
        <v>113</v>
      </c>
      <c r="H2971" s="34" t="s">
        <v>789</v>
      </c>
      <c r="I2971" s="34" t="s">
        <v>819</v>
      </c>
      <c r="J2971" s="34" t="str">
        <f t="shared" si="231"/>
        <v>New VehicleOther Income per NV unit</v>
      </c>
      <c r="K2971" s="34" t="str">
        <f t="shared" si="232"/>
        <v>300New Vehicle Other Income - Toyota</v>
      </c>
      <c r="L2971" s="28">
        <f>+SUMIF('TB 4-24'!M:M,$AL2971,'TB 4-24'!G:G)</f>
        <v>0</v>
      </c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>
        <f>+SUMIF('Input Sheet'!$S:$S,$AL2971,'Input Sheet'!C:C)</f>
        <v>0</v>
      </c>
      <c r="Z2971" s="28">
        <f>+SUMIF('Input Sheet'!$S:$S,$AL2971,'Input Sheet'!D:D)</f>
        <v>0</v>
      </c>
      <c r="AA2971" s="28">
        <f>+SUMIF('Input Sheet'!$S:$S,$AL2971,'Input Sheet'!E:E)</f>
        <v>0</v>
      </c>
      <c r="AB2971" s="28">
        <f>+SUMIF('Input Sheet'!$S:$S,$AL2971,'Input Sheet'!F:F)</f>
        <v>0</v>
      </c>
      <c r="AC2971" s="28">
        <f>+SUMIF('Input Sheet'!$S:$S,$AL2971,'Input Sheet'!G:G)</f>
        <v>0</v>
      </c>
      <c r="AD2971" s="28">
        <f>+SUMIF('Input Sheet'!$S:$S,$AL2971,'Input Sheet'!H:H)</f>
        <v>0</v>
      </c>
      <c r="AE2971" s="28">
        <f>+SUMIF('Input Sheet'!$S:$S,$AL2971,'Input Sheet'!I:I)</f>
        <v>0</v>
      </c>
      <c r="AF2971" s="28">
        <f>+SUMIF('Input Sheet'!$S:$S,$AL2971,'Input Sheet'!J:J)</f>
        <v>0</v>
      </c>
      <c r="AG2971" s="28">
        <f>+SUMIF('Input Sheet'!$S:$S,$AL2971,'Input Sheet'!K:K)</f>
        <v>0</v>
      </c>
      <c r="AH2971" s="28">
        <f>+SUMIF('Input Sheet'!$S:$S,$AL2971,'Input Sheet'!L:L)</f>
        <v>0</v>
      </c>
      <c r="AI2971" s="28">
        <f>+SUMIF('Input Sheet'!$S:$S,$AL2971,'Input Sheet'!M:M)</f>
        <v>0</v>
      </c>
      <c r="AJ2971" s="28">
        <f>+SUMIF('Input Sheet'!$S:$S,$AL2971,'Input Sheet'!N:N)</f>
        <v>0</v>
      </c>
      <c r="AK2971" s="28"/>
      <c r="AL2971" s="27" t="str">
        <f t="shared" si="233"/>
        <v>300-4090RR</v>
      </c>
      <c r="AM2971" s="34" t="str">
        <f t="shared" si="234"/>
        <v>New Vehicle</v>
      </c>
      <c r="AN2971" s="34" t="str">
        <f t="shared" si="235"/>
        <v>New VehicleOther Income per NV unit</v>
      </c>
      <c r="AO2971" s="35"/>
      <c r="AP2971" s="35"/>
      <c r="AQ2971" s="35"/>
    </row>
    <row r="2972" spans="1:43" x14ac:dyDescent="0.25">
      <c r="A2972" s="27" t="s">
        <v>103</v>
      </c>
      <c r="B2972" s="27" t="s">
        <v>104</v>
      </c>
      <c r="C2972" s="27" t="s">
        <v>104</v>
      </c>
      <c r="D2972" s="27" t="s">
        <v>907</v>
      </c>
      <c r="E2972" s="27" t="s">
        <v>677</v>
      </c>
      <c r="F2972" s="27" t="s">
        <v>112</v>
      </c>
      <c r="G2972" s="27" t="s">
        <v>113</v>
      </c>
      <c r="H2972" s="34" t="s">
        <v>789</v>
      </c>
      <c r="I2972" s="34" t="s">
        <v>819</v>
      </c>
      <c r="J2972" s="34" t="str">
        <f t="shared" si="231"/>
        <v>New VehicleOther Income per NV unit</v>
      </c>
      <c r="K2972" s="34" t="str">
        <f t="shared" si="232"/>
        <v>100New Vehicle Other Income - Toyota</v>
      </c>
      <c r="L2972" s="28">
        <f>+SUMIF('TB 4-24'!M:M,$AL2972,'TB 4-24'!G:G)</f>
        <v>0</v>
      </c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>
        <f>+SUMIF('Input Sheet'!$S:$S,$AL2972,'Input Sheet'!C:C)</f>
        <v>0</v>
      </c>
      <c r="Z2972" s="28">
        <f>+SUMIF('Input Sheet'!$S:$S,$AL2972,'Input Sheet'!D:D)</f>
        <v>0</v>
      </c>
      <c r="AA2972" s="28">
        <f>+SUMIF('Input Sheet'!$S:$S,$AL2972,'Input Sheet'!E:E)</f>
        <v>0</v>
      </c>
      <c r="AB2972" s="28">
        <f>+SUMIF('Input Sheet'!$S:$S,$AL2972,'Input Sheet'!F:F)</f>
        <v>0</v>
      </c>
      <c r="AC2972" s="28">
        <f>+SUMIF('Input Sheet'!$S:$S,$AL2972,'Input Sheet'!G:G)</f>
        <v>0</v>
      </c>
      <c r="AD2972" s="28">
        <f>+SUMIF('Input Sheet'!$S:$S,$AL2972,'Input Sheet'!H:H)</f>
        <v>0</v>
      </c>
      <c r="AE2972" s="28">
        <f>+SUMIF('Input Sheet'!$S:$S,$AL2972,'Input Sheet'!I:I)</f>
        <v>0</v>
      </c>
      <c r="AF2972" s="28">
        <f>+SUMIF('Input Sheet'!$S:$S,$AL2972,'Input Sheet'!J:J)</f>
        <v>0</v>
      </c>
      <c r="AG2972" s="28">
        <f>+SUMIF('Input Sheet'!$S:$S,$AL2972,'Input Sheet'!K:K)</f>
        <v>0</v>
      </c>
      <c r="AH2972" s="28">
        <f>+SUMIF('Input Sheet'!$S:$S,$AL2972,'Input Sheet'!L:L)</f>
        <v>0</v>
      </c>
      <c r="AI2972" s="28">
        <f>+SUMIF('Input Sheet'!$S:$S,$AL2972,'Input Sheet'!M:M)</f>
        <v>0</v>
      </c>
      <c r="AJ2972" s="28">
        <f>+SUMIF('Input Sheet'!$S:$S,$AL2972,'Input Sheet'!N:N)</f>
        <v>0</v>
      </c>
      <c r="AK2972" s="28"/>
      <c r="AL2972" s="27" t="str">
        <f t="shared" si="233"/>
        <v>100-4090RR</v>
      </c>
      <c r="AM2972" s="34" t="str">
        <f t="shared" si="234"/>
        <v>New Vehicle</v>
      </c>
      <c r="AN2972" s="34" t="str">
        <f t="shared" si="235"/>
        <v>New VehicleOther Income per NV unit</v>
      </c>
      <c r="AO2972" s="35"/>
      <c r="AP2972" s="35"/>
      <c r="AQ2972" s="35"/>
    </row>
    <row r="2973" spans="1:43" x14ac:dyDescent="0.25">
      <c r="A2973" s="27" t="s">
        <v>103</v>
      </c>
      <c r="B2973" s="27" t="s">
        <v>104</v>
      </c>
      <c r="C2973" s="27" t="s">
        <v>657</v>
      </c>
      <c r="D2973" s="27" t="s">
        <v>908</v>
      </c>
      <c r="E2973" s="27" t="s">
        <v>660</v>
      </c>
      <c r="F2973" s="27" t="s">
        <v>112</v>
      </c>
      <c r="G2973" s="27" t="s">
        <v>113</v>
      </c>
      <c r="H2973" s="34" t="s">
        <v>789</v>
      </c>
      <c r="I2973" s="34" t="s">
        <v>819</v>
      </c>
      <c r="J2973" s="34" t="str">
        <f t="shared" si="231"/>
        <v>New VehicleOther Income per NV unit</v>
      </c>
      <c r="K2973" s="34" t="str">
        <f t="shared" si="232"/>
        <v>200New Vehicle Other Income - Toyota</v>
      </c>
      <c r="L2973" s="28">
        <f>+SUMIF('TB 4-24'!M:M,$AL2973,'TB 4-24'!G:G)</f>
        <v>0</v>
      </c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>
        <f>+SUMIF('Input Sheet'!$S:$S,$AL2973,'Input Sheet'!C:C)</f>
        <v>0</v>
      </c>
      <c r="Z2973" s="28">
        <f>+SUMIF('Input Sheet'!$S:$S,$AL2973,'Input Sheet'!D:D)</f>
        <v>0</v>
      </c>
      <c r="AA2973" s="28">
        <f>+SUMIF('Input Sheet'!$S:$S,$AL2973,'Input Sheet'!E:E)</f>
        <v>0</v>
      </c>
      <c r="AB2973" s="28">
        <f>+SUMIF('Input Sheet'!$S:$S,$AL2973,'Input Sheet'!F:F)</f>
        <v>0</v>
      </c>
      <c r="AC2973" s="28">
        <f>+SUMIF('Input Sheet'!$S:$S,$AL2973,'Input Sheet'!G:G)</f>
        <v>0</v>
      </c>
      <c r="AD2973" s="28">
        <f>+SUMIF('Input Sheet'!$S:$S,$AL2973,'Input Sheet'!H:H)</f>
        <v>0</v>
      </c>
      <c r="AE2973" s="28">
        <f>+SUMIF('Input Sheet'!$S:$S,$AL2973,'Input Sheet'!I:I)</f>
        <v>0</v>
      </c>
      <c r="AF2973" s="28">
        <f>+SUMIF('Input Sheet'!$S:$S,$AL2973,'Input Sheet'!J:J)</f>
        <v>0</v>
      </c>
      <c r="AG2973" s="28">
        <f>+SUMIF('Input Sheet'!$S:$S,$AL2973,'Input Sheet'!K:K)</f>
        <v>0</v>
      </c>
      <c r="AH2973" s="28">
        <f>+SUMIF('Input Sheet'!$S:$S,$AL2973,'Input Sheet'!L:L)</f>
        <v>0</v>
      </c>
      <c r="AI2973" s="28">
        <f>+SUMIF('Input Sheet'!$S:$S,$AL2973,'Input Sheet'!M:M)</f>
        <v>0</v>
      </c>
      <c r="AJ2973" s="28">
        <f>+SUMIF('Input Sheet'!$S:$S,$AL2973,'Input Sheet'!N:N)</f>
        <v>0</v>
      </c>
      <c r="AK2973" s="28"/>
      <c r="AL2973" s="27" t="str">
        <f t="shared" si="233"/>
        <v>200-4095R</v>
      </c>
      <c r="AM2973" s="34" t="str">
        <f t="shared" si="234"/>
        <v>New Vehicle</v>
      </c>
      <c r="AN2973" s="34" t="str">
        <f t="shared" si="235"/>
        <v>New VehicleOther Income per NV unit</v>
      </c>
      <c r="AO2973" s="35"/>
      <c r="AP2973" s="35"/>
      <c r="AQ2973" s="35"/>
    </row>
    <row r="2974" spans="1:43" x14ac:dyDescent="0.25">
      <c r="A2974" s="27" t="s">
        <v>103</v>
      </c>
      <c r="B2974" s="27" t="s">
        <v>104</v>
      </c>
      <c r="C2974" s="27" t="s">
        <v>104</v>
      </c>
      <c r="D2974" s="27" t="s">
        <v>908</v>
      </c>
      <c r="E2974" s="27" t="s">
        <v>677</v>
      </c>
      <c r="F2974" s="27" t="s">
        <v>112</v>
      </c>
      <c r="G2974" s="27" t="s">
        <v>113</v>
      </c>
      <c r="H2974" s="34" t="s">
        <v>789</v>
      </c>
      <c r="I2974" s="34" t="s">
        <v>819</v>
      </c>
      <c r="J2974" s="34" t="str">
        <f t="shared" si="231"/>
        <v>New VehicleOther Income per NV unit</v>
      </c>
      <c r="K2974" s="34" t="str">
        <f t="shared" si="232"/>
        <v>100New Vehicle Other Income - Toyota</v>
      </c>
      <c r="L2974" s="28">
        <f>+SUMIF('TB 4-24'!M:M,$AL2974,'TB 4-24'!G:G)</f>
        <v>0</v>
      </c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>
        <f>+SUMIF('Input Sheet'!$S:$S,$AL2974,'Input Sheet'!C:C)</f>
        <v>0</v>
      </c>
      <c r="Z2974" s="28">
        <f>+SUMIF('Input Sheet'!$S:$S,$AL2974,'Input Sheet'!D:D)</f>
        <v>0</v>
      </c>
      <c r="AA2974" s="28">
        <f>+SUMIF('Input Sheet'!$S:$S,$AL2974,'Input Sheet'!E:E)</f>
        <v>0</v>
      </c>
      <c r="AB2974" s="28">
        <f>+SUMIF('Input Sheet'!$S:$S,$AL2974,'Input Sheet'!F:F)</f>
        <v>0</v>
      </c>
      <c r="AC2974" s="28">
        <f>+SUMIF('Input Sheet'!$S:$S,$AL2974,'Input Sheet'!G:G)</f>
        <v>0</v>
      </c>
      <c r="AD2974" s="28">
        <f>+SUMIF('Input Sheet'!$S:$S,$AL2974,'Input Sheet'!H:H)</f>
        <v>0</v>
      </c>
      <c r="AE2974" s="28">
        <f>+SUMIF('Input Sheet'!$S:$S,$AL2974,'Input Sheet'!I:I)</f>
        <v>0</v>
      </c>
      <c r="AF2974" s="28">
        <f>+SUMIF('Input Sheet'!$S:$S,$AL2974,'Input Sheet'!J:J)</f>
        <v>0</v>
      </c>
      <c r="AG2974" s="28">
        <f>+SUMIF('Input Sheet'!$S:$S,$AL2974,'Input Sheet'!K:K)</f>
        <v>0</v>
      </c>
      <c r="AH2974" s="28">
        <f>+SUMIF('Input Sheet'!$S:$S,$AL2974,'Input Sheet'!L:L)</f>
        <v>0</v>
      </c>
      <c r="AI2974" s="28">
        <f>+SUMIF('Input Sheet'!$S:$S,$AL2974,'Input Sheet'!M:M)</f>
        <v>0</v>
      </c>
      <c r="AJ2974" s="28">
        <f>+SUMIF('Input Sheet'!$S:$S,$AL2974,'Input Sheet'!N:N)</f>
        <v>0</v>
      </c>
      <c r="AK2974" s="28"/>
      <c r="AL2974" s="27" t="str">
        <f t="shared" si="233"/>
        <v>100-4095R</v>
      </c>
      <c r="AM2974" s="34" t="str">
        <f t="shared" si="234"/>
        <v>New Vehicle</v>
      </c>
      <c r="AN2974" s="34" t="str">
        <f t="shared" si="235"/>
        <v>New VehicleOther Income per NV unit</v>
      </c>
      <c r="AO2974" s="35"/>
      <c r="AP2974" s="35"/>
      <c r="AQ2974" s="35"/>
    </row>
    <row r="2975" spans="1:43" x14ac:dyDescent="0.25">
      <c r="A2975" s="27" t="s">
        <v>103</v>
      </c>
      <c r="B2975" s="27" t="s">
        <v>104</v>
      </c>
      <c r="C2975" s="27" t="s">
        <v>663</v>
      </c>
      <c r="D2975" s="27" t="s">
        <v>908</v>
      </c>
      <c r="E2975" s="27" t="s">
        <v>664</v>
      </c>
      <c r="F2975" s="27" t="s">
        <v>112</v>
      </c>
      <c r="G2975" s="27" t="s">
        <v>113</v>
      </c>
      <c r="H2975" s="34" t="s">
        <v>789</v>
      </c>
      <c r="I2975" s="34" t="s">
        <v>819</v>
      </c>
      <c r="J2975" s="34" t="str">
        <f t="shared" si="231"/>
        <v>New VehicleOther Income per NV unit</v>
      </c>
      <c r="K2975" s="34" t="str">
        <f t="shared" si="232"/>
        <v>400New Vehicle Other Income - Toyota</v>
      </c>
      <c r="L2975" s="28">
        <f>+SUMIF('TB 4-24'!M:M,$AL2975,'TB 4-24'!G:G)</f>
        <v>0</v>
      </c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>
        <f>+SUMIF('Input Sheet'!$S:$S,$AL2975,'Input Sheet'!C:C)</f>
        <v>0</v>
      </c>
      <c r="Z2975" s="28">
        <f>+SUMIF('Input Sheet'!$S:$S,$AL2975,'Input Sheet'!D:D)</f>
        <v>0</v>
      </c>
      <c r="AA2975" s="28">
        <f>+SUMIF('Input Sheet'!$S:$S,$AL2975,'Input Sheet'!E:E)</f>
        <v>0</v>
      </c>
      <c r="AB2975" s="28">
        <f>+SUMIF('Input Sheet'!$S:$S,$AL2975,'Input Sheet'!F:F)</f>
        <v>0</v>
      </c>
      <c r="AC2975" s="28">
        <f>+SUMIF('Input Sheet'!$S:$S,$AL2975,'Input Sheet'!G:G)</f>
        <v>0</v>
      </c>
      <c r="AD2975" s="28">
        <f>+SUMIF('Input Sheet'!$S:$S,$AL2975,'Input Sheet'!H:H)</f>
        <v>0</v>
      </c>
      <c r="AE2975" s="28">
        <f>+SUMIF('Input Sheet'!$S:$S,$AL2975,'Input Sheet'!I:I)</f>
        <v>0</v>
      </c>
      <c r="AF2975" s="28">
        <f>+SUMIF('Input Sheet'!$S:$S,$AL2975,'Input Sheet'!J:J)</f>
        <v>0</v>
      </c>
      <c r="AG2975" s="28">
        <f>+SUMIF('Input Sheet'!$S:$S,$AL2975,'Input Sheet'!K:K)</f>
        <v>0</v>
      </c>
      <c r="AH2975" s="28">
        <f>+SUMIF('Input Sheet'!$S:$S,$AL2975,'Input Sheet'!L:L)</f>
        <v>0</v>
      </c>
      <c r="AI2975" s="28">
        <f>+SUMIF('Input Sheet'!$S:$S,$AL2975,'Input Sheet'!M:M)</f>
        <v>0</v>
      </c>
      <c r="AJ2975" s="28">
        <f>+SUMIF('Input Sheet'!$S:$S,$AL2975,'Input Sheet'!N:N)</f>
        <v>0</v>
      </c>
      <c r="AK2975" s="28"/>
      <c r="AL2975" s="27" t="str">
        <f t="shared" si="233"/>
        <v>400-4095R</v>
      </c>
      <c r="AM2975" s="34" t="str">
        <f t="shared" si="234"/>
        <v>New Vehicle</v>
      </c>
      <c r="AN2975" s="34" t="str">
        <f t="shared" si="235"/>
        <v>New VehicleOther Income per NV unit</v>
      </c>
      <c r="AO2975" s="35"/>
      <c r="AP2975" s="35"/>
      <c r="AQ2975" s="35"/>
    </row>
    <row r="2976" spans="1:43" x14ac:dyDescent="0.25">
      <c r="A2976" s="27" t="s">
        <v>103</v>
      </c>
      <c r="B2976" s="27" t="s">
        <v>104</v>
      </c>
      <c r="C2976" s="27" t="s">
        <v>671</v>
      </c>
      <c r="D2976" s="27" t="s">
        <v>908</v>
      </c>
      <c r="E2976" s="27" t="s">
        <v>672</v>
      </c>
      <c r="F2976" s="27" t="s">
        <v>112</v>
      </c>
      <c r="G2976" s="27" t="s">
        <v>113</v>
      </c>
      <c r="H2976" s="34" t="s">
        <v>789</v>
      </c>
      <c r="I2976" s="34" t="s">
        <v>819</v>
      </c>
      <c r="J2976" s="34" t="str">
        <f t="shared" si="231"/>
        <v>New VehicleOther Income per NV unit</v>
      </c>
      <c r="K2976" s="34" t="str">
        <f t="shared" si="232"/>
        <v>300New Vehicle Other Income - Toyota</v>
      </c>
      <c r="L2976" s="28">
        <f>+SUMIF('TB 4-24'!M:M,$AL2976,'TB 4-24'!G:G)</f>
        <v>0</v>
      </c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>
        <f>+SUMIF('Input Sheet'!$S:$S,$AL2976,'Input Sheet'!C:C)</f>
        <v>0</v>
      </c>
      <c r="Z2976" s="28">
        <f>+SUMIF('Input Sheet'!$S:$S,$AL2976,'Input Sheet'!D:D)</f>
        <v>0</v>
      </c>
      <c r="AA2976" s="28">
        <f>+SUMIF('Input Sheet'!$S:$S,$AL2976,'Input Sheet'!E:E)</f>
        <v>0</v>
      </c>
      <c r="AB2976" s="28">
        <f>+SUMIF('Input Sheet'!$S:$S,$AL2976,'Input Sheet'!F:F)</f>
        <v>0</v>
      </c>
      <c r="AC2976" s="28">
        <f>+SUMIF('Input Sheet'!$S:$S,$AL2976,'Input Sheet'!G:G)</f>
        <v>0</v>
      </c>
      <c r="AD2976" s="28">
        <f>+SUMIF('Input Sheet'!$S:$S,$AL2976,'Input Sheet'!H:H)</f>
        <v>0</v>
      </c>
      <c r="AE2976" s="28">
        <f>+SUMIF('Input Sheet'!$S:$S,$AL2976,'Input Sheet'!I:I)</f>
        <v>0</v>
      </c>
      <c r="AF2976" s="28">
        <f>+SUMIF('Input Sheet'!$S:$S,$AL2976,'Input Sheet'!J:J)</f>
        <v>0</v>
      </c>
      <c r="AG2976" s="28">
        <f>+SUMIF('Input Sheet'!$S:$S,$AL2976,'Input Sheet'!K:K)</f>
        <v>0</v>
      </c>
      <c r="AH2976" s="28">
        <f>+SUMIF('Input Sheet'!$S:$S,$AL2976,'Input Sheet'!L:L)</f>
        <v>0</v>
      </c>
      <c r="AI2976" s="28">
        <f>+SUMIF('Input Sheet'!$S:$S,$AL2976,'Input Sheet'!M:M)</f>
        <v>0</v>
      </c>
      <c r="AJ2976" s="28">
        <f>+SUMIF('Input Sheet'!$S:$S,$AL2976,'Input Sheet'!N:N)</f>
        <v>0</v>
      </c>
      <c r="AK2976" s="28"/>
      <c r="AL2976" s="27" t="str">
        <f t="shared" si="233"/>
        <v>300-4095R</v>
      </c>
      <c r="AM2976" s="34" t="str">
        <f t="shared" si="234"/>
        <v>New Vehicle</v>
      </c>
      <c r="AN2976" s="34" t="str">
        <f t="shared" si="235"/>
        <v>New VehicleOther Income per NV unit</v>
      </c>
      <c r="AO2976" s="35"/>
      <c r="AP2976" s="35"/>
      <c r="AQ2976" s="35"/>
    </row>
    <row r="2977" spans="1:43" x14ac:dyDescent="0.25">
      <c r="A2977" s="27" t="s">
        <v>103</v>
      </c>
      <c r="B2977" s="27" t="s">
        <v>104</v>
      </c>
      <c r="C2977" s="27" t="s">
        <v>657</v>
      </c>
      <c r="D2977" s="27" t="s">
        <v>909</v>
      </c>
      <c r="E2977" s="27" t="s">
        <v>660</v>
      </c>
      <c r="F2977" s="27" t="s">
        <v>112</v>
      </c>
      <c r="G2977" s="27" t="s">
        <v>113</v>
      </c>
      <c r="H2977" s="34" t="s">
        <v>789</v>
      </c>
      <c r="I2977" s="34" t="s">
        <v>819</v>
      </c>
      <c r="J2977" s="34" t="str">
        <f t="shared" si="231"/>
        <v>New VehicleOther Income per NV unit</v>
      </c>
      <c r="K2977" s="34" t="str">
        <f t="shared" si="232"/>
        <v>200New Vehicle Other Income - Toyota</v>
      </c>
      <c r="L2977" s="28">
        <f>+SUMIF('TB 4-24'!M:M,$AL2977,'TB 4-24'!G:G)</f>
        <v>0</v>
      </c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>
        <f>+SUMIF('Input Sheet'!$S:$S,$AL2977,'Input Sheet'!C:C)</f>
        <v>0</v>
      </c>
      <c r="Z2977" s="28">
        <f>+SUMIF('Input Sheet'!$S:$S,$AL2977,'Input Sheet'!D:D)</f>
        <v>0</v>
      </c>
      <c r="AA2977" s="28">
        <f>+SUMIF('Input Sheet'!$S:$S,$AL2977,'Input Sheet'!E:E)</f>
        <v>0</v>
      </c>
      <c r="AB2977" s="28">
        <f>+SUMIF('Input Sheet'!$S:$S,$AL2977,'Input Sheet'!F:F)</f>
        <v>0</v>
      </c>
      <c r="AC2977" s="28">
        <f>+SUMIF('Input Sheet'!$S:$S,$AL2977,'Input Sheet'!G:G)</f>
        <v>0</v>
      </c>
      <c r="AD2977" s="28">
        <f>+SUMIF('Input Sheet'!$S:$S,$AL2977,'Input Sheet'!H:H)</f>
        <v>0</v>
      </c>
      <c r="AE2977" s="28">
        <f>+SUMIF('Input Sheet'!$S:$S,$AL2977,'Input Sheet'!I:I)</f>
        <v>0</v>
      </c>
      <c r="AF2977" s="28">
        <f>+SUMIF('Input Sheet'!$S:$S,$AL2977,'Input Sheet'!J:J)</f>
        <v>0</v>
      </c>
      <c r="AG2977" s="28">
        <f>+SUMIF('Input Sheet'!$S:$S,$AL2977,'Input Sheet'!K:K)</f>
        <v>0</v>
      </c>
      <c r="AH2977" s="28">
        <f>+SUMIF('Input Sheet'!$S:$S,$AL2977,'Input Sheet'!L:L)</f>
        <v>0</v>
      </c>
      <c r="AI2977" s="28">
        <f>+SUMIF('Input Sheet'!$S:$S,$AL2977,'Input Sheet'!M:M)</f>
        <v>0</v>
      </c>
      <c r="AJ2977" s="28">
        <f>+SUMIF('Input Sheet'!$S:$S,$AL2977,'Input Sheet'!N:N)</f>
        <v>0</v>
      </c>
      <c r="AK2977" s="28"/>
      <c r="AL2977" s="27" t="str">
        <f t="shared" si="233"/>
        <v>200-4095RR</v>
      </c>
      <c r="AM2977" s="34" t="str">
        <f t="shared" si="234"/>
        <v>New Vehicle</v>
      </c>
      <c r="AN2977" s="34" t="str">
        <f t="shared" si="235"/>
        <v>New VehicleOther Income per NV unit</v>
      </c>
      <c r="AO2977" s="35"/>
      <c r="AP2977" s="35"/>
      <c r="AQ2977" s="35"/>
    </row>
    <row r="2978" spans="1:43" x14ac:dyDescent="0.25">
      <c r="A2978" s="27" t="s">
        <v>103</v>
      </c>
      <c r="B2978" s="27" t="s">
        <v>104</v>
      </c>
      <c r="C2978" s="27" t="s">
        <v>663</v>
      </c>
      <c r="D2978" s="27" t="s">
        <v>909</v>
      </c>
      <c r="E2978" s="27" t="s">
        <v>664</v>
      </c>
      <c r="F2978" s="27" t="s">
        <v>112</v>
      </c>
      <c r="G2978" s="27" t="s">
        <v>113</v>
      </c>
      <c r="H2978" s="34" t="s">
        <v>789</v>
      </c>
      <c r="I2978" s="34" t="s">
        <v>819</v>
      </c>
      <c r="J2978" s="34" t="str">
        <f t="shared" si="231"/>
        <v>New VehicleOther Income per NV unit</v>
      </c>
      <c r="K2978" s="34" t="str">
        <f t="shared" si="232"/>
        <v>400New Vehicle Other Income - Toyota</v>
      </c>
      <c r="L2978" s="28">
        <f>+SUMIF('TB 4-24'!M:M,$AL2978,'TB 4-24'!G:G)</f>
        <v>0</v>
      </c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>
        <f>+SUMIF('Input Sheet'!$S:$S,$AL2978,'Input Sheet'!C:C)</f>
        <v>0</v>
      </c>
      <c r="Z2978" s="28">
        <f>+SUMIF('Input Sheet'!$S:$S,$AL2978,'Input Sheet'!D:D)</f>
        <v>0</v>
      </c>
      <c r="AA2978" s="28">
        <f>+SUMIF('Input Sheet'!$S:$S,$AL2978,'Input Sheet'!E:E)</f>
        <v>0</v>
      </c>
      <c r="AB2978" s="28">
        <f>+SUMIF('Input Sheet'!$S:$S,$AL2978,'Input Sheet'!F:F)</f>
        <v>0</v>
      </c>
      <c r="AC2978" s="28">
        <f>+SUMIF('Input Sheet'!$S:$S,$AL2978,'Input Sheet'!G:G)</f>
        <v>0</v>
      </c>
      <c r="AD2978" s="28">
        <f>+SUMIF('Input Sheet'!$S:$S,$AL2978,'Input Sheet'!H:H)</f>
        <v>0</v>
      </c>
      <c r="AE2978" s="28">
        <f>+SUMIF('Input Sheet'!$S:$S,$AL2978,'Input Sheet'!I:I)</f>
        <v>0</v>
      </c>
      <c r="AF2978" s="28">
        <f>+SUMIF('Input Sheet'!$S:$S,$AL2978,'Input Sheet'!J:J)</f>
        <v>0</v>
      </c>
      <c r="AG2978" s="28">
        <f>+SUMIF('Input Sheet'!$S:$S,$AL2978,'Input Sheet'!K:K)</f>
        <v>0</v>
      </c>
      <c r="AH2978" s="28">
        <f>+SUMIF('Input Sheet'!$S:$S,$AL2978,'Input Sheet'!L:L)</f>
        <v>0</v>
      </c>
      <c r="AI2978" s="28">
        <f>+SUMIF('Input Sheet'!$S:$S,$AL2978,'Input Sheet'!M:M)</f>
        <v>0</v>
      </c>
      <c r="AJ2978" s="28">
        <f>+SUMIF('Input Sheet'!$S:$S,$AL2978,'Input Sheet'!N:N)</f>
        <v>0</v>
      </c>
      <c r="AK2978" s="28"/>
      <c r="AL2978" s="27" t="str">
        <f t="shared" si="233"/>
        <v>400-4095RR</v>
      </c>
      <c r="AM2978" s="34" t="str">
        <f t="shared" si="234"/>
        <v>New Vehicle</v>
      </c>
      <c r="AN2978" s="34" t="str">
        <f t="shared" si="235"/>
        <v>New VehicleOther Income per NV unit</v>
      </c>
      <c r="AO2978" s="35"/>
      <c r="AP2978" s="35"/>
      <c r="AQ2978" s="35"/>
    </row>
    <row r="2979" spans="1:43" x14ac:dyDescent="0.25">
      <c r="A2979" s="27" t="s">
        <v>103</v>
      </c>
      <c r="B2979" s="27" t="s">
        <v>104</v>
      </c>
      <c r="C2979" s="27" t="s">
        <v>671</v>
      </c>
      <c r="D2979" s="27" t="s">
        <v>909</v>
      </c>
      <c r="E2979" s="27" t="s">
        <v>672</v>
      </c>
      <c r="F2979" s="27" t="s">
        <v>112</v>
      </c>
      <c r="G2979" s="27" t="s">
        <v>113</v>
      </c>
      <c r="H2979" s="34" t="s">
        <v>789</v>
      </c>
      <c r="I2979" s="34" t="s">
        <v>819</v>
      </c>
      <c r="J2979" s="34" t="str">
        <f t="shared" si="231"/>
        <v>New VehicleOther Income per NV unit</v>
      </c>
      <c r="K2979" s="34" t="str">
        <f t="shared" si="232"/>
        <v>300New Vehicle Other Income - Toyota</v>
      </c>
      <c r="L2979" s="28">
        <f>+SUMIF('TB 4-24'!M:M,$AL2979,'TB 4-24'!G:G)</f>
        <v>0</v>
      </c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>
        <f>+SUMIF('Input Sheet'!$S:$S,$AL2979,'Input Sheet'!C:C)</f>
        <v>0</v>
      </c>
      <c r="Z2979" s="28">
        <f>+SUMIF('Input Sheet'!$S:$S,$AL2979,'Input Sheet'!D:D)</f>
        <v>0</v>
      </c>
      <c r="AA2979" s="28">
        <f>+SUMIF('Input Sheet'!$S:$S,$AL2979,'Input Sheet'!E:E)</f>
        <v>0</v>
      </c>
      <c r="AB2979" s="28">
        <f>+SUMIF('Input Sheet'!$S:$S,$AL2979,'Input Sheet'!F:F)</f>
        <v>0</v>
      </c>
      <c r="AC2979" s="28">
        <f>+SUMIF('Input Sheet'!$S:$S,$AL2979,'Input Sheet'!G:G)</f>
        <v>0</v>
      </c>
      <c r="AD2979" s="28">
        <f>+SUMIF('Input Sheet'!$S:$S,$AL2979,'Input Sheet'!H:H)</f>
        <v>0</v>
      </c>
      <c r="AE2979" s="28">
        <f>+SUMIF('Input Sheet'!$S:$S,$AL2979,'Input Sheet'!I:I)</f>
        <v>0</v>
      </c>
      <c r="AF2979" s="28">
        <f>+SUMIF('Input Sheet'!$S:$S,$AL2979,'Input Sheet'!J:J)</f>
        <v>0</v>
      </c>
      <c r="AG2979" s="28">
        <f>+SUMIF('Input Sheet'!$S:$S,$AL2979,'Input Sheet'!K:K)</f>
        <v>0</v>
      </c>
      <c r="AH2979" s="28">
        <f>+SUMIF('Input Sheet'!$S:$S,$AL2979,'Input Sheet'!L:L)</f>
        <v>0</v>
      </c>
      <c r="AI2979" s="28">
        <f>+SUMIF('Input Sheet'!$S:$S,$AL2979,'Input Sheet'!M:M)</f>
        <v>0</v>
      </c>
      <c r="AJ2979" s="28">
        <f>+SUMIF('Input Sheet'!$S:$S,$AL2979,'Input Sheet'!N:N)</f>
        <v>0</v>
      </c>
      <c r="AK2979" s="28"/>
      <c r="AL2979" s="27" t="str">
        <f t="shared" si="233"/>
        <v>300-4095RR</v>
      </c>
      <c r="AM2979" s="34" t="str">
        <f t="shared" si="234"/>
        <v>New Vehicle</v>
      </c>
      <c r="AN2979" s="34" t="str">
        <f t="shared" si="235"/>
        <v>New VehicleOther Income per NV unit</v>
      </c>
      <c r="AO2979" s="35"/>
      <c r="AP2979" s="35"/>
      <c r="AQ2979" s="35"/>
    </row>
    <row r="2980" spans="1:43" x14ac:dyDescent="0.25">
      <c r="A2980" s="27" t="s">
        <v>103</v>
      </c>
      <c r="B2980" s="27" t="s">
        <v>104</v>
      </c>
      <c r="C2980" s="27" t="s">
        <v>104</v>
      </c>
      <c r="D2980" s="27" t="s">
        <v>909</v>
      </c>
      <c r="E2980" s="27" t="s">
        <v>677</v>
      </c>
      <c r="F2980" s="27" t="s">
        <v>112</v>
      </c>
      <c r="G2980" s="27" t="s">
        <v>113</v>
      </c>
      <c r="H2980" s="34" t="s">
        <v>789</v>
      </c>
      <c r="I2980" s="34" t="s">
        <v>819</v>
      </c>
      <c r="J2980" s="34" t="str">
        <f t="shared" si="231"/>
        <v>New VehicleOther Income per NV unit</v>
      </c>
      <c r="K2980" s="34" t="str">
        <f t="shared" si="232"/>
        <v>100New Vehicle Other Income - Toyota</v>
      </c>
      <c r="L2980" s="28">
        <f>+SUMIF('TB 4-24'!M:M,$AL2980,'TB 4-24'!G:G)</f>
        <v>0</v>
      </c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>
        <f>+SUMIF('Input Sheet'!$S:$S,$AL2980,'Input Sheet'!C:C)</f>
        <v>0</v>
      </c>
      <c r="Z2980" s="28">
        <f>+SUMIF('Input Sheet'!$S:$S,$AL2980,'Input Sheet'!D:D)</f>
        <v>0</v>
      </c>
      <c r="AA2980" s="28">
        <f>+SUMIF('Input Sheet'!$S:$S,$AL2980,'Input Sheet'!E:E)</f>
        <v>0</v>
      </c>
      <c r="AB2980" s="28">
        <f>+SUMIF('Input Sheet'!$S:$S,$AL2980,'Input Sheet'!F:F)</f>
        <v>0</v>
      </c>
      <c r="AC2980" s="28">
        <f>+SUMIF('Input Sheet'!$S:$S,$AL2980,'Input Sheet'!G:G)</f>
        <v>0</v>
      </c>
      <c r="AD2980" s="28">
        <f>+SUMIF('Input Sheet'!$S:$S,$AL2980,'Input Sheet'!H:H)</f>
        <v>0</v>
      </c>
      <c r="AE2980" s="28">
        <f>+SUMIF('Input Sheet'!$S:$S,$AL2980,'Input Sheet'!I:I)</f>
        <v>0</v>
      </c>
      <c r="AF2980" s="28">
        <f>+SUMIF('Input Sheet'!$S:$S,$AL2980,'Input Sheet'!J:J)</f>
        <v>0</v>
      </c>
      <c r="AG2980" s="28">
        <f>+SUMIF('Input Sheet'!$S:$S,$AL2980,'Input Sheet'!K:K)</f>
        <v>0</v>
      </c>
      <c r="AH2980" s="28">
        <f>+SUMIF('Input Sheet'!$S:$S,$AL2980,'Input Sheet'!L:L)</f>
        <v>0</v>
      </c>
      <c r="AI2980" s="28">
        <f>+SUMIF('Input Sheet'!$S:$S,$AL2980,'Input Sheet'!M:M)</f>
        <v>0</v>
      </c>
      <c r="AJ2980" s="28">
        <f>+SUMIF('Input Sheet'!$S:$S,$AL2980,'Input Sheet'!N:N)</f>
        <v>0</v>
      </c>
      <c r="AK2980" s="28"/>
      <c r="AL2980" s="27" t="str">
        <f t="shared" si="233"/>
        <v>100-4095RR</v>
      </c>
      <c r="AM2980" s="34" t="str">
        <f t="shared" si="234"/>
        <v>New Vehicle</v>
      </c>
      <c r="AN2980" s="34" t="str">
        <f t="shared" si="235"/>
        <v>New VehicleOther Income per NV unit</v>
      </c>
      <c r="AO2980" s="35"/>
      <c r="AP2980" s="35"/>
      <c r="AQ2980" s="35"/>
    </row>
    <row r="2981" spans="1:43" x14ac:dyDescent="0.25">
      <c r="A2981" s="27" t="s">
        <v>103</v>
      </c>
      <c r="B2981" s="27" t="s">
        <v>104</v>
      </c>
      <c r="C2981" s="27" t="s">
        <v>657</v>
      </c>
      <c r="D2981" s="27" t="s">
        <v>910</v>
      </c>
      <c r="E2981" s="27" t="s">
        <v>660</v>
      </c>
      <c r="F2981" s="27" t="s">
        <v>112</v>
      </c>
      <c r="G2981" s="27" t="s">
        <v>113</v>
      </c>
      <c r="H2981" s="34" t="s">
        <v>789</v>
      </c>
      <c r="I2981" s="34" t="s">
        <v>819</v>
      </c>
      <c r="J2981" s="34" t="str">
        <f t="shared" si="231"/>
        <v>New VehicleOther Income per NV unit</v>
      </c>
      <c r="K2981" s="34" t="str">
        <f t="shared" si="232"/>
        <v>200New Vehicle Other Income - Toyota</v>
      </c>
      <c r="L2981" s="28">
        <f>+SUMIF('TB 4-24'!M:M,$AL2981,'TB 4-24'!G:G)</f>
        <v>0</v>
      </c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>
        <f>+SUMIF('Input Sheet'!$S:$S,$AL2981,'Input Sheet'!C:C)</f>
        <v>0</v>
      </c>
      <c r="Z2981" s="28">
        <f>+SUMIF('Input Sheet'!$S:$S,$AL2981,'Input Sheet'!D:D)</f>
        <v>0</v>
      </c>
      <c r="AA2981" s="28">
        <f>+SUMIF('Input Sheet'!$S:$S,$AL2981,'Input Sheet'!E:E)</f>
        <v>0</v>
      </c>
      <c r="AB2981" s="28">
        <f>+SUMIF('Input Sheet'!$S:$S,$AL2981,'Input Sheet'!F:F)</f>
        <v>0</v>
      </c>
      <c r="AC2981" s="28">
        <f>+SUMIF('Input Sheet'!$S:$S,$AL2981,'Input Sheet'!G:G)</f>
        <v>0</v>
      </c>
      <c r="AD2981" s="28">
        <f>+SUMIF('Input Sheet'!$S:$S,$AL2981,'Input Sheet'!H:H)</f>
        <v>0</v>
      </c>
      <c r="AE2981" s="28">
        <f>+SUMIF('Input Sheet'!$S:$S,$AL2981,'Input Sheet'!I:I)</f>
        <v>0</v>
      </c>
      <c r="AF2981" s="28">
        <f>+SUMIF('Input Sheet'!$S:$S,$AL2981,'Input Sheet'!J:J)</f>
        <v>0</v>
      </c>
      <c r="AG2981" s="28">
        <f>+SUMIF('Input Sheet'!$S:$S,$AL2981,'Input Sheet'!K:K)</f>
        <v>0</v>
      </c>
      <c r="AH2981" s="28">
        <f>+SUMIF('Input Sheet'!$S:$S,$AL2981,'Input Sheet'!L:L)</f>
        <v>0</v>
      </c>
      <c r="AI2981" s="28">
        <f>+SUMIF('Input Sheet'!$S:$S,$AL2981,'Input Sheet'!M:M)</f>
        <v>0</v>
      </c>
      <c r="AJ2981" s="28">
        <f>+SUMIF('Input Sheet'!$S:$S,$AL2981,'Input Sheet'!N:N)</f>
        <v>0</v>
      </c>
      <c r="AK2981" s="28"/>
      <c r="AL2981" s="27" t="str">
        <f t="shared" si="233"/>
        <v>200-4105R</v>
      </c>
      <c r="AM2981" s="34" t="str">
        <f t="shared" si="234"/>
        <v>New Vehicle</v>
      </c>
      <c r="AN2981" s="34" t="str">
        <f t="shared" si="235"/>
        <v>New VehicleOther Income per NV unit</v>
      </c>
      <c r="AO2981" s="35"/>
      <c r="AP2981" s="35"/>
      <c r="AQ2981" s="35"/>
    </row>
    <row r="2982" spans="1:43" x14ac:dyDescent="0.25">
      <c r="A2982" s="27" t="s">
        <v>103</v>
      </c>
      <c r="B2982" s="27" t="s">
        <v>104</v>
      </c>
      <c r="C2982" s="27" t="s">
        <v>104</v>
      </c>
      <c r="D2982" s="27" t="s">
        <v>910</v>
      </c>
      <c r="E2982" s="27" t="s">
        <v>677</v>
      </c>
      <c r="F2982" s="27" t="s">
        <v>112</v>
      </c>
      <c r="G2982" s="27" t="s">
        <v>113</v>
      </c>
      <c r="H2982" s="34" t="s">
        <v>789</v>
      </c>
      <c r="I2982" s="34" t="s">
        <v>819</v>
      </c>
      <c r="J2982" s="34" t="str">
        <f t="shared" si="231"/>
        <v>New VehicleOther Income per NV unit</v>
      </c>
      <c r="K2982" s="34" t="str">
        <f t="shared" si="232"/>
        <v>100New Vehicle Other Income - Toyota</v>
      </c>
      <c r="L2982" s="28">
        <f>+SUMIF('TB 4-24'!M:M,$AL2982,'TB 4-24'!G:G)</f>
        <v>0</v>
      </c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>
        <f>+SUMIF('Input Sheet'!$S:$S,$AL2982,'Input Sheet'!C:C)</f>
        <v>0</v>
      </c>
      <c r="Z2982" s="28">
        <f>+SUMIF('Input Sheet'!$S:$S,$AL2982,'Input Sheet'!D:D)</f>
        <v>0</v>
      </c>
      <c r="AA2982" s="28">
        <f>+SUMIF('Input Sheet'!$S:$S,$AL2982,'Input Sheet'!E:E)</f>
        <v>0</v>
      </c>
      <c r="AB2982" s="28">
        <f>+SUMIF('Input Sheet'!$S:$S,$AL2982,'Input Sheet'!F:F)</f>
        <v>0</v>
      </c>
      <c r="AC2982" s="28">
        <f>+SUMIF('Input Sheet'!$S:$S,$AL2982,'Input Sheet'!G:G)</f>
        <v>0</v>
      </c>
      <c r="AD2982" s="28">
        <f>+SUMIF('Input Sheet'!$S:$S,$AL2982,'Input Sheet'!H:H)</f>
        <v>0</v>
      </c>
      <c r="AE2982" s="28">
        <f>+SUMIF('Input Sheet'!$S:$S,$AL2982,'Input Sheet'!I:I)</f>
        <v>0</v>
      </c>
      <c r="AF2982" s="28">
        <f>+SUMIF('Input Sheet'!$S:$S,$AL2982,'Input Sheet'!J:J)</f>
        <v>0</v>
      </c>
      <c r="AG2982" s="28">
        <f>+SUMIF('Input Sheet'!$S:$S,$AL2982,'Input Sheet'!K:K)</f>
        <v>0</v>
      </c>
      <c r="AH2982" s="28">
        <f>+SUMIF('Input Sheet'!$S:$S,$AL2982,'Input Sheet'!L:L)</f>
        <v>0</v>
      </c>
      <c r="AI2982" s="28">
        <f>+SUMIF('Input Sheet'!$S:$S,$AL2982,'Input Sheet'!M:M)</f>
        <v>0</v>
      </c>
      <c r="AJ2982" s="28">
        <f>+SUMIF('Input Sheet'!$S:$S,$AL2982,'Input Sheet'!N:N)</f>
        <v>0</v>
      </c>
      <c r="AK2982" s="28"/>
      <c r="AL2982" s="27" t="str">
        <f t="shared" si="233"/>
        <v>100-4105R</v>
      </c>
      <c r="AM2982" s="34" t="str">
        <f t="shared" si="234"/>
        <v>New Vehicle</v>
      </c>
      <c r="AN2982" s="34" t="str">
        <f t="shared" si="235"/>
        <v>New VehicleOther Income per NV unit</v>
      </c>
      <c r="AO2982" s="35"/>
      <c r="AP2982" s="35"/>
      <c r="AQ2982" s="35"/>
    </row>
    <row r="2983" spans="1:43" x14ac:dyDescent="0.25">
      <c r="A2983" s="27" t="s">
        <v>103</v>
      </c>
      <c r="B2983" s="27" t="s">
        <v>104</v>
      </c>
      <c r="C2983" s="27" t="s">
        <v>663</v>
      </c>
      <c r="D2983" s="27" t="s">
        <v>910</v>
      </c>
      <c r="E2983" s="27" t="s">
        <v>664</v>
      </c>
      <c r="F2983" s="27" t="s">
        <v>112</v>
      </c>
      <c r="G2983" s="27" t="s">
        <v>113</v>
      </c>
      <c r="H2983" s="34" t="s">
        <v>789</v>
      </c>
      <c r="I2983" s="34" t="s">
        <v>819</v>
      </c>
      <c r="J2983" s="34" t="str">
        <f t="shared" si="231"/>
        <v>New VehicleOther Income per NV unit</v>
      </c>
      <c r="K2983" s="34" t="str">
        <f t="shared" si="232"/>
        <v>400New Vehicle Other Income - Toyota</v>
      </c>
      <c r="L2983" s="28">
        <f>+SUMIF('TB 4-24'!M:M,$AL2983,'TB 4-24'!G:G)</f>
        <v>0</v>
      </c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>
        <f>+SUMIF('Input Sheet'!$S:$S,$AL2983,'Input Sheet'!C:C)</f>
        <v>0</v>
      </c>
      <c r="Z2983" s="28">
        <f>+SUMIF('Input Sheet'!$S:$S,$AL2983,'Input Sheet'!D:D)</f>
        <v>0</v>
      </c>
      <c r="AA2983" s="28">
        <f>+SUMIF('Input Sheet'!$S:$S,$AL2983,'Input Sheet'!E:E)</f>
        <v>0</v>
      </c>
      <c r="AB2983" s="28">
        <f>+SUMIF('Input Sheet'!$S:$S,$AL2983,'Input Sheet'!F:F)</f>
        <v>0</v>
      </c>
      <c r="AC2983" s="28">
        <f>+SUMIF('Input Sheet'!$S:$S,$AL2983,'Input Sheet'!G:G)</f>
        <v>0</v>
      </c>
      <c r="AD2983" s="28">
        <f>+SUMIF('Input Sheet'!$S:$S,$AL2983,'Input Sheet'!H:H)</f>
        <v>0</v>
      </c>
      <c r="AE2983" s="28">
        <f>+SUMIF('Input Sheet'!$S:$S,$AL2983,'Input Sheet'!I:I)</f>
        <v>0</v>
      </c>
      <c r="AF2983" s="28">
        <f>+SUMIF('Input Sheet'!$S:$S,$AL2983,'Input Sheet'!J:J)</f>
        <v>0</v>
      </c>
      <c r="AG2983" s="28">
        <f>+SUMIF('Input Sheet'!$S:$S,$AL2983,'Input Sheet'!K:K)</f>
        <v>0</v>
      </c>
      <c r="AH2983" s="28">
        <f>+SUMIF('Input Sheet'!$S:$S,$AL2983,'Input Sheet'!L:L)</f>
        <v>0</v>
      </c>
      <c r="AI2983" s="28">
        <f>+SUMIF('Input Sheet'!$S:$S,$AL2983,'Input Sheet'!M:M)</f>
        <v>0</v>
      </c>
      <c r="AJ2983" s="28">
        <f>+SUMIF('Input Sheet'!$S:$S,$AL2983,'Input Sheet'!N:N)</f>
        <v>0</v>
      </c>
      <c r="AK2983" s="28"/>
      <c r="AL2983" s="27" t="str">
        <f t="shared" si="233"/>
        <v>400-4105R</v>
      </c>
      <c r="AM2983" s="34" t="str">
        <f t="shared" si="234"/>
        <v>New Vehicle</v>
      </c>
      <c r="AN2983" s="34" t="str">
        <f t="shared" si="235"/>
        <v>New VehicleOther Income per NV unit</v>
      </c>
      <c r="AO2983" s="35"/>
      <c r="AP2983" s="35"/>
      <c r="AQ2983" s="35"/>
    </row>
    <row r="2984" spans="1:43" x14ac:dyDescent="0.25">
      <c r="A2984" s="27" t="s">
        <v>103</v>
      </c>
      <c r="B2984" s="27" t="s">
        <v>104</v>
      </c>
      <c r="C2984" s="27" t="s">
        <v>671</v>
      </c>
      <c r="D2984" s="27" t="s">
        <v>910</v>
      </c>
      <c r="E2984" s="27" t="s">
        <v>672</v>
      </c>
      <c r="F2984" s="27" t="s">
        <v>112</v>
      </c>
      <c r="G2984" s="27" t="s">
        <v>113</v>
      </c>
      <c r="H2984" s="34" t="s">
        <v>789</v>
      </c>
      <c r="I2984" s="34" t="s">
        <v>819</v>
      </c>
      <c r="J2984" s="34" t="str">
        <f t="shared" si="231"/>
        <v>New VehicleOther Income per NV unit</v>
      </c>
      <c r="K2984" s="34" t="str">
        <f t="shared" si="232"/>
        <v>300New Vehicle Other Income - Toyota</v>
      </c>
      <c r="L2984" s="28">
        <f>+SUMIF('TB 4-24'!M:M,$AL2984,'TB 4-24'!G:G)</f>
        <v>0</v>
      </c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>
        <f>+SUMIF('Input Sheet'!$S:$S,$AL2984,'Input Sheet'!C:C)</f>
        <v>0</v>
      </c>
      <c r="Z2984" s="28">
        <f>+SUMIF('Input Sheet'!$S:$S,$AL2984,'Input Sheet'!D:D)</f>
        <v>0</v>
      </c>
      <c r="AA2984" s="28">
        <f>+SUMIF('Input Sheet'!$S:$S,$AL2984,'Input Sheet'!E:E)</f>
        <v>0</v>
      </c>
      <c r="AB2984" s="28">
        <f>+SUMIF('Input Sheet'!$S:$S,$AL2984,'Input Sheet'!F:F)</f>
        <v>0</v>
      </c>
      <c r="AC2984" s="28">
        <f>+SUMIF('Input Sheet'!$S:$S,$AL2984,'Input Sheet'!G:G)</f>
        <v>0</v>
      </c>
      <c r="AD2984" s="28">
        <f>+SUMIF('Input Sheet'!$S:$S,$AL2984,'Input Sheet'!H:H)</f>
        <v>0</v>
      </c>
      <c r="AE2984" s="28">
        <f>+SUMIF('Input Sheet'!$S:$S,$AL2984,'Input Sheet'!I:I)</f>
        <v>0</v>
      </c>
      <c r="AF2984" s="28">
        <f>+SUMIF('Input Sheet'!$S:$S,$AL2984,'Input Sheet'!J:J)</f>
        <v>0</v>
      </c>
      <c r="AG2984" s="28">
        <f>+SUMIF('Input Sheet'!$S:$S,$AL2984,'Input Sheet'!K:K)</f>
        <v>0</v>
      </c>
      <c r="AH2984" s="28">
        <f>+SUMIF('Input Sheet'!$S:$S,$AL2984,'Input Sheet'!L:L)</f>
        <v>0</v>
      </c>
      <c r="AI2984" s="28">
        <f>+SUMIF('Input Sheet'!$S:$S,$AL2984,'Input Sheet'!M:M)</f>
        <v>0</v>
      </c>
      <c r="AJ2984" s="28">
        <f>+SUMIF('Input Sheet'!$S:$S,$AL2984,'Input Sheet'!N:N)</f>
        <v>0</v>
      </c>
      <c r="AK2984" s="28"/>
      <c r="AL2984" s="27" t="str">
        <f t="shared" si="233"/>
        <v>300-4105R</v>
      </c>
      <c r="AM2984" s="34" t="str">
        <f t="shared" si="234"/>
        <v>New Vehicle</v>
      </c>
      <c r="AN2984" s="34" t="str">
        <f t="shared" si="235"/>
        <v>New VehicleOther Income per NV unit</v>
      </c>
      <c r="AO2984" s="35"/>
      <c r="AP2984" s="35"/>
      <c r="AQ2984" s="35"/>
    </row>
    <row r="2985" spans="1:43" x14ac:dyDescent="0.25">
      <c r="A2985" s="27" t="s">
        <v>103</v>
      </c>
      <c r="B2985" s="27" t="s">
        <v>104</v>
      </c>
      <c r="C2985" s="27" t="s">
        <v>657</v>
      </c>
      <c r="D2985" s="27" t="s">
        <v>911</v>
      </c>
      <c r="E2985" s="27" t="s">
        <v>660</v>
      </c>
      <c r="F2985" s="27" t="s">
        <v>112</v>
      </c>
      <c r="G2985" s="27" t="s">
        <v>113</v>
      </c>
      <c r="H2985" s="34" t="s">
        <v>789</v>
      </c>
      <c r="I2985" s="34" t="s">
        <v>819</v>
      </c>
      <c r="J2985" s="34" t="str">
        <f t="shared" si="231"/>
        <v>New VehicleOther Income per NV unit</v>
      </c>
      <c r="K2985" s="34" t="str">
        <f t="shared" si="232"/>
        <v>200New Vehicle Other Income - Toyota</v>
      </c>
      <c r="L2985" s="28">
        <f>+SUMIF('TB 4-24'!M:M,$AL2985,'TB 4-24'!G:G)</f>
        <v>0</v>
      </c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>
        <f>+SUMIF('Input Sheet'!$S:$S,$AL2985,'Input Sheet'!C:C)</f>
        <v>0</v>
      </c>
      <c r="Z2985" s="28">
        <f>+SUMIF('Input Sheet'!$S:$S,$AL2985,'Input Sheet'!D:D)</f>
        <v>0</v>
      </c>
      <c r="AA2985" s="28">
        <f>+SUMIF('Input Sheet'!$S:$S,$AL2985,'Input Sheet'!E:E)</f>
        <v>0</v>
      </c>
      <c r="AB2985" s="28">
        <f>+SUMIF('Input Sheet'!$S:$S,$AL2985,'Input Sheet'!F:F)</f>
        <v>0</v>
      </c>
      <c r="AC2985" s="28">
        <f>+SUMIF('Input Sheet'!$S:$S,$AL2985,'Input Sheet'!G:G)</f>
        <v>0</v>
      </c>
      <c r="AD2985" s="28">
        <f>+SUMIF('Input Sheet'!$S:$S,$AL2985,'Input Sheet'!H:H)</f>
        <v>0</v>
      </c>
      <c r="AE2985" s="28">
        <f>+SUMIF('Input Sheet'!$S:$S,$AL2985,'Input Sheet'!I:I)</f>
        <v>0</v>
      </c>
      <c r="AF2985" s="28">
        <f>+SUMIF('Input Sheet'!$S:$S,$AL2985,'Input Sheet'!J:J)</f>
        <v>0</v>
      </c>
      <c r="AG2985" s="28">
        <f>+SUMIF('Input Sheet'!$S:$S,$AL2985,'Input Sheet'!K:K)</f>
        <v>0</v>
      </c>
      <c r="AH2985" s="28">
        <f>+SUMIF('Input Sheet'!$S:$S,$AL2985,'Input Sheet'!L:L)</f>
        <v>0</v>
      </c>
      <c r="AI2985" s="28">
        <f>+SUMIF('Input Sheet'!$S:$S,$AL2985,'Input Sheet'!M:M)</f>
        <v>0</v>
      </c>
      <c r="AJ2985" s="28">
        <f>+SUMIF('Input Sheet'!$S:$S,$AL2985,'Input Sheet'!N:N)</f>
        <v>0</v>
      </c>
      <c r="AK2985" s="28"/>
      <c r="AL2985" s="27" t="str">
        <f t="shared" si="233"/>
        <v>200-4105RR</v>
      </c>
      <c r="AM2985" s="34" t="str">
        <f t="shared" si="234"/>
        <v>New Vehicle</v>
      </c>
      <c r="AN2985" s="34" t="str">
        <f t="shared" si="235"/>
        <v>New VehicleOther Income per NV unit</v>
      </c>
      <c r="AO2985" s="35"/>
      <c r="AP2985" s="35"/>
      <c r="AQ2985" s="35"/>
    </row>
    <row r="2986" spans="1:43" x14ac:dyDescent="0.25">
      <c r="A2986" s="27" t="s">
        <v>103</v>
      </c>
      <c r="B2986" s="27" t="s">
        <v>104</v>
      </c>
      <c r="C2986" s="27" t="s">
        <v>663</v>
      </c>
      <c r="D2986" s="27" t="s">
        <v>911</v>
      </c>
      <c r="E2986" s="27" t="s">
        <v>664</v>
      </c>
      <c r="F2986" s="27" t="s">
        <v>112</v>
      </c>
      <c r="G2986" s="27" t="s">
        <v>113</v>
      </c>
      <c r="H2986" s="34" t="s">
        <v>789</v>
      </c>
      <c r="I2986" s="34" t="s">
        <v>819</v>
      </c>
      <c r="J2986" s="34" t="str">
        <f t="shared" si="231"/>
        <v>New VehicleOther Income per NV unit</v>
      </c>
      <c r="K2986" s="34" t="str">
        <f t="shared" si="232"/>
        <v>400New Vehicle Other Income - Toyota</v>
      </c>
      <c r="L2986" s="28">
        <f>+SUMIF('TB 4-24'!M:M,$AL2986,'TB 4-24'!G:G)</f>
        <v>0</v>
      </c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>
        <f>+SUMIF('Input Sheet'!$S:$S,$AL2986,'Input Sheet'!C:C)</f>
        <v>0</v>
      </c>
      <c r="Z2986" s="28">
        <f>+SUMIF('Input Sheet'!$S:$S,$AL2986,'Input Sheet'!D:D)</f>
        <v>0</v>
      </c>
      <c r="AA2986" s="28">
        <f>+SUMIF('Input Sheet'!$S:$S,$AL2986,'Input Sheet'!E:E)</f>
        <v>0</v>
      </c>
      <c r="AB2986" s="28">
        <f>+SUMIF('Input Sheet'!$S:$S,$AL2986,'Input Sheet'!F:F)</f>
        <v>0</v>
      </c>
      <c r="AC2986" s="28">
        <f>+SUMIF('Input Sheet'!$S:$S,$AL2986,'Input Sheet'!G:G)</f>
        <v>0</v>
      </c>
      <c r="AD2986" s="28">
        <f>+SUMIF('Input Sheet'!$S:$S,$AL2986,'Input Sheet'!H:H)</f>
        <v>0</v>
      </c>
      <c r="AE2986" s="28">
        <f>+SUMIF('Input Sheet'!$S:$S,$AL2986,'Input Sheet'!I:I)</f>
        <v>0</v>
      </c>
      <c r="AF2986" s="28">
        <f>+SUMIF('Input Sheet'!$S:$S,$AL2986,'Input Sheet'!J:J)</f>
        <v>0</v>
      </c>
      <c r="AG2986" s="28">
        <f>+SUMIF('Input Sheet'!$S:$S,$AL2986,'Input Sheet'!K:K)</f>
        <v>0</v>
      </c>
      <c r="AH2986" s="28">
        <f>+SUMIF('Input Sheet'!$S:$S,$AL2986,'Input Sheet'!L:L)</f>
        <v>0</v>
      </c>
      <c r="AI2986" s="28">
        <f>+SUMIF('Input Sheet'!$S:$S,$AL2986,'Input Sheet'!M:M)</f>
        <v>0</v>
      </c>
      <c r="AJ2986" s="28">
        <f>+SUMIF('Input Sheet'!$S:$S,$AL2986,'Input Sheet'!N:N)</f>
        <v>0</v>
      </c>
      <c r="AK2986" s="28"/>
      <c r="AL2986" s="27" t="str">
        <f t="shared" si="233"/>
        <v>400-4105RR</v>
      </c>
      <c r="AM2986" s="34" t="str">
        <f t="shared" si="234"/>
        <v>New Vehicle</v>
      </c>
      <c r="AN2986" s="34" t="str">
        <f t="shared" si="235"/>
        <v>New VehicleOther Income per NV unit</v>
      </c>
      <c r="AO2986" s="35"/>
      <c r="AP2986" s="35"/>
      <c r="AQ2986" s="35"/>
    </row>
    <row r="2987" spans="1:43" x14ac:dyDescent="0.25">
      <c r="A2987" s="27" t="s">
        <v>103</v>
      </c>
      <c r="B2987" s="27" t="s">
        <v>104</v>
      </c>
      <c r="C2987" s="27" t="s">
        <v>671</v>
      </c>
      <c r="D2987" s="27" t="s">
        <v>911</v>
      </c>
      <c r="E2987" s="27" t="s">
        <v>672</v>
      </c>
      <c r="F2987" s="27" t="s">
        <v>112</v>
      </c>
      <c r="G2987" s="27" t="s">
        <v>113</v>
      </c>
      <c r="H2987" s="34" t="s">
        <v>789</v>
      </c>
      <c r="I2987" s="34" t="s">
        <v>819</v>
      </c>
      <c r="J2987" s="34" t="str">
        <f t="shared" si="231"/>
        <v>New VehicleOther Income per NV unit</v>
      </c>
      <c r="K2987" s="34" t="str">
        <f t="shared" si="232"/>
        <v>300New Vehicle Other Income - Toyota</v>
      </c>
      <c r="L2987" s="28">
        <f>+SUMIF('TB 4-24'!M:M,$AL2987,'TB 4-24'!G:G)</f>
        <v>0</v>
      </c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>
        <f>+SUMIF('Input Sheet'!$S:$S,$AL2987,'Input Sheet'!C:C)</f>
        <v>0</v>
      </c>
      <c r="Z2987" s="28">
        <f>+SUMIF('Input Sheet'!$S:$S,$AL2987,'Input Sheet'!D:D)</f>
        <v>0</v>
      </c>
      <c r="AA2987" s="28">
        <f>+SUMIF('Input Sheet'!$S:$S,$AL2987,'Input Sheet'!E:E)</f>
        <v>0</v>
      </c>
      <c r="AB2987" s="28">
        <f>+SUMIF('Input Sheet'!$S:$S,$AL2987,'Input Sheet'!F:F)</f>
        <v>0</v>
      </c>
      <c r="AC2987" s="28">
        <f>+SUMIF('Input Sheet'!$S:$S,$AL2987,'Input Sheet'!G:G)</f>
        <v>0</v>
      </c>
      <c r="AD2987" s="28">
        <f>+SUMIF('Input Sheet'!$S:$S,$AL2987,'Input Sheet'!H:H)</f>
        <v>0</v>
      </c>
      <c r="AE2987" s="28">
        <f>+SUMIF('Input Sheet'!$S:$S,$AL2987,'Input Sheet'!I:I)</f>
        <v>0</v>
      </c>
      <c r="AF2987" s="28">
        <f>+SUMIF('Input Sheet'!$S:$S,$AL2987,'Input Sheet'!J:J)</f>
        <v>0</v>
      </c>
      <c r="AG2987" s="28">
        <f>+SUMIF('Input Sheet'!$S:$S,$AL2987,'Input Sheet'!K:K)</f>
        <v>0</v>
      </c>
      <c r="AH2987" s="28">
        <f>+SUMIF('Input Sheet'!$S:$S,$AL2987,'Input Sheet'!L:L)</f>
        <v>0</v>
      </c>
      <c r="AI2987" s="28">
        <f>+SUMIF('Input Sheet'!$S:$S,$AL2987,'Input Sheet'!M:M)</f>
        <v>0</v>
      </c>
      <c r="AJ2987" s="28">
        <f>+SUMIF('Input Sheet'!$S:$S,$AL2987,'Input Sheet'!N:N)</f>
        <v>0</v>
      </c>
      <c r="AK2987" s="28"/>
      <c r="AL2987" s="27" t="str">
        <f t="shared" si="233"/>
        <v>300-4105RR</v>
      </c>
      <c r="AM2987" s="34" t="str">
        <f t="shared" si="234"/>
        <v>New Vehicle</v>
      </c>
      <c r="AN2987" s="34" t="str">
        <f t="shared" si="235"/>
        <v>New VehicleOther Income per NV unit</v>
      </c>
      <c r="AO2987" s="35"/>
      <c r="AP2987" s="35"/>
      <c r="AQ2987" s="35"/>
    </row>
    <row r="2988" spans="1:43" x14ac:dyDescent="0.25">
      <c r="A2988" s="27" t="s">
        <v>103</v>
      </c>
      <c r="B2988" s="27" t="s">
        <v>104</v>
      </c>
      <c r="C2988" s="27" t="s">
        <v>104</v>
      </c>
      <c r="D2988" s="27" t="s">
        <v>911</v>
      </c>
      <c r="E2988" s="27" t="s">
        <v>677</v>
      </c>
      <c r="F2988" s="27" t="s">
        <v>112</v>
      </c>
      <c r="G2988" s="27" t="s">
        <v>113</v>
      </c>
      <c r="H2988" s="34" t="s">
        <v>789</v>
      </c>
      <c r="I2988" s="34" t="s">
        <v>819</v>
      </c>
      <c r="J2988" s="34" t="str">
        <f t="shared" si="231"/>
        <v>New VehicleOther Income per NV unit</v>
      </c>
      <c r="K2988" s="34" t="str">
        <f t="shared" si="232"/>
        <v>100New Vehicle Other Income - Toyota</v>
      </c>
      <c r="L2988" s="28">
        <f>+SUMIF('TB 4-24'!M:M,$AL2988,'TB 4-24'!G:G)</f>
        <v>0</v>
      </c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>
        <f>+SUMIF('Input Sheet'!$S:$S,$AL2988,'Input Sheet'!C:C)</f>
        <v>0</v>
      </c>
      <c r="Z2988" s="28">
        <f>+SUMIF('Input Sheet'!$S:$S,$AL2988,'Input Sheet'!D:D)</f>
        <v>0</v>
      </c>
      <c r="AA2988" s="28">
        <f>+SUMIF('Input Sheet'!$S:$S,$AL2988,'Input Sheet'!E:E)</f>
        <v>0</v>
      </c>
      <c r="AB2988" s="28">
        <f>+SUMIF('Input Sheet'!$S:$S,$AL2988,'Input Sheet'!F:F)</f>
        <v>0</v>
      </c>
      <c r="AC2988" s="28">
        <f>+SUMIF('Input Sheet'!$S:$S,$AL2988,'Input Sheet'!G:G)</f>
        <v>0</v>
      </c>
      <c r="AD2988" s="28">
        <f>+SUMIF('Input Sheet'!$S:$S,$AL2988,'Input Sheet'!H:H)</f>
        <v>0</v>
      </c>
      <c r="AE2988" s="28">
        <f>+SUMIF('Input Sheet'!$S:$S,$AL2988,'Input Sheet'!I:I)</f>
        <v>0</v>
      </c>
      <c r="AF2988" s="28">
        <f>+SUMIF('Input Sheet'!$S:$S,$AL2988,'Input Sheet'!J:J)</f>
        <v>0</v>
      </c>
      <c r="AG2988" s="28">
        <f>+SUMIF('Input Sheet'!$S:$S,$AL2988,'Input Sheet'!K:K)</f>
        <v>0</v>
      </c>
      <c r="AH2988" s="28">
        <f>+SUMIF('Input Sheet'!$S:$S,$AL2988,'Input Sheet'!L:L)</f>
        <v>0</v>
      </c>
      <c r="AI2988" s="28">
        <f>+SUMIF('Input Sheet'!$S:$S,$AL2988,'Input Sheet'!M:M)</f>
        <v>0</v>
      </c>
      <c r="AJ2988" s="28">
        <f>+SUMIF('Input Sheet'!$S:$S,$AL2988,'Input Sheet'!N:N)</f>
        <v>0</v>
      </c>
      <c r="AK2988" s="28"/>
      <c r="AL2988" s="27" t="str">
        <f t="shared" si="233"/>
        <v>100-4105RR</v>
      </c>
      <c r="AM2988" s="34" t="str">
        <f t="shared" si="234"/>
        <v>New Vehicle</v>
      </c>
      <c r="AN2988" s="34" t="str">
        <f t="shared" si="235"/>
        <v>New VehicleOther Income per NV unit</v>
      </c>
      <c r="AO2988" s="35"/>
      <c r="AP2988" s="35"/>
      <c r="AQ2988" s="35"/>
    </row>
    <row r="2989" spans="1:43" x14ac:dyDescent="0.25">
      <c r="A2989" s="27" t="s">
        <v>103</v>
      </c>
      <c r="B2989" s="27" t="s">
        <v>104</v>
      </c>
      <c r="C2989" s="27" t="s">
        <v>657</v>
      </c>
      <c r="D2989" s="27" t="s">
        <v>912</v>
      </c>
      <c r="E2989" s="27" t="s">
        <v>660</v>
      </c>
      <c r="F2989" s="27" t="s">
        <v>112</v>
      </c>
      <c r="G2989" s="27" t="s">
        <v>113</v>
      </c>
      <c r="H2989" s="34" t="s">
        <v>789</v>
      </c>
      <c r="I2989" s="34" t="s">
        <v>819</v>
      </c>
      <c r="J2989" s="34" t="str">
        <f t="shared" si="231"/>
        <v>New VehicleOther Income per NV unit</v>
      </c>
      <c r="K2989" s="34" t="str">
        <f t="shared" si="232"/>
        <v>200New Vehicle Other Income - Toyota</v>
      </c>
      <c r="L2989" s="28">
        <f>+SUMIF('TB 4-24'!M:M,$AL2989,'TB 4-24'!G:G)</f>
        <v>0</v>
      </c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>
        <f>+SUMIF('Input Sheet'!$S:$S,$AL2989,'Input Sheet'!C:C)</f>
        <v>0</v>
      </c>
      <c r="Z2989" s="28">
        <f>+SUMIF('Input Sheet'!$S:$S,$AL2989,'Input Sheet'!D:D)</f>
        <v>0</v>
      </c>
      <c r="AA2989" s="28">
        <f>+SUMIF('Input Sheet'!$S:$S,$AL2989,'Input Sheet'!E:E)</f>
        <v>0</v>
      </c>
      <c r="AB2989" s="28">
        <f>+SUMIF('Input Sheet'!$S:$S,$AL2989,'Input Sheet'!F:F)</f>
        <v>0</v>
      </c>
      <c r="AC2989" s="28">
        <f>+SUMIF('Input Sheet'!$S:$S,$AL2989,'Input Sheet'!G:G)</f>
        <v>0</v>
      </c>
      <c r="AD2989" s="28">
        <f>+SUMIF('Input Sheet'!$S:$S,$AL2989,'Input Sheet'!H:H)</f>
        <v>0</v>
      </c>
      <c r="AE2989" s="28">
        <f>+SUMIF('Input Sheet'!$S:$S,$AL2989,'Input Sheet'!I:I)</f>
        <v>0</v>
      </c>
      <c r="AF2989" s="28">
        <f>+SUMIF('Input Sheet'!$S:$S,$AL2989,'Input Sheet'!J:J)</f>
        <v>0</v>
      </c>
      <c r="AG2989" s="28">
        <f>+SUMIF('Input Sheet'!$S:$S,$AL2989,'Input Sheet'!K:K)</f>
        <v>0</v>
      </c>
      <c r="AH2989" s="28">
        <f>+SUMIF('Input Sheet'!$S:$S,$AL2989,'Input Sheet'!L:L)</f>
        <v>0</v>
      </c>
      <c r="AI2989" s="28">
        <f>+SUMIF('Input Sheet'!$S:$S,$AL2989,'Input Sheet'!M:M)</f>
        <v>0</v>
      </c>
      <c r="AJ2989" s="28">
        <f>+SUMIF('Input Sheet'!$S:$S,$AL2989,'Input Sheet'!N:N)</f>
        <v>0</v>
      </c>
      <c r="AK2989" s="28"/>
      <c r="AL2989" s="27" t="str">
        <f t="shared" si="233"/>
        <v>200-4110R</v>
      </c>
      <c r="AM2989" s="34" t="str">
        <f t="shared" si="234"/>
        <v>New Vehicle</v>
      </c>
      <c r="AN2989" s="34" t="str">
        <f t="shared" si="235"/>
        <v>New VehicleOther Income per NV unit</v>
      </c>
      <c r="AO2989" s="35"/>
      <c r="AP2989" s="35"/>
      <c r="AQ2989" s="35"/>
    </row>
    <row r="2990" spans="1:43" x14ac:dyDescent="0.25">
      <c r="A2990" s="27" t="s">
        <v>103</v>
      </c>
      <c r="B2990" s="27" t="s">
        <v>104</v>
      </c>
      <c r="C2990" s="27" t="s">
        <v>663</v>
      </c>
      <c r="D2990" s="27" t="s">
        <v>912</v>
      </c>
      <c r="E2990" s="27" t="s">
        <v>664</v>
      </c>
      <c r="F2990" s="27" t="s">
        <v>112</v>
      </c>
      <c r="G2990" s="27" t="s">
        <v>113</v>
      </c>
      <c r="H2990" s="34" t="s">
        <v>789</v>
      </c>
      <c r="I2990" s="34" t="s">
        <v>819</v>
      </c>
      <c r="J2990" s="34" t="str">
        <f t="shared" si="231"/>
        <v>New VehicleOther Income per NV unit</v>
      </c>
      <c r="K2990" s="34" t="str">
        <f t="shared" si="232"/>
        <v>400New Vehicle Other Income - Toyota</v>
      </c>
      <c r="L2990" s="28">
        <f>+SUMIF('TB 4-24'!M:M,$AL2990,'TB 4-24'!G:G)</f>
        <v>0</v>
      </c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>
        <f>+SUMIF('Input Sheet'!$S:$S,$AL2990,'Input Sheet'!C:C)</f>
        <v>0</v>
      </c>
      <c r="Z2990" s="28">
        <f>+SUMIF('Input Sheet'!$S:$S,$AL2990,'Input Sheet'!D:D)</f>
        <v>0</v>
      </c>
      <c r="AA2990" s="28">
        <f>+SUMIF('Input Sheet'!$S:$S,$AL2990,'Input Sheet'!E:E)</f>
        <v>0</v>
      </c>
      <c r="AB2990" s="28">
        <f>+SUMIF('Input Sheet'!$S:$S,$AL2990,'Input Sheet'!F:F)</f>
        <v>0</v>
      </c>
      <c r="AC2990" s="28">
        <f>+SUMIF('Input Sheet'!$S:$S,$AL2990,'Input Sheet'!G:G)</f>
        <v>0</v>
      </c>
      <c r="AD2990" s="28">
        <f>+SUMIF('Input Sheet'!$S:$S,$AL2990,'Input Sheet'!H:H)</f>
        <v>0</v>
      </c>
      <c r="AE2990" s="28">
        <f>+SUMIF('Input Sheet'!$S:$S,$AL2990,'Input Sheet'!I:I)</f>
        <v>0</v>
      </c>
      <c r="AF2990" s="28">
        <f>+SUMIF('Input Sheet'!$S:$S,$AL2990,'Input Sheet'!J:J)</f>
        <v>0</v>
      </c>
      <c r="AG2990" s="28">
        <f>+SUMIF('Input Sheet'!$S:$S,$AL2990,'Input Sheet'!K:K)</f>
        <v>0</v>
      </c>
      <c r="AH2990" s="28">
        <f>+SUMIF('Input Sheet'!$S:$S,$AL2990,'Input Sheet'!L:L)</f>
        <v>0</v>
      </c>
      <c r="AI2990" s="28">
        <f>+SUMIF('Input Sheet'!$S:$S,$AL2990,'Input Sheet'!M:M)</f>
        <v>0</v>
      </c>
      <c r="AJ2990" s="28">
        <f>+SUMIF('Input Sheet'!$S:$S,$AL2990,'Input Sheet'!N:N)</f>
        <v>0</v>
      </c>
      <c r="AK2990" s="28"/>
      <c r="AL2990" s="27" t="str">
        <f t="shared" si="233"/>
        <v>400-4110R</v>
      </c>
      <c r="AM2990" s="34" t="str">
        <f t="shared" si="234"/>
        <v>New Vehicle</v>
      </c>
      <c r="AN2990" s="34" t="str">
        <f t="shared" si="235"/>
        <v>New VehicleOther Income per NV unit</v>
      </c>
      <c r="AO2990" s="35"/>
      <c r="AP2990" s="35"/>
      <c r="AQ2990" s="35"/>
    </row>
    <row r="2991" spans="1:43" x14ac:dyDescent="0.25">
      <c r="A2991" s="27" t="s">
        <v>103</v>
      </c>
      <c r="B2991" s="27" t="s">
        <v>104</v>
      </c>
      <c r="C2991" s="27" t="s">
        <v>671</v>
      </c>
      <c r="D2991" s="27" t="s">
        <v>912</v>
      </c>
      <c r="E2991" s="27" t="s">
        <v>672</v>
      </c>
      <c r="F2991" s="27" t="s">
        <v>112</v>
      </c>
      <c r="G2991" s="27" t="s">
        <v>113</v>
      </c>
      <c r="H2991" s="34" t="s">
        <v>789</v>
      </c>
      <c r="I2991" s="34" t="s">
        <v>819</v>
      </c>
      <c r="J2991" s="34" t="str">
        <f t="shared" si="231"/>
        <v>New VehicleOther Income per NV unit</v>
      </c>
      <c r="K2991" s="34" t="str">
        <f t="shared" si="232"/>
        <v>300New Vehicle Other Income - Toyota</v>
      </c>
      <c r="L2991" s="28">
        <f>+SUMIF('TB 4-24'!M:M,$AL2991,'TB 4-24'!G:G)</f>
        <v>0</v>
      </c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>
        <f>+SUMIF('Input Sheet'!$S:$S,$AL2991,'Input Sheet'!C:C)</f>
        <v>0</v>
      </c>
      <c r="Z2991" s="28">
        <f>+SUMIF('Input Sheet'!$S:$S,$AL2991,'Input Sheet'!D:D)</f>
        <v>0</v>
      </c>
      <c r="AA2991" s="28">
        <f>+SUMIF('Input Sheet'!$S:$S,$AL2991,'Input Sheet'!E:E)</f>
        <v>0</v>
      </c>
      <c r="AB2991" s="28">
        <f>+SUMIF('Input Sheet'!$S:$S,$AL2991,'Input Sheet'!F:F)</f>
        <v>0</v>
      </c>
      <c r="AC2991" s="28">
        <f>+SUMIF('Input Sheet'!$S:$S,$AL2991,'Input Sheet'!G:G)</f>
        <v>0</v>
      </c>
      <c r="AD2991" s="28">
        <f>+SUMIF('Input Sheet'!$S:$S,$AL2991,'Input Sheet'!H:H)</f>
        <v>0</v>
      </c>
      <c r="AE2991" s="28">
        <f>+SUMIF('Input Sheet'!$S:$S,$AL2991,'Input Sheet'!I:I)</f>
        <v>0</v>
      </c>
      <c r="AF2991" s="28">
        <f>+SUMIF('Input Sheet'!$S:$S,$AL2991,'Input Sheet'!J:J)</f>
        <v>0</v>
      </c>
      <c r="AG2991" s="28">
        <f>+SUMIF('Input Sheet'!$S:$S,$AL2991,'Input Sheet'!K:K)</f>
        <v>0</v>
      </c>
      <c r="AH2991" s="28">
        <f>+SUMIF('Input Sheet'!$S:$S,$AL2991,'Input Sheet'!L:L)</f>
        <v>0</v>
      </c>
      <c r="AI2991" s="28">
        <f>+SUMIF('Input Sheet'!$S:$S,$AL2991,'Input Sheet'!M:M)</f>
        <v>0</v>
      </c>
      <c r="AJ2991" s="28">
        <f>+SUMIF('Input Sheet'!$S:$S,$AL2991,'Input Sheet'!N:N)</f>
        <v>0</v>
      </c>
      <c r="AK2991" s="28"/>
      <c r="AL2991" s="27" t="str">
        <f t="shared" si="233"/>
        <v>300-4110R</v>
      </c>
      <c r="AM2991" s="34" t="str">
        <f t="shared" si="234"/>
        <v>New Vehicle</v>
      </c>
      <c r="AN2991" s="34" t="str">
        <f t="shared" si="235"/>
        <v>New VehicleOther Income per NV unit</v>
      </c>
      <c r="AO2991" s="35"/>
      <c r="AP2991" s="35"/>
      <c r="AQ2991" s="35"/>
    </row>
    <row r="2992" spans="1:43" x14ac:dyDescent="0.25">
      <c r="A2992" s="27" t="s">
        <v>103</v>
      </c>
      <c r="B2992" s="27" t="s">
        <v>104</v>
      </c>
      <c r="C2992" s="27" t="s">
        <v>104</v>
      </c>
      <c r="D2992" s="27" t="s">
        <v>912</v>
      </c>
      <c r="E2992" s="27" t="s">
        <v>677</v>
      </c>
      <c r="F2992" s="27" t="s">
        <v>112</v>
      </c>
      <c r="G2992" s="27" t="s">
        <v>113</v>
      </c>
      <c r="H2992" s="34" t="s">
        <v>789</v>
      </c>
      <c r="I2992" s="34" t="s">
        <v>819</v>
      </c>
      <c r="J2992" s="34" t="str">
        <f t="shared" si="231"/>
        <v>New VehicleOther Income per NV unit</v>
      </c>
      <c r="K2992" s="34" t="str">
        <f t="shared" si="232"/>
        <v>100New Vehicle Other Income - Toyota</v>
      </c>
      <c r="L2992" s="28">
        <f>+SUMIF('TB 4-24'!M:M,$AL2992,'TB 4-24'!G:G)</f>
        <v>0</v>
      </c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>
        <f>+SUMIF('Input Sheet'!$S:$S,$AL2992,'Input Sheet'!C:C)</f>
        <v>0</v>
      </c>
      <c r="Z2992" s="28">
        <f>+SUMIF('Input Sheet'!$S:$S,$AL2992,'Input Sheet'!D:D)</f>
        <v>0</v>
      </c>
      <c r="AA2992" s="28">
        <f>+SUMIF('Input Sheet'!$S:$S,$AL2992,'Input Sheet'!E:E)</f>
        <v>0</v>
      </c>
      <c r="AB2992" s="28">
        <f>+SUMIF('Input Sheet'!$S:$S,$AL2992,'Input Sheet'!F:F)</f>
        <v>0</v>
      </c>
      <c r="AC2992" s="28">
        <f>+SUMIF('Input Sheet'!$S:$S,$AL2992,'Input Sheet'!G:G)</f>
        <v>0</v>
      </c>
      <c r="AD2992" s="28">
        <f>+SUMIF('Input Sheet'!$S:$S,$AL2992,'Input Sheet'!H:H)</f>
        <v>0</v>
      </c>
      <c r="AE2992" s="28">
        <f>+SUMIF('Input Sheet'!$S:$S,$AL2992,'Input Sheet'!I:I)</f>
        <v>0</v>
      </c>
      <c r="AF2992" s="28">
        <f>+SUMIF('Input Sheet'!$S:$S,$AL2992,'Input Sheet'!J:J)</f>
        <v>0</v>
      </c>
      <c r="AG2992" s="28">
        <f>+SUMIF('Input Sheet'!$S:$S,$AL2992,'Input Sheet'!K:K)</f>
        <v>0</v>
      </c>
      <c r="AH2992" s="28">
        <f>+SUMIF('Input Sheet'!$S:$S,$AL2992,'Input Sheet'!L:L)</f>
        <v>0</v>
      </c>
      <c r="AI2992" s="28">
        <f>+SUMIF('Input Sheet'!$S:$S,$AL2992,'Input Sheet'!M:M)</f>
        <v>0</v>
      </c>
      <c r="AJ2992" s="28">
        <f>+SUMIF('Input Sheet'!$S:$S,$AL2992,'Input Sheet'!N:N)</f>
        <v>0</v>
      </c>
      <c r="AK2992" s="28"/>
      <c r="AL2992" s="27" t="str">
        <f t="shared" si="233"/>
        <v>100-4110R</v>
      </c>
      <c r="AM2992" s="34" t="str">
        <f t="shared" si="234"/>
        <v>New Vehicle</v>
      </c>
      <c r="AN2992" s="34" t="str">
        <f t="shared" si="235"/>
        <v>New VehicleOther Income per NV unit</v>
      </c>
      <c r="AO2992" s="35"/>
      <c r="AP2992" s="35"/>
      <c r="AQ2992" s="35"/>
    </row>
    <row r="2993" spans="1:43" x14ac:dyDescent="0.25">
      <c r="A2993" s="27" t="s">
        <v>103</v>
      </c>
      <c r="B2993" s="27" t="s">
        <v>104</v>
      </c>
      <c r="C2993" s="27" t="s">
        <v>657</v>
      </c>
      <c r="D2993" s="27" t="s">
        <v>913</v>
      </c>
      <c r="E2993" s="27" t="s">
        <v>660</v>
      </c>
      <c r="F2993" s="27" t="s">
        <v>112</v>
      </c>
      <c r="G2993" s="27" t="s">
        <v>113</v>
      </c>
      <c r="H2993" s="34" t="s">
        <v>789</v>
      </c>
      <c r="I2993" s="34" t="s">
        <v>819</v>
      </c>
      <c r="J2993" s="34" t="str">
        <f t="shared" si="231"/>
        <v>New VehicleOther Income per NV unit</v>
      </c>
      <c r="K2993" s="34" t="str">
        <f t="shared" si="232"/>
        <v>200New Vehicle Other Income - Toyota</v>
      </c>
      <c r="L2993" s="28">
        <f>+SUMIF('TB 4-24'!M:M,$AL2993,'TB 4-24'!G:G)</f>
        <v>0</v>
      </c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>
        <f>+SUMIF('Input Sheet'!$S:$S,$AL2993,'Input Sheet'!C:C)</f>
        <v>0</v>
      </c>
      <c r="Z2993" s="28">
        <f>+SUMIF('Input Sheet'!$S:$S,$AL2993,'Input Sheet'!D:D)</f>
        <v>0</v>
      </c>
      <c r="AA2993" s="28">
        <f>+SUMIF('Input Sheet'!$S:$S,$AL2993,'Input Sheet'!E:E)</f>
        <v>0</v>
      </c>
      <c r="AB2993" s="28">
        <f>+SUMIF('Input Sheet'!$S:$S,$AL2993,'Input Sheet'!F:F)</f>
        <v>0</v>
      </c>
      <c r="AC2993" s="28">
        <f>+SUMIF('Input Sheet'!$S:$S,$AL2993,'Input Sheet'!G:G)</f>
        <v>0</v>
      </c>
      <c r="AD2993" s="28">
        <f>+SUMIF('Input Sheet'!$S:$S,$AL2993,'Input Sheet'!H:H)</f>
        <v>0</v>
      </c>
      <c r="AE2993" s="28">
        <f>+SUMIF('Input Sheet'!$S:$S,$AL2993,'Input Sheet'!I:I)</f>
        <v>0</v>
      </c>
      <c r="AF2993" s="28">
        <f>+SUMIF('Input Sheet'!$S:$S,$AL2993,'Input Sheet'!J:J)</f>
        <v>0</v>
      </c>
      <c r="AG2993" s="28">
        <f>+SUMIF('Input Sheet'!$S:$S,$AL2993,'Input Sheet'!K:K)</f>
        <v>0</v>
      </c>
      <c r="AH2993" s="28">
        <f>+SUMIF('Input Sheet'!$S:$S,$AL2993,'Input Sheet'!L:L)</f>
        <v>0</v>
      </c>
      <c r="AI2993" s="28">
        <f>+SUMIF('Input Sheet'!$S:$S,$AL2993,'Input Sheet'!M:M)</f>
        <v>0</v>
      </c>
      <c r="AJ2993" s="28">
        <f>+SUMIF('Input Sheet'!$S:$S,$AL2993,'Input Sheet'!N:N)</f>
        <v>0</v>
      </c>
      <c r="AK2993" s="28"/>
      <c r="AL2993" s="27" t="str">
        <f t="shared" si="233"/>
        <v>200-4110RR</v>
      </c>
      <c r="AM2993" s="34" t="str">
        <f t="shared" si="234"/>
        <v>New Vehicle</v>
      </c>
      <c r="AN2993" s="34" t="str">
        <f t="shared" si="235"/>
        <v>New VehicleOther Income per NV unit</v>
      </c>
      <c r="AO2993" s="35"/>
      <c r="AP2993" s="35"/>
      <c r="AQ2993" s="35"/>
    </row>
    <row r="2994" spans="1:43" x14ac:dyDescent="0.25">
      <c r="A2994" s="27" t="s">
        <v>103</v>
      </c>
      <c r="B2994" s="27" t="s">
        <v>104</v>
      </c>
      <c r="C2994" s="27" t="s">
        <v>663</v>
      </c>
      <c r="D2994" s="27" t="s">
        <v>913</v>
      </c>
      <c r="E2994" s="27" t="s">
        <v>664</v>
      </c>
      <c r="F2994" s="27" t="s">
        <v>112</v>
      </c>
      <c r="G2994" s="27" t="s">
        <v>113</v>
      </c>
      <c r="H2994" s="34" t="s">
        <v>789</v>
      </c>
      <c r="I2994" s="34" t="s">
        <v>819</v>
      </c>
      <c r="J2994" s="34" t="str">
        <f t="shared" si="231"/>
        <v>New VehicleOther Income per NV unit</v>
      </c>
      <c r="K2994" s="34" t="str">
        <f t="shared" si="232"/>
        <v>400New Vehicle Other Income - Toyota</v>
      </c>
      <c r="L2994" s="28">
        <f>+SUMIF('TB 4-24'!M:M,$AL2994,'TB 4-24'!G:G)</f>
        <v>0</v>
      </c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>
        <f>+SUMIF('Input Sheet'!$S:$S,$AL2994,'Input Sheet'!C:C)</f>
        <v>0</v>
      </c>
      <c r="Z2994" s="28">
        <f>+SUMIF('Input Sheet'!$S:$S,$AL2994,'Input Sheet'!D:D)</f>
        <v>0</v>
      </c>
      <c r="AA2994" s="28">
        <f>+SUMIF('Input Sheet'!$S:$S,$AL2994,'Input Sheet'!E:E)</f>
        <v>0</v>
      </c>
      <c r="AB2994" s="28">
        <f>+SUMIF('Input Sheet'!$S:$S,$AL2994,'Input Sheet'!F:F)</f>
        <v>0</v>
      </c>
      <c r="AC2994" s="28">
        <f>+SUMIF('Input Sheet'!$S:$S,$AL2994,'Input Sheet'!G:G)</f>
        <v>0</v>
      </c>
      <c r="AD2994" s="28">
        <f>+SUMIF('Input Sheet'!$S:$S,$AL2994,'Input Sheet'!H:H)</f>
        <v>0</v>
      </c>
      <c r="AE2994" s="28">
        <f>+SUMIF('Input Sheet'!$S:$S,$AL2994,'Input Sheet'!I:I)</f>
        <v>0</v>
      </c>
      <c r="AF2994" s="28">
        <f>+SUMIF('Input Sheet'!$S:$S,$AL2994,'Input Sheet'!J:J)</f>
        <v>0</v>
      </c>
      <c r="AG2994" s="28">
        <f>+SUMIF('Input Sheet'!$S:$S,$AL2994,'Input Sheet'!K:K)</f>
        <v>0</v>
      </c>
      <c r="AH2994" s="28">
        <f>+SUMIF('Input Sheet'!$S:$S,$AL2994,'Input Sheet'!L:L)</f>
        <v>0</v>
      </c>
      <c r="AI2994" s="28">
        <f>+SUMIF('Input Sheet'!$S:$S,$AL2994,'Input Sheet'!M:M)</f>
        <v>0</v>
      </c>
      <c r="AJ2994" s="28">
        <f>+SUMIF('Input Sheet'!$S:$S,$AL2994,'Input Sheet'!N:N)</f>
        <v>0</v>
      </c>
      <c r="AK2994" s="28"/>
      <c r="AL2994" s="27" t="str">
        <f t="shared" si="233"/>
        <v>400-4110RR</v>
      </c>
      <c r="AM2994" s="34" t="str">
        <f t="shared" si="234"/>
        <v>New Vehicle</v>
      </c>
      <c r="AN2994" s="34" t="str">
        <f t="shared" si="235"/>
        <v>New VehicleOther Income per NV unit</v>
      </c>
      <c r="AO2994" s="35"/>
      <c r="AP2994" s="35"/>
      <c r="AQ2994" s="35"/>
    </row>
    <row r="2995" spans="1:43" x14ac:dyDescent="0.25">
      <c r="A2995" s="27" t="s">
        <v>103</v>
      </c>
      <c r="B2995" s="27" t="s">
        <v>104</v>
      </c>
      <c r="C2995" s="27" t="s">
        <v>671</v>
      </c>
      <c r="D2995" s="27" t="s">
        <v>913</v>
      </c>
      <c r="E2995" s="27" t="s">
        <v>672</v>
      </c>
      <c r="F2995" s="27" t="s">
        <v>112</v>
      </c>
      <c r="G2995" s="27" t="s">
        <v>113</v>
      </c>
      <c r="H2995" s="34" t="s">
        <v>789</v>
      </c>
      <c r="I2995" s="34" t="s">
        <v>819</v>
      </c>
      <c r="J2995" s="34" t="str">
        <f t="shared" si="231"/>
        <v>New VehicleOther Income per NV unit</v>
      </c>
      <c r="K2995" s="34" t="str">
        <f t="shared" si="232"/>
        <v>300New Vehicle Other Income - Toyota</v>
      </c>
      <c r="L2995" s="28">
        <f>+SUMIF('TB 4-24'!M:M,$AL2995,'TB 4-24'!G:G)</f>
        <v>0</v>
      </c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>
        <f>+SUMIF('Input Sheet'!$S:$S,$AL2995,'Input Sheet'!C:C)</f>
        <v>0</v>
      </c>
      <c r="Z2995" s="28">
        <f>+SUMIF('Input Sheet'!$S:$S,$AL2995,'Input Sheet'!D:D)</f>
        <v>0</v>
      </c>
      <c r="AA2995" s="28">
        <f>+SUMIF('Input Sheet'!$S:$S,$AL2995,'Input Sheet'!E:E)</f>
        <v>0</v>
      </c>
      <c r="AB2995" s="28">
        <f>+SUMIF('Input Sheet'!$S:$S,$AL2995,'Input Sheet'!F:F)</f>
        <v>0</v>
      </c>
      <c r="AC2995" s="28">
        <f>+SUMIF('Input Sheet'!$S:$S,$AL2995,'Input Sheet'!G:G)</f>
        <v>0</v>
      </c>
      <c r="AD2995" s="28">
        <f>+SUMIF('Input Sheet'!$S:$S,$AL2995,'Input Sheet'!H:H)</f>
        <v>0</v>
      </c>
      <c r="AE2995" s="28">
        <f>+SUMIF('Input Sheet'!$S:$S,$AL2995,'Input Sheet'!I:I)</f>
        <v>0</v>
      </c>
      <c r="AF2995" s="28">
        <f>+SUMIF('Input Sheet'!$S:$S,$AL2995,'Input Sheet'!J:J)</f>
        <v>0</v>
      </c>
      <c r="AG2995" s="28">
        <f>+SUMIF('Input Sheet'!$S:$S,$AL2995,'Input Sheet'!K:K)</f>
        <v>0</v>
      </c>
      <c r="AH2995" s="28">
        <f>+SUMIF('Input Sheet'!$S:$S,$AL2995,'Input Sheet'!L:L)</f>
        <v>0</v>
      </c>
      <c r="AI2995" s="28">
        <f>+SUMIF('Input Sheet'!$S:$S,$AL2995,'Input Sheet'!M:M)</f>
        <v>0</v>
      </c>
      <c r="AJ2995" s="28">
        <f>+SUMIF('Input Sheet'!$S:$S,$AL2995,'Input Sheet'!N:N)</f>
        <v>0</v>
      </c>
      <c r="AK2995" s="28"/>
      <c r="AL2995" s="27" t="str">
        <f t="shared" si="233"/>
        <v>300-4110RR</v>
      </c>
      <c r="AM2995" s="34" t="str">
        <f t="shared" si="234"/>
        <v>New Vehicle</v>
      </c>
      <c r="AN2995" s="34" t="str">
        <f t="shared" si="235"/>
        <v>New VehicleOther Income per NV unit</v>
      </c>
      <c r="AO2995" s="35"/>
      <c r="AP2995" s="35"/>
      <c r="AQ2995" s="35"/>
    </row>
    <row r="2996" spans="1:43" x14ac:dyDescent="0.25">
      <c r="A2996" s="27" t="s">
        <v>103</v>
      </c>
      <c r="B2996" s="27" t="s">
        <v>104</v>
      </c>
      <c r="C2996" s="27" t="s">
        <v>104</v>
      </c>
      <c r="D2996" s="27" t="s">
        <v>913</v>
      </c>
      <c r="E2996" s="27" t="s">
        <v>677</v>
      </c>
      <c r="F2996" s="27" t="s">
        <v>112</v>
      </c>
      <c r="G2996" s="27" t="s">
        <v>113</v>
      </c>
      <c r="H2996" s="34" t="s">
        <v>789</v>
      </c>
      <c r="I2996" s="34" t="s">
        <v>819</v>
      </c>
      <c r="J2996" s="34" t="str">
        <f t="shared" si="231"/>
        <v>New VehicleOther Income per NV unit</v>
      </c>
      <c r="K2996" s="34" t="str">
        <f t="shared" si="232"/>
        <v>100New Vehicle Other Income - Toyota</v>
      </c>
      <c r="L2996" s="28">
        <f>+SUMIF('TB 4-24'!M:M,$AL2996,'TB 4-24'!G:G)</f>
        <v>0</v>
      </c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>
        <f>+SUMIF('Input Sheet'!$S:$S,$AL2996,'Input Sheet'!C:C)</f>
        <v>0</v>
      </c>
      <c r="Z2996" s="28">
        <f>+SUMIF('Input Sheet'!$S:$S,$AL2996,'Input Sheet'!D:D)</f>
        <v>0</v>
      </c>
      <c r="AA2996" s="28">
        <f>+SUMIF('Input Sheet'!$S:$S,$AL2996,'Input Sheet'!E:E)</f>
        <v>0</v>
      </c>
      <c r="AB2996" s="28">
        <f>+SUMIF('Input Sheet'!$S:$S,$AL2996,'Input Sheet'!F:F)</f>
        <v>0</v>
      </c>
      <c r="AC2996" s="28">
        <f>+SUMIF('Input Sheet'!$S:$S,$AL2996,'Input Sheet'!G:G)</f>
        <v>0</v>
      </c>
      <c r="AD2996" s="28">
        <f>+SUMIF('Input Sheet'!$S:$S,$AL2996,'Input Sheet'!H:H)</f>
        <v>0</v>
      </c>
      <c r="AE2996" s="28">
        <f>+SUMIF('Input Sheet'!$S:$S,$AL2996,'Input Sheet'!I:I)</f>
        <v>0</v>
      </c>
      <c r="AF2996" s="28">
        <f>+SUMIF('Input Sheet'!$S:$S,$AL2996,'Input Sheet'!J:J)</f>
        <v>0</v>
      </c>
      <c r="AG2996" s="28">
        <f>+SUMIF('Input Sheet'!$S:$S,$AL2996,'Input Sheet'!K:K)</f>
        <v>0</v>
      </c>
      <c r="AH2996" s="28">
        <f>+SUMIF('Input Sheet'!$S:$S,$AL2996,'Input Sheet'!L:L)</f>
        <v>0</v>
      </c>
      <c r="AI2996" s="28">
        <f>+SUMIF('Input Sheet'!$S:$S,$AL2996,'Input Sheet'!M:M)</f>
        <v>0</v>
      </c>
      <c r="AJ2996" s="28">
        <f>+SUMIF('Input Sheet'!$S:$S,$AL2996,'Input Sheet'!N:N)</f>
        <v>0</v>
      </c>
      <c r="AK2996" s="28"/>
      <c r="AL2996" s="27" t="str">
        <f t="shared" si="233"/>
        <v>100-4110RR</v>
      </c>
      <c r="AM2996" s="34" t="str">
        <f t="shared" si="234"/>
        <v>New Vehicle</v>
      </c>
      <c r="AN2996" s="34" t="str">
        <f t="shared" si="235"/>
        <v>New VehicleOther Income per NV unit</v>
      </c>
      <c r="AO2996" s="35"/>
      <c r="AP2996" s="35"/>
      <c r="AQ2996" s="35"/>
    </row>
    <row r="2997" spans="1:43" x14ac:dyDescent="0.25">
      <c r="A2997" s="27" t="s">
        <v>103</v>
      </c>
      <c r="B2997" s="27" t="s">
        <v>104</v>
      </c>
      <c r="C2997" s="27" t="s">
        <v>657</v>
      </c>
      <c r="D2997" s="27" t="s">
        <v>914</v>
      </c>
      <c r="E2997" s="27" t="s">
        <v>660</v>
      </c>
      <c r="F2997" s="27" t="s">
        <v>112</v>
      </c>
      <c r="G2997" s="27" t="s">
        <v>113</v>
      </c>
      <c r="H2997" s="34" t="s">
        <v>789</v>
      </c>
      <c r="I2997" s="34" t="s">
        <v>819</v>
      </c>
      <c r="J2997" s="34" t="str">
        <f t="shared" si="231"/>
        <v>New VehicleOther Income per NV unit</v>
      </c>
      <c r="K2997" s="34" t="str">
        <f t="shared" si="232"/>
        <v>200New Vehicle Other Income - Toyota</v>
      </c>
      <c r="L2997" s="28">
        <f>+SUMIF('TB 4-24'!M:M,$AL2997,'TB 4-24'!G:G)</f>
        <v>0</v>
      </c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>
        <f>+SUMIF('Input Sheet'!$S:$S,$AL2997,'Input Sheet'!C:C)</f>
        <v>0</v>
      </c>
      <c r="Z2997" s="28">
        <f>+SUMIF('Input Sheet'!$S:$S,$AL2997,'Input Sheet'!D:D)</f>
        <v>0</v>
      </c>
      <c r="AA2997" s="28">
        <f>+SUMIF('Input Sheet'!$S:$S,$AL2997,'Input Sheet'!E:E)</f>
        <v>0</v>
      </c>
      <c r="AB2997" s="28">
        <f>+SUMIF('Input Sheet'!$S:$S,$AL2997,'Input Sheet'!F:F)</f>
        <v>0</v>
      </c>
      <c r="AC2997" s="28">
        <f>+SUMIF('Input Sheet'!$S:$S,$AL2997,'Input Sheet'!G:G)</f>
        <v>0</v>
      </c>
      <c r="AD2997" s="28">
        <f>+SUMIF('Input Sheet'!$S:$S,$AL2997,'Input Sheet'!H:H)</f>
        <v>0</v>
      </c>
      <c r="AE2997" s="28">
        <f>+SUMIF('Input Sheet'!$S:$S,$AL2997,'Input Sheet'!I:I)</f>
        <v>0</v>
      </c>
      <c r="AF2997" s="28">
        <f>+SUMIF('Input Sheet'!$S:$S,$AL2997,'Input Sheet'!J:J)</f>
        <v>0</v>
      </c>
      <c r="AG2997" s="28">
        <f>+SUMIF('Input Sheet'!$S:$S,$AL2997,'Input Sheet'!K:K)</f>
        <v>0</v>
      </c>
      <c r="AH2997" s="28">
        <f>+SUMIF('Input Sheet'!$S:$S,$AL2997,'Input Sheet'!L:L)</f>
        <v>0</v>
      </c>
      <c r="AI2997" s="28">
        <f>+SUMIF('Input Sheet'!$S:$S,$AL2997,'Input Sheet'!M:M)</f>
        <v>0</v>
      </c>
      <c r="AJ2997" s="28">
        <f>+SUMIF('Input Sheet'!$S:$S,$AL2997,'Input Sheet'!N:N)</f>
        <v>0</v>
      </c>
      <c r="AK2997" s="28"/>
      <c r="AL2997" s="27" t="str">
        <f t="shared" si="233"/>
        <v>200-4115R</v>
      </c>
      <c r="AM2997" s="34" t="str">
        <f t="shared" si="234"/>
        <v>New Vehicle</v>
      </c>
      <c r="AN2997" s="34" t="str">
        <f t="shared" si="235"/>
        <v>New VehicleOther Income per NV unit</v>
      </c>
      <c r="AO2997" s="35"/>
      <c r="AP2997" s="35"/>
      <c r="AQ2997" s="35"/>
    </row>
    <row r="2998" spans="1:43" x14ac:dyDescent="0.25">
      <c r="A2998" s="27" t="s">
        <v>103</v>
      </c>
      <c r="B2998" s="27" t="s">
        <v>104</v>
      </c>
      <c r="C2998" s="27" t="s">
        <v>663</v>
      </c>
      <c r="D2998" s="27" t="s">
        <v>914</v>
      </c>
      <c r="E2998" s="27" t="s">
        <v>664</v>
      </c>
      <c r="F2998" s="27" t="s">
        <v>112</v>
      </c>
      <c r="G2998" s="27" t="s">
        <v>113</v>
      </c>
      <c r="H2998" s="34" t="s">
        <v>789</v>
      </c>
      <c r="I2998" s="34" t="s">
        <v>819</v>
      </c>
      <c r="J2998" s="34" t="str">
        <f t="shared" si="231"/>
        <v>New VehicleOther Income per NV unit</v>
      </c>
      <c r="K2998" s="34" t="str">
        <f t="shared" si="232"/>
        <v>400New Vehicle Other Income - Toyota</v>
      </c>
      <c r="L2998" s="28">
        <f>+SUMIF('TB 4-24'!M:M,$AL2998,'TB 4-24'!G:G)</f>
        <v>0</v>
      </c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>
        <f>+SUMIF('Input Sheet'!$S:$S,$AL2998,'Input Sheet'!C:C)</f>
        <v>0</v>
      </c>
      <c r="Z2998" s="28">
        <f>+SUMIF('Input Sheet'!$S:$S,$AL2998,'Input Sheet'!D:D)</f>
        <v>0</v>
      </c>
      <c r="AA2998" s="28">
        <f>+SUMIF('Input Sheet'!$S:$S,$AL2998,'Input Sheet'!E:E)</f>
        <v>0</v>
      </c>
      <c r="AB2998" s="28">
        <f>+SUMIF('Input Sheet'!$S:$S,$AL2998,'Input Sheet'!F:F)</f>
        <v>0</v>
      </c>
      <c r="AC2998" s="28">
        <f>+SUMIF('Input Sheet'!$S:$S,$AL2998,'Input Sheet'!G:G)</f>
        <v>0</v>
      </c>
      <c r="AD2998" s="28">
        <f>+SUMIF('Input Sheet'!$S:$S,$AL2998,'Input Sheet'!H:H)</f>
        <v>0</v>
      </c>
      <c r="AE2998" s="28">
        <f>+SUMIF('Input Sheet'!$S:$S,$AL2998,'Input Sheet'!I:I)</f>
        <v>0</v>
      </c>
      <c r="AF2998" s="28">
        <f>+SUMIF('Input Sheet'!$S:$S,$AL2998,'Input Sheet'!J:J)</f>
        <v>0</v>
      </c>
      <c r="AG2998" s="28">
        <f>+SUMIF('Input Sheet'!$S:$S,$AL2998,'Input Sheet'!K:K)</f>
        <v>0</v>
      </c>
      <c r="AH2998" s="28">
        <f>+SUMIF('Input Sheet'!$S:$S,$AL2998,'Input Sheet'!L:L)</f>
        <v>0</v>
      </c>
      <c r="AI2998" s="28">
        <f>+SUMIF('Input Sheet'!$S:$S,$AL2998,'Input Sheet'!M:M)</f>
        <v>0</v>
      </c>
      <c r="AJ2998" s="28">
        <f>+SUMIF('Input Sheet'!$S:$S,$AL2998,'Input Sheet'!N:N)</f>
        <v>0</v>
      </c>
      <c r="AK2998" s="28"/>
      <c r="AL2998" s="27" t="str">
        <f t="shared" si="233"/>
        <v>400-4115R</v>
      </c>
      <c r="AM2998" s="34" t="str">
        <f t="shared" si="234"/>
        <v>New Vehicle</v>
      </c>
      <c r="AN2998" s="34" t="str">
        <f t="shared" si="235"/>
        <v>New VehicleOther Income per NV unit</v>
      </c>
      <c r="AO2998" s="35"/>
      <c r="AP2998" s="35"/>
      <c r="AQ2998" s="35"/>
    </row>
    <row r="2999" spans="1:43" x14ac:dyDescent="0.25">
      <c r="A2999" s="27" t="s">
        <v>103</v>
      </c>
      <c r="B2999" s="27" t="s">
        <v>104</v>
      </c>
      <c r="C2999" s="27" t="s">
        <v>671</v>
      </c>
      <c r="D2999" s="27" t="s">
        <v>914</v>
      </c>
      <c r="E2999" s="27" t="s">
        <v>672</v>
      </c>
      <c r="F2999" s="27" t="s">
        <v>112</v>
      </c>
      <c r="G2999" s="27" t="s">
        <v>113</v>
      </c>
      <c r="H2999" s="34" t="s">
        <v>789</v>
      </c>
      <c r="I2999" s="34" t="s">
        <v>819</v>
      </c>
      <c r="J2999" s="34" t="str">
        <f t="shared" si="231"/>
        <v>New VehicleOther Income per NV unit</v>
      </c>
      <c r="K2999" s="34" t="str">
        <f t="shared" si="232"/>
        <v>300New Vehicle Other Income - Toyota</v>
      </c>
      <c r="L2999" s="28">
        <f>+SUMIF('TB 4-24'!M:M,$AL2999,'TB 4-24'!G:G)</f>
        <v>0</v>
      </c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>
        <f>+SUMIF('Input Sheet'!$S:$S,$AL2999,'Input Sheet'!C:C)</f>
        <v>0</v>
      </c>
      <c r="Z2999" s="28">
        <f>+SUMIF('Input Sheet'!$S:$S,$AL2999,'Input Sheet'!D:D)</f>
        <v>0</v>
      </c>
      <c r="AA2999" s="28">
        <f>+SUMIF('Input Sheet'!$S:$S,$AL2999,'Input Sheet'!E:E)</f>
        <v>0</v>
      </c>
      <c r="AB2999" s="28">
        <f>+SUMIF('Input Sheet'!$S:$S,$AL2999,'Input Sheet'!F:F)</f>
        <v>0</v>
      </c>
      <c r="AC2999" s="28">
        <f>+SUMIF('Input Sheet'!$S:$S,$AL2999,'Input Sheet'!G:G)</f>
        <v>0</v>
      </c>
      <c r="AD2999" s="28">
        <f>+SUMIF('Input Sheet'!$S:$S,$AL2999,'Input Sheet'!H:H)</f>
        <v>0</v>
      </c>
      <c r="AE2999" s="28">
        <f>+SUMIF('Input Sheet'!$S:$S,$AL2999,'Input Sheet'!I:I)</f>
        <v>0</v>
      </c>
      <c r="AF2999" s="28">
        <f>+SUMIF('Input Sheet'!$S:$S,$AL2999,'Input Sheet'!J:J)</f>
        <v>0</v>
      </c>
      <c r="AG2999" s="28">
        <f>+SUMIF('Input Sheet'!$S:$S,$AL2999,'Input Sheet'!K:K)</f>
        <v>0</v>
      </c>
      <c r="AH2999" s="28">
        <f>+SUMIF('Input Sheet'!$S:$S,$AL2999,'Input Sheet'!L:L)</f>
        <v>0</v>
      </c>
      <c r="AI2999" s="28">
        <f>+SUMIF('Input Sheet'!$S:$S,$AL2999,'Input Sheet'!M:M)</f>
        <v>0</v>
      </c>
      <c r="AJ2999" s="28">
        <f>+SUMIF('Input Sheet'!$S:$S,$AL2999,'Input Sheet'!N:N)</f>
        <v>0</v>
      </c>
      <c r="AK2999" s="28"/>
      <c r="AL2999" s="27" t="str">
        <f t="shared" si="233"/>
        <v>300-4115R</v>
      </c>
      <c r="AM2999" s="34" t="str">
        <f t="shared" si="234"/>
        <v>New Vehicle</v>
      </c>
      <c r="AN2999" s="34" t="str">
        <f t="shared" si="235"/>
        <v>New VehicleOther Income per NV unit</v>
      </c>
      <c r="AO2999" s="35"/>
      <c r="AP2999" s="35"/>
      <c r="AQ2999" s="35"/>
    </row>
    <row r="3000" spans="1:43" x14ac:dyDescent="0.25">
      <c r="A3000" s="27" t="s">
        <v>103</v>
      </c>
      <c r="B3000" s="27" t="s">
        <v>104</v>
      </c>
      <c r="C3000" s="27" t="s">
        <v>104</v>
      </c>
      <c r="D3000" s="27" t="s">
        <v>914</v>
      </c>
      <c r="E3000" s="27" t="s">
        <v>677</v>
      </c>
      <c r="F3000" s="27" t="s">
        <v>112</v>
      </c>
      <c r="G3000" s="27" t="s">
        <v>113</v>
      </c>
      <c r="H3000" s="34" t="s">
        <v>789</v>
      </c>
      <c r="I3000" s="34" t="s">
        <v>819</v>
      </c>
      <c r="J3000" s="34" t="str">
        <f t="shared" si="231"/>
        <v>New VehicleOther Income per NV unit</v>
      </c>
      <c r="K3000" s="34" t="str">
        <f t="shared" si="232"/>
        <v>100New Vehicle Other Income - Toyota</v>
      </c>
      <c r="L3000" s="28">
        <f>+SUMIF('TB 4-24'!M:M,$AL3000,'TB 4-24'!G:G)</f>
        <v>0</v>
      </c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>
        <f>+SUMIF('Input Sheet'!$S:$S,$AL3000,'Input Sheet'!C:C)</f>
        <v>0</v>
      </c>
      <c r="Z3000" s="28">
        <f>+SUMIF('Input Sheet'!$S:$S,$AL3000,'Input Sheet'!D:D)</f>
        <v>0</v>
      </c>
      <c r="AA3000" s="28">
        <f>+SUMIF('Input Sheet'!$S:$S,$AL3000,'Input Sheet'!E:E)</f>
        <v>0</v>
      </c>
      <c r="AB3000" s="28">
        <f>+SUMIF('Input Sheet'!$S:$S,$AL3000,'Input Sheet'!F:F)</f>
        <v>0</v>
      </c>
      <c r="AC3000" s="28">
        <f>+SUMIF('Input Sheet'!$S:$S,$AL3000,'Input Sheet'!G:G)</f>
        <v>0</v>
      </c>
      <c r="AD3000" s="28">
        <f>+SUMIF('Input Sheet'!$S:$S,$AL3000,'Input Sheet'!H:H)</f>
        <v>0</v>
      </c>
      <c r="AE3000" s="28">
        <f>+SUMIF('Input Sheet'!$S:$S,$AL3000,'Input Sheet'!I:I)</f>
        <v>0</v>
      </c>
      <c r="AF3000" s="28">
        <f>+SUMIF('Input Sheet'!$S:$S,$AL3000,'Input Sheet'!J:J)</f>
        <v>0</v>
      </c>
      <c r="AG3000" s="28">
        <f>+SUMIF('Input Sheet'!$S:$S,$AL3000,'Input Sheet'!K:K)</f>
        <v>0</v>
      </c>
      <c r="AH3000" s="28">
        <f>+SUMIF('Input Sheet'!$S:$S,$AL3000,'Input Sheet'!L:L)</f>
        <v>0</v>
      </c>
      <c r="AI3000" s="28">
        <f>+SUMIF('Input Sheet'!$S:$S,$AL3000,'Input Sheet'!M:M)</f>
        <v>0</v>
      </c>
      <c r="AJ3000" s="28">
        <f>+SUMIF('Input Sheet'!$S:$S,$AL3000,'Input Sheet'!N:N)</f>
        <v>0</v>
      </c>
      <c r="AK3000" s="28"/>
      <c r="AL3000" s="27" t="str">
        <f t="shared" si="233"/>
        <v>100-4115R</v>
      </c>
      <c r="AM3000" s="34" t="str">
        <f t="shared" si="234"/>
        <v>New Vehicle</v>
      </c>
      <c r="AN3000" s="34" t="str">
        <f t="shared" si="235"/>
        <v>New VehicleOther Income per NV unit</v>
      </c>
      <c r="AO3000" s="35"/>
      <c r="AP3000" s="35"/>
      <c r="AQ3000" s="35"/>
    </row>
    <row r="3001" spans="1:43" x14ac:dyDescent="0.25">
      <c r="A3001" s="27" t="s">
        <v>103</v>
      </c>
      <c r="B3001" s="27" t="s">
        <v>104</v>
      </c>
      <c r="C3001" s="27" t="s">
        <v>657</v>
      </c>
      <c r="D3001" s="27" t="s">
        <v>915</v>
      </c>
      <c r="E3001" s="27" t="s">
        <v>660</v>
      </c>
      <c r="F3001" s="27" t="s">
        <v>112</v>
      </c>
      <c r="G3001" s="27" t="s">
        <v>113</v>
      </c>
      <c r="H3001" s="34" t="s">
        <v>789</v>
      </c>
      <c r="I3001" s="34" t="s">
        <v>819</v>
      </c>
      <c r="J3001" s="34" t="str">
        <f t="shared" si="231"/>
        <v>New VehicleOther Income per NV unit</v>
      </c>
      <c r="K3001" s="34" t="str">
        <f t="shared" si="232"/>
        <v>200New Vehicle Other Income - Toyota</v>
      </c>
      <c r="L3001" s="28">
        <f>+SUMIF('TB 4-24'!M:M,$AL3001,'TB 4-24'!G:G)</f>
        <v>0</v>
      </c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>
        <f>+SUMIF('Input Sheet'!$S:$S,$AL3001,'Input Sheet'!C:C)</f>
        <v>0</v>
      </c>
      <c r="Z3001" s="28">
        <f>+SUMIF('Input Sheet'!$S:$S,$AL3001,'Input Sheet'!D:D)</f>
        <v>0</v>
      </c>
      <c r="AA3001" s="28">
        <f>+SUMIF('Input Sheet'!$S:$S,$AL3001,'Input Sheet'!E:E)</f>
        <v>0</v>
      </c>
      <c r="AB3001" s="28">
        <f>+SUMIF('Input Sheet'!$S:$S,$AL3001,'Input Sheet'!F:F)</f>
        <v>0</v>
      </c>
      <c r="AC3001" s="28">
        <f>+SUMIF('Input Sheet'!$S:$S,$AL3001,'Input Sheet'!G:G)</f>
        <v>0</v>
      </c>
      <c r="AD3001" s="28">
        <f>+SUMIF('Input Sheet'!$S:$S,$AL3001,'Input Sheet'!H:H)</f>
        <v>0</v>
      </c>
      <c r="AE3001" s="28">
        <f>+SUMIF('Input Sheet'!$S:$S,$AL3001,'Input Sheet'!I:I)</f>
        <v>0</v>
      </c>
      <c r="AF3001" s="28">
        <f>+SUMIF('Input Sheet'!$S:$S,$AL3001,'Input Sheet'!J:J)</f>
        <v>0</v>
      </c>
      <c r="AG3001" s="28">
        <f>+SUMIF('Input Sheet'!$S:$S,$AL3001,'Input Sheet'!K:K)</f>
        <v>0</v>
      </c>
      <c r="AH3001" s="28">
        <f>+SUMIF('Input Sheet'!$S:$S,$AL3001,'Input Sheet'!L:L)</f>
        <v>0</v>
      </c>
      <c r="AI3001" s="28">
        <f>+SUMIF('Input Sheet'!$S:$S,$AL3001,'Input Sheet'!M:M)</f>
        <v>0</v>
      </c>
      <c r="AJ3001" s="28">
        <f>+SUMIF('Input Sheet'!$S:$S,$AL3001,'Input Sheet'!N:N)</f>
        <v>0</v>
      </c>
      <c r="AK3001" s="28"/>
      <c r="AL3001" s="27" t="str">
        <f t="shared" si="233"/>
        <v>200-4115RR</v>
      </c>
      <c r="AM3001" s="34" t="str">
        <f t="shared" si="234"/>
        <v>New Vehicle</v>
      </c>
      <c r="AN3001" s="34" t="str">
        <f t="shared" si="235"/>
        <v>New VehicleOther Income per NV unit</v>
      </c>
      <c r="AO3001" s="35"/>
      <c r="AP3001" s="35"/>
      <c r="AQ3001" s="35"/>
    </row>
    <row r="3002" spans="1:43" x14ac:dyDescent="0.25">
      <c r="A3002" s="27" t="s">
        <v>103</v>
      </c>
      <c r="B3002" s="27" t="s">
        <v>104</v>
      </c>
      <c r="C3002" s="27" t="s">
        <v>663</v>
      </c>
      <c r="D3002" s="27" t="s">
        <v>915</v>
      </c>
      <c r="E3002" s="27" t="s">
        <v>664</v>
      </c>
      <c r="F3002" s="27" t="s">
        <v>112</v>
      </c>
      <c r="G3002" s="27" t="s">
        <v>113</v>
      </c>
      <c r="H3002" s="34" t="s">
        <v>789</v>
      </c>
      <c r="I3002" s="34" t="s">
        <v>819</v>
      </c>
      <c r="J3002" s="34" t="str">
        <f t="shared" si="231"/>
        <v>New VehicleOther Income per NV unit</v>
      </c>
      <c r="K3002" s="34" t="str">
        <f t="shared" si="232"/>
        <v>400New Vehicle Other Income - Toyota</v>
      </c>
      <c r="L3002" s="28">
        <f>+SUMIF('TB 4-24'!M:M,$AL3002,'TB 4-24'!G:G)</f>
        <v>0</v>
      </c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>
        <f>+SUMIF('Input Sheet'!$S:$S,$AL3002,'Input Sheet'!C:C)</f>
        <v>0</v>
      </c>
      <c r="Z3002" s="28">
        <f>+SUMIF('Input Sheet'!$S:$S,$AL3002,'Input Sheet'!D:D)</f>
        <v>0</v>
      </c>
      <c r="AA3002" s="28">
        <f>+SUMIF('Input Sheet'!$S:$S,$AL3002,'Input Sheet'!E:E)</f>
        <v>0</v>
      </c>
      <c r="AB3002" s="28">
        <f>+SUMIF('Input Sheet'!$S:$S,$AL3002,'Input Sheet'!F:F)</f>
        <v>0</v>
      </c>
      <c r="AC3002" s="28">
        <f>+SUMIF('Input Sheet'!$S:$S,$AL3002,'Input Sheet'!G:G)</f>
        <v>0</v>
      </c>
      <c r="AD3002" s="28">
        <f>+SUMIF('Input Sheet'!$S:$S,$AL3002,'Input Sheet'!H:H)</f>
        <v>0</v>
      </c>
      <c r="AE3002" s="28">
        <f>+SUMIF('Input Sheet'!$S:$S,$AL3002,'Input Sheet'!I:I)</f>
        <v>0</v>
      </c>
      <c r="AF3002" s="28">
        <f>+SUMIF('Input Sheet'!$S:$S,$AL3002,'Input Sheet'!J:J)</f>
        <v>0</v>
      </c>
      <c r="AG3002" s="28">
        <f>+SUMIF('Input Sheet'!$S:$S,$AL3002,'Input Sheet'!K:K)</f>
        <v>0</v>
      </c>
      <c r="AH3002" s="28">
        <f>+SUMIF('Input Sheet'!$S:$S,$AL3002,'Input Sheet'!L:L)</f>
        <v>0</v>
      </c>
      <c r="AI3002" s="28">
        <f>+SUMIF('Input Sheet'!$S:$S,$AL3002,'Input Sheet'!M:M)</f>
        <v>0</v>
      </c>
      <c r="AJ3002" s="28">
        <f>+SUMIF('Input Sheet'!$S:$S,$AL3002,'Input Sheet'!N:N)</f>
        <v>0</v>
      </c>
      <c r="AK3002" s="28"/>
      <c r="AL3002" s="27" t="str">
        <f t="shared" si="233"/>
        <v>400-4115RR</v>
      </c>
      <c r="AM3002" s="34" t="str">
        <f t="shared" si="234"/>
        <v>New Vehicle</v>
      </c>
      <c r="AN3002" s="34" t="str">
        <f t="shared" si="235"/>
        <v>New VehicleOther Income per NV unit</v>
      </c>
      <c r="AO3002" s="35"/>
      <c r="AP3002" s="35"/>
      <c r="AQ3002" s="35"/>
    </row>
    <row r="3003" spans="1:43" x14ac:dyDescent="0.25">
      <c r="A3003" s="27" t="s">
        <v>103</v>
      </c>
      <c r="B3003" s="27" t="s">
        <v>104</v>
      </c>
      <c r="C3003" s="27" t="s">
        <v>671</v>
      </c>
      <c r="D3003" s="27" t="s">
        <v>915</v>
      </c>
      <c r="E3003" s="27" t="s">
        <v>672</v>
      </c>
      <c r="F3003" s="27" t="s">
        <v>112</v>
      </c>
      <c r="G3003" s="27" t="s">
        <v>113</v>
      </c>
      <c r="H3003" s="34" t="s">
        <v>789</v>
      </c>
      <c r="I3003" s="34" t="s">
        <v>819</v>
      </c>
      <c r="J3003" s="34" t="str">
        <f t="shared" si="231"/>
        <v>New VehicleOther Income per NV unit</v>
      </c>
      <c r="K3003" s="34" t="str">
        <f t="shared" si="232"/>
        <v>300New Vehicle Other Income - Toyota</v>
      </c>
      <c r="L3003" s="28">
        <f>+SUMIF('TB 4-24'!M:M,$AL3003,'TB 4-24'!G:G)</f>
        <v>0</v>
      </c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>
        <f>+SUMIF('Input Sheet'!$S:$S,$AL3003,'Input Sheet'!C:C)</f>
        <v>0</v>
      </c>
      <c r="Z3003" s="28">
        <f>+SUMIF('Input Sheet'!$S:$S,$AL3003,'Input Sheet'!D:D)</f>
        <v>0</v>
      </c>
      <c r="AA3003" s="28">
        <f>+SUMIF('Input Sheet'!$S:$S,$AL3003,'Input Sheet'!E:E)</f>
        <v>0</v>
      </c>
      <c r="AB3003" s="28">
        <f>+SUMIF('Input Sheet'!$S:$S,$AL3003,'Input Sheet'!F:F)</f>
        <v>0</v>
      </c>
      <c r="AC3003" s="28">
        <f>+SUMIF('Input Sheet'!$S:$S,$AL3003,'Input Sheet'!G:G)</f>
        <v>0</v>
      </c>
      <c r="AD3003" s="28">
        <f>+SUMIF('Input Sheet'!$S:$S,$AL3003,'Input Sheet'!H:H)</f>
        <v>0</v>
      </c>
      <c r="AE3003" s="28">
        <f>+SUMIF('Input Sheet'!$S:$S,$AL3003,'Input Sheet'!I:I)</f>
        <v>0</v>
      </c>
      <c r="AF3003" s="28">
        <f>+SUMIF('Input Sheet'!$S:$S,$AL3003,'Input Sheet'!J:J)</f>
        <v>0</v>
      </c>
      <c r="AG3003" s="28">
        <f>+SUMIF('Input Sheet'!$S:$S,$AL3003,'Input Sheet'!K:K)</f>
        <v>0</v>
      </c>
      <c r="AH3003" s="28">
        <f>+SUMIF('Input Sheet'!$S:$S,$AL3003,'Input Sheet'!L:L)</f>
        <v>0</v>
      </c>
      <c r="AI3003" s="28">
        <f>+SUMIF('Input Sheet'!$S:$S,$AL3003,'Input Sheet'!M:M)</f>
        <v>0</v>
      </c>
      <c r="AJ3003" s="28">
        <f>+SUMIF('Input Sheet'!$S:$S,$AL3003,'Input Sheet'!N:N)</f>
        <v>0</v>
      </c>
      <c r="AK3003" s="28"/>
      <c r="AL3003" s="27" t="str">
        <f t="shared" si="233"/>
        <v>300-4115RR</v>
      </c>
      <c r="AM3003" s="34" t="str">
        <f t="shared" si="234"/>
        <v>New Vehicle</v>
      </c>
      <c r="AN3003" s="34" t="str">
        <f t="shared" si="235"/>
        <v>New VehicleOther Income per NV unit</v>
      </c>
      <c r="AO3003" s="35"/>
      <c r="AP3003" s="35"/>
      <c r="AQ3003" s="35"/>
    </row>
    <row r="3004" spans="1:43" x14ac:dyDescent="0.25">
      <c r="A3004" s="27" t="s">
        <v>103</v>
      </c>
      <c r="B3004" s="27" t="s">
        <v>104</v>
      </c>
      <c r="C3004" s="27" t="s">
        <v>104</v>
      </c>
      <c r="D3004" s="27" t="s">
        <v>915</v>
      </c>
      <c r="E3004" s="27" t="s">
        <v>677</v>
      </c>
      <c r="F3004" s="27" t="s">
        <v>112</v>
      </c>
      <c r="G3004" s="27" t="s">
        <v>113</v>
      </c>
      <c r="H3004" s="34" t="s">
        <v>789</v>
      </c>
      <c r="I3004" s="34" t="s">
        <v>819</v>
      </c>
      <c r="J3004" s="34" t="str">
        <f t="shared" si="231"/>
        <v>New VehicleOther Income per NV unit</v>
      </c>
      <c r="K3004" s="34" t="str">
        <f t="shared" si="232"/>
        <v>100New Vehicle Other Income - Toyota</v>
      </c>
      <c r="L3004" s="28">
        <f>+SUMIF('TB 4-24'!M:M,$AL3004,'TB 4-24'!G:G)</f>
        <v>0</v>
      </c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>
        <f>+SUMIF('Input Sheet'!$S:$S,$AL3004,'Input Sheet'!C:C)</f>
        <v>0</v>
      </c>
      <c r="Z3004" s="28">
        <f>+SUMIF('Input Sheet'!$S:$S,$AL3004,'Input Sheet'!D:D)</f>
        <v>0</v>
      </c>
      <c r="AA3004" s="28">
        <f>+SUMIF('Input Sheet'!$S:$S,$AL3004,'Input Sheet'!E:E)</f>
        <v>0</v>
      </c>
      <c r="AB3004" s="28">
        <f>+SUMIF('Input Sheet'!$S:$S,$AL3004,'Input Sheet'!F:F)</f>
        <v>0</v>
      </c>
      <c r="AC3004" s="28">
        <f>+SUMIF('Input Sheet'!$S:$S,$AL3004,'Input Sheet'!G:G)</f>
        <v>0</v>
      </c>
      <c r="AD3004" s="28">
        <f>+SUMIF('Input Sheet'!$S:$S,$AL3004,'Input Sheet'!H:H)</f>
        <v>0</v>
      </c>
      <c r="AE3004" s="28">
        <f>+SUMIF('Input Sheet'!$S:$S,$AL3004,'Input Sheet'!I:I)</f>
        <v>0</v>
      </c>
      <c r="AF3004" s="28">
        <f>+SUMIF('Input Sheet'!$S:$S,$AL3004,'Input Sheet'!J:J)</f>
        <v>0</v>
      </c>
      <c r="AG3004" s="28">
        <f>+SUMIF('Input Sheet'!$S:$S,$AL3004,'Input Sheet'!K:K)</f>
        <v>0</v>
      </c>
      <c r="AH3004" s="28">
        <f>+SUMIF('Input Sheet'!$S:$S,$AL3004,'Input Sheet'!L:L)</f>
        <v>0</v>
      </c>
      <c r="AI3004" s="28">
        <f>+SUMIF('Input Sheet'!$S:$S,$AL3004,'Input Sheet'!M:M)</f>
        <v>0</v>
      </c>
      <c r="AJ3004" s="28">
        <f>+SUMIF('Input Sheet'!$S:$S,$AL3004,'Input Sheet'!N:N)</f>
        <v>0</v>
      </c>
      <c r="AK3004" s="28"/>
      <c r="AL3004" s="27" t="str">
        <f t="shared" si="233"/>
        <v>100-4115RR</v>
      </c>
      <c r="AM3004" s="34" t="str">
        <f t="shared" si="234"/>
        <v>New Vehicle</v>
      </c>
      <c r="AN3004" s="34" t="str">
        <f t="shared" si="235"/>
        <v>New VehicleOther Income per NV unit</v>
      </c>
      <c r="AO3004" s="35"/>
      <c r="AP3004" s="35"/>
      <c r="AQ3004" s="35"/>
    </row>
    <row r="3005" spans="1:43" x14ac:dyDescent="0.25">
      <c r="A3005" s="27" t="s">
        <v>103</v>
      </c>
      <c r="B3005" s="27" t="s">
        <v>104</v>
      </c>
      <c r="C3005" s="27" t="s">
        <v>657</v>
      </c>
      <c r="D3005" s="27" t="s">
        <v>916</v>
      </c>
      <c r="E3005" s="27" t="s">
        <v>660</v>
      </c>
      <c r="F3005" s="27" t="s">
        <v>112</v>
      </c>
      <c r="G3005" s="27" t="s">
        <v>113</v>
      </c>
      <c r="H3005" s="34" t="s">
        <v>789</v>
      </c>
      <c r="I3005" s="34" t="s">
        <v>819</v>
      </c>
      <c r="J3005" s="34" t="str">
        <f t="shared" si="231"/>
        <v>New VehicleOther Income per NV unit</v>
      </c>
      <c r="K3005" s="34" t="str">
        <f t="shared" si="232"/>
        <v>200New Vehicle Other Income - Toyota</v>
      </c>
      <c r="L3005" s="28">
        <f>+SUMIF('TB 4-24'!M:M,$AL3005,'TB 4-24'!G:G)</f>
        <v>0</v>
      </c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>
        <f>+SUMIF('Input Sheet'!$S:$S,$AL3005,'Input Sheet'!C:C)</f>
        <v>0</v>
      </c>
      <c r="Z3005" s="28">
        <f>+SUMIF('Input Sheet'!$S:$S,$AL3005,'Input Sheet'!D:D)</f>
        <v>0</v>
      </c>
      <c r="AA3005" s="28">
        <f>+SUMIF('Input Sheet'!$S:$S,$AL3005,'Input Sheet'!E:E)</f>
        <v>0</v>
      </c>
      <c r="AB3005" s="28">
        <f>+SUMIF('Input Sheet'!$S:$S,$AL3005,'Input Sheet'!F:F)</f>
        <v>0</v>
      </c>
      <c r="AC3005" s="28">
        <f>+SUMIF('Input Sheet'!$S:$S,$AL3005,'Input Sheet'!G:G)</f>
        <v>0</v>
      </c>
      <c r="AD3005" s="28">
        <f>+SUMIF('Input Sheet'!$S:$S,$AL3005,'Input Sheet'!H:H)</f>
        <v>0</v>
      </c>
      <c r="AE3005" s="28">
        <f>+SUMIF('Input Sheet'!$S:$S,$AL3005,'Input Sheet'!I:I)</f>
        <v>0</v>
      </c>
      <c r="AF3005" s="28">
        <f>+SUMIF('Input Sheet'!$S:$S,$AL3005,'Input Sheet'!J:J)</f>
        <v>0</v>
      </c>
      <c r="AG3005" s="28">
        <f>+SUMIF('Input Sheet'!$S:$S,$AL3005,'Input Sheet'!K:K)</f>
        <v>0</v>
      </c>
      <c r="AH3005" s="28">
        <f>+SUMIF('Input Sheet'!$S:$S,$AL3005,'Input Sheet'!L:L)</f>
        <v>0</v>
      </c>
      <c r="AI3005" s="28">
        <f>+SUMIF('Input Sheet'!$S:$S,$AL3005,'Input Sheet'!M:M)</f>
        <v>0</v>
      </c>
      <c r="AJ3005" s="28">
        <f>+SUMIF('Input Sheet'!$S:$S,$AL3005,'Input Sheet'!N:N)</f>
        <v>0</v>
      </c>
      <c r="AK3005" s="28"/>
      <c r="AL3005" s="27" t="str">
        <f t="shared" si="233"/>
        <v>200-4125R</v>
      </c>
      <c r="AM3005" s="34" t="str">
        <f t="shared" si="234"/>
        <v>New Vehicle</v>
      </c>
      <c r="AN3005" s="34" t="str">
        <f t="shared" si="235"/>
        <v>New VehicleOther Income per NV unit</v>
      </c>
      <c r="AO3005" s="35"/>
      <c r="AP3005" s="35"/>
      <c r="AQ3005" s="35"/>
    </row>
    <row r="3006" spans="1:43" x14ac:dyDescent="0.25">
      <c r="A3006" s="27" t="s">
        <v>103</v>
      </c>
      <c r="B3006" s="27" t="s">
        <v>104</v>
      </c>
      <c r="C3006" s="27" t="s">
        <v>663</v>
      </c>
      <c r="D3006" s="27" t="s">
        <v>916</v>
      </c>
      <c r="E3006" s="27" t="s">
        <v>664</v>
      </c>
      <c r="F3006" s="27" t="s">
        <v>112</v>
      </c>
      <c r="G3006" s="27" t="s">
        <v>113</v>
      </c>
      <c r="H3006" s="34" t="s">
        <v>789</v>
      </c>
      <c r="I3006" s="34" t="s">
        <v>819</v>
      </c>
      <c r="J3006" s="34" t="str">
        <f t="shared" si="231"/>
        <v>New VehicleOther Income per NV unit</v>
      </c>
      <c r="K3006" s="34" t="str">
        <f t="shared" si="232"/>
        <v>400New Vehicle Other Income - Toyota</v>
      </c>
      <c r="L3006" s="28">
        <f>+SUMIF('TB 4-24'!M:M,$AL3006,'TB 4-24'!G:G)</f>
        <v>0</v>
      </c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>
        <f>+SUMIF('Input Sheet'!$S:$S,$AL3006,'Input Sheet'!C:C)</f>
        <v>0</v>
      </c>
      <c r="Z3006" s="28">
        <f>+SUMIF('Input Sheet'!$S:$S,$AL3006,'Input Sheet'!D:D)</f>
        <v>0</v>
      </c>
      <c r="AA3006" s="28">
        <f>+SUMIF('Input Sheet'!$S:$S,$AL3006,'Input Sheet'!E:E)</f>
        <v>0</v>
      </c>
      <c r="AB3006" s="28">
        <f>+SUMIF('Input Sheet'!$S:$S,$AL3006,'Input Sheet'!F:F)</f>
        <v>0</v>
      </c>
      <c r="AC3006" s="28">
        <f>+SUMIF('Input Sheet'!$S:$S,$AL3006,'Input Sheet'!G:G)</f>
        <v>0</v>
      </c>
      <c r="AD3006" s="28">
        <f>+SUMIF('Input Sheet'!$S:$S,$AL3006,'Input Sheet'!H:H)</f>
        <v>0</v>
      </c>
      <c r="AE3006" s="28">
        <f>+SUMIF('Input Sheet'!$S:$S,$AL3006,'Input Sheet'!I:I)</f>
        <v>0</v>
      </c>
      <c r="AF3006" s="28">
        <f>+SUMIF('Input Sheet'!$S:$S,$AL3006,'Input Sheet'!J:J)</f>
        <v>0</v>
      </c>
      <c r="AG3006" s="28">
        <f>+SUMIF('Input Sheet'!$S:$S,$AL3006,'Input Sheet'!K:K)</f>
        <v>0</v>
      </c>
      <c r="AH3006" s="28">
        <f>+SUMIF('Input Sheet'!$S:$S,$AL3006,'Input Sheet'!L:L)</f>
        <v>0</v>
      </c>
      <c r="AI3006" s="28">
        <f>+SUMIF('Input Sheet'!$S:$S,$AL3006,'Input Sheet'!M:M)</f>
        <v>0</v>
      </c>
      <c r="AJ3006" s="28">
        <f>+SUMIF('Input Sheet'!$S:$S,$AL3006,'Input Sheet'!N:N)</f>
        <v>0</v>
      </c>
      <c r="AK3006" s="28"/>
      <c r="AL3006" s="27" t="str">
        <f t="shared" si="233"/>
        <v>400-4125R</v>
      </c>
      <c r="AM3006" s="34" t="str">
        <f t="shared" si="234"/>
        <v>New Vehicle</v>
      </c>
      <c r="AN3006" s="34" t="str">
        <f t="shared" si="235"/>
        <v>New VehicleOther Income per NV unit</v>
      </c>
      <c r="AO3006" s="35"/>
      <c r="AP3006" s="35"/>
      <c r="AQ3006" s="35"/>
    </row>
    <row r="3007" spans="1:43" x14ac:dyDescent="0.25">
      <c r="A3007" s="27" t="s">
        <v>103</v>
      </c>
      <c r="B3007" s="27" t="s">
        <v>104</v>
      </c>
      <c r="C3007" s="27" t="s">
        <v>671</v>
      </c>
      <c r="D3007" s="27" t="s">
        <v>916</v>
      </c>
      <c r="E3007" s="27" t="s">
        <v>672</v>
      </c>
      <c r="F3007" s="27" t="s">
        <v>112</v>
      </c>
      <c r="G3007" s="27" t="s">
        <v>113</v>
      </c>
      <c r="H3007" s="34" t="s">
        <v>789</v>
      </c>
      <c r="I3007" s="34" t="s">
        <v>819</v>
      </c>
      <c r="J3007" s="34" t="str">
        <f t="shared" si="231"/>
        <v>New VehicleOther Income per NV unit</v>
      </c>
      <c r="K3007" s="34" t="str">
        <f t="shared" si="232"/>
        <v>300New Vehicle Other Income - Toyota</v>
      </c>
      <c r="L3007" s="28">
        <f>+SUMIF('TB 4-24'!M:M,$AL3007,'TB 4-24'!G:G)</f>
        <v>0</v>
      </c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>
        <f>+SUMIF('Input Sheet'!$S:$S,$AL3007,'Input Sheet'!C:C)</f>
        <v>0</v>
      </c>
      <c r="Z3007" s="28">
        <f>+SUMIF('Input Sheet'!$S:$S,$AL3007,'Input Sheet'!D:D)</f>
        <v>0</v>
      </c>
      <c r="AA3007" s="28">
        <f>+SUMIF('Input Sheet'!$S:$S,$AL3007,'Input Sheet'!E:E)</f>
        <v>0</v>
      </c>
      <c r="AB3007" s="28">
        <f>+SUMIF('Input Sheet'!$S:$S,$AL3007,'Input Sheet'!F:F)</f>
        <v>0</v>
      </c>
      <c r="AC3007" s="28">
        <f>+SUMIF('Input Sheet'!$S:$S,$AL3007,'Input Sheet'!G:G)</f>
        <v>0</v>
      </c>
      <c r="AD3007" s="28">
        <f>+SUMIF('Input Sheet'!$S:$S,$AL3007,'Input Sheet'!H:H)</f>
        <v>0</v>
      </c>
      <c r="AE3007" s="28">
        <f>+SUMIF('Input Sheet'!$S:$S,$AL3007,'Input Sheet'!I:I)</f>
        <v>0</v>
      </c>
      <c r="AF3007" s="28">
        <f>+SUMIF('Input Sheet'!$S:$S,$AL3007,'Input Sheet'!J:J)</f>
        <v>0</v>
      </c>
      <c r="AG3007" s="28">
        <f>+SUMIF('Input Sheet'!$S:$S,$AL3007,'Input Sheet'!K:K)</f>
        <v>0</v>
      </c>
      <c r="AH3007" s="28">
        <f>+SUMIF('Input Sheet'!$S:$S,$AL3007,'Input Sheet'!L:L)</f>
        <v>0</v>
      </c>
      <c r="AI3007" s="28">
        <f>+SUMIF('Input Sheet'!$S:$S,$AL3007,'Input Sheet'!M:M)</f>
        <v>0</v>
      </c>
      <c r="AJ3007" s="28">
        <f>+SUMIF('Input Sheet'!$S:$S,$AL3007,'Input Sheet'!N:N)</f>
        <v>0</v>
      </c>
      <c r="AK3007" s="28"/>
      <c r="AL3007" s="27" t="str">
        <f t="shared" si="233"/>
        <v>300-4125R</v>
      </c>
      <c r="AM3007" s="34" t="str">
        <f t="shared" si="234"/>
        <v>New Vehicle</v>
      </c>
      <c r="AN3007" s="34" t="str">
        <f t="shared" si="235"/>
        <v>New VehicleOther Income per NV unit</v>
      </c>
      <c r="AO3007" s="35"/>
      <c r="AP3007" s="35"/>
      <c r="AQ3007" s="35"/>
    </row>
    <row r="3008" spans="1:43" x14ac:dyDescent="0.25">
      <c r="A3008" s="27" t="s">
        <v>103</v>
      </c>
      <c r="B3008" s="27" t="s">
        <v>104</v>
      </c>
      <c r="C3008" s="27" t="s">
        <v>104</v>
      </c>
      <c r="D3008" s="27" t="s">
        <v>916</v>
      </c>
      <c r="E3008" s="27" t="s">
        <v>677</v>
      </c>
      <c r="F3008" s="27" t="s">
        <v>112</v>
      </c>
      <c r="G3008" s="27" t="s">
        <v>113</v>
      </c>
      <c r="H3008" s="34" t="s">
        <v>789</v>
      </c>
      <c r="I3008" s="34" t="s">
        <v>819</v>
      </c>
      <c r="J3008" s="34" t="str">
        <f t="shared" si="231"/>
        <v>New VehicleOther Income per NV unit</v>
      </c>
      <c r="K3008" s="34" t="str">
        <f t="shared" si="232"/>
        <v>100New Vehicle Other Income - Toyota</v>
      </c>
      <c r="L3008" s="28">
        <f>+SUMIF('TB 4-24'!M:M,$AL3008,'TB 4-24'!G:G)</f>
        <v>0</v>
      </c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>
        <f>+SUMIF('Input Sheet'!$S:$S,$AL3008,'Input Sheet'!C:C)</f>
        <v>0</v>
      </c>
      <c r="Z3008" s="28">
        <f>+SUMIF('Input Sheet'!$S:$S,$AL3008,'Input Sheet'!D:D)</f>
        <v>0</v>
      </c>
      <c r="AA3008" s="28">
        <f>+SUMIF('Input Sheet'!$S:$S,$AL3008,'Input Sheet'!E:E)</f>
        <v>0</v>
      </c>
      <c r="AB3008" s="28">
        <f>+SUMIF('Input Sheet'!$S:$S,$AL3008,'Input Sheet'!F:F)</f>
        <v>0</v>
      </c>
      <c r="AC3008" s="28">
        <f>+SUMIF('Input Sheet'!$S:$S,$AL3008,'Input Sheet'!G:G)</f>
        <v>0</v>
      </c>
      <c r="AD3008" s="28">
        <f>+SUMIF('Input Sheet'!$S:$S,$AL3008,'Input Sheet'!H:H)</f>
        <v>0</v>
      </c>
      <c r="AE3008" s="28">
        <f>+SUMIF('Input Sheet'!$S:$S,$AL3008,'Input Sheet'!I:I)</f>
        <v>0</v>
      </c>
      <c r="AF3008" s="28">
        <f>+SUMIF('Input Sheet'!$S:$S,$AL3008,'Input Sheet'!J:J)</f>
        <v>0</v>
      </c>
      <c r="AG3008" s="28">
        <f>+SUMIF('Input Sheet'!$S:$S,$AL3008,'Input Sheet'!K:K)</f>
        <v>0</v>
      </c>
      <c r="AH3008" s="28">
        <f>+SUMIF('Input Sheet'!$S:$S,$AL3008,'Input Sheet'!L:L)</f>
        <v>0</v>
      </c>
      <c r="AI3008" s="28">
        <f>+SUMIF('Input Sheet'!$S:$S,$AL3008,'Input Sheet'!M:M)</f>
        <v>0</v>
      </c>
      <c r="AJ3008" s="28">
        <f>+SUMIF('Input Sheet'!$S:$S,$AL3008,'Input Sheet'!N:N)</f>
        <v>0</v>
      </c>
      <c r="AK3008" s="28"/>
      <c r="AL3008" s="27" t="str">
        <f t="shared" si="233"/>
        <v>100-4125R</v>
      </c>
      <c r="AM3008" s="34" t="str">
        <f t="shared" si="234"/>
        <v>New Vehicle</v>
      </c>
      <c r="AN3008" s="34" t="str">
        <f t="shared" si="235"/>
        <v>New VehicleOther Income per NV unit</v>
      </c>
      <c r="AO3008" s="35"/>
      <c r="AP3008" s="35"/>
      <c r="AQ3008" s="35"/>
    </row>
    <row r="3009" spans="1:43" x14ac:dyDescent="0.25">
      <c r="A3009" s="27" t="s">
        <v>103</v>
      </c>
      <c r="B3009" s="27" t="s">
        <v>104</v>
      </c>
      <c r="C3009" s="27" t="s">
        <v>104</v>
      </c>
      <c r="D3009" s="27" t="s">
        <v>801</v>
      </c>
      <c r="E3009" s="27" t="s">
        <v>677</v>
      </c>
      <c r="F3009" s="27" t="s">
        <v>112</v>
      </c>
      <c r="G3009" s="27" t="s">
        <v>113</v>
      </c>
      <c r="H3009" s="34" t="s">
        <v>789</v>
      </c>
      <c r="I3009" s="34" t="s">
        <v>819</v>
      </c>
      <c r="J3009" s="34" t="str">
        <f t="shared" si="231"/>
        <v>New VehicleOther Income per NV unit</v>
      </c>
      <c r="K3009" s="34" t="str">
        <f t="shared" si="232"/>
        <v>100New Vehicle Other Income - Toyota</v>
      </c>
      <c r="L3009" s="28">
        <f>+SUMIF('TB 4-24'!M:M,$AL3009,'TB 4-24'!G:G)</f>
        <v>0</v>
      </c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>
        <f>+SUMIF('Input Sheet'!$S:$S,$AL3009,'Input Sheet'!C:C)</f>
        <v>0</v>
      </c>
      <c r="Z3009" s="28">
        <f>+SUMIF('Input Sheet'!$S:$S,$AL3009,'Input Sheet'!D:D)</f>
        <v>0</v>
      </c>
      <c r="AA3009" s="28">
        <f>+SUMIF('Input Sheet'!$S:$S,$AL3009,'Input Sheet'!E:E)</f>
        <v>0</v>
      </c>
      <c r="AB3009" s="28">
        <f>+SUMIF('Input Sheet'!$S:$S,$AL3009,'Input Sheet'!F:F)</f>
        <v>0</v>
      </c>
      <c r="AC3009" s="28">
        <f>+SUMIF('Input Sheet'!$S:$S,$AL3009,'Input Sheet'!G:G)</f>
        <v>0</v>
      </c>
      <c r="AD3009" s="28">
        <f>+SUMIF('Input Sheet'!$S:$S,$AL3009,'Input Sheet'!H:H)</f>
        <v>0</v>
      </c>
      <c r="AE3009" s="28">
        <f>+SUMIF('Input Sheet'!$S:$S,$AL3009,'Input Sheet'!I:I)</f>
        <v>0</v>
      </c>
      <c r="AF3009" s="28">
        <f>+SUMIF('Input Sheet'!$S:$S,$AL3009,'Input Sheet'!J:J)</f>
        <v>0</v>
      </c>
      <c r="AG3009" s="28">
        <f>+SUMIF('Input Sheet'!$S:$S,$AL3009,'Input Sheet'!K:K)</f>
        <v>0</v>
      </c>
      <c r="AH3009" s="28">
        <f>+SUMIF('Input Sheet'!$S:$S,$AL3009,'Input Sheet'!L:L)</f>
        <v>0</v>
      </c>
      <c r="AI3009" s="28">
        <f>+SUMIF('Input Sheet'!$S:$S,$AL3009,'Input Sheet'!M:M)</f>
        <v>0</v>
      </c>
      <c r="AJ3009" s="28">
        <f>+SUMIF('Input Sheet'!$S:$S,$AL3009,'Input Sheet'!N:N)</f>
        <v>0</v>
      </c>
      <c r="AK3009" s="28"/>
      <c r="AL3009" s="27" t="str">
        <f t="shared" si="233"/>
        <v>100-4125T</v>
      </c>
      <c r="AM3009" s="34" t="str">
        <f t="shared" si="234"/>
        <v>New Vehicle</v>
      </c>
      <c r="AN3009" s="34" t="str">
        <f t="shared" si="235"/>
        <v>New VehicleOther Income per NV unit</v>
      </c>
      <c r="AO3009" s="35"/>
      <c r="AP3009" s="35"/>
      <c r="AQ3009" s="35"/>
    </row>
    <row r="3010" spans="1:43" x14ac:dyDescent="0.25">
      <c r="A3010" s="27" t="s">
        <v>103</v>
      </c>
      <c r="B3010" s="27" t="s">
        <v>104</v>
      </c>
      <c r="C3010" s="27" t="s">
        <v>657</v>
      </c>
      <c r="D3010" s="27" t="s">
        <v>170</v>
      </c>
      <c r="E3010" s="27" t="s">
        <v>660</v>
      </c>
      <c r="F3010" s="27" t="s">
        <v>112</v>
      </c>
      <c r="G3010" s="27" t="s">
        <v>113</v>
      </c>
      <c r="H3010" s="34" t="s">
        <v>789</v>
      </c>
      <c r="I3010" s="34" t="s">
        <v>819</v>
      </c>
      <c r="J3010" s="34" t="str">
        <f t="shared" si="231"/>
        <v>New VehicleOther Income per NV unit</v>
      </c>
      <c r="K3010" s="34" t="str">
        <f t="shared" si="232"/>
        <v>200New Vehicle Other Income - Toyota</v>
      </c>
      <c r="L3010" s="28">
        <f>+SUMIF('TB 4-24'!M:M,$AL3010,'TB 4-24'!G:G)</f>
        <v>0</v>
      </c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>
        <f>+SUMIF('Input Sheet'!$S:$S,$AL3010,'Input Sheet'!C:C)</f>
        <v>0</v>
      </c>
      <c r="Z3010" s="28">
        <f>+SUMIF('Input Sheet'!$S:$S,$AL3010,'Input Sheet'!D:D)</f>
        <v>0</v>
      </c>
      <c r="AA3010" s="28">
        <f>+SUMIF('Input Sheet'!$S:$S,$AL3010,'Input Sheet'!E:E)</f>
        <v>0</v>
      </c>
      <c r="AB3010" s="28">
        <f>+SUMIF('Input Sheet'!$S:$S,$AL3010,'Input Sheet'!F:F)</f>
        <v>0</v>
      </c>
      <c r="AC3010" s="28">
        <f>+SUMIF('Input Sheet'!$S:$S,$AL3010,'Input Sheet'!G:G)</f>
        <v>0</v>
      </c>
      <c r="AD3010" s="28">
        <f>+SUMIF('Input Sheet'!$S:$S,$AL3010,'Input Sheet'!H:H)</f>
        <v>0</v>
      </c>
      <c r="AE3010" s="28">
        <f>+SUMIF('Input Sheet'!$S:$S,$AL3010,'Input Sheet'!I:I)</f>
        <v>0</v>
      </c>
      <c r="AF3010" s="28">
        <f>+SUMIF('Input Sheet'!$S:$S,$AL3010,'Input Sheet'!J:J)</f>
        <v>0</v>
      </c>
      <c r="AG3010" s="28">
        <f>+SUMIF('Input Sheet'!$S:$S,$AL3010,'Input Sheet'!K:K)</f>
        <v>0</v>
      </c>
      <c r="AH3010" s="28">
        <f>+SUMIF('Input Sheet'!$S:$S,$AL3010,'Input Sheet'!L:L)</f>
        <v>0</v>
      </c>
      <c r="AI3010" s="28">
        <f>+SUMIF('Input Sheet'!$S:$S,$AL3010,'Input Sheet'!M:M)</f>
        <v>0</v>
      </c>
      <c r="AJ3010" s="28">
        <f>+SUMIF('Input Sheet'!$S:$S,$AL3010,'Input Sheet'!N:N)</f>
        <v>0</v>
      </c>
      <c r="AK3010" s="28"/>
      <c r="AL3010" s="27" t="str">
        <f t="shared" si="233"/>
        <v>200-8500</v>
      </c>
      <c r="AM3010" s="34" t="str">
        <f t="shared" si="234"/>
        <v>New Vehicle</v>
      </c>
      <c r="AN3010" s="34" t="str">
        <f t="shared" si="235"/>
        <v>New VehicleOther Income per NV unit</v>
      </c>
      <c r="AO3010" s="35"/>
      <c r="AP3010" s="35"/>
      <c r="AQ3010" s="35"/>
    </row>
    <row r="3011" spans="1:43" x14ac:dyDescent="0.25">
      <c r="A3011" s="27" t="s">
        <v>103</v>
      </c>
      <c r="B3011" s="27" t="s">
        <v>104</v>
      </c>
      <c r="C3011" s="27" t="s">
        <v>657</v>
      </c>
      <c r="D3011" s="27" t="s">
        <v>170</v>
      </c>
      <c r="E3011" s="27" t="s">
        <v>658</v>
      </c>
      <c r="F3011" s="27" t="s">
        <v>112</v>
      </c>
      <c r="G3011" s="27" t="s">
        <v>113</v>
      </c>
      <c r="H3011" s="34" t="s">
        <v>789</v>
      </c>
      <c r="I3011" s="34" t="s">
        <v>819</v>
      </c>
      <c r="J3011" s="34" t="str">
        <f t="shared" ref="J3011:J3074" si="236">+H3011&amp;I3011</f>
        <v>New VehicleOther Income per NV unit</v>
      </c>
      <c r="K3011" s="34" t="str">
        <f t="shared" ref="K3011:K3074" si="237">+E3011&amp;G3011</f>
        <v>210New Vehicle Other Income - Toyota</v>
      </c>
      <c r="L3011" s="28">
        <f>+SUMIF('TB 4-24'!M:M,$AL3011,'TB 4-24'!G:G)</f>
        <v>0</v>
      </c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>
        <f>+SUMIF('Input Sheet'!$S:$S,$AL3011,'Input Sheet'!C:C)</f>
        <v>0</v>
      </c>
      <c r="Z3011" s="28">
        <f>+SUMIF('Input Sheet'!$S:$S,$AL3011,'Input Sheet'!D:D)</f>
        <v>0</v>
      </c>
      <c r="AA3011" s="28">
        <f>+SUMIF('Input Sheet'!$S:$S,$AL3011,'Input Sheet'!E:E)</f>
        <v>0</v>
      </c>
      <c r="AB3011" s="28">
        <f>+SUMIF('Input Sheet'!$S:$S,$AL3011,'Input Sheet'!F:F)</f>
        <v>0</v>
      </c>
      <c r="AC3011" s="28">
        <f>+SUMIF('Input Sheet'!$S:$S,$AL3011,'Input Sheet'!G:G)</f>
        <v>0</v>
      </c>
      <c r="AD3011" s="28">
        <f>+SUMIF('Input Sheet'!$S:$S,$AL3011,'Input Sheet'!H:H)</f>
        <v>0</v>
      </c>
      <c r="AE3011" s="28">
        <f>+SUMIF('Input Sheet'!$S:$S,$AL3011,'Input Sheet'!I:I)</f>
        <v>0</v>
      </c>
      <c r="AF3011" s="28">
        <f>+SUMIF('Input Sheet'!$S:$S,$AL3011,'Input Sheet'!J:J)</f>
        <v>0</v>
      </c>
      <c r="AG3011" s="28">
        <f>+SUMIF('Input Sheet'!$S:$S,$AL3011,'Input Sheet'!K:K)</f>
        <v>0</v>
      </c>
      <c r="AH3011" s="28">
        <f>+SUMIF('Input Sheet'!$S:$S,$AL3011,'Input Sheet'!L:L)</f>
        <v>0</v>
      </c>
      <c r="AI3011" s="28">
        <f>+SUMIF('Input Sheet'!$S:$S,$AL3011,'Input Sheet'!M:M)</f>
        <v>0</v>
      </c>
      <c r="AJ3011" s="28">
        <f>+SUMIF('Input Sheet'!$S:$S,$AL3011,'Input Sheet'!N:N)</f>
        <v>0</v>
      </c>
      <c r="AK3011" s="28"/>
      <c r="AL3011" s="27" t="str">
        <f t="shared" ref="AL3011:AL3074" si="238">+E3011&amp;"-"&amp;D3011</f>
        <v>210-8500</v>
      </c>
      <c r="AM3011" s="34" t="str">
        <f t="shared" si="234"/>
        <v>New Vehicle</v>
      </c>
      <c r="AN3011" s="34" t="str">
        <f t="shared" si="235"/>
        <v>New VehicleOther Income per NV unit</v>
      </c>
      <c r="AO3011" s="35"/>
      <c r="AP3011" s="35"/>
      <c r="AQ3011" s="35"/>
    </row>
    <row r="3012" spans="1:43" x14ac:dyDescent="0.25">
      <c r="A3012" s="27" t="s">
        <v>103</v>
      </c>
      <c r="B3012" s="27" t="s">
        <v>104</v>
      </c>
      <c r="C3012" s="27" t="s">
        <v>663</v>
      </c>
      <c r="D3012" s="27" t="s">
        <v>170</v>
      </c>
      <c r="E3012" s="27" t="s">
        <v>664</v>
      </c>
      <c r="F3012" s="27" t="s">
        <v>112</v>
      </c>
      <c r="G3012" s="27" t="s">
        <v>113</v>
      </c>
      <c r="H3012" s="34" t="s">
        <v>789</v>
      </c>
      <c r="I3012" s="34" t="s">
        <v>819</v>
      </c>
      <c r="J3012" s="34" t="str">
        <f t="shared" si="236"/>
        <v>New VehicleOther Income per NV unit</v>
      </c>
      <c r="K3012" s="34" t="str">
        <f t="shared" si="237"/>
        <v>400New Vehicle Other Income - Toyota</v>
      </c>
      <c r="L3012" s="28">
        <f>+SUMIF('TB 4-24'!M:M,$AL3012,'TB 4-24'!G:G)</f>
        <v>0</v>
      </c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>
        <f>+SUMIF('Input Sheet'!$S:$S,$AL3012,'Input Sheet'!C:C)</f>
        <v>0</v>
      </c>
      <c r="Z3012" s="28">
        <f>+SUMIF('Input Sheet'!$S:$S,$AL3012,'Input Sheet'!D:D)</f>
        <v>0</v>
      </c>
      <c r="AA3012" s="28">
        <f>+SUMIF('Input Sheet'!$S:$S,$AL3012,'Input Sheet'!E:E)</f>
        <v>0</v>
      </c>
      <c r="AB3012" s="28">
        <f>+SUMIF('Input Sheet'!$S:$S,$AL3012,'Input Sheet'!F:F)</f>
        <v>0</v>
      </c>
      <c r="AC3012" s="28">
        <f>+SUMIF('Input Sheet'!$S:$S,$AL3012,'Input Sheet'!G:G)</f>
        <v>0</v>
      </c>
      <c r="AD3012" s="28">
        <f>+SUMIF('Input Sheet'!$S:$S,$AL3012,'Input Sheet'!H:H)</f>
        <v>0</v>
      </c>
      <c r="AE3012" s="28">
        <f>+SUMIF('Input Sheet'!$S:$S,$AL3012,'Input Sheet'!I:I)</f>
        <v>0</v>
      </c>
      <c r="AF3012" s="28">
        <f>+SUMIF('Input Sheet'!$S:$S,$AL3012,'Input Sheet'!J:J)</f>
        <v>0</v>
      </c>
      <c r="AG3012" s="28">
        <f>+SUMIF('Input Sheet'!$S:$S,$AL3012,'Input Sheet'!K:K)</f>
        <v>0</v>
      </c>
      <c r="AH3012" s="28">
        <f>+SUMIF('Input Sheet'!$S:$S,$AL3012,'Input Sheet'!L:L)</f>
        <v>0</v>
      </c>
      <c r="AI3012" s="28">
        <f>+SUMIF('Input Sheet'!$S:$S,$AL3012,'Input Sheet'!M:M)</f>
        <v>0</v>
      </c>
      <c r="AJ3012" s="28">
        <f>+SUMIF('Input Sheet'!$S:$S,$AL3012,'Input Sheet'!N:N)</f>
        <v>0</v>
      </c>
      <c r="AK3012" s="28"/>
      <c r="AL3012" s="27" t="str">
        <f t="shared" si="238"/>
        <v>400-8500</v>
      </c>
      <c r="AM3012" s="34" t="str">
        <f t="shared" ref="AM3012:AM3075" si="239">H3012</f>
        <v>New Vehicle</v>
      </c>
      <c r="AN3012" s="34" t="str">
        <f t="shared" ref="AN3012:AN3075" si="240">J3012</f>
        <v>New VehicleOther Income per NV unit</v>
      </c>
      <c r="AO3012" s="35"/>
      <c r="AP3012" s="35"/>
      <c r="AQ3012" s="35"/>
    </row>
    <row r="3013" spans="1:43" x14ac:dyDescent="0.25">
      <c r="A3013" s="27" t="s">
        <v>103</v>
      </c>
      <c r="B3013" s="27" t="s">
        <v>104</v>
      </c>
      <c r="C3013" s="27" t="s">
        <v>663</v>
      </c>
      <c r="D3013" s="27" t="s">
        <v>170</v>
      </c>
      <c r="E3013" s="27" t="s">
        <v>665</v>
      </c>
      <c r="F3013" s="27" t="s">
        <v>112</v>
      </c>
      <c r="G3013" s="27" t="s">
        <v>113</v>
      </c>
      <c r="H3013" s="34" t="s">
        <v>789</v>
      </c>
      <c r="I3013" s="34" t="s">
        <v>819</v>
      </c>
      <c r="J3013" s="34" t="str">
        <f t="shared" si="236"/>
        <v>New VehicleOther Income per NV unit</v>
      </c>
      <c r="K3013" s="34" t="str">
        <f t="shared" si="237"/>
        <v>410New Vehicle Other Income - Toyota</v>
      </c>
      <c r="L3013" s="28">
        <f>+SUMIF('TB 4-24'!M:M,$AL3013,'TB 4-24'!G:G)</f>
        <v>0</v>
      </c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>
        <f>+SUMIF('Input Sheet'!$S:$S,$AL3013,'Input Sheet'!C:C)</f>
        <v>0</v>
      </c>
      <c r="Z3013" s="28">
        <f>+SUMIF('Input Sheet'!$S:$S,$AL3013,'Input Sheet'!D:D)</f>
        <v>0</v>
      </c>
      <c r="AA3013" s="28">
        <f>+SUMIF('Input Sheet'!$S:$S,$AL3013,'Input Sheet'!E:E)</f>
        <v>0</v>
      </c>
      <c r="AB3013" s="28">
        <f>+SUMIF('Input Sheet'!$S:$S,$AL3013,'Input Sheet'!F:F)</f>
        <v>0</v>
      </c>
      <c r="AC3013" s="28">
        <f>+SUMIF('Input Sheet'!$S:$S,$AL3013,'Input Sheet'!G:G)</f>
        <v>0</v>
      </c>
      <c r="AD3013" s="28">
        <f>+SUMIF('Input Sheet'!$S:$S,$AL3013,'Input Sheet'!H:H)</f>
        <v>0</v>
      </c>
      <c r="AE3013" s="28">
        <f>+SUMIF('Input Sheet'!$S:$S,$AL3013,'Input Sheet'!I:I)</f>
        <v>0</v>
      </c>
      <c r="AF3013" s="28">
        <f>+SUMIF('Input Sheet'!$S:$S,$AL3013,'Input Sheet'!J:J)</f>
        <v>0</v>
      </c>
      <c r="AG3013" s="28">
        <f>+SUMIF('Input Sheet'!$S:$S,$AL3013,'Input Sheet'!K:K)</f>
        <v>0</v>
      </c>
      <c r="AH3013" s="28">
        <f>+SUMIF('Input Sheet'!$S:$S,$AL3013,'Input Sheet'!L:L)</f>
        <v>0</v>
      </c>
      <c r="AI3013" s="28">
        <f>+SUMIF('Input Sheet'!$S:$S,$AL3013,'Input Sheet'!M:M)</f>
        <v>0</v>
      </c>
      <c r="AJ3013" s="28">
        <f>+SUMIF('Input Sheet'!$S:$S,$AL3013,'Input Sheet'!N:N)</f>
        <v>0</v>
      </c>
      <c r="AK3013" s="28"/>
      <c r="AL3013" s="27" t="str">
        <f t="shared" si="238"/>
        <v>410-8500</v>
      </c>
      <c r="AM3013" s="34" t="str">
        <f t="shared" si="239"/>
        <v>New Vehicle</v>
      </c>
      <c r="AN3013" s="34" t="str">
        <f t="shared" si="240"/>
        <v>New VehicleOther Income per NV unit</v>
      </c>
      <c r="AO3013" s="35"/>
      <c r="AP3013" s="35"/>
      <c r="AQ3013" s="35"/>
    </row>
    <row r="3014" spans="1:43" x14ac:dyDescent="0.25">
      <c r="A3014" s="27" t="s">
        <v>103</v>
      </c>
      <c r="B3014" s="27" t="s">
        <v>104</v>
      </c>
      <c r="C3014" s="27" t="s">
        <v>671</v>
      </c>
      <c r="D3014" s="27" t="s">
        <v>170</v>
      </c>
      <c r="E3014" s="27" t="s">
        <v>672</v>
      </c>
      <c r="F3014" s="27" t="s">
        <v>112</v>
      </c>
      <c r="G3014" s="27" t="s">
        <v>113</v>
      </c>
      <c r="H3014" s="34" t="s">
        <v>789</v>
      </c>
      <c r="I3014" s="34" t="s">
        <v>819</v>
      </c>
      <c r="J3014" s="34" t="str">
        <f t="shared" si="236"/>
        <v>New VehicleOther Income per NV unit</v>
      </c>
      <c r="K3014" s="34" t="str">
        <f t="shared" si="237"/>
        <v>300New Vehicle Other Income - Toyota</v>
      </c>
      <c r="L3014" s="28">
        <f>+SUMIF('TB 4-24'!M:M,$AL3014,'TB 4-24'!G:G)</f>
        <v>0</v>
      </c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>
        <f>+SUMIF('Input Sheet'!$S:$S,$AL3014,'Input Sheet'!C:C)</f>
        <v>0</v>
      </c>
      <c r="Z3014" s="28">
        <f>+SUMIF('Input Sheet'!$S:$S,$AL3014,'Input Sheet'!D:D)</f>
        <v>0</v>
      </c>
      <c r="AA3014" s="28">
        <f>+SUMIF('Input Sheet'!$S:$S,$AL3014,'Input Sheet'!E:E)</f>
        <v>0</v>
      </c>
      <c r="AB3014" s="28">
        <f>+SUMIF('Input Sheet'!$S:$S,$AL3014,'Input Sheet'!F:F)</f>
        <v>0</v>
      </c>
      <c r="AC3014" s="28">
        <f>+SUMIF('Input Sheet'!$S:$S,$AL3014,'Input Sheet'!G:G)</f>
        <v>0</v>
      </c>
      <c r="AD3014" s="28">
        <f>+SUMIF('Input Sheet'!$S:$S,$AL3014,'Input Sheet'!H:H)</f>
        <v>0</v>
      </c>
      <c r="AE3014" s="28">
        <f>+SUMIF('Input Sheet'!$S:$S,$AL3014,'Input Sheet'!I:I)</f>
        <v>0</v>
      </c>
      <c r="AF3014" s="28">
        <f>+SUMIF('Input Sheet'!$S:$S,$AL3014,'Input Sheet'!J:J)</f>
        <v>0</v>
      </c>
      <c r="AG3014" s="28">
        <f>+SUMIF('Input Sheet'!$S:$S,$AL3014,'Input Sheet'!K:K)</f>
        <v>0</v>
      </c>
      <c r="AH3014" s="28">
        <f>+SUMIF('Input Sheet'!$S:$S,$AL3014,'Input Sheet'!L:L)</f>
        <v>0</v>
      </c>
      <c r="AI3014" s="28">
        <f>+SUMIF('Input Sheet'!$S:$S,$AL3014,'Input Sheet'!M:M)</f>
        <v>0</v>
      </c>
      <c r="AJ3014" s="28">
        <f>+SUMIF('Input Sheet'!$S:$S,$AL3014,'Input Sheet'!N:N)</f>
        <v>0</v>
      </c>
      <c r="AK3014" s="28"/>
      <c r="AL3014" s="27" t="str">
        <f t="shared" si="238"/>
        <v>300-8500</v>
      </c>
      <c r="AM3014" s="34" t="str">
        <f t="shared" si="239"/>
        <v>New Vehicle</v>
      </c>
      <c r="AN3014" s="34" t="str">
        <f t="shared" si="240"/>
        <v>New VehicleOther Income per NV unit</v>
      </c>
      <c r="AO3014" s="35"/>
      <c r="AP3014" s="35"/>
      <c r="AQ3014" s="35"/>
    </row>
    <row r="3015" spans="1:43" x14ac:dyDescent="0.25">
      <c r="A3015" s="27" t="s">
        <v>103</v>
      </c>
      <c r="B3015" s="27" t="s">
        <v>104</v>
      </c>
      <c r="C3015" s="27" t="s">
        <v>671</v>
      </c>
      <c r="D3015" s="27" t="s">
        <v>170</v>
      </c>
      <c r="E3015" s="27" t="s">
        <v>673</v>
      </c>
      <c r="F3015" s="27" t="s">
        <v>112</v>
      </c>
      <c r="G3015" s="27" t="s">
        <v>113</v>
      </c>
      <c r="H3015" s="34" t="s">
        <v>789</v>
      </c>
      <c r="I3015" s="34" t="s">
        <v>819</v>
      </c>
      <c r="J3015" s="34" t="str">
        <f t="shared" si="236"/>
        <v>New VehicleOther Income per NV unit</v>
      </c>
      <c r="K3015" s="34" t="str">
        <f t="shared" si="237"/>
        <v>310New Vehicle Other Income - Toyota</v>
      </c>
      <c r="L3015" s="28">
        <f>+SUMIF('TB 4-24'!M:M,$AL3015,'TB 4-24'!G:G)</f>
        <v>0</v>
      </c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>
        <f>+SUMIF('Input Sheet'!$S:$S,$AL3015,'Input Sheet'!C:C)</f>
        <v>0</v>
      </c>
      <c r="Z3015" s="28">
        <f>+SUMIF('Input Sheet'!$S:$S,$AL3015,'Input Sheet'!D:D)</f>
        <v>0</v>
      </c>
      <c r="AA3015" s="28">
        <f>+SUMIF('Input Sheet'!$S:$S,$AL3015,'Input Sheet'!E:E)</f>
        <v>0</v>
      </c>
      <c r="AB3015" s="28">
        <f>+SUMIF('Input Sheet'!$S:$S,$AL3015,'Input Sheet'!F:F)</f>
        <v>0</v>
      </c>
      <c r="AC3015" s="28">
        <f>+SUMIF('Input Sheet'!$S:$S,$AL3015,'Input Sheet'!G:G)</f>
        <v>0</v>
      </c>
      <c r="AD3015" s="28">
        <f>+SUMIF('Input Sheet'!$S:$S,$AL3015,'Input Sheet'!H:H)</f>
        <v>0</v>
      </c>
      <c r="AE3015" s="28">
        <f>+SUMIF('Input Sheet'!$S:$S,$AL3015,'Input Sheet'!I:I)</f>
        <v>0</v>
      </c>
      <c r="AF3015" s="28">
        <f>+SUMIF('Input Sheet'!$S:$S,$AL3015,'Input Sheet'!J:J)</f>
        <v>0</v>
      </c>
      <c r="AG3015" s="28">
        <f>+SUMIF('Input Sheet'!$S:$S,$AL3015,'Input Sheet'!K:K)</f>
        <v>0</v>
      </c>
      <c r="AH3015" s="28">
        <f>+SUMIF('Input Sheet'!$S:$S,$AL3015,'Input Sheet'!L:L)</f>
        <v>0</v>
      </c>
      <c r="AI3015" s="28">
        <f>+SUMIF('Input Sheet'!$S:$S,$AL3015,'Input Sheet'!M:M)</f>
        <v>0</v>
      </c>
      <c r="AJ3015" s="28">
        <f>+SUMIF('Input Sheet'!$S:$S,$AL3015,'Input Sheet'!N:N)</f>
        <v>0</v>
      </c>
      <c r="AK3015" s="28"/>
      <c r="AL3015" s="27" t="str">
        <f t="shared" si="238"/>
        <v>310-8500</v>
      </c>
      <c r="AM3015" s="34" t="str">
        <f t="shared" si="239"/>
        <v>New Vehicle</v>
      </c>
      <c r="AN3015" s="34" t="str">
        <f t="shared" si="240"/>
        <v>New VehicleOther Income per NV unit</v>
      </c>
      <c r="AO3015" s="35"/>
      <c r="AP3015" s="35"/>
      <c r="AQ3015" s="35"/>
    </row>
    <row r="3016" spans="1:43" x14ac:dyDescent="0.25">
      <c r="A3016" s="27" t="s">
        <v>103</v>
      </c>
      <c r="B3016" s="27" t="s">
        <v>104</v>
      </c>
      <c r="C3016" s="27" t="s">
        <v>104</v>
      </c>
      <c r="D3016" s="27" t="s">
        <v>170</v>
      </c>
      <c r="E3016" s="27" t="s">
        <v>677</v>
      </c>
      <c r="F3016" s="27" t="s">
        <v>112</v>
      </c>
      <c r="G3016" s="27" t="s">
        <v>113</v>
      </c>
      <c r="H3016" s="34" t="s">
        <v>789</v>
      </c>
      <c r="I3016" s="34" t="s">
        <v>819</v>
      </c>
      <c r="J3016" s="34" t="str">
        <f t="shared" si="236"/>
        <v>New VehicleOther Income per NV unit</v>
      </c>
      <c r="K3016" s="34" t="str">
        <f t="shared" si="237"/>
        <v>100New Vehicle Other Income - Toyota</v>
      </c>
      <c r="L3016" s="28">
        <f>+SUMIF('TB 4-24'!M:M,$AL3016,'TB 4-24'!G:G)</f>
        <v>0</v>
      </c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>
        <f>+SUMIF('Input Sheet'!$S:$S,$AL3016,'Input Sheet'!C:C)</f>
        <v>0</v>
      </c>
      <c r="Z3016" s="28">
        <f>+SUMIF('Input Sheet'!$S:$S,$AL3016,'Input Sheet'!D:D)</f>
        <v>0</v>
      </c>
      <c r="AA3016" s="28">
        <f>+SUMIF('Input Sheet'!$S:$S,$AL3016,'Input Sheet'!E:E)</f>
        <v>0</v>
      </c>
      <c r="AB3016" s="28">
        <f>+SUMIF('Input Sheet'!$S:$S,$AL3016,'Input Sheet'!F:F)</f>
        <v>0</v>
      </c>
      <c r="AC3016" s="28">
        <f>+SUMIF('Input Sheet'!$S:$S,$AL3016,'Input Sheet'!G:G)</f>
        <v>0</v>
      </c>
      <c r="AD3016" s="28">
        <f>+SUMIF('Input Sheet'!$S:$S,$AL3016,'Input Sheet'!H:H)</f>
        <v>0</v>
      </c>
      <c r="AE3016" s="28">
        <f>+SUMIF('Input Sheet'!$S:$S,$AL3016,'Input Sheet'!I:I)</f>
        <v>0</v>
      </c>
      <c r="AF3016" s="28">
        <f>+SUMIF('Input Sheet'!$S:$S,$AL3016,'Input Sheet'!J:J)</f>
        <v>0</v>
      </c>
      <c r="AG3016" s="28">
        <f>+SUMIF('Input Sheet'!$S:$S,$AL3016,'Input Sheet'!K:K)</f>
        <v>0</v>
      </c>
      <c r="AH3016" s="28">
        <f>+SUMIF('Input Sheet'!$S:$S,$AL3016,'Input Sheet'!L:L)</f>
        <v>0</v>
      </c>
      <c r="AI3016" s="28">
        <f>+SUMIF('Input Sheet'!$S:$S,$AL3016,'Input Sheet'!M:M)</f>
        <v>0</v>
      </c>
      <c r="AJ3016" s="28">
        <f>+SUMIF('Input Sheet'!$S:$S,$AL3016,'Input Sheet'!N:N)</f>
        <v>0</v>
      </c>
      <c r="AK3016" s="28"/>
      <c r="AL3016" s="27" t="str">
        <f t="shared" si="238"/>
        <v>100-8500</v>
      </c>
      <c r="AM3016" s="34" t="str">
        <f t="shared" si="239"/>
        <v>New Vehicle</v>
      </c>
      <c r="AN3016" s="34" t="str">
        <f t="shared" si="240"/>
        <v>New VehicleOther Income per NV unit</v>
      </c>
      <c r="AO3016" s="35"/>
      <c r="AP3016" s="35"/>
      <c r="AQ3016" s="35"/>
    </row>
    <row r="3017" spans="1:43" x14ac:dyDescent="0.25">
      <c r="A3017" s="27" t="s">
        <v>103</v>
      </c>
      <c r="B3017" s="27" t="s">
        <v>104</v>
      </c>
      <c r="C3017" s="27" t="s">
        <v>104</v>
      </c>
      <c r="D3017" s="27" t="s">
        <v>170</v>
      </c>
      <c r="E3017" s="27" t="s">
        <v>649</v>
      </c>
      <c r="F3017" s="27" t="s">
        <v>112</v>
      </c>
      <c r="G3017" s="27" t="s">
        <v>113</v>
      </c>
      <c r="H3017" s="34" t="s">
        <v>789</v>
      </c>
      <c r="I3017" s="34" t="s">
        <v>819</v>
      </c>
      <c r="J3017" s="34" t="str">
        <f t="shared" si="236"/>
        <v>New VehicleOther Income per NV unit</v>
      </c>
      <c r="K3017" s="34" t="str">
        <f t="shared" si="237"/>
        <v>110New Vehicle Other Income - Toyota</v>
      </c>
      <c r="L3017" s="28">
        <f>+SUMIF('TB 4-24'!M:M,$AL3017,'TB 4-24'!G:G)</f>
        <v>0</v>
      </c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>
        <f>+SUMIF('Input Sheet'!$S:$S,$AL3017,'Input Sheet'!C:C)</f>
        <v>0</v>
      </c>
      <c r="Z3017" s="28">
        <f>+SUMIF('Input Sheet'!$S:$S,$AL3017,'Input Sheet'!D:D)</f>
        <v>0</v>
      </c>
      <c r="AA3017" s="28">
        <f>+SUMIF('Input Sheet'!$S:$S,$AL3017,'Input Sheet'!E:E)</f>
        <v>0</v>
      </c>
      <c r="AB3017" s="28">
        <f>+SUMIF('Input Sheet'!$S:$S,$AL3017,'Input Sheet'!F:F)</f>
        <v>0</v>
      </c>
      <c r="AC3017" s="28">
        <f>+SUMIF('Input Sheet'!$S:$S,$AL3017,'Input Sheet'!G:G)</f>
        <v>0</v>
      </c>
      <c r="AD3017" s="28">
        <f>+SUMIF('Input Sheet'!$S:$S,$AL3017,'Input Sheet'!H:H)</f>
        <v>0</v>
      </c>
      <c r="AE3017" s="28">
        <f>+SUMIF('Input Sheet'!$S:$S,$AL3017,'Input Sheet'!I:I)</f>
        <v>0</v>
      </c>
      <c r="AF3017" s="28">
        <f>+SUMIF('Input Sheet'!$S:$S,$AL3017,'Input Sheet'!J:J)</f>
        <v>0</v>
      </c>
      <c r="AG3017" s="28">
        <f>+SUMIF('Input Sheet'!$S:$S,$AL3017,'Input Sheet'!K:K)</f>
        <v>0</v>
      </c>
      <c r="AH3017" s="28">
        <f>+SUMIF('Input Sheet'!$S:$S,$AL3017,'Input Sheet'!L:L)</f>
        <v>0</v>
      </c>
      <c r="AI3017" s="28">
        <f>+SUMIF('Input Sheet'!$S:$S,$AL3017,'Input Sheet'!M:M)</f>
        <v>0</v>
      </c>
      <c r="AJ3017" s="28">
        <f>+SUMIF('Input Sheet'!$S:$S,$AL3017,'Input Sheet'!N:N)</f>
        <v>0</v>
      </c>
      <c r="AK3017" s="28"/>
      <c r="AL3017" s="27" t="str">
        <f t="shared" si="238"/>
        <v>110-8500</v>
      </c>
      <c r="AM3017" s="34" t="str">
        <f t="shared" si="239"/>
        <v>New Vehicle</v>
      </c>
      <c r="AN3017" s="34" t="str">
        <f t="shared" si="240"/>
        <v>New VehicleOther Income per NV unit</v>
      </c>
      <c r="AO3017" s="35"/>
      <c r="AP3017" s="35"/>
      <c r="AQ3017" s="35"/>
    </row>
    <row r="3018" spans="1:43" x14ac:dyDescent="0.25">
      <c r="A3018" s="27" t="s">
        <v>103</v>
      </c>
      <c r="B3018" s="27" t="s">
        <v>104</v>
      </c>
      <c r="C3018" s="27" t="s">
        <v>657</v>
      </c>
      <c r="D3018" s="27" t="s">
        <v>185</v>
      </c>
      <c r="E3018" s="27" t="s">
        <v>660</v>
      </c>
      <c r="F3018" s="27" t="s">
        <v>112</v>
      </c>
      <c r="G3018" s="27" t="s">
        <v>113</v>
      </c>
      <c r="H3018" s="34" t="s">
        <v>789</v>
      </c>
      <c r="I3018" s="34" t="s">
        <v>819</v>
      </c>
      <c r="J3018" s="34" t="str">
        <f t="shared" si="236"/>
        <v>New VehicleOther Income per NV unit</v>
      </c>
      <c r="K3018" s="34" t="str">
        <f t="shared" si="237"/>
        <v>200New Vehicle Other Income - Toyota</v>
      </c>
      <c r="L3018" s="28">
        <f>+SUMIF('TB 4-24'!M:M,$AL3018,'TB 4-24'!G:G)</f>
        <v>0</v>
      </c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>
        <f>+SUMIF('Input Sheet'!$S:$S,$AL3018,'Input Sheet'!C:C)</f>
        <v>0</v>
      </c>
      <c r="Z3018" s="28">
        <f>+SUMIF('Input Sheet'!$S:$S,$AL3018,'Input Sheet'!D:D)</f>
        <v>0</v>
      </c>
      <c r="AA3018" s="28">
        <f>+SUMIF('Input Sheet'!$S:$S,$AL3018,'Input Sheet'!E:E)</f>
        <v>0</v>
      </c>
      <c r="AB3018" s="28">
        <f>+SUMIF('Input Sheet'!$S:$S,$AL3018,'Input Sheet'!F:F)</f>
        <v>0</v>
      </c>
      <c r="AC3018" s="28">
        <f>+SUMIF('Input Sheet'!$S:$S,$AL3018,'Input Sheet'!G:G)</f>
        <v>0</v>
      </c>
      <c r="AD3018" s="28">
        <f>+SUMIF('Input Sheet'!$S:$S,$AL3018,'Input Sheet'!H:H)</f>
        <v>0</v>
      </c>
      <c r="AE3018" s="28">
        <f>+SUMIF('Input Sheet'!$S:$S,$AL3018,'Input Sheet'!I:I)</f>
        <v>0</v>
      </c>
      <c r="AF3018" s="28">
        <f>+SUMIF('Input Sheet'!$S:$S,$AL3018,'Input Sheet'!J:J)</f>
        <v>0</v>
      </c>
      <c r="AG3018" s="28">
        <f>+SUMIF('Input Sheet'!$S:$S,$AL3018,'Input Sheet'!K:K)</f>
        <v>0</v>
      </c>
      <c r="AH3018" s="28">
        <f>+SUMIF('Input Sheet'!$S:$S,$AL3018,'Input Sheet'!L:L)</f>
        <v>0</v>
      </c>
      <c r="AI3018" s="28">
        <f>+SUMIF('Input Sheet'!$S:$S,$AL3018,'Input Sheet'!M:M)</f>
        <v>0</v>
      </c>
      <c r="AJ3018" s="28">
        <f>+SUMIF('Input Sheet'!$S:$S,$AL3018,'Input Sheet'!N:N)</f>
        <v>0</v>
      </c>
      <c r="AK3018" s="28"/>
      <c r="AL3018" s="27" t="str">
        <f t="shared" si="238"/>
        <v>200-8540</v>
      </c>
      <c r="AM3018" s="34" t="str">
        <f t="shared" si="239"/>
        <v>New Vehicle</v>
      </c>
      <c r="AN3018" s="34" t="str">
        <f t="shared" si="240"/>
        <v>New VehicleOther Income per NV unit</v>
      </c>
      <c r="AO3018" s="35"/>
      <c r="AP3018" s="35"/>
      <c r="AQ3018" s="35"/>
    </row>
    <row r="3019" spans="1:43" x14ac:dyDescent="0.25">
      <c r="A3019" s="27" t="s">
        <v>103</v>
      </c>
      <c r="B3019" s="27" t="s">
        <v>104</v>
      </c>
      <c r="C3019" s="27" t="s">
        <v>663</v>
      </c>
      <c r="D3019" s="27" t="s">
        <v>185</v>
      </c>
      <c r="E3019" s="27" t="s">
        <v>664</v>
      </c>
      <c r="F3019" s="27" t="s">
        <v>112</v>
      </c>
      <c r="G3019" s="27" t="s">
        <v>113</v>
      </c>
      <c r="H3019" s="34" t="s">
        <v>789</v>
      </c>
      <c r="I3019" s="34" t="s">
        <v>819</v>
      </c>
      <c r="J3019" s="34" t="str">
        <f t="shared" si="236"/>
        <v>New VehicleOther Income per NV unit</v>
      </c>
      <c r="K3019" s="34" t="str">
        <f t="shared" si="237"/>
        <v>400New Vehicle Other Income - Toyota</v>
      </c>
      <c r="L3019" s="28">
        <f>+SUMIF('TB 4-24'!M:M,$AL3019,'TB 4-24'!G:G)</f>
        <v>0</v>
      </c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>
        <f>+SUMIF('Input Sheet'!$S:$S,$AL3019,'Input Sheet'!C:C)</f>
        <v>0</v>
      </c>
      <c r="Z3019" s="28">
        <f>+SUMIF('Input Sheet'!$S:$S,$AL3019,'Input Sheet'!D:D)</f>
        <v>0</v>
      </c>
      <c r="AA3019" s="28">
        <f>+SUMIF('Input Sheet'!$S:$S,$AL3019,'Input Sheet'!E:E)</f>
        <v>0</v>
      </c>
      <c r="AB3019" s="28">
        <f>+SUMIF('Input Sheet'!$S:$S,$AL3019,'Input Sheet'!F:F)</f>
        <v>0</v>
      </c>
      <c r="AC3019" s="28">
        <f>+SUMIF('Input Sheet'!$S:$S,$AL3019,'Input Sheet'!G:G)</f>
        <v>0</v>
      </c>
      <c r="AD3019" s="28">
        <f>+SUMIF('Input Sheet'!$S:$S,$AL3019,'Input Sheet'!H:H)</f>
        <v>0</v>
      </c>
      <c r="AE3019" s="28">
        <f>+SUMIF('Input Sheet'!$S:$S,$AL3019,'Input Sheet'!I:I)</f>
        <v>0</v>
      </c>
      <c r="AF3019" s="28">
        <f>+SUMIF('Input Sheet'!$S:$S,$AL3019,'Input Sheet'!J:J)</f>
        <v>0</v>
      </c>
      <c r="AG3019" s="28">
        <f>+SUMIF('Input Sheet'!$S:$S,$AL3019,'Input Sheet'!K:K)</f>
        <v>0</v>
      </c>
      <c r="AH3019" s="28">
        <f>+SUMIF('Input Sheet'!$S:$S,$AL3019,'Input Sheet'!L:L)</f>
        <v>0</v>
      </c>
      <c r="AI3019" s="28">
        <f>+SUMIF('Input Sheet'!$S:$S,$AL3019,'Input Sheet'!M:M)</f>
        <v>0</v>
      </c>
      <c r="AJ3019" s="28">
        <f>+SUMIF('Input Sheet'!$S:$S,$AL3019,'Input Sheet'!N:N)</f>
        <v>0</v>
      </c>
      <c r="AK3019" s="28"/>
      <c r="AL3019" s="27" t="str">
        <f t="shared" si="238"/>
        <v>400-8540</v>
      </c>
      <c r="AM3019" s="34" t="str">
        <f t="shared" si="239"/>
        <v>New Vehicle</v>
      </c>
      <c r="AN3019" s="34" t="str">
        <f t="shared" si="240"/>
        <v>New VehicleOther Income per NV unit</v>
      </c>
      <c r="AO3019" s="35"/>
      <c r="AP3019" s="35"/>
      <c r="AQ3019" s="35"/>
    </row>
    <row r="3020" spans="1:43" x14ac:dyDescent="0.25">
      <c r="A3020" s="27" t="s">
        <v>103</v>
      </c>
      <c r="B3020" s="27" t="s">
        <v>104</v>
      </c>
      <c r="C3020" s="27" t="s">
        <v>671</v>
      </c>
      <c r="D3020" s="27" t="s">
        <v>185</v>
      </c>
      <c r="E3020" s="27" t="s">
        <v>672</v>
      </c>
      <c r="F3020" s="27" t="s">
        <v>112</v>
      </c>
      <c r="G3020" s="27" t="s">
        <v>113</v>
      </c>
      <c r="H3020" s="34" t="s">
        <v>789</v>
      </c>
      <c r="I3020" s="34" t="s">
        <v>819</v>
      </c>
      <c r="J3020" s="34" t="str">
        <f t="shared" si="236"/>
        <v>New VehicleOther Income per NV unit</v>
      </c>
      <c r="K3020" s="34" t="str">
        <f t="shared" si="237"/>
        <v>300New Vehicle Other Income - Toyota</v>
      </c>
      <c r="L3020" s="28">
        <f>+SUMIF('TB 4-24'!M:M,$AL3020,'TB 4-24'!G:G)</f>
        <v>0</v>
      </c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>
        <f>+SUMIF('Input Sheet'!$S:$S,$AL3020,'Input Sheet'!C:C)</f>
        <v>0</v>
      </c>
      <c r="Z3020" s="28">
        <f>+SUMIF('Input Sheet'!$S:$S,$AL3020,'Input Sheet'!D:D)</f>
        <v>0</v>
      </c>
      <c r="AA3020" s="28">
        <f>+SUMIF('Input Sheet'!$S:$S,$AL3020,'Input Sheet'!E:E)</f>
        <v>0</v>
      </c>
      <c r="AB3020" s="28">
        <f>+SUMIF('Input Sheet'!$S:$S,$AL3020,'Input Sheet'!F:F)</f>
        <v>0</v>
      </c>
      <c r="AC3020" s="28">
        <f>+SUMIF('Input Sheet'!$S:$S,$AL3020,'Input Sheet'!G:G)</f>
        <v>0</v>
      </c>
      <c r="AD3020" s="28">
        <f>+SUMIF('Input Sheet'!$S:$S,$AL3020,'Input Sheet'!H:H)</f>
        <v>0</v>
      </c>
      <c r="AE3020" s="28">
        <f>+SUMIF('Input Sheet'!$S:$S,$AL3020,'Input Sheet'!I:I)</f>
        <v>0</v>
      </c>
      <c r="AF3020" s="28">
        <f>+SUMIF('Input Sheet'!$S:$S,$AL3020,'Input Sheet'!J:J)</f>
        <v>0</v>
      </c>
      <c r="AG3020" s="28">
        <f>+SUMIF('Input Sheet'!$S:$S,$AL3020,'Input Sheet'!K:K)</f>
        <v>0</v>
      </c>
      <c r="AH3020" s="28">
        <f>+SUMIF('Input Sheet'!$S:$S,$AL3020,'Input Sheet'!L:L)</f>
        <v>0</v>
      </c>
      <c r="AI3020" s="28">
        <f>+SUMIF('Input Sheet'!$S:$S,$AL3020,'Input Sheet'!M:M)</f>
        <v>0</v>
      </c>
      <c r="AJ3020" s="28">
        <f>+SUMIF('Input Sheet'!$S:$S,$AL3020,'Input Sheet'!N:N)</f>
        <v>0</v>
      </c>
      <c r="AK3020" s="28"/>
      <c r="AL3020" s="27" t="str">
        <f t="shared" si="238"/>
        <v>300-8540</v>
      </c>
      <c r="AM3020" s="34" t="str">
        <f t="shared" si="239"/>
        <v>New Vehicle</v>
      </c>
      <c r="AN3020" s="34" t="str">
        <f t="shared" si="240"/>
        <v>New VehicleOther Income per NV unit</v>
      </c>
      <c r="AO3020" s="35"/>
      <c r="AP3020" s="35"/>
      <c r="AQ3020" s="35"/>
    </row>
    <row r="3021" spans="1:43" x14ac:dyDescent="0.25">
      <c r="A3021" s="27" t="s">
        <v>103</v>
      </c>
      <c r="B3021" s="27" t="s">
        <v>104</v>
      </c>
      <c r="C3021" s="27" t="s">
        <v>104</v>
      </c>
      <c r="D3021" s="27" t="s">
        <v>185</v>
      </c>
      <c r="E3021" s="27" t="s">
        <v>677</v>
      </c>
      <c r="F3021" s="27" t="s">
        <v>112</v>
      </c>
      <c r="G3021" s="27" t="s">
        <v>113</v>
      </c>
      <c r="H3021" s="34" t="s">
        <v>789</v>
      </c>
      <c r="I3021" s="34" t="s">
        <v>819</v>
      </c>
      <c r="J3021" s="34" t="str">
        <f t="shared" si="236"/>
        <v>New VehicleOther Income per NV unit</v>
      </c>
      <c r="K3021" s="34" t="str">
        <f t="shared" si="237"/>
        <v>100New Vehicle Other Income - Toyota</v>
      </c>
      <c r="L3021" s="28">
        <f>+SUMIF('TB 4-24'!M:M,$AL3021,'TB 4-24'!G:G)</f>
        <v>0</v>
      </c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>
        <f>+SUMIF('Input Sheet'!$S:$S,$AL3021,'Input Sheet'!C:C)</f>
        <v>0</v>
      </c>
      <c r="Z3021" s="28">
        <f>+SUMIF('Input Sheet'!$S:$S,$AL3021,'Input Sheet'!D:D)</f>
        <v>0</v>
      </c>
      <c r="AA3021" s="28">
        <f>+SUMIF('Input Sheet'!$S:$S,$AL3021,'Input Sheet'!E:E)</f>
        <v>0</v>
      </c>
      <c r="AB3021" s="28">
        <f>+SUMIF('Input Sheet'!$S:$S,$AL3021,'Input Sheet'!F:F)</f>
        <v>0</v>
      </c>
      <c r="AC3021" s="28">
        <f>+SUMIF('Input Sheet'!$S:$S,$AL3021,'Input Sheet'!G:G)</f>
        <v>0</v>
      </c>
      <c r="AD3021" s="28">
        <f>+SUMIF('Input Sheet'!$S:$S,$AL3021,'Input Sheet'!H:H)</f>
        <v>0</v>
      </c>
      <c r="AE3021" s="28">
        <f>+SUMIF('Input Sheet'!$S:$S,$AL3021,'Input Sheet'!I:I)</f>
        <v>0</v>
      </c>
      <c r="AF3021" s="28">
        <f>+SUMIF('Input Sheet'!$S:$S,$AL3021,'Input Sheet'!J:J)</f>
        <v>0</v>
      </c>
      <c r="AG3021" s="28">
        <f>+SUMIF('Input Sheet'!$S:$S,$AL3021,'Input Sheet'!K:K)</f>
        <v>0</v>
      </c>
      <c r="AH3021" s="28">
        <f>+SUMIF('Input Sheet'!$S:$S,$AL3021,'Input Sheet'!L:L)</f>
        <v>0</v>
      </c>
      <c r="AI3021" s="28">
        <f>+SUMIF('Input Sheet'!$S:$S,$AL3021,'Input Sheet'!M:M)</f>
        <v>0</v>
      </c>
      <c r="AJ3021" s="28">
        <f>+SUMIF('Input Sheet'!$S:$S,$AL3021,'Input Sheet'!N:N)</f>
        <v>0</v>
      </c>
      <c r="AK3021" s="28"/>
      <c r="AL3021" s="27" t="str">
        <f t="shared" si="238"/>
        <v>100-8540</v>
      </c>
      <c r="AM3021" s="34" t="str">
        <f t="shared" si="239"/>
        <v>New Vehicle</v>
      </c>
      <c r="AN3021" s="34" t="str">
        <f t="shared" si="240"/>
        <v>New VehicleOther Income per NV unit</v>
      </c>
      <c r="AO3021" s="35"/>
      <c r="AP3021" s="35"/>
      <c r="AQ3021" s="35"/>
    </row>
    <row r="3022" spans="1:43" x14ac:dyDescent="0.25">
      <c r="A3022" s="27" t="s">
        <v>103</v>
      </c>
      <c r="B3022" s="27" t="s">
        <v>104</v>
      </c>
      <c r="C3022" s="27" t="s">
        <v>657</v>
      </c>
      <c r="D3022" s="27" t="s">
        <v>262</v>
      </c>
      <c r="E3022" s="27" t="s">
        <v>660</v>
      </c>
      <c r="F3022" s="27" t="s">
        <v>917</v>
      </c>
      <c r="G3022" s="27" t="s">
        <v>918</v>
      </c>
      <c r="H3022" s="34" t="s">
        <v>789</v>
      </c>
      <c r="I3022" s="34" t="s">
        <v>919</v>
      </c>
      <c r="J3022" s="34" t="str">
        <f t="shared" si="236"/>
        <v>New VehicleOther Semi-Fixed Expenses p.u</v>
      </c>
      <c r="K3022" s="34" t="str">
        <f t="shared" si="237"/>
        <v>200NV Other Semi-Fixed expenses - Toyota</v>
      </c>
      <c r="L3022" s="28">
        <f>+SUMIF('TB 4-24'!M:M,$AL3022,'TB 4-24'!G:G)</f>
        <v>0</v>
      </c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>
        <f>+SUMIF('Input Sheet'!$S:$S,$AL3022,'Input Sheet'!C:C)</f>
        <v>0</v>
      </c>
      <c r="Z3022" s="28">
        <f>+SUMIF('Input Sheet'!$S:$S,$AL3022,'Input Sheet'!D:D)</f>
        <v>0</v>
      </c>
      <c r="AA3022" s="28">
        <f>+SUMIF('Input Sheet'!$S:$S,$AL3022,'Input Sheet'!E:E)</f>
        <v>0</v>
      </c>
      <c r="AB3022" s="28">
        <f>+SUMIF('Input Sheet'!$S:$S,$AL3022,'Input Sheet'!F:F)</f>
        <v>0</v>
      </c>
      <c r="AC3022" s="28">
        <f>+SUMIF('Input Sheet'!$S:$S,$AL3022,'Input Sheet'!G:G)</f>
        <v>0</v>
      </c>
      <c r="AD3022" s="28">
        <f>+SUMIF('Input Sheet'!$S:$S,$AL3022,'Input Sheet'!H:H)</f>
        <v>0</v>
      </c>
      <c r="AE3022" s="28">
        <f>+SUMIF('Input Sheet'!$S:$S,$AL3022,'Input Sheet'!I:I)</f>
        <v>0</v>
      </c>
      <c r="AF3022" s="28">
        <f>+SUMIF('Input Sheet'!$S:$S,$AL3022,'Input Sheet'!J:J)</f>
        <v>0</v>
      </c>
      <c r="AG3022" s="28">
        <f>+SUMIF('Input Sheet'!$S:$S,$AL3022,'Input Sheet'!K:K)</f>
        <v>0</v>
      </c>
      <c r="AH3022" s="28">
        <f>+SUMIF('Input Sheet'!$S:$S,$AL3022,'Input Sheet'!L:L)</f>
        <v>0</v>
      </c>
      <c r="AI3022" s="28">
        <f>+SUMIF('Input Sheet'!$S:$S,$AL3022,'Input Sheet'!M:M)</f>
        <v>0</v>
      </c>
      <c r="AJ3022" s="28">
        <f>+SUMIF('Input Sheet'!$S:$S,$AL3022,'Input Sheet'!N:N)</f>
        <v>0</v>
      </c>
      <c r="AK3022" s="28"/>
      <c r="AL3022" s="27" t="str">
        <f t="shared" si="238"/>
        <v>200-7330</v>
      </c>
      <c r="AM3022" s="34" t="str">
        <f t="shared" si="239"/>
        <v>New Vehicle</v>
      </c>
      <c r="AN3022" s="34" t="str">
        <f t="shared" si="240"/>
        <v>New VehicleOther Semi-Fixed Expenses p.u</v>
      </c>
      <c r="AO3022" s="35"/>
      <c r="AP3022" s="35"/>
      <c r="AQ3022" s="35"/>
    </row>
    <row r="3023" spans="1:43" x14ac:dyDescent="0.25">
      <c r="A3023" s="27" t="s">
        <v>103</v>
      </c>
      <c r="B3023" s="27" t="s">
        <v>104</v>
      </c>
      <c r="C3023" s="27" t="s">
        <v>663</v>
      </c>
      <c r="D3023" s="27" t="s">
        <v>262</v>
      </c>
      <c r="E3023" s="27" t="s">
        <v>664</v>
      </c>
      <c r="F3023" s="27" t="s">
        <v>917</v>
      </c>
      <c r="G3023" s="27" t="s">
        <v>918</v>
      </c>
      <c r="H3023" s="34" t="s">
        <v>789</v>
      </c>
      <c r="I3023" s="34" t="s">
        <v>919</v>
      </c>
      <c r="J3023" s="34" t="str">
        <f t="shared" si="236"/>
        <v>New VehicleOther Semi-Fixed Expenses p.u</v>
      </c>
      <c r="K3023" s="34" t="str">
        <f t="shared" si="237"/>
        <v>400NV Other Semi-Fixed expenses - Toyota</v>
      </c>
      <c r="L3023" s="28">
        <f>+SUMIF('TB 4-24'!M:M,$AL3023,'TB 4-24'!G:G)</f>
        <v>0</v>
      </c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>
        <f>+SUMIF('Input Sheet'!$S:$S,$AL3023,'Input Sheet'!C:C)</f>
        <v>0</v>
      </c>
      <c r="Z3023" s="28">
        <f>+SUMIF('Input Sheet'!$S:$S,$AL3023,'Input Sheet'!D:D)</f>
        <v>0</v>
      </c>
      <c r="AA3023" s="28">
        <f>+SUMIF('Input Sheet'!$S:$S,$AL3023,'Input Sheet'!E:E)</f>
        <v>0</v>
      </c>
      <c r="AB3023" s="28">
        <f>+SUMIF('Input Sheet'!$S:$S,$AL3023,'Input Sheet'!F:F)</f>
        <v>0</v>
      </c>
      <c r="AC3023" s="28">
        <f>+SUMIF('Input Sheet'!$S:$S,$AL3023,'Input Sheet'!G:G)</f>
        <v>0</v>
      </c>
      <c r="AD3023" s="28">
        <f>+SUMIF('Input Sheet'!$S:$S,$AL3023,'Input Sheet'!H:H)</f>
        <v>0</v>
      </c>
      <c r="AE3023" s="28">
        <f>+SUMIF('Input Sheet'!$S:$S,$AL3023,'Input Sheet'!I:I)</f>
        <v>0</v>
      </c>
      <c r="AF3023" s="28">
        <f>+SUMIF('Input Sheet'!$S:$S,$AL3023,'Input Sheet'!J:J)</f>
        <v>0</v>
      </c>
      <c r="AG3023" s="28">
        <f>+SUMIF('Input Sheet'!$S:$S,$AL3023,'Input Sheet'!K:K)</f>
        <v>0</v>
      </c>
      <c r="AH3023" s="28">
        <f>+SUMIF('Input Sheet'!$S:$S,$AL3023,'Input Sheet'!L:L)</f>
        <v>0</v>
      </c>
      <c r="AI3023" s="28">
        <f>+SUMIF('Input Sheet'!$S:$S,$AL3023,'Input Sheet'!M:M)</f>
        <v>0</v>
      </c>
      <c r="AJ3023" s="28">
        <f>+SUMIF('Input Sheet'!$S:$S,$AL3023,'Input Sheet'!N:N)</f>
        <v>0</v>
      </c>
      <c r="AK3023" s="28"/>
      <c r="AL3023" s="27" t="str">
        <f t="shared" si="238"/>
        <v>400-7330</v>
      </c>
      <c r="AM3023" s="34" t="str">
        <f t="shared" si="239"/>
        <v>New Vehicle</v>
      </c>
      <c r="AN3023" s="34" t="str">
        <f t="shared" si="240"/>
        <v>New VehicleOther Semi-Fixed Expenses p.u</v>
      </c>
      <c r="AO3023" s="35"/>
      <c r="AP3023" s="35"/>
      <c r="AQ3023" s="35"/>
    </row>
    <row r="3024" spans="1:43" x14ac:dyDescent="0.25">
      <c r="A3024" s="27" t="s">
        <v>103</v>
      </c>
      <c r="B3024" s="27" t="s">
        <v>104</v>
      </c>
      <c r="C3024" s="27" t="s">
        <v>671</v>
      </c>
      <c r="D3024" s="27" t="s">
        <v>262</v>
      </c>
      <c r="E3024" s="27" t="s">
        <v>672</v>
      </c>
      <c r="F3024" s="27" t="s">
        <v>917</v>
      </c>
      <c r="G3024" s="27" t="s">
        <v>918</v>
      </c>
      <c r="H3024" s="34" t="s">
        <v>789</v>
      </c>
      <c r="I3024" s="34" t="s">
        <v>919</v>
      </c>
      <c r="J3024" s="34" t="str">
        <f t="shared" si="236"/>
        <v>New VehicleOther Semi-Fixed Expenses p.u</v>
      </c>
      <c r="K3024" s="34" t="str">
        <f t="shared" si="237"/>
        <v>300NV Other Semi-Fixed expenses - Toyota</v>
      </c>
      <c r="L3024" s="28">
        <f>+SUMIF('TB 4-24'!M:M,$AL3024,'TB 4-24'!G:G)</f>
        <v>0</v>
      </c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>
        <f>+SUMIF('Input Sheet'!$S:$S,$AL3024,'Input Sheet'!C:C)</f>
        <v>0</v>
      </c>
      <c r="Z3024" s="28">
        <f>+SUMIF('Input Sheet'!$S:$S,$AL3024,'Input Sheet'!D:D)</f>
        <v>0</v>
      </c>
      <c r="AA3024" s="28">
        <f>+SUMIF('Input Sheet'!$S:$S,$AL3024,'Input Sheet'!E:E)</f>
        <v>0</v>
      </c>
      <c r="AB3024" s="28">
        <f>+SUMIF('Input Sheet'!$S:$S,$AL3024,'Input Sheet'!F:F)</f>
        <v>0</v>
      </c>
      <c r="AC3024" s="28">
        <f>+SUMIF('Input Sheet'!$S:$S,$AL3024,'Input Sheet'!G:G)</f>
        <v>0</v>
      </c>
      <c r="AD3024" s="28">
        <f>+SUMIF('Input Sheet'!$S:$S,$AL3024,'Input Sheet'!H:H)</f>
        <v>0</v>
      </c>
      <c r="AE3024" s="28">
        <f>+SUMIF('Input Sheet'!$S:$S,$AL3024,'Input Sheet'!I:I)</f>
        <v>0</v>
      </c>
      <c r="AF3024" s="28">
        <f>+SUMIF('Input Sheet'!$S:$S,$AL3024,'Input Sheet'!J:J)</f>
        <v>0</v>
      </c>
      <c r="AG3024" s="28">
        <f>+SUMIF('Input Sheet'!$S:$S,$AL3024,'Input Sheet'!K:K)</f>
        <v>0</v>
      </c>
      <c r="AH3024" s="28">
        <f>+SUMIF('Input Sheet'!$S:$S,$AL3024,'Input Sheet'!L:L)</f>
        <v>0</v>
      </c>
      <c r="AI3024" s="28">
        <f>+SUMIF('Input Sheet'!$S:$S,$AL3024,'Input Sheet'!M:M)</f>
        <v>0</v>
      </c>
      <c r="AJ3024" s="28">
        <f>+SUMIF('Input Sheet'!$S:$S,$AL3024,'Input Sheet'!N:N)</f>
        <v>0</v>
      </c>
      <c r="AK3024" s="28"/>
      <c r="AL3024" s="27" t="str">
        <f t="shared" si="238"/>
        <v>300-7330</v>
      </c>
      <c r="AM3024" s="34" t="str">
        <f t="shared" si="239"/>
        <v>New Vehicle</v>
      </c>
      <c r="AN3024" s="34" t="str">
        <f t="shared" si="240"/>
        <v>New VehicleOther Semi-Fixed Expenses p.u</v>
      </c>
      <c r="AO3024" s="35"/>
      <c r="AP3024" s="35"/>
      <c r="AQ3024" s="35"/>
    </row>
    <row r="3025" spans="1:43" x14ac:dyDescent="0.25">
      <c r="A3025" s="27" t="s">
        <v>103</v>
      </c>
      <c r="B3025" s="27" t="s">
        <v>104</v>
      </c>
      <c r="C3025" s="27" t="s">
        <v>104</v>
      </c>
      <c r="D3025" s="27" t="s">
        <v>262</v>
      </c>
      <c r="E3025" s="27" t="s">
        <v>677</v>
      </c>
      <c r="F3025" s="27" t="s">
        <v>917</v>
      </c>
      <c r="G3025" s="27" t="s">
        <v>918</v>
      </c>
      <c r="H3025" s="34" t="s">
        <v>789</v>
      </c>
      <c r="I3025" s="34" t="s">
        <v>919</v>
      </c>
      <c r="J3025" s="34" t="str">
        <f t="shared" si="236"/>
        <v>New VehicleOther Semi-Fixed Expenses p.u</v>
      </c>
      <c r="K3025" s="34" t="str">
        <f t="shared" si="237"/>
        <v>100NV Other Semi-Fixed expenses - Toyota</v>
      </c>
      <c r="L3025" s="28">
        <f>+SUMIF('TB 4-24'!M:M,$AL3025,'TB 4-24'!G:G)</f>
        <v>0</v>
      </c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>
        <f>+SUMIF('Input Sheet'!$S:$S,$AL3025,'Input Sheet'!C:C)</f>
        <v>0</v>
      </c>
      <c r="Z3025" s="28">
        <f>+SUMIF('Input Sheet'!$S:$S,$AL3025,'Input Sheet'!D:D)</f>
        <v>0</v>
      </c>
      <c r="AA3025" s="28">
        <f>+SUMIF('Input Sheet'!$S:$S,$AL3025,'Input Sheet'!E:E)</f>
        <v>0</v>
      </c>
      <c r="AB3025" s="28">
        <f>+SUMIF('Input Sheet'!$S:$S,$AL3025,'Input Sheet'!F:F)</f>
        <v>0</v>
      </c>
      <c r="AC3025" s="28">
        <f>+SUMIF('Input Sheet'!$S:$S,$AL3025,'Input Sheet'!G:G)</f>
        <v>0</v>
      </c>
      <c r="AD3025" s="28">
        <f>+SUMIF('Input Sheet'!$S:$S,$AL3025,'Input Sheet'!H:H)</f>
        <v>0</v>
      </c>
      <c r="AE3025" s="28">
        <f>+SUMIF('Input Sheet'!$S:$S,$AL3025,'Input Sheet'!I:I)</f>
        <v>0</v>
      </c>
      <c r="AF3025" s="28">
        <f>+SUMIF('Input Sheet'!$S:$S,$AL3025,'Input Sheet'!J:J)</f>
        <v>0</v>
      </c>
      <c r="AG3025" s="28">
        <f>+SUMIF('Input Sheet'!$S:$S,$AL3025,'Input Sheet'!K:K)</f>
        <v>0</v>
      </c>
      <c r="AH3025" s="28">
        <f>+SUMIF('Input Sheet'!$S:$S,$AL3025,'Input Sheet'!L:L)</f>
        <v>0</v>
      </c>
      <c r="AI3025" s="28">
        <f>+SUMIF('Input Sheet'!$S:$S,$AL3025,'Input Sheet'!M:M)</f>
        <v>0</v>
      </c>
      <c r="AJ3025" s="28">
        <f>+SUMIF('Input Sheet'!$S:$S,$AL3025,'Input Sheet'!N:N)</f>
        <v>0</v>
      </c>
      <c r="AK3025" s="28"/>
      <c r="AL3025" s="27" t="str">
        <f t="shared" si="238"/>
        <v>100-7330</v>
      </c>
      <c r="AM3025" s="34" t="str">
        <f t="shared" si="239"/>
        <v>New Vehicle</v>
      </c>
      <c r="AN3025" s="34" t="str">
        <f t="shared" si="240"/>
        <v>New VehicleOther Semi-Fixed Expenses p.u</v>
      </c>
      <c r="AO3025" s="35"/>
      <c r="AP3025" s="35"/>
      <c r="AQ3025" s="35"/>
    </row>
    <row r="3026" spans="1:43" x14ac:dyDescent="0.25">
      <c r="A3026" s="27" t="s">
        <v>103</v>
      </c>
      <c r="B3026" s="27" t="s">
        <v>104</v>
      </c>
      <c r="C3026" s="27" t="s">
        <v>104</v>
      </c>
      <c r="D3026" s="27" t="s">
        <v>265</v>
      </c>
      <c r="E3026" s="27" t="s">
        <v>649</v>
      </c>
      <c r="F3026" s="27" t="s">
        <v>917</v>
      </c>
      <c r="G3026" s="27" t="s">
        <v>918</v>
      </c>
      <c r="H3026" s="34" t="s">
        <v>789</v>
      </c>
      <c r="I3026" s="34" t="s">
        <v>919</v>
      </c>
      <c r="J3026" s="34" t="str">
        <f t="shared" si="236"/>
        <v>New VehicleOther Semi-Fixed Expenses p.u</v>
      </c>
      <c r="K3026" s="34" t="str">
        <f t="shared" si="237"/>
        <v>110NV Other Semi-Fixed expenses - Toyota</v>
      </c>
      <c r="L3026" s="28">
        <f>+SUMIF('TB 4-24'!M:M,$AL3026,'TB 4-24'!G:G)</f>
        <v>0</v>
      </c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>
        <f>+SUMIF('Input Sheet'!$S:$S,$AL3026,'Input Sheet'!C:C)</f>
        <v>0</v>
      </c>
      <c r="Z3026" s="28">
        <f>+SUMIF('Input Sheet'!$S:$S,$AL3026,'Input Sheet'!D:D)</f>
        <v>0</v>
      </c>
      <c r="AA3026" s="28">
        <f>+SUMIF('Input Sheet'!$S:$S,$AL3026,'Input Sheet'!E:E)</f>
        <v>0</v>
      </c>
      <c r="AB3026" s="28">
        <f>+SUMIF('Input Sheet'!$S:$S,$AL3026,'Input Sheet'!F:F)</f>
        <v>0</v>
      </c>
      <c r="AC3026" s="28">
        <f>+SUMIF('Input Sheet'!$S:$S,$AL3026,'Input Sheet'!G:G)</f>
        <v>0</v>
      </c>
      <c r="AD3026" s="28">
        <f>+SUMIF('Input Sheet'!$S:$S,$AL3026,'Input Sheet'!H:H)</f>
        <v>0</v>
      </c>
      <c r="AE3026" s="28">
        <f>+SUMIF('Input Sheet'!$S:$S,$AL3026,'Input Sheet'!I:I)</f>
        <v>0</v>
      </c>
      <c r="AF3026" s="28">
        <f>+SUMIF('Input Sheet'!$S:$S,$AL3026,'Input Sheet'!J:J)</f>
        <v>0</v>
      </c>
      <c r="AG3026" s="28">
        <f>+SUMIF('Input Sheet'!$S:$S,$AL3026,'Input Sheet'!K:K)</f>
        <v>0</v>
      </c>
      <c r="AH3026" s="28">
        <f>+SUMIF('Input Sheet'!$S:$S,$AL3026,'Input Sheet'!L:L)</f>
        <v>0</v>
      </c>
      <c r="AI3026" s="28">
        <f>+SUMIF('Input Sheet'!$S:$S,$AL3026,'Input Sheet'!M:M)</f>
        <v>0</v>
      </c>
      <c r="AJ3026" s="28">
        <f>+SUMIF('Input Sheet'!$S:$S,$AL3026,'Input Sheet'!N:N)</f>
        <v>0</v>
      </c>
      <c r="AK3026" s="28"/>
      <c r="AL3026" s="27" t="str">
        <f t="shared" si="238"/>
        <v>110-7333</v>
      </c>
      <c r="AM3026" s="34" t="str">
        <f t="shared" si="239"/>
        <v>New Vehicle</v>
      </c>
      <c r="AN3026" s="34" t="str">
        <f t="shared" si="240"/>
        <v>New VehicleOther Semi-Fixed Expenses p.u</v>
      </c>
      <c r="AO3026" s="35"/>
      <c r="AP3026" s="35"/>
      <c r="AQ3026" s="35"/>
    </row>
    <row r="3027" spans="1:43" x14ac:dyDescent="0.25">
      <c r="A3027" s="27" t="s">
        <v>103</v>
      </c>
      <c r="B3027" s="27" t="s">
        <v>104</v>
      </c>
      <c r="C3027" s="27" t="s">
        <v>657</v>
      </c>
      <c r="D3027" s="27" t="s">
        <v>266</v>
      </c>
      <c r="E3027" s="27" t="s">
        <v>660</v>
      </c>
      <c r="F3027" s="27" t="s">
        <v>917</v>
      </c>
      <c r="G3027" s="27" t="s">
        <v>918</v>
      </c>
      <c r="H3027" s="34" t="s">
        <v>789</v>
      </c>
      <c r="I3027" s="34" t="s">
        <v>919</v>
      </c>
      <c r="J3027" s="34" t="str">
        <f t="shared" si="236"/>
        <v>New VehicleOther Semi-Fixed Expenses p.u</v>
      </c>
      <c r="K3027" s="34" t="str">
        <f t="shared" si="237"/>
        <v>200NV Other Semi-Fixed expenses - Toyota</v>
      </c>
      <c r="L3027" s="28">
        <f>+SUMIF('TB 4-24'!M:M,$AL3027,'TB 4-24'!G:G)</f>
        <v>0</v>
      </c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>
        <f>+SUMIF('Input Sheet'!$S:$S,$AL3027,'Input Sheet'!C:C)</f>
        <v>0</v>
      </c>
      <c r="Z3027" s="28">
        <f>+SUMIF('Input Sheet'!$S:$S,$AL3027,'Input Sheet'!D:D)</f>
        <v>0</v>
      </c>
      <c r="AA3027" s="28">
        <f>+SUMIF('Input Sheet'!$S:$S,$AL3027,'Input Sheet'!E:E)</f>
        <v>0</v>
      </c>
      <c r="AB3027" s="28">
        <f>+SUMIF('Input Sheet'!$S:$S,$AL3027,'Input Sheet'!F:F)</f>
        <v>0</v>
      </c>
      <c r="AC3027" s="28">
        <f>+SUMIF('Input Sheet'!$S:$S,$AL3027,'Input Sheet'!G:G)</f>
        <v>0</v>
      </c>
      <c r="AD3027" s="28">
        <f>+SUMIF('Input Sheet'!$S:$S,$AL3027,'Input Sheet'!H:H)</f>
        <v>0</v>
      </c>
      <c r="AE3027" s="28">
        <f>+SUMIF('Input Sheet'!$S:$S,$AL3027,'Input Sheet'!I:I)</f>
        <v>0</v>
      </c>
      <c r="AF3027" s="28">
        <f>+SUMIF('Input Sheet'!$S:$S,$AL3027,'Input Sheet'!J:J)</f>
        <v>0</v>
      </c>
      <c r="AG3027" s="28">
        <f>+SUMIF('Input Sheet'!$S:$S,$AL3027,'Input Sheet'!K:K)</f>
        <v>0</v>
      </c>
      <c r="AH3027" s="28">
        <f>+SUMIF('Input Sheet'!$S:$S,$AL3027,'Input Sheet'!L:L)</f>
        <v>0</v>
      </c>
      <c r="AI3027" s="28">
        <f>+SUMIF('Input Sheet'!$S:$S,$AL3027,'Input Sheet'!M:M)</f>
        <v>0</v>
      </c>
      <c r="AJ3027" s="28">
        <f>+SUMIF('Input Sheet'!$S:$S,$AL3027,'Input Sheet'!N:N)</f>
        <v>0</v>
      </c>
      <c r="AK3027" s="28"/>
      <c r="AL3027" s="27" t="str">
        <f t="shared" si="238"/>
        <v>200-7370</v>
      </c>
      <c r="AM3027" s="34" t="str">
        <f t="shared" si="239"/>
        <v>New Vehicle</v>
      </c>
      <c r="AN3027" s="34" t="str">
        <f t="shared" si="240"/>
        <v>New VehicleOther Semi-Fixed Expenses p.u</v>
      </c>
      <c r="AO3027" s="35"/>
      <c r="AP3027" s="35"/>
      <c r="AQ3027" s="35"/>
    </row>
    <row r="3028" spans="1:43" x14ac:dyDescent="0.25">
      <c r="A3028" s="27" t="s">
        <v>103</v>
      </c>
      <c r="B3028" s="27" t="s">
        <v>104</v>
      </c>
      <c r="C3028" s="27" t="s">
        <v>663</v>
      </c>
      <c r="D3028" s="27" t="s">
        <v>266</v>
      </c>
      <c r="E3028" s="27" t="s">
        <v>664</v>
      </c>
      <c r="F3028" s="27" t="s">
        <v>917</v>
      </c>
      <c r="G3028" s="27" t="s">
        <v>918</v>
      </c>
      <c r="H3028" s="34" t="s">
        <v>789</v>
      </c>
      <c r="I3028" s="34" t="s">
        <v>919</v>
      </c>
      <c r="J3028" s="34" t="str">
        <f t="shared" si="236"/>
        <v>New VehicleOther Semi-Fixed Expenses p.u</v>
      </c>
      <c r="K3028" s="34" t="str">
        <f t="shared" si="237"/>
        <v>400NV Other Semi-Fixed expenses - Toyota</v>
      </c>
      <c r="L3028" s="28">
        <f>+SUMIF('TB 4-24'!M:M,$AL3028,'TB 4-24'!G:G)</f>
        <v>0</v>
      </c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>
        <f>+SUMIF('Input Sheet'!$S:$S,$AL3028,'Input Sheet'!C:C)</f>
        <v>0</v>
      </c>
      <c r="Z3028" s="28">
        <f>+SUMIF('Input Sheet'!$S:$S,$AL3028,'Input Sheet'!D:D)</f>
        <v>0</v>
      </c>
      <c r="AA3028" s="28">
        <f>+SUMIF('Input Sheet'!$S:$S,$AL3028,'Input Sheet'!E:E)</f>
        <v>0</v>
      </c>
      <c r="AB3028" s="28">
        <f>+SUMIF('Input Sheet'!$S:$S,$AL3028,'Input Sheet'!F:F)</f>
        <v>0</v>
      </c>
      <c r="AC3028" s="28">
        <f>+SUMIF('Input Sheet'!$S:$S,$AL3028,'Input Sheet'!G:G)</f>
        <v>0</v>
      </c>
      <c r="AD3028" s="28">
        <f>+SUMIF('Input Sheet'!$S:$S,$AL3028,'Input Sheet'!H:H)</f>
        <v>0</v>
      </c>
      <c r="AE3028" s="28">
        <f>+SUMIF('Input Sheet'!$S:$S,$AL3028,'Input Sheet'!I:I)</f>
        <v>0</v>
      </c>
      <c r="AF3028" s="28">
        <f>+SUMIF('Input Sheet'!$S:$S,$AL3028,'Input Sheet'!J:J)</f>
        <v>0</v>
      </c>
      <c r="AG3028" s="28">
        <f>+SUMIF('Input Sheet'!$S:$S,$AL3028,'Input Sheet'!K:K)</f>
        <v>0</v>
      </c>
      <c r="AH3028" s="28">
        <f>+SUMIF('Input Sheet'!$S:$S,$AL3028,'Input Sheet'!L:L)</f>
        <v>0</v>
      </c>
      <c r="AI3028" s="28">
        <f>+SUMIF('Input Sheet'!$S:$S,$AL3028,'Input Sheet'!M:M)</f>
        <v>0</v>
      </c>
      <c r="AJ3028" s="28">
        <f>+SUMIF('Input Sheet'!$S:$S,$AL3028,'Input Sheet'!N:N)</f>
        <v>0</v>
      </c>
      <c r="AK3028" s="28"/>
      <c r="AL3028" s="27" t="str">
        <f t="shared" si="238"/>
        <v>400-7370</v>
      </c>
      <c r="AM3028" s="34" t="str">
        <f t="shared" si="239"/>
        <v>New Vehicle</v>
      </c>
      <c r="AN3028" s="34" t="str">
        <f t="shared" si="240"/>
        <v>New VehicleOther Semi-Fixed Expenses p.u</v>
      </c>
      <c r="AO3028" s="35"/>
      <c r="AP3028" s="35"/>
      <c r="AQ3028" s="35"/>
    </row>
    <row r="3029" spans="1:43" x14ac:dyDescent="0.25">
      <c r="A3029" s="27" t="s">
        <v>103</v>
      </c>
      <c r="B3029" s="27" t="s">
        <v>104</v>
      </c>
      <c r="C3029" s="27" t="s">
        <v>671</v>
      </c>
      <c r="D3029" s="27" t="s">
        <v>266</v>
      </c>
      <c r="E3029" s="27" t="s">
        <v>672</v>
      </c>
      <c r="F3029" s="27" t="s">
        <v>917</v>
      </c>
      <c r="G3029" s="27" t="s">
        <v>918</v>
      </c>
      <c r="H3029" s="34" t="s">
        <v>789</v>
      </c>
      <c r="I3029" s="34" t="s">
        <v>919</v>
      </c>
      <c r="J3029" s="34" t="str">
        <f t="shared" si="236"/>
        <v>New VehicleOther Semi-Fixed Expenses p.u</v>
      </c>
      <c r="K3029" s="34" t="str">
        <f t="shared" si="237"/>
        <v>300NV Other Semi-Fixed expenses - Toyota</v>
      </c>
      <c r="L3029" s="28">
        <f>+SUMIF('TB 4-24'!M:M,$AL3029,'TB 4-24'!G:G)</f>
        <v>0</v>
      </c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>
        <f>+SUMIF('Input Sheet'!$S:$S,$AL3029,'Input Sheet'!C:C)</f>
        <v>0</v>
      </c>
      <c r="Z3029" s="28">
        <f>+SUMIF('Input Sheet'!$S:$S,$AL3029,'Input Sheet'!D:D)</f>
        <v>0</v>
      </c>
      <c r="AA3029" s="28">
        <f>+SUMIF('Input Sheet'!$S:$S,$AL3029,'Input Sheet'!E:E)</f>
        <v>0</v>
      </c>
      <c r="AB3029" s="28">
        <f>+SUMIF('Input Sheet'!$S:$S,$AL3029,'Input Sheet'!F:F)</f>
        <v>0</v>
      </c>
      <c r="AC3029" s="28">
        <f>+SUMIF('Input Sheet'!$S:$S,$AL3029,'Input Sheet'!G:G)</f>
        <v>0</v>
      </c>
      <c r="AD3029" s="28">
        <f>+SUMIF('Input Sheet'!$S:$S,$AL3029,'Input Sheet'!H:H)</f>
        <v>0</v>
      </c>
      <c r="AE3029" s="28">
        <f>+SUMIF('Input Sheet'!$S:$S,$AL3029,'Input Sheet'!I:I)</f>
        <v>0</v>
      </c>
      <c r="AF3029" s="28">
        <f>+SUMIF('Input Sheet'!$S:$S,$AL3029,'Input Sheet'!J:J)</f>
        <v>0</v>
      </c>
      <c r="AG3029" s="28">
        <f>+SUMIF('Input Sheet'!$S:$S,$AL3029,'Input Sheet'!K:K)</f>
        <v>0</v>
      </c>
      <c r="AH3029" s="28">
        <f>+SUMIF('Input Sheet'!$S:$S,$AL3029,'Input Sheet'!L:L)</f>
        <v>0</v>
      </c>
      <c r="AI3029" s="28">
        <f>+SUMIF('Input Sheet'!$S:$S,$AL3029,'Input Sheet'!M:M)</f>
        <v>0</v>
      </c>
      <c r="AJ3029" s="28">
        <f>+SUMIF('Input Sheet'!$S:$S,$AL3029,'Input Sheet'!N:N)</f>
        <v>0</v>
      </c>
      <c r="AK3029" s="28"/>
      <c r="AL3029" s="27" t="str">
        <f t="shared" si="238"/>
        <v>300-7370</v>
      </c>
      <c r="AM3029" s="34" t="str">
        <f t="shared" si="239"/>
        <v>New Vehicle</v>
      </c>
      <c r="AN3029" s="34" t="str">
        <f t="shared" si="240"/>
        <v>New VehicleOther Semi-Fixed Expenses p.u</v>
      </c>
      <c r="AO3029" s="35"/>
      <c r="AP3029" s="35"/>
      <c r="AQ3029" s="35"/>
    </row>
    <row r="3030" spans="1:43" x14ac:dyDescent="0.25">
      <c r="A3030" s="27" t="s">
        <v>103</v>
      </c>
      <c r="B3030" s="27" t="s">
        <v>104</v>
      </c>
      <c r="C3030" s="27" t="s">
        <v>104</v>
      </c>
      <c r="D3030" s="27" t="s">
        <v>266</v>
      </c>
      <c r="E3030" s="27" t="s">
        <v>677</v>
      </c>
      <c r="F3030" s="27" t="s">
        <v>917</v>
      </c>
      <c r="G3030" s="27" t="s">
        <v>918</v>
      </c>
      <c r="H3030" s="34" t="s">
        <v>789</v>
      </c>
      <c r="I3030" s="34" t="s">
        <v>919</v>
      </c>
      <c r="J3030" s="34" t="str">
        <f t="shared" si="236"/>
        <v>New VehicleOther Semi-Fixed Expenses p.u</v>
      </c>
      <c r="K3030" s="34" t="str">
        <f t="shared" si="237"/>
        <v>100NV Other Semi-Fixed expenses - Toyota</v>
      </c>
      <c r="L3030" s="28">
        <f>+SUMIF('TB 4-24'!M:M,$AL3030,'TB 4-24'!G:G)</f>
        <v>0</v>
      </c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>
        <f>+SUMIF('Input Sheet'!$S:$S,$AL3030,'Input Sheet'!C:C)</f>
        <v>0</v>
      </c>
      <c r="Z3030" s="28">
        <f>+SUMIF('Input Sheet'!$S:$S,$AL3030,'Input Sheet'!D:D)</f>
        <v>0</v>
      </c>
      <c r="AA3030" s="28">
        <f>+SUMIF('Input Sheet'!$S:$S,$AL3030,'Input Sheet'!E:E)</f>
        <v>0</v>
      </c>
      <c r="AB3030" s="28">
        <f>+SUMIF('Input Sheet'!$S:$S,$AL3030,'Input Sheet'!F:F)</f>
        <v>0</v>
      </c>
      <c r="AC3030" s="28">
        <f>+SUMIF('Input Sheet'!$S:$S,$AL3030,'Input Sheet'!G:G)</f>
        <v>0</v>
      </c>
      <c r="AD3030" s="28">
        <f>+SUMIF('Input Sheet'!$S:$S,$AL3030,'Input Sheet'!H:H)</f>
        <v>0</v>
      </c>
      <c r="AE3030" s="28">
        <f>+SUMIF('Input Sheet'!$S:$S,$AL3030,'Input Sheet'!I:I)</f>
        <v>0</v>
      </c>
      <c r="AF3030" s="28">
        <f>+SUMIF('Input Sheet'!$S:$S,$AL3030,'Input Sheet'!J:J)</f>
        <v>0</v>
      </c>
      <c r="AG3030" s="28">
        <f>+SUMIF('Input Sheet'!$S:$S,$AL3030,'Input Sheet'!K:K)</f>
        <v>0</v>
      </c>
      <c r="AH3030" s="28">
        <f>+SUMIF('Input Sheet'!$S:$S,$AL3030,'Input Sheet'!L:L)</f>
        <v>0</v>
      </c>
      <c r="AI3030" s="28">
        <f>+SUMIF('Input Sheet'!$S:$S,$AL3030,'Input Sheet'!M:M)</f>
        <v>0</v>
      </c>
      <c r="AJ3030" s="28">
        <f>+SUMIF('Input Sheet'!$S:$S,$AL3030,'Input Sheet'!N:N)</f>
        <v>0</v>
      </c>
      <c r="AK3030" s="28"/>
      <c r="AL3030" s="27" t="str">
        <f t="shared" si="238"/>
        <v>100-7370</v>
      </c>
      <c r="AM3030" s="34" t="str">
        <f t="shared" si="239"/>
        <v>New Vehicle</v>
      </c>
      <c r="AN3030" s="34" t="str">
        <f t="shared" si="240"/>
        <v>New VehicleOther Semi-Fixed Expenses p.u</v>
      </c>
      <c r="AO3030" s="35"/>
      <c r="AP3030" s="35"/>
      <c r="AQ3030" s="35"/>
    </row>
    <row r="3031" spans="1:43" x14ac:dyDescent="0.25">
      <c r="A3031" s="27" t="s">
        <v>103</v>
      </c>
      <c r="B3031" s="27" t="s">
        <v>104</v>
      </c>
      <c r="C3031" s="27" t="s">
        <v>657</v>
      </c>
      <c r="D3031" s="27" t="s">
        <v>267</v>
      </c>
      <c r="E3031" s="27" t="s">
        <v>660</v>
      </c>
      <c r="F3031" s="27" t="s">
        <v>917</v>
      </c>
      <c r="G3031" s="27" t="s">
        <v>918</v>
      </c>
      <c r="H3031" s="34" t="s">
        <v>789</v>
      </c>
      <c r="I3031" s="34" t="s">
        <v>919</v>
      </c>
      <c r="J3031" s="34" t="str">
        <f t="shared" si="236"/>
        <v>New VehicleOther Semi-Fixed Expenses p.u</v>
      </c>
      <c r="K3031" s="34" t="str">
        <f t="shared" si="237"/>
        <v>200NV Other Semi-Fixed expenses - Toyota</v>
      </c>
      <c r="L3031" s="28">
        <f>+SUMIF('TB 4-24'!M:M,$AL3031,'TB 4-24'!G:G)</f>
        <v>0</v>
      </c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>
        <f>+SUMIF('Input Sheet'!$S:$S,$AL3031,'Input Sheet'!C:C)</f>
        <v>0</v>
      </c>
      <c r="Z3031" s="28">
        <f>+SUMIF('Input Sheet'!$S:$S,$AL3031,'Input Sheet'!D:D)</f>
        <v>0</v>
      </c>
      <c r="AA3031" s="28">
        <f>+SUMIF('Input Sheet'!$S:$S,$AL3031,'Input Sheet'!E:E)</f>
        <v>0</v>
      </c>
      <c r="AB3031" s="28">
        <f>+SUMIF('Input Sheet'!$S:$S,$AL3031,'Input Sheet'!F:F)</f>
        <v>0</v>
      </c>
      <c r="AC3031" s="28">
        <f>+SUMIF('Input Sheet'!$S:$S,$AL3031,'Input Sheet'!G:G)</f>
        <v>0</v>
      </c>
      <c r="AD3031" s="28">
        <f>+SUMIF('Input Sheet'!$S:$S,$AL3031,'Input Sheet'!H:H)</f>
        <v>0</v>
      </c>
      <c r="AE3031" s="28">
        <f>+SUMIF('Input Sheet'!$S:$S,$AL3031,'Input Sheet'!I:I)</f>
        <v>0</v>
      </c>
      <c r="AF3031" s="28">
        <f>+SUMIF('Input Sheet'!$S:$S,$AL3031,'Input Sheet'!J:J)</f>
        <v>0</v>
      </c>
      <c r="AG3031" s="28">
        <f>+SUMIF('Input Sheet'!$S:$S,$AL3031,'Input Sheet'!K:K)</f>
        <v>0</v>
      </c>
      <c r="AH3031" s="28">
        <f>+SUMIF('Input Sheet'!$S:$S,$AL3031,'Input Sheet'!L:L)</f>
        <v>0</v>
      </c>
      <c r="AI3031" s="28">
        <f>+SUMIF('Input Sheet'!$S:$S,$AL3031,'Input Sheet'!M:M)</f>
        <v>0</v>
      </c>
      <c r="AJ3031" s="28">
        <f>+SUMIF('Input Sheet'!$S:$S,$AL3031,'Input Sheet'!N:N)</f>
        <v>0</v>
      </c>
      <c r="AK3031" s="28"/>
      <c r="AL3031" s="27" t="str">
        <f t="shared" si="238"/>
        <v>200-7371</v>
      </c>
      <c r="AM3031" s="34" t="str">
        <f t="shared" si="239"/>
        <v>New Vehicle</v>
      </c>
      <c r="AN3031" s="34" t="str">
        <f t="shared" si="240"/>
        <v>New VehicleOther Semi-Fixed Expenses p.u</v>
      </c>
      <c r="AO3031" s="35"/>
      <c r="AP3031" s="35"/>
      <c r="AQ3031" s="35"/>
    </row>
    <row r="3032" spans="1:43" x14ac:dyDescent="0.25">
      <c r="A3032" s="27" t="s">
        <v>103</v>
      </c>
      <c r="B3032" s="27" t="s">
        <v>104</v>
      </c>
      <c r="C3032" s="27" t="s">
        <v>671</v>
      </c>
      <c r="D3032" s="27" t="s">
        <v>267</v>
      </c>
      <c r="E3032" s="27" t="s">
        <v>672</v>
      </c>
      <c r="F3032" s="27" t="s">
        <v>917</v>
      </c>
      <c r="G3032" s="27" t="s">
        <v>918</v>
      </c>
      <c r="H3032" s="34" t="s">
        <v>789</v>
      </c>
      <c r="I3032" s="34" t="s">
        <v>919</v>
      </c>
      <c r="J3032" s="34" t="str">
        <f t="shared" si="236"/>
        <v>New VehicleOther Semi-Fixed Expenses p.u</v>
      </c>
      <c r="K3032" s="34" t="str">
        <f t="shared" si="237"/>
        <v>300NV Other Semi-Fixed expenses - Toyota</v>
      </c>
      <c r="L3032" s="28">
        <f>+SUMIF('TB 4-24'!M:M,$AL3032,'TB 4-24'!G:G)</f>
        <v>0</v>
      </c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>
        <f>+SUMIF('Input Sheet'!$S:$S,$AL3032,'Input Sheet'!C:C)</f>
        <v>0</v>
      </c>
      <c r="Z3032" s="28">
        <f>+SUMIF('Input Sheet'!$S:$S,$AL3032,'Input Sheet'!D:D)</f>
        <v>0</v>
      </c>
      <c r="AA3032" s="28">
        <f>+SUMIF('Input Sheet'!$S:$S,$AL3032,'Input Sheet'!E:E)</f>
        <v>0</v>
      </c>
      <c r="AB3032" s="28">
        <f>+SUMIF('Input Sheet'!$S:$S,$AL3032,'Input Sheet'!F:F)</f>
        <v>0</v>
      </c>
      <c r="AC3032" s="28">
        <f>+SUMIF('Input Sheet'!$S:$S,$AL3032,'Input Sheet'!G:G)</f>
        <v>0</v>
      </c>
      <c r="AD3032" s="28">
        <f>+SUMIF('Input Sheet'!$S:$S,$AL3032,'Input Sheet'!H:H)</f>
        <v>0</v>
      </c>
      <c r="AE3032" s="28">
        <f>+SUMIF('Input Sheet'!$S:$S,$AL3032,'Input Sheet'!I:I)</f>
        <v>0</v>
      </c>
      <c r="AF3032" s="28">
        <f>+SUMIF('Input Sheet'!$S:$S,$AL3032,'Input Sheet'!J:J)</f>
        <v>0</v>
      </c>
      <c r="AG3032" s="28">
        <f>+SUMIF('Input Sheet'!$S:$S,$AL3032,'Input Sheet'!K:K)</f>
        <v>0</v>
      </c>
      <c r="AH3032" s="28">
        <f>+SUMIF('Input Sheet'!$S:$S,$AL3032,'Input Sheet'!L:L)</f>
        <v>0</v>
      </c>
      <c r="AI3032" s="28">
        <f>+SUMIF('Input Sheet'!$S:$S,$AL3032,'Input Sheet'!M:M)</f>
        <v>0</v>
      </c>
      <c r="AJ3032" s="28">
        <f>+SUMIF('Input Sheet'!$S:$S,$AL3032,'Input Sheet'!N:N)</f>
        <v>0</v>
      </c>
      <c r="AK3032" s="28"/>
      <c r="AL3032" s="27" t="str">
        <f t="shared" si="238"/>
        <v>300-7371</v>
      </c>
      <c r="AM3032" s="34" t="str">
        <f t="shared" si="239"/>
        <v>New Vehicle</v>
      </c>
      <c r="AN3032" s="34" t="str">
        <f t="shared" si="240"/>
        <v>New VehicleOther Semi-Fixed Expenses p.u</v>
      </c>
      <c r="AO3032" s="35"/>
      <c r="AP3032" s="35"/>
      <c r="AQ3032" s="35"/>
    </row>
    <row r="3033" spans="1:43" x14ac:dyDescent="0.25">
      <c r="A3033" s="27" t="s">
        <v>103</v>
      </c>
      <c r="B3033" s="27" t="s">
        <v>104</v>
      </c>
      <c r="C3033" s="27" t="s">
        <v>104</v>
      </c>
      <c r="D3033" s="27" t="s">
        <v>267</v>
      </c>
      <c r="E3033" s="27" t="s">
        <v>677</v>
      </c>
      <c r="F3033" s="27" t="s">
        <v>917</v>
      </c>
      <c r="G3033" s="27" t="s">
        <v>918</v>
      </c>
      <c r="H3033" s="34" t="s">
        <v>789</v>
      </c>
      <c r="I3033" s="34" t="s">
        <v>919</v>
      </c>
      <c r="J3033" s="34" t="str">
        <f t="shared" si="236"/>
        <v>New VehicleOther Semi-Fixed Expenses p.u</v>
      </c>
      <c r="K3033" s="34" t="str">
        <f t="shared" si="237"/>
        <v>100NV Other Semi-Fixed expenses - Toyota</v>
      </c>
      <c r="L3033" s="28">
        <f>+SUMIF('TB 4-24'!M:M,$AL3033,'TB 4-24'!G:G)</f>
        <v>0</v>
      </c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>
        <f>+SUMIF('Input Sheet'!$S:$S,$AL3033,'Input Sheet'!C:C)</f>
        <v>0</v>
      </c>
      <c r="Z3033" s="28">
        <f>+SUMIF('Input Sheet'!$S:$S,$AL3033,'Input Sheet'!D:D)</f>
        <v>0</v>
      </c>
      <c r="AA3033" s="28">
        <f>+SUMIF('Input Sheet'!$S:$S,$AL3033,'Input Sheet'!E:E)</f>
        <v>0</v>
      </c>
      <c r="AB3033" s="28">
        <f>+SUMIF('Input Sheet'!$S:$S,$AL3033,'Input Sheet'!F:F)</f>
        <v>0</v>
      </c>
      <c r="AC3033" s="28">
        <f>+SUMIF('Input Sheet'!$S:$S,$AL3033,'Input Sheet'!G:G)</f>
        <v>0</v>
      </c>
      <c r="AD3033" s="28">
        <f>+SUMIF('Input Sheet'!$S:$S,$AL3033,'Input Sheet'!H:H)</f>
        <v>0</v>
      </c>
      <c r="AE3033" s="28">
        <f>+SUMIF('Input Sheet'!$S:$S,$AL3033,'Input Sheet'!I:I)</f>
        <v>0</v>
      </c>
      <c r="AF3033" s="28">
        <f>+SUMIF('Input Sheet'!$S:$S,$AL3033,'Input Sheet'!J:J)</f>
        <v>0</v>
      </c>
      <c r="AG3033" s="28">
        <f>+SUMIF('Input Sheet'!$S:$S,$AL3033,'Input Sheet'!K:K)</f>
        <v>0</v>
      </c>
      <c r="AH3033" s="28">
        <f>+SUMIF('Input Sheet'!$S:$S,$AL3033,'Input Sheet'!L:L)</f>
        <v>0</v>
      </c>
      <c r="AI3033" s="28">
        <f>+SUMIF('Input Sheet'!$S:$S,$AL3033,'Input Sheet'!M:M)</f>
        <v>0</v>
      </c>
      <c r="AJ3033" s="28">
        <f>+SUMIF('Input Sheet'!$S:$S,$AL3033,'Input Sheet'!N:N)</f>
        <v>0</v>
      </c>
      <c r="AK3033" s="28"/>
      <c r="AL3033" s="27" t="str">
        <f t="shared" si="238"/>
        <v>100-7371</v>
      </c>
      <c r="AM3033" s="34" t="str">
        <f t="shared" si="239"/>
        <v>New Vehicle</v>
      </c>
      <c r="AN3033" s="34" t="str">
        <f t="shared" si="240"/>
        <v>New VehicleOther Semi-Fixed Expenses p.u</v>
      </c>
      <c r="AO3033" s="35"/>
      <c r="AP3033" s="35"/>
      <c r="AQ3033" s="35"/>
    </row>
    <row r="3034" spans="1:43" x14ac:dyDescent="0.25">
      <c r="A3034" s="27" t="s">
        <v>103</v>
      </c>
      <c r="B3034" s="27" t="s">
        <v>104</v>
      </c>
      <c r="C3034" s="27" t="s">
        <v>104</v>
      </c>
      <c r="D3034" s="27" t="s">
        <v>175</v>
      </c>
      <c r="E3034" s="27" t="s">
        <v>649</v>
      </c>
      <c r="F3034" s="27" t="s">
        <v>917</v>
      </c>
      <c r="G3034" s="27" t="s">
        <v>918</v>
      </c>
      <c r="H3034" s="34" t="s">
        <v>789</v>
      </c>
      <c r="I3034" s="34" t="s">
        <v>919</v>
      </c>
      <c r="J3034" s="34" t="str">
        <f t="shared" si="236"/>
        <v>New VehicleOther Semi-Fixed Expenses p.u</v>
      </c>
      <c r="K3034" s="34" t="str">
        <f t="shared" si="237"/>
        <v>110NV Other Semi-Fixed expenses - Toyota</v>
      </c>
      <c r="L3034" s="28">
        <f>+SUMIF('TB 4-24'!M:M,$AL3034,'TB 4-24'!G:G)</f>
        <v>0</v>
      </c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>
        <f>+SUMIF('Input Sheet'!$S:$S,$AL3034,'Input Sheet'!C:C)</f>
        <v>0</v>
      </c>
      <c r="Z3034" s="28">
        <f>+SUMIF('Input Sheet'!$S:$S,$AL3034,'Input Sheet'!D:D)</f>
        <v>0</v>
      </c>
      <c r="AA3034" s="28">
        <f>+SUMIF('Input Sheet'!$S:$S,$AL3034,'Input Sheet'!E:E)</f>
        <v>0</v>
      </c>
      <c r="AB3034" s="28">
        <f>+SUMIF('Input Sheet'!$S:$S,$AL3034,'Input Sheet'!F:F)</f>
        <v>0</v>
      </c>
      <c r="AC3034" s="28">
        <f>+SUMIF('Input Sheet'!$S:$S,$AL3034,'Input Sheet'!G:G)</f>
        <v>0</v>
      </c>
      <c r="AD3034" s="28">
        <f>+SUMIF('Input Sheet'!$S:$S,$AL3034,'Input Sheet'!H:H)</f>
        <v>0</v>
      </c>
      <c r="AE3034" s="28">
        <f>+SUMIF('Input Sheet'!$S:$S,$AL3034,'Input Sheet'!I:I)</f>
        <v>0</v>
      </c>
      <c r="AF3034" s="28">
        <f>+SUMIF('Input Sheet'!$S:$S,$AL3034,'Input Sheet'!J:J)</f>
        <v>0</v>
      </c>
      <c r="AG3034" s="28">
        <f>+SUMIF('Input Sheet'!$S:$S,$AL3034,'Input Sheet'!K:K)</f>
        <v>0</v>
      </c>
      <c r="AH3034" s="28">
        <f>+SUMIF('Input Sheet'!$S:$S,$AL3034,'Input Sheet'!L:L)</f>
        <v>0</v>
      </c>
      <c r="AI3034" s="28">
        <f>+SUMIF('Input Sheet'!$S:$S,$AL3034,'Input Sheet'!M:M)</f>
        <v>0</v>
      </c>
      <c r="AJ3034" s="28">
        <f>+SUMIF('Input Sheet'!$S:$S,$AL3034,'Input Sheet'!N:N)</f>
        <v>0</v>
      </c>
      <c r="AK3034" s="28"/>
      <c r="AL3034" s="27" t="str">
        <f t="shared" si="238"/>
        <v>110-7457</v>
      </c>
      <c r="AM3034" s="34" t="str">
        <f t="shared" si="239"/>
        <v>New Vehicle</v>
      </c>
      <c r="AN3034" s="34" t="str">
        <f t="shared" si="240"/>
        <v>New VehicleOther Semi-Fixed Expenses p.u</v>
      </c>
      <c r="AO3034" s="35"/>
      <c r="AP3034" s="35"/>
      <c r="AQ3034" s="35"/>
    </row>
    <row r="3035" spans="1:43" x14ac:dyDescent="0.25">
      <c r="A3035" s="27" t="s">
        <v>103</v>
      </c>
      <c r="B3035" s="27" t="s">
        <v>104</v>
      </c>
      <c r="C3035" s="27" t="s">
        <v>657</v>
      </c>
      <c r="D3035" s="27" t="s">
        <v>175</v>
      </c>
      <c r="E3035" s="27" t="s">
        <v>660</v>
      </c>
      <c r="F3035" s="27" t="s">
        <v>917</v>
      </c>
      <c r="G3035" s="27" t="s">
        <v>918</v>
      </c>
      <c r="H3035" s="34" t="s">
        <v>789</v>
      </c>
      <c r="I3035" s="34" t="s">
        <v>919</v>
      </c>
      <c r="J3035" s="34" t="str">
        <f t="shared" si="236"/>
        <v>New VehicleOther Semi-Fixed Expenses p.u</v>
      </c>
      <c r="K3035" s="34" t="str">
        <f t="shared" si="237"/>
        <v>200NV Other Semi-Fixed expenses - Toyota</v>
      </c>
      <c r="L3035" s="28">
        <f>+SUMIF('TB 4-24'!M:M,$AL3035,'TB 4-24'!G:G)</f>
        <v>0</v>
      </c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>
        <f>+SUMIF('Input Sheet'!$S:$S,$AL3035,'Input Sheet'!C:C)</f>
        <v>0</v>
      </c>
      <c r="Z3035" s="28">
        <f>+SUMIF('Input Sheet'!$S:$S,$AL3035,'Input Sheet'!D:D)</f>
        <v>0</v>
      </c>
      <c r="AA3035" s="28">
        <f>+SUMIF('Input Sheet'!$S:$S,$AL3035,'Input Sheet'!E:E)</f>
        <v>0</v>
      </c>
      <c r="AB3035" s="28">
        <f>+SUMIF('Input Sheet'!$S:$S,$AL3035,'Input Sheet'!F:F)</f>
        <v>0</v>
      </c>
      <c r="AC3035" s="28">
        <f>+SUMIF('Input Sheet'!$S:$S,$AL3035,'Input Sheet'!G:G)</f>
        <v>0</v>
      </c>
      <c r="AD3035" s="28">
        <f>+SUMIF('Input Sheet'!$S:$S,$AL3035,'Input Sheet'!H:H)</f>
        <v>0</v>
      </c>
      <c r="AE3035" s="28">
        <f>+SUMIF('Input Sheet'!$S:$S,$AL3035,'Input Sheet'!I:I)</f>
        <v>0</v>
      </c>
      <c r="AF3035" s="28">
        <f>+SUMIF('Input Sheet'!$S:$S,$AL3035,'Input Sheet'!J:J)</f>
        <v>0</v>
      </c>
      <c r="AG3035" s="28">
        <f>+SUMIF('Input Sheet'!$S:$S,$AL3035,'Input Sheet'!K:K)</f>
        <v>0</v>
      </c>
      <c r="AH3035" s="28">
        <f>+SUMIF('Input Sheet'!$S:$S,$AL3035,'Input Sheet'!L:L)</f>
        <v>0</v>
      </c>
      <c r="AI3035" s="28">
        <f>+SUMIF('Input Sheet'!$S:$S,$AL3035,'Input Sheet'!M:M)</f>
        <v>0</v>
      </c>
      <c r="AJ3035" s="28">
        <f>+SUMIF('Input Sheet'!$S:$S,$AL3035,'Input Sheet'!N:N)</f>
        <v>0</v>
      </c>
      <c r="AK3035" s="28"/>
      <c r="AL3035" s="27" t="str">
        <f t="shared" si="238"/>
        <v>200-7457</v>
      </c>
      <c r="AM3035" s="34" t="str">
        <f t="shared" si="239"/>
        <v>New Vehicle</v>
      </c>
      <c r="AN3035" s="34" t="str">
        <f t="shared" si="240"/>
        <v>New VehicleOther Semi-Fixed Expenses p.u</v>
      </c>
      <c r="AO3035" s="35"/>
      <c r="AP3035" s="35"/>
      <c r="AQ3035" s="35"/>
    </row>
    <row r="3036" spans="1:43" x14ac:dyDescent="0.25">
      <c r="A3036" s="27" t="s">
        <v>103</v>
      </c>
      <c r="B3036" s="27" t="s">
        <v>104</v>
      </c>
      <c r="C3036" s="27" t="s">
        <v>663</v>
      </c>
      <c r="D3036" s="27" t="s">
        <v>175</v>
      </c>
      <c r="E3036" s="27" t="s">
        <v>664</v>
      </c>
      <c r="F3036" s="27" t="s">
        <v>917</v>
      </c>
      <c r="G3036" s="27" t="s">
        <v>918</v>
      </c>
      <c r="H3036" s="34" t="s">
        <v>789</v>
      </c>
      <c r="I3036" s="34" t="s">
        <v>919</v>
      </c>
      <c r="J3036" s="34" t="str">
        <f t="shared" si="236"/>
        <v>New VehicleOther Semi-Fixed Expenses p.u</v>
      </c>
      <c r="K3036" s="34" t="str">
        <f t="shared" si="237"/>
        <v>400NV Other Semi-Fixed expenses - Toyota</v>
      </c>
      <c r="L3036" s="28">
        <f>+SUMIF('TB 4-24'!M:M,$AL3036,'TB 4-24'!G:G)</f>
        <v>0</v>
      </c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>
        <f>+SUMIF('Input Sheet'!$S:$S,$AL3036,'Input Sheet'!C:C)</f>
        <v>0</v>
      </c>
      <c r="Z3036" s="28">
        <f>+SUMIF('Input Sheet'!$S:$S,$AL3036,'Input Sheet'!D:D)</f>
        <v>0</v>
      </c>
      <c r="AA3036" s="28">
        <f>+SUMIF('Input Sheet'!$S:$S,$AL3036,'Input Sheet'!E:E)</f>
        <v>0</v>
      </c>
      <c r="AB3036" s="28">
        <f>+SUMIF('Input Sheet'!$S:$S,$AL3036,'Input Sheet'!F:F)</f>
        <v>0</v>
      </c>
      <c r="AC3036" s="28">
        <f>+SUMIF('Input Sheet'!$S:$S,$AL3036,'Input Sheet'!G:G)</f>
        <v>0</v>
      </c>
      <c r="AD3036" s="28">
        <f>+SUMIF('Input Sheet'!$S:$S,$AL3036,'Input Sheet'!H:H)</f>
        <v>0</v>
      </c>
      <c r="AE3036" s="28">
        <f>+SUMIF('Input Sheet'!$S:$S,$AL3036,'Input Sheet'!I:I)</f>
        <v>0</v>
      </c>
      <c r="AF3036" s="28">
        <f>+SUMIF('Input Sheet'!$S:$S,$AL3036,'Input Sheet'!J:J)</f>
        <v>0</v>
      </c>
      <c r="AG3036" s="28">
        <f>+SUMIF('Input Sheet'!$S:$S,$AL3036,'Input Sheet'!K:K)</f>
        <v>0</v>
      </c>
      <c r="AH3036" s="28">
        <f>+SUMIF('Input Sheet'!$S:$S,$AL3036,'Input Sheet'!L:L)</f>
        <v>0</v>
      </c>
      <c r="AI3036" s="28">
        <f>+SUMIF('Input Sheet'!$S:$S,$AL3036,'Input Sheet'!M:M)</f>
        <v>0</v>
      </c>
      <c r="AJ3036" s="28">
        <f>+SUMIF('Input Sheet'!$S:$S,$AL3036,'Input Sheet'!N:N)</f>
        <v>0</v>
      </c>
      <c r="AK3036" s="28"/>
      <c r="AL3036" s="27" t="str">
        <f t="shared" si="238"/>
        <v>400-7457</v>
      </c>
      <c r="AM3036" s="34" t="str">
        <f t="shared" si="239"/>
        <v>New Vehicle</v>
      </c>
      <c r="AN3036" s="34" t="str">
        <f t="shared" si="240"/>
        <v>New VehicleOther Semi-Fixed Expenses p.u</v>
      </c>
      <c r="AO3036" s="35"/>
      <c r="AP3036" s="35"/>
      <c r="AQ3036" s="35"/>
    </row>
    <row r="3037" spans="1:43" x14ac:dyDescent="0.25">
      <c r="A3037" s="27" t="s">
        <v>103</v>
      </c>
      <c r="B3037" s="27" t="s">
        <v>104</v>
      </c>
      <c r="C3037" s="27" t="s">
        <v>671</v>
      </c>
      <c r="D3037" s="27" t="s">
        <v>175</v>
      </c>
      <c r="E3037" s="27" t="s">
        <v>672</v>
      </c>
      <c r="F3037" s="27" t="s">
        <v>917</v>
      </c>
      <c r="G3037" s="27" t="s">
        <v>918</v>
      </c>
      <c r="H3037" s="34" t="s">
        <v>789</v>
      </c>
      <c r="I3037" s="34" t="s">
        <v>919</v>
      </c>
      <c r="J3037" s="34" t="str">
        <f t="shared" si="236"/>
        <v>New VehicleOther Semi-Fixed Expenses p.u</v>
      </c>
      <c r="K3037" s="34" t="str">
        <f t="shared" si="237"/>
        <v>300NV Other Semi-Fixed expenses - Toyota</v>
      </c>
      <c r="L3037" s="28">
        <f>+SUMIF('TB 4-24'!M:M,$AL3037,'TB 4-24'!G:G)</f>
        <v>0</v>
      </c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>
        <f>+SUMIF('Input Sheet'!$S:$S,$AL3037,'Input Sheet'!C:C)</f>
        <v>0</v>
      </c>
      <c r="Z3037" s="28">
        <f>+SUMIF('Input Sheet'!$S:$S,$AL3037,'Input Sheet'!D:D)</f>
        <v>0</v>
      </c>
      <c r="AA3037" s="28">
        <f>+SUMIF('Input Sheet'!$S:$S,$AL3037,'Input Sheet'!E:E)</f>
        <v>0</v>
      </c>
      <c r="AB3037" s="28">
        <f>+SUMIF('Input Sheet'!$S:$S,$AL3037,'Input Sheet'!F:F)</f>
        <v>0</v>
      </c>
      <c r="AC3037" s="28">
        <f>+SUMIF('Input Sheet'!$S:$S,$AL3037,'Input Sheet'!G:G)</f>
        <v>0</v>
      </c>
      <c r="AD3037" s="28">
        <f>+SUMIF('Input Sheet'!$S:$S,$AL3037,'Input Sheet'!H:H)</f>
        <v>0</v>
      </c>
      <c r="AE3037" s="28">
        <f>+SUMIF('Input Sheet'!$S:$S,$AL3037,'Input Sheet'!I:I)</f>
        <v>0</v>
      </c>
      <c r="AF3037" s="28">
        <f>+SUMIF('Input Sheet'!$S:$S,$AL3037,'Input Sheet'!J:J)</f>
        <v>0</v>
      </c>
      <c r="AG3037" s="28">
        <f>+SUMIF('Input Sheet'!$S:$S,$AL3037,'Input Sheet'!K:K)</f>
        <v>0</v>
      </c>
      <c r="AH3037" s="28">
        <f>+SUMIF('Input Sheet'!$S:$S,$AL3037,'Input Sheet'!L:L)</f>
        <v>0</v>
      </c>
      <c r="AI3037" s="28">
        <f>+SUMIF('Input Sheet'!$S:$S,$AL3037,'Input Sheet'!M:M)</f>
        <v>0</v>
      </c>
      <c r="AJ3037" s="28">
        <f>+SUMIF('Input Sheet'!$S:$S,$AL3037,'Input Sheet'!N:N)</f>
        <v>0</v>
      </c>
      <c r="AK3037" s="28"/>
      <c r="AL3037" s="27" t="str">
        <f t="shared" si="238"/>
        <v>300-7457</v>
      </c>
      <c r="AM3037" s="34" t="str">
        <f t="shared" si="239"/>
        <v>New Vehicle</v>
      </c>
      <c r="AN3037" s="34" t="str">
        <f t="shared" si="240"/>
        <v>New VehicleOther Semi-Fixed Expenses p.u</v>
      </c>
      <c r="AO3037" s="35"/>
      <c r="AP3037" s="35"/>
      <c r="AQ3037" s="35"/>
    </row>
    <row r="3038" spans="1:43" x14ac:dyDescent="0.25">
      <c r="A3038" s="27" t="s">
        <v>103</v>
      </c>
      <c r="B3038" s="27" t="s">
        <v>104</v>
      </c>
      <c r="C3038" s="27" t="s">
        <v>104</v>
      </c>
      <c r="D3038" s="27" t="s">
        <v>175</v>
      </c>
      <c r="E3038" s="27" t="s">
        <v>677</v>
      </c>
      <c r="F3038" s="27" t="s">
        <v>917</v>
      </c>
      <c r="G3038" s="27" t="s">
        <v>918</v>
      </c>
      <c r="H3038" s="34" t="s">
        <v>789</v>
      </c>
      <c r="I3038" s="34" t="s">
        <v>919</v>
      </c>
      <c r="J3038" s="34" t="str">
        <f t="shared" si="236"/>
        <v>New VehicleOther Semi-Fixed Expenses p.u</v>
      </c>
      <c r="K3038" s="34" t="str">
        <f t="shared" si="237"/>
        <v>100NV Other Semi-Fixed expenses - Toyota</v>
      </c>
      <c r="L3038" s="28">
        <f>+SUMIF('TB 4-24'!M:M,$AL3038,'TB 4-24'!G:G)</f>
        <v>0</v>
      </c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>
        <f>+SUMIF('Input Sheet'!$S:$S,$AL3038,'Input Sheet'!C:C)</f>
        <v>0</v>
      </c>
      <c r="Z3038" s="28">
        <f>+SUMIF('Input Sheet'!$S:$S,$AL3038,'Input Sheet'!D:D)</f>
        <v>0</v>
      </c>
      <c r="AA3038" s="28">
        <f>+SUMIF('Input Sheet'!$S:$S,$AL3038,'Input Sheet'!E:E)</f>
        <v>0</v>
      </c>
      <c r="AB3038" s="28">
        <f>+SUMIF('Input Sheet'!$S:$S,$AL3038,'Input Sheet'!F:F)</f>
        <v>0</v>
      </c>
      <c r="AC3038" s="28">
        <f>+SUMIF('Input Sheet'!$S:$S,$AL3038,'Input Sheet'!G:G)</f>
        <v>0</v>
      </c>
      <c r="AD3038" s="28">
        <f>+SUMIF('Input Sheet'!$S:$S,$AL3038,'Input Sheet'!H:H)</f>
        <v>0</v>
      </c>
      <c r="AE3038" s="28">
        <f>+SUMIF('Input Sheet'!$S:$S,$AL3038,'Input Sheet'!I:I)</f>
        <v>0</v>
      </c>
      <c r="AF3038" s="28">
        <f>+SUMIF('Input Sheet'!$S:$S,$AL3038,'Input Sheet'!J:J)</f>
        <v>0</v>
      </c>
      <c r="AG3038" s="28">
        <f>+SUMIF('Input Sheet'!$S:$S,$AL3038,'Input Sheet'!K:K)</f>
        <v>0</v>
      </c>
      <c r="AH3038" s="28">
        <f>+SUMIF('Input Sheet'!$S:$S,$AL3038,'Input Sheet'!L:L)</f>
        <v>0</v>
      </c>
      <c r="AI3038" s="28">
        <f>+SUMIF('Input Sheet'!$S:$S,$AL3038,'Input Sheet'!M:M)</f>
        <v>0</v>
      </c>
      <c r="AJ3038" s="28">
        <f>+SUMIF('Input Sheet'!$S:$S,$AL3038,'Input Sheet'!N:N)</f>
        <v>0</v>
      </c>
      <c r="AK3038" s="28"/>
      <c r="AL3038" s="27" t="str">
        <f t="shared" si="238"/>
        <v>100-7457</v>
      </c>
      <c r="AM3038" s="34" t="str">
        <f t="shared" si="239"/>
        <v>New Vehicle</v>
      </c>
      <c r="AN3038" s="34" t="str">
        <f t="shared" si="240"/>
        <v>New VehicleOther Semi-Fixed Expenses p.u</v>
      </c>
      <c r="AO3038" s="35"/>
      <c r="AP3038" s="35"/>
      <c r="AQ3038" s="35"/>
    </row>
    <row r="3039" spans="1:43" x14ac:dyDescent="0.25">
      <c r="A3039" s="27" t="s">
        <v>103</v>
      </c>
      <c r="B3039" s="27" t="s">
        <v>104</v>
      </c>
      <c r="C3039" s="27" t="s">
        <v>657</v>
      </c>
      <c r="D3039" s="27" t="s">
        <v>269</v>
      </c>
      <c r="E3039" s="27" t="s">
        <v>660</v>
      </c>
      <c r="F3039" s="27" t="s">
        <v>917</v>
      </c>
      <c r="G3039" s="27" t="s">
        <v>918</v>
      </c>
      <c r="H3039" s="34" t="s">
        <v>789</v>
      </c>
      <c r="I3039" s="34" t="s">
        <v>919</v>
      </c>
      <c r="J3039" s="34" t="str">
        <f t="shared" si="236"/>
        <v>New VehicleOther Semi-Fixed Expenses p.u</v>
      </c>
      <c r="K3039" s="34" t="str">
        <f t="shared" si="237"/>
        <v>200NV Other Semi-Fixed expenses - Toyota</v>
      </c>
      <c r="L3039" s="28">
        <f>+SUMIF('TB 4-24'!M:M,$AL3039,'TB 4-24'!G:G)</f>
        <v>0</v>
      </c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>
        <f>+SUMIF('Input Sheet'!$S:$S,$AL3039,'Input Sheet'!C:C)</f>
        <v>0</v>
      </c>
      <c r="Z3039" s="28">
        <f>+SUMIF('Input Sheet'!$S:$S,$AL3039,'Input Sheet'!D:D)</f>
        <v>0</v>
      </c>
      <c r="AA3039" s="28">
        <f>+SUMIF('Input Sheet'!$S:$S,$AL3039,'Input Sheet'!E:E)</f>
        <v>0</v>
      </c>
      <c r="AB3039" s="28">
        <f>+SUMIF('Input Sheet'!$S:$S,$AL3039,'Input Sheet'!F:F)</f>
        <v>0</v>
      </c>
      <c r="AC3039" s="28">
        <f>+SUMIF('Input Sheet'!$S:$S,$AL3039,'Input Sheet'!G:G)</f>
        <v>0</v>
      </c>
      <c r="AD3039" s="28">
        <f>+SUMIF('Input Sheet'!$S:$S,$AL3039,'Input Sheet'!H:H)</f>
        <v>0</v>
      </c>
      <c r="AE3039" s="28">
        <f>+SUMIF('Input Sheet'!$S:$S,$AL3039,'Input Sheet'!I:I)</f>
        <v>0</v>
      </c>
      <c r="AF3039" s="28">
        <f>+SUMIF('Input Sheet'!$S:$S,$AL3039,'Input Sheet'!J:J)</f>
        <v>0</v>
      </c>
      <c r="AG3039" s="28">
        <f>+SUMIF('Input Sheet'!$S:$S,$AL3039,'Input Sheet'!K:K)</f>
        <v>0</v>
      </c>
      <c r="AH3039" s="28">
        <f>+SUMIF('Input Sheet'!$S:$S,$AL3039,'Input Sheet'!L:L)</f>
        <v>0</v>
      </c>
      <c r="AI3039" s="28">
        <f>+SUMIF('Input Sheet'!$S:$S,$AL3039,'Input Sheet'!M:M)</f>
        <v>0</v>
      </c>
      <c r="AJ3039" s="28">
        <f>+SUMIF('Input Sheet'!$S:$S,$AL3039,'Input Sheet'!N:N)</f>
        <v>0</v>
      </c>
      <c r="AK3039" s="28"/>
      <c r="AL3039" s="27" t="str">
        <f t="shared" si="238"/>
        <v>200-7650</v>
      </c>
      <c r="AM3039" s="34" t="str">
        <f t="shared" si="239"/>
        <v>New Vehicle</v>
      </c>
      <c r="AN3039" s="34" t="str">
        <f t="shared" si="240"/>
        <v>New VehicleOther Semi-Fixed Expenses p.u</v>
      </c>
      <c r="AO3039" s="35"/>
      <c r="AP3039" s="35"/>
      <c r="AQ3039" s="35"/>
    </row>
    <row r="3040" spans="1:43" x14ac:dyDescent="0.25">
      <c r="A3040" s="27" t="s">
        <v>103</v>
      </c>
      <c r="B3040" s="27" t="s">
        <v>104</v>
      </c>
      <c r="C3040" s="27" t="s">
        <v>663</v>
      </c>
      <c r="D3040" s="27" t="s">
        <v>269</v>
      </c>
      <c r="E3040" s="27" t="s">
        <v>664</v>
      </c>
      <c r="F3040" s="27" t="s">
        <v>917</v>
      </c>
      <c r="G3040" s="27" t="s">
        <v>918</v>
      </c>
      <c r="H3040" s="34" t="s">
        <v>789</v>
      </c>
      <c r="I3040" s="34" t="s">
        <v>919</v>
      </c>
      <c r="J3040" s="34" t="str">
        <f t="shared" si="236"/>
        <v>New VehicleOther Semi-Fixed Expenses p.u</v>
      </c>
      <c r="K3040" s="34" t="str">
        <f t="shared" si="237"/>
        <v>400NV Other Semi-Fixed expenses - Toyota</v>
      </c>
      <c r="L3040" s="28">
        <f>+SUMIF('TB 4-24'!M:M,$AL3040,'TB 4-24'!G:G)</f>
        <v>0</v>
      </c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>
        <f>+SUMIF('Input Sheet'!$S:$S,$AL3040,'Input Sheet'!C:C)</f>
        <v>0</v>
      </c>
      <c r="Z3040" s="28">
        <f>+SUMIF('Input Sheet'!$S:$S,$AL3040,'Input Sheet'!D:D)</f>
        <v>0</v>
      </c>
      <c r="AA3040" s="28">
        <f>+SUMIF('Input Sheet'!$S:$S,$AL3040,'Input Sheet'!E:E)</f>
        <v>0</v>
      </c>
      <c r="AB3040" s="28">
        <f>+SUMIF('Input Sheet'!$S:$S,$AL3040,'Input Sheet'!F:F)</f>
        <v>0</v>
      </c>
      <c r="AC3040" s="28">
        <f>+SUMIF('Input Sheet'!$S:$S,$AL3040,'Input Sheet'!G:G)</f>
        <v>0</v>
      </c>
      <c r="AD3040" s="28">
        <f>+SUMIF('Input Sheet'!$S:$S,$AL3040,'Input Sheet'!H:H)</f>
        <v>0</v>
      </c>
      <c r="AE3040" s="28">
        <f>+SUMIF('Input Sheet'!$S:$S,$AL3040,'Input Sheet'!I:I)</f>
        <v>0</v>
      </c>
      <c r="AF3040" s="28">
        <f>+SUMIF('Input Sheet'!$S:$S,$AL3040,'Input Sheet'!J:J)</f>
        <v>0</v>
      </c>
      <c r="AG3040" s="28">
        <f>+SUMIF('Input Sheet'!$S:$S,$AL3040,'Input Sheet'!K:K)</f>
        <v>0</v>
      </c>
      <c r="AH3040" s="28">
        <f>+SUMIF('Input Sheet'!$S:$S,$AL3040,'Input Sheet'!L:L)</f>
        <v>0</v>
      </c>
      <c r="AI3040" s="28">
        <f>+SUMIF('Input Sheet'!$S:$S,$AL3040,'Input Sheet'!M:M)</f>
        <v>0</v>
      </c>
      <c r="AJ3040" s="28">
        <f>+SUMIF('Input Sheet'!$S:$S,$AL3040,'Input Sheet'!N:N)</f>
        <v>0</v>
      </c>
      <c r="AK3040" s="28"/>
      <c r="AL3040" s="27" t="str">
        <f t="shared" si="238"/>
        <v>400-7650</v>
      </c>
      <c r="AM3040" s="34" t="str">
        <f t="shared" si="239"/>
        <v>New Vehicle</v>
      </c>
      <c r="AN3040" s="34" t="str">
        <f t="shared" si="240"/>
        <v>New VehicleOther Semi-Fixed Expenses p.u</v>
      </c>
      <c r="AO3040" s="35"/>
      <c r="AP3040" s="35"/>
      <c r="AQ3040" s="35"/>
    </row>
    <row r="3041" spans="1:43" x14ac:dyDescent="0.25">
      <c r="A3041" s="27" t="s">
        <v>103</v>
      </c>
      <c r="B3041" s="27" t="s">
        <v>104</v>
      </c>
      <c r="C3041" s="27" t="s">
        <v>671</v>
      </c>
      <c r="D3041" s="27" t="s">
        <v>269</v>
      </c>
      <c r="E3041" s="27" t="s">
        <v>672</v>
      </c>
      <c r="F3041" s="27" t="s">
        <v>917</v>
      </c>
      <c r="G3041" s="27" t="s">
        <v>918</v>
      </c>
      <c r="H3041" s="34" t="s">
        <v>789</v>
      </c>
      <c r="I3041" s="34" t="s">
        <v>919</v>
      </c>
      <c r="J3041" s="34" t="str">
        <f t="shared" si="236"/>
        <v>New VehicleOther Semi-Fixed Expenses p.u</v>
      </c>
      <c r="K3041" s="34" t="str">
        <f t="shared" si="237"/>
        <v>300NV Other Semi-Fixed expenses - Toyota</v>
      </c>
      <c r="L3041" s="28">
        <f>+SUMIF('TB 4-24'!M:M,$AL3041,'TB 4-24'!G:G)</f>
        <v>0</v>
      </c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>
        <f>+SUMIF('Input Sheet'!$S:$S,$AL3041,'Input Sheet'!C:C)</f>
        <v>0</v>
      </c>
      <c r="Z3041" s="28">
        <f>+SUMIF('Input Sheet'!$S:$S,$AL3041,'Input Sheet'!D:D)</f>
        <v>0</v>
      </c>
      <c r="AA3041" s="28">
        <f>+SUMIF('Input Sheet'!$S:$S,$AL3041,'Input Sheet'!E:E)</f>
        <v>0</v>
      </c>
      <c r="AB3041" s="28">
        <f>+SUMIF('Input Sheet'!$S:$S,$AL3041,'Input Sheet'!F:F)</f>
        <v>0</v>
      </c>
      <c r="AC3041" s="28">
        <f>+SUMIF('Input Sheet'!$S:$S,$AL3041,'Input Sheet'!G:G)</f>
        <v>0</v>
      </c>
      <c r="AD3041" s="28">
        <f>+SUMIF('Input Sheet'!$S:$S,$AL3041,'Input Sheet'!H:H)</f>
        <v>0</v>
      </c>
      <c r="AE3041" s="28">
        <f>+SUMIF('Input Sheet'!$S:$S,$AL3041,'Input Sheet'!I:I)</f>
        <v>0</v>
      </c>
      <c r="AF3041" s="28">
        <f>+SUMIF('Input Sheet'!$S:$S,$AL3041,'Input Sheet'!J:J)</f>
        <v>0</v>
      </c>
      <c r="AG3041" s="28">
        <f>+SUMIF('Input Sheet'!$S:$S,$AL3041,'Input Sheet'!K:K)</f>
        <v>0</v>
      </c>
      <c r="AH3041" s="28">
        <f>+SUMIF('Input Sheet'!$S:$S,$AL3041,'Input Sheet'!L:L)</f>
        <v>0</v>
      </c>
      <c r="AI3041" s="28">
        <f>+SUMIF('Input Sheet'!$S:$S,$AL3041,'Input Sheet'!M:M)</f>
        <v>0</v>
      </c>
      <c r="AJ3041" s="28">
        <f>+SUMIF('Input Sheet'!$S:$S,$AL3041,'Input Sheet'!N:N)</f>
        <v>0</v>
      </c>
      <c r="AK3041" s="28"/>
      <c r="AL3041" s="27" t="str">
        <f t="shared" si="238"/>
        <v>300-7650</v>
      </c>
      <c r="AM3041" s="34" t="str">
        <f t="shared" si="239"/>
        <v>New Vehicle</v>
      </c>
      <c r="AN3041" s="34" t="str">
        <f t="shared" si="240"/>
        <v>New VehicleOther Semi-Fixed Expenses p.u</v>
      </c>
      <c r="AO3041" s="35"/>
      <c r="AP3041" s="35"/>
      <c r="AQ3041" s="35"/>
    </row>
    <row r="3042" spans="1:43" x14ac:dyDescent="0.25">
      <c r="A3042" s="27" t="s">
        <v>103</v>
      </c>
      <c r="B3042" s="27" t="s">
        <v>104</v>
      </c>
      <c r="C3042" s="27" t="s">
        <v>104</v>
      </c>
      <c r="D3042" s="27" t="s">
        <v>269</v>
      </c>
      <c r="E3042" s="27" t="s">
        <v>677</v>
      </c>
      <c r="F3042" s="27" t="s">
        <v>917</v>
      </c>
      <c r="G3042" s="27" t="s">
        <v>918</v>
      </c>
      <c r="H3042" s="34" t="s">
        <v>789</v>
      </c>
      <c r="I3042" s="34" t="s">
        <v>919</v>
      </c>
      <c r="J3042" s="34" t="str">
        <f t="shared" si="236"/>
        <v>New VehicleOther Semi-Fixed Expenses p.u</v>
      </c>
      <c r="K3042" s="34" t="str">
        <f t="shared" si="237"/>
        <v>100NV Other Semi-Fixed expenses - Toyota</v>
      </c>
      <c r="L3042" s="28">
        <f>+SUMIF('TB 4-24'!M:M,$AL3042,'TB 4-24'!G:G)</f>
        <v>0</v>
      </c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>
        <f>+SUMIF('Input Sheet'!$S:$S,$AL3042,'Input Sheet'!C:C)</f>
        <v>0</v>
      </c>
      <c r="Z3042" s="28">
        <f>+SUMIF('Input Sheet'!$S:$S,$AL3042,'Input Sheet'!D:D)</f>
        <v>0</v>
      </c>
      <c r="AA3042" s="28">
        <f>+SUMIF('Input Sheet'!$S:$S,$AL3042,'Input Sheet'!E:E)</f>
        <v>0</v>
      </c>
      <c r="AB3042" s="28">
        <f>+SUMIF('Input Sheet'!$S:$S,$AL3042,'Input Sheet'!F:F)</f>
        <v>0</v>
      </c>
      <c r="AC3042" s="28">
        <f>+SUMIF('Input Sheet'!$S:$S,$AL3042,'Input Sheet'!G:G)</f>
        <v>0</v>
      </c>
      <c r="AD3042" s="28">
        <f>+SUMIF('Input Sheet'!$S:$S,$AL3042,'Input Sheet'!H:H)</f>
        <v>0</v>
      </c>
      <c r="AE3042" s="28">
        <f>+SUMIF('Input Sheet'!$S:$S,$AL3042,'Input Sheet'!I:I)</f>
        <v>0</v>
      </c>
      <c r="AF3042" s="28">
        <f>+SUMIF('Input Sheet'!$S:$S,$AL3042,'Input Sheet'!J:J)</f>
        <v>0</v>
      </c>
      <c r="AG3042" s="28">
        <f>+SUMIF('Input Sheet'!$S:$S,$AL3042,'Input Sheet'!K:K)</f>
        <v>0</v>
      </c>
      <c r="AH3042" s="28">
        <f>+SUMIF('Input Sheet'!$S:$S,$AL3042,'Input Sheet'!L:L)</f>
        <v>0</v>
      </c>
      <c r="AI3042" s="28">
        <f>+SUMIF('Input Sheet'!$S:$S,$AL3042,'Input Sheet'!M:M)</f>
        <v>0</v>
      </c>
      <c r="AJ3042" s="28">
        <f>+SUMIF('Input Sheet'!$S:$S,$AL3042,'Input Sheet'!N:N)</f>
        <v>0</v>
      </c>
      <c r="AK3042" s="28"/>
      <c r="AL3042" s="27" t="str">
        <f t="shared" si="238"/>
        <v>100-7650</v>
      </c>
      <c r="AM3042" s="34" t="str">
        <f t="shared" si="239"/>
        <v>New Vehicle</v>
      </c>
      <c r="AN3042" s="34" t="str">
        <f t="shared" si="240"/>
        <v>New VehicleOther Semi-Fixed Expenses p.u</v>
      </c>
      <c r="AO3042" s="35"/>
      <c r="AP3042" s="35"/>
      <c r="AQ3042" s="35"/>
    </row>
    <row r="3043" spans="1:43" x14ac:dyDescent="0.25">
      <c r="A3043" s="27" t="s">
        <v>103</v>
      </c>
      <c r="B3043" s="27" t="s">
        <v>104</v>
      </c>
      <c r="C3043" s="27" t="s">
        <v>657</v>
      </c>
      <c r="D3043" s="27" t="s">
        <v>387</v>
      </c>
      <c r="E3043" s="27" t="s">
        <v>658</v>
      </c>
      <c r="F3043" s="27" t="s">
        <v>920</v>
      </c>
      <c r="G3043" s="27" t="s">
        <v>921</v>
      </c>
      <c r="H3043" s="34" t="s">
        <v>789</v>
      </c>
      <c r="I3043" s="34" t="s">
        <v>922</v>
      </c>
      <c r="J3043" s="34" t="str">
        <f t="shared" si="236"/>
        <v>New VehicleOther Variable expenses p.u.</v>
      </c>
      <c r="K3043" s="34" t="str">
        <f t="shared" si="237"/>
        <v>210NV Other variable expenses - Toyota</v>
      </c>
      <c r="L3043" s="28">
        <f>+SUMIF('TB 4-24'!M:M,$AL3043,'TB 4-24'!G:G)</f>
        <v>0</v>
      </c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>
        <f>+SUMIF('Input Sheet'!$S:$S,$AL3043,'Input Sheet'!C:C)</f>
        <v>0</v>
      </c>
      <c r="Z3043" s="28">
        <f>+SUMIF('Input Sheet'!$S:$S,$AL3043,'Input Sheet'!D:D)</f>
        <v>0</v>
      </c>
      <c r="AA3043" s="28">
        <f>+SUMIF('Input Sheet'!$S:$S,$AL3043,'Input Sheet'!E:E)</f>
        <v>0</v>
      </c>
      <c r="AB3043" s="28">
        <f>+SUMIF('Input Sheet'!$S:$S,$AL3043,'Input Sheet'!F:F)</f>
        <v>0</v>
      </c>
      <c r="AC3043" s="28">
        <f>+SUMIF('Input Sheet'!$S:$S,$AL3043,'Input Sheet'!G:G)</f>
        <v>0</v>
      </c>
      <c r="AD3043" s="28">
        <f>+SUMIF('Input Sheet'!$S:$S,$AL3043,'Input Sheet'!H:H)</f>
        <v>0</v>
      </c>
      <c r="AE3043" s="28">
        <f>+SUMIF('Input Sheet'!$S:$S,$AL3043,'Input Sheet'!I:I)</f>
        <v>0</v>
      </c>
      <c r="AF3043" s="28">
        <f>+SUMIF('Input Sheet'!$S:$S,$AL3043,'Input Sheet'!J:J)</f>
        <v>0</v>
      </c>
      <c r="AG3043" s="28">
        <f>+SUMIF('Input Sheet'!$S:$S,$AL3043,'Input Sheet'!K:K)</f>
        <v>0</v>
      </c>
      <c r="AH3043" s="28">
        <f>+SUMIF('Input Sheet'!$S:$S,$AL3043,'Input Sheet'!L:L)</f>
        <v>0</v>
      </c>
      <c r="AI3043" s="28">
        <f>+SUMIF('Input Sheet'!$S:$S,$AL3043,'Input Sheet'!M:M)</f>
        <v>0</v>
      </c>
      <c r="AJ3043" s="28">
        <f>+SUMIF('Input Sheet'!$S:$S,$AL3043,'Input Sheet'!N:N)</f>
        <v>0</v>
      </c>
      <c r="AK3043" s="28"/>
      <c r="AL3043" s="27" t="str">
        <f t="shared" si="238"/>
        <v>210-7030</v>
      </c>
      <c r="AM3043" s="34" t="str">
        <f t="shared" si="239"/>
        <v>New Vehicle</v>
      </c>
      <c r="AN3043" s="34" t="str">
        <f t="shared" si="240"/>
        <v>New VehicleOther Variable expenses p.u.</v>
      </c>
      <c r="AO3043" s="35"/>
      <c r="AP3043" s="35"/>
      <c r="AQ3043" s="35"/>
    </row>
    <row r="3044" spans="1:43" x14ac:dyDescent="0.25">
      <c r="A3044" s="27" t="s">
        <v>103</v>
      </c>
      <c r="B3044" s="27" t="s">
        <v>104</v>
      </c>
      <c r="C3044" s="27" t="s">
        <v>657</v>
      </c>
      <c r="D3044" s="27" t="s">
        <v>387</v>
      </c>
      <c r="E3044" s="27" t="s">
        <v>660</v>
      </c>
      <c r="F3044" s="27" t="s">
        <v>920</v>
      </c>
      <c r="G3044" s="27" t="s">
        <v>921</v>
      </c>
      <c r="H3044" s="34" t="s">
        <v>789</v>
      </c>
      <c r="I3044" s="34" t="s">
        <v>922</v>
      </c>
      <c r="J3044" s="34" t="str">
        <f t="shared" si="236"/>
        <v>New VehicleOther Variable expenses p.u.</v>
      </c>
      <c r="K3044" s="34" t="str">
        <f t="shared" si="237"/>
        <v>200NV Other variable expenses - Toyota</v>
      </c>
      <c r="L3044" s="28">
        <f>+SUMIF('TB 4-24'!M:M,$AL3044,'TB 4-24'!G:G)</f>
        <v>0</v>
      </c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>
        <f>+SUMIF('Input Sheet'!$S:$S,$AL3044,'Input Sheet'!C:C)</f>
        <v>0</v>
      </c>
      <c r="Z3044" s="28">
        <f>+SUMIF('Input Sheet'!$S:$S,$AL3044,'Input Sheet'!D:D)</f>
        <v>0</v>
      </c>
      <c r="AA3044" s="28">
        <f>+SUMIF('Input Sheet'!$S:$S,$AL3044,'Input Sheet'!E:E)</f>
        <v>0</v>
      </c>
      <c r="AB3044" s="28">
        <f>+SUMIF('Input Sheet'!$S:$S,$AL3044,'Input Sheet'!F:F)</f>
        <v>0</v>
      </c>
      <c r="AC3044" s="28">
        <f>+SUMIF('Input Sheet'!$S:$S,$AL3044,'Input Sheet'!G:G)</f>
        <v>0</v>
      </c>
      <c r="AD3044" s="28">
        <f>+SUMIF('Input Sheet'!$S:$S,$AL3044,'Input Sheet'!H:H)</f>
        <v>0</v>
      </c>
      <c r="AE3044" s="28">
        <f>+SUMIF('Input Sheet'!$S:$S,$AL3044,'Input Sheet'!I:I)</f>
        <v>0</v>
      </c>
      <c r="AF3044" s="28">
        <f>+SUMIF('Input Sheet'!$S:$S,$AL3044,'Input Sheet'!J:J)</f>
        <v>0</v>
      </c>
      <c r="AG3044" s="28">
        <f>+SUMIF('Input Sheet'!$S:$S,$AL3044,'Input Sheet'!K:K)</f>
        <v>0</v>
      </c>
      <c r="AH3044" s="28">
        <f>+SUMIF('Input Sheet'!$S:$S,$AL3044,'Input Sheet'!L:L)</f>
        <v>0</v>
      </c>
      <c r="AI3044" s="28">
        <f>+SUMIF('Input Sheet'!$S:$S,$AL3044,'Input Sheet'!M:M)</f>
        <v>0</v>
      </c>
      <c r="AJ3044" s="28">
        <f>+SUMIF('Input Sheet'!$S:$S,$AL3044,'Input Sheet'!N:N)</f>
        <v>0</v>
      </c>
      <c r="AK3044" s="28"/>
      <c r="AL3044" s="27" t="str">
        <f t="shared" si="238"/>
        <v>200-7030</v>
      </c>
      <c r="AM3044" s="34" t="str">
        <f t="shared" si="239"/>
        <v>New Vehicle</v>
      </c>
      <c r="AN3044" s="34" t="str">
        <f t="shared" si="240"/>
        <v>New VehicleOther Variable expenses p.u.</v>
      </c>
      <c r="AO3044" s="35"/>
      <c r="AP3044" s="35"/>
      <c r="AQ3044" s="35"/>
    </row>
    <row r="3045" spans="1:43" x14ac:dyDescent="0.25">
      <c r="A3045" s="27" t="s">
        <v>103</v>
      </c>
      <c r="B3045" s="27" t="s">
        <v>104</v>
      </c>
      <c r="C3045" s="27" t="s">
        <v>663</v>
      </c>
      <c r="D3045" s="27" t="s">
        <v>387</v>
      </c>
      <c r="E3045" s="27" t="s">
        <v>664</v>
      </c>
      <c r="F3045" s="27" t="s">
        <v>920</v>
      </c>
      <c r="G3045" s="27" t="s">
        <v>921</v>
      </c>
      <c r="H3045" s="34" t="s">
        <v>789</v>
      </c>
      <c r="I3045" s="34" t="s">
        <v>922</v>
      </c>
      <c r="J3045" s="34" t="str">
        <f t="shared" si="236"/>
        <v>New VehicleOther Variable expenses p.u.</v>
      </c>
      <c r="K3045" s="34" t="str">
        <f t="shared" si="237"/>
        <v>400NV Other variable expenses - Toyota</v>
      </c>
      <c r="L3045" s="28">
        <f>+SUMIF('TB 4-24'!M:M,$AL3045,'TB 4-24'!G:G)</f>
        <v>0</v>
      </c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>
        <f>+SUMIF('Input Sheet'!$S:$S,$AL3045,'Input Sheet'!C:C)</f>
        <v>0</v>
      </c>
      <c r="Z3045" s="28">
        <f>+SUMIF('Input Sheet'!$S:$S,$AL3045,'Input Sheet'!D:D)</f>
        <v>0</v>
      </c>
      <c r="AA3045" s="28">
        <f>+SUMIF('Input Sheet'!$S:$S,$AL3045,'Input Sheet'!E:E)</f>
        <v>0</v>
      </c>
      <c r="AB3045" s="28">
        <f>+SUMIF('Input Sheet'!$S:$S,$AL3045,'Input Sheet'!F:F)</f>
        <v>0</v>
      </c>
      <c r="AC3045" s="28">
        <f>+SUMIF('Input Sheet'!$S:$S,$AL3045,'Input Sheet'!G:G)</f>
        <v>0</v>
      </c>
      <c r="AD3045" s="28">
        <f>+SUMIF('Input Sheet'!$S:$S,$AL3045,'Input Sheet'!H:H)</f>
        <v>0</v>
      </c>
      <c r="AE3045" s="28">
        <f>+SUMIF('Input Sheet'!$S:$S,$AL3045,'Input Sheet'!I:I)</f>
        <v>0</v>
      </c>
      <c r="AF3045" s="28">
        <f>+SUMIF('Input Sheet'!$S:$S,$AL3045,'Input Sheet'!J:J)</f>
        <v>0</v>
      </c>
      <c r="AG3045" s="28">
        <f>+SUMIF('Input Sheet'!$S:$S,$AL3045,'Input Sheet'!K:K)</f>
        <v>0</v>
      </c>
      <c r="AH3045" s="28">
        <f>+SUMIF('Input Sheet'!$S:$S,$AL3045,'Input Sheet'!L:L)</f>
        <v>0</v>
      </c>
      <c r="AI3045" s="28">
        <f>+SUMIF('Input Sheet'!$S:$S,$AL3045,'Input Sheet'!M:M)</f>
        <v>0</v>
      </c>
      <c r="AJ3045" s="28">
        <f>+SUMIF('Input Sheet'!$S:$S,$AL3045,'Input Sheet'!N:N)</f>
        <v>0</v>
      </c>
      <c r="AK3045" s="28"/>
      <c r="AL3045" s="27" t="str">
        <f t="shared" si="238"/>
        <v>400-7030</v>
      </c>
      <c r="AM3045" s="34" t="str">
        <f t="shared" si="239"/>
        <v>New Vehicle</v>
      </c>
      <c r="AN3045" s="34" t="str">
        <f t="shared" si="240"/>
        <v>New VehicleOther Variable expenses p.u.</v>
      </c>
      <c r="AO3045" s="35"/>
      <c r="AP3045" s="35"/>
      <c r="AQ3045" s="35"/>
    </row>
    <row r="3046" spans="1:43" x14ac:dyDescent="0.25">
      <c r="A3046" s="27" t="s">
        <v>103</v>
      </c>
      <c r="B3046" s="27" t="s">
        <v>104</v>
      </c>
      <c r="C3046" s="27" t="s">
        <v>671</v>
      </c>
      <c r="D3046" s="27" t="s">
        <v>387</v>
      </c>
      <c r="E3046" s="27" t="s">
        <v>672</v>
      </c>
      <c r="F3046" s="27" t="s">
        <v>920</v>
      </c>
      <c r="G3046" s="27" t="s">
        <v>921</v>
      </c>
      <c r="H3046" s="34" t="s">
        <v>789</v>
      </c>
      <c r="I3046" s="34" t="s">
        <v>922</v>
      </c>
      <c r="J3046" s="34" t="str">
        <f t="shared" si="236"/>
        <v>New VehicleOther Variable expenses p.u.</v>
      </c>
      <c r="K3046" s="34" t="str">
        <f t="shared" si="237"/>
        <v>300NV Other variable expenses - Toyota</v>
      </c>
      <c r="L3046" s="28">
        <f>+SUMIF('TB 4-24'!M:M,$AL3046,'TB 4-24'!G:G)</f>
        <v>0</v>
      </c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>
        <f>+SUMIF('Input Sheet'!$S:$S,$AL3046,'Input Sheet'!C:C)</f>
        <v>0</v>
      </c>
      <c r="Z3046" s="28">
        <f>+SUMIF('Input Sheet'!$S:$S,$AL3046,'Input Sheet'!D:D)</f>
        <v>0</v>
      </c>
      <c r="AA3046" s="28">
        <f>+SUMIF('Input Sheet'!$S:$S,$AL3046,'Input Sheet'!E:E)</f>
        <v>0</v>
      </c>
      <c r="AB3046" s="28">
        <f>+SUMIF('Input Sheet'!$S:$S,$AL3046,'Input Sheet'!F:F)</f>
        <v>0</v>
      </c>
      <c r="AC3046" s="28">
        <f>+SUMIF('Input Sheet'!$S:$S,$AL3046,'Input Sheet'!G:G)</f>
        <v>0</v>
      </c>
      <c r="AD3046" s="28">
        <f>+SUMIF('Input Sheet'!$S:$S,$AL3046,'Input Sheet'!H:H)</f>
        <v>0</v>
      </c>
      <c r="AE3046" s="28">
        <f>+SUMIF('Input Sheet'!$S:$S,$AL3046,'Input Sheet'!I:I)</f>
        <v>0</v>
      </c>
      <c r="AF3046" s="28">
        <f>+SUMIF('Input Sheet'!$S:$S,$AL3046,'Input Sheet'!J:J)</f>
        <v>0</v>
      </c>
      <c r="AG3046" s="28">
        <f>+SUMIF('Input Sheet'!$S:$S,$AL3046,'Input Sheet'!K:K)</f>
        <v>0</v>
      </c>
      <c r="AH3046" s="28">
        <f>+SUMIF('Input Sheet'!$S:$S,$AL3046,'Input Sheet'!L:L)</f>
        <v>0</v>
      </c>
      <c r="AI3046" s="28">
        <f>+SUMIF('Input Sheet'!$S:$S,$AL3046,'Input Sheet'!M:M)</f>
        <v>0</v>
      </c>
      <c r="AJ3046" s="28">
        <f>+SUMIF('Input Sheet'!$S:$S,$AL3046,'Input Sheet'!N:N)</f>
        <v>0</v>
      </c>
      <c r="AK3046" s="28"/>
      <c r="AL3046" s="27" t="str">
        <f t="shared" si="238"/>
        <v>300-7030</v>
      </c>
      <c r="AM3046" s="34" t="str">
        <f t="shared" si="239"/>
        <v>New Vehicle</v>
      </c>
      <c r="AN3046" s="34" t="str">
        <f t="shared" si="240"/>
        <v>New VehicleOther Variable expenses p.u.</v>
      </c>
      <c r="AO3046" s="35"/>
      <c r="AP3046" s="35"/>
      <c r="AQ3046" s="35"/>
    </row>
    <row r="3047" spans="1:43" x14ac:dyDescent="0.25">
      <c r="A3047" s="27" t="s">
        <v>103</v>
      </c>
      <c r="B3047" s="27" t="s">
        <v>104</v>
      </c>
      <c r="C3047" s="27" t="s">
        <v>104</v>
      </c>
      <c r="D3047" s="27" t="s">
        <v>387</v>
      </c>
      <c r="E3047" s="27" t="s">
        <v>677</v>
      </c>
      <c r="F3047" s="27" t="s">
        <v>920</v>
      </c>
      <c r="G3047" s="27" t="s">
        <v>921</v>
      </c>
      <c r="H3047" s="34" t="s">
        <v>789</v>
      </c>
      <c r="I3047" s="34" t="s">
        <v>922</v>
      </c>
      <c r="J3047" s="34" t="str">
        <f t="shared" si="236"/>
        <v>New VehicleOther Variable expenses p.u.</v>
      </c>
      <c r="K3047" s="34" t="str">
        <f t="shared" si="237"/>
        <v>100NV Other variable expenses - Toyota</v>
      </c>
      <c r="L3047" s="28">
        <f>+SUMIF('TB 4-24'!M:M,$AL3047,'TB 4-24'!G:G)</f>
        <v>0</v>
      </c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>
        <f>+SUMIF('Input Sheet'!$S:$S,$AL3047,'Input Sheet'!C:C)</f>
        <v>0</v>
      </c>
      <c r="Z3047" s="28">
        <f>+SUMIF('Input Sheet'!$S:$S,$AL3047,'Input Sheet'!D:D)</f>
        <v>0</v>
      </c>
      <c r="AA3047" s="28">
        <f>+SUMIF('Input Sheet'!$S:$S,$AL3047,'Input Sheet'!E:E)</f>
        <v>0</v>
      </c>
      <c r="AB3047" s="28">
        <f>+SUMIF('Input Sheet'!$S:$S,$AL3047,'Input Sheet'!F:F)</f>
        <v>0</v>
      </c>
      <c r="AC3047" s="28">
        <f>+SUMIF('Input Sheet'!$S:$S,$AL3047,'Input Sheet'!G:G)</f>
        <v>0</v>
      </c>
      <c r="AD3047" s="28">
        <f>+SUMIF('Input Sheet'!$S:$S,$AL3047,'Input Sheet'!H:H)</f>
        <v>0</v>
      </c>
      <c r="AE3047" s="28">
        <f>+SUMIF('Input Sheet'!$S:$S,$AL3047,'Input Sheet'!I:I)</f>
        <v>0</v>
      </c>
      <c r="AF3047" s="28">
        <f>+SUMIF('Input Sheet'!$S:$S,$AL3047,'Input Sheet'!J:J)</f>
        <v>0</v>
      </c>
      <c r="AG3047" s="28">
        <f>+SUMIF('Input Sheet'!$S:$S,$AL3047,'Input Sheet'!K:K)</f>
        <v>0</v>
      </c>
      <c r="AH3047" s="28">
        <f>+SUMIF('Input Sheet'!$S:$S,$AL3047,'Input Sheet'!L:L)</f>
        <v>0</v>
      </c>
      <c r="AI3047" s="28">
        <f>+SUMIF('Input Sheet'!$S:$S,$AL3047,'Input Sheet'!M:M)</f>
        <v>0</v>
      </c>
      <c r="AJ3047" s="28">
        <f>+SUMIF('Input Sheet'!$S:$S,$AL3047,'Input Sheet'!N:N)</f>
        <v>0</v>
      </c>
      <c r="AK3047" s="28"/>
      <c r="AL3047" s="27" t="str">
        <f t="shared" si="238"/>
        <v>100-7030</v>
      </c>
      <c r="AM3047" s="34" t="str">
        <f t="shared" si="239"/>
        <v>New Vehicle</v>
      </c>
      <c r="AN3047" s="34" t="str">
        <f t="shared" si="240"/>
        <v>New VehicleOther Variable expenses p.u.</v>
      </c>
      <c r="AO3047" s="35"/>
      <c r="AP3047" s="35"/>
      <c r="AQ3047" s="35"/>
    </row>
    <row r="3048" spans="1:43" x14ac:dyDescent="0.25">
      <c r="A3048" s="27" t="s">
        <v>103</v>
      </c>
      <c r="B3048" s="27" t="s">
        <v>104</v>
      </c>
      <c r="C3048" s="27" t="s">
        <v>657</v>
      </c>
      <c r="D3048" s="27" t="s">
        <v>390</v>
      </c>
      <c r="E3048" s="27" t="s">
        <v>660</v>
      </c>
      <c r="F3048" s="27" t="s">
        <v>920</v>
      </c>
      <c r="G3048" s="27" t="s">
        <v>921</v>
      </c>
      <c r="H3048" s="34" t="s">
        <v>789</v>
      </c>
      <c r="I3048" s="34" t="s">
        <v>922</v>
      </c>
      <c r="J3048" s="34" t="str">
        <f t="shared" si="236"/>
        <v>New VehicleOther Variable expenses p.u.</v>
      </c>
      <c r="K3048" s="34" t="str">
        <f t="shared" si="237"/>
        <v>200NV Other variable expenses - Toyota</v>
      </c>
      <c r="L3048" s="28">
        <f>+SUMIF('TB 4-24'!M:M,$AL3048,'TB 4-24'!G:G)</f>
        <v>0</v>
      </c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>
        <f>+SUMIF('Input Sheet'!$S:$S,$AL3048,'Input Sheet'!C:C)</f>
        <v>0</v>
      </c>
      <c r="Z3048" s="28">
        <f>+SUMIF('Input Sheet'!$S:$S,$AL3048,'Input Sheet'!D:D)</f>
        <v>0</v>
      </c>
      <c r="AA3048" s="28">
        <f>+SUMIF('Input Sheet'!$S:$S,$AL3048,'Input Sheet'!E:E)</f>
        <v>0</v>
      </c>
      <c r="AB3048" s="28">
        <f>+SUMIF('Input Sheet'!$S:$S,$AL3048,'Input Sheet'!F:F)</f>
        <v>0</v>
      </c>
      <c r="AC3048" s="28">
        <f>+SUMIF('Input Sheet'!$S:$S,$AL3048,'Input Sheet'!G:G)</f>
        <v>0</v>
      </c>
      <c r="AD3048" s="28">
        <f>+SUMIF('Input Sheet'!$S:$S,$AL3048,'Input Sheet'!H:H)</f>
        <v>0</v>
      </c>
      <c r="AE3048" s="28">
        <f>+SUMIF('Input Sheet'!$S:$S,$AL3048,'Input Sheet'!I:I)</f>
        <v>0</v>
      </c>
      <c r="AF3048" s="28">
        <f>+SUMIF('Input Sheet'!$S:$S,$AL3048,'Input Sheet'!J:J)</f>
        <v>0</v>
      </c>
      <c r="AG3048" s="28">
        <f>+SUMIF('Input Sheet'!$S:$S,$AL3048,'Input Sheet'!K:K)</f>
        <v>0</v>
      </c>
      <c r="AH3048" s="28">
        <f>+SUMIF('Input Sheet'!$S:$S,$AL3048,'Input Sheet'!L:L)</f>
        <v>0</v>
      </c>
      <c r="AI3048" s="28">
        <f>+SUMIF('Input Sheet'!$S:$S,$AL3048,'Input Sheet'!M:M)</f>
        <v>0</v>
      </c>
      <c r="AJ3048" s="28">
        <f>+SUMIF('Input Sheet'!$S:$S,$AL3048,'Input Sheet'!N:N)</f>
        <v>0</v>
      </c>
      <c r="AK3048" s="28"/>
      <c r="AL3048" s="27" t="str">
        <f t="shared" si="238"/>
        <v>200-7040</v>
      </c>
      <c r="AM3048" s="34" t="str">
        <f t="shared" si="239"/>
        <v>New Vehicle</v>
      </c>
      <c r="AN3048" s="34" t="str">
        <f t="shared" si="240"/>
        <v>New VehicleOther Variable expenses p.u.</v>
      </c>
      <c r="AO3048" s="35"/>
      <c r="AP3048" s="35"/>
      <c r="AQ3048" s="35"/>
    </row>
    <row r="3049" spans="1:43" x14ac:dyDescent="0.25">
      <c r="A3049" s="27" t="s">
        <v>103</v>
      </c>
      <c r="B3049" s="27" t="s">
        <v>104</v>
      </c>
      <c r="C3049" s="27" t="s">
        <v>663</v>
      </c>
      <c r="D3049" s="27" t="s">
        <v>390</v>
      </c>
      <c r="E3049" s="27" t="s">
        <v>664</v>
      </c>
      <c r="F3049" s="27" t="s">
        <v>920</v>
      </c>
      <c r="G3049" s="27" t="s">
        <v>921</v>
      </c>
      <c r="H3049" s="34" t="s">
        <v>789</v>
      </c>
      <c r="I3049" s="34" t="s">
        <v>922</v>
      </c>
      <c r="J3049" s="34" t="str">
        <f t="shared" si="236"/>
        <v>New VehicleOther Variable expenses p.u.</v>
      </c>
      <c r="K3049" s="34" t="str">
        <f t="shared" si="237"/>
        <v>400NV Other variable expenses - Toyota</v>
      </c>
      <c r="L3049" s="28">
        <f>+SUMIF('TB 4-24'!M:M,$AL3049,'TB 4-24'!G:G)</f>
        <v>0</v>
      </c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>
        <f>+SUMIF('Input Sheet'!$S:$S,$AL3049,'Input Sheet'!C:C)</f>
        <v>0</v>
      </c>
      <c r="Z3049" s="28">
        <f>+SUMIF('Input Sheet'!$S:$S,$AL3049,'Input Sheet'!D:D)</f>
        <v>0</v>
      </c>
      <c r="AA3049" s="28">
        <f>+SUMIF('Input Sheet'!$S:$S,$AL3049,'Input Sheet'!E:E)</f>
        <v>0</v>
      </c>
      <c r="AB3049" s="28">
        <f>+SUMIF('Input Sheet'!$S:$S,$AL3049,'Input Sheet'!F:F)</f>
        <v>0</v>
      </c>
      <c r="AC3049" s="28">
        <f>+SUMIF('Input Sheet'!$S:$S,$AL3049,'Input Sheet'!G:G)</f>
        <v>0</v>
      </c>
      <c r="AD3049" s="28">
        <f>+SUMIF('Input Sheet'!$S:$S,$AL3049,'Input Sheet'!H:H)</f>
        <v>0</v>
      </c>
      <c r="AE3049" s="28">
        <f>+SUMIF('Input Sheet'!$S:$S,$AL3049,'Input Sheet'!I:I)</f>
        <v>0</v>
      </c>
      <c r="AF3049" s="28">
        <f>+SUMIF('Input Sheet'!$S:$S,$AL3049,'Input Sheet'!J:J)</f>
        <v>0</v>
      </c>
      <c r="AG3049" s="28">
        <f>+SUMIF('Input Sheet'!$S:$S,$AL3049,'Input Sheet'!K:K)</f>
        <v>0</v>
      </c>
      <c r="AH3049" s="28">
        <f>+SUMIF('Input Sheet'!$S:$S,$AL3049,'Input Sheet'!L:L)</f>
        <v>0</v>
      </c>
      <c r="AI3049" s="28">
        <f>+SUMIF('Input Sheet'!$S:$S,$AL3049,'Input Sheet'!M:M)</f>
        <v>0</v>
      </c>
      <c r="AJ3049" s="28">
        <f>+SUMIF('Input Sheet'!$S:$S,$AL3049,'Input Sheet'!N:N)</f>
        <v>0</v>
      </c>
      <c r="AK3049" s="28"/>
      <c r="AL3049" s="27" t="str">
        <f t="shared" si="238"/>
        <v>400-7040</v>
      </c>
      <c r="AM3049" s="34" t="str">
        <f t="shared" si="239"/>
        <v>New Vehicle</v>
      </c>
      <c r="AN3049" s="34" t="str">
        <f t="shared" si="240"/>
        <v>New VehicleOther Variable expenses p.u.</v>
      </c>
      <c r="AO3049" s="35"/>
      <c r="AP3049" s="35"/>
      <c r="AQ3049" s="35"/>
    </row>
    <row r="3050" spans="1:43" x14ac:dyDescent="0.25">
      <c r="A3050" s="27" t="s">
        <v>103</v>
      </c>
      <c r="B3050" s="27" t="s">
        <v>104</v>
      </c>
      <c r="C3050" s="27" t="s">
        <v>671</v>
      </c>
      <c r="D3050" s="27" t="s">
        <v>390</v>
      </c>
      <c r="E3050" s="27" t="s">
        <v>672</v>
      </c>
      <c r="F3050" s="27" t="s">
        <v>920</v>
      </c>
      <c r="G3050" s="27" t="s">
        <v>921</v>
      </c>
      <c r="H3050" s="34" t="s">
        <v>789</v>
      </c>
      <c r="I3050" s="34" t="s">
        <v>922</v>
      </c>
      <c r="J3050" s="34" t="str">
        <f t="shared" si="236"/>
        <v>New VehicleOther Variable expenses p.u.</v>
      </c>
      <c r="K3050" s="34" t="str">
        <f t="shared" si="237"/>
        <v>300NV Other variable expenses - Toyota</v>
      </c>
      <c r="L3050" s="28">
        <f>+SUMIF('TB 4-24'!M:M,$AL3050,'TB 4-24'!G:G)</f>
        <v>0</v>
      </c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>
        <f>+SUMIF('Input Sheet'!$S:$S,$AL3050,'Input Sheet'!C:C)</f>
        <v>0</v>
      </c>
      <c r="Z3050" s="28">
        <f>+SUMIF('Input Sheet'!$S:$S,$AL3050,'Input Sheet'!D:D)</f>
        <v>0</v>
      </c>
      <c r="AA3050" s="28">
        <f>+SUMIF('Input Sheet'!$S:$S,$AL3050,'Input Sheet'!E:E)</f>
        <v>0</v>
      </c>
      <c r="AB3050" s="28">
        <f>+SUMIF('Input Sheet'!$S:$S,$AL3050,'Input Sheet'!F:F)</f>
        <v>0</v>
      </c>
      <c r="AC3050" s="28">
        <f>+SUMIF('Input Sheet'!$S:$S,$AL3050,'Input Sheet'!G:G)</f>
        <v>0</v>
      </c>
      <c r="AD3050" s="28">
        <f>+SUMIF('Input Sheet'!$S:$S,$AL3050,'Input Sheet'!H:H)</f>
        <v>0</v>
      </c>
      <c r="AE3050" s="28">
        <f>+SUMIF('Input Sheet'!$S:$S,$AL3050,'Input Sheet'!I:I)</f>
        <v>0</v>
      </c>
      <c r="AF3050" s="28">
        <f>+SUMIF('Input Sheet'!$S:$S,$AL3050,'Input Sheet'!J:J)</f>
        <v>0</v>
      </c>
      <c r="AG3050" s="28">
        <f>+SUMIF('Input Sheet'!$S:$S,$AL3050,'Input Sheet'!K:K)</f>
        <v>0</v>
      </c>
      <c r="AH3050" s="28">
        <f>+SUMIF('Input Sheet'!$S:$S,$AL3050,'Input Sheet'!L:L)</f>
        <v>0</v>
      </c>
      <c r="AI3050" s="28">
        <f>+SUMIF('Input Sheet'!$S:$S,$AL3050,'Input Sheet'!M:M)</f>
        <v>0</v>
      </c>
      <c r="AJ3050" s="28">
        <f>+SUMIF('Input Sheet'!$S:$S,$AL3050,'Input Sheet'!N:N)</f>
        <v>0</v>
      </c>
      <c r="AK3050" s="28"/>
      <c r="AL3050" s="27" t="str">
        <f t="shared" si="238"/>
        <v>300-7040</v>
      </c>
      <c r="AM3050" s="34" t="str">
        <f t="shared" si="239"/>
        <v>New Vehicle</v>
      </c>
      <c r="AN3050" s="34" t="str">
        <f t="shared" si="240"/>
        <v>New VehicleOther Variable expenses p.u.</v>
      </c>
      <c r="AO3050" s="35"/>
      <c r="AP3050" s="35"/>
      <c r="AQ3050" s="35"/>
    </row>
    <row r="3051" spans="1:43" x14ac:dyDescent="0.25">
      <c r="A3051" s="27" t="s">
        <v>103</v>
      </c>
      <c r="B3051" s="27" t="s">
        <v>104</v>
      </c>
      <c r="C3051" s="27" t="s">
        <v>104</v>
      </c>
      <c r="D3051" s="27" t="s">
        <v>390</v>
      </c>
      <c r="E3051" s="27" t="s">
        <v>677</v>
      </c>
      <c r="F3051" s="27" t="s">
        <v>920</v>
      </c>
      <c r="G3051" s="27" t="s">
        <v>921</v>
      </c>
      <c r="H3051" s="34" t="s">
        <v>789</v>
      </c>
      <c r="I3051" s="34" t="s">
        <v>922</v>
      </c>
      <c r="J3051" s="34" t="str">
        <f t="shared" si="236"/>
        <v>New VehicleOther Variable expenses p.u.</v>
      </c>
      <c r="K3051" s="34" t="str">
        <f t="shared" si="237"/>
        <v>100NV Other variable expenses - Toyota</v>
      </c>
      <c r="L3051" s="28">
        <f>+SUMIF('TB 4-24'!M:M,$AL3051,'TB 4-24'!G:G)</f>
        <v>0</v>
      </c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>
        <f>+SUMIF('Input Sheet'!$S:$S,$AL3051,'Input Sheet'!C:C)</f>
        <v>0</v>
      </c>
      <c r="Z3051" s="28">
        <f>+SUMIF('Input Sheet'!$S:$S,$AL3051,'Input Sheet'!D:D)</f>
        <v>0</v>
      </c>
      <c r="AA3051" s="28">
        <f>+SUMIF('Input Sheet'!$S:$S,$AL3051,'Input Sheet'!E:E)</f>
        <v>0</v>
      </c>
      <c r="AB3051" s="28">
        <f>+SUMIF('Input Sheet'!$S:$S,$AL3051,'Input Sheet'!F:F)</f>
        <v>0</v>
      </c>
      <c r="AC3051" s="28">
        <f>+SUMIF('Input Sheet'!$S:$S,$AL3051,'Input Sheet'!G:G)</f>
        <v>0</v>
      </c>
      <c r="AD3051" s="28">
        <f>+SUMIF('Input Sheet'!$S:$S,$AL3051,'Input Sheet'!H:H)</f>
        <v>0</v>
      </c>
      <c r="AE3051" s="28">
        <f>+SUMIF('Input Sheet'!$S:$S,$AL3051,'Input Sheet'!I:I)</f>
        <v>0</v>
      </c>
      <c r="AF3051" s="28">
        <f>+SUMIF('Input Sheet'!$S:$S,$AL3051,'Input Sheet'!J:J)</f>
        <v>0</v>
      </c>
      <c r="AG3051" s="28">
        <f>+SUMIF('Input Sheet'!$S:$S,$AL3051,'Input Sheet'!K:K)</f>
        <v>0</v>
      </c>
      <c r="AH3051" s="28">
        <f>+SUMIF('Input Sheet'!$S:$S,$AL3051,'Input Sheet'!L:L)</f>
        <v>0</v>
      </c>
      <c r="AI3051" s="28">
        <f>+SUMIF('Input Sheet'!$S:$S,$AL3051,'Input Sheet'!M:M)</f>
        <v>0</v>
      </c>
      <c r="AJ3051" s="28">
        <f>+SUMIF('Input Sheet'!$S:$S,$AL3051,'Input Sheet'!N:N)</f>
        <v>0</v>
      </c>
      <c r="AK3051" s="28"/>
      <c r="AL3051" s="27" t="str">
        <f t="shared" si="238"/>
        <v>100-7040</v>
      </c>
      <c r="AM3051" s="34" t="str">
        <f t="shared" si="239"/>
        <v>New Vehicle</v>
      </c>
      <c r="AN3051" s="34" t="str">
        <f t="shared" si="240"/>
        <v>New VehicleOther Variable expenses p.u.</v>
      </c>
      <c r="AO3051" s="35"/>
      <c r="AP3051" s="35"/>
      <c r="AQ3051" s="35"/>
    </row>
    <row r="3052" spans="1:43" x14ac:dyDescent="0.25">
      <c r="A3052" s="27" t="s">
        <v>103</v>
      </c>
      <c r="B3052" s="27" t="s">
        <v>104</v>
      </c>
      <c r="C3052" s="27" t="s">
        <v>104</v>
      </c>
      <c r="D3052" s="27" t="s">
        <v>391</v>
      </c>
      <c r="E3052" s="27" t="s">
        <v>649</v>
      </c>
      <c r="F3052" s="27" t="s">
        <v>920</v>
      </c>
      <c r="G3052" s="27" t="s">
        <v>921</v>
      </c>
      <c r="H3052" s="34" t="s">
        <v>789</v>
      </c>
      <c r="I3052" s="34" t="s">
        <v>922</v>
      </c>
      <c r="J3052" s="34" t="str">
        <f t="shared" si="236"/>
        <v>New VehicleOther Variable expenses p.u.</v>
      </c>
      <c r="K3052" s="34" t="str">
        <f t="shared" si="237"/>
        <v>110NV Other variable expenses - Toyota</v>
      </c>
      <c r="L3052" s="28">
        <f>+SUMIF('TB 4-24'!M:M,$AL3052,'TB 4-24'!G:G)</f>
        <v>0</v>
      </c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>
        <f>+SUMIF('Input Sheet'!$S:$S,$AL3052,'Input Sheet'!C:C)</f>
        <v>0</v>
      </c>
      <c r="Z3052" s="28">
        <f>+SUMIF('Input Sheet'!$S:$S,$AL3052,'Input Sheet'!D:D)</f>
        <v>0</v>
      </c>
      <c r="AA3052" s="28">
        <f>+SUMIF('Input Sheet'!$S:$S,$AL3052,'Input Sheet'!E:E)</f>
        <v>0</v>
      </c>
      <c r="AB3052" s="28">
        <f>+SUMIF('Input Sheet'!$S:$S,$AL3052,'Input Sheet'!F:F)</f>
        <v>0</v>
      </c>
      <c r="AC3052" s="28">
        <f>+SUMIF('Input Sheet'!$S:$S,$AL3052,'Input Sheet'!G:G)</f>
        <v>0</v>
      </c>
      <c r="AD3052" s="28">
        <f>+SUMIF('Input Sheet'!$S:$S,$AL3052,'Input Sheet'!H:H)</f>
        <v>0</v>
      </c>
      <c r="AE3052" s="28">
        <f>+SUMIF('Input Sheet'!$S:$S,$AL3052,'Input Sheet'!I:I)</f>
        <v>0</v>
      </c>
      <c r="AF3052" s="28">
        <f>+SUMIF('Input Sheet'!$S:$S,$AL3052,'Input Sheet'!J:J)</f>
        <v>0</v>
      </c>
      <c r="AG3052" s="28">
        <f>+SUMIF('Input Sheet'!$S:$S,$AL3052,'Input Sheet'!K:K)</f>
        <v>0</v>
      </c>
      <c r="AH3052" s="28">
        <f>+SUMIF('Input Sheet'!$S:$S,$AL3052,'Input Sheet'!L:L)</f>
        <v>0</v>
      </c>
      <c r="AI3052" s="28">
        <f>+SUMIF('Input Sheet'!$S:$S,$AL3052,'Input Sheet'!M:M)</f>
        <v>0</v>
      </c>
      <c r="AJ3052" s="28">
        <f>+SUMIF('Input Sheet'!$S:$S,$AL3052,'Input Sheet'!N:N)</f>
        <v>0</v>
      </c>
      <c r="AK3052" s="28"/>
      <c r="AL3052" s="27" t="str">
        <f t="shared" si="238"/>
        <v>110-7060</v>
      </c>
      <c r="AM3052" s="34" t="str">
        <f t="shared" si="239"/>
        <v>New Vehicle</v>
      </c>
      <c r="AN3052" s="34" t="str">
        <f t="shared" si="240"/>
        <v>New VehicleOther Variable expenses p.u.</v>
      </c>
      <c r="AO3052" s="35"/>
      <c r="AP3052" s="35"/>
      <c r="AQ3052" s="35"/>
    </row>
    <row r="3053" spans="1:43" x14ac:dyDescent="0.25">
      <c r="A3053" s="27" t="s">
        <v>103</v>
      </c>
      <c r="B3053" s="27" t="s">
        <v>104</v>
      </c>
      <c r="C3053" s="27" t="s">
        <v>657</v>
      </c>
      <c r="D3053" s="27" t="s">
        <v>391</v>
      </c>
      <c r="E3053" s="27" t="s">
        <v>658</v>
      </c>
      <c r="F3053" s="27" t="s">
        <v>920</v>
      </c>
      <c r="G3053" s="27" t="s">
        <v>921</v>
      </c>
      <c r="H3053" s="34" t="s">
        <v>789</v>
      </c>
      <c r="I3053" s="34" t="s">
        <v>922</v>
      </c>
      <c r="J3053" s="34" t="str">
        <f t="shared" si="236"/>
        <v>New VehicleOther Variable expenses p.u.</v>
      </c>
      <c r="K3053" s="34" t="str">
        <f t="shared" si="237"/>
        <v>210NV Other variable expenses - Toyota</v>
      </c>
      <c r="L3053" s="28">
        <f>+SUMIF('TB 4-24'!M:M,$AL3053,'TB 4-24'!G:G)</f>
        <v>0</v>
      </c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>
        <f>+SUMIF('Input Sheet'!$S:$S,$AL3053,'Input Sheet'!C:C)</f>
        <v>0</v>
      </c>
      <c r="Z3053" s="28">
        <f>+SUMIF('Input Sheet'!$S:$S,$AL3053,'Input Sheet'!D:D)</f>
        <v>0</v>
      </c>
      <c r="AA3053" s="28">
        <f>+SUMIF('Input Sheet'!$S:$S,$AL3053,'Input Sheet'!E:E)</f>
        <v>0</v>
      </c>
      <c r="AB3053" s="28">
        <f>+SUMIF('Input Sheet'!$S:$S,$AL3053,'Input Sheet'!F:F)</f>
        <v>0</v>
      </c>
      <c r="AC3053" s="28">
        <f>+SUMIF('Input Sheet'!$S:$S,$AL3053,'Input Sheet'!G:G)</f>
        <v>0</v>
      </c>
      <c r="AD3053" s="28">
        <f>+SUMIF('Input Sheet'!$S:$S,$AL3053,'Input Sheet'!H:H)</f>
        <v>0</v>
      </c>
      <c r="AE3053" s="28">
        <f>+SUMIF('Input Sheet'!$S:$S,$AL3053,'Input Sheet'!I:I)</f>
        <v>0</v>
      </c>
      <c r="AF3053" s="28">
        <f>+SUMIF('Input Sheet'!$S:$S,$AL3053,'Input Sheet'!J:J)</f>
        <v>0</v>
      </c>
      <c r="AG3053" s="28">
        <f>+SUMIF('Input Sheet'!$S:$S,$AL3053,'Input Sheet'!K:K)</f>
        <v>0</v>
      </c>
      <c r="AH3053" s="28">
        <f>+SUMIF('Input Sheet'!$S:$S,$AL3053,'Input Sheet'!L:L)</f>
        <v>0</v>
      </c>
      <c r="AI3053" s="28">
        <f>+SUMIF('Input Sheet'!$S:$S,$AL3053,'Input Sheet'!M:M)</f>
        <v>0</v>
      </c>
      <c r="AJ3053" s="28">
        <f>+SUMIF('Input Sheet'!$S:$S,$AL3053,'Input Sheet'!N:N)</f>
        <v>0</v>
      </c>
      <c r="AK3053" s="28"/>
      <c r="AL3053" s="27" t="str">
        <f t="shared" si="238"/>
        <v>210-7060</v>
      </c>
      <c r="AM3053" s="34" t="str">
        <f t="shared" si="239"/>
        <v>New Vehicle</v>
      </c>
      <c r="AN3053" s="34" t="str">
        <f t="shared" si="240"/>
        <v>New VehicleOther Variable expenses p.u.</v>
      </c>
      <c r="AO3053" s="35"/>
      <c r="AP3053" s="35"/>
      <c r="AQ3053" s="35"/>
    </row>
    <row r="3054" spans="1:43" x14ac:dyDescent="0.25">
      <c r="A3054" s="27" t="s">
        <v>103</v>
      </c>
      <c r="B3054" s="27" t="s">
        <v>104</v>
      </c>
      <c r="C3054" s="27" t="s">
        <v>657</v>
      </c>
      <c r="D3054" s="27" t="s">
        <v>391</v>
      </c>
      <c r="E3054" s="27" t="s">
        <v>660</v>
      </c>
      <c r="F3054" s="27" t="s">
        <v>920</v>
      </c>
      <c r="G3054" s="27" t="s">
        <v>921</v>
      </c>
      <c r="H3054" s="34" t="s">
        <v>789</v>
      </c>
      <c r="I3054" s="34" t="s">
        <v>922</v>
      </c>
      <c r="J3054" s="34" t="str">
        <f t="shared" si="236"/>
        <v>New VehicleOther Variable expenses p.u.</v>
      </c>
      <c r="K3054" s="34" t="str">
        <f t="shared" si="237"/>
        <v>200NV Other variable expenses - Toyota</v>
      </c>
      <c r="L3054" s="28">
        <f>+SUMIF('TB 4-24'!M:M,$AL3054,'TB 4-24'!G:G)</f>
        <v>0</v>
      </c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>
        <f>+SUMIF('Input Sheet'!$S:$S,$AL3054,'Input Sheet'!C:C)</f>
        <v>0</v>
      </c>
      <c r="Z3054" s="28">
        <f>+SUMIF('Input Sheet'!$S:$S,$AL3054,'Input Sheet'!D:D)</f>
        <v>0</v>
      </c>
      <c r="AA3054" s="28">
        <f>+SUMIF('Input Sheet'!$S:$S,$AL3054,'Input Sheet'!E:E)</f>
        <v>0</v>
      </c>
      <c r="AB3054" s="28">
        <f>+SUMIF('Input Sheet'!$S:$S,$AL3054,'Input Sheet'!F:F)</f>
        <v>0</v>
      </c>
      <c r="AC3054" s="28">
        <f>+SUMIF('Input Sheet'!$S:$S,$AL3054,'Input Sheet'!G:G)</f>
        <v>0</v>
      </c>
      <c r="AD3054" s="28">
        <f>+SUMIF('Input Sheet'!$S:$S,$AL3054,'Input Sheet'!H:H)</f>
        <v>0</v>
      </c>
      <c r="AE3054" s="28">
        <f>+SUMIF('Input Sheet'!$S:$S,$AL3054,'Input Sheet'!I:I)</f>
        <v>0</v>
      </c>
      <c r="AF3054" s="28">
        <f>+SUMIF('Input Sheet'!$S:$S,$AL3054,'Input Sheet'!J:J)</f>
        <v>0</v>
      </c>
      <c r="AG3054" s="28">
        <f>+SUMIF('Input Sheet'!$S:$S,$AL3054,'Input Sheet'!K:K)</f>
        <v>0</v>
      </c>
      <c r="AH3054" s="28">
        <f>+SUMIF('Input Sheet'!$S:$S,$AL3054,'Input Sheet'!L:L)</f>
        <v>0</v>
      </c>
      <c r="AI3054" s="28">
        <f>+SUMIF('Input Sheet'!$S:$S,$AL3054,'Input Sheet'!M:M)</f>
        <v>0</v>
      </c>
      <c r="AJ3054" s="28">
        <f>+SUMIF('Input Sheet'!$S:$S,$AL3054,'Input Sheet'!N:N)</f>
        <v>0</v>
      </c>
      <c r="AK3054" s="28"/>
      <c r="AL3054" s="27" t="str">
        <f t="shared" si="238"/>
        <v>200-7060</v>
      </c>
      <c r="AM3054" s="34" t="str">
        <f t="shared" si="239"/>
        <v>New Vehicle</v>
      </c>
      <c r="AN3054" s="34" t="str">
        <f t="shared" si="240"/>
        <v>New VehicleOther Variable expenses p.u.</v>
      </c>
      <c r="AO3054" s="35"/>
      <c r="AP3054" s="35"/>
      <c r="AQ3054" s="35"/>
    </row>
    <row r="3055" spans="1:43" x14ac:dyDescent="0.25">
      <c r="A3055" s="27" t="s">
        <v>103</v>
      </c>
      <c r="B3055" s="27" t="s">
        <v>104</v>
      </c>
      <c r="C3055" s="27" t="s">
        <v>671</v>
      </c>
      <c r="D3055" s="27" t="s">
        <v>391</v>
      </c>
      <c r="E3055" s="27" t="s">
        <v>672</v>
      </c>
      <c r="F3055" s="27" t="s">
        <v>920</v>
      </c>
      <c r="G3055" s="27" t="s">
        <v>921</v>
      </c>
      <c r="H3055" s="34" t="s">
        <v>789</v>
      </c>
      <c r="I3055" s="34" t="s">
        <v>922</v>
      </c>
      <c r="J3055" s="34" t="str">
        <f t="shared" si="236"/>
        <v>New VehicleOther Variable expenses p.u.</v>
      </c>
      <c r="K3055" s="34" t="str">
        <f t="shared" si="237"/>
        <v>300NV Other variable expenses - Toyota</v>
      </c>
      <c r="L3055" s="28">
        <f>+SUMIF('TB 4-24'!M:M,$AL3055,'TB 4-24'!G:G)</f>
        <v>0</v>
      </c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>
        <f>+SUMIF('Input Sheet'!$S:$S,$AL3055,'Input Sheet'!C:C)</f>
        <v>0</v>
      </c>
      <c r="Z3055" s="28">
        <f>+SUMIF('Input Sheet'!$S:$S,$AL3055,'Input Sheet'!D:D)</f>
        <v>0</v>
      </c>
      <c r="AA3055" s="28">
        <f>+SUMIF('Input Sheet'!$S:$S,$AL3055,'Input Sheet'!E:E)</f>
        <v>0</v>
      </c>
      <c r="AB3055" s="28">
        <f>+SUMIF('Input Sheet'!$S:$S,$AL3055,'Input Sheet'!F:F)</f>
        <v>0</v>
      </c>
      <c r="AC3055" s="28">
        <f>+SUMIF('Input Sheet'!$S:$S,$AL3055,'Input Sheet'!G:G)</f>
        <v>0</v>
      </c>
      <c r="AD3055" s="28">
        <f>+SUMIF('Input Sheet'!$S:$S,$AL3055,'Input Sheet'!H:H)</f>
        <v>0</v>
      </c>
      <c r="AE3055" s="28">
        <f>+SUMIF('Input Sheet'!$S:$S,$AL3055,'Input Sheet'!I:I)</f>
        <v>0</v>
      </c>
      <c r="AF3055" s="28">
        <f>+SUMIF('Input Sheet'!$S:$S,$AL3055,'Input Sheet'!J:J)</f>
        <v>0</v>
      </c>
      <c r="AG3055" s="28">
        <f>+SUMIF('Input Sheet'!$S:$S,$AL3055,'Input Sheet'!K:K)</f>
        <v>0</v>
      </c>
      <c r="AH3055" s="28">
        <f>+SUMIF('Input Sheet'!$S:$S,$AL3055,'Input Sheet'!L:L)</f>
        <v>0</v>
      </c>
      <c r="AI3055" s="28">
        <f>+SUMIF('Input Sheet'!$S:$S,$AL3055,'Input Sheet'!M:M)</f>
        <v>0</v>
      </c>
      <c r="AJ3055" s="28">
        <f>+SUMIF('Input Sheet'!$S:$S,$AL3055,'Input Sheet'!N:N)</f>
        <v>0</v>
      </c>
      <c r="AK3055" s="28"/>
      <c r="AL3055" s="27" t="str">
        <f t="shared" si="238"/>
        <v>300-7060</v>
      </c>
      <c r="AM3055" s="34" t="str">
        <f t="shared" si="239"/>
        <v>New Vehicle</v>
      </c>
      <c r="AN3055" s="34" t="str">
        <f t="shared" si="240"/>
        <v>New VehicleOther Variable expenses p.u.</v>
      </c>
      <c r="AO3055" s="35"/>
      <c r="AP3055" s="35"/>
      <c r="AQ3055" s="35"/>
    </row>
    <row r="3056" spans="1:43" x14ac:dyDescent="0.25">
      <c r="A3056" s="27" t="s">
        <v>103</v>
      </c>
      <c r="B3056" s="27" t="s">
        <v>104</v>
      </c>
      <c r="C3056" s="27" t="s">
        <v>104</v>
      </c>
      <c r="D3056" s="27" t="s">
        <v>391</v>
      </c>
      <c r="E3056" s="27" t="s">
        <v>677</v>
      </c>
      <c r="F3056" s="27" t="s">
        <v>920</v>
      </c>
      <c r="G3056" s="27" t="s">
        <v>921</v>
      </c>
      <c r="H3056" s="34" t="s">
        <v>789</v>
      </c>
      <c r="I3056" s="34" t="s">
        <v>922</v>
      </c>
      <c r="J3056" s="34" t="str">
        <f t="shared" si="236"/>
        <v>New VehicleOther Variable expenses p.u.</v>
      </c>
      <c r="K3056" s="34" t="str">
        <f t="shared" si="237"/>
        <v>100NV Other variable expenses - Toyota</v>
      </c>
      <c r="L3056" s="28">
        <f>+SUMIF('TB 4-24'!M:M,$AL3056,'TB 4-24'!G:G)</f>
        <v>0</v>
      </c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>
        <f>+SUMIF('Input Sheet'!$S:$S,$AL3056,'Input Sheet'!C:C)</f>
        <v>0</v>
      </c>
      <c r="Z3056" s="28">
        <f>+SUMIF('Input Sheet'!$S:$S,$AL3056,'Input Sheet'!D:D)</f>
        <v>0</v>
      </c>
      <c r="AA3056" s="28">
        <f>+SUMIF('Input Sheet'!$S:$S,$AL3056,'Input Sheet'!E:E)</f>
        <v>0</v>
      </c>
      <c r="AB3056" s="28">
        <f>+SUMIF('Input Sheet'!$S:$S,$AL3056,'Input Sheet'!F:F)</f>
        <v>0</v>
      </c>
      <c r="AC3056" s="28">
        <f>+SUMIF('Input Sheet'!$S:$S,$AL3056,'Input Sheet'!G:G)</f>
        <v>0</v>
      </c>
      <c r="AD3056" s="28">
        <f>+SUMIF('Input Sheet'!$S:$S,$AL3056,'Input Sheet'!H:H)</f>
        <v>0</v>
      </c>
      <c r="AE3056" s="28">
        <f>+SUMIF('Input Sheet'!$S:$S,$AL3056,'Input Sheet'!I:I)</f>
        <v>0</v>
      </c>
      <c r="AF3056" s="28">
        <f>+SUMIF('Input Sheet'!$S:$S,$AL3056,'Input Sheet'!J:J)</f>
        <v>0</v>
      </c>
      <c r="AG3056" s="28">
        <f>+SUMIF('Input Sheet'!$S:$S,$AL3056,'Input Sheet'!K:K)</f>
        <v>0</v>
      </c>
      <c r="AH3056" s="28">
        <f>+SUMIF('Input Sheet'!$S:$S,$AL3056,'Input Sheet'!L:L)</f>
        <v>0</v>
      </c>
      <c r="AI3056" s="28">
        <f>+SUMIF('Input Sheet'!$S:$S,$AL3056,'Input Sheet'!M:M)</f>
        <v>0</v>
      </c>
      <c r="AJ3056" s="28">
        <f>+SUMIF('Input Sheet'!$S:$S,$AL3056,'Input Sheet'!N:N)</f>
        <v>0</v>
      </c>
      <c r="AK3056" s="28"/>
      <c r="AL3056" s="27" t="str">
        <f t="shared" si="238"/>
        <v>100-7060</v>
      </c>
      <c r="AM3056" s="34" t="str">
        <f t="shared" si="239"/>
        <v>New Vehicle</v>
      </c>
      <c r="AN3056" s="34" t="str">
        <f t="shared" si="240"/>
        <v>New VehicleOther Variable expenses p.u.</v>
      </c>
      <c r="AO3056" s="35"/>
      <c r="AP3056" s="35"/>
      <c r="AQ3056" s="35"/>
    </row>
    <row r="3057" spans="1:43" x14ac:dyDescent="0.25">
      <c r="A3057" s="27" t="s">
        <v>103</v>
      </c>
      <c r="B3057" s="27" t="s">
        <v>104</v>
      </c>
      <c r="C3057" s="27" t="s">
        <v>663</v>
      </c>
      <c r="D3057" s="27" t="s">
        <v>391</v>
      </c>
      <c r="E3057" s="27" t="s">
        <v>664</v>
      </c>
      <c r="F3057" s="27" t="s">
        <v>920</v>
      </c>
      <c r="G3057" s="27" t="s">
        <v>921</v>
      </c>
      <c r="H3057" s="34" t="s">
        <v>789</v>
      </c>
      <c r="I3057" s="34" t="s">
        <v>922</v>
      </c>
      <c r="J3057" s="34" t="str">
        <f t="shared" si="236"/>
        <v>New VehicleOther Variable expenses p.u.</v>
      </c>
      <c r="K3057" s="34" t="str">
        <f t="shared" si="237"/>
        <v>400NV Other variable expenses - Toyota</v>
      </c>
      <c r="L3057" s="28">
        <f>+SUMIF('TB 4-24'!M:M,$AL3057,'TB 4-24'!G:G)</f>
        <v>0</v>
      </c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>
        <f>+SUMIF('Input Sheet'!$S:$S,$AL3057,'Input Sheet'!C:C)</f>
        <v>0</v>
      </c>
      <c r="Z3057" s="28">
        <f>+SUMIF('Input Sheet'!$S:$S,$AL3057,'Input Sheet'!D:D)</f>
        <v>0</v>
      </c>
      <c r="AA3057" s="28">
        <f>+SUMIF('Input Sheet'!$S:$S,$AL3057,'Input Sheet'!E:E)</f>
        <v>0</v>
      </c>
      <c r="AB3057" s="28">
        <f>+SUMIF('Input Sheet'!$S:$S,$AL3057,'Input Sheet'!F:F)</f>
        <v>0</v>
      </c>
      <c r="AC3057" s="28">
        <f>+SUMIF('Input Sheet'!$S:$S,$AL3057,'Input Sheet'!G:G)</f>
        <v>0</v>
      </c>
      <c r="AD3057" s="28">
        <f>+SUMIF('Input Sheet'!$S:$S,$AL3057,'Input Sheet'!H:H)</f>
        <v>0</v>
      </c>
      <c r="AE3057" s="28">
        <f>+SUMIF('Input Sheet'!$S:$S,$AL3057,'Input Sheet'!I:I)</f>
        <v>0</v>
      </c>
      <c r="AF3057" s="28">
        <f>+SUMIF('Input Sheet'!$S:$S,$AL3057,'Input Sheet'!J:J)</f>
        <v>0</v>
      </c>
      <c r="AG3057" s="28">
        <f>+SUMIF('Input Sheet'!$S:$S,$AL3057,'Input Sheet'!K:K)</f>
        <v>0</v>
      </c>
      <c r="AH3057" s="28">
        <f>+SUMIF('Input Sheet'!$S:$S,$AL3057,'Input Sheet'!L:L)</f>
        <v>0</v>
      </c>
      <c r="AI3057" s="28">
        <f>+SUMIF('Input Sheet'!$S:$S,$AL3057,'Input Sheet'!M:M)</f>
        <v>0</v>
      </c>
      <c r="AJ3057" s="28">
        <f>+SUMIF('Input Sheet'!$S:$S,$AL3057,'Input Sheet'!N:N)</f>
        <v>0</v>
      </c>
      <c r="AK3057" s="28"/>
      <c r="AL3057" s="27" t="str">
        <f t="shared" si="238"/>
        <v>400-7060</v>
      </c>
      <c r="AM3057" s="34" t="str">
        <f t="shared" si="239"/>
        <v>New Vehicle</v>
      </c>
      <c r="AN3057" s="34" t="str">
        <f t="shared" si="240"/>
        <v>New VehicleOther Variable expenses p.u.</v>
      </c>
      <c r="AO3057" s="35"/>
      <c r="AP3057" s="35"/>
      <c r="AQ3057" s="35"/>
    </row>
    <row r="3058" spans="1:43" x14ac:dyDescent="0.25">
      <c r="A3058" s="27" t="s">
        <v>103</v>
      </c>
      <c r="B3058" s="27" t="s">
        <v>104</v>
      </c>
      <c r="C3058" s="27" t="s">
        <v>657</v>
      </c>
      <c r="D3058" s="27" t="s">
        <v>263</v>
      </c>
      <c r="E3058" s="27" t="s">
        <v>660</v>
      </c>
      <c r="F3058" s="27" t="s">
        <v>920</v>
      </c>
      <c r="G3058" s="27" t="s">
        <v>921</v>
      </c>
      <c r="H3058" s="34" t="s">
        <v>789</v>
      </c>
      <c r="I3058" s="34" t="s">
        <v>922</v>
      </c>
      <c r="J3058" s="34" t="str">
        <f t="shared" si="236"/>
        <v>New VehicleOther Variable expenses p.u.</v>
      </c>
      <c r="K3058" s="34" t="str">
        <f t="shared" si="237"/>
        <v>200NV Other variable expenses - Toyota</v>
      </c>
      <c r="L3058" s="28">
        <f>+SUMIF('TB 4-24'!M:M,$AL3058,'TB 4-24'!G:G)</f>
        <v>0</v>
      </c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>
        <f>+SUMIF('Input Sheet'!$S:$S,$AL3058,'Input Sheet'!C:C)</f>
        <v>0</v>
      </c>
      <c r="Z3058" s="28">
        <f>+SUMIF('Input Sheet'!$S:$S,$AL3058,'Input Sheet'!D:D)</f>
        <v>0</v>
      </c>
      <c r="AA3058" s="28">
        <f>+SUMIF('Input Sheet'!$S:$S,$AL3058,'Input Sheet'!E:E)</f>
        <v>0</v>
      </c>
      <c r="AB3058" s="28">
        <f>+SUMIF('Input Sheet'!$S:$S,$AL3058,'Input Sheet'!F:F)</f>
        <v>0</v>
      </c>
      <c r="AC3058" s="28">
        <f>+SUMIF('Input Sheet'!$S:$S,$AL3058,'Input Sheet'!G:G)</f>
        <v>0</v>
      </c>
      <c r="AD3058" s="28">
        <f>+SUMIF('Input Sheet'!$S:$S,$AL3058,'Input Sheet'!H:H)</f>
        <v>0</v>
      </c>
      <c r="AE3058" s="28">
        <f>+SUMIF('Input Sheet'!$S:$S,$AL3058,'Input Sheet'!I:I)</f>
        <v>0</v>
      </c>
      <c r="AF3058" s="28">
        <f>+SUMIF('Input Sheet'!$S:$S,$AL3058,'Input Sheet'!J:J)</f>
        <v>0</v>
      </c>
      <c r="AG3058" s="28">
        <f>+SUMIF('Input Sheet'!$S:$S,$AL3058,'Input Sheet'!K:K)</f>
        <v>0</v>
      </c>
      <c r="AH3058" s="28">
        <f>+SUMIF('Input Sheet'!$S:$S,$AL3058,'Input Sheet'!L:L)</f>
        <v>0</v>
      </c>
      <c r="AI3058" s="28">
        <f>+SUMIF('Input Sheet'!$S:$S,$AL3058,'Input Sheet'!M:M)</f>
        <v>0</v>
      </c>
      <c r="AJ3058" s="28">
        <f>+SUMIF('Input Sheet'!$S:$S,$AL3058,'Input Sheet'!N:N)</f>
        <v>0</v>
      </c>
      <c r="AK3058" s="28"/>
      <c r="AL3058" s="27" t="str">
        <f t="shared" si="238"/>
        <v>200-7331</v>
      </c>
      <c r="AM3058" s="34" t="str">
        <f t="shared" si="239"/>
        <v>New Vehicle</v>
      </c>
      <c r="AN3058" s="34" t="str">
        <f t="shared" si="240"/>
        <v>New VehicleOther Variable expenses p.u.</v>
      </c>
      <c r="AO3058" s="35"/>
      <c r="AP3058" s="35"/>
      <c r="AQ3058" s="35"/>
    </row>
    <row r="3059" spans="1:43" x14ac:dyDescent="0.25">
      <c r="A3059" s="27" t="s">
        <v>103</v>
      </c>
      <c r="B3059" s="27" t="s">
        <v>104</v>
      </c>
      <c r="C3059" s="27" t="s">
        <v>663</v>
      </c>
      <c r="D3059" s="27" t="s">
        <v>263</v>
      </c>
      <c r="E3059" s="27" t="s">
        <v>664</v>
      </c>
      <c r="F3059" s="27" t="s">
        <v>920</v>
      </c>
      <c r="G3059" s="27" t="s">
        <v>921</v>
      </c>
      <c r="H3059" s="34" t="s">
        <v>789</v>
      </c>
      <c r="I3059" s="34" t="s">
        <v>922</v>
      </c>
      <c r="J3059" s="34" t="str">
        <f t="shared" si="236"/>
        <v>New VehicleOther Variable expenses p.u.</v>
      </c>
      <c r="K3059" s="34" t="str">
        <f t="shared" si="237"/>
        <v>400NV Other variable expenses - Toyota</v>
      </c>
      <c r="L3059" s="28">
        <f>+SUMIF('TB 4-24'!M:M,$AL3059,'TB 4-24'!G:G)</f>
        <v>0</v>
      </c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>
        <f>+SUMIF('Input Sheet'!$S:$S,$AL3059,'Input Sheet'!C:C)</f>
        <v>0</v>
      </c>
      <c r="Z3059" s="28">
        <f>+SUMIF('Input Sheet'!$S:$S,$AL3059,'Input Sheet'!D:D)</f>
        <v>0</v>
      </c>
      <c r="AA3059" s="28">
        <f>+SUMIF('Input Sheet'!$S:$S,$AL3059,'Input Sheet'!E:E)</f>
        <v>0</v>
      </c>
      <c r="AB3059" s="28">
        <f>+SUMIF('Input Sheet'!$S:$S,$AL3059,'Input Sheet'!F:F)</f>
        <v>0</v>
      </c>
      <c r="AC3059" s="28">
        <f>+SUMIF('Input Sheet'!$S:$S,$AL3059,'Input Sheet'!G:G)</f>
        <v>0</v>
      </c>
      <c r="AD3059" s="28">
        <f>+SUMIF('Input Sheet'!$S:$S,$AL3059,'Input Sheet'!H:H)</f>
        <v>0</v>
      </c>
      <c r="AE3059" s="28">
        <f>+SUMIF('Input Sheet'!$S:$S,$AL3059,'Input Sheet'!I:I)</f>
        <v>0</v>
      </c>
      <c r="AF3059" s="28">
        <f>+SUMIF('Input Sheet'!$S:$S,$AL3059,'Input Sheet'!J:J)</f>
        <v>0</v>
      </c>
      <c r="AG3059" s="28">
        <f>+SUMIF('Input Sheet'!$S:$S,$AL3059,'Input Sheet'!K:K)</f>
        <v>0</v>
      </c>
      <c r="AH3059" s="28">
        <f>+SUMIF('Input Sheet'!$S:$S,$AL3059,'Input Sheet'!L:L)</f>
        <v>0</v>
      </c>
      <c r="AI3059" s="28">
        <f>+SUMIF('Input Sheet'!$S:$S,$AL3059,'Input Sheet'!M:M)</f>
        <v>0</v>
      </c>
      <c r="AJ3059" s="28">
        <f>+SUMIF('Input Sheet'!$S:$S,$AL3059,'Input Sheet'!N:N)</f>
        <v>0</v>
      </c>
      <c r="AK3059" s="28"/>
      <c r="AL3059" s="27" t="str">
        <f t="shared" si="238"/>
        <v>400-7331</v>
      </c>
      <c r="AM3059" s="34" t="str">
        <f t="shared" si="239"/>
        <v>New Vehicle</v>
      </c>
      <c r="AN3059" s="34" t="str">
        <f t="shared" si="240"/>
        <v>New VehicleOther Variable expenses p.u.</v>
      </c>
      <c r="AO3059" s="35"/>
      <c r="AP3059" s="35"/>
      <c r="AQ3059" s="35"/>
    </row>
    <row r="3060" spans="1:43" x14ac:dyDescent="0.25">
      <c r="A3060" s="27" t="s">
        <v>103</v>
      </c>
      <c r="B3060" s="27" t="s">
        <v>104</v>
      </c>
      <c r="C3060" s="27" t="s">
        <v>671</v>
      </c>
      <c r="D3060" s="27" t="s">
        <v>263</v>
      </c>
      <c r="E3060" s="27" t="s">
        <v>672</v>
      </c>
      <c r="F3060" s="27" t="s">
        <v>920</v>
      </c>
      <c r="G3060" s="27" t="s">
        <v>921</v>
      </c>
      <c r="H3060" s="34" t="s">
        <v>789</v>
      </c>
      <c r="I3060" s="34" t="s">
        <v>922</v>
      </c>
      <c r="J3060" s="34" t="str">
        <f t="shared" si="236"/>
        <v>New VehicleOther Variable expenses p.u.</v>
      </c>
      <c r="K3060" s="34" t="str">
        <f t="shared" si="237"/>
        <v>300NV Other variable expenses - Toyota</v>
      </c>
      <c r="L3060" s="28">
        <f>+SUMIF('TB 4-24'!M:M,$AL3060,'TB 4-24'!G:G)</f>
        <v>0</v>
      </c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>
        <f>+SUMIF('Input Sheet'!$S:$S,$AL3060,'Input Sheet'!C:C)</f>
        <v>0</v>
      </c>
      <c r="Z3060" s="28">
        <f>+SUMIF('Input Sheet'!$S:$S,$AL3060,'Input Sheet'!D:D)</f>
        <v>0</v>
      </c>
      <c r="AA3060" s="28">
        <f>+SUMIF('Input Sheet'!$S:$S,$AL3060,'Input Sheet'!E:E)</f>
        <v>0</v>
      </c>
      <c r="AB3060" s="28">
        <f>+SUMIF('Input Sheet'!$S:$S,$AL3060,'Input Sheet'!F:F)</f>
        <v>0</v>
      </c>
      <c r="AC3060" s="28">
        <f>+SUMIF('Input Sheet'!$S:$S,$AL3060,'Input Sheet'!G:G)</f>
        <v>0</v>
      </c>
      <c r="AD3060" s="28">
        <f>+SUMIF('Input Sheet'!$S:$S,$AL3060,'Input Sheet'!H:H)</f>
        <v>0</v>
      </c>
      <c r="AE3060" s="28">
        <f>+SUMIF('Input Sheet'!$S:$S,$AL3060,'Input Sheet'!I:I)</f>
        <v>0</v>
      </c>
      <c r="AF3060" s="28">
        <f>+SUMIF('Input Sheet'!$S:$S,$AL3060,'Input Sheet'!J:J)</f>
        <v>0</v>
      </c>
      <c r="AG3060" s="28">
        <f>+SUMIF('Input Sheet'!$S:$S,$AL3060,'Input Sheet'!K:K)</f>
        <v>0</v>
      </c>
      <c r="AH3060" s="28">
        <f>+SUMIF('Input Sheet'!$S:$S,$AL3060,'Input Sheet'!L:L)</f>
        <v>0</v>
      </c>
      <c r="AI3060" s="28">
        <f>+SUMIF('Input Sheet'!$S:$S,$AL3060,'Input Sheet'!M:M)</f>
        <v>0</v>
      </c>
      <c r="AJ3060" s="28">
        <f>+SUMIF('Input Sheet'!$S:$S,$AL3060,'Input Sheet'!N:N)</f>
        <v>0</v>
      </c>
      <c r="AK3060" s="28"/>
      <c r="AL3060" s="27" t="str">
        <f t="shared" si="238"/>
        <v>300-7331</v>
      </c>
      <c r="AM3060" s="34" t="str">
        <f t="shared" si="239"/>
        <v>New Vehicle</v>
      </c>
      <c r="AN3060" s="34" t="str">
        <f t="shared" si="240"/>
        <v>New VehicleOther Variable expenses p.u.</v>
      </c>
      <c r="AO3060" s="35"/>
      <c r="AP3060" s="35"/>
      <c r="AQ3060" s="35"/>
    </row>
    <row r="3061" spans="1:43" x14ac:dyDescent="0.25">
      <c r="A3061" s="27" t="s">
        <v>103</v>
      </c>
      <c r="B3061" s="27" t="s">
        <v>104</v>
      </c>
      <c r="C3061" s="27" t="s">
        <v>104</v>
      </c>
      <c r="D3061" s="27" t="s">
        <v>263</v>
      </c>
      <c r="E3061" s="27" t="s">
        <v>677</v>
      </c>
      <c r="F3061" s="27" t="s">
        <v>920</v>
      </c>
      <c r="G3061" s="27" t="s">
        <v>921</v>
      </c>
      <c r="H3061" s="34" t="s">
        <v>789</v>
      </c>
      <c r="I3061" s="34" t="s">
        <v>922</v>
      </c>
      <c r="J3061" s="34" t="str">
        <f t="shared" si="236"/>
        <v>New VehicleOther Variable expenses p.u.</v>
      </c>
      <c r="K3061" s="34" t="str">
        <f t="shared" si="237"/>
        <v>100NV Other variable expenses - Toyota</v>
      </c>
      <c r="L3061" s="28">
        <f>+SUMIF('TB 4-24'!M:M,$AL3061,'TB 4-24'!G:G)</f>
        <v>0</v>
      </c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>
        <f>+SUMIF('Input Sheet'!$S:$S,$AL3061,'Input Sheet'!C:C)</f>
        <v>0</v>
      </c>
      <c r="Z3061" s="28">
        <f>+SUMIF('Input Sheet'!$S:$S,$AL3061,'Input Sheet'!D:D)</f>
        <v>0</v>
      </c>
      <c r="AA3061" s="28">
        <f>+SUMIF('Input Sheet'!$S:$S,$AL3061,'Input Sheet'!E:E)</f>
        <v>0</v>
      </c>
      <c r="AB3061" s="28">
        <f>+SUMIF('Input Sheet'!$S:$S,$AL3061,'Input Sheet'!F:F)</f>
        <v>0</v>
      </c>
      <c r="AC3061" s="28">
        <f>+SUMIF('Input Sheet'!$S:$S,$AL3061,'Input Sheet'!G:G)</f>
        <v>0</v>
      </c>
      <c r="AD3061" s="28">
        <f>+SUMIF('Input Sheet'!$S:$S,$AL3061,'Input Sheet'!H:H)</f>
        <v>0</v>
      </c>
      <c r="AE3061" s="28">
        <f>+SUMIF('Input Sheet'!$S:$S,$AL3061,'Input Sheet'!I:I)</f>
        <v>0</v>
      </c>
      <c r="AF3061" s="28">
        <f>+SUMIF('Input Sheet'!$S:$S,$AL3061,'Input Sheet'!J:J)</f>
        <v>0</v>
      </c>
      <c r="AG3061" s="28">
        <f>+SUMIF('Input Sheet'!$S:$S,$AL3061,'Input Sheet'!K:K)</f>
        <v>0</v>
      </c>
      <c r="AH3061" s="28">
        <f>+SUMIF('Input Sheet'!$S:$S,$AL3061,'Input Sheet'!L:L)</f>
        <v>0</v>
      </c>
      <c r="AI3061" s="28">
        <f>+SUMIF('Input Sheet'!$S:$S,$AL3061,'Input Sheet'!M:M)</f>
        <v>0</v>
      </c>
      <c r="AJ3061" s="28">
        <f>+SUMIF('Input Sheet'!$S:$S,$AL3061,'Input Sheet'!N:N)</f>
        <v>0</v>
      </c>
      <c r="AK3061" s="28"/>
      <c r="AL3061" s="27" t="str">
        <f t="shared" si="238"/>
        <v>100-7331</v>
      </c>
      <c r="AM3061" s="34" t="str">
        <f t="shared" si="239"/>
        <v>New Vehicle</v>
      </c>
      <c r="AN3061" s="34" t="str">
        <f t="shared" si="240"/>
        <v>New VehicleOther Variable expenses p.u.</v>
      </c>
      <c r="AO3061" s="35"/>
      <c r="AP3061" s="35"/>
      <c r="AQ3061" s="35"/>
    </row>
    <row r="3062" spans="1:43" x14ac:dyDescent="0.25">
      <c r="A3062" s="27" t="s">
        <v>103</v>
      </c>
      <c r="B3062" s="27" t="s">
        <v>104</v>
      </c>
      <c r="C3062" s="27" t="s">
        <v>657</v>
      </c>
      <c r="D3062" s="27" t="s">
        <v>268</v>
      </c>
      <c r="E3062" s="27" t="s">
        <v>660</v>
      </c>
      <c r="F3062" s="27" t="s">
        <v>920</v>
      </c>
      <c r="G3062" s="27" t="s">
        <v>921</v>
      </c>
      <c r="H3062" s="34" t="s">
        <v>789</v>
      </c>
      <c r="I3062" s="34" t="s">
        <v>922</v>
      </c>
      <c r="J3062" s="34" t="str">
        <f t="shared" si="236"/>
        <v>New VehicleOther Variable expenses p.u.</v>
      </c>
      <c r="K3062" s="34" t="str">
        <f t="shared" si="237"/>
        <v>200NV Other variable expenses - Toyota</v>
      </c>
      <c r="L3062" s="28">
        <f>+SUMIF('TB 4-24'!M:M,$AL3062,'TB 4-24'!G:G)</f>
        <v>0</v>
      </c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>
        <f>+SUMIF('Input Sheet'!$S:$S,$AL3062,'Input Sheet'!C:C)</f>
        <v>0</v>
      </c>
      <c r="Z3062" s="28">
        <f>+SUMIF('Input Sheet'!$S:$S,$AL3062,'Input Sheet'!D:D)</f>
        <v>0</v>
      </c>
      <c r="AA3062" s="28">
        <f>+SUMIF('Input Sheet'!$S:$S,$AL3062,'Input Sheet'!E:E)</f>
        <v>0</v>
      </c>
      <c r="AB3062" s="28">
        <f>+SUMIF('Input Sheet'!$S:$S,$AL3062,'Input Sheet'!F:F)</f>
        <v>0</v>
      </c>
      <c r="AC3062" s="28">
        <f>+SUMIF('Input Sheet'!$S:$S,$AL3062,'Input Sheet'!G:G)</f>
        <v>0</v>
      </c>
      <c r="AD3062" s="28">
        <f>+SUMIF('Input Sheet'!$S:$S,$AL3062,'Input Sheet'!H:H)</f>
        <v>0</v>
      </c>
      <c r="AE3062" s="28">
        <f>+SUMIF('Input Sheet'!$S:$S,$AL3062,'Input Sheet'!I:I)</f>
        <v>0</v>
      </c>
      <c r="AF3062" s="28">
        <f>+SUMIF('Input Sheet'!$S:$S,$AL3062,'Input Sheet'!J:J)</f>
        <v>0</v>
      </c>
      <c r="AG3062" s="28">
        <f>+SUMIF('Input Sheet'!$S:$S,$AL3062,'Input Sheet'!K:K)</f>
        <v>0</v>
      </c>
      <c r="AH3062" s="28">
        <f>+SUMIF('Input Sheet'!$S:$S,$AL3062,'Input Sheet'!L:L)</f>
        <v>0</v>
      </c>
      <c r="AI3062" s="28">
        <f>+SUMIF('Input Sheet'!$S:$S,$AL3062,'Input Sheet'!M:M)</f>
        <v>0</v>
      </c>
      <c r="AJ3062" s="28">
        <f>+SUMIF('Input Sheet'!$S:$S,$AL3062,'Input Sheet'!N:N)</f>
        <v>0</v>
      </c>
      <c r="AK3062" s="28"/>
      <c r="AL3062" s="27" t="str">
        <f t="shared" si="238"/>
        <v>200-7590</v>
      </c>
      <c r="AM3062" s="34" t="str">
        <f t="shared" si="239"/>
        <v>New Vehicle</v>
      </c>
      <c r="AN3062" s="34" t="str">
        <f t="shared" si="240"/>
        <v>New VehicleOther Variable expenses p.u.</v>
      </c>
      <c r="AO3062" s="35"/>
      <c r="AP3062" s="35"/>
      <c r="AQ3062" s="35"/>
    </row>
    <row r="3063" spans="1:43" x14ac:dyDescent="0.25">
      <c r="A3063" s="27" t="s">
        <v>103</v>
      </c>
      <c r="B3063" s="27" t="s">
        <v>104</v>
      </c>
      <c r="C3063" s="27" t="s">
        <v>104</v>
      </c>
      <c r="D3063" s="27" t="s">
        <v>268</v>
      </c>
      <c r="E3063" s="27" t="s">
        <v>677</v>
      </c>
      <c r="F3063" s="27" t="s">
        <v>920</v>
      </c>
      <c r="G3063" s="27" t="s">
        <v>921</v>
      </c>
      <c r="H3063" s="34" t="s">
        <v>789</v>
      </c>
      <c r="I3063" s="34" t="s">
        <v>922</v>
      </c>
      <c r="J3063" s="34" t="str">
        <f t="shared" si="236"/>
        <v>New VehicleOther Variable expenses p.u.</v>
      </c>
      <c r="K3063" s="34" t="str">
        <f t="shared" si="237"/>
        <v>100NV Other variable expenses - Toyota</v>
      </c>
      <c r="L3063" s="28">
        <f>+SUMIF('TB 4-24'!M:M,$AL3063,'TB 4-24'!G:G)</f>
        <v>0</v>
      </c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>
        <f>+SUMIF('Input Sheet'!$S:$S,$AL3063,'Input Sheet'!C:C)</f>
        <v>0</v>
      </c>
      <c r="Z3063" s="28">
        <f>+SUMIF('Input Sheet'!$S:$S,$AL3063,'Input Sheet'!D:D)</f>
        <v>0</v>
      </c>
      <c r="AA3063" s="28">
        <f>+SUMIF('Input Sheet'!$S:$S,$AL3063,'Input Sheet'!E:E)</f>
        <v>0</v>
      </c>
      <c r="AB3063" s="28">
        <f>+SUMIF('Input Sheet'!$S:$S,$AL3063,'Input Sheet'!F:F)</f>
        <v>0</v>
      </c>
      <c r="AC3063" s="28">
        <f>+SUMIF('Input Sheet'!$S:$S,$AL3063,'Input Sheet'!G:G)</f>
        <v>0</v>
      </c>
      <c r="AD3063" s="28">
        <f>+SUMIF('Input Sheet'!$S:$S,$AL3063,'Input Sheet'!H:H)</f>
        <v>0</v>
      </c>
      <c r="AE3063" s="28">
        <f>+SUMIF('Input Sheet'!$S:$S,$AL3063,'Input Sheet'!I:I)</f>
        <v>0</v>
      </c>
      <c r="AF3063" s="28">
        <f>+SUMIF('Input Sheet'!$S:$S,$AL3063,'Input Sheet'!J:J)</f>
        <v>0</v>
      </c>
      <c r="AG3063" s="28">
        <f>+SUMIF('Input Sheet'!$S:$S,$AL3063,'Input Sheet'!K:K)</f>
        <v>0</v>
      </c>
      <c r="AH3063" s="28">
        <f>+SUMIF('Input Sheet'!$S:$S,$AL3063,'Input Sheet'!L:L)</f>
        <v>0</v>
      </c>
      <c r="AI3063" s="28">
        <f>+SUMIF('Input Sheet'!$S:$S,$AL3063,'Input Sheet'!M:M)</f>
        <v>0</v>
      </c>
      <c r="AJ3063" s="28">
        <f>+SUMIF('Input Sheet'!$S:$S,$AL3063,'Input Sheet'!N:N)</f>
        <v>0</v>
      </c>
      <c r="AK3063" s="28"/>
      <c r="AL3063" s="27" t="str">
        <f t="shared" si="238"/>
        <v>100-7590</v>
      </c>
      <c r="AM3063" s="34" t="str">
        <f t="shared" si="239"/>
        <v>New Vehicle</v>
      </c>
      <c r="AN3063" s="34" t="str">
        <f t="shared" si="240"/>
        <v>New VehicleOther Variable expenses p.u.</v>
      </c>
      <c r="AO3063" s="35"/>
      <c r="AP3063" s="35"/>
      <c r="AQ3063" s="35"/>
    </row>
    <row r="3064" spans="1:43" x14ac:dyDescent="0.25">
      <c r="A3064" s="27" t="s">
        <v>103</v>
      </c>
      <c r="B3064" s="27" t="s">
        <v>104</v>
      </c>
      <c r="C3064" s="27" t="s">
        <v>657</v>
      </c>
      <c r="D3064" s="27" t="s">
        <v>392</v>
      </c>
      <c r="E3064" s="27" t="s">
        <v>660</v>
      </c>
      <c r="F3064" s="27" t="s">
        <v>920</v>
      </c>
      <c r="G3064" s="27" t="s">
        <v>921</v>
      </c>
      <c r="H3064" s="34" t="s">
        <v>789</v>
      </c>
      <c r="I3064" s="34" t="s">
        <v>922</v>
      </c>
      <c r="J3064" s="34" t="str">
        <f t="shared" si="236"/>
        <v>New VehicleOther Variable expenses p.u.</v>
      </c>
      <c r="K3064" s="34" t="str">
        <f t="shared" si="237"/>
        <v>200NV Other variable expenses - Toyota</v>
      </c>
      <c r="L3064" s="28">
        <f>+SUMIF('TB 4-24'!M:M,$AL3064,'TB 4-24'!G:G)</f>
        <v>0</v>
      </c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>
        <f>+SUMIF('Input Sheet'!$S:$S,$AL3064,'Input Sheet'!C:C)</f>
        <v>0</v>
      </c>
      <c r="Z3064" s="28">
        <f>+SUMIF('Input Sheet'!$S:$S,$AL3064,'Input Sheet'!D:D)</f>
        <v>0</v>
      </c>
      <c r="AA3064" s="28">
        <f>+SUMIF('Input Sheet'!$S:$S,$AL3064,'Input Sheet'!E:E)</f>
        <v>0</v>
      </c>
      <c r="AB3064" s="28">
        <f>+SUMIF('Input Sheet'!$S:$S,$AL3064,'Input Sheet'!F:F)</f>
        <v>0</v>
      </c>
      <c r="AC3064" s="28">
        <f>+SUMIF('Input Sheet'!$S:$S,$AL3064,'Input Sheet'!G:G)</f>
        <v>0</v>
      </c>
      <c r="AD3064" s="28">
        <f>+SUMIF('Input Sheet'!$S:$S,$AL3064,'Input Sheet'!H:H)</f>
        <v>0</v>
      </c>
      <c r="AE3064" s="28">
        <f>+SUMIF('Input Sheet'!$S:$S,$AL3064,'Input Sheet'!I:I)</f>
        <v>0</v>
      </c>
      <c r="AF3064" s="28">
        <f>+SUMIF('Input Sheet'!$S:$S,$AL3064,'Input Sheet'!J:J)</f>
        <v>0</v>
      </c>
      <c r="AG3064" s="28">
        <f>+SUMIF('Input Sheet'!$S:$S,$AL3064,'Input Sheet'!K:K)</f>
        <v>0</v>
      </c>
      <c r="AH3064" s="28">
        <f>+SUMIF('Input Sheet'!$S:$S,$AL3064,'Input Sheet'!L:L)</f>
        <v>0</v>
      </c>
      <c r="AI3064" s="28">
        <f>+SUMIF('Input Sheet'!$S:$S,$AL3064,'Input Sheet'!M:M)</f>
        <v>0</v>
      </c>
      <c r="AJ3064" s="28">
        <f>+SUMIF('Input Sheet'!$S:$S,$AL3064,'Input Sheet'!N:N)</f>
        <v>0</v>
      </c>
      <c r="AK3064" s="28"/>
      <c r="AL3064" s="27" t="str">
        <f t="shared" si="238"/>
        <v>200-7591</v>
      </c>
      <c r="AM3064" s="34" t="str">
        <f t="shared" si="239"/>
        <v>New Vehicle</v>
      </c>
      <c r="AN3064" s="34" t="str">
        <f t="shared" si="240"/>
        <v>New VehicleOther Variable expenses p.u.</v>
      </c>
      <c r="AO3064" s="35"/>
      <c r="AP3064" s="35"/>
      <c r="AQ3064" s="35"/>
    </row>
    <row r="3065" spans="1:43" x14ac:dyDescent="0.25">
      <c r="A3065" s="27" t="s">
        <v>103</v>
      </c>
      <c r="B3065" s="27" t="s">
        <v>104</v>
      </c>
      <c r="C3065" s="27" t="s">
        <v>663</v>
      </c>
      <c r="D3065" s="27" t="s">
        <v>498</v>
      </c>
      <c r="E3065" s="27" t="s">
        <v>664</v>
      </c>
      <c r="F3065" s="27" t="s">
        <v>920</v>
      </c>
      <c r="G3065" s="27" t="s">
        <v>921</v>
      </c>
      <c r="H3065" s="34" t="s">
        <v>789</v>
      </c>
      <c r="I3065" s="34" t="s">
        <v>922</v>
      </c>
      <c r="J3065" s="34" t="str">
        <f t="shared" si="236"/>
        <v>New VehicleOther Variable expenses p.u.</v>
      </c>
      <c r="K3065" s="34" t="str">
        <f t="shared" si="237"/>
        <v>400NV Other variable expenses - Toyota</v>
      </c>
      <c r="L3065" s="28">
        <f>+SUMIF('TB 4-24'!M:M,$AL3065,'TB 4-24'!G:G)</f>
        <v>0</v>
      </c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>
        <f>+SUMIF('Input Sheet'!$S:$S,$AL3065,'Input Sheet'!C:C)</f>
        <v>0</v>
      </c>
      <c r="Z3065" s="28">
        <f>+SUMIF('Input Sheet'!$S:$S,$AL3065,'Input Sheet'!D:D)</f>
        <v>0</v>
      </c>
      <c r="AA3065" s="28">
        <f>+SUMIF('Input Sheet'!$S:$S,$AL3065,'Input Sheet'!E:E)</f>
        <v>0</v>
      </c>
      <c r="AB3065" s="28">
        <f>+SUMIF('Input Sheet'!$S:$S,$AL3065,'Input Sheet'!F:F)</f>
        <v>0</v>
      </c>
      <c r="AC3065" s="28">
        <f>+SUMIF('Input Sheet'!$S:$S,$AL3065,'Input Sheet'!G:G)</f>
        <v>0</v>
      </c>
      <c r="AD3065" s="28">
        <f>+SUMIF('Input Sheet'!$S:$S,$AL3065,'Input Sheet'!H:H)</f>
        <v>0</v>
      </c>
      <c r="AE3065" s="28">
        <f>+SUMIF('Input Sheet'!$S:$S,$AL3065,'Input Sheet'!I:I)</f>
        <v>0</v>
      </c>
      <c r="AF3065" s="28">
        <f>+SUMIF('Input Sheet'!$S:$S,$AL3065,'Input Sheet'!J:J)</f>
        <v>0</v>
      </c>
      <c r="AG3065" s="28">
        <f>+SUMIF('Input Sheet'!$S:$S,$AL3065,'Input Sheet'!K:K)</f>
        <v>0</v>
      </c>
      <c r="AH3065" s="28">
        <f>+SUMIF('Input Sheet'!$S:$S,$AL3065,'Input Sheet'!L:L)</f>
        <v>0</v>
      </c>
      <c r="AI3065" s="28">
        <f>+SUMIF('Input Sheet'!$S:$S,$AL3065,'Input Sheet'!M:M)</f>
        <v>0</v>
      </c>
      <c r="AJ3065" s="28">
        <f>+SUMIF('Input Sheet'!$S:$S,$AL3065,'Input Sheet'!N:N)</f>
        <v>0</v>
      </c>
      <c r="AK3065" s="28"/>
      <c r="AL3065" s="27" t="str">
        <f t="shared" si="238"/>
        <v>400-7592</v>
      </c>
      <c r="AM3065" s="34" t="str">
        <f t="shared" si="239"/>
        <v>New Vehicle</v>
      </c>
      <c r="AN3065" s="34" t="str">
        <f t="shared" si="240"/>
        <v>New VehicleOther Variable expenses p.u.</v>
      </c>
      <c r="AO3065" s="35"/>
      <c r="AP3065" s="35"/>
      <c r="AQ3065" s="35"/>
    </row>
    <row r="3066" spans="1:43" x14ac:dyDescent="0.25">
      <c r="A3066" s="27" t="s">
        <v>103</v>
      </c>
      <c r="B3066" s="27" t="s">
        <v>104</v>
      </c>
      <c r="C3066" s="27" t="s">
        <v>104</v>
      </c>
      <c r="D3066" s="27" t="s">
        <v>273</v>
      </c>
      <c r="E3066" s="27" t="s">
        <v>649</v>
      </c>
      <c r="F3066" s="27" t="s">
        <v>923</v>
      </c>
      <c r="G3066" s="27" t="s">
        <v>924</v>
      </c>
      <c r="H3066" s="34" t="s">
        <v>789</v>
      </c>
      <c r="I3066" s="34" t="s">
        <v>925</v>
      </c>
      <c r="J3066" s="34" t="str">
        <f t="shared" si="236"/>
        <v>New VehicleSalaries &amp; Wages p.u.</v>
      </c>
      <c r="K3066" s="34" t="str">
        <f t="shared" si="237"/>
        <v>110NV Salaries &amp; Wages - Toyota</v>
      </c>
      <c r="L3066" s="28">
        <f>+SUMIF('TB 4-24'!M:M,$AL3066,'TB 4-24'!G:G)</f>
        <v>0</v>
      </c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>
        <f>+SUMIF('Input Sheet'!$S:$S,$AL3066,'Input Sheet'!C:C)</f>
        <v>0</v>
      </c>
      <c r="Z3066" s="28">
        <f>+SUMIF('Input Sheet'!$S:$S,$AL3066,'Input Sheet'!D:D)</f>
        <v>0</v>
      </c>
      <c r="AA3066" s="28">
        <f>+SUMIF('Input Sheet'!$S:$S,$AL3066,'Input Sheet'!E:E)</f>
        <v>0</v>
      </c>
      <c r="AB3066" s="28">
        <f>+SUMIF('Input Sheet'!$S:$S,$AL3066,'Input Sheet'!F:F)</f>
        <v>0</v>
      </c>
      <c r="AC3066" s="28">
        <f>+SUMIF('Input Sheet'!$S:$S,$AL3066,'Input Sheet'!G:G)</f>
        <v>0</v>
      </c>
      <c r="AD3066" s="28">
        <f>+SUMIF('Input Sheet'!$S:$S,$AL3066,'Input Sheet'!H:H)</f>
        <v>0</v>
      </c>
      <c r="AE3066" s="28">
        <f>+SUMIF('Input Sheet'!$S:$S,$AL3066,'Input Sheet'!I:I)</f>
        <v>0</v>
      </c>
      <c r="AF3066" s="28">
        <f>+SUMIF('Input Sheet'!$S:$S,$AL3066,'Input Sheet'!J:J)</f>
        <v>0</v>
      </c>
      <c r="AG3066" s="28">
        <f>+SUMIF('Input Sheet'!$S:$S,$AL3066,'Input Sheet'!K:K)</f>
        <v>0</v>
      </c>
      <c r="AH3066" s="28">
        <f>+SUMIF('Input Sheet'!$S:$S,$AL3066,'Input Sheet'!L:L)</f>
        <v>0</v>
      </c>
      <c r="AI3066" s="28">
        <f>+SUMIF('Input Sheet'!$S:$S,$AL3066,'Input Sheet'!M:M)</f>
        <v>0</v>
      </c>
      <c r="AJ3066" s="28">
        <f>+SUMIF('Input Sheet'!$S:$S,$AL3066,'Input Sheet'!N:N)</f>
        <v>0</v>
      </c>
      <c r="AK3066" s="28"/>
      <c r="AL3066" s="27" t="str">
        <f t="shared" si="238"/>
        <v>110-7000</v>
      </c>
      <c r="AM3066" s="34" t="str">
        <f t="shared" si="239"/>
        <v>New Vehicle</v>
      </c>
      <c r="AN3066" s="34" t="str">
        <f t="shared" si="240"/>
        <v>New VehicleSalaries &amp; Wages p.u.</v>
      </c>
      <c r="AO3066" s="35"/>
      <c r="AP3066" s="35"/>
      <c r="AQ3066" s="35"/>
    </row>
    <row r="3067" spans="1:43" x14ac:dyDescent="0.25">
      <c r="A3067" s="27" t="s">
        <v>103</v>
      </c>
      <c r="B3067" s="27" t="s">
        <v>104</v>
      </c>
      <c r="C3067" s="27" t="s">
        <v>657</v>
      </c>
      <c r="D3067" s="27" t="s">
        <v>273</v>
      </c>
      <c r="E3067" s="27" t="s">
        <v>658</v>
      </c>
      <c r="F3067" s="27" t="s">
        <v>923</v>
      </c>
      <c r="G3067" s="27" t="s">
        <v>924</v>
      </c>
      <c r="H3067" s="34" t="s">
        <v>789</v>
      </c>
      <c r="I3067" s="34" t="s">
        <v>925</v>
      </c>
      <c r="J3067" s="34" t="str">
        <f t="shared" si="236"/>
        <v>New VehicleSalaries &amp; Wages p.u.</v>
      </c>
      <c r="K3067" s="34" t="str">
        <f t="shared" si="237"/>
        <v>210NV Salaries &amp; Wages - Toyota</v>
      </c>
      <c r="L3067" s="28">
        <f>+SUMIF('TB 4-24'!M:M,$AL3067,'TB 4-24'!G:G)</f>
        <v>0</v>
      </c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>
        <f>+SUMIF('Input Sheet'!$S:$S,$AL3067,'Input Sheet'!C:C)</f>
        <v>0</v>
      </c>
      <c r="Z3067" s="28">
        <f>+SUMIF('Input Sheet'!$S:$S,$AL3067,'Input Sheet'!D:D)</f>
        <v>0</v>
      </c>
      <c r="AA3067" s="28">
        <f>+SUMIF('Input Sheet'!$S:$S,$AL3067,'Input Sheet'!E:E)</f>
        <v>0</v>
      </c>
      <c r="AB3067" s="28">
        <f>+SUMIF('Input Sheet'!$S:$S,$AL3067,'Input Sheet'!F:F)</f>
        <v>0</v>
      </c>
      <c r="AC3067" s="28">
        <f>+SUMIF('Input Sheet'!$S:$S,$AL3067,'Input Sheet'!G:G)</f>
        <v>0</v>
      </c>
      <c r="AD3067" s="28">
        <f>+SUMIF('Input Sheet'!$S:$S,$AL3067,'Input Sheet'!H:H)</f>
        <v>0</v>
      </c>
      <c r="AE3067" s="28">
        <f>+SUMIF('Input Sheet'!$S:$S,$AL3067,'Input Sheet'!I:I)</f>
        <v>0</v>
      </c>
      <c r="AF3067" s="28">
        <f>+SUMIF('Input Sheet'!$S:$S,$AL3067,'Input Sheet'!J:J)</f>
        <v>0</v>
      </c>
      <c r="AG3067" s="28">
        <f>+SUMIF('Input Sheet'!$S:$S,$AL3067,'Input Sheet'!K:K)</f>
        <v>0</v>
      </c>
      <c r="AH3067" s="28">
        <f>+SUMIF('Input Sheet'!$S:$S,$AL3067,'Input Sheet'!L:L)</f>
        <v>0</v>
      </c>
      <c r="AI3067" s="28">
        <f>+SUMIF('Input Sheet'!$S:$S,$AL3067,'Input Sheet'!M:M)</f>
        <v>0</v>
      </c>
      <c r="AJ3067" s="28">
        <f>+SUMIF('Input Sheet'!$S:$S,$AL3067,'Input Sheet'!N:N)</f>
        <v>0</v>
      </c>
      <c r="AK3067" s="28"/>
      <c r="AL3067" s="27" t="str">
        <f t="shared" si="238"/>
        <v>210-7000</v>
      </c>
      <c r="AM3067" s="34" t="str">
        <f t="shared" si="239"/>
        <v>New Vehicle</v>
      </c>
      <c r="AN3067" s="34" t="str">
        <f t="shared" si="240"/>
        <v>New VehicleSalaries &amp; Wages p.u.</v>
      </c>
      <c r="AO3067" s="35"/>
      <c r="AP3067" s="35"/>
      <c r="AQ3067" s="35"/>
    </row>
    <row r="3068" spans="1:43" x14ac:dyDescent="0.25">
      <c r="A3068" s="27" t="s">
        <v>103</v>
      </c>
      <c r="B3068" s="27" t="s">
        <v>104</v>
      </c>
      <c r="C3068" s="27" t="s">
        <v>657</v>
      </c>
      <c r="D3068" s="27" t="s">
        <v>273</v>
      </c>
      <c r="E3068" s="27" t="s">
        <v>660</v>
      </c>
      <c r="F3068" s="27" t="s">
        <v>923</v>
      </c>
      <c r="G3068" s="27" t="s">
        <v>924</v>
      </c>
      <c r="H3068" s="34" t="s">
        <v>789</v>
      </c>
      <c r="I3068" s="34" t="s">
        <v>925</v>
      </c>
      <c r="J3068" s="34" t="str">
        <f t="shared" si="236"/>
        <v>New VehicleSalaries &amp; Wages p.u.</v>
      </c>
      <c r="K3068" s="34" t="str">
        <f t="shared" si="237"/>
        <v>200NV Salaries &amp; Wages - Toyota</v>
      </c>
      <c r="L3068" s="28">
        <f>+SUMIF('TB 4-24'!M:M,$AL3068,'TB 4-24'!G:G)</f>
        <v>0</v>
      </c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>
        <f>+SUMIF('Input Sheet'!$S:$S,$AL3068,'Input Sheet'!C:C)</f>
        <v>0</v>
      </c>
      <c r="Z3068" s="28">
        <f>+SUMIF('Input Sheet'!$S:$S,$AL3068,'Input Sheet'!D:D)</f>
        <v>0</v>
      </c>
      <c r="AA3068" s="28">
        <f>+SUMIF('Input Sheet'!$S:$S,$AL3068,'Input Sheet'!E:E)</f>
        <v>0</v>
      </c>
      <c r="AB3068" s="28">
        <f>+SUMIF('Input Sheet'!$S:$S,$AL3068,'Input Sheet'!F:F)</f>
        <v>0</v>
      </c>
      <c r="AC3068" s="28">
        <f>+SUMIF('Input Sheet'!$S:$S,$AL3068,'Input Sheet'!G:G)</f>
        <v>0</v>
      </c>
      <c r="AD3068" s="28">
        <f>+SUMIF('Input Sheet'!$S:$S,$AL3068,'Input Sheet'!H:H)</f>
        <v>0</v>
      </c>
      <c r="AE3068" s="28">
        <f>+SUMIF('Input Sheet'!$S:$S,$AL3068,'Input Sheet'!I:I)</f>
        <v>0</v>
      </c>
      <c r="AF3068" s="28">
        <f>+SUMIF('Input Sheet'!$S:$S,$AL3068,'Input Sheet'!J:J)</f>
        <v>0</v>
      </c>
      <c r="AG3068" s="28">
        <f>+SUMIF('Input Sheet'!$S:$S,$AL3068,'Input Sheet'!K:K)</f>
        <v>0</v>
      </c>
      <c r="AH3068" s="28">
        <f>+SUMIF('Input Sheet'!$S:$S,$AL3068,'Input Sheet'!L:L)</f>
        <v>0</v>
      </c>
      <c r="AI3068" s="28">
        <f>+SUMIF('Input Sheet'!$S:$S,$AL3068,'Input Sheet'!M:M)</f>
        <v>0</v>
      </c>
      <c r="AJ3068" s="28">
        <f>+SUMIF('Input Sheet'!$S:$S,$AL3068,'Input Sheet'!N:N)</f>
        <v>0</v>
      </c>
      <c r="AK3068" s="28"/>
      <c r="AL3068" s="27" t="str">
        <f t="shared" si="238"/>
        <v>200-7000</v>
      </c>
      <c r="AM3068" s="34" t="str">
        <f t="shared" si="239"/>
        <v>New Vehicle</v>
      </c>
      <c r="AN3068" s="34" t="str">
        <f t="shared" si="240"/>
        <v>New VehicleSalaries &amp; Wages p.u.</v>
      </c>
      <c r="AO3068" s="35"/>
      <c r="AP3068" s="35"/>
      <c r="AQ3068" s="35"/>
    </row>
    <row r="3069" spans="1:43" x14ac:dyDescent="0.25">
      <c r="A3069" s="27" t="s">
        <v>103</v>
      </c>
      <c r="B3069" s="27" t="s">
        <v>104</v>
      </c>
      <c r="C3069" s="27" t="s">
        <v>663</v>
      </c>
      <c r="D3069" s="27" t="s">
        <v>273</v>
      </c>
      <c r="E3069" s="27" t="s">
        <v>664</v>
      </c>
      <c r="F3069" s="27" t="s">
        <v>923</v>
      </c>
      <c r="G3069" s="27" t="s">
        <v>924</v>
      </c>
      <c r="H3069" s="34" t="s">
        <v>789</v>
      </c>
      <c r="I3069" s="34" t="s">
        <v>925</v>
      </c>
      <c r="J3069" s="34" t="str">
        <f t="shared" si="236"/>
        <v>New VehicleSalaries &amp; Wages p.u.</v>
      </c>
      <c r="K3069" s="34" t="str">
        <f t="shared" si="237"/>
        <v>400NV Salaries &amp; Wages - Toyota</v>
      </c>
      <c r="L3069" s="28">
        <f>+SUMIF('TB 4-24'!M:M,$AL3069,'TB 4-24'!G:G)</f>
        <v>0</v>
      </c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>
        <f>+SUMIF('Input Sheet'!$S:$S,$AL3069,'Input Sheet'!C:C)</f>
        <v>0</v>
      </c>
      <c r="Z3069" s="28">
        <f>+SUMIF('Input Sheet'!$S:$S,$AL3069,'Input Sheet'!D:D)</f>
        <v>0</v>
      </c>
      <c r="AA3069" s="28">
        <f>+SUMIF('Input Sheet'!$S:$S,$AL3069,'Input Sheet'!E:E)</f>
        <v>0</v>
      </c>
      <c r="AB3069" s="28">
        <f>+SUMIF('Input Sheet'!$S:$S,$AL3069,'Input Sheet'!F:F)</f>
        <v>0</v>
      </c>
      <c r="AC3069" s="28">
        <f>+SUMIF('Input Sheet'!$S:$S,$AL3069,'Input Sheet'!G:G)</f>
        <v>0</v>
      </c>
      <c r="AD3069" s="28">
        <f>+SUMIF('Input Sheet'!$S:$S,$AL3069,'Input Sheet'!H:H)</f>
        <v>0</v>
      </c>
      <c r="AE3069" s="28">
        <f>+SUMIF('Input Sheet'!$S:$S,$AL3069,'Input Sheet'!I:I)</f>
        <v>0</v>
      </c>
      <c r="AF3069" s="28">
        <f>+SUMIF('Input Sheet'!$S:$S,$AL3069,'Input Sheet'!J:J)</f>
        <v>0</v>
      </c>
      <c r="AG3069" s="28">
        <f>+SUMIF('Input Sheet'!$S:$S,$AL3069,'Input Sheet'!K:K)</f>
        <v>0</v>
      </c>
      <c r="AH3069" s="28">
        <f>+SUMIF('Input Sheet'!$S:$S,$AL3069,'Input Sheet'!L:L)</f>
        <v>0</v>
      </c>
      <c r="AI3069" s="28">
        <f>+SUMIF('Input Sheet'!$S:$S,$AL3069,'Input Sheet'!M:M)</f>
        <v>0</v>
      </c>
      <c r="AJ3069" s="28">
        <f>+SUMIF('Input Sheet'!$S:$S,$AL3069,'Input Sheet'!N:N)</f>
        <v>0</v>
      </c>
      <c r="AK3069" s="28"/>
      <c r="AL3069" s="27" t="str">
        <f t="shared" si="238"/>
        <v>400-7000</v>
      </c>
      <c r="AM3069" s="34" t="str">
        <f t="shared" si="239"/>
        <v>New Vehicle</v>
      </c>
      <c r="AN3069" s="34" t="str">
        <f t="shared" si="240"/>
        <v>New VehicleSalaries &amp; Wages p.u.</v>
      </c>
      <c r="AO3069" s="35"/>
      <c r="AP3069" s="35"/>
      <c r="AQ3069" s="35"/>
    </row>
    <row r="3070" spans="1:43" x14ac:dyDescent="0.25">
      <c r="A3070" s="27" t="s">
        <v>103</v>
      </c>
      <c r="B3070" s="27" t="s">
        <v>104</v>
      </c>
      <c r="C3070" s="27" t="s">
        <v>671</v>
      </c>
      <c r="D3070" s="27" t="s">
        <v>273</v>
      </c>
      <c r="E3070" s="27" t="s">
        <v>672</v>
      </c>
      <c r="F3070" s="27" t="s">
        <v>923</v>
      </c>
      <c r="G3070" s="27" t="s">
        <v>924</v>
      </c>
      <c r="H3070" s="34" t="s">
        <v>789</v>
      </c>
      <c r="I3070" s="34" t="s">
        <v>925</v>
      </c>
      <c r="J3070" s="34" t="str">
        <f t="shared" si="236"/>
        <v>New VehicleSalaries &amp; Wages p.u.</v>
      </c>
      <c r="K3070" s="34" t="str">
        <f t="shared" si="237"/>
        <v>300NV Salaries &amp; Wages - Toyota</v>
      </c>
      <c r="L3070" s="28">
        <f>+SUMIF('TB 4-24'!M:M,$AL3070,'TB 4-24'!G:G)</f>
        <v>0</v>
      </c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>
        <f>+SUMIF('Input Sheet'!$S:$S,$AL3070,'Input Sheet'!C:C)</f>
        <v>0</v>
      </c>
      <c r="Z3070" s="28">
        <f>+SUMIF('Input Sheet'!$S:$S,$AL3070,'Input Sheet'!D:D)</f>
        <v>0</v>
      </c>
      <c r="AA3070" s="28">
        <f>+SUMIF('Input Sheet'!$S:$S,$AL3070,'Input Sheet'!E:E)</f>
        <v>0</v>
      </c>
      <c r="AB3070" s="28">
        <f>+SUMIF('Input Sheet'!$S:$S,$AL3070,'Input Sheet'!F:F)</f>
        <v>0</v>
      </c>
      <c r="AC3070" s="28">
        <f>+SUMIF('Input Sheet'!$S:$S,$AL3070,'Input Sheet'!G:G)</f>
        <v>0</v>
      </c>
      <c r="AD3070" s="28">
        <f>+SUMIF('Input Sheet'!$S:$S,$AL3070,'Input Sheet'!H:H)</f>
        <v>0</v>
      </c>
      <c r="AE3070" s="28">
        <f>+SUMIF('Input Sheet'!$S:$S,$AL3070,'Input Sheet'!I:I)</f>
        <v>0</v>
      </c>
      <c r="AF3070" s="28">
        <f>+SUMIF('Input Sheet'!$S:$S,$AL3070,'Input Sheet'!J:J)</f>
        <v>0</v>
      </c>
      <c r="AG3070" s="28">
        <f>+SUMIF('Input Sheet'!$S:$S,$AL3070,'Input Sheet'!K:K)</f>
        <v>0</v>
      </c>
      <c r="AH3070" s="28">
        <f>+SUMIF('Input Sheet'!$S:$S,$AL3070,'Input Sheet'!L:L)</f>
        <v>0</v>
      </c>
      <c r="AI3070" s="28">
        <f>+SUMIF('Input Sheet'!$S:$S,$AL3070,'Input Sheet'!M:M)</f>
        <v>0</v>
      </c>
      <c r="AJ3070" s="28">
        <f>+SUMIF('Input Sheet'!$S:$S,$AL3070,'Input Sheet'!N:N)</f>
        <v>0</v>
      </c>
      <c r="AK3070" s="28"/>
      <c r="AL3070" s="27" t="str">
        <f t="shared" si="238"/>
        <v>300-7000</v>
      </c>
      <c r="AM3070" s="34" t="str">
        <f t="shared" si="239"/>
        <v>New Vehicle</v>
      </c>
      <c r="AN3070" s="34" t="str">
        <f t="shared" si="240"/>
        <v>New VehicleSalaries &amp; Wages p.u.</v>
      </c>
      <c r="AO3070" s="35"/>
      <c r="AP3070" s="35"/>
      <c r="AQ3070" s="35"/>
    </row>
    <row r="3071" spans="1:43" x14ac:dyDescent="0.25">
      <c r="A3071" s="27" t="s">
        <v>103</v>
      </c>
      <c r="B3071" s="27" t="s">
        <v>104</v>
      </c>
      <c r="C3071" s="27" t="s">
        <v>104</v>
      </c>
      <c r="D3071" s="27" t="s">
        <v>273</v>
      </c>
      <c r="E3071" s="27" t="s">
        <v>677</v>
      </c>
      <c r="F3071" s="27" t="s">
        <v>923</v>
      </c>
      <c r="G3071" s="27" t="s">
        <v>924</v>
      </c>
      <c r="H3071" s="34" t="s">
        <v>789</v>
      </c>
      <c r="I3071" s="34" t="s">
        <v>925</v>
      </c>
      <c r="J3071" s="34" t="str">
        <f t="shared" si="236"/>
        <v>New VehicleSalaries &amp; Wages p.u.</v>
      </c>
      <c r="K3071" s="34" t="str">
        <f t="shared" si="237"/>
        <v>100NV Salaries &amp; Wages - Toyota</v>
      </c>
      <c r="L3071" s="28">
        <f>+SUMIF('TB 4-24'!M:M,$AL3071,'TB 4-24'!G:G)</f>
        <v>0</v>
      </c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>
        <f>+SUMIF('Input Sheet'!$S:$S,$AL3071,'Input Sheet'!C:C)</f>
        <v>0</v>
      </c>
      <c r="Z3071" s="28">
        <f>+SUMIF('Input Sheet'!$S:$S,$AL3071,'Input Sheet'!D:D)</f>
        <v>0</v>
      </c>
      <c r="AA3071" s="28">
        <f>+SUMIF('Input Sheet'!$S:$S,$AL3071,'Input Sheet'!E:E)</f>
        <v>0</v>
      </c>
      <c r="AB3071" s="28">
        <f>+SUMIF('Input Sheet'!$S:$S,$AL3071,'Input Sheet'!F:F)</f>
        <v>0</v>
      </c>
      <c r="AC3071" s="28">
        <f>+SUMIF('Input Sheet'!$S:$S,$AL3071,'Input Sheet'!G:G)</f>
        <v>0</v>
      </c>
      <c r="AD3071" s="28">
        <f>+SUMIF('Input Sheet'!$S:$S,$AL3071,'Input Sheet'!H:H)</f>
        <v>0</v>
      </c>
      <c r="AE3071" s="28">
        <f>+SUMIF('Input Sheet'!$S:$S,$AL3071,'Input Sheet'!I:I)</f>
        <v>0</v>
      </c>
      <c r="AF3071" s="28">
        <f>+SUMIF('Input Sheet'!$S:$S,$AL3071,'Input Sheet'!J:J)</f>
        <v>0</v>
      </c>
      <c r="AG3071" s="28">
        <f>+SUMIF('Input Sheet'!$S:$S,$AL3071,'Input Sheet'!K:K)</f>
        <v>0</v>
      </c>
      <c r="AH3071" s="28">
        <f>+SUMIF('Input Sheet'!$S:$S,$AL3071,'Input Sheet'!L:L)</f>
        <v>0</v>
      </c>
      <c r="AI3071" s="28">
        <f>+SUMIF('Input Sheet'!$S:$S,$AL3071,'Input Sheet'!M:M)</f>
        <v>0</v>
      </c>
      <c r="AJ3071" s="28">
        <f>+SUMIF('Input Sheet'!$S:$S,$AL3071,'Input Sheet'!N:N)</f>
        <v>0</v>
      </c>
      <c r="AK3071" s="28"/>
      <c r="AL3071" s="27" t="str">
        <f t="shared" si="238"/>
        <v>100-7000</v>
      </c>
      <c r="AM3071" s="34" t="str">
        <f t="shared" si="239"/>
        <v>New Vehicle</v>
      </c>
      <c r="AN3071" s="34" t="str">
        <f t="shared" si="240"/>
        <v>New VehicleSalaries &amp; Wages p.u.</v>
      </c>
      <c r="AO3071" s="35"/>
      <c r="AP3071" s="35"/>
      <c r="AQ3071" s="35"/>
    </row>
    <row r="3072" spans="1:43" x14ac:dyDescent="0.25">
      <c r="A3072" s="27" t="s">
        <v>103</v>
      </c>
      <c r="B3072" s="27" t="s">
        <v>104</v>
      </c>
      <c r="C3072" s="27" t="s">
        <v>104</v>
      </c>
      <c r="D3072" s="27" t="s">
        <v>279</v>
      </c>
      <c r="E3072" s="27" t="s">
        <v>649</v>
      </c>
      <c r="F3072" s="27" t="s">
        <v>923</v>
      </c>
      <c r="G3072" s="27" t="s">
        <v>924</v>
      </c>
      <c r="H3072" s="34" t="s">
        <v>789</v>
      </c>
      <c r="I3072" s="34" t="s">
        <v>925</v>
      </c>
      <c r="J3072" s="34" t="str">
        <f t="shared" si="236"/>
        <v>New VehicleSalaries &amp; Wages p.u.</v>
      </c>
      <c r="K3072" s="34" t="str">
        <f t="shared" si="237"/>
        <v>110NV Salaries &amp; Wages - Toyota</v>
      </c>
      <c r="L3072" s="28">
        <f>+SUMIF('TB 4-24'!M:M,$AL3072,'TB 4-24'!G:G)</f>
        <v>0</v>
      </c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>
        <f>+SUMIF('Input Sheet'!$S:$S,$AL3072,'Input Sheet'!C:C)</f>
        <v>0</v>
      </c>
      <c r="Z3072" s="28">
        <f>+SUMIF('Input Sheet'!$S:$S,$AL3072,'Input Sheet'!D:D)</f>
        <v>0</v>
      </c>
      <c r="AA3072" s="28">
        <f>+SUMIF('Input Sheet'!$S:$S,$AL3072,'Input Sheet'!E:E)</f>
        <v>0</v>
      </c>
      <c r="AB3072" s="28">
        <f>+SUMIF('Input Sheet'!$S:$S,$AL3072,'Input Sheet'!F:F)</f>
        <v>0</v>
      </c>
      <c r="AC3072" s="28">
        <f>+SUMIF('Input Sheet'!$S:$S,$AL3072,'Input Sheet'!G:G)</f>
        <v>0</v>
      </c>
      <c r="AD3072" s="28">
        <f>+SUMIF('Input Sheet'!$S:$S,$AL3072,'Input Sheet'!H:H)</f>
        <v>0</v>
      </c>
      <c r="AE3072" s="28">
        <f>+SUMIF('Input Sheet'!$S:$S,$AL3072,'Input Sheet'!I:I)</f>
        <v>0</v>
      </c>
      <c r="AF3072" s="28">
        <f>+SUMIF('Input Sheet'!$S:$S,$AL3072,'Input Sheet'!J:J)</f>
        <v>0</v>
      </c>
      <c r="AG3072" s="28">
        <f>+SUMIF('Input Sheet'!$S:$S,$AL3072,'Input Sheet'!K:K)</f>
        <v>0</v>
      </c>
      <c r="AH3072" s="28">
        <f>+SUMIF('Input Sheet'!$S:$S,$AL3072,'Input Sheet'!L:L)</f>
        <v>0</v>
      </c>
      <c r="AI3072" s="28">
        <f>+SUMIF('Input Sheet'!$S:$S,$AL3072,'Input Sheet'!M:M)</f>
        <v>0</v>
      </c>
      <c r="AJ3072" s="28">
        <f>+SUMIF('Input Sheet'!$S:$S,$AL3072,'Input Sheet'!N:N)</f>
        <v>0</v>
      </c>
      <c r="AK3072" s="28"/>
      <c r="AL3072" s="27" t="str">
        <f t="shared" si="238"/>
        <v>110-7170</v>
      </c>
      <c r="AM3072" s="34" t="str">
        <f t="shared" si="239"/>
        <v>New Vehicle</v>
      </c>
      <c r="AN3072" s="34" t="str">
        <f t="shared" si="240"/>
        <v>New VehicleSalaries &amp; Wages p.u.</v>
      </c>
      <c r="AO3072" s="35"/>
      <c r="AP3072" s="35"/>
      <c r="AQ3072" s="35"/>
    </row>
    <row r="3073" spans="1:43" x14ac:dyDescent="0.25">
      <c r="A3073" s="27" t="s">
        <v>103</v>
      </c>
      <c r="B3073" s="27" t="s">
        <v>104</v>
      </c>
      <c r="C3073" s="27" t="s">
        <v>657</v>
      </c>
      <c r="D3073" s="27" t="s">
        <v>279</v>
      </c>
      <c r="E3073" s="27" t="s">
        <v>658</v>
      </c>
      <c r="F3073" s="27" t="s">
        <v>923</v>
      </c>
      <c r="G3073" s="27" t="s">
        <v>924</v>
      </c>
      <c r="H3073" s="34" t="s">
        <v>789</v>
      </c>
      <c r="I3073" s="34" t="s">
        <v>925</v>
      </c>
      <c r="J3073" s="34" t="str">
        <f t="shared" si="236"/>
        <v>New VehicleSalaries &amp; Wages p.u.</v>
      </c>
      <c r="K3073" s="34" t="str">
        <f t="shared" si="237"/>
        <v>210NV Salaries &amp; Wages - Toyota</v>
      </c>
      <c r="L3073" s="28">
        <f>+SUMIF('TB 4-24'!M:M,$AL3073,'TB 4-24'!G:G)</f>
        <v>0</v>
      </c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>
        <f>+SUMIF('Input Sheet'!$S:$S,$AL3073,'Input Sheet'!C:C)</f>
        <v>0</v>
      </c>
      <c r="Z3073" s="28">
        <f>+SUMIF('Input Sheet'!$S:$S,$AL3073,'Input Sheet'!D:D)</f>
        <v>0</v>
      </c>
      <c r="AA3073" s="28">
        <f>+SUMIF('Input Sheet'!$S:$S,$AL3073,'Input Sheet'!E:E)</f>
        <v>0</v>
      </c>
      <c r="AB3073" s="28">
        <f>+SUMIF('Input Sheet'!$S:$S,$AL3073,'Input Sheet'!F:F)</f>
        <v>0</v>
      </c>
      <c r="AC3073" s="28">
        <f>+SUMIF('Input Sheet'!$S:$S,$AL3073,'Input Sheet'!G:G)</f>
        <v>0</v>
      </c>
      <c r="AD3073" s="28">
        <f>+SUMIF('Input Sheet'!$S:$S,$AL3073,'Input Sheet'!H:H)</f>
        <v>0</v>
      </c>
      <c r="AE3073" s="28">
        <f>+SUMIF('Input Sheet'!$S:$S,$AL3073,'Input Sheet'!I:I)</f>
        <v>0</v>
      </c>
      <c r="AF3073" s="28">
        <f>+SUMIF('Input Sheet'!$S:$S,$AL3073,'Input Sheet'!J:J)</f>
        <v>0</v>
      </c>
      <c r="AG3073" s="28">
        <f>+SUMIF('Input Sheet'!$S:$S,$AL3073,'Input Sheet'!K:K)</f>
        <v>0</v>
      </c>
      <c r="AH3073" s="28">
        <f>+SUMIF('Input Sheet'!$S:$S,$AL3073,'Input Sheet'!L:L)</f>
        <v>0</v>
      </c>
      <c r="AI3073" s="28">
        <f>+SUMIF('Input Sheet'!$S:$S,$AL3073,'Input Sheet'!M:M)</f>
        <v>0</v>
      </c>
      <c r="AJ3073" s="28">
        <f>+SUMIF('Input Sheet'!$S:$S,$AL3073,'Input Sheet'!N:N)</f>
        <v>0</v>
      </c>
      <c r="AK3073" s="28"/>
      <c r="AL3073" s="27" t="str">
        <f t="shared" si="238"/>
        <v>210-7170</v>
      </c>
      <c r="AM3073" s="34" t="str">
        <f t="shared" si="239"/>
        <v>New Vehicle</v>
      </c>
      <c r="AN3073" s="34" t="str">
        <f t="shared" si="240"/>
        <v>New VehicleSalaries &amp; Wages p.u.</v>
      </c>
      <c r="AO3073" s="35"/>
      <c r="AP3073" s="35"/>
      <c r="AQ3073" s="35"/>
    </row>
    <row r="3074" spans="1:43" x14ac:dyDescent="0.25">
      <c r="A3074" s="27" t="s">
        <v>103</v>
      </c>
      <c r="B3074" s="27" t="s">
        <v>104</v>
      </c>
      <c r="C3074" s="27" t="s">
        <v>657</v>
      </c>
      <c r="D3074" s="27" t="s">
        <v>279</v>
      </c>
      <c r="E3074" s="27" t="s">
        <v>660</v>
      </c>
      <c r="F3074" s="27" t="s">
        <v>923</v>
      </c>
      <c r="G3074" s="27" t="s">
        <v>924</v>
      </c>
      <c r="H3074" s="34" t="s">
        <v>789</v>
      </c>
      <c r="I3074" s="34" t="s">
        <v>925</v>
      </c>
      <c r="J3074" s="34" t="str">
        <f t="shared" si="236"/>
        <v>New VehicleSalaries &amp; Wages p.u.</v>
      </c>
      <c r="K3074" s="34" t="str">
        <f t="shared" si="237"/>
        <v>200NV Salaries &amp; Wages - Toyota</v>
      </c>
      <c r="L3074" s="28">
        <f>+SUMIF('TB 4-24'!M:M,$AL3074,'TB 4-24'!G:G)</f>
        <v>0</v>
      </c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>
        <f>+SUMIF('Input Sheet'!$S:$S,$AL3074,'Input Sheet'!C:C)</f>
        <v>0</v>
      </c>
      <c r="Z3074" s="28">
        <f>+SUMIF('Input Sheet'!$S:$S,$AL3074,'Input Sheet'!D:D)</f>
        <v>0</v>
      </c>
      <c r="AA3074" s="28">
        <f>+SUMIF('Input Sheet'!$S:$S,$AL3074,'Input Sheet'!E:E)</f>
        <v>0</v>
      </c>
      <c r="AB3074" s="28">
        <f>+SUMIF('Input Sheet'!$S:$S,$AL3074,'Input Sheet'!F:F)</f>
        <v>0</v>
      </c>
      <c r="AC3074" s="28">
        <f>+SUMIF('Input Sheet'!$S:$S,$AL3074,'Input Sheet'!G:G)</f>
        <v>0</v>
      </c>
      <c r="AD3074" s="28">
        <f>+SUMIF('Input Sheet'!$S:$S,$AL3074,'Input Sheet'!H:H)</f>
        <v>0</v>
      </c>
      <c r="AE3074" s="28">
        <f>+SUMIF('Input Sheet'!$S:$S,$AL3074,'Input Sheet'!I:I)</f>
        <v>0</v>
      </c>
      <c r="AF3074" s="28">
        <f>+SUMIF('Input Sheet'!$S:$S,$AL3074,'Input Sheet'!J:J)</f>
        <v>0</v>
      </c>
      <c r="AG3074" s="28">
        <f>+SUMIF('Input Sheet'!$S:$S,$AL3074,'Input Sheet'!K:K)</f>
        <v>0</v>
      </c>
      <c r="AH3074" s="28">
        <f>+SUMIF('Input Sheet'!$S:$S,$AL3074,'Input Sheet'!L:L)</f>
        <v>0</v>
      </c>
      <c r="AI3074" s="28">
        <f>+SUMIF('Input Sheet'!$S:$S,$AL3074,'Input Sheet'!M:M)</f>
        <v>0</v>
      </c>
      <c r="AJ3074" s="28">
        <f>+SUMIF('Input Sheet'!$S:$S,$AL3074,'Input Sheet'!N:N)</f>
        <v>0</v>
      </c>
      <c r="AK3074" s="28"/>
      <c r="AL3074" s="27" t="str">
        <f t="shared" si="238"/>
        <v>200-7170</v>
      </c>
      <c r="AM3074" s="34" t="str">
        <f t="shared" si="239"/>
        <v>New Vehicle</v>
      </c>
      <c r="AN3074" s="34" t="str">
        <f t="shared" si="240"/>
        <v>New VehicleSalaries &amp; Wages p.u.</v>
      </c>
      <c r="AO3074" s="35"/>
      <c r="AP3074" s="35"/>
      <c r="AQ3074" s="35"/>
    </row>
    <row r="3075" spans="1:43" x14ac:dyDescent="0.25">
      <c r="A3075" s="27" t="s">
        <v>103</v>
      </c>
      <c r="B3075" s="27" t="s">
        <v>104</v>
      </c>
      <c r="C3075" s="27" t="s">
        <v>663</v>
      </c>
      <c r="D3075" s="27" t="s">
        <v>279</v>
      </c>
      <c r="E3075" s="27" t="s">
        <v>664</v>
      </c>
      <c r="F3075" s="27" t="s">
        <v>923</v>
      </c>
      <c r="G3075" s="27" t="s">
        <v>924</v>
      </c>
      <c r="H3075" s="34" t="s">
        <v>789</v>
      </c>
      <c r="I3075" s="34" t="s">
        <v>925</v>
      </c>
      <c r="J3075" s="34" t="str">
        <f t="shared" ref="J3075:J3138" si="241">+H3075&amp;I3075</f>
        <v>New VehicleSalaries &amp; Wages p.u.</v>
      </c>
      <c r="K3075" s="34" t="str">
        <f t="shared" ref="K3075:K3138" si="242">+E3075&amp;G3075</f>
        <v>400NV Salaries &amp; Wages - Toyota</v>
      </c>
      <c r="L3075" s="28">
        <f>+SUMIF('TB 4-24'!M:M,$AL3075,'TB 4-24'!G:G)</f>
        <v>0</v>
      </c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>
        <f>+SUMIF('Input Sheet'!$S:$S,$AL3075,'Input Sheet'!C:C)</f>
        <v>0</v>
      </c>
      <c r="Z3075" s="28">
        <f>+SUMIF('Input Sheet'!$S:$S,$AL3075,'Input Sheet'!D:D)</f>
        <v>0</v>
      </c>
      <c r="AA3075" s="28">
        <f>+SUMIF('Input Sheet'!$S:$S,$AL3075,'Input Sheet'!E:E)</f>
        <v>0</v>
      </c>
      <c r="AB3075" s="28">
        <f>+SUMIF('Input Sheet'!$S:$S,$AL3075,'Input Sheet'!F:F)</f>
        <v>0</v>
      </c>
      <c r="AC3075" s="28">
        <f>+SUMIF('Input Sheet'!$S:$S,$AL3075,'Input Sheet'!G:G)</f>
        <v>0</v>
      </c>
      <c r="AD3075" s="28">
        <f>+SUMIF('Input Sheet'!$S:$S,$AL3075,'Input Sheet'!H:H)</f>
        <v>0</v>
      </c>
      <c r="AE3075" s="28">
        <f>+SUMIF('Input Sheet'!$S:$S,$AL3075,'Input Sheet'!I:I)</f>
        <v>0</v>
      </c>
      <c r="AF3075" s="28">
        <f>+SUMIF('Input Sheet'!$S:$S,$AL3075,'Input Sheet'!J:J)</f>
        <v>0</v>
      </c>
      <c r="AG3075" s="28">
        <f>+SUMIF('Input Sheet'!$S:$S,$AL3075,'Input Sheet'!K:K)</f>
        <v>0</v>
      </c>
      <c r="AH3075" s="28">
        <f>+SUMIF('Input Sheet'!$S:$S,$AL3075,'Input Sheet'!L:L)</f>
        <v>0</v>
      </c>
      <c r="AI3075" s="28">
        <f>+SUMIF('Input Sheet'!$S:$S,$AL3075,'Input Sheet'!M:M)</f>
        <v>0</v>
      </c>
      <c r="AJ3075" s="28">
        <f>+SUMIF('Input Sheet'!$S:$S,$AL3075,'Input Sheet'!N:N)</f>
        <v>0</v>
      </c>
      <c r="AK3075" s="28"/>
      <c r="AL3075" s="27" t="str">
        <f t="shared" ref="AL3075:AL3138" si="243">+E3075&amp;"-"&amp;D3075</f>
        <v>400-7170</v>
      </c>
      <c r="AM3075" s="34" t="str">
        <f t="shared" si="239"/>
        <v>New Vehicle</v>
      </c>
      <c r="AN3075" s="34" t="str">
        <f t="shared" si="240"/>
        <v>New VehicleSalaries &amp; Wages p.u.</v>
      </c>
      <c r="AO3075" s="35"/>
      <c r="AP3075" s="35"/>
      <c r="AQ3075" s="35"/>
    </row>
    <row r="3076" spans="1:43" x14ac:dyDescent="0.25">
      <c r="A3076" s="27" t="s">
        <v>103</v>
      </c>
      <c r="B3076" s="27" t="s">
        <v>104</v>
      </c>
      <c r="C3076" s="27" t="s">
        <v>671</v>
      </c>
      <c r="D3076" s="27" t="s">
        <v>279</v>
      </c>
      <c r="E3076" s="27" t="s">
        <v>672</v>
      </c>
      <c r="F3076" s="27" t="s">
        <v>923</v>
      </c>
      <c r="G3076" s="27" t="s">
        <v>924</v>
      </c>
      <c r="H3076" s="34" t="s">
        <v>789</v>
      </c>
      <c r="I3076" s="34" t="s">
        <v>925</v>
      </c>
      <c r="J3076" s="34" t="str">
        <f t="shared" si="241"/>
        <v>New VehicleSalaries &amp; Wages p.u.</v>
      </c>
      <c r="K3076" s="34" t="str">
        <f t="shared" si="242"/>
        <v>300NV Salaries &amp; Wages - Toyota</v>
      </c>
      <c r="L3076" s="28">
        <f>+SUMIF('TB 4-24'!M:M,$AL3076,'TB 4-24'!G:G)</f>
        <v>0</v>
      </c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>
        <f>+SUMIF('Input Sheet'!$S:$S,$AL3076,'Input Sheet'!C:C)</f>
        <v>0</v>
      </c>
      <c r="Z3076" s="28">
        <f>+SUMIF('Input Sheet'!$S:$S,$AL3076,'Input Sheet'!D:D)</f>
        <v>0</v>
      </c>
      <c r="AA3076" s="28">
        <f>+SUMIF('Input Sheet'!$S:$S,$AL3076,'Input Sheet'!E:E)</f>
        <v>0</v>
      </c>
      <c r="AB3076" s="28">
        <f>+SUMIF('Input Sheet'!$S:$S,$AL3076,'Input Sheet'!F:F)</f>
        <v>0</v>
      </c>
      <c r="AC3076" s="28">
        <f>+SUMIF('Input Sheet'!$S:$S,$AL3076,'Input Sheet'!G:G)</f>
        <v>0</v>
      </c>
      <c r="AD3076" s="28">
        <f>+SUMIF('Input Sheet'!$S:$S,$AL3076,'Input Sheet'!H:H)</f>
        <v>0</v>
      </c>
      <c r="AE3076" s="28">
        <f>+SUMIF('Input Sheet'!$S:$S,$AL3076,'Input Sheet'!I:I)</f>
        <v>0</v>
      </c>
      <c r="AF3076" s="28">
        <f>+SUMIF('Input Sheet'!$S:$S,$AL3076,'Input Sheet'!J:J)</f>
        <v>0</v>
      </c>
      <c r="AG3076" s="28">
        <f>+SUMIF('Input Sheet'!$S:$S,$AL3076,'Input Sheet'!K:K)</f>
        <v>0</v>
      </c>
      <c r="AH3076" s="28">
        <f>+SUMIF('Input Sheet'!$S:$S,$AL3076,'Input Sheet'!L:L)</f>
        <v>0</v>
      </c>
      <c r="AI3076" s="28">
        <f>+SUMIF('Input Sheet'!$S:$S,$AL3076,'Input Sheet'!M:M)</f>
        <v>0</v>
      </c>
      <c r="AJ3076" s="28">
        <f>+SUMIF('Input Sheet'!$S:$S,$AL3076,'Input Sheet'!N:N)</f>
        <v>0</v>
      </c>
      <c r="AK3076" s="28"/>
      <c r="AL3076" s="27" t="str">
        <f t="shared" si="243"/>
        <v>300-7170</v>
      </c>
      <c r="AM3076" s="34" t="str">
        <f t="shared" ref="AM3076:AM3139" si="244">H3076</f>
        <v>New Vehicle</v>
      </c>
      <c r="AN3076" s="34" t="str">
        <f t="shared" ref="AN3076:AN3139" si="245">J3076</f>
        <v>New VehicleSalaries &amp; Wages p.u.</v>
      </c>
      <c r="AO3076" s="35"/>
      <c r="AP3076" s="35"/>
      <c r="AQ3076" s="35"/>
    </row>
    <row r="3077" spans="1:43" x14ac:dyDescent="0.25">
      <c r="A3077" s="27" t="s">
        <v>103</v>
      </c>
      <c r="B3077" s="27" t="s">
        <v>104</v>
      </c>
      <c r="C3077" s="27" t="s">
        <v>104</v>
      </c>
      <c r="D3077" s="27" t="s">
        <v>279</v>
      </c>
      <c r="E3077" s="27" t="s">
        <v>677</v>
      </c>
      <c r="F3077" s="27" t="s">
        <v>923</v>
      </c>
      <c r="G3077" s="27" t="s">
        <v>924</v>
      </c>
      <c r="H3077" s="34" t="s">
        <v>789</v>
      </c>
      <c r="I3077" s="34" t="s">
        <v>925</v>
      </c>
      <c r="J3077" s="34" t="str">
        <f t="shared" si="241"/>
        <v>New VehicleSalaries &amp; Wages p.u.</v>
      </c>
      <c r="K3077" s="34" t="str">
        <f t="shared" si="242"/>
        <v>100NV Salaries &amp; Wages - Toyota</v>
      </c>
      <c r="L3077" s="28">
        <f>+SUMIF('TB 4-24'!M:M,$AL3077,'TB 4-24'!G:G)</f>
        <v>0</v>
      </c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>
        <f>+SUMIF('Input Sheet'!$S:$S,$AL3077,'Input Sheet'!C:C)</f>
        <v>0</v>
      </c>
      <c r="Z3077" s="28">
        <f>+SUMIF('Input Sheet'!$S:$S,$AL3077,'Input Sheet'!D:D)</f>
        <v>0</v>
      </c>
      <c r="AA3077" s="28">
        <f>+SUMIF('Input Sheet'!$S:$S,$AL3077,'Input Sheet'!E:E)</f>
        <v>0</v>
      </c>
      <c r="AB3077" s="28">
        <f>+SUMIF('Input Sheet'!$S:$S,$AL3077,'Input Sheet'!F:F)</f>
        <v>0</v>
      </c>
      <c r="AC3077" s="28">
        <f>+SUMIF('Input Sheet'!$S:$S,$AL3077,'Input Sheet'!G:G)</f>
        <v>0</v>
      </c>
      <c r="AD3077" s="28">
        <f>+SUMIF('Input Sheet'!$S:$S,$AL3077,'Input Sheet'!H:H)</f>
        <v>0</v>
      </c>
      <c r="AE3077" s="28">
        <f>+SUMIF('Input Sheet'!$S:$S,$AL3077,'Input Sheet'!I:I)</f>
        <v>0</v>
      </c>
      <c r="AF3077" s="28">
        <f>+SUMIF('Input Sheet'!$S:$S,$AL3077,'Input Sheet'!J:J)</f>
        <v>0</v>
      </c>
      <c r="AG3077" s="28">
        <f>+SUMIF('Input Sheet'!$S:$S,$AL3077,'Input Sheet'!K:K)</f>
        <v>0</v>
      </c>
      <c r="AH3077" s="28">
        <f>+SUMIF('Input Sheet'!$S:$S,$AL3077,'Input Sheet'!L:L)</f>
        <v>0</v>
      </c>
      <c r="AI3077" s="28">
        <f>+SUMIF('Input Sheet'!$S:$S,$AL3077,'Input Sheet'!M:M)</f>
        <v>0</v>
      </c>
      <c r="AJ3077" s="28">
        <f>+SUMIF('Input Sheet'!$S:$S,$AL3077,'Input Sheet'!N:N)</f>
        <v>0</v>
      </c>
      <c r="AK3077" s="28"/>
      <c r="AL3077" s="27" t="str">
        <f t="shared" si="243"/>
        <v>100-7170</v>
      </c>
      <c r="AM3077" s="34" t="str">
        <f t="shared" si="244"/>
        <v>New Vehicle</v>
      </c>
      <c r="AN3077" s="34" t="str">
        <f t="shared" si="245"/>
        <v>New VehicleSalaries &amp; Wages p.u.</v>
      </c>
      <c r="AO3077" s="35"/>
      <c r="AP3077" s="35"/>
      <c r="AQ3077" s="35"/>
    </row>
    <row r="3078" spans="1:43" x14ac:dyDescent="0.25">
      <c r="A3078" s="27" t="s">
        <v>103</v>
      </c>
      <c r="B3078" s="27" t="s">
        <v>104</v>
      </c>
      <c r="C3078" s="27" t="s">
        <v>104</v>
      </c>
      <c r="D3078" s="27" t="s">
        <v>281</v>
      </c>
      <c r="E3078" s="27" t="s">
        <v>649</v>
      </c>
      <c r="F3078" s="27" t="s">
        <v>923</v>
      </c>
      <c r="G3078" s="27" t="s">
        <v>924</v>
      </c>
      <c r="H3078" s="34" t="s">
        <v>789</v>
      </c>
      <c r="I3078" s="34" t="s">
        <v>925</v>
      </c>
      <c r="J3078" s="34" t="str">
        <f t="shared" si="241"/>
        <v>New VehicleSalaries &amp; Wages p.u.</v>
      </c>
      <c r="K3078" s="34" t="str">
        <f t="shared" si="242"/>
        <v>110NV Salaries &amp; Wages - Toyota</v>
      </c>
      <c r="L3078" s="28">
        <f>+SUMIF('TB 4-24'!M:M,$AL3078,'TB 4-24'!G:G)</f>
        <v>0</v>
      </c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>
        <f>+SUMIF('Input Sheet'!$S:$S,$AL3078,'Input Sheet'!C:C)</f>
        <v>0</v>
      </c>
      <c r="Z3078" s="28">
        <f>+SUMIF('Input Sheet'!$S:$S,$AL3078,'Input Sheet'!D:D)</f>
        <v>0</v>
      </c>
      <c r="AA3078" s="28">
        <f>+SUMIF('Input Sheet'!$S:$S,$AL3078,'Input Sheet'!E:E)</f>
        <v>0</v>
      </c>
      <c r="AB3078" s="28">
        <f>+SUMIF('Input Sheet'!$S:$S,$AL3078,'Input Sheet'!F:F)</f>
        <v>0</v>
      </c>
      <c r="AC3078" s="28">
        <f>+SUMIF('Input Sheet'!$S:$S,$AL3078,'Input Sheet'!G:G)</f>
        <v>0</v>
      </c>
      <c r="AD3078" s="28">
        <f>+SUMIF('Input Sheet'!$S:$S,$AL3078,'Input Sheet'!H:H)</f>
        <v>0</v>
      </c>
      <c r="AE3078" s="28">
        <f>+SUMIF('Input Sheet'!$S:$S,$AL3078,'Input Sheet'!I:I)</f>
        <v>0</v>
      </c>
      <c r="AF3078" s="28">
        <f>+SUMIF('Input Sheet'!$S:$S,$AL3078,'Input Sheet'!J:J)</f>
        <v>0</v>
      </c>
      <c r="AG3078" s="28">
        <f>+SUMIF('Input Sheet'!$S:$S,$AL3078,'Input Sheet'!K:K)</f>
        <v>0</v>
      </c>
      <c r="AH3078" s="28">
        <f>+SUMIF('Input Sheet'!$S:$S,$AL3078,'Input Sheet'!L:L)</f>
        <v>0</v>
      </c>
      <c r="AI3078" s="28">
        <f>+SUMIF('Input Sheet'!$S:$S,$AL3078,'Input Sheet'!M:M)</f>
        <v>0</v>
      </c>
      <c r="AJ3078" s="28">
        <f>+SUMIF('Input Sheet'!$S:$S,$AL3078,'Input Sheet'!N:N)</f>
        <v>0</v>
      </c>
      <c r="AK3078" s="28"/>
      <c r="AL3078" s="27" t="str">
        <f t="shared" si="243"/>
        <v>110-7190</v>
      </c>
      <c r="AM3078" s="34" t="str">
        <f t="shared" si="244"/>
        <v>New Vehicle</v>
      </c>
      <c r="AN3078" s="34" t="str">
        <f t="shared" si="245"/>
        <v>New VehicleSalaries &amp; Wages p.u.</v>
      </c>
      <c r="AO3078" s="35"/>
      <c r="AP3078" s="35"/>
      <c r="AQ3078" s="35"/>
    </row>
    <row r="3079" spans="1:43" x14ac:dyDescent="0.25">
      <c r="A3079" s="27" t="s">
        <v>103</v>
      </c>
      <c r="B3079" s="27" t="s">
        <v>104</v>
      </c>
      <c r="C3079" s="27" t="s">
        <v>657</v>
      </c>
      <c r="D3079" s="27" t="s">
        <v>281</v>
      </c>
      <c r="E3079" s="27" t="s">
        <v>658</v>
      </c>
      <c r="F3079" s="27" t="s">
        <v>923</v>
      </c>
      <c r="G3079" s="27" t="s">
        <v>924</v>
      </c>
      <c r="H3079" s="34" t="s">
        <v>789</v>
      </c>
      <c r="I3079" s="34" t="s">
        <v>925</v>
      </c>
      <c r="J3079" s="34" t="str">
        <f t="shared" si="241"/>
        <v>New VehicleSalaries &amp; Wages p.u.</v>
      </c>
      <c r="K3079" s="34" t="str">
        <f t="shared" si="242"/>
        <v>210NV Salaries &amp; Wages - Toyota</v>
      </c>
      <c r="L3079" s="28">
        <f>+SUMIF('TB 4-24'!M:M,$AL3079,'TB 4-24'!G:G)</f>
        <v>0</v>
      </c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>
        <f>+SUMIF('Input Sheet'!$S:$S,$AL3079,'Input Sheet'!C:C)</f>
        <v>0</v>
      </c>
      <c r="Z3079" s="28">
        <f>+SUMIF('Input Sheet'!$S:$S,$AL3079,'Input Sheet'!D:D)</f>
        <v>0</v>
      </c>
      <c r="AA3079" s="28">
        <f>+SUMIF('Input Sheet'!$S:$S,$AL3079,'Input Sheet'!E:E)</f>
        <v>0</v>
      </c>
      <c r="AB3079" s="28">
        <f>+SUMIF('Input Sheet'!$S:$S,$AL3079,'Input Sheet'!F:F)</f>
        <v>0</v>
      </c>
      <c r="AC3079" s="28">
        <f>+SUMIF('Input Sheet'!$S:$S,$AL3079,'Input Sheet'!G:G)</f>
        <v>0</v>
      </c>
      <c r="AD3079" s="28">
        <f>+SUMIF('Input Sheet'!$S:$S,$AL3079,'Input Sheet'!H:H)</f>
        <v>0</v>
      </c>
      <c r="AE3079" s="28">
        <f>+SUMIF('Input Sheet'!$S:$S,$AL3079,'Input Sheet'!I:I)</f>
        <v>0</v>
      </c>
      <c r="AF3079" s="28">
        <f>+SUMIF('Input Sheet'!$S:$S,$AL3079,'Input Sheet'!J:J)</f>
        <v>0</v>
      </c>
      <c r="AG3079" s="28">
        <f>+SUMIF('Input Sheet'!$S:$S,$AL3079,'Input Sheet'!K:K)</f>
        <v>0</v>
      </c>
      <c r="AH3079" s="28">
        <f>+SUMIF('Input Sheet'!$S:$S,$AL3079,'Input Sheet'!L:L)</f>
        <v>0</v>
      </c>
      <c r="AI3079" s="28">
        <f>+SUMIF('Input Sheet'!$S:$S,$AL3079,'Input Sheet'!M:M)</f>
        <v>0</v>
      </c>
      <c r="AJ3079" s="28">
        <f>+SUMIF('Input Sheet'!$S:$S,$AL3079,'Input Sheet'!N:N)</f>
        <v>0</v>
      </c>
      <c r="AK3079" s="28"/>
      <c r="AL3079" s="27" t="str">
        <f t="shared" si="243"/>
        <v>210-7190</v>
      </c>
      <c r="AM3079" s="34" t="str">
        <f t="shared" si="244"/>
        <v>New Vehicle</v>
      </c>
      <c r="AN3079" s="34" t="str">
        <f t="shared" si="245"/>
        <v>New VehicleSalaries &amp; Wages p.u.</v>
      </c>
      <c r="AO3079" s="35"/>
      <c r="AP3079" s="35"/>
      <c r="AQ3079" s="35"/>
    </row>
    <row r="3080" spans="1:43" x14ac:dyDescent="0.25">
      <c r="A3080" s="27" t="s">
        <v>103</v>
      </c>
      <c r="B3080" s="27" t="s">
        <v>104</v>
      </c>
      <c r="C3080" s="27" t="s">
        <v>657</v>
      </c>
      <c r="D3080" s="27" t="s">
        <v>281</v>
      </c>
      <c r="E3080" s="27" t="s">
        <v>660</v>
      </c>
      <c r="F3080" s="27" t="s">
        <v>923</v>
      </c>
      <c r="G3080" s="27" t="s">
        <v>924</v>
      </c>
      <c r="H3080" s="34" t="s">
        <v>789</v>
      </c>
      <c r="I3080" s="34" t="s">
        <v>925</v>
      </c>
      <c r="J3080" s="34" t="str">
        <f t="shared" si="241"/>
        <v>New VehicleSalaries &amp; Wages p.u.</v>
      </c>
      <c r="K3080" s="34" t="str">
        <f t="shared" si="242"/>
        <v>200NV Salaries &amp; Wages - Toyota</v>
      </c>
      <c r="L3080" s="28">
        <f>+SUMIF('TB 4-24'!M:M,$AL3080,'TB 4-24'!G:G)</f>
        <v>0</v>
      </c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>
        <f>+SUMIF('Input Sheet'!$S:$S,$AL3080,'Input Sheet'!C:C)</f>
        <v>0</v>
      </c>
      <c r="Z3080" s="28">
        <f>+SUMIF('Input Sheet'!$S:$S,$AL3080,'Input Sheet'!D:D)</f>
        <v>0</v>
      </c>
      <c r="AA3080" s="28">
        <f>+SUMIF('Input Sheet'!$S:$S,$AL3080,'Input Sheet'!E:E)</f>
        <v>0</v>
      </c>
      <c r="AB3080" s="28">
        <f>+SUMIF('Input Sheet'!$S:$S,$AL3080,'Input Sheet'!F:F)</f>
        <v>0</v>
      </c>
      <c r="AC3080" s="28">
        <f>+SUMIF('Input Sheet'!$S:$S,$AL3080,'Input Sheet'!G:G)</f>
        <v>0</v>
      </c>
      <c r="AD3080" s="28">
        <f>+SUMIF('Input Sheet'!$S:$S,$AL3080,'Input Sheet'!H:H)</f>
        <v>0</v>
      </c>
      <c r="AE3080" s="28">
        <f>+SUMIF('Input Sheet'!$S:$S,$AL3080,'Input Sheet'!I:I)</f>
        <v>0</v>
      </c>
      <c r="AF3080" s="28">
        <f>+SUMIF('Input Sheet'!$S:$S,$AL3080,'Input Sheet'!J:J)</f>
        <v>0</v>
      </c>
      <c r="AG3080" s="28">
        <f>+SUMIF('Input Sheet'!$S:$S,$AL3080,'Input Sheet'!K:K)</f>
        <v>0</v>
      </c>
      <c r="AH3080" s="28">
        <f>+SUMIF('Input Sheet'!$S:$S,$AL3080,'Input Sheet'!L:L)</f>
        <v>0</v>
      </c>
      <c r="AI3080" s="28">
        <f>+SUMIF('Input Sheet'!$S:$S,$AL3080,'Input Sheet'!M:M)</f>
        <v>0</v>
      </c>
      <c r="AJ3080" s="28">
        <f>+SUMIF('Input Sheet'!$S:$S,$AL3080,'Input Sheet'!N:N)</f>
        <v>0</v>
      </c>
      <c r="AK3080" s="28"/>
      <c r="AL3080" s="27" t="str">
        <f t="shared" si="243"/>
        <v>200-7190</v>
      </c>
      <c r="AM3080" s="34" t="str">
        <f t="shared" si="244"/>
        <v>New Vehicle</v>
      </c>
      <c r="AN3080" s="34" t="str">
        <f t="shared" si="245"/>
        <v>New VehicleSalaries &amp; Wages p.u.</v>
      </c>
      <c r="AO3080" s="35"/>
      <c r="AP3080" s="35"/>
      <c r="AQ3080" s="35"/>
    </row>
    <row r="3081" spans="1:43" x14ac:dyDescent="0.25">
      <c r="A3081" s="27" t="s">
        <v>103</v>
      </c>
      <c r="B3081" s="27" t="s">
        <v>104</v>
      </c>
      <c r="C3081" s="27" t="s">
        <v>663</v>
      </c>
      <c r="D3081" s="27" t="s">
        <v>281</v>
      </c>
      <c r="E3081" s="27" t="s">
        <v>664</v>
      </c>
      <c r="F3081" s="27" t="s">
        <v>923</v>
      </c>
      <c r="G3081" s="27" t="s">
        <v>924</v>
      </c>
      <c r="H3081" s="34" t="s">
        <v>789</v>
      </c>
      <c r="I3081" s="34" t="s">
        <v>925</v>
      </c>
      <c r="J3081" s="34" t="str">
        <f t="shared" si="241"/>
        <v>New VehicleSalaries &amp; Wages p.u.</v>
      </c>
      <c r="K3081" s="34" t="str">
        <f t="shared" si="242"/>
        <v>400NV Salaries &amp; Wages - Toyota</v>
      </c>
      <c r="L3081" s="28">
        <f>+SUMIF('TB 4-24'!M:M,$AL3081,'TB 4-24'!G:G)</f>
        <v>0</v>
      </c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>
        <f>+SUMIF('Input Sheet'!$S:$S,$AL3081,'Input Sheet'!C:C)</f>
        <v>0</v>
      </c>
      <c r="Z3081" s="28">
        <f>+SUMIF('Input Sheet'!$S:$S,$AL3081,'Input Sheet'!D:D)</f>
        <v>0</v>
      </c>
      <c r="AA3081" s="28">
        <f>+SUMIF('Input Sheet'!$S:$S,$AL3081,'Input Sheet'!E:E)</f>
        <v>0</v>
      </c>
      <c r="AB3081" s="28">
        <f>+SUMIF('Input Sheet'!$S:$S,$AL3081,'Input Sheet'!F:F)</f>
        <v>0</v>
      </c>
      <c r="AC3081" s="28">
        <f>+SUMIF('Input Sheet'!$S:$S,$AL3081,'Input Sheet'!G:G)</f>
        <v>0</v>
      </c>
      <c r="AD3081" s="28">
        <f>+SUMIF('Input Sheet'!$S:$S,$AL3081,'Input Sheet'!H:H)</f>
        <v>0</v>
      </c>
      <c r="AE3081" s="28">
        <f>+SUMIF('Input Sheet'!$S:$S,$AL3081,'Input Sheet'!I:I)</f>
        <v>0</v>
      </c>
      <c r="AF3081" s="28">
        <f>+SUMIF('Input Sheet'!$S:$S,$AL3081,'Input Sheet'!J:J)</f>
        <v>0</v>
      </c>
      <c r="AG3081" s="28">
        <f>+SUMIF('Input Sheet'!$S:$S,$AL3081,'Input Sheet'!K:K)</f>
        <v>0</v>
      </c>
      <c r="AH3081" s="28">
        <f>+SUMIF('Input Sheet'!$S:$S,$AL3081,'Input Sheet'!L:L)</f>
        <v>0</v>
      </c>
      <c r="AI3081" s="28">
        <f>+SUMIF('Input Sheet'!$S:$S,$AL3081,'Input Sheet'!M:M)</f>
        <v>0</v>
      </c>
      <c r="AJ3081" s="28">
        <f>+SUMIF('Input Sheet'!$S:$S,$AL3081,'Input Sheet'!N:N)</f>
        <v>0</v>
      </c>
      <c r="AK3081" s="28"/>
      <c r="AL3081" s="27" t="str">
        <f t="shared" si="243"/>
        <v>400-7190</v>
      </c>
      <c r="AM3081" s="34" t="str">
        <f t="shared" si="244"/>
        <v>New Vehicle</v>
      </c>
      <c r="AN3081" s="34" t="str">
        <f t="shared" si="245"/>
        <v>New VehicleSalaries &amp; Wages p.u.</v>
      </c>
      <c r="AO3081" s="35"/>
      <c r="AP3081" s="35"/>
      <c r="AQ3081" s="35"/>
    </row>
    <row r="3082" spans="1:43" x14ac:dyDescent="0.25">
      <c r="A3082" s="27" t="s">
        <v>103</v>
      </c>
      <c r="B3082" s="27" t="s">
        <v>104</v>
      </c>
      <c r="C3082" s="27" t="s">
        <v>671</v>
      </c>
      <c r="D3082" s="27" t="s">
        <v>281</v>
      </c>
      <c r="E3082" s="27" t="s">
        <v>672</v>
      </c>
      <c r="F3082" s="27" t="s">
        <v>923</v>
      </c>
      <c r="G3082" s="27" t="s">
        <v>924</v>
      </c>
      <c r="H3082" s="34" t="s">
        <v>789</v>
      </c>
      <c r="I3082" s="34" t="s">
        <v>925</v>
      </c>
      <c r="J3082" s="34" t="str">
        <f t="shared" si="241"/>
        <v>New VehicleSalaries &amp; Wages p.u.</v>
      </c>
      <c r="K3082" s="34" t="str">
        <f t="shared" si="242"/>
        <v>300NV Salaries &amp; Wages - Toyota</v>
      </c>
      <c r="L3082" s="28">
        <f>+SUMIF('TB 4-24'!M:M,$AL3082,'TB 4-24'!G:G)</f>
        <v>0</v>
      </c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>
        <f>+SUMIF('Input Sheet'!$S:$S,$AL3082,'Input Sheet'!C:C)</f>
        <v>0</v>
      </c>
      <c r="Z3082" s="28">
        <f>+SUMIF('Input Sheet'!$S:$S,$AL3082,'Input Sheet'!D:D)</f>
        <v>0</v>
      </c>
      <c r="AA3082" s="28">
        <f>+SUMIF('Input Sheet'!$S:$S,$AL3082,'Input Sheet'!E:E)</f>
        <v>0</v>
      </c>
      <c r="AB3082" s="28">
        <f>+SUMIF('Input Sheet'!$S:$S,$AL3082,'Input Sheet'!F:F)</f>
        <v>0</v>
      </c>
      <c r="AC3082" s="28">
        <f>+SUMIF('Input Sheet'!$S:$S,$AL3082,'Input Sheet'!G:G)</f>
        <v>0</v>
      </c>
      <c r="AD3082" s="28">
        <f>+SUMIF('Input Sheet'!$S:$S,$AL3082,'Input Sheet'!H:H)</f>
        <v>0</v>
      </c>
      <c r="AE3082" s="28">
        <f>+SUMIF('Input Sheet'!$S:$S,$AL3082,'Input Sheet'!I:I)</f>
        <v>0</v>
      </c>
      <c r="AF3082" s="28">
        <f>+SUMIF('Input Sheet'!$S:$S,$AL3082,'Input Sheet'!J:J)</f>
        <v>0</v>
      </c>
      <c r="AG3082" s="28">
        <f>+SUMIF('Input Sheet'!$S:$S,$AL3082,'Input Sheet'!K:K)</f>
        <v>0</v>
      </c>
      <c r="AH3082" s="28">
        <f>+SUMIF('Input Sheet'!$S:$S,$AL3082,'Input Sheet'!L:L)</f>
        <v>0</v>
      </c>
      <c r="AI3082" s="28">
        <f>+SUMIF('Input Sheet'!$S:$S,$AL3082,'Input Sheet'!M:M)</f>
        <v>0</v>
      </c>
      <c r="AJ3082" s="28">
        <f>+SUMIF('Input Sheet'!$S:$S,$AL3082,'Input Sheet'!N:N)</f>
        <v>0</v>
      </c>
      <c r="AK3082" s="28"/>
      <c r="AL3082" s="27" t="str">
        <f t="shared" si="243"/>
        <v>300-7190</v>
      </c>
      <c r="AM3082" s="34" t="str">
        <f t="shared" si="244"/>
        <v>New Vehicle</v>
      </c>
      <c r="AN3082" s="34" t="str">
        <f t="shared" si="245"/>
        <v>New VehicleSalaries &amp; Wages p.u.</v>
      </c>
      <c r="AO3082" s="35"/>
      <c r="AP3082" s="35"/>
      <c r="AQ3082" s="35"/>
    </row>
    <row r="3083" spans="1:43" x14ac:dyDescent="0.25">
      <c r="A3083" s="27" t="s">
        <v>103</v>
      </c>
      <c r="B3083" s="27" t="s">
        <v>104</v>
      </c>
      <c r="C3083" s="27" t="s">
        <v>104</v>
      </c>
      <c r="D3083" s="27" t="s">
        <v>281</v>
      </c>
      <c r="E3083" s="27" t="s">
        <v>677</v>
      </c>
      <c r="F3083" s="27" t="s">
        <v>923</v>
      </c>
      <c r="G3083" s="27" t="s">
        <v>924</v>
      </c>
      <c r="H3083" s="34" t="s">
        <v>789</v>
      </c>
      <c r="I3083" s="34" t="s">
        <v>925</v>
      </c>
      <c r="J3083" s="34" t="str">
        <f t="shared" si="241"/>
        <v>New VehicleSalaries &amp; Wages p.u.</v>
      </c>
      <c r="K3083" s="34" t="str">
        <f t="shared" si="242"/>
        <v>100NV Salaries &amp; Wages - Toyota</v>
      </c>
      <c r="L3083" s="28">
        <f>+SUMIF('TB 4-24'!M:M,$AL3083,'TB 4-24'!G:G)</f>
        <v>0</v>
      </c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>
        <f>+SUMIF('Input Sheet'!$S:$S,$AL3083,'Input Sheet'!C:C)</f>
        <v>0</v>
      </c>
      <c r="Z3083" s="28">
        <f>+SUMIF('Input Sheet'!$S:$S,$AL3083,'Input Sheet'!D:D)</f>
        <v>0</v>
      </c>
      <c r="AA3083" s="28">
        <f>+SUMIF('Input Sheet'!$S:$S,$AL3083,'Input Sheet'!E:E)</f>
        <v>0</v>
      </c>
      <c r="AB3083" s="28">
        <f>+SUMIF('Input Sheet'!$S:$S,$AL3083,'Input Sheet'!F:F)</f>
        <v>0</v>
      </c>
      <c r="AC3083" s="28">
        <f>+SUMIF('Input Sheet'!$S:$S,$AL3083,'Input Sheet'!G:G)</f>
        <v>0</v>
      </c>
      <c r="AD3083" s="28">
        <f>+SUMIF('Input Sheet'!$S:$S,$AL3083,'Input Sheet'!H:H)</f>
        <v>0</v>
      </c>
      <c r="AE3083" s="28">
        <f>+SUMIF('Input Sheet'!$S:$S,$AL3083,'Input Sheet'!I:I)</f>
        <v>0</v>
      </c>
      <c r="AF3083" s="28">
        <f>+SUMIF('Input Sheet'!$S:$S,$AL3083,'Input Sheet'!J:J)</f>
        <v>0</v>
      </c>
      <c r="AG3083" s="28">
        <f>+SUMIF('Input Sheet'!$S:$S,$AL3083,'Input Sheet'!K:K)</f>
        <v>0</v>
      </c>
      <c r="AH3083" s="28">
        <f>+SUMIF('Input Sheet'!$S:$S,$AL3083,'Input Sheet'!L:L)</f>
        <v>0</v>
      </c>
      <c r="AI3083" s="28">
        <f>+SUMIF('Input Sheet'!$S:$S,$AL3083,'Input Sheet'!M:M)</f>
        <v>0</v>
      </c>
      <c r="AJ3083" s="28">
        <f>+SUMIF('Input Sheet'!$S:$S,$AL3083,'Input Sheet'!N:N)</f>
        <v>0</v>
      </c>
      <c r="AK3083" s="28"/>
      <c r="AL3083" s="27" t="str">
        <f t="shared" si="243"/>
        <v>100-7190</v>
      </c>
      <c r="AM3083" s="34" t="str">
        <f t="shared" si="244"/>
        <v>New Vehicle</v>
      </c>
      <c r="AN3083" s="34" t="str">
        <f t="shared" si="245"/>
        <v>New VehicleSalaries &amp; Wages p.u.</v>
      </c>
      <c r="AO3083" s="35"/>
      <c r="AP3083" s="35"/>
      <c r="AQ3083" s="35"/>
    </row>
    <row r="3084" spans="1:43" x14ac:dyDescent="0.25">
      <c r="A3084" s="27" t="s">
        <v>103</v>
      </c>
      <c r="B3084" s="27" t="s">
        <v>104</v>
      </c>
      <c r="C3084" s="27" t="s">
        <v>657</v>
      </c>
      <c r="D3084" s="27" t="s">
        <v>282</v>
      </c>
      <c r="E3084" s="27" t="s">
        <v>660</v>
      </c>
      <c r="F3084" s="27" t="s">
        <v>923</v>
      </c>
      <c r="G3084" s="27" t="s">
        <v>924</v>
      </c>
      <c r="H3084" s="34" t="s">
        <v>789</v>
      </c>
      <c r="I3084" s="34" t="s">
        <v>925</v>
      </c>
      <c r="J3084" s="34" t="str">
        <f t="shared" si="241"/>
        <v>New VehicleSalaries &amp; Wages p.u.</v>
      </c>
      <c r="K3084" s="34" t="str">
        <f t="shared" si="242"/>
        <v>200NV Salaries &amp; Wages - Toyota</v>
      </c>
      <c r="L3084" s="28">
        <f>+SUMIF('TB 4-24'!M:M,$AL3084,'TB 4-24'!G:G)</f>
        <v>0</v>
      </c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>
        <f>+SUMIF('Input Sheet'!$S:$S,$AL3084,'Input Sheet'!C:C)</f>
        <v>0</v>
      </c>
      <c r="Z3084" s="28">
        <f>+SUMIF('Input Sheet'!$S:$S,$AL3084,'Input Sheet'!D:D)</f>
        <v>0</v>
      </c>
      <c r="AA3084" s="28">
        <f>+SUMIF('Input Sheet'!$S:$S,$AL3084,'Input Sheet'!E:E)</f>
        <v>0</v>
      </c>
      <c r="AB3084" s="28">
        <f>+SUMIF('Input Sheet'!$S:$S,$AL3084,'Input Sheet'!F:F)</f>
        <v>0</v>
      </c>
      <c r="AC3084" s="28">
        <f>+SUMIF('Input Sheet'!$S:$S,$AL3084,'Input Sheet'!G:G)</f>
        <v>0</v>
      </c>
      <c r="AD3084" s="28">
        <f>+SUMIF('Input Sheet'!$S:$S,$AL3084,'Input Sheet'!H:H)</f>
        <v>0</v>
      </c>
      <c r="AE3084" s="28">
        <f>+SUMIF('Input Sheet'!$S:$S,$AL3084,'Input Sheet'!I:I)</f>
        <v>0</v>
      </c>
      <c r="AF3084" s="28">
        <f>+SUMIF('Input Sheet'!$S:$S,$AL3084,'Input Sheet'!J:J)</f>
        <v>0</v>
      </c>
      <c r="AG3084" s="28">
        <f>+SUMIF('Input Sheet'!$S:$S,$AL3084,'Input Sheet'!K:K)</f>
        <v>0</v>
      </c>
      <c r="AH3084" s="28">
        <f>+SUMIF('Input Sheet'!$S:$S,$AL3084,'Input Sheet'!L:L)</f>
        <v>0</v>
      </c>
      <c r="AI3084" s="28">
        <f>+SUMIF('Input Sheet'!$S:$S,$AL3084,'Input Sheet'!M:M)</f>
        <v>0</v>
      </c>
      <c r="AJ3084" s="28">
        <f>+SUMIF('Input Sheet'!$S:$S,$AL3084,'Input Sheet'!N:N)</f>
        <v>0</v>
      </c>
      <c r="AK3084" s="28"/>
      <c r="AL3084" s="27" t="str">
        <f t="shared" si="243"/>
        <v>200-7210</v>
      </c>
      <c r="AM3084" s="34" t="str">
        <f t="shared" si="244"/>
        <v>New Vehicle</v>
      </c>
      <c r="AN3084" s="34" t="str">
        <f t="shared" si="245"/>
        <v>New VehicleSalaries &amp; Wages p.u.</v>
      </c>
      <c r="AO3084" s="35"/>
      <c r="AP3084" s="35"/>
      <c r="AQ3084" s="35"/>
    </row>
    <row r="3085" spans="1:43" x14ac:dyDescent="0.25">
      <c r="A3085" s="27" t="s">
        <v>103</v>
      </c>
      <c r="B3085" s="27" t="s">
        <v>104</v>
      </c>
      <c r="C3085" s="27" t="s">
        <v>663</v>
      </c>
      <c r="D3085" s="27" t="s">
        <v>282</v>
      </c>
      <c r="E3085" s="27" t="s">
        <v>664</v>
      </c>
      <c r="F3085" s="27" t="s">
        <v>923</v>
      </c>
      <c r="G3085" s="27" t="s">
        <v>924</v>
      </c>
      <c r="H3085" s="34" t="s">
        <v>789</v>
      </c>
      <c r="I3085" s="34" t="s">
        <v>925</v>
      </c>
      <c r="J3085" s="34" t="str">
        <f t="shared" si="241"/>
        <v>New VehicleSalaries &amp; Wages p.u.</v>
      </c>
      <c r="K3085" s="34" t="str">
        <f t="shared" si="242"/>
        <v>400NV Salaries &amp; Wages - Toyota</v>
      </c>
      <c r="L3085" s="28">
        <f>+SUMIF('TB 4-24'!M:M,$AL3085,'TB 4-24'!G:G)</f>
        <v>0</v>
      </c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>
        <f>+SUMIF('Input Sheet'!$S:$S,$AL3085,'Input Sheet'!C:C)</f>
        <v>0</v>
      </c>
      <c r="Z3085" s="28">
        <f>+SUMIF('Input Sheet'!$S:$S,$AL3085,'Input Sheet'!D:D)</f>
        <v>0</v>
      </c>
      <c r="AA3085" s="28">
        <f>+SUMIF('Input Sheet'!$S:$S,$AL3085,'Input Sheet'!E:E)</f>
        <v>0</v>
      </c>
      <c r="AB3085" s="28">
        <f>+SUMIF('Input Sheet'!$S:$S,$AL3085,'Input Sheet'!F:F)</f>
        <v>0</v>
      </c>
      <c r="AC3085" s="28">
        <f>+SUMIF('Input Sheet'!$S:$S,$AL3085,'Input Sheet'!G:G)</f>
        <v>0</v>
      </c>
      <c r="AD3085" s="28">
        <f>+SUMIF('Input Sheet'!$S:$S,$AL3085,'Input Sheet'!H:H)</f>
        <v>0</v>
      </c>
      <c r="AE3085" s="28">
        <f>+SUMIF('Input Sheet'!$S:$S,$AL3085,'Input Sheet'!I:I)</f>
        <v>0</v>
      </c>
      <c r="AF3085" s="28">
        <f>+SUMIF('Input Sheet'!$S:$S,$AL3085,'Input Sheet'!J:J)</f>
        <v>0</v>
      </c>
      <c r="AG3085" s="28">
        <f>+SUMIF('Input Sheet'!$S:$S,$AL3085,'Input Sheet'!K:K)</f>
        <v>0</v>
      </c>
      <c r="AH3085" s="28">
        <f>+SUMIF('Input Sheet'!$S:$S,$AL3085,'Input Sheet'!L:L)</f>
        <v>0</v>
      </c>
      <c r="AI3085" s="28">
        <f>+SUMIF('Input Sheet'!$S:$S,$AL3085,'Input Sheet'!M:M)</f>
        <v>0</v>
      </c>
      <c r="AJ3085" s="28">
        <f>+SUMIF('Input Sheet'!$S:$S,$AL3085,'Input Sheet'!N:N)</f>
        <v>0</v>
      </c>
      <c r="AK3085" s="28"/>
      <c r="AL3085" s="27" t="str">
        <f t="shared" si="243"/>
        <v>400-7210</v>
      </c>
      <c r="AM3085" s="34" t="str">
        <f t="shared" si="244"/>
        <v>New Vehicle</v>
      </c>
      <c r="AN3085" s="34" t="str">
        <f t="shared" si="245"/>
        <v>New VehicleSalaries &amp; Wages p.u.</v>
      </c>
      <c r="AO3085" s="35"/>
      <c r="AP3085" s="35"/>
      <c r="AQ3085" s="35"/>
    </row>
    <row r="3086" spans="1:43" x14ac:dyDescent="0.25">
      <c r="A3086" s="27" t="s">
        <v>103</v>
      </c>
      <c r="B3086" s="27" t="s">
        <v>104</v>
      </c>
      <c r="C3086" s="27" t="s">
        <v>671</v>
      </c>
      <c r="D3086" s="27" t="s">
        <v>282</v>
      </c>
      <c r="E3086" s="27" t="s">
        <v>672</v>
      </c>
      <c r="F3086" s="27" t="s">
        <v>923</v>
      </c>
      <c r="G3086" s="27" t="s">
        <v>924</v>
      </c>
      <c r="H3086" s="34" t="s">
        <v>789</v>
      </c>
      <c r="I3086" s="34" t="s">
        <v>925</v>
      </c>
      <c r="J3086" s="34" t="str">
        <f t="shared" si="241"/>
        <v>New VehicleSalaries &amp; Wages p.u.</v>
      </c>
      <c r="K3086" s="34" t="str">
        <f t="shared" si="242"/>
        <v>300NV Salaries &amp; Wages - Toyota</v>
      </c>
      <c r="L3086" s="28">
        <f>+SUMIF('TB 4-24'!M:M,$AL3086,'TB 4-24'!G:G)</f>
        <v>0</v>
      </c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>
        <f>+SUMIF('Input Sheet'!$S:$S,$AL3086,'Input Sheet'!C:C)</f>
        <v>0</v>
      </c>
      <c r="Z3086" s="28">
        <f>+SUMIF('Input Sheet'!$S:$S,$AL3086,'Input Sheet'!D:D)</f>
        <v>0</v>
      </c>
      <c r="AA3086" s="28">
        <f>+SUMIF('Input Sheet'!$S:$S,$AL3086,'Input Sheet'!E:E)</f>
        <v>0</v>
      </c>
      <c r="AB3086" s="28">
        <f>+SUMIF('Input Sheet'!$S:$S,$AL3086,'Input Sheet'!F:F)</f>
        <v>0</v>
      </c>
      <c r="AC3086" s="28">
        <f>+SUMIF('Input Sheet'!$S:$S,$AL3086,'Input Sheet'!G:G)</f>
        <v>0</v>
      </c>
      <c r="AD3086" s="28">
        <f>+SUMIF('Input Sheet'!$S:$S,$AL3086,'Input Sheet'!H:H)</f>
        <v>0</v>
      </c>
      <c r="AE3086" s="28">
        <f>+SUMIF('Input Sheet'!$S:$S,$AL3086,'Input Sheet'!I:I)</f>
        <v>0</v>
      </c>
      <c r="AF3086" s="28">
        <f>+SUMIF('Input Sheet'!$S:$S,$AL3086,'Input Sheet'!J:J)</f>
        <v>0</v>
      </c>
      <c r="AG3086" s="28">
        <f>+SUMIF('Input Sheet'!$S:$S,$AL3086,'Input Sheet'!K:K)</f>
        <v>0</v>
      </c>
      <c r="AH3086" s="28">
        <f>+SUMIF('Input Sheet'!$S:$S,$AL3086,'Input Sheet'!L:L)</f>
        <v>0</v>
      </c>
      <c r="AI3086" s="28">
        <f>+SUMIF('Input Sheet'!$S:$S,$AL3086,'Input Sheet'!M:M)</f>
        <v>0</v>
      </c>
      <c r="AJ3086" s="28">
        <f>+SUMIF('Input Sheet'!$S:$S,$AL3086,'Input Sheet'!N:N)</f>
        <v>0</v>
      </c>
      <c r="AK3086" s="28"/>
      <c r="AL3086" s="27" t="str">
        <f t="shared" si="243"/>
        <v>300-7210</v>
      </c>
      <c r="AM3086" s="34" t="str">
        <f t="shared" si="244"/>
        <v>New Vehicle</v>
      </c>
      <c r="AN3086" s="34" t="str">
        <f t="shared" si="245"/>
        <v>New VehicleSalaries &amp; Wages p.u.</v>
      </c>
      <c r="AO3086" s="35"/>
      <c r="AP3086" s="35"/>
      <c r="AQ3086" s="35"/>
    </row>
    <row r="3087" spans="1:43" x14ac:dyDescent="0.25">
      <c r="A3087" s="27" t="s">
        <v>103</v>
      </c>
      <c r="B3087" s="27" t="s">
        <v>104</v>
      </c>
      <c r="C3087" s="27" t="s">
        <v>104</v>
      </c>
      <c r="D3087" s="27" t="s">
        <v>282</v>
      </c>
      <c r="E3087" s="27" t="s">
        <v>677</v>
      </c>
      <c r="F3087" s="27" t="s">
        <v>923</v>
      </c>
      <c r="G3087" s="27" t="s">
        <v>924</v>
      </c>
      <c r="H3087" s="34" t="s">
        <v>789</v>
      </c>
      <c r="I3087" s="34" t="s">
        <v>925</v>
      </c>
      <c r="J3087" s="34" t="str">
        <f t="shared" si="241"/>
        <v>New VehicleSalaries &amp; Wages p.u.</v>
      </c>
      <c r="K3087" s="34" t="str">
        <f t="shared" si="242"/>
        <v>100NV Salaries &amp; Wages - Toyota</v>
      </c>
      <c r="L3087" s="28">
        <f>+SUMIF('TB 4-24'!M:M,$AL3087,'TB 4-24'!G:G)</f>
        <v>0</v>
      </c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>
        <f>+SUMIF('Input Sheet'!$S:$S,$AL3087,'Input Sheet'!C:C)</f>
        <v>0</v>
      </c>
      <c r="Z3087" s="28">
        <f>+SUMIF('Input Sheet'!$S:$S,$AL3087,'Input Sheet'!D:D)</f>
        <v>0</v>
      </c>
      <c r="AA3087" s="28">
        <f>+SUMIF('Input Sheet'!$S:$S,$AL3087,'Input Sheet'!E:E)</f>
        <v>0</v>
      </c>
      <c r="AB3087" s="28">
        <f>+SUMIF('Input Sheet'!$S:$S,$AL3087,'Input Sheet'!F:F)</f>
        <v>0</v>
      </c>
      <c r="AC3087" s="28">
        <f>+SUMIF('Input Sheet'!$S:$S,$AL3087,'Input Sheet'!G:G)</f>
        <v>0</v>
      </c>
      <c r="AD3087" s="28">
        <f>+SUMIF('Input Sheet'!$S:$S,$AL3087,'Input Sheet'!H:H)</f>
        <v>0</v>
      </c>
      <c r="AE3087" s="28">
        <f>+SUMIF('Input Sheet'!$S:$S,$AL3087,'Input Sheet'!I:I)</f>
        <v>0</v>
      </c>
      <c r="AF3087" s="28">
        <f>+SUMIF('Input Sheet'!$S:$S,$AL3087,'Input Sheet'!J:J)</f>
        <v>0</v>
      </c>
      <c r="AG3087" s="28">
        <f>+SUMIF('Input Sheet'!$S:$S,$AL3087,'Input Sheet'!K:K)</f>
        <v>0</v>
      </c>
      <c r="AH3087" s="28">
        <f>+SUMIF('Input Sheet'!$S:$S,$AL3087,'Input Sheet'!L:L)</f>
        <v>0</v>
      </c>
      <c r="AI3087" s="28">
        <f>+SUMIF('Input Sheet'!$S:$S,$AL3087,'Input Sheet'!M:M)</f>
        <v>0</v>
      </c>
      <c r="AJ3087" s="28">
        <f>+SUMIF('Input Sheet'!$S:$S,$AL3087,'Input Sheet'!N:N)</f>
        <v>0</v>
      </c>
      <c r="AK3087" s="28"/>
      <c r="AL3087" s="27" t="str">
        <f t="shared" si="243"/>
        <v>100-7210</v>
      </c>
      <c r="AM3087" s="34" t="str">
        <f t="shared" si="244"/>
        <v>New Vehicle</v>
      </c>
      <c r="AN3087" s="34" t="str">
        <f t="shared" si="245"/>
        <v>New VehicleSalaries &amp; Wages p.u.</v>
      </c>
      <c r="AO3087" s="35"/>
      <c r="AP3087" s="35"/>
      <c r="AQ3087" s="35"/>
    </row>
    <row r="3088" spans="1:43" x14ac:dyDescent="0.25">
      <c r="A3088" s="27" t="s">
        <v>103</v>
      </c>
      <c r="B3088" s="27" t="s">
        <v>104</v>
      </c>
      <c r="C3088" s="27" t="s">
        <v>104</v>
      </c>
      <c r="D3088" s="27" t="s">
        <v>283</v>
      </c>
      <c r="E3088" s="27" t="s">
        <v>649</v>
      </c>
      <c r="F3088" s="27" t="s">
        <v>923</v>
      </c>
      <c r="G3088" s="27" t="s">
        <v>924</v>
      </c>
      <c r="H3088" s="34" t="s">
        <v>789</v>
      </c>
      <c r="I3088" s="34" t="s">
        <v>925</v>
      </c>
      <c r="J3088" s="34" t="str">
        <f t="shared" si="241"/>
        <v>New VehicleSalaries &amp; Wages p.u.</v>
      </c>
      <c r="K3088" s="34" t="str">
        <f t="shared" si="242"/>
        <v>110NV Salaries &amp; Wages - Toyota</v>
      </c>
      <c r="L3088" s="28">
        <f>+SUMIF('TB 4-24'!M:M,$AL3088,'TB 4-24'!G:G)</f>
        <v>0</v>
      </c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>
        <f>+SUMIF('Input Sheet'!$S:$S,$AL3088,'Input Sheet'!C:C)</f>
        <v>0</v>
      </c>
      <c r="Z3088" s="28">
        <f>+SUMIF('Input Sheet'!$S:$S,$AL3088,'Input Sheet'!D:D)</f>
        <v>0</v>
      </c>
      <c r="AA3088" s="28">
        <f>+SUMIF('Input Sheet'!$S:$S,$AL3088,'Input Sheet'!E:E)</f>
        <v>0</v>
      </c>
      <c r="AB3088" s="28">
        <f>+SUMIF('Input Sheet'!$S:$S,$AL3088,'Input Sheet'!F:F)</f>
        <v>0</v>
      </c>
      <c r="AC3088" s="28">
        <f>+SUMIF('Input Sheet'!$S:$S,$AL3088,'Input Sheet'!G:G)</f>
        <v>0</v>
      </c>
      <c r="AD3088" s="28">
        <f>+SUMIF('Input Sheet'!$S:$S,$AL3088,'Input Sheet'!H:H)</f>
        <v>0</v>
      </c>
      <c r="AE3088" s="28">
        <f>+SUMIF('Input Sheet'!$S:$S,$AL3088,'Input Sheet'!I:I)</f>
        <v>0</v>
      </c>
      <c r="AF3088" s="28">
        <f>+SUMIF('Input Sheet'!$S:$S,$AL3088,'Input Sheet'!J:J)</f>
        <v>0</v>
      </c>
      <c r="AG3088" s="28">
        <f>+SUMIF('Input Sheet'!$S:$S,$AL3088,'Input Sheet'!K:K)</f>
        <v>0</v>
      </c>
      <c r="AH3088" s="28">
        <f>+SUMIF('Input Sheet'!$S:$S,$AL3088,'Input Sheet'!L:L)</f>
        <v>0</v>
      </c>
      <c r="AI3088" s="28">
        <f>+SUMIF('Input Sheet'!$S:$S,$AL3088,'Input Sheet'!M:M)</f>
        <v>0</v>
      </c>
      <c r="AJ3088" s="28">
        <f>+SUMIF('Input Sheet'!$S:$S,$AL3088,'Input Sheet'!N:N)</f>
        <v>0</v>
      </c>
      <c r="AK3088" s="28"/>
      <c r="AL3088" s="27" t="str">
        <f t="shared" si="243"/>
        <v>110-7211</v>
      </c>
      <c r="AM3088" s="34" t="str">
        <f t="shared" si="244"/>
        <v>New Vehicle</v>
      </c>
      <c r="AN3088" s="34" t="str">
        <f t="shared" si="245"/>
        <v>New VehicleSalaries &amp; Wages p.u.</v>
      </c>
      <c r="AO3088" s="35"/>
      <c r="AP3088" s="35"/>
      <c r="AQ3088" s="35"/>
    </row>
    <row r="3089" spans="1:43" x14ac:dyDescent="0.25">
      <c r="A3089" s="27" t="s">
        <v>103</v>
      </c>
      <c r="B3089" s="27" t="s">
        <v>104</v>
      </c>
      <c r="C3089" s="27" t="s">
        <v>657</v>
      </c>
      <c r="D3089" s="27" t="s">
        <v>283</v>
      </c>
      <c r="E3089" s="27" t="s">
        <v>658</v>
      </c>
      <c r="F3089" s="27" t="s">
        <v>923</v>
      </c>
      <c r="G3089" s="27" t="s">
        <v>924</v>
      </c>
      <c r="H3089" s="34" t="s">
        <v>789</v>
      </c>
      <c r="I3089" s="34" t="s">
        <v>925</v>
      </c>
      <c r="J3089" s="34" t="str">
        <f t="shared" si="241"/>
        <v>New VehicleSalaries &amp; Wages p.u.</v>
      </c>
      <c r="K3089" s="34" t="str">
        <f t="shared" si="242"/>
        <v>210NV Salaries &amp; Wages - Toyota</v>
      </c>
      <c r="L3089" s="28">
        <f>+SUMIF('TB 4-24'!M:M,$AL3089,'TB 4-24'!G:G)</f>
        <v>0</v>
      </c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>
        <f>+SUMIF('Input Sheet'!$S:$S,$AL3089,'Input Sheet'!C:C)</f>
        <v>0</v>
      </c>
      <c r="Z3089" s="28">
        <f>+SUMIF('Input Sheet'!$S:$S,$AL3089,'Input Sheet'!D:D)</f>
        <v>0</v>
      </c>
      <c r="AA3089" s="28">
        <f>+SUMIF('Input Sheet'!$S:$S,$AL3089,'Input Sheet'!E:E)</f>
        <v>0</v>
      </c>
      <c r="AB3089" s="28">
        <f>+SUMIF('Input Sheet'!$S:$S,$AL3089,'Input Sheet'!F:F)</f>
        <v>0</v>
      </c>
      <c r="AC3089" s="28">
        <f>+SUMIF('Input Sheet'!$S:$S,$AL3089,'Input Sheet'!G:G)</f>
        <v>0</v>
      </c>
      <c r="AD3089" s="28">
        <f>+SUMIF('Input Sheet'!$S:$S,$AL3089,'Input Sheet'!H:H)</f>
        <v>0</v>
      </c>
      <c r="AE3089" s="28">
        <f>+SUMIF('Input Sheet'!$S:$S,$AL3089,'Input Sheet'!I:I)</f>
        <v>0</v>
      </c>
      <c r="AF3089" s="28">
        <f>+SUMIF('Input Sheet'!$S:$S,$AL3089,'Input Sheet'!J:J)</f>
        <v>0</v>
      </c>
      <c r="AG3089" s="28">
        <f>+SUMIF('Input Sheet'!$S:$S,$AL3089,'Input Sheet'!K:K)</f>
        <v>0</v>
      </c>
      <c r="AH3089" s="28">
        <f>+SUMIF('Input Sheet'!$S:$S,$AL3089,'Input Sheet'!L:L)</f>
        <v>0</v>
      </c>
      <c r="AI3089" s="28">
        <f>+SUMIF('Input Sheet'!$S:$S,$AL3089,'Input Sheet'!M:M)</f>
        <v>0</v>
      </c>
      <c r="AJ3089" s="28">
        <f>+SUMIF('Input Sheet'!$S:$S,$AL3089,'Input Sheet'!N:N)</f>
        <v>0</v>
      </c>
      <c r="AK3089" s="28"/>
      <c r="AL3089" s="27" t="str">
        <f t="shared" si="243"/>
        <v>210-7211</v>
      </c>
      <c r="AM3089" s="34" t="str">
        <f t="shared" si="244"/>
        <v>New Vehicle</v>
      </c>
      <c r="AN3089" s="34" t="str">
        <f t="shared" si="245"/>
        <v>New VehicleSalaries &amp; Wages p.u.</v>
      </c>
      <c r="AO3089" s="35"/>
      <c r="AP3089" s="35"/>
      <c r="AQ3089" s="35"/>
    </row>
    <row r="3090" spans="1:43" x14ac:dyDescent="0.25">
      <c r="A3090" s="27" t="s">
        <v>103</v>
      </c>
      <c r="B3090" s="27" t="s">
        <v>104</v>
      </c>
      <c r="C3090" s="27" t="s">
        <v>657</v>
      </c>
      <c r="D3090" s="27" t="s">
        <v>283</v>
      </c>
      <c r="E3090" s="27" t="s">
        <v>660</v>
      </c>
      <c r="F3090" s="27" t="s">
        <v>923</v>
      </c>
      <c r="G3090" s="27" t="s">
        <v>924</v>
      </c>
      <c r="H3090" s="34" t="s">
        <v>789</v>
      </c>
      <c r="I3090" s="34" t="s">
        <v>925</v>
      </c>
      <c r="J3090" s="34" t="str">
        <f t="shared" si="241"/>
        <v>New VehicleSalaries &amp; Wages p.u.</v>
      </c>
      <c r="K3090" s="34" t="str">
        <f t="shared" si="242"/>
        <v>200NV Salaries &amp; Wages - Toyota</v>
      </c>
      <c r="L3090" s="28">
        <f>+SUMIF('TB 4-24'!M:M,$AL3090,'TB 4-24'!G:G)</f>
        <v>0</v>
      </c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>
        <f>+SUMIF('Input Sheet'!$S:$S,$AL3090,'Input Sheet'!C:C)</f>
        <v>0</v>
      </c>
      <c r="Z3090" s="28">
        <f>+SUMIF('Input Sheet'!$S:$S,$AL3090,'Input Sheet'!D:D)</f>
        <v>0</v>
      </c>
      <c r="AA3090" s="28">
        <f>+SUMIF('Input Sheet'!$S:$S,$AL3090,'Input Sheet'!E:E)</f>
        <v>0</v>
      </c>
      <c r="AB3090" s="28">
        <f>+SUMIF('Input Sheet'!$S:$S,$AL3090,'Input Sheet'!F:F)</f>
        <v>0</v>
      </c>
      <c r="AC3090" s="28">
        <f>+SUMIF('Input Sheet'!$S:$S,$AL3090,'Input Sheet'!G:G)</f>
        <v>0</v>
      </c>
      <c r="AD3090" s="28">
        <f>+SUMIF('Input Sheet'!$S:$S,$AL3090,'Input Sheet'!H:H)</f>
        <v>0</v>
      </c>
      <c r="AE3090" s="28">
        <f>+SUMIF('Input Sheet'!$S:$S,$AL3090,'Input Sheet'!I:I)</f>
        <v>0</v>
      </c>
      <c r="AF3090" s="28">
        <f>+SUMIF('Input Sheet'!$S:$S,$AL3090,'Input Sheet'!J:J)</f>
        <v>0</v>
      </c>
      <c r="AG3090" s="28">
        <f>+SUMIF('Input Sheet'!$S:$S,$AL3090,'Input Sheet'!K:K)</f>
        <v>0</v>
      </c>
      <c r="AH3090" s="28">
        <f>+SUMIF('Input Sheet'!$S:$S,$AL3090,'Input Sheet'!L:L)</f>
        <v>0</v>
      </c>
      <c r="AI3090" s="28">
        <f>+SUMIF('Input Sheet'!$S:$S,$AL3090,'Input Sheet'!M:M)</f>
        <v>0</v>
      </c>
      <c r="AJ3090" s="28">
        <f>+SUMIF('Input Sheet'!$S:$S,$AL3090,'Input Sheet'!N:N)</f>
        <v>0</v>
      </c>
      <c r="AK3090" s="28"/>
      <c r="AL3090" s="27" t="str">
        <f t="shared" si="243"/>
        <v>200-7211</v>
      </c>
      <c r="AM3090" s="34" t="str">
        <f t="shared" si="244"/>
        <v>New Vehicle</v>
      </c>
      <c r="AN3090" s="34" t="str">
        <f t="shared" si="245"/>
        <v>New VehicleSalaries &amp; Wages p.u.</v>
      </c>
      <c r="AO3090" s="35"/>
      <c r="AP3090" s="35"/>
      <c r="AQ3090" s="35"/>
    </row>
    <row r="3091" spans="1:43" x14ac:dyDescent="0.25">
      <c r="A3091" s="27" t="s">
        <v>103</v>
      </c>
      <c r="B3091" s="27" t="s">
        <v>104</v>
      </c>
      <c r="C3091" s="27" t="s">
        <v>663</v>
      </c>
      <c r="D3091" s="27" t="s">
        <v>283</v>
      </c>
      <c r="E3091" s="27" t="s">
        <v>664</v>
      </c>
      <c r="F3091" s="27" t="s">
        <v>923</v>
      </c>
      <c r="G3091" s="27" t="s">
        <v>924</v>
      </c>
      <c r="H3091" s="34" t="s">
        <v>789</v>
      </c>
      <c r="I3091" s="34" t="s">
        <v>925</v>
      </c>
      <c r="J3091" s="34" t="str">
        <f t="shared" si="241"/>
        <v>New VehicleSalaries &amp; Wages p.u.</v>
      </c>
      <c r="K3091" s="34" t="str">
        <f t="shared" si="242"/>
        <v>400NV Salaries &amp; Wages - Toyota</v>
      </c>
      <c r="L3091" s="28">
        <f>+SUMIF('TB 4-24'!M:M,$AL3091,'TB 4-24'!G:G)</f>
        <v>0</v>
      </c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>
        <f>+SUMIF('Input Sheet'!$S:$S,$AL3091,'Input Sheet'!C:C)</f>
        <v>0</v>
      </c>
      <c r="Z3091" s="28">
        <f>+SUMIF('Input Sheet'!$S:$S,$AL3091,'Input Sheet'!D:D)</f>
        <v>0</v>
      </c>
      <c r="AA3091" s="28">
        <f>+SUMIF('Input Sheet'!$S:$S,$AL3091,'Input Sheet'!E:E)</f>
        <v>0</v>
      </c>
      <c r="AB3091" s="28">
        <f>+SUMIF('Input Sheet'!$S:$S,$AL3091,'Input Sheet'!F:F)</f>
        <v>0</v>
      </c>
      <c r="AC3091" s="28">
        <f>+SUMIF('Input Sheet'!$S:$S,$AL3091,'Input Sheet'!G:G)</f>
        <v>0</v>
      </c>
      <c r="AD3091" s="28">
        <f>+SUMIF('Input Sheet'!$S:$S,$AL3091,'Input Sheet'!H:H)</f>
        <v>0</v>
      </c>
      <c r="AE3091" s="28">
        <f>+SUMIF('Input Sheet'!$S:$S,$AL3091,'Input Sheet'!I:I)</f>
        <v>0</v>
      </c>
      <c r="AF3091" s="28">
        <f>+SUMIF('Input Sheet'!$S:$S,$AL3091,'Input Sheet'!J:J)</f>
        <v>0</v>
      </c>
      <c r="AG3091" s="28">
        <f>+SUMIF('Input Sheet'!$S:$S,$AL3091,'Input Sheet'!K:K)</f>
        <v>0</v>
      </c>
      <c r="AH3091" s="28">
        <f>+SUMIF('Input Sheet'!$S:$S,$AL3091,'Input Sheet'!L:L)</f>
        <v>0</v>
      </c>
      <c r="AI3091" s="28">
        <f>+SUMIF('Input Sheet'!$S:$S,$AL3091,'Input Sheet'!M:M)</f>
        <v>0</v>
      </c>
      <c r="AJ3091" s="28">
        <f>+SUMIF('Input Sheet'!$S:$S,$AL3091,'Input Sheet'!N:N)</f>
        <v>0</v>
      </c>
      <c r="AK3091" s="28"/>
      <c r="AL3091" s="27" t="str">
        <f t="shared" si="243"/>
        <v>400-7211</v>
      </c>
      <c r="AM3091" s="34" t="str">
        <f t="shared" si="244"/>
        <v>New Vehicle</v>
      </c>
      <c r="AN3091" s="34" t="str">
        <f t="shared" si="245"/>
        <v>New VehicleSalaries &amp; Wages p.u.</v>
      </c>
      <c r="AO3091" s="35"/>
      <c r="AP3091" s="35"/>
      <c r="AQ3091" s="35"/>
    </row>
    <row r="3092" spans="1:43" x14ac:dyDescent="0.25">
      <c r="A3092" s="27" t="s">
        <v>103</v>
      </c>
      <c r="B3092" s="27" t="s">
        <v>104</v>
      </c>
      <c r="C3092" s="27" t="s">
        <v>671</v>
      </c>
      <c r="D3092" s="27" t="s">
        <v>283</v>
      </c>
      <c r="E3092" s="27" t="s">
        <v>672</v>
      </c>
      <c r="F3092" s="27" t="s">
        <v>923</v>
      </c>
      <c r="G3092" s="27" t="s">
        <v>924</v>
      </c>
      <c r="H3092" s="34" t="s">
        <v>789</v>
      </c>
      <c r="I3092" s="34" t="s">
        <v>925</v>
      </c>
      <c r="J3092" s="34" t="str">
        <f t="shared" si="241"/>
        <v>New VehicleSalaries &amp; Wages p.u.</v>
      </c>
      <c r="K3092" s="34" t="str">
        <f t="shared" si="242"/>
        <v>300NV Salaries &amp; Wages - Toyota</v>
      </c>
      <c r="L3092" s="28">
        <f>+SUMIF('TB 4-24'!M:M,$AL3092,'TB 4-24'!G:G)</f>
        <v>0</v>
      </c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>
        <f>+SUMIF('Input Sheet'!$S:$S,$AL3092,'Input Sheet'!C:C)</f>
        <v>0</v>
      </c>
      <c r="Z3092" s="28">
        <f>+SUMIF('Input Sheet'!$S:$S,$AL3092,'Input Sheet'!D:D)</f>
        <v>0</v>
      </c>
      <c r="AA3092" s="28">
        <f>+SUMIF('Input Sheet'!$S:$S,$AL3092,'Input Sheet'!E:E)</f>
        <v>0</v>
      </c>
      <c r="AB3092" s="28">
        <f>+SUMIF('Input Sheet'!$S:$S,$AL3092,'Input Sheet'!F:F)</f>
        <v>0</v>
      </c>
      <c r="AC3092" s="28">
        <f>+SUMIF('Input Sheet'!$S:$S,$AL3092,'Input Sheet'!G:G)</f>
        <v>0</v>
      </c>
      <c r="AD3092" s="28">
        <f>+SUMIF('Input Sheet'!$S:$S,$AL3092,'Input Sheet'!H:H)</f>
        <v>0</v>
      </c>
      <c r="AE3092" s="28">
        <f>+SUMIF('Input Sheet'!$S:$S,$AL3092,'Input Sheet'!I:I)</f>
        <v>0</v>
      </c>
      <c r="AF3092" s="28">
        <f>+SUMIF('Input Sheet'!$S:$S,$AL3092,'Input Sheet'!J:J)</f>
        <v>0</v>
      </c>
      <c r="AG3092" s="28">
        <f>+SUMIF('Input Sheet'!$S:$S,$AL3092,'Input Sheet'!K:K)</f>
        <v>0</v>
      </c>
      <c r="AH3092" s="28">
        <f>+SUMIF('Input Sheet'!$S:$S,$AL3092,'Input Sheet'!L:L)</f>
        <v>0</v>
      </c>
      <c r="AI3092" s="28">
        <f>+SUMIF('Input Sheet'!$S:$S,$AL3092,'Input Sheet'!M:M)</f>
        <v>0</v>
      </c>
      <c r="AJ3092" s="28">
        <f>+SUMIF('Input Sheet'!$S:$S,$AL3092,'Input Sheet'!N:N)</f>
        <v>0</v>
      </c>
      <c r="AK3092" s="28"/>
      <c r="AL3092" s="27" t="str">
        <f t="shared" si="243"/>
        <v>300-7211</v>
      </c>
      <c r="AM3092" s="34" t="str">
        <f t="shared" si="244"/>
        <v>New Vehicle</v>
      </c>
      <c r="AN3092" s="34" t="str">
        <f t="shared" si="245"/>
        <v>New VehicleSalaries &amp; Wages p.u.</v>
      </c>
      <c r="AO3092" s="35"/>
      <c r="AP3092" s="35"/>
      <c r="AQ3092" s="35"/>
    </row>
    <row r="3093" spans="1:43" x14ac:dyDescent="0.25">
      <c r="A3093" s="27" t="s">
        <v>103</v>
      </c>
      <c r="B3093" s="27" t="s">
        <v>104</v>
      </c>
      <c r="C3093" s="27" t="s">
        <v>104</v>
      </c>
      <c r="D3093" s="27" t="s">
        <v>283</v>
      </c>
      <c r="E3093" s="27" t="s">
        <v>677</v>
      </c>
      <c r="F3093" s="27" t="s">
        <v>923</v>
      </c>
      <c r="G3093" s="27" t="s">
        <v>924</v>
      </c>
      <c r="H3093" s="34" t="s">
        <v>789</v>
      </c>
      <c r="I3093" s="34" t="s">
        <v>925</v>
      </c>
      <c r="J3093" s="34" t="str">
        <f t="shared" si="241"/>
        <v>New VehicleSalaries &amp; Wages p.u.</v>
      </c>
      <c r="K3093" s="34" t="str">
        <f t="shared" si="242"/>
        <v>100NV Salaries &amp; Wages - Toyota</v>
      </c>
      <c r="L3093" s="28">
        <f>+SUMIF('TB 4-24'!M:M,$AL3093,'TB 4-24'!G:G)</f>
        <v>0</v>
      </c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>
        <f>+SUMIF('Input Sheet'!$S:$S,$AL3093,'Input Sheet'!C:C)</f>
        <v>0</v>
      </c>
      <c r="Z3093" s="28">
        <f>+SUMIF('Input Sheet'!$S:$S,$AL3093,'Input Sheet'!D:D)</f>
        <v>0</v>
      </c>
      <c r="AA3093" s="28">
        <f>+SUMIF('Input Sheet'!$S:$S,$AL3093,'Input Sheet'!E:E)</f>
        <v>0</v>
      </c>
      <c r="AB3093" s="28">
        <f>+SUMIF('Input Sheet'!$S:$S,$AL3093,'Input Sheet'!F:F)</f>
        <v>0</v>
      </c>
      <c r="AC3093" s="28">
        <f>+SUMIF('Input Sheet'!$S:$S,$AL3093,'Input Sheet'!G:G)</f>
        <v>0</v>
      </c>
      <c r="AD3093" s="28">
        <f>+SUMIF('Input Sheet'!$S:$S,$AL3093,'Input Sheet'!H:H)</f>
        <v>0</v>
      </c>
      <c r="AE3093" s="28">
        <f>+SUMIF('Input Sheet'!$S:$S,$AL3093,'Input Sheet'!I:I)</f>
        <v>0</v>
      </c>
      <c r="AF3093" s="28">
        <f>+SUMIF('Input Sheet'!$S:$S,$AL3093,'Input Sheet'!J:J)</f>
        <v>0</v>
      </c>
      <c r="AG3093" s="28">
        <f>+SUMIF('Input Sheet'!$S:$S,$AL3093,'Input Sheet'!K:K)</f>
        <v>0</v>
      </c>
      <c r="AH3093" s="28">
        <f>+SUMIF('Input Sheet'!$S:$S,$AL3093,'Input Sheet'!L:L)</f>
        <v>0</v>
      </c>
      <c r="AI3093" s="28">
        <f>+SUMIF('Input Sheet'!$S:$S,$AL3093,'Input Sheet'!M:M)</f>
        <v>0</v>
      </c>
      <c r="AJ3093" s="28">
        <f>+SUMIF('Input Sheet'!$S:$S,$AL3093,'Input Sheet'!N:N)</f>
        <v>0</v>
      </c>
      <c r="AK3093" s="28"/>
      <c r="AL3093" s="27" t="str">
        <f t="shared" si="243"/>
        <v>100-7211</v>
      </c>
      <c r="AM3093" s="34" t="str">
        <f t="shared" si="244"/>
        <v>New Vehicle</v>
      </c>
      <c r="AN3093" s="34" t="str">
        <f t="shared" si="245"/>
        <v>New VehicleSalaries &amp; Wages p.u.</v>
      </c>
      <c r="AO3093" s="35"/>
      <c r="AP3093" s="35"/>
      <c r="AQ3093" s="35"/>
    </row>
    <row r="3094" spans="1:43" x14ac:dyDescent="0.25">
      <c r="A3094" s="27" t="s">
        <v>103</v>
      </c>
      <c r="B3094" s="27" t="s">
        <v>104</v>
      </c>
      <c r="C3094" s="27" t="s">
        <v>657</v>
      </c>
      <c r="D3094" s="27" t="s">
        <v>284</v>
      </c>
      <c r="E3094" s="27" t="s">
        <v>660</v>
      </c>
      <c r="F3094" s="27" t="s">
        <v>923</v>
      </c>
      <c r="G3094" s="27" t="s">
        <v>924</v>
      </c>
      <c r="H3094" s="34" t="s">
        <v>789</v>
      </c>
      <c r="I3094" s="34" t="s">
        <v>925</v>
      </c>
      <c r="J3094" s="34" t="str">
        <f t="shared" si="241"/>
        <v>New VehicleSalaries &amp; Wages p.u.</v>
      </c>
      <c r="K3094" s="34" t="str">
        <f t="shared" si="242"/>
        <v>200NV Salaries &amp; Wages - Toyota</v>
      </c>
      <c r="L3094" s="28">
        <f>+SUMIF('TB 4-24'!M:M,$AL3094,'TB 4-24'!G:G)</f>
        <v>0</v>
      </c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>
        <f>+SUMIF('Input Sheet'!$S:$S,$AL3094,'Input Sheet'!C:C)</f>
        <v>0</v>
      </c>
      <c r="Z3094" s="28">
        <f>+SUMIF('Input Sheet'!$S:$S,$AL3094,'Input Sheet'!D:D)</f>
        <v>0</v>
      </c>
      <c r="AA3094" s="28">
        <f>+SUMIF('Input Sheet'!$S:$S,$AL3094,'Input Sheet'!E:E)</f>
        <v>0</v>
      </c>
      <c r="AB3094" s="28">
        <f>+SUMIF('Input Sheet'!$S:$S,$AL3094,'Input Sheet'!F:F)</f>
        <v>0</v>
      </c>
      <c r="AC3094" s="28">
        <f>+SUMIF('Input Sheet'!$S:$S,$AL3094,'Input Sheet'!G:G)</f>
        <v>0</v>
      </c>
      <c r="AD3094" s="28">
        <f>+SUMIF('Input Sheet'!$S:$S,$AL3094,'Input Sheet'!H:H)</f>
        <v>0</v>
      </c>
      <c r="AE3094" s="28">
        <f>+SUMIF('Input Sheet'!$S:$S,$AL3094,'Input Sheet'!I:I)</f>
        <v>0</v>
      </c>
      <c r="AF3094" s="28">
        <f>+SUMIF('Input Sheet'!$S:$S,$AL3094,'Input Sheet'!J:J)</f>
        <v>0</v>
      </c>
      <c r="AG3094" s="28">
        <f>+SUMIF('Input Sheet'!$S:$S,$AL3094,'Input Sheet'!K:K)</f>
        <v>0</v>
      </c>
      <c r="AH3094" s="28">
        <f>+SUMIF('Input Sheet'!$S:$S,$AL3094,'Input Sheet'!L:L)</f>
        <v>0</v>
      </c>
      <c r="AI3094" s="28">
        <f>+SUMIF('Input Sheet'!$S:$S,$AL3094,'Input Sheet'!M:M)</f>
        <v>0</v>
      </c>
      <c r="AJ3094" s="28">
        <f>+SUMIF('Input Sheet'!$S:$S,$AL3094,'Input Sheet'!N:N)</f>
        <v>0</v>
      </c>
      <c r="AK3094" s="28"/>
      <c r="AL3094" s="27" t="str">
        <f t="shared" si="243"/>
        <v>200-7220</v>
      </c>
      <c r="AM3094" s="34" t="str">
        <f t="shared" si="244"/>
        <v>New Vehicle</v>
      </c>
      <c r="AN3094" s="34" t="str">
        <f t="shared" si="245"/>
        <v>New VehicleSalaries &amp; Wages p.u.</v>
      </c>
      <c r="AO3094" s="35"/>
      <c r="AP3094" s="35"/>
      <c r="AQ3094" s="35"/>
    </row>
    <row r="3095" spans="1:43" x14ac:dyDescent="0.25">
      <c r="A3095" s="27" t="s">
        <v>103</v>
      </c>
      <c r="B3095" s="27" t="s">
        <v>104</v>
      </c>
      <c r="C3095" s="27" t="s">
        <v>663</v>
      </c>
      <c r="D3095" s="27" t="s">
        <v>284</v>
      </c>
      <c r="E3095" s="27" t="s">
        <v>664</v>
      </c>
      <c r="F3095" s="27" t="s">
        <v>923</v>
      </c>
      <c r="G3095" s="27" t="s">
        <v>924</v>
      </c>
      <c r="H3095" s="34" t="s">
        <v>789</v>
      </c>
      <c r="I3095" s="34" t="s">
        <v>925</v>
      </c>
      <c r="J3095" s="34" t="str">
        <f t="shared" si="241"/>
        <v>New VehicleSalaries &amp; Wages p.u.</v>
      </c>
      <c r="K3095" s="34" t="str">
        <f t="shared" si="242"/>
        <v>400NV Salaries &amp; Wages - Toyota</v>
      </c>
      <c r="L3095" s="28">
        <f>+SUMIF('TB 4-24'!M:M,$AL3095,'TB 4-24'!G:G)</f>
        <v>0</v>
      </c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>
        <f>+SUMIF('Input Sheet'!$S:$S,$AL3095,'Input Sheet'!C:C)</f>
        <v>0</v>
      </c>
      <c r="Z3095" s="28">
        <f>+SUMIF('Input Sheet'!$S:$S,$AL3095,'Input Sheet'!D:D)</f>
        <v>0</v>
      </c>
      <c r="AA3095" s="28">
        <f>+SUMIF('Input Sheet'!$S:$S,$AL3095,'Input Sheet'!E:E)</f>
        <v>0</v>
      </c>
      <c r="AB3095" s="28">
        <f>+SUMIF('Input Sheet'!$S:$S,$AL3095,'Input Sheet'!F:F)</f>
        <v>0</v>
      </c>
      <c r="AC3095" s="28">
        <f>+SUMIF('Input Sheet'!$S:$S,$AL3095,'Input Sheet'!G:G)</f>
        <v>0</v>
      </c>
      <c r="AD3095" s="28">
        <f>+SUMIF('Input Sheet'!$S:$S,$AL3095,'Input Sheet'!H:H)</f>
        <v>0</v>
      </c>
      <c r="AE3095" s="28">
        <f>+SUMIF('Input Sheet'!$S:$S,$AL3095,'Input Sheet'!I:I)</f>
        <v>0</v>
      </c>
      <c r="AF3095" s="28">
        <f>+SUMIF('Input Sheet'!$S:$S,$AL3095,'Input Sheet'!J:J)</f>
        <v>0</v>
      </c>
      <c r="AG3095" s="28">
        <f>+SUMIF('Input Sheet'!$S:$S,$AL3095,'Input Sheet'!K:K)</f>
        <v>0</v>
      </c>
      <c r="AH3095" s="28">
        <f>+SUMIF('Input Sheet'!$S:$S,$AL3095,'Input Sheet'!L:L)</f>
        <v>0</v>
      </c>
      <c r="AI3095" s="28">
        <f>+SUMIF('Input Sheet'!$S:$S,$AL3095,'Input Sheet'!M:M)</f>
        <v>0</v>
      </c>
      <c r="AJ3095" s="28">
        <f>+SUMIF('Input Sheet'!$S:$S,$AL3095,'Input Sheet'!N:N)</f>
        <v>0</v>
      </c>
      <c r="AK3095" s="28"/>
      <c r="AL3095" s="27" t="str">
        <f t="shared" si="243"/>
        <v>400-7220</v>
      </c>
      <c r="AM3095" s="34" t="str">
        <f t="shared" si="244"/>
        <v>New Vehicle</v>
      </c>
      <c r="AN3095" s="34" t="str">
        <f t="shared" si="245"/>
        <v>New VehicleSalaries &amp; Wages p.u.</v>
      </c>
      <c r="AO3095" s="35"/>
      <c r="AP3095" s="35"/>
      <c r="AQ3095" s="35"/>
    </row>
    <row r="3096" spans="1:43" x14ac:dyDescent="0.25">
      <c r="A3096" s="27" t="s">
        <v>103</v>
      </c>
      <c r="B3096" s="27" t="s">
        <v>104</v>
      </c>
      <c r="C3096" s="27" t="s">
        <v>671</v>
      </c>
      <c r="D3096" s="27" t="s">
        <v>284</v>
      </c>
      <c r="E3096" s="27" t="s">
        <v>672</v>
      </c>
      <c r="F3096" s="27" t="s">
        <v>923</v>
      </c>
      <c r="G3096" s="27" t="s">
        <v>924</v>
      </c>
      <c r="H3096" s="34" t="s">
        <v>789</v>
      </c>
      <c r="I3096" s="34" t="s">
        <v>925</v>
      </c>
      <c r="J3096" s="34" t="str">
        <f t="shared" si="241"/>
        <v>New VehicleSalaries &amp; Wages p.u.</v>
      </c>
      <c r="K3096" s="34" t="str">
        <f t="shared" si="242"/>
        <v>300NV Salaries &amp; Wages - Toyota</v>
      </c>
      <c r="L3096" s="28">
        <f>+SUMIF('TB 4-24'!M:M,$AL3096,'TB 4-24'!G:G)</f>
        <v>0</v>
      </c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>
        <f>+SUMIF('Input Sheet'!$S:$S,$AL3096,'Input Sheet'!C:C)</f>
        <v>0</v>
      </c>
      <c r="Z3096" s="28">
        <f>+SUMIF('Input Sheet'!$S:$S,$AL3096,'Input Sheet'!D:D)</f>
        <v>0</v>
      </c>
      <c r="AA3096" s="28">
        <f>+SUMIF('Input Sheet'!$S:$S,$AL3096,'Input Sheet'!E:E)</f>
        <v>0</v>
      </c>
      <c r="AB3096" s="28">
        <f>+SUMIF('Input Sheet'!$S:$S,$AL3096,'Input Sheet'!F:F)</f>
        <v>0</v>
      </c>
      <c r="AC3096" s="28">
        <f>+SUMIF('Input Sheet'!$S:$S,$AL3096,'Input Sheet'!G:G)</f>
        <v>0</v>
      </c>
      <c r="AD3096" s="28">
        <f>+SUMIF('Input Sheet'!$S:$S,$AL3096,'Input Sheet'!H:H)</f>
        <v>0</v>
      </c>
      <c r="AE3096" s="28">
        <f>+SUMIF('Input Sheet'!$S:$S,$AL3096,'Input Sheet'!I:I)</f>
        <v>0</v>
      </c>
      <c r="AF3096" s="28">
        <f>+SUMIF('Input Sheet'!$S:$S,$AL3096,'Input Sheet'!J:J)</f>
        <v>0</v>
      </c>
      <c r="AG3096" s="28">
        <f>+SUMIF('Input Sheet'!$S:$S,$AL3096,'Input Sheet'!K:K)</f>
        <v>0</v>
      </c>
      <c r="AH3096" s="28">
        <f>+SUMIF('Input Sheet'!$S:$S,$AL3096,'Input Sheet'!L:L)</f>
        <v>0</v>
      </c>
      <c r="AI3096" s="28">
        <f>+SUMIF('Input Sheet'!$S:$S,$AL3096,'Input Sheet'!M:M)</f>
        <v>0</v>
      </c>
      <c r="AJ3096" s="28">
        <f>+SUMIF('Input Sheet'!$S:$S,$AL3096,'Input Sheet'!N:N)</f>
        <v>0</v>
      </c>
      <c r="AK3096" s="28"/>
      <c r="AL3096" s="27" t="str">
        <f t="shared" si="243"/>
        <v>300-7220</v>
      </c>
      <c r="AM3096" s="34" t="str">
        <f t="shared" si="244"/>
        <v>New Vehicle</v>
      </c>
      <c r="AN3096" s="34" t="str">
        <f t="shared" si="245"/>
        <v>New VehicleSalaries &amp; Wages p.u.</v>
      </c>
      <c r="AO3096" s="35"/>
      <c r="AP3096" s="35"/>
      <c r="AQ3096" s="35"/>
    </row>
    <row r="3097" spans="1:43" x14ac:dyDescent="0.25">
      <c r="A3097" s="27" t="s">
        <v>103</v>
      </c>
      <c r="B3097" s="27" t="s">
        <v>104</v>
      </c>
      <c r="C3097" s="27" t="s">
        <v>104</v>
      </c>
      <c r="D3097" s="27" t="s">
        <v>284</v>
      </c>
      <c r="E3097" s="27" t="s">
        <v>677</v>
      </c>
      <c r="F3097" s="27" t="s">
        <v>923</v>
      </c>
      <c r="G3097" s="27" t="s">
        <v>924</v>
      </c>
      <c r="H3097" s="34" t="s">
        <v>789</v>
      </c>
      <c r="I3097" s="34" t="s">
        <v>925</v>
      </c>
      <c r="J3097" s="34" t="str">
        <f t="shared" si="241"/>
        <v>New VehicleSalaries &amp; Wages p.u.</v>
      </c>
      <c r="K3097" s="34" t="str">
        <f t="shared" si="242"/>
        <v>100NV Salaries &amp; Wages - Toyota</v>
      </c>
      <c r="L3097" s="28">
        <f>+SUMIF('TB 4-24'!M:M,$AL3097,'TB 4-24'!G:G)</f>
        <v>0</v>
      </c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>
        <f>+SUMIF('Input Sheet'!$S:$S,$AL3097,'Input Sheet'!C:C)</f>
        <v>0</v>
      </c>
      <c r="Z3097" s="28">
        <f>+SUMIF('Input Sheet'!$S:$S,$AL3097,'Input Sheet'!D:D)</f>
        <v>0</v>
      </c>
      <c r="AA3097" s="28">
        <f>+SUMIF('Input Sheet'!$S:$S,$AL3097,'Input Sheet'!E:E)</f>
        <v>0</v>
      </c>
      <c r="AB3097" s="28">
        <f>+SUMIF('Input Sheet'!$S:$S,$AL3097,'Input Sheet'!F:F)</f>
        <v>0</v>
      </c>
      <c r="AC3097" s="28">
        <f>+SUMIF('Input Sheet'!$S:$S,$AL3097,'Input Sheet'!G:G)</f>
        <v>0</v>
      </c>
      <c r="AD3097" s="28">
        <f>+SUMIF('Input Sheet'!$S:$S,$AL3097,'Input Sheet'!H:H)</f>
        <v>0</v>
      </c>
      <c r="AE3097" s="28">
        <f>+SUMIF('Input Sheet'!$S:$S,$AL3097,'Input Sheet'!I:I)</f>
        <v>0</v>
      </c>
      <c r="AF3097" s="28">
        <f>+SUMIF('Input Sheet'!$S:$S,$AL3097,'Input Sheet'!J:J)</f>
        <v>0</v>
      </c>
      <c r="AG3097" s="28">
        <f>+SUMIF('Input Sheet'!$S:$S,$AL3097,'Input Sheet'!K:K)</f>
        <v>0</v>
      </c>
      <c r="AH3097" s="28">
        <f>+SUMIF('Input Sheet'!$S:$S,$AL3097,'Input Sheet'!L:L)</f>
        <v>0</v>
      </c>
      <c r="AI3097" s="28">
        <f>+SUMIF('Input Sheet'!$S:$S,$AL3097,'Input Sheet'!M:M)</f>
        <v>0</v>
      </c>
      <c r="AJ3097" s="28">
        <f>+SUMIF('Input Sheet'!$S:$S,$AL3097,'Input Sheet'!N:N)</f>
        <v>0</v>
      </c>
      <c r="AK3097" s="28"/>
      <c r="AL3097" s="27" t="str">
        <f t="shared" si="243"/>
        <v>100-7220</v>
      </c>
      <c r="AM3097" s="34" t="str">
        <f t="shared" si="244"/>
        <v>New Vehicle</v>
      </c>
      <c r="AN3097" s="34" t="str">
        <f t="shared" si="245"/>
        <v>New VehicleSalaries &amp; Wages p.u.</v>
      </c>
      <c r="AO3097" s="35"/>
      <c r="AP3097" s="35"/>
      <c r="AQ3097" s="35"/>
    </row>
    <row r="3098" spans="1:43" x14ac:dyDescent="0.25">
      <c r="A3098" s="27" t="s">
        <v>103</v>
      </c>
      <c r="B3098" s="27" t="s">
        <v>104</v>
      </c>
      <c r="C3098" s="27" t="s">
        <v>104</v>
      </c>
      <c r="D3098" s="27" t="s">
        <v>220</v>
      </c>
      <c r="E3098" s="27" t="s">
        <v>649</v>
      </c>
      <c r="F3098" s="27" t="s">
        <v>926</v>
      </c>
      <c r="G3098" s="27" t="s">
        <v>927</v>
      </c>
      <c r="H3098" s="34" t="s">
        <v>789</v>
      </c>
      <c r="I3098" s="34" t="s">
        <v>919</v>
      </c>
      <c r="J3098" s="34" t="str">
        <f t="shared" si="241"/>
        <v>New VehicleOther Semi-Fixed Expenses p.u</v>
      </c>
      <c r="K3098" s="34" t="str">
        <f t="shared" si="242"/>
        <v>110NV Training expense - Toyota</v>
      </c>
      <c r="L3098" s="28">
        <f>+SUMIF('TB 4-24'!M:M,$AL3098,'TB 4-24'!G:G)</f>
        <v>0</v>
      </c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>
        <f>+SUMIF('Input Sheet'!$S:$S,$AL3098,'Input Sheet'!C:C)</f>
        <v>0</v>
      </c>
      <c r="Z3098" s="28">
        <f>+SUMIF('Input Sheet'!$S:$S,$AL3098,'Input Sheet'!D:D)</f>
        <v>0</v>
      </c>
      <c r="AA3098" s="28">
        <f>+SUMIF('Input Sheet'!$S:$S,$AL3098,'Input Sheet'!E:E)</f>
        <v>0</v>
      </c>
      <c r="AB3098" s="28">
        <f>+SUMIF('Input Sheet'!$S:$S,$AL3098,'Input Sheet'!F:F)</f>
        <v>0</v>
      </c>
      <c r="AC3098" s="28">
        <f>+SUMIF('Input Sheet'!$S:$S,$AL3098,'Input Sheet'!G:G)</f>
        <v>0</v>
      </c>
      <c r="AD3098" s="28">
        <f>+SUMIF('Input Sheet'!$S:$S,$AL3098,'Input Sheet'!H:H)</f>
        <v>0</v>
      </c>
      <c r="AE3098" s="28">
        <f>+SUMIF('Input Sheet'!$S:$S,$AL3098,'Input Sheet'!I:I)</f>
        <v>0</v>
      </c>
      <c r="AF3098" s="28">
        <f>+SUMIF('Input Sheet'!$S:$S,$AL3098,'Input Sheet'!J:J)</f>
        <v>0</v>
      </c>
      <c r="AG3098" s="28">
        <f>+SUMIF('Input Sheet'!$S:$S,$AL3098,'Input Sheet'!K:K)</f>
        <v>0</v>
      </c>
      <c r="AH3098" s="28">
        <f>+SUMIF('Input Sheet'!$S:$S,$AL3098,'Input Sheet'!L:L)</f>
        <v>0</v>
      </c>
      <c r="AI3098" s="28">
        <f>+SUMIF('Input Sheet'!$S:$S,$AL3098,'Input Sheet'!M:M)</f>
        <v>0</v>
      </c>
      <c r="AJ3098" s="28">
        <f>+SUMIF('Input Sheet'!$S:$S,$AL3098,'Input Sheet'!N:N)</f>
        <v>0</v>
      </c>
      <c r="AK3098" s="28"/>
      <c r="AL3098" s="27" t="str">
        <f t="shared" si="243"/>
        <v>110-7550</v>
      </c>
      <c r="AM3098" s="34" t="str">
        <f t="shared" si="244"/>
        <v>New Vehicle</v>
      </c>
      <c r="AN3098" s="34" t="str">
        <f t="shared" si="245"/>
        <v>New VehicleOther Semi-Fixed Expenses p.u</v>
      </c>
      <c r="AO3098" s="35"/>
      <c r="AP3098" s="35"/>
      <c r="AQ3098" s="35"/>
    </row>
    <row r="3099" spans="1:43" x14ac:dyDescent="0.25">
      <c r="A3099" s="27" t="s">
        <v>103</v>
      </c>
      <c r="B3099" s="27" t="s">
        <v>104</v>
      </c>
      <c r="C3099" s="27" t="s">
        <v>657</v>
      </c>
      <c r="D3099" s="27" t="s">
        <v>220</v>
      </c>
      <c r="E3099" s="27" t="s">
        <v>658</v>
      </c>
      <c r="F3099" s="27" t="s">
        <v>926</v>
      </c>
      <c r="G3099" s="27" t="s">
        <v>927</v>
      </c>
      <c r="H3099" s="34" t="s">
        <v>789</v>
      </c>
      <c r="I3099" s="34" t="s">
        <v>919</v>
      </c>
      <c r="J3099" s="34" t="str">
        <f t="shared" si="241"/>
        <v>New VehicleOther Semi-Fixed Expenses p.u</v>
      </c>
      <c r="K3099" s="34" t="str">
        <f t="shared" si="242"/>
        <v>210NV Training expense - Toyota</v>
      </c>
      <c r="L3099" s="28">
        <f>+SUMIF('TB 4-24'!M:M,$AL3099,'TB 4-24'!G:G)</f>
        <v>0</v>
      </c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>
        <f>+SUMIF('Input Sheet'!$S:$S,$AL3099,'Input Sheet'!C:C)</f>
        <v>0</v>
      </c>
      <c r="Z3099" s="28">
        <f>+SUMIF('Input Sheet'!$S:$S,$AL3099,'Input Sheet'!D:D)</f>
        <v>0</v>
      </c>
      <c r="AA3099" s="28">
        <f>+SUMIF('Input Sheet'!$S:$S,$AL3099,'Input Sheet'!E:E)</f>
        <v>0</v>
      </c>
      <c r="AB3099" s="28">
        <f>+SUMIF('Input Sheet'!$S:$S,$AL3099,'Input Sheet'!F:F)</f>
        <v>0</v>
      </c>
      <c r="AC3099" s="28">
        <f>+SUMIF('Input Sheet'!$S:$S,$AL3099,'Input Sheet'!G:G)</f>
        <v>0</v>
      </c>
      <c r="AD3099" s="28">
        <f>+SUMIF('Input Sheet'!$S:$S,$AL3099,'Input Sheet'!H:H)</f>
        <v>0</v>
      </c>
      <c r="AE3099" s="28">
        <f>+SUMIF('Input Sheet'!$S:$S,$AL3099,'Input Sheet'!I:I)</f>
        <v>0</v>
      </c>
      <c r="AF3099" s="28">
        <f>+SUMIF('Input Sheet'!$S:$S,$AL3099,'Input Sheet'!J:J)</f>
        <v>0</v>
      </c>
      <c r="AG3099" s="28">
        <f>+SUMIF('Input Sheet'!$S:$S,$AL3099,'Input Sheet'!K:K)</f>
        <v>0</v>
      </c>
      <c r="AH3099" s="28">
        <f>+SUMIF('Input Sheet'!$S:$S,$AL3099,'Input Sheet'!L:L)</f>
        <v>0</v>
      </c>
      <c r="AI3099" s="28">
        <f>+SUMIF('Input Sheet'!$S:$S,$AL3099,'Input Sheet'!M:M)</f>
        <v>0</v>
      </c>
      <c r="AJ3099" s="28">
        <f>+SUMIF('Input Sheet'!$S:$S,$AL3099,'Input Sheet'!N:N)</f>
        <v>0</v>
      </c>
      <c r="AK3099" s="28"/>
      <c r="AL3099" s="27" t="str">
        <f t="shared" si="243"/>
        <v>210-7550</v>
      </c>
      <c r="AM3099" s="34" t="str">
        <f t="shared" si="244"/>
        <v>New Vehicle</v>
      </c>
      <c r="AN3099" s="34" t="str">
        <f t="shared" si="245"/>
        <v>New VehicleOther Semi-Fixed Expenses p.u</v>
      </c>
      <c r="AO3099" s="35"/>
      <c r="AP3099" s="35"/>
      <c r="AQ3099" s="35"/>
    </row>
    <row r="3100" spans="1:43" x14ac:dyDescent="0.25">
      <c r="A3100" s="27" t="s">
        <v>103</v>
      </c>
      <c r="B3100" s="27" t="s">
        <v>104</v>
      </c>
      <c r="C3100" s="27" t="s">
        <v>657</v>
      </c>
      <c r="D3100" s="27" t="s">
        <v>220</v>
      </c>
      <c r="E3100" s="27" t="s">
        <v>660</v>
      </c>
      <c r="F3100" s="27" t="s">
        <v>926</v>
      </c>
      <c r="G3100" s="27" t="s">
        <v>927</v>
      </c>
      <c r="H3100" s="34" t="s">
        <v>789</v>
      </c>
      <c r="I3100" s="34" t="s">
        <v>919</v>
      </c>
      <c r="J3100" s="34" t="str">
        <f t="shared" si="241"/>
        <v>New VehicleOther Semi-Fixed Expenses p.u</v>
      </c>
      <c r="K3100" s="34" t="str">
        <f t="shared" si="242"/>
        <v>200NV Training expense - Toyota</v>
      </c>
      <c r="L3100" s="28">
        <f>+SUMIF('TB 4-24'!M:M,$AL3100,'TB 4-24'!G:G)</f>
        <v>0</v>
      </c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>
        <f>+SUMIF('Input Sheet'!$S:$S,$AL3100,'Input Sheet'!C:C)</f>
        <v>0</v>
      </c>
      <c r="Z3100" s="28">
        <f>+SUMIF('Input Sheet'!$S:$S,$AL3100,'Input Sheet'!D:D)</f>
        <v>0</v>
      </c>
      <c r="AA3100" s="28">
        <f>+SUMIF('Input Sheet'!$S:$S,$AL3100,'Input Sheet'!E:E)</f>
        <v>0</v>
      </c>
      <c r="AB3100" s="28">
        <f>+SUMIF('Input Sheet'!$S:$S,$AL3100,'Input Sheet'!F:F)</f>
        <v>0</v>
      </c>
      <c r="AC3100" s="28">
        <f>+SUMIF('Input Sheet'!$S:$S,$AL3100,'Input Sheet'!G:G)</f>
        <v>0</v>
      </c>
      <c r="AD3100" s="28">
        <f>+SUMIF('Input Sheet'!$S:$S,$AL3100,'Input Sheet'!H:H)</f>
        <v>0</v>
      </c>
      <c r="AE3100" s="28">
        <f>+SUMIF('Input Sheet'!$S:$S,$AL3100,'Input Sheet'!I:I)</f>
        <v>0</v>
      </c>
      <c r="AF3100" s="28">
        <f>+SUMIF('Input Sheet'!$S:$S,$AL3100,'Input Sheet'!J:J)</f>
        <v>0</v>
      </c>
      <c r="AG3100" s="28">
        <f>+SUMIF('Input Sheet'!$S:$S,$AL3100,'Input Sheet'!K:K)</f>
        <v>0</v>
      </c>
      <c r="AH3100" s="28">
        <f>+SUMIF('Input Sheet'!$S:$S,$AL3100,'Input Sheet'!L:L)</f>
        <v>0</v>
      </c>
      <c r="AI3100" s="28">
        <f>+SUMIF('Input Sheet'!$S:$S,$AL3100,'Input Sheet'!M:M)</f>
        <v>0</v>
      </c>
      <c r="AJ3100" s="28">
        <f>+SUMIF('Input Sheet'!$S:$S,$AL3100,'Input Sheet'!N:N)</f>
        <v>0</v>
      </c>
      <c r="AK3100" s="28"/>
      <c r="AL3100" s="27" t="str">
        <f t="shared" si="243"/>
        <v>200-7550</v>
      </c>
      <c r="AM3100" s="34" t="str">
        <f t="shared" si="244"/>
        <v>New Vehicle</v>
      </c>
      <c r="AN3100" s="34" t="str">
        <f t="shared" si="245"/>
        <v>New VehicleOther Semi-Fixed Expenses p.u</v>
      </c>
      <c r="AO3100" s="35"/>
      <c r="AP3100" s="35"/>
      <c r="AQ3100" s="35"/>
    </row>
    <row r="3101" spans="1:43" x14ac:dyDescent="0.25">
      <c r="A3101" s="27" t="s">
        <v>103</v>
      </c>
      <c r="B3101" s="27" t="s">
        <v>104</v>
      </c>
      <c r="C3101" s="27" t="s">
        <v>663</v>
      </c>
      <c r="D3101" s="27" t="s">
        <v>220</v>
      </c>
      <c r="E3101" s="27" t="s">
        <v>664</v>
      </c>
      <c r="F3101" s="27" t="s">
        <v>926</v>
      </c>
      <c r="G3101" s="27" t="s">
        <v>927</v>
      </c>
      <c r="H3101" s="34" t="s">
        <v>789</v>
      </c>
      <c r="I3101" s="34" t="s">
        <v>919</v>
      </c>
      <c r="J3101" s="34" t="str">
        <f t="shared" si="241"/>
        <v>New VehicleOther Semi-Fixed Expenses p.u</v>
      </c>
      <c r="K3101" s="34" t="str">
        <f t="shared" si="242"/>
        <v>400NV Training expense - Toyota</v>
      </c>
      <c r="L3101" s="28">
        <f>+SUMIF('TB 4-24'!M:M,$AL3101,'TB 4-24'!G:G)</f>
        <v>0</v>
      </c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>
        <f>+SUMIF('Input Sheet'!$S:$S,$AL3101,'Input Sheet'!C:C)</f>
        <v>0</v>
      </c>
      <c r="Z3101" s="28">
        <f>+SUMIF('Input Sheet'!$S:$S,$AL3101,'Input Sheet'!D:D)</f>
        <v>0</v>
      </c>
      <c r="AA3101" s="28">
        <f>+SUMIF('Input Sheet'!$S:$S,$AL3101,'Input Sheet'!E:E)</f>
        <v>0</v>
      </c>
      <c r="AB3101" s="28">
        <f>+SUMIF('Input Sheet'!$S:$S,$AL3101,'Input Sheet'!F:F)</f>
        <v>0</v>
      </c>
      <c r="AC3101" s="28">
        <f>+SUMIF('Input Sheet'!$S:$S,$AL3101,'Input Sheet'!G:G)</f>
        <v>0</v>
      </c>
      <c r="AD3101" s="28">
        <f>+SUMIF('Input Sheet'!$S:$S,$AL3101,'Input Sheet'!H:H)</f>
        <v>0</v>
      </c>
      <c r="AE3101" s="28">
        <f>+SUMIF('Input Sheet'!$S:$S,$AL3101,'Input Sheet'!I:I)</f>
        <v>0</v>
      </c>
      <c r="AF3101" s="28">
        <f>+SUMIF('Input Sheet'!$S:$S,$AL3101,'Input Sheet'!J:J)</f>
        <v>0</v>
      </c>
      <c r="AG3101" s="28">
        <f>+SUMIF('Input Sheet'!$S:$S,$AL3101,'Input Sheet'!K:K)</f>
        <v>0</v>
      </c>
      <c r="AH3101" s="28">
        <f>+SUMIF('Input Sheet'!$S:$S,$AL3101,'Input Sheet'!L:L)</f>
        <v>0</v>
      </c>
      <c r="AI3101" s="28">
        <f>+SUMIF('Input Sheet'!$S:$S,$AL3101,'Input Sheet'!M:M)</f>
        <v>0</v>
      </c>
      <c r="AJ3101" s="28">
        <f>+SUMIF('Input Sheet'!$S:$S,$AL3101,'Input Sheet'!N:N)</f>
        <v>0</v>
      </c>
      <c r="AK3101" s="28"/>
      <c r="AL3101" s="27" t="str">
        <f t="shared" si="243"/>
        <v>400-7550</v>
      </c>
      <c r="AM3101" s="34" t="str">
        <f t="shared" si="244"/>
        <v>New Vehicle</v>
      </c>
      <c r="AN3101" s="34" t="str">
        <f t="shared" si="245"/>
        <v>New VehicleOther Semi-Fixed Expenses p.u</v>
      </c>
      <c r="AO3101" s="35"/>
      <c r="AP3101" s="35"/>
      <c r="AQ3101" s="35"/>
    </row>
    <row r="3102" spans="1:43" x14ac:dyDescent="0.25">
      <c r="A3102" s="27" t="s">
        <v>103</v>
      </c>
      <c r="B3102" s="27" t="s">
        <v>104</v>
      </c>
      <c r="C3102" s="27" t="s">
        <v>671</v>
      </c>
      <c r="D3102" s="27" t="s">
        <v>220</v>
      </c>
      <c r="E3102" s="27" t="s">
        <v>672</v>
      </c>
      <c r="F3102" s="27" t="s">
        <v>926</v>
      </c>
      <c r="G3102" s="27" t="s">
        <v>927</v>
      </c>
      <c r="H3102" s="34" t="s">
        <v>789</v>
      </c>
      <c r="I3102" s="34" t="s">
        <v>919</v>
      </c>
      <c r="J3102" s="34" t="str">
        <f t="shared" si="241"/>
        <v>New VehicleOther Semi-Fixed Expenses p.u</v>
      </c>
      <c r="K3102" s="34" t="str">
        <f t="shared" si="242"/>
        <v>300NV Training expense - Toyota</v>
      </c>
      <c r="L3102" s="28">
        <f>+SUMIF('TB 4-24'!M:M,$AL3102,'TB 4-24'!G:G)</f>
        <v>0</v>
      </c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>
        <f>+SUMIF('Input Sheet'!$S:$S,$AL3102,'Input Sheet'!C:C)</f>
        <v>0</v>
      </c>
      <c r="Z3102" s="28">
        <f>+SUMIF('Input Sheet'!$S:$S,$AL3102,'Input Sheet'!D:D)</f>
        <v>0</v>
      </c>
      <c r="AA3102" s="28">
        <f>+SUMIF('Input Sheet'!$S:$S,$AL3102,'Input Sheet'!E:E)</f>
        <v>0</v>
      </c>
      <c r="AB3102" s="28">
        <f>+SUMIF('Input Sheet'!$S:$S,$AL3102,'Input Sheet'!F:F)</f>
        <v>0</v>
      </c>
      <c r="AC3102" s="28">
        <f>+SUMIF('Input Sheet'!$S:$S,$AL3102,'Input Sheet'!G:G)</f>
        <v>0</v>
      </c>
      <c r="AD3102" s="28">
        <f>+SUMIF('Input Sheet'!$S:$S,$AL3102,'Input Sheet'!H:H)</f>
        <v>0</v>
      </c>
      <c r="AE3102" s="28">
        <f>+SUMIF('Input Sheet'!$S:$S,$AL3102,'Input Sheet'!I:I)</f>
        <v>0</v>
      </c>
      <c r="AF3102" s="28">
        <f>+SUMIF('Input Sheet'!$S:$S,$AL3102,'Input Sheet'!J:J)</f>
        <v>0</v>
      </c>
      <c r="AG3102" s="28">
        <f>+SUMIF('Input Sheet'!$S:$S,$AL3102,'Input Sheet'!K:K)</f>
        <v>0</v>
      </c>
      <c r="AH3102" s="28">
        <f>+SUMIF('Input Sheet'!$S:$S,$AL3102,'Input Sheet'!L:L)</f>
        <v>0</v>
      </c>
      <c r="AI3102" s="28">
        <f>+SUMIF('Input Sheet'!$S:$S,$AL3102,'Input Sheet'!M:M)</f>
        <v>0</v>
      </c>
      <c r="AJ3102" s="28">
        <f>+SUMIF('Input Sheet'!$S:$S,$AL3102,'Input Sheet'!N:N)</f>
        <v>0</v>
      </c>
      <c r="AK3102" s="28"/>
      <c r="AL3102" s="27" t="str">
        <f t="shared" si="243"/>
        <v>300-7550</v>
      </c>
      <c r="AM3102" s="34" t="str">
        <f t="shared" si="244"/>
        <v>New Vehicle</v>
      </c>
      <c r="AN3102" s="34" t="str">
        <f t="shared" si="245"/>
        <v>New VehicleOther Semi-Fixed Expenses p.u</v>
      </c>
      <c r="AO3102" s="35"/>
      <c r="AP3102" s="35"/>
      <c r="AQ3102" s="35"/>
    </row>
    <row r="3103" spans="1:43" x14ac:dyDescent="0.25">
      <c r="A3103" s="27" t="s">
        <v>103</v>
      </c>
      <c r="B3103" s="27" t="s">
        <v>104</v>
      </c>
      <c r="C3103" s="27" t="s">
        <v>104</v>
      </c>
      <c r="D3103" s="27" t="s">
        <v>220</v>
      </c>
      <c r="E3103" s="27" t="s">
        <v>677</v>
      </c>
      <c r="F3103" s="27" t="s">
        <v>926</v>
      </c>
      <c r="G3103" s="27" t="s">
        <v>927</v>
      </c>
      <c r="H3103" s="34" t="s">
        <v>789</v>
      </c>
      <c r="I3103" s="34" t="s">
        <v>919</v>
      </c>
      <c r="J3103" s="34" t="str">
        <f t="shared" si="241"/>
        <v>New VehicleOther Semi-Fixed Expenses p.u</v>
      </c>
      <c r="K3103" s="34" t="str">
        <f t="shared" si="242"/>
        <v>100NV Training expense - Toyota</v>
      </c>
      <c r="L3103" s="28">
        <f>+SUMIF('TB 4-24'!M:M,$AL3103,'TB 4-24'!G:G)</f>
        <v>0</v>
      </c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>
        <f>+SUMIF('Input Sheet'!$S:$S,$AL3103,'Input Sheet'!C:C)</f>
        <v>0</v>
      </c>
      <c r="Z3103" s="28">
        <f>+SUMIF('Input Sheet'!$S:$S,$AL3103,'Input Sheet'!D:D)</f>
        <v>0</v>
      </c>
      <c r="AA3103" s="28">
        <f>+SUMIF('Input Sheet'!$S:$S,$AL3103,'Input Sheet'!E:E)</f>
        <v>0</v>
      </c>
      <c r="AB3103" s="28">
        <f>+SUMIF('Input Sheet'!$S:$S,$AL3103,'Input Sheet'!F:F)</f>
        <v>0</v>
      </c>
      <c r="AC3103" s="28">
        <f>+SUMIF('Input Sheet'!$S:$S,$AL3103,'Input Sheet'!G:G)</f>
        <v>0</v>
      </c>
      <c r="AD3103" s="28">
        <f>+SUMIF('Input Sheet'!$S:$S,$AL3103,'Input Sheet'!H:H)</f>
        <v>0</v>
      </c>
      <c r="AE3103" s="28">
        <f>+SUMIF('Input Sheet'!$S:$S,$AL3103,'Input Sheet'!I:I)</f>
        <v>0</v>
      </c>
      <c r="AF3103" s="28">
        <f>+SUMIF('Input Sheet'!$S:$S,$AL3103,'Input Sheet'!J:J)</f>
        <v>0</v>
      </c>
      <c r="AG3103" s="28">
        <f>+SUMIF('Input Sheet'!$S:$S,$AL3103,'Input Sheet'!K:K)</f>
        <v>0</v>
      </c>
      <c r="AH3103" s="28">
        <f>+SUMIF('Input Sheet'!$S:$S,$AL3103,'Input Sheet'!L:L)</f>
        <v>0</v>
      </c>
      <c r="AI3103" s="28">
        <f>+SUMIF('Input Sheet'!$S:$S,$AL3103,'Input Sheet'!M:M)</f>
        <v>0</v>
      </c>
      <c r="AJ3103" s="28">
        <f>+SUMIF('Input Sheet'!$S:$S,$AL3103,'Input Sheet'!N:N)</f>
        <v>0</v>
      </c>
      <c r="AK3103" s="28"/>
      <c r="AL3103" s="27" t="str">
        <f t="shared" si="243"/>
        <v>100-7550</v>
      </c>
      <c r="AM3103" s="34" t="str">
        <f t="shared" si="244"/>
        <v>New Vehicle</v>
      </c>
      <c r="AN3103" s="34" t="str">
        <f t="shared" si="245"/>
        <v>New VehicleOther Semi-Fixed Expenses p.u</v>
      </c>
      <c r="AO3103" s="35"/>
      <c r="AP3103" s="35"/>
      <c r="AQ3103" s="35"/>
    </row>
    <row r="3104" spans="1:43" x14ac:dyDescent="0.25">
      <c r="A3104" s="27" t="s">
        <v>103</v>
      </c>
      <c r="B3104" s="27" t="s">
        <v>104</v>
      </c>
      <c r="C3104" s="27" t="s">
        <v>657</v>
      </c>
      <c r="D3104" s="27" t="s">
        <v>230</v>
      </c>
      <c r="E3104" s="27" t="s">
        <v>681</v>
      </c>
      <c r="F3104" s="27" t="s">
        <v>928</v>
      </c>
      <c r="G3104" s="27" t="s">
        <v>929</v>
      </c>
      <c r="H3104" s="34" t="s">
        <v>4</v>
      </c>
      <c r="I3104" s="34" t="s">
        <v>930</v>
      </c>
      <c r="J3104" s="34" t="str">
        <f t="shared" si="241"/>
        <v>PartsOther Expenses as % of Sales</v>
      </c>
      <c r="K3104" s="34" t="str">
        <f t="shared" si="242"/>
        <v>230Parts Advertising &amp; Promotion - Toyota</v>
      </c>
      <c r="L3104" s="28">
        <f>+SUMIF('TB 4-24'!M:M,$AL3104,'TB 4-24'!G:G)</f>
        <v>0</v>
      </c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>
        <f>+SUMIF('Input Sheet'!$S:$S,$AL3104,'Input Sheet'!C:C)</f>
        <v>0</v>
      </c>
      <c r="Z3104" s="28">
        <f>+SUMIF('Input Sheet'!$S:$S,$AL3104,'Input Sheet'!D:D)</f>
        <v>0</v>
      </c>
      <c r="AA3104" s="28">
        <f>+SUMIF('Input Sheet'!$S:$S,$AL3104,'Input Sheet'!E:E)</f>
        <v>0</v>
      </c>
      <c r="AB3104" s="28">
        <f>+SUMIF('Input Sheet'!$S:$S,$AL3104,'Input Sheet'!F:F)</f>
        <v>0</v>
      </c>
      <c r="AC3104" s="28">
        <f>+SUMIF('Input Sheet'!$S:$S,$AL3104,'Input Sheet'!G:G)</f>
        <v>0</v>
      </c>
      <c r="AD3104" s="28">
        <f>+SUMIF('Input Sheet'!$S:$S,$AL3104,'Input Sheet'!H:H)</f>
        <v>0</v>
      </c>
      <c r="AE3104" s="28">
        <f>+SUMIF('Input Sheet'!$S:$S,$AL3104,'Input Sheet'!I:I)</f>
        <v>0</v>
      </c>
      <c r="AF3104" s="28">
        <f>+SUMIF('Input Sheet'!$S:$S,$AL3104,'Input Sheet'!J:J)</f>
        <v>0</v>
      </c>
      <c r="AG3104" s="28">
        <f>+SUMIF('Input Sheet'!$S:$S,$AL3104,'Input Sheet'!K:K)</f>
        <v>0</v>
      </c>
      <c r="AH3104" s="28">
        <f>+SUMIF('Input Sheet'!$S:$S,$AL3104,'Input Sheet'!L:L)</f>
        <v>0</v>
      </c>
      <c r="AI3104" s="28">
        <f>+SUMIF('Input Sheet'!$S:$S,$AL3104,'Input Sheet'!M:M)</f>
        <v>0</v>
      </c>
      <c r="AJ3104" s="28">
        <f>+SUMIF('Input Sheet'!$S:$S,$AL3104,'Input Sheet'!N:N)</f>
        <v>0</v>
      </c>
      <c r="AK3104" s="28"/>
      <c r="AL3104" s="27" t="str">
        <f t="shared" si="243"/>
        <v>230-7080</v>
      </c>
      <c r="AM3104" s="34" t="str">
        <f t="shared" si="244"/>
        <v>Parts</v>
      </c>
      <c r="AN3104" s="34" t="str">
        <f t="shared" si="245"/>
        <v>PartsOther Expenses as % of Sales</v>
      </c>
      <c r="AO3104" s="35"/>
      <c r="AP3104" s="35"/>
      <c r="AQ3104" s="35"/>
    </row>
    <row r="3105" spans="1:43" x14ac:dyDescent="0.25">
      <c r="A3105" s="27" t="s">
        <v>103</v>
      </c>
      <c r="B3105" s="27" t="s">
        <v>104</v>
      </c>
      <c r="C3105" s="27" t="s">
        <v>104</v>
      </c>
      <c r="D3105" s="27" t="s">
        <v>230</v>
      </c>
      <c r="E3105" s="27" t="s">
        <v>680</v>
      </c>
      <c r="F3105" s="27" t="s">
        <v>928</v>
      </c>
      <c r="G3105" s="27" t="s">
        <v>929</v>
      </c>
      <c r="H3105" s="34" t="s">
        <v>4</v>
      </c>
      <c r="I3105" s="34" t="s">
        <v>930</v>
      </c>
      <c r="J3105" s="34" t="str">
        <f t="shared" si="241"/>
        <v>PartsOther Expenses as % of Sales</v>
      </c>
      <c r="K3105" s="34" t="str">
        <f t="shared" si="242"/>
        <v>130Parts Advertising &amp; Promotion - Toyota</v>
      </c>
      <c r="L3105" s="28">
        <f>+SUMIF('TB 4-24'!M:M,$AL3105,'TB 4-24'!G:G)</f>
        <v>0</v>
      </c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>
        <f>+SUMIF('Input Sheet'!$S:$S,$AL3105,'Input Sheet'!C:C)</f>
        <v>0</v>
      </c>
      <c r="Z3105" s="28">
        <f>+SUMIF('Input Sheet'!$S:$S,$AL3105,'Input Sheet'!D:D)</f>
        <v>0</v>
      </c>
      <c r="AA3105" s="28">
        <f>+SUMIF('Input Sheet'!$S:$S,$AL3105,'Input Sheet'!E:E)</f>
        <v>0</v>
      </c>
      <c r="AB3105" s="28">
        <f>+SUMIF('Input Sheet'!$S:$S,$AL3105,'Input Sheet'!F:F)</f>
        <v>0</v>
      </c>
      <c r="AC3105" s="28">
        <f>+SUMIF('Input Sheet'!$S:$S,$AL3105,'Input Sheet'!G:G)</f>
        <v>0</v>
      </c>
      <c r="AD3105" s="28">
        <f>+SUMIF('Input Sheet'!$S:$S,$AL3105,'Input Sheet'!H:H)</f>
        <v>0</v>
      </c>
      <c r="AE3105" s="28">
        <f>+SUMIF('Input Sheet'!$S:$S,$AL3105,'Input Sheet'!I:I)</f>
        <v>0</v>
      </c>
      <c r="AF3105" s="28">
        <f>+SUMIF('Input Sheet'!$S:$S,$AL3105,'Input Sheet'!J:J)</f>
        <v>0</v>
      </c>
      <c r="AG3105" s="28">
        <f>+SUMIF('Input Sheet'!$S:$S,$AL3105,'Input Sheet'!K:K)</f>
        <v>0</v>
      </c>
      <c r="AH3105" s="28">
        <f>+SUMIF('Input Sheet'!$S:$S,$AL3105,'Input Sheet'!L:L)</f>
        <v>0</v>
      </c>
      <c r="AI3105" s="28">
        <f>+SUMIF('Input Sheet'!$S:$S,$AL3105,'Input Sheet'!M:M)</f>
        <v>0</v>
      </c>
      <c r="AJ3105" s="28">
        <f>+SUMIF('Input Sheet'!$S:$S,$AL3105,'Input Sheet'!N:N)</f>
        <v>0</v>
      </c>
      <c r="AK3105" s="28"/>
      <c r="AL3105" s="27" t="str">
        <f t="shared" si="243"/>
        <v>130-7080</v>
      </c>
      <c r="AM3105" s="34" t="str">
        <f t="shared" si="244"/>
        <v>Parts</v>
      </c>
      <c r="AN3105" s="34" t="str">
        <f t="shared" si="245"/>
        <v>PartsOther Expenses as % of Sales</v>
      </c>
      <c r="AO3105" s="35"/>
      <c r="AP3105" s="35"/>
      <c r="AQ3105" s="35"/>
    </row>
    <row r="3106" spans="1:43" x14ac:dyDescent="0.25">
      <c r="A3106" s="27" t="s">
        <v>103</v>
      </c>
      <c r="B3106" s="27" t="s">
        <v>104</v>
      </c>
      <c r="C3106" s="27" t="s">
        <v>104</v>
      </c>
      <c r="D3106" s="27" t="s">
        <v>306</v>
      </c>
      <c r="E3106" s="27" t="s">
        <v>680</v>
      </c>
      <c r="F3106" s="27" t="s">
        <v>928</v>
      </c>
      <c r="G3106" s="27" t="s">
        <v>929</v>
      </c>
      <c r="H3106" s="34" t="s">
        <v>4</v>
      </c>
      <c r="I3106" s="34" t="s">
        <v>930</v>
      </c>
      <c r="J3106" s="34" t="str">
        <f t="shared" si="241"/>
        <v>PartsOther Expenses as % of Sales</v>
      </c>
      <c r="K3106" s="34" t="str">
        <f t="shared" si="242"/>
        <v>130Parts Advertising &amp; Promotion - Toyota</v>
      </c>
      <c r="L3106" s="28">
        <f>+SUMIF('TB 4-24'!M:M,$AL3106,'TB 4-24'!G:G)</f>
        <v>0</v>
      </c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>
        <f>+SUMIF('Input Sheet'!$S:$S,$AL3106,'Input Sheet'!C:C)</f>
        <v>0</v>
      </c>
      <c r="Z3106" s="28">
        <f>+SUMIF('Input Sheet'!$S:$S,$AL3106,'Input Sheet'!D:D)</f>
        <v>0</v>
      </c>
      <c r="AA3106" s="28">
        <f>+SUMIF('Input Sheet'!$S:$S,$AL3106,'Input Sheet'!E:E)</f>
        <v>0</v>
      </c>
      <c r="AB3106" s="28">
        <f>+SUMIF('Input Sheet'!$S:$S,$AL3106,'Input Sheet'!F:F)</f>
        <v>0</v>
      </c>
      <c r="AC3106" s="28">
        <f>+SUMIF('Input Sheet'!$S:$S,$AL3106,'Input Sheet'!G:G)</f>
        <v>0</v>
      </c>
      <c r="AD3106" s="28">
        <f>+SUMIF('Input Sheet'!$S:$S,$AL3106,'Input Sheet'!H:H)</f>
        <v>0</v>
      </c>
      <c r="AE3106" s="28">
        <f>+SUMIF('Input Sheet'!$S:$S,$AL3106,'Input Sheet'!I:I)</f>
        <v>0</v>
      </c>
      <c r="AF3106" s="28">
        <f>+SUMIF('Input Sheet'!$S:$S,$AL3106,'Input Sheet'!J:J)</f>
        <v>0</v>
      </c>
      <c r="AG3106" s="28">
        <f>+SUMIF('Input Sheet'!$S:$S,$AL3106,'Input Sheet'!K:K)</f>
        <v>0</v>
      </c>
      <c r="AH3106" s="28">
        <f>+SUMIF('Input Sheet'!$S:$S,$AL3106,'Input Sheet'!L:L)</f>
        <v>0</v>
      </c>
      <c r="AI3106" s="28">
        <f>+SUMIF('Input Sheet'!$S:$S,$AL3106,'Input Sheet'!M:M)</f>
        <v>0</v>
      </c>
      <c r="AJ3106" s="28">
        <f>+SUMIF('Input Sheet'!$S:$S,$AL3106,'Input Sheet'!N:N)</f>
        <v>0</v>
      </c>
      <c r="AK3106" s="28"/>
      <c r="AL3106" s="27" t="str">
        <f t="shared" si="243"/>
        <v>130-7385</v>
      </c>
      <c r="AM3106" s="34" t="str">
        <f t="shared" si="244"/>
        <v>Parts</v>
      </c>
      <c r="AN3106" s="34" t="str">
        <f t="shared" si="245"/>
        <v>PartsOther Expenses as % of Sales</v>
      </c>
      <c r="AO3106" s="35"/>
      <c r="AP3106" s="35"/>
      <c r="AQ3106" s="35"/>
    </row>
    <row r="3107" spans="1:43" x14ac:dyDescent="0.25">
      <c r="A3107" s="27" t="s">
        <v>103</v>
      </c>
      <c r="B3107" s="27" t="s">
        <v>104</v>
      </c>
      <c r="C3107" s="27" t="s">
        <v>657</v>
      </c>
      <c r="D3107" s="27" t="s">
        <v>306</v>
      </c>
      <c r="E3107" s="27" t="s">
        <v>681</v>
      </c>
      <c r="F3107" s="27" t="s">
        <v>928</v>
      </c>
      <c r="G3107" s="27" t="s">
        <v>929</v>
      </c>
      <c r="H3107" s="34" t="s">
        <v>4</v>
      </c>
      <c r="I3107" s="34" t="s">
        <v>930</v>
      </c>
      <c r="J3107" s="34" t="str">
        <f t="shared" si="241"/>
        <v>PartsOther Expenses as % of Sales</v>
      </c>
      <c r="K3107" s="34" t="str">
        <f t="shared" si="242"/>
        <v>230Parts Advertising &amp; Promotion - Toyota</v>
      </c>
      <c r="L3107" s="28">
        <f>+SUMIF('TB 4-24'!M:M,$AL3107,'TB 4-24'!G:G)</f>
        <v>0</v>
      </c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>
        <f>+SUMIF('Input Sheet'!$S:$S,$AL3107,'Input Sheet'!C:C)</f>
        <v>0</v>
      </c>
      <c r="Z3107" s="28">
        <f>+SUMIF('Input Sheet'!$S:$S,$AL3107,'Input Sheet'!D:D)</f>
        <v>0</v>
      </c>
      <c r="AA3107" s="28">
        <f>+SUMIF('Input Sheet'!$S:$S,$AL3107,'Input Sheet'!E:E)</f>
        <v>0</v>
      </c>
      <c r="AB3107" s="28">
        <f>+SUMIF('Input Sheet'!$S:$S,$AL3107,'Input Sheet'!F:F)</f>
        <v>0</v>
      </c>
      <c r="AC3107" s="28">
        <f>+SUMIF('Input Sheet'!$S:$S,$AL3107,'Input Sheet'!G:G)</f>
        <v>0</v>
      </c>
      <c r="AD3107" s="28">
        <f>+SUMIF('Input Sheet'!$S:$S,$AL3107,'Input Sheet'!H:H)</f>
        <v>0</v>
      </c>
      <c r="AE3107" s="28">
        <f>+SUMIF('Input Sheet'!$S:$S,$AL3107,'Input Sheet'!I:I)</f>
        <v>0</v>
      </c>
      <c r="AF3107" s="28">
        <f>+SUMIF('Input Sheet'!$S:$S,$AL3107,'Input Sheet'!J:J)</f>
        <v>0</v>
      </c>
      <c r="AG3107" s="28">
        <f>+SUMIF('Input Sheet'!$S:$S,$AL3107,'Input Sheet'!K:K)</f>
        <v>0</v>
      </c>
      <c r="AH3107" s="28">
        <f>+SUMIF('Input Sheet'!$S:$S,$AL3107,'Input Sheet'!L:L)</f>
        <v>0</v>
      </c>
      <c r="AI3107" s="28">
        <f>+SUMIF('Input Sheet'!$S:$S,$AL3107,'Input Sheet'!M:M)</f>
        <v>0</v>
      </c>
      <c r="AJ3107" s="28">
        <f>+SUMIF('Input Sheet'!$S:$S,$AL3107,'Input Sheet'!N:N)</f>
        <v>0</v>
      </c>
      <c r="AK3107" s="28"/>
      <c r="AL3107" s="27" t="str">
        <f t="shared" si="243"/>
        <v>230-7385</v>
      </c>
      <c r="AM3107" s="34" t="str">
        <f t="shared" si="244"/>
        <v>Parts</v>
      </c>
      <c r="AN3107" s="34" t="str">
        <f t="shared" si="245"/>
        <v>PartsOther Expenses as % of Sales</v>
      </c>
      <c r="AO3107" s="35"/>
      <c r="AP3107" s="35"/>
      <c r="AQ3107" s="35"/>
    </row>
    <row r="3108" spans="1:43" x14ac:dyDescent="0.25">
      <c r="A3108" s="27" t="s">
        <v>103</v>
      </c>
      <c r="B3108" s="27" t="s">
        <v>104</v>
      </c>
      <c r="C3108" s="27" t="s">
        <v>104</v>
      </c>
      <c r="D3108" s="27" t="s">
        <v>307</v>
      </c>
      <c r="E3108" s="27" t="s">
        <v>680</v>
      </c>
      <c r="F3108" s="27" t="s">
        <v>928</v>
      </c>
      <c r="G3108" s="27" t="s">
        <v>929</v>
      </c>
      <c r="H3108" s="34" t="s">
        <v>4</v>
      </c>
      <c r="I3108" s="34" t="s">
        <v>930</v>
      </c>
      <c r="J3108" s="34" t="str">
        <f t="shared" si="241"/>
        <v>PartsOther Expenses as % of Sales</v>
      </c>
      <c r="K3108" s="34" t="str">
        <f t="shared" si="242"/>
        <v>130Parts Advertising &amp; Promotion - Toyota</v>
      </c>
      <c r="L3108" s="28">
        <f>+SUMIF('TB 4-24'!M:M,$AL3108,'TB 4-24'!G:G)</f>
        <v>0</v>
      </c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>
        <f>+SUMIF('Input Sheet'!$S:$S,$AL3108,'Input Sheet'!C:C)</f>
        <v>0</v>
      </c>
      <c r="Z3108" s="28">
        <f>+SUMIF('Input Sheet'!$S:$S,$AL3108,'Input Sheet'!D:D)</f>
        <v>0</v>
      </c>
      <c r="AA3108" s="28">
        <f>+SUMIF('Input Sheet'!$S:$S,$AL3108,'Input Sheet'!E:E)</f>
        <v>0</v>
      </c>
      <c r="AB3108" s="28">
        <f>+SUMIF('Input Sheet'!$S:$S,$AL3108,'Input Sheet'!F:F)</f>
        <v>0</v>
      </c>
      <c r="AC3108" s="28">
        <f>+SUMIF('Input Sheet'!$S:$S,$AL3108,'Input Sheet'!G:G)</f>
        <v>0</v>
      </c>
      <c r="AD3108" s="28">
        <f>+SUMIF('Input Sheet'!$S:$S,$AL3108,'Input Sheet'!H:H)</f>
        <v>0</v>
      </c>
      <c r="AE3108" s="28">
        <f>+SUMIF('Input Sheet'!$S:$S,$AL3108,'Input Sheet'!I:I)</f>
        <v>0</v>
      </c>
      <c r="AF3108" s="28">
        <f>+SUMIF('Input Sheet'!$S:$S,$AL3108,'Input Sheet'!J:J)</f>
        <v>0</v>
      </c>
      <c r="AG3108" s="28">
        <f>+SUMIF('Input Sheet'!$S:$S,$AL3108,'Input Sheet'!K:K)</f>
        <v>0</v>
      </c>
      <c r="AH3108" s="28">
        <f>+SUMIF('Input Sheet'!$S:$S,$AL3108,'Input Sheet'!L:L)</f>
        <v>0</v>
      </c>
      <c r="AI3108" s="28">
        <f>+SUMIF('Input Sheet'!$S:$S,$AL3108,'Input Sheet'!M:M)</f>
        <v>0</v>
      </c>
      <c r="AJ3108" s="28">
        <f>+SUMIF('Input Sheet'!$S:$S,$AL3108,'Input Sheet'!N:N)</f>
        <v>0</v>
      </c>
      <c r="AK3108" s="28"/>
      <c r="AL3108" s="27" t="str">
        <f t="shared" si="243"/>
        <v>130-7390</v>
      </c>
      <c r="AM3108" s="34" t="str">
        <f t="shared" si="244"/>
        <v>Parts</v>
      </c>
      <c r="AN3108" s="34" t="str">
        <f t="shared" si="245"/>
        <v>PartsOther Expenses as % of Sales</v>
      </c>
      <c r="AO3108" s="35"/>
      <c r="AP3108" s="35"/>
      <c r="AQ3108" s="35"/>
    </row>
    <row r="3109" spans="1:43" x14ac:dyDescent="0.25">
      <c r="A3109" s="27" t="s">
        <v>103</v>
      </c>
      <c r="B3109" s="27" t="s">
        <v>104</v>
      </c>
      <c r="C3109" s="27" t="s">
        <v>657</v>
      </c>
      <c r="D3109" s="27" t="s">
        <v>307</v>
      </c>
      <c r="E3109" s="27" t="s">
        <v>681</v>
      </c>
      <c r="F3109" s="27" t="s">
        <v>928</v>
      </c>
      <c r="G3109" s="27" t="s">
        <v>929</v>
      </c>
      <c r="H3109" s="34" t="s">
        <v>4</v>
      </c>
      <c r="I3109" s="34" t="s">
        <v>930</v>
      </c>
      <c r="J3109" s="34" t="str">
        <f t="shared" si="241"/>
        <v>PartsOther Expenses as % of Sales</v>
      </c>
      <c r="K3109" s="34" t="str">
        <f t="shared" si="242"/>
        <v>230Parts Advertising &amp; Promotion - Toyota</v>
      </c>
      <c r="L3109" s="28">
        <f>+SUMIF('TB 4-24'!M:M,$AL3109,'TB 4-24'!G:G)</f>
        <v>0</v>
      </c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>
        <f>+SUMIF('Input Sheet'!$S:$S,$AL3109,'Input Sheet'!C:C)</f>
        <v>0</v>
      </c>
      <c r="Z3109" s="28">
        <f>+SUMIF('Input Sheet'!$S:$S,$AL3109,'Input Sheet'!D:D)</f>
        <v>0</v>
      </c>
      <c r="AA3109" s="28">
        <f>+SUMIF('Input Sheet'!$S:$S,$AL3109,'Input Sheet'!E:E)</f>
        <v>0</v>
      </c>
      <c r="AB3109" s="28">
        <f>+SUMIF('Input Sheet'!$S:$S,$AL3109,'Input Sheet'!F:F)</f>
        <v>0</v>
      </c>
      <c r="AC3109" s="28">
        <f>+SUMIF('Input Sheet'!$S:$S,$AL3109,'Input Sheet'!G:G)</f>
        <v>0</v>
      </c>
      <c r="AD3109" s="28">
        <f>+SUMIF('Input Sheet'!$S:$S,$AL3109,'Input Sheet'!H:H)</f>
        <v>0</v>
      </c>
      <c r="AE3109" s="28">
        <f>+SUMIF('Input Sheet'!$S:$S,$AL3109,'Input Sheet'!I:I)</f>
        <v>0</v>
      </c>
      <c r="AF3109" s="28">
        <f>+SUMIF('Input Sheet'!$S:$S,$AL3109,'Input Sheet'!J:J)</f>
        <v>0</v>
      </c>
      <c r="AG3109" s="28">
        <f>+SUMIF('Input Sheet'!$S:$S,$AL3109,'Input Sheet'!K:K)</f>
        <v>0</v>
      </c>
      <c r="AH3109" s="28">
        <f>+SUMIF('Input Sheet'!$S:$S,$AL3109,'Input Sheet'!L:L)</f>
        <v>0</v>
      </c>
      <c r="AI3109" s="28">
        <f>+SUMIF('Input Sheet'!$S:$S,$AL3109,'Input Sheet'!M:M)</f>
        <v>0</v>
      </c>
      <c r="AJ3109" s="28">
        <f>+SUMIF('Input Sheet'!$S:$S,$AL3109,'Input Sheet'!N:N)</f>
        <v>0</v>
      </c>
      <c r="AK3109" s="28"/>
      <c r="AL3109" s="27" t="str">
        <f t="shared" si="243"/>
        <v>230-7390</v>
      </c>
      <c r="AM3109" s="34" t="str">
        <f t="shared" si="244"/>
        <v>Parts</v>
      </c>
      <c r="AN3109" s="34" t="str">
        <f t="shared" si="245"/>
        <v>PartsOther Expenses as % of Sales</v>
      </c>
      <c r="AO3109" s="35"/>
      <c r="AP3109" s="35"/>
      <c r="AQ3109" s="35"/>
    </row>
    <row r="3110" spans="1:43" x14ac:dyDescent="0.25">
      <c r="A3110" s="27" t="s">
        <v>103</v>
      </c>
      <c r="B3110" s="27" t="s">
        <v>104</v>
      </c>
      <c r="C3110" s="27" t="s">
        <v>663</v>
      </c>
      <c r="D3110" s="27" t="s">
        <v>307</v>
      </c>
      <c r="E3110" s="27" t="s">
        <v>668</v>
      </c>
      <c r="F3110" s="27" t="s">
        <v>928</v>
      </c>
      <c r="G3110" s="27" t="s">
        <v>929</v>
      </c>
      <c r="H3110" s="34" t="s">
        <v>4</v>
      </c>
      <c r="I3110" s="34" t="s">
        <v>930</v>
      </c>
      <c r="J3110" s="34" t="str">
        <f t="shared" si="241"/>
        <v>PartsOther Expenses as % of Sales</v>
      </c>
      <c r="K3110" s="34" t="str">
        <f t="shared" si="242"/>
        <v>430Parts Advertising &amp; Promotion - Toyota</v>
      </c>
      <c r="L3110" s="28">
        <f>+SUMIF('TB 4-24'!M:M,$AL3110,'TB 4-24'!G:G)</f>
        <v>0</v>
      </c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>
        <f>+SUMIF('Input Sheet'!$S:$S,$AL3110,'Input Sheet'!C:C)</f>
        <v>0</v>
      </c>
      <c r="Z3110" s="28">
        <f>+SUMIF('Input Sheet'!$S:$S,$AL3110,'Input Sheet'!D:D)</f>
        <v>0</v>
      </c>
      <c r="AA3110" s="28">
        <f>+SUMIF('Input Sheet'!$S:$S,$AL3110,'Input Sheet'!E:E)</f>
        <v>0</v>
      </c>
      <c r="AB3110" s="28">
        <f>+SUMIF('Input Sheet'!$S:$S,$AL3110,'Input Sheet'!F:F)</f>
        <v>0</v>
      </c>
      <c r="AC3110" s="28">
        <f>+SUMIF('Input Sheet'!$S:$S,$AL3110,'Input Sheet'!G:G)</f>
        <v>0</v>
      </c>
      <c r="AD3110" s="28">
        <f>+SUMIF('Input Sheet'!$S:$S,$AL3110,'Input Sheet'!H:H)</f>
        <v>0</v>
      </c>
      <c r="AE3110" s="28">
        <f>+SUMIF('Input Sheet'!$S:$S,$AL3110,'Input Sheet'!I:I)</f>
        <v>0</v>
      </c>
      <c r="AF3110" s="28">
        <f>+SUMIF('Input Sheet'!$S:$S,$AL3110,'Input Sheet'!J:J)</f>
        <v>0</v>
      </c>
      <c r="AG3110" s="28">
        <f>+SUMIF('Input Sheet'!$S:$S,$AL3110,'Input Sheet'!K:K)</f>
        <v>0</v>
      </c>
      <c r="AH3110" s="28">
        <f>+SUMIF('Input Sheet'!$S:$S,$AL3110,'Input Sheet'!L:L)</f>
        <v>0</v>
      </c>
      <c r="AI3110" s="28">
        <f>+SUMIF('Input Sheet'!$S:$S,$AL3110,'Input Sheet'!M:M)</f>
        <v>0</v>
      </c>
      <c r="AJ3110" s="28">
        <f>+SUMIF('Input Sheet'!$S:$S,$AL3110,'Input Sheet'!N:N)</f>
        <v>0</v>
      </c>
      <c r="AK3110" s="28"/>
      <c r="AL3110" s="27" t="str">
        <f t="shared" si="243"/>
        <v>430-7390</v>
      </c>
      <c r="AM3110" s="34" t="str">
        <f t="shared" si="244"/>
        <v>Parts</v>
      </c>
      <c r="AN3110" s="34" t="str">
        <f t="shared" si="245"/>
        <v>PartsOther Expenses as % of Sales</v>
      </c>
      <c r="AO3110" s="35"/>
      <c r="AP3110" s="35"/>
      <c r="AQ3110" s="35"/>
    </row>
    <row r="3111" spans="1:43" x14ac:dyDescent="0.25">
      <c r="A3111" s="27" t="s">
        <v>103</v>
      </c>
      <c r="B3111" s="27" t="s">
        <v>104</v>
      </c>
      <c r="C3111" s="27" t="s">
        <v>104</v>
      </c>
      <c r="D3111" s="27" t="s">
        <v>233</v>
      </c>
      <c r="E3111" s="27" t="s">
        <v>680</v>
      </c>
      <c r="F3111" s="27" t="s">
        <v>928</v>
      </c>
      <c r="G3111" s="27" t="s">
        <v>929</v>
      </c>
      <c r="H3111" s="34" t="s">
        <v>4</v>
      </c>
      <c r="I3111" s="34" t="s">
        <v>930</v>
      </c>
      <c r="J3111" s="34" t="str">
        <f t="shared" si="241"/>
        <v>PartsOther Expenses as % of Sales</v>
      </c>
      <c r="K3111" s="34" t="str">
        <f t="shared" si="242"/>
        <v>130Parts Advertising &amp; Promotion - Toyota</v>
      </c>
      <c r="L3111" s="28">
        <f>+SUMIF('TB 4-24'!M:M,$AL3111,'TB 4-24'!G:G)</f>
        <v>0</v>
      </c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>
        <f>+SUMIF('Input Sheet'!$S:$S,$AL3111,'Input Sheet'!C:C)</f>
        <v>0</v>
      </c>
      <c r="Z3111" s="28">
        <f>+SUMIF('Input Sheet'!$S:$S,$AL3111,'Input Sheet'!D:D)</f>
        <v>0</v>
      </c>
      <c r="AA3111" s="28">
        <f>+SUMIF('Input Sheet'!$S:$S,$AL3111,'Input Sheet'!E:E)</f>
        <v>0</v>
      </c>
      <c r="AB3111" s="28">
        <f>+SUMIF('Input Sheet'!$S:$S,$AL3111,'Input Sheet'!F:F)</f>
        <v>0</v>
      </c>
      <c r="AC3111" s="28">
        <f>+SUMIF('Input Sheet'!$S:$S,$AL3111,'Input Sheet'!G:G)</f>
        <v>0</v>
      </c>
      <c r="AD3111" s="28">
        <f>+SUMIF('Input Sheet'!$S:$S,$AL3111,'Input Sheet'!H:H)</f>
        <v>0</v>
      </c>
      <c r="AE3111" s="28">
        <f>+SUMIF('Input Sheet'!$S:$S,$AL3111,'Input Sheet'!I:I)</f>
        <v>0</v>
      </c>
      <c r="AF3111" s="28">
        <f>+SUMIF('Input Sheet'!$S:$S,$AL3111,'Input Sheet'!J:J)</f>
        <v>0</v>
      </c>
      <c r="AG3111" s="28">
        <f>+SUMIF('Input Sheet'!$S:$S,$AL3111,'Input Sheet'!K:K)</f>
        <v>0</v>
      </c>
      <c r="AH3111" s="28">
        <f>+SUMIF('Input Sheet'!$S:$S,$AL3111,'Input Sheet'!L:L)</f>
        <v>0</v>
      </c>
      <c r="AI3111" s="28">
        <f>+SUMIF('Input Sheet'!$S:$S,$AL3111,'Input Sheet'!M:M)</f>
        <v>0</v>
      </c>
      <c r="AJ3111" s="28">
        <f>+SUMIF('Input Sheet'!$S:$S,$AL3111,'Input Sheet'!N:N)</f>
        <v>0</v>
      </c>
      <c r="AK3111" s="28"/>
      <c r="AL3111" s="27" t="str">
        <f t="shared" si="243"/>
        <v>130-7910</v>
      </c>
      <c r="AM3111" s="34" t="str">
        <f t="shared" si="244"/>
        <v>Parts</v>
      </c>
      <c r="AN3111" s="34" t="str">
        <f t="shared" si="245"/>
        <v>PartsOther Expenses as % of Sales</v>
      </c>
      <c r="AO3111" s="35"/>
      <c r="AP3111" s="35"/>
      <c r="AQ3111" s="35"/>
    </row>
    <row r="3112" spans="1:43" x14ac:dyDescent="0.25">
      <c r="A3112" s="27" t="s">
        <v>103</v>
      </c>
      <c r="B3112" s="27" t="s">
        <v>104</v>
      </c>
      <c r="C3112" s="27" t="s">
        <v>657</v>
      </c>
      <c r="D3112" s="27" t="s">
        <v>233</v>
      </c>
      <c r="E3112" s="27" t="s">
        <v>681</v>
      </c>
      <c r="F3112" s="27" t="s">
        <v>928</v>
      </c>
      <c r="G3112" s="27" t="s">
        <v>929</v>
      </c>
      <c r="H3112" s="34" t="s">
        <v>4</v>
      </c>
      <c r="I3112" s="34" t="s">
        <v>930</v>
      </c>
      <c r="J3112" s="34" t="str">
        <f t="shared" si="241"/>
        <v>PartsOther Expenses as % of Sales</v>
      </c>
      <c r="K3112" s="34" t="str">
        <f t="shared" si="242"/>
        <v>230Parts Advertising &amp; Promotion - Toyota</v>
      </c>
      <c r="L3112" s="28">
        <f>+SUMIF('TB 4-24'!M:M,$AL3112,'TB 4-24'!G:G)</f>
        <v>0</v>
      </c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>
        <f>+SUMIF('Input Sheet'!$S:$S,$AL3112,'Input Sheet'!C:C)</f>
        <v>0</v>
      </c>
      <c r="Z3112" s="28">
        <f>+SUMIF('Input Sheet'!$S:$S,$AL3112,'Input Sheet'!D:D)</f>
        <v>0</v>
      </c>
      <c r="AA3112" s="28">
        <f>+SUMIF('Input Sheet'!$S:$S,$AL3112,'Input Sheet'!E:E)</f>
        <v>0</v>
      </c>
      <c r="AB3112" s="28">
        <f>+SUMIF('Input Sheet'!$S:$S,$AL3112,'Input Sheet'!F:F)</f>
        <v>0</v>
      </c>
      <c r="AC3112" s="28">
        <f>+SUMIF('Input Sheet'!$S:$S,$AL3112,'Input Sheet'!G:G)</f>
        <v>0</v>
      </c>
      <c r="AD3112" s="28">
        <f>+SUMIF('Input Sheet'!$S:$S,$AL3112,'Input Sheet'!H:H)</f>
        <v>0</v>
      </c>
      <c r="AE3112" s="28">
        <f>+SUMIF('Input Sheet'!$S:$S,$AL3112,'Input Sheet'!I:I)</f>
        <v>0</v>
      </c>
      <c r="AF3112" s="28">
        <f>+SUMIF('Input Sheet'!$S:$S,$AL3112,'Input Sheet'!J:J)</f>
        <v>0</v>
      </c>
      <c r="AG3112" s="28">
        <f>+SUMIF('Input Sheet'!$S:$S,$AL3112,'Input Sheet'!K:K)</f>
        <v>0</v>
      </c>
      <c r="AH3112" s="28">
        <f>+SUMIF('Input Sheet'!$S:$S,$AL3112,'Input Sheet'!L:L)</f>
        <v>0</v>
      </c>
      <c r="AI3112" s="28">
        <f>+SUMIF('Input Sheet'!$S:$S,$AL3112,'Input Sheet'!M:M)</f>
        <v>0</v>
      </c>
      <c r="AJ3112" s="28">
        <f>+SUMIF('Input Sheet'!$S:$S,$AL3112,'Input Sheet'!N:N)</f>
        <v>0</v>
      </c>
      <c r="AK3112" s="28"/>
      <c r="AL3112" s="27" t="str">
        <f t="shared" si="243"/>
        <v>230-7910</v>
      </c>
      <c r="AM3112" s="34" t="str">
        <f t="shared" si="244"/>
        <v>Parts</v>
      </c>
      <c r="AN3112" s="34" t="str">
        <f t="shared" si="245"/>
        <v>PartsOther Expenses as % of Sales</v>
      </c>
      <c r="AO3112" s="35"/>
      <c r="AP3112" s="35"/>
      <c r="AQ3112" s="35"/>
    </row>
    <row r="3113" spans="1:43" x14ac:dyDescent="0.25">
      <c r="A3113" s="27" t="s">
        <v>103</v>
      </c>
      <c r="B3113" s="27" t="s">
        <v>104</v>
      </c>
      <c r="C3113" s="27" t="s">
        <v>663</v>
      </c>
      <c r="D3113" s="27" t="s">
        <v>233</v>
      </c>
      <c r="E3113" s="27" t="s">
        <v>668</v>
      </c>
      <c r="F3113" s="27" t="s">
        <v>928</v>
      </c>
      <c r="G3113" s="27" t="s">
        <v>929</v>
      </c>
      <c r="H3113" s="34" t="s">
        <v>4</v>
      </c>
      <c r="I3113" s="34" t="s">
        <v>930</v>
      </c>
      <c r="J3113" s="34" t="str">
        <f t="shared" si="241"/>
        <v>PartsOther Expenses as % of Sales</v>
      </c>
      <c r="K3113" s="34" t="str">
        <f t="shared" si="242"/>
        <v>430Parts Advertising &amp; Promotion - Toyota</v>
      </c>
      <c r="L3113" s="28">
        <f>+SUMIF('TB 4-24'!M:M,$AL3113,'TB 4-24'!G:G)</f>
        <v>0</v>
      </c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>
        <f>+SUMIF('Input Sheet'!$S:$S,$AL3113,'Input Sheet'!C:C)</f>
        <v>0</v>
      </c>
      <c r="Z3113" s="28">
        <f>+SUMIF('Input Sheet'!$S:$S,$AL3113,'Input Sheet'!D:D)</f>
        <v>0</v>
      </c>
      <c r="AA3113" s="28">
        <f>+SUMIF('Input Sheet'!$S:$S,$AL3113,'Input Sheet'!E:E)</f>
        <v>0</v>
      </c>
      <c r="AB3113" s="28">
        <f>+SUMIF('Input Sheet'!$S:$S,$AL3113,'Input Sheet'!F:F)</f>
        <v>0</v>
      </c>
      <c r="AC3113" s="28">
        <f>+SUMIF('Input Sheet'!$S:$S,$AL3113,'Input Sheet'!G:G)</f>
        <v>0</v>
      </c>
      <c r="AD3113" s="28">
        <f>+SUMIF('Input Sheet'!$S:$S,$AL3113,'Input Sheet'!H:H)</f>
        <v>0</v>
      </c>
      <c r="AE3113" s="28">
        <f>+SUMIF('Input Sheet'!$S:$S,$AL3113,'Input Sheet'!I:I)</f>
        <v>0</v>
      </c>
      <c r="AF3113" s="28">
        <f>+SUMIF('Input Sheet'!$S:$S,$AL3113,'Input Sheet'!J:J)</f>
        <v>0</v>
      </c>
      <c r="AG3113" s="28">
        <f>+SUMIF('Input Sheet'!$S:$S,$AL3113,'Input Sheet'!K:K)</f>
        <v>0</v>
      </c>
      <c r="AH3113" s="28">
        <f>+SUMIF('Input Sheet'!$S:$S,$AL3113,'Input Sheet'!L:L)</f>
        <v>0</v>
      </c>
      <c r="AI3113" s="28">
        <f>+SUMIF('Input Sheet'!$S:$S,$AL3113,'Input Sheet'!M:M)</f>
        <v>0</v>
      </c>
      <c r="AJ3113" s="28">
        <f>+SUMIF('Input Sheet'!$S:$S,$AL3113,'Input Sheet'!N:N)</f>
        <v>0</v>
      </c>
      <c r="AK3113" s="28"/>
      <c r="AL3113" s="27" t="str">
        <f t="shared" si="243"/>
        <v>430-7910</v>
      </c>
      <c r="AM3113" s="34" t="str">
        <f t="shared" si="244"/>
        <v>Parts</v>
      </c>
      <c r="AN3113" s="34" t="str">
        <f t="shared" si="245"/>
        <v>PartsOther Expenses as % of Sales</v>
      </c>
      <c r="AO3113" s="35"/>
      <c r="AP3113" s="35"/>
      <c r="AQ3113" s="35"/>
    </row>
    <row r="3114" spans="1:43" x14ac:dyDescent="0.25">
      <c r="A3114" s="27" t="s">
        <v>103</v>
      </c>
      <c r="B3114" s="27" t="s">
        <v>104</v>
      </c>
      <c r="C3114" s="27" t="s">
        <v>671</v>
      </c>
      <c r="D3114" s="27" t="s">
        <v>233</v>
      </c>
      <c r="E3114" s="27" t="s">
        <v>675</v>
      </c>
      <c r="F3114" s="27" t="s">
        <v>928</v>
      </c>
      <c r="G3114" s="27" t="s">
        <v>929</v>
      </c>
      <c r="H3114" s="34" t="s">
        <v>4</v>
      </c>
      <c r="I3114" s="34" t="s">
        <v>930</v>
      </c>
      <c r="J3114" s="34" t="str">
        <f t="shared" si="241"/>
        <v>PartsOther Expenses as % of Sales</v>
      </c>
      <c r="K3114" s="34" t="str">
        <f t="shared" si="242"/>
        <v>330Parts Advertising &amp; Promotion - Toyota</v>
      </c>
      <c r="L3114" s="28">
        <f>+SUMIF('TB 4-24'!M:M,$AL3114,'TB 4-24'!G:G)</f>
        <v>0</v>
      </c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>
        <f>+SUMIF('Input Sheet'!$S:$S,$AL3114,'Input Sheet'!C:C)</f>
        <v>0</v>
      </c>
      <c r="Z3114" s="28">
        <f>+SUMIF('Input Sheet'!$S:$S,$AL3114,'Input Sheet'!D:D)</f>
        <v>0</v>
      </c>
      <c r="AA3114" s="28">
        <f>+SUMIF('Input Sheet'!$S:$S,$AL3114,'Input Sheet'!E:E)</f>
        <v>0</v>
      </c>
      <c r="AB3114" s="28">
        <f>+SUMIF('Input Sheet'!$S:$S,$AL3114,'Input Sheet'!F:F)</f>
        <v>0</v>
      </c>
      <c r="AC3114" s="28">
        <f>+SUMIF('Input Sheet'!$S:$S,$AL3114,'Input Sheet'!G:G)</f>
        <v>0</v>
      </c>
      <c r="AD3114" s="28">
        <f>+SUMIF('Input Sheet'!$S:$S,$AL3114,'Input Sheet'!H:H)</f>
        <v>0</v>
      </c>
      <c r="AE3114" s="28">
        <f>+SUMIF('Input Sheet'!$S:$S,$AL3114,'Input Sheet'!I:I)</f>
        <v>0</v>
      </c>
      <c r="AF3114" s="28">
        <f>+SUMIF('Input Sheet'!$S:$S,$AL3114,'Input Sheet'!J:J)</f>
        <v>0</v>
      </c>
      <c r="AG3114" s="28">
        <f>+SUMIF('Input Sheet'!$S:$S,$AL3114,'Input Sheet'!K:K)</f>
        <v>0</v>
      </c>
      <c r="AH3114" s="28">
        <f>+SUMIF('Input Sheet'!$S:$S,$AL3114,'Input Sheet'!L:L)</f>
        <v>0</v>
      </c>
      <c r="AI3114" s="28">
        <f>+SUMIF('Input Sheet'!$S:$S,$AL3114,'Input Sheet'!M:M)</f>
        <v>0</v>
      </c>
      <c r="AJ3114" s="28">
        <f>+SUMIF('Input Sheet'!$S:$S,$AL3114,'Input Sheet'!N:N)</f>
        <v>0</v>
      </c>
      <c r="AK3114" s="28"/>
      <c r="AL3114" s="27" t="str">
        <f t="shared" si="243"/>
        <v>330-7910</v>
      </c>
      <c r="AM3114" s="34" t="str">
        <f t="shared" si="244"/>
        <v>Parts</v>
      </c>
      <c r="AN3114" s="34" t="str">
        <f t="shared" si="245"/>
        <v>PartsOther Expenses as % of Sales</v>
      </c>
      <c r="AO3114" s="35"/>
      <c r="AP3114" s="35"/>
      <c r="AQ3114" s="35"/>
    </row>
    <row r="3115" spans="1:43" x14ac:dyDescent="0.25">
      <c r="A3115" s="27" t="s">
        <v>103</v>
      </c>
      <c r="B3115" s="27" t="s">
        <v>104</v>
      </c>
      <c r="C3115" s="27" t="s">
        <v>104</v>
      </c>
      <c r="D3115" s="27" t="s">
        <v>460</v>
      </c>
      <c r="E3115" s="27" t="s">
        <v>680</v>
      </c>
      <c r="F3115" s="27" t="s">
        <v>931</v>
      </c>
      <c r="G3115" s="27" t="s">
        <v>932</v>
      </c>
      <c r="H3115" s="34" t="s">
        <v>4</v>
      </c>
      <c r="I3115" s="34" t="s">
        <v>933</v>
      </c>
      <c r="J3115" s="34" t="str">
        <f t="shared" si="241"/>
        <v>PartsOther Sales Gross Profit % of Sales</v>
      </c>
      <c r="K3115" s="34" t="str">
        <f t="shared" si="242"/>
        <v>130Parts Other COS - Inventory adjustment -Toyota</v>
      </c>
      <c r="L3115" s="28">
        <f>+SUMIF('TB 4-24'!M:M,$AL3115,'TB 4-24'!G:G)</f>
        <v>0</v>
      </c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>
        <f>+SUMIF('Input Sheet'!$S:$S,$AL3115,'Input Sheet'!C:C)</f>
        <v>0</v>
      </c>
      <c r="Z3115" s="28">
        <f>+SUMIF('Input Sheet'!$S:$S,$AL3115,'Input Sheet'!D:D)</f>
        <v>0</v>
      </c>
      <c r="AA3115" s="28">
        <f>+SUMIF('Input Sheet'!$S:$S,$AL3115,'Input Sheet'!E:E)</f>
        <v>0</v>
      </c>
      <c r="AB3115" s="28">
        <f>+SUMIF('Input Sheet'!$S:$S,$AL3115,'Input Sheet'!F:F)</f>
        <v>0</v>
      </c>
      <c r="AC3115" s="28">
        <f>+SUMIF('Input Sheet'!$S:$S,$AL3115,'Input Sheet'!G:G)</f>
        <v>0</v>
      </c>
      <c r="AD3115" s="28">
        <f>+SUMIF('Input Sheet'!$S:$S,$AL3115,'Input Sheet'!H:H)</f>
        <v>0</v>
      </c>
      <c r="AE3115" s="28">
        <f>+SUMIF('Input Sheet'!$S:$S,$AL3115,'Input Sheet'!I:I)</f>
        <v>0</v>
      </c>
      <c r="AF3115" s="28">
        <f>+SUMIF('Input Sheet'!$S:$S,$AL3115,'Input Sheet'!J:J)</f>
        <v>0</v>
      </c>
      <c r="AG3115" s="28">
        <f>+SUMIF('Input Sheet'!$S:$S,$AL3115,'Input Sheet'!K:K)</f>
        <v>0</v>
      </c>
      <c r="AH3115" s="28">
        <f>+SUMIF('Input Sheet'!$S:$S,$AL3115,'Input Sheet'!L:L)</f>
        <v>0</v>
      </c>
      <c r="AI3115" s="28">
        <f>+SUMIF('Input Sheet'!$S:$S,$AL3115,'Input Sheet'!M:M)</f>
        <v>0</v>
      </c>
      <c r="AJ3115" s="28">
        <f>+SUMIF('Input Sheet'!$S:$S,$AL3115,'Input Sheet'!N:N)</f>
        <v>0</v>
      </c>
      <c r="AK3115" s="28"/>
      <c r="AL3115" s="27" t="str">
        <f t="shared" si="243"/>
        <v>130-4530</v>
      </c>
      <c r="AM3115" s="34" t="str">
        <f t="shared" si="244"/>
        <v>Parts</v>
      </c>
      <c r="AN3115" s="34" t="str">
        <f t="shared" si="245"/>
        <v>PartsOther Sales Gross Profit % of Sales</v>
      </c>
      <c r="AO3115" s="35"/>
      <c r="AP3115" s="35"/>
      <c r="AQ3115" s="35"/>
    </row>
    <row r="3116" spans="1:43" x14ac:dyDescent="0.25">
      <c r="A3116" s="27" t="s">
        <v>103</v>
      </c>
      <c r="B3116" s="27" t="s">
        <v>104</v>
      </c>
      <c r="C3116" s="27" t="s">
        <v>671</v>
      </c>
      <c r="D3116" s="27" t="s">
        <v>460</v>
      </c>
      <c r="E3116" s="27" t="s">
        <v>675</v>
      </c>
      <c r="F3116" s="27" t="s">
        <v>931</v>
      </c>
      <c r="G3116" s="27" t="s">
        <v>932</v>
      </c>
      <c r="H3116" s="34" t="s">
        <v>4</v>
      </c>
      <c r="I3116" s="34" t="s">
        <v>933</v>
      </c>
      <c r="J3116" s="34" t="str">
        <f t="shared" si="241"/>
        <v>PartsOther Sales Gross Profit % of Sales</v>
      </c>
      <c r="K3116" s="34" t="str">
        <f t="shared" si="242"/>
        <v>330Parts Other COS - Inventory adjustment -Toyota</v>
      </c>
      <c r="L3116" s="28">
        <f>+SUMIF('TB 4-24'!M:M,$AL3116,'TB 4-24'!G:G)</f>
        <v>0</v>
      </c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>
        <f>+SUMIF('Input Sheet'!$S:$S,$AL3116,'Input Sheet'!C:C)</f>
        <v>0</v>
      </c>
      <c r="Z3116" s="28">
        <f>+SUMIF('Input Sheet'!$S:$S,$AL3116,'Input Sheet'!D:D)</f>
        <v>0</v>
      </c>
      <c r="AA3116" s="28">
        <f>+SUMIF('Input Sheet'!$S:$S,$AL3116,'Input Sheet'!E:E)</f>
        <v>0</v>
      </c>
      <c r="AB3116" s="28">
        <f>+SUMIF('Input Sheet'!$S:$S,$AL3116,'Input Sheet'!F:F)</f>
        <v>0</v>
      </c>
      <c r="AC3116" s="28">
        <f>+SUMIF('Input Sheet'!$S:$S,$AL3116,'Input Sheet'!G:G)</f>
        <v>0</v>
      </c>
      <c r="AD3116" s="28">
        <f>+SUMIF('Input Sheet'!$S:$S,$AL3116,'Input Sheet'!H:H)</f>
        <v>0</v>
      </c>
      <c r="AE3116" s="28">
        <f>+SUMIF('Input Sheet'!$S:$S,$AL3116,'Input Sheet'!I:I)</f>
        <v>0</v>
      </c>
      <c r="AF3116" s="28">
        <f>+SUMIF('Input Sheet'!$S:$S,$AL3116,'Input Sheet'!J:J)</f>
        <v>0</v>
      </c>
      <c r="AG3116" s="28">
        <f>+SUMIF('Input Sheet'!$S:$S,$AL3116,'Input Sheet'!K:K)</f>
        <v>0</v>
      </c>
      <c r="AH3116" s="28">
        <f>+SUMIF('Input Sheet'!$S:$S,$AL3116,'Input Sheet'!L:L)</f>
        <v>0</v>
      </c>
      <c r="AI3116" s="28">
        <f>+SUMIF('Input Sheet'!$S:$S,$AL3116,'Input Sheet'!M:M)</f>
        <v>0</v>
      </c>
      <c r="AJ3116" s="28">
        <f>+SUMIF('Input Sheet'!$S:$S,$AL3116,'Input Sheet'!N:N)</f>
        <v>0</v>
      </c>
      <c r="AK3116" s="28"/>
      <c r="AL3116" s="27" t="str">
        <f t="shared" si="243"/>
        <v>330-4530</v>
      </c>
      <c r="AM3116" s="34" t="str">
        <f t="shared" si="244"/>
        <v>Parts</v>
      </c>
      <c r="AN3116" s="34" t="str">
        <f t="shared" si="245"/>
        <v>PartsOther Sales Gross Profit % of Sales</v>
      </c>
      <c r="AO3116" s="35"/>
      <c r="AP3116" s="35"/>
      <c r="AQ3116" s="35"/>
    </row>
    <row r="3117" spans="1:43" x14ac:dyDescent="0.25">
      <c r="A3117" s="27" t="s">
        <v>103</v>
      </c>
      <c r="B3117" s="27" t="s">
        <v>104</v>
      </c>
      <c r="C3117" s="27" t="s">
        <v>663</v>
      </c>
      <c r="D3117" s="27" t="s">
        <v>460</v>
      </c>
      <c r="E3117" s="27" t="s">
        <v>668</v>
      </c>
      <c r="F3117" s="27" t="s">
        <v>931</v>
      </c>
      <c r="G3117" s="27" t="s">
        <v>932</v>
      </c>
      <c r="H3117" s="34" t="s">
        <v>4</v>
      </c>
      <c r="I3117" s="34" t="s">
        <v>933</v>
      </c>
      <c r="J3117" s="34" t="str">
        <f t="shared" si="241"/>
        <v>PartsOther Sales Gross Profit % of Sales</v>
      </c>
      <c r="K3117" s="34" t="str">
        <f t="shared" si="242"/>
        <v>430Parts Other COS - Inventory adjustment -Toyota</v>
      </c>
      <c r="L3117" s="28">
        <f>+SUMIF('TB 4-24'!M:M,$AL3117,'TB 4-24'!G:G)</f>
        <v>0</v>
      </c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>
        <f>+SUMIF('Input Sheet'!$S:$S,$AL3117,'Input Sheet'!C:C)</f>
        <v>0</v>
      </c>
      <c r="Z3117" s="28">
        <f>+SUMIF('Input Sheet'!$S:$S,$AL3117,'Input Sheet'!D:D)</f>
        <v>0</v>
      </c>
      <c r="AA3117" s="28">
        <f>+SUMIF('Input Sheet'!$S:$S,$AL3117,'Input Sheet'!E:E)</f>
        <v>0</v>
      </c>
      <c r="AB3117" s="28">
        <f>+SUMIF('Input Sheet'!$S:$S,$AL3117,'Input Sheet'!F:F)</f>
        <v>0</v>
      </c>
      <c r="AC3117" s="28">
        <f>+SUMIF('Input Sheet'!$S:$S,$AL3117,'Input Sheet'!G:G)</f>
        <v>0</v>
      </c>
      <c r="AD3117" s="28">
        <f>+SUMIF('Input Sheet'!$S:$S,$AL3117,'Input Sheet'!H:H)</f>
        <v>0</v>
      </c>
      <c r="AE3117" s="28">
        <f>+SUMIF('Input Sheet'!$S:$S,$AL3117,'Input Sheet'!I:I)</f>
        <v>0</v>
      </c>
      <c r="AF3117" s="28">
        <f>+SUMIF('Input Sheet'!$S:$S,$AL3117,'Input Sheet'!J:J)</f>
        <v>0</v>
      </c>
      <c r="AG3117" s="28">
        <f>+SUMIF('Input Sheet'!$S:$S,$AL3117,'Input Sheet'!K:K)</f>
        <v>0</v>
      </c>
      <c r="AH3117" s="28">
        <f>+SUMIF('Input Sheet'!$S:$S,$AL3117,'Input Sheet'!L:L)</f>
        <v>0</v>
      </c>
      <c r="AI3117" s="28">
        <f>+SUMIF('Input Sheet'!$S:$S,$AL3117,'Input Sheet'!M:M)</f>
        <v>0</v>
      </c>
      <c r="AJ3117" s="28">
        <f>+SUMIF('Input Sheet'!$S:$S,$AL3117,'Input Sheet'!N:N)</f>
        <v>0</v>
      </c>
      <c r="AK3117" s="28"/>
      <c r="AL3117" s="27" t="str">
        <f t="shared" si="243"/>
        <v>430-4530</v>
      </c>
      <c r="AM3117" s="34" t="str">
        <f t="shared" si="244"/>
        <v>Parts</v>
      </c>
      <c r="AN3117" s="34" t="str">
        <f t="shared" si="245"/>
        <v>PartsOther Sales Gross Profit % of Sales</v>
      </c>
      <c r="AO3117" s="35"/>
      <c r="AP3117" s="35"/>
      <c r="AQ3117" s="35"/>
    </row>
    <row r="3118" spans="1:43" x14ac:dyDescent="0.25">
      <c r="A3118" s="27" t="s">
        <v>103</v>
      </c>
      <c r="B3118" s="27" t="s">
        <v>104</v>
      </c>
      <c r="C3118" s="27" t="s">
        <v>657</v>
      </c>
      <c r="D3118" s="27" t="s">
        <v>460</v>
      </c>
      <c r="E3118" s="27" t="s">
        <v>681</v>
      </c>
      <c r="F3118" s="27" t="s">
        <v>931</v>
      </c>
      <c r="G3118" s="27" t="s">
        <v>932</v>
      </c>
      <c r="H3118" s="34" t="s">
        <v>4</v>
      </c>
      <c r="I3118" s="34" t="s">
        <v>933</v>
      </c>
      <c r="J3118" s="34" t="str">
        <f t="shared" si="241"/>
        <v>PartsOther Sales Gross Profit % of Sales</v>
      </c>
      <c r="K3118" s="34" t="str">
        <f t="shared" si="242"/>
        <v>230Parts Other COS - Inventory adjustment -Toyota</v>
      </c>
      <c r="L3118" s="28">
        <f>+SUMIF('TB 4-24'!M:M,$AL3118,'TB 4-24'!G:G)</f>
        <v>0</v>
      </c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>
        <f>+SUMIF('Input Sheet'!$S:$S,$AL3118,'Input Sheet'!C:C)</f>
        <v>0</v>
      </c>
      <c r="Z3118" s="28">
        <f>+SUMIF('Input Sheet'!$S:$S,$AL3118,'Input Sheet'!D:D)</f>
        <v>0</v>
      </c>
      <c r="AA3118" s="28">
        <f>+SUMIF('Input Sheet'!$S:$S,$AL3118,'Input Sheet'!E:E)</f>
        <v>0</v>
      </c>
      <c r="AB3118" s="28">
        <f>+SUMIF('Input Sheet'!$S:$S,$AL3118,'Input Sheet'!F:F)</f>
        <v>0</v>
      </c>
      <c r="AC3118" s="28">
        <f>+SUMIF('Input Sheet'!$S:$S,$AL3118,'Input Sheet'!G:G)</f>
        <v>0</v>
      </c>
      <c r="AD3118" s="28">
        <f>+SUMIF('Input Sheet'!$S:$S,$AL3118,'Input Sheet'!H:H)</f>
        <v>0</v>
      </c>
      <c r="AE3118" s="28">
        <f>+SUMIF('Input Sheet'!$S:$S,$AL3118,'Input Sheet'!I:I)</f>
        <v>0</v>
      </c>
      <c r="AF3118" s="28">
        <f>+SUMIF('Input Sheet'!$S:$S,$AL3118,'Input Sheet'!J:J)</f>
        <v>0</v>
      </c>
      <c r="AG3118" s="28">
        <f>+SUMIF('Input Sheet'!$S:$S,$AL3118,'Input Sheet'!K:K)</f>
        <v>0</v>
      </c>
      <c r="AH3118" s="28">
        <f>+SUMIF('Input Sheet'!$S:$S,$AL3118,'Input Sheet'!L:L)</f>
        <v>0</v>
      </c>
      <c r="AI3118" s="28">
        <f>+SUMIF('Input Sheet'!$S:$S,$AL3118,'Input Sheet'!M:M)</f>
        <v>0</v>
      </c>
      <c r="AJ3118" s="28">
        <f>+SUMIF('Input Sheet'!$S:$S,$AL3118,'Input Sheet'!N:N)</f>
        <v>0</v>
      </c>
      <c r="AK3118" s="28"/>
      <c r="AL3118" s="27" t="str">
        <f t="shared" si="243"/>
        <v>230-4530</v>
      </c>
      <c r="AM3118" s="34" t="str">
        <f t="shared" si="244"/>
        <v>Parts</v>
      </c>
      <c r="AN3118" s="34" t="str">
        <f t="shared" si="245"/>
        <v>PartsOther Sales Gross Profit % of Sales</v>
      </c>
      <c r="AO3118" s="35"/>
      <c r="AP3118" s="35"/>
      <c r="AQ3118" s="35"/>
    </row>
    <row r="3119" spans="1:43" x14ac:dyDescent="0.25">
      <c r="A3119" s="27" t="s">
        <v>103</v>
      </c>
      <c r="B3119" s="27" t="s">
        <v>104</v>
      </c>
      <c r="C3119" s="27" t="s">
        <v>663</v>
      </c>
      <c r="D3119" s="27" t="s">
        <v>463</v>
      </c>
      <c r="E3119" s="27" t="s">
        <v>668</v>
      </c>
      <c r="F3119" s="27" t="s">
        <v>931</v>
      </c>
      <c r="G3119" s="27" t="s">
        <v>932</v>
      </c>
      <c r="H3119" s="34" t="s">
        <v>4</v>
      </c>
      <c r="I3119" s="34" t="s">
        <v>933</v>
      </c>
      <c r="J3119" s="34" t="str">
        <f t="shared" si="241"/>
        <v>PartsOther Sales Gross Profit % of Sales</v>
      </c>
      <c r="K3119" s="34" t="str">
        <f t="shared" si="242"/>
        <v>430Parts Other COS - Inventory adjustment -Toyota</v>
      </c>
      <c r="L3119" s="28">
        <f>+SUMIF('TB 4-24'!M:M,$AL3119,'TB 4-24'!G:G)</f>
        <v>0</v>
      </c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>
        <f>+SUMIF('Input Sheet'!$S:$S,$AL3119,'Input Sheet'!C:C)</f>
        <v>0</v>
      </c>
      <c r="Z3119" s="28">
        <f>+SUMIF('Input Sheet'!$S:$S,$AL3119,'Input Sheet'!D:D)</f>
        <v>0</v>
      </c>
      <c r="AA3119" s="28">
        <f>+SUMIF('Input Sheet'!$S:$S,$AL3119,'Input Sheet'!E:E)</f>
        <v>0</v>
      </c>
      <c r="AB3119" s="28">
        <f>+SUMIF('Input Sheet'!$S:$S,$AL3119,'Input Sheet'!F:F)</f>
        <v>0</v>
      </c>
      <c r="AC3119" s="28">
        <f>+SUMIF('Input Sheet'!$S:$S,$AL3119,'Input Sheet'!G:G)</f>
        <v>0</v>
      </c>
      <c r="AD3119" s="28">
        <f>+SUMIF('Input Sheet'!$S:$S,$AL3119,'Input Sheet'!H:H)</f>
        <v>0</v>
      </c>
      <c r="AE3119" s="28">
        <f>+SUMIF('Input Sheet'!$S:$S,$AL3119,'Input Sheet'!I:I)</f>
        <v>0</v>
      </c>
      <c r="AF3119" s="28">
        <f>+SUMIF('Input Sheet'!$S:$S,$AL3119,'Input Sheet'!J:J)</f>
        <v>0</v>
      </c>
      <c r="AG3119" s="28">
        <f>+SUMIF('Input Sheet'!$S:$S,$AL3119,'Input Sheet'!K:K)</f>
        <v>0</v>
      </c>
      <c r="AH3119" s="28">
        <f>+SUMIF('Input Sheet'!$S:$S,$AL3119,'Input Sheet'!L:L)</f>
        <v>0</v>
      </c>
      <c r="AI3119" s="28">
        <f>+SUMIF('Input Sheet'!$S:$S,$AL3119,'Input Sheet'!M:M)</f>
        <v>0</v>
      </c>
      <c r="AJ3119" s="28">
        <f>+SUMIF('Input Sheet'!$S:$S,$AL3119,'Input Sheet'!N:N)</f>
        <v>0</v>
      </c>
      <c r="AK3119" s="28"/>
      <c r="AL3119" s="27" t="str">
        <f t="shared" si="243"/>
        <v>430-4531</v>
      </c>
      <c r="AM3119" s="34" t="str">
        <f t="shared" si="244"/>
        <v>Parts</v>
      </c>
      <c r="AN3119" s="34" t="str">
        <f t="shared" si="245"/>
        <v>PartsOther Sales Gross Profit % of Sales</v>
      </c>
      <c r="AO3119" s="35"/>
      <c r="AP3119" s="35"/>
      <c r="AQ3119" s="35"/>
    </row>
    <row r="3120" spans="1:43" x14ac:dyDescent="0.25">
      <c r="A3120" s="27" t="s">
        <v>103</v>
      </c>
      <c r="B3120" s="27" t="s">
        <v>104</v>
      </c>
      <c r="C3120" s="27" t="s">
        <v>657</v>
      </c>
      <c r="D3120" s="27" t="s">
        <v>463</v>
      </c>
      <c r="E3120" s="27" t="s">
        <v>681</v>
      </c>
      <c r="F3120" s="27" t="s">
        <v>931</v>
      </c>
      <c r="G3120" s="27" t="s">
        <v>932</v>
      </c>
      <c r="H3120" s="34" t="s">
        <v>4</v>
      </c>
      <c r="I3120" s="34" t="s">
        <v>933</v>
      </c>
      <c r="J3120" s="34" t="str">
        <f t="shared" si="241"/>
        <v>PartsOther Sales Gross Profit % of Sales</v>
      </c>
      <c r="K3120" s="34" t="str">
        <f t="shared" si="242"/>
        <v>230Parts Other COS - Inventory adjustment -Toyota</v>
      </c>
      <c r="L3120" s="28">
        <f>+SUMIF('TB 4-24'!M:M,$AL3120,'TB 4-24'!G:G)</f>
        <v>0</v>
      </c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>
        <f>+SUMIF('Input Sheet'!$S:$S,$AL3120,'Input Sheet'!C:C)</f>
        <v>0</v>
      </c>
      <c r="Z3120" s="28">
        <f>+SUMIF('Input Sheet'!$S:$S,$AL3120,'Input Sheet'!D:D)</f>
        <v>0</v>
      </c>
      <c r="AA3120" s="28">
        <f>+SUMIF('Input Sheet'!$S:$S,$AL3120,'Input Sheet'!E:E)</f>
        <v>0</v>
      </c>
      <c r="AB3120" s="28">
        <f>+SUMIF('Input Sheet'!$S:$S,$AL3120,'Input Sheet'!F:F)</f>
        <v>0</v>
      </c>
      <c r="AC3120" s="28">
        <f>+SUMIF('Input Sheet'!$S:$S,$AL3120,'Input Sheet'!G:G)</f>
        <v>0</v>
      </c>
      <c r="AD3120" s="28">
        <f>+SUMIF('Input Sheet'!$S:$S,$AL3120,'Input Sheet'!H:H)</f>
        <v>0</v>
      </c>
      <c r="AE3120" s="28">
        <f>+SUMIF('Input Sheet'!$S:$S,$AL3120,'Input Sheet'!I:I)</f>
        <v>0</v>
      </c>
      <c r="AF3120" s="28">
        <f>+SUMIF('Input Sheet'!$S:$S,$AL3120,'Input Sheet'!J:J)</f>
        <v>0</v>
      </c>
      <c r="AG3120" s="28">
        <f>+SUMIF('Input Sheet'!$S:$S,$AL3120,'Input Sheet'!K:K)</f>
        <v>0</v>
      </c>
      <c r="AH3120" s="28">
        <f>+SUMIF('Input Sheet'!$S:$S,$AL3120,'Input Sheet'!L:L)</f>
        <v>0</v>
      </c>
      <c r="AI3120" s="28">
        <f>+SUMIF('Input Sheet'!$S:$S,$AL3120,'Input Sheet'!M:M)</f>
        <v>0</v>
      </c>
      <c r="AJ3120" s="28">
        <f>+SUMIF('Input Sheet'!$S:$S,$AL3120,'Input Sheet'!N:N)</f>
        <v>0</v>
      </c>
      <c r="AK3120" s="28"/>
      <c r="AL3120" s="27" t="str">
        <f t="shared" si="243"/>
        <v>230-4531</v>
      </c>
      <c r="AM3120" s="34" t="str">
        <f t="shared" si="244"/>
        <v>Parts</v>
      </c>
      <c r="AN3120" s="34" t="str">
        <f t="shared" si="245"/>
        <v>PartsOther Sales Gross Profit % of Sales</v>
      </c>
      <c r="AO3120" s="35"/>
      <c r="AP3120" s="35"/>
      <c r="AQ3120" s="35"/>
    </row>
    <row r="3121" spans="1:43" x14ac:dyDescent="0.25">
      <c r="A3121" s="27" t="s">
        <v>103</v>
      </c>
      <c r="B3121" s="27" t="s">
        <v>104</v>
      </c>
      <c r="C3121" s="27" t="s">
        <v>671</v>
      </c>
      <c r="D3121" s="27" t="s">
        <v>463</v>
      </c>
      <c r="E3121" s="27" t="s">
        <v>675</v>
      </c>
      <c r="F3121" s="27" t="s">
        <v>931</v>
      </c>
      <c r="G3121" s="27" t="s">
        <v>932</v>
      </c>
      <c r="H3121" s="34" t="s">
        <v>4</v>
      </c>
      <c r="I3121" s="34" t="s">
        <v>933</v>
      </c>
      <c r="J3121" s="34" t="str">
        <f t="shared" si="241"/>
        <v>PartsOther Sales Gross Profit % of Sales</v>
      </c>
      <c r="K3121" s="34" t="str">
        <f t="shared" si="242"/>
        <v>330Parts Other COS - Inventory adjustment -Toyota</v>
      </c>
      <c r="L3121" s="28">
        <f>+SUMIF('TB 4-24'!M:M,$AL3121,'TB 4-24'!G:G)</f>
        <v>0</v>
      </c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>
        <f>+SUMIF('Input Sheet'!$S:$S,$AL3121,'Input Sheet'!C:C)</f>
        <v>0</v>
      </c>
      <c r="Z3121" s="28">
        <f>+SUMIF('Input Sheet'!$S:$S,$AL3121,'Input Sheet'!D:D)</f>
        <v>0</v>
      </c>
      <c r="AA3121" s="28">
        <f>+SUMIF('Input Sheet'!$S:$S,$AL3121,'Input Sheet'!E:E)</f>
        <v>0</v>
      </c>
      <c r="AB3121" s="28">
        <f>+SUMIF('Input Sheet'!$S:$S,$AL3121,'Input Sheet'!F:F)</f>
        <v>0</v>
      </c>
      <c r="AC3121" s="28">
        <f>+SUMIF('Input Sheet'!$S:$S,$AL3121,'Input Sheet'!G:G)</f>
        <v>0</v>
      </c>
      <c r="AD3121" s="28">
        <f>+SUMIF('Input Sheet'!$S:$S,$AL3121,'Input Sheet'!H:H)</f>
        <v>0</v>
      </c>
      <c r="AE3121" s="28">
        <f>+SUMIF('Input Sheet'!$S:$S,$AL3121,'Input Sheet'!I:I)</f>
        <v>0</v>
      </c>
      <c r="AF3121" s="28">
        <f>+SUMIF('Input Sheet'!$S:$S,$AL3121,'Input Sheet'!J:J)</f>
        <v>0</v>
      </c>
      <c r="AG3121" s="28">
        <f>+SUMIF('Input Sheet'!$S:$S,$AL3121,'Input Sheet'!K:K)</f>
        <v>0</v>
      </c>
      <c r="AH3121" s="28">
        <f>+SUMIF('Input Sheet'!$S:$S,$AL3121,'Input Sheet'!L:L)</f>
        <v>0</v>
      </c>
      <c r="AI3121" s="28">
        <f>+SUMIF('Input Sheet'!$S:$S,$AL3121,'Input Sheet'!M:M)</f>
        <v>0</v>
      </c>
      <c r="AJ3121" s="28">
        <f>+SUMIF('Input Sheet'!$S:$S,$AL3121,'Input Sheet'!N:N)</f>
        <v>0</v>
      </c>
      <c r="AK3121" s="28"/>
      <c r="AL3121" s="27" t="str">
        <f t="shared" si="243"/>
        <v>330-4531</v>
      </c>
      <c r="AM3121" s="34" t="str">
        <f t="shared" si="244"/>
        <v>Parts</v>
      </c>
      <c r="AN3121" s="34" t="str">
        <f t="shared" si="245"/>
        <v>PartsOther Sales Gross Profit % of Sales</v>
      </c>
      <c r="AO3121" s="35"/>
      <c r="AP3121" s="35"/>
      <c r="AQ3121" s="35"/>
    </row>
    <row r="3122" spans="1:43" x14ac:dyDescent="0.25">
      <c r="A3122" s="27" t="s">
        <v>103</v>
      </c>
      <c r="B3122" s="27" t="s">
        <v>104</v>
      </c>
      <c r="C3122" s="27" t="s">
        <v>104</v>
      </c>
      <c r="D3122" s="27" t="s">
        <v>463</v>
      </c>
      <c r="E3122" s="27" t="s">
        <v>680</v>
      </c>
      <c r="F3122" s="27" t="s">
        <v>931</v>
      </c>
      <c r="G3122" s="27" t="s">
        <v>932</v>
      </c>
      <c r="H3122" s="34" t="s">
        <v>4</v>
      </c>
      <c r="I3122" s="34" t="s">
        <v>933</v>
      </c>
      <c r="J3122" s="34" t="str">
        <f t="shared" si="241"/>
        <v>PartsOther Sales Gross Profit % of Sales</v>
      </c>
      <c r="K3122" s="34" t="str">
        <f t="shared" si="242"/>
        <v>130Parts Other COS - Inventory adjustment -Toyota</v>
      </c>
      <c r="L3122" s="28">
        <f>+SUMIF('TB 4-24'!M:M,$AL3122,'TB 4-24'!G:G)</f>
        <v>0</v>
      </c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>
        <f>+SUMIF('Input Sheet'!$S:$S,$AL3122,'Input Sheet'!C:C)</f>
        <v>0</v>
      </c>
      <c r="Z3122" s="28">
        <f>+SUMIF('Input Sheet'!$S:$S,$AL3122,'Input Sheet'!D:D)</f>
        <v>0</v>
      </c>
      <c r="AA3122" s="28">
        <f>+SUMIF('Input Sheet'!$S:$S,$AL3122,'Input Sheet'!E:E)</f>
        <v>0</v>
      </c>
      <c r="AB3122" s="28">
        <f>+SUMIF('Input Sheet'!$S:$S,$AL3122,'Input Sheet'!F:F)</f>
        <v>0</v>
      </c>
      <c r="AC3122" s="28">
        <f>+SUMIF('Input Sheet'!$S:$S,$AL3122,'Input Sheet'!G:G)</f>
        <v>0</v>
      </c>
      <c r="AD3122" s="28">
        <f>+SUMIF('Input Sheet'!$S:$S,$AL3122,'Input Sheet'!H:H)</f>
        <v>0</v>
      </c>
      <c r="AE3122" s="28">
        <f>+SUMIF('Input Sheet'!$S:$S,$AL3122,'Input Sheet'!I:I)</f>
        <v>0</v>
      </c>
      <c r="AF3122" s="28">
        <f>+SUMIF('Input Sheet'!$S:$S,$AL3122,'Input Sheet'!J:J)</f>
        <v>0</v>
      </c>
      <c r="AG3122" s="28">
        <f>+SUMIF('Input Sheet'!$S:$S,$AL3122,'Input Sheet'!K:K)</f>
        <v>0</v>
      </c>
      <c r="AH3122" s="28">
        <f>+SUMIF('Input Sheet'!$S:$S,$AL3122,'Input Sheet'!L:L)</f>
        <v>0</v>
      </c>
      <c r="AI3122" s="28">
        <f>+SUMIF('Input Sheet'!$S:$S,$AL3122,'Input Sheet'!M:M)</f>
        <v>0</v>
      </c>
      <c r="AJ3122" s="28">
        <f>+SUMIF('Input Sheet'!$S:$S,$AL3122,'Input Sheet'!N:N)</f>
        <v>0</v>
      </c>
      <c r="AK3122" s="28"/>
      <c r="AL3122" s="27" t="str">
        <f t="shared" si="243"/>
        <v>130-4531</v>
      </c>
      <c r="AM3122" s="34" t="str">
        <f t="shared" si="244"/>
        <v>Parts</v>
      </c>
      <c r="AN3122" s="34" t="str">
        <f t="shared" si="245"/>
        <v>PartsOther Sales Gross Profit % of Sales</v>
      </c>
      <c r="AO3122" s="35"/>
      <c r="AP3122" s="35"/>
      <c r="AQ3122" s="35"/>
    </row>
    <row r="3123" spans="1:43" x14ac:dyDescent="0.25">
      <c r="A3123" s="27" t="s">
        <v>103</v>
      </c>
      <c r="B3123" s="27" t="s">
        <v>104</v>
      </c>
      <c r="C3123" s="27" t="s">
        <v>663</v>
      </c>
      <c r="D3123" s="27" t="s">
        <v>464</v>
      </c>
      <c r="E3123" s="27" t="s">
        <v>668</v>
      </c>
      <c r="F3123" s="27" t="s">
        <v>931</v>
      </c>
      <c r="G3123" s="27" t="s">
        <v>932</v>
      </c>
      <c r="H3123" s="34" t="s">
        <v>4</v>
      </c>
      <c r="I3123" s="34" t="s">
        <v>933</v>
      </c>
      <c r="J3123" s="34" t="str">
        <f t="shared" si="241"/>
        <v>PartsOther Sales Gross Profit % of Sales</v>
      </c>
      <c r="K3123" s="34" t="str">
        <f t="shared" si="242"/>
        <v>430Parts Other COS - Inventory adjustment -Toyota</v>
      </c>
      <c r="L3123" s="28">
        <f>+SUMIF('TB 4-24'!M:M,$AL3123,'TB 4-24'!G:G)</f>
        <v>0</v>
      </c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>
        <f>+SUMIF('Input Sheet'!$S:$S,$AL3123,'Input Sheet'!C:C)</f>
        <v>0</v>
      </c>
      <c r="Z3123" s="28">
        <f>+SUMIF('Input Sheet'!$S:$S,$AL3123,'Input Sheet'!D:D)</f>
        <v>0</v>
      </c>
      <c r="AA3123" s="28">
        <f>+SUMIF('Input Sheet'!$S:$S,$AL3123,'Input Sheet'!E:E)</f>
        <v>0</v>
      </c>
      <c r="AB3123" s="28">
        <f>+SUMIF('Input Sheet'!$S:$S,$AL3123,'Input Sheet'!F:F)</f>
        <v>0</v>
      </c>
      <c r="AC3123" s="28">
        <f>+SUMIF('Input Sheet'!$S:$S,$AL3123,'Input Sheet'!G:G)</f>
        <v>0</v>
      </c>
      <c r="AD3123" s="28">
        <f>+SUMIF('Input Sheet'!$S:$S,$AL3123,'Input Sheet'!H:H)</f>
        <v>0</v>
      </c>
      <c r="AE3123" s="28">
        <f>+SUMIF('Input Sheet'!$S:$S,$AL3123,'Input Sheet'!I:I)</f>
        <v>0</v>
      </c>
      <c r="AF3123" s="28">
        <f>+SUMIF('Input Sheet'!$S:$S,$AL3123,'Input Sheet'!J:J)</f>
        <v>0</v>
      </c>
      <c r="AG3123" s="28">
        <f>+SUMIF('Input Sheet'!$S:$S,$AL3123,'Input Sheet'!K:K)</f>
        <v>0</v>
      </c>
      <c r="AH3123" s="28">
        <f>+SUMIF('Input Sheet'!$S:$S,$AL3123,'Input Sheet'!L:L)</f>
        <v>0</v>
      </c>
      <c r="AI3123" s="28">
        <f>+SUMIF('Input Sheet'!$S:$S,$AL3123,'Input Sheet'!M:M)</f>
        <v>0</v>
      </c>
      <c r="AJ3123" s="28">
        <f>+SUMIF('Input Sheet'!$S:$S,$AL3123,'Input Sheet'!N:N)</f>
        <v>0</v>
      </c>
      <c r="AK3123" s="28"/>
      <c r="AL3123" s="27" t="str">
        <f t="shared" si="243"/>
        <v>430-4560</v>
      </c>
      <c r="AM3123" s="34" t="str">
        <f t="shared" si="244"/>
        <v>Parts</v>
      </c>
      <c r="AN3123" s="34" t="str">
        <f t="shared" si="245"/>
        <v>PartsOther Sales Gross Profit % of Sales</v>
      </c>
      <c r="AO3123" s="35"/>
      <c r="AP3123" s="35"/>
      <c r="AQ3123" s="35"/>
    </row>
    <row r="3124" spans="1:43" x14ac:dyDescent="0.25">
      <c r="A3124" s="27" t="s">
        <v>103</v>
      </c>
      <c r="B3124" s="27" t="s">
        <v>104</v>
      </c>
      <c r="C3124" s="27" t="s">
        <v>671</v>
      </c>
      <c r="D3124" s="27" t="s">
        <v>464</v>
      </c>
      <c r="E3124" s="27" t="s">
        <v>675</v>
      </c>
      <c r="F3124" s="27" t="s">
        <v>931</v>
      </c>
      <c r="G3124" s="27" t="s">
        <v>932</v>
      </c>
      <c r="H3124" s="34" t="s">
        <v>4</v>
      </c>
      <c r="I3124" s="34" t="s">
        <v>933</v>
      </c>
      <c r="J3124" s="34" t="str">
        <f t="shared" si="241"/>
        <v>PartsOther Sales Gross Profit % of Sales</v>
      </c>
      <c r="K3124" s="34" t="str">
        <f t="shared" si="242"/>
        <v>330Parts Other COS - Inventory adjustment -Toyota</v>
      </c>
      <c r="L3124" s="28">
        <f>+SUMIF('TB 4-24'!M:M,$AL3124,'TB 4-24'!G:G)</f>
        <v>0</v>
      </c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>
        <f>+SUMIF('Input Sheet'!$S:$S,$AL3124,'Input Sheet'!C:C)</f>
        <v>0</v>
      </c>
      <c r="Z3124" s="28">
        <f>+SUMIF('Input Sheet'!$S:$S,$AL3124,'Input Sheet'!D:D)</f>
        <v>0</v>
      </c>
      <c r="AA3124" s="28">
        <f>+SUMIF('Input Sheet'!$S:$S,$AL3124,'Input Sheet'!E:E)</f>
        <v>0</v>
      </c>
      <c r="AB3124" s="28">
        <f>+SUMIF('Input Sheet'!$S:$S,$AL3124,'Input Sheet'!F:F)</f>
        <v>0</v>
      </c>
      <c r="AC3124" s="28">
        <f>+SUMIF('Input Sheet'!$S:$S,$AL3124,'Input Sheet'!G:G)</f>
        <v>0</v>
      </c>
      <c r="AD3124" s="28">
        <f>+SUMIF('Input Sheet'!$S:$S,$AL3124,'Input Sheet'!H:H)</f>
        <v>0</v>
      </c>
      <c r="AE3124" s="28">
        <f>+SUMIF('Input Sheet'!$S:$S,$AL3124,'Input Sheet'!I:I)</f>
        <v>0</v>
      </c>
      <c r="AF3124" s="28">
        <f>+SUMIF('Input Sheet'!$S:$S,$AL3124,'Input Sheet'!J:J)</f>
        <v>0</v>
      </c>
      <c r="AG3124" s="28">
        <f>+SUMIF('Input Sheet'!$S:$S,$AL3124,'Input Sheet'!K:K)</f>
        <v>0</v>
      </c>
      <c r="AH3124" s="28">
        <f>+SUMIF('Input Sheet'!$S:$S,$AL3124,'Input Sheet'!L:L)</f>
        <v>0</v>
      </c>
      <c r="AI3124" s="28">
        <f>+SUMIF('Input Sheet'!$S:$S,$AL3124,'Input Sheet'!M:M)</f>
        <v>0</v>
      </c>
      <c r="AJ3124" s="28">
        <f>+SUMIF('Input Sheet'!$S:$S,$AL3124,'Input Sheet'!N:N)</f>
        <v>0</v>
      </c>
      <c r="AK3124" s="28"/>
      <c r="AL3124" s="27" t="str">
        <f t="shared" si="243"/>
        <v>330-4560</v>
      </c>
      <c r="AM3124" s="34" t="str">
        <f t="shared" si="244"/>
        <v>Parts</v>
      </c>
      <c r="AN3124" s="34" t="str">
        <f t="shared" si="245"/>
        <v>PartsOther Sales Gross Profit % of Sales</v>
      </c>
      <c r="AO3124" s="35"/>
      <c r="AP3124" s="35"/>
      <c r="AQ3124" s="35"/>
    </row>
    <row r="3125" spans="1:43" x14ac:dyDescent="0.25">
      <c r="A3125" s="27" t="s">
        <v>103</v>
      </c>
      <c r="B3125" s="27" t="s">
        <v>104</v>
      </c>
      <c r="C3125" s="27" t="s">
        <v>104</v>
      </c>
      <c r="D3125" s="27" t="s">
        <v>464</v>
      </c>
      <c r="E3125" s="27" t="s">
        <v>680</v>
      </c>
      <c r="F3125" s="27" t="s">
        <v>931</v>
      </c>
      <c r="G3125" s="27" t="s">
        <v>932</v>
      </c>
      <c r="H3125" s="34" t="s">
        <v>4</v>
      </c>
      <c r="I3125" s="34" t="s">
        <v>933</v>
      </c>
      <c r="J3125" s="34" t="str">
        <f t="shared" si="241"/>
        <v>PartsOther Sales Gross Profit % of Sales</v>
      </c>
      <c r="K3125" s="34" t="str">
        <f t="shared" si="242"/>
        <v>130Parts Other COS - Inventory adjustment -Toyota</v>
      </c>
      <c r="L3125" s="28">
        <f>+SUMIF('TB 4-24'!M:M,$AL3125,'TB 4-24'!G:G)</f>
        <v>0</v>
      </c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>
        <f>+SUMIF('Input Sheet'!$S:$S,$AL3125,'Input Sheet'!C:C)</f>
        <v>0</v>
      </c>
      <c r="Z3125" s="28">
        <f>+SUMIF('Input Sheet'!$S:$S,$AL3125,'Input Sheet'!D:D)</f>
        <v>0</v>
      </c>
      <c r="AA3125" s="28">
        <f>+SUMIF('Input Sheet'!$S:$S,$AL3125,'Input Sheet'!E:E)</f>
        <v>0</v>
      </c>
      <c r="AB3125" s="28">
        <f>+SUMIF('Input Sheet'!$S:$S,$AL3125,'Input Sheet'!F:F)</f>
        <v>0</v>
      </c>
      <c r="AC3125" s="28">
        <f>+SUMIF('Input Sheet'!$S:$S,$AL3125,'Input Sheet'!G:G)</f>
        <v>0</v>
      </c>
      <c r="AD3125" s="28">
        <f>+SUMIF('Input Sheet'!$S:$S,$AL3125,'Input Sheet'!H:H)</f>
        <v>0</v>
      </c>
      <c r="AE3125" s="28">
        <f>+SUMIF('Input Sheet'!$S:$S,$AL3125,'Input Sheet'!I:I)</f>
        <v>0</v>
      </c>
      <c r="AF3125" s="28">
        <f>+SUMIF('Input Sheet'!$S:$S,$AL3125,'Input Sheet'!J:J)</f>
        <v>0</v>
      </c>
      <c r="AG3125" s="28">
        <f>+SUMIF('Input Sheet'!$S:$S,$AL3125,'Input Sheet'!K:K)</f>
        <v>0</v>
      </c>
      <c r="AH3125" s="28">
        <f>+SUMIF('Input Sheet'!$S:$S,$AL3125,'Input Sheet'!L:L)</f>
        <v>0</v>
      </c>
      <c r="AI3125" s="28">
        <f>+SUMIF('Input Sheet'!$S:$S,$AL3125,'Input Sheet'!M:M)</f>
        <v>0</v>
      </c>
      <c r="AJ3125" s="28">
        <f>+SUMIF('Input Sheet'!$S:$S,$AL3125,'Input Sheet'!N:N)</f>
        <v>0</v>
      </c>
      <c r="AK3125" s="28"/>
      <c r="AL3125" s="27" t="str">
        <f t="shared" si="243"/>
        <v>130-4560</v>
      </c>
      <c r="AM3125" s="34" t="str">
        <f t="shared" si="244"/>
        <v>Parts</v>
      </c>
      <c r="AN3125" s="34" t="str">
        <f t="shared" si="245"/>
        <v>PartsOther Sales Gross Profit % of Sales</v>
      </c>
      <c r="AO3125" s="35"/>
      <c r="AP3125" s="35"/>
      <c r="AQ3125" s="35"/>
    </row>
    <row r="3126" spans="1:43" x14ac:dyDescent="0.25">
      <c r="A3126" s="27" t="s">
        <v>103</v>
      </c>
      <c r="B3126" s="27" t="s">
        <v>104</v>
      </c>
      <c r="C3126" s="27" t="s">
        <v>657</v>
      </c>
      <c r="D3126" s="27" t="s">
        <v>258</v>
      </c>
      <c r="E3126" s="27" t="s">
        <v>681</v>
      </c>
      <c r="F3126" s="27" t="s">
        <v>931</v>
      </c>
      <c r="G3126" s="27" t="s">
        <v>932</v>
      </c>
      <c r="H3126" s="34" t="s">
        <v>4</v>
      </c>
      <c r="I3126" s="34" t="s">
        <v>933</v>
      </c>
      <c r="J3126" s="34" t="str">
        <f t="shared" si="241"/>
        <v>PartsOther Sales Gross Profit % of Sales</v>
      </c>
      <c r="K3126" s="34" t="str">
        <f t="shared" si="242"/>
        <v>230Parts Other COS - Inventory adjustment -Toyota</v>
      </c>
      <c r="L3126" s="28">
        <f>+SUMIF('TB 4-24'!M:M,$AL3126,'TB 4-24'!G:G)</f>
        <v>0</v>
      </c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>
        <f>+SUMIF('Input Sheet'!$S:$S,$AL3126,'Input Sheet'!C:C)</f>
        <v>0</v>
      </c>
      <c r="Z3126" s="28">
        <f>+SUMIF('Input Sheet'!$S:$S,$AL3126,'Input Sheet'!D:D)</f>
        <v>0</v>
      </c>
      <c r="AA3126" s="28">
        <f>+SUMIF('Input Sheet'!$S:$S,$AL3126,'Input Sheet'!E:E)</f>
        <v>0</v>
      </c>
      <c r="AB3126" s="28">
        <f>+SUMIF('Input Sheet'!$S:$S,$AL3126,'Input Sheet'!F:F)</f>
        <v>0</v>
      </c>
      <c r="AC3126" s="28">
        <f>+SUMIF('Input Sheet'!$S:$S,$AL3126,'Input Sheet'!G:G)</f>
        <v>0</v>
      </c>
      <c r="AD3126" s="28">
        <f>+SUMIF('Input Sheet'!$S:$S,$AL3126,'Input Sheet'!H:H)</f>
        <v>0</v>
      </c>
      <c r="AE3126" s="28">
        <f>+SUMIF('Input Sheet'!$S:$S,$AL3126,'Input Sheet'!I:I)</f>
        <v>0</v>
      </c>
      <c r="AF3126" s="28">
        <f>+SUMIF('Input Sheet'!$S:$S,$AL3126,'Input Sheet'!J:J)</f>
        <v>0</v>
      </c>
      <c r="AG3126" s="28">
        <f>+SUMIF('Input Sheet'!$S:$S,$AL3126,'Input Sheet'!K:K)</f>
        <v>0</v>
      </c>
      <c r="AH3126" s="28">
        <f>+SUMIF('Input Sheet'!$S:$S,$AL3126,'Input Sheet'!L:L)</f>
        <v>0</v>
      </c>
      <c r="AI3126" s="28">
        <f>+SUMIF('Input Sheet'!$S:$S,$AL3126,'Input Sheet'!M:M)</f>
        <v>0</v>
      </c>
      <c r="AJ3126" s="28">
        <f>+SUMIF('Input Sheet'!$S:$S,$AL3126,'Input Sheet'!N:N)</f>
        <v>0</v>
      </c>
      <c r="AK3126" s="28"/>
      <c r="AL3126" s="27" t="str">
        <f t="shared" si="243"/>
        <v>230-7100</v>
      </c>
      <c r="AM3126" s="34" t="str">
        <f t="shared" si="244"/>
        <v>Parts</v>
      </c>
      <c r="AN3126" s="34" t="str">
        <f t="shared" si="245"/>
        <v>PartsOther Sales Gross Profit % of Sales</v>
      </c>
      <c r="AO3126" s="35"/>
      <c r="AP3126" s="35"/>
      <c r="AQ3126" s="35"/>
    </row>
    <row r="3127" spans="1:43" x14ac:dyDescent="0.25">
      <c r="A3127" s="27" t="s">
        <v>103</v>
      </c>
      <c r="B3127" s="27" t="s">
        <v>104</v>
      </c>
      <c r="C3127" s="27" t="s">
        <v>663</v>
      </c>
      <c r="D3127" s="27" t="s">
        <v>258</v>
      </c>
      <c r="E3127" s="27" t="s">
        <v>668</v>
      </c>
      <c r="F3127" s="27" t="s">
        <v>931</v>
      </c>
      <c r="G3127" s="27" t="s">
        <v>932</v>
      </c>
      <c r="H3127" s="34" t="s">
        <v>4</v>
      </c>
      <c r="I3127" s="34" t="s">
        <v>933</v>
      </c>
      <c r="J3127" s="34" t="str">
        <f t="shared" si="241"/>
        <v>PartsOther Sales Gross Profit % of Sales</v>
      </c>
      <c r="K3127" s="34" t="str">
        <f t="shared" si="242"/>
        <v>430Parts Other COS - Inventory adjustment -Toyota</v>
      </c>
      <c r="L3127" s="28">
        <f>+SUMIF('TB 4-24'!M:M,$AL3127,'TB 4-24'!G:G)</f>
        <v>0</v>
      </c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>
        <f>+SUMIF('Input Sheet'!$S:$S,$AL3127,'Input Sheet'!C:C)</f>
        <v>0</v>
      </c>
      <c r="Z3127" s="28">
        <f>+SUMIF('Input Sheet'!$S:$S,$AL3127,'Input Sheet'!D:D)</f>
        <v>0</v>
      </c>
      <c r="AA3127" s="28">
        <f>+SUMIF('Input Sheet'!$S:$S,$AL3127,'Input Sheet'!E:E)</f>
        <v>0</v>
      </c>
      <c r="AB3127" s="28">
        <f>+SUMIF('Input Sheet'!$S:$S,$AL3127,'Input Sheet'!F:F)</f>
        <v>0</v>
      </c>
      <c r="AC3127" s="28">
        <f>+SUMIF('Input Sheet'!$S:$S,$AL3127,'Input Sheet'!G:G)</f>
        <v>0</v>
      </c>
      <c r="AD3127" s="28">
        <f>+SUMIF('Input Sheet'!$S:$S,$AL3127,'Input Sheet'!H:H)</f>
        <v>0</v>
      </c>
      <c r="AE3127" s="28">
        <f>+SUMIF('Input Sheet'!$S:$S,$AL3127,'Input Sheet'!I:I)</f>
        <v>0</v>
      </c>
      <c r="AF3127" s="28">
        <f>+SUMIF('Input Sheet'!$S:$S,$AL3127,'Input Sheet'!J:J)</f>
        <v>0</v>
      </c>
      <c r="AG3127" s="28">
        <f>+SUMIF('Input Sheet'!$S:$S,$AL3127,'Input Sheet'!K:K)</f>
        <v>0</v>
      </c>
      <c r="AH3127" s="28">
        <f>+SUMIF('Input Sheet'!$S:$S,$AL3127,'Input Sheet'!L:L)</f>
        <v>0</v>
      </c>
      <c r="AI3127" s="28">
        <f>+SUMIF('Input Sheet'!$S:$S,$AL3127,'Input Sheet'!M:M)</f>
        <v>0</v>
      </c>
      <c r="AJ3127" s="28">
        <f>+SUMIF('Input Sheet'!$S:$S,$AL3127,'Input Sheet'!N:N)</f>
        <v>0</v>
      </c>
      <c r="AK3127" s="28"/>
      <c r="AL3127" s="27" t="str">
        <f t="shared" si="243"/>
        <v>430-7100</v>
      </c>
      <c r="AM3127" s="34" t="str">
        <f t="shared" si="244"/>
        <v>Parts</v>
      </c>
      <c r="AN3127" s="34" t="str">
        <f t="shared" si="245"/>
        <v>PartsOther Sales Gross Profit % of Sales</v>
      </c>
      <c r="AO3127" s="35"/>
      <c r="AP3127" s="35"/>
      <c r="AQ3127" s="35"/>
    </row>
    <row r="3128" spans="1:43" x14ac:dyDescent="0.25">
      <c r="A3128" s="27" t="s">
        <v>103</v>
      </c>
      <c r="B3128" s="27" t="s">
        <v>104</v>
      </c>
      <c r="C3128" s="27" t="s">
        <v>671</v>
      </c>
      <c r="D3128" s="27" t="s">
        <v>258</v>
      </c>
      <c r="E3128" s="27" t="s">
        <v>675</v>
      </c>
      <c r="F3128" s="27" t="s">
        <v>931</v>
      </c>
      <c r="G3128" s="27" t="s">
        <v>932</v>
      </c>
      <c r="H3128" s="34" t="s">
        <v>4</v>
      </c>
      <c r="I3128" s="34" t="s">
        <v>933</v>
      </c>
      <c r="J3128" s="34" t="str">
        <f t="shared" si="241"/>
        <v>PartsOther Sales Gross Profit % of Sales</v>
      </c>
      <c r="K3128" s="34" t="str">
        <f t="shared" si="242"/>
        <v>330Parts Other COS - Inventory adjustment -Toyota</v>
      </c>
      <c r="L3128" s="28">
        <f>+SUMIF('TB 4-24'!M:M,$AL3128,'TB 4-24'!G:G)</f>
        <v>0</v>
      </c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>
        <f>+SUMIF('Input Sheet'!$S:$S,$AL3128,'Input Sheet'!C:C)</f>
        <v>0</v>
      </c>
      <c r="Z3128" s="28">
        <f>+SUMIF('Input Sheet'!$S:$S,$AL3128,'Input Sheet'!D:D)</f>
        <v>0</v>
      </c>
      <c r="AA3128" s="28">
        <f>+SUMIF('Input Sheet'!$S:$S,$AL3128,'Input Sheet'!E:E)</f>
        <v>0</v>
      </c>
      <c r="AB3128" s="28">
        <f>+SUMIF('Input Sheet'!$S:$S,$AL3128,'Input Sheet'!F:F)</f>
        <v>0</v>
      </c>
      <c r="AC3128" s="28">
        <f>+SUMIF('Input Sheet'!$S:$S,$AL3128,'Input Sheet'!G:G)</f>
        <v>0</v>
      </c>
      <c r="AD3128" s="28">
        <f>+SUMIF('Input Sheet'!$S:$S,$AL3128,'Input Sheet'!H:H)</f>
        <v>0</v>
      </c>
      <c r="AE3128" s="28">
        <f>+SUMIF('Input Sheet'!$S:$S,$AL3128,'Input Sheet'!I:I)</f>
        <v>0</v>
      </c>
      <c r="AF3128" s="28">
        <f>+SUMIF('Input Sheet'!$S:$S,$AL3128,'Input Sheet'!J:J)</f>
        <v>0</v>
      </c>
      <c r="AG3128" s="28">
        <f>+SUMIF('Input Sheet'!$S:$S,$AL3128,'Input Sheet'!K:K)</f>
        <v>0</v>
      </c>
      <c r="AH3128" s="28">
        <f>+SUMIF('Input Sheet'!$S:$S,$AL3128,'Input Sheet'!L:L)</f>
        <v>0</v>
      </c>
      <c r="AI3128" s="28">
        <f>+SUMIF('Input Sheet'!$S:$S,$AL3128,'Input Sheet'!M:M)</f>
        <v>0</v>
      </c>
      <c r="AJ3128" s="28">
        <f>+SUMIF('Input Sheet'!$S:$S,$AL3128,'Input Sheet'!N:N)</f>
        <v>0</v>
      </c>
      <c r="AK3128" s="28"/>
      <c r="AL3128" s="27" t="str">
        <f t="shared" si="243"/>
        <v>330-7100</v>
      </c>
      <c r="AM3128" s="34" t="str">
        <f t="shared" si="244"/>
        <v>Parts</v>
      </c>
      <c r="AN3128" s="34" t="str">
        <f t="shared" si="245"/>
        <v>PartsOther Sales Gross Profit % of Sales</v>
      </c>
      <c r="AO3128" s="35"/>
      <c r="AP3128" s="35"/>
      <c r="AQ3128" s="35"/>
    </row>
    <row r="3129" spans="1:43" x14ac:dyDescent="0.25">
      <c r="A3129" s="27" t="s">
        <v>103</v>
      </c>
      <c r="B3129" s="27" t="s">
        <v>104</v>
      </c>
      <c r="C3129" s="27" t="s">
        <v>104</v>
      </c>
      <c r="D3129" s="27" t="s">
        <v>258</v>
      </c>
      <c r="E3129" s="27" t="s">
        <v>680</v>
      </c>
      <c r="F3129" s="27" t="s">
        <v>931</v>
      </c>
      <c r="G3129" s="27" t="s">
        <v>932</v>
      </c>
      <c r="H3129" s="34" t="s">
        <v>4</v>
      </c>
      <c r="I3129" s="34" t="s">
        <v>933</v>
      </c>
      <c r="J3129" s="34" t="str">
        <f t="shared" si="241"/>
        <v>PartsOther Sales Gross Profit % of Sales</v>
      </c>
      <c r="K3129" s="34" t="str">
        <f t="shared" si="242"/>
        <v>130Parts Other COS - Inventory adjustment -Toyota</v>
      </c>
      <c r="L3129" s="28">
        <f>+SUMIF('TB 4-24'!M:M,$AL3129,'TB 4-24'!G:G)</f>
        <v>0</v>
      </c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>
        <f>+SUMIF('Input Sheet'!$S:$S,$AL3129,'Input Sheet'!C:C)</f>
        <v>0</v>
      </c>
      <c r="Z3129" s="28">
        <f>+SUMIF('Input Sheet'!$S:$S,$AL3129,'Input Sheet'!D:D)</f>
        <v>0</v>
      </c>
      <c r="AA3129" s="28">
        <f>+SUMIF('Input Sheet'!$S:$S,$AL3129,'Input Sheet'!E:E)</f>
        <v>0</v>
      </c>
      <c r="AB3129" s="28">
        <f>+SUMIF('Input Sheet'!$S:$S,$AL3129,'Input Sheet'!F:F)</f>
        <v>0</v>
      </c>
      <c r="AC3129" s="28">
        <f>+SUMIF('Input Sheet'!$S:$S,$AL3129,'Input Sheet'!G:G)</f>
        <v>0</v>
      </c>
      <c r="AD3129" s="28">
        <f>+SUMIF('Input Sheet'!$S:$S,$AL3129,'Input Sheet'!H:H)</f>
        <v>0</v>
      </c>
      <c r="AE3129" s="28">
        <f>+SUMIF('Input Sheet'!$S:$S,$AL3129,'Input Sheet'!I:I)</f>
        <v>0</v>
      </c>
      <c r="AF3129" s="28">
        <f>+SUMIF('Input Sheet'!$S:$S,$AL3129,'Input Sheet'!J:J)</f>
        <v>0</v>
      </c>
      <c r="AG3129" s="28">
        <f>+SUMIF('Input Sheet'!$S:$S,$AL3129,'Input Sheet'!K:K)</f>
        <v>0</v>
      </c>
      <c r="AH3129" s="28">
        <f>+SUMIF('Input Sheet'!$S:$S,$AL3129,'Input Sheet'!L:L)</f>
        <v>0</v>
      </c>
      <c r="AI3129" s="28">
        <f>+SUMIF('Input Sheet'!$S:$S,$AL3129,'Input Sheet'!M:M)</f>
        <v>0</v>
      </c>
      <c r="AJ3129" s="28">
        <f>+SUMIF('Input Sheet'!$S:$S,$AL3129,'Input Sheet'!N:N)</f>
        <v>0</v>
      </c>
      <c r="AK3129" s="28"/>
      <c r="AL3129" s="27" t="str">
        <f t="shared" si="243"/>
        <v>130-7100</v>
      </c>
      <c r="AM3129" s="34" t="str">
        <f t="shared" si="244"/>
        <v>Parts</v>
      </c>
      <c r="AN3129" s="34" t="str">
        <f t="shared" si="245"/>
        <v>PartsOther Sales Gross Profit % of Sales</v>
      </c>
      <c r="AO3129" s="35"/>
      <c r="AP3129" s="35"/>
      <c r="AQ3129" s="35"/>
    </row>
    <row r="3130" spans="1:43" x14ac:dyDescent="0.25">
      <c r="A3130" s="27" t="s">
        <v>103</v>
      </c>
      <c r="B3130" s="27" t="s">
        <v>104</v>
      </c>
      <c r="C3130" s="27" t="s">
        <v>657</v>
      </c>
      <c r="D3130" s="27" t="s">
        <v>465</v>
      </c>
      <c r="E3130" s="27" t="s">
        <v>681</v>
      </c>
      <c r="F3130" s="27" t="s">
        <v>934</v>
      </c>
      <c r="G3130" s="27" t="s">
        <v>935</v>
      </c>
      <c r="H3130" s="34" t="s">
        <v>4</v>
      </c>
      <c r="I3130" s="34" t="s">
        <v>936</v>
      </c>
      <c r="J3130" s="34" t="str">
        <f t="shared" si="241"/>
        <v>PartsCounter Sales Gross Profit % of Sales</v>
      </c>
      <c r="K3130" s="34" t="str">
        <f t="shared" si="242"/>
        <v>230Parts Counter COS - Toyota</v>
      </c>
      <c r="L3130" s="28">
        <f>+SUMIF('TB 4-24'!M:M,$AL3130,'TB 4-24'!G:G)</f>
        <v>0</v>
      </c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>
        <f>+SUMIF('Input Sheet'!$S:$S,$AL3130,'Input Sheet'!C:C)</f>
        <v>0</v>
      </c>
      <c r="Z3130" s="28">
        <f>+SUMIF('Input Sheet'!$S:$S,$AL3130,'Input Sheet'!D:D)</f>
        <v>0</v>
      </c>
      <c r="AA3130" s="28">
        <f>+SUMIF('Input Sheet'!$S:$S,$AL3130,'Input Sheet'!E:E)</f>
        <v>0</v>
      </c>
      <c r="AB3130" s="28">
        <f>+SUMIF('Input Sheet'!$S:$S,$AL3130,'Input Sheet'!F:F)</f>
        <v>0</v>
      </c>
      <c r="AC3130" s="28">
        <f>+SUMIF('Input Sheet'!$S:$S,$AL3130,'Input Sheet'!G:G)</f>
        <v>0</v>
      </c>
      <c r="AD3130" s="28">
        <f>+SUMIF('Input Sheet'!$S:$S,$AL3130,'Input Sheet'!H:H)</f>
        <v>0</v>
      </c>
      <c r="AE3130" s="28">
        <f>+SUMIF('Input Sheet'!$S:$S,$AL3130,'Input Sheet'!I:I)</f>
        <v>0</v>
      </c>
      <c r="AF3130" s="28">
        <f>+SUMIF('Input Sheet'!$S:$S,$AL3130,'Input Sheet'!J:J)</f>
        <v>0</v>
      </c>
      <c r="AG3130" s="28">
        <f>+SUMIF('Input Sheet'!$S:$S,$AL3130,'Input Sheet'!K:K)</f>
        <v>0</v>
      </c>
      <c r="AH3130" s="28">
        <f>+SUMIF('Input Sheet'!$S:$S,$AL3130,'Input Sheet'!L:L)</f>
        <v>0</v>
      </c>
      <c r="AI3130" s="28">
        <f>+SUMIF('Input Sheet'!$S:$S,$AL3130,'Input Sheet'!M:M)</f>
        <v>0</v>
      </c>
      <c r="AJ3130" s="28">
        <f>+SUMIF('Input Sheet'!$S:$S,$AL3130,'Input Sheet'!N:N)</f>
        <v>0</v>
      </c>
      <c r="AK3130" s="28"/>
      <c r="AL3130" s="27" t="str">
        <f t="shared" si="243"/>
        <v>230-4465</v>
      </c>
      <c r="AM3130" s="34" t="str">
        <f t="shared" si="244"/>
        <v>Parts</v>
      </c>
      <c r="AN3130" s="34" t="str">
        <f t="shared" si="245"/>
        <v>PartsCounter Sales Gross Profit % of Sales</v>
      </c>
      <c r="AO3130" s="35"/>
      <c r="AP3130" s="35"/>
      <c r="AQ3130" s="35"/>
    </row>
    <row r="3131" spans="1:43" x14ac:dyDescent="0.25">
      <c r="A3131" s="27" t="s">
        <v>103</v>
      </c>
      <c r="B3131" s="27" t="s">
        <v>104</v>
      </c>
      <c r="C3131" s="27" t="s">
        <v>104</v>
      </c>
      <c r="D3131" s="27" t="s">
        <v>465</v>
      </c>
      <c r="E3131" s="27" t="s">
        <v>680</v>
      </c>
      <c r="F3131" s="27" t="s">
        <v>934</v>
      </c>
      <c r="G3131" s="27" t="s">
        <v>935</v>
      </c>
      <c r="H3131" s="34" t="s">
        <v>4</v>
      </c>
      <c r="I3131" s="34" t="s">
        <v>936</v>
      </c>
      <c r="J3131" s="34" t="str">
        <f t="shared" si="241"/>
        <v>PartsCounter Sales Gross Profit % of Sales</v>
      </c>
      <c r="K3131" s="34" t="str">
        <f t="shared" si="242"/>
        <v>130Parts Counter COS - Toyota</v>
      </c>
      <c r="L3131" s="28">
        <f>+SUMIF('TB 4-24'!M:M,$AL3131,'TB 4-24'!G:G)</f>
        <v>0</v>
      </c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>
        <f>+SUMIF('Input Sheet'!$S:$S,$AL3131,'Input Sheet'!C:C)</f>
        <v>0</v>
      </c>
      <c r="Z3131" s="28">
        <f>+SUMIF('Input Sheet'!$S:$S,$AL3131,'Input Sheet'!D:D)</f>
        <v>0</v>
      </c>
      <c r="AA3131" s="28">
        <f>+SUMIF('Input Sheet'!$S:$S,$AL3131,'Input Sheet'!E:E)</f>
        <v>0</v>
      </c>
      <c r="AB3131" s="28">
        <f>+SUMIF('Input Sheet'!$S:$S,$AL3131,'Input Sheet'!F:F)</f>
        <v>0</v>
      </c>
      <c r="AC3131" s="28">
        <f>+SUMIF('Input Sheet'!$S:$S,$AL3131,'Input Sheet'!G:G)</f>
        <v>0</v>
      </c>
      <c r="AD3131" s="28">
        <f>+SUMIF('Input Sheet'!$S:$S,$AL3131,'Input Sheet'!H:H)</f>
        <v>0</v>
      </c>
      <c r="AE3131" s="28">
        <f>+SUMIF('Input Sheet'!$S:$S,$AL3131,'Input Sheet'!I:I)</f>
        <v>0</v>
      </c>
      <c r="AF3131" s="28">
        <f>+SUMIF('Input Sheet'!$S:$S,$AL3131,'Input Sheet'!J:J)</f>
        <v>0</v>
      </c>
      <c r="AG3131" s="28">
        <f>+SUMIF('Input Sheet'!$S:$S,$AL3131,'Input Sheet'!K:K)</f>
        <v>0</v>
      </c>
      <c r="AH3131" s="28">
        <f>+SUMIF('Input Sheet'!$S:$S,$AL3131,'Input Sheet'!L:L)</f>
        <v>0</v>
      </c>
      <c r="AI3131" s="28">
        <f>+SUMIF('Input Sheet'!$S:$S,$AL3131,'Input Sheet'!M:M)</f>
        <v>0</v>
      </c>
      <c r="AJ3131" s="28">
        <f>+SUMIF('Input Sheet'!$S:$S,$AL3131,'Input Sheet'!N:N)</f>
        <v>0</v>
      </c>
      <c r="AK3131" s="28"/>
      <c r="AL3131" s="27" t="str">
        <f t="shared" si="243"/>
        <v>130-4465</v>
      </c>
      <c r="AM3131" s="34" t="str">
        <f t="shared" si="244"/>
        <v>Parts</v>
      </c>
      <c r="AN3131" s="34" t="str">
        <f t="shared" si="245"/>
        <v>PartsCounter Sales Gross Profit % of Sales</v>
      </c>
      <c r="AO3131" s="35"/>
      <c r="AP3131" s="35"/>
      <c r="AQ3131" s="35"/>
    </row>
    <row r="3132" spans="1:43" x14ac:dyDescent="0.25">
      <c r="A3132" s="27" t="s">
        <v>103</v>
      </c>
      <c r="B3132" s="27" t="s">
        <v>104</v>
      </c>
      <c r="C3132" s="27" t="s">
        <v>671</v>
      </c>
      <c r="D3132" s="27" t="s">
        <v>465</v>
      </c>
      <c r="E3132" s="27" t="s">
        <v>675</v>
      </c>
      <c r="F3132" s="27" t="s">
        <v>934</v>
      </c>
      <c r="G3132" s="27" t="s">
        <v>935</v>
      </c>
      <c r="H3132" s="34" t="s">
        <v>4</v>
      </c>
      <c r="I3132" s="34" t="s">
        <v>936</v>
      </c>
      <c r="J3132" s="34" t="str">
        <f t="shared" si="241"/>
        <v>PartsCounter Sales Gross Profit % of Sales</v>
      </c>
      <c r="K3132" s="34" t="str">
        <f t="shared" si="242"/>
        <v>330Parts Counter COS - Toyota</v>
      </c>
      <c r="L3132" s="28">
        <f>+SUMIF('TB 4-24'!M:M,$AL3132,'TB 4-24'!G:G)</f>
        <v>0</v>
      </c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>
        <f>+SUMIF('Input Sheet'!$S:$S,$AL3132,'Input Sheet'!C:C)</f>
        <v>0</v>
      </c>
      <c r="Z3132" s="28">
        <f>+SUMIF('Input Sheet'!$S:$S,$AL3132,'Input Sheet'!D:D)</f>
        <v>0</v>
      </c>
      <c r="AA3132" s="28">
        <f>+SUMIF('Input Sheet'!$S:$S,$AL3132,'Input Sheet'!E:E)</f>
        <v>0</v>
      </c>
      <c r="AB3132" s="28">
        <f>+SUMIF('Input Sheet'!$S:$S,$AL3132,'Input Sheet'!F:F)</f>
        <v>0</v>
      </c>
      <c r="AC3132" s="28">
        <f>+SUMIF('Input Sheet'!$S:$S,$AL3132,'Input Sheet'!G:G)</f>
        <v>0</v>
      </c>
      <c r="AD3132" s="28">
        <f>+SUMIF('Input Sheet'!$S:$S,$AL3132,'Input Sheet'!H:H)</f>
        <v>0</v>
      </c>
      <c r="AE3132" s="28">
        <f>+SUMIF('Input Sheet'!$S:$S,$AL3132,'Input Sheet'!I:I)</f>
        <v>0</v>
      </c>
      <c r="AF3132" s="28">
        <f>+SUMIF('Input Sheet'!$S:$S,$AL3132,'Input Sheet'!J:J)</f>
        <v>0</v>
      </c>
      <c r="AG3132" s="28">
        <f>+SUMIF('Input Sheet'!$S:$S,$AL3132,'Input Sheet'!K:K)</f>
        <v>0</v>
      </c>
      <c r="AH3132" s="28">
        <f>+SUMIF('Input Sheet'!$S:$S,$AL3132,'Input Sheet'!L:L)</f>
        <v>0</v>
      </c>
      <c r="AI3132" s="28">
        <f>+SUMIF('Input Sheet'!$S:$S,$AL3132,'Input Sheet'!M:M)</f>
        <v>0</v>
      </c>
      <c r="AJ3132" s="28">
        <f>+SUMIF('Input Sheet'!$S:$S,$AL3132,'Input Sheet'!N:N)</f>
        <v>0</v>
      </c>
      <c r="AK3132" s="28"/>
      <c r="AL3132" s="27" t="str">
        <f t="shared" si="243"/>
        <v>330-4465</v>
      </c>
      <c r="AM3132" s="34" t="str">
        <f t="shared" si="244"/>
        <v>Parts</v>
      </c>
      <c r="AN3132" s="34" t="str">
        <f t="shared" si="245"/>
        <v>PartsCounter Sales Gross Profit % of Sales</v>
      </c>
      <c r="AO3132" s="35"/>
      <c r="AP3132" s="35"/>
      <c r="AQ3132" s="35"/>
    </row>
    <row r="3133" spans="1:43" x14ac:dyDescent="0.25">
      <c r="A3133" s="27" t="s">
        <v>103</v>
      </c>
      <c r="B3133" s="27" t="s">
        <v>104</v>
      </c>
      <c r="C3133" s="27" t="s">
        <v>663</v>
      </c>
      <c r="D3133" s="27" t="s">
        <v>465</v>
      </c>
      <c r="E3133" s="27" t="s">
        <v>668</v>
      </c>
      <c r="F3133" s="27" t="s">
        <v>934</v>
      </c>
      <c r="G3133" s="27" t="s">
        <v>935</v>
      </c>
      <c r="H3133" s="34" t="s">
        <v>4</v>
      </c>
      <c r="I3133" s="34" t="s">
        <v>936</v>
      </c>
      <c r="J3133" s="34" t="str">
        <f t="shared" si="241"/>
        <v>PartsCounter Sales Gross Profit % of Sales</v>
      </c>
      <c r="K3133" s="34" t="str">
        <f t="shared" si="242"/>
        <v>430Parts Counter COS - Toyota</v>
      </c>
      <c r="L3133" s="28">
        <f>+SUMIF('TB 4-24'!M:M,$AL3133,'TB 4-24'!G:G)</f>
        <v>0</v>
      </c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>
        <f>+SUMIF('Input Sheet'!$S:$S,$AL3133,'Input Sheet'!C:C)</f>
        <v>0</v>
      </c>
      <c r="Z3133" s="28">
        <f>+SUMIF('Input Sheet'!$S:$S,$AL3133,'Input Sheet'!D:D)</f>
        <v>0</v>
      </c>
      <c r="AA3133" s="28">
        <f>+SUMIF('Input Sheet'!$S:$S,$AL3133,'Input Sheet'!E:E)</f>
        <v>0</v>
      </c>
      <c r="AB3133" s="28">
        <f>+SUMIF('Input Sheet'!$S:$S,$AL3133,'Input Sheet'!F:F)</f>
        <v>0</v>
      </c>
      <c r="AC3133" s="28">
        <f>+SUMIF('Input Sheet'!$S:$S,$AL3133,'Input Sheet'!G:G)</f>
        <v>0</v>
      </c>
      <c r="AD3133" s="28">
        <f>+SUMIF('Input Sheet'!$S:$S,$AL3133,'Input Sheet'!H:H)</f>
        <v>0</v>
      </c>
      <c r="AE3133" s="28">
        <f>+SUMIF('Input Sheet'!$S:$S,$AL3133,'Input Sheet'!I:I)</f>
        <v>0</v>
      </c>
      <c r="AF3133" s="28">
        <f>+SUMIF('Input Sheet'!$S:$S,$AL3133,'Input Sheet'!J:J)</f>
        <v>0</v>
      </c>
      <c r="AG3133" s="28">
        <f>+SUMIF('Input Sheet'!$S:$S,$AL3133,'Input Sheet'!K:K)</f>
        <v>0</v>
      </c>
      <c r="AH3133" s="28">
        <f>+SUMIF('Input Sheet'!$S:$S,$AL3133,'Input Sheet'!L:L)</f>
        <v>0</v>
      </c>
      <c r="AI3133" s="28">
        <f>+SUMIF('Input Sheet'!$S:$S,$AL3133,'Input Sheet'!M:M)</f>
        <v>0</v>
      </c>
      <c r="AJ3133" s="28">
        <f>+SUMIF('Input Sheet'!$S:$S,$AL3133,'Input Sheet'!N:N)</f>
        <v>0</v>
      </c>
      <c r="AK3133" s="28"/>
      <c r="AL3133" s="27" t="str">
        <f t="shared" si="243"/>
        <v>430-4465</v>
      </c>
      <c r="AM3133" s="34" t="str">
        <f t="shared" si="244"/>
        <v>Parts</v>
      </c>
      <c r="AN3133" s="34" t="str">
        <f t="shared" si="245"/>
        <v>PartsCounter Sales Gross Profit % of Sales</v>
      </c>
      <c r="AO3133" s="35"/>
      <c r="AP3133" s="35"/>
      <c r="AQ3133" s="35"/>
    </row>
    <row r="3134" spans="1:43" x14ac:dyDescent="0.25">
      <c r="A3134" s="27" t="s">
        <v>103</v>
      </c>
      <c r="B3134" s="27" t="s">
        <v>104</v>
      </c>
      <c r="C3134" s="27" t="s">
        <v>104</v>
      </c>
      <c r="D3134" s="27" t="s">
        <v>468</v>
      </c>
      <c r="E3134" s="27" t="s">
        <v>680</v>
      </c>
      <c r="F3134" s="27" t="s">
        <v>934</v>
      </c>
      <c r="G3134" s="27" t="s">
        <v>935</v>
      </c>
      <c r="H3134" s="34" t="s">
        <v>4</v>
      </c>
      <c r="I3134" s="34" t="s">
        <v>936</v>
      </c>
      <c r="J3134" s="34" t="str">
        <f t="shared" si="241"/>
        <v>PartsCounter Sales Gross Profit % of Sales</v>
      </c>
      <c r="K3134" s="34" t="str">
        <f t="shared" si="242"/>
        <v>130Parts Counter COS - Toyota</v>
      </c>
      <c r="L3134" s="28">
        <f>+SUMIF('TB 4-24'!M:M,$AL3134,'TB 4-24'!G:G)</f>
        <v>0</v>
      </c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>
        <f>+SUMIF('Input Sheet'!$S:$S,$AL3134,'Input Sheet'!C:C)</f>
        <v>0</v>
      </c>
      <c r="Z3134" s="28">
        <f>+SUMIF('Input Sheet'!$S:$S,$AL3134,'Input Sheet'!D:D)</f>
        <v>0</v>
      </c>
      <c r="AA3134" s="28">
        <f>+SUMIF('Input Sheet'!$S:$S,$AL3134,'Input Sheet'!E:E)</f>
        <v>0</v>
      </c>
      <c r="AB3134" s="28">
        <f>+SUMIF('Input Sheet'!$S:$S,$AL3134,'Input Sheet'!F:F)</f>
        <v>0</v>
      </c>
      <c r="AC3134" s="28">
        <f>+SUMIF('Input Sheet'!$S:$S,$AL3134,'Input Sheet'!G:G)</f>
        <v>0</v>
      </c>
      <c r="AD3134" s="28">
        <f>+SUMIF('Input Sheet'!$S:$S,$AL3134,'Input Sheet'!H:H)</f>
        <v>0</v>
      </c>
      <c r="AE3134" s="28">
        <f>+SUMIF('Input Sheet'!$S:$S,$AL3134,'Input Sheet'!I:I)</f>
        <v>0</v>
      </c>
      <c r="AF3134" s="28">
        <f>+SUMIF('Input Sheet'!$S:$S,$AL3134,'Input Sheet'!J:J)</f>
        <v>0</v>
      </c>
      <c r="AG3134" s="28">
        <f>+SUMIF('Input Sheet'!$S:$S,$AL3134,'Input Sheet'!K:K)</f>
        <v>0</v>
      </c>
      <c r="AH3134" s="28">
        <f>+SUMIF('Input Sheet'!$S:$S,$AL3134,'Input Sheet'!L:L)</f>
        <v>0</v>
      </c>
      <c r="AI3134" s="28">
        <f>+SUMIF('Input Sheet'!$S:$S,$AL3134,'Input Sheet'!M:M)</f>
        <v>0</v>
      </c>
      <c r="AJ3134" s="28">
        <f>+SUMIF('Input Sheet'!$S:$S,$AL3134,'Input Sheet'!N:N)</f>
        <v>0</v>
      </c>
      <c r="AK3134" s="28"/>
      <c r="AL3134" s="27" t="str">
        <f t="shared" si="243"/>
        <v>130-4468</v>
      </c>
      <c r="AM3134" s="34" t="str">
        <f t="shared" si="244"/>
        <v>Parts</v>
      </c>
      <c r="AN3134" s="34" t="str">
        <f t="shared" si="245"/>
        <v>PartsCounter Sales Gross Profit % of Sales</v>
      </c>
      <c r="AO3134" s="35"/>
      <c r="AP3134" s="35"/>
      <c r="AQ3134" s="35"/>
    </row>
    <row r="3135" spans="1:43" x14ac:dyDescent="0.25">
      <c r="A3135" s="27" t="s">
        <v>103</v>
      </c>
      <c r="B3135" s="27" t="s">
        <v>104</v>
      </c>
      <c r="C3135" s="27" t="s">
        <v>657</v>
      </c>
      <c r="D3135" s="27" t="s">
        <v>468</v>
      </c>
      <c r="E3135" s="27" t="s">
        <v>681</v>
      </c>
      <c r="F3135" s="27" t="s">
        <v>934</v>
      </c>
      <c r="G3135" s="27" t="s">
        <v>935</v>
      </c>
      <c r="H3135" s="34" t="s">
        <v>4</v>
      </c>
      <c r="I3135" s="34" t="s">
        <v>936</v>
      </c>
      <c r="J3135" s="34" t="str">
        <f t="shared" si="241"/>
        <v>PartsCounter Sales Gross Profit % of Sales</v>
      </c>
      <c r="K3135" s="34" t="str">
        <f t="shared" si="242"/>
        <v>230Parts Counter COS - Toyota</v>
      </c>
      <c r="L3135" s="28">
        <f>+SUMIF('TB 4-24'!M:M,$AL3135,'TB 4-24'!G:G)</f>
        <v>0</v>
      </c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>
        <f>+SUMIF('Input Sheet'!$S:$S,$AL3135,'Input Sheet'!C:C)</f>
        <v>0</v>
      </c>
      <c r="Z3135" s="28">
        <f>+SUMIF('Input Sheet'!$S:$S,$AL3135,'Input Sheet'!D:D)</f>
        <v>0</v>
      </c>
      <c r="AA3135" s="28">
        <f>+SUMIF('Input Sheet'!$S:$S,$AL3135,'Input Sheet'!E:E)</f>
        <v>0</v>
      </c>
      <c r="AB3135" s="28">
        <f>+SUMIF('Input Sheet'!$S:$S,$AL3135,'Input Sheet'!F:F)</f>
        <v>0</v>
      </c>
      <c r="AC3135" s="28">
        <f>+SUMIF('Input Sheet'!$S:$S,$AL3135,'Input Sheet'!G:G)</f>
        <v>0</v>
      </c>
      <c r="AD3135" s="28">
        <f>+SUMIF('Input Sheet'!$S:$S,$AL3135,'Input Sheet'!H:H)</f>
        <v>0</v>
      </c>
      <c r="AE3135" s="28">
        <f>+SUMIF('Input Sheet'!$S:$S,$AL3135,'Input Sheet'!I:I)</f>
        <v>0</v>
      </c>
      <c r="AF3135" s="28">
        <f>+SUMIF('Input Sheet'!$S:$S,$AL3135,'Input Sheet'!J:J)</f>
        <v>0</v>
      </c>
      <c r="AG3135" s="28">
        <f>+SUMIF('Input Sheet'!$S:$S,$AL3135,'Input Sheet'!K:K)</f>
        <v>0</v>
      </c>
      <c r="AH3135" s="28">
        <f>+SUMIF('Input Sheet'!$S:$S,$AL3135,'Input Sheet'!L:L)</f>
        <v>0</v>
      </c>
      <c r="AI3135" s="28">
        <f>+SUMIF('Input Sheet'!$S:$S,$AL3135,'Input Sheet'!M:M)</f>
        <v>0</v>
      </c>
      <c r="AJ3135" s="28">
        <f>+SUMIF('Input Sheet'!$S:$S,$AL3135,'Input Sheet'!N:N)</f>
        <v>0</v>
      </c>
      <c r="AK3135" s="28"/>
      <c r="AL3135" s="27" t="str">
        <f t="shared" si="243"/>
        <v>230-4468</v>
      </c>
      <c r="AM3135" s="34" t="str">
        <f t="shared" si="244"/>
        <v>Parts</v>
      </c>
      <c r="AN3135" s="34" t="str">
        <f t="shared" si="245"/>
        <v>PartsCounter Sales Gross Profit % of Sales</v>
      </c>
      <c r="AO3135" s="35"/>
      <c r="AP3135" s="35"/>
      <c r="AQ3135" s="35"/>
    </row>
    <row r="3136" spans="1:43" x14ac:dyDescent="0.25">
      <c r="A3136" s="27" t="s">
        <v>103</v>
      </c>
      <c r="B3136" s="27" t="s">
        <v>104</v>
      </c>
      <c r="C3136" s="27" t="s">
        <v>663</v>
      </c>
      <c r="D3136" s="27" t="s">
        <v>468</v>
      </c>
      <c r="E3136" s="27" t="s">
        <v>668</v>
      </c>
      <c r="F3136" s="27" t="s">
        <v>934</v>
      </c>
      <c r="G3136" s="27" t="s">
        <v>935</v>
      </c>
      <c r="H3136" s="34" t="s">
        <v>4</v>
      </c>
      <c r="I3136" s="34" t="s">
        <v>936</v>
      </c>
      <c r="J3136" s="34" t="str">
        <f t="shared" si="241"/>
        <v>PartsCounter Sales Gross Profit % of Sales</v>
      </c>
      <c r="K3136" s="34" t="str">
        <f t="shared" si="242"/>
        <v>430Parts Counter COS - Toyota</v>
      </c>
      <c r="L3136" s="28">
        <f>+SUMIF('TB 4-24'!M:M,$AL3136,'TB 4-24'!G:G)</f>
        <v>0</v>
      </c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>
        <f>+SUMIF('Input Sheet'!$S:$S,$AL3136,'Input Sheet'!C:C)</f>
        <v>0</v>
      </c>
      <c r="Z3136" s="28">
        <f>+SUMIF('Input Sheet'!$S:$S,$AL3136,'Input Sheet'!D:D)</f>
        <v>0</v>
      </c>
      <c r="AA3136" s="28">
        <f>+SUMIF('Input Sheet'!$S:$S,$AL3136,'Input Sheet'!E:E)</f>
        <v>0</v>
      </c>
      <c r="AB3136" s="28">
        <f>+SUMIF('Input Sheet'!$S:$S,$AL3136,'Input Sheet'!F:F)</f>
        <v>0</v>
      </c>
      <c r="AC3136" s="28">
        <f>+SUMIF('Input Sheet'!$S:$S,$AL3136,'Input Sheet'!G:G)</f>
        <v>0</v>
      </c>
      <c r="AD3136" s="28">
        <f>+SUMIF('Input Sheet'!$S:$S,$AL3136,'Input Sheet'!H:H)</f>
        <v>0</v>
      </c>
      <c r="AE3136" s="28">
        <f>+SUMIF('Input Sheet'!$S:$S,$AL3136,'Input Sheet'!I:I)</f>
        <v>0</v>
      </c>
      <c r="AF3136" s="28">
        <f>+SUMIF('Input Sheet'!$S:$S,$AL3136,'Input Sheet'!J:J)</f>
        <v>0</v>
      </c>
      <c r="AG3136" s="28">
        <f>+SUMIF('Input Sheet'!$S:$S,$AL3136,'Input Sheet'!K:K)</f>
        <v>0</v>
      </c>
      <c r="AH3136" s="28">
        <f>+SUMIF('Input Sheet'!$S:$S,$AL3136,'Input Sheet'!L:L)</f>
        <v>0</v>
      </c>
      <c r="AI3136" s="28">
        <f>+SUMIF('Input Sheet'!$S:$S,$AL3136,'Input Sheet'!M:M)</f>
        <v>0</v>
      </c>
      <c r="AJ3136" s="28">
        <f>+SUMIF('Input Sheet'!$S:$S,$AL3136,'Input Sheet'!N:N)</f>
        <v>0</v>
      </c>
      <c r="AK3136" s="28"/>
      <c r="AL3136" s="27" t="str">
        <f t="shared" si="243"/>
        <v>430-4468</v>
      </c>
      <c r="AM3136" s="34" t="str">
        <f t="shared" si="244"/>
        <v>Parts</v>
      </c>
      <c r="AN3136" s="34" t="str">
        <f t="shared" si="245"/>
        <v>PartsCounter Sales Gross Profit % of Sales</v>
      </c>
      <c r="AO3136" s="35"/>
      <c r="AP3136" s="35"/>
      <c r="AQ3136" s="35"/>
    </row>
    <row r="3137" spans="1:43" x14ac:dyDescent="0.25">
      <c r="A3137" s="27" t="s">
        <v>103</v>
      </c>
      <c r="B3137" s="27" t="s">
        <v>104</v>
      </c>
      <c r="C3137" s="27" t="s">
        <v>671</v>
      </c>
      <c r="D3137" s="27" t="s">
        <v>468</v>
      </c>
      <c r="E3137" s="27" t="s">
        <v>675</v>
      </c>
      <c r="F3137" s="27" t="s">
        <v>934</v>
      </c>
      <c r="G3137" s="27" t="s">
        <v>935</v>
      </c>
      <c r="H3137" s="34" t="s">
        <v>4</v>
      </c>
      <c r="I3137" s="34" t="s">
        <v>936</v>
      </c>
      <c r="J3137" s="34" t="str">
        <f t="shared" si="241"/>
        <v>PartsCounter Sales Gross Profit % of Sales</v>
      </c>
      <c r="K3137" s="34" t="str">
        <f t="shared" si="242"/>
        <v>330Parts Counter COS - Toyota</v>
      </c>
      <c r="L3137" s="28">
        <f>+SUMIF('TB 4-24'!M:M,$AL3137,'TB 4-24'!G:G)</f>
        <v>0</v>
      </c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>
        <f>+SUMIF('Input Sheet'!$S:$S,$AL3137,'Input Sheet'!C:C)</f>
        <v>0</v>
      </c>
      <c r="Z3137" s="28">
        <f>+SUMIF('Input Sheet'!$S:$S,$AL3137,'Input Sheet'!D:D)</f>
        <v>0</v>
      </c>
      <c r="AA3137" s="28">
        <f>+SUMIF('Input Sheet'!$S:$S,$AL3137,'Input Sheet'!E:E)</f>
        <v>0</v>
      </c>
      <c r="AB3137" s="28">
        <f>+SUMIF('Input Sheet'!$S:$S,$AL3137,'Input Sheet'!F:F)</f>
        <v>0</v>
      </c>
      <c r="AC3137" s="28">
        <f>+SUMIF('Input Sheet'!$S:$S,$AL3137,'Input Sheet'!G:G)</f>
        <v>0</v>
      </c>
      <c r="AD3137" s="28">
        <f>+SUMIF('Input Sheet'!$S:$S,$AL3137,'Input Sheet'!H:H)</f>
        <v>0</v>
      </c>
      <c r="AE3137" s="28">
        <f>+SUMIF('Input Sheet'!$S:$S,$AL3137,'Input Sheet'!I:I)</f>
        <v>0</v>
      </c>
      <c r="AF3137" s="28">
        <f>+SUMIF('Input Sheet'!$S:$S,$AL3137,'Input Sheet'!J:J)</f>
        <v>0</v>
      </c>
      <c r="AG3137" s="28">
        <f>+SUMIF('Input Sheet'!$S:$S,$AL3137,'Input Sheet'!K:K)</f>
        <v>0</v>
      </c>
      <c r="AH3137" s="28">
        <f>+SUMIF('Input Sheet'!$S:$S,$AL3137,'Input Sheet'!L:L)</f>
        <v>0</v>
      </c>
      <c r="AI3137" s="28">
        <f>+SUMIF('Input Sheet'!$S:$S,$AL3137,'Input Sheet'!M:M)</f>
        <v>0</v>
      </c>
      <c r="AJ3137" s="28">
        <f>+SUMIF('Input Sheet'!$S:$S,$AL3137,'Input Sheet'!N:N)</f>
        <v>0</v>
      </c>
      <c r="AK3137" s="28"/>
      <c r="AL3137" s="27" t="str">
        <f t="shared" si="243"/>
        <v>330-4468</v>
      </c>
      <c r="AM3137" s="34" t="str">
        <f t="shared" si="244"/>
        <v>Parts</v>
      </c>
      <c r="AN3137" s="34" t="str">
        <f t="shared" si="245"/>
        <v>PartsCounter Sales Gross Profit % of Sales</v>
      </c>
      <c r="AO3137" s="35"/>
      <c r="AP3137" s="35"/>
      <c r="AQ3137" s="35"/>
    </row>
    <row r="3138" spans="1:43" x14ac:dyDescent="0.25">
      <c r="A3138" s="27" t="s">
        <v>103</v>
      </c>
      <c r="B3138" s="27" t="s">
        <v>104</v>
      </c>
      <c r="C3138" s="27" t="s">
        <v>657</v>
      </c>
      <c r="D3138" s="27" t="s">
        <v>937</v>
      </c>
      <c r="E3138" s="27" t="s">
        <v>681</v>
      </c>
      <c r="F3138" s="27" t="s">
        <v>934</v>
      </c>
      <c r="G3138" s="27" t="s">
        <v>935</v>
      </c>
      <c r="H3138" s="34" t="s">
        <v>4</v>
      </c>
      <c r="I3138" s="34" t="s">
        <v>936</v>
      </c>
      <c r="J3138" s="34" t="str">
        <f t="shared" si="241"/>
        <v>PartsCounter Sales Gross Profit % of Sales</v>
      </c>
      <c r="K3138" s="34" t="str">
        <f t="shared" si="242"/>
        <v>230Parts Counter COS - Toyota</v>
      </c>
      <c r="L3138" s="28">
        <f>+SUMIF('TB 4-24'!M:M,$AL3138,'TB 4-24'!G:G)</f>
        <v>0</v>
      </c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>
        <f>+SUMIF('Input Sheet'!$S:$S,$AL3138,'Input Sheet'!C:C)</f>
        <v>0</v>
      </c>
      <c r="Z3138" s="28">
        <f>+SUMIF('Input Sheet'!$S:$S,$AL3138,'Input Sheet'!D:D)</f>
        <v>0</v>
      </c>
      <c r="AA3138" s="28">
        <f>+SUMIF('Input Sheet'!$S:$S,$AL3138,'Input Sheet'!E:E)</f>
        <v>0</v>
      </c>
      <c r="AB3138" s="28">
        <f>+SUMIF('Input Sheet'!$S:$S,$AL3138,'Input Sheet'!F:F)</f>
        <v>0</v>
      </c>
      <c r="AC3138" s="28">
        <f>+SUMIF('Input Sheet'!$S:$S,$AL3138,'Input Sheet'!G:G)</f>
        <v>0</v>
      </c>
      <c r="AD3138" s="28">
        <f>+SUMIF('Input Sheet'!$S:$S,$AL3138,'Input Sheet'!H:H)</f>
        <v>0</v>
      </c>
      <c r="AE3138" s="28">
        <f>+SUMIF('Input Sheet'!$S:$S,$AL3138,'Input Sheet'!I:I)</f>
        <v>0</v>
      </c>
      <c r="AF3138" s="28">
        <f>+SUMIF('Input Sheet'!$S:$S,$AL3138,'Input Sheet'!J:J)</f>
        <v>0</v>
      </c>
      <c r="AG3138" s="28">
        <f>+SUMIF('Input Sheet'!$S:$S,$AL3138,'Input Sheet'!K:K)</f>
        <v>0</v>
      </c>
      <c r="AH3138" s="28">
        <f>+SUMIF('Input Sheet'!$S:$S,$AL3138,'Input Sheet'!L:L)</f>
        <v>0</v>
      </c>
      <c r="AI3138" s="28">
        <f>+SUMIF('Input Sheet'!$S:$S,$AL3138,'Input Sheet'!M:M)</f>
        <v>0</v>
      </c>
      <c r="AJ3138" s="28">
        <f>+SUMIF('Input Sheet'!$S:$S,$AL3138,'Input Sheet'!N:N)</f>
        <v>0</v>
      </c>
      <c r="AK3138" s="28"/>
      <c r="AL3138" s="27" t="str">
        <f t="shared" si="243"/>
        <v>230-4525</v>
      </c>
      <c r="AM3138" s="34" t="str">
        <f t="shared" si="244"/>
        <v>Parts</v>
      </c>
      <c r="AN3138" s="34" t="str">
        <f t="shared" si="245"/>
        <v>PartsCounter Sales Gross Profit % of Sales</v>
      </c>
      <c r="AO3138" s="35"/>
      <c r="AP3138" s="35"/>
      <c r="AQ3138" s="35"/>
    </row>
    <row r="3139" spans="1:43" x14ac:dyDescent="0.25">
      <c r="A3139" s="27" t="s">
        <v>103</v>
      </c>
      <c r="B3139" s="27" t="s">
        <v>104</v>
      </c>
      <c r="C3139" s="27" t="s">
        <v>663</v>
      </c>
      <c r="D3139" s="27" t="s">
        <v>937</v>
      </c>
      <c r="E3139" s="27" t="s">
        <v>668</v>
      </c>
      <c r="F3139" s="27" t="s">
        <v>934</v>
      </c>
      <c r="G3139" s="27" t="s">
        <v>935</v>
      </c>
      <c r="H3139" s="34" t="s">
        <v>4</v>
      </c>
      <c r="I3139" s="34" t="s">
        <v>936</v>
      </c>
      <c r="J3139" s="34" t="str">
        <f t="shared" ref="J3139:J3202" si="246">+H3139&amp;I3139</f>
        <v>PartsCounter Sales Gross Profit % of Sales</v>
      </c>
      <c r="K3139" s="34" t="str">
        <f t="shared" ref="K3139:K3202" si="247">+E3139&amp;G3139</f>
        <v>430Parts Counter COS - Toyota</v>
      </c>
      <c r="L3139" s="28">
        <f>+SUMIF('TB 4-24'!M:M,$AL3139,'TB 4-24'!G:G)</f>
        <v>0</v>
      </c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>
        <f>+SUMIF('Input Sheet'!$S:$S,$AL3139,'Input Sheet'!C:C)</f>
        <v>0</v>
      </c>
      <c r="Z3139" s="28">
        <f>+SUMIF('Input Sheet'!$S:$S,$AL3139,'Input Sheet'!D:D)</f>
        <v>0</v>
      </c>
      <c r="AA3139" s="28">
        <f>+SUMIF('Input Sheet'!$S:$S,$AL3139,'Input Sheet'!E:E)</f>
        <v>0</v>
      </c>
      <c r="AB3139" s="28">
        <f>+SUMIF('Input Sheet'!$S:$S,$AL3139,'Input Sheet'!F:F)</f>
        <v>0</v>
      </c>
      <c r="AC3139" s="28">
        <f>+SUMIF('Input Sheet'!$S:$S,$AL3139,'Input Sheet'!G:G)</f>
        <v>0</v>
      </c>
      <c r="AD3139" s="28">
        <f>+SUMIF('Input Sheet'!$S:$S,$AL3139,'Input Sheet'!H:H)</f>
        <v>0</v>
      </c>
      <c r="AE3139" s="28">
        <f>+SUMIF('Input Sheet'!$S:$S,$AL3139,'Input Sheet'!I:I)</f>
        <v>0</v>
      </c>
      <c r="AF3139" s="28">
        <f>+SUMIF('Input Sheet'!$S:$S,$AL3139,'Input Sheet'!J:J)</f>
        <v>0</v>
      </c>
      <c r="AG3139" s="28">
        <f>+SUMIF('Input Sheet'!$S:$S,$AL3139,'Input Sheet'!K:K)</f>
        <v>0</v>
      </c>
      <c r="AH3139" s="28">
        <f>+SUMIF('Input Sheet'!$S:$S,$AL3139,'Input Sheet'!L:L)</f>
        <v>0</v>
      </c>
      <c r="AI3139" s="28">
        <f>+SUMIF('Input Sheet'!$S:$S,$AL3139,'Input Sheet'!M:M)</f>
        <v>0</v>
      </c>
      <c r="AJ3139" s="28">
        <f>+SUMIF('Input Sheet'!$S:$S,$AL3139,'Input Sheet'!N:N)</f>
        <v>0</v>
      </c>
      <c r="AK3139" s="28"/>
      <c r="AL3139" s="27" t="str">
        <f t="shared" ref="AL3139:AL3202" si="248">+E3139&amp;"-"&amp;D3139</f>
        <v>430-4525</v>
      </c>
      <c r="AM3139" s="34" t="str">
        <f t="shared" si="244"/>
        <v>Parts</v>
      </c>
      <c r="AN3139" s="34" t="str">
        <f t="shared" si="245"/>
        <v>PartsCounter Sales Gross Profit % of Sales</v>
      </c>
      <c r="AO3139" s="35"/>
      <c r="AP3139" s="35"/>
      <c r="AQ3139" s="35"/>
    </row>
    <row r="3140" spans="1:43" x14ac:dyDescent="0.25">
      <c r="A3140" s="27" t="s">
        <v>103</v>
      </c>
      <c r="B3140" s="27" t="s">
        <v>104</v>
      </c>
      <c r="C3140" s="27" t="s">
        <v>671</v>
      </c>
      <c r="D3140" s="27" t="s">
        <v>937</v>
      </c>
      <c r="E3140" s="27" t="s">
        <v>675</v>
      </c>
      <c r="F3140" s="27" t="s">
        <v>934</v>
      </c>
      <c r="G3140" s="27" t="s">
        <v>935</v>
      </c>
      <c r="H3140" s="34" t="s">
        <v>4</v>
      </c>
      <c r="I3140" s="34" t="s">
        <v>936</v>
      </c>
      <c r="J3140" s="34" t="str">
        <f t="shared" si="246"/>
        <v>PartsCounter Sales Gross Profit % of Sales</v>
      </c>
      <c r="K3140" s="34" t="str">
        <f t="shared" si="247"/>
        <v>330Parts Counter COS - Toyota</v>
      </c>
      <c r="L3140" s="28">
        <f>+SUMIF('TB 4-24'!M:M,$AL3140,'TB 4-24'!G:G)</f>
        <v>0</v>
      </c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>
        <f>+SUMIF('Input Sheet'!$S:$S,$AL3140,'Input Sheet'!C:C)</f>
        <v>0</v>
      </c>
      <c r="Z3140" s="28">
        <f>+SUMIF('Input Sheet'!$S:$S,$AL3140,'Input Sheet'!D:D)</f>
        <v>0</v>
      </c>
      <c r="AA3140" s="28">
        <f>+SUMIF('Input Sheet'!$S:$S,$AL3140,'Input Sheet'!E:E)</f>
        <v>0</v>
      </c>
      <c r="AB3140" s="28">
        <f>+SUMIF('Input Sheet'!$S:$S,$AL3140,'Input Sheet'!F:F)</f>
        <v>0</v>
      </c>
      <c r="AC3140" s="28">
        <f>+SUMIF('Input Sheet'!$S:$S,$AL3140,'Input Sheet'!G:G)</f>
        <v>0</v>
      </c>
      <c r="AD3140" s="28">
        <f>+SUMIF('Input Sheet'!$S:$S,$AL3140,'Input Sheet'!H:H)</f>
        <v>0</v>
      </c>
      <c r="AE3140" s="28">
        <f>+SUMIF('Input Sheet'!$S:$S,$AL3140,'Input Sheet'!I:I)</f>
        <v>0</v>
      </c>
      <c r="AF3140" s="28">
        <f>+SUMIF('Input Sheet'!$S:$S,$AL3140,'Input Sheet'!J:J)</f>
        <v>0</v>
      </c>
      <c r="AG3140" s="28">
        <f>+SUMIF('Input Sheet'!$S:$S,$AL3140,'Input Sheet'!K:K)</f>
        <v>0</v>
      </c>
      <c r="AH3140" s="28">
        <f>+SUMIF('Input Sheet'!$S:$S,$AL3140,'Input Sheet'!L:L)</f>
        <v>0</v>
      </c>
      <c r="AI3140" s="28">
        <f>+SUMIF('Input Sheet'!$S:$S,$AL3140,'Input Sheet'!M:M)</f>
        <v>0</v>
      </c>
      <c r="AJ3140" s="28">
        <f>+SUMIF('Input Sheet'!$S:$S,$AL3140,'Input Sheet'!N:N)</f>
        <v>0</v>
      </c>
      <c r="AK3140" s="28"/>
      <c r="AL3140" s="27" t="str">
        <f t="shared" si="248"/>
        <v>330-4525</v>
      </c>
      <c r="AM3140" s="34" t="str">
        <f t="shared" ref="AM3140:AM3203" si="249">H3140</f>
        <v>Parts</v>
      </c>
      <c r="AN3140" s="34" t="str">
        <f t="shared" ref="AN3140:AN3203" si="250">J3140</f>
        <v>PartsCounter Sales Gross Profit % of Sales</v>
      </c>
      <c r="AO3140" s="35"/>
      <c r="AP3140" s="35"/>
      <c r="AQ3140" s="35"/>
    </row>
    <row r="3141" spans="1:43" x14ac:dyDescent="0.25">
      <c r="A3141" s="27" t="s">
        <v>103</v>
      </c>
      <c r="B3141" s="27" t="s">
        <v>104</v>
      </c>
      <c r="C3141" s="27" t="s">
        <v>663</v>
      </c>
      <c r="D3141" s="27" t="s">
        <v>469</v>
      </c>
      <c r="E3141" s="27" t="s">
        <v>668</v>
      </c>
      <c r="F3141" s="27" t="s">
        <v>934</v>
      </c>
      <c r="G3141" s="27" t="s">
        <v>935</v>
      </c>
      <c r="H3141" s="34" t="s">
        <v>4</v>
      </c>
      <c r="I3141" s="34" t="s">
        <v>936</v>
      </c>
      <c r="J3141" s="34" t="str">
        <f t="shared" si="246"/>
        <v>PartsCounter Sales Gross Profit % of Sales</v>
      </c>
      <c r="K3141" s="34" t="str">
        <f t="shared" si="247"/>
        <v>430Parts Counter COS - Toyota</v>
      </c>
      <c r="L3141" s="28">
        <f>+SUMIF('TB 4-24'!M:M,$AL3141,'TB 4-24'!G:G)</f>
        <v>0</v>
      </c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>
        <f>+SUMIF('Input Sheet'!$S:$S,$AL3141,'Input Sheet'!C:C)</f>
        <v>0</v>
      </c>
      <c r="Z3141" s="28">
        <f>+SUMIF('Input Sheet'!$S:$S,$AL3141,'Input Sheet'!D:D)</f>
        <v>0</v>
      </c>
      <c r="AA3141" s="28">
        <f>+SUMIF('Input Sheet'!$S:$S,$AL3141,'Input Sheet'!E:E)</f>
        <v>0</v>
      </c>
      <c r="AB3141" s="28">
        <f>+SUMIF('Input Sheet'!$S:$S,$AL3141,'Input Sheet'!F:F)</f>
        <v>0</v>
      </c>
      <c r="AC3141" s="28">
        <f>+SUMIF('Input Sheet'!$S:$S,$AL3141,'Input Sheet'!G:G)</f>
        <v>0</v>
      </c>
      <c r="AD3141" s="28">
        <f>+SUMIF('Input Sheet'!$S:$S,$AL3141,'Input Sheet'!H:H)</f>
        <v>0</v>
      </c>
      <c r="AE3141" s="28">
        <f>+SUMIF('Input Sheet'!$S:$S,$AL3141,'Input Sheet'!I:I)</f>
        <v>0</v>
      </c>
      <c r="AF3141" s="28">
        <f>+SUMIF('Input Sheet'!$S:$S,$AL3141,'Input Sheet'!J:J)</f>
        <v>0</v>
      </c>
      <c r="AG3141" s="28">
        <f>+SUMIF('Input Sheet'!$S:$S,$AL3141,'Input Sheet'!K:K)</f>
        <v>0</v>
      </c>
      <c r="AH3141" s="28">
        <f>+SUMIF('Input Sheet'!$S:$S,$AL3141,'Input Sheet'!L:L)</f>
        <v>0</v>
      </c>
      <c r="AI3141" s="28">
        <f>+SUMIF('Input Sheet'!$S:$S,$AL3141,'Input Sheet'!M:M)</f>
        <v>0</v>
      </c>
      <c r="AJ3141" s="28">
        <f>+SUMIF('Input Sheet'!$S:$S,$AL3141,'Input Sheet'!N:N)</f>
        <v>0</v>
      </c>
      <c r="AK3141" s="28"/>
      <c r="AL3141" s="27" t="str">
        <f t="shared" si="248"/>
        <v>430-4551</v>
      </c>
      <c r="AM3141" s="34" t="str">
        <f t="shared" si="249"/>
        <v>Parts</v>
      </c>
      <c r="AN3141" s="34" t="str">
        <f t="shared" si="250"/>
        <v>PartsCounter Sales Gross Profit % of Sales</v>
      </c>
      <c r="AO3141" s="35"/>
      <c r="AP3141" s="35"/>
      <c r="AQ3141" s="35"/>
    </row>
    <row r="3142" spans="1:43" x14ac:dyDescent="0.25">
      <c r="A3142" s="27" t="s">
        <v>103</v>
      </c>
      <c r="B3142" s="27" t="s">
        <v>104</v>
      </c>
      <c r="C3142" s="27" t="s">
        <v>671</v>
      </c>
      <c r="D3142" s="27" t="s">
        <v>469</v>
      </c>
      <c r="E3142" s="27" t="s">
        <v>675</v>
      </c>
      <c r="F3142" s="27" t="s">
        <v>934</v>
      </c>
      <c r="G3142" s="27" t="s">
        <v>935</v>
      </c>
      <c r="H3142" s="34" t="s">
        <v>4</v>
      </c>
      <c r="I3142" s="34" t="s">
        <v>936</v>
      </c>
      <c r="J3142" s="34" t="str">
        <f t="shared" si="246"/>
        <v>PartsCounter Sales Gross Profit % of Sales</v>
      </c>
      <c r="K3142" s="34" t="str">
        <f t="shared" si="247"/>
        <v>330Parts Counter COS - Toyota</v>
      </c>
      <c r="L3142" s="28">
        <f>+SUMIF('TB 4-24'!M:M,$AL3142,'TB 4-24'!G:G)</f>
        <v>0</v>
      </c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>
        <f>+SUMIF('Input Sheet'!$S:$S,$AL3142,'Input Sheet'!C:C)</f>
        <v>0</v>
      </c>
      <c r="Z3142" s="28">
        <f>+SUMIF('Input Sheet'!$S:$S,$AL3142,'Input Sheet'!D:D)</f>
        <v>0</v>
      </c>
      <c r="AA3142" s="28">
        <f>+SUMIF('Input Sheet'!$S:$S,$AL3142,'Input Sheet'!E:E)</f>
        <v>0</v>
      </c>
      <c r="AB3142" s="28">
        <f>+SUMIF('Input Sheet'!$S:$S,$AL3142,'Input Sheet'!F:F)</f>
        <v>0</v>
      </c>
      <c r="AC3142" s="28">
        <f>+SUMIF('Input Sheet'!$S:$S,$AL3142,'Input Sheet'!G:G)</f>
        <v>0</v>
      </c>
      <c r="AD3142" s="28">
        <f>+SUMIF('Input Sheet'!$S:$S,$AL3142,'Input Sheet'!H:H)</f>
        <v>0</v>
      </c>
      <c r="AE3142" s="28">
        <f>+SUMIF('Input Sheet'!$S:$S,$AL3142,'Input Sheet'!I:I)</f>
        <v>0</v>
      </c>
      <c r="AF3142" s="28">
        <f>+SUMIF('Input Sheet'!$S:$S,$AL3142,'Input Sheet'!J:J)</f>
        <v>0</v>
      </c>
      <c r="AG3142" s="28">
        <f>+SUMIF('Input Sheet'!$S:$S,$AL3142,'Input Sheet'!K:K)</f>
        <v>0</v>
      </c>
      <c r="AH3142" s="28">
        <f>+SUMIF('Input Sheet'!$S:$S,$AL3142,'Input Sheet'!L:L)</f>
        <v>0</v>
      </c>
      <c r="AI3142" s="28">
        <f>+SUMIF('Input Sheet'!$S:$S,$AL3142,'Input Sheet'!M:M)</f>
        <v>0</v>
      </c>
      <c r="AJ3142" s="28">
        <f>+SUMIF('Input Sheet'!$S:$S,$AL3142,'Input Sheet'!N:N)</f>
        <v>0</v>
      </c>
      <c r="AK3142" s="28"/>
      <c r="AL3142" s="27" t="str">
        <f t="shared" si="248"/>
        <v>330-4551</v>
      </c>
      <c r="AM3142" s="34" t="str">
        <f t="shared" si="249"/>
        <v>Parts</v>
      </c>
      <c r="AN3142" s="34" t="str">
        <f t="shared" si="250"/>
        <v>PartsCounter Sales Gross Profit % of Sales</v>
      </c>
      <c r="AO3142" s="35"/>
      <c r="AP3142" s="35"/>
      <c r="AQ3142" s="35"/>
    </row>
    <row r="3143" spans="1:43" x14ac:dyDescent="0.25">
      <c r="A3143" s="27" t="s">
        <v>103</v>
      </c>
      <c r="B3143" s="27" t="s">
        <v>104</v>
      </c>
      <c r="C3143" s="27" t="s">
        <v>104</v>
      </c>
      <c r="D3143" s="27" t="s">
        <v>469</v>
      </c>
      <c r="E3143" s="27" t="s">
        <v>680</v>
      </c>
      <c r="F3143" s="27" t="s">
        <v>934</v>
      </c>
      <c r="G3143" s="27" t="s">
        <v>935</v>
      </c>
      <c r="H3143" s="34" t="s">
        <v>4</v>
      </c>
      <c r="I3143" s="34" t="s">
        <v>936</v>
      </c>
      <c r="J3143" s="34" t="str">
        <f t="shared" si="246"/>
        <v>PartsCounter Sales Gross Profit % of Sales</v>
      </c>
      <c r="K3143" s="34" t="str">
        <f t="shared" si="247"/>
        <v>130Parts Counter COS - Toyota</v>
      </c>
      <c r="L3143" s="28">
        <f>+SUMIF('TB 4-24'!M:M,$AL3143,'TB 4-24'!G:G)</f>
        <v>0</v>
      </c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>
        <f>+SUMIF('Input Sheet'!$S:$S,$AL3143,'Input Sheet'!C:C)</f>
        <v>0</v>
      </c>
      <c r="Z3143" s="28">
        <f>+SUMIF('Input Sheet'!$S:$S,$AL3143,'Input Sheet'!D:D)</f>
        <v>0</v>
      </c>
      <c r="AA3143" s="28">
        <f>+SUMIF('Input Sheet'!$S:$S,$AL3143,'Input Sheet'!E:E)</f>
        <v>0</v>
      </c>
      <c r="AB3143" s="28">
        <f>+SUMIF('Input Sheet'!$S:$S,$AL3143,'Input Sheet'!F:F)</f>
        <v>0</v>
      </c>
      <c r="AC3143" s="28">
        <f>+SUMIF('Input Sheet'!$S:$S,$AL3143,'Input Sheet'!G:G)</f>
        <v>0</v>
      </c>
      <c r="AD3143" s="28">
        <f>+SUMIF('Input Sheet'!$S:$S,$AL3143,'Input Sheet'!H:H)</f>
        <v>0</v>
      </c>
      <c r="AE3143" s="28">
        <f>+SUMIF('Input Sheet'!$S:$S,$AL3143,'Input Sheet'!I:I)</f>
        <v>0</v>
      </c>
      <c r="AF3143" s="28">
        <f>+SUMIF('Input Sheet'!$S:$S,$AL3143,'Input Sheet'!J:J)</f>
        <v>0</v>
      </c>
      <c r="AG3143" s="28">
        <f>+SUMIF('Input Sheet'!$S:$S,$AL3143,'Input Sheet'!K:K)</f>
        <v>0</v>
      </c>
      <c r="AH3143" s="28">
        <f>+SUMIF('Input Sheet'!$S:$S,$AL3143,'Input Sheet'!L:L)</f>
        <v>0</v>
      </c>
      <c r="AI3143" s="28">
        <f>+SUMIF('Input Sheet'!$S:$S,$AL3143,'Input Sheet'!M:M)</f>
        <v>0</v>
      </c>
      <c r="AJ3143" s="28">
        <f>+SUMIF('Input Sheet'!$S:$S,$AL3143,'Input Sheet'!N:N)</f>
        <v>0</v>
      </c>
      <c r="AK3143" s="28"/>
      <c r="AL3143" s="27" t="str">
        <f t="shared" si="248"/>
        <v>130-4551</v>
      </c>
      <c r="AM3143" s="34" t="str">
        <f t="shared" si="249"/>
        <v>Parts</v>
      </c>
      <c r="AN3143" s="34" t="str">
        <f t="shared" si="250"/>
        <v>PartsCounter Sales Gross Profit % of Sales</v>
      </c>
      <c r="AO3143" s="35"/>
      <c r="AP3143" s="35"/>
      <c r="AQ3143" s="35"/>
    </row>
    <row r="3144" spans="1:43" x14ac:dyDescent="0.25">
      <c r="A3144" s="27" t="s">
        <v>103</v>
      </c>
      <c r="B3144" s="27" t="s">
        <v>104</v>
      </c>
      <c r="C3144" s="27" t="s">
        <v>663</v>
      </c>
      <c r="D3144" s="27" t="s">
        <v>470</v>
      </c>
      <c r="E3144" s="27" t="s">
        <v>668</v>
      </c>
      <c r="F3144" s="27" t="s">
        <v>938</v>
      </c>
      <c r="G3144" s="27" t="s">
        <v>939</v>
      </c>
      <c r="H3144" s="34" t="s">
        <v>4</v>
      </c>
      <c r="I3144" s="34" t="s">
        <v>940</v>
      </c>
      <c r="J3144" s="34" t="str">
        <f t="shared" si="246"/>
        <v>PartsInternal Sales Gross Profit % of Sales</v>
      </c>
      <c r="K3144" s="34" t="str">
        <f t="shared" si="247"/>
        <v>430Parts Internal COS - Toyota</v>
      </c>
      <c r="L3144" s="28">
        <f>+SUMIF('TB 4-24'!M:M,$AL3144,'TB 4-24'!G:G)</f>
        <v>0</v>
      </c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>
        <f>+SUMIF('Input Sheet'!$S:$S,$AL3144,'Input Sheet'!C:C)</f>
        <v>0</v>
      </c>
      <c r="Z3144" s="28">
        <f>+SUMIF('Input Sheet'!$S:$S,$AL3144,'Input Sheet'!D:D)</f>
        <v>0</v>
      </c>
      <c r="AA3144" s="28">
        <f>+SUMIF('Input Sheet'!$S:$S,$AL3144,'Input Sheet'!E:E)</f>
        <v>0</v>
      </c>
      <c r="AB3144" s="28">
        <f>+SUMIF('Input Sheet'!$S:$S,$AL3144,'Input Sheet'!F:F)</f>
        <v>0</v>
      </c>
      <c r="AC3144" s="28">
        <f>+SUMIF('Input Sheet'!$S:$S,$AL3144,'Input Sheet'!G:G)</f>
        <v>0</v>
      </c>
      <c r="AD3144" s="28">
        <f>+SUMIF('Input Sheet'!$S:$S,$AL3144,'Input Sheet'!H:H)</f>
        <v>0</v>
      </c>
      <c r="AE3144" s="28">
        <f>+SUMIF('Input Sheet'!$S:$S,$AL3144,'Input Sheet'!I:I)</f>
        <v>0</v>
      </c>
      <c r="AF3144" s="28">
        <f>+SUMIF('Input Sheet'!$S:$S,$AL3144,'Input Sheet'!J:J)</f>
        <v>0</v>
      </c>
      <c r="AG3144" s="28">
        <f>+SUMIF('Input Sheet'!$S:$S,$AL3144,'Input Sheet'!K:K)</f>
        <v>0</v>
      </c>
      <c r="AH3144" s="28">
        <f>+SUMIF('Input Sheet'!$S:$S,$AL3144,'Input Sheet'!L:L)</f>
        <v>0</v>
      </c>
      <c r="AI3144" s="28">
        <f>+SUMIF('Input Sheet'!$S:$S,$AL3144,'Input Sheet'!M:M)</f>
        <v>0</v>
      </c>
      <c r="AJ3144" s="28">
        <f>+SUMIF('Input Sheet'!$S:$S,$AL3144,'Input Sheet'!N:N)</f>
        <v>0</v>
      </c>
      <c r="AK3144" s="28"/>
      <c r="AL3144" s="27" t="str">
        <f t="shared" si="248"/>
        <v>430-4505</v>
      </c>
      <c r="AM3144" s="34" t="str">
        <f t="shared" si="249"/>
        <v>Parts</v>
      </c>
      <c r="AN3144" s="34" t="str">
        <f t="shared" si="250"/>
        <v>PartsInternal Sales Gross Profit % of Sales</v>
      </c>
      <c r="AO3144" s="35"/>
      <c r="AP3144" s="35"/>
      <c r="AQ3144" s="35"/>
    </row>
    <row r="3145" spans="1:43" x14ac:dyDescent="0.25">
      <c r="A3145" s="27" t="s">
        <v>103</v>
      </c>
      <c r="B3145" s="27" t="s">
        <v>104</v>
      </c>
      <c r="C3145" s="27" t="s">
        <v>104</v>
      </c>
      <c r="D3145" s="27" t="s">
        <v>470</v>
      </c>
      <c r="E3145" s="27" t="s">
        <v>680</v>
      </c>
      <c r="F3145" s="27" t="s">
        <v>938</v>
      </c>
      <c r="G3145" s="27" t="s">
        <v>939</v>
      </c>
      <c r="H3145" s="34" t="s">
        <v>4</v>
      </c>
      <c r="I3145" s="34" t="s">
        <v>940</v>
      </c>
      <c r="J3145" s="34" t="str">
        <f t="shared" si="246"/>
        <v>PartsInternal Sales Gross Profit % of Sales</v>
      </c>
      <c r="K3145" s="34" t="str">
        <f t="shared" si="247"/>
        <v>130Parts Internal COS - Toyota</v>
      </c>
      <c r="L3145" s="28">
        <f>+SUMIF('TB 4-24'!M:M,$AL3145,'TB 4-24'!G:G)</f>
        <v>0</v>
      </c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>
        <f>+SUMIF('Input Sheet'!$S:$S,$AL3145,'Input Sheet'!C:C)</f>
        <v>0</v>
      </c>
      <c r="Z3145" s="28">
        <f>+SUMIF('Input Sheet'!$S:$S,$AL3145,'Input Sheet'!D:D)</f>
        <v>0</v>
      </c>
      <c r="AA3145" s="28">
        <f>+SUMIF('Input Sheet'!$S:$S,$AL3145,'Input Sheet'!E:E)</f>
        <v>0</v>
      </c>
      <c r="AB3145" s="28">
        <f>+SUMIF('Input Sheet'!$S:$S,$AL3145,'Input Sheet'!F:F)</f>
        <v>0</v>
      </c>
      <c r="AC3145" s="28">
        <f>+SUMIF('Input Sheet'!$S:$S,$AL3145,'Input Sheet'!G:G)</f>
        <v>0</v>
      </c>
      <c r="AD3145" s="28">
        <f>+SUMIF('Input Sheet'!$S:$S,$AL3145,'Input Sheet'!H:H)</f>
        <v>0</v>
      </c>
      <c r="AE3145" s="28">
        <f>+SUMIF('Input Sheet'!$S:$S,$AL3145,'Input Sheet'!I:I)</f>
        <v>0</v>
      </c>
      <c r="AF3145" s="28">
        <f>+SUMIF('Input Sheet'!$S:$S,$AL3145,'Input Sheet'!J:J)</f>
        <v>0</v>
      </c>
      <c r="AG3145" s="28">
        <f>+SUMIF('Input Sheet'!$S:$S,$AL3145,'Input Sheet'!K:K)</f>
        <v>0</v>
      </c>
      <c r="AH3145" s="28">
        <f>+SUMIF('Input Sheet'!$S:$S,$AL3145,'Input Sheet'!L:L)</f>
        <v>0</v>
      </c>
      <c r="AI3145" s="28">
        <f>+SUMIF('Input Sheet'!$S:$S,$AL3145,'Input Sheet'!M:M)</f>
        <v>0</v>
      </c>
      <c r="AJ3145" s="28">
        <f>+SUMIF('Input Sheet'!$S:$S,$AL3145,'Input Sheet'!N:N)</f>
        <v>0</v>
      </c>
      <c r="AK3145" s="28"/>
      <c r="AL3145" s="27" t="str">
        <f t="shared" si="248"/>
        <v>130-4505</v>
      </c>
      <c r="AM3145" s="34" t="str">
        <f t="shared" si="249"/>
        <v>Parts</v>
      </c>
      <c r="AN3145" s="34" t="str">
        <f t="shared" si="250"/>
        <v>PartsInternal Sales Gross Profit % of Sales</v>
      </c>
      <c r="AO3145" s="35"/>
      <c r="AP3145" s="35"/>
      <c r="AQ3145" s="35"/>
    </row>
    <row r="3146" spans="1:43" x14ac:dyDescent="0.25">
      <c r="A3146" s="27" t="s">
        <v>103</v>
      </c>
      <c r="B3146" s="27" t="s">
        <v>104</v>
      </c>
      <c r="C3146" s="27" t="s">
        <v>657</v>
      </c>
      <c r="D3146" s="27" t="s">
        <v>470</v>
      </c>
      <c r="E3146" s="27" t="s">
        <v>681</v>
      </c>
      <c r="F3146" s="27" t="s">
        <v>938</v>
      </c>
      <c r="G3146" s="27" t="s">
        <v>939</v>
      </c>
      <c r="H3146" s="34" t="s">
        <v>4</v>
      </c>
      <c r="I3146" s="34" t="s">
        <v>940</v>
      </c>
      <c r="J3146" s="34" t="str">
        <f t="shared" si="246"/>
        <v>PartsInternal Sales Gross Profit % of Sales</v>
      </c>
      <c r="K3146" s="34" t="str">
        <f t="shared" si="247"/>
        <v>230Parts Internal COS - Toyota</v>
      </c>
      <c r="L3146" s="28">
        <f>+SUMIF('TB 4-24'!M:M,$AL3146,'TB 4-24'!G:G)</f>
        <v>0</v>
      </c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>
        <f>+SUMIF('Input Sheet'!$S:$S,$AL3146,'Input Sheet'!C:C)</f>
        <v>0</v>
      </c>
      <c r="Z3146" s="28">
        <f>+SUMIF('Input Sheet'!$S:$S,$AL3146,'Input Sheet'!D:D)</f>
        <v>0</v>
      </c>
      <c r="AA3146" s="28">
        <f>+SUMIF('Input Sheet'!$S:$S,$AL3146,'Input Sheet'!E:E)</f>
        <v>0</v>
      </c>
      <c r="AB3146" s="28">
        <f>+SUMIF('Input Sheet'!$S:$S,$AL3146,'Input Sheet'!F:F)</f>
        <v>0</v>
      </c>
      <c r="AC3146" s="28">
        <f>+SUMIF('Input Sheet'!$S:$S,$AL3146,'Input Sheet'!G:G)</f>
        <v>0</v>
      </c>
      <c r="AD3146" s="28">
        <f>+SUMIF('Input Sheet'!$S:$S,$AL3146,'Input Sheet'!H:H)</f>
        <v>0</v>
      </c>
      <c r="AE3146" s="28">
        <f>+SUMIF('Input Sheet'!$S:$S,$AL3146,'Input Sheet'!I:I)</f>
        <v>0</v>
      </c>
      <c r="AF3146" s="28">
        <f>+SUMIF('Input Sheet'!$S:$S,$AL3146,'Input Sheet'!J:J)</f>
        <v>0</v>
      </c>
      <c r="AG3146" s="28">
        <f>+SUMIF('Input Sheet'!$S:$S,$AL3146,'Input Sheet'!K:K)</f>
        <v>0</v>
      </c>
      <c r="AH3146" s="28">
        <f>+SUMIF('Input Sheet'!$S:$S,$AL3146,'Input Sheet'!L:L)</f>
        <v>0</v>
      </c>
      <c r="AI3146" s="28">
        <f>+SUMIF('Input Sheet'!$S:$S,$AL3146,'Input Sheet'!M:M)</f>
        <v>0</v>
      </c>
      <c r="AJ3146" s="28">
        <f>+SUMIF('Input Sheet'!$S:$S,$AL3146,'Input Sheet'!N:N)</f>
        <v>0</v>
      </c>
      <c r="AK3146" s="28"/>
      <c r="AL3146" s="27" t="str">
        <f t="shared" si="248"/>
        <v>230-4505</v>
      </c>
      <c r="AM3146" s="34" t="str">
        <f t="shared" si="249"/>
        <v>Parts</v>
      </c>
      <c r="AN3146" s="34" t="str">
        <f t="shared" si="250"/>
        <v>PartsInternal Sales Gross Profit % of Sales</v>
      </c>
      <c r="AO3146" s="35"/>
      <c r="AP3146" s="35"/>
      <c r="AQ3146" s="35"/>
    </row>
    <row r="3147" spans="1:43" x14ac:dyDescent="0.25">
      <c r="A3147" s="27" t="s">
        <v>103</v>
      </c>
      <c r="B3147" s="27" t="s">
        <v>104</v>
      </c>
      <c r="C3147" s="27" t="s">
        <v>671</v>
      </c>
      <c r="D3147" s="27" t="s">
        <v>470</v>
      </c>
      <c r="E3147" s="27" t="s">
        <v>675</v>
      </c>
      <c r="F3147" s="27" t="s">
        <v>938</v>
      </c>
      <c r="G3147" s="27" t="s">
        <v>939</v>
      </c>
      <c r="H3147" s="34" t="s">
        <v>4</v>
      </c>
      <c r="I3147" s="34" t="s">
        <v>940</v>
      </c>
      <c r="J3147" s="34" t="str">
        <f t="shared" si="246"/>
        <v>PartsInternal Sales Gross Profit % of Sales</v>
      </c>
      <c r="K3147" s="34" t="str">
        <f t="shared" si="247"/>
        <v>330Parts Internal COS - Toyota</v>
      </c>
      <c r="L3147" s="28">
        <f>+SUMIF('TB 4-24'!M:M,$AL3147,'TB 4-24'!G:G)</f>
        <v>0</v>
      </c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>
        <f>+SUMIF('Input Sheet'!$S:$S,$AL3147,'Input Sheet'!C:C)</f>
        <v>0</v>
      </c>
      <c r="Z3147" s="28">
        <f>+SUMIF('Input Sheet'!$S:$S,$AL3147,'Input Sheet'!D:D)</f>
        <v>0</v>
      </c>
      <c r="AA3147" s="28">
        <f>+SUMIF('Input Sheet'!$S:$S,$AL3147,'Input Sheet'!E:E)</f>
        <v>0</v>
      </c>
      <c r="AB3147" s="28">
        <f>+SUMIF('Input Sheet'!$S:$S,$AL3147,'Input Sheet'!F:F)</f>
        <v>0</v>
      </c>
      <c r="AC3147" s="28">
        <f>+SUMIF('Input Sheet'!$S:$S,$AL3147,'Input Sheet'!G:G)</f>
        <v>0</v>
      </c>
      <c r="AD3147" s="28">
        <f>+SUMIF('Input Sheet'!$S:$S,$AL3147,'Input Sheet'!H:H)</f>
        <v>0</v>
      </c>
      <c r="AE3147" s="28">
        <f>+SUMIF('Input Sheet'!$S:$S,$AL3147,'Input Sheet'!I:I)</f>
        <v>0</v>
      </c>
      <c r="AF3147" s="28">
        <f>+SUMIF('Input Sheet'!$S:$S,$AL3147,'Input Sheet'!J:J)</f>
        <v>0</v>
      </c>
      <c r="AG3147" s="28">
        <f>+SUMIF('Input Sheet'!$S:$S,$AL3147,'Input Sheet'!K:K)</f>
        <v>0</v>
      </c>
      <c r="AH3147" s="28">
        <f>+SUMIF('Input Sheet'!$S:$S,$AL3147,'Input Sheet'!L:L)</f>
        <v>0</v>
      </c>
      <c r="AI3147" s="28">
        <f>+SUMIF('Input Sheet'!$S:$S,$AL3147,'Input Sheet'!M:M)</f>
        <v>0</v>
      </c>
      <c r="AJ3147" s="28">
        <f>+SUMIF('Input Sheet'!$S:$S,$AL3147,'Input Sheet'!N:N)</f>
        <v>0</v>
      </c>
      <c r="AK3147" s="28"/>
      <c r="AL3147" s="27" t="str">
        <f t="shared" si="248"/>
        <v>330-4505</v>
      </c>
      <c r="AM3147" s="34" t="str">
        <f t="shared" si="249"/>
        <v>Parts</v>
      </c>
      <c r="AN3147" s="34" t="str">
        <f t="shared" si="250"/>
        <v>PartsInternal Sales Gross Profit % of Sales</v>
      </c>
      <c r="AO3147" s="35"/>
      <c r="AP3147" s="35"/>
      <c r="AQ3147" s="35"/>
    </row>
    <row r="3148" spans="1:43" x14ac:dyDescent="0.25">
      <c r="A3148" s="27" t="s">
        <v>103</v>
      </c>
      <c r="B3148" s="27" t="s">
        <v>104</v>
      </c>
      <c r="C3148" s="27" t="s">
        <v>104</v>
      </c>
      <c r="D3148" s="27" t="s">
        <v>473</v>
      </c>
      <c r="E3148" s="27" t="s">
        <v>680</v>
      </c>
      <c r="F3148" s="27" t="s">
        <v>938</v>
      </c>
      <c r="G3148" s="27" t="s">
        <v>939</v>
      </c>
      <c r="H3148" s="34" t="s">
        <v>4</v>
      </c>
      <c r="I3148" s="34" t="s">
        <v>940</v>
      </c>
      <c r="J3148" s="34" t="str">
        <f t="shared" si="246"/>
        <v>PartsInternal Sales Gross Profit % of Sales</v>
      </c>
      <c r="K3148" s="34" t="str">
        <f t="shared" si="247"/>
        <v>130Parts Internal COS - Toyota</v>
      </c>
      <c r="L3148" s="28">
        <f>+SUMIF('TB 4-24'!M:M,$AL3148,'TB 4-24'!G:G)</f>
        <v>0</v>
      </c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>
        <f>+SUMIF('Input Sheet'!$S:$S,$AL3148,'Input Sheet'!C:C)</f>
        <v>0</v>
      </c>
      <c r="Z3148" s="28">
        <f>+SUMIF('Input Sheet'!$S:$S,$AL3148,'Input Sheet'!D:D)</f>
        <v>0</v>
      </c>
      <c r="AA3148" s="28">
        <f>+SUMIF('Input Sheet'!$S:$S,$AL3148,'Input Sheet'!E:E)</f>
        <v>0</v>
      </c>
      <c r="AB3148" s="28">
        <f>+SUMIF('Input Sheet'!$S:$S,$AL3148,'Input Sheet'!F:F)</f>
        <v>0</v>
      </c>
      <c r="AC3148" s="28">
        <f>+SUMIF('Input Sheet'!$S:$S,$AL3148,'Input Sheet'!G:G)</f>
        <v>0</v>
      </c>
      <c r="AD3148" s="28">
        <f>+SUMIF('Input Sheet'!$S:$S,$AL3148,'Input Sheet'!H:H)</f>
        <v>0</v>
      </c>
      <c r="AE3148" s="28">
        <f>+SUMIF('Input Sheet'!$S:$S,$AL3148,'Input Sheet'!I:I)</f>
        <v>0</v>
      </c>
      <c r="AF3148" s="28">
        <f>+SUMIF('Input Sheet'!$S:$S,$AL3148,'Input Sheet'!J:J)</f>
        <v>0</v>
      </c>
      <c r="AG3148" s="28">
        <f>+SUMIF('Input Sheet'!$S:$S,$AL3148,'Input Sheet'!K:K)</f>
        <v>0</v>
      </c>
      <c r="AH3148" s="28">
        <f>+SUMIF('Input Sheet'!$S:$S,$AL3148,'Input Sheet'!L:L)</f>
        <v>0</v>
      </c>
      <c r="AI3148" s="28">
        <f>+SUMIF('Input Sheet'!$S:$S,$AL3148,'Input Sheet'!M:M)</f>
        <v>0</v>
      </c>
      <c r="AJ3148" s="28">
        <f>+SUMIF('Input Sheet'!$S:$S,$AL3148,'Input Sheet'!N:N)</f>
        <v>0</v>
      </c>
      <c r="AK3148" s="28"/>
      <c r="AL3148" s="27" t="str">
        <f t="shared" si="248"/>
        <v>130-4510</v>
      </c>
      <c r="AM3148" s="34" t="str">
        <f t="shared" si="249"/>
        <v>Parts</v>
      </c>
      <c r="AN3148" s="34" t="str">
        <f t="shared" si="250"/>
        <v>PartsInternal Sales Gross Profit % of Sales</v>
      </c>
      <c r="AO3148" s="35"/>
      <c r="AP3148" s="35"/>
      <c r="AQ3148" s="35"/>
    </row>
    <row r="3149" spans="1:43" x14ac:dyDescent="0.25">
      <c r="A3149" s="27" t="s">
        <v>103</v>
      </c>
      <c r="B3149" s="27" t="s">
        <v>104</v>
      </c>
      <c r="C3149" s="27" t="s">
        <v>657</v>
      </c>
      <c r="D3149" s="27" t="s">
        <v>473</v>
      </c>
      <c r="E3149" s="27" t="s">
        <v>681</v>
      </c>
      <c r="F3149" s="27" t="s">
        <v>938</v>
      </c>
      <c r="G3149" s="27" t="s">
        <v>939</v>
      </c>
      <c r="H3149" s="34" t="s">
        <v>4</v>
      </c>
      <c r="I3149" s="34" t="s">
        <v>940</v>
      </c>
      <c r="J3149" s="34" t="str">
        <f t="shared" si="246"/>
        <v>PartsInternal Sales Gross Profit % of Sales</v>
      </c>
      <c r="K3149" s="34" t="str">
        <f t="shared" si="247"/>
        <v>230Parts Internal COS - Toyota</v>
      </c>
      <c r="L3149" s="28">
        <f>+SUMIF('TB 4-24'!M:M,$AL3149,'TB 4-24'!G:G)</f>
        <v>0</v>
      </c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>
        <f>+SUMIF('Input Sheet'!$S:$S,$AL3149,'Input Sheet'!C:C)</f>
        <v>0</v>
      </c>
      <c r="Z3149" s="28">
        <f>+SUMIF('Input Sheet'!$S:$S,$AL3149,'Input Sheet'!D:D)</f>
        <v>0</v>
      </c>
      <c r="AA3149" s="28">
        <f>+SUMIF('Input Sheet'!$S:$S,$AL3149,'Input Sheet'!E:E)</f>
        <v>0</v>
      </c>
      <c r="AB3149" s="28">
        <f>+SUMIF('Input Sheet'!$S:$S,$AL3149,'Input Sheet'!F:F)</f>
        <v>0</v>
      </c>
      <c r="AC3149" s="28">
        <f>+SUMIF('Input Sheet'!$S:$S,$AL3149,'Input Sheet'!G:G)</f>
        <v>0</v>
      </c>
      <c r="AD3149" s="28">
        <f>+SUMIF('Input Sheet'!$S:$S,$AL3149,'Input Sheet'!H:H)</f>
        <v>0</v>
      </c>
      <c r="AE3149" s="28">
        <f>+SUMIF('Input Sheet'!$S:$S,$AL3149,'Input Sheet'!I:I)</f>
        <v>0</v>
      </c>
      <c r="AF3149" s="28">
        <f>+SUMIF('Input Sheet'!$S:$S,$AL3149,'Input Sheet'!J:J)</f>
        <v>0</v>
      </c>
      <c r="AG3149" s="28">
        <f>+SUMIF('Input Sheet'!$S:$S,$AL3149,'Input Sheet'!K:K)</f>
        <v>0</v>
      </c>
      <c r="AH3149" s="28">
        <f>+SUMIF('Input Sheet'!$S:$S,$AL3149,'Input Sheet'!L:L)</f>
        <v>0</v>
      </c>
      <c r="AI3149" s="28">
        <f>+SUMIF('Input Sheet'!$S:$S,$AL3149,'Input Sheet'!M:M)</f>
        <v>0</v>
      </c>
      <c r="AJ3149" s="28">
        <f>+SUMIF('Input Sheet'!$S:$S,$AL3149,'Input Sheet'!N:N)</f>
        <v>0</v>
      </c>
      <c r="AK3149" s="28"/>
      <c r="AL3149" s="27" t="str">
        <f t="shared" si="248"/>
        <v>230-4510</v>
      </c>
      <c r="AM3149" s="34" t="str">
        <f t="shared" si="249"/>
        <v>Parts</v>
      </c>
      <c r="AN3149" s="34" t="str">
        <f t="shared" si="250"/>
        <v>PartsInternal Sales Gross Profit % of Sales</v>
      </c>
      <c r="AO3149" s="35"/>
      <c r="AP3149" s="35"/>
      <c r="AQ3149" s="35"/>
    </row>
    <row r="3150" spans="1:43" x14ac:dyDescent="0.25">
      <c r="A3150" s="27" t="s">
        <v>103</v>
      </c>
      <c r="B3150" s="27" t="s">
        <v>104</v>
      </c>
      <c r="C3150" s="27" t="s">
        <v>663</v>
      </c>
      <c r="D3150" s="27" t="s">
        <v>473</v>
      </c>
      <c r="E3150" s="27" t="s">
        <v>668</v>
      </c>
      <c r="F3150" s="27" t="s">
        <v>938</v>
      </c>
      <c r="G3150" s="27" t="s">
        <v>939</v>
      </c>
      <c r="H3150" s="34" t="s">
        <v>4</v>
      </c>
      <c r="I3150" s="34" t="s">
        <v>940</v>
      </c>
      <c r="J3150" s="34" t="str">
        <f t="shared" si="246"/>
        <v>PartsInternal Sales Gross Profit % of Sales</v>
      </c>
      <c r="K3150" s="34" t="str">
        <f t="shared" si="247"/>
        <v>430Parts Internal COS - Toyota</v>
      </c>
      <c r="L3150" s="28">
        <f>+SUMIF('TB 4-24'!M:M,$AL3150,'TB 4-24'!G:G)</f>
        <v>0</v>
      </c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>
        <f>+SUMIF('Input Sheet'!$S:$S,$AL3150,'Input Sheet'!C:C)</f>
        <v>0</v>
      </c>
      <c r="Z3150" s="28">
        <f>+SUMIF('Input Sheet'!$S:$S,$AL3150,'Input Sheet'!D:D)</f>
        <v>0</v>
      </c>
      <c r="AA3150" s="28">
        <f>+SUMIF('Input Sheet'!$S:$S,$AL3150,'Input Sheet'!E:E)</f>
        <v>0</v>
      </c>
      <c r="AB3150" s="28">
        <f>+SUMIF('Input Sheet'!$S:$S,$AL3150,'Input Sheet'!F:F)</f>
        <v>0</v>
      </c>
      <c r="AC3150" s="28">
        <f>+SUMIF('Input Sheet'!$S:$S,$AL3150,'Input Sheet'!G:G)</f>
        <v>0</v>
      </c>
      <c r="AD3150" s="28">
        <f>+SUMIF('Input Sheet'!$S:$S,$AL3150,'Input Sheet'!H:H)</f>
        <v>0</v>
      </c>
      <c r="AE3150" s="28">
        <f>+SUMIF('Input Sheet'!$S:$S,$AL3150,'Input Sheet'!I:I)</f>
        <v>0</v>
      </c>
      <c r="AF3150" s="28">
        <f>+SUMIF('Input Sheet'!$S:$S,$AL3150,'Input Sheet'!J:J)</f>
        <v>0</v>
      </c>
      <c r="AG3150" s="28">
        <f>+SUMIF('Input Sheet'!$S:$S,$AL3150,'Input Sheet'!K:K)</f>
        <v>0</v>
      </c>
      <c r="AH3150" s="28">
        <f>+SUMIF('Input Sheet'!$S:$S,$AL3150,'Input Sheet'!L:L)</f>
        <v>0</v>
      </c>
      <c r="AI3150" s="28">
        <f>+SUMIF('Input Sheet'!$S:$S,$AL3150,'Input Sheet'!M:M)</f>
        <v>0</v>
      </c>
      <c r="AJ3150" s="28">
        <f>+SUMIF('Input Sheet'!$S:$S,$AL3150,'Input Sheet'!N:N)</f>
        <v>0</v>
      </c>
      <c r="AK3150" s="28"/>
      <c r="AL3150" s="27" t="str">
        <f t="shared" si="248"/>
        <v>430-4510</v>
      </c>
      <c r="AM3150" s="34" t="str">
        <f t="shared" si="249"/>
        <v>Parts</v>
      </c>
      <c r="AN3150" s="34" t="str">
        <f t="shared" si="250"/>
        <v>PartsInternal Sales Gross Profit % of Sales</v>
      </c>
      <c r="AO3150" s="35"/>
      <c r="AP3150" s="35"/>
      <c r="AQ3150" s="35"/>
    </row>
    <row r="3151" spans="1:43" x14ac:dyDescent="0.25">
      <c r="A3151" s="27" t="s">
        <v>103</v>
      </c>
      <c r="B3151" s="27" t="s">
        <v>104</v>
      </c>
      <c r="C3151" s="27" t="s">
        <v>671</v>
      </c>
      <c r="D3151" s="27" t="s">
        <v>473</v>
      </c>
      <c r="E3151" s="27" t="s">
        <v>675</v>
      </c>
      <c r="F3151" s="27" t="s">
        <v>938</v>
      </c>
      <c r="G3151" s="27" t="s">
        <v>939</v>
      </c>
      <c r="H3151" s="34" t="s">
        <v>4</v>
      </c>
      <c r="I3151" s="34" t="s">
        <v>940</v>
      </c>
      <c r="J3151" s="34" t="str">
        <f t="shared" si="246"/>
        <v>PartsInternal Sales Gross Profit % of Sales</v>
      </c>
      <c r="K3151" s="34" t="str">
        <f t="shared" si="247"/>
        <v>330Parts Internal COS - Toyota</v>
      </c>
      <c r="L3151" s="28">
        <f>+SUMIF('TB 4-24'!M:M,$AL3151,'TB 4-24'!G:G)</f>
        <v>0</v>
      </c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>
        <f>+SUMIF('Input Sheet'!$S:$S,$AL3151,'Input Sheet'!C:C)</f>
        <v>0</v>
      </c>
      <c r="Z3151" s="28">
        <f>+SUMIF('Input Sheet'!$S:$S,$AL3151,'Input Sheet'!D:D)</f>
        <v>0</v>
      </c>
      <c r="AA3151" s="28">
        <f>+SUMIF('Input Sheet'!$S:$S,$AL3151,'Input Sheet'!E:E)</f>
        <v>0</v>
      </c>
      <c r="AB3151" s="28">
        <f>+SUMIF('Input Sheet'!$S:$S,$AL3151,'Input Sheet'!F:F)</f>
        <v>0</v>
      </c>
      <c r="AC3151" s="28">
        <f>+SUMIF('Input Sheet'!$S:$S,$AL3151,'Input Sheet'!G:G)</f>
        <v>0</v>
      </c>
      <c r="AD3151" s="28">
        <f>+SUMIF('Input Sheet'!$S:$S,$AL3151,'Input Sheet'!H:H)</f>
        <v>0</v>
      </c>
      <c r="AE3151" s="28">
        <f>+SUMIF('Input Sheet'!$S:$S,$AL3151,'Input Sheet'!I:I)</f>
        <v>0</v>
      </c>
      <c r="AF3151" s="28">
        <f>+SUMIF('Input Sheet'!$S:$S,$AL3151,'Input Sheet'!J:J)</f>
        <v>0</v>
      </c>
      <c r="AG3151" s="28">
        <f>+SUMIF('Input Sheet'!$S:$S,$AL3151,'Input Sheet'!K:K)</f>
        <v>0</v>
      </c>
      <c r="AH3151" s="28">
        <f>+SUMIF('Input Sheet'!$S:$S,$AL3151,'Input Sheet'!L:L)</f>
        <v>0</v>
      </c>
      <c r="AI3151" s="28">
        <f>+SUMIF('Input Sheet'!$S:$S,$AL3151,'Input Sheet'!M:M)</f>
        <v>0</v>
      </c>
      <c r="AJ3151" s="28">
        <f>+SUMIF('Input Sheet'!$S:$S,$AL3151,'Input Sheet'!N:N)</f>
        <v>0</v>
      </c>
      <c r="AK3151" s="28"/>
      <c r="AL3151" s="27" t="str">
        <f t="shared" si="248"/>
        <v>330-4510</v>
      </c>
      <c r="AM3151" s="34" t="str">
        <f t="shared" si="249"/>
        <v>Parts</v>
      </c>
      <c r="AN3151" s="34" t="str">
        <f t="shared" si="250"/>
        <v>PartsInternal Sales Gross Profit % of Sales</v>
      </c>
      <c r="AO3151" s="35"/>
      <c r="AP3151" s="35"/>
      <c r="AQ3151" s="35"/>
    </row>
    <row r="3152" spans="1:43" x14ac:dyDescent="0.25">
      <c r="A3152" s="27" t="s">
        <v>103</v>
      </c>
      <c r="B3152" s="27" t="s">
        <v>104</v>
      </c>
      <c r="C3152" s="27" t="s">
        <v>104</v>
      </c>
      <c r="D3152" s="27" t="s">
        <v>482</v>
      </c>
      <c r="E3152" s="27" t="s">
        <v>680</v>
      </c>
      <c r="F3152" s="27" t="s">
        <v>941</v>
      </c>
      <c r="G3152" s="27" t="s">
        <v>942</v>
      </c>
      <c r="H3152" s="34" t="s">
        <v>4</v>
      </c>
      <c r="I3152" s="34" t="s">
        <v>933</v>
      </c>
      <c r="J3152" s="34" t="str">
        <f t="shared" si="246"/>
        <v>PartsOther Sales Gross Profit % of Sales</v>
      </c>
      <c r="K3152" s="34" t="str">
        <f t="shared" si="247"/>
        <v>130Parts Other COS - Toyota</v>
      </c>
      <c r="L3152" s="28">
        <f>+SUMIF('TB 4-24'!M:M,$AL3152,'TB 4-24'!G:G)</f>
        <v>0</v>
      </c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>
        <f>+SUMIF('Input Sheet'!$S:$S,$AL3152,'Input Sheet'!C:C)</f>
        <v>0</v>
      </c>
      <c r="Z3152" s="28">
        <f>+SUMIF('Input Sheet'!$S:$S,$AL3152,'Input Sheet'!D:D)</f>
        <v>0</v>
      </c>
      <c r="AA3152" s="28">
        <f>+SUMIF('Input Sheet'!$S:$S,$AL3152,'Input Sheet'!E:E)</f>
        <v>0</v>
      </c>
      <c r="AB3152" s="28">
        <f>+SUMIF('Input Sheet'!$S:$S,$AL3152,'Input Sheet'!F:F)</f>
        <v>0</v>
      </c>
      <c r="AC3152" s="28">
        <f>+SUMIF('Input Sheet'!$S:$S,$AL3152,'Input Sheet'!G:G)</f>
        <v>0</v>
      </c>
      <c r="AD3152" s="28">
        <f>+SUMIF('Input Sheet'!$S:$S,$AL3152,'Input Sheet'!H:H)</f>
        <v>0</v>
      </c>
      <c r="AE3152" s="28">
        <f>+SUMIF('Input Sheet'!$S:$S,$AL3152,'Input Sheet'!I:I)</f>
        <v>0</v>
      </c>
      <c r="AF3152" s="28">
        <f>+SUMIF('Input Sheet'!$S:$S,$AL3152,'Input Sheet'!J:J)</f>
        <v>0</v>
      </c>
      <c r="AG3152" s="28">
        <f>+SUMIF('Input Sheet'!$S:$S,$AL3152,'Input Sheet'!K:K)</f>
        <v>0</v>
      </c>
      <c r="AH3152" s="28">
        <f>+SUMIF('Input Sheet'!$S:$S,$AL3152,'Input Sheet'!L:L)</f>
        <v>0</v>
      </c>
      <c r="AI3152" s="28">
        <f>+SUMIF('Input Sheet'!$S:$S,$AL3152,'Input Sheet'!M:M)</f>
        <v>0</v>
      </c>
      <c r="AJ3152" s="28">
        <f>+SUMIF('Input Sheet'!$S:$S,$AL3152,'Input Sheet'!N:N)</f>
        <v>0</v>
      </c>
      <c r="AK3152" s="28"/>
      <c r="AL3152" s="27" t="str">
        <f t="shared" si="248"/>
        <v>130-4495</v>
      </c>
      <c r="AM3152" s="34" t="str">
        <f t="shared" si="249"/>
        <v>Parts</v>
      </c>
      <c r="AN3152" s="34" t="str">
        <f t="shared" si="250"/>
        <v>PartsOther Sales Gross Profit % of Sales</v>
      </c>
      <c r="AO3152" s="35"/>
      <c r="AP3152" s="35"/>
      <c r="AQ3152" s="35"/>
    </row>
    <row r="3153" spans="1:43" x14ac:dyDescent="0.25">
      <c r="A3153" s="27" t="s">
        <v>103</v>
      </c>
      <c r="B3153" s="27" t="s">
        <v>104</v>
      </c>
      <c r="C3153" s="27" t="s">
        <v>657</v>
      </c>
      <c r="D3153" s="27" t="s">
        <v>482</v>
      </c>
      <c r="E3153" s="27" t="s">
        <v>681</v>
      </c>
      <c r="F3153" s="27" t="s">
        <v>941</v>
      </c>
      <c r="G3153" s="27" t="s">
        <v>942</v>
      </c>
      <c r="H3153" s="34" t="s">
        <v>4</v>
      </c>
      <c r="I3153" s="34" t="s">
        <v>933</v>
      </c>
      <c r="J3153" s="34" t="str">
        <f t="shared" si="246"/>
        <v>PartsOther Sales Gross Profit % of Sales</v>
      </c>
      <c r="K3153" s="34" t="str">
        <f t="shared" si="247"/>
        <v>230Parts Other COS - Toyota</v>
      </c>
      <c r="L3153" s="28">
        <f>+SUMIF('TB 4-24'!M:M,$AL3153,'TB 4-24'!G:G)</f>
        <v>0</v>
      </c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>
        <f>+SUMIF('Input Sheet'!$S:$S,$AL3153,'Input Sheet'!C:C)</f>
        <v>0</v>
      </c>
      <c r="Z3153" s="28">
        <f>+SUMIF('Input Sheet'!$S:$S,$AL3153,'Input Sheet'!D:D)</f>
        <v>0</v>
      </c>
      <c r="AA3153" s="28">
        <f>+SUMIF('Input Sheet'!$S:$S,$AL3153,'Input Sheet'!E:E)</f>
        <v>0</v>
      </c>
      <c r="AB3153" s="28">
        <f>+SUMIF('Input Sheet'!$S:$S,$AL3153,'Input Sheet'!F:F)</f>
        <v>0</v>
      </c>
      <c r="AC3153" s="28">
        <f>+SUMIF('Input Sheet'!$S:$S,$AL3153,'Input Sheet'!G:G)</f>
        <v>0</v>
      </c>
      <c r="AD3153" s="28">
        <f>+SUMIF('Input Sheet'!$S:$S,$AL3153,'Input Sheet'!H:H)</f>
        <v>0</v>
      </c>
      <c r="AE3153" s="28">
        <f>+SUMIF('Input Sheet'!$S:$S,$AL3153,'Input Sheet'!I:I)</f>
        <v>0</v>
      </c>
      <c r="AF3153" s="28">
        <f>+SUMIF('Input Sheet'!$S:$S,$AL3153,'Input Sheet'!J:J)</f>
        <v>0</v>
      </c>
      <c r="AG3153" s="28">
        <f>+SUMIF('Input Sheet'!$S:$S,$AL3153,'Input Sheet'!K:K)</f>
        <v>0</v>
      </c>
      <c r="AH3153" s="28">
        <f>+SUMIF('Input Sheet'!$S:$S,$AL3153,'Input Sheet'!L:L)</f>
        <v>0</v>
      </c>
      <c r="AI3153" s="28">
        <f>+SUMIF('Input Sheet'!$S:$S,$AL3153,'Input Sheet'!M:M)</f>
        <v>0</v>
      </c>
      <c r="AJ3153" s="28">
        <f>+SUMIF('Input Sheet'!$S:$S,$AL3153,'Input Sheet'!N:N)</f>
        <v>0</v>
      </c>
      <c r="AK3153" s="28"/>
      <c r="AL3153" s="27" t="str">
        <f t="shared" si="248"/>
        <v>230-4495</v>
      </c>
      <c r="AM3153" s="34" t="str">
        <f t="shared" si="249"/>
        <v>Parts</v>
      </c>
      <c r="AN3153" s="34" t="str">
        <f t="shared" si="250"/>
        <v>PartsOther Sales Gross Profit % of Sales</v>
      </c>
      <c r="AO3153" s="35"/>
      <c r="AP3153" s="35"/>
      <c r="AQ3153" s="35"/>
    </row>
    <row r="3154" spans="1:43" x14ac:dyDescent="0.25">
      <c r="A3154" s="27" t="s">
        <v>103</v>
      </c>
      <c r="B3154" s="27" t="s">
        <v>104</v>
      </c>
      <c r="C3154" s="27" t="s">
        <v>663</v>
      </c>
      <c r="D3154" s="27" t="s">
        <v>482</v>
      </c>
      <c r="E3154" s="27" t="s">
        <v>668</v>
      </c>
      <c r="F3154" s="27" t="s">
        <v>941</v>
      </c>
      <c r="G3154" s="27" t="s">
        <v>942</v>
      </c>
      <c r="H3154" s="34" t="s">
        <v>4</v>
      </c>
      <c r="I3154" s="34" t="s">
        <v>933</v>
      </c>
      <c r="J3154" s="34" t="str">
        <f t="shared" si="246"/>
        <v>PartsOther Sales Gross Profit % of Sales</v>
      </c>
      <c r="K3154" s="34" t="str">
        <f t="shared" si="247"/>
        <v>430Parts Other COS - Toyota</v>
      </c>
      <c r="L3154" s="28">
        <f>+SUMIF('TB 4-24'!M:M,$AL3154,'TB 4-24'!G:G)</f>
        <v>0</v>
      </c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>
        <f>+SUMIF('Input Sheet'!$S:$S,$AL3154,'Input Sheet'!C:C)</f>
        <v>0</v>
      </c>
      <c r="Z3154" s="28">
        <f>+SUMIF('Input Sheet'!$S:$S,$AL3154,'Input Sheet'!D:D)</f>
        <v>0</v>
      </c>
      <c r="AA3154" s="28">
        <f>+SUMIF('Input Sheet'!$S:$S,$AL3154,'Input Sheet'!E:E)</f>
        <v>0</v>
      </c>
      <c r="AB3154" s="28">
        <f>+SUMIF('Input Sheet'!$S:$S,$AL3154,'Input Sheet'!F:F)</f>
        <v>0</v>
      </c>
      <c r="AC3154" s="28">
        <f>+SUMIF('Input Sheet'!$S:$S,$AL3154,'Input Sheet'!G:G)</f>
        <v>0</v>
      </c>
      <c r="AD3154" s="28">
        <f>+SUMIF('Input Sheet'!$S:$S,$AL3154,'Input Sheet'!H:H)</f>
        <v>0</v>
      </c>
      <c r="AE3154" s="28">
        <f>+SUMIF('Input Sheet'!$S:$S,$AL3154,'Input Sheet'!I:I)</f>
        <v>0</v>
      </c>
      <c r="AF3154" s="28">
        <f>+SUMIF('Input Sheet'!$S:$S,$AL3154,'Input Sheet'!J:J)</f>
        <v>0</v>
      </c>
      <c r="AG3154" s="28">
        <f>+SUMIF('Input Sheet'!$S:$S,$AL3154,'Input Sheet'!K:K)</f>
        <v>0</v>
      </c>
      <c r="AH3154" s="28">
        <f>+SUMIF('Input Sheet'!$S:$S,$AL3154,'Input Sheet'!L:L)</f>
        <v>0</v>
      </c>
      <c r="AI3154" s="28">
        <f>+SUMIF('Input Sheet'!$S:$S,$AL3154,'Input Sheet'!M:M)</f>
        <v>0</v>
      </c>
      <c r="AJ3154" s="28">
        <f>+SUMIF('Input Sheet'!$S:$S,$AL3154,'Input Sheet'!N:N)</f>
        <v>0</v>
      </c>
      <c r="AK3154" s="28"/>
      <c r="AL3154" s="27" t="str">
        <f t="shared" si="248"/>
        <v>430-4495</v>
      </c>
      <c r="AM3154" s="34" t="str">
        <f t="shared" si="249"/>
        <v>Parts</v>
      </c>
      <c r="AN3154" s="34" t="str">
        <f t="shared" si="250"/>
        <v>PartsOther Sales Gross Profit % of Sales</v>
      </c>
      <c r="AO3154" s="35"/>
      <c r="AP3154" s="35"/>
      <c r="AQ3154" s="35"/>
    </row>
    <row r="3155" spans="1:43" x14ac:dyDescent="0.25">
      <c r="A3155" s="27" t="s">
        <v>103</v>
      </c>
      <c r="B3155" s="27" t="s">
        <v>104</v>
      </c>
      <c r="C3155" s="27" t="s">
        <v>671</v>
      </c>
      <c r="D3155" s="27" t="s">
        <v>482</v>
      </c>
      <c r="E3155" s="27" t="s">
        <v>675</v>
      </c>
      <c r="F3155" s="27" t="s">
        <v>941</v>
      </c>
      <c r="G3155" s="27" t="s">
        <v>942</v>
      </c>
      <c r="H3155" s="34" t="s">
        <v>4</v>
      </c>
      <c r="I3155" s="34" t="s">
        <v>933</v>
      </c>
      <c r="J3155" s="34" t="str">
        <f t="shared" si="246"/>
        <v>PartsOther Sales Gross Profit % of Sales</v>
      </c>
      <c r="K3155" s="34" t="str">
        <f t="shared" si="247"/>
        <v>330Parts Other COS - Toyota</v>
      </c>
      <c r="L3155" s="28">
        <f>+SUMIF('TB 4-24'!M:M,$AL3155,'TB 4-24'!G:G)</f>
        <v>0</v>
      </c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>
        <f>+SUMIF('Input Sheet'!$S:$S,$AL3155,'Input Sheet'!C:C)</f>
        <v>0</v>
      </c>
      <c r="Z3155" s="28">
        <f>+SUMIF('Input Sheet'!$S:$S,$AL3155,'Input Sheet'!D:D)</f>
        <v>0</v>
      </c>
      <c r="AA3155" s="28">
        <f>+SUMIF('Input Sheet'!$S:$S,$AL3155,'Input Sheet'!E:E)</f>
        <v>0</v>
      </c>
      <c r="AB3155" s="28">
        <f>+SUMIF('Input Sheet'!$S:$S,$AL3155,'Input Sheet'!F:F)</f>
        <v>0</v>
      </c>
      <c r="AC3155" s="28">
        <f>+SUMIF('Input Sheet'!$S:$S,$AL3155,'Input Sheet'!G:G)</f>
        <v>0</v>
      </c>
      <c r="AD3155" s="28">
        <f>+SUMIF('Input Sheet'!$S:$S,$AL3155,'Input Sheet'!H:H)</f>
        <v>0</v>
      </c>
      <c r="AE3155" s="28">
        <f>+SUMIF('Input Sheet'!$S:$S,$AL3155,'Input Sheet'!I:I)</f>
        <v>0</v>
      </c>
      <c r="AF3155" s="28">
        <f>+SUMIF('Input Sheet'!$S:$S,$AL3155,'Input Sheet'!J:J)</f>
        <v>0</v>
      </c>
      <c r="AG3155" s="28">
        <f>+SUMIF('Input Sheet'!$S:$S,$AL3155,'Input Sheet'!K:K)</f>
        <v>0</v>
      </c>
      <c r="AH3155" s="28">
        <f>+SUMIF('Input Sheet'!$S:$S,$AL3155,'Input Sheet'!L:L)</f>
        <v>0</v>
      </c>
      <c r="AI3155" s="28">
        <f>+SUMIF('Input Sheet'!$S:$S,$AL3155,'Input Sheet'!M:M)</f>
        <v>0</v>
      </c>
      <c r="AJ3155" s="28">
        <f>+SUMIF('Input Sheet'!$S:$S,$AL3155,'Input Sheet'!N:N)</f>
        <v>0</v>
      </c>
      <c r="AK3155" s="28"/>
      <c r="AL3155" s="27" t="str">
        <f t="shared" si="248"/>
        <v>330-4495</v>
      </c>
      <c r="AM3155" s="34" t="str">
        <f t="shared" si="249"/>
        <v>Parts</v>
      </c>
      <c r="AN3155" s="34" t="str">
        <f t="shared" si="250"/>
        <v>PartsOther Sales Gross Profit % of Sales</v>
      </c>
      <c r="AO3155" s="35"/>
      <c r="AP3155" s="35"/>
      <c r="AQ3155" s="35"/>
    </row>
    <row r="3156" spans="1:43" x14ac:dyDescent="0.25">
      <c r="A3156" s="27" t="s">
        <v>103</v>
      </c>
      <c r="B3156" s="27" t="s">
        <v>104</v>
      </c>
      <c r="C3156" s="27" t="s">
        <v>663</v>
      </c>
      <c r="D3156" s="27" t="s">
        <v>474</v>
      </c>
      <c r="E3156" s="27" t="s">
        <v>668</v>
      </c>
      <c r="F3156" s="27" t="s">
        <v>941</v>
      </c>
      <c r="G3156" s="27" t="s">
        <v>942</v>
      </c>
      <c r="H3156" s="34" t="s">
        <v>4</v>
      </c>
      <c r="I3156" s="34" t="s">
        <v>933</v>
      </c>
      <c r="J3156" s="34" t="str">
        <f t="shared" si="246"/>
        <v>PartsOther Sales Gross Profit % of Sales</v>
      </c>
      <c r="K3156" s="34" t="str">
        <f t="shared" si="247"/>
        <v>430Parts Other COS - Toyota</v>
      </c>
      <c r="L3156" s="28">
        <f>+SUMIF('TB 4-24'!M:M,$AL3156,'TB 4-24'!G:G)</f>
        <v>0</v>
      </c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>
        <f>+SUMIF('Input Sheet'!$S:$S,$AL3156,'Input Sheet'!C:C)</f>
        <v>0</v>
      </c>
      <c r="Z3156" s="28">
        <f>+SUMIF('Input Sheet'!$S:$S,$AL3156,'Input Sheet'!D:D)</f>
        <v>0</v>
      </c>
      <c r="AA3156" s="28">
        <f>+SUMIF('Input Sheet'!$S:$S,$AL3156,'Input Sheet'!E:E)</f>
        <v>0</v>
      </c>
      <c r="AB3156" s="28">
        <f>+SUMIF('Input Sheet'!$S:$S,$AL3156,'Input Sheet'!F:F)</f>
        <v>0</v>
      </c>
      <c r="AC3156" s="28">
        <f>+SUMIF('Input Sheet'!$S:$S,$AL3156,'Input Sheet'!G:G)</f>
        <v>0</v>
      </c>
      <c r="AD3156" s="28">
        <f>+SUMIF('Input Sheet'!$S:$S,$AL3156,'Input Sheet'!H:H)</f>
        <v>0</v>
      </c>
      <c r="AE3156" s="28">
        <f>+SUMIF('Input Sheet'!$S:$S,$AL3156,'Input Sheet'!I:I)</f>
        <v>0</v>
      </c>
      <c r="AF3156" s="28">
        <f>+SUMIF('Input Sheet'!$S:$S,$AL3156,'Input Sheet'!J:J)</f>
        <v>0</v>
      </c>
      <c r="AG3156" s="28">
        <f>+SUMIF('Input Sheet'!$S:$S,$AL3156,'Input Sheet'!K:K)</f>
        <v>0</v>
      </c>
      <c r="AH3156" s="28">
        <f>+SUMIF('Input Sheet'!$S:$S,$AL3156,'Input Sheet'!L:L)</f>
        <v>0</v>
      </c>
      <c r="AI3156" s="28">
        <f>+SUMIF('Input Sheet'!$S:$S,$AL3156,'Input Sheet'!M:M)</f>
        <v>0</v>
      </c>
      <c r="AJ3156" s="28">
        <f>+SUMIF('Input Sheet'!$S:$S,$AL3156,'Input Sheet'!N:N)</f>
        <v>0</v>
      </c>
      <c r="AK3156" s="28"/>
      <c r="AL3156" s="27" t="str">
        <f t="shared" si="248"/>
        <v>430-4550</v>
      </c>
      <c r="AM3156" s="34" t="str">
        <f t="shared" si="249"/>
        <v>Parts</v>
      </c>
      <c r="AN3156" s="34" t="str">
        <f t="shared" si="250"/>
        <v>PartsOther Sales Gross Profit % of Sales</v>
      </c>
      <c r="AO3156" s="35"/>
      <c r="AP3156" s="35"/>
      <c r="AQ3156" s="35"/>
    </row>
    <row r="3157" spans="1:43" x14ac:dyDescent="0.25">
      <c r="A3157" s="27" t="s">
        <v>103</v>
      </c>
      <c r="B3157" s="27" t="s">
        <v>104</v>
      </c>
      <c r="C3157" s="27" t="s">
        <v>671</v>
      </c>
      <c r="D3157" s="27" t="s">
        <v>474</v>
      </c>
      <c r="E3157" s="27" t="s">
        <v>675</v>
      </c>
      <c r="F3157" s="27" t="s">
        <v>941</v>
      </c>
      <c r="G3157" s="27" t="s">
        <v>942</v>
      </c>
      <c r="H3157" s="34" t="s">
        <v>4</v>
      </c>
      <c r="I3157" s="34" t="s">
        <v>933</v>
      </c>
      <c r="J3157" s="34" t="str">
        <f t="shared" si="246"/>
        <v>PartsOther Sales Gross Profit % of Sales</v>
      </c>
      <c r="K3157" s="34" t="str">
        <f t="shared" si="247"/>
        <v>330Parts Other COS - Toyota</v>
      </c>
      <c r="L3157" s="28">
        <f>+SUMIF('TB 4-24'!M:M,$AL3157,'TB 4-24'!G:G)</f>
        <v>0</v>
      </c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>
        <f>+SUMIF('Input Sheet'!$S:$S,$AL3157,'Input Sheet'!C:C)</f>
        <v>0</v>
      </c>
      <c r="Z3157" s="28">
        <f>+SUMIF('Input Sheet'!$S:$S,$AL3157,'Input Sheet'!D:D)</f>
        <v>0</v>
      </c>
      <c r="AA3157" s="28">
        <f>+SUMIF('Input Sheet'!$S:$S,$AL3157,'Input Sheet'!E:E)</f>
        <v>0</v>
      </c>
      <c r="AB3157" s="28">
        <f>+SUMIF('Input Sheet'!$S:$S,$AL3157,'Input Sheet'!F:F)</f>
        <v>0</v>
      </c>
      <c r="AC3157" s="28">
        <f>+SUMIF('Input Sheet'!$S:$S,$AL3157,'Input Sheet'!G:G)</f>
        <v>0</v>
      </c>
      <c r="AD3157" s="28">
        <f>+SUMIF('Input Sheet'!$S:$S,$AL3157,'Input Sheet'!H:H)</f>
        <v>0</v>
      </c>
      <c r="AE3157" s="28">
        <f>+SUMIF('Input Sheet'!$S:$S,$AL3157,'Input Sheet'!I:I)</f>
        <v>0</v>
      </c>
      <c r="AF3157" s="28">
        <f>+SUMIF('Input Sheet'!$S:$S,$AL3157,'Input Sheet'!J:J)</f>
        <v>0</v>
      </c>
      <c r="AG3157" s="28">
        <f>+SUMIF('Input Sheet'!$S:$S,$AL3157,'Input Sheet'!K:K)</f>
        <v>0</v>
      </c>
      <c r="AH3157" s="28">
        <f>+SUMIF('Input Sheet'!$S:$S,$AL3157,'Input Sheet'!L:L)</f>
        <v>0</v>
      </c>
      <c r="AI3157" s="28">
        <f>+SUMIF('Input Sheet'!$S:$S,$AL3157,'Input Sheet'!M:M)</f>
        <v>0</v>
      </c>
      <c r="AJ3157" s="28">
        <f>+SUMIF('Input Sheet'!$S:$S,$AL3157,'Input Sheet'!N:N)</f>
        <v>0</v>
      </c>
      <c r="AK3157" s="28"/>
      <c r="AL3157" s="27" t="str">
        <f t="shared" si="248"/>
        <v>330-4550</v>
      </c>
      <c r="AM3157" s="34" t="str">
        <f t="shared" si="249"/>
        <v>Parts</v>
      </c>
      <c r="AN3157" s="34" t="str">
        <f t="shared" si="250"/>
        <v>PartsOther Sales Gross Profit % of Sales</v>
      </c>
      <c r="AO3157" s="35"/>
      <c r="AP3157" s="35"/>
      <c r="AQ3157" s="35"/>
    </row>
    <row r="3158" spans="1:43" x14ac:dyDescent="0.25">
      <c r="A3158" s="27" t="s">
        <v>103</v>
      </c>
      <c r="B3158" s="27" t="s">
        <v>104</v>
      </c>
      <c r="C3158" s="27" t="s">
        <v>104</v>
      </c>
      <c r="D3158" s="27" t="s">
        <v>474</v>
      </c>
      <c r="E3158" s="27" t="s">
        <v>680</v>
      </c>
      <c r="F3158" s="27" t="s">
        <v>941</v>
      </c>
      <c r="G3158" s="27" t="s">
        <v>942</v>
      </c>
      <c r="H3158" s="34" t="s">
        <v>4</v>
      </c>
      <c r="I3158" s="34" t="s">
        <v>933</v>
      </c>
      <c r="J3158" s="34" t="str">
        <f t="shared" si="246"/>
        <v>PartsOther Sales Gross Profit % of Sales</v>
      </c>
      <c r="K3158" s="34" t="str">
        <f t="shared" si="247"/>
        <v>130Parts Other COS - Toyota</v>
      </c>
      <c r="L3158" s="28">
        <f>+SUMIF('TB 4-24'!M:M,$AL3158,'TB 4-24'!G:G)</f>
        <v>0</v>
      </c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>
        <f>+SUMIF('Input Sheet'!$S:$S,$AL3158,'Input Sheet'!C:C)</f>
        <v>0</v>
      </c>
      <c r="Z3158" s="28">
        <f>+SUMIF('Input Sheet'!$S:$S,$AL3158,'Input Sheet'!D:D)</f>
        <v>0</v>
      </c>
      <c r="AA3158" s="28">
        <f>+SUMIF('Input Sheet'!$S:$S,$AL3158,'Input Sheet'!E:E)</f>
        <v>0</v>
      </c>
      <c r="AB3158" s="28">
        <f>+SUMIF('Input Sheet'!$S:$S,$AL3158,'Input Sheet'!F:F)</f>
        <v>0</v>
      </c>
      <c r="AC3158" s="28">
        <f>+SUMIF('Input Sheet'!$S:$S,$AL3158,'Input Sheet'!G:G)</f>
        <v>0</v>
      </c>
      <c r="AD3158" s="28">
        <f>+SUMIF('Input Sheet'!$S:$S,$AL3158,'Input Sheet'!H:H)</f>
        <v>0</v>
      </c>
      <c r="AE3158" s="28">
        <f>+SUMIF('Input Sheet'!$S:$S,$AL3158,'Input Sheet'!I:I)</f>
        <v>0</v>
      </c>
      <c r="AF3158" s="28">
        <f>+SUMIF('Input Sheet'!$S:$S,$AL3158,'Input Sheet'!J:J)</f>
        <v>0</v>
      </c>
      <c r="AG3158" s="28">
        <f>+SUMIF('Input Sheet'!$S:$S,$AL3158,'Input Sheet'!K:K)</f>
        <v>0</v>
      </c>
      <c r="AH3158" s="28">
        <f>+SUMIF('Input Sheet'!$S:$S,$AL3158,'Input Sheet'!L:L)</f>
        <v>0</v>
      </c>
      <c r="AI3158" s="28">
        <f>+SUMIF('Input Sheet'!$S:$S,$AL3158,'Input Sheet'!M:M)</f>
        <v>0</v>
      </c>
      <c r="AJ3158" s="28">
        <f>+SUMIF('Input Sheet'!$S:$S,$AL3158,'Input Sheet'!N:N)</f>
        <v>0</v>
      </c>
      <c r="AK3158" s="28"/>
      <c r="AL3158" s="27" t="str">
        <f t="shared" si="248"/>
        <v>130-4550</v>
      </c>
      <c r="AM3158" s="34" t="str">
        <f t="shared" si="249"/>
        <v>Parts</v>
      </c>
      <c r="AN3158" s="34" t="str">
        <f t="shared" si="250"/>
        <v>PartsOther Sales Gross Profit % of Sales</v>
      </c>
      <c r="AO3158" s="35"/>
      <c r="AP3158" s="35"/>
      <c r="AQ3158" s="35"/>
    </row>
    <row r="3159" spans="1:43" x14ac:dyDescent="0.25">
      <c r="A3159" s="27" t="s">
        <v>103</v>
      </c>
      <c r="B3159" s="27" t="s">
        <v>104</v>
      </c>
      <c r="C3159" s="27" t="s">
        <v>104</v>
      </c>
      <c r="D3159" s="27" t="s">
        <v>477</v>
      </c>
      <c r="E3159" s="27" t="s">
        <v>680</v>
      </c>
      <c r="F3159" s="27" t="s">
        <v>943</v>
      </c>
      <c r="G3159" s="27" t="s">
        <v>944</v>
      </c>
      <c r="H3159" s="34" t="s">
        <v>4</v>
      </c>
      <c r="I3159" s="34" t="s">
        <v>945</v>
      </c>
      <c r="J3159" s="34" t="str">
        <f t="shared" si="246"/>
        <v>PartsTrade Sales Gross Profit % of Sales</v>
      </c>
      <c r="K3159" s="34" t="str">
        <f t="shared" si="247"/>
        <v>130Parts Trade COS - Toyota</v>
      </c>
      <c r="L3159" s="28">
        <f>+SUMIF('TB 4-24'!M:M,$AL3159,'TB 4-24'!G:G)</f>
        <v>0</v>
      </c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>
        <f>+SUMIF('Input Sheet'!$S:$S,$AL3159,'Input Sheet'!C:C)</f>
        <v>0</v>
      </c>
      <c r="Z3159" s="28">
        <f>+SUMIF('Input Sheet'!$S:$S,$AL3159,'Input Sheet'!D:D)</f>
        <v>0</v>
      </c>
      <c r="AA3159" s="28">
        <f>+SUMIF('Input Sheet'!$S:$S,$AL3159,'Input Sheet'!E:E)</f>
        <v>0</v>
      </c>
      <c r="AB3159" s="28">
        <f>+SUMIF('Input Sheet'!$S:$S,$AL3159,'Input Sheet'!F:F)</f>
        <v>0</v>
      </c>
      <c r="AC3159" s="28">
        <f>+SUMIF('Input Sheet'!$S:$S,$AL3159,'Input Sheet'!G:G)</f>
        <v>0</v>
      </c>
      <c r="AD3159" s="28">
        <f>+SUMIF('Input Sheet'!$S:$S,$AL3159,'Input Sheet'!H:H)</f>
        <v>0</v>
      </c>
      <c r="AE3159" s="28">
        <f>+SUMIF('Input Sheet'!$S:$S,$AL3159,'Input Sheet'!I:I)</f>
        <v>0</v>
      </c>
      <c r="AF3159" s="28">
        <f>+SUMIF('Input Sheet'!$S:$S,$AL3159,'Input Sheet'!J:J)</f>
        <v>0</v>
      </c>
      <c r="AG3159" s="28">
        <f>+SUMIF('Input Sheet'!$S:$S,$AL3159,'Input Sheet'!K:K)</f>
        <v>0</v>
      </c>
      <c r="AH3159" s="28">
        <f>+SUMIF('Input Sheet'!$S:$S,$AL3159,'Input Sheet'!L:L)</f>
        <v>0</v>
      </c>
      <c r="AI3159" s="28">
        <f>+SUMIF('Input Sheet'!$S:$S,$AL3159,'Input Sheet'!M:M)</f>
        <v>0</v>
      </c>
      <c r="AJ3159" s="28">
        <f>+SUMIF('Input Sheet'!$S:$S,$AL3159,'Input Sheet'!N:N)</f>
        <v>0</v>
      </c>
      <c r="AK3159" s="28"/>
      <c r="AL3159" s="27" t="str">
        <f t="shared" si="248"/>
        <v>130-4466</v>
      </c>
      <c r="AM3159" s="34" t="str">
        <f t="shared" si="249"/>
        <v>Parts</v>
      </c>
      <c r="AN3159" s="34" t="str">
        <f t="shared" si="250"/>
        <v>PartsTrade Sales Gross Profit % of Sales</v>
      </c>
      <c r="AO3159" s="35"/>
      <c r="AP3159" s="35"/>
      <c r="AQ3159" s="35"/>
    </row>
    <row r="3160" spans="1:43" x14ac:dyDescent="0.25">
      <c r="A3160" s="27" t="s">
        <v>103</v>
      </c>
      <c r="B3160" s="27" t="s">
        <v>104</v>
      </c>
      <c r="C3160" s="27" t="s">
        <v>657</v>
      </c>
      <c r="D3160" s="27" t="s">
        <v>477</v>
      </c>
      <c r="E3160" s="27" t="s">
        <v>681</v>
      </c>
      <c r="F3160" s="27" t="s">
        <v>943</v>
      </c>
      <c r="G3160" s="27" t="s">
        <v>944</v>
      </c>
      <c r="H3160" s="34" t="s">
        <v>4</v>
      </c>
      <c r="I3160" s="34" t="s">
        <v>945</v>
      </c>
      <c r="J3160" s="34" t="str">
        <f t="shared" si="246"/>
        <v>PartsTrade Sales Gross Profit % of Sales</v>
      </c>
      <c r="K3160" s="34" t="str">
        <f t="shared" si="247"/>
        <v>230Parts Trade COS - Toyota</v>
      </c>
      <c r="L3160" s="28">
        <f>+SUMIF('TB 4-24'!M:M,$AL3160,'TB 4-24'!G:G)</f>
        <v>0</v>
      </c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>
        <f>+SUMIF('Input Sheet'!$S:$S,$AL3160,'Input Sheet'!C:C)</f>
        <v>0</v>
      </c>
      <c r="Z3160" s="28">
        <f>+SUMIF('Input Sheet'!$S:$S,$AL3160,'Input Sheet'!D:D)</f>
        <v>0</v>
      </c>
      <c r="AA3160" s="28">
        <f>+SUMIF('Input Sheet'!$S:$S,$AL3160,'Input Sheet'!E:E)</f>
        <v>0</v>
      </c>
      <c r="AB3160" s="28">
        <f>+SUMIF('Input Sheet'!$S:$S,$AL3160,'Input Sheet'!F:F)</f>
        <v>0</v>
      </c>
      <c r="AC3160" s="28">
        <f>+SUMIF('Input Sheet'!$S:$S,$AL3160,'Input Sheet'!G:G)</f>
        <v>0</v>
      </c>
      <c r="AD3160" s="28">
        <f>+SUMIF('Input Sheet'!$S:$S,$AL3160,'Input Sheet'!H:H)</f>
        <v>0</v>
      </c>
      <c r="AE3160" s="28">
        <f>+SUMIF('Input Sheet'!$S:$S,$AL3160,'Input Sheet'!I:I)</f>
        <v>0</v>
      </c>
      <c r="AF3160" s="28">
        <f>+SUMIF('Input Sheet'!$S:$S,$AL3160,'Input Sheet'!J:J)</f>
        <v>0</v>
      </c>
      <c r="AG3160" s="28">
        <f>+SUMIF('Input Sheet'!$S:$S,$AL3160,'Input Sheet'!K:K)</f>
        <v>0</v>
      </c>
      <c r="AH3160" s="28">
        <f>+SUMIF('Input Sheet'!$S:$S,$AL3160,'Input Sheet'!L:L)</f>
        <v>0</v>
      </c>
      <c r="AI3160" s="28">
        <f>+SUMIF('Input Sheet'!$S:$S,$AL3160,'Input Sheet'!M:M)</f>
        <v>0</v>
      </c>
      <c r="AJ3160" s="28">
        <f>+SUMIF('Input Sheet'!$S:$S,$AL3160,'Input Sheet'!N:N)</f>
        <v>0</v>
      </c>
      <c r="AK3160" s="28"/>
      <c r="AL3160" s="27" t="str">
        <f t="shared" si="248"/>
        <v>230-4466</v>
      </c>
      <c r="AM3160" s="34" t="str">
        <f t="shared" si="249"/>
        <v>Parts</v>
      </c>
      <c r="AN3160" s="34" t="str">
        <f t="shared" si="250"/>
        <v>PartsTrade Sales Gross Profit % of Sales</v>
      </c>
      <c r="AO3160" s="35"/>
      <c r="AP3160" s="35"/>
      <c r="AQ3160" s="35"/>
    </row>
    <row r="3161" spans="1:43" x14ac:dyDescent="0.25">
      <c r="A3161" s="27" t="s">
        <v>103</v>
      </c>
      <c r="B3161" s="27" t="s">
        <v>104</v>
      </c>
      <c r="C3161" s="27" t="s">
        <v>671</v>
      </c>
      <c r="D3161" s="27" t="s">
        <v>477</v>
      </c>
      <c r="E3161" s="27" t="s">
        <v>675</v>
      </c>
      <c r="F3161" s="27" t="s">
        <v>943</v>
      </c>
      <c r="G3161" s="27" t="s">
        <v>944</v>
      </c>
      <c r="H3161" s="34" t="s">
        <v>4</v>
      </c>
      <c r="I3161" s="34" t="s">
        <v>945</v>
      </c>
      <c r="J3161" s="34" t="str">
        <f t="shared" si="246"/>
        <v>PartsTrade Sales Gross Profit % of Sales</v>
      </c>
      <c r="K3161" s="34" t="str">
        <f t="shared" si="247"/>
        <v>330Parts Trade COS - Toyota</v>
      </c>
      <c r="L3161" s="28">
        <f>+SUMIF('TB 4-24'!M:M,$AL3161,'TB 4-24'!G:G)</f>
        <v>0</v>
      </c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>
        <f>+SUMIF('Input Sheet'!$S:$S,$AL3161,'Input Sheet'!C:C)</f>
        <v>0</v>
      </c>
      <c r="Z3161" s="28">
        <f>+SUMIF('Input Sheet'!$S:$S,$AL3161,'Input Sheet'!D:D)</f>
        <v>0</v>
      </c>
      <c r="AA3161" s="28">
        <f>+SUMIF('Input Sheet'!$S:$S,$AL3161,'Input Sheet'!E:E)</f>
        <v>0</v>
      </c>
      <c r="AB3161" s="28">
        <f>+SUMIF('Input Sheet'!$S:$S,$AL3161,'Input Sheet'!F:F)</f>
        <v>0</v>
      </c>
      <c r="AC3161" s="28">
        <f>+SUMIF('Input Sheet'!$S:$S,$AL3161,'Input Sheet'!G:G)</f>
        <v>0</v>
      </c>
      <c r="AD3161" s="28">
        <f>+SUMIF('Input Sheet'!$S:$S,$AL3161,'Input Sheet'!H:H)</f>
        <v>0</v>
      </c>
      <c r="AE3161" s="28">
        <f>+SUMIF('Input Sheet'!$S:$S,$AL3161,'Input Sheet'!I:I)</f>
        <v>0</v>
      </c>
      <c r="AF3161" s="28">
        <f>+SUMIF('Input Sheet'!$S:$S,$AL3161,'Input Sheet'!J:J)</f>
        <v>0</v>
      </c>
      <c r="AG3161" s="28">
        <f>+SUMIF('Input Sheet'!$S:$S,$AL3161,'Input Sheet'!K:K)</f>
        <v>0</v>
      </c>
      <c r="AH3161" s="28">
        <f>+SUMIF('Input Sheet'!$S:$S,$AL3161,'Input Sheet'!L:L)</f>
        <v>0</v>
      </c>
      <c r="AI3161" s="28">
        <f>+SUMIF('Input Sheet'!$S:$S,$AL3161,'Input Sheet'!M:M)</f>
        <v>0</v>
      </c>
      <c r="AJ3161" s="28">
        <f>+SUMIF('Input Sheet'!$S:$S,$AL3161,'Input Sheet'!N:N)</f>
        <v>0</v>
      </c>
      <c r="AK3161" s="28"/>
      <c r="AL3161" s="27" t="str">
        <f t="shared" si="248"/>
        <v>330-4466</v>
      </c>
      <c r="AM3161" s="34" t="str">
        <f t="shared" si="249"/>
        <v>Parts</v>
      </c>
      <c r="AN3161" s="34" t="str">
        <f t="shared" si="250"/>
        <v>PartsTrade Sales Gross Profit % of Sales</v>
      </c>
      <c r="AO3161" s="35"/>
      <c r="AP3161" s="35"/>
      <c r="AQ3161" s="35"/>
    </row>
    <row r="3162" spans="1:43" x14ac:dyDescent="0.25">
      <c r="A3162" s="27" t="s">
        <v>103</v>
      </c>
      <c r="B3162" s="27" t="s">
        <v>104</v>
      </c>
      <c r="C3162" s="27" t="s">
        <v>663</v>
      </c>
      <c r="D3162" s="27" t="s">
        <v>477</v>
      </c>
      <c r="E3162" s="27" t="s">
        <v>668</v>
      </c>
      <c r="F3162" s="27" t="s">
        <v>943</v>
      </c>
      <c r="G3162" s="27" t="s">
        <v>944</v>
      </c>
      <c r="H3162" s="34" t="s">
        <v>4</v>
      </c>
      <c r="I3162" s="34" t="s">
        <v>945</v>
      </c>
      <c r="J3162" s="34" t="str">
        <f t="shared" si="246"/>
        <v>PartsTrade Sales Gross Profit % of Sales</v>
      </c>
      <c r="K3162" s="34" t="str">
        <f t="shared" si="247"/>
        <v>430Parts Trade COS - Toyota</v>
      </c>
      <c r="L3162" s="28">
        <f>+SUMIF('TB 4-24'!M:M,$AL3162,'TB 4-24'!G:G)</f>
        <v>0</v>
      </c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>
        <f>+SUMIF('Input Sheet'!$S:$S,$AL3162,'Input Sheet'!C:C)</f>
        <v>0</v>
      </c>
      <c r="Z3162" s="28">
        <f>+SUMIF('Input Sheet'!$S:$S,$AL3162,'Input Sheet'!D:D)</f>
        <v>0</v>
      </c>
      <c r="AA3162" s="28">
        <f>+SUMIF('Input Sheet'!$S:$S,$AL3162,'Input Sheet'!E:E)</f>
        <v>0</v>
      </c>
      <c r="AB3162" s="28">
        <f>+SUMIF('Input Sheet'!$S:$S,$AL3162,'Input Sheet'!F:F)</f>
        <v>0</v>
      </c>
      <c r="AC3162" s="28">
        <f>+SUMIF('Input Sheet'!$S:$S,$AL3162,'Input Sheet'!G:G)</f>
        <v>0</v>
      </c>
      <c r="AD3162" s="28">
        <f>+SUMIF('Input Sheet'!$S:$S,$AL3162,'Input Sheet'!H:H)</f>
        <v>0</v>
      </c>
      <c r="AE3162" s="28">
        <f>+SUMIF('Input Sheet'!$S:$S,$AL3162,'Input Sheet'!I:I)</f>
        <v>0</v>
      </c>
      <c r="AF3162" s="28">
        <f>+SUMIF('Input Sheet'!$S:$S,$AL3162,'Input Sheet'!J:J)</f>
        <v>0</v>
      </c>
      <c r="AG3162" s="28">
        <f>+SUMIF('Input Sheet'!$S:$S,$AL3162,'Input Sheet'!K:K)</f>
        <v>0</v>
      </c>
      <c r="AH3162" s="28">
        <f>+SUMIF('Input Sheet'!$S:$S,$AL3162,'Input Sheet'!L:L)</f>
        <v>0</v>
      </c>
      <c r="AI3162" s="28">
        <f>+SUMIF('Input Sheet'!$S:$S,$AL3162,'Input Sheet'!M:M)</f>
        <v>0</v>
      </c>
      <c r="AJ3162" s="28">
        <f>+SUMIF('Input Sheet'!$S:$S,$AL3162,'Input Sheet'!N:N)</f>
        <v>0</v>
      </c>
      <c r="AK3162" s="28"/>
      <c r="AL3162" s="27" t="str">
        <f t="shared" si="248"/>
        <v>430-4466</v>
      </c>
      <c r="AM3162" s="34" t="str">
        <f t="shared" si="249"/>
        <v>Parts</v>
      </c>
      <c r="AN3162" s="34" t="str">
        <f t="shared" si="250"/>
        <v>PartsTrade Sales Gross Profit % of Sales</v>
      </c>
      <c r="AO3162" s="35"/>
      <c r="AP3162" s="35"/>
      <c r="AQ3162" s="35"/>
    </row>
    <row r="3163" spans="1:43" x14ac:dyDescent="0.25">
      <c r="A3163" s="27" t="s">
        <v>103</v>
      </c>
      <c r="B3163" s="27" t="s">
        <v>104</v>
      </c>
      <c r="C3163" s="27" t="s">
        <v>104</v>
      </c>
      <c r="D3163" s="27" t="s">
        <v>480</v>
      </c>
      <c r="E3163" s="27" t="s">
        <v>680</v>
      </c>
      <c r="F3163" s="27" t="s">
        <v>943</v>
      </c>
      <c r="G3163" s="27" t="s">
        <v>944</v>
      </c>
      <c r="H3163" s="34" t="s">
        <v>4</v>
      </c>
      <c r="I3163" s="34" t="s">
        <v>945</v>
      </c>
      <c r="J3163" s="34" t="str">
        <f t="shared" si="246"/>
        <v>PartsTrade Sales Gross Profit % of Sales</v>
      </c>
      <c r="K3163" s="34" t="str">
        <f t="shared" si="247"/>
        <v>130Parts Trade COS - Toyota</v>
      </c>
      <c r="L3163" s="28">
        <f>+SUMIF('TB 4-24'!M:M,$AL3163,'TB 4-24'!G:G)</f>
        <v>0</v>
      </c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>
        <f>+SUMIF('Input Sheet'!$S:$S,$AL3163,'Input Sheet'!C:C)</f>
        <v>0</v>
      </c>
      <c r="Z3163" s="28">
        <f>+SUMIF('Input Sheet'!$S:$S,$AL3163,'Input Sheet'!D:D)</f>
        <v>0</v>
      </c>
      <c r="AA3163" s="28">
        <f>+SUMIF('Input Sheet'!$S:$S,$AL3163,'Input Sheet'!E:E)</f>
        <v>0</v>
      </c>
      <c r="AB3163" s="28">
        <f>+SUMIF('Input Sheet'!$S:$S,$AL3163,'Input Sheet'!F:F)</f>
        <v>0</v>
      </c>
      <c r="AC3163" s="28">
        <f>+SUMIF('Input Sheet'!$S:$S,$AL3163,'Input Sheet'!G:G)</f>
        <v>0</v>
      </c>
      <c r="AD3163" s="28">
        <f>+SUMIF('Input Sheet'!$S:$S,$AL3163,'Input Sheet'!H:H)</f>
        <v>0</v>
      </c>
      <c r="AE3163" s="28">
        <f>+SUMIF('Input Sheet'!$S:$S,$AL3163,'Input Sheet'!I:I)</f>
        <v>0</v>
      </c>
      <c r="AF3163" s="28">
        <f>+SUMIF('Input Sheet'!$S:$S,$AL3163,'Input Sheet'!J:J)</f>
        <v>0</v>
      </c>
      <c r="AG3163" s="28">
        <f>+SUMIF('Input Sheet'!$S:$S,$AL3163,'Input Sheet'!K:K)</f>
        <v>0</v>
      </c>
      <c r="AH3163" s="28">
        <f>+SUMIF('Input Sheet'!$S:$S,$AL3163,'Input Sheet'!L:L)</f>
        <v>0</v>
      </c>
      <c r="AI3163" s="28">
        <f>+SUMIF('Input Sheet'!$S:$S,$AL3163,'Input Sheet'!M:M)</f>
        <v>0</v>
      </c>
      <c r="AJ3163" s="28">
        <f>+SUMIF('Input Sheet'!$S:$S,$AL3163,'Input Sheet'!N:N)</f>
        <v>0</v>
      </c>
      <c r="AK3163" s="28"/>
      <c r="AL3163" s="27" t="str">
        <f t="shared" si="248"/>
        <v>130-4467</v>
      </c>
      <c r="AM3163" s="34" t="str">
        <f t="shared" si="249"/>
        <v>Parts</v>
      </c>
      <c r="AN3163" s="34" t="str">
        <f t="shared" si="250"/>
        <v>PartsTrade Sales Gross Profit % of Sales</v>
      </c>
      <c r="AO3163" s="35"/>
      <c r="AP3163" s="35"/>
      <c r="AQ3163" s="35"/>
    </row>
    <row r="3164" spans="1:43" x14ac:dyDescent="0.25">
      <c r="A3164" s="27" t="s">
        <v>103</v>
      </c>
      <c r="B3164" s="27" t="s">
        <v>104</v>
      </c>
      <c r="C3164" s="27" t="s">
        <v>657</v>
      </c>
      <c r="D3164" s="27" t="s">
        <v>480</v>
      </c>
      <c r="E3164" s="27" t="s">
        <v>681</v>
      </c>
      <c r="F3164" s="27" t="s">
        <v>943</v>
      </c>
      <c r="G3164" s="27" t="s">
        <v>944</v>
      </c>
      <c r="H3164" s="34" t="s">
        <v>4</v>
      </c>
      <c r="I3164" s="34" t="s">
        <v>945</v>
      </c>
      <c r="J3164" s="34" t="str">
        <f t="shared" si="246"/>
        <v>PartsTrade Sales Gross Profit % of Sales</v>
      </c>
      <c r="K3164" s="34" t="str">
        <f t="shared" si="247"/>
        <v>230Parts Trade COS - Toyota</v>
      </c>
      <c r="L3164" s="28">
        <f>+SUMIF('TB 4-24'!M:M,$AL3164,'TB 4-24'!G:G)</f>
        <v>0</v>
      </c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>
        <f>+SUMIF('Input Sheet'!$S:$S,$AL3164,'Input Sheet'!C:C)</f>
        <v>0</v>
      </c>
      <c r="Z3164" s="28">
        <f>+SUMIF('Input Sheet'!$S:$S,$AL3164,'Input Sheet'!D:D)</f>
        <v>0</v>
      </c>
      <c r="AA3164" s="28">
        <f>+SUMIF('Input Sheet'!$S:$S,$AL3164,'Input Sheet'!E:E)</f>
        <v>0</v>
      </c>
      <c r="AB3164" s="28">
        <f>+SUMIF('Input Sheet'!$S:$S,$AL3164,'Input Sheet'!F:F)</f>
        <v>0</v>
      </c>
      <c r="AC3164" s="28">
        <f>+SUMIF('Input Sheet'!$S:$S,$AL3164,'Input Sheet'!G:G)</f>
        <v>0</v>
      </c>
      <c r="AD3164" s="28">
        <f>+SUMIF('Input Sheet'!$S:$S,$AL3164,'Input Sheet'!H:H)</f>
        <v>0</v>
      </c>
      <c r="AE3164" s="28">
        <f>+SUMIF('Input Sheet'!$S:$S,$AL3164,'Input Sheet'!I:I)</f>
        <v>0</v>
      </c>
      <c r="AF3164" s="28">
        <f>+SUMIF('Input Sheet'!$S:$S,$AL3164,'Input Sheet'!J:J)</f>
        <v>0</v>
      </c>
      <c r="AG3164" s="28">
        <f>+SUMIF('Input Sheet'!$S:$S,$AL3164,'Input Sheet'!K:K)</f>
        <v>0</v>
      </c>
      <c r="AH3164" s="28">
        <f>+SUMIF('Input Sheet'!$S:$S,$AL3164,'Input Sheet'!L:L)</f>
        <v>0</v>
      </c>
      <c r="AI3164" s="28">
        <f>+SUMIF('Input Sheet'!$S:$S,$AL3164,'Input Sheet'!M:M)</f>
        <v>0</v>
      </c>
      <c r="AJ3164" s="28">
        <f>+SUMIF('Input Sheet'!$S:$S,$AL3164,'Input Sheet'!N:N)</f>
        <v>0</v>
      </c>
      <c r="AK3164" s="28"/>
      <c r="AL3164" s="27" t="str">
        <f t="shared" si="248"/>
        <v>230-4467</v>
      </c>
      <c r="AM3164" s="34" t="str">
        <f t="shared" si="249"/>
        <v>Parts</v>
      </c>
      <c r="AN3164" s="34" t="str">
        <f t="shared" si="250"/>
        <v>PartsTrade Sales Gross Profit % of Sales</v>
      </c>
      <c r="AO3164" s="35"/>
      <c r="AP3164" s="35"/>
      <c r="AQ3164" s="35"/>
    </row>
    <row r="3165" spans="1:43" x14ac:dyDescent="0.25">
      <c r="A3165" s="27" t="s">
        <v>103</v>
      </c>
      <c r="B3165" s="27" t="s">
        <v>104</v>
      </c>
      <c r="C3165" s="27" t="s">
        <v>663</v>
      </c>
      <c r="D3165" s="27" t="s">
        <v>480</v>
      </c>
      <c r="E3165" s="27" t="s">
        <v>668</v>
      </c>
      <c r="F3165" s="27" t="s">
        <v>943</v>
      </c>
      <c r="G3165" s="27" t="s">
        <v>944</v>
      </c>
      <c r="H3165" s="34" t="s">
        <v>4</v>
      </c>
      <c r="I3165" s="34" t="s">
        <v>945</v>
      </c>
      <c r="J3165" s="34" t="str">
        <f t="shared" si="246"/>
        <v>PartsTrade Sales Gross Profit % of Sales</v>
      </c>
      <c r="K3165" s="34" t="str">
        <f t="shared" si="247"/>
        <v>430Parts Trade COS - Toyota</v>
      </c>
      <c r="L3165" s="28">
        <f>+SUMIF('TB 4-24'!M:M,$AL3165,'TB 4-24'!G:G)</f>
        <v>0</v>
      </c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>
        <f>+SUMIF('Input Sheet'!$S:$S,$AL3165,'Input Sheet'!C:C)</f>
        <v>0</v>
      </c>
      <c r="Z3165" s="28">
        <f>+SUMIF('Input Sheet'!$S:$S,$AL3165,'Input Sheet'!D:D)</f>
        <v>0</v>
      </c>
      <c r="AA3165" s="28">
        <f>+SUMIF('Input Sheet'!$S:$S,$AL3165,'Input Sheet'!E:E)</f>
        <v>0</v>
      </c>
      <c r="AB3165" s="28">
        <f>+SUMIF('Input Sheet'!$S:$S,$AL3165,'Input Sheet'!F:F)</f>
        <v>0</v>
      </c>
      <c r="AC3165" s="28">
        <f>+SUMIF('Input Sheet'!$S:$S,$AL3165,'Input Sheet'!G:G)</f>
        <v>0</v>
      </c>
      <c r="AD3165" s="28">
        <f>+SUMIF('Input Sheet'!$S:$S,$AL3165,'Input Sheet'!H:H)</f>
        <v>0</v>
      </c>
      <c r="AE3165" s="28">
        <f>+SUMIF('Input Sheet'!$S:$S,$AL3165,'Input Sheet'!I:I)</f>
        <v>0</v>
      </c>
      <c r="AF3165" s="28">
        <f>+SUMIF('Input Sheet'!$S:$S,$AL3165,'Input Sheet'!J:J)</f>
        <v>0</v>
      </c>
      <c r="AG3165" s="28">
        <f>+SUMIF('Input Sheet'!$S:$S,$AL3165,'Input Sheet'!K:K)</f>
        <v>0</v>
      </c>
      <c r="AH3165" s="28">
        <f>+SUMIF('Input Sheet'!$S:$S,$AL3165,'Input Sheet'!L:L)</f>
        <v>0</v>
      </c>
      <c r="AI3165" s="28">
        <f>+SUMIF('Input Sheet'!$S:$S,$AL3165,'Input Sheet'!M:M)</f>
        <v>0</v>
      </c>
      <c r="AJ3165" s="28">
        <f>+SUMIF('Input Sheet'!$S:$S,$AL3165,'Input Sheet'!N:N)</f>
        <v>0</v>
      </c>
      <c r="AK3165" s="28"/>
      <c r="AL3165" s="27" t="str">
        <f t="shared" si="248"/>
        <v>430-4467</v>
      </c>
      <c r="AM3165" s="34" t="str">
        <f t="shared" si="249"/>
        <v>Parts</v>
      </c>
      <c r="AN3165" s="34" t="str">
        <f t="shared" si="250"/>
        <v>PartsTrade Sales Gross Profit % of Sales</v>
      </c>
      <c r="AO3165" s="35"/>
      <c r="AP3165" s="35"/>
      <c r="AQ3165" s="35"/>
    </row>
    <row r="3166" spans="1:43" x14ac:dyDescent="0.25">
      <c r="A3166" s="27" t="s">
        <v>103</v>
      </c>
      <c r="B3166" s="27" t="s">
        <v>104</v>
      </c>
      <c r="C3166" s="27" t="s">
        <v>671</v>
      </c>
      <c r="D3166" s="27" t="s">
        <v>480</v>
      </c>
      <c r="E3166" s="27" t="s">
        <v>675</v>
      </c>
      <c r="F3166" s="27" t="s">
        <v>943</v>
      </c>
      <c r="G3166" s="27" t="s">
        <v>944</v>
      </c>
      <c r="H3166" s="34" t="s">
        <v>4</v>
      </c>
      <c r="I3166" s="34" t="s">
        <v>945</v>
      </c>
      <c r="J3166" s="34" t="str">
        <f t="shared" si="246"/>
        <v>PartsTrade Sales Gross Profit % of Sales</v>
      </c>
      <c r="K3166" s="34" t="str">
        <f t="shared" si="247"/>
        <v>330Parts Trade COS - Toyota</v>
      </c>
      <c r="L3166" s="28">
        <f>+SUMIF('TB 4-24'!M:M,$AL3166,'TB 4-24'!G:G)</f>
        <v>0</v>
      </c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>
        <f>+SUMIF('Input Sheet'!$S:$S,$AL3166,'Input Sheet'!C:C)</f>
        <v>0</v>
      </c>
      <c r="Z3166" s="28">
        <f>+SUMIF('Input Sheet'!$S:$S,$AL3166,'Input Sheet'!D:D)</f>
        <v>0</v>
      </c>
      <c r="AA3166" s="28">
        <f>+SUMIF('Input Sheet'!$S:$S,$AL3166,'Input Sheet'!E:E)</f>
        <v>0</v>
      </c>
      <c r="AB3166" s="28">
        <f>+SUMIF('Input Sheet'!$S:$S,$AL3166,'Input Sheet'!F:F)</f>
        <v>0</v>
      </c>
      <c r="AC3166" s="28">
        <f>+SUMIF('Input Sheet'!$S:$S,$AL3166,'Input Sheet'!G:G)</f>
        <v>0</v>
      </c>
      <c r="AD3166" s="28">
        <f>+SUMIF('Input Sheet'!$S:$S,$AL3166,'Input Sheet'!H:H)</f>
        <v>0</v>
      </c>
      <c r="AE3166" s="28">
        <f>+SUMIF('Input Sheet'!$S:$S,$AL3166,'Input Sheet'!I:I)</f>
        <v>0</v>
      </c>
      <c r="AF3166" s="28">
        <f>+SUMIF('Input Sheet'!$S:$S,$AL3166,'Input Sheet'!J:J)</f>
        <v>0</v>
      </c>
      <c r="AG3166" s="28">
        <f>+SUMIF('Input Sheet'!$S:$S,$AL3166,'Input Sheet'!K:K)</f>
        <v>0</v>
      </c>
      <c r="AH3166" s="28">
        <f>+SUMIF('Input Sheet'!$S:$S,$AL3166,'Input Sheet'!L:L)</f>
        <v>0</v>
      </c>
      <c r="AI3166" s="28">
        <f>+SUMIF('Input Sheet'!$S:$S,$AL3166,'Input Sheet'!M:M)</f>
        <v>0</v>
      </c>
      <c r="AJ3166" s="28">
        <f>+SUMIF('Input Sheet'!$S:$S,$AL3166,'Input Sheet'!N:N)</f>
        <v>0</v>
      </c>
      <c r="AK3166" s="28"/>
      <c r="AL3166" s="27" t="str">
        <f t="shared" si="248"/>
        <v>330-4467</v>
      </c>
      <c r="AM3166" s="34" t="str">
        <f t="shared" si="249"/>
        <v>Parts</v>
      </c>
      <c r="AN3166" s="34" t="str">
        <f t="shared" si="250"/>
        <v>PartsTrade Sales Gross Profit % of Sales</v>
      </c>
      <c r="AO3166" s="35"/>
      <c r="AP3166" s="35"/>
      <c r="AQ3166" s="35"/>
    </row>
    <row r="3167" spans="1:43" x14ac:dyDescent="0.25">
      <c r="A3167" s="27" t="s">
        <v>103</v>
      </c>
      <c r="B3167" s="27" t="s">
        <v>104</v>
      </c>
      <c r="C3167" s="27" t="s">
        <v>657</v>
      </c>
      <c r="D3167" s="27" t="s">
        <v>481</v>
      </c>
      <c r="E3167" s="27" t="s">
        <v>681</v>
      </c>
      <c r="F3167" s="27" t="s">
        <v>943</v>
      </c>
      <c r="G3167" s="27" t="s">
        <v>944</v>
      </c>
      <c r="H3167" s="34" t="s">
        <v>4</v>
      </c>
      <c r="I3167" s="34" t="s">
        <v>945</v>
      </c>
      <c r="J3167" s="34" t="str">
        <f t="shared" si="246"/>
        <v>PartsTrade Sales Gross Profit % of Sales</v>
      </c>
      <c r="K3167" s="34" t="str">
        <f t="shared" si="247"/>
        <v>230Parts Trade COS - Toyota</v>
      </c>
      <c r="L3167" s="28">
        <f>+SUMIF('TB 4-24'!M:M,$AL3167,'TB 4-24'!G:G)</f>
        <v>0</v>
      </c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>
        <f>+SUMIF('Input Sheet'!$S:$S,$AL3167,'Input Sheet'!C:C)</f>
        <v>0</v>
      </c>
      <c r="Z3167" s="28">
        <f>+SUMIF('Input Sheet'!$S:$S,$AL3167,'Input Sheet'!D:D)</f>
        <v>0</v>
      </c>
      <c r="AA3167" s="28">
        <f>+SUMIF('Input Sheet'!$S:$S,$AL3167,'Input Sheet'!E:E)</f>
        <v>0</v>
      </c>
      <c r="AB3167" s="28">
        <f>+SUMIF('Input Sheet'!$S:$S,$AL3167,'Input Sheet'!F:F)</f>
        <v>0</v>
      </c>
      <c r="AC3167" s="28">
        <f>+SUMIF('Input Sheet'!$S:$S,$AL3167,'Input Sheet'!G:G)</f>
        <v>0</v>
      </c>
      <c r="AD3167" s="28">
        <f>+SUMIF('Input Sheet'!$S:$S,$AL3167,'Input Sheet'!H:H)</f>
        <v>0</v>
      </c>
      <c r="AE3167" s="28">
        <f>+SUMIF('Input Sheet'!$S:$S,$AL3167,'Input Sheet'!I:I)</f>
        <v>0</v>
      </c>
      <c r="AF3167" s="28">
        <f>+SUMIF('Input Sheet'!$S:$S,$AL3167,'Input Sheet'!J:J)</f>
        <v>0</v>
      </c>
      <c r="AG3167" s="28">
        <f>+SUMIF('Input Sheet'!$S:$S,$AL3167,'Input Sheet'!K:K)</f>
        <v>0</v>
      </c>
      <c r="AH3167" s="28">
        <f>+SUMIF('Input Sheet'!$S:$S,$AL3167,'Input Sheet'!L:L)</f>
        <v>0</v>
      </c>
      <c r="AI3167" s="28">
        <f>+SUMIF('Input Sheet'!$S:$S,$AL3167,'Input Sheet'!M:M)</f>
        <v>0</v>
      </c>
      <c r="AJ3167" s="28">
        <f>+SUMIF('Input Sheet'!$S:$S,$AL3167,'Input Sheet'!N:N)</f>
        <v>0</v>
      </c>
      <c r="AK3167" s="28"/>
      <c r="AL3167" s="27" t="str">
        <f t="shared" si="248"/>
        <v>230-4485</v>
      </c>
      <c r="AM3167" s="34" t="str">
        <f t="shared" si="249"/>
        <v>Parts</v>
      </c>
      <c r="AN3167" s="34" t="str">
        <f t="shared" si="250"/>
        <v>PartsTrade Sales Gross Profit % of Sales</v>
      </c>
      <c r="AO3167" s="35"/>
      <c r="AP3167" s="35"/>
      <c r="AQ3167" s="35"/>
    </row>
    <row r="3168" spans="1:43" x14ac:dyDescent="0.25">
      <c r="A3168" s="27" t="s">
        <v>103</v>
      </c>
      <c r="B3168" s="27" t="s">
        <v>104</v>
      </c>
      <c r="C3168" s="27" t="s">
        <v>663</v>
      </c>
      <c r="D3168" s="27" t="s">
        <v>481</v>
      </c>
      <c r="E3168" s="27" t="s">
        <v>668</v>
      </c>
      <c r="F3168" s="27" t="s">
        <v>943</v>
      </c>
      <c r="G3168" s="27" t="s">
        <v>944</v>
      </c>
      <c r="H3168" s="34" t="s">
        <v>4</v>
      </c>
      <c r="I3168" s="34" t="s">
        <v>945</v>
      </c>
      <c r="J3168" s="34" t="str">
        <f t="shared" si="246"/>
        <v>PartsTrade Sales Gross Profit % of Sales</v>
      </c>
      <c r="K3168" s="34" t="str">
        <f t="shared" si="247"/>
        <v>430Parts Trade COS - Toyota</v>
      </c>
      <c r="L3168" s="28">
        <f>+SUMIF('TB 4-24'!M:M,$AL3168,'TB 4-24'!G:G)</f>
        <v>0</v>
      </c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>
        <f>+SUMIF('Input Sheet'!$S:$S,$AL3168,'Input Sheet'!C:C)</f>
        <v>0</v>
      </c>
      <c r="Z3168" s="28">
        <f>+SUMIF('Input Sheet'!$S:$S,$AL3168,'Input Sheet'!D:D)</f>
        <v>0</v>
      </c>
      <c r="AA3168" s="28">
        <f>+SUMIF('Input Sheet'!$S:$S,$AL3168,'Input Sheet'!E:E)</f>
        <v>0</v>
      </c>
      <c r="AB3168" s="28">
        <f>+SUMIF('Input Sheet'!$S:$S,$AL3168,'Input Sheet'!F:F)</f>
        <v>0</v>
      </c>
      <c r="AC3168" s="28">
        <f>+SUMIF('Input Sheet'!$S:$S,$AL3168,'Input Sheet'!G:G)</f>
        <v>0</v>
      </c>
      <c r="AD3168" s="28">
        <f>+SUMIF('Input Sheet'!$S:$S,$AL3168,'Input Sheet'!H:H)</f>
        <v>0</v>
      </c>
      <c r="AE3168" s="28">
        <f>+SUMIF('Input Sheet'!$S:$S,$AL3168,'Input Sheet'!I:I)</f>
        <v>0</v>
      </c>
      <c r="AF3168" s="28">
        <f>+SUMIF('Input Sheet'!$S:$S,$AL3168,'Input Sheet'!J:J)</f>
        <v>0</v>
      </c>
      <c r="AG3168" s="28">
        <f>+SUMIF('Input Sheet'!$S:$S,$AL3168,'Input Sheet'!K:K)</f>
        <v>0</v>
      </c>
      <c r="AH3168" s="28">
        <f>+SUMIF('Input Sheet'!$S:$S,$AL3168,'Input Sheet'!L:L)</f>
        <v>0</v>
      </c>
      <c r="AI3168" s="28">
        <f>+SUMIF('Input Sheet'!$S:$S,$AL3168,'Input Sheet'!M:M)</f>
        <v>0</v>
      </c>
      <c r="AJ3168" s="28">
        <f>+SUMIF('Input Sheet'!$S:$S,$AL3168,'Input Sheet'!N:N)</f>
        <v>0</v>
      </c>
      <c r="AK3168" s="28"/>
      <c r="AL3168" s="27" t="str">
        <f t="shared" si="248"/>
        <v>430-4485</v>
      </c>
      <c r="AM3168" s="34" t="str">
        <f t="shared" si="249"/>
        <v>Parts</v>
      </c>
      <c r="AN3168" s="34" t="str">
        <f t="shared" si="250"/>
        <v>PartsTrade Sales Gross Profit % of Sales</v>
      </c>
      <c r="AO3168" s="35"/>
      <c r="AP3168" s="35"/>
      <c r="AQ3168" s="35"/>
    </row>
    <row r="3169" spans="1:43" x14ac:dyDescent="0.25">
      <c r="A3169" s="27" t="s">
        <v>103</v>
      </c>
      <c r="B3169" s="27" t="s">
        <v>104</v>
      </c>
      <c r="C3169" s="27" t="s">
        <v>671</v>
      </c>
      <c r="D3169" s="27" t="s">
        <v>481</v>
      </c>
      <c r="E3169" s="27" t="s">
        <v>675</v>
      </c>
      <c r="F3169" s="27" t="s">
        <v>943</v>
      </c>
      <c r="G3169" s="27" t="s">
        <v>944</v>
      </c>
      <c r="H3169" s="34" t="s">
        <v>4</v>
      </c>
      <c r="I3169" s="34" t="s">
        <v>945</v>
      </c>
      <c r="J3169" s="34" t="str">
        <f t="shared" si="246"/>
        <v>PartsTrade Sales Gross Profit % of Sales</v>
      </c>
      <c r="K3169" s="34" t="str">
        <f t="shared" si="247"/>
        <v>330Parts Trade COS - Toyota</v>
      </c>
      <c r="L3169" s="28">
        <f>+SUMIF('TB 4-24'!M:M,$AL3169,'TB 4-24'!G:G)</f>
        <v>0</v>
      </c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>
        <f>+SUMIF('Input Sheet'!$S:$S,$AL3169,'Input Sheet'!C:C)</f>
        <v>0</v>
      </c>
      <c r="Z3169" s="28">
        <f>+SUMIF('Input Sheet'!$S:$S,$AL3169,'Input Sheet'!D:D)</f>
        <v>0</v>
      </c>
      <c r="AA3169" s="28">
        <f>+SUMIF('Input Sheet'!$S:$S,$AL3169,'Input Sheet'!E:E)</f>
        <v>0</v>
      </c>
      <c r="AB3169" s="28">
        <f>+SUMIF('Input Sheet'!$S:$S,$AL3169,'Input Sheet'!F:F)</f>
        <v>0</v>
      </c>
      <c r="AC3169" s="28">
        <f>+SUMIF('Input Sheet'!$S:$S,$AL3169,'Input Sheet'!G:G)</f>
        <v>0</v>
      </c>
      <c r="AD3169" s="28">
        <f>+SUMIF('Input Sheet'!$S:$S,$AL3169,'Input Sheet'!H:H)</f>
        <v>0</v>
      </c>
      <c r="AE3169" s="28">
        <f>+SUMIF('Input Sheet'!$S:$S,$AL3169,'Input Sheet'!I:I)</f>
        <v>0</v>
      </c>
      <c r="AF3169" s="28">
        <f>+SUMIF('Input Sheet'!$S:$S,$AL3169,'Input Sheet'!J:J)</f>
        <v>0</v>
      </c>
      <c r="AG3169" s="28">
        <f>+SUMIF('Input Sheet'!$S:$S,$AL3169,'Input Sheet'!K:K)</f>
        <v>0</v>
      </c>
      <c r="AH3169" s="28">
        <f>+SUMIF('Input Sheet'!$S:$S,$AL3169,'Input Sheet'!L:L)</f>
        <v>0</v>
      </c>
      <c r="AI3169" s="28">
        <f>+SUMIF('Input Sheet'!$S:$S,$AL3169,'Input Sheet'!M:M)</f>
        <v>0</v>
      </c>
      <c r="AJ3169" s="28">
        <f>+SUMIF('Input Sheet'!$S:$S,$AL3169,'Input Sheet'!N:N)</f>
        <v>0</v>
      </c>
      <c r="AK3169" s="28"/>
      <c r="AL3169" s="27" t="str">
        <f t="shared" si="248"/>
        <v>330-4485</v>
      </c>
      <c r="AM3169" s="34" t="str">
        <f t="shared" si="249"/>
        <v>Parts</v>
      </c>
      <c r="AN3169" s="34" t="str">
        <f t="shared" si="250"/>
        <v>PartsTrade Sales Gross Profit % of Sales</v>
      </c>
      <c r="AO3169" s="35"/>
      <c r="AP3169" s="35"/>
      <c r="AQ3169" s="35"/>
    </row>
    <row r="3170" spans="1:43" x14ac:dyDescent="0.25">
      <c r="A3170" s="27" t="s">
        <v>103</v>
      </c>
      <c r="B3170" s="27" t="s">
        <v>104</v>
      </c>
      <c r="C3170" s="27" t="s">
        <v>104</v>
      </c>
      <c r="D3170" s="27" t="s">
        <v>481</v>
      </c>
      <c r="E3170" s="27" t="s">
        <v>680</v>
      </c>
      <c r="F3170" s="27" t="s">
        <v>943</v>
      </c>
      <c r="G3170" s="27" t="s">
        <v>944</v>
      </c>
      <c r="H3170" s="34" t="s">
        <v>4</v>
      </c>
      <c r="I3170" s="34" t="s">
        <v>945</v>
      </c>
      <c r="J3170" s="34" t="str">
        <f t="shared" si="246"/>
        <v>PartsTrade Sales Gross Profit % of Sales</v>
      </c>
      <c r="K3170" s="34" t="str">
        <f t="shared" si="247"/>
        <v>130Parts Trade COS - Toyota</v>
      </c>
      <c r="L3170" s="28">
        <f>+SUMIF('TB 4-24'!M:M,$AL3170,'TB 4-24'!G:G)</f>
        <v>0</v>
      </c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>
        <f>+SUMIF('Input Sheet'!$S:$S,$AL3170,'Input Sheet'!C:C)</f>
        <v>0</v>
      </c>
      <c r="Z3170" s="28">
        <f>+SUMIF('Input Sheet'!$S:$S,$AL3170,'Input Sheet'!D:D)</f>
        <v>0</v>
      </c>
      <c r="AA3170" s="28">
        <f>+SUMIF('Input Sheet'!$S:$S,$AL3170,'Input Sheet'!E:E)</f>
        <v>0</v>
      </c>
      <c r="AB3170" s="28">
        <f>+SUMIF('Input Sheet'!$S:$S,$AL3170,'Input Sheet'!F:F)</f>
        <v>0</v>
      </c>
      <c r="AC3170" s="28">
        <f>+SUMIF('Input Sheet'!$S:$S,$AL3170,'Input Sheet'!G:G)</f>
        <v>0</v>
      </c>
      <c r="AD3170" s="28">
        <f>+SUMIF('Input Sheet'!$S:$S,$AL3170,'Input Sheet'!H:H)</f>
        <v>0</v>
      </c>
      <c r="AE3170" s="28">
        <f>+SUMIF('Input Sheet'!$S:$S,$AL3170,'Input Sheet'!I:I)</f>
        <v>0</v>
      </c>
      <c r="AF3170" s="28">
        <f>+SUMIF('Input Sheet'!$S:$S,$AL3170,'Input Sheet'!J:J)</f>
        <v>0</v>
      </c>
      <c r="AG3170" s="28">
        <f>+SUMIF('Input Sheet'!$S:$S,$AL3170,'Input Sheet'!K:K)</f>
        <v>0</v>
      </c>
      <c r="AH3170" s="28">
        <f>+SUMIF('Input Sheet'!$S:$S,$AL3170,'Input Sheet'!L:L)</f>
        <v>0</v>
      </c>
      <c r="AI3170" s="28">
        <f>+SUMIF('Input Sheet'!$S:$S,$AL3170,'Input Sheet'!M:M)</f>
        <v>0</v>
      </c>
      <c r="AJ3170" s="28">
        <f>+SUMIF('Input Sheet'!$S:$S,$AL3170,'Input Sheet'!N:N)</f>
        <v>0</v>
      </c>
      <c r="AK3170" s="28"/>
      <c r="AL3170" s="27" t="str">
        <f t="shared" si="248"/>
        <v>130-4485</v>
      </c>
      <c r="AM3170" s="34" t="str">
        <f t="shared" si="249"/>
        <v>Parts</v>
      </c>
      <c r="AN3170" s="34" t="str">
        <f t="shared" si="250"/>
        <v>PartsTrade Sales Gross Profit % of Sales</v>
      </c>
      <c r="AO3170" s="35"/>
      <c r="AP3170" s="35"/>
      <c r="AQ3170" s="35"/>
    </row>
    <row r="3171" spans="1:43" x14ac:dyDescent="0.25">
      <c r="A3171" s="27" t="s">
        <v>103</v>
      </c>
      <c r="B3171" s="27" t="s">
        <v>104</v>
      </c>
      <c r="C3171" s="27" t="s">
        <v>663</v>
      </c>
      <c r="D3171" s="27" t="s">
        <v>489</v>
      </c>
      <c r="E3171" s="27" t="s">
        <v>668</v>
      </c>
      <c r="F3171" s="27" t="s">
        <v>943</v>
      </c>
      <c r="G3171" s="27" t="s">
        <v>944</v>
      </c>
      <c r="H3171" s="34" t="s">
        <v>4</v>
      </c>
      <c r="I3171" s="34" t="s">
        <v>945</v>
      </c>
      <c r="J3171" s="34" t="str">
        <f t="shared" si="246"/>
        <v>PartsTrade Sales Gross Profit % of Sales</v>
      </c>
      <c r="K3171" s="34" t="str">
        <f t="shared" si="247"/>
        <v>430Parts Trade COS - Toyota</v>
      </c>
      <c r="L3171" s="28">
        <f>+SUMIF('TB 4-24'!M:M,$AL3171,'TB 4-24'!G:G)</f>
        <v>0</v>
      </c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>
        <f>+SUMIF('Input Sheet'!$S:$S,$AL3171,'Input Sheet'!C:C)</f>
        <v>0</v>
      </c>
      <c r="Z3171" s="28">
        <f>+SUMIF('Input Sheet'!$S:$S,$AL3171,'Input Sheet'!D:D)</f>
        <v>0</v>
      </c>
      <c r="AA3171" s="28">
        <f>+SUMIF('Input Sheet'!$S:$S,$AL3171,'Input Sheet'!E:E)</f>
        <v>0</v>
      </c>
      <c r="AB3171" s="28">
        <f>+SUMIF('Input Sheet'!$S:$S,$AL3171,'Input Sheet'!F:F)</f>
        <v>0</v>
      </c>
      <c r="AC3171" s="28">
        <f>+SUMIF('Input Sheet'!$S:$S,$AL3171,'Input Sheet'!G:G)</f>
        <v>0</v>
      </c>
      <c r="AD3171" s="28">
        <f>+SUMIF('Input Sheet'!$S:$S,$AL3171,'Input Sheet'!H:H)</f>
        <v>0</v>
      </c>
      <c r="AE3171" s="28">
        <f>+SUMIF('Input Sheet'!$S:$S,$AL3171,'Input Sheet'!I:I)</f>
        <v>0</v>
      </c>
      <c r="AF3171" s="28">
        <f>+SUMIF('Input Sheet'!$S:$S,$AL3171,'Input Sheet'!J:J)</f>
        <v>0</v>
      </c>
      <c r="AG3171" s="28">
        <f>+SUMIF('Input Sheet'!$S:$S,$AL3171,'Input Sheet'!K:K)</f>
        <v>0</v>
      </c>
      <c r="AH3171" s="28">
        <f>+SUMIF('Input Sheet'!$S:$S,$AL3171,'Input Sheet'!L:L)</f>
        <v>0</v>
      </c>
      <c r="AI3171" s="28">
        <f>+SUMIF('Input Sheet'!$S:$S,$AL3171,'Input Sheet'!M:M)</f>
        <v>0</v>
      </c>
      <c r="AJ3171" s="28">
        <f>+SUMIF('Input Sheet'!$S:$S,$AL3171,'Input Sheet'!N:N)</f>
        <v>0</v>
      </c>
      <c r="AK3171" s="28"/>
      <c r="AL3171" s="27" t="str">
        <f t="shared" si="248"/>
        <v>430-4535</v>
      </c>
      <c r="AM3171" s="34" t="str">
        <f t="shared" si="249"/>
        <v>Parts</v>
      </c>
      <c r="AN3171" s="34" t="str">
        <f t="shared" si="250"/>
        <v>PartsTrade Sales Gross Profit % of Sales</v>
      </c>
      <c r="AO3171" s="35"/>
      <c r="AP3171" s="35"/>
      <c r="AQ3171" s="35"/>
    </row>
    <row r="3172" spans="1:43" x14ac:dyDescent="0.25">
      <c r="A3172" s="27" t="s">
        <v>103</v>
      </c>
      <c r="B3172" s="27" t="s">
        <v>104</v>
      </c>
      <c r="C3172" s="27" t="s">
        <v>671</v>
      </c>
      <c r="D3172" s="27" t="s">
        <v>489</v>
      </c>
      <c r="E3172" s="27" t="s">
        <v>675</v>
      </c>
      <c r="F3172" s="27" t="s">
        <v>943</v>
      </c>
      <c r="G3172" s="27" t="s">
        <v>944</v>
      </c>
      <c r="H3172" s="34" t="s">
        <v>4</v>
      </c>
      <c r="I3172" s="34" t="s">
        <v>945</v>
      </c>
      <c r="J3172" s="34" t="str">
        <f t="shared" si="246"/>
        <v>PartsTrade Sales Gross Profit % of Sales</v>
      </c>
      <c r="K3172" s="34" t="str">
        <f t="shared" si="247"/>
        <v>330Parts Trade COS - Toyota</v>
      </c>
      <c r="L3172" s="28">
        <f>+SUMIF('TB 4-24'!M:M,$AL3172,'TB 4-24'!G:G)</f>
        <v>0</v>
      </c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>
        <f>+SUMIF('Input Sheet'!$S:$S,$AL3172,'Input Sheet'!C:C)</f>
        <v>0</v>
      </c>
      <c r="Z3172" s="28">
        <f>+SUMIF('Input Sheet'!$S:$S,$AL3172,'Input Sheet'!D:D)</f>
        <v>0</v>
      </c>
      <c r="AA3172" s="28">
        <f>+SUMIF('Input Sheet'!$S:$S,$AL3172,'Input Sheet'!E:E)</f>
        <v>0</v>
      </c>
      <c r="AB3172" s="28">
        <f>+SUMIF('Input Sheet'!$S:$S,$AL3172,'Input Sheet'!F:F)</f>
        <v>0</v>
      </c>
      <c r="AC3172" s="28">
        <f>+SUMIF('Input Sheet'!$S:$S,$AL3172,'Input Sheet'!G:G)</f>
        <v>0</v>
      </c>
      <c r="AD3172" s="28">
        <f>+SUMIF('Input Sheet'!$S:$S,$AL3172,'Input Sheet'!H:H)</f>
        <v>0</v>
      </c>
      <c r="AE3172" s="28">
        <f>+SUMIF('Input Sheet'!$S:$S,$AL3172,'Input Sheet'!I:I)</f>
        <v>0</v>
      </c>
      <c r="AF3172" s="28">
        <f>+SUMIF('Input Sheet'!$S:$S,$AL3172,'Input Sheet'!J:J)</f>
        <v>0</v>
      </c>
      <c r="AG3172" s="28">
        <f>+SUMIF('Input Sheet'!$S:$S,$AL3172,'Input Sheet'!K:K)</f>
        <v>0</v>
      </c>
      <c r="AH3172" s="28">
        <f>+SUMIF('Input Sheet'!$S:$S,$AL3172,'Input Sheet'!L:L)</f>
        <v>0</v>
      </c>
      <c r="AI3172" s="28">
        <f>+SUMIF('Input Sheet'!$S:$S,$AL3172,'Input Sheet'!M:M)</f>
        <v>0</v>
      </c>
      <c r="AJ3172" s="28">
        <f>+SUMIF('Input Sheet'!$S:$S,$AL3172,'Input Sheet'!N:N)</f>
        <v>0</v>
      </c>
      <c r="AK3172" s="28"/>
      <c r="AL3172" s="27" t="str">
        <f t="shared" si="248"/>
        <v>330-4535</v>
      </c>
      <c r="AM3172" s="34" t="str">
        <f t="shared" si="249"/>
        <v>Parts</v>
      </c>
      <c r="AN3172" s="34" t="str">
        <f t="shared" si="250"/>
        <v>PartsTrade Sales Gross Profit % of Sales</v>
      </c>
      <c r="AO3172" s="35"/>
      <c r="AP3172" s="35"/>
      <c r="AQ3172" s="35"/>
    </row>
    <row r="3173" spans="1:43" x14ac:dyDescent="0.25">
      <c r="A3173" s="27" t="s">
        <v>103</v>
      </c>
      <c r="B3173" s="27" t="s">
        <v>104</v>
      </c>
      <c r="C3173" s="27" t="s">
        <v>104</v>
      </c>
      <c r="D3173" s="27" t="s">
        <v>489</v>
      </c>
      <c r="E3173" s="27" t="s">
        <v>680</v>
      </c>
      <c r="F3173" s="27" t="s">
        <v>943</v>
      </c>
      <c r="G3173" s="27" t="s">
        <v>944</v>
      </c>
      <c r="H3173" s="34" t="s">
        <v>4</v>
      </c>
      <c r="I3173" s="34" t="s">
        <v>945</v>
      </c>
      <c r="J3173" s="34" t="str">
        <f t="shared" si="246"/>
        <v>PartsTrade Sales Gross Profit % of Sales</v>
      </c>
      <c r="K3173" s="34" t="str">
        <f t="shared" si="247"/>
        <v>130Parts Trade COS - Toyota</v>
      </c>
      <c r="L3173" s="28">
        <f>+SUMIF('TB 4-24'!M:M,$AL3173,'TB 4-24'!G:G)</f>
        <v>0</v>
      </c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>
        <f>+SUMIF('Input Sheet'!$S:$S,$AL3173,'Input Sheet'!C:C)</f>
        <v>0</v>
      </c>
      <c r="Z3173" s="28">
        <f>+SUMIF('Input Sheet'!$S:$S,$AL3173,'Input Sheet'!D:D)</f>
        <v>0</v>
      </c>
      <c r="AA3173" s="28">
        <f>+SUMIF('Input Sheet'!$S:$S,$AL3173,'Input Sheet'!E:E)</f>
        <v>0</v>
      </c>
      <c r="AB3173" s="28">
        <f>+SUMIF('Input Sheet'!$S:$S,$AL3173,'Input Sheet'!F:F)</f>
        <v>0</v>
      </c>
      <c r="AC3173" s="28">
        <f>+SUMIF('Input Sheet'!$S:$S,$AL3173,'Input Sheet'!G:G)</f>
        <v>0</v>
      </c>
      <c r="AD3173" s="28">
        <f>+SUMIF('Input Sheet'!$S:$S,$AL3173,'Input Sheet'!H:H)</f>
        <v>0</v>
      </c>
      <c r="AE3173" s="28">
        <f>+SUMIF('Input Sheet'!$S:$S,$AL3173,'Input Sheet'!I:I)</f>
        <v>0</v>
      </c>
      <c r="AF3173" s="28">
        <f>+SUMIF('Input Sheet'!$S:$S,$AL3173,'Input Sheet'!J:J)</f>
        <v>0</v>
      </c>
      <c r="AG3173" s="28">
        <f>+SUMIF('Input Sheet'!$S:$S,$AL3173,'Input Sheet'!K:K)</f>
        <v>0</v>
      </c>
      <c r="AH3173" s="28">
        <f>+SUMIF('Input Sheet'!$S:$S,$AL3173,'Input Sheet'!L:L)</f>
        <v>0</v>
      </c>
      <c r="AI3173" s="28">
        <f>+SUMIF('Input Sheet'!$S:$S,$AL3173,'Input Sheet'!M:M)</f>
        <v>0</v>
      </c>
      <c r="AJ3173" s="28">
        <f>+SUMIF('Input Sheet'!$S:$S,$AL3173,'Input Sheet'!N:N)</f>
        <v>0</v>
      </c>
      <c r="AK3173" s="28"/>
      <c r="AL3173" s="27" t="str">
        <f t="shared" si="248"/>
        <v>130-4535</v>
      </c>
      <c r="AM3173" s="34" t="str">
        <f t="shared" si="249"/>
        <v>Parts</v>
      </c>
      <c r="AN3173" s="34" t="str">
        <f t="shared" si="250"/>
        <v>PartsTrade Sales Gross Profit % of Sales</v>
      </c>
      <c r="AO3173" s="35"/>
      <c r="AP3173" s="35"/>
      <c r="AQ3173" s="35"/>
    </row>
    <row r="3174" spans="1:43" x14ac:dyDescent="0.25">
      <c r="A3174" s="27" t="s">
        <v>103</v>
      </c>
      <c r="B3174" s="27" t="s">
        <v>104</v>
      </c>
      <c r="C3174" s="27" t="s">
        <v>663</v>
      </c>
      <c r="D3174" s="27" t="s">
        <v>268</v>
      </c>
      <c r="E3174" s="27" t="s">
        <v>668</v>
      </c>
      <c r="F3174" s="27" t="s">
        <v>943</v>
      </c>
      <c r="G3174" s="27" t="s">
        <v>944</v>
      </c>
      <c r="H3174" s="34" t="s">
        <v>4</v>
      </c>
      <c r="I3174" s="34" t="s">
        <v>945</v>
      </c>
      <c r="J3174" s="34" t="str">
        <f t="shared" si="246"/>
        <v>PartsTrade Sales Gross Profit % of Sales</v>
      </c>
      <c r="K3174" s="34" t="str">
        <f t="shared" si="247"/>
        <v>430Parts Trade COS - Toyota</v>
      </c>
      <c r="L3174" s="28">
        <f>+SUMIF('TB 4-24'!M:M,$AL3174,'TB 4-24'!G:G)</f>
        <v>0</v>
      </c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>
        <f>+SUMIF('Input Sheet'!$S:$S,$AL3174,'Input Sheet'!C:C)</f>
        <v>0</v>
      </c>
      <c r="Z3174" s="28">
        <f>+SUMIF('Input Sheet'!$S:$S,$AL3174,'Input Sheet'!D:D)</f>
        <v>0</v>
      </c>
      <c r="AA3174" s="28">
        <f>+SUMIF('Input Sheet'!$S:$S,$AL3174,'Input Sheet'!E:E)</f>
        <v>0</v>
      </c>
      <c r="AB3174" s="28">
        <f>+SUMIF('Input Sheet'!$S:$S,$AL3174,'Input Sheet'!F:F)</f>
        <v>0</v>
      </c>
      <c r="AC3174" s="28">
        <f>+SUMIF('Input Sheet'!$S:$S,$AL3174,'Input Sheet'!G:G)</f>
        <v>0</v>
      </c>
      <c r="AD3174" s="28">
        <f>+SUMIF('Input Sheet'!$S:$S,$AL3174,'Input Sheet'!H:H)</f>
        <v>0</v>
      </c>
      <c r="AE3174" s="28">
        <f>+SUMIF('Input Sheet'!$S:$S,$AL3174,'Input Sheet'!I:I)</f>
        <v>0</v>
      </c>
      <c r="AF3174" s="28">
        <f>+SUMIF('Input Sheet'!$S:$S,$AL3174,'Input Sheet'!J:J)</f>
        <v>0</v>
      </c>
      <c r="AG3174" s="28">
        <f>+SUMIF('Input Sheet'!$S:$S,$AL3174,'Input Sheet'!K:K)</f>
        <v>0</v>
      </c>
      <c r="AH3174" s="28">
        <f>+SUMIF('Input Sheet'!$S:$S,$AL3174,'Input Sheet'!L:L)</f>
        <v>0</v>
      </c>
      <c r="AI3174" s="28">
        <f>+SUMIF('Input Sheet'!$S:$S,$AL3174,'Input Sheet'!M:M)</f>
        <v>0</v>
      </c>
      <c r="AJ3174" s="28">
        <f>+SUMIF('Input Sheet'!$S:$S,$AL3174,'Input Sheet'!N:N)</f>
        <v>0</v>
      </c>
      <c r="AK3174" s="28"/>
      <c r="AL3174" s="27" t="str">
        <f t="shared" si="248"/>
        <v>430-7590</v>
      </c>
      <c r="AM3174" s="34" t="str">
        <f t="shared" si="249"/>
        <v>Parts</v>
      </c>
      <c r="AN3174" s="34" t="str">
        <f t="shared" si="250"/>
        <v>PartsTrade Sales Gross Profit % of Sales</v>
      </c>
      <c r="AO3174" s="35"/>
      <c r="AP3174" s="35"/>
      <c r="AQ3174" s="35"/>
    </row>
    <row r="3175" spans="1:43" x14ac:dyDescent="0.25">
      <c r="A3175" s="27" t="s">
        <v>103</v>
      </c>
      <c r="B3175" s="27" t="s">
        <v>104</v>
      </c>
      <c r="C3175" s="27" t="s">
        <v>671</v>
      </c>
      <c r="D3175" s="27" t="s">
        <v>268</v>
      </c>
      <c r="E3175" s="27" t="s">
        <v>675</v>
      </c>
      <c r="F3175" s="27" t="s">
        <v>943</v>
      </c>
      <c r="G3175" s="27" t="s">
        <v>944</v>
      </c>
      <c r="H3175" s="34" t="s">
        <v>4</v>
      </c>
      <c r="I3175" s="34" t="s">
        <v>945</v>
      </c>
      <c r="J3175" s="34" t="str">
        <f t="shared" si="246"/>
        <v>PartsTrade Sales Gross Profit % of Sales</v>
      </c>
      <c r="K3175" s="34" t="str">
        <f t="shared" si="247"/>
        <v>330Parts Trade COS - Toyota</v>
      </c>
      <c r="L3175" s="28">
        <f>+SUMIF('TB 4-24'!M:M,$AL3175,'TB 4-24'!G:G)</f>
        <v>0</v>
      </c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>
        <f>+SUMIF('Input Sheet'!$S:$S,$AL3175,'Input Sheet'!C:C)</f>
        <v>0</v>
      </c>
      <c r="Z3175" s="28">
        <f>+SUMIF('Input Sheet'!$S:$S,$AL3175,'Input Sheet'!D:D)</f>
        <v>0</v>
      </c>
      <c r="AA3175" s="28">
        <f>+SUMIF('Input Sheet'!$S:$S,$AL3175,'Input Sheet'!E:E)</f>
        <v>0</v>
      </c>
      <c r="AB3175" s="28">
        <f>+SUMIF('Input Sheet'!$S:$S,$AL3175,'Input Sheet'!F:F)</f>
        <v>0</v>
      </c>
      <c r="AC3175" s="28">
        <f>+SUMIF('Input Sheet'!$S:$S,$AL3175,'Input Sheet'!G:G)</f>
        <v>0</v>
      </c>
      <c r="AD3175" s="28">
        <f>+SUMIF('Input Sheet'!$S:$S,$AL3175,'Input Sheet'!H:H)</f>
        <v>0</v>
      </c>
      <c r="AE3175" s="28">
        <f>+SUMIF('Input Sheet'!$S:$S,$AL3175,'Input Sheet'!I:I)</f>
        <v>0</v>
      </c>
      <c r="AF3175" s="28">
        <f>+SUMIF('Input Sheet'!$S:$S,$AL3175,'Input Sheet'!J:J)</f>
        <v>0</v>
      </c>
      <c r="AG3175" s="28">
        <f>+SUMIF('Input Sheet'!$S:$S,$AL3175,'Input Sheet'!K:K)</f>
        <v>0</v>
      </c>
      <c r="AH3175" s="28">
        <f>+SUMIF('Input Sheet'!$S:$S,$AL3175,'Input Sheet'!L:L)</f>
        <v>0</v>
      </c>
      <c r="AI3175" s="28">
        <f>+SUMIF('Input Sheet'!$S:$S,$AL3175,'Input Sheet'!M:M)</f>
        <v>0</v>
      </c>
      <c r="AJ3175" s="28">
        <f>+SUMIF('Input Sheet'!$S:$S,$AL3175,'Input Sheet'!N:N)</f>
        <v>0</v>
      </c>
      <c r="AK3175" s="28"/>
      <c r="AL3175" s="27" t="str">
        <f t="shared" si="248"/>
        <v>330-7590</v>
      </c>
      <c r="AM3175" s="34" t="str">
        <f t="shared" si="249"/>
        <v>Parts</v>
      </c>
      <c r="AN3175" s="34" t="str">
        <f t="shared" si="250"/>
        <v>PartsTrade Sales Gross Profit % of Sales</v>
      </c>
      <c r="AO3175" s="35"/>
      <c r="AP3175" s="35"/>
      <c r="AQ3175" s="35"/>
    </row>
    <row r="3176" spans="1:43" x14ac:dyDescent="0.25">
      <c r="A3176" s="27" t="s">
        <v>103</v>
      </c>
      <c r="B3176" s="27" t="s">
        <v>104</v>
      </c>
      <c r="C3176" s="27" t="s">
        <v>657</v>
      </c>
      <c r="D3176" s="27" t="s">
        <v>268</v>
      </c>
      <c r="E3176" s="27" t="s">
        <v>681</v>
      </c>
      <c r="F3176" s="27" t="s">
        <v>943</v>
      </c>
      <c r="G3176" s="27" t="s">
        <v>944</v>
      </c>
      <c r="H3176" s="34" t="s">
        <v>4</v>
      </c>
      <c r="I3176" s="34" t="s">
        <v>945</v>
      </c>
      <c r="J3176" s="34" t="str">
        <f t="shared" si="246"/>
        <v>PartsTrade Sales Gross Profit % of Sales</v>
      </c>
      <c r="K3176" s="34" t="str">
        <f t="shared" si="247"/>
        <v>230Parts Trade COS - Toyota</v>
      </c>
      <c r="L3176" s="28">
        <f>+SUMIF('TB 4-24'!M:M,$AL3176,'TB 4-24'!G:G)</f>
        <v>0</v>
      </c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>
        <f>+SUMIF('Input Sheet'!$S:$S,$AL3176,'Input Sheet'!C:C)</f>
        <v>0</v>
      </c>
      <c r="Z3176" s="28">
        <f>+SUMIF('Input Sheet'!$S:$S,$AL3176,'Input Sheet'!D:D)</f>
        <v>0</v>
      </c>
      <c r="AA3176" s="28">
        <f>+SUMIF('Input Sheet'!$S:$S,$AL3176,'Input Sheet'!E:E)</f>
        <v>0</v>
      </c>
      <c r="AB3176" s="28">
        <f>+SUMIF('Input Sheet'!$S:$S,$AL3176,'Input Sheet'!F:F)</f>
        <v>0</v>
      </c>
      <c r="AC3176" s="28">
        <f>+SUMIF('Input Sheet'!$S:$S,$AL3176,'Input Sheet'!G:G)</f>
        <v>0</v>
      </c>
      <c r="AD3176" s="28">
        <f>+SUMIF('Input Sheet'!$S:$S,$AL3176,'Input Sheet'!H:H)</f>
        <v>0</v>
      </c>
      <c r="AE3176" s="28">
        <f>+SUMIF('Input Sheet'!$S:$S,$AL3176,'Input Sheet'!I:I)</f>
        <v>0</v>
      </c>
      <c r="AF3176" s="28">
        <f>+SUMIF('Input Sheet'!$S:$S,$AL3176,'Input Sheet'!J:J)</f>
        <v>0</v>
      </c>
      <c r="AG3176" s="28">
        <f>+SUMIF('Input Sheet'!$S:$S,$AL3176,'Input Sheet'!K:K)</f>
        <v>0</v>
      </c>
      <c r="AH3176" s="28">
        <f>+SUMIF('Input Sheet'!$S:$S,$AL3176,'Input Sheet'!L:L)</f>
        <v>0</v>
      </c>
      <c r="AI3176" s="28">
        <f>+SUMIF('Input Sheet'!$S:$S,$AL3176,'Input Sheet'!M:M)</f>
        <v>0</v>
      </c>
      <c r="AJ3176" s="28">
        <f>+SUMIF('Input Sheet'!$S:$S,$AL3176,'Input Sheet'!N:N)</f>
        <v>0</v>
      </c>
      <c r="AK3176" s="28"/>
      <c r="AL3176" s="27" t="str">
        <f t="shared" si="248"/>
        <v>230-7590</v>
      </c>
      <c r="AM3176" s="34" t="str">
        <f t="shared" si="249"/>
        <v>Parts</v>
      </c>
      <c r="AN3176" s="34" t="str">
        <f t="shared" si="250"/>
        <v>PartsTrade Sales Gross Profit % of Sales</v>
      </c>
      <c r="AO3176" s="35"/>
      <c r="AP3176" s="35"/>
      <c r="AQ3176" s="35"/>
    </row>
    <row r="3177" spans="1:43" x14ac:dyDescent="0.25">
      <c r="A3177" s="27" t="s">
        <v>103</v>
      </c>
      <c r="B3177" s="27" t="s">
        <v>104</v>
      </c>
      <c r="C3177" s="27" t="s">
        <v>104</v>
      </c>
      <c r="D3177" s="27" t="s">
        <v>268</v>
      </c>
      <c r="E3177" s="27" t="s">
        <v>680</v>
      </c>
      <c r="F3177" s="27" t="s">
        <v>943</v>
      </c>
      <c r="G3177" s="27" t="s">
        <v>944</v>
      </c>
      <c r="H3177" s="34" t="s">
        <v>4</v>
      </c>
      <c r="I3177" s="34" t="s">
        <v>945</v>
      </c>
      <c r="J3177" s="34" t="str">
        <f t="shared" si="246"/>
        <v>PartsTrade Sales Gross Profit % of Sales</v>
      </c>
      <c r="K3177" s="34" t="str">
        <f t="shared" si="247"/>
        <v>130Parts Trade COS - Toyota</v>
      </c>
      <c r="L3177" s="28">
        <f>+SUMIF('TB 4-24'!M:M,$AL3177,'TB 4-24'!G:G)</f>
        <v>0</v>
      </c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>
        <f>+SUMIF('Input Sheet'!$S:$S,$AL3177,'Input Sheet'!C:C)</f>
        <v>0</v>
      </c>
      <c r="Z3177" s="28">
        <f>+SUMIF('Input Sheet'!$S:$S,$AL3177,'Input Sheet'!D:D)</f>
        <v>0</v>
      </c>
      <c r="AA3177" s="28">
        <f>+SUMIF('Input Sheet'!$S:$S,$AL3177,'Input Sheet'!E:E)</f>
        <v>0</v>
      </c>
      <c r="AB3177" s="28">
        <f>+SUMIF('Input Sheet'!$S:$S,$AL3177,'Input Sheet'!F:F)</f>
        <v>0</v>
      </c>
      <c r="AC3177" s="28">
        <f>+SUMIF('Input Sheet'!$S:$S,$AL3177,'Input Sheet'!G:G)</f>
        <v>0</v>
      </c>
      <c r="AD3177" s="28">
        <f>+SUMIF('Input Sheet'!$S:$S,$AL3177,'Input Sheet'!H:H)</f>
        <v>0</v>
      </c>
      <c r="AE3177" s="28">
        <f>+SUMIF('Input Sheet'!$S:$S,$AL3177,'Input Sheet'!I:I)</f>
        <v>0</v>
      </c>
      <c r="AF3177" s="28">
        <f>+SUMIF('Input Sheet'!$S:$S,$AL3177,'Input Sheet'!J:J)</f>
        <v>0</v>
      </c>
      <c r="AG3177" s="28">
        <f>+SUMIF('Input Sheet'!$S:$S,$AL3177,'Input Sheet'!K:K)</f>
        <v>0</v>
      </c>
      <c r="AH3177" s="28">
        <f>+SUMIF('Input Sheet'!$S:$S,$AL3177,'Input Sheet'!L:L)</f>
        <v>0</v>
      </c>
      <c r="AI3177" s="28">
        <f>+SUMIF('Input Sheet'!$S:$S,$AL3177,'Input Sheet'!M:M)</f>
        <v>0</v>
      </c>
      <c r="AJ3177" s="28">
        <f>+SUMIF('Input Sheet'!$S:$S,$AL3177,'Input Sheet'!N:N)</f>
        <v>0</v>
      </c>
      <c r="AK3177" s="28"/>
      <c r="AL3177" s="27" t="str">
        <f t="shared" si="248"/>
        <v>130-7590</v>
      </c>
      <c r="AM3177" s="34" t="str">
        <f t="shared" si="249"/>
        <v>Parts</v>
      </c>
      <c r="AN3177" s="34" t="str">
        <f t="shared" si="250"/>
        <v>PartsTrade Sales Gross Profit % of Sales</v>
      </c>
      <c r="AO3177" s="35"/>
      <c r="AP3177" s="35"/>
      <c r="AQ3177" s="35"/>
    </row>
    <row r="3178" spans="1:43" x14ac:dyDescent="0.25">
      <c r="A3178" s="27" t="s">
        <v>103</v>
      </c>
      <c r="B3178" s="27" t="s">
        <v>104</v>
      </c>
      <c r="C3178" s="27" t="s">
        <v>657</v>
      </c>
      <c r="D3178" s="27" t="s">
        <v>392</v>
      </c>
      <c r="E3178" s="27" t="s">
        <v>681</v>
      </c>
      <c r="F3178" s="27" t="s">
        <v>943</v>
      </c>
      <c r="G3178" s="27" t="s">
        <v>944</v>
      </c>
      <c r="H3178" s="34" t="s">
        <v>4</v>
      </c>
      <c r="I3178" s="34" t="s">
        <v>945</v>
      </c>
      <c r="J3178" s="34" t="str">
        <f t="shared" si="246"/>
        <v>PartsTrade Sales Gross Profit % of Sales</v>
      </c>
      <c r="K3178" s="34" t="str">
        <f t="shared" si="247"/>
        <v>230Parts Trade COS - Toyota</v>
      </c>
      <c r="L3178" s="28">
        <f>+SUMIF('TB 4-24'!M:M,$AL3178,'TB 4-24'!G:G)</f>
        <v>0</v>
      </c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>
        <f>+SUMIF('Input Sheet'!$S:$S,$AL3178,'Input Sheet'!C:C)</f>
        <v>0</v>
      </c>
      <c r="Z3178" s="28">
        <f>+SUMIF('Input Sheet'!$S:$S,$AL3178,'Input Sheet'!D:D)</f>
        <v>0</v>
      </c>
      <c r="AA3178" s="28">
        <f>+SUMIF('Input Sheet'!$S:$S,$AL3178,'Input Sheet'!E:E)</f>
        <v>0</v>
      </c>
      <c r="AB3178" s="28">
        <f>+SUMIF('Input Sheet'!$S:$S,$AL3178,'Input Sheet'!F:F)</f>
        <v>0</v>
      </c>
      <c r="AC3178" s="28">
        <f>+SUMIF('Input Sheet'!$S:$S,$AL3178,'Input Sheet'!G:G)</f>
        <v>0</v>
      </c>
      <c r="AD3178" s="28">
        <f>+SUMIF('Input Sheet'!$S:$S,$AL3178,'Input Sheet'!H:H)</f>
        <v>0</v>
      </c>
      <c r="AE3178" s="28">
        <f>+SUMIF('Input Sheet'!$S:$S,$AL3178,'Input Sheet'!I:I)</f>
        <v>0</v>
      </c>
      <c r="AF3178" s="28">
        <f>+SUMIF('Input Sheet'!$S:$S,$AL3178,'Input Sheet'!J:J)</f>
        <v>0</v>
      </c>
      <c r="AG3178" s="28">
        <f>+SUMIF('Input Sheet'!$S:$S,$AL3178,'Input Sheet'!K:K)</f>
        <v>0</v>
      </c>
      <c r="AH3178" s="28">
        <f>+SUMIF('Input Sheet'!$S:$S,$AL3178,'Input Sheet'!L:L)</f>
        <v>0</v>
      </c>
      <c r="AI3178" s="28">
        <f>+SUMIF('Input Sheet'!$S:$S,$AL3178,'Input Sheet'!M:M)</f>
        <v>0</v>
      </c>
      <c r="AJ3178" s="28">
        <f>+SUMIF('Input Sheet'!$S:$S,$AL3178,'Input Sheet'!N:N)</f>
        <v>0</v>
      </c>
      <c r="AK3178" s="28"/>
      <c r="AL3178" s="27" t="str">
        <f t="shared" si="248"/>
        <v>230-7591</v>
      </c>
      <c r="AM3178" s="34" t="str">
        <f t="shared" si="249"/>
        <v>Parts</v>
      </c>
      <c r="AN3178" s="34" t="str">
        <f t="shared" si="250"/>
        <v>PartsTrade Sales Gross Profit % of Sales</v>
      </c>
      <c r="AO3178" s="35"/>
      <c r="AP3178" s="35"/>
      <c r="AQ3178" s="35"/>
    </row>
    <row r="3179" spans="1:43" x14ac:dyDescent="0.25">
      <c r="A3179" s="27" t="s">
        <v>103</v>
      </c>
      <c r="B3179" s="27" t="s">
        <v>104</v>
      </c>
      <c r="C3179" s="27" t="s">
        <v>663</v>
      </c>
      <c r="D3179" s="27" t="s">
        <v>392</v>
      </c>
      <c r="E3179" s="27" t="s">
        <v>668</v>
      </c>
      <c r="F3179" s="27" t="s">
        <v>943</v>
      </c>
      <c r="G3179" s="27" t="s">
        <v>944</v>
      </c>
      <c r="H3179" s="34" t="s">
        <v>4</v>
      </c>
      <c r="I3179" s="34" t="s">
        <v>945</v>
      </c>
      <c r="J3179" s="34" t="str">
        <f t="shared" si="246"/>
        <v>PartsTrade Sales Gross Profit % of Sales</v>
      </c>
      <c r="K3179" s="34" t="str">
        <f t="shared" si="247"/>
        <v>430Parts Trade COS - Toyota</v>
      </c>
      <c r="L3179" s="28">
        <f>+SUMIF('TB 4-24'!M:M,$AL3179,'TB 4-24'!G:G)</f>
        <v>0</v>
      </c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>
        <f>+SUMIF('Input Sheet'!$S:$S,$AL3179,'Input Sheet'!C:C)</f>
        <v>0</v>
      </c>
      <c r="Z3179" s="28">
        <f>+SUMIF('Input Sheet'!$S:$S,$AL3179,'Input Sheet'!D:D)</f>
        <v>0</v>
      </c>
      <c r="AA3179" s="28">
        <f>+SUMIF('Input Sheet'!$S:$S,$AL3179,'Input Sheet'!E:E)</f>
        <v>0</v>
      </c>
      <c r="AB3179" s="28">
        <f>+SUMIF('Input Sheet'!$S:$S,$AL3179,'Input Sheet'!F:F)</f>
        <v>0</v>
      </c>
      <c r="AC3179" s="28">
        <f>+SUMIF('Input Sheet'!$S:$S,$AL3179,'Input Sheet'!G:G)</f>
        <v>0</v>
      </c>
      <c r="AD3179" s="28">
        <f>+SUMIF('Input Sheet'!$S:$S,$AL3179,'Input Sheet'!H:H)</f>
        <v>0</v>
      </c>
      <c r="AE3179" s="28">
        <f>+SUMIF('Input Sheet'!$S:$S,$AL3179,'Input Sheet'!I:I)</f>
        <v>0</v>
      </c>
      <c r="AF3179" s="28">
        <f>+SUMIF('Input Sheet'!$S:$S,$AL3179,'Input Sheet'!J:J)</f>
        <v>0</v>
      </c>
      <c r="AG3179" s="28">
        <f>+SUMIF('Input Sheet'!$S:$S,$AL3179,'Input Sheet'!K:K)</f>
        <v>0</v>
      </c>
      <c r="AH3179" s="28">
        <f>+SUMIF('Input Sheet'!$S:$S,$AL3179,'Input Sheet'!L:L)</f>
        <v>0</v>
      </c>
      <c r="AI3179" s="28">
        <f>+SUMIF('Input Sheet'!$S:$S,$AL3179,'Input Sheet'!M:M)</f>
        <v>0</v>
      </c>
      <c r="AJ3179" s="28">
        <f>+SUMIF('Input Sheet'!$S:$S,$AL3179,'Input Sheet'!N:N)</f>
        <v>0</v>
      </c>
      <c r="AK3179" s="28"/>
      <c r="AL3179" s="27" t="str">
        <f t="shared" si="248"/>
        <v>430-7591</v>
      </c>
      <c r="AM3179" s="34" t="str">
        <f t="shared" si="249"/>
        <v>Parts</v>
      </c>
      <c r="AN3179" s="34" t="str">
        <f t="shared" si="250"/>
        <v>PartsTrade Sales Gross Profit % of Sales</v>
      </c>
      <c r="AO3179" s="35"/>
      <c r="AP3179" s="35"/>
      <c r="AQ3179" s="35"/>
    </row>
    <row r="3180" spans="1:43" x14ac:dyDescent="0.25">
      <c r="A3180" s="27" t="s">
        <v>103</v>
      </c>
      <c r="B3180" s="27" t="s">
        <v>104</v>
      </c>
      <c r="C3180" s="27" t="s">
        <v>671</v>
      </c>
      <c r="D3180" s="27" t="s">
        <v>392</v>
      </c>
      <c r="E3180" s="27" t="s">
        <v>675</v>
      </c>
      <c r="F3180" s="27" t="s">
        <v>943</v>
      </c>
      <c r="G3180" s="27" t="s">
        <v>944</v>
      </c>
      <c r="H3180" s="34" t="s">
        <v>4</v>
      </c>
      <c r="I3180" s="34" t="s">
        <v>945</v>
      </c>
      <c r="J3180" s="34" t="str">
        <f t="shared" si="246"/>
        <v>PartsTrade Sales Gross Profit % of Sales</v>
      </c>
      <c r="K3180" s="34" t="str">
        <f t="shared" si="247"/>
        <v>330Parts Trade COS - Toyota</v>
      </c>
      <c r="L3180" s="28">
        <f>+SUMIF('TB 4-24'!M:M,$AL3180,'TB 4-24'!G:G)</f>
        <v>0</v>
      </c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>
        <f>+SUMIF('Input Sheet'!$S:$S,$AL3180,'Input Sheet'!C:C)</f>
        <v>0</v>
      </c>
      <c r="Z3180" s="28">
        <f>+SUMIF('Input Sheet'!$S:$S,$AL3180,'Input Sheet'!D:D)</f>
        <v>0</v>
      </c>
      <c r="AA3180" s="28">
        <f>+SUMIF('Input Sheet'!$S:$S,$AL3180,'Input Sheet'!E:E)</f>
        <v>0</v>
      </c>
      <c r="AB3180" s="28">
        <f>+SUMIF('Input Sheet'!$S:$S,$AL3180,'Input Sheet'!F:F)</f>
        <v>0</v>
      </c>
      <c r="AC3180" s="28">
        <f>+SUMIF('Input Sheet'!$S:$S,$AL3180,'Input Sheet'!G:G)</f>
        <v>0</v>
      </c>
      <c r="AD3180" s="28">
        <f>+SUMIF('Input Sheet'!$S:$S,$AL3180,'Input Sheet'!H:H)</f>
        <v>0</v>
      </c>
      <c r="AE3180" s="28">
        <f>+SUMIF('Input Sheet'!$S:$S,$AL3180,'Input Sheet'!I:I)</f>
        <v>0</v>
      </c>
      <c r="AF3180" s="28">
        <f>+SUMIF('Input Sheet'!$S:$S,$AL3180,'Input Sheet'!J:J)</f>
        <v>0</v>
      </c>
      <c r="AG3180" s="28">
        <f>+SUMIF('Input Sheet'!$S:$S,$AL3180,'Input Sheet'!K:K)</f>
        <v>0</v>
      </c>
      <c r="AH3180" s="28">
        <f>+SUMIF('Input Sheet'!$S:$S,$AL3180,'Input Sheet'!L:L)</f>
        <v>0</v>
      </c>
      <c r="AI3180" s="28">
        <f>+SUMIF('Input Sheet'!$S:$S,$AL3180,'Input Sheet'!M:M)</f>
        <v>0</v>
      </c>
      <c r="AJ3180" s="28">
        <f>+SUMIF('Input Sheet'!$S:$S,$AL3180,'Input Sheet'!N:N)</f>
        <v>0</v>
      </c>
      <c r="AK3180" s="28"/>
      <c r="AL3180" s="27" t="str">
        <f t="shared" si="248"/>
        <v>330-7591</v>
      </c>
      <c r="AM3180" s="34" t="str">
        <f t="shared" si="249"/>
        <v>Parts</v>
      </c>
      <c r="AN3180" s="34" t="str">
        <f t="shared" si="250"/>
        <v>PartsTrade Sales Gross Profit % of Sales</v>
      </c>
      <c r="AO3180" s="35"/>
      <c r="AP3180" s="35"/>
      <c r="AQ3180" s="35"/>
    </row>
    <row r="3181" spans="1:43" x14ac:dyDescent="0.25">
      <c r="A3181" s="27" t="s">
        <v>103</v>
      </c>
      <c r="B3181" s="27" t="s">
        <v>104</v>
      </c>
      <c r="C3181" s="27" t="s">
        <v>104</v>
      </c>
      <c r="D3181" s="27" t="s">
        <v>392</v>
      </c>
      <c r="E3181" s="27" t="s">
        <v>680</v>
      </c>
      <c r="F3181" s="27" t="s">
        <v>943</v>
      </c>
      <c r="G3181" s="27" t="s">
        <v>944</v>
      </c>
      <c r="H3181" s="34" t="s">
        <v>4</v>
      </c>
      <c r="I3181" s="34" t="s">
        <v>945</v>
      </c>
      <c r="J3181" s="34" t="str">
        <f t="shared" si="246"/>
        <v>PartsTrade Sales Gross Profit % of Sales</v>
      </c>
      <c r="K3181" s="34" t="str">
        <f t="shared" si="247"/>
        <v>130Parts Trade COS - Toyota</v>
      </c>
      <c r="L3181" s="28">
        <f>+SUMIF('TB 4-24'!M:M,$AL3181,'TB 4-24'!G:G)</f>
        <v>0</v>
      </c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>
        <f>+SUMIF('Input Sheet'!$S:$S,$AL3181,'Input Sheet'!C:C)</f>
        <v>0</v>
      </c>
      <c r="Z3181" s="28">
        <f>+SUMIF('Input Sheet'!$S:$S,$AL3181,'Input Sheet'!D:D)</f>
        <v>0</v>
      </c>
      <c r="AA3181" s="28">
        <f>+SUMIF('Input Sheet'!$S:$S,$AL3181,'Input Sheet'!E:E)</f>
        <v>0</v>
      </c>
      <c r="AB3181" s="28">
        <f>+SUMIF('Input Sheet'!$S:$S,$AL3181,'Input Sheet'!F:F)</f>
        <v>0</v>
      </c>
      <c r="AC3181" s="28">
        <f>+SUMIF('Input Sheet'!$S:$S,$AL3181,'Input Sheet'!G:G)</f>
        <v>0</v>
      </c>
      <c r="AD3181" s="28">
        <f>+SUMIF('Input Sheet'!$S:$S,$AL3181,'Input Sheet'!H:H)</f>
        <v>0</v>
      </c>
      <c r="AE3181" s="28">
        <f>+SUMIF('Input Sheet'!$S:$S,$AL3181,'Input Sheet'!I:I)</f>
        <v>0</v>
      </c>
      <c r="AF3181" s="28">
        <f>+SUMIF('Input Sheet'!$S:$S,$AL3181,'Input Sheet'!J:J)</f>
        <v>0</v>
      </c>
      <c r="AG3181" s="28">
        <f>+SUMIF('Input Sheet'!$S:$S,$AL3181,'Input Sheet'!K:K)</f>
        <v>0</v>
      </c>
      <c r="AH3181" s="28">
        <f>+SUMIF('Input Sheet'!$S:$S,$AL3181,'Input Sheet'!L:L)</f>
        <v>0</v>
      </c>
      <c r="AI3181" s="28">
        <f>+SUMIF('Input Sheet'!$S:$S,$AL3181,'Input Sheet'!M:M)</f>
        <v>0</v>
      </c>
      <c r="AJ3181" s="28">
        <f>+SUMIF('Input Sheet'!$S:$S,$AL3181,'Input Sheet'!N:N)</f>
        <v>0</v>
      </c>
      <c r="AK3181" s="28"/>
      <c r="AL3181" s="27" t="str">
        <f t="shared" si="248"/>
        <v>130-7591</v>
      </c>
      <c r="AM3181" s="34" t="str">
        <f t="shared" si="249"/>
        <v>Parts</v>
      </c>
      <c r="AN3181" s="34" t="str">
        <f t="shared" si="250"/>
        <v>PartsTrade Sales Gross Profit % of Sales</v>
      </c>
      <c r="AO3181" s="35"/>
      <c r="AP3181" s="35"/>
      <c r="AQ3181" s="35"/>
    </row>
    <row r="3182" spans="1:43" x14ac:dyDescent="0.25">
      <c r="A3182" s="27" t="s">
        <v>103</v>
      </c>
      <c r="B3182" s="27" t="s">
        <v>104</v>
      </c>
      <c r="C3182" s="27" t="s">
        <v>104</v>
      </c>
      <c r="D3182" s="27" t="s">
        <v>498</v>
      </c>
      <c r="E3182" s="27" t="s">
        <v>680</v>
      </c>
      <c r="F3182" s="27" t="s">
        <v>943</v>
      </c>
      <c r="G3182" s="27" t="s">
        <v>944</v>
      </c>
      <c r="H3182" s="34" t="s">
        <v>4</v>
      </c>
      <c r="I3182" s="34" t="s">
        <v>945</v>
      </c>
      <c r="J3182" s="34" t="str">
        <f t="shared" si="246"/>
        <v>PartsTrade Sales Gross Profit % of Sales</v>
      </c>
      <c r="K3182" s="34" t="str">
        <f t="shared" si="247"/>
        <v>130Parts Trade COS - Toyota</v>
      </c>
      <c r="L3182" s="28">
        <f>+SUMIF('TB 4-24'!M:M,$AL3182,'TB 4-24'!G:G)</f>
        <v>0</v>
      </c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>
        <f>+SUMIF('Input Sheet'!$S:$S,$AL3182,'Input Sheet'!C:C)</f>
        <v>0</v>
      </c>
      <c r="Z3182" s="28">
        <f>+SUMIF('Input Sheet'!$S:$S,$AL3182,'Input Sheet'!D:D)</f>
        <v>0</v>
      </c>
      <c r="AA3182" s="28">
        <f>+SUMIF('Input Sheet'!$S:$S,$AL3182,'Input Sheet'!E:E)</f>
        <v>0</v>
      </c>
      <c r="AB3182" s="28">
        <f>+SUMIF('Input Sheet'!$S:$S,$AL3182,'Input Sheet'!F:F)</f>
        <v>0</v>
      </c>
      <c r="AC3182" s="28">
        <f>+SUMIF('Input Sheet'!$S:$S,$AL3182,'Input Sheet'!G:G)</f>
        <v>0</v>
      </c>
      <c r="AD3182" s="28">
        <f>+SUMIF('Input Sheet'!$S:$S,$AL3182,'Input Sheet'!H:H)</f>
        <v>0</v>
      </c>
      <c r="AE3182" s="28">
        <f>+SUMIF('Input Sheet'!$S:$S,$AL3182,'Input Sheet'!I:I)</f>
        <v>0</v>
      </c>
      <c r="AF3182" s="28">
        <f>+SUMIF('Input Sheet'!$S:$S,$AL3182,'Input Sheet'!J:J)</f>
        <v>0</v>
      </c>
      <c r="AG3182" s="28">
        <f>+SUMIF('Input Sheet'!$S:$S,$AL3182,'Input Sheet'!K:K)</f>
        <v>0</v>
      </c>
      <c r="AH3182" s="28">
        <f>+SUMIF('Input Sheet'!$S:$S,$AL3182,'Input Sheet'!L:L)</f>
        <v>0</v>
      </c>
      <c r="AI3182" s="28">
        <f>+SUMIF('Input Sheet'!$S:$S,$AL3182,'Input Sheet'!M:M)</f>
        <v>0</v>
      </c>
      <c r="AJ3182" s="28">
        <f>+SUMIF('Input Sheet'!$S:$S,$AL3182,'Input Sheet'!N:N)</f>
        <v>0</v>
      </c>
      <c r="AK3182" s="28"/>
      <c r="AL3182" s="27" t="str">
        <f t="shared" si="248"/>
        <v>130-7592</v>
      </c>
      <c r="AM3182" s="34" t="str">
        <f t="shared" si="249"/>
        <v>Parts</v>
      </c>
      <c r="AN3182" s="34" t="str">
        <f t="shared" si="250"/>
        <v>PartsTrade Sales Gross Profit % of Sales</v>
      </c>
      <c r="AO3182" s="35"/>
      <c r="AP3182" s="35"/>
      <c r="AQ3182" s="35"/>
    </row>
    <row r="3183" spans="1:43" x14ac:dyDescent="0.25">
      <c r="A3183" s="27" t="s">
        <v>103</v>
      </c>
      <c r="B3183" s="27" t="s">
        <v>104</v>
      </c>
      <c r="C3183" s="27" t="s">
        <v>657</v>
      </c>
      <c r="D3183" s="27" t="s">
        <v>498</v>
      </c>
      <c r="E3183" s="27" t="s">
        <v>681</v>
      </c>
      <c r="F3183" s="27" t="s">
        <v>943</v>
      </c>
      <c r="G3183" s="27" t="s">
        <v>944</v>
      </c>
      <c r="H3183" s="34" t="s">
        <v>4</v>
      </c>
      <c r="I3183" s="34" t="s">
        <v>945</v>
      </c>
      <c r="J3183" s="34" t="str">
        <f t="shared" si="246"/>
        <v>PartsTrade Sales Gross Profit % of Sales</v>
      </c>
      <c r="K3183" s="34" t="str">
        <f t="shared" si="247"/>
        <v>230Parts Trade COS - Toyota</v>
      </c>
      <c r="L3183" s="28">
        <f>+SUMIF('TB 4-24'!M:M,$AL3183,'TB 4-24'!G:G)</f>
        <v>0</v>
      </c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>
        <f>+SUMIF('Input Sheet'!$S:$S,$AL3183,'Input Sheet'!C:C)</f>
        <v>0</v>
      </c>
      <c r="Z3183" s="28">
        <f>+SUMIF('Input Sheet'!$S:$S,$AL3183,'Input Sheet'!D:D)</f>
        <v>0</v>
      </c>
      <c r="AA3183" s="28">
        <f>+SUMIF('Input Sheet'!$S:$S,$AL3183,'Input Sheet'!E:E)</f>
        <v>0</v>
      </c>
      <c r="AB3183" s="28">
        <f>+SUMIF('Input Sheet'!$S:$S,$AL3183,'Input Sheet'!F:F)</f>
        <v>0</v>
      </c>
      <c r="AC3183" s="28">
        <f>+SUMIF('Input Sheet'!$S:$S,$AL3183,'Input Sheet'!G:G)</f>
        <v>0</v>
      </c>
      <c r="AD3183" s="28">
        <f>+SUMIF('Input Sheet'!$S:$S,$AL3183,'Input Sheet'!H:H)</f>
        <v>0</v>
      </c>
      <c r="AE3183" s="28">
        <f>+SUMIF('Input Sheet'!$S:$S,$AL3183,'Input Sheet'!I:I)</f>
        <v>0</v>
      </c>
      <c r="AF3183" s="28">
        <f>+SUMIF('Input Sheet'!$S:$S,$AL3183,'Input Sheet'!J:J)</f>
        <v>0</v>
      </c>
      <c r="AG3183" s="28">
        <f>+SUMIF('Input Sheet'!$S:$S,$AL3183,'Input Sheet'!K:K)</f>
        <v>0</v>
      </c>
      <c r="AH3183" s="28">
        <f>+SUMIF('Input Sheet'!$S:$S,$AL3183,'Input Sheet'!L:L)</f>
        <v>0</v>
      </c>
      <c r="AI3183" s="28">
        <f>+SUMIF('Input Sheet'!$S:$S,$AL3183,'Input Sheet'!M:M)</f>
        <v>0</v>
      </c>
      <c r="AJ3183" s="28">
        <f>+SUMIF('Input Sheet'!$S:$S,$AL3183,'Input Sheet'!N:N)</f>
        <v>0</v>
      </c>
      <c r="AK3183" s="28"/>
      <c r="AL3183" s="27" t="str">
        <f t="shared" si="248"/>
        <v>230-7592</v>
      </c>
      <c r="AM3183" s="34" t="str">
        <f t="shared" si="249"/>
        <v>Parts</v>
      </c>
      <c r="AN3183" s="34" t="str">
        <f t="shared" si="250"/>
        <v>PartsTrade Sales Gross Profit % of Sales</v>
      </c>
      <c r="AO3183" s="35"/>
      <c r="AP3183" s="35"/>
      <c r="AQ3183" s="35"/>
    </row>
    <row r="3184" spans="1:43" x14ac:dyDescent="0.25">
      <c r="A3184" s="27" t="s">
        <v>103</v>
      </c>
      <c r="B3184" s="27" t="s">
        <v>104</v>
      </c>
      <c r="C3184" s="27" t="s">
        <v>663</v>
      </c>
      <c r="D3184" s="27" t="s">
        <v>498</v>
      </c>
      <c r="E3184" s="27" t="s">
        <v>668</v>
      </c>
      <c r="F3184" s="27" t="s">
        <v>943</v>
      </c>
      <c r="G3184" s="27" t="s">
        <v>944</v>
      </c>
      <c r="H3184" s="34" t="s">
        <v>4</v>
      </c>
      <c r="I3184" s="34" t="s">
        <v>945</v>
      </c>
      <c r="J3184" s="34" t="str">
        <f t="shared" si="246"/>
        <v>PartsTrade Sales Gross Profit % of Sales</v>
      </c>
      <c r="K3184" s="34" t="str">
        <f t="shared" si="247"/>
        <v>430Parts Trade COS - Toyota</v>
      </c>
      <c r="L3184" s="28">
        <f>+SUMIF('TB 4-24'!M:M,$AL3184,'TB 4-24'!G:G)</f>
        <v>0</v>
      </c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>
        <f>+SUMIF('Input Sheet'!$S:$S,$AL3184,'Input Sheet'!C:C)</f>
        <v>0</v>
      </c>
      <c r="Z3184" s="28">
        <f>+SUMIF('Input Sheet'!$S:$S,$AL3184,'Input Sheet'!D:D)</f>
        <v>0</v>
      </c>
      <c r="AA3184" s="28">
        <f>+SUMIF('Input Sheet'!$S:$S,$AL3184,'Input Sheet'!E:E)</f>
        <v>0</v>
      </c>
      <c r="AB3184" s="28">
        <f>+SUMIF('Input Sheet'!$S:$S,$AL3184,'Input Sheet'!F:F)</f>
        <v>0</v>
      </c>
      <c r="AC3184" s="28">
        <f>+SUMIF('Input Sheet'!$S:$S,$AL3184,'Input Sheet'!G:G)</f>
        <v>0</v>
      </c>
      <c r="AD3184" s="28">
        <f>+SUMIF('Input Sheet'!$S:$S,$AL3184,'Input Sheet'!H:H)</f>
        <v>0</v>
      </c>
      <c r="AE3184" s="28">
        <f>+SUMIF('Input Sheet'!$S:$S,$AL3184,'Input Sheet'!I:I)</f>
        <v>0</v>
      </c>
      <c r="AF3184" s="28">
        <f>+SUMIF('Input Sheet'!$S:$S,$AL3184,'Input Sheet'!J:J)</f>
        <v>0</v>
      </c>
      <c r="AG3184" s="28">
        <f>+SUMIF('Input Sheet'!$S:$S,$AL3184,'Input Sheet'!K:K)</f>
        <v>0</v>
      </c>
      <c r="AH3184" s="28">
        <f>+SUMIF('Input Sheet'!$S:$S,$AL3184,'Input Sheet'!L:L)</f>
        <v>0</v>
      </c>
      <c r="AI3184" s="28">
        <f>+SUMIF('Input Sheet'!$S:$S,$AL3184,'Input Sheet'!M:M)</f>
        <v>0</v>
      </c>
      <c r="AJ3184" s="28">
        <f>+SUMIF('Input Sheet'!$S:$S,$AL3184,'Input Sheet'!N:N)</f>
        <v>0</v>
      </c>
      <c r="AK3184" s="28"/>
      <c r="AL3184" s="27" t="str">
        <f t="shared" si="248"/>
        <v>430-7592</v>
      </c>
      <c r="AM3184" s="34" t="str">
        <f t="shared" si="249"/>
        <v>Parts</v>
      </c>
      <c r="AN3184" s="34" t="str">
        <f t="shared" si="250"/>
        <v>PartsTrade Sales Gross Profit % of Sales</v>
      </c>
      <c r="AO3184" s="35"/>
      <c r="AP3184" s="35"/>
      <c r="AQ3184" s="35"/>
    </row>
    <row r="3185" spans="1:43" x14ac:dyDescent="0.25">
      <c r="A3185" s="27" t="s">
        <v>103</v>
      </c>
      <c r="B3185" s="27" t="s">
        <v>104</v>
      </c>
      <c r="C3185" s="27" t="s">
        <v>671</v>
      </c>
      <c r="D3185" s="27" t="s">
        <v>498</v>
      </c>
      <c r="E3185" s="27" t="s">
        <v>675</v>
      </c>
      <c r="F3185" s="27" t="s">
        <v>943</v>
      </c>
      <c r="G3185" s="27" t="s">
        <v>944</v>
      </c>
      <c r="H3185" s="34" t="s">
        <v>4</v>
      </c>
      <c r="I3185" s="34" t="s">
        <v>945</v>
      </c>
      <c r="J3185" s="34" t="str">
        <f t="shared" si="246"/>
        <v>PartsTrade Sales Gross Profit % of Sales</v>
      </c>
      <c r="K3185" s="34" t="str">
        <f t="shared" si="247"/>
        <v>330Parts Trade COS - Toyota</v>
      </c>
      <c r="L3185" s="28">
        <f>+SUMIF('TB 4-24'!M:M,$AL3185,'TB 4-24'!G:G)</f>
        <v>0</v>
      </c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>
        <f>+SUMIF('Input Sheet'!$S:$S,$AL3185,'Input Sheet'!C:C)</f>
        <v>0</v>
      </c>
      <c r="Z3185" s="28">
        <f>+SUMIF('Input Sheet'!$S:$S,$AL3185,'Input Sheet'!D:D)</f>
        <v>0</v>
      </c>
      <c r="AA3185" s="28">
        <f>+SUMIF('Input Sheet'!$S:$S,$AL3185,'Input Sheet'!E:E)</f>
        <v>0</v>
      </c>
      <c r="AB3185" s="28">
        <f>+SUMIF('Input Sheet'!$S:$S,$AL3185,'Input Sheet'!F:F)</f>
        <v>0</v>
      </c>
      <c r="AC3185" s="28">
        <f>+SUMIF('Input Sheet'!$S:$S,$AL3185,'Input Sheet'!G:G)</f>
        <v>0</v>
      </c>
      <c r="AD3185" s="28">
        <f>+SUMIF('Input Sheet'!$S:$S,$AL3185,'Input Sheet'!H:H)</f>
        <v>0</v>
      </c>
      <c r="AE3185" s="28">
        <f>+SUMIF('Input Sheet'!$S:$S,$AL3185,'Input Sheet'!I:I)</f>
        <v>0</v>
      </c>
      <c r="AF3185" s="28">
        <f>+SUMIF('Input Sheet'!$S:$S,$AL3185,'Input Sheet'!J:J)</f>
        <v>0</v>
      </c>
      <c r="AG3185" s="28">
        <f>+SUMIF('Input Sheet'!$S:$S,$AL3185,'Input Sheet'!K:K)</f>
        <v>0</v>
      </c>
      <c r="AH3185" s="28">
        <f>+SUMIF('Input Sheet'!$S:$S,$AL3185,'Input Sheet'!L:L)</f>
        <v>0</v>
      </c>
      <c r="AI3185" s="28">
        <f>+SUMIF('Input Sheet'!$S:$S,$AL3185,'Input Sheet'!M:M)</f>
        <v>0</v>
      </c>
      <c r="AJ3185" s="28">
        <f>+SUMIF('Input Sheet'!$S:$S,$AL3185,'Input Sheet'!N:N)</f>
        <v>0</v>
      </c>
      <c r="AK3185" s="28"/>
      <c r="AL3185" s="27" t="str">
        <f t="shared" si="248"/>
        <v>330-7592</v>
      </c>
      <c r="AM3185" s="34" t="str">
        <f t="shared" si="249"/>
        <v>Parts</v>
      </c>
      <c r="AN3185" s="34" t="str">
        <f t="shared" si="250"/>
        <v>PartsTrade Sales Gross Profit % of Sales</v>
      </c>
      <c r="AO3185" s="35"/>
      <c r="AP3185" s="35"/>
      <c r="AQ3185" s="35"/>
    </row>
    <row r="3186" spans="1:43" x14ac:dyDescent="0.25">
      <c r="A3186" s="27" t="s">
        <v>103</v>
      </c>
      <c r="B3186" s="27" t="s">
        <v>104</v>
      </c>
      <c r="C3186" s="27" t="s">
        <v>104</v>
      </c>
      <c r="D3186" s="27" t="s">
        <v>483</v>
      </c>
      <c r="E3186" s="27" t="s">
        <v>680</v>
      </c>
      <c r="F3186" s="27" t="s">
        <v>946</v>
      </c>
      <c r="G3186" s="27" t="s">
        <v>947</v>
      </c>
      <c r="H3186" s="34" t="s">
        <v>4</v>
      </c>
      <c r="I3186" s="34" t="s">
        <v>948</v>
      </c>
      <c r="J3186" s="34" t="str">
        <f t="shared" si="246"/>
        <v>PartsWorkshop Retail Sales Gross Profit % of Sales</v>
      </c>
      <c r="K3186" s="34" t="str">
        <f t="shared" si="247"/>
        <v>130Parts Workshop Retail COS - Toyota</v>
      </c>
      <c r="L3186" s="28">
        <f>+SUMIF('TB 4-24'!M:M,$AL3186,'TB 4-24'!G:G)</f>
        <v>0</v>
      </c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>
        <f>+SUMIF('Input Sheet'!$S:$S,$AL3186,'Input Sheet'!C:C)</f>
        <v>0</v>
      </c>
      <c r="Z3186" s="28">
        <f>+SUMIF('Input Sheet'!$S:$S,$AL3186,'Input Sheet'!D:D)</f>
        <v>0</v>
      </c>
      <c r="AA3186" s="28">
        <f>+SUMIF('Input Sheet'!$S:$S,$AL3186,'Input Sheet'!E:E)</f>
        <v>0</v>
      </c>
      <c r="AB3186" s="28">
        <f>+SUMIF('Input Sheet'!$S:$S,$AL3186,'Input Sheet'!F:F)</f>
        <v>0</v>
      </c>
      <c r="AC3186" s="28">
        <f>+SUMIF('Input Sheet'!$S:$S,$AL3186,'Input Sheet'!G:G)</f>
        <v>0</v>
      </c>
      <c r="AD3186" s="28">
        <f>+SUMIF('Input Sheet'!$S:$S,$AL3186,'Input Sheet'!H:H)</f>
        <v>0</v>
      </c>
      <c r="AE3186" s="28">
        <f>+SUMIF('Input Sheet'!$S:$S,$AL3186,'Input Sheet'!I:I)</f>
        <v>0</v>
      </c>
      <c r="AF3186" s="28">
        <f>+SUMIF('Input Sheet'!$S:$S,$AL3186,'Input Sheet'!J:J)</f>
        <v>0</v>
      </c>
      <c r="AG3186" s="28">
        <f>+SUMIF('Input Sheet'!$S:$S,$AL3186,'Input Sheet'!K:K)</f>
        <v>0</v>
      </c>
      <c r="AH3186" s="28">
        <f>+SUMIF('Input Sheet'!$S:$S,$AL3186,'Input Sheet'!L:L)</f>
        <v>0</v>
      </c>
      <c r="AI3186" s="28">
        <f>+SUMIF('Input Sheet'!$S:$S,$AL3186,'Input Sheet'!M:M)</f>
        <v>0</v>
      </c>
      <c r="AJ3186" s="28">
        <f>+SUMIF('Input Sheet'!$S:$S,$AL3186,'Input Sheet'!N:N)</f>
        <v>0</v>
      </c>
      <c r="AK3186" s="28"/>
      <c r="AL3186" s="27" t="str">
        <f t="shared" si="248"/>
        <v>130-4475</v>
      </c>
      <c r="AM3186" s="34" t="str">
        <f t="shared" si="249"/>
        <v>Parts</v>
      </c>
      <c r="AN3186" s="34" t="str">
        <f t="shared" si="250"/>
        <v>PartsWorkshop Retail Sales Gross Profit % of Sales</v>
      </c>
      <c r="AO3186" s="35"/>
      <c r="AP3186" s="35"/>
      <c r="AQ3186" s="35"/>
    </row>
    <row r="3187" spans="1:43" x14ac:dyDescent="0.25">
      <c r="A3187" s="27" t="s">
        <v>103</v>
      </c>
      <c r="B3187" s="27" t="s">
        <v>104</v>
      </c>
      <c r="C3187" s="27" t="s">
        <v>657</v>
      </c>
      <c r="D3187" s="27" t="s">
        <v>483</v>
      </c>
      <c r="E3187" s="27" t="s">
        <v>681</v>
      </c>
      <c r="F3187" s="27" t="s">
        <v>946</v>
      </c>
      <c r="G3187" s="27" t="s">
        <v>947</v>
      </c>
      <c r="H3187" s="34" t="s">
        <v>4</v>
      </c>
      <c r="I3187" s="34" t="s">
        <v>948</v>
      </c>
      <c r="J3187" s="34" t="str">
        <f t="shared" si="246"/>
        <v>PartsWorkshop Retail Sales Gross Profit % of Sales</v>
      </c>
      <c r="K3187" s="34" t="str">
        <f t="shared" si="247"/>
        <v>230Parts Workshop Retail COS - Toyota</v>
      </c>
      <c r="L3187" s="28">
        <f>+SUMIF('TB 4-24'!M:M,$AL3187,'TB 4-24'!G:G)</f>
        <v>0</v>
      </c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>
        <f>+SUMIF('Input Sheet'!$S:$S,$AL3187,'Input Sheet'!C:C)</f>
        <v>0</v>
      </c>
      <c r="Z3187" s="28">
        <f>+SUMIF('Input Sheet'!$S:$S,$AL3187,'Input Sheet'!D:D)</f>
        <v>0</v>
      </c>
      <c r="AA3187" s="28">
        <f>+SUMIF('Input Sheet'!$S:$S,$AL3187,'Input Sheet'!E:E)</f>
        <v>0</v>
      </c>
      <c r="AB3187" s="28">
        <f>+SUMIF('Input Sheet'!$S:$S,$AL3187,'Input Sheet'!F:F)</f>
        <v>0</v>
      </c>
      <c r="AC3187" s="28">
        <f>+SUMIF('Input Sheet'!$S:$S,$AL3187,'Input Sheet'!G:G)</f>
        <v>0</v>
      </c>
      <c r="AD3187" s="28">
        <f>+SUMIF('Input Sheet'!$S:$S,$AL3187,'Input Sheet'!H:H)</f>
        <v>0</v>
      </c>
      <c r="AE3187" s="28">
        <f>+SUMIF('Input Sheet'!$S:$S,$AL3187,'Input Sheet'!I:I)</f>
        <v>0</v>
      </c>
      <c r="AF3187" s="28">
        <f>+SUMIF('Input Sheet'!$S:$S,$AL3187,'Input Sheet'!J:J)</f>
        <v>0</v>
      </c>
      <c r="AG3187" s="28">
        <f>+SUMIF('Input Sheet'!$S:$S,$AL3187,'Input Sheet'!K:K)</f>
        <v>0</v>
      </c>
      <c r="AH3187" s="28">
        <f>+SUMIF('Input Sheet'!$S:$S,$AL3187,'Input Sheet'!L:L)</f>
        <v>0</v>
      </c>
      <c r="AI3187" s="28">
        <f>+SUMIF('Input Sheet'!$S:$S,$AL3187,'Input Sheet'!M:M)</f>
        <v>0</v>
      </c>
      <c r="AJ3187" s="28">
        <f>+SUMIF('Input Sheet'!$S:$S,$AL3187,'Input Sheet'!N:N)</f>
        <v>0</v>
      </c>
      <c r="AK3187" s="28"/>
      <c r="AL3187" s="27" t="str">
        <f t="shared" si="248"/>
        <v>230-4475</v>
      </c>
      <c r="AM3187" s="34" t="str">
        <f t="shared" si="249"/>
        <v>Parts</v>
      </c>
      <c r="AN3187" s="34" t="str">
        <f t="shared" si="250"/>
        <v>PartsWorkshop Retail Sales Gross Profit % of Sales</v>
      </c>
      <c r="AO3187" s="35"/>
      <c r="AP3187" s="35"/>
      <c r="AQ3187" s="35"/>
    </row>
    <row r="3188" spans="1:43" x14ac:dyDescent="0.25">
      <c r="A3188" s="27" t="s">
        <v>103</v>
      </c>
      <c r="B3188" s="27" t="s">
        <v>104</v>
      </c>
      <c r="C3188" s="27" t="s">
        <v>671</v>
      </c>
      <c r="D3188" s="27" t="s">
        <v>483</v>
      </c>
      <c r="E3188" s="27" t="s">
        <v>675</v>
      </c>
      <c r="F3188" s="27" t="s">
        <v>946</v>
      </c>
      <c r="G3188" s="27" t="s">
        <v>947</v>
      </c>
      <c r="H3188" s="34" t="s">
        <v>4</v>
      </c>
      <c r="I3188" s="34" t="s">
        <v>948</v>
      </c>
      <c r="J3188" s="34" t="str">
        <f t="shared" si="246"/>
        <v>PartsWorkshop Retail Sales Gross Profit % of Sales</v>
      </c>
      <c r="K3188" s="34" t="str">
        <f t="shared" si="247"/>
        <v>330Parts Workshop Retail COS - Toyota</v>
      </c>
      <c r="L3188" s="28">
        <f>+SUMIF('TB 4-24'!M:M,$AL3188,'TB 4-24'!G:G)</f>
        <v>0</v>
      </c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>
        <f>+SUMIF('Input Sheet'!$S:$S,$AL3188,'Input Sheet'!C:C)</f>
        <v>0</v>
      </c>
      <c r="Z3188" s="28">
        <f>+SUMIF('Input Sheet'!$S:$S,$AL3188,'Input Sheet'!D:D)</f>
        <v>0</v>
      </c>
      <c r="AA3188" s="28">
        <f>+SUMIF('Input Sheet'!$S:$S,$AL3188,'Input Sheet'!E:E)</f>
        <v>0</v>
      </c>
      <c r="AB3188" s="28">
        <f>+SUMIF('Input Sheet'!$S:$S,$AL3188,'Input Sheet'!F:F)</f>
        <v>0</v>
      </c>
      <c r="AC3188" s="28">
        <f>+SUMIF('Input Sheet'!$S:$S,$AL3188,'Input Sheet'!G:G)</f>
        <v>0</v>
      </c>
      <c r="AD3188" s="28">
        <f>+SUMIF('Input Sheet'!$S:$S,$AL3188,'Input Sheet'!H:H)</f>
        <v>0</v>
      </c>
      <c r="AE3188" s="28">
        <f>+SUMIF('Input Sheet'!$S:$S,$AL3188,'Input Sheet'!I:I)</f>
        <v>0</v>
      </c>
      <c r="AF3188" s="28">
        <f>+SUMIF('Input Sheet'!$S:$S,$AL3188,'Input Sheet'!J:J)</f>
        <v>0</v>
      </c>
      <c r="AG3188" s="28">
        <f>+SUMIF('Input Sheet'!$S:$S,$AL3188,'Input Sheet'!K:K)</f>
        <v>0</v>
      </c>
      <c r="AH3188" s="28">
        <f>+SUMIF('Input Sheet'!$S:$S,$AL3188,'Input Sheet'!L:L)</f>
        <v>0</v>
      </c>
      <c r="AI3188" s="28">
        <f>+SUMIF('Input Sheet'!$S:$S,$AL3188,'Input Sheet'!M:M)</f>
        <v>0</v>
      </c>
      <c r="AJ3188" s="28">
        <f>+SUMIF('Input Sheet'!$S:$S,$AL3188,'Input Sheet'!N:N)</f>
        <v>0</v>
      </c>
      <c r="AK3188" s="28"/>
      <c r="AL3188" s="27" t="str">
        <f t="shared" si="248"/>
        <v>330-4475</v>
      </c>
      <c r="AM3188" s="34" t="str">
        <f t="shared" si="249"/>
        <v>Parts</v>
      </c>
      <c r="AN3188" s="34" t="str">
        <f t="shared" si="250"/>
        <v>PartsWorkshop Retail Sales Gross Profit % of Sales</v>
      </c>
      <c r="AO3188" s="35"/>
      <c r="AP3188" s="35"/>
      <c r="AQ3188" s="35"/>
    </row>
    <row r="3189" spans="1:43" x14ac:dyDescent="0.25">
      <c r="A3189" s="27" t="s">
        <v>103</v>
      </c>
      <c r="B3189" s="27" t="s">
        <v>104</v>
      </c>
      <c r="C3189" s="27" t="s">
        <v>663</v>
      </c>
      <c r="D3189" s="27" t="s">
        <v>483</v>
      </c>
      <c r="E3189" s="27" t="s">
        <v>668</v>
      </c>
      <c r="F3189" s="27" t="s">
        <v>946</v>
      </c>
      <c r="G3189" s="27" t="s">
        <v>947</v>
      </c>
      <c r="H3189" s="34" t="s">
        <v>4</v>
      </c>
      <c r="I3189" s="34" t="s">
        <v>948</v>
      </c>
      <c r="J3189" s="34" t="str">
        <f t="shared" si="246"/>
        <v>PartsWorkshop Retail Sales Gross Profit % of Sales</v>
      </c>
      <c r="K3189" s="34" t="str">
        <f t="shared" si="247"/>
        <v>430Parts Workshop Retail COS - Toyota</v>
      </c>
      <c r="L3189" s="28">
        <f>+SUMIF('TB 4-24'!M:M,$AL3189,'TB 4-24'!G:G)</f>
        <v>0</v>
      </c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>
        <f>+SUMIF('Input Sheet'!$S:$S,$AL3189,'Input Sheet'!C:C)</f>
        <v>0</v>
      </c>
      <c r="Z3189" s="28">
        <f>+SUMIF('Input Sheet'!$S:$S,$AL3189,'Input Sheet'!D:D)</f>
        <v>0</v>
      </c>
      <c r="AA3189" s="28">
        <f>+SUMIF('Input Sheet'!$S:$S,$AL3189,'Input Sheet'!E:E)</f>
        <v>0</v>
      </c>
      <c r="AB3189" s="28">
        <f>+SUMIF('Input Sheet'!$S:$S,$AL3189,'Input Sheet'!F:F)</f>
        <v>0</v>
      </c>
      <c r="AC3189" s="28">
        <f>+SUMIF('Input Sheet'!$S:$S,$AL3189,'Input Sheet'!G:G)</f>
        <v>0</v>
      </c>
      <c r="AD3189" s="28">
        <f>+SUMIF('Input Sheet'!$S:$S,$AL3189,'Input Sheet'!H:H)</f>
        <v>0</v>
      </c>
      <c r="AE3189" s="28">
        <f>+SUMIF('Input Sheet'!$S:$S,$AL3189,'Input Sheet'!I:I)</f>
        <v>0</v>
      </c>
      <c r="AF3189" s="28">
        <f>+SUMIF('Input Sheet'!$S:$S,$AL3189,'Input Sheet'!J:J)</f>
        <v>0</v>
      </c>
      <c r="AG3189" s="28">
        <f>+SUMIF('Input Sheet'!$S:$S,$AL3189,'Input Sheet'!K:K)</f>
        <v>0</v>
      </c>
      <c r="AH3189" s="28">
        <f>+SUMIF('Input Sheet'!$S:$S,$AL3189,'Input Sheet'!L:L)</f>
        <v>0</v>
      </c>
      <c r="AI3189" s="28">
        <f>+SUMIF('Input Sheet'!$S:$S,$AL3189,'Input Sheet'!M:M)</f>
        <v>0</v>
      </c>
      <c r="AJ3189" s="28">
        <f>+SUMIF('Input Sheet'!$S:$S,$AL3189,'Input Sheet'!N:N)</f>
        <v>0</v>
      </c>
      <c r="AK3189" s="28"/>
      <c r="AL3189" s="27" t="str">
        <f t="shared" si="248"/>
        <v>430-4475</v>
      </c>
      <c r="AM3189" s="34" t="str">
        <f t="shared" si="249"/>
        <v>Parts</v>
      </c>
      <c r="AN3189" s="34" t="str">
        <f t="shared" si="250"/>
        <v>PartsWorkshop Retail Sales Gross Profit % of Sales</v>
      </c>
      <c r="AO3189" s="35"/>
      <c r="AP3189" s="35"/>
      <c r="AQ3189" s="35"/>
    </row>
    <row r="3190" spans="1:43" x14ac:dyDescent="0.25">
      <c r="A3190" s="27" t="s">
        <v>103</v>
      </c>
      <c r="B3190" s="27" t="s">
        <v>104</v>
      </c>
      <c r="C3190" s="27" t="s">
        <v>104</v>
      </c>
      <c r="D3190" s="27" t="s">
        <v>486</v>
      </c>
      <c r="E3190" s="27" t="s">
        <v>680</v>
      </c>
      <c r="F3190" s="27" t="s">
        <v>946</v>
      </c>
      <c r="G3190" s="27" t="s">
        <v>947</v>
      </c>
      <c r="H3190" s="34" t="s">
        <v>4</v>
      </c>
      <c r="I3190" s="34" t="s">
        <v>948</v>
      </c>
      <c r="J3190" s="34" t="str">
        <f t="shared" si="246"/>
        <v>PartsWorkshop Retail Sales Gross Profit % of Sales</v>
      </c>
      <c r="K3190" s="34" t="str">
        <f t="shared" si="247"/>
        <v>130Parts Workshop Retail COS - Toyota</v>
      </c>
      <c r="L3190" s="28">
        <f>+SUMIF('TB 4-24'!M:M,$AL3190,'TB 4-24'!G:G)</f>
        <v>0</v>
      </c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>
        <f>+SUMIF('Input Sheet'!$S:$S,$AL3190,'Input Sheet'!C:C)</f>
        <v>0</v>
      </c>
      <c r="Z3190" s="28">
        <f>+SUMIF('Input Sheet'!$S:$S,$AL3190,'Input Sheet'!D:D)</f>
        <v>0</v>
      </c>
      <c r="AA3190" s="28">
        <f>+SUMIF('Input Sheet'!$S:$S,$AL3190,'Input Sheet'!E:E)</f>
        <v>0</v>
      </c>
      <c r="AB3190" s="28">
        <f>+SUMIF('Input Sheet'!$S:$S,$AL3190,'Input Sheet'!F:F)</f>
        <v>0</v>
      </c>
      <c r="AC3190" s="28">
        <f>+SUMIF('Input Sheet'!$S:$S,$AL3190,'Input Sheet'!G:G)</f>
        <v>0</v>
      </c>
      <c r="AD3190" s="28">
        <f>+SUMIF('Input Sheet'!$S:$S,$AL3190,'Input Sheet'!H:H)</f>
        <v>0</v>
      </c>
      <c r="AE3190" s="28">
        <f>+SUMIF('Input Sheet'!$S:$S,$AL3190,'Input Sheet'!I:I)</f>
        <v>0</v>
      </c>
      <c r="AF3190" s="28">
        <f>+SUMIF('Input Sheet'!$S:$S,$AL3190,'Input Sheet'!J:J)</f>
        <v>0</v>
      </c>
      <c r="AG3190" s="28">
        <f>+SUMIF('Input Sheet'!$S:$S,$AL3190,'Input Sheet'!K:K)</f>
        <v>0</v>
      </c>
      <c r="AH3190" s="28">
        <f>+SUMIF('Input Sheet'!$S:$S,$AL3190,'Input Sheet'!L:L)</f>
        <v>0</v>
      </c>
      <c r="AI3190" s="28">
        <f>+SUMIF('Input Sheet'!$S:$S,$AL3190,'Input Sheet'!M:M)</f>
        <v>0</v>
      </c>
      <c r="AJ3190" s="28">
        <f>+SUMIF('Input Sheet'!$S:$S,$AL3190,'Input Sheet'!N:N)</f>
        <v>0</v>
      </c>
      <c r="AK3190" s="28"/>
      <c r="AL3190" s="27" t="str">
        <f t="shared" si="248"/>
        <v>130-4480</v>
      </c>
      <c r="AM3190" s="34" t="str">
        <f t="shared" si="249"/>
        <v>Parts</v>
      </c>
      <c r="AN3190" s="34" t="str">
        <f t="shared" si="250"/>
        <v>PartsWorkshop Retail Sales Gross Profit % of Sales</v>
      </c>
      <c r="AO3190" s="35"/>
      <c r="AP3190" s="35"/>
      <c r="AQ3190" s="35"/>
    </row>
    <row r="3191" spans="1:43" x14ac:dyDescent="0.25">
      <c r="A3191" s="27" t="s">
        <v>103</v>
      </c>
      <c r="B3191" s="27" t="s">
        <v>104</v>
      </c>
      <c r="C3191" s="27" t="s">
        <v>671</v>
      </c>
      <c r="D3191" s="27" t="s">
        <v>486</v>
      </c>
      <c r="E3191" s="27" t="s">
        <v>675</v>
      </c>
      <c r="F3191" s="27" t="s">
        <v>946</v>
      </c>
      <c r="G3191" s="27" t="s">
        <v>947</v>
      </c>
      <c r="H3191" s="34" t="s">
        <v>4</v>
      </c>
      <c r="I3191" s="34" t="s">
        <v>948</v>
      </c>
      <c r="J3191" s="34" t="str">
        <f t="shared" si="246"/>
        <v>PartsWorkshop Retail Sales Gross Profit % of Sales</v>
      </c>
      <c r="K3191" s="34" t="str">
        <f t="shared" si="247"/>
        <v>330Parts Workshop Retail COS - Toyota</v>
      </c>
      <c r="L3191" s="28">
        <f>+SUMIF('TB 4-24'!M:M,$AL3191,'TB 4-24'!G:G)</f>
        <v>0</v>
      </c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>
        <f>+SUMIF('Input Sheet'!$S:$S,$AL3191,'Input Sheet'!C:C)</f>
        <v>0</v>
      </c>
      <c r="Z3191" s="28">
        <f>+SUMIF('Input Sheet'!$S:$S,$AL3191,'Input Sheet'!D:D)</f>
        <v>0</v>
      </c>
      <c r="AA3191" s="28">
        <f>+SUMIF('Input Sheet'!$S:$S,$AL3191,'Input Sheet'!E:E)</f>
        <v>0</v>
      </c>
      <c r="AB3191" s="28">
        <f>+SUMIF('Input Sheet'!$S:$S,$AL3191,'Input Sheet'!F:F)</f>
        <v>0</v>
      </c>
      <c r="AC3191" s="28">
        <f>+SUMIF('Input Sheet'!$S:$S,$AL3191,'Input Sheet'!G:G)</f>
        <v>0</v>
      </c>
      <c r="AD3191" s="28">
        <f>+SUMIF('Input Sheet'!$S:$S,$AL3191,'Input Sheet'!H:H)</f>
        <v>0</v>
      </c>
      <c r="AE3191" s="28">
        <f>+SUMIF('Input Sheet'!$S:$S,$AL3191,'Input Sheet'!I:I)</f>
        <v>0</v>
      </c>
      <c r="AF3191" s="28">
        <f>+SUMIF('Input Sheet'!$S:$S,$AL3191,'Input Sheet'!J:J)</f>
        <v>0</v>
      </c>
      <c r="AG3191" s="28">
        <f>+SUMIF('Input Sheet'!$S:$S,$AL3191,'Input Sheet'!K:K)</f>
        <v>0</v>
      </c>
      <c r="AH3191" s="28">
        <f>+SUMIF('Input Sheet'!$S:$S,$AL3191,'Input Sheet'!L:L)</f>
        <v>0</v>
      </c>
      <c r="AI3191" s="28">
        <f>+SUMIF('Input Sheet'!$S:$S,$AL3191,'Input Sheet'!M:M)</f>
        <v>0</v>
      </c>
      <c r="AJ3191" s="28">
        <f>+SUMIF('Input Sheet'!$S:$S,$AL3191,'Input Sheet'!N:N)</f>
        <v>0</v>
      </c>
      <c r="AK3191" s="28"/>
      <c r="AL3191" s="27" t="str">
        <f t="shared" si="248"/>
        <v>330-4480</v>
      </c>
      <c r="AM3191" s="34" t="str">
        <f t="shared" si="249"/>
        <v>Parts</v>
      </c>
      <c r="AN3191" s="34" t="str">
        <f t="shared" si="250"/>
        <v>PartsWorkshop Retail Sales Gross Profit % of Sales</v>
      </c>
      <c r="AO3191" s="35"/>
      <c r="AP3191" s="35"/>
      <c r="AQ3191" s="35"/>
    </row>
    <row r="3192" spans="1:43" x14ac:dyDescent="0.25">
      <c r="A3192" s="27" t="s">
        <v>103</v>
      </c>
      <c r="B3192" s="27" t="s">
        <v>104</v>
      </c>
      <c r="C3192" s="27" t="s">
        <v>657</v>
      </c>
      <c r="D3192" s="27" t="s">
        <v>486</v>
      </c>
      <c r="E3192" s="27" t="s">
        <v>681</v>
      </c>
      <c r="F3192" s="27" t="s">
        <v>946</v>
      </c>
      <c r="G3192" s="27" t="s">
        <v>947</v>
      </c>
      <c r="H3192" s="34" t="s">
        <v>4</v>
      </c>
      <c r="I3192" s="34" t="s">
        <v>948</v>
      </c>
      <c r="J3192" s="34" t="str">
        <f t="shared" si="246"/>
        <v>PartsWorkshop Retail Sales Gross Profit % of Sales</v>
      </c>
      <c r="K3192" s="34" t="str">
        <f t="shared" si="247"/>
        <v>230Parts Workshop Retail COS - Toyota</v>
      </c>
      <c r="L3192" s="28">
        <f>+SUMIF('TB 4-24'!M:M,$AL3192,'TB 4-24'!G:G)</f>
        <v>0</v>
      </c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>
        <f>+SUMIF('Input Sheet'!$S:$S,$AL3192,'Input Sheet'!C:C)</f>
        <v>0</v>
      </c>
      <c r="Z3192" s="28">
        <f>+SUMIF('Input Sheet'!$S:$S,$AL3192,'Input Sheet'!D:D)</f>
        <v>0</v>
      </c>
      <c r="AA3192" s="28">
        <f>+SUMIF('Input Sheet'!$S:$S,$AL3192,'Input Sheet'!E:E)</f>
        <v>0</v>
      </c>
      <c r="AB3192" s="28">
        <f>+SUMIF('Input Sheet'!$S:$S,$AL3192,'Input Sheet'!F:F)</f>
        <v>0</v>
      </c>
      <c r="AC3192" s="28">
        <f>+SUMIF('Input Sheet'!$S:$S,$AL3192,'Input Sheet'!G:G)</f>
        <v>0</v>
      </c>
      <c r="AD3192" s="28">
        <f>+SUMIF('Input Sheet'!$S:$S,$AL3192,'Input Sheet'!H:H)</f>
        <v>0</v>
      </c>
      <c r="AE3192" s="28">
        <f>+SUMIF('Input Sheet'!$S:$S,$AL3192,'Input Sheet'!I:I)</f>
        <v>0</v>
      </c>
      <c r="AF3192" s="28">
        <f>+SUMIF('Input Sheet'!$S:$S,$AL3192,'Input Sheet'!J:J)</f>
        <v>0</v>
      </c>
      <c r="AG3192" s="28">
        <f>+SUMIF('Input Sheet'!$S:$S,$AL3192,'Input Sheet'!K:K)</f>
        <v>0</v>
      </c>
      <c r="AH3192" s="28">
        <f>+SUMIF('Input Sheet'!$S:$S,$AL3192,'Input Sheet'!L:L)</f>
        <v>0</v>
      </c>
      <c r="AI3192" s="28">
        <f>+SUMIF('Input Sheet'!$S:$S,$AL3192,'Input Sheet'!M:M)</f>
        <v>0</v>
      </c>
      <c r="AJ3192" s="28">
        <f>+SUMIF('Input Sheet'!$S:$S,$AL3192,'Input Sheet'!N:N)</f>
        <v>0</v>
      </c>
      <c r="AK3192" s="28"/>
      <c r="AL3192" s="27" t="str">
        <f t="shared" si="248"/>
        <v>230-4480</v>
      </c>
      <c r="AM3192" s="34" t="str">
        <f t="shared" si="249"/>
        <v>Parts</v>
      </c>
      <c r="AN3192" s="34" t="str">
        <f t="shared" si="250"/>
        <v>PartsWorkshop Retail Sales Gross Profit % of Sales</v>
      </c>
      <c r="AO3192" s="35"/>
      <c r="AP3192" s="35"/>
      <c r="AQ3192" s="35"/>
    </row>
    <row r="3193" spans="1:43" x14ac:dyDescent="0.25">
      <c r="A3193" s="27" t="s">
        <v>103</v>
      </c>
      <c r="B3193" s="27" t="s">
        <v>104</v>
      </c>
      <c r="C3193" s="27" t="s">
        <v>663</v>
      </c>
      <c r="D3193" s="27" t="s">
        <v>486</v>
      </c>
      <c r="E3193" s="27" t="s">
        <v>668</v>
      </c>
      <c r="F3193" s="27" t="s">
        <v>946</v>
      </c>
      <c r="G3193" s="27" t="s">
        <v>947</v>
      </c>
      <c r="H3193" s="34" t="s">
        <v>4</v>
      </c>
      <c r="I3193" s="34" t="s">
        <v>948</v>
      </c>
      <c r="J3193" s="34" t="str">
        <f t="shared" si="246"/>
        <v>PartsWorkshop Retail Sales Gross Profit % of Sales</v>
      </c>
      <c r="K3193" s="34" t="str">
        <f t="shared" si="247"/>
        <v>430Parts Workshop Retail COS - Toyota</v>
      </c>
      <c r="L3193" s="28">
        <f>+SUMIF('TB 4-24'!M:M,$AL3193,'TB 4-24'!G:G)</f>
        <v>0</v>
      </c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>
        <f>+SUMIF('Input Sheet'!$S:$S,$AL3193,'Input Sheet'!C:C)</f>
        <v>0</v>
      </c>
      <c r="Z3193" s="28">
        <f>+SUMIF('Input Sheet'!$S:$S,$AL3193,'Input Sheet'!D:D)</f>
        <v>0</v>
      </c>
      <c r="AA3193" s="28">
        <f>+SUMIF('Input Sheet'!$S:$S,$AL3193,'Input Sheet'!E:E)</f>
        <v>0</v>
      </c>
      <c r="AB3193" s="28">
        <f>+SUMIF('Input Sheet'!$S:$S,$AL3193,'Input Sheet'!F:F)</f>
        <v>0</v>
      </c>
      <c r="AC3193" s="28">
        <f>+SUMIF('Input Sheet'!$S:$S,$AL3193,'Input Sheet'!G:G)</f>
        <v>0</v>
      </c>
      <c r="AD3193" s="28">
        <f>+SUMIF('Input Sheet'!$S:$S,$AL3193,'Input Sheet'!H:H)</f>
        <v>0</v>
      </c>
      <c r="AE3193" s="28">
        <f>+SUMIF('Input Sheet'!$S:$S,$AL3193,'Input Sheet'!I:I)</f>
        <v>0</v>
      </c>
      <c r="AF3193" s="28">
        <f>+SUMIF('Input Sheet'!$S:$S,$AL3193,'Input Sheet'!J:J)</f>
        <v>0</v>
      </c>
      <c r="AG3193" s="28">
        <f>+SUMIF('Input Sheet'!$S:$S,$AL3193,'Input Sheet'!K:K)</f>
        <v>0</v>
      </c>
      <c r="AH3193" s="28">
        <f>+SUMIF('Input Sheet'!$S:$S,$AL3193,'Input Sheet'!L:L)</f>
        <v>0</v>
      </c>
      <c r="AI3193" s="28">
        <f>+SUMIF('Input Sheet'!$S:$S,$AL3193,'Input Sheet'!M:M)</f>
        <v>0</v>
      </c>
      <c r="AJ3193" s="28">
        <f>+SUMIF('Input Sheet'!$S:$S,$AL3193,'Input Sheet'!N:N)</f>
        <v>0</v>
      </c>
      <c r="AK3193" s="28"/>
      <c r="AL3193" s="27" t="str">
        <f t="shared" si="248"/>
        <v>430-4480</v>
      </c>
      <c r="AM3193" s="34" t="str">
        <f t="shared" si="249"/>
        <v>Parts</v>
      </c>
      <c r="AN3193" s="34" t="str">
        <f t="shared" si="250"/>
        <v>PartsWorkshop Retail Sales Gross Profit % of Sales</v>
      </c>
      <c r="AO3193" s="35"/>
      <c r="AP3193" s="35"/>
      <c r="AQ3193" s="35"/>
    </row>
    <row r="3194" spans="1:43" x14ac:dyDescent="0.25">
      <c r="A3194" s="27" t="s">
        <v>103</v>
      </c>
      <c r="B3194" s="27" t="s">
        <v>104</v>
      </c>
      <c r="C3194" s="27" t="s">
        <v>671</v>
      </c>
      <c r="D3194" s="27" t="s">
        <v>487</v>
      </c>
      <c r="E3194" s="27" t="s">
        <v>675</v>
      </c>
      <c r="F3194" s="27" t="s">
        <v>946</v>
      </c>
      <c r="G3194" s="27" t="s">
        <v>947</v>
      </c>
      <c r="H3194" s="34" t="s">
        <v>4</v>
      </c>
      <c r="I3194" s="34" t="s">
        <v>948</v>
      </c>
      <c r="J3194" s="34" t="str">
        <f t="shared" si="246"/>
        <v>PartsWorkshop Retail Sales Gross Profit % of Sales</v>
      </c>
      <c r="K3194" s="34" t="str">
        <f t="shared" si="247"/>
        <v>330Parts Workshop Retail COS - Toyota</v>
      </c>
      <c r="L3194" s="28">
        <f>+SUMIF('TB 4-24'!M:M,$AL3194,'TB 4-24'!G:G)</f>
        <v>0</v>
      </c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>
        <f>+SUMIF('Input Sheet'!$S:$S,$AL3194,'Input Sheet'!C:C)</f>
        <v>0</v>
      </c>
      <c r="Z3194" s="28">
        <f>+SUMIF('Input Sheet'!$S:$S,$AL3194,'Input Sheet'!D:D)</f>
        <v>0</v>
      </c>
      <c r="AA3194" s="28">
        <f>+SUMIF('Input Sheet'!$S:$S,$AL3194,'Input Sheet'!E:E)</f>
        <v>0</v>
      </c>
      <c r="AB3194" s="28">
        <f>+SUMIF('Input Sheet'!$S:$S,$AL3194,'Input Sheet'!F:F)</f>
        <v>0</v>
      </c>
      <c r="AC3194" s="28">
        <f>+SUMIF('Input Sheet'!$S:$S,$AL3194,'Input Sheet'!G:G)</f>
        <v>0</v>
      </c>
      <c r="AD3194" s="28">
        <f>+SUMIF('Input Sheet'!$S:$S,$AL3194,'Input Sheet'!H:H)</f>
        <v>0</v>
      </c>
      <c r="AE3194" s="28">
        <f>+SUMIF('Input Sheet'!$S:$S,$AL3194,'Input Sheet'!I:I)</f>
        <v>0</v>
      </c>
      <c r="AF3194" s="28">
        <f>+SUMIF('Input Sheet'!$S:$S,$AL3194,'Input Sheet'!J:J)</f>
        <v>0</v>
      </c>
      <c r="AG3194" s="28">
        <f>+SUMIF('Input Sheet'!$S:$S,$AL3194,'Input Sheet'!K:K)</f>
        <v>0</v>
      </c>
      <c r="AH3194" s="28">
        <f>+SUMIF('Input Sheet'!$S:$S,$AL3194,'Input Sheet'!L:L)</f>
        <v>0</v>
      </c>
      <c r="AI3194" s="28">
        <f>+SUMIF('Input Sheet'!$S:$S,$AL3194,'Input Sheet'!M:M)</f>
        <v>0</v>
      </c>
      <c r="AJ3194" s="28">
        <f>+SUMIF('Input Sheet'!$S:$S,$AL3194,'Input Sheet'!N:N)</f>
        <v>0</v>
      </c>
      <c r="AK3194" s="28"/>
      <c r="AL3194" s="27" t="str">
        <f t="shared" si="248"/>
        <v>330-4481</v>
      </c>
      <c r="AM3194" s="34" t="str">
        <f t="shared" si="249"/>
        <v>Parts</v>
      </c>
      <c r="AN3194" s="34" t="str">
        <f t="shared" si="250"/>
        <v>PartsWorkshop Retail Sales Gross Profit % of Sales</v>
      </c>
      <c r="AO3194" s="35"/>
      <c r="AP3194" s="35"/>
      <c r="AQ3194" s="35"/>
    </row>
    <row r="3195" spans="1:43" x14ac:dyDescent="0.25">
      <c r="A3195" s="27" t="s">
        <v>103</v>
      </c>
      <c r="B3195" s="27" t="s">
        <v>104</v>
      </c>
      <c r="C3195" s="27" t="s">
        <v>657</v>
      </c>
      <c r="D3195" s="27" t="s">
        <v>487</v>
      </c>
      <c r="E3195" s="27" t="s">
        <v>681</v>
      </c>
      <c r="F3195" s="27" t="s">
        <v>946</v>
      </c>
      <c r="G3195" s="27" t="s">
        <v>947</v>
      </c>
      <c r="H3195" s="34" t="s">
        <v>4</v>
      </c>
      <c r="I3195" s="34" t="s">
        <v>948</v>
      </c>
      <c r="J3195" s="34" t="str">
        <f t="shared" si="246"/>
        <v>PartsWorkshop Retail Sales Gross Profit % of Sales</v>
      </c>
      <c r="K3195" s="34" t="str">
        <f t="shared" si="247"/>
        <v>230Parts Workshop Retail COS - Toyota</v>
      </c>
      <c r="L3195" s="28">
        <f>+SUMIF('TB 4-24'!M:M,$AL3195,'TB 4-24'!G:G)</f>
        <v>0</v>
      </c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>
        <f>+SUMIF('Input Sheet'!$S:$S,$AL3195,'Input Sheet'!C:C)</f>
        <v>0</v>
      </c>
      <c r="Z3195" s="28">
        <f>+SUMIF('Input Sheet'!$S:$S,$AL3195,'Input Sheet'!D:D)</f>
        <v>0</v>
      </c>
      <c r="AA3195" s="28">
        <f>+SUMIF('Input Sheet'!$S:$S,$AL3195,'Input Sheet'!E:E)</f>
        <v>0</v>
      </c>
      <c r="AB3195" s="28">
        <f>+SUMIF('Input Sheet'!$S:$S,$AL3195,'Input Sheet'!F:F)</f>
        <v>0</v>
      </c>
      <c r="AC3195" s="28">
        <f>+SUMIF('Input Sheet'!$S:$S,$AL3195,'Input Sheet'!G:G)</f>
        <v>0</v>
      </c>
      <c r="AD3195" s="28">
        <f>+SUMIF('Input Sheet'!$S:$S,$AL3195,'Input Sheet'!H:H)</f>
        <v>0</v>
      </c>
      <c r="AE3195" s="28">
        <f>+SUMIF('Input Sheet'!$S:$S,$AL3195,'Input Sheet'!I:I)</f>
        <v>0</v>
      </c>
      <c r="AF3195" s="28">
        <f>+SUMIF('Input Sheet'!$S:$S,$AL3195,'Input Sheet'!J:J)</f>
        <v>0</v>
      </c>
      <c r="AG3195" s="28">
        <f>+SUMIF('Input Sheet'!$S:$S,$AL3195,'Input Sheet'!K:K)</f>
        <v>0</v>
      </c>
      <c r="AH3195" s="28">
        <f>+SUMIF('Input Sheet'!$S:$S,$AL3195,'Input Sheet'!L:L)</f>
        <v>0</v>
      </c>
      <c r="AI3195" s="28">
        <f>+SUMIF('Input Sheet'!$S:$S,$AL3195,'Input Sheet'!M:M)</f>
        <v>0</v>
      </c>
      <c r="AJ3195" s="28">
        <f>+SUMIF('Input Sheet'!$S:$S,$AL3195,'Input Sheet'!N:N)</f>
        <v>0</v>
      </c>
      <c r="AK3195" s="28"/>
      <c r="AL3195" s="27" t="str">
        <f t="shared" si="248"/>
        <v>230-4481</v>
      </c>
      <c r="AM3195" s="34" t="str">
        <f t="shared" si="249"/>
        <v>Parts</v>
      </c>
      <c r="AN3195" s="34" t="str">
        <f t="shared" si="250"/>
        <v>PartsWorkshop Retail Sales Gross Profit % of Sales</v>
      </c>
      <c r="AO3195" s="35"/>
      <c r="AP3195" s="35"/>
      <c r="AQ3195" s="35"/>
    </row>
    <row r="3196" spans="1:43" x14ac:dyDescent="0.25">
      <c r="A3196" s="27" t="s">
        <v>103</v>
      </c>
      <c r="B3196" s="27" t="s">
        <v>104</v>
      </c>
      <c r="C3196" s="27" t="s">
        <v>104</v>
      </c>
      <c r="D3196" s="27" t="s">
        <v>487</v>
      </c>
      <c r="E3196" s="27" t="s">
        <v>680</v>
      </c>
      <c r="F3196" s="27" t="s">
        <v>946</v>
      </c>
      <c r="G3196" s="27" t="s">
        <v>947</v>
      </c>
      <c r="H3196" s="34" t="s">
        <v>4</v>
      </c>
      <c r="I3196" s="34" t="s">
        <v>948</v>
      </c>
      <c r="J3196" s="34" t="str">
        <f t="shared" si="246"/>
        <v>PartsWorkshop Retail Sales Gross Profit % of Sales</v>
      </c>
      <c r="K3196" s="34" t="str">
        <f t="shared" si="247"/>
        <v>130Parts Workshop Retail COS - Toyota</v>
      </c>
      <c r="L3196" s="28">
        <f>+SUMIF('TB 4-24'!M:M,$AL3196,'TB 4-24'!G:G)</f>
        <v>0</v>
      </c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>
        <f>+SUMIF('Input Sheet'!$S:$S,$AL3196,'Input Sheet'!C:C)</f>
        <v>0</v>
      </c>
      <c r="Z3196" s="28">
        <f>+SUMIF('Input Sheet'!$S:$S,$AL3196,'Input Sheet'!D:D)</f>
        <v>0</v>
      </c>
      <c r="AA3196" s="28">
        <f>+SUMIF('Input Sheet'!$S:$S,$AL3196,'Input Sheet'!E:E)</f>
        <v>0</v>
      </c>
      <c r="AB3196" s="28">
        <f>+SUMIF('Input Sheet'!$S:$S,$AL3196,'Input Sheet'!F:F)</f>
        <v>0</v>
      </c>
      <c r="AC3196" s="28">
        <f>+SUMIF('Input Sheet'!$S:$S,$AL3196,'Input Sheet'!G:G)</f>
        <v>0</v>
      </c>
      <c r="AD3196" s="28">
        <f>+SUMIF('Input Sheet'!$S:$S,$AL3196,'Input Sheet'!H:H)</f>
        <v>0</v>
      </c>
      <c r="AE3196" s="28">
        <f>+SUMIF('Input Sheet'!$S:$S,$AL3196,'Input Sheet'!I:I)</f>
        <v>0</v>
      </c>
      <c r="AF3196" s="28">
        <f>+SUMIF('Input Sheet'!$S:$S,$AL3196,'Input Sheet'!J:J)</f>
        <v>0</v>
      </c>
      <c r="AG3196" s="28">
        <f>+SUMIF('Input Sheet'!$S:$S,$AL3196,'Input Sheet'!K:K)</f>
        <v>0</v>
      </c>
      <c r="AH3196" s="28">
        <f>+SUMIF('Input Sheet'!$S:$S,$AL3196,'Input Sheet'!L:L)</f>
        <v>0</v>
      </c>
      <c r="AI3196" s="28">
        <f>+SUMIF('Input Sheet'!$S:$S,$AL3196,'Input Sheet'!M:M)</f>
        <v>0</v>
      </c>
      <c r="AJ3196" s="28">
        <f>+SUMIF('Input Sheet'!$S:$S,$AL3196,'Input Sheet'!N:N)</f>
        <v>0</v>
      </c>
      <c r="AK3196" s="28"/>
      <c r="AL3196" s="27" t="str">
        <f t="shared" si="248"/>
        <v>130-4481</v>
      </c>
      <c r="AM3196" s="34" t="str">
        <f t="shared" si="249"/>
        <v>Parts</v>
      </c>
      <c r="AN3196" s="34" t="str">
        <f t="shared" si="250"/>
        <v>PartsWorkshop Retail Sales Gross Profit % of Sales</v>
      </c>
      <c r="AO3196" s="35"/>
      <c r="AP3196" s="35"/>
      <c r="AQ3196" s="35"/>
    </row>
    <row r="3197" spans="1:43" x14ac:dyDescent="0.25">
      <c r="A3197" s="27" t="s">
        <v>103</v>
      </c>
      <c r="B3197" s="27" t="s">
        <v>104</v>
      </c>
      <c r="C3197" s="27" t="s">
        <v>663</v>
      </c>
      <c r="D3197" s="27" t="s">
        <v>487</v>
      </c>
      <c r="E3197" s="27" t="s">
        <v>668</v>
      </c>
      <c r="F3197" s="27" t="s">
        <v>946</v>
      </c>
      <c r="G3197" s="27" t="s">
        <v>947</v>
      </c>
      <c r="H3197" s="34" t="s">
        <v>4</v>
      </c>
      <c r="I3197" s="34" t="s">
        <v>948</v>
      </c>
      <c r="J3197" s="34" t="str">
        <f t="shared" si="246"/>
        <v>PartsWorkshop Retail Sales Gross Profit % of Sales</v>
      </c>
      <c r="K3197" s="34" t="str">
        <f t="shared" si="247"/>
        <v>430Parts Workshop Retail COS - Toyota</v>
      </c>
      <c r="L3197" s="28">
        <f>+SUMIF('TB 4-24'!M:M,$AL3197,'TB 4-24'!G:G)</f>
        <v>0</v>
      </c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>
        <f>+SUMIF('Input Sheet'!$S:$S,$AL3197,'Input Sheet'!C:C)</f>
        <v>0</v>
      </c>
      <c r="Z3197" s="28">
        <f>+SUMIF('Input Sheet'!$S:$S,$AL3197,'Input Sheet'!D:D)</f>
        <v>0</v>
      </c>
      <c r="AA3197" s="28">
        <f>+SUMIF('Input Sheet'!$S:$S,$AL3197,'Input Sheet'!E:E)</f>
        <v>0</v>
      </c>
      <c r="AB3197" s="28">
        <f>+SUMIF('Input Sheet'!$S:$S,$AL3197,'Input Sheet'!F:F)</f>
        <v>0</v>
      </c>
      <c r="AC3197" s="28">
        <f>+SUMIF('Input Sheet'!$S:$S,$AL3197,'Input Sheet'!G:G)</f>
        <v>0</v>
      </c>
      <c r="AD3197" s="28">
        <f>+SUMIF('Input Sheet'!$S:$S,$AL3197,'Input Sheet'!H:H)</f>
        <v>0</v>
      </c>
      <c r="AE3197" s="28">
        <f>+SUMIF('Input Sheet'!$S:$S,$AL3197,'Input Sheet'!I:I)</f>
        <v>0</v>
      </c>
      <c r="AF3197" s="28">
        <f>+SUMIF('Input Sheet'!$S:$S,$AL3197,'Input Sheet'!J:J)</f>
        <v>0</v>
      </c>
      <c r="AG3197" s="28">
        <f>+SUMIF('Input Sheet'!$S:$S,$AL3197,'Input Sheet'!K:K)</f>
        <v>0</v>
      </c>
      <c r="AH3197" s="28">
        <f>+SUMIF('Input Sheet'!$S:$S,$AL3197,'Input Sheet'!L:L)</f>
        <v>0</v>
      </c>
      <c r="AI3197" s="28">
        <f>+SUMIF('Input Sheet'!$S:$S,$AL3197,'Input Sheet'!M:M)</f>
        <v>0</v>
      </c>
      <c r="AJ3197" s="28">
        <f>+SUMIF('Input Sheet'!$S:$S,$AL3197,'Input Sheet'!N:N)</f>
        <v>0</v>
      </c>
      <c r="AK3197" s="28"/>
      <c r="AL3197" s="27" t="str">
        <f t="shared" si="248"/>
        <v>430-4481</v>
      </c>
      <c r="AM3197" s="34" t="str">
        <f t="shared" si="249"/>
        <v>Parts</v>
      </c>
      <c r="AN3197" s="34" t="str">
        <f t="shared" si="250"/>
        <v>PartsWorkshop Retail Sales Gross Profit % of Sales</v>
      </c>
      <c r="AO3197" s="35"/>
      <c r="AP3197" s="35"/>
      <c r="AQ3197" s="35"/>
    </row>
    <row r="3198" spans="1:43" x14ac:dyDescent="0.25">
      <c r="A3198" s="27" t="s">
        <v>103</v>
      </c>
      <c r="B3198" s="27" t="s">
        <v>104</v>
      </c>
      <c r="C3198" s="27" t="s">
        <v>104</v>
      </c>
      <c r="D3198" s="27" t="s">
        <v>488</v>
      </c>
      <c r="E3198" s="27" t="s">
        <v>680</v>
      </c>
      <c r="F3198" s="27" t="s">
        <v>946</v>
      </c>
      <c r="G3198" s="27" t="s">
        <v>947</v>
      </c>
      <c r="H3198" s="34" t="s">
        <v>4</v>
      </c>
      <c r="I3198" s="34" t="s">
        <v>948</v>
      </c>
      <c r="J3198" s="34" t="str">
        <f t="shared" si="246"/>
        <v>PartsWorkshop Retail Sales Gross Profit % of Sales</v>
      </c>
      <c r="K3198" s="34" t="str">
        <f t="shared" si="247"/>
        <v>130Parts Workshop Retail COS - Toyota</v>
      </c>
      <c r="L3198" s="28">
        <f>+SUMIF('TB 4-24'!M:M,$AL3198,'TB 4-24'!G:G)</f>
        <v>0</v>
      </c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>
        <f>+SUMIF('Input Sheet'!$S:$S,$AL3198,'Input Sheet'!C:C)</f>
        <v>0</v>
      </c>
      <c r="Z3198" s="28">
        <f>+SUMIF('Input Sheet'!$S:$S,$AL3198,'Input Sheet'!D:D)</f>
        <v>0</v>
      </c>
      <c r="AA3198" s="28">
        <f>+SUMIF('Input Sheet'!$S:$S,$AL3198,'Input Sheet'!E:E)</f>
        <v>0</v>
      </c>
      <c r="AB3198" s="28">
        <f>+SUMIF('Input Sheet'!$S:$S,$AL3198,'Input Sheet'!F:F)</f>
        <v>0</v>
      </c>
      <c r="AC3198" s="28">
        <f>+SUMIF('Input Sheet'!$S:$S,$AL3198,'Input Sheet'!G:G)</f>
        <v>0</v>
      </c>
      <c r="AD3198" s="28">
        <f>+SUMIF('Input Sheet'!$S:$S,$AL3198,'Input Sheet'!H:H)</f>
        <v>0</v>
      </c>
      <c r="AE3198" s="28">
        <f>+SUMIF('Input Sheet'!$S:$S,$AL3198,'Input Sheet'!I:I)</f>
        <v>0</v>
      </c>
      <c r="AF3198" s="28">
        <f>+SUMIF('Input Sheet'!$S:$S,$AL3198,'Input Sheet'!J:J)</f>
        <v>0</v>
      </c>
      <c r="AG3198" s="28">
        <f>+SUMIF('Input Sheet'!$S:$S,$AL3198,'Input Sheet'!K:K)</f>
        <v>0</v>
      </c>
      <c r="AH3198" s="28">
        <f>+SUMIF('Input Sheet'!$S:$S,$AL3198,'Input Sheet'!L:L)</f>
        <v>0</v>
      </c>
      <c r="AI3198" s="28">
        <f>+SUMIF('Input Sheet'!$S:$S,$AL3198,'Input Sheet'!M:M)</f>
        <v>0</v>
      </c>
      <c r="AJ3198" s="28">
        <f>+SUMIF('Input Sheet'!$S:$S,$AL3198,'Input Sheet'!N:N)</f>
        <v>0</v>
      </c>
      <c r="AK3198" s="28"/>
      <c r="AL3198" s="27" t="str">
        <f t="shared" si="248"/>
        <v>130-4482</v>
      </c>
      <c r="AM3198" s="34" t="str">
        <f t="shared" si="249"/>
        <v>Parts</v>
      </c>
      <c r="AN3198" s="34" t="str">
        <f t="shared" si="250"/>
        <v>PartsWorkshop Retail Sales Gross Profit % of Sales</v>
      </c>
      <c r="AO3198" s="35"/>
      <c r="AP3198" s="35"/>
      <c r="AQ3198" s="35"/>
    </row>
    <row r="3199" spans="1:43" x14ac:dyDescent="0.25">
      <c r="A3199" s="27" t="s">
        <v>103</v>
      </c>
      <c r="B3199" s="27" t="s">
        <v>104</v>
      </c>
      <c r="C3199" s="27" t="s">
        <v>657</v>
      </c>
      <c r="D3199" s="27" t="s">
        <v>488</v>
      </c>
      <c r="E3199" s="27" t="s">
        <v>681</v>
      </c>
      <c r="F3199" s="27" t="s">
        <v>946</v>
      </c>
      <c r="G3199" s="27" t="s">
        <v>947</v>
      </c>
      <c r="H3199" s="34" t="s">
        <v>4</v>
      </c>
      <c r="I3199" s="34" t="s">
        <v>948</v>
      </c>
      <c r="J3199" s="34" t="str">
        <f t="shared" si="246"/>
        <v>PartsWorkshop Retail Sales Gross Profit % of Sales</v>
      </c>
      <c r="K3199" s="34" t="str">
        <f t="shared" si="247"/>
        <v>230Parts Workshop Retail COS - Toyota</v>
      </c>
      <c r="L3199" s="28">
        <f>+SUMIF('TB 4-24'!M:M,$AL3199,'TB 4-24'!G:G)</f>
        <v>0</v>
      </c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>
        <f>+SUMIF('Input Sheet'!$S:$S,$AL3199,'Input Sheet'!C:C)</f>
        <v>0</v>
      </c>
      <c r="Z3199" s="28">
        <f>+SUMIF('Input Sheet'!$S:$S,$AL3199,'Input Sheet'!D:D)</f>
        <v>0</v>
      </c>
      <c r="AA3199" s="28">
        <f>+SUMIF('Input Sheet'!$S:$S,$AL3199,'Input Sheet'!E:E)</f>
        <v>0</v>
      </c>
      <c r="AB3199" s="28">
        <f>+SUMIF('Input Sheet'!$S:$S,$AL3199,'Input Sheet'!F:F)</f>
        <v>0</v>
      </c>
      <c r="AC3199" s="28">
        <f>+SUMIF('Input Sheet'!$S:$S,$AL3199,'Input Sheet'!G:G)</f>
        <v>0</v>
      </c>
      <c r="AD3199" s="28">
        <f>+SUMIF('Input Sheet'!$S:$S,$AL3199,'Input Sheet'!H:H)</f>
        <v>0</v>
      </c>
      <c r="AE3199" s="28">
        <f>+SUMIF('Input Sheet'!$S:$S,$AL3199,'Input Sheet'!I:I)</f>
        <v>0</v>
      </c>
      <c r="AF3199" s="28">
        <f>+SUMIF('Input Sheet'!$S:$S,$AL3199,'Input Sheet'!J:J)</f>
        <v>0</v>
      </c>
      <c r="AG3199" s="28">
        <f>+SUMIF('Input Sheet'!$S:$S,$AL3199,'Input Sheet'!K:K)</f>
        <v>0</v>
      </c>
      <c r="AH3199" s="28">
        <f>+SUMIF('Input Sheet'!$S:$S,$AL3199,'Input Sheet'!L:L)</f>
        <v>0</v>
      </c>
      <c r="AI3199" s="28">
        <f>+SUMIF('Input Sheet'!$S:$S,$AL3199,'Input Sheet'!M:M)</f>
        <v>0</v>
      </c>
      <c r="AJ3199" s="28">
        <f>+SUMIF('Input Sheet'!$S:$S,$AL3199,'Input Sheet'!N:N)</f>
        <v>0</v>
      </c>
      <c r="AK3199" s="28"/>
      <c r="AL3199" s="27" t="str">
        <f t="shared" si="248"/>
        <v>230-4482</v>
      </c>
      <c r="AM3199" s="34" t="str">
        <f t="shared" si="249"/>
        <v>Parts</v>
      </c>
      <c r="AN3199" s="34" t="str">
        <f t="shared" si="250"/>
        <v>PartsWorkshop Retail Sales Gross Profit % of Sales</v>
      </c>
      <c r="AO3199" s="35"/>
      <c r="AP3199" s="35"/>
      <c r="AQ3199" s="35"/>
    </row>
    <row r="3200" spans="1:43" x14ac:dyDescent="0.25">
      <c r="A3200" s="27" t="s">
        <v>103</v>
      </c>
      <c r="B3200" s="27" t="s">
        <v>104</v>
      </c>
      <c r="C3200" s="27" t="s">
        <v>671</v>
      </c>
      <c r="D3200" s="27" t="s">
        <v>488</v>
      </c>
      <c r="E3200" s="27" t="s">
        <v>675</v>
      </c>
      <c r="F3200" s="27" t="s">
        <v>946</v>
      </c>
      <c r="G3200" s="27" t="s">
        <v>947</v>
      </c>
      <c r="H3200" s="34" t="s">
        <v>4</v>
      </c>
      <c r="I3200" s="34" t="s">
        <v>948</v>
      </c>
      <c r="J3200" s="34" t="str">
        <f t="shared" si="246"/>
        <v>PartsWorkshop Retail Sales Gross Profit % of Sales</v>
      </c>
      <c r="K3200" s="34" t="str">
        <f t="shared" si="247"/>
        <v>330Parts Workshop Retail COS - Toyota</v>
      </c>
      <c r="L3200" s="28">
        <f>+SUMIF('TB 4-24'!M:M,$AL3200,'TB 4-24'!G:G)</f>
        <v>0</v>
      </c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>
        <f>+SUMIF('Input Sheet'!$S:$S,$AL3200,'Input Sheet'!C:C)</f>
        <v>0</v>
      </c>
      <c r="Z3200" s="28">
        <f>+SUMIF('Input Sheet'!$S:$S,$AL3200,'Input Sheet'!D:D)</f>
        <v>0</v>
      </c>
      <c r="AA3200" s="28">
        <f>+SUMIF('Input Sheet'!$S:$S,$AL3200,'Input Sheet'!E:E)</f>
        <v>0</v>
      </c>
      <c r="AB3200" s="28">
        <f>+SUMIF('Input Sheet'!$S:$S,$AL3200,'Input Sheet'!F:F)</f>
        <v>0</v>
      </c>
      <c r="AC3200" s="28">
        <f>+SUMIF('Input Sheet'!$S:$S,$AL3200,'Input Sheet'!G:G)</f>
        <v>0</v>
      </c>
      <c r="AD3200" s="28">
        <f>+SUMIF('Input Sheet'!$S:$S,$AL3200,'Input Sheet'!H:H)</f>
        <v>0</v>
      </c>
      <c r="AE3200" s="28">
        <f>+SUMIF('Input Sheet'!$S:$S,$AL3200,'Input Sheet'!I:I)</f>
        <v>0</v>
      </c>
      <c r="AF3200" s="28">
        <f>+SUMIF('Input Sheet'!$S:$S,$AL3200,'Input Sheet'!J:J)</f>
        <v>0</v>
      </c>
      <c r="AG3200" s="28">
        <f>+SUMIF('Input Sheet'!$S:$S,$AL3200,'Input Sheet'!K:K)</f>
        <v>0</v>
      </c>
      <c r="AH3200" s="28">
        <f>+SUMIF('Input Sheet'!$S:$S,$AL3200,'Input Sheet'!L:L)</f>
        <v>0</v>
      </c>
      <c r="AI3200" s="28">
        <f>+SUMIF('Input Sheet'!$S:$S,$AL3200,'Input Sheet'!M:M)</f>
        <v>0</v>
      </c>
      <c r="AJ3200" s="28">
        <f>+SUMIF('Input Sheet'!$S:$S,$AL3200,'Input Sheet'!N:N)</f>
        <v>0</v>
      </c>
      <c r="AK3200" s="28"/>
      <c r="AL3200" s="27" t="str">
        <f t="shared" si="248"/>
        <v>330-4482</v>
      </c>
      <c r="AM3200" s="34" t="str">
        <f t="shared" si="249"/>
        <v>Parts</v>
      </c>
      <c r="AN3200" s="34" t="str">
        <f t="shared" si="250"/>
        <v>PartsWorkshop Retail Sales Gross Profit % of Sales</v>
      </c>
      <c r="AO3200" s="35"/>
      <c r="AP3200" s="35"/>
      <c r="AQ3200" s="35"/>
    </row>
    <row r="3201" spans="1:43" x14ac:dyDescent="0.25">
      <c r="A3201" s="27" t="s">
        <v>103</v>
      </c>
      <c r="B3201" s="27" t="s">
        <v>104</v>
      </c>
      <c r="C3201" s="27" t="s">
        <v>663</v>
      </c>
      <c r="D3201" s="27" t="s">
        <v>488</v>
      </c>
      <c r="E3201" s="27" t="s">
        <v>668</v>
      </c>
      <c r="F3201" s="27" t="s">
        <v>946</v>
      </c>
      <c r="G3201" s="27" t="s">
        <v>947</v>
      </c>
      <c r="H3201" s="34" t="s">
        <v>4</v>
      </c>
      <c r="I3201" s="34" t="s">
        <v>948</v>
      </c>
      <c r="J3201" s="34" t="str">
        <f t="shared" si="246"/>
        <v>PartsWorkshop Retail Sales Gross Profit % of Sales</v>
      </c>
      <c r="K3201" s="34" t="str">
        <f t="shared" si="247"/>
        <v>430Parts Workshop Retail COS - Toyota</v>
      </c>
      <c r="L3201" s="28">
        <f>+SUMIF('TB 4-24'!M:M,$AL3201,'TB 4-24'!G:G)</f>
        <v>0</v>
      </c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>
        <f>+SUMIF('Input Sheet'!$S:$S,$AL3201,'Input Sheet'!C:C)</f>
        <v>0</v>
      </c>
      <c r="Z3201" s="28">
        <f>+SUMIF('Input Sheet'!$S:$S,$AL3201,'Input Sheet'!D:D)</f>
        <v>0</v>
      </c>
      <c r="AA3201" s="28">
        <f>+SUMIF('Input Sheet'!$S:$S,$AL3201,'Input Sheet'!E:E)</f>
        <v>0</v>
      </c>
      <c r="AB3201" s="28">
        <f>+SUMIF('Input Sheet'!$S:$S,$AL3201,'Input Sheet'!F:F)</f>
        <v>0</v>
      </c>
      <c r="AC3201" s="28">
        <f>+SUMIF('Input Sheet'!$S:$S,$AL3201,'Input Sheet'!G:G)</f>
        <v>0</v>
      </c>
      <c r="AD3201" s="28">
        <f>+SUMIF('Input Sheet'!$S:$S,$AL3201,'Input Sheet'!H:H)</f>
        <v>0</v>
      </c>
      <c r="AE3201" s="28">
        <f>+SUMIF('Input Sheet'!$S:$S,$AL3201,'Input Sheet'!I:I)</f>
        <v>0</v>
      </c>
      <c r="AF3201" s="28">
        <f>+SUMIF('Input Sheet'!$S:$S,$AL3201,'Input Sheet'!J:J)</f>
        <v>0</v>
      </c>
      <c r="AG3201" s="28">
        <f>+SUMIF('Input Sheet'!$S:$S,$AL3201,'Input Sheet'!K:K)</f>
        <v>0</v>
      </c>
      <c r="AH3201" s="28">
        <f>+SUMIF('Input Sheet'!$S:$S,$AL3201,'Input Sheet'!L:L)</f>
        <v>0</v>
      </c>
      <c r="AI3201" s="28">
        <f>+SUMIF('Input Sheet'!$S:$S,$AL3201,'Input Sheet'!M:M)</f>
        <v>0</v>
      </c>
      <c r="AJ3201" s="28">
        <f>+SUMIF('Input Sheet'!$S:$S,$AL3201,'Input Sheet'!N:N)</f>
        <v>0</v>
      </c>
      <c r="AK3201" s="28"/>
      <c r="AL3201" s="27" t="str">
        <f t="shared" si="248"/>
        <v>430-4482</v>
      </c>
      <c r="AM3201" s="34" t="str">
        <f t="shared" si="249"/>
        <v>Parts</v>
      </c>
      <c r="AN3201" s="34" t="str">
        <f t="shared" si="250"/>
        <v>PartsWorkshop Retail Sales Gross Profit % of Sales</v>
      </c>
      <c r="AO3201" s="35"/>
      <c r="AP3201" s="35"/>
      <c r="AQ3201" s="35"/>
    </row>
    <row r="3202" spans="1:43" x14ac:dyDescent="0.25">
      <c r="A3202" s="27" t="s">
        <v>103</v>
      </c>
      <c r="B3202" s="27" t="s">
        <v>104</v>
      </c>
      <c r="C3202" s="27" t="s">
        <v>104</v>
      </c>
      <c r="D3202" s="27" t="s">
        <v>490</v>
      </c>
      <c r="E3202" s="27" t="s">
        <v>680</v>
      </c>
      <c r="F3202" s="27" t="s">
        <v>949</v>
      </c>
      <c r="G3202" s="27" t="s">
        <v>950</v>
      </c>
      <c r="H3202" s="34" t="s">
        <v>4</v>
      </c>
      <c r="I3202" s="34" t="s">
        <v>951</v>
      </c>
      <c r="J3202" s="34" t="str">
        <f t="shared" si="246"/>
        <v>PartsWarranty Sales Gross Profit % of Sales</v>
      </c>
      <c r="K3202" s="34" t="str">
        <f t="shared" si="247"/>
        <v>130Parts Warranty COS - Toyota</v>
      </c>
      <c r="L3202" s="28">
        <f>+SUMIF('TB 4-24'!M:M,$AL3202,'TB 4-24'!G:G)</f>
        <v>0</v>
      </c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>
        <f>+SUMIF('Input Sheet'!$S:$S,$AL3202,'Input Sheet'!C:C)</f>
        <v>0</v>
      </c>
      <c r="Z3202" s="28">
        <f>+SUMIF('Input Sheet'!$S:$S,$AL3202,'Input Sheet'!D:D)</f>
        <v>0</v>
      </c>
      <c r="AA3202" s="28">
        <f>+SUMIF('Input Sheet'!$S:$S,$AL3202,'Input Sheet'!E:E)</f>
        <v>0</v>
      </c>
      <c r="AB3202" s="28">
        <f>+SUMIF('Input Sheet'!$S:$S,$AL3202,'Input Sheet'!F:F)</f>
        <v>0</v>
      </c>
      <c r="AC3202" s="28">
        <f>+SUMIF('Input Sheet'!$S:$S,$AL3202,'Input Sheet'!G:G)</f>
        <v>0</v>
      </c>
      <c r="AD3202" s="28">
        <f>+SUMIF('Input Sheet'!$S:$S,$AL3202,'Input Sheet'!H:H)</f>
        <v>0</v>
      </c>
      <c r="AE3202" s="28">
        <f>+SUMIF('Input Sheet'!$S:$S,$AL3202,'Input Sheet'!I:I)</f>
        <v>0</v>
      </c>
      <c r="AF3202" s="28">
        <f>+SUMIF('Input Sheet'!$S:$S,$AL3202,'Input Sheet'!J:J)</f>
        <v>0</v>
      </c>
      <c r="AG3202" s="28">
        <f>+SUMIF('Input Sheet'!$S:$S,$AL3202,'Input Sheet'!K:K)</f>
        <v>0</v>
      </c>
      <c r="AH3202" s="28">
        <f>+SUMIF('Input Sheet'!$S:$S,$AL3202,'Input Sheet'!L:L)</f>
        <v>0</v>
      </c>
      <c r="AI3202" s="28">
        <f>+SUMIF('Input Sheet'!$S:$S,$AL3202,'Input Sheet'!M:M)</f>
        <v>0</v>
      </c>
      <c r="AJ3202" s="28">
        <f>+SUMIF('Input Sheet'!$S:$S,$AL3202,'Input Sheet'!N:N)</f>
        <v>0</v>
      </c>
      <c r="AK3202" s="28"/>
      <c r="AL3202" s="27" t="str">
        <f t="shared" si="248"/>
        <v>130-4500</v>
      </c>
      <c r="AM3202" s="34" t="str">
        <f t="shared" si="249"/>
        <v>Parts</v>
      </c>
      <c r="AN3202" s="34" t="str">
        <f t="shared" si="250"/>
        <v>PartsWarranty Sales Gross Profit % of Sales</v>
      </c>
      <c r="AO3202" s="35"/>
      <c r="AP3202" s="35"/>
      <c r="AQ3202" s="35"/>
    </row>
    <row r="3203" spans="1:43" x14ac:dyDescent="0.25">
      <c r="A3203" s="27" t="s">
        <v>103</v>
      </c>
      <c r="B3203" s="27" t="s">
        <v>104</v>
      </c>
      <c r="C3203" s="27" t="s">
        <v>657</v>
      </c>
      <c r="D3203" s="27" t="s">
        <v>490</v>
      </c>
      <c r="E3203" s="27" t="s">
        <v>681</v>
      </c>
      <c r="F3203" s="27" t="s">
        <v>949</v>
      </c>
      <c r="G3203" s="27" t="s">
        <v>950</v>
      </c>
      <c r="H3203" s="34" t="s">
        <v>4</v>
      </c>
      <c r="I3203" s="34" t="s">
        <v>951</v>
      </c>
      <c r="J3203" s="34" t="str">
        <f t="shared" ref="J3203:J3267" si="251">+H3203&amp;I3203</f>
        <v>PartsWarranty Sales Gross Profit % of Sales</v>
      </c>
      <c r="K3203" s="34" t="str">
        <f t="shared" ref="K3203:K3267" si="252">+E3203&amp;G3203</f>
        <v>230Parts Warranty COS - Toyota</v>
      </c>
      <c r="L3203" s="28">
        <f>+SUMIF('TB 4-24'!M:M,$AL3203,'TB 4-24'!G:G)</f>
        <v>0</v>
      </c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>
        <f>+SUMIF('Input Sheet'!$S:$S,$AL3203,'Input Sheet'!C:C)</f>
        <v>0</v>
      </c>
      <c r="Z3203" s="28">
        <f>+SUMIF('Input Sheet'!$S:$S,$AL3203,'Input Sheet'!D:D)</f>
        <v>0</v>
      </c>
      <c r="AA3203" s="28">
        <f>+SUMIF('Input Sheet'!$S:$S,$AL3203,'Input Sheet'!E:E)</f>
        <v>0</v>
      </c>
      <c r="AB3203" s="28">
        <f>+SUMIF('Input Sheet'!$S:$S,$AL3203,'Input Sheet'!F:F)</f>
        <v>0</v>
      </c>
      <c r="AC3203" s="28">
        <f>+SUMIF('Input Sheet'!$S:$S,$AL3203,'Input Sheet'!G:G)</f>
        <v>0</v>
      </c>
      <c r="AD3203" s="28">
        <f>+SUMIF('Input Sheet'!$S:$S,$AL3203,'Input Sheet'!H:H)</f>
        <v>0</v>
      </c>
      <c r="AE3203" s="28">
        <f>+SUMIF('Input Sheet'!$S:$S,$AL3203,'Input Sheet'!I:I)</f>
        <v>0</v>
      </c>
      <c r="AF3203" s="28">
        <f>+SUMIF('Input Sheet'!$S:$S,$AL3203,'Input Sheet'!J:J)</f>
        <v>0</v>
      </c>
      <c r="AG3203" s="28">
        <f>+SUMIF('Input Sheet'!$S:$S,$AL3203,'Input Sheet'!K:K)</f>
        <v>0</v>
      </c>
      <c r="AH3203" s="28">
        <f>+SUMIF('Input Sheet'!$S:$S,$AL3203,'Input Sheet'!L:L)</f>
        <v>0</v>
      </c>
      <c r="AI3203" s="28">
        <f>+SUMIF('Input Sheet'!$S:$S,$AL3203,'Input Sheet'!M:M)</f>
        <v>0</v>
      </c>
      <c r="AJ3203" s="28">
        <f>+SUMIF('Input Sheet'!$S:$S,$AL3203,'Input Sheet'!N:N)</f>
        <v>0</v>
      </c>
      <c r="AK3203" s="28"/>
      <c r="AL3203" s="27" t="str">
        <f t="shared" ref="AL3203:AL3266" si="253">+E3203&amp;"-"&amp;D3203</f>
        <v>230-4500</v>
      </c>
      <c r="AM3203" s="34" t="str">
        <f t="shared" si="249"/>
        <v>Parts</v>
      </c>
      <c r="AN3203" s="34" t="str">
        <f t="shared" si="250"/>
        <v>PartsWarranty Sales Gross Profit % of Sales</v>
      </c>
      <c r="AO3203" s="35"/>
      <c r="AP3203" s="35"/>
      <c r="AQ3203" s="35"/>
    </row>
    <row r="3204" spans="1:43" x14ac:dyDescent="0.25">
      <c r="A3204" s="27" t="s">
        <v>103</v>
      </c>
      <c r="B3204" s="27" t="s">
        <v>104</v>
      </c>
      <c r="C3204" s="27" t="s">
        <v>671</v>
      </c>
      <c r="D3204" s="27" t="s">
        <v>490</v>
      </c>
      <c r="E3204" s="27" t="s">
        <v>675</v>
      </c>
      <c r="F3204" s="27" t="s">
        <v>949</v>
      </c>
      <c r="G3204" s="27" t="s">
        <v>950</v>
      </c>
      <c r="H3204" s="34" t="s">
        <v>4</v>
      </c>
      <c r="I3204" s="34" t="s">
        <v>951</v>
      </c>
      <c r="J3204" s="34" t="str">
        <f t="shared" si="251"/>
        <v>PartsWarranty Sales Gross Profit % of Sales</v>
      </c>
      <c r="K3204" s="34" t="str">
        <f t="shared" si="252"/>
        <v>330Parts Warranty COS - Toyota</v>
      </c>
      <c r="L3204" s="28">
        <f>+SUMIF('TB 4-24'!M:M,$AL3204,'TB 4-24'!G:G)</f>
        <v>0</v>
      </c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>
        <f>+SUMIF('Input Sheet'!$S:$S,$AL3204,'Input Sheet'!C:C)</f>
        <v>0</v>
      </c>
      <c r="Z3204" s="28">
        <f>+SUMIF('Input Sheet'!$S:$S,$AL3204,'Input Sheet'!D:D)</f>
        <v>0</v>
      </c>
      <c r="AA3204" s="28">
        <f>+SUMIF('Input Sheet'!$S:$S,$AL3204,'Input Sheet'!E:E)</f>
        <v>0</v>
      </c>
      <c r="AB3204" s="28">
        <f>+SUMIF('Input Sheet'!$S:$S,$AL3204,'Input Sheet'!F:F)</f>
        <v>0</v>
      </c>
      <c r="AC3204" s="28">
        <f>+SUMIF('Input Sheet'!$S:$S,$AL3204,'Input Sheet'!G:G)</f>
        <v>0</v>
      </c>
      <c r="AD3204" s="28">
        <f>+SUMIF('Input Sheet'!$S:$S,$AL3204,'Input Sheet'!H:H)</f>
        <v>0</v>
      </c>
      <c r="AE3204" s="28">
        <f>+SUMIF('Input Sheet'!$S:$S,$AL3204,'Input Sheet'!I:I)</f>
        <v>0</v>
      </c>
      <c r="AF3204" s="28">
        <f>+SUMIF('Input Sheet'!$S:$S,$AL3204,'Input Sheet'!J:J)</f>
        <v>0</v>
      </c>
      <c r="AG3204" s="28">
        <f>+SUMIF('Input Sheet'!$S:$S,$AL3204,'Input Sheet'!K:K)</f>
        <v>0</v>
      </c>
      <c r="AH3204" s="28">
        <f>+SUMIF('Input Sheet'!$S:$S,$AL3204,'Input Sheet'!L:L)</f>
        <v>0</v>
      </c>
      <c r="AI3204" s="28">
        <f>+SUMIF('Input Sheet'!$S:$S,$AL3204,'Input Sheet'!M:M)</f>
        <v>0</v>
      </c>
      <c r="AJ3204" s="28">
        <f>+SUMIF('Input Sheet'!$S:$S,$AL3204,'Input Sheet'!N:N)</f>
        <v>0</v>
      </c>
      <c r="AK3204" s="28"/>
      <c r="AL3204" s="27" t="str">
        <f t="shared" si="253"/>
        <v>330-4500</v>
      </c>
      <c r="AM3204" s="34" t="str">
        <f t="shared" ref="AM3204:AM3268" si="254">H3204</f>
        <v>Parts</v>
      </c>
      <c r="AN3204" s="34" t="str">
        <f t="shared" ref="AN3204:AN3268" si="255">J3204</f>
        <v>PartsWarranty Sales Gross Profit % of Sales</v>
      </c>
      <c r="AO3204" s="35"/>
      <c r="AP3204" s="35"/>
      <c r="AQ3204" s="35"/>
    </row>
    <row r="3205" spans="1:43" x14ac:dyDescent="0.25">
      <c r="A3205" s="27" t="s">
        <v>103</v>
      </c>
      <c r="B3205" s="27" t="s">
        <v>104</v>
      </c>
      <c r="C3205" s="27" t="s">
        <v>663</v>
      </c>
      <c r="D3205" s="27" t="s">
        <v>490</v>
      </c>
      <c r="E3205" s="27" t="s">
        <v>668</v>
      </c>
      <c r="F3205" s="27" t="s">
        <v>949</v>
      </c>
      <c r="G3205" s="27" t="s">
        <v>950</v>
      </c>
      <c r="H3205" s="34" t="s">
        <v>4</v>
      </c>
      <c r="I3205" s="34" t="s">
        <v>951</v>
      </c>
      <c r="J3205" s="34" t="str">
        <f t="shared" si="251"/>
        <v>PartsWarranty Sales Gross Profit % of Sales</v>
      </c>
      <c r="K3205" s="34" t="str">
        <f t="shared" si="252"/>
        <v>430Parts Warranty COS - Toyota</v>
      </c>
      <c r="L3205" s="28">
        <f>+SUMIF('TB 4-24'!M:M,$AL3205,'TB 4-24'!G:G)</f>
        <v>0</v>
      </c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>
        <f>+SUMIF('Input Sheet'!$S:$S,$AL3205,'Input Sheet'!C:C)</f>
        <v>0</v>
      </c>
      <c r="Z3205" s="28">
        <f>+SUMIF('Input Sheet'!$S:$S,$AL3205,'Input Sheet'!D:D)</f>
        <v>0</v>
      </c>
      <c r="AA3205" s="28">
        <f>+SUMIF('Input Sheet'!$S:$S,$AL3205,'Input Sheet'!E:E)</f>
        <v>0</v>
      </c>
      <c r="AB3205" s="28">
        <f>+SUMIF('Input Sheet'!$S:$S,$AL3205,'Input Sheet'!F:F)</f>
        <v>0</v>
      </c>
      <c r="AC3205" s="28">
        <f>+SUMIF('Input Sheet'!$S:$S,$AL3205,'Input Sheet'!G:G)</f>
        <v>0</v>
      </c>
      <c r="AD3205" s="28">
        <f>+SUMIF('Input Sheet'!$S:$S,$AL3205,'Input Sheet'!H:H)</f>
        <v>0</v>
      </c>
      <c r="AE3205" s="28">
        <f>+SUMIF('Input Sheet'!$S:$S,$AL3205,'Input Sheet'!I:I)</f>
        <v>0</v>
      </c>
      <c r="AF3205" s="28">
        <f>+SUMIF('Input Sheet'!$S:$S,$AL3205,'Input Sheet'!J:J)</f>
        <v>0</v>
      </c>
      <c r="AG3205" s="28">
        <f>+SUMIF('Input Sheet'!$S:$S,$AL3205,'Input Sheet'!K:K)</f>
        <v>0</v>
      </c>
      <c r="AH3205" s="28">
        <f>+SUMIF('Input Sheet'!$S:$S,$AL3205,'Input Sheet'!L:L)</f>
        <v>0</v>
      </c>
      <c r="AI3205" s="28">
        <f>+SUMIF('Input Sheet'!$S:$S,$AL3205,'Input Sheet'!M:M)</f>
        <v>0</v>
      </c>
      <c r="AJ3205" s="28">
        <f>+SUMIF('Input Sheet'!$S:$S,$AL3205,'Input Sheet'!N:N)</f>
        <v>0</v>
      </c>
      <c r="AK3205" s="28"/>
      <c r="AL3205" s="27" t="str">
        <f t="shared" si="253"/>
        <v>430-4500</v>
      </c>
      <c r="AM3205" s="34" t="str">
        <f t="shared" si="254"/>
        <v>Parts</v>
      </c>
      <c r="AN3205" s="34" t="str">
        <f t="shared" si="255"/>
        <v>PartsWarranty Sales Gross Profit % of Sales</v>
      </c>
      <c r="AO3205" s="35"/>
      <c r="AP3205" s="35"/>
      <c r="AQ3205" s="35"/>
    </row>
    <row r="3206" spans="1:43" x14ac:dyDescent="0.25">
      <c r="A3206" s="27" t="s">
        <v>103</v>
      </c>
      <c r="B3206" s="27" t="s">
        <v>104</v>
      </c>
      <c r="C3206" s="27" t="s">
        <v>671</v>
      </c>
      <c r="D3206" s="27" t="s">
        <v>952</v>
      </c>
      <c r="E3206" s="27" t="s">
        <v>675</v>
      </c>
      <c r="F3206" s="27" t="s">
        <v>953</v>
      </c>
      <c r="G3206" s="27" t="s">
        <v>954</v>
      </c>
      <c r="H3206" s="34" t="s">
        <v>4</v>
      </c>
      <c r="I3206" s="34" t="s">
        <v>955</v>
      </c>
      <c r="J3206" s="34" t="str">
        <f t="shared" si="251"/>
        <v>PartsIncentive</v>
      </c>
      <c r="K3206" s="34" t="str">
        <f t="shared" si="252"/>
        <v>330Parts Incentive - Toyota</v>
      </c>
      <c r="L3206" s="28">
        <f>+SUMIF('TB 4-24'!M:M,$AL3206,'TB 4-24'!G:G)</f>
        <v>0</v>
      </c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>
        <f>+SUMIF('Input Sheet'!$S:$S,$AL3206,'Input Sheet'!C:C)</f>
        <v>0</v>
      </c>
      <c r="Z3206" s="28">
        <f>+SUMIF('Input Sheet'!$S:$S,$AL3206,'Input Sheet'!D:D)</f>
        <v>0</v>
      </c>
      <c r="AA3206" s="28">
        <f>+SUMIF('Input Sheet'!$S:$S,$AL3206,'Input Sheet'!E:E)</f>
        <v>0</v>
      </c>
      <c r="AB3206" s="28">
        <f>+SUMIF('Input Sheet'!$S:$S,$AL3206,'Input Sheet'!F:F)</f>
        <v>0</v>
      </c>
      <c r="AC3206" s="28">
        <f>+SUMIF('Input Sheet'!$S:$S,$AL3206,'Input Sheet'!G:G)</f>
        <v>0</v>
      </c>
      <c r="AD3206" s="28">
        <f>+SUMIF('Input Sheet'!$S:$S,$AL3206,'Input Sheet'!H:H)</f>
        <v>0</v>
      </c>
      <c r="AE3206" s="28">
        <f>+SUMIF('Input Sheet'!$S:$S,$AL3206,'Input Sheet'!I:I)</f>
        <v>0</v>
      </c>
      <c r="AF3206" s="28">
        <f>+SUMIF('Input Sheet'!$S:$S,$AL3206,'Input Sheet'!J:J)</f>
        <v>0</v>
      </c>
      <c r="AG3206" s="28">
        <f>+SUMIF('Input Sheet'!$S:$S,$AL3206,'Input Sheet'!K:K)</f>
        <v>0</v>
      </c>
      <c r="AH3206" s="28">
        <f>+SUMIF('Input Sheet'!$S:$S,$AL3206,'Input Sheet'!L:L)</f>
        <v>0</v>
      </c>
      <c r="AI3206" s="28">
        <f>+SUMIF('Input Sheet'!$S:$S,$AL3206,'Input Sheet'!M:M)</f>
        <v>0</v>
      </c>
      <c r="AJ3206" s="28">
        <f>+SUMIF('Input Sheet'!$S:$S,$AL3206,'Input Sheet'!N:N)</f>
        <v>0</v>
      </c>
      <c r="AK3206" s="28"/>
      <c r="AL3206" s="27" t="str">
        <f t="shared" si="253"/>
        <v>330-3160</v>
      </c>
      <c r="AM3206" s="34" t="str">
        <f t="shared" si="254"/>
        <v>Parts</v>
      </c>
      <c r="AN3206" s="34" t="str">
        <f t="shared" si="255"/>
        <v>PartsIncentive</v>
      </c>
      <c r="AO3206" s="35"/>
      <c r="AP3206" s="35"/>
      <c r="AQ3206" s="35"/>
    </row>
    <row r="3207" spans="1:43" x14ac:dyDescent="0.25">
      <c r="A3207" s="27" t="s">
        <v>103</v>
      </c>
      <c r="B3207" s="27" t="s">
        <v>104</v>
      </c>
      <c r="C3207" s="27" t="s">
        <v>663</v>
      </c>
      <c r="D3207" s="27" t="s">
        <v>952</v>
      </c>
      <c r="E3207" s="27">
        <v>430</v>
      </c>
      <c r="F3207" s="27" t="s">
        <v>953</v>
      </c>
      <c r="G3207" s="27" t="s">
        <v>954</v>
      </c>
      <c r="H3207" s="34" t="s">
        <v>4</v>
      </c>
      <c r="I3207" s="34" t="s">
        <v>955</v>
      </c>
      <c r="J3207" s="34" t="str">
        <f t="shared" si="251"/>
        <v>PartsIncentive</v>
      </c>
      <c r="K3207" s="34" t="str">
        <f t="shared" si="252"/>
        <v>430Parts Incentive - Toyota</v>
      </c>
      <c r="L3207" s="28">
        <f>+SUMIF('TB 4-24'!M:M,$AL3207,'TB 4-24'!G:G)</f>
        <v>0</v>
      </c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>
        <f>+SUMIF('Input Sheet'!$S:$S,$AL3207,'Input Sheet'!C:C)</f>
        <v>0</v>
      </c>
      <c r="Z3207" s="28">
        <f>+SUMIF('Input Sheet'!$S:$S,$AL3207,'Input Sheet'!D:D)</f>
        <v>0</v>
      </c>
      <c r="AA3207" s="28">
        <f>+SUMIF('Input Sheet'!$S:$S,$AL3207,'Input Sheet'!E:E)</f>
        <v>0</v>
      </c>
      <c r="AB3207" s="28">
        <f>+SUMIF('Input Sheet'!$S:$S,$AL3207,'Input Sheet'!F:F)</f>
        <v>0</v>
      </c>
      <c r="AC3207" s="28">
        <f>+SUMIF('Input Sheet'!$S:$S,$AL3207,'Input Sheet'!G:G)</f>
        <v>0</v>
      </c>
      <c r="AD3207" s="28">
        <f>+SUMIF('Input Sheet'!$S:$S,$AL3207,'Input Sheet'!H:H)</f>
        <v>0</v>
      </c>
      <c r="AE3207" s="28">
        <f>+SUMIF('Input Sheet'!$S:$S,$AL3207,'Input Sheet'!I:I)</f>
        <v>0</v>
      </c>
      <c r="AF3207" s="28">
        <f>+SUMIF('Input Sheet'!$S:$S,$AL3207,'Input Sheet'!J:J)</f>
        <v>0</v>
      </c>
      <c r="AG3207" s="28">
        <f>+SUMIF('Input Sheet'!$S:$S,$AL3207,'Input Sheet'!K:K)</f>
        <v>0</v>
      </c>
      <c r="AH3207" s="28">
        <f>+SUMIF('Input Sheet'!$S:$S,$AL3207,'Input Sheet'!L:L)</f>
        <v>0</v>
      </c>
      <c r="AI3207" s="28">
        <f>+SUMIF('Input Sheet'!$S:$S,$AL3207,'Input Sheet'!M:M)</f>
        <v>0</v>
      </c>
      <c r="AJ3207" s="28">
        <f>+SUMIF('Input Sheet'!$S:$S,$AL3207,'Input Sheet'!N:N)</f>
        <v>0</v>
      </c>
      <c r="AK3207" s="28"/>
      <c r="AL3207" s="27" t="str">
        <f t="shared" si="253"/>
        <v>430-3160</v>
      </c>
      <c r="AM3207" s="34" t="str">
        <f t="shared" si="254"/>
        <v>Parts</v>
      </c>
      <c r="AN3207" s="34" t="str">
        <f t="shared" si="255"/>
        <v>PartsIncentive</v>
      </c>
      <c r="AO3207" s="35"/>
      <c r="AP3207" s="35"/>
      <c r="AQ3207" s="35"/>
    </row>
    <row r="3208" spans="1:43" x14ac:dyDescent="0.25">
      <c r="A3208" s="27" t="s">
        <v>103</v>
      </c>
      <c r="B3208" s="27" t="s">
        <v>104</v>
      </c>
      <c r="C3208" s="27" t="s">
        <v>657</v>
      </c>
      <c r="D3208" s="27" t="s">
        <v>952</v>
      </c>
      <c r="E3208" s="27" t="s">
        <v>681</v>
      </c>
      <c r="F3208" s="27" t="s">
        <v>953</v>
      </c>
      <c r="G3208" s="27" t="s">
        <v>954</v>
      </c>
      <c r="H3208" s="34" t="s">
        <v>4</v>
      </c>
      <c r="I3208" s="34" t="s">
        <v>955</v>
      </c>
      <c r="J3208" s="34" t="str">
        <f t="shared" si="251"/>
        <v>PartsIncentive</v>
      </c>
      <c r="K3208" s="34" t="str">
        <f t="shared" si="252"/>
        <v>230Parts Incentive - Toyota</v>
      </c>
      <c r="L3208" s="28">
        <f>+SUMIF('TB 4-24'!M:M,$AL3208,'TB 4-24'!G:G)</f>
        <v>0</v>
      </c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>
        <f>+SUMIF('Input Sheet'!$S:$S,$AL3208,'Input Sheet'!C:C)</f>
        <v>0</v>
      </c>
      <c r="Z3208" s="28">
        <f>+SUMIF('Input Sheet'!$S:$S,$AL3208,'Input Sheet'!D:D)</f>
        <v>0</v>
      </c>
      <c r="AA3208" s="28">
        <f>+SUMIF('Input Sheet'!$S:$S,$AL3208,'Input Sheet'!E:E)</f>
        <v>0</v>
      </c>
      <c r="AB3208" s="28">
        <f>+SUMIF('Input Sheet'!$S:$S,$AL3208,'Input Sheet'!F:F)</f>
        <v>0</v>
      </c>
      <c r="AC3208" s="28">
        <f>+SUMIF('Input Sheet'!$S:$S,$AL3208,'Input Sheet'!G:G)</f>
        <v>0</v>
      </c>
      <c r="AD3208" s="28">
        <f>+SUMIF('Input Sheet'!$S:$S,$AL3208,'Input Sheet'!H:H)</f>
        <v>0</v>
      </c>
      <c r="AE3208" s="28">
        <f>+SUMIF('Input Sheet'!$S:$S,$AL3208,'Input Sheet'!I:I)</f>
        <v>0</v>
      </c>
      <c r="AF3208" s="28">
        <f>+SUMIF('Input Sheet'!$S:$S,$AL3208,'Input Sheet'!J:J)</f>
        <v>0</v>
      </c>
      <c r="AG3208" s="28">
        <f>+SUMIF('Input Sheet'!$S:$S,$AL3208,'Input Sheet'!K:K)</f>
        <v>0</v>
      </c>
      <c r="AH3208" s="28">
        <f>+SUMIF('Input Sheet'!$S:$S,$AL3208,'Input Sheet'!L:L)</f>
        <v>0</v>
      </c>
      <c r="AI3208" s="28">
        <f>+SUMIF('Input Sheet'!$S:$S,$AL3208,'Input Sheet'!M:M)</f>
        <v>0</v>
      </c>
      <c r="AJ3208" s="28">
        <f>+SUMIF('Input Sheet'!$S:$S,$AL3208,'Input Sheet'!N:N)</f>
        <v>0</v>
      </c>
      <c r="AK3208" s="28"/>
      <c r="AL3208" s="27" t="str">
        <f t="shared" si="253"/>
        <v>230-3160</v>
      </c>
      <c r="AM3208" s="34" t="str">
        <f t="shared" si="254"/>
        <v>Parts</v>
      </c>
      <c r="AN3208" s="34" t="str">
        <f t="shared" si="255"/>
        <v>PartsIncentive</v>
      </c>
      <c r="AO3208" s="35"/>
      <c r="AP3208" s="35"/>
      <c r="AQ3208" s="35"/>
    </row>
    <row r="3209" spans="1:43" x14ac:dyDescent="0.25">
      <c r="A3209" s="27" t="s">
        <v>103</v>
      </c>
      <c r="B3209" s="27" t="s">
        <v>104</v>
      </c>
      <c r="C3209" s="27" t="s">
        <v>104</v>
      </c>
      <c r="D3209" s="27" t="s">
        <v>952</v>
      </c>
      <c r="E3209" s="27" t="s">
        <v>680</v>
      </c>
      <c r="F3209" s="27" t="s">
        <v>953</v>
      </c>
      <c r="G3209" s="27" t="s">
        <v>954</v>
      </c>
      <c r="H3209" s="34" t="s">
        <v>4</v>
      </c>
      <c r="I3209" s="34" t="s">
        <v>955</v>
      </c>
      <c r="J3209" s="34" t="str">
        <f t="shared" si="251"/>
        <v>PartsIncentive</v>
      </c>
      <c r="K3209" s="34" t="str">
        <f t="shared" si="252"/>
        <v>130Parts Incentive - Toyota</v>
      </c>
      <c r="L3209" s="28">
        <f>+SUMIF('TB 4-24'!M:M,$AL3209,'TB 4-24'!G:G)</f>
        <v>0</v>
      </c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>
        <f>+SUMIF('Input Sheet'!$S:$S,$AL3209,'Input Sheet'!C:C)</f>
        <v>0</v>
      </c>
      <c r="Z3209" s="28">
        <f>+SUMIF('Input Sheet'!$S:$S,$AL3209,'Input Sheet'!D:D)</f>
        <v>0</v>
      </c>
      <c r="AA3209" s="28">
        <f>+SUMIF('Input Sheet'!$S:$S,$AL3209,'Input Sheet'!E:E)</f>
        <v>0</v>
      </c>
      <c r="AB3209" s="28">
        <f>+SUMIF('Input Sheet'!$S:$S,$AL3209,'Input Sheet'!F:F)</f>
        <v>0</v>
      </c>
      <c r="AC3209" s="28">
        <f>+SUMIF('Input Sheet'!$S:$S,$AL3209,'Input Sheet'!G:G)</f>
        <v>0</v>
      </c>
      <c r="AD3209" s="28">
        <f>+SUMIF('Input Sheet'!$S:$S,$AL3209,'Input Sheet'!H:H)</f>
        <v>0</v>
      </c>
      <c r="AE3209" s="28">
        <f>+SUMIF('Input Sheet'!$S:$S,$AL3209,'Input Sheet'!I:I)</f>
        <v>0</v>
      </c>
      <c r="AF3209" s="28">
        <f>+SUMIF('Input Sheet'!$S:$S,$AL3209,'Input Sheet'!J:J)</f>
        <v>0</v>
      </c>
      <c r="AG3209" s="28">
        <f>+SUMIF('Input Sheet'!$S:$S,$AL3209,'Input Sheet'!K:K)</f>
        <v>0</v>
      </c>
      <c r="AH3209" s="28">
        <f>+SUMIF('Input Sheet'!$S:$S,$AL3209,'Input Sheet'!L:L)</f>
        <v>0</v>
      </c>
      <c r="AI3209" s="28">
        <f>+SUMIF('Input Sheet'!$S:$S,$AL3209,'Input Sheet'!M:M)</f>
        <v>0</v>
      </c>
      <c r="AJ3209" s="28">
        <f>+SUMIF('Input Sheet'!$S:$S,$AL3209,'Input Sheet'!N:N)</f>
        <v>0</v>
      </c>
      <c r="AK3209" s="28"/>
      <c r="AL3209" s="27" t="str">
        <f t="shared" si="253"/>
        <v>130-3160</v>
      </c>
      <c r="AM3209" s="34" t="str">
        <f t="shared" si="254"/>
        <v>Parts</v>
      </c>
      <c r="AN3209" s="34" t="str">
        <f t="shared" si="255"/>
        <v>PartsIncentive</v>
      </c>
      <c r="AO3209" s="35"/>
      <c r="AP3209" s="35"/>
      <c r="AQ3209" s="35"/>
    </row>
    <row r="3210" spans="1:43" x14ac:dyDescent="0.25">
      <c r="A3210" s="27" t="s">
        <v>103</v>
      </c>
      <c r="B3210" s="27" t="s">
        <v>104</v>
      </c>
      <c r="C3210" s="27" t="s">
        <v>671</v>
      </c>
      <c r="D3210" s="27" t="s">
        <v>245</v>
      </c>
      <c r="E3210" s="27" t="s">
        <v>675</v>
      </c>
      <c r="F3210" s="27" t="s">
        <v>953</v>
      </c>
      <c r="G3210" s="27" t="s">
        <v>954</v>
      </c>
      <c r="H3210" s="34" t="s">
        <v>4</v>
      </c>
      <c r="I3210" s="34" t="s">
        <v>955</v>
      </c>
      <c r="J3210" s="34" t="str">
        <f t="shared" si="251"/>
        <v>PartsIncentive</v>
      </c>
      <c r="K3210" s="34" t="str">
        <f t="shared" si="252"/>
        <v>330Parts Incentive - Toyota</v>
      </c>
      <c r="L3210" s="28">
        <f>+SUMIF('TB 4-24'!M:M,$AL3210,'TB 4-24'!G:G)</f>
        <v>0</v>
      </c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>
        <f>+SUMIF('Input Sheet'!$S:$S,$AL3210,'Input Sheet'!C:C)</f>
        <v>0</v>
      </c>
      <c r="Z3210" s="28">
        <f>+SUMIF('Input Sheet'!$S:$S,$AL3210,'Input Sheet'!D:D)</f>
        <v>0</v>
      </c>
      <c r="AA3210" s="28">
        <f>+SUMIF('Input Sheet'!$S:$S,$AL3210,'Input Sheet'!E:E)</f>
        <v>0</v>
      </c>
      <c r="AB3210" s="28">
        <f>+SUMIF('Input Sheet'!$S:$S,$AL3210,'Input Sheet'!F:F)</f>
        <v>0</v>
      </c>
      <c r="AC3210" s="28">
        <f>+SUMIF('Input Sheet'!$S:$S,$AL3210,'Input Sheet'!G:G)</f>
        <v>0</v>
      </c>
      <c r="AD3210" s="28">
        <f>+SUMIF('Input Sheet'!$S:$S,$AL3210,'Input Sheet'!H:H)</f>
        <v>0</v>
      </c>
      <c r="AE3210" s="28">
        <f>+SUMIF('Input Sheet'!$S:$S,$AL3210,'Input Sheet'!I:I)</f>
        <v>0</v>
      </c>
      <c r="AF3210" s="28">
        <f>+SUMIF('Input Sheet'!$S:$S,$AL3210,'Input Sheet'!J:J)</f>
        <v>0</v>
      </c>
      <c r="AG3210" s="28">
        <f>+SUMIF('Input Sheet'!$S:$S,$AL3210,'Input Sheet'!K:K)</f>
        <v>0</v>
      </c>
      <c r="AH3210" s="28">
        <f>+SUMIF('Input Sheet'!$S:$S,$AL3210,'Input Sheet'!L:L)</f>
        <v>0</v>
      </c>
      <c r="AI3210" s="28">
        <f>+SUMIF('Input Sheet'!$S:$S,$AL3210,'Input Sheet'!M:M)</f>
        <v>0</v>
      </c>
      <c r="AJ3210" s="28">
        <f>+SUMIF('Input Sheet'!$S:$S,$AL3210,'Input Sheet'!N:N)</f>
        <v>0</v>
      </c>
      <c r="AK3210" s="28"/>
      <c r="AL3210" s="27" t="str">
        <f t="shared" si="253"/>
        <v>330-3248</v>
      </c>
      <c r="AM3210" s="34" t="str">
        <f t="shared" si="254"/>
        <v>Parts</v>
      </c>
      <c r="AN3210" s="34" t="str">
        <f t="shared" si="255"/>
        <v>PartsIncentive</v>
      </c>
      <c r="AO3210" s="35"/>
      <c r="AP3210" s="35"/>
      <c r="AQ3210" s="35"/>
    </row>
    <row r="3211" spans="1:43" x14ac:dyDescent="0.25">
      <c r="A3211" s="27" t="s">
        <v>103</v>
      </c>
      <c r="B3211" s="27" t="s">
        <v>104</v>
      </c>
      <c r="C3211" s="27" t="s">
        <v>657</v>
      </c>
      <c r="D3211" s="27" t="s">
        <v>245</v>
      </c>
      <c r="E3211" s="27">
        <v>430</v>
      </c>
      <c r="F3211" s="27" t="s">
        <v>953</v>
      </c>
      <c r="G3211" s="27" t="s">
        <v>954</v>
      </c>
      <c r="H3211" s="34" t="s">
        <v>4</v>
      </c>
      <c r="I3211" s="34" t="s">
        <v>955</v>
      </c>
      <c r="J3211" s="34" t="str">
        <f t="shared" si="251"/>
        <v>PartsIncentive</v>
      </c>
      <c r="K3211" s="34" t="str">
        <f t="shared" si="252"/>
        <v>430Parts Incentive - Toyota</v>
      </c>
      <c r="L3211" s="28">
        <f>+SUMIF('TB 4-24'!M:M,$AL3211,'TB 4-24'!G:G)</f>
        <v>0</v>
      </c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>
        <f>+SUMIF('Input Sheet'!$S:$S,$AL3211,'Input Sheet'!C:C)</f>
        <v>0</v>
      </c>
      <c r="Z3211" s="28">
        <f>+SUMIF('Input Sheet'!$S:$S,$AL3211,'Input Sheet'!D:D)</f>
        <v>0</v>
      </c>
      <c r="AA3211" s="28">
        <f>+SUMIF('Input Sheet'!$S:$S,$AL3211,'Input Sheet'!E:E)</f>
        <v>0</v>
      </c>
      <c r="AB3211" s="28">
        <f>+SUMIF('Input Sheet'!$S:$S,$AL3211,'Input Sheet'!F:F)</f>
        <v>0</v>
      </c>
      <c r="AC3211" s="28">
        <f>+SUMIF('Input Sheet'!$S:$S,$AL3211,'Input Sheet'!G:G)</f>
        <v>0</v>
      </c>
      <c r="AD3211" s="28">
        <f>+SUMIF('Input Sheet'!$S:$S,$AL3211,'Input Sheet'!H:H)</f>
        <v>0</v>
      </c>
      <c r="AE3211" s="28">
        <f>+SUMIF('Input Sheet'!$S:$S,$AL3211,'Input Sheet'!I:I)</f>
        <v>0</v>
      </c>
      <c r="AF3211" s="28">
        <f>+SUMIF('Input Sheet'!$S:$S,$AL3211,'Input Sheet'!J:J)</f>
        <v>0</v>
      </c>
      <c r="AG3211" s="28">
        <f>+SUMIF('Input Sheet'!$S:$S,$AL3211,'Input Sheet'!K:K)</f>
        <v>0</v>
      </c>
      <c r="AH3211" s="28">
        <f>+SUMIF('Input Sheet'!$S:$S,$AL3211,'Input Sheet'!L:L)</f>
        <v>0</v>
      </c>
      <c r="AI3211" s="28">
        <f>+SUMIF('Input Sheet'!$S:$S,$AL3211,'Input Sheet'!M:M)</f>
        <v>0</v>
      </c>
      <c r="AJ3211" s="28">
        <f>+SUMIF('Input Sheet'!$S:$S,$AL3211,'Input Sheet'!N:N)</f>
        <v>0</v>
      </c>
      <c r="AK3211" s="28"/>
      <c r="AL3211" s="27" t="str">
        <f t="shared" si="253"/>
        <v>430-3248</v>
      </c>
      <c r="AM3211" s="34" t="str">
        <f t="shared" si="254"/>
        <v>Parts</v>
      </c>
      <c r="AN3211" s="34" t="str">
        <f t="shared" si="255"/>
        <v>PartsIncentive</v>
      </c>
      <c r="AO3211" s="35"/>
      <c r="AP3211" s="35"/>
      <c r="AQ3211" s="35"/>
    </row>
    <row r="3212" spans="1:43" x14ac:dyDescent="0.25">
      <c r="A3212" s="27" t="s">
        <v>103</v>
      </c>
      <c r="B3212" s="27" t="s">
        <v>104</v>
      </c>
      <c r="C3212" s="27" t="s">
        <v>657</v>
      </c>
      <c r="D3212" s="27" t="s">
        <v>245</v>
      </c>
      <c r="E3212" s="27" t="s">
        <v>681</v>
      </c>
      <c r="F3212" s="27" t="s">
        <v>953</v>
      </c>
      <c r="G3212" s="27" t="s">
        <v>954</v>
      </c>
      <c r="H3212" s="34" t="s">
        <v>4</v>
      </c>
      <c r="I3212" s="34" t="s">
        <v>955</v>
      </c>
      <c r="J3212" s="34" t="str">
        <f t="shared" si="251"/>
        <v>PartsIncentive</v>
      </c>
      <c r="K3212" s="34" t="str">
        <f t="shared" si="252"/>
        <v>230Parts Incentive - Toyota</v>
      </c>
      <c r="L3212" s="28">
        <f>+SUMIF('TB 4-24'!M:M,$AL3212,'TB 4-24'!G:G)</f>
        <v>0</v>
      </c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>
        <f>+SUMIF('Input Sheet'!$S:$S,$AL3212,'Input Sheet'!C:C)</f>
        <v>0</v>
      </c>
      <c r="Z3212" s="28">
        <f>+SUMIF('Input Sheet'!$S:$S,$AL3212,'Input Sheet'!D:D)</f>
        <v>0</v>
      </c>
      <c r="AA3212" s="28">
        <f>+SUMIF('Input Sheet'!$S:$S,$AL3212,'Input Sheet'!E:E)</f>
        <v>0</v>
      </c>
      <c r="AB3212" s="28">
        <f>+SUMIF('Input Sheet'!$S:$S,$AL3212,'Input Sheet'!F:F)</f>
        <v>0</v>
      </c>
      <c r="AC3212" s="28">
        <f>+SUMIF('Input Sheet'!$S:$S,$AL3212,'Input Sheet'!G:G)</f>
        <v>0</v>
      </c>
      <c r="AD3212" s="28">
        <f>+SUMIF('Input Sheet'!$S:$S,$AL3212,'Input Sheet'!H:H)</f>
        <v>0</v>
      </c>
      <c r="AE3212" s="28">
        <f>+SUMIF('Input Sheet'!$S:$S,$AL3212,'Input Sheet'!I:I)</f>
        <v>0</v>
      </c>
      <c r="AF3212" s="28">
        <f>+SUMIF('Input Sheet'!$S:$S,$AL3212,'Input Sheet'!J:J)</f>
        <v>0</v>
      </c>
      <c r="AG3212" s="28">
        <f>+SUMIF('Input Sheet'!$S:$S,$AL3212,'Input Sheet'!K:K)</f>
        <v>0</v>
      </c>
      <c r="AH3212" s="28">
        <f>+SUMIF('Input Sheet'!$S:$S,$AL3212,'Input Sheet'!L:L)</f>
        <v>0</v>
      </c>
      <c r="AI3212" s="28">
        <f>+SUMIF('Input Sheet'!$S:$S,$AL3212,'Input Sheet'!M:M)</f>
        <v>0</v>
      </c>
      <c r="AJ3212" s="28">
        <f>+SUMIF('Input Sheet'!$S:$S,$AL3212,'Input Sheet'!N:N)</f>
        <v>0</v>
      </c>
      <c r="AK3212" s="28"/>
      <c r="AL3212" s="27" t="str">
        <f t="shared" si="253"/>
        <v>230-3248</v>
      </c>
      <c r="AM3212" s="34" t="str">
        <f t="shared" si="254"/>
        <v>Parts</v>
      </c>
      <c r="AN3212" s="34" t="str">
        <f t="shared" si="255"/>
        <v>PartsIncentive</v>
      </c>
      <c r="AO3212" s="35"/>
      <c r="AP3212" s="35"/>
      <c r="AQ3212" s="35"/>
    </row>
    <row r="3213" spans="1:43" x14ac:dyDescent="0.25">
      <c r="A3213" s="27" t="s">
        <v>103</v>
      </c>
      <c r="B3213" s="27" t="s">
        <v>104</v>
      </c>
      <c r="C3213" s="27" t="s">
        <v>657</v>
      </c>
      <c r="D3213" s="27" t="s">
        <v>245</v>
      </c>
      <c r="E3213" s="27" t="s">
        <v>682</v>
      </c>
      <c r="F3213" s="27" t="s">
        <v>953</v>
      </c>
      <c r="G3213" s="27" t="s">
        <v>954</v>
      </c>
      <c r="H3213" s="34" t="s">
        <v>4</v>
      </c>
      <c r="I3213" s="34" t="s">
        <v>955</v>
      </c>
      <c r="J3213" s="34" t="str">
        <f t="shared" si="251"/>
        <v>PartsIncentive</v>
      </c>
      <c r="K3213" s="34" t="str">
        <f t="shared" si="252"/>
        <v>240Parts Incentive - Toyota</v>
      </c>
      <c r="L3213" s="28">
        <f>+SUMIF('TB 4-24'!M:M,$AL3213,'TB 4-24'!G:G)</f>
        <v>0</v>
      </c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>
        <f>+SUMIF('Input Sheet'!$S:$S,$AL3213,'Input Sheet'!C:C)</f>
        <v>0</v>
      </c>
      <c r="Z3213" s="28">
        <f>+SUMIF('Input Sheet'!$S:$S,$AL3213,'Input Sheet'!D:D)</f>
        <v>0</v>
      </c>
      <c r="AA3213" s="28">
        <f>+SUMIF('Input Sheet'!$S:$S,$AL3213,'Input Sheet'!E:E)</f>
        <v>0</v>
      </c>
      <c r="AB3213" s="28">
        <f>+SUMIF('Input Sheet'!$S:$S,$AL3213,'Input Sheet'!F:F)</f>
        <v>0</v>
      </c>
      <c r="AC3213" s="28">
        <f>+SUMIF('Input Sheet'!$S:$S,$AL3213,'Input Sheet'!G:G)</f>
        <v>0</v>
      </c>
      <c r="AD3213" s="28">
        <f>+SUMIF('Input Sheet'!$S:$S,$AL3213,'Input Sheet'!H:H)</f>
        <v>0</v>
      </c>
      <c r="AE3213" s="28">
        <f>+SUMIF('Input Sheet'!$S:$S,$AL3213,'Input Sheet'!I:I)</f>
        <v>0</v>
      </c>
      <c r="AF3213" s="28">
        <f>+SUMIF('Input Sheet'!$S:$S,$AL3213,'Input Sheet'!J:J)</f>
        <v>0</v>
      </c>
      <c r="AG3213" s="28">
        <f>+SUMIF('Input Sheet'!$S:$S,$AL3213,'Input Sheet'!K:K)</f>
        <v>0</v>
      </c>
      <c r="AH3213" s="28">
        <f>+SUMIF('Input Sheet'!$S:$S,$AL3213,'Input Sheet'!L:L)</f>
        <v>0</v>
      </c>
      <c r="AI3213" s="28">
        <f>+SUMIF('Input Sheet'!$S:$S,$AL3213,'Input Sheet'!M:M)</f>
        <v>0</v>
      </c>
      <c r="AJ3213" s="28">
        <f>+SUMIF('Input Sheet'!$S:$S,$AL3213,'Input Sheet'!N:N)</f>
        <v>0</v>
      </c>
      <c r="AK3213" s="28"/>
      <c r="AL3213" s="27" t="str">
        <f t="shared" si="253"/>
        <v>240-3248</v>
      </c>
      <c r="AM3213" s="34" t="str">
        <f t="shared" si="254"/>
        <v>Parts</v>
      </c>
      <c r="AN3213" s="34" t="str">
        <f t="shared" si="255"/>
        <v>PartsIncentive</v>
      </c>
      <c r="AO3213" s="35"/>
      <c r="AP3213" s="35"/>
      <c r="AQ3213" s="35"/>
    </row>
    <row r="3214" spans="1:43" x14ac:dyDescent="0.25">
      <c r="A3214" s="27" t="s">
        <v>103</v>
      </c>
      <c r="B3214" s="27" t="s">
        <v>104</v>
      </c>
      <c r="C3214" s="27" t="s">
        <v>671</v>
      </c>
      <c r="D3214" s="27" t="s">
        <v>245</v>
      </c>
      <c r="E3214" s="27" t="s">
        <v>683</v>
      </c>
      <c r="F3214" s="27" t="s">
        <v>953</v>
      </c>
      <c r="G3214" s="27" t="s">
        <v>954</v>
      </c>
      <c r="H3214" s="34" t="s">
        <v>4</v>
      </c>
      <c r="I3214" s="34" t="s">
        <v>955</v>
      </c>
      <c r="J3214" s="34" t="str">
        <f t="shared" si="251"/>
        <v>PartsIncentive</v>
      </c>
      <c r="K3214" s="34" t="str">
        <f t="shared" si="252"/>
        <v>340Parts Incentive - Toyota</v>
      </c>
      <c r="L3214" s="28">
        <f>+SUMIF('TB 4-24'!M:M,$AL3214,'TB 4-24'!G:G)</f>
        <v>0</v>
      </c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>
        <f>+SUMIF('Input Sheet'!$S:$S,$AL3214,'Input Sheet'!C:C)</f>
        <v>0</v>
      </c>
      <c r="Z3214" s="28">
        <f>+SUMIF('Input Sheet'!$S:$S,$AL3214,'Input Sheet'!D:D)</f>
        <v>0</v>
      </c>
      <c r="AA3214" s="28">
        <f>+SUMIF('Input Sheet'!$S:$S,$AL3214,'Input Sheet'!E:E)</f>
        <v>0</v>
      </c>
      <c r="AB3214" s="28">
        <f>+SUMIF('Input Sheet'!$S:$S,$AL3214,'Input Sheet'!F:F)</f>
        <v>0</v>
      </c>
      <c r="AC3214" s="28">
        <f>+SUMIF('Input Sheet'!$S:$S,$AL3214,'Input Sheet'!G:G)</f>
        <v>0</v>
      </c>
      <c r="AD3214" s="28">
        <f>+SUMIF('Input Sheet'!$S:$S,$AL3214,'Input Sheet'!H:H)</f>
        <v>0</v>
      </c>
      <c r="AE3214" s="28">
        <f>+SUMIF('Input Sheet'!$S:$S,$AL3214,'Input Sheet'!I:I)</f>
        <v>0</v>
      </c>
      <c r="AF3214" s="28">
        <f>+SUMIF('Input Sheet'!$S:$S,$AL3214,'Input Sheet'!J:J)</f>
        <v>0</v>
      </c>
      <c r="AG3214" s="28">
        <f>+SUMIF('Input Sheet'!$S:$S,$AL3214,'Input Sheet'!K:K)</f>
        <v>0</v>
      </c>
      <c r="AH3214" s="28">
        <f>+SUMIF('Input Sheet'!$S:$S,$AL3214,'Input Sheet'!L:L)</f>
        <v>0</v>
      </c>
      <c r="AI3214" s="28">
        <f>+SUMIF('Input Sheet'!$S:$S,$AL3214,'Input Sheet'!M:M)</f>
        <v>0</v>
      </c>
      <c r="AJ3214" s="28">
        <f>+SUMIF('Input Sheet'!$S:$S,$AL3214,'Input Sheet'!N:N)</f>
        <v>0</v>
      </c>
      <c r="AK3214" s="28"/>
      <c r="AL3214" s="27" t="str">
        <f t="shared" si="253"/>
        <v>340-3248</v>
      </c>
      <c r="AM3214" s="34" t="str">
        <f t="shared" si="254"/>
        <v>Parts</v>
      </c>
      <c r="AN3214" s="34" t="str">
        <f t="shared" si="255"/>
        <v>PartsIncentive</v>
      </c>
      <c r="AO3214" s="35"/>
      <c r="AP3214" s="35"/>
      <c r="AQ3214" s="35"/>
    </row>
    <row r="3215" spans="1:43" x14ac:dyDescent="0.25">
      <c r="A3215" s="27" t="s">
        <v>103</v>
      </c>
      <c r="B3215" s="27" t="s">
        <v>104</v>
      </c>
      <c r="C3215" s="27" t="s">
        <v>104</v>
      </c>
      <c r="D3215" s="27" t="s">
        <v>245</v>
      </c>
      <c r="E3215" s="27" t="s">
        <v>680</v>
      </c>
      <c r="F3215" s="27" t="s">
        <v>953</v>
      </c>
      <c r="G3215" s="27" t="s">
        <v>954</v>
      </c>
      <c r="H3215" s="34" t="s">
        <v>4</v>
      </c>
      <c r="I3215" s="34" t="s">
        <v>955</v>
      </c>
      <c r="J3215" s="34" t="str">
        <f t="shared" si="251"/>
        <v>PartsIncentive</v>
      </c>
      <c r="K3215" s="34" t="str">
        <f t="shared" si="252"/>
        <v>130Parts Incentive - Toyota</v>
      </c>
      <c r="L3215" s="28">
        <f>+SUMIF('TB 4-24'!M:M,$AL3215,'TB 4-24'!G:G)</f>
        <v>0</v>
      </c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>
        <f>+SUMIF('Input Sheet'!$S:$S,$AL3215,'Input Sheet'!C:C)</f>
        <v>0</v>
      </c>
      <c r="Z3215" s="28">
        <f>+SUMIF('Input Sheet'!$S:$S,$AL3215,'Input Sheet'!D:D)</f>
        <v>0</v>
      </c>
      <c r="AA3215" s="28">
        <f>+SUMIF('Input Sheet'!$S:$S,$AL3215,'Input Sheet'!E:E)</f>
        <v>0</v>
      </c>
      <c r="AB3215" s="28">
        <f>+SUMIF('Input Sheet'!$S:$S,$AL3215,'Input Sheet'!F:F)</f>
        <v>0</v>
      </c>
      <c r="AC3215" s="28">
        <f>+SUMIF('Input Sheet'!$S:$S,$AL3215,'Input Sheet'!G:G)</f>
        <v>0</v>
      </c>
      <c r="AD3215" s="28">
        <f>+SUMIF('Input Sheet'!$S:$S,$AL3215,'Input Sheet'!H:H)</f>
        <v>0</v>
      </c>
      <c r="AE3215" s="28">
        <f>+SUMIF('Input Sheet'!$S:$S,$AL3215,'Input Sheet'!I:I)</f>
        <v>0</v>
      </c>
      <c r="AF3215" s="28">
        <f>+SUMIF('Input Sheet'!$S:$S,$AL3215,'Input Sheet'!J:J)</f>
        <v>0</v>
      </c>
      <c r="AG3215" s="28">
        <f>+SUMIF('Input Sheet'!$S:$S,$AL3215,'Input Sheet'!K:K)</f>
        <v>0</v>
      </c>
      <c r="AH3215" s="28">
        <f>+SUMIF('Input Sheet'!$S:$S,$AL3215,'Input Sheet'!L:L)</f>
        <v>0</v>
      </c>
      <c r="AI3215" s="28">
        <f>+SUMIF('Input Sheet'!$S:$S,$AL3215,'Input Sheet'!M:M)</f>
        <v>0</v>
      </c>
      <c r="AJ3215" s="28">
        <f>+SUMIF('Input Sheet'!$S:$S,$AL3215,'Input Sheet'!N:N)</f>
        <v>0</v>
      </c>
      <c r="AK3215" s="28"/>
      <c r="AL3215" s="27" t="str">
        <f t="shared" si="253"/>
        <v>130-3248</v>
      </c>
      <c r="AM3215" s="34" t="str">
        <f t="shared" si="254"/>
        <v>Parts</v>
      </c>
      <c r="AN3215" s="34" t="str">
        <f t="shared" si="255"/>
        <v>PartsIncentive</v>
      </c>
      <c r="AO3215" s="35"/>
      <c r="AP3215" s="35"/>
      <c r="AQ3215" s="35"/>
    </row>
    <row r="3216" spans="1:43" x14ac:dyDescent="0.25">
      <c r="A3216" s="27" t="s">
        <v>103</v>
      </c>
      <c r="B3216" s="27" t="s">
        <v>104</v>
      </c>
      <c r="C3216" s="27" t="s">
        <v>104</v>
      </c>
      <c r="D3216" s="27" t="s">
        <v>245</v>
      </c>
      <c r="E3216" s="27" t="s">
        <v>653</v>
      </c>
      <c r="F3216" s="27" t="s">
        <v>953</v>
      </c>
      <c r="G3216" s="27" t="s">
        <v>954</v>
      </c>
      <c r="H3216" s="34" t="s">
        <v>4</v>
      </c>
      <c r="I3216" s="34" t="s">
        <v>955</v>
      </c>
      <c r="J3216" s="34" t="str">
        <f t="shared" si="251"/>
        <v>PartsIncentive</v>
      </c>
      <c r="K3216" s="34" t="str">
        <f t="shared" si="252"/>
        <v>140Parts Incentive - Toyota</v>
      </c>
      <c r="L3216" s="28">
        <f>+SUMIF('TB 4-24'!M:M,$AL3216,'TB 4-24'!G:G)</f>
        <v>0</v>
      </c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>
        <f>+SUMIF('Input Sheet'!$S:$S,$AL3216,'Input Sheet'!C:C)</f>
        <v>0</v>
      </c>
      <c r="Z3216" s="28">
        <f>+SUMIF('Input Sheet'!$S:$S,$AL3216,'Input Sheet'!D:D)</f>
        <v>0</v>
      </c>
      <c r="AA3216" s="28">
        <f>+SUMIF('Input Sheet'!$S:$S,$AL3216,'Input Sheet'!E:E)</f>
        <v>0</v>
      </c>
      <c r="AB3216" s="28">
        <f>+SUMIF('Input Sheet'!$S:$S,$AL3216,'Input Sheet'!F:F)</f>
        <v>0</v>
      </c>
      <c r="AC3216" s="28">
        <f>+SUMIF('Input Sheet'!$S:$S,$AL3216,'Input Sheet'!G:G)</f>
        <v>0</v>
      </c>
      <c r="AD3216" s="28">
        <f>+SUMIF('Input Sheet'!$S:$S,$AL3216,'Input Sheet'!H:H)</f>
        <v>0</v>
      </c>
      <c r="AE3216" s="28">
        <f>+SUMIF('Input Sheet'!$S:$S,$AL3216,'Input Sheet'!I:I)</f>
        <v>0</v>
      </c>
      <c r="AF3216" s="28">
        <f>+SUMIF('Input Sheet'!$S:$S,$AL3216,'Input Sheet'!J:J)</f>
        <v>0</v>
      </c>
      <c r="AG3216" s="28">
        <f>+SUMIF('Input Sheet'!$S:$S,$AL3216,'Input Sheet'!K:K)</f>
        <v>0</v>
      </c>
      <c r="AH3216" s="28">
        <f>+SUMIF('Input Sheet'!$S:$S,$AL3216,'Input Sheet'!L:L)</f>
        <v>0</v>
      </c>
      <c r="AI3216" s="28">
        <f>+SUMIF('Input Sheet'!$S:$S,$AL3216,'Input Sheet'!M:M)</f>
        <v>0</v>
      </c>
      <c r="AJ3216" s="28">
        <f>+SUMIF('Input Sheet'!$S:$S,$AL3216,'Input Sheet'!N:N)</f>
        <v>0</v>
      </c>
      <c r="AK3216" s="28"/>
      <c r="AL3216" s="27" t="str">
        <f t="shared" si="253"/>
        <v>140-3248</v>
      </c>
      <c r="AM3216" s="34" t="str">
        <f t="shared" si="254"/>
        <v>Parts</v>
      </c>
      <c r="AN3216" s="34" t="str">
        <f t="shared" si="255"/>
        <v>PartsIncentive</v>
      </c>
      <c r="AO3216" s="35"/>
      <c r="AP3216" s="35"/>
      <c r="AQ3216" s="35"/>
    </row>
    <row r="3217" spans="1:43" x14ac:dyDescent="0.25">
      <c r="A3217" s="27" t="s">
        <v>103</v>
      </c>
      <c r="B3217" s="27" t="s">
        <v>104</v>
      </c>
      <c r="C3217" s="27" t="s">
        <v>657</v>
      </c>
      <c r="D3217" s="27" t="s">
        <v>186</v>
      </c>
      <c r="E3217" s="27" t="s">
        <v>681</v>
      </c>
      <c r="F3217" s="27" t="s">
        <v>953</v>
      </c>
      <c r="G3217" s="27" t="s">
        <v>954</v>
      </c>
      <c r="H3217" s="34" t="s">
        <v>4</v>
      </c>
      <c r="I3217" s="34" t="s">
        <v>955</v>
      </c>
      <c r="J3217" s="34" t="str">
        <f t="shared" si="251"/>
        <v>PartsIncentive</v>
      </c>
      <c r="K3217" s="34" t="str">
        <f t="shared" si="252"/>
        <v>230Parts Incentive - Toyota</v>
      </c>
      <c r="L3217" s="28">
        <f>+SUMIF('TB 4-24'!M:M,$AL3217,'TB 4-24'!G:G)</f>
        <v>0</v>
      </c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>
        <f>+SUMIF('Input Sheet'!$S:$S,$AL3217,'Input Sheet'!C:C)</f>
        <v>0</v>
      </c>
      <c r="Z3217" s="28">
        <f>+SUMIF('Input Sheet'!$S:$S,$AL3217,'Input Sheet'!D:D)</f>
        <v>0</v>
      </c>
      <c r="AA3217" s="28">
        <f>+SUMIF('Input Sheet'!$S:$S,$AL3217,'Input Sheet'!E:E)</f>
        <v>0</v>
      </c>
      <c r="AB3217" s="28">
        <f>+SUMIF('Input Sheet'!$S:$S,$AL3217,'Input Sheet'!F:F)</f>
        <v>0</v>
      </c>
      <c r="AC3217" s="28">
        <f>+SUMIF('Input Sheet'!$S:$S,$AL3217,'Input Sheet'!G:G)</f>
        <v>0</v>
      </c>
      <c r="AD3217" s="28">
        <f>+SUMIF('Input Sheet'!$S:$S,$AL3217,'Input Sheet'!H:H)</f>
        <v>0</v>
      </c>
      <c r="AE3217" s="28">
        <f>+SUMIF('Input Sheet'!$S:$S,$AL3217,'Input Sheet'!I:I)</f>
        <v>0</v>
      </c>
      <c r="AF3217" s="28">
        <f>+SUMIF('Input Sheet'!$S:$S,$AL3217,'Input Sheet'!J:J)</f>
        <v>0</v>
      </c>
      <c r="AG3217" s="28">
        <f>+SUMIF('Input Sheet'!$S:$S,$AL3217,'Input Sheet'!K:K)</f>
        <v>0</v>
      </c>
      <c r="AH3217" s="28">
        <f>+SUMIF('Input Sheet'!$S:$S,$AL3217,'Input Sheet'!L:L)</f>
        <v>0</v>
      </c>
      <c r="AI3217" s="28">
        <f>+SUMIF('Input Sheet'!$S:$S,$AL3217,'Input Sheet'!M:M)</f>
        <v>0</v>
      </c>
      <c r="AJ3217" s="28">
        <f>+SUMIF('Input Sheet'!$S:$S,$AL3217,'Input Sheet'!N:N)</f>
        <v>0</v>
      </c>
      <c r="AK3217" s="28"/>
      <c r="AL3217" s="27" t="str">
        <f t="shared" si="253"/>
        <v>230-8570</v>
      </c>
      <c r="AM3217" s="34" t="str">
        <f t="shared" si="254"/>
        <v>Parts</v>
      </c>
      <c r="AN3217" s="34" t="str">
        <f t="shared" si="255"/>
        <v>PartsIncentive</v>
      </c>
      <c r="AO3217" s="35"/>
      <c r="AP3217" s="35"/>
      <c r="AQ3217" s="35"/>
    </row>
    <row r="3218" spans="1:43" x14ac:dyDescent="0.25">
      <c r="A3218" s="27" t="s">
        <v>103</v>
      </c>
      <c r="B3218" s="27" t="s">
        <v>104</v>
      </c>
      <c r="C3218" s="27" t="s">
        <v>663</v>
      </c>
      <c r="D3218" s="27" t="s">
        <v>186</v>
      </c>
      <c r="E3218" s="27" t="s">
        <v>668</v>
      </c>
      <c r="F3218" s="27" t="s">
        <v>953</v>
      </c>
      <c r="G3218" s="27" t="s">
        <v>954</v>
      </c>
      <c r="H3218" s="34" t="s">
        <v>4</v>
      </c>
      <c r="I3218" s="34" t="s">
        <v>955</v>
      </c>
      <c r="J3218" s="34" t="str">
        <f t="shared" si="251"/>
        <v>PartsIncentive</v>
      </c>
      <c r="K3218" s="34" t="str">
        <f t="shared" si="252"/>
        <v>430Parts Incentive - Toyota</v>
      </c>
      <c r="L3218" s="28">
        <f>+SUMIF('TB 4-24'!M:M,$AL3218,'TB 4-24'!G:G)</f>
        <v>0</v>
      </c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>
        <f>+SUMIF('Input Sheet'!$S:$S,$AL3218,'Input Sheet'!C:C)</f>
        <v>0</v>
      </c>
      <c r="Z3218" s="28">
        <f>+SUMIF('Input Sheet'!$S:$S,$AL3218,'Input Sheet'!D:D)</f>
        <v>0</v>
      </c>
      <c r="AA3218" s="28">
        <f>+SUMIF('Input Sheet'!$S:$S,$AL3218,'Input Sheet'!E:E)</f>
        <v>0</v>
      </c>
      <c r="AB3218" s="28">
        <f>+SUMIF('Input Sheet'!$S:$S,$AL3218,'Input Sheet'!F:F)</f>
        <v>0</v>
      </c>
      <c r="AC3218" s="28">
        <f>+SUMIF('Input Sheet'!$S:$S,$AL3218,'Input Sheet'!G:G)</f>
        <v>0</v>
      </c>
      <c r="AD3218" s="28">
        <f>+SUMIF('Input Sheet'!$S:$S,$AL3218,'Input Sheet'!H:H)</f>
        <v>0</v>
      </c>
      <c r="AE3218" s="28">
        <f>+SUMIF('Input Sheet'!$S:$S,$AL3218,'Input Sheet'!I:I)</f>
        <v>0</v>
      </c>
      <c r="AF3218" s="28">
        <f>+SUMIF('Input Sheet'!$S:$S,$AL3218,'Input Sheet'!J:J)</f>
        <v>0</v>
      </c>
      <c r="AG3218" s="28">
        <f>+SUMIF('Input Sheet'!$S:$S,$AL3218,'Input Sheet'!K:K)</f>
        <v>0</v>
      </c>
      <c r="AH3218" s="28">
        <f>+SUMIF('Input Sheet'!$S:$S,$AL3218,'Input Sheet'!L:L)</f>
        <v>0</v>
      </c>
      <c r="AI3218" s="28">
        <f>+SUMIF('Input Sheet'!$S:$S,$AL3218,'Input Sheet'!M:M)</f>
        <v>0</v>
      </c>
      <c r="AJ3218" s="28">
        <f>+SUMIF('Input Sheet'!$S:$S,$AL3218,'Input Sheet'!N:N)</f>
        <v>0</v>
      </c>
      <c r="AK3218" s="28"/>
      <c r="AL3218" s="27" t="str">
        <f t="shared" si="253"/>
        <v>430-8570</v>
      </c>
      <c r="AM3218" s="34" t="str">
        <f t="shared" si="254"/>
        <v>Parts</v>
      </c>
      <c r="AN3218" s="34" t="str">
        <f t="shared" si="255"/>
        <v>PartsIncentive</v>
      </c>
      <c r="AO3218" s="35"/>
      <c r="AP3218" s="35"/>
      <c r="AQ3218" s="35"/>
    </row>
    <row r="3219" spans="1:43" x14ac:dyDescent="0.25">
      <c r="A3219" s="27" t="s">
        <v>103</v>
      </c>
      <c r="B3219" s="27" t="s">
        <v>104</v>
      </c>
      <c r="C3219" s="27" t="s">
        <v>663</v>
      </c>
      <c r="D3219" s="27" t="s">
        <v>186</v>
      </c>
      <c r="E3219" s="27" t="s">
        <v>669</v>
      </c>
      <c r="F3219" s="27" t="s">
        <v>953</v>
      </c>
      <c r="G3219" s="27" t="s">
        <v>954</v>
      </c>
      <c r="H3219" s="34" t="s">
        <v>4</v>
      </c>
      <c r="I3219" s="34" t="s">
        <v>955</v>
      </c>
      <c r="J3219" s="34" t="str">
        <f t="shared" si="251"/>
        <v>PartsIncentive</v>
      </c>
      <c r="K3219" s="34" t="str">
        <f t="shared" si="252"/>
        <v>440Parts Incentive - Toyota</v>
      </c>
      <c r="L3219" s="28">
        <f>+SUMIF('TB 4-24'!M:M,$AL3219,'TB 4-24'!G:G)</f>
        <v>0</v>
      </c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>
        <f>+SUMIF('Input Sheet'!$S:$S,$AL3219,'Input Sheet'!C:C)</f>
        <v>0</v>
      </c>
      <c r="Z3219" s="28">
        <f>+SUMIF('Input Sheet'!$S:$S,$AL3219,'Input Sheet'!D:D)</f>
        <v>0</v>
      </c>
      <c r="AA3219" s="28">
        <f>+SUMIF('Input Sheet'!$S:$S,$AL3219,'Input Sheet'!E:E)</f>
        <v>0</v>
      </c>
      <c r="AB3219" s="28">
        <f>+SUMIF('Input Sheet'!$S:$S,$AL3219,'Input Sheet'!F:F)</f>
        <v>0</v>
      </c>
      <c r="AC3219" s="28">
        <f>+SUMIF('Input Sheet'!$S:$S,$AL3219,'Input Sheet'!G:G)</f>
        <v>0</v>
      </c>
      <c r="AD3219" s="28">
        <f>+SUMIF('Input Sheet'!$S:$S,$AL3219,'Input Sheet'!H:H)</f>
        <v>0</v>
      </c>
      <c r="AE3219" s="28">
        <f>+SUMIF('Input Sheet'!$S:$S,$AL3219,'Input Sheet'!I:I)</f>
        <v>0</v>
      </c>
      <c r="AF3219" s="28">
        <f>+SUMIF('Input Sheet'!$S:$S,$AL3219,'Input Sheet'!J:J)</f>
        <v>0</v>
      </c>
      <c r="AG3219" s="28">
        <f>+SUMIF('Input Sheet'!$S:$S,$AL3219,'Input Sheet'!K:K)</f>
        <v>0</v>
      </c>
      <c r="AH3219" s="28">
        <f>+SUMIF('Input Sheet'!$S:$S,$AL3219,'Input Sheet'!L:L)</f>
        <v>0</v>
      </c>
      <c r="AI3219" s="28">
        <f>+SUMIF('Input Sheet'!$S:$S,$AL3219,'Input Sheet'!M:M)</f>
        <v>0</v>
      </c>
      <c r="AJ3219" s="28">
        <f>+SUMIF('Input Sheet'!$S:$S,$AL3219,'Input Sheet'!N:N)</f>
        <v>0</v>
      </c>
      <c r="AK3219" s="28"/>
      <c r="AL3219" s="27" t="str">
        <f t="shared" si="253"/>
        <v>440-8570</v>
      </c>
      <c r="AM3219" s="34" t="str">
        <f t="shared" si="254"/>
        <v>Parts</v>
      </c>
      <c r="AN3219" s="34" t="str">
        <f t="shared" si="255"/>
        <v>PartsIncentive</v>
      </c>
      <c r="AO3219" s="35"/>
      <c r="AP3219" s="35"/>
      <c r="AQ3219" s="35"/>
    </row>
    <row r="3220" spans="1:43" x14ac:dyDescent="0.25">
      <c r="A3220" s="27" t="s">
        <v>103</v>
      </c>
      <c r="B3220" s="27" t="s">
        <v>104</v>
      </c>
      <c r="C3220" s="27" t="s">
        <v>671</v>
      </c>
      <c r="D3220" s="27" t="s">
        <v>186</v>
      </c>
      <c r="E3220" s="27" t="s">
        <v>675</v>
      </c>
      <c r="F3220" s="27" t="s">
        <v>953</v>
      </c>
      <c r="G3220" s="27" t="s">
        <v>954</v>
      </c>
      <c r="H3220" s="34" t="s">
        <v>4</v>
      </c>
      <c r="I3220" s="34" t="s">
        <v>955</v>
      </c>
      <c r="J3220" s="34" t="str">
        <f t="shared" si="251"/>
        <v>PartsIncentive</v>
      </c>
      <c r="K3220" s="34" t="str">
        <f t="shared" si="252"/>
        <v>330Parts Incentive - Toyota</v>
      </c>
      <c r="L3220" s="28">
        <f>+SUMIF('TB 4-24'!M:M,$AL3220,'TB 4-24'!G:G)</f>
        <v>0</v>
      </c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>
        <f>+SUMIF('Input Sheet'!$S:$S,$AL3220,'Input Sheet'!C:C)</f>
        <v>0</v>
      </c>
      <c r="Z3220" s="28">
        <f>+SUMIF('Input Sheet'!$S:$S,$AL3220,'Input Sheet'!D:D)</f>
        <v>0</v>
      </c>
      <c r="AA3220" s="28">
        <f>+SUMIF('Input Sheet'!$S:$S,$AL3220,'Input Sheet'!E:E)</f>
        <v>0</v>
      </c>
      <c r="AB3220" s="28">
        <f>+SUMIF('Input Sheet'!$S:$S,$AL3220,'Input Sheet'!F:F)</f>
        <v>0</v>
      </c>
      <c r="AC3220" s="28">
        <f>+SUMIF('Input Sheet'!$S:$S,$AL3220,'Input Sheet'!G:G)</f>
        <v>0</v>
      </c>
      <c r="AD3220" s="28">
        <f>+SUMIF('Input Sheet'!$S:$S,$AL3220,'Input Sheet'!H:H)</f>
        <v>0</v>
      </c>
      <c r="AE3220" s="28">
        <f>+SUMIF('Input Sheet'!$S:$S,$AL3220,'Input Sheet'!I:I)</f>
        <v>0</v>
      </c>
      <c r="AF3220" s="28">
        <f>+SUMIF('Input Sheet'!$S:$S,$AL3220,'Input Sheet'!J:J)</f>
        <v>0</v>
      </c>
      <c r="AG3220" s="28">
        <f>+SUMIF('Input Sheet'!$S:$S,$AL3220,'Input Sheet'!K:K)</f>
        <v>0</v>
      </c>
      <c r="AH3220" s="28">
        <f>+SUMIF('Input Sheet'!$S:$S,$AL3220,'Input Sheet'!L:L)</f>
        <v>0</v>
      </c>
      <c r="AI3220" s="28">
        <f>+SUMIF('Input Sheet'!$S:$S,$AL3220,'Input Sheet'!M:M)</f>
        <v>0</v>
      </c>
      <c r="AJ3220" s="28">
        <f>+SUMIF('Input Sheet'!$S:$S,$AL3220,'Input Sheet'!N:N)</f>
        <v>0</v>
      </c>
      <c r="AK3220" s="28"/>
      <c r="AL3220" s="27" t="str">
        <f t="shared" si="253"/>
        <v>330-8570</v>
      </c>
      <c r="AM3220" s="34" t="str">
        <f t="shared" si="254"/>
        <v>Parts</v>
      </c>
      <c r="AN3220" s="34" t="str">
        <f t="shared" si="255"/>
        <v>PartsIncentive</v>
      </c>
      <c r="AO3220" s="35"/>
      <c r="AP3220" s="35"/>
      <c r="AQ3220" s="35"/>
    </row>
    <row r="3221" spans="1:43" x14ac:dyDescent="0.25">
      <c r="A3221" s="27" t="s">
        <v>103</v>
      </c>
      <c r="B3221" s="27" t="s">
        <v>104</v>
      </c>
      <c r="C3221" s="27" t="s">
        <v>671</v>
      </c>
      <c r="D3221" s="27" t="s">
        <v>186</v>
      </c>
      <c r="E3221" s="27" t="s">
        <v>683</v>
      </c>
      <c r="F3221" s="27" t="s">
        <v>953</v>
      </c>
      <c r="G3221" s="27" t="s">
        <v>954</v>
      </c>
      <c r="H3221" s="34" t="s">
        <v>4</v>
      </c>
      <c r="I3221" s="34" t="s">
        <v>955</v>
      </c>
      <c r="J3221" s="34" t="str">
        <f t="shared" si="251"/>
        <v>PartsIncentive</v>
      </c>
      <c r="K3221" s="34" t="str">
        <f t="shared" si="252"/>
        <v>340Parts Incentive - Toyota</v>
      </c>
      <c r="L3221" s="28">
        <f>+SUMIF('TB 4-24'!M:M,$AL3221,'TB 4-24'!G:G)</f>
        <v>0</v>
      </c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>
        <f>+SUMIF('Input Sheet'!$S:$S,$AL3221,'Input Sheet'!C:C)</f>
        <v>0</v>
      </c>
      <c r="Z3221" s="28">
        <f>+SUMIF('Input Sheet'!$S:$S,$AL3221,'Input Sheet'!D:D)</f>
        <v>0</v>
      </c>
      <c r="AA3221" s="28">
        <f>+SUMIF('Input Sheet'!$S:$S,$AL3221,'Input Sheet'!E:E)</f>
        <v>0</v>
      </c>
      <c r="AB3221" s="28">
        <f>+SUMIF('Input Sheet'!$S:$S,$AL3221,'Input Sheet'!F:F)</f>
        <v>0</v>
      </c>
      <c r="AC3221" s="28">
        <f>+SUMIF('Input Sheet'!$S:$S,$AL3221,'Input Sheet'!G:G)</f>
        <v>0</v>
      </c>
      <c r="AD3221" s="28">
        <f>+SUMIF('Input Sheet'!$S:$S,$AL3221,'Input Sheet'!H:H)</f>
        <v>0</v>
      </c>
      <c r="AE3221" s="28">
        <f>+SUMIF('Input Sheet'!$S:$S,$AL3221,'Input Sheet'!I:I)</f>
        <v>0</v>
      </c>
      <c r="AF3221" s="28">
        <f>+SUMIF('Input Sheet'!$S:$S,$AL3221,'Input Sheet'!J:J)</f>
        <v>0</v>
      </c>
      <c r="AG3221" s="28">
        <f>+SUMIF('Input Sheet'!$S:$S,$AL3221,'Input Sheet'!K:K)</f>
        <v>0</v>
      </c>
      <c r="AH3221" s="28">
        <f>+SUMIF('Input Sheet'!$S:$S,$AL3221,'Input Sheet'!L:L)</f>
        <v>0</v>
      </c>
      <c r="AI3221" s="28">
        <f>+SUMIF('Input Sheet'!$S:$S,$AL3221,'Input Sheet'!M:M)</f>
        <v>0</v>
      </c>
      <c r="AJ3221" s="28">
        <f>+SUMIF('Input Sheet'!$S:$S,$AL3221,'Input Sheet'!N:N)</f>
        <v>0</v>
      </c>
      <c r="AK3221" s="28"/>
      <c r="AL3221" s="27" t="str">
        <f t="shared" si="253"/>
        <v>340-8570</v>
      </c>
      <c r="AM3221" s="34" t="str">
        <f t="shared" si="254"/>
        <v>Parts</v>
      </c>
      <c r="AN3221" s="34" t="str">
        <f t="shared" si="255"/>
        <v>PartsIncentive</v>
      </c>
      <c r="AO3221" s="35"/>
      <c r="AP3221" s="35"/>
      <c r="AQ3221" s="35"/>
    </row>
    <row r="3222" spans="1:43" x14ac:dyDescent="0.25">
      <c r="A3222" s="27" t="s">
        <v>103</v>
      </c>
      <c r="B3222" s="27" t="s">
        <v>104</v>
      </c>
      <c r="C3222" s="27" t="s">
        <v>104</v>
      </c>
      <c r="D3222" s="27" t="s">
        <v>186</v>
      </c>
      <c r="E3222" s="27" t="s">
        <v>680</v>
      </c>
      <c r="F3222" s="27" t="s">
        <v>953</v>
      </c>
      <c r="G3222" s="27" t="s">
        <v>954</v>
      </c>
      <c r="H3222" s="34" t="s">
        <v>4</v>
      </c>
      <c r="I3222" s="34" t="s">
        <v>955</v>
      </c>
      <c r="J3222" s="34" t="str">
        <f t="shared" si="251"/>
        <v>PartsIncentive</v>
      </c>
      <c r="K3222" s="34" t="str">
        <f t="shared" si="252"/>
        <v>130Parts Incentive - Toyota</v>
      </c>
      <c r="L3222" s="28">
        <f>+SUMIF('TB 4-24'!M:M,$AL3222,'TB 4-24'!G:G)</f>
        <v>0</v>
      </c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>
        <f>+SUMIF('Input Sheet'!$S:$S,$AL3222,'Input Sheet'!C:C)</f>
        <v>0</v>
      </c>
      <c r="Z3222" s="28">
        <f>+SUMIF('Input Sheet'!$S:$S,$AL3222,'Input Sheet'!D:D)</f>
        <v>0</v>
      </c>
      <c r="AA3222" s="28">
        <f>+SUMIF('Input Sheet'!$S:$S,$AL3222,'Input Sheet'!E:E)</f>
        <v>0</v>
      </c>
      <c r="AB3222" s="28">
        <f>+SUMIF('Input Sheet'!$S:$S,$AL3222,'Input Sheet'!F:F)</f>
        <v>0</v>
      </c>
      <c r="AC3222" s="28">
        <f>+SUMIF('Input Sheet'!$S:$S,$AL3222,'Input Sheet'!G:G)</f>
        <v>0</v>
      </c>
      <c r="AD3222" s="28">
        <f>+SUMIF('Input Sheet'!$S:$S,$AL3222,'Input Sheet'!H:H)</f>
        <v>0</v>
      </c>
      <c r="AE3222" s="28">
        <f>+SUMIF('Input Sheet'!$S:$S,$AL3222,'Input Sheet'!I:I)</f>
        <v>0</v>
      </c>
      <c r="AF3222" s="28">
        <f>+SUMIF('Input Sheet'!$S:$S,$AL3222,'Input Sheet'!J:J)</f>
        <v>0</v>
      </c>
      <c r="AG3222" s="28">
        <f>+SUMIF('Input Sheet'!$S:$S,$AL3222,'Input Sheet'!K:K)</f>
        <v>0</v>
      </c>
      <c r="AH3222" s="28">
        <f>+SUMIF('Input Sheet'!$S:$S,$AL3222,'Input Sheet'!L:L)</f>
        <v>0</v>
      </c>
      <c r="AI3222" s="28">
        <f>+SUMIF('Input Sheet'!$S:$S,$AL3222,'Input Sheet'!M:M)</f>
        <v>0</v>
      </c>
      <c r="AJ3222" s="28">
        <f>+SUMIF('Input Sheet'!$S:$S,$AL3222,'Input Sheet'!N:N)</f>
        <v>0</v>
      </c>
      <c r="AK3222" s="28"/>
      <c r="AL3222" s="27" t="str">
        <f t="shared" si="253"/>
        <v>130-8570</v>
      </c>
      <c r="AM3222" s="34" t="str">
        <f t="shared" si="254"/>
        <v>Parts</v>
      </c>
      <c r="AN3222" s="34" t="str">
        <f t="shared" si="255"/>
        <v>PartsIncentive</v>
      </c>
      <c r="AO3222" s="35"/>
      <c r="AP3222" s="35"/>
      <c r="AQ3222" s="35"/>
    </row>
    <row r="3223" spans="1:43" x14ac:dyDescent="0.25">
      <c r="A3223" s="27" t="s">
        <v>103</v>
      </c>
      <c r="B3223" s="27" t="s">
        <v>104</v>
      </c>
      <c r="C3223" s="27" t="s">
        <v>104</v>
      </c>
      <c r="D3223" s="27" t="s">
        <v>186</v>
      </c>
      <c r="E3223" s="27" t="s">
        <v>653</v>
      </c>
      <c r="F3223" s="27" t="s">
        <v>953</v>
      </c>
      <c r="G3223" s="27" t="s">
        <v>954</v>
      </c>
      <c r="H3223" s="34" t="s">
        <v>4</v>
      </c>
      <c r="I3223" s="34" t="s">
        <v>955</v>
      </c>
      <c r="J3223" s="34" t="str">
        <f t="shared" si="251"/>
        <v>PartsIncentive</v>
      </c>
      <c r="K3223" s="34" t="str">
        <f t="shared" si="252"/>
        <v>140Parts Incentive - Toyota</v>
      </c>
      <c r="L3223" s="28">
        <f>+SUMIF('TB 4-24'!M:M,$AL3223,'TB 4-24'!G:G)</f>
        <v>0</v>
      </c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>
        <f>+SUMIF('Input Sheet'!$S:$S,$AL3223,'Input Sheet'!C:C)</f>
        <v>0</v>
      </c>
      <c r="Z3223" s="28">
        <f>+SUMIF('Input Sheet'!$S:$S,$AL3223,'Input Sheet'!D:D)</f>
        <v>0</v>
      </c>
      <c r="AA3223" s="28">
        <f>+SUMIF('Input Sheet'!$S:$S,$AL3223,'Input Sheet'!E:E)</f>
        <v>0</v>
      </c>
      <c r="AB3223" s="28">
        <f>+SUMIF('Input Sheet'!$S:$S,$AL3223,'Input Sheet'!F:F)</f>
        <v>0</v>
      </c>
      <c r="AC3223" s="28">
        <f>+SUMIF('Input Sheet'!$S:$S,$AL3223,'Input Sheet'!G:G)</f>
        <v>0</v>
      </c>
      <c r="AD3223" s="28">
        <f>+SUMIF('Input Sheet'!$S:$S,$AL3223,'Input Sheet'!H:H)</f>
        <v>0</v>
      </c>
      <c r="AE3223" s="28">
        <f>+SUMIF('Input Sheet'!$S:$S,$AL3223,'Input Sheet'!I:I)</f>
        <v>0</v>
      </c>
      <c r="AF3223" s="28">
        <f>+SUMIF('Input Sheet'!$S:$S,$AL3223,'Input Sheet'!J:J)</f>
        <v>0</v>
      </c>
      <c r="AG3223" s="28">
        <f>+SUMIF('Input Sheet'!$S:$S,$AL3223,'Input Sheet'!K:K)</f>
        <v>0</v>
      </c>
      <c r="AH3223" s="28">
        <f>+SUMIF('Input Sheet'!$S:$S,$AL3223,'Input Sheet'!L:L)</f>
        <v>0</v>
      </c>
      <c r="AI3223" s="28">
        <f>+SUMIF('Input Sheet'!$S:$S,$AL3223,'Input Sheet'!M:M)</f>
        <v>0</v>
      </c>
      <c r="AJ3223" s="28">
        <f>+SUMIF('Input Sheet'!$S:$S,$AL3223,'Input Sheet'!N:N)</f>
        <v>0</v>
      </c>
      <c r="AK3223" s="28"/>
      <c r="AL3223" s="27" t="str">
        <f t="shared" si="253"/>
        <v>140-8570</v>
      </c>
      <c r="AM3223" s="34" t="str">
        <f t="shared" si="254"/>
        <v>Parts</v>
      </c>
      <c r="AN3223" s="34" t="str">
        <f t="shared" si="255"/>
        <v>PartsIncentive</v>
      </c>
      <c r="AO3223" s="35"/>
      <c r="AP3223" s="35"/>
      <c r="AQ3223" s="35"/>
    </row>
    <row r="3224" spans="1:43" x14ac:dyDescent="0.25">
      <c r="A3224" s="27" t="s">
        <v>103</v>
      </c>
      <c r="B3224" s="27" t="s">
        <v>104</v>
      </c>
      <c r="C3224" s="27" t="s">
        <v>104</v>
      </c>
      <c r="D3224" s="27" t="s">
        <v>186</v>
      </c>
      <c r="E3224" s="27" t="s">
        <v>684</v>
      </c>
      <c r="F3224" s="27" t="s">
        <v>953</v>
      </c>
      <c r="G3224" s="27" t="s">
        <v>954</v>
      </c>
      <c r="H3224" s="34" t="s">
        <v>4</v>
      </c>
      <c r="I3224" s="34" t="s">
        <v>955</v>
      </c>
      <c r="J3224" s="34" t="str">
        <f t="shared" si="251"/>
        <v>PartsIncentive</v>
      </c>
      <c r="K3224" s="34" t="str">
        <f t="shared" si="252"/>
        <v>147Parts Incentive - Toyota</v>
      </c>
      <c r="L3224" s="28">
        <f>+SUMIF('TB 4-24'!M:M,$AL3224,'TB 4-24'!G:G)</f>
        <v>0</v>
      </c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>
        <f>+SUMIF('Input Sheet'!$S:$S,$AL3224,'Input Sheet'!C:C)</f>
        <v>0</v>
      </c>
      <c r="Z3224" s="28">
        <f>+SUMIF('Input Sheet'!$S:$S,$AL3224,'Input Sheet'!D:D)</f>
        <v>0</v>
      </c>
      <c r="AA3224" s="28">
        <f>+SUMIF('Input Sheet'!$S:$S,$AL3224,'Input Sheet'!E:E)</f>
        <v>0</v>
      </c>
      <c r="AB3224" s="28">
        <f>+SUMIF('Input Sheet'!$S:$S,$AL3224,'Input Sheet'!F:F)</f>
        <v>0</v>
      </c>
      <c r="AC3224" s="28">
        <f>+SUMIF('Input Sheet'!$S:$S,$AL3224,'Input Sheet'!G:G)</f>
        <v>0</v>
      </c>
      <c r="AD3224" s="28">
        <f>+SUMIF('Input Sheet'!$S:$S,$AL3224,'Input Sheet'!H:H)</f>
        <v>0</v>
      </c>
      <c r="AE3224" s="28">
        <f>+SUMIF('Input Sheet'!$S:$S,$AL3224,'Input Sheet'!I:I)</f>
        <v>0</v>
      </c>
      <c r="AF3224" s="28">
        <f>+SUMIF('Input Sheet'!$S:$S,$AL3224,'Input Sheet'!J:J)</f>
        <v>0</v>
      </c>
      <c r="AG3224" s="28">
        <f>+SUMIF('Input Sheet'!$S:$S,$AL3224,'Input Sheet'!K:K)</f>
        <v>0</v>
      </c>
      <c r="AH3224" s="28">
        <f>+SUMIF('Input Sheet'!$S:$S,$AL3224,'Input Sheet'!L:L)</f>
        <v>0</v>
      </c>
      <c r="AI3224" s="28">
        <f>+SUMIF('Input Sheet'!$S:$S,$AL3224,'Input Sheet'!M:M)</f>
        <v>0</v>
      </c>
      <c r="AJ3224" s="28">
        <f>+SUMIF('Input Sheet'!$S:$S,$AL3224,'Input Sheet'!N:N)</f>
        <v>0</v>
      </c>
      <c r="AK3224" s="28"/>
      <c r="AL3224" s="27" t="str">
        <f t="shared" si="253"/>
        <v>147-8570</v>
      </c>
      <c r="AM3224" s="34" t="str">
        <f t="shared" si="254"/>
        <v>Parts</v>
      </c>
      <c r="AN3224" s="34" t="str">
        <f t="shared" si="255"/>
        <v>PartsIncentive</v>
      </c>
      <c r="AO3224" s="35"/>
      <c r="AP3224" s="35"/>
      <c r="AQ3224" s="35"/>
    </row>
    <row r="3225" spans="1:43" x14ac:dyDescent="0.25">
      <c r="A3225" s="27" t="s">
        <v>103</v>
      </c>
      <c r="B3225" s="27" t="s">
        <v>104</v>
      </c>
      <c r="C3225" s="27" t="s">
        <v>104</v>
      </c>
      <c r="D3225" s="27" t="s">
        <v>391</v>
      </c>
      <c r="E3225" s="27" t="s">
        <v>680</v>
      </c>
      <c r="F3225" s="27" t="s">
        <v>956</v>
      </c>
      <c r="G3225" s="27" t="s">
        <v>957</v>
      </c>
      <c r="H3225" s="34" t="s">
        <v>4</v>
      </c>
      <c r="I3225" s="34" t="s">
        <v>930</v>
      </c>
      <c r="J3225" s="34" t="str">
        <f t="shared" si="251"/>
        <v>PartsOther Expenses as % of Sales</v>
      </c>
      <c r="K3225" s="34" t="str">
        <f t="shared" si="252"/>
        <v>130Parts Other Expenses - Toyota</v>
      </c>
      <c r="L3225" s="28">
        <f>+SUMIF('TB 4-24'!M:M,$AL3225,'TB 4-24'!G:G)</f>
        <v>0</v>
      </c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>
        <f>+SUMIF('Input Sheet'!$S:$S,$AL3225,'Input Sheet'!C:C)</f>
        <v>0</v>
      </c>
      <c r="Z3225" s="28">
        <f>+SUMIF('Input Sheet'!$S:$S,$AL3225,'Input Sheet'!D:D)</f>
        <v>0</v>
      </c>
      <c r="AA3225" s="28">
        <f>+SUMIF('Input Sheet'!$S:$S,$AL3225,'Input Sheet'!E:E)</f>
        <v>0</v>
      </c>
      <c r="AB3225" s="28">
        <f>+SUMIF('Input Sheet'!$S:$S,$AL3225,'Input Sheet'!F:F)</f>
        <v>0</v>
      </c>
      <c r="AC3225" s="28">
        <f>+SUMIF('Input Sheet'!$S:$S,$AL3225,'Input Sheet'!G:G)</f>
        <v>0</v>
      </c>
      <c r="AD3225" s="28">
        <f>+SUMIF('Input Sheet'!$S:$S,$AL3225,'Input Sheet'!H:H)</f>
        <v>0</v>
      </c>
      <c r="AE3225" s="28">
        <f>+SUMIF('Input Sheet'!$S:$S,$AL3225,'Input Sheet'!I:I)</f>
        <v>0</v>
      </c>
      <c r="AF3225" s="28">
        <f>+SUMIF('Input Sheet'!$S:$S,$AL3225,'Input Sheet'!J:J)</f>
        <v>0</v>
      </c>
      <c r="AG3225" s="28">
        <f>+SUMIF('Input Sheet'!$S:$S,$AL3225,'Input Sheet'!K:K)</f>
        <v>0</v>
      </c>
      <c r="AH3225" s="28">
        <f>+SUMIF('Input Sheet'!$S:$S,$AL3225,'Input Sheet'!L:L)</f>
        <v>0</v>
      </c>
      <c r="AI3225" s="28">
        <f>+SUMIF('Input Sheet'!$S:$S,$AL3225,'Input Sheet'!M:M)</f>
        <v>0</v>
      </c>
      <c r="AJ3225" s="28">
        <f>+SUMIF('Input Sheet'!$S:$S,$AL3225,'Input Sheet'!N:N)</f>
        <v>0</v>
      </c>
      <c r="AK3225" s="28"/>
      <c r="AL3225" s="27" t="str">
        <f t="shared" si="253"/>
        <v>130-7060</v>
      </c>
      <c r="AM3225" s="34" t="str">
        <f t="shared" si="254"/>
        <v>Parts</v>
      </c>
      <c r="AN3225" s="34" t="str">
        <f t="shared" si="255"/>
        <v>PartsOther Expenses as % of Sales</v>
      </c>
      <c r="AO3225" s="35"/>
      <c r="AP3225" s="35"/>
      <c r="AQ3225" s="35"/>
    </row>
    <row r="3226" spans="1:43" x14ac:dyDescent="0.25">
      <c r="A3226" s="27" t="s">
        <v>103</v>
      </c>
      <c r="B3226" s="27" t="s">
        <v>104</v>
      </c>
      <c r="C3226" s="27" t="s">
        <v>657</v>
      </c>
      <c r="D3226" s="27" t="s">
        <v>391</v>
      </c>
      <c r="E3226" s="27" t="s">
        <v>681</v>
      </c>
      <c r="F3226" s="27" t="s">
        <v>956</v>
      </c>
      <c r="G3226" s="27" t="s">
        <v>957</v>
      </c>
      <c r="H3226" s="34" t="s">
        <v>4</v>
      </c>
      <c r="I3226" s="34" t="s">
        <v>930</v>
      </c>
      <c r="J3226" s="34" t="str">
        <f t="shared" si="251"/>
        <v>PartsOther Expenses as % of Sales</v>
      </c>
      <c r="K3226" s="34" t="str">
        <f t="shared" si="252"/>
        <v>230Parts Other Expenses - Toyota</v>
      </c>
      <c r="L3226" s="28">
        <f>+SUMIF('TB 4-24'!M:M,$AL3226,'TB 4-24'!G:G)</f>
        <v>0</v>
      </c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>
        <f>+SUMIF('Input Sheet'!$S:$S,$AL3226,'Input Sheet'!C:C)</f>
        <v>0</v>
      </c>
      <c r="Z3226" s="28">
        <f>+SUMIF('Input Sheet'!$S:$S,$AL3226,'Input Sheet'!D:D)</f>
        <v>0</v>
      </c>
      <c r="AA3226" s="28">
        <f>+SUMIF('Input Sheet'!$S:$S,$AL3226,'Input Sheet'!E:E)</f>
        <v>0</v>
      </c>
      <c r="AB3226" s="28">
        <f>+SUMIF('Input Sheet'!$S:$S,$AL3226,'Input Sheet'!F:F)</f>
        <v>0</v>
      </c>
      <c r="AC3226" s="28">
        <f>+SUMIF('Input Sheet'!$S:$S,$AL3226,'Input Sheet'!G:G)</f>
        <v>0</v>
      </c>
      <c r="AD3226" s="28">
        <f>+SUMIF('Input Sheet'!$S:$S,$AL3226,'Input Sheet'!H:H)</f>
        <v>0</v>
      </c>
      <c r="AE3226" s="28">
        <f>+SUMIF('Input Sheet'!$S:$S,$AL3226,'Input Sheet'!I:I)</f>
        <v>0</v>
      </c>
      <c r="AF3226" s="28">
        <f>+SUMIF('Input Sheet'!$S:$S,$AL3226,'Input Sheet'!J:J)</f>
        <v>0</v>
      </c>
      <c r="AG3226" s="28">
        <f>+SUMIF('Input Sheet'!$S:$S,$AL3226,'Input Sheet'!K:K)</f>
        <v>0</v>
      </c>
      <c r="AH3226" s="28">
        <f>+SUMIF('Input Sheet'!$S:$S,$AL3226,'Input Sheet'!L:L)</f>
        <v>0</v>
      </c>
      <c r="AI3226" s="28">
        <f>+SUMIF('Input Sheet'!$S:$S,$AL3226,'Input Sheet'!M:M)</f>
        <v>0</v>
      </c>
      <c r="AJ3226" s="28">
        <f>+SUMIF('Input Sheet'!$S:$S,$AL3226,'Input Sheet'!N:N)</f>
        <v>0</v>
      </c>
      <c r="AK3226" s="28"/>
      <c r="AL3226" s="27" t="str">
        <f t="shared" si="253"/>
        <v>230-7060</v>
      </c>
      <c r="AM3226" s="34" t="str">
        <f t="shared" si="254"/>
        <v>Parts</v>
      </c>
      <c r="AN3226" s="34" t="str">
        <f t="shared" si="255"/>
        <v>PartsOther Expenses as % of Sales</v>
      </c>
      <c r="AO3226" s="35"/>
      <c r="AP3226" s="35"/>
      <c r="AQ3226" s="35"/>
    </row>
    <row r="3227" spans="1:43" x14ac:dyDescent="0.25">
      <c r="A3227" s="27" t="s">
        <v>103</v>
      </c>
      <c r="B3227" s="27" t="s">
        <v>104</v>
      </c>
      <c r="C3227" s="27" t="s">
        <v>663</v>
      </c>
      <c r="D3227" s="27" t="s">
        <v>391</v>
      </c>
      <c r="E3227" s="27" t="s">
        <v>668</v>
      </c>
      <c r="F3227" s="27" t="s">
        <v>956</v>
      </c>
      <c r="G3227" s="27" t="s">
        <v>957</v>
      </c>
      <c r="H3227" s="34" t="s">
        <v>4</v>
      </c>
      <c r="I3227" s="34" t="s">
        <v>930</v>
      </c>
      <c r="J3227" s="34" t="str">
        <f t="shared" si="251"/>
        <v>PartsOther Expenses as % of Sales</v>
      </c>
      <c r="K3227" s="34" t="str">
        <f t="shared" si="252"/>
        <v>430Parts Other Expenses - Toyota</v>
      </c>
      <c r="L3227" s="28">
        <f>+SUMIF('TB 4-24'!M:M,$AL3227,'TB 4-24'!G:G)</f>
        <v>0</v>
      </c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>
        <f>+SUMIF('Input Sheet'!$S:$S,$AL3227,'Input Sheet'!C:C)</f>
        <v>0</v>
      </c>
      <c r="Z3227" s="28">
        <f>+SUMIF('Input Sheet'!$S:$S,$AL3227,'Input Sheet'!D:D)</f>
        <v>0</v>
      </c>
      <c r="AA3227" s="28">
        <f>+SUMIF('Input Sheet'!$S:$S,$AL3227,'Input Sheet'!E:E)</f>
        <v>0</v>
      </c>
      <c r="AB3227" s="28">
        <f>+SUMIF('Input Sheet'!$S:$S,$AL3227,'Input Sheet'!F:F)</f>
        <v>0</v>
      </c>
      <c r="AC3227" s="28">
        <f>+SUMIF('Input Sheet'!$S:$S,$AL3227,'Input Sheet'!G:G)</f>
        <v>0</v>
      </c>
      <c r="AD3227" s="28">
        <f>+SUMIF('Input Sheet'!$S:$S,$AL3227,'Input Sheet'!H:H)</f>
        <v>0</v>
      </c>
      <c r="AE3227" s="28">
        <f>+SUMIF('Input Sheet'!$S:$S,$AL3227,'Input Sheet'!I:I)</f>
        <v>0</v>
      </c>
      <c r="AF3227" s="28">
        <f>+SUMIF('Input Sheet'!$S:$S,$AL3227,'Input Sheet'!J:J)</f>
        <v>0</v>
      </c>
      <c r="AG3227" s="28">
        <f>+SUMIF('Input Sheet'!$S:$S,$AL3227,'Input Sheet'!K:K)</f>
        <v>0</v>
      </c>
      <c r="AH3227" s="28">
        <f>+SUMIF('Input Sheet'!$S:$S,$AL3227,'Input Sheet'!L:L)</f>
        <v>0</v>
      </c>
      <c r="AI3227" s="28">
        <f>+SUMIF('Input Sheet'!$S:$S,$AL3227,'Input Sheet'!M:M)</f>
        <v>0</v>
      </c>
      <c r="AJ3227" s="28">
        <f>+SUMIF('Input Sheet'!$S:$S,$AL3227,'Input Sheet'!N:N)</f>
        <v>0</v>
      </c>
      <c r="AK3227" s="28"/>
      <c r="AL3227" s="27" t="str">
        <f t="shared" si="253"/>
        <v>430-7060</v>
      </c>
      <c r="AM3227" s="34" t="str">
        <f t="shared" si="254"/>
        <v>Parts</v>
      </c>
      <c r="AN3227" s="34" t="str">
        <f t="shared" si="255"/>
        <v>PartsOther Expenses as % of Sales</v>
      </c>
      <c r="AO3227" s="35"/>
      <c r="AP3227" s="35"/>
      <c r="AQ3227" s="35"/>
    </row>
    <row r="3228" spans="1:43" x14ac:dyDescent="0.25">
      <c r="A3228" s="27" t="s">
        <v>103</v>
      </c>
      <c r="B3228" s="27" t="s">
        <v>104</v>
      </c>
      <c r="C3228" s="27" t="s">
        <v>657</v>
      </c>
      <c r="D3228" s="27" t="s">
        <v>261</v>
      </c>
      <c r="E3228" s="27" t="s">
        <v>681</v>
      </c>
      <c r="F3228" s="27" t="s">
        <v>956</v>
      </c>
      <c r="G3228" s="27" t="s">
        <v>957</v>
      </c>
      <c r="H3228" s="34" t="s">
        <v>4</v>
      </c>
      <c r="I3228" s="34" t="s">
        <v>930</v>
      </c>
      <c r="J3228" s="34" t="str">
        <f t="shared" si="251"/>
        <v>PartsOther Expenses as % of Sales</v>
      </c>
      <c r="K3228" s="34" t="str">
        <f t="shared" si="252"/>
        <v>230Parts Other Expenses - Toyota</v>
      </c>
      <c r="L3228" s="28">
        <f>+SUMIF('TB 4-24'!M:M,$AL3228,'TB 4-24'!G:G)</f>
        <v>0</v>
      </c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>
        <f>+SUMIF('Input Sheet'!$S:$S,$AL3228,'Input Sheet'!C:C)</f>
        <v>0</v>
      </c>
      <c r="Z3228" s="28">
        <f>+SUMIF('Input Sheet'!$S:$S,$AL3228,'Input Sheet'!D:D)</f>
        <v>0</v>
      </c>
      <c r="AA3228" s="28">
        <f>+SUMIF('Input Sheet'!$S:$S,$AL3228,'Input Sheet'!E:E)</f>
        <v>0</v>
      </c>
      <c r="AB3228" s="28">
        <f>+SUMIF('Input Sheet'!$S:$S,$AL3228,'Input Sheet'!F:F)</f>
        <v>0</v>
      </c>
      <c r="AC3228" s="28">
        <f>+SUMIF('Input Sheet'!$S:$S,$AL3228,'Input Sheet'!G:G)</f>
        <v>0</v>
      </c>
      <c r="AD3228" s="28">
        <f>+SUMIF('Input Sheet'!$S:$S,$AL3228,'Input Sheet'!H:H)</f>
        <v>0</v>
      </c>
      <c r="AE3228" s="28">
        <f>+SUMIF('Input Sheet'!$S:$S,$AL3228,'Input Sheet'!I:I)</f>
        <v>0</v>
      </c>
      <c r="AF3228" s="28">
        <f>+SUMIF('Input Sheet'!$S:$S,$AL3228,'Input Sheet'!J:J)</f>
        <v>0</v>
      </c>
      <c r="AG3228" s="28">
        <f>+SUMIF('Input Sheet'!$S:$S,$AL3228,'Input Sheet'!K:K)</f>
        <v>0</v>
      </c>
      <c r="AH3228" s="28">
        <f>+SUMIF('Input Sheet'!$S:$S,$AL3228,'Input Sheet'!L:L)</f>
        <v>0</v>
      </c>
      <c r="AI3228" s="28">
        <f>+SUMIF('Input Sheet'!$S:$S,$AL3228,'Input Sheet'!M:M)</f>
        <v>0</v>
      </c>
      <c r="AJ3228" s="28">
        <f>+SUMIF('Input Sheet'!$S:$S,$AL3228,'Input Sheet'!N:N)</f>
        <v>0</v>
      </c>
      <c r="AK3228" s="28"/>
      <c r="AL3228" s="27" t="str">
        <f t="shared" si="253"/>
        <v>230-7110</v>
      </c>
      <c r="AM3228" s="34" t="str">
        <f t="shared" si="254"/>
        <v>Parts</v>
      </c>
      <c r="AN3228" s="34" t="str">
        <f t="shared" si="255"/>
        <v>PartsOther Expenses as % of Sales</v>
      </c>
      <c r="AO3228" s="35"/>
      <c r="AP3228" s="35"/>
      <c r="AQ3228" s="35"/>
    </row>
    <row r="3229" spans="1:43" x14ac:dyDescent="0.25">
      <c r="A3229" s="27" t="s">
        <v>103</v>
      </c>
      <c r="B3229" s="27" t="s">
        <v>104</v>
      </c>
      <c r="C3229" s="27" t="s">
        <v>663</v>
      </c>
      <c r="D3229" s="27" t="s">
        <v>261</v>
      </c>
      <c r="E3229" s="27" t="s">
        <v>668</v>
      </c>
      <c r="F3229" s="27" t="s">
        <v>956</v>
      </c>
      <c r="G3229" s="27" t="s">
        <v>957</v>
      </c>
      <c r="H3229" s="34" t="s">
        <v>4</v>
      </c>
      <c r="I3229" s="34" t="s">
        <v>930</v>
      </c>
      <c r="J3229" s="34" t="str">
        <f t="shared" si="251"/>
        <v>PartsOther Expenses as % of Sales</v>
      </c>
      <c r="K3229" s="34" t="str">
        <f t="shared" si="252"/>
        <v>430Parts Other Expenses - Toyota</v>
      </c>
      <c r="L3229" s="28">
        <f>+SUMIF('TB 4-24'!M:M,$AL3229,'TB 4-24'!G:G)</f>
        <v>0</v>
      </c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>
        <f>+SUMIF('Input Sheet'!$S:$S,$AL3229,'Input Sheet'!C:C)</f>
        <v>0</v>
      </c>
      <c r="Z3229" s="28">
        <f>+SUMIF('Input Sheet'!$S:$S,$AL3229,'Input Sheet'!D:D)</f>
        <v>0</v>
      </c>
      <c r="AA3229" s="28">
        <f>+SUMIF('Input Sheet'!$S:$S,$AL3229,'Input Sheet'!E:E)</f>
        <v>0</v>
      </c>
      <c r="AB3229" s="28">
        <f>+SUMIF('Input Sheet'!$S:$S,$AL3229,'Input Sheet'!F:F)</f>
        <v>0</v>
      </c>
      <c r="AC3229" s="28">
        <f>+SUMIF('Input Sheet'!$S:$S,$AL3229,'Input Sheet'!G:G)</f>
        <v>0</v>
      </c>
      <c r="AD3229" s="28">
        <f>+SUMIF('Input Sheet'!$S:$S,$AL3229,'Input Sheet'!H:H)</f>
        <v>0</v>
      </c>
      <c r="AE3229" s="28">
        <f>+SUMIF('Input Sheet'!$S:$S,$AL3229,'Input Sheet'!I:I)</f>
        <v>0</v>
      </c>
      <c r="AF3229" s="28">
        <f>+SUMIF('Input Sheet'!$S:$S,$AL3229,'Input Sheet'!J:J)</f>
        <v>0</v>
      </c>
      <c r="AG3229" s="28">
        <f>+SUMIF('Input Sheet'!$S:$S,$AL3229,'Input Sheet'!K:K)</f>
        <v>0</v>
      </c>
      <c r="AH3229" s="28">
        <f>+SUMIF('Input Sheet'!$S:$S,$AL3229,'Input Sheet'!L:L)</f>
        <v>0</v>
      </c>
      <c r="AI3229" s="28">
        <f>+SUMIF('Input Sheet'!$S:$S,$AL3229,'Input Sheet'!M:M)</f>
        <v>0</v>
      </c>
      <c r="AJ3229" s="28">
        <f>+SUMIF('Input Sheet'!$S:$S,$AL3229,'Input Sheet'!N:N)</f>
        <v>0</v>
      </c>
      <c r="AK3229" s="28"/>
      <c r="AL3229" s="27" t="str">
        <f t="shared" si="253"/>
        <v>430-7110</v>
      </c>
      <c r="AM3229" s="34" t="str">
        <f t="shared" si="254"/>
        <v>Parts</v>
      </c>
      <c r="AN3229" s="34" t="str">
        <f t="shared" si="255"/>
        <v>PartsOther Expenses as % of Sales</v>
      </c>
      <c r="AO3229" s="35"/>
      <c r="AP3229" s="35"/>
      <c r="AQ3229" s="35"/>
    </row>
    <row r="3230" spans="1:43" x14ac:dyDescent="0.25">
      <c r="A3230" s="27" t="s">
        <v>103</v>
      </c>
      <c r="B3230" s="27" t="s">
        <v>104</v>
      </c>
      <c r="C3230" s="27" t="s">
        <v>671</v>
      </c>
      <c r="D3230" s="27" t="s">
        <v>261</v>
      </c>
      <c r="E3230" s="27" t="s">
        <v>675</v>
      </c>
      <c r="F3230" s="27" t="s">
        <v>956</v>
      </c>
      <c r="G3230" s="27" t="s">
        <v>957</v>
      </c>
      <c r="H3230" s="34" t="s">
        <v>4</v>
      </c>
      <c r="I3230" s="34" t="s">
        <v>930</v>
      </c>
      <c r="J3230" s="34" t="str">
        <f t="shared" si="251"/>
        <v>PartsOther Expenses as % of Sales</v>
      </c>
      <c r="K3230" s="34" t="str">
        <f t="shared" si="252"/>
        <v>330Parts Other Expenses - Toyota</v>
      </c>
      <c r="L3230" s="28">
        <f>+SUMIF('TB 4-24'!M:M,$AL3230,'TB 4-24'!G:G)</f>
        <v>0</v>
      </c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>
        <f>+SUMIF('Input Sheet'!$S:$S,$AL3230,'Input Sheet'!C:C)</f>
        <v>0</v>
      </c>
      <c r="Z3230" s="28">
        <f>+SUMIF('Input Sheet'!$S:$S,$AL3230,'Input Sheet'!D:D)</f>
        <v>0</v>
      </c>
      <c r="AA3230" s="28">
        <f>+SUMIF('Input Sheet'!$S:$S,$AL3230,'Input Sheet'!E:E)</f>
        <v>0</v>
      </c>
      <c r="AB3230" s="28">
        <f>+SUMIF('Input Sheet'!$S:$S,$AL3230,'Input Sheet'!F:F)</f>
        <v>0</v>
      </c>
      <c r="AC3230" s="28">
        <f>+SUMIF('Input Sheet'!$S:$S,$AL3230,'Input Sheet'!G:G)</f>
        <v>0</v>
      </c>
      <c r="AD3230" s="28">
        <f>+SUMIF('Input Sheet'!$S:$S,$AL3230,'Input Sheet'!H:H)</f>
        <v>0</v>
      </c>
      <c r="AE3230" s="28">
        <f>+SUMIF('Input Sheet'!$S:$S,$AL3230,'Input Sheet'!I:I)</f>
        <v>0</v>
      </c>
      <c r="AF3230" s="28">
        <f>+SUMIF('Input Sheet'!$S:$S,$AL3230,'Input Sheet'!J:J)</f>
        <v>0</v>
      </c>
      <c r="AG3230" s="28">
        <f>+SUMIF('Input Sheet'!$S:$S,$AL3230,'Input Sheet'!K:K)</f>
        <v>0</v>
      </c>
      <c r="AH3230" s="28">
        <f>+SUMIF('Input Sheet'!$S:$S,$AL3230,'Input Sheet'!L:L)</f>
        <v>0</v>
      </c>
      <c r="AI3230" s="28">
        <f>+SUMIF('Input Sheet'!$S:$S,$AL3230,'Input Sheet'!M:M)</f>
        <v>0</v>
      </c>
      <c r="AJ3230" s="28">
        <f>+SUMIF('Input Sheet'!$S:$S,$AL3230,'Input Sheet'!N:N)</f>
        <v>0</v>
      </c>
      <c r="AK3230" s="28"/>
      <c r="AL3230" s="27" t="str">
        <f t="shared" si="253"/>
        <v>330-7110</v>
      </c>
      <c r="AM3230" s="34" t="str">
        <f t="shared" si="254"/>
        <v>Parts</v>
      </c>
      <c r="AN3230" s="34" t="str">
        <f t="shared" si="255"/>
        <v>PartsOther Expenses as % of Sales</v>
      </c>
      <c r="AO3230" s="35"/>
      <c r="AP3230" s="35"/>
      <c r="AQ3230" s="35"/>
    </row>
    <row r="3231" spans="1:43" x14ac:dyDescent="0.25">
      <c r="A3231" s="27" t="s">
        <v>103</v>
      </c>
      <c r="B3231" s="27" t="s">
        <v>104</v>
      </c>
      <c r="C3231" s="27" t="s">
        <v>104</v>
      </c>
      <c r="D3231" s="27" t="s">
        <v>261</v>
      </c>
      <c r="E3231" s="27" t="s">
        <v>680</v>
      </c>
      <c r="F3231" s="27" t="s">
        <v>956</v>
      </c>
      <c r="G3231" s="27" t="s">
        <v>957</v>
      </c>
      <c r="H3231" s="34" t="s">
        <v>4</v>
      </c>
      <c r="I3231" s="34" t="s">
        <v>930</v>
      </c>
      <c r="J3231" s="34" t="str">
        <f t="shared" si="251"/>
        <v>PartsOther Expenses as % of Sales</v>
      </c>
      <c r="K3231" s="34" t="str">
        <f t="shared" si="252"/>
        <v>130Parts Other Expenses - Toyota</v>
      </c>
      <c r="L3231" s="28">
        <f>+SUMIF('TB 4-24'!M:M,$AL3231,'TB 4-24'!G:G)</f>
        <v>0</v>
      </c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>
        <f>+SUMIF('Input Sheet'!$S:$S,$AL3231,'Input Sheet'!C:C)</f>
        <v>0</v>
      </c>
      <c r="Z3231" s="28">
        <f>+SUMIF('Input Sheet'!$S:$S,$AL3231,'Input Sheet'!D:D)</f>
        <v>0</v>
      </c>
      <c r="AA3231" s="28">
        <f>+SUMIF('Input Sheet'!$S:$S,$AL3231,'Input Sheet'!E:E)</f>
        <v>0</v>
      </c>
      <c r="AB3231" s="28">
        <f>+SUMIF('Input Sheet'!$S:$S,$AL3231,'Input Sheet'!F:F)</f>
        <v>0</v>
      </c>
      <c r="AC3231" s="28">
        <f>+SUMIF('Input Sheet'!$S:$S,$AL3231,'Input Sheet'!G:G)</f>
        <v>0</v>
      </c>
      <c r="AD3231" s="28">
        <f>+SUMIF('Input Sheet'!$S:$S,$AL3231,'Input Sheet'!H:H)</f>
        <v>0</v>
      </c>
      <c r="AE3231" s="28">
        <f>+SUMIF('Input Sheet'!$S:$S,$AL3231,'Input Sheet'!I:I)</f>
        <v>0</v>
      </c>
      <c r="AF3231" s="28">
        <f>+SUMIF('Input Sheet'!$S:$S,$AL3231,'Input Sheet'!J:J)</f>
        <v>0</v>
      </c>
      <c r="AG3231" s="28">
        <f>+SUMIF('Input Sheet'!$S:$S,$AL3231,'Input Sheet'!K:K)</f>
        <v>0</v>
      </c>
      <c r="AH3231" s="28">
        <f>+SUMIF('Input Sheet'!$S:$S,$AL3231,'Input Sheet'!L:L)</f>
        <v>0</v>
      </c>
      <c r="AI3231" s="28">
        <f>+SUMIF('Input Sheet'!$S:$S,$AL3231,'Input Sheet'!M:M)</f>
        <v>0</v>
      </c>
      <c r="AJ3231" s="28">
        <f>+SUMIF('Input Sheet'!$S:$S,$AL3231,'Input Sheet'!N:N)</f>
        <v>0</v>
      </c>
      <c r="AK3231" s="28"/>
      <c r="AL3231" s="27" t="str">
        <f t="shared" si="253"/>
        <v>130-7110</v>
      </c>
      <c r="AM3231" s="34" t="str">
        <f t="shared" si="254"/>
        <v>Parts</v>
      </c>
      <c r="AN3231" s="34" t="str">
        <f t="shared" si="255"/>
        <v>PartsOther Expenses as % of Sales</v>
      </c>
      <c r="AO3231" s="35"/>
      <c r="AP3231" s="35"/>
      <c r="AQ3231" s="35"/>
    </row>
    <row r="3232" spans="1:43" x14ac:dyDescent="0.25">
      <c r="A3232" s="27" t="s">
        <v>103</v>
      </c>
      <c r="B3232" s="27" t="s">
        <v>104</v>
      </c>
      <c r="C3232" s="27" t="s">
        <v>104</v>
      </c>
      <c r="D3232" s="27" t="s">
        <v>262</v>
      </c>
      <c r="E3232" s="27" t="s">
        <v>680</v>
      </c>
      <c r="F3232" s="27" t="s">
        <v>956</v>
      </c>
      <c r="G3232" s="27" t="s">
        <v>957</v>
      </c>
      <c r="H3232" s="34" t="s">
        <v>4</v>
      </c>
      <c r="I3232" s="34" t="s">
        <v>930</v>
      </c>
      <c r="J3232" s="34" t="str">
        <f t="shared" si="251"/>
        <v>PartsOther Expenses as % of Sales</v>
      </c>
      <c r="K3232" s="34" t="str">
        <f t="shared" si="252"/>
        <v>130Parts Other Expenses - Toyota</v>
      </c>
      <c r="L3232" s="28">
        <f>+SUMIF('TB 4-24'!M:M,$AL3232,'TB 4-24'!G:G)</f>
        <v>0</v>
      </c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>
        <f>+SUMIF('Input Sheet'!$S:$S,$AL3232,'Input Sheet'!C:C)</f>
        <v>0</v>
      </c>
      <c r="Z3232" s="28">
        <f>+SUMIF('Input Sheet'!$S:$S,$AL3232,'Input Sheet'!D:D)</f>
        <v>0</v>
      </c>
      <c r="AA3232" s="28">
        <f>+SUMIF('Input Sheet'!$S:$S,$AL3232,'Input Sheet'!E:E)</f>
        <v>0</v>
      </c>
      <c r="AB3232" s="28">
        <f>+SUMIF('Input Sheet'!$S:$S,$AL3232,'Input Sheet'!F:F)</f>
        <v>0</v>
      </c>
      <c r="AC3232" s="28">
        <f>+SUMIF('Input Sheet'!$S:$S,$AL3232,'Input Sheet'!G:G)</f>
        <v>0</v>
      </c>
      <c r="AD3232" s="28">
        <f>+SUMIF('Input Sheet'!$S:$S,$AL3232,'Input Sheet'!H:H)</f>
        <v>0</v>
      </c>
      <c r="AE3232" s="28">
        <f>+SUMIF('Input Sheet'!$S:$S,$AL3232,'Input Sheet'!I:I)</f>
        <v>0</v>
      </c>
      <c r="AF3232" s="28">
        <f>+SUMIF('Input Sheet'!$S:$S,$AL3232,'Input Sheet'!J:J)</f>
        <v>0</v>
      </c>
      <c r="AG3232" s="28">
        <f>+SUMIF('Input Sheet'!$S:$S,$AL3232,'Input Sheet'!K:K)</f>
        <v>0</v>
      </c>
      <c r="AH3232" s="28">
        <f>+SUMIF('Input Sheet'!$S:$S,$AL3232,'Input Sheet'!L:L)</f>
        <v>0</v>
      </c>
      <c r="AI3232" s="28">
        <f>+SUMIF('Input Sheet'!$S:$S,$AL3232,'Input Sheet'!M:M)</f>
        <v>0</v>
      </c>
      <c r="AJ3232" s="28">
        <f>+SUMIF('Input Sheet'!$S:$S,$AL3232,'Input Sheet'!N:N)</f>
        <v>0</v>
      </c>
      <c r="AK3232" s="28"/>
      <c r="AL3232" s="27" t="str">
        <f t="shared" si="253"/>
        <v>130-7330</v>
      </c>
      <c r="AM3232" s="34" t="str">
        <f t="shared" si="254"/>
        <v>Parts</v>
      </c>
      <c r="AN3232" s="34" t="str">
        <f t="shared" si="255"/>
        <v>PartsOther Expenses as % of Sales</v>
      </c>
      <c r="AO3232" s="35"/>
      <c r="AP3232" s="35"/>
      <c r="AQ3232" s="35"/>
    </row>
    <row r="3233" spans="1:43" x14ac:dyDescent="0.25">
      <c r="A3233" s="27" t="s">
        <v>103</v>
      </c>
      <c r="B3233" s="27" t="s">
        <v>104</v>
      </c>
      <c r="C3233" s="27" t="s">
        <v>657</v>
      </c>
      <c r="D3233" s="27" t="s">
        <v>262</v>
      </c>
      <c r="E3233" s="27" t="s">
        <v>681</v>
      </c>
      <c r="F3233" s="27" t="s">
        <v>956</v>
      </c>
      <c r="G3233" s="27" t="s">
        <v>957</v>
      </c>
      <c r="H3233" s="34" t="s">
        <v>4</v>
      </c>
      <c r="I3233" s="34" t="s">
        <v>930</v>
      </c>
      <c r="J3233" s="34" t="str">
        <f t="shared" si="251"/>
        <v>PartsOther Expenses as % of Sales</v>
      </c>
      <c r="K3233" s="34" t="str">
        <f t="shared" si="252"/>
        <v>230Parts Other Expenses - Toyota</v>
      </c>
      <c r="L3233" s="28">
        <f>+SUMIF('TB 4-24'!M:M,$AL3233,'TB 4-24'!G:G)</f>
        <v>0</v>
      </c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>
        <f>+SUMIF('Input Sheet'!$S:$S,$AL3233,'Input Sheet'!C:C)</f>
        <v>0</v>
      </c>
      <c r="Z3233" s="28">
        <f>+SUMIF('Input Sheet'!$S:$S,$AL3233,'Input Sheet'!D:D)</f>
        <v>0</v>
      </c>
      <c r="AA3233" s="28">
        <f>+SUMIF('Input Sheet'!$S:$S,$AL3233,'Input Sheet'!E:E)</f>
        <v>0</v>
      </c>
      <c r="AB3233" s="28">
        <f>+SUMIF('Input Sheet'!$S:$S,$AL3233,'Input Sheet'!F:F)</f>
        <v>0</v>
      </c>
      <c r="AC3233" s="28">
        <f>+SUMIF('Input Sheet'!$S:$S,$AL3233,'Input Sheet'!G:G)</f>
        <v>0</v>
      </c>
      <c r="AD3233" s="28">
        <f>+SUMIF('Input Sheet'!$S:$S,$AL3233,'Input Sheet'!H:H)</f>
        <v>0</v>
      </c>
      <c r="AE3233" s="28">
        <f>+SUMIF('Input Sheet'!$S:$S,$AL3233,'Input Sheet'!I:I)</f>
        <v>0</v>
      </c>
      <c r="AF3233" s="28">
        <f>+SUMIF('Input Sheet'!$S:$S,$AL3233,'Input Sheet'!J:J)</f>
        <v>0</v>
      </c>
      <c r="AG3233" s="28">
        <f>+SUMIF('Input Sheet'!$S:$S,$AL3233,'Input Sheet'!K:K)</f>
        <v>0</v>
      </c>
      <c r="AH3233" s="28">
        <f>+SUMIF('Input Sheet'!$S:$S,$AL3233,'Input Sheet'!L:L)</f>
        <v>0</v>
      </c>
      <c r="AI3233" s="28">
        <f>+SUMIF('Input Sheet'!$S:$S,$AL3233,'Input Sheet'!M:M)</f>
        <v>0</v>
      </c>
      <c r="AJ3233" s="28">
        <f>+SUMIF('Input Sheet'!$S:$S,$AL3233,'Input Sheet'!N:N)</f>
        <v>0</v>
      </c>
      <c r="AK3233" s="28"/>
      <c r="AL3233" s="27" t="str">
        <f t="shared" si="253"/>
        <v>230-7330</v>
      </c>
      <c r="AM3233" s="34" t="str">
        <f t="shared" si="254"/>
        <v>Parts</v>
      </c>
      <c r="AN3233" s="34" t="str">
        <f t="shared" si="255"/>
        <v>PartsOther Expenses as % of Sales</v>
      </c>
      <c r="AO3233" s="35"/>
      <c r="AP3233" s="35"/>
      <c r="AQ3233" s="35"/>
    </row>
    <row r="3234" spans="1:43" x14ac:dyDescent="0.25">
      <c r="A3234" s="27" t="s">
        <v>103</v>
      </c>
      <c r="B3234" s="27" t="s">
        <v>104</v>
      </c>
      <c r="C3234" s="27" t="s">
        <v>663</v>
      </c>
      <c r="D3234" s="27" t="s">
        <v>262</v>
      </c>
      <c r="E3234" s="27" t="s">
        <v>668</v>
      </c>
      <c r="F3234" s="27" t="s">
        <v>956</v>
      </c>
      <c r="G3234" s="27" t="s">
        <v>957</v>
      </c>
      <c r="H3234" s="34" t="s">
        <v>4</v>
      </c>
      <c r="I3234" s="34" t="s">
        <v>930</v>
      </c>
      <c r="J3234" s="34" t="str">
        <f t="shared" si="251"/>
        <v>PartsOther Expenses as % of Sales</v>
      </c>
      <c r="K3234" s="34" t="str">
        <f t="shared" si="252"/>
        <v>430Parts Other Expenses - Toyota</v>
      </c>
      <c r="L3234" s="28">
        <f>+SUMIF('TB 4-24'!M:M,$AL3234,'TB 4-24'!G:G)</f>
        <v>0</v>
      </c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>
        <f>+SUMIF('Input Sheet'!$S:$S,$AL3234,'Input Sheet'!C:C)</f>
        <v>0</v>
      </c>
      <c r="Z3234" s="28">
        <f>+SUMIF('Input Sheet'!$S:$S,$AL3234,'Input Sheet'!D:D)</f>
        <v>0</v>
      </c>
      <c r="AA3234" s="28">
        <f>+SUMIF('Input Sheet'!$S:$S,$AL3234,'Input Sheet'!E:E)</f>
        <v>0</v>
      </c>
      <c r="AB3234" s="28">
        <f>+SUMIF('Input Sheet'!$S:$S,$AL3234,'Input Sheet'!F:F)</f>
        <v>0</v>
      </c>
      <c r="AC3234" s="28">
        <f>+SUMIF('Input Sheet'!$S:$S,$AL3234,'Input Sheet'!G:G)</f>
        <v>0</v>
      </c>
      <c r="AD3234" s="28">
        <f>+SUMIF('Input Sheet'!$S:$S,$AL3234,'Input Sheet'!H:H)</f>
        <v>0</v>
      </c>
      <c r="AE3234" s="28">
        <f>+SUMIF('Input Sheet'!$S:$S,$AL3234,'Input Sheet'!I:I)</f>
        <v>0</v>
      </c>
      <c r="AF3234" s="28">
        <f>+SUMIF('Input Sheet'!$S:$S,$AL3234,'Input Sheet'!J:J)</f>
        <v>0</v>
      </c>
      <c r="AG3234" s="28">
        <f>+SUMIF('Input Sheet'!$S:$S,$AL3234,'Input Sheet'!K:K)</f>
        <v>0</v>
      </c>
      <c r="AH3234" s="28">
        <f>+SUMIF('Input Sheet'!$S:$S,$AL3234,'Input Sheet'!L:L)</f>
        <v>0</v>
      </c>
      <c r="AI3234" s="28">
        <f>+SUMIF('Input Sheet'!$S:$S,$AL3234,'Input Sheet'!M:M)</f>
        <v>0</v>
      </c>
      <c r="AJ3234" s="28">
        <f>+SUMIF('Input Sheet'!$S:$S,$AL3234,'Input Sheet'!N:N)</f>
        <v>0</v>
      </c>
      <c r="AK3234" s="28"/>
      <c r="AL3234" s="27" t="str">
        <f t="shared" si="253"/>
        <v>430-7330</v>
      </c>
      <c r="AM3234" s="34" t="str">
        <f t="shared" si="254"/>
        <v>Parts</v>
      </c>
      <c r="AN3234" s="34" t="str">
        <f t="shared" si="255"/>
        <v>PartsOther Expenses as % of Sales</v>
      </c>
      <c r="AO3234" s="35"/>
      <c r="AP3234" s="35"/>
      <c r="AQ3234" s="35"/>
    </row>
    <row r="3235" spans="1:43" x14ac:dyDescent="0.25">
      <c r="A3235" s="27" t="s">
        <v>103</v>
      </c>
      <c r="B3235" s="27" t="s">
        <v>104</v>
      </c>
      <c r="C3235" s="27" t="s">
        <v>671</v>
      </c>
      <c r="D3235" s="27" t="s">
        <v>262</v>
      </c>
      <c r="E3235" s="27" t="s">
        <v>675</v>
      </c>
      <c r="F3235" s="27" t="s">
        <v>956</v>
      </c>
      <c r="G3235" s="27" t="s">
        <v>957</v>
      </c>
      <c r="H3235" s="34" t="s">
        <v>4</v>
      </c>
      <c r="I3235" s="34" t="s">
        <v>930</v>
      </c>
      <c r="J3235" s="34" t="str">
        <f t="shared" si="251"/>
        <v>PartsOther Expenses as % of Sales</v>
      </c>
      <c r="K3235" s="34" t="str">
        <f t="shared" si="252"/>
        <v>330Parts Other Expenses - Toyota</v>
      </c>
      <c r="L3235" s="28">
        <f>+SUMIF('TB 4-24'!M:M,$AL3235,'TB 4-24'!G:G)</f>
        <v>0</v>
      </c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>
        <f>+SUMIF('Input Sheet'!$S:$S,$AL3235,'Input Sheet'!C:C)</f>
        <v>0</v>
      </c>
      <c r="Z3235" s="28">
        <f>+SUMIF('Input Sheet'!$S:$S,$AL3235,'Input Sheet'!D:D)</f>
        <v>0</v>
      </c>
      <c r="AA3235" s="28">
        <f>+SUMIF('Input Sheet'!$S:$S,$AL3235,'Input Sheet'!E:E)</f>
        <v>0</v>
      </c>
      <c r="AB3235" s="28">
        <f>+SUMIF('Input Sheet'!$S:$S,$AL3235,'Input Sheet'!F:F)</f>
        <v>0</v>
      </c>
      <c r="AC3235" s="28">
        <f>+SUMIF('Input Sheet'!$S:$S,$AL3235,'Input Sheet'!G:G)</f>
        <v>0</v>
      </c>
      <c r="AD3235" s="28">
        <f>+SUMIF('Input Sheet'!$S:$S,$AL3235,'Input Sheet'!H:H)</f>
        <v>0</v>
      </c>
      <c r="AE3235" s="28">
        <f>+SUMIF('Input Sheet'!$S:$S,$AL3235,'Input Sheet'!I:I)</f>
        <v>0</v>
      </c>
      <c r="AF3235" s="28">
        <f>+SUMIF('Input Sheet'!$S:$S,$AL3235,'Input Sheet'!J:J)</f>
        <v>0</v>
      </c>
      <c r="AG3235" s="28">
        <f>+SUMIF('Input Sheet'!$S:$S,$AL3235,'Input Sheet'!K:K)</f>
        <v>0</v>
      </c>
      <c r="AH3235" s="28">
        <f>+SUMIF('Input Sheet'!$S:$S,$AL3235,'Input Sheet'!L:L)</f>
        <v>0</v>
      </c>
      <c r="AI3235" s="28">
        <f>+SUMIF('Input Sheet'!$S:$S,$AL3235,'Input Sheet'!M:M)</f>
        <v>0</v>
      </c>
      <c r="AJ3235" s="28">
        <f>+SUMIF('Input Sheet'!$S:$S,$AL3235,'Input Sheet'!N:N)</f>
        <v>0</v>
      </c>
      <c r="AK3235" s="28"/>
      <c r="AL3235" s="27" t="str">
        <f t="shared" si="253"/>
        <v>330-7330</v>
      </c>
      <c r="AM3235" s="34" t="str">
        <f t="shared" si="254"/>
        <v>Parts</v>
      </c>
      <c r="AN3235" s="34" t="str">
        <f t="shared" si="255"/>
        <v>PartsOther Expenses as % of Sales</v>
      </c>
      <c r="AO3235" s="35"/>
      <c r="AP3235" s="35"/>
      <c r="AQ3235" s="35"/>
    </row>
    <row r="3236" spans="1:43" x14ac:dyDescent="0.25">
      <c r="A3236" s="27" t="s">
        <v>103</v>
      </c>
      <c r="B3236" s="27" t="s">
        <v>104</v>
      </c>
      <c r="C3236" s="27" t="s">
        <v>657</v>
      </c>
      <c r="D3236" s="27" t="s">
        <v>263</v>
      </c>
      <c r="E3236" s="27" t="s">
        <v>681</v>
      </c>
      <c r="F3236" s="27" t="s">
        <v>956</v>
      </c>
      <c r="G3236" s="27" t="s">
        <v>957</v>
      </c>
      <c r="H3236" s="34" t="s">
        <v>4</v>
      </c>
      <c r="I3236" s="34" t="s">
        <v>930</v>
      </c>
      <c r="J3236" s="34" t="str">
        <f t="shared" si="251"/>
        <v>PartsOther Expenses as % of Sales</v>
      </c>
      <c r="K3236" s="34" t="str">
        <f t="shared" si="252"/>
        <v>230Parts Other Expenses - Toyota</v>
      </c>
      <c r="L3236" s="28">
        <f>+SUMIF('TB 4-24'!M:M,$AL3236,'TB 4-24'!G:G)</f>
        <v>0</v>
      </c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>
        <f>+SUMIF('Input Sheet'!$S:$S,$AL3236,'Input Sheet'!C:C)</f>
        <v>0</v>
      </c>
      <c r="Z3236" s="28">
        <f>+SUMIF('Input Sheet'!$S:$S,$AL3236,'Input Sheet'!D:D)</f>
        <v>0</v>
      </c>
      <c r="AA3236" s="28">
        <f>+SUMIF('Input Sheet'!$S:$S,$AL3236,'Input Sheet'!E:E)</f>
        <v>0</v>
      </c>
      <c r="AB3236" s="28">
        <f>+SUMIF('Input Sheet'!$S:$S,$AL3236,'Input Sheet'!F:F)</f>
        <v>0</v>
      </c>
      <c r="AC3236" s="28">
        <f>+SUMIF('Input Sheet'!$S:$S,$AL3236,'Input Sheet'!G:G)</f>
        <v>0</v>
      </c>
      <c r="AD3236" s="28">
        <f>+SUMIF('Input Sheet'!$S:$S,$AL3236,'Input Sheet'!H:H)</f>
        <v>0</v>
      </c>
      <c r="AE3236" s="28">
        <f>+SUMIF('Input Sheet'!$S:$S,$AL3236,'Input Sheet'!I:I)</f>
        <v>0</v>
      </c>
      <c r="AF3236" s="28">
        <f>+SUMIF('Input Sheet'!$S:$S,$AL3236,'Input Sheet'!J:J)</f>
        <v>0</v>
      </c>
      <c r="AG3236" s="28">
        <f>+SUMIF('Input Sheet'!$S:$S,$AL3236,'Input Sheet'!K:K)</f>
        <v>0</v>
      </c>
      <c r="AH3236" s="28">
        <f>+SUMIF('Input Sheet'!$S:$S,$AL3236,'Input Sheet'!L:L)</f>
        <v>0</v>
      </c>
      <c r="AI3236" s="28">
        <f>+SUMIF('Input Sheet'!$S:$S,$AL3236,'Input Sheet'!M:M)</f>
        <v>0</v>
      </c>
      <c r="AJ3236" s="28">
        <f>+SUMIF('Input Sheet'!$S:$S,$AL3236,'Input Sheet'!N:N)</f>
        <v>0</v>
      </c>
      <c r="AK3236" s="28"/>
      <c r="AL3236" s="27" t="str">
        <f t="shared" si="253"/>
        <v>230-7331</v>
      </c>
      <c r="AM3236" s="34" t="str">
        <f t="shared" si="254"/>
        <v>Parts</v>
      </c>
      <c r="AN3236" s="34" t="str">
        <f t="shared" si="255"/>
        <v>PartsOther Expenses as % of Sales</v>
      </c>
      <c r="AO3236" s="35"/>
      <c r="AP3236" s="35"/>
      <c r="AQ3236" s="35"/>
    </row>
    <row r="3237" spans="1:43" x14ac:dyDescent="0.25">
      <c r="A3237" s="27" t="s">
        <v>103</v>
      </c>
      <c r="B3237" s="27" t="s">
        <v>104</v>
      </c>
      <c r="C3237" s="27" t="s">
        <v>663</v>
      </c>
      <c r="D3237" s="27" t="s">
        <v>263</v>
      </c>
      <c r="E3237" s="27" t="s">
        <v>668</v>
      </c>
      <c r="F3237" s="27" t="s">
        <v>956</v>
      </c>
      <c r="G3237" s="27" t="s">
        <v>957</v>
      </c>
      <c r="H3237" s="34" t="s">
        <v>4</v>
      </c>
      <c r="I3237" s="34" t="s">
        <v>930</v>
      </c>
      <c r="J3237" s="34" t="str">
        <f t="shared" si="251"/>
        <v>PartsOther Expenses as % of Sales</v>
      </c>
      <c r="K3237" s="34" t="str">
        <f t="shared" si="252"/>
        <v>430Parts Other Expenses - Toyota</v>
      </c>
      <c r="L3237" s="28">
        <f>+SUMIF('TB 4-24'!M:M,$AL3237,'TB 4-24'!G:G)</f>
        <v>0</v>
      </c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>
        <f>+SUMIF('Input Sheet'!$S:$S,$AL3237,'Input Sheet'!C:C)</f>
        <v>0</v>
      </c>
      <c r="Z3237" s="28">
        <f>+SUMIF('Input Sheet'!$S:$S,$AL3237,'Input Sheet'!D:D)</f>
        <v>0</v>
      </c>
      <c r="AA3237" s="28">
        <f>+SUMIF('Input Sheet'!$S:$S,$AL3237,'Input Sheet'!E:E)</f>
        <v>0</v>
      </c>
      <c r="AB3237" s="28">
        <f>+SUMIF('Input Sheet'!$S:$S,$AL3237,'Input Sheet'!F:F)</f>
        <v>0</v>
      </c>
      <c r="AC3237" s="28">
        <f>+SUMIF('Input Sheet'!$S:$S,$AL3237,'Input Sheet'!G:G)</f>
        <v>0</v>
      </c>
      <c r="AD3237" s="28">
        <f>+SUMIF('Input Sheet'!$S:$S,$AL3237,'Input Sheet'!H:H)</f>
        <v>0</v>
      </c>
      <c r="AE3237" s="28">
        <f>+SUMIF('Input Sheet'!$S:$S,$AL3237,'Input Sheet'!I:I)</f>
        <v>0</v>
      </c>
      <c r="AF3237" s="28">
        <f>+SUMIF('Input Sheet'!$S:$S,$AL3237,'Input Sheet'!J:J)</f>
        <v>0</v>
      </c>
      <c r="AG3237" s="28">
        <f>+SUMIF('Input Sheet'!$S:$S,$AL3237,'Input Sheet'!K:K)</f>
        <v>0</v>
      </c>
      <c r="AH3237" s="28">
        <f>+SUMIF('Input Sheet'!$S:$S,$AL3237,'Input Sheet'!L:L)</f>
        <v>0</v>
      </c>
      <c r="AI3237" s="28">
        <f>+SUMIF('Input Sheet'!$S:$S,$AL3237,'Input Sheet'!M:M)</f>
        <v>0</v>
      </c>
      <c r="AJ3237" s="28">
        <f>+SUMIF('Input Sheet'!$S:$S,$AL3237,'Input Sheet'!N:N)</f>
        <v>0</v>
      </c>
      <c r="AK3237" s="28"/>
      <c r="AL3237" s="27" t="str">
        <f t="shared" si="253"/>
        <v>430-7331</v>
      </c>
      <c r="AM3237" s="34" t="str">
        <f t="shared" si="254"/>
        <v>Parts</v>
      </c>
      <c r="AN3237" s="34" t="str">
        <f t="shared" si="255"/>
        <v>PartsOther Expenses as % of Sales</v>
      </c>
      <c r="AO3237" s="35"/>
      <c r="AP3237" s="35"/>
      <c r="AQ3237" s="35"/>
    </row>
    <row r="3238" spans="1:43" x14ac:dyDescent="0.25">
      <c r="A3238" s="27" t="s">
        <v>103</v>
      </c>
      <c r="B3238" s="27" t="s">
        <v>104</v>
      </c>
      <c r="C3238" s="27" t="s">
        <v>671</v>
      </c>
      <c r="D3238" s="27" t="s">
        <v>263</v>
      </c>
      <c r="E3238" s="27" t="s">
        <v>675</v>
      </c>
      <c r="F3238" s="27" t="s">
        <v>956</v>
      </c>
      <c r="G3238" s="27" t="s">
        <v>957</v>
      </c>
      <c r="H3238" s="34" t="s">
        <v>4</v>
      </c>
      <c r="I3238" s="34" t="s">
        <v>930</v>
      </c>
      <c r="J3238" s="34" t="str">
        <f t="shared" si="251"/>
        <v>PartsOther Expenses as % of Sales</v>
      </c>
      <c r="K3238" s="34" t="str">
        <f t="shared" si="252"/>
        <v>330Parts Other Expenses - Toyota</v>
      </c>
      <c r="L3238" s="28">
        <f>+SUMIF('TB 4-24'!M:M,$AL3238,'TB 4-24'!G:G)</f>
        <v>0</v>
      </c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>
        <f>+SUMIF('Input Sheet'!$S:$S,$AL3238,'Input Sheet'!C:C)</f>
        <v>0</v>
      </c>
      <c r="Z3238" s="28">
        <f>+SUMIF('Input Sheet'!$S:$S,$AL3238,'Input Sheet'!D:D)</f>
        <v>0</v>
      </c>
      <c r="AA3238" s="28">
        <f>+SUMIF('Input Sheet'!$S:$S,$AL3238,'Input Sheet'!E:E)</f>
        <v>0</v>
      </c>
      <c r="AB3238" s="28">
        <f>+SUMIF('Input Sheet'!$S:$S,$AL3238,'Input Sheet'!F:F)</f>
        <v>0</v>
      </c>
      <c r="AC3238" s="28">
        <f>+SUMIF('Input Sheet'!$S:$S,$AL3238,'Input Sheet'!G:G)</f>
        <v>0</v>
      </c>
      <c r="AD3238" s="28">
        <f>+SUMIF('Input Sheet'!$S:$S,$AL3238,'Input Sheet'!H:H)</f>
        <v>0</v>
      </c>
      <c r="AE3238" s="28">
        <f>+SUMIF('Input Sheet'!$S:$S,$AL3238,'Input Sheet'!I:I)</f>
        <v>0</v>
      </c>
      <c r="AF3238" s="28">
        <f>+SUMIF('Input Sheet'!$S:$S,$AL3238,'Input Sheet'!J:J)</f>
        <v>0</v>
      </c>
      <c r="AG3238" s="28">
        <f>+SUMIF('Input Sheet'!$S:$S,$AL3238,'Input Sheet'!K:K)</f>
        <v>0</v>
      </c>
      <c r="AH3238" s="28">
        <f>+SUMIF('Input Sheet'!$S:$S,$AL3238,'Input Sheet'!L:L)</f>
        <v>0</v>
      </c>
      <c r="AI3238" s="28">
        <f>+SUMIF('Input Sheet'!$S:$S,$AL3238,'Input Sheet'!M:M)</f>
        <v>0</v>
      </c>
      <c r="AJ3238" s="28">
        <f>+SUMIF('Input Sheet'!$S:$S,$AL3238,'Input Sheet'!N:N)</f>
        <v>0</v>
      </c>
      <c r="AK3238" s="28"/>
      <c r="AL3238" s="27" t="str">
        <f t="shared" si="253"/>
        <v>330-7331</v>
      </c>
      <c r="AM3238" s="34" t="str">
        <f t="shared" si="254"/>
        <v>Parts</v>
      </c>
      <c r="AN3238" s="34" t="str">
        <f t="shared" si="255"/>
        <v>PartsOther Expenses as % of Sales</v>
      </c>
      <c r="AO3238" s="35"/>
      <c r="AP3238" s="35"/>
      <c r="AQ3238" s="35"/>
    </row>
    <row r="3239" spans="1:43" x14ac:dyDescent="0.25">
      <c r="A3239" s="27" t="s">
        <v>103</v>
      </c>
      <c r="B3239" s="27" t="s">
        <v>104</v>
      </c>
      <c r="C3239" s="27" t="s">
        <v>104</v>
      </c>
      <c r="D3239" s="27" t="s">
        <v>263</v>
      </c>
      <c r="E3239" s="27" t="s">
        <v>680</v>
      </c>
      <c r="F3239" s="27" t="s">
        <v>956</v>
      </c>
      <c r="G3239" s="27" t="s">
        <v>957</v>
      </c>
      <c r="H3239" s="34" t="s">
        <v>4</v>
      </c>
      <c r="I3239" s="34" t="s">
        <v>930</v>
      </c>
      <c r="J3239" s="34" t="str">
        <f t="shared" si="251"/>
        <v>PartsOther Expenses as % of Sales</v>
      </c>
      <c r="K3239" s="34" t="str">
        <f t="shared" si="252"/>
        <v>130Parts Other Expenses - Toyota</v>
      </c>
      <c r="L3239" s="28">
        <f>+SUMIF('TB 4-24'!M:M,$AL3239,'TB 4-24'!G:G)</f>
        <v>0</v>
      </c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>
        <f>+SUMIF('Input Sheet'!$S:$S,$AL3239,'Input Sheet'!C:C)</f>
        <v>0</v>
      </c>
      <c r="Z3239" s="28">
        <f>+SUMIF('Input Sheet'!$S:$S,$AL3239,'Input Sheet'!D:D)</f>
        <v>0</v>
      </c>
      <c r="AA3239" s="28">
        <f>+SUMIF('Input Sheet'!$S:$S,$AL3239,'Input Sheet'!E:E)</f>
        <v>0</v>
      </c>
      <c r="AB3239" s="28">
        <f>+SUMIF('Input Sheet'!$S:$S,$AL3239,'Input Sheet'!F:F)</f>
        <v>0</v>
      </c>
      <c r="AC3239" s="28">
        <f>+SUMIF('Input Sheet'!$S:$S,$AL3239,'Input Sheet'!G:G)</f>
        <v>0</v>
      </c>
      <c r="AD3239" s="28">
        <f>+SUMIF('Input Sheet'!$S:$S,$AL3239,'Input Sheet'!H:H)</f>
        <v>0</v>
      </c>
      <c r="AE3239" s="28">
        <f>+SUMIF('Input Sheet'!$S:$S,$AL3239,'Input Sheet'!I:I)</f>
        <v>0</v>
      </c>
      <c r="AF3239" s="28">
        <f>+SUMIF('Input Sheet'!$S:$S,$AL3239,'Input Sheet'!J:J)</f>
        <v>0</v>
      </c>
      <c r="AG3239" s="28">
        <f>+SUMIF('Input Sheet'!$S:$S,$AL3239,'Input Sheet'!K:K)</f>
        <v>0</v>
      </c>
      <c r="AH3239" s="28">
        <f>+SUMIF('Input Sheet'!$S:$S,$AL3239,'Input Sheet'!L:L)</f>
        <v>0</v>
      </c>
      <c r="AI3239" s="28">
        <f>+SUMIF('Input Sheet'!$S:$S,$AL3239,'Input Sheet'!M:M)</f>
        <v>0</v>
      </c>
      <c r="AJ3239" s="28">
        <f>+SUMIF('Input Sheet'!$S:$S,$AL3239,'Input Sheet'!N:N)</f>
        <v>0</v>
      </c>
      <c r="AK3239" s="28"/>
      <c r="AL3239" s="27" t="str">
        <f t="shared" si="253"/>
        <v>130-7331</v>
      </c>
      <c r="AM3239" s="34" t="str">
        <f t="shared" si="254"/>
        <v>Parts</v>
      </c>
      <c r="AN3239" s="34" t="str">
        <f t="shared" si="255"/>
        <v>PartsOther Expenses as % of Sales</v>
      </c>
      <c r="AO3239" s="35"/>
      <c r="AP3239" s="35"/>
      <c r="AQ3239" s="35"/>
    </row>
    <row r="3240" spans="1:43" x14ac:dyDescent="0.25">
      <c r="A3240" s="27" t="s">
        <v>103</v>
      </c>
      <c r="B3240" s="27" t="s">
        <v>104</v>
      </c>
      <c r="C3240" s="27" t="s">
        <v>104</v>
      </c>
      <c r="D3240" s="27" t="s">
        <v>264</v>
      </c>
      <c r="E3240" s="27" t="s">
        <v>680</v>
      </c>
      <c r="F3240" s="27" t="s">
        <v>956</v>
      </c>
      <c r="G3240" s="27" t="s">
        <v>957</v>
      </c>
      <c r="H3240" s="34" t="s">
        <v>4</v>
      </c>
      <c r="I3240" s="34" t="s">
        <v>930</v>
      </c>
      <c r="J3240" s="34" t="str">
        <f t="shared" si="251"/>
        <v>PartsOther Expenses as % of Sales</v>
      </c>
      <c r="K3240" s="34" t="str">
        <f t="shared" si="252"/>
        <v>130Parts Other Expenses - Toyota</v>
      </c>
      <c r="L3240" s="28">
        <f>+SUMIF('TB 4-24'!M:M,$AL3240,'TB 4-24'!G:G)</f>
        <v>0</v>
      </c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>
        <f>+SUMIF('Input Sheet'!$S:$S,$AL3240,'Input Sheet'!C:C)</f>
        <v>0</v>
      </c>
      <c r="Z3240" s="28">
        <f>+SUMIF('Input Sheet'!$S:$S,$AL3240,'Input Sheet'!D:D)</f>
        <v>0</v>
      </c>
      <c r="AA3240" s="28">
        <f>+SUMIF('Input Sheet'!$S:$S,$AL3240,'Input Sheet'!E:E)</f>
        <v>0</v>
      </c>
      <c r="AB3240" s="28">
        <f>+SUMIF('Input Sheet'!$S:$S,$AL3240,'Input Sheet'!F:F)</f>
        <v>0</v>
      </c>
      <c r="AC3240" s="28">
        <f>+SUMIF('Input Sheet'!$S:$S,$AL3240,'Input Sheet'!G:G)</f>
        <v>0</v>
      </c>
      <c r="AD3240" s="28">
        <f>+SUMIF('Input Sheet'!$S:$S,$AL3240,'Input Sheet'!H:H)</f>
        <v>0</v>
      </c>
      <c r="AE3240" s="28">
        <f>+SUMIF('Input Sheet'!$S:$S,$AL3240,'Input Sheet'!I:I)</f>
        <v>0</v>
      </c>
      <c r="AF3240" s="28">
        <f>+SUMIF('Input Sheet'!$S:$S,$AL3240,'Input Sheet'!J:J)</f>
        <v>0</v>
      </c>
      <c r="AG3240" s="28">
        <f>+SUMIF('Input Sheet'!$S:$S,$AL3240,'Input Sheet'!K:K)</f>
        <v>0</v>
      </c>
      <c r="AH3240" s="28">
        <f>+SUMIF('Input Sheet'!$S:$S,$AL3240,'Input Sheet'!L:L)</f>
        <v>0</v>
      </c>
      <c r="AI3240" s="28">
        <f>+SUMIF('Input Sheet'!$S:$S,$AL3240,'Input Sheet'!M:M)</f>
        <v>0</v>
      </c>
      <c r="AJ3240" s="28">
        <f>+SUMIF('Input Sheet'!$S:$S,$AL3240,'Input Sheet'!N:N)</f>
        <v>0</v>
      </c>
      <c r="AK3240" s="28"/>
      <c r="AL3240" s="27" t="str">
        <f t="shared" si="253"/>
        <v>130-7332</v>
      </c>
      <c r="AM3240" s="34" t="str">
        <f t="shared" si="254"/>
        <v>Parts</v>
      </c>
      <c r="AN3240" s="34" t="str">
        <f t="shared" si="255"/>
        <v>PartsOther Expenses as % of Sales</v>
      </c>
      <c r="AO3240" s="35"/>
      <c r="AP3240" s="35"/>
      <c r="AQ3240" s="35"/>
    </row>
    <row r="3241" spans="1:43" x14ac:dyDescent="0.25">
      <c r="A3241" s="27" t="s">
        <v>103</v>
      </c>
      <c r="B3241" s="27" t="s">
        <v>104</v>
      </c>
      <c r="C3241" s="27" t="s">
        <v>657</v>
      </c>
      <c r="D3241" s="27" t="s">
        <v>264</v>
      </c>
      <c r="E3241" s="27" t="s">
        <v>681</v>
      </c>
      <c r="F3241" s="27" t="s">
        <v>956</v>
      </c>
      <c r="G3241" s="27" t="s">
        <v>957</v>
      </c>
      <c r="H3241" s="34" t="s">
        <v>4</v>
      </c>
      <c r="I3241" s="34" t="s">
        <v>930</v>
      </c>
      <c r="J3241" s="34" t="str">
        <f t="shared" si="251"/>
        <v>PartsOther Expenses as % of Sales</v>
      </c>
      <c r="K3241" s="34" t="str">
        <f t="shared" si="252"/>
        <v>230Parts Other Expenses - Toyota</v>
      </c>
      <c r="L3241" s="28">
        <f>+SUMIF('TB 4-24'!M:M,$AL3241,'TB 4-24'!G:G)</f>
        <v>0</v>
      </c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>
        <f>+SUMIF('Input Sheet'!$S:$S,$AL3241,'Input Sheet'!C:C)</f>
        <v>0</v>
      </c>
      <c r="Z3241" s="28">
        <f>+SUMIF('Input Sheet'!$S:$S,$AL3241,'Input Sheet'!D:D)</f>
        <v>0</v>
      </c>
      <c r="AA3241" s="28">
        <f>+SUMIF('Input Sheet'!$S:$S,$AL3241,'Input Sheet'!E:E)</f>
        <v>0</v>
      </c>
      <c r="AB3241" s="28">
        <f>+SUMIF('Input Sheet'!$S:$S,$AL3241,'Input Sheet'!F:F)</f>
        <v>0</v>
      </c>
      <c r="AC3241" s="28">
        <f>+SUMIF('Input Sheet'!$S:$S,$AL3241,'Input Sheet'!G:G)</f>
        <v>0</v>
      </c>
      <c r="AD3241" s="28">
        <f>+SUMIF('Input Sheet'!$S:$S,$AL3241,'Input Sheet'!H:H)</f>
        <v>0</v>
      </c>
      <c r="AE3241" s="28">
        <f>+SUMIF('Input Sheet'!$S:$S,$AL3241,'Input Sheet'!I:I)</f>
        <v>0</v>
      </c>
      <c r="AF3241" s="28">
        <f>+SUMIF('Input Sheet'!$S:$S,$AL3241,'Input Sheet'!J:J)</f>
        <v>0</v>
      </c>
      <c r="AG3241" s="28">
        <f>+SUMIF('Input Sheet'!$S:$S,$AL3241,'Input Sheet'!K:K)</f>
        <v>0</v>
      </c>
      <c r="AH3241" s="28">
        <f>+SUMIF('Input Sheet'!$S:$S,$AL3241,'Input Sheet'!L:L)</f>
        <v>0</v>
      </c>
      <c r="AI3241" s="28">
        <f>+SUMIF('Input Sheet'!$S:$S,$AL3241,'Input Sheet'!M:M)</f>
        <v>0</v>
      </c>
      <c r="AJ3241" s="28">
        <f>+SUMIF('Input Sheet'!$S:$S,$AL3241,'Input Sheet'!N:N)</f>
        <v>0</v>
      </c>
      <c r="AK3241" s="28"/>
      <c r="AL3241" s="27" t="str">
        <f t="shared" si="253"/>
        <v>230-7332</v>
      </c>
      <c r="AM3241" s="34" t="str">
        <f t="shared" si="254"/>
        <v>Parts</v>
      </c>
      <c r="AN3241" s="34" t="str">
        <f t="shared" si="255"/>
        <v>PartsOther Expenses as % of Sales</v>
      </c>
      <c r="AO3241" s="35"/>
      <c r="AP3241" s="35"/>
      <c r="AQ3241" s="35"/>
    </row>
    <row r="3242" spans="1:43" x14ac:dyDescent="0.25">
      <c r="A3242" s="27" t="s">
        <v>103</v>
      </c>
      <c r="B3242" s="27" t="s">
        <v>104</v>
      </c>
      <c r="C3242" s="27" t="s">
        <v>671</v>
      </c>
      <c r="D3242" s="27" t="s">
        <v>264</v>
      </c>
      <c r="E3242" s="27" t="s">
        <v>675</v>
      </c>
      <c r="F3242" s="27" t="s">
        <v>956</v>
      </c>
      <c r="G3242" s="27" t="s">
        <v>957</v>
      </c>
      <c r="H3242" s="34" t="s">
        <v>4</v>
      </c>
      <c r="I3242" s="34" t="s">
        <v>930</v>
      </c>
      <c r="J3242" s="34" t="str">
        <f t="shared" si="251"/>
        <v>PartsOther Expenses as % of Sales</v>
      </c>
      <c r="K3242" s="34" t="str">
        <f t="shared" si="252"/>
        <v>330Parts Other Expenses - Toyota</v>
      </c>
      <c r="L3242" s="28">
        <f>+SUMIF('TB 4-24'!M:M,$AL3242,'TB 4-24'!G:G)</f>
        <v>0</v>
      </c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>
        <f>+SUMIF('Input Sheet'!$S:$S,$AL3242,'Input Sheet'!C:C)</f>
        <v>0</v>
      </c>
      <c r="Z3242" s="28">
        <f>+SUMIF('Input Sheet'!$S:$S,$AL3242,'Input Sheet'!D:D)</f>
        <v>0</v>
      </c>
      <c r="AA3242" s="28">
        <f>+SUMIF('Input Sheet'!$S:$S,$AL3242,'Input Sheet'!E:E)</f>
        <v>0</v>
      </c>
      <c r="AB3242" s="28">
        <f>+SUMIF('Input Sheet'!$S:$S,$AL3242,'Input Sheet'!F:F)</f>
        <v>0</v>
      </c>
      <c r="AC3242" s="28">
        <f>+SUMIF('Input Sheet'!$S:$S,$AL3242,'Input Sheet'!G:G)</f>
        <v>0</v>
      </c>
      <c r="AD3242" s="28">
        <f>+SUMIF('Input Sheet'!$S:$S,$AL3242,'Input Sheet'!H:H)</f>
        <v>0</v>
      </c>
      <c r="AE3242" s="28">
        <f>+SUMIF('Input Sheet'!$S:$S,$AL3242,'Input Sheet'!I:I)</f>
        <v>0</v>
      </c>
      <c r="AF3242" s="28">
        <f>+SUMIF('Input Sheet'!$S:$S,$AL3242,'Input Sheet'!J:J)</f>
        <v>0</v>
      </c>
      <c r="AG3242" s="28">
        <f>+SUMIF('Input Sheet'!$S:$S,$AL3242,'Input Sheet'!K:K)</f>
        <v>0</v>
      </c>
      <c r="AH3242" s="28">
        <f>+SUMIF('Input Sheet'!$S:$S,$AL3242,'Input Sheet'!L:L)</f>
        <v>0</v>
      </c>
      <c r="AI3242" s="28">
        <f>+SUMIF('Input Sheet'!$S:$S,$AL3242,'Input Sheet'!M:M)</f>
        <v>0</v>
      </c>
      <c r="AJ3242" s="28">
        <f>+SUMIF('Input Sheet'!$S:$S,$AL3242,'Input Sheet'!N:N)</f>
        <v>0</v>
      </c>
      <c r="AK3242" s="28"/>
      <c r="AL3242" s="27" t="str">
        <f t="shared" si="253"/>
        <v>330-7332</v>
      </c>
      <c r="AM3242" s="34" t="str">
        <f t="shared" si="254"/>
        <v>Parts</v>
      </c>
      <c r="AN3242" s="34" t="str">
        <f t="shared" si="255"/>
        <v>PartsOther Expenses as % of Sales</v>
      </c>
      <c r="AO3242" s="35"/>
      <c r="AP3242" s="35"/>
      <c r="AQ3242" s="35"/>
    </row>
    <row r="3243" spans="1:43" x14ac:dyDescent="0.25">
      <c r="A3243" s="27" t="s">
        <v>103</v>
      </c>
      <c r="B3243" s="27" t="s">
        <v>104</v>
      </c>
      <c r="C3243" s="27" t="s">
        <v>663</v>
      </c>
      <c r="D3243" s="27" t="s">
        <v>264</v>
      </c>
      <c r="E3243" s="27" t="s">
        <v>668</v>
      </c>
      <c r="F3243" s="27" t="s">
        <v>956</v>
      </c>
      <c r="G3243" s="27" t="s">
        <v>957</v>
      </c>
      <c r="H3243" s="34" t="s">
        <v>4</v>
      </c>
      <c r="I3243" s="34" t="s">
        <v>930</v>
      </c>
      <c r="J3243" s="34" t="str">
        <f t="shared" si="251"/>
        <v>PartsOther Expenses as % of Sales</v>
      </c>
      <c r="K3243" s="34" t="str">
        <f t="shared" si="252"/>
        <v>430Parts Other Expenses - Toyota</v>
      </c>
      <c r="L3243" s="28">
        <f>+SUMIF('TB 4-24'!M:M,$AL3243,'TB 4-24'!G:G)</f>
        <v>0</v>
      </c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>
        <f>+SUMIF('Input Sheet'!$S:$S,$AL3243,'Input Sheet'!C:C)</f>
        <v>0</v>
      </c>
      <c r="Z3243" s="28">
        <f>+SUMIF('Input Sheet'!$S:$S,$AL3243,'Input Sheet'!D:D)</f>
        <v>0</v>
      </c>
      <c r="AA3243" s="28">
        <f>+SUMIF('Input Sheet'!$S:$S,$AL3243,'Input Sheet'!E:E)</f>
        <v>0</v>
      </c>
      <c r="AB3243" s="28">
        <f>+SUMIF('Input Sheet'!$S:$S,$AL3243,'Input Sheet'!F:F)</f>
        <v>0</v>
      </c>
      <c r="AC3243" s="28">
        <f>+SUMIF('Input Sheet'!$S:$S,$AL3243,'Input Sheet'!G:G)</f>
        <v>0</v>
      </c>
      <c r="AD3243" s="28">
        <f>+SUMIF('Input Sheet'!$S:$S,$AL3243,'Input Sheet'!H:H)</f>
        <v>0</v>
      </c>
      <c r="AE3243" s="28">
        <f>+SUMIF('Input Sheet'!$S:$S,$AL3243,'Input Sheet'!I:I)</f>
        <v>0</v>
      </c>
      <c r="AF3243" s="28">
        <f>+SUMIF('Input Sheet'!$S:$S,$AL3243,'Input Sheet'!J:J)</f>
        <v>0</v>
      </c>
      <c r="AG3243" s="28">
        <f>+SUMIF('Input Sheet'!$S:$S,$AL3243,'Input Sheet'!K:K)</f>
        <v>0</v>
      </c>
      <c r="AH3243" s="28">
        <f>+SUMIF('Input Sheet'!$S:$S,$AL3243,'Input Sheet'!L:L)</f>
        <v>0</v>
      </c>
      <c r="AI3243" s="28">
        <f>+SUMIF('Input Sheet'!$S:$S,$AL3243,'Input Sheet'!M:M)</f>
        <v>0</v>
      </c>
      <c r="AJ3243" s="28">
        <f>+SUMIF('Input Sheet'!$S:$S,$AL3243,'Input Sheet'!N:N)</f>
        <v>0</v>
      </c>
      <c r="AK3243" s="28"/>
      <c r="AL3243" s="27" t="str">
        <f t="shared" si="253"/>
        <v>430-7332</v>
      </c>
      <c r="AM3243" s="34" t="str">
        <f t="shared" si="254"/>
        <v>Parts</v>
      </c>
      <c r="AN3243" s="34" t="str">
        <f t="shared" si="255"/>
        <v>PartsOther Expenses as % of Sales</v>
      </c>
      <c r="AO3243" s="35"/>
      <c r="AP3243" s="35"/>
      <c r="AQ3243" s="35"/>
    </row>
    <row r="3244" spans="1:43" x14ac:dyDescent="0.25">
      <c r="A3244" s="27" t="s">
        <v>103</v>
      </c>
      <c r="B3244" s="27" t="s">
        <v>104</v>
      </c>
      <c r="C3244" s="27" t="s">
        <v>104</v>
      </c>
      <c r="D3244" s="27" t="s">
        <v>265</v>
      </c>
      <c r="E3244" s="27" t="s">
        <v>680</v>
      </c>
      <c r="F3244" s="27" t="s">
        <v>956</v>
      </c>
      <c r="G3244" s="27" t="s">
        <v>957</v>
      </c>
      <c r="H3244" s="34" t="s">
        <v>4</v>
      </c>
      <c r="I3244" s="34" t="s">
        <v>930</v>
      </c>
      <c r="J3244" s="34" t="str">
        <f t="shared" si="251"/>
        <v>PartsOther Expenses as % of Sales</v>
      </c>
      <c r="K3244" s="34" t="str">
        <f t="shared" si="252"/>
        <v>130Parts Other Expenses - Toyota</v>
      </c>
      <c r="L3244" s="28">
        <f>+SUMIF('TB 4-24'!M:M,$AL3244,'TB 4-24'!G:G)</f>
        <v>0</v>
      </c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>
        <f>+SUMIF('Input Sheet'!$S:$S,$AL3244,'Input Sheet'!C:C)</f>
        <v>0</v>
      </c>
      <c r="Z3244" s="28">
        <f>+SUMIF('Input Sheet'!$S:$S,$AL3244,'Input Sheet'!D:D)</f>
        <v>0</v>
      </c>
      <c r="AA3244" s="28">
        <f>+SUMIF('Input Sheet'!$S:$S,$AL3244,'Input Sheet'!E:E)</f>
        <v>0</v>
      </c>
      <c r="AB3244" s="28">
        <f>+SUMIF('Input Sheet'!$S:$S,$AL3244,'Input Sheet'!F:F)</f>
        <v>0</v>
      </c>
      <c r="AC3244" s="28">
        <f>+SUMIF('Input Sheet'!$S:$S,$AL3244,'Input Sheet'!G:G)</f>
        <v>0</v>
      </c>
      <c r="AD3244" s="28">
        <f>+SUMIF('Input Sheet'!$S:$S,$AL3244,'Input Sheet'!H:H)</f>
        <v>0</v>
      </c>
      <c r="AE3244" s="28">
        <f>+SUMIF('Input Sheet'!$S:$S,$AL3244,'Input Sheet'!I:I)</f>
        <v>0</v>
      </c>
      <c r="AF3244" s="28">
        <f>+SUMIF('Input Sheet'!$S:$S,$AL3244,'Input Sheet'!J:J)</f>
        <v>0</v>
      </c>
      <c r="AG3244" s="28">
        <f>+SUMIF('Input Sheet'!$S:$S,$AL3244,'Input Sheet'!K:K)</f>
        <v>0</v>
      </c>
      <c r="AH3244" s="28">
        <f>+SUMIF('Input Sheet'!$S:$S,$AL3244,'Input Sheet'!L:L)</f>
        <v>0</v>
      </c>
      <c r="AI3244" s="28">
        <f>+SUMIF('Input Sheet'!$S:$S,$AL3244,'Input Sheet'!M:M)</f>
        <v>0</v>
      </c>
      <c r="AJ3244" s="28">
        <f>+SUMIF('Input Sheet'!$S:$S,$AL3244,'Input Sheet'!N:N)</f>
        <v>0</v>
      </c>
      <c r="AK3244" s="28"/>
      <c r="AL3244" s="27" t="str">
        <f t="shared" si="253"/>
        <v>130-7333</v>
      </c>
      <c r="AM3244" s="34" t="str">
        <f t="shared" si="254"/>
        <v>Parts</v>
      </c>
      <c r="AN3244" s="34" t="str">
        <f t="shared" si="255"/>
        <v>PartsOther Expenses as % of Sales</v>
      </c>
      <c r="AO3244" s="35"/>
      <c r="AP3244" s="35"/>
      <c r="AQ3244" s="35"/>
    </row>
    <row r="3245" spans="1:43" x14ac:dyDescent="0.25">
      <c r="A3245" s="27" t="s">
        <v>103</v>
      </c>
      <c r="B3245" s="27" t="s">
        <v>104</v>
      </c>
      <c r="C3245" s="27" t="s">
        <v>657</v>
      </c>
      <c r="D3245" s="27" t="s">
        <v>265</v>
      </c>
      <c r="E3245" s="27" t="s">
        <v>681</v>
      </c>
      <c r="F3245" s="27" t="s">
        <v>956</v>
      </c>
      <c r="G3245" s="27" t="s">
        <v>957</v>
      </c>
      <c r="H3245" s="34" t="s">
        <v>4</v>
      </c>
      <c r="I3245" s="34" t="s">
        <v>930</v>
      </c>
      <c r="J3245" s="34" t="str">
        <f t="shared" si="251"/>
        <v>PartsOther Expenses as % of Sales</v>
      </c>
      <c r="K3245" s="34" t="str">
        <f t="shared" si="252"/>
        <v>230Parts Other Expenses - Toyota</v>
      </c>
      <c r="L3245" s="28">
        <f>+SUMIF('TB 4-24'!M:M,$AL3245,'TB 4-24'!G:G)</f>
        <v>0</v>
      </c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>
        <f>+SUMIF('Input Sheet'!$S:$S,$AL3245,'Input Sheet'!C:C)</f>
        <v>0</v>
      </c>
      <c r="Z3245" s="28">
        <f>+SUMIF('Input Sheet'!$S:$S,$AL3245,'Input Sheet'!D:D)</f>
        <v>0</v>
      </c>
      <c r="AA3245" s="28">
        <f>+SUMIF('Input Sheet'!$S:$S,$AL3245,'Input Sheet'!E:E)</f>
        <v>0</v>
      </c>
      <c r="AB3245" s="28">
        <f>+SUMIF('Input Sheet'!$S:$S,$AL3245,'Input Sheet'!F:F)</f>
        <v>0</v>
      </c>
      <c r="AC3245" s="28">
        <f>+SUMIF('Input Sheet'!$S:$S,$AL3245,'Input Sheet'!G:G)</f>
        <v>0</v>
      </c>
      <c r="AD3245" s="28">
        <f>+SUMIF('Input Sheet'!$S:$S,$AL3245,'Input Sheet'!H:H)</f>
        <v>0</v>
      </c>
      <c r="AE3245" s="28">
        <f>+SUMIF('Input Sheet'!$S:$S,$AL3245,'Input Sheet'!I:I)</f>
        <v>0</v>
      </c>
      <c r="AF3245" s="28">
        <f>+SUMIF('Input Sheet'!$S:$S,$AL3245,'Input Sheet'!J:J)</f>
        <v>0</v>
      </c>
      <c r="AG3245" s="28">
        <f>+SUMIF('Input Sheet'!$S:$S,$AL3245,'Input Sheet'!K:K)</f>
        <v>0</v>
      </c>
      <c r="AH3245" s="28">
        <f>+SUMIF('Input Sheet'!$S:$S,$AL3245,'Input Sheet'!L:L)</f>
        <v>0</v>
      </c>
      <c r="AI3245" s="28">
        <f>+SUMIF('Input Sheet'!$S:$S,$AL3245,'Input Sheet'!M:M)</f>
        <v>0</v>
      </c>
      <c r="AJ3245" s="28">
        <f>+SUMIF('Input Sheet'!$S:$S,$AL3245,'Input Sheet'!N:N)</f>
        <v>0</v>
      </c>
      <c r="AK3245" s="28"/>
      <c r="AL3245" s="27" t="str">
        <f t="shared" si="253"/>
        <v>230-7333</v>
      </c>
      <c r="AM3245" s="34" t="str">
        <f t="shared" si="254"/>
        <v>Parts</v>
      </c>
      <c r="AN3245" s="34" t="str">
        <f t="shared" si="255"/>
        <v>PartsOther Expenses as % of Sales</v>
      </c>
      <c r="AO3245" s="35"/>
      <c r="AP3245" s="35"/>
      <c r="AQ3245" s="35"/>
    </row>
    <row r="3246" spans="1:43" x14ac:dyDescent="0.25">
      <c r="A3246" s="27" t="s">
        <v>103</v>
      </c>
      <c r="B3246" s="27" t="s">
        <v>104</v>
      </c>
      <c r="C3246" s="27" t="s">
        <v>663</v>
      </c>
      <c r="D3246" s="27" t="s">
        <v>265</v>
      </c>
      <c r="E3246" s="27" t="s">
        <v>668</v>
      </c>
      <c r="F3246" s="27" t="s">
        <v>956</v>
      </c>
      <c r="G3246" s="27" t="s">
        <v>957</v>
      </c>
      <c r="H3246" s="34" t="s">
        <v>4</v>
      </c>
      <c r="I3246" s="34" t="s">
        <v>930</v>
      </c>
      <c r="J3246" s="34" t="str">
        <f t="shared" si="251"/>
        <v>PartsOther Expenses as % of Sales</v>
      </c>
      <c r="K3246" s="34" t="str">
        <f t="shared" si="252"/>
        <v>430Parts Other Expenses - Toyota</v>
      </c>
      <c r="L3246" s="28">
        <f>+SUMIF('TB 4-24'!M:M,$AL3246,'TB 4-24'!G:G)</f>
        <v>0</v>
      </c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>
        <f>+SUMIF('Input Sheet'!$S:$S,$AL3246,'Input Sheet'!C:C)</f>
        <v>0</v>
      </c>
      <c r="Z3246" s="28">
        <f>+SUMIF('Input Sheet'!$S:$S,$AL3246,'Input Sheet'!D:D)</f>
        <v>0</v>
      </c>
      <c r="AA3246" s="28">
        <f>+SUMIF('Input Sheet'!$S:$S,$AL3246,'Input Sheet'!E:E)</f>
        <v>0</v>
      </c>
      <c r="AB3246" s="28">
        <f>+SUMIF('Input Sheet'!$S:$S,$AL3246,'Input Sheet'!F:F)</f>
        <v>0</v>
      </c>
      <c r="AC3246" s="28">
        <f>+SUMIF('Input Sheet'!$S:$S,$AL3246,'Input Sheet'!G:G)</f>
        <v>0</v>
      </c>
      <c r="AD3246" s="28">
        <f>+SUMIF('Input Sheet'!$S:$S,$AL3246,'Input Sheet'!H:H)</f>
        <v>0</v>
      </c>
      <c r="AE3246" s="28">
        <f>+SUMIF('Input Sheet'!$S:$S,$AL3246,'Input Sheet'!I:I)</f>
        <v>0</v>
      </c>
      <c r="AF3246" s="28">
        <f>+SUMIF('Input Sheet'!$S:$S,$AL3246,'Input Sheet'!J:J)</f>
        <v>0</v>
      </c>
      <c r="AG3246" s="28">
        <f>+SUMIF('Input Sheet'!$S:$S,$AL3246,'Input Sheet'!K:K)</f>
        <v>0</v>
      </c>
      <c r="AH3246" s="28">
        <f>+SUMIF('Input Sheet'!$S:$S,$AL3246,'Input Sheet'!L:L)</f>
        <v>0</v>
      </c>
      <c r="AI3246" s="28">
        <f>+SUMIF('Input Sheet'!$S:$S,$AL3246,'Input Sheet'!M:M)</f>
        <v>0</v>
      </c>
      <c r="AJ3246" s="28">
        <f>+SUMIF('Input Sheet'!$S:$S,$AL3246,'Input Sheet'!N:N)</f>
        <v>0</v>
      </c>
      <c r="AK3246" s="28"/>
      <c r="AL3246" s="27" t="str">
        <f t="shared" si="253"/>
        <v>430-7333</v>
      </c>
      <c r="AM3246" s="34" t="str">
        <f t="shared" si="254"/>
        <v>Parts</v>
      </c>
      <c r="AN3246" s="34" t="str">
        <f t="shared" si="255"/>
        <v>PartsOther Expenses as % of Sales</v>
      </c>
      <c r="AO3246" s="35"/>
      <c r="AP3246" s="35"/>
      <c r="AQ3246" s="35"/>
    </row>
    <row r="3247" spans="1:43" x14ac:dyDescent="0.25">
      <c r="A3247" s="27" t="s">
        <v>103</v>
      </c>
      <c r="B3247" s="27" t="s">
        <v>104</v>
      </c>
      <c r="C3247" s="27" t="s">
        <v>671</v>
      </c>
      <c r="D3247" s="27" t="s">
        <v>265</v>
      </c>
      <c r="E3247" s="27" t="s">
        <v>675</v>
      </c>
      <c r="F3247" s="27" t="s">
        <v>956</v>
      </c>
      <c r="G3247" s="27" t="s">
        <v>957</v>
      </c>
      <c r="H3247" s="34" t="s">
        <v>4</v>
      </c>
      <c r="I3247" s="34" t="s">
        <v>930</v>
      </c>
      <c r="J3247" s="34" t="str">
        <f t="shared" si="251"/>
        <v>PartsOther Expenses as % of Sales</v>
      </c>
      <c r="K3247" s="34" t="str">
        <f t="shared" si="252"/>
        <v>330Parts Other Expenses - Toyota</v>
      </c>
      <c r="L3247" s="28">
        <f>+SUMIF('TB 4-24'!M:M,$AL3247,'TB 4-24'!G:G)</f>
        <v>0</v>
      </c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>
        <f>+SUMIF('Input Sheet'!$S:$S,$AL3247,'Input Sheet'!C:C)</f>
        <v>0</v>
      </c>
      <c r="Z3247" s="28">
        <f>+SUMIF('Input Sheet'!$S:$S,$AL3247,'Input Sheet'!D:D)</f>
        <v>0</v>
      </c>
      <c r="AA3247" s="28">
        <f>+SUMIF('Input Sheet'!$S:$S,$AL3247,'Input Sheet'!E:E)</f>
        <v>0</v>
      </c>
      <c r="AB3247" s="28">
        <f>+SUMIF('Input Sheet'!$S:$S,$AL3247,'Input Sheet'!F:F)</f>
        <v>0</v>
      </c>
      <c r="AC3247" s="28">
        <f>+SUMIF('Input Sheet'!$S:$S,$AL3247,'Input Sheet'!G:G)</f>
        <v>0</v>
      </c>
      <c r="AD3247" s="28">
        <f>+SUMIF('Input Sheet'!$S:$S,$AL3247,'Input Sheet'!H:H)</f>
        <v>0</v>
      </c>
      <c r="AE3247" s="28">
        <f>+SUMIF('Input Sheet'!$S:$S,$AL3247,'Input Sheet'!I:I)</f>
        <v>0</v>
      </c>
      <c r="AF3247" s="28">
        <f>+SUMIF('Input Sheet'!$S:$S,$AL3247,'Input Sheet'!J:J)</f>
        <v>0</v>
      </c>
      <c r="AG3247" s="28">
        <f>+SUMIF('Input Sheet'!$S:$S,$AL3247,'Input Sheet'!K:K)</f>
        <v>0</v>
      </c>
      <c r="AH3247" s="28">
        <f>+SUMIF('Input Sheet'!$S:$S,$AL3247,'Input Sheet'!L:L)</f>
        <v>0</v>
      </c>
      <c r="AI3247" s="28">
        <f>+SUMIF('Input Sheet'!$S:$S,$AL3247,'Input Sheet'!M:M)</f>
        <v>0</v>
      </c>
      <c r="AJ3247" s="28">
        <f>+SUMIF('Input Sheet'!$S:$S,$AL3247,'Input Sheet'!N:N)</f>
        <v>0</v>
      </c>
      <c r="AK3247" s="28"/>
      <c r="AL3247" s="27" t="str">
        <f t="shared" si="253"/>
        <v>330-7333</v>
      </c>
      <c r="AM3247" s="34" t="str">
        <f t="shared" si="254"/>
        <v>Parts</v>
      </c>
      <c r="AN3247" s="34" t="str">
        <f t="shared" si="255"/>
        <v>PartsOther Expenses as % of Sales</v>
      </c>
      <c r="AO3247" s="35"/>
      <c r="AP3247" s="35"/>
      <c r="AQ3247" s="35"/>
    </row>
    <row r="3248" spans="1:43" x14ac:dyDescent="0.25">
      <c r="A3248" s="27" t="s">
        <v>103</v>
      </c>
      <c r="B3248" s="27" t="s">
        <v>104</v>
      </c>
      <c r="C3248" s="27" t="s">
        <v>657</v>
      </c>
      <c r="D3248" s="27" t="s">
        <v>266</v>
      </c>
      <c r="E3248" s="27" t="s">
        <v>681</v>
      </c>
      <c r="F3248" s="27" t="s">
        <v>956</v>
      </c>
      <c r="G3248" s="27" t="s">
        <v>957</v>
      </c>
      <c r="H3248" s="34" t="s">
        <v>4</v>
      </c>
      <c r="I3248" s="34" t="s">
        <v>930</v>
      </c>
      <c r="J3248" s="34" t="str">
        <f t="shared" si="251"/>
        <v>PartsOther Expenses as % of Sales</v>
      </c>
      <c r="K3248" s="34" t="str">
        <f t="shared" si="252"/>
        <v>230Parts Other Expenses - Toyota</v>
      </c>
      <c r="L3248" s="28">
        <f>+SUMIF('TB 4-24'!M:M,$AL3248,'TB 4-24'!G:G)</f>
        <v>0</v>
      </c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>
        <f>+SUMIF('Input Sheet'!$S:$S,$AL3248,'Input Sheet'!C:C)</f>
        <v>0</v>
      </c>
      <c r="Z3248" s="28">
        <f>+SUMIF('Input Sheet'!$S:$S,$AL3248,'Input Sheet'!D:D)</f>
        <v>0</v>
      </c>
      <c r="AA3248" s="28">
        <f>+SUMIF('Input Sheet'!$S:$S,$AL3248,'Input Sheet'!E:E)</f>
        <v>0</v>
      </c>
      <c r="AB3248" s="28">
        <f>+SUMIF('Input Sheet'!$S:$S,$AL3248,'Input Sheet'!F:F)</f>
        <v>0</v>
      </c>
      <c r="AC3248" s="28">
        <f>+SUMIF('Input Sheet'!$S:$S,$AL3248,'Input Sheet'!G:G)</f>
        <v>0</v>
      </c>
      <c r="AD3248" s="28">
        <f>+SUMIF('Input Sheet'!$S:$S,$AL3248,'Input Sheet'!H:H)</f>
        <v>0</v>
      </c>
      <c r="AE3248" s="28">
        <f>+SUMIF('Input Sheet'!$S:$S,$AL3248,'Input Sheet'!I:I)</f>
        <v>0</v>
      </c>
      <c r="AF3248" s="28">
        <f>+SUMIF('Input Sheet'!$S:$S,$AL3248,'Input Sheet'!J:J)</f>
        <v>0</v>
      </c>
      <c r="AG3248" s="28">
        <f>+SUMIF('Input Sheet'!$S:$S,$AL3248,'Input Sheet'!K:K)</f>
        <v>0</v>
      </c>
      <c r="AH3248" s="28">
        <f>+SUMIF('Input Sheet'!$S:$S,$AL3248,'Input Sheet'!L:L)</f>
        <v>0</v>
      </c>
      <c r="AI3248" s="28">
        <f>+SUMIF('Input Sheet'!$S:$S,$AL3248,'Input Sheet'!M:M)</f>
        <v>0</v>
      </c>
      <c r="AJ3248" s="28">
        <f>+SUMIF('Input Sheet'!$S:$S,$AL3248,'Input Sheet'!N:N)</f>
        <v>0</v>
      </c>
      <c r="AK3248" s="28"/>
      <c r="AL3248" s="27" t="str">
        <f t="shared" si="253"/>
        <v>230-7370</v>
      </c>
      <c r="AM3248" s="34" t="str">
        <f t="shared" si="254"/>
        <v>Parts</v>
      </c>
      <c r="AN3248" s="34" t="str">
        <f t="shared" si="255"/>
        <v>PartsOther Expenses as % of Sales</v>
      </c>
      <c r="AO3248" s="35"/>
      <c r="AP3248" s="35"/>
      <c r="AQ3248" s="35"/>
    </row>
    <row r="3249" spans="1:43" x14ac:dyDescent="0.25">
      <c r="A3249" s="27" t="s">
        <v>103</v>
      </c>
      <c r="B3249" s="27" t="s">
        <v>104</v>
      </c>
      <c r="C3249" s="27" t="s">
        <v>663</v>
      </c>
      <c r="D3249" s="27" t="s">
        <v>266</v>
      </c>
      <c r="E3249" s="27" t="s">
        <v>668</v>
      </c>
      <c r="F3249" s="27" t="s">
        <v>956</v>
      </c>
      <c r="G3249" s="27" t="s">
        <v>957</v>
      </c>
      <c r="H3249" s="34" t="s">
        <v>4</v>
      </c>
      <c r="I3249" s="34" t="s">
        <v>930</v>
      </c>
      <c r="J3249" s="34" t="str">
        <f t="shared" si="251"/>
        <v>PartsOther Expenses as % of Sales</v>
      </c>
      <c r="K3249" s="34" t="str">
        <f t="shared" si="252"/>
        <v>430Parts Other Expenses - Toyota</v>
      </c>
      <c r="L3249" s="28">
        <f>+SUMIF('TB 4-24'!M:M,$AL3249,'TB 4-24'!G:G)</f>
        <v>0</v>
      </c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>
        <f>+SUMIF('Input Sheet'!$S:$S,$AL3249,'Input Sheet'!C:C)</f>
        <v>0</v>
      </c>
      <c r="Z3249" s="28">
        <f>+SUMIF('Input Sheet'!$S:$S,$AL3249,'Input Sheet'!D:D)</f>
        <v>0</v>
      </c>
      <c r="AA3249" s="28">
        <f>+SUMIF('Input Sheet'!$S:$S,$AL3249,'Input Sheet'!E:E)</f>
        <v>0</v>
      </c>
      <c r="AB3249" s="28">
        <f>+SUMIF('Input Sheet'!$S:$S,$AL3249,'Input Sheet'!F:F)</f>
        <v>0</v>
      </c>
      <c r="AC3249" s="28">
        <f>+SUMIF('Input Sheet'!$S:$S,$AL3249,'Input Sheet'!G:G)</f>
        <v>0</v>
      </c>
      <c r="AD3249" s="28">
        <f>+SUMIF('Input Sheet'!$S:$S,$AL3249,'Input Sheet'!H:H)</f>
        <v>0</v>
      </c>
      <c r="AE3249" s="28">
        <f>+SUMIF('Input Sheet'!$S:$S,$AL3249,'Input Sheet'!I:I)</f>
        <v>0</v>
      </c>
      <c r="AF3249" s="28">
        <f>+SUMIF('Input Sheet'!$S:$S,$AL3249,'Input Sheet'!J:J)</f>
        <v>0</v>
      </c>
      <c r="AG3249" s="28">
        <f>+SUMIF('Input Sheet'!$S:$S,$AL3249,'Input Sheet'!K:K)</f>
        <v>0</v>
      </c>
      <c r="AH3249" s="28">
        <f>+SUMIF('Input Sheet'!$S:$S,$AL3249,'Input Sheet'!L:L)</f>
        <v>0</v>
      </c>
      <c r="AI3249" s="28">
        <f>+SUMIF('Input Sheet'!$S:$S,$AL3249,'Input Sheet'!M:M)</f>
        <v>0</v>
      </c>
      <c r="AJ3249" s="28">
        <f>+SUMIF('Input Sheet'!$S:$S,$AL3249,'Input Sheet'!N:N)</f>
        <v>0</v>
      </c>
      <c r="AK3249" s="28"/>
      <c r="AL3249" s="27" t="str">
        <f t="shared" si="253"/>
        <v>430-7370</v>
      </c>
      <c r="AM3249" s="34" t="str">
        <f t="shared" si="254"/>
        <v>Parts</v>
      </c>
      <c r="AN3249" s="34" t="str">
        <f t="shared" si="255"/>
        <v>PartsOther Expenses as % of Sales</v>
      </c>
      <c r="AO3249" s="35"/>
      <c r="AP3249" s="35"/>
      <c r="AQ3249" s="35"/>
    </row>
    <row r="3250" spans="1:43" x14ac:dyDescent="0.25">
      <c r="A3250" s="27" t="s">
        <v>103</v>
      </c>
      <c r="B3250" s="27" t="s">
        <v>104</v>
      </c>
      <c r="C3250" s="27" t="s">
        <v>671</v>
      </c>
      <c r="D3250" s="27" t="s">
        <v>266</v>
      </c>
      <c r="E3250" s="27" t="s">
        <v>675</v>
      </c>
      <c r="F3250" s="27" t="s">
        <v>956</v>
      </c>
      <c r="G3250" s="27" t="s">
        <v>957</v>
      </c>
      <c r="H3250" s="34" t="s">
        <v>4</v>
      </c>
      <c r="I3250" s="34" t="s">
        <v>930</v>
      </c>
      <c r="J3250" s="34" t="str">
        <f t="shared" si="251"/>
        <v>PartsOther Expenses as % of Sales</v>
      </c>
      <c r="K3250" s="34" t="str">
        <f t="shared" si="252"/>
        <v>330Parts Other Expenses - Toyota</v>
      </c>
      <c r="L3250" s="28">
        <f>+SUMIF('TB 4-24'!M:M,$AL3250,'TB 4-24'!G:G)</f>
        <v>0</v>
      </c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>
        <f>+SUMIF('Input Sheet'!$S:$S,$AL3250,'Input Sheet'!C:C)</f>
        <v>0</v>
      </c>
      <c r="Z3250" s="28">
        <f>+SUMIF('Input Sheet'!$S:$S,$AL3250,'Input Sheet'!D:D)</f>
        <v>0</v>
      </c>
      <c r="AA3250" s="28">
        <f>+SUMIF('Input Sheet'!$S:$S,$AL3250,'Input Sheet'!E:E)</f>
        <v>0</v>
      </c>
      <c r="AB3250" s="28">
        <f>+SUMIF('Input Sheet'!$S:$S,$AL3250,'Input Sheet'!F:F)</f>
        <v>0</v>
      </c>
      <c r="AC3250" s="28">
        <f>+SUMIF('Input Sheet'!$S:$S,$AL3250,'Input Sheet'!G:G)</f>
        <v>0</v>
      </c>
      <c r="AD3250" s="28">
        <f>+SUMIF('Input Sheet'!$S:$S,$AL3250,'Input Sheet'!H:H)</f>
        <v>0</v>
      </c>
      <c r="AE3250" s="28">
        <f>+SUMIF('Input Sheet'!$S:$S,$AL3250,'Input Sheet'!I:I)</f>
        <v>0</v>
      </c>
      <c r="AF3250" s="28">
        <f>+SUMIF('Input Sheet'!$S:$S,$AL3250,'Input Sheet'!J:J)</f>
        <v>0</v>
      </c>
      <c r="AG3250" s="28">
        <f>+SUMIF('Input Sheet'!$S:$S,$AL3250,'Input Sheet'!K:K)</f>
        <v>0</v>
      </c>
      <c r="AH3250" s="28">
        <f>+SUMIF('Input Sheet'!$S:$S,$AL3250,'Input Sheet'!L:L)</f>
        <v>0</v>
      </c>
      <c r="AI3250" s="28">
        <f>+SUMIF('Input Sheet'!$S:$S,$AL3250,'Input Sheet'!M:M)</f>
        <v>0</v>
      </c>
      <c r="AJ3250" s="28">
        <f>+SUMIF('Input Sheet'!$S:$S,$AL3250,'Input Sheet'!N:N)</f>
        <v>0</v>
      </c>
      <c r="AK3250" s="28"/>
      <c r="AL3250" s="27" t="str">
        <f t="shared" si="253"/>
        <v>330-7370</v>
      </c>
      <c r="AM3250" s="34" t="str">
        <f t="shared" si="254"/>
        <v>Parts</v>
      </c>
      <c r="AN3250" s="34" t="str">
        <f t="shared" si="255"/>
        <v>PartsOther Expenses as % of Sales</v>
      </c>
      <c r="AO3250" s="35"/>
      <c r="AP3250" s="35"/>
      <c r="AQ3250" s="35"/>
    </row>
    <row r="3251" spans="1:43" x14ac:dyDescent="0.25">
      <c r="A3251" s="27" t="s">
        <v>103</v>
      </c>
      <c r="B3251" s="27" t="s">
        <v>104</v>
      </c>
      <c r="C3251" s="27" t="s">
        <v>104</v>
      </c>
      <c r="D3251" s="27" t="s">
        <v>266</v>
      </c>
      <c r="E3251" s="27" t="s">
        <v>680</v>
      </c>
      <c r="F3251" s="27" t="s">
        <v>956</v>
      </c>
      <c r="G3251" s="27" t="s">
        <v>957</v>
      </c>
      <c r="H3251" s="34" t="s">
        <v>4</v>
      </c>
      <c r="I3251" s="34" t="s">
        <v>930</v>
      </c>
      <c r="J3251" s="34" t="str">
        <f t="shared" si="251"/>
        <v>PartsOther Expenses as % of Sales</v>
      </c>
      <c r="K3251" s="34" t="str">
        <f t="shared" si="252"/>
        <v>130Parts Other Expenses - Toyota</v>
      </c>
      <c r="L3251" s="28">
        <f>+SUMIF('TB 4-24'!M:M,$AL3251,'TB 4-24'!G:G)</f>
        <v>0</v>
      </c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>
        <f>+SUMIF('Input Sheet'!$S:$S,$AL3251,'Input Sheet'!C:C)</f>
        <v>0</v>
      </c>
      <c r="Z3251" s="28">
        <f>+SUMIF('Input Sheet'!$S:$S,$AL3251,'Input Sheet'!D:D)</f>
        <v>0</v>
      </c>
      <c r="AA3251" s="28">
        <f>+SUMIF('Input Sheet'!$S:$S,$AL3251,'Input Sheet'!E:E)</f>
        <v>0</v>
      </c>
      <c r="AB3251" s="28">
        <f>+SUMIF('Input Sheet'!$S:$S,$AL3251,'Input Sheet'!F:F)</f>
        <v>0</v>
      </c>
      <c r="AC3251" s="28">
        <f>+SUMIF('Input Sheet'!$S:$S,$AL3251,'Input Sheet'!G:G)</f>
        <v>0</v>
      </c>
      <c r="AD3251" s="28">
        <f>+SUMIF('Input Sheet'!$S:$S,$AL3251,'Input Sheet'!H:H)</f>
        <v>0</v>
      </c>
      <c r="AE3251" s="28">
        <f>+SUMIF('Input Sheet'!$S:$S,$AL3251,'Input Sheet'!I:I)</f>
        <v>0</v>
      </c>
      <c r="AF3251" s="28">
        <f>+SUMIF('Input Sheet'!$S:$S,$AL3251,'Input Sheet'!J:J)</f>
        <v>0</v>
      </c>
      <c r="AG3251" s="28">
        <f>+SUMIF('Input Sheet'!$S:$S,$AL3251,'Input Sheet'!K:K)</f>
        <v>0</v>
      </c>
      <c r="AH3251" s="28">
        <f>+SUMIF('Input Sheet'!$S:$S,$AL3251,'Input Sheet'!L:L)</f>
        <v>0</v>
      </c>
      <c r="AI3251" s="28">
        <f>+SUMIF('Input Sheet'!$S:$S,$AL3251,'Input Sheet'!M:M)</f>
        <v>0</v>
      </c>
      <c r="AJ3251" s="28">
        <f>+SUMIF('Input Sheet'!$S:$S,$AL3251,'Input Sheet'!N:N)</f>
        <v>0</v>
      </c>
      <c r="AK3251" s="28"/>
      <c r="AL3251" s="27" t="str">
        <f t="shared" si="253"/>
        <v>130-7370</v>
      </c>
      <c r="AM3251" s="34" t="str">
        <f t="shared" si="254"/>
        <v>Parts</v>
      </c>
      <c r="AN3251" s="34" t="str">
        <f t="shared" si="255"/>
        <v>PartsOther Expenses as % of Sales</v>
      </c>
      <c r="AO3251" s="35"/>
      <c r="AP3251" s="35"/>
      <c r="AQ3251" s="35"/>
    </row>
    <row r="3252" spans="1:43" x14ac:dyDescent="0.25">
      <c r="A3252" s="27" t="s">
        <v>103</v>
      </c>
      <c r="B3252" s="27" t="s">
        <v>104</v>
      </c>
      <c r="C3252" s="27" t="s">
        <v>657</v>
      </c>
      <c r="D3252" s="27" t="s">
        <v>267</v>
      </c>
      <c r="E3252" s="27" t="s">
        <v>681</v>
      </c>
      <c r="F3252" s="27" t="s">
        <v>956</v>
      </c>
      <c r="G3252" s="27" t="s">
        <v>957</v>
      </c>
      <c r="H3252" s="34" t="s">
        <v>4</v>
      </c>
      <c r="I3252" s="34" t="s">
        <v>930</v>
      </c>
      <c r="J3252" s="34" t="str">
        <f t="shared" si="251"/>
        <v>PartsOther Expenses as % of Sales</v>
      </c>
      <c r="K3252" s="34" t="str">
        <f t="shared" si="252"/>
        <v>230Parts Other Expenses - Toyota</v>
      </c>
      <c r="L3252" s="28">
        <f>+SUMIF('TB 4-24'!M:M,$AL3252,'TB 4-24'!G:G)</f>
        <v>0</v>
      </c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>
        <f>+SUMIF('Input Sheet'!$S:$S,$AL3252,'Input Sheet'!C:C)</f>
        <v>0</v>
      </c>
      <c r="Z3252" s="28">
        <f>+SUMIF('Input Sheet'!$S:$S,$AL3252,'Input Sheet'!D:D)</f>
        <v>0</v>
      </c>
      <c r="AA3252" s="28">
        <f>+SUMIF('Input Sheet'!$S:$S,$AL3252,'Input Sheet'!E:E)</f>
        <v>0</v>
      </c>
      <c r="AB3252" s="28">
        <f>+SUMIF('Input Sheet'!$S:$S,$AL3252,'Input Sheet'!F:F)</f>
        <v>0</v>
      </c>
      <c r="AC3252" s="28">
        <f>+SUMIF('Input Sheet'!$S:$S,$AL3252,'Input Sheet'!G:G)</f>
        <v>0</v>
      </c>
      <c r="AD3252" s="28">
        <f>+SUMIF('Input Sheet'!$S:$S,$AL3252,'Input Sheet'!H:H)</f>
        <v>0</v>
      </c>
      <c r="AE3252" s="28">
        <f>+SUMIF('Input Sheet'!$S:$S,$AL3252,'Input Sheet'!I:I)</f>
        <v>0</v>
      </c>
      <c r="AF3252" s="28">
        <f>+SUMIF('Input Sheet'!$S:$S,$AL3252,'Input Sheet'!J:J)</f>
        <v>0</v>
      </c>
      <c r="AG3252" s="28">
        <f>+SUMIF('Input Sheet'!$S:$S,$AL3252,'Input Sheet'!K:K)</f>
        <v>0</v>
      </c>
      <c r="AH3252" s="28">
        <f>+SUMIF('Input Sheet'!$S:$S,$AL3252,'Input Sheet'!L:L)</f>
        <v>0</v>
      </c>
      <c r="AI3252" s="28">
        <f>+SUMIF('Input Sheet'!$S:$S,$AL3252,'Input Sheet'!M:M)</f>
        <v>0</v>
      </c>
      <c r="AJ3252" s="28">
        <f>+SUMIF('Input Sheet'!$S:$S,$AL3252,'Input Sheet'!N:N)</f>
        <v>0</v>
      </c>
      <c r="AK3252" s="28"/>
      <c r="AL3252" s="27" t="str">
        <f t="shared" si="253"/>
        <v>230-7371</v>
      </c>
      <c r="AM3252" s="34" t="str">
        <f t="shared" si="254"/>
        <v>Parts</v>
      </c>
      <c r="AN3252" s="34" t="str">
        <f t="shared" si="255"/>
        <v>PartsOther Expenses as % of Sales</v>
      </c>
      <c r="AO3252" s="35"/>
      <c r="AP3252" s="35"/>
      <c r="AQ3252" s="35"/>
    </row>
    <row r="3253" spans="1:43" x14ac:dyDescent="0.25">
      <c r="A3253" s="27" t="s">
        <v>103</v>
      </c>
      <c r="B3253" s="27" t="s">
        <v>104</v>
      </c>
      <c r="C3253" s="27" t="s">
        <v>663</v>
      </c>
      <c r="D3253" s="27" t="s">
        <v>267</v>
      </c>
      <c r="E3253" s="27" t="s">
        <v>668</v>
      </c>
      <c r="F3253" s="27" t="s">
        <v>956</v>
      </c>
      <c r="G3253" s="27" t="s">
        <v>957</v>
      </c>
      <c r="H3253" s="34" t="s">
        <v>4</v>
      </c>
      <c r="I3253" s="34" t="s">
        <v>930</v>
      </c>
      <c r="J3253" s="34" t="str">
        <f t="shared" si="251"/>
        <v>PartsOther Expenses as % of Sales</v>
      </c>
      <c r="K3253" s="34" t="str">
        <f t="shared" si="252"/>
        <v>430Parts Other Expenses - Toyota</v>
      </c>
      <c r="L3253" s="28">
        <f>+SUMIF('TB 4-24'!M:M,$AL3253,'TB 4-24'!G:G)</f>
        <v>0</v>
      </c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>
        <f>+SUMIF('Input Sheet'!$S:$S,$AL3253,'Input Sheet'!C:C)</f>
        <v>0</v>
      </c>
      <c r="Z3253" s="28">
        <f>+SUMIF('Input Sheet'!$S:$S,$AL3253,'Input Sheet'!D:D)</f>
        <v>0</v>
      </c>
      <c r="AA3253" s="28">
        <f>+SUMIF('Input Sheet'!$S:$S,$AL3253,'Input Sheet'!E:E)</f>
        <v>0</v>
      </c>
      <c r="AB3253" s="28">
        <f>+SUMIF('Input Sheet'!$S:$S,$AL3253,'Input Sheet'!F:F)</f>
        <v>0</v>
      </c>
      <c r="AC3253" s="28">
        <f>+SUMIF('Input Sheet'!$S:$S,$AL3253,'Input Sheet'!G:G)</f>
        <v>0</v>
      </c>
      <c r="AD3253" s="28">
        <f>+SUMIF('Input Sheet'!$S:$S,$AL3253,'Input Sheet'!H:H)</f>
        <v>0</v>
      </c>
      <c r="AE3253" s="28">
        <f>+SUMIF('Input Sheet'!$S:$S,$AL3253,'Input Sheet'!I:I)</f>
        <v>0</v>
      </c>
      <c r="AF3253" s="28">
        <f>+SUMIF('Input Sheet'!$S:$S,$AL3253,'Input Sheet'!J:J)</f>
        <v>0</v>
      </c>
      <c r="AG3253" s="28">
        <f>+SUMIF('Input Sheet'!$S:$S,$AL3253,'Input Sheet'!K:K)</f>
        <v>0</v>
      </c>
      <c r="AH3253" s="28">
        <f>+SUMIF('Input Sheet'!$S:$S,$AL3253,'Input Sheet'!L:L)</f>
        <v>0</v>
      </c>
      <c r="AI3253" s="28">
        <f>+SUMIF('Input Sheet'!$S:$S,$AL3253,'Input Sheet'!M:M)</f>
        <v>0</v>
      </c>
      <c r="AJ3253" s="28">
        <f>+SUMIF('Input Sheet'!$S:$S,$AL3253,'Input Sheet'!N:N)</f>
        <v>0</v>
      </c>
      <c r="AK3253" s="28"/>
      <c r="AL3253" s="27" t="str">
        <f t="shared" si="253"/>
        <v>430-7371</v>
      </c>
      <c r="AM3253" s="34" t="str">
        <f t="shared" si="254"/>
        <v>Parts</v>
      </c>
      <c r="AN3253" s="34" t="str">
        <f t="shared" si="255"/>
        <v>PartsOther Expenses as % of Sales</v>
      </c>
      <c r="AO3253" s="35"/>
      <c r="AP3253" s="35"/>
      <c r="AQ3253" s="35"/>
    </row>
    <row r="3254" spans="1:43" x14ac:dyDescent="0.25">
      <c r="A3254" s="27" t="s">
        <v>103</v>
      </c>
      <c r="B3254" s="27" t="s">
        <v>104</v>
      </c>
      <c r="C3254" s="27" t="s">
        <v>671</v>
      </c>
      <c r="D3254" s="27" t="s">
        <v>267</v>
      </c>
      <c r="E3254" s="27" t="s">
        <v>675</v>
      </c>
      <c r="F3254" s="27" t="s">
        <v>956</v>
      </c>
      <c r="G3254" s="27" t="s">
        <v>957</v>
      </c>
      <c r="H3254" s="34" t="s">
        <v>4</v>
      </c>
      <c r="I3254" s="34" t="s">
        <v>930</v>
      </c>
      <c r="J3254" s="34" t="str">
        <f t="shared" si="251"/>
        <v>PartsOther Expenses as % of Sales</v>
      </c>
      <c r="K3254" s="34" t="str">
        <f t="shared" si="252"/>
        <v>330Parts Other Expenses - Toyota</v>
      </c>
      <c r="L3254" s="28">
        <f>+SUMIF('TB 4-24'!M:M,$AL3254,'TB 4-24'!G:G)</f>
        <v>0</v>
      </c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>
        <f>+SUMIF('Input Sheet'!$S:$S,$AL3254,'Input Sheet'!C:C)</f>
        <v>0</v>
      </c>
      <c r="Z3254" s="28">
        <f>+SUMIF('Input Sheet'!$S:$S,$AL3254,'Input Sheet'!D:D)</f>
        <v>0</v>
      </c>
      <c r="AA3254" s="28">
        <f>+SUMIF('Input Sheet'!$S:$S,$AL3254,'Input Sheet'!E:E)</f>
        <v>0</v>
      </c>
      <c r="AB3254" s="28">
        <f>+SUMIF('Input Sheet'!$S:$S,$AL3254,'Input Sheet'!F:F)</f>
        <v>0</v>
      </c>
      <c r="AC3254" s="28">
        <f>+SUMIF('Input Sheet'!$S:$S,$AL3254,'Input Sheet'!G:G)</f>
        <v>0</v>
      </c>
      <c r="AD3254" s="28">
        <f>+SUMIF('Input Sheet'!$S:$S,$AL3254,'Input Sheet'!H:H)</f>
        <v>0</v>
      </c>
      <c r="AE3254" s="28">
        <f>+SUMIF('Input Sheet'!$S:$S,$AL3254,'Input Sheet'!I:I)</f>
        <v>0</v>
      </c>
      <c r="AF3254" s="28">
        <f>+SUMIF('Input Sheet'!$S:$S,$AL3254,'Input Sheet'!J:J)</f>
        <v>0</v>
      </c>
      <c r="AG3254" s="28">
        <f>+SUMIF('Input Sheet'!$S:$S,$AL3254,'Input Sheet'!K:K)</f>
        <v>0</v>
      </c>
      <c r="AH3254" s="28">
        <f>+SUMIF('Input Sheet'!$S:$S,$AL3254,'Input Sheet'!L:L)</f>
        <v>0</v>
      </c>
      <c r="AI3254" s="28">
        <f>+SUMIF('Input Sheet'!$S:$S,$AL3254,'Input Sheet'!M:M)</f>
        <v>0</v>
      </c>
      <c r="AJ3254" s="28">
        <f>+SUMIF('Input Sheet'!$S:$S,$AL3254,'Input Sheet'!N:N)</f>
        <v>0</v>
      </c>
      <c r="AK3254" s="28"/>
      <c r="AL3254" s="27" t="str">
        <f t="shared" si="253"/>
        <v>330-7371</v>
      </c>
      <c r="AM3254" s="34" t="str">
        <f t="shared" si="254"/>
        <v>Parts</v>
      </c>
      <c r="AN3254" s="34" t="str">
        <f t="shared" si="255"/>
        <v>PartsOther Expenses as % of Sales</v>
      </c>
      <c r="AO3254" s="35"/>
      <c r="AP3254" s="35"/>
      <c r="AQ3254" s="35"/>
    </row>
    <row r="3255" spans="1:43" x14ac:dyDescent="0.25">
      <c r="A3255" s="27" t="s">
        <v>103</v>
      </c>
      <c r="B3255" s="27" t="s">
        <v>104</v>
      </c>
      <c r="C3255" s="27" t="s">
        <v>104</v>
      </c>
      <c r="D3255" s="27" t="s">
        <v>267</v>
      </c>
      <c r="E3255" s="27" t="s">
        <v>680</v>
      </c>
      <c r="F3255" s="27" t="s">
        <v>956</v>
      </c>
      <c r="G3255" s="27" t="s">
        <v>957</v>
      </c>
      <c r="H3255" s="34" t="s">
        <v>4</v>
      </c>
      <c r="I3255" s="34" t="s">
        <v>930</v>
      </c>
      <c r="J3255" s="34" t="str">
        <f t="shared" si="251"/>
        <v>PartsOther Expenses as % of Sales</v>
      </c>
      <c r="K3255" s="34" t="str">
        <f t="shared" si="252"/>
        <v>130Parts Other Expenses - Toyota</v>
      </c>
      <c r="L3255" s="28">
        <f>+SUMIF('TB 4-24'!M:M,$AL3255,'TB 4-24'!G:G)</f>
        <v>0</v>
      </c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>
        <f>+SUMIF('Input Sheet'!$S:$S,$AL3255,'Input Sheet'!C:C)</f>
        <v>0</v>
      </c>
      <c r="Z3255" s="28">
        <f>+SUMIF('Input Sheet'!$S:$S,$AL3255,'Input Sheet'!D:D)</f>
        <v>0</v>
      </c>
      <c r="AA3255" s="28">
        <f>+SUMIF('Input Sheet'!$S:$S,$AL3255,'Input Sheet'!E:E)</f>
        <v>0</v>
      </c>
      <c r="AB3255" s="28">
        <f>+SUMIF('Input Sheet'!$S:$S,$AL3255,'Input Sheet'!F:F)</f>
        <v>0</v>
      </c>
      <c r="AC3255" s="28">
        <f>+SUMIF('Input Sheet'!$S:$S,$AL3255,'Input Sheet'!G:G)</f>
        <v>0</v>
      </c>
      <c r="AD3255" s="28">
        <f>+SUMIF('Input Sheet'!$S:$S,$AL3255,'Input Sheet'!H:H)</f>
        <v>0</v>
      </c>
      <c r="AE3255" s="28">
        <f>+SUMIF('Input Sheet'!$S:$S,$AL3255,'Input Sheet'!I:I)</f>
        <v>0</v>
      </c>
      <c r="AF3255" s="28">
        <f>+SUMIF('Input Sheet'!$S:$S,$AL3255,'Input Sheet'!J:J)</f>
        <v>0</v>
      </c>
      <c r="AG3255" s="28">
        <f>+SUMIF('Input Sheet'!$S:$S,$AL3255,'Input Sheet'!K:K)</f>
        <v>0</v>
      </c>
      <c r="AH3255" s="28">
        <f>+SUMIF('Input Sheet'!$S:$S,$AL3255,'Input Sheet'!L:L)</f>
        <v>0</v>
      </c>
      <c r="AI3255" s="28">
        <f>+SUMIF('Input Sheet'!$S:$S,$AL3255,'Input Sheet'!M:M)</f>
        <v>0</v>
      </c>
      <c r="AJ3255" s="28">
        <f>+SUMIF('Input Sheet'!$S:$S,$AL3255,'Input Sheet'!N:N)</f>
        <v>0</v>
      </c>
      <c r="AK3255" s="28"/>
      <c r="AL3255" s="27" t="str">
        <f t="shared" si="253"/>
        <v>130-7371</v>
      </c>
      <c r="AM3255" s="34" t="str">
        <f t="shared" si="254"/>
        <v>Parts</v>
      </c>
      <c r="AN3255" s="34" t="str">
        <f t="shared" si="255"/>
        <v>PartsOther Expenses as % of Sales</v>
      </c>
      <c r="AO3255" s="35"/>
      <c r="AP3255" s="35"/>
      <c r="AQ3255" s="35"/>
    </row>
    <row r="3256" spans="1:43" x14ac:dyDescent="0.25">
      <c r="A3256" s="27" t="s">
        <v>103</v>
      </c>
      <c r="B3256" s="27" t="s">
        <v>104</v>
      </c>
      <c r="C3256" s="27" t="s">
        <v>657</v>
      </c>
      <c r="D3256" s="27" t="s">
        <v>497</v>
      </c>
      <c r="E3256" s="27" t="s">
        <v>681</v>
      </c>
      <c r="F3256" s="27" t="s">
        <v>956</v>
      </c>
      <c r="G3256" s="27" t="s">
        <v>957</v>
      </c>
      <c r="H3256" s="34" t="s">
        <v>4</v>
      </c>
      <c r="I3256" s="34" t="s">
        <v>930</v>
      </c>
      <c r="J3256" s="34" t="str">
        <f t="shared" si="251"/>
        <v>PartsOther Expenses as % of Sales</v>
      </c>
      <c r="K3256" s="34" t="str">
        <f t="shared" si="252"/>
        <v>230Parts Other Expenses - Toyota</v>
      </c>
      <c r="L3256" s="28">
        <f>+SUMIF('TB 4-24'!M:M,$AL3256,'TB 4-24'!G:G)</f>
        <v>0</v>
      </c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>
        <f>+SUMIF('Input Sheet'!$S:$S,$AL3256,'Input Sheet'!C:C)</f>
        <v>0</v>
      </c>
      <c r="Z3256" s="28">
        <f>+SUMIF('Input Sheet'!$S:$S,$AL3256,'Input Sheet'!D:D)</f>
        <v>0</v>
      </c>
      <c r="AA3256" s="28">
        <f>+SUMIF('Input Sheet'!$S:$S,$AL3256,'Input Sheet'!E:E)</f>
        <v>0</v>
      </c>
      <c r="AB3256" s="28">
        <f>+SUMIF('Input Sheet'!$S:$S,$AL3256,'Input Sheet'!F:F)</f>
        <v>0</v>
      </c>
      <c r="AC3256" s="28">
        <f>+SUMIF('Input Sheet'!$S:$S,$AL3256,'Input Sheet'!G:G)</f>
        <v>0</v>
      </c>
      <c r="AD3256" s="28">
        <f>+SUMIF('Input Sheet'!$S:$S,$AL3256,'Input Sheet'!H:H)</f>
        <v>0</v>
      </c>
      <c r="AE3256" s="28">
        <f>+SUMIF('Input Sheet'!$S:$S,$AL3256,'Input Sheet'!I:I)</f>
        <v>0</v>
      </c>
      <c r="AF3256" s="28">
        <f>+SUMIF('Input Sheet'!$S:$S,$AL3256,'Input Sheet'!J:J)</f>
        <v>0</v>
      </c>
      <c r="AG3256" s="28">
        <f>+SUMIF('Input Sheet'!$S:$S,$AL3256,'Input Sheet'!K:K)</f>
        <v>0</v>
      </c>
      <c r="AH3256" s="28">
        <f>+SUMIF('Input Sheet'!$S:$S,$AL3256,'Input Sheet'!L:L)</f>
        <v>0</v>
      </c>
      <c r="AI3256" s="28">
        <f>+SUMIF('Input Sheet'!$S:$S,$AL3256,'Input Sheet'!M:M)</f>
        <v>0</v>
      </c>
      <c r="AJ3256" s="28">
        <f>+SUMIF('Input Sheet'!$S:$S,$AL3256,'Input Sheet'!N:N)</f>
        <v>0</v>
      </c>
      <c r="AK3256" s="28"/>
      <c r="AL3256" s="27" t="str">
        <f t="shared" si="253"/>
        <v>230-7410</v>
      </c>
      <c r="AM3256" s="34" t="str">
        <f t="shared" si="254"/>
        <v>Parts</v>
      </c>
      <c r="AN3256" s="34" t="str">
        <f t="shared" si="255"/>
        <v>PartsOther Expenses as % of Sales</v>
      </c>
      <c r="AO3256" s="35"/>
      <c r="AP3256" s="35"/>
      <c r="AQ3256" s="35"/>
    </row>
    <row r="3257" spans="1:43" x14ac:dyDescent="0.25">
      <c r="A3257" s="27" t="s">
        <v>103</v>
      </c>
      <c r="B3257" s="27" t="s">
        <v>104</v>
      </c>
      <c r="C3257" s="27" t="s">
        <v>104</v>
      </c>
      <c r="D3257" s="27" t="s">
        <v>497</v>
      </c>
      <c r="E3257" s="27" t="s">
        <v>680</v>
      </c>
      <c r="F3257" s="27" t="s">
        <v>956</v>
      </c>
      <c r="G3257" s="27" t="s">
        <v>957</v>
      </c>
      <c r="H3257" s="34" t="s">
        <v>4</v>
      </c>
      <c r="I3257" s="34" t="s">
        <v>930</v>
      </c>
      <c r="J3257" s="34" t="str">
        <f t="shared" si="251"/>
        <v>PartsOther Expenses as % of Sales</v>
      </c>
      <c r="K3257" s="34" t="str">
        <f t="shared" si="252"/>
        <v>130Parts Other Expenses - Toyota</v>
      </c>
      <c r="L3257" s="28">
        <f>+SUMIF('TB 4-24'!M:M,$AL3257,'TB 4-24'!G:G)</f>
        <v>0</v>
      </c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>
        <f>+SUMIF('Input Sheet'!$S:$S,$AL3257,'Input Sheet'!C:C)</f>
        <v>0</v>
      </c>
      <c r="Z3257" s="28">
        <f>+SUMIF('Input Sheet'!$S:$S,$AL3257,'Input Sheet'!D:D)</f>
        <v>0</v>
      </c>
      <c r="AA3257" s="28">
        <f>+SUMIF('Input Sheet'!$S:$S,$AL3257,'Input Sheet'!E:E)</f>
        <v>0</v>
      </c>
      <c r="AB3257" s="28">
        <f>+SUMIF('Input Sheet'!$S:$S,$AL3257,'Input Sheet'!F:F)</f>
        <v>0</v>
      </c>
      <c r="AC3257" s="28">
        <f>+SUMIF('Input Sheet'!$S:$S,$AL3257,'Input Sheet'!G:G)</f>
        <v>0</v>
      </c>
      <c r="AD3257" s="28">
        <f>+SUMIF('Input Sheet'!$S:$S,$AL3257,'Input Sheet'!H:H)</f>
        <v>0</v>
      </c>
      <c r="AE3257" s="28">
        <f>+SUMIF('Input Sheet'!$S:$S,$AL3257,'Input Sheet'!I:I)</f>
        <v>0</v>
      </c>
      <c r="AF3257" s="28">
        <f>+SUMIF('Input Sheet'!$S:$S,$AL3257,'Input Sheet'!J:J)</f>
        <v>0</v>
      </c>
      <c r="AG3257" s="28">
        <f>+SUMIF('Input Sheet'!$S:$S,$AL3257,'Input Sheet'!K:K)</f>
        <v>0</v>
      </c>
      <c r="AH3257" s="28">
        <f>+SUMIF('Input Sheet'!$S:$S,$AL3257,'Input Sheet'!L:L)</f>
        <v>0</v>
      </c>
      <c r="AI3257" s="28">
        <f>+SUMIF('Input Sheet'!$S:$S,$AL3257,'Input Sheet'!M:M)</f>
        <v>0</v>
      </c>
      <c r="AJ3257" s="28">
        <f>+SUMIF('Input Sheet'!$S:$S,$AL3257,'Input Sheet'!N:N)</f>
        <v>0</v>
      </c>
      <c r="AK3257" s="28"/>
      <c r="AL3257" s="27" t="str">
        <f t="shared" si="253"/>
        <v>130-7410</v>
      </c>
      <c r="AM3257" s="34" t="str">
        <f t="shared" si="254"/>
        <v>Parts</v>
      </c>
      <c r="AN3257" s="34" t="str">
        <f t="shared" si="255"/>
        <v>PartsOther Expenses as % of Sales</v>
      </c>
      <c r="AO3257" s="35"/>
      <c r="AP3257" s="35"/>
      <c r="AQ3257" s="35"/>
    </row>
    <row r="3258" spans="1:43" x14ac:dyDescent="0.25">
      <c r="A3258" s="27" t="s">
        <v>103</v>
      </c>
      <c r="B3258" s="27" t="s">
        <v>104</v>
      </c>
      <c r="C3258" s="27" t="s">
        <v>663</v>
      </c>
      <c r="D3258" s="27" t="s">
        <v>497</v>
      </c>
      <c r="E3258" s="27" t="s">
        <v>668</v>
      </c>
      <c r="F3258" s="27" t="s">
        <v>956</v>
      </c>
      <c r="G3258" s="27" t="s">
        <v>957</v>
      </c>
      <c r="H3258" s="34" t="s">
        <v>4</v>
      </c>
      <c r="I3258" s="34" t="s">
        <v>930</v>
      </c>
      <c r="J3258" s="34" t="str">
        <f t="shared" si="251"/>
        <v>PartsOther Expenses as % of Sales</v>
      </c>
      <c r="K3258" s="34" t="str">
        <f t="shared" si="252"/>
        <v>430Parts Other Expenses - Toyota</v>
      </c>
      <c r="L3258" s="28">
        <f>+SUMIF('TB 4-24'!M:M,$AL3258,'TB 4-24'!G:G)</f>
        <v>0</v>
      </c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>
        <f>+SUMIF('Input Sheet'!$S:$S,$AL3258,'Input Sheet'!C:C)</f>
        <v>0</v>
      </c>
      <c r="Z3258" s="28">
        <f>+SUMIF('Input Sheet'!$S:$S,$AL3258,'Input Sheet'!D:D)</f>
        <v>0</v>
      </c>
      <c r="AA3258" s="28">
        <f>+SUMIF('Input Sheet'!$S:$S,$AL3258,'Input Sheet'!E:E)</f>
        <v>0</v>
      </c>
      <c r="AB3258" s="28">
        <f>+SUMIF('Input Sheet'!$S:$S,$AL3258,'Input Sheet'!F:F)</f>
        <v>0</v>
      </c>
      <c r="AC3258" s="28">
        <f>+SUMIF('Input Sheet'!$S:$S,$AL3258,'Input Sheet'!G:G)</f>
        <v>0</v>
      </c>
      <c r="AD3258" s="28">
        <f>+SUMIF('Input Sheet'!$S:$S,$AL3258,'Input Sheet'!H:H)</f>
        <v>0</v>
      </c>
      <c r="AE3258" s="28">
        <f>+SUMIF('Input Sheet'!$S:$S,$AL3258,'Input Sheet'!I:I)</f>
        <v>0</v>
      </c>
      <c r="AF3258" s="28">
        <f>+SUMIF('Input Sheet'!$S:$S,$AL3258,'Input Sheet'!J:J)</f>
        <v>0</v>
      </c>
      <c r="AG3258" s="28">
        <f>+SUMIF('Input Sheet'!$S:$S,$AL3258,'Input Sheet'!K:K)</f>
        <v>0</v>
      </c>
      <c r="AH3258" s="28">
        <f>+SUMIF('Input Sheet'!$S:$S,$AL3258,'Input Sheet'!L:L)</f>
        <v>0</v>
      </c>
      <c r="AI3258" s="28">
        <f>+SUMIF('Input Sheet'!$S:$S,$AL3258,'Input Sheet'!M:M)</f>
        <v>0</v>
      </c>
      <c r="AJ3258" s="28">
        <f>+SUMIF('Input Sheet'!$S:$S,$AL3258,'Input Sheet'!N:N)</f>
        <v>0</v>
      </c>
      <c r="AK3258" s="28"/>
      <c r="AL3258" s="27" t="str">
        <f t="shared" si="253"/>
        <v>430-7410</v>
      </c>
      <c r="AM3258" s="34" t="str">
        <f t="shared" si="254"/>
        <v>Parts</v>
      </c>
      <c r="AN3258" s="34" t="str">
        <f t="shared" si="255"/>
        <v>PartsOther Expenses as % of Sales</v>
      </c>
      <c r="AO3258" s="35"/>
      <c r="AP3258" s="35"/>
      <c r="AQ3258" s="35"/>
    </row>
    <row r="3259" spans="1:43" x14ac:dyDescent="0.25">
      <c r="A3259" s="27" t="s">
        <v>103</v>
      </c>
      <c r="B3259" s="27" t="s">
        <v>104</v>
      </c>
      <c r="C3259" s="27" t="s">
        <v>671</v>
      </c>
      <c r="D3259" s="27" t="s">
        <v>497</v>
      </c>
      <c r="E3259" s="27" t="s">
        <v>675</v>
      </c>
      <c r="F3259" s="27" t="s">
        <v>956</v>
      </c>
      <c r="G3259" s="27" t="s">
        <v>957</v>
      </c>
      <c r="H3259" s="34" t="s">
        <v>4</v>
      </c>
      <c r="I3259" s="34" t="s">
        <v>930</v>
      </c>
      <c r="J3259" s="34" t="str">
        <f t="shared" si="251"/>
        <v>PartsOther Expenses as % of Sales</v>
      </c>
      <c r="K3259" s="34" t="str">
        <f t="shared" si="252"/>
        <v>330Parts Other Expenses - Toyota</v>
      </c>
      <c r="L3259" s="28">
        <f>+SUMIF('TB 4-24'!M:M,$AL3259,'TB 4-24'!G:G)</f>
        <v>0</v>
      </c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>
        <f>+SUMIF('Input Sheet'!$S:$S,$AL3259,'Input Sheet'!C:C)</f>
        <v>0</v>
      </c>
      <c r="Z3259" s="28">
        <f>+SUMIF('Input Sheet'!$S:$S,$AL3259,'Input Sheet'!D:D)</f>
        <v>0</v>
      </c>
      <c r="AA3259" s="28">
        <f>+SUMIF('Input Sheet'!$S:$S,$AL3259,'Input Sheet'!E:E)</f>
        <v>0</v>
      </c>
      <c r="AB3259" s="28">
        <f>+SUMIF('Input Sheet'!$S:$S,$AL3259,'Input Sheet'!F:F)</f>
        <v>0</v>
      </c>
      <c r="AC3259" s="28">
        <f>+SUMIF('Input Sheet'!$S:$S,$AL3259,'Input Sheet'!G:G)</f>
        <v>0</v>
      </c>
      <c r="AD3259" s="28">
        <f>+SUMIF('Input Sheet'!$S:$S,$AL3259,'Input Sheet'!H:H)</f>
        <v>0</v>
      </c>
      <c r="AE3259" s="28">
        <f>+SUMIF('Input Sheet'!$S:$S,$AL3259,'Input Sheet'!I:I)</f>
        <v>0</v>
      </c>
      <c r="AF3259" s="28">
        <f>+SUMIF('Input Sheet'!$S:$S,$AL3259,'Input Sheet'!J:J)</f>
        <v>0</v>
      </c>
      <c r="AG3259" s="28">
        <f>+SUMIF('Input Sheet'!$S:$S,$AL3259,'Input Sheet'!K:K)</f>
        <v>0</v>
      </c>
      <c r="AH3259" s="28">
        <f>+SUMIF('Input Sheet'!$S:$S,$AL3259,'Input Sheet'!L:L)</f>
        <v>0</v>
      </c>
      <c r="AI3259" s="28">
        <f>+SUMIF('Input Sheet'!$S:$S,$AL3259,'Input Sheet'!M:M)</f>
        <v>0</v>
      </c>
      <c r="AJ3259" s="28">
        <f>+SUMIF('Input Sheet'!$S:$S,$AL3259,'Input Sheet'!N:N)</f>
        <v>0</v>
      </c>
      <c r="AK3259" s="28"/>
      <c r="AL3259" s="27" t="str">
        <f t="shared" si="253"/>
        <v>330-7410</v>
      </c>
      <c r="AM3259" s="34" t="str">
        <f t="shared" si="254"/>
        <v>Parts</v>
      </c>
      <c r="AN3259" s="34" t="str">
        <f t="shared" si="255"/>
        <v>PartsOther Expenses as % of Sales</v>
      </c>
      <c r="AO3259" s="35"/>
      <c r="AP3259" s="35"/>
      <c r="AQ3259" s="35"/>
    </row>
    <row r="3260" spans="1:43" x14ac:dyDescent="0.25">
      <c r="A3260" s="27" t="s">
        <v>103</v>
      </c>
      <c r="B3260" s="27" t="s">
        <v>104</v>
      </c>
      <c r="C3260" s="27" t="s">
        <v>104</v>
      </c>
      <c r="D3260" s="27" t="s">
        <v>175</v>
      </c>
      <c r="E3260" s="27" t="s">
        <v>680</v>
      </c>
      <c r="F3260" s="27" t="s">
        <v>956</v>
      </c>
      <c r="G3260" s="27" t="s">
        <v>957</v>
      </c>
      <c r="H3260" s="34" t="s">
        <v>4</v>
      </c>
      <c r="I3260" s="34" t="s">
        <v>930</v>
      </c>
      <c r="J3260" s="34" t="str">
        <f t="shared" si="251"/>
        <v>PartsOther Expenses as % of Sales</v>
      </c>
      <c r="K3260" s="34" t="str">
        <f t="shared" si="252"/>
        <v>130Parts Other Expenses - Toyota</v>
      </c>
      <c r="L3260" s="28">
        <f>+SUMIF('TB 4-24'!M:M,$AL3260,'TB 4-24'!G:G)</f>
        <v>0</v>
      </c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>
        <f>+SUMIF('Input Sheet'!$S:$S,$AL3260,'Input Sheet'!C:C)</f>
        <v>0</v>
      </c>
      <c r="Z3260" s="28">
        <f>+SUMIF('Input Sheet'!$S:$S,$AL3260,'Input Sheet'!D:D)</f>
        <v>0</v>
      </c>
      <c r="AA3260" s="28">
        <f>+SUMIF('Input Sheet'!$S:$S,$AL3260,'Input Sheet'!E:E)</f>
        <v>0</v>
      </c>
      <c r="AB3260" s="28">
        <f>+SUMIF('Input Sheet'!$S:$S,$AL3260,'Input Sheet'!F:F)</f>
        <v>0</v>
      </c>
      <c r="AC3260" s="28">
        <f>+SUMIF('Input Sheet'!$S:$S,$AL3260,'Input Sheet'!G:G)</f>
        <v>0</v>
      </c>
      <c r="AD3260" s="28">
        <f>+SUMIF('Input Sheet'!$S:$S,$AL3260,'Input Sheet'!H:H)</f>
        <v>0</v>
      </c>
      <c r="AE3260" s="28">
        <f>+SUMIF('Input Sheet'!$S:$S,$AL3260,'Input Sheet'!I:I)</f>
        <v>0</v>
      </c>
      <c r="AF3260" s="28">
        <f>+SUMIF('Input Sheet'!$S:$S,$AL3260,'Input Sheet'!J:J)</f>
        <v>0</v>
      </c>
      <c r="AG3260" s="28">
        <f>+SUMIF('Input Sheet'!$S:$S,$AL3260,'Input Sheet'!K:K)</f>
        <v>0</v>
      </c>
      <c r="AH3260" s="28">
        <f>+SUMIF('Input Sheet'!$S:$S,$AL3260,'Input Sheet'!L:L)</f>
        <v>0</v>
      </c>
      <c r="AI3260" s="28">
        <f>+SUMIF('Input Sheet'!$S:$S,$AL3260,'Input Sheet'!M:M)</f>
        <v>0</v>
      </c>
      <c r="AJ3260" s="28">
        <f>+SUMIF('Input Sheet'!$S:$S,$AL3260,'Input Sheet'!N:N)</f>
        <v>0</v>
      </c>
      <c r="AK3260" s="28"/>
      <c r="AL3260" s="27" t="str">
        <f t="shared" si="253"/>
        <v>130-7457</v>
      </c>
      <c r="AM3260" s="34" t="str">
        <f t="shared" si="254"/>
        <v>Parts</v>
      </c>
      <c r="AN3260" s="34" t="str">
        <f t="shared" si="255"/>
        <v>PartsOther Expenses as % of Sales</v>
      </c>
      <c r="AO3260" s="35"/>
      <c r="AP3260" s="35"/>
      <c r="AQ3260" s="35"/>
    </row>
    <row r="3261" spans="1:43" x14ac:dyDescent="0.25">
      <c r="A3261" s="27" t="s">
        <v>103</v>
      </c>
      <c r="B3261" s="27" t="s">
        <v>104</v>
      </c>
      <c r="C3261" s="27" t="s">
        <v>657</v>
      </c>
      <c r="D3261" s="27" t="s">
        <v>175</v>
      </c>
      <c r="E3261" s="27" t="s">
        <v>681</v>
      </c>
      <c r="F3261" s="27" t="s">
        <v>956</v>
      </c>
      <c r="G3261" s="27" t="s">
        <v>957</v>
      </c>
      <c r="H3261" s="34" t="s">
        <v>4</v>
      </c>
      <c r="I3261" s="34" t="s">
        <v>930</v>
      </c>
      <c r="J3261" s="34" t="str">
        <f t="shared" si="251"/>
        <v>PartsOther Expenses as % of Sales</v>
      </c>
      <c r="K3261" s="34" t="str">
        <f t="shared" si="252"/>
        <v>230Parts Other Expenses - Toyota</v>
      </c>
      <c r="L3261" s="28">
        <f>+SUMIF('TB 4-24'!M:M,$AL3261,'TB 4-24'!G:G)</f>
        <v>0</v>
      </c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>
        <f>+SUMIF('Input Sheet'!$S:$S,$AL3261,'Input Sheet'!C:C)</f>
        <v>0</v>
      </c>
      <c r="Z3261" s="28">
        <f>+SUMIF('Input Sheet'!$S:$S,$AL3261,'Input Sheet'!D:D)</f>
        <v>0</v>
      </c>
      <c r="AA3261" s="28">
        <f>+SUMIF('Input Sheet'!$S:$S,$AL3261,'Input Sheet'!E:E)</f>
        <v>0</v>
      </c>
      <c r="AB3261" s="28">
        <f>+SUMIF('Input Sheet'!$S:$S,$AL3261,'Input Sheet'!F:F)</f>
        <v>0</v>
      </c>
      <c r="AC3261" s="28">
        <f>+SUMIF('Input Sheet'!$S:$S,$AL3261,'Input Sheet'!G:G)</f>
        <v>0</v>
      </c>
      <c r="AD3261" s="28">
        <f>+SUMIF('Input Sheet'!$S:$S,$AL3261,'Input Sheet'!H:H)</f>
        <v>0</v>
      </c>
      <c r="AE3261" s="28">
        <f>+SUMIF('Input Sheet'!$S:$S,$AL3261,'Input Sheet'!I:I)</f>
        <v>0</v>
      </c>
      <c r="AF3261" s="28">
        <f>+SUMIF('Input Sheet'!$S:$S,$AL3261,'Input Sheet'!J:J)</f>
        <v>0</v>
      </c>
      <c r="AG3261" s="28">
        <f>+SUMIF('Input Sheet'!$S:$S,$AL3261,'Input Sheet'!K:K)</f>
        <v>0</v>
      </c>
      <c r="AH3261" s="28">
        <f>+SUMIF('Input Sheet'!$S:$S,$AL3261,'Input Sheet'!L:L)</f>
        <v>0</v>
      </c>
      <c r="AI3261" s="28">
        <f>+SUMIF('Input Sheet'!$S:$S,$AL3261,'Input Sheet'!M:M)</f>
        <v>0</v>
      </c>
      <c r="AJ3261" s="28">
        <f>+SUMIF('Input Sheet'!$S:$S,$AL3261,'Input Sheet'!N:N)</f>
        <v>0</v>
      </c>
      <c r="AK3261" s="28"/>
      <c r="AL3261" s="27" t="str">
        <f t="shared" si="253"/>
        <v>230-7457</v>
      </c>
      <c r="AM3261" s="34" t="str">
        <f t="shared" si="254"/>
        <v>Parts</v>
      </c>
      <c r="AN3261" s="34" t="str">
        <f t="shared" si="255"/>
        <v>PartsOther Expenses as % of Sales</v>
      </c>
      <c r="AO3261" s="35"/>
      <c r="AP3261" s="35"/>
      <c r="AQ3261" s="35"/>
    </row>
    <row r="3262" spans="1:43" x14ac:dyDescent="0.25">
      <c r="A3262" s="27" t="s">
        <v>103</v>
      </c>
      <c r="B3262" s="27" t="s">
        <v>104</v>
      </c>
      <c r="C3262" s="27" t="s">
        <v>663</v>
      </c>
      <c r="D3262" s="27" t="s">
        <v>175</v>
      </c>
      <c r="E3262" s="27" t="s">
        <v>668</v>
      </c>
      <c r="F3262" s="27" t="s">
        <v>956</v>
      </c>
      <c r="G3262" s="27" t="s">
        <v>957</v>
      </c>
      <c r="H3262" s="34" t="s">
        <v>4</v>
      </c>
      <c r="I3262" s="34" t="s">
        <v>930</v>
      </c>
      <c r="J3262" s="34" t="str">
        <f t="shared" si="251"/>
        <v>PartsOther Expenses as % of Sales</v>
      </c>
      <c r="K3262" s="34" t="str">
        <f t="shared" si="252"/>
        <v>430Parts Other Expenses - Toyota</v>
      </c>
      <c r="L3262" s="28">
        <f>+SUMIF('TB 4-24'!M:M,$AL3262,'TB 4-24'!G:G)</f>
        <v>0</v>
      </c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>
        <f>+SUMIF('Input Sheet'!$S:$S,$AL3262,'Input Sheet'!C:C)</f>
        <v>0</v>
      </c>
      <c r="Z3262" s="28">
        <f>+SUMIF('Input Sheet'!$S:$S,$AL3262,'Input Sheet'!D:D)</f>
        <v>0</v>
      </c>
      <c r="AA3262" s="28">
        <f>+SUMIF('Input Sheet'!$S:$S,$AL3262,'Input Sheet'!E:E)</f>
        <v>0</v>
      </c>
      <c r="AB3262" s="28">
        <f>+SUMIF('Input Sheet'!$S:$S,$AL3262,'Input Sheet'!F:F)</f>
        <v>0</v>
      </c>
      <c r="AC3262" s="28">
        <f>+SUMIF('Input Sheet'!$S:$S,$AL3262,'Input Sheet'!G:G)</f>
        <v>0</v>
      </c>
      <c r="AD3262" s="28">
        <f>+SUMIF('Input Sheet'!$S:$S,$AL3262,'Input Sheet'!H:H)</f>
        <v>0</v>
      </c>
      <c r="AE3262" s="28">
        <f>+SUMIF('Input Sheet'!$S:$S,$AL3262,'Input Sheet'!I:I)</f>
        <v>0</v>
      </c>
      <c r="AF3262" s="28">
        <f>+SUMIF('Input Sheet'!$S:$S,$AL3262,'Input Sheet'!J:J)</f>
        <v>0</v>
      </c>
      <c r="AG3262" s="28">
        <f>+SUMIF('Input Sheet'!$S:$S,$AL3262,'Input Sheet'!K:K)</f>
        <v>0</v>
      </c>
      <c r="AH3262" s="28">
        <f>+SUMIF('Input Sheet'!$S:$S,$AL3262,'Input Sheet'!L:L)</f>
        <v>0</v>
      </c>
      <c r="AI3262" s="28">
        <f>+SUMIF('Input Sheet'!$S:$S,$AL3262,'Input Sheet'!M:M)</f>
        <v>0</v>
      </c>
      <c r="AJ3262" s="28">
        <f>+SUMIF('Input Sheet'!$S:$S,$AL3262,'Input Sheet'!N:N)</f>
        <v>0</v>
      </c>
      <c r="AK3262" s="28"/>
      <c r="AL3262" s="27" t="str">
        <f t="shared" si="253"/>
        <v>430-7457</v>
      </c>
      <c r="AM3262" s="34" t="str">
        <f t="shared" si="254"/>
        <v>Parts</v>
      </c>
      <c r="AN3262" s="34" t="str">
        <f t="shared" si="255"/>
        <v>PartsOther Expenses as % of Sales</v>
      </c>
      <c r="AO3262" s="35"/>
      <c r="AP3262" s="35"/>
      <c r="AQ3262" s="35"/>
    </row>
    <row r="3263" spans="1:43" x14ac:dyDescent="0.25">
      <c r="A3263" s="27" t="s">
        <v>103</v>
      </c>
      <c r="B3263" s="27" t="s">
        <v>104</v>
      </c>
      <c r="C3263" s="27" t="s">
        <v>671</v>
      </c>
      <c r="D3263" s="27" t="s">
        <v>175</v>
      </c>
      <c r="E3263" s="27" t="s">
        <v>675</v>
      </c>
      <c r="F3263" s="27" t="s">
        <v>956</v>
      </c>
      <c r="G3263" s="27" t="s">
        <v>957</v>
      </c>
      <c r="H3263" s="34" t="s">
        <v>4</v>
      </c>
      <c r="I3263" s="34" t="s">
        <v>930</v>
      </c>
      <c r="J3263" s="34" t="str">
        <f t="shared" si="251"/>
        <v>PartsOther Expenses as % of Sales</v>
      </c>
      <c r="K3263" s="34" t="str">
        <f t="shared" si="252"/>
        <v>330Parts Other Expenses - Toyota</v>
      </c>
      <c r="L3263" s="28">
        <f>+SUMIF('TB 4-24'!M:M,$AL3263,'TB 4-24'!G:G)</f>
        <v>0</v>
      </c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>
        <f>+SUMIF('Input Sheet'!$S:$S,$AL3263,'Input Sheet'!C:C)</f>
        <v>0</v>
      </c>
      <c r="Z3263" s="28">
        <f>+SUMIF('Input Sheet'!$S:$S,$AL3263,'Input Sheet'!D:D)</f>
        <v>0</v>
      </c>
      <c r="AA3263" s="28">
        <f>+SUMIF('Input Sheet'!$S:$S,$AL3263,'Input Sheet'!E:E)</f>
        <v>0</v>
      </c>
      <c r="AB3263" s="28">
        <f>+SUMIF('Input Sheet'!$S:$S,$AL3263,'Input Sheet'!F:F)</f>
        <v>0</v>
      </c>
      <c r="AC3263" s="28">
        <f>+SUMIF('Input Sheet'!$S:$S,$AL3263,'Input Sheet'!G:G)</f>
        <v>0</v>
      </c>
      <c r="AD3263" s="28">
        <f>+SUMIF('Input Sheet'!$S:$S,$AL3263,'Input Sheet'!H:H)</f>
        <v>0</v>
      </c>
      <c r="AE3263" s="28">
        <f>+SUMIF('Input Sheet'!$S:$S,$AL3263,'Input Sheet'!I:I)</f>
        <v>0</v>
      </c>
      <c r="AF3263" s="28">
        <f>+SUMIF('Input Sheet'!$S:$S,$AL3263,'Input Sheet'!J:J)</f>
        <v>0</v>
      </c>
      <c r="AG3263" s="28">
        <f>+SUMIF('Input Sheet'!$S:$S,$AL3263,'Input Sheet'!K:K)</f>
        <v>0</v>
      </c>
      <c r="AH3263" s="28">
        <f>+SUMIF('Input Sheet'!$S:$S,$AL3263,'Input Sheet'!L:L)</f>
        <v>0</v>
      </c>
      <c r="AI3263" s="28">
        <f>+SUMIF('Input Sheet'!$S:$S,$AL3263,'Input Sheet'!M:M)</f>
        <v>0</v>
      </c>
      <c r="AJ3263" s="28">
        <f>+SUMIF('Input Sheet'!$S:$S,$AL3263,'Input Sheet'!N:N)</f>
        <v>0</v>
      </c>
      <c r="AK3263" s="28"/>
      <c r="AL3263" s="27" t="str">
        <f t="shared" si="253"/>
        <v>330-7457</v>
      </c>
      <c r="AM3263" s="34" t="str">
        <f t="shared" si="254"/>
        <v>Parts</v>
      </c>
      <c r="AN3263" s="34" t="str">
        <f t="shared" si="255"/>
        <v>PartsOther Expenses as % of Sales</v>
      </c>
      <c r="AO3263" s="35"/>
      <c r="AP3263" s="35"/>
      <c r="AQ3263" s="35"/>
    </row>
    <row r="3264" spans="1:43" x14ac:dyDescent="0.25">
      <c r="A3264" s="27" t="s">
        <v>103</v>
      </c>
      <c r="B3264" s="27" t="s">
        <v>104</v>
      </c>
      <c r="C3264" s="27" t="s">
        <v>104</v>
      </c>
      <c r="D3264" s="27" t="s">
        <v>562</v>
      </c>
      <c r="E3264" s="27" t="s">
        <v>680</v>
      </c>
      <c r="F3264" s="27" t="s">
        <v>956</v>
      </c>
      <c r="G3264" s="27" t="s">
        <v>957</v>
      </c>
      <c r="H3264" s="34" t="s">
        <v>4</v>
      </c>
      <c r="I3264" s="34" t="s">
        <v>930</v>
      </c>
      <c r="J3264" s="34" t="str">
        <f t="shared" si="251"/>
        <v>PartsOther Expenses as % of Sales</v>
      </c>
      <c r="K3264" s="34" t="str">
        <f t="shared" si="252"/>
        <v>130Parts Other Expenses - Toyota</v>
      </c>
      <c r="L3264" s="28">
        <f>+SUMIF('TB 4-24'!M:M,$AL3264,'TB 4-24'!G:G)</f>
        <v>0</v>
      </c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>
        <f>+SUMIF('Input Sheet'!$S:$S,$AL3264,'Input Sheet'!C:C)</f>
        <v>0</v>
      </c>
      <c r="Z3264" s="28">
        <f>+SUMIF('Input Sheet'!$S:$S,$AL3264,'Input Sheet'!D:D)</f>
        <v>0</v>
      </c>
      <c r="AA3264" s="28">
        <f>+SUMIF('Input Sheet'!$S:$S,$AL3264,'Input Sheet'!E:E)</f>
        <v>0</v>
      </c>
      <c r="AB3264" s="28">
        <f>+SUMIF('Input Sheet'!$S:$S,$AL3264,'Input Sheet'!F:F)</f>
        <v>0</v>
      </c>
      <c r="AC3264" s="28">
        <f>+SUMIF('Input Sheet'!$S:$S,$AL3264,'Input Sheet'!G:G)</f>
        <v>0</v>
      </c>
      <c r="AD3264" s="28">
        <f>+SUMIF('Input Sheet'!$S:$S,$AL3264,'Input Sheet'!H:H)</f>
        <v>0</v>
      </c>
      <c r="AE3264" s="28">
        <f>+SUMIF('Input Sheet'!$S:$S,$AL3264,'Input Sheet'!I:I)</f>
        <v>0</v>
      </c>
      <c r="AF3264" s="28">
        <f>+SUMIF('Input Sheet'!$S:$S,$AL3264,'Input Sheet'!J:J)</f>
        <v>0</v>
      </c>
      <c r="AG3264" s="28">
        <f>+SUMIF('Input Sheet'!$S:$S,$AL3264,'Input Sheet'!K:K)</f>
        <v>0</v>
      </c>
      <c r="AH3264" s="28">
        <f>+SUMIF('Input Sheet'!$S:$S,$AL3264,'Input Sheet'!L:L)</f>
        <v>0</v>
      </c>
      <c r="AI3264" s="28">
        <f>+SUMIF('Input Sheet'!$S:$S,$AL3264,'Input Sheet'!M:M)</f>
        <v>0</v>
      </c>
      <c r="AJ3264" s="28">
        <f>+SUMIF('Input Sheet'!$S:$S,$AL3264,'Input Sheet'!N:N)</f>
        <v>0</v>
      </c>
      <c r="AK3264" s="28"/>
      <c r="AL3264" s="27" t="str">
        <f t="shared" si="253"/>
        <v>130-7458</v>
      </c>
      <c r="AM3264" s="34" t="str">
        <f t="shared" si="254"/>
        <v>Parts</v>
      </c>
      <c r="AN3264" s="34" t="str">
        <f t="shared" si="255"/>
        <v>PartsOther Expenses as % of Sales</v>
      </c>
      <c r="AO3264" s="35"/>
      <c r="AP3264" s="35"/>
      <c r="AQ3264" s="35"/>
    </row>
    <row r="3265" spans="1:43" x14ac:dyDescent="0.25">
      <c r="A3265" s="27" t="s">
        <v>103</v>
      </c>
      <c r="B3265" s="27" t="s">
        <v>104</v>
      </c>
      <c r="C3265" s="27" t="s">
        <v>657</v>
      </c>
      <c r="D3265" s="27" t="s">
        <v>562</v>
      </c>
      <c r="E3265" s="27" t="s">
        <v>681</v>
      </c>
      <c r="F3265" s="27" t="s">
        <v>956</v>
      </c>
      <c r="G3265" s="27" t="s">
        <v>957</v>
      </c>
      <c r="H3265" s="34" t="s">
        <v>4</v>
      </c>
      <c r="I3265" s="34" t="s">
        <v>930</v>
      </c>
      <c r="J3265" s="34" t="str">
        <f t="shared" si="251"/>
        <v>PartsOther Expenses as % of Sales</v>
      </c>
      <c r="K3265" s="34" t="str">
        <f t="shared" si="252"/>
        <v>230Parts Other Expenses - Toyota</v>
      </c>
      <c r="L3265" s="28">
        <f>+SUMIF('TB 4-24'!M:M,$AL3265,'TB 4-24'!G:G)</f>
        <v>0</v>
      </c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>
        <f>+SUMIF('Input Sheet'!$S:$S,$AL3265,'Input Sheet'!C:C)</f>
        <v>0</v>
      </c>
      <c r="Z3265" s="28">
        <f>+SUMIF('Input Sheet'!$S:$S,$AL3265,'Input Sheet'!D:D)</f>
        <v>0</v>
      </c>
      <c r="AA3265" s="28">
        <f>+SUMIF('Input Sheet'!$S:$S,$AL3265,'Input Sheet'!E:E)</f>
        <v>0</v>
      </c>
      <c r="AB3265" s="28">
        <f>+SUMIF('Input Sheet'!$S:$S,$AL3265,'Input Sheet'!F:F)</f>
        <v>0</v>
      </c>
      <c r="AC3265" s="28">
        <f>+SUMIF('Input Sheet'!$S:$S,$AL3265,'Input Sheet'!G:G)</f>
        <v>0</v>
      </c>
      <c r="AD3265" s="28">
        <f>+SUMIF('Input Sheet'!$S:$S,$AL3265,'Input Sheet'!H:H)</f>
        <v>0</v>
      </c>
      <c r="AE3265" s="28">
        <f>+SUMIF('Input Sheet'!$S:$S,$AL3265,'Input Sheet'!I:I)</f>
        <v>0</v>
      </c>
      <c r="AF3265" s="28">
        <f>+SUMIF('Input Sheet'!$S:$S,$AL3265,'Input Sheet'!J:J)</f>
        <v>0</v>
      </c>
      <c r="AG3265" s="28">
        <f>+SUMIF('Input Sheet'!$S:$S,$AL3265,'Input Sheet'!K:K)</f>
        <v>0</v>
      </c>
      <c r="AH3265" s="28">
        <f>+SUMIF('Input Sheet'!$S:$S,$AL3265,'Input Sheet'!L:L)</f>
        <v>0</v>
      </c>
      <c r="AI3265" s="28">
        <f>+SUMIF('Input Sheet'!$S:$S,$AL3265,'Input Sheet'!M:M)</f>
        <v>0</v>
      </c>
      <c r="AJ3265" s="28">
        <f>+SUMIF('Input Sheet'!$S:$S,$AL3265,'Input Sheet'!N:N)</f>
        <v>0</v>
      </c>
      <c r="AK3265" s="28"/>
      <c r="AL3265" s="27" t="str">
        <f t="shared" si="253"/>
        <v>230-7458</v>
      </c>
      <c r="AM3265" s="34" t="str">
        <f t="shared" si="254"/>
        <v>Parts</v>
      </c>
      <c r="AN3265" s="34" t="str">
        <f t="shared" si="255"/>
        <v>PartsOther Expenses as % of Sales</v>
      </c>
      <c r="AO3265" s="35"/>
      <c r="AP3265" s="35"/>
      <c r="AQ3265" s="35"/>
    </row>
    <row r="3266" spans="1:43" x14ac:dyDescent="0.25">
      <c r="A3266" s="27" t="s">
        <v>103</v>
      </c>
      <c r="B3266" s="27" t="s">
        <v>104</v>
      </c>
      <c r="C3266" s="27" t="s">
        <v>671</v>
      </c>
      <c r="D3266" s="27" t="s">
        <v>562</v>
      </c>
      <c r="E3266" s="27" t="s">
        <v>675</v>
      </c>
      <c r="F3266" s="27" t="s">
        <v>956</v>
      </c>
      <c r="G3266" s="27" t="s">
        <v>957</v>
      </c>
      <c r="H3266" s="34" t="s">
        <v>4</v>
      </c>
      <c r="I3266" s="34" t="s">
        <v>930</v>
      </c>
      <c r="J3266" s="34" t="str">
        <f t="shared" si="251"/>
        <v>PartsOther Expenses as % of Sales</v>
      </c>
      <c r="K3266" s="34" t="str">
        <f t="shared" si="252"/>
        <v>330Parts Other Expenses - Toyota</v>
      </c>
      <c r="L3266" s="28">
        <f>+SUMIF('TB 4-24'!M:M,$AL3266,'TB 4-24'!G:G)</f>
        <v>0</v>
      </c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>
        <f>+SUMIF('Input Sheet'!$S:$S,$AL3266,'Input Sheet'!C:C)</f>
        <v>0</v>
      </c>
      <c r="Z3266" s="28">
        <f>+SUMIF('Input Sheet'!$S:$S,$AL3266,'Input Sheet'!D:D)</f>
        <v>0</v>
      </c>
      <c r="AA3266" s="28">
        <f>+SUMIF('Input Sheet'!$S:$S,$AL3266,'Input Sheet'!E:E)</f>
        <v>0</v>
      </c>
      <c r="AB3266" s="28">
        <f>+SUMIF('Input Sheet'!$S:$S,$AL3266,'Input Sheet'!F:F)</f>
        <v>0</v>
      </c>
      <c r="AC3266" s="28">
        <f>+SUMIF('Input Sheet'!$S:$S,$AL3266,'Input Sheet'!G:G)</f>
        <v>0</v>
      </c>
      <c r="AD3266" s="28">
        <f>+SUMIF('Input Sheet'!$S:$S,$AL3266,'Input Sheet'!H:H)</f>
        <v>0</v>
      </c>
      <c r="AE3266" s="28">
        <f>+SUMIF('Input Sheet'!$S:$S,$AL3266,'Input Sheet'!I:I)</f>
        <v>0</v>
      </c>
      <c r="AF3266" s="28">
        <f>+SUMIF('Input Sheet'!$S:$S,$AL3266,'Input Sheet'!J:J)</f>
        <v>0</v>
      </c>
      <c r="AG3266" s="28">
        <f>+SUMIF('Input Sheet'!$S:$S,$AL3266,'Input Sheet'!K:K)</f>
        <v>0</v>
      </c>
      <c r="AH3266" s="28">
        <f>+SUMIF('Input Sheet'!$S:$S,$AL3266,'Input Sheet'!L:L)</f>
        <v>0</v>
      </c>
      <c r="AI3266" s="28">
        <f>+SUMIF('Input Sheet'!$S:$S,$AL3266,'Input Sheet'!M:M)</f>
        <v>0</v>
      </c>
      <c r="AJ3266" s="28">
        <f>+SUMIF('Input Sheet'!$S:$S,$AL3266,'Input Sheet'!N:N)</f>
        <v>0</v>
      </c>
      <c r="AK3266" s="28"/>
      <c r="AL3266" s="27" t="str">
        <f t="shared" si="253"/>
        <v>330-7458</v>
      </c>
      <c r="AM3266" s="34" t="str">
        <f t="shared" si="254"/>
        <v>Parts</v>
      </c>
      <c r="AN3266" s="34" t="str">
        <f t="shared" si="255"/>
        <v>PartsOther Expenses as % of Sales</v>
      </c>
      <c r="AO3266" s="35"/>
      <c r="AP3266" s="35"/>
      <c r="AQ3266" s="35"/>
    </row>
    <row r="3267" spans="1:43" x14ac:dyDescent="0.25">
      <c r="A3267" s="27" t="s">
        <v>103</v>
      </c>
      <c r="B3267" s="27" t="s">
        <v>104</v>
      </c>
      <c r="C3267" s="27" t="s">
        <v>657</v>
      </c>
      <c r="D3267" s="27" t="s">
        <v>269</v>
      </c>
      <c r="E3267" s="27" t="s">
        <v>681</v>
      </c>
      <c r="F3267" s="27" t="s">
        <v>956</v>
      </c>
      <c r="G3267" s="27" t="s">
        <v>957</v>
      </c>
      <c r="H3267" s="34" t="s">
        <v>4</v>
      </c>
      <c r="I3267" s="34" t="s">
        <v>930</v>
      </c>
      <c r="J3267" s="34" t="str">
        <f t="shared" si="251"/>
        <v>PartsOther Expenses as % of Sales</v>
      </c>
      <c r="K3267" s="34" t="str">
        <f t="shared" si="252"/>
        <v>230Parts Other Expenses - Toyota</v>
      </c>
      <c r="L3267" s="28">
        <f>+SUMIF('TB 4-24'!M:M,$AL3267,'TB 4-24'!G:G)</f>
        <v>0</v>
      </c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>
        <f>+SUMIF('Input Sheet'!$S:$S,$AL3267,'Input Sheet'!C:C)</f>
        <v>0</v>
      </c>
      <c r="Z3267" s="28">
        <f>+SUMIF('Input Sheet'!$S:$S,$AL3267,'Input Sheet'!D:D)</f>
        <v>0</v>
      </c>
      <c r="AA3267" s="28">
        <f>+SUMIF('Input Sheet'!$S:$S,$AL3267,'Input Sheet'!E:E)</f>
        <v>0</v>
      </c>
      <c r="AB3267" s="28">
        <f>+SUMIF('Input Sheet'!$S:$S,$AL3267,'Input Sheet'!F:F)</f>
        <v>0</v>
      </c>
      <c r="AC3267" s="28">
        <f>+SUMIF('Input Sheet'!$S:$S,$AL3267,'Input Sheet'!G:G)</f>
        <v>0</v>
      </c>
      <c r="AD3267" s="28">
        <f>+SUMIF('Input Sheet'!$S:$S,$AL3267,'Input Sheet'!H:H)</f>
        <v>0</v>
      </c>
      <c r="AE3267" s="28">
        <f>+SUMIF('Input Sheet'!$S:$S,$AL3267,'Input Sheet'!I:I)</f>
        <v>0</v>
      </c>
      <c r="AF3267" s="28">
        <f>+SUMIF('Input Sheet'!$S:$S,$AL3267,'Input Sheet'!J:J)</f>
        <v>0</v>
      </c>
      <c r="AG3267" s="28">
        <f>+SUMIF('Input Sheet'!$S:$S,$AL3267,'Input Sheet'!K:K)</f>
        <v>0</v>
      </c>
      <c r="AH3267" s="28">
        <f>+SUMIF('Input Sheet'!$S:$S,$AL3267,'Input Sheet'!L:L)</f>
        <v>0</v>
      </c>
      <c r="AI3267" s="28">
        <f>+SUMIF('Input Sheet'!$S:$S,$AL3267,'Input Sheet'!M:M)</f>
        <v>0</v>
      </c>
      <c r="AJ3267" s="28">
        <f>+SUMIF('Input Sheet'!$S:$S,$AL3267,'Input Sheet'!N:N)</f>
        <v>0</v>
      </c>
      <c r="AK3267" s="28"/>
      <c r="AL3267" s="27" t="str">
        <f t="shared" ref="AL3267:AL3330" si="256">+E3267&amp;"-"&amp;D3267</f>
        <v>230-7650</v>
      </c>
      <c r="AM3267" s="34" t="str">
        <f t="shared" si="254"/>
        <v>Parts</v>
      </c>
      <c r="AN3267" s="34" t="str">
        <f t="shared" si="255"/>
        <v>PartsOther Expenses as % of Sales</v>
      </c>
      <c r="AO3267" s="35"/>
      <c r="AP3267" s="35"/>
      <c r="AQ3267" s="35"/>
    </row>
    <row r="3268" spans="1:43" x14ac:dyDescent="0.25">
      <c r="A3268" s="27" t="s">
        <v>103</v>
      </c>
      <c r="B3268" s="27" t="s">
        <v>104</v>
      </c>
      <c r="C3268" s="27" t="s">
        <v>663</v>
      </c>
      <c r="D3268" s="27" t="s">
        <v>269</v>
      </c>
      <c r="E3268" s="27" t="s">
        <v>668</v>
      </c>
      <c r="F3268" s="27" t="s">
        <v>956</v>
      </c>
      <c r="G3268" s="27" t="s">
        <v>957</v>
      </c>
      <c r="H3268" s="34" t="s">
        <v>4</v>
      </c>
      <c r="I3268" s="34" t="s">
        <v>930</v>
      </c>
      <c r="J3268" s="34" t="str">
        <f t="shared" ref="J3268:J3331" si="257">+H3268&amp;I3268</f>
        <v>PartsOther Expenses as % of Sales</v>
      </c>
      <c r="K3268" s="34" t="str">
        <f t="shared" ref="K3268:K3331" si="258">+E3268&amp;G3268</f>
        <v>430Parts Other Expenses - Toyota</v>
      </c>
      <c r="L3268" s="28">
        <f>+SUMIF('TB 4-24'!M:M,$AL3268,'TB 4-24'!G:G)</f>
        <v>0</v>
      </c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>
        <f>+SUMIF('Input Sheet'!$S:$S,$AL3268,'Input Sheet'!C:C)</f>
        <v>0</v>
      </c>
      <c r="Z3268" s="28">
        <f>+SUMIF('Input Sheet'!$S:$S,$AL3268,'Input Sheet'!D:D)</f>
        <v>0</v>
      </c>
      <c r="AA3268" s="28">
        <f>+SUMIF('Input Sheet'!$S:$S,$AL3268,'Input Sheet'!E:E)</f>
        <v>0</v>
      </c>
      <c r="AB3268" s="28">
        <f>+SUMIF('Input Sheet'!$S:$S,$AL3268,'Input Sheet'!F:F)</f>
        <v>0</v>
      </c>
      <c r="AC3268" s="28">
        <f>+SUMIF('Input Sheet'!$S:$S,$AL3268,'Input Sheet'!G:G)</f>
        <v>0</v>
      </c>
      <c r="AD3268" s="28">
        <f>+SUMIF('Input Sheet'!$S:$S,$AL3268,'Input Sheet'!H:H)</f>
        <v>0</v>
      </c>
      <c r="AE3268" s="28">
        <f>+SUMIF('Input Sheet'!$S:$S,$AL3268,'Input Sheet'!I:I)</f>
        <v>0</v>
      </c>
      <c r="AF3268" s="28">
        <f>+SUMIF('Input Sheet'!$S:$S,$AL3268,'Input Sheet'!J:J)</f>
        <v>0</v>
      </c>
      <c r="AG3268" s="28">
        <f>+SUMIF('Input Sheet'!$S:$S,$AL3268,'Input Sheet'!K:K)</f>
        <v>0</v>
      </c>
      <c r="AH3268" s="28">
        <f>+SUMIF('Input Sheet'!$S:$S,$AL3268,'Input Sheet'!L:L)</f>
        <v>0</v>
      </c>
      <c r="AI3268" s="28">
        <f>+SUMIF('Input Sheet'!$S:$S,$AL3268,'Input Sheet'!M:M)</f>
        <v>0</v>
      </c>
      <c r="AJ3268" s="28">
        <f>+SUMIF('Input Sheet'!$S:$S,$AL3268,'Input Sheet'!N:N)</f>
        <v>0</v>
      </c>
      <c r="AK3268" s="28"/>
      <c r="AL3268" s="27" t="str">
        <f t="shared" si="256"/>
        <v>430-7650</v>
      </c>
      <c r="AM3268" s="34" t="str">
        <f t="shared" si="254"/>
        <v>Parts</v>
      </c>
      <c r="AN3268" s="34" t="str">
        <f t="shared" si="255"/>
        <v>PartsOther Expenses as % of Sales</v>
      </c>
      <c r="AO3268" s="35"/>
      <c r="AP3268" s="35"/>
      <c r="AQ3268" s="35"/>
    </row>
    <row r="3269" spans="1:43" x14ac:dyDescent="0.25">
      <c r="A3269" s="27" t="s">
        <v>103</v>
      </c>
      <c r="B3269" s="27" t="s">
        <v>104</v>
      </c>
      <c r="C3269" s="27" t="s">
        <v>671</v>
      </c>
      <c r="D3269" s="27" t="s">
        <v>269</v>
      </c>
      <c r="E3269" s="27" t="s">
        <v>675</v>
      </c>
      <c r="F3269" s="27" t="s">
        <v>956</v>
      </c>
      <c r="G3269" s="27" t="s">
        <v>957</v>
      </c>
      <c r="H3269" s="34" t="s">
        <v>4</v>
      </c>
      <c r="I3269" s="34" t="s">
        <v>930</v>
      </c>
      <c r="J3269" s="34" t="str">
        <f t="shared" si="257"/>
        <v>PartsOther Expenses as % of Sales</v>
      </c>
      <c r="K3269" s="34" t="str">
        <f t="shared" si="258"/>
        <v>330Parts Other Expenses - Toyota</v>
      </c>
      <c r="L3269" s="28">
        <f>+SUMIF('TB 4-24'!M:M,$AL3269,'TB 4-24'!G:G)</f>
        <v>0</v>
      </c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>
        <f>+SUMIF('Input Sheet'!$S:$S,$AL3269,'Input Sheet'!C:C)</f>
        <v>0</v>
      </c>
      <c r="Z3269" s="28">
        <f>+SUMIF('Input Sheet'!$S:$S,$AL3269,'Input Sheet'!D:D)</f>
        <v>0</v>
      </c>
      <c r="AA3269" s="28">
        <f>+SUMIF('Input Sheet'!$S:$S,$AL3269,'Input Sheet'!E:E)</f>
        <v>0</v>
      </c>
      <c r="AB3269" s="28">
        <f>+SUMIF('Input Sheet'!$S:$S,$AL3269,'Input Sheet'!F:F)</f>
        <v>0</v>
      </c>
      <c r="AC3269" s="28">
        <f>+SUMIF('Input Sheet'!$S:$S,$AL3269,'Input Sheet'!G:G)</f>
        <v>0</v>
      </c>
      <c r="AD3269" s="28">
        <f>+SUMIF('Input Sheet'!$S:$S,$AL3269,'Input Sheet'!H:H)</f>
        <v>0</v>
      </c>
      <c r="AE3269" s="28">
        <f>+SUMIF('Input Sheet'!$S:$S,$AL3269,'Input Sheet'!I:I)</f>
        <v>0</v>
      </c>
      <c r="AF3269" s="28">
        <f>+SUMIF('Input Sheet'!$S:$S,$AL3269,'Input Sheet'!J:J)</f>
        <v>0</v>
      </c>
      <c r="AG3269" s="28">
        <f>+SUMIF('Input Sheet'!$S:$S,$AL3269,'Input Sheet'!K:K)</f>
        <v>0</v>
      </c>
      <c r="AH3269" s="28">
        <f>+SUMIF('Input Sheet'!$S:$S,$AL3269,'Input Sheet'!L:L)</f>
        <v>0</v>
      </c>
      <c r="AI3269" s="28">
        <f>+SUMIF('Input Sheet'!$S:$S,$AL3269,'Input Sheet'!M:M)</f>
        <v>0</v>
      </c>
      <c r="AJ3269" s="28">
        <f>+SUMIF('Input Sheet'!$S:$S,$AL3269,'Input Sheet'!N:N)</f>
        <v>0</v>
      </c>
      <c r="AK3269" s="28"/>
      <c r="AL3269" s="27" t="str">
        <f t="shared" si="256"/>
        <v>330-7650</v>
      </c>
      <c r="AM3269" s="34" t="str">
        <f t="shared" ref="AM3269:AM3332" si="259">H3269</f>
        <v>Parts</v>
      </c>
      <c r="AN3269" s="34" t="str">
        <f t="shared" ref="AN3269:AN3332" si="260">J3269</f>
        <v>PartsOther Expenses as % of Sales</v>
      </c>
      <c r="AO3269" s="35"/>
      <c r="AP3269" s="35"/>
      <c r="AQ3269" s="35"/>
    </row>
    <row r="3270" spans="1:43" x14ac:dyDescent="0.25">
      <c r="A3270" s="27" t="s">
        <v>103</v>
      </c>
      <c r="B3270" s="27" t="s">
        <v>104</v>
      </c>
      <c r="C3270" s="27" t="s">
        <v>104</v>
      </c>
      <c r="D3270" s="27" t="s">
        <v>269</v>
      </c>
      <c r="E3270" s="27" t="s">
        <v>680</v>
      </c>
      <c r="F3270" s="27" t="s">
        <v>956</v>
      </c>
      <c r="G3270" s="27" t="s">
        <v>957</v>
      </c>
      <c r="H3270" s="34" t="s">
        <v>4</v>
      </c>
      <c r="I3270" s="34" t="s">
        <v>930</v>
      </c>
      <c r="J3270" s="34" t="str">
        <f t="shared" si="257"/>
        <v>PartsOther Expenses as % of Sales</v>
      </c>
      <c r="K3270" s="34" t="str">
        <f t="shared" si="258"/>
        <v>130Parts Other Expenses - Toyota</v>
      </c>
      <c r="L3270" s="28">
        <f>+SUMIF('TB 4-24'!M:M,$AL3270,'TB 4-24'!G:G)</f>
        <v>0</v>
      </c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>
        <f>+SUMIF('Input Sheet'!$S:$S,$AL3270,'Input Sheet'!C:C)</f>
        <v>0</v>
      </c>
      <c r="Z3270" s="28">
        <f>+SUMIF('Input Sheet'!$S:$S,$AL3270,'Input Sheet'!D:D)</f>
        <v>0</v>
      </c>
      <c r="AA3270" s="28">
        <f>+SUMIF('Input Sheet'!$S:$S,$AL3270,'Input Sheet'!E:E)</f>
        <v>0</v>
      </c>
      <c r="AB3270" s="28">
        <f>+SUMIF('Input Sheet'!$S:$S,$AL3270,'Input Sheet'!F:F)</f>
        <v>0</v>
      </c>
      <c r="AC3270" s="28">
        <f>+SUMIF('Input Sheet'!$S:$S,$AL3270,'Input Sheet'!G:G)</f>
        <v>0</v>
      </c>
      <c r="AD3270" s="28">
        <f>+SUMIF('Input Sheet'!$S:$S,$AL3270,'Input Sheet'!H:H)</f>
        <v>0</v>
      </c>
      <c r="AE3270" s="28">
        <f>+SUMIF('Input Sheet'!$S:$S,$AL3270,'Input Sheet'!I:I)</f>
        <v>0</v>
      </c>
      <c r="AF3270" s="28">
        <f>+SUMIF('Input Sheet'!$S:$S,$AL3270,'Input Sheet'!J:J)</f>
        <v>0</v>
      </c>
      <c r="AG3270" s="28">
        <f>+SUMIF('Input Sheet'!$S:$S,$AL3270,'Input Sheet'!K:K)</f>
        <v>0</v>
      </c>
      <c r="AH3270" s="28">
        <f>+SUMIF('Input Sheet'!$S:$S,$AL3270,'Input Sheet'!L:L)</f>
        <v>0</v>
      </c>
      <c r="AI3270" s="28">
        <f>+SUMIF('Input Sheet'!$S:$S,$AL3270,'Input Sheet'!M:M)</f>
        <v>0</v>
      </c>
      <c r="AJ3270" s="28">
        <f>+SUMIF('Input Sheet'!$S:$S,$AL3270,'Input Sheet'!N:N)</f>
        <v>0</v>
      </c>
      <c r="AK3270" s="28"/>
      <c r="AL3270" s="27" t="str">
        <f t="shared" si="256"/>
        <v>130-7650</v>
      </c>
      <c r="AM3270" s="34" t="str">
        <f t="shared" si="259"/>
        <v>Parts</v>
      </c>
      <c r="AN3270" s="34" t="str">
        <f t="shared" si="260"/>
        <v>PartsOther Expenses as % of Sales</v>
      </c>
      <c r="AO3270" s="35"/>
      <c r="AP3270" s="35"/>
      <c r="AQ3270" s="35"/>
    </row>
    <row r="3271" spans="1:43" x14ac:dyDescent="0.25">
      <c r="A3271" s="27" t="s">
        <v>103</v>
      </c>
      <c r="B3271" s="27" t="s">
        <v>104</v>
      </c>
      <c r="C3271" s="27" t="s">
        <v>657</v>
      </c>
      <c r="D3271" s="27" t="s">
        <v>187</v>
      </c>
      <c r="E3271" s="27" t="s">
        <v>681</v>
      </c>
      <c r="F3271" s="27" t="s">
        <v>956</v>
      </c>
      <c r="G3271" s="27" t="s">
        <v>957</v>
      </c>
      <c r="H3271" s="34" t="s">
        <v>4</v>
      </c>
      <c r="I3271" s="34" t="s">
        <v>930</v>
      </c>
      <c r="J3271" s="34" t="str">
        <f t="shared" si="257"/>
        <v>PartsOther Expenses as % of Sales</v>
      </c>
      <c r="K3271" s="34" t="str">
        <f t="shared" si="258"/>
        <v>230Parts Other Expenses - Toyota</v>
      </c>
      <c r="L3271" s="28">
        <f>+SUMIF('TB 4-24'!M:M,$AL3271,'TB 4-24'!G:G)</f>
        <v>0</v>
      </c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>
        <f>+SUMIF('Input Sheet'!$S:$S,$AL3271,'Input Sheet'!C:C)</f>
        <v>0</v>
      </c>
      <c r="Z3271" s="28">
        <f>+SUMIF('Input Sheet'!$S:$S,$AL3271,'Input Sheet'!D:D)</f>
        <v>0</v>
      </c>
      <c r="AA3271" s="28">
        <f>+SUMIF('Input Sheet'!$S:$S,$AL3271,'Input Sheet'!E:E)</f>
        <v>0</v>
      </c>
      <c r="AB3271" s="28">
        <f>+SUMIF('Input Sheet'!$S:$S,$AL3271,'Input Sheet'!F:F)</f>
        <v>0</v>
      </c>
      <c r="AC3271" s="28">
        <f>+SUMIF('Input Sheet'!$S:$S,$AL3271,'Input Sheet'!G:G)</f>
        <v>0</v>
      </c>
      <c r="AD3271" s="28">
        <f>+SUMIF('Input Sheet'!$S:$S,$AL3271,'Input Sheet'!H:H)</f>
        <v>0</v>
      </c>
      <c r="AE3271" s="28">
        <f>+SUMIF('Input Sheet'!$S:$S,$AL3271,'Input Sheet'!I:I)</f>
        <v>0</v>
      </c>
      <c r="AF3271" s="28">
        <f>+SUMIF('Input Sheet'!$S:$S,$AL3271,'Input Sheet'!J:J)</f>
        <v>0</v>
      </c>
      <c r="AG3271" s="28">
        <f>+SUMIF('Input Sheet'!$S:$S,$AL3271,'Input Sheet'!K:K)</f>
        <v>0</v>
      </c>
      <c r="AH3271" s="28">
        <f>+SUMIF('Input Sheet'!$S:$S,$AL3271,'Input Sheet'!L:L)</f>
        <v>0</v>
      </c>
      <c r="AI3271" s="28">
        <f>+SUMIF('Input Sheet'!$S:$S,$AL3271,'Input Sheet'!M:M)</f>
        <v>0</v>
      </c>
      <c r="AJ3271" s="28">
        <f>+SUMIF('Input Sheet'!$S:$S,$AL3271,'Input Sheet'!N:N)</f>
        <v>0</v>
      </c>
      <c r="AK3271" s="28"/>
      <c r="AL3271" s="27" t="str">
        <f t="shared" si="256"/>
        <v>230-8820</v>
      </c>
      <c r="AM3271" s="34" t="str">
        <f t="shared" si="259"/>
        <v>Parts</v>
      </c>
      <c r="AN3271" s="34" t="str">
        <f t="shared" si="260"/>
        <v>PartsOther Expenses as % of Sales</v>
      </c>
      <c r="AO3271" s="35"/>
      <c r="AP3271" s="35"/>
      <c r="AQ3271" s="35"/>
    </row>
    <row r="3272" spans="1:43" x14ac:dyDescent="0.25">
      <c r="A3272" s="27" t="s">
        <v>103</v>
      </c>
      <c r="B3272" s="27" t="s">
        <v>104</v>
      </c>
      <c r="C3272" s="27" t="s">
        <v>663</v>
      </c>
      <c r="D3272" s="27" t="s">
        <v>187</v>
      </c>
      <c r="E3272" s="27" t="s">
        <v>668</v>
      </c>
      <c r="F3272" s="27" t="s">
        <v>956</v>
      </c>
      <c r="G3272" s="27" t="s">
        <v>957</v>
      </c>
      <c r="H3272" s="34" t="s">
        <v>4</v>
      </c>
      <c r="I3272" s="34" t="s">
        <v>930</v>
      </c>
      <c r="J3272" s="34" t="str">
        <f t="shared" si="257"/>
        <v>PartsOther Expenses as % of Sales</v>
      </c>
      <c r="K3272" s="34" t="str">
        <f t="shared" si="258"/>
        <v>430Parts Other Expenses - Toyota</v>
      </c>
      <c r="L3272" s="28">
        <f>+SUMIF('TB 4-24'!M:M,$AL3272,'TB 4-24'!G:G)</f>
        <v>0</v>
      </c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>
        <f>+SUMIF('Input Sheet'!$S:$S,$AL3272,'Input Sheet'!C:C)</f>
        <v>0</v>
      </c>
      <c r="Z3272" s="28">
        <f>+SUMIF('Input Sheet'!$S:$S,$AL3272,'Input Sheet'!D:D)</f>
        <v>0</v>
      </c>
      <c r="AA3272" s="28">
        <f>+SUMIF('Input Sheet'!$S:$S,$AL3272,'Input Sheet'!E:E)</f>
        <v>0</v>
      </c>
      <c r="AB3272" s="28">
        <f>+SUMIF('Input Sheet'!$S:$S,$AL3272,'Input Sheet'!F:F)</f>
        <v>0</v>
      </c>
      <c r="AC3272" s="28">
        <f>+SUMIF('Input Sheet'!$S:$S,$AL3272,'Input Sheet'!G:G)</f>
        <v>0</v>
      </c>
      <c r="AD3272" s="28">
        <f>+SUMIF('Input Sheet'!$S:$S,$AL3272,'Input Sheet'!H:H)</f>
        <v>0</v>
      </c>
      <c r="AE3272" s="28">
        <f>+SUMIF('Input Sheet'!$S:$S,$AL3272,'Input Sheet'!I:I)</f>
        <v>0</v>
      </c>
      <c r="AF3272" s="28">
        <f>+SUMIF('Input Sheet'!$S:$S,$AL3272,'Input Sheet'!J:J)</f>
        <v>0</v>
      </c>
      <c r="AG3272" s="28">
        <f>+SUMIF('Input Sheet'!$S:$S,$AL3272,'Input Sheet'!K:K)</f>
        <v>0</v>
      </c>
      <c r="AH3272" s="28">
        <f>+SUMIF('Input Sheet'!$S:$S,$AL3272,'Input Sheet'!L:L)</f>
        <v>0</v>
      </c>
      <c r="AI3272" s="28">
        <f>+SUMIF('Input Sheet'!$S:$S,$AL3272,'Input Sheet'!M:M)</f>
        <v>0</v>
      </c>
      <c r="AJ3272" s="28">
        <f>+SUMIF('Input Sheet'!$S:$S,$AL3272,'Input Sheet'!N:N)</f>
        <v>0</v>
      </c>
      <c r="AK3272" s="28"/>
      <c r="AL3272" s="27" t="str">
        <f t="shared" si="256"/>
        <v>430-8820</v>
      </c>
      <c r="AM3272" s="34" t="str">
        <f t="shared" si="259"/>
        <v>Parts</v>
      </c>
      <c r="AN3272" s="34" t="str">
        <f t="shared" si="260"/>
        <v>PartsOther Expenses as % of Sales</v>
      </c>
      <c r="AO3272" s="35"/>
      <c r="AP3272" s="35"/>
      <c r="AQ3272" s="35"/>
    </row>
    <row r="3273" spans="1:43" x14ac:dyDescent="0.25">
      <c r="A3273" s="27" t="s">
        <v>103</v>
      </c>
      <c r="B3273" s="27" t="s">
        <v>104</v>
      </c>
      <c r="C3273" s="27" t="s">
        <v>671</v>
      </c>
      <c r="D3273" s="27" t="s">
        <v>187</v>
      </c>
      <c r="E3273" s="27" t="s">
        <v>675</v>
      </c>
      <c r="F3273" s="27" t="s">
        <v>956</v>
      </c>
      <c r="G3273" s="27" t="s">
        <v>957</v>
      </c>
      <c r="H3273" s="34" t="s">
        <v>4</v>
      </c>
      <c r="I3273" s="34" t="s">
        <v>930</v>
      </c>
      <c r="J3273" s="34" t="str">
        <f t="shared" si="257"/>
        <v>PartsOther Expenses as % of Sales</v>
      </c>
      <c r="K3273" s="34" t="str">
        <f t="shared" si="258"/>
        <v>330Parts Other Expenses - Toyota</v>
      </c>
      <c r="L3273" s="28">
        <f>+SUMIF('TB 4-24'!M:M,$AL3273,'TB 4-24'!G:G)</f>
        <v>0</v>
      </c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>
        <f>+SUMIF('Input Sheet'!$S:$S,$AL3273,'Input Sheet'!C:C)</f>
        <v>0</v>
      </c>
      <c r="Z3273" s="28">
        <f>+SUMIF('Input Sheet'!$S:$S,$AL3273,'Input Sheet'!D:D)</f>
        <v>0</v>
      </c>
      <c r="AA3273" s="28">
        <f>+SUMIF('Input Sheet'!$S:$S,$AL3273,'Input Sheet'!E:E)</f>
        <v>0</v>
      </c>
      <c r="AB3273" s="28">
        <f>+SUMIF('Input Sheet'!$S:$S,$AL3273,'Input Sheet'!F:F)</f>
        <v>0</v>
      </c>
      <c r="AC3273" s="28">
        <f>+SUMIF('Input Sheet'!$S:$S,$AL3273,'Input Sheet'!G:G)</f>
        <v>0</v>
      </c>
      <c r="AD3273" s="28">
        <f>+SUMIF('Input Sheet'!$S:$S,$AL3273,'Input Sheet'!H:H)</f>
        <v>0</v>
      </c>
      <c r="AE3273" s="28">
        <f>+SUMIF('Input Sheet'!$S:$S,$AL3273,'Input Sheet'!I:I)</f>
        <v>0</v>
      </c>
      <c r="AF3273" s="28">
        <f>+SUMIF('Input Sheet'!$S:$S,$AL3273,'Input Sheet'!J:J)</f>
        <v>0</v>
      </c>
      <c r="AG3273" s="28">
        <f>+SUMIF('Input Sheet'!$S:$S,$AL3273,'Input Sheet'!K:K)</f>
        <v>0</v>
      </c>
      <c r="AH3273" s="28">
        <f>+SUMIF('Input Sheet'!$S:$S,$AL3273,'Input Sheet'!L:L)</f>
        <v>0</v>
      </c>
      <c r="AI3273" s="28">
        <f>+SUMIF('Input Sheet'!$S:$S,$AL3273,'Input Sheet'!M:M)</f>
        <v>0</v>
      </c>
      <c r="AJ3273" s="28">
        <f>+SUMIF('Input Sheet'!$S:$S,$AL3273,'Input Sheet'!N:N)</f>
        <v>0</v>
      </c>
      <c r="AK3273" s="28"/>
      <c r="AL3273" s="27" t="str">
        <f t="shared" si="256"/>
        <v>330-8820</v>
      </c>
      <c r="AM3273" s="34" t="str">
        <f t="shared" si="259"/>
        <v>Parts</v>
      </c>
      <c r="AN3273" s="34" t="str">
        <f t="shared" si="260"/>
        <v>PartsOther Expenses as % of Sales</v>
      </c>
      <c r="AO3273" s="35"/>
      <c r="AP3273" s="35"/>
      <c r="AQ3273" s="35"/>
    </row>
    <row r="3274" spans="1:43" x14ac:dyDescent="0.25">
      <c r="A3274" s="27" t="s">
        <v>103</v>
      </c>
      <c r="B3274" s="27" t="s">
        <v>104</v>
      </c>
      <c r="C3274" s="27" t="s">
        <v>104</v>
      </c>
      <c r="D3274" s="27" t="s">
        <v>187</v>
      </c>
      <c r="E3274" s="27" t="s">
        <v>680</v>
      </c>
      <c r="F3274" s="27" t="s">
        <v>956</v>
      </c>
      <c r="G3274" s="27" t="s">
        <v>957</v>
      </c>
      <c r="H3274" s="34" t="s">
        <v>4</v>
      </c>
      <c r="I3274" s="34" t="s">
        <v>930</v>
      </c>
      <c r="J3274" s="34" t="str">
        <f t="shared" si="257"/>
        <v>PartsOther Expenses as % of Sales</v>
      </c>
      <c r="K3274" s="34" t="str">
        <f t="shared" si="258"/>
        <v>130Parts Other Expenses - Toyota</v>
      </c>
      <c r="L3274" s="28">
        <f>+SUMIF('TB 4-24'!M:M,$AL3274,'TB 4-24'!G:G)</f>
        <v>0</v>
      </c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>
        <f>+SUMIF('Input Sheet'!$S:$S,$AL3274,'Input Sheet'!C:C)</f>
        <v>0</v>
      </c>
      <c r="Z3274" s="28">
        <f>+SUMIF('Input Sheet'!$S:$S,$AL3274,'Input Sheet'!D:D)</f>
        <v>0</v>
      </c>
      <c r="AA3274" s="28">
        <f>+SUMIF('Input Sheet'!$S:$S,$AL3274,'Input Sheet'!E:E)</f>
        <v>0</v>
      </c>
      <c r="AB3274" s="28">
        <f>+SUMIF('Input Sheet'!$S:$S,$AL3274,'Input Sheet'!F:F)</f>
        <v>0</v>
      </c>
      <c r="AC3274" s="28">
        <f>+SUMIF('Input Sheet'!$S:$S,$AL3274,'Input Sheet'!G:G)</f>
        <v>0</v>
      </c>
      <c r="AD3274" s="28">
        <f>+SUMIF('Input Sheet'!$S:$S,$AL3274,'Input Sheet'!H:H)</f>
        <v>0</v>
      </c>
      <c r="AE3274" s="28">
        <f>+SUMIF('Input Sheet'!$S:$S,$AL3274,'Input Sheet'!I:I)</f>
        <v>0</v>
      </c>
      <c r="AF3274" s="28">
        <f>+SUMIF('Input Sheet'!$S:$S,$AL3274,'Input Sheet'!J:J)</f>
        <v>0</v>
      </c>
      <c r="AG3274" s="28">
        <f>+SUMIF('Input Sheet'!$S:$S,$AL3274,'Input Sheet'!K:K)</f>
        <v>0</v>
      </c>
      <c r="AH3274" s="28">
        <f>+SUMIF('Input Sheet'!$S:$S,$AL3274,'Input Sheet'!L:L)</f>
        <v>0</v>
      </c>
      <c r="AI3274" s="28">
        <f>+SUMIF('Input Sheet'!$S:$S,$AL3274,'Input Sheet'!M:M)</f>
        <v>0</v>
      </c>
      <c r="AJ3274" s="28">
        <f>+SUMIF('Input Sheet'!$S:$S,$AL3274,'Input Sheet'!N:N)</f>
        <v>0</v>
      </c>
      <c r="AK3274" s="28"/>
      <c r="AL3274" s="27" t="str">
        <f t="shared" si="256"/>
        <v>130-8820</v>
      </c>
      <c r="AM3274" s="34" t="str">
        <f t="shared" si="259"/>
        <v>Parts</v>
      </c>
      <c r="AN3274" s="34" t="str">
        <f t="shared" si="260"/>
        <v>PartsOther Expenses as % of Sales</v>
      </c>
      <c r="AO3274" s="35"/>
      <c r="AP3274" s="35"/>
      <c r="AQ3274" s="35"/>
    </row>
    <row r="3275" spans="1:43" x14ac:dyDescent="0.25">
      <c r="A3275" s="27" t="s">
        <v>103</v>
      </c>
      <c r="B3275" s="27" t="s">
        <v>104</v>
      </c>
      <c r="C3275" s="27" t="s">
        <v>657</v>
      </c>
      <c r="D3275" s="27" t="s">
        <v>273</v>
      </c>
      <c r="E3275" s="27" t="s">
        <v>681</v>
      </c>
      <c r="F3275" s="27" t="s">
        <v>958</v>
      </c>
      <c r="G3275" s="27" t="s">
        <v>959</v>
      </c>
      <c r="H3275" s="34" t="s">
        <v>4</v>
      </c>
      <c r="I3275" s="34" t="s">
        <v>960</v>
      </c>
      <c r="J3275" s="34" t="str">
        <f t="shared" si="257"/>
        <v>PartsSalaries &amp; Commission as % of Sales</v>
      </c>
      <c r="K3275" s="34" t="str">
        <f t="shared" si="258"/>
        <v>230Parts Salaries &amp; Commission - Toyota</v>
      </c>
      <c r="L3275" s="28">
        <f>+SUMIF('TB 4-24'!M:M,$AL3275,'TB 4-24'!G:G)</f>
        <v>0</v>
      </c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>
        <f>+SUMIF('Input Sheet'!$S:$S,$AL3275,'Input Sheet'!C:C)</f>
        <v>0</v>
      </c>
      <c r="Z3275" s="28">
        <f>+SUMIF('Input Sheet'!$S:$S,$AL3275,'Input Sheet'!D:D)</f>
        <v>0</v>
      </c>
      <c r="AA3275" s="28">
        <f>+SUMIF('Input Sheet'!$S:$S,$AL3275,'Input Sheet'!E:E)</f>
        <v>0</v>
      </c>
      <c r="AB3275" s="28">
        <f>+SUMIF('Input Sheet'!$S:$S,$AL3275,'Input Sheet'!F:F)</f>
        <v>0</v>
      </c>
      <c r="AC3275" s="28">
        <f>+SUMIF('Input Sheet'!$S:$S,$AL3275,'Input Sheet'!G:G)</f>
        <v>0</v>
      </c>
      <c r="AD3275" s="28">
        <f>+SUMIF('Input Sheet'!$S:$S,$AL3275,'Input Sheet'!H:H)</f>
        <v>0</v>
      </c>
      <c r="AE3275" s="28">
        <f>+SUMIF('Input Sheet'!$S:$S,$AL3275,'Input Sheet'!I:I)</f>
        <v>0</v>
      </c>
      <c r="AF3275" s="28">
        <f>+SUMIF('Input Sheet'!$S:$S,$AL3275,'Input Sheet'!J:J)</f>
        <v>0</v>
      </c>
      <c r="AG3275" s="28">
        <f>+SUMIF('Input Sheet'!$S:$S,$AL3275,'Input Sheet'!K:K)</f>
        <v>0</v>
      </c>
      <c r="AH3275" s="28">
        <f>+SUMIF('Input Sheet'!$S:$S,$AL3275,'Input Sheet'!L:L)</f>
        <v>0</v>
      </c>
      <c r="AI3275" s="28">
        <f>+SUMIF('Input Sheet'!$S:$S,$AL3275,'Input Sheet'!M:M)</f>
        <v>0</v>
      </c>
      <c r="AJ3275" s="28">
        <f>+SUMIF('Input Sheet'!$S:$S,$AL3275,'Input Sheet'!N:N)</f>
        <v>0</v>
      </c>
      <c r="AK3275" s="28"/>
      <c r="AL3275" s="27" t="str">
        <f t="shared" si="256"/>
        <v>230-7000</v>
      </c>
      <c r="AM3275" s="34" t="str">
        <f t="shared" si="259"/>
        <v>Parts</v>
      </c>
      <c r="AN3275" s="34" t="str">
        <f t="shared" si="260"/>
        <v>PartsSalaries &amp; Commission as % of Sales</v>
      </c>
      <c r="AO3275" s="35"/>
      <c r="AP3275" s="35"/>
      <c r="AQ3275" s="35"/>
    </row>
    <row r="3276" spans="1:43" x14ac:dyDescent="0.25">
      <c r="A3276" s="27" t="s">
        <v>103</v>
      </c>
      <c r="B3276" s="27" t="s">
        <v>104</v>
      </c>
      <c r="C3276" s="27" t="s">
        <v>104</v>
      </c>
      <c r="D3276" s="27" t="s">
        <v>273</v>
      </c>
      <c r="E3276" s="27" t="s">
        <v>680</v>
      </c>
      <c r="F3276" s="27" t="s">
        <v>958</v>
      </c>
      <c r="G3276" s="27" t="s">
        <v>959</v>
      </c>
      <c r="H3276" s="34" t="s">
        <v>4</v>
      </c>
      <c r="I3276" s="34" t="s">
        <v>960</v>
      </c>
      <c r="J3276" s="34" t="str">
        <f t="shared" si="257"/>
        <v>PartsSalaries &amp; Commission as % of Sales</v>
      </c>
      <c r="K3276" s="34" t="str">
        <f t="shared" si="258"/>
        <v>130Parts Salaries &amp; Commission - Toyota</v>
      </c>
      <c r="L3276" s="28">
        <f>+SUMIF('TB 4-24'!M:M,$AL3276,'TB 4-24'!G:G)</f>
        <v>0</v>
      </c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>
        <f>+SUMIF('Input Sheet'!$S:$S,$AL3276,'Input Sheet'!C:C)</f>
        <v>0</v>
      </c>
      <c r="Z3276" s="28">
        <f>+SUMIF('Input Sheet'!$S:$S,$AL3276,'Input Sheet'!D:D)</f>
        <v>0</v>
      </c>
      <c r="AA3276" s="28">
        <f>+SUMIF('Input Sheet'!$S:$S,$AL3276,'Input Sheet'!E:E)</f>
        <v>0</v>
      </c>
      <c r="AB3276" s="28">
        <f>+SUMIF('Input Sheet'!$S:$S,$AL3276,'Input Sheet'!F:F)</f>
        <v>0</v>
      </c>
      <c r="AC3276" s="28">
        <f>+SUMIF('Input Sheet'!$S:$S,$AL3276,'Input Sheet'!G:G)</f>
        <v>0</v>
      </c>
      <c r="AD3276" s="28">
        <f>+SUMIF('Input Sheet'!$S:$S,$AL3276,'Input Sheet'!H:H)</f>
        <v>0</v>
      </c>
      <c r="AE3276" s="28">
        <f>+SUMIF('Input Sheet'!$S:$S,$AL3276,'Input Sheet'!I:I)</f>
        <v>0</v>
      </c>
      <c r="AF3276" s="28">
        <f>+SUMIF('Input Sheet'!$S:$S,$AL3276,'Input Sheet'!J:J)</f>
        <v>0</v>
      </c>
      <c r="AG3276" s="28">
        <f>+SUMIF('Input Sheet'!$S:$S,$AL3276,'Input Sheet'!K:K)</f>
        <v>0</v>
      </c>
      <c r="AH3276" s="28">
        <f>+SUMIF('Input Sheet'!$S:$S,$AL3276,'Input Sheet'!L:L)</f>
        <v>0</v>
      </c>
      <c r="AI3276" s="28">
        <f>+SUMIF('Input Sheet'!$S:$S,$AL3276,'Input Sheet'!M:M)</f>
        <v>0</v>
      </c>
      <c r="AJ3276" s="28">
        <f>+SUMIF('Input Sheet'!$S:$S,$AL3276,'Input Sheet'!N:N)</f>
        <v>0</v>
      </c>
      <c r="AK3276" s="28"/>
      <c r="AL3276" s="27" t="str">
        <f t="shared" si="256"/>
        <v>130-7000</v>
      </c>
      <c r="AM3276" s="34" t="str">
        <f t="shared" si="259"/>
        <v>Parts</v>
      </c>
      <c r="AN3276" s="34" t="str">
        <f t="shared" si="260"/>
        <v>PartsSalaries &amp; Commission as % of Sales</v>
      </c>
      <c r="AO3276" s="35"/>
      <c r="AP3276" s="35"/>
      <c r="AQ3276" s="35"/>
    </row>
    <row r="3277" spans="1:43" x14ac:dyDescent="0.25">
      <c r="A3277" s="27" t="s">
        <v>103</v>
      </c>
      <c r="B3277" s="27" t="s">
        <v>104</v>
      </c>
      <c r="C3277" s="27" t="s">
        <v>104</v>
      </c>
      <c r="D3277" s="27" t="s">
        <v>276</v>
      </c>
      <c r="E3277" s="27" t="s">
        <v>680</v>
      </c>
      <c r="F3277" s="27" t="s">
        <v>958</v>
      </c>
      <c r="G3277" s="27" t="s">
        <v>959</v>
      </c>
      <c r="H3277" s="34" t="s">
        <v>4</v>
      </c>
      <c r="I3277" s="34" t="s">
        <v>960</v>
      </c>
      <c r="J3277" s="34" t="str">
        <f t="shared" si="257"/>
        <v>PartsSalaries &amp; Commission as % of Sales</v>
      </c>
      <c r="K3277" s="34" t="str">
        <f t="shared" si="258"/>
        <v>130Parts Salaries &amp; Commission - Toyota</v>
      </c>
      <c r="L3277" s="28">
        <f>+SUMIF('TB 4-24'!M:M,$AL3277,'TB 4-24'!G:G)</f>
        <v>0</v>
      </c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>
        <f>+SUMIF('Input Sheet'!$S:$S,$AL3277,'Input Sheet'!C:C)</f>
        <v>0</v>
      </c>
      <c r="Z3277" s="28">
        <f>+SUMIF('Input Sheet'!$S:$S,$AL3277,'Input Sheet'!D:D)</f>
        <v>0</v>
      </c>
      <c r="AA3277" s="28">
        <f>+SUMIF('Input Sheet'!$S:$S,$AL3277,'Input Sheet'!E:E)</f>
        <v>0</v>
      </c>
      <c r="AB3277" s="28">
        <f>+SUMIF('Input Sheet'!$S:$S,$AL3277,'Input Sheet'!F:F)</f>
        <v>0</v>
      </c>
      <c r="AC3277" s="28">
        <f>+SUMIF('Input Sheet'!$S:$S,$AL3277,'Input Sheet'!G:G)</f>
        <v>0</v>
      </c>
      <c r="AD3277" s="28">
        <f>+SUMIF('Input Sheet'!$S:$S,$AL3277,'Input Sheet'!H:H)</f>
        <v>0</v>
      </c>
      <c r="AE3277" s="28">
        <f>+SUMIF('Input Sheet'!$S:$S,$AL3277,'Input Sheet'!I:I)</f>
        <v>0</v>
      </c>
      <c r="AF3277" s="28">
        <f>+SUMIF('Input Sheet'!$S:$S,$AL3277,'Input Sheet'!J:J)</f>
        <v>0</v>
      </c>
      <c r="AG3277" s="28">
        <f>+SUMIF('Input Sheet'!$S:$S,$AL3277,'Input Sheet'!K:K)</f>
        <v>0</v>
      </c>
      <c r="AH3277" s="28">
        <f>+SUMIF('Input Sheet'!$S:$S,$AL3277,'Input Sheet'!L:L)</f>
        <v>0</v>
      </c>
      <c r="AI3277" s="28">
        <f>+SUMIF('Input Sheet'!$S:$S,$AL3277,'Input Sheet'!M:M)</f>
        <v>0</v>
      </c>
      <c r="AJ3277" s="28">
        <f>+SUMIF('Input Sheet'!$S:$S,$AL3277,'Input Sheet'!N:N)</f>
        <v>0</v>
      </c>
      <c r="AK3277" s="28"/>
      <c r="AL3277" s="27" t="str">
        <f t="shared" si="256"/>
        <v>130-7020</v>
      </c>
      <c r="AM3277" s="34" t="str">
        <f t="shared" si="259"/>
        <v>Parts</v>
      </c>
      <c r="AN3277" s="34" t="str">
        <f t="shared" si="260"/>
        <v>PartsSalaries &amp; Commission as % of Sales</v>
      </c>
      <c r="AO3277" s="35"/>
      <c r="AP3277" s="35"/>
      <c r="AQ3277" s="35"/>
    </row>
    <row r="3278" spans="1:43" x14ac:dyDescent="0.25">
      <c r="A3278" s="27" t="s">
        <v>103</v>
      </c>
      <c r="B3278" s="27" t="s">
        <v>104</v>
      </c>
      <c r="C3278" s="27" t="s">
        <v>657</v>
      </c>
      <c r="D3278" s="27" t="s">
        <v>276</v>
      </c>
      <c r="E3278" s="27" t="s">
        <v>681</v>
      </c>
      <c r="F3278" s="27" t="s">
        <v>958</v>
      </c>
      <c r="G3278" s="27" t="s">
        <v>959</v>
      </c>
      <c r="H3278" s="34" t="s">
        <v>4</v>
      </c>
      <c r="I3278" s="34" t="s">
        <v>960</v>
      </c>
      <c r="J3278" s="34" t="str">
        <f t="shared" si="257"/>
        <v>PartsSalaries &amp; Commission as % of Sales</v>
      </c>
      <c r="K3278" s="34" t="str">
        <f t="shared" si="258"/>
        <v>230Parts Salaries &amp; Commission - Toyota</v>
      </c>
      <c r="L3278" s="28">
        <f>+SUMIF('TB 4-24'!M:M,$AL3278,'TB 4-24'!G:G)</f>
        <v>0</v>
      </c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>
        <f>+SUMIF('Input Sheet'!$S:$S,$AL3278,'Input Sheet'!C:C)</f>
        <v>0</v>
      </c>
      <c r="Z3278" s="28">
        <f>+SUMIF('Input Sheet'!$S:$S,$AL3278,'Input Sheet'!D:D)</f>
        <v>0</v>
      </c>
      <c r="AA3278" s="28">
        <f>+SUMIF('Input Sheet'!$S:$S,$AL3278,'Input Sheet'!E:E)</f>
        <v>0</v>
      </c>
      <c r="AB3278" s="28">
        <f>+SUMIF('Input Sheet'!$S:$S,$AL3278,'Input Sheet'!F:F)</f>
        <v>0</v>
      </c>
      <c r="AC3278" s="28">
        <f>+SUMIF('Input Sheet'!$S:$S,$AL3278,'Input Sheet'!G:G)</f>
        <v>0</v>
      </c>
      <c r="AD3278" s="28">
        <f>+SUMIF('Input Sheet'!$S:$S,$AL3278,'Input Sheet'!H:H)</f>
        <v>0</v>
      </c>
      <c r="AE3278" s="28">
        <f>+SUMIF('Input Sheet'!$S:$S,$AL3278,'Input Sheet'!I:I)</f>
        <v>0</v>
      </c>
      <c r="AF3278" s="28">
        <f>+SUMIF('Input Sheet'!$S:$S,$AL3278,'Input Sheet'!J:J)</f>
        <v>0</v>
      </c>
      <c r="AG3278" s="28">
        <f>+SUMIF('Input Sheet'!$S:$S,$AL3278,'Input Sheet'!K:K)</f>
        <v>0</v>
      </c>
      <c r="AH3278" s="28">
        <f>+SUMIF('Input Sheet'!$S:$S,$AL3278,'Input Sheet'!L:L)</f>
        <v>0</v>
      </c>
      <c r="AI3278" s="28">
        <f>+SUMIF('Input Sheet'!$S:$S,$AL3278,'Input Sheet'!M:M)</f>
        <v>0</v>
      </c>
      <c r="AJ3278" s="28">
        <f>+SUMIF('Input Sheet'!$S:$S,$AL3278,'Input Sheet'!N:N)</f>
        <v>0</v>
      </c>
      <c r="AK3278" s="28"/>
      <c r="AL3278" s="27" t="str">
        <f t="shared" si="256"/>
        <v>230-7020</v>
      </c>
      <c r="AM3278" s="34" t="str">
        <f t="shared" si="259"/>
        <v>Parts</v>
      </c>
      <c r="AN3278" s="34" t="str">
        <f t="shared" si="260"/>
        <v>PartsSalaries &amp; Commission as % of Sales</v>
      </c>
      <c r="AO3278" s="35"/>
      <c r="AP3278" s="35"/>
      <c r="AQ3278" s="35"/>
    </row>
    <row r="3279" spans="1:43" x14ac:dyDescent="0.25">
      <c r="A3279" s="27" t="s">
        <v>103</v>
      </c>
      <c r="B3279" s="27" t="s">
        <v>104</v>
      </c>
      <c r="C3279" s="27" t="s">
        <v>663</v>
      </c>
      <c r="D3279" s="27" t="s">
        <v>276</v>
      </c>
      <c r="E3279" s="27" t="s">
        <v>668</v>
      </c>
      <c r="F3279" s="27" t="s">
        <v>958</v>
      </c>
      <c r="G3279" s="27" t="s">
        <v>959</v>
      </c>
      <c r="H3279" s="34" t="s">
        <v>4</v>
      </c>
      <c r="I3279" s="34" t="s">
        <v>960</v>
      </c>
      <c r="J3279" s="34" t="str">
        <f t="shared" si="257"/>
        <v>PartsSalaries &amp; Commission as % of Sales</v>
      </c>
      <c r="K3279" s="34" t="str">
        <f t="shared" si="258"/>
        <v>430Parts Salaries &amp; Commission - Toyota</v>
      </c>
      <c r="L3279" s="28">
        <f>+SUMIF('TB 4-24'!M:M,$AL3279,'TB 4-24'!G:G)</f>
        <v>0</v>
      </c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>
        <f>+SUMIF('Input Sheet'!$S:$S,$AL3279,'Input Sheet'!C:C)</f>
        <v>0</v>
      </c>
      <c r="Z3279" s="28">
        <f>+SUMIF('Input Sheet'!$S:$S,$AL3279,'Input Sheet'!D:D)</f>
        <v>0</v>
      </c>
      <c r="AA3279" s="28">
        <f>+SUMIF('Input Sheet'!$S:$S,$AL3279,'Input Sheet'!E:E)</f>
        <v>0</v>
      </c>
      <c r="AB3279" s="28">
        <f>+SUMIF('Input Sheet'!$S:$S,$AL3279,'Input Sheet'!F:F)</f>
        <v>0</v>
      </c>
      <c r="AC3279" s="28">
        <f>+SUMIF('Input Sheet'!$S:$S,$AL3279,'Input Sheet'!G:G)</f>
        <v>0</v>
      </c>
      <c r="AD3279" s="28">
        <f>+SUMIF('Input Sheet'!$S:$S,$AL3279,'Input Sheet'!H:H)</f>
        <v>0</v>
      </c>
      <c r="AE3279" s="28">
        <f>+SUMIF('Input Sheet'!$S:$S,$AL3279,'Input Sheet'!I:I)</f>
        <v>0</v>
      </c>
      <c r="AF3279" s="28">
        <f>+SUMIF('Input Sheet'!$S:$S,$AL3279,'Input Sheet'!J:J)</f>
        <v>0</v>
      </c>
      <c r="AG3279" s="28">
        <f>+SUMIF('Input Sheet'!$S:$S,$AL3279,'Input Sheet'!K:K)</f>
        <v>0</v>
      </c>
      <c r="AH3279" s="28">
        <f>+SUMIF('Input Sheet'!$S:$S,$AL3279,'Input Sheet'!L:L)</f>
        <v>0</v>
      </c>
      <c r="AI3279" s="28">
        <f>+SUMIF('Input Sheet'!$S:$S,$AL3279,'Input Sheet'!M:M)</f>
        <v>0</v>
      </c>
      <c r="AJ3279" s="28">
        <f>+SUMIF('Input Sheet'!$S:$S,$AL3279,'Input Sheet'!N:N)</f>
        <v>0</v>
      </c>
      <c r="AK3279" s="28"/>
      <c r="AL3279" s="27" t="str">
        <f t="shared" si="256"/>
        <v>430-7020</v>
      </c>
      <c r="AM3279" s="34" t="str">
        <f t="shared" si="259"/>
        <v>Parts</v>
      </c>
      <c r="AN3279" s="34" t="str">
        <f t="shared" si="260"/>
        <v>PartsSalaries &amp; Commission as % of Sales</v>
      </c>
      <c r="AO3279" s="35"/>
      <c r="AP3279" s="35"/>
      <c r="AQ3279" s="35"/>
    </row>
    <row r="3280" spans="1:43" x14ac:dyDescent="0.25">
      <c r="A3280" s="27" t="s">
        <v>103</v>
      </c>
      <c r="B3280" s="27" t="s">
        <v>104</v>
      </c>
      <c r="C3280" s="27" t="s">
        <v>671</v>
      </c>
      <c r="D3280" s="27" t="s">
        <v>276</v>
      </c>
      <c r="E3280" s="27" t="s">
        <v>675</v>
      </c>
      <c r="F3280" s="27" t="s">
        <v>958</v>
      </c>
      <c r="G3280" s="27" t="s">
        <v>959</v>
      </c>
      <c r="H3280" s="34" t="s">
        <v>4</v>
      </c>
      <c r="I3280" s="34" t="s">
        <v>960</v>
      </c>
      <c r="J3280" s="34" t="str">
        <f t="shared" si="257"/>
        <v>PartsSalaries &amp; Commission as % of Sales</v>
      </c>
      <c r="K3280" s="34" t="str">
        <f t="shared" si="258"/>
        <v>330Parts Salaries &amp; Commission - Toyota</v>
      </c>
      <c r="L3280" s="28">
        <f>+SUMIF('TB 4-24'!M:M,$AL3280,'TB 4-24'!G:G)</f>
        <v>0</v>
      </c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>
        <f>+SUMIF('Input Sheet'!$S:$S,$AL3280,'Input Sheet'!C:C)</f>
        <v>0</v>
      </c>
      <c r="Z3280" s="28">
        <f>+SUMIF('Input Sheet'!$S:$S,$AL3280,'Input Sheet'!D:D)</f>
        <v>0</v>
      </c>
      <c r="AA3280" s="28">
        <f>+SUMIF('Input Sheet'!$S:$S,$AL3280,'Input Sheet'!E:E)</f>
        <v>0</v>
      </c>
      <c r="AB3280" s="28">
        <f>+SUMIF('Input Sheet'!$S:$S,$AL3280,'Input Sheet'!F:F)</f>
        <v>0</v>
      </c>
      <c r="AC3280" s="28">
        <f>+SUMIF('Input Sheet'!$S:$S,$AL3280,'Input Sheet'!G:G)</f>
        <v>0</v>
      </c>
      <c r="AD3280" s="28">
        <f>+SUMIF('Input Sheet'!$S:$S,$AL3280,'Input Sheet'!H:H)</f>
        <v>0</v>
      </c>
      <c r="AE3280" s="28">
        <f>+SUMIF('Input Sheet'!$S:$S,$AL3280,'Input Sheet'!I:I)</f>
        <v>0</v>
      </c>
      <c r="AF3280" s="28">
        <f>+SUMIF('Input Sheet'!$S:$S,$AL3280,'Input Sheet'!J:J)</f>
        <v>0</v>
      </c>
      <c r="AG3280" s="28">
        <f>+SUMIF('Input Sheet'!$S:$S,$AL3280,'Input Sheet'!K:K)</f>
        <v>0</v>
      </c>
      <c r="AH3280" s="28">
        <f>+SUMIF('Input Sheet'!$S:$S,$AL3280,'Input Sheet'!L:L)</f>
        <v>0</v>
      </c>
      <c r="AI3280" s="28">
        <f>+SUMIF('Input Sheet'!$S:$S,$AL3280,'Input Sheet'!M:M)</f>
        <v>0</v>
      </c>
      <c r="AJ3280" s="28">
        <f>+SUMIF('Input Sheet'!$S:$S,$AL3280,'Input Sheet'!N:N)</f>
        <v>0</v>
      </c>
      <c r="AK3280" s="28"/>
      <c r="AL3280" s="27" t="str">
        <f t="shared" si="256"/>
        <v>330-7020</v>
      </c>
      <c r="AM3280" s="34" t="str">
        <f t="shared" si="259"/>
        <v>Parts</v>
      </c>
      <c r="AN3280" s="34" t="str">
        <f t="shared" si="260"/>
        <v>PartsSalaries &amp; Commission as % of Sales</v>
      </c>
      <c r="AO3280" s="35"/>
      <c r="AP3280" s="35"/>
      <c r="AQ3280" s="35"/>
    </row>
    <row r="3281" spans="1:43" x14ac:dyDescent="0.25">
      <c r="A3281" s="27" t="s">
        <v>103</v>
      </c>
      <c r="B3281" s="27" t="s">
        <v>104</v>
      </c>
      <c r="C3281" s="27" t="s">
        <v>104</v>
      </c>
      <c r="D3281" s="27" t="s">
        <v>279</v>
      </c>
      <c r="E3281" s="27" t="s">
        <v>680</v>
      </c>
      <c r="F3281" s="27" t="s">
        <v>958</v>
      </c>
      <c r="G3281" s="27" t="s">
        <v>959</v>
      </c>
      <c r="H3281" s="34" t="s">
        <v>4</v>
      </c>
      <c r="I3281" s="34" t="s">
        <v>960</v>
      </c>
      <c r="J3281" s="34" t="str">
        <f t="shared" si="257"/>
        <v>PartsSalaries &amp; Commission as % of Sales</v>
      </c>
      <c r="K3281" s="34" t="str">
        <f t="shared" si="258"/>
        <v>130Parts Salaries &amp; Commission - Toyota</v>
      </c>
      <c r="L3281" s="28">
        <f>+SUMIF('TB 4-24'!M:M,$AL3281,'TB 4-24'!G:G)</f>
        <v>0</v>
      </c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>
        <f>+SUMIF('Input Sheet'!$S:$S,$AL3281,'Input Sheet'!C:C)</f>
        <v>0</v>
      </c>
      <c r="Z3281" s="28">
        <f>+SUMIF('Input Sheet'!$S:$S,$AL3281,'Input Sheet'!D:D)</f>
        <v>0</v>
      </c>
      <c r="AA3281" s="28">
        <f>+SUMIF('Input Sheet'!$S:$S,$AL3281,'Input Sheet'!E:E)</f>
        <v>0</v>
      </c>
      <c r="AB3281" s="28">
        <f>+SUMIF('Input Sheet'!$S:$S,$AL3281,'Input Sheet'!F:F)</f>
        <v>0</v>
      </c>
      <c r="AC3281" s="28">
        <f>+SUMIF('Input Sheet'!$S:$S,$AL3281,'Input Sheet'!G:G)</f>
        <v>0</v>
      </c>
      <c r="AD3281" s="28">
        <f>+SUMIF('Input Sheet'!$S:$S,$AL3281,'Input Sheet'!H:H)</f>
        <v>0</v>
      </c>
      <c r="AE3281" s="28">
        <f>+SUMIF('Input Sheet'!$S:$S,$AL3281,'Input Sheet'!I:I)</f>
        <v>0</v>
      </c>
      <c r="AF3281" s="28">
        <f>+SUMIF('Input Sheet'!$S:$S,$AL3281,'Input Sheet'!J:J)</f>
        <v>0</v>
      </c>
      <c r="AG3281" s="28">
        <f>+SUMIF('Input Sheet'!$S:$S,$AL3281,'Input Sheet'!K:K)</f>
        <v>0</v>
      </c>
      <c r="AH3281" s="28">
        <f>+SUMIF('Input Sheet'!$S:$S,$AL3281,'Input Sheet'!L:L)</f>
        <v>0</v>
      </c>
      <c r="AI3281" s="28">
        <f>+SUMIF('Input Sheet'!$S:$S,$AL3281,'Input Sheet'!M:M)</f>
        <v>0</v>
      </c>
      <c r="AJ3281" s="28">
        <f>+SUMIF('Input Sheet'!$S:$S,$AL3281,'Input Sheet'!N:N)</f>
        <v>0</v>
      </c>
      <c r="AK3281" s="28"/>
      <c r="AL3281" s="27" t="str">
        <f t="shared" si="256"/>
        <v>130-7170</v>
      </c>
      <c r="AM3281" s="34" t="str">
        <f t="shared" si="259"/>
        <v>Parts</v>
      </c>
      <c r="AN3281" s="34" t="str">
        <f t="shared" si="260"/>
        <v>PartsSalaries &amp; Commission as % of Sales</v>
      </c>
      <c r="AO3281" s="35"/>
      <c r="AP3281" s="35"/>
      <c r="AQ3281" s="35"/>
    </row>
    <row r="3282" spans="1:43" x14ac:dyDescent="0.25">
      <c r="A3282" s="27" t="s">
        <v>103</v>
      </c>
      <c r="B3282" s="27" t="s">
        <v>104</v>
      </c>
      <c r="C3282" s="27" t="s">
        <v>657</v>
      </c>
      <c r="D3282" s="27" t="s">
        <v>279</v>
      </c>
      <c r="E3282" s="27" t="s">
        <v>681</v>
      </c>
      <c r="F3282" s="27" t="s">
        <v>958</v>
      </c>
      <c r="G3282" s="27" t="s">
        <v>959</v>
      </c>
      <c r="H3282" s="34" t="s">
        <v>4</v>
      </c>
      <c r="I3282" s="34" t="s">
        <v>960</v>
      </c>
      <c r="J3282" s="34" t="str">
        <f t="shared" si="257"/>
        <v>PartsSalaries &amp; Commission as % of Sales</v>
      </c>
      <c r="K3282" s="34" t="str">
        <f t="shared" si="258"/>
        <v>230Parts Salaries &amp; Commission - Toyota</v>
      </c>
      <c r="L3282" s="28">
        <f>+SUMIF('TB 4-24'!M:M,$AL3282,'TB 4-24'!G:G)</f>
        <v>0</v>
      </c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>
        <f>+SUMIF('Input Sheet'!$S:$S,$AL3282,'Input Sheet'!C:C)</f>
        <v>0</v>
      </c>
      <c r="Z3282" s="28">
        <f>+SUMIF('Input Sheet'!$S:$S,$AL3282,'Input Sheet'!D:D)</f>
        <v>0</v>
      </c>
      <c r="AA3282" s="28">
        <f>+SUMIF('Input Sheet'!$S:$S,$AL3282,'Input Sheet'!E:E)</f>
        <v>0</v>
      </c>
      <c r="AB3282" s="28">
        <f>+SUMIF('Input Sheet'!$S:$S,$AL3282,'Input Sheet'!F:F)</f>
        <v>0</v>
      </c>
      <c r="AC3282" s="28">
        <f>+SUMIF('Input Sheet'!$S:$S,$AL3282,'Input Sheet'!G:G)</f>
        <v>0</v>
      </c>
      <c r="AD3282" s="28">
        <f>+SUMIF('Input Sheet'!$S:$S,$AL3282,'Input Sheet'!H:H)</f>
        <v>0</v>
      </c>
      <c r="AE3282" s="28">
        <f>+SUMIF('Input Sheet'!$S:$S,$AL3282,'Input Sheet'!I:I)</f>
        <v>0</v>
      </c>
      <c r="AF3282" s="28">
        <f>+SUMIF('Input Sheet'!$S:$S,$AL3282,'Input Sheet'!J:J)</f>
        <v>0</v>
      </c>
      <c r="AG3282" s="28">
        <f>+SUMIF('Input Sheet'!$S:$S,$AL3282,'Input Sheet'!K:K)</f>
        <v>0</v>
      </c>
      <c r="AH3282" s="28">
        <f>+SUMIF('Input Sheet'!$S:$S,$AL3282,'Input Sheet'!L:L)</f>
        <v>0</v>
      </c>
      <c r="AI3282" s="28">
        <f>+SUMIF('Input Sheet'!$S:$S,$AL3282,'Input Sheet'!M:M)</f>
        <v>0</v>
      </c>
      <c r="AJ3282" s="28">
        <f>+SUMIF('Input Sheet'!$S:$S,$AL3282,'Input Sheet'!N:N)</f>
        <v>0</v>
      </c>
      <c r="AK3282" s="28"/>
      <c r="AL3282" s="27" t="str">
        <f t="shared" si="256"/>
        <v>230-7170</v>
      </c>
      <c r="AM3282" s="34" t="str">
        <f t="shared" si="259"/>
        <v>Parts</v>
      </c>
      <c r="AN3282" s="34" t="str">
        <f t="shared" si="260"/>
        <v>PartsSalaries &amp; Commission as % of Sales</v>
      </c>
      <c r="AO3282" s="35"/>
      <c r="AP3282" s="35"/>
      <c r="AQ3282" s="35"/>
    </row>
    <row r="3283" spans="1:43" x14ac:dyDescent="0.25">
      <c r="A3283" s="27" t="s">
        <v>103</v>
      </c>
      <c r="B3283" s="27" t="s">
        <v>104</v>
      </c>
      <c r="C3283" s="27" t="s">
        <v>671</v>
      </c>
      <c r="D3283" s="27" t="s">
        <v>279</v>
      </c>
      <c r="E3283" s="27" t="s">
        <v>675</v>
      </c>
      <c r="F3283" s="27" t="s">
        <v>958</v>
      </c>
      <c r="G3283" s="27" t="s">
        <v>959</v>
      </c>
      <c r="H3283" s="34" t="s">
        <v>4</v>
      </c>
      <c r="I3283" s="34" t="s">
        <v>960</v>
      </c>
      <c r="J3283" s="34" t="str">
        <f t="shared" si="257"/>
        <v>PartsSalaries &amp; Commission as % of Sales</v>
      </c>
      <c r="K3283" s="34" t="str">
        <f t="shared" si="258"/>
        <v>330Parts Salaries &amp; Commission - Toyota</v>
      </c>
      <c r="L3283" s="28">
        <f>+SUMIF('TB 4-24'!M:M,$AL3283,'TB 4-24'!G:G)</f>
        <v>0</v>
      </c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>
        <f>+SUMIF('Input Sheet'!$S:$S,$AL3283,'Input Sheet'!C:C)</f>
        <v>0</v>
      </c>
      <c r="Z3283" s="28">
        <f>+SUMIF('Input Sheet'!$S:$S,$AL3283,'Input Sheet'!D:D)</f>
        <v>0</v>
      </c>
      <c r="AA3283" s="28">
        <f>+SUMIF('Input Sheet'!$S:$S,$AL3283,'Input Sheet'!E:E)</f>
        <v>0</v>
      </c>
      <c r="AB3283" s="28">
        <f>+SUMIF('Input Sheet'!$S:$S,$AL3283,'Input Sheet'!F:F)</f>
        <v>0</v>
      </c>
      <c r="AC3283" s="28">
        <f>+SUMIF('Input Sheet'!$S:$S,$AL3283,'Input Sheet'!G:G)</f>
        <v>0</v>
      </c>
      <c r="AD3283" s="28">
        <f>+SUMIF('Input Sheet'!$S:$S,$AL3283,'Input Sheet'!H:H)</f>
        <v>0</v>
      </c>
      <c r="AE3283" s="28">
        <f>+SUMIF('Input Sheet'!$S:$S,$AL3283,'Input Sheet'!I:I)</f>
        <v>0</v>
      </c>
      <c r="AF3283" s="28">
        <f>+SUMIF('Input Sheet'!$S:$S,$AL3283,'Input Sheet'!J:J)</f>
        <v>0</v>
      </c>
      <c r="AG3283" s="28">
        <f>+SUMIF('Input Sheet'!$S:$S,$AL3283,'Input Sheet'!K:K)</f>
        <v>0</v>
      </c>
      <c r="AH3283" s="28">
        <f>+SUMIF('Input Sheet'!$S:$S,$AL3283,'Input Sheet'!L:L)</f>
        <v>0</v>
      </c>
      <c r="AI3283" s="28">
        <f>+SUMIF('Input Sheet'!$S:$S,$AL3283,'Input Sheet'!M:M)</f>
        <v>0</v>
      </c>
      <c r="AJ3283" s="28">
        <f>+SUMIF('Input Sheet'!$S:$S,$AL3283,'Input Sheet'!N:N)</f>
        <v>0</v>
      </c>
      <c r="AK3283" s="28"/>
      <c r="AL3283" s="27" t="str">
        <f t="shared" si="256"/>
        <v>330-7170</v>
      </c>
      <c r="AM3283" s="34" t="str">
        <f t="shared" si="259"/>
        <v>Parts</v>
      </c>
      <c r="AN3283" s="34" t="str">
        <f t="shared" si="260"/>
        <v>PartsSalaries &amp; Commission as % of Sales</v>
      </c>
      <c r="AO3283" s="35"/>
      <c r="AP3283" s="35"/>
      <c r="AQ3283" s="35"/>
    </row>
    <row r="3284" spans="1:43" x14ac:dyDescent="0.25">
      <c r="A3284" s="27" t="s">
        <v>103</v>
      </c>
      <c r="B3284" s="27" t="s">
        <v>104</v>
      </c>
      <c r="C3284" s="27" t="s">
        <v>663</v>
      </c>
      <c r="D3284" s="27" t="s">
        <v>279</v>
      </c>
      <c r="E3284" s="27" t="s">
        <v>668</v>
      </c>
      <c r="F3284" s="27" t="s">
        <v>958</v>
      </c>
      <c r="G3284" s="27" t="s">
        <v>959</v>
      </c>
      <c r="H3284" s="34" t="s">
        <v>4</v>
      </c>
      <c r="I3284" s="34" t="s">
        <v>960</v>
      </c>
      <c r="J3284" s="34" t="str">
        <f t="shared" si="257"/>
        <v>PartsSalaries &amp; Commission as % of Sales</v>
      </c>
      <c r="K3284" s="34" t="str">
        <f t="shared" si="258"/>
        <v>430Parts Salaries &amp; Commission - Toyota</v>
      </c>
      <c r="L3284" s="28">
        <f>+SUMIF('TB 4-24'!M:M,$AL3284,'TB 4-24'!G:G)</f>
        <v>0</v>
      </c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>
        <f>+SUMIF('Input Sheet'!$S:$S,$AL3284,'Input Sheet'!C:C)</f>
        <v>0</v>
      </c>
      <c r="Z3284" s="28">
        <f>+SUMIF('Input Sheet'!$S:$S,$AL3284,'Input Sheet'!D:D)</f>
        <v>0</v>
      </c>
      <c r="AA3284" s="28">
        <f>+SUMIF('Input Sheet'!$S:$S,$AL3284,'Input Sheet'!E:E)</f>
        <v>0</v>
      </c>
      <c r="AB3284" s="28">
        <f>+SUMIF('Input Sheet'!$S:$S,$AL3284,'Input Sheet'!F:F)</f>
        <v>0</v>
      </c>
      <c r="AC3284" s="28">
        <f>+SUMIF('Input Sheet'!$S:$S,$AL3284,'Input Sheet'!G:G)</f>
        <v>0</v>
      </c>
      <c r="AD3284" s="28">
        <f>+SUMIF('Input Sheet'!$S:$S,$AL3284,'Input Sheet'!H:H)</f>
        <v>0</v>
      </c>
      <c r="AE3284" s="28">
        <f>+SUMIF('Input Sheet'!$S:$S,$AL3284,'Input Sheet'!I:I)</f>
        <v>0</v>
      </c>
      <c r="AF3284" s="28">
        <f>+SUMIF('Input Sheet'!$S:$S,$AL3284,'Input Sheet'!J:J)</f>
        <v>0</v>
      </c>
      <c r="AG3284" s="28">
        <f>+SUMIF('Input Sheet'!$S:$S,$AL3284,'Input Sheet'!K:K)</f>
        <v>0</v>
      </c>
      <c r="AH3284" s="28">
        <f>+SUMIF('Input Sheet'!$S:$S,$AL3284,'Input Sheet'!L:L)</f>
        <v>0</v>
      </c>
      <c r="AI3284" s="28">
        <f>+SUMIF('Input Sheet'!$S:$S,$AL3284,'Input Sheet'!M:M)</f>
        <v>0</v>
      </c>
      <c r="AJ3284" s="28">
        <f>+SUMIF('Input Sheet'!$S:$S,$AL3284,'Input Sheet'!N:N)</f>
        <v>0</v>
      </c>
      <c r="AK3284" s="28"/>
      <c r="AL3284" s="27" t="str">
        <f t="shared" si="256"/>
        <v>430-7170</v>
      </c>
      <c r="AM3284" s="34" t="str">
        <f t="shared" si="259"/>
        <v>Parts</v>
      </c>
      <c r="AN3284" s="34" t="str">
        <f t="shared" si="260"/>
        <v>PartsSalaries &amp; Commission as % of Sales</v>
      </c>
      <c r="AO3284" s="35"/>
      <c r="AP3284" s="35"/>
      <c r="AQ3284" s="35"/>
    </row>
    <row r="3285" spans="1:43" x14ac:dyDescent="0.25">
      <c r="A3285" s="27" t="s">
        <v>103</v>
      </c>
      <c r="B3285" s="27" t="s">
        <v>104</v>
      </c>
      <c r="C3285" s="27" t="s">
        <v>104</v>
      </c>
      <c r="D3285" s="27" t="s">
        <v>280</v>
      </c>
      <c r="E3285" s="27" t="s">
        <v>680</v>
      </c>
      <c r="F3285" s="27" t="s">
        <v>958</v>
      </c>
      <c r="G3285" s="27" t="s">
        <v>959</v>
      </c>
      <c r="H3285" s="34" t="s">
        <v>4</v>
      </c>
      <c r="I3285" s="34" t="s">
        <v>960</v>
      </c>
      <c r="J3285" s="34" t="str">
        <f t="shared" si="257"/>
        <v>PartsSalaries &amp; Commission as % of Sales</v>
      </c>
      <c r="K3285" s="34" t="str">
        <f t="shared" si="258"/>
        <v>130Parts Salaries &amp; Commission - Toyota</v>
      </c>
      <c r="L3285" s="28">
        <f>+SUMIF('TB 4-24'!M:M,$AL3285,'TB 4-24'!G:G)</f>
        <v>0</v>
      </c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>
        <f>+SUMIF('Input Sheet'!$S:$S,$AL3285,'Input Sheet'!C:C)</f>
        <v>0</v>
      </c>
      <c r="Z3285" s="28">
        <f>+SUMIF('Input Sheet'!$S:$S,$AL3285,'Input Sheet'!D:D)</f>
        <v>0</v>
      </c>
      <c r="AA3285" s="28">
        <f>+SUMIF('Input Sheet'!$S:$S,$AL3285,'Input Sheet'!E:E)</f>
        <v>0</v>
      </c>
      <c r="AB3285" s="28">
        <f>+SUMIF('Input Sheet'!$S:$S,$AL3285,'Input Sheet'!F:F)</f>
        <v>0</v>
      </c>
      <c r="AC3285" s="28">
        <f>+SUMIF('Input Sheet'!$S:$S,$AL3285,'Input Sheet'!G:G)</f>
        <v>0</v>
      </c>
      <c r="AD3285" s="28">
        <f>+SUMIF('Input Sheet'!$S:$S,$AL3285,'Input Sheet'!H:H)</f>
        <v>0</v>
      </c>
      <c r="AE3285" s="28">
        <f>+SUMIF('Input Sheet'!$S:$S,$AL3285,'Input Sheet'!I:I)</f>
        <v>0</v>
      </c>
      <c r="AF3285" s="28">
        <f>+SUMIF('Input Sheet'!$S:$S,$AL3285,'Input Sheet'!J:J)</f>
        <v>0</v>
      </c>
      <c r="AG3285" s="28">
        <f>+SUMIF('Input Sheet'!$S:$S,$AL3285,'Input Sheet'!K:K)</f>
        <v>0</v>
      </c>
      <c r="AH3285" s="28">
        <f>+SUMIF('Input Sheet'!$S:$S,$AL3285,'Input Sheet'!L:L)</f>
        <v>0</v>
      </c>
      <c r="AI3285" s="28">
        <f>+SUMIF('Input Sheet'!$S:$S,$AL3285,'Input Sheet'!M:M)</f>
        <v>0</v>
      </c>
      <c r="AJ3285" s="28">
        <f>+SUMIF('Input Sheet'!$S:$S,$AL3285,'Input Sheet'!N:N)</f>
        <v>0</v>
      </c>
      <c r="AK3285" s="28"/>
      <c r="AL3285" s="27" t="str">
        <f t="shared" si="256"/>
        <v>130-7175</v>
      </c>
      <c r="AM3285" s="34" t="str">
        <f t="shared" si="259"/>
        <v>Parts</v>
      </c>
      <c r="AN3285" s="34" t="str">
        <f t="shared" si="260"/>
        <v>PartsSalaries &amp; Commission as % of Sales</v>
      </c>
      <c r="AO3285" s="35"/>
      <c r="AP3285" s="35"/>
      <c r="AQ3285" s="35"/>
    </row>
    <row r="3286" spans="1:43" x14ac:dyDescent="0.25">
      <c r="A3286" s="27" t="s">
        <v>103</v>
      </c>
      <c r="B3286" s="27" t="s">
        <v>104</v>
      </c>
      <c r="C3286" s="27" t="s">
        <v>657</v>
      </c>
      <c r="D3286" s="27" t="s">
        <v>280</v>
      </c>
      <c r="E3286" s="27" t="s">
        <v>681</v>
      </c>
      <c r="F3286" s="27" t="s">
        <v>958</v>
      </c>
      <c r="G3286" s="27" t="s">
        <v>959</v>
      </c>
      <c r="H3286" s="34" t="s">
        <v>4</v>
      </c>
      <c r="I3286" s="34" t="s">
        <v>960</v>
      </c>
      <c r="J3286" s="34" t="str">
        <f t="shared" si="257"/>
        <v>PartsSalaries &amp; Commission as % of Sales</v>
      </c>
      <c r="K3286" s="34" t="str">
        <f t="shared" si="258"/>
        <v>230Parts Salaries &amp; Commission - Toyota</v>
      </c>
      <c r="L3286" s="28">
        <f>+SUMIF('TB 4-24'!M:M,$AL3286,'TB 4-24'!G:G)</f>
        <v>0</v>
      </c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>
        <f>+SUMIF('Input Sheet'!$S:$S,$AL3286,'Input Sheet'!C:C)</f>
        <v>0</v>
      </c>
      <c r="Z3286" s="28">
        <f>+SUMIF('Input Sheet'!$S:$S,$AL3286,'Input Sheet'!D:D)</f>
        <v>0</v>
      </c>
      <c r="AA3286" s="28">
        <f>+SUMIF('Input Sheet'!$S:$S,$AL3286,'Input Sheet'!E:E)</f>
        <v>0</v>
      </c>
      <c r="AB3286" s="28">
        <f>+SUMIF('Input Sheet'!$S:$S,$AL3286,'Input Sheet'!F:F)</f>
        <v>0</v>
      </c>
      <c r="AC3286" s="28">
        <f>+SUMIF('Input Sheet'!$S:$S,$AL3286,'Input Sheet'!G:G)</f>
        <v>0</v>
      </c>
      <c r="AD3286" s="28">
        <f>+SUMIF('Input Sheet'!$S:$S,$AL3286,'Input Sheet'!H:H)</f>
        <v>0</v>
      </c>
      <c r="AE3286" s="28">
        <f>+SUMIF('Input Sheet'!$S:$S,$AL3286,'Input Sheet'!I:I)</f>
        <v>0</v>
      </c>
      <c r="AF3286" s="28">
        <f>+SUMIF('Input Sheet'!$S:$S,$AL3286,'Input Sheet'!J:J)</f>
        <v>0</v>
      </c>
      <c r="AG3286" s="28">
        <f>+SUMIF('Input Sheet'!$S:$S,$AL3286,'Input Sheet'!K:K)</f>
        <v>0</v>
      </c>
      <c r="AH3286" s="28">
        <f>+SUMIF('Input Sheet'!$S:$S,$AL3286,'Input Sheet'!L:L)</f>
        <v>0</v>
      </c>
      <c r="AI3286" s="28">
        <f>+SUMIF('Input Sheet'!$S:$S,$AL3286,'Input Sheet'!M:M)</f>
        <v>0</v>
      </c>
      <c r="AJ3286" s="28">
        <f>+SUMIF('Input Sheet'!$S:$S,$AL3286,'Input Sheet'!N:N)</f>
        <v>0</v>
      </c>
      <c r="AK3286" s="28"/>
      <c r="AL3286" s="27" t="str">
        <f t="shared" si="256"/>
        <v>230-7175</v>
      </c>
      <c r="AM3286" s="34" t="str">
        <f t="shared" si="259"/>
        <v>Parts</v>
      </c>
      <c r="AN3286" s="34" t="str">
        <f t="shared" si="260"/>
        <v>PartsSalaries &amp; Commission as % of Sales</v>
      </c>
      <c r="AO3286" s="35"/>
      <c r="AP3286" s="35"/>
      <c r="AQ3286" s="35"/>
    </row>
    <row r="3287" spans="1:43" x14ac:dyDescent="0.25">
      <c r="A3287" s="27" t="s">
        <v>103</v>
      </c>
      <c r="B3287" s="27" t="s">
        <v>104</v>
      </c>
      <c r="C3287" s="27" t="s">
        <v>663</v>
      </c>
      <c r="D3287" s="27" t="s">
        <v>280</v>
      </c>
      <c r="E3287" s="27" t="s">
        <v>668</v>
      </c>
      <c r="F3287" s="27" t="s">
        <v>958</v>
      </c>
      <c r="G3287" s="27" t="s">
        <v>959</v>
      </c>
      <c r="H3287" s="34" t="s">
        <v>4</v>
      </c>
      <c r="I3287" s="34" t="s">
        <v>960</v>
      </c>
      <c r="J3287" s="34" t="str">
        <f t="shared" si="257"/>
        <v>PartsSalaries &amp; Commission as % of Sales</v>
      </c>
      <c r="K3287" s="34" t="str">
        <f t="shared" si="258"/>
        <v>430Parts Salaries &amp; Commission - Toyota</v>
      </c>
      <c r="L3287" s="28">
        <f>+SUMIF('TB 4-24'!M:M,$AL3287,'TB 4-24'!G:G)</f>
        <v>0</v>
      </c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>
        <f>+SUMIF('Input Sheet'!$S:$S,$AL3287,'Input Sheet'!C:C)</f>
        <v>0</v>
      </c>
      <c r="Z3287" s="28">
        <f>+SUMIF('Input Sheet'!$S:$S,$AL3287,'Input Sheet'!D:D)</f>
        <v>0</v>
      </c>
      <c r="AA3287" s="28">
        <f>+SUMIF('Input Sheet'!$S:$S,$AL3287,'Input Sheet'!E:E)</f>
        <v>0</v>
      </c>
      <c r="AB3287" s="28">
        <f>+SUMIF('Input Sheet'!$S:$S,$AL3287,'Input Sheet'!F:F)</f>
        <v>0</v>
      </c>
      <c r="AC3287" s="28">
        <f>+SUMIF('Input Sheet'!$S:$S,$AL3287,'Input Sheet'!G:G)</f>
        <v>0</v>
      </c>
      <c r="AD3287" s="28">
        <f>+SUMIF('Input Sheet'!$S:$S,$AL3287,'Input Sheet'!H:H)</f>
        <v>0</v>
      </c>
      <c r="AE3287" s="28">
        <f>+SUMIF('Input Sheet'!$S:$S,$AL3287,'Input Sheet'!I:I)</f>
        <v>0</v>
      </c>
      <c r="AF3287" s="28">
        <f>+SUMIF('Input Sheet'!$S:$S,$AL3287,'Input Sheet'!J:J)</f>
        <v>0</v>
      </c>
      <c r="AG3287" s="28">
        <f>+SUMIF('Input Sheet'!$S:$S,$AL3287,'Input Sheet'!K:K)</f>
        <v>0</v>
      </c>
      <c r="AH3287" s="28">
        <f>+SUMIF('Input Sheet'!$S:$S,$AL3287,'Input Sheet'!L:L)</f>
        <v>0</v>
      </c>
      <c r="AI3287" s="28">
        <f>+SUMIF('Input Sheet'!$S:$S,$AL3287,'Input Sheet'!M:M)</f>
        <v>0</v>
      </c>
      <c r="AJ3287" s="28">
        <f>+SUMIF('Input Sheet'!$S:$S,$AL3287,'Input Sheet'!N:N)</f>
        <v>0</v>
      </c>
      <c r="AK3287" s="28"/>
      <c r="AL3287" s="27" t="str">
        <f t="shared" si="256"/>
        <v>430-7175</v>
      </c>
      <c r="AM3287" s="34" t="str">
        <f t="shared" si="259"/>
        <v>Parts</v>
      </c>
      <c r="AN3287" s="34" t="str">
        <f t="shared" si="260"/>
        <v>PartsSalaries &amp; Commission as % of Sales</v>
      </c>
      <c r="AO3287" s="35"/>
      <c r="AP3287" s="35"/>
      <c r="AQ3287" s="35"/>
    </row>
    <row r="3288" spans="1:43" x14ac:dyDescent="0.25">
      <c r="A3288" s="27" t="s">
        <v>103</v>
      </c>
      <c r="B3288" s="27" t="s">
        <v>104</v>
      </c>
      <c r="C3288" s="27" t="s">
        <v>671</v>
      </c>
      <c r="D3288" s="27" t="s">
        <v>280</v>
      </c>
      <c r="E3288" s="27" t="s">
        <v>675</v>
      </c>
      <c r="F3288" s="27" t="s">
        <v>958</v>
      </c>
      <c r="G3288" s="27" t="s">
        <v>959</v>
      </c>
      <c r="H3288" s="34" t="s">
        <v>4</v>
      </c>
      <c r="I3288" s="34" t="s">
        <v>960</v>
      </c>
      <c r="J3288" s="34" t="str">
        <f t="shared" si="257"/>
        <v>PartsSalaries &amp; Commission as % of Sales</v>
      </c>
      <c r="K3288" s="34" t="str">
        <f t="shared" si="258"/>
        <v>330Parts Salaries &amp; Commission - Toyota</v>
      </c>
      <c r="L3288" s="28">
        <f>+SUMIF('TB 4-24'!M:M,$AL3288,'TB 4-24'!G:G)</f>
        <v>0</v>
      </c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>
        <f>+SUMIF('Input Sheet'!$S:$S,$AL3288,'Input Sheet'!C:C)</f>
        <v>0</v>
      </c>
      <c r="Z3288" s="28">
        <f>+SUMIF('Input Sheet'!$S:$S,$AL3288,'Input Sheet'!D:D)</f>
        <v>0</v>
      </c>
      <c r="AA3288" s="28">
        <f>+SUMIF('Input Sheet'!$S:$S,$AL3288,'Input Sheet'!E:E)</f>
        <v>0</v>
      </c>
      <c r="AB3288" s="28">
        <f>+SUMIF('Input Sheet'!$S:$S,$AL3288,'Input Sheet'!F:F)</f>
        <v>0</v>
      </c>
      <c r="AC3288" s="28">
        <f>+SUMIF('Input Sheet'!$S:$S,$AL3288,'Input Sheet'!G:G)</f>
        <v>0</v>
      </c>
      <c r="AD3288" s="28">
        <f>+SUMIF('Input Sheet'!$S:$S,$AL3288,'Input Sheet'!H:H)</f>
        <v>0</v>
      </c>
      <c r="AE3288" s="28">
        <f>+SUMIF('Input Sheet'!$S:$S,$AL3288,'Input Sheet'!I:I)</f>
        <v>0</v>
      </c>
      <c r="AF3288" s="28">
        <f>+SUMIF('Input Sheet'!$S:$S,$AL3288,'Input Sheet'!J:J)</f>
        <v>0</v>
      </c>
      <c r="AG3288" s="28">
        <f>+SUMIF('Input Sheet'!$S:$S,$AL3288,'Input Sheet'!K:K)</f>
        <v>0</v>
      </c>
      <c r="AH3288" s="28">
        <f>+SUMIF('Input Sheet'!$S:$S,$AL3288,'Input Sheet'!L:L)</f>
        <v>0</v>
      </c>
      <c r="AI3288" s="28">
        <f>+SUMIF('Input Sheet'!$S:$S,$AL3288,'Input Sheet'!M:M)</f>
        <v>0</v>
      </c>
      <c r="AJ3288" s="28">
        <f>+SUMIF('Input Sheet'!$S:$S,$AL3288,'Input Sheet'!N:N)</f>
        <v>0</v>
      </c>
      <c r="AK3288" s="28"/>
      <c r="AL3288" s="27" t="str">
        <f t="shared" si="256"/>
        <v>330-7175</v>
      </c>
      <c r="AM3288" s="34" t="str">
        <f t="shared" si="259"/>
        <v>Parts</v>
      </c>
      <c r="AN3288" s="34" t="str">
        <f t="shared" si="260"/>
        <v>PartsSalaries &amp; Commission as % of Sales</v>
      </c>
      <c r="AO3288" s="35"/>
      <c r="AP3288" s="35"/>
      <c r="AQ3288" s="35"/>
    </row>
    <row r="3289" spans="1:43" x14ac:dyDescent="0.25">
      <c r="A3289" s="27" t="s">
        <v>103</v>
      </c>
      <c r="B3289" s="27" t="s">
        <v>104</v>
      </c>
      <c r="C3289" s="27" t="s">
        <v>104</v>
      </c>
      <c r="D3289" s="27" t="s">
        <v>281</v>
      </c>
      <c r="E3289" s="27" t="s">
        <v>680</v>
      </c>
      <c r="F3289" s="27" t="s">
        <v>958</v>
      </c>
      <c r="G3289" s="27" t="s">
        <v>959</v>
      </c>
      <c r="H3289" s="34" t="s">
        <v>4</v>
      </c>
      <c r="I3289" s="34" t="s">
        <v>960</v>
      </c>
      <c r="J3289" s="34" t="str">
        <f t="shared" si="257"/>
        <v>PartsSalaries &amp; Commission as % of Sales</v>
      </c>
      <c r="K3289" s="34" t="str">
        <f t="shared" si="258"/>
        <v>130Parts Salaries &amp; Commission - Toyota</v>
      </c>
      <c r="L3289" s="28">
        <f>+SUMIF('TB 4-24'!M:M,$AL3289,'TB 4-24'!G:G)</f>
        <v>0</v>
      </c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>
        <f>+SUMIF('Input Sheet'!$S:$S,$AL3289,'Input Sheet'!C:C)</f>
        <v>0</v>
      </c>
      <c r="Z3289" s="28">
        <f>+SUMIF('Input Sheet'!$S:$S,$AL3289,'Input Sheet'!D:D)</f>
        <v>0</v>
      </c>
      <c r="AA3289" s="28">
        <f>+SUMIF('Input Sheet'!$S:$S,$AL3289,'Input Sheet'!E:E)</f>
        <v>0</v>
      </c>
      <c r="AB3289" s="28">
        <f>+SUMIF('Input Sheet'!$S:$S,$AL3289,'Input Sheet'!F:F)</f>
        <v>0</v>
      </c>
      <c r="AC3289" s="28">
        <f>+SUMIF('Input Sheet'!$S:$S,$AL3289,'Input Sheet'!G:G)</f>
        <v>0</v>
      </c>
      <c r="AD3289" s="28">
        <f>+SUMIF('Input Sheet'!$S:$S,$AL3289,'Input Sheet'!H:H)</f>
        <v>0</v>
      </c>
      <c r="AE3289" s="28">
        <f>+SUMIF('Input Sheet'!$S:$S,$AL3289,'Input Sheet'!I:I)</f>
        <v>0</v>
      </c>
      <c r="AF3289" s="28">
        <f>+SUMIF('Input Sheet'!$S:$S,$AL3289,'Input Sheet'!J:J)</f>
        <v>0</v>
      </c>
      <c r="AG3289" s="28">
        <f>+SUMIF('Input Sheet'!$S:$S,$AL3289,'Input Sheet'!K:K)</f>
        <v>0</v>
      </c>
      <c r="AH3289" s="28">
        <f>+SUMIF('Input Sheet'!$S:$S,$AL3289,'Input Sheet'!L:L)</f>
        <v>0</v>
      </c>
      <c r="AI3289" s="28">
        <f>+SUMIF('Input Sheet'!$S:$S,$AL3289,'Input Sheet'!M:M)</f>
        <v>0</v>
      </c>
      <c r="AJ3289" s="28">
        <f>+SUMIF('Input Sheet'!$S:$S,$AL3289,'Input Sheet'!N:N)</f>
        <v>0</v>
      </c>
      <c r="AK3289" s="28"/>
      <c r="AL3289" s="27" t="str">
        <f t="shared" si="256"/>
        <v>130-7190</v>
      </c>
      <c r="AM3289" s="34" t="str">
        <f t="shared" si="259"/>
        <v>Parts</v>
      </c>
      <c r="AN3289" s="34" t="str">
        <f t="shared" si="260"/>
        <v>PartsSalaries &amp; Commission as % of Sales</v>
      </c>
      <c r="AO3289" s="35"/>
      <c r="AP3289" s="35"/>
      <c r="AQ3289" s="35"/>
    </row>
    <row r="3290" spans="1:43" x14ac:dyDescent="0.25">
      <c r="A3290" s="27" t="s">
        <v>103</v>
      </c>
      <c r="B3290" s="27" t="s">
        <v>104</v>
      </c>
      <c r="C3290" s="27" t="s">
        <v>657</v>
      </c>
      <c r="D3290" s="27" t="s">
        <v>281</v>
      </c>
      <c r="E3290" s="27" t="s">
        <v>681</v>
      </c>
      <c r="F3290" s="27" t="s">
        <v>958</v>
      </c>
      <c r="G3290" s="27" t="s">
        <v>959</v>
      </c>
      <c r="H3290" s="34" t="s">
        <v>4</v>
      </c>
      <c r="I3290" s="34" t="s">
        <v>960</v>
      </c>
      <c r="J3290" s="34" t="str">
        <f t="shared" si="257"/>
        <v>PartsSalaries &amp; Commission as % of Sales</v>
      </c>
      <c r="K3290" s="34" t="str">
        <f t="shared" si="258"/>
        <v>230Parts Salaries &amp; Commission - Toyota</v>
      </c>
      <c r="L3290" s="28">
        <f>+SUMIF('TB 4-24'!M:M,$AL3290,'TB 4-24'!G:G)</f>
        <v>0</v>
      </c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>
        <f>+SUMIF('Input Sheet'!$S:$S,$AL3290,'Input Sheet'!C:C)</f>
        <v>0</v>
      </c>
      <c r="Z3290" s="28">
        <f>+SUMIF('Input Sheet'!$S:$S,$AL3290,'Input Sheet'!D:D)</f>
        <v>0</v>
      </c>
      <c r="AA3290" s="28">
        <f>+SUMIF('Input Sheet'!$S:$S,$AL3290,'Input Sheet'!E:E)</f>
        <v>0</v>
      </c>
      <c r="AB3290" s="28">
        <f>+SUMIF('Input Sheet'!$S:$S,$AL3290,'Input Sheet'!F:F)</f>
        <v>0</v>
      </c>
      <c r="AC3290" s="28">
        <f>+SUMIF('Input Sheet'!$S:$S,$AL3290,'Input Sheet'!G:G)</f>
        <v>0</v>
      </c>
      <c r="AD3290" s="28">
        <f>+SUMIF('Input Sheet'!$S:$S,$AL3290,'Input Sheet'!H:H)</f>
        <v>0</v>
      </c>
      <c r="AE3290" s="28">
        <f>+SUMIF('Input Sheet'!$S:$S,$AL3290,'Input Sheet'!I:I)</f>
        <v>0</v>
      </c>
      <c r="AF3290" s="28">
        <f>+SUMIF('Input Sheet'!$S:$S,$AL3290,'Input Sheet'!J:J)</f>
        <v>0</v>
      </c>
      <c r="AG3290" s="28">
        <f>+SUMIF('Input Sheet'!$S:$S,$AL3290,'Input Sheet'!K:K)</f>
        <v>0</v>
      </c>
      <c r="AH3290" s="28">
        <f>+SUMIF('Input Sheet'!$S:$S,$AL3290,'Input Sheet'!L:L)</f>
        <v>0</v>
      </c>
      <c r="AI3290" s="28">
        <f>+SUMIF('Input Sheet'!$S:$S,$AL3290,'Input Sheet'!M:M)</f>
        <v>0</v>
      </c>
      <c r="AJ3290" s="28">
        <f>+SUMIF('Input Sheet'!$S:$S,$AL3290,'Input Sheet'!N:N)</f>
        <v>0</v>
      </c>
      <c r="AK3290" s="28"/>
      <c r="AL3290" s="27" t="str">
        <f t="shared" si="256"/>
        <v>230-7190</v>
      </c>
      <c r="AM3290" s="34" t="str">
        <f t="shared" si="259"/>
        <v>Parts</v>
      </c>
      <c r="AN3290" s="34" t="str">
        <f t="shared" si="260"/>
        <v>PartsSalaries &amp; Commission as % of Sales</v>
      </c>
      <c r="AO3290" s="35"/>
      <c r="AP3290" s="35"/>
      <c r="AQ3290" s="35"/>
    </row>
    <row r="3291" spans="1:43" x14ac:dyDescent="0.25">
      <c r="A3291" s="27" t="s">
        <v>103</v>
      </c>
      <c r="B3291" s="27" t="s">
        <v>104</v>
      </c>
      <c r="C3291" s="27" t="s">
        <v>663</v>
      </c>
      <c r="D3291" s="27" t="s">
        <v>281</v>
      </c>
      <c r="E3291" s="27" t="s">
        <v>668</v>
      </c>
      <c r="F3291" s="27" t="s">
        <v>958</v>
      </c>
      <c r="G3291" s="27" t="s">
        <v>959</v>
      </c>
      <c r="H3291" s="34" t="s">
        <v>4</v>
      </c>
      <c r="I3291" s="34" t="s">
        <v>960</v>
      </c>
      <c r="J3291" s="34" t="str">
        <f t="shared" si="257"/>
        <v>PartsSalaries &amp; Commission as % of Sales</v>
      </c>
      <c r="K3291" s="34" t="str">
        <f t="shared" si="258"/>
        <v>430Parts Salaries &amp; Commission - Toyota</v>
      </c>
      <c r="L3291" s="28">
        <f>+SUMIF('TB 4-24'!M:M,$AL3291,'TB 4-24'!G:G)</f>
        <v>0</v>
      </c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>
        <f>+SUMIF('Input Sheet'!$S:$S,$AL3291,'Input Sheet'!C:C)</f>
        <v>0</v>
      </c>
      <c r="Z3291" s="28">
        <f>+SUMIF('Input Sheet'!$S:$S,$AL3291,'Input Sheet'!D:D)</f>
        <v>0</v>
      </c>
      <c r="AA3291" s="28">
        <f>+SUMIF('Input Sheet'!$S:$S,$AL3291,'Input Sheet'!E:E)</f>
        <v>0</v>
      </c>
      <c r="AB3291" s="28">
        <f>+SUMIF('Input Sheet'!$S:$S,$AL3291,'Input Sheet'!F:F)</f>
        <v>0</v>
      </c>
      <c r="AC3291" s="28">
        <f>+SUMIF('Input Sheet'!$S:$S,$AL3291,'Input Sheet'!G:G)</f>
        <v>0</v>
      </c>
      <c r="AD3291" s="28">
        <f>+SUMIF('Input Sheet'!$S:$S,$AL3291,'Input Sheet'!H:H)</f>
        <v>0</v>
      </c>
      <c r="AE3291" s="28">
        <f>+SUMIF('Input Sheet'!$S:$S,$AL3291,'Input Sheet'!I:I)</f>
        <v>0</v>
      </c>
      <c r="AF3291" s="28">
        <f>+SUMIF('Input Sheet'!$S:$S,$AL3291,'Input Sheet'!J:J)</f>
        <v>0</v>
      </c>
      <c r="AG3291" s="28">
        <f>+SUMIF('Input Sheet'!$S:$S,$AL3291,'Input Sheet'!K:K)</f>
        <v>0</v>
      </c>
      <c r="AH3291" s="28">
        <f>+SUMIF('Input Sheet'!$S:$S,$AL3291,'Input Sheet'!L:L)</f>
        <v>0</v>
      </c>
      <c r="AI3291" s="28">
        <f>+SUMIF('Input Sheet'!$S:$S,$AL3291,'Input Sheet'!M:M)</f>
        <v>0</v>
      </c>
      <c r="AJ3291" s="28">
        <f>+SUMIF('Input Sheet'!$S:$S,$AL3291,'Input Sheet'!N:N)</f>
        <v>0</v>
      </c>
      <c r="AK3291" s="28"/>
      <c r="AL3291" s="27" t="str">
        <f t="shared" si="256"/>
        <v>430-7190</v>
      </c>
      <c r="AM3291" s="34" t="str">
        <f t="shared" si="259"/>
        <v>Parts</v>
      </c>
      <c r="AN3291" s="34" t="str">
        <f t="shared" si="260"/>
        <v>PartsSalaries &amp; Commission as % of Sales</v>
      </c>
      <c r="AO3291" s="35"/>
      <c r="AP3291" s="35"/>
      <c r="AQ3291" s="35"/>
    </row>
    <row r="3292" spans="1:43" x14ac:dyDescent="0.25">
      <c r="A3292" s="27" t="s">
        <v>103</v>
      </c>
      <c r="B3292" s="27" t="s">
        <v>104</v>
      </c>
      <c r="C3292" s="27" t="s">
        <v>671</v>
      </c>
      <c r="D3292" s="27" t="s">
        <v>281</v>
      </c>
      <c r="E3292" s="27" t="s">
        <v>675</v>
      </c>
      <c r="F3292" s="27" t="s">
        <v>958</v>
      </c>
      <c r="G3292" s="27" t="s">
        <v>959</v>
      </c>
      <c r="H3292" s="34" t="s">
        <v>4</v>
      </c>
      <c r="I3292" s="34" t="s">
        <v>960</v>
      </c>
      <c r="J3292" s="34" t="str">
        <f t="shared" si="257"/>
        <v>PartsSalaries &amp; Commission as % of Sales</v>
      </c>
      <c r="K3292" s="34" t="str">
        <f t="shared" si="258"/>
        <v>330Parts Salaries &amp; Commission - Toyota</v>
      </c>
      <c r="L3292" s="28">
        <f>+SUMIF('TB 4-24'!M:M,$AL3292,'TB 4-24'!G:G)</f>
        <v>0</v>
      </c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>
        <f>+SUMIF('Input Sheet'!$S:$S,$AL3292,'Input Sheet'!C:C)</f>
        <v>0</v>
      </c>
      <c r="Z3292" s="28">
        <f>+SUMIF('Input Sheet'!$S:$S,$AL3292,'Input Sheet'!D:D)</f>
        <v>0</v>
      </c>
      <c r="AA3292" s="28">
        <f>+SUMIF('Input Sheet'!$S:$S,$AL3292,'Input Sheet'!E:E)</f>
        <v>0</v>
      </c>
      <c r="AB3292" s="28">
        <f>+SUMIF('Input Sheet'!$S:$S,$AL3292,'Input Sheet'!F:F)</f>
        <v>0</v>
      </c>
      <c r="AC3292" s="28">
        <f>+SUMIF('Input Sheet'!$S:$S,$AL3292,'Input Sheet'!G:G)</f>
        <v>0</v>
      </c>
      <c r="AD3292" s="28">
        <f>+SUMIF('Input Sheet'!$S:$S,$AL3292,'Input Sheet'!H:H)</f>
        <v>0</v>
      </c>
      <c r="AE3292" s="28">
        <f>+SUMIF('Input Sheet'!$S:$S,$AL3292,'Input Sheet'!I:I)</f>
        <v>0</v>
      </c>
      <c r="AF3292" s="28">
        <f>+SUMIF('Input Sheet'!$S:$S,$AL3292,'Input Sheet'!J:J)</f>
        <v>0</v>
      </c>
      <c r="AG3292" s="28">
        <f>+SUMIF('Input Sheet'!$S:$S,$AL3292,'Input Sheet'!K:K)</f>
        <v>0</v>
      </c>
      <c r="AH3292" s="28">
        <f>+SUMIF('Input Sheet'!$S:$S,$AL3292,'Input Sheet'!L:L)</f>
        <v>0</v>
      </c>
      <c r="AI3292" s="28">
        <f>+SUMIF('Input Sheet'!$S:$S,$AL3292,'Input Sheet'!M:M)</f>
        <v>0</v>
      </c>
      <c r="AJ3292" s="28">
        <f>+SUMIF('Input Sheet'!$S:$S,$AL3292,'Input Sheet'!N:N)</f>
        <v>0</v>
      </c>
      <c r="AK3292" s="28"/>
      <c r="AL3292" s="27" t="str">
        <f t="shared" si="256"/>
        <v>330-7190</v>
      </c>
      <c r="AM3292" s="34" t="str">
        <f t="shared" si="259"/>
        <v>Parts</v>
      </c>
      <c r="AN3292" s="34" t="str">
        <f t="shared" si="260"/>
        <v>PartsSalaries &amp; Commission as % of Sales</v>
      </c>
      <c r="AO3292" s="35"/>
      <c r="AP3292" s="35"/>
      <c r="AQ3292" s="35"/>
    </row>
    <row r="3293" spans="1:43" x14ac:dyDescent="0.25">
      <c r="A3293" s="27" t="s">
        <v>103</v>
      </c>
      <c r="B3293" s="27" t="s">
        <v>104</v>
      </c>
      <c r="C3293" s="27" t="s">
        <v>657</v>
      </c>
      <c r="D3293" s="27" t="s">
        <v>282</v>
      </c>
      <c r="E3293" s="27" t="s">
        <v>681</v>
      </c>
      <c r="F3293" s="27" t="s">
        <v>958</v>
      </c>
      <c r="G3293" s="27" t="s">
        <v>959</v>
      </c>
      <c r="H3293" s="34" t="s">
        <v>4</v>
      </c>
      <c r="I3293" s="34" t="s">
        <v>960</v>
      </c>
      <c r="J3293" s="34" t="str">
        <f t="shared" si="257"/>
        <v>PartsSalaries &amp; Commission as % of Sales</v>
      </c>
      <c r="K3293" s="34" t="str">
        <f t="shared" si="258"/>
        <v>230Parts Salaries &amp; Commission - Toyota</v>
      </c>
      <c r="L3293" s="28">
        <f>+SUMIF('TB 4-24'!M:M,$AL3293,'TB 4-24'!G:G)</f>
        <v>0</v>
      </c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>
        <f>+SUMIF('Input Sheet'!$S:$S,$AL3293,'Input Sheet'!C:C)</f>
        <v>0</v>
      </c>
      <c r="Z3293" s="28">
        <f>+SUMIF('Input Sheet'!$S:$S,$AL3293,'Input Sheet'!D:D)</f>
        <v>0</v>
      </c>
      <c r="AA3293" s="28">
        <f>+SUMIF('Input Sheet'!$S:$S,$AL3293,'Input Sheet'!E:E)</f>
        <v>0</v>
      </c>
      <c r="AB3293" s="28">
        <f>+SUMIF('Input Sheet'!$S:$S,$AL3293,'Input Sheet'!F:F)</f>
        <v>0</v>
      </c>
      <c r="AC3293" s="28">
        <f>+SUMIF('Input Sheet'!$S:$S,$AL3293,'Input Sheet'!G:G)</f>
        <v>0</v>
      </c>
      <c r="AD3293" s="28">
        <f>+SUMIF('Input Sheet'!$S:$S,$AL3293,'Input Sheet'!H:H)</f>
        <v>0</v>
      </c>
      <c r="AE3293" s="28">
        <f>+SUMIF('Input Sheet'!$S:$S,$AL3293,'Input Sheet'!I:I)</f>
        <v>0</v>
      </c>
      <c r="AF3293" s="28">
        <f>+SUMIF('Input Sheet'!$S:$S,$AL3293,'Input Sheet'!J:J)</f>
        <v>0</v>
      </c>
      <c r="AG3293" s="28">
        <f>+SUMIF('Input Sheet'!$S:$S,$AL3293,'Input Sheet'!K:K)</f>
        <v>0</v>
      </c>
      <c r="AH3293" s="28">
        <f>+SUMIF('Input Sheet'!$S:$S,$AL3293,'Input Sheet'!L:L)</f>
        <v>0</v>
      </c>
      <c r="AI3293" s="28">
        <f>+SUMIF('Input Sheet'!$S:$S,$AL3293,'Input Sheet'!M:M)</f>
        <v>0</v>
      </c>
      <c r="AJ3293" s="28">
        <f>+SUMIF('Input Sheet'!$S:$S,$AL3293,'Input Sheet'!N:N)</f>
        <v>0</v>
      </c>
      <c r="AK3293" s="28"/>
      <c r="AL3293" s="27" t="str">
        <f t="shared" si="256"/>
        <v>230-7210</v>
      </c>
      <c r="AM3293" s="34" t="str">
        <f t="shared" si="259"/>
        <v>Parts</v>
      </c>
      <c r="AN3293" s="34" t="str">
        <f t="shared" si="260"/>
        <v>PartsSalaries &amp; Commission as % of Sales</v>
      </c>
      <c r="AO3293" s="35"/>
      <c r="AP3293" s="35"/>
      <c r="AQ3293" s="35"/>
    </row>
    <row r="3294" spans="1:43" x14ac:dyDescent="0.25">
      <c r="A3294" s="27" t="s">
        <v>103</v>
      </c>
      <c r="B3294" s="27" t="s">
        <v>104</v>
      </c>
      <c r="C3294" s="27" t="s">
        <v>663</v>
      </c>
      <c r="D3294" s="27" t="s">
        <v>282</v>
      </c>
      <c r="E3294" s="27" t="s">
        <v>668</v>
      </c>
      <c r="F3294" s="27" t="s">
        <v>958</v>
      </c>
      <c r="G3294" s="27" t="s">
        <v>959</v>
      </c>
      <c r="H3294" s="34" t="s">
        <v>4</v>
      </c>
      <c r="I3294" s="34" t="s">
        <v>960</v>
      </c>
      <c r="J3294" s="34" t="str">
        <f t="shared" si="257"/>
        <v>PartsSalaries &amp; Commission as % of Sales</v>
      </c>
      <c r="K3294" s="34" t="str">
        <f t="shared" si="258"/>
        <v>430Parts Salaries &amp; Commission - Toyota</v>
      </c>
      <c r="L3294" s="28">
        <f>+SUMIF('TB 4-24'!M:M,$AL3294,'TB 4-24'!G:G)</f>
        <v>0</v>
      </c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>
        <f>+SUMIF('Input Sheet'!$S:$S,$AL3294,'Input Sheet'!C:C)</f>
        <v>0</v>
      </c>
      <c r="Z3294" s="28">
        <f>+SUMIF('Input Sheet'!$S:$S,$AL3294,'Input Sheet'!D:D)</f>
        <v>0</v>
      </c>
      <c r="AA3294" s="28">
        <f>+SUMIF('Input Sheet'!$S:$S,$AL3294,'Input Sheet'!E:E)</f>
        <v>0</v>
      </c>
      <c r="AB3294" s="28">
        <f>+SUMIF('Input Sheet'!$S:$S,$AL3294,'Input Sheet'!F:F)</f>
        <v>0</v>
      </c>
      <c r="AC3294" s="28">
        <f>+SUMIF('Input Sheet'!$S:$S,$AL3294,'Input Sheet'!G:G)</f>
        <v>0</v>
      </c>
      <c r="AD3294" s="28">
        <f>+SUMIF('Input Sheet'!$S:$S,$AL3294,'Input Sheet'!H:H)</f>
        <v>0</v>
      </c>
      <c r="AE3294" s="28">
        <f>+SUMIF('Input Sheet'!$S:$S,$AL3294,'Input Sheet'!I:I)</f>
        <v>0</v>
      </c>
      <c r="AF3294" s="28">
        <f>+SUMIF('Input Sheet'!$S:$S,$AL3294,'Input Sheet'!J:J)</f>
        <v>0</v>
      </c>
      <c r="AG3294" s="28">
        <f>+SUMIF('Input Sheet'!$S:$S,$AL3294,'Input Sheet'!K:K)</f>
        <v>0</v>
      </c>
      <c r="AH3294" s="28">
        <f>+SUMIF('Input Sheet'!$S:$S,$AL3294,'Input Sheet'!L:L)</f>
        <v>0</v>
      </c>
      <c r="AI3294" s="28">
        <f>+SUMIF('Input Sheet'!$S:$S,$AL3294,'Input Sheet'!M:M)</f>
        <v>0</v>
      </c>
      <c r="AJ3294" s="28">
        <f>+SUMIF('Input Sheet'!$S:$S,$AL3294,'Input Sheet'!N:N)</f>
        <v>0</v>
      </c>
      <c r="AK3294" s="28"/>
      <c r="AL3294" s="27" t="str">
        <f t="shared" si="256"/>
        <v>430-7210</v>
      </c>
      <c r="AM3294" s="34" t="str">
        <f t="shared" si="259"/>
        <v>Parts</v>
      </c>
      <c r="AN3294" s="34" t="str">
        <f t="shared" si="260"/>
        <v>PartsSalaries &amp; Commission as % of Sales</v>
      </c>
      <c r="AO3294" s="35"/>
      <c r="AP3294" s="35"/>
      <c r="AQ3294" s="35"/>
    </row>
    <row r="3295" spans="1:43" x14ac:dyDescent="0.25">
      <c r="A3295" s="27" t="s">
        <v>103</v>
      </c>
      <c r="B3295" s="27" t="s">
        <v>104</v>
      </c>
      <c r="C3295" s="27" t="s">
        <v>671</v>
      </c>
      <c r="D3295" s="27" t="s">
        <v>282</v>
      </c>
      <c r="E3295" s="27" t="s">
        <v>675</v>
      </c>
      <c r="F3295" s="27" t="s">
        <v>958</v>
      </c>
      <c r="G3295" s="27" t="s">
        <v>959</v>
      </c>
      <c r="H3295" s="34" t="s">
        <v>4</v>
      </c>
      <c r="I3295" s="34" t="s">
        <v>960</v>
      </c>
      <c r="J3295" s="34" t="str">
        <f t="shared" si="257"/>
        <v>PartsSalaries &amp; Commission as % of Sales</v>
      </c>
      <c r="K3295" s="34" t="str">
        <f t="shared" si="258"/>
        <v>330Parts Salaries &amp; Commission - Toyota</v>
      </c>
      <c r="L3295" s="28">
        <f>+SUMIF('TB 4-24'!M:M,$AL3295,'TB 4-24'!G:G)</f>
        <v>0</v>
      </c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>
        <f>+SUMIF('Input Sheet'!$S:$S,$AL3295,'Input Sheet'!C:C)</f>
        <v>0</v>
      </c>
      <c r="Z3295" s="28">
        <f>+SUMIF('Input Sheet'!$S:$S,$AL3295,'Input Sheet'!D:D)</f>
        <v>0</v>
      </c>
      <c r="AA3295" s="28">
        <f>+SUMIF('Input Sheet'!$S:$S,$AL3295,'Input Sheet'!E:E)</f>
        <v>0</v>
      </c>
      <c r="AB3295" s="28">
        <f>+SUMIF('Input Sheet'!$S:$S,$AL3295,'Input Sheet'!F:F)</f>
        <v>0</v>
      </c>
      <c r="AC3295" s="28">
        <f>+SUMIF('Input Sheet'!$S:$S,$AL3295,'Input Sheet'!G:G)</f>
        <v>0</v>
      </c>
      <c r="AD3295" s="28">
        <f>+SUMIF('Input Sheet'!$S:$S,$AL3295,'Input Sheet'!H:H)</f>
        <v>0</v>
      </c>
      <c r="AE3295" s="28">
        <f>+SUMIF('Input Sheet'!$S:$S,$AL3295,'Input Sheet'!I:I)</f>
        <v>0</v>
      </c>
      <c r="AF3295" s="28">
        <f>+SUMIF('Input Sheet'!$S:$S,$AL3295,'Input Sheet'!J:J)</f>
        <v>0</v>
      </c>
      <c r="AG3295" s="28">
        <f>+SUMIF('Input Sheet'!$S:$S,$AL3295,'Input Sheet'!K:K)</f>
        <v>0</v>
      </c>
      <c r="AH3295" s="28">
        <f>+SUMIF('Input Sheet'!$S:$S,$AL3295,'Input Sheet'!L:L)</f>
        <v>0</v>
      </c>
      <c r="AI3295" s="28">
        <f>+SUMIF('Input Sheet'!$S:$S,$AL3295,'Input Sheet'!M:M)</f>
        <v>0</v>
      </c>
      <c r="AJ3295" s="28">
        <f>+SUMIF('Input Sheet'!$S:$S,$AL3295,'Input Sheet'!N:N)</f>
        <v>0</v>
      </c>
      <c r="AK3295" s="28"/>
      <c r="AL3295" s="27" t="str">
        <f t="shared" si="256"/>
        <v>330-7210</v>
      </c>
      <c r="AM3295" s="34" t="str">
        <f t="shared" si="259"/>
        <v>Parts</v>
      </c>
      <c r="AN3295" s="34" t="str">
        <f t="shared" si="260"/>
        <v>PartsSalaries &amp; Commission as % of Sales</v>
      </c>
      <c r="AO3295" s="35"/>
      <c r="AP3295" s="35"/>
      <c r="AQ3295" s="35"/>
    </row>
    <row r="3296" spans="1:43" x14ac:dyDescent="0.25">
      <c r="A3296" s="27" t="s">
        <v>103</v>
      </c>
      <c r="B3296" s="27" t="s">
        <v>104</v>
      </c>
      <c r="C3296" s="27" t="s">
        <v>104</v>
      </c>
      <c r="D3296" s="27" t="s">
        <v>282</v>
      </c>
      <c r="E3296" s="27" t="s">
        <v>680</v>
      </c>
      <c r="F3296" s="27" t="s">
        <v>958</v>
      </c>
      <c r="G3296" s="27" t="s">
        <v>959</v>
      </c>
      <c r="H3296" s="34" t="s">
        <v>4</v>
      </c>
      <c r="I3296" s="34" t="s">
        <v>960</v>
      </c>
      <c r="J3296" s="34" t="str">
        <f t="shared" si="257"/>
        <v>PartsSalaries &amp; Commission as % of Sales</v>
      </c>
      <c r="K3296" s="34" t="str">
        <f t="shared" si="258"/>
        <v>130Parts Salaries &amp; Commission - Toyota</v>
      </c>
      <c r="L3296" s="28">
        <f>+SUMIF('TB 4-24'!M:M,$AL3296,'TB 4-24'!G:G)</f>
        <v>0</v>
      </c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>
        <f>+SUMIF('Input Sheet'!$S:$S,$AL3296,'Input Sheet'!C:C)</f>
        <v>0</v>
      </c>
      <c r="Z3296" s="28">
        <f>+SUMIF('Input Sheet'!$S:$S,$AL3296,'Input Sheet'!D:D)</f>
        <v>0</v>
      </c>
      <c r="AA3296" s="28">
        <f>+SUMIF('Input Sheet'!$S:$S,$AL3296,'Input Sheet'!E:E)</f>
        <v>0</v>
      </c>
      <c r="AB3296" s="28">
        <f>+SUMIF('Input Sheet'!$S:$S,$AL3296,'Input Sheet'!F:F)</f>
        <v>0</v>
      </c>
      <c r="AC3296" s="28">
        <f>+SUMIF('Input Sheet'!$S:$S,$AL3296,'Input Sheet'!G:G)</f>
        <v>0</v>
      </c>
      <c r="AD3296" s="28">
        <f>+SUMIF('Input Sheet'!$S:$S,$AL3296,'Input Sheet'!H:H)</f>
        <v>0</v>
      </c>
      <c r="AE3296" s="28">
        <f>+SUMIF('Input Sheet'!$S:$S,$AL3296,'Input Sheet'!I:I)</f>
        <v>0</v>
      </c>
      <c r="AF3296" s="28">
        <f>+SUMIF('Input Sheet'!$S:$S,$AL3296,'Input Sheet'!J:J)</f>
        <v>0</v>
      </c>
      <c r="AG3296" s="28">
        <f>+SUMIF('Input Sheet'!$S:$S,$AL3296,'Input Sheet'!K:K)</f>
        <v>0</v>
      </c>
      <c r="AH3296" s="28">
        <f>+SUMIF('Input Sheet'!$S:$S,$AL3296,'Input Sheet'!L:L)</f>
        <v>0</v>
      </c>
      <c r="AI3296" s="28">
        <f>+SUMIF('Input Sheet'!$S:$S,$AL3296,'Input Sheet'!M:M)</f>
        <v>0</v>
      </c>
      <c r="AJ3296" s="28">
        <f>+SUMIF('Input Sheet'!$S:$S,$AL3296,'Input Sheet'!N:N)</f>
        <v>0</v>
      </c>
      <c r="AK3296" s="28"/>
      <c r="AL3296" s="27" t="str">
        <f t="shared" si="256"/>
        <v>130-7210</v>
      </c>
      <c r="AM3296" s="34" t="str">
        <f t="shared" si="259"/>
        <v>Parts</v>
      </c>
      <c r="AN3296" s="34" t="str">
        <f t="shared" si="260"/>
        <v>PartsSalaries &amp; Commission as % of Sales</v>
      </c>
      <c r="AO3296" s="35"/>
      <c r="AP3296" s="35"/>
      <c r="AQ3296" s="35"/>
    </row>
    <row r="3297" spans="1:43" x14ac:dyDescent="0.25">
      <c r="A3297" s="27" t="s">
        <v>103</v>
      </c>
      <c r="B3297" s="27" t="s">
        <v>104</v>
      </c>
      <c r="C3297" s="27" t="s">
        <v>104</v>
      </c>
      <c r="D3297" s="27" t="s">
        <v>283</v>
      </c>
      <c r="E3297" s="27" t="s">
        <v>680</v>
      </c>
      <c r="F3297" s="27" t="s">
        <v>958</v>
      </c>
      <c r="G3297" s="27" t="s">
        <v>959</v>
      </c>
      <c r="H3297" s="34" t="s">
        <v>4</v>
      </c>
      <c r="I3297" s="34" t="s">
        <v>960</v>
      </c>
      <c r="J3297" s="34" t="str">
        <f t="shared" si="257"/>
        <v>PartsSalaries &amp; Commission as % of Sales</v>
      </c>
      <c r="K3297" s="34" t="str">
        <f t="shared" si="258"/>
        <v>130Parts Salaries &amp; Commission - Toyota</v>
      </c>
      <c r="L3297" s="28">
        <f>+SUMIF('TB 4-24'!M:M,$AL3297,'TB 4-24'!G:G)</f>
        <v>0</v>
      </c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>
        <f>+SUMIF('Input Sheet'!$S:$S,$AL3297,'Input Sheet'!C:C)</f>
        <v>0</v>
      </c>
      <c r="Z3297" s="28">
        <f>+SUMIF('Input Sheet'!$S:$S,$AL3297,'Input Sheet'!D:D)</f>
        <v>0</v>
      </c>
      <c r="AA3297" s="28">
        <f>+SUMIF('Input Sheet'!$S:$S,$AL3297,'Input Sheet'!E:E)</f>
        <v>0</v>
      </c>
      <c r="AB3297" s="28">
        <f>+SUMIF('Input Sheet'!$S:$S,$AL3297,'Input Sheet'!F:F)</f>
        <v>0</v>
      </c>
      <c r="AC3297" s="28">
        <f>+SUMIF('Input Sheet'!$S:$S,$AL3297,'Input Sheet'!G:G)</f>
        <v>0</v>
      </c>
      <c r="AD3297" s="28">
        <f>+SUMIF('Input Sheet'!$S:$S,$AL3297,'Input Sheet'!H:H)</f>
        <v>0</v>
      </c>
      <c r="AE3297" s="28">
        <f>+SUMIF('Input Sheet'!$S:$S,$AL3297,'Input Sheet'!I:I)</f>
        <v>0</v>
      </c>
      <c r="AF3297" s="28">
        <f>+SUMIF('Input Sheet'!$S:$S,$AL3297,'Input Sheet'!J:J)</f>
        <v>0</v>
      </c>
      <c r="AG3297" s="28">
        <f>+SUMIF('Input Sheet'!$S:$S,$AL3297,'Input Sheet'!K:K)</f>
        <v>0</v>
      </c>
      <c r="AH3297" s="28">
        <f>+SUMIF('Input Sheet'!$S:$S,$AL3297,'Input Sheet'!L:L)</f>
        <v>0</v>
      </c>
      <c r="AI3297" s="28">
        <f>+SUMIF('Input Sheet'!$S:$S,$AL3297,'Input Sheet'!M:M)</f>
        <v>0</v>
      </c>
      <c r="AJ3297" s="28">
        <f>+SUMIF('Input Sheet'!$S:$S,$AL3297,'Input Sheet'!N:N)</f>
        <v>0</v>
      </c>
      <c r="AK3297" s="28"/>
      <c r="AL3297" s="27" t="str">
        <f t="shared" si="256"/>
        <v>130-7211</v>
      </c>
      <c r="AM3297" s="34" t="str">
        <f t="shared" si="259"/>
        <v>Parts</v>
      </c>
      <c r="AN3297" s="34" t="str">
        <f t="shared" si="260"/>
        <v>PartsSalaries &amp; Commission as % of Sales</v>
      </c>
      <c r="AO3297" s="35"/>
      <c r="AP3297" s="35"/>
      <c r="AQ3297" s="35"/>
    </row>
    <row r="3298" spans="1:43" x14ac:dyDescent="0.25">
      <c r="A3298" s="27" t="s">
        <v>103</v>
      </c>
      <c r="B3298" s="27" t="s">
        <v>104</v>
      </c>
      <c r="C3298" s="27" t="s">
        <v>657</v>
      </c>
      <c r="D3298" s="27" t="s">
        <v>283</v>
      </c>
      <c r="E3298" s="27" t="s">
        <v>681</v>
      </c>
      <c r="F3298" s="27" t="s">
        <v>958</v>
      </c>
      <c r="G3298" s="27" t="s">
        <v>959</v>
      </c>
      <c r="H3298" s="34" t="s">
        <v>4</v>
      </c>
      <c r="I3298" s="34" t="s">
        <v>960</v>
      </c>
      <c r="J3298" s="34" t="str">
        <f t="shared" si="257"/>
        <v>PartsSalaries &amp; Commission as % of Sales</v>
      </c>
      <c r="K3298" s="34" t="str">
        <f t="shared" si="258"/>
        <v>230Parts Salaries &amp; Commission - Toyota</v>
      </c>
      <c r="L3298" s="28">
        <f>+SUMIF('TB 4-24'!M:M,$AL3298,'TB 4-24'!G:G)</f>
        <v>0</v>
      </c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>
        <f>+SUMIF('Input Sheet'!$S:$S,$AL3298,'Input Sheet'!C:C)</f>
        <v>0</v>
      </c>
      <c r="Z3298" s="28">
        <f>+SUMIF('Input Sheet'!$S:$S,$AL3298,'Input Sheet'!D:D)</f>
        <v>0</v>
      </c>
      <c r="AA3298" s="28">
        <f>+SUMIF('Input Sheet'!$S:$S,$AL3298,'Input Sheet'!E:E)</f>
        <v>0</v>
      </c>
      <c r="AB3298" s="28">
        <f>+SUMIF('Input Sheet'!$S:$S,$AL3298,'Input Sheet'!F:F)</f>
        <v>0</v>
      </c>
      <c r="AC3298" s="28">
        <f>+SUMIF('Input Sheet'!$S:$S,$AL3298,'Input Sheet'!G:G)</f>
        <v>0</v>
      </c>
      <c r="AD3298" s="28">
        <f>+SUMIF('Input Sheet'!$S:$S,$AL3298,'Input Sheet'!H:H)</f>
        <v>0</v>
      </c>
      <c r="AE3298" s="28">
        <f>+SUMIF('Input Sheet'!$S:$S,$AL3298,'Input Sheet'!I:I)</f>
        <v>0</v>
      </c>
      <c r="AF3298" s="28">
        <f>+SUMIF('Input Sheet'!$S:$S,$AL3298,'Input Sheet'!J:J)</f>
        <v>0</v>
      </c>
      <c r="AG3298" s="28">
        <f>+SUMIF('Input Sheet'!$S:$S,$AL3298,'Input Sheet'!K:K)</f>
        <v>0</v>
      </c>
      <c r="AH3298" s="28">
        <f>+SUMIF('Input Sheet'!$S:$S,$AL3298,'Input Sheet'!L:L)</f>
        <v>0</v>
      </c>
      <c r="AI3298" s="28">
        <f>+SUMIF('Input Sheet'!$S:$S,$AL3298,'Input Sheet'!M:M)</f>
        <v>0</v>
      </c>
      <c r="AJ3298" s="28">
        <f>+SUMIF('Input Sheet'!$S:$S,$AL3298,'Input Sheet'!N:N)</f>
        <v>0</v>
      </c>
      <c r="AK3298" s="28"/>
      <c r="AL3298" s="27" t="str">
        <f t="shared" si="256"/>
        <v>230-7211</v>
      </c>
      <c r="AM3298" s="34" t="str">
        <f t="shared" si="259"/>
        <v>Parts</v>
      </c>
      <c r="AN3298" s="34" t="str">
        <f t="shared" si="260"/>
        <v>PartsSalaries &amp; Commission as % of Sales</v>
      </c>
      <c r="AO3298" s="35"/>
      <c r="AP3298" s="35"/>
      <c r="AQ3298" s="35"/>
    </row>
    <row r="3299" spans="1:43" x14ac:dyDescent="0.25">
      <c r="A3299" s="27" t="s">
        <v>103</v>
      </c>
      <c r="B3299" s="27" t="s">
        <v>104</v>
      </c>
      <c r="C3299" s="27" t="s">
        <v>663</v>
      </c>
      <c r="D3299" s="27" t="s">
        <v>283</v>
      </c>
      <c r="E3299" s="27" t="s">
        <v>668</v>
      </c>
      <c r="F3299" s="27" t="s">
        <v>958</v>
      </c>
      <c r="G3299" s="27" t="s">
        <v>959</v>
      </c>
      <c r="H3299" s="34" t="s">
        <v>4</v>
      </c>
      <c r="I3299" s="34" t="s">
        <v>960</v>
      </c>
      <c r="J3299" s="34" t="str">
        <f t="shared" si="257"/>
        <v>PartsSalaries &amp; Commission as % of Sales</v>
      </c>
      <c r="K3299" s="34" t="str">
        <f t="shared" si="258"/>
        <v>430Parts Salaries &amp; Commission - Toyota</v>
      </c>
      <c r="L3299" s="28">
        <f>+SUMIF('TB 4-24'!M:M,$AL3299,'TB 4-24'!G:G)</f>
        <v>0</v>
      </c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>
        <f>+SUMIF('Input Sheet'!$S:$S,$AL3299,'Input Sheet'!C:C)</f>
        <v>0</v>
      </c>
      <c r="Z3299" s="28">
        <f>+SUMIF('Input Sheet'!$S:$S,$AL3299,'Input Sheet'!D:D)</f>
        <v>0</v>
      </c>
      <c r="AA3299" s="28">
        <f>+SUMIF('Input Sheet'!$S:$S,$AL3299,'Input Sheet'!E:E)</f>
        <v>0</v>
      </c>
      <c r="AB3299" s="28">
        <f>+SUMIF('Input Sheet'!$S:$S,$AL3299,'Input Sheet'!F:F)</f>
        <v>0</v>
      </c>
      <c r="AC3299" s="28">
        <f>+SUMIF('Input Sheet'!$S:$S,$AL3299,'Input Sheet'!G:G)</f>
        <v>0</v>
      </c>
      <c r="AD3299" s="28">
        <f>+SUMIF('Input Sheet'!$S:$S,$AL3299,'Input Sheet'!H:H)</f>
        <v>0</v>
      </c>
      <c r="AE3299" s="28">
        <f>+SUMIF('Input Sheet'!$S:$S,$AL3299,'Input Sheet'!I:I)</f>
        <v>0</v>
      </c>
      <c r="AF3299" s="28">
        <f>+SUMIF('Input Sheet'!$S:$S,$AL3299,'Input Sheet'!J:J)</f>
        <v>0</v>
      </c>
      <c r="AG3299" s="28">
        <f>+SUMIF('Input Sheet'!$S:$S,$AL3299,'Input Sheet'!K:K)</f>
        <v>0</v>
      </c>
      <c r="AH3299" s="28">
        <f>+SUMIF('Input Sheet'!$S:$S,$AL3299,'Input Sheet'!L:L)</f>
        <v>0</v>
      </c>
      <c r="AI3299" s="28">
        <f>+SUMIF('Input Sheet'!$S:$S,$AL3299,'Input Sheet'!M:M)</f>
        <v>0</v>
      </c>
      <c r="AJ3299" s="28">
        <f>+SUMIF('Input Sheet'!$S:$S,$AL3299,'Input Sheet'!N:N)</f>
        <v>0</v>
      </c>
      <c r="AK3299" s="28"/>
      <c r="AL3299" s="27" t="str">
        <f t="shared" si="256"/>
        <v>430-7211</v>
      </c>
      <c r="AM3299" s="34" t="str">
        <f t="shared" si="259"/>
        <v>Parts</v>
      </c>
      <c r="AN3299" s="34" t="str">
        <f t="shared" si="260"/>
        <v>PartsSalaries &amp; Commission as % of Sales</v>
      </c>
      <c r="AO3299" s="35"/>
      <c r="AP3299" s="35"/>
      <c r="AQ3299" s="35"/>
    </row>
    <row r="3300" spans="1:43" x14ac:dyDescent="0.25">
      <c r="A3300" s="27" t="s">
        <v>103</v>
      </c>
      <c r="B3300" s="27" t="s">
        <v>104</v>
      </c>
      <c r="C3300" s="27" t="s">
        <v>671</v>
      </c>
      <c r="D3300" s="27" t="s">
        <v>283</v>
      </c>
      <c r="E3300" s="27" t="s">
        <v>675</v>
      </c>
      <c r="F3300" s="27" t="s">
        <v>958</v>
      </c>
      <c r="G3300" s="27" t="s">
        <v>959</v>
      </c>
      <c r="H3300" s="34" t="s">
        <v>4</v>
      </c>
      <c r="I3300" s="34" t="s">
        <v>960</v>
      </c>
      <c r="J3300" s="34" t="str">
        <f t="shared" si="257"/>
        <v>PartsSalaries &amp; Commission as % of Sales</v>
      </c>
      <c r="K3300" s="34" t="str">
        <f t="shared" si="258"/>
        <v>330Parts Salaries &amp; Commission - Toyota</v>
      </c>
      <c r="L3300" s="28">
        <f>+SUMIF('TB 4-24'!M:M,$AL3300,'TB 4-24'!G:G)</f>
        <v>0</v>
      </c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>
        <f>+SUMIF('Input Sheet'!$S:$S,$AL3300,'Input Sheet'!C:C)</f>
        <v>0</v>
      </c>
      <c r="Z3300" s="28">
        <f>+SUMIF('Input Sheet'!$S:$S,$AL3300,'Input Sheet'!D:D)</f>
        <v>0</v>
      </c>
      <c r="AA3300" s="28">
        <f>+SUMIF('Input Sheet'!$S:$S,$AL3300,'Input Sheet'!E:E)</f>
        <v>0</v>
      </c>
      <c r="AB3300" s="28">
        <f>+SUMIF('Input Sheet'!$S:$S,$AL3300,'Input Sheet'!F:F)</f>
        <v>0</v>
      </c>
      <c r="AC3300" s="28">
        <f>+SUMIF('Input Sheet'!$S:$S,$AL3300,'Input Sheet'!G:G)</f>
        <v>0</v>
      </c>
      <c r="AD3300" s="28">
        <f>+SUMIF('Input Sheet'!$S:$S,$AL3300,'Input Sheet'!H:H)</f>
        <v>0</v>
      </c>
      <c r="AE3300" s="28">
        <f>+SUMIF('Input Sheet'!$S:$S,$AL3300,'Input Sheet'!I:I)</f>
        <v>0</v>
      </c>
      <c r="AF3300" s="28">
        <f>+SUMIF('Input Sheet'!$S:$S,$AL3300,'Input Sheet'!J:J)</f>
        <v>0</v>
      </c>
      <c r="AG3300" s="28">
        <f>+SUMIF('Input Sheet'!$S:$S,$AL3300,'Input Sheet'!K:K)</f>
        <v>0</v>
      </c>
      <c r="AH3300" s="28">
        <f>+SUMIF('Input Sheet'!$S:$S,$AL3300,'Input Sheet'!L:L)</f>
        <v>0</v>
      </c>
      <c r="AI3300" s="28">
        <f>+SUMIF('Input Sheet'!$S:$S,$AL3300,'Input Sheet'!M:M)</f>
        <v>0</v>
      </c>
      <c r="AJ3300" s="28">
        <f>+SUMIF('Input Sheet'!$S:$S,$AL3300,'Input Sheet'!N:N)</f>
        <v>0</v>
      </c>
      <c r="AK3300" s="28"/>
      <c r="AL3300" s="27" t="str">
        <f t="shared" si="256"/>
        <v>330-7211</v>
      </c>
      <c r="AM3300" s="34" t="str">
        <f t="shared" si="259"/>
        <v>Parts</v>
      </c>
      <c r="AN3300" s="34" t="str">
        <f t="shared" si="260"/>
        <v>PartsSalaries &amp; Commission as % of Sales</v>
      </c>
      <c r="AO3300" s="35"/>
      <c r="AP3300" s="35"/>
      <c r="AQ3300" s="35"/>
    </row>
    <row r="3301" spans="1:43" x14ac:dyDescent="0.25">
      <c r="A3301" s="27" t="s">
        <v>103</v>
      </c>
      <c r="B3301" s="27" t="s">
        <v>104</v>
      </c>
      <c r="C3301" s="27" t="s">
        <v>657</v>
      </c>
      <c r="D3301" s="27" t="s">
        <v>284</v>
      </c>
      <c r="E3301" s="27" t="s">
        <v>681</v>
      </c>
      <c r="F3301" s="27" t="s">
        <v>958</v>
      </c>
      <c r="G3301" s="27" t="s">
        <v>959</v>
      </c>
      <c r="H3301" s="34" t="s">
        <v>4</v>
      </c>
      <c r="I3301" s="34" t="s">
        <v>960</v>
      </c>
      <c r="J3301" s="34" t="str">
        <f t="shared" si="257"/>
        <v>PartsSalaries &amp; Commission as % of Sales</v>
      </c>
      <c r="K3301" s="34" t="str">
        <f t="shared" si="258"/>
        <v>230Parts Salaries &amp; Commission - Toyota</v>
      </c>
      <c r="L3301" s="28">
        <f>+SUMIF('TB 4-24'!M:M,$AL3301,'TB 4-24'!G:G)</f>
        <v>0</v>
      </c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>
        <f>+SUMIF('Input Sheet'!$S:$S,$AL3301,'Input Sheet'!C:C)</f>
        <v>0</v>
      </c>
      <c r="Z3301" s="28">
        <f>+SUMIF('Input Sheet'!$S:$S,$AL3301,'Input Sheet'!D:D)</f>
        <v>0</v>
      </c>
      <c r="AA3301" s="28">
        <f>+SUMIF('Input Sheet'!$S:$S,$AL3301,'Input Sheet'!E:E)</f>
        <v>0</v>
      </c>
      <c r="AB3301" s="28">
        <f>+SUMIF('Input Sheet'!$S:$S,$AL3301,'Input Sheet'!F:F)</f>
        <v>0</v>
      </c>
      <c r="AC3301" s="28">
        <f>+SUMIF('Input Sheet'!$S:$S,$AL3301,'Input Sheet'!G:G)</f>
        <v>0</v>
      </c>
      <c r="AD3301" s="28">
        <f>+SUMIF('Input Sheet'!$S:$S,$AL3301,'Input Sheet'!H:H)</f>
        <v>0</v>
      </c>
      <c r="AE3301" s="28">
        <f>+SUMIF('Input Sheet'!$S:$S,$AL3301,'Input Sheet'!I:I)</f>
        <v>0</v>
      </c>
      <c r="AF3301" s="28">
        <f>+SUMIF('Input Sheet'!$S:$S,$AL3301,'Input Sheet'!J:J)</f>
        <v>0</v>
      </c>
      <c r="AG3301" s="28">
        <f>+SUMIF('Input Sheet'!$S:$S,$AL3301,'Input Sheet'!K:K)</f>
        <v>0</v>
      </c>
      <c r="AH3301" s="28">
        <f>+SUMIF('Input Sheet'!$S:$S,$AL3301,'Input Sheet'!L:L)</f>
        <v>0</v>
      </c>
      <c r="AI3301" s="28">
        <f>+SUMIF('Input Sheet'!$S:$S,$AL3301,'Input Sheet'!M:M)</f>
        <v>0</v>
      </c>
      <c r="AJ3301" s="28">
        <f>+SUMIF('Input Sheet'!$S:$S,$AL3301,'Input Sheet'!N:N)</f>
        <v>0</v>
      </c>
      <c r="AK3301" s="28"/>
      <c r="AL3301" s="27" t="str">
        <f t="shared" si="256"/>
        <v>230-7220</v>
      </c>
      <c r="AM3301" s="34" t="str">
        <f t="shared" si="259"/>
        <v>Parts</v>
      </c>
      <c r="AN3301" s="34" t="str">
        <f t="shared" si="260"/>
        <v>PartsSalaries &amp; Commission as % of Sales</v>
      </c>
      <c r="AO3301" s="35"/>
      <c r="AP3301" s="35"/>
      <c r="AQ3301" s="35"/>
    </row>
    <row r="3302" spans="1:43" x14ac:dyDescent="0.25">
      <c r="A3302" s="27" t="s">
        <v>103</v>
      </c>
      <c r="B3302" s="27" t="s">
        <v>104</v>
      </c>
      <c r="C3302" s="27" t="s">
        <v>663</v>
      </c>
      <c r="D3302" s="27" t="s">
        <v>284</v>
      </c>
      <c r="E3302" s="27" t="s">
        <v>668</v>
      </c>
      <c r="F3302" s="27" t="s">
        <v>958</v>
      </c>
      <c r="G3302" s="27" t="s">
        <v>959</v>
      </c>
      <c r="H3302" s="34" t="s">
        <v>4</v>
      </c>
      <c r="I3302" s="34" t="s">
        <v>960</v>
      </c>
      <c r="J3302" s="34" t="str">
        <f t="shared" si="257"/>
        <v>PartsSalaries &amp; Commission as % of Sales</v>
      </c>
      <c r="K3302" s="34" t="str">
        <f t="shared" si="258"/>
        <v>430Parts Salaries &amp; Commission - Toyota</v>
      </c>
      <c r="L3302" s="28">
        <f>+SUMIF('TB 4-24'!M:M,$AL3302,'TB 4-24'!G:G)</f>
        <v>0</v>
      </c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>
        <f>+SUMIF('Input Sheet'!$S:$S,$AL3302,'Input Sheet'!C:C)</f>
        <v>0</v>
      </c>
      <c r="Z3302" s="28">
        <f>+SUMIF('Input Sheet'!$S:$S,$AL3302,'Input Sheet'!D:D)</f>
        <v>0</v>
      </c>
      <c r="AA3302" s="28">
        <f>+SUMIF('Input Sheet'!$S:$S,$AL3302,'Input Sheet'!E:E)</f>
        <v>0</v>
      </c>
      <c r="AB3302" s="28">
        <f>+SUMIF('Input Sheet'!$S:$S,$AL3302,'Input Sheet'!F:F)</f>
        <v>0</v>
      </c>
      <c r="AC3302" s="28">
        <f>+SUMIF('Input Sheet'!$S:$S,$AL3302,'Input Sheet'!G:G)</f>
        <v>0</v>
      </c>
      <c r="AD3302" s="28">
        <f>+SUMIF('Input Sheet'!$S:$S,$AL3302,'Input Sheet'!H:H)</f>
        <v>0</v>
      </c>
      <c r="AE3302" s="28">
        <f>+SUMIF('Input Sheet'!$S:$S,$AL3302,'Input Sheet'!I:I)</f>
        <v>0</v>
      </c>
      <c r="AF3302" s="28">
        <f>+SUMIF('Input Sheet'!$S:$S,$AL3302,'Input Sheet'!J:J)</f>
        <v>0</v>
      </c>
      <c r="AG3302" s="28">
        <f>+SUMIF('Input Sheet'!$S:$S,$AL3302,'Input Sheet'!K:K)</f>
        <v>0</v>
      </c>
      <c r="AH3302" s="28">
        <f>+SUMIF('Input Sheet'!$S:$S,$AL3302,'Input Sheet'!L:L)</f>
        <v>0</v>
      </c>
      <c r="AI3302" s="28">
        <f>+SUMIF('Input Sheet'!$S:$S,$AL3302,'Input Sheet'!M:M)</f>
        <v>0</v>
      </c>
      <c r="AJ3302" s="28">
        <f>+SUMIF('Input Sheet'!$S:$S,$AL3302,'Input Sheet'!N:N)</f>
        <v>0</v>
      </c>
      <c r="AK3302" s="28"/>
      <c r="AL3302" s="27" t="str">
        <f t="shared" si="256"/>
        <v>430-7220</v>
      </c>
      <c r="AM3302" s="34" t="str">
        <f t="shared" si="259"/>
        <v>Parts</v>
      </c>
      <c r="AN3302" s="34" t="str">
        <f t="shared" si="260"/>
        <v>PartsSalaries &amp; Commission as % of Sales</v>
      </c>
      <c r="AO3302" s="35"/>
      <c r="AP3302" s="35"/>
      <c r="AQ3302" s="35"/>
    </row>
    <row r="3303" spans="1:43" x14ac:dyDescent="0.25">
      <c r="A3303" s="27" t="s">
        <v>103</v>
      </c>
      <c r="B3303" s="27" t="s">
        <v>104</v>
      </c>
      <c r="C3303" s="27" t="s">
        <v>671</v>
      </c>
      <c r="D3303" s="27" t="s">
        <v>284</v>
      </c>
      <c r="E3303" s="27" t="s">
        <v>675</v>
      </c>
      <c r="F3303" s="27" t="s">
        <v>958</v>
      </c>
      <c r="G3303" s="27" t="s">
        <v>959</v>
      </c>
      <c r="H3303" s="34" t="s">
        <v>4</v>
      </c>
      <c r="I3303" s="34" t="s">
        <v>960</v>
      </c>
      <c r="J3303" s="34" t="str">
        <f t="shared" si="257"/>
        <v>PartsSalaries &amp; Commission as % of Sales</v>
      </c>
      <c r="K3303" s="34" t="str">
        <f t="shared" si="258"/>
        <v>330Parts Salaries &amp; Commission - Toyota</v>
      </c>
      <c r="L3303" s="28">
        <f>+SUMIF('TB 4-24'!M:M,$AL3303,'TB 4-24'!G:G)</f>
        <v>0</v>
      </c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>
        <f>+SUMIF('Input Sheet'!$S:$S,$AL3303,'Input Sheet'!C:C)</f>
        <v>0</v>
      </c>
      <c r="Z3303" s="28">
        <f>+SUMIF('Input Sheet'!$S:$S,$AL3303,'Input Sheet'!D:D)</f>
        <v>0</v>
      </c>
      <c r="AA3303" s="28">
        <f>+SUMIF('Input Sheet'!$S:$S,$AL3303,'Input Sheet'!E:E)</f>
        <v>0</v>
      </c>
      <c r="AB3303" s="28">
        <f>+SUMIF('Input Sheet'!$S:$S,$AL3303,'Input Sheet'!F:F)</f>
        <v>0</v>
      </c>
      <c r="AC3303" s="28">
        <f>+SUMIF('Input Sheet'!$S:$S,$AL3303,'Input Sheet'!G:G)</f>
        <v>0</v>
      </c>
      <c r="AD3303" s="28">
        <f>+SUMIF('Input Sheet'!$S:$S,$AL3303,'Input Sheet'!H:H)</f>
        <v>0</v>
      </c>
      <c r="AE3303" s="28">
        <f>+SUMIF('Input Sheet'!$S:$S,$AL3303,'Input Sheet'!I:I)</f>
        <v>0</v>
      </c>
      <c r="AF3303" s="28">
        <f>+SUMIF('Input Sheet'!$S:$S,$AL3303,'Input Sheet'!J:J)</f>
        <v>0</v>
      </c>
      <c r="AG3303" s="28">
        <f>+SUMIF('Input Sheet'!$S:$S,$AL3303,'Input Sheet'!K:K)</f>
        <v>0</v>
      </c>
      <c r="AH3303" s="28">
        <f>+SUMIF('Input Sheet'!$S:$S,$AL3303,'Input Sheet'!L:L)</f>
        <v>0</v>
      </c>
      <c r="AI3303" s="28">
        <f>+SUMIF('Input Sheet'!$S:$S,$AL3303,'Input Sheet'!M:M)</f>
        <v>0</v>
      </c>
      <c r="AJ3303" s="28">
        <f>+SUMIF('Input Sheet'!$S:$S,$AL3303,'Input Sheet'!N:N)</f>
        <v>0</v>
      </c>
      <c r="AK3303" s="28"/>
      <c r="AL3303" s="27" t="str">
        <f t="shared" si="256"/>
        <v>330-7220</v>
      </c>
      <c r="AM3303" s="34" t="str">
        <f t="shared" si="259"/>
        <v>Parts</v>
      </c>
      <c r="AN3303" s="34" t="str">
        <f t="shared" si="260"/>
        <v>PartsSalaries &amp; Commission as % of Sales</v>
      </c>
      <c r="AO3303" s="35"/>
      <c r="AP3303" s="35"/>
      <c r="AQ3303" s="35"/>
    </row>
    <row r="3304" spans="1:43" x14ac:dyDescent="0.25">
      <c r="A3304" s="27" t="s">
        <v>103</v>
      </c>
      <c r="B3304" s="27" t="s">
        <v>104</v>
      </c>
      <c r="C3304" s="27" t="s">
        <v>104</v>
      </c>
      <c r="D3304" s="27" t="s">
        <v>284</v>
      </c>
      <c r="E3304" s="27" t="s">
        <v>680</v>
      </c>
      <c r="F3304" s="27" t="s">
        <v>958</v>
      </c>
      <c r="G3304" s="27" t="s">
        <v>959</v>
      </c>
      <c r="H3304" s="34" t="s">
        <v>4</v>
      </c>
      <c r="I3304" s="34" t="s">
        <v>960</v>
      </c>
      <c r="J3304" s="34" t="str">
        <f t="shared" si="257"/>
        <v>PartsSalaries &amp; Commission as % of Sales</v>
      </c>
      <c r="K3304" s="34" t="str">
        <f t="shared" si="258"/>
        <v>130Parts Salaries &amp; Commission - Toyota</v>
      </c>
      <c r="L3304" s="28">
        <f>+SUMIF('TB 4-24'!M:M,$AL3304,'TB 4-24'!G:G)</f>
        <v>0</v>
      </c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>
        <f>+SUMIF('Input Sheet'!$S:$S,$AL3304,'Input Sheet'!C:C)</f>
        <v>0</v>
      </c>
      <c r="Z3304" s="28">
        <f>+SUMIF('Input Sheet'!$S:$S,$AL3304,'Input Sheet'!D:D)</f>
        <v>0</v>
      </c>
      <c r="AA3304" s="28">
        <f>+SUMIF('Input Sheet'!$S:$S,$AL3304,'Input Sheet'!E:E)</f>
        <v>0</v>
      </c>
      <c r="AB3304" s="28">
        <f>+SUMIF('Input Sheet'!$S:$S,$AL3304,'Input Sheet'!F:F)</f>
        <v>0</v>
      </c>
      <c r="AC3304" s="28">
        <f>+SUMIF('Input Sheet'!$S:$S,$AL3304,'Input Sheet'!G:G)</f>
        <v>0</v>
      </c>
      <c r="AD3304" s="28">
        <f>+SUMIF('Input Sheet'!$S:$S,$AL3304,'Input Sheet'!H:H)</f>
        <v>0</v>
      </c>
      <c r="AE3304" s="28">
        <f>+SUMIF('Input Sheet'!$S:$S,$AL3304,'Input Sheet'!I:I)</f>
        <v>0</v>
      </c>
      <c r="AF3304" s="28">
        <f>+SUMIF('Input Sheet'!$S:$S,$AL3304,'Input Sheet'!J:J)</f>
        <v>0</v>
      </c>
      <c r="AG3304" s="28">
        <f>+SUMIF('Input Sheet'!$S:$S,$AL3304,'Input Sheet'!K:K)</f>
        <v>0</v>
      </c>
      <c r="AH3304" s="28">
        <f>+SUMIF('Input Sheet'!$S:$S,$AL3304,'Input Sheet'!L:L)</f>
        <v>0</v>
      </c>
      <c r="AI3304" s="28">
        <f>+SUMIF('Input Sheet'!$S:$S,$AL3304,'Input Sheet'!M:M)</f>
        <v>0</v>
      </c>
      <c r="AJ3304" s="28">
        <f>+SUMIF('Input Sheet'!$S:$S,$AL3304,'Input Sheet'!N:N)</f>
        <v>0</v>
      </c>
      <c r="AK3304" s="28"/>
      <c r="AL3304" s="27" t="str">
        <f t="shared" si="256"/>
        <v>130-7220</v>
      </c>
      <c r="AM3304" s="34" t="str">
        <f t="shared" si="259"/>
        <v>Parts</v>
      </c>
      <c r="AN3304" s="34" t="str">
        <f t="shared" si="260"/>
        <v>PartsSalaries &amp; Commission as % of Sales</v>
      </c>
      <c r="AO3304" s="35"/>
      <c r="AP3304" s="35"/>
      <c r="AQ3304" s="35"/>
    </row>
    <row r="3305" spans="1:43" x14ac:dyDescent="0.25">
      <c r="A3305" s="27" t="s">
        <v>103</v>
      </c>
      <c r="B3305" s="27" t="s">
        <v>104</v>
      </c>
      <c r="C3305" s="27" t="s">
        <v>657</v>
      </c>
      <c r="D3305" s="27" t="s">
        <v>285</v>
      </c>
      <c r="E3305" s="27" t="s">
        <v>681</v>
      </c>
      <c r="F3305" s="27" t="s">
        <v>958</v>
      </c>
      <c r="G3305" s="27" t="s">
        <v>959</v>
      </c>
      <c r="H3305" s="34" t="s">
        <v>4</v>
      </c>
      <c r="I3305" s="34" t="s">
        <v>960</v>
      </c>
      <c r="J3305" s="34" t="str">
        <f t="shared" si="257"/>
        <v>PartsSalaries &amp; Commission as % of Sales</v>
      </c>
      <c r="K3305" s="34" t="str">
        <f t="shared" si="258"/>
        <v>230Parts Salaries &amp; Commission - Toyota</v>
      </c>
      <c r="L3305" s="28">
        <f>+SUMIF('TB 4-24'!M:M,$AL3305,'TB 4-24'!G:G)</f>
        <v>0</v>
      </c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>
        <f>+SUMIF('Input Sheet'!$S:$S,$AL3305,'Input Sheet'!C:C)</f>
        <v>0</v>
      </c>
      <c r="Z3305" s="28">
        <f>+SUMIF('Input Sheet'!$S:$S,$AL3305,'Input Sheet'!D:D)</f>
        <v>0</v>
      </c>
      <c r="AA3305" s="28">
        <f>+SUMIF('Input Sheet'!$S:$S,$AL3305,'Input Sheet'!E:E)</f>
        <v>0</v>
      </c>
      <c r="AB3305" s="28">
        <f>+SUMIF('Input Sheet'!$S:$S,$AL3305,'Input Sheet'!F:F)</f>
        <v>0</v>
      </c>
      <c r="AC3305" s="28">
        <f>+SUMIF('Input Sheet'!$S:$S,$AL3305,'Input Sheet'!G:G)</f>
        <v>0</v>
      </c>
      <c r="AD3305" s="28">
        <f>+SUMIF('Input Sheet'!$S:$S,$AL3305,'Input Sheet'!H:H)</f>
        <v>0</v>
      </c>
      <c r="AE3305" s="28">
        <f>+SUMIF('Input Sheet'!$S:$S,$AL3305,'Input Sheet'!I:I)</f>
        <v>0</v>
      </c>
      <c r="AF3305" s="28">
        <f>+SUMIF('Input Sheet'!$S:$S,$AL3305,'Input Sheet'!J:J)</f>
        <v>0</v>
      </c>
      <c r="AG3305" s="28">
        <f>+SUMIF('Input Sheet'!$S:$S,$AL3305,'Input Sheet'!K:K)</f>
        <v>0</v>
      </c>
      <c r="AH3305" s="28">
        <f>+SUMIF('Input Sheet'!$S:$S,$AL3305,'Input Sheet'!L:L)</f>
        <v>0</v>
      </c>
      <c r="AI3305" s="28">
        <f>+SUMIF('Input Sheet'!$S:$S,$AL3305,'Input Sheet'!M:M)</f>
        <v>0</v>
      </c>
      <c r="AJ3305" s="28">
        <f>+SUMIF('Input Sheet'!$S:$S,$AL3305,'Input Sheet'!N:N)</f>
        <v>0</v>
      </c>
      <c r="AK3305" s="28"/>
      <c r="AL3305" s="27" t="str">
        <f t="shared" si="256"/>
        <v>230-7280</v>
      </c>
      <c r="AM3305" s="34" t="str">
        <f t="shared" si="259"/>
        <v>Parts</v>
      </c>
      <c r="AN3305" s="34" t="str">
        <f t="shared" si="260"/>
        <v>PartsSalaries &amp; Commission as % of Sales</v>
      </c>
      <c r="AO3305" s="35"/>
      <c r="AP3305" s="35"/>
      <c r="AQ3305" s="35"/>
    </row>
    <row r="3306" spans="1:43" x14ac:dyDescent="0.25">
      <c r="A3306" s="27" t="s">
        <v>103</v>
      </c>
      <c r="B3306" s="27" t="s">
        <v>104</v>
      </c>
      <c r="C3306" s="27" t="s">
        <v>663</v>
      </c>
      <c r="D3306" s="27" t="s">
        <v>285</v>
      </c>
      <c r="E3306" s="27" t="s">
        <v>668</v>
      </c>
      <c r="F3306" s="27" t="s">
        <v>958</v>
      </c>
      <c r="G3306" s="27" t="s">
        <v>959</v>
      </c>
      <c r="H3306" s="34" t="s">
        <v>4</v>
      </c>
      <c r="I3306" s="34" t="s">
        <v>960</v>
      </c>
      <c r="J3306" s="34" t="str">
        <f t="shared" si="257"/>
        <v>PartsSalaries &amp; Commission as % of Sales</v>
      </c>
      <c r="K3306" s="34" t="str">
        <f t="shared" si="258"/>
        <v>430Parts Salaries &amp; Commission - Toyota</v>
      </c>
      <c r="L3306" s="28">
        <f>+SUMIF('TB 4-24'!M:M,$AL3306,'TB 4-24'!G:G)</f>
        <v>0</v>
      </c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>
        <f>+SUMIF('Input Sheet'!$S:$S,$AL3306,'Input Sheet'!C:C)</f>
        <v>0</v>
      </c>
      <c r="Z3306" s="28">
        <f>+SUMIF('Input Sheet'!$S:$S,$AL3306,'Input Sheet'!D:D)</f>
        <v>0</v>
      </c>
      <c r="AA3306" s="28">
        <f>+SUMIF('Input Sheet'!$S:$S,$AL3306,'Input Sheet'!E:E)</f>
        <v>0</v>
      </c>
      <c r="AB3306" s="28">
        <f>+SUMIF('Input Sheet'!$S:$S,$AL3306,'Input Sheet'!F:F)</f>
        <v>0</v>
      </c>
      <c r="AC3306" s="28">
        <f>+SUMIF('Input Sheet'!$S:$S,$AL3306,'Input Sheet'!G:G)</f>
        <v>0</v>
      </c>
      <c r="AD3306" s="28">
        <f>+SUMIF('Input Sheet'!$S:$S,$AL3306,'Input Sheet'!H:H)</f>
        <v>0</v>
      </c>
      <c r="AE3306" s="28">
        <f>+SUMIF('Input Sheet'!$S:$S,$AL3306,'Input Sheet'!I:I)</f>
        <v>0</v>
      </c>
      <c r="AF3306" s="28">
        <f>+SUMIF('Input Sheet'!$S:$S,$AL3306,'Input Sheet'!J:J)</f>
        <v>0</v>
      </c>
      <c r="AG3306" s="28">
        <f>+SUMIF('Input Sheet'!$S:$S,$AL3306,'Input Sheet'!K:K)</f>
        <v>0</v>
      </c>
      <c r="AH3306" s="28">
        <f>+SUMIF('Input Sheet'!$S:$S,$AL3306,'Input Sheet'!L:L)</f>
        <v>0</v>
      </c>
      <c r="AI3306" s="28">
        <f>+SUMIF('Input Sheet'!$S:$S,$AL3306,'Input Sheet'!M:M)</f>
        <v>0</v>
      </c>
      <c r="AJ3306" s="28">
        <f>+SUMIF('Input Sheet'!$S:$S,$AL3306,'Input Sheet'!N:N)</f>
        <v>0</v>
      </c>
      <c r="AK3306" s="28"/>
      <c r="AL3306" s="27" t="str">
        <f t="shared" si="256"/>
        <v>430-7280</v>
      </c>
      <c r="AM3306" s="34" t="str">
        <f t="shared" si="259"/>
        <v>Parts</v>
      </c>
      <c r="AN3306" s="34" t="str">
        <f t="shared" si="260"/>
        <v>PartsSalaries &amp; Commission as % of Sales</v>
      </c>
      <c r="AO3306" s="35"/>
      <c r="AP3306" s="35"/>
      <c r="AQ3306" s="35"/>
    </row>
    <row r="3307" spans="1:43" x14ac:dyDescent="0.25">
      <c r="A3307" s="27" t="s">
        <v>103</v>
      </c>
      <c r="B3307" s="27" t="s">
        <v>104</v>
      </c>
      <c r="C3307" s="27" t="s">
        <v>671</v>
      </c>
      <c r="D3307" s="27" t="s">
        <v>285</v>
      </c>
      <c r="E3307" s="27" t="s">
        <v>675</v>
      </c>
      <c r="F3307" s="27" t="s">
        <v>958</v>
      </c>
      <c r="G3307" s="27" t="s">
        <v>959</v>
      </c>
      <c r="H3307" s="34" t="s">
        <v>4</v>
      </c>
      <c r="I3307" s="34" t="s">
        <v>960</v>
      </c>
      <c r="J3307" s="34" t="str">
        <f t="shared" si="257"/>
        <v>PartsSalaries &amp; Commission as % of Sales</v>
      </c>
      <c r="K3307" s="34" t="str">
        <f t="shared" si="258"/>
        <v>330Parts Salaries &amp; Commission - Toyota</v>
      </c>
      <c r="L3307" s="28">
        <f>+SUMIF('TB 4-24'!M:M,$AL3307,'TB 4-24'!G:G)</f>
        <v>0</v>
      </c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>
        <f>+SUMIF('Input Sheet'!$S:$S,$AL3307,'Input Sheet'!C:C)</f>
        <v>0</v>
      </c>
      <c r="Z3307" s="28">
        <f>+SUMIF('Input Sheet'!$S:$S,$AL3307,'Input Sheet'!D:D)</f>
        <v>0</v>
      </c>
      <c r="AA3307" s="28">
        <f>+SUMIF('Input Sheet'!$S:$S,$AL3307,'Input Sheet'!E:E)</f>
        <v>0</v>
      </c>
      <c r="AB3307" s="28">
        <f>+SUMIF('Input Sheet'!$S:$S,$AL3307,'Input Sheet'!F:F)</f>
        <v>0</v>
      </c>
      <c r="AC3307" s="28">
        <f>+SUMIF('Input Sheet'!$S:$S,$AL3307,'Input Sheet'!G:G)</f>
        <v>0</v>
      </c>
      <c r="AD3307" s="28">
        <f>+SUMIF('Input Sheet'!$S:$S,$AL3307,'Input Sheet'!H:H)</f>
        <v>0</v>
      </c>
      <c r="AE3307" s="28">
        <f>+SUMIF('Input Sheet'!$S:$S,$AL3307,'Input Sheet'!I:I)</f>
        <v>0</v>
      </c>
      <c r="AF3307" s="28">
        <f>+SUMIF('Input Sheet'!$S:$S,$AL3307,'Input Sheet'!J:J)</f>
        <v>0</v>
      </c>
      <c r="AG3307" s="28">
        <f>+SUMIF('Input Sheet'!$S:$S,$AL3307,'Input Sheet'!K:K)</f>
        <v>0</v>
      </c>
      <c r="AH3307" s="28">
        <f>+SUMIF('Input Sheet'!$S:$S,$AL3307,'Input Sheet'!L:L)</f>
        <v>0</v>
      </c>
      <c r="AI3307" s="28">
        <f>+SUMIF('Input Sheet'!$S:$S,$AL3307,'Input Sheet'!M:M)</f>
        <v>0</v>
      </c>
      <c r="AJ3307" s="28">
        <f>+SUMIF('Input Sheet'!$S:$S,$AL3307,'Input Sheet'!N:N)</f>
        <v>0</v>
      </c>
      <c r="AK3307" s="28"/>
      <c r="AL3307" s="27" t="str">
        <f t="shared" si="256"/>
        <v>330-7280</v>
      </c>
      <c r="AM3307" s="34" t="str">
        <f t="shared" si="259"/>
        <v>Parts</v>
      </c>
      <c r="AN3307" s="34" t="str">
        <f t="shared" si="260"/>
        <v>PartsSalaries &amp; Commission as % of Sales</v>
      </c>
      <c r="AO3307" s="35"/>
      <c r="AP3307" s="35"/>
      <c r="AQ3307" s="35"/>
    </row>
    <row r="3308" spans="1:43" x14ac:dyDescent="0.25">
      <c r="A3308" s="27" t="s">
        <v>103</v>
      </c>
      <c r="B3308" s="27" t="s">
        <v>104</v>
      </c>
      <c r="C3308" s="27" t="s">
        <v>104</v>
      </c>
      <c r="D3308" s="27" t="s">
        <v>285</v>
      </c>
      <c r="E3308" s="27" t="s">
        <v>680</v>
      </c>
      <c r="F3308" s="27" t="s">
        <v>958</v>
      </c>
      <c r="G3308" s="27" t="s">
        <v>959</v>
      </c>
      <c r="H3308" s="34" t="s">
        <v>4</v>
      </c>
      <c r="I3308" s="34" t="s">
        <v>960</v>
      </c>
      <c r="J3308" s="34" t="str">
        <f t="shared" si="257"/>
        <v>PartsSalaries &amp; Commission as % of Sales</v>
      </c>
      <c r="K3308" s="34" t="str">
        <f t="shared" si="258"/>
        <v>130Parts Salaries &amp; Commission - Toyota</v>
      </c>
      <c r="L3308" s="28">
        <f>+SUMIF('TB 4-24'!M:M,$AL3308,'TB 4-24'!G:G)</f>
        <v>0</v>
      </c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>
        <f>+SUMIF('Input Sheet'!$S:$S,$AL3308,'Input Sheet'!C:C)</f>
        <v>0</v>
      </c>
      <c r="Z3308" s="28">
        <f>+SUMIF('Input Sheet'!$S:$S,$AL3308,'Input Sheet'!D:D)</f>
        <v>0</v>
      </c>
      <c r="AA3308" s="28">
        <f>+SUMIF('Input Sheet'!$S:$S,$AL3308,'Input Sheet'!E:E)</f>
        <v>0</v>
      </c>
      <c r="AB3308" s="28">
        <f>+SUMIF('Input Sheet'!$S:$S,$AL3308,'Input Sheet'!F:F)</f>
        <v>0</v>
      </c>
      <c r="AC3308" s="28">
        <f>+SUMIF('Input Sheet'!$S:$S,$AL3308,'Input Sheet'!G:G)</f>
        <v>0</v>
      </c>
      <c r="AD3308" s="28">
        <f>+SUMIF('Input Sheet'!$S:$S,$AL3308,'Input Sheet'!H:H)</f>
        <v>0</v>
      </c>
      <c r="AE3308" s="28">
        <f>+SUMIF('Input Sheet'!$S:$S,$AL3308,'Input Sheet'!I:I)</f>
        <v>0</v>
      </c>
      <c r="AF3308" s="28">
        <f>+SUMIF('Input Sheet'!$S:$S,$AL3308,'Input Sheet'!J:J)</f>
        <v>0</v>
      </c>
      <c r="AG3308" s="28">
        <f>+SUMIF('Input Sheet'!$S:$S,$AL3308,'Input Sheet'!K:K)</f>
        <v>0</v>
      </c>
      <c r="AH3308" s="28">
        <f>+SUMIF('Input Sheet'!$S:$S,$AL3308,'Input Sheet'!L:L)</f>
        <v>0</v>
      </c>
      <c r="AI3308" s="28">
        <f>+SUMIF('Input Sheet'!$S:$S,$AL3308,'Input Sheet'!M:M)</f>
        <v>0</v>
      </c>
      <c r="AJ3308" s="28">
        <f>+SUMIF('Input Sheet'!$S:$S,$AL3308,'Input Sheet'!N:N)</f>
        <v>0</v>
      </c>
      <c r="AK3308" s="28"/>
      <c r="AL3308" s="27" t="str">
        <f t="shared" si="256"/>
        <v>130-7280</v>
      </c>
      <c r="AM3308" s="34" t="str">
        <f t="shared" si="259"/>
        <v>Parts</v>
      </c>
      <c r="AN3308" s="34" t="str">
        <f t="shared" si="260"/>
        <v>PartsSalaries &amp; Commission as % of Sales</v>
      </c>
      <c r="AO3308" s="35"/>
      <c r="AP3308" s="35"/>
      <c r="AQ3308" s="35"/>
    </row>
    <row r="3309" spans="1:43" x14ac:dyDescent="0.25">
      <c r="A3309" s="27" t="s">
        <v>103</v>
      </c>
      <c r="B3309" s="27" t="s">
        <v>104</v>
      </c>
      <c r="C3309" s="27" t="s">
        <v>663</v>
      </c>
      <c r="D3309" s="27" t="s">
        <v>501</v>
      </c>
      <c r="E3309" s="27" t="s">
        <v>668</v>
      </c>
      <c r="F3309" s="27" t="s">
        <v>961</v>
      </c>
      <c r="G3309" s="27" t="s">
        <v>962</v>
      </c>
      <c r="H3309" s="34" t="s">
        <v>4</v>
      </c>
      <c r="I3309" s="34" t="s">
        <v>963</v>
      </c>
      <c r="J3309" s="34" t="str">
        <f t="shared" si="257"/>
        <v>PartsCounter Sales %  Sales</v>
      </c>
      <c r="K3309" s="34" t="str">
        <f t="shared" si="258"/>
        <v>430Parts Counter Sales - Toyota</v>
      </c>
      <c r="L3309" s="28">
        <f>+SUMIF('TB 4-24'!M:M,$AL3309,'TB 4-24'!G:G)</f>
        <v>0</v>
      </c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>
        <f>+SUMIF('Input Sheet'!$S:$S,$AL3309,'Input Sheet'!C:C)</f>
        <v>0</v>
      </c>
      <c r="Z3309" s="28">
        <f>+SUMIF('Input Sheet'!$S:$S,$AL3309,'Input Sheet'!D:D)</f>
        <v>0</v>
      </c>
      <c r="AA3309" s="28">
        <f>+SUMIF('Input Sheet'!$S:$S,$AL3309,'Input Sheet'!E:E)</f>
        <v>0</v>
      </c>
      <c r="AB3309" s="28">
        <f>+SUMIF('Input Sheet'!$S:$S,$AL3309,'Input Sheet'!F:F)</f>
        <v>0</v>
      </c>
      <c r="AC3309" s="28">
        <f>+SUMIF('Input Sheet'!$S:$S,$AL3309,'Input Sheet'!G:G)</f>
        <v>0</v>
      </c>
      <c r="AD3309" s="28">
        <f>+SUMIF('Input Sheet'!$S:$S,$AL3309,'Input Sheet'!H:H)</f>
        <v>0</v>
      </c>
      <c r="AE3309" s="28">
        <f>+SUMIF('Input Sheet'!$S:$S,$AL3309,'Input Sheet'!I:I)</f>
        <v>0</v>
      </c>
      <c r="AF3309" s="28">
        <f>+SUMIF('Input Sheet'!$S:$S,$AL3309,'Input Sheet'!J:J)</f>
        <v>0</v>
      </c>
      <c r="AG3309" s="28">
        <f>+SUMIF('Input Sheet'!$S:$S,$AL3309,'Input Sheet'!K:K)</f>
        <v>0</v>
      </c>
      <c r="AH3309" s="28">
        <f>+SUMIF('Input Sheet'!$S:$S,$AL3309,'Input Sheet'!L:L)</f>
        <v>0</v>
      </c>
      <c r="AI3309" s="28">
        <f>+SUMIF('Input Sheet'!$S:$S,$AL3309,'Input Sheet'!M:M)</f>
        <v>0</v>
      </c>
      <c r="AJ3309" s="28">
        <f>+SUMIF('Input Sheet'!$S:$S,$AL3309,'Input Sheet'!N:N)</f>
        <v>0</v>
      </c>
      <c r="AK3309" s="28"/>
      <c r="AL3309" s="27" t="str">
        <f t="shared" si="256"/>
        <v>430-3465</v>
      </c>
      <c r="AM3309" s="34" t="str">
        <f t="shared" si="259"/>
        <v>Parts</v>
      </c>
      <c r="AN3309" s="34" t="str">
        <f t="shared" si="260"/>
        <v>PartsCounter Sales %  Sales</v>
      </c>
      <c r="AO3309" s="35"/>
      <c r="AP3309" s="35"/>
      <c r="AQ3309" s="35"/>
    </row>
    <row r="3310" spans="1:43" x14ac:dyDescent="0.25">
      <c r="A3310" s="27" t="s">
        <v>103</v>
      </c>
      <c r="B3310" s="27" t="s">
        <v>104</v>
      </c>
      <c r="C3310" s="27" t="s">
        <v>671</v>
      </c>
      <c r="D3310" s="27" t="s">
        <v>501</v>
      </c>
      <c r="E3310" s="27" t="s">
        <v>675</v>
      </c>
      <c r="F3310" s="27" t="s">
        <v>961</v>
      </c>
      <c r="G3310" s="27" t="s">
        <v>962</v>
      </c>
      <c r="H3310" s="34" t="s">
        <v>4</v>
      </c>
      <c r="I3310" s="34" t="s">
        <v>963</v>
      </c>
      <c r="J3310" s="34" t="str">
        <f t="shared" si="257"/>
        <v>PartsCounter Sales %  Sales</v>
      </c>
      <c r="K3310" s="34" t="str">
        <f t="shared" si="258"/>
        <v>330Parts Counter Sales - Toyota</v>
      </c>
      <c r="L3310" s="28">
        <f>+SUMIF('TB 4-24'!M:M,$AL3310,'TB 4-24'!G:G)</f>
        <v>0</v>
      </c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>
        <f>+SUMIF('Input Sheet'!$S:$S,$AL3310,'Input Sheet'!C:C)</f>
        <v>0</v>
      </c>
      <c r="Z3310" s="28">
        <f>+SUMIF('Input Sheet'!$S:$S,$AL3310,'Input Sheet'!D:D)</f>
        <v>0</v>
      </c>
      <c r="AA3310" s="28">
        <f>+SUMIF('Input Sheet'!$S:$S,$AL3310,'Input Sheet'!E:E)</f>
        <v>0</v>
      </c>
      <c r="AB3310" s="28">
        <f>+SUMIF('Input Sheet'!$S:$S,$AL3310,'Input Sheet'!F:F)</f>
        <v>0</v>
      </c>
      <c r="AC3310" s="28">
        <f>+SUMIF('Input Sheet'!$S:$S,$AL3310,'Input Sheet'!G:G)</f>
        <v>0</v>
      </c>
      <c r="AD3310" s="28">
        <f>+SUMIF('Input Sheet'!$S:$S,$AL3310,'Input Sheet'!H:H)</f>
        <v>0</v>
      </c>
      <c r="AE3310" s="28">
        <f>+SUMIF('Input Sheet'!$S:$S,$AL3310,'Input Sheet'!I:I)</f>
        <v>0</v>
      </c>
      <c r="AF3310" s="28">
        <f>+SUMIF('Input Sheet'!$S:$S,$AL3310,'Input Sheet'!J:J)</f>
        <v>0</v>
      </c>
      <c r="AG3310" s="28">
        <f>+SUMIF('Input Sheet'!$S:$S,$AL3310,'Input Sheet'!K:K)</f>
        <v>0</v>
      </c>
      <c r="AH3310" s="28">
        <f>+SUMIF('Input Sheet'!$S:$S,$AL3310,'Input Sheet'!L:L)</f>
        <v>0</v>
      </c>
      <c r="AI3310" s="28">
        <f>+SUMIF('Input Sheet'!$S:$S,$AL3310,'Input Sheet'!M:M)</f>
        <v>0</v>
      </c>
      <c r="AJ3310" s="28">
        <f>+SUMIF('Input Sheet'!$S:$S,$AL3310,'Input Sheet'!N:N)</f>
        <v>0</v>
      </c>
      <c r="AK3310" s="28"/>
      <c r="AL3310" s="27" t="str">
        <f t="shared" si="256"/>
        <v>330-3465</v>
      </c>
      <c r="AM3310" s="34" t="str">
        <f t="shared" si="259"/>
        <v>Parts</v>
      </c>
      <c r="AN3310" s="34" t="str">
        <f t="shared" si="260"/>
        <v>PartsCounter Sales %  Sales</v>
      </c>
      <c r="AO3310" s="35"/>
      <c r="AP3310" s="35"/>
      <c r="AQ3310" s="35"/>
    </row>
    <row r="3311" spans="1:43" x14ac:dyDescent="0.25">
      <c r="A3311" s="27" t="s">
        <v>103</v>
      </c>
      <c r="B3311" s="27" t="s">
        <v>104</v>
      </c>
      <c r="C3311" s="27" t="s">
        <v>104</v>
      </c>
      <c r="D3311" s="27" t="s">
        <v>501</v>
      </c>
      <c r="E3311" s="27" t="s">
        <v>680</v>
      </c>
      <c r="F3311" s="27" t="s">
        <v>961</v>
      </c>
      <c r="G3311" s="27" t="s">
        <v>962</v>
      </c>
      <c r="H3311" s="34" t="s">
        <v>4</v>
      </c>
      <c r="I3311" s="34" t="s">
        <v>963</v>
      </c>
      <c r="J3311" s="34" t="str">
        <f t="shared" si="257"/>
        <v>PartsCounter Sales %  Sales</v>
      </c>
      <c r="K3311" s="34" t="str">
        <f t="shared" si="258"/>
        <v>130Parts Counter Sales - Toyota</v>
      </c>
      <c r="L3311" s="28">
        <f>+SUMIF('TB 4-24'!M:M,$AL3311,'TB 4-24'!G:G)</f>
        <v>0</v>
      </c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>
        <f>+SUMIF('Input Sheet'!$S:$S,$AL3311,'Input Sheet'!C:C)</f>
        <v>0</v>
      </c>
      <c r="Z3311" s="28">
        <f>+SUMIF('Input Sheet'!$S:$S,$AL3311,'Input Sheet'!D:D)</f>
        <v>0</v>
      </c>
      <c r="AA3311" s="28">
        <f>+SUMIF('Input Sheet'!$S:$S,$AL3311,'Input Sheet'!E:E)</f>
        <v>0</v>
      </c>
      <c r="AB3311" s="28">
        <f>+SUMIF('Input Sheet'!$S:$S,$AL3311,'Input Sheet'!F:F)</f>
        <v>0</v>
      </c>
      <c r="AC3311" s="28">
        <f>+SUMIF('Input Sheet'!$S:$S,$AL3311,'Input Sheet'!G:G)</f>
        <v>0</v>
      </c>
      <c r="AD3311" s="28">
        <f>+SUMIF('Input Sheet'!$S:$S,$AL3311,'Input Sheet'!H:H)</f>
        <v>0</v>
      </c>
      <c r="AE3311" s="28">
        <f>+SUMIF('Input Sheet'!$S:$S,$AL3311,'Input Sheet'!I:I)</f>
        <v>0</v>
      </c>
      <c r="AF3311" s="28">
        <f>+SUMIF('Input Sheet'!$S:$S,$AL3311,'Input Sheet'!J:J)</f>
        <v>0</v>
      </c>
      <c r="AG3311" s="28">
        <f>+SUMIF('Input Sheet'!$S:$S,$AL3311,'Input Sheet'!K:K)</f>
        <v>0</v>
      </c>
      <c r="AH3311" s="28">
        <f>+SUMIF('Input Sheet'!$S:$S,$AL3311,'Input Sheet'!L:L)</f>
        <v>0</v>
      </c>
      <c r="AI3311" s="28">
        <f>+SUMIF('Input Sheet'!$S:$S,$AL3311,'Input Sheet'!M:M)</f>
        <v>0</v>
      </c>
      <c r="AJ3311" s="28">
        <f>+SUMIF('Input Sheet'!$S:$S,$AL3311,'Input Sheet'!N:N)</f>
        <v>0</v>
      </c>
      <c r="AK3311" s="28"/>
      <c r="AL3311" s="27" t="str">
        <f t="shared" si="256"/>
        <v>130-3465</v>
      </c>
      <c r="AM3311" s="34" t="str">
        <f t="shared" si="259"/>
        <v>Parts</v>
      </c>
      <c r="AN3311" s="34" t="str">
        <f t="shared" si="260"/>
        <v>PartsCounter Sales %  Sales</v>
      </c>
      <c r="AO3311" s="35"/>
      <c r="AP3311" s="35"/>
      <c r="AQ3311" s="35"/>
    </row>
    <row r="3312" spans="1:43" x14ac:dyDescent="0.25">
      <c r="A3312" s="27" t="s">
        <v>103</v>
      </c>
      <c r="B3312" s="27" t="s">
        <v>104</v>
      </c>
      <c r="C3312" s="27" t="s">
        <v>657</v>
      </c>
      <c r="D3312" s="27" t="s">
        <v>501</v>
      </c>
      <c r="E3312" s="27" t="s">
        <v>681</v>
      </c>
      <c r="F3312" s="27" t="s">
        <v>961</v>
      </c>
      <c r="G3312" s="27" t="s">
        <v>962</v>
      </c>
      <c r="H3312" s="34" t="s">
        <v>4</v>
      </c>
      <c r="I3312" s="34" t="s">
        <v>963</v>
      </c>
      <c r="J3312" s="34" t="str">
        <f t="shared" si="257"/>
        <v>PartsCounter Sales %  Sales</v>
      </c>
      <c r="K3312" s="34" t="str">
        <f t="shared" si="258"/>
        <v>230Parts Counter Sales - Toyota</v>
      </c>
      <c r="L3312" s="28">
        <f>+SUMIF('TB 4-24'!M:M,$AL3312,'TB 4-24'!G:G)</f>
        <v>0</v>
      </c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>
        <f>+SUMIF('Input Sheet'!$S:$S,$AL3312,'Input Sheet'!C:C)</f>
        <v>0</v>
      </c>
      <c r="Z3312" s="28">
        <f>+SUMIF('Input Sheet'!$S:$S,$AL3312,'Input Sheet'!D:D)</f>
        <v>0</v>
      </c>
      <c r="AA3312" s="28">
        <f>+SUMIF('Input Sheet'!$S:$S,$AL3312,'Input Sheet'!E:E)</f>
        <v>0</v>
      </c>
      <c r="AB3312" s="28">
        <f>+SUMIF('Input Sheet'!$S:$S,$AL3312,'Input Sheet'!F:F)</f>
        <v>0</v>
      </c>
      <c r="AC3312" s="28">
        <f>+SUMIF('Input Sheet'!$S:$S,$AL3312,'Input Sheet'!G:G)</f>
        <v>0</v>
      </c>
      <c r="AD3312" s="28">
        <f>+SUMIF('Input Sheet'!$S:$S,$AL3312,'Input Sheet'!H:H)</f>
        <v>0</v>
      </c>
      <c r="AE3312" s="28">
        <f>+SUMIF('Input Sheet'!$S:$S,$AL3312,'Input Sheet'!I:I)</f>
        <v>0</v>
      </c>
      <c r="AF3312" s="28">
        <f>+SUMIF('Input Sheet'!$S:$S,$AL3312,'Input Sheet'!J:J)</f>
        <v>0</v>
      </c>
      <c r="AG3312" s="28">
        <f>+SUMIF('Input Sheet'!$S:$S,$AL3312,'Input Sheet'!K:K)</f>
        <v>0</v>
      </c>
      <c r="AH3312" s="28">
        <f>+SUMIF('Input Sheet'!$S:$S,$AL3312,'Input Sheet'!L:L)</f>
        <v>0</v>
      </c>
      <c r="AI3312" s="28">
        <f>+SUMIF('Input Sheet'!$S:$S,$AL3312,'Input Sheet'!M:M)</f>
        <v>0</v>
      </c>
      <c r="AJ3312" s="28">
        <f>+SUMIF('Input Sheet'!$S:$S,$AL3312,'Input Sheet'!N:N)</f>
        <v>0</v>
      </c>
      <c r="AK3312" s="28"/>
      <c r="AL3312" s="27" t="str">
        <f t="shared" si="256"/>
        <v>230-3465</v>
      </c>
      <c r="AM3312" s="34" t="str">
        <f t="shared" si="259"/>
        <v>Parts</v>
      </c>
      <c r="AN3312" s="34" t="str">
        <f t="shared" si="260"/>
        <v>PartsCounter Sales %  Sales</v>
      </c>
      <c r="AO3312" s="35"/>
      <c r="AP3312" s="35"/>
      <c r="AQ3312" s="35"/>
    </row>
    <row r="3313" spans="1:43" x14ac:dyDescent="0.25">
      <c r="A3313" s="27" t="s">
        <v>103</v>
      </c>
      <c r="B3313" s="27" t="s">
        <v>104</v>
      </c>
      <c r="C3313" s="27" t="s">
        <v>671</v>
      </c>
      <c r="D3313" s="27" t="s">
        <v>504</v>
      </c>
      <c r="E3313" s="27" t="s">
        <v>675</v>
      </c>
      <c r="F3313" s="27" t="s">
        <v>961</v>
      </c>
      <c r="G3313" s="27" t="s">
        <v>962</v>
      </c>
      <c r="H3313" s="34" t="s">
        <v>4</v>
      </c>
      <c r="I3313" s="34" t="s">
        <v>963</v>
      </c>
      <c r="J3313" s="34" t="str">
        <f t="shared" si="257"/>
        <v>PartsCounter Sales %  Sales</v>
      </c>
      <c r="K3313" s="34" t="str">
        <f t="shared" si="258"/>
        <v>330Parts Counter Sales - Toyota</v>
      </c>
      <c r="L3313" s="28">
        <f>+SUMIF('TB 4-24'!M:M,$AL3313,'TB 4-24'!G:G)</f>
        <v>0</v>
      </c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>
        <f>+SUMIF('Input Sheet'!$S:$S,$AL3313,'Input Sheet'!C:C)</f>
        <v>0</v>
      </c>
      <c r="Z3313" s="28">
        <f>+SUMIF('Input Sheet'!$S:$S,$AL3313,'Input Sheet'!D:D)</f>
        <v>0</v>
      </c>
      <c r="AA3313" s="28">
        <f>+SUMIF('Input Sheet'!$S:$S,$AL3313,'Input Sheet'!E:E)</f>
        <v>0</v>
      </c>
      <c r="AB3313" s="28">
        <f>+SUMIF('Input Sheet'!$S:$S,$AL3313,'Input Sheet'!F:F)</f>
        <v>0</v>
      </c>
      <c r="AC3313" s="28">
        <f>+SUMIF('Input Sheet'!$S:$S,$AL3313,'Input Sheet'!G:G)</f>
        <v>0</v>
      </c>
      <c r="AD3313" s="28">
        <f>+SUMIF('Input Sheet'!$S:$S,$AL3313,'Input Sheet'!H:H)</f>
        <v>0</v>
      </c>
      <c r="AE3313" s="28">
        <f>+SUMIF('Input Sheet'!$S:$S,$AL3313,'Input Sheet'!I:I)</f>
        <v>0</v>
      </c>
      <c r="AF3313" s="28">
        <f>+SUMIF('Input Sheet'!$S:$S,$AL3313,'Input Sheet'!J:J)</f>
        <v>0</v>
      </c>
      <c r="AG3313" s="28">
        <f>+SUMIF('Input Sheet'!$S:$S,$AL3313,'Input Sheet'!K:K)</f>
        <v>0</v>
      </c>
      <c r="AH3313" s="28">
        <f>+SUMIF('Input Sheet'!$S:$S,$AL3313,'Input Sheet'!L:L)</f>
        <v>0</v>
      </c>
      <c r="AI3313" s="28">
        <f>+SUMIF('Input Sheet'!$S:$S,$AL3313,'Input Sheet'!M:M)</f>
        <v>0</v>
      </c>
      <c r="AJ3313" s="28">
        <f>+SUMIF('Input Sheet'!$S:$S,$AL3313,'Input Sheet'!N:N)</f>
        <v>0</v>
      </c>
      <c r="AK3313" s="28"/>
      <c r="AL3313" s="27" t="str">
        <f t="shared" si="256"/>
        <v>330-3468</v>
      </c>
      <c r="AM3313" s="34" t="str">
        <f t="shared" si="259"/>
        <v>Parts</v>
      </c>
      <c r="AN3313" s="34" t="str">
        <f t="shared" si="260"/>
        <v>PartsCounter Sales %  Sales</v>
      </c>
      <c r="AO3313" s="35"/>
      <c r="AP3313" s="35"/>
      <c r="AQ3313" s="35"/>
    </row>
    <row r="3314" spans="1:43" x14ac:dyDescent="0.25">
      <c r="A3314" s="27" t="s">
        <v>103</v>
      </c>
      <c r="B3314" s="27" t="s">
        <v>104</v>
      </c>
      <c r="C3314" s="27" t="s">
        <v>663</v>
      </c>
      <c r="D3314" s="27" t="s">
        <v>504</v>
      </c>
      <c r="E3314" s="27" t="s">
        <v>668</v>
      </c>
      <c r="F3314" s="27" t="s">
        <v>961</v>
      </c>
      <c r="G3314" s="27" t="s">
        <v>962</v>
      </c>
      <c r="H3314" s="34" t="s">
        <v>4</v>
      </c>
      <c r="I3314" s="34" t="s">
        <v>963</v>
      </c>
      <c r="J3314" s="34" t="str">
        <f t="shared" si="257"/>
        <v>PartsCounter Sales %  Sales</v>
      </c>
      <c r="K3314" s="34" t="str">
        <f t="shared" si="258"/>
        <v>430Parts Counter Sales - Toyota</v>
      </c>
      <c r="L3314" s="28">
        <f>+SUMIF('TB 4-24'!M:M,$AL3314,'TB 4-24'!G:G)</f>
        <v>0</v>
      </c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>
        <f>+SUMIF('Input Sheet'!$S:$S,$AL3314,'Input Sheet'!C:C)</f>
        <v>0</v>
      </c>
      <c r="Z3314" s="28">
        <f>+SUMIF('Input Sheet'!$S:$S,$AL3314,'Input Sheet'!D:D)</f>
        <v>0</v>
      </c>
      <c r="AA3314" s="28">
        <f>+SUMIF('Input Sheet'!$S:$S,$AL3314,'Input Sheet'!E:E)</f>
        <v>0</v>
      </c>
      <c r="AB3314" s="28">
        <f>+SUMIF('Input Sheet'!$S:$S,$AL3314,'Input Sheet'!F:F)</f>
        <v>0</v>
      </c>
      <c r="AC3314" s="28">
        <f>+SUMIF('Input Sheet'!$S:$S,$AL3314,'Input Sheet'!G:G)</f>
        <v>0</v>
      </c>
      <c r="AD3314" s="28">
        <f>+SUMIF('Input Sheet'!$S:$S,$AL3314,'Input Sheet'!H:H)</f>
        <v>0</v>
      </c>
      <c r="AE3314" s="28">
        <f>+SUMIF('Input Sheet'!$S:$S,$AL3314,'Input Sheet'!I:I)</f>
        <v>0</v>
      </c>
      <c r="AF3314" s="28">
        <f>+SUMIF('Input Sheet'!$S:$S,$AL3314,'Input Sheet'!J:J)</f>
        <v>0</v>
      </c>
      <c r="AG3314" s="28">
        <f>+SUMIF('Input Sheet'!$S:$S,$AL3314,'Input Sheet'!K:K)</f>
        <v>0</v>
      </c>
      <c r="AH3314" s="28">
        <f>+SUMIF('Input Sheet'!$S:$S,$AL3314,'Input Sheet'!L:L)</f>
        <v>0</v>
      </c>
      <c r="AI3314" s="28">
        <f>+SUMIF('Input Sheet'!$S:$S,$AL3314,'Input Sheet'!M:M)</f>
        <v>0</v>
      </c>
      <c r="AJ3314" s="28">
        <f>+SUMIF('Input Sheet'!$S:$S,$AL3314,'Input Sheet'!N:N)</f>
        <v>0</v>
      </c>
      <c r="AK3314" s="28"/>
      <c r="AL3314" s="27" t="str">
        <f t="shared" si="256"/>
        <v>430-3468</v>
      </c>
      <c r="AM3314" s="34" t="str">
        <f t="shared" si="259"/>
        <v>Parts</v>
      </c>
      <c r="AN3314" s="34" t="str">
        <f t="shared" si="260"/>
        <v>PartsCounter Sales %  Sales</v>
      </c>
      <c r="AO3314" s="35"/>
      <c r="AP3314" s="35"/>
      <c r="AQ3314" s="35"/>
    </row>
    <row r="3315" spans="1:43" x14ac:dyDescent="0.25">
      <c r="A3315" s="27" t="s">
        <v>103</v>
      </c>
      <c r="B3315" s="27" t="s">
        <v>104</v>
      </c>
      <c r="C3315" s="27" t="s">
        <v>657</v>
      </c>
      <c r="D3315" s="27" t="s">
        <v>504</v>
      </c>
      <c r="E3315" s="27" t="s">
        <v>681</v>
      </c>
      <c r="F3315" s="27" t="s">
        <v>961</v>
      </c>
      <c r="G3315" s="27" t="s">
        <v>962</v>
      </c>
      <c r="H3315" s="34" t="s">
        <v>4</v>
      </c>
      <c r="I3315" s="34" t="s">
        <v>963</v>
      </c>
      <c r="J3315" s="34" t="str">
        <f t="shared" si="257"/>
        <v>PartsCounter Sales %  Sales</v>
      </c>
      <c r="K3315" s="34" t="str">
        <f t="shared" si="258"/>
        <v>230Parts Counter Sales - Toyota</v>
      </c>
      <c r="L3315" s="28">
        <f>+SUMIF('TB 4-24'!M:M,$AL3315,'TB 4-24'!G:G)</f>
        <v>0</v>
      </c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>
        <f>+SUMIF('Input Sheet'!$S:$S,$AL3315,'Input Sheet'!C:C)</f>
        <v>0</v>
      </c>
      <c r="Z3315" s="28">
        <f>+SUMIF('Input Sheet'!$S:$S,$AL3315,'Input Sheet'!D:D)</f>
        <v>0</v>
      </c>
      <c r="AA3315" s="28">
        <f>+SUMIF('Input Sheet'!$S:$S,$AL3315,'Input Sheet'!E:E)</f>
        <v>0</v>
      </c>
      <c r="AB3315" s="28">
        <f>+SUMIF('Input Sheet'!$S:$S,$AL3315,'Input Sheet'!F:F)</f>
        <v>0</v>
      </c>
      <c r="AC3315" s="28">
        <f>+SUMIF('Input Sheet'!$S:$S,$AL3315,'Input Sheet'!G:G)</f>
        <v>0</v>
      </c>
      <c r="AD3315" s="28">
        <f>+SUMIF('Input Sheet'!$S:$S,$AL3315,'Input Sheet'!H:H)</f>
        <v>0</v>
      </c>
      <c r="AE3315" s="28">
        <f>+SUMIF('Input Sheet'!$S:$S,$AL3315,'Input Sheet'!I:I)</f>
        <v>0</v>
      </c>
      <c r="AF3315" s="28">
        <f>+SUMIF('Input Sheet'!$S:$S,$AL3315,'Input Sheet'!J:J)</f>
        <v>0</v>
      </c>
      <c r="AG3315" s="28">
        <f>+SUMIF('Input Sheet'!$S:$S,$AL3315,'Input Sheet'!K:K)</f>
        <v>0</v>
      </c>
      <c r="AH3315" s="28">
        <f>+SUMIF('Input Sheet'!$S:$S,$AL3315,'Input Sheet'!L:L)</f>
        <v>0</v>
      </c>
      <c r="AI3315" s="28">
        <f>+SUMIF('Input Sheet'!$S:$S,$AL3315,'Input Sheet'!M:M)</f>
        <v>0</v>
      </c>
      <c r="AJ3315" s="28">
        <f>+SUMIF('Input Sheet'!$S:$S,$AL3315,'Input Sheet'!N:N)</f>
        <v>0</v>
      </c>
      <c r="AK3315" s="28"/>
      <c r="AL3315" s="27" t="str">
        <f t="shared" si="256"/>
        <v>230-3468</v>
      </c>
      <c r="AM3315" s="34" t="str">
        <f t="shared" si="259"/>
        <v>Parts</v>
      </c>
      <c r="AN3315" s="34" t="str">
        <f t="shared" si="260"/>
        <v>PartsCounter Sales %  Sales</v>
      </c>
      <c r="AO3315" s="35"/>
      <c r="AP3315" s="35"/>
      <c r="AQ3315" s="35"/>
    </row>
    <row r="3316" spans="1:43" x14ac:dyDescent="0.25">
      <c r="A3316" s="27" t="s">
        <v>103</v>
      </c>
      <c r="B3316" s="27" t="s">
        <v>104</v>
      </c>
      <c r="C3316" s="27" t="s">
        <v>104</v>
      </c>
      <c r="D3316" s="27" t="s">
        <v>504</v>
      </c>
      <c r="E3316" s="27" t="s">
        <v>680</v>
      </c>
      <c r="F3316" s="27" t="s">
        <v>961</v>
      </c>
      <c r="G3316" s="27" t="s">
        <v>962</v>
      </c>
      <c r="H3316" s="34" t="s">
        <v>4</v>
      </c>
      <c r="I3316" s="34" t="s">
        <v>963</v>
      </c>
      <c r="J3316" s="34" t="str">
        <f t="shared" si="257"/>
        <v>PartsCounter Sales %  Sales</v>
      </c>
      <c r="K3316" s="34" t="str">
        <f t="shared" si="258"/>
        <v>130Parts Counter Sales - Toyota</v>
      </c>
      <c r="L3316" s="28">
        <f>+SUMIF('TB 4-24'!M:M,$AL3316,'TB 4-24'!G:G)</f>
        <v>0</v>
      </c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>
        <f>+SUMIF('Input Sheet'!$S:$S,$AL3316,'Input Sheet'!C:C)</f>
        <v>0</v>
      </c>
      <c r="Z3316" s="28">
        <f>+SUMIF('Input Sheet'!$S:$S,$AL3316,'Input Sheet'!D:D)</f>
        <v>0</v>
      </c>
      <c r="AA3316" s="28">
        <f>+SUMIF('Input Sheet'!$S:$S,$AL3316,'Input Sheet'!E:E)</f>
        <v>0</v>
      </c>
      <c r="AB3316" s="28">
        <f>+SUMIF('Input Sheet'!$S:$S,$AL3316,'Input Sheet'!F:F)</f>
        <v>0</v>
      </c>
      <c r="AC3316" s="28">
        <f>+SUMIF('Input Sheet'!$S:$S,$AL3316,'Input Sheet'!G:G)</f>
        <v>0</v>
      </c>
      <c r="AD3316" s="28">
        <f>+SUMIF('Input Sheet'!$S:$S,$AL3316,'Input Sheet'!H:H)</f>
        <v>0</v>
      </c>
      <c r="AE3316" s="28">
        <f>+SUMIF('Input Sheet'!$S:$S,$AL3316,'Input Sheet'!I:I)</f>
        <v>0</v>
      </c>
      <c r="AF3316" s="28">
        <f>+SUMIF('Input Sheet'!$S:$S,$AL3316,'Input Sheet'!J:J)</f>
        <v>0</v>
      </c>
      <c r="AG3316" s="28">
        <f>+SUMIF('Input Sheet'!$S:$S,$AL3316,'Input Sheet'!K:K)</f>
        <v>0</v>
      </c>
      <c r="AH3316" s="28">
        <f>+SUMIF('Input Sheet'!$S:$S,$AL3316,'Input Sheet'!L:L)</f>
        <v>0</v>
      </c>
      <c r="AI3316" s="28">
        <f>+SUMIF('Input Sheet'!$S:$S,$AL3316,'Input Sheet'!M:M)</f>
        <v>0</v>
      </c>
      <c r="AJ3316" s="28">
        <f>+SUMIF('Input Sheet'!$S:$S,$AL3316,'Input Sheet'!N:N)</f>
        <v>0</v>
      </c>
      <c r="AK3316" s="28"/>
      <c r="AL3316" s="27" t="str">
        <f t="shared" si="256"/>
        <v>130-3468</v>
      </c>
      <c r="AM3316" s="34" t="str">
        <f t="shared" si="259"/>
        <v>Parts</v>
      </c>
      <c r="AN3316" s="34" t="str">
        <f t="shared" si="260"/>
        <v>PartsCounter Sales %  Sales</v>
      </c>
      <c r="AO3316" s="35"/>
      <c r="AP3316" s="35"/>
      <c r="AQ3316" s="35"/>
    </row>
    <row r="3317" spans="1:43" x14ac:dyDescent="0.25">
      <c r="A3317" s="27" t="s">
        <v>103</v>
      </c>
      <c r="B3317" s="27" t="s">
        <v>104</v>
      </c>
      <c r="C3317" s="27" t="s">
        <v>657</v>
      </c>
      <c r="D3317" s="27" t="s">
        <v>505</v>
      </c>
      <c r="E3317" s="27" t="s">
        <v>681</v>
      </c>
      <c r="F3317" s="27" t="s">
        <v>961</v>
      </c>
      <c r="G3317" s="27" t="s">
        <v>962</v>
      </c>
      <c r="H3317" s="34" t="s">
        <v>4</v>
      </c>
      <c r="I3317" s="34" t="s">
        <v>963</v>
      </c>
      <c r="J3317" s="34" t="str">
        <f t="shared" si="257"/>
        <v>PartsCounter Sales %  Sales</v>
      </c>
      <c r="K3317" s="34" t="str">
        <f t="shared" si="258"/>
        <v>230Parts Counter Sales - Toyota</v>
      </c>
      <c r="L3317" s="28">
        <f>+SUMIF('TB 4-24'!M:M,$AL3317,'TB 4-24'!G:G)</f>
        <v>0</v>
      </c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>
        <f>+SUMIF('Input Sheet'!$S:$S,$AL3317,'Input Sheet'!C:C)</f>
        <v>0</v>
      </c>
      <c r="Z3317" s="28">
        <f>+SUMIF('Input Sheet'!$S:$S,$AL3317,'Input Sheet'!D:D)</f>
        <v>0</v>
      </c>
      <c r="AA3317" s="28">
        <f>+SUMIF('Input Sheet'!$S:$S,$AL3317,'Input Sheet'!E:E)</f>
        <v>0</v>
      </c>
      <c r="AB3317" s="28">
        <f>+SUMIF('Input Sheet'!$S:$S,$AL3317,'Input Sheet'!F:F)</f>
        <v>0</v>
      </c>
      <c r="AC3317" s="28">
        <f>+SUMIF('Input Sheet'!$S:$S,$AL3317,'Input Sheet'!G:G)</f>
        <v>0</v>
      </c>
      <c r="AD3317" s="28">
        <f>+SUMIF('Input Sheet'!$S:$S,$AL3317,'Input Sheet'!H:H)</f>
        <v>0</v>
      </c>
      <c r="AE3317" s="28">
        <f>+SUMIF('Input Sheet'!$S:$S,$AL3317,'Input Sheet'!I:I)</f>
        <v>0</v>
      </c>
      <c r="AF3317" s="28">
        <f>+SUMIF('Input Sheet'!$S:$S,$AL3317,'Input Sheet'!J:J)</f>
        <v>0</v>
      </c>
      <c r="AG3317" s="28">
        <f>+SUMIF('Input Sheet'!$S:$S,$AL3317,'Input Sheet'!K:K)</f>
        <v>0</v>
      </c>
      <c r="AH3317" s="28">
        <f>+SUMIF('Input Sheet'!$S:$S,$AL3317,'Input Sheet'!L:L)</f>
        <v>0</v>
      </c>
      <c r="AI3317" s="28">
        <f>+SUMIF('Input Sheet'!$S:$S,$AL3317,'Input Sheet'!M:M)</f>
        <v>0</v>
      </c>
      <c r="AJ3317" s="28">
        <f>+SUMIF('Input Sheet'!$S:$S,$AL3317,'Input Sheet'!N:N)</f>
        <v>0</v>
      </c>
      <c r="AK3317" s="28"/>
      <c r="AL3317" s="27" t="str">
        <f t="shared" si="256"/>
        <v>230-3551</v>
      </c>
      <c r="AM3317" s="34" t="str">
        <f t="shared" si="259"/>
        <v>Parts</v>
      </c>
      <c r="AN3317" s="34" t="str">
        <f t="shared" si="260"/>
        <v>PartsCounter Sales %  Sales</v>
      </c>
      <c r="AO3317" s="35"/>
      <c r="AP3317" s="35"/>
      <c r="AQ3317" s="35"/>
    </row>
    <row r="3318" spans="1:43" x14ac:dyDescent="0.25">
      <c r="A3318" s="27" t="s">
        <v>103</v>
      </c>
      <c r="B3318" s="27" t="s">
        <v>104</v>
      </c>
      <c r="C3318" s="27" t="s">
        <v>663</v>
      </c>
      <c r="D3318" s="27" t="s">
        <v>505</v>
      </c>
      <c r="E3318" s="27" t="s">
        <v>668</v>
      </c>
      <c r="F3318" s="27" t="s">
        <v>961</v>
      </c>
      <c r="G3318" s="27" t="s">
        <v>962</v>
      </c>
      <c r="H3318" s="34" t="s">
        <v>4</v>
      </c>
      <c r="I3318" s="34" t="s">
        <v>963</v>
      </c>
      <c r="J3318" s="34" t="str">
        <f t="shared" si="257"/>
        <v>PartsCounter Sales %  Sales</v>
      </c>
      <c r="K3318" s="34" t="str">
        <f t="shared" si="258"/>
        <v>430Parts Counter Sales - Toyota</v>
      </c>
      <c r="L3318" s="28">
        <f>+SUMIF('TB 4-24'!M:M,$AL3318,'TB 4-24'!G:G)</f>
        <v>0</v>
      </c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>
        <f>+SUMIF('Input Sheet'!$S:$S,$AL3318,'Input Sheet'!C:C)</f>
        <v>0</v>
      </c>
      <c r="Z3318" s="28">
        <f>+SUMIF('Input Sheet'!$S:$S,$AL3318,'Input Sheet'!D:D)</f>
        <v>0</v>
      </c>
      <c r="AA3318" s="28">
        <f>+SUMIF('Input Sheet'!$S:$S,$AL3318,'Input Sheet'!E:E)</f>
        <v>0</v>
      </c>
      <c r="AB3318" s="28">
        <f>+SUMIF('Input Sheet'!$S:$S,$AL3318,'Input Sheet'!F:F)</f>
        <v>0</v>
      </c>
      <c r="AC3318" s="28">
        <f>+SUMIF('Input Sheet'!$S:$S,$AL3318,'Input Sheet'!G:G)</f>
        <v>0</v>
      </c>
      <c r="AD3318" s="28">
        <f>+SUMIF('Input Sheet'!$S:$S,$AL3318,'Input Sheet'!H:H)</f>
        <v>0</v>
      </c>
      <c r="AE3318" s="28">
        <f>+SUMIF('Input Sheet'!$S:$S,$AL3318,'Input Sheet'!I:I)</f>
        <v>0</v>
      </c>
      <c r="AF3318" s="28">
        <f>+SUMIF('Input Sheet'!$S:$S,$AL3318,'Input Sheet'!J:J)</f>
        <v>0</v>
      </c>
      <c r="AG3318" s="28">
        <f>+SUMIF('Input Sheet'!$S:$S,$AL3318,'Input Sheet'!K:K)</f>
        <v>0</v>
      </c>
      <c r="AH3318" s="28">
        <f>+SUMIF('Input Sheet'!$S:$S,$AL3318,'Input Sheet'!L:L)</f>
        <v>0</v>
      </c>
      <c r="AI3318" s="28">
        <f>+SUMIF('Input Sheet'!$S:$S,$AL3318,'Input Sheet'!M:M)</f>
        <v>0</v>
      </c>
      <c r="AJ3318" s="28">
        <f>+SUMIF('Input Sheet'!$S:$S,$AL3318,'Input Sheet'!N:N)</f>
        <v>0</v>
      </c>
      <c r="AK3318" s="28"/>
      <c r="AL3318" s="27" t="str">
        <f t="shared" si="256"/>
        <v>430-3551</v>
      </c>
      <c r="AM3318" s="34" t="str">
        <f t="shared" si="259"/>
        <v>Parts</v>
      </c>
      <c r="AN3318" s="34" t="str">
        <f t="shared" si="260"/>
        <v>PartsCounter Sales %  Sales</v>
      </c>
      <c r="AO3318" s="35"/>
      <c r="AP3318" s="35"/>
      <c r="AQ3318" s="35"/>
    </row>
    <row r="3319" spans="1:43" x14ac:dyDescent="0.25">
      <c r="A3319" s="27" t="s">
        <v>103</v>
      </c>
      <c r="B3319" s="27" t="s">
        <v>104</v>
      </c>
      <c r="C3319" s="27" t="s">
        <v>671</v>
      </c>
      <c r="D3319" s="27" t="s">
        <v>505</v>
      </c>
      <c r="E3319" s="27" t="s">
        <v>675</v>
      </c>
      <c r="F3319" s="27" t="s">
        <v>961</v>
      </c>
      <c r="G3319" s="27" t="s">
        <v>962</v>
      </c>
      <c r="H3319" s="34" t="s">
        <v>4</v>
      </c>
      <c r="I3319" s="34" t="s">
        <v>963</v>
      </c>
      <c r="J3319" s="34" t="str">
        <f t="shared" si="257"/>
        <v>PartsCounter Sales %  Sales</v>
      </c>
      <c r="K3319" s="34" t="str">
        <f t="shared" si="258"/>
        <v>330Parts Counter Sales - Toyota</v>
      </c>
      <c r="L3319" s="28">
        <f>+SUMIF('TB 4-24'!M:M,$AL3319,'TB 4-24'!G:G)</f>
        <v>0</v>
      </c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>
        <f>+SUMIF('Input Sheet'!$S:$S,$AL3319,'Input Sheet'!C:C)</f>
        <v>0</v>
      </c>
      <c r="Z3319" s="28">
        <f>+SUMIF('Input Sheet'!$S:$S,$AL3319,'Input Sheet'!D:D)</f>
        <v>0</v>
      </c>
      <c r="AA3319" s="28">
        <f>+SUMIF('Input Sheet'!$S:$S,$AL3319,'Input Sheet'!E:E)</f>
        <v>0</v>
      </c>
      <c r="AB3319" s="28">
        <f>+SUMIF('Input Sheet'!$S:$S,$AL3319,'Input Sheet'!F:F)</f>
        <v>0</v>
      </c>
      <c r="AC3319" s="28">
        <f>+SUMIF('Input Sheet'!$S:$S,$AL3319,'Input Sheet'!G:G)</f>
        <v>0</v>
      </c>
      <c r="AD3319" s="28">
        <f>+SUMIF('Input Sheet'!$S:$S,$AL3319,'Input Sheet'!H:H)</f>
        <v>0</v>
      </c>
      <c r="AE3319" s="28">
        <f>+SUMIF('Input Sheet'!$S:$S,$AL3319,'Input Sheet'!I:I)</f>
        <v>0</v>
      </c>
      <c r="AF3319" s="28">
        <f>+SUMIF('Input Sheet'!$S:$S,$AL3319,'Input Sheet'!J:J)</f>
        <v>0</v>
      </c>
      <c r="AG3319" s="28">
        <f>+SUMIF('Input Sheet'!$S:$S,$AL3319,'Input Sheet'!K:K)</f>
        <v>0</v>
      </c>
      <c r="AH3319" s="28">
        <f>+SUMIF('Input Sheet'!$S:$S,$AL3319,'Input Sheet'!L:L)</f>
        <v>0</v>
      </c>
      <c r="AI3319" s="28">
        <f>+SUMIF('Input Sheet'!$S:$S,$AL3319,'Input Sheet'!M:M)</f>
        <v>0</v>
      </c>
      <c r="AJ3319" s="28">
        <f>+SUMIF('Input Sheet'!$S:$S,$AL3319,'Input Sheet'!N:N)</f>
        <v>0</v>
      </c>
      <c r="AK3319" s="28"/>
      <c r="AL3319" s="27" t="str">
        <f t="shared" si="256"/>
        <v>330-3551</v>
      </c>
      <c r="AM3319" s="34" t="str">
        <f t="shared" si="259"/>
        <v>Parts</v>
      </c>
      <c r="AN3319" s="34" t="str">
        <f t="shared" si="260"/>
        <v>PartsCounter Sales %  Sales</v>
      </c>
      <c r="AO3319" s="35"/>
      <c r="AP3319" s="35"/>
      <c r="AQ3319" s="35"/>
    </row>
    <row r="3320" spans="1:43" x14ac:dyDescent="0.25">
      <c r="A3320" s="27" t="s">
        <v>103</v>
      </c>
      <c r="B3320" s="27" t="s">
        <v>104</v>
      </c>
      <c r="C3320" s="27" t="s">
        <v>104</v>
      </c>
      <c r="D3320" s="27" t="s">
        <v>505</v>
      </c>
      <c r="E3320" s="27" t="s">
        <v>680</v>
      </c>
      <c r="F3320" s="27" t="s">
        <v>961</v>
      </c>
      <c r="G3320" s="27" t="s">
        <v>962</v>
      </c>
      <c r="H3320" s="34" t="s">
        <v>4</v>
      </c>
      <c r="I3320" s="34" t="s">
        <v>963</v>
      </c>
      <c r="J3320" s="34" t="str">
        <f t="shared" si="257"/>
        <v>PartsCounter Sales %  Sales</v>
      </c>
      <c r="K3320" s="34" t="str">
        <f t="shared" si="258"/>
        <v>130Parts Counter Sales - Toyota</v>
      </c>
      <c r="L3320" s="28">
        <f>+SUMIF('TB 4-24'!M:M,$AL3320,'TB 4-24'!G:G)</f>
        <v>0</v>
      </c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>
        <f>+SUMIF('Input Sheet'!$S:$S,$AL3320,'Input Sheet'!C:C)</f>
        <v>0</v>
      </c>
      <c r="Z3320" s="28">
        <f>+SUMIF('Input Sheet'!$S:$S,$AL3320,'Input Sheet'!D:D)</f>
        <v>0</v>
      </c>
      <c r="AA3320" s="28">
        <f>+SUMIF('Input Sheet'!$S:$S,$AL3320,'Input Sheet'!E:E)</f>
        <v>0</v>
      </c>
      <c r="AB3320" s="28">
        <f>+SUMIF('Input Sheet'!$S:$S,$AL3320,'Input Sheet'!F:F)</f>
        <v>0</v>
      </c>
      <c r="AC3320" s="28">
        <f>+SUMIF('Input Sheet'!$S:$S,$AL3320,'Input Sheet'!G:G)</f>
        <v>0</v>
      </c>
      <c r="AD3320" s="28">
        <f>+SUMIF('Input Sheet'!$S:$S,$AL3320,'Input Sheet'!H:H)</f>
        <v>0</v>
      </c>
      <c r="AE3320" s="28">
        <f>+SUMIF('Input Sheet'!$S:$S,$AL3320,'Input Sheet'!I:I)</f>
        <v>0</v>
      </c>
      <c r="AF3320" s="28">
        <f>+SUMIF('Input Sheet'!$S:$S,$AL3320,'Input Sheet'!J:J)</f>
        <v>0</v>
      </c>
      <c r="AG3320" s="28">
        <f>+SUMIF('Input Sheet'!$S:$S,$AL3320,'Input Sheet'!K:K)</f>
        <v>0</v>
      </c>
      <c r="AH3320" s="28">
        <f>+SUMIF('Input Sheet'!$S:$S,$AL3320,'Input Sheet'!L:L)</f>
        <v>0</v>
      </c>
      <c r="AI3320" s="28">
        <f>+SUMIF('Input Sheet'!$S:$S,$AL3320,'Input Sheet'!M:M)</f>
        <v>0</v>
      </c>
      <c r="AJ3320" s="28">
        <f>+SUMIF('Input Sheet'!$S:$S,$AL3320,'Input Sheet'!N:N)</f>
        <v>0</v>
      </c>
      <c r="AK3320" s="28"/>
      <c r="AL3320" s="27" t="str">
        <f t="shared" si="256"/>
        <v>130-3551</v>
      </c>
      <c r="AM3320" s="34" t="str">
        <f t="shared" si="259"/>
        <v>Parts</v>
      </c>
      <c r="AN3320" s="34" t="str">
        <f t="shared" si="260"/>
        <v>PartsCounter Sales %  Sales</v>
      </c>
      <c r="AO3320" s="35"/>
      <c r="AP3320" s="35"/>
      <c r="AQ3320" s="35"/>
    </row>
    <row r="3321" spans="1:43" x14ac:dyDescent="0.25">
      <c r="A3321" s="27" t="s">
        <v>103</v>
      </c>
      <c r="B3321" s="27" t="s">
        <v>104</v>
      </c>
      <c r="C3321" s="27" t="s">
        <v>671</v>
      </c>
      <c r="D3321" s="27" t="s">
        <v>506</v>
      </c>
      <c r="E3321" s="27" t="s">
        <v>675</v>
      </c>
      <c r="F3321" s="27" t="s">
        <v>964</v>
      </c>
      <c r="G3321" s="27" t="s">
        <v>965</v>
      </c>
      <c r="H3321" s="34" t="s">
        <v>4</v>
      </c>
      <c r="I3321" s="34" t="s">
        <v>966</v>
      </c>
      <c r="J3321" s="34" t="str">
        <f t="shared" si="257"/>
        <v>PartsInternal Sales %  Sales</v>
      </c>
      <c r="K3321" s="34" t="str">
        <f t="shared" si="258"/>
        <v>330Parts Internal Sales - Toyota</v>
      </c>
      <c r="L3321" s="28">
        <f>+SUMIF('TB 4-24'!M:M,$AL3321,'TB 4-24'!G:G)</f>
        <v>0</v>
      </c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>
        <f>+SUMIF('Input Sheet'!$S:$S,$AL3321,'Input Sheet'!C:C)</f>
        <v>0</v>
      </c>
      <c r="Z3321" s="28">
        <f>+SUMIF('Input Sheet'!$S:$S,$AL3321,'Input Sheet'!D:D)</f>
        <v>0</v>
      </c>
      <c r="AA3321" s="28">
        <f>+SUMIF('Input Sheet'!$S:$S,$AL3321,'Input Sheet'!E:E)</f>
        <v>0</v>
      </c>
      <c r="AB3321" s="28">
        <f>+SUMIF('Input Sheet'!$S:$S,$AL3321,'Input Sheet'!F:F)</f>
        <v>0</v>
      </c>
      <c r="AC3321" s="28">
        <f>+SUMIF('Input Sheet'!$S:$S,$AL3321,'Input Sheet'!G:G)</f>
        <v>0</v>
      </c>
      <c r="AD3321" s="28">
        <f>+SUMIF('Input Sheet'!$S:$S,$AL3321,'Input Sheet'!H:H)</f>
        <v>0</v>
      </c>
      <c r="AE3321" s="28">
        <f>+SUMIF('Input Sheet'!$S:$S,$AL3321,'Input Sheet'!I:I)</f>
        <v>0</v>
      </c>
      <c r="AF3321" s="28">
        <f>+SUMIF('Input Sheet'!$S:$S,$AL3321,'Input Sheet'!J:J)</f>
        <v>0</v>
      </c>
      <c r="AG3321" s="28">
        <f>+SUMIF('Input Sheet'!$S:$S,$AL3321,'Input Sheet'!K:K)</f>
        <v>0</v>
      </c>
      <c r="AH3321" s="28">
        <f>+SUMIF('Input Sheet'!$S:$S,$AL3321,'Input Sheet'!L:L)</f>
        <v>0</v>
      </c>
      <c r="AI3321" s="28">
        <f>+SUMIF('Input Sheet'!$S:$S,$AL3321,'Input Sheet'!M:M)</f>
        <v>0</v>
      </c>
      <c r="AJ3321" s="28">
        <f>+SUMIF('Input Sheet'!$S:$S,$AL3321,'Input Sheet'!N:N)</f>
        <v>0</v>
      </c>
      <c r="AK3321" s="28"/>
      <c r="AL3321" s="27" t="str">
        <f t="shared" si="256"/>
        <v>330-3505</v>
      </c>
      <c r="AM3321" s="34" t="str">
        <f t="shared" si="259"/>
        <v>Parts</v>
      </c>
      <c r="AN3321" s="34" t="str">
        <f t="shared" si="260"/>
        <v>PartsInternal Sales %  Sales</v>
      </c>
      <c r="AO3321" s="35"/>
      <c r="AP3321" s="35"/>
      <c r="AQ3321" s="35"/>
    </row>
    <row r="3322" spans="1:43" x14ac:dyDescent="0.25">
      <c r="A3322" s="27" t="s">
        <v>103</v>
      </c>
      <c r="B3322" s="27" t="s">
        <v>104</v>
      </c>
      <c r="C3322" s="27" t="s">
        <v>657</v>
      </c>
      <c r="D3322" s="27" t="s">
        <v>506</v>
      </c>
      <c r="E3322" s="27" t="s">
        <v>681</v>
      </c>
      <c r="F3322" s="27" t="s">
        <v>964</v>
      </c>
      <c r="G3322" s="27" t="s">
        <v>965</v>
      </c>
      <c r="H3322" s="34" t="s">
        <v>4</v>
      </c>
      <c r="I3322" s="34" t="s">
        <v>966</v>
      </c>
      <c r="J3322" s="34" t="str">
        <f t="shared" si="257"/>
        <v>PartsInternal Sales %  Sales</v>
      </c>
      <c r="K3322" s="34" t="str">
        <f t="shared" si="258"/>
        <v>230Parts Internal Sales - Toyota</v>
      </c>
      <c r="L3322" s="28">
        <f>+SUMIF('TB 4-24'!M:M,$AL3322,'TB 4-24'!G:G)</f>
        <v>0</v>
      </c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>
        <f>+SUMIF('Input Sheet'!$S:$S,$AL3322,'Input Sheet'!C:C)</f>
        <v>0</v>
      </c>
      <c r="Z3322" s="28">
        <f>+SUMIF('Input Sheet'!$S:$S,$AL3322,'Input Sheet'!D:D)</f>
        <v>0</v>
      </c>
      <c r="AA3322" s="28">
        <f>+SUMIF('Input Sheet'!$S:$S,$AL3322,'Input Sheet'!E:E)</f>
        <v>0</v>
      </c>
      <c r="AB3322" s="28">
        <f>+SUMIF('Input Sheet'!$S:$S,$AL3322,'Input Sheet'!F:F)</f>
        <v>0</v>
      </c>
      <c r="AC3322" s="28">
        <f>+SUMIF('Input Sheet'!$S:$S,$AL3322,'Input Sheet'!G:G)</f>
        <v>0</v>
      </c>
      <c r="AD3322" s="28">
        <f>+SUMIF('Input Sheet'!$S:$S,$AL3322,'Input Sheet'!H:H)</f>
        <v>0</v>
      </c>
      <c r="AE3322" s="28">
        <f>+SUMIF('Input Sheet'!$S:$S,$AL3322,'Input Sheet'!I:I)</f>
        <v>0</v>
      </c>
      <c r="AF3322" s="28">
        <f>+SUMIF('Input Sheet'!$S:$S,$AL3322,'Input Sheet'!J:J)</f>
        <v>0</v>
      </c>
      <c r="AG3322" s="28">
        <f>+SUMIF('Input Sheet'!$S:$S,$AL3322,'Input Sheet'!K:K)</f>
        <v>0</v>
      </c>
      <c r="AH3322" s="28">
        <f>+SUMIF('Input Sheet'!$S:$S,$AL3322,'Input Sheet'!L:L)</f>
        <v>0</v>
      </c>
      <c r="AI3322" s="28">
        <f>+SUMIF('Input Sheet'!$S:$S,$AL3322,'Input Sheet'!M:M)</f>
        <v>0</v>
      </c>
      <c r="AJ3322" s="28">
        <f>+SUMIF('Input Sheet'!$S:$S,$AL3322,'Input Sheet'!N:N)</f>
        <v>0</v>
      </c>
      <c r="AK3322" s="28"/>
      <c r="AL3322" s="27" t="str">
        <f t="shared" si="256"/>
        <v>230-3505</v>
      </c>
      <c r="AM3322" s="34" t="str">
        <f t="shared" si="259"/>
        <v>Parts</v>
      </c>
      <c r="AN3322" s="34" t="str">
        <f t="shared" si="260"/>
        <v>PartsInternal Sales %  Sales</v>
      </c>
      <c r="AO3322" s="35"/>
      <c r="AP3322" s="35"/>
      <c r="AQ3322" s="35"/>
    </row>
    <row r="3323" spans="1:43" x14ac:dyDescent="0.25">
      <c r="A3323" s="27" t="s">
        <v>103</v>
      </c>
      <c r="B3323" s="27" t="s">
        <v>104</v>
      </c>
      <c r="C3323" s="27" t="s">
        <v>104</v>
      </c>
      <c r="D3323" s="27" t="s">
        <v>506</v>
      </c>
      <c r="E3323" s="27" t="s">
        <v>680</v>
      </c>
      <c r="F3323" s="27" t="s">
        <v>964</v>
      </c>
      <c r="G3323" s="27" t="s">
        <v>965</v>
      </c>
      <c r="H3323" s="34" t="s">
        <v>4</v>
      </c>
      <c r="I3323" s="34" t="s">
        <v>966</v>
      </c>
      <c r="J3323" s="34" t="str">
        <f t="shared" si="257"/>
        <v>PartsInternal Sales %  Sales</v>
      </c>
      <c r="K3323" s="34" t="str">
        <f t="shared" si="258"/>
        <v>130Parts Internal Sales - Toyota</v>
      </c>
      <c r="L3323" s="28">
        <f>+SUMIF('TB 4-24'!M:M,$AL3323,'TB 4-24'!G:G)</f>
        <v>0</v>
      </c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>
        <f>+SUMIF('Input Sheet'!$S:$S,$AL3323,'Input Sheet'!C:C)</f>
        <v>0</v>
      </c>
      <c r="Z3323" s="28">
        <f>+SUMIF('Input Sheet'!$S:$S,$AL3323,'Input Sheet'!D:D)</f>
        <v>0</v>
      </c>
      <c r="AA3323" s="28">
        <f>+SUMIF('Input Sheet'!$S:$S,$AL3323,'Input Sheet'!E:E)</f>
        <v>0</v>
      </c>
      <c r="AB3323" s="28">
        <f>+SUMIF('Input Sheet'!$S:$S,$AL3323,'Input Sheet'!F:F)</f>
        <v>0</v>
      </c>
      <c r="AC3323" s="28">
        <f>+SUMIF('Input Sheet'!$S:$S,$AL3323,'Input Sheet'!G:G)</f>
        <v>0</v>
      </c>
      <c r="AD3323" s="28">
        <f>+SUMIF('Input Sheet'!$S:$S,$AL3323,'Input Sheet'!H:H)</f>
        <v>0</v>
      </c>
      <c r="AE3323" s="28">
        <f>+SUMIF('Input Sheet'!$S:$S,$AL3323,'Input Sheet'!I:I)</f>
        <v>0</v>
      </c>
      <c r="AF3323" s="28">
        <f>+SUMIF('Input Sheet'!$S:$S,$AL3323,'Input Sheet'!J:J)</f>
        <v>0</v>
      </c>
      <c r="AG3323" s="28">
        <f>+SUMIF('Input Sheet'!$S:$S,$AL3323,'Input Sheet'!K:K)</f>
        <v>0</v>
      </c>
      <c r="AH3323" s="28">
        <f>+SUMIF('Input Sheet'!$S:$S,$AL3323,'Input Sheet'!L:L)</f>
        <v>0</v>
      </c>
      <c r="AI3323" s="28">
        <f>+SUMIF('Input Sheet'!$S:$S,$AL3323,'Input Sheet'!M:M)</f>
        <v>0</v>
      </c>
      <c r="AJ3323" s="28">
        <f>+SUMIF('Input Sheet'!$S:$S,$AL3323,'Input Sheet'!N:N)</f>
        <v>0</v>
      </c>
      <c r="AK3323" s="28"/>
      <c r="AL3323" s="27" t="str">
        <f t="shared" si="256"/>
        <v>130-3505</v>
      </c>
      <c r="AM3323" s="34" t="str">
        <f t="shared" si="259"/>
        <v>Parts</v>
      </c>
      <c r="AN3323" s="34" t="str">
        <f t="shared" si="260"/>
        <v>PartsInternal Sales %  Sales</v>
      </c>
      <c r="AO3323" s="35"/>
      <c r="AP3323" s="35"/>
      <c r="AQ3323" s="35"/>
    </row>
    <row r="3324" spans="1:43" x14ac:dyDescent="0.25">
      <c r="A3324" s="27" t="s">
        <v>103</v>
      </c>
      <c r="B3324" s="27" t="s">
        <v>104</v>
      </c>
      <c r="C3324" s="27" t="s">
        <v>663</v>
      </c>
      <c r="D3324" s="27" t="s">
        <v>506</v>
      </c>
      <c r="E3324" s="27" t="s">
        <v>668</v>
      </c>
      <c r="F3324" s="27" t="s">
        <v>964</v>
      </c>
      <c r="G3324" s="27" t="s">
        <v>965</v>
      </c>
      <c r="H3324" s="34" t="s">
        <v>4</v>
      </c>
      <c r="I3324" s="34" t="s">
        <v>966</v>
      </c>
      <c r="J3324" s="34" t="str">
        <f t="shared" si="257"/>
        <v>PartsInternal Sales %  Sales</v>
      </c>
      <c r="K3324" s="34" t="str">
        <f t="shared" si="258"/>
        <v>430Parts Internal Sales - Toyota</v>
      </c>
      <c r="L3324" s="28">
        <f>+SUMIF('TB 4-24'!M:M,$AL3324,'TB 4-24'!G:G)</f>
        <v>0</v>
      </c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>
        <f>+SUMIF('Input Sheet'!$S:$S,$AL3324,'Input Sheet'!C:C)</f>
        <v>0</v>
      </c>
      <c r="Z3324" s="28">
        <f>+SUMIF('Input Sheet'!$S:$S,$AL3324,'Input Sheet'!D:D)</f>
        <v>0</v>
      </c>
      <c r="AA3324" s="28">
        <f>+SUMIF('Input Sheet'!$S:$S,$AL3324,'Input Sheet'!E:E)</f>
        <v>0</v>
      </c>
      <c r="AB3324" s="28">
        <f>+SUMIF('Input Sheet'!$S:$S,$AL3324,'Input Sheet'!F:F)</f>
        <v>0</v>
      </c>
      <c r="AC3324" s="28">
        <f>+SUMIF('Input Sheet'!$S:$S,$AL3324,'Input Sheet'!G:G)</f>
        <v>0</v>
      </c>
      <c r="AD3324" s="28">
        <f>+SUMIF('Input Sheet'!$S:$S,$AL3324,'Input Sheet'!H:H)</f>
        <v>0</v>
      </c>
      <c r="AE3324" s="28">
        <f>+SUMIF('Input Sheet'!$S:$S,$AL3324,'Input Sheet'!I:I)</f>
        <v>0</v>
      </c>
      <c r="AF3324" s="28">
        <f>+SUMIF('Input Sheet'!$S:$S,$AL3324,'Input Sheet'!J:J)</f>
        <v>0</v>
      </c>
      <c r="AG3324" s="28">
        <f>+SUMIF('Input Sheet'!$S:$S,$AL3324,'Input Sheet'!K:K)</f>
        <v>0</v>
      </c>
      <c r="AH3324" s="28">
        <f>+SUMIF('Input Sheet'!$S:$S,$AL3324,'Input Sheet'!L:L)</f>
        <v>0</v>
      </c>
      <c r="AI3324" s="28">
        <f>+SUMIF('Input Sheet'!$S:$S,$AL3324,'Input Sheet'!M:M)</f>
        <v>0</v>
      </c>
      <c r="AJ3324" s="28">
        <f>+SUMIF('Input Sheet'!$S:$S,$AL3324,'Input Sheet'!N:N)</f>
        <v>0</v>
      </c>
      <c r="AK3324" s="28"/>
      <c r="AL3324" s="27" t="str">
        <f t="shared" si="256"/>
        <v>430-3505</v>
      </c>
      <c r="AM3324" s="34" t="str">
        <f t="shared" si="259"/>
        <v>Parts</v>
      </c>
      <c r="AN3324" s="34" t="str">
        <f t="shared" si="260"/>
        <v>PartsInternal Sales %  Sales</v>
      </c>
      <c r="AO3324" s="35"/>
      <c r="AP3324" s="35"/>
      <c r="AQ3324" s="35"/>
    </row>
    <row r="3325" spans="1:43" x14ac:dyDescent="0.25">
      <c r="A3325" s="27" t="s">
        <v>103</v>
      </c>
      <c r="B3325" s="27" t="s">
        <v>104</v>
      </c>
      <c r="C3325" s="27" t="s">
        <v>657</v>
      </c>
      <c r="D3325" s="27" t="s">
        <v>509</v>
      </c>
      <c r="E3325" s="27" t="s">
        <v>681</v>
      </c>
      <c r="F3325" s="27" t="s">
        <v>964</v>
      </c>
      <c r="G3325" s="27" t="s">
        <v>965</v>
      </c>
      <c r="H3325" s="34" t="s">
        <v>4</v>
      </c>
      <c r="I3325" s="34" t="s">
        <v>966</v>
      </c>
      <c r="J3325" s="34" t="str">
        <f t="shared" si="257"/>
        <v>PartsInternal Sales %  Sales</v>
      </c>
      <c r="K3325" s="34" t="str">
        <f t="shared" si="258"/>
        <v>230Parts Internal Sales - Toyota</v>
      </c>
      <c r="L3325" s="28">
        <f>+SUMIF('TB 4-24'!M:M,$AL3325,'TB 4-24'!G:G)</f>
        <v>0</v>
      </c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>
        <f>+SUMIF('Input Sheet'!$S:$S,$AL3325,'Input Sheet'!C:C)</f>
        <v>0</v>
      </c>
      <c r="Z3325" s="28">
        <f>+SUMIF('Input Sheet'!$S:$S,$AL3325,'Input Sheet'!D:D)</f>
        <v>0</v>
      </c>
      <c r="AA3325" s="28">
        <f>+SUMIF('Input Sheet'!$S:$S,$AL3325,'Input Sheet'!E:E)</f>
        <v>0</v>
      </c>
      <c r="AB3325" s="28">
        <f>+SUMIF('Input Sheet'!$S:$S,$AL3325,'Input Sheet'!F:F)</f>
        <v>0</v>
      </c>
      <c r="AC3325" s="28">
        <f>+SUMIF('Input Sheet'!$S:$S,$AL3325,'Input Sheet'!G:G)</f>
        <v>0</v>
      </c>
      <c r="AD3325" s="28">
        <f>+SUMIF('Input Sheet'!$S:$S,$AL3325,'Input Sheet'!H:H)</f>
        <v>0</v>
      </c>
      <c r="AE3325" s="28">
        <f>+SUMIF('Input Sheet'!$S:$S,$AL3325,'Input Sheet'!I:I)</f>
        <v>0</v>
      </c>
      <c r="AF3325" s="28">
        <f>+SUMIF('Input Sheet'!$S:$S,$AL3325,'Input Sheet'!J:J)</f>
        <v>0</v>
      </c>
      <c r="AG3325" s="28">
        <f>+SUMIF('Input Sheet'!$S:$S,$AL3325,'Input Sheet'!K:K)</f>
        <v>0</v>
      </c>
      <c r="AH3325" s="28">
        <f>+SUMIF('Input Sheet'!$S:$S,$AL3325,'Input Sheet'!L:L)</f>
        <v>0</v>
      </c>
      <c r="AI3325" s="28">
        <f>+SUMIF('Input Sheet'!$S:$S,$AL3325,'Input Sheet'!M:M)</f>
        <v>0</v>
      </c>
      <c r="AJ3325" s="28">
        <f>+SUMIF('Input Sheet'!$S:$S,$AL3325,'Input Sheet'!N:N)</f>
        <v>0</v>
      </c>
      <c r="AK3325" s="28"/>
      <c r="AL3325" s="27" t="str">
        <f t="shared" si="256"/>
        <v>230-3510</v>
      </c>
      <c r="AM3325" s="34" t="str">
        <f t="shared" si="259"/>
        <v>Parts</v>
      </c>
      <c r="AN3325" s="34" t="str">
        <f t="shared" si="260"/>
        <v>PartsInternal Sales %  Sales</v>
      </c>
      <c r="AO3325" s="35"/>
      <c r="AP3325" s="35"/>
      <c r="AQ3325" s="35"/>
    </row>
    <row r="3326" spans="1:43" x14ac:dyDescent="0.25">
      <c r="A3326" s="27" t="s">
        <v>103</v>
      </c>
      <c r="B3326" s="27" t="s">
        <v>104</v>
      </c>
      <c r="C3326" s="27" t="s">
        <v>663</v>
      </c>
      <c r="D3326" s="27" t="s">
        <v>509</v>
      </c>
      <c r="E3326" s="27" t="s">
        <v>668</v>
      </c>
      <c r="F3326" s="27" t="s">
        <v>964</v>
      </c>
      <c r="G3326" s="27" t="s">
        <v>965</v>
      </c>
      <c r="H3326" s="34" t="s">
        <v>4</v>
      </c>
      <c r="I3326" s="34" t="s">
        <v>966</v>
      </c>
      <c r="J3326" s="34" t="str">
        <f t="shared" si="257"/>
        <v>PartsInternal Sales %  Sales</v>
      </c>
      <c r="K3326" s="34" t="str">
        <f t="shared" si="258"/>
        <v>430Parts Internal Sales - Toyota</v>
      </c>
      <c r="L3326" s="28">
        <f>+SUMIF('TB 4-24'!M:M,$AL3326,'TB 4-24'!G:G)</f>
        <v>0</v>
      </c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>
        <f>+SUMIF('Input Sheet'!$S:$S,$AL3326,'Input Sheet'!C:C)</f>
        <v>0</v>
      </c>
      <c r="Z3326" s="28">
        <f>+SUMIF('Input Sheet'!$S:$S,$AL3326,'Input Sheet'!D:D)</f>
        <v>0</v>
      </c>
      <c r="AA3326" s="28">
        <f>+SUMIF('Input Sheet'!$S:$S,$AL3326,'Input Sheet'!E:E)</f>
        <v>0</v>
      </c>
      <c r="AB3326" s="28">
        <f>+SUMIF('Input Sheet'!$S:$S,$AL3326,'Input Sheet'!F:F)</f>
        <v>0</v>
      </c>
      <c r="AC3326" s="28">
        <f>+SUMIF('Input Sheet'!$S:$S,$AL3326,'Input Sheet'!G:G)</f>
        <v>0</v>
      </c>
      <c r="AD3326" s="28">
        <f>+SUMIF('Input Sheet'!$S:$S,$AL3326,'Input Sheet'!H:H)</f>
        <v>0</v>
      </c>
      <c r="AE3326" s="28">
        <f>+SUMIF('Input Sheet'!$S:$S,$AL3326,'Input Sheet'!I:I)</f>
        <v>0</v>
      </c>
      <c r="AF3326" s="28">
        <f>+SUMIF('Input Sheet'!$S:$S,$AL3326,'Input Sheet'!J:J)</f>
        <v>0</v>
      </c>
      <c r="AG3326" s="28">
        <f>+SUMIF('Input Sheet'!$S:$S,$AL3326,'Input Sheet'!K:K)</f>
        <v>0</v>
      </c>
      <c r="AH3326" s="28">
        <f>+SUMIF('Input Sheet'!$S:$S,$AL3326,'Input Sheet'!L:L)</f>
        <v>0</v>
      </c>
      <c r="AI3326" s="28">
        <f>+SUMIF('Input Sheet'!$S:$S,$AL3326,'Input Sheet'!M:M)</f>
        <v>0</v>
      </c>
      <c r="AJ3326" s="28">
        <f>+SUMIF('Input Sheet'!$S:$S,$AL3326,'Input Sheet'!N:N)</f>
        <v>0</v>
      </c>
      <c r="AK3326" s="28"/>
      <c r="AL3326" s="27" t="str">
        <f t="shared" si="256"/>
        <v>430-3510</v>
      </c>
      <c r="AM3326" s="34" t="str">
        <f t="shared" si="259"/>
        <v>Parts</v>
      </c>
      <c r="AN3326" s="34" t="str">
        <f t="shared" si="260"/>
        <v>PartsInternal Sales %  Sales</v>
      </c>
      <c r="AO3326" s="35"/>
      <c r="AP3326" s="35"/>
      <c r="AQ3326" s="35"/>
    </row>
    <row r="3327" spans="1:43" x14ac:dyDescent="0.25">
      <c r="A3327" s="27" t="s">
        <v>103</v>
      </c>
      <c r="B3327" s="27" t="s">
        <v>104</v>
      </c>
      <c r="C3327" s="27" t="s">
        <v>671</v>
      </c>
      <c r="D3327" s="27" t="s">
        <v>509</v>
      </c>
      <c r="E3327" s="27" t="s">
        <v>675</v>
      </c>
      <c r="F3327" s="27" t="s">
        <v>964</v>
      </c>
      <c r="G3327" s="27" t="s">
        <v>965</v>
      </c>
      <c r="H3327" s="34" t="s">
        <v>4</v>
      </c>
      <c r="I3327" s="34" t="s">
        <v>966</v>
      </c>
      <c r="J3327" s="34" t="str">
        <f t="shared" si="257"/>
        <v>PartsInternal Sales %  Sales</v>
      </c>
      <c r="K3327" s="34" t="str">
        <f t="shared" si="258"/>
        <v>330Parts Internal Sales - Toyota</v>
      </c>
      <c r="L3327" s="28">
        <f>+SUMIF('TB 4-24'!M:M,$AL3327,'TB 4-24'!G:G)</f>
        <v>0</v>
      </c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>
        <f>+SUMIF('Input Sheet'!$S:$S,$AL3327,'Input Sheet'!C:C)</f>
        <v>0</v>
      </c>
      <c r="Z3327" s="28">
        <f>+SUMIF('Input Sheet'!$S:$S,$AL3327,'Input Sheet'!D:D)</f>
        <v>0</v>
      </c>
      <c r="AA3327" s="28">
        <f>+SUMIF('Input Sheet'!$S:$S,$AL3327,'Input Sheet'!E:E)</f>
        <v>0</v>
      </c>
      <c r="AB3327" s="28">
        <f>+SUMIF('Input Sheet'!$S:$S,$AL3327,'Input Sheet'!F:F)</f>
        <v>0</v>
      </c>
      <c r="AC3327" s="28">
        <f>+SUMIF('Input Sheet'!$S:$S,$AL3327,'Input Sheet'!G:G)</f>
        <v>0</v>
      </c>
      <c r="AD3327" s="28">
        <f>+SUMIF('Input Sheet'!$S:$S,$AL3327,'Input Sheet'!H:H)</f>
        <v>0</v>
      </c>
      <c r="AE3327" s="28">
        <f>+SUMIF('Input Sheet'!$S:$S,$AL3327,'Input Sheet'!I:I)</f>
        <v>0</v>
      </c>
      <c r="AF3327" s="28">
        <f>+SUMIF('Input Sheet'!$S:$S,$AL3327,'Input Sheet'!J:J)</f>
        <v>0</v>
      </c>
      <c r="AG3327" s="28">
        <f>+SUMIF('Input Sheet'!$S:$S,$AL3327,'Input Sheet'!K:K)</f>
        <v>0</v>
      </c>
      <c r="AH3327" s="28">
        <f>+SUMIF('Input Sheet'!$S:$S,$AL3327,'Input Sheet'!L:L)</f>
        <v>0</v>
      </c>
      <c r="AI3327" s="28">
        <f>+SUMIF('Input Sheet'!$S:$S,$AL3327,'Input Sheet'!M:M)</f>
        <v>0</v>
      </c>
      <c r="AJ3327" s="28">
        <f>+SUMIF('Input Sheet'!$S:$S,$AL3327,'Input Sheet'!N:N)</f>
        <v>0</v>
      </c>
      <c r="AK3327" s="28"/>
      <c r="AL3327" s="27" t="str">
        <f t="shared" si="256"/>
        <v>330-3510</v>
      </c>
      <c r="AM3327" s="34" t="str">
        <f t="shared" si="259"/>
        <v>Parts</v>
      </c>
      <c r="AN3327" s="34" t="str">
        <f t="shared" si="260"/>
        <v>PartsInternal Sales %  Sales</v>
      </c>
      <c r="AO3327" s="35"/>
      <c r="AP3327" s="35"/>
      <c r="AQ3327" s="35"/>
    </row>
    <row r="3328" spans="1:43" x14ac:dyDescent="0.25">
      <c r="A3328" s="27" t="s">
        <v>103</v>
      </c>
      <c r="B3328" s="27" t="s">
        <v>104</v>
      </c>
      <c r="C3328" s="27" t="s">
        <v>104</v>
      </c>
      <c r="D3328" s="27" t="s">
        <v>509</v>
      </c>
      <c r="E3328" s="27" t="s">
        <v>680</v>
      </c>
      <c r="F3328" s="27" t="s">
        <v>964</v>
      </c>
      <c r="G3328" s="27" t="s">
        <v>965</v>
      </c>
      <c r="H3328" s="34" t="s">
        <v>4</v>
      </c>
      <c r="I3328" s="34" t="s">
        <v>966</v>
      </c>
      <c r="J3328" s="34" t="str">
        <f t="shared" si="257"/>
        <v>PartsInternal Sales %  Sales</v>
      </c>
      <c r="K3328" s="34" t="str">
        <f t="shared" si="258"/>
        <v>130Parts Internal Sales - Toyota</v>
      </c>
      <c r="L3328" s="28">
        <f>+SUMIF('TB 4-24'!M:M,$AL3328,'TB 4-24'!G:G)</f>
        <v>0</v>
      </c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>
        <f>+SUMIF('Input Sheet'!$S:$S,$AL3328,'Input Sheet'!C:C)</f>
        <v>0</v>
      </c>
      <c r="Z3328" s="28">
        <f>+SUMIF('Input Sheet'!$S:$S,$AL3328,'Input Sheet'!D:D)</f>
        <v>0</v>
      </c>
      <c r="AA3328" s="28">
        <f>+SUMIF('Input Sheet'!$S:$S,$AL3328,'Input Sheet'!E:E)</f>
        <v>0</v>
      </c>
      <c r="AB3328" s="28">
        <f>+SUMIF('Input Sheet'!$S:$S,$AL3328,'Input Sheet'!F:F)</f>
        <v>0</v>
      </c>
      <c r="AC3328" s="28">
        <f>+SUMIF('Input Sheet'!$S:$S,$AL3328,'Input Sheet'!G:G)</f>
        <v>0</v>
      </c>
      <c r="AD3328" s="28">
        <f>+SUMIF('Input Sheet'!$S:$S,$AL3328,'Input Sheet'!H:H)</f>
        <v>0</v>
      </c>
      <c r="AE3328" s="28">
        <f>+SUMIF('Input Sheet'!$S:$S,$AL3328,'Input Sheet'!I:I)</f>
        <v>0</v>
      </c>
      <c r="AF3328" s="28">
        <f>+SUMIF('Input Sheet'!$S:$S,$AL3328,'Input Sheet'!J:J)</f>
        <v>0</v>
      </c>
      <c r="AG3328" s="28">
        <f>+SUMIF('Input Sheet'!$S:$S,$AL3328,'Input Sheet'!K:K)</f>
        <v>0</v>
      </c>
      <c r="AH3328" s="28">
        <f>+SUMIF('Input Sheet'!$S:$S,$AL3328,'Input Sheet'!L:L)</f>
        <v>0</v>
      </c>
      <c r="AI3328" s="28">
        <f>+SUMIF('Input Sheet'!$S:$S,$AL3328,'Input Sheet'!M:M)</f>
        <v>0</v>
      </c>
      <c r="AJ3328" s="28">
        <f>+SUMIF('Input Sheet'!$S:$S,$AL3328,'Input Sheet'!N:N)</f>
        <v>0</v>
      </c>
      <c r="AK3328" s="28"/>
      <c r="AL3328" s="27" t="str">
        <f t="shared" si="256"/>
        <v>130-3510</v>
      </c>
      <c r="AM3328" s="34" t="str">
        <f t="shared" si="259"/>
        <v>Parts</v>
      </c>
      <c r="AN3328" s="34" t="str">
        <f t="shared" si="260"/>
        <v>PartsInternal Sales %  Sales</v>
      </c>
      <c r="AO3328" s="35"/>
      <c r="AP3328" s="35"/>
      <c r="AQ3328" s="35"/>
    </row>
    <row r="3329" spans="1:43" x14ac:dyDescent="0.25">
      <c r="A3329" s="27" t="s">
        <v>103</v>
      </c>
      <c r="B3329" s="27" t="s">
        <v>104</v>
      </c>
      <c r="C3329" s="27" t="s">
        <v>657</v>
      </c>
      <c r="D3329" s="27" t="s">
        <v>518</v>
      </c>
      <c r="E3329" s="27" t="s">
        <v>681</v>
      </c>
      <c r="F3329" s="27" t="s">
        <v>967</v>
      </c>
      <c r="G3329" s="27" t="s">
        <v>968</v>
      </c>
      <c r="H3329" s="34" t="s">
        <v>4</v>
      </c>
      <c r="I3329" s="34" t="s">
        <v>969</v>
      </c>
      <c r="J3329" s="34" t="str">
        <f t="shared" si="257"/>
        <v>PartsOther Sales %  Sales</v>
      </c>
      <c r="K3329" s="34" t="str">
        <f t="shared" si="258"/>
        <v>230Parts Other Sales - Toyota</v>
      </c>
      <c r="L3329" s="28">
        <f>+SUMIF('TB 4-24'!M:M,$AL3329,'TB 4-24'!G:G)</f>
        <v>0</v>
      </c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>
        <f>+SUMIF('Input Sheet'!$S:$S,$AL3329,'Input Sheet'!C:C)</f>
        <v>0</v>
      </c>
      <c r="Z3329" s="28">
        <f>+SUMIF('Input Sheet'!$S:$S,$AL3329,'Input Sheet'!D:D)</f>
        <v>0</v>
      </c>
      <c r="AA3329" s="28">
        <f>+SUMIF('Input Sheet'!$S:$S,$AL3329,'Input Sheet'!E:E)</f>
        <v>0</v>
      </c>
      <c r="AB3329" s="28">
        <f>+SUMIF('Input Sheet'!$S:$S,$AL3329,'Input Sheet'!F:F)</f>
        <v>0</v>
      </c>
      <c r="AC3329" s="28">
        <f>+SUMIF('Input Sheet'!$S:$S,$AL3329,'Input Sheet'!G:G)</f>
        <v>0</v>
      </c>
      <c r="AD3329" s="28">
        <f>+SUMIF('Input Sheet'!$S:$S,$AL3329,'Input Sheet'!H:H)</f>
        <v>0</v>
      </c>
      <c r="AE3329" s="28">
        <f>+SUMIF('Input Sheet'!$S:$S,$AL3329,'Input Sheet'!I:I)</f>
        <v>0</v>
      </c>
      <c r="AF3329" s="28">
        <f>+SUMIF('Input Sheet'!$S:$S,$AL3329,'Input Sheet'!J:J)</f>
        <v>0</v>
      </c>
      <c r="AG3329" s="28">
        <f>+SUMIF('Input Sheet'!$S:$S,$AL3329,'Input Sheet'!K:K)</f>
        <v>0</v>
      </c>
      <c r="AH3329" s="28">
        <f>+SUMIF('Input Sheet'!$S:$S,$AL3329,'Input Sheet'!L:L)</f>
        <v>0</v>
      </c>
      <c r="AI3329" s="28">
        <f>+SUMIF('Input Sheet'!$S:$S,$AL3329,'Input Sheet'!M:M)</f>
        <v>0</v>
      </c>
      <c r="AJ3329" s="28">
        <f>+SUMIF('Input Sheet'!$S:$S,$AL3329,'Input Sheet'!N:N)</f>
        <v>0</v>
      </c>
      <c r="AK3329" s="28"/>
      <c r="AL3329" s="27" t="str">
        <f t="shared" si="256"/>
        <v>230-3495</v>
      </c>
      <c r="AM3329" s="34" t="str">
        <f t="shared" si="259"/>
        <v>Parts</v>
      </c>
      <c r="AN3329" s="34" t="str">
        <f t="shared" si="260"/>
        <v>PartsOther Sales %  Sales</v>
      </c>
      <c r="AO3329" s="35"/>
      <c r="AP3329" s="35"/>
      <c r="AQ3329" s="35"/>
    </row>
    <row r="3330" spans="1:43" x14ac:dyDescent="0.25">
      <c r="A3330" s="27" t="s">
        <v>103</v>
      </c>
      <c r="B3330" s="27" t="s">
        <v>104</v>
      </c>
      <c r="C3330" s="27" t="s">
        <v>663</v>
      </c>
      <c r="D3330" s="27" t="s">
        <v>518</v>
      </c>
      <c r="E3330" s="27" t="s">
        <v>668</v>
      </c>
      <c r="F3330" s="27" t="s">
        <v>967</v>
      </c>
      <c r="G3330" s="27" t="s">
        <v>968</v>
      </c>
      <c r="H3330" s="34" t="s">
        <v>4</v>
      </c>
      <c r="I3330" s="34" t="s">
        <v>969</v>
      </c>
      <c r="J3330" s="34" t="str">
        <f t="shared" si="257"/>
        <v>PartsOther Sales %  Sales</v>
      </c>
      <c r="K3330" s="34" t="str">
        <f t="shared" si="258"/>
        <v>430Parts Other Sales - Toyota</v>
      </c>
      <c r="L3330" s="28">
        <f>+SUMIF('TB 4-24'!M:M,$AL3330,'TB 4-24'!G:G)</f>
        <v>0</v>
      </c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>
        <f>+SUMIF('Input Sheet'!$S:$S,$AL3330,'Input Sheet'!C:C)</f>
        <v>0</v>
      </c>
      <c r="Z3330" s="28">
        <f>+SUMIF('Input Sheet'!$S:$S,$AL3330,'Input Sheet'!D:D)</f>
        <v>0</v>
      </c>
      <c r="AA3330" s="28">
        <f>+SUMIF('Input Sheet'!$S:$S,$AL3330,'Input Sheet'!E:E)</f>
        <v>0</v>
      </c>
      <c r="AB3330" s="28">
        <f>+SUMIF('Input Sheet'!$S:$S,$AL3330,'Input Sheet'!F:F)</f>
        <v>0</v>
      </c>
      <c r="AC3330" s="28">
        <f>+SUMIF('Input Sheet'!$S:$S,$AL3330,'Input Sheet'!G:G)</f>
        <v>0</v>
      </c>
      <c r="AD3330" s="28">
        <f>+SUMIF('Input Sheet'!$S:$S,$AL3330,'Input Sheet'!H:H)</f>
        <v>0</v>
      </c>
      <c r="AE3330" s="28">
        <f>+SUMIF('Input Sheet'!$S:$S,$AL3330,'Input Sheet'!I:I)</f>
        <v>0</v>
      </c>
      <c r="AF3330" s="28">
        <f>+SUMIF('Input Sheet'!$S:$S,$AL3330,'Input Sheet'!J:J)</f>
        <v>0</v>
      </c>
      <c r="AG3330" s="28">
        <f>+SUMIF('Input Sheet'!$S:$S,$AL3330,'Input Sheet'!K:K)</f>
        <v>0</v>
      </c>
      <c r="AH3330" s="28">
        <f>+SUMIF('Input Sheet'!$S:$S,$AL3330,'Input Sheet'!L:L)</f>
        <v>0</v>
      </c>
      <c r="AI3330" s="28">
        <f>+SUMIF('Input Sheet'!$S:$S,$AL3330,'Input Sheet'!M:M)</f>
        <v>0</v>
      </c>
      <c r="AJ3330" s="28">
        <f>+SUMIF('Input Sheet'!$S:$S,$AL3330,'Input Sheet'!N:N)</f>
        <v>0</v>
      </c>
      <c r="AK3330" s="28"/>
      <c r="AL3330" s="27" t="str">
        <f t="shared" si="256"/>
        <v>430-3495</v>
      </c>
      <c r="AM3330" s="34" t="str">
        <f t="shared" si="259"/>
        <v>Parts</v>
      </c>
      <c r="AN3330" s="34" t="str">
        <f t="shared" si="260"/>
        <v>PartsOther Sales %  Sales</v>
      </c>
      <c r="AO3330" s="35"/>
      <c r="AP3330" s="35"/>
      <c r="AQ3330" s="35"/>
    </row>
    <row r="3331" spans="1:43" x14ac:dyDescent="0.25">
      <c r="A3331" s="27" t="s">
        <v>103</v>
      </c>
      <c r="B3331" s="27" t="s">
        <v>104</v>
      </c>
      <c r="C3331" s="27" t="s">
        <v>671</v>
      </c>
      <c r="D3331" s="27" t="s">
        <v>518</v>
      </c>
      <c r="E3331" s="27" t="s">
        <v>675</v>
      </c>
      <c r="F3331" s="27" t="s">
        <v>967</v>
      </c>
      <c r="G3331" s="27" t="s">
        <v>968</v>
      </c>
      <c r="H3331" s="34" t="s">
        <v>4</v>
      </c>
      <c r="I3331" s="34" t="s">
        <v>969</v>
      </c>
      <c r="J3331" s="34" t="str">
        <f t="shared" si="257"/>
        <v>PartsOther Sales %  Sales</v>
      </c>
      <c r="K3331" s="34" t="str">
        <f t="shared" si="258"/>
        <v>330Parts Other Sales - Toyota</v>
      </c>
      <c r="L3331" s="28">
        <f>+SUMIF('TB 4-24'!M:M,$AL3331,'TB 4-24'!G:G)</f>
        <v>0</v>
      </c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>
        <f>+SUMIF('Input Sheet'!$S:$S,$AL3331,'Input Sheet'!C:C)</f>
        <v>0</v>
      </c>
      <c r="Z3331" s="28">
        <f>+SUMIF('Input Sheet'!$S:$S,$AL3331,'Input Sheet'!D:D)</f>
        <v>0</v>
      </c>
      <c r="AA3331" s="28">
        <f>+SUMIF('Input Sheet'!$S:$S,$AL3331,'Input Sheet'!E:E)</f>
        <v>0</v>
      </c>
      <c r="AB3331" s="28">
        <f>+SUMIF('Input Sheet'!$S:$S,$AL3331,'Input Sheet'!F:F)</f>
        <v>0</v>
      </c>
      <c r="AC3331" s="28">
        <f>+SUMIF('Input Sheet'!$S:$S,$AL3331,'Input Sheet'!G:G)</f>
        <v>0</v>
      </c>
      <c r="AD3331" s="28">
        <f>+SUMIF('Input Sheet'!$S:$S,$AL3331,'Input Sheet'!H:H)</f>
        <v>0</v>
      </c>
      <c r="AE3331" s="28">
        <f>+SUMIF('Input Sheet'!$S:$S,$AL3331,'Input Sheet'!I:I)</f>
        <v>0</v>
      </c>
      <c r="AF3331" s="28">
        <f>+SUMIF('Input Sheet'!$S:$S,$AL3331,'Input Sheet'!J:J)</f>
        <v>0</v>
      </c>
      <c r="AG3331" s="28">
        <f>+SUMIF('Input Sheet'!$S:$S,$AL3331,'Input Sheet'!K:K)</f>
        <v>0</v>
      </c>
      <c r="AH3331" s="28">
        <f>+SUMIF('Input Sheet'!$S:$S,$AL3331,'Input Sheet'!L:L)</f>
        <v>0</v>
      </c>
      <c r="AI3331" s="28">
        <f>+SUMIF('Input Sheet'!$S:$S,$AL3331,'Input Sheet'!M:M)</f>
        <v>0</v>
      </c>
      <c r="AJ3331" s="28">
        <f>+SUMIF('Input Sheet'!$S:$S,$AL3331,'Input Sheet'!N:N)</f>
        <v>0</v>
      </c>
      <c r="AK3331" s="28"/>
      <c r="AL3331" s="27" t="str">
        <f t="shared" ref="AL3331:AL3394" si="261">+E3331&amp;"-"&amp;D3331</f>
        <v>330-3495</v>
      </c>
      <c r="AM3331" s="34" t="str">
        <f t="shared" si="259"/>
        <v>Parts</v>
      </c>
      <c r="AN3331" s="34" t="str">
        <f t="shared" si="260"/>
        <v>PartsOther Sales %  Sales</v>
      </c>
      <c r="AO3331" s="35"/>
      <c r="AP3331" s="35"/>
      <c r="AQ3331" s="35"/>
    </row>
    <row r="3332" spans="1:43" x14ac:dyDescent="0.25">
      <c r="A3332" s="27" t="s">
        <v>103</v>
      </c>
      <c r="B3332" s="27" t="s">
        <v>104</v>
      </c>
      <c r="C3332" s="27" t="s">
        <v>104</v>
      </c>
      <c r="D3332" s="27" t="s">
        <v>518</v>
      </c>
      <c r="E3332" s="27" t="s">
        <v>680</v>
      </c>
      <c r="F3332" s="27" t="s">
        <v>967</v>
      </c>
      <c r="G3332" s="27" t="s">
        <v>968</v>
      </c>
      <c r="H3332" s="34" t="s">
        <v>4</v>
      </c>
      <c r="I3332" s="34" t="s">
        <v>969</v>
      </c>
      <c r="J3332" s="34" t="str">
        <f t="shared" ref="J3332:J3395" si="262">+H3332&amp;I3332</f>
        <v>PartsOther Sales %  Sales</v>
      </c>
      <c r="K3332" s="34" t="str">
        <f t="shared" ref="K3332:K3395" si="263">+E3332&amp;G3332</f>
        <v>130Parts Other Sales - Toyota</v>
      </c>
      <c r="L3332" s="28">
        <f>+SUMIF('TB 4-24'!M:M,$AL3332,'TB 4-24'!G:G)</f>
        <v>0</v>
      </c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>
        <f>+SUMIF('Input Sheet'!$S:$S,$AL3332,'Input Sheet'!C:C)</f>
        <v>0</v>
      </c>
      <c r="Z3332" s="28">
        <f>+SUMIF('Input Sheet'!$S:$S,$AL3332,'Input Sheet'!D:D)</f>
        <v>0</v>
      </c>
      <c r="AA3332" s="28">
        <f>+SUMIF('Input Sheet'!$S:$S,$AL3332,'Input Sheet'!E:E)</f>
        <v>0</v>
      </c>
      <c r="AB3332" s="28">
        <f>+SUMIF('Input Sheet'!$S:$S,$AL3332,'Input Sheet'!F:F)</f>
        <v>0</v>
      </c>
      <c r="AC3332" s="28">
        <f>+SUMIF('Input Sheet'!$S:$S,$AL3332,'Input Sheet'!G:G)</f>
        <v>0</v>
      </c>
      <c r="AD3332" s="28">
        <f>+SUMIF('Input Sheet'!$S:$S,$AL3332,'Input Sheet'!H:H)</f>
        <v>0</v>
      </c>
      <c r="AE3332" s="28">
        <f>+SUMIF('Input Sheet'!$S:$S,$AL3332,'Input Sheet'!I:I)</f>
        <v>0</v>
      </c>
      <c r="AF3332" s="28">
        <f>+SUMIF('Input Sheet'!$S:$S,$AL3332,'Input Sheet'!J:J)</f>
        <v>0</v>
      </c>
      <c r="AG3332" s="28">
        <f>+SUMIF('Input Sheet'!$S:$S,$AL3332,'Input Sheet'!K:K)</f>
        <v>0</v>
      </c>
      <c r="AH3332" s="28">
        <f>+SUMIF('Input Sheet'!$S:$S,$AL3332,'Input Sheet'!L:L)</f>
        <v>0</v>
      </c>
      <c r="AI3332" s="28">
        <f>+SUMIF('Input Sheet'!$S:$S,$AL3332,'Input Sheet'!M:M)</f>
        <v>0</v>
      </c>
      <c r="AJ3332" s="28">
        <f>+SUMIF('Input Sheet'!$S:$S,$AL3332,'Input Sheet'!N:N)</f>
        <v>0</v>
      </c>
      <c r="AK3332" s="28"/>
      <c r="AL3332" s="27" t="str">
        <f t="shared" si="261"/>
        <v>130-3495</v>
      </c>
      <c r="AM3332" s="34" t="str">
        <f t="shared" si="259"/>
        <v>Parts</v>
      </c>
      <c r="AN3332" s="34" t="str">
        <f t="shared" si="260"/>
        <v>PartsOther Sales %  Sales</v>
      </c>
      <c r="AO3332" s="35"/>
      <c r="AP3332" s="35"/>
      <c r="AQ3332" s="35"/>
    </row>
    <row r="3333" spans="1:43" x14ac:dyDescent="0.25">
      <c r="A3333" s="27" t="s">
        <v>103</v>
      </c>
      <c r="B3333" s="27" t="s">
        <v>104</v>
      </c>
      <c r="C3333" s="27" t="s">
        <v>657</v>
      </c>
      <c r="D3333" s="27" t="s">
        <v>510</v>
      </c>
      <c r="E3333" s="27" t="s">
        <v>681</v>
      </c>
      <c r="F3333" s="27" t="s">
        <v>967</v>
      </c>
      <c r="G3333" s="27" t="s">
        <v>968</v>
      </c>
      <c r="H3333" s="34" t="s">
        <v>4</v>
      </c>
      <c r="I3333" s="34" t="s">
        <v>969</v>
      </c>
      <c r="J3333" s="34" t="str">
        <f t="shared" si="262"/>
        <v>PartsOther Sales %  Sales</v>
      </c>
      <c r="K3333" s="34" t="str">
        <f t="shared" si="263"/>
        <v>230Parts Other Sales - Toyota</v>
      </c>
      <c r="L3333" s="28">
        <f>+SUMIF('TB 4-24'!M:M,$AL3333,'TB 4-24'!G:G)</f>
        <v>0</v>
      </c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>
        <f>+SUMIF('Input Sheet'!$S:$S,$AL3333,'Input Sheet'!C:C)</f>
        <v>0</v>
      </c>
      <c r="Z3333" s="28">
        <f>+SUMIF('Input Sheet'!$S:$S,$AL3333,'Input Sheet'!D:D)</f>
        <v>0</v>
      </c>
      <c r="AA3333" s="28">
        <f>+SUMIF('Input Sheet'!$S:$S,$AL3333,'Input Sheet'!E:E)</f>
        <v>0</v>
      </c>
      <c r="AB3333" s="28">
        <f>+SUMIF('Input Sheet'!$S:$S,$AL3333,'Input Sheet'!F:F)</f>
        <v>0</v>
      </c>
      <c r="AC3333" s="28">
        <f>+SUMIF('Input Sheet'!$S:$S,$AL3333,'Input Sheet'!G:G)</f>
        <v>0</v>
      </c>
      <c r="AD3333" s="28">
        <f>+SUMIF('Input Sheet'!$S:$S,$AL3333,'Input Sheet'!H:H)</f>
        <v>0</v>
      </c>
      <c r="AE3333" s="28">
        <f>+SUMIF('Input Sheet'!$S:$S,$AL3333,'Input Sheet'!I:I)</f>
        <v>0</v>
      </c>
      <c r="AF3333" s="28">
        <f>+SUMIF('Input Sheet'!$S:$S,$AL3333,'Input Sheet'!J:J)</f>
        <v>0</v>
      </c>
      <c r="AG3333" s="28">
        <f>+SUMIF('Input Sheet'!$S:$S,$AL3333,'Input Sheet'!K:K)</f>
        <v>0</v>
      </c>
      <c r="AH3333" s="28">
        <f>+SUMIF('Input Sheet'!$S:$S,$AL3333,'Input Sheet'!L:L)</f>
        <v>0</v>
      </c>
      <c r="AI3333" s="28">
        <f>+SUMIF('Input Sheet'!$S:$S,$AL3333,'Input Sheet'!M:M)</f>
        <v>0</v>
      </c>
      <c r="AJ3333" s="28">
        <f>+SUMIF('Input Sheet'!$S:$S,$AL3333,'Input Sheet'!N:N)</f>
        <v>0</v>
      </c>
      <c r="AK3333" s="28"/>
      <c r="AL3333" s="27" t="str">
        <f t="shared" si="261"/>
        <v>230-3550</v>
      </c>
      <c r="AM3333" s="34" t="str">
        <f t="shared" ref="AM3333:AM3396" si="264">H3333</f>
        <v>Parts</v>
      </c>
      <c r="AN3333" s="34" t="str">
        <f t="shared" ref="AN3333:AN3396" si="265">J3333</f>
        <v>PartsOther Sales %  Sales</v>
      </c>
      <c r="AO3333" s="35"/>
      <c r="AP3333" s="35"/>
      <c r="AQ3333" s="35"/>
    </row>
    <row r="3334" spans="1:43" x14ac:dyDescent="0.25">
      <c r="A3334" s="27" t="s">
        <v>103</v>
      </c>
      <c r="B3334" s="27" t="s">
        <v>104</v>
      </c>
      <c r="C3334" s="27" t="s">
        <v>663</v>
      </c>
      <c r="D3334" s="27" t="s">
        <v>510</v>
      </c>
      <c r="E3334" s="27" t="s">
        <v>668</v>
      </c>
      <c r="F3334" s="27" t="s">
        <v>967</v>
      </c>
      <c r="G3334" s="27" t="s">
        <v>968</v>
      </c>
      <c r="H3334" s="34" t="s">
        <v>4</v>
      </c>
      <c r="I3334" s="34" t="s">
        <v>969</v>
      </c>
      <c r="J3334" s="34" t="str">
        <f t="shared" si="262"/>
        <v>PartsOther Sales %  Sales</v>
      </c>
      <c r="K3334" s="34" t="str">
        <f t="shared" si="263"/>
        <v>430Parts Other Sales - Toyota</v>
      </c>
      <c r="L3334" s="28">
        <f>+SUMIF('TB 4-24'!M:M,$AL3334,'TB 4-24'!G:G)</f>
        <v>0</v>
      </c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>
        <f>+SUMIF('Input Sheet'!$S:$S,$AL3334,'Input Sheet'!C:C)</f>
        <v>0</v>
      </c>
      <c r="Z3334" s="28">
        <f>+SUMIF('Input Sheet'!$S:$S,$AL3334,'Input Sheet'!D:D)</f>
        <v>0</v>
      </c>
      <c r="AA3334" s="28">
        <f>+SUMIF('Input Sheet'!$S:$S,$AL3334,'Input Sheet'!E:E)</f>
        <v>0</v>
      </c>
      <c r="AB3334" s="28">
        <f>+SUMIF('Input Sheet'!$S:$S,$AL3334,'Input Sheet'!F:F)</f>
        <v>0</v>
      </c>
      <c r="AC3334" s="28">
        <f>+SUMIF('Input Sheet'!$S:$S,$AL3334,'Input Sheet'!G:G)</f>
        <v>0</v>
      </c>
      <c r="AD3334" s="28">
        <f>+SUMIF('Input Sheet'!$S:$S,$AL3334,'Input Sheet'!H:H)</f>
        <v>0</v>
      </c>
      <c r="AE3334" s="28">
        <f>+SUMIF('Input Sheet'!$S:$S,$AL3334,'Input Sheet'!I:I)</f>
        <v>0</v>
      </c>
      <c r="AF3334" s="28">
        <f>+SUMIF('Input Sheet'!$S:$S,$AL3334,'Input Sheet'!J:J)</f>
        <v>0</v>
      </c>
      <c r="AG3334" s="28">
        <f>+SUMIF('Input Sheet'!$S:$S,$AL3334,'Input Sheet'!K:K)</f>
        <v>0</v>
      </c>
      <c r="AH3334" s="28">
        <f>+SUMIF('Input Sheet'!$S:$S,$AL3334,'Input Sheet'!L:L)</f>
        <v>0</v>
      </c>
      <c r="AI3334" s="28">
        <f>+SUMIF('Input Sheet'!$S:$S,$AL3334,'Input Sheet'!M:M)</f>
        <v>0</v>
      </c>
      <c r="AJ3334" s="28">
        <f>+SUMIF('Input Sheet'!$S:$S,$AL3334,'Input Sheet'!N:N)</f>
        <v>0</v>
      </c>
      <c r="AK3334" s="28"/>
      <c r="AL3334" s="27" t="str">
        <f t="shared" si="261"/>
        <v>430-3550</v>
      </c>
      <c r="AM3334" s="34" t="str">
        <f t="shared" si="264"/>
        <v>Parts</v>
      </c>
      <c r="AN3334" s="34" t="str">
        <f t="shared" si="265"/>
        <v>PartsOther Sales %  Sales</v>
      </c>
      <c r="AO3334" s="35"/>
      <c r="AP3334" s="35"/>
      <c r="AQ3334" s="35"/>
    </row>
    <row r="3335" spans="1:43" x14ac:dyDescent="0.25">
      <c r="A3335" s="27" t="s">
        <v>103</v>
      </c>
      <c r="B3335" s="27" t="s">
        <v>104</v>
      </c>
      <c r="C3335" s="27" t="s">
        <v>671</v>
      </c>
      <c r="D3335" s="27" t="s">
        <v>510</v>
      </c>
      <c r="E3335" s="27" t="s">
        <v>675</v>
      </c>
      <c r="F3335" s="27" t="s">
        <v>967</v>
      </c>
      <c r="G3335" s="27" t="s">
        <v>968</v>
      </c>
      <c r="H3335" s="34" t="s">
        <v>4</v>
      </c>
      <c r="I3335" s="34" t="s">
        <v>969</v>
      </c>
      <c r="J3335" s="34" t="str">
        <f t="shared" si="262"/>
        <v>PartsOther Sales %  Sales</v>
      </c>
      <c r="K3335" s="34" t="str">
        <f t="shared" si="263"/>
        <v>330Parts Other Sales - Toyota</v>
      </c>
      <c r="L3335" s="28">
        <f>+SUMIF('TB 4-24'!M:M,$AL3335,'TB 4-24'!G:G)</f>
        <v>0</v>
      </c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>
        <f>+SUMIF('Input Sheet'!$S:$S,$AL3335,'Input Sheet'!C:C)</f>
        <v>0</v>
      </c>
      <c r="Z3335" s="28">
        <f>+SUMIF('Input Sheet'!$S:$S,$AL3335,'Input Sheet'!D:D)</f>
        <v>0</v>
      </c>
      <c r="AA3335" s="28">
        <f>+SUMIF('Input Sheet'!$S:$S,$AL3335,'Input Sheet'!E:E)</f>
        <v>0</v>
      </c>
      <c r="AB3335" s="28">
        <f>+SUMIF('Input Sheet'!$S:$S,$AL3335,'Input Sheet'!F:F)</f>
        <v>0</v>
      </c>
      <c r="AC3335" s="28">
        <f>+SUMIF('Input Sheet'!$S:$S,$AL3335,'Input Sheet'!G:G)</f>
        <v>0</v>
      </c>
      <c r="AD3335" s="28">
        <f>+SUMIF('Input Sheet'!$S:$S,$AL3335,'Input Sheet'!H:H)</f>
        <v>0</v>
      </c>
      <c r="AE3335" s="28">
        <f>+SUMIF('Input Sheet'!$S:$S,$AL3335,'Input Sheet'!I:I)</f>
        <v>0</v>
      </c>
      <c r="AF3335" s="28">
        <f>+SUMIF('Input Sheet'!$S:$S,$AL3335,'Input Sheet'!J:J)</f>
        <v>0</v>
      </c>
      <c r="AG3335" s="28">
        <f>+SUMIF('Input Sheet'!$S:$S,$AL3335,'Input Sheet'!K:K)</f>
        <v>0</v>
      </c>
      <c r="AH3335" s="28">
        <f>+SUMIF('Input Sheet'!$S:$S,$AL3335,'Input Sheet'!L:L)</f>
        <v>0</v>
      </c>
      <c r="AI3335" s="28">
        <f>+SUMIF('Input Sheet'!$S:$S,$AL3335,'Input Sheet'!M:M)</f>
        <v>0</v>
      </c>
      <c r="AJ3335" s="28">
        <f>+SUMIF('Input Sheet'!$S:$S,$AL3335,'Input Sheet'!N:N)</f>
        <v>0</v>
      </c>
      <c r="AK3335" s="28"/>
      <c r="AL3335" s="27" t="str">
        <f t="shared" si="261"/>
        <v>330-3550</v>
      </c>
      <c r="AM3335" s="34" t="str">
        <f t="shared" si="264"/>
        <v>Parts</v>
      </c>
      <c r="AN3335" s="34" t="str">
        <f t="shared" si="265"/>
        <v>PartsOther Sales %  Sales</v>
      </c>
      <c r="AO3335" s="35"/>
      <c r="AP3335" s="35"/>
      <c r="AQ3335" s="35"/>
    </row>
    <row r="3336" spans="1:43" x14ac:dyDescent="0.25">
      <c r="A3336" s="27" t="s">
        <v>103</v>
      </c>
      <c r="B3336" s="27" t="s">
        <v>104</v>
      </c>
      <c r="C3336" s="27" t="s">
        <v>104</v>
      </c>
      <c r="D3336" s="27" t="s">
        <v>510</v>
      </c>
      <c r="E3336" s="27" t="s">
        <v>680</v>
      </c>
      <c r="F3336" s="27" t="s">
        <v>967</v>
      </c>
      <c r="G3336" s="27" t="s">
        <v>968</v>
      </c>
      <c r="H3336" s="34" t="s">
        <v>4</v>
      </c>
      <c r="I3336" s="34" t="s">
        <v>969</v>
      </c>
      <c r="J3336" s="34" t="str">
        <f t="shared" si="262"/>
        <v>PartsOther Sales %  Sales</v>
      </c>
      <c r="K3336" s="34" t="str">
        <f t="shared" si="263"/>
        <v>130Parts Other Sales - Toyota</v>
      </c>
      <c r="L3336" s="28">
        <f>+SUMIF('TB 4-24'!M:M,$AL3336,'TB 4-24'!G:G)</f>
        <v>0</v>
      </c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>
        <f>+SUMIF('Input Sheet'!$S:$S,$AL3336,'Input Sheet'!C:C)</f>
        <v>0</v>
      </c>
      <c r="Z3336" s="28">
        <f>+SUMIF('Input Sheet'!$S:$S,$AL3336,'Input Sheet'!D:D)</f>
        <v>0</v>
      </c>
      <c r="AA3336" s="28">
        <f>+SUMIF('Input Sheet'!$S:$S,$AL3336,'Input Sheet'!E:E)</f>
        <v>0</v>
      </c>
      <c r="AB3336" s="28">
        <f>+SUMIF('Input Sheet'!$S:$S,$AL3336,'Input Sheet'!F:F)</f>
        <v>0</v>
      </c>
      <c r="AC3336" s="28">
        <f>+SUMIF('Input Sheet'!$S:$S,$AL3336,'Input Sheet'!G:G)</f>
        <v>0</v>
      </c>
      <c r="AD3336" s="28">
        <f>+SUMIF('Input Sheet'!$S:$S,$AL3336,'Input Sheet'!H:H)</f>
        <v>0</v>
      </c>
      <c r="AE3336" s="28">
        <f>+SUMIF('Input Sheet'!$S:$S,$AL3336,'Input Sheet'!I:I)</f>
        <v>0</v>
      </c>
      <c r="AF3336" s="28">
        <f>+SUMIF('Input Sheet'!$S:$S,$AL3336,'Input Sheet'!J:J)</f>
        <v>0</v>
      </c>
      <c r="AG3336" s="28">
        <f>+SUMIF('Input Sheet'!$S:$S,$AL3336,'Input Sheet'!K:K)</f>
        <v>0</v>
      </c>
      <c r="AH3336" s="28">
        <f>+SUMIF('Input Sheet'!$S:$S,$AL3336,'Input Sheet'!L:L)</f>
        <v>0</v>
      </c>
      <c r="AI3336" s="28">
        <f>+SUMIF('Input Sheet'!$S:$S,$AL3336,'Input Sheet'!M:M)</f>
        <v>0</v>
      </c>
      <c r="AJ3336" s="28">
        <f>+SUMIF('Input Sheet'!$S:$S,$AL3336,'Input Sheet'!N:N)</f>
        <v>0</v>
      </c>
      <c r="AK3336" s="28"/>
      <c r="AL3336" s="27" t="str">
        <f t="shared" si="261"/>
        <v>130-3550</v>
      </c>
      <c r="AM3336" s="34" t="str">
        <f t="shared" si="264"/>
        <v>Parts</v>
      </c>
      <c r="AN3336" s="34" t="str">
        <f t="shared" si="265"/>
        <v>PartsOther Sales %  Sales</v>
      </c>
      <c r="AO3336" s="35"/>
      <c r="AP3336" s="35"/>
      <c r="AQ3336" s="35"/>
    </row>
    <row r="3337" spans="1:43" x14ac:dyDescent="0.25">
      <c r="A3337" s="27" t="s">
        <v>103</v>
      </c>
      <c r="B3337" s="27" t="s">
        <v>104</v>
      </c>
      <c r="C3337" s="27" t="s">
        <v>663</v>
      </c>
      <c r="D3337" s="27" t="s">
        <v>185</v>
      </c>
      <c r="E3337" s="27" t="s">
        <v>668</v>
      </c>
      <c r="F3337" s="27" t="s">
        <v>967</v>
      </c>
      <c r="G3337" s="27" t="s">
        <v>968</v>
      </c>
      <c r="H3337" s="34" t="s">
        <v>4</v>
      </c>
      <c r="I3337" s="34" t="s">
        <v>969</v>
      </c>
      <c r="J3337" s="34" t="str">
        <f t="shared" si="262"/>
        <v>PartsOther Sales %  Sales</v>
      </c>
      <c r="K3337" s="34" t="str">
        <f t="shared" si="263"/>
        <v>430Parts Other Sales - Toyota</v>
      </c>
      <c r="L3337" s="28">
        <f>+SUMIF('TB 4-24'!M:M,$AL3337,'TB 4-24'!G:G)</f>
        <v>0</v>
      </c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>
        <f>+SUMIF('Input Sheet'!$S:$S,$AL3337,'Input Sheet'!C:C)</f>
        <v>0</v>
      </c>
      <c r="Z3337" s="28">
        <f>+SUMIF('Input Sheet'!$S:$S,$AL3337,'Input Sheet'!D:D)</f>
        <v>0</v>
      </c>
      <c r="AA3337" s="28">
        <f>+SUMIF('Input Sheet'!$S:$S,$AL3337,'Input Sheet'!E:E)</f>
        <v>0</v>
      </c>
      <c r="AB3337" s="28">
        <f>+SUMIF('Input Sheet'!$S:$S,$AL3337,'Input Sheet'!F:F)</f>
        <v>0</v>
      </c>
      <c r="AC3337" s="28">
        <f>+SUMIF('Input Sheet'!$S:$S,$AL3337,'Input Sheet'!G:G)</f>
        <v>0</v>
      </c>
      <c r="AD3337" s="28">
        <f>+SUMIF('Input Sheet'!$S:$S,$AL3337,'Input Sheet'!H:H)</f>
        <v>0</v>
      </c>
      <c r="AE3337" s="28">
        <f>+SUMIF('Input Sheet'!$S:$S,$AL3337,'Input Sheet'!I:I)</f>
        <v>0</v>
      </c>
      <c r="AF3337" s="28">
        <f>+SUMIF('Input Sheet'!$S:$S,$AL3337,'Input Sheet'!J:J)</f>
        <v>0</v>
      </c>
      <c r="AG3337" s="28">
        <f>+SUMIF('Input Sheet'!$S:$S,$AL3337,'Input Sheet'!K:K)</f>
        <v>0</v>
      </c>
      <c r="AH3337" s="28">
        <f>+SUMIF('Input Sheet'!$S:$S,$AL3337,'Input Sheet'!L:L)</f>
        <v>0</v>
      </c>
      <c r="AI3337" s="28">
        <f>+SUMIF('Input Sheet'!$S:$S,$AL3337,'Input Sheet'!M:M)</f>
        <v>0</v>
      </c>
      <c r="AJ3337" s="28">
        <f>+SUMIF('Input Sheet'!$S:$S,$AL3337,'Input Sheet'!N:N)</f>
        <v>0</v>
      </c>
      <c r="AK3337" s="28"/>
      <c r="AL3337" s="27" t="str">
        <f t="shared" si="261"/>
        <v>430-8540</v>
      </c>
      <c r="AM3337" s="34" t="str">
        <f t="shared" si="264"/>
        <v>Parts</v>
      </c>
      <c r="AN3337" s="34" t="str">
        <f t="shared" si="265"/>
        <v>PartsOther Sales %  Sales</v>
      </c>
      <c r="AO3337" s="35"/>
      <c r="AP3337" s="35"/>
      <c r="AQ3337" s="35"/>
    </row>
    <row r="3338" spans="1:43" x14ac:dyDescent="0.25">
      <c r="A3338" s="27" t="s">
        <v>103</v>
      </c>
      <c r="B3338" s="27" t="s">
        <v>104</v>
      </c>
      <c r="C3338" s="27" t="s">
        <v>671</v>
      </c>
      <c r="D3338" s="27" t="s">
        <v>185</v>
      </c>
      <c r="E3338" s="27" t="s">
        <v>675</v>
      </c>
      <c r="F3338" s="27" t="s">
        <v>967</v>
      </c>
      <c r="G3338" s="27" t="s">
        <v>968</v>
      </c>
      <c r="H3338" s="34" t="s">
        <v>4</v>
      </c>
      <c r="I3338" s="34" t="s">
        <v>969</v>
      </c>
      <c r="J3338" s="34" t="str">
        <f t="shared" si="262"/>
        <v>PartsOther Sales %  Sales</v>
      </c>
      <c r="K3338" s="34" t="str">
        <f t="shared" si="263"/>
        <v>330Parts Other Sales - Toyota</v>
      </c>
      <c r="L3338" s="28">
        <f>+SUMIF('TB 4-24'!M:M,$AL3338,'TB 4-24'!G:G)</f>
        <v>0</v>
      </c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>
        <f>+SUMIF('Input Sheet'!$S:$S,$AL3338,'Input Sheet'!C:C)</f>
        <v>0</v>
      </c>
      <c r="Z3338" s="28">
        <f>+SUMIF('Input Sheet'!$S:$S,$AL3338,'Input Sheet'!D:D)</f>
        <v>0</v>
      </c>
      <c r="AA3338" s="28">
        <f>+SUMIF('Input Sheet'!$S:$S,$AL3338,'Input Sheet'!E:E)</f>
        <v>0</v>
      </c>
      <c r="AB3338" s="28">
        <f>+SUMIF('Input Sheet'!$S:$S,$AL3338,'Input Sheet'!F:F)</f>
        <v>0</v>
      </c>
      <c r="AC3338" s="28">
        <f>+SUMIF('Input Sheet'!$S:$S,$AL3338,'Input Sheet'!G:G)</f>
        <v>0</v>
      </c>
      <c r="AD3338" s="28">
        <f>+SUMIF('Input Sheet'!$S:$S,$AL3338,'Input Sheet'!H:H)</f>
        <v>0</v>
      </c>
      <c r="AE3338" s="28">
        <f>+SUMIF('Input Sheet'!$S:$S,$AL3338,'Input Sheet'!I:I)</f>
        <v>0</v>
      </c>
      <c r="AF3338" s="28">
        <f>+SUMIF('Input Sheet'!$S:$S,$AL3338,'Input Sheet'!J:J)</f>
        <v>0</v>
      </c>
      <c r="AG3338" s="28">
        <f>+SUMIF('Input Sheet'!$S:$S,$AL3338,'Input Sheet'!K:K)</f>
        <v>0</v>
      </c>
      <c r="AH3338" s="28">
        <f>+SUMIF('Input Sheet'!$S:$S,$AL3338,'Input Sheet'!L:L)</f>
        <v>0</v>
      </c>
      <c r="AI3338" s="28">
        <f>+SUMIF('Input Sheet'!$S:$S,$AL3338,'Input Sheet'!M:M)</f>
        <v>0</v>
      </c>
      <c r="AJ3338" s="28">
        <f>+SUMIF('Input Sheet'!$S:$S,$AL3338,'Input Sheet'!N:N)</f>
        <v>0</v>
      </c>
      <c r="AK3338" s="28"/>
      <c r="AL3338" s="27" t="str">
        <f t="shared" si="261"/>
        <v>330-8540</v>
      </c>
      <c r="AM3338" s="34" t="str">
        <f t="shared" si="264"/>
        <v>Parts</v>
      </c>
      <c r="AN3338" s="34" t="str">
        <f t="shared" si="265"/>
        <v>PartsOther Sales %  Sales</v>
      </c>
      <c r="AO3338" s="35"/>
      <c r="AP3338" s="35"/>
      <c r="AQ3338" s="35"/>
    </row>
    <row r="3339" spans="1:43" x14ac:dyDescent="0.25">
      <c r="A3339" s="27" t="s">
        <v>103</v>
      </c>
      <c r="B3339" s="27" t="s">
        <v>104</v>
      </c>
      <c r="C3339" s="27" t="s">
        <v>657</v>
      </c>
      <c r="D3339" s="27" t="s">
        <v>185</v>
      </c>
      <c r="E3339" s="27" t="s">
        <v>681</v>
      </c>
      <c r="F3339" s="27" t="s">
        <v>967</v>
      </c>
      <c r="G3339" s="27" t="s">
        <v>968</v>
      </c>
      <c r="H3339" s="34" t="s">
        <v>4</v>
      </c>
      <c r="I3339" s="34" t="s">
        <v>969</v>
      </c>
      <c r="J3339" s="34" t="str">
        <f t="shared" si="262"/>
        <v>PartsOther Sales %  Sales</v>
      </c>
      <c r="K3339" s="34" t="str">
        <f t="shared" si="263"/>
        <v>230Parts Other Sales - Toyota</v>
      </c>
      <c r="L3339" s="28">
        <f>+SUMIF('TB 4-24'!M:M,$AL3339,'TB 4-24'!G:G)</f>
        <v>0</v>
      </c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>
        <f>+SUMIF('Input Sheet'!$S:$S,$AL3339,'Input Sheet'!C:C)</f>
        <v>0</v>
      </c>
      <c r="Z3339" s="28">
        <f>+SUMIF('Input Sheet'!$S:$S,$AL3339,'Input Sheet'!D:D)</f>
        <v>0</v>
      </c>
      <c r="AA3339" s="28">
        <f>+SUMIF('Input Sheet'!$S:$S,$AL3339,'Input Sheet'!E:E)</f>
        <v>0</v>
      </c>
      <c r="AB3339" s="28">
        <f>+SUMIF('Input Sheet'!$S:$S,$AL3339,'Input Sheet'!F:F)</f>
        <v>0</v>
      </c>
      <c r="AC3339" s="28">
        <f>+SUMIF('Input Sheet'!$S:$S,$AL3339,'Input Sheet'!G:G)</f>
        <v>0</v>
      </c>
      <c r="AD3339" s="28">
        <f>+SUMIF('Input Sheet'!$S:$S,$AL3339,'Input Sheet'!H:H)</f>
        <v>0</v>
      </c>
      <c r="AE3339" s="28">
        <f>+SUMIF('Input Sheet'!$S:$S,$AL3339,'Input Sheet'!I:I)</f>
        <v>0</v>
      </c>
      <c r="AF3339" s="28">
        <f>+SUMIF('Input Sheet'!$S:$S,$AL3339,'Input Sheet'!J:J)</f>
        <v>0</v>
      </c>
      <c r="AG3339" s="28">
        <f>+SUMIF('Input Sheet'!$S:$S,$AL3339,'Input Sheet'!K:K)</f>
        <v>0</v>
      </c>
      <c r="AH3339" s="28">
        <f>+SUMIF('Input Sheet'!$S:$S,$AL3339,'Input Sheet'!L:L)</f>
        <v>0</v>
      </c>
      <c r="AI3339" s="28">
        <f>+SUMIF('Input Sheet'!$S:$S,$AL3339,'Input Sheet'!M:M)</f>
        <v>0</v>
      </c>
      <c r="AJ3339" s="28">
        <f>+SUMIF('Input Sheet'!$S:$S,$AL3339,'Input Sheet'!N:N)</f>
        <v>0</v>
      </c>
      <c r="AK3339" s="28"/>
      <c r="AL3339" s="27" t="str">
        <f t="shared" si="261"/>
        <v>230-8540</v>
      </c>
      <c r="AM3339" s="34" t="str">
        <f t="shared" si="264"/>
        <v>Parts</v>
      </c>
      <c r="AN3339" s="34" t="str">
        <f t="shared" si="265"/>
        <v>PartsOther Sales %  Sales</v>
      </c>
      <c r="AO3339" s="35"/>
      <c r="AP3339" s="35"/>
      <c r="AQ3339" s="35"/>
    </row>
    <row r="3340" spans="1:43" x14ac:dyDescent="0.25">
      <c r="A3340" s="27" t="s">
        <v>103</v>
      </c>
      <c r="B3340" s="27" t="s">
        <v>104</v>
      </c>
      <c r="C3340" s="27" t="s">
        <v>104</v>
      </c>
      <c r="D3340" s="27" t="s">
        <v>185</v>
      </c>
      <c r="E3340" s="27" t="s">
        <v>680</v>
      </c>
      <c r="F3340" s="27" t="s">
        <v>967</v>
      </c>
      <c r="G3340" s="27" t="s">
        <v>968</v>
      </c>
      <c r="H3340" s="34" t="s">
        <v>4</v>
      </c>
      <c r="I3340" s="34" t="s">
        <v>969</v>
      </c>
      <c r="J3340" s="34" t="str">
        <f t="shared" si="262"/>
        <v>PartsOther Sales %  Sales</v>
      </c>
      <c r="K3340" s="34" t="str">
        <f t="shared" si="263"/>
        <v>130Parts Other Sales - Toyota</v>
      </c>
      <c r="L3340" s="28">
        <f>+SUMIF('TB 4-24'!M:M,$AL3340,'TB 4-24'!G:G)</f>
        <v>0</v>
      </c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>
        <f>+SUMIF('Input Sheet'!$S:$S,$AL3340,'Input Sheet'!C:C)</f>
        <v>0</v>
      </c>
      <c r="Z3340" s="28">
        <f>+SUMIF('Input Sheet'!$S:$S,$AL3340,'Input Sheet'!D:D)</f>
        <v>0</v>
      </c>
      <c r="AA3340" s="28">
        <f>+SUMIF('Input Sheet'!$S:$S,$AL3340,'Input Sheet'!E:E)</f>
        <v>0</v>
      </c>
      <c r="AB3340" s="28">
        <f>+SUMIF('Input Sheet'!$S:$S,$AL3340,'Input Sheet'!F:F)</f>
        <v>0</v>
      </c>
      <c r="AC3340" s="28">
        <f>+SUMIF('Input Sheet'!$S:$S,$AL3340,'Input Sheet'!G:G)</f>
        <v>0</v>
      </c>
      <c r="AD3340" s="28">
        <f>+SUMIF('Input Sheet'!$S:$S,$AL3340,'Input Sheet'!H:H)</f>
        <v>0</v>
      </c>
      <c r="AE3340" s="28">
        <f>+SUMIF('Input Sheet'!$S:$S,$AL3340,'Input Sheet'!I:I)</f>
        <v>0</v>
      </c>
      <c r="AF3340" s="28">
        <f>+SUMIF('Input Sheet'!$S:$S,$AL3340,'Input Sheet'!J:J)</f>
        <v>0</v>
      </c>
      <c r="AG3340" s="28">
        <f>+SUMIF('Input Sheet'!$S:$S,$AL3340,'Input Sheet'!K:K)</f>
        <v>0</v>
      </c>
      <c r="AH3340" s="28">
        <f>+SUMIF('Input Sheet'!$S:$S,$AL3340,'Input Sheet'!L:L)</f>
        <v>0</v>
      </c>
      <c r="AI3340" s="28">
        <f>+SUMIF('Input Sheet'!$S:$S,$AL3340,'Input Sheet'!M:M)</f>
        <v>0</v>
      </c>
      <c r="AJ3340" s="28">
        <f>+SUMIF('Input Sheet'!$S:$S,$AL3340,'Input Sheet'!N:N)</f>
        <v>0</v>
      </c>
      <c r="AK3340" s="28"/>
      <c r="AL3340" s="27" t="str">
        <f t="shared" si="261"/>
        <v>130-8540</v>
      </c>
      <c r="AM3340" s="34" t="str">
        <f t="shared" si="264"/>
        <v>Parts</v>
      </c>
      <c r="AN3340" s="34" t="str">
        <f t="shared" si="265"/>
        <v>PartsOther Sales %  Sales</v>
      </c>
      <c r="AO3340" s="35"/>
      <c r="AP3340" s="35"/>
      <c r="AQ3340" s="35"/>
    </row>
    <row r="3341" spans="1:43" x14ac:dyDescent="0.25">
      <c r="A3341" s="27" t="s">
        <v>103</v>
      </c>
      <c r="B3341" s="27" t="s">
        <v>104</v>
      </c>
      <c r="C3341" s="27" t="s">
        <v>663</v>
      </c>
      <c r="D3341" s="27" t="s">
        <v>513</v>
      </c>
      <c r="E3341" s="27" t="s">
        <v>668</v>
      </c>
      <c r="F3341" s="27" t="s">
        <v>970</v>
      </c>
      <c r="G3341" s="27" t="s">
        <v>971</v>
      </c>
      <c r="H3341" s="34" t="s">
        <v>4</v>
      </c>
      <c r="I3341" s="34" t="s">
        <v>972</v>
      </c>
      <c r="J3341" s="34" t="str">
        <f t="shared" si="262"/>
        <v>PartsTrade Sales %  Sales</v>
      </c>
      <c r="K3341" s="34" t="str">
        <f t="shared" si="263"/>
        <v>430Parts Trade Sales - Toyota</v>
      </c>
      <c r="L3341" s="28">
        <f>+SUMIF('TB 4-24'!M:M,$AL3341,'TB 4-24'!G:G)</f>
        <v>0</v>
      </c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>
        <f>+SUMIF('Input Sheet'!$S:$S,$AL3341,'Input Sheet'!C:C)</f>
        <v>0</v>
      </c>
      <c r="Z3341" s="28">
        <f>+SUMIF('Input Sheet'!$S:$S,$AL3341,'Input Sheet'!D:D)</f>
        <v>0</v>
      </c>
      <c r="AA3341" s="28">
        <f>+SUMIF('Input Sheet'!$S:$S,$AL3341,'Input Sheet'!E:E)</f>
        <v>0</v>
      </c>
      <c r="AB3341" s="28">
        <f>+SUMIF('Input Sheet'!$S:$S,$AL3341,'Input Sheet'!F:F)</f>
        <v>0</v>
      </c>
      <c r="AC3341" s="28">
        <f>+SUMIF('Input Sheet'!$S:$S,$AL3341,'Input Sheet'!G:G)</f>
        <v>0</v>
      </c>
      <c r="AD3341" s="28">
        <f>+SUMIF('Input Sheet'!$S:$S,$AL3341,'Input Sheet'!H:H)</f>
        <v>0</v>
      </c>
      <c r="AE3341" s="28">
        <f>+SUMIF('Input Sheet'!$S:$S,$AL3341,'Input Sheet'!I:I)</f>
        <v>0</v>
      </c>
      <c r="AF3341" s="28">
        <f>+SUMIF('Input Sheet'!$S:$S,$AL3341,'Input Sheet'!J:J)</f>
        <v>0</v>
      </c>
      <c r="AG3341" s="28">
        <f>+SUMIF('Input Sheet'!$S:$S,$AL3341,'Input Sheet'!K:K)</f>
        <v>0</v>
      </c>
      <c r="AH3341" s="28">
        <f>+SUMIF('Input Sheet'!$S:$S,$AL3341,'Input Sheet'!L:L)</f>
        <v>0</v>
      </c>
      <c r="AI3341" s="28">
        <f>+SUMIF('Input Sheet'!$S:$S,$AL3341,'Input Sheet'!M:M)</f>
        <v>0</v>
      </c>
      <c r="AJ3341" s="28">
        <f>+SUMIF('Input Sheet'!$S:$S,$AL3341,'Input Sheet'!N:N)</f>
        <v>0</v>
      </c>
      <c r="AK3341" s="28"/>
      <c r="AL3341" s="27" t="str">
        <f t="shared" si="261"/>
        <v>430-3466</v>
      </c>
      <c r="AM3341" s="34" t="str">
        <f t="shared" si="264"/>
        <v>Parts</v>
      </c>
      <c r="AN3341" s="34" t="str">
        <f t="shared" si="265"/>
        <v>PartsTrade Sales %  Sales</v>
      </c>
      <c r="AO3341" s="35"/>
      <c r="AP3341" s="35"/>
      <c r="AQ3341" s="35"/>
    </row>
    <row r="3342" spans="1:43" x14ac:dyDescent="0.25">
      <c r="A3342" s="27" t="s">
        <v>103</v>
      </c>
      <c r="B3342" s="27" t="s">
        <v>104</v>
      </c>
      <c r="C3342" s="27" t="s">
        <v>671</v>
      </c>
      <c r="D3342" s="27" t="s">
        <v>513</v>
      </c>
      <c r="E3342" s="27" t="s">
        <v>675</v>
      </c>
      <c r="F3342" s="27" t="s">
        <v>970</v>
      </c>
      <c r="G3342" s="27" t="s">
        <v>971</v>
      </c>
      <c r="H3342" s="34" t="s">
        <v>4</v>
      </c>
      <c r="I3342" s="34" t="s">
        <v>972</v>
      </c>
      <c r="J3342" s="34" t="str">
        <f t="shared" si="262"/>
        <v>PartsTrade Sales %  Sales</v>
      </c>
      <c r="K3342" s="34" t="str">
        <f t="shared" si="263"/>
        <v>330Parts Trade Sales - Toyota</v>
      </c>
      <c r="L3342" s="28">
        <f>+SUMIF('TB 4-24'!M:M,$AL3342,'TB 4-24'!G:G)</f>
        <v>0</v>
      </c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>
        <f>+SUMIF('Input Sheet'!$S:$S,$AL3342,'Input Sheet'!C:C)</f>
        <v>0</v>
      </c>
      <c r="Z3342" s="28">
        <f>+SUMIF('Input Sheet'!$S:$S,$AL3342,'Input Sheet'!D:D)</f>
        <v>0</v>
      </c>
      <c r="AA3342" s="28">
        <f>+SUMIF('Input Sheet'!$S:$S,$AL3342,'Input Sheet'!E:E)</f>
        <v>0</v>
      </c>
      <c r="AB3342" s="28">
        <f>+SUMIF('Input Sheet'!$S:$S,$AL3342,'Input Sheet'!F:F)</f>
        <v>0</v>
      </c>
      <c r="AC3342" s="28">
        <f>+SUMIF('Input Sheet'!$S:$S,$AL3342,'Input Sheet'!G:G)</f>
        <v>0</v>
      </c>
      <c r="AD3342" s="28">
        <f>+SUMIF('Input Sheet'!$S:$S,$AL3342,'Input Sheet'!H:H)</f>
        <v>0</v>
      </c>
      <c r="AE3342" s="28">
        <f>+SUMIF('Input Sheet'!$S:$S,$AL3342,'Input Sheet'!I:I)</f>
        <v>0</v>
      </c>
      <c r="AF3342" s="28">
        <f>+SUMIF('Input Sheet'!$S:$S,$AL3342,'Input Sheet'!J:J)</f>
        <v>0</v>
      </c>
      <c r="AG3342" s="28">
        <f>+SUMIF('Input Sheet'!$S:$S,$AL3342,'Input Sheet'!K:K)</f>
        <v>0</v>
      </c>
      <c r="AH3342" s="28">
        <f>+SUMIF('Input Sheet'!$S:$S,$AL3342,'Input Sheet'!L:L)</f>
        <v>0</v>
      </c>
      <c r="AI3342" s="28">
        <f>+SUMIF('Input Sheet'!$S:$S,$AL3342,'Input Sheet'!M:M)</f>
        <v>0</v>
      </c>
      <c r="AJ3342" s="28">
        <f>+SUMIF('Input Sheet'!$S:$S,$AL3342,'Input Sheet'!N:N)</f>
        <v>0</v>
      </c>
      <c r="AK3342" s="28"/>
      <c r="AL3342" s="27" t="str">
        <f t="shared" si="261"/>
        <v>330-3466</v>
      </c>
      <c r="AM3342" s="34" t="str">
        <f t="shared" si="264"/>
        <v>Parts</v>
      </c>
      <c r="AN3342" s="34" t="str">
        <f t="shared" si="265"/>
        <v>PartsTrade Sales %  Sales</v>
      </c>
      <c r="AO3342" s="35"/>
      <c r="AP3342" s="35"/>
      <c r="AQ3342" s="35"/>
    </row>
    <row r="3343" spans="1:43" x14ac:dyDescent="0.25">
      <c r="A3343" s="27" t="s">
        <v>103</v>
      </c>
      <c r="B3343" s="27" t="s">
        <v>104</v>
      </c>
      <c r="C3343" s="27" t="s">
        <v>657</v>
      </c>
      <c r="D3343" s="27" t="s">
        <v>513</v>
      </c>
      <c r="E3343" s="27" t="s">
        <v>681</v>
      </c>
      <c r="F3343" s="27" t="s">
        <v>970</v>
      </c>
      <c r="G3343" s="27" t="s">
        <v>971</v>
      </c>
      <c r="H3343" s="34" t="s">
        <v>4</v>
      </c>
      <c r="I3343" s="34" t="s">
        <v>972</v>
      </c>
      <c r="J3343" s="34" t="str">
        <f t="shared" si="262"/>
        <v>PartsTrade Sales %  Sales</v>
      </c>
      <c r="K3343" s="34" t="str">
        <f t="shared" si="263"/>
        <v>230Parts Trade Sales - Toyota</v>
      </c>
      <c r="L3343" s="28">
        <f>+SUMIF('TB 4-24'!M:M,$AL3343,'TB 4-24'!G:G)</f>
        <v>0</v>
      </c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>
        <f>+SUMIF('Input Sheet'!$S:$S,$AL3343,'Input Sheet'!C:C)</f>
        <v>0</v>
      </c>
      <c r="Z3343" s="28">
        <f>+SUMIF('Input Sheet'!$S:$S,$AL3343,'Input Sheet'!D:D)</f>
        <v>0</v>
      </c>
      <c r="AA3343" s="28">
        <f>+SUMIF('Input Sheet'!$S:$S,$AL3343,'Input Sheet'!E:E)</f>
        <v>0</v>
      </c>
      <c r="AB3343" s="28">
        <f>+SUMIF('Input Sheet'!$S:$S,$AL3343,'Input Sheet'!F:F)</f>
        <v>0</v>
      </c>
      <c r="AC3343" s="28">
        <f>+SUMIF('Input Sheet'!$S:$S,$AL3343,'Input Sheet'!G:G)</f>
        <v>0</v>
      </c>
      <c r="AD3343" s="28">
        <f>+SUMIF('Input Sheet'!$S:$S,$AL3343,'Input Sheet'!H:H)</f>
        <v>0</v>
      </c>
      <c r="AE3343" s="28">
        <f>+SUMIF('Input Sheet'!$S:$S,$AL3343,'Input Sheet'!I:I)</f>
        <v>0</v>
      </c>
      <c r="AF3343" s="28">
        <f>+SUMIF('Input Sheet'!$S:$S,$AL3343,'Input Sheet'!J:J)</f>
        <v>0</v>
      </c>
      <c r="AG3343" s="28">
        <f>+SUMIF('Input Sheet'!$S:$S,$AL3343,'Input Sheet'!K:K)</f>
        <v>0</v>
      </c>
      <c r="AH3343" s="28">
        <f>+SUMIF('Input Sheet'!$S:$S,$AL3343,'Input Sheet'!L:L)</f>
        <v>0</v>
      </c>
      <c r="AI3343" s="28">
        <f>+SUMIF('Input Sheet'!$S:$S,$AL3343,'Input Sheet'!M:M)</f>
        <v>0</v>
      </c>
      <c r="AJ3343" s="28">
        <f>+SUMIF('Input Sheet'!$S:$S,$AL3343,'Input Sheet'!N:N)</f>
        <v>0</v>
      </c>
      <c r="AK3343" s="28"/>
      <c r="AL3343" s="27" t="str">
        <f t="shared" si="261"/>
        <v>230-3466</v>
      </c>
      <c r="AM3343" s="34" t="str">
        <f t="shared" si="264"/>
        <v>Parts</v>
      </c>
      <c r="AN3343" s="34" t="str">
        <f t="shared" si="265"/>
        <v>PartsTrade Sales %  Sales</v>
      </c>
      <c r="AO3343" s="35"/>
      <c r="AP3343" s="35"/>
      <c r="AQ3343" s="35"/>
    </row>
    <row r="3344" spans="1:43" x14ac:dyDescent="0.25">
      <c r="A3344" s="27" t="s">
        <v>103</v>
      </c>
      <c r="B3344" s="27" t="s">
        <v>104</v>
      </c>
      <c r="C3344" s="27" t="s">
        <v>104</v>
      </c>
      <c r="D3344" s="27" t="s">
        <v>513</v>
      </c>
      <c r="E3344" s="27" t="s">
        <v>680</v>
      </c>
      <c r="F3344" s="27" t="s">
        <v>970</v>
      </c>
      <c r="G3344" s="27" t="s">
        <v>971</v>
      </c>
      <c r="H3344" s="34" t="s">
        <v>4</v>
      </c>
      <c r="I3344" s="34" t="s">
        <v>972</v>
      </c>
      <c r="J3344" s="34" t="str">
        <f t="shared" si="262"/>
        <v>PartsTrade Sales %  Sales</v>
      </c>
      <c r="K3344" s="34" t="str">
        <f t="shared" si="263"/>
        <v>130Parts Trade Sales - Toyota</v>
      </c>
      <c r="L3344" s="28">
        <f>+SUMIF('TB 4-24'!M:M,$AL3344,'TB 4-24'!G:G)</f>
        <v>0</v>
      </c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>
        <f>+SUMIF('Input Sheet'!$S:$S,$AL3344,'Input Sheet'!C:C)</f>
        <v>0</v>
      </c>
      <c r="Z3344" s="28">
        <f>+SUMIF('Input Sheet'!$S:$S,$AL3344,'Input Sheet'!D:D)</f>
        <v>0</v>
      </c>
      <c r="AA3344" s="28">
        <f>+SUMIF('Input Sheet'!$S:$S,$AL3344,'Input Sheet'!E:E)</f>
        <v>0</v>
      </c>
      <c r="AB3344" s="28">
        <f>+SUMIF('Input Sheet'!$S:$S,$AL3344,'Input Sheet'!F:F)</f>
        <v>0</v>
      </c>
      <c r="AC3344" s="28">
        <f>+SUMIF('Input Sheet'!$S:$S,$AL3344,'Input Sheet'!G:G)</f>
        <v>0</v>
      </c>
      <c r="AD3344" s="28">
        <f>+SUMIF('Input Sheet'!$S:$S,$AL3344,'Input Sheet'!H:H)</f>
        <v>0</v>
      </c>
      <c r="AE3344" s="28">
        <f>+SUMIF('Input Sheet'!$S:$S,$AL3344,'Input Sheet'!I:I)</f>
        <v>0</v>
      </c>
      <c r="AF3344" s="28">
        <f>+SUMIF('Input Sheet'!$S:$S,$AL3344,'Input Sheet'!J:J)</f>
        <v>0</v>
      </c>
      <c r="AG3344" s="28">
        <f>+SUMIF('Input Sheet'!$S:$S,$AL3344,'Input Sheet'!K:K)</f>
        <v>0</v>
      </c>
      <c r="AH3344" s="28">
        <f>+SUMIF('Input Sheet'!$S:$S,$AL3344,'Input Sheet'!L:L)</f>
        <v>0</v>
      </c>
      <c r="AI3344" s="28">
        <f>+SUMIF('Input Sheet'!$S:$S,$AL3344,'Input Sheet'!M:M)</f>
        <v>0</v>
      </c>
      <c r="AJ3344" s="28">
        <f>+SUMIF('Input Sheet'!$S:$S,$AL3344,'Input Sheet'!N:N)</f>
        <v>0</v>
      </c>
      <c r="AK3344" s="28"/>
      <c r="AL3344" s="27" t="str">
        <f t="shared" si="261"/>
        <v>130-3466</v>
      </c>
      <c r="AM3344" s="34" t="str">
        <f t="shared" si="264"/>
        <v>Parts</v>
      </c>
      <c r="AN3344" s="34" t="str">
        <f t="shared" si="265"/>
        <v>PartsTrade Sales %  Sales</v>
      </c>
      <c r="AO3344" s="35"/>
      <c r="AP3344" s="35"/>
      <c r="AQ3344" s="35"/>
    </row>
    <row r="3345" spans="1:43" x14ac:dyDescent="0.25">
      <c r="A3345" s="27" t="s">
        <v>103</v>
      </c>
      <c r="B3345" s="27" t="s">
        <v>104</v>
      </c>
      <c r="C3345" s="27" t="s">
        <v>663</v>
      </c>
      <c r="D3345" s="27" t="s">
        <v>516</v>
      </c>
      <c r="E3345" s="27" t="s">
        <v>668</v>
      </c>
      <c r="F3345" s="27" t="s">
        <v>970</v>
      </c>
      <c r="G3345" s="27" t="s">
        <v>971</v>
      </c>
      <c r="H3345" s="34" t="s">
        <v>4</v>
      </c>
      <c r="I3345" s="34" t="s">
        <v>972</v>
      </c>
      <c r="J3345" s="34" t="str">
        <f t="shared" si="262"/>
        <v>PartsTrade Sales %  Sales</v>
      </c>
      <c r="K3345" s="34" t="str">
        <f t="shared" si="263"/>
        <v>430Parts Trade Sales - Toyota</v>
      </c>
      <c r="L3345" s="28">
        <f>+SUMIF('TB 4-24'!M:M,$AL3345,'TB 4-24'!G:G)</f>
        <v>0</v>
      </c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>
        <f>+SUMIF('Input Sheet'!$S:$S,$AL3345,'Input Sheet'!C:C)</f>
        <v>0</v>
      </c>
      <c r="Z3345" s="28">
        <f>+SUMIF('Input Sheet'!$S:$S,$AL3345,'Input Sheet'!D:D)</f>
        <v>0</v>
      </c>
      <c r="AA3345" s="28">
        <f>+SUMIF('Input Sheet'!$S:$S,$AL3345,'Input Sheet'!E:E)</f>
        <v>0</v>
      </c>
      <c r="AB3345" s="28">
        <f>+SUMIF('Input Sheet'!$S:$S,$AL3345,'Input Sheet'!F:F)</f>
        <v>0</v>
      </c>
      <c r="AC3345" s="28">
        <f>+SUMIF('Input Sheet'!$S:$S,$AL3345,'Input Sheet'!G:G)</f>
        <v>0</v>
      </c>
      <c r="AD3345" s="28">
        <f>+SUMIF('Input Sheet'!$S:$S,$AL3345,'Input Sheet'!H:H)</f>
        <v>0</v>
      </c>
      <c r="AE3345" s="28">
        <f>+SUMIF('Input Sheet'!$S:$S,$AL3345,'Input Sheet'!I:I)</f>
        <v>0</v>
      </c>
      <c r="AF3345" s="28">
        <f>+SUMIF('Input Sheet'!$S:$S,$AL3345,'Input Sheet'!J:J)</f>
        <v>0</v>
      </c>
      <c r="AG3345" s="28">
        <f>+SUMIF('Input Sheet'!$S:$S,$AL3345,'Input Sheet'!K:K)</f>
        <v>0</v>
      </c>
      <c r="AH3345" s="28">
        <f>+SUMIF('Input Sheet'!$S:$S,$AL3345,'Input Sheet'!L:L)</f>
        <v>0</v>
      </c>
      <c r="AI3345" s="28">
        <f>+SUMIF('Input Sheet'!$S:$S,$AL3345,'Input Sheet'!M:M)</f>
        <v>0</v>
      </c>
      <c r="AJ3345" s="28">
        <f>+SUMIF('Input Sheet'!$S:$S,$AL3345,'Input Sheet'!N:N)</f>
        <v>0</v>
      </c>
      <c r="AK3345" s="28"/>
      <c r="AL3345" s="27" t="str">
        <f t="shared" si="261"/>
        <v>430-3467</v>
      </c>
      <c r="AM3345" s="34" t="str">
        <f t="shared" si="264"/>
        <v>Parts</v>
      </c>
      <c r="AN3345" s="34" t="str">
        <f t="shared" si="265"/>
        <v>PartsTrade Sales %  Sales</v>
      </c>
      <c r="AO3345" s="35"/>
      <c r="AP3345" s="35"/>
      <c r="AQ3345" s="35"/>
    </row>
    <row r="3346" spans="1:43" x14ac:dyDescent="0.25">
      <c r="A3346" s="27" t="s">
        <v>103</v>
      </c>
      <c r="B3346" s="27" t="s">
        <v>104</v>
      </c>
      <c r="C3346" s="27" t="s">
        <v>671</v>
      </c>
      <c r="D3346" s="27" t="s">
        <v>516</v>
      </c>
      <c r="E3346" s="27" t="s">
        <v>675</v>
      </c>
      <c r="F3346" s="27" t="s">
        <v>970</v>
      </c>
      <c r="G3346" s="27" t="s">
        <v>971</v>
      </c>
      <c r="H3346" s="34" t="s">
        <v>4</v>
      </c>
      <c r="I3346" s="34" t="s">
        <v>972</v>
      </c>
      <c r="J3346" s="34" t="str">
        <f t="shared" si="262"/>
        <v>PartsTrade Sales %  Sales</v>
      </c>
      <c r="K3346" s="34" t="str">
        <f t="shared" si="263"/>
        <v>330Parts Trade Sales - Toyota</v>
      </c>
      <c r="L3346" s="28">
        <f>+SUMIF('TB 4-24'!M:M,$AL3346,'TB 4-24'!G:G)</f>
        <v>0</v>
      </c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>
        <f>+SUMIF('Input Sheet'!$S:$S,$AL3346,'Input Sheet'!C:C)</f>
        <v>0</v>
      </c>
      <c r="Z3346" s="28">
        <f>+SUMIF('Input Sheet'!$S:$S,$AL3346,'Input Sheet'!D:D)</f>
        <v>0</v>
      </c>
      <c r="AA3346" s="28">
        <f>+SUMIF('Input Sheet'!$S:$S,$AL3346,'Input Sheet'!E:E)</f>
        <v>0</v>
      </c>
      <c r="AB3346" s="28">
        <f>+SUMIF('Input Sheet'!$S:$S,$AL3346,'Input Sheet'!F:F)</f>
        <v>0</v>
      </c>
      <c r="AC3346" s="28">
        <f>+SUMIF('Input Sheet'!$S:$S,$AL3346,'Input Sheet'!G:G)</f>
        <v>0</v>
      </c>
      <c r="AD3346" s="28">
        <f>+SUMIF('Input Sheet'!$S:$S,$AL3346,'Input Sheet'!H:H)</f>
        <v>0</v>
      </c>
      <c r="AE3346" s="28">
        <f>+SUMIF('Input Sheet'!$S:$S,$AL3346,'Input Sheet'!I:I)</f>
        <v>0</v>
      </c>
      <c r="AF3346" s="28">
        <f>+SUMIF('Input Sheet'!$S:$S,$AL3346,'Input Sheet'!J:J)</f>
        <v>0</v>
      </c>
      <c r="AG3346" s="28">
        <f>+SUMIF('Input Sheet'!$S:$S,$AL3346,'Input Sheet'!K:K)</f>
        <v>0</v>
      </c>
      <c r="AH3346" s="28">
        <f>+SUMIF('Input Sheet'!$S:$S,$AL3346,'Input Sheet'!L:L)</f>
        <v>0</v>
      </c>
      <c r="AI3346" s="28">
        <f>+SUMIF('Input Sheet'!$S:$S,$AL3346,'Input Sheet'!M:M)</f>
        <v>0</v>
      </c>
      <c r="AJ3346" s="28">
        <f>+SUMIF('Input Sheet'!$S:$S,$AL3346,'Input Sheet'!N:N)</f>
        <v>0</v>
      </c>
      <c r="AK3346" s="28"/>
      <c r="AL3346" s="27" t="str">
        <f t="shared" si="261"/>
        <v>330-3467</v>
      </c>
      <c r="AM3346" s="34" t="str">
        <f t="shared" si="264"/>
        <v>Parts</v>
      </c>
      <c r="AN3346" s="34" t="str">
        <f t="shared" si="265"/>
        <v>PartsTrade Sales %  Sales</v>
      </c>
      <c r="AO3346" s="35"/>
      <c r="AP3346" s="35"/>
      <c r="AQ3346" s="35"/>
    </row>
    <row r="3347" spans="1:43" x14ac:dyDescent="0.25">
      <c r="A3347" s="27" t="s">
        <v>103</v>
      </c>
      <c r="B3347" s="27" t="s">
        <v>104</v>
      </c>
      <c r="C3347" s="27" t="s">
        <v>657</v>
      </c>
      <c r="D3347" s="27" t="s">
        <v>516</v>
      </c>
      <c r="E3347" s="27" t="s">
        <v>681</v>
      </c>
      <c r="F3347" s="27" t="s">
        <v>970</v>
      </c>
      <c r="G3347" s="27" t="s">
        <v>971</v>
      </c>
      <c r="H3347" s="34" t="s">
        <v>4</v>
      </c>
      <c r="I3347" s="34" t="s">
        <v>972</v>
      </c>
      <c r="J3347" s="34" t="str">
        <f t="shared" si="262"/>
        <v>PartsTrade Sales %  Sales</v>
      </c>
      <c r="K3347" s="34" t="str">
        <f t="shared" si="263"/>
        <v>230Parts Trade Sales - Toyota</v>
      </c>
      <c r="L3347" s="28">
        <f>+SUMIF('TB 4-24'!M:M,$AL3347,'TB 4-24'!G:G)</f>
        <v>0</v>
      </c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>
        <f>+SUMIF('Input Sheet'!$S:$S,$AL3347,'Input Sheet'!C:C)</f>
        <v>0</v>
      </c>
      <c r="Z3347" s="28">
        <f>+SUMIF('Input Sheet'!$S:$S,$AL3347,'Input Sheet'!D:D)</f>
        <v>0</v>
      </c>
      <c r="AA3347" s="28">
        <f>+SUMIF('Input Sheet'!$S:$S,$AL3347,'Input Sheet'!E:E)</f>
        <v>0</v>
      </c>
      <c r="AB3347" s="28">
        <f>+SUMIF('Input Sheet'!$S:$S,$AL3347,'Input Sheet'!F:F)</f>
        <v>0</v>
      </c>
      <c r="AC3347" s="28">
        <f>+SUMIF('Input Sheet'!$S:$S,$AL3347,'Input Sheet'!G:G)</f>
        <v>0</v>
      </c>
      <c r="AD3347" s="28">
        <f>+SUMIF('Input Sheet'!$S:$S,$AL3347,'Input Sheet'!H:H)</f>
        <v>0</v>
      </c>
      <c r="AE3347" s="28">
        <f>+SUMIF('Input Sheet'!$S:$S,$AL3347,'Input Sheet'!I:I)</f>
        <v>0</v>
      </c>
      <c r="AF3347" s="28">
        <f>+SUMIF('Input Sheet'!$S:$S,$AL3347,'Input Sheet'!J:J)</f>
        <v>0</v>
      </c>
      <c r="AG3347" s="28">
        <f>+SUMIF('Input Sheet'!$S:$S,$AL3347,'Input Sheet'!K:K)</f>
        <v>0</v>
      </c>
      <c r="AH3347" s="28">
        <f>+SUMIF('Input Sheet'!$S:$S,$AL3347,'Input Sheet'!L:L)</f>
        <v>0</v>
      </c>
      <c r="AI3347" s="28">
        <f>+SUMIF('Input Sheet'!$S:$S,$AL3347,'Input Sheet'!M:M)</f>
        <v>0</v>
      </c>
      <c r="AJ3347" s="28">
        <f>+SUMIF('Input Sheet'!$S:$S,$AL3347,'Input Sheet'!N:N)</f>
        <v>0</v>
      </c>
      <c r="AK3347" s="28"/>
      <c r="AL3347" s="27" t="str">
        <f t="shared" si="261"/>
        <v>230-3467</v>
      </c>
      <c r="AM3347" s="34" t="str">
        <f t="shared" si="264"/>
        <v>Parts</v>
      </c>
      <c r="AN3347" s="34" t="str">
        <f t="shared" si="265"/>
        <v>PartsTrade Sales %  Sales</v>
      </c>
      <c r="AO3347" s="35"/>
      <c r="AP3347" s="35"/>
      <c r="AQ3347" s="35"/>
    </row>
    <row r="3348" spans="1:43" x14ac:dyDescent="0.25">
      <c r="A3348" s="27" t="s">
        <v>103</v>
      </c>
      <c r="B3348" s="27" t="s">
        <v>104</v>
      </c>
      <c r="C3348" s="27" t="s">
        <v>104</v>
      </c>
      <c r="D3348" s="27" t="s">
        <v>516</v>
      </c>
      <c r="E3348" s="27" t="s">
        <v>680</v>
      </c>
      <c r="F3348" s="27" t="s">
        <v>970</v>
      </c>
      <c r="G3348" s="27" t="s">
        <v>971</v>
      </c>
      <c r="H3348" s="34" t="s">
        <v>4</v>
      </c>
      <c r="I3348" s="34" t="s">
        <v>972</v>
      </c>
      <c r="J3348" s="34" t="str">
        <f t="shared" si="262"/>
        <v>PartsTrade Sales %  Sales</v>
      </c>
      <c r="K3348" s="34" t="str">
        <f t="shared" si="263"/>
        <v>130Parts Trade Sales - Toyota</v>
      </c>
      <c r="L3348" s="28">
        <f>+SUMIF('TB 4-24'!M:M,$AL3348,'TB 4-24'!G:G)</f>
        <v>0</v>
      </c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>
        <f>+SUMIF('Input Sheet'!$S:$S,$AL3348,'Input Sheet'!C:C)</f>
        <v>0</v>
      </c>
      <c r="Z3348" s="28">
        <f>+SUMIF('Input Sheet'!$S:$S,$AL3348,'Input Sheet'!D:D)</f>
        <v>0</v>
      </c>
      <c r="AA3348" s="28">
        <f>+SUMIF('Input Sheet'!$S:$S,$AL3348,'Input Sheet'!E:E)</f>
        <v>0</v>
      </c>
      <c r="AB3348" s="28">
        <f>+SUMIF('Input Sheet'!$S:$S,$AL3348,'Input Sheet'!F:F)</f>
        <v>0</v>
      </c>
      <c r="AC3348" s="28">
        <f>+SUMIF('Input Sheet'!$S:$S,$AL3348,'Input Sheet'!G:G)</f>
        <v>0</v>
      </c>
      <c r="AD3348" s="28">
        <f>+SUMIF('Input Sheet'!$S:$S,$AL3348,'Input Sheet'!H:H)</f>
        <v>0</v>
      </c>
      <c r="AE3348" s="28">
        <f>+SUMIF('Input Sheet'!$S:$S,$AL3348,'Input Sheet'!I:I)</f>
        <v>0</v>
      </c>
      <c r="AF3348" s="28">
        <f>+SUMIF('Input Sheet'!$S:$S,$AL3348,'Input Sheet'!J:J)</f>
        <v>0</v>
      </c>
      <c r="AG3348" s="28">
        <f>+SUMIF('Input Sheet'!$S:$S,$AL3348,'Input Sheet'!K:K)</f>
        <v>0</v>
      </c>
      <c r="AH3348" s="28">
        <f>+SUMIF('Input Sheet'!$S:$S,$AL3348,'Input Sheet'!L:L)</f>
        <v>0</v>
      </c>
      <c r="AI3348" s="28">
        <f>+SUMIF('Input Sheet'!$S:$S,$AL3348,'Input Sheet'!M:M)</f>
        <v>0</v>
      </c>
      <c r="AJ3348" s="28">
        <f>+SUMIF('Input Sheet'!$S:$S,$AL3348,'Input Sheet'!N:N)</f>
        <v>0</v>
      </c>
      <c r="AK3348" s="28"/>
      <c r="AL3348" s="27" t="str">
        <f t="shared" si="261"/>
        <v>130-3467</v>
      </c>
      <c r="AM3348" s="34" t="str">
        <f t="shared" si="264"/>
        <v>Parts</v>
      </c>
      <c r="AN3348" s="34" t="str">
        <f t="shared" si="265"/>
        <v>PartsTrade Sales %  Sales</v>
      </c>
      <c r="AO3348" s="35"/>
      <c r="AP3348" s="35"/>
      <c r="AQ3348" s="35"/>
    </row>
    <row r="3349" spans="1:43" x14ac:dyDescent="0.25">
      <c r="A3349" s="27" t="s">
        <v>103</v>
      </c>
      <c r="B3349" s="27" t="s">
        <v>104</v>
      </c>
      <c r="C3349" s="27" t="s">
        <v>657</v>
      </c>
      <c r="D3349" s="27" t="s">
        <v>517</v>
      </c>
      <c r="E3349" s="27" t="s">
        <v>681</v>
      </c>
      <c r="F3349" s="27" t="s">
        <v>970</v>
      </c>
      <c r="G3349" s="27" t="s">
        <v>971</v>
      </c>
      <c r="H3349" s="34" t="s">
        <v>4</v>
      </c>
      <c r="I3349" s="34" t="s">
        <v>972</v>
      </c>
      <c r="J3349" s="34" t="str">
        <f t="shared" si="262"/>
        <v>PartsTrade Sales %  Sales</v>
      </c>
      <c r="K3349" s="34" t="str">
        <f t="shared" si="263"/>
        <v>230Parts Trade Sales - Toyota</v>
      </c>
      <c r="L3349" s="28">
        <f>+SUMIF('TB 4-24'!M:M,$AL3349,'TB 4-24'!G:G)</f>
        <v>0</v>
      </c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>
        <f>+SUMIF('Input Sheet'!$S:$S,$AL3349,'Input Sheet'!C:C)</f>
        <v>0</v>
      </c>
      <c r="Z3349" s="28">
        <f>+SUMIF('Input Sheet'!$S:$S,$AL3349,'Input Sheet'!D:D)</f>
        <v>0</v>
      </c>
      <c r="AA3349" s="28">
        <f>+SUMIF('Input Sheet'!$S:$S,$AL3349,'Input Sheet'!E:E)</f>
        <v>0</v>
      </c>
      <c r="AB3349" s="28">
        <f>+SUMIF('Input Sheet'!$S:$S,$AL3349,'Input Sheet'!F:F)</f>
        <v>0</v>
      </c>
      <c r="AC3349" s="28">
        <f>+SUMIF('Input Sheet'!$S:$S,$AL3349,'Input Sheet'!G:G)</f>
        <v>0</v>
      </c>
      <c r="AD3349" s="28">
        <f>+SUMIF('Input Sheet'!$S:$S,$AL3349,'Input Sheet'!H:H)</f>
        <v>0</v>
      </c>
      <c r="AE3349" s="28">
        <f>+SUMIF('Input Sheet'!$S:$S,$AL3349,'Input Sheet'!I:I)</f>
        <v>0</v>
      </c>
      <c r="AF3349" s="28">
        <f>+SUMIF('Input Sheet'!$S:$S,$AL3349,'Input Sheet'!J:J)</f>
        <v>0</v>
      </c>
      <c r="AG3349" s="28">
        <f>+SUMIF('Input Sheet'!$S:$S,$AL3349,'Input Sheet'!K:K)</f>
        <v>0</v>
      </c>
      <c r="AH3349" s="28">
        <f>+SUMIF('Input Sheet'!$S:$S,$AL3349,'Input Sheet'!L:L)</f>
        <v>0</v>
      </c>
      <c r="AI3349" s="28">
        <f>+SUMIF('Input Sheet'!$S:$S,$AL3349,'Input Sheet'!M:M)</f>
        <v>0</v>
      </c>
      <c r="AJ3349" s="28">
        <f>+SUMIF('Input Sheet'!$S:$S,$AL3349,'Input Sheet'!N:N)</f>
        <v>0</v>
      </c>
      <c r="AK3349" s="28"/>
      <c r="AL3349" s="27" t="str">
        <f t="shared" si="261"/>
        <v>230-3485</v>
      </c>
      <c r="AM3349" s="34" t="str">
        <f t="shared" si="264"/>
        <v>Parts</v>
      </c>
      <c r="AN3349" s="34" t="str">
        <f t="shared" si="265"/>
        <v>PartsTrade Sales %  Sales</v>
      </c>
      <c r="AO3349" s="35"/>
      <c r="AP3349" s="35"/>
      <c r="AQ3349" s="35"/>
    </row>
    <row r="3350" spans="1:43" x14ac:dyDescent="0.25">
      <c r="A3350" s="27" t="s">
        <v>103</v>
      </c>
      <c r="B3350" s="27" t="s">
        <v>104</v>
      </c>
      <c r="C3350" s="27" t="s">
        <v>663</v>
      </c>
      <c r="D3350" s="27" t="s">
        <v>517</v>
      </c>
      <c r="E3350" s="27" t="s">
        <v>668</v>
      </c>
      <c r="F3350" s="27" t="s">
        <v>970</v>
      </c>
      <c r="G3350" s="27" t="s">
        <v>971</v>
      </c>
      <c r="H3350" s="34" t="s">
        <v>4</v>
      </c>
      <c r="I3350" s="34" t="s">
        <v>972</v>
      </c>
      <c r="J3350" s="34" t="str">
        <f t="shared" si="262"/>
        <v>PartsTrade Sales %  Sales</v>
      </c>
      <c r="K3350" s="34" t="str">
        <f t="shared" si="263"/>
        <v>430Parts Trade Sales - Toyota</v>
      </c>
      <c r="L3350" s="28">
        <f>+SUMIF('TB 4-24'!M:M,$AL3350,'TB 4-24'!G:G)</f>
        <v>0</v>
      </c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>
        <f>+SUMIF('Input Sheet'!$S:$S,$AL3350,'Input Sheet'!C:C)</f>
        <v>0</v>
      </c>
      <c r="Z3350" s="28">
        <f>+SUMIF('Input Sheet'!$S:$S,$AL3350,'Input Sheet'!D:D)</f>
        <v>0</v>
      </c>
      <c r="AA3350" s="28">
        <f>+SUMIF('Input Sheet'!$S:$S,$AL3350,'Input Sheet'!E:E)</f>
        <v>0</v>
      </c>
      <c r="AB3350" s="28">
        <f>+SUMIF('Input Sheet'!$S:$S,$AL3350,'Input Sheet'!F:F)</f>
        <v>0</v>
      </c>
      <c r="AC3350" s="28">
        <f>+SUMIF('Input Sheet'!$S:$S,$AL3350,'Input Sheet'!G:G)</f>
        <v>0</v>
      </c>
      <c r="AD3350" s="28">
        <f>+SUMIF('Input Sheet'!$S:$S,$AL3350,'Input Sheet'!H:H)</f>
        <v>0</v>
      </c>
      <c r="AE3350" s="28">
        <f>+SUMIF('Input Sheet'!$S:$S,$AL3350,'Input Sheet'!I:I)</f>
        <v>0</v>
      </c>
      <c r="AF3350" s="28">
        <f>+SUMIF('Input Sheet'!$S:$S,$AL3350,'Input Sheet'!J:J)</f>
        <v>0</v>
      </c>
      <c r="AG3350" s="28">
        <f>+SUMIF('Input Sheet'!$S:$S,$AL3350,'Input Sheet'!K:K)</f>
        <v>0</v>
      </c>
      <c r="AH3350" s="28">
        <f>+SUMIF('Input Sheet'!$S:$S,$AL3350,'Input Sheet'!L:L)</f>
        <v>0</v>
      </c>
      <c r="AI3350" s="28">
        <f>+SUMIF('Input Sheet'!$S:$S,$AL3350,'Input Sheet'!M:M)</f>
        <v>0</v>
      </c>
      <c r="AJ3350" s="28">
        <f>+SUMIF('Input Sheet'!$S:$S,$AL3350,'Input Sheet'!N:N)</f>
        <v>0</v>
      </c>
      <c r="AK3350" s="28"/>
      <c r="AL3350" s="27" t="str">
        <f t="shared" si="261"/>
        <v>430-3485</v>
      </c>
      <c r="AM3350" s="34" t="str">
        <f t="shared" si="264"/>
        <v>Parts</v>
      </c>
      <c r="AN3350" s="34" t="str">
        <f t="shared" si="265"/>
        <v>PartsTrade Sales %  Sales</v>
      </c>
      <c r="AO3350" s="35"/>
      <c r="AP3350" s="35"/>
      <c r="AQ3350" s="35"/>
    </row>
    <row r="3351" spans="1:43" x14ac:dyDescent="0.25">
      <c r="A3351" s="27" t="s">
        <v>103</v>
      </c>
      <c r="B3351" s="27" t="s">
        <v>104</v>
      </c>
      <c r="C3351" s="27" t="s">
        <v>671</v>
      </c>
      <c r="D3351" s="27" t="s">
        <v>517</v>
      </c>
      <c r="E3351" s="27" t="s">
        <v>675</v>
      </c>
      <c r="F3351" s="27" t="s">
        <v>970</v>
      </c>
      <c r="G3351" s="27" t="s">
        <v>971</v>
      </c>
      <c r="H3351" s="34" t="s">
        <v>4</v>
      </c>
      <c r="I3351" s="34" t="s">
        <v>972</v>
      </c>
      <c r="J3351" s="34" t="str">
        <f t="shared" si="262"/>
        <v>PartsTrade Sales %  Sales</v>
      </c>
      <c r="K3351" s="34" t="str">
        <f t="shared" si="263"/>
        <v>330Parts Trade Sales - Toyota</v>
      </c>
      <c r="L3351" s="28">
        <f>+SUMIF('TB 4-24'!M:M,$AL3351,'TB 4-24'!G:G)</f>
        <v>0</v>
      </c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>
        <f>+SUMIF('Input Sheet'!$S:$S,$AL3351,'Input Sheet'!C:C)</f>
        <v>0</v>
      </c>
      <c r="Z3351" s="28">
        <f>+SUMIF('Input Sheet'!$S:$S,$AL3351,'Input Sheet'!D:D)</f>
        <v>0</v>
      </c>
      <c r="AA3351" s="28">
        <f>+SUMIF('Input Sheet'!$S:$S,$AL3351,'Input Sheet'!E:E)</f>
        <v>0</v>
      </c>
      <c r="AB3351" s="28">
        <f>+SUMIF('Input Sheet'!$S:$S,$AL3351,'Input Sheet'!F:F)</f>
        <v>0</v>
      </c>
      <c r="AC3351" s="28">
        <f>+SUMIF('Input Sheet'!$S:$S,$AL3351,'Input Sheet'!G:G)</f>
        <v>0</v>
      </c>
      <c r="AD3351" s="28">
        <f>+SUMIF('Input Sheet'!$S:$S,$AL3351,'Input Sheet'!H:H)</f>
        <v>0</v>
      </c>
      <c r="AE3351" s="28">
        <f>+SUMIF('Input Sheet'!$S:$S,$AL3351,'Input Sheet'!I:I)</f>
        <v>0</v>
      </c>
      <c r="AF3351" s="28">
        <f>+SUMIF('Input Sheet'!$S:$S,$AL3351,'Input Sheet'!J:J)</f>
        <v>0</v>
      </c>
      <c r="AG3351" s="28">
        <f>+SUMIF('Input Sheet'!$S:$S,$AL3351,'Input Sheet'!K:K)</f>
        <v>0</v>
      </c>
      <c r="AH3351" s="28">
        <f>+SUMIF('Input Sheet'!$S:$S,$AL3351,'Input Sheet'!L:L)</f>
        <v>0</v>
      </c>
      <c r="AI3351" s="28">
        <f>+SUMIF('Input Sheet'!$S:$S,$AL3351,'Input Sheet'!M:M)</f>
        <v>0</v>
      </c>
      <c r="AJ3351" s="28">
        <f>+SUMIF('Input Sheet'!$S:$S,$AL3351,'Input Sheet'!N:N)</f>
        <v>0</v>
      </c>
      <c r="AK3351" s="28"/>
      <c r="AL3351" s="27" t="str">
        <f t="shared" si="261"/>
        <v>330-3485</v>
      </c>
      <c r="AM3351" s="34" t="str">
        <f t="shared" si="264"/>
        <v>Parts</v>
      </c>
      <c r="AN3351" s="34" t="str">
        <f t="shared" si="265"/>
        <v>PartsTrade Sales %  Sales</v>
      </c>
      <c r="AO3351" s="35"/>
      <c r="AP3351" s="35"/>
      <c r="AQ3351" s="35"/>
    </row>
    <row r="3352" spans="1:43" x14ac:dyDescent="0.25">
      <c r="A3352" s="27" t="s">
        <v>103</v>
      </c>
      <c r="B3352" s="27" t="s">
        <v>104</v>
      </c>
      <c r="C3352" s="27" t="s">
        <v>104</v>
      </c>
      <c r="D3352" s="27" t="s">
        <v>517</v>
      </c>
      <c r="E3352" s="27" t="s">
        <v>680</v>
      </c>
      <c r="F3352" s="27" t="s">
        <v>970</v>
      </c>
      <c r="G3352" s="27" t="s">
        <v>971</v>
      </c>
      <c r="H3352" s="34" t="s">
        <v>4</v>
      </c>
      <c r="I3352" s="34" t="s">
        <v>972</v>
      </c>
      <c r="J3352" s="34" t="str">
        <f t="shared" si="262"/>
        <v>PartsTrade Sales %  Sales</v>
      </c>
      <c r="K3352" s="34" t="str">
        <f t="shared" si="263"/>
        <v>130Parts Trade Sales - Toyota</v>
      </c>
      <c r="L3352" s="28">
        <f>+SUMIF('TB 4-24'!M:M,$AL3352,'TB 4-24'!G:G)</f>
        <v>0</v>
      </c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>
        <f>+SUMIF('Input Sheet'!$S:$S,$AL3352,'Input Sheet'!C:C)</f>
        <v>0</v>
      </c>
      <c r="Z3352" s="28">
        <f>+SUMIF('Input Sheet'!$S:$S,$AL3352,'Input Sheet'!D:D)</f>
        <v>0</v>
      </c>
      <c r="AA3352" s="28">
        <f>+SUMIF('Input Sheet'!$S:$S,$AL3352,'Input Sheet'!E:E)</f>
        <v>0</v>
      </c>
      <c r="AB3352" s="28">
        <f>+SUMIF('Input Sheet'!$S:$S,$AL3352,'Input Sheet'!F:F)</f>
        <v>0</v>
      </c>
      <c r="AC3352" s="28">
        <f>+SUMIF('Input Sheet'!$S:$S,$AL3352,'Input Sheet'!G:G)</f>
        <v>0</v>
      </c>
      <c r="AD3352" s="28">
        <f>+SUMIF('Input Sheet'!$S:$S,$AL3352,'Input Sheet'!H:H)</f>
        <v>0</v>
      </c>
      <c r="AE3352" s="28">
        <f>+SUMIF('Input Sheet'!$S:$S,$AL3352,'Input Sheet'!I:I)</f>
        <v>0</v>
      </c>
      <c r="AF3352" s="28">
        <f>+SUMIF('Input Sheet'!$S:$S,$AL3352,'Input Sheet'!J:J)</f>
        <v>0</v>
      </c>
      <c r="AG3352" s="28">
        <f>+SUMIF('Input Sheet'!$S:$S,$AL3352,'Input Sheet'!K:K)</f>
        <v>0</v>
      </c>
      <c r="AH3352" s="28">
        <f>+SUMIF('Input Sheet'!$S:$S,$AL3352,'Input Sheet'!L:L)</f>
        <v>0</v>
      </c>
      <c r="AI3352" s="28">
        <f>+SUMIF('Input Sheet'!$S:$S,$AL3352,'Input Sheet'!M:M)</f>
        <v>0</v>
      </c>
      <c r="AJ3352" s="28">
        <f>+SUMIF('Input Sheet'!$S:$S,$AL3352,'Input Sheet'!N:N)</f>
        <v>0</v>
      </c>
      <c r="AK3352" s="28"/>
      <c r="AL3352" s="27" t="str">
        <f t="shared" si="261"/>
        <v>130-3485</v>
      </c>
      <c r="AM3352" s="34" t="str">
        <f t="shared" si="264"/>
        <v>Parts</v>
      </c>
      <c r="AN3352" s="34" t="str">
        <f t="shared" si="265"/>
        <v>PartsTrade Sales %  Sales</v>
      </c>
      <c r="AO3352" s="35"/>
      <c r="AP3352" s="35"/>
      <c r="AQ3352" s="35"/>
    </row>
    <row r="3353" spans="1:43" x14ac:dyDescent="0.25">
      <c r="A3353" s="27" t="s">
        <v>103</v>
      </c>
      <c r="B3353" s="27" t="s">
        <v>104</v>
      </c>
      <c r="C3353" s="27" t="s">
        <v>657</v>
      </c>
      <c r="D3353" s="27" t="s">
        <v>525</v>
      </c>
      <c r="E3353" s="27" t="s">
        <v>681</v>
      </c>
      <c r="F3353" s="27" t="s">
        <v>970</v>
      </c>
      <c r="G3353" s="27" t="s">
        <v>971</v>
      </c>
      <c r="H3353" s="34" t="s">
        <v>4</v>
      </c>
      <c r="I3353" s="34" t="s">
        <v>972</v>
      </c>
      <c r="J3353" s="34" t="str">
        <f t="shared" si="262"/>
        <v>PartsTrade Sales %  Sales</v>
      </c>
      <c r="K3353" s="34" t="str">
        <f t="shared" si="263"/>
        <v>230Parts Trade Sales - Toyota</v>
      </c>
      <c r="L3353" s="28">
        <f>+SUMIF('TB 4-24'!M:M,$AL3353,'TB 4-24'!G:G)</f>
        <v>0</v>
      </c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>
        <f>+SUMIF('Input Sheet'!$S:$S,$AL3353,'Input Sheet'!C:C)</f>
        <v>0</v>
      </c>
      <c r="Z3353" s="28">
        <f>+SUMIF('Input Sheet'!$S:$S,$AL3353,'Input Sheet'!D:D)</f>
        <v>0</v>
      </c>
      <c r="AA3353" s="28">
        <f>+SUMIF('Input Sheet'!$S:$S,$AL3353,'Input Sheet'!E:E)</f>
        <v>0</v>
      </c>
      <c r="AB3353" s="28">
        <f>+SUMIF('Input Sheet'!$S:$S,$AL3353,'Input Sheet'!F:F)</f>
        <v>0</v>
      </c>
      <c r="AC3353" s="28">
        <f>+SUMIF('Input Sheet'!$S:$S,$AL3353,'Input Sheet'!G:G)</f>
        <v>0</v>
      </c>
      <c r="AD3353" s="28">
        <f>+SUMIF('Input Sheet'!$S:$S,$AL3353,'Input Sheet'!H:H)</f>
        <v>0</v>
      </c>
      <c r="AE3353" s="28">
        <f>+SUMIF('Input Sheet'!$S:$S,$AL3353,'Input Sheet'!I:I)</f>
        <v>0</v>
      </c>
      <c r="AF3353" s="28">
        <f>+SUMIF('Input Sheet'!$S:$S,$AL3353,'Input Sheet'!J:J)</f>
        <v>0</v>
      </c>
      <c r="AG3353" s="28">
        <f>+SUMIF('Input Sheet'!$S:$S,$AL3353,'Input Sheet'!K:K)</f>
        <v>0</v>
      </c>
      <c r="AH3353" s="28">
        <f>+SUMIF('Input Sheet'!$S:$S,$AL3353,'Input Sheet'!L:L)</f>
        <v>0</v>
      </c>
      <c r="AI3353" s="28">
        <f>+SUMIF('Input Sheet'!$S:$S,$AL3353,'Input Sheet'!M:M)</f>
        <v>0</v>
      </c>
      <c r="AJ3353" s="28">
        <f>+SUMIF('Input Sheet'!$S:$S,$AL3353,'Input Sheet'!N:N)</f>
        <v>0</v>
      </c>
      <c r="AK3353" s="28"/>
      <c r="AL3353" s="27" t="str">
        <f t="shared" si="261"/>
        <v>230-3535</v>
      </c>
      <c r="AM3353" s="34" t="str">
        <f t="shared" si="264"/>
        <v>Parts</v>
      </c>
      <c r="AN3353" s="34" t="str">
        <f t="shared" si="265"/>
        <v>PartsTrade Sales %  Sales</v>
      </c>
      <c r="AO3353" s="35"/>
      <c r="AP3353" s="35"/>
      <c r="AQ3353" s="35"/>
    </row>
    <row r="3354" spans="1:43" x14ac:dyDescent="0.25">
      <c r="A3354" s="27" t="s">
        <v>103</v>
      </c>
      <c r="B3354" s="27" t="s">
        <v>104</v>
      </c>
      <c r="C3354" s="27" t="s">
        <v>663</v>
      </c>
      <c r="D3354" s="27" t="s">
        <v>525</v>
      </c>
      <c r="E3354" s="27" t="s">
        <v>668</v>
      </c>
      <c r="F3354" s="27" t="s">
        <v>970</v>
      </c>
      <c r="G3354" s="27" t="s">
        <v>971</v>
      </c>
      <c r="H3354" s="34" t="s">
        <v>4</v>
      </c>
      <c r="I3354" s="34" t="s">
        <v>972</v>
      </c>
      <c r="J3354" s="34" t="str">
        <f t="shared" si="262"/>
        <v>PartsTrade Sales %  Sales</v>
      </c>
      <c r="K3354" s="34" t="str">
        <f t="shared" si="263"/>
        <v>430Parts Trade Sales - Toyota</v>
      </c>
      <c r="L3354" s="28">
        <f>+SUMIF('TB 4-24'!M:M,$AL3354,'TB 4-24'!G:G)</f>
        <v>0</v>
      </c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>
        <f>+SUMIF('Input Sheet'!$S:$S,$AL3354,'Input Sheet'!C:C)</f>
        <v>0</v>
      </c>
      <c r="Z3354" s="28">
        <f>+SUMIF('Input Sheet'!$S:$S,$AL3354,'Input Sheet'!D:D)</f>
        <v>0</v>
      </c>
      <c r="AA3354" s="28">
        <f>+SUMIF('Input Sheet'!$S:$S,$AL3354,'Input Sheet'!E:E)</f>
        <v>0</v>
      </c>
      <c r="AB3354" s="28">
        <f>+SUMIF('Input Sheet'!$S:$S,$AL3354,'Input Sheet'!F:F)</f>
        <v>0</v>
      </c>
      <c r="AC3354" s="28">
        <f>+SUMIF('Input Sheet'!$S:$S,$AL3354,'Input Sheet'!G:G)</f>
        <v>0</v>
      </c>
      <c r="AD3354" s="28">
        <f>+SUMIF('Input Sheet'!$S:$S,$AL3354,'Input Sheet'!H:H)</f>
        <v>0</v>
      </c>
      <c r="AE3354" s="28">
        <f>+SUMIF('Input Sheet'!$S:$S,$AL3354,'Input Sheet'!I:I)</f>
        <v>0</v>
      </c>
      <c r="AF3354" s="28">
        <f>+SUMIF('Input Sheet'!$S:$S,$AL3354,'Input Sheet'!J:J)</f>
        <v>0</v>
      </c>
      <c r="AG3354" s="28">
        <f>+SUMIF('Input Sheet'!$S:$S,$AL3354,'Input Sheet'!K:K)</f>
        <v>0</v>
      </c>
      <c r="AH3354" s="28">
        <f>+SUMIF('Input Sheet'!$S:$S,$AL3354,'Input Sheet'!L:L)</f>
        <v>0</v>
      </c>
      <c r="AI3354" s="28">
        <f>+SUMIF('Input Sheet'!$S:$S,$AL3354,'Input Sheet'!M:M)</f>
        <v>0</v>
      </c>
      <c r="AJ3354" s="28">
        <f>+SUMIF('Input Sheet'!$S:$S,$AL3354,'Input Sheet'!N:N)</f>
        <v>0</v>
      </c>
      <c r="AK3354" s="28"/>
      <c r="AL3354" s="27" t="str">
        <f t="shared" si="261"/>
        <v>430-3535</v>
      </c>
      <c r="AM3354" s="34" t="str">
        <f t="shared" si="264"/>
        <v>Parts</v>
      </c>
      <c r="AN3354" s="34" t="str">
        <f t="shared" si="265"/>
        <v>PartsTrade Sales %  Sales</v>
      </c>
      <c r="AO3354" s="35"/>
      <c r="AP3354" s="35"/>
      <c r="AQ3354" s="35"/>
    </row>
    <row r="3355" spans="1:43" x14ac:dyDescent="0.25">
      <c r="A3355" s="27" t="s">
        <v>103</v>
      </c>
      <c r="B3355" s="27" t="s">
        <v>104</v>
      </c>
      <c r="C3355" s="27" t="s">
        <v>671</v>
      </c>
      <c r="D3355" s="27" t="s">
        <v>525</v>
      </c>
      <c r="E3355" s="27" t="s">
        <v>675</v>
      </c>
      <c r="F3355" s="27" t="s">
        <v>970</v>
      </c>
      <c r="G3355" s="27" t="s">
        <v>971</v>
      </c>
      <c r="H3355" s="34" t="s">
        <v>4</v>
      </c>
      <c r="I3355" s="34" t="s">
        <v>972</v>
      </c>
      <c r="J3355" s="34" t="str">
        <f t="shared" si="262"/>
        <v>PartsTrade Sales %  Sales</v>
      </c>
      <c r="K3355" s="34" t="str">
        <f t="shared" si="263"/>
        <v>330Parts Trade Sales - Toyota</v>
      </c>
      <c r="L3355" s="28">
        <f>+SUMIF('TB 4-24'!M:M,$AL3355,'TB 4-24'!G:G)</f>
        <v>0</v>
      </c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>
        <f>+SUMIF('Input Sheet'!$S:$S,$AL3355,'Input Sheet'!C:C)</f>
        <v>0</v>
      </c>
      <c r="Z3355" s="28">
        <f>+SUMIF('Input Sheet'!$S:$S,$AL3355,'Input Sheet'!D:D)</f>
        <v>0</v>
      </c>
      <c r="AA3355" s="28">
        <f>+SUMIF('Input Sheet'!$S:$S,$AL3355,'Input Sheet'!E:E)</f>
        <v>0</v>
      </c>
      <c r="AB3355" s="28">
        <f>+SUMIF('Input Sheet'!$S:$S,$AL3355,'Input Sheet'!F:F)</f>
        <v>0</v>
      </c>
      <c r="AC3355" s="28">
        <f>+SUMIF('Input Sheet'!$S:$S,$AL3355,'Input Sheet'!G:G)</f>
        <v>0</v>
      </c>
      <c r="AD3355" s="28">
        <f>+SUMIF('Input Sheet'!$S:$S,$AL3355,'Input Sheet'!H:H)</f>
        <v>0</v>
      </c>
      <c r="AE3355" s="28">
        <f>+SUMIF('Input Sheet'!$S:$S,$AL3355,'Input Sheet'!I:I)</f>
        <v>0</v>
      </c>
      <c r="AF3355" s="28">
        <f>+SUMIF('Input Sheet'!$S:$S,$AL3355,'Input Sheet'!J:J)</f>
        <v>0</v>
      </c>
      <c r="AG3355" s="28">
        <f>+SUMIF('Input Sheet'!$S:$S,$AL3355,'Input Sheet'!K:K)</f>
        <v>0</v>
      </c>
      <c r="AH3355" s="28">
        <f>+SUMIF('Input Sheet'!$S:$S,$AL3355,'Input Sheet'!L:L)</f>
        <v>0</v>
      </c>
      <c r="AI3355" s="28">
        <f>+SUMIF('Input Sheet'!$S:$S,$AL3355,'Input Sheet'!M:M)</f>
        <v>0</v>
      </c>
      <c r="AJ3355" s="28">
        <f>+SUMIF('Input Sheet'!$S:$S,$AL3355,'Input Sheet'!N:N)</f>
        <v>0</v>
      </c>
      <c r="AK3355" s="28"/>
      <c r="AL3355" s="27" t="str">
        <f t="shared" si="261"/>
        <v>330-3535</v>
      </c>
      <c r="AM3355" s="34" t="str">
        <f t="shared" si="264"/>
        <v>Parts</v>
      </c>
      <c r="AN3355" s="34" t="str">
        <f t="shared" si="265"/>
        <v>PartsTrade Sales %  Sales</v>
      </c>
      <c r="AO3355" s="35"/>
      <c r="AP3355" s="35"/>
      <c r="AQ3355" s="35"/>
    </row>
    <row r="3356" spans="1:43" x14ac:dyDescent="0.25">
      <c r="A3356" s="27" t="s">
        <v>103</v>
      </c>
      <c r="B3356" s="27" t="s">
        <v>104</v>
      </c>
      <c r="C3356" s="27" t="s">
        <v>104</v>
      </c>
      <c r="D3356" s="27" t="s">
        <v>525</v>
      </c>
      <c r="E3356" s="27" t="s">
        <v>680</v>
      </c>
      <c r="F3356" s="27" t="s">
        <v>970</v>
      </c>
      <c r="G3356" s="27" t="s">
        <v>971</v>
      </c>
      <c r="H3356" s="34" t="s">
        <v>4</v>
      </c>
      <c r="I3356" s="34" t="s">
        <v>972</v>
      </c>
      <c r="J3356" s="34" t="str">
        <f t="shared" si="262"/>
        <v>PartsTrade Sales %  Sales</v>
      </c>
      <c r="K3356" s="34" t="str">
        <f t="shared" si="263"/>
        <v>130Parts Trade Sales - Toyota</v>
      </c>
      <c r="L3356" s="28">
        <f>+SUMIF('TB 4-24'!M:M,$AL3356,'TB 4-24'!G:G)</f>
        <v>0</v>
      </c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>
        <f>+SUMIF('Input Sheet'!$S:$S,$AL3356,'Input Sheet'!C:C)</f>
        <v>0</v>
      </c>
      <c r="Z3356" s="28">
        <f>+SUMIF('Input Sheet'!$S:$S,$AL3356,'Input Sheet'!D:D)</f>
        <v>0</v>
      </c>
      <c r="AA3356" s="28">
        <f>+SUMIF('Input Sheet'!$S:$S,$AL3356,'Input Sheet'!E:E)</f>
        <v>0</v>
      </c>
      <c r="AB3356" s="28">
        <f>+SUMIF('Input Sheet'!$S:$S,$AL3356,'Input Sheet'!F:F)</f>
        <v>0</v>
      </c>
      <c r="AC3356" s="28">
        <f>+SUMIF('Input Sheet'!$S:$S,$AL3356,'Input Sheet'!G:G)</f>
        <v>0</v>
      </c>
      <c r="AD3356" s="28">
        <f>+SUMIF('Input Sheet'!$S:$S,$AL3356,'Input Sheet'!H:H)</f>
        <v>0</v>
      </c>
      <c r="AE3356" s="28">
        <f>+SUMIF('Input Sheet'!$S:$S,$AL3356,'Input Sheet'!I:I)</f>
        <v>0</v>
      </c>
      <c r="AF3356" s="28">
        <f>+SUMIF('Input Sheet'!$S:$S,$AL3356,'Input Sheet'!J:J)</f>
        <v>0</v>
      </c>
      <c r="AG3356" s="28">
        <f>+SUMIF('Input Sheet'!$S:$S,$AL3356,'Input Sheet'!K:K)</f>
        <v>0</v>
      </c>
      <c r="AH3356" s="28">
        <f>+SUMIF('Input Sheet'!$S:$S,$AL3356,'Input Sheet'!L:L)</f>
        <v>0</v>
      </c>
      <c r="AI3356" s="28">
        <f>+SUMIF('Input Sheet'!$S:$S,$AL3356,'Input Sheet'!M:M)</f>
        <v>0</v>
      </c>
      <c r="AJ3356" s="28">
        <f>+SUMIF('Input Sheet'!$S:$S,$AL3356,'Input Sheet'!N:N)</f>
        <v>0</v>
      </c>
      <c r="AK3356" s="28"/>
      <c r="AL3356" s="27" t="str">
        <f t="shared" si="261"/>
        <v>130-3535</v>
      </c>
      <c r="AM3356" s="34" t="str">
        <f t="shared" si="264"/>
        <v>Parts</v>
      </c>
      <c r="AN3356" s="34" t="str">
        <f t="shared" si="265"/>
        <v>PartsTrade Sales %  Sales</v>
      </c>
      <c r="AO3356" s="35"/>
      <c r="AP3356" s="35"/>
      <c r="AQ3356" s="35"/>
    </row>
    <row r="3357" spans="1:43" x14ac:dyDescent="0.25">
      <c r="A3357" s="27" t="s">
        <v>103</v>
      </c>
      <c r="B3357" s="27" t="s">
        <v>104</v>
      </c>
      <c r="C3357" s="27" t="s">
        <v>663</v>
      </c>
      <c r="D3357" s="27" t="s">
        <v>519</v>
      </c>
      <c r="E3357" s="27" t="s">
        <v>668</v>
      </c>
      <c r="F3357" s="27" t="s">
        <v>973</v>
      </c>
      <c r="G3357" s="27" t="s">
        <v>974</v>
      </c>
      <c r="H3357" s="34" t="s">
        <v>4</v>
      </c>
      <c r="I3357" s="34" t="s">
        <v>975</v>
      </c>
      <c r="J3357" s="34" t="str">
        <f t="shared" si="262"/>
        <v>PartsWorkshop Retail Sales %  Sales</v>
      </c>
      <c r="K3357" s="34" t="str">
        <f t="shared" si="263"/>
        <v>430Parts Workshop Retail Sales - Toyota</v>
      </c>
      <c r="L3357" s="28">
        <f>+SUMIF('TB 4-24'!M:M,$AL3357,'TB 4-24'!G:G)</f>
        <v>0</v>
      </c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>
        <f>+SUMIF('Input Sheet'!$S:$S,$AL3357,'Input Sheet'!C:C)</f>
        <v>0</v>
      </c>
      <c r="Z3357" s="28">
        <f>+SUMIF('Input Sheet'!$S:$S,$AL3357,'Input Sheet'!D:D)</f>
        <v>0</v>
      </c>
      <c r="AA3357" s="28">
        <f>+SUMIF('Input Sheet'!$S:$S,$AL3357,'Input Sheet'!E:E)</f>
        <v>0</v>
      </c>
      <c r="AB3357" s="28">
        <f>+SUMIF('Input Sheet'!$S:$S,$AL3357,'Input Sheet'!F:F)</f>
        <v>0</v>
      </c>
      <c r="AC3357" s="28">
        <f>+SUMIF('Input Sheet'!$S:$S,$AL3357,'Input Sheet'!G:G)</f>
        <v>0</v>
      </c>
      <c r="AD3357" s="28">
        <f>+SUMIF('Input Sheet'!$S:$S,$AL3357,'Input Sheet'!H:H)</f>
        <v>0</v>
      </c>
      <c r="AE3357" s="28">
        <f>+SUMIF('Input Sheet'!$S:$S,$AL3357,'Input Sheet'!I:I)</f>
        <v>0</v>
      </c>
      <c r="AF3357" s="28">
        <f>+SUMIF('Input Sheet'!$S:$S,$AL3357,'Input Sheet'!J:J)</f>
        <v>0</v>
      </c>
      <c r="AG3357" s="28">
        <f>+SUMIF('Input Sheet'!$S:$S,$AL3357,'Input Sheet'!K:K)</f>
        <v>0</v>
      </c>
      <c r="AH3357" s="28">
        <f>+SUMIF('Input Sheet'!$S:$S,$AL3357,'Input Sheet'!L:L)</f>
        <v>0</v>
      </c>
      <c r="AI3357" s="28">
        <f>+SUMIF('Input Sheet'!$S:$S,$AL3357,'Input Sheet'!M:M)</f>
        <v>0</v>
      </c>
      <c r="AJ3357" s="28">
        <f>+SUMIF('Input Sheet'!$S:$S,$AL3357,'Input Sheet'!N:N)</f>
        <v>0</v>
      </c>
      <c r="AK3357" s="28"/>
      <c r="AL3357" s="27" t="str">
        <f t="shared" si="261"/>
        <v>430-3475</v>
      </c>
      <c r="AM3357" s="34" t="str">
        <f t="shared" si="264"/>
        <v>Parts</v>
      </c>
      <c r="AN3357" s="34" t="str">
        <f t="shared" si="265"/>
        <v>PartsWorkshop Retail Sales %  Sales</v>
      </c>
      <c r="AO3357" s="35"/>
      <c r="AP3357" s="35"/>
      <c r="AQ3357" s="35"/>
    </row>
    <row r="3358" spans="1:43" x14ac:dyDescent="0.25">
      <c r="A3358" s="27" t="s">
        <v>103</v>
      </c>
      <c r="B3358" s="27" t="s">
        <v>104</v>
      </c>
      <c r="C3358" s="27" t="s">
        <v>671</v>
      </c>
      <c r="D3358" s="27" t="s">
        <v>519</v>
      </c>
      <c r="E3358" s="27" t="s">
        <v>675</v>
      </c>
      <c r="F3358" s="27" t="s">
        <v>973</v>
      </c>
      <c r="G3358" s="27" t="s">
        <v>974</v>
      </c>
      <c r="H3358" s="34" t="s">
        <v>4</v>
      </c>
      <c r="I3358" s="34" t="s">
        <v>975</v>
      </c>
      <c r="J3358" s="34" t="str">
        <f t="shared" si="262"/>
        <v>PartsWorkshop Retail Sales %  Sales</v>
      </c>
      <c r="K3358" s="34" t="str">
        <f t="shared" si="263"/>
        <v>330Parts Workshop Retail Sales - Toyota</v>
      </c>
      <c r="L3358" s="28">
        <f>+SUMIF('TB 4-24'!M:M,$AL3358,'TB 4-24'!G:G)</f>
        <v>0</v>
      </c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>
        <f>+SUMIF('Input Sheet'!$S:$S,$AL3358,'Input Sheet'!C:C)</f>
        <v>0</v>
      </c>
      <c r="Z3358" s="28">
        <f>+SUMIF('Input Sheet'!$S:$S,$AL3358,'Input Sheet'!D:D)</f>
        <v>0</v>
      </c>
      <c r="AA3358" s="28">
        <f>+SUMIF('Input Sheet'!$S:$S,$AL3358,'Input Sheet'!E:E)</f>
        <v>0</v>
      </c>
      <c r="AB3358" s="28">
        <f>+SUMIF('Input Sheet'!$S:$S,$AL3358,'Input Sheet'!F:F)</f>
        <v>0</v>
      </c>
      <c r="AC3358" s="28">
        <f>+SUMIF('Input Sheet'!$S:$S,$AL3358,'Input Sheet'!G:G)</f>
        <v>0</v>
      </c>
      <c r="AD3358" s="28">
        <f>+SUMIF('Input Sheet'!$S:$S,$AL3358,'Input Sheet'!H:H)</f>
        <v>0</v>
      </c>
      <c r="AE3358" s="28">
        <f>+SUMIF('Input Sheet'!$S:$S,$AL3358,'Input Sheet'!I:I)</f>
        <v>0</v>
      </c>
      <c r="AF3358" s="28">
        <f>+SUMIF('Input Sheet'!$S:$S,$AL3358,'Input Sheet'!J:J)</f>
        <v>0</v>
      </c>
      <c r="AG3358" s="28">
        <f>+SUMIF('Input Sheet'!$S:$S,$AL3358,'Input Sheet'!K:K)</f>
        <v>0</v>
      </c>
      <c r="AH3358" s="28">
        <f>+SUMIF('Input Sheet'!$S:$S,$AL3358,'Input Sheet'!L:L)</f>
        <v>0</v>
      </c>
      <c r="AI3358" s="28">
        <f>+SUMIF('Input Sheet'!$S:$S,$AL3358,'Input Sheet'!M:M)</f>
        <v>0</v>
      </c>
      <c r="AJ3358" s="28">
        <f>+SUMIF('Input Sheet'!$S:$S,$AL3358,'Input Sheet'!N:N)</f>
        <v>0</v>
      </c>
      <c r="AK3358" s="28"/>
      <c r="AL3358" s="27" t="str">
        <f t="shared" si="261"/>
        <v>330-3475</v>
      </c>
      <c r="AM3358" s="34" t="str">
        <f t="shared" si="264"/>
        <v>Parts</v>
      </c>
      <c r="AN3358" s="34" t="str">
        <f t="shared" si="265"/>
        <v>PartsWorkshop Retail Sales %  Sales</v>
      </c>
      <c r="AO3358" s="35"/>
      <c r="AP3358" s="35"/>
      <c r="AQ3358" s="35"/>
    </row>
    <row r="3359" spans="1:43" x14ac:dyDescent="0.25">
      <c r="A3359" s="27" t="s">
        <v>103</v>
      </c>
      <c r="B3359" s="27" t="s">
        <v>104</v>
      </c>
      <c r="C3359" s="27" t="s">
        <v>657</v>
      </c>
      <c r="D3359" s="27" t="s">
        <v>519</v>
      </c>
      <c r="E3359" s="27" t="s">
        <v>681</v>
      </c>
      <c r="F3359" s="27" t="s">
        <v>973</v>
      </c>
      <c r="G3359" s="27" t="s">
        <v>974</v>
      </c>
      <c r="H3359" s="34" t="s">
        <v>4</v>
      </c>
      <c r="I3359" s="34" t="s">
        <v>975</v>
      </c>
      <c r="J3359" s="34" t="str">
        <f t="shared" si="262"/>
        <v>PartsWorkshop Retail Sales %  Sales</v>
      </c>
      <c r="K3359" s="34" t="str">
        <f t="shared" si="263"/>
        <v>230Parts Workshop Retail Sales - Toyota</v>
      </c>
      <c r="L3359" s="28">
        <f>+SUMIF('TB 4-24'!M:M,$AL3359,'TB 4-24'!G:G)</f>
        <v>0</v>
      </c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>
        <f>+SUMIF('Input Sheet'!$S:$S,$AL3359,'Input Sheet'!C:C)</f>
        <v>0</v>
      </c>
      <c r="Z3359" s="28">
        <f>+SUMIF('Input Sheet'!$S:$S,$AL3359,'Input Sheet'!D:D)</f>
        <v>0</v>
      </c>
      <c r="AA3359" s="28">
        <f>+SUMIF('Input Sheet'!$S:$S,$AL3359,'Input Sheet'!E:E)</f>
        <v>0</v>
      </c>
      <c r="AB3359" s="28">
        <f>+SUMIF('Input Sheet'!$S:$S,$AL3359,'Input Sheet'!F:F)</f>
        <v>0</v>
      </c>
      <c r="AC3359" s="28">
        <f>+SUMIF('Input Sheet'!$S:$S,$AL3359,'Input Sheet'!G:G)</f>
        <v>0</v>
      </c>
      <c r="AD3359" s="28">
        <f>+SUMIF('Input Sheet'!$S:$S,$AL3359,'Input Sheet'!H:H)</f>
        <v>0</v>
      </c>
      <c r="AE3359" s="28">
        <f>+SUMIF('Input Sheet'!$S:$S,$AL3359,'Input Sheet'!I:I)</f>
        <v>0</v>
      </c>
      <c r="AF3359" s="28">
        <f>+SUMIF('Input Sheet'!$S:$S,$AL3359,'Input Sheet'!J:J)</f>
        <v>0</v>
      </c>
      <c r="AG3359" s="28">
        <f>+SUMIF('Input Sheet'!$S:$S,$AL3359,'Input Sheet'!K:K)</f>
        <v>0</v>
      </c>
      <c r="AH3359" s="28">
        <f>+SUMIF('Input Sheet'!$S:$S,$AL3359,'Input Sheet'!L:L)</f>
        <v>0</v>
      </c>
      <c r="AI3359" s="28">
        <f>+SUMIF('Input Sheet'!$S:$S,$AL3359,'Input Sheet'!M:M)</f>
        <v>0</v>
      </c>
      <c r="AJ3359" s="28">
        <f>+SUMIF('Input Sheet'!$S:$S,$AL3359,'Input Sheet'!N:N)</f>
        <v>0</v>
      </c>
      <c r="AK3359" s="28"/>
      <c r="AL3359" s="27" t="str">
        <f t="shared" si="261"/>
        <v>230-3475</v>
      </c>
      <c r="AM3359" s="34" t="str">
        <f t="shared" si="264"/>
        <v>Parts</v>
      </c>
      <c r="AN3359" s="34" t="str">
        <f t="shared" si="265"/>
        <v>PartsWorkshop Retail Sales %  Sales</v>
      </c>
      <c r="AO3359" s="35"/>
      <c r="AP3359" s="35"/>
      <c r="AQ3359" s="35"/>
    </row>
    <row r="3360" spans="1:43" x14ac:dyDescent="0.25">
      <c r="A3360" s="27" t="s">
        <v>103</v>
      </c>
      <c r="B3360" s="27" t="s">
        <v>104</v>
      </c>
      <c r="C3360" s="27" t="s">
        <v>104</v>
      </c>
      <c r="D3360" s="27" t="s">
        <v>519</v>
      </c>
      <c r="E3360" s="27" t="s">
        <v>680</v>
      </c>
      <c r="F3360" s="27" t="s">
        <v>973</v>
      </c>
      <c r="G3360" s="27" t="s">
        <v>974</v>
      </c>
      <c r="H3360" s="34" t="s">
        <v>4</v>
      </c>
      <c r="I3360" s="34" t="s">
        <v>975</v>
      </c>
      <c r="J3360" s="34" t="str">
        <f t="shared" si="262"/>
        <v>PartsWorkshop Retail Sales %  Sales</v>
      </c>
      <c r="K3360" s="34" t="str">
        <f t="shared" si="263"/>
        <v>130Parts Workshop Retail Sales - Toyota</v>
      </c>
      <c r="L3360" s="28">
        <f>+SUMIF('TB 4-24'!M:M,$AL3360,'TB 4-24'!G:G)</f>
        <v>0</v>
      </c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>
        <f>+SUMIF('Input Sheet'!$S:$S,$AL3360,'Input Sheet'!C:C)</f>
        <v>0</v>
      </c>
      <c r="Z3360" s="28">
        <f>+SUMIF('Input Sheet'!$S:$S,$AL3360,'Input Sheet'!D:D)</f>
        <v>0</v>
      </c>
      <c r="AA3360" s="28">
        <f>+SUMIF('Input Sheet'!$S:$S,$AL3360,'Input Sheet'!E:E)</f>
        <v>0</v>
      </c>
      <c r="AB3360" s="28">
        <f>+SUMIF('Input Sheet'!$S:$S,$AL3360,'Input Sheet'!F:F)</f>
        <v>0</v>
      </c>
      <c r="AC3360" s="28">
        <f>+SUMIF('Input Sheet'!$S:$S,$AL3360,'Input Sheet'!G:G)</f>
        <v>0</v>
      </c>
      <c r="AD3360" s="28">
        <f>+SUMIF('Input Sheet'!$S:$S,$AL3360,'Input Sheet'!H:H)</f>
        <v>0</v>
      </c>
      <c r="AE3360" s="28">
        <f>+SUMIF('Input Sheet'!$S:$S,$AL3360,'Input Sheet'!I:I)</f>
        <v>0</v>
      </c>
      <c r="AF3360" s="28">
        <f>+SUMIF('Input Sheet'!$S:$S,$AL3360,'Input Sheet'!J:J)</f>
        <v>0</v>
      </c>
      <c r="AG3360" s="28">
        <f>+SUMIF('Input Sheet'!$S:$S,$AL3360,'Input Sheet'!K:K)</f>
        <v>0</v>
      </c>
      <c r="AH3360" s="28">
        <f>+SUMIF('Input Sheet'!$S:$S,$AL3360,'Input Sheet'!L:L)</f>
        <v>0</v>
      </c>
      <c r="AI3360" s="28">
        <f>+SUMIF('Input Sheet'!$S:$S,$AL3360,'Input Sheet'!M:M)</f>
        <v>0</v>
      </c>
      <c r="AJ3360" s="28">
        <f>+SUMIF('Input Sheet'!$S:$S,$AL3360,'Input Sheet'!N:N)</f>
        <v>0</v>
      </c>
      <c r="AK3360" s="28"/>
      <c r="AL3360" s="27" t="str">
        <f t="shared" si="261"/>
        <v>130-3475</v>
      </c>
      <c r="AM3360" s="34" t="str">
        <f t="shared" si="264"/>
        <v>Parts</v>
      </c>
      <c r="AN3360" s="34" t="str">
        <f t="shared" si="265"/>
        <v>PartsWorkshop Retail Sales %  Sales</v>
      </c>
      <c r="AO3360" s="35"/>
      <c r="AP3360" s="35"/>
      <c r="AQ3360" s="35"/>
    </row>
    <row r="3361" spans="1:43" x14ac:dyDescent="0.25">
      <c r="A3361" s="27" t="s">
        <v>103</v>
      </c>
      <c r="B3361" s="27" t="s">
        <v>104</v>
      </c>
      <c r="C3361" s="27" t="s">
        <v>663</v>
      </c>
      <c r="D3361" s="27" t="s">
        <v>522</v>
      </c>
      <c r="E3361" s="27" t="s">
        <v>668</v>
      </c>
      <c r="F3361" s="27" t="s">
        <v>973</v>
      </c>
      <c r="G3361" s="27" t="s">
        <v>974</v>
      </c>
      <c r="H3361" s="34" t="s">
        <v>4</v>
      </c>
      <c r="I3361" s="34" t="s">
        <v>975</v>
      </c>
      <c r="J3361" s="34" t="str">
        <f t="shared" si="262"/>
        <v>PartsWorkshop Retail Sales %  Sales</v>
      </c>
      <c r="K3361" s="34" t="str">
        <f t="shared" si="263"/>
        <v>430Parts Workshop Retail Sales - Toyota</v>
      </c>
      <c r="L3361" s="28">
        <f>+SUMIF('TB 4-24'!M:M,$AL3361,'TB 4-24'!G:G)</f>
        <v>0</v>
      </c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>
        <f>+SUMIF('Input Sheet'!$S:$S,$AL3361,'Input Sheet'!C:C)</f>
        <v>0</v>
      </c>
      <c r="Z3361" s="28">
        <f>+SUMIF('Input Sheet'!$S:$S,$AL3361,'Input Sheet'!D:D)</f>
        <v>0</v>
      </c>
      <c r="AA3361" s="28">
        <f>+SUMIF('Input Sheet'!$S:$S,$AL3361,'Input Sheet'!E:E)</f>
        <v>0</v>
      </c>
      <c r="AB3361" s="28">
        <f>+SUMIF('Input Sheet'!$S:$S,$AL3361,'Input Sheet'!F:F)</f>
        <v>0</v>
      </c>
      <c r="AC3361" s="28">
        <f>+SUMIF('Input Sheet'!$S:$S,$AL3361,'Input Sheet'!G:G)</f>
        <v>0</v>
      </c>
      <c r="AD3361" s="28">
        <f>+SUMIF('Input Sheet'!$S:$S,$AL3361,'Input Sheet'!H:H)</f>
        <v>0</v>
      </c>
      <c r="AE3361" s="28">
        <f>+SUMIF('Input Sheet'!$S:$S,$AL3361,'Input Sheet'!I:I)</f>
        <v>0</v>
      </c>
      <c r="AF3361" s="28">
        <f>+SUMIF('Input Sheet'!$S:$S,$AL3361,'Input Sheet'!J:J)</f>
        <v>0</v>
      </c>
      <c r="AG3361" s="28">
        <f>+SUMIF('Input Sheet'!$S:$S,$AL3361,'Input Sheet'!K:K)</f>
        <v>0</v>
      </c>
      <c r="AH3361" s="28">
        <f>+SUMIF('Input Sheet'!$S:$S,$AL3361,'Input Sheet'!L:L)</f>
        <v>0</v>
      </c>
      <c r="AI3361" s="28">
        <f>+SUMIF('Input Sheet'!$S:$S,$AL3361,'Input Sheet'!M:M)</f>
        <v>0</v>
      </c>
      <c r="AJ3361" s="28">
        <f>+SUMIF('Input Sheet'!$S:$S,$AL3361,'Input Sheet'!N:N)</f>
        <v>0</v>
      </c>
      <c r="AK3361" s="28"/>
      <c r="AL3361" s="27" t="str">
        <f t="shared" si="261"/>
        <v>430-3480</v>
      </c>
      <c r="AM3361" s="34" t="str">
        <f t="shared" si="264"/>
        <v>Parts</v>
      </c>
      <c r="AN3361" s="34" t="str">
        <f t="shared" si="265"/>
        <v>PartsWorkshop Retail Sales %  Sales</v>
      </c>
      <c r="AO3361" s="35"/>
      <c r="AP3361" s="35"/>
      <c r="AQ3361" s="35"/>
    </row>
    <row r="3362" spans="1:43" x14ac:dyDescent="0.25">
      <c r="A3362" s="27" t="s">
        <v>103</v>
      </c>
      <c r="B3362" s="27" t="s">
        <v>104</v>
      </c>
      <c r="C3362" s="27" t="s">
        <v>657</v>
      </c>
      <c r="D3362" s="27" t="s">
        <v>522</v>
      </c>
      <c r="E3362" s="27" t="s">
        <v>681</v>
      </c>
      <c r="F3362" s="27" t="s">
        <v>973</v>
      </c>
      <c r="G3362" s="27" t="s">
        <v>974</v>
      </c>
      <c r="H3362" s="34" t="s">
        <v>4</v>
      </c>
      <c r="I3362" s="34" t="s">
        <v>975</v>
      </c>
      <c r="J3362" s="34" t="str">
        <f t="shared" si="262"/>
        <v>PartsWorkshop Retail Sales %  Sales</v>
      </c>
      <c r="K3362" s="34" t="str">
        <f t="shared" si="263"/>
        <v>230Parts Workshop Retail Sales - Toyota</v>
      </c>
      <c r="L3362" s="28">
        <f>+SUMIF('TB 4-24'!M:M,$AL3362,'TB 4-24'!G:G)</f>
        <v>0</v>
      </c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>
        <f>+SUMIF('Input Sheet'!$S:$S,$AL3362,'Input Sheet'!C:C)</f>
        <v>0</v>
      </c>
      <c r="Z3362" s="28">
        <f>+SUMIF('Input Sheet'!$S:$S,$AL3362,'Input Sheet'!D:D)</f>
        <v>0</v>
      </c>
      <c r="AA3362" s="28">
        <f>+SUMIF('Input Sheet'!$S:$S,$AL3362,'Input Sheet'!E:E)</f>
        <v>0</v>
      </c>
      <c r="AB3362" s="28">
        <f>+SUMIF('Input Sheet'!$S:$S,$AL3362,'Input Sheet'!F:F)</f>
        <v>0</v>
      </c>
      <c r="AC3362" s="28">
        <f>+SUMIF('Input Sheet'!$S:$S,$AL3362,'Input Sheet'!G:G)</f>
        <v>0</v>
      </c>
      <c r="AD3362" s="28">
        <f>+SUMIF('Input Sheet'!$S:$S,$AL3362,'Input Sheet'!H:H)</f>
        <v>0</v>
      </c>
      <c r="AE3362" s="28">
        <f>+SUMIF('Input Sheet'!$S:$S,$AL3362,'Input Sheet'!I:I)</f>
        <v>0</v>
      </c>
      <c r="AF3362" s="28">
        <f>+SUMIF('Input Sheet'!$S:$S,$AL3362,'Input Sheet'!J:J)</f>
        <v>0</v>
      </c>
      <c r="AG3362" s="28">
        <f>+SUMIF('Input Sheet'!$S:$S,$AL3362,'Input Sheet'!K:K)</f>
        <v>0</v>
      </c>
      <c r="AH3362" s="28">
        <f>+SUMIF('Input Sheet'!$S:$S,$AL3362,'Input Sheet'!L:L)</f>
        <v>0</v>
      </c>
      <c r="AI3362" s="28">
        <f>+SUMIF('Input Sheet'!$S:$S,$AL3362,'Input Sheet'!M:M)</f>
        <v>0</v>
      </c>
      <c r="AJ3362" s="28">
        <f>+SUMIF('Input Sheet'!$S:$S,$AL3362,'Input Sheet'!N:N)</f>
        <v>0</v>
      </c>
      <c r="AK3362" s="28"/>
      <c r="AL3362" s="27" t="str">
        <f t="shared" si="261"/>
        <v>230-3480</v>
      </c>
      <c r="AM3362" s="34" t="str">
        <f t="shared" si="264"/>
        <v>Parts</v>
      </c>
      <c r="AN3362" s="34" t="str">
        <f t="shared" si="265"/>
        <v>PartsWorkshop Retail Sales %  Sales</v>
      </c>
      <c r="AO3362" s="35"/>
      <c r="AP3362" s="35"/>
      <c r="AQ3362" s="35"/>
    </row>
    <row r="3363" spans="1:43" x14ac:dyDescent="0.25">
      <c r="A3363" s="27" t="s">
        <v>103</v>
      </c>
      <c r="B3363" s="27" t="s">
        <v>104</v>
      </c>
      <c r="C3363" s="27" t="s">
        <v>671</v>
      </c>
      <c r="D3363" s="27" t="s">
        <v>522</v>
      </c>
      <c r="E3363" s="27" t="s">
        <v>675</v>
      </c>
      <c r="F3363" s="27" t="s">
        <v>973</v>
      </c>
      <c r="G3363" s="27" t="s">
        <v>974</v>
      </c>
      <c r="H3363" s="34" t="s">
        <v>4</v>
      </c>
      <c r="I3363" s="34" t="s">
        <v>975</v>
      </c>
      <c r="J3363" s="34" t="str">
        <f t="shared" si="262"/>
        <v>PartsWorkshop Retail Sales %  Sales</v>
      </c>
      <c r="K3363" s="34" t="str">
        <f t="shared" si="263"/>
        <v>330Parts Workshop Retail Sales - Toyota</v>
      </c>
      <c r="L3363" s="28">
        <f>+SUMIF('TB 4-24'!M:M,$AL3363,'TB 4-24'!G:G)</f>
        <v>0</v>
      </c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>
        <f>+SUMIF('Input Sheet'!$S:$S,$AL3363,'Input Sheet'!C:C)</f>
        <v>0</v>
      </c>
      <c r="Z3363" s="28">
        <f>+SUMIF('Input Sheet'!$S:$S,$AL3363,'Input Sheet'!D:D)</f>
        <v>0</v>
      </c>
      <c r="AA3363" s="28">
        <f>+SUMIF('Input Sheet'!$S:$S,$AL3363,'Input Sheet'!E:E)</f>
        <v>0</v>
      </c>
      <c r="AB3363" s="28">
        <f>+SUMIF('Input Sheet'!$S:$S,$AL3363,'Input Sheet'!F:F)</f>
        <v>0</v>
      </c>
      <c r="AC3363" s="28">
        <f>+SUMIF('Input Sheet'!$S:$S,$AL3363,'Input Sheet'!G:G)</f>
        <v>0</v>
      </c>
      <c r="AD3363" s="28">
        <f>+SUMIF('Input Sheet'!$S:$S,$AL3363,'Input Sheet'!H:H)</f>
        <v>0</v>
      </c>
      <c r="AE3363" s="28">
        <f>+SUMIF('Input Sheet'!$S:$S,$AL3363,'Input Sheet'!I:I)</f>
        <v>0</v>
      </c>
      <c r="AF3363" s="28">
        <f>+SUMIF('Input Sheet'!$S:$S,$AL3363,'Input Sheet'!J:J)</f>
        <v>0</v>
      </c>
      <c r="AG3363" s="28">
        <f>+SUMIF('Input Sheet'!$S:$S,$AL3363,'Input Sheet'!K:K)</f>
        <v>0</v>
      </c>
      <c r="AH3363" s="28">
        <f>+SUMIF('Input Sheet'!$S:$S,$AL3363,'Input Sheet'!L:L)</f>
        <v>0</v>
      </c>
      <c r="AI3363" s="28">
        <f>+SUMIF('Input Sheet'!$S:$S,$AL3363,'Input Sheet'!M:M)</f>
        <v>0</v>
      </c>
      <c r="AJ3363" s="28">
        <f>+SUMIF('Input Sheet'!$S:$S,$AL3363,'Input Sheet'!N:N)</f>
        <v>0</v>
      </c>
      <c r="AK3363" s="28"/>
      <c r="AL3363" s="27" t="str">
        <f t="shared" si="261"/>
        <v>330-3480</v>
      </c>
      <c r="AM3363" s="34" t="str">
        <f t="shared" si="264"/>
        <v>Parts</v>
      </c>
      <c r="AN3363" s="34" t="str">
        <f t="shared" si="265"/>
        <v>PartsWorkshop Retail Sales %  Sales</v>
      </c>
      <c r="AO3363" s="35"/>
      <c r="AP3363" s="35"/>
      <c r="AQ3363" s="35"/>
    </row>
    <row r="3364" spans="1:43" x14ac:dyDescent="0.25">
      <c r="A3364" s="27" t="s">
        <v>103</v>
      </c>
      <c r="B3364" s="27" t="s">
        <v>104</v>
      </c>
      <c r="C3364" s="27" t="s">
        <v>104</v>
      </c>
      <c r="D3364" s="27" t="s">
        <v>522</v>
      </c>
      <c r="E3364" s="27" t="s">
        <v>680</v>
      </c>
      <c r="F3364" s="27" t="s">
        <v>973</v>
      </c>
      <c r="G3364" s="27" t="s">
        <v>974</v>
      </c>
      <c r="H3364" s="34" t="s">
        <v>4</v>
      </c>
      <c r="I3364" s="34" t="s">
        <v>975</v>
      </c>
      <c r="J3364" s="34" t="str">
        <f t="shared" si="262"/>
        <v>PartsWorkshop Retail Sales %  Sales</v>
      </c>
      <c r="K3364" s="34" t="str">
        <f t="shared" si="263"/>
        <v>130Parts Workshop Retail Sales - Toyota</v>
      </c>
      <c r="L3364" s="28">
        <f>+SUMIF('TB 4-24'!M:M,$AL3364,'TB 4-24'!G:G)</f>
        <v>0</v>
      </c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>
        <f>+SUMIF('Input Sheet'!$S:$S,$AL3364,'Input Sheet'!C:C)</f>
        <v>0</v>
      </c>
      <c r="Z3364" s="28">
        <f>+SUMIF('Input Sheet'!$S:$S,$AL3364,'Input Sheet'!D:D)</f>
        <v>0</v>
      </c>
      <c r="AA3364" s="28">
        <f>+SUMIF('Input Sheet'!$S:$S,$AL3364,'Input Sheet'!E:E)</f>
        <v>0</v>
      </c>
      <c r="AB3364" s="28">
        <f>+SUMIF('Input Sheet'!$S:$S,$AL3364,'Input Sheet'!F:F)</f>
        <v>0</v>
      </c>
      <c r="AC3364" s="28">
        <f>+SUMIF('Input Sheet'!$S:$S,$AL3364,'Input Sheet'!G:G)</f>
        <v>0</v>
      </c>
      <c r="AD3364" s="28">
        <f>+SUMIF('Input Sheet'!$S:$S,$AL3364,'Input Sheet'!H:H)</f>
        <v>0</v>
      </c>
      <c r="AE3364" s="28">
        <f>+SUMIF('Input Sheet'!$S:$S,$AL3364,'Input Sheet'!I:I)</f>
        <v>0</v>
      </c>
      <c r="AF3364" s="28">
        <f>+SUMIF('Input Sheet'!$S:$S,$AL3364,'Input Sheet'!J:J)</f>
        <v>0</v>
      </c>
      <c r="AG3364" s="28">
        <f>+SUMIF('Input Sheet'!$S:$S,$AL3364,'Input Sheet'!K:K)</f>
        <v>0</v>
      </c>
      <c r="AH3364" s="28">
        <f>+SUMIF('Input Sheet'!$S:$S,$AL3364,'Input Sheet'!L:L)</f>
        <v>0</v>
      </c>
      <c r="AI3364" s="28">
        <f>+SUMIF('Input Sheet'!$S:$S,$AL3364,'Input Sheet'!M:M)</f>
        <v>0</v>
      </c>
      <c r="AJ3364" s="28">
        <f>+SUMIF('Input Sheet'!$S:$S,$AL3364,'Input Sheet'!N:N)</f>
        <v>0</v>
      </c>
      <c r="AK3364" s="28"/>
      <c r="AL3364" s="27" t="str">
        <f t="shared" si="261"/>
        <v>130-3480</v>
      </c>
      <c r="AM3364" s="34" t="str">
        <f t="shared" si="264"/>
        <v>Parts</v>
      </c>
      <c r="AN3364" s="34" t="str">
        <f t="shared" si="265"/>
        <v>PartsWorkshop Retail Sales %  Sales</v>
      </c>
      <c r="AO3364" s="35"/>
      <c r="AP3364" s="35"/>
      <c r="AQ3364" s="35"/>
    </row>
    <row r="3365" spans="1:43" x14ac:dyDescent="0.25">
      <c r="A3365" s="27" t="s">
        <v>103</v>
      </c>
      <c r="B3365" s="27" t="s">
        <v>104</v>
      </c>
      <c r="C3365" s="27" t="s">
        <v>663</v>
      </c>
      <c r="D3365" s="27" t="s">
        <v>523</v>
      </c>
      <c r="E3365" s="27" t="s">
        <v>668</v>
      </c>
      <c r="F3365" s="27" t="s">
        <v>973</v>
      </c>
      <c r="G3365" s="27" t="s">
        <v>974</v>
      </c>
      <c r="H3365" s="34" t="s">
        <v>4</v>
      </c>
      <c r="I3365" s="34" t="s">
        <v>975</v>
      </c>
      <c r="J3365" s="34" t="str">
        <f t="shared" si="262"/>
        <v>PartsWorkshop Retail Sales %  Sales</v>
      </c>
      <c r="K3365" s="34" t="str">
        <f t="shared" si="263"/>
        <v>430Parts Workshop Retail Sales - Toyota</v>
      </c>
      <c r="L3365" s="28">
        <f>+SUMIF('TB 4-24'!M:M,$AL3365,'TB 4-24'!G:G)</f>
        <v>0</v>
      </c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>
        <f>+SUMIF('Input Sheet'!$S:$S,$AL3365,'Input Sheet'!C:C)</f>
        <v>0</v>
      </c>
      <c r="Z3365" s="28">
        <f>+SUMIF('Input Sheet'!$S:$S,$AL3365,'Input Sheet'!D:D)</f>
        <v>0</v>
      </c>
      <c r="AA3365" s="28">
        <f>+SUMIF('Input Sheet'!$S:$S,$AL3365,'Input Sheet'!E:E)</f>
        <v>0</v>
      </c>
      <c r="AB3365" s="28">
        <f>+SUMIF('Input Sheet'!$S:$S,$AL3365,'Input Sheet'!F:F)</f>
        <v>0</v>
      </c>
      <c r="AC3365" s="28">
        <f>+SUMIF('Input Sheet'!$S:$S,$AL3365,'Input Sheet'!G:G)</f>
        <v>0</v>
      </c>
      <c r="AD3365" s="28">
        <f>+SUMIF('Input Sheet'!$S:$S,$AL3365,'Input Sheet'!H:H)</f>
        <v>0</v>
      </c>
      <c r="AE3365" s="28">
        <f>+SUMIF('Input Sheet'!$S:$S,$AL3365,'Input Sheet'!I:I)</f>
        <v>0</v>
      </c>
      <c r="AF3365" s="28">
        <f>+SUMIF('Input Sheet'!$S:$S,$AL3365,'Input Sheet'!J:J)</f>
        <v>0</v>
      </c>
      <c r="AG3365" s="28">
        <f>+SUMIF('Input Sheet'!$S:$S,$AL3365,'Input Sheet'!K:K)</f>
        <v>0</v>
      </c>
      <c r="AH3365" s="28">
        <f>+SUMIF('Input Sheet'!$S:$S,$AL3365,'Input Sheet'!L:L)</f>
        <v>0</v>
      </c>
      <c r="AI3365" s="28">
        <f>+SUMIF('Input Sheet'!$S:$S,$AL3365,'Input Sheet'!M:M)</f>
        <v>0</v>
      </c>
      <c r="AJ3365" s="28">
        <f>+SUMIF('Input Sheet'!$S:$S,$AL3365,'Input Sheet'!N:N)</f>
        <v>0</v>
      </c>
      <c r="AK3365" s="28"/>
      <c r="AL3365" s="27" t="str">
        <f t="shared" si="261"/>
        <v>430-3481</v>
      </c>
      <c r="AM3365" s="34" t="str">
        <f t="shared" si="264"/>
        <v>Parts</v>
      </c>
      <c r="AN3365" s="34" t="str">
        <f t="shared" si="265"/>
        <v>PartsWorkshop Retail Sales %  Sales</v>
      </c>
      <c r="AO3365" s="35"/>
      <c r="AP3365" s="35"/>
      <c r="AQ3365" s="35"/>
    </row>
    <row r="3366" spans="1:43" x14ac:dyDescent="0.25">
      <c r="A3366" s="27" t="s">
        <v>103</v>
      </c>
      <c r="B3366" s="27" t="s">
        <v>104</v>
      </c>
      <c r="C3366" s="27" t="s">
        <v>104</v>
      </c>
      <c r="D3366" s="27" t="s">
        <v>523</v>
      </c>
      <c r="E3366" s="27" t="s">
        <v>680</v>
      </c>
      <c r="F3366" s="27" t="s">
        <v>973</v>
      </c>
      <c r="G3366" s="27" t="s">
        <v>974</v>
      </c>
      <c r="H3366" s="34" t="s">
        <v>4</v>
      </c>
      <c r="I3366" s="34" t="s">
        <v>975</v>
      </c>
      <c r="J3366" s="34" t="str">
        <f t="shared" si="262"/>
        <v>PartsWorkshop Retail Sales %  Sales</v>
      </c>
      <c r="K3366" s="34" t="str">
        <f t="shared" si="263"/>
        <v>130Parts Workshop Retail Sales - Toyota</v>
      </c>
      <c r="L3366" s="28">
        <f>+SUMIF('TB 4-24'!M:M,$AL3366,'TB 4-24'!G:G)</f>
        <v>0</v>
      </c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>
        <f>+SUMIF('Input Sheet'!$S:$S,$AL3366,'Input Sheet'!C:C)</f>
        <v>0</v>
      </c>
      <c r="Z3366" s="28">
        <f>+SUMIF('Input Sheet'!$S:$S,$AL3366,'Input Sheet'!D:D)</f>
        <v>0</v>
      </c>
      <c r="AA3366" s="28">
        <f>+SUMIF('Input Sheet'!$S:$S,$AL3366,'Input Sheet'!E:E)</f>
        <v>0</v>
      </c>
      <c r="AB3366" s="28">
        <f>+SUMIF('Input Sheet'!$S:$S,$AL3366,'Input Sheet'!F:F)</f>
        <v>0</v>
      </c>
      <c r="AC3366" s="28">
        <f>+SUMIF('Input Sheet'!$S:$S,$AL3366,'Input Sheet'!G:G)</f>
        <v>0</v>
      </c>
      <c r="AD3366" s="28">
        <f>+SUMIF('Input Sheet'!$S:$S,$AL3366,'Input Sheet'!H:H)</f>
        <v>0</v>
      </c>
      <c r="AE3366" s="28">
        <f>+SUMIF('Input Sheet'!$S:$S,$AL3366,'Input Sheet'!I:I)</f>
        <v>0</v>
      </c>
      <c r="AF3366" s="28">
        <f>+SUMIF('Input Sheet'!$S:$S,$AL3366,'Input Sheet'!J:J)</f>
        <v>0</v>
      </c>
      <c r="AG3366" s="28">
        <f>+SUMIF('Input Sheet'!$S:$S,$AL3366,'Input Sheet'!K:K)</f>
        <v>0</v>
      </c>
      <c r="AH3366" s="28">
        <f>+SUMIF('Input Sheet'!$S:$S,$AL3366,'Input Sheet'!L:L)</f>
        <v>0</v>
      </c>
      <c r="AI3366" s="28">
        <f>+SUMIF('Input Sheet'!$S:$S,$AL3366,'Input Sheet'!M:M)</f>
        <v>0</v>
      </c>
      <c r="AJ3366" s="28">
        <f>+SUMIF('Input Sheet'!$S:$S,$AL3366,'Input Sheet'!N:N)</f>
        <v>0</v>
      </c>
      <c r="AK3366" s="28"/>
      <c r="AL3366" s="27" t="str">
        <f t="shared" si="261"/>
        <v>130-3481</v>
      </c>
      <c r="AM3366" s="34" t="str">
        <f t="shared" si="264"/>
        <v>Parts</v>
      </c>
      <c r="AN3366" s="34" t="str">
        <f t="shared" si="265"/>
        <v>PartsWorkshop Retail Sales %  Sales</v>
      </c>
      <c r="AO3366" s="35"/>
      <c r="AP3366" s="35"/>
      <c r="AQ3366" s="35"/>
    </row>
    <row r="3367" spans="1:43" x14ac:dyDescent="0.25">
      <c r="A3367" s="27" t="s">
        <v>103</v>
      </c>
      <c r="B3367" s="27" t="s">
        <v>104</v>
      </c>
      <c r="C3367" s="27" t="s">
        <v>657</v>
      </c>
      <c r="D3367" s="27" t="s">
        <v>523</v>
      </c>
      <c r="E3367" s="27" t="s">
        <v>681</v>
      </c>
      <c r="F3367" s="27" t="s">
        <v>973</v>
      </c>
      <c r="G3367" s="27" t="s">
        <v>974</v>
      </c>
      <c r="H3367" s="34" t="s">
        <v>4</v>
      </c>
      <c r="I3367" s="34" t="s">
        <v>975</v>
      </c>
      <c r="J3367" s="34" t="str">
        <f t="shared" si="262"/>
        <v>PartsWorkshop Retail Sales %  Sales</v>
      </c>
      <c r="K3367" s="34" t="str">
        <f t="shared" si="263"/>
        <v>230Parts Workshop Retail Sales - Toyota</v>
      </c>
      <c r="L3367" s="28">
        <f>+SUMIF('TB 4-24'!M:M,$AL3367,'TB 4-24'!G:G)</f>
        <v>0</v>
      </c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>
        <f>+SUMIF('Input Sheet'!$S:$S,$AL3367,'Input Sheet'!C:C)</f>
        <v>0</v>
      </c>
      <c r="Z3367" s="28">
        <f>+SUMIF('Input Sheet'!$S:$S,$AL3367,'Input Sheet'!D:D)</f>
        <v>0</v>
      </c>
      <c r="AA3367" s="28">
        <f>+SUMIF('Input Sheet'!$S:$S,$AL3367,'Input Sheet'!E:E)</f>
        <v>0</v>
      </c>
      <c r="AB3367" s="28">
        <f>+SUMIF('Input Sheet'!$S:$S,$AL3367,'Input Sheet'!F:F)</f>
        <v>0</v>
      </c>
      <c r="AC3367" s="28">
        <f>+SUMIF('Input Sheet'!$S:$S,$AL3367,'Input Sheet'!G:G)</f>
        <v>0</v>
      </c>
      <c r="AD3367" s="28">
        <f>+SUMIF('Input Sheet'!$S:$S,$AL3367,'Input Sheet'!H:H)</f>
        <v>0</v>
      </c>
      <c r="AE3367" s="28">
        <f>+SUMIF('Input Sheet'!$S:$S,$AL3367,'Input Sheet'!I:I)</f>
        <v>0</v>
      </c>
      <c r="AF3367" s="28">
        <f>+SUMIF('Input Sheet'!$S:$S,$AL3367,'Input Sheet'!J:J)</f>
        <v>0</v>
      </c>
      <c r="AG3367" s="28">
        <f>+SUMIF('Input Sheet'!$S:$S,$AL3367,'Input Sheet'!K:K)</f>
        <v>0</v>
      </c>
      <c r="AH3367" s="28">
        <f>+SUMIF('Input Sheet'!$S:$S,$AL3367,'Input Sheet'!L:L)</f>
        <v>0</v>
      </c>
      <c r="AI3367" s="28">
        <f>+SUMIF('Input Sheet'!$S:$S,$AL3367,'Input Sheet'!M:M)</f>
        <v>0</v>
      </c>
      <c r="AJ3367" s="28">
        <f>+SUMIF('Input Sheet'!$S:$S,$AL3367,'Input Sheet'!N:N)</f>
        <v>0</v>
      </c>
      <c r="AK3367" s="28"/>
      <c r="AL3367" s="27" t="str">
        <f t="shared" si="261"/>
        <v>230-3481</v>
      </c>
      <c r="AM3367" s="34" t="str">
        <f t="shared" si="264"/>
        <v>Parts</v>
      </c>
      <c r="AN3367" s="34" t="str">
        <f t="shared" si="265"/>
        <v>PartsWorkshop Retail Sales %  Sales</v>
      </c>
      <c r="AO3367" s="35"/>
      <c r="AP3367" s="35"/>
      <c r="AQ3367" s="35"/>
    </row>
    <row r="3368" spans="1:43" x14ac:dyDescent="0.25">
      <c r="A3368" s="27" t="s">
        <v>103</v>
      </c>
      <c r="B3368" s="27" t="s">
        <v>104</v>
      </c>
      <c r="C3368" s="27" t="s">
        <v>671</v>
      </c>
      <c r="D3368" s="27" t="s">
        <v>523</v>
      </c>
      <c r="E3368" s="27" t="s">
        <v>675</v>
      </c>
      <c r="F3368" s="27" t="s">
        <v>973</v>
      </c>
      <c r="G3368" s="27" t="s">
        <v>974</v>
      </c>
      <c r="H3368" s="34" t="s">
        <v>4</v>
      </c>
      <c r="I3368" s="34" t="s">
        <v>975</v>
      </c>
      <c r="J3368" s="34" t="str">
        <f t="shared" si="262"/>
        <v>PartsWorkshop Retail Sales %  Sales</v>
      </c>
      <c r="K3368" s="34" t="str">
        <f t="shared" si="263"/>
        <v>330Parts Workshop Retail Sales - Toyota</v>
      </c>
      <c r="L3368" s="28">
        <f>+SUMIF('TB 4-24'!M:M,$AL3368,'TB 4-24'!G:G)</f>
        <v>0</v>
      </c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>
        <f>+SUMIF('Input Sheet'!$S:$S,$AL3368,'Input Sheet'!C:C)</f>
        <v>0</v>
      </c>
      <c r="Z3368" s="28">
        <f>+SUMIF('Input Sheet'!$S:$S,$AL3368,'Input Sheet'!D:D)</f>
        <v>0</v>
      </c>
      <c r="AA3368" s="28">
        <f>+SUMIF('Input Sheet'!$S:$S,$AL3368,'Input Sheet'!E:E)</f>
        <v>0</v>
      </c>
      <c r="AB3368" s="28">
        <f>+SUMIF('Input Sheet'!$S:$S,$AL3368,'Input Sheet'!F:F)</f>
        <v>0</v>
      </c>
      <c r="AC3368" s="28">
        <f>+SUMIF('Input Sheet'!$S:$S,$AL3368,'Input Sheet'!G:G)</f>
        <v>0</v>
      </c>
      <c r="AD3368" s="28">
        <f>+SUMIF('Input Sheet'!$S:$S,$AL3368,'Input Sheet'!H:H)</f>
        <v>0</v>
      </c>
      <c r="AE3368" s="28">
        <f>+SUMIF('Input Sheet'!$S:$S,$AL3368,'Input Sheet'!I:I)</f>
        <v>0</v>
      </c>
      <c r="AF3368" s="28">
        <f>+SUMIF('Input Sheet'!$S:$S,$AL3368,'Input Sheet'!J:J)</f>
        <v>0</v>
      </c>
      <c r="AG3368" s="28">
        <f>+SUMIF('Input Sheet'!$S:$S,$AL3368,'Input Sheet'!K:K)</f>
        <v>0</v>
      </c>
      <c r="AH3368" s="28">
        <f>+SUMIF('Input Sheet'!$S:$S,$AL3368,'Input Sheet'!L:L)</f>
        <v>0</v>
      </c>
      <c r="AI3368" s="28">
        <f>+SUMIF('Input Sheet'!$S:$S,$AL3368,'Input Sheet'!M:M)</f>
        <v>0</v>
      </c>
      <c r="AJ3368" s="28">
        <f>+SUMIF('Input Sheet'!$S:$S,$AL3368,'Input Sheet'!N:N)</f>
        <v>0</v>
      </c>
      <c r="AK3368" s="28"/>
      <c r="AL3368" s="27" t="str">
        <f t="shared" si="261"/>
        <v>330-3481</v>
      </c>
      <c r="AM3368" s="34" t="str">
        <f t="shared" si="264"/>
        <v>Parts</v>
      </c>
      <c r="AN3368" s="34" t="str">
        <f t="shared" si="265"/>
        <v>PartsWorkshop Retail Sales %  Sales</v>
      </c>
      <c r="AO3368" s="35"/>
      <c r="AP3368" s="35"/>
      <c r="AQ3368" s="35"/>
    </row>
    <row r="3369" spans="1:43" x14ac:dyDescent="0.25">
      <c r="A3369" s="27" t="s">
        <v>103</v>
      </c>
      <c r="B3369" s="27" t="s">
        <v>104</v>
      </c>
      <c r="C3369" s="27" t="s">
        <v>663</v>
      </c>
      <c r="D3369" s="27" t="s">
        <v>524</v>
      </c>
      <c r="E3369" s="27" t="s">
        <v>668</v>
      </c>
      <c r="F3369" s="27" t="s">
        <v>973</v>
      </c>
      <c r="G3369" s="27" t="s">
        <v>974</v>
      </c>
      <c r="H3369" s="34" t="s">
        <v>4</v>
      </c>
      <c r="I3369" s="34" t="s">
        <v>975</v>
      </c>
      <c r="J3369" s="34" t="str">
        <f t="shared" si="262"/>
        <v>PartsWorkshop Retail Sales %  Sales</v>
      </c>
      <c r="K3369" s="34" t="str">
        <f t="shared" si="263"/>
        <v>430Parts Workshop Retail Sales - Toyota</v>
      </c>
      <c r="L3369" s="28">
        <f>+SUMIF('TB 4-24'!M:M,$AL3369,'TB 4-24'!G:G)</f>
        <v>0</v>
      </c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>
        <f>+SUMIF('Input Sheet'!$S:$S,$AL3369,'Input Sheet'!C:C)</f>
        <v>0</v>
      </c>
      <c r="Z3369" s="28">
        <f>+SUMIF('Input Sheet'!$S:$S,$AL3369,'Input Sheet'!D:D)</f>
        <v>0</v>
      </c>
      <c r="AA3369" s="28">
        <f>+SUMIF('Input Sheet'!$S:$S,$AL3369,'Input Sheet'!E:E)</f>
        <v>0</v>
      </c>
      <c r="AB3369" s="28">
        <f>+SUMIF('Input Sheet'!$S:$S,$AL3369,'Input Sheet'!F:F)</f>
        <v>0</v>
      </c>
      <c r="AC3369" s="28">
        <f>+SUMIF('Input Sheet'!$S:$S,$AL3369,'Input Sheet'!G:G)</f>
        <v>0</v>
      </c>
      <c r="AD3369" s="28">
        <f>+SUMIF('Input Sheet'!$S:$S,$AL3369,'Input Sheet'!H:H)</f>
        <v>0</v>
      </c>
      <c r="AE3369" s="28">
        <f>+SUMIF('Input Sheet'!$S:$S,$AL3369,'Input Sheet'!I:I)</f>
        <v>0</v>
      </c>
      <c r="AF3369" s="28">
        <f>+SUMIF('Input Sheet'!$S:$S,$AL3369,'Input Sheet'!J:J)</f>
        <v>0</v>
      </c>
      <c r="AG3369" s="28">
        <f>+SUMIF('Input Sheet'!$S:$S,$AL3369,'Input Sheet'!K:K)</f>
        <v>0</v>
      </c>
      <c r="AH3369" s="28">
        <f>+SUMIF('Input Sheet'!$S:$S,$AL3369,'Input Sheet'!L:L)</f>
        <v>0</v>
      </c>
      <c r="AI3369" s="28">
        <f>+SUMIF('Input Sheet'!$S:$S,$AL3369,'Input Sheet'!M:M)</f>
        <v>0</v>
      </c>
      <c r="AJ3369" s="28">
        <f>+SUMIF('Input Sheet'!$S:$S,$AL3369,'Input Sheet'!N:N)</f>
        <v>0</v>
      </c>
      <c r="AK3369" s="28"/>
      <c r="AL3369" s="27" t="str">
        <f t="shared" si="261"/>
        <v>430-3482</v>
      </c>
      <c r="AM3369" s="34" t="str">
        <f t="shared" si="264"/>
        <v>Parts</v>
      </c>
      <c r="AN3369" s="34" t="str">
        <f t="shared" si="265"/>
        <v>PartsWorkshop Retail Sales %  Sales</v>
      </c>
      <c r="AO3369" s="35"/>
      <c r="AP3369" s="35"/>
      <c r="AQ3369" s="35"/>
    </row>
    <row r="3370" spans="1:43" x14ac:dyDescent="0.25">
      <c r="A3370" s="27" t="s">
        <v>103</v>
      </c>
      <c r="B3370" s="27" t="s">
        <v>104</v>
      </c>
      <c r="C3370" s="27" t="s">
        <v>657</v>
      </c>
      <c r="D3370" s="27" t="s">
        <v>524</v>
      </c>
      <c r="E3370" s="27" t="s">
        <v>681</v>
      </c>
      <c r="F3370" s="27" t="s">
        <v>973</v>
      </c>
      <c r="G3370" s="27" t="s">
        <v>974</v>
      </c>
      <c r="H3370" s="34" t="s">
        <v>4</v>
      </c>
      <c r="I3370" s="34" t="s">
        <v>975</v>
      </c>
      <c r="J3370" s="34" t="str">
        <f t="shared" si="262"/>
        <v>PartsWorkshop Retail Sales %  Sales</v>
      </c>
      <c r="K3370" s="34" t="str">
        <f t="shared" si="263"/>
        <v>230Parts Workshop Retail Sales - Toyota</v>
      </c>
      <c r="L3370" s="28">
        <f>+SUMIF('TB 4-24'!M:M,$AL3370,'TB 4-24'!G:G)</f>
        <v>0</v>
      </c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>
        <f>+SUMIF('Input Sheet'!$S:$S,$AL3370,'Input Sheet'!C:C)</f>
        <v>0</v>
      </c>
      <c r="Z3370" s="28">
        <f>+SUMIF('Input Sheet'!$S:$S,$AL3370,'Input Sheet'!D:D)</f>
        <v>0</v>
      </c>
      <c r="AA3370" s="28">
        <f>+SUMIF('Input Sheet'!$S:$S,$AL3370,'Input Sheet'!E:E)</f>
        <v>0</v>
      </c>
      <c r="AB3370" s="28">
        <f>+SUMIF('Input Sheet'!$S:$S,$AL3370,'Input Sheet'!F:F)</f>
        <v>0</v>
      </c>
      <c r="AC3370" s="28">
        <f>+SUMIF('Input Sheet'!$S:$S,$AL3370,'Input Sheet'!G:G)</f>
        <v>0</v>
      </c>
      <c r="AD3370" s="28">
        <f>+SUMIF('Input Sheet'!$S:$S,$AL3370,'Input Sheet'!H:H)</f>
        <v>0</v>
      </c>
      <c r="AE3370" s="28">
        <f>+SUMIF('Input Sheet'!$S:$S,$AL3370,'Input Sheet'!I:I)</f>
        <v>0</v>
      </c>
      <c r="AF3370" s="28">
        <f>+SUMIF('Input Sheet'!$S:$S,$AL3370,'Input Sheet'!J:J)</f>
        <v>0</v>
      </c>
      <c r="AG3370" s="28">
        <f>+SUMIF('Input Sheet'!$S:$S,$AL3370,'Input Sheet'!K:K)</f>
        <v>0</v>
      </c>
      <c r="AH3370" s="28">
        <f>+SUMIF('Input Sheet'!$S:$S,$AL3370,'Input Sheet'!L:L)</f>
        <v>0</v>
      </c>
      <c r="AI3370" s="28">
        <f>+SUMIF('Input Sheet'!$S:$S,$AL3370,'Input Sheet'!M:M)</f>
        <v>0</v>
      </c>
      <c r="AJ3370" s="28">
        <f>+SUMIF('Input Sheet'!$S:$S,$AL3370,'Input Sheet'!N:N)</f>
        <v>0</v>
      </c>
      <c r="AK3370" s="28"/>
      <c r="AL3370" s="27" t="str">
        <f t="shared" si="261"/>
        <v>230-3482</v>
      </c>
      <c r="AM3370" s="34" t="str">
        <f t="shared" si="264"/>
        <v>Parts</v>
      </c>
      <c r="AN3370" s="34" t="str">
        <f t="shared" si="265"/>
        <v>PartsWorkshop Retail Sales %  Sales</v>
      </c>
      <c r="AO3370" s="35"/>
      <c r="AP3370" s="35"/>
      <c r="AQ3370" s="35"/>
    </row>
    <row r="3371" spans="1:43" x14ac:dyDescent="0.25">
      <c r="A3371" s="27" t="s">
        <v>103</v>
      </c>
      <c r="B3371" s="27" t="s">
        <v>104</v>
      </c>
      <c r="C3371" s="27" t="s">
        <v>671</v>
      </c>
      <c r="D3371" s="27" t="s">
        <v>524</v>
      </c>
      <c r="E3371" s="27" t="s">
        <v>675</v>
      </c>
      <c r="F3371" s="27" t="s">
        <v>973</v>
      </c>
      <c r="G3371" s="27" t="s">
        <v>974</v>
      </c>
      <c r="H3371" s="34" t="s">
        <v>4</v>
      </c>
      <c r="I3371" s="34" t="s">
        <v>975</v>
      </c>
      <c r="J3371" s="34" t="str">
        <f t="shared" si="262"/>
        <v>PartsWorkshop Retail Sales %  Sales</v>
      </c>
      <c r="K3371" s="34" t="str">
        <f t="shared" si="263"/>
        <v>330Parts Workshop Retail Sales - Toyota</v>
      </c>
      <c r="L3371" s="28">
        <f>+SUMIF('TB 4-24'!M:M,$AL3371,'TB 4-24'!G:G)</f>
        <v>0</v>
      </c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>
        <f>+SUMIF('Input Sheet'!$S:$S,$AL3371,'Input Sheet'!C:C)</f>
        <v>0</v>
      </c>
      <c r="Z3371" s="28">
        <f>+SUMIF('Input Sheet'!$S:$S,$AL3371,'Input Sheet'!D:D)</f>
        <v>0</v>
      </c>
      <c r="AA3371" s="28">
        <f>+SUMIF('Input Sheet'!$S:$S,$AL3371,'Input Sheet'!E:E)</f>
        <v>0</v>
      </c>
      <c r="AB3371" s="28">
        <f>+SUMIF('Input Sheet'!$S:$S,$AL3371,'Input Sheet'!F:F)</f>
        <v>0</v>
      </c>
      <c r="AC3371" s="28">
        <f>+SUMIF('Input Sheet'!$S:$S,$AL3371,'Input Sheet'!G:G)</f>
        <v>0</v>
      </c>
      <c r="AD3371" s="28">
        <f>+SUMIF('Input Sheet'!$S:$S,$AL3371,'Input Sheet'!H:H)</f>
        <v>0</v>
      </c>
      <c r="AE3371" s="28">
        <f>+SUMIF('Input Sheet'!$S:$S,$AL3371,'Input Sheet'!I:I)</f>
        <v>0</v>
      </c>
      <c r="AF3371" s="28">
        <f>+SUMIF('Input Sheet'!$S:$S,$AL3371,'Input Sheet'!J:J)</f>
        <v>0</v>
      </c>
      <c r="AG3371" s="28">
        <f>+SUMIF('Input Sheet'!$S:$S,$AL3371,'Input Sheet'!K:K)</f>
        <v>0</v>
      </c>
      <c r="AH3371" s="28">
        <f>+SUMIF('Input Sheet'!$S:$S,$AL3371,'Input Sheet'!L:L)</f>
        <v>0</v>
      </c>
      <c r="AI3371" s="28">
        <f>+SUMIF('Input Sheet'!$S:$S,$AL3371,'Input Sheet'!M:M)</f>
        <v>0</v>
      </c>
      <c r="AJ3371" s="28">
        <f>+SUMIF('Input Sheet'!$S:$S,$AL3371,'Input Sheet'!N:N)</f>
        <v>0</v>
      </c>
      <c r="AK3371" s="28"/>
      <c r="AL3371" s="27" t="str">
        <f t="shared" si="261"/>
        <v>330-3482</v>
      </c>
      <c r="AM3371" s="34" t="str">
        <f t="shared" si="264"/>
        <v>Parts</v>
      </c>
      <c r="AN3371" s="34" t="str">
        <f t="shared" si="265"/>
        <v>PartsWorkshop Retail Sales %  Sales</v>
      </c>
      <c r="AO3371" s="35"/>
      <c r="AP3371" s="35"/>
      <c r="AQ3371" s="35"/>
    </row>
    <row r="3372" spans="1:43" x14ac:dyDescent="0.25">
      <c r="A3372" s="27" t="s">
        <v>103</v>
      </c>
      <c r="B3372" s="27" t="s">
        <v>104</v>
      </c>
      <c r="C3372" s="27" t="s">
        <v>104</v>
      </c>
      <c r="D3372" s="27" t="s">
        <v>524</v>
      </c>
      <c r="E3372" s="27" t="s">
        <v>680</v>
      </c>
      <c r="F3372" s="27" t="s">
        <v>973</v>
      </c>
      <c r="G3372" s="27" t="s">
        <v>974</v>
      </c>
      <c r="H3372" s="34" t="s">
        <v>4</v>
      </c>
      <c r="I3372" s="34" t="s">
        <v>975</v>
      </c>
      <c r="J3372" s="34" t="str">
        <f t="shared" si="262"/>
        <v>PartsWorkshop Retail Sales %  Sales</v>
      </c>
      <c r="K3372" s="34" t="str">
        <f t="shared" si="263"/>
        <v>130Parts Workshop Retail Sales - Toyota</v>
      </c>
      <c r="L3372" s="28">
        <f>+SUMIF('TB 4-24'!M:M,$AL3372,'TB 4-24'!G:G)</f>
        <v>0</v>
      </c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>
        <f>+SUMIF('Input Sheet'!$S:$S,$AL3372,'Input Sheet'!C:C)</f>
        <v>0</v>
      </c>
      <c r="Z3372" s="28">
        <f>+SUMIF('Input Sheet'!$S:$S,$AL3372,'Input Sheet'!D:D)</f>
        <v>0</v>
      </c>
      <c r="AA3372" s="28">
        <f>+SUMIF('Input Sheet'!$S:$S,$AL3372,'Input Sheet'!E:E)</f>
        <v>0</v>
      </c>
      <c r="AB3372" s="28">
        <f>+SUMIF('Input Sheet'!$S:$S,$AL3372,'Input Sheet'!F:F)</f>
        <v>0</v>
      </c>
      <c r="AC3372" s="28">
        <f>+SUMIF('Input Sheet'!$S:$S,$AL3372,'Input Sheet'!G:G)</f>
        <v>0</v>
      </c>
      <c r="AD3372" s="28">
        <f>+SUMIF('Input Sheet'!$S:$S,$AL3372,'Input Sheet'!H:H)</f>
        <v>0</v>
      </c>
      <c r="AE3372" s="28">
        <f>+SUMIF('Input Sheet'!$S:$S,$AL3372,'Input Sheet'!I:I)</f>
        <v>0</v>
      </c>
      <c r="AF3372" s="28">
        <f>+SUMIF('Input Sheet'!$S:$S,$AL3372,'Input Sheet'!J:J)</f>
        <v>0</v>
      </c>
      <c r="AG3372" s="28">
        <f>+SUMIF('Input Sheet'!$S:$S,$AL3372,'Input Sheet'!K:K)</f>
        <v>0</v>
      </c>
      <c r="AH3372" s="28">
        <f>+SUMIF('Input Sheet'!$S:$S,$AL3372,'Input Sheet'!L:L)</f>
        <v>0</v>
      </c>
      <c r="AI3372" s="28">
        <f>+SUMIF('Input Sheet'!$S:$S,$AL3372,'Input Sheet'!M:M)</f>
        <v>0</v>
      </c>
      <c r="AJ3372" s="28">
        <f>+SUMIF('Input Sheet'!$S:$S,$AL3372,'Input Sheet'!N:N)</f>
        <v>0</v>
      </c>
      <c r="AK3372" s="28"/>
      <c r="AL3372" s="27" t="str">
        <f t="shared" si="261"/>
        <v>130-3482</v>
      </c>
      <c r="AM3372" s="34" t="str">
        <f t="shared" si="264"/>
        <v>Parts</v>
      </c>
      <c r="AN3372" s="34" t="str">
        <f t="shared" si="265"/>
        <v>PartsWorkshop Retail Sales %  Sales</v>
      </c>
      <c r="AO3372" s="35"/>
      <c r="AP3372" s="35"/>
      <c r="AQ3372" s="35"/>
    </row>
    <row r="3373" spans="1:43" x14ac:dyDescent="0.25">
      <c r="A3373" s="27" t="s">
        <v>103</v>
      </c>
      <c r="B3373" s="27" t="s">
        <v>104</v>
      </c>
      <c r="C3373" s="27" t="s">
        <v>663</v>
      </c>
      <c r="D3373" s="27" t="s">
        <v>526</v>
      </c>
      <c r="E3373" s="27" t="s">
        <v>668</v>
      </c>
      <c r="F3373" s="27" t="s">
        <v>976</v>
      </c>
      <c r="G3373" s="27" t="s">
        <v>977</v>
      </c>
      <c r="H3373" s="34" t="s">
        <v>4</v>
      </c>
      <c r="I3373" s="34" t="s">
        <v>978</v>
      </c>
      <c r="J3373" s="34" t="str">
        <f t="shared" si="262"/>
        <v>PartsWarranty Sales %  Sales</v>
      </c>
      <c r="K3373" s="34" t="str">
        <f t="shared" si="263"/>
        <v>430Parts Warranty Sales - Toyota</v>
      </c>
      <c r="L3373" s="28">
        <f>+SUMIF('TB 4-24'!M:M,$AL3373,'TB 4-24'!G:G)</f>
        <v>0</v>
      </c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>
        <f>+SUMIF('Input Sheet'!$S:$S,$AL3373,'Input Sheet'!C:C)</f>
        <v>0</v>
      </c>
      <c r="Z3373" s="28">
        <f>+SUMIF('Input Sheet'!$S:$S,$AL3373,'Input Sheet'!D:D)</f>
        <v>0</v>
      </c>
      <c r="AA3373" s="28">
        <f>+SUMIF('Input Sheet'!$S:$S,$AL3373,'Input Sheet'!E:E)</f>
        <v>0</v>
      </c>
      <c r="AB3373" s="28">
        <f>+SUMIF('Input Sheet'!$S:$S,$AL3373,'Input Sheet'!F:F)</f>
        <v>0</v>
      </c>
      <c r="AC3373" s="28">
        <f>+SUMIF('Input Sheet'!$S:$S,$AL3373,'Input Sheet'!G:G)</f>
        <v>0</v>
      </c>
      <c r="AD3373" s="28">
        <f>+SUMIF('Input Sheet'!$S:$S,$AL3373,'Input Sheet'!H:H)</f>
        <v>0</v>
      </c>
      <c r="AE3373" s="28">
        <f>+SUMIF('Input Sheet'!$S:$S,$AL3373,'Input Sheet'!I:I)</f>
        <v>0</v>
      </c>
      <c r="AF3373" s="28">
        <f>+SUMIF('Input Sheet'!$S:$S,$AL3373,'Input Sheet'!J:J)</f>
        <v>0</v>
      </c>
      <c r="AG3373" s="28">
        <f>+SUMIF('Input Sheet'!$S:$S,$AL3373,'Input Sheet'!K:K)</f>
        <v>0</v>
      </c>
      <c r="AH3373" s="28">
        <f>+SUMIF('Input Sheet'!$S:$S,$AL3373,'Input Sheet'!L:L)</f>
        <v>0</v>
      </c>
      <c r="AI3373" s="28">
        <f>+SUMIF('Input Sheet'!$S:$S,$AL3373,'Input Sheet'!M:M)</f>
        <v>0</v>
      </c>
      <c r="AJ3373" s="28">
        <f>+SUMIF('Input Sheet'!$S:$S,$AL3373,'Input Sheet'!N:N)</f>
        <v>0</v>
      </c>
      <c r="AK3373" s="28"/>
      <c r="AL3373" s="27" t="str">
        <f t="shared" si="261"/>
        <v>430-3500</v>
      </c>
      <c r="AM3373" s="34" t="str">
        <f t="shared" si="264"/>
        <v>Parts</v>
      </c>
      <c r="AN3373" s="34" t="str">
        <f t="shared" si="265"/>
        <v>PartsWarranty Sales %  Sales</v>
      </c>
      <c r="AO3373" s="35"/>
      <c r="AP3373" s="35"/>
      <c r="AQ3373" s="35"/>
    </row>
    <row r="3374" spans="1:43" x14ac:dyDescent="0.25">
      <c r="A3374" s="27" t="s">
        <v>103</v>
      </c>
      <c r="B3374" s="27" t="s">
        <v>104</v>
      </c>
      <c r="C3374" s="27" t="s">
        <v>671</v>
      </c>
      <c r="D3374" s="27" t="s">
        <v>526</v>
      </c>
      <c r="E3374" s="27" t="s">
        <v>675</v>
      </c>
      <c r="F3374" s="27" t="s">
        <v>976</v>
      </c>
      <c r="G3374" s="27" t="s">
        <v>977</v>
      </c>
      <c r="H3374" s="34" t="s">
        <v>4</v>
      </c>
      <c r="I3374" s="34" t="s">
        <v>978</v>
      </c>
      <c r="J3374" s="34" t="str">
        <f t="shared" si="262"/>
        <v>PartsWarranty Sales %  Sales</v>
      </c>
      <c r="K3374" s="34" t="str">
        <f t="shared" si="263"/>
        <v>330Parts Warranty Sales - Toyota</v>
      </c>
      <c r="L3374" s="28">
        <f>+SUMIF('TB 4-24'!M:M,$AL3374,'TB 4-24'!G:G)</f>
        <v>0</v>
      </c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>
        <f>+SUMIF('Input Sheet'!$S:$S,$AL3374,'Input Sheet'!C:C)</f>
        <v>0</v>
      </c>
      <c r="Z3374" s="28">
        <f>+SUMIF('Input Sheet'!$S:$S,$AL3374,'Input Sheet'!D:D)</f>
        <v>0</v>
      </c>
      <c r="AA3374" s="28">
        <f>+SUMIF('Input Sheet'!$S:$S,$AL3374,'Input Sheet'!E:E)</f>
        <v>0</v>
      </c>
      <c r="AB3374" s="28">
        <f>+SUMIF('Input Sheet'!$S:$S,$AL3374,'Input Sheet'!F:F)</f>
        <v>0</v>
      </c>
      <c r="AC3374" s="28">
        <f>+SUMIF('Input Sheet'!$S:$S,$AL3374,'Input Sheet'!G:G)</f>
        <v>0</v>
      </c>
      <c r="AD3374" s="28">
        <f>+SUMIF('Input Sheet'!$S:$S,$AL3374,'Input Sheet'!H:H)</f>
        <v>0</v>
      </c>
      <c r="AE3374" s="28">
        <f>+SUMIF('Input Sheet'!$S:$S,$AL3374,'Input Sheet'!I:I)</f>
        <v>0</v>
      </c>
      <c r="AF3374" s="28">
        <f>+SUMIF('Input Sheet'!$S:$S,$AL3374,'Input Sheet'!J:J)</f>
        <v>0</v>
      </c>
      <c r="AG3374" s="28">
        <f>+SUMIF('Input Sheet'!$S:$S,$AL3374,'Input Sheet'!K:K)</f>
        <v>0</v>
      </c>
      <c r="AH3374" s="28">
        <f>+SUMIF('Input Sheet'!$S:$S,$AL3374,'Input Sheet'!L:L)</f>
        <v>0</v>
      </c>
      <c r="AI3374" s="28">
        <f>+SUMIF('Input Sheet'!$S:$S,$AL3374,'Input Sheet'!M:M)</f>
        <v>0</v>
      </c>
      <c r="AJ3374" s="28">
        <f>+SUMIF('Input Sheet'!$S:$S,$AL3374,'Input Sheet'!N:N)</f>
        <v>0</v>
      </c>
      <c r="AK3374" s="28"/>
      <c r="AL3374" s="27" t="str">
        <f t="shared" si="261"/>
        <v>330-3500</v>
      </c>
      <c r="AM3374" s="34" t="str">
        <f t="shared" si="264"/>
        <v>Parts</v>
      </c>
      <c r="AN3374" s="34" t="str">
        <f t="shared" si="265"/>
        <v>PartsWarranty Sales %  Sales</v>
      </c>
      <c r="AO3374" s="35"/>
      <c r="AP3374" s="35"/>
      <c r="AQ3374" s="35"/>
    </row>
    <row r="3375" spans="1:43" x14ac:dyDescent="0.25">
      <c r="A3375" s="27" t="s">
        <v>103</v>
      </c>
      <c r="B3375" s="27" t="s">
        <v>104</v>
      </c>
      <c r="C3375" s="27" t="s">
        <v>657</v>
      </c>
      <c r="D3375" s="27" t="s">
        <v>526</v>
      </c>
      <c r="E3375" s="27" t="s">
        <v>681</v>
      </c>
      <c r="F3375" s="27" t="s">
        <v>976</v>
      </c>
      <c r="G3375" s="27" t="s">
        <v>977</v>
      </c>
      <c r="H3375" s="34" t="s">
        <v>4</v>
      </c>
      <c r="I3375" s="34" t="s">
        <v>978</v>
      </c>
      <c r="J3375" s="34" t="str">
        <f t="shared" si="262"/>
        <v>PartsWarranty Sales %  Sales</v>
      </c>
      <c r="K3375" s="34" t="str">
        <f t="shared" si="263"/>
        <v>230Parts Warranty Sales - Toyota</v>
      </c>
      <c r="L3375" s="28">
        <f>+SUMIF('TB 4-24'!M:M,$AL3375,'TB 4-24'!G:G)</f>
        <v>0</v>
      </c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>
        <f>+SUMIF('Input Sheet'!$S:$S,$AL3375,'Input Sheet'!C:C)</f>
        <v>0</v>
      </c>
      <c r="Z3375" s="28">
        <f>+SUMIF('Input Sheet'!$S:$S,$AL3375,'Input Sheet'!D:D)</f>
        <v>0</v>
      </c>
      <c r="AA3375" s="28">
        <f>+SUMIF('Input Sheet'!$S:$S,$AL3375,'Input Sheet'!E:E)</f>
        <v>0</v>
      </c>
      <c r="AB3375" s="28">
        <f>+SUMIF('Input Sheet'!$S:$S,$AL3375,'Input Sheet'!F:F)</f>
        <v>0</v>
      </c>
      <c r="AC3375" s="28">
        <f>+SUMIF('Input Sheet'!$S:$S,$AL3375,'Input Sheet'!G:G)</f>
        <v>0</v>
      </c>
      <c r="AD3375" s="28">
        <f>+SUMIF('Input Sheet'!$S:$S,$AL3375,'Input Sheet'!H:H)</f>
        <v>0</v>
      </c>
      <c r="AE3375" s="28">
        <f>+SUMIF('Input Sheet'!$S:$S,$AL3375,'Input Sheet'!I:I)</f>
        <v>0</v>
      </c>
      <c r="AF3375" s="28">
        <f>+SUMIF('Input Sheet'!$S:$S,$AL3375,'Input Sheet'!J:J)</f>
        <v>0</v>
      </c>
      <c r="AG3375" s="28">
        <f>+SUMIF('Input Sheet'!$S:$S,$AL3375,'Input Sheet'!K:K)</f>
        <v>0</v>
      </c>
      <c r="AH3375" s="28">
        <f>+SUMIF('Input Sheet'!$S:$S,$AL3375,'Input Sheet'!L:L)</f>
        <v>0</v>
      </c>
      <c r="AI3375" s="28">
        <f>+SUMIF('Input Sheet'!$S:$S,$AL3375,'Input Sheet'!M:M)</f>
        <v>0</v>
      </c>
      <c r="AJ3375" s="28">
        <f>+SUMIF('Input Sheet'!$S:$S,$AL3375,'Input Sheet'!N:N)</f>
        <v>0</v>
      </c>
      <c r="AK3375" s="28"/>
      <c r="AL3375" s="27" t="str">
        <f t="shared" si="261"/>
        <v>230-3500</v>
      </c>
      <c r="AM3375" s="34" t="str">
        <f t="shared" si="264"/>
        <v>Parts</v>
      </c>
      <c r="AN3375" s="34" t="str">
        <f t="shared" si="265"/>
        <v>PartsWarranty Sales %  Sales</v>
      </c>
      <c r="AO3375" s="35"/>
      <c r="AP3375" s="35"/>
      <c r="AQ3375" s="35"/>
    </row>
    <row r="3376" spans="1:43" x14ac:dyDescent="0.25">
      <c r="A3376" s="27" t="s">
        <v>103</v>
      </c>
      <c r="B3376" s="27" t="s">
        <v>104</v>
      </c>
      <c r="C3376" s="27" t="s">
        <v>104</v>
      </c>
      <c r="D3376" s="27" t="s">
        <v>526</v>
      </c>
      <c r="E3376" s="27" t="s">
        <v>680</v>
      </c>
      <c r="F3376" s="27" t="s">
        <v>976</v>
      </c>
      <c r="G3376" s="27" t="s">
        <v>977</v>
      </c>
      <c r="H3376" s="34" t="s">
        <v>4</v>
      </c>
      <c r="I3376" s="34" t="s">
        <v>978</v>
      </c>
      <c r="J3376" s="34" t="str">
        <f t="shared" si="262"/>
        <v>PartsWarranty Sales %  Sales</v>
      </c>
      <c r="K3376" s="34" t="str">
        <f t="shared" si="263"/>
        <v>130Parts Warranty Sales - Toyota</v>
      </c>
      <c r="L3376" s="28">
        <f>+SUMIF('TB 4-24'!M:M,$AL3376,'TB 4-24'!G:G)</f>
        <v>0</v>
      </c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>
        <f>+SUMIF('Input Sheet'!$S:$S,$AL3376,'Input Sheet'!C:C)</f>
        <v>0</v>
      </c>
      <c r="Z3376" s="28">
        <f>+SUMIF('Input Sheet'!$S:$S,$AL3376,'Input Sheet'!D:D)</f>
        <v>0</v>
      </c>
      <c r="AA3376" s="28">
        <f>+SUMIF('Input Sheet'!$S:$S,$AL3376,'Input Sheet'!E:E)</f>
        <v>0</v>
      </c>
      <c r="AB3376" s="28">
        <f>+SUMIF('Input Sheet'!$S:$S,$AL3376,'Input Sheet'!F:F)</f>
        <v>0</v>
      </c>
      <c r="AC3376" s="28">
        <f>+SUMIF('Input Sheet'!$S:$S,$AL3376,'Input Sheet'!G:G)</f>
        <v>0</v>
      </c>
      <c r="AD3376" s="28">
        <f>+SUMIF('Input Sheet'!$S:$S,$AL3376,'Input Sheet'!H:H)</f>
        <v>0</v>
      </c>
      <c r="AE3376" s="28">
        <f>+SUMIF('Input Sheet'!$S:$S,$AL3376,'Input Sheet'!I:I)</f>
        <v>0</v>
      </c>
      <c r="AF3376" s="28">
        <f>+SUMIF('Input Sheet'!$S:$S,$AL3376,'Input Sheet'!J:J)</f>
        <v>0</v>
      </c>
      <c r="AG3376" s="28">
        <f>+SUMIF('Input Sheet'!$S:$S,$AL3376,'Input Sheet'!K:K)</f>
        <v>0</v>
      </c>
      <c r="AH3376" s="28">
        <f>+SUMIF('Input Sheet'!$S:$S,$AL3376,'Input Sheet'!L:L)</f>
        <v>0</v>
      </c>
      <c r="AI3376" s="28">
        <f>+SUMIF('Input Sheet'!$S:$S,$AL3376,'Input Sheet'!M:M)</f>
        <v>0</v>
      </c>
      <c r="AJ3376" s="28">
        <f>+SUMIF('Input Sheet'!$S:$S,$AL3376,'Input Sheet'!N:N)</f>
        <v>0</v>
      </c>
      <c r="AK3376" s="28"/>
      <c r="AL3376" s="27" t="str">
        <f t="shared" si="261"/>
        <v>130-3500</v>
      </c>
      <c r="AM3376" s="34" t="str">
        <f t="shared" si="264"/>
        <v>Parts</v>
      </c>
      <c r="AN3376" s="34" t="str">
        <f t="shared" si="265"/>
        <v>PartsWarranty Sales %  Sales</v>
      </c>
      <c r="AO3376" s="35"/>
      <c r="AP3376" s="35"/>
      <c r="AQ3376" s="35"/>
    </row>
    <row r="3377" spans="1:43" x14ac:dyDescent="0.25">
      <c r="A3377" s="27" t="s">
        <v>103</v>
      </c>
      <c r="B3377" s="27" t="s">
        <v>104</v>
      </c>
      <c r="C3377" s="27" t="s">
        <v>104</v>
      </c>
      <c r="D3377" s="27" t="s">
        <v>220</v>
      </c>
      <c r="E3377" s="27" t="s">
        <v>680</v>
      </c>
      <c r="F3377" s="27" t="s">
        <v>979</v>
      </c>
      <c r="G3377" s="27" t="s">
        <v>980</v>
      </c>
      <c r="H3377" s="34" t="s">
        <v>4</v>
      </c>
      <c r="I3377" s="34" t="s">
        <v>930</v>
      </c>
      <c r="J3377" s="34" t="str">
        <f t="shared" si="262"/>
        <v>PartsOther Expenses as % of Sales</v>
      </c>
      <c r="K3377" s="34" t="str">
        <f t="shared" si="263"/>
        <v>130Parts Training - Toyota</v>
      </c>
      <c r="L3377" s="28">
        <f>+SUMIF('TB 4-24'!M:M,$AL3377,'TB 4-24'!G:G)</f>
        <v>0</v>
      </c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>
        <f>+SUMIF('Input Sheet'!$S:$S,$AL3377,'Input Sheet'!C:C)</f>
        <v>0</v>
      </c>
      <c r="Z3377" s="28">
        <f>+SUMIF('Input Sheet'!$S:$S,$AL3377,'Input Sheet'!D:D)</f>
        <v>0</v>
      </c>
      <c r="AA3377" s="28">
        <f>+SUMIF('Input Sheet'!$S:$S,$AL3377,'Input Sheet'!E:E)</f>
        <v>0</v>
      </c>
      <c r="AB3377" s="28">
        <f>+SUMIF('Input Sheet'!$S:$S,$AL3377,'Input Sheet'!F:F)</f>
        <v>0</v>
      </c>
      <c r="AC3377" s="28">
        <f>+SUMIF('Input Sheet'!$S:$S,$AL3377,'Input Sheet'!G:G)</f>
        <v>0</v>
      </c>
      <c r="AD3377" s="28">
        <f>+SUMIF('Input Sheet'!$S:$S,$AL3377,'Input Sheet'!H:H)</f>
        <v>0</v>
      </c>
      <c r="AE3377" s="28">
        <f>+SUMIF('Input Sheet'!$S:$S,$AL3377,'Input Sheet'!I:I)</f>
        <v>0</v>
      </c>
      <c r="AF3377" s="28">
        <f>+SUMIF('Input Sheet'!$S:$S,$AL3377,'Input Sheet'!J:J)</f>
        <v>0</v>
      </c>
      <c r="AG3377" s="28">
        <f>+SUMIF('Input Sheet'!$S:$S,$AL3377,'Input Sheet'!K:K)</f>
        <v>0</v>
      </c>
      <c r="AH3377" s="28">
        <f>+SUMIF('Input Sheet'!$S:$S,$AL3377,'Input Sheet'!L:L)</f>
        <v>0</v>
      </c>
      <c r="AI3377" s="28">
        <f>+SUMIF('Input Sheet'!$S:$S,$AL3377,'Input Sheet'!M:M)</f>
        <v>0</v>
      </c>
      <c r="AJ3377" s="28">
        <f>+SUMIF('Input Sheet'!$S:$S,$AL3377,'Input Sheet'!N:N)</f>
        <v>0</v>
      </c>
      <c r="AK3377" s="28"/>
      <c r="AL3377" s="27" t="str">
        <f t="shared" si="261"/>
        <v>130-7550</v>
      </c>
      <c r="AM3377" s="34" t="str">
        <f t="shared" si="264"/>
        <v>Parts</v>
      </c>
      <c r="AN3377" s="34" t="str">
        <f t="shared" si="265"/>
        <v>PartsOther Expenses as % of Sales</v>
      </c>
      <c r="AO3377" s="35"/>
      <c r="AP3377" s="35"/>
      <c r="AQ3377" s="35"/>
    </row>
    <row r="3378" spans="1:43" x14ac:dyDescent="0.25">
      <c r="A3378" s="27" t="s">
        <v>103</v>
      </c>
      <c r="B3378" s="27" t="s">
        <v>104</v>
      </c>
      <c r="C3378" s="27" t="s">
        <v>657</v>
      </c>
      <c r="D3378" s="27" t="s">
        <v>220</v>
      </c>
      <c r="E3378" s="27" t="s">
        <v>681</v>
      </c>
      <c r="F3378" s="27" t="s">
        <v>979</v>
      </c>
      <c r="G3378" s="27" t="s">
        <v>980</v>
      </c>
      <c r="H3378" s="34" t="s">
        <v>4</v>
      </c>
      <c r="I3378" s="34" t="s">
        <v>930</v>
      </c>
      <c r="J3378" s="34" t="str">
        <f t="shared" si="262"/>
        <v>PartsOther Expenses as % of Sales</v>
      </c>
      <c r="K3378" s="34" t="str">
        <f t="shared" si="263"/>
        <v>230Parts Training - Toyota</v>
      </c>
      <c r="L3378" s="28">
        <f>+SUMIF('TB 4-24'!M:M,$AL3378,'TB 4-24'!G:G)</f>
        <v>0</v>
      </c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>
        <f>+SUMIF('Input Sheet'!$S:$S,$AL3378,'Input Sheet'!C:C)</f>
        <v>0</v>
      </c>
      <c r="Z3378" s="28">
        <f>+SUMIF('Input Sheet'!$S:$S,$AL3378,'Input Sheet'!D:D)</f>
        <v>0</v>
      </c>
      <c r="AA3378" s="28">
        <f>+SUMIF('Input Sheet'!$S:$S,$AL3378,'Input Sheet'!E:E)</f>
        <v>0</v>
      </c>
      <c r="AB3378" s="28">
        <f>+SUMIF('Input Sheet'!$S:$S,$AL3378,'Input Sheet'!F:F)</f>
        <v>0</v>
      </c>
      <c r="AC3378" s="28">
        <f>+SUMIF('Input Sheet'!$S:$S,$AL3378,'Input Sheet'!G:G)</f>
        <v>0</v>
      </c>
      <c r="AD3378" s="28">
        <f>+SUMIF('Input Sheet'!$S:$S,$AL3378,'Input Sheet'!H:H)</f>
        <v>0</v>
      </c>
      <c r="AE3378" s="28">
        <f>+SUMIF('Input Sheet'!$S:$S,$AL3378,'Input Sheet'!I:I)</f>
        <v>0</v>
      </c>
      <c r="AF3378" s="28">
        <f>+SUMIF('Input Sheet'!$S:$S,$AL3378,'Input Sheet'!J:J)</f>
        <v>0</v>
      </c>
      <c r="AG3378" s="28">
        <f>+SUMIF('Input Sheet'!$S:$S,$AL3378,'Input Sheet'!K:K)</f>
        <v>0</v>
      </c>
      <c r="AH3378" s="28">
        <f>+SUMIF('Input Sheet'!$S:$S,$AL3378,'Input Sheet'!L:L)</f>
        <v>0</v>
      </c>
      <c r="AI3378" s="28">
        <f>+SUMIF('Input Sheet'!$S:$S,$AL3378,'Input Sheet'!M:M)</f>
        <v>0</v>
      </c>
      <c r="AJ3378" s="28">
        <f>+SUMIF('Input Sheet'!$S:$S,$AL3378,'Input Sheet'!N:N)</f>
        <v>0</v>
      </c>
      <c r="AK3378" s="28"/>
      <c r="AL3378" s="27" t="str">
        <f t="shared" si="261"/>
        <v>230-7550</v>
      </c>
      <c r="AM3378" s="34" t="str">
        <f t="shared" si="264"/>
        <v>Parts</v>
      </c>
      <c r="AN3378" s="34" t="str">
        <f t="shared" si="265"/>
        <v>PartsOther Expenses as % of Sales</v>
      </c>
      <c r="AO3378" s="35"/>
      <c r="AP3378" s="35"/>
      <c r="AQ3378" s="35"/>
    </row>
    <row r="3379" spans="1:43" x14ac:dyDescent="0.25">
      <c r="A3379" s="27" t="s">
        <v>103</v>
      </c>
      <c r="B3379" s="27" t="s">
        <v>104</v>
      </c>
      <c r="C3379" s="27" t="s">
        <v>663</v>
      </c>
      <c r="D3379" s="27" t="s">
        <v>220</v>
      </c>
      <c r="E3379" s="27" t="s">
        <v>668</v>
      </c>
      <c r="F3379" s="27" t="s">
        <v>979</v>
      </c>
      <c r="G3379" s="27" t="s">
        <v>980</v>
      </c>
      <c r="H3379" s="34" t="s">
        <v>4</v>
      </c>
      <c r="I3379" s="34" t="s">
        <v>930</v>
      </c>
      <c r="J3379" s="34" t="str">
        <f t="shared" si="262"/>
        <v>PartsOther Expenses as % of Sales</v>
      </c>
      <c r="K3379" s="34" t="str">
        <f t="shared" si="263"/>
        <v>430Parts Training - Toyota</v>
      </c>
      <c r="L3379" s="28">
        <f>+SUMIF('TB 4-24'!M:M,$AL3379,'TB 4-24'!G:G)</f>
        <v>0</v>
      </c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>
        <f>+SUMIF('Input Sheet'!$S:$S,$AL3379,'Input Sheet'!C:C)</f>
        <v>0</v>
      </c>
      <c r="Z3379" s="28">
        <f>+SUMIF('Input Sheet'!$S:$S,$AL3379,'Input Sheet'!D:D)</f>
        <v>0</v>
      </c>
      <c r="AA3379" s="28">
        <f>+SUMIF('Input Sheet'!$S:$S,$AL3379,'Input Sheet'!E:E)</f>
        <v>0</v>
      </c>
      <c r="AB3379" s="28">
        <f>+SUMIF('Input Sheet'!$S:$S,$AL3379,'Input Sheet'!F:F)</f>
        <v>0</v>
      </c>
      <c r="AC3379" s="28">
        <f>+SUMIF('Input Sheet'!$S:$S,$AL3379,'Input Sheet'!G:G)</f>
        <v>0</v>
      </c>
      <c r="AD3379" s="28">
        <f>+SUMIF('Input Sheet'!$S:$S,$AL3379,'Input Sheet'!H:H)</f>
        <v>0</v>
      </c>
      <c r="AE3379" s="28">
        <f>+SUMIF('Input Sheet'!$S:$S,$AL3379,'Input Sheet'!I:I)</f>
        <v>0</v>
      </c>
      <c r="AF3379" s="28">
        <f>+SUMIF('Input Sheet'!$S:$S,$AL3379,'Input Sheet'!J:J)</f>
        <v>0</v>
      </c>
      <c r="AG3379" s="28">
        <f>+SUMIF('Input Sheet'!$S:$S,$AL3379,'Input Sheet'!K:K)</f>
        <v>0</v>
      </c>
      <c r="AH3379" s="28">
        <f>+SUMIF('Input Sheet'!$S:$S,$AL3379,'Input Sheet'!L:L)</f>
        <v>0</v>
      </c>
      <c r="AI3379" s="28">
        <f>+SUMIF('Input Sheet'!$S:$S,$AL3379,'Input Sheet'!M:M)</f>
        <v>0</v>
      </c>
      <c r="AJ3379" s="28">
        <f>+SUMIF('Input Sheet'!$S:$S,$AL3379,'Input Sheet'!N:N)</f>
        <v>0</v>
      </c>
      <c r="AK3379" s="28"/>
      <c r="AL3379" s="27" t="str">
        <f t="shared" si="261"/>
        <v>430-7550</v>
      </c>
      <c r="AM3379" s="34" t="str">
        <f t="shared" si="264"/>
        <v>Parts</v>
      </c>
      <c r="AN3379" s="34" t="str">
        <f t="shared" si="265"/>
        <v>PartsOther Expenses as % of Sales</v>
      </c>
      <c r="AO3379" s="35"/>
      <c r="AP3379" s="35"/>
      <c r="AQ3379" s="35"/>
    </row>
    <row r="3380" spans="1:43" x14ac:dyDescent="0.25">
      <c r="A3380" s="27" t="s">
        <v>103</v>
      </c>
      <c r="B3380" s="27" t="s">
        <v>104</v>
      </c>
      <c r="C3380" s="27" t="s">
        <v>671</v>
      </c>
      <c r="D3380" s="27" t="s">
        <v>220</v>
      </c>
      <c r="E3380" s="27" t="s">
        <v>675</v>
      </c>
      <c r="F3380" s="27" t="s">
        <v>979</v>
      </c>
      <c r="G3380" s="27" t="s">
        <v>980</v>
      </c>
      <c r="H3380" s="34" t="s">
        <v>4</v>
      </c>
      <c r="I3380" s="34" t="s">
        <v>930</v>
      </c>
      <c r="J3380" s="34" t="str">
        <f t="shared" si="262"/>
        <v>PartsOther Expenses as % of Sales</v>
      </c>
      <c r="K3380" s="34" t="str">
        <f t="shared" si="263"/>
        <v>330Parts Training - Toyota</v>
      </c>
      <c r="L3380" s="28">
        <f>+SUMIF('TB 4-24'!M:M,$AL3380,'TB 4-24'!G:G)</f>
        <v>0</v>
      </c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>
        <f>+SUMIF('Input Sheet'!$S:$S,$AL3380,'Input Sheet'!C:C)</f>
        <v>0</v>
      </c>
      <c r="Z3380" s="28">
        <f>+SUMIF('Input Sheet'!$S:$S,$AL3380,'Input Sheet'!D:D)</f>
        <v>0</v>
      </c>
      <c r="AA3380" s="28">
        <f>+SUMIF('Input Sheet'!$S:$S,$AL3380,'Input Sheet'!E:E)</f>
        <v>0</v>
      </c>
      <c r="AB3380" s="28">
        <f>+SUMIF('Input Sheet'!$S:$S,$AL3380,'Input Sheet'!F:F)</f>
        <v>0</v>
      </c>
      <c r="AC3380" s="28">
        <f>+SUMIF('Input Sheet'!$S:$S,$AL3380,'Input Sheet'!G:G)</f>
        <v>0</v>
      </c>
      <c r="AD3380" s="28">
        <f>+SUMIF('Input Sheet'!$S:$S,$AL3380,'Input Sheet'!H:H)</f>
        <v>0</v>
      </c>
      <c r="AE3380" s="28">
        <f>+SUMIF('Input Sheet'!$S:$S,$AL3380,'Input Sheet'!I:I)</f>
        <v>0</v>
      </c>
      <c r="AF3380" s="28">
        <f>+SUMIF('Input Sheet'!$S:$S,$AL3380,'Input Sheet'!J:J)</f>
        <v>0</v>
      </c>
      <c r="AG3380" s="28">
        <f>+SUMIF('Input Sheet'!$S:$S,$AL3380,'Input Sheet'!K:K)</f>
        <v>0</v>
      </c>
      <c r="AH3380" s="28">
        <f>+SUMIF('Input Sheet'!$S:$S,$AL3380,'Input Sheet'!L:L)</f>
        <v>0</v>
      </c>
      <c r="AI3380" s="28">
        <f>+SUMIF('Input Sheet'!$S:$S,$AL3380,'Input Sheet'!M:M)</f>
        <v>0</v>
      </c>
      <c r="AJ3380" s="28">
        <f>+SUMIF('Input Sheet'!$S:$S,$AL3380,'Input Sheet'!N:N)</f>
        <v>0</v>
      </c>
      <c r="AK3380" s="28"/>
      <c r="AL3380" s="27" t="str">
        <f t="shared" si="261"/>
        <v>330-7550</v>
      </c>
      <c r="AM3380" s="34" t="str">
        <f t="shared" si="264"/>
        <v>Parts</v>
      </c>
      <c r="AN3380" s="34" t="str">
        <f t="shared" si="265"/>
        <v>PartsOther Expenses as % of Sales</v>
      </c>
      <c r="AO3380" s="35"/>
      <c r="AP3380" s="35"/>
      <c r="AQ3380" s="35"/>
    </row>
    <row r="3381" spans="1:43" x14ac:dyDescent="0.25">
      <c r="A3381" s="27" t="s">
        <v>103</v>
      </c>
      <c r="B3381" s="27" t="s">
        <v>104</v>
      </c>
      <c r="C3381" s="27" t="s">
        <v>657</v>
      </c>
      <c r="D3381" s="27" t="s">
        <v>230</v>
      </c>
      <c r="E3381" s="27" t="s">
        <v>682</v>
      </c>
      <c r="F3381" s="27" t="s">
        <v>981</v>
      </c>
      <c r="G3381" s="27" t="s">
        <v>982</v>
      </c>
      <c r="H3381" s="34" t="s">
        <v>15</v>
      </c>
      <c r="I3381" s="34" t="s">
        <v>930</v>
      </c>
      <c r="J3381" s="34" t="str">
        <f t="shared" si="262"/>
        <v>ServiceOther Expenses as % of Sales</v>
      </c>
      <c r="K3381" s="34" t="str">
        <f t="shared" si="263"/>
        <v>240Service Advertising &amp; Promotion - Toyota</v>
      </c>
      <c r="L3381" s="28">
        <f>+SUMIF('TB 4-24'!M:M,$AL3381,'TB 4-24'!G:G)</f>
        <v>0</v>
      </c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>
        <f>+SUMIF('Input Sheet'!$S:$S,$AL3381,'Input Sheet'!C:C)</f>
        <v>0</v>
      </c>
      <c r="Z3381" s="28">
        <f>+SUMIF('Input Sheet'!$S:$S,$AL3381,'Input Sheet'!D:D)</f>
        <v>0</v>
      </c>
      <c r="AA3381" s="28">
        <f>+SUMIF('Input Sheet'!$S:$S,$AL3381,'Input Sheet'!E:E)</f>
        <v>0</v>
      </c>
      <c r="AB3381" s="28">
        <f>+SUMIF('Input Sheet'!$S:$S,$AL3381,'Input Sheet'!F:F)</f>
        <v>0</v>
      </c>
      <c r="AC3381" s="28">
        <f>+SUMIF('Input Sheet'!$S:$S,$AL3381,'Input Sheet'!G:G)</f>
        <v>0</v>
      </c>
      <c r="AD3381" s="28">
        <f>+SUMIF('Input Sheet'!$S:$S,$AL3381,'Input Sheet'!H:H)</f>
        <v>0</v>
      </c>
      <c r="AE3381" s="28">
        <f>+SUMIF('Input Sheet'!$S:$S,$AL3381,'Input Sheet'!I:I)</f>
        <v>0</v>
      </c>
      <c r="AF3381" s="28">
        <f>+SUMIF('Input Sheet'!$S:$S,$AL3381,'Input Sheet'!J:J)</f>
        <v>0</v>
      </c>
      <c r="AG3381" s="28">
        <f>+SUMIF('Input Sheet'!$S:$S,$AL3381,'Input Sheet'!K:K)</f>
        <v>0</v>
      </c>
      <c r="AH3381" s="28">
        <f>+SUMIF('Input Sheet'!$S:$S,$AL3381,'Input Sheet'!L:L)</f>
        <v>0</v>
      </c>
      <c r="AI3381" s="28">
        <f>+SUMIF('Input Sheet'!$S:$S,$AL3381,'Input Sheet'!M:M)</f>
        <v>0</v>
      </c>
      <c r="AJ3381" s="28">
        <f>+SUMIF('Input Sheet'!$S:$S,$AL3381,'Input Sheet'!N:N)</f>
        <v>0</v>
      </c>
      <c r="AK3381" s="28"/>
      <c r="AL3381" s="27" t="str">
        <f t="shared" si="261"/>
        <v>240-7080</v>
      </c>
      <c r="AM3381" s="34" t="str">
        <f t="shared" si="264"/>
        <v>Service</v>
      </c>
      <c r="AN3381" s="34" t="str">
        <f t="shared" si="265"/>
        <v>ServiceOther Expenses as % of Sales</v>
      </c>
      <c r="AO3381" s="35"/>
      <c r="AP3381" s="35"/>
      <c r="AQ3381" s="35"/>
    </row>
    <row r="3382" spans="1:43" x14ac:dyDescent="0.25">
      <c r="A3382" s="27" t="s">
        <v>103</v>
      </c>
      <c r="B3382" s="27" t="s">
        <v>104</v>
      </c>
      <c r="C3382" s="27" t="s">
        <v>663</v>
      </c>
      <c r="D3382" s="27" t="s">
        <v>230</v>
      </c>
      <c r="E3382" s="27" t="s">
        <v>669</v>
      </c>
      <c r="F3382" s="27" t="s">
        <v>981</v>
      </c>
      <c r="G3382" s="27" t="s">
        <v>982</v>
      </c>
      <c r="H3382" s="34" t="s">
        <v>15</v>
      </c>
      <c r="I3382" s="34" t="s">
        <v>930</v>
      </c>
      <c r="J3382" s="34" t="str">
        <f t="shared" si="262"/>
        <v>ServiceOther Expenses as % of Sales</v>
      </c>
      <c r="K3382" s="34" t="str">
        <f t="shared" si="263"/>
        <v>440Service Advertising &amp; Promotion - Toyota</v>
      </c>
      <c r="L3382" s="28">
        <f>+SUMIF('TB 4-24'!M:M,$AL3382,'TB 4-24'!G:G)</f>
        <v>0</v>
      </c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>
        <f>+SUMIF('Input Sheet'!$S:$S,$AL3382,'Input Sheet'!C:C)</f>
        <v>0</v>
      </c>
      <c r="Z3382" s="28">
        <f>+SUMIF('Input Sheet'!$S:$S,$AL3382,'Input Sheet'!D:D)</f>
        <v>0</v>
      </c>
      <c r="AA3382" s="28">
        <f>+SUMIF('Input Sheet'!$S:$S,$AL3382,'Input Sheet'!E:E)</f>
        <v>0</v>
      </c>
      <c r="AB3382" s="28">
        <f>+SUMIF('Input Sheet'!$S:$S,$AL3382,'Input Sheet'!F:F)</f>
        <v>0</v>
      </c>
      <c r="AC3382" s="28">
        <f>+SUMIF('Input Sheet'!$S:$S,$AL3382,'Input Sheet'!G:G)</f>
        <v>0</v>
      </c>
      <c r="AD3382" s="28">
        <f>+SUMIF('Input Sheet'!$S:$S,$AL3382,'Input Sheet'!H:H)</f>
        <v>0</v>
      </c>
      <c r="AE3382" s="28">
        <f>+SUMIF('Input Sheet'!$S:$S,$AL3382,'Input Sheet'!I:I)</f>
        <v>0</v>
      </c>
      <c r="AF3382" s="28">
        <f>+SUMIF('Input Sheet'!$S:$S,$AL3382,'Input Sheet'!J:J)</f>
        <v>0</v>
      </c>
      <c r="AG3382" s="28">
        <f>+SUMIF('Input Sheet'!$S:$S,$AL3382,'Input Sheet'!K:K)</f>
        <v>0</v>
      </c>
      <c r="AH3382" s="28">
        <f>+SUMIF('Input Sheet'!$S:$S,$AL3382,'Input Sheet'!L:L)</f>
        <v>0</v>
      </c>
      <c r="AI3382" s="28">
        <f>+SUMIF('Input Sheet'!$S:$S,$AL3382,'Input Sheet'!M:M)</f>
        <v>0</v>
      </c>
      <c r="AJ3382" s="28">
        <f>+SUMIF('Input Sheet'!$S:$S,$AL3382,'Input Sheet'!N:N)</f>
        <v>0</v>
      </c>
      <c r="AK3382" s="28"/>
      <c r="AL3382" s="27" t="str">
        <f t="shared" si="261"/>
        <v>440-7080</v>
      </c>
      <c r="AM3382" s="34" t="str">
        <f t="shared" si="264"/>
        <v>Service</v>
      </c>
      <c r="AN3382" s="34" t="str">
        <f t="shared" si="265"/>
        <v>ServiceOther Expenses as % of Sales</v>
      </c>
      <c r="AO3382" s="35"/>
      <c r="AP3382" s="35"/>
      <c r="AQ3382" s="35"/>
    </row>
    <row r="3383" spans="1:43" x14ac:dyDescent="0.25">
      <c r="A3383" s="27" t="s">
        <v>103</v>
      </c>
      <c r="B3383" s="27" t="s">
        <v>104</v>
      </c>
      <c r="C3383" s="27" t="s">
        <v>671</v>
      </c>
      <c r="D3383" s="27" t="s">
        <v>230</v>
      </c>
      <c r="E3383" s="27" t="s">
        <v>683</v>
      </c>
      <c r="F3383" s="27" t="s">
        <v>981</v>
      </c>
      <c r="G3383" s="27" t="s">
        <v>982</v>
      </c>
      <c r="H3383" s="34" t="s">
        <v>15</v>
      </c>
      <c r="I3383" s="34" t="s">
        <v>930</v>
      </c>
      <c r="J3383" s="34" t="str">
        <f t="shared" si="262"/>
        <v>ServiceOther Expenses as % of Sales</v>
      </c>
      <c r="K3383" s="34" t="str">
        <f t="shared" si="263"/>
        <v>340Service Advertising &amp; Promotion - Toyota</v>
      </c>
      <c r="L3383" s="28">
        <f>+SUMIF('TB 4-24'!M:M,$AL3383,'TB 4-24'!G:G)</f>
        <v>0</v>
      </c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>
        <f>+SUMIF('Input Sheet'!$S:$S,$AL3383,'Input Sheet'!C:C)</f>
        <v>0</v>
      </c>
      <c r="Z3383" s="28">
        <f>+SUMIF('Input Sheet'!$S:$S,$AL3383,'Input Sheet'!D:D)</f>
        <v>0</v>
      </c>
      <c r="AA3383" s="28">
        <f>+SUMIF('Input Sheet'!$S:$S,$AL3383,'Input Sheet'!E:E)</f>
        <v>0</v>
      </c>
      <c r="AB3383" s="28">
        <f>+SUMIF('Input Sheet'!$S:$S,$AL3383,'Input Sheet'!F:F)</f>
        <v>0</v>
      </c>
      <c r="AC3383" s="28">
        <f>+SUMIF('Input Sheet'!$S:$S,$AL3383,'Input Sheet'!G:G)</f>
        <v>0</v>
      </c>
      <c r="AD3383" s="28">
        <f>+SUMIF('Input Sheet'!$S:$S,$AL3383,'Input Sheet'!H:H)</f>
        <v>0</v>
      </c>
      <c r="AE3383" s="28">
        <f>+SUMIF('Input Sheet'!$S:$S,$AL3383,'Input Sheet'!I:I)</f>
        <v>0</v>
      </c>
      <c r="AF3383" s="28">
        <f>+SUMIF('Input Sheet'!$S:$S,$AL3383,'Input Sheet'!J:J)</f>
        <v>0</v>
      </c>
      <c r="AG3383" s="28">
        <f>+SUMIF('Input Sheet'!$S:$S,$AL3383,'Input Sheet'!K:K)</f>
        <v>0</v>
      </c>
      <c r="AH3383" s="28">
        <f>+SUMIF('Input Sheet'!$S:$S,$AL3383,'Input Sheet'!L:L)</f>
        <v>0</v>
      </c>
      <c r="AI3383" s="28">
        <f>+SUMIF('Input Sheet'!$S:$S,$AL3383,'Input Sheet'!M:M)</f>
        <v>0</v>
      </c>
      <c r="AJ3383" s="28">
        <f>+SUMIF('Input Sheet'!$S:$S,$AL3383,'Input Sheet'!N:N)</f>
        <v>0</v>
      </c>
      <c r="AK3383" s="28"/>
      <c r="AL3383" s="27" t="str">
        <f t="shared" si="261"/>
        <v>340-7080</v>
      </c>
      <c r="AM3383" s="34" t="str">
        <f t="shared" si="264"/>
        <v>Service</v>
      </c>
      <c r="AN3383" s="34" t="str">
        <f t="shared" si="265"/>
        <v>ServiceOther Expenses as % of Sales</v>
      </c>
      <c r="AO3383" s="35"/>
      <c r="AP3383" s="35"/>
      <c r="AQ3383" s="35"/>
    </row>
    <row r="3384" spans="1:43" x14ac:dyDescent="0.25">
      <c r="A3384" s="27" t="s">
        <v>103</v>
      </c>
      <c r="B3384" s="27" t="s">
        <v>104</v>
      </c>
      <c r="C3384" s="27" t="s">
        <v>104</v>
      </c>
      <c r="D3384" s="27" t="s">
        <v>230</v>
      </c>
      <c r="E3384" s="27" t="s">
        <v>653</v>
      </c>
      <c r="F3384" s="27" t="s">
        <v>981</v>
      </c>
      <c r="G3384" s="27" t="s">
        <v>982</v>
      </c>
      <c r="H3384" s="34" t="s">
        <v>15</v>
      </c>
      <c r="I3384" s="34" t="s">
        <v>930</v>
      </c>
      <c r="J3384" s="34" t="str">
        <f t="shared" si="262"/>
        <v>ServiceOther Expenses as % of Sales</v>
      </c>
      <c r="K3384" s="34" t="str">
        <f t="shared" si="263"/>
        <v>140Service Advertising &amp; Promotion - Toyota</v>
      </c>
      <c r="L3384" s="28">
        <f>+SUMIF('TB 4-24'!M:M,$AL3384,'TB 4-24'!G:G)</f>
        <v>0</v>
      </c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>
        <f>+SUMIF('Input Sheet'!$S:$S,$AL3384,'Input Sheet'!C:C)</f>
        <v>0</v>
      </c>
      <c r="Z3384" s="28">
        <f>+SUMIF('Input Sheet'!$S:$S,$AL3384,'Input Sheet'!D:D)</f>
        <v>0</v>
      </c>
      <c r="AA3384" s="28">
        <f>+SUMIF('Input Sheet'!$S:$S,$AL3384,'Input Sheet'!E:E)</f>
        <v>0</v>
      </c>
      <c r="AB3384" s="28">
        <f>+SUMIF('Input Sheet'!$S:$S,$AL3384,'Input Sheet'!F:F)</f>
        <v>0</v>
      </c>
      <c r="AC3384" s="28">
        <f>+SUMIF('Input Sheet'!$S:$S,$AL3384,'Input Sheet'!G:G)</f>
        <v>0</v>
      </c>
      <c r="AD3384" s="28">
        <f>+SUMIF('Input Sheet'!$S:$S,$AL3384,'Input Sheet'!H:H)</f>
        <v>0</v>
      </c>
      <c r="AE3384" s="28">
        <f>+SUMIF('Input Sheet'!$S:$S,$AL3384,'Input Sheet'!I:I)</f>
        <v>0</v>
      </c>
      <c r="AF3384" s="28">
        <f>+SUMIF('Input Sheet'!$S:$S,$AL3384,'Input Sheet'!J:J)</f>
        <v>0</v>
      </c>
      <c r="AG3384" s="28">
        <f>+SUMIF('Input Sheet'!$S:$S,$AL3384,'Input Sheet'!K:K)</f>
        <v>0</v>
      </c>
      <c r="AH3384" s="28">
        <f>+SUMIF('Input Sheet'!$S:$S,$AL3384,'Input Sheet'!L:L)</f>
        <v>0</v>
      </c>
      <c r="AI3384" s="28">
        <f>+SUMIF('Input Sheet'!$S:$S,$AL3384,'Input Sheet'!M:M)</f>
        <v>0</v>
      </c>
      <c r="AJ3384" s="28">
        <f>+SUMIF('Input Sheet'!$S:$S,$AL3384,'Input Sheet'!N:N)</f>
        <v>0</v>
      </c>
      <c r="AK3384" s="28"/>
      <c r="AL3384" s="27" t="str">
        <f t="shared" si="261"/>
        <v>140-7080</v>
      </c>
      <c r="AM3384" s="34" t="str">
        <f t="shared" si="264"/>
        <v>Service</v>
      </c>
      <c r="AN3384" s="34" t="str">
        <f t="shared" si="265"/>
        <v>ServiceOther Expenses as % of Sales</v>
      </c>
      <c r="AO3384" s="35"/>
      <c r="AP3384" s="35"/>
      <c r="AQ3384" s="35"/>
    </row>
    <row r="3385" spans="1:43" x14ac:dyDescent="0.25">
      <c r="A3385" s="27" t="s">
        <v>103</v>
      </c>
      <c r="B3385" s="27" t="s">
        <v>104</v>
      </c>
      <c r="C3385" s="27" t="s">
        <v>104</v>
      </c>
      <c r="D3385" s="27" t="s">
        <v>230</v>
      </c>
      <c r="E3385" s="27" t="s">
        <v>684</v>
      </c>
      <c r="F3385" s="27" t="s">
        <v>981</v>
      </c>
      <c r="G3385" s="27" t="s">
        <v>982</v>
      </c>
      <c r="H3385" s="34" t="s">
        <v>15</v>
      </c>
      <c r="I3385" s="34" t="s">
        <v>930</v>
      </c>
      <c r="J3385" s="34" t="str">
        <f t="shared" si="262"/>
        <v>ServiceOther Expenses as % of Sales</v>
      </c>
      <c r="K3385" s="34" t="str">
        <f t="shared" si="263"/>
        <v>147Service Advertising &amp; Promotion - Toyota</v>
      </c>
      <c r="L3385" s="28">
        <f>+SUMIF('TB 4-24'!M:M,$AL3385,'TB 4-24'!G:G)</f>
        <v>0</v>
      </c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>
        <f>+SUMIF('Input Sheet'!$S:$S,$AL3385,'Input Sheet'!C:C)</f>
        <v>0</v>
      </c>
      <c r="Z3385" s="28">
        <f>+SUMIF('Input Sheet'!$S:$S,$AL3385,'Input Sheet'!D:D)</f>
        <v>0</v>
      </c>
      <c r="AA3385" s="28">
        <f>+SUMIF('Input Sheet'!$S:$S,$AL3385,'Input Sheet'!E:E)</f>
        <v>0</v>
      </c>
      <c r="AB3385" s="28">
        <f>+SUMIF('Input Sheet'!$S:$S,$AL3385,'Input Sheet'!F:F)</f>
        <v>0</v>
      </c>
      <c r="AC3385" s="28">
        <f>+SUMIF('Input Sheet'!$S:$S,$AL3385,'Input Sheet'!G:G)</f>
        <v>0</v>
      </c>
      <c r="AD3385" s="28">
        <f>+SUMIF('Input Sheet'!$S:$S,$AL3385,'Input Sheet'!H:H)</f>
        <v>0</v>
      </c>
      <c r="AE3385" s="28">
        <f>+SUMIF('Input Sheet'!$S:$S,$AL3385,'Input Sheet'!I:I)</f>
        <v>0</v>
      </c>
      <c r="AF3385" s="28">
        <f>+SUMIF('Input Sheet'!$S:$S,$AL3385,'Input Sheet'!J:J)</f>
        <v>0</v>
      </c>
      <c r="AG3385" s="28">
        <f>+SUMIF('Input Sheet'!$S:$S,$AL3385,'Input Sheet'!K:K)</f>
        <v>0</v>
      </c>
      <c r="AH3385" s="28">
        <f>+SUMIF('Input Sheet'!$S:$S,$AL3385,'Input Sheet'!L:L)</f>
        <v>0</v>
      </c>
      <c r="AI3385" s="28">
        <f>+SUMIF('Input Sheet'!$S:$S,$AL3385,'Input Sheet'!M:M)</f>
        <v>0</v>
      </c>
      <c r="AJ3385" s="28">
        <f>+SUMIF('Input Sheet'!$S:$S,$AL3385,'Input Sheet'!N:N)</f>
        <v>0</v>
      </c>
      <c r="AK3385" s="28"/>
      <c r="AL3385" s="27" t="str">
        <f t="shared" si="261"/>
        <v>147-7080</v>
      </c>
      <c r="AM3385" s="34" t="str">
        <f t="shared" si="264"/>
        <v>Service</v>
      </c>
      <c r="AN3385" s="34" t="str">
        <f t="shared" si="265"/>
        <v>ServiceOther Expenses as % of Sales</v>
      </c>
      <c r="AO3385" s="35"/>
      <c r="AP3385" s="35"/>
      <c r="AQ3385" s="35"/>
    </row>
    <row r="3386" spans="1:43" x14ac:dyDescent="0.25">
      <c r="A3386" s="27" t="s">
        <v>103</v>
      </c>
      <c r="B3386" s="27" t="s">
        <v>104</v>
      </c>
      <c r="C3386" s="27" t="s">
        <v>104</v>
      </c>
      <c r="D3386" s="27" t="s">
        <v>306</v>
      </c>
      <c r="E3386" s="27" t="s">
        <v>653</v>
      </c>
      <c r="F3386" s="27" t="s">
        <v>981</v>
      </c>
      <c r="G3386" s="27" t="s">
        <v>982</v>
      </c>
      <c r="H3386" s="34" t="s">
        <v>15</v>
      </c>
      <c r="I3386" s="34" t="s">
        <v>930</v>
      </c>
      <c r="J3386" s="34" t="str">
        <f t="shared" si="262"/>
        <v>ServiceOther Expenses as % of Sales</v>
      </c>
      <c r="K3386" s="34" t="str">
        <f t="shared" si="263"/>
        <v>140Service Advertising &amp; Promotion - Toyota</v>
      </c>
      <c r="L3386" s="28">
        <f>+SUMIF('TB 4-24'!M:M,$AL3386,'TB 4-24'!G:G)</f>
        <v>0</v>
      </c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>
        <f>+SUMIF('Input Sheet'!$S:$S,$AL3386,'Input Sheet'!C:C)</f>
        <v>0</v>
      </c>
      <c r="Z3386" s="28">
        <f>+SUMIF('Input Sheet'!$S:$S,$AL3386,'Input Sheet'!D:D)</f>
        <v>0</v>
      </c>
      <c r="AA3386" s="28">
        <f>+SUMIF('Input Sheet'!$S:$S,$AL3386,'Input Sheet'!E:E)</f>
        <v>0</v>
      </c>
      <c r="AB3386" s="28">
        <f>+SUMIF('Input Sheet'!$S:$S,$AL3386,'Input Sheet'!F:F)</f>
        <v>0</v>
      </c>
      <c r="AC3386" s="28">
        <f>+SUMIF('Input Sheet'!$S:$S,$AL3386,'Input Sheet'!G:G)</f>
        <v>0</v>
      </c>
      <c r="AD3386" s="28">
        <f>+SUMIF('Input Sheet'!$S:$S,$AL3386,'Input Sheet'!H:H)</f>
        <v>0</v>
      </c>
      <c r="AE3386" s="28">
        <f>+SUMIF('Input Sheet'!$S:$S,$AL3386,'Input Sheet'!I:I)</f>
        <v>0</v>
      </c>
      <c r="AF3386" s="28">
        <f>+SUMIF('Input Sheet'!$S:$S,$AL3386,'Input Sheet'!J:J)</f>
        <v>0</v>
      </c>
      <c r="AG3386" s="28">
        <f>+SUMIF('Input Sheet'!$S:$S,$AL3386,'Input Sheet'!K:K)</f>
        <v>0</v>
      </c>
      <c r="AH3386" s="28">
        <f>+SUMIF('Input Sheet'!$S:$S,$AL3386,'Input Sheet'!L:L)</f>
        <v>0</v>
      </c>
      <c r="AI3386" s="28">
        <f>+SUMIF('Input Sheet'!$S:$S,$AL3386,'Input Sheet'!M:M)</f>
        <v>0</v>
      </c>
      <c r="AJ3386" s="28">
        <f>+SUMIF('Input Sheet'!$S:$S,$AL3386,'Input Sheet'!N:N)</f>
        <v>0</v>
      </c>
      <c r="AK3386" s="28"/>
      <c r="AL3386" s="27" t="str">
        <f t="shared" si="261"/>
        <v>140-7385</v>
      </c>
      <c r="AM3386" s="34" t="str">
        <f t="shared" si="264"/>
        <v>Service</v>
      </c>
      <c r="AN3386" s="34" t="str">
        <f t="shared" si="265"/>
        <v>ServiceOther Expenses as % of Sales</v>
      </c>
      <c r="AO3386" s="35"/>
      <c r="AP3386" s="35"/>
      <c r="AQ3386" s="35"/>
    </row>
    <row r="3387" spans="1:43" x14ac:dyDescent="0.25">
      <c r="A3387" s="27" t="s">
        <v>103</v>
      </c>
      <c r="B3387" s="27" t="s">
        <v>104</v>
      </c>
      <c r="C3387" s="27" t="s">
        <v>657</v>
      </c>
      <c r="D3387" s="27" t="s">
        <v>306</v>
      </c>
      <c r="E3387" s="27" t="s">
        <v>682</v>
      </c>
      <c r="F3387" s="27" t="s">
        <v>981</v>
      </c>
      <c r="G3387" s="27" t="s">
        <v>982</v>
      </c>
      <c r="H3387" s="34" t="s">
        <v>15</v>
      </c>
      <c r="I3387" s="34" t="s">
        <v>930</v>
      </c>
      <c r="J3387" s="34" t="str">
        <f t="shared" si="262"/>
        <v>ServiceOther Expenses as % of Sales</v>
      </c>
      <c r="K3387" s="34" t="str">
        <f t="shared" si="263"/>
        <v>240Service Advertising &amp; Promotion - Toyota</v>
      </c>
      <c r="L3387" s="28">
        <f>+SUMIF('TB 4-24'!M:M,$AL3387,'TB 4-24'!G:G)</f>
        <v>0</v>
      </c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>
        <f>+SUMIF('Input Sheet'!$S:$S,$AL3387,'Input Sheet'!C:C)</f>
        <v>0</v>
      </c>
      <c r="Z3387" s="28">
        <f>+SUMIF('Input Sheet'!$S:$S,$AL3387,'Input Sheet'!D:D)</f>
        <v>0</v>
      </c>
      <c r="AA3387" s="28">
        <f>+SUMIF('Input Sheet'!$S:$S,$AL3387,'Input Sheet'!E:E)</f>
        <v>0</v>
      </c>
      <c r="AB3387" s="28">
        <f>+SUMIF('Input Sheet'!$S:$S,$AL3387,'Input Sheet'!F:F)</f>
        <v>0</v>
      </c>
      <c r="AC3387" s="28">
        <f>+SUMIF('Input Sheet'!$S:$S,$AL3387,'Input Sheet'!G:G)</f>
        <v>0</v>
      </c>
      <c r="AD3387" s="28">
        <f>+SUMIF('Input Sheet'!$S:$S,$AL3387,'Input Sheet'!H:H)</f>
        <v>0</v>
      </c>
      <c r="AE3387" s="28">
        <f>+SUMIF('Input Sheet'!$S:$S,$AL3387,'Input Sheet'!I:I)</f>
        <v>0</v>
      </c>
      <c r="AF3387" s="28">
        <f>+SUMIF('Input Sheet'!$S:$S,$AL3387,'Input Sheet'!J:J)</f>
        <v>0</v>
      </c>
      <c r="AG3387" s="28">
        <f>+SUMIF('Input Sheet'!$S:$S,$AL3387,'Input Sheet'!K:K)</f>
        <v>0</v>
      </c>
      <c r="AH3387" s="28">
        <f>+SUMIF('Input Sheet'!$S:$S,$AL3387,'Input Sheet'!L:L)</f>
        <v>0</v>
      </c>
      <c r="AI3387" s="28">
        <f>+SUMIF('Input Sheet'!$S:$S,$AL3387,'Input Sheet'!M:M)</f>
        <v>0</v>
      </c>
      <c r="AJ3387" s="28">
        <f>+SUMIF('Input Sheet'!$S:$S,$AL3387,'Input Sheet'!N:N)</f>
        <v>0</v>
      </c>
      <c r="AK3387" s="28"/>
      <c r="AL3387" s="27" t="str">
        <f t="shared" si="261"/>
        <v>240-7385</v>
      </c>
      <c r="AM3387" s="34" t="str">
        <f t="shared" si="264"/>
        <v>Service</v>
      </c>
      <c r="AN3387" s="34" t="str">
        <f t="shared" si="265"/>
        <v>ServiceOther Expenses as % of Sales</v>
      </c>
      <c r="AO3387" s="35"/>
      <c r="AP3387" s="35"/>
      <c r="AQ3387" s="35"/>
    </row>
    <row r="3388" spans="1:43" x14ac:dyDescent="0.25">
      <c r="A3388" s="27" t="s">
        <v>103</v>
      </c>
      <c r="B3388" s="27" t="s">
        <v>104</v>
      </c>
      <c r="C3388" s="27" t="s">
        <v>671</v>
      </c>
      <c r="D3388" s="27" t="s">
        <v>306</v>
      </c>
      <c r="E3388" s="27" t="s">
        <v>683</v>
      </c>
      <c r="F3388" s="27" t="s">
        <v>981</v>
      </c>
      <c r="G3388" s="27" t="s">
        <v>982</v>
      </c>
      <c r="H3388" s="34" t="s">
        <v>15</v>
      </c>
      <c r="I3388" s="34" t="s">
        <v>930</v>
      </c>
      <c r="J3388" s="34" t="str">
        <f t="shared" si="262"/>
        <v>ServiceOther Expenses as % of Sales</v>
      </c>
      <c r="K3388" s="34" t="str">
        <f t="shared" si="263"/>
        <v>340Service Advertising &amp; Promotion - Toyota</v>
      </c>
      <c r="L3388" s="28">
        <f>+SUMIF('TB 4-24'!M:M,$AL3388,'TB 4-24'!G:G)</f>
        <v>0</v>
      </c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>
        <f>+SUMIF('Input Sheet'!$S:$S,$AL3388,'Input Sheet'!C:C)</f>
        <v>0</v>
      </c>
      <c r="Z3388" s="28">
        <f>+SUMIF('Input Sheet'!$S:$S,$AL3388,'Input Sheet'!D:D)</f>
        <v>0</v>
      </c>
      <c r="AA3388" s="28">
        <f>+SUMIF('Input Sheet'!$S:$S,$AL3388,'Input Sheet'!E:E)</f>
        <v>0</v>
      </c>
      <c r="AB3388" s="28">
        <f>+SUMIF('Input Sheet'!$S:$S,$AL3388,'Input Sheet'!F:F)</f>
        <v>0</v>
      </c>
      <c r="AC3388" s="28">
        <f>+SUMIF('Input Sheet'!$S:$S,$AL3388,'Input Sheet'!G:G)</f>
        <v>0</v>
      </c>
      <c r="AD3388" s="28">
        <f>+SUMIF('Input Sheet'!$S:$S,$AL3388,'Input Sheet'!H:H)</f>
        <v>0</v>
      </c>
      <c r="AE3388" s="28">
        <f>+SUMIF('Input Sheet'!$S:$S,$AL3388,'Input Sheet'!I:I)</f>
        <v>0</v>
      </c>
      <c r="AF3388" s="28">
        <f>+SUMIF('Input Sheet'!$S:$S,$AL3388,'Input Sheet'!J:J)</f>
        <v>0</v>
      </c>
      <c r="AG3388" s="28">
        <f>+SUMIF('Input Sheet'!$S:$S,$AL3388,'Input Sheet'!K:K)</f>
        <v>0</v>
      </c>
      <c r="AH3388" s="28">
        <f>+SUMIF('Input Sheet'!$S:$S,$AL3388,'Input Sheet'!L:L)</f>
        <v>0</v>
      </c>
      <c r="AI3388" s="28">
        <f>+SUMIF('Input Sheet'!$S:$S,$AL3388,'Input Sheet'!M:M)</f>
        <v>0</v>
      </c>
      <c r="AJ3388" s="28">
        <f>+SUMIF('Input Sheet'!$S:$S,$AL3388,'Input Sheet'!N:N)</f>
        <v>0</v>
      </c>
      <c r="AK3388" s="28"/>
      <c r="AL3388" s="27" t="str">
        <f t="shared" si="261"/>
        <v>340-7385</v>
      </c>
      <c r="AM3388" s="34" t="str">
        <f t="shared" si="264"/>
        <v>Service</v>
      </c>
      <c r="AN3388" s="34" t="str">
        <f t="shared" si="265"/>
        <v>ServiceOther Expenses as % of Sales</v>
      </c>
      <c r="AO3388" s="35"/>
      <c r="AP3388" s="35"/>
      <c r="AQ3388" s="35"/>
    </row>
    <row r="3389" spans="1:43" x14ac:dyDescent="0.25">
      <c r="A3389" s="27" t="s">
        <v>103</v>
      </c>
      <c r="B3389" s="27" t="s">
        <v>104</v>
      </c>
      <c r="C3389" s="27" t="s">
        <v>663</v>
      </c>
      <c r="D3389" s="27" t="s">
        <v>306</v>
      </c>
      <c r="E3389" s="27" t="s">
        <v>669</v>
      </c>
      <c r="F3389" s="27" t="s">
        <v>981</v>
      </c>
      <c r="G3389" s="27" t="s">
        <v>982</v>
      </c>
      <c r="H3389" s="34" t="s">
        <v>15</v>
      </c>
      <c r="I3389" s="34" t="s">
        <v>930</v>
      </c>
      <c r="J3389" s="34" t="str">
        <f t="shared" si="262"/>
        <v>ServiceOther Expenses as % of Sales</v>
      </c>
      <c r="K3389" s="34" t="str">
        <f t="shared" si="263"/>
        <v>440Service Advertising &amp; Promotion - Toyota</v>
      </c>
      <c r="L3389" s="28">
        <f>+SUMIF('TB 4-24'!M:M,$AL3389,'TB 4-24'!G:G)</f>
        <v>0</v>
      </c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>
        <f>+SUMIF('Input Sheet'!$S:$S,$AL3389,'Input Sheet'!C:C)</f>
        <v>0</v>
      </c>
      <c r="Z3389" s="28">
        <f>+SUMIF('Input Sheet'!$S:$S,$AL3389,'Input Sheet'!D:D)</f>
        <v>0</v>
      </c>
      <c r="AA3389" s="28">
        <f>+SUMIF('Input Sheet'!$S:$S,$AL3389,'Input Sheet'!E:E)</f>
        <v>0</v>
      </c>
      <c r="AB3389" s="28">
        <f>+SUMIF('Input Sheet'!$S:$S,$AL3389,'Input Sheet'!F:F)</f>
        <v>0</v>
      </c>
      <c r="AC3389" s="28">
        <f>+SUMIF('Input Sheet'!$S:$S,$AL3389,'Input Sheet'!G:G)</f>
        <v>0</v>
      </c>
      <c r="AD3389" s="28">
        <f>+SUMIF('Input Sheet'!$S:$S,$AL3389,'Input Sheet'!H:H)</f>
        <v>0</v>
      </c>
      <c r="AE3389" s="28">
        <f>+SUMIF('Input Sheet'!$S:$S,$AL3389,'Input Sheet'!I:I)</f>
        <v>0</v>
      </c>
      <c r="AF3389" s="28">
        <f>+SUMIF('Input Sheet'!$S:$S,$AL3389,'Input Sheet'!J:J)</f>
        <v>0</v>
      </c>
      <c r="AG3389" s="28">
        <f>+SUMIF('Input Sheet'!$S:$S,$AL3389,'Input Sheet'!K:K)</f>
        <v>0</v>
      </c>
      <c r="AH3389" s="28">
        <f>+SUMIF('Input Sheet'!$S:$S,$AL3389,'Input Sheet'!L:L)</f>
        <v>0</v>
      </c>
      <c r="AI3389" s="28">
        <f>+SUMIF('Input Sheet'!$S:$S,$AL3389,'Input Sheet'!M:M)</f>
        <v>0</v>
      </c>
      <c r="AJ3389" s="28">
        <f>+SUMIF('Input Sheet'!$S:$S,$AL3389,'Input Sheet'!N:N)</f>
        <v>0</v>
      </c>
      <c r="AK3389" s="28"/>
      <c r="AL3389" s="27" t="str">
        <f t="shared" si="261"/>
        <v>440-7385</v>
      </c>
      <c r="AM3389" s="34" t="str">
        <f t="shared" si="264"/>
        <v>Service</v>
      </c>
      <c r="AN3389" s="34" t="str">
        <f t="shared" si="265"/>
        <v>ServiceOther Expenses as % of Sales</v>
      </c>
      <c r="AO3389" s="35"/>
      <c r="AP3389" s="35"/>
      <c r="AQ3389" s="35"/>
    </row>
    <row r="3390" spans="1:43" x14ac:dyDescent="0.25">
      <c r="A3390" s="27" t="s">
        <v>103</v>
      </c>
      <c r="B3390" s="27" t="s">
        <v>104</v>
      </c>
      <c r="C3390" s="27" t="s">
        <v>104</v>
      </c>
      <c r="D3390" s="27" t="s">
        <v>306</v>
      </c>
      <c r="E3390" s="27" t="s">
        <v>684</v>
      </c>
      <c r="F3390" s="27" t="s">
        <v>981</v>
      </c>
      <c r="G3390" s="27" t="s">
        <v>982</v>
      </c>
      <c r="H3390" s="34" t="s">
        <v>15</v>
      </c>
      <c r="I3390" s="34" t="s">
        <v>930</v>
      </c>
      <c r="J3390" s="34" t="str">
        <f t="shared" si="262"/>
        <v>ServiceOther Expenses as % of Sales</v>
      </c>
      <c r="K3390" s="34" t="str">
        <f t="shared" si="263"/>
        <v>147Service Advertising &amp; Promotion - Toyota</v>
      </c>
      <c r="L3390" s="28">
        <f>+SUMIF('TB 4-24'!M:M,$AL3390,'TB 4-24'!G:G)</f>
        <v>0</v>
      </c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>
        <f>+SUMIF('Input Sheet'!$S:$S,$AL3390,'Input Sheet'!C:C)</f>
        <v>0</v>
      </c>
      <c r="Z3390" s="28">
        <f>+SUMIF('Input Sheet'!$S:$S,$AL3390,'Input Sheet'!D:D)</f>
        <v>0</v>
      </c>
      <c r="AA3390" s="28">
        <f>+SUMIF('Input Sheet'!$S:$S,$AL3390,'Input Sheet'!E:E)</f>
        <v>0</v>
      </c>
      <c r="AB3390" s="28">
        <f>+SUMIF('Input Sheet'!$S:$S,$AL3390,'Input Sheet'!F:F)</f>
        <v>0</v>
      </c>
      <c r="AC3390" s="28">
        <f>+SUMIF('Input Sheet'!$S:$S,$AL3390,'Input Sheet'!G:G)</f>
        <v>0</v>
      </c>
      <c r="AD3390" s="28">
        <f>+SUMIF('Input Sheet'!$S:$S,$AL3390,'Input Sheet'!H:H)</f>
        <v>0</v>
      </c>
      <c r="AE3390" s="28">
        <f>+SUMIF('Input Sheet'!$S:$S,$AL3390,'Input Sheet'!I:I)</f>
        <v>0</v>
      </c>
      <c r="AF3390" s="28">
        <f>+SUMIF('Input Sheet'!$S:$S,$AL3390,'Input Sheet'!J:J)</f>
        <v>0</v>
      </c>
      <c r="AG3390" s="28">
        <f>+SUMIF('Input Sheet'!$S:$S,$AL3390,'Input Sheet'!K:K)</f>
        <v>0</v>
      </c>
      <c r="AH3390" s="28">
        <f>+SUMIF('Input Sheet'!$S:$S,$AL3390,'Input Sheet'!L:L)</f>
        <v>0</v>
      </c>
      <c r="AI3390" s="28">
        <f>+SUMIF('Input Sheet'!$S:$S,$AL3390,'Input Sheet'!M:M)</f>
        <v>0</v>
      </c>
      <c r="AJ3390" s="28">
        <f>+SUMIF('Input Sheet'!$S:$S,$AL3390,'Input Sheet'!N:N)</f>
        <v>0</v>
      </c>
      <c r="AK3390" s="28"/>
      <c r="AL3390" s="27" t="str">
        <f t="shared" si="261"/>
        <v>147-7385</v>
      </c>
      <c r="AM3390" s="34" t="str">
        <f t="shared" si="264"/>
        <v>Service</v>
      </c>
      <c r="AN3390" s="34" t="str">
        <f t="shared" si="265"/>
        <v>ServiceOther Expenses as % of Sales</v>
      </c>
      <c r="AO3390" s="35"/>
      <c r="AP3390" s="35"/>
      <c r="AQ3390" s="35"/>
    </row>
    <row r="3391" spans="1:43" x14ac:dyDescent="0.25">
      <c r="A3391" s="27" t="s">
        <v>103</v>
      </c>
      <c r="B3391" s="27" t="s">
        <v>104</v>
      </c>
      <c r="C3391" s="27" t="s">
        <v>657</v>
      </c>
      <c r="D3391" s="27" t="s">
        <v>307</v>
      </c>
      <c r="E3391" s="27" t="s">
        <v>682</v>
      </c>
      <c r="F3391" s="27" t="s">
        <v>981</v>
      </c>
      <c r="G3391" s="27" t="s">
        <v>982</v>
      </c>
      <c r="H3391" s="34" t="s">
        <v>15</v>
      </c>
      <c r="I3391" s="34" t="s">
        <v>930</v>
      </c>
      <c r="J3391" s="34" t="str">
        <f t="shared" si="262"/>
        <v>ServiceOther Expenses as % of Sales</v>
      </c>
      <c r="K3391" s="34" t="str">
        <f t="shared" si="263"/>
        <v>240Service Advertising &amp; Promotion - Toyota</v>
      </c>
      <c r="L3391" s="28">
        <f>+SUMIF('TB 4-24'!M:M,$AL3391,'TB 4-24'!G:G)</f>
        <v>0</v>
      </c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>
        <f>+SUMIF('Input Sheet'!$S:$S,$AL3391,'Input Sheet'!C:C)</f>
        <v>0</v>
      </c>
      <c r="Z3391" s="28">
        <f>+SUMIF('Input Sheet'!$S:$S,$AL3391,'Input Sheet'!D:D)</f>
        <v>0</v>
      </c>
      <c r="AA3391" s="28">
        <f>+SUMIF('Input Sheet'!$S:$S,$AL3391,'Input Sheet'!E:E)</f>
        <v>0</v>
      </c>
      <c r="AB3391" s="28">
        <f>+SUMIF('Input Sheet'!$S:$S,$AL3391,'Input Sheet'!F:F)</f>
        <v>0</v>
      </c>
      <c r="AC3391" s="28">
        <f>+SUMIF('Input Sheet'!$S:$S,$AL3391,'Input Sheet'!G:G)</f>
        <v>0</v>
      </c>
      <c r="AD3391" s="28">
        <f>+SUMIF('Input Sheet'!$S:$S,$AL3391,'Input Sheet'!H:H)</f>
        <v>0</v>
      </c>
      <c r="AE3391" s="28">
        <f>+SUMIF('Input Sheet'!$S:$S,$AL3391,'Input Sheet'!I:I)</f>
        <v>0</v>
      </c>
      <c r="AF3391" s="28">
        <f>+SUMIF('Input Sheet'!$S:$S,$AL3391,'Input Sheet'!J:J)</f>
        <v>0</v>
      </c>
      <c r="AG3391" s="28">
        <f>+SUMIF('Input Sheet'!$S:$S,$AL3391,'Input Sheet'!K:K)</f>
        <v>0</v>
      </c>
      <c r="AH3391" s="28">
        <f>+SUMIF('Input Sheet'!$S:$S,$AL3391,'Input Sheet'!L:L)</f>
        <v>0</v>
      </c>
      <c r="AI3391" s="28">
        <f>+SUMIF('Input Sheet'!$S:$S,$AL3391,'Input Sheet'!M:M)</f>
        <v>0</v>
      </c>
      <c r="AJ3391" s="28">
        <f>+SUMIF('Input Sheet'!$S:$S,$AL3391,'Input Sheet'!N:N)</f>
        <v>0</v>
      </c>
      <c r="AK3391" s="28"/>
      <c r="AL3391" s="27" t="str">
        <f t="shared" si="261"/>
        <v>240-7390</v>
      </c>
      <c r="AM3391" s="34" t="str">
        <f t="shared" si="264"/>
        <v>Service</v>
      </c>
      <c r="AN3391" s="34" t="str">
        <f t="shared" si="265"/>
        <v>ServiceOther Expenses as % of Sales</v>
      </c>
      <c r="AO3391" s="35"/>
      <c r="AP3391" s="35"/>
      <c r="AQ3391" s="35"/>
    </row>
    <row r="3392" spans="1:43" x14ac:dyDescent="0.25">
      <c r="A3392" s="27" t="s">
        <v>103</v>
      </c>
      <c r="B3392" s="27" t="s">
        <v>104</v>
      </c>
      <c r="C3392" s="27" t="s">
        <v>104</v>
      </c>
      <c r="D3392" s="27" t="s">
        <v>307</v>
      </c>
      <c r="E3392" s="27" t="s">
        <v>653</v>
      </c>
      <c r="F3392" s="27" t="s">
        <v>981</v>
      </c>
      <c r="G3392" s="27" t="s">
        <v>982</v>
      </c>
      <c r="H3392" s="34" t="s">
        <v>15</v>
      </c>
      <c r="I3392" s="34" t="s">
        <v>930</v>
      </c>
      <c r="J3392" s="34" t="str">
        <f t="shared" si="262"/>
        <v>ServiceOther Expenses as % of Sales</v>
      </c>
      <c r="K3392" s="34" t="str">
        <f t="shared" si="263"/>
        <v>140Service Advertising &amp; Promotion - Toyota</v>
      </c>
      <c r="L3392" s="28">
        <f>+SUMIF('TB 4-24'!M:M,$AL3392,'TB 4-24'!G:G)</f>
        <v>0</v>
      </c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>
        <f>+SUMIF('Input Sheet'!$S:$S,$AL3392,'Input Sheet'!C:C)</f>
        <v>0</v>
      </c>
      <c r="Z3392" s="28">
        <f>+SUMIF('Input Sheet'!$S:$S,$AL3392,'Input Sheet'!D:D)</f>
        <v>0</v>
      </c>
      <c r="AA3392" s="28">
        <f>+SUMIF('Input Sheet'!$S:$S,$AL3392,'Input Sheet'!E:E)</f>
        <v>0</v>
      </c>
      <c r="AB3392" s="28">
        <f>+SUMIF('Input Sheet'!$S:$S,$AL3392,'Input Sheet'!F:F)</f>
        <v>0</v>
      </c>
      <c r="AC3392" s="28">
        <f>+SUMIF('Input Sheet'!$S:$S,$AL3392,'Input Sheet'!G:G)</f>
        <v>0</v>
      </c>
      <c r="AD3392" s="28">
        <f>+SUMIF('Input Sheet'!$S:$S,$AL3392,'Input Sheet'!H:H)</f>
        <v>0</v>
      </c>
      <c r="AE3392" s="28">
        <f>+SUMIF('Input Sheet'!$S:$S,$AL3392,'Input Sheet'!I:I)</f>
        <v>0</v>
      </c>
      <c r="AF3392" s="28">
        <f>+SUMIF('Input Sheet'!$S:$S,$AL3392,'Input Sheet'!J:J)</f>
        <v>0</v>
      </c>
      <c r="AG3392" s="28">
        <f>+SUMIF('Input Sheet'!$S:$S,$AL3392,'Input Sheet'!K:K)</f>
        <v>0</v>
      </c>
      <c r="AH3392" s="28">
        <f>+SUMIF('Input Sheet'!$S:$S,$AL3392,'Input Sheet'!L:L)</f>
        <v>0</v>
      </c>
      <c r="AI3392" s="28">
        <f>+SUMIF('Input Sheet'!$S:$S,$AL3392,'Input Sheet'!M:M)</f>
        <v>0</v>
      </c>
      <c r="AJ3392" s="28">
        <f>+SUMIF('Input Sheet'!$S:$S,$AL3392,'Input Sheet'!N:N)</f>
        <v>0</v>
      </c>
      <c r="AK3392" s="28"/>
      <c r="AL3392" s="27" t="str">
        <f t="shared" si="261"/>
        <v>140-7390</v>
      </c>
      <c r="AM3392" s="34" t="str">
        <f t="shared" si="264"/>
        <v>Service</v>
      </c>
      <c r="AN3392" s="34" t="str">
        <f t="shared" si="265"/>
        <v>ServiceOther Expenses as % of Sales</v>
      </c>
      <c r="AO3392" s="35"/>
      <c r="AP3392" s="35"/>
      <c r="AQ3392" s="35"/>
    </row>
    <row r="3393" spans="1:43" x14ac:dyDescent="0.25">
      <c r="A3393" s="27" t="s">
        <v>103</v>
      </c>
      <c r="B3393" s="27" t="s">
        <v>104</v>
      </c>
      <c r="C3393" s="27" t="s">
        <v>663</v>
      </c>
      <c r="D3393" s="27" t="s">
        <v>307</v>
      </c>
      <c r="E3393" s="27" t="s">
        <v>669</v>
      </c>
      <c r="F3393" s="27" t="s">
        <v>981</v>
      </c>
      <c r="G3393" s="27" t="s">
        <v>982</v>
      </c>
      <c r="H3393" s="34" t="s">
        <v>15</v>
      </c>
      <c r="I3393" s="34" t="s">
        <v>930</v>
      </c>
      <c r="J3393" s="34" t="str">
        <f t="shared" si="262"/>
        <v>ServiceOther Expenses as % of Sales</v>
      </c>
      <c r="K3393" s="34" t="str">
        <f t="shared" si="263"/>
        <v>440Service Advertising &amp; Promotion - Toyota</v>
      </c>
      <c r="L3393" s="28">
        <f>+SUMIF('TB 4-24'!M:M,$AL3393,'TB 4-24'!G:G)</f>
        <v>0</v>
      </c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>
        <f>+SUMIF('Input Sheet'!$S:$S,$AL3393,'Input Sheet'!C:C)</f>
        <v>0</v>
      </c>
      <c r="Z3393" s="28">
        <f>+SUMIF('Input Sheet'!$S:$S,$AL3393,'Input Sheet'!D:D)</f>
        <v>0</v>
      </c>
      <c r="AA3393" s="28">
        <f>+SUMIF('Input Sheet'!$S:$S,$AL3393,'Input Sheet'!E:E)</f>
        <v>0</v>
      </c>
      <c r="AB3393" s="28">
        <f>+SUMIF('Input Sheet'!$S:$S,$AL3393,'Input Sheet'!F:F)</f>
        <v>0</v>
      </c>
      <c r="AC3393" s="28">
        <f>+SUMIF('Input Sheet'!$S:$S,$AL3393,'Input Sheet'!G:G)</f>
        <v>0</v>
      </c>
      <c r="AD3393" s="28">
        <f>+SUMIF('Input Sheet'!$S:$S,$AL3393,'Input Sheet'!H:H)</f>
        <v>0</v>
      </c>
      <c r="AE3393" s="28">
        <f>+SUMIF('Input Sheet'!$S:$S,$AL3393,'Input Sheet'!I:I)</f>
        <v>0</v>
      </c>
      <c r="AF3393" s="28">
        <f>+SUMIF('Input Sheet'!$S:$S,$AL3393,'Input Sheet'!J:J)</f>
        <v>0</v>
      </c>
      <c r="AG3393" s="28">
        <f>+SUMIF('Input Sheet'!$S:$S,$AL3393,'Input Sheet'!K:K)</f>
        <v>0</v>
      </c>
      <c r="AH3393" s="28">
        <f>+SUMIF('Input Sheet'!$S:$S,$AL3393,'Input Sheet'!L:L)</f>
        <v>0</v>
      </c>
      <c r="AI3393" s="28">
        <f>+SUMIF('Input Sheet'!$S:$S,$AL3393,'Input Sheet'!M:M)</f>
        <v>0</v>
      </c>
      <c r="AJ3393" s="28">
        <f>+SUMIF('Input Sheet'!$S:$S,$AL3393,'Input Sheet'!N:N)</f>
        <v>0</v>
      </c>
      <c r="AK3393" s="28"/>
      <c r="AL3393" s="27" t="str">
        <f t="shared" si="261"/>
        <v>440-7390</v>
      </c>
      <c r="AM3393" s="34" t="str">
        <f t="shared" si="264"/>
        <v>Service</v>
      </c>
      <c r="AN3393" s="34" t="str">
        <f t="shared" si="265"/>
        <v>ServiceOther Expenses as % of Sales</v>
      </c>
      <c r="AO3393" s="35"/>
      <c r="AP3393" s="35"/>
      <c r="AQ3393" s="35"/>
    </row>
    <row r="3394" spans="1:43" x14ac:dyDescent="0.25">
      <c r="A3394" s="27" t="s">
        <v>103</v>
      </c>
      <c r="B3394" s="27" t="s">
        <v>104</v>
      </c>
      <c r="C3394" s="27" t="s">
        <v>671</v>
      </c>
      <c r="D3394" s="27" t="s">
        <v>307</v>
      </c>
      <c r="E3394" s="27" t="s">
        <v>683</v>
      </c>
      <c r="F3394" s="27" t="s">
        <v>981</v>
      </c>
      <c r="G3394" s="27" t="s">
        <v>982</v>
      </c>
      <c r="H3394" s="34" t="s">
        <v>15</v>
      </c>
      <c r="I3394" s="34" t="s">
        <v>930</v>
      </c>
      <c r="J3394" s="34" t="str">
        <f t="shared" si="262"/>
        <v>ServiceOther Expenses as % of Sales</v>
      </c>
      <c r="K3394" s="34" t="str">
        <f t="shared" si="263"/>
        <v>340Service Advertising &amp; Promotion - Toyota</v>
      </c>
      <c r="L3394" s="28">
        <f>+SUMIF('TB 4-24'!M:M,$AL3394,'TB 4-24'!G:G)</f>
        <v>0</v>
      </c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>
        <f>+SUMIF('Input Sheet'!$S:$S,$AL3394,'Input Sheet'!C:C)</f>
        <v>0</v>
      </c>
      <c r="Z3394" s="28">
        <f>+SUMIF('Input Sheet'!$S:$S,$AL3394,'Input Sheet'!D:D)</f>
        <v>0</v>
      </c>
      <c r="AA3394" s="28">
        <f>+SUMIF('Input Sheet'!$S:$S,$AL3394,'Input Sheet'!E:E)</f>
        <v>0</v>
      </c>
      <c r="AB3394" s="28">
        <f>+SUMIF('Input Sheet'!$S:$S,$AL3394,'Input Sheet'!F:F)</f>
        <v>0</v>
      </c>
      <c r="AC3394" s="28">
        <f>+SUMIF('Input Sheet'!$S:$S,$AL3394,'Input Sheet'!G:G)</f>
        <v>0</v>
      </c>
      <c r="AD3394" s="28">
        <f>+SUMIF('Input Sheet'!$S:$S,$AL3394,'Input Sheet'!H:H)</f>
        <v>0</v>
      </c>
      <c r="AE3394" s="28">
        <f>+SUMIF('Input Sheet'!$S:$S,$AL3394,'Input Sheet'!I:I)</f>
        <v>0</v>
      </c>
      <c r="AF3394" s="28">
        <f>+SUMIF('Input Sheet'!$S:$S,$AL3394,'Input Sheet'!J:J)</f>
        <v>0</v>
      </c>
      <c r="AG3394" s="28">
        <f>+SUMIF('Input Sheet'!$S:$S,$AL3394,'Input Sheet'!K:K)</f>
        <v>0</v>
      </c>
      <c r="AH3394" s="28">
        <f>+SUMIF('Input Sheet'!$S:$S,$AL3394,'Input Sheet'!L:L)</f>
        <v>0</v>
      </c>
      <c r="AI3394" s="28">
        <f>+SUMIF('Input Sheet'!$S:$S,$AL3394,'Input Sheet'!M:M)</f>
        <v>0</v>
      </c>
      <c r="AJ3394" s="28">
        <f>+SUMIF('Input Sheet'!$S:$S,$AL3394,'Input Sheet'!N:N)</f>
        <v>0</v>
      </c>
      <c r="AK3394" s="28"/>
      <c r="AL3394" s="27" t="str">
        <f t="shared" si="261"/>
        <v>340-7390</v>
      </c>
      <c r="AM3394" s="34" t="str">
        <f t="shared" si="264"/>
        <v>Service</v>
      </c>
      <c r="AN3394" s="34" t="str">
        <f t="shared" si="265"/>
        <v>ServiceOther Expenses as % of Sales</v>
      </c>
      <c r="AO3394" s="35"/>
      <c r="AP3394" s="35"/>
      <c r="AQ3394" s="35"/>
    </row>
    <row r="3395" spans="1:43" x14ac:dyDescent="0.25">
      <c r="A3395" s="27" t="s">
        <v>103</v>
      </c>
      <c r="B3395" s="27" t="s">
        <v>104</v>
      </c>
      <c r="C3395" s="27" t="s">
        <v>104</v>
      </c>
      <c r="D3395" s="27" t="s">
        <v>307</v>
      </c>
      <c r="E3395" s="27" t="s">
        <v>684</v>
      </c>
      <c r="F3395" s="27" t="s">
        <v>981</v>
      </c>
      <c r="G3395" s="27" t="s">
        <v>982</v>
      </c>
      <c r="H3395" s="34" t="s">
        <v>15</v>
      </c>
      <c r="I3395" s="34" t="s">
        <v>930</v>
      </c>
      <c r="J3395" s="34" t="str">
        <f t="shared" si="262"/>
        <v>ServiceOther Expenses as % of Sales</v>
      </c>
      <c r="K3395" s="34" t="str">
        <f t="shared" si="263"/>
        <v>147Service Advertising &amp; Promotion - Toyota</v>
      </c>
      <c r="L3395" s="28">
        <f>+SUMIF('TB 4-24'!M:M,$AL3395,'TB 4-24'!G:G)</f>
        <v>0</v>
      </c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>
        <f>+SUMIF('Input Sheet'!$S:$S,$AL3395,'Input Sheet'!C:C)</f>
        <v>0</v>
      </c>
      <c r="Z3395" s="28">
        <f>+SUMIF('Input Sheet'!$S:$S,$AL3395,'Input Sheet'!D:D)</f>
        <v>0</v>
      </c>
      <c r="AA3395" s="28">
        <f>+SUMIF('Input Sheet'!$S:$S,$AL3395,'Input Sheet'!E:E)</f>
        <v>0</v>
      </c>
      <c r="AB3395" s="28">
        <f>+SUMIF('Input Sheet'!$S:$S,$AL3395,'Input Sheet'!F:F)</f>
        <v>0</v>
      </c>
      <c r="AC3395" s="28">
        <f>+SUMIF('Input Sheet'!$S:$S,$AL3395,'Input Sheet'!G:G)</f>
        <v>0</v>
      </c>
      <c r="AD3395" s="28">
        <f>+SUMIF('Input Sheet'!$S:$S,$AL3395,'Input Sheet'!H:H)</f>
        <v>0</v>
      </c>
      <c r="AE3395" s="28">
        <f>+SUMIF('Input Sheet'!$S:$S,$AL3395,'Input Sheet'!I:I)</f>
        <v>0</v>
      </c>
      <c r="AF3395" s="28">
        <f>+SUMIF('Input Sheet'!$S:$S,$AL3395,'Input Sheet'!J:J)</f>
        <v>0</v>
      </c>
      <c r="AG3395" s="28">
        <f>+SUMIF('Input Sheet'!$S:$S,$AL3395,'Input Sheet'!K:K)</f>
        <v>0</v>
      </c>
      <c r="AH3395" s="28">
        <f>+SUMIF('Input Sheet'!$S:$S,$AL3395,'Input Sheet'!L:L)</f>
        <v>0</v>
      </c>
      <c r="AI3395" s="28">
        <f>+SUMIF('Input Sheet'!$S:$S,$AL3395,'Input Sheet'!M:M)</f>
        <v>0</v>
      </c>
      <c r="AJ3395" s="28">
        <f>+SUMIF('Input Sheet'!$S:$S,$AL3395,'Input Sheet'!N:N)</f>
        <v>0</v>
      </c>
      <c r="AK3395" s="28"/>
      <c r="AL3395" s="27" t="str">
        <f t="shared" ref="AL3395:AL3458" si="266">+E3395&amp;"-"&amp;D3395</f>
        <v>147-7390</v>
      </c>
      <c r="AM3395" s="34" t="str">
        <f t="shared" si="264"/>
        <v>Service</v>
      </c>
      <c r="AN3395" s="34" t="str">
        <f t="shared" si="265"/>
        <v>ServiceOther Expenses as % of Sales</v>
      </c>
      <c r="AO3395" s="35"/>
      <c r="AP3395" s="35"/>
      <c r="AQ3395" s="35"/>
    </row>
    <row r="3396" spans="1:43" x14ac:dyDescent="0.25">
      <c r="A3396" s="27" t="s">
        <v>103</v>
      </c>
      <c r="B3396" s="27" t="s">
        <v>104</v>
      </c>
      <c r="C3396" s="27" t="s">
        <v>104</v>
      </c>
      <c r="D3396" s="27" t="s">
        <v>646</v>
      </c>
      <c r="E3396" s="27" t="s">
        <v>684</v>
      </c>
      <c r="F3396" s="27" t="s">
        <v>981</v>
      </c>
      <c r="G3396" s="27" t="s">
        <v>982</v>
      </c>
      <c r="H3396" s="34" t="s">
        <v>15</v>
      </c>
      <c r="I3396" s="34" t="s">
        <v>930</v>
      </c>
      <c r="J3396" s="34" t="str">
        <f t="shared" ref="J3396:J3459" si="267">+H3396&amp;I3396</f>
        <v>ServiceOther Expenses as % of Sales</v>
      </c>
      <c r="K3396" s="34" t="str">
        <f t="shared" ref="K3396:K3459" si="268">+E3396&amp;G3396</f>
        <v>147Service Advertising &amp; Promotion - Toyota</v>
      </c>
      <c r="L3396" s="28">
        <f>+SUMIF('TB 4-24'!M:M,$AL3396,'TB 4-24'!G:G)</f>
        <v>0</v>
      </c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>
        <f>+SUMIF('Input Sheet'!$S:$S,$AL3396,'Input Sheet'!C:C)</f>
        <v>0</v>
      </c>
      <c r="Z3396" s="28">
        <f>+SUMIF('Input Sheet'!$S:$S,$AL3396,'Input Sheet'!D:D)</f>
        <v>0</v>
      </c>
      <c r="AA3396" s="28">
        <f>+SUMIF('Input Sheet'!$S:$S,$AL3396,'Input Sheet'!E:E)</f>
        <v>0</v>
      </c>
      <c r="AB3396" s="28">
        <f>+SUMIF('Input Sheet'!$S:$S,$AL3396,'Input Sheet'!F:F)</f>
        <v>0</v>
      </c>
      <c r="AC3396" s="28">
        <f>+SUMIF('Input Sheet'!$S:$S,$AL3396,'Input Sheet'!G:G)</f>
        <v>0</v>
      </c>
      <c r="AD3396" s="28">
        <f>+SUMIF('Input Sheet'!$S:$S,$AL3396,'Input Sheet'!H:H)</f>
        <v>0</v>
      </c>
      <c r="AE3396" s="28">
        <f>+SUMIF('Input Sheet'!$S:$S,$AL3396,'Input Sheet'!I:I)</f>
        <v>0</v>
      </c>
      <c r="AF3396" s="28">
        <f>+SUMIF('Input Sheet'!$S:$S,$AL3396,'Input Sheet'!J:J)</f>
        <v>0</v>
      </c>
      <c r="AG3396" s="28">
        <f>+SUMIF('Input Sheet'!$S:$S,$AL3396,'Input Sheet'!K:K)</f>
        <v>0</v>
      </c>
      <c r="AH3396" s="28">
        <f>+SUMIF('Input Sheet'!$S:$S,$AL3396,'Input Sheet'!L:L)</f>
        <v>0</v>
      </c>
      <c r="AI3396" s="28">
        <f>+SUMIF('Input Sheet'!$S:$S,$AL3396,'Input Sheet'!M:M)</f>
        <v>0</v>
      </c>
      <c r="AJ3396" s="28">
        <f>+SUMIF('Input Sheet'!$S:$S,$AL3396,'Input Sheet'!N:N)</f>
        <v>0</v>
      </c>
      <c r="AK3396" s="28"/>
      <c r="AL3396" s="27" t="str">
        <f t="shared" si="266"/>
        <v>147-7730</v>
      </c>
      <c r="AM3396" s="34" t="str">
        <f t="shared" si="264"/>
        <v>Service</v>
      </c>
      <c r="AN3396" s="34" t="str">
        <f t="shared" si="265"/>
        <v>ServiceOther Expenses as % of Sales</v>
      </c>
      <c r="AO3396" s="35"/>
      <c r="AP3396" s="35"/>
      <c r="AQ3396" s="35"/>
    </row>
    <row r="3397" spans="1:43" x14ac:dyDescent="0.25">
      <c r="A3397" s="27" t="s">
        <v>103</v>
      </c>
      <c r="B3397" s="27" t="s">
        <v>104</v>
      </c>
      <c r="C3397" s="27" t="s">
        <v>104</v>
      </c>
      <c r="D3397" s="27" t="s">
        <v>233</v>
      </c>
      <c r="E3397" s="27" t="s">
        <v>653</v>
      </c>
      <c r="F3397" s="27" t="s">
        <v>981</v>
      </c>
      <c r="G3397" s="27" t="s">
        <v>982</v>
      </c>
      <c r="H3397" s="34" t="s">
        <v>15</v>
      </c>
      <c r="I3397" s="34" t="s">
        <v>930</v>
      </c>
      <c r="J3397" s="34" t="str">
        <f t="shared" si="267"/>
        <v>ServiceOther Expenses as % of Sales</v>
      </c>
      <c r="K3397" s="34" t="str">
        <f t="shared" si="268"/>
        <v>140Service Advertising &amp; Promotion - Toyota</v>
      </c>
      <c r="L3397" s="28">
        <f>+SUMIF('TB 4-24'!M:M,$AL3397,'TB 4-24'!G:G)</f>
        <v>0</v>
      </c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>
        <f>+SUMIF('Input Sheet'!$S:$S,$AL3397,'Input Sheet'!C:C)</f>
        <v>0</v>
      </c>
      <c r="Z3397" s="28">
        <f>+SUMIF('Input Sheet'!$S:$S,$AL3397,'Input Sheet'!D:D)</f>
        <v>0</v>
      </c>
      <c r="AA3397" s="28">
        <f>+SUMIF('Input Sheet'!$S:$S,$AL3397,'Input Sheet'!E:E)</f>
        <v>0</v>
      </c>
      <c r="AB3397" s="28">
        <f>+SUMIF('Input Sheet'!$S:$S,$AL3397,'Input Sheet'!F:F)</f>
        <v>0</v>
      </c>
      <c r="AC3397" s="28">
        <f>+SUMIF('Input Sheet'!$S:$S,$AL3397,'Input Sheet'!G:G)</f>
        <v>0</v>
      </c>
      <c r="AD3397" s="28">
        <f>+SUMIF('Input Sheet'!$S:$S,$AL3397,'Input Sheet'!H:H)</f>
        <v>0</v>
      </c>
      <c r="AE3397" s="28">
        <f>+SUMIF('Input Sheet'!$S:$S,$AL3397,'Input Sheet'!I:I)</f>
        <v>0</v>
      </c>
      <c r="AF3397" s="28">
        <f>+SUMIF('Input Sheet'!$S:$S,$AL3397,'Input Sheet'!J:J)</f>
        <v>0</v>
      </c>
      <c r="AG3397" s="28">
        <f>+SUMIF('Input Sheet'!$S:$S,$AL3397,'Input Sheet'!K:K)</f>
        <v>0</v>
      </c>
      <c r="AH3397" s="28">
        <f>+SUMIF('Input Sheet'!$S:$S,$AL3397,'Input Sheet'!L:L)</f>
        <v>0</v>
      </c>
      <c r="AI3397" s="28">
        <f>+SUMIF('Input Sheet'!$S:$S,$AL3397,'Input Sheet'!M:M)</f>
        <v>0</v>
      </c>
      <c r="AJ3397" s="28">
        <f>+SUMIF('Input Sheet'!$S:$S,$AL3397,'Input Sheet'!N:N)</f>
        <v>0</v>
      </c>
      <c r="AK3397" s="28"/>
      <c r="AL3397" s="27" t="str">
        <f t="shared" si="266"/>
        <v>140-7910</v>
      </c>
      <c r="AM3397" s="34" t="str">
        <f t="shared" ref="AM3397:AM3460" si="269">H3397</f>
        <v>Service</v>
      </c>
      <c r="AN3397" s="34" t="str">
        <f t="shared" ref="AN3397:AN3460" si="270">J3397</f>
        <v>ServiceOther Expenses as % of Sales</v>
      </c>
      <c r="AO3397" s="35"/>
      <c r="AP3397" s="35"/>
      <c r="AQ3397" s="35"/>
    </row>
    <row r="3398" spans="1:43" x14ac:dyDescent="0.25">
      <c r="A3398" s="27" t="s">
        <v>103</v>
      </c>
      <c r="B3398" s="27" t="s">
        <v>104</v>
      </c>
      <c r="C3398" s="27" t="s">
        <v>657</v>
      </c>
      <c r="D3398" s="27" t="s">
        <v>233</v>
      </c>
      <c r="E3398" s="27" t="s">
        <v>682</v>
      </c>
      <c r="F3398" s="27" t="s">
        <v>981</v>
      </c>
      <c r="G3398" s="27" t="s">
        <v>982</v>
      </c>
      <c r="H3398" s="34" t="s">
        <v>15</v>
      </c>
      <c r="I3398" s="34" t="s">
        <v>930</v>
      </c>
      <c r="J3398" s="34" t="str">
        <f t="shared" si="267"/>
        <v>ServiceOther Expenses as % of Sales</v>
      </c>
      <c r="K3398" s="34" t="str">
        <f t="shared" si="268"/>
        <v>240Service Advertising &amp; Promotion - Toyota</v>
      </c>
      <c r="L3398" s="28">
        <f>+SUMIF('TB 4-24'!M:M,$AL3398,'TB 4-24'!G:G)</f>
        <v>0</v>
      </c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>
        <f>+SUMIF('Input Sheet'!$S:$S,$AL3398,'Input Sheet'!C:C)</f>
        <v>0</v>
      </c>
      <c r="Z3398" s="28">
        <f>+SUMIF('Input Sheet'!$S:$S,$AL3398,'Input Sheet'!D:D)</f>
        <v>0</v>
      </c>
      <c r="AA3398" s="28">
        <f>+SUMIF('Input Sheet'!$S:$S,$AL3398,'Input Sheet'!E:E)</f>
        <v>0</v>
      </c>
      <c r="AB3398" s="28">
        <f>+SUMIF('Input Sheet'!$S:$S,$AL3398,'Input Sheet'!F:F)</f>
        <v>0</v>
      </c>
      <c r="AC3398" s="28">
        <f>+SUMIF('Input Sheet'!$S:$S,$AL3398,'Input Sheet'!G:G)</f>
        <v>0</v>
      </c>
      <c r="AD3398" s="28">
        <f>+SUMIF('Input Sheet'!$S:$S,$AL3398,'Input Sheet'!H:H)</f>
        <v>0</v>
      </c>
      <c r="AE3398" s="28">
        <f>+SUMIF('Input Sheet'!$S:$S,$AL3398,'Input Sheet'!I:I)</f>
        <v>0</v>
      </c>
      <c r="AF3398" s="28">
        <f>+SUMIF('Input Sheet'!$S:$S,$AL3398,'Input Sheet'!J:J)</f>
        <v>0</v>
      </c>
      <c r="AG3398" s="28">
        <f>+SUMIF('Input Sheet'!$S:$S,$AL3398,'Input Sheet'!K:K)</f>
        <v>0</v>
      </c>
      <c r="AH3398" s="28">
        <f>+SUMIF('Input Sheet'!$S:$S,$AL3398,'Input Sheet'!L:L)</f>
        <v>0</v>
      </c>
      <c r="AI3398" s="28">
        <f>+SUMIF('Input Sheet'!$S:$S,$AL3398,'Input Sheet'!M:M)</f>
        <v>0</v>
      </c>
      <c r="AJ3398" s="28">
        <f>+SUMIF('Input Sheet'!$S:$S,$AL3398,'Input Sheet'!N:N)</f>
        <v>0</v>
      </c>
      <c r="AK3398" s="28"/>
      <c r="AL3398" s="27" t="str">
        <f t="shared" si="266"/>
        <v>240-7910</v>
      </c>
      <c r="AM3398" s="34" t="str">
        <f t="shared" si="269"/>
        <v>Service</v>
      </c>
      <c r="AN3398" s="34" t="str">
        <f t="shared" si="270"/>
        <v>ServiceOther Expenses as % of Sales</v>
      </c>
      <c r="AO3398" s="35"/>
      <c r="AP3398" s="35"/>
      <c r="AQ3398" s="35"/>
    </row>
    <row r="3399" spans="1:43" x14ac:dyDescent="0.25">
      <c r="A3399" s="27" t="s">
        <v>103</v>
      </c>
      <c r="B3399" s="27" t="s">
        <v>104</v>
      </c>
      <c r="C3399" s="27" t="s">
        <v>671</v>
      </c>
      <c r="D3399" s="27" t="s">
        <v>233</v>
      </c>
      <c r="E3399" s="27" t="s">
        <v>683</v>
      </c>
      <c r="F3399" s="27" t="s">
        <v>981</v>
      </c>
      <c r="G3399" s="27" t="s">
        <v>982</v>
      </c>
      <c r="H3399" s="34" t="s">
        <v>15</v>
      </c>
      <c r="I3399" s="34" t="s">
        <v>930</v>
      </c>
      <c r="J3399" s="34" t="str">
        <f t="shared" si="267"/>
        <v>ServiceOther Expenses as % of Sales</v>
      </c>
      <c r="K3399" s="34" t="str">
        <f t="shared" si="268"/>
        <v>340Service Advertising &amp; Promotion - Toyota</v>
      </c>
      <c r="L3399" s="28">
        <f>+SUMIF('TB 4-24'!M:M,$AL3399,'TB 4-24'!G:G)</f>
        <v>0</v>
      </c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>
        <f>+SUMIF('Input Sheet'!$S:$S,$AL3399,'Input Sheet'!C:C)</f>
        <v>0</v>
      </c>
      <c r="Z3399" s="28">
        <f>+SUMIF('Input Sheet'!$S:$S,$AL3399,'Input Sheet'!D:D)</f>
        <v>0</v>
      </c>
      <c r="AA3399" s="28">
        <f>+SUMIF('Input Sheet'!$S:$S,$AL3399,'Input Sheet'!E:E)</f>
        <v>0</v>
      </c>
      <c r="AB3399" s="28">
        <f>+SUMIF('Input Sheet'!$S:$S,$AL3399,'Input Sheet'!F:F)</f>
        <v>0</v>
      </c>
      <c r="AC3399" s="28">
        <f>+SUMIF('Input Sheet'!$S:$S,$AL3399,'Input Sheet'!G:G)</f>
        <v>0</v>
      </c>
      <c r="AD3399" s="28">
        <f>+SUMIF('Input Sheet'!$S:$S,$AL3399,'Input Sheet'!H:H)</f>
        <v>0</v>
      </c>
      <c r="AE3399" s="28">
        <f>+SUMIF('Input Sheet'!$S:$S,$AL3399,'Input Sheet'!I:I)</f>
        <v>0</v>
      </c>
      <c r="AF3399" s="28">
        <f>+SUMIF('Input Sheet'!$S:$S,$AL3399,'Input Sheet'!J:J)</f>
        <v>0</v>
      </c>
      <c r="AG3399" s="28">
        <f>+SUMIF('Input Sheet'!$S:$S,$AL3399,'Input Sheet'!K:K)</f>
        <v>0</v>
      </c>
      <c r="AH3399" s="28">
        <f>+SUMIF('Input Sheet'!$S:$S,$AL3399,'Input Sheet'!L:L)</f>
        <v>0</v>
      </c>
      <c r="AI3399" s="28">
        <f>+SUMIF('Input Sheet'!$S:$S,$AL3399,'Input Sheet'!M:M)</f>
        <v>0</v>
      </c>
      <c r="AJ3399" s="28">
        <f>+SUMIF('Input Sheet'!$S:$S,$AL3399,'Input Sheet'!N:N)</f>
        <v>0</v>
      </c>
      <c r="AK3399" s="28"/>
      <c r="AL3399" s="27" t="str">
        <f t="shared" si="266"/>
        <v>340-7910</v>
      </c>
      <c r="AM3399" s="34" t="str">
        <f t="shared" si="269"/>
        <v>Service</v>
      </c>
      <c r="AN3399" s="34" t="str">
        <f t="shared" si="270"/>
        <v>ServiceOther Expenses as % of Sales</v>
      </c>
      <c r="AO3399" s="35"/>
      <c r="AP3399" s="35"/>
      <c r="AQ3399" s="35"/>
    </row>
    <row r="3400" spans="1:43" x14ac:dyDescent="0.25">
      <c r="A3400" s="27" t="s">
        <v>103</v>
      </c>
      <c r="B3400" s="27" t="s">
        <v>104</v>
      </c>
      <c r="C3400" s="27" t="s">
        <v>663</v>
      </c>
      <c r="D3400" s="27" t="s">
        <v>233</v>
      </c>
      <c r="E3400" s="27" t="s">
        <v>669</v>
      </c>
      <c r="F3400" s="27" t="s">
        <v>981</v>
      </c>
      <c r="G3400" s="27" t="s">
        <v>982</v>
      </c>
      <c r="H3400" s="34" t="s">
        <v>15</v>
      </c>
      <c r="I3400" s="34" t="s">
        <v>930</v>
      </c>
      <c r="J3400" s="34" t="str">
        <f t="shared" si="267"/>
        <v>ServiceOther Expenses as % of Sales</v>
      </c>
      <c r="K3400" s="34" t="str">
        <f t="shared" si="268"/>
        <v>440Service Advertising &amp; Promotion - Toyota</v>
      </c>
      <c r="L3400" s="28">
        <f>+SUMIF('TB 4-24'!M:M,$AL3400,'TB 4-24'!G:G)</f>
        <v>0</v>
      </c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>
        <f>+SUMIF('Input Sheet'!$S:$S,$AL3400,'Input Sheet'!C:C)</f>
        <v>0</v>
      </c>
      <c r="Z3400" s="28">
        <f>+SUMIF('Input Sheet'!$S:$S,$AL3400,'Input Sheet'!D:D)</f>
        <v>0</v>
      </c>
      <c r="AA3400" s="28">
        <f>+SUMIF('Input Sheet'!$S:$S,$AL3400,'Input Sheet'!E:E)</f>
        <v>0</v>
      </c>
      <c r="AB3400" s="28">
        <f>+SUMIF('Input Sheet'!$S:$S,$AL3400,'Input Sheet'!F:F)</f>
        <v>0</v>
      </c>
      <c r="AC3400" s="28">
        <f>+SUMIF('Input Sheet'!$S:$S,$AL3400,'Input Sheet'!G:G)</f>
        <v>0</v>
      </c>
      <c r="AD3400" s="28">
        <f>+SUMIF('Input Sheet'!$S:$S,$AL3400,'Input Sheet'!H:H)</f>
        <v>0</v>
      </c>
      <c r="AE3400" s="28">
        <f>+SUMIF('Input Sheet'!$S:$S,$AL3400,'Input Sheet'!I:I)</f>
        <v>0</v>
      </c>
      <c r="AF3400" s="28">
        <f>+SUMIF('Input Sheet'!$S:$S,$AL3400,'Input Sheet'!J:J)</f>
        <v>0</v>
      </c>
      <c r="AG3400" s="28">
        <f>+SUMIF('Input Sheet'!$S:$S,$AL3400,'Input Sheet'!K:K)</f>
        <v>0</v>
      </c>
      <c r="AH3400" s="28">
        <f>+SUMIF('Input Sheet'!$S:$S,$AL3400,'Input Sheet'!L:L)</f>
        <v>0</v>
      </c>
      <c r="AI3400" s="28">
        <f>+SUMIF('Input Sheet'!$S:$S,$AL3400,'Input Sheet'!M:M)</f>
        <v>0</v>
      </c>
      <c r="AJ3400" s="28">
        <f>+SUMIF('Input Sheet'!$S:$S,$AL3400,'Input Sheet'!N:N)</f>
        <v>0</v>
      </c>
      <c r="AK3400" s="28"/>
      <c r="AL3400" s="27" t="str">
        <f t="shared" si="266"/>
        <v>440-7910</v>
      </c>
      <c r="AM3400" s="34" t="str">
        <f t="shared" si="269"/>
        <v>Service</v>
      </c>
      <c r="AN3400" s="34" t="str">
        <f t="shared" si="270"/>
        <v>ServiceOther Expenses as % of Sales</v>
      </c>
      <c r="AO3400" s="35"/>
      <c r="AP3400" s="35"/>
      <c r="AQ3400" s="35"/>
    </row>
    <row r="3401" spans="1:43" x14ac:dyDescent="0.25">
      <c r="A3401" s="27" t="s">
        <v>103</v>
      </c>
      <c r="B3401" s="27" t="s">
        <v>104</v>
      </c>
      <c r="C3401" s="27" t="s">
        <v>104</v>
      </c>
      <c r="D3401" s="27" t="s">
        <v>233</v>
      </c>
      <c r="E3401" s="27" t="s">
        <v>684</v>
      </c>
      <c r="F3401" s="27" t="s">
        <v>981</v>
      </c>
      <c r="G3401" s="27" t="s">
        <v>982</v>
      </c>
      <c r="H3401" s="34" t="s">
        <v>15</v>
      </c>
      <c r="I3401" s="34" t="s">
        <v>930</v>
      </c>
      <c r="J3401" s="34" t="str">
        <f t="shared" si="267"/>
        <v>ServiceOther Expenses as % of Sales</v>
      </c>
      <c r="K3401" s="34" t="str">
        <f t="shared" si="268"/>
        <v>147Service Advertising &amp; Promotion - Toyota</v>
      </c>
      <c r="L3401" s="28">
        <f>+SUMIF('TB 4-24'!M:M,$AL3401,'TB 4-24'!G:G)</f>
        <v>0</v>
      </c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>
        <f>+SUMIF('Input Sheet'!$S:$S,$AL3401,'Input Sheet'!C:C)</f>
        <v>0</v>
      </c>
      <c r="Z3401" s="28">
        <f>+SUMIF('Input Sheet'!$S:$S,$AL3401,'Input Sheet'!D:D)</f>
        <v>0</v>
      </c>
      <c r="AA3401" s="28">
        <f>+SUMIF('Input Sheet'!$S:$S,$AL3401,'Input Sheet'!E:E)</f>
        <v>0</v>
      </c>
      <c r="AB3401" s="28">
        <f>+SUMIF('Input Sheet'!$S:$S,$AL3401,'Input Sheet'!F:F)</f>
        <v>0</v>
      </c>
      <c r="AC3401" s="28">
        <f>+SUMIF('Input Sheet'!$S:$S,$AL3401,'Input Sheet'!G:G)</f>
        <v>0</v>
      </c>
      <c r="AD3401" s="28">
        <f>+SUMIF('Input Sheet'!$S:$S,$AL3401,'Input Sheet'!H:H)</f>
        <v>0</v>
      </c>
      <c r="AE3401" s="28">
        <f>+SUMIF('Input Sheet'!$S:$S,$AL3401,'Input Sheet'!I:I)</f>
        <v>0</v>
      </c>
      <c r="AF3401" s="28">
        <f>+SUMIF('Input Sheet'!$S:$S,$AL3401,'Input Sheet'!J:J)</f>
        <v>0</v>
      </c>
      <c r="AG3401" s="28">
        <f>+SUMIF('Input Sheet'!$S:$S,$AL3401,'Input Sheet'!K:K)</f>
        <v>0</v>
      </c>
      <c r="AH3401" s="28">
        <f>+SUMIF('Input Sheet'!$S:$S,$AL3401,'Input Sheet'!L:L)</f>
        <v>0</v>
      </c>
      <c r="AI3401" s="28">
        <f>+SUMIF('Input Sheet'!$S:$S,$AL3401,'Input Sheet'!M:M)</f>
        <v>0</v>
      </c>
      <c r="AJ3401" s="28">
        <f>+SUMIF('Input Sheet'!$S:$S,$AL3401,'Input Sheet'!N:N)</f>
        <v>0</v>
      </c>
      <c r="AK3401" s="28"/>
      <c r="AL3401" s="27" t="str">
        <f t="shared" si="266"/>
        <v>147-7910</v>
      </c>
      <c r="AM3401" s="34" t="str">
        <f t="shared" si="269"/>
        <v>Service</v>
      </c>
      <c r="AN3401" s="34" t="str">
        <f t="shared" si="270"/>
        <v>ServiceOther Expenses as % of Sales</v>
      </c>
      <c r="AO3401" s="35"/>
      <c r="AP3401" s="35"/>
      <c r="AQ3401" s="35"/>
    </row>
    <row r="3402" spans="1:43" x14ac:dyDescent="0.25">
      <c r="A3402" s="27" t="s">
        <v>103</v>
      </c>
      <c r="B3402" s="27" t="s">
        <v>104</v>
      </c>
      <c r="C3402" s="27" t="s">
        <v>663</v>
      </c>
      <c r="D3402" s="27" t="s">
        <v>533</v>
      </c>
      <c r="E3402" s="27" t="s">
        <v>669</v>
      </c>
      <c r="F3402" s="27" t="s">
        <v>983</v>
      </c>
      <c r="G3402" s="27" t="s">
        <v>984</v>
      </c>
      <c r="H3402" s="34" t="s">
        <v>15</v>
      </c>
      <c r="I3402" s="34" t="s">
        <v>985</v>
      </c>
      <c r="J3402" s="34" t="str">
        <f t="shared" si="267"/>
        <v>ServiceInternal Gross Profit % of  Sales</v>
      </c>
      <c r="K3402" s="34" t="str">
        <f t="shared" si="268"/>
        <v>440Service Internal labour COS - Toyota</v>
      </c>
      <c r="L3402" s="28">
        <f>+SUMIF('TB 4-24'!M:M,$AL3402,'TB 4-24'!G:G)</f>
        <v>0</v>
      </c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>
        <f>+SUMIF('Input Sheet'!$S:$S,$AL3402,'Input Sheet'!C:C)</f>
        <v>0</v>
      </c>
      <c r="Z3402" s="28">
        <f>+SUMIF('Input Sheet'!$S:$S,$AL3402,'Input Sheet'!D:D)</f>
        <v>0</v>
      </c>
      <c r="AA3402" s="28">
        <f>+SUMIF('Input Sheet'!$S:$S,$AL3402,'Input Sheet'!E:E)</f>
        <v>0</v>
      </c>
      <c r="AB3402" s="28">
        <f>+SUMIF('Input Sheet'!$S:$S,$AL3402,'Input Sheet'!F:F)</f>
        <v>0</v>
      </c>
      <c r="AC3402" s="28">
        <f>+SUMIF('Input Sheet'!$S:$S,$AL3402,'Input Sheet'!G:G)</f>
        <v>0</v>
      </c>
      <c r="AD3402" s="28">
        <f>+SUMIF('Input Sheet'!$S:$S,$AL3402,'Input Sheet'!H:H)</f>
        <v>0</v>
      </c>
      <c r="AE3402" s="28">
        <f>+SUMIF('Input Sheet'!$S:$S,$AL3402,'Input Sheet'!I:I)</f>
        <v>0</v>
      </c>
      <c r="AF3402" s="28">
        <f>+SUMIF('Input Sheet'!$S:$S,$AL3402,'Input Sheet'!J:J)</f>
        <v>0</v>
      </c>
      <c r="AG3402" s="28">
        <f>+SUMIF('Input Sheet'!$S:$S,$AL3402,'Input Sheet'!K:K)</f>
        <v>0</v>
      </c>
      <c r="AH3402" s="28">
        <f>+SUMIF('Input Sheet'!$S:$S,$AL3402,'Input Sheet'!L:L)</f>
        <v>0</v>
      </c>
      <c r="AI3402" s="28">
        <f>+SUMIF('Input Sheet'!$S:$S,$AL3402,'Input Sheet'!M:M)</f>
        <v>0</v>
      </c>
      <c r="AJ3402" s="28">
        <f>+SUMIF('Input Sheet'!$S:$S,$AL3402,'Input Sheet'!N:N)</f>
        <v>0</v>
      </c>
      <c r="AK3402" s="28"/>
      <c r="AL3402" s="27" t="str">
        <f t="shared" si="266"/>
        <v>440-4340</v>
      </c>
      <c r="AM3402" s="34" t="str">
        <f t="shared" si="269"/>
        <v>Service</v>
      </c>
      <c r="AN3402" s="34" t="str">
        <f t="shared" si="270"/>
        <v>ServiceInternal Gross Profit % of  Sales</v>
      </c>
      <c r="AO3402" s="35"/>
      <c r="AP3402" s="35"/>
      <c r="AQ3402" s="35"/>
    </row>
    <row r="3403" spans="1:43" x14ac:dyDescent="0.25">
      <c r="A3403" s="27" t="s">
        <v>103</v>
      </c>
      <c r="B3403" s="27" t="s">
        <v>104</v>
      </c>
      <c r="C3403" s="27" t="s">
        <v>104</v>
      </c>
      <c r="D3403" s="27" t="s">
        <v>533</v>
      </c>
      <c r="E3403" s="27" t="s">
        <v>684</v>
      </c>
      <c r="F3403" s="27" t="s">
        <v>983</v>
      </c>
      <c r="G3403" s="27" t="s">
        <v>984</v>
      </c>
      <c r="H3403" s="34" t="s">
        <v>15</v>
      </c>
      <c r="I3403" s="34" t="s">
        <v>985</v>
      </c>
      <c r="J3403" s="34" t="str">
        <f t="shared" si="267"/>
        <v>ServiceInternal Gross Profit % of  Sales</v>
      </c>
      <c r="K3403" s="34" t="str">
        <f t="shared" si="268"/>
        <v>147Service Internal labour COS - Toyota</v>
      </c>
      <c r="L3403" s="28">
        <f>+SUMIF('TB 4-24'!M:M,$AL3403,'TB 4-24'!G:G)</f>
        <v>0</v>
      </c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>
        <f>+SUMIF('Input Sheet'!$S:$S,$AL3403,'Input Sheet'!C:C)</f>
        <v>0</v>
      </c>
      <c r="Z3403" s="28">
        <f>+SUMIF('Input Sheet'!$S:$S,$AL3403,'Input Sheet'!D:D)</f>
        <v>0</v>
      </c>
      <c r="AA3403" s="28">
        <f>+SUMIF('Input Sheet'!$S:$S,$AL3403,'Input Sheet'!E:E)</f>
        <v>0</v>
      </c>
      <c r="AB3403" s="28">
        <f>+SUMIF('Input Sheet'!$S:$S,$AL3403,'Input Sheet'!F:F)</f>
        <v>0</v>
      </c>
      <c r="AC3403" s="28">
        <f>+SUMIF('Input Sheet'!$S:$S,$AL3403,'Input Sheet'!G:G)</f>
        <v>0</v>
      </c>
      <c r="AD3403" s="28">
        <f>+SUMIF('Input Sheet'!$S:$S,$AL3403,'Input Sheet'!H:H)</f>
        <v>0</v>
      </c>
      <c r="AE3403" s="28">
        <f>+SUMIF('Input Sheet'!$S:$S,$AL3403,'Input Sheet'!I:I)</f>
        <v>0</v>
      </c>
      <c r="AF3403" s="28">
        <f>+SUMIF('Input Sheet'!$S:$S,$AL3403,'Input Sheet'!J:J)</f>
        <v>0</v>
      </c>
      <c r="AG3403" s="28">
        <f>+SUMIF('Input Sheet'!$S:$S,$AL3403,'Input Sheet'!K:K)</f>
        <v>0</v>
      </c>
      <c r="AH3403" s="28">
        <f>+SUMIF('Input Sheet'!$S:$S,$AL3403,'Input Sheet'!L:L)</f>
        <v>0</v>
      </c>
      <c r="AI3403" s="28">
        <f>+SUMIF('Input Sheet'!$S:$S,$AL3403,'Input Sheet'!M:M)</f>
        <v>0</v>
      </c>
      <c r="AJ3403" s="28">
        <f>+SUMIF('Input Sheet'!$S:$S,$AL3403,'Input Sheet'!N:N)</f>
        <v>0</v>
      </c>
      <c r="AK3403" s="28"/>
      <c r="AL3403" s="27" t="str">
        <f t="shared" si="266"/>
        <v>147-4340</v>
      </c>
      <c r="AM3403" s="34" t="str">
        <f t="shared" si="269"/>
        <v>Service</v>
      </c>
      <c r="AN3403" s="34" t="str">
        <f t="shared" si="270"/>
        <v>ServiceInternal Gross Profit % of  Sales</v>
      </c>
      <c r="AO3403" s="35"/>
      <c r="AP3403" s="35"/>
      <c r="AQ3403" s="35"/>
    </row>
    <row r="3404" spans="1:43" x14ac:dyDescent="0.25">
      <c r="A3404" s="27" t="s">
        <v>103</v>
      </c>
      <c r="B3404" s="27" t="s">
        <v>104</v>
      </c>
      <c r="C3404" s="27" t="s">
        <v>104</v>
      </c>
      <c r="D3404" s="27" t="s">
        <v>533</v>
      </c>
      <c r="E3404" s="27" t="s">
        <v>653</v>
      </c>
      <c r="F3404" s="27" t="s">
        <v>983</v>
      </c>
      <c r="G3404" s="27" t="s">
        <v>984</v>
      </c>
      <c r="H3404" s="34" t="s">
        <v>15</v>
      </c>
      <c r="I3404" s="34" t="s">
        <v>985</v>
      </c>
      <c r="J3404" s="34" t="str">
        <f t="shared" si="267"/>
        <v>ServiceInternal Gross Profit % of  Sales</v>
      </c>
      <c r="K3404" s="34" t="str">
        <f t="shared" si="268"/>
        <v>140Service Internal labour COS - Toyota</v>
      </c>
      <c r="L3404" s="28">
        <f>+SUMIF('TB 4-24'!M:M,$AL3404,'TB 4-24'!G:G)</f>
        <v>0</v>
      </c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>
        <f>+SUMIF('Input Sheet'!$S:$S,$AL3404,'Input Sheet'!C:C)</f>
        <v>0</v>
      </c>
      <c r="Z3404" s="28">
        <f>+SUMIF('Input Sheet'!$S:$S,$AL3404,'Input Sheet'!D:D)</f>
        <v>0</v>
      </c>
      <c r="AA3404" s="28">
        <f>+SUMIF('Input Sheet'!$S:$S,$AL3404,'Input Sheet'!E:E)</f>
        <v>0</v>
      </c>
      <c r="AB3404" s="28">
        <f>+SUMIF('Input Sheet'!$S:$S,$AL3404,'Input Sheet'!F:F)</f>
        <v>0</v>
      </c>
      <c r="AC3404" s="28">
        <f>+SUMIF('Input Sheet'!$S:$S,$AL3404,'Input Sheet'!G:G)</f>
        <v>0</v>
      </c>
      <c r="AD3404" s="28">
        <f>+SUMIF('Input Sheet'!$S:$S,$AL3404,'Input Sheet'!H:H)</f>
        <v>0</v>
      </c>
      <c r="AE3404" s="28">
        <f>+SUMIF('Input Sheet'!$S:$S,$AL3404,'Input Sheet'!I:I)</f>
        <v>0</v>
      </c>
      <c r="AF3404" s="28">
        <f>+SUMIF('Input Sheet'!$S:$S,$AL3404,'Input Sheet'!J:J)</f>
        <v>0</v>
      </c>
      <c r="AG3404" s="28">
        <f>+SUMIF('Input Sheet'!$S:$S,$AL3404,'Input Sheet'!K:K)</f>
        <v>0</v>
      </c>
      <c r="AH3404" s="28">
        <f>+SUMIF('Input Sheet'!$S:$S,$AL3404,'Input Sheet'!L:L)</f>
        <v>0</v>
      </c>
      <c r="AI3404" s="28">
        <f>+SUMIF('Input Sheet'!$S:$S,$AL3404,'Input Sheet'!M:M)</f>
        <v>0</v>
      </c>
      <c r="AJ3404" s="28">
        <f>+SUMIF('Input Sheet'!$S:$S,$AL3404,'Input Sheet'!N:N)</f>
        <v>0</v>
      </c>
      <c r="AK3404" s="28"/>
      <c r="AL3404" s="27" t="str">
        <f t="shared" si="266"/>
        <v>140-4340</v>
      </c>
      <c r="AM3404" s="34" t="str">
        <f t="shared" si="269"/>
        <v>Service</v>
      </c>
      <c r="AN3404" s="34" t="str">
        <f t="shared" si="270"/>
        <v>ServiceInternal Gross Profit % of  Sales</v>
      </c>
      <c r="AO3404" s="35"/>
      <c r="AP3404" s="35"/>
      <c r="AQ3404" s="35"/>
    </row>
    <row r="3405" spans="1:43" x14ac:dyDescent="0.25">
      <c r="A3405" s="27" t="s">
        <v>103</v>
      </c>
      <c r="B3405" s="27" t="s">
        <v>104</v>
      </c>
      <c r="C3405" s="27" t="s">
        <v>657</v>
      </c>
      <c r="D3405" s="27" t="s">
        <v>533</v>
      </c>
      <c r="E3405" s="27" t="s">
        <v>682</v>
      </c>
      <c r="F3405" s="27" t="s">
        <v>983</v>
      </c>
      <c r="G3405" s="27" t="s">
        <v>984</v>
      </c>
      <c r="H3405" s="34" t="s">
        <v>15</v>
      </c>
      <c r="I3405" s="34" t="s">
        <v>985</v>
      </c>
      <c r="J3405" s="34" t="str">
        <f t="shared" si="267"/>
        <v>ServiceInternal Gross Profit % of  Sales</v>
      </c>
      <c r="K3405" s="34" t="str">
        <f t="shared" si="268"/>
        <v>240Service Internal labour COS - Toyota</v>
      </c>
      <c r="L3405" s="28">
        <f>+SUMIF('TB 4-24'!M:M,$AL3405,'TB 4-24'!G:G)</f>
        <v>0</v>
      </c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>
        <f>+SUMIF('Input Sheet'!$S:$S,$AL3405,'Input Sheet'!C:C)</f>
        <v>0</v>
      </c>
      <c r="Z3405" s="28">
        <f>+SUMIF('Input Sheet'!$S:$S,$AL3405,'Input Sheet'!D:D)</f>
        <v>0</v>
      </c>
      <c r="AA3405" s="28">
        <f>+SUMIF('Input Sheet'!$S:$S,$AL3405,'Input Sheet'!E:E)</f>
        <v>0</v>
      </c>
      <c r="AB3405" s="28">
        <f>+SUMIF('Input Sheet'!$S:$S,$AL3405,'Input Sheet'!F:F)</f>
        <v>0</v>
      </c>
      <c r="AC3405" s="28">
        <f>+SUMIF('Input Sheet'!$S:$S,$AL3405,'Input Sheet'!G:G)</f>
        <v>0</v>
      </c>
      <c r="AD3405" s="28">
        <f>+SUMIF('Input Sheet'!$S:$S,$AL3405,'Input Sheet'!H:H)</f>
        <v>0</v>
      </c>
      <c r="AE3405" s="28">
        <f>+SUMIF('Input Sheet'!$S:$S,$AL3405,'Input Sheet'!I:I)</f>
        <v>0</v>
      </c>
      <c r="AF3405" s="28">
        <f>+SUMIF('Input Sheet'!$S:$S,$AL3405,'Input Sheet'!J:J)</f>
        <v>0</v>
      </c>
      <c r="AG3405" s="28">
        <f>+SUMIF('Input Sheet'!$S:$S,$AL3405,'Input Sheet'!K:K)</f>
        <v>0</v>
      </c>
      <c r="AH3405" s="28">
        <f>+SUMIF('Input Sheet'!$S:$S,$AL3405,'Input Sheet'!L:L)</f>
        <v>0</v>
      </c>
      <c r="AI3405" s="28">
        <f>+SUMIF('Input Sheet'!$S:$S,$AL3405,'Input Sheet'!M:M)</f>
        <v>0</v>
      </c>
      <c r="AJ3405" s="28">
        <f>+SUMIF('Input Sheet'!$S:$S,$AL3405,'Input Sheet'!N:N)</f>
        <v>0</v>
      </c>
      <c r="AK3405" s="28"/>
      <c r="AL3405" s="27" t="str">
        <f t="shared" si="266"/>
        <v>240-4340</v>
      </c>
      <c r="AM3405" s="34" t="str">
        <f t="shared" si="269"/>
        <v>Service</v>
      </c>
      <c r="AN3405" s="34" t="str">
        <f t="shared" si="270"/>
        <v>ServiceInternal Gross Profit % of  Sales</v>
      </c>
      <c r="AO3405" s="35"/>
      <c r="AP3405" s="35"/>
      <c r="AQ3405" s="35"/>
    </row>
    <row r="3406" spans="1:43" x14ac:dyDescent="0.25">
      <c r="A3406" s="27" t="s">
        <v>103</v>
      </c>
      <c r="B3406" s="27" t="s">
        <v>104</v>
      </c>
      <c r="C3406" s="27" t="s">
        <v>671</v>
      </c>
      <c r="D3406" s="27" t="s">
        <v>533</v>
      </c>
      <c r="E3406" s="27" t="s">
        <v>683</v>
      </c>
      <c r="F3406" s="27" t="s">
        <v>983</v>
      </c>
      <c r="G3406" s="27" t="s">
        <v>984</v>
      </c>
      <c r="H3406" s="34" t="s">
        <v>15</v>
      </c>
      <c r="I3406" s="34" t="s">
        <v>985</v>
      </c>
      <c r="J3406" s="34" t="str">
        <f t="shared" si="267"/>
        <v>ServiceInternal Gross Profit % of  Sales</v>
      </c>
      <c r="K3406" s="34" t="str">
        <f t="shared" si="268"/>
        <v>340Service Internal labour COS - Toyota</v>
      </c>
      <c r="L3406" s="28">
        <f>+SUMIF('TB 4-24'!M:M,$AL3406,'TB 4-24'!G:G)</f>
        <v>0</v>
      </c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>
        <f>+SUMIF('Input Sheet'!$S:$S,$AL3406,'Input Sheet'!C:C)</f>
        <v>0</v>
      </c>
      <c r="Z3406" s="28">
        <f>+SUMIF('Input Sheet'!$S:$S,$AL3406,'Input Sheet'!D:D)</f>
        <v>0</v>
      </c>
      <c r="AA3406" s="28">
        <f>+SUMIF('Input Sheet'!$S:$S,$AL3406,'Input Sheet'!E:E)</f>
        <v>0</v>
      </c>
      <c r="AB3406" s="28">
        <f>+SUMIF('Input Sheet'!$S:$S,$AL3406,'Input Sheet'!F:F)</f>
        <v>0</v>
      </c>
      <c r="AC3406" s="28">
        <f>+SUMIF('Input Sheet'!$S:$S,$AL3406,'Input Sheet'!G:G)</f>
        <v>0</v>
      </c>
      <c r="AD3406" s="28">
        <f>+SUMIF('Input Sheet'!$S:$S,$AL3406,'Input Sheet'!H:H)</f>
        <v>0</v>
      </c>
      <c r="AE3406" s="28">
        <f>+SUMIF('Input Sheet'!$S:$S,$AL3406,'Input Sheet'!I:I)</f>
        <v>0</v>
      </c>
      <c r="AF3406" s="28">
        <f>+SUMIF('Input Sheet'!$S:$S,$AL3406,'Input Sheet'!J:J)</f>
        <v>0</v>
      </c>
      <c r="AG3406" s="28">
        <f>+SUMIF('Input Sheet'!$S:$S,$AL3406,'Input Sheet'!K:K)</f>
        <v>0</v>
      </c>
      <c r="AH3406" s="28">
        <f>+SUMIF('Input Sheet'!$S:$S,$AL3406,'Input Sheet'!L:L)</f>
        <v>0</v>
      </c>
      <c r="AI3406" s="28">
        <f>+SUMIF('Input Sheet'!$S:$S,$AL3406,'Input Sheet'!M:M)</f>
        <v>0</v>
      </c>
      <c r="AJ3406" s="28">
        <f>+SUMIF('Input Sheet'!$S:$S,$AL3406,'Input Sheet'!N:N)</f>
        <v>0</v>
      </c>
      <c r="AK3406" s="28"/>
      <c r="AL3406" s="27" t="str">
        <f t="shared" si="266"/>
        <v>340-4340</v>
      </c>
      <c r="AM3406" s="34" t="str">
        <f t="shared" si="269"/>
        <v>Service</v>
      </c>
      <c r="AN3406" s="34" t="str">
        <f t="shared" si="270"/>
        <v>ServiceInternal Gross Profit % of  Sales</v>
      </c>
      <c r="AO3406" s="35"/>
      <c r="AP3406" s="35"/>
      <c r="AQ3406" s="35"/>
    </row>
    <row r="3407" spans="1:43" x14ac:dyDescent="0.25">
      <c r="A3407" s="27" t="s">
        <v>103</v>
      </c>
      <c r="B3407" s="27" t="s">
        <v>104</v>
      </c>
      <c r="C3407" s="27" t="s">
        <v>657</v>
      </c>
      <c r="D3407" s="27" t="s">
        <v>536</v>
      </c>
      <c r="E3407" s="27" t="s">
        <v>682</v>
      </c>
      <c r="F3407" s="27" t="s">
        <v>983</v>
      </c>
      <c r="G3407" s="27" t="s">
        <v>984</v>
      </c>
      <c r="H3407" s="34" t="s">
        <v>15</v>
      </c>
      <c r="I3407" s="34" t="s">
        <v>985</v>
      </c>
      <c r="J3407" s="34" t="str">
        <f t="shared" si="267"/>
        <v>ServiceInternal Gross Profit % of  Sales</v>
      </c>
      <c r="K3407" s="34" t="str">
        <f t="shared" si="268"/>
        <v>240Service Internal labour COS - Toyota</v>
      </c>
      <c r="L3407" s="28">
        <f>+SUMIF('TB 4-24'!M:M,$AL3407,'TB 4-24'!G:G)</f>
        <v>0</v>
      </c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>
        <f>+SUMIF('Input Sheet'!$S:$S,$AL3407,'Input Sheet'!C:C)</f>
        <v>0</v>
      </c>
      <c r="Z3407" s="28">
        <f>+SUMIF('Input Sheet'!$S:$S,$AL3407,'Input Sheet'!D:D)</f>
        <v>0</v>
      </c>
      <c r="AA3407" s="28">
        <f>+SUMIF('Input Sheet'!$S:$S,$AL3407,'Input Sheet'!E:E)</f>
        <v>0</v>
      </c>
      <c r="AB3407" s="28">
        <f>+SUMIF('Input Sheet'!$S:$S,$AL3407,'Input Sheet'!F:F)</f>
        <v>0</v>
      </c>
      <c r="AC3407" s="28">
        <f>+SUMIF('Input Sheet'!$S:$S,$AL3407,'Input Sheet'!G:G)</f>
        <v>0</v>
      </c>
      <c r="AD3407" s="28">
        <f>+SUMIF('Input Sheet'!$S:$S,$AL3407,'Input Sheet'!H:H)</f>
        <v>0</v>
      </c>
      <c r="AE3407" s="28">
        <f>+SUMIF('Input Sheet'!$S:$S,$AL3407,'Input Sheet'!I:I)</f>
        <v>0</v>
      </c>
      <c r="AF3407" s="28">
        <f>+SUMIF('Input Sheet'!$S:$S,$AL3407,'Input Sheet'!J:J)</f>
        <v>0</v>
      </c>
      <c r="AG3407" s="28">
        <f>+SUMIF('Input Sheet'!$S:$S,$AL3407,'Input Sheet'!K:K)</f>
        <v>0</v>
      </c>
      <c r="AH3407" s="28">
        <f>+SUMIF('Input Sheet'!$S:$S,$AL3407,'Input Sheet'!L:L)</f>
        <v>0</v>
      </c>
      <c r="AI3407" s="28">
        <f>+SUMIF('Input Sheet'!$S:$S,$AL3407,'Input Sheet'!M:M)</f>
        <v>0</v>
      </c>
      <c r="AJ3407" s="28">
        <f>+SUMIF('Input Sheet'!$S:$S,$AL3407,'Input Sheet'!N:N)</f>
        <v>0</v>
      </c>
      <c r="AK3407" s="28"/>
      <c r="AL3407" s="27" t="str">
        <f t="shared" si="266"/>
        <v>240-4350</v>
      </c>
      <c r="AM3407" s="34" t="str">
        <f t="shared" si="269"/>
        <v>Service</v>
      </c>
      <c r="AN3407" s="34" t="str">
        <f t="shared" si="270"/>
        <v>ServiceInternal Gross Profit % of  Sales</v>
      </c>
      <c r="AO3407" s="35"/>
      <c r="AP3407" s="35"/>
      <c r="AQ3407" s="35"/>
    </row>
    <row r="3408" spans="1:43" x14ac:dyDescent="0.25">
      <c r="A3408" s="27" t="s">
        <v>103</v>
      </c>
      <c r="B3408" s="27" t="s">
        <v>104</v>
      </c>
      <c r="C3408" s="27" t="s">
        <v>663</v>
      </c>
      <c r="D3408" s="27" t="s">
        <v>536</v>
      </c>
      <c r="E3408" s="27" t="s">
        <v>669</v>
      </c>
      <c r="F3408" s="27" t="s">
        <v>983</v>
      </c>
      <c r="G3408" s="27" t="s">
        <v>984</v>
      </c>
      <c r="H3408" s="34" t="s">
        <v>15</v>
      </c>
      <c r="I3408" s="34" t="s">
        <v>985</v>
      </c>
      <c r="J3408" s="34" t="str">
        <f t="shared" si="267"/>
        <v>ServiceInternal Gross Profit % of  Sales</v>
      </c>
      <c r="K3408" s="34" t="str">
        <f t="shared" si="268"/>
        <v>440Service Internal labour COS - Toyota</v>
      </c>
      <c r="L3408" s="28">
        <f>+SUMIF('TB 4-24'!M:M,$AL3408,'TB 4-24'!G:G)</f>
        <v>0</v>
      </c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>
        <f>+SUMIF('Input Sheet'!$S:$S,$AL3408,'Input Sheet'!C:C)</f>
        <v>0</v>
      </c>
      <c r="Z3408" s="28">
        <f>+SUMIF('Input Sheet'!$S:$S,$AL3408,'Input Sheet'!D:D)</f>
        <v>0</v>
      </c>
      <c r="AA3408" s="28">
        <f>+SUMIF('Input Sheet'!$S:$S,$AL3408,'Input Sheet'!E:E)</f>
        <v>0</v>
      </c>
      <c r="AB3408" s="28">
        <f>+SUMIF('Input Sheet'!$S:$S,$AL3408,'Input Sheet'!F:F)</f>
        <v>0</v>
      </c>
      <c r="AC3408" s="28">
        <f>+SUMIF('Input Sheet'!$S:$S,$AL3408,'Input Sheet'!G:G)</f>
        <v>0</v>
      </c>
      <c r="AD3408" s="28">
        <f>+SUMIF('Input Sheet'!$S:$S,$AL3408,'Input Sheet'!H:H)</f>
        <v>0</v>
      </c>
      <c r="AE3408" s="28">
        <f>+SUMIF('Input Sheet'!$S:$S,$AL3408,'Input Sheet'!I:I)</f>
        <v>0</v>
      </c>
      <c r="AF3408" s="28">
        <f>+SUMIF('Input Sheet'!$S:$S,$AL3408,'Input Sheet'!J:J)</f>
        <v>0</v>
      </c>
      <c r="AG3408" s="28">
        <f>+SUMIF('Input Sheet'!$S:$S,$AL3408,'Input Sheet'!K:K)</f>
        <v>0</v>
      </c>
      <c r="AH3408" s="28">
        <f>+SUMIF('Input Sheet'!$S:$S,$AL3408,'Input Sheet'!L:L)</f>
        <v>0</v>
      </c>
      <c r="AI3408" s="28">
        <f>+SUMIF('Input Sheet'!$S:$S,$AL3408,'Input Sheet'!M:M)</f>
        <v>0</v>
      </c>
      <c r="AJ3408" s="28">
        <f>+SUMIF('Input Sheet'!$S:$S,$AL3408,'Input Sheet'!N:N)</f>
        <v>0</v>
      </c>
      <c r="AK3408" s="28"/>
      <c r="AL3408" s="27" t="str">
        <f t="shared" si="266"/>
        <v>440-4350</v>
      </c>
      <c r="AM3408" s="34" t="str">
        <f t="shared" si="269"/>
        <v>Service</v>
      </c>
      <c r="AN3408" s="34" t="str">
        <f t="shared" si="270"/>
        <v>ServiceInternal Gross Profit % of  Sales</v>
      </c>
      <c r="AO3408" s="35"/>
      <c r="AP3408" s="35"/>
      <c r="AQ3408" s="35"/>
    </row>
    <row r="3409" spans="1:43" x14ac:dyDescent="0.25">
      <c r="A3409" s="27" t="s">
        <v>103</v>
      </c>
      <c r="B3409" s="27" t="s">
        <v>104</v>
      </c>
      <c r="C3409" s="27" t="s">
        <v>671</v>
      </c>
      <c r="D3409" s="27" t="s">
        <v>536</v>
      </c>
      <c r="E3409" s="27" t="s">
        <v>683</v>
      </c>
      <c r="F3409" s="27" t="s">
        <v>983</v>
      </c>
      <c r="G3409" s="27" t="s">
        <v>984</v>
      </c>
      <c r="H3409" s="34" t="s">
        <v>15</v>
      </c>
      <c r="I3409" s="34" t="s">
        <v>985</v>
      </c>
      <c r="J3409" s="34" t="str">
        <f t="shared" si="267"/>
        <v>ServiceInternal Gross Profit % of  Sales</v>
      </c>
      <c r="K3409" s="34" t="str">
        <f t="shared" si="268"/>
        <v>340Service Internal labour COS - Toyota</v>
      </c>
      <c r="L3409" s="28">
        <f>+SUMIF('TB 4-24'!M:M,$AL3409,'TB 4-24'!G:G)</f>
        <v>0</v>
      </c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>
        <f>+SUMIF('Input Sheet'!$S:$S,$AL3409,'Input Sheet'!C:C)</f>
        <v>0</v>
      </c>
      <c r="Z3409" s="28">
        <f>+SUMIF('Input Sheet'!$S:$S,$AL3409,'Input Sheet'!D:D)</f>
        <v>0</v>
      </c>
      <c r="AA3409" s="28">
        <f>+SUMIF('Input Sheet'!$S:$S,$AL3409,'Input Sheet'!E:E)</f>
        <v>0</v>
      </c>
      <c r="AB3409" s="28">
        <f>+SUMIF('Input Sheet'!$S:$S,$AL3409,'Input Sheet'!F:F)</f>
        <v>0</v>
      </c>
      <c r="AC3409" s="28">
        <f>+SUMIF('Input Sheet'!$S:$S,$AL3409,'Input Sheet'!G:G)</f>
        <v>0</v>
      </c>
      <c r="AD3409" s="28">
        <f>+SUMIF('Input Sheet'!$S:$S,$AL3409,'Input Sheet'!H:H)</f>
        <v>0</v>
      </c>
      <c r="AE3409" s="28">
        <f>+SUMIF('Input Sheet'!$S:$S,$AL3409,'Input Sheet'!I:I)</f>
        <v>0</v>
      </c>
      <c r="AF3409" s="28">
        <f>+SUMIF('Input Sheet'!$S:$S,$AL3409,'Input Sheet'!J:J)</f>
        <v>0</v>
      </c>
      <c r="AG3409" s="28">
        <f>+SUMIF('Input Sheet'!$S:$S,$AL3409,'Input Sheet'!K:K)</f>
        <v>0</v>
      </c>
      <c r="AH3409" s="28">
        <f>+SUMIF('Input Sheet'!$S:$S,$AL3409,'Input Sheet'!L:L)</f>
        <v>0</v>
      </c>
      <c r="AI3409" s="28">
        <f>+SUMIF('Input Sheet'!$S:$S,$AL3409,'Input Sheet'!M:M)</f>
        <v>0</v>
      </c>
      <c r="AJ3409" s="28">
        <f>+SUMIF('Input Sheet'!$S:$S,$AL3409,'Input Sheet'!N:N)</f>
        <v>0</v>
      </c>
      <c r="AK3409" s="28"/>
      <c r="AL3409" s="27" t="str">
        <f t="shared" si="266"/>
        <v>340-4350</v>
      </c>
      <c r="AM3409" s="34" t="str">
        <f t="shared" si="269"/>
        <v>Service</v>
      </c>
      <c r="AN3409" s="34" t="str">
        <f t="shared" si="270"/>
        <v>ServiceInternal Gross Profit % of  Sales</v>
      </c>
      <c r="AO3409" s="35"/>
      <c r="AP3409" s="35"/>
      <c r="AQ3409" s="35"/>
    </row>
    <row r="3410" spans="1:43" x14ac:dyDescent="0.25">
      <c r="A3410" s="27" t="s">
        <v>103</v>
      </c>
      <c r="B3410" s="27" t="s">
        <v>104</v>
      </c>
      <c r="C3410" s="27" t="s">
        <v>104</v>
      </c>
      <c r="D3410" s="27" t="s">
        <v>536</v>
      </c>
      <c r="E3410" s="27" t="s">
        <v>653</v>
      </c>
      <c r="F3410" s="27" t="s">
        <v>983</v>
      </c>
      <c r="G3410" s="27" t="s">
        <v>984</v>
      </c>
      <c r="H3410" s="34" t="s">
        <v>15</v>
      </c>
      <c r="I3410" s="34" t="s">
        <v>985</v>
      </c>
      <c r="J3410" s="34" t="str">
        <f t="shared" si="267"/>
        <v>ServiceInternal Gross Profit % of  Sales</v>
      </c>
      <c r="K3410" s="34" t="str">
        <f t="shared" si="268"/>
        <v>140Service Internal labour COS - Toyota</v>
      </c>
      <c r="L3410" s="28">
        <f>+SUMIF('TB 4-24'!M:M,$AL3410,'TB 4-24'!G:G)</f>
        <v>0</v>
      </c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>
        <f>+SUMIF('Input Sheet'!$S:$S,$AL3410,'Input Sheet'!C:C)</f>
        <v>0</v>
      </c>
      <c r="Z3410" s="28">
        <f>+SUMIF('Input Sheet'!$S:$S,$AL3410,'Input Sheet'!D:D)</f>
        <v>0</v>
      </c>
      <c r="AA3410" s="28">
        <f>+SUMIF('Input Sheet'!$S:$S,$AL3410,'Input Sheet'!E:E)</f>
        <v>0</v>
      </c>
      <c r="AB3410" s="28">
        <f>+SUMIF('Input Sheet'!$S:$S,$AL3410,'Input Sheet'!F:F)</f>
        <v>0</v>
      </c>
      <c r="AC3410" s="28">
        <f>+SUMIF('Input Sheet'!$S:$S,$AL3410,'Input Sheet'!G:G)</f>
        <v>0</v>
      </c>
      <c r="AD3410" s="28">
        <f>+SUMIF('Input Sheet'!$S:$S,$AL3410,'Input Sheet'!H:H)</f>
        <v>0</v>
      </c>
      <c r="AE3410" s="28">
        <f>+SUMIF('Input Sheet'!$S:$S,$AL3410,'Input Sheet'!I:I)</f>
        <v>0</v>
      </c>
      <c r="AF3410" s="28">
        <f>+SUMIF('Input Sheet'!$S:$S,$AL3410,'Input Sheet'!J:J)</f>
        <v>0</v>
      </c>
      <c r="AG3410" s="28">
        <f>+SUMIF('Input Sheet'!$S:$S,$AL3410,'Input Sheet'!K:K)</f>
        <v>0</v>
      </c>
      <c r="AH3410" s="28">
        <f>+SUMIF('Input Sheet'!$S:$S,$AL3410,'Input Sheet'!L:L)</f>
        <v>0</v>
      </c>
      <c r="AI3410" s="28">
        <f>+SUMIF('Input Sheet'!$S:$S,$AL3410,'Input Sheet'!M:M)</f>
        <v>0</v>
      </c>
      <c r="AJ3410" s="28">
        <f>+SUMIF('Input Sheet'!$S:$S,$AL3410,'Input Sheet'!N:N)</f>
        <v>0</v>
      </c>
      <c r="AK3410" s="28"/>
      <c r="AL3410" s="27" t="str">
        <f t="shared" si="266"/>
        <v>140-4350</v>
      </c>
      <c r="AM3410" s="34" t="str">
        <f t="shared" si="269"/>
        <v>Service</v>
      </c>
      <c r="AN3410" s="34" t="str">
        <f t="shared" si="270"/>
        <v>ServiceInternal Gross Profit % of  Sales</v>
      </c>
      <c r="AO3410" s="35"/>
      <c r="AP3410" s="35"/>
      <c r="AQ3410" s="35"/>
    </row>
    <row r="3411" spans="1:43" x14ac:dyDescent="0.25">
      <c r="A3411" s="27" t="s">
        <v>103</v>
      </c>
      <c r="B3411" s="27" t="s">
        <v>104</v>
      </c>
      <c r="C3411" s="27" t="s">
        <v>104</v>
      </c>
      <c r="D3411" s="27" t="s">
        <v>536</v>
      </c>
      <c r="E3411" s="27" t="s">
        <v>684</v>
      </c>
      <c r="F3411" s="27" t="s">
        <v>983</v>
      </c>
      <c r="G3411" s="27" t="s">
        <v>984</v>
      </c>
      <c r="H3411" s="34" t="s">
        <v>15</v>
      </c>
      <c r="I3411" s="34" t="s">
        <v>985</v>
      </c>
      <c r="J3411" s="34" t="str">
        <f t="shared" si="267"/>
        <v>ServiceInternal Gross Profit % of  Sales</v>
      </c>
      <c r="K3411" s="34" t="str">
        <f t="shared" si="268"/>
        <v>147Service Internal labour COS - Toyota</v>
      </c>
      <c r="L3411" s="28">
        <f>+SUMIF('TB 4-24'!M:M,$AL3411,'TB 4-24'!G:G)</f>
        <v>0</v>
      </c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>
        <f>+SUMIF('Input Sheet'!$S:$S,$AL3411,'Input Sheet'!C:C)</f>
        <v>0</v>
      </c>
      <c r="Z3411" s="28">
        <f>+SUMIF('Input Sheet'!$S:$S,$AL3411,'Input Sheet'!D:D)</f>
        <v>0</v>
      </c>
      <c r="AA3411" s="28">
        <f>+SUMIF('Input Sheet'!$S:$S,$AL3411,'Input Sheet'!E:E)</f>
        <v>0</v>
      </c>
      <c r="AB3411" s="28">
        <f>+SUMIF('Input Sheet'!$S:$S,$AL3411,'Input Sheet'!F:F)</f>
        <v>0</v>
      </c>
      <c r="AC3411" s="28">
        <f>+SUMIF('Input Sheet'!$S:$S,$AL3411,'Input Sheet'!G:G)</f>
        <v>0</v>
      </c>
      <c r="AD3411" s="28">
        <f>+SUMIF('Input Sheet'!$S:$S,$AL3411,'Input Sheet'!H:H)</f>
        <v>0</v>
      </c>
      <c r="AE3411" s="28">
        <f>+SUMIF('Input Sheet'!$S:$S,$AL3411,'Input Sheet'!I:I)</f>
        <v>0</v>
      </c>
      <c r="AF3411" s="28">
        <f>+SUMIF('Input Sheet'!$S:$S,$AL3411,'Input Sheet'!J:J)</f>
        <v>0</v>
      </c>
      <c r="AG3411" s="28">
        <f>+SUMIF('Input Sheet'!$S:$S,$AL3411,'Input Sheet'!K:K)</f>
        <v>0</v>
      </c>
      <c r="AH3411" s="28">
        <f>+SUMIF('Input Sheet'!$S:$S,$AL3411,'Input Sheet'!L:L)</f>
        <v>0</v>
      </c>
      <c r="AI3411" s="28">
        <f>+SUMIF('Input Sheet'!$S:$S,$AL3411,'Input Sheet'!M:M)</f>
        <v>0</v>
      </c>
      <c r="AJ3411" s="28">
        <f>+SUMIF('Input Sheet'!$S:$S,$AL3411,'Input Sheet'!N:N)</f>
        <v>0</v>
      </c>
      <c r="AK3411" s="28"/>
      <c r="AL3411" s="27" t="str">
        <f t="shared" si="266"/>
        <v>147-4350</v>
      </c>
      <c r="AM3411" s="34" t="str">
        <f t="shared" si="269"/>
        <v>Service</v>
      </c>
      <c r="AN3411" s="34" t="str">
        <f t="shared" si="270"/>
        <v>ServiceInternal Gross Profit % of  Sales</v>
      </c>
      <c r="AO3411" s="35"/>
      <c r="AP3411" s="35"/>
      <c r="AQ3411" s="35"/>
    </row>
    <row r="3412" spans="1:43" x14ac:dyDescent="0.25">
      <c r="A3412" s="27" t="s">
        <v>103</v>
      </c>
      <c r="B3412" s="27" t="s">
        <v>104</v>
      </c>
      <c r="C3412" s="27" t="s">
        <v>104</v>
      </c>
      <c r="D3412" s="27" t="s">
        <v>390</v>
      </c>
      <c r="E3412" s="27" t="s">
        <v>684</v>
      </c>
      <c r="F3412" s="27" t="s">
        <v>983</v>
      </c>
      <c r="G3412" s="27" t="s">
        <v>984</v>
      </c>
      <c r="H3412" s="34" t="s">
        <v>15</v>
      </c>
      <c r="I3412" s="34" t="s">
        <v>985</v>
      </c>
      <c r="J3412" s="34" t="str">
        <f t="shared" si="267"/>
        <v>ServiceInternal Gross Profit % of  Sales</v>
      </c>
      <c r="K3412" s="34" t="str">
        <f t="shared" si="268"/>
        <v>147Service Internal labour COS - Toyota</v>
      </c>
      <c r="L3412" s="28">
        <f>+SUMIF('TB 4-24'!M:M,$AL3412,'TB 4-24'!G:G)</f>
        <v>0</v>
      </c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>
        <f>+SUMIF('Input Sheet'!$S:$S,$AL3412,'Input Sheet'!C:C)</f>
        <v>0</v>
      </c>
      <c r="Z3412" s="28">
        <f>+SUMIF('Input Sheet'!$S:$S,$AL3412,'Input Sheet'!D:D)</f>
        <v>0</v>
      </c>
      <c r="AA3412" s="28">
        <f>+SUMIF('Input Sheet'!$S:$S,$AL3412,'Input Sheet'!E:E)</f>
        <v>0</v>
      </c>
      <c r="AB3412" s="28">
        <f>+SUMIF('Input Sheet'!$S:$S,$AL3412,'Input Sheet'!F:F)</f>
        <v>0</v>
      </c>
      <c r="AC3412" s="28">
        <f>+SUMIF('Input Sheet'!$S:$S,$AL3412,'Input Sheet'!G:G)</f>
        <v>0</v>
      </c>
      <c r="AD3412" s="28">
        <f>+SUMIF('Input Sheet'!$S:$S,$AL3412,'Input Sheet'!H:H)</f>
        <v>0</v>
      </c>
      <c r="AE3412" s="28">
        <f>+SUMIF('Input Sheet'!$S:$S,$AL3412,'Input Sheet'!I:I)</f>
        <v>0</v>
      </c>
      <c r="AF3412" s="28">
        <f>+SUMIF('Input Sheet'!$S:$S,$AL3412,'Input Sheet'!J:J)</f>
        <v>0</v>
      </c>
      <c r="AG3412" s="28">
        <f>+SUMIF('Input Sheet'!$S:$S,$AL3412,'Input Sheet'!K:K)</f>
        <v>0</v>
      </c>
      <c r="AH3412" s="28">
        <f>+SUMIF('Input Sheet'!$S:$S,$AL3412,'Input Sheet'!L:L)</f>
        <v>0</v>
      </c>
      <c r="AI3412" s="28">
        <f>+SUMIF('Input Sheet'!$S:$S,$AL3412,'Input Sheet'!M:M)</f>
        <v>0</v>
      </c>
      <c r="AJ3412" s="28">
        <f>+SUMIF('Input Sheet'!$S:$S,$AL3412,'Input Sheet'!N:N)</f>
        <v>0</v>
      </c>
      <c r="AK3412" s="28"/>
      <c r="AL3412" s="27" t="str">
        <f t="shared" si="266"/>
        <v>147-7040</v>
      </c>
      <c r="AM3412" s="34" t="str">
        <f t="shared" si="269"/>
        <v>Service</v>
      </c>
      <c r="AN3412" s="34" t="str">
        <f t="shared" si="270"/>
        <v>ServiceInternal Gross Profit % of  Sales</v>
      </c>
      <c r="AO3412" s="35"/>
      <c r="AP3412" s="35"/>
      <c r="AQ3412" s="35"/>
    </row>
    <row r="3413" spans="1:43" x14ac:dyDescent="0.25">
      <c r="A3413" s="27" t="s">
        <v>103</v>
      </c>
      <c r="B3413" s="27" t="s">
        <v>104</v>
      </c>
      <c r="C3413" s="27" t="s">
        <v>104</v>
      </c>
      <c r="D3413" s="27" t="s">
        <v>537</v>
      </c>
      <c r="E3413" s="27" t="s">
        <v>653</v>
      </c>
      <c r="F3413" s="27" t="s">
        <v>986</v>
      </c>
      <c r="G3413" s="27" t="s">
        <v>987</v>
      </c>
      <c r="H3413" s="34" t="s">
        <v>15</v>
      </c>
      <c r="I3413" s="34" t="s">
        <v>988</v>
      </c>
      <c r="J3413" s="34" t="str">
        <f t="shared" si="267"/>
        <v>ServiceMiscellaneous Gross Profit % of Sales</v>
      </c>
      <c r="K3413" s="34" t="str">
        <f t="shared" si="268"/>
        <v>140Service Miscellaneous COS - Toyota</v>
      </c>
      <c r="L3413" s="28">
        <f>+SUMIF('TB 4-24'!M:M,$AL3413,'TB 4-24'!G:G)</f>
        <v>0</v>
      </c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>
        <f>+SUMIF('Input Sheet'!$S:$S,$AL3413,'Input Sheet'!C:C)</f>
        <v>0</v>
      </c>
      <c r="Z3413" s="28">
        <f>+SUMIF('Input Sheet'!$S:$S,$AL3413,'Input Sheet'!D:D)</f>
        <v>0</v>
      </c>
      <c r="AA3413" s="28">
        <f>+SUMIF('Input Sheet'!$S:$S,$AL3413,'Input Sheet'!E:E)</f>
        <v>0</v>
      </c>
      <c r="AB3413" s="28">
        <f>+SUMIF('Input Sheet'!$S:$S,$AL3413,'Input Sheet'!F:F)</f>
        <v>0</v>
      </c>
      <c r="AC3413" s="28">
        <f>+SUMIF('Input Sheet'!$S:$S,$AL3413,'Input Sheet'!G:G)</f>
        <v>0</v>
      </c>
      <c r="AD3413" s="28">
        <f>+SUMIF('Input Sheet'!$S:$S,$AL3413,'Input Sheet'!H:H)</f>
        <v>0</v>
      </c>
      <c r="AE3413" s="28">
        <f>+SUMIF('Input Sheet'!$S:$S,$AL3413,'Input Sheet'!I:I)</f>
        <v>0</v>
      </c>
      <c r="AF3413" s="28">
        <f>+SUMIF('Input Sheet'!$S:$S,$AL3413,'Input Sheet'!J:J)</f>
        <v>0</v>
      </c>
      <c r="AG3413" s="28">
        <f>+SUMIF('Input Sheet'!$S:$S,$AL3413,'Input Sheet'!K:K)</f>
        <v>0</v>
      </c>
      <c r="AH3413" s="28">
        <f>+SUMIF('Input Sheet'!$S:$S,$AL3413,'Input Sheet'!L:L)</f>
        <v>0</v>
      </c>
      <c r="AI3413" s="28">
        <f>+SUMIF('Input Sheet'!$S:$S,$AL3413,'Input Sheet'!M:M)</f>
        <v>0</v>
      </c>
      <c r="AJ3413" s="28">
        <f>+SUMIF('Input Sheet'!$S:$S,$AL3413,'Input Sheet'!N:N)</f>
        <v>0</v>
      </c>
      <c r="AK3413" s="28"/>
      <c r="AL3413" s="27" t="str">
        <f t="shared" si="266"/>
        <v>140-4400</v>
      </c>
      <c r="AM3413" s="34" t="str">
        <f t="shared" si="269"/>
        <v>Service</v>
      </c>
      <c r="AN3413" s="34" t="str">
        <f t="shared" si="270"/>
        <v>ServiceMiscellaneous Gross Profit % of Sales</v>
      </c>
      <c r="AO3413" s="35"/>
      <c r="AP3413" s="35"/>
      <c r="AQ3413" s="35"/>
    </row>
    <row r="3414" spans="1:43" x14ac:dyDescent="0.25">
      <c r="A3414" s="27" t="s">
        <v>103</v>
      </c>
      <c r="B3414" s="27" t="s">
        <v>104</v>
      </c>
      <c r="C3414" s="27" t="s">
        <v>657</v>
      </c>
      <c r="D3414" s="27" t="s">
        <v>537</v>
      </c>
      <c r="E3414" s="27" t="s">
        <v>682</v>
      </c>
      <c r="F3414" s="27" t="s">
        <v>986</v>
      </c>
      <c r="G3414" s="27" t="s">
        <v>987</v>
      </c>
      <c r="H3414" s="34" t="s">
        <v>15</v>
      </c>
      <c r="I3414" s="34" t="s">
        <v>988</v>
      </c>
      <c r="J3414" s="34" t="str">
        <f t="shared" si="267"/>
        <v>ServiceMiscellaneous Gross Profit % of Sales</v>
      </c>
      <c r="K3414" s="34" t="str">
        <f t="shared" si="268"/>
        <v>240Service Miscellaneous COS - Toyota</v>
      </c>
      <c r="L3414" s="28">
        <f>+SUMIF('TB 4-24'!M:M,$AL3414,'TB 4-24'!G:G)</f>
        <v>0</v>
      </c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>
        <f>+SUMIF('Input Sheet'!$S:$S,$AL3414,'Input Sheet'!C:C)</f>
        <v>0</v>
      </c>
      <c r="Z3414" s="28">
        <f>+SUMIF('Input Sheet'!$S:$S,$AL3414,'Input Sheet'!D:D)</f>
        <v>0</v>
      </c>
      <c r="AA3414" s="28">
        <f>+SUMIF('Input Sheet'!$S:$S,$AL3414,'Input Sheet'!E:E)</f>
        <v>0</v>
      </c>
      <c r="AB3414" s="28">
        <f>+SUMIF('Input Sheet'!$S:$S,$AL3414,'Input Sheet'!F:F)</f>
        <v>0</v>
      </c>
      <c r="AC3414" s="28">
        <f>+SUMIF('Input Sheet'!$S:$S,$AL3414,'Input Sheet'!G:G)</f>
        <v>0</v>
      </c>
      <c r="AD3414" s="28">
        <f>+SUMIF('Input Sheet'!$S:$S,$AL3414,'Input Sheet'!H:H)</f>
        <v>0</v>
      </c>
      <c r="AE3414" s="28">
        <f>+SUMIF('Input Sheet'!$S:$S,$AL3414,'Input Sheet'!I:I)</f>
        <v>0</v>
      </c>
      <c r="AF3414" s="28">
        <f>+SUMIF('Input Sheet'!$S:$S,$AL3414,'Input Sheet'!J:J)</f>
        <v>0</v>
      </c>
      <c r="AG3414" s="28">
        <f>+SUMIF('Input Sheet'!$S:$S,$AL3414,'Input Sheet'!K:K)</f>
        <v>0</v>
      </c>
      <c r="AH3414" s="28">
        <f>+SUMIF('Input Sheet'!$S:$S,$AL3414,'Input Sheet'!L:L)</f>
        <v>0</v>
      </c>
      <c r="AI3414" s="28">
        <f>+SUMIF('Input Sheet'!$S:$S,$AL3414,'Input Sheet'!M:M)</f>
        <v>0</v>
      </c>
      <c r="AJ3414" s="28">
        <f>+SUMIF('Input Sheet'!$S:$S,$AL3414,'Input Sheet'!N:N)</f>
        <v>0</v>
      </c>
      <c r="AK3414" s="28"/>
      <c r="AL3414" s="27" t="str">
        <f t="shared" si="266"/>
        <v>240-4400</v>
      </c>
      <c r="AM3414" s="34" t="str">
        <f t="shared" si="269"/>
        <v>Service</v>
      </c>
      <c r="AN3414" s="34" t="str">
        <f t="shared" si="270"/>
        <v>ServiceMiscellaneous Gross Profit % of Sales</v>
      </c>
      <c r="AO3414" s="35"/>
      <c r="AP3414" s="35"/>
      <c r="AQ3414" s="35"/>
    </row>
    <row r="3415" spans="1:43" x14ac:dyDescent="0.25">
      <c r="A3415" s="27" t="s">
        <v>103</v>
      </c>
      <c r="B3415" s="27" t="s">
        <v>104</v>
      </c>
      <c r="C3415" s="27" t="s">
        <v>671</v>
      </c>
      <c r="D3415" s="27" t="s">
        <v>537</v>
      </c>
      <c r="E3415" s="27" t="s">
        <v>683</v>
      </c>
      <c r="F3415" s="27" t="s">
        <v>986</v>
      </c>
      <c r="G3415" s="27" t="s">
        <v>987</v>
      </c>
      <c r="H3415" s="34" t="s">
        <v>15</v>
      </c>
      <c r="I3415" s="34" t="s">
        <v>988</v>
      </c>
      <c r="J3415" s="34" t="str">
        <f t="shared" si="267"/>
        <v>ServiceMiscellaneous Gross Profit % of Sales</v>
      </c>
      <c r="K3415" s="34" t="str">
        <f t="shared" si="268"/>
        <v>340Service Miscellaneous COS - Toyota</v>
      </c>
      <c r="L3415" s="28">
        <f>+SUMIF('TB 4-24'!M:M,$AL3415,'TB 4-24'!G:G)</f>
        <v>0</v>
      </c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>
        <f>+SUMIF('Input Sheet'!$S:$S,$AL3415,'Input Sheet'!C:C)</f>
        <v>0</v>
      </c>
      <c r="Z3415" s="28">
        <f>+SUMIF('Input Sheet'!$S:$S,$AL3415,'Input Sheet'!D:D)</f>
        <v>0</v>
      </c>
      <c r="AA3415" s="28">
        <f>+SUMIF('Input Sheet'!$S:$S,$AL3415,'Input Sheet'!E:E)</f>
        <v>0</v>
      </c>
      <c r="AB3415" s="28">
        <f>+SUMIF('Input Sheet'!$S:$S,$AL3415,'Input Sheet'!F:F)</f>
        <v>0</v>
      </c>
      <c r="AC3415" s="28">
        <f>+SUMIF('Input Sheet'!$S:$S,$AL3415,'Input Sheet'!G:G)</f>
        <v>0</v>
      </c>
      <c r="AD3415" s="28">
        <f>+SUMIF('Input Sheet'!$S:$S,$AL3415,'Input Sheet'!H:H)</f>
        <v>0</v>
      </c>
      <c r="AE3415" s="28">
        <f>+SUMIF('Input Sheet'!$S:$S,$AL3415,'Input Sheet'!I:I)</f>
        <v>0</v>
      </c>
      <c r="AF3415" s="28">
        <f>+SUMIF('Input Sheet'!$S:$S,$AL3415,'Input Sheet'!J:J)</f>
        <v>0</v>
      </c>
      <c r="AG3415" s="28">
        <f>+SUMIF('Input Sheet'!$S:$S,$AL3415,'Input Sheet'!K:K)</f>
        <v>0</v>
      </c>
      <c r="AH3415" s="28">
        <f>+SUMIF('Input Sheet'!$S:$S,$AL3415,'Input Sheet'!L:L)</f>
        <v>0</v>
      </c>
      <c r="AI3415" s="28">
        <f>+SUMIF('Input Sheet'!$S:$S,$AL3415,'Input Sheet'!M:M)</f>
        <v>0</v>
      </c>
      <c r="AJ3415" s="28">
        <f>+SUMIF('Input Sheet'!$S:$S,$AL3415,'Input Sheet'!N:N)</f>
        <v>0</v>
      </c>
      <c r="AK3415" s="28"/>
      <c r="AL3415" s="27" t="str">
        <f t="shared" si="266"/>
        <v>340-4400</v>
      </c>
      <c r="AM3415" s="34" t="str">
        <f t="shared" si="269"/>
        <v>Service</v>
      </c>
      <c r="AN3415" s="34" t="str">
        <f t="shared" si="270"/>
        <v>ServiceMiscellaneous Gross Profit % of Sales</v>
      </c>
      <c r="AO3415" s="35"/>
      <c r="AP3415" s="35"/>
      <c r="AQ3415" s="35"/>
    </row>
    <row r="3416" spans="1:43" x14ac:dyDescent="0.25">
      <c r="A3416" s="27" t="s">
        <v>103</v>
      </c>
      <c r="B3416" s="27" t="s">
        <v>104</v>
      </c>
      <c r="C3416" s="27" t="s">
        <v>663</v>
      </c>
      <c r="D3416" s="27" t="s">
        <v>537</v>
      </c>
      <c r="E3416" s="27" t="s">
        <v>669</v>
      </c>
      <c r="F3416" s="27" t="s">
        <v>986</v>
      </c>
      <c r="G3416" s="27" t="s">
        <v>987</v>
      </c>
      <c r="H3416" s="34" t="s">
        <v>15</v>
      </c>
      <c r="I3416" s="34" t="s">
        <v>988</v>
      </c>
      <c r="J3416" s="34" t="str">
        <f t="shared" si="267"/>
        <v>ServiceMiscellaneous Gross Profit % of Sales</v>
      </c>
      <c r="K3416" s="34" t="str">
        <f t="shared" si="268"/>
        <v>440Service Miscellaneous COS - Toyota</v>
      </c>
      <c r="L3416" s="28">
        <f>+SUMIF('TB 4-24'!M:M,$AL3416,'TB 4-24'!G:G)</f>
        <v>0</v>
      </c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>
        <f>+SUMIF('Input Sheet'!$S:$S,$AL3416,'Input Sheet'!C:C)</f>
        <v>0</v>
      </c>
      <c r="Z3416" s="28">
        <f>+SUMIF('Input Sheet'!$S:$S,$AL3416,'Input Sheet'!D:D)</f>
        <v>0</v>
      </c>
      <c r="AA3416" s="28">
        <f>+SUMIF('Input Sheet'!$S:$S,$AL3416,'Input Sheet'!E:E)</f>
        <v>0</v>
      </c>
      <c r="AB3416" s="28">
        <f>+SUMIF('Input Sheet'!$S:$S,$AL3416,'Input Sheet'!F:F)</f>
        <v>0</v>
      </c>
      <c r="AC3416" s="28">
        <f>+SUMIF('Input Sheet'!$S:$S,$AL3416,'Input Sheet'!G:G)</f>
        <v>0</v>
      </c>
      <c r="AD3416" s="28">
        <f>+SUMIF('Input Sheet'!$S:$S,$AL3416,'Input Sheet'!H:H)</f>
        <v>0</v>
      </c>
      <c r="AE3416" s="28">
        <f>+SUMIF('Input Sheet'!$S:$S,$AL3416,'Input Sheet'!I:I)</f>
        <v>0</v>
      </c>
      <c r="AF3416" s="28">
        <f>+SUMIF('Input Sheet'!$S:$S,$AL3416,'Input Sheet'!J:J)</f>
        <v>0</v>
      </c>
      <c r="AG3416" s="28">
        <f>+SUMIF('Input Sheet'!$S:$S,$AL3416,'Input Sheet'!K:K)</f>
        <v>0</v>
      </c>
      <c r="AH3416" s="28">
        <f>+SUMIF('Input Sheet'!$S:$S,$AL3416,'Input Sheet'!L:L)</f>
        <v>0</v>
      </c>
      <c r="AI3416" s="28">
        <f>+SUMIF('Input Sheet'!$S:$S,$AL3416,'Input Sheet'!M:M)</f>
        <v>0</v>
      </c>
      <c r="AJ3416" s="28">
        <f>+SUMIF('Input Sheet'!$S:$S,$AL3416,'Input Sheet'!N:N)</f>
        <v>0</v>
      </c>
      <c r="AK3416" s="28"/>
      <c r="AL3416" s="27" t="str">
        <f t="shared" si="266"/>
        <v>440-4400</v>
      </c>
      <c r="AM3416" s="34" t="str">
        <f t="shared" si="269"/>
        <v>Service</v>
      </c>
      <c r="AN3416" s="34" t="str">
        <f t="shared" si="270"/>
        <v>ServiceMiscellaneous Gross Profit % of Sales</v>
      </c>
      <c r="AO3416" s="35"/>
      <c r="AP3416" s="35"/>
      <c r="AQ3416" s="35"/>
    </row>
    <row r="3417" spans="1:43" x14ac:dyDescent="0.25">
      <c r="A3417" s="27" t="s">
        <v>103</v>
      </c>
      <c r="B3417" s="27" t="s">
        <v>104</v>
      </c>
      <c r="C3417" s="27" t="s">
        <v>104</v>
      </c>
      <c r="D3417" s="27" t="s">
        <v>537</v>
      </c>
      <c r="E3417" s="27" t="s">
        <v>684</v>
      </c>
      <c r="F3417" s="27" t="s">
        <v>986</v>
      </c>
      <c r="G3417" s="27" t="s">
        <v>987</v>
      </c>
      <c r="H3417" s="34" t="s">
        <v>15</v>
      </c>
      <c r="I3417" s="34" t="s">
        <v>988</v>
      </c>
      <c r="J3417" s="34" t="str">
        <f t="shared" si="267"/>
        <v>ServiceMiscellaneous Gross Profit % of Sales</v>
      </c>
      <c r="K3417" s="34" t="str">
        <f t="shared" si="268"/>
        <v>147Service Miscellaneous COS - Toyota</v>
      </c>
      <c r="L3417" s="28">
        <f>+SUMIF('TB 4-24'!M:M,$AL3417,'TB 4-24'!G:G)</f>
        <v>0</v>
      </c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>
        <f>+SUMIF('Input Sheet'!$S:$S,$AL3417,'Input Sheet'!C:C)</f>
        <v>0</v>
      </c>
      <c r="Z3417" s="28">
        <f>+SUMIF('Input Sheet'!$S:$S,$AL3417,'Input Sheet'!D:D)</f>
        <v>0</v>
      </c>
      <c r="AA3417" s="28">
        <f>+SUMIF('Input Sheet'!$S:$S,$AL3417,'Input Sheet'!E:E)</f>
        <v>0</v>
      </c>
      <c r="AB3417" s="28">
        <f>+SUMIF('Input Sheet'!$S:$S,$AL3417,'Input Sheet'!F:F)</f>
        <v>0</v>
      </c>
      <c r="AC3417" s="28">
        <f>+SUMIF('Input Sheet'!$S:$S,$AL3417,'Input Sheet'!G:G)</f>
        <v>0</v>
      </c>
      <c r="AD3417" s="28">
        <f>+SUMIF('Input Sheet'!$S:$S,$AL3417,'Input Sheet'!H:H)</f>
        <v>0</v>
      </c>
      <c r="AE3417" s="28">
        <f>+SUMIF('Input Sheet'!$S:$S,$AL3417,'Input Sheet'!I:I)</f>
        <v>0</v>
      </c>
      <c r="AF3417" s="28">
        <f>+SUMIF('Input Sheet'!$S:$S,$AL3417,'Input Sheet'!J:J)</f>
        <v>0</v>
      </c>
      <c r="AG3417" s="28">
        <f>+SUMIF('Input Sheet'!$S:$S,$AL3417,'Input Sheet'!K:K)</f>
        <v>0</v>
      </c>
      <c r="AH3417" s="28">
        <f>+SUMIF('Input Sheet'!$S:$S,$AL3417,'Input Sheet'!L:L)</f>
        <v>0</v>
      </c>
      <c r="AI3417" s="28">
        <f>+SUMIF('Input Sheet'!$S:$S,$AL3417,'Input Sheet'!M:M)</f>
        <v>0</v>
      </c>
      <c r="AJ3417" s="28">
        <f>+SUMIF('Input Sheet'!$S:$S,$AL3417,'Input Sheet'!N:N)</f>
        <v>0</v>
      </c>
      <c r="AK3417" s="28"/>
      <c r="AL3417" s="27" t="str">
        <f t="shared" si="266"/>
        <v>147-4400</v>
      </c>
      <c r="AM3417" s="34" t="str">
        <f t="shared" si="269"/>
        <v>Service</v>
      </c>
      <c r="AN3417" s="34" t="str">
        <f t="shared" si="270"/>
        <v>ServiceMiscellaneous Gross Profit % of Sales</v>
      </c>
      <c r="AO3417" s="35"/>
      <c r="AP3417" s="35"/>
      <c r="AQ3417" s="35"/>
    </row>
    <row r="3418" spans="1:43" x14ac:dyDescent="0.25">
      <c r="A3418" s="27" t="s">
        <v>103</v>
      </c>
      <c r="B3418" s="27" t="s">
        <v>104</v>
      </c>
      <c r="C3418" s="27" t="s">
        <v>663</v>
      </c>
      <c r="D3418" s="27" t="s">
        <v>989</v>
      </c>
      <c r="E3418" s="27" t="s">
        <v>669</v>
      </c>
      <c r="F3418" s="27" t="s">
        <v>986</v>
      </c>
      <c r="G3418" s="27" t="s">
        <v>987</v>
      </c>
      <c r="H3418" s="34" t="s">
        <v>15</v>
      </c>
      <c r="I3418" s="34" t="s">
        <v>988</v>
      </c>
      <c r="J3418" s="34" t="str">
        <f t="shared" si="267"/>
        <v>ServiceMiscellaneous Gross Profit % of Sales</v>
      </c>
      <c r="K3418" s="34" t="str">
        <f t="shared" si="268"/>
        <v>440Service Miscellaneous COS - Toyota</v>
      </c>
      <c r="L3418" s="28">
        <f>+SUMIF('TB 4-24'!M:M,$AL3418,'TB 4-24'!G:G)</f>
        <v>0</v>
      </c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>
        <f>+SUMIF('Input Sheet'!$S:$S,$AL3418,'Input Sheet'!C:C)</f>
        <v>0</v>
      </c>
      <c r="Z3418" s="28">
        <f>+SUMIF('Input Sheet'!$S:$S,$AL3418,'Input Sheet'!D:D)</f>
        <v>0</v>
      </c>
      <c r="AA3418" s="28">
        <f>+SUMIF('Input Sheet'!$S:$S,$AL3418,'Input Sheet'!E:E)</f>
        <v>0</v>
      </c>
      <c r="AB3418" s="28">
        <f>+SUMIF('Input Sheet'!$S:$S,$AL3418,'Input Sheet'!F:F)</f>
        <v>0</v>
      </c>
      <c r="AC3418" s="28">
        <f>+SUMIF('Input Sheet'!$S:$S,$AL3418,'Input Sheet'!G:G)</f>
        <v>0</v>
      </c>
      <c r="AD3418" s="28">
        <f>+SUMIF('Input Sheet'!$S:$S,$AL3418,'Input Sheet'!H:H)</f>
        <v>0</v>
      </c>
      <c r="AE3418" s="28">
        <f>+SUMIF('Input Sheet'!$S:$S,$AL3418,'Input Sheet'!I:I)</f>
        <v>0</v>
      </c>
      <c r="AF3418" s="28">
        <f>+SUMIF('Input Sheet'!$S:$S,$AL3418,'Input Sheet'!J:J)</f>
        <v>0</v>
      </c>
      <c r="AG3418" s="28">
        <f>+SUMIF('Input Sheet'!$S:$S,$AL3418,'Input Sheet'!K:K)</f>
        <v>0</v>
      </c>
      <c r="AH3418" s="28">
        <f>+SUMIF('Input Sheet'!$S:$S,$AL3418,'Input Sheet'!L:L)</f>
        <v>0</v>
      </c>
      <c r="AI3418" s="28">
        <f>+SUMIF('Input Sheet'!$S:$S,$AL3418,'Input Sheet'!M:M)</f>
        <v>0</v>
      </c>
      <c r="AJ3418" s="28">
        <f>+SUMIF('Input Sheet'!$S:$S,$AL3418,'Input Sheet'!N:N)</f>
        <v>0</v>
      </c>
      <c r="AK3418" s="28"/>
      <c r="AL3418" s="27" t="str">
        <f t="shared" si="266"/>
        <v>440-4400L</v>
      </c>
      <c r="AM3418" s="34" t="str">
        <f t="shared" si="269"/>
        <v>Service</v>
      </c>
      <c r="AN3418" s="34" t="str">
        <f t="shared" si="270"/>
        <v>ServiceMiscellaneous Gross Profit % of Sales</v>
      </c>
      <c r="AO3418" s="35"/>
      <c r="AP3418" s="35"/>
      <c r="AQ3418" s="35"/>
    </row>
    <row r="3419" spans="1:43" x14ac:dyDescent="0.25">
      <c r="A3419" s="27" t="s">
        <v>103</v>
      </c>
      <c r="B3419" s="27" t="s">
        <v>104</v>
      </c>
      <c r="C3419" s="27" t="s">
        <v>104</v>
      </c>
      <c r="D3419" s="27" t="s">
        <v>989</v>
      </c>
      <c r="E3419" s="27" t="s">
        <v>684</v>
      </c>
      <c r="F3419" s="27" t="s">
        <v>986</v>
      </c>
      <c r="G3419" s="27" t="s">
        <v>987</v>
      </c>
      <c r="H3419" s="34" t="s">
        <v>15</v>
      </c>
      <c r="I3419" s="34" t="s">
        <v>988</v>
      </c>
      <c r="J3419" s="34" t="str">
        <f t="shared" si="267"/>
        <v>ServiceMiscellaneous Gross Profit % of Sales</v>
      </c>
      <c r="K3419" s="34" t="str">
        <f t="shared" si="268"/>
        <v>147Service Miscellaneous COS - Toyota</v>
      </c>
      <c r="L3419" s="28">
        <f>+SUMIF('TB 4-24'!M:M,$AL3419,'TB 4-24'!G:G)</f>
        <v>0</v>
      </c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>
        <f>+SUMIF('Input Sheet'!$S:$S,$AL3419,'Input Sheet'!C:C)</f>
        <v>0</v>
      </c>
      <c r="Z3419" s="28">
        <f>+SUMIF('Input Sheet'!$S:$S,$AL3419,'Input Sheet'!D:D)</f>
        <v>0</v>
      </c>
      <c r="AA3419" s="28">
        <f>+SUMIF('Input Sheet'!$S:$S,$AL3419,'Input Sheet'!E:E)</f>
        <v>0</v>
      </c>
      <c r="AB3419" s="28">
        <f>+SUMIF('Input Sheet'!$S:$S,$AL3419,'Input Sheet'!F:F)</f>
        <v>0</v>
      </c>
      <c r="AC3419" s="28">
        <f>+SUMIF('Input Sheet'!$S:$S,$AL3419,'Input Sheet'!G:G)</f>
        <v>0</v>
      </c>
      <c r="AD3419" s="28">
        <f>+SUMIF('Input Sheet'!$S:$S,$AL3419,'Input Sheet'!H:H)</f>
        <v>0</v>
      </c>
      <c r="AE3419" s="28">
        <f>+SUMIF('Input Sheet'!$S:$S,$AL3419,'Input Sheet'!I:I)</f>
        <v>0</v>
      </c>
      <c r="AF3419" s="28">
        <f>+SUMIF('Input Sheet'!$S:$S,$AL3419,'Input Sheet'!J:J)</f>
        <v>0</v>
      </c>
      <c r="AG3419" s="28">
        <f>+SUMIF('Input Sheet'!$S:$S,$AL3419,'Input Sheet'!K:K)</f>
        <v>0</v>
      </c>
      <c r="AH3419" s="28">
        <f>+SUMIF('Input Sheet'!$S:$S,$AL3419,'Input Sheet'!L:L)</f>
        <v>0</v>
      </c>
      <c r="AI3419" s="28">
        <f>+SUMIF('Input Sheet'!$S:$S,$AL3419,'Input Sheet'!M:M)</f>
        <v>0</v>
      </c>
      <c r="AJ3419" s="28">
        <f>+SUMIF('Input Sheet'!$S:$S,$AL3419,'Input Sheet'!N:N)</f>
        <v>0</v>
      </c>
      <c r="AK3419" s="28"/>
      <c r="AL3419" s="27" t="str">
        <f t="shared" si="266"/>
        <v>147-4400L</v>
      </c>
      <c r="AM3419" s="34" t="str">
        <f t="shared" si="269"/>
        <v>Service</v>
      </c>
      <c r="AN3419" s="34" t="str">
        <f t="shared" si="270"/>
        <v>ServiceMiscellaneous Gross Profit % of Sales</v>
      </c>
      <c r="AO3419" s="35"/>
      <c r="AP3419" s="35"/>
      <c r="AQ3419" s="35"/>
    </row>
    <row r="3420" spans="1:43" x14ac:dyDescent="0.25">
      <c r="A3420" s="27" t="s">
        <v>103</v>
      </c>
      <c r="B3420" s="27" t="s">
        <v>104</v>
      </c>
      <c r="C3420" s="27" t="s">
        <v>663</v>
      </c>
      <c r="D3420" s="27" t="s">
        <v>990</v>
      </c>
      <c r="E3420" s="27" t="s">
        <v>669</v>
      </c>
      <c r="F3420" s="27" t="s">
        <v>986</v>
      </c>
      <c r="G3420" s="27" t="s">
        <v>987</v>
      </c>
      <c r="H3420" s="34" t="s">
        <v>15</v>
      </c>
      <c r="I3420" s="34" t="s">
        <v>988</v>
      </c>
      <c r="J3420" s="34" t="str">
        <f t="shared" si="267"/>
        <v>ServiceMiscellaneous Gross Profit % of Sales</v>
      </c>
      <c r="K3420" s="34" t="str">
        <f t="shared" si="268"/>
        <v>440Service Miscellaneous COS - Toyota</v>
      </c>
      <c r="L3420" s="28">
        <f>+SUMIF('TB 4-24'!M:M,$AL3420,'TB 4-24'!G:G)</f>
        <v>0</v>
      </c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>
        <f>+SUMIF('Input Sheet'!$S:$S,$AL3420,'Input Sheet'!C:C)</f>
        <v>0</v>
      </c>
      <c r="Z3420" s="28">
        <f>+SUMIF('Input Sheet'!$S:$S,$AL3420,'Input Sheet'!D:D)</f>
        <v>0</v>
      </c>
      <c r="AA3420" s="28">
        <f>+SUMIF('Input Sheet'!$S:$S,$AL3420,'Input Sheet'!E:E)</f>
        <v>0</v>
      </c>
      <c r="AB3420" s="28">
        <f>+SUMIF('Input Sheet'!$S:$S,$AL3420,'Input Sheet'!F:F)</f>
        <v>0</v>
      </c>
      <c r="AC3420" s="28">
        <f>+SUMIF('Input Sheet'!$S:$S,$AL3420,'Input Sheet'!G:G)</f>
        <v>0</v>
      </c>
      <c r="AD3420" s="28">
        <f>+SUMIF('Input Sheet'!$S:$S,$AL3420,'Input Sheet'!H:H)</f>
        <v>0</v>
      </c>
      <c r="AE3420" s="28">
        <f>+SUMIF('Input Sheet'!$S:$S,$AL3420,'Input Sheet'!I:I)</f>
        <v>0</v>
      </c>
      <c r="AF3420" s="28">
        <f>+SUMIF('Input Sheet'!$S:$S,$AL3420,'Input Sheet'!J:J)</f>
        <v>0</v>
      </c>
      <c r="AG3420" s="28">
        <f>+SUMIF('Input Sheet'!$S:$S,$AL3420,'Input Sheet'!K:K)</f>
        <v>0</v>
      </c>
      <c r="AH3420" s="28">
        <f>+SUMIF('Input Sheet'!$S:$S,$AL3420,'Input Sheet'!L:L)</f>
        <v>0</v>
      </c>
      <c r="AI3420" s="28">
        <f>+SUMIF('Input Sheet'!$S:$S,$AL3420,'Input Sheet'!M:M)</f>
        <v>0</v>
      </c>
      <c r="AJ3420" s="28">
        <f>+SUMIF('Input Sheet'!$S:$S,$AL3420,'Input Sheet'!N:N)</f>
        <v>0</v>
      </c>
      <c r="AK3420" s="28"/>
      <c r="AL3420" s="27" t="str">
        <f t="shared" si="266"/>
        <v>440-4400P</v>
      </c>
      <c r="AM3420" s="34" t="str">
        <f t="shared" si="269"/>
        <v>Service</v>
      </c>
      <c r="AN3420" s="34" t="str">
        <f t="shared" si="270"/>
        <v>ServiceMiscellaneous Gross Profit % of Sales</v>
      </c>
      <c r="AO3420" s="35"/>
      <c r="AP3420" s="35"/>
      <c r="AQ3420" s="35"/>
    </row>
    <row r="3421" spans="1:43" x14ac:dyDescent="0.25">
      <c r="A3421" s="27" t="s">
        <v>103</v>
      </c>
      <c r="B3421" s="27" t="s">
        <v>104</v>
      </c>
      <c r="C3421" s="27" t="s">
        <v>104</v>
      </c>
      <c r="D3421" s="27" t="s">
        <v>990</v>
      </c>
      <c r="E3421" s="27" t="s">
        <v>684</v>
      </c>
      <c r="F3421" s="27" t="s">
        <v>986</v>
      </c>
      <c r="G3421" s="27" t="s">
        <v>987</v>
      </c>
      <c r="H3421" s="34" t="s">
        <v>15</v>
      </c>
      <c r="I3421" s="34" t="s">
        <v>988</v>
      </c>
      <c r="J3421" s="34" t="str">
        <f t="shared" si="267"/>
        <v>ServiceMiscellaneous Gross Profit % of Sales</v>
      </c>
      <c r="K3421" s="34" t="str">
        <f t="shared" si="268"/>
        <v>147Service Miscellaneous COS - Toyota</v>
      </c>
      <c r="L3421" s="28">
        <f>+SUMIF('TB 4-24'!M:M,$AL3421,'TB 4-24'!G:G)</f>
        <v>0</v>
      </c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>
        <f>+SUMIF('Input Sheet'!$S:$S,$AL3421,'Input Sheet'!C:C)</f>
        <v>0</v>
      </c>
      <c r="Z3421" s="28">
        <f>+SUMIF('Input Sheet'!$S:$S,$AL3421,'Input Sheet'!D:D)</f>
        <v>0</v>
      </c>
      <c r="AA3421" s="28">
        <f>+SUMIF('Input Sheet'!$S:$S,$AL3421,'Input Sheet'!E:E)</f>
        <v>0</v>
      </c>
      <c r="AB3421" s="28">
        <f>+SUMIF('Input Sheet'!$S:$S,$AL3421,'Input Sheet'!F:F)</f>
        <v>0</v>
      </c>
      <c r="AC3421" s="28">
        <f>+SUMIF('Input Sheet'!$S:$S,$AL3421,'Input Sheet'!G:G)</f>
        <v>0</v>
      </c>
      <c r="AD3421" s="28">
        <f>+SUMIF('Input Sheet'!$S:$S,$AL3421,'Input Sheet'!H:H)</f>
        <v>0</v>
      </c>
      <c r="AE3421" s="28">
        <f>+SUMIF('Input Sheet'!$S:$S,$AL3421,'Input Sheet'!I:I)</f>
        <v>0</v>
      </c>
      <c r="AF3421" s="28">
        <f>+SUMIF('Input Sheet'!$S:$S,$AL3421,'Input Sheet'!J:J)</f>
        <v>0</v>
      </c>
      <c r="AG3421" s="28">
        <f>+SUMIF('Input Sheet'!$S:$S,$AL3421,'Input Sheet'!K:K)</f>
        <v>0</v>
      </c>
      <c r="AH3421" s="28">
        <f>+SUMIF('Input Sheet'!$S:$S,$AL3421,'Input Sheet'!L:L)</f>
        <v>0</v>
      </c>
      <c r="AI3421" s="28">
        <f>+SUMIF('Input Sheet'!$S:$S,$AL3421,'Input Sheet'!M:M)</f>
        <v>0</v>
      </c>
      <c r="AJ3421" s="28">
        <f>+SUMIF('Input Sheet'!$S:$S,$AL3421,'Input Sheet'!N:N)</f>
        <v>0</v>
      </c>
      <c r="AK3421" s="28"/>
      <c r="AL3421" s="27" t="str">
        <f t="shared" si="266"/>
        <v>147-4400P</v>
      </c>
      <c r="AM3421" s="34" t="str">
        <f t="shared" si="269"/>
        <v>Service</v>
      </c>
      <c r="AN3421" s="34" t="str">
        <f t="shared" si="270"/>
        <v>ServiceMiscellaneous Gross Profit % of Sales</v>
      </c>
      <c r="AO3421" s="35"/>
      <c r="AP3421" s="35"/>
      <c r="AQ3421" s="35"/>
    </row>
    <row r="3422" spans="1:43" x14ac:dyDescent="0.25">
      <c r="A3422" s="27" t="s">
        <v>103</v>
      </c>
      <c r="B3422" s="27" t="s">
        <v>104</v>
      </c>
      <c r="C3422" s="27" t="s">
        <v>104</v>
      </c>
      <c r="D3422" s="27" t="s">
        <v>540</v>
      </c>
      <c r="E3422" s="27" t="s">
        <v>653</v>
      </c>
      <c r="F3422" s="27" t="s">
        <v>986</v>
      </c>
      <c r="G3422" s="27" t="s">
        <v>987</v>
      </c>
      <c r="H3422" s="34" t="s">
        <v>15</v>
      </c>
      <c r="I3422" s="34" t="s">
        <v>988</v>
      </c>
      <c r="J3422" s="34" t="str">
        <f t="shared" si="267"/>
        <v>ServiceMiscellaneous Gross Profit % of Sales</v>
      </c>
      <c r="K3422" s="34" t="str">
        <f t="shared" si="268"/>
        <v>140Service Miscellaneous COS - Toyota</v>
      </c>
      <c r="L3422" s="28">
        <f>+SUMIF('TB 4-24'!M:M,$AL3422,'TB 4-24'!G:G)</f>
        <v>0</v>
      </c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>
        <f>+SUMIF('Input Sheet'!$S:$S,$AL3422,'Input Sheet'!C:C)</f>
        <v>0</v>
      </c>
      <c r="Z3422" s="28">
        <f>+SUMIF('Input Sheet'!$S:$S,$AL3422,'Input Sheet'!D:D)</f>
        <v>0</v>
      </c>
      <c r="AA3422" s="28">
        <f>+SUMIF('Input Sheet'!$S:$S,$AL3422,'Input Sheet'!E:E)</f>
        <v>0</v>
      </c>
      <c r="AB3422" s="28">
        <f>+SUMIF('Input Sheet'!$S:$S,$AL3422,'Input Sheet'!F:F)</f>
        <v>0</v>
      </c>
      <c r="AC3422" s="28">
        <f>+SUMIF('Input Sheet'!$S:$S,$AL3422,'Input Sheet'!G:G)</f>
        <v>0</v>
      </c>
      <c r="AD3422" s="28">
        <f>+SUMIF('Input Sheet'!$S:$S,$AL3422,'Input Sheet'!H:H)</f>
        <v>0</v>
      </c>
      <c r="AE3422" s="28">
        <f>+SUMIF('Input Sheet'!$S:$S,$AL3422,'Input Sheet'!I:I)</f>
        <v>0</v>
      </c>
      <c r="AF3422" s="28">
        <f>+SUMIF('Input Sheet'!$S:$S,$AL3422,'Input Sheet'!J:J)</f>
        <v>0</v>
      </c>
      <c r="AG3422" s="28">
        <f>+SUMIF('Input Sheet'!$S:$S,$AL3422,'Input Sheet'!K:K)</f>
        <v>0</v>
      </c>
      <c r="AH3422" s="28">
        <f>+SUMIF('Input Sheet'!$S:$S,$AL3422,'Input Sheet'!L:L)</f>
        <v>0</v>
      </c>
      <c r="AI3422" s="28">
        <f>+SUMIF('Input Sheet'!$S:$S,$AL3422,'Input Sheet'!M:M)</f>
        <v>0</v>
      </c>
      <c r="AJ3422" s="28">
        <f>+SUMIF('Input Sheet'!$S:$S,$AL3422,'Input Sheet'!N:N)</f>
        <v>0</v>
      </c>
      <c r="AK3422" s="28"/>
      <c r="AL3422" s="27" t="str">
        <f t="shared" si="266"/>
        <v>140-4410</v>
      </c>
      <c r="AM3422" s="34" t="str">
        <f t="shared" si="269"/>
        <v>Service</v>
      </c>
      <c r="AN3422" s="34" t="str">
        <f t="shared" si="270"/>
        <v>ServiceMiscellaneous Gross Profit % of Sales</v>
      </c>
      <c r="AO3422" s="35"/>
      <c r="AP3422" s="35"/>
      <c r="AQ3422" s="35"/>
    </row>
    <row r="3423" spans="1:43" x14ac:dyDescent="0.25">
      <c r="A3423" s="27" t="s">
        <v>103</v>
      </c>
      <c r="B3423" s="27" t="s">
        <v>104</v>
      </c>
      <c r="C3423" s="27" t="s">
        <v>663</v>
      </c>
      <c r="D3423" s="27" t="s">
        <v>540</v>
      </c>
      <c r="E3423" s="27" t="s">
        <v>669</v>
      </c>
      <c r="F3423" s="27" t="s">
        <v>986</v>
      </c>
      <c r="G3423" s="27" t="s">
        <v>987</v>
      </c>
      <c r="H3423" s="34" t="s">
        <v>15</v>
      </c>
      <c r="I3423" s="34" t="s">
        <v>988</v>
      </c>
      <c r="J3423" s="34" t="str">
        <f t="shared" si="267"/>
        <v>ServiceMiscellaneous Gross Profit % of Sales</v>
      </c>
      <c r="K3423" s="34" t="str">
        <f t="shared" si="268"/>
        <v>440Service Miscellaneous COS - Toyota</v>
      </c>
      <c r="L3423" s="28">
        <f>+SUMIF('TB 4-24'!M:M,$AL3423,'TB 4-24'!G:G)</f>
        <v>0</v>
      </c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>
        <f>+SUMIF('Input Sheet'!$S:$S,$AL3423,'Input Sheet'!C:C)</f>
        <v>0</v>
      </c>
      <c r="Z3423" s="28">
        <f>+SUMIF('Input Sheet'!$S:$S,$AL3423,'Input Sheet'!D:D)</f>
        <v>0</v>
      </c>
      <c r="AA3423" s="28">
        <f>+SUMIF('Input Sheet'!$S:$S,$AL3423,'Input Sheet'!E:E)</f>
        <v>0</v>
      </c>
      <c r="AB3423" s="28">
        <f>+SUMIF('Input Sheet'!$S:$S,$AL3423,'Input Sheet'!F:F)</f>
        <v>0</v>
      </c>
      <c r="AC3423" s="28">
        <f>+SUMIF('Input Sheet'!$S:$S,$AL3423,'Input Sheet'!G:G)</f>
        <v>0</v>
      </c>
      <c r="AD3423" s="28">
        <f>+SUMIF('Input Sheet'!$S:$S,$AL3423,'Input Sheet'!H:H)</f>
        <v>0</v>
      </c>
      <c r="AE3423" s="28">
        <f>+SUMIF('Input Sheet'!$S:$S,$AL3423,'Input Sheet'!I:I)</f>
        <v>0</v>
      </c>
      <c r="AF3423" s="28">
        <f>+SUMIF('Input Sheet'!$S:$S,$AL3423,'Input Sheet'!J:J)</f>
        <v>0</v>
      </c>
      <c r="AG3423" s="28">
        <f>+SUMIF('Input Sheet'!$S:$S,$AL3423,'Input Sheet'!K:K)</f>
        <v>0</v>
      </c>
      <c r="AH3423" s="28">
        <f>+SUMIF('Input Sheet'!$S:$S,$AL3423,'Input Sheet'!L:L)</f>
        <v>0</v>
      </c>
      <c r="AI3423" s="28">
        <f>+SUMIF('Input Sheet'!$S:$S,$AL3423,'Input Sheet'!M:M)</f>
        <v>0</v>
      </c>
      <c r="AJ3423" s="28">
        <f>+SUMIF('Input Sheet'!$S:$S,$AL3423,'Input Sheet'!N:N)</f>
        <v>0</v>
      </c>
      <c r="AK3423" s="28"/>
      <c r="AL3423" s="27" t="str">
        <f t="shared" si="266"/>
        <v>440-4410</v>
      </c>
      <c r="AM3423" s="34" t="str">
        <f t="shared" si="269"/>
        <v>Service</v>
      </c>
      <c r="AN3423" s="34" t="str">
        <f t="shared" si="270"/>
        <v>ServiceMiscellaneous Gross Profit % of Sales</v>
      </c>
      <c r="AO3423" s="35"/>
      <c r="AP3423" s="35"/>
      <c r="AQ3423" s="35"/>
    </row>
    <row r="3424" spans="1:43" x14ac:dyDescent="0.25">
      <c r="A3424" s="27" t="s">
        <v>103</v>
      </c>
      <c r="B3424" s="27" t="s">
        <v>104</v>
      </c>
      <c r="C3424" s="27" t="s">
        <v>104</v>
      </c>
      <c r="D3424" s="27" t="s">
        <v>540</v>
      </c>
      <c r="E3424" s="27" t="s">
        <v>684</v>
      </c>
      <c r="F3424" s="27" t="s">
        <v>986</v>
      </c>
      <c r="G3424" s="27" t="s">
        <v>987</v>
      </c>
      <c r="H3424" s="34" t="s">
        <v>15</v>
      </c>
      <c r="I3424" s="34" t="s">
        <v>988</v>
      </c>
      <c r="J3424" s="34" t="str">
        <f t="shared" si="267"/>
        <v>ServiceMiscellaneous Gross Profit % of Sales</v>
      </c>
      <c r="K3424" s="34" t="str">
        <f t="shared" si="268"/>
        <v>147Service Miscellaneous COS - Toyota</v>
      </c>
      <c r="L3424" s="28">
        <f>+SUMIF('TB 4-24'!M:M,$AL3424,'TB 4-24'!G:G)</f>
        <v>0</v>
      </c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>
        <f>+SUMIF('Input Sheet'!$S:$S,$AL3424,'Input Sheet'!C:C)</f>
        <v>0</v>
      </c>
      <c r="Z3424" s="28">
        <f>+SUMIF('Input Sheet'!$S:$S,$AL3424,'Input Sheet'!D:D)</f>
        <v>0</v>
      </c>
      <c r="AA3424" s="28">
        <f>+SUMIF('Input Sheet'!$S:$S,$AL3424,'Input Sheet'!E:E)</f>
        <v>0</v>
      </c>
      <c r="AB3424" s="28">
        <f>+SUMIF('Input Sheet'!$S:$S,$AL3424,'Input Sheet'!F:F)</f>
        <v>0</v>
      </c>
      <c r="AC3424" s="28">
        <f>+SUMIF('Input Sheet'!$S:$S,$AL3424,'Input Sheet'!G:G)</f>
        <v>0</v>
      </c>
      <c r="AD3424" s="28">
        <f>+SUMIF('Input Sheet'!$S:$S,$AL3424,'Input Sheet'!H:H)</f>
        <v>0</v>
      </c>
      <c r="AE3424" s="28">
        <f>+SUMIF('Input Sheet'!$S:$S,$AL3424,'Input Sheet'!I:I)</f>
        <v>0</v>
      </c>
      <c r="AF3424" s="28">
        <f>+SUMIF('Input Sheet'!$S:$S,$AL3424,'Input Sheet'!J:J)</f>
        <v>0</v>
      </c>
      <c r="AG3424" s="28">
        <f>+SUMIF('Input Sheet'!$S:$S,$AL3424,'Input Sheet'!K:K)</f>
        <v>0</v>
      </c>
      <c r="AH3424" s="28">
        <f>+SUMIF('Input Sheet'!$S:$S,$AL3424,'Input Sheet'!L:L)</f>
        <v>0</v>
      </c>
      <c r="AI3424" s="28">
        <f>+SUMIF('Input Sheet'!$S:$S,$AL3424,'Input Sheet'!M:M)</f>
        <v>0</v>
      </c>
      <c r="AJ3424" s="28">
        <f>+SUMIF('Input Sheet'!$S:$S,$AL3424,'Input Sheet'!N:N)</f>
        <v>0</v>
      </c>
      <c r="AK3424" s="28"/>
      <c r="AL3424" s="27" t="str">
        <f t="shared" si="266"/>
        <v>147-4410</v>
      </c>
      <c r="AM3424" s="34" t="str">
        <f t="shared" si="269"/>
        <v>Service</v>
      </c>
      <c r="AN3424" s="34" t="str">
        <f t="shared" si="270"/>
        <v>ServiceMiscellaneous Gross Profit % of Sales</v>
      </c>
      <c r="AO3424" s="35"/>
      <c r="AP3424" s="35"/>
      <c r="AQ3424" s="35"/>
    </row>
    <row r="3425" spans="1:43" x14ac:dyDescent="0.25">
      <c r="A3425" s="27" t="s">
        <v>103</v>
      </c>
      <c r="B3425" s="27" t="s">
        <v>104</v>
      </c>
      <c r="C3425" s="27" t="s">
        <v>657</v>
      </c>
      <c r="D3425" s="27" t="s">
        <v>540</v>
      </c>
      <c r="E3425" s="27" t="s">
        <v>682</v>
      </c>
      <c r="F3425" s="27" t="s">
        <v>986</v>
      </c>
      <c r="G3425" s="27" t="s">
        <v>987</v>
      </c>
      <c r="H3425" s="34" t="s">
        <v>15</v>
      </c>
      <c r="I3425" s="34" t="s">
        <v>988</v>
      </c>
      <c r="J3425" s="34" t="str">
        <f t="shared" si="267"/>
        <v>ServiceMiscellaneous Gross Profit % of Sales</v>
      </c>
      <c r="K3425" s="34" t="str">
        <f t="shared" si="268"/>
        <v>240Service Miscellaneous COS - Toyota</v>
      </c>
      <c r="L3425" s="28">
        <f>+SUMIF('TB 4-24'!M:M,$AL3425,'TB 4-24'!G:G)</f>
        <v>0</v>
      </c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>
        <f>+SUMIF('Input Sheet'!$S:$S,$AL3425,'Input Sheet'!C:C)</f>
        <v>0</v>
      </c>
      <c r="Z3425" s="28">
        <f>+SUMIF('Input Sheet'!$S:$S,$AL3425,'Input Sheet'!D:D)</f>
        <v>0</v>
      </c>
      <c r="AA3425" s="28">
        <f>+SUMIF('Input Sheet'!$S:$S,$AL3425,'Input Sheet'!E:E)</f>
        <v>0</v>
      </c>
      <c r="AB3425" s="28">
        <f>+SUMIF('Input Sheet'!$S:$S,$AL3425,'Input Sheet'!F:F)</f>
        <v>0</v>
      </c>
      <c r="AC3425" s="28">
        <f>+SUMIF('Input Sheet'!$S:$S,$AL3425,'Input Sheet'!G:G)</f>
        <v>0</v>
      </c>
      <c r="AD3425" s="28">
        <f>+SUMIF('Input Sheet'!$S:$S,$AL3425,'Input Sheet'!H:H)</f>
        <v>0</v>
      </c>
      <c r="AE3425" s="28">
        <f>+SUMIF('Input Sheet'!$S:$S,$AL3425,'Input Sheet'!I:I)</f>
        <v>0</v>
      </c>
      <c r="AF3425" s="28">
        <f>+SUMIF('Input Sheet'!$S:$S,$AL3425,'Input Sheet'!J:J)</f>
        <v>0</v>
      </c>
      <c r="AG3425" s="28">
        <f>+SUMIF('Input Sheet'!$S:$S,$AL3425,'Input Sheet'!K:K)</f>
        <v>0</v>
      </c>
      <c r="AH3425" s="28">
        <f>+SUMIF('Input Sheet'!$S:$S,$AL3425,'Input Sheet'!L:L)</f>
        <v>0</v>
      </c>
      <c r="AI3425" s="28">
        <f>+SUMIF('Input Sheet'!$S:$S,$AL3425,'Input Sheet'!M:M)</f>
        <v>0</v>
      </c>
      <c r="AJ3425" s="28">
        <f>+SUMIF('Input Sheet'!$S:$S,$AL3425,'Input Sheet'!N:N)</f>
        <v>0</v>
      </c>
      <c r="AK3425" s="28"/>
      <c r="AL3425" s="27" t="str">
        <f t="shared" si="266"/>
        <v>240-4410</v>
      </c>
      <c r="AM3425" s="34" t="str">
        <f t="shared" si="269"/>
        <v>Service</v>
      </c>
      <c r="AN3425" s="34" t="str">
        <f t="shared" si="270"/>
        <v>ServiceMiscellaneous Gross Profit % of Sales</v>
      </c>
      <c r="AO3425" s="35"/>
      <c r="AP3425" s="35"/>
      <c r="AQ3425" s="35"/>
    </row>
    <row r="3426" spans="1:43" x14ac:dyDescent="0.25">
      <c r="A3426" s="27" t="s">
        <v>103</v>
      </c>
      <c r="B3426" s="27" t="s">
        <v>104</v>
      </c>
      <c r="C3426" s="27" t="s">
        <v>671</v>
      </c>
      <c r="D3426" s="27" t="s">
        <v>540</v>
      </c>
      <c r="E3426" s="27" t="s">
        <v>683</v>
      </c>
      <c r="F3426" s="27" t="s">
        <v>986</v>
      </c>
      <c r="G3426" s="27" t="s">
        <v>987</v>
      </c>
      <c r="H3426" s="34" t="s">
        <v>15</v>
      </c>
      <c r="I3426" s="34" t="s">
        <v>988</v>
      </c>
      <c r="J3426" s="34" t="str">
        <f t="shared" si="267"/>
        <v>ServiceMiscellaneous Gross Profit % of Sales</v>
      </c>
      <c r="K3426" s="34" t="str">
        <f t="shared" si="268"/>
        <v>340Service Miscellaneous COS - Toyota</v>
      </c>
      <c r="L3426" s="28">
        <f>+SUMIF('TB 4-24'!M:M,$AL3426,'TB 4-24'!G:G)</f>
        <v>0</v>
      </c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>
        <f>+SUMIF('Input Sheet'!$S:$S,$AL3426,'Input Sheet'!C:C)</f>
        <v>0</v>
      </c>
      <c r="Z3426" s="28">
        <f>+SUMIF('Input Sheet'!$S:$S,$AL3426,'Input Sheet'!D:D)</f>
        <v>0</v>
      </c>
      <c r="AA3426" s="28">
        <f>+SUMIF('Input Sheet'!$S:$S,$AL3426,'Input Sheet'!E:E)</f>
        <v>0</v>
      </c>
      <c r="AB3426" s="28">
        <f>+SUMIF('Input Sheet'!$S:$S,$AL3426,'Input Sheet'!F:F)</f>
        <v>0</v>
      </c>
      <c r="AC3426" s="28">
        <f>+SUMIF('Input Sheet'!$S:$S,$AL3426,'Input Sheet'!G:G)</f>
        <v>0</v>
      </c>
      <c r="AD3426" s="28">
        <f>+SUMIF('Input Sheet'!$S:$S,$AL3426,'Input Sheet'!H:H)</f>
        <v>0</v>
      </c>
      <c r="AE3426" s="28">
        <f>+SUMIF('Input Sheet'!$S:$S,$AL3426,'Input Sheet'!I:I)</f>
        <v>0</v>
      </c>
      <c r="AF3426" s="28">
        <f>+SUMIF('Input Sheet'!$S:$S,$AL3426,'Input Sheet'!J:J)</f>
        <v>0</v>
      </c>
      <c r="AG3426" s="28">
        <f>+SUMIF('Input Sheet'!$S:$S,$AL3426,'Input Sheet'!K:K)</f>
        <v>0</v>
      </c>
      <c r="AH3426" s="28">
        <f>+SUMIF('Input Sheet'!$S:$S,$AL3426,'Input Sheet'!L:L)</f>
        <v>0</v>
      </c>
      <c r="AI3426" s="28">
        <f>+SUMIF('Input Sheet'!$S:$S,$AL3426,'Input Sheet'!M:M)</f>
        <v>0</v>
      </c>
      <c r="AJ3426" s="28">
        <f>+SUMIF('Input Sheet'!$S:$S,$AL3426,'Input Sheet'!N:N)</f>
        <v>0</v>
      </c>
      <c r="AK3426" s="28"/>
      <c r="AL3426" s="27" t="str">
        <f t="shared" si="266"/>
        <v>340-4410</v>
      </c>
      <c r="AM3426" s="34" t="str">
        <f t="shared" si="269"/>
        <v>Service</v>
      </c>
      <c r="AN3426" s="34" t="str">
        <f t="shared" si="270"/>
        <v>ServiceMiscellaneous Gross Profit % of Sales</v>
      </c>
      <c r="AO3426" s="35"/>
      <c r="AP3426" s="35"/>
      <c r="AQ3426" s="35"/>
    </row>
    <row r="3427" spans="1:43" x14ac:dyDescent="0.25">
      <c r="A3427" s="27" t="s">
        <v>103</v>
      </c>
      <c r="B3427" s="27" t="s">
        <v>104</v>
      </c>
      <c r="C3427" s="27" t="s">
        <v>657</v>
      </c>
      <c r="D3427" s="27" t="s">
        <v>541</v>
      </c>
      <c r="E3427" s="27" t="s">
        <v>682</v>
      </c>
      <c r="F3427" s="27" t="s">
        <v>986</v>
      </c>
      <c r="G3427" s="27" t="s">
        <v>987</v>
      </c>
      <c r="H3427" s="34" t="s">
        <v>15</v>
      </c>
      <c r="I3427" s="34" t="s">
        <v>988</v>
      </c>
      <c r="J3427" s="34" t="str">
        <f t="shared" si="267"/>
        <v>ServiceMiscellaneous Gross Profit % of Sales</v>
      </c>
      <c r="K3427" s="34" t="str">
        <f t="shared" si="268"/>
        <v>240Service Miscellaneous COS - Toyota</v>
      </c>
      <c r="L3427" s="28">
        <f>+SUMIF('TB 4-24'!M:M,$AL3427,'TB 4-24'!G:G)</f>
        <v>0</v>
      </c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>
        <f>+SUMIF('Input Sheet'!$S:$S,$AL3427,'Input Sheet'!C:C)</f>
        <v>0</v>
      </c>
      <c r="Z3427" s="28">
        <f>+SUMIF('Input Sheet'!$S:$S,$AL3427,'Input Sheet'!D:D)</f>
        <v>0</v>
      </c>
      <c r="AA3427" s="28">
        <f>+SUMIF('Input Sheet'!$S:$S,$AL3427,'Input Sheet'!E:E)</f>
        <v>0</v>
      </c>
      <c r="AB3427" s="28">
        <f>+SUMIF('Input Sheet'!$S:$S,$AL3427,'Input Sheet'!F:F)</f>
        <v>0</v>
      </c>
      <c r="AC3427" s="28">
        <f>+SUMIF('Input Sheet'!$S:$S,$AL3427,'Input Sheet'!G:G)</f>
        <v>0</v>
      </c>
      <c r="AD3427" s="28">
        <f>+SUMIF('Input Sheet'!$S:$S,$AL3427,'Input Sheet'!H:H)</f>
        <v>0</v>
      </c>
      <c r="AE3427" s="28">
        <f>+SUMIF('Input Sheet'!$S:$S,$AL3427,'Input Sheet'!I:I)</f>
        <v>0</v>
      </c>
      <c r="AF3427" s="28">
        <f>+SUMIF('Input Sheet'!$S:$S,$AL3427,'Input Sheet'!J:J)</f>
        <v>0</v>
      </c>
      <c r="AG3427" s="28">
        <f>+SUMIF('Input Sheet'!$S:$S,$AL3427,'Input Sheet'!K:K)</f>
        <v>0</v>
      </c>
      <c r="AH3427" s="28">
        <f>+SUMIF('Input Sheet'!$S:$S,$AL3427,'Input Sheet'!L:L)</f>
        <v>0</v>
      </c>
      <c r="AI3427" s="28">
        <f>+SUMIF('Input Sheet'!$S:$S,$AL3427,'Input Sheet'!M:M)</f>
        <v>0</v>
      </c>
      <c r="AJ3427" s="28">
        <f>+SUMIF('Input Sheet'!$S:$S,$AL3427,'Input Sheet'!N:N)</f>
        <v>0</v>
      </c>
      <c r="AK3427" s="28"/>
      <c r="AL3427" s="27" t="str">
        <f t="shared" si="266"/>
        <v>240-4430</v>
      </c>
      <c r="AM3427" s="34" t="str">
        <f t="shared" si="269"/>
        <v>Service</v>
      </c>
      <c r="AN3427" s="34" t="str">
        <f t="shared" si="270"/>
        <v>ServiceMiscellaneous Gross Profit % of Sales</v>
      </c>
      <c r="AO3427" s="35"/>
      <c r="AP3427" s="35"/>
      <c r="AQ3427" s="35"/>
    </row>
    <row r="3428" spans="1:43" x14ac:dyDescent="0.25">
      <c r="A3428" s="27" t="s">
        <v>103</v>
      </c>
      <c r="B3428" s="27" t="s">
        <v>104</v>
      </c>
      <c r="C3428" s="27" t="s">
        <v>663</v>
      </c>
      <c r="D3428" s="27" t="s">
        <v>541</v>
      </c>
      <c r="E3428" s="27" t="s">
        <v>669</v>
      </c>
      <c r="F3428" s="27" t="s">
        <v>986</v>
      </c>
      <c r="G3428" s="27" t="s">
        <v>987</v>
      </c>
      <c r="H3428" s="34" t="s">
        <v>15</v>
      </c>
      <c r="I3428" s="34" t="s">
        <v>988</v>
      </c>
      <c r="J3428" s="34" t="str">
        <f t="shared" si="267"/>
        <v>ServiceMiscellaneous Gross Profit % of Sales</v>
      </c>
      <c r="K3428" s="34" t="str">
        <f t="shared" si="268"/>
        <v>440Service Miscellaneous COS - Toyota</v>
      </c>
      <c r="L3428" s="28">
        <f>+SUMIF('TB 4-24'!M:M,$AL3428,'TB 4-24'!G:G)</f>
        <v>0</v>
      </c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>
        <f>+SUMIF('Input Sheet'!$S:$S,$AL3428,'Input Sheet'!C:C)</f>
        <v>0</v>
      </c>
      <c r="Z3428" s="28">
        <f>+SUMIF('Input Sheet'!$S:$S,$AL3428,'Input Sheet'!D:D)</f>
        <v>0</v>
      </c>
      <c r="AA3428" s="28">
        <f>+SUMIF('Input Sheet'!$S:$S,$AL3428,'Input Sheet'!E:E)</f>
        <v>0</v>
      </c>
      <c r="AB3428" s="28">
        <f>+SUMIF('Input Sheet'!$S:$S,$AL3428,'Input Sheet'!F:F)</f>
        <v>0</v>
      </c>
      <c r="AC3428" s="28">
        <f>+SUMIF('Input Sheet'!$S:$S,$AL3428,'Input Sheet'!G:G)</f>
        <v>0</v>
      </c>
      <c r="AD3428" s="28">
        <f>+SUMIF('Input Sheet'!$S:$S,$AL3428,'Input Sheet'!H:H)</f>
        <v>0</v>
      </c>
      <c r="AE3428" s="28">
        <f>+SUMIF('Input Sheet'!$S:$S,$AL3428,'Input Sheet'!I:I)</f>
        <v>0</v>
      </c>
      <c r="AF3428" s="28">
        <f>+SUMIF('Input Sheet'!$S:$S,$AL3428,'Input Sheet'!J:J)</f>
        <v>0</v>
      </c>
      <c r="AG3428" s="28">
        <f>+SUMIF('Input Sheet'!$S:$S,$AL3428,'Input Sheet'!K:K)</f>
        <v>0</v>
      </c>
      <c r="AH3428" s="28">
        <f>+SUMIF('Input Sheet'!$S:$S,$AL3428,'Input Sheet'!L:L)</f>
        <v>0</v>
      </c>
      <c r="AI3428" s="28">
        <f>+SUMIF('Input Sheet'!$S:$S,$AL3428,'Input Sheet'!M:M)</f>
        <v>0</v>
      </c>
      <c r="AJ3428" s="28">
        <f>+SUMIF('Input Sheet'!$S:$S,$AL3428,'Input Sheet'!N:N)</f>
        <v>0</v>
      </c>
      <c r="AK3428" s="28"/>
      <c r="AL3428" s="27" t="str">
        <f t="shared" si="266"/>
        <v>440-4430</v>
      </c>
      <c r="AM3428" s="34" t="str">
        <f t="shared" si="269"/>
        <v>Service</v>
      </c>
      <c r="AN3428" s="34" t="str">
        <f t="shared" si="270"/>
        <v>ServiceMiscellaneous Gross Profit % of Sales</v>
      </c>
      <c r="AO3428" s="35"/>
      <c r="AP3428" s="35"/>
      <c r="AQ3428" s="35"/>
    </row>
    <row r="3429" spans="1:43" x14ac:dyDescent="0.25">
      <c r="A3429" s="27" t="s">
        <v>103</v>
      </c>
      <c r="B3429" s="27" t="s">
        <v>104</v>
      </c>
      <c r="C3429" s="27" t="s">
        <v>671</v>
      </c>
      <c r="D3429" s="27" t="s">
        <v>541</v>
      </c>
      <c r="E3429" s="27" t="s">
        <v>683</v>
      </c>
      <c r="F3429" s="27" t="s">
        <v>986</v>
      </c>
      <c r="G3429" s="27" t="s">
        <v>987</v>
      </c>
      <c r="H3429" s="34" t="s">
        <v>15</v>
      </c>
      <c r="I3429" s="34" t="s">
        <v>988</v>
      </c>
      <c r="J3429" s="34" t="str">
        <f t="shared" si="267"/>
        <v>ServiceMiscellaneous Gross Profit % of Sales</v>
      </c>
      <c r="K3429" s="34" t="str">
        <f t="shared" si="268"/>
        <v>340Service Miscellaneous COS - Toyota</v>
      </c>
      <c r="L3429" s="28">
        <f>+SUMIF('TB 4-24'!M:M,$AL3429,'TB 4-24'!G:G)</f>
        <v>0</v>
      </c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>
        <f>+SUMIF('Input Sheet'!$S:$S,$AL3429,'Input Sheet'!C:C)</f>
        <v>0</v>
      </c>
      <c r="Z3429" s="28">
        <f>+SUMIF('Input Sheet'!$S:$S,$AL3429,'Input Sheet'!D:D)</f>
        <v>0</v>
      </c>
      <c r="AA3429" s="28">
        <f>+SUMIF('Input Sheet'!$S:$S,$AL3429,'Input Sheet'!E:E)</f>
        <v>0</v>
      </c>
      <c r="AB3429" s="28">
        <f>+SUMIF('Input Sheet'!$S:$S,$AL3429,'Input Sheet'!F:F)</f>
        <v>0</v>
      </c>
      <c r="AC3429" s="28">
        <f>+SUMIF('Input Sheet'!$S:$S,$AL3429,'Input Sheet'!G:G)</f>
        <v>0</v>
      </c>
      <c r="AD3429" s="28">
        <f>+SUMIF('Input Sheet'!$S:$S,$AL3429,'Input Sheet'!H:H)</f>
        <v>0</v>
      </c>
      <c r="AE3429" s="28">
        <f>+SUMIF('Input Sheet'!$S:$S,$AL3429,'Input Sheet'!I:I)</f>
        <v>0</v>
      </c>
      <c r="AF3429" s="28">
        <f>+SUMIF('Input Sheet'!$S:$S,$AL3429,'Input Sheet'!J:J)</f>
        <v>0</v>
      </c>
      <c r="AG3429" s="28">
        <f>+SUMIF('Input Sheet'!$S:$S,$AL3429,'Input Sheet'!K:K)</f>
        <v>0</v>
      </c>
      <c r="AH3429" s="28">
        <f>+SUMIF('Input Sheet'!$S:$S,$AL3429,'Input Sheet'!L:L)</f>
        <v>0</v>
      </c>
      <c r="AI3429" s="28">
        <f>+SUMIF('Input Sheet'!$S:$S,$AL3429,'Input Sheet'!M:M)</f>
        <v>0</v>
      </c>
      <c r="AJ3429" s="28">
        <f>+SUMIF('Input Sheet'!$S:$S,$AL3429,'Input Sheet'!N:N)</f>
        <v>0</v>
      </c>
      <c r="AK3429" s="28"/>
      <c r="AL3429" s="27" t="str">
        <f t="shared" si="266"/>
        <v>340-4430</v>
      </c>
      <c r="AM3429" s="34" t="str">
        <f t="shared" si="269"/>
        <v>Service</v>
      </c>
      <c r="AN3429" s="34" t="str">
        <f t="shared" si="270"/>
        <v>ServiceMiscellaneous Gross Profit % of Sales</v>
      </c>
      <c r="AO3429" s="35"/>
      <c r="AP3429" s="35"/>
      <c r="AQ3429" s="35"/>
    </row>
    <row r="3430" spans="1:43" x14ac:dyDescent="0.25">
      <c r="A3430" s="27" t="s">
        <v>103</v>
      </c>
      <c r="B3430" s="27" t="s">
        <v>104</v>
      </c>
      <c r="C3430" s="27" t="s">
        <v>104</v>
      </c>
      <c r="D3430" s="27" t="s">
        <v>541</v>
      </c>
      <c r="E3430" s="27" t="s">
        <v>684</v>
      </c>
      <c r="F3430" s="27" t="s">
        <v>986</v>
      </c>
      <c r="G3430" s="27" t="s">
        <v>987</v>
      </c>
      <c r="H3430" s="34" t="s">
        <v>15</v>
      </c>
      <c r="I3430" s="34" t="s">
        <v>988</v>
      </c>
      <c r="J3430" s="34" t="str">
        <f t="shared" si="267"/>
        <v>ServiceMiscellaneous Gross Profit % of Sales</v>
      </c>
      <c r="K3430" s="34" t="str">
        <f t="shared" si="268"/>
        <v>147Service Miscellaneous COS - Toyota</v>
      </c>
      <c r="L3430" s="28">
        <f>+SUMIF('TB 4-24'!M:M,$AL3430,'TB 4-24'!G:G)</f>
        <v>0</v>
      </c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>
        <f>+SUMIF('Input Sheet'!$S:$S,$AL3430,'Input Sheet'!C:C)</f>
        <v>0</v>
      </c>
      <c r="Z3430" s="28">
        <f>+SUMIF('Input Sheet'!$S:$S,$AL3430,'Input Sheet'!D:D)</f>
        <v>0</v>
      </c>
      <c r="AA3430" s="28">
        <f>+SUMIF('Input Sheet'!$S:$S,$AL3430,'Input Sheet'!E:E)</f>
        <v>0</v>
      </c>
      <c r="AB3430" s="28">
        <f>+SUMIF('Input Sheet'!$S:$S,$AL3430,'Input Sheet'!F:F)</f>
        <v>0</v>
      </c>
      <c r="AC3430" s="28">
        <f>+SUMIF('Input Sheet'!$S:$S,$AL3430,'Input Sheet'!G:G)</f>
        <v>0</v>
      </c>
      <c r="AD3430" s="28">
        <f>+SUMIF('Input Sheet'!$S:$S,$AL3430,'Input Sheet'!H:H)</f>
        <v>0</v>
      </c>
      <c r="AE3430" s="28">
        <f>+SUMIF('Input Sheet'!$S:$S,$AL3430,'Input Sheet'!I:I)</f>
        <v>0</v>
      </c>
      <c r="AF3430" s="28">
        <f>+SUMIF('Input Sheet'!$S:$S,$AL3430,'Input Sheet'!J:J)</f>
        <v>0</v>
      </c>
      <c r="AG3430" s="28">
        <f>+SUMIF('Input Sheet'!$S:$S,$AL3430,'Input Sheet'!K:K)</f>
        <v>0</v>
      </c>
      <c r="AH3430" s="28">
        <f>+SUMIF('Input Sheet'!$S:$S,$AL3430,'Input Sheet'!L:L)</f>
        <v>0</v>
      </c>
      <c r="AI3430" s="28">
        <f>+SUMIF('Input Sheet'!$S:$S,$AL3430,'Input Sheet'!M:M)</f>
        <v>0</v>
      </c>
      <c r="AJ3430" s="28">
        <f>+SUMIF('Input Sheet'!$S:$S,$AL3430,'Input Sheet'!N:N)</f>
        <v>0</v>
      </c>
      <c r="AK3430" s="28"/>
      <c r="AL3430" s="27" t="str">
        <f t="shared" si="266"/>
        <v>147-4430</v>
      </c>
      <c r="AM3430" s="34" t="str">
        <f t="shared" si="269"/>
        <v>Service</v>
      </c>
      <c r="AN3430" s="34" t="str">
        <f t="shared" si="270"/>
        <v>ServiceMiscellaneous Gross Profit % of Sales</v>
      </c>
      <c r="AO3430" s="35"/>
      <c r="AP3430" s="35"/>
      <c r="AQ3430" s="35"/>
    </row>
    <row r="3431" spans="1:43" x14ac:dyDescent="0.25">
      <c r="A3431" s="27" t="s">
        <v>103</v>
      </c>
      <c r="B3431" s="27" t="s">
        <v>104</v>
      </c>
      <c r="C3431" s="27" t="s">
        <v>104</v>
      </c>
      <c r="D3431" s="27" t="s">
        <v>541</v>
      </c>
      <c r="E3431" s="27" t="s">
        <v>653</v>
      </c>
      <c r="F3431" s="27" t="s">
        <v>986</v>
      </c>
      <c r="G3431" s="27" t="s">
        <v>987</v>
      </c>
      <c r="H3431" s="34" t="s">
        <v>15</v>
      </c>
      <c r="I3431" s="34" t="s">
        <v>988</v>
      </c>
      <c r="J3431" s="34" t="str">
        <f t="shared" si="267"/>
        <v>ServiceMiscellaneous Gross Profit % of Sales</v>
      </c>
      <c r="K3431" s="34" t="str">
        <f t="shared" si="268"/>
        <v>140Service Miscellaneous COS - Toyota</v>
      </c>
      <c r="L3431" s="28">
        <f>+SUMIF('TB 4-24'!M:M,$AL3431,'TB 4-24'!G:G)</f>
        <v>0</v>
      </c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>
        <f>+SUMIF('Input Sheet'!$S:$S,$AL3431,'Input Sheet'!C:C)</f>
        <v>0</v>
      </c>
      <c r="Z3431" s="28">
        <f>+SUMIF('Input Sheet'!$S:$S,$AL3431,'Input Sheet'!D:D)</f>
        <v>0</v>
      </c>
      <c r="AA3431" s="28">
        <f>+SUMIF('Input Sheet'!$S:$S,$AL3431,'Input Sheet'!E:E)</f>
        <v>0</v>
      </c>
      <c r="AB3431" s="28">
        <f>+SUMIF('Input Sheet'!$S:$S,$AL3431,'Input Sheet'!F:F)</f>
        <v>0</v>
      </c>
      <c r="AC3431" s="28">
        <f>+SUMIF('Input Sheet'!$S:$S,$AL3431,'Input Sheet'!G:G)</f>
        <v>0</v>
      </c>
      <c r="AD3431" s="28">
        <f>+SUMIF('Input Sheet'!$S:$S,$AL3431,'Input Sheet'!H:H)</f>
        <v>0</v>
      </c>
      <c r="AE3431" s="28">
        <f>+SUMIF('Input Sheet'!$S:$S,$AL3431,'Input Sheet'!I:I)</f>
        <v>0</v>
      </c>
      <c r="AF3431" s="28">
        <f>+SUMIF('Input Sheet'!$S:$S,$AL3431,'Input Sheet'!J:J)</f>
        <v>0</v>
      </c>
      <c r="AG3431" s="28">
        <f>+SUMIF('Input Sheet'!$S:$S,$AL3431,'Input Sheet'!K:K)</f>
        <v>0</v>
      </c>
      <c r="AH3431" s="28">
        <f>+SUMIF('Input Sheet'!$S:$S,$AL3431,'Input Sheet'!L:L)</f>
        <v>0</v>
      </c>
      <c r="AI3431" s="28">
        <f>+SUMIF('Input Sheet'!$S:$S,$AL3431,'Input Sheet'!M:M)</f>
        <v>0</v>
      </c>
      <c r="AJ3431" s="28">
        <f>+SUMIF('Input Sheet'!$S:$S,$AL3431,'Input Sheet'!N:N)</f>
        <v>0</v>
      </c>
      <c r="AK3431" s="28"/>
      <c r="AL3431" s="27" t="str">
        <f t="shared" si="266"/>
        <v>140-4430</v>
      </c>
      <c r="AM3431" s="34" t="str">
        <f t="shared" si="269"/>
        <v>Service</v>
      </c>
      <c r="AN3431" s="34" t="str">
        <f t="shared" si="270"/>
        <v>ServiceMiscellaneous Gross Profit % of Sales</v>
      </c>
      <c r="AO3431" s="35"/>
      <c r="AP3431" s="35"/>
      <c r="AQ3431" s="35"/>
    </row>
    <row r="3432" spans="1:43" x14ac:dyDescent="0.25">
      <c r="A3432" s="27" t="s">
        <v>103</v>
      </c>
      <c r="B3432" s="27" t="s">
        <v>104</v>
      </c>
      <c r="C3432" s="27" t="s">
        <v>104</v>
      </c>
      <c r="D3432" s="27" t="s">
        <v>542</v>
      </c>
      <c r="E3432" s="27" t="s">
        <v>653</v>
      </c>
      <c r="F3432" s="27" t="s">
        <v>991</v>
      </c>
      <c r="G3432" s="27" t="s">
        <v>992</v>
      </c>
      <c r="H3432" s="34" t="s">
        <v>15</v>
      </c>
      <c r="I3432" s="34" t="s">
        <v>993</v>
      </c>
      <c r="J3432" s="34" t="str">
        <f t="shared" si="267"/>
        <v>ServiceSublet Gross Profit % of Sales</v>
      </c>
      <c r="K3432" s="34" t="str">
        <f t="shared" si="268"/>
        <v>140Service Sublet COS - Toyota</v>
      </c>
      <c r="L3432" s="28">
        <f>+SUMIF('TB 4-24'!M:M,$AL3432,'TB 4-24'!G:G)</f>
        <v>0</v>
      </c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>
        <f>+SUMIF('Input Sheet'!$S:$S,$AL3432,'Input Sheet'!C:C)</f>
        <v>0</v>
      </c>
      <c r="Z3432" s="28">
        <f>+SUMIF('Input Sheet'!$S:$S,$AL3432,'Input Sheet'!D:D)</f>
        <v>0</v>
      </c>
      <c r="AA3432" s="28">
        <f>+SUMIF('Input Sheet'!$S:$S,$AL3432,'Input Sheet'!E:E)</f>
        <v>0</v>
      </c>
      <c r="AB3432" s="28">
        <f>+SUMIF('Input Sheet'!$S:$S,$AL3432,'Input Sheet'!F:F)</f>
        <v>0</v>
      </c>
      <c r="AC3432" s="28">
        <f>+SUMIF('Input Sheet'!$S:$S,$AL3432,'Input Sheet'!G:G)</f>
        <v>0</v>
      </c>
      <c r="AD3432" s="28">
        <f>+SUMIF('Input Sheet'!$S:$S,$AL3432,'Input Sheet'!H:H)</f>
        <v>0</v>
      </c>
      <c r="AE3432" s="28">
        <f>+SUMIF('Input Sheet'!$S:$S,$AL3432,'Input Sheet'!I:I)</f>
        <v>0</v>
      </c>
      <c r="AF3432" s="28">
        <f>+SUMIF('Input Sheet'!$S:$S,$AL3432,'Input Sheet'!J:J)</f>
        <v>0</v>
      </c>
      <c r="AG3432" s="28">
        <f>+SUMIF('Input Sheet'!$S:$S,$AL3432,'Input Sheet'!K:K)</f>
        <v>0</v>
      </c>
      <c r="AH3432" s="28">
        <f>+SUMIF('Input Sheet'!$S:$S,$AL3432,'Input Sheet'!L:L)</f>
        <v>0</v>
      </c>
      <c r="AI3432" s="28">
        <f>+SUMIF('Input Sheet'!$S:$S,$AL3432,'Input Sheet'!M:M)</f>
        <v>0</v>
      </c>
      <c r="AJ3432" s="28">
        <f>+SUMIF('Input Sheet'!$S:$S,$AL3432,'Input Sheet'!N:N)</f>
        <v>0</v>
      </c>
      <c r="AK3432" s="28"/>
      <c r="AL3432" s="27" t="str">
        <f t="shared" si="266"/>
        <v>140-4390</v>
      </c>
      <c r="AM3432" s="34" t="str">
        <f t="shared" si="269"/>
        <v>Service</v>
      </c>
      <c r="AN3432" s="34" t="str">
        <f t="shared" si="270"/>
        <v>ServiceSublet Gross Profit % of Sales</v>
      </c>
      <c r="AO3432" s="35"/>
      <c r="AP3432" s="35"/>
      <c r="AQ3432" s="35"/>
    </row>
    <row r="3433" spans="1:43" x14ac:dyDescent="0.25">
      <c r="A3433" s="27" t="s">
        <v>103</v>
      </c>
      <c r="B3433" s="27" t="s">
        <v>104</v>
      </c>
      <c r="C3433" s="27" t="s">
        <v>671</v>
      </c>
      <c r="D3433" s="27" t="s">
        <v>542</v>
      </c>
      <c r="E3433" s="27" t="s">
        <v>683</v>
      </c>
      <c r="F3433" s="27" t="s">
        <v>991</v>
      </c>
      <c r="G3433" s="27" t="s">
        <v>992</v>
      </c>
      <c r="H3433" s="34" t="s">
        <v>15</v>
      </c>
      <c r="I3433" s="34" t="s">
        <v>993</v>
      </c>
      <c r="J3433" s="34" t="str">
        <f t="shared" si="267"/>
        <v>ServiceSublet Gross Profit % of Sales</v>
      </c>
      <c r="K3433" s="34" t="str">
        <f t="shared" si="268"/>
        <v>340Service Sublet COS - Toyota</v>
      </c>
      <c r="L3433" s="28">
        <f>+SUMIF('TB 4-24'!M:M,$AL3433,'TB 4-24'!G:G)</f>
        <v>0</v>
      </c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>
        <f>+SUMIF('Input Sheet'!$S:$S,$AL3433,'Input Sheet'!C:C)</f>
        <v>0</v>
      </c>
      <c r="Z3433" s="28">
        <f>+SUMIF('Input Sheet'!$S:$S,$AL3433,'Input Sheet'!D:D)</f>
        <v>0</v>
      </c>
      <c r="AA3433" s="28">
        <f>+SUMIF('Input Sheet'!$S:$S,$AL3433,'Input Sheet'!E:E)</f>
        <v>0</v>
      </c>
      <c r="AB3433" s="28">
        <f>+SUMIF('Input Sheet'!$S:$S,$AL3433,'Input Sheet'!F:F)</f>
        <v>0</v>
      </c>
      <c r="AC3433" s="28">
        <f>+SUMIF('Input Sheet'!$S:$S,$AL3433,'Input Sheet'!G:G)</f>
        <v>0</v>
      </c>
      <c r="AD3433" s="28">
        <f>+SUMIF('Input Sheet'!$S:$S,$AL3433,'Input Sheet'!H:H)</f>
        <v>0</v>
      </c>
      <c r="AE3433" s="28">
        <f>+SUMIF('Input Sheet'!$S:$S,$AL3433,'Input Sheet'!I:I)</f>
        <v>0</v>
      </c>
      <c r="AF3433" s="28">
        <f>+SUMIF('Input Sheet'!$S:$S,$AL3433,'Input Sheet'!J:J)</f>
        <v>0</v>
      </c>
      <c r="AG3433" s="28">
        <f>+SUMIF('Input Sheet'!$S:$S,$AL3433,'Input Sheet'!K:K)</f>
        <v>0</v>
      </c>
      <c r="AH3433" s="28">
        <f>+SUMIF('Input Sheet'!$S:$S,$AL3433,'Input Sheet'!L:L)</f>
        <v>0</v>
      </c>
      <c r="AI3433" s="28">
        <f>+SUMIF('Input Sheet'!$S:$S,$AL3433,'Input Sheet'!M:M)</f>
        <v>0</v>
      </c>
      <c r="AJ3433" s="28">
        <f>+SUMIF('Input Sheet'!$S:$S,$AL3433,'Input Sheet'!N:N)</f>
        <v>0</v>
      </c>
      <c r="AK3433" s="28"/>
      <c r="AL3433" s="27" t="str">
        <f t="shared" si="266"/>
        <v>340-4390</v>
      </c>
      <c r="AM3433" s="34" t="str">
        <f t="shared" si="269"/>
        <v>Service</v>
      </c>
      <c r="AN3433" s="34" t="str">
        <f t="shared" si="270"/>
        <v>ServiceSublet Gross Profit % of Sales</v>
      </c>
      <c r="AO3433" s="35"/>
      <c r="AP3433" s="35"/>
      <c r="AQ3433" s="35"/>
    </row>
    <row r="3434" spans="1:43" x14ac:dyDescent="0.25">
      <c r="A3434" s="27" t="s">
        <v>103</v>
      </c>
      <c r="B3434" s="27" t="s">
        <v>104</v>
      </c>
      <c r="C3434" s="27" t="s">
        <v>104</v>
      </c>
      <c r="D3434" s="27" t="s">
        <v>542</v>
      </c>
      <c r="E3434" s="27" t="s">
        <v>684</v>
      </c>
      <c r="F3434" s="27" t="s">
        <v>991</v>
      </c>
      <c r="G3434" s="27" t="s">
        <v>992</v>
      </c>
      <c r="H3434" s="34" t="s">
        <v>15</v>
      </c>
      <c r="I3434" s="34" t="s">
        <v>993</v>
      </c>
      <c r="J3434" s="34" t="str">
        <f t="shared" si="267"/>
        <v>ServiceSublet Gross Profit % of Sales</v>
      </c>
      <c r="K3434" s="34" t="str">
        <f t="shared" si="268"/>
        <v>147Service Sublet COS - Toyota</v>
      </c>
      <c r="L3434" s="28">
        <f>+SUMIF('TB 4-24'!M:M,$AL3434,'TB 4-24'!G:G)</f>
        <v>0</v>
      </c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>
        <f>+SUMIF('Input Sheet'!$S:$S,$AL3434,'Input Sheet'!C:C)</f>
        <v>0</v>
      </c>
      <c r="Z3434" s="28">
        <f>+SUMIF('Input Sheet'!$S:$S,$AL3434,'Input Sheet'!D:D)</f>
        <v>0</v>
      </c>
      <c r="AA3434" s="28">
        <f>+SUMIF('Input Sheet'!$S:$S,$AL3434,'Input Sheet'!E:E)</f>
        <v>0</v>
      </c>
      <c r="AB3434" s="28">
        <f>+SUMIF('Input Sheet'!$S:$S,$AL3434,'Input Sheet'!F:F)</f>
        <v>0</v>
      </c>
      <c r="AC3434" s="28">
        <f>+SUMIF('Input Sheet'!$S:$S,$AL3434,'Input Sheet'!G:G)</f>
        <v>0</v>
      </c>
      <c r="AD3434" s="28">
        <f>+SUMIF('Input Sheet'!$S:$S,$AL3434,'Input Sheet'!H:H)</f>
        <v>0</v>
      </c>
      <c r="AE3434" s="28">
        <f>+SUMIF('Input Sheet'!$S:$S,$AL3434,'Input Sheet'!I:I)</f>
        <v>0</v>
      </c>
      <c r="AF3434" s="28">
        <f>+SUMIF('Input Sheet'!$S:$S,$AL3434,'Input Sheet'!J:J)</f>
        <v>0</v>
      </c>
      <c r="AG3434" s="28">
        <f>+SUMIF('Input Sheet'!$S:$S,$AL3434,'Input Sheet'!K:K)</f>
        <v>0</v>
      </c>
      <c r="AH3434" s="28">
        <f>+SUMIF('Input Sheet'!$S:$S,$AL3434,'Input Sheet'!L:L)</f>
        <v>0</v>
      </c>
      <c r="AI3434" s="28">
        <f>+SUMIF('Input Sheet'!$S:$S,$AL3434,'Input Sheet'!M:M)</f>
        <v>0</v>
      </c>
      <c r="AJ3434" s="28">
        <f>+SUMIF('Input Sheet'!$S:$S,$AL3434,'Input Sheet'!N:N)</f>
        <v>0</v>
      </c>
      <c r="AK3434" s="28"/>
      <c r="AL3434" s="27" t="str">
        <f t="shared" si="266"/>
        <v>147-4390</v>
      </c>
      <c r="AM3434" s="34" t="str">
        <f t="shared" si="269"/>
        <v>Service</v>
      </c>
      <c r="AN3434" s="34" t="str">
        <f t="shared" si="270"/>
        <v>ServiceSublet Gross Profit % of Sales</v>
      </c>
      <c r="AO3434" s="35"/>
      <c r="AP3434" s="35"/>
      <c r="AQ3434" s="35"/>
    </row>
    <row r="3435" spans="1:43" x14ac:dyDescent="0.25">
      <c r="A3435" s="27" t="s">
        <v>103</v>
      </c>
      <c r="B3435" s="27" t="s">
        <v>104</v>
      </c>
      <c r="C3435" s="27" t="s">
        <v>657</v>
      </c>
      <c r="D3435" s="27" t="s">
        <v>542</v>
      </c>
      <c r="E3435" s="27" t="s">
        <v>682</v>
      </c>
      <c r="F3435" s="27" t="s">
        <v>991</v>
      </c>
      <c r="G3435" s="27" t="s">
        <v>992</v>
      </c>
      <c r="H3435" s="34" t="s">
        <v>15</v>
      </c>
      <c r="I3435" s="34" t="s">
        <v>993</v>
      </c>
      <c r="J3435" s="34" t="str">
        <f t="shared" si="267"/>
        <v>ServiceSublet Gross Profit % of Sales</v>
      </c>
      <c r="K3435" s="34" t="str">
        <f t="shared" si="268"/>
        <v>240Service Sublet COS - Toyota</v>
      </c>
      <c r="L3435" s="28">
        <f>+SUMIF('TB 4-24'!M:M,$AL3435,'TB 4-24'!G:G)</f>
        <v>0</v>
      </c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>
        <f>+SUMIF('Input Sheet'!$S:$S,$AL3435,'Input Sheet'!C:C)</f>
        <v>0</v>
      </c>
      <c r="Z3435" s="28">
        <f>+SUMIF('Input Sheet'!$S:$S,$AL3435,'Input Sheet'!D:D)</f>
        <v>0</v>
      </c>
      <c r="AA3435" s="28">
        <f>+SUMIF('Input Sheet'!$S:$S,$AL3435,'Input Sheet'!E:E)</f>
        <v>0</v>
      </c>
      <c r="AB3435" s="28">
        <f>+SUMIF('Input Sheet'!$S:$S,$AL3435,'Input Sheet'!F:F)</f>
        <v>0</v>
      </c>
      <c r="AC3435" s="28">
        <f>+SUMIF('Input Sheet'!$S:$S,$AL3435,'Input Sheet'!G:G)</f>
        <v>0</v>
      </c>
      <c r="AD3435" s="28">
        <f>+SUMIF('Input Sheet'!$S:$S,$AL3435,'Input Sheet'!H:H)</f>
        <v>0</v>
      </c>
      <c r="AE3435" s="28">
        <f>+SUMIF('Input Sheet'!$S:$S,$AL3435,'Input Sheet'!I:I)</f>
        <v>0</v>
      </c>
      <c r="AF3435" s="28">
        <f>+SUMIF('Input Sheet'!$S:$S,$AL3435,'Input Sheet'!J:J)</f>
        <v>0</v>
      </c>
      <c r="AG3435" s="28">
        <f>+SUMIF('Input Sheet'!$S:$S,$AL3435,'Input Sheet'!K:K)</f>
        <v>0</v>
      </c>
      <c r="AH3435" s="28">
        <f>+SUMIF('Input Sheet'!$S:$S,$AL3435,'Input Sheet'!L:L)</f>
        <v>0</v>
      </c>
      <c r="AI3435" s="28">
        <f>+SUMIF('Input Sheet'!$S:$S,$AL3435,'Input Sheet'!M:M)</f>
        <v>0</v>
      </c>
      <c r="AJ3435" s="28">
        <f>+SUMIF('Input Sheet'!$S:$S,$AL3435,'Input Sheet'!N:N)</f>
        <v>0</v>
      </c>
      <c r="AK3435" s="28"/>
      <c r="AL3435" s="27" t="str">
        <f t="shared" si="266"/>
        <v>240-4390</v>
      </c>
      <c r="AM3435" s="34" t="str">
        <f t="shared" si="269"/>
        <v>Service</v>
      </c>
      <c r="AN3435" s="34" t="str">
        <f t="shared" si="270"/>
        <v>ServiceSublet Gross Profit % of Sales</v>
      </c>
      <c r="AO3435" s="35"/>
      <c r="AP3435" s="35"/>
      <c r="AQ3435" s="35"/>
    </row>
    <row r="3436" spans="1:43" x14ac:dyDescent="0.25">
      <c r="A3436" s="27" t="s">
        <v>103</v>
      </c>
      <c r="B3436" s="27" t="s">
        <v>104</v>
      </c>
      <c r="C3436" s="27" t="s">
        <v>663</v>
      </c>
      <c r="D3436" s="27" t="s">
        <v>542</v>
      </c>
      <c r="E3436" s="27" t="s">
        <v>669</v>
      </c>
      <c r="F3436" s="27" t="s">
        <v>991</v>
      </c>
      <c r="G3436" s="27" t="s">
        <v>992</v>
      </c>
      <c r="H3436" s="34" t="s">
        <v>15</v>
      </c>
      <c r="I3436" s="34" t="s">
        <v>993</v>
      </c>
      <c r="J3436" s="34" t="str">
        <f t="shared" si="267"/>
        <v>ServiceSublet Gross Profit % of Sales</v>
      </c>
      <c r="K3436" s="34" t="str">
        <f t="shared" si="268"/>
        <v>440Service Sublet COS - Toyota</v>
      </c>
      <c r="L3436" s="28">
        <f>+SUMIF('TB 4-24'!M:M,$AL3436,'TB 4-24'!G:G)</f>
        <v>0</v>
      </c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>
        <f>+SUMIF('Input Sheet'!$S:$S,$AL3436,'Input Sheet'!C:C)</f>
        <v>0</v>
      </c>
      <c r="Z3436" s="28">
        <f>+SUMIF('Input Sheet'!$S:$S,$AL3436,'Input Sheet'!D:D)</f>
        <v>0</v>
      </c>
      <c r="AA3436" s="28">
        <f>+SUMIF('Input Sheet'!$S:$S,$AL3436,'Input Sheet'!E:E)</f>
        <v>0</v>
      </c>
      <c r="AB3436" s="28">
        <f>+SUMIF('Input Sheet'!$S:$S,$AL3436,'Input Sheet'!F:F)</f>
        <v>0</v>
      </c>
      <c r="AC3436" s="28">
        <f>+SUMIF('Input Sheet'!$S:$S,$AL3436,'Input Sheet'!G:G)</f>
        <v>0</v>
      </c>
      <c r="AD3436" s="28">
        <f>+SUMIF('Input Sheet'!$S:$S,$AL3436,'Input Sheet'!H:H)</f>
        <v>0</v>
      </c>
      <c r="AE3436" s="28">
        <f>+SUMIF('Input Sheet'!$S:$S,$AL3436,'Input Sheet'!I:I)</f>
        <v>0</v>
      </c>
      <c r="AF3436" s="28">
        <f>+SUMIF('Input Sheet'!$S:$S,$AL3436,'Input Sheet'!J:J)</f>
        <v>0</v>
      </c>
      <c r="AG3436" s="28">
        <f>+SUMIF('Input Sheet'!$S:$S,$AL3436,'Input Sheet'!K:K)</f>
        <v>0</v>
      </c>
      <c r="AH3436" s="28">
        <f>+SUMIF('Input Sheet'!$S:$S,$AL3436,'Input Sheet'!L:L)</f>
        <v>0</v>
      </c>
      <c r="AI3436" s="28">
        <f>+SUMIF('Input Sheet'!$S:$S,$AL3436,'Input Sheet'!M:M)</f>
        <v>0</v>
      </c>
      <c r="AJ3436" s="28">
        <f>+SUMIF('Input Sheet'!$S:$S,$AL3436,'Input Sheet'!N:N)</f>
        <v>0</v>
      </c>
      <c r="AK3436" s="28"/>
      <c r="AL3436" s="27" t="str">
        <f t="shared" si="266"/>
        <v>440-4390</v>
      </c>
      <c r="AM3436" s="34" t="str">
        <f t="shared" si="269"/>
        <v>Service</v>
      </c>
      <c r="AN3436" s="34" t="str">
        <f t="shared" si="270"/>
        <v>ServiceSublet Gross Profit % of Sales</v>
      </c>
      <c r="AO3436" s="35"/>
      <c r="AP3436" s="35"/>
      <c r="AQ3436" s="35"/>
    </row>
    <row r="3437" spans="1:43" x14ac:dyDescent="0.25">
      <c r="A3437" s="27" t="s">
        <v>103</v>
      </c>
      <c r="B3437" s="27" t="s">
        <v>104</v>
      </c>
      <c r="C3437" s="27" t="s">
        <v>663</v>
      </c>
      <c r="D3437" s="27" t="s">
        <v>994</v>
      </c>
      <c r="E3437" s="27" t="s">
        <v>669</v>
      </c>
      <c r="F3437" s="27" t="s">
        <v>991</v>
      </c>
      <c r="G3437" s="27" t="s">
        <v>992</v>
      </c>
      <c r="H3437" s="34" t="s">
        <v>15</v>
      </c>
      <c r="I3437" s="34" t="s">
        <v>993</v>
      </c>
      <c r="J3437" s="34" t="str">
        <f t="shared" si="267"/>
        <v>ServiceSublet Gross Profit % of Sales</v>
      </c>
      <c r="K3437" s="34" t="str">
        <f t="shared" si="268"/>
        <v>440Service Sublet COS - Toyota</v>
      </c>
      <c r="L3437" s="28">
        <f>+SUMIF('TB 4-24'!M:M,$AL3437,'TB 4-24'!G:G)</f>
        <v>0</v>
      </c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>
        <f>+SUMIF('Input Sheet'!$S:$S,$AL3437,'Input Sheet'!C:C)</f>
        <v>0</v>
      </c>
      <c r="Z3437" s="28">
        <f>+SUMIF('Input Sheet'!$S:$S,$AL3437,'Input Sheet'!D:D)</f>
        <v>0</v>
      </c>
      <c r="AA3437" s="28">
        <f>+SUMIF('Input Sheet'!$S:$S,$AL3437,'Input Sheet'!E:E)</f>
        <v>0</v>
      </c>
      <c r="AB3437" s="28">
        <f>+SUMIF('Input Sheet'!$S:$S,$AL3437,'Input Sheet'!F:F)</f>
        <v>0</v>
      </c>
      <c r="AC3437" s="28">
        <f>+SUMIF('Input Sheet'!$S:$S,$AL3437,'Input Sheet'!G:G)</f>
        <v>0</v>
      </c>
      <c r="AD3437" s="28">
        <f>+SUMIF('Input Sheet'!$S:$S,$AL3437,'Input Sheet'!H:H)</f>
        <v>0</v>
      </c>
      <c r="AE3437" s="28">
        <f>+SUMIF('Input Sheet'!$S:$S,$AL3437,'Input Sheet'!I:I)</f>
        <v>0</v>
      </c>
      <c r="AF3437" s="28">
        <f>+SUMIF('Input Sheet'!$S:$S,$AL3437,'Input Sheet'!J:J)</f>
        <v>0</v>
      </c>
      <c r="AG3437" s="28">
        <f>+SUMIF('Input Sheet'!$S:$S,$AL3437,'Input Sheet'!K:K)</f>
        <v>0</v>
      </c>
      <c r="AH3437" s="28">
        <f>+SUMIF('Input Sheet'!$S:$S,$AL3437,'Input Sheet'!L:L)</f>
        <v>0</v>
      </c>
      <c r="AI3437" s="28">
        <f>+SUMIF('Input Sheet'!$S:$S,$AL3437,'Input Sheet'!M:M)</f>
        <v>0</v>
      </c>
      <c r="AJ3437" s="28">
        <f>+SUMIF('Input Sheet'!$S:$S,$AL3437,'Input Sheet'!N:N)</f>
        <v>0</v>
      </c>
      <c r="AK3437" s="28"/>
      <c r="AL3437" s="27" t="str">
        <f t="shared" si="266"/>
        <v>440-4395</v>
      </c>
      <c r="AM3437" s="34" t="str">
        <f t="shared" si="269"/>
        <v>Service</v>
      </c>
      <c r="AN3437" s="34" t="str">
        <f t="shared" si="270"/>
        <v>ServiceSublet Gross Profit % of Sales</v>
      </c>
      <c r="AO3437" s="35"/>
      <c r="AP3437" s="35"/>
      <c r="AQ3437" s="35"/>
    </row>
    <row r="3438" spans="1:43" x14ac:dyDescent="0.25">
      <c r="A3438" s="27" t="s">
        <v>103</v>
      </c>
      <c r="B3438" s="27" t="s">
        <v>104</v>
      </c>
      <c r="C3438" s="27" t="s">
        <v>104</v>
      </c>
      <c r="D3438" s="27" t="s">
        <v>994</v>
      </c>
      <c r="E3438" s="27" t="s">
        <v>684</v>
      </c>
      <c r="F3438" s="27" t="s">
        <v>991</v>
      </c>
      <c r="G3438" s="27" t="s">
        <v>992</v>
      </c>
      <c r="H3438" s="34" t="s">
        <v>15</v>
      </c>
      <c r="I3438" s="34" t="s">
        <v>993</v>
      </c>
      <c r="J3438" s="34" t="str">
        <f t="shared" si="267"/>
        <v>ServiceSublet Gross Profit % of Sales</v>
      </c>
      <c r="K3438" s="34" t="str">
        <f t="shared" si="268"/>
        <v>147Service Sublet COS - Toyota</v>
      </c>
      <c r="L3438" s="28">
        <f>+SUMIF('TB 4-24'!M:M,$AL3438,'TB 4-24'!G:G)</f>
        <v>0</v>
      </c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>
        <f>+SUMIF('Input Sheet'!$S:$S,$AL3438,'Input Sheet'!C:C)</f>
        <v>0</v>
      </c>
      <c r="Z3438" s="28">
        <f>+SUMIF('Input Sheet'!$S:$S,$AL3438,'Input Sheet'!D:D)</f>
        <v>0</v>
      </c>
      <c r="AA3438" s="28">
        <f>+SUMIF('Input Sheet'!$S:$S,$AL3438,'Input Sheet'!E:E)</f>
        <v>0</v>
      </c>
      <c r="AB3438" s="28">
        <f>+SUMIF('Input Sheet'!$S:$S,$AL3438,'Input Sheet'!F:F)</f>
        <v>0</v>
      </c>
      <c r="AC3438" s="28">
        <f>+SUMIF('Input Sheet'!$S:$S,$AL3438,'Input Sheet'!G:G)</f>
        <v>0</v>
      </c>
      <c r="AD3438" s="28">
        <f>+SUMIF('Input Sheet'!$S:$S,$AL3438,'Input Sheet'!H:H)</f>
        <v>0</v>
      </c>
      <c r="AE3438" s="28">
        <f>+SUMIF('Input Sheet'!$S:$S,$AL3438,'Input Sheet'!I:I)</f>
        <v>0</v>
      </c>
      <c r="AF3438" s="28">
        <f>+SUMIF('Input Sheet'!$S:$S,$AL3438,'Input Sheet'!J:J)</f>
        <v>0</v>
      </c>
      <c r="AG3438" s="28">
        <f>+SUMIF('Input Sheet'!$S:$S,$AL3438,'Input Sheet'!K:K)</f>
        <v>0</v>
      </c>
      <c r="AH3438" s="28">
        <f>+SUMIF('Input Sheet'!$S:$S,$AL3438,'Input Sheet'!L:L)</f>
        <v>0</v>
      </c>
      <c r="AI3438" s="28">
        <f>+SUMIF('Input Sheet'!$S:$S,$AL3438,'Input Sheet'!M:M)</f>
        <v>0</v>
      </c>
      <c r="AJ3438" s="28">
        <f>+SUMIF('Input Sheet'!$S:$S,$AL3438,'Input Sheet'!N:N)</f>
        <v>0</v>
      </c>
      <c r="AK3438" s="28"/>
      <c r="AL3438" s="27" t="str">
        <f t="shared" si="266"/>
        <v>147-4395</v>
      </c>
      <c r="AM3438" s="34" t="str">
        <f t="shared" si="269"/>
        <v>Service</v>
      </c>
      <c r="AN3438" s="34" t="str">
        <f t="shared" si="270"/>
        <v>ServiceSublet Gross Profit % of Sales</v>
      </c>
      <c r="AO3438" s="35"/>
      <c r="AP3438" s="35"/>
      <c r="AQ3438" s="35"/>
    </row>
    <row r="3439" spans="1:43" x14ac:dyDescent="0.25">
      <c r="A3439" s="27" t="s">
        <v>103</v>
      </c>
      <c r="B3439" s="27" t="s">
        <v>104</v>
      </c>
      <c r="C3439" s="27" t="s">
        <v>663</v>
      </c>
      <c r="D3439" s="27" t="s">
        <v>732</v>
      </c>
      <c r="E3439" s="27" t="s">
        <v>669</v>
      </c>
      <c r="F3439" s="27" t="s">
        <v>995</v>
      </c>
      <c r="G3439" s="27" t="s">
        <v>996</v>
      </c>
      <c r="H3439" s="34" t="s">
        <v>15</v>
      </c>
      <c r="I3439" s="34" t="s">
        <v>997</v>
      </c>
      <c r="J3439" s="34" t="str">
        <f t="shared" si="267"/>
        <v>ServiceUnsold Labour  as % of Labour COS</v>
      </c>
      <c r="K3439" s="34" t="str">
        <f t="shared" si="268"/>
        <v>440Service Unsold Labour - Toyota</v>
      </c>
      <c r="L3439" s="28">
        <f>+SUMIF('TB 4-24'!M:M,$AL3439,'TB 4-24'!G:G)</f>
        <v>0</v>
      </c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>
        <f>+SUMIF('Input Sheet'!$S:$S,$AL3439,'Input Sheet'!C:C)</f>
        <v>0</v>
      </c>
      <c r="Z3439" s="28">
        <f>+SUMIF('Input Sheet'!$S:$S,$AL3439,'Input Sheet'!D:D)</f>
        <v>0</v>
      </c>
      <c r="AA3439" s="28">
        <f>+SUMIF('Input Sheet'!$S:$S,$AL3439,'Input Sheet'!E:E)</f>
        <v>0</v>
      </c>
      <c r="AB3439" s="28">
        <f>+SUMIF('Input Sheet'!$S:$S,$AL3439,'Input Sheet'!F:F)</f>
        <v>0</v>
      </c>
      <c r="AC3439" s="28">
        <f>+SUMIF('Input Sheet'!$S:$S,$AL3439,'Input Sheet'!G:G)</f>
        <v>0</v>
      </c>
      <c r="AD3439" s="28">
        <f>+SUMIF('Input Sheet'!$S:$S,$AL3439,'Input Sheet'!H:H)</f>
        <v>0</v>
      </c>
      <c r="AE3439" s="28">
        <f>+SUMIF('Input Sheet'!$S:$S,$AL3439,'Input Sheet'!I:I)</f>
        <v>0</v>
      </c>
      <c r="AF3439" s="28">
        <f>+SUMIF('Input Sheet'!$S:$S,$AL3439,'Input Sheet'!J:J)</f>
        <v>0</v>
      </c>
      <c r="AG3439" s="28">
        <f>+SUMIF('Input Sheet'!$S:$S,$AL3439,'Input Sheet'!K:K)</f>
        <v>0</v>
      </c>
      <c r="AH3439" s="28">
        <f>+SUMIF('Input Sheet'!$S:$S,$AL3439,'Input Sheet'!L:L)</f>
        <v>0</v>
      </c>
      <c r="AI3439" s="28">
        <f>+SUMIF('Input Sheet'!$S:$S,$AL3439,'Input Sheet'!M:M)</f>
        <v>0</v>
      </c>
      <c r="AJ3439" s="28">
        <f>+SUMIF('Input Sheet'!$S:$S,$AL3439,'Input Sheet'!N:N)</f>
        <v>0</v>
      </c>
      <c r="AK3439" s="28"/>
      <c r="AL3439" s="27" t="str">
        <f t="shared" si="266"/>
        <v>440-3370</v>
      </c>
      <c r="AM3439" s="34" t="str">
        <f t="shared" si="269"/>
        <v>Service</v>
      </c>
      <c r="AN3439" s="34" t="str">
        <f t="shared" si="270"/>
        <v>ServiceUnsold Labour  as % of Labour COS</v>
      </c>
      <c r="AO3439" s="35"/>
      <c r="AP3439" s="35"/>
      <c r="AQ3439" s="35"/>
    </row>
    <row r="3440" spans="1:43" x14ac:dyDescent="0.25">
      <c r="A3440" s="27" t="s">
        <v>103</v>
      </c>
      <c r="B3440" s="27" t="s">
        <v>104</v>
      </c>
      <c r="C3440" s="27" t="s">
        <v>104</v>
      </c>
      <c r="D3440" s="27" t="s">
        <v>732</v>
      </c>
      <c r="E3440" s="27" t="s">
        <v>684</v>
      </c>
      <c r="F3440" s="27" t="s">
        <v>995</v>
      </c>
      <c r="G3440" s="27" t="s">
        <v>996</v>
      </c>
      <c r="H3440" s="34" t="s">
        <v>15</v>
      </c>
      <c r="I3440" s="34" t="s">
        <v>997</v>
      </c>
      <c r="J3440" s="34" t="str">
        <f t="shared" si="267"/>
        <v>ServiceUnsold Labour  as % of Labour COS</v>
      </c>
      <c r="K3440" s="34" t="str">
        <f t="shared" si="268"/>
        <v>147Service Unsold Labour - Toyota</v>
      </c>
      <c r="L3440" s="28">
        <f>+SUMIF('TB 4-24'!M:M,$AL3440,'TB 4-24'!G:G)</f>
        <v>0</v>
      </c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>
        <f>+SUMIF('Input Sheet'!$S:$S,$AL3440,'Input Sheet'!C:C)</f>
        <v>0</v>
      </c>
      <c r="Z3440" s="28">
        <f>+SUMIF('Input Sheet'!$S:$S,$AL3440,'Input Sheet'!D:D)</f>
        <v>0</v>
      </c>
      <c r="AA3440" s="28">
        <f>+SUMIF('Input Sheet'!$S:$S,$AL3440,'Input Sheet'!E:E)</f>
        <v>0</v>
      </c>
      <c r="AB3440" s="28">
        <f>+SUMIF('Input Sheet'!$S:$S,$AL3440,'Input Sheet'!F:F)</f>
        <v>0</v>
      </c>
      <c r="AC3440" s="28">
        <f>+SUMIF('Input Sheet'!$S:$S,$AL3440,'Input Sheet'!G:G)</f>
        <v>0</v>
      </c>
      <c r="AD3440" s="28">
        <f>+SUMIF('Input Sheet'!$S:$S,$AL3440,'Input Sheet'!H:H)</f>
        <v>0</v>
      </c>
      <c r="AE3440" s="28">
        <f>+SUMIF('Input Sheet'!$S:$S,$AL3440,'Input Sheet'!I:I)</f>
        <v>0</v>
      </c>
      <c r="AF3440" s="28">
        <f>+SUMIF('Input Sheet'!$S:$S,$AL3440,'Input Sheet'!J:J)</f>
        <v>0</v>
      </c>
      <c r="AG3440" s="28">
        <f>+SUMIF('Input Sheet'!$S:$S,$AL3440,'Input Sheet'!K:K)</f>
        <v>0</v>
      </c>
      <c r="AH3440" s="28">
        <f>+SUMIF('Input Sheet'!$S:$S,$AL3440,'Input Sheet'!L:L)</f>
        <v>0</v>
      </c>
      <c r="AI3440" s="28">
        <f>+SUMIF('Input Sheet'!$S:$S,$AL3440,'Input Sheet'!M:M)</f>
        <v>0</v>
      </c>
      <c r="AJ3440" s="28">
        <f>+SUMIF('Input Sheet'!$S:$S,$AL3440,'Input Sheet'!N:N)</f>
        <v>0</v>
      </c>
      <c r="AK3440" s="28"/>
      <c r="AL3440" s="27" t="str">
        <f t="shared" si="266"/>
        <v>147-3370</v>
      </c>
      <c r="AM3440" s="34" t="str">
        <f t="shared" si="269"/>
        <v>Service</v>
      </c>
      <c r="AN3440" s="34" t="str">
        <f t="shared" si="270"/>
        <v>ServiceUnsold Labour  as % of Labour COS</v>
      </c>
      <c r="AO3440" s="35"/>
      <c r="AP3440" s="35"/>
      <c r="AQ3440" s="35"/>
    </row>
    <row r="3441" spans="1:43" x14ac:dyDescent="0.25">
      <c r="A3441" s="27" t="s">
        <v>103</v>
      </c>
      <c r="B3441" s="27" t="s">
        <v>104</v>
      </c>
      <c r="C3441" s="27" t="s">
        <v>104</v>
      </c>
      <c r="D3441" s="27" t="s">
        <v>545</v>
      </c>
      <c r="E3441" s="27" t="s">
        <v>653</v>
      </c>
      <c r="F3441" s="27" t="s">
        <v>995</v>
      </c>
      <c r="G3441" s="27" t="s">
        <v>996</v>
      </c>
      <c r="H3441" s="34" t="s">
        <v>15</v>
      </c>
      <c r="I3441" s="34" t="s">
        <v>997</v>
      </c>
      <c r="J3441" s="34" t="str">
        <f t="shared" si="267"/>
        <v>ServiceUnsold Labour  as % of Labour COS</v>
      </c>
      <c r="K3441" s="34" t="str">
        <f t="shared" si="268"/>
        <v>140Service Unsold Labour - Toyota</v>
      </c>
      <c r="L3441" s="28">
        <f>+SUMIF('TB 4-24'!M:M,$AL3441,'TB 4-24'!G:G)</f>
        <v>0</v>
      </c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>
        <f>+SUMIF('Input Sheet'!$S:$S,$AL3441,'Input Sheet'!C:C)</f>
        <v>0</v>
      </c>
      <c r="Z3441" s="28">
        <f>+SUMIF('Input Sheet'!$S:$S,$AL3441,'Input Sheet'!D:D)</f>
        <v>0</v>
      </c>
      <c r="AA3441" s="28">
        <f>+SUMIF('Input Sheet'!$S:$S,$AL3441,'Input Sheet'!E:E)</f>
        <v>0</v>
      </c>
      <c r="AB3441" s="28">
        <f>+SUMIF('Input Sheet'!$S:$S,$AL3441,'Input Sheet'!F:F)</f>
        <v>0</v>
      </c>
      <c r="AC3441" s="28">
        <f>+SUMIF('Input Sheet'!$S:$S,$AL3441,'Input Sheet'!G:G)</f>
        <v>0</v>
      </c>
      <c r="AD3441" s="28">
        <f>+SUMIF('Input Sheet'!$S:$S,$AL3441,'Input Sheet'!H:H)</f>
        <v>0</v>
      </c>
      <c r="AE3441" s="28">
        <f>+SUMIF('Input Sheet'!$S:$S,$AL3441,'Input Sheet'!I:I)</f>
        <v>0</v>
      </c>
      <c r="AF3441" s="28">
        <f>+SUMIF('Input Sheet'!$S:$S,$AL3441,'Input Sheet'!J:J)</f>
        <v>0</v>
      </c>
      <c r="AG3441" s="28">
        <f>+SUMIF('Input Sheet'!$S:$S,$AL3441,'Input Sheet'!K:K)</f>
        <v>0</v>
      </c>
      <c r="AH3441" s="28">
        <f>+SUMIF('Input Sheet'!$S:$S,$AL3441,'Input Sheet'!L:L)</f>
        <v>0</v>
      </c>
      <c r="AI3441" s="28">
        <f>+SUMIF('Input Sheet'!$S:$S,$AL3441,'Input Sheet'!M:M)</f>
        <v>0</v>
      </c>
      <c r="AJ3441" s="28">
        <f>+SUMIF('Input Sheet'!$S:$S,$AL3441,'Input Sheet'!N:N)</f>
        <v>0</v>
      </c>
      <c r="AK3441" s="28"/>
      <c r="AL3441" s="27" t="str">
        <f t="shared" si="266"/>
        <v>140-4370</v>
      </c>
      <c r="AM3441" s="34" t="str">
        <f t="shared" si="269"/>
        <v>Service</v>
      </c>
      <c r="AN3441" s="34" t="str">
        <f t="shared" si="270"/>
        <v>ServiceUnsold Labour  as % of Labour COS</v>
      </c>
      <c r="AO3441" s="35"/>
      <c r="AP3441" s="35"/>
      <c r="AQ3441" s="35"/>
    </row>
    <row r="3442" spans="1:43" x14ac:dyDescent="0.25">
      <c r="A3442" s="27" t="s">
        <v>103</v>
      </c>
      <c r="B3442" s="27" t="s">
        <v>104</v>
      </c>
      <c r="C3442" s="27" t="s">
        <v>657</v>
      </c>
      <c r="D3442" s="27" t="s">
        <v>545</v>
      </c>
      <c r="E3442" s="27" t="s">
        <v>682</v>
      </c>
      <c r="F3442" s="27" t="s">
        <v>995</v>
      </c>
      <c r="G3442" s="27" t="s">
        <v>996</v>
      </c>
      <c r="H3442" s="34" t="s">
        <v>15</v>
      </c>
      <c r="I3442" s="34" t="s">
        <v>997</v>
      </c>
      <c r="J3442" s="34" t="str">
        <f t="shared" si="267"/>
        <v>ServiceUnsold Labour  as % of Labour COS</v>
      </c>
      <c r="K3442" s="34" t="str">
        <f t="shared" si="268"/>
        <v>240Service Unsold Labour - Toyota</v>
      </c>
      <c r="L3442" s="28">
        <f>+SUMIF('TB 4-24'!M:M,$AL3442,'TB 4-24'!G:G)</f>
        <v>0</v>
      </c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>
        <f>+SUMIF('Input Sheet'!$S:$S,$AL3442,'Input Sheet'!C:C)</f>
        <v>0</v>
      </c>
      <c r="Z3442" s="28">
        <f>+SUMIF('Input Sheet'!$S:$S,$AL3442,'Input Sheet'!D:D)</f>
        <v>0</v>
      </c>
      <c r="AA3442" s="28">
        <f>+SUMIF('Input Sheet'!$S:$S,$AL3442,'Input Sheet'!E:E)</f>
        <v>0</v>
      </c>
      <c r="AB3442" s="28">
        <f>+SUMIF('Input Sheet'!$S:$S,$AL3442,'Input Sheet'!F:F)</f>
        <v>0</v>
      </c>
      <c r="AC3442" s="28">
        <f>+SUMIF('Input Sheet'!$S:$S,$AL3442,'Input Sheet'!G:G)</f>
        <v>0</v>
      </c>
      <c r="AD3442" s="28">
        <f>+SUMIF('Input Sheet'!$S:$S,$AL3442,'Input Sheet'!H:H)</f>
        <v>0</v>
      </c>
      <c r="AE3442" s="28">
        <f>+SUMIF('Input Sheet'!$S:$S,$AL3442,'Input Sheet'!I:I)</f>
        <v>0</v>
      </c>
      <c r="AF3442" s="28">
        <f>+SUMIF('Input Sheet'!$S:$S,$AL3442,'Input Sheet'!J:J)</f>
        <v>0</v>
      </c>
      <c r="AG3442" s="28">
        <f>+SUMIF('Input Sheet'!$S:$S,$AL3442,'Input Sheet'!K:K)</f>
        <v>0</v>
      </c>
      <c r="AH3442" s="28">
        <f>+SUMIF('Input Sheet'!$S:$S,$AL3442,'Input Sheet'!L:L)</f>
        <v>0</v>
      </c>
      <c r="AI3442" s="28">
        <f>+SUMIF('Input Sheet'!$S:$S,$AL3442,'Input Sheet'!M:M)</f>
        <v>0</v>
      </c>
      <c r="AJ3442" s="28">
        <f>+SUMIF('Input Sheet'!$S:$S,$AL3442,'Input Sheet'!N:N)</f>
        <v>0</v>
      </c>
      <c r="AK3442" s="28"/>
      <c r="AL3442" s="27" t="str">
        <f t="shared" si="266"/>
        <v>240-4370</v>
      </c>
      <c r="AM3442" s="34" t="str">
        <f t="shared" si="269"/>
        <v>Service</v>
      </c>
      <c r="AN3442" s="34" t="str">
        <f t="shared" si="270"/>
        <v>ServiceUnsold Labour  as % of Labour COS</v>
      </c>
      <c r="AO3442" s="35"/>
      <c r="AP3442" s="35"/>
      <c r="AQ3442" s="35"/>
    </row>
    <row r="3443" spans="1:43" x14ac:dyDescent="0.25">
      <c r="A3443" s="27" t="s">
        <v>103</v>
      </c>
      <c r="B3443" s="27" t="s">
        <v>104</v>
      </c>
      <c r="C3443" s="27" t="s">
        <v>671</v>
      </c>
      <c r="D3443" s="27" t="s">
        <v>545</v>
      </c>
      <c r="E3443" s="27" t="s">
        <v>683</v>
      </c>
      <c r="F3443" s="27" t="s">
        <v>995</v>
      </c>
      <c r="G3443" s="27" t="s">
        <v>996</v>
      </c>
      <c r="H3443" s="34" t="s">
        <v>15</v>
      </c>
      <c r="I3443" s="34" t="s">
        <v>997</v>
      </c>
      <c r="J3443" s="34" t="str">
        <f t="shared" si="267"/>
        <v>ServiceUnsold Labour  as % of Labour COS</v>
      </c>
      <c r="K3443" s="34" t="str">
        <f t="shared" si="268"/>
        <v>340Service Unsold Labour - Toyota</v>
      </c>
      <c r="L3443" s="28">
        <f>+SUMIF('TB 4-24'!M:M,$AL3443,'TB 4-24'!G:G)</f>
        <v>0</v>
      </c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>
        <f>+SUMIF('Input Sheet'!$S:$S,$AL3443,'Input Sheet'!C:C)</f>
        <v>0</v>
      </c>
      <c r="Z3443" s="28">
        <f>+SUMIF('Input Sheet'!$S:$S,$AL3443,'Input Sheet'!D:D)</f>
        <v>0</v>
      </c>
      <c r="AA3443" s="28">
        <f>+SUMIF('Input Sheet'!$S:$S,$AL3443,'Input Sheet'!E:E)</f>
        <v>0</v>
      </c>
      <c r="AB3443" s="28">
        <f>+SUMIF('Input Sheet'!$S:$S,$AL3443,'Input Sheet'!F:F)</f>
        <v>0</v>
      </c>
      <c r="AC3443" s="28">
        <f>+SUMIF('Input Sheet'!$S:$S,$AL3443,'Input Sheet'!G:G)</f>
        <v>0</v>
      </c>
      <c r="AD3443" s="28">
        <f>+SUMIF('Input Sheet'!$S:$S,$AL3443,'Input Sheet'!H:H)</f>
        <v>0</v>
      </c>
      <c r="AE3443" s="28">
        <f>+SUMIF('Input Sheet'!$S:$S,$AL3443,'Input Sheet'!I:I)</f>
        <v>0</v>
      </c>
      <c r="AF3443" s="28">
        <f>+SUMIF('Input Sheet'!$S:$S,$AL3443,'Input Sheet'!J:J)</f>
        <v>0</v>
      </c>
      <c r="AG3443" s="28">
        <f>+SUMIF('Input Sheet'!$S:$S,$AL3443,'Input Sheet'!K:K)</f>
        <v>0</v>
      </c>
      <c r="AH3443" s="28">
        <f>+SUMIF('Input Sheet'!$S:$S,$AL3443,'Input Sheet'!L:L)</f>
        <v>0</v>
      </c>
      <c r="AI3443" s="28">
        <f>+SUMIF('Input Sheet'!$S:$S,$AL3443,'Input Sheet'!M:M)</f>
        <v>0</v>
      </c>
      <c r="AJ3443" s="28">
        <f>+SUMIF('Input Sheet'!$S:$S,$AL3443,'Input Sheet'!N:N)</f>
        <v>0</v>
      </c>
      <c r="AK3443" s="28"/>
      <c r="AL3443" s="27" t="str">
        <f t="shared" si="266"/>
        <v>340-4370</v>
      </c>
      <c r="AM3443" s="34" t="str">
        <f t="shared" si="269"/>
        <v>Service</v>
      </c>
      <c r="AN3443" s="34" t="str">
        <f t="shared" si="270"/>
        <v>ServiceUnsold Labour  as % of Labour COS</v>
      </c>
      <c r="AO3443" s="35"/>
      <c r="AP3443" s="35"/>
      <c r="AQ3443" s="35"/>
    </row>
    <row r="3444" spans="1:43" x14ac:dyDescent="0.25">
      <c r="A3444" s="27" t="s">
        <v>103</v>
      </c>
      <c r="B3444" s="27" t="s">
        <v>104</v>
      </c>
      <c r="C3444" s="27" t="s">
        <v>104</v>
      </c>
      <c r="D3444" s="27" t="s">
        <v>545</v>
      </c>
      <c r="E3444" s="27" t="s">
        <v>684</v>
      </c>
      <c r="F3444" s="27" t="s">
        <v>995</v>
      </c>
      <c r="G3444" s="27" t="s">
        <v>996</v>
      </c>
      <c r="H3444" s="34" t="s">
        <v>15</v>
      </c>
      <c r="I3444" s="34" t="s">
        <v>997</v>
      </c>
      <c r="J3444" s="34" t="str">
        <f t="shared" si="267"/>
        <v>ServiceUnsold Labour  as % of Labour COS</v>
      </c>
      <c r="K3444" s="34" t="str">
        <f t="shared" si="268"/>
        <v>147Service Unsold Labour - Toyota</v>
      </c>
      <c r="L3444" s="28">
        <f>+SUMIF('TB 4-24'!M:M,$AL3444,'TB 4-24'!G:G)</f>
        <v>0</v>
      </c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>
        <f>+SUMIF('Input Sheet'!$S:$S,$AL3444,'Input Sheet'!C:C)</f>
        <v>0</v>
      </c>
      <c r="Z3444" s="28">
        <f>+SUMIF('Input Sheet'!$S:$S,$AL3444,'Input Sheet'!D:D)</f>
        <v>0</v>
      </c>
      <c r="AA3444" s="28">
        <f>+SUMIF('Input Sheet'!$S:$S,$AL3444,'Input Sheet'!E:E)</f>
        <v>0</v>
      </c>
      <c r="AB3444" s="28">
        <f>+SUMIF('Input Sheet'!$S:$S,$AL3444,'Input Sheet'!F:F)</f>
        <v>0</v>
      </c>
      <c r="AC3444" s="28">
        <f>+SUMIF('Input Sheet'!$S:$S,$AL3444,'Input Sheet'!G:G)</f>
        <v>0</v>
      </c>
      <c r="AD3444" s="28">
        <f>+SUMIF('Input Sheet'!$S:$S,$AL3444,'Input Sheet'!H:H)</f>
        <v>0</v>
      </c>
      <c r="AE3444" s="28">
        <f>+SUMIF('Input Sheet'!$S:$S,$AL3444,'Input Sheet'!I:I)</f>
        <v>0</v>
      </c>
      <c r="AF3444" s="28">
        <f>+SUMIF('Input Sheet'!$S:$S,$AL3444,'Input Sheet'!J:J)</f>
        <v>0</v>
      </c>
      <c r="AG3444" s="28">
        <f>+SUMIF('Input Sheet'!$S:$S,$AL3444,'Input Sheet'!K:K)</f>
        <v>0</v>
      </c>
      <c r="AH3444" s="28">
        <f>+SUMIF('Input Sheet'!$S:$S,$AL3444,'Input Sheet'!L:L)</f>
        <v>0</v>
      </c>
      <c r="AI3444" s="28">
        <f>+SUMIF('Input Sheet'!$S:$S,$AL3444,'Input Sheet'!M:M)</f>
        <v>0</v>
      </c>
      <c r="AJ3444" s="28">
        <f>+SUMIF('Input Sheet'!$S:$S,$AL3444,'Input Sheet'!N:N)</f>
        <v>0</v>
      </c>
      <c r="AK3444" s="28"/>
      <c r="AL3444" s="27" t="str">
        <f t="shared" si="266"/>
        <v>147-4370</v>
      </c>
      <c r="AM3444" s="34" t="str">
        <f t="shared" si="269"/>
        <v>Service</v>
      </c>
      <c r="AN3444" s="34" t="str">
        <f t="shared" si="270"/>
        <v>ServiceUnsold Labour  as % of Labour COS</v>
      </c>
      <c r="AO3444" s="35"/>
      <c r="AP3444" s="35"/>
      <c r="AQ3444" s="35"/>
    </row>
    <row r="3445" spans="1:43" x14ac:dyDescent="0.25">
      <c r="A3445" s="27" t="s">
        <v>103</v>
      </c>
      <c r="B3445" s="27" t="s">
        <v>104</v>
      </c>
      <c r="C3445" s="27" t="s">
        <v>663</v>
      </c>
      <c r="D3445" s="27" t="s">
        <v>545</v>
      </c>
      <c r="E3445" s="27" t="s">
        <v>669</v>
      </c>
      <c r="F3445" s="27" t="s">
        <v>995</v>
      </c>
      <c r="G3445" s="27" t="s">
        <v>996</v>
      </c>
      <c r="H3445" s="34" t="s">
        <v>15</v>
      </c>
      <c r="I3445" s="34" t="s">
        <v>997</v>
      </c>
      <c r="J3445" s="34" t="str">
        <f t="shared" si="267"/>
        <v>ServiceUnsold Labour  as % of Labour COS</v>
      </c>
      <c r="K3445" s="34" t="str">
        <f t="shared" si="268"/>
        <v>440Service Unsold Labour - Toyota</v>
      </c>
      <c r="L3445" s="28">
        <f>+SUMIF('TB 4-24'!M:M,$AL3445,'TB 4-24'!G:G)</f>
        <v>0</v>
      </c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>
        <f>+SUMIF('Input Sheet'!$S:$S,$AL3445,'Input Sheet'!C:C)</f>
        <v>0</v>
      </c>
      <c r="Z3445" s="28">
        <f>+SUMIF('Input Sheet'!$S:$S,$AL3445,'Input Sheet'!D:D)</f>
        <v>0</v>
      </c>
      <c r="AA3445" s="28">
        <f>+SUMIF('Input Sheet'!$S:$S,$AL3445,'Input Sheet'!E:E)</f>
        <v>0</v>
      </c>
      <c r="AB3445" s="28">
        <f>+SUMIF('Input Sheet'!$S:$S,$AL3445,'Input Sheet'!F:F)</f>
        <v>0</v>
      </c>
      <c r="AC3445" s="28">
        <f>+SUMIF('Input Sheet'!$S:$S,$AL3445,'Input Sheet'!G:G)</f>
        <v>0</v>
      </c>
      <c r="AD3445" s="28">
        <f>+SUMIF('Input Sheet'!$S:$S,$AL3445,'Input Sheet'!H:H)</f>
        <v>0</v>
      </c>
      <c r="AE3445" s="28">
        <f>+SUMIF('Input Sheet'!$S:$S,$AL3445,'Input Sheet'!I:I)</f>
        <v>0</v>
      </c>
      <c r="AF3445" s="28">
        <f>+SUMIF('Input Sheet'!$S:$S,$AL3445,'Input Sheet'!J:J)</f>
        <v>0</v>
      </c>
      <c r="AG3445" s="28">
        <f>+SUMIF('Input Sheet'!$S:$S,$AL3445,'Input Sheet'!K:K)</f>
        <v>0</v>
      </c>
      <c r="AH3445" s="28">
        <f>+SUMIF('Input Sheet'!$S:$S,$AL3445,'Input Sheet'!L:L)</f>
        <v>0</v>
      </c>
      <c r="AI3445" s="28">
        <f>+SUMIF('Input Sheet'!$S:$S,$AL3445,'Input Sheet'!M:M)</f>
        <v>0</v>
      </c>
      <c r="AJ3445" s="28">
        <f>+SUMIF('Input Sheet'!$S:$S,$AL3445,'Input Sheet'!N:N)</f>
        <v>0</v>
      </c>
      <c r="AK3445" s="28"/>
      <c r="AL3445" s="27" t="str">
        <f t="shared" si="266"/>
        <v>440-4370</v>
      </c>
      <c r="AM3445" s="34" t="str">
        <f t="shared" si="269"/>
        <v>Service</v>
      </c>
      <c r="AN3445" s="34" t="str">
        <f t="shared" si="270"/>
        <v>ServiceUnsold Labour  as % of Labour COS</v>
      </c>
      <c r="AO3445" s="35"/>
      <c r="AP3445" s="35"/>
      <c r="AQ3445" s="35"/>
    </row>
    <row r="3446" spans="1:43" x14ac:dyDescent="0.25">
      <c r="A3446" s="27" t="s">
        <v>103</v>
      </c>
      <c r="B3446" s="27" t="s">
        <v>104</v>
      </c>
      <c r="C3446" s="27" t="s">
        <v>104</v>
      </c>
      <c r="D3446" s="27" t="s">
        <v>548</v>
      </c>
      <c r="E3446" s="27" t="s">
        <v>653</v>
      </c>
      <c r="F3446" s="27" t="s">
        <v>998</v>
      </c>
      <c r="G3446" s="27" t="s">
        <v>999</v>
      </c>
      <c r="H3446" s="34" t="s">
        <v>15</v>
      </c>
      <c r="I3446" s="34" t="s">
        <v>1000</v>
      </c>
      <c r="J3446" s="34" t="str">
        <f t="shared" si="267"/>
        <v>ServiceRetail Gross Profit % of  Sales</v>
      </c>
      <c r="K3446" s="34" t="str">
        <f t="shared" si="268"/>
        <v>140Service Retail labour COS - Toyota</v>
      </c>
      <c r="L3446" s="28">
        <f>+SUMIF('TB 4-24'!M:M,$AL3446,'TB 4-24'!G:G)</f>
        <v>0</v>
      </c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>
        <f>+SUMIF('Input Sheet'!$S:$S,$AL3446,'Input Sheet'!C:C)</f>
        <v>0</v>
      </c>
      <c r="Z3446" s="28">
        <f>+SUMIF('Input Sheet'!$S:$S,$AL3446,'Input Sheet'!D:D)</f>
        <v>0</v>
      </c>
      <c r="AA3446" s="28">
        <f>+SUMIF('Input Sheet'!$S:$S,$AL3446,'Input Sheet'!E:E)</f>
        <v>0</v>
      </c>
      <c r="AB3446" s="28">
        <f>+SUMIF('Input Sheet'!$S:$S,$AL3446,'Input Sheet'!F:F)</f>
        <v>0</v>
      </c>
      <c r="AC3446" s="28">
        <f>+SUMIF('Input Sheet'!$S:$S,$AL3446,'Input Sheet'!G:G)</f>
        <v>0</v>
      </c>
      <c r="AD3446" s="28">
        <f>+SUMIF('Input Sheet'!$S:$S,$AL3446,'Input Sheet'!H:H)</f>
        <v>0</v>
      </c>
      <c r="AE3446" s="28">
        <f>+SUMIF('Input Sheet'!$S:$S,$AL3446,'Input Sheet'!I:I)</f>
        <v>0</v>
      </c>
      <c r="AF3446" s="28">
        <f>+SUMIF('Input Sheet'!$S:$S,$AL3446,'Input Sheet'!J:J)</f>
        <v>0</v>
      </c>
      <c r="AG3446" s="28">
        <f>+SUMIF('Input Sheet'!$S:$S,$AL3446,'Input Sheet'!K:K)</f>
        <v>0</v>
      </c>
      <c r="AH3446" s="28">
        <f>+SUMIF('Input Sheet'!$S:$S,$AL3446,'Input Sheet'!L:L)</f>
        <v>0</v>
      </c>
      <c r="AI3446" s="28">
        <f>+SUMIF('Input Sheet'!$S:$S,$AL3446,'Input Sheet'!M:M)</f>
        <v>0</v>
      </c>
      <c r="AJ3446" s="28">
        <f>+SUMIF('Input Sheet'!$S:$S,$AL3446,'Input Sheet'!N:N)</f>
        <v>0</v>
      </c>
      <c r="AK3446" s="28"/>
      <c r="AL3446" s="27" t="str">
        <f t="shared" si="266"/>
        <v>140-4300</v>
      </c>
      <c r="AM3446" s="34" t="str">
        <f t="shared" si="269"/>
        <v>Service</v>
      </c>
      <c r="AN3446" s="34" t="str">
        <f t="shared" si="270"/>
        <v>ServiceRetail Gross Profit % of  Sales</v>
      </c>
      <c r="AO3446" s="35"/>
      <c r="AP3446" s="35"/>
      <c r="AQ3446" s="35"/>
    </row>
    <row r="3447" spans="1:43" x14ac:dyDescent="0.25">
      <c r="A3447" s="27" t="s">
        <v>103</v>
      </c>
      <c r="B3447" s="27" t="s">
        <v>104</v>
      </c>
      <c r="C3447" s="27" t="s">
        <v>657</v>
      </c>
      <c r="D3447" s="27" t="s">
        <v>548</v>
      </c>
      <c r="E3447" s="27" t="s">
        <v>682</v>
      </c>
      <c r="F3447" s="27" t="s">
        <v>998</v>
      </c>
      <c r="G3447" s="27" t="s">
        <v>999</v>
      </c>
      <c r="H3447" s="34" t="s">
        <v>15</v>
      </c>
      <c r="I3447" s="34" t="s">
        <v>1000</v>
      </c>
      <c r="J3447" s="34" t="str">
        <f t="shared" si="267"/>
        <v>ServiceRetail Gross Profit % of  Sales</v>
      </c>
      <c r="K3447" s="34" t="str">
        <f t="shared" si="268"/>
        <v>240Service Retail labour COS - Toyota</v>
      </c>
      <c r="L3447" s="28">
        <f>+SUMIF('TB 4-24'!M:M,$AL3447,'TB 4-24'!G:G)</f>
        <v>0</v>
      </c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>
        <f>+SUMIF('Input Sheet'!$S:$S,$AL3447,'Input Sheet'!C:C)</f>
        <v>0</v>
      </c>
      <c r="Z3447" s="28">
        <f>+SUMIF('Input Sheet'!$S:$S,$AL3447,'Input Sheet'!D:D)</f>
        <v>0</v>
      </c>
      <c r="AA3447" s="28">
        <f>+SUMIF('Input Sheet'!$S:$S,$AL3447,'Input Sheet'!E:E)</f>
        <v>0</v>
      </c>
      <c r="AB3447" s="28">
        <f>+SUMIF('Input Sheet'!$S:$S,$AL3447,'Input Sheet'!F:F)</f>
        <v>0</v>
      </c>
      <c r="AC3447" s="28">
        <f>+SUMIF('Input Sheet'!$S:$S,$AL3447,'Input Sheet'!G:G)</f>
        <v>0</v>
      </c>
      <c r="AD3447" s="28">
        <f>+SUMIF('Input Sheet'!$S:$S,$AL3447,'Input Sheet'!H:H)</f>
        <v>0</v>
      </c>
      <c r="AE3447" s="28">
        <f>+SUMIF('Input Sheet'!$S:$S,$AL3447,'Input Sheet'!I:I)</f>
        <v>0</v>
      </c>
      <c r="AF3447" s="28">
        <f>+SUMIF('Input Sheet'!$S:$S,$AL3447,'Input Sheet'!J:J)</f>
        <v>0</v>
      </c>
      <c r="AG3447" s="28">
        <f>+SUMIF('Input Sheet'!$S:$S,$AL3447,'Input Sheet'!K:K)</f>
        <v>0</v>
      </c>
      <c r="AH3447" s="28">
        <f>+SUMIF('Input Sheet'!$S:$S,$AL3447,'Input Sheet'!L:L)</f>
        <v>0</v>
      </c>
      <c r="AI3447" s="28">
        <f>+SUMIF('Input Sheet'!$S:$S,$AL3447,'Input Sheet'!M:M)</f>
        <v>0</v>
      </c>
      <c r="AJ3447" s="28">
        <f>+SUMIF('Input Sheet'!$S:$S,$AL3447,'Input Sheet'!N:N)</f>
        <v>0</v>
      </c>
      <c r="AK3447" s="28"/>
      <c r="AL3447" s="27" t="str">
        <f t="shared" si="266"/>
        <v>240-4300</v>
      </c>
      <c r="AM3447" s="34" t="str">
        <f t="shared" si="269"/>
        <v>Service</v>
      </c>
      <c r="AN3447" s="34" t="str">
        <f t="shared" si="270"/>
        <v>ServiceRetail Gross Profit % of  Sales</v>
      </c>
      <c r="AO3447" s="35"/>
      <c r="AP3447" s="35"/>
      <c r="AQ3447" s="35"/>
    </row>
    <row r="3448" spans="1:43" x14ac:dyDescent="0.25">
      <c r="A3448" s="27" t="s">
        <v>103</v>
      </c>
      <c r="B3448" s="27" t="s">
        <v>104</v>
      </c>
      <c r="C3448" s="27" t="s">
        <v>671</v>
      </c>
      <c r="D3448" s="27" t="s">
        <v>548</v>
      </c>
      <c r="E3448" s="27" t="s">
        <v>683</v>
      </c>
      <c r="F3448" s="27" t="s">
        <v>998</v>
      </c>
      <c r="G3448" s="27" t="s">
        <v>999</v>
      </c>
      <c r="H3448" s="34" t="s">
        <v>15</v>
      </c>
      <c r="I3448" s="34" t="s">
        <v>1000</v>
      </c>
      <c r="J3448" s="34" t="str">
        <f t="shared" si="267"/>
        <v>ServiceRetail Gross Profit % of  Sales</v>
      </c>
      <c r="K3448" s="34" t="str">
        <f t="shared" si="268"/>
        <v>340Service Retail labour COS - Toyota</v>
      </c>
      <c r="L3448" s="28">
        <f>+SUMIF('TB 4-24'!M:M,$AL3448,'TB 4-24'!G:G)</f>
        <v>0</v>
      </c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>
        <f>+SUMIF('Input Sheet'!$S:$S,$AL3448,'Input Sheet'!C:C)</f>
        <v>0</v>
      </c>
      <c r="Z3448" s="28">
        <f>+SUMIF('Input Sheet'!$S:$S,$AL3448,'Input Sheet'!D:D)</f>
        <v>0</v>
      </c>
      <c r="AA3448" s="28">
        <f>+SUMIF('Input Sheet'!$S:$S,$AL3448,'Input Sheet'!E:E)</f>
        <v>0</v>
      </c>
      <c r="AB3448" s="28">
        <f>+SUMIF('Input Sheet'!$S:$S,$AL3448,'Input Sheet'!F:F)</f>
        <v>0</v>
      </c>
      <c r="AC3448" s="28">
        <f>+SUMIF('Input Sheet'!$S:$S,$AL3448,'Input Sheet'!G:G)</f>
        <v>0</v>
      </c>
      <c r="AD3448" s="28">
        <f>+SUMIF('Input Sheet'!$S:$S,$AL3448,'Input Sheet'!H:H)</f>
        <v>0</v>
      </c>
      <c r="AE3448" s="28">
        <f>+SUMIF('Input Sheet'!$S:$S,$AL3448,'Input Sheet'!I:I)</f>
        <v>0</v>
      </c>
      <c r="AF3448" s="28">
        <f>+SUMIF('Input Sheet'!$S:$S,$AL3448,'Input Sheet'!J:J)</f>
        <v>0</v>
      </c>
      <c r="AG3448" s="28">
        <f>+SUMIF('Input Sheet'!$S:$S,$AL3448,'Input Sheet'!K:K)</f>
        <v>0</v>
      </c>
      <c r="AH3448" s="28">
        <f>+SUMIF('Input Sheet'!$S:$S,$AL3448,'Input Sheet'!L:L)</f>
        <v>0</v>
      </c>
      <c r="AI3448" s="28">
        <f>+SUMIF('Input Sheet'!$S:$S,$AL3448,'Input Sheet'!M:M)</f>
        <v>0</v>
      </c>
      <c r="AJ3448" s="28">
        <f>+SUMIF('Input Sheet'!$S:$S,$AL3448,'Input Sheet'!N:N)</f>
        <v>0</v>
      </c>
      <c r="AK3448" s="28"/>
      <c r="AL3448" s="27" t="str">
        <f t="shared" si="266"/>
        <v>340-4300</v>
      </c>
      <c r="AM3448" s="34" t="str">
        <f t="shared" si="269"/>
        <v>Service</v>
      </c>
      <c r="AN3448" s="34" t="str">
        <f t="shared" si="270"/>
        <v>ServiceRetail Gross Profit % of  Sales</v>
      </c>
      <c r="AO3448" s="35"/>
      <c r="AP3448" s="35"/>
      <c r="AQ3448" s="35"/>
    </row>
    <row r="3449" spans="1:43" x14ac:dyDescent="0.25">
      <c r="A3449" s="27" t="s">
        <v>103</v>
      </c>
      <c r="B3449" s="27" t="s">
        <v>104</v>
      </c>
      <c r="C3449" s="27" t="s">
        <v>663</v>
      </c>
      <c r="D3449" s="27" t="s">
        <v>548</v>
      </c>
      <c r="E3449" s="27" t="s">
        <v>669</v>
      </c>
      <c r="F3449" s="27" t="s">
        <v>998</v>
      </c>
      <c r="G3449" s="27" t="s">
        <v>999</v>
      </c>
      <c r="H3449" s="34" t="s">
        <v>15</v>
      </c>
      <c r="I3449" s="34" t="s">
        <v>1000</v>
      </c>
      <c r="J3449" s="34" t="str">
        <f t="shared" si="267"/>
        <v>ServiceRetail Gross Profit % of  Sales</v>
      </c>
      <c r="K3449" s="34" t="str">
        <f t="shared" si="268"/>
        <v>440Service Retail labour COS - Toyota</v>
      </c>
      <c r="L3449" s="28">
        <f>+SUMIF('TB 4-24'!M:M,$AL3449,'TB 4-24'!G:G)</f>
        <v>0</v>
      </c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>
        <f>+SUMIF('Input Sheet'!$S:$S,$AL3449,'Input Sheet'!C:C)</f>
        <v>0</v>
      </c>
      <c r="Z3449" s="28">
        <f>+SUMIF('Input Sheet'!$S:$S,$AL3449,'Input Sheet'!D:D)</f>
        <v>0</v>
      </c>
      <c r="AA3449" s="28">
        <f>+SUMIF('Input Sheet'!$S:$S,$AL3449,'Input Sheet'!E:E)</f>
        <v>0</v>
      </c>
      <c r="AB3449" s="28">
        <f>+SUMIF('Input Sheet'!$S:$S,$AL3449,'Input Sheet'!F:F)</f>
        <v>0</v>
      </c>
      <c r="AC3449" s="28">
        <f>+SUMIF('Input Sheet'!$S:$S,$AL3449,'Input Sheet'!G:G)</f>
        <v>0</v>
      </c>
      <c r="AD3449" s="28">
        <f>+SUMIF('Input Sheet'!$S:$S,$AL3449,'Input Sheet'!H:H)</f>
        <v>0</v>
      </c>
      <c r="AE3449" s="28">
        <f>+SUMIF('Input Sheet'!$S:$S,$AL3449,'Input Sheet'!I:I)</f>
        <v>0</v>
      </c>
      <c r="AF3449" s="28">
        <f>+SUMIF('Input Sheet'!$S:$S,$AL3449,'Input Sheet'!J:J)</f>
        <v>0</v>
      </c>
      <c r="AG3449" s="28">
        <f>+SUMIF('Input Sheet'!$S:$S,$AL3449,'Input Sheet'!K:K)</f>
        <v>0</v>
      </c>
      <c r="AH3449" s="28">
        <f>+SUMIF('Input Sheet'!$S:$S,$AL3449,'Input Sheet'!L:L)</f>
        <v>0</v>
      </c>
      <c r="AI3449" s="28">
        <f>+SUMIF('Input Sheet'!$S:$S,$AL3449,'Input Sheet'!M:M)</f>
        <v>0</v>
      </c>
      <c r="AJ3449" s="28">
        <f>+SUMIF('Input Sheet'!$S:$S,$AL3449,'Input Sheet'!N:N)</f>
        <v>0</v>
      </c>
      <c r="AK3449" s="28"/>
      <c r="AL3449" s="27" t="str">
        <f t="shared" si="266"/>
        <v>440-4300</v>
      </c>
      <c r="AM3449" s="34" t="str">
        <f t="shared" si="269"/>
        <v>Service</v>
      </c>
      <c r="AN3449" s="34" t="str">
        <f t="shared" si="270"/>
        <v>ServiceRetail Gross Profit % of  Sales</v>
      </c>
      <c r="AO3449" s="35"/>
      <c r="AP3449" s="35"/>
      <c r="AQ3449" s="35"/>
    </row>
    <row r="3450" spans="1:43" x14ac:dyDescent="0.25">
      <c r="A3450" s="27" t="s">
        <v>103</v>
      </c>
      <c r="B3450" s="27" t="s">
        <v>104</v>
      </c>
      <c r="C3450" s="27" t="s">
        <v>104</v>
      </c>
      <c r="D3450" s="27" t="s">
        <v>548</v>
      </c>
      <c r="E3450" s="27" t="s">
        <v>684</v>
      </c>
      <c r="F3450" s="27" t="s">
        <v>998</v>
      </c>
      <c r="G3450" s="27" t="s">
        <v>999</v>
      </c>
      <c r="H3450" s="34" t="s">
        <v>15</v>
      </c>
      <c r="I3450" s="34" t="s">
        <v>1000</v>
      </c>
      <c r="J3450" s="34" t="str">
        <f t="shared" si="267"/>
        <v>ServiceRetail Gross Profit % of  Sales</v>
      </c>
      <c r="K3450" s="34" t="str">
        <f t="shared" si="268"/>
        <v>147Service Retail labour COS - Toyota</v>
      </c>
      <c r="L3450" s="28">
        <f>+SUMIF('TB 4-24'!M:M,$AL3450,'TB 4-24'!G:G)</f>
        <v>0</v>
      </c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>
        <f>+SUMIF('Input Sheet'!$S:$S,$AL3450,'Input Sheet'!C:C)</f>
        <v>0</v>
      </c>
      <c r="Z3450" s="28">
        <f>+SUMIF('Input Sheet'!$S:$S,$AL3450,'Input Sheet'!D:D)</f>
        <v>0</v>
      </c>
      <c r="AA3450" s="28">
        <f>+SUMIF('Input Sheet'!$S:$S,$AL3450,'Input Sheet'!E:E)</f>
        <v>0</v>
      </c>
      <c r="AB3450" s="28">
        <f>+SUMIF('Input Sheet'!$S:$S,$AL3450,'Input Sheet'!F:F)</f>
        <v>0</v>
      </c>
      <c r="AC3450" s="28">
        <f>+SUMIF('Input Sheet'!$S:$S,$AL3450,'Input Sheet'!G:G)</f>
        <v>0</v>
      </c>
      <c r="AD3450" s="28">
        <f>+SUMIF('Input Sheet'!$S:$S,$AL3450,'Input Sheet'!H:H)</f>
        <v>0</v>
      </c>
      <c r="AE3450" s="28">
        <f>+SUMIF('Input Sheet'!$S:$S,$AL3450,'Input Sheet'!I:I)</f>
        <v>0</v>
      </c>
      <c r="AF3450" s="28">
        <f>+SUMIF('Input Sheet'!$S:$S,$AL3450,'Input Sheet'!J:J)</f>
        <v>0</v>
      </c>
      <c r="AG3450" s="28">
        <f>+SUMIF('Input Sheet'!$S:$S,$AL3450,'Input Sheet'!K:K)</f>
        <v>0</v>
      </c>
      <c r="AH3450" s="28">
        <f>+SUMIF('Input Sheet'!$S:$S,$AL3450,'Input Sheet'!L:L)</f>
        <v>0</v>
      </c>
      <c r="AI3450" s="28">
        <f>+SUMIF('Input Sheet'!$S:$S,$AL3450,'Input Sheet'!M:M)</f>
        <v>0</v>
      </c>
      <c r="AJ3450" s="28">
        <f>+SUMIF('Input Sheet'!$S:$S,$AL3450,'Input Sheet'!N:N)</f>
        <v>0</v>
      </c>
      <c r="AK3450" s="28"/>
      <c r="AL3450" s="27" t="str">
        <f t="shared" si="266"/>
        <v>147-4300</v>
      </c>
      <c r="AM3450" s="34" t="str">
        <f t="shared" si="269"/>
        <v>Service</v>
      </c>
      <c r="AN3450" s="34" t="str">
        <f t="shared" si="270"/>
        <v>ServiceRetail Gross Profit % of  Sales</v>
      </c>
      <c r="AO3450" s="35"/>
      <c r="AP3450" s="35"/>
      <c r="AQ3450" s="35"/>
    </row>
    <row r="3451" spans="1:43" x14ac:dyDescent="0.25">
      <c r="A3451" s="27" t="s">
        <v>103</v>
      </c>
      <c r="B3451" s="27" t="s">
        <v>104</v>
      </c>
      <c r="C3451" s="27" t="s">
        <v>104</v>
      </c>
      <c r="D3451" s="27" t="s">
        <v>551</v>
      </c>
      <c r="E3451" s="27" t="s">
        <v>653</v>
      </c>
      <c r="F3451" s="27" t="s">
        <v>998</v>
      </c>
      <c r="G3451" s="27" t="s">
        <v>999</v>
      </c>
      <c r="H3451" s="34" t="s">
        <v>15</v>
      </c>
      <c r="I3451" s="34" t="s">
        <v>1000</v>
      </c>
      <c r="J3451" s="34" t="str">
        <f t="shared" si="267"/>
        <v>ServiceRetail Gross Profit % of  Sales</v>
      </c>
      <c r="K3451" s="34" t="str">
        <f t="shared" si="268"/>
        <v>140Service Retail labour COS - Toyota</v>
      </c>
      <c r="L3451" s="28">
        <f>+SUMIF('TB 4-24'!M:M,$AL3451,'TB 4-24'!G:G)</f>
        <v>0</v>
      </c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>
        <f>+SUMIF('Input Sheet'!$S:$S,$AL3451,'Input Sheet'!C:C)</f>
        <v>0</v>
      </c>
      <c r="Z3451" s="28">
        <f>+SUMIF('Input Sheet'!$S:$S,$AL3451,'Input Sheet'!D:D)</f>
        <v>0</v>
      </c>
      <c r="AA3451" s="28">
        <f>+SUMIF('Input Sheet'!$S:$S,$AL3451,'Input Sheet'!E:E)</f>
        <v>0</v>
      </c>
      <c r="AB3451" s="28">
        <f>+SUMIF('Input Sheet'!$S:$S,$AL3451,'Input Sheet'!F:F)</f>
        <v>0</v>
      </c>
      <c r="AC3451" s="28">
        <f>+SUMIF('Input Sheet'!$S:$S,$AL3451,'Input Sheet'!G:G)</f>
        <v>0</v>
      </c>
      <c r="AD3451" s="28">
        <f>+SUMIF('Input Sheet'!$S:$S,$AL3451,'Input Sheet'!H:H)</f>
        <v>0</v>
      </c>
      <c r="AE3451" s="28">
        <f>+SUMIF('Input Sheet'!$S:$S,$AL3451,'Input Sheet'!I:I)</f>
        <v>0</v>
      </c>
      <c r="AF3451" s="28">
        <f>+SUMIF('Input Sheet'!$S:$S,$AL3451,'Input Sheet'!J:J)</f>
        <v>0</v>
      </c>
      <c r="AG3451" s="28">
        <f>+SUMIF('Input Sheet'!$S:$S,$AL3451,'Input Sheet'!K:K)</f>
        <v>0</v>
      </c>
      <c r="AH3451" s="28">
        <f>+SUMIF('Input Sheet'!$S:$S,$AL3451,'Input Sheet'!L:L)</f>
        <v>0</v>
      </c>
      <c r="AI3451" s="28">
        <f>+SUMIF('Input Sheet'!$S:$S,$AL3451,'Input Sheet'!M:M)</f>
        <v>0</v>
      </c>
      <c r="AJ3451" s="28">
        <f>+SUMIF('Input Sheet'!$S:$S,$AL3451,'Input Sheet'!N:N)</f>
        <v>0</v>
      </c>
      <c r="AK3451" s="28"/>
      <c r="AL3451" s="27" t="str">
        <f t="shared" si="266"/>
        <v>140-4301</v>
      </c>
      <c r="AM3451" s="34" t="str">
        <f t="shared" si="269"/>
        <v>Service</v>
      </c>
      <c r="AN3451" s="34" t="str">
        <f t="shared" si="270"/>
        <v>ServiceRetail Gross Profit % of  Sales</v>
      </c>
      <c r="AO3451" s="35"/>
      <c r="AP3451" s="35"/>
      <c r="AQ3451" s="35"/>
    </row>
    <row r="3452" spans="1:43" x14ac:dyDescent="0.25">
      <c r="A3452" s="27" t="s">
        <v>103</v>
      </c>
      <c r="B3452" s="27" t="s">
        <v>104</v>
      </c>
      <c r="C3452" s="27" t="s">
        <v>657</v>
      </c>
      <c r="D3452" s="27" t="s">
        <v>551</v>
      </c>
      <c r="E3452" s="27" t="s">
        <v>682</v>
      </c>
      <c r="F3452" s="27" t="s">
        <v>998</v>
      </c>
      <c r="G3452" s="27" t="s">
        <v>999</v>
      </c>
      <c r="H3452" s="34" t="s">
        <v>15</v>
      </c>
      <c r="I3452" s="34" t="s">
        <v>1000</v>
      </c>
      <c r="J3452" s="34" t="str">
        <f t="shared" si="267"/>
        <v>ServiceRetail Gross Profit % of  Sales</v>
      </c>
      <c r="K3452" s="34" t="str">
        <f t="shared" si="268"/>
        <v>240Service Retail labour COS - Toyota</v>
      </c>
      <c r="L3452" s="28">
        <f>+SUMIF('TB 4-24'!M:M,$AL3452,'TB 4-24'!G:G)</f>
        <v>0</v>
      </c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>
        <f>+SUMIF('Input Sheet'!$S:$S,$AL3452,'Input Sheet'!C:C)</f>
        <v>0</v>
      </c>
      <c r="Z3452" s="28">
        <f>+SUMIF('Input Sheet'!$S:$S,$AL3452,'Input Sheet'!D:D)</f>
        <v>0</v>
      </c>
      <c r="AA3452" s="28">
        <f>+SUMIF('Input Sheet'!$S:$S,$AL3452,'Input Sheet'!E:E)</f>
        <v>0</v>
      </c>
      <c r="AB3452" s="28">
        <f>+SUMIF('Input Sheet'!$S:$S,$AL3452,'Input Sheet'!F:F)</f>
        <v>0</v>
      </c>
      <c r="AC3452" s="28">
        <f>+SUMIF('Input Sheet'!$S:$S,$AL3452,'Input Sheet'!G:G)</f>
        <v>0</v>
      </c>
      <c r="AD3452" s="28">
        <f>+SUMIF('Input Sheet'!$S:$S,$AL3452,'Input Sheet'!H:H)</f>
        <v>0</v>
      </c>
      <c r="AE3452" s="28">
        <f>+SUMIF('Input Sheet'!$S:$S,$AL3452,'Input Sheet'!I:I)</f>
        <v>0</v>
      </c>
      <c r="AF3452" s="28">
        <f>+SUMIF('Input Sheet'!$S:$S,$AL3452,'Input Sheet'!J:J)</f>
        <v>0</v>
      </c>
      <c r="AG3452" s="28">
        <f>+SUMIF('Input Sheet'!$S:$S,$AL3452,'Input Sheet'!K:K)</f>
        <v>0</v>
      </c>
      <c r="AH3452" s="28">
        <f>+SUMIF('Input Sheet'!$S:$S,$AL3452,'Input Sheet'!L:L)</f>
        <v>0</v>
      </c>
      <c r="AI3452" s="28">
        <f>+SUMIF('Input Sheet'!$S:$S,$AL3452,'Input Sheet'!M:M)</f>
        <v>0</v>
      </c>
      <c r="AJ3452" s="28">
        <f>+SUMIF('Input Sheet'!$S:$S,$AL3452,'Input Sheet'!N:N)</f>
        <v>0</v>
      </c>
      <c r="AK3452" s="28"/>
      <c r="AL3452" s="27" t="str">
        <f t="shared" si="266"/>
        <v>240-4301</v>
      </c>
      <c r="AM3452" s="34" t="str">
        <f t="shared" si="269"/>
        <v>Service</v>
      </c>
      <c r="AN3452" s="34" t="str">
        <f t="shared" si="270"/>
        <v>ServiceRetail Gross Profit % of  Sales</v>
      </c>
      <c r="AO3452" s="35"/>
      <c r="AP3452" s="35"/>
      <c r="AQ3452" s="35"/>
    </row>
    <row r="3453" spans="1:43" x14ac:dyDescent="0.25">
      <c r="A3453" s="27" t="s">
        <v>103</v>
      </c>
      <c r="B3453" s="27" t="s">
        <v>104</v>
      </c>
      <c r="C3453" s="27" t="s">
        <v>671</v>
      </c>
      <c r="D3453" s="27" t="s">
        <v>551</v>
      </c>
      <c r="E3453" s="27" t="s">
        <v>683</v>
      </c>
      <c r="F3453" s="27" t="s">
        <v>998</v>
      </c>
      <c r="G3453" s="27" t="s">
        <v>999</v>
      </c>
      <c r="H3453" s="34" t="s">
        <v>15</v>
      </c>
      <c r="I3453" s="34" t="s">
        <v>1000</v>
      </c>
      <c r="J3453" s="34" t="str">
        <f t="shared" si="267"/>
        <v>ServiceRetail Gross Profit % of  Sales</v>
      </c>
      <c r="K3453" s="34" t="str">
        <f t="shared" si="268"/>
        <v>340Service Retail labour COS - Toyota</v>
      </c>
      <c r="L3453" s="28">
        <f>+SUMIF('TB 4-24'!M:M,$AL3453,'TB 4-24'!G:G)</f>
        <v>0</v>
      </c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>
        <f>+SUMIF('Input Sheet'!$S:$S,$AL3453,'Input Sheet'!C:C)</f>
        <v>0</v>
      </c>
      <c r="Z3453" s="28">
        <f>+SUMIF('Input Sheet'!$S:$S,$AL3453,'Input Sheet'!D:D)</f>
        <v>0</v>
      </c>
      <c r="AA3453" s="28">
        <f>+SUMIF('Input Sheet'!$S:$S,$AL3453,'Input Sheet'!E:E)</f>
        <v>0</v>
      </c>
      <c r="AB3453" s="28">
        <f>+SUMIF('Input Sheet'!$S:$S,$AL3453,'Input Sheet'!F:F)</f>
        <v>0</v>
      </c>
      <c r="AC3453" s="28">
        <f>+SUMIF('Input Sheet'!$S:$S,$AL3453,'Input Sheet'!G:G)</f>
        <v>0</v>
      </c>
      <c r="AD3453" s="28">
        <f>+SUMIF('Input Sheet'!$S:$S,$AL3453,'Input Sheet'!H:H)</f>
        <v>0</v>
      </c>
      <c r="AE3453" s="28">
        <f>+SUMIF('Input Sheet'!$S:$S,$AL3453,'Input Sheet'!I:I)</f>
        <v>0</v>
      </c>
      <c r="AF3453" s="28">
        <f>+SUMIF('Input Sheet'!$S:$S,$AL3453,'Input Sheet'!J:J)</f>
        <v>0</v>
      </c>
      <c r="AG3453" s="28">
        <f>+SUMIF('Input Sheet'!$S:$S,$AL3453,'Input Sheet'!K:K)</f>
        <v>0</v>
      </c>
      <c r="AH3453" s="28">
        <f>+SUMIF('Input Sheet'!$S:$S,$AL3453,'Input Sheet'!L:L)</f>
        <v>0</v>
      </c>
      <c r="AI3453" s="28">
        <f>+SUMIF('Input Sheet'!$S:$S,$AL3453,'Input Sheet'!M:M)</f>
        <v>0</v>
      </c>
      <c r="AJ3453" s="28">
        <f>+SUMIF('Input Sheet'!$S:$S,$AL3453,'Input Sheet'!N:N)</f>
        <v>0</v>
      </c>
      <c r="AK3453" s="28"/>
      <c r="AL3453" s="27" t="str">
        <f t="shared" si="266"/>
        <v>340-4301</v>
      </c>
      <c r="AM3453" s="34" t="str">
        <f t="shared" si="269"/>
        <v>Service</v>
      </c>
      <c r="AN3453" s="34" t="str">
        <f t="shared" si="270"/>
        <v>ServiceRetail Gross Profit % of  Sales</v>
      </c>
      <c r="AO3453" s="35"/>
      <c r="AP3453" s="35"/>
      <c r="AQ3453" s="35"/>
    </row>
    <row r="3454" spans="1:43" x14ac:dyDescent="0.25">
      <c r="A3454" s="27" t="s">
        <v>103</v>
      </c>
      <c r="B3454" s="27" t="s">
        <v>104</v>
      </c>
      <c r="C3454" s="27" t="s">
        <v>663</v>
      </c>
      <c r="D3454" s="27" t="s">
        <v>551</v>
      </c>
      <c r="E3454" s="27" t="s">
        <v>669</v>
      </c>
      <c r="F3454" s="27" t="s">
        <v>998</v>
      </c>
      <c r="G3454" s="27" t="s">
        <v>999</v>
      </c>
      <c r="H3454" s="34" t="s">
        <v>15</v>
      </c>
      <c r="I3454" s="34" t="s">
        <v>1000</v>
      </c>
      <c r="J3454" s="34" t="str">
        <f t="shared" si="267"/>
        <v>ServiceRetail Gross Profit % of  Sales</v>
      </c>
      <c r="K3454" s="34" t="str">
        <f t="shared" si="268"/>
        <v>440Service Retail labour COS - Toyota</v>
      </c>
      <c r="L3454" s="28">
        <f>+SUMIF('TB 4-24'!M:M,$AL3454,'TB 4-24'!G:G)</f>
        <v>0</v>
      </c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>
        <f>+SUMIF('Input Sheet'!$S:$S,$AL3454,'Input Sheet'!C:C)</f>
        <v>0</v>
      </c>
      <c r="Z3454" s="28">
        <f>+SUMIF('Input Sheet'!$S:$S,$AL3454,'Input Sheet'!D:D)</f>
        <v>0</v>
      </c>
      <c r="AA3454" s="28">
        <f>+SUMIF('Input Sheet'!$S:$S,$AL3454,'Input Sheet'!E:E)</f>
        <v>0</v>
      </c>
      <c r="AB3454" s="28">
        <f>+SUMIF('Input Sheet'!$S:$S,$AL3454,'Input Sheet'!F:F)</f>
        <v>0</v>
      </c>
      <c r="AC3454" s="28">
        <f>+SUMIF('Input Sheet'!$S:$S,$AL3454,'Input Sheet'!G:G)</f>
        <v>0</v>
      </c>
      <c r="AD3454" s="28">
        <f>+SUMIF('Input Sheet'!$S:$S,$AL3454,'Input Sheet'!H:H)</f>
        <v>0</v>
      </c>
      <c r="AE3454" s="28">
        <f>+SUMIF('Input Sheet'!$S:$S,$AL3454,'Input Sheet'!I:I)</f>
        <v>0</v>
      </c>
      <c r="AF3454" s="28">
        <f>+SUMIF('Input Sheet'!$S:$S,$AL3454,'Input Sheet'!J:J)</f>
        <v>0</v>
      </c>
      <c r="AG3454" s="28">
        <f>+SUMIF('Input Sheet'!$S:$S,$AL3454,'Input Sheet'!K:K)</f>
        <v>0</v>
      </c>
      <c r="AH3454" s="28">
        <f>+SUMIF('Input Sheet'!$S:$S,$AL3454,'Input Sheet'!L:L)</f>
        <v>0</v>
      </c>
      <c r="AI3454" s="28">
        <f>+SUMIF('Input Sheet'!$S:$S,$AL3454,'Input Sheet'!M:M)</f>
        <v>0</v>
      </c>
      <c r="AJ3454" s="28">
        <f>+SUMIF('Input Sheet'!$S:$S,$AL3454,'Input Sheet'!N:N)</f>
        <v>0</v>
      </c>
      <c r="AK3454" s="28"/>
      <c r="AL3454" s="27" t="str">
        <f t="shared" si="266"/>
        <v>440-4301</v>
      </c>
      <c r="AM3454" s="34" t="str">
        <f t="shared" si="269"/>
        <v>Service</v>
      </c>
      <c r="AN3454" s="34" t="str">
        <f t="shared" si="270"/>
        <v>ServiceRetail Gross Profit % of  Sales</v>
      </c>
      <c r="AO3454" s="35"/>
      <c r="AP3454" s="35"/>
      <c r="AQ3454" s="35"/>
    </row>
    <row r="3455" spans="1:43" x14ac:dyDescent="0.25">
      <c r="A3455" s="27" t="s">
        <v>103</v>
      </c>
      <c r="B3455" s="27" t="s">
        <v>104</v>
      </c>
      <c r="C3455" s="27" t="s">
        <v>104</v>
      </c>
      <c r="D3455" s="27" t="s">
        <v>551</v>
      </c>
      <c r="E3455" s="27" t="s">
        <v>684</v>
      </c>
      <c r="F3455" s="27" t="s">
        <v>998</v>
      </c>
      <c r="G3455" s="27" t="s">
        <v>999</v>
      </c>
      <c r="H3455" s="34" t="s">
        <v>15</v>
      </c>
      <c r="I3455" s="34" t="s">
        <v>1000</v>
      </c>
      <c r="J3455" s="34" t="str">
        <f t="shared" si="267"/>
        <v>ServiceRetail Gross Profit % of  Sales</v>
      </c>
      <c r="K3455" s="34" t="str">
        <f t="shared" si="268"/>
        <v>147Service Retail labour COS - Toyota</v>
      </c>
      <c r="L3455" s="28">
        <f>+SUMIF('TB 4-24'!M:M,$AL3455,'TB 4-24'!G:G)</f>
        <v>0</v>
      </c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>
        <f>+SUMIF('Input Sheet'!$S:$S,$AL3455,'Input Sheet'!C:C)</f>
        <v>0</v>
      </c>
      <c r="Z3455" s="28">
        <f>+SUMIF('Input Sheet'!$S:$S,$AL3455,'Input Sheet'!D:D)</f>
        <v>0</v>
      </c>
      <c r="AA3455" s="28">
        <f>+SUMIF('Input Sheet'!$S:$S,$AL3455,'Input Sheet'!E:E)</f>
        <v>0</v>
      </c>
      <c r="AB3455" s="28">
        <f>+SUMIF('Input Sheet'!$S:$S,$AL3455,'Input Sheet'!F:F)</f>
        <v>0</v>
      </c>
      <c r="AC3455" s="28">
        <f>+SUMIF('Input Sheet'!$S:$S,$AL3455,'Input Sheet'!G:G)</f>
        <v>0</v>
      </c>
      <c r="AD3455" s="28">
        <f>+SUMIF('Input Sheet'!$S:$S,$AL3455,'Input Sheet'!H:H)</f>
        <v>0</v>
      </c>
      <c r="AE3455" s="28">
        <f>+SUMIF('Input Sheet'!$S:$S,$AL3455,'Input Sheet'!I:I)</f>
        <v>0</v>
      </c>
      <c r="AF3455" s="28">
        <f>+SUMIF('Input Sheet'!$S:$S,$AL3455,'Input Sheet'!J:J)</f>
        <v>0</v>
      </c>
      <c r="AG3455" s="28">
        <f>+SUMIF('Input Sheet'!$S:$S,$AL3455,'Input Sheet'!K:K)</f>
        <v>0</v>
      </c>
      <c r="AH3455" s="28">
        <f>+SUMIF('Input Sheet'!$S:$S,$AL3455,'Input Sheet'!L:L)</f>
        <v>0</v>
      </c>
      <c r="AI3455" s="28">
        <f>+SUMIF('Input Sheet'!$S:$S,$AL3455,'Input Sheet'!M:M)</f>
        <v>0</v>
      </c>
      <c r="AJ3455" s="28">
        <f>+SUMIF('Input Sheet'!$S:$S,$AL3455,'Input Sheet'!N:N)</f>
        <v>0</v>
      </c>
      <c r="AK3455" s="28"/>
      <c r="AL3455" s="27" t="str">
        <f t="shared" si="266"/>
        <v>147-4301</v>
      </c>
      <c r="AM3455" s="34" t="str">
        <f t="shared" si="269"/>
        <v>Service</v>
      </c>
      <c r="AN3455" s="34" t="str">
        <f t="shared" si="270"/>
        <v>ServiceRetail Gross Profit % of  Sales</v>
      </c>
      <c r="AO3455" s="35"/>
      <c r="AP3455" s="35"/>
      <c r="AQ3455" s="35"/>
    </row>
    <row r="3456" spans="1:43" x14ac:dyDescent="0.25">
      <c r="A3456" s="27" t="s">
        <v>103</v>
      </c>
      <c r="B3456" s="27" t="s">
        <v>104</v>
      </c>
      <c r="C3456" s="27" t="s">
        <v>104</v>
      </c>
      <c r="D3456" s="27" t="s">
        <v>552</v>
      </c>
      <c r="E3456" s="27" t="s">
        <v>653</v>
      </c>
      <c r="F3456" s="27" t="s">
        <v>998</v>
      </c>
      <c r="G3456" s="27" t="s">
        <v>999</v>
      </c>
      <c r="H3456" s="34" t="s">
        <v>15</v>
      </c>
      <c r="I3456" s="34" t="s">
        <v>1000</v>
      </c>
      <c r="J3456" s="34" t="str">
        <f t="shared" si="267"/>
        <v>ServiceRetail Gross Profit % of  Sales</v>
      </c>
      <c r="K3456" s="34" t="str">
        <f t="shared" si="268"/>
        <v>140Service Retail labour COS - Toyota</v>
      </c>
      <c r="L3456" s="28">
        <f>+SUMIF('TB 4-24'!M:M,$AL3456,'TB 4-24'!G:G)</f>
        <v>0</v>
      </c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>
        <f>+SUMIF('Input Sheet'!$S:$S,$AL3456,'Input Sheet'!C:C)</f>
        <v>0</v>
      </c>
      <c r="Z3456" s="28">
        <f>+SUMIF('Input Sheet'!$S:$S,$AL3456,'Input Sheet'!D:D)</f>
        <v>0</v>
      </c>
      <c r="AA3456" s="28">
        <f>+SUMIF('Input Sheet'!$S:$S,$AL3456,'Input Sheet'!E:E)</f>
        <v>0</v>
      </c>
      <c r="AB3456" s="28">
        <f>+SUMIF('Input Sheet'!$S:$S,$AL3456,'Input Sheet'!F:F)</f>
        <v>0</v>
      </c>
      <c r="AC3456" s="28">
        <f>+SUMIF('Input Sheet'!$S:$S,$AL3456,'Input Sheet'!G:G)</f>
        <v>0</v>
      </c>
      <c r="AD3456" s="28">
        <f>+SUMIF('Input Sheet'!$S:$S,$AL3456,'Input Sheet'!H:H)</f>
        <v>0</v>
      </c>
      <c r="AE3456" s="28">
        <f>+SUMIF('Input Sheet'!$S:$S,$AL3456,'Input Sheet'!I:I)</f>
        <v>0</v>
      </c>
      <c r="AF3456" s="28">
        <f>+SUMIF('Input Sheet'!$S:$S,$AL3456,'Input Sheet'!J:J)</f>
        <v>0</v>
      </c>
      <c r="AG3456" s="28">
        <f>+SUMIF('Input Sheet'!$S:$S,$AL3456,'Input Sheet'!K:K)</f>
        <v>0</v>
      </c>
      <c r="AH3456" s="28">
        <f>+SUMIF('Input Sheet'!$S:$S,$AL3456,'Input Sheet'!L:L)</f>
        <v>0</v>
      </c>
      <c r="AI3456" s="28">
        <f>+SUMIF('Input Sheet'!$S:$S,$AL3456,'Input Sheet'!M:M)</f>
        <v>0</v>
      </c>
      <c r="AJ3456" s="28">
        <f>+SUMIF('Input Sheet'!$S:$S,$AL3456,'Input Sheet'!N:N)</f>
        <v>0</v>
      </c>
      <c r="AK3456" s="28"/>
      <c r="AL3456" s="27" t="str">
        <f t="shared" si="266"/>
        <v>140-4302</v>
      </c>
      <c r="AM3456" s="34" t="str">
        <f t="shared" si="269"/>
        <v>Service</v>
      </c>
      <c r="AN3456" s="34" t="str">
        <f t="shared" si="270"/>
        <v>ServiceRetail Gross Profit % of  Sales</v>
      </c>
      <c r="AO3456" s="35"/>
      <c r="AP3456" s="35"/>
      <c r="AQ3456" s="35"/>
    </row>
    <row r="3457" spans="1:43" x14ac:dyDescent="0.25">
      <c r="A3457" s="27" t="s">
        <v>103</v>
      </c>
      <c r="B3457" s="27" t="s">
        <v>104</v>
      </c>
      <c r="C3457" s="27" t="s">
        <v>104</v>
      </c>
      <c r="D3457" s="27" t="s">
        <v>552</v>
      </c>
      <c r="E3457" s="27" t="s">
        <v>684</v>
      </c>
      <c r="F3457" s="27" t="s">
        <v>998</v>
      </c>
      <c r="G3457" s="27" t="s">
        <v>999</v>
      </c>
      <c r="H3457" s="34" t="s">
        <v>15</v>
      </c>
      <c r="I3457" s="34" t="s">
        <v>1000</v>
      </c>
      <c r="J3457" s="34" t="str">
        <f t="shared" si="267"/>
        <v>ServiceRetail Gross Profit % of  Sales</v>
      </c>
      <c r="K3457" s="34" t="str">
        <f t="shared" si="268"/>
        <v>147Service Retail labour COS - Toyota</v>
      </c>
      <c r="L3457" s="28">
        <f>+SUMIF('TB 4-24'!M:M,$AL3457,'TB 4-24'!G:G)</f>
        <v>0</v>
      </c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>
        <f>+SUMIF('Input Sheet'!$S:$S,$AL3457,'Input Sheet'!C:C)</f>
        <v>0</v>
      </c>
      <c r="Z3457" s="28">
        <f>+SUMIF('Input Sheet'!$S:$S,$AL3457,'Input Sheet'!D:D)</f>
        <v>0</v>
      </c>
      <c r="AA3457" s="28">
        <f>+SUMIF('Input Sheet'!$S:$S,$AL3457,'Input Sheet'!E:E)</f>
        <v>0</v>
      </c>
      <c r="AB3457" s="28">
        <f>+SUMIF('Input Sheet'!$S:$S,$AL3457,'Input Sheet'!F:F)</f>
        <v>0</v>
      </c>
      <c r="AC3457" s="28">
        <f>+SUMIF('Input Sheet'!$S:$S,$AL3457,'Input Sheet'!G:G)</f>
        <v>0</v>
      </c>
      <c r="AD3457" s="28">
        <f>+SUMIF('Input Sheet'!$S:$S,$AL3457,'Input Sheet'!H:H)</f>
        <v>0</v>
      </c>
      <c r="AE3457" s="28">
        <f>+SUMIF('Input Sheet'!$S:$S,$AL3457,'Input Sheet'!I:I)</f>
        <v>0</v>
      </c>
      <c r="AF3457" s="28">
        <f>+SUMIF('Input Sheet'!$S:$S,$AL3457,'Input Sheet'!J:J)</f>
        <v>0</v>
      </c>
      <c r="AG3457" s="28">
        <f>+SUMIF('Input Sheet'!$S:$S,$AL3457,'Input Sheet'!K:K)</f>
        <v>0</v>
      </c>
      <c r="AH3457" s="28">
        <f>+SUMIF('Input Sheet'!$S:$S,$AL3457,'Input Sheet'!L:L)</f>
        <v>0</v>
      </c>
      <c r="AI3457" s="28">
        <f>+SUMIF('Input Sheet'!$S:$S,$AL3457,'Input Sheet'!M:M)</f>
        <v>0</v>
      </c>
      <c r="AJ3457" s="28">
        <f>+SUMIF('Input Sheet'!$S:$S,$AL3457,'Input Sheet'!N:N)</f>
        <v>0</v>
      </c>
      <c r="AK3457" s="28"/>
      <c r="AL3457" s="27" t="str">
        <f t="shared" si="266"/>
        <v>147-4302</v>
      </c>
      <c r="AM3457" s="34" t="str">
        <f t="shared" si="269"/>
        <v>Service</v>
      </c>
      <c r="AN3457" s="34" t="str">
        <f t="shared" si="270"/>
        <v>ServiceRetail Gross Profit % of  Sales</v>
      </c>
      <c r="AO3457" s="35"/>
      <c r="AP3457" s="35"/>
      <c r="AQ3457" s="35"/>
    </row>
    <row r="3458" spans="1:43" x14ac:dyDescent="0.25">
      <c r="A3458" s="27" t="s">
        <v>103</v>
      </c>
      <c r="B3458" s="27" t="s">
        <v>104</v>
      </c>
      <c r="C3458" s="27" t="s">
        <v>671</v>
      </c>
      <c r="D3458" s="27" t="s">
        <v>552</v>
      </c>
      <c r="E3458" s="27" t="s">
        <v>683</v>
      </c>
      <c r="F3458" s="27" t="s">
        <v>998</v>
      </c>
      <c r="G3458" s="27" t="s">
        <v>999</v>
      </c>
      <c r="H3458" s="34" t="s">
        <v>15</v>
      </c>
      <c r="I3458" s="34" t="s">
        <v>1000</v>
      </c>
      <c r="J3458" s="34" t="str">
        <f t="shared" si="267"/>
        <v>ServiceRetail Gross Profit % of  Sales</v>
      </c>
      <c r="K3458" s="34" t="str">
        <f t="shared" si="268"/>
        <v>340Service Retail labour COS - Toyota</v>
      </c>
      <c r="L3458" s="28">
        <f>+SUMIF('TB 4-24'!M:M,$AL3458,'TB 4-24'!G:G)</f>
        <v>0</v>
      </c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>
        <f>+SUMIF('Input Sheet'!$S:$S,$AL3458,'Input Sheet'!C:C)</f>
        <v>0</v>
      </c>
      <c r="Z3458" s="28">
        <f>+SUMIF('Input Sheet'!$S:$S,$AL3458,'Input Sheet'!D:D)</f>
        <v>0</v>
      </c>
      <c r="AA3458" s="28">
        <f>+SUMIF('Input Sheet'!$S:$S,$AL3458,'Input Sheet'!E:E)</f>
        <v>0</v>
      </c>
      <c r="AB3458" s="28">
        <f>+SUMIF('Input Sheet'!$S:$S,$AL3458,'Input Sheet'!F:F)</f>
        <v>0</v>
      </c>
      <c r="AC3458" s="28">
        <f>+SUMIF('Input Sheet'!$S:$S,$AL3458,'Input Sheet'!G:G)</f>
        <v>0</v>
      </c>
      <c r="AD3458" s="28">
        <f>+SUMIF('Input Sheet'!$S:$S,$AL3458,'Input Sheet'!H:H)</f>
        <v>0</v>
      </c>
      <c r="AE3458" s="28">
        <f>+SUMIF('Input Sheet'!$S:$S,$AL3458,'Input Sheet'!I:I)</f>
        <v>0</v>
      </c>
      <c r="AF3458" s="28">
        <f>+SUMIF('Input Sheet'!$S:$S,$AL3458,'Input Sheet'!J:J)</f>
        <v>0</v>
      </c>
      <c r="AG3458" s="28">
        <f>+SUMIF('Input Sheet'!$S:$S,$AL3458,'Input Sheet'!K:K)</f>
        <v>0</v>
      </c>
      <c r="AH3458" s="28">
        <f>+SUMIF('Input Sheet'!$S:$S,$AL3458,'Input Sheet'!L:L)</f>
        <v>0</v>
      </c>
      <c r="AI3458" s="28">
        <f>+SUMIF('Input Sheet'!$S:$S,$AL3458,'Input Sheet'!M:M)</f>
        <v>0</v>
      </c>
      <c r="AJ3458" s="28">
        <f>+SUMIF('Input Sheet'!$S:$S,$AL3458,'Input Sheet'!N:N)</f>
        <v>0</v>
      </c>
      <c r="AK3458" s="28"/>
      <c r="AL3458" s="27" t="str">
        <f t="shared" si="266"/>
        <v>340-4302</v>
      </c>
      <c r="AM3458" s="34" t="str">
        <f t="shared" si="269"/>
        <v>Service</v>
      </c>
      <c r="AN3458" s="34" t="str">
        <f t="shared" si="270"/>
        <v>ServiceRetail Gross Profit % of  Sales</v>
      </c>
      <c r="AO3458" s="35"/>
      <c r="AP3458" s="35"/>
      <c r="AQ3458" s="35"/>
    </row>
    <row r="3459" spans="1:43" x14ac:dyDescent="0.25">
      <c r="A3459" s="27" t="s">
        <v>103</v>
      </c>
      <c r="B3459" s="27" t="s">
        <v>104</v>
      </c>
      <c r="C3459" s="27" t="s">
        <v>663</v>
      </c>
      <c r="D3459" s="27" t="s">
        <v>552</v>
      </c>
      <c r="E3459" s="27" t="s">
        <v>669</v>
      </c>
      <c r="F3459" s="27" t="s">
        <v>998</v>
      </c>
      <c r="G3459" s="27" t="s">
        <v>999</v>
      </c>
      <c r="H3459" s="34" t="s">
        <v>15</v>
      </c>
      <c r="I3459" s="34" t="s">
        <v>1000</v>
      </c>
      <c r="J3459" s="34" t="str">
        <f t="shared" si="267"/>
        <v>ServiceRetail Gross Profit % of  Sales</v>
      </c>
      <c r="K3459" s="34" t="str">
        <f t="shared" si="268"/>
        <v>440Service Retail labour COS - Toyota</v>
      </c>
      <c r="L3459" s="28">
        <f>+SUMIF('TB 4-24'!M:M,$AL3459,'TB 4-24'!G:G)</f>
        <v>0</v>
      </c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>
        <f>+SUMIF('Input Sheet'!$S:$S,$AL3459,'Input Sheet'!C:C)</f>
        <v>0</v>
      </c>
      <c r="Z3459" s="28">
        <f>+SUMIF('Input Sheet'!$S:$S,$AL3459,'Input Sheet'!D:D)</f>
        <v>0</v>
      </c>
      <c r="AA3459" s="28">
        <f>+SUMIF('Input Sheet'!$S:$S,$AL3459,'Input Sheet'!E:E)</f>
        <v>0</v>
      </c>
      <c r="AB3459" s="28">
        <f>+SUMIF('Input Sheet'!$S:$S,$AL3459,'Input Sheet'!F:F)</f>
        <v>0</v>
      </c>
      <c r="AC3459" s="28">
        <f>+SUMIF('Input Sheet'!$S:$S,$AL3459,'Input Sheet'!G:G)</f>
        <v>0</v>
      </c>
      <c r="AD3459" s="28">
        <f>+SUMIF('Input Sheet'!$S:$S,$AL3459,'Input Sheet'!H:H)</f>
        <v>0</v>
      </c>
      <c r="AE3459" s="28">
        <f>+SUMIF('Input Sheet'!$S:$S,$AL3459,'Input Sheet'!I:I)</f>
        <v>0</v>
      </c>
      <c r="AF3459" s="28">
        <f>+SUMIF('Input Sheet'!$S:$S,$AL3459,'Input Sheet'!J:J)</f>
        <v>0</v>
      </c>
      <c r="AG3459" s="28">
        <f>+SUMIF('Input Sheet'!$S:$S,$AL3459,'Input Sheet'!K:K)</f>
        <v>0</v>
      </c>
      <c r="AH3459" s="28">
        <f>+SUMIF('Input Sheet'!$S:$S,$AL3459,'Input Sheet'!L:L)</f>
        <v>0</v>
      </c>
      <c r="AI3459" s="28">
        <f>+SUMIF('Input Sheet'!$S:$S,$AL3459,'Input Sheet'!M:M)</f>
        <v>0</v>
      </c>
      <c r="AJ3459" s="28">
        <f>+SUMIF('Input Sheet'!$S:$S,$AL3459,'Input Sheet'!N:N)</f>
        <v>0</v>
      </c>
      <c r="AK3459" s="28"/>
      <c r="AL3459" s="27" t="str">
        <f t="shared" ref="AL3459:AL3522" si="271">+E3459&amp;"-"&amp;D3459</f>
        <v>440-4302</v>
      </c>
      <c r="AM3459" s="34" t="str">
        <f t="shared" si="269"/>
        <v>Service</v>
      </c>
      <c r="AN3459" s="34" t="str">
        <f t="shared" si="270"/>
        <v>ServiceRetail Gross Profit % of  Sales</v>
      </c>
      <c r="AO3459" s="35"/>
      <c r="AP3459" s="35"/>
      <c r="AQ3459" s="35"/>
    </row>
    <row r="3460" spans="1:43" x14ac:dyDescent="0.25">
      <c r="A3460" s="27" t="s">
        <v>103</v>
      </c>
      <c r="B3460" s="27" t="s">
        <v>104</v>
      </c>
      <c r="C3460" s="27" t="s">
        <v>657</v>
      </c>
      <c r="D3460" s="27" t="s">
        <v>552</v>
      </c>
      <c r="E3460" s="27" t="s">
        <v>682</v>
      </c>
      <c r="F3460" s="27" t="s">
        <v>998</v>
      </c>
      <c r="G3460" s="27" t="s">
        <v>999</v>
      </c>
      <c r="H3460" s="34" t="s">
        <v>15</v>
      </c>
      <c r="I3460" s="34" t="s">
        <v>1000</v>
      </c>
      <c r="J3460" s="34" t="str">
        <f t="shared" ref="J3460:J3523" si="272">+H3460&amp;I3460</f>
        <v>ServiceRetail Gross Profit % of  Sales</v>
      </c>
      <c r="K3460" s="34" t="str">
        <f t="shared" ref="K3460:K3523" si="273">+E3460&amp;G3460</f>
        <v>240Service Retail labour COS - Toyota</v>
      </c>
      <c r="L3460" s="28">
        <f>+SUMIF('TB 4-24'!M:M,$AL3460,'TB 4-24'!G:G)</f>
        <v>0</v>
      </c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>
        <f>+SUMIF('Input Sheet'!$S:$S,$AL3460,'Input Sheet'!C:C)</f>
        <v>0</v>
      </c>
      <c r="Z3460" s="28">
        <f>+SUMIF('Input Sheet'!$S:$S,$AL3460,'Input Sheet'!D:D)</f>
        <v>0</v>
      </c>
      <c r="AA3460" s="28">
        <f>+SUMIF('Input Sheet'!$S:$S,$AL3460,'Input Sheet'!E:E)</f>
        <v>0</v>
      </c>
      <c r="AB3460" s="28">
        <f>+SUMIF('Input Sheet'!$S:$S,$AL3460,'Input Sheet'!F:F)</f>
        <v>0</v>
      </c>
      <c r="AC3460" s="28">
        <f>+SUMIF('Input Sheet'!$S:$S,$AL3460,'Input Sheet'!G:G)</f>
        <v>0</v>
      </c>
      <c r="AD3460" s="28">
        <f>+SUMIF('Input Sheet'!$S:$S,$AL3460,'Input Sheet'!H:H)</f>
        <v>0</v>
      </c>
      <c r="AE3460" s="28">
        <f>+SUMIF('Input Sheet'!$S:$S,$AL3460,'Input Sheet'!I:I)</f>
        <v>0</v>
      </c>
      <c r="AF3460" s="28">
        <f>+SUMIF('Input Sheet'!$S:$S,$AL3460,'Input Sheet'!J:J)</f>
        <v>0</v>
      </c>
      <c r="AG3460" s="28">
        <f>+SUMIF('Input Sheet'!$S:$S,$AL3460,'Input Sheet'!K:K)</f>
        <v>0</v>
      </c>
      <c r="AH3460" s="28">
        <f>+SUMIF('Input Sheet'!$S:$S,$AL3460,'Input Sheet'!L:L)</f>
        <v>0</v>
      </c>
      <c r="AI3460" s="28">
        <f>+SUMIF('Input Sheet'!$S:$S,$AL3460,'Input Sheet'!M:M)</f>
        <v>0</v>
      </c>
      <c r="AJ3460" s="28">
        <f>+SUMIF('Input Sheet'!$S:$S,$AL3460,'Input Sheet'!N:N)</f>
        <v>0</v>
      </c>
      <c r="AK3460" s="28"/>
      <c r="AL3460" s="27" t="str">
        <f t="shared" si="271"/>
        <v>240-4302</v>
      </c>
      <c r="AM3460" s="34" t="str">
        <f t="shared" si="269"/>
        <v>Service</v>
      </c>
      <c r="AN3460" s="34" t="str">
        <f t="shared" si="270"/>
        <v>ServiceRetail Gross Profit % of  Sales</v>
      </c>
      <c r="AO3460" s="35"/>
      <c r="AP3460" s="35"/>
      <c r="AQ3460" s="35"/>
    </row>
    <row r="3461" spans="1:43" x14ac:dyDescent="0.25">
      <c r="A3461" s="27" t="s">
        <v>103</v>
      </c>
      <c r="B3461" s="27" t="s">
        <v>104</v>
      </c>
      <c r="C3461" s="27" t="s">
        <v>657</v>
      </c>
      <c r="D3461" s="27" t="s">
        <v>553</v>
      </c>
      <c r="E3461" s="27" t="s">
        <v>682</v>
      </c>
      <c r="F3461" s="27" t="s">
        <v>998</v>
      </c>
      <c r="G3461" s="27" t="s">
        <v>999</v>
      </c>
      <c r="H3461" s="34" t="s">
        <v>15</v>
      </c>
      <c r="I3461" s="34" t="s">
        <v>1000</v>
      </c>
      <c r="J3461" s="34" t="str">
        <f t="shared" si="272"/>
        <v>ServiceRetail Gross Profit % of  Sales</v>
      </c>
      <c r="K3461" s="34" t="str">
        <f t="shared" si="273"/>
        <v>240Service Retail labour COS - Toyota</v>
      </c>
      <c r="L3461" s="28">
        <f>+SUMIF('TB 4-24'!M:M,$AL3461,'TB 4-24'!G:G)</f>
        <v>0</v>
      </c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>
        <f>+SUMIF('Input Sheet'!$S:$S,$AL3461,'Input Sheet'!C:C)</f>
        <v>0</v>
      </c>
      <c r="Z3461" s="28">
        <f>+SUMIF('Input Sheet'!$S:$S,$AL3461,'Input Sheet'!D:D)</f>
        <v>0</v>
      </c>
      <c r="AA3461" s="28">
        <f>+SUMIF('Input Sheet'!$S:$S,$AL3461,'Input Sheet'!E:E)</f>
        <v>0</v>
      </c>
      <c r="AB3461" s="28">
        <f>+SUMIF('Input Sheet'!$S:$S,$AL3461,'Input Sheet'!F:F)</f>
        <v>0</v>
      </c>
      <c r="AC3461" s="28">
        <f>+SUMIF('Input Sheet'!$S:$S,$AL3461,'Input Sheet'!G:G)</f>
        <v>0</v>
      </c>
      <c r="AD3461" s="28">
        <f>+SUMIF('Input Sheet'!$S:$S,$AL3461,'Input Sheet'!H:H)</f>
        <v>0</v>
      </c>
      <c r="AE3461" s="28">
        <f>+SUMIF('Input Sheet'!$S:$S,$AL3461,'Input Sheet'!I:I)</f>
        <v>0</v>
      </c>
      <c r="AF3461" s="28">
        <f>+SUMIF('Input Sheet'!$S:$S,$AL3461,'Input Sheet'!J:J)</f>
        <v>0</v>
      </c>
      <c r="AG3461" s="28">
        <f>+SUMIF('Input Sheet'!$S:$S,$AL3461,'Input Sheet'!K:K)</f>
        <v>0</v>
      </c>
      <c r="AH3461" s="28">
        <f>+SUMIF('Input Sheet'!$S:$S,$AL3461,'Input Sheet'!L:L)</f>
        <v>0</v>
      </c>
      <c r="AI3461" s="28">
        <f>+SUMIF('Input Sheet'!$S:$S,$AL3461,'Input Sheet'!M:M)</f>
        <v>0</v>
      </c>
      <c r="AJ3461" s="28">
        <f>+SUMIF('Input Sheet'!$S:$S,$AL3461,'Input Sheet'!N:N)</f>
        <v>0</v>
      </c>
      <c r="AK3461" s="28"/>
      <c r="AL3461" s="27" t="str">
        <f t="shared" si="271"/>
        <v>240-4303</v>
      </c>
      <c r="AM3461" s="34" t="str">
        <f t="shared" ref="AM3461:AM3524" si="274">H3461</f>
        <v>Service</v>
      </c>
      <c r="AN3461" s="34" t="str">
        <f t="shared" ref="AN3461:AN3524" si="275">J3461</f>
        <v>ServiceRetail Gross Profit % of  Sales</v>
      </c>
      <c r="AO3461" s="35"/>
      <c r="AP3461" s="35"/>
      <c r="AQ3461" s="35"/>
    </row>
    <row r="3462" spans="1:43" x14ac:dyDescent="0.25">
      <c r="A3462" s="27" t="s">
        <v>103</v>
      </c>
      <c r="B3462" s="27" t="s">
        <v>104</v>
      </c>
      <c r="C3462" s="27" t="s">
        <v>663</v>
      </c>
      <c r="D3462" s="27" t="s">
        <v>553</v>
      </c>
      <c r="E3462" s="27" t="s">
        <v>669</v>
      </c>
      <c r="F3462" s="27" t="s">
        <v>998</v>
      </c>
      <c r="G3462" s="27" t="s">
        <v>999</v>
      </c>
      <c r="H3462" s="34" t="s">
        <v>15</v>
      </c>
      <c r="I3462" s="34" t="s">
        <v>1000</v>
      </c>
      <c r="J3462" s="34" t="str">
        <f t="shared" si="272"/>
        <v>ServiceRetail Gross Profit % of  Sales</v>
      </c>
      <c r="K3462" s="34" t="str">
        <f t="shared" si="273"/>
        <v>440Service Retail labour COS - Toyota</v>
      </c>
      <c r="L3462" s="28">
        <f>+SUMIF('TB 4-24'!M:M,$AL3462,'TB 4-24'!G:G)</f>
        <v>0</v>
      </c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>
        <f>+SUMIF('Input Sheet'!$S:$S,$AL3462,'Input Sheet'!C:C)</f>
        <v>0</v>
      </c>
      <c r="Z3462" s="28">
        <f>+SUMIF('Input Sheet'!$S:$S,$AL3462,'Input Sheet'!D:D)</f>
        <v>0</v>
      </c>
      <c r="AA3462" s="28">
        <f>+SUMIF('Input Sheet'!$S:$S,$AL3462,'Input Sheet'!E:E)</f>
        <v>0</v>
      </c>
      <c r="AB3462" s="28">
        <f>+SUMIF('Input Sheet'!$S:$S,$AL3462,'Input Sheet'!F:F)</f>
        <v>0</v>
      </c>
      <c r="AC3462" s="28">
        <f>+SUMIF('Input Sheet'!$S:$S,$AL3462,'Input Sheet'!G:G)</f>
        <v>0</v>
      </c>
      <c r="AD3462" s="28">
        <f>+SUMIF('Input Sheet'!$S:$S,$AL3462,'Input Sheet'!H:H)</f>
        <v>0</v>
      </c>
      <c r="AE3462" s="28">
        <f>+SUMIF('Input Sheet'!$S:$S,$AL3462,'Input Sheet'!I:I)</f>
        <v>0</v>
      </c>
      <c r="AF3462" s="28">
        <f>+SUMIF('Input Sheet'!$S:$S,$AL3462,'Input Sheet'!J:J)</f>
        <v>0</v>
      </c>
      <c r="AG3462" s="28">
        <f>+SUMIF('Input Sheet'!$S:$S,$AL3462,'Input Sheet'!K:K)</f>
        <v>0</v>
      </c>
      <c r="AH3462" s="28">
        <f>+SUMIF('Input Sheet'!$S:$S,$AL3462,'Input Sheet'!L:L)</f>
        <v>0</v>
      </c>
      <c r="AI3462" s="28">
        <f>+SUMIF('Input Sheet'!$S:$S,$AL3462,'Input Sheet'!M:M)</f>
        <v>0</v>
      </c>
      <c r="AJ3462" s="28">
        <f>+SUMIF('Input Sheet'!$S:$S,$AL3462,'Input Sheet'!N:N)</f>
        <v>0</v>
      </c>
      <c r="AK3462" s="28"/>
      <c r="AL3462" s="27" t="str">
        <f t="shared" si="271"/>
        <v>440-4303</v>
      </c>
      <c r="AM3462" s="34" t="str">
        <f t="shared" si="274"/>
        <v>Service</v>
      </c>
      <c r="AN3462" s="34" t="str">
        <f t="shared" si="275"/>
        <v>ServiceRetail Gross Profit % of  Sales</v>
      </c>
      <c r="AO3462" s="35"/>
      <c r="AP3462" s="35"/>
      <c r="AQ3462" s="35"/>
    </row>
    <row r="3463" spans="1:43" x14ac:dyDescent="0.25">
      <c r="A3463" s="27" t="s">
        <v>103</v>
      </c>
      <c r="B3463" s="27" t="s">
        <v>104</v>
      </c>
      <c r="C3463" s="27" t="s">
        <v>671</v>
      </c>
      <c r="D3463" s="27" t="s">
        <v>553</v>
      </c>
      <c r="E3463" s="27" t="s">
        <v>683</v>
      </c>
      <c r="F3463" s="27" t="s">
        <v>998</v>
      </c>
      <c r="G3463" s="27" t="s">
        <v>999</v>
      </c>
      <c r="H3463" s="34" t="s">
        <v>15</v>
      </c>
      <c r="I3463" s="34" t="s">
        <v>1000</v>
      </c>
      <c r="J3463" s="34" t="str">
        <f t="shared" si="272"/>
        <v>ServiceRetail Gross Profit % of  Sales</v>
      </c>
      <c r="K3463" s="34" t="str">
        <f t="shared" si="273"/>
        <v>340Service Retail labour COS - Toyota</v>
      </c>
      <c r="L3463" s="28">
        <f>+SUMIF('TB 4-24'!M:M,$AL3463,'TB 4-24'!G:G)</f>
        <v>0</v>
      </c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>
        <f>+SUMIF('Input Sheet'!$S:$S,$AL3463,'Input Sheet'!C:C)</f>
        <v>0</v>
      </c>
      <c r="Z3463" s="28">
        <f>+SUMIF('Input Sheet'!$S:$S,$AL3463,'Input Sheet'!D:D)</f>
        <v>0</v>
      </c>
      <c r="AA3463" s="28">
        <f>+SUMIF('Input Sheet'!$S:$S,$AL3463,'Input Sheet'!E:E)</f>
        <v>0</v>
      </c>
      <c r="AB3463" s="28">
        <f>+SUMIF('Input Sheet'!$S:$S,$AL3463,'Input Sheet'!F:F)</f>
        <v>0</v>
      </c>
      <c r="AC3463" s="28">
        <f>+SUMIF('Input Sheet'!$S:$S,$AL3463,'Input Sheet'!G:G)</f>
        <v>0</v>
      </c>
      <c r="AD3463" s="28">
        <f>+SUMIF('Input Sheet'!$S:$S,$AL3463,'Input Sheet'!H:H)</f>
        <v>0</v>
      </c>
      <c r="AE3463" s="28">
        <f>+SUMIF('Input Sheet'!$S:$S,$AL3463,'Input Sheet'!I:I)</f>
        <v>0</v>
      </c>
      <c r="AF3463" s="28">
        <f>+SUMIF('Input Sheet'!$S:$S,$AL3463,'Input Sheet'!J:J)</f>
        <v>0</v>
      </c>
      <c r="AG3463" s="28">
        <f>+SUMIF('Input Sheet'!$S:$S,$AL3463,'Input Sheet'!K:K)</f>
        <v>0</v>
      </c>
      <c r="AH3463" s="28">
        <f>+SUMIF('Input Sheet'!$S:$S,$AL3463,'Input Sheet'!L:L)</f>
        <v>0</v>
      </c>
      <c r="AI3463" s="28">
        <f>+SUMIF('Input Sheet'!$S:$S,$AL3463,'Input Sheet'!M:M)</f>
        <v>0</v>
      </c>
      <c r="AJ3463" s="28">
        <f>+SUMIF('Input Sheet'!$S:$S,$AL3463,'Input Sheet'!N:N)</f>
        <v>0</v>
      </c>
      <c r="AK3463" s="28"/>
      <c r="AL3463" s="27" t="str">
        <f t="shared" si="271"/>
        <v>340-4303</v>
      </c>
      <c r="AM3463" s="34" t="str">
        <f t="shared" si="274"/>
        <v>Service</v>
      </c>
      <c r="AN3463" s="34" t="str">
        <f t="shared" si="275"/>
        <v>ServiceRetail Gross Profit % of  Sales</v>
      </c>
      <c r="AO3463" s="35"/>
      <c r="AP3463" s="35"/>
      <c r="AQ3463" s="35"/>
    </row>
    <row r="3464" spans="1:43" x14ac:dyDescent="0.25">
      <c r="A3464" s="27" t="s">
        <v>103</v>
      </c>
      <c r="B3464" s="27" t="s">
        <v>104</v>
      </c>
      <c r="C3464" s="27" t="s">
        <v>104</v>
      </c>
      <c r="D3464" s="27" t="s">
        <v>553</v>
      </c>
      <c r="E3464" s="27" t="s">
        <v>653</v>
      </c>
      <c r="F3464" s="27" t="s">
        <v>998</v>
      </c>
      <c r="G3464" s="27" t="s">
        <v>999</v>
      </c>
      <c r="H3464" s="34" t="s">
        <v>15</v>
      </c>
      <c r="I3464" s="34" t="s">
        <v>1000</v>
      </c>
      <c r="J3464" s="34" t="str">
        <f t="shared" si="272"/>
        <v>ServiceRetail Gross Profit % of  Sales</v>
      </c>
      <c r="K3464" s="34" t="str">
        <f t="shared" si="273"/>
        <v>140Service Retail labour COS - Toyota</v>
      </c>
      <c r="L3464" s="28">
        <f>+SUMIF('TB 4-24'!M:M,$AL3464,'TB 4-24'!G:G)</f>
        <v>0</v>
      </c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>
        <f>+SUMIF('Input Sheet'!$S:$S,$AL3464,'Input Sheet'!C:C)</f>
        <v>0</v>
      </c>
      <c r="Z3464" s="28">
        <f>+SUMIF('Input Sheet'!$S:$S,$AL3464,'Input Sheet'!D:D)</f>
        <v>0</v>
      </c>
      <c r="AA3464" s="28">
        <f>+SUMIF('Input Sheet'!$S:$S,$AL3464,'Input Sheet'!E:E)</f>
        <v>0</v>
      </c>
      <c r="AB3464" s="28">
        <f>+SUMIF('Input Sheet'!$S:$S,$AL3464,'Input Sheet'!F:F)</f>
        <v>0</v>
      </c>
      <c r="AC3464" s="28">
        <f>+SUMIF('Input Sheet'!$S:$S,$AL3464,'Input Sheet'!G:G)</f>
        <v>0</v>
      </c>
      <c r="AD3464" s="28">
        <f>+SUMIF('Input Sheet'!$S:$S,$AL3464,'Input Sheet'!H:H)</f>
        <v>0</v>
      </c>
      <c r="AE3464" s="28">
        <f>+SUMIF('Input Sheet'!$S:$S,$AL3464,'Input Sheet'!I:I)</f>
        <v>0</v>
      </c>
      <c r="AF3464" s="28">
        <f>+SUMIF('Input Sheet'!$S:$S,$AL3464,'Input Sheet'!J:J)</f>
        <v>0</v>
      </c>
      <c r="AG3464" s="28">
        <f>+SUMIF('Input Sheet'!$S:$S,$AL3464,'Input Sheet'!K:K)</f>
        <v>0</v>
      </c>
      <c r="AH3464" s="28">
        <f>+SUMIF('Input Sheet'!$S:$S,$AL3464,'Input Sheet'!L:L)</f>
        <v>0</v>
      </c>
      <c r="AI3464" s="28">
        <f>+SUMIF('Input Sheet'!$S:$S,$AL3464,'Input Sheet'!M:M)</f>
        <v>0</v>
      </c>
      <c r="AJ3464" s="28">
        <f>+SUMIF('Input Sheet'!$S:$S,$AL3464,'Input Sheet'!N:N)</f>
        <v>0</v>
      </c>
      <c r="AK3464" s="28"/>
      <c r="AL3464" s="27" t="str">
        <f t="shared" si="271"/>
        <v>140-4303</v>
      </c>
      <c r="AM3464" s="34" t="str">
        <f t="shared" si="274"/>
        <v>Service</v>
      </c>
      <c r="AN3464" s="34" t="str">
        <f t="shared" si="275"/>
        <v>ServiceRetail Gross Profit % of  Sales</v>
      </c>
      <c r="AO3464" s="35"/>
      <c r="AP3464" s="35"/>
      <c r="AQ3464" s="35"/>
    </row>
    <row r="3465" spans="1:43" x14ac:dyDescent="0.25">
      <c r="A3465" s="27" t="s">
        <v>103</v>
      </c>
      <c r="B3465" s="27" t="s">
        <v>104</v>
      </c>
      <c r="C3465" s="27" t="s">
        <v>104</v>
      </c>
      <c r="D3465" s="27" t="s">
        <v>553</v>
      </c>
      <c r="E3465" s="27" t="s">
        <v>684</v>
      </c>
      <c r="F3465" s="27" t="s">
        <v>998</v>
      </c>
      <c r="G3465" s="27" t="s">
        <v>999</v>
      </c>
      <c r="H3465" s="34" t="s">
        <v>15</v>
      </c>
      <c r="I3465" s="34" t="s">
        <v>1000</v>
      </c>
      <c r="J3465" s="34" t="str">
        <f t="shared" si="272"/>
        <v>ServiceRetail Gross Profit % of  Sales</v>
      </c>
      <c r="K3465" s="34" t="str">
        <f t="shared" si="273"/>
        <v>147Service Retail labour COS - Toyota</v>
      </c>
      <c r="L3465" s="28">
        <f>+SUMIF('TB 4-24'!M:M,$AL3465,'TB 4-24'!G:G)</f>
        <v>0</v>
      </c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>
        <f>+SUMIF('Input Sheet'!$S:$S,$AL3465,'Input Sheet'!C:C)</f>
        <v>0</v>
      </c>
      <c r="Z3465" s="28">
        <f>+SUMIF('Input Sheet'!$S:$S,$AL3465,'Input Sheet'!D:D)</f>
        <v>0</v>
      </c>
      <c r="AA3465" s="28">
        <f>+SUMIF('Input Sheet'!$S:$S,$AL3465,'Input Sheet'!E:E)</f>
        <v>0</v>
      </c>
      <c r="AB3465" s="28">
        <f>+SUMIF('Input Sheet'!$S:$S,$AL3465,'Input Sheet'!F:F)</f>
        <v>0</v>
      </c>
      <c r="AC3465" s="28">
        <f>+SUMIF('Input Sheet'!$S:$S,$AL3465,'Input Sheet'!G:G)</f>
        <v>0</v>
      </c>
      <c r="AD3465" s="28">
        <f>+SUMIF('Input Sheet'!$S:$S,$AL3465,'Input Sheet'!H:H)</f>
        <v>0</v>
      </c>
      <c r="AE3465" s="28">
        <f>+SUMIF('Input Sheet'!$S:$S,$AL3465,'Input Sheet'!I:I)</f>
        <v>0</v>
      </c>
      <c r="AF3465" s="28">
        <f>+SUMIF('Input Sheet'!$S:$S,$AL3465,'Input Sheet'!J:J)</f>
        <v>0</v>
      </c>
      <c r="AG3465" s="28">
        <f>+SUMIF('Input Sheet'!$S:$S,$AL3465,'Input Sheet'!K:K)</f>
        <v>0</v>
      </c>
      <c r="AH3465" s="28">
        <f>+SUMIF('Input Sheet'!$S:$S,$AL3465,'Input Sheet'!L:L)</f>
        <v>0</v>
      </c>
      <c r="AI3465" s="28">
        <f>+SUMIF('Input Sheet'!$S:$S,$AL3465,'Input Sheet'!M:M)</f>
        <v>0</v>
      </c>
      <c r="AJ3465" s="28">
        <f>+SUMIF('Input Sheet'!$S:$S,$AL3465,'Input Sheet'!N:N)</f>
        <v>0</v>
      </c>
      <c r="AK3465" s="28"/>
      <c r="AL3465" s="27" t="str">
        <f t="shared" si="271"/>
        <v>147-4303</v>
      </c>
      <c r="AM3465" s="34" t="str">
        <f t="shared" si="274"/>
        <v>Service</v>
      </c>
      <c r="AN3465" s="34" t="str">
        <f t="shared" si="275"/>
        <v>ServiceRetail Gross Profit % of  Sales</v>
      </c>
      <c r="AO3465" s="35"/>
      <c r="AP3465" s="35"/>
      <c r="AQ3465" s="35"/>
    </row>
    <row r="3466" spans="1:43" x14ac:dyDescent="0.25">
      <c r="A3466" s="27" t="s">
        <v>103</v>
      </c>
      <c r="B3466" s="27" t="s">
        <v>104</v>
      </c>
      <c r="C3466" s="27" t="s">
        <v>104</v>
      </c>
      <c r="D3466" s="27" t="s">
        <v>554</v>
      </c>
      <c r="E3466" s="27" t="s">
        <v>684</v>
      </c>
      <c r="F3466" s="27" t="s">
        <v>998</v>
      </c>
      <c r="G3466" s="27" t="s">
        <v>999</v>
      </c>
      <c r="H3466" s="34" t="s">
        <v>15</v>
      </c>
      <c r="I3466" s="34" t="s">
        <v>1000</v>
      </c>
      <c r="J3466" s="34" t="str">
        <f t="shared" si="272"/>
        <v>ServiceRetail Gross Profit % of  Sales</v>
      </c>
      <c r="K3466" s="34" t="str">
        <f t="shared" si="273"/>
        <v>147Service Retail labour COS - Toyota</v>
      </c>
      <c r="L3466" s="28">
        <f>+SUMIF('TB 4-24'!M:M,$AL3466,'TB 4-24'!G:G)</f>
        <v>0</v>
      </c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>
        <f>+SUMIF('Input Sheet'!$S:$S,$AL3466,'Input Sheet'!C:C)</f>
        <v>0</v>
      </c>
      <c r="Z3466" s="28">
        <f>+SUMIF('Input Sheet'!$S:$S,$AL3466,'Input Sheet'!D:D)</f>
        <v>0</v>
      </c>
      <c r="AA3466" s="28">
        <f>+SUMIF('Input Sheet'!$S:$S,$AL3466,'Input Sheet'!E:E)</f>
        <v>0</v>
      </c>
      <c r="AB3466" s="28">
        <f>+SUMIF('Input Sheet'!$S:$S,$AL3466,'Input Sheet'!F:F)</f>
        <v>0</v>
      </c>
      <c r="AC3466" s="28">
        <f>+SUMIF('Input Sheet'!$S:$S,$AL3466,'Input Sheet'!G:G)</f>
        <v>0</v>
      </c>
      <c r="AD3466" s="28">
        <f>+SUMIF('Input Sheet'!$S:$S,$AL3466,'Input Sheet'!H:H)</f>
        <v>0</v>
      </c>
      <c r="AE3466" s="28">
        <f>+SUMIF('Input Sheet'!$S:$S,$AL3466,'Input Sheet'!I:I)</f>
        <v>0</v>
      </c>
      <c r="AF3466" s="28">
        <f>+SUMIF('Input Sheet'!$S:$S,$AL3466,'Input Sheet'!J:J)</f>
        <v>0</v>
      </c>
      <c r="AG3466" s="28">
        <f>+SUMIF('Input Sheet'!$S:$S,$AL3466,'Input Sheet'!K:K)</f>
        <v>0</v>
      </c>
      <c r="AH3466" s="28">
        <f>+SUMIF('Input Sheet'!$S:$S,$AL3466,'Input Sheet'!L:L)</f>
        <v>0</v>
      </c>
      <c r="AI3466" s="28">
        <f>+SUMIF('Input Sheet'!$S:$S,$AL3466,'Input Sheet'!M:M)</f>
        <v>0</v>
      </c>
      <c r="AJ3466" s="28">
        <f>+SUMIF('Input Sheet'!$S:$S,$AL3466,'Input Sheet'!N:N)</f>
        <v>0</v>
      </c>
      <c r="AK3466" s="28"/>
      <c r="AL3466" s="27" t="str">
        <f t="shared" si="271"/>
        <v>147-4312</v>
      </c>
      <c r="AM3466" s="34" t="str">
        <f t="shared" si="274"/>
        <v>Service</v>
      </c>
      <c r="AN3466" s="34" t="str">
        <f t="shared" si="275"/>
        <v>ServiceRetail Gross Profit % of  Sales</v>
      </c>
      <c r="AO3466" s="35"/>
      <c r="AP3466" s="35"/>
      <c r="AQ3466" s="35"/>
    </row>
    <row r="3467" spans="1:43" x14ac:dyDescent="0.25">
      <c r="A3467" s="27" t="s">
        <v>103</v>
      </c>
      <c r="B3467" s="27" t="s">
        <v>104</v>
      </c>
      <c r="C3467" s="27" t="s">
        <v>104</v>
      </c>
      <c r="D3467" s="27" t="s">
        <v>554</v>
      </c>
      <c r="E3467" s="27" t="s">
        <v>653</v>
      </c>
      <c r="F3467" s="27" t="s">
        <v>998</v>
      </c>
      <c r="G3467" s="27" t="s">
        <v>999</v>
      </c>
      <c r="H3467" s="34" t="s">
        <v>15</v>
      </c>
      <c r="I3467" s="34" t="s">
        <v>1000</v>
      </c>
      <c r="J3467" s="34" t="str">
        <f t="shared" si="272"/>
        <v>ServiceRetail Gross Profit % of  Sales</v>
      </c>
      <c r="K3467" s="34" t="str">
        <f t="shared" si="273"/>
        <v>140Service Retail labour COS - Toyota</v>
      </c>
      <c r="L3467" s="28">
        <f>+SUMIF('TB 4-24'!M:M,$AL3467,'TB 4-24'!G:G)</f>
        <v>0</v>
      </c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>
        <f>+SUMIF('Input Sheet'!$S:$S,$AL3467,'Input Sheet'!C:C)</f>
        <v>0</v>
      </c>
      <c r="Z3467" s="28">
        <f>+SUMIF('Input Sheet'!$S:$S,$AL3467,'Input Sheet'!D:D)</f>
        <v>0</v>
      </c>
      <c r="AA3467" s="28">
        <f>+SUMIF('Input Sheet'!$S:$S,$AL3467,'Input Sheet'!E:E)</f>
        <v>0</v>
      </c>
      <c r="AB3467" s="28">
        <f>+SUMIF('Input Sheet'!$S:$S,$AL3467,'Input Sheet'!F:F)</f>
        <v>0</v>
      </c>
      <c r="AC3467" s="28">
        <f>+SUMIF('Input Sheet'!$S:$S,$AL3467,'Input Sheet'!G:G)</f>
        <v>0</v>
      </c>
      <c r="AD3467" s="28">
        <f>+SUMIF('Input Sheet'!$S:$S,$AL3467,'Input Sheet'!H:H)</f>
        <v>0</v>
      </c>
      <c r="AE3467" s="28">
        <f>+SUMIF('Input Sheet'!$S:$S,$AL3467,'Input Sheet'!I:I)</f>
        <v>0</v>
      </c>
      <c r="AF3467" s="28">
        <f>+SUMIF('Input Sheet'!$S:$S,$AL3467,'Input Sheet'!J:J)</f>
        <v>0</v>
      </c>
      <c r="AG3467" s="28">
        <f>+SUMIF('Input Sheet'!$S:$S,$AL3467,'Input Sheet'!K:K)</f>
        <v>0</v>
      </c>
      <c r="AH3467" s="28">
        <f>+SUMIF('Input Sheet'!$S:$S,$AL3467,'Input Sheet'!L:L)</f>
        <v>0</v>
      </c>
      <c r="AI3467" s="28">
        <f>+SUMIF('Input Sheet'!$S:$S,$AL3467,'Input Sheet'!M:M)</f>
        <v>0</v>
      </c>
      <c r="AJ3467" s="28">
        <f>+SUMIF('Input Sheet'!$S:$S,$AL3467,'Input Sheet'!N:N)</f>
        <v>0</v>
      </c>
      <c r="AK3467" s="28"/>
      <c r="AL3467" s="27" t="str">
        <f t="shared" si="271"/>
        <v>140-4312</v>
      </c>
      <c r="AM3467" s="34" t="str">
        <f t="shared" si="274"/>
        <v>Service</v>
      </c>
      <c r="AN3467" s="34" t="str">
        <f t="shared" si="275"/>
        <v>ServiceRetail Gross Profit % of  Sales</v>
      </c>
      <c r="AO3467" s="35"/>
      <c r="AP3467" s="35"/>
      <c r="AQ3467" s="35"/>
    </row>
    <row r="3468" spans="1:43" x14ac:dyDescent="0.25">
      <c r="A3468" s="27" t="s">
        <v>103</v>
      </c>
      <c r="B3468" s="27" t="s">
        <v>104</v>
      </c>
      <c r="C3468" s="27" t="s">
        <v>663</v>
      </c>
      <c r="D3468" s="27" t="s">
        <v>554</v>
      </c>
      <c r="E3468" s="27" t="s">
        <v>669</v>
      </c>
      <c r="F3468" s="27" t="s">
        <v>998</v>
      </c>
      <c r="G3468" s="27" t="s">
        <v>999</v>
      </c>
      <c r="H3468" s="34" t="s">
        <v>15</v>
      </c>
      <c r="I3468" s="34" t="s">
        <v>1000</v>
      </c>
      <c r="J3468" s="34" t="str">
        <f t="shared" si="272"/>
        <v>ServiceRetail Gross Profit % of  Sales</v>
      </c>
      <c r="K3468" s="34" t="str">
        <f t="shared" si="273"/>
        <v>440Service Retail labour COS - Toyota</v>
      </c>
      <c r="L3468" s="28">
        <f>+SUMIF('TB 4-24'!M:M,$AL3468,'TB 4-24'!G:G)</f>
        <v>0</v>
      </c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>
        <f>+SUMIF('Input Sheet'!$S:$S,$AL3468,'Input Sheet'!C:C)</f>
        <v>0</v>
      </c>
      <c r="Z3468" s="28">
        <f>+SUMIF('Input Sheet'!$S:$S,$AL3468,'Input Sheet'!D:D)</f>
        <v>0</v>
      </c>
      <c r="AA3468" s="28">
        <f>+SUMIF('Input Sheet'!$S:$S,$AL3468,'Input Sheet'!E:E)</f>
        <v>0</v>
      </c>
      <c r="AB3468" s="28">
        <f>+SUMIF('Input Sheet'!$S:$S,$AL3468,'Input Sheet'!F:F)</f>
        <v>0</v>
      </c>
      <c r="AC3468" s="28">
        <f>+SUMIF('Input Sheet'!$S:$S,$AL3468,'Input Sheet'!G:G)</f>
        <v>0</v>
      </c>
      <c r="AD3468" s="28">
        <f>+SUMIF('Input Sheet'!$S:$S,$AL3468,'Input Sheet'!H:H)</f>
        <v>0</v>
      </c>
      <c r="AE3468" s="28">
        <f>+SUMIF('Input Sheet'!$S:$S,$AL3468,'Input Sheet'!I:I)</f>
        <v>0</v>
      </c>
      <c r="AF3468" s="28">
        <f>+SUMIF('Input Sheet'!$S:$S,$AL3468,'Input Sheet'!J:J)</f>
        <v>0</v>
      </c>
      <c r="AG3468" s="28">
        <f>+SUMIF('Input Sheet'!$S:$S,$AL3468,'Input Sheet'!K:K)</f>
        <v>0</v>
      </c>
      <c r="AH3468" s="28">
        <f>+SUMIF('Input Sheet'!$S:$S,$AL3468,'Input Sheet'!L:L)</f>
        <v>0</v>
      </c>
      <c r="AI3468" s="28">
        <f>+SUMIF('Input Sheet'!$S:$S,$AL3468,'Input Sheet'!M:M)</f>
        <v>0</v>
      </c>
      <c r="AJ3468" s="28">
        <f>+SUMIF('Input Sheet'!$S:$S,$AL3468,'Input Sheet'!N:N)</f>
        <v>0</v>
      </c>
      <c r="AK3468" s="28"/>
      <c r="AL3468" s="27" t="str">
        <f t="shared" si="271"/>
        <v>440-4312</v>
      </c>
      <c r="AM3468" s="34" t="str">
        <f t="shared" si="274"/>
        <v>Service</v>
      </c>
      <c r="AN3468" s="34" t="str">
        <f t="shared" si="275"/>
        <v>ServiceRetail Gross Profit % of  Sales</v>
      </c>
      <c r="AO3468" s="35"/>
      <c r="AP3468" s="35"/>
      <c r="AQ3468" s="35"/>
    </row>
    <row r="3469" spans="1:43" x14ac:dyDescent="0.25">
      <c r="A3469" s="27" t="s">
        <v>103</v>
      </c>
      <c r="B3469" s="27" t="s">
        <v>104</v>
      </c>
      <c r="C3469" s="27" t="s">
        <v>671</v>
      </c>
      <c r="D3469" s="27" t="s">
        <v>554</v>
      </c>
      <c r="E3469" s="27" t="s">
        <v>683</v>
      </c>
      <c r="F3469" s="27" t="s">
        <v>998</v>
      </c>
      <c r="G3469" s="27" t="s">
        <v>999</v>
      </c>
      <c r="H3469" s="34" t="s">
        <v>15</v>
      </c>
      <c r="I3469" s="34" t="s">
        <v>1000</v>
      </c>
      <c r="J3469" s="34" t="str">
        <f t="shared" si="272"/>
        <v>ServiceRetail Gross Profit % of  Sales</v>
      </c>
      <c r="K3469" s="34" t="str">
        <f t="shared" si="273"/>
        <v>340Service Retail labour COS - Toyota</v>
      </c>
      <c r="L3469" s="28">
        <f>+SUMIF('TB 4-24'!M:M,$AL3469,'TB 4-24'!G:G)</f>
        <v>0</v>
      </c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>
        <f>+SUMIF('Input Sheet'!$S:$S,$AL3469,'Input Sheet'!C:C)</f>
        <v>0</v>
      </c>
      <c r="Z3469" s="28">
        <f>+SUMIF('Input Sheet'!$S:$S,$AL3469,'Input Sheet'!D:D)</f>
        <v>0</v>
      </c>
      <c r="AA3469" s="28">
        <f>+SUMIF('Input Sheet'!$S:$S,$AL3469,'Input Sheet'!E:E)</f>
        <v>0</v>
      </c>
      <c r="AB3469" s="28">
        <f>+SUMIF('Input Sheet'!$S:$S,$AL3469,'Input Sheet'!F:F)</f>
        <v>0</v>
      </c>
      <c r="AC3469" s="28">
        <f>+SUMIF('Input Sheet'!$S:$S,$AL3469,'Input Sheet'!G:G)</f>
        <v>0</v>
      </c>
      <c r="AD3469" s="28">
        <f>+SUMIF('Input Sheet'!$S:$S,$AL3469,'Input Sheet'!H:H)</f>
        <v>0</v>
      </c>
      <c r="AE3469" s="28">
        <f>+SUMIF('Input Sheet'!$S:$S,$AL3469,'Input Sheet'!I:I)</f>
        <v>0</v>
      </c>
      <c r="AF3469" s="28">
        <f>+SUMIF('Input Sheet'!$S:$S,$AL3469,'Input Sheet'!J:J)</f>
        <v>0</v>
      </c>
      <c r="AG3469" s="28">
        <f>+SUMIF('Input Sheet'!$S:$S,$AL3469,'Input Sheet'!K:K)</f>
        <v>0</v>
      </c>
      <c r="AH3469" s="28">
        <f>+SUMIF('Input Sheet'!$S:$S,$AL3469,'Input Sheet'!L:L)</f>
        <v>0</v>
      </c>
      <c r="AI3469" s="28">
        <f>+SUMIF('Input Sheet'!$S:$S,$AL3469,'Input Sheet'!M:M)</f>
        <v>0</v>
      </c>
      <c r="AJ3469" s="28">
        <f>+SUMIF('Input Sheet'!$S:$S,$AL3469,'Input Sheet'!N:N)</f>
        <v>0</v>
      </c>
      <c r="AK3469" s="28"/>
      <c r="AL3469" s="27" t="str">
        <f t="shared" si="271"/>
        <v>340-4312</v>
      </c>
      <c r="AM3469" s="34" t="str">
        <f t="shared" si="274"/>
        <v>Service</v>
      </c>
      <c r="AN3469" s="34" t="str">
        <f t="shared" si="275"/>
        <v>ServiceRetail Gross Profit % of  Sales</v>
      </c>
      <c r="AO3469" s="35"/>
      <c r="AP3469" s="35"/>
      <c r="AQ3469" s="35"/>
    </row>
    <row r="3470" spans="1:43" x14ac:dyDescent="0.25">
      <c r="A3470" s="27" t="s">
        <v>103</v>
      </c>
      <c r="B3470" s="27" t="s">
        <v>104</v>
      </c>
      <c r="C3470" s="27" t="s">
        <v>657</v>
      </c>
      <c r="D3470" s="27" t="s">
        <v>554</v>
      </c>
      <c r="E3470" s="27" t="s">
        <v>682</v>
      </c>
      <c r="F3470" s="27" t="s">
        <v>998</v>
      </c>
      <c r="G3470" s="27" t="s">
        <v>999</v>
      </c>
      <c r="H3470" s="34" t="s">
        <v>15</v>
      </c>
      <c r="I3470" s="34" t="s">
        <v>1000</v>
      </c>
      <c r="J3470" s="34" t="str">
        <f t="shared" si="272"/>
        <v>ServiceRetail Gross Profit % of  Sales</v>
      </c>
      <c r="K3470" s="34" t="str">
        <f t="shared" si="273"/>
        <v>240Service Retail labour COS - Toyota</v>
      </c>
      <c r="L3470" s="28">
        <f>+SUMIF('TB 4-24'!M:M,$AL3470,'TB 4-24'!G:G)</f>
        <v>0</v>
      </c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>
        <f>+SUMIF('Input Sheet'!$S:$S,$AL3470,'Input Sheet'!C:C)</f>
        <v>0</v>
      </c>
      <c r="Z3470" s="28">
        <f>+SUMIF('Input Sheet'!$S:$S,$AL3470,'Input Sheet'!D:D)</f>
        <v>0</v>
      </c>
      <c r="AA3470" s="28">
        <f>+SUMIF('Input Sheet'!$S:$S,$AL3470,'Input Sheet'!E:E)</f>
        <v>0</v>
      </c>
      <c r="AB3470" s="28">
        <f>+SUMIF('Input Sheet'!$S:$S,$AL3470,'Input Sheet'!F:F)</f>
        <v>0</v>
      </c>
      <c r="AC3470" s="28">
        <f>+SUMIF('Input Sheet'!$S:$S,$AL3470,'Input Sheet'!G:G)</f>
        <v>0</v>
      </c>
      <c r="AD3470" s="28">
        <f>+SUMIF('Input Sheet'!$S:$S,$AL3470,'Input Sheet'!H:H)</f>
        <v>0</v>
      </c>
      <c r="AE3470" s="28">
        <f>+SUMIF('Input Sheet'!$S:$S,$AL3470,'Input Sheet'!I:I)</f>
        <v>0</v>
      </c>
      <c r="AF3470" s="28">
        <f>+SUMIF('Input Sheet'!$S:$S,$AL3470,'Input Sheet'!J:J)</f>
        <v>0</v>
      </c>
      <c r="AG3470" s="28">
        <f>+SUMIF('Input Sheet'!$S:$S,$AL3470,'Input Sheet'!K:K)</f>
        <v>0</v>
      </c>
      <c r="AH3470" s="28">
        <f>+SUMIF('Input Sheet'!$S:$S,$AL3470,'Input Sheet'!L:L)</f>
        <v>0</v>
      </c>
      <c r="AI3470" s="28">
        <f>+SUMIF('Input Sheet'!$S:$S,$AL3470,'Input Sheet'!M:M)</f>
        <v>0</v>
      </c>
      <c r="AJ3470" s="28">
        <f>+SUMIF('Input Sheet'!$S:$S,$AL3470,'Input Sheet'!N:N)</f>
        <v>0</v>
      </c>
      <c r="AK3470" s="28"/>
      <c r="AL3470" s="27" t="str">
        <f t="shared" si="271"/>
        <v>240-4312</v>
      </c>
      <c r="AM3470" s="34" t="str">
        <f t="shared" si="274"/>
        <v>Service</v>
      </c>
      <c r="AN3470" s="34" t="str">
        <f t="shared" si="275"/>
        <v>ServiceRetail Gross Profit % of  Sales</v>
      </c>
      <c r="AO3470" s="35"/>
      <c r="AP3470" s="35"/>
      <c r="AQ3470" s="35"/>
    </row>
    <row r="3471" spans="1:43" x14ac:dyDescent="0.25">
      <c r="A3471" s="27" t="s">
        <v>103</v>
      </c>
      <c r="B3471" s="27" t="s">
        <v>104</v>
      </c>
      <c r="C3471" s="27" t="s">
        <v>663</v>
      </c>
      <c r="D3471" s="27" t="s">
        <v>1001</v>
      </c>
      <c r="E3471" s="27" t="s">
        <v>669</v>
      </c>
      <c r="F3471" s="27" t="s">
        <v>998</v>
      </c>
      <c r="G3471" s="27" t="s">
        <v>999</v>
      </c>
      <c r="H3471" s="34" t="s">
        <v>15</v>
      </c>
      <c r="I3471" s="34" t="s">
        <v>1000</v>
      </c>
      <c r="J3471" s="34" t="str">
        <f t="shared" si="272"/>
        <v>ServiceRetail Gross Profit % of  Sales</v>
      </c>
      <c r="K3471" s="34" t="str">
        <f t="shared" si="273"/>
        <v>440Service Retail labour COS - Toyota</v>
      </c>
      <c r="L3471" s="28">
        <f>+SUMIF('TB 4-24'!M:M,$AL3471,'TB 4-24'!G:G)</f>
        <v>0</v>
      </c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>
        <f>+SUMIF('Input Sheet'!$S:$S,$AL3471,'Input Sheet'!C:C)</f>
        <v>0</v>
      </c>
      <c r="Z3471" s="28">
        <f>+SUMIF('Input Sheet'!$S:$S,$AL3471,'Input Sheet'!D:D)</f>
        <v>0</v>
      </c>
      <c r="AA3471" s="28">
        <f>+SUMIF('Input Sheet'!$S:$S,$AL3471,'Input Sheet'!E:E)</f>
        <v>0</v>
      </c>
      <c r="AB3471" s="28">
        <f>+SUMIF('Input Sheet'!$S:$S,$AL3471,'Input Sheet'!F:F)</f>
        <v>0</v>
      </c>
      <c r="AC3471" s="28">
        <f>+SUMIF('Input Sheet'!$S:$S,$AL3471,'Input Sheet'!G:G)</f>
        <v>0</v>
      </c>
      <c r="AD3471" s="28">
        <f>+SUMIF('Input Sheet'!$S:$S,$AL3471,'Input Sheet'!H:H)</f>
        <v>0</v>
      </c>
      <c r="AE3471" s="28">
        <f>+SUMIF('Input Sheet'!$S:$S,$AL3471,'Input Sheet'!I:I)</f>
        <v>0</v>
      </c>
      <c r="AF3471" s="28">
        <f>+SUMIF('Input Sheet'!$S:$S,$AL3471,'Input Sheet'!J:J)</f>
        <v>0</v>
      </c>
      <c r="AG3471" s="28">
        <f>+SUMIF('Input Sheet'!$S:$S,$AL3471,'Input Sheet'!K:K)</f>
        <v>0</v>
      </c>
      <c r="AH3471" s="28">
        <f>+SUMIF('Input Sheet'!$S:$S,$AL3471,'Input Sheet'!L:L)</f>
        <v>0</v>
      </c>
      <c r="AI3471" s="28">
        <f>+SUMIF('Input Sheet'!$S:$S,$AL3471,'Input Sheet'!M:M)</f>
        <v>0</v>
      </c>
      <c r="AJ3471" s="28">
        <f>+SUMIF('Input Sheet'!$S:$S,$AL3471,'Input Sheet'!N:N)</f>
        <v>0</v>
      </c>
      <c r="AK3471" s="28"/>
      <c r="AL3471" s="27" t="str">
        <f t="shared" si="271"/>
        <v>440-4321</v>
      </c>
      <c r="AM3471" s="34" t="str">
        <f t="shared" si="274"/>
        <v>Service</v>
      </c>
      <c r="AN3471" s="34" t="str">
        <f t="shared" si="275"/>
        <v>ServiceRetail Gross Profit % of  Sales</v>
      </c>
      <c r="AO3471" s="35"/>
      <c r="AP3471" s="35"/>
      <c r="AQ3471" s="35"/>
    </row>
    <row r="3472" spans="1:43" x14ac:dyDescent="0.25">
      <c r="A3472" s="27" t="s">
        <v>103</v>
      </c>
      <c r="B3472" s="27" t="s">
        <v>104</v>
      </c>
      <c r="C3472" s="27" t="s">
        <v>104</v>
      </c>
      <c r="D3472" s="27" t="s">
        <v>1001</v>
      </c>
      <c r="E3472" s="27" t="s">
        <v>684</v>
      </c>
      <c r="F3472" s="27" t="s">
        <v>998</v>
      </c>
      <c r="G3472" s="27" t="s">
        <v>999</v>
      </c>
      <c r="H3472" s="34" t="s">
        <v>15</v>
      </c>
      <c r="I3472" s="34" t="s">
        <v>1000</v>
      </c>
      <c r="J3472" s="34" t="str">
        <f t="shared" si="272"/>
        <v>ServiceRetail Gross Profit % of  Sales</v>
      </c>
      <c r="K3472" s="34" t="str">
        <f t="shared" si="273"/>
        <v>147Service Retail labour COS - Toyota</v>
      </c>
      <c r="L3472" s="28">
        <f>+SUMIF('TB 4-24'!M:M,$AL3472,'TB 4-24'!G:G)</f>
        <v>0</v>
      </c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>
        <f>+SUMIF('Input Sheet'!$S:$S,$AL3472,'Input Sheet'!C:C)</f>
        <v>0</v>
      </c>
      <c r="Z3472" s="28">
        <f>+SUMIF('Input Sheet'!$S:$S,$AL3472,'Input Sheet'!D:D)</f>
        <v>0</v>
      </c>
      <c r="AA3472" s="28">
        <f>+SUMIF('Input Sheet'!$S:$S,$AL3472,'Input Sheet'!E:E)</f>
        <v>0</v>
      </c>
      <c r="AB3472" s="28">
        <f>+SUMIF('Input Sheet'!$S:$S,$AL3472,'Input Sheet'!F:F)</f>
        <v>0</v>
      </c>
      <c r="AC3472" s="28">
        <f>+SUMIF('Input Sheet'!$S:$S,$AL3472,'Input Sheet'!G:G)</f>
        <v>0</v>
      </c>
      <c r="AD3472" s="28">
        <f>+SUMIF('Input Sheet'!$S:$S,$AL3472,'Input Sheet'!H:H)</f>
        <v>0</v>
      </c>
      <c r="AE3472" s="28">
        <f>+SUMIF('Input Sheet'!$S:$S,$AL3472,'Input Sheet'!I:I)</f>
        <v>0</v>
      </c>
      <c r="AF3472" s="28">
        <f>+SUMIF('Input Sheet'!$S:$S,$AL3472,'Input Sheet'!J:J)</f>
        <v>0</v>
      </c>
      <c r="AG3472" s="28">
        <f>+SUMIF('Input Sheet'!$S:$S,$AL3472,'Input Sheet'!K:K)</f>
        <v>0</v>
      </c>
      <c r="AH3472" s="28">
        <f>+SUMIF('Input Sheet'!$S:$S,$AL3472,'Input Sheet'!L:L)</f>
        <v>0</v>
      </c>
      <c r="AI3472" s="28">
        <f>+SUMIF('Input Sheet'!$S:$S,$AL3472,'Input Sheet'!M:M)</f>
        <v>0</v>
      </c>
      <c r="AJ3472" s="28">
        <f>+SUMIF('Input Sheet'!$S:$S,$AL3472,'Input Sheet'!N:N)</f>
        <v>0</v>
      </c>
      <c r="AK3472" s="28"/>
      <c r="AL3472" s="27" t="str">
        <f t="shared" si="271"/>
        <v>147-4321</v>
      </c>
      <c r="AM3472" s="34" t="str">
        <f t="shared" si="274"/>
        <v>Service</v>
      </c>
      <c r="AN3472" s="34" t="str">
        <f t="shared" si="275"/>
        <v>ServiceRetail Gross Profit % of  Sales</v>
      </c>
      <c r="AO3472" s="35"/>
      <c r="AP3472" s="35"/>
      <c r="AQ3472" s="35"/>
    </row>
    <row r="3473" spans="1:43" x14ac:dyDescent="0.25">
      <c r="A3473" s="27" t="s">
        <v>103</v>
      </c>
      <c r="B3473" s="27" t="s">
        <v>104</v>
      </c>
      <c r="C3473" s="27" t="s">
        <v>104</v>
      </c>
      <c r="D3473" s="27" t="s">
        <v>736</v>
      </c>
      <c r="E3473" s="27" t="s">
        <v>653</v>
      </c>
      <c r="F3473" s="27" t="s">
        <v>998</v>
      </c>
      <c r="G3473" s="27" t="s">
        <v>999</v>
      </c>
      <c r="H3473" s="34" t="s">
        <v>15</v>
      </c>
      <c r="I3473" s="34" t="s">
        <v>1000</v>
      </c>
      <c r="J3473" s="34" t="str">
        <f t="shared" si="272"/>
        <v>ServiceRetail Gross Profit % of  Sales</v>
      </c>
      <c r="K3473" s="34" t="str">
        <f t="shared" si="273"/>
        <v>140Service Retail labour COS - Toyota</v>
      </c>
      <c r="L3473" s="28">
        <f>+SUMIF('TB 4-24'!M:M,$AL3473,'TB 4-24'!G:G)</f>
        <v>0</v>
      </c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>
        <f>+SUMIF('Input Sheet'!$S:$S,$AL3473,'Input Sheet'!C:C)</f>
        <v>0</v>
      </c>
      <c r="Z3473" s="28">
        <f>+SUMIF('Input Sheet'!$S:$S,$AL3473,'Input Sheet'!D:D)</f>
        <v>0</v>
      </c>
      <c r="AA3473" s="28">
        <f>+SUMIF('Input Sheet'!$S:$S,$AL3473,'Input Sheet'!E:E)</f>
        <v>0</v>
      </c>
      <c r="AB3473" s="28">
        <f>+SUMIF('Input Sheet'!$S:$S,$AL3473,'Input Sheet'!F:F)</f>
        <v>0</v>
      </c>
      <c r="AC3473" s="28">
        <f>+SUMIF('Input Sheet'!$S:$S,$AL3473,'Input Sheet'!G:G)</f>
        <v>0</v>
      </c>
      <c r="AD3473" s="28">
        <f>+SUMIF('Input Sheet'!$S:$S,$AL3473,'Input Sheet'!H:H)</f>
        <v>0</v>
      </c>
      <c r="AE3473" s="28">
        <f>+SUMIF('Input Sheet'!$S:$S,$AL3473,'Input Sheet'!I:I)</f>
        <v>0</v>
      </c>
      <c r="AF3473" s="28">
        <f>+SUMIF('Input Sheet'!$S:$S,$AL3473,'Input Sheet'!J:J)</f>
        <v>0</v>
      </c>
      <c r="AG3473" s="28">
        <f>+SUMIF('Input Sheet'!$S:$S,$AL3473,'Input Sheet'!K:K)</f>
        <v>0</v>
      </c>
      <c r="AH3473" s="28">
        <f>+SUMIF('Input Sheet'!$S:$S,$AL3473,'Input Sheet'!L:L)</f>
        <v>0</v>
      </c>
      <c r="AI3473" s="28">
        <f>+SUMIF('Input Sheet'!$S:$S,$AL3473,'Input Sheet'!M:M)</f>
        <v>0</v>
      </c>
      <c r="AJ3473" s="28">
        <f>+SUMIF('Input Sheet'!$S:$S,$AL3473,'Input Sheet'!N:N)</f>
        <v>0</v>
      </c>
      <c r="AK3473" s="28"/>
      <c r="AL3473" s="27" t="str">
        <f t="shared" si="271"/>
        <v>140-7451</v>
      </c>
      <c r="AM3473" s="34" t="str">
        <f t="shared" si="274"/>
        <v>Service</v>
      </c>
      <c r="AN3473" s="34" t="str">
        <f t="shared" si="275"/>
        <v>ServiceRetail Gross Profit % of  Sales</v>
      </c>
      <c r="AO3473" s="35"/>
      <c r="AP3473" s="35"/>
      <c r="AQ3473" s="35"/>
    </row>
    <row r="3474" spans="1:43" x14ac:dyDescent="0.25">
      <c r="A3474" s="27" t="s">
        <v>103</v>
      </c>
      <c r="B3474" s="27" t="s">
        <v>104</v>
      </c>
      <c r="C3474" s="27" t="s">
        <v>104</v>
      </c>
      <c r="D3474" s="27" t="s">
        <v>736</v>
      </c>
      <c r="E3474" s="27" t="s">
        <v>684</v>
      </c>
      <c r="F3474" s="27" t="s">
        <v>998</v>
      </c>
      <c r="G3474" s="27" t="s">
        <v>999</v>
      </c>
      <c r="H3474" s="34" t="s">
        <v>15</v>
      </c>
      <c r="I3474" s="34" t="s">
        <v>1000</v>
      </c>
      <c r="J3474" s="34" t="str">
        <f t="shared" si="272"/>
        <v>ServiceRetail Gross Profit % of  Sales</v>
      </c>
      <c r="K3474" s="34" t="str">
        <f t="shared" si="273"/>
        <v>147Service Retail labour COS - Toyota</v>
      </c>
      <c r="L3474" s="28">
        <f>+SUMIF('TB 4-24'!M:M,$AL3474,'TB 4-24'!G:G)</f>
        <v>0</v>
      </c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>
        <f>+SUMIF('Input Sheet'!$S:$S,$AL3474,'Input Sheet'!C:C)</f>
        <v>0</v>
      </c>
      <c r="Z3474" s="28">
        <f>+SUMIF('Input Sheet'!$S:$S,$AL3474,'Input Sheet'!D:D)</f>
        <v>0</v>
      </c>
      <c r="AA3474" s="28">
        <f>+SUMIF('Input Sheet'!$S:$S,$AL3474,'Input Sheet'!E:E)</f>
        <v>0</v>
      </c>
      <c r="AB3474" s="28">
        <f>+SUMIF('Input Sheet'!$S:$S,$AL3474,'Input Sheet'!F:F)</f>
        <v>0</v>
      </c>
      <c r="AC3474" s="28">
        <f>+SUMIF('Input Sheet'!$S:$S,$AL3474,'Input Sheet'!G:G)</f>
        <v>0</v>
      </c>
      <c r="AD3474" s="28">
        <f>+SUMIF('Input Sheet'!$S:$S,$AL3474,'Input Sheet'!H:H)</f>
        <v>0</v>
      </c>
      <c r="AE3474" s="28">
        <f>+SUMIF('Input Sheet'!$S:$S,$AL3474,'Input Sheet'!I:I)</f>
        <v>0</v>
      </c>
      <c r="AF3474" s="28">
        <f>+SUMIF('Input Sheet'!$S:$S,$AL3474,'Input Sheet'!J:J)</f>
        <v>0</v>
      </c>
      <c r="AG3474" s="28">
        <f>+SUMIF('Input Sheet'!$S:$S,$AL3474,'Input Sheet'!K:K)</f>
        <v>0</v>
      </c>
      <c r="AH3474" s="28">
        <f>+SUMIF('Input Sheet'!$S:$S,$AL3474,'Input Sheet'!L:L)</f>
        <v>0</v>
      </c>
      <c r="AI3474" s="28">
        <f>+SUMIF('Input Sheet'!$S:$S,$AL3474,'Input Sheet'!M:M)</f>
        <v>0</v>
      </c>
      <c r="AJ3474" s="28">
        <f>+SUMIF('Input Sheet'!$S:$S,$AL3474,'Input Sheet'!N:N)</f>
        <v>0</v>
      </c>
      <c r="AK3474" s="28"/>
      <c r="AL3474" s="27" t="str">
        <f t="shared" si="271"/>
        <v>147-7451</v>
      </c>
      <c r="AM3474" s="34" t="str">
        <f t="shared" si="274"/>
        <v>Service</v>
      </c>
      <c r="AN3474" s="34" t="str">
        <f t="shared" si="275"/>
        <v>ServiceRetail Gross Profit % of  Sales</v>
      </c>
      <c r="AO3474" s="35"/>
      <c r="AP3474" s="35"/>
      <c r="AQ3474" s="35"/>
    </row>
    <row r="3475" spans="1:43" x14ac:dyDescent="0.25">
      <c r="A3475" s="27" t="s">
        <v>103</v>
      </c>
      <c r="B3475" s="27" t="s">
        <v>104</v>
      </c>
      <c r="C3475" s="27" t="s">
        <v>104</v>
      </c>
      <c r="D3475" s="27" t="s">
        <v>192</v>
      </c>
      <c r="E3475" s="27" t="s">
        <v>653</v>
      </c>
      <c r="F3475" s="27" t="s">
        <v>998</v>
      </c>
      <c r="G3475" s="27" t="s">
        <v>999</v>
      </c>
      <c r="H3475" s="34" t="s">
        <v>644</v>
      </c>
      <c r="I3475" s="34" t="s">
        <v>706</v>
      </c>
      <c r="J3475" s="34" t="str">
        <f t="shared" si="272"/>
        <v>Admin &amp; OtherProfessional Fees as % of Total Gross Profit</v>
      </c>
      <c r="K3475" s="34" t="str">
        <f t="shared" si="273"/>
        <v>140Service Retail labour COS - Toyota</v>
      </c>
      <c r="L3475" s="28">
        <f>+SUMIF('TB 4-24'!M:M,$AL3475,'TB 4-24'!G:G)</f>
        <v>0</v>
      </c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>
        <f>+SUMIF('Input Sheet'!$S:$S,$AL3475,'Input Sheet'!C:C)</f>
        <v>0</v>
      </c>
      <c r="Z3475" s="28">
        <f>+SUMIF('Input Sheet'!$S:$S,$AL3475,'Input Sheet'!D:D)</f>
        <v>0</v>
      </c>
      <c r="AA3475" s="28">
        <f>+SUMIF('Input Sheet'!$S:$S,$AL3475,'Input Sheet'!E:E)</f>
        <v>0</v>
      </c>
      <c r="AB3475" s="28">
        <f>+SUMIF('Input Sheet'!$S:$S,$AL3475,'Input Sheet'!F:F)</f>
        <v>0</v>
      </c>
      <c r="AC3475" s="28">
        <f>+SUMIF('Input Sheet'!$S:$S,$AL3475,'Input Sheet'!G:G)</f>
        <v>0</v>
      </c>
      <c r="AD3475" s="28">
        <f>+SUMIF('Input Sheet'!$S:$S,$AL3475,'Input Sheet'!H:H)</f>
        <v>0</v>
      </c>
      <c r="AE3475" s="28">
        <f>+SUMIF('Input Sheet'!$S:$S,$AL3475,'Input Sheet'!I:I)</f>
        <v>0</v>
      </c>
      <c r="AF3475" s="28">
        <f>+SUMIF('Input Sheet'!$S:$S,$AL3475,'Input Sheet'!J:J)</f>
        <v>0</v>
      </c>
      <c r="AG3475" s="28">
        <f>+SUMIF('Input Sheet'!$S:$S,$AL3475,'Input Sheet'!K:K)</f>
        <v>0</v>
      </c>
      <c r="AH3475" s="28">
        <f>+SUMIF('Input Sheet'!$S:$S,$AL3475,'Input Sheet'!L:L)</f>
        <v>0</v>
      </c>
      <c r="AI3475" s="28">
        <f>+SUMIF('Input Sheet'!$S:$S,$AL3475,'Input Sheet'!M:M)</f>
        <v>0</v>
      </c>
      <c r="AJ3475" s="28">
        <f>+SUMIF('Input Sheet'!$S:$S,$AL3475,'Input Sheet'!N:N)</f>
        <v>0</v>
      </c>
      <c r="AK3475" s="28"/>
      <c r="AL3475" s="27" t="str">
        <f t="shared" si="271"/>
        <v>140-7452</v>
      </c>
      <c r="AM3475" s="34" t="str">
        <f t="shared" si="274"/>
        <v>Admin &amp; Other</v>
      </c>
      <c r="AN3475" s="34" t="str">
        <f t="shared" si="275"/>
        <v>Admin &amp; OtherProfessional Fees as % of Total Gross Profit</v>
      </c>
      <c r="AO3475" s="35"/>
      <c r="AP3475" s="35"/>
      <c r="AQ3475" s="35"/>
    </row>
    <row r="3476" spans="1:43" x14ac:dyDescent="0.25">
      <c r="A3476" s="36" t="s">
        <v>103</v>
      </c>
      <c r="B3476" s="36" t="s">
        <v>104</v>
      </c>
      <c r="C3476" s="36" t="s">
        <v>657</v>
      </c>
      <c r="D3476" s="36" t="s">
        <v>192</v>
      </c>
      <c r="E3476" s="36" t="s">
        <v>682</v>
      </c>
      <c r="F3476" s="36" t="s">
        <v>998</v>
      </c>
      <c r="G3476" s="36" t="s">
        <v>999</v>
      </c>
      <c r="H3476" s="34" t="s">
        <v>644</v>
      </c>
      <c r="I3476" s="34" t="s">
        <v>706</v>
      </c>
      <c r="J3476" s="37" t="str">
        <f t="shared" si="272"/>
        <v>Admin &amp; OtherProfessional Fees as % of Total Gross Profit</v>
      </c>
      <c r="K3476" s="37" t="str">
        <f t="shared" si="273"/>
        <v>240Service Retail labour COS - Toyota</v>
      </c>
      <c r="L3476" s="28">
        <f>+SUMIF('TB 4-24'!M:M,$AL3476,'TB 4-24'!G:G)</f>
        <v>0</v>
      </c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>
        <f>+SUMIF('Input Sheet'!$S:$S,$AL3476,'Input Sheet'!C:C)</f>
        <v>0</v>
      </c>
      <c r="Z3476" s="28">
        <f>+SUMIF('Input Sheet'!$S:$S,$AL3476,'Input Sheet'!D:D)</f>
        <v>0</v>
      </c>
      <c r="AA3476" s="28">
        <f>+SUMIF('Input Sheet'!$S:$S,$AL3476,'Input Sheet'!E:E)</f>
        <v>0</v>
      </c>
      <c r="AB3476" s="28">
        <f>+SUMIF('Input Sheet'!$S:$S,$AL3476,'Input Sheet'!F:F)</f>
        <v>0</v>
      </c>
      <c r="AC3476" s="28">
        <f>+SUMIF('Input Sheet'!$S:$S,$AL3476,'Input Sheet'!G:G)</f>
        <v>0</v>
      </c>
      <c r="AD3476" s="28">
        <f>+SUMIF('Input Sheet'!$S:$S,$AL3476,'Input Sheet'!H:H)</f>
        <v>0</v>
      </c>
      <c r="AE3476" s="28">
        <f>+SUMIF('Input Sheet'!$S:$S,$AL3476,'Input Sheet'!I:I)</f>
        <v>0</v>
      </c>
      <c r="AF3476" s="28">
        <f>+SUMIF('Input Sheet'!$S:$S,$AL3476,'Input Sheet'!J:J)</f>
        <v>0</v>
      </c>
      <c r="AG3476" s="28">
        <f>+SUMIF('Input Sheet'!$S:$S,$AL3476,'Input Sheet'!K:K)</f>
        <v>0</v>
      </c>
      <c r="AH3476" s="28">
        <f>+SUMIF('Input Sheet'!$S:$S,$AL3476,'Input Sheet'!L:L)</f>
        <v>0</v>
      </c>
      <c r="AI3476" s="28">
        <f>+SUMIF('Input Sheet'!$S:$S,$AL3476,'Input Sheet'!M:M)</f>
        <v>0</v>
      </c>
      <c r="AJ3476" s="28">
        <f>+SUMIF('Input Sheet'!$S:$S,$AL3476,'Input Sheet'!N:N)</f>
        <v>0</v>
      </c>
      <c r="AK3476" s="28"/>
      <c r="AL3476" s="27" t="str">
        <f t="shared" si="271"/>
        <v>240-7452</v>
      </c>
      <c r="AM3476" s="34" t="str">
        <f t="shared" si="274"/>
        <v>Admin &amp; Other</v>
      </c>
      <c r="AN3476" s="34" t="str">
        <f t="shared" si="275"/>
        <v>Admin &amp; OtherProfessional Fees as % of Total Gross Profit</v>
      </c>
      <c r="AO3476" s="35"/>
      <c r="AP3476" s="35"/>
      <c r="AQ3476" s="35"/>
    </row>
    <row r="3477" spans="1:43" x14ac:dyDescent="0.25">
      <c r="A3477" s="36" t="s">
        <v>103</v>
      </c>
      <c r="B3477" s="36" t="s">
        <v>104</v>
      </c>
      <c r="C3477" s="36" t="s">
        <v>671</v>
      </c>
      <c r="D3477" s="36" t="s">
        <v>192</v>
      </c>
      <c r="E3477" s="36" t="s">
        <v>683</v>
      </c>
      <c r="F3477" s="36" t="s">
        <v>998</v>
      </c>
      <c r="G3477" s="36" t="s">
        <v>999</v>
      </c>
      <c r="H3477" s="34" t="s">
        <v>644</v>
      </c>
      <c r="I3477" s="34" t="s">
        <v>706</v>
      </c>
      <c r="J3477" s="37" t="str">
        <f t="shared" si="272"/>
        <v>Admin &amp; OtherProfessional Fees as % of Total Gross Profit</v>
      </c>
      <c r="K3477" s="37" t="str">
        <f t="shared" si="273"/>
        <v>340Service Retail labour COS - Toyota</v>
      </c>
      <c r="L3477" s="28">
        <f>+SUMIF('TB 4-24'!M:M,$AL3477,'TB 4-24'!G:G)</f>
        <v>0</v>
      </c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>
        <f>+SUMIF('Input Sheet'!$S:$S,$AL3477,'Input Sheet'!C:C)</f>
        <v>0</v>
      </c>
      <c r="Z3477" s="28">
        <f>+SUMIF('Input Sheet'!$S:$S,$AL3477,'Input Sheet'!D:D)</f>
        <v>0</v>
      </c>
      <c r="AA3477" s="28">
        <f>+SUMIF('Input Sheet'!$S:$S,$AL3477,'Input Sheet'!E:E)</f>
        <v>0</v>
      </c>
      <c r="AB3477" s="28">
        <f>+SUMIF('Input Sheet'!$S:$S,$AL3477,'Input Sheet'!F:F)</f>
        <v>0</v>
      </c>
      <c r="AC3477" s="28">
        <f>+SUMIF('Input Sheet'!$S:$S,$AL3477,'Input Sheet'!G:G)</f>
        <v>0</v>
      </c>
      <c r="AD3477" s="28">
        <f>+SUMIF('Input Sheet'!$S:$S,$AL3477,'Input Sheet'!H:H)</f>
        <v>0</v>
      </c>
      <c r="AE3477" s="28">
        <f>+SUMIF('Input Sheet'!$S:$S,$AL3477,'Input Sheet'!I:I)</f>
        <v>0</v>
      </c>
      <c r="AF3477" s="28">
        <f>+SUMIF('Input Sheet'!$S:$S,$AL3477,'Input Sheet'!J:J)</f>
        <v>0</v>
      </c>
      <c r="AG3477" s="28">
        <f>+SUMIF('Input Sheet'!$S:$S,$AL3477,'Input Sheet'!K:K)</f>
        <v>0</v>
      </c>
      <c r="AH3477" s="28">
        <f>+SUMIF('Input Sheet'!$S:$S,$AL3477,'Input Sheet'!L:L)</f>
        <v>0</v>
      </c>
      <c r="AI3477" s="28">
        <f>+SUMIF('Input Sheet'!$S:$S,$AL3477,'Input Sheet'!M:M)</f>
        <v>0</v>
      </c>
      <c r="AJ3477" s="28">
        <f>+SUMIF('Input Sheet'!$S:$S,$AL3477,'Input Sheet'!N:N)</f>
        <v>0</v>
      </c>
      <c r="AK3477" s="28"/>
      <c r="AL3477" s="27" t="str">
        <f t="shared" si="271"/>
        <v>340-7452</v>
      </c>
      <c r="AM3477" s="34" t="str">
        <f t="shared" si="274"/>
        <v>Admin &amp; Other</v>
      </c>
      <c r="AN3477" s="34" t="str">
        <f t="shared" si="275"/>
        <v>Admin &amp; OtherProfessional Fees as % of Total Gross Profit</v>
      </c>
      <c r="AO3477" s="35"/>
      <c r="AP3477" s="35"/>
      <c r="AQ3477" s="35"/>
    </row>
    <row r="3478" spans="1:43" x14ac:dyDescent="0.25">
      <c r="A3478" s="27" t="s">
        <v>103</v>
      </c>
      <c r="B3478" s="27" t="s">
        <v>104</v>
      </c>
      <c r="C3478" s="27" t="s">
        <v>663</v>
      </c>
      <c r="D3478" s="27" t="s">
        <v>192</v>
      </c>
      <c r="E3478" s="27" t="s">
        <v>669</v>
      </c>
      <c r="F3478" s="27" t="s">
        <v>998</v>
      </c>
      <c r="G3478" s="27" t="s">
        <v>999</v>
      </c>
      <c r="H3478" s="34" t="s">
        <v>15</v>
      </c>
      <c r="I3478" s="34" t="s">
        <v>1000</v>
      </c>
      <c r="J3478" s="34" t="str">
        <f t="shared" si="272"/>
        <v>ServiceRetail Gross Profit % of  Sales</v>
      </c>
      <c r="K3478" s="34" t="str">
        <f t="shared" si="273"/>
        <v>440Service Retail labour COS - Toyota</v>
      </c>
      <c r="L3478" s="28">
        <f>+SUMIF('TB 4-24'!M:M,$AL3478,'TB 4-24'!G:G)</f>
        <v>0</v>
      </c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>
        <f>+SUMIF('Input Sheet'!$S:$S,$AL3478,'Input Sheet'!C:C)</f>
        <v>0</v>
      </c>
      <c r="Z3478" s="28">
        <f>+SUMIF('Input Sheet'!$S:$S,$AL3478,'Input Sheet'!D:D)</f>
        <v>0</v>
      </c>
      <c r="AA3478" s="28">
        <f>+SUMIF('Input Sheet'!$S:$S,$AL3478,'Input Sheet'!E:E)</f>
        <v>0</v>
      </c>
      <c r="AB3478" s="28">
        <f>+SUMIF('Input Sheet'!$S:$S,$AL3478,'Input Sheet'!F:F)</f>
        <v>0</v>
      </c>
      <c r="AC3478" s="28">
        <f>+SUMIF('Input Sheet'!$S:$S,$AL3478,'Input Sheet'!G:G)</f>
        <v>0</v>
      </c>
      <c r="AD3478" s="28">
        <f>+SUMIF('Input Sheet'!$S:$S,$AL3478,'Input Sheet'!H:H)</f>
        <v>0</v>
      </c>
      <c r="AE3478" s="28">
        <f>+SUMIF('Input Sheet'!$S:$S,$AL3478,'Input Sheet'!I:I)</f>
        <v>0</v>
      </c>
      <c r="AF3478" s="28">
        <f>+SUMIF('Input Sheet'!$S:$S,$AL3478,'Input Sheet'!J:J)</f>
        <v>0</v>
      </c>
      <c r="AG3478" s="28">
        <f>+SUMIF('Input Sheet'!$S:$S,$AL3478,'Input Sheet'!K:K)</f>
        <v>0</v>
      </c>
      <c r="AH3478" s="28">
        <f>+SUMIF('Input Sheet'!$S:$S,$AL3478,'Input Sheet'!L:L)</f>
        <v>0</v>
      </c>
      <c r="AI3478" s="28">
        <f>+SUMIF('Input Sheet'!$S:$S,$AL3478,'Input Sheet'!M:M)</f>
        <v>0</v>
      </c>
      <c r="AJ3478" s="28">
        <f>+SUMIF('Input Sheet'!$S:$S,$AL3478,'Input Sheet'!N:N)</f>
        <v>0</v>
      </c>
      <c r="AK3478" s="28"/>
      <c r="AL3478" s="27" t="str">
        <f t="shared" si="271"/>
        <v>440-7452</v>
      </c>
      <c r="AM3478" s="34" t="str">
        <f t="shared" si="274"/>
        <v>Service</v>
      </c>
      <c r="AN3478" s="34" t="str">
        <f t="shared" si="275"/>
        <v>ServiceRetail Gross Profit % of  Sales</v>
      </c>
      <c r="AO3478" s="35"/>
      <c r="AP3478" s="35"/>
      <c r="AQ3478" s="35"/>
    </row>
    <row r="3479" spans="1:43" x14ac:dyDescent="0.25">
      <c r="A3479" s="27" t="s">
        <v>103</v>
      </c>
      <c r="B3479" s="27" t="s">
        <v>104</v>
      </c>
      <c r="C3479" s="27" t="s">
        <v>104</v>
      </c>
      <c r="D3479" s="27" t="s">
        <v>192</v>
      </c>
      <c r="E3479" s="27" t="s">
        <v>684</v>
      </c>
      <c r="F3479" s="27" t="s">
        <v>998</v>
      </c>
      <c r="G3479" s="27" t="s">
        <v>999</v>
      </c>
      <c r="H3479" s="34" t="s">
        <v>15</v>
      </c>
      <c r="I3479" s="34" t="s">
        <v>1000</v>
      </c>
      <c r="J3479" s="34" t="str">
        <f t="shared" si="272"/>
        <v>ServiceRetail Gross Profit % of  Sales</v>
      </c>
      <c r="K3479" s="34" t="str">
        <f t="shared" si="273"/>
        <v>147Service Retail labour COS - Toyota</v>
      </c>
      <c r="L3479" s="28">
        <f>+SUMIF('TB 4-24'!M:M,$AL3479,'TB 4-24'!G:G)</f>
        <v>0</v>
      </c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>
        <f>+SUMIF('Input Sheet'!$S:$S,$AL3479,'Input Sheet'!C:C)</f>
        <v>0</v>
      </c>
      <c r="Z3479" s="28">
        <f>+SUMIF('Input Sheet'!$S:$S,$AL3479,'Input Sheet'!D:D)</f>
        <v>0</v>
      </c>
      <c r="AA3479" s="28">
        <f>+SUMIF('Input Sheet'!$S:$S,$AL3479,'Input Sheet'!E:E)</f>
        <v>0</v>
      </c>
      <c r="AB3479" s="28">
        <f>+SUMIF('Input Sheet'!$S:$S,$AL3479,'Input Sheet'!F:F)</f>
        <v>0</v>
      </c>
      <c r="AC3479" s="28">
        <f>+SUMIF('Input Sheet'!$S:$S,$AL3479,'Input Sheet'!G:G)</f>
        <v>0</v>
      </c>
      <c r="AD3479" s="28">
        <f>+SUMIF('Input Sheet'!$S:$S,$AL3479,'Input Sheet'!H:H)</f>
        <v>0</v>
      </c>
      <c r="AE3479" s="28">
        <f>+SUMIF('Input Sheet'!$S:$S,$AL3479,'Input Sheet'!I:I)</f>
        <v>0</v>
      </c>
      <c r="AF3479" s="28">
        <f>+SUMIF('Input Sheet'!$S:$S,$AL3479,'Input Sheet'!J:J)</f>
        <v>0</v>
      </c>
      <c r="AG3479" s="28">
        <f>+SUMIF('Input Sheet'!$S:$S,$AL3479,'Input Sheet'!K:K)</f>
        <v>0</v>
      </c>
      <c r="AH3479" s="28">
        <f>+SUMIF('Input Sheet'!$S:$S,$AL3479,'Input Sheet'!L:L)</f>
        <v>0</v>
      </c>
      <c r="AI3479" s="28">
        <f>+SUMIF('Input Sheet'!$S:$S,$AL3479,'Input Sheet'!M:M)</f>
        <v>0</v>
      </c>
      <c r="AJ3479" s="28">
        <f>+SUMIF('Input Sheet'!$S:$S,$AL3479,'Input Sheet'!N:N)</f>
        <v>0</v>
      </c>
      <c r="AK3479" s="28"/>
      <c r="AL3479" s="27" t="str">
        <f t="shared" si="271"/>
        <v>147-7452</v>
      </c>
      <c r="AM3479" s="34" t="str">
        <f t="shared" si="274"/>
        <v>Service</v>
      </c>
      <c r="AN3479" s="34" t="str">
        <f t="shared" si="275"/>
        <v>ServiceRetail Gross Profit % of  Sales</v>
      </c>
      <c r="AO3479" s="35"/>
      <c r="AP3479" s="35"/>
      <c r="AQ3479" s="35"/>
    </row>
    <row r="3480" spans="1:43" x14ac:dyDescent="0.25">
      <c r="A3480" s="27" t="s">
        <v>103</v>
      </c>
      <c r="B3480" s="27" t="s">
        <v>104</v>
      </c>
      <c r="C3480" s="27" t="s">
        <v>104</v>
      </c>
      <c r="D3480" s="27" t="s">
        <v>555</v>
      </c>
      <c r="E3480" s="27" t="s">
        <v>653</v>
      </c>
      <c r="F3480" s="27" t="s">
        <v>1002</v>
      </c>
      <c r="G3480" s="27" t="s">
        <v>1003</v>
      </c>
      <c r="H3480" s="34" t="s">
        <v>15</v>
      </c>
      <c r="I3480" s="34" t="s">
        <v>1004</v>
      </c>
      <c r="J3480" s="34" t="str">
        <f t="shared" si="272"/>
        <v>ServiceWarranty Gross Profit % of  Sales</v>
      </c>
      <c r="K3480" s="34" t="str">
        <f t="shared" si="273"/>
        <v>140Service Warranty labour COS - Toyota</v>
      </c>
      <c r="L3480" s="28">
        <f>+SUMIF('TB 4-24'!M:M,$AL3480,'TB 4-24'!G:G)</f>
        <v>0</v>
      </c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>
        <f>+SUMIF('Input Sheet'!$S:$S,$AL3480,'Input Sheet'!C:C)</f>
        <v>0</v>
      </c>
      <c r="Z3480" s="28">
        <f>+SUMIF('Input Sheet'!$S:$S,$AL3480,'Input Sheet'!D:D)</f>
        <v>0</v>
      </c>
      <c r="AA3480" s="28">
        <f>+SUMIF('Input Sheet'!$S:$S,$AL3480,'Input Sheet'!E:E)</f>
        <v>0</v>
      </c>
      <c r="AB3480" s="28">
        <f>+SUMIF('Input Sheet'!$S:$S,$AL3480,'Input Sheet'!F:F)</f>
        <v>0</v>
      </c>
      <c r="AC3480" s="28">
        <f>+SUMIF('Input Sheet'!$S:$S,$AL3480,'Input Sheet'!G:G)</f>
        <v>0</v>
      </c>
      <c r="AD3480" s="28">
        <f>+SUMIF('Input Sheet'!$S:$S,$AL3480,'Input Sheet'!H:H)</f>
        <v>0</v>
      </c>
      <c r="AE3480" s="28">
        <f>+SUMIF('Input Sheet'!$S:$S,$AL3480,'Input Sheet'!I:I)</f>
        <v>0</v>
      </c>
      <c r="AF3480" s="28">
        <f>+SUMIF('Input Sheet'!$S:$S,$AL3480,'Input Sheet'!J:J)</f>
        <v>0</v>
      </c>
      <c r="AG3480" s="28">
        <f>+SUMIF('Input Sheet'!$S:$S,$AL3480,'Input Sheet'!K:K)</f>
        <v>0</v>
      </c>
      <c r="AH3480" s="28">
        <f>+SUMIF('Input Sheet'!$S:$S,$AL3480,'Input Sheet'!L:L)</f>
        <v>0</v>
      </c>
      <c r="AI3480" s="28">
        <f>+SUMIF('Input Sheet'!$S:$S,$AL3480,'Input Sheet'!M:M)</f>
        <v>0</v>
      </c>
      <c r="AJ3480" s="28">
        <f>+SUMIF('Input Sheet'!$S:$S,$AL3480,'Input Sheet'!N:N)</f>
        <v>0</v>
      </c>
      <c r="AK3480" s="28"/>
      <c r="AL3480" s="27" t="str">
        <f t="shared" si="271"/>
        <v>140-4320</v>
      </c>
      <c r="AM3480" s="34" t="str">
        <f t="shared" si="274"/>
        <v>Service</v>
      </c>
      <c r="AN3480" s="34" t="str">
        <f t="shared" si="275"/>
        <v>ServiceWarranty Gross Profit % of  Sales</v>
      </c>
      <c r="AO3480" s="35"/>
      <c r="AP3480" s="35"/>
      <c r="AQ3480" s="35"/>
    </row>
    <row r="3481" spans="1:43" x14ac:dyDescent="0.25">
      <c r="A3481" s="27" t="s">
        <v>103</v>
      </c>
      <c r="B3481" s="27" t="s">
        <v>104</v>
      </c>
      <c r="C3481" s="27" t="s">
        <v>657</v>
      </c>
      <c r="D3481" s="27" t="s">
        <v>555</v>
      </c>
      <c r="E3481" s="27" t="s">
        <v>682</v>
      </c>
      <c r="F3481" s="27" t="s">
        <v>1002</v>
      </c>
      <c r="G3481" s="27" t="s">
        <v>1003</v>
      </c>
      <c r="H3481" s="34" t="s">
        <v>15</v>
      </c>
      <c r="I3481" s="34" t="s">
        <v>1004</v>
      </c>
      <c r="J3481" s="34" t="str">
        <f t="shared" si="272"/>
        <v>ServiceWarranty Gross Profit % of  Sales</v>
      </c>
      <c r="K3481" s="34" t="str">
        <f t="shared" si="273"/>
        <v>240Service Warranty labour COS - Toyota</v>
      </c>
      <c r="L3481" s="28">
        <f>+SUMIF('TB 4-24'!M:M,$AL3481,'TB 4-24'!G:G)</f>
        <v>0</v>
      </c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>
        <f>+SUMIF('Input Sheet'!$S:$S,$AL3481,'Input Sheet'!C:C)</f>
        <v>0</v>
      </c>
      <c r="Z3481" s="28">
        <f>+SUMIF('Input Sheet'!$S:$S,$AL3481,'Input Sheet'!D:D)</f>
        <v>0</v>
      </c>
      <c r="AA3481" s="28">
        <f>+SUMIF('Input Sheet'!$S:$S,$AL3481,'Input Sheet'!E:E)</f>
        <v>0</v>
      </c>
      <c r="AB3481" s="28">
        <f>+SUMIF('Input Sheet'!$S:$S,$AL3481,'Input Sheet'!F:F)</f>
        <v>0</v>
      </c>
      <c r="AC3481" s="28">
        <f>+SUMIF('Input Sheet'!$S:$S,$AL3481,'Input Sheet'!G:G)</f>
        <v>0</v>
      </c>
      <c r="AD3481" s="28">
        <f>+SUMIF('Input Sheet'!$S:$S,$AL3481,'Input Sheet'!H:H)</f>
        <v>0</v>
      </c>
      <c r="AE3481" s="28">
        <f>+SUMIF('Input Sheet'!$S:$S,$AL3481,'Input Sheet'!I:I)</f>
        <v>0</v>
      </c>
      <c r="AF3481" s="28">
        <f>+SUMIF('Input Sheet'!$S:$S,$AL3481,'Input Sheet'!J:J)</f>
        <v>0</v>
      </c>
      <c r="AG3481" s="28">
        <f>+SUMIF('Input Sheet'!$S:$S,$AL3481,'Input Sheet'!K:K)</f>
        <v>0</v>
      </c>
      <c r="AH3481" s="28">
        <f>+SUMIF('Input Sheet'!$S:$S,$AL3481,'Input Sheet'!L:L)</f>
        <v>0</v>
      </c>
      <c r="AI3481" s="28">
        <f>+SUMIF('Input Sheet'!$S:$S,$AL3481,'Input Sheet'!M:M)</f>
        <v>0</v>
      </c>
      <c r="AJ3481" s="28">
        <f>+SUMIF('Input Sheet'!$S:$S,$AL3481,'Input Sheet'!N:N)</f>
        <v>0</v>
      </c>
      <c r="AK3481" s="28"/>
      <c r="AL3481" s="27" t="str">
        <f t="shared" si="271"/>
        <v>240-4320</v>
      </c>
      <c r="AM3481" s="34" t="str">
        <f t="shared" si="274"/>
        <v>Service</v>
      </c>
      <c r="AN3481" s="34" t="str">
        <f t="shared" si="275"/>
        <v>ServiceWarranty Gross Profit % of  Sales</v>
      </c>
      <c r="AO3481" s="35"/>
      <c r="AP3481" s="35"/>
      <c r="AQ3481" s="35"/>
    </row>
    <row r="3482" spans="1:43" x14ac:dyDescent="0.25">
      <c r="A3482" s="27" t="s">
        <v>103</v>
      </c>
      <c r="B3482" s="27" t="s">
        <v>104</v>
      </c>
      <c r="C3482" s="27" t="s">
        <v>671</v>
      </c>
      <c r="D3482" s="27" t="s">
        <v>555</v>
      </c>
      <c r="E3482" s="27" t="s">
        <v>683</v>
      </c>
      <c r="F3482" s="27" t="s">
        <v>1002</v>
      </c>
      <c r="G3482" s="27" t="s">
        <v>1003</v>
      </c>
      <c r="H3482" s="34" t="s">
        <v>15</v>
      </c>
      <c r="I3482" s="34" t="s">
        <v>1004</v>
      </c>
      <c r="J3482" s="34" t="str">
        <f t="shared" si="272"/>
        <v>ServiceWarranty Gross Profit % of  Sales</v>
      </c>
      <c r="K3482" s="34" t="str">
        <f t="shared" si="273"/>
        <v>340Service Warranty labour COS - Toyota</v>
      </c>
      <c r="L3482" s="28">
        <f>+SUMIF('TB 4-24'!M:M,$AL3482,'TB 4-24'!G:G)</f>
        <v>0</v>
      </c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>
        <f>+SUMIF('Input Sheet'!$S:$S,$AL3482,'Input Sheet'!C:C)</f>
        <v>0</v>
      </c>
      <c r="Z3482" s="28">
        <f>+SUMIF('Input Sheet'!$S:$S,$AL3482,'Input Sheet'!D:D)</f>
        <v>0</v>
      </c>
      <c r="AA3482" s="28">
        <f>+SUMIF('Input Sheet'!$S:$S,$AL3482,'Input Sheet'!E:E)</f>
        <v>0</v>
      </c>
      <c r="AB3482" s="28">
        <f>+SUMIF('Input Sheet'!$S:$S,$AL3482,'Input Sheet'!F:F)</f>
        <v>0</v>
      </c>
      <c r="AC3482" s="28">
        <f>+SUMIF('Input Sheet'!$S:$S,$AL3482,'Input Sheet'!G:G)</f>
        <v>0</v>
      </c>
      <c r="AD3482" s="28">
        <f>+SUMIF('Input Sheet'!$S:$S,$AL3482,'Input Sheet'!H:H)</f>
        <v>0</v>
      </c>
      <c r="AE3482" s="28">
        <f>+SUMIF('Input Sheet'!$S:$S,$AL3482,'Input Sheet'!I:I)</f>
        <v>0</v>
      </c>
      <c r="AF3482" s="28">
        <f>+SUMIF('Input Sheet'!$S:$S,$AL3482,'Input Sheet'!J:J)</f>
        <v>0</v>
      </c>
      <c r="AG3482" s="28">
        <f>+SUMIF('Input Sheet'!$S:$S,$AL3482,'Input Sheet'!K:K)</f>
        <v>0</v>
      </c>
      <c r="AH3482" s="28">
        <f>+SUMIF('Input Sheet'!$S:$S,$AL3482,'Input Sheet'!L:L)</f>
        <v>0</v>
      </c>
      <c r="AI3482" s="28">
        <f>+SUMIF('Input Sheet'!$S:$S,$AL3482,'Input Sheet'!M:M)</f>
        <v>0</v>
      </c>
      <c r="AJ3482" s="28">
        <f>+SUMIF('Input Sheet'!$S:$S,$AL3482,'Input Sheet'!N:N)</f>
        <v>0</v>
      </c>
      <c r="AK3482" s="28"/>
      <c r="AL3482" s="27" t="str">
        <f t="shared" si="271"/>
        <v>340-4320</v>
      </c>
      <c r="AM3482" s="34" t="str">
        <f t="shared" si="274"/>
        <v>Service</v>
      </c>
      <c r="AN3482" s="34" t="str">
        <f t="shared" si="275"/>
        <v>ServiceWarranty Gross Profit % of  Sales</v>
      </c>
      <c r="AO3482" s="35"/>
      <c r="AP3482" s="35"/>
      <c r="AQ3482" s="35"/>
    </row>
    <row r="3483" spans="1:43" x14ac:dyDescent="0.25">
      <c r="A3483" s="27" t="s">
        <v>103</v>
      </c>
      <c r="B3483" s="27" t="s">
        <v>104</v>
      </c>
      <c r="C3483" s="27" t="s">
        <v>663</v>
      </c>
      <c r="D3483" s="27" t="s">
        <v>555</v>
      </c>
      <c r="E3483" s="27" t="s">
        <v>669</v>
      </c>
      <c r="F3483" s="27" t="s">
        <v>1002</v>
      </c>
      <c r="G3483" s="27" t="s">
        <v>1003</v>
      </c>
      <c r="H3483" s="34" t="s">
        <v>15</v>
      </c>
      <c r="I3483" s="34" t="s">
        <v>1004</v>
      </c>
      <c r="J3483" s="34" t="str">
        <f t="shared" si="272"/>
        <v>ServiceWarranty Gross Profit % of  Sales</v>
      </c>
      <c r="K3483" s="34" t="str">
        <f t="shared" si="273"/>
        <v>440Service Warranty labour COS - Toyota</v>
      </c>
      <c r="L3483" s="28">
        <f>+SUMIF('TB 4-24'!M:M,$AL3483,'TB 4-24'!G:G)</f>
        <v>0</v>
      </c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>
        <f>+SUMIF('Input Sheet'!$S:$S,$AL3483,'Input Sheet'!C:C)</f>
        <v>0</v>
      </c>
      <c r="Z3483" s="28">
        <f>+SUMIF('Input Sheet'!$S:$S,$AL3483,'Input Sheet'!D:D)</f>
        <v>0</v>
      </c>
      <c r="AA3483" s="28">
        <f>+SUMIF('Input Sheet'!$S:$S,$AL3483,'Input Sheet'!E:E)</f>
        <v>0</v>
      </c>
      <c r="AB3483" s="28">
        <f>+SUMIF('Input Sheet'!$S:$S,$AL3483,'Input Sheet'!F:F)</f>
        <v>0</v>
      </c>
      <c r="AC3483" s="28">
        <f>+SUMIF('Input Sheet'!$S:$S,$AL3483,'Input Sheet'!G:G)</f>
        <v>0</v>
      </c>
      <c r="AD3483" s="28">
        <f>+SUMIF('Input Sheet'!$S:$S,$AL3483,'Input Sheet'!H:H)</f>
        <v>0</v>
      </c>
      <c r="AE3483" s="28">
        <f>+SUMIF('Input Sheet'!$S:$S,$AL3483,'Input Sheet'!I:I)</f>
        <v>0</v>
      </c>
      <c r="AF3483" s="28">
        <f>+SUMIF('Input Sheet'!$S:$S,$AL3483,'Input Sheet'!J:J)</f>
        <v>0</v>
      </c>
      <c r="AG3483" s="28">
        <f>+SUMIF('Input Sheet'!$S:$S,$AL3483,'Input Sheet'!K:K)</f>
        <v>0</v>
      </c>
      <c r="AH3483" s="28">
        <f>+SUMIF('Input Sheet'!$S:$S,$AL3483,'Input Sheet'!L:L)</f>
        <v>0</v>
      </c>
      <c r="AI3483" s="28">
        <f>+SUMIF('Input Sheet'!$S:$S,$AL3483,'Input Sheet'!M:M)</f>
        <v>0</v>
      </c>
      <c r="AJ3483" s="28">
        <f>+SUMIF('Input Sheet'!$S:$S,$AL3483,'Input Sheet'!N:N)</f>
        <v>0</v>
      </c>
      <c r="AK3483" s="28"/>
      <c r="AL3483" s="27" t="str">
        <f t="shared" si="271"/>
        <v>440-4320</v>
      </c>
      <c r="AM3483" s="34" t="str">
        <f t="shared" si="274"/>
        <v>Service</v>
      </c>
      <c r="AN3483" s="34" t="str">
        <f t="shared" si="275"/>
        <v>ServiceWarranty Gross Profit % of  Sales</v>
      </c>
      <c r="AO3483" s="35"/>
      <c r="AP3483" s="35"/>
      <c r="AQ3483" s="35"/>
    </row>
    <row r="3484" spans="1:43" x14ac:dyDescent="0.25">
      <c r="A3484" s="27" t="s">
        <v>103</v>
      </c>
      <c r="B3484" s="27" t="s">
        <v>104</v>
      </c>
      <c r="C3484" s="27" t="s">
        <v>104</v>
      </c>
      <c r="D3484" s="27" t="s">
        <v>555</v>
      </c>
      <c r="E3484" s="27" t="s">
        <v>684</v>
      </c>
      <c r="F3484" s="27" t="s">
        <v>1002</v>
      </c>
      <c r="G3484" s="27" t="s">
        <v>1003</v>
      </c>
      <c r="H3484" s="34" t="s">
        <v>15</v>
      </c>
      <c r="I3484" s="34" t="s">
        <v>1004</v>
      </c>
      <c r="J3484" s="34" t="str">
        <f t="shared" si="272"/>
        <v>ServiceWarranty Gross Profit % of  Sales</v>
      </c>
      <c r="K3484" s="34" t="str">
        <f t="shared" si="273"/>
        <v>147Service Warranty labour COS - Toyota</v>
      </c>
      <c r="L3484" s="28">
        <f>+SUMIF('TB 4-24'!M:M,$AL3484,'TB 4-24'!G:G)</f>
        <v>0</v>
      </c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>
        <f>+SUMIF('Input Sheet'!$S:$S,$AL3484,'Input Sheet'!C:C)</f>
        <v>0</v>
      </c>
      <c r="Z3484" s="28">
        <f>+SUMIF('Input Sheet'!$S:$S,$AL3484,'Input Sheet'!D:D)</f>
        <v>0</v>
      </c>
      <c r="AA3484" s="28">
        <f>+SUMIF('Input Sheet'!$S:$S,$AL3484,'Input Sheet'!E:E)</f>
        <v>0</v>
      </c>
      <c r="AB3484" s="28">
        <f>+SUMIF('Input Sheet'!$S:$S,$AL3484,'Input Sheet'!F:F)</f>
        <v>0</v>
      </c>
      <c r="AC3484" s="28">
        <f>+SUMIF('Input Sheet'!$S:$S,$AL3484,'Input Sheet'!G:G)</f>
        <v>0</v>
      </c>
      <c r="AD3484" s="28">
        <f>+SUMIF('Input Sheet'!$S:$S,$AL3484,'Input Sheet'!H:H)</f>
        <v>0</v>
      </c>
      <c r="AE3484" s="28">
        <f>+SUMIF('Input Sheet'!$S:$S,$AL3484,'Input Sheet'!I:I)</f>
        <v>0</v>
      </c>
      <c r="AF3484" s="28">
        <f>+SUMIF('Input Sheet'!$S:$S,$AL3484,'Input Sheet'!J:J)</f>
        <v>0</v>
      </c>
      <c r="AG3484" s="28">
        <f>+SUMIF('Input Sheet'!$S:$S,$AL3484,'Input Sheet'!K:K)</f>
        <v>0</v>
      </c>
      <c r="AH3484" s="28">
        <f>+SUMIF('Input Sheet'!$S:$S,$AL3484,'Input Sheet'!L:L)</f>
        <v>0</v>
      </c>
      <c r="AI3484" s="28">
        <f>+SUMIF('Input Sheet'!$S:$S,$AL3484,'Input Sheet'!M:M)</f>
        <v>0</v>
      </c>
      <c r="AJ3484" s="28">
        <f>+SUMIF('Input Sheet'!$S:$S,$AL3484,'Input Sheet'!N:N)</f>
        <v>0</v>
      </c>
      <c r="AK3484" s="28"/>
      <c r="AL3484" s="27" t="str">
        <f t="shared" si="271"/>
        <v>147-4320</v>
      </c>
      <c r="AM3484" s="34" t="str">
        <f t="shared" si="274"/>
        <v>Service</v>
      </c>
      <c r="AN3484" s="34" t="str">
        <f t="shared" si="275"/>
        <v>ServiceWarranty Gross Profit % of  Sales</v>
      </c>
      <c r="AO3484" s="35"/>
      <c r="AP3484" s="35"/>
      <c r="AQ3484" s="35"/>
    </row>
    <row r="3485" spans="1:43" x14ac:dyDescent="0.25">
      <c r="A3485" s="27" t="s">
        <v>103</v>
      </c>
      <c r="B3485" s="27" t="s">
        <v>104</v>
      </c>
      <c r="C3485" s="27" t="s">
        <v>657</v>
      </c>
      <c r="D3485" s="27" t="s">
        <v>282</v>
      </c>
      <c r="E3485" s="27" t="s">
        <v>682</v>
      </c>
      <c r="F3485" s="27" t="s">
        <v>1005</v>
      </c>
      <c r="G3485" s="27" t="s">
        <v>1006</v>
      </c>
      <c r="H3485" s="34" t="s">
        <v>15</v>
      </c>
      <c r="I3485" s="34" t="s">
        <v>1007</v>
      </c>
      <c r="J3485" s="34" t="str">
        <f t="shared" si="272"/>
        <v>ServiceSalaries, Commission &amp; Leave as % of Sales</v>
      </c>
      <c r="K3485" s="34" t="str">
        <f t="shared" si="273"/>
        <v>240Service Leave Expense - Toyota</v>
      </c>
      <c r="L3485" s="28">
        <f>+SUMIF('TB 4-24'!M:M,$AL3485,'TB 4-24'!G:G)</f>
        <v>0</v>
      </c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>
        <f>+SUMIF('Input Sheet'!$S:$S,$AL3485,'Input Sheet'!C:C)</f>
        <v>0</v>
      </c>
      <c r="Z3485" s="28">
        <f>+SUMIF('Input Sheet'!$S:$S,$AL3485,'Input Sheet'!D:D)</f>
        <v>0</v>
      </c>
      <c r="AA3485" s="28">
        <f>+SUMIF('Input Sheet'!$S:$S,$AL3485,'Input Sheet'!E:E)</f>
        <v>0</v>
      </c>
      <c r="AB3485" s="28">
        <f>+SUMIF('Input Sheet'!$S:$S,$AL3485,'Input Sheet'!F:F)</f>
        <v>0</v>
      </c>
      <c r="AC3485" s="28">
        <f>+SUMIF('Input Sheet'!$S:$S,$AL3485,'Input Sheet'!G:G)</f>
        <v>0</v>
      </c>
      <c r="AD3485" s="28">
        <f>+SUMIF('Input Sheet'!$S:$S,$AL3485,'Input Sheet'!H:H)</f>
        <v>0</v>
      </c>
      <c r="AE3485" s="28">
        <f>+SUMIF('Input Sheet'!$S:$S,$AL3485,'Input Sheet'!I:I)</f>
        <v>0</v>
      </c>
      <c r="AF3485" s="28">
        <f>+SUMIF('Input Sheet'!$S:$S,$AL3485,'Input Sheet'!J:J)</f>
        <v>0</v>
      </c>
      <c r="AG3485" s="28">
        <f>+SUMIF('Input Sheet'!$S:$S,$AL3485,'Input Sheet'!K:K)</f>
        <v>0</v>
      </c>
      <c r="AH3485" s="28">
        <f>+SUMIF('Input Sheet'!$S:$S,$AL3485,'Input Sheet'!L:L)</f>
        <v>0</v>
      </c>
      <c r="AI3485" s="28">
        <f>+SUMIF('Input Sheet'!$S:$S,$AL3485,'Input Sheet'!M:M)</f>
        <v>0</v>
      </c>
      <c r="AJ3485" s="28">
        <f>+SUMIF('Input Sheet'!$S:$S,$AL3485,'Input Sheet'!N:N)</f>
        <v>0</v>
      </c>
      <c r="AK3485" s="28"/>
      <c r="AL3485" s="27" t="str">
        <f t="shared" si="271"/>
        <v>240-7210</v>
      </c>
      <c r="AM3485" s="34" t="str">
        <f t="shared" si="274"/>
        <v>Service</v>
      </c>
      <c r="AN3485" s="34" t="str">
        <f t="shared" si="275"/>
        <v>ServiceSalaries, Commission &amp; Leave as % of Sales</v>
      </c>
      <c r="AO3485" s="35"/>
      <c r="AP3485" s="35"/>
      <c r="AQ3485" s="35"/>
    </row>
    <row r="3486" spans="1:43" x14ac:dyDescent="0.25">
      <c r="A3486" s="27" t="s">
        <v>103</v>
      </c>
      <c r="B3486" s="27" t="s">
        <v>104</v>
      </c>
      <c r="C3486" s="27" t="s">
        <v>663</v>
      </c>
      <c r="D3486" s="27" t="s">
        <v>282</v>
      </c>
      <c r="E3486" s="27" t="s">
        <v>669</v>
      </c>
      <c r="F3486" s="27" t="s">
        <v>1005</v>
      </c>
      <c r="G3486" s="27" t="s">
        <v>1006</v>
      </c>
      <c r="H3486" s="34" t="s">
        <v>15</v>
      </c>
      <c r="I3486" s="34" t="s">
        <v>1007</v>
      </c>
      <c r="J3486" s="34" t="str">
        <f t="shared" si="272"/>
        <v>ServiceSalaries, Commission &amp; Leave as % of Sales</v>
      </c>
      <c r="K3486" s="34" t="str">
        <f t="shared" si="273"/>
        <v>440Service Leave Expense - Toyota</v>
      </c>
      <c r="L3486" s="28">
        <f>+SUMIF('TB 4-24'!M:M,$AL3486,'TB 4-24'!G:G)</f>
        <v>0</v>
      </c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>
        <f>+SUMIF('Input Sheet'!$S:$S,$AL3486,'Input Sheet'!C:C)</f>
        <v>0</v>
      </c>
      <c r="Z3486" s="28">
        <f>+SUMIF('Input Sheet'!$S:$S,$AL3486,'Input Sheet'!D:D)</f>
        <v>0</v>
      </c>
      <c r="AA3486" s="28">
        <f>+SUMIF('Input Sheet'!$S:$S,$AL3486,'Input Sheet'!E:E)</f>
        <v>0</v>
      </c>
      <c r="AB3486" s="28">
        <f>+SUMIF('Input Sheet'!$S:$S,$AL3486,'Input Sheet'!F:F)</f>
        <v>0</v>
      </c>
      <c r="AC3486" s="28">
        <f>+SUMIF('Input Sheet'!$S:$S,$AL3486,'Input Sheet'!G:G)</f>
        <v>0</v>
      </c>
      <c r="AD3486" s="28">
        <f>+SUMIF('Input Sheet'!$S:$S,$AL3486,'Input Sheet'!H:H)</f>
        <v>0</v>
      </c>
      <c r="AE3486" s="28">
        <f>+SUMIF('Input Sheet'!$S:$S,$AL3486,'Input Sheet'!I:I)</f>
        <v>0</v>
      </c>
      <c r="AF3486" s="28">
        <f>+SUMIF('Input Sheet'!$S:$S,$AL3486,'Input Sheet'!J:J)</f>
        <v>0</v>
      </c>
      <c r="AG3486" s="28">
        <f>+SUMIF('Input Sheet'!$S:$S,$AL3486,'Input Sheet'!K:K)</f>
        <v>0</v>
      </c>
      <c r="AH3486" s="28">
        <f>+SUMIF('Input Sheet'!$S:$S,$AL3486,'Input Sheet'!L:L)</f>
        <v>0</v>
      </c>
      <c r="AI3486" s="28">
        <f>+SUMIF('Input Sheet'!$S:$S,$AL3486,'Input Sheet'!M:M)</f>
        <v>0</v>
      </c>
      <c r="AJ3486" s="28">
        <f>+SUMIF('Input Sheet'!$S:$S,$AL3486,'Input Sheet'!N:N)</f>
        <v>0</v>
      </c>
      <c r="AK3486" s="28"/>
      <c r="AL3486" s="27" t="str">
        <f t="shared" si="271"/>
        <v>440-7210</v>
      </c>
      <c r="AM3486" s="34" t="str">
        <f t="shared" si="274"/>
        <v>Service</v>
      </c>
      <c r="AN3486" s="34" t="str">
        <f t="shared" si="275"/>
        <v>ServiceSalaries, Commission &amp; Leave as % of Sales</v>
      </c>
      <c r="AO3486" s="35"/>
      <c r="AP3486" s="35"/>
      <c r="AQ3486" s="35"/>
    </row>
    <row r="3487" spans="1:43" x14ac:dyDescent="0.25">
      <c r="A3487" s="27" t="s">
        <v>103</v>
      </c>
      <c r="B3487" s="27" t="s">
        <v>104</v>
      </c>
      <c r="C3487" s="27" t="s">
        <v>671</v>
      </c>
      <c r="D3487" s="27" t="s">
        <v>282</v>
      </c>
      <c r="E3487" s="27" t="s">
        <v>683</v>
      </c>
      <c r="F3487" s="27" t="s">
        <v>1005</v>
      </c>
      <c r="G3487" s="27" t="s">
        <v>1006</v>
      </c>
      <c r="H3487" s="34" t="s">
        <v>15</v>
      </c>
      <c r="I3487" s="34" t="s">
        <v>1007</v>
      </c>
      <c r="J3487" s="34" t="str">
        <f t="shared" si="272"/>
        <v>ServiceSalaries, Commission &amp; Leave as % of Sales</v>
      </c>
      <c r="K3487" s="34" t="str">
        <f t="shared" si="273"/>
        <v>340Service Leave Expense - Toyota</v>
      </c>
      <c r="L3487" s="28">
        <f>+SUMIF('TB 4-24'!M:M,$AL3487,'TB 4-24'!G:G)</f>
        <v>0</v>
      </c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>
        <f>+SUMIF('Input Sheet'!$S:$S,$AL3487,'Input Sheet'!C:C)</f>
        <v>0</v>
      </c>
      <c r="Z3487" s="28">
        <f>+SUMIF('Input Sheet'!$S:$S,$AL3487,'Input Sheet'!D:D)</f>
        <v>0</v>
      </c>
      <c r="AA3487" s="28">
        <f>+SUMIF('Input Sheet'!$S:$S,$AL3487,'Input Sheet'!E:E)</f>
        <v>0</v>
      </c>
      <c r="AB3487" s="28">
        <f>+SUMIF('Input Sheet'!$S:$S,$AL3487,'Input Sheet'!F:F)</f>
        <v>0</v>
      </c>
      <c r="AC3487" s="28">
        <f>+SUMIF('Input Sheet'!$S:$S,$AL3487,'Input Sheet'!G:G)</f>
        <v>0</v>
      </c>
      <c r="AD3487" s="28">
        <f>+SUMIF('Input Sheet'!$S:$S,$AL3487,'Input Sheet'!H:H)</f>
        <v>0</v>
      </c>
      <c r="AE3487" s="28">
        <f>+SUMIF('Input Sheet'!$S:$S,$AL3487,'Input Sheet'!I:I)</f>
        <v>0</v>
      </c>
      <c r="AF3487" s="28">
        <f>+SUMIF('Input Sheet'!$S:$S,$AL3487,'Input Sheet'!J:J)</f>
        <v>0</v>
      </c>
      <c r="AG3487" s="28">
        <f>+SUMIF('Input Sheet'!$S:$S,$AL3487,'Input Sheet'!K:K)</f>
        <v>0</v>
      </c>
      <c r="AH3487" s="28">
        <f>+SUMIF('Input Sheet'!$S:$S,$AL3487,'Input Sheet'!L:L)</f>
        <v>0</v>
      </c>
      <c r="AI3487" s="28">
        <f>+SUMIF('Input Sheet'!$S:$S,$AL3487,'Input Sheet'!M:M)</f>
        <v>0</v>
      </c>
      <c r="AJ3487" s="28">
        <f>+SUMIF('Input Sheet'!$S:$S,$AL3487,'Input Sheet'!N:N)</f>
        <v>0</v>
      </c>
      <c r="AK3487" s="28"/>
      <c r="AL3487" s="27" t="str">
        <f t="shared" si="271"/>
        <v>340-7210</v>
      </c>
      <c r="AM3487" s="34" t="str">
        <f t="shared" si="274"/>
        <v>Service</v>
      </c>
      <c r="AN3487" s="34" t="str">
        <f t="shared" si="275"/>
        <v>ServiceSalaries, Commission &amp; Leave as % of Sales</v>
      </c>
      <c r="AO3487" s="35"/>
      <c r="AP3487" s="35"/>
      <c r="AQ3487" s="35"/>
    </row>
    <row r="3488" spans="1:43" x14ac:dyDescent="0.25">
      <c r="A3488" s="27" t="s">
        <v>103</v>
      </c>
      <c r="B3488" s="27" t="s">
        <v>104</v>
      </c>
      <c r="C3488" s="27" t="s">
        <v>104</v>
      </c>
      <c r="D3488" s="27" t="s">
        <v>282</v>
      </c>
      <c r="E3488" s="27" t="s">
        <v>653</v>
      </c>
      <c r="F3488" s="27" t="s">
        <v>1005</v>
      </c>
      <c r="G3488" s="27" t="s">
        <v>1006</v>
      </c>
      <c r="H3488" s="34" t="s">
        <v>15</v>
      </c>
      <c r="I3488" s="34" t="s">
        <v>1007</v>
      </c>
      <c r="J3488" s="34" t="str">
        <f t="shared" si="272"/>
        <v>ServiceSalaries, Commission &amp; Leave as % of Sales</v>
      </c>
      <c r="K3488" s="34" t="str">
        <f t="shared" si="273"/>
        <v>140Service Leave Expense - Toyota</v>
      </c>
      <c r="L3488" s="28">
        <f>+SUMIF('TB 4-24'!M:M,$AL3488,'TB 4-24'!G:G)</f>
        <v>0</v>
      </c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>
        <f>+SUMIF('Input Sheet'!$S:$S,$AL3488,'Input Sheet'!C:C)</f>
        <v>0</v>
      </c>
      <c r="Z3488" s="28">
        <f>+SUMIF('Input Sheet'!$S:$S,$AL3488,'Input Sheet'!D:D)</f>
        <v>0</v>
      </c>
      <c r="AA3488" s="28">
        <f>+SUMIF('Input Sheet'!$S:$S,$AL3488,'Input Sheet'!E:E)</f>
        <v>0</v>
      </c>
      <c r="AB3488" s="28">
        <f>+SUMIF('Input Sheet'!$S:$S,$AL3488,'Input Sheet'!F:F)</f>
        <v>0</v>
      </c>
      <c r="AC3488" s="28">
        <f>+SUMIF('Input Sheet'!$S:$S,$AL3488,'Input Sheet'!G:G)</f>
        <v>0</v>
      </c>
      <c r="AD3488" s="28">
        <f>+SUMIF('Input Sheet'!$S:$S,$AL3488,'Input Sheet'!H:H)</f>
        <v>0</v>
      </c>
      <c r="AE3488" s="28">
        <f>+SUMIF('Input Sheet'!$S:$S,$AL3488,'Input Sheet'!I:I)</f>
        <v>0</v>
      </c>
      <c r="AF3488" s="28">
        <f>+SUMIF('Input Sheet'!$S:$S,$AL3488,'Input Sheet'!J:J)</f>
        <v>0</v>
      </c>
      <c r="AG3488" s="28">
        <f>+SUMIF('Input Sheet'!$S:$S,$AL3488,'Input Sheet'!K:K)</f>
        <v>0</v>
      </c>
      <c r="AH3488" s="28">
        <f>+SUMIF('Input Sheet'!$S:$S,$AL3488,'Input Sheet'!L:L)</f>
        <v>0</v>
      </c>
      <c r="AI3488" s="28">
        <f>+SUMIF('Input Sheet'!$S:$S,$AL3488,'Input Sheet'!M:M)</f>
        <v>0</v>
      </c>
      <c r="AJ3488" s="28">
        <f>+SUMIF('Input Sheet'!$S:$S,$AL3488,'Input Sheet'!N:N)</f>
        <v>0</v>
      </c>
      <c r="AK3488" s="28"/>
      <c r="AL3488" s="27" t="str">
        <f t="shared" si="271"/>
        <v>140-7210</v>
      </c>
      <c r="AM3488" s="34" t="str">
        <f t="shared" si="274"/>
        <v>Service</v>
      </c>
      <c r="AN3488" s="34" t="str">
        <f t="shared" si="275"/>
        <v>ServiceSalaries, Commission &amp; Leave as % of Sales</v>
      </c>
      <c r="AO3488" s="35"/>
      <c r="AP3488" s="35"/>
      <c r="AQ3488" s="35"/>
    </row>
    <row r="3489" spans="1:43" x14ac:dyDescent="0.25">
      <c r="A3489" s="27" t="s">
        <v>103</v>
      </c>
      <c r="B3489" s="27" t="s">
        <v>104</v>
      </c>
      <c r="C3489" s="27" t="s">
        <v>104</v>
      </c>
      <c r="D3489" s="27" t="s">
        <v>282</v>
      </c>
      <c r="E3489" s="27" t="s">
        <v>684</v>
      </c>
      <c r="F3489" s="27" t="s">
        <v>1005</v>
      </c>
      <c r="G3489" s="27" t="s">
        <v>1006</v>
      </c>
      <c r="H3489" s="34" t="s">
        <v>15</v>
      </c>
      <c r="I3489" s="34" t="s">
        <v>1007</v>
      </c>
      <c r="J3489" s="34" t="str">
        <f t="shared" si="272"/>
        <v>ServiceSalaries, Commission &amp; Leave as % of Sales</v>
      </c>
      <c r="K3489" s="34" t="str">
        <f t="shared" si="273"/>
        <v>147Service Leave Expense - Toyota</v>
      </c>
      <c r="L3489" s="28">
        <f>+SUMIF('TB 4-24'!M:M,$AL3489,'TB 4-24'!G:G)</f>
        <v>0</v>
      </c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>
        <f>+SUMIF('Input Sheet'!$S:$S,$AL3489,'Input Sheet'!C:C)</f>
        <v>0</v>
      </c>
      <c r="Z3489" s="28">
        <f>+SUMIF('Input Sheet'!$S:$S,$AL3489,'Input Sheet'!D:D)</f>
        <v>0</v>
      </c>
      <c r="AA3489" s="28">
        <f>+SUMIF('Input Sheet'!$S:$S,$AL3489,'Input Sheet'!E:E)</f>
        <v>0</v>
      </c>
      <c r="AB3489" s="28">
        <f>+SUMIF('Input Sheet'!$S:$S,$AL3489,'Input Sheet'!F:F)</f>
        <v>0</v>
      </c>
      <c r="AC3489" s="28">
        <f>+SUMIF('Input Sheet'!$S:$S,$AL3489,'Input Sheet'!G:G)</f>
        <v>0</v>
      </c>
      <c r="AD3489" s="28">
        <f>+SUMIF('Input Sheet'!$S:$S,$AL3489,'Input Sheet'!H:H)</f>
        <v>0</v>
      </c>
      <c r="AE3489" s="28">
        <f>+SUMIF('Input Sheet'!$S:$S,$AL3489,'Input Sheet'!I:I)</f>
        <v>0</v>
      </c>
      <c r="AF3489" s="28">
        <f>+SUMIF('Input Sheet'!$S:$S,$AL3489,'Input Sheet'!J:J)</f>
        <v>0</v>
      </c>
      <c r="AG3489" s="28">
        <f>+SUMIF('Input Sheet'!$S:$S,$AL3489,'Input Sheet'!K:K)</f>
        <v>0</v>
      </c>
      <c r="AH3489" s="28">
        <f>+SUMIF('Input Sheet'!$S:$S,$AL3489,'Input Sheet'!L:L)</f>
        <v>0</v>
      </c>
      <c r="AI3489" s="28">
        <f>+SUMIF('Input Sheet'!$S:$S,$AL3489,'Input Sheet'!M:M)</f>
        <v>0</v>
      </c>
      <c r="AJ3489" s="28">
        <f>+SUMIF('Input Sheet'!$S:$S,$AL3489,'Input Sheet'!N:N)</f>
        <v>0</v>
      </c>
      <c r="AK3489" s="28"/>
      <c r="AL3489" s="27" t="str">
        <f t="shared" si="271"/>
        <v>147-7210</v>
      </c>
      <c r="AM3489" s="34" t="str">
        <f t="shared" si="274"/>
        <v>Service</v>
      </c>
      <c r="AN3489" s="34" t="str">
        <f t="shared" si="275"/>
        <v>ServiceSalaries, Commission &amp; Leave as % of Sales</v>
      </c>
      <c r="AO3489" s="35"/>
      <c r="AP3489" s="35"/>
      <c r="AQ3489" s="35"/>
    </row>
    <row r="3490" spans="1:43" x14ac:dyDescent="0.25">
      <c r="A3490" s="27" t="s">
        <v>103</v>
      </c>
      <c r="B3490" s="27" t="s">
        <v>104</v>
      </c>
      <c r="C3490" s="27" t="s">
        <v>104</v>
      </c>
      <c r="D3490" s="27" t="s">
        <v>283</v>
      </c>
      <c r="E3490" s="27" t="s">
        <v>653</v>
      </c>
      <c r="F3490" s="27" t="s">
        <v>1005</v>
      </c>
      <c r="G3490" s="27" t="s">
        <v>1006</v>
      </c>
      <c r="H3490" s="34" t="s">
        <v>15</v>
      </c>
      <c r="I3490" s="34" t="s">
        <v>1007</v>
      </c>
      <c r="J3490" s="34" t="str">
        <f t="shared" si="272"/>
        <v>ServiceSalaries, Commission &amp; Leave as % of Sales</v>
      </c>
      <c r="K3490" s="34" t="str">
        <f t="shared" si="273"/>
        <v>140Service Leave Expense - Toyota</v>
      </c>
      <c r="L3490" s="28">
        <f>+SUMIF('TB 4-24'!M:M,$AL3490,'TB 4-24'!G:G)</f>
        <v>0</v>
      </c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>
        <f>+SUMIF('Input Sheet'!$S:$S,$AL3490,'Input Sheet'!C:C)</f>
        <v>0</v>
      </c>
      <c r="Z3490" s="28">
        <f>+SUMIF('Input Sheet'!$S:$S,$AL3490,'Input Sheet'!D:D)</f>
        <v>0</v>
      </c>
      <c r="AA3490" s="28">
        <f>+SUMIF('Input Sheet'!$S:$S,$AL3490,'Input Sheet'!E:E)</f>
        <v>0</v>
      </c>
      <c r="AB3490" s="28">
        <f>+SUMIF('Input Sheet'!$S:$S,$AL3490,'Input Sheet'!F:F)</f>
        <v>0</v>
      </c>
      <c r="AC3490" s="28">
        <f>+SUMIF('Input Sheet'!$S:$S,$AL3490,'Input Sheet'!G:G)</f>
        <v>0</v>
      </c>
      <c r="AD3490" s="28">
        <f>+SUMIF('Input Sheet'!$S:$S,$AL3490,'Input Sheet'!H:H)</f>
        <v>0</v>
      </c>
      <c r="AE3490" s="28">
        <f>+SUMIF('Input Sheet'!$S:$S,$AL3490,'Input Sheet'!I:I)</f>
        <v>0</v>
      </c>
      <c r="AF3490" s="28">
        <f>+SUMIF('Input Sheet'!$S:$S,$AL3490,'Input Sheet'!J:J)</f>
        <v>0</v>
      </c>
      <c r="AG3490" s="28">
        <f>+SUMIF('Input Sheet'!$S:$S,$AL3490,'Input Sheet'!K:K)</f>
        <v>0</v>
      </c>
      <c r="AH3490" s="28">
        <f>+SUMIF('Input Sheet'!$S:$S,$AL3490,'Input Sheet'!L:L)</f>
        <v>0</v>
      </c>
      <c r="AI3490" s="28">
        <f>+SUMIF('Input Sheet'!$S:$S,$AL3490,'Input Sheet'!M:M)</f>
        <v>0</v>
      </c>
      <c r="AJ3490" s="28">
        <f>+SUMIF('Input Sheet'!$S:$S,$AL3490,'Input Sheet'!N:N)</f>
        <v>0</v>
      </c>
      <c r="AK3490" s="28"/>
      <c r="AL3490" s="27" t="str">
        <f t="shared" si="271"/>
        <v>140-7211</v>
      </c>
      <c r="AM3490" s="34" t="str">
        <f t="shared" si="274"/>
        <v>Service</v>
      </c>
      <c r="AN3490" s="34" t="str">
        <f t="shared" si="275"/>
        <v>ServiceSalaries, Commission &amp; Leave as % of Sales</v>
      </c>
      <c r="AO3490" s="35"/>
      <c r="AP3490" s="35"/>
      <c r="AQ3490" s="35"/>
    </row>
    <row r="3491" spans="1:43" x14ac:dyDescent="0.25">
      <c r="A3491" s="27" t="s">
        <v>103</v>
      </c>
      <c r="B3491" s="27" t="s">
        <v>104</v>
      </c>
      <c r="C3491" s="27" t="s">
        <v>657</v>
      </c>
      <c r="D3491" s="27" t="s">
        <v>283</v>
      </c>
      <c r="E3491" s="27" t="s">
        <v>682</v>
      </c>
      <c r="F3491" s="27" t="s">
        <v>1005</v>
      </c>
      <c r="G3491" s="27" t="s">
        <v>1006</v>
      </c>
      <c r="H3491" s="34" t="s">
        <v>15</v>
      </c>
      <c r="I3491" s="34" t="s">
        <v>1007</v>
      </c>
      <c r="J3491" s="34" t="str">
        <f t="shared" si="272"/>
        <v>ServiceSalaries, Commission &amp; Leave as % of Sales</v>
      </c>
      <c r="K3491" s="34" t="str">
        <f t="shared" si="273"/>
        <v>240Service Leave Expense - Toyota</v>
      </c>
      <c r="L3491" s="28">
        <f>+SUMIF('TB 4-24'!M:M,$AL3491,'TB 4-24'!G:G)</f>
        <v>0</v>
      </c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>
        <f>+SUMIF('Input Sheet'!$S:$S,$AL3491,'Input Sheet'!C:C)</f>
        <v>0</v>
      </c>
      <c r="Z3491" s="28">
        <f>+SUMIF('Input Sheet'!$S:$S,$AL3491,'Input Sheet'!D:D)</f>
        <v>0</v>
      </c>
      <c r="AA3491" s="28">
        <f>+SUMIF('Input Sheet'!$S:$S,$AL3491,'Input Sheet'!E:E)</f>
        <v>0</v>
      </c>
      <c r="AB3491" s="28">
        <f>+SUMIF('Input Sheet'!$S:$S,$AL3491,'Input Sheet'!F:F)</f>
        <v>0</v>
      </c>
      <c r="AC3491" s="28">
        <f>+SUMIF('Input Sheet'!$S:$S,$AL3491,'Input Sheet'!G:G)</f>
        <v>0</v>
      </c>
      <c r="AD3491" s="28">
        <f>+SUMIF('Input Sheet'!$S:$S,$AL3491,'Input Sheet'!H:H)</f>
        <v>0</v>
      </c>
      <c r="AE3491" s="28">
        <f>+SUMIF('Input Sheet'!$S:$S,$AL3491,'Input Sheet'!I:I)</f>
        <v>0</v>
      </c>
      <c r="AF3491" s="28">
        <f>+SUMIF('Input Sheet'!$S:$S,$AL3491,'Input Sheet'!J:J)</f>
        <v>0</v>
      </c>
      <c r="AG3491" s="28">
        <f>+SUMIF('Input Sheet'!$S:$S,$AL3491,'Input Sheet'!K:K)</f>
        <v>0</v>
      </c>
      <c r="AH3491" s="28">
        <f>+SUMIF('Input Sheet'!$S:$S,$AL3491,'Input Sheet'!L:L)</f>
        <v>0</v>
      </c>
      <c r="AI3491" s="28">
        <f>+SUMIF('Input Sheet'!$S:$S,$AL3491,'Input Sheet'!M:M)</f>
        <v>0</v>
      </c>
      <c r="AJ3491" s="28">
        <f>+SUMIF('Input Sheet'!$S:$S,$AL3491,'Input Sheet'!N:N)</f>
        <v>0</v>
      </c>
      <c r="AK3491" s="28"/>
      <c r="AL3491" s="27" t="str">
        <f t="shared" si="271"/>
        <v>240-7211</v>
      </c>
      <c r="AM3491" s="34" t="str">
        <f t="shared" si="274"/>
        <v>Service</v>
      </c>
      <c r="AN3491" s="34" t="str">
        <f t="shared" si="275"/>
        <v>ServiceSalaries, Commission &amp; Leave as % of Sales</v>
      </c>
      <c r="AO3491" s="35"/>
      <c r="AP3491" s="35"/>
      <c r="AQ3491" s="35"/>
    </row>
    <row r="3492" spans="1:43" x14ac:dyDescent="0.25">
      <c r="A3492" s="27" t="s">
        <v>103</v>
      </c>
      <c r="B3492" s="27" t="s">
        <v>104</v>
      </c>
      <c r="C3492" s="27" t="s">
        <v>671</v>
      </c>
      <c r="D3492" s="27" t="s">
        <v>283</v>
      </c>
      <c r="E3492" s="27" t="s">
        <v>683</v>
      </c>
      <c r="F3492" s="27" t="s">
        <v>1005</v>
      </c>
      <c r="G3492" s="27" t="s">
        <v>1006</v>
      </c>
      <c r="H3492" s="34" t="s">
        <v>15</v>
      </c>
      <c r="I3492" s="34" t="s">
        <v>1007</v>
      </c>
      <c r="J3492" s="34" t="str">
        <f t="shared" si="272"/>
        <v>ServiceSalaries, Commission &amp; Leave as % of Sales</v>
      </c>
      <c r="K3492" s="34" t="str">
        <f t="shared" si="273"/>
        <v>340Service Leave Expense - Toyota</v>
      </c>
      <c r="L3492" s="28">
        <f>+SUMIF('TB 4-24'!M:M,$AL3492,'TB 4-24'!G:G)</f>
        <v>0</v>
      </c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>
        <f>+SUMIF('Input Sheet'!$S:$S,$AL3492,'Input Sheet'!C:C)</f>
        <v>0</v>
      </c>
      <c r="Z3492" s="28">
        <f>+SUMIF('Input Sheet'!$S:$S,$AL3492,'Input Sheet'!D:D)</f>
        <v>0</v>
      </c>
      <c r="AA3492" s="28">
        <f>+SUMIF('Input Sheet'!$S:$S,$AL3492,'Input Sheet'!E:E)</f>
        <v>0</v>
      </c>
      <c r="AB3492" s="28">
        <f>+SUMIF('Input Sheet'!$S:$S,$AL3492,'Input Sheet'!F:F)</f>
        <v>0</v>
      </c>
      <c r="AC3492" s="28">
        <f>+SUMIF('Input Sheet'!$S:$S,$AL3492,'Input Sheet'!G:G)</f>
        <v>0</v>
      </c>
      <c r="AD3492" s="28">
        <f>+SUMIF('Input Sheet'!$S:$S,$AL3492,'Input Sheet'!H:H)</f>
        <v>0</v>
      </c>
      <c r="AE3492" s="28">
        <f>+SUMIF('Input Sheet'!$S:$S,$AL3492,'Input Sheet'!I:I)</f>
        <v>0</v>
      </c>
      <c r="AF3492" s="28">
        <f>+SUMIF('Input Sheet'!$S:$S,$AL3492,'Input Sheet'!J:J)</f>
        <v>0</v>
      </c>
      <c r="AG3492" s="28">
        <f>+SUMIF('Input Sheet'!$S:$S,$AL3492,'Input Sheet'!K:K)</f>
        <v>0</v>
      </c>
      <c r="AH3492" s="28">
        <f>+SUMIF('Input Sheet'!$S:$S,$AL3492,'Input Sheet'!L:L)</f>
        <v>0</v>
      </c>
      <c r="AI3492" s="28">
        <f>+SUMIF('Input Sheet'!$S:$S,$AL3492,'Input Sheet'!M:M)</f>
        <v>0</v>
      </c>
      <c r="AJ3492" s="28">
        <f>+SUMIF('Input Sheet'!$S:$S,$AL3492,'Input Sheet'!N:N)</f>
        <v>0</v>
      </c>
      <c r="AK3492" s="28"/>
      <c r="AL3492" s="27" t="str">
        <f t="shared" si="271"/>
        <v>340-7211</v>
      </c>
      <c r="AM3492" s="34" t="str">
        <f t="shared" si="274"/>
        <v>Service</v>
      </c>
      <c r="AN3492" s="34" t="str">
        <f t="shared" si="275"/>
        <v>ServiceSalaries, Commission &amp; Leave as % of Sales</v>
      </c>
      <c r="AO3492" s="35"/>
      <c r="AP3492" s="35"/>
      <c r="AQ3492" s="35"/>
    </row>
    <row r="3493" spans="1:43" x14ac:dyDescent="0.25">
      <c r="A3493" s="27" t="s">
        <v>103</v>
      </c>
      <c r="B3493" s="27" t="s">
        <v>104</v>
      </c>
      <c r="C3493" s="27" t="s">
        <v>663</v>
      </c>
      <c r="D3493" s="27" t="s">
        <v>283</v>
      </c>
      <c r="E3493" s="27" t="s">
        <v>669</v>
      </c>
      <c r="F3493" s="27" t="s">
        <v>1005</v>
      </c>
      <c r="G3493" s="27" t="s">
        <v>1006</v>
      </c>
      <c r="H3493" s="34" t="s">
        <v>15</v>
      </c>
      <c r="I3493" s="34" t="s">
        <v>1007</v>
      </c>
      <c r="J3493" s="34" t="str">
        <f t="shared" si="272"/>
        <v>ServiceSalaries, Commission &amp; Leave as % of Sales</v>
      </c>
      <c r="K3493" s="34" t="str">
        <f t="shared" si="273"/>
        <v>440Service Leave Expense - Toyota</v>
      </c>
      <c r="L3493" s="28">
        <f>+SUMIF('TB 4-24'!M:M,$AL3493,'TB 4-24'!G:G)</f>
        <v>0</v>
      </c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>
        <f>+SUMIF('Input Sheet'!$S:$S,$AL3493,'Input Sheet'!C:C)</f>
        <v>0</v>
      </c>
      <c r="Z3493" s="28">
        <f>+SUMIF('Input Sheet'!$S:$S,$AL3493,'Input Sheet'!D:D)</f>
        <v>0</v>
      </c>
      <c r="AA3493" s="28">
        <f>+SUMIF('Input Sheet'!$S:$S,$AL3493,'Input Sheet'!E:E)</f>
        <v>0</v>
      </c>
      <c r="AB3493" s="28">
        <f>+SUMIF('Input Sheet'!$S:$S,$AL3493,'Input Sheet'!F:F)</f>
        <v>0</v>
      </c>
      <c r="AC3493" s="28">
        <f>+SUMIF('Input Sheet'!$S:$S,$AL3493,'Input Sheet'!G:G)</f>
        <v>0</v>
      </c>
      <c r="AD3493" s="28">
        <f>+SUMIF('Input Sheet'!$S:$S,$AL3493,'Input Sheet'!H:H)</f>
        <v>0</v>
      </c>
      <c r="AE3493" s="28">
        <f>+SUMIF('Input Sheet'!$S:$S,$AL3493,'Input Sheet'!I:I)</f>
        <v>0</v>
      </c>
      <c r="AF3493" s="28">
        <f>+SUMIF('Input Sheet'!$S:$S,$AL3493,'Input Sheet'!J:J)</f>
        <v>0</v>
      </c>
      <c r="AG3493" s="28">
        <f>+SUMIF('Input Sheet'!$S:$S,$AL3493,'Input Sheet'!K:K)</f>
        <v>0</v>
      </c>
      <c r="AH3493" s="28">
        <f>+SUMIF('Input Sheet'!$S:$S,$AL3493,'Input Sheet'!L:L)</f>
        <v>0</v>
      </c>
      <c r="AI3493" s="28">
        <f>+SUMIF('Input Sheet'!$S:$S,$AL3493,'Input Sheet'!M:M)</f>
        <v>0</v>
      </c>
      <c r="AJ3493" s="28">
        <f>+SUMIF('Input Sheet'!$S:$S,$AL3493,'Input Sheet'!N:N)</f>
        <v>0</v>
      </c>
      <c r="AK3493" s="28"/>
      <c r="AL3493" s="27" t="str">
        <f t="shared" si="271"/>
        <v>440-7211</v>
      </c>
      <c r="AM3493" s="34" t="str">
        <f t="shared" si="274"/>
        <v>Service</v>
      </c>
      <c r="AN3493" s="34" t="str">
        <f t="shared" si="275"/>
        <v>ServiceSalaries, Commission &amp; Leave as % of Sales</v>
      </c>
      <c r="AO3493" s="35"/>
      <c r="AP3493" s="35"/>
      <c r="AQ3493" s="35"/>
    </row>
    <row r="3494" spans="1:43" x14ac:dyDescent="0.25">
      <c r="A3494" s="27" t="s">
        <v>103</v>
      </c>
      <c r="B3494" s="27" t="s">
        <v>104</v>
      </c>
      <c r="C3494" s="27" t="s">
        <v>104</v>
      </c>
      <c r="D3494" s="27" t="s">
        <v>283</v>
      </c>
      <c r="E3494" s="27" t="s">
        <v>684</v>
      </c>
      <c r="F3494" s="27" t="s">
        <v>1005</v>
      </c>
      <c r="G3494" s="27" t="s">
        <v>1006</v>
      </c>
      <c r="H3494" s="34" t="s">
        <v>15</v>
      </c>
      <c r="I3494" s="34" t="s">
        <v>1007</v>
      </c>
      <c r="J3494" s="34" t="str">
        <f t="shared" si="272"/>
        <v>ServiceSalaries, Commission &amp; Leave as % of Sales</v>
      </c>
      <c r="K3494" s="34" t="str">
        <f t="shared" si="273"/>
        <v>147Service Leave Expense - Toyota</v>
      </c>
      <c r="L3494" s="28">
        <f>+SUMIF('TB 4-24'!M:M,$AL3494,'TB 4-24'!G:G)</f>
        <v>0</v>
      </c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>
        <f>+SUMIF('Input Sheet'!$S:$S,$AL3494,'Input Sheet'!C:C)</f>
        <v>0</v>
      </c>
      <c r="Z3494" s="28">
        <f>+SUMIF('Input Sheet'!$S:$S,$AL3494,'Input Sheet'!D:D)</f>
        <v>0</v>
      </c>
      <c r="AA3494" s="28">
        <f>+SUMIF('Input Sheet'!$S:$S,$AL3494,'Input Sheet'!E:E)</f>
        <v>0</v>
      </c>
      <c r="AB3494" s="28">
        <f>+SUMIF('Input Sheet'!$S:$S,$AL3494,'Input Sheet'!F:F)</f>
        <v>0</v>
      </c>
      <c r="AC3494" s="28">
        <f>+SUMIF('Input Sheet'!$S:$S,$AL3494,'Input Sheet'!G:G)</f>
        <v>0</v>
      </c>
      <c r="AD3494" s="28">
        <f>+SUMIF('Input Sheet'!$S:$S,$AL3494,'Input Sheet'!H:H)</f>
        <v>0</v>
      </c>
      <c r="AE3494" s="28">
        <f>+SUMIF('Input Sheet'!$S:$S,$AL3494,'Input Sheet'!I:I)</f>
        <v>0</v>
      </c>
      <c r="AF3494" s="28">
        <f>+SUMIF('Input Sheet'!$S:$S,$AL3494,'Input Sheet'!J:J)</f>
        <v>0</v>
      </c>
      <c r="AG3494" s="28">
        <f>+SUMIF('Input Sheet'!$S:$S,$AL3494,'Input Sheet'!K:K)</f>
        <v>0</v>
      </c>
      <c r="AH3494" s="28">
        <f>+SUMIF('Input Sheet'!$S:$S,$AL3494,'Input Sheet'!L:L)</f>
        <v>0</v>
      </c>
      <c r="AI3494" s="28">
        <f>+SUMIF('Input Sheet'!$S:$S,$AL3494,'Input Sheet'!M:M)</f>
        <v>0</v>
      </c>
      <c r="AJ3494" s="28">
        <f>+SUMIF('Input Sheet'!$S:$S,$AL3494,'Input Sheet'!N:N)</f>
        <v>0</v>
      </c>
      <c r="AK3494" s="28"/>
      <c r="AL3494" s="27" t="str">
        <f t="shared" si="271"/>
        <v>147-7211</v>
      </c>
      <c r="AM3494" s="34" t="str">
        <f t="shared" si="274"/>
        <v>Service</v>
      </c>
      <c r="AN3494" s="34" t="str">
        <f t="shared" si="275"/>
        <v>ServiceSalaries, Commission &amp; Leave as % of Sales</v>
      </c>
      <c r="AO3494" s="35"/>
      <c r="AP3494" s="35"/>
      <c r="AQ3494" s="35"/>
    </row>
    <row r="3495" spans="1:43" x14ac:dyDescent="0.25">
      <c r="A3495" s="27" t="s">
        <v>103</v>
      </c>
      <c r="B3495" s="27" t="s">
        <v>104</v>
      </c>
      <c r="C3495" s="27" t="s">
        <v>657</v>
      </c>
      <c r="D3495" s="27" t="s">
        <v>284</v>
      </c>
      <c r="E3495" s="27" t="s">
        <v>682</v>
      </c>
      <c r="F3495" s="27" t="s">
        <v>1005</v>
      </c>
      <c r="G3495" s="27" t="s">
        <v>1006</v>
      </c>
      <c r="H3495" s="34" t="s">
        <v>15</v>
      </c>
      <c r="I3495" s="34" t="s">
        <v>1007</v>
      </c>
      <c r="J3495" s="34" t="str">
        <f t="shared" si="272"/>
        <v>ServiceSalaries, Commission &amp; Leave as % of Sales</v>
      </c>
      <c r="K3495" s="34" t="str">
        <f t="shared" si="273"/>
        <v>240Service Leave Expense - Toyota</v>
      </c>
      <c r="L3495" s="28">
        <f>+SUMIF('TB 4-24'!M:M,$AL3495,'TB 4-24'!G:G)</f>
        <v>0</v>
      </c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>
        <f>+SUMIF('Input Sheet'!$S:$S,$AL3495,'Input Sheet'!C:C)</f>
        <v>0</v>
      </c>
      <c r="Z3495" s="28">
        <f>+SUMIF('Input Sheet'!$S:$S,$AL3495,'Input Sheet'!D:D)</f>
        <v>0</v>
      </c>
      <c r="AA3495" s="28">
        <f>+SUMIF('Input Sheet'!$S:$S,$AL3495,'Input Sheet'!E:E)</f>
        <v>0</v>
      </c>
      <c r="AB3495" s="28">
        <f>+SUMIF('Input Sheet'!$S:$S,$AL3495,'Input Sheet'!F:F)</f>
        <v>0</v>
      </c>
      <c r="AC3495" s="28">
        <f>+SUMIF('Input Sheet'!$S:$S,$AL3495,'Input Sheet'!G:G)</f>
        <v>0</v>
      </c>
      <c r="AD3495" s="28">
        <f>+SUMIF('Input Sheet'!$S:$S,$AL3495,'Input Sheet'!H:H)</f>
        <v>0</v>
      </c>
      <c r="AE3495" s="28">
        <f>+SUMIF('Input Sheet'!$S:$S,$AL3495,'Input Sheet'!I:I)</f>
        <v>0</v>
      </c>
      <c r="AF3495" s="28">
        <f>+SUMIF('Input Sheet'!$S:$S,$AL3495,'Input Sheet'!J:J)</f>
        <v>0</v>
      </c>
      <c r="AG3495" s="28">
        <f>+SUMIF('Input Sheet'!$S:$S,$AL3495,'Input Sheet'!K:K)</f>
        <v>0</v>
      </c>
      <c r="AH3495" s="28">
        <f>+SUMIF('Input Sheet'!$S:$S,$AL3495,'Input Sheet'!L:L)</f>
        <v>0</v>
      </c>
      <c r="AI3495" s="28">
        <f>+SUMIF('Input Sheet'!$S:$S,$AL3495,'Input Sheet'!M:M)</f>
        <v>0</v>
      </c>
      <c r="AJ3495" s="28">
        <f>+SUMIF('Input Sheet'!$S:$S,$AL3495,'Input Sheet'!N:N)</f>
        <v>0</v>
      </c>
      <c r="AK3495" s="28"/>
      <c r="AL3495" s="27" t="str">
        <f t="shared" si="271"/>
        <v>240-7220</v>
      </c>
      <c r="AM3495" s="34" t="str">
        <f t="shared" si="274"/>
        <v>Service</v>
      </c>
      <c r="AN3495" s="34" t="str">
        <f t="shared" si="275"/>
        <v>ServiceSalaries, Commission &amp; Leave as % of Sales</v>
      </c>
      <c r="AO3495" s="35"/>
      <c r="AP3495" s="35"/>
      <c r="AQ3495" s="35"/>
    </row>
    <row r="3496" spans="1:43" x14ac:dyDescent="0.25">
      <c r="A3496" s="27" t="s">
        <v>103</v>
      </c>
      <c r="B3496" s="27" t="s">
        <v>104</v>
      </c>
      <c r="C3496" s="27" t="s">
        <v>663</v>
      </c>
      <c r="D3496" s="27" t="s">
        <v>284</v>
      </c>
      <c r="E3496" s="27" t="s">
        <v>669</v>
      </c>
      <c r="F3496" s="27" t="s">
        <v>1005</v>
      </c>
      <c r="G3496" s="27" t="s">
        <v>1006</v>
      </c>
      <c r="H3496" s="34" t="s">
        <v>15</v>
      </c>
      <c r="I3496" s="34" t="s">
        <v>1007</v>
      </c>
      <c r="J3496" s="34" t="str">
        <f t="shared" si="272"/>
        <v>ServiceSalaries, Commission &amp; Leave as % of Sales</v>
      </c>
      <c r="K3496" s="34" t="str">
        <f t="shared" si="273"/>
        <v>440Service Leave Expense - Toyota</v>
      </c>
      <c r="L3496" s="28">
        <f>+SUMIF('TB 4-24'!M:M,$AL3496,'TB 4-24'!G:G)</f>
        <v>0</v>
      </c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>
        <f>+SUMIF('Input Sheet'!$S:$S,$AL3496,'Input Sheet'!C:C)</f>
        <v>0</v>
      </c>
      <c r="Z3496" s="28">
        <f>+SUMIF('Input Sheet'!$S:$S,$AL3496,'Input Sheet'!D:D)</f>
        <v>0</v>
      </c>
      <c r="AA3496" s="28">
        <f>+SUMIF('Input Sheet'!$S:$S,$AL3496,'Input Sheet'!E:E)</f>
        <v>0</v>
      </c>
      <c r="AB3496" s="28">
        <f>+SUMIF('Input Sheet'!$S:$S,$AL3496,'Input Sheet'!F:F)</f>
        <v>0</v>
      </c>
      <c r="AC3496" s="28">
        <f>+SUMIF('Input Sheet'!$S:$S,$AL3496,'Input Sheet'!G:G)</f>
        <v>0</v>
      </c>
      <c r="AD3496" s="28">
        <f>+SUMIF('Input Sheet'!$S:$S,$AL3496,'Input Sheet'!H:H)</f>
        <v>0</v>
      </c>
      <c r="AE3496" s="28">
        <f>+SUMIF('Input Sheet'!$S:$S,$AL3496,'Input Sheet'!I:I)</f>
        <v>0</v>
      </c>
      <c r="AF3496" s="28">
        <f>+SUMIF('Input Sheet'!$S:$S,$AL3496,'Input Sheet'!J:J)</f>
        <v>0</v>
      </c>
      <c r="AG3496" s="28">
        <f>+SUMIF('Input Sheet'!$S:$S,$AL3496,'Input Sheet'!K:K)</f>
        <v>0</v>
      </c>
      <c r="AH3496" s="28">
        <f>+SUMIF('Input Sheet'!$S:$S,$AL3496,'Input Sheet'!L:L)</f>
        <v>0</v>
      </c>
      <c r="AI3496" s="28">
        <f>+SUMIF('Input Sheet'!$S:$S,$AL3496,'Input Sheet'!M:M)</f>
        <v>0</v>
      </c>
      <c r="AJ3496" s="28">
        <f>+SUMIF('Input Sheet'!$S:$S,$AL3496,'Input Sheet'!N:N)</f>
        <v>0</v>
      </c>
      <c r="AK3496" s="28"/>
      <c r="AL3496" s="27" t="str">
        <f t="shared" si="271"/>
        <v>440-7220</v>
      </c>
      <c r="AM3496" s="34" t="str">
        <f t="shared" si="274"/>
        <v>Service</v>
      </c>
      <c r="AN3496" s="34" t="str">
        <f t="shared" si="275"/>
        <v>ServiceSalaries, Commission &amp; Leave as % of Sales</v>
      </c>
      <c r="AO3496" s="35"/>
      <c r="AP3496" s="35"/>
      <c r="AQ3496" s="35"/>
    </row>
    <row r="3497" spans="1:43" x14ac:dyDescent="0.25">
      <c r="A3497" s="27" t="s">
        <v>103</v>
      </c>
      <c r="B3497" s="27" t="s">
        <v>104</v>
      </c>
      <c r="C3497" s="27" t="s">
        <v>671</v>
      </c>
      <c r="D3497" s="27" t="s">
        <v>284</v>
      </c>
      <c r="E3497" s="27" t="s">
        <v>683</v>
      </c>
      <c r="F3497" s="27" t="s">
        <v>1005</v>
      </c>
      <c r="G3497" s="27" t="s">
        <v>1006</v>
      </c>
      <c r="H3497" s="34" t="s">
        <v>15</v>
      </c>
      <c r="I3497" s="34" t="s">
        <v>1007</v>
      </c>
      <c r="J3497" s="34" t="str">
        <f t="shared" si="272"/>
        <v>ServiceSalaries, Commission &amp; Leave as % of Sales</v>
      </c>
      <c r="K3497" s="34" t="str">
        <f t="shared" si="273"/>
        <v>340Service Leave Expense - Toyota</v>
      </c>
      <c r="L3497" s="28">
        <f>+SUMIF('TB 4-24'!M:M,$AL3497,'TB 4-24'!G:G)</f>
        <v>0</v>
      </c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>
        <f>+SUMIF('Input Sheet'!$S:$S,$AL3497,'Input Sheet'!C:C)</f>
        <v>0</v>
      </c>
      <c r="Z3497" s="28">
        <f>+SUMIF('Input Sheet'!$S:$S,$AL3497,'Input Sheet'!D:D)</f>
        <v>0</v>
      </c>
      <c r="AA3497" s="28">
        <f>+SUMIF('Input Sheet'!$S:$S,$AL3497,'Input Sheet'!E:E)</f>
        <v>0</v>
      </c>
      <c r="AB3497" s="28">
        <f>+SUMIF('Input Sheet'!$S:$S,$AL3497,'Input Sheet'!F:F)</f>
        <v>0</v>
      </c>
      <c r="AC3497" s="28">
        <f>+SUMIF('Input Sheet'!$S:$S,$AL3497,'Input Sheet'!G:G)</f>
        <v>0</v>
      </c>
      <c r="AD3497" s="28">
        <f>+SUMIF('Input Sheet'!$S:$S,$AL3497,'Input Sheet'!H:H)</f>
        <v>0</v>
      </c>
      <c r="AE3497" s="28">
        <f>+SUMIF('Input Sheet'!$S:$S,$AL3497,'Input Sheet'!I:I)</f>
        <v>0</v>
      </c>
      <c r="AF3497" s="28">
        <f>+SUMIF('Input Sheet'!$S:$S,$AL3497,'Input Sheet'!J:J)</f>
        <v>0</v>
      </c>
      <c r="AG3497" s="28">
        <f>+SUMIF('Input Sheet'!$S:$S,$AL3497,'Input Sheet'!K:K)</f>
        <v>0</v>
      </c>
      <c r="AH3497" s="28">
        <f>+SUMIF('Input Sheet'!$S:$S,$AL3497,'Input Sheet'!L:L)</f>
        <v>0</v>
      </c>
      <c r="AI3497" s="28">
        <f>+SUMIF('Input Sheet'!$S:$S,$AL3497,'Input Sheet'!M:M)</f>
        <v>0</v>
      </c>
      <c r="AJ3497" s="28">
        <f>+SUMIF('Input Sheet'!$S:$S,$AL3497,'Input Sheet'!N:N)</f>
        <v>0</v>
      </c>
      <c r="AK3497" s="28"/>
      <c r="AL3497" s="27" t="str">
        <f t="shared" si="271"/>
        <v>340-7220</v>
      </c>
      <c r="AM3497" s="34" t="str">
        <f t="shared" si="274"/>
        <v>Service</v>
      </c>
      <c r="AN3497" s="34" t="str">
        <f t="shared" si="275"/>
        <v>ServiceSalaries, Commission &amp; Leave as % of Sales</v>
      </c>
      <c r="AO3497" s="35"/>
      <c r="AP3497" s="35"/>
      <c r="AQ3497" s="35"/>
    </row>
    <row r="3498" spans="1:43" x14ac:dyDescent="0.25">
      <c r="A3498" s="27" t="s">
        <v>103</v>
      </c>
      <c r="B3498" s="27" t="s">
        <v>104</v>
      </c>
      <c r="C3498" s="27" t="s">
        <v>104</v>
      </c>
      <c r="D3498" s="27" t="s">
        <v>284</v>
      </c>
      <c r="E3498" s="27" t="s">
        <v>653</v>
      </c>
      <c r="F3498" s="27" t="s">
        <v>1005</v>
      </c>
      <c r="G3498" s="27" t="s">
        <v>1006</v>
      </c>
      <c r="H3498" s="34" t="s">
        <v>15</v>
      </c>
      <c r="I3498" s="34" t="s">
        <v>1007</v>
      </c>
      <c r="J3498" s="34" t="str">
        <f t="shared" si="272"/>
        <v>ServiceSalaries, Commission &amp; Leave as % of Sales</v>
      </c>
      <c r="K3498" s="34" t="str">
        <f t="shared" si="273"/>
        <v>140Service Leave Expense - Toyota</v>
      </c>
      <c r="L3498" s="28">
        <f>+SUMIF('TB 4-24'!M:M,$AL3498,'TB 4-24'!G:G)</f>
        <v>0</v>
      </c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>
        <f>+SUMIF('Input Sheet'!$S:$S,$AL3498,'Input Sheet'!C:C)</f>
        <v>0</v>
      </c>
      <c r="Z3498" s="28">
        <f>+SUMIF('Input Sheet'!$S:$S,$AL3498,'Input Sheet'!D:D)</f>
        <v>0</v>
      </c>
      <c r="AA3498" s="28">
        <f>+SUMIF('Input Sheet'!$S:$S,$AL3498,'Input Sheet'!E:E)</f>
        <v>0</v>
      </c>
      <c r="AB3498" s="28">
        <f>+SUMIF('Input Sheet'!$S:$S,$AL3498,'Input Sheet'!F:F)</f>
        <v>0</v>
      </c>
      <c r="AC3498" s="28">
        <f>+SUMIF('Input Sheet'!$S:$S,$AL3498,'Input Sheet'!G:G)</f>
        <v>0</v>
      </c>
      <c r="AD3498" s="28">
        <f>+SUMIF('Input Sheet'!$S:$S,$AL3498,'Input Sheet'!H:H)</f>
        <v>0</v>
      </c>
      <c r="AE3498" s="28">
        <f>+SUMIF('Input Sheet'!$S:$S,$AL3498,'Input Sheet'!I:I)</f>
        <v>0</v>
      </c>
      <c r="AF3498" s="28">
        <f>+SUMIF('Input Sheet'!$S:$S,$AL3498,'Input Sheet'!J:J)</f>
        <v>0</v>
      </c>
      <c r="AG3498" s="28">
        <f>+SUMIF('Input Sheet'!$S:$S,$AL3498,'Input Sheet'!K:K)</f>
        <v>0</v>
      </c>
      <c r="AH3498" s="28">
        <f>+SUMIF('Input Sheet'!$S:$S,$AL3498,'Input Sheet'!L:L)</f>
        <v>0</v>
      </c>
      <c r="AI3498" s="28">
        <f>+SUMIF('Input Sheet'!$S:$S,$AL3498,'Input Sheet'!M:M)</f>
        <v>0</v>
      </c>
      <c r="AJ3498" s="28">
        <f>+SUMIF('Input Sheet'!$S:$S,$AL3498,'Input Sheet'!N:N)</f>
        <v>0</v>
      </c>
      <c r="AK3498" s="28"/>
      <c r="AL3498" s="27" t="str">
        <f t="shared" si="271"/>
        <v>140-7220</v>
      </c>
      <c r="AM3498" s="34" t="str">
        <f t="shared" si="274"/>
        <v>Service</v>
      </c>
      <c r="AN3498" s="34" t="str">
        <f t="shared" si="275"/>
        <v>ServiceSalaries, Commission &amp; Leave as % of Sales</v>
      </c>
      <c r="AO3498" s="35"/>
      <c r="AP3498" s="35"/>
      <c r="AQ3498" s="35"/>
    </row>
    <row r="3499" spans="1:43" x14ac:dyDescent="0.25">
      <c r="A3499" s="27" t="s">
        <v>103</v>
      </c>
      <c r="B3499" s="27" t="s">
        <v>104</v>
      </c>
      <c r="C3499" s="27" t="s">
        <v>104</v>
      </c>
      <c r="D3499" s="27" t="s">
        <v>284</v>
      </c>
      <c r="E3499" s="27" t="s">
        <v>684</v>
      </c>
      <c r="F3499" s="27" t="s">
        <v>1005</v>
      </c>
      <c r="G3499" s="27" t="s">
        <v>1006</v>
      </c>
      <c r="H3499" s="34" t="s">
        <v>15</v>
      </c>
      <c r="I3499" s="34" t="s">
        <v>1007</v>
      </c>
      <c r="J3499" s="34" t="str">
        <f t="shared" si="272"/>
        <v>ServiceSalaries, Commission &amp; Leave as % of Sales</v>
      </c>
      <c r="K3499" s="34" t="str">
        <f t="shared" si="273"/>
        <v>147Service Leave Expense - Toyota</v>
      </c>
      <c r="L3499" s="28">
        <f>+SUMIF('TB 4-24'!M:M,$AL3499,'TB 4-24'!G:G)</f>
        <v>0</v>
      </c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>
        <f>+SUMIF('Input Sheet'!$S:$S,$AL3499,'Input Sheet'!C:C)</f>
        <v>0</v>
      </c>
      <c r="Z3499" s="28">
        <f>+SUMIF('Input Sheet'!$S:$S,$AL3499,'Input Sheet'!D:D)</f>
        <v>0</v>
      </c>
      <c r="AA3499" s="28">
        <f>+SUMIF('Input Sheet'!$S:$S,$AL3499,'Input Sheet'!E:E)</f>
        <v>0</v>
      </c>
      <c r="AB3499" s="28">
        <f>+SUMIF('Input Sheet'!$S:$S,$AL3499,'Input Sheet'!F:F)</f>
        <v>0</v>
      </c>
      <c r="AC3499" s="28">
        <f>+SUMIF('Input Sheet'!$S:$S,$AL3499,'Input Sheet'!G:G)</f>
        <v>0</v>
      </c>
      <c r="AD3499" s="28">
        <f>+SUMIF('Input Sheet'!$S:$S,$AL3499,'Input Sheet'!H:H)</f>
        <v>0</v>
      </c>
      <c r="AE3499" s="28">
        <f>+SUMIF('Input Sheet'!$S:$S,$AL3499,'Input Sheet'!I:I)</f>
        <v>0</v>
      </c>
      <c r="AF3499" s="28">
        <f>+SUMIF('Input Sheet'!$S:$S,$AL3499,'Input Sheet'!J:J)</f>
        <v>0</v>
      </c>
      <c r="AG3499" s="28">
        <f>+SUMIF('Input Sheet'!$S:$S,$AL3499,'Input Sheet'!K:K)</f>
        <v>0</v>
      </c>
      <c r="AH3499" s="28">
        <f>+SUMIF('Input Sheet'!$S:$S,$AL3499,'Input Sheet'!L:L)</f>
        <v>0</v>
      </c>
      <c r="AI3499" s="28">
        <f>+SUMIF('Input Sheet'!$S:$S,$AL3499,'Input Sheet'!M:M)</f>
        <v>0</v>
      </c>
      <c r="AJ3499" s="28">
        <f>+SUMIF('Input Sheet'!$S:$S,$AL3499,'Input Sheet'!N:N)</f>
        <v>0</v>
      </c>
      <c r="AK3499" s="28"/>
      <c r="AL3499" s="27" t="str">
        <f t="shared" si="271"/>
        <v>147-7220</v>
      </c>
      <c r="AM3499" s="34" t="str">
        <f t="shared" si="274"/>
        <v>Service</v>
      </c>
      <c r="AN3499" s="34" t="str">
        <f t="shared" si="275"/>
        <v>ServiceSalaries, Commission &amp; Leave as % of Sales</v>
      </c>
      <c r="AO3499" s="35"/>
      <c r="AP3499" s="35"/>
      <c r="AQ3499" s="35"/>
    </row>
    <row r="3500" spans="1:43" x14ac:dyDescent="0.25">
      <c r="A3500" s="27" t="s">
        <v>103</v>
      </c>
      <c r="B3500" s="27" t="s">
        <v>104</v>
      </c>
      <c r="C3500" s="27" t="s">
        <v>671</v>
      </c>
      <c r="D3500" s="27" t="s">
        <v>391</v>
      </c>
      <c r="E3500" s="27" t="s">
        <v>683</v>
      </c>
      <c r="F3500" s="27" t="s">
        <v>1008</v>
      </c>
      <c r="G3500" s="27" t="s">
        <v>1009</v>
      </c>
      <c r="H3500" s="34" t="s">
        <v>15</v>
      </c>
      <c r="I3500" s="34" t="s">
        <v>930</v>
      </c>
      <c r="J3500" s="34" t="str">
        <f t="shared" si="272"/>
        <v>ServiceOther Expenses as % of Sales</v>
      </c>
      <c r="K3500" s="34" t="str">
        <f t="shared" si="273"/>
        <v>340Service Other expenses - Toyota</v>
      </c>
      <c r="L3500" s="28">
        <f>+SUMIF('TB 4-24'!M:M,$AL3500,'TB 4-24'!G:G)</f>
        <v>0</v>
      </c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>
        <f>+SUMIF('Input Sheet'!$S:$S,$AL3500,'Input Sheet'!C:C)</f>
        <v>0</v>
      </c>
      <c r="Z3500" s="28">
        <f>+SUMIF('Input Sheet'!$S:$S,$AL3500,'Input Sheet'!D:D)</f>
        <v>0</v>
      </c>
      <c r="AA3500" s="28">
        <f>+SUMIF('Input Sheet'!$S:$S,$AL3500,'Input Sheet'!E:E)</f>
        <v>0</v>
      </c>
      <c r="AB3500" s="28">
        <f>+SUMIF('Input Sheet'!$S:$S,$AL3500,'Input Sheet'!F:F)</f>
        <v>0</v>
      </c>
      <c r="AC3500" s="28">
        <f>+SUMIF('Input Sheet'!$S:$S,$AL3500,'Input Sheet'!G:G)</f>
        <v>0</v>
      </c>
      <c r="AD3500" s="28">
        <f>+SUMIF('Input Sheet'!$S:$S,$AL3500,'Input Sheet'!H:H)</f>
        <v>0</v>
      </c>
      <c r="AE3500" s="28">
        <f>+SUMIF('Input Sheet'!$S:$S,$AL3500,'Input Sheet'!I:I)</f>
        <v>0</v>
      </c>
      <c r="AF3500" s="28">
        <f>+SUMIF('Input Sheet'!$S:$S,$AL3500,'Input Sheet'!J:J)</f>
        <v>0</v>
      </c>
      <c r="AG3500" s="28">
        <f>+SUMIF('Input Sheet'!$S:$S,$AL3500,'Input Sheet'!K:K)</f>
        <v>0</v>
      </c>
      <c r="AH3500" s="28">
        <f>+SUMIF('Input Sheet'!$S:$S,$AL3500,'Input Sheet'!L:L)</f>
        <v>0</v>
      </c>
      <c r="AI3500" s="28">
        <f>+SUMIF('Input Sheet'!$S:$S,$AL3500,'Input Sheet'!M:M)</f>
        <v>0</v>
      </c>
      <c r="AJ3500" s="28">
        <f>+SUMIF('Input Sheet'!$S:$S,$AL3500,'Input Sheet'!N:N)</f>
        <v>0</v>
      </c>
      <c r="AK3500" s="28"/>
      <c r="AL3500" s="27" t="str">
        <f t="shared" si="271"/>
        <v>340-7060</v>
      </c>
      <c r="AM3500" s="34" t="str">
        <f t="shared" si="274"/>
        <v>Service</v>
      </c>
      <c r="AN3500" s="34" t="str">
        <f t="shared" si="275"/>
        <v>ServiceOther Expenses as % of Sales</v>
      </c>
      <c r="AO3500" s="35"/>
      <c r="AP3500" s="35"/>
      <c r="AQ3500" s="35"/>
    </row>
    <row r="3501" spans="1:43" x14ac:dyDescent="0.25">
      <c r="A3501" s="27" t="s">
        <v>103</v>
      </c>
      <c r="B3501" s="27" t="s">
        <v>104</v>
      </c>
      <c r="C3501" s="27" t="s">
        <v>104</v>
      </c>
      <c r="D3501" s="27" t="s">
        <v>391</v>
      </c>
      <c r="E3501" s="27" t="s">
        <v>653</v>
      </c>
      <c r="F3501" s="27" t="s">
        <v>1008</v>
      </c>
      <c r="G3501" s="27" t="s">
        <v>1009</v>
      </c>
      <c r="H3501" s="34" t="s">
        <v>15</v>
      </c>
      <c r="I3501" s="34" t="s">
        <v>930</v>
      </c>
      <c r="J3501" s="34" t="str">
        <f t="shared" si="272"/>
        <v>ServiceOther Expenses as % of Sales</v>
      </c>
      <c r="K3501" s="34" t="str">
        <f t="shared" si="273"/>
        <v>140Service Other expenses - Toyota</v>
      </c>
      <c r="L3501" s="28">
        <f>+SUMIF('TB 4-24'!M:M,$AL3501,'TB 4-24'!G:G)</f>
        <v>0</v>
      </c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>
        <f>+SUMIF('Input Sheet'!$S:$S,$AL3501,'Input Sheet'!C:C)</f>
        <v>0</v>
      </c>
      <c r="Z3501" s="28">
        <f>+SUMIF('Input Sheet'!$S:$S,$AL3501,'Input Sheet'!D:D)</f>
        <v>0</v>
      </c>
      <c r="AA3501" s="28">
        <f>+SUMIF('Input Sheet'!$S:$S,$AL3501,'Input Sheet'!E:E)</f>
        <v>0</v>
      </c>
      <c r="AB3501" s="28">
        <f>+SUMIF('Input Sheet'!$S:$S,$AL3501,'Input Sheet'!F:F)</f>
        <v>0</v>
      </c>
      <c r="AC3501" s="28">
        <f>+SUMIF('Input Sheet'!$S:$S,$AL3501,'Input Sheet'!G:G)</f>
        <v>0</v>
      </c>
      <c r="AD3501" s="28">
        <f>+SUMIF('Input Sheet'!$S:$S,$AL3501,'Input Sheet'!H:H)</f>
        <v>0</v>
      </c>
      <c r="AE3501" s="28">
        <f>+SUMIF('Input Sheet'!$S:$S,$AL3501,'Input Sheet'!I:I)</f>
        <v>0</v>
      </c>
      <c r="AF3501" s="28">
        <f>+SUMIF('Input Sheet'!$S:$S,$AL3501,'Input Sheet'!J:J)</f>
        <v>0</v>
      </c>
      <c r="AG3501" s="28">
        <f>+SUMIF('Input Sheet'!$S:$S,$AL3501,'Input Sheet'!K:K)</f>
        <v>0</v>
      </c>
      <c r="AH3501" s="28">
        <f>+SUMIF('Input Sheet'!$S:$S,$AL3501,'Input Sheet'!L:L)</f>
        <v>0</v>
      </c>
      <c r="AI3501" s="28">
        <f>+SUMIF('Input Sheet'!$S:$S,$AL3501,'Input Sheet'!M:M)</f>
        <v>0</v>
      </c>
      <c r="AJ3501" s="28">
        <f>+SUMIF('Input Sheet'!$S:$S,$AL3501,'Input Sheet'!N:N)</f>
        <v>0</v>
      </c>
      <c r="AK3501" s="28"/>
      <c r="AL3501" s="27" t="str">
        <f t="shared" si="271"/>
        <v>140-7060</v>
      </c>
      <c r="AM3501" s="34" t="str">
        <f t="shared" si="274"/>
        <v>Service</v>
      </c>
      <c r="AN3501" s="34" t="str">
        <f t="shared" si="275"/>
        <v>ServiceOther Expenses as % of Sales</v>
      </c>
      <c r="AO3501" s="35"/>
      <c r="AP3501" s="35"/>
      <c r="AQ3501" s="35"/>
    </row>
    <row r="3502" spans="1:43" x14ac:dyDescent="0.25">
      <c r="A3502" s="27" t="s">
        <v>103</v>
      </c>
      <c r="B3502" s="27" t="s">
        <v>104</v>
      </c>
      <c r="C3502" s="27" t="s">
        <v>657</v>
      </c>
      <c r="D3502" s="27" t="s">
        <v>391</v>
      </c>
      <c r="E3502" s="27" t="s">
        <v>682</v>
      </c>
      <c r="F3502" s="27" t="s">
        <v>1008</v>
      </c>
      <c r="G3502" s="27" t="s">
        <v>1009</v>
      </c>
      <c r="H3502" s="34" t="s">
        <v>15</v>
      </c>
      <c r="I3502" s="34" t="s">
        <v>930</v>
      </c>
      <c r="J3502" s="34" t="str">
        <f t="shared" si="272"/>
        <v>ServiceOther Expenses as % of Sales</v>
      </c>
      <c r="K3502" s="34" t="str">
        <f t="shared" si="273"/>
        <v>240Service Other expenses - Toyota</v>
      </c>
      <c r="L3502" s="28">
        <f>+SUMIF('TB 4-24'!M:M,$AL3502,'TB 4-24'!G:G)</f>
        <v>0</v>
      </c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>
        <f>+SUMIF('Input Sheet'!$S:$S,$AL3502,'Input Sheet'!C:C)</f>
        <v>0</v>
      </c>
      <c r="Z3502" s="28">
        <f>+SUMIF('Input Sheet'!$S:$S,$AL3502,'Input Sheet'!D:D)</f>
        <v>0</v>
      </c>
      <c r="AA3502" s="28">
        <f>+SUMIF('Input Sheet'!$S:$S,$AL3502,'Input Sheet'!E:E)</f>
        <v>0</v>
      </c>
      <c r="AB3502" s="28">
        <f>+SUMIF('Input Sheet'!$S:$S,$AL3502,'Input Sheet'!F:F)</f>
        <v>0</v>
      </c>
      <c r="AC3502" s="28">
        <f>+SUMIF('Input Sheet'!$S:$S,$AL3502,'Input Sheet'!G:G)</f>
        <v>0</v>
      </c>
      <c r="AD3502" s="28">
        <f>+SUMIF('Input Sheet'!$S:$S,$AL3502,'Input Sheet'!H:H)</f>
        <v>0</v>
      </c>
      <c r="AE3502" s="28">
        <f>+SUMIF('Input Sheet'!$S:$S,$AL3502,'Input Sheet'!I:I)</f>
        <v>0</v>
      </c>
      <c r="AF3502" s="28">
        <f>+SUMIF('Input Sheet'!$S:$S,$AL3502,'Input Sheet'!J:J)</f>
        <v>0</v>
      </c>
      <c r="AG3502" s="28">
        <f>+SUMIF('Input Sheet'!$S:$S,$AL3502,'Input Sheet'!K:K)</f>
        <v>0</v>
      </c>
      <c r="AH3502" s="28">
        <f>+SUMIF('Input Sheet'!$S:$S,$AL3502,'Input Sheet'!L:L)</f>
        <v>0</v>
      </c>
      <c r="AI3502" s="28">
        <f>+SUMIF('Input Sheet'!$S:$S,$AL3502,'Input Sheet'!M:M)</f>
        <v>0</v>
      </c>
      <c r="AJ3502" s="28">
        <f>+SUMIF('Input Sheet'!$S:$S,$AL3502,'Input Sheet'!N:N)</f>
        <v>0</v>
      </c>
      <c r="AK3502" s="28"/>
      <c r="AL3502" s="27" t="str">
        <f t="shared" si="271"/>
        <v>240-7060</v>
      </c>
      <c r="AM3502" s="34" t="str">
        <f t="shared" si="274"/>
        <v>Service</v>
      </c>
      <c r="AN3502" s="34" t="str">
        <f t="shared" si="275"/>
        <v>ServiceOther Expenses as % of Sales</v>
      </c>
      <c r="AO3502" s="35"/>
      <c r="AP3502" s="35"/>
      <c r="AQ3502" s="35"/>
    </row>
    <row r="3503" spans="1:43" x14ac:dyDescent="0.25">
      <c r="A3503" s="27" t="s">
        <v>103</v>
      </c>
      <c r="B3503" s="27" t="s">
        <v>104</v>
      </c>
      <c r="C3503" s="27" t="s">
        <v>663</v>
      </c>
      <c r="D3503" s="27" t="s">
        <v>391</v>
      </c>
      <c r="E3503" s="27" t="s">
        <v>669</v>
      </c>
      <c r="F3503" s="27" t="s">
        <v>1008</v>
      </c>
      <c r="G3503" s="27" t="s">
        <v>1009</v>
      </c>
      <c r="H3503" s="34" t="s">
        <v>15</v>
      </c>
      <c r="I3503" s="34" t="s">
        <v>930</v>
      </c>
      <c r="J3503" s="34" t="str">
        <f t="shared" si="272"/>
        <v>ServiceOther Expenses as % of Sales</v>
      </c>
      <c r="K3503" s="34" t="str">
        <f t="shared" si="273"/>
        <v>440Service Other expenses - Toyota</v>
      </c>
      <c r="L3503" s="28">
        <f>+SUMIF('TB 4-24'!M:M,$AL3503,'TB 4-24'!G:G)</f>
        <v>0</v>
      </c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>
        <f>+SUMIF('Input Sheet'!$S:$S,$AL3503,'Input Sheet'!C:C)</f>
        <v>0</v>
      </c>
      <c r="Z3503" s="28">
        <f>+SUMIF('Input Sheet'!$S:$S,$AL3503,'Input Sheet'!D:D)</f>
        <v>0</v>
      </c>
      <c r="AA3503" s="28">
        <f>+SUMIF('Input Sheet'!$S:$S,$AL3503,'Input Sheet'!E:E)</f>
        <v>0</v>
      </c>
      <c r="AB3503" s="28">
        <f>+SUMIF('Input Sheet'!$S:$S,$AL3503,'Input Sheet'!F:F)</f>
        <v>0</v>
      </c>
      <c r="AC3503" s="28">
        <f>+SUMIF('Input Sheet'!$S:$S,$AL3503,'Input Sheet'!G:G)</f>
        <v>0</v>
      </c>
      <c r="AD3503" s="28">
        <f>+SUMIF('Input Sheet'!$S:$S,$AL3503,'Input Sheet'!H:H)</f>
        <v>0</v>
      </c>
      <c r="AE3503" s="28">
        <f>+SUMIF('Input Sheet'!$S:$S,$AL3503,'Input Sheet'!I:I)</f>
        <v>0</v>
      </c>
      <c r="AF3503" s="28">
        <f>+SUMIF('Input Sheet'!$S:$S,$AL3503,'Input Sheet'!J:J)</f>
        <v>0</v>
      </c>
      <c r="AG3503" s="28">
        <f>+SUMIF('Input Sheet'!$S:$S,$AL3503,'Input Sheet'!K:K)</f>
        <v>0</v>
      </c>
      <c r="AH3503" s="28">
        <f>+SUMIF('Input Sheet'!$S:$S,$AL3503,'Input Sheet'!L:L)</f>
        <v>0</v>
      </c>
      <c r="AI3503" s="28">
        <f>+SUMIF('Input Sheet'!$S:$S,$AL3503,'Input Sheet'!M:M)</f>
        <v>0</v>
      </c>
      <c r="AJ3503" s="28">
        <f>+SUMIF('Input Sheet'!$S:$S,$AL3503,'Input Sheet'!N:N)</f>
        <v>0</v>
      </c>
      <c r="AK3503" s="28"/>
      <c r="AL3503" s="27" t="str">
        <f t="shared" si="271"/>
        <v>440-7060</v>
      </c>
      <c r="AM3503" s="34" t="str">
        <f t="shared" si="274"/>
        <v>Service</v>
      </c>
      <c r="AN3503" s="34" t="str">
        <f t="shared" si="275"/>
        <v>ServiceOther Expenses as % of Sales</v>
      </c>
      <c r="AO3503" s="35"/>
      <c r="AP3503" s="35"/>
      <c r="AQ3503" s="35"/>
    </row>
    <row r="3504" spans="1:43" x14ac:dyDescent="0.25">
      <c r="A3504" s="27" t="s">
        <v>103</v>
      </c>
      <c r="B3504" s="27" t="s">
        <v>104</v>
      </c>
      <c r="C3504" s="27" t="s">
        <v>104</v>
      </c>
      <c r="D3504" s="27" t="s">
        <v>391</v>
      </c>
      <c r="E3504" s="27" t="s">
        <v>684</v>
      </c>
      <c r="F3504" s="27" t="s">
        <v>1008</v>
      </c>
      <c r="G3504" s="27" t="s">
        <v>1009</v>
      </c>
      <c r="H3504" s="34" t="s">
        <v>15</v>
      </c>
      <c r="I3504" s="34" t="s">
        <v>930</v>
      </c>
      <c r="J3504" s="34" t="str">
        <f t="shared" si="272"/>
        <v>ServiceOther Expenses as % of Sales</v>
      </c>
      <c r="K3504" s="34" t="str">
        <f t="shared" si="273"/>
        <v>147Service Other expenses - Toyota</v>
      </c>
      <c r="L3504" s="28">
        <f>+SUMIF('TB 4-24'!M:M,$AL3504,'TB 4-24'!G:G)</f>
        <v>0</v>
      </c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>
        <f>+SUMIF('Input Sheet'!$S:$S,$AL3504,'Input Sheet'!C:C)</f>
        <v>0</v>
      </c>
      <c r="Z3504" s="28">
        <f>+SUMIF('Input Sheet'!$S:$S,$AL3504,'Input Sheet'!D:D)</f>
        <v>0</v>
      </c>
      <c r="AA3504" s="28">
        <f>+SUMIF('Input Sheet'!$S:$S,$AL3504,'Input Sheet'!E:E)</f>
        <v>0</v>
      </c>
      <c r="AB3504" s="28">
        <f>+SUMIF('Input Sheet'!$S:$S,$AL3504,'Input Sheet'!F:F)</f>
        <v>0</v>
      </c>
      <c r="AC3504" s="28">
        <f>+SUMIF('Input Sheet'!$S:$S,$AL3504,'Input Sheet'!G:G)</f>
        <v>0</v>
      </c>
      <c r="AD3504" s="28">
        <f>+SUMIF('Input Sheet'!$S:$S,$AL3504,'Input Sheet'!H:H)</f>
        <v>0</v>
      </c>
      <c r="AE3504" s="28">
        <f>+SUMIF('Input Sheet'!$S:$S,$AL3504,'Input Sheet'!I:I)</f>
        <v>0</v>
      </c>
      <c r="AF3504" s="28">
        <f>+SUMIF('Input Sheet'!$S:$S,$AL3504,'Input Sheet'!J:J)</f>
        <v>0</v>
      </c>
      <c r="AG3504" s="28">
        <f>+SUMIF('Input Sheet'!$S:$S,$AL3504,'Input Sheet'!K:K)</f>
        <v>0</v>
      </c>
      <c r="AH3504" s="28">
        <f>+SUMIF('Input Sheet'!$S:$S,$AL3504,'Input Sheet'!L:L)</f>
        <v>0</v>
      </c>
      <c r="AI3504" s="28">
        <f>+SUMIF('Input Sheet'!$S:$S,$AL3504,'Input Sheet'!M:M)</f>
        <v>0</v>
      </c>
      <c r="AJ3504" s="28">
        <f>+SUMIF('Input Sheet'!$S:$S,$AL3504,'Input Sheet'!N:N)</f>
        <v>0</v>
      </c>
      <c r="AK3504" s="28"/>
      <c r="AL3504" s="27" t="str">
        <f t="shared" si="271"/>
        <v>147-7060</v>
      </c>
      <c r="AM3504" s="34" t="str">
        <f t="shared" si="274"/>
        <v>Service</v>
      </c>
      <c r="AN3504" s="34" t="str">
        <f t="shared" si="275"/>
        <v>ServiceOther Expenses as % of Sales</v>
      </c>
      <c r="AO3504" s="35"/>
      <c r="AP3504" s="35"/>
      <c r="AQ3504" s="35"/>
    </row>
    <row r="3505" spans="1:43" x14ac:dyDescent="0.25">
      <c r="A3505" s="27" t="s">
        <v>103</v>
      </c>
      <c r="B3505" s="27" t="s">
        <v>104</v>
      </c>
      <c r="C3505" s="27" t="s">
        <v>657</v>
      </c>
      <c r="D3505" s="27" t="s">
        <v>258</v>
      </c>
      <c r="E3505" s="27" t="s">
        <v>682</v>
      </c>
      <c r="F3505" s="27" t="s">
        <v>1008</v>
      </c>
      <c r="G3505" s="27" t="s">
        <v>1009</v>
      </c>
      <c r="H3505" s="34" t="s">
        <v>15</v>
      </c>
      <c r="I3505" s="34" t="s">
        <v>930</v>
      </c>
      <c r="J3505" s="34" t="str">
        <f t="shared" si="272"/>
        <v>ServiceOther Expenses as % of Sales</v>
      </c>
      <c r="K3505" s="34" t="str">
        <f t="shared" si="273"/>
        <v>240Service Other expenses - Toyota</v>
      </c>
      <c r="L3505" s="28">
        <f>+SUMIF('TB 4-24'!M:M,$AL3505,'TB 4-24'!G:G)</f>
        <v>0</v>
      </c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>
        <f>+SUMIF('Input Sheet'!$S:$S,$AL3505,'Input Sheet'!C:C)</f>
        <v>0</v>
      </c>
      <c r="Z3505" s="28">
        <f>+SUMIF('Input Sheet'!$S:$S,$AL3505,'Input Sheet'!D:D)</f>
        <v>0</v>
      </c>
      <c r="AA3505" s="28">
        <f>+SUMIF('Input Sheet'!$S:$S,$AL3505,'Input Sheet'!E:E)</f>
        <v>0</v>
      </c>
      <c r="AB3505" s="28">
        <f>+SUMIF('Input Sheet'!$S:$S,$AL3505,'Input Sheet'!F:F)</f>
        <v>0</v>
      </c>
      <c r="AC3505" s="28">
        <f>+SUMIF('Input Sheet'!$S:$S,$AL3505,'Input Sheet'!G:G)</f>
        <v>0</v>
      </c>
      <c r="AD3505" s="28">
        <f>+SUMIF('Input Sheet'!$S:$S,$AL3505,'Input Sheet'!H:H)</f>
        <v>0</v>
      </c>
      <c r="AE3505" s="28">
        <f>+SUMIF('Input Sheet'!$S:$S,$AL3505,'Input Sheet'!I:I)</f>
        <v>0</v>
      </c>
      <c r="AF3505" s="28">
        <f>+SUMIF('Input Sheet'!$S:$S,$AL3505,'Input Sheet'!J:J)</f>
        <v>0</v>
      </c>
      <c r="AG3505" s="28">
        <f>+SUMIF('Input Sheet'!$S:$S,$AL3505,'Input Sheet'!K:K)</f>
        <v>0</v>
      </c>
      <c r="AH3505" s="28">
        <f>+SUMIF('Input Sheet'!$S:$S,$AL3505,'Input Sheet'!L:L)</f>
        <v>0</v>
      </c>
      <c r="AI3505" s="28">
        <f>+SUMIF('Input Sheet'!$S:$S,$AL3505,'Input Sheet'!M:M)</f>
        <v>0</v>
      </c>
      <c r="AJ3505" s="28">
        <f>+SUMIF('Input Sheet'!$S:$S,$AL3505,'Input Sheet'!N:N)</f>
        <v>0</v>
      </c>
      <c r="AK3505" s="28"/>
      <c r="AL3505" s="27" t="str">
        <f t="shared" si="271"/>
        <v>240-7100</v>
      </c>
      <c r="AM3505" s="34" t="str">
        <f t="shared" si="274"/>
        <v>Service</v>
      </c>
      <c r="AN3505" s="34" t="str">
        <f t="shared" si="275"/>
        <v>ServiceOther Expenses as % of Sales</v>
      </c>
      <c r="AO3505" s="35"/>
      <c r="AP3505" s="35"/>
      <c r="AQ3505" s="35"/>
    </row>
    <row r="3506" spans="1:43" x14ac:dyDescent="0.25">
      <c r="A3506" s="27" t="s">
        <v>103</v>
      </c>
      <c r="B3506" s="27" t="s">
        <v>104</v>
      </c>
      <c r="C3506" s="27" t="s">
        <v>663</v>
      </c>
      <c r="D3506" s="27" t="s">
        <v>258</v>
      </c>
      <c r="E3506" s="27" t="s">
        <v>669</v>
      </c>
      <c r="F3506" s="27" t="s">
        <v>1008</v>
      </c>
      <c r="G3506" s="27" t="s">
        <v>1009</v>
      </c>
      <c r="H3506" s="34" t="s">
        <v>15</v>
      </c>
      <c r="I3506" s="34" t="s">
        <v>930</v>
      </c>
      <c r="J3506" s="34" t="str">
        <f t="shared" si="272"/>
        <v>ServiceOther Expenses as % of Sales</v>
      </c>
      <c r="K3506" s="34" t="str">
        <f t="shared" si="273"/>
        <v>440Service Other expenses - Toyota</v>
      </c>
      <c r="L3506" s="28">
        <f>+SUMIF('TB 4-24'!M:M,$AL3506,'TB 4-24'!G:G)</f>
        <v>0</v>
      </c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>
        <f>+SUMIF('Input Sheet'!$S:$S,$AL3506,'Input Sheet'!C:C)</f>
        <v>0</v>
      </c>
      <c r="Z3506" s="28">
        <f>+SUMIF('Input Sheet'!$S:$S,$AL3506,'Input Sheet'!D:D)</f>
        <v>0</v>
      </c>
      <c r="AA3506" s="28">
        <f>+SUMIF('Input Sheet'!$S:$S,$AL3506,'Input Sheet'!E:E)</f>
        <v>0</v>
      </c>
      <c r="AB3506" s="28">
        <f>+SUMIF('Input Sheet'!$S:$S,$AL3506,'Input Sheet'!F:F)</f>
        <v>0</v>
      </c>
      <c r="AC3506" s="28">
        <f>+SUMIF('Input Sheet'!$S:$S,$AL3506,'Input Sheet'!G:G)</f>
        <v>0</v>
      </c>
      <c r="AD3506" s="28">
        <f>+SUMIF('Input Sheet'!$S:$S,$AL3506,'Input Sheet'!H:H)</f>
        <v>0</v>
      </c>
      <c r="AE3506" s="28">
        <f>+SUMIF('Input Sheet'!$S:$S,$AL3506,'Input Sheet'!I:I)</f>
        <v>0</v>
      </c>
      <c r="AF3506" s="28">
        <f>+SUMIF('Input Sheet'!$S:$S,$AL3506,'Input Sheet'!J:J)</f>
        <v>0</v>
      </c>
      <c r="AG3506" s="28">
        <f>+SUMIF('Input Sheet'!$S:$S,$AL3506,'Input Sheet'!K:K)</f>
        <v>0</v>
      </c>
      <c r="AH3506" s="28">
        <f>+SUMIF('Input Sheet'!$S:$S,$AL3506,'Input Sheet'!L:L)</f>
        <v>0</v>
      </c>
      <c r="AI3506" s="28">
        <f>+SUMIF('Input Sheet'!$S:$S,$AL3506,'Input Sheet'!M:M)</f>
        <v>0</v>
      </c>
      <c r="AJ3506" s="28">
        <f>+SUMIF('Input Sheet'!$S:$S,$AL3506,'Input Sheet'!N:N)</f>
        <v>0</v>
      </c>
      <c r="AK3506" s="28"/>
      <c r="AL3506" s="27" t="str">
        <f t="shared" si="271"/>
        <v>440-7100</v>
      </c>
      <c r="AM3506" s="34" t="str">
        <f t="shared" si="274"/>
        <v>Service</v>
      </c>
      <c r="AN3506" s="34" t="str">
        <f t="shared" si="275"/>
        <v>ServiceOther Expenses as % of Sales</v>
      </c>
      <c r="AO3506" s="35"/>
      <c r="AP3506" s="35"/>
      <c r="AQ3506" s="35"/>
    </row>
    <row r="3507" spans="1:43" x14ac:dyDescent="0.25">
      <c r="A3507" s="27" t="s">
        <v>103</v>
      </c>
      <c r="B3507" s="27" t="s">
        <v>104</v>
      </c>
      <c r="C3507" s="27" t="s">
        <v>671</v>
      </c>
      <c r="D3507" s="27" t="s">
        <v>258</v>
      </c>
      <c r="E3507" s="27" t="s">
        <v>683</v>
      </c>
      <c r="F3507" s="27" t="s">
        <v>1008</v>
      </c>
      <c r="G3507" s="27" t="s">
        <v>1009</v>
      </c>
      <c r="H3507" s="34" t="s">
        <v>15</v>
      </c>
      <c r="I3507" s="34" t="s">
        <v>930</v>
      </c>
      <c r="J3507" s="34" t="str">
        <f t="shared" si="272"/>
        <v>ServiceOther Expenses as % of Sales</v>
      </c>
      <c r="K3507" s="34" t="str">
        <f t="shared" si="273"/>
        <v>340Service Other expenses - Toyota</v>
      </c>
      <c r="L3507" s="28">
        <f>+SUMIF('TB 4-24'!M:M,$AL3507,'TB 4-24'!G:G)</f>
        <v>0</v>
      </c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>
        <f>+SUMIF('Input Sheet'!$S:$S,$AL3507,'Input Sheet'!C:C)</f>
        <v>0</v>
      </c>
      <c r="Z3507" s="28">
        <f>+SUMIF('Input Sheet'!$S:$S,$AL3507,'Input Sheet'!D:D)</f>
        <v>0</v>
      </c>
      <c r="AA3507" s="28">
        <f>+SUMIF('Input Sheet'!$S:$S,$AL3507,'Input Sheet'!E:E)</f>
        <v>0</v>
      </c>
      <c r="AB3507" s="28">
        <f>+SUMIF('Input Sheet'!$S:$S,$AL3507,'Input Sheet'!F:F)</f>
        <v>0</v>
      </c>
      <c r="AC3507" s="28">
        <f>+SUMIF('Input Sheet'!$S:$S,$AL3507,'Input Sheet'!G:G)</f>
        <v>0</v>
      </c>
      <c r="AD3507" s="28">
        <f>+SUMIF('Input Sheet'!$S:$S,$AL3507,'Input Sheet'!H:H)</f>
        <v>0</v>
      </c>
      <c r="AE3507" s="28">
        <f>+SUMIF('Input Sheet'!$S:$S,$AL3507,'Input Sheet'!I:I)</f>
        <v>0</v>
      </c>
      <c r="AF3507" s="28">
        <f>+SUMIF('Input Sheet'!$S:$S,$AL3507,'Input Sheet'!J:J)</f>
        <v>0</v>
      </c>
      <c r="AG3507" s="28">
        <f>+SUMIF('Input Sheet'!$S:$S,$AL3507,'Input Sheet'!K:K)</f>
        <v>0</v>
      </c>
      <c r="AH3507" s="28">
        <f>+SUMIF('Input Sheet'!$S:$S,$AL3507,'Input Sheet'!L:L)</f>
        <v>0</v>
      </c>
      <c r="AI3507" s="28">
        <f>+SUMIF('Input Sheet'!$S:$S,$AL3507,'Input Sheet'!M:M)</f>
        <v>0</v>
      </c>
      <c r="AJ3507" s="28">
        <f>+SUMIF('Input Sheet'!$S:$S,$AL3507,'Input Sheet'!N:N)</f>
        <v>0</v>
      </c>
      <c r="AK3507" s="28"/>
      <c r="AL3507" s="27" t="str">
        <f t="shared" si="271"/>
        <v>340-7100</v>
      </c>
      <c r="AM3507" s="34" t="str">
        <f t="shared" si="274"/>
        <v>Service</v>
      </c>
      <c r="AN3507" s="34" t="str">
        <f t="shared" si="275"/>
        <v>ServiceOther Expenses as % of Sales</v>
      </c>
      <c r="AO3507" s="35"/>
      <c r="AP3507" s="35"/>
      <c r="AQ3507" s="35"/>
    </row>
    <row r="3508" spans="1:43" x14ac:dyDescent="0.25">
      <c r="A3508" s="27" t="s">
        <v>103</v>
      </c>
      <c r="B3508" s="27" t="s">
        <v>104</v>
      </c>
      <c r="C3508" s="27" t="s">
        <v>104</v>
      </c>
      <c r="D3508" s="27" t="s">
        <v>258</v>
      </c>
      <c r="E3508" s="27" t="s">
        <v>653</v>
      </c>
      <c r="F3508" s="27" t="s">
        <v>1008</v>
      </c>
      <c r="G3508" s="27" t="s">
        <v>1009</v>
      </c>
      <c r="H3508" s="34" t="s">
        <v>15</v>
      </c>
      <c r="I3508" s="34" t="s">
        <v>930</v>
      </c>
      <c r="J3508" s="34" t="str">
        <f t="shared" si="272"/>
        <v>ServiceOther Expenses as % of Sales</v>
      </c>
      <c r="K3508" s="34" t="str">
        <f t="shared" si="273"/>
        <v>140Service Other expenses - Toyota</v>
      </c>
      <c r="L3508" s="28">
        <f>+SUMIF('TB 4-24'!M:M,$AL3508,'TB 4-24'!G:G)</f>
        <v>0</v>
      </c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>
        <f>+SUMIF('Input Sheet'!$S:$S,$AL3508,'Input Sheet'!C:C)</f>
        <v>0</v>
      </c>
      <c r="Z3508" s="28">
        <f>+SUMIF('Input Sheet'!$S:$S,$AL3508,'Input Sheet'!D:D)</f>
        <v>0</v>
      </c>
      <c r="AA3508" s="28">
        <f>+SUMIF('Input Sheet'!$S:$S,$AL3508,'Input Sheet'!E:E)</f>
        <v>0</v>
      </c>
      <c r="AB3508" s="28">
        <f>+SUMIF('Input Sheet'!$S:$S,$AL3508,'Input Sheet'!F:F)</f>
        <v>0</v>
      </c>
      <c r="AC3508" s="28">
        <f>+SUMIF('Input Sheet'!$S:$S,$AL3508,'Input Sheet'!G:G)</f>
        <v>0</v>
      </c>
      <c r="AD3508" s="28">
        <f>+SUMIF('Input Sheet'!$S:$S,$AL3508,'Input Sheet'!H:H)</f>
        <v>0</v>
      </c>
      <c r="AE3508" s="28">
        <f>+SUMIF('Input Sheet'!$S:$S,$AL3508,'Input Sheet'!I:I)</f>
        <v>0</v>
      </c>
      <c r="AF3508" s="28">
        <f>+SUMIF('Input Sheet'!$S:$S,$AL3508,'Input Sheet'!J:J)</f>
        <v>0</v>
      </c>
      <c r="AG3508" s="28">
        <f>+SUMIF('Input Sheet'!$S:$S,$AL3508,'Input Sheet'!K:K)</f>
        <v>0</v>
      </c>
      <c r="AH3508" s="28">
        <f>+SUMIF('Input Sheet'!$S:$S,$AL3508,'Input Sheet'!L:L)</f>
        <v>0</v>
      </c>
      <c r="AI3508" s="28">
        <f>+SUMIF('Input Sheet'!$S:$S,$AL3508,'Input Sheet'!M:M)</f>
        <v>0</v>
      </c>
      <c r="AJ3508" s="28">
        <f>+SUMIF('Input Sheet'!$S:$S,$AL3508,'Input Sheet'!N:N)</f>
        <v>0</v>
      </c>
      <c r="AK3508" s="28"/>
      <c r="AL3508" s="27" t="str">
        <f t="shared" si="271"/>
        <v>140-7100</v>
      </c>
      <c r="AM3508" s="34" t="str">
        <f t="shared" si="274"/>
        <v>Service</v>
      </c>
      <c r="AN3508" s="34" t="str">
        <f t="shared" si="275"/>
        <v>ServiceOther Expenses as % of Sales</v>
      </c>
      <c r="AO3508" s="35"/>
      <c r="AP3508" s="35"/>
      <c r="AQ3508" s="35"/>
    </row>
    <row r="3509" spans="1:43" x14ac:dyDescent="0.25">
      <c r="A3509" s="27" t="s">
        <v>103</v>
      </c>
      <c r="B3509" s="27" t="s">
        <v>104</v>
      </c>
      <c r="C3509" s="27" t="s">
        <v>104</v>
      </c>
      <c r="D3509" s="27" t="s">
        <v>258</v>
      </c>
      <c r="E3509" s="27" t="s">
        <v>684</v>
      </c>
      <c r="F3509" s="27" t="s">
        <v>1008</v>
      </c>
      <c r="G3509" s="27" t="s">
        <v>1009</v>
      </c>
      <c r="H3509" s="34" t="s">
        <v>15</v>
      </c>
      <c r="I3509" s="34" t="s">
        <v>930</v>
      </c>
      <c r="J3509" s="34" t="str">
        <f t="shared" si="272"/>
        <v>ServiceOther Expenses as % of Sales</v>
      </c>
      <c r="K3509" s="34" t="str">
        <f t="shared" si="273"/>
        <v>147Service Other expenses - Toyota</v>
      </c>
      <c r="L3509" s="28">
        <f>+SUMIF('TB 4-24'!M:M,$AL3509,'TB 4-24'!G:G)</f>
        <v>0</v>
      </c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>
        <f>+SUMIF('Input Sheet'!$S:$S,$AL3509,'Input Sheet'!C:C)</f>
        <v>0</v>
      </c>
      <c r="Z3509" s="28">
        <f>+SUMIF('Input Sheet'!$S:$S,$AL3509,'Input Sheet'!D:D)</f>
        <v>0</v>
      </c>
      <c r="AA3509" s="28">
        <f>+SUMIF('Input Sheet'!$S:$S,$AL3509,'Input Sheet'!E:E)</f>
        <v>0</v>
      </c>
      <c r="AB3509" s="28">
        <f>+SUMIF('Input Sheet'!$S:$S,$AL3509,'Input Sheet'!F:F)</f>
        <v>0</v>
      </c>
      <c r="AC3509" s="28">
        <f>+SUMIF('Input Sheet'!$S:$S,$AL3509,'Input Sheet'!G:G)</f>
        <v>0</v>
      </c>
      <c r="AD3509" s="28">
        <f>+SUMIF('Input Sheet'!$S:$S,$AL3509,'Input Sheet'!H:H)</f>
        <v>0</v>
      </c>
      <c r="AE3509" s="28">
        <f>+SUMIF('Input Sheet'!$S:$S,$AL3509,'Input Sheet'!I:I)</f>
        <v>0</v>
      </c>
      <c r="AF3509" s="28">
        <f>+SUMIF('Input Sheet'!$S:$S,$AL3509,'Input Sheet'!J:J)</f>
        <v>0</v>
      </c>
      <c r="AG3509" s="28">
        <f>+SUMIF('Input Sheet'!$S:$S,$AL3509,'Input Sheet'!K:K)</f>
        <v>0</v>
      </c>
      <c r="AH3509" s="28">
        <f>+SUMIF('Input Sheet'!$S:$S,$AL3509,'Input Sheet'!L:L)</f>
        <v>0</v>
      </c>
      <c r="AI3509" s="28">
        <f>+SUMIF('Input Sheet'!$S:$S,$AL3509,'Input Sheet'!M:M)</f>
        <v>0</v>
      </c>
      <c r="AJ3509" s="28">
        <f>+SUMIF('Input Sheet'!$S:$S,$AL3509,'Input Sheet'!N:N)</f>
        <v>0</v>
      </c>
      <c r="AK3509" s="28"/>
      <c r="AL3509" s="27" t="str">
        <f t="shared" si="271"/>
        <v>147-7100</v>
      </c>
      <c r="AM3509" s="34" t="str">
        <f t="shared" si="274"/>
        <v>Service</v>
      </c>
      <c r="AN3509" s="34" t="str">
        <f t="shared" si="275"/>
        <v>ServiceOther Expenses as % of Sales</v>
      </c>
      <c r="AO3509" s="35"/>
      <c r="AP3509" s="35"/>
      <c r="AQ3509" s="35"/>
    </row>
    <row r="3510" spans="1:43" x14ac:dyDescent="0.25">
      <c r="A3510" s="27" t="s">
        <v>103</v>
      </c>
      <c r="B3510" s="27" t="s">
        <v>104</v>
      </c>
      <c r="C3510" s="27" t="s">
        <v>104</v>
      </c>
      <c r="D3510" s="27" t="s">
        <v>378</v>
      </c>
      <c r="E3510" s="27" t="s">
        <v>653</v>
      </c>
      <c r="F3510" s="27" t="s">
        <v>1008</v>
      </c>
      <c r="G3510" s="27" t="s">
        <v>1009</v>
      </c>
      <c r="H3510" s="34" t="s">
        <v>15</v>
      </c>
      <c r="I3510" s="34" t="s">
        <v>930</v>
      </c>
      <c r="J3510" s="34" t="str">
        <f t="shared" si="272"/>
        <v>ServiceOther Expenses as % of Sales</v>
      </c>
      <c r="K3510" s="34" t="str">
        <f t="shared" si="273"/>
        <v>140Service Other expenses - Toyota</v>
      </c>
      <c r="L3510" s="28">
        <f>+SUMIF('TB 4-24'!M:M,$AL3510,'TB 4-24'!G:G)</f>
        <v>0</v>
      </c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>
        <f>+SUMIF('Input Sheet'!$S:$S,$AL3510,'Input Sheet'!C:C)</f>
        <v>0</v>
      </c>
      <c r="Z3510" s="28">
        <f>+SUMIF('Input Sheet'!$S:$S,$AL3510,'Input Sheet'!D:D)</f>
        <v>0</v>
      </c>
      <c r="AA3510" s="28">
        <f>+SUMIF('Input Sheet'!$S:$S,$AL3510,'Input Sheet'!E:E)</f>
        <v>0</v>
      </c>
      <c r="AB3510" s="28">
        <f>+SUMIF('Input Sheet'!$S:$S,$AL3510,'Input Sheet'!F:F)</f>
        <v>0</v>
      </c>
      <c r="AC3510" s="28">
        <f>+SUMIF('Input Sheet'!$S:$S,$AL3510,'Input Sheet'!G:G)</f>
        <v>0</v>
      </c>
      <c r="AD3510" s="28">
        <f>+SUMIF('Input Sheet'!$S:$S,$AL3510,'Input Sheet'!H:H)</f>
        <v>0</v>
      </c>
      <c r="AE3510" s="28">
        <f>+SUMIF('Input Sheet'!$S:$S,$AL3510,'Input Sheet'!I:I)</f>
        <v>0</v>
      </c>
      <c r="AF3510" s="28">
        <f>+SUMIF('Input Sheet'!$S:$S,$AL3510,'Input Sheet'!J:J)</f>
        <v>0</v>
      </c>
      <c r="AG3510" s="28">
        <f>+SUMIF('Input Sheet'!$S:$S,$AL3510,'Input Sheet'!K:K)</f>
        <v>0</v>
      </c>
      <c r="AH3510" s="28">
        <f>+SUMIF('Input Sheet'!$S:$S,$AL3510,'Input Sheet'!L:L)</f>
        <v>0</v>
      </c>
      <c r="AI3510" s="28">
        <f>+SUMIF('Input Sheet'!$S:$S,$AL3510,'Input Sheet'!M:M)</f>
        <v>0</v>
      </c>
      <c r="AJ3510" s="28">
        <f>+SUMIF('Input Sheet'!$S:$S,$AL3510,'Input Sheet'!N:N)</f>
        <v>0</v>
      </c>
      <c r="AK3510" s="28"/>
      <c r="AL3510" s="27" t="str">
        <f t="shared" si="271"/>
        <v>140-7100D</v>
      </c>
      <c r="AM3510" s="34" t="str">
        <f t="shared" si="274"/>
        <v>Service</v>
      </c>
      <c r="AN3510" s="34" t="str">
        <f t="shared" si="275"/>
        <v>ServiceOther Expenses as % of Sales</v>
      </c>
      <c r="AO3510" s="35"/>
      <c r="AP3510" s="35"/>
      <c r="AQ3510" s="35"/>
    </row>
    <row r="3511" spans="1:43" x14ac:dyDescent="0.25">
      <c r="A3511" s="27" t="s">
        <v>103</v>
      </c>
      <c r="B3511" s="27" t="s">
        <v>104</v>
      </c>
      <c r="C3511" s="27" t="s">
        <v>104</v>
      </c>
      <c r="D3511" s="27" t="s">
        <v>378</v>
      </c>
      <c r="E3511" s="27" t="s">
        <v>684</v>
      </c>
      <c r="F3511" s="27" t="s">
        <v>1008</v>
      </c>
      <c r="G3511" s="27" t="s">
        <v>1009</v>
      </c>
      <c r="H3511" s="34" t="s">
        <v>15</v>
      </c>
      <c r="I3511" s="34" t="s">
        <v>930</v>
      </c>
      <c r="J3511" s="34" t="str">
        <f t="shared" si="272"/>
        <v>ServiceOther Expenses as % of Sales</v>
      </c>
      <c r="K3511" s="34" t="str">
        <f t="shared" si="273"/>
        <v>147Service Other expenses - Toyota</v>
      </c>
      <c r="L3511" s="28">
        <f>+SUMIF('TB 4-24'!M:M,$AL3511,'TB 4-24'!G:G)</f>
        <v>0</v>
      </c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>
        <f>+SUMIF('Input Sheet'!$S:$S,$AL3511,'Input Sheet'!C:C)</f>
        <v>0</v>
      </c>
      <c r="Z3511" s="28">
        <f>+SUMIF('Input Sheet'!$S:$S,$AL3511,'Input Sheet'!D:D)</f>
        <v>0</v>
      </c>
      <c r="AA3511" s="28">
        <f>+SUMIF('Input Sheet'!$S:$S,$AL3511,'Input Sheet'!E:E)</f>
        <v>0</v>
      </c>
      <c r="AB3511" s="28">
        <f>+SUMIF('Input Sheet'!$S:$S,$AL3511,'Input Sheet'!F:F)</f>
        <v>0</v>
      </c>
      <c r="AC3511" s="28">
        <f>+SUMIF('Input Sheet'!$S:$S,$AL3511,'Input Sheet'!G:G)</f>
        <v>0</v>
      </c>
      <c r="AD3511" s="28">
        <f>+SUMIF('Input Sheet'!$S:$S,$AL3511,'Input Sheet'!H:H)</f>
        <v>0</v>
      </c>
      <c r="AE3511" s="28">
        <f>+SUMIF('Input Sheet'!$S:$S,$AL3511,'Input Sheet'!I:I)</f>
        <v>0</v>
      </c>
      <c r="AF3511" s="28">
        <f>+SUMIF('Input Sheet'!$S:$S,$AL3511,'Input Sheet'!J:J)</f>
        <v>0</v>
      </c>
      <c r="AG3511" s="28">
        <f>+SUMIF('Input Sheet'!$S:$S,$AL3511,'Input Sheet'!K:K)</f>
        <v>0</v>
      </c>
      <c r="AH3511" s="28">
        <f>+SUMIF('Input Sheet'!$S:$S,$AL3511,'Input Sheet'!L:L)</f>
        <v>0</v>
      </c>
      <c r="AI3511" s="28">
        <f>+SUMIF('Input Sheet'!$S:$S,$AL3511,'Input Sheet'!M:M)</f>
        <v>0</v>
      </c>
      <c r="AJ3511" s="28">
        <f>+SUMIF('Input Sheet'!$S:$S,$AL3511,'Input Sheet'!N:N)</f>
        <v>0</v>
      </c>
      <c r="AK3511" s="28"/>
      <c r="AL3511" s="27" t="str">
        <f t="shared" si="271"/>
        <v>147-7100D</v>
      </c>
      <c r="AM3511" s="34" t="str">
        <f t="shared" si="274"/>
        <v>Service</v>
      </c>
      <c r="AN3511" s="34" t="str">
        <f t="shared" si="275"/>
        <v>ServiceOther Expenses as % of Sales</v>
      </c>
      <c r="AO3511" s="35"/>
      <c r="AP3511" s="35"/>
      <c r="AQ3511" s="35"/>
    </row>
    <row r="3512" spans="1:43" x14ac:dyDescent="0.25">
      <c r="A3512" s="27" t="s">
        <v>103</v>
      </c>
      <c r="B3512" s="27" t="s">
        <v>104</v>
      </c>
      <c r="C3512" s="27" t="s">
        <v>104</v>
      </c>
      <c r="D3512" s="27" t="s">
        <v>379</v>
      </c>
      <c r="E3512" s="27" t="s">
        <v>653</v>
      </c>
      <c r="F3512" s="27" t="s">
        <v>1008</v>
      </c>
      <c r="G3512" s="27" t="s">
        <v>1009</v>
      </c>
      <c r="H3512" s="34" t="s">
        <v>15</v>
      </c>
      <c r="I3512" s="34" t="s">
        <v>930</v>
      </c>
      <c r="J3512" s="34" t="str">
        <f t="shared" si="272"/>
        <v>ServiceOther Expenses as % of Sales</v>
      </c>
      <c r="K3512" s="34" t="str">
        <f t="shared" si="273"/>
        <v>140Service Other expenses - Toyota</v>
      </c>
      <c r="L3512" s="28">
        <f>+SUMIF('TB 4-24'!M:M,$AL3512,'TB 4-24'!G:G)</f>
        <v>0</v>
      </c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>
        <f>+SUMIF('Input Sheet'!$S:$S,$AL3512,'Input Sheet'!C:C)</f>
        <v>0</v>
      </c>
      <c r="Z3512" s="28">
        <f>+SUMIF('Input Sheet'!$S:$S,$AL3512,'Input Sheet'!D:D)</f>
        <v>0</v>
      </c>
      <c r="AA3512" s="28">
        <f>+SUMIF('Input Sheet'!$S:$S,$AL3512,'Input Sheet'!E:E)</f>
        <v>0</v>
      </c>
      <c r="AB3512" s="28">
        <f>+SUMIF('Input Sheet'!$S:$S,$AL3512,'Input Sheet'!F:F)</f>
        <v>0</v>
      </c>
      <c r="AC3512" s="28">
        <f>+SUMIF('Input Sheet'!$S:$S,$AL3512,'Input Sheet'!G:G)</f>
        <v>0</v>
      </c>
      <c r="AD3512" s="28">
        <f>+SUMIF('Input Sheet'!$S:$S,$AL3512,'Input Sheet'!H:H)</f>
        <v>0</v>
      </c>
      <c r="AE3512" s="28">
        <f>+SUMIF('Input Sheet'!$S:$S,$AL3512,'Input Sheet'!I:I)</f>
        <v>0</v>
      </c>
      <c r="AF3512" s="28">
        <f>+SUMIF('Input Sheet'!$S:$S,$AL3512,'Input Sheet'!J:J)</f>
        <v>0</v>
      </c>
      <c r="AG3512" s="28">
        <f>+SUMIF('Input Sheet'!$S:$S,$AL3512,'Input Sheet'!K:K)</f>
        <v>0</v>
      </c>
      <c r="AH3512" s="28">
        <f>+SUMIF('Input Sheet'!$S:$S,$AL3512,'Input Sheet'!L:L)</f>
        <v>0</v>
      </c>
      <c r="AI3512" s="28">
        <f>+SUMIF('Input Sheet'!$S:$S,$AL3512,'Input Sheet'!M:M)</f>
        <v>0</v>
      </c>
      <c r="AJ3512" s="28">
        <f>+SUMIF('Input Sheet'!$S:$S,$AL3512,'Input Sheet'!N:N)</f>
        <v>0</v>
      </c>
      <c r="AK3512" s="28"/>
      <c r="AL3512" s="27" t="str">
        <f t="shared" si="271"/>
        <v>140-7100V</v>
      </c>
      <c r="AM3512" s="34" t="str">
        <f t="shared" si="274"/>
        <v>Service</v>
      </c>
      <c r="AN3512" s="34" t="str">
        <f t="shared" si="275"/>
        <v>ServiceOther Expenses as % of Sales</v>
      </c>
      <c r="AO3512" s="35"/>
      <c r="AP3512" s="35"/>
      <c r="AQ3512" s="35"/>
    </row>
    <row r="3513" spans="1:43" x14ac:dyDescent="0.25">
      <c r="A3513" s="27" t="s">
        <v>103</v>
      </c>
      <c r="B3513" s="27" t="s">
        <v>104</v>
      </c>
      <c r="C3513" s="27" t="s">
        <v>104</v>
      </c>
      <c r="D3513" s="27" t="s">
        <v>379</v>
      </c>
      <c r="E3513" s="27" t="s">
        <v>684</v>
      </c>
      <c r="F3513" s="27" t="s">
        <v>1008</v>
      </c>
      <c r="G3513" s="27" t="s">
        <v>1009</v>
      </c>
      <c r="H3513" s="34" t="s">
        <v>15</v>
      </c>
      <c r="I3513" s="34" t="s">
        <v>930</v>
      </c>
      <c r="J3513" s="34" t="str">
        <f t="shared" si="272"/>
        <v>ServiceOther Expenses as % of Sales</v>
      </c>
      <c r="K3513" s="34" t="str">
        <f t="shared" si="273"/>
        <v>147Service Other expenses - Toyota</v>
      </c>
      <c r="L3513" s="28">
        <f>+SUMIF('TB 4-24'!M:M,$AL3513,'TB 4-24'!G:G)</f>
        <v>0</v>
      </c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>
        <f>+SUMIF('Input Sheet'!$S:$S,$AL3513,'Input Sheet'!C:C)</f>
        <v>0</v>
      </c>
      <c r="Z3513" s="28">
        <f>+SUMIF('Input Sheet'!$S:$S,$AL3513,'Input Sheet'!D:D)</f>
        <v>0</v>
      </c>
      <c r="AA3513" s="28">
        <f>+SUMIF('Input Sheet'!$S:$S,$AL3513,'Input Sheet'!E:E)</f>
        <v>0</v>
      </c>
      <c r="AB3513" s="28">
        <f>+SUMIF('Input Sheet'!$S:$S,$AL3513,'Input Sheet'!F:F)</f>
        <v>0</v>
      </c>
      <c r="AC3513" s="28">
        <f>+SUMIF('Input Sheet'!$S:$S,$AL3513,'Input Sheet'!G:G)</f>
        <v>0</v>
      </c>
      <c r="AD3513" s="28">
        <f>+SUMIF('Input Sheet'!$S:$S,$AL3513,'Input Sheet'!H:H)</f>
        <v>0</v>
      </c>
      <c r="AE3513" s="28">
        <f>+SUMIF('Input Sheet'!$S:$S,$AL3513,'Input Sheet'!I:I)</f>
        <v>0</v>
      </c>
      <c r="AF3513" s="28">
        <f>+SUMIF('Input Sheet'!$S:$S,$AL3513,'Input Sheet'!J:J)</f>
        <v>0</v>
      </c>
      <c r="AG3513" s="28">
        <f>+SUMIF('Input Sheet'!$S:$S,$AL3513,'Input Sheet'!K:K)</f>
        <v>0</v>
      </c>
      <c r="AH3513" s="28">
        <f>+SUMIF('Input Sheet'!$S:$S,$AL3513,'Input Sheet'!L:L)</f>
        <v>0</v>
      </c>
      <c r="AI3513" s="28">
        <f>+SUMIF('Input Sheet'!$S:$S,$AL3513,'Input Sheet'!M:M)</f>
        <v>0</v>
      </c>
      <c r="AJ3513" s="28">
        <f>+SUMIF('Input Sheet'!$S:$S,$AL3513,'Input Sheet'!N:N)</f>
        <v>0</v>
      </c>
      <c r="AK3513" s="28"/>
      <c r="AL3513" s="27" t="str">
        <f t="shared" si="271"/>
        <v>147-7100V</v>
      </c>
      <c r="AM3513" s="34" t="str">
        <f t="shared" si="274"/>
        <v>Service</v>
      </c>
      <c r="AN3513" s="34" t="str">
        <f t="shared" si="275"/>
        <v>ServiceOther Expenses as % of Sales</v>
      </c>
      <c r="AO3513" s="35"/>
      <c r="AP3513" s="35"/>
      <c r="AQ3513" s="35"/>
    </row>
    <row r="3514" spans="1:43" x14ac:dyDescent="0.25">
      <c r="A3514" s="27" t="s">
        <v>103</v>
      </c>
      <c r="B3514" s="27" t="s">
        <v>104</v>
      </c>
      <c r="C3514" s="27" t="s">
        <v>657</v>
      </c>
      <c r="D3514" s="27" t="s">
        <v>261</v>
      </c>
      <c r="E3514" s="27" t="s">
        <v>682</v>
      </c>
      <c r="F3514" s="27" t="s">
        <v>1008</v>
      </c>
      <c r="G3514" s="27" t="s">
        <v>1009</v>
      </c>
      <c r="H3514" s="34" t="s">
        <v>15</v>
      </c>
      <c r="I3514" s="34" t="s">
        <v>930</v>
      </c>
      <c r="J3514" s="34" t="str">
        <f t="shared" si="272"/>
        <v>ServiceOther Expenses as % of Sales</v>
      </c>
      <c r="K3514" s="34" t="str">
        <f t="shared" si="273"/>
        <v>240Service Other expenses - Toyota</v>
      </c>
      <c r="L3514" s="28">
        <f>+SUMIF('TB 4-24'!M:M,$AL3514,'TB 4-24'!G:G)</f>
        <v>0</v>
      </c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>
        <f>+SUMIF('Input Sheet'!$S:$S,$AL3514,'Input Sheet'!C:C)</f>
        <v>0</v>
      </c>
      <c r="Z3514" s="28">
        <f>+SUMIF('Input Sheet'!$S:$S,$AL3514,'Input Sheet'!D:D)</f>
        <v>0</v>
      </c>
      <c r="AA3514" s="28">
        <f>+SUMIF('Input Sheet'!$S:$S,$AL3514,'Input Sheet'!E:E)</f>
        <v>0</v>
      </c>
      <c r="AB3514" s="28">
        <f>+SUMIF('Input Sheet'!$S:$S,$AL3514,'Input Sheet'!F:F)</f>
        <v>0</v>
      </c>
      <c r="AC3514" s="28">
        <f>+SUMIF('Input Sheet'!$S:$S,$AL3514,'Input Sheet'!G:G)</f>
        <v>0</v>
      </c>
      <c r="AD3514" s="28">
        <f>+SUMIF('Input Sheet'!$S:$S,$AL3514,'Input Sheet'!H:H)</f>
        <v>0</v>
      </c>
      <c r="AE3514" s="28">
        <f>+SUMIF('Input Sheet'!$S:$S,$AL3514,'Input Sheet'!I:I)</f>
        <v>0</v>
      </c>
      <c r="AF3514" s="28">
        <f>+SUMIF('Input Sheet'!$S:$S,$AL3514,'Input Sheet'!J:J)</f>
        <v>0</v>
      </c>
      <c r="AG3514" s="28">
        <f>+SUMIF('Input Sheet'!$S:$S,$AL3514,'Input Sheet'!K:K)</f>
        <v>0</v>
      </c>
      <c r="AH3514" s="28">
        <f>+SUMIF('Input Sheet'!$S:$S,$AL3514,'Input Sheet'!L:L)</f>
        <v>0</v>
      </c>
      <c r="AI3514" s="28">
        <f>+SUMIF('Input Sheet'!$S:$S,$AL3514,'Input Sheet'!M:M)</f>
        <v>0</v>
      </c>
      <c r="AJ3514" s="28">
        <f>+SUMIF('Input Sheet'!$S:$S,$AL3514,'Input Sheet'!N:N)</f>
        <v>0</v>
      </c>
      <c r="AK3514" s="28"/>
      <c r="AL3514" s="27" t="str">
        <f t="shared" si="271"/>
        <v>240-7110</v>
      </c>
      <c r="AM3514" s="34" t="str">
        <f t="shared" si="274"/>
        <v>Service</v>
      </c>
      <c r="AN3514" s="34" t="str">
        <f t="shared" si="275"/>
        <v>ServiceOther Expenses as % of Sales</v>
      </c>
      <c r="AO3514" s="35"/>
      <c r="AP3514" s="35"/>
      <c r="AQ3514" s="35"/>
    </row>
    <row r="3515" spans="1:43" x14ac:dyDescent="0.25">
      <c r="A3515" s="27" t="s">
        <v>103</v>
      </c>
      <c r="B3515" s="27" t="s">
        <v>104</v>
      </c>
      <c r="C3515" s="27" t="s">
        <v>663</v>
      </c>
      <c r="D3515" s="27" t="s">
        <v>261</v>
      </c>
      <c r="E3515" s="27" t="s">
        <v>669</v>
      </c>
      <c r="F3515" s="27" t="s">
        <v>1008</v>
      </c>
      <c r="G3515" s="27" t="s">
        <v>1009</v>
      </c>
      <c r="H3515" s="34" t="s">
        <v>15</v>
      </c>
      <c r="I3515" s="34" t="s">
        <v>930</v>
      </c>
      <c r="J3515" s="34" t="str">
        <f t="shared" si="272"/>
        <v>ServiceOther Expenses as % of Sales</v>
      </c>
      <c r="K3515" s="34" t="str">
        <f t="shared" si="273"/>
        <v>440Service Other expenses - Toyota</v>
      </c>
      <c r="L3515" s="28">
        <f>+SUMIF('TB 4-24'!M:M,$AL3515,'TB 4-24'!G:G)</f>
        <v>0</v>
      </c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>
        <f>+SUMIF('Input Sheet'!$S:$S,$AL3515,'Input Sheet'!C:C)</f>
        <v>0</v>
      </c>
      <c r="Z3515" s="28">
        <f>+SUMIF('Input Sheet'!$S:$S,$AL3515,'Input Sheet'!D:D)</f>
        <v>0</v>
      </c>
      <c r="AA3515" s="28">
        <f>+SUMIF('Input Sheet'!$S:$S,$AL3515,'Input Sheet'!E:E)</f>
        <v>0</v>
      </c>
      <c r="AB3515" s="28">
        <f>+SUMIF('Input Sheet'!$S:$S,$AL3515,'Input Sheet'!F:F)</f>
        <v>0</v>
      </c>
      <c r="AC3515" s="28">
        <f>+SUMIF('Input Sheet'!$S:$S,$AL3515,'Input Sheet'!G:G)</f>
        <v>0</v>
      </c>
      <c r="AD3515" s="28">
        <f>+SUMIF('Input Sheet'!$S:$S,$AL3515,'Input Sheet'!H:H)</f>
        <v>0</v>
      </c>
      <c r="AE3515" s="28">
        <f>+SUMIF('Input Sheet'!$S:$S,$AL3515,'Input Sheet'!I:I)</f>
        <v>0</v>
      </c>
      <c r="AF3515" s="28">
        <f>+SUMIF('Input Sheet'!$S:$S,$AL3515,'Input Sheet'!J:J)</f>
        <v>0</v>
      </c>
      <c r="AG3515" s="28">
        <f>+SUMIF('Input Sheet'!$S:$S,$AL3515,'Input Sheet'!K:K)</f>
        <v>0</v>
      </c>
      <c r="AH3515" s="28">
        <f>+SUMIF('Input Sheet'!$S:$S,$AL3515,'Input Sheet'!L:L)</f>
        <v>0</v>
      </c>
      <c r="AI3515" s="28">
        <f>+SUMIF('Input Sheet'!$S:$S,$AL3515,'Input Sheet'!M:M)</f>
        <v>0</v>
      </c>
      <c r="AJ3515" s="28">
        <f>+SUMIF('Input Sheet'!$S:$S,$AL3515,'Input Sheet'!N:N)</f>
        <v>0</v>
      </c>
      <c r="AK3515" s="28"/>
      <c r="AL3515" s="27" t="str">
        <f t="shared" si="271"/>
        <v>440-7110</v>
      </c>
      <c r="AM3515" s="34" t="str">
        <f t="shared" si="274"/>
        <v>Service</v>
      </c>
      <c r="AN3515" s="34" t="str">
        <f t="shared" si="275"/>
        <v>ServiceOther Expenses as % of Sales</v>
      </c>
      <c r="AO3515" s="35"/>
      <c r="AP3515" s="35"/>
      <c r="AQ3515" s="35"/>
    </row>
    <row r="3516" spans="1:43" x14ac:dyDescent="0.25">
      <c r="A3516" s="27" t="s">
        <v>103</v>
      </c>
      <c r="B3516" s="27" t="s">
        <v>104</v>
      </c>
      <c r="C3516" s="27" t="s">
        <v>671</v>
      </c>
      <c r="D3516" s="27" t="s">
        <v>261</v>
      </c>
      <c r="E3516" s="27" t="s">
        <v>683</v>
      </c>
      <c r="F3516" s="27" t="s">
        <v>1008</v>
      </c>
      <c r="G3516" s="27" t="s">
        <v>1009</v>
      </c>
      <c r="H3516" s="34" t="s">
        <v>15</v>
      </c>
      <c r="I3516" s="34" t="s">
        <v>930</v>
      </c>
      <c r="J3516" s="34" t="str">
        <f t="shared" si="272"/>
        <v>ServiceOther Expenses as % of Sales</v>
      </c>
      <c r="K3516" s="34" t="str">
        <f t="shared" si="273"/>
        <v>340Service Other expenses - Toyota</v>
      </c>
      <c r="L3516" s="28">
        <f>+SUMIF('TB 4-24'!M:M,$AL3516,'TB 4-24'!G:G)</f>
        <v>0</v>
      </c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>
        <f>+SUMIF('Input Sheet'!$S:$S,$AL3516,'Input Sheet'!C:C)</f>
        <v>0</v>
      </c>
      <c r="Z3516" s="28">
        <f>+SUMIF('Input Sheet'!$S:$S,$AL3516,'Input Sheet'!D:D)</f>
        <v>0</v>
      </c>
      <c r="AA3516" s="28">
        <f>+SUMIF('Input Sheet'!$S:$S,$AL3516,'Input Sheet'!E:E)</f>
        <v>0</v>
      </c>
      <c r="AB3516" s="28">
        <f>+SUMIF('Input Sheet'!$S:$S,$AL3516,'Input Sheet'!F:F)</f>
        <v>0</v>
      </c>
      <c r="AC3516" s="28">
        <f>+SUMIF('Input Sheet'!$S:$S,$AL3516,'Input Sheet'!G:G)</f>
        <v>0</v>
      </c>
      <c r="AD3516" s="28">
        <f>+SUMIF('Input Sheet'!$S:$S,$AL3516,'Input Sheet'!H:H)</f>
        <v>0</v>
      </c>
      <c r="AE3516" s="28">
        <f>+SUMIF('Input Sheet'!$S:$S,$AL3516,'Input Sheet'!I:I)</f>
        <v>0</v>
      </c>
      <c r="AF3516" s="28">
        <f>+SUMIF('Input Sheet'!$S:$S,$AL3516,'Input Sheet'!J:J)</f>
        <v>0</v>
      </c>
      <c r="AG3516" s="28">
        <f>+SUMIF('Input Sheet'!$S:$S,$AL3516,'Input Sheet'!K:K)</f>
        <v>0</v>
      </c>
      <c r="AH3516" s="28">
        <f>+SUMIF('Input Sheet'!$S:$S,$AL3516,'Input Sheet'!L:L)</f>
        <v>0</v>
      </c>
      <c r="AI3516" s="28">
        <f>+SUMIF('Input Sheet'!$S:$S,$AL3516,'Input Sheet'!M:M)</f>
        <v>0</v>
      </c>
      <c r="AJ3516" s="28">
        <f>+SUMIF('Input Sheet'!$S:$S,$AL3516,'Input Sheet'!N:N)</f>
        <v>0</v>
      </c>
      <c r="AK3516" s="28"/>
      <c r="AL3516" s="27" t="str">
        <f t="shared" si="271"/>
        <v>340-7110</v>
      </c>
      <c r="AM3516" s="34" t="str">
        <f t="shared" si="274"/>
        <v>Service</v>
      </c>
      <c r="AN3516" s="34" t="str">
        <f t="shared" si="275"/>
        <v>ServiceOther Expenses as % of Sales</v>
      </c>
      <c r="AO3516" s="35"/>
      <c r="AP3516" s="35"/>
      <c r="AQ3516" s="35"/>
    </row>
    <row r="3517" spans="1:43" x14ac:dyDescent="0.25">
      <c r="A3517" s="27" t="s">
        <v>103</v>
      </c>
      <c r="B3517" s="27" t="s">
        <v>104</v>
      </c>
      <c r="C3517" s="27" t="s">
        <v>104</v>
      </c>
      <c r="D3517" s="27" t="s">
        <v>261</v>
      </c>
      <c r="E3517" s="27" t="s">
        <v>653</v>
      </c>
      <c r="F3517" s="27" t="s">
        <v>1008</v>
      </c>
      <c r="G3517" s="27" t="s">
        <v>1009</v>
      </c>
      <c r="H3517" s="34" t="s">
        <v>15</v>
      </c>
      <c r="I3517" s="34" t="s">
        <v>930</v>
      </c>
      <c r="J3517" s="34" t="str">
        <f t="shared" si="272"/>
        <v>ServiceOther Expenses as % of Sales</v>
      </c>
      <c r="K3517" s="34" t="str">
        <f t="shared" si="273"/>
        <v>140Service Other expenses - Toyota</v>
      </c>
      <c r="L3517" s="28">
        <f>+SUMIF('TB 4-24'!M:M,$AL3517,'TB 4-24'!G:G)</f>
        <v>0</v>
      </c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>
        <f>+SUMIF('Input Sheet'!$S:$S,$AL3517,'Input Sheet'!C:C)</f>
        <v>0</v>
      </c>
      <c r="Z3517" s="28">
        <f>+SUMIF('Input Sheet'!$S:$S,$AL3517,'Input Sheet'!D:D)</f>
        <v>0</v>
      </c>
      <c r="AA3517" s="28">
        <f>+SUMIF('Input Sheet'!$S:$S,$AL3517,'Input Sheet'!E:E)</f>
        <v>0</v>
      </c>
      <c r="AB3517" s="28">
        <f>+SUMIF('Input Sheet'!$S:$S,$AL3517,'Input Sheet'!F:F)</f>
        <v>0</v>
      </c>
      <c r="AC3517" s="28">
        <f>+SUMIF('Input Sheet'!$S:$S,$AL3517,'Input Sheet'!G:G)</f>
        <v>0</v>
      </c>
      <c r="AD3517" s="28">
        <f>+SUMIF('Input Sheet'!$S:$S,$AL3517,'Input Sheet'!H:H)</f>
        <v>0</v>
      </c>
      <c r="AE3517" s="28">
        <f>+SUMIF('Input Sheet'!$S:$S,$AL3517,'Input Sheet'!I:I)</f>
        <v>0</v>
      </c>
      <c r="AF3517" s="28">
        <f>+SUMIF('Input Sheet'!$S:$S,$AL3517,'Input Sheet'!J:J)</f>
        <v>0</v>
      </c>
      <c r="AG3517" s="28">
        <f>+SUMIF('Input Sheet'!$S:$S,$AL3517,'Input Sheet'!K:K)</f>
        <v>0</v>
      </c>
      <c r="AH3517" s="28">
        <f>+SUMIF('Input Sheet'!$S:$S,$AL3517,'Input Sheet'!L:L)</f>
        <v>0</v>
      </c>
      <c r="AI3517" s="28">
        <f>+SUMIF('Input Sheet'!$S:$S,$AL3517,'Input Sheet'!M:M)</f>
        <v>0</v>
      </c>
      <c r="AJ3517" s="28">
        <f>+SUMIF('Input Sheet'!$S:$S,$AL3517,'Input Sheet'!N:N)</f>
        <v>0</v>
      </c>
      <c r="AK3517" s="28"/>
      <c r="AL3517" s="27" t="str">
        <f t="shared" si="271"/>
        <v>140-7110</v>
      </c>
      <c r="AM3517" s="34" t="str">
        <f t="shared" si="274"/>
        <v>Service</v>
      </c>
      <c r="AN3517" s="34" t="str">
        <f t="shared" si="275"/>
        <v>ServiceOther Expenses as % of Sales</v>
      </c>
      <c r="AO3517" s="35"/>
      <c r="AP3517" s="35"/>
      <c r="AQ3517" s="35"/>
    </row>
    <row r="3518" spans="1:43" x14ac:dyDescent="0.25">
      <c r="A3518" s="27" t="s">
        <v>103</v>
      </c>
      <c r="B3518" s="27" t="s">
        <v>104</v>
      </c>
      <c r="C3518" s="27" t="s">
        <v>104</v>
      </c>
      <c r="D3518" s="27" t="s">
        <v>261</v>
      </c>
      <c r="E3518" s="27" t="s">
        <v>684</v>
      </c>
      <c r="F3518" s="27" t="s">
        <v>1008</v>
      </c>
      <c r="G3518" s="27" t="s">
        <v>1009</v>
      </c>
      <c r="H3518" s="34" t="s">
        <v>15</v>
      </c>
      <c r="I3518" s="34" t="s">
        <v>930</v>
      </c>
      <c r="J3518" s="34" t="str">
        <f t="shared" si="272"/>
        <v>ServiceOther Expenses as % of Sales</v>
      </c>
      <c r="K3518" s="34" t="str">
        <f t="shared" si="273"/>
        <v>147Service Other expenses - Toyota</v>
      </c>
      <c r="L3518" s="28">
        <f>+SUMIF('TB 4-24'!M:M,$AL3518,'TB 4-24'!G:G)</f>
        <v>0</v>
      </c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>
        <f>+SUMIF('Input Sheet'!$S:$S,$AL3518,'Input Sheet'!C:C)</f>
        <v>0</v>
      </c>
      <c r="Z3518" s="28">
        <f>+SUMIF('Input Sheet'!$S:$S,$AL3518,'Input Sheet'!D:D)</f>
        <v>0</v>
      </c>
      <c r="AA3518" s="28">
        <f>+SUMIF('Input Sheet'!$S:$S,$AL3518,'Input Sheet'!E:E)</f>
        <v>0</v>
      </c>
      <c r="AB3518" s="28">
        <f>+SUMIF('Input Sheet'!$S:$S,$AL3518,'Input Sheet'!F:F)</f>
        <v>0</v>
      </c>
      <c r="AC3518" s="28">
        <f>+SUMIF('Input Sheet'!$S:$S,$AL3518,'Input Sheet'!G:G)</f>
        <v>0</v>
      </c>
      <c r="AD3518" s="28">
        <f>+SUMIF('Input Sheet'!$S:$S,$AL3518,'Input Sheet'!H:H)</f>
        <v>0</v>
      </c>
      <c r="AE3518" s="28">
        <f>+SUMIF('Input Sheet'!$S:$S,$AL3518,'Input Sheet'!I:I)</f>
        <v>0</v>
      </c>
      <c r="AF3518" s="28">
        <f>+SUMIF('Input Sheet'!$S:$S,$AL3518,'Input Sheet'!J:J)</f>
        <v>0</v>
      </c>
      <c r="AG3518" s="28">
        <f>+SUMIF('Input Sheet'!$S:$S,$AL3518,'Input Sheet'!K:K)</f>
        <v>0</v>
      </c>
      <c r="AH3518" s="28">
        <f>+SUMIF('Input Sheet'!$S:$S,$AL3518,'Input Sheet'!L:L)</f>
        <v>0</v>
      </c>
      <c r="AI3518" s="28">
        <f>+SUMIF('Input Sheet'!$S:$S,$AL3518,'Input Sheet'!M:M)</f>
        <v>0</v>
      </c>
      <c r="AJ3518" s="28">
        <f>+SUMIF('Input Sheet'!$S:$S,$AL3518,'Input Sheet'!N:N)</f>
        <v>0</v>
      </c>
      <c r="AK3518" s="28"/>
      <c r="AL3518" s="27" t="str">
        <f t="shared" si="271"/>
        <v>147-7110</v>
      </c>
      <c r="AM3518" s="34" t="str">
        <f t="shared" si="274"/>
        <v>Service</v>
      </c>
      <c r="AN3518" s="34" t="str">
        <f t="shared" si="275"/>
        <v>ServiceOther Expenses as % of Sales</v>
      </c>
      <c r="AO3518" s="35"/>
      <c r="AP3518" s="35"/>
      <c r="AQ3518" s="35"/>
    </row>
    <row r="3519" spans="1:43" x14ac:dyDescent="0.25">
      <c r="A3519" s="27" t="s">
        <v>103</v>
      </c>
      <c r="B3519" s="27" t="s">
        <v>104</v>
      </c>
      <c r="C3519" s="27" t="s">
        <v>104</v>
      </c>
      <c r="D3519" s="27" t="s">
        <v>262</v>
      </c>
      <c r="E3519" s="27" t="s">
        <v>653</v>
      </c>
      <c r="F3519" s="27" t="s">
        <v>1008</v>
      </c>
      <c r="G3519" s="27" t="s">
        <v>1009</v>
      </c>
      <c r="H3519" s="34" t="s">
        <v>15</v>
      </c>
      <c r="I3519" s="34" t="s">
        <v>930</v>
      </c>
      <c r="J3519" s="34" t="str">
        <f t="shared" si="272"/>
        <v>ServiceOther Expenses as % of Sales</v>
      </c>
      <c r="K3519" s="34" t="str">
        <f t="shared" si="273"/>
        <v>140Service Other expenses - Toyota</v>
      </c>
      <c r="L3519" s="28">
        <f>+SUMIF('TB 4-24'!M:M,$AL3519,'TB 4-24'!G:G)</f>
        <v>0</v>
      </c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>
        <f>+SUMIF('Input Sheet'!$S:$S,$AL3519,'Input Sheet'!C:C)</f>
        <v>0</v>
      </c>
      <c r="Z3519" s="28">
        <f>+SUMIF('Input Sheet'!$S:$S,$AL3519,'Input Sheet'!D:D)</f>
        <v>0</v>
      </c>
      <c r="AA3519" s="28">
        <f>+SUMIF('Input Sheet'!$S:$S,$AL3519,'Input Sheet'!E:E)</f>
        <v>0</v>
      </c>
      <c r="AB3519" s="28">
        <f>+SUMIF('Input Sheet'!$S:$S,$AL3519,'Input Sheet'!F:F)</f>
        <v>0</v>
      </c>
      <c r="AC3519" s="28">
        <f>+SUMIF('Input Sheet'!$S:$S,$AL3519,'Input Sheet'!G:G)</f>
        <v>0</v>
      </c>
      <c r="AD3519" s="28">
        <f>+SUMIF('Input Sheet'!$S:$S,$AL3519,'Input Sheet'!H:H)</f>
        <v>0</v>
      </c>
      <c r="AE3519" s="28">
        <f>+SUMIF('Input Sheet'!$S:$S,$AL3519,'Input Sheet'!I:I)</f>
        <v>0</v>
      </c>
      <c r="AF3519" s="28">
        <f>+SUMIF('Input Sheet'!$S:$S,$AL3519,'Input Sheet'!J:J)</f>
        <v>0</v>
      </c>
      <c r="AG3519" s="28">
        <f>+SUMIF('Input Sheet'!$S:$S,$AL3519,'Input Sheet'!K:K)</f>
        <v>0</v>
      </c>
      <c r="AH3519" s="28">
        <f>+SUMIF('Input Sheet'!$S:$S,$AL3519,'Input Sheet'!L:L)</f>
        <v>0</v>
      </c>
      <c r="AI3519" s="28">
        <f>+SUMIF('Input Sheet'!$S:$S,$AL3519,'Input Sheet'!M:M)</f>
        <v>0</v>
      </c>
      <c r="AJ3519" s="28">
        <f>+SUMIF('Input Sheet'!$S:$S,$AL3519,'Input Sheet'!N:N)</f>
        <v>0</v>
      </c>
      <c r="AK3519" s="28"/>
      <c r="AL3519" s="27" t="str">
        <f t="shared" si="271"/>
        <v>140-7330</v>
      </c>
      <c r="AM3519" s="34" t="str">
        <f t="shared" si="274"/>
        <v>Service</v>
      </c>
      <c r="AN3519" s="34" t="str">
        <f t="shared" si="275"/>
        <v>ServiceOther Expenses as % of Sales</v>
      </c>
      <c r="AO3519" s="35"/>
      <c r="AP3519" s="35"/>
      <c r="AQ3519" s="35"/>
    </row>
    <row r="3520" spans="1:43" x14ac:dyDescent="0.25">
      <c r="A3520" s="27" t="s">
        <v>103</v>
      </c>
      <c r="B3520" s="27" t="s">
        <v>104</v>
      </c>
      <c r="C3520" s="27" t="s">
        <v>104</v>
      </c>
      <c r="D3520" s="27" t="s">
        <v>262</v>
      </c>
      <c r="E3520" s="27" t="s">
        <v>684</v>
      </c>
      <c r="F3520" s="27" t="s">
        <v>1008</v>
      </c>
      <c r="G3520" s="27" t="s">
        <v>1009</v>
      </c>
      <c r="H3520" s="34" t="s">
        <v>15</v>
      </c>
      <c r="I3520" s="34" t="s">
        <v>930</v>
      </c>
      <c r="J3520" s="34" t="str">
        <f t="shared" si="272"/>
        <v>ServiceOther Expenses as % of Sales</v>
      </c>
      <c r="K3520" s="34" t="str">
        <f t="shared" si="273"/>
        <v>147Service Other expenses - Toyota</v>
      </c>
      <c r="L3520" s="28">
        <f>+SUMIF('TB 4-24'!M:M,$AL3520,'TB 4-24'!G:G)</f>
        <v>0</v>
      </c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>
        <f>+SUMIF('Input Sheet'!$S:$S,$AL3520,'Input Sheet'!C:C)</f>
        <v>0</v>
      </c>
      <c r="Z3520" s="28">
        <f>+SUMIF('Input Sheet'!$S:$S,$AL3520,'Input Sheet'!D:D)</f>
        <v>0</v>
      </c>
      <c r="AA3520" s="28">
        <f>+SUMIF('Input Sheet'!$S:$S,$AL3520,'Input Sheet'!E:E)</f>
        <v>0</v>
      </c>
      <c r="AB3520" s="28">
        <f>+SUMIF('Input Sheet'!$S:$S,$AL3520,'Input Sheet'!F:F)</f>
        <v>0</v>
      </c>
      <c r="AC3520" s="28">
        <f>+SUMIF('Input Sheet'!$S:$S,$AL3520,'Input Sheet'!G:G)</f>
        <v>0</v>
      </c>
      <c r="AD3520" s="28">
        <f>+SUMIF('Input Sheet'!$S:$S,$AL3520,'Input Sheet'!H:H)</f>
        <v>0</v>
      </c>
      <c r="AE3520" s="28">
        <f>+SUMIF('Input Sheet'!$S:$S,$AL3520,'Input Sheet'!I:I)</f>
        <v>0</v>
      </c>
      <c r="AF3520" s="28">
        <f>+SUMIF('Input Sheet'!$S:$S,$AL3520,'Input Sheet'!J:J)</f>
        <v>0</v>
      </c>
      <c r="AG3520" s="28">
        <f>+SUMIF('Input Sheet'!$S:$S,$AL3520,'Input Sheet'!K:K)</f>
        <v>0</v>
      </c>
      <c r="AH3520" s="28">
        <f>+SUMIF('Input Sheet'!$S:$S,$AL3520,'Input Sheet'!L:L)</f>
        <v>0</v>
      </c>
      <c r="AI3520" s="28">
        <f>+SUMIF('Input Sheet'!$S:$S,$AL3520,'Input Sheet'!M:M)</f>
        <v>0</v>
      </c>
      <c r="AJ3520" s="28">
        <f>+SUMIF('Input Sheet'!$S:$S,$AL3520,'Input Sheet'!N:N)</f>
        <v>0</v>
      </c>
      <c r="AK3520" s="28"/>
      <c r="AL3520" s="27" t="str">
        <f t="shared" si="271"/>
        <v>147-7330</v>
      </c>
      <c r="AM3520" s="34" t="str">
        <f t="shared" si="274"/>
        <v>Service</v>
      </c>
      <c r="AN3520" s="34" t="str">
        <f t="shared" si="275"/>
        <v>ServiceOther Expenses as % of Sales</v>
      </c>
      <c r="AO3520" s="35"/>
      <c r="AP3520" s="35"/>
      <c r="AQ3520" s="35"/>
    </row>
    <row r="3521" spans="1:43" x14ac:dyDescent="0.25">
      <c r="A3521" s="27" t="s">
        <v>103</v>
      </c>
      <c r="B3521" s="27" t="s">
        <v>104</v>
      </c>
      <c r="C3521" s="27" t="s">
        <v>657</v>
      </c>
      <c r="D3521" s="27" t="s">
        <v>262</v>
      </c>
      <c r="E3521" s="27" t="s">
        <v>682</v>
      </c>
      <c r="F3521" s="27" t="s">
        <v>1008</v>
      </c>
      <c r="G3521" s="27" t="s">
        <v>1009</v>
      </c>
      <c r="H3521" s="34" t="s">
        <v>15</v>
      </c>
      <c r="I3521" s="34" t="s">
        <v>930</v>
      </c>
      <c r="J3521" s="34" t="str">
        <f t="shared" si="272"/>
        <v>ServiceOther Expenses as % of Sales</v>
      </c>
      <c r="K3521" s="34" t="str">
        <f t="shared" si="273"/>
        <v>240Service Other expenses - Toyota</v>
      </c>
      <c r="L3521" s="28">
        <f>+SUMIF('TB 4-24'!M:M,$AL3521,'TB 4-24'!G:G)</f>
        <v>0</v>
      </c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>
        <f>+SUMIF('Input Sheet'!$S:$S,$AL3521,'Input Sheet'!C:C)</f>
        <v>0</v>
      </c>
      <c r="Z3521" s="28">
        <f>+SUMIF('Input Sheet'!$S:$S,$AL3521,'Input Sheet'!D:D)</f>
        <v>0</v>
      </c>
      <c r="AA3521" s="28">
        <f>+SUMIF('Input Sheet'!$S:$S,$AL3521,'Input Sheet'!E:E)</f>
        <v>0</v>
      </c>
      <c r="AB3521" s="28">
        <f>+SUMIF('Input Sheet'!$S:$S,$AL3521,'Input Sheet'!F:F)</f>
        <v>0</v>
      </c>
      <c r="AC3521" s="28">
        <f>+SUMIF('Input Sheet'!$S:$S,$AL3521,'Input Sheet'!G:G)</f>
        <v>0</v>
      </c>
      <c r="AD3521" s="28">
        <f>+SUMIF('Input Sheet'!$S:$S,$AL3521,'Input Sheet'!H:H)</f>
        <v>0</v>
      </c>
      <c r="AE3521" s="28">
        <f>+SUMIF('Input Sheet'!$S:$S,$AL3521,'Input Sheet'!I:I)</f>
        <v>0</v>
      </c>
      <c r="AF3521" s="28">
        <f>+SUMIF('Input Sheet'!$S:$S,$AL3521,'Input Sheet'!J:J)</f>
        <v>0</v>
      </c>
      <c r="AG3521" s="28">
        <f>+SUMIF('Input Sheet'!$S:$S,$AL3521,'Input Sheet'!K:K)</f>
        <v>0</v>
      </c>
      <c r="AH3521" s="28">
        <f>+SUMIF('Input Sheet'!$S:$S,$AL3521,'Input Sheet'!L:L)</f>
        <v>0</v>
      </c>
      <c r="AI3521" s="28">
        <f>+SUMIF('Input Sheet'!$S:$S,$AL3521,'Input Sheet'!M:M)</f>
        <v>0</v>
      </c>
      <c r="AJ3521" s="28">
        <f>+SUMIF('Input Sheet'!$S:$S,$AL3521,'Input Sheet'!N:N)</f>
        <v>0</v>
      </c>
      <c r="AK3521" s="28"/>
      <c r="AL3521" s="27" t="str">
        <f t="shared" si="271"/>
        <v>240-7330</v>
      </c>
      <c r="AM3521" s="34" t="str">
        <f t="shared" si="274"/>
        <v>Service</v>
      </c>
      <c r="AN3521" s="34" t="str">
        <f t="shared" si="275"/>
        <v>ServiceOther Expenses as % of Sales</v>
      </c>
      <c r="AO3521" s="35"/>
      <c r="AP3521" s="35"/>
      <c r="AQ3521" s="35"/>
    </row>
    <row r="3522" spans="1:43" x14ac:dyDescent="0.25">
      <c r="A3522" s="27" t="s">
        <v>103</v>
      </c>
      <c r="B3522" s="27" t="s">
        <v>104</v>
      </c>
      <c r="C3522" s="27" t="s">
        <v>663</v>
      </c>
      <c r="D3522" s="27" t="s">
        <v>262</v>
      </c>
      <c r="E3522" s="27" t="s">
        <v>669</v>
      </c>
      <c r="F3522" s="27" t="s">
        <v>1008</v>
      </c>
      <c r="G3522" s="27" t="s">
        <v>1009</v>
      </c>
      <c r="H3522" s="34" t="s">
        <v>15</v>
      </c>
      <c r="I3522" s="34" t="s">
        <v>930</v>
      </c>
      <c r="J3522" s="34" t="str">
        <f t="shared" si="272"/>
        <v>ServiceOther Expenses as % of Sales</v>
      </c>
      <c r="K3522" s="34" t="str">
        <f t="shared" si="273"/>
        <v>440Service Other expenses - Toyota</v>
      </c>
      <c r="L3522" s="28">
        <f>+SUMIF('TB 4-24'!M:M,$AL3522,'TB 4-24'!G:G)</f>
        <v>0</v>
      </c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>
        <f>+SUMIF('Input Sheet'!$S:$S,$AL3522,'Input Sheet'!C:C)</f>
        <v>0</v>
      </c>
      <c r="Z3522" s="28">
        <f>+SUMIF('Input Sheet'!$S:$S,$AL3522,'Input Sheet'!D:D)</f>
        <v>0</v>
      </c>
      <c r="AA3522" s="28">
        <f>+SUMIF('Input Sheet'!$S:$S,$AL3522,'Input Sheet'!E:E)</f>
        <v>0</v>
      </c>
      <c r="AB3522" s="28">
        <f>+SUMIF('Input Sheet'!$S:$S,$AL3522,'Input Sheet'!F:F)</f>
        <v>0</v>
      </c>
      <c r="AC3522" s="28">
        <f>+SUMIF('Input Sheet'!$S:$S,$AL3522,'Input Sheet'!G:G)</f>
        <v>0</v>
      </c>
      <c r="AD3522" s="28">
        <f>+SUMIF('Input Sheet'!$S:$S,$AL3522,'Input Sheet'!H:H)</f>
        <v>0</v>
      </c>
      <c r="AE3522" s="28">
        <f>+SUMIF('Input Sheet'!$S:$S,$AL3522,'Input Sheet'!I:I)</f>
        <v>0</v>
      </c>
      <c r="AF3522" s="28">
        <f>+SUMIF('Input Sheet'!$S:$S,$AL3522,'Input Sheet'!J:J)</f>
        <v>0</v>
      </c>
      <c r="AG3522" s="28">
        <f>+SUMIF('Input Sheet'!$S:$S,$AL3522,'Input Sheet'!K:K)</f>
        <v>0</v>
      </c>
      <c r="AH3522" s="28">
        <f>+SUMIF('Input Sheet'!$S:$S,$AL3522,'Input Sheet'!L:L)</f>
        <v>0</v>
      </c>
      <c r="AI3522" s="28">
        <f>+SUMIF('Input Sheet'!$S:$S,$AL3522,'Input Sheet'!M:M)</f>
        <v>0</v>
      </c>
      <c r="AJ3522" s="28">
        <f>+SUMIF('Input Sheet'!$S:$S,$AL3522,'Input Sheet'!N:N)</f>
        <v>0</v>
      </c>
      <c r="AK3522" s="28"/>
      <c r="AL3522" s="27" t="str">
        <f t="shared" si="271"/>
        <v>440-7330</v>
      </c>
      <c r="AM3522" s="34" t="str">
        <f t="shared" si="274"/>
        <v>Service</v>
      </c>
      <c r="AN3522" s="34" t="str">
        <f t="shared" si="275"/>
        <v>ServiceOther Expenses as % of Sales</v>
      </c>
      <c r="AO3522" s="35"/>
      <c r="AP3522" s="35"/>
      <c r="AQ3522" s="35"/>
    </row>
    <row r="3523" spans="1:43" x14ac:dyDescent="0.25">
      <c r="A3523" s="27" t="s">
        <v>103</v>
      </c>
      <c r="B3523" s="27" t="s">
        <v>104</v>
      </c>
      <c r="C3523" s="27" t="s">
        <v>671</v>
      </c>
      <c r="D3523" s="27" t="s">
        <v>262</v>
      </c>
      <c r="E3523" s="27" t="s">
        <v>683</v>
      </c>
      <c r="F3523" s="27" t="s">
        <v>1008</v>
      </c>
      <c r="G3523" s="27" t="s">
        <v>1009</v>
      </c>
      <c r="H3523" s="34" t="s">
        <v>15</v>
      </c>
      <c r="I3523" s="34" t="s">
        <v>930</v>
      </c>
      <c r="J3523" s="34" t="str">
        <f t="shared" si="272"/>
        <v>ServiceOther Expenses as % of Sales</v>
      </c>
      <c r="K3523" s="34" t="str">
        <f t="shared" si="273"/>
        <v>340Service Other expenses - Toyota</v>
      </c>
      <c r="L3523" s="28">
        <f>+SUMIF('TB 4-24'!M:M,$AL3523,'TB 4-24'!G:G)</f>
        <v>0</v>
      </c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>
        <f>+SUMIF('Input Sheet'!$S:$S,$AL3523,'Input Sheet'!C:C)</f>
        <v>0</v>
      </c>
      <c r="Z3523" s="28">
        <f>+SUMIF('Input Sheet'!$S:$S,$AL3523,'Input Sheet'!D:D)</f>
        <v>0</v>
      </c>
      <c r="AA3523" s="28">
        <f>+SUMIF('Input Sheet'!$S:$S,$AL3523,'Input Sheet'!E:E)</f>
        <v>0</v>
      </c>
      <c r="AB3523" s="28">
        <f>+SUMIF('Input Sheet'!$S:$S,$AL3523,'Input Sheet'!F:F)</f>
        <v>0</v>
      </c>
      <c r="AC3523" s="28">
        <f>+SUMIF('Input Sheet'!$S:$S,$AL3523,'Input Sheet'!G:G)</f>
        <v>0</v>
      </c>
      <c r="AD3523" s="28">
        <f>+SUMIF('Input Sheet'!$S:$S,$AL3523,'Input Sheet'!H:H)</f>
        <v>0</v>
      </c>
      <c r="AE3523" s="28">
        <f>+SUMIF('Input Sheet'!$S:$S,$AL3523,'Input Sheet'!I:I)</f>
        <v>0</v>
      </c>
      <c r="AF3523" s="28">
        <f>+SUMIF('Input Sheet'!$S:$S,$AL3523,'Input Sheet'!J:J)</f>
        <v>0</v>
      </c>
      <c r="AG3523" s="28">
        <f>+SUMIF('Input Sheet'!$S:$S,$AL3523,'Input Sheet'!K:K)</f>
        <v>0</v>
      </c>
      <c r="AH3523" s="28">
        <f>+SUMIF('Input Sheet'!$S:$S,$AL3523,'Input Sheet'!L:L)</f>
        <v>0</v>
      </c>
      <c r="AI3523" s="28">
        <f>+SUMIF('Input Sheet'!$S:$S,$AL3523,'Input Sheet'!M:M)</f>
        <v>0</v>
      </c>
      <c r="AJ3523" s="28">
        <f>+SUMIF('Input Sheet'!$S:$S,$AL3523,'Input Sheet'!N:N)</f>
        <v>0</v>
      </c>
      <c r="AK3523" s="28"/>
      <c r="AL3523" s="27" t="str">
        <f t="shared" ref="AL3523:AL3586" si="276">+E3523&amp;"-"&amp;D3523</f>
        <v>340-7330</v>
      </c>
      <c r="AM3523" s="34" t="str">
        <f t="shared" si="274"/>
        <v>Service</v>
      </c>
      <c r="AN3523" s="34" t="str">
        <f t="shared" si="275"/>
        <v>ServiceOther Expenses as % of Sales</v>
      </c>
      <c r="AO3523" s="35"/>
      <c r="AP3523" s="35"/>
      <c r="AQ3523" s="35"/>
    </row>
    <row r="3524" spans="1:43" x14ac:dyDescent="0.25">
      <c r="A3524" s="27" t="s">
        <v>103</v>
      </c>
      <c r="B3524" s="27" t="s">
        <v>104</v>
      </c>
      <c r="C3524" s="27" t="s">
        <v>657</v>
      </c>
      <c r="D3524" s="27" t="s">
        <v>263</v>
      </c>
      <c r="E3524" s="27" t="s">
        <v>682</v>
      </c>
      <c r="F3524" s="27" t="s">
        <v>1008</v>
      </c>
      <c r="G3524" s="27" t="s">
        <v>1009</v>
      </c>
      <c r="H3524" s="34" t="s">
        <v>15</v>
      </c>
      <c r="I3524" s="34" t="s">
        <v>930</v>
      </c>
      <c r="J3524" s="34" t="str">
        <f t="shared" ref="J3524:J3587" si="277">+H3524&amp;I3524</f>
        <v>ServiceOther Expenses as % of Sales</v>
      </c>
      <c r="K3524" s="34" t="str">
        <f t="shared" ref="K3524:K3587" si="278">+E3524&amp;G3524</f>
        <v>240Service Other expenses - Toyota</v>
      </c>
      <c r="L3524" s="28">
        <f>+SUMIF('TB 4-24'!M:M,$AL3524,'TB 4-24'!G:G)</f>
        <v>0</v>
      </c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>
        <f>+SUMIF('Input Sheet'!$S:$S,$AL3524,'Input Sheet'!C:C)</f>
        <v>0</v>
      </c>
      <c r="Z3524" s="28">
        <f>+SUMIF('Input Sheet'!$S:$S,$AL3524,'Input Sheet'!D:D)</f>
        <v>0</v>
      </c>
      <c r="AA3524" s="28">
        <f>+SUMIF('Input Sheet'!$S:$S,$AL3524,'Input Sheet'!E:E)</f>
        <v>0</v>
      </c>
      <c r="AB3524" s="28">
        <f>+SUMIF('Input Sheet'!$S:$S,$AL3524,'Input Sheet'!F:F)</f>
        <v>0</v>
      </c>
      <c r="AC3524" s="28">
        <f>+SUMIF('Input Sheet'!$S:$S,$AL3524,'Input Sheet'!G:G)</f>
        <v>0</v>
      </c>
      <c r="AD3524" s="28">
        <f>+SUMIF('Input Sheet'!$S:$S,$AL3524,'Input Sheet'!H:H)</f>
        <v>0</v>
      </c>
      <c r="AE3524" s="28">
        <f>+SUMIF('Input Sheet'!$S:$S,$AL3524,'Input Sheet'!I:I)</f>
        <v>0</v>
      </c>
      <c r="AF3524" s="28">
        <f>+SUMIF('Input Sheet'!$S:$S,$AL3524,'Input Sheet'!J:J)</f>
        <v>0</v>
      </c>
      <c r="AG3524" s="28">
        <f>+SUMIF('Input Sheet'!$S:$S,$AL3524,'Input Sheet'!K:K)</f>
        <v>0</v>
      </c>
      <c r="AH3524" s="28">
        <f>+SUMIF('Input Sheet'!$S:$S,$AL3524,'Input Sheet'!L:L)</f>
        <v>0</v>
      </c>
      <c r="AI3524" s="28">
        <f>+SUMIF('Input Sheet'!$S:$S,$AL3524,'Input Sheet'!M:M)</f>
        <v>0</v>
      </c>
      <c r="AJ3524" s="28">
        <f>+SUMIF('Input Sheet'!$S:$S,$AL3524,'Input Sheet'!N:N)</f>
        <v>0</v>
      </c>
      <c r="AK3524" s="28"/>
      <c r="AL3524" s="27" t="str">
        <f t="shared" si="276"/>
        <v>240-7331</v>
      </c>
      <c r="AM3524" s="34" t="str">
        <f t="shared" si="274"/>
        <v>Service</v>
      </c>
      <c r="AN3524" s="34" t="str">
        <f t="shared" si="275"/>
        <v>ServiceOther Expenses as % of Sales</v>
      </c>
      <c r="AO3524" s="35"/>
      <c r="AP3524" s="35"/>
      <c r="AQ3524" s="35"/>
    </row>
    <row r="3525" spans="1:43" x14ac:dyDescent="0.25">
      <c r="A3525" s="27" t="s">
        <v>103</v>
      </c>
      <c r="B3525" s="27" t="s">
        <v>104</v>
      </c>
      <c r="C3525" s="27" t="s">
        <v>663</v>
      </c>
      <c r="D3525" s="27" t="s">
        <v>263</v>
      </c>
      <c r="E3525" s="27" t="s">
        <v>669</v>
      </c>
      <c r="F3525" s="27" t="s">
        <v>1008</v>
      </c>
      <c r="G3525" s="27" t="s">
        <v>1009</v>
      </c>
      <c r="H3525" s="34" t="s">
        <v>15</v>
      </c>
      <c r="I3525" s="34" t="s">
        <v>930</v>
      </c>
      <c r="J3525" s="34" t="str">
        <f t="shared" si="277"/>
        <v>ServiceOther Expenses as % of Sales</v>
      </c>
      <c r="K3525" s="34" t="str">
        <f t="shared" si="278"/>
        <v>440Service Other expenses - Toyota</v>
      </c>
      <c r="L3525" s="28">
        <f>+SUMIF('TB 4-24'!M:M,$AL3525,'TB 4-24'!G:G)</f>
        <v>0</v>
      </c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>
        <f>+SUMIF('Input Sheet'!$S:$S,$AL3525,'Input Sheet'!C:C)</f>
        <v>0</v>
      </c>
      <c r="Z3525" s="28">
        <f>+SUMIF('Input Sheet'!$S:$S,$AL3525,'Input Sheet'!D:D)</f>
        <v>0</v>
      </c>
      <c r="AA3525" s="28">
        <f>+SUMIF('Input Sheet'!$S:$S,$AL3525,'Input Sheet'!E:E)</f>
        <v>0</v>
      </c>
      <c r="AB3525" s="28">
        <f>+SUMIF('Input Sheet'!$S:$S,$AL3525,'Input Sheet'!F:F)</f>
        <v>0</v>
      </c>
      <c r="AC3525" s="28">
        <f>+SUMIF('Input Sheet'!$S:$S,$AL3525,'Input Sheet'!G:G)</f>
        <v>0</v>
      </c>
      <c r="AD3525" s="28">
        <f>+SUMIF('Input Sheet'!$S:$S,$AL3525,'Input Sheet'!H:H)</f>
        <v>0</v>
      </c>
      <c r="AE3525" s="28">
        <f>+SUMIF('Input Sheet'!$S:$S,$AL3525,'Input Sheet'!I:I)</f>
        <v>0</v>
      </c>
      <c r="AF3525" s="28">
        <f>+SUMIF('Input Sheet'!$S:$S,$AL3525,'Input Sheet'!J:J)</f>
        <v>0</v>
      </c>
      <c r="AG3525" s="28">
        <f>+SUMIF('Input Sheet'!$S:$S,$AL3525,'Input Sheet'!K:K)</f>
        <v>0</v>
      </c>
      <c r="AH3525" s="28">
        <f>+SUMIF('Input Sheet'!$S:$S,$AL3525,'Input Sheet'!L:L)</f>
        <v>0</v>
      </c>
      <c r="AI3525" s="28">
        <f>+SUMIF('Input Sheet'!$S:$S,$AL3525,'Input Sheet'!M:M)</f>
        <v>0</v>
      </c>
      <c r="AJ3525" s="28">
        <f>+SUMIF('Input Sheet'!$S:$S,$AL3525,'Input Sheet'!N:N)</f>
        <v>0</v>
      </c>
      <c r="AK3525" s="28"/>
      <c r="AL3525" s="27" t="str">
        <f t="shared" si="276"/>
        <v>440-7331</v>
      </c>
      <c r="AM3525" s="34" t="str">
        <f t="shared" ref="AM3525:AM3588" si="279">H3525</f>
        <v>Service</v>
      </c>
      <c r="AN3525" s="34" t="str">
        <f t="shared" ref="AN3525:AN3588" si="280">J3525</f>
        <v>ServiceOther Expenses as % of Sales</v>
      </c>
      <c r="AO3525" s="35"/>
      <c r="AP3525" s="35"/>
      <c r="AQ3525" s="35"/>
    </row>
    <row r="3526" spans="1:43" x14ac:dyDescent="0.25">
      <c r="A3526" s="27" t="s">
        <v>103</v>
      </c>
      <c r="B3526" s="27" t="s">
        <v>104</v>
      </c>
      <c r="C3526" s="27" t="s">
        <v>671</v>
      </c>
      <c r="D3526" s="27" t="s">
        <v>263</v>
      </c>
      <c r="E3526" s="27" t="s">
        <v>683</v>
      </c>
      <c r="F3526" s="27" t="s">
        <v>1008</v>
      </c>
      <c r="G3526" s="27" t="s">
        <v>1009</v>
      </c>
      <c r="H3526" s="34" t="s">
        <v>15</v>
      </c>
      <c r="I3526" s="34" t="s">
        <v>930</v>
      </c>
      <c r="J3526" s="34" t="str">
        <f t="shared" si="277"/>
        <v>ServiceOther Expenses as % of Sales</v>
      </c>
      <c r="K3526" s="34" t="str">
        <f t="shared" si="278"/>
        <v>340Service Other expenses - Toyota</v>
      </c>
      <c r="L3526" s="28">
        <f>+SUMIF('TB 4-24'!M:M,$AL3526,'TB 4-24'!G:G)</f>
        <v>0</v>
      </c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>
        <f>+SUMIF('Input Sheet'!$S:$S,$AL3526,'Input Sheet'!C:C)</f>
        <v>0</v>
      </c>
      <c r="Z3526" s="28">
        <f>+SUMIF('Input Sheet'!$S:$S,$AL3526,'Input Sheet'!D:D)</f>
        <v>0</v>
      </c>
      <c r="AA3526" s="28">
        <f>+SUMIF('Input Sheet'!$S:$S,$AL3526,'Input Sheet'!E:E)</f>
        <v>0</v>
      </c>
      <c r="AB3526" s="28">
        <f>+SUMIF('Input Sheet'!$S:$S,$AL3526,'Input Sheet'!F:F)</f>
        <v>0</v>
      </c>
      <c r="AC3526" s="28">
        <f>+SUMIF('Input Sheet'!$S:$S,$AL3526,'Input Sheet'!G:G)</f>
        <v>0</v>
      </c>
      <c r="AD3526" s="28">
        <f>+SUMIF('Input Sheet'!$S:$S,$AL3526,'Input Sheet'!H:H)</f>
        <v>0</v>
      </c>
      <c r="AE3526" s="28">
        <f>+SUMIF('Input Sheet'!$S:$S,$AL3526,'Input Sheet'!I:I)</f>
        <v>0</v>
      </c>
      <c r="AF3526" s="28">
        <f>+SUMIF('Input Sheet'!$S:$S,$AL3526,'Input Sheet'!J:J)</f>
        <v>0</v>
      </c>
      <c r="AG3526" s="28">
        <f>+SUMIF('Input Sheet'!$S:$S,$AL3526,'Input Sheet'!K:K)</f>
        <v>0</v>
      </c>
      <c r="AH3526" s="28">
        <f>+SUMIF('Input Sheet'!$S:$S,$AL3526,'Input Sheet'!L:L)</f>
        <v>0</v>
      </c>
      <c r="AI3526" s="28">
        <f>+SUMIF('Input Sheet'!$S:$S,$AL3526,'Input Sheet'!M:M)</f>
        <v>0</v>
      </c>
      <c r="AJ3526" s="28">
        <f>+SUMIF('Input Sheet'!$S:$S,$AL3526,'Input Sheet'!N:N)</f>
        <v>0</v>
      </c>
      <c r="AK3526" s="28"/>
      <c r="AL3526" s="27" t="str">
        <f t="shared" si="276"/>
        <v>340-7331</v>
      </c>
      <c r="AM3526" s="34" t="str">
        <f t="shared" si="279"/>
        <v>Service</v>
      </c>
      <c r="AN3526" s="34" t="str">
        <f t="shared" si="280"/>
        <v>ServiceOther Expenses as % of Sales</v>
      </c>
      <c r="AO3526" s="35"/>
      <c r="AP3526" s="35"/>
      <c r="AQ3526" s="35"/>
    </row>
    <row r="3527" spans="1:43" x14ac:dyDescent="0.25">
      <c r="A3527" s="27" t="s">
        <v>103</v>
      </c>
      <c r="B3527" s="27" t="s">
        <v>104</v>
      </c>
      <c r="C3527" s="27" t="s">
        <v>104</v>
      </c>
      <c r="D3527" s="27" t="s">
        <v>263</v>
      </c>
      <c r="E3527" s="27" t="s">
        <v>653</v>
      </c>
      <c r="F3527" s="27" t="s">
        <v>1008</v>
      </c>
      <c r="G3527" s="27" t="s">
        <v>1009</v>
      </c>
      <c r="H3527" s="34" t="s">
        <v>15</v>
      </c>
      <c r="I3527" s="34" t="s">
        <v>930</v>
      </c>
      <c r="J3527" s="34" t="str">
        <f t="shared" si="277"/>
        <v>ServiceOther Expenses as % of Sales</v>
      </c>
      <c r="K3527" s="34" t="str">
        <f t="shared" si="278"/>
        <v>140Service Other expenses - Toyota</v>
      </c>
      <c r="L3527" s="28">
        <f>+SUMIF('TB 4-24'!M:M,$AL3527,'TB 4-24'!G:G)</f>
        <v>0</v>
      </c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>
        <f>+SUMIF('Input Sheet'!$S:$S,$AL3527,'Input Sheet'!C:C)</f>
        <v>0</v>
      </c>
      <c r="Z3527" s="28">
        <f>+SUMIF('Input Sheet'!$S:$S,$AL3527,'Input Sheet'!D:D)</f>
        <v>0</v>
      </c>
      <c r="AA3527" s="28">
        <f>+SUMIF('Input Sheet'!$S:$S,$AL3527,'Input Sheet'!E:E)</f>
        <v>0</v>
      </c>
      <c r="AB3527" s="28">
        <f>+SUMIF('Input Sheet'!$S:$S,$AL3527,'Input Sheet'!F:F)</f>
        <v>0</v>
      </c>
      <c r="AC3527" s="28">
        <f>+SUMIF('Input Sheet'!$S:$S,$AL3527,'Input Sheet'!G:G)</f>
        <v>0</v>
      </c>
      <c r="AD3527" s="28">
        <f>+SUMIF('Input Sheet'!$S:$S,$AL3527,'Input Sheet'!H:H)</f>
        <v>0</v>
      </c>
      <c r="AE3527" s="28">
        <f>+SUMIF('Input Sheet'!$S:$S,$AL3527,'Input Sheet'!I:I)</f>
        <v>0</v>
      </c>
      <c r="AF3527" s="28">
        <f>+SUMIF('Input Sheet'!$S:$S,$AL3527,'Input Sheet'!J:J)</f>
        <v>0</v>
      </c>
      <c r="AG3527" s="28">
        <f>+SUMIF('Input Sheet'!$S:$S,$AL3527,'Input Sheet'!K:K)</f>
        <v>0</v>
      </c>
      <c r="AH3527" s="28">
        <f>+SUMIF('Input Sheet'!$S:$S,$AL3527,'Input Sheet'!L:L)</f>
        <v>0</v>
      </c>
      <c r="AI3527" s="28">
        <f>+SUMIF('Input Sheet'!$S:$S,$AL3527,'Input Sheet'!M:M)</f>
        <v>0</v>
      </c>
      <c r="AJ3527" s="28">
        <f>+SUMIF('Input Sheet'!$S:$S,$AL3527,'Input Sheet'!N:N)</f>
        <v>0</v>
      </c>
      <c r="AK3527" s="28"/>
      <c r="AL3527" s="27" t="str">
        <f t="shared" si="276"/>
        <v>140-7331</v>
      </c>
      <c r="AM3527" s="34" t="str">
        <f t="shared" si="279"/>
        <v>Service</v>
      </c>
      <c r="AN3527" s="34" t="str">
        <f t="shared" si="280"/>
        <v>ServiceOther Expenses as % of Sales</v>
      </c>
      <c r="AO3527" s="35"/>
      <c r="AP3527" s="35"/>
      <c r="AQ3527" s="35"/>
    </row>
    <row r="3528" spans="1:43" x14ac:dyDescent="0.25">
      <c r="A3528" s="27" t="s">
        <v>103</v>
      </c>
      <c r="B3528" s="27" t="s">
        <v>104</v>
      </c>
      <c r="C3528" s="27" t="s">
        <v>104</v>
      </c>
      <c r="D3528" s="27" t="s">
        <v>263</v>
      </c>
      <c r="E3528" s="27" t="s">
        <v>684</v>
      </c>
      <c r="F3528" s="27" t="s">
        <v>1008</v>
      </c>
      <c r="G3528" s="27" t="s">
        <v>1009</v>
      </c>
      <c r="H3528" s="34" t="s">
        <v>15</v>
      </c>
      <c r="I3528" s="34" t="s">
        <v>930</v>
      </c>
      <c r="J3528" s="34" t="str">
        <f t="shared" si="277"/>
        <v>ServiceOther Expenses as % of Sales</v>
      </c>
      <c r="K3528" s="34" t="str">
        <f t="shared" si="278"/>
        <v>147Service Other expenses - Toyota</v>
      </c>
      <c r="L3528" s="28">
        <f>+SUMIF('TB 4-24'!M:M,$AL3528,'TB 4-24'!G:G)</f>
        <v>0</v>
      </c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>
        <f>+SUMIF('Input Sheet'!$S:$S,$AL3528,'Input Sheet'!C:C)</f>
        <v>0</v>
      </c>
      <c r="Z3528" s="28">
        <f>+SUMIF('Input Sheet'!$S:$S,$AL3528,'Input Sheet'!D:D)</f>
        <v>0</v>
      </c>
      <c r="AA3528" s="28">
        <f>+SUMIF('Input Sheet'!$S:$S,$AL3528,'Input Sheet'!E:E)</f>
        <v>0</v>
      </c>
      <c r="AB3528" s="28">
        <f>+SUMIF('Input Sheet'!$S:$S,$AL3528,'Input Sheet'!F:F)</f>
        <v>0</v>
      </c>
      <c r="AC3528" s="28">
        <f>+SUMIF('Input Sheet'!$S:$S,$AL3528,'Input Sheet'!G:G)</f>
        <v>0</v>
      </c>
      <c r="AD3528" s="28">
        <f>+SUMIF('Input Sheet'!$S:$S,$AL3528,'Input Sheet'!H:H)</f>
        <v>0</v>
      </c>
      <c r="AE3528" s="28">
        <f>+SUMIF('Input Sheet'!$S:$S,$AL3528,'Input Sheet'!I:I)</f>
        <v>0</v>
      </c>
      <c r="AF3528" s="28">
        <f>+SUMIF('Input Sheet'!$S:$S,$AL3528,'Input Sheet'!J:J)</f>
        <v>0</v>
      </c>
      <c r="AG3528" s="28">
        <f>+SUMIF('Input Sheet'!$S:$S,$AL3528,'Input Sheet'!K:K)</f>
        <v>0</v>
      </c>
      <c r="AH3528" s="28">
        <f>+SUMIF('Input Sheet'!$S:$S,$AL3528,'Input Sheet'!L:L)</f>
        <v>0</v>
      </c>
      <c r="AI3528" s="28">
        <f>+SUMIF('Input Sheet'!$S:$S,$AL3528,'Input Sheet'!M:M)</f>
        <v>0</v>
      </c>
      <c r="AJ3528" s="28">
        <f>+SUMIF('Input Sheet'!$S:$S,$AL3528,'Input Sheet'!N:N)</f>
        <v>0</v>
      </c>
      <c r="AK3528" s="28"/>
      <c r="AL3528" s="27" t="str">
        <f t="shared" si="276"/>
        <v>147-7331</v>
      </c>
      <c r="AM3528" s="34" t="str">
        <f t="shared" si="279"/>
        <v>Service</v>
      </c>
      <c r="AN3528" s="34" t="str">
        <f t="shared" si="280"/>
        <v>ServiceOther Expenses as % of Sales</v>
      </c>
      <c r="AO3528" s="35"/>
      <c r="AP3528" s="35"/>
      <c r="AQ3528" s="35"/>
    </row>
    <row r="3529" spans="1:43" x14ac:dyDescent="0.25">
      <c r="A3529" s="27" t="s">
        <v>103</v>
      </c>
      <c r="B3529" s="27" t="s">
        <v>104</v>
      </c>
      <c r="C3529" s="27" t="s">
        <v>104</v>
      </c>
      <c r="D3529" s="27" t="s">
        <v>264</v>
      </c>
      <c r="E3529" s="27" t="s">
        <v>653</v>
      </c>
      <c r="F3529" s="27" t="s">
        <v>1008</v>
      </c>
      <c r="G3529" s="27" t="s">
        <v>1009</v>
      </c>
      <c r="H3529" s="34" t="s">
        <v>15</v>
      </c>
      <c r="I3529" s="34" t="s">
        <v>930</v>
      </c>
      <c r="J3529" s="34" t="str">
        <f t="shared" si="277"/>
        <v>ServiceOther Expenses as % of Sales</v>
      </c>
      <c r="K3529" s="34" t="str">
        <f t="shared" si="278"/>
        <v>140Service Other expenses - Toyota</v>
      </c>
      <c r="L3529" s="28">
        <f>+SUMIF('TB 4-24'!M:M,$AL3529,'TB 4-24'!G:G)</f>
        <v>0</v>
      </c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>
        <f>+SUMIF('Input Sheet'!$S:$S,$AL3529,'Input Sheet'!C:C)</f>
        <v>0</v>
      </c>
      <c r="Z3529" s="28">
        <f>+SUMIF('Input Sheet'!$S:$S,$AL3529,'Input Sheet'!D:D)</f>
        <v>0</v>
      </c>
      <c r="AA3529" s="28">
        <f>+SUMIF('Input Sheet'!$S:$S,$AL3529,'Input Sheet'!E:E)</f>
        <v>0</v>
      </c>
      <c r="AB3529" s="28">
        <f>+SUMIF('Input Sheet'!$S:$S,$AL3529,'Input Sheet'!F:F)</f>
        <v>0</v>
      </c>
      <c r="AC3529" s="28">
        <f>+SUMIF('Input Sheet'!$S:$S,$AL3529,'Input Sheet'!G:G)</f>
        <v>0</v>
      </c>
      <c r="AD3529" s="28">
        <f>+SUMIF('Input Sheet'!$S:$S,$AL3529,'Input Sheet'!H:H)</f>
        <v>0</v>
      </c>
      <c r="AE3529" s="28">
        <f>+SUMIF('Input Sheet'!$S:$S,$AL3529,'Input Sheet'!I:I)</f>
        <v>0</v>
      </c>
      <c r="AF3529" s="28">
        <f>+SUMIF('Input Sheet'!$S:$S,$AL3529,'Input Sheet'!J:J)</f>
        <v>0</v>
      </c>
      <c r="AG3529" s="28">
        <f>+SUMIF('Input Sheet'!$S:$S,$AL3529,'Input Sheet'!K:K)</f>
        <v>0</v>
      </c>
      <c r="AH3529" s="28">
        <f>+SUMIF('Input Sheet'!$S:$S,$AL3529,'Input Sheet'!L:L)</f>
        <v>0</v>
      </c>
      <c r="AI3529" s="28">
        <f>+SUMIF('Input Sheet'!$S:$S,$AL3529,'Input Sheet'!M:M)</f>
        <v>0</v>
      </c>
      <c r="AJ3529" s="28">
        <f>+SUMIF('Input Sheet'!$S:$S,$AL3529,'Input Sheet'!N:N)</f>
        <v>0</v>
      </c>
      <c r="AK3529" s="28"/>
      <c r="AL3529" s="27" t="str">
        <f t="shared" si="276"/>
        <v>140-7332</v>
      </c>
      <c r="AM3529" s="34" t="str">
        <f t="shared" si="279"/>
        <v>Service</v>
      </c>
      <c r="AN3529" s="34" t="str">
        <f t="shared" si="280"/>
        <v>ServiceOther Expenses as % of Sales</v>
      </c>
      <c r="AO3529" s="35"/>
      <c r="AP3529" s="35"/>
      <c r="AQ3529" s="35"/>
    </row>
    <row r="3530" spans="1:43" x14ac:dyDescent="0.25">
      <c r="A3530" s="27" t="s">
        <v>103</v>
      </c>
      <c r="B3530" s="27" t="s">
        <v>104</v>
      </c>
      <c r="C3530" s="27" t="s">
        <v>657</v>
      </c>
      <c r="D3530" s="27" t="s">
        <v>264</v>
      </c>
      <c r="E3530" s="27" t="s">
        <v>682</v>
      </c>
      <c r="F3530" s="27" t="s">
        <v>1008</v>
      </c>
      <c r="G3530" s="27" t="s">
        <v>1009</v>
      </c>
      <c r="H3530" s="34" t="s">
        <v>15</v>
      </c>
      <c r="I3530" s="34" t="s">
        <v>930</v>
      </c>
      <c r="J3530" s="34" t="str">
        <f t="shared" si="277"/>
        <v>ServiceOther Expenses as % of Sales</v>
      </c>
      <c r="K3530" s="34" t="str">
        <f t="shared" si="278"/>
        <v>240Service Other expenses - Toyota</v>
      </c>
      <c r="L3530" s="28">
        <f>+SUMIF('TB 4-24'!M:M,$AL3530,'TB 4-24'!G:G)</f>
        <v>0</v>
      </c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>
        <f>+SUMIF('Input Sheet'!$S:$S,$AL3530,'Input Sheet'!C:C)</f>
        <v>0</v>
      </c>
      <c r="Z3530" s="28">
        <f>+SUMIF('Input Sheet'!$S:$S,$AL3530,'Input Sheet'!D:D)</f>
        <v>0</v>
      </c>
      <c r="AA3530" s="28">
        <f>+SUMIF('Input Sheet'!$S:$S,$AL3530,'Input Sheet'!E:E)</f>
        <v>0</v>
      </c>
      <c r="AB3530" s="28">
        <f>+SUMIF('Input Sheet'!$S:$S,$AL3530,'Input Sheet'!F:F)</f>
        <v>0</v>
      </c>
      <c r="AC3530" s="28">
        <f>+SUMIF('Input Sheet'!$S:$S,$AL3530,'Input Sheet'!G:G)</f>
        <v>0</v>
      </c>
      <c r="AD3530" s="28">
        <f>+SUMIF('Input Sheet'!$S:$S,$AL3530,'Input Sheet'!H:H)</f>
        <v>0</v>
      </c>
      <c r="AE3530" s="28">
        <f>+SUMIF('Input Sheet'!$S:$S,$AL3530,'Input Sheet'!I:I)</f>
        <v>0</v>
      </c>
      <c r="AF3530" s="28">
        <f>+SUMIF('Input Sheet'!$S:$S,$AL3530,'Input Sheet'!J:J)</f>
        <v>0</v>
      </c>
      <c r="AG3530" s="28">
        <f>+SUMIF('Input Sheet'!$S:$S,$AL3530,'Input Sheet'!K:K)</f>
        <v>0</v>
      </c>
      <c r="AH3530" s="28">
        <f>+SUMIF('Input Sheet'!$S:$S,$AL3530,'Input Sheet'!L:L)</f>
        <v>0</v>
      </c>
      <c r="AI3530" s="28">
        <f>+SUMIF('Input Sheet'!$S:$S,$AL3530,'Input Sheet'!M:M)</f>
        <v>0</v>
      </c>
      <c r="AJ3530" s="28">
        <f>+SUMIF('Input Sheet'!$S:$S,$AL3530,'Input Sheet'!N:N)</f>
        <v>0</v>
      </c>
      <c r="AK3530" s="28"/>
      <c r="AL3530" s="27" t="str">
        <f t="shared" si="276"/>
        <v>240-7332</v>
      </c>
      <c r="AM3530" s="34" t="str">
        <f t="shared" si="279"/>
        <v>Service</v>
      </c>
      <c r="AN3530" s="34" t="str">
        <f t="shared" si="280"/>
        <v>ServiceOther Expenses as % of Sales</v>
      </c>
      <c r="AO3530" s="35"/>
      <c r="AP3530" s="35"/>
      <c r="AQ3530" s="35"/>
    </row>
    <row r="3531" spans="1:43" x14ac:dyDescent="0.25">
      <c r="A3531" s="27" t="s">
        <v>103</v>
      </c>
      <c r="B3531" s="27" t="s">
        <v>104</v>
      </c>
      <c r="C3531" s="27" t="s">
        <v>671</v>
      </c>
      <c r="D3531" s="27" t="s">
        <v>264</v>
      </c>
      <c r="E3531" s="27" t="s">
        <v>683</v>
      </c>
      <c r="F3531" s="27" t="s">
        <v>1008</v>
      </c>
      <c r="G3531" s="27" t="s">
        <v>1009</v>
      </c>
      <c r="H3531" s="34" t="s">
        <v>15</v>
      </c>
      <c r="I3531" s="34" t="s">
        <v>930</v>
      </c>
      <c r="J3531" s="34" t="str">
        <f t="shared" si="277"/>
        <v>ServiceOther Expenses as % of Sales</v>
      </c>
      <c r="K3531" s="34" t="str">
        <f t="shared" si="278"/>
        <v>340Service Other expenses - Toyota</v>
      </c>
      <c r="L3531" s="28">
        <f>+SUMIF('TB 4-24'!M:M,$AL3531,'TB 4-24'!G:G)</f>
        <v>0</v>
      </c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>
        <f>+SUMIF('Input Sheet'!$S:$S,$AL3531,'Input Sheet'!C:C)</f>
        <v>0</v>
      </c>
      <c r="Z3531" s="28">
        <f>+SUMIF('Input Sheet'!$S:$S,$AL3531,'Input Sheet'!D:D)</f>
        <v>0</v>
      </c>
      <c r="AA3531" s="28">
        <f>+SUMIF('Input Sheet'!$S:$S,$AL3531,'Input Sheet'!E:E)</f>
        <v>0</v>
      </c>
      <c r="AB3531" s="28">
        <f>+SUMIF('Input Sheet'!$S:$S,$AL3531,'Input Sheet'!F:F)</f>
        <v>0</v>
      </c>
      <c r="AC3531" s="28">
        <f>+SUMIF('Input Sheet'!$S:$S,$AL3531,'Input Sheet'!G:G)</f>
        <v>0</v>
      </c>
      <c r="AD3531" s="28">
        <f>+SUMIF('Input Sheet'!$S:$S,$AL3531,'Input Sheet'!H:H)</f>
        <v>0</v>
      </c>
      <c r="AE3531" s="28">
        <f>+SUMIF('Input Sheet'!$S:$S,$AL3531,'Input Sheet'!I:I)</f>
        <v>0</v>
      </c>
      <c r="AF3531" s="28">
        <f>+SUMIF('Input Sheet'!$S:$S,$AL3531,'Input Sheet'!J:J)</f>
        <v>0</v>
      </c>
      <c r="AG3531" s="28">
        <f>+SUMIF('Input Sheet'!$S:$S,$AL3531,'Input Sheet'!K:K)</f>
        <v>0</v>
      </c>
      <c r="AH3531" s="28">
        <f>+SUMIF('Input Sheet'!$S:$S,$AL3531,'Input Sheet'!L:L)</f>
        <v>0</v>
      </c>
      <c r="AI3531" s="28">
        <f>+SUMIF('Input Sheet'!$S:$S,$AL3531,'Input Sheet'!M:M)</f>
        <v>0</v>
      </c>
      <c r="AJ3531" s="28">
        <f>+SUMIF('Input Sheet'!$S:$S,$AL3531,'Input Sheet'!N:N)</f>
        <v>0</v>
      </c>
      <c r="AK3531" s="28"/>
      <c r="AL3531" s="27" t="str">
        <f t="shared" si="276"/>
        <v>340-7332</v>
      </c>
      <c r="AM3531" s="34" t="str">
        <f t="shared" si="279"/>
        <v>Service</v>
      </c>
      <c r="AN3531" s="34" t="str">
        <f t="shared" si="280"/>
        <v>ServiceOther Expenses as % of Sales</v>
      </c>
      <c r="AO3531" s="35"/>
      <c r="AP3531" s="35"/>
      <c r="AQ3531" s="35"/>
    </row>
    <row r="3532" spans="1:43" x14ac:dyDescent="0.25">
      <c r="A3532" s="27" t="s">
        <v>103</v>
      </c>
      <c r="B3532" s="27" t="s">
        <v>104</v>
      </c>
      <c r="C3532" s="27" t="s">
        <v>104</v>
      </c>
      <c r="D3532" s="27" t="s">
        <v>264</v>
      </c>
      <c r="E3532" s="27" t="s">
        <v>684</v>
      </c>
      <c r="F3532" s="27" t="s">
        <v>1008</v>
      </c>
      <c r="G3532" s="27" t="s">
        <v>1009</v>
      </c>
      <c r="H3532" s="34" t="s">
        <v>15</v>
      </c>
      <c r="I3532" s="34" t="s">
        <v>930</v>
      </c>
      <c r="J3532" s="34" t="str">
        <f t="shared" si="277"/>
        <v>ServiceOther Expenses as % of Sales</v>
      </c>
      <c r="K3532" s="34" t="str">
        <f t="shared" si="278"/>
        <v>147Service Other expenses - Toyota</v>
      </c>
      <c r="L3532" s="28">
        <f>+SUMIF('TB 4-24'!M:M,$AL3532,'TB 4-24'!G:G)</f>
        <v>0</v>
      </c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>
        <f>+SUMIF('Input Sheet'!$S:$S,$AL3532,'Input Sheet'!C:C)</f>
        <v>0</v>
      </c>
      <c r="Z3532" s="28">
        <f>+SUMIF('Input Sheet'!$S:$S,$AL3532,'Input Sheet'!D:D)</f>
        <v>0</v>
      </c>
      <c r="AA3532" s="28">
        <f>+SUMIF('Input Sheet'!$S:$S,$AL3532,'Input Sheet'!E:E)</f>
        <v>0</v>
      </c>
      <c r="AB3532" s="28">
        <f>+SUMIF('Input Sheet'!$S:$S,$AL3532,'Input Sheet'!F:F)</f>
        <v>0</v>
      </c>
      <c r="AC3532" s="28">
        <f>+SUMIF('Input Sheet'!$S:$S,$AL3532,'Input Sheet'!G:G)</f>
        <v>0</v>
      </c>
      <c r="AD3532" s="28">
        <f>+SUMIF('Input Sheet'!$S:$S,$AL3532,'Input Sheet'!H:H)</f>
        <v>0</v>
      </c>
      <c r="AE3532" s="28">
        <f>+SUMIF('Input Sheet'!$S:$S,$AL3532,'Input Sheet'!I:I)</f>
        <v>0</v>
      </c>
      <c r="AF3532" s="28">
        <f>+SUMIF('Input Sheet'!$S:$S,$AL3532,'Input Sheet'!J:J)</f>
        <v>0</v>
      </c>
      <c r="AG3532" s="28">
        <f>+SUMIF('Input Sheet'!$S:$S,$AL3532,'Input Sheet'!K:K)</f>
        <v>0</v>
      </c>
      <c r="AH3532" s="28">
        <f>+SUMIF('Input Sheet'!$S:$S,$AL3532,'Input Sheet'!L:L)</f>
        <v>0</v>
      </c>
      <c r="AI3532" s="28">
        <f>+SUMIF('Input Sheet'!$S:$S,$AL3532,'Input Sheet'!M:M)</f>
        <v>0</v>
      </c>
      <c r="AJ3532" s="28">
        <f>+SUMIF('Input Sheet'!$S:$S,$AL3532,'Input Sheet'!N:N)</f>
        <v>0</v>
      </c>
      <c r="AK3532" s="28"/>
      <c r="AL3532" s="27" t="str">
        <f t="shared" si="276"/>
        <v>147-7332</v>
      </c>
      <c r="AM3532" s="34" t="str">
        <f t="shared" si="279"/>
        <v>Service</v>
      </c>
      <c r="AN3532" s="34" t="str">
        <f t="shared" si="280"/>
        <v>ServiceOther Expenses as % of Sales</v>
      </c>
      <c r="AO3532" s="35"/>
      <c r="AP3532" s="35"/>
      <c r="AQ3532" s="35"/>
    </row>
    <row r="3533" spans="1:43" x14ac:dyDescent="0.25">
      <c r="A3533" s="27" t="s">
        <v>103</v>
      </c>
      <c r="B3533" s="27" t="s">
        <v>104</v>
      </c>
      <c r="C3533" s="27" t="s">
        <v>663</v>
      </c>
      <c r="D3533" s="27" t="s">
        <v>264</v>
      </c>
      <c r="E3533" s="27" t="s">
        <v>669</v>
      </c>
      <c r="F3533" s="27" t="s">
        <v>1008</v>
      </c>
      <c r="G3533" s="27" t="s">
        <v>1009</v>
      </c>
      <c r="H3533" s="34" t="s">
        <v>15</v>
      </c>
      <c r="I3533" s="34" t="s">
        <v>930</v>
      </c>
      <c r="J3533" s="34" t="str">
        <f t="shared" si="277"/>
        <v>ServiceOther Expenses as % of Sales</v>
      </c>
      <c r="K3533" s="34" t="str">
        <f t="shared" si="278"/>
        <v>440Service Other expenses - Toyota</v>
      </c>
      <c r="L3533" s="28">
        <f>+SUMIF('TB 4-24'!M:M,$AL3533,'TB 4-24'!G:G)</f>
        <v>0</v>
      </c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>
        <f>+SUMIF('Input Sheet'!$S:$S,$AL3533,'Input Sheet'!C:C)</f>
        <v>0</v>
      </c>
      <c r="Z3533" s="28">
        <f>+SUMIF('Input Sheet'!$S:$S,$AL3533,'Input Sheet'!D:D)</f>
        <v>0</v>
      </c>
      <c r="AA3533" s="28">
        <f>+SUMIF('Input Sheet'!$S:$S,$AL3533,'Input Sheet'!E:E)</f>
        <v>0</v>
      </c>
      <c r="AB3533" s="28">
        <f>+SUMIF('Input Sheet'!$S:$S,$AL3533,'Input Sheet'!F:F)</f>
        <v>0</v>
      </c>
      <c r="AC3533" s="28">
        <f>+SUMIF('Input Sheet'!$S:$S,$AL3533,'Input Sheet'!G:G)</f>
        <v>0</v>
      </c>
      <c r="AD3533" s="28">
        <f>+SUMIF('Input Sheet'!$S:$S,$AL3533,'Input Sheet'!H:H)</f>
        <v>0</v>
      </c>
      <c r="AE3533" s="28">
        <f>+SUMIF('Input Sheet'!$S:$S,$AL3533,'Input Sheet'!I:I)</f>
        <v>0</v>
      </c>
      <c r="AF3533" s="28">
        <f>+SUMIF('Input Sheet'!$S:$S,$AL3533,'Input Sheet'!J:J)</f>
        <v>0</v>
      </c>
      <c r="AG3533" s="28">
        <f>+SUMIF('Input Sheet'!$S:$S,$AL3533,'Input Sheet'!K:K)</f>
        <v>0</v>
      </c>
      <c r="AH3533" s="28">
        <f>+SUMIF('Input Sheet'!$S:$S,$AL3533,'Input Sheet'!L:L)</f>
        <v>0</v>
      </c>
      <c r="AI3533" s="28">
        <f>+SUMIF('Input Sheet'!$S:$S,$AL3533,'Input Sheet'!M:M)</f>
        <v>0</v>
      </c>
      <c r="AJ3533" s="28">
        <f>+SUMIF('Input Sheet'!$S:$S,$AL3533,'Input Sheet'!N:N)</f>
        <v>0</v>
      </c>
      <c r="AK3533" s="28"/>
      <c r="AL3533" s="27" t="str">
        <f t="shared" si="276"/>
        <v>440-7332</v>
      </c>
      <c r="AM3533" s="34" t="str">
        <f t="shared" si="279"/>
        <v>Service</v>
      </c>
      <c r="AN3533" s="34" t="str">
        <f t="shared" si="280"/>
        <v>ServiceOther Expenses as % of Sales</v>
      </c>
      <c r="AO3533" s="35"/>
      <c r="AP3533" s="35"/>
      <c r="AQ3533" s="35"/>
    </row>
    <row r="3534" spans="1:43" x14ac:dyDescent="0.25">
      <c r="A3534" s="27" t="s">
        <v>103</v>
      </c>
      <c r="B3534" s="27" t="s">
        <v>104</v>
      </c>
      <c r="C3534" s="27" t="s">
        <v>104</v>
      </c>
      <c r="D3534" s="27" t="s">
        <v>265</v>
      </c>
      <c r="E3534" s="27" t="s">
        <v>653</v>
      </c>
      <c r="F3534" s="27" t="s">
        <v>1008</v>
      </c>
      <c r="G3534" s="27" t="s">
        <v>1009</v>
      </c>
      <c r="H3534" s="34" t="s">
        <v>15</v>
      </c>
      <c r="I3534" s="34" t="s">
        <v>930</v>
      </c>
      <c r="J3534" s="34" t="str">
        <f t="shared" si="277"/>
        <v>ServiceOther Expenses as % of Sales</v>
      </c>
      <c r="K3534" s="34" t="str">
        <f t="shared" si="278"/>
        <v>140Service Other expenses - Toyota</v>
      </c>
      <c r="L3534" s="28">
        <f>+SUMIF('TB 4-24'!M:M,$AL3534,'TB 4-24'!G:G)</f>
        <v>0</v>
      </c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>
        <f>+SUMIF('Input Sheet'!$S:$S,$AL3534,'Input Sheet'!C:C)</f>
        <v>0</v>
      </c>
      <c r="Z3534" s="28">
        <f>+SUMIF('Input Sheet'!$S:$S,$AL3534,'Input Sheet'!D:D)</f>
        <v>0</v>
      </c>
      <c r="AA3534" s="28">
        <f>+SUMIF('Input Sheet'!$S:$S,$AL3534,'Input Sheet'!E:E)</f>
        <v>0</v>
      </c>
      <c r="AB3534" s="28">
        <f>+SUMIF('Input Sheet'!$S:$S,$AL3534,'Input Sheet'!F:F)</f>
        <v>0</v>
      </c>
      <c r="AC3534" s="28">
        <f>+SUMIF('Input Sheet'!$S:$S,$AL3534,'Input Sheet'!G:G)</f>
        <v>0</v>
      </c>
      <c r="AD3534" s="28">
        <f>+SUMIF('Input Sheet'!$S:$S,$AL3534,'Input Sheet'!H:H)</f>
        <v>0</v>
      </c>
      <c r="AE3534" s="28">
        <f>+SUMIF('Input Sheet'!$S:$S,$AL3534,'Input Sheet'!I:I)</f>
        <v>0</v>
      </c>
      <c r="AF3534" s="28">
        <f>+SUMIF('Input Sheet'!$S:$S,$AL3534,'Input Sheet'!J:J)</f>
        <v>0</v>
      </c>
      <c r="AG3534" s="28">
        <f>+SUMIF('Input Sheet'!$S:$S,$AL3534,'Input Sheet'!K:K)</f>
        <v>0</v>
      </c>
      <c r="AH3534" s="28">
        <f>+SUMIF('Input Sheet'!$S:$S,$AL3534,'Input Sheet'!L:L)</f>
        <v>0</v>
      </c>
      <c r="AI3534" s="28">
        <f>+SUMIF('Input Sheet'!$S:$S,$AL3534,'Input Sheet'!M:M)</f>
        <v>0</v>
      </c>
      <c r="AJ3534" s="28">
        <f>+SUMIF('Input Sheet'!$S:$S,$AL3534,'Input Sheet'!N:N)</f>
        <v>0</v>
      </c>
      <c r="AK3534" s="28"/>
      <c r="AL3534" s="27" t="str">
        <f t="shared" si="276"/>
        <v>140-7333</v>
      </c>
      <c r="AM3534" s="34" t="str">
        <f t="shared" si="279"/>
        <v>Service</v>
      </c>
      <c r="AN3534" s="34" t="str">
        <f t="shared" si="280"/>
        <v>ServiceOther Expenses as % of Sales</v>
      </c>
      <c r="AO3534" s="35"/>
      <c r="AP3534" s="35"/>
      <c r="AQ3534" s="35"/>
    </row>
    <row r="3535" spans="1:43" x14ac:dyDescent="0.25">
      <c r="A3535" s="27" t="s">
        <v>103</v>
      </c>
      <c r="B3535" s="27" t="s">
        <v>104</v>
      </c>
      <c r="C3535" s="27" t="s">
        <v>671</v>
      </c>
      <c r="D3535" s="27" t="s">
        <v>265</v>
      </c>
      <c r="E3535" s="27" t="s">
        <v>683</v>
      </c>
      <c r="F3535" s="27" t="s">
        <v>1008</v>
      </c>
      <c r="G3535" s="27" t="s">
        <v>1009</v>
      </c>
      <c r="H3535" s="34" t="s">
        <v>15</v>
      </c>
      <c r="I3535" s="34" t="s">
        <v>930</v>
      </c>
      <c r="J3535" s="34" t="str">
        <f t="shared" si="277"/>
        <v>ServiceOther Expenses as % of Sales</v>
      </c>
      <c r="K3535" s="34" t="str">
        <f t="shared" si="278"/>
        <v>340Service Other expenses - Toyota</v>
      </c>
      <c r="L3535" s="28">
        <f>+SUMIF('TB 4-24'!M:M,$AL3535,'TB 4-24'!G:G)</f>
        <v>0</v>
      </c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>
        <f>+SUMIF('Input Sheet'!$S:$S,$AL3535,'Input Sheet'!C:C)</f>
        <v>0</v>
      </c>
      <c r="Z3535" s="28">
        <f>+SUMIF('Input Sheet'!$S:$S,$AL3535,'Input Sheet'!D:D)</f>
        <v>0</v>
      </c>
      <c r="AA3535" s="28">
        <f>+SUMIF('Input Sheet'!$S:$S,$AL3535,'Input Sheet'!E:E)</f>
        <v>0</v>
      </c>
      <c r="AB3535" s="28">
        <f>+SUMIF('Input Sheet'!$S:$S,$AL3535,'Input Sheet'!F:F)</f>
        <v>0</v>
      </c>
      <c r="AC3535" s="28">
        <f>+SUMIF('Input Sheet'!$S:$S,$AL3535,'Input Sheet'!G:G)</f>
        <v>0</v>
      </c>
      <c r="AD3535" s="28">
        <f>+SUMIF('Input Sheet'!$S:$S,$AL3535,'Input Sheet'!H:H)</f>
        <v>0</v>
      </c>
      <c r="AE3535" s="28">
        <f>+SUMIF('Input Sheet'!$S:$S,$AL3535,'Input Sheet'!I:I)</f>
        <v>0</v>
      </c>
      <c r="AF3535" s="28">
        <f>+SUMIF('Input Sheet'!$S:$S,$AL3535,'Input Sheet'!J:J)</f>
        <v>0</v>
      </c>
      <c r="AG3535" s="28">
        <f>+SUMIF('Input Sheet'!$S:$S,$AL3535,'Input Sheet'!K:K)</f>
        <v>0</v>
      </c>
      <c r="AH3535" s="28">
        <f>+SUMIF('Input Sheet'!$S:$S,$AL3535,'Input Sheet'!L:L)</f>
        <v>0</v>
      </c>
      <c r="AI3535" s="28">
        <f>+SUMIF('Input Sheet'!$S:$S,$AL3535,'Input Sheet'!M:M)</f>
        <v>0</v>
      </c>
      <c r="AJ3535" s="28">
        <f>+SUMIF('Input Sheet'!$S:$S,$AL3535,'Input Sheet'!N:N)</f>
        <v>0</v>
      </c>
      <c r="AK3535" s="28"/>
      <c r="AL3535" s="27" t="str">
        <f t="shared" si="276"/>
        <v>340-7333</v>
      </c>
      <c r="AM3535" s="34" t="str">
        <f t="shared" si="279"/>
        <v>Service</v>
      </c>
      <c r="AN3535" s="34" t="str">
        <f t="shared" si="280"/>
        <v>ServiceOther Expenses as % of Sales</v>
      </c>
      <c r="AO3535" s="35"/>
      <c r="AP3535" s="35"/>
      <c r="AQ3535" s="35"/>
    </row>
    <row r="3536" spans="1:43" x14ac:dyDescent="0.25">
      <c r="A3536" s="27" t="s">
        <v>103</v>
      </c>
      <c r="B3536" s="27" t="s">
        <v>104</v>
      </c>
      <c r="C3536" s="27" t="s">
        <v>663</v>
      </c>
      <c r="D3536" s="27" t="s">
        <v>265</v>
      </c>
      <c r="E3536" s="27" t="s">
        <v>669</v>
      </c>
      <c r="F3536" s="27" t="s">
        <v>1008</v>
      </c>
      <c r="G3536" s="27" t="s">
        <v>1009</v>
      </c>
      <c r="H3536" s="34" t="s">
        <v>15</v>
      </c>
      <c r="I3536" s="34" t="s">
        <v>930</v>
      </c>
      <c r="J3536" s="34" t="str">
        <f t="shared" si="277"/>
        <v>ServiceOther Expenses as % of Sales</v>
      </c>
      <c r="K3536" s="34" t="str">
        <f t="shared" si="278"/>
        <v>440Service Other expenses - Toyota</v>
      </c>
      <c r="L3536" s="28">
        <f>+SUMIF('TB 4-24'!M:M,$AL3536,'TB 4-24'!G:G)</f>
        <v>0</v>
      </c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>
        <f>+SUMIF('Input Sheet'!$S:$S,$AL3536,'Input Sheet'!C:C)</f>
        <v>0</v>
      </c>
      <c r="Z3536" s="28">
        <f>+SUMIF('Input Sheet'!$S:$S,$AL3536,'Input Sheet'!D:D)</f>
        <v>0</v>
      </c>
      <c r="AA3536" s="28">
        <f>+SUMIF('Input Sheet'!$S:$S,$AL3536,'Input Sheet'!E:E)</f>
        <v>0</v>
      </c>
      <c r="AB3536" s="28">
        <f>+SUMIF('Input Sheet'!$S:$S,$AL3536,'Input Sheet'!F:F)</f>
        <v>0</v>
      </c>
      <c r="AC3536" s="28">
        <f>+SUMIF('Input Sheet'!$S:$S,$AL3536,'Input Sheet'!G:G)</f>
        <v>0</v>
      </c>
      <c r="AD3536" s="28">
        <f>+SUMIF('Input Sheet'!$S:$S,$AL3536,'Input Sheet'!H:H)</f>
        <v>0</v>
      </c>
      <c r="AE3536" s="28">
        <f>+SUMIF('Input Sheet'!$S:$S,$AL3536,'Input Sheet'!I:I)</f>
        <v>0</v>
      </c>
      <c r="AF3536" s="28">
        <f>+SUMIF('Input Sheet'!$S:$S,$AL3536,'Input Sheet'!J:J)</f>
        <v>0</v>
      </c>
      <c r="AG3536" s="28">
        <f>+SUMIF('Input Sheet'!$S:$S,$AL3536,'Input Sheet'!K:K)</f>
        <v>0</v>
      </c>
      <c r="AH3536" s="28">
        <f>+SUMIF('Input Sheet'!$S:$S,$AL3536,'Input Sheet'!L:L)</f>
        <v>0</v>
      </c>
      <c r="AI3536" s="28">
        <f>+SUMIF('Input Sheet'!$S:$S,$AL3536,'Input Sheet'!M:M)</f>
        <v>0</v>
      </c>
      <c r="AJ3536" s="28">
        <f>+SUMIF('Input Sheet'!$S:$S,$AL3536,'Input Sheet'!N:N)</f>
        <v>0</v>
      </c>
      <c r="AK3536" s="28"/>
      <c r="AL3536" s="27" t="str">
        <f t="shared" si="276"/>
        <v>440-7333</v>
      </c>
      <c r="AM3536" s="34" t="str">
        <f t="shared" si="279"/>
        <v>Service</v>
      </c>
      <c r="AN3536" s="34" t="str">
        <f t="shared" si="280"/>
        <v>ServiceOther Expenses as % of Sales</v>
      </c>
      <c r="AO3536" s="35"/>
      <c r="AP3536" s="35"/>
      <c r="AQ3536" s="35"/>
    </row>
    <row r="3537" spans="1:43" x14ac:dyDescent="0.25">
      <c r="A3537" s="27" t="s">
        <v>103</v>
      </c>
      <c r="B3537" s="27" t="s">
        <v>104</v>
      </c>
      <c r="C3537" s="27" t="s">
        <v>657</v>
      </c>
      <c r="D3537" s="27" t="s">
        <v>265</v>
      </c>
      <c r="E3537" s="27" t="s">
        <v>682</v>
      </c>
      <c r="F3537" s="27" t="s">
        <v>1008</v>
      </c>
      <c r="G3537" s="27" t="s">
        <v>1009</v>
      </c>
      <c r="H3537" s="34" t="s">
        <v>15</v>
      </c>
      <c r="I3537" s="34" t="s">
        <v>930</v>
      </c>
      <c r="J3537" s="34" t="str">
        <f t="shared" si="277"/>
        <v>ServiceOther Expenses as % of Sales</v>
      </c>
      <c r="K3537" s="34" t="str">
        <f t="shared" si="278"/>
        <v>240Service Other expenses - Toyota</v>
      </c>
      <c r="L3537" s="28">
        <f>+SUMIF('TB 4-24'!M:M,$AL3537,'TB 4-24'!G:G)</f>
        <v>0</v>
      </c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>
        <f>+SUMIF('Input Sheet'!$S:$S,$AL3537,'Input Sheet'!C:C)</f>
        <v>0</v>
      </c>
      <c r="Z3537" s="28">
        <f>+SUMIF('Input Sheet'!$S:$S,$AL3537,'Input Sheet'!D:D)</f>
        <v>0</v>
      </c>
      <c r="AA3537" s="28">
        <f>+SUMIF('Input Sheet'!$S:$S,$AL3537,'Input Sheet'!E:E)</f>
        <v>0</v>
      </c>
      <c r="AB3537" s="28">
        <f>+SUMIF('Input Sheet'!$S:$S,$AL3537,'Input Sheet'!F:F)</f>
        <v>0</v>
      </c>
      <c r="AC3537" s="28">
        <f>+SUMIF('Input Sheet'!$S:$S,$AL3537,'Input Sheet'!G:G)</f>
        <v>0</v>
      </c>
      <c r="AD3537" s="28">
        <f>+SUMIF('Input Sheet'!$S:$S,$AL3537,'Input Sheet'!H:H)</f>
        <v>0</v>
      </c>
      <c r="AE3537" s="28">
        <f>+SUMIF('Input Sheet'!$S:$S,$AL3537,'Input Sheet'!I:I)</f>
        <v>0</v>
      </c>
      <c r="AF3537" s="28">
        <f>+SUMIF('Input Sheet'!$S:$S,$AL3537,'Input Sheet'!J:J)</f>
        <v>0</v>
      </c>
      <c r="AG3537" s="28">
        <f>+SUMIF('Input Sheet'!$S:$S,$AL3537,'Input Sheet'!K:K)</f>
        <v>0</v>
      </c>
      <c r="AH3537" s="28">
        <f>+SUMIF('Input Sheet'!$S:$S,$AL3537,'Input Sheet'!L:L)</f>
        <v>0</v>
      </c>
      <c r="AI3537" s="28">
        <f>+SUMIF('Input Sheet'!$S:$S,$AL3537,'Input Sheet'!M:M)</f>
        <v>0</v>
      </c>
      <c r="AJ3537" s="28">
        <f>+SUMIF('Input Sheet'!$S:$S,$AL3537,'Input Sheet'!N:N)</f>
        <v>0</v>
      </c>
      <c r="AK3537" s="28"/>
      <c r="AL3537" s="27" t="str">
        <f t="shared" si="276"/>
        <v>240-7333</v>
      </c>
      <c r="AM3537" s="34" t="str">
        <f t="shared" si="279"/>
        <v>Service</v>
      </c>
      <c r="AN3537" s="34" t="str">
        <f t="shared" si="280"/>
        <v>ServiceOther Expenses as % of Sales</v>
      </c>
      <c r="AO3537" s="35"/>
      <c r="AP3537" s="35"/>
      <c r="AQ3537" s="35"/>
    </row>
    <row r="3538" spans="1:43" x14ac:dyDescent="0.25">
      <c r="A3538" s="27" t="s">
        <v>103</v>
      </c>
      <c r="B3538" s="27" t="s">
        <v>104</v>
      </c>
      <c r="C3538" s="27" t="s">
        <v>104</v>
      </c>
      <c r="D3538" s="27" t="s">
        <v>265</v>
      </c>
      <c r="E3538" s="27" t="s">
        <v>684</v>
      </c>
      <c r="F3538" s="27" t="s">
        <v>1008</v>
      </c>
      <c r="G3538" s="27" t="s">
        <v>1009</v>
      </c>
      <c r="H3538" s="34" t="s">
        <v>15</v>
      </c>
      <c r="I3538" s="34" t="s">
        <v>930</v>
      </c>
      <c r="J3538" s="34" t="str">
        <f t="shared" si="277"/>
        <v>ServiceOther Expenses as % of Sales</v>
      </c>
      <c r="K3538" s="34" t="str">
        <f t="shared" si="278"/>
        <v>147Service Other expenses - Toyota</v>
      </c>
      <c r="L3538" s="28">
        <f>+SUMIF('TB 4-24'!M:M,$AL3538,'TB 4-24'!G:G)</f>
        <v>0</v>
      </c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>
        <f>+SUMIF('Input Sheet'!$S:$S,$AL3538,'Input Sheet'!C:C)</f>
        <v>0</v>
      </c>
      <c r="Z3538" s="28">
        <f>+SUMIF('Input Sheet'!$S:$S,$AL3538,'Input Sheet'!D:D)</f>
        <v>0</v>
      </c>
      <c r="AA3538" s="28">
        <f>+SUMIF('Input Sheet'!$S:$S,$AL3538,'Input Sheet'!E:E)</f>
        <v>0</v>
      </c>
      <c r="AB3538" s="28">
        <f>+SUMIF('Input Sheet'!$S:$S,$AL3538,'Input Sheet'!F:F)</f>
        <v>0</v>
      </c>
      <c r="AC3538" s="28">
        <f>+SUMIF('Input Sheet'!$S:$S,$AL3538,'Input Sheet'!G:G)</f>
        <v>0</v>
      </c>
      <c r="AD3538" s="28">
        <f>+SUMIF('Input Sheet'!$S:$S,$AL3538,'Input Sheet'!H:H)</f>
        <v>0</v>
      </c>
      <c r="AE3538" s="28">
        <f>+SUMIF('Input Sheet'!$S:$S,$AL3538,'Input Sheet'!I:I)</f>
        <v>0</v>
      </c>
      <c r="AF3538" s="28">
        <f>+SUMIF('Input Sheet'!$S:$S,$AL3538,'Input Sheet'!J:J)</f>
        <v>0</v>
      </c>
      <c r="AG3538" s="28">
        <f>+SUMIF('Input Sheet'!$S:$S,$AL3538,'Input Sheet'!K:K)</f>
        <v>0</v>
      </c>
      <c r="AH3538" s="28">
        <f>+SUMIF('Input Sheet'!$S:$S,$AL3538,'Input Sheet'!L:L)</f>
        <v>0</v>
      </c>
      <c r="AI3538" s="28">
        <f>+SUMIF('Input Sheet'!$S:$S,$AL3538,'Input Sheet'!M:M)</f>
        <v>0</v>
      </c>
      <c r="AJ3538" s="28">
        <f>+SUMIF('Input Sheet'!$S:$S,$AL3538,'Input Sheet'!N:N)</f>
        <v>0</v>
      </c>
      <c r="AK3538" s="28"/>
      <c r="AL3538" s="27" t="str">
        <f t="shared" si="276"/>
        <v>147-7333</v>
      </c>
      <c r="AM3538" s="34" t="str">
        <f t="shared" si="279"/>
        <v>Service</v>
      </c>
      <c r="AN3538" s="34" t="str">
        <f t="shared" si="280"/>
        <v>ServiceOther Expenses as % of Sales</v>
      </c>
      <c r="AO3538" s="35"/>
      <c r="AP3538" s="35"/>
      <c r="AQ3538" s="35"/>
    </row>
    <row r="3539" spans="1:43" x14ac:dyDescent="0.25">
      <c r="A3539" s="27" t="s">
        <v>103</v>
      </c>
      <c r="B3539" s="27" t="s">
        <v>104</v>
      </c>
      <c r="C3539" s="27" t="s">
        <v>657</v>
      </c>
      <c r="D3539" s="27" t="s">
        <v>266</v>
      </c>
      <c r="E3539" s="27" t="s">
        <v>682</v>
      </c>
      <c r="F3539" s="27" t="s">
        <v>1008</v>
      </c>
      <c r="G3539" s="27" t="s">
        <v>1009</v>
      </c>
      <c r="H3539" s="34" t="s">
        <v>15</v>
      </c>
      <c r="I3539" s="34" t="s">
        <v>930</v>
      </c>
      <c r="J3539" s="34" t="str">
        <f t="shared" si="277"/>
        <v>ServiceOther Expenses as % of Sales</v>
      </c>
      <c r="K3539" s="34" t="str">
        <f t="shared" si="278"/>
        <v>240Service Other expenses - Toyota</v>
      </c>
      <c r="L3539" s="28">
        <f>+SUMIF('TB 4-24'!M:M,$AL3539,'TB 4-24'!G:G)</f>
        <v>0</v>
      </c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>
        <f>+SUMIF('Input Sheet'!$S:$S,$AL3539,'Input Sheet'!C:C)</f>
        <v>0</v>
      </c>
      <c r="Z3539" s="28">
        <f>+SUMIF('Input Sheet'!$S:$S,$AL3539,'Input Sheet'!D:D)</f>
        <v>0</v>
      </c>
      <c r="AA3539" s="28">
        <f>+SUMIF('Input Sheet'!$S:$S,$AL3539,'Input Sheet'!E:E)</f>
        <v>0</v>
      </c>
      <c r="AB3539" s="28">
        <f>+SUMIF('Input Sheet'!$S:$S,$AL3539,'Input Sheet'!F:F)</f>
        <v>0</v>
      </c>
      <c r="AC3539" s="28">
        <f>+SUMIF('Input Sheet'!$S:$S,$AL3539,'Input Sheet'!G:G)</f>
        <v>0</v>
      </c>
      <c r="AD3539" s="28">
        <f>+SUMIF('Input Sheet'!$S:$S,$AL3539,'Input Sheet'!H:H)</f>
        <v>0</v>
      </c>
      <c r="AE3539" s="28">
        <f>+SUMIF('Input Sheet'!$S:$S,$AL3539,'Input Sheet'!I:I)</f>
        <v>0</v>
      </c>
      <c r="AF3539" s="28">
        <f>+SUMIF('Input Sheet'!$S:$S,$AL3539,'Input Sheet'!J:J)</f>
        <v>0</v>
      </c>
      <c r="AG3539" s="28">
        <f>+SUMIF('Input Sheet'!$S:$S,$AL3539,'Input Sheet'!K:K)</f>
        <v>0</v>
      </c>
      <c r="AH3539" s="28">
        <f>+SUMIF('Input Sheet'!$S:$S,$AL3539,'Input Sheet'!L:L)</f>
        <v>0</v>
      </c>
      <c r="AI3539" s="28">
        <f>+SUMIF('Input Sheet'!$S:$S,$AL3539,'Input Sheet'!M:M)</f>
        <v>0</v>
      </c>
      <c r="AJ3539" s="28">
        <f>+SUMIF('Input Sheet'!$S:$S,$AL3539,'Input Sheet'!N:N)</f>
        <v>0</v>
      </c>
      <c r="AK3539" s="28"/>
      <c r="AL3539" s="27" t="str">
        <f t="shared" si="276"/>
        <v>240-7370</v>
      </c>
      <c r="AM3539" s="34" t="str">
        <f t="shared" si="279"/>
        <v>Service</v>
      </c>
      <c r="AN3539" s="34" t="str">
        <f t="shared" si="280"/>
        <v>ServiceOther Expenses as % of Sales</v>
      </c>
      <c r="AO3539" s="35"/>
      <c r="AP3539" s="35"/>
      <c r="AQ3539" s="35"/>
    </row>
    <row r="3540" spans="1:43" x14ac:dyDescent="0.25">
      <c r="A3540" s="27" t="s">
        <v>103</v>
      </c>
      <c r="B3540" s="27" t="s">
        <v>104</v>
      </c>
      <c r="C3540" s="27" t="s">
        <v>663</v>
      </c>
      <c r="D3540" s="27" t="s">
        <v>266</v>
      </c>
      <c r="E3540" s="27" t="s">
        <v>669</v>
      </c>
      <c r="F3540" s="27" t="s">
        <v>1008</v>
      </c>
      <c r="G3540" s="27" t="s">
        <v>1009</v>
      </c>
      <c r="H3540" s="34" t="s">
        <v>15</v>
      </c>
      <c r="I3540" s="34" t="s">
        <v>930</v>
      </c>
      <c r="J3540" s="34" t="str">
        <f t="shared" si="277"/>
        <v>ServiceOther Expenses as % of Sales</v>
      </c>
      <c r="K3540" s="34" t="str">
        <f t="shared" si="278"/>
        <v>440Service Other expenses - Toyota</v>
      </c>
      <c r="L3540" s="28">
        <f>+SUMIF('TB 4-24'!M:M,$AL3540,'TB 4-24'!G:G)</f>
        <v>0</v>
      </c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>
        <f>+SUMIF('Input Sheet'!$S:$S,$AL3540,'Input Sheet'!C:C)</f>
        <v>0</v>
      </c>
      <c r="Z3540" s="28">
        <f>+SUMIF('Input Sheet'!$S:$S,$AL3540,'Input Sheet'!D:D)</f>
        <v>0</v>
      </c>
      <c r="AA3540" s="28">
        <f>+SUMIF('Input Sheet'!$S:$S,$AL3540,'Input Sheet'!E:E)</f>
        <v>0</v>
      </c>
      <c r="AB3540" s="28">
        <f>+SUMIF('Input Sheet'!$S:$S,$AL3540,'Input Sheet'!F:F)</f>
        <v>0</v>
      </c>
      <c r="AC3540" s="28">
        <f>+SUMIF('Input Sheet'!$S:$S,$AL3540,'Input Sheet'!G:G)</f>
        <v>0</v>
      </c>
      <c r="AD3540" s="28">
        <f>+SUMIF('Input Sheet'!$S:$S,$AL3540,'Input Sheet'!H:H)</f>
        <v>0</v>
      </c>
      <c r="AE3540" s="28">
        <f>+SUMIF('Input Sheet'!$S:$S,$AL3540,'Input Sheet'!I:I)</f>
        <v>0</v>
      </c>
      <c r="AF3540" s="28">
        <f>+SUMIF('Input Sheet'!$S:$S,$AL3540,'Input Sheet'!J:J)</f>
        <v>0</v>
      </c>
      <c r="AG3540" s="28">
        <f>+SUMIF('Input Sheet'!$S:$S,$AL3540,'Input Sheet'!K:K)</f>
        <v>0</v>
      </c>
      <c r="AH3540" s="28">
        <f>+SUMIF('Input Sheet'!$S:$S,$AL3540,'Input Sheet'!L:L)</f>
        <v>0</v>
      </c>
      <c r="AI3540" s="28">
        <f>+SUMIF('Input Sheet'!$S:$S,$AL3540,'Input Sheet'!M:M)</f>
        <v>0</v>
      </c>
      <c r="AJ3540" s="28">
        <f>+SUMIF('Input Sheet'!$S:$S,$AL3540,'Input Sheet'!N:N)</f>
        <v>0</v>
      </c>
      <c r="AK3540" s="28"/>
      <c r="AL3540" s="27" t="str">
        <f t="shared" si="276"/>
        <v>440-7370</v>
      </c>
      <c r="AM3540" s="34" t="str">
        <f t="shared" si="279"/>
        <v>Service</v>
      </c>
      <c r="AN3540" s="34" t="str">
        <f t="shared" si="280"/>
        <v>ServiceOther Expenses as % of Sales</v>
      </c>
      <c r="AO3540" s="35"/>
      <c r="AP3540" s="35"/>
      <c r="AQ3540" s="35"/>
    </row>
    <row r="3541" spans="1:43" x14ac:dyDescent="0.25">
      <c r="A3541" s="27" t="s">
        <v>103</v>
      </c>
      <c r="B3541" s="27" t="s">
        <v>104</v>
      </c>
      <c r="C3541" s="27" t="s">
        <v>671</v>
      </c>
      <c r="D3541" s="27" t="s">
        <v>266</v>
      </c>
      <c r="E3541" s="27" t="s">
        <v>683</v>
      </c>
      <c r="F3541" s="27" t="s">
        <v>1008</v>
      </c>
      <c r="G3541" s="27" t="s">
        <v>1009</v>
      </c>
      <c r="H3541" s="34" t="s">
        <v>15</v>
      </c>
      <c r="I3541" s="34" t="s">
        <v>930</v>
      </c>
      <c r="J3541" s="34" t="str">
        <f t="shared" si="277"/>
        <v>ServiceOther Expenses as % of Sales</v>
      </c>
      <c r="K3541" s="34" t="str">
        <f t="shared" si="278"/>
        <v>340Service Other expenses - Toyota</v>
      </c>
      <c r="L3541" s="28">
        <f>+SUMIF('TB 4-24'!M:M,$AL3541,'TB 4-24'!G:G)</f>
        <v>0</v>
      </c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>
        <f>+SUMIF('Input Sheet'!$S:$S,$AL3541,'Input Sheet'!C:C)</f>
        <v>0</v>
      </c>
      <c r="Z3541" s="28">
        <f>+SUMIF('Input Sheet'!$S:$S,$AL3541,'Input Sheet'!D:D)</f>
        <v>0</v>
      </c>
      <c r="AA3541" s="28">
        <f>+SUMIF('Input Sheet'!$S:$S,$AL3541,'Input Sheet'!E:E)</f>
        <v>0</v>
      </c>
      <c r="AB3541" s="28">
        <f>+SUMIF('Input Sheet'!$S:$S,$AL3541,'Input Sheet'!F:F)</f>
        <v>0</v>
      </c>
      <c r="AC3541" s="28">
        <f>+SUMIF('Input Sheet'!$S:$S,$AL3541,'Input Sheet'!G:G)</f>
        <v>0</v>
      </c>
      <c r="AD3541" s="28">
        <f>+SUMIF('Input Sheet'!$S:$S,$AL3541,'Input Sheet'!H:H)</f>
        <v>0</v>
      </c>
      <c r="AE3541" s="28">
        <f>+SUMIF('Input Sheet'!$S:$S,$AL3541,'Input Sheet'!I:I)</f>
        <v>0</v>
      </c>
      <c r="AF3541" s="28">
        <f>+SUMIF('Input Sheet'!$S:$S,$AL3541,'Input Sheet'!J:J)</f>
        <v>0</v>
      </c>
      <c r="AG3541" s="28">
        <f>+SUMIF('Input Sheet'!$S:$S,$AL3541,'Input Sheet'!K:K)</f>
        <v>0</v>
      </c>
      <c r="AH3541" s="28">
        <f>+SUMIF('Input Sheet'!$S:$S,$AL3541,'Input Sheet'!L:L)</f>
        <v>0</v>
      </c>
      <c r="AI3541" s="28">
        <f>+SUMIF('Input Sheet'!$S:$S,$AL3541,'Input Sheet'!M:M)</f>
        <v>0</v>
      </c>
      <c r="AJ3541" s="28">
        <f>+SUMIF('Input Sheet'!$S:$S,$AL3541,'Input Sheet'!N:N)</f>
        <v>0</v>
      </c>
      <c r="AK3541" s="28"/>
      <c r="AL3541" s="27" t="str">
        <f t="shared" si="276"/>
        <v>340-7370</v>
      </c>
      <c r="AM3541" s="34" t="str">
        <f t="shared" si="279"/>
        <v>Service</v>
      </c>
      <c r="AN3541" s="34" t="str">
        <f t="shared" si="280"/>
        <v>ServiceOther Expenses as % of Sales</v>
      </c>
      <c r="AO3541" s="35"/>
      <c r="AP3541" s="35"/>
      <c r="AQ3541" s="35"/>
    </row>
    <row r="3542" spans="1:43" x14ac:dyDescent="0.25">
      <c r="A3542" s="27" t="s">
        <v>103</v>
      </c>
      <c r="B3542" s="27" t="s">
        <v>104</v>
      </c>
      <c r="C3542" s="27" t="s">
        <v>104</v>
      </c>
      <c r="D3542" s="27" t="s">
        <v>266</v>
      </c>
      <c r="E3542" s="27" t="s">
        <v>653</v>
      </c>
      <c r="F3542" s="27" t="s">
        <v>1008</v>
      </c>
      <c r="G3542" s="27" t="s">
        <v>1009</v>
      </c>
      <c r="H3542" s="34" t="s">
        <v>15</v>
      </c>
      <c r="I3542" s="34" t="s">
        <v>930</v>
      </c>
      <c r="J3542" s="34" t="str">
        <f t="shared" si="277"/>
        <v>ServiceOther Expenses as % of Sales</v>
      </c>
      <c r="K3542" s="34" t="str">
        <f t="shared" si="278"/>
        <v>140Service Other expenses - Toyota</v>
      </c>
      <c r="L3542" s="28">
        <f>+SUMIF('TB 4-24'!M:M,$AL3542,'TB 4-24'!G:G)</f>
        <v>0</v>
      </c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>
        <f>+SUMIF('Input Sheet'!$S:$S,$AL3542,'Input Sheet'!C:C)</f>
        <v>0</v>
      </c>
      <c r="Z3542" s="28">
        <f>+SUMIF('Input Sheet'!$S:$S,$AL3542,'Input Sheet'!D:D)</f>
        <v>0</v>
      </c>
      <c r="AA3542" s="28">
        <f>+SUMIF('Input Sheet'!$S:$S,$AL3542,'Input Sheet'!E:E)</f>
        <v>0</v>
      </c>
      <c r="AB3542" s="28">
        <f>+SUMIF('Input Sheet'!$S:$S,$AL3542,'Input Sheet'!F:F)</f>
        <v>0</v>
      </c>
      <c r="AC3542" s="28">
        <f>+SUMIF('Input Sheet'!$S:$S,$AL3542,'Input Sheet'!G:G)</f>
        <v>0</v>
      </c>
      <c r="AD3542" s="28">
        <f>+SUMIF('Input Sheet'!$S:$S,$AL3542,'Input Sheet'!H:H)</f>
        <v>0</v>
      </c>
      <c r="AE3542" s="28">
        <f>+SUMIF('Input Sheet'!$S:$S,$AL3542,'Input Sheet'!I:I)</f>
        <v>0</v>
      </c>
      <c r="AF3542" s="28">
        <f>+SUMIF('Input Sheet'!$S:$S,$AL3542,'Input Sheet'!J:J)</f>
        <v>0</v>
      </c>
      <c r="AG3542" s="28">
        <f>+SUMIF('Input Sheet'!$S:$S,$AL3542,'Input Sheet'!K:K)</f>
        <v>0</v>
      </c>
      <c r="AH3542" s="28">
        <f>+SUMIF('Input Sheet'!$S:$S,$AL3542,'Input Sheet'!L:L)</f>
        <v>0</v>
      </c>
      <c r="AI3542" s="28">
        <f>+SUMIF('Input Sheet'!$S:$S,$AL3542,'Input Sheet'!M:M)</f>
        <v>0</v>
      </c>
      <c r="AJ3542" s="28">
        <f>+SUMIF('Input Sheet'!$S:$S,$AL3542,'Input Sheet'!N:N)</f>
        <v>0</v>
      </c>
      <c r="AK3542" s="28"/>
      <c r="AL3542" s="27" t="str">
        <f t="shared" si="276"/>
        <v>140-7370</v>
      </c>
      <c r="AM3542" s="34" t="str">
        <f t="shared" si="279"/>
        <v>Service</v>
      </c>
      <c r="AN3542" s="34" t="str">
        <f t="shared" si="280"/>
        <v>ServiceOther Expenses as % of Sales</v>
      </c>
      <c r="AO3542" s="35"/>
      <c r="AP3542" s="35"/>
      <c r="AQ3542" s="35"/>
    </row>
    <row r="3543" spans="1:43" x14ac:dyDescent="0.25">
      <c r="A3543" s="27" t="s">
        <v>103</v>
      </c>
      <c r="B3543" s="27" t="s">
        <v>104</v>
      </c>
      <c r="C3543" s="27" t="s">
        <v>104</v>
      </c>
      <c r="D3543" s="27" t="s">
        <v>266</v>
      </c>
      <c r="E3543" s="27" t="s">
        <v>684</v>
      </c>
      <c r="F3543" s="27" t="s">
        <v>1008</v>
      </c>
      <c r="G3543" s="27" t="s">
        <v>1009</v>
      </c>
      <c r="H3543" s="34" t="s">
        <v>15</v>
      </c>
      <c r="I3543" s="34" t="s">
        <v>930</v>
      </c>
      <c r="J3543" s="34" t="str">
        <f t="shared" si="277"/>
        <v>ServiceOther Expenses as % of Sales</v>
      </c>
      <c r="K3543" s="34" t="str">
        <f t="shared" si="278"/>
        <v>147Service Other expenses - Toyota</v>
      </c>
      <c r="L3543" s="28">
        <f>+SUMIF('TB 4-24'!M:M,$AL3543,'TB 4-24'!G:G)</f>
        <v>0</v>
      </c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>
        <f>+SUMIF('Input Sheet'!$S:$S,$AL3543,'Input Sheet'!C:C)</f>
        <v>0</v>
      </c>
      <c r="Z3543" s="28">
        <f>+SUMIF('Input Sheet'!$S:$S,$AL3543,'Input Sheet'!D:D)</f>
        <v>0</v>
      </c>
      <c r="AA3543" s="28">
        <f>+SUMIF('Input Sheet'!$S:$S,$AL3543,'Input Sheet'!E:E)</f>
        <v>0</v>
      </c>
      <c r="AB3543" s="28">
        <f>+SUMIF('Input Sheet'!$S:$S,$AL3543,'Input Sheet'!F:F)</f>
        <v>0</v>
      </c>
      <c r="AC3543" s="28">
        <f>+SUMIF('Input Sheet'!$S:$S,$AL3543,'Input Sheet'!G:G)</f>
        <v>0</v>
      </c>
      <c r="AD3543" s="28">
        <f>+SUMIF('Input Sheet'!$S:$S,$AL3543,'Input Sheet'!H:H)</f>
        <v>0</v>
      </c>
      <c r="AE3543" s="28">
        <f>+SUMIF('Input Sheet'!$S:$S,$AL3543,'Input Sheet'!I:I)</f>
        <v>0</v>
      </c>
      <c r="AF3543" s="28">
        <f>+SUMIF('Input Sheet'!$S:$S,$AL3543,'Input Sheet'!J:J)</f>
        <v>0</v>
      </c>
      <c r="AG3543" s="28">
        <f>+SUMIF('Input Sheet'!$S:$S,$AL3543,'Input Sheet'!K:K)</f>
        <v>0</v>
      </c>
      <c r="AH3543" s="28">
        <f>+SUMIF('Input Sheet'!$S:$S,$AL3543,'Input Sheet'!L:L)</f>
        <v>0</v>
      </c>
      <c r="AI3543" s="28">
        <f>+SUMIF('Input Sheet'!$S:$S,$AL3543,'Input Sheet'!M:M)</f>
        <v>0</v>
      </c>
      <c r="AJ3543" s="28">
        <f>+SUMIF('Input Sheet'!$S:$S,$AL3543,'Input Sheet'!N:N)</f>
        <v>0</v>
      </c>
      <c r="AK3543" s="28"/>
      <c r="AL3543" s="27" t="str">
        <f t="shared" si="276"/>
        <v>147-7370</v>
      </c>
      <c r="AM3543" s="34" t="str">
        <f t="shared" si="279"/>
        <v>Service</v>
      </c>
      <c r="AN3543" s="34" t="str">
        <f t="shared" si="280"/>
        <v>ServiceOther Expenses as % of Sales</v>
      </c>
      <c r="AO3543" s="35"/>
      <c r="AP3543" s="35"/>
      <c r="AQ3543" s="35"/>
    </row>
    <row r="3544" spans="1:43" x14ac:dyDescent="0.25">
      <c r="A3544" s="27" t="s">
        <v>103</v>
      </c>
      <c r="B3544" s="27" t="s">
        <v>104</v>
      </c>
      <c r="C3544" s="27" t="s">
        <v>657</v>
      </c>
      <c r="D3544" s="27" t="s">
        <v>267</v>
      </c>
      <c r="E3544" s="27" t="s">
        <v>682</v>
      </c>
      <c r="F3544" s="27" t="s">
        <v>1008</v>
      </c>
      <c r="G3544" s="27" t="s">
        <v>1009</v>
      </c>
      <c r="H3544" s="34" t="s">
        <v>15</v>
      </c>
      <c r="I3544" s="34" t="s">
        <v>930</v>
      </c>
      <c r="J3544" s="34" t="str">
        <f t="shared" si="277"/>
        <v>ServiceOther Expenses as % of Sales</v>
      </c>
      <c r="K3544" s="34" t="str">
        <f t="shared" si="278"/>
        <v>240Service Other expenses - Toyota</v>
      </c>
      <c r="L3544" s="28">
        <f>+SUMIF('TB 4-24'!M:M,$AL3544,'TB 4-24'!G:G)</f>
        <v>0</v>
      </c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>
        <f>+SUMIF('Input Sheet'!$S:$S,$AL3544,'Input Sheet'!C:C)</f>
        <v>0</v>
      </c>
      <c r="Z3544" s="28">
        <f>+SUMIF('Input Sheet'!$S:$S,$AL3544,'Input Sheet'!D:D)</f>
        <v>0</v>
      </c>
      <c r="AA3544" s="28">
        <f>+SUMIF('Input Sheet'!$S:$S,$AL3544,'Input Sheet'!E:E)</f>
        <v>0</v>
      </c>
      <c r="AB3544" s="28">
        <f>+SUMIF('Input Sheet'!$S:$S,$AL3544,'Input Sheet'!F:F)</f>
        <v>0</v>
      </c>
      <c r="AC3544" s="28">
        <f>+SUMIF('Input Sheet'!$S:$S,$AL3544,'Input Sheet'!G:G)</f>
        <v>0</v>
      </c>
      <c r="AD3544" s="28">
        <f>+SUMIF('Input Sheet'!$S:$S,$AL3544,'Input Sheet'!H:H)</f>
        <v>0</v>
      </c>
      <c r="AE3544" s="28">
        <f>+SUMIF('Input Sheet'!$S:$S,$AL3544,'Input Sheet'!I:I)</f>
        <v>0</v>
      </c>
      <c r="AF3544" s="28">
        <f>+SUMIF('Input Sheet'!$S:$S,$AL3544,'Input Sheet'!J:J)</f>
        <v>0</v>
      </c>
      <c r="AG3544" s="28">
        <f>+SUMIF('Input Sheet'!$S:$S,$AL3544,'Input Sheet'!K:K)</f>
        <v>0</v>
      </c>
      <c r="AH3544" s="28">
        <f>+SUMIF('Input Sheet'!$S:$S,$AL3544,'Input Sheet'!L:L)</f>
        <v>0</v>
      </c>
      <c r="AI3544" s="28">
        <f>+SUMIF('Input Sheet'!$S:$S,$AL3544,'Input Sheet'!M:M)</f>
        <v>0</v>
      </c>
      <c r="AJ3544" s="28">
        <f>+SUMIF('Input Sheet'!$S:$S,$AL3544,'Input Sheet'!N:N)</f>
        <v>0</v>
      </c>
      <c r="AK3544" s="28"/>
      <c r="AL3544" s="27" t="str">
        <f t="shared" si="276"/>
        <v>240-7371</v>
      </c>
      <c r="AM3544" s="34" t="str">
        <f t="shared" si="279"/>
        <v>Service</v>
      </c>
      <c r="AN3544" s="34" t="str">
        <f t="shared" si="280"/>
        <v>ServiceOther Expenses as % of Sales</v>
      </c>
      <c r="AO3544" s="35"/>
      <c r="AP3544" s="35"/>
      <c r="AQ3544" s="35"/>
    </row>
    <row r="3545" spans="1:43" x14ac:dyDescent="0.25">
      <c r="A3545" s="27" t="s">
        <v>103</v>
      </c>
      <c r="B3545" s="27" t="s">
        <v>104</v>
      </c>
      <c r="C3545" s="27" t="s">
        <v>663</v>
      </c>
      <c r="D3545" s="27" t="s">
        <v>267</v>
      </c>
      <c r="E3545" s="27" t="s">
        <v>669</v>
      </c>
      <c r="F3545" s="27" t="s">
        <v>1008</v>
      </c>
      <c r="G3545" s="27" t="s">
        <v>1009</v>
      </c>
      <c r="H3545" s="34" t="s">
        <v>15</v>
      </c>
      <c r="I3545" s="34" t="s">
        <v>930</v>
      </c>
      <c r="J3545" s="34" t="str">
        <f t="shared" si="277"/>
        <v>ServiceOther Expenses as % of Sales</v>
      </c>
      <c r="K3545" s="34" t="str">
        <f t="shared" si="278"/>
        <v>440Service Other expenses - Toyota</v>
      </c>
      <c r="L3545" s="28">
        <f>+SUMIF('TB 4-24'!M:M,$AL3545,'TB 4-24'!G:G)</f>
        <v>0</v>
      </c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>
        <f>+SUMIF('Input Sheet'!$S:$S,$AL3545,'Input Sheet'!C:C)</f>
        <v>0</v>
      </c>
      <c r="Z3545" s="28">
        <f>+SUMIF('Input Sheet'!$S:$S,$AL3545,'Input Sheet'!D:D)</f>
        <v>0</v>
      </c>
      <c r="AA3545" s="28">
        <f>+SUMIF('Input Sheet'!$S:$S,$AL3545,'Input Sheet'!E:E)</f>
        <v>0</v>
      </c>
      <c r="AB3545" s="28">
        <f>+SUMIF('Input Sheet'!$S:$S,$AL3545,'Input Sheet'!F:F)</f>
        <v>0</v>
      </c>
      <c r="AC3545" s="28">
        <f>+SUMIF('Input Sheet'!$S:$S,$AL3545,'Input Sheet'!G:G)</f>
        <v>0</v>
      </c>
      <c r="AD3545" s="28">
        <f>+SUMIF('Input Sheet'!$S:$S,$AL3545,'Input Sheet'!H:H)</f>
        <v>0</v>
      </c>
      <c r="AE3545" s="28">
        <f>+SUMIF('Input Sheet'!$S:$S,$AL3545,'Input Sheet'!I:I)</f>
        <v>0</v>
      </c>
      <c r="AF3545" s="28">
        <f>+SUMIF('Input Sheet'!$S:$S,$AL3545,'Input Sheet'!J:J)</f>
        <v>0</v>
      </c>
      <c r="AG3545" s="28">
        <f>+SUMIF('Input Sheet'!$S:$S,$AL3545,'Input Sheet'!K:K)</f>
        <v>0</v>
      </c>
      <c r="AH3545" s="28">
        <f>+SUMIF('Input Sheet'!$S:$S,$AL3545,'Input Sheet'!L:L)</f>
        <v>0</v>
      </c>
      <c r="AI3545" s="28">
        <f>+SUMIF('Input Sheet'!$S:$S,$AL3545,'Input Sheet'!M:M)</f>
        <v>0</v>
      </c>
      <c r="AJ3545" s="28">
        <f>+SUMIF('Input Sheet'!$S:$S,$AL3545,'Input Sheet'!N:N)</f>
        <v>0</v>
      </c>
      <c r="AK3545" s="28"/>
      <c r="AL3545" s="27" t="str">
        <f t="shared" si="276"/>
        <v>440-7371</v>
      </c>
      <c r="AM3545" s="34" t="str">
        <f t="shared" si="279"/>
        <v>Service</v>
      </c>
      <c r="AN3545" s="34" t="str">
        <f t="shared" si="280"/>
        <v>ServiceOther Expenses as % of Sales</v>
      </c>
      <c r="AO3545" s="35"/>
      <c r="AP3545" s="35"/>
      <c r="AQ3545" s="35"/>
    </row>
    <row r="3546" spans="1:43" x14ac:dyDescent="0.25">
      <c r="A3546" s="27" t="s">
        <v>103</v>
      </c>
      <c r="B3546" s="27" t="s">
        <v>104</v>
      </c>
      <c r="C3546" s="27" t="s">
        <v>671</v>
      </c>
      <c r="D3546" s="27" t="s">
        <v>267</v>
      </c>
      <c r="E3546" s="27" t="s">
        <v>683</v>
      </c>
      <c r="F3546" s="27" t="s">
        <v>1008</v>
      </c>
      <c r="G3546" s="27" t="s">
        <v>1009</v>
      </c>
      <c r="H3546" s="34" t="s">
        <v>15</v>
      </c>
      <c r="I3546" s="34" t="s">
        <v>930</v>
      </c>
      <c r="J3546" s="34" t="str">
        <f t="shared" si="277"/>
        <v>ServiceOther Expenses as % of Sales</v>
      </c>
      <c r="K3546" s="34" t="str">
        <f t="shared" si="278"/>
        <v>340Service Other expenses - Toyota</v>
      </c>
      <c r="L3546" s="28">
        <f>+SUMIF('TB 4-24'!M:M,$AL3546,'TB 4-24'!G:G)</f>
        <v>0</v>
      </c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>
        <f>+SUMIF('Input Sheet'!$S:$S,$AL3546,'Input Sheet'!C:C)</f>
        <v>0</v>
      </c>
      <c r="Z3546" s="28">
        <f>+SUMIF('Input Sheet'!$S:$S,$AL3546,'Input Sheet'!D:D)</f>
        <v>0</v>
      </c>
      <c r="AA3546" s="28">
        <f>+SUMIF('Input Sheet'!$S:$S,$AL3546,'Input Sheet'!E:E)</f>
        <v>0</v>
      </c>
      <c r="AB3546" s="28">
        <f>+SUMIF('Input Sheet'!$S:$S,$AL3546,'Input Sheet'!F:F)</f>
        <v>0</v>
      </c>
      <c r="AC3546" s="28">
        <f>+SUMIF('Input Sheet'!$S:$S,$AL3546,'Input Sheet'!G:G)</f>
        <v>0</v>
      </c>
      <c r="AD3546" s="28">
        <f>+SUMIF('Input Sheet'!$S:$S,$AL3546,'Input Sheet'!H:H)</f>
        <v>0</v>
      </c>
      <c r="AE3546" s="28">
        <f>+SUMIF('Input Sheet'!$S:$S,$AL3546,'Input Sheet'!I:I)</f>
        <v>0</v>
      </c>
      <c r="AF3546" s="28">
        <f>+SUMIF('Input Sheet'!$S:$S,$AL3546,'Input Sheet'!J:J)</f>
        <v>0</v>
      </c>
      <c r="AG3546" s="28">
        <f>+SUMIF('Input Sheet'!$S:$S,$AL3546,'Input Sheet'!K:K)</f>
        <v>0</v>
      </c>
      <c r="AH3546" s="28">
        <f>+SUMIF('Input Sheet'!$S:$S,$AL3546,'Input Sheet'!L:L)</f>
        <v>0</v>
      </c>
      <c r="AI3546" s="28">
        <f>+SUMIF('Input Sheet'!$S:$S,$AL3546,'Input Sheet'!M:M)</f>
        <v>0</v>
      </c>
      <c r="AJ3546" s="28">
        <f>+SUMIF('Input Sheet'!$S:$S,$AL3546,'Input Sheet'!N:N)</f>
        <v>0</v>
      </c>
      <c r="AK3546" s="28"/>
      <c r="AL3546" s="27" t="str">
        <f t="shared" si="276"/>
        <v>340-7371</v>
      </c>
      <c r="AM3546" s="34" t="str">
        <f t="shared" si="279"/>
        <v>Service</v>
      </c>
      <c r="AN3546" s="34" t="str">
        <f t="shared" si="280"/>
        <v>ServiceOther Expenses as % of Sales</v>
      </c>
      <c r="AO3546" s="35"/>
      <c r="AP3546" s="35"/>
      <c r="AQ3546" s="35"/>
    </row>
    <row r="3547" spans="1:43" x14ac:dyDescent="0.25">
      <c r="A3547" s="27" t="s">
        <v>103</v>
      </c>
      <c r="B3547" s="27" t="s">
        <v>104</v>
      </c>
      <c r="C3547" s="27" t="s">
        <v>104</v>
      </c>
      <c r="D3547" s="27" t="s">
        <v>267</v>
      </c>
      <c r="E3547" s="27" t="s">
        <v>653</v>
      </c>
      <c r="F3547" s="27" t="s">
        <v>1008</v>
      </c>
      <c r="G3547" s="27" t="s">
        <v>1009</v>
      </c>
      <c r="H3547" s="34" t="s">
        <v>15</v>
      </c>
      <c r="I3547" s="34" t="s">
        <v>930</v>
      </c>
      <c r="J3547" s="34" t="str">
        <f t="shared" si="277"/>
        <v>ServiceOther Expenses as % of Sales</v>
      </c>
      <c r="K3547" s="34" t="str">
        <f t="shared" si="278"/>
        <v>140Service Other expenses - Toyota</v>
      </c>
      <c r="L3547" s="28">
        <f>+SUMIF('TB 4-24'!M:M,$AL3547,'TB 4-24'!G:G)</f>
        <v>0</v>
      </c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>
        <f>+SUMIF('Input Sheet'!$S:$S,$AL3547,'Input Sheet'!C:C)</f>
        <v>0</v>
      </c>
      <c r="Z3547" s="28">
        <f>+SUMIF('Input Sheet'!$S:$S,$AL3547,'Input Sheet'!D:D)</f>
        <v>0</v>
      </c>
      <c r="AA3547" s="28">
        <f>+SUMIF('Input Sheet'!$S:$S,$AL3547,'Input Sheet'!E:E)</f>
        <v>0</v>
      </c>
      <c r="AB3547" s="28">
        <f>+SUMIF('Input Sheet'!$S:$S,$AL3547,'Input Sheet'!F:F)</f>
        <v>0</v>
      </c>
      <c r="AC3547" s="28">
        <f>+SUMIF('Input Sheet'!$S:$S,$AL3547,'Input Sheet'!G:G)</f>
        <v>0</v>
      </c>
      <c r="AD3547" s="28">
        <f>+SUMIF('Input Sheet'!$S:$S,$AL3547,'Input Sheet'!H:H)</f>
        <v>0</v>
      </c>
      <c r="AE3547" s="28">
        <f>+SUMIF('Input Sheet'!$S:$S,$AL3547,'Input Sheet'!I:I)</f>
        <v>0</v>
      </c>
      <c r="AF3547" s="28">
        <f>+SUMIF('Input Sheet'!$S:$S,$AL3547,'Input Sheet'!J:J)</f>
        <v>0</v>
      </c>
      <c r="AG3547" s="28">
        <f>+SUMIF('Input Sheet'!$S:$S,$AL3547,'Input Sheet'!K:K)</f>
        <v>0</v>
      </c>
      <c r="AH3547" s="28">
        <f>+SUMIF('Input Sheet'!$S:$S,$AL3547,'Input Sheet'!L:L)</f>
        <v>0</v>
      </c>
      <c r="AI3547" s="28">
        <f>+SUMIF('Input Sheet'!$S:$S,$AL3547,'Input Sheet'!M:M)</f>
        <v>0</v>
      </c>
      <c r="AJ3547" s="28">
        <f>+SUMIF('Input Sheet'!$S:$S,$AL3547,'Input Sheet'!N:N)</f>
        <v>0</v>
      </c>
      <c r="AK3547" s="28"/>
      <c r="AL3547" s="27" t="str">
        <f t="shared" si="276"/>
        <v>140-7371</v>
      </c>
      <c r="AM3547" s="34" t="str">
        <f t="shared" si="279"/>
        <v>Service</v>
      </c>
      <c r="AN3547" s="34" t="str">
        <f t="shared" si="280"/>
        <v>ServiceOther Expenses as % of Sales</v>
      </c>
      <c r="AO3547" s="35"/>
      <c r="AP3547" s="35"/>
      <c r="AQ3547" s="35"/>
    </row>
    <row r="3548" spans="1:43" x14ac:dyDescent="0.25">
      <c r="A3548" s="27" t="s">
        <v>103</v>
      </c>
      <c r="B3548" s="27" t="s">
        <v>104</v>
      </c>
      <c r="C3548" s="27" t="s">
        <v>104</v>
      </c>
      <c r="D3548" s="27" t="s">
        <v>267</v>
      </c>
      <c r="E3548" s="27" t="s">
        <v>684</v>
      </c>
      <c r="F3548" s="27" t="s">
        <v>1008</v>
      </c>
      <c r="G3548" s="27" t="s">
        <v>1009</v>
      </c>
      <c r="H3548" s="34" t="s">
        <v>15</v>
      </c>
      <c r="I3548" s="34" t="s">
        <v>930</v>
      </c>
      <c r="J3548" s="34" t="str">
        <f t="shared" si="277"/>
        <v>ServiceOther Expenses as % of Sales</v>
      </c>
      <c r="K3548" s="34" t="str">
        <f t="shared" si="278"/>
        <v>147Service Other expenses - Toyota</v>
      </c>
      <c r="L3548" s="28">
        <f>+SUMIF('TB 4-24'!M:M,$AL3548,'TB 4-24'!G:G)</f>
        <v>0</v>
      </c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>
        <f>+SUMIF('Input Sheet'!$S:$S,$AL3548,'Input Sheet'!C:C)</f>
        <v>0</v>
      </c>
      <c r="Z3548" s="28">
        <f>+SUMIF('Input Sheet'!$S:$S,$AL3548,'Input Sheet'!D:D)</f>
        <v>0</v>
      </c>
      <c r="AA3548" s="28">
        <f>+SUMIF('Input Sheet'!$S:$S,$AL3548,'Input Sheet'!E:E)</f>
        <v>0</v>
      </c>
      <c r="AB3548" s="28">
        <f>+SUMIF('Input Sheet'!$S:$S,$AL3548,'Input Sheet'!F:F)</f>
        <v>0</v>
      </c>
      <c r="AC3548" s="28">
        <f>+SUMIF('Input Sheet'!$S:$S,$AL3548,'Input Sheet'!G:G)</f>
        <v>0</v>
      </c>
      <c r="AD3548" s="28">
        <f>+SUMIF('Input Sheet'!$S:$S,$AL3548,'Input Sheet'!H:H)</f>
        <v>0</v>
      </c>
      <c r="AE3548" s="28">
        <f>+SUMIF('Input Sheet'!$S:$S,$AL3548,'Input Sheet'!I:I)</f>
        <v>0</v>
      </c>
      <c r="AF3548" s="28">
        <f>+SUMIF('Input Sheet'!$S:$S,$AL3548,'Input Sheet'!J:J)</f>
        <v>0</v>
      </c>
      <c r="AG3548" s="28">
        <f>+SUMIF('Input Sheet'!$S:$S,$AL3548,'Input Sheet'!K:K)</f>
        <v>0</v>
      </c>
      <c r="AH3548" s="28">
        <f>+SUMIF('Input Sheet'!$S:$S,$AL3548,'Input Sheet'!L:L)</f>
        <v>0</v>
      </c>
      <c r="AI3548" s="28">
        <f>+SUMIF('Input Sheet'!$S:$S,$AL3548,'Input Sheet'!M:M)</f>
        <v>0</v>
      </c>
      <c r="AJ3548" s="28">
        <f>+SUMIF('Input Sheet'!$S:$S,$AL3548,'Input Sheet'!N:N)</f>
        <v>0</v>
      </c>
      <c r="AK3548" s="28"/>
      <c r="AL3548" s="27" t="str">
        <f t="shared" si="276"/>
        <v>147-7371</v>
      </c>
      <c r="AM3548" s="34" t="str">
        <f t="shared" si="279"/>
        <v>Service</v>
      </c>
      <c r="AN3548" s="34" t="str">
        <f t="shared" si="280"/>
        <v>ServiceOther Expenses as % of Sales</v>
      </c>
      <c r="AO3548" s="35"/>
      <c r="AP3548" s="35"/>
      <c r="AQ3548" s="35"/>
    </row>
    <row r="3549" spans="1:43" x14ac:dyDescent="0.25">
      <c r="A3549" s="27" t="s">
        <v>103</v>
      </c>
      <c r="B3549" s="27" t="s">
        <v>104</v>
      </c>
      <c r="C3549" s="27" t="s">
        <v>104</v>
      </c>
      <c r="D3549" s="27" t="s">
        <v>497</v>
      </c>
      <c r="E3549" s="27" t="s">
        <v>653</v>
      </c>
      <c r="F3549" s="27" t="s">
        <v>1008</v>
      </c>
      <c r="G3549" s="27" t="s">
        <v>1009</v>
      </c>
      <c r="H3549" s="34" t="s">
        <v>15</v>
      </c>
      <c r="I3549" s="34" t="s">
        <v>930</v>
      </c>
      <c r="J3549" s="34" t="str">
        <f t="shared" si="277"/>
        <v>ServiceOther Expenses as % of Sales</v>
      </c>
      <c r="K3549" s="34" t="str">
        <f t="shared" si="278"/>
        <v>140Service Other expenses - Toyota</v>
      </c>
      <c r="L3549" s="28">
        <f>+SUMIF('TB 4-24'!M:M,$AL3549,'TB 4-24'!G:G)</f>
        <v>0</v>
      </c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>
        <f>+SUMIF('Input Sheet'!$S:$S,$AL3549,'Input Sheet'!C:C)</f>
        <v>0</v>
      </c>
      <c r="Z3549" s="28">
        <f>+SUMIF('Input Sheet'!$S:$S,$AL3549,'Input Sheet'!D:D)</f>
        <v>0</v>
      </c>
      <c r="AA3549" s="28">
        <f>+SUMIF('Input Sheet'!$S:$S,$AL3549,'Input Sheet'!E:E)</f>
        <v>0</v>
      </c>
      <c r="AB3549" s="28">
        <f>+SUMIF('Input Sheet'!$S:$S,$AL3549,'Input Sheet'!F:F)</f>
        <v>0</v>
      </c>
      <c r="AC3549" s="28">
        <f>+SUMIF('Input Sheet'!$S:$S,$AL3549,'Input Sheet'!G:G)</f>
        <v>0</v>
      </c>
      <c r="AD3549" s="28">
        <f>+SUMIF('Input Sheet'!$S:$S,$AL3549,'Input Sheet'!H:H)</f>
        <v>0</v>
      </c>
      <c r="AE3549" s="28">
        <f>+SUMIF('Input Sheet'!$S:$S,$AL3549,'Input Sheet'!I:I)</f>
        <v>0</v>
      </c>
      <c r="AF3549" s="28">
        <f>+SUMIF('Input Sheet'!$S:$S,$AL3549,'Input Sheet'!J:J)</f>
        <v>0</v>
      </c>
      <c r="AG3549" s="28">
        <f>+SUMIF('Input Sheet'!$S:$S,$AL3549,'Input Sheet'!K:K)</f>
        <v>0</v>
      </c>
      <c r="AH3549" s="28">
        <f>+SUMIF('Input Sheet'!$S:$S,$AL3549,'Input Sheet'!L:L)</f>
        <v>0</v>
      </c>
      <c r="AI3549" s="28">
        <f>+SUMIF('Input Sheet'!$S:$S,$AL3549,'Input Sheet'!M:M)</f>
        <v>0</v>
      </c>
      <c r="AJ3549" s="28">
        <f>+SUMIF('Input Sheet'!$S:$S,$AL3549,'Input Sheet'!N:N)</f>
        <v>0</v>
      </c>
      <c r="AK3549" s="28"/>
      <c r="AL3549" s="27" t="str">
        <f t="shared" si="276"/>
        <v>140-7410</v>
      </c>
      <c r="AM3549" s="34" t="str">
        <f t="shared" si="279"/>
        <v>Service</v>
      </c>
      <c r="AN3549" s="34" t="str">
        <f t="shared" si="280"/>
        <v>ServiceOther Expenses as % of Sales</v>
      </c>
      <c r="AO3549" s="35"/>
      <c r="AP3549" s="35"/>
      <c r="AQ3549" s="35"/>
    </row>
    <row r="3550" spans="1:43" x14ac:dyDescent="0.25">
      <c r="A3550" s="27" t="s">
        <v>103</v>
      </c>
      <c r="B3550" s="27" t="s">
        <v>104</v>
      </c>
      <c r="C3550" s="27" t="s">
        <v>657</v>
      </c>
      <c r="D3550" s="27" t="s">
        <v>497</v>
      </c>
      <c r="E3550" s="27" t="s">
        <v>682</v>
      </c>
      <c r="F3550" s="27" t="s">
        <v>1008</v>
      </c>
      <c r="G3550" s="27" t="s">
        <v>1009</v>
      </c>
      <c r="H3550" s="34" t="s">
        <v>15</v>
      </c>
      <c r="I3550" s="34" t="s">
        <v>930</v>
      </c>
      <c r="J3550" s="34" t="str">
        <f t="shared" si="277"/>
        <v>ServiceOther Expenses as % of Sales</v>
      </c>
      <c r="K3550" s="34" t="str">
        <f t="shared" si="278"/>
        <v>240Service Other expenses - Toyota</v>
      </c>
      <c r="L3550" s="28">
        <f>+SUMIF('TB 4-24'!M:M,$AL3550,'TB 4-24'!G:G)</f>
        <v>0</v>
      </c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>
        <f>+SUMIF('Input Sheet'!$S:$S,$AL3550,'Input Sheet'!C:C)</f>
        <v>0</v>
      </c>
      <c r="Z3550" s="28">
        <f>+SUMIF('Input Sheet'!$S:$S,$AL3550,'Input Sheet'!D:D)</f>
        <v>0</v>
      </c>
      <c r="AA3550" s="28">
        <f>+SUMIF('Input Sheet'!$S:$S,$AL3550,'Input Sheet'!E:E)</f>
        <v>0</v>
      </c>
      <c r="AB3550" s="28">
        <f>+SUMIF('Input Sheet'!$S:$S,$AL3550,'Input Sheet'!F:F)</f>
        <v>0</v>
      </c>
      <c r="AC3550" s="28">
        <f>+SUMIF('Input Sheet'!$S:$S,$AL3550,'Input Sheet'!G:G)</f>
        <v>0</v>
      </c>
      <c r="AD3550" s="28">
        <f>+SUMIF('Input Sheet'!$S:$S,$AL3550,'Input Sheet'!H:H)</f>
        <v>0</v>
      </c>
      <c r="AE3550" s="28">
        <f>+SUMIF('Input Sheet'!$S:$S,$AL3550,'Input Sheet'!I:I)</f>
        <v>0</v>
      </c>
      <c r="AF3550" s="28">
        <f>+SUMIF('Input Sheet'!$S:$S,$AL3550,'Input Sheet'!J:J)</f>
        <v>0</v>
      </c>
      <c r="AG3550" s="28">
        <f>+SUMIF('Input Sheet'!$S:$S,$AL3550,'Input Sheet'!K:K)</f>
        <v>0</v>
      </c>
      <c r="AH3550" s="28">
        <f>+SUMIF('Input Sheet'!$S:$S,$AL3550,'Input Sheet'!L:L)</f>
        <v>0</v>
      </c>
      <c r="AI3550" s="28">
        <f>+SUMIF('Input Sheet'!$S:$S,$AL3550,'Input Sheet'!M:M)</f>
        <v>0</v>
      </c>
      <c r="AJ3550" s="28">
        <f>+SUMIF('Input Sheet'!$S:$S,$AL3550,'Input Sheet'!N:N)</f>
        <v>0</v>
      </c>
      <c r="AK3550" s="28"/>
      <c r="AL3550" s="27" t="str">
        <f t="shared" si="276"/>
        <v>240-7410</v>
      </c>
      <c r="AM3550" s="34" t="str">
        <f t="shared" si="279"/>
        <v>Service</v>
      </c>
      <c r="AN3550" s="34" t="str">
        <f t="shared" si="280"/>
        <v>ServiceOther Expenses as % of Sales</v>
      </c>
      <c r="AO3550" s="35"/>
      <c r="AP3550" s="35"/>
      <c r="AQ3550" s="35"/>
    </row>
    <row r="3551" spans="1:43" x14ac:dyDescent="0.25">
      <c r="A3551" s="27" t="s">
        <v>103</v>
      </c>
      <c r="B3551" s="27" t="s">
        <v>104</v>
      </c>
      <c r="C3551" s="27" t="s">
        <v>663</v>
      </c>
      <c r="D3551" s="27" t="s">
        <v>497</v>
      </c>
      <c r="E3551" s="27" t="s">
        <v>669</v>
      </c>
      <c r="F3551" s="27" t="s">
        <v>1008</v>
      </c>
      <c r="G3551" s="27" t="s">
        <v>1009</v>
      </c>
      <c r="H3551" s="34" t="s">
        <v>15</v>
      </c>
      <c r="I3551" s="34" t="s">
        <v>930</v>
      </c>
      <c r="J3551" s="34" t="str">
        <f t="shared" si="277"/>
        <v>ServiceOther Expenses as % of Sales</v>
      </c>
      <c r="K3551" s="34" t="str">
        <f t="shared" si="278"/>
        <v>440Service Other expenses - Toyota</v>
      </c>
      <c r="L3551" s="28">
        <f>+SUMIF('TB 4-24'!M:M,$AL3551,'TB 4-24'!G:G)</f>
        <v>0</v>
      </c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>
        <f>+SUMIF('Input Sheet'!$S:$S,$AL3551,'Input Sheet'!C:C)</f>
        <v>0</v>
      </c>
      <c r="Z3551" s="28">
        <f>+SUMIF('Input Sheet'!$S:$S,$AL3551,'Input Sheet'!D:D)</f>
        <v>0</v>
      </c>
      <c r="AA3551" s="28">
        <f>+SUMIF('Input Sheet'!$S:$S,$AL3551,'Input Sheet'!E:E)</f>
        <v>0</v>
      </c>
      <c r="AB3551" s="28">
        <f>+SUMIF('Input Sheet'!$S:$S,$AL3551,'Input Sheet'!F:F)</f>
        <v>0</v>
      </c>
      <c r="AC3551" s="28">
        <f>+SUMIF('Input Sheet'!$S:$S,$AL3551,'Input Sheet'!G:G)</f>
        <v>0</v>
      </c>
      <c r="AD3551" s="28">
        <f>+SUMIF('Input Sheet'!$S:$S,$AL3551,'Input Sheet'!H:H)</f>
        <v>0</v>
      </c>
      <c r="AE3551" s="28">
        <f>+SUMIF('Input Sheet'!$S:$S,$AL3551,'Input Sheet'!I:I)</f>
        <v>0</v>
      </c>
      <c r="AF3551" s="28">
        <f>+SUMIF('Input Sheet'!$S:$S,$AL3551,'Input Sheet'!J:J)</f>
        <v>0</v>
      </c>
      <c r="AG3551" s="28">
        <f>+SUMIF('Input Sheet'!$S:$S,$AL3551,'Input Sheet'!K:K)</f>
        <v>0</v>
      </c>
      <c r="AH3551" s="28">
        <f>+SUMIF('Input Sheet'!$S:$S,$AL3551,'Input Sheet'!L:L)</f>
        <v>0</v>
      </c>
      <c r="AI3551" s="28">
        <f>+SUMIF('Input Sheet'!$S:$S,$AL3551,'Input Sheet'!M:M)</f>
        <v>0</v>
      </c>
      <c r="AJ3551" s="28">
        <f>+SUMIF('Input Sheet'!$S:$S,$AL3551,'Input Sheet'!N:N)</f>
        <v>0</v>
      </c>
      <c r="AK3551" s="28"/>
      <c r="AL3551" s="27" t="str">
        <f t="shared" si="276"/>
        <v>440-7410</v>
      </c>
      <c r="AM3551" s="34" t="str">
        <f t="shared" si="279"/>
        <v>Service</v>
      </c>
      <c r="AN3551" s="34" t="str">
        <f t="shared" si="280"/>
        <v>ServiceOther Expenses as % of Sales</v>
      </c>
      <c r="AO3551" s="35"/>
      <c r="AP3551" s="35"/>
      <c r="AQ3551" s="35"/>
    </row>
    <row r="3552" spans="1:43" x14ac:dyDescent="0.25">
      <c r="A3552" s="27" t="s">
        <v>103</v>
      </c>
      <c r="B3552" s="27" t="s">
        <v>104</v>
      </c>
      <c r="C3552" s="27" t="s">
        <v>671</v>
      </c>
      <c r="D3552" s="27" t="s">
        <v>497</v>
      </c>
      <c r="E3552" s="27" t="s">
        <v>683</v>
      </c>
      <c r="F3552" s="27" t="s">
        <v>1008</v>
      </c>
      <c r="G3552" s="27" t="s">
        <v>1009</v>
      </c>
      <c r="H3552" s="34" t="s">
        <v>15</v>
      </c>
      <c r="I3552" s="34" t="s">
        <v>930</v>
      </c>
      <c r="J3552" s="34" t="str">
        <f t="shared" si="277"/>
        <v>ServiceOther Expenses as % of Sales</v>
      </c>
      <c r="K3552" s="34" t="str">
        <f t="shared" si="278"/>
        <v>340Service Other expenses - Toyota</v>
      </c>
      <c r="L3552" s="28">
        <f>+SUMIF('TB 4-24'!M:M,$AL3552,'TB 4-24'!G:G)</f>
        <v>0</v>
      </c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>
        <f>+SUMIF('Input Sheet'!$S:$S,$AL3552,'Input Sheet'!C:C)</f>
        <v>0</v>
      </c>
      <c r="Z3552" s="28">
        <f>+SUMIF('Input Sheet'!$S:$S,$AL3552,'Input Sheet'!D:D)</f>
        <v>0</v>
      </c>
      <c r="AA3552" s="28">
        <f>+SUMIF('Input Sheet'!$S:$S,$AL3552,'Input Sheet'!E:E)</f>
        <v>0</v>
      </c>
      <c r="AB3552" s="28">
        <f>+SUMIF('Input Sheet'!$S:$S,$AL3552,'Input Sheet'!F:F)</f>
        <v>0</v>
      </c>
      <c r="AC3552" s="28">
        <f>+SUMIF('Input Sheet'!$S:$S,$AL3552,'Input Sheet'!G:G)</f>
        <v>0</v>
      </c>
      <c r="AD3552" s="28">
        <f>+SUMIF('Input Sheet'!$S:$S,$AL3552,'Input Sheet'!H:H)</f>
        <v>0</v>
      </c>
      <c r="AE3552" s="28">
        <f>+SUMIF('Input Sheet'!$S:$S,$AL3552,'Input Sheet'!I:I)</f>
        <v>0</v>
      </c>
      <c r="AF3552" s="28">
        <f>+SUMIF('Input Sheet'!$S:$S,$AL3552,'Input Sheet'!J:J)</f>
        <v>0</v>
      </c>
      <c r="AG3552" s="28">
        <f>+SUMIF('Input Sheet'!$S:$S,$AL3552,'Input Sheet'!K:K)</f>
        <v>0</v>
      </c>
      <c r="AH3552" s="28">
        <f>+SUMIF('Input Sheet'!$S:$S,$AL3552,'Input Sheet'!L:L)</f>
        <v>0</v>
      </c>
      <c r="AI3552" s="28">
        <f>+SUMIF('Input Sheet'!$S:$S,$AL3552,'Input Sheet'!M:M)</f>
        <v>0</v>
      </c>
      <c r="AJ3552" s="28">
        <f>+SUMIF('Input Sheet'!$S:$S,$AL3552,'Input Sheet'!N:N)</f>
        <v>0</v>
      </c>
      <c r="AK3552" s="28"/>
      <c r="AL3552" s="27" t="str">
        <f t="shared" si="276"/>
        <v>340-7410</v>
      </c>
      <c r="AM3552" s="34" t="str">
        <f t="shared" si="279"/>
        <v>Service</v>
      </c>
      <c r="AN3552" s="34" t="str">
        <f t="shared" si="280"/>
        <v>ServiceOther Expenses as % of Sales</v>
      </c>
      <c r="AO3552" s="35"/>
      <c r="AP3552" s="35"/>
      <c r="AQ3552" s="35"/>
    </row>
    <row r="3553" spans="1:43" x14ac:dyDescent="0.25">
      <c r="A3553" s="27" t="s">
        <v>103</v>
      </c>
      <c r="B3553" s="27" t="s">
        <v>104</v>
      </c>
      <c r="C3553" s="27" t="s">
        <v>104</v>
      </c>
      <c r="D3553" s="27" t="s">
        <v>497</v>
      </c>
      <c r="E3553" s="27" t="s">
        <v>684</v>
      </c>
      <c r="F3553" s="27" t="s">
        <v>1008</v>
      </c>
      <c r="G3553" s="27" t="s">
        <v>1009</v>
      </c>
      <c r="H3553" s="34" t="s">
        <v>15</v>
      </c>
      <c r="I3553" s="34" t="s">
        <v>930</v>
      </c>
      <c r="J3553" s="34" t="str">
        <f t="shared" si="277"/>
        <v>ServiceOther Expenses as % of Sales</v>
      </c>
      <c r="K3553" s="34" t="str">
        <f t="shared" si="278"/>
        <v>147Service Other expenses - Toyota</v>
      </c>
      <c r="L3553" s="28">
        <f>+SUMIF('TB 4-24'!M:M,$AL3553,'TB 4-24'!G:G)</f>
        <v>0</v>
      </c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>
        <f>+SUMIF('Input Sheet'!$S:$S,$AL3553,'Input Sheet'!C:C)</f>
        <v>0</v>
      </c>
      <c r="Z3553" s="28">
        <f>+SUMIF('Input Sheet'!$S:$S,$AL3553,'Input Sheet'!D:D)</f>
        <v>0</v>
      </c>
      <c r="AA3553" s="28">
        <f>+SUMIF('Input Sheet'!$S:$S,$AL3553,'Input Sheet'!E:E)</f>
        <v>0</v>
      </c>
      <c r="AB3553" s="28">
        <f>+SUMIF('Input Sheet'!$S:$S,$AL3553,'Input Sheet'!F:F)</f>
        <v>0</v>
      </c>
      <c r="AC3553" s="28">
        <f>+SUMIF('Input Sheet'!$S:$S,$AL3553,'Input Sheet'!G:G)</f>
        <v>0</v>
      </c>
      <c r="AD3553" s="28">
        <f>+SUMIF('Input Sheet'!$S:$S,$AL3553,'Input Sheet'!H:H)</f>
        <v>0</v>
      </c>
      <c r="AE3553" s="28">
        <f>+SUMIF('Input Sheet'!$S:$S,$AL3553,'Input Sheet'!I:I)</f>
        <v>0</v>
      </c>
      <c r="AF3553" s="28">
        <f>+SUMIF('Input Sheet'!$S:$S,$AL3553,'Input Sheet'!J:J)</f>
        <v>0</v>
      </c>
      <c r="AG3553" s="28">
        <f>+SUMIF('Input Sheet'!$S:$S,$AL3553,'Input Sheet'!K:K)</f>
        <v>0</v>
      </c>
      <c r="AH3553" s="28">
        <f>+SUMIF('Input Sheet'!$S:$S,$AL3553,'Input Sheet'!L:L)</f>
        <v>0</v>
      </c>
      <c r="AI3553" s="28">
        <f>+SUMIF('Input Sheet'!$S:$S,$AL3553,'Input Sheet'!M:M)</f>
        <v>0</v>
      </c>
      <c r="AJ3553" s="28">
        <f>+SUMIF('Input Sheet'!$S:$S,$AL3553,'Input Sheet'!N:N)</f>
        <v>0</v>
      </c>
      <c r="AK3553" s="28"/>
      <c r="AL3553" s="27" t="str">
        <f t="shared" si="276"/>
        <v>147-7410</v>
      </c>
      <c r="AM3553" s="34" t="str">
        <f t="shared" si="279"/>
        <v>Service</v>
      </c>
      <c r="AN3553" s="34" t="str">
        <f t="shared" si="280"/>
        <v>ServiceOther Expenses as % of Sales</v>
      </c>
      <c r="AO3553" s="35"/>
      <c r="AP3553" s="35"/>
      <c r="AQ3553" s="35"/>
    </row>
    <row r="3554" spans="1:43" x14ac:dyDescent="0.25">
      <c r="A3554" s="27" t="s">
        <v>103</v>
      </c>
      <c r="B3554" s="27" t="s">
        <v>104</v>
      </c>
      <c r="C3554" s="27" t="s">
        <v>663</v>
      </c>
      <c r="D3554" s="27" t="s">
        <v>175</v>
      </c>
      <c r="E3554" s="27" t="s">
        <v>669</v>
      </c>
      <c r="F3554" s="27" t="s">
        <v>1008</v>
      </c>
      <c r="G3554" s="27" t="s">
        <v>1009</v>
      </c>
      <c r="H3554" s="34" t="s">
        <v>15</v>
      </c>
      <c r="I3554" s="34" t="s">
        <v>930</v>
      </c>
      <c r="J3554" s="34" t="str">
        <f t="shared" si="277"/>
        <v>ServiceOther Expenses as % of Sales</v>
      </c>
      <c r="K3554" s="34" t="str">
        <f t="shared" si="278"/>
        <v>440Service Other expenses - Toyota</v>
      </c>
      <c r="L3554" s="28">
        <f>+SUMIF('TB 4-24'!M:M,$AL3554,'TB 4-24'!G:G)</f>
        <v>0</v>
      </c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>
        <f>+SUMIF('Input Sheet'!$S:$S,$AL3554,'Input Sheet'!C:C)</f>
        <v>0</v>
      </c>
      <c r="Z3554" s="28">
        <f>+SUMIF('Input Sheet'!$S:$S,$AL3554,'Input Sheet'!D:D)</f>
        <v>0</v>
      </c>
      <c r="AA3554" s="28">
        <f>+SUMIF('Input Sheet'!$S:$S,$AL3554,'Input Sheet'!E:E)</f>
        <v>0</v>
      </c>
      <c r="AB3554" s="28">
        <f>+SUMIF('Input Sheet'!$S:$S,$AL3554,'Input Sheet'!F:F)</f>
        <v>0</v>
      </c>
      <c r="AC3554" s="28">
        <f>+SUMIF('Input Sheet'!$S:$S,$AL3554,'Input Sheet'!G:G)</f>
        <v>0</v>
      </c>
      <c r="AD3554" s="28">
        <f>+SUMIF('Input Sheet'!$S:$S,$AL3554,'Input Sheet'!H:H)</f>
        <v>0</v>
      </c>
      <c r="AE3554" s="28">
        <f>+SUMIF('Input Sheet'!$S:$S,$AL3554,'Input Sheet'!I:I)</f>
        <v>0</v>
      </c>
      <c r="AF3554" s="28">
        <f>+SUMIF('Input Sheet'!$S:$S,$AL3554,'Input Sheet'!J:J)</f>
        <v>0</v>
      </c>
      <c r="AG3554" s="28">
        <f>+SUMIF('Input Sheet'!$S:$S,$AL3554,'Input Sheet'!K:K)</f>
        <v>0</v>
      </c>
      <c r="AH3554" s="28">
        <f>+SUMIF('Input Sheet'!$S:$S,$AL3554,'Input Sheet'!L:L)</f>
        <v>0</v>
      </c>
      <c r="AI3554" s="28">
        <f>+SUMIF('Input Sheet'!$S:$S,$AL3554,'Input Sheet'!M:M)</f>
        <v>0</v>
      </c>
      <c r="AJ3554" s="28">
        <f>+SUMIF('Input Sheet'!$S:$S,$AL3554,'Input Sheet'!N:N)</f>
        <v>0</v>
      </c>
      <c r="AK3554" s="28"/>
      <c r="AL3554" s="27" t="str">
        <f t="shared" si="276"/>
        <v>440-7457</v>
      </c>
      <c r="AM3554" s="34" t="str">
        <f t="shared" si="279"/>
        <v>Service</v>
      </c>
      <c r="AN3554" s="34" t="str">
        <f t="shared" si="280"/>
        <v>ServiceOther Expenses as % of Sales</v>
      </c>
      <c r="AO3554" s="35"/>
      <c r="AP3554" s="35"/>
      <c r="AQ3554" s="35"/>
    </row>
    <row r="3555" spans="1:43" x14ac:dyDescent="0.25">
      <c r="A3555" s="27" t="s">
        <v>103</v>
      </c>
      <c r="B3555" s="27" t="s">
        <v>104</v>
      </c>
      <c r="C3555" s="27" t="s">
        <v>657</v>
      </c>
      <c r="D3555" s="27" t="s">
        <v>175</v>
      </c>
      <c r="E3555" s="27" t="s">
        <v>682</v>
      </c>
      <c r="F3555" s="27" t="s">
        <v>1008</v>
      </c>
      <c r="G3555" s="27" t="s">
        <v>1009</v>
      </c>
      <c r="H3555" s="34" t="s">
        <v>15</v>
      </c>
      <c r="I3555" s="34" t="s">
        <v>930</v>
      </c>
      <c r="J3555" s="34" t="str">
        <f t="shared" si="277"/>
        <v>ServiceOther Expenses as % of Sales</v>
      </c>
      <c r="K3555" s="34" t="str">
        <f t="shared" si="278"/>
        <v>240Service Other expenses - Toyota</v>
      </c>
      <c r="L3555" s="28">
        <f>+SUMIF('TB 4-24'!M:M,$AL3555,'TB 4-24'!G:G)</f>
        <v>0</v>
      </c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>
        <f>+SUMIF('Input Sheet'!$S:$S,$AL3555,'Input Sheet'!C:C)</f>
        <v>0</v>
      </c>
      <c r="Z3555" s="28">
        <f>+SUMIF('Input Sheet'!$S:$S,$AL3555,'Input Sheet'!D:D)</f>
        <v>0</v>
      </c>
      <c r="AA3555" s="28">
        <f>+SUMIF('Input Sheet'!$S:$S,$AL3555,'Input Sheet'!E:E)</f>
        <v>0</v>
      </c>
      <c r="AB3555" s="28">
        <f>+SUMIF('Input Sheet'!$S:$S,$AL3555,'Input Sheet'!F:F)</f>
        <v>0</v>
      </c>
      <c r="AC3555" s="28">
        <f>+SUMIF('Input Sheet'!$S:$S,$AL3555,'Input Sheet'!G:G)</f>
        <v>0</v>
      </c>
      <c r="AD3555" s="28">
        <f>+SUMIF('Input Sheet'!$S:$S,$AL3555,'Input Sheet'!H:H)</f>
        <v>0</v>
      </c>
      <c r="AE3555" s="28">
        <f>+SUMIF('Input Sheet'!$S:$S,$AL3555,'Input Sheet'!I:I)</f>
        <v>0</v>
      </c>
      <c r="AF3555" s="28">
        <f>+SUMIF('Input Sheet'!$S:$S,$AL3555,'Input Sheet'!J:J)</f>
        <v>0</v>
      </c>
      <c r="AG3555" s="28">
        <f>+SUMIF('Input Sheet'!$S:$S,$AL3555,'Input Sheet'!K:K)</f>
        <v>0</v>
      </c>
      <c r="AH3555" s="28">
        <f>+SUMIF('Input Sheet'!$S:$S,$AL3555,'Input Sheet'!L:L)</f>
        <v>0</v>
      </c>
      <c r="AI3555" s="28">
        <f>+SUMIF('Input Sheet'!$S:$S,$AL3555,'Input Sheet'!M:M)</f>
        <v>0</v>
      </c>
      <c r="AJ3555" s="28">
        <f>+SUMIF('Input Sheet'!$S:$S,$AL3555,'Input Sheet'!N:N)</f>
        <v>0</v>
      </c>
      <c r="AK3555" s="28"/>
      <c r="AL3555" s="27" t="str">
        <f t="shared" si="276"/>
        <v>240-7457</v>
      </c>
      <c r="AM3555" s="34" t="str">
        <f t="shared" si="279"/>
        <v>Service</v>
      </c>
      <c r="AN3555" s="34" t="str">
        <f t="shared" si="280"/>
        <v>ServiceOther Expenses as % of Sales</v>
      </c>
      <c r="AO3555" s="35"/>
      <c r="AP3555" s="35"/>
      <c r="AQ3555" s="35"/>
    </row>
    <row r="3556" spans="1:43" x14ac:dyDescent="0.25">
      <c r="A3556" s="27" t="s">
        <v>103</v>
      </c>
      <c r="B3556" s="27" t="s">
        <v>104</v>
      </c>
      <c r="C3556" s="27" t="s">
        <v>671</v>
      </c>
      <c r="D3556" s="27" t="s">
        <v>175</v>
      </c>
      <c r="E3556" s="27" t="s">
        <v>683</v>
      </c>
      <c r="F3556" s="27" t="s">
        <v>1008</v>
      </c>
      <c r="G3556" s="27" t="s">
        <v>1009</v>
      </c>
      <c r="H3556" s="34" t="s">
        <v>15</v>
      </c>
      <c r="I3556" s="34" t="s">
        <v>930</v>
      </c>
      <c r="J3556" s="34" t="str">
        <f t="shared" si="277"/>
        <v>ServiceOther Expenses as % of Sales</v>
      </c>
      <c r="K3556" s="34" t="str">
        <f t="shared" si="278"/>
        <v>340Service Other expenses - Toyota</v>
      </c>
      <c r="L3556" s="28">
        <f>+SUMIF('TB 4-24'!M:M,$AL3556,'TB 4-24'!G:G)</f>
        <v>0</v>
      </c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>
        <f>+SUMIF('Input Sheet'!$S:$S,$AL3556,'Input Sheet'!C:C)</f>
        <v>0</v>
      </c>
      <c r="Z3556" s="28">
        <f>+SUMIF('Input Sheet'!$S:$S,$AL3556,'Input Sheet'!D:D)</f>
        <v>0</v>
      </c>
      <c r="AA3556" s="28">
        <f>+SUMIF('Input Sheet'!$S:$S,$AL3556,'Input Sheet'!E:E)</f>
        <v>0</v>
      </c>
      <c r="AB3556" s="28">
        <f>+SUMIF('Input Sheet'!$S:$S,$AL3556,'Input Sheet'!F:F)</f>
        <v>0</v>
      </c>
      <c r="AC3556" s="28">
        <f>+SUMIF('Input Sheet'!$S:$S,$AL3556,'Input Sheet'!G:G)</f>
        <v>0</v>
      </c>
      <c r="AD3556" s="28">
        <f>+SUMIF('Input Sheet'!$S:$S,$AL3556,'Input Sheet'!H:H)</f>
        <v>0</v>
      </c>
      <c r="AE3556" s="28">
        <f>+SUMIF('Input Sheet'!$S:$S,$AL3556,'Input Sheet'!I:I)</f>
        <v>0</v>
      </c>
      <c r="AF3556" s="28">
        <f>+SUMIF('Input Sheet'!$S:$S,$AL3556,'Input Sheet'!J:J)</f>
        <v>0</v>
      </c>
      <c r="AG3556" s="28">
        <f>+SUMIF('Input Sheet'!$S:$S,$AL3556,'Input Sheet'!K:K)</f>
        <v>0</v>
      </c>
      <c r="AH3556" s="28">
        <f>+SUMIF('Input Sheet'!$S:$S,$AL3556,'Input Sheet'!L:L)</f>
        <v>0</v>
      </c>
      <c r="AI3556" s="28">
        <f>+SUMIF('Input Sheet'!$S:$S,$AL3556,'Input Sheet'!M:M)</f>
        <v>0</v>
      </c>
      <c r="AJ3556" s="28">
        <f>+SUMIF('Input Sheet'!$S:$S,$AL3556,'Input Sheet'!N:N)</f>
        <v>0</v>
      </c>
      <c r="AK3556" s="28"/>
      <c r="AL3556" s="27" t="str">
        <f t="shared" si="276"/>
        <v>340-7457</v>
      </c>
      <c r="AM3556" s="34" t="str">
        <f t="shared" si="279"/>
        <v>Service</v>
      </c>
      <c r="AN3556" s="34" t="str">
        <f t="shared" si="280"/>
        <v>ServiceOther Expenses as % of Sales</v>
      </c>
      <c r="AO3556" s="35"/>
      <c r="AP3556" s="35"/>
      <c r="AQ3556" s="35"/>
    </row>
    <row r="3557" spans="1:43" x14ac:dyDescent="0.25">
      <c r="A3557" s="27" t="s">
        <v>103</v>
      </c>
      <c r="B3557" s="27" t="s">
        <v>104</v>
      </c>
      <c r="C3557" s="27" t="s">
        <v>104</v>
      </c>
      <c r="D3557" s="27" t="s">
        <v>175</v>
      </c>
      <c r="E3557" s="27" t="s">
        <v>684</v>
      </c>
      <c r="F3557" s="27" t="s">
        <v>1008</v>
      </c>
      <c r="G3557" s="27" t="s">
        <v>1009</v>
      </c>
      <c r="H3557" s="34" t="s">
        <v>15</v>
      </c>
      <c r="I3557" s="34" t="s">
        <v>930</v>
      </c>
      <c r="J3557" s="34" t="str">
        <f t="shared" si="277"/>
        <v>ServiceOther Expenses as % of Sales</v>
      </c>
      <c r="K3557" s="34" t="str">
        <f t="shared" si="278"/>
        <v>147Service Other expenses - Toyota</v>
      </c>
      <c r="L3557" s="28">
        <f>+SUMIF('TB 4-24'!M:M,$AL3557,'TB 4-24'!G:G)</f>
        <v>0</v>
      </c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>
        <f>+SUMIF('Input Sheet'!$S:$S,$AL3557,'Input Sheet'!C:C)</f>
        <v>0</v>
      </c>
      <c r="Z3557" s="28">
        <f>+SUMIF('Input Sheet'!$S:$S,$AL3557,'Input Sheet'!D:D)</f>
        <v>0</v>
      </c>
      <c r="AA3557" s="28">
        <f>+SUMIF('Input Sheet'!$S:$S,$AL3557,'Input Sheet'!E:E)</f>
        <v>0</v>
      </c>
      <c r="AB3557" s="28">
        <f>+SUMIF('Input Sheet'!$S:$S,$AL3557,'Input Sheet'!F:F)</f>
        <v>0</v>
      </c>
      <c r="AC3557" s="28">
        <f>+SUMIF('Input Sheet'!$S:$S,$AL3557,'Input Sheet'!G:G)</f>
        <v>0</v>
      </c>
      <c r="AD3557" s="28">
        <f>+SUMIF('Input Sheet'!$S:$S,$AL3557,'Input Sheet'!H:H)</f>
        <v>0</v>
      </c>
      <c r="AE3557" s="28">
        <f>+SUMIF('Input Sheet'!$S:$S,$AL3557,'Input Sheet'!I:I)</f>
        <v>0</v>
      </c>
      <c r="AF3557" s="28">
        <f>+SUMIF('Input Sheet'!$S:$S,$AL3557,'Input Sheet'!J:J)</f>
        <v>0</v>
      </c>
      <c r="AG3557" s="28">
        <f>+SUMIF('Input Sheet'!$S:$S,$AL3557,'Input Sheet'!K:K)</f>
        <v>0</v>
      </c>
      <c r="AH3557" s="28">
        <f>+SUMIF('Input Sheet'!$S:$S,$AL3557,'Input Sheet'!L:L)</f>
        <v>0</v>
      </c>
      <c r="AI3557" s="28">
        <f>+SUMIF('Input Sheet'!$S:$S,$AL3557,'Input Sheet'!M:M)</f>
        <v>0</v>
      </c>
      <c r="AJ3557" s="28">
        <f>+SUMIF('Input Sheet'!$S:$S,$AL3557,'Input Sheet'!N:N)</f>
        <v>0</v>
      </c>
      <c r="AK3557" s="28"/>
      <c r="AL3557" s="27" t="str">
        <f t="shared" si="276"/>
        <v>147-7457</v>
      </c>
      <c r="AM3557" s="34" t="str">
        <f t="shared" si="279"/>
        <v>Service</v>
      </c>
      <c r="AN3557" s="34" t="str">
        <f t="shared" si="280"/>
        <v>ServiceOther Expenses as % of Sales</v>
      </c>
      <c r="AO3557" s="35"/>
      <c r="AP3557" s="35"/>
      <c r="AQ3557" s="35"/>
    </row>
    <row r="3558" spans="1:43" x14ac:dyDescent="0.25">
      <c r="A3558" s="27" t="s">
        <v>103</v>
      </c>
      <c r="B3558" s="27" t="s">
        <v>104</v>
      </c>
      <c r="C3558" s="27" t="s">
        <v>104</v>
      </c>
      <c r="D3558" s="27" t="s">
        <v>175</v>
      </c>
      <c r="E3558" s="27" t="s">
        <v>653</v>
      </c>
      <c r="F3558" s="27" t="s">
        <v>1008</v>
      </c>
      <c r="G3558" s="27" t="s">
        <v>1009</v>
      </c>
      <c r="H3558" s="34" t="s">
        <v>15</v>
      </c>
      <c r="I3558" s="34" t="s">
        <v>930</v>
      </c>
      <c r="J3558" s="34" t="str">
        <f t="shared" si="277"/>
        <v>ServiceOther Expenses as % of Sales</v>
      </c>
      <c r="K3558" s="34" t="str">
        <f t="shared" si="278"/>
        <v>140Service Other expenses - Toyota</v>
      </c>
      <c r="L3558" s="28">
        <f>+SUMIF('TB 4-24'!M:M,$AL3558,'TB 4-24'!G:G)</f>
        <v>0</v>
      </c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>
        <f>+SUMIF('Input Sheet'!$S:$S,$AL3558,'Input Sheet'!C:C)</f>
        <v>0</v>
      </c>
      <c r="Z3558" s="28">
        <f>+SUMIF('Input Sheet'!$S:$S,$AL3558,'Input Sheet'!D:D)</f>
        <v>0</v>
      </c>
      <c r="AA3558" s="28">
        <f>+SUMIF('Input Sheet'!$S:$S,$AL3558,'Input Sheet'!E:E)</f>
        <v>0</v>
      </c>
      <c r="AB3558" s="28">
        <f>+SUMIF('Input Sheet'!$S:$S,$AL3558,'Input Sheet'!F:F)</f>
        <v>0</v>
      </c>
      <c r="AC3558" s="28">
        <f>+SUMIF('Input Sheet'!$S:$S,$AL3558,'Input Sheet'!G:G)</f>
        <v>0</v>
      </c>
      <c r="AD3558" s="28">
        <f>+SUMIF('Input Sheet'!$S:$S,$AL3558,'Input Sheet'!H:H)</f>
        <v>0</v>
      </c>
      <c r="AE3558" s="28">
        <f>+SUMIF('Input Sheet'!$S:$S,$AL3558,'Input Sheet'!I:I)</f>
        <v>0</v>
      </c>
      <c r="AF3558" s="28">
        <f>+SUMIF('Input Sheet'!$S:$S,$AL3558,'Input Sheet'!J:J)</f>
        <v>0</v>
      </c>
      <c r="AG3558" s="28">
        <f>+SUMIF('Input Sheet'!$S:$S,$AL3558,'Input Sheet'!K:K)</f>
        <v>0</v>
      </c>
      <c r="AH3558" s="28">
        <f>+SUMIF('Input Sheet'!$S:$S,$AL3558,'Input Sheet'!L:L)</f>
        <v>0</v>
      </c>
      <c r="AI3558" s="28">
        <f>+SUMIF('Input Sheet'!$S:$S,$AL3558,'Input Sheet'!M:M)</f>
        <v>0</v>
      </c>
      <c r="AJ3558" s="28">
        <f>+SUMIF('Input Sheet'!$S:$S,$AL3558,'Input Sheet'!N:N)</f>
        <v>0</v>
      </c>
      <c r="AK3558" s="28"/>
      <c r="AL3558" s="27" t="str">
        <f t="shared" si="276"/>
        <v>140-7457</v>
      </c>
      <c r="AM3558" s="34" t="str">
        <f t="shared" si="279"/>
        <v>Service</v>
      </c>
      <c r="AN3558" s="34" t="str">
        <f t="shared" si="280"/>
        <v>ServiceOther Expenses as % of Sales</v>
      </c>
      <c r="AO3558" s="35"/>
      <c r="AP3558" s="35"/>
      <c r="AQ3558" s="35"/>
    </row>
    <row r="3559" spans="1:43" x14ac:dyDescent="0.25">
      <c r="A3559" s="27" t="s">
        <v>103</v>
      </c>
      <c r="B3559" s="27" t="s">
        <v>104</v>
      </c>
      <c r="C3559" s="27" t="s">
        <v>104</v>
      </c>
      <c r="D3559" s="27" t="s">
        <v>562</v>
      </c>
      <c r="E3559" s="27" t="s">
        <v>653</v>
      </c>
      <c r="F3559" s="27" t="s">
        <v>1008</v>
      </c>
      <c r="G3559" s="27" t="s">
        <v>1009</v>
      </c>
      <c r="H3559" s="34" t="s">
        <v>15</v>
      </c>
      <c r="I3559" s="34" t="s">
        <v>930</v>
      </c>
      <c r="J3559" s="34" t="str">
        <f t="shared" si="277"/>
        <v>ServiceOther Expenses as % of Sales</v>
      </c>
      <c r="K3559" s="34" t="str">
        <f t="shared" si="278"/>
        <v>140Service Other expenses - Toyota</v>
      </c>
      <c r="L3559" s="28">
        <f>+SUMIF('TB 4-24'!M:M,$AL3559,'TB 4-24'!G:G)</f>
        <v>0</v>
      </c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>
        <f>+SUMIF('Input Sheet'!$S:$S,$AL3559,'Input Sheet'!C:C)</f>
        <v>0</v>
      </c>
      <c r="Z3559" s="28">
        <f>+SUMIF('Input Sheet'!$S:$S,$AL3559,'Input Sheet'!D:D)</f>
        <v>0</v>
      </c>
      <c r="AA3559" s="28">
        <f>+SUMIF('Input Sheet'!$S:$S,$AL3559,'Input Sheet'!E:E)</f>
        <v>0</v>
      </c>
      <c r="AB3559" s="28">
        <f>+SUMIF('Input Sheet'!$S:$S,$AL3559,'Input Sheet'!F:F)</f>
        <v>0</v>
      </c>
      <c r="AC3559" s="28">
        <f>+SUMIF('Input Sheet'!$S:$S,$AL3559,'Input Sheet'!G:G)</f>
        <v>0</v>
      </c>
      <c r="AD3559" s="28">
        <f>+SUMIF('Input Sheet'!$S:$S,$AL3559,'Input Sheet'!H:H)</f>
        <v>0</v>
      </c>
      <c r="AE3559" s="28">
        <f>+SUMIF('Input Sheet'!$S:$S,$AL3559,'Input Sheet'!I:I)</f>
        <v>0</v>
      </c>
      <c r="AF3559" s="28">
        <f>+SUMIF('Input Sheet'!$S:$S,$AL3559,'Input Sheet'!J:J)</f>
        <v>0</v>
      </c>
      <c r="AG3559" s="28">
        <f>+SUMIF('Input Sheet'!$S:$S,$AL3559,'Input Sheet'!K:K)</f>
        <v>0</v>
      </c>
      <c r="AH3559" s="28">
        <f>+SUMIF('Input Sheet'!$S:$S,$AL3559,'Input Sheet'!L:L)</f>
        <v>0</v>
      </c>
      <c r="AI3559" s="28">
        <f>+SUMIF('Input Sheet'!$S:$S,$AL3559,'Input Sheet'!M:M)</f>
        <v>0</v>
      </c>
      <c r="AJ3559" s="28">
        <f>+SUMIF('Input Sheet'!$S:$S,$AL3559,'Input Sheet'!N:N)</f>
        <v>0</v>
      </c>
      <c r="AK3559" s="28"/>
      <c r="AL3559" s="27" t="str">
        <f t="shared" si="276"/>
        <v>140-7458</v>
      </c>
      <c r="AM3559" s="34" t="str">
        <f t="shared" si="279"/>
        <v>Service</v>
      </c>
      <c r="AN3559" s="34" t="str">
        <f t="shared" si="280"/>
        <v>ServiceOther Expenses as % of Sales</v>
      </c>
      <c r="AO3559" s="35"/>
      <c r="AP3559" s="35"/>
      <c r="AQ3559" s="35"/>
    </row>
    <row r="3560" spans="1:43" x14ac:dyDescent="0.25">
      <c r="A3560" s="27" t="s">
        <v>103</v>
      </c>
      <c r="B3560" s="27" t="s">
        <v>104</v>
      </c>
      <c r="C3560" s="27" t="s">
        <v>104</v>
      </c>
      <c r="D3560" s="27" t="s">
        <v>562</v>
      </c>
      <c r="E3560" s="27" t="s">
        <v>684</v>
      </c>
      <c r="F3560" s="27" t="s">
        <v>1008</v>
      </c>
      <c r="G3560" s="27" t="s">
        <v>1009</v>
      </c>
      <c r="H3560" s="34" t="s">
        <v>15</v>
      </c>
      <c r="I3560" s="34" t="s">
        <v>930</v>
      </c>
      <c r="J3560" s="34" t="str">
        <f t="shared" si="277"/>
        <v>ServiceOther Expenses as % of Sales</v>
      </c>
      <c r="K3560" s="34" t="str">
        <f t="shared" si="278"/>
        <v>147Service Other expenses - Toyota</v>
      </c>
      <c r="L3560" s="28">
        <f>+SUMIF('TB 4-24'!M:M,$AL3560,'TB 4-24'!G:G)</f>
        <v>0</v>
      </c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>
        <f>+SUMIF('Input Sheet'!$S:$S,$AL3560,'Input Sheet'!C:C)</f>
        <v>0</v>
      </c>
      <c r="Z3560" s="28">
        <f>+SUMIF('Input Sheet'!$S:$S,$AL3560,'Input Sheet'!D:D)</f>
        <v>0</v>
      </c>
      <c r="AA3560" s="28">
        <f>+SUMIF('Input Sheet'!$S:$S,$AL3560,'Input Sheet'!E:E)</f>
        <v>0</v>
      </c>
      <c r="AB3560" s="28">
        <f>+SUMIF('Input Sheet'!$S:$S,$AL3560,'Input Sheet'!F:F)</f>
        <v>0</v>
      </c>
      <c r="AC3560" s="28">
        <f>+SUMIF('Input Sheet'!$S:$S,$AL3560,'Input Sheet'!G:G)</f>
        <v>0</v>
      </c>
      <c r="AD3560" s="28">
        <f>+SUMIF('Input Sheet'!$S:$S,$AL3560,'Input Sheet'!H:H)</f>
        <v>0</v>
      </c>
      <c r="AE3560" s="28">
        <f>+SUMIF('Input Sheet'!$S:$S,$AL3560,'Input Sheet'!I:I)</f>
        <v>0</v>
      </c>
      <c r="AF3560" s="28">
        <f>+SUMIF('Input Sheet'!$S:$S,$AL3560,'Input Sheet'!J:J)</f>
        <v>0</v>
      </c>
      <c r="AG3560" s="28">
        <f>+SUMIF('Input Sheet'!$S:$S,$AL3560,'Input Sheet'!K:K)</f>
        <v>0</v>
      </c>
      <c r="AH3560" s="28">
        <f>+SUMIF('Input Sheet'!$S:$S,$AL3560,'Input Sheet'!L:L)</f>
        <v>0</v>
      </c>
      <c r="AI3560" s="28">
        <f>+SUMIF('Input Sheet'!$S:$S,$AL3560,'Input Sheet'!M:M)</f>
        <v>0</v>
      </c>
      <c r="AJ3560" s="28">
        <f>+SUMIF('Input Sheet'!$S:$S,$AL3560,'Input Sheet'!N:N)</f>
        <v>0</v>
      </c>
      <c r="AK3560" s="28"/>
      <c r="AL3560" s="27" t="str">
        <f t="shared" si="276"/>
        <v>147-7458</v>
      </c>
      <c r="AM3560" s="34" t="str">
        <f t="shared" si="279"/>
        <v>Service</v>
      </c>
      <c r="AN3560" s="34" t="str">
        <f t="shared" si="280"/>
        <v>ServiceOther Expenses as % of Sales</v>
      </c>
      <c r="AO3560" s="35"/>
      <c r="AP3560" s="35"/>
      <c r="AQ3560" s="35"/>
    </row>
    <row r="3561" spans="1:43" x14ac:dyDescent="0.25">
      <c r="A3561" s="27" t="s">
        <v>103</v>
      </c>
      <c r="B3561" s="27" t="s">
        <v>104</v>
      </c>
      <c r="C3561" s="27" t="s">
        <v>663</v>
      </c>
      <c r="D3561" s="27" t="s">
        <v>562</v>
      </c>
      <c r="E3561" s="27" t="s">
        <v>669</v>
      </c>
      <c r="F3561" s="27" t="s">
        <v>1008</v>
      </c>
      <c r="G3561" s="27" t="s">
        <v>1009</v>
      </c>
      <c r="H3561" s="34" t="s">
        <v>15</v>
      </c>
      <c r="I3561" s="34" t="s">
        <v>930</v>
      </c>
      <c r="J3561" s="34" t="str">
        <f t="shared" si="277"/>
        <v>ServiceOther Expenses as % of Sales</v>
      </c>
      <c r="K3561" s="34" t="str">
        <f t="shared" si="278"/>
        <v>440Service Other expenses - Toyota</v>
      </c>
      <c r="L3561" s="28">
        <f>+SUMIF('TB 4-24'!M:M,$AL3561,'TB 4-24'!G:G)</f>
        <v>0</v>
      </c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>
        <f>+SUMIF('Input Sheet'!$S:$S,$AL3561,'Input Sheet'!C:C)</f>
        <v>0</v>
      </c>
      <c r="Z3561" s="28">
        <f>+SUMIF('Input Sheet'!$S:$S,$AL3561,'Input Sheet'!D:D)</f>
        <v>0</v>
      </c>
      <c r="AA3561" s="28">
        <f>+SUMIF('Input Sheet'!$S:$S,$AL3561,'Input Sheet'!E:E)</f>
        <v>0</v>
      </c>
      <c r="AB3561" s="28">
        <f>+SUMIF('Input Sheet'!$S:$S,$AL3561,'Input Sheet'!F:F)</f>
        <v>0</v>
      </c>
      <c r="AC3561" s="28">
        <f>+SUMIF('Input Sheet'!$S:$S,$AL3561,'Input Sheet'!G:G)</f>
        <v>0</v>
      </c>
      <c r="AD3561" s="28">
        <f>+SUMIF('Input Sheet'!$S:$S,$AL3561,'Input Sheet'!H:H)</f>
        <v>0</v>
      </c>
      <c r="AE3561" s="28">
        <f>+SUMIF('Input Sheet'!$S:$S,$AL3561,'Input Sheet'!I:I)</f>
        <v>0</v>
      </c>
      <c r="AF3561" s="28">
        <f>+SUMIF('Input Sheet'!$S:$S,$AL3561,'Input Sheet'!J:J)</f>
        <v>0</v>
      </c>
      <c r="AG3561" s="28">
        <f>+SUMIF('Input Sheet'!$S:$S,$AL3561,'Input Sheet'!K:K)</f>
        <v>0</v>
      </c>
      <c r="AH3561" s="28">
        <f>+SUMIF('Input Sheet'!$S:$S,$AL3561,'Input Sheet'!L:L)</f>
        <v>0</v>
      </c>
      <c r="AI3561" s="28">
        <f>+SUMIF('Input Sheet'!$S:$S,$AL3561,'Input Sheet'!M:M)</f>
        <v>0</v>
      </c>
      <c r="AJ3561" s="28">
        <f>+SUMIF('Input Sheet'!$S:$S,$AL3561,'Input Sheet'!N:N)</f>
        <v>0</v>
      </c>
      <c r="AK3561" s="28"/>
      <c r="AL3561" s="27" t="str">
        <f t="shared" si="276"/>
        <v>440-7458</v>
      </c>
      <c r="AM3561" s="34" t="str">
        <f t="shared" si="279"/>
        <v>Service</v>
      </c>
      <c r="AN3561" s="34" t="str">
        <f t="shared" si="280"/>
        <v>ServiceOther Expenses as % of Sales</v>
      </c>
      <c r="AO3561" s="35"/>
      <c r="AP3561" s="35"/>
      <c r="AQ3561" s="35"/>
    </row>
    <row r="3562" spans="1:43" x14ac:dyDescent="0.25">
      <c r="A3562" s="27" t="s">
        <v>103</v>
      </c>
      <c r="B3562" s="27" t="s">
        <v>104</v>
      </c>
      <c r="C3562" s="27" t="s">
        <v>657</v>
      </c>
      <c r="D3562" s="27" t="s">
        <v>562</v>
      </c>
      <c r="E3562" s="27" t="s">
        <v>682</v>
      </c>
      <c r="F3562" s="27" t="s">
        <v>1008</v>
      </c>
      <c r="G3562" s="27" t="s">
        <v>1009</v>
      </c>
      <c r="H3562" s="34" t="s">
        <v>15</v>
      </c>
      <c r="I3562" s="34" t="s">
        <v>930</v>
      </c>
      <c r="J3562" s="34" t="str">
        <f t="shared" si="277"/>
        <v>ServiceOther Expenses as % of Sales</v>
      </c>
      <c r="K3562" s="34" t="str">
        <f t="shared" si="278"/>
        <v>240Service Other expenses - Toyota</v>
      </c>
      <c r="L3562" s="28">
        <f>+SUMIF('TB 4-24'!M:M,$AL3562,'TB 4-24'!G:G)</f>
        <v>0</v>
      </c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>
        <f>+SUMIF('Input Sheet'!$S:$S,$AL3562,'Input Sheet'!C:C)</f>
        <v>0</v>
      </c>
      <c r="Z3562" s="28">
        <f>+SUMIF('Input Sheet'!$S:$S,$AL3562,'Input Sheet'!D:D)</f>
        <v>0</v>
      </c>
      <c r="AA3562" s="28">
        <f>+SUMIF('Input Sheet'!$S:$S,$AL3562,'Input Sheet'!E:E)</f>
        <v>0</v>
      </c>
      <c r="AB3562" s="28">
        <f>+SUMIF('Input Sheet'!$S:$S,$AL3562,'Input Sheet'!F:F)</f>
        <v>0</v>
      </c>
      <c r="AC3562" s="28">
        <f>+SUMIF('Input Sheet'!$S:$S,$AL3562,'Input Sheet'!G:G)</f>
        <v>0</v>
      </c>
      <c r="AD3562" s="28">
        <f>+SUMIF('Input Sheet'!$S:$S,$AL3562,'Input Sheet'!H:H)</f>
        <v>0</v>
      </c>
      <c r="AE3562" s="28">
        <f>+SUMIF('Input Sheet'!$S:$S,$AL3562,'Input Sheet'!I:I)</f>
        <v>0</v>
      </c>
      <c r="AF3562" s="28">
        <f>+SUMIF('Input Sheet'!$S:$S,$AL3562,'Input Sheet'!J:J)</f>
        <v>0</v>
      </c>
      <c r="AG3562" s="28">
        <f>+SUMIF('Input Sheet'!$S:$S,$AL3562,'Input Sheet'!K:K)</f>
        <v>0</v>
      </c>
      <c r="AH3562" s="28">
        <f>+SUMIF('Input Sheet'!$S:$S,$AL3562,'Input Sheet'!L:L)</f>
        <v>0</v>
      </c>
      <c r="AI3562" s="28">
        <f>+SUMIF('Input Sheet'!$S:$S,$AL3562,'Input Sheet'!M:M)</f>
        <v>0</v>
      </c>
      <c r="AJ3562" s="28">
        <f>+SUMIF('Input Sheet'!$S:$S,$AL3562,'Input Sheet'!N:N)</f>
        <v>0</v>
      </c>
      <c r="AK3562" s="28"/>
      <c r="AL3562" s="27" t="str">
        <f t="shared" si="276"/>
        <v>240-7458</v>
      </c>
      <c r="AM3562" s="34" t="str">
        <f t="shared" si="279"/>
        <v>Service</v>
      </c>
      <c r="AN3562" s="34" t="str">
        <f t="shared" si="280"/>
        <v>ServiceOther Expenses as % of Sales</v>
      </c>
      <c r="AO3562" s="35"/>
      <c r="AP3562" s="35"/>
      <c r="AQ3562" s="35"/>
    </row>
    <row r="3563" spans="1:43" x14ac:dyDescent="0.25">
      <c r="A3563" s="27" t="s">
        <v>103</v>
      </c>
      <c r="B3563" s="27" t="s">
        <v>104</v>
      </c>
      <c r="C3563" s="27" t="s">
        <v>671</v>
      </c>
      <c r="D3563" s="27" t="s">
        <v>562</v>
      </c>
      <c r="E3563" s="27" t="s">
        <v>683</v>
      </c>
      <c r="F3563" s="27" t="s">
        <v>1008</v>
      </c>
      <c r="G3563" s="27" t="s">
        <v>1009</v>
      </c>
      <c r="H3563" s="34" t="s">
        <v>15</v>
      </c>
      <c r="I3563" s="34" t="s">
        <v>930</v>
      </c>
      <c r="J3563" s="34" t="str">
        <f t="shared" si="277"/>
        <v>ServiceOther Expenses as % of Sales</v>
      </c>
      <c r="K3563" s="34" t="str">
        <f t="shared" si="278"/>
        <v>340Service Other expenses - Toyota</v>
      </c>
      <c r="L3563" s="28">
        <f>+SUMIF('TB 4-24'!M:M,$AL3563,'TB 4-24'!G:G)</f>
        <v>0</v>
      </c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>
        <f>+SUMIF('Input Sheet'!$S:$S,$AL3563,'Input Sheet'!C:C)</f>
        <v>0</v>
      </c>
      <c r="Z3563" s="28">
        <f>+SUMIF('Input Sheet'!$S:$S,$AL3563,'Input Sheet'!D:D)</f>
        <v>0</v>
      </c>
      <c r="AA3563" s="28">
        <f>+SUMIF('Input Sheet'!$S:$S,$AL3563,'Input Sheet'!E:E)</f>
        <v>0</v>
      </c>
      <c r="AB3563" s="28">
        <f>+SUMIF('Input Sheet'!$S:$S,$AL3563,'Input Sheet'!F:F)</f>
        <v>0</v>
      </c>
      <c r="AC3563" s="28">
        <f>+SUMIF('Input Sheet'!$S:$S,$AL3563,'Input Sheet'!G:G)</f>
        <v>0</v>
      </c>
      <c r="AD3563" s="28">
        <f>+SUMIF('Input Sheet'!$S:$S,$AL3563,'Input Sheet'!H:H)</f>
        <v>0</v>
      </c>
      <c r="AE3563" s="28">
        <f>+SUMIF('Input Sheet'!$S:$S,$AL3563,'Input Sheet'!I:I)</f>
        <v>0</v>
      </c>
      <c r="AF3563" s="28">
        <f>+SUMIF('Input Sheet'!$S:$S,$AL3563,'Input Sheet'!J:J)</f>
        <v>0</v>
      </c>
      <c r="AG3563" s="28">
        <f>+SUMIF('Input Sheet'!$S:$S,$AL3563,'Input Sheet'!K:K)</f>
        <v>0</v>
      </c>
      <c r="AH3563" s="28">
        <f>+SUMIF('Input Sheet'!$S:$S,$AL3563,'Input Sheet'!L:L)</f>
        <v>0</v>
      </c>
      <c r="AI3563" s="28">
        <f>+SUMIF('Input Sheet'!$S:$S,$AL3563,'Input Sheet'!M:M)</f>
        <v>0</v>
      </c>
      <c r="AJ3563" s="28">
        <f>+SUMIF('Input Sheet'!$S:$S,$AL3563,'Input Sheet'!N:N)</f>
        <v>0</v>
      </c>
      <c r="AK3563" s="28"/>
      <c r="AL3563" s="27" t="str">
        <f t="shared" si="276"/>
        <v>340-7458</v>
      </c>
      <c r="AM3563" s="34" t="str">
        <f t="shared" si="279"/>
        <v>Service</v>
      </c>
      <c r="AN3563" s="34" t="str">
        <f t="shared" si="280"/>
        <v>ServiceOther Expenses as % of Sales</v>
      </c>
      <c r="AO3563" s="35"/>
      <c r="AP3563" s="35"/>
      <c r="AQ3563" s="35"/>
    </row>
    <row r="3564" spans="1:43" x14ac:dyDescent="0.25">
      <c r="A3564" s="27" t="s">
        <v>103</v>
      </c>
      <c r="B3564" s="27" t="s">
        <v>104</v>
      </c>
      <c r="C3564" s="27" t="s">
        <v>671</v>
      </c>
      <c r="D3564" s="27" t="s">
        <v>205</v>
      </c>
      <c r="E3564" s="27" t="s">
        <v>683</v>
      </c>
      <c r="F3564" s="27" t="s">
        <v>1008</v>
      </c>
      <c r="G3564" s="27" t="s">
        <v>1009</v>
      </c>
      <c r="H3564" s="34" t="s">
        <v>15</v>
      </c>
      <c r="I3564" s="34" t="s">
        <v>930</v>
      </c>
      <c r="J3564" s="34" t="str">
        <f t="shared" si="277"/>
        <v>ServiceOther Expenses as % of Sales</v>
      </c>
      <c r="K3564" s="34" t="str">
        <f t="shared" si="278"/>
        <v>340Service Other expenses - Toyota</v>
      </c>
      <c r="L3564" s="28">
        <f>+SUMIF('TB 4-24'!M:M,$AL3564,'TB 4-24'!G:G)</f>
        <v>0</v>
      </c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>
        <f>+SUMIF('Input Sheet'!$S:$S,$AL3564,'Input Sheet'!C:C)</f>
        <v>0</v>
      </c>
      <c r="Z3564" s="28">
        <f>+SUMIF('Input Sheet'!$S:$S,$AL3564,'Input Sheet'!D:D)</f>
        <v>0</v>
      </c>
      <c r="AA3564" s="28">
        <f>+SUMIF('Input Sheet'!$S:$S,$AL3564,'Input Sheet'!E:E)</f>
        <v>0</v>
      </c>
      <c r="AB3564" s="28">
        <f>+SUMIF('Input Sheet'!$S:$S,$AL3564,'Input Sheet'!F:F)</f>
        <v>0</v>
      </c>
      <c r="AC3564" s="28">
        <f>+SUMIF('Input Sheet'!$S:$S,$AL3564,'Input Sheet'!G:G)</f>
        <v>0</v>
      </c>
      <c r="AD3564" s="28">
        <f>+SUMIF('Input Sheet'!$S:$S,$AL3564,'Input Sheet'!H:H)</f>
        <v>0</v>
      </c>
      <c r="AE3564" s="28">
        <f>+SUMIF('Input Sheet'!$S:$S,$AL3564,'Input Sheet'!I:I)</f>
        <v>0</v>
      </c>
      <c r="AF3564" s="28">
        <f>+SUMIF('Input Sheet'!$S:$S,$AL3564,'Input Sheet'!J:J)</f>
        <v>0</v>
      </c>
      <c r="AG3564" s="28">
        <f>+SUMIF('Input Sheet'!$S:$S,$AL3564,'Input Sheet'!K:K)</f>
        <v>0</v>
      </c>
      <c r="AH3564" s="28">
        <f>+SUMIF('Input Sheet'!$S:$S,$AL3564,'Input Sheet'!L:L)</f>
        <v>0</v>
      </c>
      <c r="AI3564" s="28">
        <f>+SUMIF('Input Sheet'!$S:$S,$AL3564,'Input Sheet'!M:M)</f>
        <v>0</v>
      </c>
      <c r="AJ3564" s="28">
        <f>+SUMIF('Input Sheet'!$S:$S,$AL3564,'Input Sheet'!N:N)</f>
        <v>0</v>
      </c>
      <c r="AK3564" s="28"/>
      <c r="AL3564" s="27" t="str">
        <f t="shared" si="276"/>
        <v>340-7570</v>
      </c>
      <c r="AM3564" s="34" t="str">
        <f t="shared" si="279"/>
        <v>Service</v>
      </c>
      <c r="AN3564" s="34" t="str">
        <f t="shared" si="280"/>
        <v>ServiceOther Expenses as % of Sales</v>
      </c>
      <c r="AO3564" s="35"/>
      <c r="AP3564" s="35"/>
      <c r="AQ3564" s="35"/>
    </row>
    <row r="3565" spans="1:43" x14ac:dyDescent="0.25">
      <c r="A3565" s="27" t="s">
        <v>103</v>
      </c>
      <c r="B3565" s="27" t="s">
        <v>104</v>
      </c>
      <c r="C3565" s="27" t="s">
        <v>657</v>
      </c>
      <c r="D3565" s="27" t="s">
        <v>205</v>
      </c>
      <c r="E3565" s="27" t="s">
        <v>682</v>
      </c>
      <c r="F3565" s="27" t="s">
        <v>1008</v>
      </c>
      <c r="G3565" s="27" t="s">
        <v>1009</v>
      </c>
      <c r="H3565" s="34" t="s">
        <v>15</v>
      </c>
      <c r="I3565" s="34" t="s">
        <v>930</v>
      </c>
      <c r="J3565" s="34" t="str">
        <f t="shared" si="277"/>
        <v>ServiceOther Expenses as % of Sales</v>
      </c>
      <c r="K3565" s="34" t="str">
        <f t="shared" si="278"/>
        <v>240Service Other expenses - Toyota</v>
      </c>
      <c r="L3565" s="28">
        <f>+SUMIF('TB 4-24'!M:M,$AL3565,'TB 4-24'!G:G)</f>
        <v>0</v>
      </c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>
        <f>+SUMIF('Input Sheet'!$S:$S,$AL3565,'Input Sheet'!C:C)</f>
        <v>0</v>
      </c>
      <c r="Z3565" s="28">
        <f>+SUMIF('Input Sheet'!$S:$S,$AL3565,'Input Sheet'!D:D)</f>
        <v>0</v>
      </c>
      <c r="AA3565" s="28">
        <f>+SUMIF('Input Sheet'!$S:$S,$AL3565,'Input Sheet'!E:E)</f>
        <v>0</v>
      </c>
      <c r="AB3565" s="28">
        <f>+SUMIF('Input Sheet'!$S:$S,$AL3565,'Input Sheet'!F:F)</f>
        <v>0</v>
      </c>
      <c r="AC3565" s="28">
        <f>+SUMIF('Input Sheet'!$S:$S,$AL3565,'Input Sheet'!G:G)</f>
        <v>0</v>
      </c>
      <c r="AD3565" s="28">
        <f>+SUMIF('Input Sheet'!$S:$S,$AL3565,'Input Sheet'!H:H)</f>
        <v>0</v>
      </c>
      <c r="AE3565" s="28">
        <f>+SUMIF('Input Sheet'!$S:$S,$AL3565,'Input Sheet'!I:I)</f>
        <v>0</v>
      </c>
      <c r="AF3565" s="28">
        <f>+SUMIF('Input Sheet'!$S:$S,$AL3565,'Input Sheet'!J:J)</f>
        <v>0</v>
      </c>
      <c r="AG3565" s="28">
        <f>+SUMIF('Input Sheet'!$S:$S,$AL3565,'Input Sheet'!K:K)</f>
        <v>0</v>
      </c>
      <c r="AH3565" s="28">
        <f>+SUMIF('Input Sheet'!$S:$S,$AL3565,'Input Sheet'!L:L)</f>
        <v>0</v>
      </c>
      <c r="AI3565" s="28">
        <f>+SUMIF('Input Sheet'!$S:$S,$AL3565,'Input Sheet'!M:M)</f>
        <v>0</v>
      </c>
      <c r="AJ3565" s="28">
        <f>+SUMIF('Input Sheet'!$S:$S,$AL3565,'Input Sheet'!N:N)</f>
        <v>0</v>
      </c>
      <c r="AK3565" s="28"/>
      <c r="AL3565" s="27" t="str">
        <f t="shared" si="276"/>
        <v>240-7570</v>
      </c>
      <c r="AM3565" s="34" t="str">
        <f t="shared" si="279"/>
        <v>Service</v>
      </c>
      <c r="AN3565" s="34" t="str">
        <f t="shared" si="280"/>
        <v>ServiceOther Expenses as % of Sales</v>
      </c>
      <c r="AO3565" s="35"/>
      <c r="AP3565" s="35"/>
      <c r="AQ3565" s="35"/>
    </row>
    <row r="3566" spans="1:43" x14ac:dyDescent="0.25">
      <c r="A3566" s="27" t="s">
        <v>103</v>
      </c>
      <c r="B3566" s="27" t="s">
        <v>104</v>
      </c>
      <c r="C3566" s="27" t="s">
        <v>104</v>
      </c>
      <c r="D3566" s="27" t="s">
        <v>205</v>
      </c>
      <c r="E3566" s="27" t="s">
        <v>653</v>
      </c>
      <c r="F3566" s="27" t="s">
        <v>1008</v>
      </c>
      <c r="G3566" s="27" t="s">
        <v>1009</v>
      </c>
      <c r="H3566" s="34" t="s">
        <v>15</v>
      </c>
      <c r="I3566" s="34" t="s">
        <v>930</v>
      </c>
      <c r="J3566" s="34" t="str">
        <f t="shared" si="277"/>
        <v>ServiceOther Expenses as % of Sales</v>
      </c>
      <c r="K3566" s="34" t="str">
        <f t="shared" si="278"/>
        <v>140Service Other expenses - Toyota</v>
      </c>
      <c r="L3566" s="28">
        <f>+SUMIF('TB 4-24'!M:M,$AL3566,'TB 4-24'!G:G)</f>
        <v>0</v>
      </c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>
        <f>+SUMIF('Input Sheet'!$S:$S,$AL3566,'Input Sheet'!C:C)</f>
        <v>0</v>
      </c>
      <c r="Z3566" s="28">
        <f>+SUMIF('Input Sheet'!$S:$S,$AL3566,'Input Sheet'!D:D)</f>
        <v>0</v>
      </c>
      <c r="AA3566" s="28">
        <f>+SUMIF('Input Sheet'!$S:$S,$AL3566,'Input Sheet'!E:E)</f>
        <v>0</v>
      </c>
      <c r="AB3566" s="28">
        <f>+SUMIF('Input Sheet'!$S:$S,$AL3566,'Input Sheet'!F:F)</f>
        <v>0</v>
      </c>
      <c r="AC3566" s="28">
        <f>+SUMIF('Input Sheet'!$S:$S,$AL3566,'Input Sheet'!G:G)</f>
        <v>0</v>
      </c>
      <c r="AD3566" s="28">
        <f>+SUMIF('Input Sheet'!$S:$S,$AL3566,'Input Sheet'!H:H)</f>
        <v>0</v>
      </c>
      <c r="AE3566" s="28">
        <f>+SUMIF('Input Sheet'!$S:$S,$AL3566,'Input Sheet'!I:I)</f>
        <v>0</v>
      </c>
      <c r="AF3566" s="28">
        <f>+SUMIF('Input Sheet'!$S:$S,$AL3566,'Input Sheet'!J:J)</f>
        <v>0</v>
      </c>
      <c r="AG3566" s="28">
        <f>+SUMIF('Input Sheet'!$S:$S,$AL3566,'Input Sheet'!K:K)</f>
        <v>0</v>
      </c>
      <c r="AH3566" s="28">
        <f>+SUMIF('Input Sheet'!$S:$S,$AL3566,'Input Sheet'!L:L)</f>
        <v>0</v>
      </c>
      <c r="AI3566" s="28">
        <f>+SUMIF('Input Sheet'!$S:$S,$AL3566,'Input Sheet'!M:M)</f>
        <v>0</v>
      </c>
      <c r="AJ3566" s="28">
        <f>+SUMIF('Input Sheet'!$S:$S,$AL3566,'Input Sheet'!N:N)</f>
        <v>0</v>
      </c>
      <c r="AK3566" s="28"/>
      <c r="AL3566" s="27" t="str">
        <f t="shared" si="276"/>
        <v>140-7570</v>
      </c>
      <c r="AM3566" s="34" t="str">
        <f t="shared" si="279"/>
        <v>Service</v>
      </c>
      <c r="AN3566" s="34" t="str">
        <f t="shared" si="280"/>
        <v>ServiceOther Expenses as % of Sales</v>
      </c>
      <c r="AO3566" s="35"/>
      <c r="AP3566" s="35"/>
      <c r="AQ3566" s="35"/>
    </row>
    <row r="3567" spans="1:43" x14ac:dyDescent="0.25">
      <c r="A3567" s="27" t="s">
        <v>103</v>
      </c>
      <c r="B3567" s="27" t="s">
        <v>104</v>
      </c>
      <c r="C3567" s="27" t="s">
        <v>663</v>
      </c>
      <c r="D3567" s="27" t="s">
        <v>205</v>
      </c>
      <c r="E3567" s="27" t="s">
        <v>669</v>
      </c>
      <c r="F3567" s="27" t="s">
        <v>1008</v>
      </c>
      <c r="G3567" s="27" t="s">
        <v>1009</v>
      </c>
      <c r="H3567" s="34" t="s">
        <v>15</v>
      </c>
      <c r="I3567" s="34" t="s">
        <v>930</v>
      </c>
      <c r="J3567" s="34" t="str">
        <f t="shared" si="277"/>
        <v>ServiceOther Expenses as % of Sales</v>
      </c>
      <c r="K3567" s="34" t="str">
        <f t="shared" si="278"/>
        <v>440Service Other expenses - Toyota</v>
      </c>
      <c r="L3567" s="28">
        <f>+SUMIF('TB 4-24'!M:M,$AL3567,'TB 4-24'!G:G)</f>
        <v>0</v>
      </c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>
        <f>+SUMIF('Input Sheet'!$S:$S,$AL3567,'Input Sheet'!C:C)</f>
        <v>0</v>
      </c>
      <c r="Z3567" s="28">
        <f>+SUMIF('Input Sheet'!$S:$S,$AL3567,'Input Sheet'!D:D)</f>
        <v>0</v>
      </c>
      <c r="AA3567" s="28">
        <f>+SUMIF('Input Sheet'!$S:$S,$AL3567,'Input Sheet'!E:E)</f>
        <v>0</v>
      </c>
      <c r="AB3567" s="28">
        <f>+SUMIF('Input Sheet'!$S:$S,$AL3567,'Input Sheet'!F:F)</f>
        <v>0</v>
      </c>
      <c r="AC3567" s="28">
        <f>+SUMIF('Input Sheet'!$S:$S,$AL3567,'Input Sheet'!G:G)</f>
        <v>0</v>
      </c>
      <c r="AD3567" s="28">
        <f>+SUMIF('Input Sheet'!$S:$S,$AL3567,'Input Sheet'!H:H)</f>
        <v>0</v>
      </c>
      <c r="AE3567" s="28">
        <f>+SUMIF('Input Sheet'!$S:$S,$AL3567,'Input Sheet'!I:I)</f>
        <v>0</v>
      </c>
      <c r="AF3567" s="28">
        <f>+SUMIF('Input Sheet'!$S:$S,$AL3567,'Input Sheet'!J:J)</f>
        <v>0</v>
      </c>
      <c r="AG3567" s="28">
        <f>+SUMIF('Input Sheet'!$S:$S,$AL3567,'Input Sheet'!K:K)</f>
        <v>0</v>
      </c>
      <c r="AH3567" s="28">
        <f>+SUMIF('Input Sheet'!$S:$S,$AL3567,'Input Sheet'!L:L)</f>
        <v>0</v>
      </c>
      <c r="AI3567" s="28">
        <f>+SUMIF('Input Sheet'!$S:$S,$AL3567,'Input Sheet'!M:M)</f>
        <v>0</v>
      </c>
      <c r="AJ3567" s="28">
        <f>+SUMIF('Input Sheet'!$S:$S,$AL3567,'Input Sheet'!N:N)</f>
        <v>0</v>
      </c>
      <c r="AK3567" s="28"/>
      <c r="AL3567" s="27" t="str">
        <f t="shared" si="276"/>
        <v>440-7570</v>
      </c>
      <c r="AM3567" s="34" t="str">
        <f t="shared" si="279"/>
        <v>Service</v>
      </c>
      <c r="AN3567" s="34" t="str">
        <f t="shared" si="280"/>
        <v>ServiceOther Expenses as % of Sales</v>
      </c>
      <c r="AO3567" s="35"/>
      <c r="AP3567" s="35"/>
      <c r="AQ3567" s="35"/>
    </row>
    <row r="3568" spans="1:43" x14ac:dyDescent="0.25">
      <c r="A3568" s="27" t="s">
        <v>103</v>
      </c>
      <c r="B3568" s="27" t="s">
        <v>104</v>
      </c>
      <c r="C3568" s="27" t="s">
        <v>104</v>
      </c>
      <c r="D3568" s="27" t="s">
        <v>205</v>
      </c>
      <c r="E3568" s="27" t="s">
        <v>684</v>
      </c>
      <c r="F3568" s="27" t="s">
        <v>1008</v>
      </c>
      <c r="G3568" s="27" t="s">
        <v>1009</v>
      </c>
      <c r="H3568" s="34" t="s">
        <v>15</v>
      </c>
      <c r="I3568" s="34" t="s">
        <v>930</v>
      </c>
      <c r="J3568" s="34" t="str">
        <f t="shared" si="277"/>
        <v>ServiceOther Expenses as % of Sales</v>
      </c>
      <c r="K3568" s="34" t="str">
        <f t="shared" si="278"/>
        <v>147Service Other expenses - Toyota</v>
      </c>
      <c r="L3568" s="28">
        <f>+SUMIF('TB 4-24'!M:M,$AL3568,'TB 4-24'!G:G)</f>
        <v>0</v>
      </c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>
        <f>+SUMIF('Input Sheet'!$S:$S,$AL3568,'Input Sheet'!C:C)</f>
        <v>0</v>
      </c>
      <c r="Z3568" s="28">
        <f>+SUMIF('Input Sheet'!$S:$S,$AL3568,'Input Sheet'!D:D)</f>
        <v>0</v>
      </c>
      <c r="AA3568" s="28">
        <f>+SUMIF('Input Sheet'!$S:$S,$AL3568,'Input Sheet'!E:E)</f>
        <v>0</v>
      </c>
      <c r="AB3568" s="28">
        <f>+SUMIF('Input Sheet'!$S:$S,$AL3568,'Input Sheet'!F:F)</f>
        <v>0</v>
      </c>
      <c r="AC3568" s="28">
        <f>+SUMIF('Input Sheet'!$S:$S,$AL3568,'Input Sheet'!G:G)</f>
        <v>0</v>
      </c>
      <c r="AD3568" s="28">
        <f>+SUMIF('Input Sheet'!$S:$S,$AL3568,'Input Sheet'!H:H)</f>
        <v>0</v>
      </c>
      <c r="AE3568" s="28">
        <f>+SUMIF('Input Sheet'!$S:$S,$AL3568,'Input Sheet'!I:I)</f>
        <v>0</v>
      </c>
      <c r="AF3568" s="28">
        <f>+SUMIF('Input Sheet'!$S:$S,$AL3568,'Input Sheet'!J:J)</f>
        <v>0</v>
      </c>
      <c r="AG3568" s="28">
        <f>+SUMIF('Input Sheet'!$S:$S,$AL3568,'Input Sheet'!K:K)</f>
        <v>0</v>
      </c>
      <c r="AH3568" s="28">
        <f>+SUMIF('Input Sheet'!$S:$S,$AL3568,'Input Sheet'!L:L)</f>
        <v>0</v>
      </c>
      <c r="AI3568" s="28">
        <f>+SUMIF('Input Sheet'!$S:$S,$AL3568,'Input Sheet'!M:M)</f>
        <v>0</v>
      </c>
      <c r="AJ3568" s="28">
        <f>+SUMIF('Input Sheet'!$S:$S,$AL3568,'Input Sheet'!N:N)</f>
        <v>0</v>
      </c>
      <c r="AK3568" s="28"/>
      <c r="AL3568" s="27" t="str">
        <f t="shared" si="276"/>
        <v>147-7570</v>
      </c>
      <c r="AM3568" s="34" t="str">
        <f t="shared" si="279"/>
        <v>Service</v>
      </c>
      <c r="AN3568" s="34" t="str">
        <f t="shared" si="280"/>
        <v>ServiceOther Expenses as % of Sales</v>
      </c>
      <c r="AO3568" s="35"/>
      <c r="AP3568" s="35"/>
      <c r="AQ3568" s="35"/>
    </row>
    <row r="3569" spans="1:43" x14ac:dyDescent="0.25">
      <c r="A3569" s="27" t="s">
        <v>103</v>
      </c>
      <c r="B3569" s="27" t="s">
        <v>104</v>
      </c>
      <c r="C3569" s="27" t="s">
        <v>657</v>
      </c>
      <c r="D3569" s="27" t="s">
        <v>208</v>
      </c>
      <c r="E3569" s="27" t="s">
        <v>682</v>
      </c>
      <c r="F3569" s="27" t="s">
        <v>1008</v>
      </c>
      <c r="G3569" s="27" t="s">
        <v>1009</v>
      </c>
      <c r="H3569" s="34" t="s">
        <v>15</v>
      </c>
      <c r="I3569" s="34" t="s">
        <v>930</v>
      </c>
      <c r="J3569" s="34" t="str">
        <f t="shared" si="277"/>
        <v>ServiceOther Expenses as % of Sales</v>
      </c>
      <c r="K3569" s="34" t="str">
        <f t="shared" si="278"/>
        <v>240Service Other expenses - Toyota</v>
      </c>
      <c r="L3569" s="28">
        <f>+SUMIF('TB 4-24'!M:M,$AL3569,'TB 4-24'!G:G)</f>
        <v>0</v>
      </c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>
        <f>+SUMIF('Input Sheet'!$S:$S,$AL3569,'Input Sheet'!C:C)</f>
        <v>0</v>
      </c>
      <c r="Z3569" s="28">
        <f>+SUMIF('Input Sheet'!$S:$S,$AL3569,'Input Sheet'!D:D)</f>
        <v>0</v>
      </c>
      <c r="AA3569" s="28">
        <f>+SUMIF('Input Sheet'!$S:$S,$AL3569,'Input Sheet'!E:E)</f>
        <v>0</v>
      </c>
      <c r="AB3569" s="28">
        <f>+SUMIF('Input Sheet'!$S:$S,$AL3569,'Input Sheet'!F:F)</f>
        <v>0</v>
      </c>
      <c r="AC3569" s="28">
        <f>+SUMIF('Input Sheet'!$S:$S,$AL3569,'Input Sheet'!G:G)</f>
        <v>0</v>
      </c>
      <c r="AD3569" s="28">
        <f>+SUMIF('Input Sheet'!$S:$S,$AL3569,'Input Sheet'!H:H)</f>
        <v>0</v>
      </c>
      <c r="AE3569" s="28">
        <f>+SUMIF('Input Sheet'!$S:$S,$AL3569,'Input Sheet'!I:I)</f>
        <v>0</v>
      </c>
      <c r="AF3569" s="28">
        <f>+SUMIF('Input Sheet'!$S:$S,$AL3569,'Input Sheet'!J:J)</f>
        <v>0</v>
      </c>
      <c r="AG3569" s="28">
        <f>+SUMIF('Input Sheet'!$S:$S,$AL3569,'Input Sheet'!K:K)</f>
        <v>0</v>
      </c>
      <c r="AH3569" s="28">
        <f>+SUMIF('Input Sheet'!$S:$S,$AL3569,'Input Sheet'!L:L)</f>
        <v>0</v>
      </c>
      <c r="AI3569" s="28">
        <f>+SUMIF('Input Sheet'!$S:$S,$AL3569,'Input Sheet'!M:M)</f>
        <v>0</v>
      </c>
      <c r="AJ3569" s="28">
        <f>+SUMIF('Input Sheet'!$S:$S,$AL3569,'Input Sheet'!N:N)</f>
        <v>0</v>
      </c>
      <c r="AK3569" s="28"/>
      <c r="AL3569" s="27" t="str">
        <f t="shared" si="276"/>
        <v>240-7570M</v>
      </c>
      <c r="AM3569" s="34" t="str">
        <f t="shared" si="279"/>
        <v>Service</v>
      </c>
      <c r="AN3569" s="34" t="str">
        <f t="shared" si="280"/>
        <v>ServiceOther Expenses as % of Sales</v>
      </c>
      <c r="AO3569" s="35"/>
      <c r="AP3569" s="35"/>
      <c r="AQ3569" s="35"/>
    </row>
    <row r="3570" spans="1:43" x14ac:dyDescent="0.25">
      <c r="A3570" s="27" t="s">
        <v>103</v>
      </c>
      <c r="B3570" s="27" t="s">
        <v>104</v>
      </c>
      <c r="C3570" s="27" t="s">
        <v>663</v>
      </c>
      <c r="D3570" s="27" t="s">
        <v>208</v>
      </c>
      <c r="E3570" s="27" t="s">
        <v>669</v>
      </c>
      <c r="F3570" s="27" t="s">
        <v>1008</v>
      </c>
      <c r="G3570" s="27" t="s">
        <v>1009</v>
      </c>
      <c r="H3570" s="34" t="s">
        <v>15</v>
      </c>
      <c r="I3570" s="34" t="s">
        <v>930</v>
      </c>
      <c r="J3570" s="34" t="str">
        <f t="shared" si="277"/>
        <v>ServiceOther Expenses as % of Sales</v>
      </c>
      <c r="K3570" s="34" t="str">
        <f t="shared" si="278"/>
        <v>440Service Other expenses - Toyota</v>
      </c>
      <c r="L3570" s="28">
        <f>+SUMIF('TB 4-24'!M:M,$AL3570,'TB 4-24'!G:G)</f>
        <v>0</v>
      </c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>
        <f>+SUMIF('Input Sheet'!$S:$S,$AL3570,'Input Sheet'!C:C)</f>
        <v>0</v>
      </c>
      <c r="Z3570" s="28">
        <f>+SUMIF('Input Sheet'!$S:$S,$AL3570,'Input Sheet'!D:D)</f>
        <v>0</v>
      </c>
      <c r="AA3570" s="28">
        <f>+SUMIF('Input Sheet'!$S:$S,$AL3570,'Input Sheet'!E:E)</f>
        <v>0</v>
      </c>
      <c r="AB3570" s="28">
        <f>+SUMIF('Input Sheet'!$S:$S,$AL3570,'Input Sheet'!F:F)</f>
        <v>0</v>
      </c>
      <c r="AC3570" s="28">
        <f>+SUMIF('Input Sheet'!$S:$S,$AL3570,'Input Sheet'!G:G)</f>
        <v>0</v>
      </c>
      <c r="AD3570" s="28">
        <f>+SUMIF('Input Sheet'!$S:$S,$AL3570,'Input Sheet'!H:H)</f>
        <v>0</v>
      </c>
      <c r="AE3570" s="28">
        <f>+SUMIF('Input Sheet'!$S:$S,$AL3570,'Input Sheet'!I:I)</f>
        <v>0</v>
      </c>
      <c r="AF3570" s="28">
        <f>+SUMIF('Input Sheet'!$S:$S,$AL3570,'Input Sheet'!J:J)</f>
        <v>0</v>
      </c>
      <c r="AG3570" s="28">
        <f>+SUMIF('Input Sheet'!$S:$S,$AL3570,'Input Sheet'!K:K)</f>
        <v>0</v>
      </c>
      <c r="AH3570" s="28">
        <f>+SUMIF('Input Sheet'!$S:$S,$AL3570,'Input Sheet'!L:L)</f>
        <v>0</v>
      </c>
      <c r="AI3570" s="28">
        <f>+SUMIF('Input Sheet'!$S:$S,$AL3570,'Input Sheet'!M:M)</f>
        <v>0</v>
      </c>
      <c r="AJ3570" s="28">
        <f>+SUMIF('Input Sheet'!$S:$S,$AL3570,'Input Sheet'!N:N)</f>
        <v>0</v>
      </c>
      <c r="AK3570" s="28"/>
      <c r="AL3570" s="27" t="str">
        <f t="shared" si="276"/>
        <v>440-7570M</v>
      </c>
      <c r="AM3570" s="34" t="str">
        <f t="shared" si="279"/>
        <v>Service</v>
      </c>
      <c r="AN3570" s="34" t="str">
        <f t="shared" si="280"/>
        <v>ServiceOther Expenses as % of Sales</v>
      </c>
      <c r="AO3570" s="35"/>
      <c r="AP3570" s="35"/>
      <c r="AQ3570" s="35"/>
    </row>
    <row r="3571" spans="1:43" x14ac:dyDescent="0.25">
      <c r="A3571" s="27" t="s">
        <v>103</v>
      </c>
      <c r="B3571" s="27" t="s">
        <v>104</v>
      </c>
      <c r="C3571" s="27" t="s">
        <v>671</v>
      </c>
      <c r="D3571" s="27" t="s">
        <v>208</v>
      </c>
      <c r="E3571" s="27" t="s">
        <v>683</v>
      </c>
      <c r="F3571" s="27" t="s">
        <v>1008</v>
      </c>
      <c r="G3571" s="27" t="s">
        <v>1009</v>
      </c>
      <c r="H3571" s="34" t="s">
        <v>15</v>
      </c>
      <c r="I3571" s="34" t="s">
        <v>930</v>
      </c>
      <c r="J3571" s="34" t="str">
        <f t="shared" si="277"/>
        <v>ServiceOther Expenses as % of Sales</v>
      </c>
      <c r="K3571" s="34" t="str">
        <f t="shared" si="278"/>
        <v>340Service Other expenses - Toyota</v>
      </c>
      <c r="L3571" s="28">
        <f>+SUMIF('TB 4-24'!M:M,$AL3571,'TB 4-24'!G:G)</f>
        <v>0</v>
      </c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>
        <f>+SUMIF('Input Sheet'!$S:$S,$AL3571,'Input Sheet'!C:C)</f>
        <v>0</v>
      </c>
      <c r="Z3571" s="28">
        <f>+SUMIF('Input Sheet'!$S:$S,$AL3571,'Input Sheet'!D:D)</f>
        <v>0</v>
      </c>
      <c r="AA3571" s="28">
        <f>+SUMIF('Input Sheet'!$S:$S,$AL3571,'Input Sheet'!E:E)</f>
        <v>0</v>
      </c>
      <c r="AB3571" s="28">
        <f>+SUMIF('Input Sheet'!$S:$S,$AL3571,'Input Sheet'!F:F)</f>
        <v>0</v>
      </c>
      <c r="AC3571" s="28">
        <f>+SUMIF('Input Sheet'!$S:$S,$AL3571,'Input Sheet'!G:G)</f>
        <v>0</v>
      </c>
      <c r="AD3571" s="28">
        <f>+SUMIF('Input Sheet'!$S:$S,$AL3571,'Input Sheet'!H:H)</f>
        <v>0</v>
      </c>
      <c r="AE3571" s="28">
        <f>+SUMIF('Input Sheet'!$S:$S,$AL3571,'Input Sheet'!I:I)</f>
        <v>0</v>
      </c>
      <c r="AF3571" s="28">
        <f>+SUMIF('Input Sheet'!$S:$S,$AL3571,'Input Sheet'!J:J)</f>
        <v>0</v>
      </c>
      <c r="AG3571" s="28">
        <f>+SUMIF('Input Sheet'!$S:$S,$AL3571,'Input Sheet'!K:K)</f>
        <v>0</v>
      </c>
      <c r="AH3571" s="28">
        <f>+SUMIF('Input Sheet'!$S:$S,$AL3571,'Input Sheet'!L:L)</f>
        <v>0</v>
      </c>
      <c r="AI3571" s="28">
        <f>+SUMIF('Input Sheet'!$S:$S,$AL3571,'Input Sheet'!M:M)</f>
        <v>0</v>
      </c>
      <c r="AJ3571" s="28">
        <f>+SUMIF('Input Sheet'!$S:$S,$AL3571,'Input Sheet'!N:N)</f>
        <v>0</v>
      </c>
      <c r="AK3571" s="28"/>
      <c r="AL3571" s="27" t="str">
        <f t="shared" si="276"/>
        <v>340-7570M</v>
      </c>
      <c r="AM3571" s="34" t="str">
        <f t="shared" si="279"/>
        <v>Service</v>
      </c>
      <c r="AN3571" s="34" t="str">
        <f t="shared" si="280"/>
        <v>ServiceOther Expenses as % of Sales</v>
      </c>
      <c r="AO3571" s="35"/>
      <c r="AP3571" s="35"/>
      <c r="AQ3571" s="35"/>
    </row>
    <row r="3572" spans="1:43" x14ac:dyDescent="0.25">
      <c r="A3572" s="27" t="s">
        <v>103</v>
      </c>
      <c r="B3572" s="27" t="s">
        <v>104</v>
      </c>
      <c r="C3572" s="27" t="s">
        <v>104</v>
      </c>
      <c r="D3572" s="27" t="s">
        <v>208</v>
      </c>
      <c r="E3572" s="27" t="s">
        <v>653</v>
      </c>
      <c r="F3572" s="27" t="s">
        <v>1008</v>
      </c>
      <c r="G3572" s="27" t="s">
        <v>1009</v>
      </c>
      <c r="H3572" s="34" t="s">
        <v>15</v>
      </c>
      <c r="I3572" s="34" t="s">
        <v>930</v>
      </c>
      <c r="J3572" s="34" t="str">
        <f t="shared" si="277"/>
        <v>ServiceOther Expenses as % of Sales</v>
      </c>
      <c r="K3572" s="34" t="str">
        <f t="shared" si="278"/>
        <v>140Service Other expenses - Toyota</v>
      </c>
      <c r="L3572" s="28">
        <f>+SUMIF('TB 4-24'!M:M,$AL3572,'TB 4-24'!G:G)</f>
        <v>0</v>
      </c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>
        <f>+SUMIF('Input Sheet'!$S:$S,$AL3572,'Input Sheet'!C:C)</f>
        <v>0</v>
      </c>
      <c r="Z3572" s="28">
        <f>+SUMIF('Input Sheet'!$S:$S,$AL3572,'Input Sheet'!D:D)</f>
        <v>0</v>
      </c>
      <c r="AA3572" s="28">
        <f>+SUMIF('Input Sheet'!$S:$S,$AL3572,'Input Sheet'!E:E)</f>
        <v>0</v>
      </c>
      <c r="AB3572" s="28">
        <f>+SUMIF('Input Sheet'!$S:$S,$AL3572,'Input Sheet'!F:F)</f>
        <v>0</v>
      </c>
      <c r="AC3572" s="28">
        <f>+SUMIF('Input Sheet'!$S:$S,$AL3572,'Input Sheet'!G:G)</f>
        <v>0</v>
      </c>
      <c r="AD3572" s="28">
        <f>+SUMIF('Input Sheet'!$S:$S,$AL3572,'Input Sheet'!H:H)</f>
        <v>0</v>
      </c>
      <c r="AE3572" s="28">
        <f>+SUMIF('Input Sheet'!$S:$S,$AL3572,'Input Sheet'!I:I)</f>
        <v>0</v>
      </c>
      <c r="AF3572" s="28">
        <f>+SUMIF('Input Sheet'!$S:$S,$AL3572,'Input Sheet'!J:J)</f>
        <v>0</v>
      </c>
      <c r="AG3572" s="28">
        <f>+SUMIF('Input Sheet'!$S:$S,$AL3572,'Input Sheet'!K:K)</f>
        <v>0</v>
      </c>
      <c r="AH3572" s="28">
        <f>+SUMIF('Input Sheet'!$S:$S,$AL3572,'Input Sheet'!L:L)</f>
        <v>0</v>
      </c>
      <c r="AI3572" s="28">
        <f>+SUMIF('Input Sheet'!$S:$S,$AL3572,'Input Sheet'!M:M)</f>
        <v>0</v>
      </c>
      <c r="AJ3572" s="28">
        <f>+SUMIF('Input Sheet'!$S:$S,$AL3572,'Input Sheet'!N:N)</f>
        <v>0</v>
      </c>
      <c r="AK3572" s="28"/>
      <c r="AL3572" s="27" t="str">
        <f t="shared" si="276"/>
        <v>140-7570M</v>
      </c>
      <c r="AM3572" s="34" t="str">
        <f t="shared" si="279"/>
        <v>Service</v>
      </c>
      <c r="AN3572" s="34" t="str">
        <f t="shared" si="280"/>
        <v>ServiceOther Expenses as % of Sales</v>
      </c>
      <c r="AO3572" s="35"/>
      <c r="AP3572" s="35"/>
      <c r="AQ3572" s="35"/>
    </row>
    <row r="3573" spans="1:43" x14ac:dyDescent="0.25">
      <c r="A3573" s="27" t="s">
        <v>103</v>
      </c>
      <c r="B3573" s="27" t="s">
        <v>104</v>
      </c>
      <c r="C3573" s="27" t="s">
        <v>104</v>
      </c>
      <c r="D3573" s="27" t="s">
        <v>208</v>
      </c>
      <c r="E3573" s="27" t="s">
        <v>684</v>
      </c>
      <c r="F3573" s="27" t="s">
        <v>1008</v>
      </c>
      <c r="G3573" s="27" t="s">
        <v>1009</v>
      </c>
      <c r="H3573" s="34" t="s">
        <v>15</v>
      </c>
      <c r="I3573" s="34" t="s">
        <v>930</v>
      </c>
      <c r="J3573" s="34" t="str">
        <f t="shared" si="277"/>
        <v>ServiceOther Expenses as % of Sales</v>
      </c>
      <c r="K3573" s="34" t="str">
        <f t="shared" si="278"/>
        <v>147Service Other expenses - Toyota</v>
      </c>
      <c r="L3573" s="28">
        <f>+SUMIF('TB 4-24'!M:M,$AL3573,'TB 4-24'!G:G)</f>
        <v>0</v>
      </c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>
        <f>+SUMIF('Input Sheet'!$S:$S,$AL3573,'Input Sheet'!C:C)</f>
        <v>0</v>
      </c>
      <c r="Z3573" s="28">
        <f>+SUMIF('Input Sheet'!$S:$S,$AL3573,'Input Sheet'!D:D)</f>
        <v>0</v>
      </c>
      <c r="AA3573" s="28">
        <f>+SUMIF('Input Sheet'!$S:$S,$AL3573,'Input Sheet'!E:E)</f>
        <v>0</v>
      </c>
      <c r="AB3573" s="28">
        <f>+SUMIF('Input Sheet'!$S:$S,$AL3573,'Input Sheet'!F:F)</f>
        <v>0</v>
      </c>
      <c r="AC3573" s="28">
        <f>+SUMIF('Input Sheet'!$S:$S,$AL3573,'Input Sheet'!G:G)</f>
        <v>0</v>
      </c>
      <c r="AD3573" s="28">
        <f>+SUMIF('Input Sheet'!$S:$S,$AL3573,'Input Sheet'!H:H)</f>
        <v>0</v>
      </c>
      <c r="AE3573" s="28">
        <f>+SUMIF('Input Sheet'!$S:$S,$AL3573,'Input Sheet'!I:I)</f>
        <v>0</v>
      </c>
      <c r="AF3573" s="28">
        <f>+SUMIF('Input Sheet'!$S:$S,$AL3573,'Input Sheet'!J:J)</f>
        <v>0</v>
      </c>
      <c r="AG3573" s="28">
        <f>+SUMIF('Input Sheet'!$S:$S,$AL3573,'Input Sheet'!K:K)</f>
        <v>0</v>
      </c>
      <c r="AH3573" s="28">
        <f>+SUMIF('Input Sheet'!$S:$S,$AL3573,'Input Sheet'!L:L)</f>
        <v>0</v>
      </c>
      <c r="AI3573" s="28">
        <f>+SUMIF('Input Sheet'!$S:$S,$AL3573,'Input Sheet'!M:M)</f>
        <v>0</v>
      </c>
      <c r="AJ3573" s="28">
        <f>+SUMIF('Input Sheet'!$S:$S,$AL3573,'Input Sheet'!N:N)</f>
        <v>0</v>
      </c>
      <c r="AK3573" s="28"/>
      <c r="AL3573" s="27" t="str">
        <f t="shared" si="276"/>
        <v>147-7570M</v>
      </c>
      <c r="AM3573" s="34" t="str">
        <f t="shared" si="279"/>
        <v>Service</v>
      </c>
      <c r="AN3573" s="34" t="str">
        <f t="shared" si="280"/>
        <v>ServiceOther Expenses as % of Sales</v>
      </c>
      <c r="AO3573" s="35"/>
      <c r="AP3573" s="35"/>
      <c r="AQ3573" s="35"/>
    </row>
    <row r="3574" spans="1:43" x14ac:dyDescent="0.25">
      <c r="A3574" s="27" t="s">
        <v>103</v>
      </c>
      <c r="B3574" s="27" t="s">
        <v>104</v>
      </c>
      <c r="C3574" s="27" t="s">
        <v>104</v>
      </c>
      <c r="D3574" s="27" t="s">
        <v>176</v>
      </c>
      <c r="E3574" s="27" t="s">
        <v>653</v>
      </c>
      <c r="F3574" s="27" t="s">
        <v>1008</v>
      </c>
      <c r="G3574" s="27" t="s">
        <v>1009</v>
      </c>
      <c r="H3574" s="34" t="s">
        <v>15</v>
      </c>
      <c r="I3574" s="34" t="s">
        <v>930</v>
      </c>
      <c r="J3574" s="34" t="str">
        <f t="shared" si="277"/>
        <v>ServiceOther Expenses as % of Sales</v>
      </c>
      <c r="K3574" s="34" t="str">
        <f t="shared" si="278"/>
        <v>140Service Other expenses - Toyota</v>
      </c>
      <c r="L3574" s="28">
        <f>+SUMIF('TB 4-24'!M:M,$AL3574,'TB 4-24'!G:G)</f>
        <v>0</v>
      </c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>
        <f>+SUMIF('Input Sheet'!$S:$S,$AL3574,'Input Sheet'!C:C)</f>
        <v>0</v>
      </c>
      <c r="Z3574" s="28">
        <f>+SUMIF('Input Sheet'!$S:$S,$AL3574,'Input Sheet'!D:D)</f>
        <v>0</v>
      </c>
      <c r="AA3574" s="28">
        <f>+SUMIF('Input Sheet'!$S:$S,$AL3574,'Input Sheet'!E:E)</f>
        <v>0</v>
      </c>
      <c r="AB3574" s="28">
        <f>+SUMIF('Input Sheet'!$S:$S,$AL3574,'Input Sheet'!F:F)</f>
        <v>0</v>
      </c>
      <c r="AC3574" s="28">
        <f>+SUMIF('Input Sheet'!$S:$S,$AL3574,'Input Sheet'!G:G)</f>
        <v>0</v>
      </c>
      <c r="AD3574" s="28">
        <f>+SUMIF('Input Sheet'!$S:$S,$AL3574,'Input Sheet'!H:H)</f>
        <v>0</v>
      </c>
      <c r="AE3574" s="28">
        <f>+SUMIF('Input Sheet'!$S:$S,$AL3574,'Input Sheet'!I:I)</f>
        <v>0</v>
      </c>
      <c r="AF3574" s="28">
        <f>+SUMIF('Input Sheet'!$S:$S,$AL3574,'Input Sheet'!J:J)</f>
        <v>0</v>
      </c>
      <c r="AG3574" s="28">
        <f>+SUMIF('Input Sheet'!$S:$S,$AL3574,'Input Sheet'!K:K)</f>
        <v>0</v>
      </c>
      <c r="AH3574" s="28">
        <f>+SUMIF('Input Sheet'!$S:$S,$AL3574,'Input Sheet'!L:L)</f>
        <v>0</v>
      </c>
      <c r="AI3574" s="28">
        <f>+SUMIF('Input Sheet'!$S:$S,$AL3574,'Input Sheet'!M:M)</f>
        <v>0</v>
      </c>
      <c r="AJ3574" s="28">
        <f>+SUMIF('Input Sheet'!$S:$S,$AL3574,'Input Sheet'!N:N)</f>
        <v>0</v>
      </c>
      <c r="AK3574" s="28"/>
      <c r="AL3574" s="27" t="str">
        <f t="shared" si="276"/>
        <v>140-7570R</v>
      </c>
      <c r="AM3574" s="34" t="str">
        <f t="shared" si="279"/>
        <v>Service</v>
      </c>
      <c r="AN3574" s="34" t="str">
        <f t="shared" si="280"/>
        <v>ServiceOther Expenses as % of Sales</v>
      </c>
      <c r="AO3574" s="35"/>
      <c r="AP3574" s="35"/>
      <c r="AQ3574" s="35"/>
    </row>
    <row r="3575" spans="1:43" x14ac:dyDescent="0.25">
      <c r="A3575" s="27" t="s">
        <v>103</v>
      </c>
      <c r="B3575" s="27" t="s">
        <v>104</v>
      </c>
      <c r="C3575" s="27" t="s">
        <v>663</v>
      </c>
      <c r="D3575" s="27" t="s">
        <v>176</v>
      </c>
      <c r="E3575" s="27" t="s">
        <v>669</v>
      </c>
      <c r="F3575" s="27" t="s">
        <v>1008</v>
      </c>
      <c r="G3575" s="27" t="s">
        <v>1009</v>
      </c>
      <c r="H3575" s="34" t="s">
        <v>15</v>
      </c>
      <c r="I3575" s="34" t="s">
        <v>930</v>
      </c>
      <c r="J3575" s="34" t="str">
        <f t="shared" si="277"/>
        <v>ServiceOther Expenses as % of Sales</v>
      </c>
      <c r="K3575" s="34" t="str">
        <f t="shared" si="278"/>
        <v>440Service Other expenses - Toyota</v>
      </c>
      <c r="L3575" s="28">
        <f>+SUMIF('TB 4-24'!M:M,$AL3575,'TB 4-24'!G:G)</f>
        <v>0</v>
      </c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>
        <f>+SUMIF('Input Sheet'!$S:$S,$AL3575,'Input Sheet'!C:C)</f>
        <v>0</v>
      </c>
      <c r="Z3575" s="28">
        <f>+SUMIF('Input Sheet'!$S:$S,$AL3575,'Input Sheet'!D:D)</f>
        <v>0</v>
      </c>
      <c r="AA3575" s="28">
        <f>+SUMIF('Input Sheet'!$S:$S,$AL3575,'Input Sheet'!E:E)</f>
        <v>0</v>
      </c>
      <c r="AB3575" s="28">
        <f>+SUMIF('Input Sheet'!$S:$S,$AL3575,'Input Sheet'!F:F)</f>
        <v>0</v>
      </c>
      <c r="AC3575" s="28">
        <f>+SUMIF('Input Sheet'!$S:$S,$AL3575,'Input Sheet'!G:G)</f>
        <v>0</v>
      </c>
      <c r="AD3575" s="28">
        <f>+SUMIF('Input Sheet'!$S:$S,$AL3575,'Input Sheet'!H:H)</f>
        <v>0</v>
      </c>
      <c r="AE3575" s="28">
        <f>+SUMIF('Input Sheet'!$S:$S,$AL3575,'Input Sheet'!I:I)</f>
        <v>0</v>
      </c>
      <c r="AF3575" s="28">
        <f>+SUMIF('Input Sheet'!$S:$S,$AL3575,'Input Sheet'!J:J)</f>
        <v>0</v>
      </c>
      <c r="AG3575" s="28">
        <f>+SUMIF('Input Sheet'!$S:$S,$AL3575,'Input Sheet'!K:K)</f>
        <v>0</v>
      </c>
      <c r="AH3575" s="28">
        <f>+SUMIF('Input Sheet'!$S:$S,$AL3575,'Input Sheet'!L:L)</f>
        <v>0</v>
      </c>
      <c r="AI3575" s="28">
        <f>+SUMIF('Input Sheet'!$S:$S,$AL3575,'Input Sheet'!M:M)</f>
        <v>0</v>
      </c>
      <c r="AJ3575" s="28">
        <f>+SUMIF('Input Sheet'!$S:$S,$AL3575,'Input Sheet'!N:N)</f>
        <v>0</v>
      </c>
      <c r="AK3575" s="28"/>
      <c r="AL3575" s="27" t="str">
        <f t="shared" si="276"/>
        <v>440-7570R</v>
      </c>
      <c r="AM3575" s="34" t="str">
        <f t="shared" si="279"/>
        <v>Service</v>
      </c>
      <c r="AN3575" s="34" t="str">
        <f t="shared" si="280"/>
        <v>ServiceOther Expenses as % of Sales</v>
      </c>
      <c r="AO3575" s="35"/>
      <c r="AP3575" s="35"/>
      <c r="AQ3575" s="35"/>
    </row>
    <row r="3576" spans="1:43" x14ac:dyDescent="0.25">
      <c r="A3576" s="27" t="s">
        <v>103</v>
      </c>
      <c r="B3576" s="27" t="s">
        <v>104</v>
      </c>
      <c r="C3576" s="27" t="s">
        <v>671</v>
      </c>
      <c r="D3576" s="27" t="s">
        <v>176</v>
      </c>
      <c r="E3576" s="27" t="s">
        <v>683</v>
      </c>
      <c r="F3576" s="27" t="s">
        <v>1008</v>
      </c>
      <c r="G3576" s="27" t="s">
        <v>1009</v>
      </c>
      <c r="H3576" s="34" t="s">
        <v>15</v>
      </c>
      <c r="I3576" s="34" t="s">
        <v>930</v>
      </c>
      <c r="J3576" s="34" t="str">
        <f t="shared" si="277"/>
        <v>ServiceOther Expenses as % of Sales</v>
      </c>
      <c r="K3576" s="34" t="str">
        <f t="shared" si="278"/>
        <v>340Service Other expenses - Toyota</v>
      </c>
      <c r="L3576" s="28">
        <f>+SUMIF('TB 4-24'!M:M,$AL3576,'TB 4-24'!G:G)</f>
        <v>0</v>
      </c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>
        <f>+SUMIF('Input Sheet'!$S:$S,$AL3576,'Input Sheet'!C:C)</f>
        <v>0</v>
      </c>
      <c r="Z3576" s="28">
        <f>+SUMIF('Input Sheet'!$S:$S,$AL3576,'Input Sheet'!D:D)</f>
        <v>0</v>
      </c>
      <c r="AA3576" s="28">
        <f>+SUMIF('Input Sheet'!$S:$S,$AL3576,'Input Sheet'!E:E)</f>
        <v>0</v>
      </c>
      <c r="AB3576" s="28">
        <f>+SUMIF('Input Sheet'!$S:$S,$AL3576,'Input Sheet'!F:F)</f>
        <v>0</v>
      </c>
      <c r="AC3576" s="28">
        <f>+SUMIF('Input Sheet'!$S:$S,$AL3576,'Input Sheet'!G:G)</f>
        <v>0</v>
      </c>
      <c r="AD3576" s="28">
        <f>+SUMIF('Input Sheet'!$S:$S,$AL3576,'Input Sheet'!H:H)</f>
        <v>0</v>
      </c>
      <c r="AE3576" s="28">
        <f>+SUMIF('Input Sheet'!$S:$S,$AL3576,'Input Sheet'!I:I)</f>
        <v>0</v>
      </c>
      <c r="AF3576" s="28">
        <f>+SUMIF('Input Sheet'!$S:$S,$AL3576,'Input Sheet'!J:J)</f>
        <v>0</v>
      </c>
      <c r="AG3576" s="28">
        <f>+SUMIF('Input Sheet'!$S:$S,$AL3576,'Input Sheet'!K:K)</f>
        <v>0</v>
      </c>
      <c r="AH3576" s="28">
        <f>+SUMIF('Input Sheet'!$S:$S,$AL3576,'Input Sheet'!L:L)</f>
        <v>0</v>
      </c>
      <c r="AI3576" s="28">
        <f>+SUMIF('Input Sheet'!$S:$S,$AL3576,'Input Sheet'!M:M)</f>
        <v>0</v>
      </c>
      <c r="AJ3576" s="28">
        <f>+SUMIF('Input Sheet'!$S:$S,$AL3576,'Input Sheet'!N:N)</f>
        <v>0</v>
      </c>
      <c r="AK3576" s="28"/>
      <c r="AL3576" s="27" t="str">
        <f t="shared" si="276"/>
        <v>340-7570R</v>
      </c>
      <c r="AM3576" s="34" t="str">
        <f t="shared" si="279"/>
        <v>Service</v>
      </c>
      <c r="AN3576" s="34" t="str">
        <f t="shared" si="280"/>
        <v>ServiceOther Expenses as % of Sales</v>
      </c>
      <c r="AO3576" s="35"/>
      <c r="AP3576" s="35"/>
      <c r="AQ3576" s="35"/>
    </row>
    <row r="3577" spans="1:43" x14ac:dyDescent="0.25">
      <c r="A3577" s="27" t="s">
        <v>103</v>
      </c>
      <c r="B3577" s="27" t="s">
        <v>104</v>
      </c>
      <c r="C3577" s="27" t="s">
        <v>104</v>
      </c>
      <c r="D3577" s="27" t="s">
        <v>176</v>
      </c>
      <c r="E3577" s="27" t="s">
        <v>684</v>
      </c>
      <c r="F3577" s="27" t="s">
        <v>1008</v>
      </c>
      <c r="G3577" s="27" t="s">
        <v>1009</v>
      </c>
      <c r="H3577" s="34" t="s">
        <v>15</v>
      </c>
      <c r="I3577" s="34" t="s">
        <v>930</v>
      </c>
      <c r="J3577" s="34" t="str">
        <f t="shared" si="277"/>
        <v>ServiceOther Expenses as % of Sales</v>
      </c>
      <c r="K3577" s="34" t="str">
        <f t="shared" si="278"/>
        <v>147Service Other expenses - Toyota</v>
      </c>
      <c r="L3577" s="28">
        <f>+SUMIF('TB 4-24'!M:M,$AL3577,'TB 4-24'!G:G)</f>
        <v>0</v>
      </c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>
        <f>+SUMIF('Input Sheet'!$S:$S,$AL3577,'Input Sheet'!C:C)</f>
        <v>0</v>
      </c>
      <c r="Z3577" s="28">
        <f>+SUMIF('Input Sheet'!$S:$S,$AL3577,'Input Sheet'!D:D)</f>
        <v>0</v>
      </c>
      <c r="AA3577" s="28">
        <f>+SUMIF('Input Sheet'!$S:$S,$AL3577,'Input Sheet'!E:E)</f>
        <v>0</v>
      </c>
      <c r="AB3577" s="28">
        <f>+SUMIF('Input Sheet'!$S:$S,$AL3577,'Input Sheet'!F:F)</f>
        <v>0</v>
      </c>
      <c r="AC3577" s="28">
        <f>+SUMIF('Input Sheet'!$S:$S,$AL3577,'Input Sheet'!G:G)</f>
        <v>0</v>
      </c>
      <c r="AD3577" s="28">
        <f>+SUMIF('Input Sheet'!$S:$S,$AL3577,'Input Sheet'!H:H)</f>
        <v>0</v>
      </c>
      <c r="AE3577" s="28">
        <f>+SUMIF('Input Sheet'!$S:$S,$AL3577,'Input Sheet'!I:I)</f>
        <v>0</v>
      </c>
      <c r="AF3577" s="28">
        <f>+SUMIF('Input Sheet'!$S:$S,$AL3577,'Input Sheet'!J:J)</f>
        <v>0</v>
      </c>
      <c r="AG3577" s="28">
        <f>+SUMIF('Input Sheet'!$S:$S,$AL3577,'Input Sheet'!K:K)</f>
        <v>0</v>
      </c>
      <c r="AH3577" s="28">
        <f>+SUMIF('Input Sheet'!$S:$S,$AL3577,'Input Sheet'!L:L)</f>
        <v>0</v>
      </c>
      <c r="AI3577" s="28">
        <f>+SUMIF('Input Sheet'!$S:$S,$AL3577,'Input Sheet'!M:M)</f>
        <v>0</v>
      </c>
      <c r="AJ3577" s="28">
        <f>+SUMIF('Input Sheet'!$S:$S,$AL3577,'Input Sheet'!N:N)</f>
        <v>0</v>
      </c>
      <c r="AK3577" s="28"/>
      <c r="AL3577" s="27" t="str">
        <f t="shared" si="276"/>
        <v>147-7570R</v>
      </c>
      <c r="AM3577" s="34" t="str">
        <f t="shared" si="279"/>
        <v>Service</v>
      </c>
      <c r="AN3577" s="34" t="str">
        <f t="shared" si="280"/>
        <v>ServiceOther Expenses as % of Sales</v>
      </c>
      <c r="AO3577" s="35"/>
      <c r="AP3577" s="35"/>
      <c r="AQ3577" s="35"/>
    </row>
    <row r="3578" spans="1:43" x14ac:dyDescent="0.25">
      <c r="A3578" s="27" t="s">
        <v>103</v>
      </c>
      <c r="B3578" s="27" t="s">
        <v>104</v>
      </c>
      <c r="C3578" s="27" t="s">
        <v>657</v>
      </c>
      <c r="D3578" s="27" t="s">
        <v>176</v>
      </c>
      <c r="E3578" s="27" t="s">
        <v>682</v>
      </c>
      <c r="F3578" s="27" t="s">
        <v>1008</v>
      </c>
      <c r="G3578" s="27" t="s">
        <v>1009</v>
      </c>
      <c r="H3578" s="34" t="s">
        <v>15</v>
      </c>
      <c r="I3578" s="34" t="s">
        <v>930</v>
      </c>
      <c r="J3578" s="34" t="str">
        <f t="shared" si="277"/>
        <v>ServiceOther Expenses as % of Sales</v>
      </c>
      <c r="K3578" s="34" t="str">
        <f t="shared" si="278"/>
        <v>240Service Other expenses - Toyota</v>
      </c>
      <c r="L3578" s="28">
        <f>+SUMIF('TB 4-24'!M:M,$AL3578,'TB 4-24'!G:G)</f>
        <v>0</v>
      </c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>
        <f>+SUMIF('Input Sheet'!$S:$S,$AL3578,'Input Sheet'!C:C)</f>
        <v>0</v>
      </c>
      <c r="Z3578" s="28">
        <f>+SUMIF('Input Sheet'!$S:$S,$AL3578,'Input Sheet'!D:D)</f>
        <v>0</v>
      </c>
      <c r="AA3578" s="28">
        <f>+SUMIF('Input Sheet'!$S:$S,$AL3578,'Input Sheet'!E:E)</f>
        <v>0</v>
      </c>
      <c r="AB3578" s="28">
        <f>+SUMIF('Input Sheet'!$S:$S,$AL3578,'Input Sheet'!F:F)</f>
        <v>0</v>
      </c>
      <c r="AC3578" s="28">
        <f>+SUMIF('Input Sheet'!$S:$S,$AL3578,'Input Sheet'!G:G)</f>
        <v>0</v>
      </c>
      <c r="AD3578" s="28">
        <f>+SUMIF('Input Sheet'!$S:$S,$AL3578,'Input Sheet'!H:H)</f>
        <v>0</v>
      </c>
      <c r="AE3578" s="28">
        <f>+SUMIF('Input Sheet'!$S:$S,$AL3578,'Input Sheet'!I:I)</f>
        <v>0</v>
      </c>
      <c r="AF3578" s="28">
        <f>+SUMIF('Input Sheet'!$S:$S,$AL3578,'Input Sheet'!J:J)</f>
        <v>0</v>
      </c>
      <c r="AG3578" s="28">
        <f>+SUMIF('Input Sheet'!$S:$S,$AL3578,'Input Sheet'!K:K)</f>
        <v>0</v>
      </c>
      <c r="AH3578" s="28">
        <f>+SUMIF('Input Sheet'!$S:$S,$AL3578,'Input Sheet'!L:L)</f>
        <v>0</v>
      </c>
      <c r="AI3578" s="28">
        <f>+SUMIF('Input Sheet'!$S:$S,$AL3578,'Input Sheet'!M:M)</f>
        <v>0</v>
      </c>
      <c r="AJ3578" s="28">
        <f>+SUMIF('Input Sheet'!$S:$S,$AL3578,'Input Sheet'!N:N)</f>
        <v>0</v>
      </c>
      <c r="AK3578" s="28"/>
      <c r="AL3578" s="27" t="str">
        <f t="shared" si="276"/>
        <v>240-7570R</v>
      </c>
      <c r="AM3578" s="34" t="str">
        <f t="shared" si="279"/>
        <v>Service</v>
      </c>
      <c r="AN3578" s="34" t="str">
        <f t="shared" si="280"/>
        <v>ServiceOther Expenses as % of Sales</v>
      </c>
      <c r="AO3578" s="35"/>
      <c r="AP3578" s="35"/>
      <c r="AQ3578" s="35"/>
    </row>
    <row r="3579" spans="1:43" x14ac:dyDescent="0.25">
      <c r="A3579" s="27" t="s">
        <v>103</v>
      </c>
      <c r="B3579" s="27" t="s">
        <v>104</v>
      </c>
      <c r="C3579" s="27" t="s">
        <v>657</v>
      </c>
      <c r="D3579" s="27" t="s">
        <v>268</v>
      </c>
      <c r="E3579" s="27" t="s">
        <v>682</v>
      </c>
      <c r="F3579" s="27" t="s">
        <v>1008</v>
      </c>
      <c r="G3579" s="27" t="s">
        <v>1009</v>
      </c>
      <c r="H3579" s="34" t="s">
        <v>15</v>
      </c>
      <c r="I3579" s="34" t="s">
        <v>930</v>
      </c>
      <c r="J3579" s="34" t="str">
        <f t="shared" si="277"/>
        <v>ServiceOther Expenses as % of Sales</v>
      </c>
      <c r="K3579" s="34" t="str">
        <f t="shared" si="278"/>
        <v>240Service Other expenses - Toyota</v>
      </c>
      <c r="L3579" s="28">
        <f>+SUMIF('TB 4-24'!M:M,$AL3579,'TB 4-24'!G:G)</f>
        <v>0</v>
      </c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>
        <f>+SUMIF('Input Sheet'!$S:$S,$AL3579,'Input Sheet'!C:C)</f>
        <v>0</v>
      </c>
      <c r="Z3579" s="28">
        <f>+SUMIF('Input Sheet'!$S:$S,$AL3579,'Input Sheet'!D:D)</f>
        <v>0</v>
      </c>
      <c r="AA3579" s="28">
        <f>+SUMIF('Input Sheet'!$S:$S,$AL3579,'Input Sheet'!E:E)</f>
        <v>0</v>
      </c>
      <c r="AB3579" s="28">
        <f>+SUMIF('Input Sheet'!$S:$S,$AL3579,'Input Sheet'!F:F)</f>
        <v>0</v>
      </c>
      <c r="AC3579" s="28">
        <f>+SUMIF('Input Sheet'!$S:$S,$AL3579,'Input Sheet'!G:G)</f>
        <v>0</v>
      </c>
      <c r="AD3579" s="28">
        <f>+SUMIF('Input Sheet'!$S:$S,$AL3579,'Input Sheet'!H:H)</f>
        <v>0</v>
      </c>
      <c r="AE3579" s="28">
        <f>+SUMIF('Input Sheet'!$S:$S,$AL3579,'Input Sheet'!I:I)</f>
        <v>0</v>
      </c>
      <c r="AF3579" s="28">
        <f>+SUMIF('Input Sheet'!$S:$S,$AL3579,'Input Sheet'!J:J)</f>
        <v>0</v>
      </c>
      <c r="AG3579" s="28">
        <f>+SUMIF('Input Sheet'!$S:$S,$AL3579,'Input Sheet'!K:K)</f>
        <v>0</v>
      </c>
      <c r="AH3579" s="28">
        <f>+SUMIF('Input Sheet'!$S:$S,$AL3579,'Input Sheet'!L:L)</f>
        <v>0</v>
      </c>
      <c r="AI3579" s="28">
        <f>+SUMIF('Input Sheet'!$S:$S,$AL3579,'Input Sheet'!M:M)</f>
        <v>0</v>
      </c>
      <c r="AJ3579" s="28">
        <f>+SUMIF('Input Sheet'!$S:$S,$AL3579,'Input Sheet'!N:N)</f>
        <v>0</v>
      </c>
      <c r="AK3579" s="28"/>
      <c r="AL3579" s="27" t="str">
        <f t="shared" si="276"/>
        <v>240-7590</v>
      </c>
      <c r="AM3579" s="34" t="str">
        <f t="shared" si="279"/>
        <v>Service</v>
      </c>
      <c r="AN3579" s="34" t="str">
        <f t="shared" si="280"/>
        <v>ServiceOther Expenses as % of Sales</v>
      </c>
      <c r="AO3579" s="35"/>
      <c r="AP3579" s="35"/>
      <c r="AQ3579" s="35"/>
    </row>
    <row r="3580" spans="1:43" x14ac:dyDescent="0.25">
      <c r="A3580" s="27" t="s">
        <v>103</v>
      </c>
      <c r="B3580" s="27" t="s">
        <v>104</v>
      </c>
      <c r="C3580" s="27" t="s">
        <v>663</v>
      </c>
      <c r="D3580" s="27" t="s">
        <v>268</v>
      </c>
      <c r="E3580" s="27" t="s">
        <v>669</v>
      </c>
      <c r="F3580" s="27" t="s">
        <v>1008</v>
      </c>
      <c r="G3580" s="27" t="s">
        <v>1009</v>
      </c>
      <c r="H3580" s="34" t="s">
        <v>15</v>
      </c>
      <c r="I3580" s="34" t="s">
        <v>930</v>
      </c>
      <c r="J3580" s="34" t="str">
        <f t="shared" si="277"/>
        <v>ServiceOther Expenses as % of Sales</v>
      </c>
      <c r="K3580" s="34" t="str">
        <f t="shared" si="278"/>
        <v>440Service Other expenses - Toyota</v>
      </c>
      <c r="L3580" s="28">
        <f>+SUMIF('TB 4-24'!M:M,$AL3580,'TB 4-24'!G:G)</f>
        <v>0</v>
      </c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>
        <f>+SUMIF('Input Sheet'!$S:$S,$AL3580,'Input Sheet'!C:C)</f>
        <v>0</v>
      </c>
      <c r="Z3580" s="28">
        <f>+SUMIF('Input Sheet'!$S:$S,$AL3580,'Input Sheet'!D:D)</f>
        <v>0</v>
      </c>
      <c r="AA3580" s="28">
        <f>+SUMIF('Input Sheet'!$S:$S,$AL3580,'Input Sheet'!E:E)</f>
        <v>0</v>
      </c>
      <c r="AB3580" s="28">
        <f>+SUMIF('Input Sheet'!$S:$S,$AL3580,'Input Sheet'!F:F)</f>
        <v>0</v>
      </c>
      <c r="AC3580" s="28">
        <f>+SUMIF('Input Sheet'!$S:$S,$AL3580,'Input Sheet'!G:G)</f>
        <v>0</v>
      </c>
      <c r="AD3580" s="28">
        <f>+SUMIF('Input Sheet'!$S:$S,$AL3580,'Input Sheet'!H:H)</f>
        <v>0</v>
      </c>
      <c r="AE3580" s="28">
        <f>+SUMIF('Input Sheet'!$S:$S,$AL3580,'Input Sheet'!I:I)</f>
        <v>0</v>
      </c>
      <c r="AF3580" s="28">
        <f>+SUMIF('Input Sheet'!$S:$S,$AL3580,'Input Sheet'!J:J)</f>
        <v>0</v>
      </c>
      <c r="AG3580" s="28">
        <f>+SUMIF('Input Sheet'!$S:$S,$AL3580,'Input Sheet'!K:K)</f>
        <v>0</v>
      </c>
      <c r="AH3580" s="28">
        <f>+SUMIF('Input Sheet'!$S:$S,$AL3580,'Input Sheet'!L:L)</f>
        <v>0</v>
      </c>
      <c r="AI3580" s="28">
        <f>+SUMIF('Input Sheet'!$S:$S,$AL3580,'Input Sheet'!M:M)</f>
        <v>0</v>
      </c>
      <c r="AJ3580" s="28">
        <f>+SUMIF('Input Sheet'!$S:$S,$AL3580,'Input Sheet'!N:N)</f>
        <v>0</v>
      </c>
      <c r="AK3580" s="28"/>
      <c r="AL3580" s="27" t="str">
        <f t="shared" si="276"/>
        <v>440-7590</v>
      </c>
      <c r="AM3580" s="34" t="str">
        <f t="shared" si="279"/>
        <v>Service</v>
      </c>
      <c r="AN3580" s="34" t="str">
        <f t="shared" si="280"/>
        <v>ServiceOther Expenses as % of Sales</v>
      </c>
      <c r="AO3580" s="35"/>
      <c r="AP3580" s="35"/>
      <c r="AQ3580" s="35"/>
    </row>
    <row r="3581" spans="1:43" x14ac:dyDescent="0.25">
      <c r="A3581" s="27" t="s">
        <v>103</v>
      </c>
      <c r="B3581" s="27" t="s">
        <v>104</v>
      </c>
      <c r="C3581" s="27" t="s">
        <v>104</v>
      </c>
      <c r="D3581" s="27" t="s">
        <v>268</v>
      </c>
      <c r="E3581" s="27" t="s">
        <v>653</v>
      </c>
      <c r="F3581" s="27" t="s">
        <v>1008</v>
      </c>
      <c r="G3581" s="27" t="s">
        <v>1009</v>
      </c>
      <c r="H3581" s="34" t="s">
        <v>15</v>
      </c>
      <c r="I3581" s="34" t="s">
        <v>930</v>
      </c>
      <c r="J3581" s="34" t="str">
        <f t="shared" si="277"/>
        <v>ServiceOther Expenses as % of Sales</v>
      </c>
      <c r="K3581" s="34" t="str">
        <f t="shared" si="278"/>
        <v>140Service Other expenses - Toyota</v>
      </c>
      <c r="L3581" s="28">
        <f>+SUMIF('TB 4-24'!M:M,$AL3581,'TB 4-24'!G:G)</f>
        <v>0</v>
      </c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>
        <f>+SUMIF('Input Sheet'!$S:$S,$AL3581,'Input Sheet'!C:C)</f>
        <v>0</v>
      </c>
      <c r="Z3581" s="28">
        <f>+SUMIF('Input Sheet'!$S:$S,$AL3581,'Input Sheet'!D:D)</f>
        <v>0</v>
      </c>
      <c r="AA3581" s="28">
        <f>+SUMIF('Input Sheet'!$S:$S,$AL3581,'Input Sheet'!E:E)</f>
        <v>0</v>
      </c>
      <c r="AB3581" s="28">
        <f>+SUMIF('Input Sheet'!$S:$S,$AL3581,'Input Sheet'!F:F)</f>
        <v>0</v>
      </c>
      <c r="AC3581" s="28">
        <f>+SUMIF('Input Sheet'!$S:$S,$AL3581,'Input Sheet'!G:G)</f>
        <v>0</v>
      </c>
      <c r="AD3581" s="28">
        <f>+SUMIF('Input Sheet'!$S:$S,$AL3581,'Input Sheet'!H:H)</f>
        <v>0</v>
      </c>
      <c r="AE3581" s="28">
        <f>+SUMIF('Input Sheet'!$S:$S,$AL3581,'Input Sheet'!I:I)</f>
        <v>0</v>
      </c>
      <c r="AF3581" s="28">
        <f>+SUMIF('Input Sheet'!$S:$S,$AL3581,'Input Sheet'!J:J)</f>
        <v>0</v>
      </c>
      <c r="AG3581" s="28">
        <f>+SUMIF('Input Sheet'!$S:$S,$AL3581,'Input Sheet'!K:K)</f>
        <v>0</v>
      </c>
      <c r="AH3581" s="28">
        <f>+SUMIF('Input Sheet'!$S:$S,$AL3581,'Input Sheet'!L:L)</f>
        <v>0</v>
      </c>
      <c r="AI3581" s="28">
        <f>+SUMIF('Input Sheet'!$S:$S,$AL3581,'Input Sheet'!M:M)</f>
        <v>0</v>
      </c>
      <c r="AJ3581" s="28">
        <f>+SUMIF('Input Sheet'!$S:$S,$AL3581,'Input Sheet'!N:N)</f>
        <v>0</v>
      </c>
      <c r="AK3581" s="28"/>
      <c r="AL3581" s="27" t="str">
        <f t="shared" si="276"/>
        <v>140-7590</v>
      </c>
      <c r="AM3581" s="34" t="str">
        <f t="shared" si="279"/>
        <v>Service</v>
      </c>
      <c r="AN3581" s="34" t="str">
        <f t="shared" si="280"/>
        <v>ServiceOther Expenses as % of Sales</v>
      </c>
      <c r="AO3581" s="35"/>
      <c r="AP3581" s="35"/>
      <c r="AQ3581" s="35"/>
    </row>
    <row r="3582" spans="1:43" x14ac:dyDescent="0.25">
      <c r="A3582" s="27" t="s">
        <v>103</v>
      </c>
      <c r="B3582" s="27" t="s">
        <v>104</v>
      </c>
      <c r="C3582" s="27" t="s">
        <v>104</v>
      </c>
      <c r="D3582" s="27" t="s">
        <v>268</v>
      </c>
      <c r="E3582" s="27" t="s">
        <v>684</v>
      </c>
      <c r="F3582" s="27" t="s">
        <v>1008</v>
      </c>
      <c r="G3582" s="27" t="s">
        <v>1009</v>
      </c>
      <c r="H3582" s="34" t="s">
        <v>15</v>
      </c>
      <c r="I3582" s="34" t="s">
        <v>930</v>
      </c>
      <c r="J3582" s="34" t="str">
        <f t="shared" si="277"/>
        <v>ServiceOther Expenses as % of Sales</v>
      </c>
      <c r="K3582" s="34" t="str">
        <f t="shared" si="278"/>
        <v>147Service Other expenses - Toyota</v>
      </c>
      <c r="L3582" s="28">
        <f>+SUMIF('TB 4-24'!M:M,$AL3582,'TB 4-24'!G:G)</f>
        <v>0</v>
      </c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>
        <f>+SUMIF('Input Sheet'!$S:$S,$AL3582,'Input Sheet'!C:C)</f>
        <v>0</v>
      </c>
      <c r="Z3582" s="28">
        <f>+SUMIF('Input Sheet'!$S:$S,$AL3582,'Input Sheet'!D:D)</f>
        <v>0</v>
      </c>
      <c r="AA3582" s="28">
        <f>+SUMIF('Input Sheet'!$S:$S,$AL3582,'Input Sheet'!E:E)</f>
        <v>0</v>
      </c>
      <c r="AB3582" s="28">
        <f>+SUMIF('Input Sheet'!$S:$S,$AL3582,'Input Sheet'!F:F)</f>
        <v>0</v>
      </c>
      <c r="AC3582" s="28">
        <f>+SUMIF('Input Sheet'!$S:$S,$AL3582,'Input Sheet'!G:G)</f>
        <v>0</v>
      </c>
      <c r="AD3582" s="28">
        <f>+SUMIF('Input Sheet'!$S:$S,$AL3582,'Input Sheet'!H:H)</f>
        <v>0</v>
      </c>
      <c r="AE3582" s="28">
        <f>+SUMIF('Input Sheet'!$S:$S,$AL3582,'Input Sheet'!I:I)</f>
        <v>0</v>
      </c>
      <c r="AF3582" s="28">
        <f>+SUMIF('Input Sheet'!$S:$S,$AL3582,'Input Sheet'!J:J)</f>
        <v>0</v>
      </c>
      <c r="AG3582" s="28">
        <f>+SUMIF('Input Sheet'!$S:$S,$AL3582,'Input Sheet'!K:K)</f>
        <v>0</v>
      </c>
      <c r="AH3582" s="28">
        <f>+SUMIF('Input Sheet'!$S:$S,$AL3582,'Input Sheet'!L:L)</f>
        <v>0</v>
      </c>
      <c r="AI3582" s="28">
        <f>+SUMIF('Input Sheet'!$S:$S,$AL3582,'Input Sheet'!M:M)</f>
        <v>0</v>
      </c>
      <c r="AJ3582" s="28">
        <f>+SUMIF('Input Sheet'!$S:$S,$AL3582,'Input Sheet'!N:N)</f>
        <v>0</v>
      </c>
      <c r="AK3582" s="28"/>
      <c r="AL3582" s="27" t="str">
        <f t="shared" si="276"/>
        <v>147-7590</v>
      </c>
      <c r="AM3582" s="34" t="str">
        <f t="shared" si="279"/>
        <v>Service</v>
      </c>
      <c r="AN3582" s="34" t="str">
        <f t="shared" si="280"/>
        <v>ServiceOther Expenses as % of Sales</v>
      </c>
      <c r="AO3582" s="35"/>
      <c r="AP3582" s="35"/>
      <c r="AQ3582" s="35"/>
    </row>
    <row r="3583" spans="1:43" x14ac:dyDescent="0.25">
      <c r="A3583" s="27" t="s">
        <v>103</v>
      </c>
      <c r="B3583" s="27" t="s">
        <v>104</v>
      </c>
      <c r="C3583" s="27" t="s">
        <v>104</v>
      </c>
      <c r="D3583" s="27" t="s">
        <v>392</v>
      </c>
      <c r="E3583" s="27" t="s">
        <v>684</v>
      </c>
      <c r="F3583" s="27" t="s">
        <v>1008</v>
      </c>
      <c r="G3583" s="27" t="s">
        <v>1009</v>
      </c>
      <c r="H3583" s="34" t="s">
        <v>15</v>
      </c>
      <c r="I3583" s="34" t="s">
        <v>930</v>
      </c>
      <c r="J3583" s="34" t="str">
        <f t="shared" si="277"/>
        <v>ServiceOther Expenses as % of Sales</v>
      </c>
      <c r="K3583" s="34" t="str">
        <f t="shared" si="278"/>
        <v>147Service Other expenses - Toyota</v>
      </c>
      <c r="L3583" s="28">
        <f>+SUMIF('TB 4-24'!M:M,$AL3583,'TB 4-24'!G:G)</f>
        <v>0</v>
      </c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>
        <f>+SUMIF('Input Sheet'!$S:$S,$AL3583,'Input Sheet'!C:C)</f>
        <v>0</v>
      </c>
      <c r="Z3583" s="28">
        <f>+SUMIF('Input Sheet'!$S:$S,$AL3583,'Input Sheet'!D:D)</f>
        <v>0</v>
      </c>
      <c r="AA3583" s="28">
        <f>+SUMIF('Input Sheet'!$S:$S,$AL3583,'Input Sheet'!E:E)</f>
        <v>0</v>
      </c>
      <c r="AB3583" s="28">
        <f>+SUMIF('Input Sheet'!$S:$S,$AL3583,'Input Sheet'!F:F)</f>
        <v>0</v>
      </c>
      <c r="AC3583" s="28">
        <f>+SUMIF('Input Sheet'!$S:$S,$AL3583,'Input Sheet'!G:G)</f>
        <v>0</v>
      </c>
      <c r="AD3583" s="28">
        <f>+SUMIF('Input Sheet'!$S:$S,$AL3583,'Input Sheet'!H:H)</f>
        <v>0</v>
      </c>
      <c r="AE3583" s="28">
        <f>+SUMIF('Input Sheet'!$S:$S,$AL3583,'Input Sheet'!I:I)</f>
        <v>0</v>
      </c>
      <c r="AF3583" s="28">
        <f>+SUMIF('Input Sheet'!$S:$S,$AL3583,'Input Sheet'!J:J)</f>
        <v>0</v>
      </c>
      <c r="AG3583" s="28">
        <f>+SUMIF('Input Sheet'!$S:$S,$AL3583,'Input Sheet'!K:K)</f>
        <v>0</v>
      </c>
      <c r="AH3583" s="28">
        <f>+SUMIF('Input Sheet'!$S:$S,$AL3583,'Input Sheet'!L:L)</f>
        <v>0</v>
      </c>
      <c r="AI3583" s="28">
        <f>+SUMIF('Input Sheet'!$S:$S,$AL3583,'Input Sheet'!M:M)</f>
        <v>0</v>
      </c>
      <c r="AJ3583" s="28">
        <f>+SUMIF('Input Sheet'!$S:$S,$AL3583,'Input Sheet'!N:N)</f>
        <v>0</v>
      </c>
      <c r="AK3583" s="28"/>
      <c r="AL3583" s="27" t="str">
        <f t="shared" si="276"/>
        <v>147-7591</v>
      </c>
      <c r="AM3583" s="34" t="str">
        <f t="shared" si="279"/>
        <v>Service</v>
      </c>
      <c r="AN3583" s="34" t="str">
        <f t="shared" si="280"/>
        <v>ServiceOther Expenses as % of Sales</v>
      </c>
      <c r="AO3583" s="35"/>
      <c r="AP3583" s="35"/>
      <c r="AQ3583" s="35"/>
    </row>
    <row r="3584" spans="1:43" x14ac:dyDescent="0.25">
      <c r="A3584" s="27" t="s">
        <v>103</v>
      </c>
      <c r="B3584" s="27" t="s">
        <v>104</v>
      </c>
      <c r="C3584" s="27" t="s">
        <v>104</v>
      </c>
      <c r="D3584" s="27" t="s">
        <v>498</v>
      </c>
      <c r="E3584" s="27" t="s">
        <v>684</v>
      </c>
      <c r="F3584" s="27" t="s">
        <v>1008</v>
      </c>
      <c r="G3584" s="27" t="s">
        <v>1009</v>
      </c>
      <c r="H3584" s="34" t="s">
        <v>15</v>
      </c>
      <c r="I3584" s="34" t="s">
        <v>930</v>
      </c>
      <c r="J3584" s="34" t="str">
        <f t="shared" si="277"/>
        <v>ServiceOther Expenses as % of Sales</v>
      </c>
      <c r="K3584" s="34" t="str">
        <f t="shared" si="278"/>
        <v>147Service Other expenses - Toyota</v>
      </c>
      <c r="L3584" s="28">
        <f>+SUMIF('TB 4-24'!M:M,$AL3584,'TB 4-24'!G:G)</f>
        <v>0</v>
      </c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>
        <f>+SUMIF('Input Sheet'!$S:$S,$AL3584,'Input Sheet'!C:C)</f>
        <v>0</v>
      </c>
      <c r="Z3584" s="28">
        <f>+SUMIF('Input Sheet'!$S:$S,$AL3584,'Input Sheet'!D:D)</f>
        <v>0</v>
      </c>
      <c r="AA3584" s="28">
        <f>+SUMIF('Input Sheet'!$S:$S,$AL3584,'Input Sheet'!E:E)</f>
        <v>0</v>
      </c>
      <c r="AB3584" s="28">
        <f>+SUMIF('Input Sheet'!$S:$S,$AL3584,'Input Sheet'!F:F)</f>
        <v>0</v>
      </c>
      <c r="AC3584" s="28">
        <f>+SUMIF('Input Sheet'!$S:$S,$AL3584,'Input Sheet'!G:G)</f>
        <v>0</v>
      </c>
      <c r="AD3584" s="28">
        <f>+SUMIF('Input Sheet'!$S:$S,$AL3584,'Input Sheet'!H:H)</f>
        <v>0</v>
      </c>
      <c r="AE3584" s="28">
        <f>+SUMIF('Input Sheet'!$S:$S,$AL3584,'Input Sheet'!I:I)</f>
        <v>0</v>
      </c>
      <c r="AF3584" s="28">
        <f>+SUMIF('Input Sheet'!$S:$S,$AL3584,'Input Sheet'!J:J)</f>
        <v>0</v>
      </c>
      <c r="AG3584" s="28">
        <f>+SUMIF('Input Sheet'!$S:$S,$AL3584,'Input Sheet'!K:K)</f>
        <v>0</v>
      </c>
      <c r="AH3584" s="28">
        <f>+SUMIF('Input Sheet'!$S:$S,$AL3584,'Input Sheet'!L:L)</f>
        <v>0</v>
      </c>
      <c r="AI3584" s="28">
        <f>+SUMIF('Input Sheet'!$S:$S,$AL3584,'Input Sheet'!M:M)</f>
        <v>0</v>
      </c>
      <c r="AJ3584" s="28">
        <f>+SUMIF('Input Sheet'!$S:$S,$AL3584,'Input Sheet'!N:N)</f>
        <v>0</v>
      </c>
      <c r="AK3584" s="28"/>
      <c r="AL3584" s="27" t="str">
        <f t="shared" si="276"/>
        <v>147-7592</v>
      </c>
      <c r="AM3584" s="34" t="str">
        <f t="shared" si="279"/>
        <v>Service</v>
      </c>
      <c r="AN3584" s="34" t="str">
        <f t="shared" si="280"/>
        <v>ServiceOther Expenses as % of Sales</v>
      </c>
      <c r="AO3584" s="35"/>
      <c r="AP3584" s="35"/>
      <c r="AQ3584" s="35"/>
    </row>
    <row r="3585" spans="1:43" x14ac:dyDescent="0.25">
      <c r="A3585" s="27" t="s">
        <v>103</v>
      </c>
      <c r="B3585" s="27" t="s">
        <v>104</v>
      </c>
      <c r="C3585" s="27" t="s">
        <v>657</v>
      </c>
      <c r="D3585" s="27" t="s">
        <v>269</v>
      </c>
      <c r="E3585" s="27" t="s">
        <v>682</v>
      </c>
      <c r="F3585" s="27" t="s">
        <v>1008</v>
      </c>
      <c r="G3585" s="27" t="s">
        <v>1009</v>
      </c>
      <c r="H3585" s="34" t="s">
        <v>15</v>
      </c>
      <c r="I3585" s="34" t="s">
        <v>930</v>
      </c>
      <c r="J3585" s="34" t="str">
        <f t="shared" si="277"/>
        <v>ServiceOther Expenses as % of Sales</v>
      </c>
      <c r="K3585" s="34" t="str">
        <f t="shared" si="278"/>
        <v>240Service Other expenses - Toyota</v>
      </c>
      <c r="L3585" s="28">
        <f>+SUMIF('TB 4-24'!M:M,$AL3585,'TB 4-24'!G:G)</f>
        <v>0</v>
      </c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>
        <f>+SUMIF('Input Sheet'!$S:$S,$AL3585,'Input Sheet'!C:C)</f>
        <v>0</v>
      </c>
      <c r="Z3585" s="28">
        <f>+SUMIF('Input Sheet'!$S:$S,$AL3585,'Input Sheet'!D:D)</f>
        <v>0</v>
      </c>
      <c r="AA3585" s="28">
        <f>+SUMIF('Input Sheet'!$S:$S,$AL3585,'Input Sheet'!E:E)</f>
        <v>0</v>
      </c>
      <c r="AB3585" s="28">
        <f>+SUMIF('Input Sheet'!$S:$S,$AL3585,'Input Sheet'!F:F)</f>
        <v>0</v>
      </c>
      <c r="AC3585" s="28">
        <f>+SUMIF('Input Sheet'!$S:$S,$AL3585,'Input Sheet'!G:G)</f>
        <v>0</v>
      </c>
      <c r="AD3585" s="28">
        <f>+SUMIF('Input Sheet'!$S:$S,$AL3585,'Input Sheet'!H:H)</f>
        <v>0</v>
      </c>
      <c r="AE3585" s="28">
        <f>+SUMIF('Input Sheet'!$S:$S,$AL3585,'Input Sheet'!I:I)</f>
        <v>0</v>
      </c>
      <c r="AF3585" s="28">
        <f>+SUMIF('Input Sheet'!$S:$S,$AL3585,'Input Sheet'!J:J)</f>
        <v>0</v>
      </c>
      <c r="AG3585" s="28">
        <f>+SUMIF('Input Sheet'!$S:$S,$AL3585,'Input Sheet'!K:K)</f>
        <v>0</v>
      </c>
      <c r="AH3585" s="28">
        <f>+SUMIF('Input Sheet'!$S:$S,$AL3585,'Input Sheet'!L:L)</f>
        <v>0</v>
      </c>
      <c r="AI3585" s="28">
        <f>+SUMIF('Input Sheet'!$S:$S,$AL3585,'Input Sheet'!M:M)</f>
        <v>0</v>
      </c>
      <c r="AJ3585" s="28">
        <f>+SUMIF('Input Sheet'!$S:$S,$AL3585,'Input Sheet'!N:N)</f>
        <v>0</v>
      </c>
      <c r="AK3585" s="28"/>
      <c r="AL3585" s="27" t="str">
        <f t="shared" si="276"/>
        <v>240-7650</v>
      </c>
      <c r="AM3585" s="34" t="str">
        <f t="shared" si="279"/>
        <v>Service</v>
      </c>
      <c r="AN3585" s="34" t="str">
        <f t="shared" si="280"/>
        <v>ServiceOther Expenses as % of Sales</v>
      </c>
      <c r="AO3585" s="35"/>
      <c r="AP3585" s="35"/>
      <c r="AQ3585" s="35"/>
    </row>
    <row r="3586" spans="1:43" x14ac:dyDescent="0.25">
      <c r="A3586" s="27" t="s">
        <v>103</v>
      </c>
      <c r="B3586" s="27" t="s">
        <v>104</v>
      </c>
      <c r="C3586" s="27" t="s">
        <v>663</v>
      </c>
      <c r="D3586" s="27" t="s">
        <v>269</v>
      </c>
      <c r="E3586" s="27" t="s">
        <v>669</v>
      </c>
      <c r="F3586" s="27" t="s">
        <v>1008</v>
      </c>
      <c r="G3586" s="27" t="s">
        <v>1009</v>
      </c>
      <c r="H3586" s="34" t="s">
        <v>15</v>
      </c>
      <c r="I3586" s="34" t="s">
        <v>930</v>
      </c>
      <c r="J3586" s="34" t="str">
        <f t="shared" si="277"/>
        <v>ServiceOther Expenses as % of Sales</v>
      </c>
      <c r="K3586" s="34" t="str">
        <f t="shared" si="278"/>
        <v>440Service Other expenses - Toyota</v>
      </c>
      <c r="L3586" s="28">
        <f>+SUMIF('TB 4-24'!M:M,$AL3586,'TB 4-24'!G:G)</f>
        <v>0</v>
      </c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>
        <f>+SUMIF('Input Sheet'!$S:$S,$AL3586,'Input Sheet'!C:C)</f>
        <v>0</v>
      </c>
      <c r="Z3586" s="28">
        <f>+SUMIF('Input Sheet'!$S:$S,$AL3586,'Input Sheet'!D:D)</f>
        <v>0</v>
      </c>
      <c r="AA3586" s="28">
        <f>+SUMIF('Input Sheet'!$S:$S,$AL3586,'Input Sheet'!E:E)</f>
        <v>0</v>
      </c>
      <c r="AB3586" s="28">
        <f>+SUMIF('Input Sheet'!$S:$S,$AL3586,'Input Sheet'!F:F)</f>
        <v>0</v>
      </c>
      <c r="AC3586" s="28">
        <f>+SUMIF('Input Sheet'!$S:$S,$AL3586,'Input Sheet'!G:G)</f>
        <v>0</v>
      </c>
      <c r="AD3586" s="28">
        <f>+SUMIF('Input Sheet'!$S:$S,$AL3586,'Input Sheet'!H:H)</f>
        <v>0</v>
      </c>
      <c r="AE3586" s="28">
        <f>+SUMIF('Input Sheet'!$S:$S,$AL3586,'Input Sheet'!I:I)</f>
        <v>0</v>
      </c>
      <c r="AF3586" s="28">
        <f>+SUMIF('Input Sheet'!$S:$S,$AL3586,'Input Sheet'!J:J)</f>
        <v>0</v>
      </c>
      <c r="AG3586" s="28">
        <f>+SUMIF('Input Sheet'!$S:$S,$AL3586,'Input Sheet'!K:K)</f>
        <v>0</v>
      </c>
      <c r="AH3586" s="28">
        <f>+SUMIF('Input Sheet'!$S:$S,$AL3586,'Input Sheet'!L:L)</f>
        <v>0</v>
      </c>
      <c r="AI3586" s="28">
        <f>+SUMIF('Input Sheet'!$S:$S,$AL3586,'Input Sheet'!M:M)</f>
        <v>0</v>
      </c>
      <c r="AJ3586" s="28">
        <f>+SUMIF('Input Sheet'!$S:$S,$AL3586,'Input Sheet'!N:N)</f>
        <v>0</v>
      </c>
      <c r="AK3586" s="28"/>
      <c r="AL3586" s="27" t="str">
        <f t="shared" si="276"/>
        <v>440-7650</v>
      </c>
      <c r="AM3586" s="34" t="str">
        <f t="shared" si="279"/>
        <v>Service</v>
      </c>
      <c r="AN3586" s="34" t="str">
        <f t="shared" si="280"/>
        <v>ServiceOther Expenses as % of Sales</v>
      </c>
      <c r="AO3586" s="35"/>
      <c r="AP3586" s="35"/>
      <c r="AQ3586" s="35"/>
    </row>
    <row r="3587" spans="1:43" x14ac:dyDescent="0.25">
      <c r="A3587" s="27" t="s">
        <v>103</v>
      </c>
      <c r="B3587" s="27" t="s">
        <v>104</v>
      </c>
      <c r="C3587" s="27" t="s">
        <v>671</v>
      </c>
      <c r="D3587" s="27" t="s">
        <v>269</v>
      </c>
      <c r="E3587" s="27" t="s">
        <v>683</v>
      </c>
      <c r="F3587" s="27" t="s">
        <v>1008</v>
      </c>
      <c r="G3587" s="27" t="s">
        <v>1009</v>
      </c>
      <c r="H3587" s="34" t="s">
        <v>15</v>
      </c>
      <c r="I3587" s="34" t="s">
        <v>930</v>
      </c>
      <c r="J3587" s="34" t="str">
        <f t="shared" si="277"/>
        <v>ServiceOther Expenses as % of Sales</v>
      </c>
      <c r="K3587" s="34" t="str">
        <f t="shared" si="278"/>
        <v>340Service Other expenses - Toyota</v>
      </c>
      <c r="L3587" s="28">
        <f>+SUMIF('TB 4-24'!M:M,$AL3587,'TB 4-24'!G:G)</f>
        <v>0</v>
      </c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>
        <f>+SUMIF('Input Sheet'!$S:$S,$AL3587,'Input Sheet'!C:C)</f>
        <v>0</v>
      </c>
      <c r="Z3587" s="28">
        <f>+SUMIF('Input Sheet'!$S:$S,$AL3587,'Input Sheet'!D:D)</f>
        <v>0</v>
      </c>
      <c r="AA3587" s="28">
        <f>+SUMIF('Input Sheet'!$S:$S,$AL3587,'Input Sheet'!E:E)</f>
        <v>0</v>
      </c>
      <c r="AB3587" s="28">
        <f>+SUMIF('Input Sheet'!$S:$S,$AL3587,'Input Sheet'!F:F)</f>
        <v>0</v>
      </c>
      <c r="AC3587" s="28">
        <f>+SUMIF('Input Sheet'!$S:$S,$AL3587,'Input Sheet'!G:G)</f>
        <v>0</v>
      </c>
      <c r="AD3587" s="28">
        <f>+SUMIF('Input Sheet'!$S:$S,$AL3587,'Input Sheet'!H:H)</f>
        <v>0</v>
      </c>
      <c r="AE3587" s="28">
        <f>+SUMIF('Input Sheet'!$S:$S,$AL3587,'Input Sheet'!I:I)</f>
        <v>0</v>
      </c>
      <c r="AF3587" s="28">
        <f>+SUMIF('Input Sheet'!$S:$S,$AL3587,'Input Sheet'!J:J)</f>
        <v>0</v>
      </c>
      <c r="AG3587" s="28">
        <f>+SUMIF('Input Sheet'!$S:$S,$AL3587,'Input Sheet'!K:K)</f>
        <v>0</v>
      </c>
      <c r="AH3587" s="28">
        <f>+SUMIF('Input Sheet'!$S:$S,$AL3587,'Input Sheet'!L:L)</f>
        <v>0</v>
      </c>
      <c r="AI3587" s="28">
        <f>+SUMIF('Input Sheet'!$S:$S,$AL3587,'Input Sheet'!M:M)</f>
        <v>0</v>
      </c>
      <c r="AJ3587" s="28">
        <f>+SUMIF('Input Sheet'!$S:$S,$AL3587,'Input Sheet'!N:N)</f>
        <v>0</v>
      </c>
      <c r="AK3587" s="28"/>
      <c r="AL3587" s="27" t="str">
        <f t="shared" ref="AL3587:AL3650" si="281">+E3587&amp;"-"&amp;D3587</f>
        <v>340-7650</v>
      </c>
      <c r="AM3587" s="34" t="str">
        <f t="shared" si="279"/>
        <v>Service</v>
      </c>
      <c r="AN3587" s="34" t="str">
        <f t="shared" si="280"/>
        <v>ServiceOther Expenses as % of Sales</v>
      </c>
      <c r="AO3587" s="35"/>
      <c r="AP3587" s="35"/>
      <c r="AQ3587" s="35"/>
    </row>
    <row r="3588" spans="1:43" x14ac:dyDescent="0.25">
      <c r="A3588" s="27" t="s">
        <v>103</v>
      </c>
      <c r="B3588" s="27" t="s">
        <v>104</v>
      </c>
      <c r="C3588" s="27" t="s">
        <v>104</v>
      </c>
      <c r="D3588" s="27" t="s">
        <v>269</v>
      </c>
      <c r="E3588" s="27" t="s">
        <v>653</v>
      </c>
      <c r="F3588" s="27" t="s">
        <v>1008</v>
      </c>
      <c r="G3588" s="27" t="s">
        <v>1009</v>
      </c>
      <c r="H3588" s="34" t="s">
        <v>15</v>
      </c>
      <c r="I3588" s="34" t="s">
        <v>930</v>
      </c>
      <c r="J3588" s="34" t="str">
        <f t="shared" ref="J3588:J3651" si="282">+H3588&amp;I3588</f>
        <v>ServiceOther Expenses as % of Sales</v>
      </c>
      <c r="K3588" s="34" t="str">
        <f t="shared" ref="K3588:K3651" si="283">+E3588&amp;G3588</f>
        <v>140Service Other expenses - Toyota</v>
      </c>
      <c r="L3588" s="28">
        <f>+SUMIF('TB 4-24'!M:M,$AL3588,'TB 4-24'!G:G)</f>
        <v>0</v>
      </c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>
        <f>+SUMIF('Input Sheet'!$S:$S,$AL3588,'Input Sheet'!C:C)</f>
        <v>0</v>
      </c>
      <c r="Z3588" s="28">
        <f>+SUMIF('Input Sheet'!$S:$S,$AL3588,'Input Sheet'!D:D)</f>
        <v>0</v>
      </c>
      <c r="AA3588" s="28">
        <f>+SUMIF('Input Sheet'!$S:$S,$AL3588,'Input Sheet'!E:E)</f>
        <v>0</v>
      </c>
      <c r="AB3588" s="28">
        <f>+SUMIF('Input Sheet'!$S:$S,$AL3588,'Input Sheet'!F:F)</f>
        <v>0</v>
      </c>
      <c r="AC3588" s="28">
        <f>+SUMIF('Input Sheet'!$S:$S,$AL3588,'Input Sheet'!G:G)</f>
        <v>0</v>
      </c>
      <c r="AD3588" s="28">
        <f>+SUMIF('Input Sheet'!$S:$S,$AL3588,'Input Sheet'!H:H)</f>
        <v>0</v>
      </c>
      <c r="AE3588" s="28">
        <f>+SUMIF('Input Sheet'!$S:$S,$AL3588,'Input Sheet'!I:I)</f>
        <v>0</v>
      </c>
      <c r="AF3588" s="28">
        <f>+SUMIF('Input Sheet'!$S:$S,$AL3588,'Input Sheet'!J:J)</f>
        <v>0</v>
      </c>
      <c r="AG3588" s="28">
        <f>+SUMIF('Input Sheet'!$S:$S,$AL3588,'Input Sheet'!K:K)</f>
        <v>0</v>
      </c>
      <c r="AH3588" s="28">
        <f>+SUMIF('Input Sheet'!$S:$S,$AL3588,'Input Sheet'!L:L)</f>
        <v>0</v>
      </c>
      <c r="AI3588" s="28">
        <f>+SUMIF('Input Sheet'!$S:$S,$AL3588,'Input Sheet'!M:M)</f>
        <v>0</v>
      </c>
      <c r="AJ3588" s="28">
        <f>+SUMIF('Input Sheet'!$S:$S,$AL3588,'Input Sheet'!N:N)</f>
        <v>0</v>
      </c>
      <c r="AK3588" s="28"/>
      <c r="AL3588" s="27" t="str">
        <f t="shared" si="281"/>
        <v>140-7650</v>
      </c>
      <c r="AM3588" s="34" t="str">
        <f t="shared" si="279"/>
        <v>Service</v>
      </c>
      <c r="AN3588" s="34" t="str">
        <f t="shared" si="280"/>
        <v>ServiceOther Expenses as % of Sales</v>
      </c>
      <c r="AO3588" s="35"/>
      <c r="AP3588" s="35"/>
      <c r="AQ3588" s="35"/>
    </row>
    <row r="3589" spans="1:43" x14ac:dyDescent="0.25">
      <c r="A3589" s="27" t="s">
        <v>103</v>
      </c>
      <c r="B3589" s="27" t="s">
        <v>104</v>
      </c>
      <c r="C3589" s="27" t="s">
        <v>104</v>
      </c>
      <c r="D3589" s="27" t="s">
        <v>269</v>
      </c>
      <c r="E3589" s="27" t="s">
        <v>684</v>
      </c>
      <c r="F3589" s="27" t="s">
        <v>1008</v>
      </c>
      <c r="G3589" s="27" t="s">
        <v>1009</v>
      </c>
      <c r="H3589" s="34" t="s">
        <v>15</v>
      </c>
      <c r="I3589" s="34" t="s">
        <v>930</v>
      </c>
      <c r="J3589" s="34" t="str">
        <f t="shared" si="282"/>
        <v>ServiceOther Expenses as % of Sales</v>
      </c>
      <c r="K3589" s="34" t="str">
        <f t="shared" si="283"/>
        <v>147Service Other expenses - Toyota</v>
      </c>
      <c r="L3589" s="28">
        <f>+SUMIF('TB 4-24'!M:M,$AL3589,'TB 4-24'!G:G)</f>
        <v>0</v>
      </c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>
        <f>+SUMIF('Input Sheet'!$S:$S,$AL3589,'Input Sheet'!C:C)</f>
        <v>0</v>
      </c>
      <c r="Z3589" s="28">
        <f>+SUMIF('Input Sheet'!$S:$S,$AL3589,'Input Sheet'!D:D)</f>
        <v>0</v>
      </c>
      <c r="AA3589" s="28">
        <f>+SUMIF('Input Sheet'!$S:$S,$AL3589,'Input Sheet'!E:E)</f>
        <v>0</v>
      </c>
      <c r="AB3589" s="28">
        <f>+SUMIF('Input Sheet'!$S:$S,$AL3589,'Input Sheet'!F:F)</f>
        <v>0</v>
      </c>
      <c r="AC3589" s="28">
        <f>+SUMIF('Input Sheet'!$S:$S,$AL3589,'Input Sheet'!G:G)</f>
        <v>0</v>
      </c>
      <c r="AD3589" s="28">
        <f>+SUMIF('Input Sheet'!$S:$S,$AL3589,'Input Sheet'!H:H)</f>
        <v>0</v>
      </c>
      <c r="AE3589" s="28">
        <f>+SUMIF('Input Sheet'!$S:$S,$AL3589,'Input Sheet'!I:I)</f>
        <v>0</v>
      </c>
      <c r="AF3589" s="28">
        <f>+SUMIF('Input Sheet'!$S:$S,$AL3589,'Input Sheet'!J:J)</f>
        <v>0</v>
      </c>
      <c r="AG3589" s="28">
        <f>+SUMIF('Input Sheet'!$S:$S,$AL3589,'Input Sheet'!K:K)</f>
        <v>0</v>
      </c>
      <c r="AH3589" s="28">
        <f>+SUMIF('Input Sheet'!$S:$S,$AL3589,'Input Sheet'!L:L)</f>
        <v>0</v>
      </c>
      <c r="AI3589" s="28">
        <f>+SUMIF('Input Sheet'!$S:$S,$AL3589,'Input Sheet'!M:M)</f>
        <v>0</v>
      </c>
      <c r="AJ3589" s="28">
        <f>+SUMIF('Input Sheet'!$S:$S,$AL3589,'Input Sheet'!N:N)</f>
        <v>0</v>
      </c>
      <c r="AK3589" s="28"/>
      <c r="AL3589" s="27" t="str">
        <f t="shared" si="281"/>
        <v>147-7650</v>
      </c>
      <c r="AM3589" s="34" t="str">
        <f t="shared" ref="AM3589:AM3652" si="284">H3589</f>
        <v>Service</v>
      </c>
      <c r="AN3589" s="34" t="str">
        <f t="shared" ref="AN3589:AN3652" si="285">J3589</f>
        <v>ServiceOther Expenses as % of Sales</v>
      </c>
      <c r="AO3589" s="35"/>
      <c r="AP3589" s="35"/>
      <c r="AQ3589" s="35"/>
    </row>
    <row r="3590" spans="1:43" x14ac:dyDescent="0.25">
      <c r="A3590" s="27" t="s">
        <v>103</v>
      </c>
      <c r="B3590" s="27" t="s">
        <v>104</v>
      </c>
      <c r="C3590" s="27" t="s">
        <v>104</v>
      </c>
      <c r="D3590" s="27" t="s">
        <v>273</v>
      </c>
      <c r="E3590" s="27" t="s">
        <v>653</v>
      </c>
      <c r="F3590" s="27" t="s">
        <v>1010</v>
      </c>
      <c r="G3590" s="27" t="s">
        <v>1011</v>
      </c>
      <c r="H3590" s="34" t="s">
        <v>15</v>
      </c>
      <c r="I3590" s="34" t="s">
        <v>1007</v>
      </c>
      <c r="J3590" s="34" t="str">
        <f t="shared" si="282"/>
        <v>ServiceSalaries, Commission &amp; Leave as % of Sales</v>
      </c>
      <c r="K3590" s="34" t="str">
        <f t="shared" si="283"/>
        <v>140Service Salaries &amp; Commission - Toyota</v>
      </c>
      <c r="L3590" s="28">
        <f>+SUMIF('TB 4-24'!M:M,$AL3590,'TB 4-24'!G:G)</f>
        <v>0</v>
      </c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>
        <f>+SUMIF('Input Sheet'!$S:$S,$AL3590,'Input Sheet'!C:C)</f>
        <v>0</v>
      </c>
      <c r="Z3590" s="28">
        <f>+SUMIF('Input Sheet'!$S:$S,$AL3590,'Input Sheet'!D:D)</f>
        <v>0</v>
      </c>
      <c r="AA3590" s="28">
        <f>+SUMIF('Input Sheet'!$S:$S,$AL3590,'Input Sheet'!E:E)</f>
        <v>0</v>
      </c>
      <c r="AB3590" s="28">
        <f>+SUMIF('Input Sheet'!$S:$S,$AL3590,'Input Sheet'!F:F)</f>
        <v>0</v>
      </c>
      <c r="AC3590" s="28">
        <f>+SUMIF('Input Sheet'!$S:$S,$AL3590,'Input Sheet'!G:G)</f>
        <v>0</v>
      </c>
      <c r="AD3590" s="28">
        <f>+SUMIF('Input Sheet'!$S:$S,$AL3590,'Input Sheet'!H:H)</f>
        <v>0</v>
      </c>
      <c r="AE3590" s="28">
        <f>+SUMIF('Input Sheet'!$S:$S,$AL3590,'Input Sheet'!I:I)</f>
        <v>0</v>
      </c>
      <c r="AF3590" s="28">
        <f>+SUMIF('Input Sheet'!$S:$S,$AL3590,'Input Sheet'!J:J)</f>
        <v>0</v>
      </c>
      <c r="AG3590" s="28">
        <f>+SUMIF('Input Sheet'!$S:$S,$AL3590,'Input Sheet'!K:K)</f>
        <v>0</v>
      </c>
      <c r="AH3590" s="28">
        <f>+SUMIF('Input Sheet'!$S:$S,$AL3590,'Input Sheet'!L:L)</f>
        <v>0</v>
      </c>
      <c r="AI3590" s="28">
        <f>+SUMIF('Input Sheet'!$S:$S,$AL3590,'Input Sheet'!M:M)</f>
        <v>0</v>
      </c>
      <c r="AJ3590" s="28">
        <f>+SUMIF('Input Sheet'!$S:$S,$AL3590,'Input Sheet'!N:N)</f>
        <v>0</v>
      </c>
      <c r="AK3590" s="28"/>
      <c r="AL3590" s="27" t="str">
        <f t="shared" si="281"/>
        <v>140-7000</v>
      </c>
      <c r="AM3590" s="34" t="str">
        <f t="shared" si="284"/>
        <v>Service</v>
      </c>
      <c r="AN3590" s="34" t="str">
        <f t="shared" si="285"/>
        <v>ServiceSalaries, Commission &amp; Leave as % of Sales</v>
      </c>
      <c r="AO3590" s="35"/>
      <c r="AP3590" s="35"/>
      <c r="AQ3590" s="35"/>
    </row>
    <row r="3591" spans="1:43" x14ac:dyDescent="0.25">
      <c r="A3591" s="27" t="s">
        <v>103</v>
      </c>
      <c r="B3591" s="27" t="s">
        <v>104</v>
      </c>
      <c r="C3591" s="27" t="s">
        <v>104</v>
      </c>
      <c r="D3591" s="27" t="s">
        <v>273</v>
      </c>
      <c r="E3591" s="27" t="s">
        <v>684</v>
      </c>
      <c r="F3591" s="27" t="s">
        <v>1010</v>
      </c>
      <c r="G3591" s="27" t="s">
        <v>1011</v>
      </c>
      <c r="H3591" s="34" t="s">
        <v>15</v>
      </c>
      <c r="I3591" s="34" t="s">
        <v>1007</v>
      </c>
      <c r="J3591" s="34" t="str">
        <f t="shared" si="282"/>
        <v>ServiceSalaries, Commission &amp; Leave as % of Sales</v>
      </c>
      <c r="K3591" s="34" t="str">
        <f t="shared" si="283"/>
        <v>147Service Salaries &amp; Commission - Toyota</v>
      </c>
      <c r="L3591" s="28">
        <f>+SUMIF('TB 4-24'!M:M,$AL3591,'TB 4-24'!G:G)</f>
        <v>0</v>
      </c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>
        <f>+SUMIF('Input Sheet'!$S:$S,$AL3591,'Input Sheet'!C:C)</f>
        <v>0</v>
      </c>
      <c r="Z3591" s="28">
        <f>+SUMIF('Input Sheet'!$S:$S,$AL3591,'Input Sheet'!D:D)</f>
        <v>0</v>
      </c>
      <c r="AA3591" s="28">
        <f>+SUMIF('Input Sheet'!$S:$S,$AL3591,'Input Sheet'!E:E)</f>
        <v>0</v>
      </c>
      <c r="AB3591" s="28">
        <f>+SUMIF('Input Sheet'!$S:$S,$AL3591,'Input Sheet'!F:F)</f>
        <v>0</v>
      </c>
      <c r="AC3591" s="28">
        <f>+SUMIF('Input Sheet'!$S:$S,$AL3591,'Input Sheet'!G:G)</f>
        <v>0</v>
      </c>
      <c r="AD3591" s="28">
        <f>+SUMIF('Input Sheet'!$S:$S,$AL3591,'Input Sheet'!H:H)</f>
        <v>0</v>
      </c>
      <c r="AE3591" s="28">
        <f>+SUMIF('Input Sheet'!$S:$S,$AL3591,'Input Sheet'!I:I)</f>
        <v>0</v>
      </c>
      <c r="AF3591" s="28">
        <f>+SUMIF('Input Sheet'!$S:$S,$AL3591,'Input Sheet'!J:J)</f>
        <v>0</v>
      </c>
      <c r="AG3591" s="28">
        <f>+SUMIF('Input Sheet'!$S:$S,$AL3591,'Input Sheet'!K:K)</f>
        <v>0</v>
      </c>
      <c r="AH3591" s="28">
        <f>+SUMIF('Input Sheet'!$S:$S,$AL3591,'Input Sheet'!L:L)</f>
        <v>0</v>
      </c>
      <c r="AI3591" s="28">
        <f>+SUMIF('Input Sheet'!$S:$S,$AL3591,'Input Sheet'!M:M)</f>
        <v>0</v>
      </c>
      <c r="AJ3591" s="28">
        <f>+SUMIF('Input Sheet'!$S:$S,$AL3591,'Input Sheet'!N:N)</f>
        <v>0</v>
      </c>
      <c r="AK3591" s="28"/>
      <c r="AL3591" s="27" t="str">
        <f t="shared" si="281"/>
        <v>147-7000</v>
      </c>
      <c r="AM3591" s="34" t="str">
        <f t="shared" si="284"/>
        <v>Service</v>
      </c>
      <c r="AN3591" s="34" t="str">
        <f t="shared" si="285"/>
        <v>ServiceSalaries, Commission &amp; Leave as % of Sales</v>
      </c>
      <c r="AO3591" s="35"/>
      <c r="AP3591" s="35"/>
      <c r="AQ3591" s="35"/>
    </row>
    <row r="3592" spans="1:43" x14ac:dyDescent="0.25">
      <c r="A3592" s="27" t="s">
        <v>103</v>
      </c>
      <c r="B3592" s="27" t="s">
        <v>104</v>
      </c>
      <c r="C3592" s="27" t="s">
        <v>104</v>
      </c>
      <c r="D3592" s="27" t="s">
        <v>276</v>
      </c>
      <c r="E3592" s="27" t="s">
        <v>653</v>
      </c>
      <c r="F3592" s="27" t="s">
        <v>1010</v>
      </c>
      <c r="G3592" s="27" t="s">
        <v>1011</v>
      </c>
      <c r="H3592" s="34" t="s">
        <v>15</v>
      </c>
      <c r="I3592" s="34" t="s">
        <v>1007</v>
      </c>
      <c r="J3592" s="34" t="str">
        <f t="shared" si="282"/>
        <v>ServiceSalaries, Commission &amp; Leave as % of Sales</v>
      </c>
      <c r="K3592" s="34" t="str">
        <f t="shared" si="283"/>
        <v>140Service Salaries &amp; Commission - Toyota</v>
      </c>
      <c r="L3592" s="28">
        <f>+SUMIF('TB 4-24'!M:M,$AL3592,'TB 4-24'!G:G)</f>
        <v>0</v>
      </c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>
        <f>+SUMIF('Input Sheet'!$S:$S,$AL3592,'Input Sheet'!C:C)</f>
        <v>0</v>
      </c>
      <c r="Z3592" s="28">
        <f>+SUMIF('Input Sheet'!$S:$S,$AL3592,'Input Sheet'!D:D)</f>
        <v>0</v>
      </c>
      <c r="AA3592" s="28">
        <f>+SUMIF('Input Sheet'!$S:$S,$AL3592,'Input Sheet'!E:E)</f>
        <v>0</v>
      </c>
      <c r="AB3592" s="28">
        <f>+SUMIF('Input Sheet'!$S:$S,$AL3592,'Input Sheet'!F:F)</f>
        <v>0</v>
      </c>
      <c r="AC3592" s="28">
        <f>+SUMIF('Input Sheet'!$S:$S,$AL3592,'Input Sheet'!G:G)</f>
        <v>0</v>
      </c>
      <c r="AD3592" s="28">
        <f>+SUMIF('Input Sheet'!$S:$S,$AL3592,'Input Sheet'!H:H)</f>
        <v>0</v>
      </c>
      <c r="AE3592" s="28">
        <f>+SUMIF('Input Sheet'!$S:$S,$AL3592,'Input Sheet'!I:I)</f>
        <v>0</v>
      </c>
      <c r="AF3592" s="28">
        <f>+SUMIF('Input Sheet'!$S:$S,$AL3592,'Input Sheet'!J:J)</f>
        <v>0</v>
      </c>
      <c r="AG3592" s="28">
        <f>+SUMIF('Input Sheet'!$S:$S,$AL3592,'Input Sheet'!K:K)</f>
        <v>0</v>
      </c>
      <c r="AH3592" s="28">
        <f>+SUMIF('Input Sheet'!$S:$S,$AL3592,'Input Sheet'!L:L)</f>
        <v>0</v>
      </c>
      <c r="AI3592" s="28">
        <f>+SUMIF('Input Sheet'!$S:$S,$AL3592,'Input Sheet'!M:M)</f>
        <v>0</v>
      </c>
      <c r="AJ3592" s="28">
        <f>+SUMIF('Input Sheet'!$S:$S,$AL3592,'Input Sheet'!N:N)</f>
        <v>0</v>
      </c>
      <c r="AK3592" s="28"/>
      <c r="AL3592" s="27" t="str">
        <f t="shared" si="281"/>
        <v>140-7020</v>
      </c>
      <c r="AM3592" s="34" t="str">
        <f t="shared" si="284"/>
        <v>Service</v>
      </c>
      <c r="AN3592" s="34" t="str">
        <f t="shared" si="285"/>
        <v>ServiceSalaries, Commission &amp; Leave as % of Sales</v>
      </c>
      <c r="AO3592" s="35"/>
      <c r="AP3592" s="35"/>
      <c r="AQ3592" s="35"/>
    </row>
    <row r="3593" spans="1:43" x14ac:dyDescent="0.25">
      <c r="A3593" s="27" t="s">
        <v>103</v>
      </c>
      <c r="B3593" s="27" t="s">
        <v>104</v>
      </c>
      <c r="C3593" s="27" t="s">
        <v>657</v>
      </c>
      <c r="D3593" s="27" t="s">
        <v>276</v>
      </c>
      <c r="E3593" s="27" t="s">
        <v>682</v>
      </c>
      <c r="F3593" s="27" t="s">
        <v>1010</v>
      </c>
      <c r="G3593" s="27" t="s">
        <v>1011</v>
      </c>
      <c r="H3593" s="34" t="s">
        <v>15</v>
      </c>
      <c r="I3593" s="34" t="s">
        <v>1007</v>
      </c>
      <c r="J3593" s="34" t="str">
        <f t="shared" si="282"/>
        <v>ServiceSalaries, Commission &amp; Leave as % of Sales</v>
      </c>
      <c r="K3593" s="34" t="str">
        <f t="shared" si="283"/>
        <v>240Service Salaries &amp; Commission - Toyota</v>
      </c>
      <c r="L3593" s="28">
        <f>+SUMIF('TB 4-24'!M:M,$AL3593,'TB 4-24'!G:G)</f>
        <v>0</v>
      </c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>
        <f>+SUMIF('Input Sheet'!$S:$S,$AL3593,'Input Sheet'!C:C)</f>
        <v>0</v>
      </c>
      <c r="Z3593" s="28">
        <f>+SUMIF('Input Sheet'!$S:$S,$AL3593,'Input Sheet'!D:D)</f>
        <v>0</v>
      </c>
      <c r="AA3593" s="28">
        <f>+SUMIF('Input Sheet'!$S:$S,$AL3593,'Input Sheet'!E:E)</f>
        <v>0</v>
      </c>
      <c r="AB3593" s="28">
        <f>+SUMIF('Input Sheet'!$S:$S,$AL3593,'Input Sheet'!F:F)</f>
        <v>0</v>
      </c>
      <c r="AC3593" s="28">
        <f>+SUMIF('Input Sheet'!$S:$S,$AL3593,'Input Sheet'!G:G)</f>
        <v>0</v>
      </c>
      <c r="AD3593" s="28">
        <f>+SUMIF('Input Sheet'!$S:$S,$AL3593,'Input Sheet'!H:H)</f>
        <v>0</v>
      </c>
      <c r="AE3593" s="28">
        <f>+SUMIF('Input Sheet'!$S:$S,$AL3593,'Input Sheet'!I:I)</f>
        <v>0</v>
      </c>
      <c r="AF3593" s="28">
        <f>+SUMIF('Input Sheet'!$S:$S,$AL3593,'Input Sheet'!J:J)</f>
        <v>0</v>
      </c>
      <c r="AG3593" s="28">
        <f>+SUMIF('Input Sheet'!$S:$S,$AL3593,'Input Sheet'!K:K)</f>
        <v>0</v>
      </c>
      <c r="AH3593" s="28">
        <f>+SUMIF('Input Sheet'!$S:$S,$AL3593,'Input Sheet'!L:L)</f>
        <v>0</v>
      </c>
      <c r="AI3593" s="28">
        <f>+SUMIF('Input Sheet'!$S:$S,$AL3593,'Input Sheet'!M:M)</f>
        <v>0</v>
      </c>
      <c r="AJ3593" s="28">
        <f>+SUMIF('Input Sheet'!$S:$S,$AL3593,'Input Sheet'!N:N)</f>
        <v>0</v>
      </c>
      <c r="AK3593" s="28"/>
      <c r="AL3593" s="27" t="str">
        <f t="shared" si="281"/>
        <v>240-7020</v>
      </c>
      <c r="AM3593" s="34" t="str">
        <f t="shared" si="284"/>
        <v>Service</v>
      </c>
      <c r="AN3593" s="34" t="str">
        <f t="shared" si="285"/>
        <v>ServiceSalaries, Commission &amp; Leave as % of Sales</v>
      </c>
      <c r="AO3593" s="35"/>
      <c r="AP3593" s="35"/>
      <c r="AQ3593" s="35"/>
    </row>
    <row r="3594" spans="1:43" x14ac:dyDescent="0.25">
      <c r="A3594" s="27" t="s">
        <v>103</v>
      </c>
      <c r="B3594" s="27" t="s">
        <v>104</v>
      </c>
      <c r="C3594" s="27" t="s">
        <v>671</v>
      </c>
      <c r="D3594" s="27" t="s">
        <v>276</v>
      </c>
      <c r="E3594" s="27" t="s">
        <v>683</v>
      </c>
      <c r="F3594" s="27" t="s">
        <v>1010</v>
      </c>
      <c r="G3594" s="27" t="s">
        <v>1011</v>
      </c>
      <c r="H3594" s="34" t="s">
        <v>15</v>
      </c>
      <c r="I3594" s="34" t="s">
        <v>1007</v>
      </c>
      <c r="J3594" s="34" t="str">
        <f t="shared" si="282"/>
        <v>ServiceSalaries, Commission &amp; Leave as % of Sales</v>
      </c>
      <c r="K3594" s="34" t="str">
        <f t="shared" si="283"/>
        <v>340Service Salaries &amp; Commission - Toyota</v>
      </c>
      <c r="L3594" s="28">
        <f>+SUMIF('TB 4-24'!M:M,$AL3594,'TB 4-24'!G:G)</f>
        <v>0</v>
      </c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>
        <f>+SUMIF('Input Sheet'!$S:$S,$AL3594,'Input Sheet'!C:C)</f>
        <v>0</v>
      </c>
      <c r="Z3594" s="28">
        <f>+SUMIF('Input Sheet'!$S:$S,$AL3594,'Input Sheet'!D:D)</f>
        <v>0</v>
      </c>
      <c r="AA3594" s="28">
        <f>+SUMIF('Input Sheet'!$S:$S,$AL3594,'Input Sheet'!E:E)</f>
        <v>0</v>
      </c>
      <c r="AB3594" s="28">
        <f>+SUMIF('Input Sheet'!$S:$S,$AL3594,'Input Sheet'!F:F)</f>
        <v>0</v>
      </c>
      <c r="AC3594" s="28">
        <f>+SUMIF('Input Sheet'!$S:$S,$AL3594,'Input Sheet'!G:G)</f>
        <v>0</v>
      </c>
      <c r="AD3594" s="28">
        <f>+SUMIF('Input Sheet'!$S:$S,$AL3594,'Input Sheet'!H:H)</f>
        <v>0</v>
      </c>
      <c r="AE3594" s="28">
        <f>+SUMIF('Input Sheet'!$S:$S,$AL3594,'Input Sheet'!I:I)</f>
        <v>0</v>
      </c>
      <c r="AF3594" s="28">
        <f>+SUMIF('Input Sheet'!$S:$S,$AL3594,'Input Sheet'!J:J)</f>
        <v>0</v>
      </c>
      <c r="AG3594" s="28">
        <f>+SUMIF('Input Sheet'!$S:$S,$AL3594,'Input Sheet'!K:K)</f>
        <v>0</v>
      </c>
      <c r="AH3594" s="28">
        <f>+SUMIF('Input Sheet'!$S:$S,$AL3594,'Input Sheet'!L:L)</f>
        <v>0</v>
      </c>
      <c r="AI3594" s="28">
        <f>+SUMIF('Input Sheet'!$S:$S,$AL3594,'Input Sheet'!M:M)</f>
        <v>0</v>
      </c>
      <c r="AJ3594" s="28">
        <f>+SUMIF('Input Sheet'!$S:$S,$AL3594,'Input Sheet'!N:N)</f>
        <v>0</v>
      </c>
      <c r="AK3594" s="28"/>
      <c r="AL3594" s="27" t="str">
        <f t="shared" si="281"/>
        <v>340-7020</v>
      </c>
      <c r="AM3594" s="34" t="str">
        <f t="shared" si="284"/>
        <v>Service</v>
      </c>
      <c r="AN3594" s="34" t="str">
        <f t="shared" si="285"/>
        <v>ServiceSalaries, Commission &amp; Leave as % of Sales</v>
      </c>
      <c r="AO3594" s="35"/>
      <c r="AP3594" s="35"/>
      <c r="AQ3594" s="35"/>
    </row>
    <row r="3595" spans="1:43" x14ac:dyDescent="0.25">
      <c r="A3595" s="27" t="s">
        <v>103</v>
      </c>
      <c r="B3595" s="27" t="s">
        <v>104</v>
      </c>
      <c r="C3595" s="27" t="s">
        <v>104</v>
      </c>
      <c r="D3595" s="27" t="s">
        <v>276</v>
      </c>
      <c r="E3595" s="27" t="s">
        <v>684</v>
      </c>
      <c r="F3595" s="27" t="s">
        <v>1010</v>
      </c>
      <c r="G3595" s="27" t="s">
        <v>1011</v>
      </c>
      <c r="H3595" s="34" t="s">
        <v>15</v>
      </c>
      <c r="I3595" s="34" t="s">
        <v>1007</v>
      </c>
      <c r="J3595" s="34" t="str">
        <f t="shared" si="282"/>
        <v>ServiceSalaries, Commission &amp; Leave as % of Sales</v>
      </c>
      <c r="K3595" s="34" t="str">
        <f t="shared" si="283"/>
        <v>147Service Salaries &amp; Commission - Toyota</v>
      </c>
      <c r="L3595" s="28">
        <f>+SUMIF('TB 4-24'!M:M,$AL3595,'TB 4-24'!G:G)</f>
        <v>0</v>
      </c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>
        <f>+SUMIF('Input Sheet'!$S:$S,$AL3595,'Input Sheet'!C:C)</f>
        <v>0</v>
      </c>
      <c r="Z3595" s="28">
        <f>+SUMIF('Input Sheet'!$S:$S,$AL3595,'Input Sheet'!D:D)</f>
        <v>0</v>
      </c>
      <c r="AA3595" s="28">
        <f>+SUMIF('Input Sheet'!$S:$S,$AL3595,'Input Sheet'!E:E)</f>
        <v>0</v>
      </c>
      <c r="AB3595" s="28">
        <f>+SUMIF('Input Sheet'!$S:$S,$AL3595,'Input Sheet'!F:F)</f>
        <v>0</v>
      </c>
      <c r="AC3595" s="28">
        <f>+SUMIF('Input Sheet'!$S:$S,$AL3595,'Input Sheet'!G:G)</f>
        <v>0</v>
      </c>
      <c r="AD3595" s="28">
        <f>+SUMIF('Input Sheet'!$S:$S,$AL3595,'Input Sheet'!H:H)</f>
        <v>0</v>
      </c>
      <c r="AE3595" s="28">
        <f>+SUMIF('Input Sheet'!$S:$S,$AL3595,'Input Sheet'!I:I)</f>
        <v>0</v>
      </c>
      <c r="AF3595" s="28">
        <f>+SUMIF('Input Sheet'!$S:$S,$AL3595,'Input Sheet'!J:J)</f>
        <v>0</v>
      </c>
      <c r="AG3595" s="28">
        <f>+SUMIF('Input Sheet'!$S:$S,$AL3595,'Input Sheet'!K:K)</f>
        <v>0</v>
      </c>
      <c r="AH3595" s="28">
        <f>+SUMIF('Input Sheet'!$S:$S,$AL3595,'Input Sheet'!L:L)</f>
        <v>0</v>
      </c>
      <c r="AI3595" s="28">
        <f>+SUMIF('Input Sheet'!$S:$S,$AL3595,'Input Sheet'!M:M)</f>
        <v>0</v>
      </c>
      <c r="AJ3595" s="28">
        <f>+SUMIF('Input Sheet'!$S:$S,$AL3595,'Input Sheet'!N:N)</f>
        <v>0</v>
      </c>
      <c r="AK3595" s="28"/>
      <c r="AL3595" s="27" t="str">
        <f t="shared" si="281"/>
        <v>147-7020</v>
      </c>
      <c r="AM3595" s="34" t="str">
        <f t="shared" si="284"/>
        <v>Service</v>
      </c>
      <c r="AN3595" s="34" t="str">
        <f t="shared" si="285"/>
        <v>ServiceSalaries, Commission &amp; Leave as % of Sales</v>
      </c>
      <c r="AO3595" s="35"/>
      <c r="AP3595" s="35"/>
      <c r="AQ3595" s="35"/>
    </row>
    <row r="3596" spans="1:43" x14ac:dyDescent="0.25">
      <c r="A3596" s="27" t="s">
        <v>103</v>
      </c>
      <c r="B3596" s="27" t="s">
        <v>104</v>
      </c>
      <c r="C3596" s="27" t="s">
        <v>663</v>
      </c>
      <c r="D3596" s="27" t="s">
        <v>276</v>
      </c>
      <c r="E3596" s="27" t="s">
        <v>669</v>
      </c>
      <c r="F3596" s="27" t="s">
        <v>1010</v>
      </c>
      <c r="G3596" s="27" t="s">
        <v>1011</v>
      </c>
      <c r="H3596" s="34" t="s">
        <v>15</v>
      </c>
      <c r="I3596" s="34" t="s">
        <v>1007</v>
      </c>
      <c r="J3596" s="34" t="str">
        <f t="shared" si="282"/>
        <v>ServiceSalaries, Commission &amp; Leave as % of Sales</v>
      </c>
      <c r="K3596" s="34" t="str">
        <f t="shared" si="283"/>
        <v>440Service Salaries &amp; Commission - Toyota</v>
      </c>
      <c r="L3596" s="28">
        <f>+SUMIF('TB 4-24'!M:M,$AL3596,'TB 4-24'!G:G)</f>
        <v>0</v>
      </c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>
        <f>+SUMIF('Input Sheet'!$S:$S,$AL3596,'Input Sheet'!C:C)</f>
        <v>0</v>
      </c>
      <c r="Z3596" s="28">
        <f>+SUMIF('Input Sheet'!$S:$S,$AL3596,'Input Sheet'!D:D)</f>
        <v>0</v>
      </c>
      <c r="AA3596" s="28">
        <f>+SUMIF('Input Sheet'!$S:$S,$AL3596,'Input Sheet'!E:E)</f>
        <v>0</v>
      </c>
      <c r="AB3596" s="28">
        <f>+SUMIF('Input Sheet'!$S:$S,$AL3596,'Input Sheet'!F:F)</f>
        <v>0</v>
      </c>
      <c r="AC3596" s="28">
        <f>+SUMIF('Input Sheet'!$S:$S,$AL3596,'Input Sheet'!G:G)</f>
        <v>0</v>
      </c>
      <c r="AD3596" s="28">
        <f>+SUMIF('Input Sheet'!$S:$S,$AL3596,'Input Sheet'!H:H)</f>
        <v>0</v>
      </c>
      <c r="AE3596" s="28">
        <f>+SUMIF('Input Sheet'!$S:$S,$AL3596,'Input Sheet'!I:I)</f>
        <v>0</v>
      </c>
      <c r="AF3596" s="28">
        <f>+SUMIF('Input Sheet'!$S:$S,$AL3596,'Input Sheet'!J:J)</f>
        <v>0</v>
      </c>
      <c r="AG3596" s="28">
        <f>+SUMIF('Input Sheet'!$S:$S,$AL3596,'Input Sheet'!K:K)</f>
        <v>0</v>
      </c>
      <c r="AH3596" s="28">
        <f>+SUMIF('Input Sheet'!$S:$S,$AL3596,'Input Sheet'!L:L)</f>
        <v>0</v>
      </c>
      <c r="AI3596" s="28">
        <f>+SUMIF('Input Sheet'!$S:$S,$AL3596,'Input Sheet'!M:M)</f>
        <v>0</v>
      </c>
      <c r="AJ3596" s="28">
        <f>+SUMIF('Input Sheet'!$S:$S,$AL3596,'Input Sheet'!N:N)</f>
        <v>0</v>
      </c>
      <c r="AK3596" s="28"/>
      <c r="AL3596" s="27" t="str">
        <f t="shared" si="281"/>
        <v>440-7020</v>
      </c>
      <c r="AM3596" s="34" t="str">
        <f t="shared" si="284"/>
        <v>Service</v>
      </c>
      <c r="AN3596" s="34" t="str">
        <f t="shared" si="285"/>
        <v>ServiceSalaries, Commission &amp; Leave as % of Sales</v>
      </c>
      <c r="AO3596" s="35"/>
      <c r="AP3596" s="35"/>
      <c r="AQ3596" s="35"/>
    </row>
    <row r="3597" spans="1:43" x14ac:dyDescent="0.25">
      <c r="A3597" s="27" t="s">
        <v>103</v>
      </c>
      <c r="B3597" s="27" t="s">
        <v>104</v>
      </c>
      <c r="C3597" s="27" t="s">
        <v>104</v>
      </c>
      <c r="D3597" s="27" t="s">
        <v>277</v>
      </c>
      <c r="E3597" s="27" t="s">
        <v>684</v>
      </c>
      <c r="F3597" s="27" t="s">
        <v>1010</v>
      </c>
      <c r="G3597" s="27" t="s">
        <v>1011</v>
      </c>
      <c r="H3597" s="34" t="s">
        <v>15</v>
      </c>
      <c r="I3597" s="34" t="s">
        <v>1007</v>
      </c>
      <c r="J3597" s="34" t="str">
        <f t="shared" si="282"/>
        <v>ServiceSalaries, Commission &amp; Leave as % of Sales</v>
      </c>
      <c r="K3597" s="34" t="str">
        <f t="shared" si="283"/>
        <v>147Service Salaries &amp; Commission - Toyota</v>
      </c>
      <c r="L3597" s="28">
        <f>+SUMIF('TB 4-24'!M:M,$AL3597,'TB 4-24'!G:G)</f>
        <v>0</v>
      </c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>
        <f>+SUMIF('Input Sheet'!$S:$S,$AL3597,'Input Sheet'!C:C)</f>
        <v>0</v>
      </c>
      <c r="Z3597" s="28">
        <f>+SUMIF('Input Sheet'!$S:$S,$AL3597,'Input Sheet'!D:D)</f>
        <v>0</v>
      </c>
      <c r="AA3597" s="28">
        <f>+SUMIF('Input Sheet'!$S:$S,$AL3597,'Input Sheet'!E:E)</f>
        <v>0</v>
      </c>
      <c r="AB3597" s="28">
        <f>+SUMIF('Input Sheet'!$S:$S,$AL3597,'Input Sheet'!F:F)</f>
        <v>0</v>
      </c>
      <c r="AC3597" s="28">
        <f>+SUMIF('Input Sheet'!$S:$S,$AL3597,'Input Sheet'!G:G)</f>
        <v>0</v>
      </c>
      <c r="AD3597" s="28">
        <f>+SUMIF('Input Sheet'!$S:$S,$AL3597,'Input Sheet'!H:H)</f>
        <v>0</v>
      </c>
      <c r="AE3597" s="28">
        <f>+SUMIF('Input Sheet'!$S:$S,$AL3597,'Input Sheet'!I:I)</f>
        <v>0</v>
      </c>
      <c r="AF3597" s="28">
        <f>+SUMIF('Input Sheet'!$S:$S,$AL3597,'Input Sheet'!J:J)</f>
        <v>0</v>
      </c>
      <c r="AG3597" s="28">
        <f>+SUMIF('Input Sheet'!$S:$S,$AL3597,'Input Sheet'!K:K)</f>
        <v>0</v>
      </c>
      <c r="AH3597" s="28">
        <f>+SUMIF('Input Sheet'!$S:$S,$AL3597,'Input Sheet'!L:L)</f>
        <v>0</v>
      </c>
      <c r="AI3597" s="28">
        <f>+SUMIF('Input Sheet'!$S:$S,$AL3597,'Input Sheet'!M:M)</f>
        <v>0</v>
      </c>
      <c r="AJ3597" s="28">
        <f>+SUMIF('Input Sheet'!$S:$S,$AL3597,'Input Sheet'!N:N)</f>
        <v>0</v>
      </c>
      <c r="AK3597" s="28"/>
      <c r="AL3597" s="27" t="str">
        <f t="shared" si="281"/>
        <v>147-7025</v>
      </c>
      <c r="AM3597" s="34" t="str">
        <f t="shared" si="284"/>
        <v>Service</v>
      </c>
      <c r="AN3597" s="34" t="str">
        <f t="shared" si="285"/>
        <v>ServiceSalaries, Commission &amp; Leave as % of Sales</v>
      </c>
      <c r="AO3597" s="35"/>
      <c r="AP3597" s="35"/>
      <c r="AQ3597" s="35"/>
    </row>
    <row r="3598" spans="1:43" x14ac:dyDescent="0.25">
      <c r="A3598" s="27" t="s">
        <v>103</v>
      </c>
      <c r="B3598" s="27" t="s">
        <v>104</v>
      </c>
      <c r="C3598" s="27" t="s">
        <v>104</v>
      </c>
      <c r="D3598" s="27" t="s">
        <v>278</v>
      </c>
      <c r="E3598" s="27" t="s">
        <v>684</v>
      </c>
      <c r="F3598" s="27" t="s">
        <v>1010</v>
      </c>
      <c r="G3598" s="27" t="s">
        <v>1011</v>
      </c>
      <c r="H3598" s="34" t="s">
        <v>15</v>
      </c>
      <c r="I3598" s="34" t="s">
        <v>1007</v>
      </c>
      <c r="J3598" s="34" t="str">
        <f t="shared" si="282"/>
        <v>ServiceSalaries, Commission &amp; Leave as % of Sales</v>
      </c>
      <c r="K3598" s="34" t="str">
        <f t="shared" si="283"/>
        <v>147Service Salaries &amp; Commission - Toyota</v>
      </c>
      <c r="L3598" s="28">
        <f>+SUMIF('TB 4-24'!M:M,$AL3598,'TB 4-24'!G:G)</f>
        <v>0</v>
      </c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>
        <f>+SUMIF('Input Sheet'!$S:$S,$AL3598,'Input Sheet'!C:C)</f>
        <v>0</v>
      </c>
      <c r="Z3598" s="28">
        <f>+SUMIF('Input Sheet'!$S:$S,$AL3598,'Input Sheet'!D:D)</f>
        <v>0</v>
      </c>
      <c r="AA3598" s="28">
        <f>+SUMIF('Input Sheet'!$S:$S,$AL3598,'Input Sheet'!E:E)</f>
        <v>0</v>
      </c>
      <c r="AB3598" s="28">
        <f>+SUMIF('Input Sheet'!$S:$S,$AL3598,'Input Sheet'!F:F)</f>
        <v>0</v>
      </c>
      <c r="AC3598" s="28">
        <f>+SUMIF('Input Sheet'!$S:$S,$AL3598,'Input Sheet'!G:G)</f>
        <v>0</v>
      </c>
      <c r="AD3598" s="28">
        <f>+SUMIF('Input Sheet'!$S:$S,$AL3598,'Input Sheet'!H:H)</f>
        <v>0</v>
      </c>
      <c r="AE3598" s="28">
        <f>+SUMIF('Input Sheet'!$S:$S,$AL3598,'Input Sheet'!I:I)</f>
        <v>0</v>
      </c>
      <c r="AF3598" s="28">
        <f>+SUMIF('Input Sheet'!$S:$S,$AL3598,'Input Sheet'!J:J)</f>
        <v>0</v>
      </c>
      <c r="AG3598" s="28">
        <f>+SUMIF('Input Sheet'!$S:$S,$AL3598,'Input Sheet'!K:K)</f>
        <v>0</v>
      </c>
      <c r="AH3598" s="28">
        <f>+SUMIF('Input Sheet'!$S:$S,$AL3598,'Input Sheet'!L:L)</f>
        <v>0</v>
      </c>
      <c r="AI3598" s="28">
        <f>+SUMIF('Input Sheet'!$S:$S,$AL3598,'Input Sheet'!M:M)</f>
        <v>0</v>
      </c>
      <c r="AJ3598" s="28">
        <f>+SUMIF('Input Sheet'!$S:$S,$AL3598,'Input Sheet'!N:N)</f>
        <v>0</v>
      </c>
      <c r="AK3598" s="28"/>
      <c r="AL3598" s="27" t="str">
        <f t="shared" si="281"/>
        <v>147-7026</v>
      </c>
      <c r="AM3598" s="34" t="str">
        <f t="shared" si="284"/>
        <v>Service</v>
      </c>
      <c r="AN3598" s="34" t="str">
        <f t="shared" si="285"/>
        <v>ServiceSalaries, Commission &amp; Leave as % of Sales</v>
      </c>
      <c r="AO3598" s="35"/>
      <c r="AP3598" s="35"/>
      <c r="AQ3598" s="35"/>
    </row>
    <row r="3599" spans="1:43" x14ac:dyDescent="0.25">
      <c r="A3599" s="27" t="s">
        <v>103</v>
      </c>
      <c r="B3599" s="27" t="s">
        <v>104</v>
      </c>
      <c r="C3599" s="27" t="s">
        <v>663</v>
      </c>
      <c r="D3599" s="27" t="s">
        <v>387</v>
      </c>
      <c r="E3599" s="27" t="s">
        <v>669</v>
      </c>
      <c r="F3599" s="27" t="s">
        <v>1010</v>
      </c>
      <c r="G3599" s="27" t="s">
        <v>1011</v>
      </c>
      <c r="H3599" s="34" t="s">
        <v>15</v>
      </c>
      <c r="I3599" s="34" t="s">
        <v>1007</v>
      </c>
      <c r="J3599" s="34" t="str">
        <f t="shared" si="282"/>
        <v>ServiceSalaries, Commission &amp; Leave as % of Sales</v>
      </c>
      <c r="K3599" s="34" t="str">
        <f t="shared" si="283"/>
        <v>440Service Salaries &amp; Commission - Toyota</v>
      </c>
      <c r="L3599" s="28">
        <f>+SUMIF('TB 4-24'!M:M,$AL3599,'TB 4-24'!G:G)</f>
        <v>0</v>
      </c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>
        <f>+SUMIF('Input Sheet'!$S:$S,$AL3599,'Input Sheet'!C:C)</f>
        <v>0</v>
      </c>
      <c r="Z3599" s="28">
        <f>+SUMIF('Input Sheet'!$S:$S,$AL3599,'Input Sheet'!D:D)</f>
        <v>0</v>
      </c>
      <c r="AA3599" s="28">
        <f>+SUMIF('Input Sheet'!$S:$S,$AL3599,'Input Sheet'!E:E)</f>
        <v>0</v>
      </c>
      <c r="AB3599" s="28">
        <f>+SUMIF('Input Sheet'!$S:$S,$AL3599,'Input Sheet'!F:F)</f>
        <v>0</v>
      </c>
      <c r="AC3599" s="28">
        <f>+SUMIF('Input Sheet'!$S:$S,$AL3599,'Input Sheet'!G:G)</f>
        <v>0</v>
      </c>
      <c r="AD3599" s="28">
        <f>+SUMIF('Input Sheet'!$S:$S,$AL3599,'Input Sheet'!H:H)</f>
        <v>0</v>
      </c>
      <c r="AE3599" s="28">
        <f>+SUMIF('Input Sheet'!$S:$S,$AL3599,'Input Sheet'!I:I)</f>
        <v>0</v>
      </c>
      <c r="AF3599" s="28">
        <f>+SUMIF('Input Sheet'!$S:$S,$AL3599,'Input Sheet'!J:J)</f>
        <v>0</v>
      </c>
      <c r="AG3599" s="28">
        <f>+SUMIF('Input Sheet'!$S:$S,$AL3599,'Input Sheet'!K:K)</f>
        <v>0</v>
      </c>
      <c r="AH3599" s="28">
        <f>+SUMIF('Input Sheet'!$S:$S,$AL3599,'Input Sheet'!L:L)</f>
        <v>0</v>
      </c>
      <c r="AI3599" s="28">
        <f>+SUMIF('Input Sheet'!$S:$S,$AL3599,'Input Sheet'!M:M)</f>
        <v>0</v>
      </c>
      <c r="AJ3599" s="28">
        <f>+SUMIF('Input Sheet'!$S:$S,$AL3599,'Input Sheet'!N:N)</f>
        <v>0</v>
      </c>
      <c r="AK3599" s="28"/>
      <c r="AL3599" s="27" t="str">
        <f t="shared" si="281"/>
        <v>440-7030</v>
      </c>
      <c r="AM3599" s="34" t="str">
        <f t="shared" si="284"/>
        <v>Service</v>
      </c>
      <c r="AN3599" s="34" t="str">
        <f t="shared" si="285"/>
        <v>ServiceSalaries, Commission &amp; Leave as % of Sales</v>
      </c>
      <c r="AO3599" s="35"/>
      <c r="AP3599" s="35"/>
      <c r="AQ3599" s="35"/>
    </row>
    <row r="3600" spans="1:43" x14ac:dyDescent="0.25">
      <c r="A3600" s="27" t="s">
        <v>103</v>
      </c>
      <c r="B3600" s="27" t="s">
        <v>104</v>
      </c>
      <c r="C3600" s="27" t="s">
        <v>104</v>
      </c>
      <c r="D3600" s="27" t="s">
        <v>387</v>
      </c>
      <c r="E3600" s="27" t="s">
        <v>684</v>
      </c>
      <c r="F3600" s="27" t="s">
        <v>1010</v>
      </c>
      <c r="G3600" s="27" t="s">
        <v>1011</v>
      </c>
      <c r="H3600" s="34" t="s">
        <v>15</v>
      </c>
      <c r="I3600" s="34" t="s">
        <v>1007</v>
      </c>
      <c r="J3600" s="34" t="str">
        <f t="shared" si="282"/>
        <v>ServiceSalaries, Commission &amp; Leave as % of Sales</v>
      </c>
      <c r="K3600" s="34" t="str">
        <f t="shared" si="283"/>
        <v>147Service Salaries &amp; Commission - Toyota</v>
      </c>
      <c r="L3600" s="28">
        <f>+SUMIF('TB 4-24'!M:M,$AL3600,'TB 4-24'!G:G)</f>
        <v>0</v>
      </c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>
        <f>+SUMIF('Input Sheet'!$S:$S,$AL3600,'Input Sheet'!C:C)</f>
        <v>0</v>
      </c>
      <c r="Z3600" s="28">
        <f>+SUMIF('Input Sheet'!$S:$S,$AL3600,'Input Sheet'!D:D)</f>
        <v>0</v>
      </c>
      <c r="AA3600" s="28">
        <f>+SUMIF('Input Sheet'!$S:$S,$AL3600,'Input Sheet'!E:E)</f>
        <v>0</v>
      </c>
      <c r="AB3600" s="28">
        <f>+SUMIF('Input Sheet'!$S:$S,$AL3600,'Input Sheet'!F:F)</f>
        <v>0</v>
      </c>
      <c r="AC3600" s="28">
        <f>+SUMIF('Input Sheet'!$S:$S,$AL3600,'Input Sheet'!G:G)</f>
        <v>0</v>
      </c>
      <c r="AD3600" s="28">
        <f>+SUMIF('Input Sheet'!$S:$S,$AL3600,'Input Sheet'!H:H)</f>
        <v>0</v>
      </c>
      <c r="AE3600" s="28">
        <f>+SUMIF('Input Sheet'!$S:$S,$AL3600,'Input Sheet'!I:I)</f>
        <v>0</v>
      </c>
      <c r="AF3600" s="28">
        <f>+SUMIF('Input Sheet'!$S:$S,$AL3600,'Input Sheet'!J:J)</f>
        <v>0</v>
      </c>
      <c r="AG3600" s="28">
        <f>+SUMIF('Input Sheet'!$S:$S,$AL3600,'Input Sheet'!K:K)</f>
        <v>0</v>
      </c>
      <c r="AH3600" s="28">
        <f>+SUMIF('Input Sheet'!$S:$S,$AL3600,'Input Sheet'!L:L)</f>
        <v>0</v>
      </c>
      <c r="AI3600" s="28">
        <f>+SUMIF('Input Sheet'!$S:$S,$AL3600,'Input Sheet'!M:M)</f>
        <v>0</v>
      </c>
      <c r="AJ3600" s="28">
        <f>+SUMIF('Input Sheet'!$S:$S,$AL3600,'Input Sheet'!N:N)</f>
        <v>0</v>
      </c>
      <c r="AK3600" s="28"/>
      <c r="AL3600" s="27" t="str">
        <f t="shared" si="281"/>
        <v>147-7030</v>
      </c>
      <c r="AM3600" s="34" t="str">
        <f t="shared" si="284"/>
        <v>Service</v>
      </c>
      <c r="AN3600" s="34" t="str">
        <f t="shared" si="285"/>
        <v>ServiceSalaries, Commission &amp; Leave as % of Sales</v>
      </c>
      <c r="AO3600" s="35"/>
      <c r="AP3600" s="35"/>
      <c r="AQ3600" s="35"/>
    </row>
    <row r="3601" spans="1:43" x14ac:dyDescent="0.25">
      <c r="A3601" s="27" t="s">
        <v>103</v>
      </c>
      <c r="B3601" s="27" t="s">
        <v>104</v>
      </c>
      <c r="C3601" s="27" t="s">
        <v>104</v>
      </c>
      <c r="D3601" s="27" t="s">
        <v>279</v>
      </c>
      <c r="E3601" s="27" t="s">
        <v>653</v>
      </c>
      <c r="F3601" s="27" t="s">
        <v>1010</v>
      </c>
      <c r="G3601" s="27" t="s">
        <v>1011</v>
      </c>
      <c r="H3601" s="34" t="s">
        <v>15</v>
      </c>
      <c r="I3601" s="34" t="s">
        <v>1007</v>
      </c>
      <c r="J3601" s="34" t="str">
        <f t="shared" si="282"/>
        <v>ServiceSalaries, Commission &amp; Leave as % of Sales</v>
      </c>
      <c r="K3601" s="34" t="str">
        <f t="shared" si="283"/>
        <v>140Service Salaries &amp; Commission - Toyota</v>
      </c>
      <c r="L3601" s="28">
        <f>+SUMIF('TB 4-24'!M:M,$AL3601,'TB 4-24'!G:G)</f>
        <v>0</v>
      </c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>
        <f>+SUMIF('Input Sheet'!$S:$S,$AL3601,'Input Sheet'!C:C)</f>
        <v>0</v>
      </c>
      <c r="Z3601" s="28">
        <f>+SUMIF('Input Sheet'!$S:$S,$AL3601,'Input Sheet'!D:D)</f>
        <v>0</v>
      </c>
      <c r="AA3601" s="28">
        <f>+SUMIF('Input Sheet'!$S:$S,$AL3601,'Input Sheet'!E:E)</f>
        <v>0</v>
      </c>
      <c r="AB3601" s="28">
        <f>+SUMIF('Input Sheet'!$S:$S,$AL3601,'Input Sheet'!F:F)</f>
        <v>0</v>
      </c>
      <c r="AC3601" s="28">
        <f>+SUMIF('Input Sheet'!$S:$S,$AL3601,'Input Sheet'!G:G)</f>
        <v>0</v>
      </c>
      <c r="AD3601" s="28">
        <f>+SUMIF('Input Sheet'!$S:$S,$AL3601,'Input Sheet'!H:H)</f>
        <v>0</v>
      </c>
      <c r="AE3601" s="28">
        <f>+SUMIF('Input Sheet'!$S:$S,$AL3601,'Input Sheet'!I:I)</f>
        <v>0</v>
      </c>
      <c r="AF3601" s="28">
        <f>+SUMIF('Input Sheet'!$S:$S,$AL3601,'Input Sheet'!J:J)</f>
        <v>0</v>
      </c>
      <c r="AG3601" s="28">
        <f>+SUMIF('Input Sheet'!$S:$S,$AL3601,'Input Sheet'!K:K)</f>
        <v>0</v>
      </c>
      <c r="AH3601" s="28">
        <f>+SUMIF('Input Sheet'!$S:$S,$AL3601,'Input Sheet'!L:L)</f>
        <v>0</v>
      </c>
      <c r="AI3601" s="28">
        <f>+SUMIF('Input Sheet'!$S:$S,$AL3601,'Input Sheet'!M:M)</f>
        <v>0</v>
      </c>
      <c r="AJ3601" s="28">
        <f>+SUMIF('Input Sheet'!$S:$S,$AL3601,'Input Sheet'!N:N)</f>
        <v>0</v>
      </c>
      <c r="AK3601" s="28"/>
      <c r="AL3601" s="27" t="str">
        <f t="shared" si="281"/>
        <v>140-7170</v>
      </c>
      <c r="AM3601" s="34" t="str">
        <f t="shared" si="284"/>
        <v>Service</v>
      </c>
      <c r="AN3601" s="34" t="str">
        <f t="shared" si="285"/>
        <v>ServiceSalaries, Commission &amp; Leave as % of Sales</v>
      </c>
      <c r="AO3601" s="35"/>
      <c r="AP3601" s="35"/>
      <c r="AQ3601" s="35"/>
    </row>
    <row r="3602" spans="1:43" x14ac:dyDescent="0.25">
      <c r="A3602" s="27" t="s">
        <v>103</v>
      </c>
      <c r="B3602" s="27" t="s">
        <v>104</v>
      </c>
      <c r="C3602" s="27" t="s">
        <v>657</v>
      </c>
      <c r="D3602" s="27" t="s">
        <v>279</v>
      </c>
      <c r="E3602" s="27" t="s">
        <v>682</v>
      </c>
      <c r="F3602" s="27" t="s">
        <v>1010</v>
      </c>
      <c r="G3602" s="27" t="s">
        <v>1011</v>
      </c>
      <c r="H3602" s="34" t="s">
        <v>15</v>
      </c>
      <c r="I3602" s="34" t="s">
        <v>1007</v>
      </c>
      <c r="J3602" s="34" t="str">
        <f t="shared" si="282"/>
        <v>ServiceSalaries, Commission &amp; Leave as % of Sales</v>
      </c>
      <c r="K3602" s="34" t="str">
        <f t="shared" si="283"/>
        <v>240Service Salaries &amp; Commission - Toyota</v>
      </c>
      <c r="L3602" s="28">
        <f>+SUMIF('TB 4-24'!M:M,$AL3602,'TB 4-24'!G:G)</f>
        <v>0</v>
      </c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>
        <f>+SUMIF('Input Sheet'!$S:$S,$AL3602,'Input Sheet'!C:C)</f>
        <v>0</v>
      </c>
      <c r="Z3602" s="28">
        <f>+SUMIF('Input Sheet'!$S:$S,$AL3602,'Input Sheet'!D:D)</f>
        <v>0</v>
      </c>
      <c r="AA3602" s="28">
        <f>+SUMIF('Input Sheet'!$S:$S,$AL3602,'Input Sheet'!E:E)</f>
        <v>0</v>
      </c>
      <c r="AB3602" s="28">
        <f>+SUMIF('Input Sheet'!$S:$S,$AL3602,'Input Sheet'!F:F)</f>
        <v>0</v>
      </c>
      <c r="AC3602" s="28">
        <f>+SUMIF('Input Sheet'!$S:$S,$AL3602,'Input Sheet'!G:G)</f>
        <v>0</v>
      </c>
      <c r="AD3602" s="28">
        <f>+SUMIF('Input Sheet'!$S:$S,$AL3602,'Input Sheet'!H:H)</f>
        <v>0</v>
      </c>
      <c r="AE3602" s="28">
        <f>+SUMIF('Input Sheet'!$S:$S,$AL3602,'Input Sheet'!I:I)</f>
        <v>0</v>
      </c>
      <c r="AF3602" s="28">
        <f>+SUMIF('Input Sheet'!$S:$S,$AL3602,'Input Sheet'!J:J)</f>
        <v>0</v>
      </c>
      <c r="AG3602" s="28">
        <f>+SUMIF('Input Sheet'!$S:$S,$AL3602,'Input Sheet'!K:K)</f>
        <v>0</v>
      </c>
      <c r="AH3602" s="28">
        <f>+SUMIF('Input Sheet'!$S:$S,$AL3602,'Input Sheet'!L:L)</f>
        <v>0</v>
      </c>
      <c r="AI3602" s="28">
        <f>+SUMIF('Input Sheet'!$S:$S,$AL3602,'Input Sheet'!M:M)</f>
        <v>0</v>
      </c>
      <c r="AJ3602" s="28">
        <f>+SUMIF('Input Sheet'!$S:$S,$AL3602,'Input Sheet'!N:N)</f>
        <v>0</v>
      </c>
      <c r="AK3602" s="28"/>
      <c r="AL3602" s="27" t="str">
        <f t="shared" si="281"/>
        <v>240-7170</v>
      </c>
      <c r="AM3602" s="34" t="str">
        <f t="shared" si="284"/>
        <v>Service</v>
      </c>
      <c r="AN3602" s="34" t="str">
        <f t="shared" si="285"/>
        <v>ServiceSalaries, Commission &amp; Leave as % of Sales</v>
      </c>
      <c r="AO3602" s="35"/>
      <c r="AP3602" s="35"/>
      <c r="AQ3602" s="35"/>
    </row>
    <row r="3603" spans="1:43" x14ac:dyDescent="0.25">
      <c r="A3603" s="27" t="s">
        <v>103</v>
      </c>
      <c r="B3603" s="27" t="s">
        <v>104</v>
      </c>
      <c r="C3603" s="27" t="s">
        <v>671</v>
      </c>
      <c r="D3603" s="27" t="s">
        <v>279</v>
      </c>
      <c r="E3603" s="27" t="s">
        <v>683</v>
      </c>
      <c r="F3603" s="27" t="s">
        <v>1010</v>
      </c>
      <c r="G3603" s="27" t="s">
        <v>1011</v>
      </c>
      <c r="H3603" s="34" t="s">
        <v>15</v>
      </c>
      <c r="I3603" s="34" t="s">
        <v>1007</v>
      </c>
      <c r="J3603" s="34" t="str">
        <f t="shared" si="282"/>
        <v>ServiceSalaries, Commission &amp; Leave as % of Sales</v>
      </c>
      <c r="K3603" s="34" t="str">
        <f t="shared" si="283"/>
        <v>340Service Salaries &amp; Commission - Toyota</v>
      </c>
      <c r="L3603" s="28">
        <f>+SUMIF('TB 4-24'!M:M,$AL3603,'TB 4-24'!G:G)</f>
        <v>0</v>
      </c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>
        <f>+SUMIF('Input Sheet'!$S:$S,$AL3603,'Input Sheet'!C:C)</f>
        <v>0</v>
      </c>
      <c r="Z3603" s="28">
        <f>+SUMIF('Input Sheet'!$S:$S,$AL3603,'Input Sheet'!D:D)</f>
        <v>0</v>
      </c>
      <c r="AA3603" s="28">
        <f>+SUMIF('Input Sheet'!$S:$S,$AL3603,'Input Sheet'!E:E)</f>
        <v>0</v>
      </c>
      <c r="AB3603" s="28">
        <f>+SUMIF('Input Sheet'!$S:$S,$AL3603,'Input Sheet'!F:F)</f>
        <v>0</v>
      </c>
      <c r="AC3603" s="28">
        <f>+SUMIF('Input Sheet'!$S:$S,$AL3603,'Input Sheet'!G:G)</f>
        <v>0</v>
      </c>
      <c r="AD3603" s="28">
        <f>+SUMIF('Input Sheet'!$S:$S,$AL3603,'Input Sheet'!H:H)</f>
        <v>0</v>
      </c>
      <c r="AE3603" s="28">
        <f>+SUMIF('Input Sheet'!$S:$S,$AL3603,'Input Sheet'!I:I)</f>
        <v>0</v>
      </c>
      <c r="AF3603" s="28">
        <f>+SUMIF('Input Sheet'!$S:$S,$AL3603,'Input Sheet'!J:J)</f>
        <v>0</v>
      </c>
      <c r="AG3603" s="28">
        <f>+SUMIF('Input Sheet'!$S:$S,$AL3603,'Input Sheet'!K:K)</f>
        <v>0</v>
      </c>
      <c r="AH3603" s="28">
        <f>+SUMIF('Input Sheet'!$S:$S,$AL3603,'Input Sheet'!L:L)</f>
        <v>0</v>
      </c>
      <c r="AI3603" s="28">
        <f>+SUMIF('Input Sheet'!$S:$S,$AL3603,'Input Sheet'!M:M)</f>
        <v>0</v>
      </c>
      <c r="AJ3603" s="28">
        <f>+SUMIF('Input Sheet'!$S:$S,$AL3603,'Input Sheet'!N:N)</f>
        <v>0</v>
      </c>
      <c r="AK3603" s="28"/>
      <c r="AL3603" s="27" t="str">
        <f t="shared" si="281"/>
        <v>340-7170</v>
      </c>
      <c r="AM3603" s="34" t="str">
        <f t="shared" si="284"/>
        <v>Service</v>
      </c>
      <c r="AN3603" s="34" t="str">
        <f t="shared" si="285"/>
        <v>ServiceSalaries, Commission &amp; Leave as % of Sales</v>
      </c>
      <c r="AO3603" s="35"/>
      <c r="AP3603" s="35"/>
      <c r="AQ3603" s="35"/>
    </row>
    <row r="3604" spans="1:43" x14ac:dyDescent="0.25">
      <c r="A3604" s="27" t="s">
        <v>103</v>
      </c>
      <c r="B3604" s="27" t="s">
        <v>104</v>
      </c>
      <c r="C3604" s="27" t="s">
        <v>104</v>
      </c>
      <c r="D3604" s="27" t="s">
        <v>279</v>
      </c>
      <c r="E3604" s="27" t="s">
        <v>684</v>
      </c>
      <c r="F3604" s="27" t="s">
        <v>1010</v>
      </c>
      <c r="G3604" s="27" t="s">
        <v>1011</v>
      </c>
      <c r="H3604" s="34" t="s">
        <v>15</v>
      </c>
      <c r="I3604" s="34" t="s">
        <v>1007</v>
      </c>
      <c r="J3604" s="34" t="str">
        <f t="shared" si="282"/>
        <v>ServiceSalaries, Commission &amp; Leave as % of Sales</v>
      </c>
      <c r="K3604" s="34" t="str">
        <f t="shared" si="283"/>
        <v>147Service Salaries &amp; Commission - Toyota</v>
      </c>
      <c r="L3604" s="28">
        <f>+SUMIF('TB 4-24'!M:M,$AL3604,'TB 4-24'!G:G)</f>
        <v>0</v>
      </c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>
        <f>+SUMIF('Input Sheet'!$S:$S,$AL3604,'Input Sheet'!C:C)</f>
        <v>0</v>
      </c>
      <c r="Z3604" s="28">
        <f>+SUMIF('Input Sheet'!$S:$S,$AL3604,'Input Sheet'!D:D)</f>
        <v>0</v>
      </c>
      <c r="AA3604" s="28">
        <f>+SUMIF('Input Sheet'!$S:$S,$AL3604,'Input Sheet'!E:E)</f>
        <v>0</v>
      </c>
      <c r="AB3604" s="28">
        <f>+SUMIF('Input Sheet'!$S:$S,$AL3604,'Input Sheet'!F:F)</f>
        <v>0</v>
      </c>
      <c r="AC3604" s="28">
        <f>+SUMIF('Input Sheet'!$S:$S,$AL3604,'Input Sheet'!G:G)</f>
        <v>0</v>
      </c>
      <c r="AD3604" s="28">
        <f>+SUMIF('Input Sheet'!$S:$S,$AL3604,'Input Sheet'!H:H)</f>
        <v>0</v>
      </c>
      <c r="AE3604" s="28">
        <f>+SUMIF('Input Sheet'!$S:$S,$AL3604,'Input Sheet'!I:I)</f>
        <v>0</v>
      </c>
      <c r="AF3604" s="28">
        <f>+SUMIF('Input Sheet'!$S:$S,$AL3604,'Input Sheet'!J:J)</f>
        <v>0</v>
      </c>
      <c r="AG3604" s="28">
        <f>+SUMIF('Input Sheet'!$S:$S,$AL3604,'Input Sheet'!K:K)</f>
        <v>0</v>
      </c>
      <c r="AH3604" s="28">
        <f>+SUMIF('Input Sheet'!$S:$S,$AL3604,'Input Sheet'!L:L)</f>
        <v>0</v>
      </c>
      <c r="AI3604" s="28">
        <f>+SUMIF('Input Sheet'!$S:$S,$AL3604,'Input Sheet'!M:M)</f>
        <v>0</v>
      </c>
      <c r="AJ3604" s="28">
        <f>+SUMIF('Input Sheet'!$S:$S,$AL3604,'Input Sheet'!N:N)</f>
        <v>0</v>
      </c>
      <c r="AK3604" s="28"/>
      <c r="AL3604" s="27" t="str">
        <f t="shared" si="281"/>
        <v>147-7170</v>
      </c>
      <c r="AM3604" s="34" t="str">
        <f t="shared" si="284"/>
        <v>Service</v>
      </c>
      <c r="AN3604" s="34" t="str">
        <f t="shared" si="285"/>
        <v>ServiceSalaries, Commission &amp; Leave as % of Sales</v>
      </c>
      <c r="AO3604" s="35"/>
      <c r="AP3604" s="35"/>
      <c r="AQ3604" s="35"/>
    </row>
    <row r="3605" spans="1:43" x14ac:dyDescent="0.25">
      <c r="A3605" s="27" t="s">
        <v>103</v>
      </c>
      <c r="B3605" s="27" t="s">
        <v>104</v>
      </c>
      <c r="C3605" s="27" t="s">
        <v>663</v>
      </c>
      <c r="D3605" s="27" t="s">
        <v>279</v>
      </c>
      <c r="E3605" s="27" t="s">
        <v>669</v>
      </c>
      <c r="F3605" s="27" t="s">
        <v>1010</v>
      </c>
      <c r="G3605" s="27" t="s">
        <v>1011</v>
      </c>
      <c r="H3605" s="34" t="s">
        <v>15</v>
      </c>
      <c r="I3605" s="34" t="s">
        <v>1007</v>
      </c>
      <c r="J3605" s="34" t="str">
        <f t="shared" si="282"/>
        <v>ServiceSalaries, Commission &amp; Leave as % of Sales</v>
      </c>
      <c r="K3605" s="34" t="str">
        <f t="shared" si="283"/>
        <v>440Service Salaries &amp; Commission - Toyota</v>
      </c>
      <c r="L3605" s="28">
        <f>+SUMIF('TB 4-24'!M:M,$AL3605,'TB 4-24'!G:G)</f>
        <v>0</v>
      </c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>
        <f>+SUMIF('Input Sheet'!$S:$S,$AL3605,'Input Sheet'!C:C)</f>
        <v>0</v>
      </c>
      <c r="Z3605" s="28">
        <f>+SUMIF('Input Sheet'!$S:$S,$AL3605,'Input Sheet'!D:D)</f>
        <v>0</v>
      </c>
      <c r="AA3605" s="28">
        <f>+SUMIF('Input Sheet'!$S:$S,$AL3605,'Input Sheet'!E:E)</f>
        <v>0</v>
      </c>
      <c r="AB3605" s="28">
        <f>+SUMIF('Input Sheet'!$S:$S,$AL3605,'Input Sheet'!F:F)</f>
        <v>0</v>
      </c>
      <c r="AC3605" s="28">
        <f>+SUMIF('Input Sheet'!$S:$S,$AL3605,'Input Sheet'!G:G)</f>
        <v>0</v>
      </c>
      <c r="AD3605" s="28">
        <f>+SUMIF('Input Sheet'!$S:$S,$AL3605,'Input Sheet'!H:H)</f>
        <v>0</v>
      </c>
      <c r="AE3605" s="28">
        <f>+SUMIF('Input Sheet'!$S:$S,$AL3605,'Input Sheet'!I:I)</f>
        <v>0</v>
      </c>
      <c r="AF3605" s="28">
        <f>+SUMIF('Input Sheet'!$S:$S,$AL3605,'Input Sheet'!J:J)</f>
        <v>0</v>
      </c>
      <c r="AG3605" s="28">
        <f>+SUMIF('Input Sheet'!$S:$S,$AL3605,'Input Sheet'!K:K)</f>
        <v>0</v>
      </c>
      <c r="AH3605" s="28">
        <f>+SUMIF('Input Sheet'!$S:$S,$AL3605,'Input Sheet'!L:L)</f>
        <v>0</v>
      </c>
      <c r="AI3605" s="28">
        <f>+SUMIF('Input Sheet'!$S:$S,$AL3605,'Input Sheet'!M:M)</f>
        <v>0</v>
      </c>
      <c r="AJ3605" s="28">
        <f>+SUMIF('Input Sheet'!$S:$S,$AL3605,'Input Sheet'!N:N)</f>
        <v>0</v>
      </c>
      <c r="AK3605" s="28"/>
      <c r="AL3605" s="27" t="str">
        <f t="shared" si="281"/>
        <v>440-7170</v>
      </c>
      <c r="AM3605" s="34" t="str">
        <f t="shared" si="284"/>
        <v>Service</v>
      </c>
      <c r="AN3605" s="34" t="str">
        <f t="shared" si="285"/>
        <v>ServiceSalaries, Commission &amp; Leave as % of Sales</v>
      </c>
      <c r="AO3605" s="35"/>
      <c r="AP3605" s="35"/>
      <c r="AQ3605" s="35"/>
    </row>
    <row r="3606" spans="1:43" x14ac:dyDescent="0.25">
      <c r="A3606" s="27" t="s">
        <v>103</v>
      </c>
      <c r="B3606" s="27" t="s">
        <v>104</v>
      </c>
      <c r="C3606" s="27" t="s">
        <v>104</v>
      </c>
      <c r="D3606" s="27" t="s">
        <v>280</v>
      </c>
      <c r="E3606" s="27" t="s">
        <v>653</v>
      </c>
      <c r="F3606" s="27" t="s">
        <v>1010</v>
      </c>
      <c r="G3606" s="27" t="s">
        <v>1011</v>
      </c>
      <c r="H3606" s="34" t="s">
        <v>15</v>
      </c>
      <c r="I3606" s="34" t="s">
        <v>1007</v>
      </c>
      <c r="J3606" s="34" t="str">
        <f t="shared" si="282"/>
        <v>ServiceSalaries, Commission &amp; Leave as % of Sales</v>
      </c>
      <c r="K3606" s="34" t="str">
        <f t="shared" si="283"/>
        <v>140Service Salaries &amp; Commission - Toyota</v>
      </c>
      <c r="L3606" s="28">
        <f>+SUMIF('TB 4-24'!M:M,$AL3606,'TB 4-24'!G:G)</f>
        <v>0</v>
      </c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>
        <f>+SUMIF('Input Sheet'!$S:$S,$AL3606,'Input Sheet'!C:C)</f>
        <v>0</v>
      </c>
      <c r="Z3606" s="28">
        <f>+SUMIF('Input Sheet'!$S:$S,$AL3606,'Input Sheet'!D:D)</f>
        <v>0</v>
      </c>
      <c r="AA3606" s="28">
        <f>+SUMIF('Input Sheet'!$S:$S,$AL3606,'Input Sheet'!E:E)</f>
        <v>0</v>
      </c>
      <c r="AB3606" s="28">
        <f>+SUMIF('Input Sheet'!$S:$S,$AL3606,'Input Sheet'!F:F)</f>
        <v>0</v>
      </c>
      <c r="AC3606" s="28">
        <f>+SUMIF('Input Sheet'!$S:$S,$AL3606,'Input Sheet'!G:G)</f>
        <v>0</v>
      </c>
      <c r="AD3606" s="28">
        <f>+SUMIF('Input Sheet'!$S:$S,$AL3606,'Input Sheet'!H:H)</f>
        <v>0</v>
      </c>
      <c r="AE3606" s="28">
        <f>+SUMIF('Input Sheet'!$S:$S,$AL3606,'Input Sheet'!I:I)</f>
        <v>0</v>
      </c>
      <c r="AF3606" s="28">
        <f>+SUMIF('Input Sheet'!$S:$S,$AL3606,'Input Sheet'!J:J)</f>
        <v>0</v>
      </c>
      <c r="AG3606" s="28">
        <f>+SUMIF('Input Sheet'!$S:$S,$AL3606,'Input Sheet'!K:K)</f>
        <v>0</v>
      </c>
      <c r="AH3606" s="28">
        <f>+SUMIF('Input Sheet'!$S:$S,$AL3606,'Input Sheet'!L:L)</f>
        <v>0</v>
      </c>
      <c r="AI3606" s="28">
        <f>+SUMIF('Input Sheet'!$S:$S,$AL3606,'Input Sheet'!M:M)</f>
        <v>0</v>
      </c>
      <c r="AJ3606" s="28">
        <f>+SUMIF('Input Sheet'!$S:$S,$AL3606,'Input Sheet'!N:N)</f>
        <v>0</v>
      </c>
      <c r="AK3606" s="28"/>
      <c r="AL3606" s="27" t="str">
        <f t="shared" si="281"/>
        <v>140-7175</v>
      </c>
      <c r="AM3606" s="34" t="str">
        <f t="shared" si="284"/>
        <v>Service</v>
      </c>
      <c r="AN3606" s="34" t="str">
        <f t="shared" si="285"/>
        <v>ServiceSalaries, Commission &amp; Leave as % of Sales</v>
      </c>
      <c r="AO3606" s="35"/>
      <c r="AP3606" s="35"/>
      <c r="AQ3606" s="35"/>
    </row>
    <row r="3607" spans="1:43" x14ac:dyDescent="0.25">
      <c r="A3607" s="27" t="s">
        <v>103</v>
      </c>
      <c r="B3607" s="27" t="s">
        <v>104</v>
      </c>
      <c r="C3607" s="27" t="s">
        <v>657</v>
      </c>
      <c r="D3607" s="27" t="s">
        <v>280</v>
      </c>
      <c r="E3607" s="27" t="s">
        <v>682</v>
      </c>
      <c r="F3607" s="27" t="s">
        <v>1010</v>
      </c>
      <c r="G3607" s="27" t="s">
        <v>1011</v>
      </c>
      <c r="H3607" s="34" t="s">
        <v>15</v>
      </c>
      <c r="I3607" s="34" t="s">
        <v>1007</v>
      </c>
      <c r="J3607" s="34" t="str">
        <f t="shared" si="282"/>
        <v>ServiceSalaries, Commission &amp; Leave as % of Sales</v>
      </c>
      <c r="K3607" s="34" t="str">
        <f t="shared" si="283"/>
        <v>240Service Salaries &amp; Commission - Toyota</v>
      </c>
      <c r="L3607" s="28">
        <f>+SUMIF('TB 4-24'!M:M,$AL3607,'TB 4-24'!G:G)</f>
        <v>0</v>
      </c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>
        <f>+SUMIF('Input Sheet'!$S:$S,$AL3607,'Input Sheet'!C:C)</f>
        <v>0</v>
      </c>
      <c r="Z3607" s="28">
        <f>+SUMIF('Input Sheet'!$S:$S,$AL3607,'Input Sheet'!D:D)</f>
        <v>0</v>
      </c>
      <c r="AA3607" s="28">
        <f>+SUMIF('Input Sheet'!$S:$S,$AL3607,'Input Sheet'!E:E)</f>
        <v>0</v>
      </c>
      <c r="AB3607" s="28">
        <f>+SUMIF('Input Sheet'!$S:$S,$AL3607,'Input Sheet'!F:F)</f>
        <v>0</v>
      </c>
      <c r="AC3607" s="28">
        <f>+SUMIF('Input Sheet'!$S:$S,$AL3607,'Input Sheet'!G:G)</f>
        <v>0</v>
      </c>
      <c r="AD3607" s="28">
        <f>+SUMIF('Input Sheet'!$S:$S,$AL3607,'Input Sheet'!H:H)</f>
        <v>0</v>
      </c>
      <c r="AE3607" s="28">
        <f>+SUMIF('Input Sheet'!$S:$S,$AL3607,'Input Sheet'!I:I)</f>
        <v>0</v>
      </c>
      <c r="AF3607" s="28">
        <f>+SUMIF('Input Sheet'!$S:$S,$AL3607,'Input Sheet'!J:J)</f>
        <v>0</v>
      </c>
      <c r="AG3607" s="28">
        <f>+SUMIF('Input Sheet'!$S:$S,$AL3607,'Input Sheet'!K:K)</f>
        <v>0</v>
      </c>
      <c r="AH3607" s="28">
        <f>+SUMIF('Input Sheet'!$S:$S,$AL3607,'Input Sheet'!L:L)</f>
        <v>0</v>
      </c>
      <c r="AI3607" s="28">
        <f>+SUMIF('Input Sheet'!$S:$S,$AL3607,'Input Sheet'!M:M)</f>
        <v>0</v>
      </c>
      <c r="AJ3607" s="28">
        <f>+SUMIF('Input Sheet'!$S:$S,$AL3607,'Input Sheet'!N:N)</f>
        <v>0</v>
      </c>
      <c r="AK3607" s="28"/>
      <c r="AL3607" s="27" t="str">
        <f t="shared" si="281"/>
        <v>240-7175</v>
      </c>
      <c r="AM3607" s="34" t="str">
        <f t="shared" si="284"/>
        <v>Service</v>
      </c>
      <c r="AN3607" s="34" t="str">
        <f t="shared" si="285"/>
        <v>ServiceSalaries, Commission &amp; Leave as % of Sales</v>
      </c>
      <c r="AO3607" s="35"/>
      <c r="AP3607" s="35"/>
      <c r="AQ3607" s="35"/>
    </row>
    <row r="3608" spans="1:43" x14ac:dyDescent="0.25">
      <c r="A3608" s="27" t="s">
        <v>103</v>
      </c>
      <c r="B3608" s="27" t="s">
        <v>104</v>
      </c>
      <c r="C3608" s="27" t="s">
        <v>671</v>
      </c>
      <c r="D3608" s="27" t="s">
        <v>280</v>
      </c>
      <c r="E3608" s="27" t="s">
        <v>683</v>
      </c>
      <c r="F3608" s="27" t="s">
        <v>1010</v>
      </c>
      <c r="G3608" s="27" t="s">
        <v>1011</v>
      </c>
      <c r="H3608" s="34" t="s">
        <v>15</v>
      </c>
      <c r="I3608" s="34" t="s">
        <v>1007</v>
      </c>
      <c r="J3608" s="34" t="str">
        <f t="shared" si="282"/>
        <v>ServiceSalaries, Commission &amp; Leave as % of Sales</v>
      </c>
      <c r="K3608" s="34" t="str">
        <f t="shared" si="283"/>
        <v>340Service Salaries &amp; Commission - Toyota</v>
      </c>
      <c r="L3608" s="28">
        <f>+SUMIF('TB 4-24'!M:M,$AL3608,'TB 4-24'!G:G)</f>
        <v>0</v>
      </c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>
        <f>+SUMIF('Input Sheet'!$S:$S,$AL3608,'Input Sheet'!C:C)</f>
        <v>0</v>
      </c>
      <c r="Z3608" s="28">
        <f>+SUMIF('Input Sheet'!$S:$S,$AL3608,'Input Sheet'!D:D)</f>
        <v>0</v>
      </c>
      <c r="AA3608" s="28">
        <f>+SUMIF('Input Sheet'!$S:$S,$AL3608,'Input Sheet'!E:E)</f>
        <v>0</v>
      </c>
      <c r="AB3608" s="28">
        <f>+SUMIF('Input Sheet'!$S:$S,$AL3608,'Input Sheet'!F:F)</f>
        <v>0</v>
      </c>
      <c r="AC3608" s="28">
        <f>+SUMIF('Input Sheet'!$S:$S,$AL3608,'Input Sheet'!G:G)</f>
        <v>0</v>
      </c>
      <c r="AD3608" s="28">
        <f>+SUMIF('Input Sheet'!$S:$S,$AL3608,'Input Sheet'!H:H)</f>
        <v>0</v>
      </c>
      <c r="AE3608" s="28">
        <f>+SUMIF('Input Sheet'!$S:$S,$AL3608,'Input Sheet'!I:I)</f>
        <v>0</v>
      </c>
      <c r="AF3608" s="28">
        <f>+SUMIF('Input Sheet'!$S:$S,$AL3608,'Input Sheet'!J:J)</f>
        <v>0</v>
      </c>
      <c r="AG3608" s="28">
        <f>+SUMIF('Input Sheet'!$S:$S,$AL3608,'Input Sheet'!K:K)</f>
        <v>0</v>
      </c>
      <c r="AH3608" s="28">
        <f>+SUMIF('Input Sheet'!$S:$S,$AL3608,'Input Sheet'!L:L)</f>
        <v>0</v>
      </c>
      <c r="AI3608" s="28">
        <f>+SUMIF('Input Sheet'!$S:$S,$AL3608,'Input Sheet'!M:M)</f>
        <v>0</v>
      </c>
      <c r="AJ3608" s="28">
        <f>+SUMIF('Input Sheet'!$S:$S,$AL3608,'Input Sheet'!N:N)</f>
        <v>0</v>
      </c>
      <c r="AK3608" s="28"/>
      <c r="AL3608" s="27" t="str">
        <f t="shared" si="281"/>
        <v>340-7175</v>
      </c>
      <c r="AM3608" s="34" t="str">
        <f t="shared" si="284"/>
        <v>Service</v>
      </c>
      <c r="AN3608" s="34" t="str">
        <f t="shared" si="285"/>
        <v>ServiceSalaries, Commission &amp; Leave as % of Sales</v>
      </c>
      <c r="AO3608" s="35"/>
      <c r="AP3608" s="35"/>
      <c r="AQ3608" s="35"/>
    </row>
    <row r="3609" spans="1:43" x14ac:dyDescent="0.25">
      <c r="A3609" s="27" t="s">
        <v>103</v>
      </c>
      <c r="B3609" s="27" t="s">
        <v>104</v>
      </c>
      <c r="C3609" s="27" t="s">
        <v>104</v>
      </c>
      <c r="D3609" s="27" t="s">
        <v>280</v>
      </c>
      <c r="E3609" s="27" t="s">
        <v>684</v>
      </c>
      <c r="F3609" s="27" t="s">
        <v>1010</v>
      </c>
      <c r="G3609" s="27" t="s">
        <v>1011</v>
      </c>
      <c r="H3609" s="34" t="s">
        <v>15</v>
      </c>
      <c r="I3609" s="34" t="s">
        <v>1007</v>
      </c>
      <c r="J3609" s="34" t="str">
        <f t="shared" si="282"/>
        <v>ServiceSalaries, Commission &amp; Leave as % of Sales</v>
      </c>
      <c r="K3609" s="34" t="str">
        <f t="shared" si="283"/>
        <v>147Service Salaries &amp; Commission - Toyota</v>
      </c>
      <c r="L3609" s="28">
        <f>+SUMIF('TB 4-24'!M:M,$AL3609,'TB 4-24'!G:G)</f>
        <v>0</v>
      </c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>
        <f>+SUMIF('Input Sheet'!$S:$S,$AL3609,'Input Sheet'!C:C)</f>
        <v>0</v>
      </c>
      <c r="Z3609" s="28">
        <f>+SUMIF('Input Sheet'!$S:$S,$AL3609,'Input Sheet'!D:D)</f>
        <v>0</v>
      </c>
      <c r="AA3609" s="28">
        <f>+SUMIF('Input Sheet'!$S:$S,$AL3609,'Input Sheet'!E:E)</f>
        <v>0</v>
      </c>
      <c r="AB3609" s="28">
        <f>+SUMIF('Input Sheet'!$S:$S,$AL3609,'Input Sheet'!F:F)</f>
        <v>0</v>
      </c>
      <c r="AC3609" s="28">
        <f>+SUMIF('Input Sheet'!$S:$S,$AL3609,'Input Sheet'!G:G)</f>
        <v>0</v>
      </c>
      <c r="AD3609" s="28">
        <f>+SUMIF('Input Sheet'!$S:$S,$AL3609,'Input Sheet'!H:H)</f>
        <v>0</v>
      </c>
      <c r="AE3609" s="28">
        <f>+SUMIF('Input Sheet'!$S:$S,$AL3609,'Input Sheet'!I:I)</f>
        <v>0</v>
      </c>
      <c r="AF3609" s="28">
        <f>+SUMIF('Input Sheet'!$S:$S,$AL3609,'Input Sheet'!J:J)</f>
        <v>0</v>
      </c>
      <c r="AG3609" s="28">
        <f>+SUMIF('Input Sheet'!$S:$S,$AL3609,'Input Sheet'!K:K)</f>
        <v>0</v>
      </c>
      <c r="AH3609" s="28">
        <f>+SUMIF('Input Sheet'!$S:$S,$AL3609,'Input Sheet'!L:L)</f>
        <v>0</v>
      </c>
      <c r="AI3609" s="28">
        <f>+SUMIF('Input Sheet'!$S:$S,$AL3609,'Input Sheet'!M:M)</f>
        <v>0</v>
      </c>
      <c r="AJ3609" s="28">
        <f>+SUMIF('Input Sheet'!$S:$S,$AL3609,'Input Sheet'!N:N)</f>
        <v>0</v>
      </c>
      <c r="AK3609" s="28"/>
      <c r="AL3609" s="27" t="str">
        <f t="shared" si="281"/>
        <v>147-7175</v>
      </c>
      <c r="AM3609" s="34" t="str">
        <f t="shared" si="284"/>
        <v>Service</v>
      </c>
      <c r="AN3609" s="34" t="str">
        <f t="shared" si="285"/>
        <v>ServiceSalaries, Commission &amp; Leave as % of Sales</v>
      </c>
      <c r="AO3609" s="35"/>
      <c r="AP3609" s="35"/>
      <c r="AQ3609" s="35"/>
    </row>
    <row r="3610" spans="1:43" x14ac:dyDescent="0.25">
      <c r="A3610" s="27" t="s">
        <v>103</v>
      </c>
      <c r="B3610" s="27" t="s">
        <v>104</v>
      </c>
      <c r="C3610" s="27" t="s">
        <v>663</v>
      </c>
      <c r="D3610" s="27" t="s">
        <v>280</v>
      </c>
      <c r="E3610" s="27" t="s">
        <v>669</v>
      </c>
      <c r="F3610" s="27" t="s">
        <v>1010</v>
      </c>
      <c r="G3610" s="27" t="s">
        <v>1011</v>
      </c>
      <c r="H3610" s="34" t="s">
        <v>15</v>
      </c>
      <c r="I3610" s="34" t="s">
        <v>1007</v>
      </c>
      <c r="J3610" s="34" t="str">
        <f t="shared" si="282"/>
        <v>ServiceSalaries, Commission &amp; Leave as % of Sales</v>
      </c>
      <c r="K3610" s="34" t="str">
        <f t="shared" si="283"/>
        <v>440Service Salaries &amp; Commission - Toyota</v>
      </c>
      <c r="L3610" s="28">
        <f>+SUMIF('TB 4-24'!M:M,$AL3610,'TB 4-24'!G:G)</f>
        <v>0</v>
      </c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>
        <f>+SUMIF('Input Sheet'!$S:$S,$AL3610,'Input Sheet'!C:C)</f>
        <v>0</v>
      </c>
      <c r="Z3610" s="28">
        <f>+SUMIF('Input Sheet'!$S:$S,$AL3610,'Input Sheet'!D:D)</f>
        <v>0</v>
      </c>
      <c r="AA3610" s="28">
        <f>+SUMIF('Input Sheet'!$S:$S,$AL3610,'Input Sheet'!E:E)</f>
        <v>0</v>
      </c>
      <c r="AB3610" s="28">
        <f>+SUMIF('Input Sheet'!$S:$S,$AL3610,'Input Sheet'!F:F)</f>
        <v>0</v>
      </c>
      <c r="AC3610" s="28">
        <f>+SUMIF('Input Sheet'!$S:$S,$AL3610,'Input Sheet'!G:G)</f>
        <v>0</v>
      </c>
      <c r="AD3610" s="28">
        <f>+SUMIF('Input Sheet'!$S:$S,$AL3610,'Input Sheet'!H:H)</f>
        <v>0</v>
      </c>
      <c r="AE3610" s="28">
        <f>+SUMIF('Input Sheet'!$S:$S,$AL3610,'Input Sheet'!I:I)</f>
        <v>0</v>
      </c>
      <c r="AF3610" s="28">
        <f>+SUMIF('Input Sheet'!$S:$S,$AL3610,'Input Sheet'!J:J)</f>
        <v>0</v>
      </c>
      <c r="AG3610" s="28">
        <f>+SUMIF('Input Sheet'!$S:$S,$AL3610,'Input Sheet'!K:K)</f>
        <v>0</v>
      </c>
      <c r="AH3610" s="28">
        <f>+SUMIF('Input Sheet'!$S:$S,$AL3610,'Input Sheet'!L:L)</f>
        <v>0</v>
      </c>
      <c r="AI3610" s="28">
        <f>+SUMIF('Input Sheet'!$S:$S,$AL3610,'Input Sheet'!M:M)</f>
        <v>0</v>
      </c>
      <c r="AJ3610" s="28">
        <f>+SUMIF('Input Sheet'!$S:$S,$AL3610,'Input Sheet'!N:N)</f>
        <v>0</v>
      </c>
      <c r="AK3610" s="28"/>
      <c r="AL3610" s="27" t="str">
        <f t="shared" si="281"/>
        <v>440-7175</v>
      </c>
      <c r="AM3610" s="34" t="str">
        <f t="shared" si="284"/>
        <v>Service</v>
      </c>
      <c r="AN3610" s="34" t="str">
        <f t="shared" si="285"/>
        <v>ServiceSalaries, Commission &amp; Leave as % of Sales</v>
      </c>
      <c r="AO3610" s="35"/>
      <c r="AP3610" s="35"/>
      <c r="AQ3610" s="35"/>
    </row>
    <row r="3611" spans="1:43" x14ac:dyDescent="0.25">
      <c r="A3611" s="27" t="s">
        <v>103</v>
      </c>
      <c r="B3611" s="27" t="s">
        <v>104</v>
      </c>
      <c r="C3611" s="27" t="s">
        <v>104</v>
      </c>
      <c r="D3611" s="27" t="s">
        <v>281</v>
      </c>
      <c r="E3611" s="27" t="s">
        <v>653</v>
      </c>
      <c r="F3611" s="27" t="s">
        <v>1010</v>
      </c>
      <c r="G3611" s="27" t="s">
        <v>1011</v>
      </c>
      <c r="H3611" s="34" t="s">
        <v>15</v>
      </c>
      <c r="I3611" s="34" t="s">
        <v>1007</v>
      </c>
      <c r="J3611" s="34" t="str">
        <f t="shared" si="282"/>
        <v>ServiceSalaries, Commission &amp; Leave as % of Sales</v>
      </c>
      <c r="K3611" s="34" t="str">
        <f t="shared" si="283"/>
        <v>140Service Salaries &amp; Commission - Toyota</v>
      </c>
      <c r="L3611" s="28">
        <f>+SUMIF('TB 4-24'!M:M,$AL3611,'TB 4-24'!G:G)</f>
        <v>0</v>
      </c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>
        <f>+SUMIF('Input Sheet'!$S:$S,$AL3611,'Input Sheet'!C:C)</f>
        <v>0</v>
      </c>
      <c r="Z3611" s="28">
        <f>+SUMIF('Input Sheet'!$S:$S,$AL3611,'Input Sheet'!D:D)</f>
        <v>0</v>
      </c>
      <c r="AA3611" s="28">
        <f>+SUMIF('Input Sheet'!$S:$S,$AL3611,'Input Sheet'!E:E)</f>
        <v>0</v>
      </c>
      <c r="AB3611" s="28">
        <f>+SUMIF('Input Sheet'!$S:$S,$AL3611,'Input Sheet'!F:F)</f>
        <v>0</v>
      </c>
      <c r="AC3611" s="28">
        <f>+SUMIF('Input Sheet'!$S:$S,$AL3611,'Input Sheet'!G:G)</f>
        <v>0</v>
      </c>
      <c r="AD3611" s="28">
        <f>+SUMIF('Input Sheet'!$S:$S,$AL3611,'Input Sheet'!H:H)</f>
        <v>0</v>
      </c>
      <c r="AE3611" s="28">
        <f>+SUMIF('Input Sheet'!$S:$S,$AL3611,'Input Sheet'!I:I)</f>
        <v>0</v>
      </c>
      <c r="AF3611" s="28">
        <f>+SUMIF('Input Sheet'!$S:$S,$AL3611,'Input Sheet'!J:J)</f>
        <v>0</v>
      </c>
      <c r="AG3611" s="28">
        <f>+SUMIF('Input Sheet'!$S:$S,$AL3611,'Input Sheet'!K:K)</f>
        <v>0</v>
      </c>
      <c r="AH3611" s="28">
        <f>+SUMIF('Input Sheet'!$S:$S,$AL3611,'Input Sheet'!L:L)</f>
        <v>0</v>
      </c>
      <c r="AI3611" s="28">
        <f>+SUMIF('Input Sheet'!$S:$S,$AL3611,'Input Sheet'!M:M)</f>
        <v>0</v>
      </c>
      <c r="AJ3611" s="28">
        <f>+SUMIF('Input Sheet'!$S:$S,$AL3611,'Input Sheet'!N:N)</f>
        <v>0</v>
      </c>
      <c r="AK3611" s="28"/>
      <c r="AL3611" s="27" t="str">
        <f t="shared" si="281"/>
        <v>140-7190</v>
      </c>
      <c r="AM3611" s="34" t="str">
        <f t="shared" si="284"/>
        <v>Service</v>
      </c>
      <c r="AN3611" s="34" t="str">
        <f t="shared" si="285"/>
        <v>ServiceSalaries, Commission &amp; Leave as % of Sales</v>
      </c>
      <c r="AO3611" s="35"/>
      <c r="AP3611" s="35"/>
      <c r="AQ3611" s="35"/>
    </row>
    <row r="3612" spans="1:43" x14ac:dyDescent="0.25">
      <c r="A3612" s="27" t="s">
        <v>103</v>
      </c>
      <c r="B3612" s="27" t="s">
        <v>104</v>
      </c>
      <c r="C3612" s="27" t="s">
        <v>671</v>
      </c>
      <c r="D3612" s="27" t="s">
        <v>281</v>
      </c>
      <c r="E3612" s="27" t="s">
        <v>683</v>
      </c>
      <c r="F3612" s="27" t="s">
        <v>1010</v>
      </c>
      <c r="G3612" s="27" t="s">
        <v>1011</v>
      </c>
      <c r="H3612" s="34" t="s">
        <v>15</v>
      </c>
      <c r="I3612" s="34" t="s">
        <v>1007</v>
      </c>
      <c r="J3612" s="34" t="str">
        <f t="shared" si="282"/>
        <v>ServiceSalaries, Commission &amp; Leave as % of Sales</v>
      </c>
      <c r="K3612" s="34" t="str">
        <f t="shared" si="283"/>
        <v>340Service Salaries &amp; Commission - Toyota</v>
      </c>
      <c r="L3612" s="28">
        <f>+SUMIF('TB 4-24'!M:M,$AL3612,'TB 4-24'!G:G)</f>
        <v>0</v>
      </c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>
        <f>+SUMIF('Input Sheet'!$S:$S,$AL3612,'Input Sheet'!C:C)</f>
        <v>0</v>
      </c>
      <c r="Z3612" s="28">
        <f>+SUMIF('Input Sheet'!$S:$S,$AL3612,'Input Sheet'!D:D)</f>
        <v>0</v>
      </c>
      <c r="AA3612" s="28">
        <f>+SUMIF('Input Sheet'!$S:$S,$AL3612,'Input Sheet'!E:E)</f>
        <v>0</v>
      </c>
      <c r="AB3612" s="28">
        <f>+SUMIF('Input Sheet'!$S:$S,$AL3612,'Input Sheet'!F:F)</f>
        <v>0</v>
      </c>
      <c r="AC3612" s="28">
        <f>+SUMIF('Input Sheet'!$S:$S,$AL3612,'Input Sheet'!G:G)</f>
        <v>0</v>
      </c>
      <c r="AD3612" s="28">
        <f>+SUMIF('Input Sheet'!$S:$S,$AL3612,'Input Sheet'!H:H)</f>
        <v>0</v>
      </c>
      <c r="AE3612" s="28">
        <f>+SUMIF('Input Sheet'!$S:$S,$AL3612,'Input Sheet'!I:I)</f>
        <v>0</v>
      </c>
      <c r="AF3612" s="28">
        <f>+SUMIF('Input Sheet'!$S:$S,$AL3612,'Input Sheet'!J:J)</f>
        <v>0</v>
      </c>
      <c r="AG3612" s="28">
        <f>+SUMIF('Input Sheet'!$S:$S,$AL3612,'Input Sheet'!K:K)</f>
        <v>0</v>
      </c>
      <c r="AH3612" s="28">
        <f>+SUMIF('Input Sheet'!$S:$S,$AL3612,'Input Sheet'!L:L)</f>
        <v>0</v>
      </c>
      <c r="AI3612" s="28">
        <f>+SUMIF('Input Sheet'!$S:$S,$AL3612,'Input Sheet'!M:M)</f>
        <v>0</v>
      </c>
      <c r="AJ3612" s="28">
        <f>+SUMIF('Input Sheet'!$S:$S,$AL3612,'Input Sheet'!N:N)</f>
        <v>0</v>
      </c>
      <c r="AK3612" s="28"/>
      <c r="AL3612" s="27" t="str">
        <f t="shared" si="281"/>
        <v>340-7190</v>
      </c>
      <c r="AM3612" s="34" t="str">
        <f t="shared" si="284"/>
        <v>Service</v>
      </c>
      <c r="AN3612" s="34" t="str">
        <f t="shared" si="285"/>
        <v>ServiceSalaries, Commission &amp; Leave as % of Sales</v>
      </c>
      <c r="AO3612" s="35"/>
      <c r="AP3612" s="35"/>
      <c r="AQ3612" s="35"/>
    </row>
    <row r="3613" spans="1:43" x14ac:dyDescent="0.25">
      <c r="A3613" s="27" t="s">
        <v>103</v>
      </c>
      <c r="B3613" s="27" t="s">
        <v>104</v>
      </c>
      <c r="C3613" s="27" t="s">
        <v>657</v>
      </c>
      <c r="D3613" s="27" t="s">
        <v>281</v>
      </c>
      <c r="E3613" s="27" t="s">
        <v>682</v>
      </c>
      <c r="F3613" s="27" t="s">
        <v>1010</v>
      </c>
      <c r="G3613" s="27" t="s">
        <v>1011</v>
      </c>
      <c r="H3613" s="34" t="s">
        <v>15</v>
      </c>
      <c r="I3613" s="34" t="s">
        <v>1007</v>
      </c>
      <c r="J3613" s="34" t="str">
        <f t="shared" si="282"/>
        <v>ServiceSalaries, Commission &amp; Leave as % of Sales</v>
      </c>
      <c r="K3613" s="34" t="str">
        <f t="shared" si="283"/>
        <v>240Service Salaries &amp; Commission - Toyota</v>
      </c>
      <c r="L3613" s="28">
        <f>+SUMIF('TB 4-24'!M:M,$AL3613,'TB 4-24'!G:G)</f>
        <v>0</v>
      </c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>
        <f>+SUMIF('Input Sheet'!$S:$S,$AL3613,'Input Sheet'!C:C)</f>
        <v>0</v>
      </c>
      <c r="Z3613" s="28">
        <f>+SUMIF('Input Sheet'!$S:$S,$AL3613,'Input Sheet'!D:D)</f>
        <v>0</v>
      </c>
      <c r="AA3613" s="28">
        <f>+SUMIF('Input Sheet'!$S:$S,$AL3613,'Input Sheet'!E:E)</f>
        <v>0</v>
      </c>
      <c r="AB3613" s="28">
        <f>+SUMIF('Input Sheet'!$S:$S,$AL3613,'Input Sheet'!F:F)</f>
        <v>0</v>
      </c>
      <c r="AC3613" s="28">
        <f>+SUMIF('Input Sheet'!$S:$S,$AL3613,'Input Sheet'!G:G)</f>
        <v>0</v>
      </c>
      <c r="AD3613" s="28">
        <f>+SUMIF('Input Sheet'!$S:$S,$AL3613,'Input Sheet'!H:H)</f>
        <v>0</v>
      </c>
      <c r="AE3613" s="28">
        <f>+SUMIF('Input Sheet'!$S:$S,$AL3613,'Input Sheet'!I:I)</f>
        <v>0</v>
      </c>
      <c r="AF3613" s="28">
        <f>+SUMIF('Input Sheet'!$S:$S,$AL3613,'Input Sheet'!J:J)</f>
        <v>0</v>
      </c>
      <c r="AG3613" s="28">
        <f>+SUMIF('Input Sheet'!$S:$S,$AL3613,'Input Sheet'!K:K)</f>
        <v>0</v>
      </c>
      <c r="AH3613" s="28">
        <f>+SUMIF('Input Sheet'!$S:$S,$AL3613,'Input Sheet'!L:L)</f>
        <v>0</v>
      </c>
      <c r="AI3613" s="28">
        <f>+SUMIF('Input Sheet'!$S:$S,$AL3613,'Input Sheet'!M:M)</f>
        <v>0</v>
      </c>
      <c r="AJ3613" s="28">
        <f>+SUMIF('Input Sheet'!$S:$S,$AL3613,'Input Sheet'!N:N)</f>
        <v>0</v>
      </c>
      <c r="AK3613" s="28"/>
      <c r="AL3613" s="27" t="str">
        <f t="shared" si="281"/>
        <v>240-7190</v>
      </c>
      <c r="AM3613" s="34" t="str">
        <f t="shared" si="284"/>
        <v>Service</v>
      </c>
      <c r="AN3613" s="34" t="str">
        <f t="shared" si="285"/>
        <v>ServiceSalaries, Commission &amp; Leave as % of Sales</v>
      </c>
      <c r="AO3613" s="35"/>
      <c r="AP3613" s="35"/>
      <c r="AQ3613" s="35"/>
    </row>
    <row r="3614" spans="1:43" x14ac:dyDescent="0.25">
      <c r="A3614" s="27" t="s">
        <v>103</v>
      </c>
      <c r="B3614" s="27" t="s">
        <v>104</v>
      </c>
      <c r="C3614" s="27" t="s">
        <v>663</v>
      </c>
      <c r="D3614" s="27" t="s">
        <v>281</v>
      </c>
      <c r="E3614" s="27" t="s">
        <v>669</v>
      </c>
      <c r="F3614" s="27" t="s">
        <v>1010</v>
      </c>
      <c r="G3614" s="27" t="s">
        <v>1011</v>
      </c>
      <c r="H3614" s="34" t="s">
        <v>15</v>
      </c>
      <c r="I3614" s="34" t="s">
        <v>1007</v>
      </c>
      <c r="J3614" s="34" t="str">
        <f t="shared" si="282"/>
        <v>ServiceSalaries, Commission &amp; Leave as % of Sales</v>
      </c>
      <c r="K3614" s="34" t="str">
        <f t="shared" si="283"/>
        <v>440Service Salaries &amp; Commission - Toyota</v>
      </c>
      <c r="L3614" s="28">
        <f>+SUMIF('TB 4-24'!M:M,$AL3614,'TB 4-24'!G:G)</f>
        <v>0</v>
      </c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>
        <f>+SUMIF('Input Sheet'!$S:$S,$AL3614,'Input Sheet'!C:C)</f>
        <v>0</v>
      </c>
      <c r="Z3614" s="28">
        <f>+SUMIF('Input Sheet'!$S:$S,$AL3614,'Input Sheet'!D:D)</f>
        <v>0</v>
      </c>
      <c r="AA3614" s="28">
        <f>+SUMIF('Input Sheet'!$S:$S,$AL3614,'Input Sheet'!E:E)</f>
        <v>0</v>
      </c>
      <c r="AB3614" s="28">
        <f>+SUMIF('Input Sheet'!$S:$S,$AL3614,'Input Sheet'!F:F)</f>
        <v>0</v>
      </c>
      <c r="AC3614" s="28">
        <f>+SUMIF('Input Sheet'!$S:$S,$AL3614,'Input Sheet'!G:G)</f>
        <v>0</v>
      </c>
      <c r="AD3614" s="28">
        <f>+SUMIF('Input Sheet'!$S:$S,$AL3614,'Input Sheet'!H:H)</f>
        <v>0</v>
      </c>
      <c r="AE3614" s="28">
        <f>+SUMIF('Input Sheet'!$S:$S,$AL3614,'Input Sheet'!I:I)</f>
        <v>0</v>
      </c>
      <c r="AF3614" s="28">
        <f>+SUMIF('Input Sheet'!$S:$S,$AL3614,'Input Sheet'!J:J)</f>
        <v>0</v>
      </c>
      <c r="AG3614" s="28">
        <f>+SUMIF('Input Sheet'!$S:$S,$AL3614,'Input Sheet'!K:K)</f>
        <v>0</v>
      </c>
      <c r="AH3614" s="28">
        <f>+SUMIF('Input Sheet'!$S:$S,$AL3614,'Input Sheet'!L:L)</f>
        <v>0</v>
      </c>
      <c r="AI3614" s="28">
        <f>+SUMIF('Input Sheet'!$S:$S,$AL3614,'Input Sheet'!M:M)</f>
        <v>0</v>
      </c>
      <c r="AJ3614" s="28">
        <f>+SUMIF('Input Sheet'!$S:$S,$AL3614,'Input Sheet'!N:N)</f>
        <v>0</v>
      </c>
      <c r="AK3614" s="28"/>
      <c r="AL3614" s="27" t="str">
        <f t="shared" si="281"/>
        <v>440-7190</v>
      </c>
      <c r="AM3614" s="34" t="str">
        <f t="shared" si="284"/>
        <v>Service</v>
      </c>
      <c r="AN3614" s="34" t="str">
        <f t="shared" si="285"/>
        <v>ServiceSalaries, Commission &amp; Leave as % of Sales</v>
      </c>
      <c r="AO3614" s="35"/>
      <c r="AP3614" s="35"/>
      <c r="AQ3614" s="35"/>
    </row>
    <row r="3615" spans="1:43" x14ac:dyDescent="0.25">
      <c r="A3615" s="27" t="s">
        <v>103</v>
      </c>
      <c r="B3615" s="27" t="s">
        <v>104</v>
      </c>
      <c r="C3615" s="27" t="s">
        <v>104</v>
      </c>
      <c r="D3615" s="27" t="s">
        <v>281</v>
      </c>
      <c r="E3615" s="27" t="s">
        <v>684</v>
      </c>
      <c r="F3615" s="27" t="s">
        <v>1010</v>
      </c>
      <c r="G3615" s="27" t="s">
        <v>1011</v>
      </c>
      <c r="H3615" s="34" t="s">
        <v>15</v>
      </c>
      <c r="I3615" s="34" t="s">
        <v>1007</v>
      </c>
      <c r="J3615" s="34" t="str">
        <f t="shared" si="282"/>
        <v>ServiceSalaries, Commission &amp; Leave as % of Sales</v>
      </c>
      <c r="K3615" s="34" t="str">
        <f t="shared" si="283"/>
        <v>147Service Salaries &amp; Commission - Toyota</v>
      </c>
      <c r="L3615" s="28">
        <f>+SUMIF('TB 4-24'!M:M,$AL3615,'TB 4-24'!G:G)</f>
        <v>0</v>
      </c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>
        <f>+SUMIF('Input Sheet'!$S:$S,$AL3615,'Input Sheet'!C:C)</f>
        <v>0</v>
      </c>
      <c r="Z3615" s="28">
        <f>+SUMIF('Input Sheet'!$S:$S,$AL3615,'Input Sheet'!D:D)</f>
        <v>0</v>
      </c>
      <c r="AA3615" s="28">
        <f>+SUMIF('Input Sheet'!$S:$S,$AL3615,'Input Sheet'!E:E)</f>
        <v>0</v>
      </c>
      <c r="AB3615" s="28">
        <f>+SUMIF('Input Sheet'!$S:$S,$AL3615,'Input Sheet'!F:F)</f>
        <v>0</v>
      </c>
      <c r="AC3615" s="28">
        <f>+SUMIF('Input Sheet'!$S:$S,$AL3615,'Input Sheet'!G:G)</f>
        <v>0</v>
      </c>
      <c r="AD3615" s="28">
        <f>+SUMIF('Input Sheet'!$S:$S,$AL3615,'Input Sheet'!H:H)</f>
        <v>0</v>
      </c>
      <c r="AE3615" s="28">
        <f>+SUMIF('Input Sheet'!$S:$S,$AL3615,'Input Sheet'!I:I)</f>
        <v>0</v>
      </c>
      <c r="AF3615" s="28">
        <f>+SUMIF('Input Sheet'!$S:$S,$AL3615,'Input Sheet'!J:J)</f>
        <v>0</v>
      </c>
      <c r="AG3615" s="28">
        <f>+SUMIF('Input Sheet'!$S:$S,$AL3615,'Input Sheet'!K:K)</f>
        <v>0</v>
      </c>
      <c r="AH3615" s="28">
        <f>+SUMIF('Input Sheet'!$S:$S,$AL3615,'Input Sheet'!L:L)</f>
        <v>0</v>
      </c>
      <c r="AI3615" s="28">
        <f>+SUMIF('Input Sheet'!$S:$S,$AL3615,'Input Sheet'!M:M)</f>
        <v>0</v>
      </c>
      <c r="AJ3615" s="28">
        <f>+SUMIF('Input Sheet'!$S:$S,$AL3615,'Input Sheet'!N:N)</f>
        <v>0</v>
      </c>
      <c r="AK3615" s="28"/>
      <c r="AL3615" s="27" t="str">
        <f t="shared" si="281"/>
        <v>147-7190</v>
      </c>
      <c r="AM3615" s="34" t="str">
        <f t="shared" si="284"/>
        <v>Service</v>
      </c>
      <c r="AN3615" s="34" t="str">
        <f t="shared" si="285"/>
        <v>ServiceSalaries, Commission &amp; Leave as % of Sales</v>
      </c>
      <c r="AO3615" s="35"/>
      <c r="AP3615" s="35"/>
      <c r="AQ3615" s="35"/>
    </row>
    <row r="3616" spans="1:43" x14ac:dyDescent="0.25">
      <c r="A3616" s="27" t="s">
        <v>103</v>
      </c>
      <c r="B3616" s="27" t="s">
        <v>104</v>
      </c>
      <c r="C3616" s="27" t="s">
        <v>657</v>
      </c>
      <c r="D3616" s="27" t="s">
        <v>285</v>
      </c>
      <c r="E3616" s="27" t="s">
        <v>682</v>
      </c>
      <c r="F3616" s="27" t="s">
        <v>1010</v>
      </c>
      <c r="G3616" s="27" t="s">
        <v>1011</v>
      </c>
      <c r="H3616" s="34" t="s">
        <v>15</v>
      </c>
      <c r="I3616" s="34" t="s">
        <v>1007</v>
      </c>
      <c r="J3616" s="34" t="str">
        <f t="shared" si="282"/>
        <v>ServiceSalaries, Commission &amp; Leave as % of Sales</v>
      </c>
      <c r="K3616" s="34" t="str">
        <f t="shared" si="283"/>
        <v>240Service Salaries &amp; Commission - Toyota</v>
      </c>
      <c r="L3616" s="28">
        <f>+SUMIF('TB 4-24'!M:M,$AL3616,'TB 4-24'!G:G)</f>
        <v>0</v>
      </c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>
        <f>+SUMIF('Input Sheet'!$S:$S,$AL3616,'Input Sheet'!C:C)</f>
        <v>0</v>
      </c>
      <c r="Z3616" s="28">
        <f>+SUMIF('Input Sheet'!$S:$S,$AL3616,'Input Sheet'!D:D)</f>
        <v>0</v>
      </c>
      <c r="AA3616" s="28">
        <f>+SUMIF('Input Sheet'!$S:$S,$AL3616,'Input Sheet'!E:E)</f>
        <v>0</v>
      </c>
      <c r="AB3616" s="28">
        <f>+SUMIF('Input Sheet'!$S:$S,$AL3616,'Input Sheet'!F:F)</f>
        <v>0</v>
      </c>
      <c r="AC3616" s="28">
        <f>+SUMIF('Input Sheet'!$S:$S,$AL3616,'Input Sheet'!G:G)</f>
        <v>0</v>
      </c>
      <c r="AD3616" s="28">
        <f>+SUMIF('Input Sheet'!$S:$S,$AL3616,'Input Sheet'!H:H)</f>
        <v>0</v>
      </c>
      <c r="AE3616" s="28">
        <f>+SUMIF('Input Sheet'!$S:$S,$AL3616,'Input Sheet'!I:I)</f>
        <v>0</v>
      </c>
      <c r="AF3616" s="28">
        <f>+SUMIF('Input Sheet'!$S:$S,$AL3616,'Input Sheet'!J:J)</f>
        <v>0</v>
      </c>
      <c r="AG3616" s="28">
        <f>+SUMIF('Input Sheet'!$S:$S,$AL3616,'Input Sheet'!K:K)</f>
        <v>0</v>
      </c>
      <c r="AH3616" s="28">
        <f>+SUMIF('Input Sheet'!$S:$S,$AL3616,'Input Sheet'!L:L)</f>
        <v>0</v>
      </c>
      <c r="AI3616" s="28">
        <f>+SUMIF('Input Sheet'!$S:$S,$AL3616,'Input Sheet'!M:M)</f>
        <v>0</v>
      </c>
      <c r="AJ3616" s="28">
        <f>+SUMIF('Input Sheet'!$S:$S,$AL3616,'Input Sheet'!N:N)</f>
        <v>0</v>
      </c>
      <c r="AK3616" s="28"/>
      <c r="AL3616" s="27" t="str">
        <f t="shared" si="281"/>
        <v>240-7280</v>
      </c>
      <c r="AM3616" s="34" t="str">
        <f t="shared" si="284"/>
        <v>Service</v>
      </c>
      <c r="AN3616" s="34" t="str">
        <f t="shared" si="285"/>
        <v>ServiceSalaries, Commission &amp; Leave as % of Sales</v>
      </c>
      <c r="AO3616" s="35"/>
      <c r="AP3616" s="35"/>
      <c r="AQ3616" s="35"/>
    </row>
    <row r="3617" spans="1:43" x14ac:dyDescent="0.25">
      <c r="A3617" s="27" t="s">
        <v>103</v>
      </c>
      <c r="B3617" s="27" t="s">
        <v>104</v>
      </c>
      <c r="C3617" s="27" t="s">
        <v>663</v>
      </c>
      <c r="D3617" s="27" t="s">
        <v>285</v>
      </c>
      <c r="E3617" s="27" t="s">
        <v>669</v>
      </c>
      <c r="F3617" s="27" t="s">
        <v>1010</v>
      </c>
      <c r="G3617" s="27" t="s">
        <v>1011</v>
      </c>
      <c r="H3617" s="34" t="s">
        <v>15</v>
      </c>
      <c r="I3617" s="34" t="s">
        <v>1007</v>
      </c>
      <c r="J3617" s="34" t="str">
        <f t="shared" si="282"/>
        <v>ServiceSalaries, Commission &amp; Leave as % of Sales</v>
      </c>
      <c r="K3617" s="34" t="str">
        <f t="shared" si="283"/>
        <v>440Service Salaries &amp; Commission - Toyota</v>
      </c>
      <c r="L3617" s="28">
        <f>+SUMIF('TB 4-24'!M:M,$AL3617,'TB 4-24'!G:G)</f>
        <v>0</v>
      </c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>
        <f>+SUMIF('Input Sheet'!$S:$S,$AL3617,'Input Sheet'!C:C)</f>
        <v>0</v>
      </c>
      <c r="Z3617" s="28">
        <f>+SUMIF('Input Sheet'!$S:$S,$AL3617,'Input Sheet'!D:D)</f>
        <v>0</v>
      </c>
      <c r="AA3617" s="28">
        <f>+SUMIF('Input Sheet'!$S:$S,$AL3617,'Input Sheet'!E:E)</f>
        <v>0</v>
      </c>
      <c r="AB3617" s="28">
        <f>+SUMIF('Input Sheet'!$S:$S,$AL3617,'Input Sheet'!F:F)</f>
        <v>0</v>
      </c>
      <c r="AC3617" s="28">
        <f>+SUMIF('Input Sheet'!$S:$S,$AL3617,'Input Sheet'!G:G)</f>
        <v>0</v>
      </c>
      <c r="AD3617" s="28">
        <f>+SUMIF('Input Sheet'!$S:$S,$AL3617,'Input Sheet'!H:H)</f>
        <v>0</v>
      </c>
      <c r="AE3617" s="28">
        <f>+SUMIF('Input Sheet'!$S:$S,$AL3617,'Input Sheet'!I:I)</f>
        <v>0</v>
      </c>
      <c r="AF3617" s="28">
        <f>+SUMIF('Input Sheet'!$S:$S,$AL3617,'Input Sheet'!J:J)</f>
        <v>0</v>
      </c>
      <c r="AG3617" s="28">
        <f>+SUMIF('Input Sheet'!$S:$S,$AL3617,'Input Sheet'!K:K)</f>
        <v>0</v>
      </c>
      <c r="AH3617" s="28">
        <f>+SUMIF('Input Sheet'!$S:$S,$AL3617,'Input Sheet'!L:L)</f>
        <v>0</v>
      </c>
      <c r="AI3617" s="28">
        <f>+SUMIF('Input Sheet'!$S:$S,$AL3617,'Input Sheet'!M:M)</f>
        <v>0</v>
      </c>
      <c r="AJ3617" s="28">
        <f>+SUMIF('Input Sheet'!$S:$S,$AL3617,'Input Sheet'!N:N)</f>
        <v>0</v>
      </c>
      <c r="AK3617" s="28"/>
      <c r="AL3617" s="27" t="str">
        <f t="shared" si="281"/>
        <v>440-7280</v>
      </c>
      <c r="AM3617" s="34" t="str">
        <f t="shared" si="284"/>
        <v>Service</v>
      </c>
      <c r="AN3617" s="34" t="str">
        <f t="shared" si="285"/>
        <v>ServiceSalaries, Commission &amp; Leave as % of Sales</v>
      </c>
      <c r="AO3617" s="35"/>
      <c r="AP3617" s="35"/>
      <c r="AQ3617" s="35"/>
    </row>
    <row r="3618" spans="1:43" x14ac:dyDescent="0.25">
      <c r="A3618" s="27" t="s">
        <v>103</v>
      </c>
      <c r="B3618" s="27" t="s">
        <v>104</v>
      </c>
      <c r="C3618" s="27" t="s">
        <v>671</v>
      </c>
      <c r="D3618" s="27" t="s">
        <v>285</v>
      </c>
      <c r="E3618" s="27" t="s">
        <v>683</v>
      </c>
      <c r="F3618" s="27" t="s">
        <v>1010</v>
      </c>
      <c r="G3618" s="27" t="s">
        <v>1011</v>
      </c>
      <c r="H3618" s="34" t="s">
        <v>15</v>
      </c>
      <c r="I3618" s="34" t="s">
        <v>1007</v>
      </c>
      <c r="J3618" s="34" t="str">
        <f t="shared" si="282"/>
        <v>ServiceSalaries, Commission &amp; Leave as % of Sales</v>
      </c>
      <c r="K3618" s="34" t="str">
        <f t="shared" si="283"/>
        <v>340Service Salaries &amp; Commission - Toyota</v>
      </c>
      <c r="L3618" s="28">
        <f>+SUMIF('TB 4-24'!M:M,$AL3618,'TB 4-24'!G:G)</f>
        <v>0</v>
      </c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>
        <f>+SUMIF('Input Sheet'!$S:$S,$AL3618,'Input Sheet'!C:C)</f>
        <v>0</v>
      </c>
      <c r="Z3618" s="28">
        <f>+SUMIF('Input Sheet'!$S:$S,$AL3618,'Input Sheet'!D:D)</f>
        <v>0</v>
      </c>
      <c r="AA3618" s="28">
        <f>+SUMIF('Input Sheet'!$S:$S,$AL3618,'Input Sheet'!E:E)</f>
        <v>0</v>
      </c>
      <c r="AB3618" s="28">
        <f>+SUMIF('Input Sheet'!$S:$S,$AL3618,'Input Sheet'!F:F)</f>
        <v>0</v>
      </c>
      <c r="AC3618" s="28">
        <f>+SUMIF('Input Sheet'!$S:$S,$AL3618,'Input Sheet'!G:G)</f>
        <v>0</v>
      </c>
      <c r="AD3618" s="28">
        <f>+SUMIF('Input Sheet'!$S:$S,$AL3618,'Input Sheet'!H:H)</f>
        <v>0</v>
      </c>
      <c r="AE3618" s="28">
        <f>+SUMIF('Input Sheet'!$S:$S,$AL3618,'Input Sheet'!I:I)</f>
        <v>0</v>
      </c>
      <c r="AF3618" s="28">
        <f>+SUMIF('Input Sheet'!$S:$S,$AL3618,'Input Sheet'!J:J)</f>
        <v>0</v>
      </c>
      <c r="AG3618" s="28">
        <f>+SUMIF('Input Sheet'!$S:$S,$AL3618,'Input Sheet'!K:K)</f>
        <v>0</v>
      </c>
      <c r="AH3618" s="28">
        <f>+SUMIF('Input Sheet'!$S:$S,$AL3618,'Input Sheet'!L:L)</f>
        <v>0</v>
      </c>
      <c r="AI3618" s="28">
        <f>+SUMIF('Input Sheet'!$S:$S,$AL3618,'Input Sheet'!M:M)</f>
        <v>0</v>
      </c>
      <c r="AJ3618" s="28">
        <f>+SUMIF('Input Sheet'!$S:$S,$AL3618,'Input Sheet'!N:N)</f>
        <v>0</v>
      </c>
      <c r="AK3618" s="28"/>
      <c r="AL3618" s="27" t="str">
        <f t="shared" si="281"/>
        <v>340-7280</v>
      </c>
      <c r="AM3618" s="34" t="str">
        <f t="shared" si="284"/>
        <v>Service</v>
      </c>
      <c r="AN3618" s="34" t="str">
        <f t="shared" si="285"/>
        <v>ServiceSalaries, Commission &amp; Leave as % of Sales</v>
      </c>
      <c r="AO3618" s="35"/>
      <c r="AP3618" s="35"/>
      <c r="AQ3618" s="35"/>
    </row>
    <row r="3619" spans="1:43" x14ac:dyDescent="0.25">
      <c r="A3619" s="27" t="s">
        <v>103</v>
      </c>
      <c r="B3619" s="27" t="s">
        <v>104</v>
      </c>
      <c r="C3619" s="27" t="s">
        <v>104</v>
      </c>
      <c r="D3619" s="27" t="s">
        <v>285</v>
      </c>
      <c r="E3619" s="27" t="s">
        <v>653</v>
      </c>
      <c r="F3619" s="27" t="s">
        <v>1010</v>
      </c>
      <c r="G3619" s="27" t="s">
        <v>1011</v>
      </c>
      <c r="H3619" s="34" t="s">
        <v>15</v>
      </c>
      <c r="I3619" s="34" t="s">
        <v>1007</v>
      </c>
      <c r="J3619" s="34" t="str">
        <f t="shared" si="282"/>
        <v>ServiceSalaries, Commission &amp; Leave as % of Sales</v>
      </c>
      <c r="K3619" s="34" t="str">
        <f t="shared" si="283"/>
        <v>140Service Salaries &amp; Commission - Toyota</v>
      </c>
      <c r="L3619" s="28">
        <f>+SUMIF('TB 4-24'!M:M,$AL3619,'TB 4-24'!G:G)</f>
        <v>0</v>
      </c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>
        <f>+SUMIF('Input Sheet'!$S:$S,$AL3619,'Input Sheet'!C:C)</f>
        <v>0</v>
      </c>
      <c r="Z3619" s="28">
        <f>+SUMIF('Input Sheet'!$S:$S,$AL3619,'Input Sheet'!D:D)</f>
        <v>0</v>
      </c>
      <c r="AA3619" s="28">
        <f>+SUMIF('Input Sheet'!$S:$S,$AL3619,'Input Sheet'!E:E)</f>
        <v>0</v>
      </c>
      <c r="AB3619" s="28">
        <f>+SUMIF('Input Sheet'!$S:$S,$AL3619,'Input Sheet'!F:F)</f>
        <v>0</v>
      </c>
      <c r="AC3619" s="28">
        <f>+SUMIF('Input Sheet'!$S:$S,$AL3619,'Input Sheet'!G:G)</f>
        <v>0</v>
      </c>
      <c r="AD3619" s="28">
        <f>+SUMIF('Input Sheet'!$S:$S,$AL3619,'Input Sheet'!H:H)</f>
        <v>0</v>
      </c>
      <c r="AE3619" s="28">
        <f>+SUMIF('Input Sheet'!$S:$S,$AL3619,'Input Sheet'!I:I)</f>
        <v>0</v>
      </c>
      <c r="AF3619" s="28">
        <f>+SUMIF('Input Sheet'!$S:$S,$AL3619,'Input Sheet'!J:J)</f>
        <v>0</v>
      </c>
      <c r="AG3619" s="28">
        <f>+SUMIF('Input Sheet'!$S:$S,$AL3619,'Input Sheet'!K:K)</f>
        <v>0</v>
      </c>
      <c r="AH3619" s="28">
        <f>+SUMIF('Input Sheet'!$S:$S,$AL3619,'Input Sheet'!L:L)</f>
        <v>0</v>
      </c>
      <c r="AI3619" s="28">
        <f>+SUMIF('Input Sheet'!$S:$S,$AL3619,'Input Sheet'!M:M)</f>
        <v>0</v>
      </c>
      <c r="AJ3619" s="28">
        <f>+SUMIF('Input Sheet'!$S:$S,$AL3619,'Input Sheet'!N:N)</f>
        <v>0</v>
      </c>
      <c r="AK3619" s="28"/>
      <c r="AL3619" s="27" t="str">
        <f t="shared" si="281"/>
        <v>140-7280</v>
      </c>
      <c r="AM3619" s="34" t="str">
        <f t="shared" si="284"/>
        <v>Service</v>
      </c>
      <c r="AN3619" s="34" t="str">
        <f t="shared" si="285"/>
        <v>ServiceSalaries, Commission &amp; Leave as % of Sales</v>
      </c>
      <c r="AO3619" s="35"/>
      <c r="AP3619" s="35"/>
      <c r="AQ3619" s="35"/>
    </row>
    <row r="3620" spans="1:43" x14ac:dyDescent="0.25">
      <c r="A3620" s="27" t="s">
        <v>103</v>
      </c>
      <c r="B3620" s="27" t="s">
        <v>104</v>
      </c>
      <c r="C3620" s="27" t="s">
        <v>104</v>
      </c>
      <c r="D3620" s="27" t="s">
        <v>285</v>
      </c>
      <c r="E3620" s="27" t="s">
        <v>684</v>
      </c>
      <c r="F3620" s="27" t="s">
        <v>1010</v>
      </c>
      <c r="G3620" s="27" t="s">
        <v>1011</v>
      </c>
      <c r="H3620" s="34" t="s">
        <v>15</v>
      </c>
      <c r="I3620" s="34" t="s">
        <v>1007</v>
      </c>
      <c r="J3620" s="34" t="str">
        <f t="shared" si="282"/>
        <v>ServiceSalaries, Commission &amp; Leave as % of Sales</v>
      </c>
      <c r="K3620" s="34" t="str">
        <f t="shared" si="283"/>
        <v>147Service Salaries &amp; Commission - Toyota</v>
      </c>
      <c r="L3620" s="28">
        <f>+SUMIF('TB 4-24'!M:M,$AL3620,'TB 4-24'!G:G)</f>
        <v>0</v>
      </c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>
        <f>+SUMIF('Input Sheet'!$S:$S,$AL3620,'Input Sheet'!C:C)</f>
        <v>0</v>
      </c>
      <c r="Z3620" s="28">
        <f>+SUMIF('Input Sheet'!$S:$S,$AL3620,'Input Sheet'!D:D)</f>
        <v>0</v>
      </c>
      <c r="AA3620" s="28">
        <f>+SUMIF('Input Sheet'!$S:$S,$AL3620,'Input Sheet'!E:E)</f>
        <v>0</v>
      </c>
      <c r="AB3620" s="28">
        <f>+SUMIF('Input Sheet'!$S:$S,$AL3620,'Input Sheet'!F:F)</f>
        <v>0</v>
      </c>
      <c r="AC3620" s="28">
        <f>+SUMIF('Input Sheet'!$S:$S,$AL3620,'Input Sheet'!G:G)</f>
        <v>0</v>
      </c>
      <c r="AD3620" s="28">
        <f>+SUMIF('Input Sheet'!$S:$S,$AL3620,'Input Sheet'!H:H)</f>
        <v>0</v>
      </c>
      <c r="AE3620" s="28">
        <f>+SUMIF('Input Sheet'!$S:$S,$AL3620,'Input Sheet'!I:I)</f>
        <v>0</v>
      </c>
      <c r="AF3620" s="28">
        <f>+SUMIF('Input Sheet'!$S:$S,$AL3620,'Input Sheet'!J:J)</f>
        <v>0</v>
      </c>
      <c r="AG3620" s="28">
        <f>+SUMIF('Input Sheet'!$S:$S,$AL3620,'Input Sheet'!K:K)</f>
        <v>0</v>
      </c>
      <c r="AH3620" s="28">
        <f>+SUMIF('Input Sheet'!$S:$S,$AL3620,'Input Sheet'!L:L)</f>
        <v>0</v>
      </c>
      <c r="AI3620" s="28">
        <f>+SUMIF('Input Sheet'!$S:$S,$AL3620,'Input Sheet'!M:M)</f>
        <v>0</v>
      </c>
      <c r="AJ3620" s="28">
        <f>+SUMIF('Input Sheet'!$S:$S,$AL3620,'Input Sheet'!N:N)</f>
        <v>0</v>
      </c>
      <c r="AK3620" s="28"/>
      <c r="AL3620" s="27" t="str">
        <f t="shared" si="281"/>
        <v>147-7280</v>
      </c>
      <c r="AM3620" s="34" t="str">
        <f t="shared" si="284"/>
        <v>Service</v>
      </c>
      <c r="AN3620" s="34" t="str">
        <f t="shared" si="285"/>
        <v>ServiceSalaries, Commission &amp; Leave as % of Sales</v>
      </c>
      <c r="AO3620" s="35"/>
      <c r="AP3620" s="35"/>
      <c r="AQ3620" s="35"/>
    </row>
    <row r="3621" spans="1:43" x14ac:dyDescent="0.25">
      <c r="A3621" s="27" t="s">
        <v>103</v>
      </c>
      <c r="B3621" s="27" t="s">
        <v>104</v>
      </c>
      <c r="C3621" s="27" t="s">
        <v>671</v>
      </c>
      <c r="D3621" s="27" t="s">
        <v>565</v>
      </c>
      <c r="E3621" s="27" t="s">
        <v>683</v>
      </c>
      <c r="F3621" s="27" t="s">
        <v>1012</v>
      </c>
      <c r="G3621" s="27" t="s">
        <v>1013</v>
      </c>
      <c r="H3621" s="34" t="s">
        <v>15</v>
      </c>
      <c r="I3621" s="34" t="s">
        <v>1014</v>
      </c>
      <c r="J3621" s="34" t="str">
        <f t="shared" si="282"/>
        <v>ServiceInternal % of Labour Sales</v>
      </c>
      <c r="K3621" s="34" t="str">
        <f t="shared" si="283"/>
        <v>340Service Internal labour Sales - Toyota</v>
      </c>
      <c r="L3621" s="28">
        <f>+SUMIF('TB 4-24'!M:M,$AL3621,'TB 4-24'!G:G)</f>
        <v>0</v>
      </c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>
        <f>+SUMIF('Input Sheet'!$S:$S,$AL3621,'Input Sheet'!C:C)</f>
        <v>0</v>
      </c>
      <c r="Z3621" s="28">
        <f>+SUMIF('Input Sheet'!$S:$S,$AL3621,'Input Sheet'!D:D)</f>
        <v>0</v>
      </c>
      <c r="AA3621" s="28">
        <f>+SUMIF('Input Sheet'!$S:$S,$AL3621,'Input Sheet'!E:E)</f>
        <v>0</v>
      </c>
      <c r="AB3621" s="28">
        <f>+SUMIF('Input Sheet'!$S:$S,$AL3621,'Input Sheet'!F:F)</f>
        <v>0</v>
      </c>
      <c r="AC3621" s="28">
        <f>+SUMIF('Input Sheet'!$S:$S,$AL3621,'Input Sheet'!G:G)</f>
        <v>0</v>
      </c>
      <c r="AD3621" s="28">
        <f>+SUMIF('Input Sheet'!$S:$S,$AL3621,'Input Sheet'!H:H)</f>
        <v>0</v>
      </c>
      <c r="AE3621" s="28">
        <f>+SUMIF('Input Sheet'!$S:$S,$AL3621,'Input Sheet'!I:I)</f>
        <v>0</v>
      </c>
      <c r="AF3621" s="28">
        <f>+SUMIF('Input Sheet'!$S:$S,$AL3621,'Input Sheet'!J:J)</f>
        <v>0</v>
      </c>
      <c r="AG3621" s="28">
        <f>+SUMIF('Input Sheet'!$S:$S,$AL3621,'Input Sheet'!K:K)</f>
        <v>0</v>
      </c>
      <c r="AH3621" s="28">
        <f>+SUMIF('Input Sheet'!$S:$S,$AL3621,'Input Sheet'!L:L)</f>
        <v>0</v>
      </c>
      <c r="AI3621" s="28">
        <f>+SUMIF('Input Sheet'!$S:$S,$AL3621,'Input Sheet'!M:M)</f>
        <v>0</v>
      </c>
      <c r="AJ3621" s="28">
        <f>+SUMIF('Input Sheet'!$S:$S,$AL3621,'Input Sheet'!N:N)</f>
        <v>0</v>
      </c>
      <c r="AK3621" s="28"/>
      <c r="AL3621" s="27" t="str">
        <f t="shared" si="281"/>
        <v>340-3340</v>
      </c>
      <c r="AM3621" s="34" t="str">
        <f t="shared" si="284"/>
        <v>Service</v>
      </c>
      <c r="AN3621" s="34" t="str">
        <f t="shared" si="285"/>
        <v>ServiceInternal % of Labour Sales</v>
      </c>
      <c r="AO3621" s="35"/>
      <c r="AP3621" s="35"/>
      <c r="AQ3621" s="35"/>
    </row>
    <row r="3622" spans="1:43" x14ac:dyDescent="0.25">
      <c r="A3622" s="27" t="s">
        <v>103</v>
      </c>
      <c r="B3622" s="27" t="s">
        <v>104</v>
      </c>
      <c r="C3622" s="27" t="s">
        <v>657</v>
      </c>
      <c r="D3622" s="27" t="s">
        <v>565</v>
      </c>
      <c r="E3622" s="27" t="s">
        <v>682</v>
      </c>
      <c r="F3622" s="27" t="s">
        <v>1012</v>
      </c>
      <c r="G3622" s="27" t="s">
        <v>1013</v>
      </c>
      <c r="H3622" s="34" t="s">
        <v>15</v>
      </c>
      <c r="I3622" s="34" t="s">
        <v>1014</v>
      </c>
      <c r="J3622" s="34" t="str">
        <f t="shared" si="282"/>
        <v>ServiceInternal % of Labour Sales</v>
      </c>
      <c r="K3622" s="34" t="str">
        <f t="shared" si="283"/>
        <v>240Service Internal labour Sales - Toyota</v>
      </c>
      <c r="L3622" s="28">
        <f>+SUMIF('TB 4-24'!M:M,$AL3622,'TB 4-24'!G:G)</f>
        <v>0</v>
      </c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>
        <f>+SUMIF('Input Sheet'!$S:$S,$AL3622,'Input Sheet'!C:C)</f>
        <v>0</v>
      </c>
      <c r="Z3622" s="28">
        <f>+SUMIF('Input Sheet'!$S:$S,$AL3622,'Input Sheet'!D:D)</f>
        <v>0</v>
      </c>
      <c r="AA3622" s="28">
        <f>+SUMIF('Input Sheet'!$S:$S,$AL3622,'Input Sheet'!E:E)</f>
        <v>0</v>
      </c>
      <c r="AB3622" s="28">
        <f>+SUMIF('Input Sheet'!$S:$S,$AL3622,'Input Sheet'!F:F)</f>
        <v>0</v>
      </c>
      <c r="AC3622" s="28">
        <f>+SUMIF('Input Sheet'!$S:$S,$AL3622,'Input Sheet'!G:G)</f>
        <v>0</v>
      </c>
      <c r="AD3622" s="28">
        <f>+SUMIF('Input Sheet'!$S:$S,$AL3622,'Input Sheet'!H:H)</f>
        <v>0</v>
      </c>
      <c r="AE3622" s="28">
        <f>+SUMIF('Input Sheet'!$S:$S,$AL3622,'Input Sheet'!I:I)</f>
        <v>0</v>
      </c>
      <c r="AF3622" s="28">
        <f>+SUMIF('Input Sheet'!$S:$S,$AL3622,'Input Sheet'!J:J)</f>
        <v>0</v>
      </c>
      <c r="AG3622" s="28">
        <f>+SUMIF('Input Sheet'!$S:$S,$AL3622,'Input Sheet'!K:K)</f>
        <v>0</v>
      </c>
      <c r="AH3622" s="28">
        <f>+SUMIF('Input Sheet'!$S:$S,$AL3622,'Input Sheet'!L:L)</f>
        <v>0</v>
      </c>
      <c r="AI3622" s="28">
        <f>+SUMIF('Input Sheet'!$S:$S,$AL3622,'Input Sheet'!M:M)</f>
        <v>0</v>
      </c>
      <c r="AJ3622" s="28">
        <f>+SUMIF('Input Sheet'!$S:$S,$AL3622,'Input Sheet'!N:N)</f>
        <v>0</v>
      </c>
      <c r="AK3622" s="28"/>
      <c r="AL3622" s="27" t="str">
        <f t="shared" si="281"/>
        <v>240-3340</v>
      </c>
      <c r="AM3622" s="34" t="str">
        <f t="shared" si="284"/>
        <v>Service</v>
      </c>
      <c r="AN3622" s="34" t="str">
        <f t="shared" si="285"/>
        <v>ServiceInternal % of Labour Sales</v>
      </c>
      <c r="AO3622" s="35"/>
      <c r="AP3622" s="35"/>
      <c r="AQ3622" s="35"/>
    </row>
    <row r="3623" spans="1:43" x14ac:dyDescent="0.25">
      <c r="A3623" s="27" t="s">
        <v>103</v>
      </c>
      <c r="B3623" s="27" t="s">
        <v>104</v>
      </c>
      <c r="C3623" s="27" t="s">
        <v>104</v>
      </c>
      <c r="D3623" s="27" t="s">
        <v>565</v>
      </c>
      <c r="E3623" s="27" t="s">
        <v>653</v>
      </c>
      <c r="F3623" s="27" t="s">
        <v>1012</v>
      </c>
      <c r="G3623" s="27" t="s">
        <v>1013</v>
      </c>
      <c r="H3623" s="34" t="s">
        <v>15</v>
      </c>
      <c r="I3623" s="34" t="s">
        <v>1014</v>
      </c>
      <c r="J3623" s="34" t="str">
        <f t="shared" si="282"/>
        <v>ServiceInternal % of Labour Sales</v>
      </c>
      <c r="K3623" s="34" t="str">
        <f t="shared" si="283"/>
        <v>140Service Internal labour Sales - Toyota</v>
      </c>
      <c r="L3623" s="28">
        <f>+SUMIF('TB 4-24'!M:M,$AL3623,'TB 4-24'!G:G)</f>
        <v>0</v>
      </c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>
        <f>+SUMIF('Input Sheet'!$S:$S,$AL3623,'Input Sheet'!C:C)</f>
        <v>0</v>
      </c>
      <c r="Z3623" s="28">
        <f>+SUMIF('Input Sheet'!$S:$S,$AL3623,'Input Sheet'!D:D)</f>
        <v>0</v>
      </c>
      <c r="AA3623" s="28">
        <f>+SUMIF('Input Sheet'!$S:$S,$AL3623,'Input Sheet'!E:E)</f>
        <v>0</v>
      </c>
      <c r="AB3623" s="28">
        <f>+SUMIF('Input Sheet'!$S:$S,$AL3623,'Input Sheet'!F:F)</f>
        <v>0</v>
      </c>
      <c r="AC3623" s="28">
        <f>+SUMIF('Input Sheet'!$S:$S,$AL3623,'Input Sheet'!G:G)</f>
        <v>0</v>
      </c>
      <c r="AD3623" s="28">
        <f>+SUMIF('Input Sheet'!$S:$S,$AL3623,'Input Sheet'!H:H)</f>
        <v>0</v>
      </c>
      <c r="AE3623" s="28">
        <f>+SUMIF('Input Sheet'!$S:$S,$AL3623,'Input Sheet'!I:I)</f>
        <v>0</v>
      </c>
      <c r="AF3623" s="28">
        <f>+SUMIF('Input Sheet'!$S:$S,$AL3623,'Input Sheet'!J:J)</f>
        <v>0</v>
      </c>
      <c r="AG3623" s="28">
        <f>+SUMIF('Input Sheet'!$S:$S,$AL3623,'Input Sheet'!K:K)</f>
        <v>0</v>
      </c>
      <c r="AH3623" s="28">
        <f>+SUMIF('Input Sheet'!$S:$S,$AL3623,'Input Sheet'!L:L)</f>
        <v>0</v>
      </c>
      <c r="AI3623" s="28">
        <f>+SUMIF('Input Sheet'!$S:$S,$AL3623,'Input Sheet'!M:M)</f>
        <v>0</v>
      </c>
      <c r="AJ3623" s="28">
        <f>+SUMIF('Input Sheet'!$S:$S,$AL3623,'Input Sheet'!N:N)</f>
        <v>0</v>
      </c>
      <c r="AK3623" s="28"/>
      <c r="AL3623" s="27" t="str">
        <f t="shared" si="281"/>
        <v>140-3340</v>
      </c>
      <c r="AM3623" s="34" t="str">
        <f t="shared" si="284"/>
        <v>Service</v>
      </c>
      <c r="AN3623" s="34" t="str">
        <f t="shared" si="285"/>
        <v>ServiceInternal % of Labour Sales</v>
      </c>
      <c r="AO3623" s="35"/>
      <c r="AP3623" s="35"/>
      <c r="AQ3623" s="35"/>
    </row>
    <row r="3624" spans="1:43" x14ac:dyDescent="0.25">
      <c r="A3624" s="27" t="s">
        <v>103</v>
      </c>
      <c r="B3624" s="27" t="s">
        <v>104</v>
      </c>
      <c r="C3624" s="27" t="s">
        <v>104</v>
      </c>
      <c r="D3624" s="27" t="s">
        <v>565</v>
      </c>
      <c r="E3624" s="27" t="s">
        <v>684</v>
      </c>
      <c r="F3624" s="27" t="s">
        <v>1012</v>
      </c>
      <c r="G3624" s="27" t="s">
        <v>1013</v>
      </c>
      <c r="H3624" s="34" t="s">
        <v>15</v>
      </c>
      <c r="I3624" s="34" t="s">
        <v>1014</v>
      </c>
      <c r="J3624" s="34" t="str">
        <f t="shared" si="282"/>
        <v>ServiceInternal % of Labour Sales</v>
      </c>
      <c r="K3624" s="34" t="str">
        <f t="shared" si="283"/>
        <v>147Service Internal labour Sales - Toyota</v>
      </c>
      <c r="L3624" s="28">
        <f>+SUMIF('TB 4-24'!M:M,$AL3624,'TB 4-24'!G:G)</f>
        <v>0</v>
      </c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>
        <f>+SUMIF('Input Sheet'!$S:$S,$AL3624,'Input Sheet'!C:C)</f>
        <v>0</v>
      </c>
      <c r="Z3624" s="28">
        <f>+SUMIF('Input Sheet'!$S:$S,$AL3624,'Input Sheet'!D:D)</f>
        <v>0</v>
      </c>
      <c r="AA3624" s="28">
        <f>+SUMIF('Input Sheet'!$S:$S,$AL3624,'Input Sheet'!E:E)</f>
        <v>0</v>
      </c>
      <c r="AB3624" s="28">
        <f>+SUMIF('Input Sheet'!$S:$S,$AL3624,'Input Sheet'!F:F)</f>
        <v>0</v>
      </c>
      <c r="AC3624" s="28">
        <f>+SUMIF('Input Sheet'!$S:$S,$AL3624,'Input Sheet'!G:G)</f>
        <v>0</v>
      </c>
      <c r="AD3624" s="28">
        <f>+SUMIF('Input Sheet'!$S:$S,$AL3624,'Input Sheet'!H:H)</f>
        <v>0</v>
      </c>
      <c r="AE3624" s="28">
        <f>+SUMIF('Input Sheet'!$S:$S,$AL3624,'Input Sheet'!I:I)</f>
        <v>0</v>
      </c>
      <c r="AF3624" s="28">
        <f>+SUMIF('Input Sheet'!$S:$S,$AL3624,'Input Sheet'!J:J)</f>
        <v>0</v>
      </c>
      <c r="AG3624" s="28">
        <f>+SUMIF('Input Sheet'!$S:$S,$AL3624,'Input Sheet'!K:K)</f>
        <v>0</v>
      </c>
      <c r="AH3624" s="28">
        <f>+SUMIF('Input Sheet'!$S:$S,$AL3624,'Input Sheet'!L:L)</f>
        <v>0</v>
      </c>
      <c r="AI3624" s="28">
        <f>+SUMIF('Input Sheet'!$S:$S,$AL3624,'Input Sheet'!M:M)</f>
        <v>0</v>
      </c>
      <c r="AJ3624" s="28">
        <f>+SUMIF('Input Sheet'!$S:$S,$AL3624,'Input Sheet'!N:N)</f>
        <v>0</v>
      </c>
      <c r="AK3624" s="28"/>
      <c r="AL3624" s="27" t="str">
        <f t="shared" si="281"/>
        <v>147-3340</v>
      </c>
      <c r="AM3624" s="34" t="str">
        <f t="shared" si="284"/>
        <v>Service</v>
      </c>
      <c r="AN3624" s="34" t="str">
        <f t="shared" si="285"/>
        <v>ServiceInternal % of Labour Sales</v>
      </c>
      <c r="AO3624" s="35"/>
      <c r="AP3624" s="35"/>
      <c r="AQ3624" s="35"/>
    </row>
    <row r="3625" spans="1:43" x14ac:dyDescent="0.25">
      <c r="A3625" s="27" t="s">
        <v>103</v>
      </c>
      <c r="B3625" s="27" t="s">
        <v>104</v>
      </c>
      <c r="C3625" s="27" t="s">
        <v>663</v>
      </c>
      <c r="D3625" s="27" t="s">
        <v>565</v>
      </c>
      <c r="E3625" s="27" t="s">
        <v>669</v>
      </c>
      <c r="F3625" s="27" t="s">
        <v>1012</v>
      </c>
      <c r="G3625" s="27" t="s">
        <v>1013</v>
      </c>
      <c r="H3625" s="34" t="s">
        <v>15</v>
      </c>
      <c r="I3625" s="34" t="s">
        <v>1014</v>
      </c>
      <c r="J3625" s="34" t="str">
        <f t="shared" si="282"/>
        <v>ServiceInternal % of Labour Sales</v>
      </c>
      <c r="K3625" s="34" t="str">
        <f t="shared" si="283"/>
        <v>440Service Internal labour Sales - Toyota</v>
      </c>
      <c r="L3625" s="28">
        <f>+SUMIF('TB 4-24'!M:M,$AL3625,'TB 4-24'!G:G)</f>
        <v>0</v>
      </c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>
        <f>+SUMIF('Input Sheet'!$S:$S,$AL3625,'Input Sheet'!C:C)</f>
        <v>0</v>
      </c>
      <c r="Z3625" s="28">
        <f>+SUMIF('Input Sheet'!$S:$S,$AL3625,'Input Sheet'!D:D)</f>
        <v>0</v>
      </c>
      <c r="AA3625" s="28">
        <f>+SUMIF('Input Sheet'!$S:$S,$AL3625,'Input Sheet'!E:E)</f>
        <v>0</v>
      </c>
      <c r="AB3625" s="28">
        <f>+SUMIF('Input Sheet'!$S:$S,$AL3625,'Input Sheet'!F:F)</f>
        <v>0</v>
      </c>
      <c r="AC3625" s="28">
        <f>+SUMIF('Input Sheet'!$S:$S,$AL3625,'Input Sheet'!G:G)</f>
        <v>0</v>
      </c>
      <c r="AD3625" s="28">
        <f>+SUMIF('Input Sheet'!$S:$S,$AL3625,'Input Sheet'!H:H)</f>
        <v>0</v>
      </c>
      <c r="AE3625" s="28">
        <f>+SUMIF('Input Sheet'!$S:$S,$AL3625,'Input Sheet'!I:I)</f>
        <v>0</v>
      </c>
      <c r="AF3625" s="28">
        <f>+SUMIF('Input Sheet'!$S:$S,$AL3625,'Input Sheet'!J:J)</f>
        <v>0</v>
      </c>
      <c r="AG3625" s="28">
        <f>+SUMIF('Input Sheet'!$S:$S,$AL3625,'Input Sheet'!K:K)</f>
        <v>0</v>
      </c>
      <c r="AH3625" s="28">
        <f>+SUMIF('Input Sheet'!$S:$S,$AL3625,'Input Sheet'!L:L)</f>
        <v>0</v>
      </c>
      <c r="AI3625" s="28">
        <f>+SUMIF('Input Sheet'!$S:$S,$AL3625,'Input Sheet'!M:M)</f>
        <v>0</v>
      </c>
      <c r="AJ3625" s="28">
        <f>+SUMIF('Input Sheet'!$S:$S,$AL3625,'Input Sheet'!N:N)</f>
        <v>0</v>
      </c>
      <c r="AK3625" s="28"/>
      <c r="AL3625" s="27" t="str">
        <f t="shared" si="281"/>
        <v>440-3340</v>
      </c>
      <c r="AM3625" s="34" t="str">
        <f t="shared" si="284"/>
        <v>Service</v>
      </c>
      <c r="AN3625" s="34" t="str">
        <f t="shared" si="285"/>
        <v>ServiceInternal % of Labour Sales</v>
      </c>
      <c r="AO3625" s="35"/>
      <c r="AP3625" s="35"/>
      <c r="AQ3625" s="35"/>
    </row>
    <row r="3626" spans="1:43" x14ac:dyDescent="0.25">
      <c r="A3626" s="27" t="s">
        <v>103</v>
      </c>
      <c r="B3626" s="27" t="s">
        <v>104</v>
      </c>
      <c r="C3626" s="27" t="s">
        <v>657</v>
      </c>
      <c r="D3626" s="27" t="s">
        <v>568</v>
      </c>
      <c r="E3626" s="27" t="s">
        <v>682</v>
      </c>
      <c r="F3626" s="27" t="s">
        <v>1012</v>
      </c>
      <c r="G3626" s="27" t="s">
        <v>1013</v>
      </c>
      <c r="H3626" s="34" t="s">
        <v>15</v>
      </c>
      <c r="I3626" s="34" t="s">
        <v>1014</v>
      </c>
      <c r="J3626" s="34" t="str">
        <f t="shared" si="282"/>
        <v>ServiceInternal % of Labour Sales</v>
      </c>
      <c r="K3626" s="34" t="str">
        <f t="shared" si="283"/>
        <v>240Service Internal labour Sales - Toyota</v>
      </c>
      <c r="L3626" s="28">
        <f>+SUMIF('TB 4-24'!M:M,$AL3626,'TB 4-24'!G:G)</f>
        <v>0</v>
      </c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>
        <f>+SUMIF('Input Sheet'!$S:$S,$AL3626,'Input Sheet'!C:C)</f>
        <v>0</v>
      </c>
      <c r="Z3626" s="28">
        <f>+SUMIF('Input Sheet'!$S:$S,$AL3626,'Input Sheet'!D:D)</f>
        <v>0</v>
      </c>
      <c r="AA3626" s="28">
        <f>+SUMIF('Input Sheet'!$S:$S,$AL3626,'Input Sheet'!E:E)</f>
        <v>0</v>
      </c>
      <c r="AB3626" s="28">
        <f>+SUMIF('Input Sheet'!$S:$S,$AL3626,'Input Sheet'!F:F)</f>
        <v>0</v>
      </c>
      <c r="AC3626" s="28">
        <f>+SUMIF('Input Sheet'!$S:$S,$AL3626,'Input Sheet'!G:G)</f>
        <v>0</v>
      </c>
      <c r="AD3626" s="28">
        <f>+SUMIF('Input Sheet'!$S:$S,$AL3626,'Input Sheet'!H:H)</f>
        <v>0</v>
      </c>
      <c r="AE3626" s="28">
        <f>+SUMIF('Input Sheet'!$S:$S,$AL3626,'Input Sheet'!I:I)</f>
        <v>0</v>
      </c>
      <c r="AF3626" s="28">
        <f>+SUMIF('Input Sheet'!$S:$S,$AL3626,'Input Sheet'!J:J)</f>
        <v>0</v>
      </c>
      <c r="AG3626" s="28">
        <f>+SUMIF('Input Sheet'!$S:$S,$AL3626,'Input Sheet'!K:K)</f>
        <v>0</v>
      </c>
      <c r="AH3626" s="28">
        <f>+SUMIF('Input Sheet'!$S:$S,$AL3626,'Input Sheet'!L:L)</f>
        <v>0</v>
      </c>
      <c r="AI3626" s="28">
        <f>+SUMIF('Input Sheet'!$S:$S,$AL3626,'Input Sheet'!M:M)</f>
        <v>0</v>
      </c>
      <c r="AJ3626" s="28">
        <f>+SUMIF('Input Sheet'!$S:$S,$AL3626,'Input Sheet'!N:N)</f>
        <v>0</v>
      </c>
      <c r="AK3626" s="28"/>
      <c r="AL3626" s="27" t="str">
        <f t="shared" si="281"/>
        <v>240-3350</v>
      </c>
      <c r="AM3626" s="34" t="str">
        <f t="shared" si="284"/>
        <v>Service</v>
      </c>
      <c r="AN3626" s="34" t="str">
        <f t="shared" si="285"/>
        <v>ServiceInternal % of Labour Sales</v>
      </c>
      <c r="AO3626" s="35"/>
      <c r="AP3626" s="35"/>
      <c r="AQ3626" s="35"/>
    </row>
    <row r="3627" spans="1:43" x14ac:dyDescent="0.25">
      <c r="A3627" s="27" t="s">
        <v>103</v>
      </c>
      <c r="B3627" s="27" t="s">
        <v>104</v>
      </c>
      <c r="C3627" s="27" t="s">
        <v>663</v>
      </c>
      <c r="D3627" s="27" t="s">
        <v>568</v>
      </c>
      <c r="E3627" s="27" t="s">
        <v>669</v>
      </c>
      <c r="F3627" s="27" t="s">
        <v>1012</v>
      </c>
      <c r="G3627" s="27" t="s">
        <v>1013</v>
      </c>
      <c r="H3627" s="34" t="s">
        <v>15</v>
      </c>
      <c r="I3627" s="34" t="s">
        <v>1014</v>
      </c>
      <c r="J3627" s="34" t="str">
        <f t="shared" si="282"/>
        <v>ServiceInternal % of Labour Sales</v>
      </c>
      <c r="K3627" s="34" t="str">
        <f t="shared" si="283"/>
        <v>440Service Internal labour Sales - Toyota</v>
      </c>
      <c r="L3627" s="28">
        <f>+SUMIF('TB 4-24'!M:M,$AL3627,'TB 4-24'!G:G)</f>
        <v>0</v>
      </c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>
        <f>+SUMIF('Input Sheet'!$S:$S,$AL3627,'Input Sheet'!C:C)</f>
        <v>0</v>
      </c>
      <c r="Z3627" s="28">
        <f>+SUMIF('Input Sheet'!$S:$S,$AL3627,'Input Sheet'!D:D)</f>
        <v>0</v>
      </c>
      <c r="AA3627" s="28">
        <f>+SUMIF('Input Sheet'!$S:$S,$AL3627,'Input Sheet'!E:E)</f>
        <v>0</v>
      </c>
      <c r="AB3627" s="28">
        <f>+SUMIF('Input Sheet'!$S:$S,$AL3627,'Input Sheet'!F:F)</f>
        <v>0</v>
      </c>
      <c r="AC3627" s="28">
        <f>+SUMIF('Input Sheet'!$S:$S,$AL3627,'Input Sheet'!G:G)</f>
        <v>0</v>
      </c>
      <c r="AD3627" s="28">
        <f>+SUMIF('Input Sheet'!$S:$S,$AL3627,'Input Sheet'!H:H)</f>
        <v>0</v>
      </c>
      <c r="AE3627" s="28">
        <f>+SUMIF('Input Sheet'!$S:$S,$AL3627,'Input Sheet'!I:I)</f>
        <v>0</v>
      </c>
      <c r="AF3627" s="28">
        <f>+SUMIF('Input Sheet'!$S:$S,$AL3627,'Input Sheet'!J:J)</f>
        <v>0</v>
      </c>
      <c r="AG3627" s="28">
        <f>+SUMIF('Input Sheet'!$S:$S,$AL3627,'Input Sheet'!K:K)</f>
        <v>0</v>
      </c>
      <c r="AH3627" s="28">
        <f>+SUMIF('Input Sheet'!$S:$S,$AL3627,'Input Sheet'!L:L)</f>
        <v>0</v>
      </c>
      <c r="AI3627" s="28">
        <f>+SUMIF('Input Sheet'!$S:$S,$AL3627,'Input Sheet'!M:M)</f>
        <v>0</v>
      </c>
      <c r="AJ3627" s="28">
        <f>+SUMIF('Input Sheet'!$S:$S,$AL3627,'Input Sheet'!N:N)</f>
        <v>0</v>
      </c>
      <c r="AK3627" s="28"/>
      <c r="AL3627" s="27" t="str">
        <f t="shared" si="281"/>
        <v>440-3350</v>
      </c>
      <c r="AM3627" s="34" t="str">
        <f t="shared" si="284"/>
        <v>Service</v>
      </c>
      <c r="AN3627" s="34" t="str">
        <f t="shared" si="285"/>
        <v>ServiceInternal % of Labour Sales</v>
      </c>
      <c r="AO3627" s="35"/>
      <c r="AP3627" s="35"/>
      <c r="AQ3627" s="35"/>
    </row>
    <row r="3628" spans="1:43" x14ac:dyDescent="0.25">
      <c r="A3628" s="27" t="s">
        <v>103</v>
      </c>
      <c r="B3628" s="27" t="s">
        <v>104</v>
      </c>
      <c r="C3628" s="27" t="s">
        <v>671</v>
      </c>
      <c r="D3628" s="27" t="s">
        <v>568</v>
      </c>
      <c r="E3628" s="27" t="s">
        <v>683</v>
      </c>
      <c r="F3628" s="27" t="s">
        <v>1012</v>
      </c>
      <c r="G3628" s="27" t="s">
        <v>1013</v>
      </c>
      <c r="H3628" s="34" t="s">
        <v>15</v>
      </c>
      <c r="I3628" s="34" t="s">
        <v>1014</v>
      </c>
      <c r="J3628" s="34" t="str">
        <f t="shared" si="282"/>
        <v>ServiceInternal % of Labour Sales</v>
      </c>
      <c r="K3628" s="34" t="str">
        <f t="shared" si="283"/>
        <v>340Service Internal labour Sales - Toyota</v>
      </c>
      <c r="L3628" s="28">
        <f>+SUMIF('TB 4-24'!M:M,$AL3628,'TB 4-24'!G:G)</f>
        <v>0</v>
      </c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>
        <f>+SUMIF('Input Sheet'!$S:$S,$AL3628,'Input Sheet'!C:C)</f>
        <v>0</v>
      </c>
      <c r="Z3628" s="28">
        <f>+SUMIF('Input Sheet'!$S:$S,$AL3628,'Input Sheet'!D:D)</f>
        <v>0</v>
      </c>
      <c r="AA3628" s="28">
        <f>+SUMIF('Input Sheet'!$S:$S,$AL3628,'Input Sheet'!E:E)</f>
        <v>0</v>
      </c>
      <c r="AB3628" s="28">
        <f>+SUMIF('Input Sheet'!$S:$S,$AL3628,'Input Sheet'!F:F)</f>
        <v>0</v>
      </c>
      <c r="AC3628" s="28">
        <f>+SUMIF('Input Sheet'!$S:$S,$AL3628,'Input Sheet'!G:G)</f>
        <v>0</v>
      </c>
      <c r="AD3628" s="28">
        <f>+SUMIF('Input Sheet'!$S:$S,$AL3628,'Input Sheet'!H:H)</f>
        <v>0</v>
      </c>
      <c r="AE3628" s="28">
        <f>+SUMIF('Input Sheet'!$S:$S,$AL3628,'Input Sheet'!I:I)</f>
        <v>0</v>
      </c>
      <c r="AF3628" s="28">
        <f>+SUMIF('Input Sheet'!$S:$S,$AL3628,'Input Sheet'!J:J)</f>
        <v>0</v>
      </c>
      <c r="AG3628" s="28">
        <f>+SUMIF('Input Sheet'!$S:$S,$AL3628,'Input Sheet'!K:K)</f>
        <v>0</v>
      </c>
      <c r="AH3628" s="28">
        <f>+SUMIF('Input Sheet'!$S:$S,$AL3628,'Input Sheet'!L:L)</f>
        <v>0</v>
      </c>
      <c r="AI3628" s="28">
        <f>+SUMIF('Input Sheet'!$S:$S,$AL3628,'Input Sheet'!M:M)</f>
        <v>0</v>
      </c>
      <c r="AJ3628" s="28">
        <f>+SUMIF('Input Sheet'!$S:$S,$AL3628,'Input Sheet'!N:N)</f>
        <v>0</v>
      </c>
      <c r="AK3628" s="28"/>
      <c r="AL3628" s="27" t="str">
        <f t="shared" si="281"/>
        <v>340-3350</v>
      </c>
      <c r="AM3628" s="34" t="str">
        <f t="shared" si="284"/>
        <v>Service</v>
      </c>
      <c r="AN3628" s="34" t="str">
        <f t="shared" si="285"/>
        <v>ServiceInternal % of Labour Sales</v>
      </c>
      <c r="AO3628" s="35"/>
      <c r="AP3628" s="35"/>
      <c r="AQ3628" s="35"/>
    </row>
    <row r="3629" spans="1:43" x14ac:dyDescent="0.25">
      <c r="A3629" s="27" t="s">
        <v>103</v>
      </c>
      <c r="B3629" s="27" t="s">
        <v>104</v>
      </c>
      <c r="C3629" s="27" t="s">
        <v>104</v>
      </c>
      <c r="D3629" s="27" t="s">
        <v>568</v>
      </c>
      <c r="E3629" s="27" t="s">
        <v>653</v>
      </c>
      <c r="F3629" s="27" t="s">
        <v>1012</v>
      </c>
      <c r="G3629" s="27" t="s">
        <v>1013</v>
      </c>
      <c r="H3629" s="34" t="s">
        <v>15</v>
      </c>
      <c r="I3629" s="34" t="s">
        <v>1014</v>
      </c>
      <c r="J3629" s="34" t="str">
        <f t="shared" si="282"/>
        <v>ServiceInternal % of Labour Sales</v>
      </c>
      <c r="K3629" s="34" t="str">
        <f t="shared" si="283"/>
        <v>140Service Internal labour Sales - Toyota</v>
      </c>
      <c r="L3629" s="28">
        <f>+SUMIF('TB 4-24'!M:M,$AL3629,'TB 4-24'!G:G)</f>
        <v>0</v>
      </c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>
        <f>+SUMIF('Input Sheet'!$S:$S,$AL3629,'Input Sheet'!C:C)</f>
        <v>0</v>
      </c>
      <c r="Z3629" s="28">
        <f>+SUMIF('Input Sheet'!$S:$S,$AL3629,'Input Sheet'!D:D)</f>
        <v>0</v>
      </c>
      <c r="AA3629" s="28">
        <f>+SUMIF('Input Sheet'!$S:$S,$AL3629,'Input Sheet'!E:E)</f>
        <v>0</v>
      </c>
      <c r="AB3629" s="28">
        <f>+SUMIF('Input Sheet'!$S:$S,$AL3629,'Input Sheet'!F:F)</f>
        <v>0</v>
      </c>
      <c r="AC3629" s="28">
        <f>+SUMIF('Input Sheet'!$S:$S,$AL3629,'Input Sheet'!G:G)</f>
        <v>0</v>
      </c>
      <c r="AD3629" s="28">
        <f>+SUMIF('Input Sheet'!$S:$S,$AL3629,'Input Sheet'!H:H)</f>
        <v>0</v>
      </c>
      <c r="AE3629" s="28">
        <f>+SUMIF('Input Sheet'!$S:$S,$AL3629,'Input Sheet'!I:I)</f>
        <v>0</v>
      </c>
      <c r="AF3629" s="28">
        <f>+SUMIF('Input Sheet'!$S:$S,$AL3629,'Input Sheet'!J:J)</f>
        <v>0</v>
      </c>
      <c r="AG3629" s="28">
        <f>+SUMIF('Input Sheet'!$S:$S,$AL3629,'Input Sheet'!K:K)</f>
        <v>0</v>
      </c>
      <c r="AH3629" s="28">
        <f>+SUMIF('Input Sheet'!$S:$S,$AL3629,'Input Sheet'!L:L)</f>
        <v>0</v>
      </c>
      <c r="AI3629" s="28">
        <f>+SUMIF('Input Sheet'!$S:$S,$AL3629,'Input Sheet'!M:M)</f>
        <v>0</v>
      </c>
      <c r="AJ3629" s="28">
        <f>+SUMIF('Input Sheet'!$S:$S,$AL3629,'Input Sheet'!N:N)</f>
        <v>0</v>
      </c>
      <c r="AK3629" s="28"/>
      <c r="AL3629" s="27" t="str">
        <f t="shared" si="281"/>
        <v>140-3350</v>
      </c>
      <c r="AM3629" s="34" t="str">
        <f t="shared" si="284"/>
        <v>Service</v>
      </c>
      <c r="AN3629" s="34" t="str">
        <f t="shared" si="285"/>
        <v>ServiceInternal % of Labour Sales</v>
      </c>
      <c r="AO3629" s="35"/>
      <c r="AP3629" s="35"/>
      <c r="AQ3629" s="35"/>
    </row>
    <row r="3630" spans="1:43" x14ac:dyDescent="0.25">
      <c r="A3630" s="27" t="s">
        <v>103</v>
      </c>
      <c r="B3630" s="27" t="s">
        <v>104</v>
      </c>
      <c r="C3630" s="27" t="s">
        <v>104</v>
      </c>
      <c r="D3630" s="27" t="s">
        <v>568</v>
      </c>
      <c r="E3630" s="27" t="s">
        <v>684</v>
      </c>
      <c r="F3630" s="27" t="s">
        <v>1012</v>
      </c>
      <c r="G3630" s="27" t="s">
        <v>1013</v>
      </c>
      <c r="H3630" s="34" t="s">
        <v>15</v>
      </c>
      <c r="I3630" s="34" t="s">
        <v>1014</v>
      </c>
      <c r="J3630" s="34" t="str">
        <f t="shared" si="282"/>
        <v>ServiceInternal % of Labour Sales</v>
      </c>
      <c r="K3630" s="34" t="str">
        <f t="shared" si="283"/>
        <v>147Service Internal labour Sales - Toyota</v>
      </c>
      <c r="L3630" s="28">
        <f>+SUMIF('TB 4-24'!M:M,$AL3630,'TB 4-24'!G:G)</f>
        <v>0</v>
      </c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>
        <f>+SUMIF('Input Sheet'!$S:$S,$AL3630,'Input Sheet'!C:C)</f>
        <v>0</v>
      </c>
      <c r="Z3630" s="28">
        <f>+SUMIF('Input Sheet'!$S:$S,$AL3630,'Input Sheet'!D:D)</f>
        <v>0</v>
      </c>
      <c r="AA3630" s="28">
        <f>+SUMIF('Input Sheet'!$S:$S,$AL3630,'Input Sheet'!E:E)</f>
        <v>0</v>
      </c>
      <c r="AB3630" s="28">
        <f>+SUMIF('Input Sheet'!$S:$S,$AL3630,'Input Sheet'!F:F)</f>
        <v>0</v>
      </c>
      <c r="AC3630" s="28">
        <f>+SUMIF('Input Sheet'!$S:$S,$AL3630,'Input Sheet'!G:G)</f>
        <v>0</v>
      </c>
      <c r="AD3630" s="28">
        <f>+SUMIF('Input Sheet'!$S:$S,$AL3630,'Input Sheet'!H:H)</f>
        <v>0</v>
      </c>
      <c r="AE3630" s="28">
        <f>+SUMIF('Input Sheet'!$S:$S,$AL3630,'Input Sheet'!I:I)</f>
        <v>0</v>
      </c>
      <c r="AF3630" s="28">
        <f>+SUMIF('Input Sheet'!$S:$S,$AL3630,'Input Sheet'!J:J)</f>
        <v>0</v>
      </c>
      <c r="AG3630" s="28">
        <f>+SUMIF('Input Sheet'!$S:$S,$AL3630,'Input Sheet'!K:K)</f>
        <v>0</v>
      </c>
      <c r="AH3630" s="28">
        <f>+SUMIF('Input Sheet'!$S:$S,$AL3630,'Input Sheet'!L:L)</f>
        <v>0</v>
      </c>
      <c r="AI3630" s="28">
        <f>+SUMIF('Input Sheet'!$S:$S,$AL3630,'Input Sheet'!M:M)</f>
        <v>0</v>
      </c>
      <c r="AJ3630" s="28">
        <f>+SUMIF('Input Sheet'!$S:$S,$AL3630,'Input Sheet'!N:N)</f>
        <v>0</v>
      </c>
      <c r="AK3630" s="28"/>
      <c r="AL3630" s="27" t="str">
        <f t="shared" si="281"/>
        <v>147-3350</v>
      </c>
      <c r="AM3630" s="34" t="str">
        <f t="shared" si="284"/>
        <v>Service</v>
      </c>
      <c r="AN3630" s="34" t="str">
        <f t="shared" si="285"/>
        <v>ServiceInternal % of Labour Sales</v>
      </c>
      <c r="AO3630" s="35"/>
      <c r="AP3630" s="35"/>
      <c r="AQ3630" s="35"/>
    </row>
    <row r="3631" spans="1:43" x14ac:dyDescent="0.25">
      <c r="A3631" s="27" t="s">
        <v>103</v>
      </c>
      <c r="B3631" s="27" t="s">
        <v>104</v>
      </c>
      <c r="C3631" s="27" t="s">
        <v>657</v>
      </c>
      <c r="D3631" s="27" t="s">
        <v>111</v>
      </c>
      <c r="E3631" s="27" t="s">
        <v>682</v>
      </c>
      <c r="F3631" s="27" t="s">
        <v>1015</v>
      </c>
      <c r="G3631" s="27" t="s">
        <v>1016</v>
      </c>
      <c r="H3631" s="34" t="s">
        <v>15</v>
      </c>
      <c r="I3631" s="34" t="s">
        <v>1017</v>
      </c>
      <c r="J3631" s="34" t="str">
        <f t="shared" si="282"/>
        <v>ServiceMiscellaneous % of Total Sales</v>
      </c>
      <c r="K3631" s="34" t="str">
        <f t="shared" si="283"/>
        <v>240Service Miscellaneous Sales - Toyota</v>
      </c>
      <c r="L3631" s="28">
        <f>+SUMIF('TB 4-24'!M:M,$AL3631,'TB 4-24'!G:G)</f>
        <v>0</v>
      </c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>
        <f>+SUMIF('Input Sheet'!$S:$S,$AL3631,'Input Sheet'!C:C)</f>
        <v>0</v>
      </c>
      <c r="Z3631" s="28">
        <f>+SUMIF('Input Sheet'!$S:$S,$AL3631,'Input Sheet'!D:D)</f>
        <v>0</v>
      </c>
      <c r="AA3631" s="28">
        <f>+SUMIF('Input Sheet'!$S:$S,$AL3631,'Input Sheet'!E:E)</f>
        <v>0</v>
      </c>
      <c r="AB3631" s="28">
        <f>+SUMIF('Input Sheet'!$S:$S,$AL3631,'Input Sheet'!F:F)</f>
        <v>0</v>
      </c>
      <c r="AC3631" s="28">
        <f>+SUMIF('Input Sheet'!$S:$S,$AL3631,'Input Sheet'!G:G)</f>
        <v>0</v>
      </c>
      <c r="AD3631" s="28">
        <f>+SUMIF('Input Sheet'!$S:$S,$AL3631,'Input Sheet'!H:H)</f>
        <v>0</v>
      </c>
      <c r="AE3631" s="28">
        <f>+SUMIF('Input Sheet'!$S:$S,$AL3631,'Input Sheet'!I:I)</f>
        <v>0</v>
      </c>
      <c r="AF3631" s="28">
        <f>+SUMIF('Input Sheet'!$S:$S,$AL3631,'Input Sheet'!J:J)</f>
        <v>0</v>
      </c>
      <c r="AG3631" s="28">
        <f>+SUMIF('Input Sheet'!$S:$S,$AL3631,'Input Sheet'!K:K)</f>
        <v>0</v>
      </c>
      <c r="AH3631" s="28">
        <f>+SUMIF('Input Sheet'!$S:$S,$AL3631,'Input Sheet'!L:L)</f>
        <v>0</v>
      </c>
      <c r="AI3631" s="28">
        <f>+SUMIF('Input Sheet'!$S:$S,$AL3631,'Input Sheet'!M:M)</f>
        <v>0</v>
      </c>
      <c r="AJ3631" s="28">
        <f>+SUMIF('Input Sheet'!$S:$S,$AL3631,'Input Sheet'!N:N)</f>
        <v>0</v>
      </c>
      <c r="AK3631" s="28"/>
      <c r="AL3631" s="27" t="str">
        <f t="shared" si="281"/>
        <v>240-3145</v>
      </c>
      <c r="AM3631" s="34" t="str">
        <f t="shared" si="284"/>
        <v>Service</v>
      </c>
      <c r="AN3631" s="34" t="str">
        <f t="shared" si="285"/>
        <v>ServiceMiscellaneous % of Total Sales</v>
      </c>
      <c r="AO3631" s="35"/>
      <c r="AP3631" s="35"/>
      <c r="AQ3631" s="35"/>
    </row>
    <row r="3632" spans="1:43" x14ac:dyDescent="0.25">
      <c r="A3632" s="27" t="s">
        <v>103</v>
      </c>
      <c r="B3632" s="27" t="s">
        <v>104</v>
      </c>
      <c r="C3632" s="27" t="s">
        <v>671</v>
      </c>
      <c r="D3632" s="27" t="s">
        <v>111</v>
      </c>
      <c r="E3632" s="27" t="s">
        <v>683</v>
      </c>
      <c r="F3632" s="27" t="s">
        <v>1015</v>
      </c>
      <c r="G3632" s="27" t="s">
        <v>1016</v>
      </c>
      <c r="H3632" s="34" t="s">
        <v>15</v>
      </c>
      <c r="I3632" s="34" t="s">
        <v>1017</v>
      </c>
      <c r="J3632" s="34" t="str">
        <f t="shared" si="282"/>
        <v>ServiceMiscellaneous % of Total Sales</v>
      </c>
      <c r="K3632" s="34" t="str">
        <f t="shared" si="283"/>
        <v>340Service Miscellaneous Sales - Toyota</v>
      </c>
      <c r="L3632" s="28">
        <f>+SUMIF('TB 4-24'!M:M,$AL3632,'TB 4-24'!G:G)</f>
        <v>0</v>
      </c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>
        <f>+SUMIF('Input Sheet'!$S:$S,$AL3632,'Input Sheet'!C:C)</f>
        <v>0</v>
      </c>
      <c r="Z3632" s="28">
        <f>+SUMIF('Input Sheet'!$S:$S,$AL3632,'Input Sheet'!D:D)</f>
        <v>0</v>
      </c>
      <c r="AA3632" s="28">
        <f>+SUMIF('Input Sheet'!$S:$S,$AL3632,'Input Sheet'!E:E)</f>
        <v>0</v>
      </c>
      <c r="AB3632" s="28">
        <f>+SUMIF('Input Sheet'!$S:$S,$AL3632,'Input Sheet'!F:F)</f>
        <v>0</v>
      </c>
      <c r="AC3632" s="28">
        <f>+SUMIF('Input Sheet'!$S:$S,$AL3632,'Input Sheet'!G:G)</f>
        <v>0</v>
      </c>
      <c r="AD3632" s="28">
        <f>+SUMIF('Input Sheet'!$S:$S,$AL3632,'Input Sheet'!H:H)</f>
        <v>0</v>
      </c>
      <c r="AE3632" s="28">
        <f>+SUMIF('Input Sheet'!$S:$S,$AL3632,'Input Sheet'!I:I)</f>
        <v>0</v>
      </c>
      <c r="AF3632" s="28">
        <f>+SUMIF('Input Sheet'!$S:$S,$AL3632,'Input Sheet'!J:J)</f>
        <v>0</v>
      </c>
      <c r="AG3632" s="28">
        <f>+SUMIF('Input Sheet'!$S:$S,$AL3632,'Input Sheet'!K:K)</f>
        <v>0</v>
      </c>
      <c r="AH3632" s="28">
        <f>+SUMIF('Input Sheet'!$S:$S,$AL3632,'Input Sheet'!L:L)</f>
        <v>0</v>
      </c>
      <c r="AI3632" s="28">
        <f>+SUMIF('Input Sheet'!$S:$S,$AL3632,'Input Sheet'!M:M)</f>
        <v>0</v>
      </c>
      <c r="AJ3632" s="28">
        <f>+SUMIF('Input Sheet'!$S:$S,$AL3632,'Input Sheet'!N:N)</f>
        <v>0</v>
      </c>
      <c r="AK3632" s="28"/>
      <c r="AL3632" s="27" t="str">
        <f t="shared" si="281"/>
        <v>340-3145</v>
      </c>
      <c r="AM3632" s="34" t="str">
        <f t="shared" si="284"/>
        <v>Service</v>
      </c>
      <c r="AN3632" s="34" t="str">
        <f t="shared" si="285"/>
        <v>ServiceMiscellaneous % of Total Sales</v>
      </c>
      <c r="AO3632" s="35"/>
      <c r="AP3632" s="35"/>
      <c r="AQ3632" s="35"/>
    </row>
    <row r="3633" spans="1:43" x14ac:dyDescent="0.25">
      <c r="A3633" s="27" t="s">
        <v>103</v>
      </c>
      <c r="B3633" s="27" t="s">
        <v>104</v>
      </c>
      <c r="C3633" s="27" t="s">
        <v>104</v>
      </c>
      <c r="D3633" s="27" t="s">
        <v>111</v>
      </c>
      <c r="E3633" s="27" t="s">
        <v>653</v>
      </c>
      <c r="F3633" s="27" t="s">
        <v>1015</v>
      </c>
      <c r="G3633" s="27" t="s">
        <v>1016</v>
      </c>
      <c r="H3633" s="34" t="s">
        <v>15</v>
      </c>
      <c r="I3633" s="34" t="s">
        <v>1017</v>
      </c>
      <c r="J3633" s="34" t="str">
        <f t="shared" si="282"/>
        <v>ServiceMiscellaneous % of Total Sales</v>
      </c>
      <c r="K3633" s="34" t="str">
        <f t="shared" si="283"/>
        <v>140Service Miscellaneous Sales - Toyota</v>
      </c>
      <c r="L3633" s="28">
        <f>+SUMIF('TB 4-24'!M:M,$AL3633,'TB 4-24'!G:G)</f>
        <v>0</v>
      </c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>
        <f>+SUMIF('Input Sheet'!$S:$S,$AL3633,'Input Sheet'!C:C)</f>
        <v>0</v>
      </c>
      <c r="Z3633" s="28">
        <f>+SUMIF('Input Sheet'!$S:$S,$AL3633,'Input Sheet'!D:D)</f>
        <v>0</v>
      </c>
      <c r="AA3633" s="28">
        <f>+SUMIF('Input Sheet'!$S:$S,$AL3633,'Input Sheet'!E:E)</f>
        <v>0</v>
      </c>
      <c r="AB3633" s="28">
        <f>+SUMIF('Input Sheet'!$S:$S,$AL3633,'Input Sheet'!F:F)</f>
        <v>0</v>
      </c>
      <c r="AC3633" s="28">
        <f>+SUMIF('Input Sheet'!$S:$S,$AL3633,'Input Sheet'!G:G)</f>
        <v>0</v>
      </c>
      <c r="AD3633" s="28">
        <f>+SUMIF('Input Sheet'!$S:$S,$AL3633,'Input Sheet'!H:H)</f>
        <v>0</v>
      </c>
      <c r="AE3633" s="28">
        <f>+SUMIF('Input Sheet'!$S:$S,$AL3633,'Input Sheet'!I:I)</f>
        <v>0</v>
      </c>
      <c r="AF3633" s="28">
        <f>+SUMIF('Input Sheet'!$S:$S,$AL3633,'Input Sheet'!J:J)</f>
        <v>0</v>
      </c>
      <c r="AG3633" s="28">
        <f>+SUMIF('Input Sheet'!$S:$S,$AL3633,'Input Sheet'!K:K)</f>
        <v>0</v>
      </c>
      <c r="AH3633" s="28">
        <f>+SUMIF('Input Sheet'!$S:$S,$AL3633,'Input Sheet'!L:L)</f>
        <v>0</v>
      </c>
      <c r="AI3633" s="28">
        <f>+SUMIF('Input Sheet'!$S:$S,$AL3633,'Input Sheet'!M:M)</f>
        <v>0</v>
      </c>
      <c r="AJ3633" s="28">
        <f>+SUMIF('Input Sheet'!$S:$S,$AL3633,'Input Sheet'!N:N)</f>
        <v>0</v>
      </c>
      <c r="AK3633" s="28"/>
      <c r="AL3633" s="27" t="str">
        <f t="shared" si="281"/>
        <v>140-3145</v>
      </c>
      <c r="AM3633" s="34" t="str">
        <f t="shared" si="284"/>
        <v>Service</v>
      </c>
      <c r="AN3633" s="34" t="str">
        <f t="shared" si="285"/>
        <v>ServiceMiscellaneous % of Total Sales</v>
      </c>
      <c r="AO3633" s="35"/>
      <c r="AP3633" s="35"/>
      <c r="AQ3633" s="35"/>
    </row>
    <row r="3634" spans="1:43" x14ac:dyDescent="0.25">
      <c r="A3634" s="27" t="s">
        <v>103</v>
      </c>
      <c r="B3634" s="27" t="s">
        <v>104</v>
      </c>
      <c r="C3634" s="27" t="s">
        <v>104</v>
      </c>
      <c r="D3634" s="27" t="s">
        <v>571</v>
      </c>
      <c r="E3634" s="27" t="s">
        <v>684</v>
      </c>
      <c r="F3634" s="27" t="s">
        <v>1015</v>
      </c>
      <c r="G3634" s="27" t="s">
        <v>1016</v>
      </c>
      <c r="H3634" s="34" t="s">
        <v>15</v>
      </c>
      <c r="I3634" s="34" t="s">
        <v>1017</v>
      </c>
      <c r="J3634" s="34" t="str">
        <f t="shared" si="282"/>
        <v>ServiceMiscellaneous % of Total Sales</v>
      </c>
      <c r="K3634" s="34" t="str">
        <f t="shared" si="283"/>
        <v>147Service Miscellaneous Sales - Toyota</v>
      </c>
      <c r="L3634" s="28">
        <f>+SUMIF('TB 4-24'!M:M,$AL3634,'TB 4-24'!G:G)</f>
        <v>0</v>
      </c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>
        <f>+SUMIF('Input Sheet'!$S:$S,$AL3634,'Input Sheet'!C:C)</f>
        <v>0</v>
      </c>
      <c r="Z3634" s="28">
        <f>+SUMIF('Input Sheet'!$S:$S,$AL3634,'Input Sheet'!D:D)</f>
        <v>0</v>
      </c>
      <c r="AA3634" s="28">
        <f>+SUMIF('Input Sheet'!$S:$S,$AL3634,'Input Sheet'!E:E)</f>
        <v>0</v>
      </c>
      <c r="AB3634" s="28">
        <f>+SUMIF('Input Sheet'!$S:$S,$AL3634,'Input Sheet'!F:F)</f>
        <v>0</v>
      </c>
      <c r="AC3634" s="28">
        <f>+SUMIF('Input Sheet'!$S:$S,$AL3634,'Input Sheet'!G:G)</f>
        <v>0</v>
      </c>
      <c r="AD3634" s="28">
        <f>+SUMIF('Input Sheet'!$S:$S,$AL3634,'Input Sheet'!H:H)</f>
        <v>0</v>
      </c>
      <c r="AE3634" s="28">
        <f>+SUMIF('Input Sheet'!$S:$S,$AL3634,'Input Sheet'!I:I)</f>
        <v>0</v>
      </c>
      <c r="AF3634" s="28">
        <f>+SUMIF('Input Sheet'!$S:$S,$AL3634,'Input Sheet'!J:J)</f>
        <v>0</v>
      </c>
      <c r="AG3634" s="28">
        <f>+SUMIF('Input Sheet'!$S:$S,$AL3634,'Input Sheet'!K:K)</f>
        <v>0</v>
      </c>
      <c r="AH3634" s="28">
        <f>+SUMIF('Input Sheet'!$S:$S,$AL3634,'Input Sheet'!L:L)</f>
        <v>0</v>
      </c>
      <c r="AI3634" s="28">
        <f>+SUMIF('Input Sheet'!$S:$S,$AL3634,'Input Sheet'!M:M)</f>
        <v>0</v>
      </c>
      <c r="AJ3634" s="28">
        <f>+SUMIF('Input Sheet'!$S:$S,$AL3634,'Input Sheet'!N:N)</f>
        <v>0</v>
      </c>
      <c r="AK3634" s="28"/>
      <c r="AL3634" s="27" t="str">
        <f t="shared" si="281"/>
        <v>147-3400</v>
      </c>
      <c r="AM3634" s="34" t="str">
        <f t="shared" si="284"/>
        <v>Service</v>
      </c>
      <c r="AN3634" s="34" t="str">
        <f t="shared" si="285"/>
        <v>ServiceMiscellaneous % of Total Sales</v>
      </c>
      <c r="AO3634" s="35"/>
      <c r="AP3634" s="35"/>
      <c r="AQ3634" s="35"/>
    </row>
    <row r="3635" spans="1:43" x14ac:dyDescent="0.25">
      <c r="A3635" s="27" t="s">
        <v>103</v>
      </c>
      <c r="B3635" s="27" t="s">
        <v>104</v>
      </c>
      <c r="C3635" s="27" t="s">
        <v>663</v>
      </c>
      <c r="D3635" s="27" t="s">
        <v>571</v>
      </c>
      <c r="E3635" s="27" t="s">
        <v>669</v>
      </c>
      <c r="F3635" s="27" t="s">
        <v>1015</v>
      </c>
      <c r="G3635" s="27" t="s">
        <v>1016</v>
      </c>
      <c r="H3635" s="34" t="s">
        <v>15</v>
      </c>
      <c r="I3635" s="34" t="s">
        <v>1017</v>
      </c>
      <c r="J3635" s="34" t="str">
        <f t="shared" si="282"/>
        <v>ServiceMiscellaneous % of Total Sales</v>
      </c>
      <c r="K3635" s="34" t="str">
        <f t="shared" si="283"/>
        <v>440Service Miscellaneous Sales - Toyota</v>
      </c>
      <c r="L3635" s="28">
        <f>+SUMIF('TB 4-24'!M:M,$AL3635,'TB 4-24'!G:G)</f>
        <v>0</v>
      </c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>
        <f>+SUMIF('Input Sheet'!$S:$S,$AL3635,'Input Sheet'!C:C)</f>
        <v>0</v>
      </c>
      <c r="Z3635" s="28">
        <f>+SUMIF('Input Sheet'!$S:$S,$AL3635,'Input Sheet'!D:D)</f>
        <v>0</v>
      </c>
      <c r="AA3635" s="28">
        <f>+SUMIF('Input Sheet'!$S:$S,$AL3635,'Input Sheet'!E:E)</f>
        <v>0</v>
      </c>
      <c r="AB3635" s="28">
        <f>+SUMIF('Input Sheet'!$S:$S,$AL3635,'Input Sheet'!F:F)</f>
        <v>0</v>
      </c>
      <c r="AC3635" s="28">
        <f>+SUMIF('Input Sheet'!$S:$S,$AL3635,'Input Sheet'!G:G)</f>
        <v>0</v>
      </c>
      <c r="AD3635" s="28">
        <f>+SUMIF('Input Sheet'!$S:$S,$AL3635,'Input Sheet'!H:H)</f>
        <v>0</v>
      </c>
      <c r="AE3635" s="28">
        <f>+SUMIF('Input Sheet'!$S:$S,$AL3635,'Input Sheet'!I:I)</f>
        <v>0</v>
      </c>
      <c r="AF3635" s="28">
        <f>+SUMIF('Input Sheet'!$S:$S,$AL3635,'Input Sheet'!J:J)</f>
        <v>0</v>
      </c>
      <c r="AG3635" s="28">
        <f>+SUMIF('Input Sheet'!$S:$S,$AL3635,'Input Sheet'!K:K)</f>
        <v>0</v>
      </c>
      <c r="AH3635" s="28">
        <f>+SUMIF('Input Sheet'!$S:$S,$AL3635,'Input Sheet'!L:L)</f>
        <v>0</v>
      </c>
      <c r="AI3635" s="28">
        <f>+SUMIF('Input Sheet'!$S:$S,$AL3635,'Input Sheet'!M:M)</f>
        <v>0</v>
      </c>
      <c r="AJ3635" s="28">
        <f>+SUMIF('Input Sheet'!$S:$S,$AL3635,'Input Sheet'!N:N)</f>
        <v>0</v>
      </c>
      <c r="AK3635" s="28"/>
      <c r="AL3635" s="27" t="str">
        <f t="shared" si="281"/>
        <v>440-3400</v>
      </c>
      <c r="AM3635" s="34" t="str">
        <f t="shared" si="284"/>
        <v>Service</v>
      </c>
      <c r="AN3635" s="34" t="str">
        <f t="shared" si="285"/>
        <v>ServiceMiscellaneous % of Total Sales</v>
      </c>
      <c r="AO3635" s="35"/>
      <c r="AP3635" s="35"/>
      <c r="AQ3635" s="35"/>
    </row>
    <row r="3636" spans="1:43" x14ac:dyDescent="0.25">
      <c r="A3636" s="27" t="s">
        <v>103</v>
      </c>
      <c r="B3636" s="27" t="s">
        <v>104</v>
      </c>
      <c r="C3636" s="27" t="s">
        <v>671</v>
      </c>
      <c r="D3636" s="27" t="s">
        <v>571</v>
      </c>
      <c r="E3636" s="27" t="s">
        <v>683</v>
      </c>
      <c r="F3636" s="27" t="s">
        <v>1015</v>
      </c>
      <c r="G3636" s="27" t="s">
        <v>1016</v>
      </c>
      <c r="H3636" s="34" t="s">
        <v>15</v>
      </c>
      <c r="I3636" s="34" t="s">
        <v>1017</v>
      </c>
      <c r="J3636" s="34" t="str">
        <f t="shared" si="282"/>
        <v>ServiceMiscellaneous % of Total Sales</v>
      </c>
      <c r="K3636" s="34" t="str">
        <f t="shared" si="283"/>
        <v>340Service Miscellaneous Sales - Toyota</v>
      </c>
      <c r="L3636" s="28">
        <f>+SUMIF('TB 4-24'!M:M,$AL3636,'TB 4-24'!G:G)</f>
        <v>0</v>
      </c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>
        <f>+SUMIF('Input Sheet'!$S:$S,$AL3636,'Input Sheet'!C:C)</f>
        <v>0</v>
      </c>
      <c r="Z3636" s="28">
        <f>+SUMIF('Input Sheet'!$S:$S,$AL3636,'Input Sheet'!D:D)</f>
        <v>0</v>
      </c>
      <c r="AA3636" s="28">
        <f>+SUMIF('Input Sheet'!$S:$S,$AL3636,'Input Sheet'!E:E)</f>
        <v>0</v>
      </c>
      <c r="AB3636" s="28">
        <f>+SUMIF('Input Sheet'!$S:$S,$AL3636,'Input Sheet'!F:F)</f>
        <v>0</v>
      </c>
      <c r="AC3636" s="28">
        <f>+SUMIF('Input Sheet'!$S:$S,$AL3636,'Input Sheet'!G:G)</f>
        <v>0</v>
      </c>
      <c r="AD3636" s="28">
        <f>+SUMIF('Input Sheet'!$S:$S,$AL3636,'Input Sheet'!H:H)</f>
        <v>0</v>
      </c>
      <c r="AE3636" s="28">
        <f>+SUMIF('Input Sheet'!$S:$S,$AL3636,'Input Sheet'!I:I)</f>
        <v>0</v>
      </c>
      <c r="AF3636" s="28">
        <f>+SUMIF('Input Sheet'!$S:$S,$AL3636,'Input Sheet'!J:J)</f>
        <v>0</v>
      </c>
      <c r="AG3636" s="28">
        <f>+SUMIF('Input Sheet'!$S:$S,$AL3636,'Input Sheet'!K:K)</f>
        <v>0</v>
      </c>
      <c r="AH3636" s="28">
        <f>+SUMIF('Input Sheet'!$S:$S,$AL3636,'Input Sheet'!L:L)</f>
        <v>0</v>
      </c>
      <c r="AI3636" s="28">
        <f>+SUMIF('Input Sheet'!$S:$S,$AL3636,'Input Sheet'!M:M)</f>
        <v>0</v>
      </c>
      <c r="AJ3636" s="28">
        <f>+SUMIF('Input Sheet'!$S:$S,$AL3636,'Input Sheet'!N:N)</f>
        <v>0</v>
      </c>
      <c r="AK3636" s="28"/>
      <c r="AL3636" s="27" t="str">
        <f t="shared" si="281"/>
        <v>340-3400</v>
      </c>
      <c r="AM3636" s="34" t="str">
        <f t="shared" si="284"/>
        <v>Service</v>
      </c>
      <c r="AN3636" s="34" t="str">
        <f t="shared" si="285"/>
        <v>ServiceMiscellaneous % of Total Sales</v>
      </c>
      <c r="AO3636" s="35"/>
      <c r="AP3636" s="35"/>
      <c r="AQ3636" s="35"/>
    </row>
    <row r="3637" spans="1:43" x14ac:dyDescent="0.25">
      <c r="A3637" s="27" t="s">
        <v>103</v>
      </c>
      <c r="B3637" s="27" t="s">
        <v>104</v>
      </c>
      <c r="C3637" s="27" t="s">
        <v>657</v>
      </c>
      <c r="D3637" s="27" t="s">
        <v>571</v>
      </c>
      <c r="E3637" s="27" t="s">
        <v>682</v>
      </c>
      <c r="F3637" s="27" t="s">
        <v>1015</v>
      </c>
      <c r="G3637" s="27" t="s">
        <v>1016</v>
      </c>
      <c r="H3637" s="34" t="s">
        <v>15</v>
      </c>
      <c r="I3637" s="34" t="s">
        <v>1017</v>
      </c>
      <c r="J3637" s="34" t="str">
        <f t="shared" si="282"/>
        <v>ServiceMiscellaneous % of Total Sales</v>
      </c>
      <c r="K3637" s="34" t="str">
        <f t="shared" si="283"/>
        <v>240Service Miscellaneous Sales - Toyota</v>
      </c>
      <c r="L3637" s="28">
        <f>+SUMIF('TB 4-24'!M:M,$AL3637,'TB 4-24'!G:G)</f>
        <v>0</v>
      </c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>
        <f>+SUMIF('Input Sheet'!$S:$S,$AL3637,'Input Sheet'!C:C)</f>
        <v>0</v>
      </c>
      <c r="Z3637" s="28">
        <f>+SUMIF('Input Sheet'!$S:$S,$AL3637,'Input Sheet'!D:D)</f>
        <v>0</v>
      </c>
      <c r="AA3637" s="28">
        <f>+SUMIF('Input Sheet'!$S:$S,$AL3637,'Input Sheet'!E:E)</f>
        <v>0</v>
      </c>
      <c r="AB3637" s="28">
        <f>+SUMIF('Input Sheet'!$S:$S,$AL3637,'Input Sheet'!F:F)</f>
        <v>0</v>
      </c>
      <c r="AC3637" s="28">
        <f>+SUMIF('Input Sheet'!$S:$S,$AL3637,'Input Sheet'!G:G)</f>
        <v>0</v>
      </c>
      <c r="AD3637" s="28">
        <f>+SUMIF('Input Sheet'!$S:$S,$AL3637,'Input Sheet'!H:H)</f>
        <v>0</v>
      </c>
      <c r="AE3637" s="28">
        <f>+SUMIF('Input Sheet'!$S:$S,$AL3637,'Input Sheet'!I:I)</f>
        <v>0</v>
      </c>
      <c r="AF3637" s="28">
        <f>+SUMIF('Input Sheet'!$S:$S,$AL3637,'Input Sheet'!J:J)</f>
        <v>0</v>
      </c>
      <c r="AG3637" s="28">
        <f>+SUMIF('Input Sheet'!$S:$S,$AL3637,'Input Sheet'!K:K)</f>
        <v>0</v>
      </c>
      <c r="AH3637" s="28">
        <f>+SUMIF('Input Sheet'!$S:$S,$AL3637,'Input Sheet'!L:L)</f>
        <v>0</v>
      </c>
      <c r="AI3637" s="28">
        <f>+SUMIF('Input Sheet'!$S:$S,$AL3637,'Input Sheet'!M:M)</f>
        <v>0</v>
      </c>
      <c r="AJ3637" s="28">
        <f>+SUMIF('Input Sheet'!$S:$S,$AL3637,'Input Sheet'!N:N)</f>
        <v>0</v>
      </c>
      <c r="AK3637" s="28"/>
      <c r="AL3637" s="27" t="str">
        <f t="shared" si="281"/>
        <v>240-3400</v>
      </c>
      <c r="AM3637" s="34" t="str">
        <f t="shared" si="284"/>
        <v>Service</v>
      </c>
      <c r="AN3637" s="34" t="str">
        <f t="shared" si="285"/>
        <v>ServiceMiscellaneous % of Total Sales</v>
      </c>
      <c r="AO3637" s="35"/>
      <c r="AP3637" s="35"/>
      <c r="AQ3637" s="35"/>
    </row>
    <row r="3638" spans="1:43" x14ac:dyDescent="0.25">
      <c r="A3638" s="27" t="s">
        <v>103</v>
      </c>
      <c r="B3638" s="27" t="s">
        <v>104</v>
      </c>
      <c r="C3638" s="27" t="s">
        <v>104</v>
      </c>
      <c r="D3638" s="27" t="s">
        <v>571</v>
      </c>
      <c r="E3638" s="27" t="s">
        <v>653</v>
      </c>
      <c r="F3638" s="27" t="s">
        <v>1015</v>
      </c>
      <c r="G3638" s="27" t="s">
        <v>1016</v>
      </c>
      <c r="H3638" s="34" t="s">
        <v>15</v>
      </c>
      <c r="I3638" s="34" t="s">
        <v>1017</v>
      </c>
      <c r="J3638" s="34" t="str">
        <f t="shared" si="282"/>
        <v>ServiceMiscellaneous % of Total Sales</v>
      </c>
      <c r="K3638" s="34" t="str">
        <f t="shared" si="283"/>
        <v>140Service Miscellaneous Sales - Toyota</v>
      </c>
      <c r="L3638" s="28">
        <f>+SUMIF('TB 4-24'!M:M,$AL3638,'TB 4-24'!G:G)</f>
        <v>0</v>
      </c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>
        <f>+SUMIF('Input Sheet'!$S:$S,$AL3638,'Input Sheet'!C:C)</f>
        <v>0</v>
      </c>
      <c r="Z3638" s="28">
        <f>+SUMIF('Input Sheet'!$S:$S,$AL3638,'Input Sheet'!D:D)</f>
        <v>0</v>
      </c>
      <c r="AA3638" s="28">
        <f>+SUMIF('Input Sheet'!$S:$S,$AL3638,'Input Sheet'!E:E)</f>
        <v>0</v>
      </c>
      <c r="AB3638" s="28">
        <f>+SUMIF('Input Sheet'!$S:$S,$AL3638,'Input Sheet'!F:F)</f>
        <v>0</v>
      </c>
      <c r="AC3638" s="28">
        <f>+SUMIF('Input Sheet'!$S:$S,$AL3638,'Input Sheet'!G:G)</f>
        <v>0</v>
      </c>
      <c r="AD3638" s="28">
        <f>+SUMIF('Input Sheet'!$S:$S,$AL3638,'Input Sheet'!H:H)</f>
        <v>0</v>
      </c>
      <c r="AE3638" s="28">
        <f>+SUMIF('Input Sheet'!$S:$S,$AL3638,'Input Sheet'!I:I)</f>
        <v>0</v>
      </c>
      <c r="AF3638" s="28">
        <f>+SUMIF('Input Sheet'!$S:$S,$AL3638,'Input Sheet'!J:J)</f>
        <v>0</v>
      </c>
      <c r="AG3638" s="28">
        <f>+SUMIF('Input Sheet'!$S:$S,$AL3638,'Input Sheet'!K:K)</f>
        <v>0</v>
      </c>
      <c r="AH3638" s="28">
        <f>+SUMIF('Input Sheet'!$S:$S,$AL3638,'Input Sheet'!L:L)</f>
        <v>0</v>
      </c>
      <c r="AI3638" s="28">
        <f>+SUMIF('Input Sheet'!$S:$S,$AL3638,'Input Sheet'!M:M)</f>
        <v>0</v>
      </c>
      <c r="AJ3638" s="28">
        <f>+SUMIF('Input Sheet'!$S:$S,$AL3638,'Input Sheet'!N:N)</f>
        <v>0</v>
      </c>
      <c r="AK3638" s="28"/>
      <c r="AL3638" s="27" t="str">
        <f t="shared" si="281"/>
        <v>140-3400</v>
      </c>
      <c r="AM3638" s="34" t="str">
        <f t="shared" si="284"/>
        <v>Service</v>
      </c>
      <c r="AN3638" s="34" t="str">
        <f t="shared" si="285"/>
        <v>ServiceMiscellaneous % of Total Sales</v>
      </c>
      <c r="AO3638" s="35"/>
      <c r="AP3638" s="35"/>
      <c r="AQ3638" s="35"/>
    </row>
    <row r="3639" spans="1:43" x14ac:dyDescent="0.25">
      <c r="A3639" s="27" t="s">
        <v>103</v>
      </c>
      <c r="B3639" s="27" t="s">
        <v>104</v>
      </c>
      <c r="C3639" s="27" t="s">
        <v>663</v>
      </c>
      <c r="D3639" s="27" t="s">
        <v>734</v>
      </c>
      <c r="E3639" s="27" t="s">
        <v>669</v>
      </c>
      <c r="F3639" s="27" t="s">
        <v>1015</v>
      </c>
      <c r="G3639" s="27" t="s">
        <v>1016</v>
      </c>
      <c r="H3639" s="34" t="s">
        <v>15</v>
      </c>
      <c r="I3639" s="34" t="s">
        <v>1017</v>
      </c>
      <c r="J3639" s="34" t="str">
        <f t="shared" si="282"/>
        <v>ServiceMiscellaneous % of Total Sales</v>
      </c>
      <c r="K3639" s="34" t="str">
        <f t="shared" si="283"/>
        <v>440Service Miscellaneous Sales - Toyota</v>
      </c>
      <c r="L3639" s="28">
        <f>+SUMIF('TB 4-24'!M:M,$AL3639,'TB 4-24'!G:G)</f>
        <v>0</v>
      </c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>
        <f>+SUMIF('Input Sheet'!$S:$S,$AL3639,'Input Sheet'!C:C)</f>
        <v>0</v>
      </c>
      <c r="Z3639" s="28">
        <f>+SUMIF('Input Sheet'!$S:$S,$AL3639,'Input Sheet'!D:D)</f>
        <v>0</v>
      </c>
      <c r="AA3639" s="28">
        <f>+SUMIF('Input Sheet'!$S:$S,$AL3639,'Input Sheet'!E:E)</f>
        <v>0</v>
      </c>
      <c r="AB3639" s="28">
        <f>+SUMIF('Input Sheet'!$S:$S,$AL3639,'Input Sheet'!F:F)</f>
        <v>0</v>
      </c>
      <c r="AC3639" s="28">
        <f>+SUMIF('Input Sheet'!$S:$S,$AL3639,'Input Sheet'!G:G)</f>
        <v>0</v>
      </c>
      <c r="AD3639" s="28">
        <f>+SUMIF('Input Sheet'!$S:$S,$AL3639,'Input Sheet'!H:H)</f>
        <v>0</v>
      </c>
      <c r="AE3639" s="28">
        <f>+SUMIF('Input Sheet'!$S:$S,$AL3639,'Input Sheet'!I:I)</f>
        <v>0</v>
      </c>
      <c r="AF3639" s="28">
        <f>+SUMIF('Input Sheet'!$S:$S,$AL3639,'Input Sheet'!J:J)</f>
        <v>0</v>
      </c>
      <c r="AG3639" s="28">
        <f>+SUMIF('Input Sheet'!$S:$S,$AL3639,'Input Sheet'!K:K)</f>
        <v>0</v>
      </c>
      <c r="AH3639" s="28">
        <f>+SUMIF('Input Sheet'!$S:$S,$AL3639,'Input Sheet'!L:L)</f>
        <v>0</v>
      </c>
      <c r="AI3639" s="28">
        <f>+SUMIF('Input Sheet'!$S:$S,$AL3639,'Input Sheet'!M:M)</f>
        <v>0</v>
      </c>
      <c r="AJ3639" s="28">
        <f>+SUMIF('Input Sheet'!$S:$S,$AL3639,'Input Sheet'!N:N)</f>
        <v>0</v>
      </c>
      <c r="AK3639" s="28"/>
      <c r="AL3639" s="27" t="str">
        <f t="shared" si="281"/>
        <v>440-3400L</v>
      </c>
      <c r="AM3639" s="34" t="str">
        <f t="shared" si="284"/>
        <v>Service</v>
      </c>
      <c r="AN3639" s="34" t="str">
        <f t="shared" si="285"/>
        <v>ServiceMiscellaneous % of Total Sales</v>
      </c>
      <c r="AO3639" s="35"/>
      <c r="AP3639" s="35"/>
      <c r="AQ3639" s="35"/>
    </row>
    <row r="3640" spans="1:43" x14ac:dyDescent="0.25">
      <c r="A3640" s="27" t="s">
        <v>103</v>
      </c>
      <c r="B3640" s="27" t="s">
        <v>104</v>
      </c>
      <c r="C3640" s="27" t="s">
        <v>104</v>
      </c>
      <c r="D3640" s="27" t="s">
        <v>734</v>
      </c>
      <c r="E3640" s="27" t="s">
        <v>684</v>
      </c>
      <c r="F3640" s="27" t="s">
        <v>1015</v>
      </c>
      <c r="G3640" s="27" t="s">
        <v>1016</v>
      </c>
      <c r="H3640" s="34" t="s">
        <v>15</v>
      </c>
      <c r="I3640" s="34" t="s">
        <v>1017</v>
      </c>
      <c r="J3640" s="34" t="str">
        <f t="shared" si="282"/>
        <v>ServiceMiscellaneous % of Total Sales</v>
      </c>
      <c r="K3640" s="34" t="str">
        <f t="shared" si="283"/>
        <v>147Service Miscellaneous Sales - Toyota</v>
      </c>
      <c r="L3640" s="28">
        <f>+SUMIF('TB 4-24'!M:M,$AL3640,'TB 4-24'!G:G)</f>
        <v>0</v>
      </c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>
        <f>+SUMIF('Input Sheet'!$S:$S,$AL3640,'Input Sheet'!C:C)</f>
        <v>0</v>
      </c>
      <c r="Z3640" s="28">
        <f>+SUMIF('Input Sheet'!$S:$S,$AL3640,'Input Sheet'!D:D)</f>
        <v>0</v>
      </c>
      <c r="AA3640" s="28">
        <f>+SUMIF('Input Sheet'!$S:$S,$AL3640,'Input Sheet'!E:E)</f>
        <v>0</v>
      </c>
      <c r="AB3640" s="28">
        <f>+SUMIF('Input Sheet'!$S:$S,$AL3640,'Input Sheet'!F:F)</f>
        <v>0</v>
      </c>
      <c r="AC3640" s="28">
        <f>+SUMIF('Input Sheet'!$S:$S,$AL3640,'Input Sheet'!G:G)</f>
        <v>0</v>
      </c>
      <c r="AD3640" s="28">
        <f>+SUMIF('Input Sheet'!$S:$S,$AL3640,'Input Sheet'!H:H)</f>
        <v>0</v>
      </c>
      <c r="AE3640" s="28">
        <f>+SUMIF('Input Sheet'!$S:$S,$AL3640,'Input Sheet'!I:I)</f>
        <v>0</v>
      </c>
      <c r="AF3640" s="28">
        <f>+SUMIF('Input Sheet'!$S:$S,$AL3640,'Input Sheet'!J:J)</f>
        <v>0</v>
      </c>
      <c r="AG3640" s="28">
        <f>+SUMIF('Input Sheet'!$S:$S,$AL3640,'Input Sheet'!K:K)</f>
        <v>0</v>
      </c>
      <c r="AH3640" s="28">
        <f>+SUMIF('Input Sheet'!$S:$S,$AL3640,'Input Sheet'!L:L)</f>
        <v>0</v>
      </c>
      <c r="AI3640" s="28">
        <f>+SUMIF('Input Sheet'!$S:$S,$AL3640,'Input Sheet'!M:M)</f>
        <v>0</v>
      </c>
      <c r="AJ3640" s="28">
        <f>+SUMIF('Input Sheet'!$S:$S,$AL3640,'Input Sheet'!N:N)</f>
        <v>0</v>
      </c>
      <c r="AK3640" s="28"/>
      <c r="AL3640" s="27" t="str">
        <f t="shared" si="281"/>
        <v>147-3400L</v>
      </c>
      <c r="AM3640" s="34" t="str">
        <f t="shared" si="284"/>
        <v>Service</v>
      </c>
      <c r="AN3640" s="34" t="str">
        <f t="shared" si="285"/>
        <v>ServiceMiscellaneous % of Total Sales</v>
      </c>
      <c r="AO3640" s="35"/>
      <c r="AP3640" s="35"/>
      <c r="AQ3640" s="35"/>
    </row>
    <row r="3641" spans="1:43" x14ac:dyDescent="0.25">
      <c r="A3641" s="27" t="s">
        <v>103</v>
      </c>
      <c r="B3641" s="27" t="s">
        <v>104</v>
      </c>
      <c r="C3641" s="27" t="s">
        <v>663</v>
      </c>
      <c r="D3641" s="27" t="s">
        <v>735</v>
      </c>
      <c r="E3641" s="27" t="s">
        <v>669</v>
      </c>
      <c r="F3641" s="27" t="s">
        <v>1015</v>
      </c>
      <c r="G3641" s="27" t="s">
        <v>1016</v>
      </c>
      <c r="H3641" s="34" t="s">
        <v>15</v>
      </c>
      <c r="I3641" s="34" t="s">
        <v>1017</v>
      </c>
      <c r="J3641" s="34" t="str">
        <f t="shared" si="282"/>
        <v>ServiceMiscellaneous % of Total Sales</v>
      </c>
      <c r="K3641" s="34" t="str">
        <f t="shared" si="283"/>
        <v>440Service Miscellaneous Sales - Toyota</v>
      </c>
      <c r="L3641" s="28">
        <f>+SUMIF('TB 4-24'!M:M,$AL3641,'TB 4-24'!G:G)</f>
        <v>0</v>
      </c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>
        <f>+SUMIF('Input Sheet'!$S:$S,$AL3641,'Input Sheet'!C:C)</f>
        <v>0</v>
      </c>
      <c r="Z3641" s="28">
        <f>+SUMIF('Input Sheet'!$S:$S,$AL3641,'Input Sheet'!D:D)</f>
        <v>0</v>
      </c>
      <c r="AA3641" s="28">
        <f>+SUMIF('Input Sheet'!$S:$S,$AL3641,'Input Sheet'!E:E)</f>
        <v>0</v>
      </c>
      <c r="AB3641" s="28">
        <f>+SUMIF('Input Sheet'!$S:$S,$AL3641,'Input Sheet'!F:F)</f>
        <v>0</v>
      </c>
      <c r="AC3641" s="28">
        <f>+SUMIF('Input Sheet'!$S:$S,$AL3641,'Input Sheet'!G:G)</f>
        <v>0</v>
      </c>
      <c r="AD3641" s="28">
        <f>+SUMIF('Input Sheet'!$S:$S,$AL3641,'Input Sheet'!H:H)</f>
        <v>0</v>
      </c>
      <c r="AE3641" s="28">
        <f>+SUMIF('Input Sheet'!$S:$S,$AL3641,'Input Sheet'!I:I)</f>
        <v>0</v>
      </c>
      <c r="AF3641" s="28">
        <f>+SUMIF('Input Sheet'!$S:$S,$AL3641,'Input Sheet'!J:J)</f>
        <v>0</v>
      </c>
      <c r="AG3641" s="28">
        <f>+SUMIF('Input Sheet'!$S:$S,$AL3641,'Input Sheet'!K:K)</f>
        <v>0</v>
      </c>
      <c r="AH3641" s="28">
        <f>+SUMIF('Input Sheet'!$S:$S,$AL3641,'Input Sheet'!L:L)</f>
        <v>0</v>
      </c>
      <c r="AI3641" s="28">
        <f>+SUMIF('Input Sheet'!$S:$S,$AL3641,'Input Sheet'!M:M)</f>
        <v>0</v>
      </c>
      <c r="AJ3641" s="28">
        <f>+SUMIF('Input Sheet'!$S:$S,$AL3641,'Input Sheet'!N:N)</f>
        <v>0</v>
      </c>
      <c r="AK3641" s="28"/>
      <c r="AL3641" s="27" t="str">
        <f t="shared" si="281"/>
        <v>440-3400P</v>
      </c>
      <c r="AM3641" s="34" t="str">
        <f t="shared" si="284"/>
        <v>Service</v>
      </c>
      <c r="AN3641" s="34" t="str">
        <f t="shared" si="285"/>
        <v>ServiceMiscellaneous % of Total Sales</v>
      </c>
      <c r="AO3641" s="35"/>
      <c r="AP3641" s="35"/>
      <c r="AQ3641" s="35"/>
    </row>
    <row r="3642" spans="1:43" x14ac:dyDescent="0.25">
      <c r="A3642" s="27" t="s">
        <v>103</v>
      </c>
      <c r="B3642" s="27" t="s">
        <v>104</v>
      </c>
      <c r="C3642" s="27" t="s">
        <v>104</v>
      </c>
      <c r="D3642" s="27" t="s">
        <v>735</v>
      </c>
      <c r="E3642" s="27" t="s">
        <v>684</v>
      </c>
      <c r="F3642" s="27" t="s">
        <v>1015</v>
      </c>
      <c r="G3642" s="27" t="s">
        <v>1016</v>
      </c>
      <c r="H3642" s="34" t="s">
        <v>15</v>
      </c>
      <c r="I3642" s="34" t="s">
        <v>1017</v>
      </c>
      <c r="J3642" s="34" t="str">
        <f t="shared" si="282"/>
        <v>ServiceMiscellaneous % of Total Sales</v>
      </c>
      <c r="K3642" s="34" t="str">
        <f t="shared" si="283"/>
        <v>147Service Miscellaneous Sales - Toyota</v>
      </c>
      <c r="L3642" s="28">
        <f>+SUMIF('TB 4-24'!M:M,$AL3642,'TB 4-24'!G:G)</f>
        <v>0</v>
      </c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>
        <f>+SUMIF('Input Sheet'!$S:$S,$AL3642,'Input Sheet'!C:C)</f>
        <v>0</v>
      </c>
      <c r="Z3642" s="28">
        <f>+SUMIF('Input Sheet'!$S:$S,$AL3642,'Input Sheet'!D:D)</f>
        <v>0</v>
      </c>
      <c r="AA3642" s="28">
        <f>+SUMIF('Input Sheet'!$S:$S,$AL3642,'Input Sheet'!E:E)</f>
        <v>0</v>
      </c>
      <c r="AB3642" s="28">
        <f>+SUMIF('Input Sheet'!$S:$S,$AL3642,'Input Sheet'!F:F)</f>
        <v>0</v>
      </c>
      <c r="AC3642" s="28">
        <f>+SUMIF('Input Sheet'!$S:$S,$AL3642,'Input Sheet'!G:G)</f>
        <v>0</v>
      </c>
      <c r="AD3642" s="28">
        <f>+SUMIF('Input Sheet'!$S:$S,$AL3642,'Input Sheet'!H:H)</f>
        <v>0</v>
      </c>
      <c r="AE3642" s="28">
        <f>+SUMIF('Input Sheet'!$S:$S,$AL3642,'Input Sheet'!I:I)</f>
        <v>0</v>
      </c>
      <c r="AF3642" s="28">
        <f>+SUMIF('Input Sheet'!$S:$S,$AL3642,'Input Sheet'!J:J)</f>
        <v>0</v>
      </c>
      <c r="AG3642" s="28">
        <f>+SUMIF('Input Sheet'!$S:$S,$AL3642,'Input Sheet'!K:K)</f>
        <v>0</v>
      </c>
      <c r="AH3642" s="28">
        <f>+SUMIF('Input Sheet'!$S:$S,$AL3642,'Input Sheet'!L:L)</f>
        <v>0</v>
      </c>
      <c r="AI3642" s="28">
        <f>+SUMIF('Input Sheet'!$S:$S,$AL3642,'Input Sheet'!M:M)</f>
        <v>0</v>
      </c>
      <c r="AJ3642" s="28">
        <f>+SUMIF('Input Sheet'!$S:$S,$AL3642,'Input Sheet'!N:N)</f>
        <v>0</v>
      </c>
      <c r="AK3642" s="28"/>
      <c r="AL3642" s="27" t="str">
        <f t="shared" si="281"/>
        <v>147-3400P</v>
      </c>
      <c r="AM3642" s="34" t="str">
        <f t="shared" si="284"/>
        <v>Service</v>
      </c>
      <c r="AN3642" s="34" t="str">
        <f t="shared" si="285"/>
        <v>ServiceMiscellaneous % of Total Sales</v>
      </c>
      <c r="AO3642" s="35"/>
      <c r="AP3642" s="35"/>
      <c r="AQ3642" s="35"/>
    </row>
    <row r="3643" spans="1:43" x14ac:dyDescent="0.25">
      <c r="A3643" s="27" t="s">
        <v>103</v>
      </c>
      <c r="B3643" s="27" t="s">
        <v>104</v>
      </c>
      <c r="C3643" s="27" t="s">
        <v>657</v>
      </c>
      <c r="D3643" s="27" t="s">
        <v>572</v>
      </c>
      <c r="E3643" s="27" t="s">
        <v>682</v>
      </c>
      <c r="F3643" s="27" t="s">
        <v>1015</v>
      </c>
      <c r="G3643" s="27" t="s">
        <v>1016</v>
      </c>
      <c r="H3643" s="34" t="s">
        <v>15</v>
      </c>
      <c r="I3643" s="34" t="s">
        <v>1017</v>
      </c>
      <c r="J3643" s="34" t="str">
        <f t="shared" si="282"/>
        <v>ServiceMiscellaneous % of Total Sales</v>
      </c>
      <c r="K3643" s="34" t="str">
        <f t="shared" si="283"/>
        <v>240Service Miscellaneous Sales - Toyota</v>
      </c>
      <c r="L3643" s="28">
        <f>+SUMIF('TB 4-24'!M:M,$AL3643,'TB 4-24'!G:G)</f>
        <v>0</v>
      </c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>
        <f>+SUMIF('Input Sheet'!$S:$S,$AL3643,'Input Sheet'!C:C)</f>
        <v>0</v>
      </c>
      <c r="Z3643" s="28">
        <f>+SUMIF('Input Sheet'!$S:$S,$AL3643,'Input Sheet'!D:D)</f>
        <v>0</v>
      </c>
      <c r="AA3643" s="28">
        <f>+SUMIF('Input Sheet'!$S:$S,$AL3643,'Input Sheet'!E:E)</f>
        <v>0</v>
      </c>
      <c r="AB3643" s="28">
        <f>+SUMIF('Input Sheet'!$S:$S,$AL3643,'Input Sheet'!F:F)</f>
        <v>0</v>
      </c>
      <c r="AC3643" s="28">
        <f>+SUMIF('Input Sheet'!$S:$S,$AL3643,'Input Sheet'!G:G)</f>
        <v>0</v>
      </c>
      <c r="AD3643" s="28">
        <f>+SUMIF('Input Sheet'!$S:$S,$AL3643,'Input Sheet'!H:H)</f>
        <v>0</v>
      </c>
      <c r="AE3643" s="28">
        <f>+SUMIF('Input Sheet'!$S:$S,$AL3643,'Input Sheet'!I:I)</f>
        <v>0</v>
      </c>
      <c r="AF3643" s="28">
        <f>+SUMIF('Input Sheet'!$S:$S,$AL3643,'Input Sheet'!J:J)</f>
        <v>0</v>
      </c>
      <c r="AG3643" s="28">
        <f>+SUMIF('Input Sheet'!$S:$S,$AL3643,'Input Sheet'!K:K)</f>
        <v>0</v>
      </c>
      <c r="AH3643" s="28">
        <f>+SUMIF('Input Sheet'!$S:$S,$AL3643,'Input Sheet'!L:L)</f>
        <v>0</v>
      </c>
      <c r="AI3643" s="28">
        <f>+SUMIF('Input Sheet'!$S:$S,$AL3643,'Input Sheet'!M:M)</f>
        <v>0</v>
      </c>
      <c r="AJ3643" s="28">
        <f>+SUMIF('Input Sheet'!$S:$S,$AL3643,'Input Sheet'!N:N)</f>
        <v>0</v>
      </c>
      <c r="AK3643" s="28"/>
      <c r="AL3643" s="27" t="str">
        <f t="shared" si="281"/>
        <v>240-3410</v>
      </c>
      <c r="AM3643" s="34" t="str">
        <f t="shared" si="284"/>
        <v>Service</v>
      </c>
      <c r="AN3643" s="34" t="str">
        <f t="shared" si="285"/>
        <v>ServiceMiscellaneous % of Total Sales</v>
      </c>
      <c r="AO3643" s="35"/>
      <c r="AP3643" s="35"/>
      <c r="AQ3643" s="35"/>
    </row>
    <row r="3644" spans="1:43" x14ac:dyDescent="0.25">
      <c r="A3644" s="27" t="s">
        <v>103</v>
      </c>
      <c r="B3644" s="27" t="s">
        <v>104</v>
      </c>
      <c r="C3644" s="27" t="s">
        <v>671</v>
      </c>
      <c r="D3644" s="27" t="s">
        <v>572</v>
      </c>
      <c r="E3644" s="27" t="s">
        <v>683</v>
      </c>
      <c r="F3644" s="27" t="s">
        <v>1015</v>
      </c>
      <c r="G3644" s="27" t="s">
        <v>1016</v>
      </c>
      <c r="H3644" s="34" t="s">
        <v>15</v>
      </c>
      <c r="I3644" s="34" t="s">
        <v>1017</v>
      </c>
      <c r="J3644" s="34" t="str">
        <f t="shared" si="282"/>
        <v>ServiceMiscellaneous % of Total Sales</v>
      </c>
      <c r="K3644" s="34" t="str">
        <f t="shared" si="283"/>
        <v>340Service Miscellaneous Sales - Toyota</v>
      </c>
      <c r="L3644" s="28">
        <f>+SUMIF('TB 4-24'!M:M,$AL3644,'TB 4-24'!G:G)</f>
        <v>0</v>
      </c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>
        <f>+SUMIF('Input Sheet'!$S:$S,$AL3644,'Input Sheet'!C:C)</f>
        <v>0</v>
      </c>
      <c r="Z3644" s="28">
        <f>+SUMIF('Input Sheet'!$S:$S,$AL3644,'Input Sheet'!D:D)</f>
        <v>0</v>
      </c>
      <c r="AA3644" s="28">
        <f>+SUMIF('Input Sheet'!$S:$S,$AL3644,'Input Sheet'!E:E)</f>
        <v>0</v>
      </c>
      <c r="AB3644" s="28">
        <f>+SUMIF('Input Sheet'!$S:$S,$AL3644,'Input Sheet'!F:F)</f>
        <v>0</v>
      </c>
      <c r="AC3644" s="28">
        <f>+SUMIF('Input Sheet'!$S:$S,$AL3644,'Input Sheet'!G:G)</f>
        <v>0</v>
      </c>
      <c r="AD3644" s="28">
        <f>+SUMIF('Input Sheet'!$S:$S,$AL3644,'Input Sheet'!H:H)</f>
        <v>0</v>
      </c>
      <c r="AE3644" s="28">
        <f>+SUMIF('Input Sheet'!$S:$S,$AL3644,'Input Sheet'!I:I)</f>
        <v>0</v>
      </c>
      <c r="AF3644" s="28">
        <f>+SUMIF('Input Sheet'!$S:$S,$AL3644,'Input Sheet'!J:J)</f>
        <v>0</v>
      </c>
      <c r="AG3644" s="28">
        <f>+SUMIF('Input Sheet'!$S:$S,$AL3644,'Input Sheet'!K:K)</f>
        <v>0</v>
      </c>
      <c r="AH3644" s="28">
        <f>+SUMIF('Input Sheet'!$S:$S,$AL3644,'Input Sheet'!L:L)</f>
        <v>0</v>
      </c>
      <c r="AI3644" s="28">
        <f>+SUMIF('Input Sheet'!$S:$S,$AL3644,'Input Sheet'!M:M)</f>
        <v>0</v>
      </c>
      <c r="AJ3644" s="28">
        <f>+SUMIF('Input Sheet'!$S:$S,$AL3644,'Input Sheet'!N:N)</f>
        <v>0</v>
      </c>
      <c r="AK3644" s="28"/>
      <c r="AL3644" s="27" t="str">
        <f t="shared" si="281"/>
        <v>340-3410</v>
      </c>
      <c r="AM3644" s="34" t="str">
        <f t="shared" si="284"/>
        <v>Service</v>
      </c>
      <c r="AN3644" s="34" t="str">
        <f t="shared" si="285"/>
        <v>ServiceMiscellaneous % of Total Sales</v>
      </c>
      <c r="AO3644" s="35"/>
      <c r="AP3644" s="35"/>
      <c r="AQ3644" s="35"/>
    </row>
    <row r="3645" spans="1:43" x14ac:dyDescent="0.25">
      <c r="A3645" s="27" t="s">
        <v>103</v>
      </c>
      <c r="B3645" s="27" t="s">
        <v>104</v>
      </c>
      <c r="C3645" s="27" t="s">
        <v>104</v>
      </c>
      <c r="D3645" s="27" t="s">
        <v>572</v>
      </c>
      <c r="E3645" s="27" t="s">
        <v>684</v>
      </c>
      <c r="F3645" s="27" t="s">
        <v>1015</v>
      </c>
      <c r="G3645" s="27" t="s">
        <v>1016</v>
      </c>
      <c r="H3645" s="34" t="s">
        <v>15</v>
      </c>
      <c r="I3645" s="34" t="s">
        <v>1017</v>
      </c>
      <c r="J3645" s="34" t="str">
        <f t="shared" si="282"/>
        <v>ServiceMiscellaneous % of Total Sales</v>
      </c>
      <c r="K3645" s="34" t="str">
        <f t="shared" si="283"/>
        <v>147Service Miscellaneous Sales - Toyota</v>
      </c>
      <c r="L3645" s="28">
        <f>+SUMIF('TB 4-24'!M:M,$AL3645,'TB 4-24'!G:G)</f>
        <v>0</v>
      </c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>
        <f>+SUMIF('Input Sheet'!$S:$S,$AL3645,'Input Sheet'!C:C)</f>
        <v>0</v>
      </c>
      <c r="Z3645" s="28">
        <f>+SUMIF('Input Sheet'!$S:$S,$AL3645,'Input Sheet'!D:D)</f>
        <v>0</v>
      </c>
      <c r="AA3645" s="28">
        <f>+SUMIF('Input Sheet'!$S:$S,$AL3645,'Input Sheet'!E:E)</f>
        <v>0</v>
      </c>
      <c r="AB3645" s="28">
        <f>+SUMIF('Input Sheet'!$S:$S,$AL3645,'Input Sheet'!F:F)</f>
        <v>0</v>
      </c>
      <c r="AC3645" s="28">
        <f>+SUMIF('Input Sheet'!$S:$S,$AL3645,'Input Sheet'!G:G)</f>
        <v>0</v>
      </c>
      <c r="AD3645" s="28">
        <f>+SUMIF('Input Sheet'!$S:$S,$AL3645,'Input Sheet'!H:H)</f>
        <v>0</v>
      </c>
      <c r="AE3645" s="28">
        <f>+SUMIF('Input Sheet'!$S:$S,$AL3645,'Input Sheet'!I:I)</f>
        <v>0</v>
      </c>
      <c r="AF3645" s="28">
        <f>+SUMIF('Input Sheet'!$S:$S,$AL3645,'Input Sheet'!J:J)</f>
        <v>0</v>
      </c>
      <c r="AG3645" s="28">
        <f>+SUMIF('Input Sheet'!$S:$S,$AL3645,'Input Sheet'!K:K)</f>
        <v>0</v>
      </c>
      <c r="AH3645" s="28">
        <f>+SUMIF('Input Sheet'!$S:$S,$AL3645,'Input Sheet'!L:L)</f>
        <v>0</v>
      </c>
      <c r="AI3645" s="28">
        <f>+SUMIF('Input Sheet'!$S:$S,$AL3645,'Input Sheet'!M:M)</f>
        <v>0</v>
      </c>
      <c r="AJ3645" s="28">
        <f>+SUMIF('Input Sheet'!$S:$S,$AL3645,'Input Sheet'!N:N)</f>
        <v>0</v>
      </c>
      <c r="AK3645" s="28"/>
      <c r="AL3645" s="27" t="str">
        <f t="shared" si="281"/>
        <v>147-3410</v>
      </c>
      <c r="AM3645" s="34" t="str">
        <f t="shared" si="284"/>
        <v>Service</v>
      </c>
      <c r="AN3645" s="34" t="str">
        <f t="shared" si="285"/>
        <v>ServiceMiscellaneous % of Total Sales</v>
      </c>
      <c r="AO3645" s="35"/>
      <c r="AP3645" s="35"/>
      <c r="AQ3645" s="35"/>
    </row>
    <row r="3646" spans="1:43" x14ac:dyDescent="0.25">
      <c r="A3646" s="27" t="s">
        <v>103</v>
      </c>
      <c r="B3646" s="27" t="s">
        <v>104</v>
      </c>
      <c r="C3646" s="27" t="s">
        <v>663</v>
      </c>
      <c r="D3646" s="27" t="s">
        <v>572</v>
      </c>
      <c r="E3646" s="27" t="s">
        <v>669</v>
      </c>
      <c r="F3646" s="27" t="s">
        <v>1015</v>
      </c>
      <c r="G3646" s="27" t="s">
        <v>1016</v>
      </c>
      <c r="H3646" s="34" t="s">
        <v>15</v>
      </c>
      <c r="I3646" s="34" t="s">
        <v>1017</v>
      </c>
      <c r="J3646" s="34" t="str">
        <f t="shared" si="282"/>
        <v>ServiceMiscellaneous % of Total Sales</v>
      </c>
      <c r="K3646" s="34" t="str">
        <f t="shared" si="283"/>
        <v>440Service Miscellaneous Sales - Toyota</v>
      </c>
      <c r="L3646" s="28">
        <f>+SUMIF('TB 4-24'!M:M,$AL3646,'TB 4-24'!G:G)</f>
        <v>0</v>
      </c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>
        <f>+SUMIF('Input Sheet'!$S:$S,$AL3646,'Input Sheet'!C:C)</f>
        <v>0</v>
      </c>
      <c r="Z3646" s="28">
        <f>+SUMIF('Input Sheet'!$S:$S,$AL3646,'Input Sheet'!D:D)</f>
        <v>0</v>
      </c>
      <c r="AA3646" s="28">
        <f>+SUMIF('Input Sheet'!$S:$S,$AL3646,'Input Sheet'!E:E)</f>
        <v>0</v>
      </c>
      <c r="AB3646" s="28">
        <f>+SUMIF('Input Sheet'!$S:$S,$AL3646,'Input Sheet'!F:F)</f>
        <v>0</v>
      </c>
      <c r="AC3646" s="28">
        <f>+SUMIF('Input Sheet'!$S:$S,$AL3646,'Input Sheet'!G:G)</f>
        <v>0</v>
      </c>
      <c r="AD3646" s="28">
        <f>+SUMIF('Input Sheet'!$S:$S,$AL3646,'Input Sheet'!H:H)</f>
        <v>0</v>
      </c>
      <c r="AE3646" s="28">
        <f>+SUMIF('Input Sheet'!$S:$S,$AL3646,'Input Sheet'!I:I)</f>
        <v>0</v>
      </c>
      <c r="AF3646" s="28">
        <f>+SUMIF('Input Sheet'!$S:$S,$AL3646,'Input Sheet'!J:J)</f>
        <v>0</v>
      </c>
      <c r="AG3646" s="28">
        <f>+SUMIF('Input Sheet'!$S:$S,$AL3646,'Input Sheet'!K:K)</f>
        <v>0</v>
      </c>
      <c r="AH3646" s="28">
        <f>+SUMIF('Input Sheet'!$S:$S,$AL3646,'Input Sheet'!L:L)</f>
        <v>0</v>
      </c>
      <c r="AI3646" s="28">
        <f>+SUMIF('Input Sheet'!$S:$S,$AL3646,'Input Sheet'!M:M)</f>
        <v>0</v>
      </c>
      <c r="AJ3646" s="28">
        <f>+SUMIF('Input Sheet'!$S:$S,$AL3646,'Input Sheet'!N:N)</f>
        <v>0</v>
      </c>
      <c r="AK3646" s="28"/>
      <c r="AL3646" s="27" t="str">
        <f t="shared" si="281"/>
        <v>440-3410</v>
      </c>
      <c r="AM3646" s="34" t="str">
        <f t="shared" si="284"/>
        <v>Service</v>
      </c>
      <c r="AN3646" s="34" t="str">
        <f t="shared" si="285"/>
        <v>ServiceMiscellaneous % of Total Sales</v>
      </c>
      <c r="AO3646" s="35"/>
      <c r="AP3646" s="35"/>
      <c r="AQ3646" s="35"/>
    </row>
    <row r="3647" spans="1:43" x14ac:dyDescent="0.25">
      <c r="A3647" s="27" t="s">
        <v>103</v>
      </c>
      <c r="B3647" s="27" t="s">
        <v>104</v>
      </c>
      <c r="C3647" s="27" t="s">
        <v>104</v>
      </c>
      <c r="D3647" s="27" t="s">
        <v>572</v>
      </c>
      <c r="E3647" s="27" t="s">
        <v>653</v>
      </c>
      <c r="F3647" s="27" t="s">
        <v>1015</v>
      </c>
      <c r="G3647" s="27" t="s">
        <v>1016</v>
      </c>
      <c r="H3647" s="34" t="s">
        <v>15</v>
      </c>
      <c r="I3647" s="34" t="s">
        <v>1017</v>
      </c>
      <c r="J3647" s="34" t="str">
        <f t="shared" si="282"/>
        <v>ServiceMiscellaneous % of Total Sales</v>
      </c>
      <c r="K3647" s="34" t="str">
        <f t="shared" si="283"/>
        <v>140Service Miscellaneous Sales - Toyota</v>
      </c>
      <c r="L3647" s="28">
        <f>+SUMIF('TB 4-24'!M:M,$AL3647,'TB 4-24'!G:G)</f>
        <v>0</v>
      </c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>
        <f>+SUMIF('Input Sheet'!$S:$S,$AL3647,'Input Sheet'!C:C)</f>
        <v>0</v>
      </c>
      <c r="Z3647" s="28">
        <f>+SUMIF('Input Sheet'!$S:$S,$AL3647,'Input Sheet'!D:D)</f>
        <v>0</v>
      </c>
      <c r="AA3647" s="28">
        <f>+SUMIF('Input Sheet'!$S:$S,$AL3647,'Input Sheet'!E:E)</f>
        <v>0</v>
      </c>
      <c r="AB3647" s="28">
        <f>+SUMIF('Input Sheet'!$S:$S,$AL3647,'Input Sheet'!F:F)</f>
        <v>0</v>
      </c>
      <c r="AC3647" s="28">
        <f>+SUMIF('Input Sheet'!$S:$S,$AL3647,'Input Sheet'!G:G)</f>
        <v>0</v>
      </c>
      <c r="AD3647" s="28">
        <f>+SUMIF('Input Sheet'!$S:$S,$AL3647,'Input Sheet'!H:H)</f>
        <v>0</v>
      </c>
      <c r="AE3647" s="28">
        <f>+SUMIF('Input Sheet'!$S:$S,$AL3647,'Input Sheet'!I:I)</f>
        <v>0</v>
      </c>
      <c r="AF3647" s="28">
        <f>+SUMIF('Input Sheet'!$S:$S,$AL3647,'Input Sheet'!J:J)</f>
        <v>0</v>
      </c>
      <c r="AG3647" s="28">
        <f>+SUMIF('Input Sheet'!$S:$S,$AL3647,'Input Sheet'!K:K)</f>
        <v>0</v>
      </c>
      <c r="AH3647" s="28">
        <f>+SUMIF('Input Sheet'!$S:$S,$AL3647,'Input Sheet'!L:L)</f>
        <v>0</v>
      </c>
      <c r="AI3647" s="28">
        <f>+SUMIF('Input Sheet'!$S:$S,$AL3647,'Input Sheet'!M:M)</f>
        <v>0</v>
      </c>
      <c r="AJ3647" s="28">
        <f>+SUMIF('Input Sheet'!$S:$S,$AL3647,'Input Sheet'!N:N)</f>
        <v>0</v>
      </c>
      <c r="AK3647" s="28"/>
      <c r="AL3647" s="27" t="str">
        <f t="shared" si="281"/>
        <v>140-3410</v>
      </c>
      <c r="AM3647" s="34" t="str">
        <f t="shared" si="284"/>
        <v>Service</v>
      </c>
      <c r="AN3647" s="34" t="str">
        <f t="shared" si="285"/>
        <v>ServiceMiscellaneous % of Total Sales</v>
      </c>
      <c r="AO3647" s="35"/>
      <c r="AP3647" s="35"/>
      <c r="AQ3647" s="35"/>
    </row>
    <row r="3648" spans="1:43" x14ac:dyDescent="0.25">
      <c r="A3648" s="27" t="s">
        <v>103</v>
      </c>
      <c r="B3648" s="27" t="s">
        <v>104</v>
      </c>
      <c r="C3648" s="27" t="s">
        <v>104</v>
      </c>
      <c r="D3648" s="27" t="s">
        <v>573</v>
      </c>
      <c r="E3648" s="27" t="s">
        <v>684</v>
      </c>
      <c r="F3648" s="27" t="s">
        <v>1015</v>
      </c>
      <c r="G3648" s="27" t="s">
        <v>1016</v>
      </c>
      <c r="H3648" s="34" t="s">
        <v>15</v>
      </c>
      <c r="I3648" s="34" t="s">
        <v>1017</v>
      </c>
      <c r="J3648" s="34" t="str">
        <f t="shared" si="282"/>
        <v>ServiceMiscellaneous % of Total Sales</v>
      </c>
      <c r="K3648" s="34" t="str">
        <f t="shared" si="283"/>
        <v>147Service Miscellaneous Sales - Toyota</v>
      </c>
      <c r="L3648" s="28">
        <f>+SUMIF('TB 4-24'!M:M,$AL3648,'TB 4-24'!G:G)</f>
        <v>0</v>
      </c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>
        <f>+SUMIF('Input Sheet'!$S:$S,$AL3648,'Input Sheet'!C:C)</f>
        <v>0</v>
      </c>
      <c r="Z3648" s="28">
        <f>+SUMIF('Input Sheet'!$S:$S,$AL3648,'Input Sheet'!D:D)</f>
        <v>0</v>
      </c>
      <c r="AA3648" s="28">
        <f>+SUMIF('Input Sheet'!$S:$S,$AL3648,'Input Sheet'!E:E)</f>
        <v>0</v>
      </c>
      <c r="AB3648" s="28">
        <f>+SUMIF('Input Sheet'!$S:$S,$AL3648,'Input Sheet'!F:F)</f>
        <v>0</v>
      </c>
      <c r="AC3648" s="28">
        <f>+SUMIF('Input Sheet'!$S:$S,$AL3648,'Input Sheet'!G:G)</f>
        <v>0</v>
      </c>
      <c r="AD3648" s="28">
        <f>+SUMIF('Input Sheet'!$S:$S,$AL3648,'Input Sheet'!H:H)</f>
        <v>0</v>
      </c>
      <c r="AE3648" s="28">
        <f>+SUMIF('Input Sheet'!$S:$S,$AL3648,'Input Sheet'!I:I)</f>
        <v>0</v>
      </c>
      <c r="AF3648" s="28">
        <f>+SUMIF('Input Sheet'!$S:$S,$AL3648,'Input Sheet'!J:J)</f>
        <v>0</v>
      </c>
      <c r="AG3648" s="28">
        <f>+SUMIF('Input Sheet'!$S:$S,$AL3648,'Input Sheet'!K:K)</f>
        <v>0</v>
      </c>
      <c r="AH3648" s="28">
        <f>+SUMIF('Input Sheet'!$S:$S,$AL3648,'Input Sheet'!L:L)</f>
        <v>0</v>
      </c>
      <c r="AI3648" s="28">
        <f>+SUMIF('Input Sheet'!$S:$S,$AL3648,'Input Sheet'!M:M)</f>
        <v>0</v>
      </c>
      <c r="AJ3648" s="28">
        <f>+SUMIF('Input Sheet'!$S:$S,$AL3648,'Input Sheet'!N:N)</f>
        <v>0</v>
      </c>
      <c r="AK3648" s="28"/>
      <c r="AL3648" s="27" t="str">
        <f t="shared" si="281"/>
        <v>147-3430</v>
      </c>
      <c r="AM3648" s="34" t="str">
        <f t="shared" si="284"/>
        <v>Service</v>
      </c>
      <c r="AN3648" s="34" t="str">
        <f t="shared" si="285"/>
        <v>ServiceMiscellaneous % of Total Sales</v>
      </c>
      <c r="AO3648" s="35"/>
      <c r="AP3648" s="35"/>
      <c r="AQ3648" s="35"/>
    </row>
    <row r="3649" spans="1:43" x14ac:dyDescent="0.25">
      <c r="A3649" s="27" t="s">
        <v>103</v>
      </c>
      <c r="B3649" s="27" t="s">
        <v>104</v>
      </c>
      <c r="C3649" s="27" t="s">
        <v>663</v>
      </c>
      <c r="D3649" s="27" t="s">
        <v>573</v>
      </c>
      <c r="E3649" s="27" t="s">
        <v>669</v>
      </c>
      <c r="F3649" s="27" t="s">
        <v>1015</v>
      </c>
      <c r="G3649" s="27" t="s">
        <v>1016</v>
      </c>
      <c r="H3649" s="34" t="s">
        <v>15</v>
      </c>
      <c r="I3649" s="34" t="s">
        <v>1017</v>
      </c>
      <c r="J3649" s="34" t="str">
        <f t="shared" si="282"/>
        <v>ServiceMiscellaneous % of Total Sales</v>
      </c>
      <c r="K3649" s="34" t="str">
        <f t="shared" si="283"/>
        <v>440Service Miscellaneous Sales - Toyota</v>
      </c>
      <c r="L3649" s="28">
        <f>+SUMIF('TB 4-24'!M:M,$AL3649,'TB 4-24'!G:G)</f>
        <v>0</v>
      </c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>
        <f>+SUMIF('Input Sheet'!$S:$S,$AL3649,'Input Sheet'!C:C)</f>
        <v>0</v>
      </c>
      <c r="Z3649" s="28">
        <f>+SUMIF('Input Sheet'!$S:$S,$AL3649,'Input Sheet'!D:D)</f>
        <v>0</v>
      </c>
      <c r="AA3649" s="28">
        <f>+SUMIF('Input Sheet'!$S:$S,$AL3649,'Input Sheet'!E:E)</f>
        <v>0</v>
      </c>
      <c r="AB3649" s="28">
        <f>+SUMIF('Input Sheet'!$S:$S,$AL3649,'Input Sheet'!F:F)</f>
        <v>0</v>
      </c>
      <c r="AC3649" s="28">
        <f>+SUMIF('Input Sheet'!$S:$S,$AL3649,'Input Sheet'!G:G)</f>
        <v>0</v>
      </c>
      <c r="AD3649" s="28">
        <f>+SUMIF('Input Sheet'!$S:$S,$AL3649,'Input Sheet'!H:H)</f>
        <v>0</v>
      </c>
      <c r="AE3649" s="28">
        <f>+SUMIF('Input Sheet'!$S:$S,$AL3649,'Input Sheet'!I:I)</f>
        <v>0</v>
      </c>
      <c r="AF3649" s="28">
        <f>+SUMIF('Input Sheet'!$S:$S,$AL3649,'Input Sheet'!J:J)</f>
        <v>0</v>
      </c>
      <c r="AG3649" s="28">
        <f>+SUMIF('Input Sheet'!$S:$S,$AL3649,'Input Sheet'!K:K)</f>
        <v>0</v>
      </c>
      <c r="AH3649" s="28">
        <f>+SUMIF('Input Sheet'!$S:$S,$AL3649,'Input Sheet'!L:L)</f>
        <v>0</v>
      </c>
      <c r="AI3649" s="28">
        <f>+SUMIF('Input Sheet'!$S:$S,$AL3649,'Input Sheet'!M:M)</f>
        <v>0</v>
      </c>
      <c r="AJ3649" s="28">
        <f>+SUMIF('Input Sheet'!$S:$S,$AL3649,'Input Sheet'!N:N)</f>
        <v>0</v>
      </c>
      <c r="AK3649" s="28"/>
      <c r="AL3649" s="27" t="str">
        <f t="shared" si="281"/>
        <v>440-3430</v>
      </c>
      <c r="AM3649" s="34" t="str">
        <f t="shared" si="284"/>
        <v>Service</v>
      </c>
      <c r="AN3649" s="34" t="str">
        <f t="shared" si="285"/>
        <v>ServiceMiscellaneous % of Total Sales</v>
      </c>
      <c r="AO3649" s="35"/>
      <c r="AP3649" s="35"/>
      <c r="AQ3649" s="35"/>
    </row>
    <row r="3650" spans="1:43" x14ac:dyDescent="0.25">
      <c r="A3650" s="27" t="s">
        <v>103</v>
      </c>
      <c r="B3650" s="27" t="s">
        <v>104</v>
      </c>
      <c r="C3650" s="27" t="s">
        <v>671</v>
      </c>
      <c r="D3650" s="27" t="s">
        <v>573</v>
      </c>
      <c r="E3650" s="27" t="s">
        <v>683</v>
      </c>
      <c r="F3650" s="27" t="s">
        <v>1015</v>
      </c>
      <c r="G3650" s="27" t="s">
        <v>1016</v>
      </c>
      <c r="H3650" s="34" t="s">
        <v>15</v>
      </c>
      <c r="I3650" s="34" t="s">
        <v>1017</v>
      </c>
      <c r="J3650" s="34" t="str">
        <f t="shared" si="282"/>
        <v>ServiceMiscellaneous % of Total Sales</v>
      </c>
      <c r="K3650" s="34" t="str">
        <f t="shared" si="283"/>
        <v>340Service Miscellaneous Sales - Toyota</v>
      </c>
      <c r="L3650" s="28">
        <f>+SUMIF('TB 4-24'!M:M,$AL3650,'TB 4-24'!G:G)</f>
        <v>0</v>
      </c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>
        <f>+SUMIF('Input Sheet'!$S:$S,$AL3650,'Input Sheet'!C:C)</f>
        <v>0</v>
      </c>
      <c r="Z3650" s="28">
        <f>+SUMIF('Input Sheet'!$S:$S,$AL3650,'Input Sheet'!D:D)</f>
        <v>0</v>
      </c>
      <c r="AA3650" s="28">
        <f>+SUMIF('Input Sheet'!$S:$S,$AL3650,'Input Sheet'!E:E)</f>
        <v>0</v>
      </c>
      <c r="AB3650" s="28">
        <f>+SUMIF('Input Sheet'!$S:$S,$AL3650,'Input Sheet'!F:F)</f>
        <v>0</v>
      </c>
      <c r="AC3650" s="28">
        <f>+SUMIF('Input Sheet'!$S:$S,$AL3650,'Input Sheet'!G:G)</f>
        <v>0</v>
      </c>
      <c r="AD3650" s="28">
        <f>+SUMIF('Input Sheet'!$S:$S,$AL3650,'Input Sheet'!H:H)</f>
        <v>0</v>
      </c>
      <c r="AE3650" s="28">
        <f>+SUMIF('Input Sheet'!$S:$S,$AL3650,'Input Sheet'!I:I)</f>
        <v>0</v>
      </c>
      <c r="AF3650" s="28">
        <f>+SUMIF('Input Sheet'!$S:$S,$AL3650,'Input Sheet'!J:J)</f>
        <v>0</v>
      </c>
      <c r="AG3650" s="28">
        <f>+SUMIF('Input Sheet'!$S:$S,$AL3650,'Input Sheet'!K:K)</f>
        <v>0</v>
      </c>
      <c r="AH3650" s="28">
        <f>+SUMIF('Input Sheet'!$S:$S,$AL3650,'Input Sheet'!L:L)</f>
        <v>0</v>
      </c>
      <c r="AI3650" s="28">
        <f>+SUMIF('Input Sheet'!$S:$S,$AL3650,'Input Sheet'!M:M)</f>
        <v>0</v>
      </c>
      <c r="AJ3650" s="28">
        <f>+SUMIF('Input Sheet'!$S:$S,$AL3650,'Input Sheet'!N:N)</f>
        <v>0</v>
      </c>
      <c r="AK3650" s="28"/>
      <c r="AL3650" s="27" t="str">
        <f t="shared" si="281"/>
        <v>340-3430</v>
      </c>
      <c r="AM3650" s="34" t="str">
        <f t="shared" si="284"/>
        <v>Service</v>
      </c>
      <c r="AN3650" s="34" t="str">
        <f t="shared" si="285"/>
        <v>ServiceMiscellaneous % of Total Sales</v>
      </c>
      <c r="AO3650" s="35"/>
      <c r="AP3650" s="35"/>
      <c r="AQ3650" s="35"/>
    </row>
    <row r="3651" spans="1:43" x14ac:dyDescent="0.25">
      <c r="A3651" s="27" t="s">
        <v>103</v>
      </c>
      <c r="B3651" s="27" t="s">
        <v>104</v>
      </c>
      <c r="C3651" s="27" t="s">
        <v>104</v>
      </c>
      <c r="D3651" s="27" t="s">
        <v>573</v>
      </c>
      <c r="E3651" s="27" t="s">
        <v>653</v>
      </c>
      <c r="F3651" s="27" t="s">
        <v>1015</v>
      </c>
      <c r="G3651" s="27" t="s">
        <v>1016</v>
      </c>
      <c r="H3651" s="34" t="s">
        <v>15</v>
      </c>
      <c r="I3651" s="34" t="s">
        <v>1017</v>
      </c>
      <c r="J3651" s="34" t="str">
        <f t="shared" si="282"/>
        <v>ServiceMiscellaneous % of Total Sales</v>
      </c>
      <c r="K3651" s="34" t="str">
        <f t="shared" si="283"/>
        <v>140Service Miscellaneous Sales - Toyota</v>
      </c>
      <c r="L3651" s="28">
        <f>+SUMIF('TB 4-24'!M:M,$AL3651,'TB 4-24'!G:G)</f>
        <v>0</v>
      </c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>
        <f>+SUMIF('Input Sheet'!$S:$S,$AL3651,'Input Sheet'!C:C)</f>
        <v>0</v>
      </c>
      <c r="Z3651" s="28">
        <f>+SUMIF('Input Sheet'!$S:$S,$AL3651,'Input Sheet'!D:D)</f>
        <v>0</v>
      </c>
      <c r="AA3651" s="28">
        <f>+SUMIF('Input Sheet'!$S:$S,$AL3651,'Input Sheet'!E:E)</f>
        <v>0</v>
      </c>
      <c r="AB3651" s="28">
        <f>+SUMIF('Input Sheet'!$S:$S,$AL3651,'Input Sheet'!F:F)</f>
        <v>0</v>
      </c>
      <c r="AC3651" s="28">
        <f>+SUMIF('Input Sheet'!$S:$S,$AL3651,'Input Sheet'!G:G)</f>
        <v>0</v>
      </c>
      <c r="AD3651" s="28">
        <f>+SUMIF('Input Sheet'!$S:$S,$AL3651,'Input Sheet'!H:H)</f>
        <v>0</v>
      </c>
      <c r="AE3651" s="28">
        <f>+SUMIF('Input Sheet'!$S:$S,$AL3651,'Input Sheet'!I:I)</f>
        <v>0</v>
      </c>
      <c r="AF3651" s="28">
        <f>+SUMIF('Input Sheet'!$S:$S,$AL3651,'Input Sheet'!J:J)</f>
        <v>0</v>
      </c>
      <c r="AG3651" s="28">
        <f>+SUMIF('Input Sheet'!$S:$S,$AL3651,'Input Sheet'!K:K)</f>
        <v>0</v>
      </c>
      <c r="AH3651" s="28">
        <f>+SUMIF('Input Sheet'!$S:$S,$AL3651,'Input Sheet'!L:L)</f>
        <v>0</v>
      </c>
      <c r="AI3651" s="28">
        <f>+SUMIF('Input Sheet'!$S:$S,$AL3651,'Input Sheet'!M:M)</f>
        <v>0</v>
      </c>
      <c r="AJ3651" s="28">
        <f>+SUMIF('Input Sheet'!$S:$S,$AL3651,'Input Sheet'!N:N)</f>
        <v>0</v>
      </c>
      <c r="AK3651" s="28"/>
      <c r="AL3651" s="27" t="str">
        <f t="shared" ref="AL3651:AL3714" si="286">+E3651&amp;"-"&amp;D3651</f>
        <v>140-3430</v>
      </c>
      <c r="AM3651" s="34" t="str">
        <f t="shared" si="284"/>
        <v>Service</v>
      </c>
      <c r="AN3651" s="34" t="str">
        <f t="shared" si="285"/>
        <v>ServiceMiscellaneous % of Total Sales</v>
      </c>
      <c r="AO3651" s="35"/>
      <c r="AP3651" s="35"/>
      <c r="AQ3651" s="35"/>
    </row>
    <row r="3652" spans="1:43" x14ac:dyDescent="0.25">
      <c r="A3652" s="27" t="s">
        <v>103</v>
      </c>
      <c r="B3652" s="27" t="s">
        <v>104</v>
      </c>
      <c r="C3652" s="27" t="s">
        <v>657</v>
      </c>
      <c r="D3652" s="27" t="s">
        <v>573</v>
      </c>
      <c r="E3652" s="27" t="s">
        <v>682</v>
      </c>
      <c r="F3652" s="27" t="s">
        <v>1015</v>
      </c>
      <c r="G3652" s="27" t="s">
        <v>1016</v>
      </c>
      <c r="H3652" s="34" t="s">
        <v>15</v>
      </c>
      <c r="I3652" s="34" t="s">
        <v>1017</v>
      </c>
      <c r="J3652" s="34" t="str">
        <f t="shared" ref="J3652:J3715" si="287">+H3652&amp;I3652</f>
        <v>ServiceMiscellaneous % of Total Sales</v>
      </c>
      <c r="K3652" s="34" t="str">
        <f t="shared" ref="K3652:K3715" si="288">+E3652&amp;G3652</f>
        <v>240Service Miscellaneous Sales - Toyota</v>
      </c>
      <c r="L3652" s="28">
        <f>+SUMIF('TB 4-24'!M:M,$AL3652,'TB 4-24'!G:G)</f>
        <v>0</v>
      </c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>
        <f>+SUMIF('Input Sheet'!$S:$S,$AL3652,'Input Sheet'!C:C)</f>
        <v>0</v>
      </c>
      <c r="Z3652" s="28">
        <f>+SUMIF('Input Sheet'!$S:$S,$AL3652,'Input Sheet'!D:D)</f>
        <v>0</v>
      </c>
      <c r="AA3652" s="28">
        <f>+SUMIF('Input Sheet'!$S:$S,$AL3652,'Input Sheet'!E:E)</f>
        <v>0</v>
      </c>
      <c r="AB3652" s="28">
        <f>+SUMIF('Input Sheet'!$S:$S,$AL3652,'Input Sheet'!F:F)</f>
        <v>0</v>
      </c>
      <c r="AC3652" s="28">
        <f>+SUMIF('Input Sheet'!$S:$S,$AL3652,'Input Sheet'!G:G)</f>
        <v>0</v>
      </c>
      <c r="AD3652" s="28">
        <f>+SUMIF('Input Sheet'!$S:$S,$AL3652,'Input Sheet'!H:H)</f>
        <v>0</v>
      </c>
      <c r="AE3652" s="28">
        <f>+SUMIF('Input Sheet'!$S:$S,$AL3652,'Input Sheet'!I:I)</f>
        <v>0</v>
      </c>
      <c r="AF3652" s="28">
        <f>+SUMIF('Input Sheet'!$S:$S,$AL3652,'Input Sheet'!J:J)</f>
        <v>0</v>
      </c>
      <c r="AG3652" s="28">
        <f>+SUMIF('Input Sheet'!$S:$S,$AL3652,'Input Sheet'!K:K)</f>
        <v>0</v>
      </c>
      <c r="AH3652" s="28">
        <f>+SUMIF('Input Sheet'!$S:$S,$AL3652,'Input Sheet'!L:L)</f>
        <v>0</v>
      </c>
      <c r="AI3652" s="28">
        <f>+SUMIF('Input Sheet'!$S:$S,$AL3652,'Input Sheet'!M:M)</f>
        <v>0</v>
      </c>
      <c r="AJ3652" s="28">
        <f>+SUMIF('Input Sheet'!$S:$S,$AL3652,'Input Sheet'!N:N)</f>
        <v>0</v>
      </c>
      <c r="AK3652" s="28"/>
      <c r="AL3652" s="27" t="str">
        <f t="shared" si="286"/>
        <v>240-3430</v>
      </c>
      <c r="AM3652" s="34" t="str">
        <f t="shared" si="284"/>
        <v>Service</v>
      </c>
      <c r="AN3652" s="34" t="str">
        <f t="shared" si="285"/>
        <v>ServiceMiscellaneous % of Total Sales</v>
      </c>
      <c r="AO3652" s="35"/>
      <c r="AP3652" s="35"/>
      <c r="AQ3652" s="35"/>
    </row>
    <row r="3653" spans="1:43" x14ac:dyDescent="0.25">
      <c r="A3653" s="27" t="s">
        <v>103</v>
      </c>
      <c r="B3653" s="27" t="s">
        <v>104</v>
      </c>
      <c r="C3653" s="27" t="s">
        <v>663</v>
      </c>
      <c r="D3653" s="27" t="s">
        <v>185</v>
      </c>
      <c r="E3653" s="27" t="s">
        <v>669</v>
      </c>
      <c r="F3653" s="27" t="s">
        <v>1015</v>
      </c>
      <c r="G3653" s="27" t="s">
        <v>1016</v>
      </c>
      <c r="H3653" s="34" t="s">
        <v>15</v>
      </c>
      <c r="I3653" s="34" t="s">
        <v>1017</v>
      </c>
      <c r="J3653" s="34" t="str">
        <f t="shared" si="287"/>
        <v>ServiceMiscellaneous % of Total Sales</v>
      </c>
      <c r="K3653" s="34" t="str">
        <f t="shared" si="288"/>
        <v>440Service Miscellaneous Sales - Toyota</v>
      </c>
      <c r="L3653" s="28">
        <f>+SUMIF('TB 4-24'!M:M,$AL3653,'TB 4-24'!G:G)</f>
        <v>0</v>
      </c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>
        <f>+SUMIF('Input Sheet'!$S:$S,$AL3653,'Input Sheet'!C:C)</f>
        <v>0</v>
      </c>
      <c r="Z3653" s="28">
        <f>+SUMIF('Input Sheet'!$S:$S,$AL3653,'Input Sheet'!D:D)</f>
        <v>0</v>
      </c>
      <c r="AA3653" s="28">
        <f>+SUMIF('Input Sheet'!$S:$S,$AL3653,'Input Sheet'!E:E)</f>
        <v>0</v>
      </c>
      <c r="AB3653" s="28">
        <f>+SUMIF('Input Sheet'!$S:$S,$AL3653,'Input Sheet'!F:F)</f>
        <v>0</v>
      </c>
      <c r="AC3653" s="28">
        <f>+SUMIF('Input Sheet'!$S:$S,$AL3653,'Input Sheet'!G:G)</f>
        <v>0</v>
      </c>
      <c r="AD3653" s="28">
        <f>+SUMIF('Input Sheet'!$S:$S,$AL3653,'Input Sheet'!H:H)</f>
        <v>0</v>
      </c>
      <c r="AE3653" s="28">
        <f>+SUMIF('Input Sheet'!$S:$S,$AL3653,'Input Sheet'!I:I)</f>
        <v>0</v>
      </c>
      <c r="AF3653" s="28">
        <f>+SUMIF('Input Sheet'!$S:$S,$AL3653,'Input Sheet'!J:J)</f>
        <v>0</v>
      </c>
      <c r="AG3653" s="28">
        <f>+SUMIF('Input Sheet'!$S:$S,$AL3653,'Input Sheet'!K:K)</f>
        <v>0</v>
      </c>
      <c r="AH3653" s="28">
        <f>+SUMIF('Input Sheet'!$S:$S,$AL3653,'Input Sheet'!L:L)</f>
        <v>0</v>
      </c>
      <c r="AI3653" s="28">
        <f>+SUMIF('Input Sheet'!$S:$S,$AL3653,'Input Sheet'!M:M)</f>
        <v>0</v>
      </c>
      <c r="AJ3653" s="28">
        <f>+SUMIF('Input Sheet'!$S:$S,$AL3653,'Input Sheet'!N:N)</f>
        <v>0</v>
      </c>
      <c r="AK3653" s="28"/>
      <c r="AL3653" s="27" t="str">
        <f t="shared" si="286"/>
        <v>440-8540</v>
      </c>
      <c r="AM3653" s="34" t="str">
        <f t="shared" ref="AM3653:AM3716" si="289">H3653</f>
        <v>Service</v>
      </c>
      <c r="AN3653" s="34" t="str">
        <f t="shared" ref="AN3653:AN3716" si="290">J3653</f>
        <v>ServiceMiscellaneous % of Total Sales</v>
      </c>
      <c r="AO3653" s="35"/>
      <c r="AP3653" s="35"/>
      <c r="AQ3653" s="35"/>
    </row>
    <row r="3654" spans="1:43" x14ac:dyDescent="0.25">
      <c r="A3654" s="27" t="s">
        <v>103</v>
      </c>
      <c r="B3654" s="27" t="s">
        <v>104</v>
      </c>
      <c r="C3654" s="27" t="s">
        <v>671</v>
      </c>
      <c r="D3654" s="27" t="s">
        <v>185</v>
      </c>
      <c r="E3654" s="27" t="s">
        <v>683</v>
      </c>
      <c r="F3654" s="27" t="s">
        <v>1015</v>
      </c>
      <c r="G3654" s="27" t="s">
        <v>1016</v>
      </c>
      <c r="H3654" s="34" t="s">
        <v>15</v>
      </c>
      <c r="I3654" s="34" t="s">
        <v>1017</v>
      </c>
      <c r="J3654" s="34" t="str">
        <f t="shared" si="287"/>
        <v>ServiceMiscellaneous % of Total Sales</v>
      </c>
      <c r="K3654" s="34" t="str">
        <f t="shared" si="288"/>
        <v>340Service Miscellaneous Sales - Toyota</v>
      </c>
      <c r="L3654" s="28">
        <f>+SUMIF('TB 4-24'!M:M,$AL3654,'TB 4-24'!G:G)</f>
        <v>0</v>
      </c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>
        <f>+SUMIF('Input Sheet'!$S:$S,$AL3654,'Input Sheet'!C:C)</f>
        <v>0</v>
      </c>
      <c r="Z3654" s="28">
        <f>+SUMIF('Input Sheet'!$S:$S,$AL3654,'Input Sheet'!D:D)</f>
        <v>0</v>
      </c>
      <c r="AA3654" s="28">
        <f>+SUMIF('Input Sheet'!$S:$S,$AL3654,'Input Sheet'!E:E)</f>
        <v>0</v>
      </c>
      <c r="AB3654" s="28">
        <f>+SUMIF('Input Sheet'!$S:$S,$AL3654,'Input Sheet'!F:F)</f>
        <v>0</v>
      </c>
      <c r="AC3654" s="28">
        <f>+SUMIF('Input Sheet'!$S:$S,$AL3654,'Input Sheet'!G:G)</f>
        <v>0</v>
      </c>
      <c r="AD3654" s="28">
        <f>+SUMIF('Input Sheet'!$S:$S,$AL3654,'Input Sheet'!H:H)</f>
        <v>0</v>
      </c>
      <c r="AE3654" s="28">
        <f>+SUMIF('Input Sheet'!$S:$S,$AL3654,'Input Sheet'!I:I)</f>
        <v>0</v>
      </c>
      <c r="AF3654" s="28">
        <f>+SUMIF('Input Sheet'!$S:$S,$AL3654,'Input Sheet'!J:J)</f>
        <v>0</v>
      </c>
      <c r="AG3654" s="28">
        <f>+SUMIF('Input Sheet'!$S:$S,$AL3654,'Input Sheet'!K:K)</f>
        <v>0</v>
      </c>
      <c r="AH3654" s="28">
        <f>+SUMIF('Input Sheet'!$S:$S,$AL3654,'Input Sheet'!L:L)</f>
        <v>0</v>
      </c>
      <c r="AI3654" s="28">
        <f>+SUMIF('Input Sheet'!$S:$S,$AL3654,'Input Sheet'!M:M)</f>
        <v>0</v>
      </c>
      <c r="AJ3654" s="28">
        <f>+SUMIF('Input Sheet'!$S:$S,$AL3654,'Input Sheet'!N:N)</f>
        <v>0</v>
      </c>
      <c r="AK3654" s="28"/>
      <c r="AL3654" s="27" t="str">
        <f t="shared" si="286"/>
        <v>340-8540</v>
      </c>
      <c r="AM3654" s="34" t="str">
        <f t="shared" si="289"/>
        <v>Service</v>
      </c>
      <c r="AN3654" s="34" t="str">
        <f t="shared" si="290"/>
        <v>ServiceMiscellaneous % of Total Sales</v>
      </c>
      <c r="AO3654" s="35"/>
      <c r="AP3654" s="35"/>
      <c r="AQ3654" s="35"/>
    </row>
    <row r="3655" spans="1:43" x14ac:dyDescent="0.25">
      <c r="A3655" s="27" t="s">
        <v>103</v>
      </c>
      <c r="B3655" s="27" t="s">
        <v>104</v>
      </c>
      <c r="C3655" s="27" t="s">
        <v>104</v>
      </c>
      <c r="D3655" s="27" t="s">
        <v>185</v>
      </c>
      <c r="E3655" s="27" t="s">
        <v>653</v>
      </c>
      <c r="F3655" s="27" t="s">
        <v>1015</v>
      </c>
      <c r="G3655" s="27" t="s">
        <v>1016</v>
      </c>
      <c r="H3655" s="34" t="s">
        <v>15</v>
      </c>
      <c r="I3655" s="34" t="s">
        <v>1017</v>
      </c>
      <c r="J3655" s="34" t="str">
        <f t="shared" si="287"/>
        <v>ServiceMiscellaneous % of Total Sales</v>
      </c>
      <c r="K3655" s="34" t="str">
        <f t="shared" si="288"/>
        <v>140Service Miscellaneous Sales - Toyota</v>
      </c>
      <c r="L3655" s="28">
        <f>+SUMIF('TB 4-24'!M:M,$AL3655,'TB 4-24'!G:G)</f>
        <v>0</v>
      </c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>
        <f>+SUMIF('Input Sheet'!$S:$S,$AL3655,'Input Sheet'!C:C)</f>
        <v>0</v>
      </c>
      <c r="Z3655" s="28">
        <f>+SUMIF('Input Sheet'!$S:$S,$AL3655,'Input Sheet'!D:D)</f>
        <v>0</v>
      </c>
      <c r="AA3655" s="28">
        <f>+SUMIF('Input Sheet'!$S:$S,$AL3655,'Input Sheet'!E:E)</f>
        <v>0</v>
      </c>
      <c r="AB3655" s="28">
        <f>+SUMIF('Input Sheet'!$S:$S,$AL3655,'Input Sheet'!F:F)</f>
        <v>0</v>
      </c>
      <c r="AC3655" s="28">
        <f>+SUMIF('Input Sheet'!$S:$S,$AL3655,'Input Sheet'!G:G)</f>
        <v>0</v>
      </c>
      <c r="AD3655" s="28">
        <f>+SUMIF('Input Sheet'!$S:$S,$AL3655,'Input Sheet'!H:H)</f>
        <v>0</v>
      </c>
      <c r="AE3655" s="28">
        <f>+SUMIF('Input Sheet'!$S:$S,$AL3655,'Input Sheet'!I:I)</f>
        <v>0</v>
      </c>
      <c r="AF3655" s="28">
        <f>+SUMIF('Input Sheet'!$S:$S,$AL3655,'Input Sheet'!J:J)</f>
        <v>0</v>
      </c>
      <c r="AG3655" s="28">
        <f>+SUMIF('Input Sheet'!$S:$S,$AL3655,'Input Sheet'!K:K)</f>
        <v>0</v>
      </c>
      <c r="AH3655" s="28">
        <f>+SUMIF('Input Sheet'!$S:$S,$AL3655,'Input Sheet'!L:L)</f>
        <v>0</v>
      </c>
      <c r="AI3655" s="28">
        <f>+SUMIF('Input Sheet'!$S:$S,$AL3655,'Input Sheet'!M:M)</f>
        <v>0</v>
      </c>
      <c r="AJ3655" s="28">
        <f>+SUMIF('Input Sheet'!$S:$S,$AL3655,'Input Sheet'!N:N)</f>
        <v>0</v>
      </c>
      <c r="AK3655" s="28"/>
      <c r="AL3655" s="27" t="str">
        <f t="shared" si="286"/>
        <v>140-8540</v>
      </c>
      <c r="AM3655" s="34" t="str">
        <f t="shared" si="289"/>
        <v>Service</v>
      </c>
      <c r="AN3655" s="34" t="str">
        <f t="shared" si="290"/>
        <v>ServiceMiscellaneous % of Total Sales</v>
      </c>
      <c r="AO3655" s="35"/>
      <c r="AP3655" s="35"/>
      <c r="AQ3655" s="35"/>
    </row>
    <row r="3656" spans="1:43" x14ac:dyDescent="0.25">
      <c r="A3656" s="27" t="s">
        <v>103</v>
      </c>
      <c r="B3656" s="27" t="s">
        <v>104</v>
      </c>
      <c r="C3656" s="27" t="s">
        <v>657</v>
      </c>
      <c r="D3656" s="27" t="s">
        <v>185</v>
      </c>
      <c r="E3656" s="27" t="s">
        <v>682</v>
      </c>
      <c r="F3656" s="27" t="s">
        <v>1015</v>
      </c>
      <c r="G3656" s="27" t="s">
        <v>1016</v>
      </c>
      <c r="H3656" s="34" t="s">
        <v>15</v>
      </c>
      <c r="I3656" s="34" t="s">
        <v>1017</v>
      </c>
      <c r="J3656" s="34" t="str">
        <f t="shared" si="287"/>
        <v>ServiceMiscellaneous % of Total Sales</v>
      </c>
      <c r="K3656" s="34" t="str">
        <f t="shared" si="288"/>
        <v>240Service Miscellaneous Sales - Toyota</v>
      </c>
      <c r="L3656" s="28">
        <f>+SUMIF('TB 4-24'!M:M,$AL3656,'TB 4-24'!G:G)</f>
        <v>0</v>
      </c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>
        <f>+SUMIF('Input Sheet'!$S:$S,$AL3656,'Input Sheet'!C:C)</f>
        <v>0</v>
      </c>
      <c r="Z3656" s="28">
        <f>+SUMIF('Input Sheet'!$S:$S,$AL3656,'Input Sheet'!D:D)</f>
        <v>0</v>
      </c>
      <c r="AA3656" s="28">
        <f>+SUMIF('Input Sheet'!$S:$S,$AL3656,'Input Sheet'!E:E)</f>
        <v>0</v>
      </c>
      <c r="AB3656" s="28">
        <f>+SUMIF('Input Sheet'!$S:$S,$AL3656,'Input Sheet'!F:F)</f>
        <v>0</v>
      </c>
      <c r="AC3656" s="28">
        <f>+SUMIF('Input Sheet'!$S:$S,$AL3656,'Input Sheet'!G:G)</f>
        <v>0</v>
      </c>
      <c r="AD3656" s="28">
        <f>+SUMIF('Input Sheet'!$S:$S,$AL3656,'Input Sheet'!H:H)</f>
        <v>0</v>
      </c>
      <c r="AE3656" s="28">
        <f>+SUMIF('Input Sheet'!$S:$S,$AL3656,'Input Sheet'!I:I)</f>
        <v>0</v>
      </c>
      <c r="AF3656" s="28">
        <f>+SUMIF('Input Sheet'!$S:$S,$AL3656,'Input Sheet'!J:J)</f>
        <v>0</v>
      </c>
      <c r="AG3656" s="28">
        <f>+SUMIF('Input Sheet'!$S:$S,$AL3656,'Input Sheet'!K:K)</f>
        <v>0</v>
      </c>
      <c r="AH3656" s="28">
        <f>+SUMIF('Input Sheet'!$S:$S,$AL3656,'Input Sheet'!L:L)</f>
        <v>0</v>
      </c>
      <c r="AI3656" s="28">
        <f>+SUMIF('Input Sheet'!$S:$S,$AL3656,'Input Sheet'!M:M)</f>
        <v>0</v>
      </c>
      <c r="AJ3656" s="28">
        <f>+SUMIF('Input Sheet'!$S:$S,$AL3656,'Input Sheet'!N:N)</f>
        <v>0</v>
      </c>
      <c r="AK3656" s="28"/>
      <c r="AL3656" s="27" t="str">
        <f t="shared" si="286"/>
        <v>240-8540</v>
      </c>
      <c r="AM3656" s="34" t="str">
        <f t="shared" si="289"/>
        <v>Service</v>
      </c>
      <c r="AN3656" s="34" t="str">
        <f t="shared" si="290"/>
        <v>ServiceMiscellaneous % of Total Sales</v>
      </c>
      <c r="AO3656" s="35"/>
      <c r="AP3656" s="35"/>
      <c r="AQ3656" s="35"/>
    </row>
    <row r="3657" spans="1:43" x14ac:dyDescent="0.25">
      <c r="A3657" s="27" t="s">
        <v>103</v>
      </c>
      <c r="B3657" s="27" t="s">
        <v>104</v>
      </c>
      <c r="C3657" s="27" t="s">
        <v>663</v>
      </c>
      <c r="D3657" s="27" t="s">
        <v>574</v>
      </c>
      <c r="E3657" s="27" t="s">
        <v>669</v>
      </c>
      <c r="F3657" s="27" t="s">
        <v>1018</v>
      </c>
      <c r="G3657" s="27" t="s">
        <v>1019</v>
      </c>
      <c r="H3657" s="34" t="s">
        <v>15</v>
      </c>
      <c r="I3657" s="34" t="s">
        <v>1020</v>
      </c>
      <c r="J3657" s="34" t="str">
        <f t="shared" si="287"/>
        <v>ServiceSublet % of Total Sales</v>
      </c>
      <c r="K3657" s="34" t="str">
        <f t="shared" si="288"/>
        <v>440Service Sublet Sales - Toyota</v>
      </c>
      <c r="L3657" s="28">
        <f>+SUMIF('TB 4-24'!M:M,$AL3657,'TB 4-24'!G:G)</f>
        <v>0</v>
      </c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>
        <f>+SUMIF('Input Sheet'!$S:$S,$AL3657,'Input Sheet'!C:C)</f>
        <v>0</v>
      </c>
      <c r="Z3657" s="28">
        <f>+SUMIF('Input Sheet'!$S:$S,$AL3657,'Input Sheet'!D:D)</f>
        <v>0</v>
      </c>
      <c r="AA3657" s="28">
        <f>+SUMIF('Input Sheet'!$S:$S,$AL3657,'Input Sheet'!E:E)</f>
        <v>0</v>
      </c>
      <c r="AB3657" s="28">
        <f>+SUMIF('Input Sheet'!$S:$S,$AL3657,'Input Sheet'!F:F)</f>
        <v>0</v>
      </c>
      <c r="AC3657" s="28">
        <f>+SUMIF('Input Sheet'!$S:$S,$AL3657,'Input Sheet'!G:G)</f>
        <v>0</v>
      </c>
      <c r="AD3657" s="28">
        <f>+SUMIF('Input Sheet'!$S:$S,$AL3657,'Input Sheet'!H:H)</f>
        <v>0</v>
      </c>
      <c r="AE3657" s="28">
        <f>+SUMIF('Input Sheet'!$S:$S,$AL3657,'Input Sheet'!I:I)</f>
        <v>0</v>
      </c>
      <c r="AF3657" s="28">
        <f>+SUMIF('Input Sheet'!$S:$S,$AL3657,'Input Sheet'!J:J)</f>
        <v>0</v>
      </c>
      <c r="AG3657" s="28">
        <f>+SUMIF('Input Sheet'!$S:$S,$AL3657,'Input Sheet'!K:K)</f>
        <v>0</v>
      </c>
      <c r="AH3657" s="28">
        <f>+SUMIF('Input Sheet'!$S:$S,$AL3657,'Input Sheet'!L:L)</f>
        <v>0</v>
      </c>
      <c r="AI3657" s="28">
        <f>+SUMIF('Input Sheet'!$S:$S,$AL3657,'Input Sheet'!M:M)</f>
        <v>0</v>
      </c>
      <c r="AJ3657" s="28">
        <f>+SUMIF('Input Sheet'!$S:$S,$AL3657,'Input Sheet'!N:N)</f>
        <v>0</v>
      </c>
      <c r="AK3657" s="28"/>
      <c r="AL3657" s="27" t="str">
        <f t="shared" si="286"/>
        <v>440-3390</v>
      </c>
      <c r="AM3657" s="34" t="str">
        <f t="shared" si="289"/>
        <v>Service</v>
      </c>
      <c r="AN3657" s="34" t="str">
        <f t="shared" si="290"/>
        <v>ServiceSublet % of Total Sales</v>
      </c>
      <c r="AO3657" s="35"/>
      <c r="AP3657" s="35"/>
      <c r="AQ3657" s="35"/>
    </row>
    <row r="3658" spans="1:43" x14ac:dyDescent="0.25">
      <c r="A3658" s="27" t="s">
        <v>103</v>
      </c>
      <c r="B3658" s="27" t="s">
        <v>104</v>
      </c>
      <c r="C3658" s="27" t="s">
        <v>657</v>
      </c>
      <c r="D3658" s="27" t="s">
        <v>574</v>
      </c>
      <c r="E3658" s="27" t="s">
        <v>682</v>
      </c>
      <c r="F3658" s="27" t="s">
        <v>1018</v>
      </c>
      <c r="G3658" s="27" t="s">
        <v>1019</v>
      </c>
      <c r="H3658" s="34" t="s">
        <v>15</v>
      </c>
      <c r="I3658" s="34" t="s">
        <v>1020</v>
      </c>
      <c r="J3658" s="34" t="str">
        <f t="shared" si="287"/>
        <v>ServiceSublet % of Total Sales</v>
      </c>
      <c r="K3658" s="34" t="str">
        <f t="shared" si="288"/>
        <v>240Service Sublet Sales - Toyota</v>
      </c>
      <c r="L3658" s="28">
        <f>+SUMIF('TB 4-24'!M:M,$AL3658,'TB 4-24'!G:G)</f>
        <v>0</v>
      </c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>
        <f>+SUMIF('Input Sheet'!$S:$S,$AL3658,'Input Sheet'!C:C)</f>
        <v>0</v>
      </c>
      <c r="Z3658" s="28">
        <f>+SUMIF('Input Sheet'!$S:$S,$AL3658,'Input Sheet'!D:D)</f>
        <v>0</v>
      </c>
      <c r="AA3658" s="28">
        <f>+SUMIF('Input Sheet'!$S:$S,$AL3658,'Input Sheet'!E:E)</f>
        <v>0</v>
      </c>
      <c r="AB3658" s="28">
        <f>+SUMIF('Input Sheet'!$S:$S,$AL3658,'Input Sheet'!F:F)</f>
        <v>0</v>
      </c>
      <c r="AC3658" s="28">
        <f>+SUMIF('Input Sheet'!$S:$S,$AL3658,'Input Sheet'!G:G)</f>
        <v>0</v>
      </c>
      <c r="AD3658" s="28">
        <f>+SUMIF('Input Sheet'!$S:$S,$AL3658,'Input Sheet'!H:H)</f>
        <v>0</v>
      </c>
      <c r="AE3658" s="28">
        <f>+SUMIF('Input Sheet'!$S:$S,$AL3658,'Input Sheet'!I:I)</f>
        <v>0</v>
      </c>
      <c r="AF3658" s="28">
        <f>+SUMIF('Input Sheet'!$S:$S,$AL3658,'Input Sheet'!J:J)</f>
        <v>0</v>
      </c>
      <c r="AG3658" s="28">
        <f>+SUMIF('Input Sheet'!$S:$S,$AL3658,'Input Sheet'!K:K)</f>
        <v>0</v>
      </c>
      <c r="AH3658" s="28">
        <f>+SUMIF('Input Sheet'!$S:$S,$AL3658,'Input Sheet'!L:L)</f>
        <v>0</v>
      </c>
      <c r="AI3658" s="28">
        <f>+SUMIF('Input Sheet'!$S:$S,$AL3658,'Input Sheet'!M:M)</f>
        <v>0</v>
      </c>
      <c r="AJ3658" s="28">
        <f>+SUMIF('Input Sheet'!$S:$S,$AL3658,'Input Sheet'!N:N)</f>
        <v>0</v>
      </c>
      <c r="AK3658" s="28"/>
      <c r="AL3658" s="27" t="str">
        <f t="shared" si="286"/>
        <v>240-3390</v>
      </c>
      <c r="AM3658" s="34" t="str">
        <f t="shared" si="289"/>
        <v>Service</v>
      </c>
      <c r="AN3658" s="34" t="str">
        <f t="shared" si="290"/>
        <v>ServiceSublet % of Total Sales</v>
      </c>
      <c r="AO3658" s="35"/>
      <c r="AP3658" s="35"/>
      <c r="AQ3658" s="35"/>
    </row>
    <row r="3659" spans="1:43" x14ac:dyDescent="0.25">
      <c r="A3659" s="27" t="s">
        <v>103</v>
      </c>
      <c r="B3659" s="27" t="s">
        <v>104</v>
      </c>
      <c r="C3659" s="27" t="s">
        <v>104</v>
      </c>
      <c r="D3659" s="27" t="s">
        <v>574</v>
      </c>
      <c r="E3659" s="27" t="s">
        <v>684</v>
      </c>
      <c r="F3659" s="27" t="s">
        <v>1018</v>
      </c>
      <c r="G3659" s="27" t="s">
        <v>1019</v>
      </c>
      <c r="H3659" s="34" t="s">
        <v>15</v>
      </c>
      <c r="I3659" s="34" t="s">
        <v>1020</v>
      </c>
      <c r="J3659" s="34" t="str">
        <f t="shared" si="287"/>
        <v>ServiceSublet % of Total Sales</v>
      </c>
      <c r="K3659" s="34" t="str">
        <f t="shared" si="288"/>
        <v>147Service Sublet Sales - Toyota</v>
      </c>
      <c r="L3659" s="28">
        <f>+SUMIF('TB 4-24'!M:M,$AL3659,'TB 4-24'!G:G)</f>
        <v>0</v>
      </c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>
        <f>+SUMIF('Input Sheet'!$S:$S,$AL3659,'Input Sheet'!C:C)</f>
        <v>0</v>
      </c>
      <c r="Z3659" s="28">
        <f>+SUMIF('Input Sheet'!$S:$S,$AL3659,'Input Sheet'!D:D)</f>
        <v>0</v>
      </c>
      <c r="AA3659" s="28">
        <f>+SUMIF('Input Sheet'!$S:$S,$AL3659,'Input Sheet'!E:E)</f>
        <v>0</v>
      </c>
      <c r="AB3659" s="28">
        <f>+SUMIF('Input Sheet'!$S:$S,$AL3659,'Input Sheet'!F:F)</f>
        <v>0</v>
      </c>
      <c r="AC3659" s="28">
        <f>+SUMIF('Input Sheet'!$S:$S,$AL3659,'Input Sheet'!G:G)</f>
        <v>0</v>
      </c>
      <c r="AD3659" s="28">
        <f>+SUMIF('Input Sheet'!$S:$S,$AL3659,'Input Sheet'!H:H)</f>
        <v>0</v>
      </c>
      <c r="AE3659" s="28">
        <f>+SUMIF('Input Sheet'!$S:$S,$AL3659,'Input Sheet'!I:I)</f>
        <v>0</v>
      </c>
      <c r="AF3659" s="28">
        <f>+SUMIF('Input Sheet'!$S:$S,$AL3659,'Input Sheet'!J:J)</f>
        <v>0</v>
      </c>
      <c r="AG3659" s="28">
        <f>+SUMIF('Input Sheet'!$S:$S,$AL3659,'Input Sheet'!K:K)</f>
        <v>0</v>
      </c>
      <c r="AH3659" s="28">
        <f>+SUMIF('Input Sheet'!$S:$S,$AL3659,'Input Sheet'!L:L)</f>
        <v>0</v>
      </c>
      <c r="AI3659" s="28">
        <f>+SUMIF('Input Sheet'!$S:$S,$AL3659,'Input Sheet'!M:M)</f>
        <v>0</v>
      </c>
      <c r="AJ3659" s="28">
        <f>+SUMIF('Input Sheet'!$S:$S,$AL3659,'Input Sheet'!N:N)</f>
        <v>0</v>
      </c>
      <c r="AK3659" s="28"/>
      <c r="AL3659" s="27" t="str">
        <f t="shared" si="286"/>
        <v>147-3390</v>
      </c>
      <c r="AM3659" s="34" t="str">
        <f t="shared" si="289"/>
        <v>Service</v>
      </c>
      <c r="AN3659" s="34" t="str">
        <f t="shared" si="290"/>
        <v>ServiceSublet % of Total Sales</v>
      </c>
      <c r="AO3659" s="35"/>
      <c r="AP3659" s="35"/>
      <c r="AQ3659" s="35"/>
    </row>
    <row r="3660" spans="1:43" x14ac:dyDescent="0.25">
      <c r="A3660" s="27" t="s">
        <v>103</v>
      </c>
      <c r="B3660" s="27" t="s">
        <v>104</v>
      </c>
      <c r="C3660" s="27" t="s">
        <v>671</v>
      </c>
      <c r="D3660" s="27" t="s">
        <v>574</v>
      </c>
      <c r="E3660" s="27" t="s">
        <v>683</v>
      </c>
      <c r="F3660" s="27" t="s">
        <v>1018</v>
      </c>
      <c r="G3660" s="27" t="s">
        <v>1019</v>
      </c>
      <c r="H3660" s="34" t="s">
        <v>15</v>
      </c>
      <c r="I3660" s="34" t="s">
        <v>1020</v>
      </c>
      <c r="J3660" s="34" t="str">
        <f t="shared" si="287"/>
        <v>ServiceSublet % of Total Sales</v>
      </c>
      <c r="K3660" s="34" t="str">
        <f t="shared" si="288"/>
        <v>340Service Sublet Sales - Toyota</v>
      </c>
      <c r="L3660" s="28">
        <f>+SUMIF('TB 4-24'!M:M,$AL3660,'TB 4-24'!G:G)</f>
        <v>0</v>
      </c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>
        <f>+SUMIF('Input Sheet'!$S:$S,$AL3660,'Input Sheet'!C:C)</f>
        <v>0</v>
      </c>
      <c r="Z3660" s="28">
        <f>+SUMIF('Input Sheet'!$S:$S,$AL3660,'Input Sheet'!D:D)</f>
        <v>0</v>
      </c>
      <c r="AA3660" s="28">
        <f>+SUMIF('Input Sheet'!$S:$S,$AL3660,'Input Sheet'!E:E)</f>
        <v>0</v>
      </c>
      <c r="AB3660" s="28">
        <f>+SUMIF('Input Sheet'!$S:$S,$AL3660,'Input Sheet'!F:F)</f>
        <v>0</v>
      </c>
      <c r="AC3660" s="28">
        <f>+SUMIF('Input Sheet'!$S:$S,$AL3660,'Input Sheet'!G:G)</f>
        <v>0</v>
      </c>
      <c r="AD3660" s="28">
        <f>+SUMIF('Input Sheet'!$S:$S,$AL3660,'Input Sheet'!H:H)</f>
        <v>0</v>
      </c>
      <c r="AE3660" s="28">
        <f>+SUMIF('Input Sheet'!$S:$S,$AL3660,'Input Sheet'!I:I)</f>
        <v>0</v>
      </c>
      <c r="AF3660" s="28">
        <f>+SUMIF('Input Sheet'!$S:$S,$AL3660,'Input Sheet'!J:J)</f>
        <v>0</v>
      </c>
      <c r="AG3660" s="28">
        <f>+SUMIF('Input Sheet'!$S:$S,$AL3660,'Input Sheet'!K:K)</f>
        <v>0</v>
      </c>
      <c r="AH3660" s="28">
        <f>+SUMIF('Input Sheet'!$S:$S,$AL3660,'Input Sheet'!L:L)</f>
        <v>0</v>
      </c>
      <c r="AI3660" s="28">
        <f>+SUMIF('Input Sheet'!$S:$S,$AL3660,'Input Sheet'!M:M)</f>
        <v>0</v>
      </c>
      <c r="AJ3660" s="28">
        <f>+SUMIF('Input Sheet'!$S:$S,$AL3660,'Input Sheet'!N:N)</f>
        <v>0</v>
      </c>
      <c r="AK3660" s="28"/>
      <c r="AL3660" s="27" t="str">
        <f t="shared" si="286"/>
        <v>340-3390</v>
      </c>
      <c r="AM3660" s="34" t="str">
        <f t="shared" si="289"/>
        <v>Service</v>
      </c>
      <c r="AN3660" s="34" t="str">
        <f t="shared" si="290"/>
        <v>ServiceSublet % of Total Sales</v>
      </c>
      <c r="AO3660" s="35"/>
      <c r="AP3660" s="35"/>
      <c r="AQ3660" s="35"/>
    </row>
    <row r="3661" spans="1:43" x14ac:dyDescent="0.25">
      <c r="A3661" s="27" t="s">
        <v>103</v>
      </c>
      <c r="B3661" s="27" t="s">
        <v>104</v>
      </c>
      <c r="C3661" s="27" t="s">
        <v>104</v>
      </c>
      <c r="D3661" s="27" t="s">
        <v>574</v>
      </c>
      <c r="E3661" s="27" t="s">
        <v>653</v>
      </c>
      <c r="F3661" s="27" t="s">
        <v>1018</v>
      </c>
      <c r="G3661" s="27" t="s">
        <v>1019</v>
      </c>
      <c r="H3661" s="34" t="s">
        <v>15</v>
      </c>
      <c r="I3661" s="34" t="s">
        <v>1020</v>
      </c>
      <c r="J3661" s="34" t="str">
        <f t="shared" si="287"/>
        <v>ServiceSublet % of Total Sales</v>
      </c>
      <c r="K3661" s="34" t="str">
        <f t="shared" si="288"/>
        <v>140Service Sublet Sales - Toyota</v>
      </c>
      <c r="L3661" s="28">
        <f>+SUMIF('TB 4-24'!M:M,$AL3661,'TB 4-24'!G:G)</f>
        <v>0</v>
      </c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>
        <f>+SUMIF('Input Sheet'!$S:$S,$AL3661,'Input Sheet'!C:C)</f>
        <v>0</v>
      </c>
      <c r="Z3661" s="28">
        <f>+SUMIF('Input Sheet'!$S:$S,$AL3661,'Input Sheet'!D:D)</f>
        <v>0</v>
      </c>
      <c r="AA3661" s="28">
        <f>+SUMIF('Input Sheet'!$S:$S,$AL3661,'Input Sheet'!E:E)</f>
        <v>0</v>
      </c>
      <c r="AB3661" s="28">
        <f>+SUMIF('Input Sheet'!$S:$S,$AL3661,'Input Sheet'!F:F)</f>
        <v>0</v>
      </c>
      <c r="AC3661" s="28">
        <f>+SUMIF('Input Sheet'!$S:$S,$AL3661,'Input Sheet'!G:G)</f>
        <v>0</v>
      </c>
      <c r="AD3661" s="28">
        <f>+SUMIF('Input Sheet'!$S:$S,$AL3661,'Input Sheet'!H:H)</f>
        <v>0</v>
      </c>
      <c r="AE3661" s="28">
        <f>+SUMIF('Input Sheet'!$S:$S,$AL3661,'Input Sheet'!I:I)</f>
        <v>0</v>
      </c>
      <c r="AF3661" s="28">
        <f>+SUMIF('Input Sheet'!$S:$S,$AL3661,'Input Sheet'!J:J)</f>
        <v>0</v>
      </c>
      <c r="AG3661" s="28">
        <f>+SUMIF('Input Sheet'!$S:$S,$AL3661,'Input Sheet'!K:K)</f>
        <v>0</v>
      </c>
      <c r="AH3661" s="28">
        <f>+SUMIF('Input Sheet'!$S:$S,$AL3661,'Input Sheet'!L:L)</f>
        <v>0</v>
      </c>
      <c r="AI3661" s="28">
        <f>+SUMIF('Input Sheet'!$S:$S,$AL3661,'Input Sheet'!M:M)</f>
        <v>0</v>
      </c>
      <c r="AJ3661" s="28">
        <f>+SUMIF('Input Sheet'!$S:$S,$AL3661,'Input Sheet'!N:N)</f>
        <v>0</v>
      </c>
      <c r="AK3661" s="28"/>
      <c r="AL3661" s="27" t="str">
        <f t="shared" si="286"/>
        <v>140-3390</v>
      </c>
      <c r="AM3661" s="34" t="str">
        <f t="shared" si="289"/>
        <v>Service</v>
      </c>
      <c r="AN3661" s="34" t="str">
        <f t="shared" si="290"/>
        <v>ServiceSublet % of Total Sales</v>
      </c>
      <c r="AO3661" s="35"/>
      <c r="AP3661" s="35"/>
      <c r="AQ3661" s="35"/>
    </row>
    <row r="3662" spans="1:43" x14ac:dyDescent="0.25">
      <c r="A3662" s="27" t="s">
        <v>103</v>
      </c>
      <c r="B3662" s="27" t="s">
        <v>104</v>
      </c>
      <c r="C3662" s="27" t="s">
        <v>663</v>
      </c>
      <c r="D3662" s="27" t="s">
        <v>733</v>
      </c>
      <c r="E3662" s="27" t="s">
        <v>669</v>
      </c>
      <c r="F3662" s="27" t="s">
        <v>1018</v>
      </c>
      <c r="G3662" s="27" t="s">
        <v>1019</v>
      </c>
      <c r="H3662" s="34" t="s">
        <v>15</v>
      </c>
      <c r="I3662" s="34" t="s">
        <v>1020</v>
      </c>
      <c r="J3662" s="34" t="str">
        <f t="shared" si="287"/>
        <v>ServiceSublet % of Total Sales</v>
      </c>
      <c r="K3662" s="34" t="str">
        <f t="shared" si="288"/>
        <v>440Service Sublet Sales - Toyota</v>
      </c>
      <c r="L3662" s="28">
        <f>+SUMIF('TB 4-24'!M:M,$AL3662,'TB 4-24'!G:G)</f>
        <v>0</v>
      </c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>
        <f>+SUMIF('Input Sheet'!$S:$S,$AL3662,'Input Sheet'!C:C)</f>
        <v>0</v>
      </c>
      <c r="Z3662" s="28">
        <f>+SUMIF('Input Sheet'!$S:$S,$AL3662,'Input Sheet'!D:D)</f>
        <v>0</v>
      </c>
      <c r="AA3662" s="28">
        <f>+SUMIF('Input Sheet'!$S:$S,$AL3662,'Input Sheet'!E:E)</f>
        <v>0</v>
      </c>
      <c r="AB3662" s="28">
        <f>+SUMIF('Input Sheet'!$S:$S,$AL3662,'Input Sheet'!F:F)</f>
        <v>0</v>
      </c>
      <c r="AC3662" s="28">
        <f>+SUMIF('Input Sheet'!$S:$S,$AL3662,'Input Sheet'!G:G)</f>
        <v>0</v>
      </c>
      <c r="AD3662" s="28">
        <f>+SUMIF('Input Sheet'!$S:$S,$AL3662,'Input Sheet'!H:H)</f>
        <v>0</v>
      </c>
      <c r="AE3662" s="28">
        <f>+SUMIF('Input Sheet'!$S:$S,$AL3662,'Input Sheet'!I:I)</f>
        <v>0</v>
      </c>
      <c r="AF3662" s="28">
        <f>+SUMIF('Input Sheet'!$S:$S,$AL3662,'Input Sheet'!J:J)</f>
        <v>0</v>
      </c>
      <c r="AG3662" s="28">
        <f>+SUMIF('Input Sheet'!$S:$S,$AL3662,'Input Sheet'!K:K)</f>
        <v>0</v>
      </c>
      <c r="AH3662" s="28">
        <f>+SUMIF('Input Sheet'!$S:$S,$AL3662,'Input Sheet'!L:L)</f>
        <v>0</v>
      </c>
      <c r="AI3662" s="28">
        <f>+SUMIF('Input Sheet'!$S:$S,$AL3662,'Input Sheet'!M:M)</f>
        <v>0</v>
      </c>
      <c r="AJ3662" s="28">
        <f>+SUMIF('Input Sheet'!$S:$S,$AL3662,'Input Sheet'!N:N)</f>
        <v>0</v>
      </c>
      <c r="AK3662" s="28"/>
      <c r="AL3662" s="27" t="str">
        <f t="shared" si="286"/>
        <v>440-3395</v>
      </c>
      <c r="AM3662" s="34" t="str">
        <f t="shared" si="289"/>
        <v>Service</v>
      </c>
      <c r="AN3662" s="34" t="str">
        <f t="shared" si="290"/>
        <v>ServiceSublet % of Total Sales</v>
      </c>
      <c r="AO3662" s="35"/>
      <c r="AP3662" s="35"/>
      <c r="AQ3662" s="35"/>
    </row>
    <row r="3663" spans="1:43" x14ac:dyDescent="0.25">
      <c r="A3663" s="27" t="s">
        <v>103</v>
      </c>
      <c r="B3663" s="27" t="s">
        <v>104</v>
      </c>
      <c r="C3663" s="27" t="s">
        <v>104</v>
      </c>
      <c r="D3663" s="27" t="s">
        <v>733</v>
      </c>
      <c r="E3663" s="27" t="s">
        <v>684</v>
      </c>
      <c r="F3663" s="27" t="s">
        <v>1018</v>
      </c>
      <c r="G3663" s="27" t="s">
        <v>1019</v>
      </c>
      <c r="H3663" s="34" t="s">
        <v>15</v>
      </c>
      <c r="I3663" s="34" t="s">
        <v>1020</v>
      </c>
      <c r="J3663" s="34" t="str">
        <f t="shared" si="287"/>
        <v>ServiceSublet % of Total Sales</v>
      </c>
      <c r="K3663" s="34" t="str">
        <f t="shared" si="288"/>
        <v>147Service Sublet Sales - Toyota</v>
      </c>
      <c r="L3663" s="28">
        <f>+SUMIF('TB 4-24'!M:M,$AL3663,'TB 4-24'!G:G)</f>
        <v>0</v>
      </c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>
        <f>+SUMIF('Input Sheet'!$S:$S,$AL3663,'Input Sheet'!C:C)</f>
        <v>0</v>
      </c>
      <c r="Z3663" s="28">
        <f>+SUMIF('Input Sheet'!$S:$S,$AL3663,'Input Sheet'!D:D)</f>
        <v>0</v>
      </c>
      <c r="AA3663" s="28">
        <f>+SUMIF('Input Sheet'!$S:$S,$AL3663,'Input Sheet'!E:E)</f>
        <v>0</v>
      </c>
      <c r="AB3663" s="28">
        <f>+SUMIF('Input Sheet'!$S:$S,$AL3663,'Input Sheet'!F:F)</f>
        <v>0</v>
      </c>
      <c r="AC3663" s="28">
        <f>+SUMIF('Input Sheet'!$S:$S,$AL3663,'Input Sheet'!G:G)</f>
        <v>0</v>
      </c>
      <c r="AD3663" s="28">
        <f>+SUMIF('Input Sheet'!$S:$S,$AL3663,'Input Sheet'!H:H)</f>
        <v>0</v>
      </c>
      <c r="AE3663" s="28">
        <f>+SUMIF('Input Sheet'!$S:$S,$AL3663,'Input Sheet'!I:I)</f>
        <v>0</v>
      </c>
      <c r="AF3663" s="28">
        <f>+SUMIF('Input Sheet'!$S:$S,$AL3663,'Input Sheet'!J:J)</f>
        <v>0</v>
      </c>
      <c r="AG3663" s="28">
        <f>+SUMIF('Input Sheet'!$S:$S,$AL3663,'Input Sheet'!K:K)</f>
        <v>0</v>
      </c>
      <c r="AH3663" s="28">
        <f>+SUMIF('Input Sheet'!$S:$S,$AL3663,'Input Sheet'!L:L)</f>
        <v>0</v>
      </c>
      <c r="AI3663" s="28">
        <f>+SUMIF('Input Sheet'!$S:$S,$AL3663,'Input Sheet'!M:M)</f>
        <v>0</v>
      </c>
      <c r="AJ3663" s="28">
        <f>+SUMIF('Input Sheet'!$S:$S,$AL3663,'Input Sheet'!N:N)</f>
        <v>0</v>
      </c>
      <c r="AK3663" s="28"/>
      <c r="AL3663" s="27" t="str">
        <f t="shared" si="286"/>
        <v>147-3395</v>
      </c>
      <c r="AM3663" s="34" t="str">
        <f t="shared" si="289"/>
        <v>Service</v>
      </c>
      <c r="AN3663" s="34" t="str">
        <f t="shared" si="290"/>
        <v>ServiceSublet % of Total Sales</v>
      </c>
      <c r="AO3663" s="35"/>
      <c r="AP3663" s="35"/>
      <c r="AQ3663" s="35"/>
    </row>
    <row r="3664" spans="1:43" x14ac:dyDescent="0.25">
      <c r="A3664" s="27" t="s">
        <v>103</v>
      </c>
      <c r="B3664" s="27" t="s">
        <v>104</v>
      </c>
      <c r="C3664" s="27" t="s">
        <v>104</v>
      </c>
      <c r="D3664" s="27" t="s">
        <v>577</v>
      </c>
      <c r="E3664" s="27" t="s">
        <v>641</v>
      </c>
      <c r="F3664" s="27" t="s">
        <v>1021</v>
      </c>
      <c r="G3664" s="27" t="s">
        <v>1022</v>
      </c>
      <c r="H3664" s="34" t="s">
        <v>15</v>
      </c>
      <c r="I3664" s="34" t="s">
        <v>1023</v>
      </c>
      <c r="J3664" s="34" t="str">
        <f t="shared" si="287"/>
        <v>ServiceRetail % of Labour Sales</v>
      </c>
      <c r="K3664" s="34" t="str">
        <f t="shared" si="288"/>
        <v>170Service Retail labour Sales - Toyota</v>
      </c>
      <c r="L3664" s="28">
        <f>+SUMIF('TB 4-24'!M:M,$AL3664,'TB 4-24'!G:G)</f>
        <v>0</v>
      </c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>
        <f>+SUMIF('Input Sheet'!$S:$S,$AL3664,'Input Sheet'!C:C)</f>
        <v>0</v>
      </c>
      <c r="Z3664" s="28">
        <f>+SUMIF('Input Sheet'!$S:$S,$AL3664,'Input Sheet'!D:D)</f>
        <v>0</v>
      </c>
      <c r="AA3664" s="28">
        <f>+SUMIF('Input Sheet'!$S:$S,$AL3664,'Input Sheet'!E:E)</f>
        <v>0</v>
      </c>
      <c r="AB3664" s="28">
        <f>+SUMIF('Input Sheet'!$S:$S,$AL3664,'Input Sheet'!F:F)</f>
        <v>0</v>
      </c>
      <c r="AC3664" s="28">
        <f>+SUMIF('Input Sheet'!$S:$S,$AL3664,'Input Sheet'!G:G)</f>
        <v>0</v>
      </c>
      <c r="AD3664" s="28">
        <f>+SUMIF('Input Sheet'!$S:$S,$AL3664,'Input Sheet'!H:H)</f>
        <v>0</v>
      </c>
      <c r="AE3664" s="28">
        <f>+SUMIF('Input Sheet'!$S:$S,$AL3664,'Input Sheet'!I:I)</f>
        <v>0</v>
      </c>
      <c r="AF3664" s="28">
        <f>+SUMIF('Input Sheet'!$S:$S,$AL3664,'Input Sheet'!J:J)</f>
        <v>0</v>
      </c>
      <c r="AG3664" s="28">
        <f>+SUMIF('Input Sheet'!$S:$S,$AL3664,'Input Sheet'!K:K)</f>
        <v>0</v>
      </c>
      <c r="AH3664" s="28">
        <f>+SUMIF('Input Sheet'!$S:$S,$AL3664,'Input Sheet'!L:L)</f>
        <v>0</v>
      </c>
      <c r="AI3664" s="28">
        <f>+SUMIF('Input Sheet'!$S:$S,$AL3664,'Input Sheet'!M:M)</f>
        <v>0</v>
      </c>
      <c r="AJ3664" s="28">
        <f>+SUMIF('Input Sheet'!$S:$S,$AL3664,'Input Sheet'!N:N)</f>
        <v>0</v>
      </c>
      <c r="AK3664" s="28"/>
      <c r="AL3664" s="27" t="str">
        <f t="shared" si="286"/>
        <v>170-3300</v>
      </c>
      <c r="AM3664" s="34" t="str">
        <f t="shared" si="289"/>
        <v>Service</v>
      </c>
      <c r="AN3664" s="34" t="str">
        <f t="shared" si="290"/>
        <v>ServiceRetail % of Labour Sales</v>
      </c>
      <c r="AO3664" s="35"/>
      <c r="AP3664" s="35"/>
      <c r="AQ3664" s="35"/>
    </row>
    <row r="3665" spans="1:43" x14ac:dyDescent="0.25">
      <c r="A3665" s="27" t="s">
        <v>103</v>
      </c>
      <c r="B3665" s="27" t="s">
        <v>104</v>
      </c>
      <c r="C3665" s="27" t="s">
        <v>104</v>
      </c>
      <c r="D3665" s="27" t="s">
        <v>577</v>
      </c>
      <c r="E3665" s="27" t="s">
        <v>684</v>
      </c>
      <c r="F3665" s="27" t="s">
        <v>1021</v>
      </c>
      <c r="G3665" s="27" t="s">
        <v>1022</v>
      </c>
      <c r="H3665" s="34" t="s">
        <v>15</v>
      </c>
      <c r="I3665" s="34" t="s">
        <v>1023</v>
      </c>
      <c r="J3665" s="34" t="str">
        <f t="shared" si="287"/>
        <v>ServiceRetail % of Labour Sales</v>
      </c>
      <c r="K3665" s="34" t="str">
        <f t="shared" si="288"/>
        <v>147Service Retail labour Sales - Toyota</v>
      </c>
      <c r="L3665" s="28">
        <f>+SUMIF('TB 4-24'!M:M,$AL3665,'TB 4-24'!G:G)</f>
        <v>0</v>
      </c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>
        <f>+SUMIF('Input Sheet'!$S:$S,$AL3665,'Input Sheet'!C:C)</f>
        <v>0</v>
      </c>
      <c r="Z3665" s="28">
        <f>+SUMIF('Input Sheet'!$S:$S,$AL3665,'Input Sheet'!D:D)</f>
        <v>0</v>
      </c>
      <c r="AA3665" s="28">
        <f>+SUMIF('Input Sheet'!$S:$S,$AL3665,'Input Sheet'!E:E)</f>
        <v>0</v>
      </c>
      <c r="AB3665" s="28">
        <f>+SUMIF('Input Sheet'!$S:$S,$AL3665,'Input Sheet'!F:F)</f>
        <v>0</v>
      </c>
      <c r="AC3665" s="28">
        <f>+SUMIF('Input Sheet'!$S:$S,$AL3665,'Input Sheet'!G:G)</f>
        <v>0</v>
      </c>
      <c r="AD3665" s="28">
        <f>+SUMIF('Input Sheet'!$S:$S,$AL3665,'Input Sheet'!H:H)</f>
        <v>0</v>
      </c>
      <c r="AE3665" s="28">
        <f>+SUMIF('Input Sheet'!$S:$S,$AL3665,'Input Sheet'!I:I)</f>
        <v>0</v>
      </c>
      <c r="AF3665" s="28">
        <f>+SUMIF('Input Sheet'!$S:$S,$AL3665,'Input Sheet'!J:J)</f>
        <v>0</v>
      </c>
      <c r="AG3665" s="28">
        <f>+SUMIF('Input Sheet'!$S:$S,$AL3665,'Input Sheet'!K:K)</f>
        <v>0</v>
      </c>
      <c r="AH3665" s="28">
        <f>+SUMIF('Input Sheet'!$S:$S,$AL3665,'Input Sheet'!L:L)</f>
        <v>0</v>
      </c>
      <c r="AI3665" s="28">
        <f>+SUMIF('Input Sheet'!$S:$S,$AL3665,'Input Sheet'!M:M)</f>
        <v>0</v>
      </c>
      <c r="AJ3665" s="28">
        <f>+SUMIF('Input Sheet'!$S:$S,$AL3665,'Input Sheet'!N:N)</f>
        <v>0</v>
      </c>
      <c r="AK3665" s="28"/>
      <c r="AL3665" s="27" t="str">
        <f t="shared" si="286"/>
        <v>147-3300</v>
      </c>
      <c r="AM3665" s="34" t="str">
        <f t="shared" si="289"/>
        <v>Service</v>
      </c>
      <c r="AN3665" s="34" t="str">
        <f t="shared" si="290"/>
        <v>ServiceRetail % of Labour Sales</v>
      </c>
      <c r="AO3665" s="35"/>
      <c r="AP3665" s="35"/>
      <c r="AQ3665" s="35"/>
    </row>
    <row r="3666" spans="1:43" x14ac:dyDescent="0.25">
      <c r="A3666" s="27" t="s">
        <v>103</v>
      </c>
      <c r="B3666" s="27" t="s">
        <v>104</v>
      </c>
      <c r="C3666" s="27" t="s">
        <v>663</v>
      </c>
      <c r="D3666" s="27" t="s">
        <v>577</v>
      </c>
      <c r="E3666" s="27" t="s">
        <v>669</v>
      </c>
      <c r="F3666" s="27" t="s">
        <v>1021</v>
      </c>
      <c r="G3666" s="27" t="s">
        <v>1022</v>
      </c>
      <c r="H3666" s="34" t="s">
        <v>15</v>
      </c>
      <c r="I3666" s="34" t="s">
        <v>1023</v>
      </c>
      <c r="J3666" s="34" t="str">
        <f t="shared" si="287"/>
        <v>ServiceRetail % of Labour Sales</v>
      </c>
      <c r="K3666" s="34" t="str">
        <f t="shared" si="288"/>
        <v>440Service Retail labour Sales - Toyota</v>
      </c>
      <c r="L3666" s="28">
        <f>+SUMIF('TB 4-24'!M:M,$AL3666,'TB 4-24'!G:G)</f>
        <v>0</v>
      </c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>
        <f>+SUMIF('Input Sheet'!$S:$S,$AL3666,'Input Sheet'!C:C)</f>
        <v>0</v>
      </c>
      <c r="Z3666" s="28">
        <f>+SUMIF('Input Sheet'!$S:$S,$AL3666,'Input Sheet'!D:D)</f>
        <v>0</v>
      </c>
      <c r="AA3666" s="28">
        <f>+SUMIF('Input Sheet'!$S:$S,$AL3666,'Input Sheet'!E:E)</f>
        <v>0</v>
      </c>
      <c r="AB3666" s="28">
        <f>+SUMIF('Input Sheet'!$S:$S,$AL3666,'Input Sheet'!F:F)</f>
        <v>0</v>
      </c>
      <c r="AC3666" s="28">
        <f>+SUMIF('Input Sheet'!$S:$S,$AL3666,'Input Sheet'!G:G)</f>
        <v>0</v>
      </c>
      <c r="AD3666" s="28">
        <f>+SUMIF('Input Sheet'!$S:$S,$AL3666,'Input Sheet'!H:H)</f>
        <v>0</v>
      </c>
      <c r="AE3666" s="28">
        <f>+SUMIF('Input Sheet'!$S:$S,$AL3666,'Input Sheet'!I:I)</f>
        <v>0</v>
      </c>
      <c r="AF3666" s="28">
        <f>+SUMIF('Input Sheet'!$S:$S,$AL3666,'Input Sheet'!J:J)</f>
        <v>0</v>
      </c>
      <c r="AG3666" s="28">
        <f>+SUMIF('Input Sheet'!$S:$S,$AL3666,'Input Sheet'!K:K)</f>
        <v>0</v>
      </c>
      <c r="AH3666" s="28">
        <f>+SUMIF('Input Sheet'!$S:$S,$AL3666,'Input Sheet'!L:L)</f>
        <v>0</v>
      </c>
      <c r="AI3666" s="28">
        <f>+SUMIF('Input Sheet'!$S:$S,$AL3666,'Input Sheet'!M:M)</f>
        <v>0</v>
      </c>
      <c r="AJ3666" s="28">
        <f>+SUMIF('Input Sheet'!$S:$S,$AL3666,'Input Sheet'!N:N)</f>
        <v>0</v>
      </c>
      <c r="AK3666" s="28"/>
      <c r="AL3666" s="27" t="str">
        <f t="shared" si="286"/>
        <v>440-3300</v>
      </c>
      <c r="AM3666" s="34" t="str">
        <f t="shared" si="289"/>
        <v>Service</v>
      </c>
      <c r="AN3666" s="34" t="str">
        <f t="shared" si="290"/>
        <v>ServiceRetail % of Labour Sales</v>
      </c>
      <c r="AO3666" s="35"/>
      <c r="AP3666" s="35"/>
      <c r="AQ3666" s="35"/>
    </row>
    <row r="3667" spans="1:43" x14ac:dyDescent="0.25">
      <c r="A3667" s="27" t="s">
        <v>103</v>
      </c>
      <c r="B3667" s="27" t="s">
        <v>104</v>
      </c>
      <c r="C3667" s="27" t="s">
        <v>671</v>
      </c>
      <c r="D3667" s="27" t="s">
        <v>577</v>
      </c>
      <c r="E3667" s="27" t="s">
        <v>683</v>
      </c>
      <c r="F3667" s="27" t="s">
        <v>1021</v>
      </c>
      <c r="G3667" s="27" t="s">
        <v>1022</v>
      </c>
      <c r="H3667" s="34" t="s">
        <v>15</v>
      </c>
      <c r="I3667" s="34" t="s">
        <v>1023</v>
      </c>
      <c r="J3667" s="34" t="str">
        <f t="shared" si="287"/>
        <v>ServiceRetail % of Labour Sales</v>
      </c>
      <c r="K3667" s="34" t="str">
        <f t="shared" si="288"/>
        <v>340Service Retail labour Sales - Toyota</v>
      </c>
      <c r="L3667" s="28">
        <f>+SUMIF('TB 4-24'!M:M,$AL3667,'TB 4-24'!G:G)</f>
        <v>0</v>
      </c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>
        <f>+SUMIF('Input Sheet'!$S:$S,$AL3667,'Input Sheet'!C:C)</f>
        <v>0</v>
      </c>
      <c r="Z3667" s="28">
        <f>+SUMIF('Input Sheet'!$S:$S,$AL3667,'Input Sheet'!D:D)</f>
        <v>0</v>
      </c>
      <c r="AA3667" s="28">
        <f>+SUMIF('Input Sheet'!$S:$S,$AL3667,'Input Sheet'!E:E)</f>
        <v>0</v>
      </c>
      <c r="AB3667" s="28">
        <f>+SUMIF('Input Sheet'!$S:$S,$AL3667,'Input Sheet'!F:F)</f>
        <v>0</v>
      </c>
      <c r="AC3667" s="28">
        <f>+SUMIF('Input Sheet'!$S:$S,$AL3667,'Input Sheet'!G:G)</f>
        <v>0</v>
      </c>
      <c r="AD3667" s="28">
        <f>+SUMIF('Input Sheet'!$S:$S,$AL3667,'Input Sheet'!H:H)</f>
        <v>0</v>
      </c>
      <c r="AE3667" s="28">
        <f>+SUMIF('Input Sheet'!$S:$S,$AL3667,'Input Sheet'!I:I)</f>
        <v>0</v>
      </c>
      <c r="AF3667" s="28">
        <f>+SUMIF('Input Sheet'!$S:$S,$AL3667,'Input Sheet'!J:J)</f>
        <v>0</v>
      </c>
      <c r="AG3667" s="28">
        <f>+SUMIF('Input Sheet'!$S:$S,$AL3667,'Input Sheet'!K:K)</f>
        <v>0</v>
      </c>
      <c r="AH3667" s="28">
        <f>+SUMIF('Input Sheet'!$S:$S,$AL3667,'Input Sheet'!L:L)</f>
        <v>0</v>
      </c>
      <c r="AI3667" s="28">
        <f>+SUMIF('Input Sheet'!$S:$S,$AL3667,'Input Sheet'!M:M)</f>
        <v>0</v>
      </c>
      <c r="AJ3667" s="28">
        <f>+SUMIF('Input Sheet'!$S:$S,$AL3667,'Input Sheet'!N:N)</f>
        <v>0</v>
      </c>
      <c r="AK3667" s="28"/>
      <c r="AL3667" s="27" t="str">
        <f t="shared" si="286"/>
        <v>340-3300</v>
      </c>
      <c r="AM3667" s="34" t="str">
        <f t="shared" si="289"/>
        <v>Service</v>
      </c>
      <c r="AN3667" s="34" t="str">
        <f t="shared" si="290"/>
        <v>ServiceRetail % of Labour Sales</v>
      </c>
      <c r="AO3667" s="35"/>
      <c r="AP3667" s="35"/>
      <c r="AQ3667" s="35"/>
    </row>
    <row r="3668" spans="1:43" x14ac:dyDescent="0.25">
      <c r="A3668" s="27" t="s">
        <v>103</v>
      </c>
      <c r="B3668" s="27" t="s">
        <v>104</v>
      </c>
      <c r="C3668" s="27" t="s">
        <v>657</v>
      </c>
      <c r="D3668" s="27" t="s">
        <v>577</v>
      </c>
      <c r="E3668" s="27" t="s">
        <v>682</v>
      </c>
      <c r="F3668" s="27" t="s">
        <v>1021</v>
      </c>
      <c r="G3668" s="27" t="s">
        <v>1022</v>
      </c>
      <c r="H3668" s="34" t="s">
        <v>15</v>
      </c>
      <c r="I3668" s="34" t="s">
        <v>1023</v>
      </c>
      <c r="J3668" s="34" t="str">
        <f t="shared" si="287"/>
        <v>ServiceRetail % of Labour Sales</v>
      </c>
      <c r="K3668" s="34" t="str">
        <f t="shared" si="288"/>
        <v>240Service Retail labour Sales - Toyota</v>
      </c>
      <c r="L3668" s="28">
        <f>+SUMIF('TB 4-24'!M:M,$AL3668,'TB 4-24'!G:G)</f>
        <v>0</v>
      </c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>
        <f>+SUMIF('Input Sheet'!$S:$S,$AL3668,'Input Sheet'!C:C)</f>
        <v>0</v>
      </c>
      <c r="Z3668" s="28">
        <f>+SUMIF('Input Sheet'!$S:$S,$AL3668,'Input Sheet'!D:D)</f>
        <v>0</v>
      </c>
      <c r="AA3668" s="28">
        <f>+SUMIF('Input Sheet'!$S:$S,$AL3668,'Input Sheet'!E:E)</f>
        <v>0</v>
      </c>
      <c r="AB3668" s="28">
        <f>+SUMIF('Input Sheet'!$S:$S,$AL3668,'Input Sheet'!F:F)</f>
        <v>0</v>
      </c>
      <c r="AC3668" s="28">
        <f>+SUMIF('Input Sheet'!$S:$S,$AL3668,'Input Sheet'!G:G)</f>
        <v>0</v>
      </c>
      <c r="AD3668" s="28">
        <f>+SUMIF('Input Sheet'!$S:$S,$AL3668,'Input Sheet'!H:H)</f>
        <v>0</v>
      </c>
      <c r="AE3668" s="28">
        <f>+SUMIF('Input Sheet'!$S:$S,$AL3668,'Input Sheet'!I:I)</f>
        <v>0</v>
      </c>
      <c r="AF3668" s="28">
        <f>+SUMIF('Input Sheet'!$S:$S,$AL3668,'Input Sheet'!J:J)</f>
        <v>0</v>
      </c>
      <c r="AG3668" s="28">
        <f>+SUMIF('Input Sheet'!$S:$S,$AL3668,'Input Sheet'!K:K)</f>
        <v>0</v>
      </c>
      <c r="AH3668" s="28">
        <f>+SUMIF('Input Sheet'!$S:$S,$AL3668,'Input Sheet'!L:L)</f>
        <v>0</v>
      </c>
      <c r="AI3668" s="28">
        <f>+SUMIF('Input Sheet'!$S:$S,$AL3668,'Input Sheet'!M:M)</f>
        <v>0</v>
      </c>
      <c r="AJ3668" s="28">
        <f>+SUMIF('Input Sheet'!$S:$S,$AL3668,'Input Sheet'!N:N)</f>
        <v>0</v>
      </c>
      <c r="AK3668" s="28"/>
      <c r="AL3668" s="27" t="str">
        <f t="shared" si="286"/>
        <v>240-3300</v>
      </c>
      <c r="AM3668" s="34" t="str">
        <f t="shared" si="289"/>
        <v>Service</v>
      </c>
      <c r="AN3668" s="34" t="str">
        <f t="shared" si="290"/>
        <v>ServiceRetail % of Labour Sales</v>
      </c>
      <c r="AO3668" s="35"/>
      <c r="AP3668" s="35"/>
      <c r="AQ3668" s="35"/>
    </row>
    <row r="3669" spans="1:43" x14ac:dyDescent="0.25">
      <c r="A3669" s="27" t="s">
        <v>103</v>
      </c>
      <c r="B3669" s="27" t="s">
        <v>104</v>
      </c>
      <c r="C3669" s="27" t="s">
        <v>104</v>
      </c>
      <c r="D3669" s="27" t="s">
        <v>577</v>
      </c>
      <c r="E3669" s="27" t="s">
        <v>653</v>
      </c>
      <c r="F3669" s="27" t="s">
        <v>1021</v>
      </c>
      <c r="G3669" s="27" t="s">
        <v>1022</v>
      </c>
      <c r="H3669" s="34" t="s">
        <v>15</v>
      </c>
      <c r="I3669" s="34" t="s">
        <v>1023</v>
      </c>
      <c r="J3669" s="34" t="str">
        <f t="shared" si="287"/>
        <v>ServiceRetail % of Labour Sales</v>
      </c>
      <c r="K3669" s="34" t="str">
        <f t="shared" si="288"/>
        <v>140Service Retail labour Sales - Toyota</v>
      </c>
      <c r="L3669" s="28">
        <f>+SUMIF('TB 4-24'!M:M,$AL3669,'TB 4-24'!G:G)</f>
        <v>0</v>
      </c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>
        <f>+SUMIF('Input Sheet'!$S:$S,$AL3669,'Input Sheet'!C:C)</f>
        <v>0</v>
      </c>
      <c r="Z3669" s="28">
        <f>+SUMIF('Input Sheet'!$S:$S,$AL3669,'Input Sheet'!D:D)</f>
        <v>0</v>
      </c>
      <c r="AA3669" s="28">
        <f>+SUMIF('Input Sheet'!$S:$S,$AL3669,'Input Sheet'!E:E)</f>
        <v>0</v>
      </c>
      <c r="AB3669" s="28">
        <f>+SUMIF('Input Sheet'!$S:$S,$AL3669,'Input Sheet'!F:F)</f>
        <v>0</v>
      </c>
      <c r="AC3669" s="28">
        <f>+SUMIF('Input Sheet'!$S:$S,$AL3669,'Input Sheet'!G:G)</f>
        <v>0</v>
      </c>
      <c r="AD3669" s="28">
        <f>+SUMIF('Input Sheet'!$S:$S,$AL3669,'Input Sheet'!H:H)</f>
        <v>0</v>
      </c>
      <c r="AE3669" s="28">
        <f>+SUMIF('Input Sheet'!$S:$S,$AL3669,'Input Sheet'!I:I)</f>
        <v>0</v>
      </c>
      <c r="AF3669" s="28">
        <f>+SUMIF('Input Sheet'!$S:$S,$AL3669,'Input Sheet'!J:J)</f>
        <v>0</v>
      </c>
      <c r="AG3669" s="28">
        <f>+SUMIF('Input Sheet'!$S:$S,$AL3669,'Input Sheet'!K:K)</f>
        <v>0</v>
      </c>
      <c r="AH3669" s="28">
        <f>+SUMIF('Input Sheet'!$S:$S,$AL3669,'Input Sheet'!L:L)</f>
        <v>0</v>
      </c>
      <c r="AI3669" s="28">
        <f>+SUMIF('Input Sheet'!$S:$S,$AL3669,'Input Sheet'!M:M)</f>
        <v>0</v>
      </c>
      <c r="AJ3669" s="28">
        <f>+SUMIF('Input Sheet'!$S:$S,$AL3669,'Input Sheet'!N:N)</f>
        <v>0</v>
      </c>
      <c r="AK3669" s="28"/>
      <c r="AL3669" s="27" t="str">
        <f t="shared" si="286"/>
        <v>140-3300</v>
      </c>
      <c r="AM3669" s="34" t="str">
        <f t="shared" si="289"/>
        <v>Service</v>
      </c>
      <c r="AN3669" s="34" t="str">
        <f t="shared" si="290"/>
        <v>ServiceRetail % of Labour Sales</v>
      </c>
      <c r="AO3669" s="35"/>
      <c r="AP3669" s="35"/>
      <c r="AQ3669" s="35"/>
    </row>
    <row r="3670" spans="1:43" x14ac:dyDescent="0.25">
      <c r="A3670" s="27" t="s">
        <v>103</v>
      </c>
      <c r="B3670" s="27" t="s">
        <v>104</v>
      </c>
      <c r="C3670" s="27" t="s">
        <v>104</v>
      </c>
      <c r="D3670" s="27" t="s">
        <v>580</v>
      </c>
      <c r="E3670" s="27" t="s">
        <v>684</v>
      </c>
      <c r="F3670" s="27" t="s">
        <v>1021</v>
      </c>
      <c r="G3670" s="27" t="s">
        <v>1022</v>
      </c>
      <c r="H3670" s="34" t="s">
        <v>15</v>
      </c>
      <c r="I3670" s="34" t="s">
        <v>1023</v>
      </c>
      <c r="J3670" s="34" t="str">
        <f t="shared" si="287"/>
        <v>ServiceRetail % of Labour Sales</v>
      </c>
      <c r="K3670" s="34" t="str">
        <f t="shared" si="288"/>
        <v>147Service Retail labour Sales - Toyota</v>
      </c>
      <c r="L3670" s="28">
        <f>+SUMIF('TB 4-24'!M:M,$AL3670,'TB 4-24'!G:G)</f>
        <v>0</v>
      </c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>
        <f>+SUMIF('Input Sheet'!$S:$S,$AL3670,'Input Sheet'!C:C)</f>
        <v>0</v>
      </c>
      <c r="Z3670" s="28">
        <f>+SUMIF('Input Sheet'!$S:$S,$AL3670,'Input Sheet'!D:D)</f>
        <v>0</v>
      </c>
      <c r="AA3670" s="28">
        <f>+SUMIF('Input Sheet'!$S:$S,$AL3670,'Input Sheet'!E:E)</f>
        <v>0</v>
      </c>
      <c r="AB3670" s="28">
        <f>+SUMIF('Input Sheet'!$S:$S,$AL3670,'Input Sheet'!F:F)</f>
        <v>0</v>
      </c>
      <c r="AC3670" s="28">
        <f>+SUMIF('Input Sheet'!$S:$S,$AL3670,'Input Sheet'!G:G)</f>
        <v>0</v>
      </c>
      <c r="AD3670" s="28">
        <f>+SUMIF('Input Sheet'!$S:$S,$AL3670,'Input Sheet'!H:H)</f>
        <v>0</v>
      </c>
      <c r="AE3670" s="28">
        <f>+SUMIF('Input Sheet'!$S:$S,$AL3670,'Input Sheet'!I:I)</f>
        <v>0</v>
      </c>
      <c r="AF3670" s="28">
        <f>+SUMIF('Input Sheet'!$S:$S,$AL3670,'Input Sheet'!J:J)</f>
        <v>0</v>
      </c>
      <c r="AG3670" s="28">
        <f>+SUMIF('Input Sheet'!$S:$S,$AL3670,'Input Sheet'!K:K)</f>
        <v>0</v>
      </c>
      <c r="AH3670" s="28">
        <f>+SUMIF('Input Sheet'!$S:$S,$AL3670,'Input Sheet'!L:L)</f>
        <v>0</v>
      </c>
      <c r="AI3670" s="28">
        <f>+SUMIF('Input Sheet'!$S:$S,$AL3670,'Input Sheet'!M:M)</f>
        <v>0</v>
      </c>
      <c r="AJ3670" s="28">
        <f>+SUMIF('Input Sheet'!$S:$S,$AL3670,'Input Sheet'!N:N)</f>
        <v>0</v>
      </c>
      <c r="AK3670" s="28"/>
      <c r="AL3670" s="27" t="str">
        <f t="shared" si="286"/>
        <v>147-3301</v>
      </c>
      <c r="AM3670" s="34" t="str">
        <f t="shared" si="289"/>
        <v>Service</v>
      </c>
      <c r="AN3670" s="34" t="str">
        <f t="shared" si="290"/>
        <v>ServiceRetail % of Labour Sales</v>
      </c>
      <c r="AO3670" s="35"/>
      <c r="AP3670" s="35"/>
      <c r="AQ3670" s="35"/>
    </row>
    <row r="3671" spans="1:43" x14ac:dyDescent="0.25">
      <c r="A3671" s="27" t="s">
        <v>103</v>
      </c>
      <c r="B3671" s="27" t="s">
        <v>104</v>
      </c>
      <c r="C3671" s="27" t="s">
        <v>663</v>
      </c>
      <c r="D3671" s="27" t="s">
        <v>580</v>
      </c>
      <c r="E3671" s="27" t="s">
        <v>669</v>
      </c>
      <c r="F3671" s="27" t="s">
        <v>1021</v>
      </c>
      <c r="G3671" s="27" t="s">
        <v>1022</v>
      </c>
      <c r="H3671" s="34" t="s">
        <v>15</v>
      </c>
      <c r="I3671" s="34" t="s">
        <v>1023</v>
      </c>
      <c r="J3671" s="34" t="str">
        <f t="shared" si="287"/>
        <v>ServiceRetail % of Labour Sales</v>
      </c>
      <c r="K3671" s="34" t="str">
        <f t="shared" si="288"/>
        <v>440Service Retail labour Sales - Toyota</v>
      </c>
      <c r="L3671" s="28">
        <f>+SUMIF('TB 4-24'!M:M,$AL3671,'TB 4-24'!G:G)</f>
        <v>0</v>
      </c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>
        <f>+SUMIF('Input Sheet'!$S:$S,$AL3671,'Input Sheet'!C:C)</f>
        <v>0</v>
      </c>
      <c r="Z3671" s="28">
        <f>+SUMIF('Input Sheet'!$S:$S,$AL3671,'Input Sheet'!D:D)</f>
        <v>0</v>
      </c>
      <c r="AA3671" s="28">
        <f>+SUMIF('Input Sheet'!$S:$S,$AL3671,'Input Sheet'!E:E)</f>
        <v>0</v>
      </c>
      <c r="AB3671" s="28">
        <f>+SUMIF('Input Sheet'!$S:$S,$AL3671,'Input Sheet'!F:F)</f>
        <v>0</v>
      </c>
      <c r="AC3671" s="28">
        <f>+SUMIF('Input Sheet'!$S:$S,$AL3671,'Input Sheet'!G:G)</f>
        <v>0</v>
      </c>
      <c r="AD3671" s="28">
        <f>+SUMIF('Input Sheet'!$S:$S,$AL3671,'Input Sheet'!H:H)</f>
        <v>0</v>
      </c>
      <c r="AE3671" s="28">
        <f>+SUMIF('Input Sheet'!$S:$S,$AL3671,'Input Sheet'!I:I)</f>
        <v>0</v>
      </c>
      <c r="AF3671" s="28">
        <f>+SUMIF('Input Sheet'!$S:$S,$AL3671,'Input Sheet'!J:J)</f>
        <v>0</v>
      </c>
      <c r="AG3671" s="28">
        <f>+SUMIF('Input Sheet'!$S:$S,$AL3671,'Input Sheet'!K:K)</f>
        <v>0</v>
      </c>
      <c r="AH3671" s="28">
        <f>+SUMIF('Input Sheet'!$S:$S,$AL3671,'Input Sheet'!L:L)</f>
        <v>0</v>
      </c>
      <c r="AI3671" s="28">
        <f>+SUMIF('Input Sheet'!$S:$S,$AL3671,'Input Sheet'!M:M)</f>
        <v>0</v>
      </c>
      <c r="AJ3671" s="28">
        <f>+SUMIF('Input Sheet'!$S:$S,$AL3671,'Input Sheet'!N:N)</f>
        <v>0</v>
      </c>
      <c r="AK3671" s="28"/>
      <c r="AL3671" s="27" t="str">
        <f t="shared" si="286"/>
        <v>440-3301</v>
      </c>
      <c r="AM3671" s="34" t="str">
        <f t="shared" si="289"/>
        <v>Service</v>
      </c>
      <c r="AN3671" s="34" t="str">
        <f t="shared" si="290"/>
        <v>ServiceRetail % of Labour Sales</v>
      </c>
      <c r="AO3671" s="35"/>
      <c r="AP3671" s="35"/>
      <c r="AQ3671" s="35"/>
    </row>
    <row r="3672" spans="1:43" x14ac:dyDescent="0.25">
      <c r="A3672" s="27" t="s">
        <v>103</v>
      </c>
      <c r="B3672" s="27" t="s">
        <v>104</v>
      </c>
      <c r="C3672" s="27" t="s">
        <v>671</v>
      </c>
      <c r="D3672" s="27" t="s">
        <v>580</v>
      </c>
      <c r="E3672" s="27" t="s">
        <v>683</v>
      </c>
      <c r="F3672" s="27" t="s">
        <v>1021</v>
      </c>
      <c r="G3672" s="27" t="s">
        <v>1022</v>
      </c>
      <c r="H3672" s="34" t="s">
        <v>15</v>
      </c>
      <c r="I3672" s="34" t="s">
        <v>1023</v>
      </c>
      <c r="J3672" s="34" t="str">
        <f t="shared" si="287"/>
        <v>ServiceRetail % of Labour Sales</v>
      </c>
      <c r="K3672" s="34" t="str">
        <f t="shared" si="288"/>
        <v>340Service Retail labour Sales - Toyota</v>
      </c>
      <c r="L3672" s="28">
        <f>+SUMIF('TB 4-24'!M:M,$AL3672,'TB 4-24'!G:G)</f>
        <v>0</v>
      </c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>
        <f>+SUMIF('Input Sheet'!$S:$S,$AL3672,'Input Sheet'!C:C)</f>
        <v>0</v>
      </c>
      <c r="Z3672" s="28">
        <f>+SUMIF('Input Sheet'!$S:$S,$AL3672,'Input Sheet'!D:D)</f>
        <v>0</v>
      </c>
      <c r="AA3672" s="28">
        <f>+SUMIF('Input Sheet'!$S:$S,$AL3672,'Input Sheet'!E:E)</f>
        <v>0</v>
      </c>
      <c r="AB3672" s="28">
        <f>+SUMIF('Input Sheet'!$S:$S,$AL3672,'Input Sheet'!F:F)</f>
        <v>0</v>
      </c>
      <c r="AC3672" s="28">
        <f>+SUMIF('Input Sheet'!$S:$S,$AL3672,'Input Sheet'!G:G)</f>
        <v>0</v>
      </c>
      <c r="AD3672" s="28">
        <f>+SUMIF('Input Sheet'!$S:$S,$AL3672,'Input Sheet'!H:H)</f>
        <v>0</v>
      </c>
      <c r="AE3672" s="28">
        <f>+SUMIF('Input Sheet'!$S:$S,$AL3672,'Input Sheet'!I:I)</f>
        <v>0</v>
      </c>
      <c r="AF3672" s="28">
        <f>+SUMIF('Input Sheet'!$S:$S,$AL3672,'Input Sheet'!J:J)</f>
        <v>0</v>
      </c>
      <c r="AG3672" s="28">
        <f>+SUMIF('Input Sheet'!$S:$S,$AL3672,'Input Sheet'!K:K)</f>
        <v>0</v>
      </c>
      <c r="AH3672" s="28">
        <f>+SUMIF('Input Sheet'!$S:$S,$AL3672,'Input Sheet'!L:L)</f>
        <v>0</v>
      </c>
      <c r="AI3672" s="28">
        <f>+SUMIF('Input Sheet'!$S:$S,$AL3672,'Input Sheet'!M:M)</f>
        <v>0</v>
      </c>
      <c r="AJ3672" s="28">
        <f>+SUMIF('Input Sheet'!$S:$S,$AL3672,'Input Sheet'!N:N)</f>
        <v>0</v>
      </c>
      <c r="AK3672" s="28"/>
      <c r="AL3672" s="27" t="str">
        <f t="shared" si="286"/>
        <v>340-3301</v>
      </c>
      <c r="AM3672" s="34" t="str">
        <f t="shared" si="289"/>
        <v>Service</v>
      </c>
      <c r="AN3672" s="34" t="str">
        <f t="shared" si="290"/>
        <v>ServiceRetail % of Labour Sales</v>
      </c>
      <c r="AO3672" s="35"/>
      <c r="AP3672" s="35"/>
      <c r="AQ3672" s="35"/>
    </row>
    <row r="3673" spans="1:43" x14ac:dyDescent="0.25">
      <c r="A3673" s="27" t="s">
        <v>103</v>
      </c>
      <c r="B3673" s="27" t="s">
        <v>104</v>
      </c>
      <c r="C3673" s="27" t="s">
        <v>657</v>
      </c>
      <c r="D3673" s="27" t="s">
        <v>580</v>
      </c>
      <c r="E3673" s="27" t="s">
        <v>682</v>
      </c>
      <c r="F3673" s="27" t="s">
        <v>1021</v>
      </c>
      <c r="G3673" s="27" t="s">
        <v>1022</v>
      </c>
      <c r="H3673" s="34" t="s">
        <v>15</v>
      </c>
      <c r="I3673" s="34" t="s">
        <v>1023</v>
      </c>
      <c r="J3673" s="34" t="str">
        <f t="shared" si="287"/>
        <v>ServiceRetail % of Labour Sales</v>
      </c>
      <c r="K3673" s="34" t="str">
        <f t="shared" si="288"/>
        <v>240Service Retail labour Sales - Toyota</v>
      </c>
      <c r="L3673" s="28">
        <f>+SUMIF('TB 4-24'!M:M,$AL3673,'TB 4-24'!G:G)</f>
        <v>0</v>
      </c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>
        <f>+SUMIF('Input Sheet'!$S:$S,$AL3673,'Input Sheet'!C:C)</f>
        <v>0</v>
      </c>
      <c r="Z3673" s="28">
        <f>+SUMIF('Input Sheet'!$S:$S,$AL3673,'Input Sheet'!D:D)</f>
        <v>0</v>
      </c>
      <c r="AA3673" s="28">
        <f>+SUMIF('Input Sheet'!$S:$S,$AL3673,'Input Sheet'!E:E)</f>
        <v>0</v>
      </c>
      <c r="AB3673" s="28">
        <f>+SUMIF('Input Sheet'!$S:$S,$AL3673,'Input Sheet'!F:F)</f>
        <v>0</v>
      </c>
      <c r="AC3673" s="28">
        <f>+SUMIF('Input Sheet'!$S:$S,$AL3673,'Input Sheet'!G:G)</f>
        <v>0</v>
      </c>
      <c r="AD3673" s="28">
        <f>+SUMIF('Input Sheet'!$S:$S,$AL3673,'Input Sheet'!H:H)</f>
        <v>0</v>
      </c>
      <c r="AE3673" s="28">
        <f>+SUMIF('Input Sheet'!$S:$S,$AL3673,'Input Sheet'!I:I)</f>
        <v>0</v>
      </c>
      <c r="AF3673" s="28">
        <f>+SUMIF('Input Sheet'!$S:$S,$AL3673,'Input Sheet'!J:J)</f>
        <v>0</v>
      </c>
      <c r="AG3673" s="28">
        <f>+SUMIF('Input Sheet'!$S:$S,$AL3673,'Input Sheet'!K:K)</f>
        <v>0</v>
      </c>
      <c r="AH3673" s="28">
        <f>+SUMIF('Input Sheet'!$S:$S,$AL3673,'Input Sheet'!L:L)</f>
        <v>0</v>
      </c>
      <c r="AI3673" s="28">
        <f>+SUMIF('Input Sheet'!$S:$S,$AL3673,'Input Sheet'!M:M)</f>
        <v>0</v>
      </c>
      <c r="AJ3673" s="28">
        <f>+SUMIF('Input Sheet'!$S:$S,$AL3673,'Input Sheet'!N:N)</f>
        <v>0</v>
      </c>
      <c r="AK3673" s="28"/>
      <c r="AL3673" s="27" t="str">
        <f t="shared" si="286"/>
        <v>240-3301</v>
      </c>
      <c r="AM3673" s="34" t="str">
        <f t="shared" si="289"/>
        <v>Service</v>
      </c>
      <c r="AN3673" s="34" t="str">
        <f t="shared" si="290"/>
        <v>ServiceRetail % of Labour Sales</v>
      </c>
      <c r="AO3673" s="35"/>
      <c r="AP3673" s="35"/>
      <c r="AQ3673" s="35"/>
    </row>
    <row r="3674" spans="1:43" x14ac:dyDescent="0.25">
      <c r="A3674" s="27" t="s">
        <v>103</v>
      </c>
      <c r="B3674" s="27" t="s">
        <v>104</v>
      </c>
      <c r="C3674" s="27" t="s">
        <v>104</v>
      </c>
      <c r="D3674" s="27" t="s">
        <v>580</v>
      </c>
      <c r="E3674" s="27" t="s">
        <v>653</v>
      </c>
      <c r="F3674" s="27" t="s">
        <v>1021</v>
      </c>
      <c r="G3674" s="27" t="s">
        <v>1022</v>
      </c>
      <c r="H3674" s="34" t="s">
        <v>15</v>
      </c>
      <c r="I3674" s="34" t="s">
        <v>1023</v>
      </c>
      <c r="J3674" s="34" t="str">
        <f t="shared" si="287"/>
        <v>ServiceRetail % of Labour Sales</v>
      </c>
      <c r="K3674" s="34" t="str">
        <f t="shared" si="288"/>
        <v>140Service Retail labour Sales - Toyota</v>
      </c>
      <c r="L3674" s="28">
        <f>+SUMIF('TB 4-24'!M:M,$AL3674,'TB 4-24'!G:G)</f>
        <v>0</v>
      </c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>
        <f>+SUMIF('Input Sheet'!$S:$S,$AL3674,'Input Sheet'!C:C)</f>
        <v>0</v>
      </c>
      <c r="Z3674" s="28">
        <f>+SUMIF('Input Sheet'!$S:$S,$AL3674,'Input Sheet'!D:D)</f>
        <v>0</v>
      </c>
      <c r="AA3674" s="28">
        <f>+SUMIF('Input Sheet'!$S:$S,$AL3674,'Input Sheet'!E:E)</f>
        <v>0</v>
      </c>
      <c r="AB3674" s="28">
        <f>+SUMIF('Input Sheet'!$S:$S,$AL3674,'Input Sheet'!F:F)</f>
        <v>0</v>
      </c>
      <c r="AC3674" s="28">
        <f>+SUMIF('Input Sheet'!$S:$S,$AL3674,'Input Sheet'!G:G)</f>
        <v>0</v>
      </c>
      <c r="AD3674" s="28">
        <f>+SUMIF('Input Sheet'!$S:$S,$AL3674,'Input Sheet'!H:H)</f>
        <v>0</v>
      </c>
      <c r="AE3674" s="28">
        <f>+SUMIF('Input Sheet'!$S:$S,$AL3674,'Input Sheet'!I:I)</f>
        <v>0</v>
      </c>
      <c r="AF3674" s="28">
        <f>+SUMIF('Input Sheet'!$S:$S,$AL3674,'Input Sheet'!J:J)</f>
        <v>0</v>
      </c>
      <c r="AG3674" s="28">
        <f>+SUMIF('Input Sheet'!$S:$S,$AL3674,'Input Sheet'!K:K)</f>
        <v>0</v>
      </c>
      <c r="AH3674" s="28">
        <f>+SUMIF('Input Sheet'!$S:$S,$AL3674,'Input Sheet'!L:L)</f>
        <v>0</v>
      </c>
      <c r="AI3674" s="28">
        <f>+SUMIF('Input Sheet'!$S:$S,$AL3674,'Input Sheet'!M:M)</f>
        <v>0</v>
      </c>
      <c r="AJ3674" s="28">
        <f>+SUMIF('Input Sheet'!$S:$S,$AL3674,'Input Sheet'!N:N)</f>
        <v>0</v>
      </c>
      <c r="AK3674" s="28"/>
      <c r="AL3674" s="27" t="str">
        <f t="shared" si="286"/>
        <v>140-3301</v>
      </c>
      <c r="AM3674" s="34" t="str">
        <f t="shared" si="289"/>
        <v>Service</v>
      </c>
      <c r="AN3674" s="34" t="str">
        <f t="shared" si="290"/>
        <v>ServiceRetail % of Labour Sales</v>
      </c>
      <c r="AO3674" s="35"/>
      <c r="AP3674" s="35"/>
      <c r="AQ3674" s="35"/>
    </row>
    <row r="3675" spans="1:43" x14ac:dyDescent="0.25">
      <c r="A3675" s="27" t="s">
        <v>103</v>
      </c>
      <c r="B3675" s="27" t="s">
        <v>104</v>
      </c>
      <c r="C3675" s="27" t="s">
        <v>663</v>
      </c>
      <c r="D3675" s="27" t="s">
        <v>581</v>
      </c>
      <c r="E3675" s="27" t="s">
        <v>669</v>
      </c>
      <c r="F3675" s="27" t="s">
        <v>1021</v>
      </c>
      <c r="G3675" s="27" t="s">
        <v>1022</v>
      </c>
      <c r="H3675" s="34" t="s">
        <v>15</v>
      </c>
      <c r="I3675" s="34" t="s">
        <v>1023</v>
      </c>
      <c r="J3675" s="34" t="str">
        <f t="shared" si="287"/>
        <v>ServiceRetail % of Labour Sales</v>
      </c>
      <c r="K3675" s="34" t="str">
        <f t="shared" si="288"/>
        <v>440Service Retail labour Sales - Toyota</v>
      </c>
      <c r="L3675" s="28">
        <f>+SUMIF('TB 4-24'!M:M,$AL3675,'TB 4-24'!G:G)</f>
        <v>0</v>
      </c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>
        <f>+SUMIF('Input Sheet'!$S:$S,$AL3675,'Input Sheet'!C:C)</f>
        <v>0</v>
      </c>
      <c r="Z3675" s="28">
        <f>+SUMIF('Input Sheet'!$S:$S,$AL3675,'Input Sheet'!D:D)</f>
        <v>0</v>
      </c>
      <c r="AA3675" s="28">
        <f>+SUMIF('Input Sheet'!$S:$S,$AL3675,'Input Sheet'!E:E)</f>
        <v>0</v>
      </c>
      <c r="AB3675" s="28">
        <f>+SUMIF('Input Sheet'!$S:$S,$AL3675,'Input Sheet'!F:F)</f>
        <v>0</v>
      </c>
      <c r="AC3675" s="28">
        <f>+SUMIF('Input Sheet'!$S:$S,$AL3675,'Input Sheet'!G:G)</f>
        <v>0</v>
      </c>
      <c r="AD3675" s="28">
        <f>+SUMIF('Input Sheet'!$S:$S,$AL3675,'Input Sheet'!H:H)</f>
        <v>0</v>
      </c>
      <c r="AE3675" s="28">
        <f>+SUMIF('Input Sheet'!$S:$S,$AL3675,'Input Sheet'!I:I)</f>
        <v>0</v>
      </c>
      <c r="AF3675" s="28">
        <f>+SUMIF('Input Sheet'!$S:$S,$AL3675,'Input Sheet'!J:J)</f>
        <v>0</v>
      </c>
      <c r="AG3675" s="28">
        <f>+SUMIF('Input Sheet'!$S:$S,$AL3675,'Input Sheet'!K:K)</f>
        <v>0</v>
      </c>
      <c r="AH3675" s="28">
        <f>+SUMIF('Input Sheet'!$S:$S,$AL3675,'Input Sheet'!L:L)</f>
        <v>0</v>
      </c>
      <c r="AI3675" s="28">
        <f>+SUMIF('Input Sheet'!$S:$S,$AL3675,'Input Sheet'!M:M)</f>
        <v>0</v>
      </c>
      <c r="AJ3675" s="28">
        <f>+SUMIF('Input Sheet'!$S:$S,$AL3675,'Input Sheet'!N:N)</f>
        <v>0</v>
      </c>
      <c r="AK3675" s="28"/>
      <c r="AL3675" s="27" t="str">
        <f t="shared" si="286"/>
        <v>440-3302</v>
      </c>
      <c r="AM3675" s="34" t="str">
        <f t="shared" si="289"/>
        <v>Service</v>
      </c>
      <c r="AN3675" s="34" t="str">
        <f t="shared" si="290"/>
        <v>ServiceRetail % of Labour Sales</v>
      </c>
      <c r="AO3675" s="35"/>
      <c r="AP3675" s="35"/>
      <c r="AQ3675" s="35"/>
    </row>
    <row r="3676" spans="1:43" x14ac:dyDescent="0.25">
      <c r="A3676" s="27" t="s">
        <v>103</v>
      </c>
      <c r="B3676" s="27" t="s">
        <v>104</v>
      </c>
      <c r="C3676" s="27" t="s">
        <v>657</v>
      </c>
      <c r="D3676" s="27" t="s">
        <v>581</v>
      </c>
      <c r="E3676" s="27" t="s">
        <v>682</v>
      </c>
      <c r="F3676" s="27" t="s">
        <v>1021</v>
      </c>
      <c r="G3676" s="27" t="s">
        <v>1022</v>
      </c>
      <c r="H3676" s="34" t="s">
        <v>15</v>
      </c>
      <c r="I3676" s="34" t="s">
        <v>1023</v>
      </c>
      <c r="J3676" s="34" t="str">
        <f t="shared" si="287"/>
        <v>ServiceRetail % of Labour Sales</v>
      </c>
      <c r="K3676" s="34" t="str">
        <f t="shared" si="288"/>
        <v>240Service Retail labour Sales - Toyota</v>
      </c>
      <c r="L3676" s="28">
        <f>+SUMIF('TB 4-24'!M:M,$AL3676,'TB 4-24'!G:G)</f>
        <v>0</v>
      </c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>
        <f>+SUMIF('Input Sheet'!$S:$S,$AL3676,'Input Sheet'!C:C)</f>
        <v>0</v>
      </c>
      <c r="Z3676" s="28">
        <f>+SUMIF('Input Sheet'!$S:$S,$AL3676,'Input Sheet'!D:D)</f>
        <v>0</v>
      </c>
      <c r="AA3676" s="28">
        <f>+SUMIF('Input Sheet'!$S:$S,$AL3676,'Input Sheet'!E:E)</f>
        <v>0</v>
      </c>
      <c r="AB3676" s="28">
        <f>+SUMIF('Input Sheet'!$S:$S,$AL3676,'Input Sheet'!F:F)</f>
        <v>0</v>
      </c>
      <c r="AC3676" s="28">
        <f>+SUMIF('Input Sheet'!$S:$S,$AL3676,'Input Sheet'!G:G)</f>
        <v>0</v>
      </c>
      <c r="AD3676" s="28">
        <f>+SUMIF('Input Sheet'!$S:$S,$AL3676,'Input Sheet'!H:H)</f>
        <v>0</v>
      </c>
      <c r="AE3676" s="28">
        <f>+SUMIF('Input Sheet'!$S:$S,$AL3676,'Input Sheet'!I:I)</f>
        <v>0</v>
      </c>
      <c r="AF3676" s="28">
        <f>+SUMIF('Input Sheet'!$S:$S,$AL3676,'Input Sheet'!J:J)</f>
        <v>0</v>
      </c>
      <c r="AG3676" s="28">
        <f>+SUMIF('Input Sheet'!$S:$S,$AL3676,'Input Sheet'!K:K)</f>
        <v>0</v>
      </c>
      <c r="AH3676" s="28">
        <f>+SUMIF('Input Sheet'!$S:$S,$AL3676,'Input Sheet'!L:L)</f>
        <v>0</v>
      </c>
      <c r="AI3676" s="28">
        <f>+SUMIF('Input Sheet'!$S:$S,$AL3676,'Input Sheet'!M:M)</f>
        <v>0</v>
      </c>
      <c r="AJ3676" s="28">
        <f>+SUMIF('Input Sheet'!$S:$S,$AL3676,'Input Sheet'!N:N)</f>
        <v>0</v>
      </c>
      <c r="AK3676" s="28"/>
      <c r="AL3676" s="27" t="str">
        <f t="shared" si="286"/>
        <v>240-3302</v>
      </c>
      <c r="AM3676" s="34" t="str">
        <f t="shared" si="289"/>
        <v>Service</v>
      </c>
      <c r="AN3676" s="34" t="str">
        <f t="shared" si="290"/>
        <v>ServiceRetail % of Labour Sales</v>
      </c>
      <c r="AO3676" s="35"/>
      <c r="AP3676" s="35"/>
      <c r="AQ3676" s="35"/>
    </row>
    <row r="3677" spans="1:43" x14ac:dyDescent="0.25">
      <c r="A3677" s="27" t="s">
        <v>103</v>
      </c>
      <c r="B3677" s="27" t="s">
        <v>104</v>
      </c>
      <c r="C3677" s="27" t="s">
        <v>671</v>
      </c>
      <c r="D3677" s="27" t="s">
        <v>581</v>
      </c>
      <c r="E3677" s="27" t="s">
        <v>683</v>
      </c>
      <c r="F3677" s="27" t="s">
        <v>1021</v>
      </c>
      <c r="G3677" s="27" t="s">
        <v>1022</v>
      </c>
      <c r="H3677" s="34" t="s">
        <v>15</v>
      </c>
      <c r="I3677" s="34" t="s">
        <v>1023</v>
      </c>
      <c r="J3677" s="34" t="str">
        <f t="shared" si="287"/>
        <v>ServiceRetail % of Labour Sales</v>
      </c>
      <c r="K3677" s="34" t="str">
        <f t="shared" si="288"/>
        <v>340Service Retail labour Sales - Toyota</v>
      </c>
      <c r="L3677" s="28">
        <f>+SUMIF('TB 4-24'!M:M,$AL3677,'TB 4-24'!G:G)</f>
        <v>0</v>
      </c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>
        <f>+SUMIF('Input Sheet'!$S:$S,$AL3677,'Input Sheet'!C:C)</f>
        <v>0</v>
      </c>
      <c r="Z3677" s="28">
        <f>+SUMIF('Input Sheet'!$S:$S,$AL3677,'Input Sheet'!D:D)</f>
        <v>0</v>
      </c>
      <c r="AA3677" s="28">
        <f>+SUMIF('Input Sheet'!$S:$S,$AL3677,'Input Sheet'!E:E)</f>
        <v>0</v>
      </c>
      <c r="AB3677" s="28">
        <f>+SUMIF('Input Sheet'!$S:$S,$AL3677,'Input Sheet'!F:F)</f>
        <v>0</v>
      </c>
      <c r="AC3677" s="28">
        <f>+SUMIF('Input Sheet'!$S:$S,$AL3677,'Input Sheet'!G:G)</f>
        <v>0</v>
      </c>
      <c r="AD3677" s="28">
        <f>+SUMIF('Input Sheet'!$S:$S,$AL3677,'Input Sheet'!H:H)</f>
        <v>0</v>
      </c>
      <c r="AE3677" s="28">
        <f>+SUMIF('Input Sheet'!$S:$S,$AL3677,'Input Sheet'!I:I)</f>
        <v>0</v>
      </c>
      <c r="AF3677" s="28">
        <f>+SUMIF('Input Sheet'!$S:$S,$AL3677,'Input Sheet'!J:J)</f>
        <v>0</v>
      </c>
      <c r="AG3677" s="28">
        <f>+SUMIF('Input Sheet'!$S:$S,$AL3677,'Input Sheet'!K:K)</f>
        <v>0</v>
      </c>
      <c r="AH3677" s="28">
        <f>+SUMIF('Input Sheet'!$S:$S,$AL3677,'Input Sheet'!L:L)</f>
        <v>0</v>
      </c>
      <c r="AI3677" s="28">
        <f>+SUMIF('Input Sheet'!$S:$S,$AL3677,'Input Sheet'!M:M)</f>
        <v>0</v>
      </c>
      <c r="AJ3677" s="28">
        <f>+SUMIF('Input Sheet'!$S:$S,$AL3677,'Input Sheet'!N:N)</f>
        <v>0</v>
      </c>
      <c r="AK3677" s="28"/>
      <c r="AL3677" s="27" t="str">
        <f t="shared" si="286"/>
        <v>340-3302</v>
      </c>
      <c r="AM3677" s="34" t="str">
        <f t="shared" si="289"/>
        <v>Service</v>
      </c>
      <c r="AN3677" s="34" t="str">
        <f t="shared" si="290"/>
        <v>ServiceRetail % of Labour Sales</v>
      </c>
      <c r="AO3677" s="35"/>
      <c r="AP3677" s="35"/>
      <c r="AQ3677" s="35"/>
    </row>
    <row r="3678" spans="1:43" x14ac:dyDescent="0.25">
      <c r="A3678" s="27" t="s">
        <v>103</v>
      </c>
      <c r="B3678" s="27" t="s">
        <v>104</v>
      </c>
      <c r="C3678" s="27" t="s">
        <v>104</v>
      </c>
      <c r="D3678" s="27" t="s">
        <v>581</v>
      </c>
      <c r="E3678" s="27" t="s">
        <v>684</v>
      </c>
      <c r="F3678" s="27" t="s">
        <v>1021</v>
      </c>
      <c r="G3678" s="27" t="s">
        <v>1022</v>
      </c>
      <c r="H3678" s="34" t="s">
        <v>15</v>
      </c>
      <c r="I3678" s="34" t="s">
        <v>1023</v>
      </c>
      <c r="J3678" s="34" t="str">
        <f t="shared" si="287"/>
        <v>ServiceRetail % of Labour Sales</v>
      </c>
      <c r="K3678" s="34" t="str">
        <f t="shared" si="288"/>
        <v>147Service Retail labour Sales - Toyota</v>
      </c>
      <c r="L3678" s="28">
        <f>+SUMIF('TB 4-24'!M:M,$AL3678,'TB 4-24'!G:G)</f>
        <v>0</v>
      </c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>
        <f>+SUMIF('Input Sheet'!$S:$S,$AL3678,'Input Sheet'!C:C)</f>
        <v>0</v>
      </c>
      <c r="Z3678" s="28">
        <f>+SUMIF('Input Sheet'!$S:$S,$AL3678,'Input Sheet'!D:D)</f>
        <v>0</v>
      </c>
      <c r="AA3678" s="28">
        <f>+SUMIF('Input Sheet'!$S:$S,$AL3678,'Input Sheet'!E:E)</f>
        <v>0</v>
      </c>
      <c r="AB3678" s="28">
        <f>+SUMIF('Input Sheet'!$S:$S,$AL3678,'Input Sheet'!F:F)</f>
        <v>0</v>
      </c>
      <c r="AC3678" s="28">
        <f>+SUMIF('Input Sheet'!$S:$S,$AL3678,'Input Sheet'!G:G)</f>
        <v>0</v>
      </c>
      <c r="AD3678" s="28">
        <f>+SUMIF('Input Sheet'!$S:$S,$AL3678,'Input Sheet'!H:H)</f>
        <v>0</v>
      </c>
      <c r="AE3678" s="28">
        <f>+SUMIF('Input Sheet'!$S:$S,$AL3678,'Input Sheet'!I:I)</f>
        <v>0</v>
      </c>
      <c r="AF3678" s="28">
        <f>+SUMIF('Input Sheet'!$S:$S,$AL3678,'Input Sheet'!J:J)</f>
        <v>0</v>
      </c>
      <c r="AG3678" s="28">
        <f>+SUMIF('Input Sheet'!$S:$S,$AL3678,'Input Sheet'!K:K)</f>
        <v>0</v>
      </c>
      <c r="AH3678" s="28">
        <f>+SUMIF('Input Sheet'!$S:$S,$AL3678,'Input Sheet'!L:L)</f>
        <v>0</v>
      </c>
      <c r="AI3678" s="28">
        <f>+SUMIF('Input Sheet'!$S:$S,$AL3678,'Input Sheet'!M:M)</f>
        <v>0</v>
      </c>
      <c r="AJ3678" s="28">
        <f>+SUMIF('Input Sheet'!$S:$S,$AL3678,'Input Sheet'!N:N)</f>
        <v>0</v>
      </c>
      <c r="AK3678" s="28"/>
      <c r="AL3678" s="27" t="str">
        <f t="shared" si="286"/>
        <v>147-3302</v>
      </c>
      <c r="AM3678" s="34" t="str">
        <f t="shared" si="289"/>
        <v>Service</v>
      </c>
      <c r="AN3678" s="34" t="str">
        <f t="shared" si="290"/>
        <v>ServiceRetail % of Labour Sales</v>
      </c>
      <c r="AO3678" s="35"/>
      <c r="AP3678" s="35"/>
      <c r="AQ3678" s="35"/>
    </row>
    <row r="3679" spans="1:43" x14ac:dyDescent="0.25">
      <c r="A3679" s="27" t="s">
        <v>103</v>
      </c>
      <c r="B3679" s="27" t="s">
        <v>104</v>
      </c>
      <c r="C3679" s="27" t="s">
        <v>104</v>
      </c>
      <c r="D3679" s="27" t="s">
        <v>581</v>
      </c>
      <c r="E3679" s="27" t="s">
        <v>653</v>
      </c>
      <c r="F3679" s="27" t="s">
        <v>1021</v>
      </c>
      <c r="G3679" s="27" t="s">
        <v>1022</v>
      </c>
      <c r="H3679" s="34" t="s">
        <v>15</v>
      </c>
      <c r="I3679" s="34" t="s">
        <v>1023</v>
      </c>
      <c r="J3679" s="34" t="str">
        <f t="shared" si="287"/>
        <v>ServiceRetail % of Labour Sales</v>
      </c>
      <c r="K3679" s="34" t="str">
        <f t="shared" si="288"/>
        <v>140Service Retail labour Sales - Toyota</v>
      </c>
      <c r="L3679" s="28">
        <f>+SUMIF('TB 4-24'!M:M,$AL3679,'TB 4-24'!G:G)</f>
        <v>0</v>
      </c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>
        <f>+SUMIF('Input Sheet'!$S:$S,$AL3679,'Input Sheet'!C:C)</f>
        <v>0</v>
      </c>
      <c r="Z3679" s="28">
        <f>+SUMIF('Input Sheet'!$S:$S,$AL3679,'Input Sheet'!D:D)</f>
        <v>0</v>
      </c>
      <c r="AA3679" s="28">
        <f>+SUMIF('Input Sheet'!$S:$S,$AL3679,'Input Sheet'!E:E)</f>
        <v>0</v>
      </c>
      <c r="AB3679" s="28">
        <f>+SUMIF('Input Sheet'!$S:$S,$AL3679,'Input Sheet'!F:F)</f>
        <v>0</v>
      </c>
      <c r="AC3679" s="28">
        <f>+SUMIF('Input Sheet'!$S:$S,$AL3679,'Input Sheet'!G:G)</f>
        <v>0</v>
      </c>
      <c r="AD3679" s="28">
        <f>+SUMIF('Input Sheet'!$S:$S,$AL3679,'Input Sheet'!H:H)</f>
        <v>0</v>
      </c>
      <c r="AE3679" s="28">
        <f>+SUMIF('Input Sheet'!$S:$S,$AL3679,'Input Sheet'!I:I)</f>
        <v>0</v>
      </c>
      <c r="AF3679" s="28">
        <f>+SUMIF('Input Sheet'!$S:$S,$AL3679,'Input Sheet'!J:J)</f>
        <v>0</v>
      </c>
      <c r="AG3679" s="28">
        <f>+SUMIF('Input Sheet'!$S:$S,$AL3679,'Input Sheet'!K:K)</f>
        <v>0</v>
      </c>
      <c r="AH3679" s="28">
        <f>+SUMIF('Input Sheet'!$S:$S,$AL3679,'Input Sheet'!L:L)</f>
        <v>0</v>
      </c>
      <c r="AI3679" s="28">
        <f>+SUMIF('Input Sheet'!$S:$S,$AL3679,'Input Sheet'!M:M)</f>
        <v>0</v>
      </c>
      <c r="AJ3679" s="28">
        <f>+SUMIF('Input Sheet'!$S:$S,$AL3679,'Input Sheet'!N:N)</f>
        <v>0</v>
      </c>
      <c r="AK3679" s="28"/>
      <c r="AL3679" s="27" t="str">
        <f t="shared" si="286"/>
        <v>140-3302</v>
      </c>
      <c r="AM3679" s="34" t="str">
        <f t="shared" si="289"/>
        <v>Service</v>
      </c>
      <c r="AN3679" s="34" t="str">
        <f t="shared" si="290"/>
        <v>ServiceRetail % of Labour Sales</v>
      </c>
      <c r="AO3679" s="35"/>
      <c r="AP3679" s="35"/>
      <c r="AQ3679" s="35"/>
    </row>
    <row r="3680" spans="1:43" x14ac:dyDescent="0.25">
      <c r="A3680" s="27" t="s">
        <v>103</v>
      </c>
      <c r="B3680" s="27" t="s">
        <v>104</v>
      </c>
      <c r="C3680" s="27" t="s">
        <v>657</v>
      </c>
      <c r="D3680" s="27" t="s">
        <v>582</v>
      </c>
      <c r="E3680" s="27" t="s">
        <v>682</v>
      </c>
      <c r="F3680" s="27" t="s">
        <v>1021</v>
      </c>
      <c r="G3680" s="27" t="s">
        <v>1022</v>
      </c>
      <c r="H3680" s="34" t="s">
        <v>15</v>
      </c>
      <c r="I3680" s="34" t="s">
        <v>1023</v>
      </c>
      <c r="J3680" s="34" t="str">
        <f t="shared" si="287"/>
        <v>ServiceRetail % of Labour Sales</v>
      </c>
      <c r="K3680" s="34" t="str">
        <f t="shared" si="288"/>
        <v>240Service Retail labour Sales - Toyota</v>
      </c>
      <c r="L3680" s="28">
        <f>+SUMIF('TB 4-24'!M:M,$AL3680,'TB 4-24'!G:G)</f>
        <v>0</v>
      </c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>
        <f>+SUMIF('Input Sheet'!$S:$S,$AL3680,'Input Sheet'!C:C)</f>
        <v>0</v>
      </c>
      <c r="Z3680" s="28">
        <f>+SUMIF('Input Sheet'!$S:$S,$AL3680,'Input Sheet'!D:D)</f>
        <v>0</v>
      </c>
      <c r="AA3680" s="28">
        <f>+SUMIF('Input Sheet'!$S:$S,$AL3680,'Input Sheet'!E:E)</f>
        <v>0</v>
      </c>
      <c r="AB3680" s="28">
        <f>+SUMIF('Input Sheet'!$S:$S,$AL3680,'Input Sheet'!F:F)</f>
        <v>0</v>
      </c>
      <c r="AC3680" s="28">
        <f>+SUMIF('Input Sheet'!$S:$S,$AL3680,'Input Sheet'!G:G)</f>
        <v>0</v>
      </c>
      <c r="AD3680" s="28">
        <f>+SUMIF('Input Sheet'!$S:$S,$AL3680,'Input Sheet'!H:H)</f>
        <v>0</v>
      </c>
      <c r="AE3680" s="28">
        <f>+SUMIF('Input Sheet'!$S:$S,$AL3680,'Input Sheet'!I:I)</f>
        <v>0</v>
      </c>
      <c r="AF3680" s="28">
        <f>+SUMIF('Input Sheet'!$S:$S,$AL3680,'Input Sheet'!J:J)</f>
        <v>0</v>
      </c>
      <c r="AG3680" s="28">
        <f>+SUMIF('Input Sheet'!$S:$S,$AL3680,'Input Sheet'!K:K)</f>
        <v>0</v>
      </c>
      <c r="AH3680" s="28">
        <f>+SUMIF('Input Sheet'!$S:$S,$AL3680,'Input Sheet'!L:L)</f>
        <v>0</v>
      </c>
      <c r="AI3680" s="28">
        <f>+SUMIF('Input Sheet'!$S:$S,$AL3680,'Input Sheet'!M:M)</f>
        <v>0</v>
      </c>
      <c r="AJ3680" s="28">
        <f>+SUMIF('Input Sheet'!$S:$S,$AL3680,'Input Sheet'!N:N)</f>
        <v>0</v>
      </c>
      <c r="AK3680" s="28"/>
      <c r="AL3680" s="27" t="str">
        <f t="shared" si="286"/>
        <v>240-3303</v>
      </c>
      <c r="AM3680" s="34" t="str">
        <f t="shared" si="289"/>
        <v>Service</v>
      </c>
      <c r="AN3680" s="34" t="str">
        <f t="shared" si="290"/>
        <v>ServiceRetail % of Labour Sales</v>
      </c>
      <c r="AO3680" s="35"/>
      <c r="AP3680" s="35"/>
      <c r="AQ3680" s="35"/>
    </row>
    <row r="3681" spans="1:43" x14ac:dyDescent="0.25">
      <c r="A3681" s="27" t="s">
        <v>103</v>
      </c>
      <c r="B3681" s="27" t="s">
        <v>104</v>
      </c>
      <c r="C3681" s="27" t="s">
        <v>663</v>
      </c>
      <c r="D3681" s="27" t="s">
        <v>582</v>
      </c>
      <c r="E3681" s="27" t="s">
        <v>669</v>
      </c>
      <c r="F3681" s="27" t="s">
        <v>1021</v>
      </c>
      <c r="G3681" s="27" t="s">
        <v>1022</v>
      </c>
      <c r="H3681" s="34" t="s">
        <v>15</v>
      </c>
      <c r="I3681" s="34" t="s">
        <v>1023</v>
      </c>
      <c r="J3681" s="34" t="str">
        <f t="shared" si="287"/>
        <v>ServiceRetail % of Labour Sales</v>
      </c>
      <c r="K3681" s="34" t="str">
        <f t="shared" si="288"/>
        <v>440Service Retail labour Sales - Toyota</v>
      </c>
      <c r="L3681" s="28">
        <f>+SUMIF('TB 4-24'!M:M,$AL3681,'TB 4-24'!G:G)</f>
        <v>0</v>
      </c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>
        <f>+SUMIF('Input Sheet'!$S:$S,$AL3681,'Input Sheet'!C:C)</f>
        <v>0</v>
      </c>
      <c r="Z3681" s="28">
        <f>+SUMIF('Input Sheet'!$S:$S,$AL3681,'Input Sheet'!D:D)</f>
        <v>0</v>
      </c>
      <c r="AA3681" s="28">
        <f>+SUMIF('Input Sheet'!$S:$S,$AL3681,'Input Sheet'!E:E)</f>
        <v>0</v>
      </c>
      <c r="AB3681" s="28">
        <f>+SUMIF('Input Sheet'!$S:$S,$AL3681,'Input Sheet'!F:F)</f>
        <v>0</v>
      </c>
      <c r="AC3681" s="28">
        <f>+SUMIF('Input Sheet'!$S:$S,$AL3681,'Input Sheet'!G:G)</f>
        <v>0</v>
      </c>
      <c r="AD3681" s="28">
        <f>+SUMIF('Input Sheet'!$S:$S,$AL3681,'Input Sheet'!H:H)</f>
        <v>0</v>
      </c>
      <c r="AE3681" s="28">
        <f>+SUMIF('Input Sheet'!$S:$S,$AL3681,'Input Sheet'!I:I)</f>
        <v>0</v>
      </c>
      <c r="AF3681" s="28">
        <f>+SUMIF('Input Sheet'!$S:$S,$AL3681,'Input Sheet'!J:J)</f>
        <v>0</v>
      </c>
      <c r="AG3681" s="28">
        <f>+SUMIF('Input Sheet'!$S:$S,$AL3681,'Input Sheet'!K:K)</f>
        <v>0</v>
      </c>
      <c r="AH3681" s="28">
        <f>+SUMIF('Input Sheet'!$S:$S,$AL3681,'Input Sheet'!L:L)</f>
        <v>0</v>
      </c>
      <c r="AI3681" s="28">
        <f>+SUMIF('Input Sheet'!$S:$S,$AL3681,'Input Sheet'!M:M)</f>
        <v>0</v>
      </c>
      <c r="AJ3681" s="28">
        <f>+SUMIF('Input Sheet'!$S:$S,$AL3681,'Input Sheet'!N:N)</f>
        <v>0</v>
      </c>
      <c r="AK3681" s="28"/>
      <c r="AL3681" s="27" t="str">
        <f t="shared" si="286"/>
        <v>440-3303</v>
      </c>
      <c r="AM3681" s="34" t="str">
        <f t="shared" si="289"/>
        <v>Service</v>
      </c>
      <c r="AN3681" s="34" t="str">
        <f t="shared" si="290"/>
        <v>ServiceRetail % of Labour Sales</v>
      </c>
      <c r="AO3681" s="35"/>
      <c r="AP3681" s="35"/>
      <c r="AQ3681" s="35"/>
    </row>
    <row r="3682" spans="1:43" x14ac:dyDescent="0.25">
      <c r="A3682" s="27" t="s">
        <v>103</v>
      </c>
      <c r="B3682" s="27" t="s">
        <v>104</v>
      </c>
      <c r="C3682" s="27" t="s">
        <v>671</v>
      </c>
      <c r="D3682" s="27" t="s">
        <v>582</v>
      </c>
      <c r="E3682" s="27" t="s">
        <v>683</v>
      </c>
      <c r="F3682" s="27" t="s">
        <v>1021</v>
      </c>
      <c r="G3682" s="27" t="s">
        <v>1022</v>
      </c>
      <c r="H3682" s="34" t="s">
        <v>15</v>
      </c>
      <c r="I3682" s="34" t="s">
        <v>1023</v>
      </c>
      <c r="J3682" s="34" t="str">
        <f t="shared" si="287"/>
        <v>ServiceRetail % of Labour Sales</v>
      </c>
      <c r="K3682" s="34" t="str">
        <f t="shared" si="288"/>
        <v>340Service Retail labour Sales - Toyota</v>
      </c>
      <c r="L3682" s="28">
        <f>+SUMIF('TB 4-24'!M:M,$AL3682,'TB 4-24'!G:G)</f>
        <v>0</v>
      </c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>
        <f>+SUMIF('Input Sheet'!$S:$S,$AL3682,'Input Sheet'!C:C)</f>
        <v>0</v>
      </c>
      <c r="Z3682" s="28">
        <f>+SUMIF('Input Sheet'!$S:$S,$AL3682,'Input Sheet'!D:D)</f>
        <v>0</v>
      </c>
      <c r="AA3682" s="28">
        <f>+SUMIF('Input Sheet'!$S:$S,$AL3682,'Input Sheet'!E:E)</f>
        <v>0</v>
      </c>
      <c r="AB3682" s="28">
        <f>+SUMIF('Input Sheet'!$S:$S,$AL3682,'Input Sheet'!F:F)</f>
        <v>0</v>
      </c>
      <c r="AC3682" s="28">
        <f>+SUMIF('Input Sheet'!$S:$S,$AL3682,'Input Sheet'!G:G)</f>
        <v>0</v>
      </c>
      <c r="AD3682" s="28">
        <f>+SUMIF('Input Sheet'!$S:$S,$AL3682,'Input Sheet'!H:H)</f>
        <v>0</v>
      </c>
      <c r="AE3682" s="28">
        <f>+SUMIF('Input Sheet'!$S:$S,$AL3682,'Input Sheet'!I:I)</f>
        <v>0</v>
      </c>
      <c r="AF3682" s="28">
        <f>+SUMIF('Input Sheet'!$S:$S,$AL3682,'Input Sheet'!J:J)</f>
        <v>0</v>
      </c>
      <c r="AG3682" s="28">
        <f>+SUMIF('Input Sheet'!$S:$S,$AL3682,'Input Sheet'!K:K)</f>
        <v>0</v>
      </c>
      <c r="AH3682" s="28">
        <f>+SUMIF('Input Sheet'!$S:$S,$AL3682,'Input Sheet'!L:L)</f>
        <v>0</v>
      </c>
      <c r="AI3682" s="28">
        <f>+SUMIF('Input Sheet'!$S:$S,$AL3682,'Input Sheet'!M:M)</f>
        <v>0</v>
      </c>
      <c r="AJ3682" s="28">
        <f>+SUMIF('Input Sheet'!$S:$S,$AL3682,'Input Sheet'!N:N)</f>
        <v>0</v>
      </c>
      <c r="AK3682" s="28"/>
      <c r="AL3682" s="27" t="str">
        <f t="shared" si="286"/>
        <v>340-3303</v>
      </c>
      <c r="AM3682" s="34" t="str">
        <f t="shared" si="289"/>
        <v>Service</v>
      </c>
      <c r="AN3682" s="34" t="str">
        <f t="shared" si="290"/>
        <v>ServiceRetail % of Labour Sales</v>
      </c>
      <c r="AO3682" s="35"/>
      <c r="AP3682" s="35"/>
      <c r="AQ3682" s="35"/>
    </row>
    <row r="3683" spans="1:43" x14ac:dyDescent="0.25">
      <c r="A3683" s="27" t="s">
        <v>103</v>
      </c>
      <c r="B3683" s="27" t="s">
        <v>104</v>
      </c>
      <c r="C3683" s="27" t="s">
        <v>104</v>
      </c>
      <c r="D3683" s="27" t="s">
        <v>582</v>
      </c>
      <c r="E3683" s="27" t="s">
        <v>653</v>
      </c>
      <c r="F3683" s="27" t="s">
        <v>1021</v>
      </c>
      <c r="G3683" s="27" t="s">
        <v>1022</v>
      </c>
      <c r="H3683" s="34" t="s">
        <v>15</v>
      </c>
      <c r="I3683" s="34" t="s">
        <v>1023</v>
      </c>
      <c r="J3683" s="34" t="str">
        <f t="shared" si="287"/>
        <v>ServiceRetail % of Labour Sales</v>
      </c>
      <c r="K3683" s="34" t="str">
        <f t="shared" si="288"/>
        <v>140Service Retail labour Sales - Toyota</v>
      </c>
      <c r="L3683" s="28">
        <f>+SUMIF('TB 4-24'!M:M,$AL3683,'TB 4-24'!G:G)</f>
        <v>0</v>
      </c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>
        <f>+SUMIF('Input Sheet'!$S:$S,$AL3683,'Input Sheet'!C:C)</f>
        <v>0</v>
      </c>
      <c r="Z3683" s="28">
        <f>+SUMIF('Input Sheet'!$S:$S,$AL3683,'Input Sheet'!D:D)</f>
        <v>0</v>
      </c>
      <c r="AA3683" s="28">
        <f>+SUMIF('Input Sheet'!$S:$S,$AL3683,'Input Sheet'!E:E)</f>
        <v>0</v>
      </c>
      <c r="AB3683" s="28">
        <f>+SUMIF('Input Sheet'!$S:$S,$AL3683,'Input Sheet'!F:F)</f>
        <v>0</v>
      </c>
      <c r="AC3683" s="28">
        <f>+SUMIF('Input Sheet'!$S:$S,$AL3683,'Input Sheet'!G:G)</f>
        <v>0</v>
      </c>
      <c r="AD3683" s="28">
        <f>+SUMIF('Input Sheet'!$S:$S,$AL3683,'Input Sheet'!H:H)</f>
        <v>0</v>
      </c>
      <c r="AE3683" s="28">
        <f>+SUMIF('Input Sheet'!$S:$S,$AL3683,'Input Sheet'!I:I)</f>
        <v>0</v>
      </c>
      <c r="AF3683" s="28">
        <f>+SUMIF('Input Sheet'!$S:$S,$AL3683,'Input Sheet'!J:J)</f>
        <v>0</v>
      </c>
      <c r="AG3683" s="28">
        <f>+SUMIF('Input Sheet'!$S:$S,$AL3683,'Input Sheet'!K:K)</f>
        <v>0</v>
      </c>
      <c r="AH3683" s="28">
        <f>+SUMIF('Input Sheet'!$S:$S,$AL3683,'Input Sheet'!L:L)</f>
        <v>0</v>
      </c>
      <c r="AI3683" s="28">
        <f>+SUMIF('Input Sheet'!$S:$S,$AL3683,'Input Sheet'!M:M)</f>
        <v>0</v>
      </c>
      <c r="AJ3683" s="28">
        <f>+SUMIF('Input Sheet'!$S:$S,$AL3683,'Input Sheet'!N:N)</f>
        <v>0</v>
      </c>
      <c r="AK3683" s="28"/>
      <c r="AL3683" s="27" t="str">
        <f t="shared" si="286"/>
        <v>140-3303</v>
      </c>
      <c r="AM3683" s="34" t="str">
        <f t="shared" si="289"/>
        <v>Service</v>
      </c>
      <c r="AN3683" s="34" t="str">
        <f t="shared" si="290"/>
        <v>ServiceRetail % of Labour Sales</v>
      </c>
      <c r="AO3683" s="35"/>
      <c r="AP3683" s="35"/>
      <c r="AQ3683" s="35"/>
    </row>
    <row r="3684" spans="1:43" x14ac:dyDescent="0.25">
      <c r="A3684" s="27" t="s">
        <v>103</v>
      </c>
      <c r="B3684" s="27" t="s">
        <v>104</v>
      </c>
      <c r="C3684" s="27" t="s">
        <v>104</v>
      </c>
      <c r="D3684" s="27" t="s">
        <v>582</v>
      </c>
      <c r="E3684" s="27" t="s">
        <v>684</v>
      </c>
      <c r="F3684" s="27" t="s">
        <v>1021</v>
      </c>
      <c r="G3684" s="27" t="s">
        <v>1022</v>
      </c>
      <c r="H3684" s="34" t="s">
        <v>15</v>
      </c>
      <c r="I3684" s="34" t="s">
        <v>1023</v>
      </c>
      <c r="J3684" s="34" t="str">
        <f t="shared" si="287"/>
        <v>ServiceRetail % of Labour Sales</v>
      </c>
      <c r="K3684" s="34" t="str">
        <f t="shared" si="288"/>
        <v>147Service Retail labour Sales - Toyota</v>
      </c>
      <c r="L3684" s="28">
        <f>+SUMIF('TB 4-24'!M:M,$AL3684,'TB 4-24'!G:G)</f>
        <v>0</v>
      </c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>
        <f>+SUMIF('Input Sheet'!$S:$S,$AL3684,'Input Sheet'!C:C)</f>
        <v>0</v>
      </c>
      <c r="Z3684" s="28">
        <f>+SUMIF('Input Sheet'!$S:$S,$AL3684,'Input Sheet'!D:D)</f>
        <v>0</v>
      </c>
      <c r="AA3684" s="28">
        <f>+SUMIF('Input Sheet'!$S:$S,$AL3684,'Input Sheet'!E:E)</f>
        <v>0</v>
      </c>
      <c r="AB3684" s="28">
        <f>+SUMIF('Input Sheet'!$S:$S,$AL3684,'Input Sheet'!F:F)</f>
        <v>0</v>
      </c>
      <c r="AC3684" s="28">
        <f>+SUMIF('Input Sheet'!$S:$S,$AL3684,'Input Sheet'!G:G)</f>
        <v>0</v>
      </c>
      <c r="AD3684" s="28">
        <f>+SUMIF('Input Sheet'!$S:$S,$AL3684,'Input Sheet'!H:H)</f>
        <v>0</v>
      </c>
      <c r="AE3684" s="28">
        <f>+SUMIF('Input Sheet'!$S:$S,$AL3684,'Input Sheet'!I:I)</f>
        <v>0</v>
      </c>
      <c r="AF3684" s="28">
        <f>+SUMIF('Input Sheet'!$S:$S,$AL3684,'Input Sheet'!J:J)</f>
        <v>0</v>
      </c>
      <c r="AG3684" s="28">
        <f>+SUMIF('Input Sheet'!$S:$S,$AL3684,'Input Sheet'!K:K)</f>
        <v>0</v>
      </c>
      <c r="AH3684" s="28">
        <f>+SUMIF('Input Sheet'!$S:$S,$AL3684,'Input Sheet'!L:L)</f>
        <v>0</v>
      </c>
      <c r="AI3684" s="28">
        <f>+SUMIF('Input Sheet'!$S:$S,$AL3684,'Input Sheet'!M:M)</f>
        <v>0</v>
      </c>
      <c r="AJ3684" s="28">
        <f>+SUMIF('Input Sheet'!$S:$S,$AL3684,'Input Sheet'!N:N)</f>
        <v>0</v>
      </c>
      <c r="AK3684" s="28"/>
      <c r="AL3684" s="27" t="str">
        <f t="shared" si="286"/>
        <v>147-3303</v>
      </c>
      <c r="AM3684" s="34" t="str">
        <f t="shared" si="289"/>
        <v>Service</v>
      </c>
      <c r="AN3684" s="34" t="str">
        <f t="shared" si="290"/>
        <v>ServiceRetail % of Labour Sales</v>
      </c>
      <c r="AO3684" s="35"/>
      <c r="AP3684" s="35"/>
      <c r="AQ3684" s="35"/>
    </row>
    <row r="3685" spans="1:43" x14ac:dyDescent="0.25">
      <c r="A3685" s="27" t="s">
        <v>103</v>
      </c>
      <c r="B3685" s="27" t="s">
        <v>104</v>
      </c>
      <c r="C3685" s="27" t="s">
        <v>104</v>
      </c>
      <c r="D3685" s="27" t="s">
        <v>583</v>
      </c>
      <c r="E3685" s="27" t="s">
        <v>653</v>
      </c>
      <c r="F3685" s="27" t="s">
        <v>1021</v>
      </c>
      <c r="G3685" s="27" t="s">
        <v>1022</v>
      </c>
      <c r="H3685" s="34" t="s">
        <v>15</v>
      </c>
      <c r="I3685" s="34" t="s">
        <v>1023</v>
      </c>
      <c r="J3685" s="34" t="str">
        <f t="shared" si="287"/>
        <v>ServiceRetail % of Labour Sales</v>
      </c>
      <c r="K3685" s="34" t="str">
        <f t="shared" si="288"/>
        <v>140Service Retail labour Sales - Toyota</v>
      </c>
      <c r="L3685" s="28">
        <f>+SUMIF('TB 4-24'!M:M,$AL3685,'TB 4-24'!G:G)</f>
        <v>0</v>
      </c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>
        <f>+SUMIF('Input Sheet'!$S:$S,$AL3685,'Input Sheet'!C:C)</f>
        <v>0</v>
      </c>
      <c r="Z3685" s="28">
        <f>+SUMIF('Input Sheet'!$S:$S,$AL3685,'Input Sheet'!D:D)</f>
        <v>0</v>
      </c>
      <c r="AA3685" s="28">
        <f>+SUMIF('Input Sheet'!$S:$S,$AL3685,'Input Sheet'!E:E)</f>
        <v>0</v>
      </c>
      <c r="AB3685" s="28">
        <f>+SUMIF('Input Sheet'!$S:$S,$AL3685,'Input Sheet'!F:F)</f>
        <v>0</v>
      </c>
      <c r="AC3685" s="28">
        <f>+SUMIF('Input Sheet'!$S:$S,$AL3685,'Input Sheet'!G:G)</f>
        <v>0</v>
      </c>
      <c r="AD3685" s="28">
        <f>+SUMIF('Input Sheet'!$S:$S,$AL3685,'Input Sheet'!H:H)</f>
        <v>0</v>
      </c>
      <c r="AE3685" s="28">
        <f>+SUMIF('Input Sheet'!$S:$S,$AL3685,'Input Sheet'!I:I)</f>
        <v>0</v>
      </c>
      <c r="AF3685" s="28">
        <f>+SUMIF('Input Sheet'!$S:$S,$AL3685,'Input Sheet'!J:J)</f>
        <v>0</v>
      </c>
      <c r="AG3685" s="28">
        <f>+SUMIF('Input Sheet'!$S:$S,$AL3685,'Input Sheet'!K:K)</f>
        <v>0</v>
      </c>
      <c r="AH3685" s="28">
        <f>+SUMIF('Input Sheet'!$S:$S,$AL3685,'Input Sheet'!L:L)</f>
        <v>0</v>
      </c>
      <c r="AI3685" s="28">
        <f>+SUMIF('Input Sheet'!$S:$S,$AL3685,'Input Sheet'!M:M)</f>
        <v>0</v>
      </c>
      <c r="AJ3685" s="28">
        <f>+SUMIF('Input Sheet'!$S:$S,$AL3685,'Input Sheet'!N:N)</f>
        <v>0</v>
      </c>
      <c r="AK3685" s="28"/>
      <c r="AL3685" s="27" t="str">
        <f t="shared" si="286"/>
        <v>140-3304</v>
      </c>
      <c r="AM3685" s="34" t="str">
        <f t="shared" si="289"/>
        <v>Service</v>
      </c>
      <c r="AN3685" s="34" t="str">
        <f t="shared" si="290"/>
        <v>ServiceRetail % of Labour Sales</v>
      </c>
      <c r="AO3685" s="35"/>
      <c r="AP3685" s="35"/>
      <c r="AQ3685" s="35"/>
    </row>
    <row r="3686" spans="1:43" x14ac:dyDescent="0.25">
      <c r="A3686" s="27" t="s">
        <v>103</v>
      </c>
      <c r="B3686" s="27" t="s">
        <v>104</v>
      </c>
      <c r="C3686" s="27" t="s">
        <v>657</v>
      </c>
      <c r="D3686" s="27" t="s">
        <v>583</v>
      </c>
      <c r="E3686" s="27" t="s">
        <v>682</v>
      </c>
      <c r="F3686" s="27" t="s">
        <v>1021</v>
      </c>
      <c r="G3686" s="27" t="s">
        <v>1022</v>
      </c>
      <c r="H3686" s="34" t="s">
        <v>15</v>
      </c>
      <c r="I3686" s="34" t="s">
        <v>1023</v>
      </c>
      <c r="J3686" s="34" t="str">
        <f t="shared" si="287"/>
        <v>ServiceRetail % of Labour Sales</v>
      </c>
      <c r="K3686" s="34" t="str">
        <f t="shared" si="288"/>
        <v>240Service Retail labour Sales - Toyota</v>
      </c>
      <c r="L3686" s="28">
        <f>+SUMIF('TB 4-24'!M:M,$AL3686,'TB 4-24'!G:G)</f>
        <v>0</v>
      </c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>
        <f>+SUMIF('Input Sheet'!$S:$S,$AL3686,'Input Sheet'!C:C)</f>
        <v>0</v>
      </c>
      <c r="Z3686" s="28">
        <f>+SUMIF('Input Sheet'!$S:$S,$AL3686,'Input Sheet'!D:D)</f>
        <v>0</v>
      </c>
      <c r="AA3686" s="28">
        <f>+SUMIF('Input Sheet'!$S:$S,$AL3686,'Input Sheet'!E:E)</f>
        <v>0</v>
      </c>
      <c r="AB3686" s="28">
        <f>+SUMIF('Input Sheet'!$S:$S,$AL3686,'Input Sheet'!F:F)</f>
        <v>0</v>
      </c>
      <c r="AC3686" s="28">
        <f>+SUMIF('Input Sheet'!$S:$S,$AL3686,'Input Sheet'!G:G)</f>
        <v>0</v>
      </c>
      <c r="AD3686" s="28">
        <f>+SUMIF('Input Sheet'!$S:$S,$AL3686,'Input Sheet'!H:H)</f>
        <v>0</v>
      </c>
      <c r="AE3686" s="28">
        <f>+SUMIF('Input Sheet'!$S:$S,$AL3686,'Input Sheet'!I:I)</f>
        <v>0</v>
      </c>
      <c r="AF3686" s="28">
        <f>+SUMIF('Input Sheet'!$S:$S,$AL3686,'Input Sheet'!J:J)</f>
        <v>0</v>
      </c>
      <c r="AG3686" s="28">
        <f>+SUMIF('Input Sheet'!$S:$S,$AL3686,'Input Sheet'!K:K)</f>
        <v>0</v>
      </c>
      <c r="AH3686" s="28">
        <f>+SUMIF('Input Sheet'!$S:$S,$AL3686,'Input Sheet'!L:L)</f>
        <v>0</v>
      </c>
      <c r="AI3686" s="28">
        <f>+SUMIF('Input Sheet'!$S:$S,$AL3686,'Input Sheet'!M:M)</f>
        <v>0</v>
      </c>
      <c r="AJ3686" s="28">
        <f>+SUMIF('Input Sheet'!$S:$S,$AL3686,'Input Sheet'!N:N)</f>
        <v>0</v>
      </c>
      <c r="AK3686" s="28"/>
      <c r="AL3686" s="27" t="str">
        <f t="shared" si="286"/>
        <v>240-3304</v>
      </c>
      <c r="AM3686" s="34" t="str">
        <f t="shared" si="289"/>
        <v>Service</v>
      </c>
      <c r="AN3686" s="34" t="str">
        <f t="shared" si="290"/>
        <v>ServiceRetail % of Labour Sales</v>
      </c>
      <c r="AO3686" s="35"/>
      <c r="AP3686" s="35"/>
      <c r="AQ3686" s="35"/>
    </row>
    <row r="3687" spans="1:43" x14ac:dyDescent="0.25">
      <c r="A3687" s="27" t="s">
        <v>103</v>
      </c>
      <c r="B3687" s="27" t="s">
        <v>104</v>
      </c>
      <c r="C3687" s="27" t="s">
        <v>671</v>
      </c>
      <c r="D3687" s="27" t="s">
        <v>583</v>
      </c>
      <c r="E3687" s="27" t="s">
        <v>683</v>
      </c>
      <c r="F3687" s="27" t="s">
        <v>1021</v>
      </c>
      <c r="G3687" s="27" t="s">
        <v>1022</v>
      </c>
      <c r="H3687" s="34" t="s">
        <v>15</v>
      </c>
      <c r="I3687" s="34" t="s">
        <v>1023</v>
      </c>
      <c r="J3687" s="34" t="str">
        <f t="shared" si="287"/>
        <v>ServiceRetail % of Labour Sales</v>
      </c>
      <c r="K3687" s="34" t="str">
        <f t="shared" si="288"/>
        <v>340Service Retail labour Sales - Toyota</v>
      </c>
      <c r="L3687" s="28">
        <f>+SUMIF('TB 4-24'!M:M,$AL3687,'TB 4-24'!G:G)</f>
        <v>0</v>
      </c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>
        <f>+SUMIF('Input Sheet'!$S:$S,$AL3687,'Input Sheet'!C:C)</f>
        <v>0</v>
      </c>
      <c r="Z3687" s="28">
        <f>+SUMIF('Input Sheet'!$S:$S,$AL3687,'Input Sheet'!D:D)</f>
        <v>0</v>
      </c>
      <c r="AA3687" s="28">
        <f>+SUMIF('Input Sheet'!$S:$S,$AL3687,'Input Sheet'!E:E)</f>
        <v>0</v>
      </c>
      <c r="AB3687" s="28">
        <f>+SUMIF('Input Sheet'!$S:$S,$AL3687,'Input Sheet'!F:F)</f>
        <v>0</v>
      </c>
      <c r="AC3687" s="28">
        <f>+SUMIF('Input Sheet'!$S:$S,$AL3687,'Input Sheet'!G:G)</f>
        <v>0</v>
      </c>
      <c r="AD3687" s="28">
        <f>+SUMIF('Input Sheet'!$S:$S,$AL3687,'Input Sheet'!H:H)</f>
        <v>0</v>
      </c>
      <c r="AE3687" s="28">
        <f>+SUMIF('Input Sheet'!$S:$S,$AL3687,'Input Sheet'!I:I)</f>
        <v>0</v>
      </c>
      <c r="AF3687" s="28">
        <f>+SUMIF('Input Sheet'!$S:$S,$AL3687,'Input Sheet'!J:J)</f>
        <v>0</v>
      </c>
      <c r="AG3687" s="28">
        <f>+SUMIF('Input Sheet'!$S:$S,$AL3687,'Input Sheet'!K:K)</f>
        <v>0</v>
      </c>
      <c r="AH3687" s="28">
        <f>+SUMIF('Input Sheet'!$S:$S,$AL3687,'Input Sheet'!L:L)</f>
        <v>0</v>
      </c>
      <c r="AI3687" s="28">
        <f>+SUMIF('Input Sheet'!$S:$S,$AL3687,'Input Sheet'!M:M)</f>
        <v>0</v>
      </c>
      <c r="AJ3687" s="28">
        <f>+SUMIF('Input Sheet'!$S:$S,$AL3687,'Input Sheet'!N:N)</f>
        <v>0</v>
      </c>
      <c r="AK3687" s="28"/>
      <c r="AL3687" s="27" t="str">
        <f t="shared" si="286"/>
        <v>340-3304</v>
      </c>
      <c r="AM3687" s="34" t="str">
        <f t="shared" si="289"/>
        <v>Service</v>
      </c>
      <c r="AN3687" s="34" t="str">
        <f t="shared" si="290"/>
        <v>ServiceRetail % of Labour Sales</v>
      </c>
      <c r="AO3687" s="35"/>
      <c r="AP3687" s="35"/>
      <c r="AQ3687" s="35"/>
    </row>
    <row r="3688" spans="1:43" x14ac:dyDescent="0.25">
      <c r="A3688" s="27" t="s">
        <v>103</v>
      </c>
      <c r="B3688" s="27" t="s">
        <v>104</v>
      </c>
      <c r="C3688" s="27" t="s">
        <v>663</v>
      </c>
      <c r="D3688" s="27" t="s">
        <v>583</v>
      </c>
      <c r="E3688" s="27" t="s">
        <v>669</v>
      </c>
      <c r="F3688" s="27" t="s">
        <v>1021</v>
      </c>
      <c r="G3688" s="27" t="s">
        <v>1022</v>
      </c>
      <c r="H3688" s="34" t="s">
        <v>15</v>
      </c>
      <c r="I3688" s="34" t="s">
        <v>1023</v>
      </c>
      <c r="J3688" s="34" t="str">
        <f t="shared" si="287"/>
        <v>ServiceRetail % of Labour Sales</v>
      </c>
      <c r="K3688" s="34" t="str">
        <f t="shared" si="288"/>
        <v>440Service Retail labour Sales - Toyota</v>
      </c>
      <c r="L3688" s="28">
        <f>+SUMIF('TB 4-24'!M:M,$AL3688,'TB 4-24'!G:G)</f>
        <v>0</v>
      </c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>
        <f>+SUMIF('Input Sheet'!$S:$S,$AL3688,'Input Sheet'!C:C)</f>
        <v>0</v>
      </c>
      <c r="Z3688" s="28">
        <f>+SUMIF('Input Sheet'!$S:$S,$AL3688,'Input Sheet'!D:D)</f>
        <v>0</v>
      </c>
      <c r="AA3688" s="28">
        <f>+SUMIF('Input Sheet'!$S:$S,$AL3688,'Input Sheet'!E:E)</f>
        <v>0</v>
      </c>
      <c r="AB3688" s="28">
        <f>+SUMIF('Input Sheet'!$S:$S,$AL3688,'Input Sheet'!F:F)</f>
        <v>0</v>
      </c>
      <c r="AC3688" s="28">
        <f>+SUMIF('Input Sheet'!$S:$S,$AL3688,'Input Sheet'!G:G)</f>
        <v>0</v>
      </c>
      <c r="AD3688" s="28">
        <f>+SUMIF('Input Sheet'!$S:$S,$AL3688,'Input Sheet'!H:H)</f>
        <v>0</v>
      </c>
      <c r="AE3688" s="28">
        <f>+SUMIF('Input Sheet'!$S:$S,$AL3688,'Input Sheet'!I:I)</f>
        <v>0</v>
      </c>
      <c r="AF3688" s="28">
        <f>+SUMIF('Input Sheet'!$S:$S,$AL3688,'Input Sheet'!J:J)</f>
        <v>0</v>
      </c>
      <c r="AG3688" s="28">
        <f>+SUMIF('Input Sheet'!$S:$S,$AL3688,'Input Sheet'!K:K)</f>
        <v>0</v>
      </c>
      <c r="AH3688" s="28">
        <f>+SUMIF('Input Sheet'!$S:$S,$AL3688,'Input Sheet'!L:L)</f>
        <v>0</v>
      </c>
      <c r="AI3688" s="28">
        <f>+SUMIF('Input Sheet'!$S:$S,$AL3688,'Input Sheet'!M:M)</f>
        <v>0</v>
      </c>
      <c r="AJ3688" s="28">
        <f>+SUMIF('Input Sheet'!$S:$S,$AL3688,'Input Sheet'!N:N)</f>
        <v>0</v>
      </c>
      <c r="AK3688" s="28"/>
      <c r="AL3688" s="27" t="str">
        <f t="shared" si="286"/>
        <v>440-3304</v>
      </c>
      <c r="AM3688" s="34" t="str">
        <f t="shared" si="289"/>
        <v>Service</v>
      </c>
      <c r="AN3688" s="34" t="str">
        <f t="shared" si="290"/>
        <v>ServiceRetail % of Labour Sales</v>
      </c>
      <c r="AO3688" s="35"/>
      <c r="AP3688" s="35"/>
      <c r="AQ3688" s="35"/>
    </row>
    <row r="3689" spans="1:43" x14ac:dyDescent="0.25">
      <c r="A3689" s="27" t="s">
        <v>103</v>
      </c>
      <c r="B3689" s="27" t="s">
        <v>104</v>
      </c>
      <c r="C3689" s="27" t="s">
        <v>104</v>
      </c>
      <c r="D3689" s="27" t="s">
        <v>583</v>
      </c>
      <c r="E3689" s="27" t="s">
        <v>684</v>
      </c>
      <c r="F3689" s="27" t="s">
        <v>1021</v>
      </c>
      <c r="G3689" s="27" t="s">
        <v>1022</v>
      </c>
      <c r="H3689" s="34" t="s">
        <v>15</v>
      </c>
      <c r="I3689" s="34" t="s">
        <v>1023</v>
      </c>
      <c r="J3689" s="34" t="str">
        <f t="shared" si="287"/>
        <v>ServiceRetail % of Labour Sales</v>
      </c>
      <c r="K3689" s="34" t="str">
        <f t="shared" si="288"/>
        <v>147Service Retail labour Sales - Toyota</v>
      </c>
      <c r="L3689" s="28">
        <f>+SUMIF('TB 4-24'!M:M,$AL3689,'TB 4-24'!G:G)</f>
        <v>0</v>
      </c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>
        <f>+SUMIF('Input Sheet'!$S:$S,$AL3689,'Input Sheet'!C:C)</f>
        <v>0</v>
      </c>
      <c r="Z3689" s="28">
        <f>+SUMIF('Input Sheet'!$S:$S,$AL3689,'Input Sheet'!D:D)</f>
        <v>0</v>
      </c>
      <c r="AA3689" s="28">
        <f>+SUMIF('Input Sheet'!$S:$S,$AL3689,'Input Sheet'!E:E)</f>
        <v>0</v>
      </c>
      <c r="AB3689" s="28">
        <f>+SUMIF('Input Sheet'!$S:$S,$AL3689,'Input Sheet'!F:F)</f>
        <v>0</v>
      </c>
      <c r="AC3689" s="28">
        <f>+SUMIF('Input Sheet'!$S:$S,$AL3689,'Input Sheet'!G:G)</f>
        <v>0</v>
      </c>
      <c r="AD3689" s="28">
        <f>+SUMIF('Input Sheet'!$S:$S,$AL3689,'Input Sheet'!H:H)</f>
        <v>0</v>
      </c>
      <c r="AE3689" s="28">
        <f>+SUMIF('Input Sheet'!$S:$S,$AL3689,'Input Sheet'!I:I)</f>
        <v>0</v>
      </c>
      <c r="AF3689" s="28">
        <f>+SUMIF('Input Sheet'!$S:$S,$AL3689,'Input Sheet'!J:J)</f>
        <v>0</v>
      </c>
      <c r="AG3689" s="28">
        <f>+SUMIF('Input Sheet'!$S:$S,$AL3689,'Input Sheet'!K:K)</f>
        <v>0</v>
      </c>
      <c r="AH3689" s="28">
        <f>+SUMIF('Input Sheet'!$S:$S,$AL3689,'Input Sheet'!L:L)</f>
        <v>0</v>
      </c>
      <c r="AI3689" s="28">
        <f>+SUMIF('Input Sheet'!$S:$S,$AL3689,'Input Sheet'!M:M)</f>
        <v>0</v>
      </c>
      <c r="AJ3689" s="28">
        <f>+SUMIF('Input Sheet'!$S:$S,$AL3689,'Input Sheet'!N:N)</f>
        <v>0</v>
      </c>
      <c r="AK3689" s="28"/>
      <c r="AL3689" s="27" t="str">
        <f t="shared" si="286"/>
        <v>147-3304</v>
      </c>
      <c r="AM3689" s="34" t="str">
        <f t="shared" si="289"/>
        <v>Service</v>
      </c>
      <c r="AN3689" s="34" t="str">
        <f t="shared" si="290"/>
        <v>ServiceRetail % of Labour Sales</v>
      </c>
      <c r="AO3689" s="35"/>
      <c r="AP3689" s="35"/>
      <c r="AQ3689" s="35"/>
    </row>
    <row r="3690" spans="1:43" x14ac:dyDescent="0.25">
      <c r="A3690" s="27" t="s">
        <v>103</v>
      </c>
      <c r="B3690" s="27" t="s">
        <v>104</v>
      </c>
      <c r="C3690" s="27" t="s">
        <v>657</v>
      </c>
      <c r="D3690" s="27" t="s">
        <v>584</v>
      </c>
      <c r="E3690" s="27" t="s">
        <v>682</v>
      </c>
      <c r="F3690" s="27" t="s">
        <v>1021</v>
      </c>
      <c r="G3690" s="27" t="s">
        <v>1022</v>
      </c>
      <c r="H3690" s="34" t="s">
        <v>15</v>
      </c>
      <c r="I3690" s="34" t="s">
        <v>1023</v>
      </c>
      <c r="J3690" s="34" t="str">
        <f t="shared" si="287"/>
        <v>ServiceRetail % of Labour Sales</v>
      </c>
      <c r="K3690" s="34" t="str">
        <f t="shared" si="288"/>
        <v>240Service Retail labour Sales - Toyota</v>
      </c>
      <c r="L3690" s="28">
        <f>+SUMIF('TB 4-24'!M:M,$AL3690,'TB 4-24'!G:G)</f>
        <v>0</v>
      </c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>
        <f>+SUMIF('Input Sheet'!$S:$S,$AL3690,'Input Sheet'!C:C)</f>
        <v>0</v>
      </c>
      <c r="Z3690" s="28">
        <f>+SUMIF('Input Sheet'!$S:$S,$AL3690,'Input Sheet'!D:D)</f>
        <v>0</v>
      </c>
      <c r="AA3690" s="28">
        <f>+SUMIF('Input Sheet'!$S:$S,$AL3690,'Input Sheet'!E:E)</f>
        <v>0</v>
      </c>
      <c r="AB3690" s="28">
        <f>+SUMIF('Input Sheet'!$S:$S,$AL3690,'Input Sheet'!F:F)</f>
        <v>0</v>
      </c>
      <c r="AC3690" s="28">
        <f>+SUMIF('Input Sheet'!$S:$S,$AL3690,'Input Sheet'!G:G)</f>
        <v>0</v>
      </c>
      <c r="AD3690" s="28">
        <f>+SUMIF('Input Sheet'!$S:$S,$AL3690,'Input Sheet'!H:H)</f>
        <v>0</v>
      </c>
      <c r="AE3690" s="28">
        <f>+SUMIF('Input Sheet'!$S:$S,$AL3690,'Input Sheet'!I:I)</f>
        <v>0</v>
      </c>
      <c r="AF3690" s="28">
        <f>+SUMIF('Input Sheet'!$S:$S,$AL3690,'Input Sheet'!J:J)</f>
        <v>0</v>
      </c>
      <c r="AG3690" s="28">
        <f>+SUMIF('Input Sheet'!$S:$S,$AL3690,'Input Sheet'!K:K)</f>
        <v>0</v>
      </c>
      <c r="AH3690" s="28">
        <f>+SUMIF('Input Sheet'!$S:$S,$AL3690,'Input Sheet'!L:L)</f>
        <v>0</v>
      </c>
      <c r="AI3690" s="28">
        <f>+SUMIF('Input Sheet'!$S:$S,$AL3690,'Input Sheet'!M:M)</f>
        <v>0</v>
      </c>
      <c r="AJ3690" s="28">
        <f>+SUMIF('Input Sheet'!$S:$S,$AL3690,'Input Sheet'!N:N)</f>
        <v>0</v>
      </c>
      <c r="AK3690" s="28"/>
      <c r="AL3690" s="27" t="str">
        <f t="shared" si="286"/>
        <v>240-3305</v>
      </c>
      <c r="AM3690" s="34" t="str">
        <f t="shared" si="289"/>
        <v>Service</v>
      </c>
      <c r="AN3690" s="34" t="str">
        <f t="shared" si="290"/>
        <v>ServiceRetail % of Labour Sales</v>
      </c>
      <c r="AO3690" s="35"/>
      <c r="AP3690" s="35"/>
      <c r="AQ3690" s="35"/>
    </row>
    <row r="3691" spans="1:43" x14ac:dyDescent="0.25">
      <c r="A3691" s="27" t="s">
        <v>103</v>
      </c>
      <c r="B3691" s="27" t="s">
        <v>104</v>
      </c>
      <c r="C3691" s="27" t="s">
        <v>104</v>
      </c>
      <c r="D3691" s="27" t="s">
        <v>584</v>
      </c>
      <c r="E3691" s="27" t="s">
        <v>653</v>
      </c>
      <c r="F3691" s="27" t="s">
        <v>1021</v>
      </c>
      <c r="G3691" s="27" t="s">
        <v>1022</v>
      </c>
      <c r="H3691" s="34" t="s">
        <v>15</v>
      </c>
      <c r="I3691" s="34" t="s">
        <v>1023</v>
      </c>
      <c r="J3691" s="34" t="str">
        <f t="shared" si="287"/>
        <v>ServiceRetail % of Labour Sales</v>
      </c>
      <c r="K3691" s="34" t="str">
        <f t="shared" si="288"/>
        <v>140Service Retail labour Sales - Toyota</v>
      </c>
      <c r="L3691" s="28">
        <f>+SUMIF('TB 4-24'!M:M,$AL3691,'TB 4-24'!G:G)</f>
        <v>0</v>
      </c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>
        <f>+SUMIF('Input Sheet'!$S:$S,$AL3691,'Input Sheet'!C:C)</f>
        <v>0</v>
      </c>
      <c r="Z3691" s="28">
        <f>+SUMIF('Input Sheet'!$S:$S,$AL3691,'Input Sheet'!D:D)</f>
        <v>0</v>
      </c>
      <c r="AA3691" s="28">
        <f>+SUMIF('Input Sheet'!$S:$S,$AL3691,'Input Sheet'!E:E)</f>
        <v>0</v>
      </c>
      <c r="AB3691" s="28">
        <f>+SUMIF('Input Sheet'!$S:$S,$AL3691,'Input Sheet'!F:F)</f>
        <v>0</v>
      </c>
      <c r="AC3691" s="28">
        <f>+SUMIF('Input Sheet'!$S:$S,$AL3691,'Input Sheet'!G:G)</f>
        <v>0</v>
      </c>
      <c r="AD3691" s="28">
        <f>+SUMIF('Input Sheet'!$S:$S,$AL3691,'Input Sheet'!H:H)</f>
        <v>0</v>
      </c>
      <c r="AE3691" s="28">
        <f>+SUMIF('Input Sheet'!$S:$S,$AL3691,'Input Sheet'!I:I)</f>
        <v>0</v>
      </c>
      <c r="AF3691" s="28">
        <f>+SUMIF('Input Sheet'!$S:$S,$AL3691,'Input Sheet'!J:J)</f>
        <v>0</v>
      </c>
      <c r="AG3691" s="28">
        <f>+SUMIF('Input Sheet'!$S:$S,$AL3691,'Input Sheet'!K:K)</f>
        <v>0</v>
      </c>
      <c r="AH3691" s="28">
        <f>+SUMIF('Input Sheet'!$S:$S,$AL3691,'Input Sheet'!L:L)</f>
        <v>0</v>
      </c>
      <c r="AI3691" s="28">
        <f>+SUMIF('Input Sheet'!$S:$S,$AL3691,'Input Sheet'!M:M)</f>
        <v>0</v>
      </c>
      <c r="AJ3691" s="28">
        <f>+SUMIF('Input Sheet'!$S:$S,$AL3691,'Input Sheet'!N:N)</f>
        <v>0</v>
      </c>
      <c r="AK3691" s="28"/>
      <c r="AL3691" s="27" t="str">
        <f t="shared" si="286"/>
        <v>140-3305</v>
      </c>
      <c r="AM3691" s="34" t="str">
        <f t="shared" si="289"/>
        <v>Service</v>
      </c>
      <c r="AN3691" s="34" t="str">
        <f t="shared" si="290"/>
        <v>ServiceRetail % of Labour Sales</v>
      </c>
      <c r="AO3691" s="35"/>
      <c r="AP3691" s="35"/>
      <c r="AQ3691" s="35"/>
    </row>
    <row r="3692" spans="1:43" x14ac:dyDescent="0.25">
      <c r="A3692" s="27" t="s">
        <v>103</v>
      </c>
      <c r="B3692" s="27" t="s">
        <v>104</v>
      </c>
      <c r="C3692" s="27" t="s">
        <v>663</v>
      </c>
      <c r="D3692" s="27" t="s">
        <v>584</v>
      </c>
      <c r="E3692" s="27" t="s">
        <v>669</v>
      </c>
      <c r="F3692" s="27" t="s">
        <v>1021</v>
      </c>
      <c r="G3692" s="27" t="s">
        <v>1022</v>
      </c>
      <c r="H3692" s="34" t="s">
        <v>15</v>
      </c>
      <c r="I3692" s="34" t="s">
        <v>1023</v>
      </c>
      <c r="J3692" s="34" t="str">
        <f t="shared" si="287"/>
        <v>ServiceRetail % of Labour Sales</v>
      </c>
      <c r="K3692" s="34" t="str">
        <f t="shared" si="288"/>
        <v>440Service Retail labour Sales - Toyota</v>
      </c>
      <c r="L3692" s="28">
        <f>+SUMIF('TB 4-24'!M:M,$AL3692,'TB 4-24'!G:G)</f>
        <v>0</v>
      </c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>
        <f>+SUMIF('Input Sheet'!$S:$S,$AL3692,'Input Sheet'!C:C)</f>
        <v>0</v>
      </c>
      <c r="Z3692" s="28">
        <f>+SUMIF('Input Sheet'!$S:$S,$AL3692,'Input Sheet'!D:D)</f>
        <v>0</v>
      </c>
      <c r="AA3692" s="28">
        <f>+SUMIF('Input Sheet'!$S:$S,$AL3692,'Input Sheet'!E:E)</f>
        <v>0</v>
      </c>
      <c r="AB3692" s="28">
        <f>+SUMIF('Input Sheet'!$S:$S,$AL3692,'Input Sheet'!F:F)</f>
        <v>0</v>
      </c>
      <c r="AC3692" s="28">
        <f>+SUMIF('Input Sheet'!$S:$S,$AL3692,'Input Sheet'!G:G)</f>
        <v>0</v>
      </c>
      <c r="AD3692" s="28">
        <f>+SUMIF('Input Sheet'!$S:$S,$AL3692,'Input Sheet'!H:H)</f>
        <v>0</v>
      </c>
      <c r="AE3692" s="28">
        <f>+SUMIF('Input Sheet'!$S:$S,$AL3692,'Input Sheet'!I:I)</f>
        <v>0</v>
      </c>
      <c r="AF3692" s="28">
        <f>+SUMIF('Input Sheet'!$S:$S,$AL3692,'Input Sheet'!J:J)</f>
        <v>0</v>
      </c>
      <c r="AG3692" s="28">
        <f>+SUMIF('Input Sheet'!$S:$S,$AL3692,'Input Sheet'!K:K)</f>
        <v>0</v>
      </c>
      <c r="AH3692" s="28">
        <f>+SUMIF('Input Sheet'!$S:$S,$AL3692,'Input Sheet'!L:L)</f>
        <v>0</v>
      </c>
      <c r="AI3692" s="28">
        <f>+SUMIF('Input Sheet'!$S:$S,$AL3692,'Input Sheet'!M:M)</f>
        <v>0</v>
      </c>
      <c r="AJ3692" s="28">
        <f>+SUMIF('Input Sheet'!$S:$S,$AL3692,'Input Sheet'!N:N)</f>
        <v>0</v>
      </c>
      <c r="AK3692" s="28"/>
      <c r="AL3692" s="27" t="str">
        <f t="shared" si="286"/>
        <v>440-3305</v>
      </c>
      <c r="AM3692" s="34" t="str">
        <f t="shared" si="289"/>
        <v>Service</v>
      </c>
      <c r="AN3692" s="34" t="str">
        <f t="shared" si="290"/>
        <v>ServiceRetail % of Labour Sales</v>
      </c>
      <c r="AO3692" s="35"/>
      <c r="AP3692" s="35"/>
      <c r="AQ3692" s="35"/>
    </row>
    <row r="3693" spans="1:43" x14ac:dyDescent="0.25">
      <c r="A3693" s="27" t="s">
        <v>103</v>
      </c>
      <c r="B3693" s="27" t="s">
        <v>104</v>
      </c>
      <c r="C3693" s="27" t="s">
        <v>671</v>
      </c>
      <c r="D3693" s="27" t="s">
        <v>584</v>
      </c>
      <c r="E3693" s="27" t="s">
        <v>683</v>
      </c>
      <c r="F3693" s="27" t="s">
        <v>1021</v>
      </c>
      <c r="G3693" s="27" t="s">
        <v>1022</v>
      </c>
      <c r="H3693" s="34" t="s">
        <v>15</v>
      </c>
      <c r="I3693" s="34" t="s">
        <v>1023</v>
      </c>
      <c r="J3693" s="34" t="str">
        <f t="shared" si="287"/>
        <v>ServiceRetail % of Labour Sales</v>
      </c>
      <c r="K3693" s="34" t="str">
        <f t="shared" si="288"/>
        <v>340Service Retail labour Sales - Toyota</v>
      </c>
      <c r="L3693" s="28">
        <f>+SUMIF('TB 4-24'!M:M,$AL3693,'TB 4-24'!G:G)</f>
        <v>0</v>
      </c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>
        <f>+SUMIF('Input Sheet'!$S:$S,$AL3693,'Input Sheet'!C:C)</f>
        <v>0</v>
      </c>
      <c r="Z3693" s="28">
        <f>+SUMIF('Input Sheet'!$S:$S,$AL3693,'Input Sheet'!D:D)</f>
        <v>0</v>
      </c>
      <c r="AA3693" s="28">
        <f>+SUMIF('Input Sheet'!$S:$S,$AL3693,'Input Sheet'!E:E)</f>
        <v>0</v>
      </c>
      <c r="AB3693" s="28">
        <f>+SUMIF('Input Sheet'!$S:$S,$AL3693,'Input Sheet'!F:F)</f>
        <v>0</v>
      </c>
      <c r="AC3693" s="28">
        <f>+SUMIF('Input Sheet'!$S:$S,$AL3693,'Input Sheet'!G:G)</f>
        <v>0</v>
      </c>
      <c r="AD3693" s="28">
        <f>+SUMIF('Input Sheet'!$S:$S,$AL3693,'Input Sheet'!H:H)</f>
        <v>0</v>
      </c>
      <c r="AE3693" s="28">
        <f>+SUMIF('Input Sheet'!$S:$S,$AL3693,'Input Sheet'!I:I)</f>
        <v>0</v>
      </c>
      <c r="AF3693" s="28">
        <f>+SUMIF('Input Sheet'!$S:$S,$AL3693,'Input Sheet'!J:J)</f>
        <v>0</v>
      </c>
      <c r="AG3693" s="28">
        <f>+SUMIF('Input Sheet'!$S:$S,$AL3693,'Input Sheet'!K:K)</f>
        <v>0</v>
      </c>
      <c r="AH3693" s="28">
        <f>+SUMIF('Input Sheet'!$S:$S,$AL3693,'Input Sheet'!L:L)</f>
        <v>0</v>
      </c>
      <c r="AI3693" s="28">
        <f>+SUMIF('Input Sheet'!$S:$S,$AL3693,'Input Sheet'!M:M)</f>
        <v>0</v>
      </c>
      <c r="AJ3693" s="28">
        <f>+SUMIF('Input Sheet'!$S:$S,$AL3693,'Input Sheet'!N:N)</f>
        <v>0</v>
      </c>
      <c r="AK3693" s="28"/>
      <c r="AL3693" s="27" t="str">
        <f t="shared" si="286"/>
        <v>340-3305</v>
      </c>
      <c r="AM3693" s="34" t="str">
        <f t="shared" si="289"/>
        <v>Service</v>
      </c>
      <c r="AN3693" s="34" t="str">
        <f t="shared" si="290"/>
        <v>ServiceRetail % of Labour Sales</v>
      </c>
      <c r="AO3693" s="35"/>
      <c r="AP3693" s="35"/>
      <c r="AQ3693" s="35"/>
    </row>
    <row r="3694" spans="1:43" x14ac:dyDescent="0.25">
      <c r="A3694" s="27" t="s">
        <v>103</v>
      </c>
      <c r="B3694" s="27" t="s">
        <v>104</v>
      </c>
      <c r="C3694" s="27" t="s">
        <v>104</v>
      </c>
      <c r="D3694" s="27" t="s">
        <v>584</v>
      </c>
      <c r="E3694" s="27" t="s">
        <v>684</v>
      </c>
      <c r="F3694" s="27" t="s">
        <v>1021</v>
      </c>
      <c r="G3694" s="27" t="s">
        <v>1022</v>
      </c>
      <c r="H3694" s="34" t="s">
        <v>15</v>
      </c>
      <c r="I3694" s="34" t="s">
        <v>1023</v>
      </c>
      <c r="J3694" s="34" t="str">
        <f t="shared" si="287"/>
        <v>ServiceRetail % of Labour Sales</v>
      </c>
      <c r="K3694" s="34" t="str">
        <f t="shared" si="288"/>
        <v>147Service Retail labour Sales - Toyota</v>
      </c>
      <c r="L3694" s="28">
        <f>+SUMIF('TB 4-24'!M:M,$AL3694,'TB 4-24'!G:G)</f>
        <v>0</v>
      </c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>
        <f>+SUMIF('Input Sheet'!$S:$S,$AL3694,'Input Sheet'!C:C)</f>
        <v>0</v>
      </c>
      <c r="Z3694" s="28">
        <f>+SUMIF('Input Sheet'!$S:$S,$AL3694,'Input Sheet'!D:D)</f>
        <v>0</v>
      </c>
      <c r="AA3694" s="28">
        <f>+SUMIF('Input Sheet'!$S:$S,$AL3694,'Input Sheet'!E:E)</f>
        <v>0</v>
      </c>
      <c r="AB3694" s="28">
        <f>+SUMIF('Input Sheet'!$S:$S,$AL3694,'Input Sheet'!F:F)</f>
        <v>0</v>
      </c>
      <c r="AC3694" s="28">
        <f>+SUMIF('Input Sheet'!$S:$S,$AL3694,'Input Sheet'!G:G)</f>
        <v>0</v>
      </c>
      <c r="AD3694" s="28">
        <f>+SUMIF('Input Sheet'!$S:$S,$AL3694,'Input Sheet'!H:H)</f>
        <v>0</v>
      </c>
      <c r="AE3694" s="28">
        <f>+SUMIF('Input Sheet'!$S:$S,$AL3694,'Input Sheet'!I:I)</f>
        <v>0</v>
      </c>
      <c r="AF3694" s="28">
        <f>+SUMIF('Input Sheet'!$S:$S,$AL3694,'Input Sheet'!J:J)</f>
        <v>0</v>
      </c>
      <c r="AG3694" s="28">
        <f>+SUMIF('Input Sheet'!$S:$S,$AL3694,'Input Sheet'!K:K)</f>
        <v>0</v>
      </c>
      <c r="AH3694" s="28">
        <f>+SUMIF('Input Sheet'!$S:$S,$AL3694,'Input Sheet'!L:L)</f>
        <v>0</v>
      </c>
      <c r="AI3694" s="28">
        <f>+SUMIF('Input Sheet'!$S:$S,$AL3694,'Input Sheet'!M:M)</f>
        <v>0</v>
      </c>
      <c r="AJ3694" s="28">
        <f>+SUMIF('Input Sheet'!$S:$S,$AL3694,'Input Sheet'!N:N)</f>
        <v>0</v>
      </c>
      <c r="AK3694" s="28"/>
      <c r="AL3694" s="27" t="str">
        <f t="shared" si="286"/>
        <v>147-3305</v>
      </c>
      <c r="AM3694" s="34" t="str">
        <f t="shared" si="289"/>
        <v>Service</v>
      </c>
      <c r="AN3694" s="34" t="str">
        <f t="shared" si="290"/>
        <v>ServiceRetail % of Labour Sales</v>
      </c>
      <c r="AO3694" s="35"/>
      <c r="AP3694" s="35"/>
      <c r="AQ3694" s="35"/>
    </row>
    <row r="3695" spans="1:43" x14ac:dyDescent="0.25">
      <c r="A3695" s="27" t="s">
        <v>103</v>
      </c>
      <c r="B3695" s="27" t="s">
        <v>104</v>
      </c>
      <c r="C3695" s="27" t="s">
        <v>657</v>
      </c>
      <c r="D3695" s="27" t="s">
        <v>585</v>
      </c>
      <c r="E3695" s="27" t="s">
        <v>682</v>
      </c>
      <c r="F3695" s="27" t="s">
        <v>1021</v>
      </c>
      <c r="G3695" s="27" t="s">
        <v>1022</v>
      </c>
      <c r="H3695" s="34" t="s">
        <v>15</v>
      </c>
      <c r="I3695" s="34" t="s">
        <v>1023</v>
      </c>
      <c r="J3695" s="34" t="str">
        <f t="shared" si="287"/>
        <v>ServiceRetail % of Labour Sales</v>
      </c>
      <c r="K3695" s="34" t="str">
        <f t="shared" si="288"/>
        <v>240Service Retail labour Sales - Toyota</v>
      </c>
      <c r="L3695" s="28">
        <f>+SUMIF('TB 4-24'!M:M,$AL3695,'TB 4-24'!G:G)</f>
        <v>0</v>
      </c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>
        <f>+SUMIF('Input Sheet'!$S:$S,$AL3695,'Input Sheet'!C:C)</f>
        <v>0</v>
      </c>
      <c r="Z3695" s="28">
        <f>+SUMIF('Input Sheet'!$S:$S,$AL3695,'Input Sheet'!D:D)</f>
        <v>0</v>
      </c>
      <c r="AA3695" s="28">
        <f>+SUMIF('Input Sheet'!$S:$S,$AL3695,'Input Sheet'!E:E)</f>
        <v>0</v>
      </c>
      <c r="AB3695" s="28">
        <f>+SUMIF('Input Sheet'!$S:$S,$AL3695,'Input Sheet'!F:F)</f>
        <v>0</v>
      </c>
      <c r="AC3695" s="28">
        <f>+SUMIF('Input Sheet'!$S:$S,$AL3695,'Input Sheet'!G:G)</f>
        <v>0</v>
      </c>
      <c r="AD3695" s="28">
        <f>+SUMIF('Input Sheet'!$S:$S,$AL3695,'Input Sheet'!H:H)</f>
        <v>0</v>
      </c>
      <c r="AE3695" s="28">
        <f>+SUMIF('Input Sheet'!$S:$S,$AL3695,'Input Sheet'!I:I)</f>
        <v>0</v>
      </c>
      <c r="AF3695" s="28">
        <f>+SUMIF('Input Sheet'!$S:$S,$AL3695,'Input Sheet'!J:J)</f>
        <v>0</v>
      </c>
      <c r="AG3695" s="28">
        <f>+SUMIF('Input Sheet'!$S:$S,$AL3695,'Input Sheet'!K:K)</f>
        <v>0</v>
      </c>
      <c r="AH3695" s="28">
        <f>+SUMIF('Input Sheet'!$S:$S,$AL3695,'Input Sheet'!L:L)</f>
        <v>0</v>
      </c>
      <c r="AI3695" s="28">
        <f>+SUMIF('Input Sheet'!$S:$S,$AL3695,'Input Sheet'!M:M)</f>
        <v>0</v>
      </c>
      <c r="AJ3695" s="28">
        <f>+SUMIF('Input Sheet'!$S:$S,$AL3695,'Input Sheet'!N:N)</f>
        <v>0</v>
      </c>
      <c r="AK3695" s="28"/>
      <c r="AL3695" s="27" t="str">
        <f t="shared" si="286"/>
        <v>240-3306</v>
      </c>
      <c r="AM3695" s="34" t="str">
        <f t="shared" si="289"/>
        <v>Service</v>
      </c>
      <c r="AN3695" s="34" t="str">
        <f t="shared" si="290"/>
        <v>ServiceRetail % of Labour Sales</v>
      </c>
      <c r="AO3695" s="35"/>
      <c r="AP3695" s="35"/>
      <c r="AQ3695" s="35"/>
    </row>
    <row r="3696" spans="1:43" x14ac:dyDescent="0.25">
      <c r="A3696" s="27" t="s">
        <v>103</v>
      </c>
      <c r="B3696" s="27" t="s">
        <v>104</v>
      </c>
      <c r="C3696" s="27" t="s">
        <v>663</v>
      </c>
      <c r="D3696" s="27" t="s">
        <v>585</v>
      </c>
      <c r="E3696" s="27" t="s">
        <v>669</v>
      </c>
      <c r="F3696" s="27" t="s">
        <v>1021</v>
      </c>
      <c r="G3696" s="27" t="s">
        <v>1022</v>
      </c>
      <c r="H3696" s="34" t="s">
        <v>15</v>
      </c>
      <c r="I3696" s="34" t="s">
        <v>1023</v>
      </c>
      <c r="J3696" s="34" t="str">
        <f t="shared" si="287"/>
        <v>ServiceRetail % of Labour Sales</v>
      </c>
      <c r="K3696" s="34" t="str">
        <f t="shared" si="288"/>
        <v>440Service Retail labour Sales - Toyota</v>
      </c>
      <c r="L3696" s="28">
        <f>+SUMIF('TB 4-24'!M:M,$AL3696,'TB 4-24'!G:G)</f>
        <v>0</v>
      </c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>
        <f>+SUMIF('Input Sheet'!$S:$S,$AL3696,'Input Sheet'!C:C)</f>
        <v>0</v>
      </c>
      <c r="Z3696" s="28">
        <f>+SUMIF('Input Sheet'!$S:$S,$AL3696,'Input Sheet'!D:D)</f>
        <v>0</v>
      </c>
      <c r="AA3696" s="28">
        <f>+SUMIF('Input Sheet'!$S:$S,$AL3696,'Input Sheet'!E:E)</f>
        <v>0</v>
      </c>
      <c r="AB3696" s="28">
        <f>+SUMIF('Input Sheet'!$S:$S,$AL3696,'Input Sheet'!F:F)</f>
        <v>0</v>
      </c>
      <c r="AC3696" s="28">
        <f>+SUMIF('Input Sheet'!$S:$S,$AL3696,'Input Sheet'!G:G)</f>
        <v>0</v>
      </c>
      <c r="AD3696" s="28">
        <f>+SUMIF('Input Sheet'!$S:$S,$AL3696,'Input Sheet'!H:H)</f>
        <v>0</v>
      </c>
      <c r="AE3696" s="28">
        <f>+SUMIF('Input Sheet'!$S:$S,$AL3696,'Input Sheet'!I:I)</f>
        <v>0</v>
      </c>
      <c r="AF3696" s="28">
        <f>+SUMIF('Input Sheet'!$S:$S,$AL3696,'Input Sheet'!J:J)</f>
        <v>0</v>
      </c>
      <c r="AG3696" s="28">
        <f>+SUMIF('Input Sheet'!$S:$S,$AL3696,'Input Sheet'!K:K)</f>
        <v>0</v>
      </c>
      <c r="AH3696" s="28">
        <f>+SUMIF('Input Sheet'!$S:$S,$AL3696,'Input Sheet'!L:L)</f>
        <v>0</v>
      </c>
      <c r="AI3696" s="28">
        <f>+SUMIF('Input Sheet'!$S:$S,$AL3696,'Input Sheet'!M:M)</f>
        <v>0</v>
      </c>
      <c r="AJ3696" s="28">
        <f>+SUMIF('Input Sheet'!$S:$S,$AL3696,'Input Sheet'!N:N)</f>
        <v>0</v>
      </c>
      <c r="AK3696" s="28"/>
      <c r="AL3696" s="27" t="str">
        <f t="shared" si="286"/>
        <v>440-3306</v>
      </c>
      <c r="AM3696" s="34" t="str">
        <f t="shared" si="289"/>
        <v>Service</v>
      </c>
      <c r="AN3696" s="34" t="str">
        <f t="shared" si="290"/>
        <v>ServiceRetail % of Labour Sales</v>
      </c>
      <c r="AO3696" s="35"/>
      <c r="AP3696" s="35"/>
      <c r="AQ3696" s="35"/>
    </row>
    <row r="3697" spans="1:43" x14ac:dyDescent="0.25">
      <c r="A3697" s="27" t="s">
        <v>103</v>
      </c>
      <c r="B3697" s="27" t="s">
        <v>104</v>
      </c>
      <c r="C3697" s="27" t="s">
        <v>671</v>
      </c>
      <c r="D3697" s="27" t="s">
        <v>585</v>
      </c>
      <c r="E3697" s="27" t="s">
        <v>683</v>
      </c>
      <c r="F3697" s="27" t="s">
        <v>1021</v>
      </c>
      <c r="G3697" s="27" t="s">
        <v>1022</v>
      </c>
      <c r="H3697" s="34" t="s">
        <v>15</v>
      </c>
      <c r="I3697" s="34" t="s">
        <v>1023</v>
      </c>
      <c r="J3697" s="34" t="str">
        <f t="shared" si="287"/>
        <v>ServiceRetail % of Labour Sales</v>
      </c>
      <c r="K3697" s="34" t="str">
        <f t="shared" si="288"/>
        <v>340Service Retail labour Sales - Toyota</v>
      </c>
      <c r="L3697" s="28">
        <f>+SUMIF('TB 4-24'!M:M,$AL3697,'TB 4-24'!G:G)</f>
        <v>0</v>
      </c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>
        <f>+SUMIF('Input Sheet'!$S:$S,$AL3697,'Input Sheet'!C:C)</f>
        <v>0</v>
      </c>
      <c r="Z3697" s="28">
        <f>+SUMIF('Input Sheet'!$S:$S,$AL3697,'Input Sheet'!D:D)</f>
        <v>0</v>
      </c>
      <c r="AA3697" s="28">
        <f>+SUMIF('Input Sheet'!$S:$S,$AL3697,'Input Sheet'!E:E)</f>
        <v>0</v>
      </c>
      <c r="AB3697" s="28">
        <f>+SUMIF('Input Sheet'!$S:$S,$AL3697,'Input Sheet'!F:F)</f>
        <v>0</v>
      </c>
      <c r="AC3697" s="28">
        <f>+SUMIF('Input Sheet'!$S:$S,$AL3697,'Input Sheet'!G:G)</f>
        <v>0</v>
      </c>
      <c r="AD3697" s="28">
        <f>+SUMIF('Input Sheet'!$S:$S,$AL3697,'Input Sheet'!H:H)</f>
        <v>0</v>
      </c>
      <c r="AE3697" s="28">
        <f>+SUMIF('Input Sheet'!$S:$S,$AL3697,'Input Sheet'!I:I)</f>
        <v>0</v>
      </c>
      <c r="AF3697" s="28">
        <f>+SUMIF('Input Sheet'!$S:$S,$AL3697,'Input Sheet'!J:J)</f>
        <v>0</v>
      </c>
      <c r="AG3697" s="28">
        <f>+SUMIF('Input Sheet'!$S:$S,$AL3697,'Input Sheet'!K:K)</f>
        <v>0</v>
      </c>
      <c r="AH3697" s="28">
        <f>+SUMIF('Input Sheet'!$S:$S,$AL3697,'Input Sheet'!L:L)</f>
        <v>0</v>
      </c>
      <c r="AI3697" s="28">
        <f>+SUMIF('Input Sheet'!$S:$S,$AL3697,'Input Sheet'!M:M)</f>
        <v>0</v>
      </c>
      <c r="AJ3697" s="28">
        <f>+SUMIF('Input Sheet'!$S:$S,$AL3697,'Input Sheet'!N:N)</f>
        <v>0</v>
      </c>
      <c r="AK3697" s="28"/>
      <c r="AL3697" s="27" t="str">
        <f t="shared" si="286"/>
        <v>340-3306</v>
      </c>
      <c r="AM3697" s="34" t="str">
        <f t="shared" si="289"/>
        <v>Service</v>
      </c>
      <c r="AN3697" s="34" t="str">
        <f t="shared" si="290"/>
        <v>ServiceRetail % of Labour Sales</v>
      </c>
      <c r="AO3697" s="35"/>
      <c r="AP3697" s="35"/>
      <c r="AQ3697" s="35"/>
    </row>
    <row r="3698" spans="1:43" x14ac:dyDescent="0.25">
      <c r="A3698" s="27" t="s">
        <v>103</v>
      </c>
      <c r="B3698" s="27" t="s">
        <v>104</v>
      </c>
      <c r="C3698" s="27" t="s">
        <v>104</v>
      </c>
      <c r="D3698" s="27" t="s">
        <v>585</v>
      </c>
      <c r="E3698" s="27" t="s">
        <v>653</v>
      </c>
      <c r="F3698" s="27" t="s">
        <v>1021</v>
      </c>
      <c r="G3698" s="27" t="s">
        <v>1022</v>
      </c>
      <c r="H3698" s="34" t="s">
        <v>15</v>
      </c>
      <c r="I3698" s="34" t="s">
        <v>1023</v>
      </c>
      <c r="J3698" s="34" t="str">
        <f t="shared" si="287"/>
        <v>ServiceRetail % of Labour Sales</v>
      </c>
      <c r="K3698" s="34" t="str">
        <f t="shared" si="288"/>
        <v>140Service Retail labour Sales - Toyota</v>
      </c>
      <c r="L3698" s="28">
        <f>+SUMIF('TB 4-24'!M:M,$AL3698,'TB 4-24'!G:G)</f>
        <v>0</v>
      </c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>
        <f>+SUMIF('Input Sheet'!$S:$S,$AL3698,'Input Sheet'!C:C)</f>
        <v>0</v>
      </c>
      <c r="Z3698" s="28">
        <f>+SUMIF('Input Sheet'!$S:$S,$AL3698,'Input Sheet'!D:D)</f>
        <v>0</v>
      </c>
      <c r="AA3698" s="28">
        <f>+SUMIF('Input Sheet'!$S:$S,$AL3698,'Input Sheet'!E:E)</f>
        <v>0</v>
      </c>
      <c r="AB3698" s="28">
        <f>+SUMIF('Input Sheet'!$S:$S,$AL3698,'Input Sheet'!F:F)</f>
        <v>0</v>
      </c>
      <c r="AC3698" s="28">
        <f>+SUMIF('Input Sheet'!$S:$S,$AL3698,'Input Sheet'!G:G)</f>
        <v>0</v>
      </c>
      <c r="AD3698" s="28">
        <f>+SUMIF('Input Sheet'!$S:$S,$AL3698,'Input Sheet'!H:H)</f>
        <v>0</v>
      </c>
      <c r="AE3698" s="28">
        <f>+SUMIF('Input Sheet'!$S:$S,$AL3698,'Input Sheet'!I:I)</f>
        <v>0</v>
      </c>
      <c r="AF3698" s="28">
        <f>+SUMIF('Input Sheet'!$S:$S,$AL3698,'Input Sheet'!J:J)</f>
        <v>0</v>
      </c>
      <c r="AG3698" s="28">
        <f>+SUMIF('Input Sheet'!$S:$S,$AL3698,'Input Sheet'!K:K)</f>
        <v>0</v>
      </c>
      <c r="AH3698" s="28">
        <f>+SUMIF('Input Sheet'!$S:$S,$AL3698,'Input Sheet'!L:L)</f>
        <v>0</v>
      </c>
      <c r="AI3698" s="28">
        <f>+SUMIF('Input Sheet'!$S:$S,$AL3698,'Input Sheet'!M:M)</f>
        <v>0</v>
      </c>
      <c r="AJ3698" s="28">
        <f>+SUMIF('Input Sheet'!$S:$S,$AL3698,'Input Sheet'!N:N)</f>
        <v>0</v>
      </c>
      <c r="AK3698" s="28"/>
      <c r="AL3698" s="27" t="str">
        <f t="shared" si="286"/>
        <v>140-3306</v>
      </c>
      <c r="AM3698" s="34" t="str">
        <f t="shared" si="289"/>
        <v>Service</v>
      </c>
      <c r="AN3698" s="34" t="str">
        <f t="shared" si="290"/>
        <v>ServiceRetail % of Labour Sales</v>
      </c>
      <c r="AO3698" s="35"/>
      <c r="AP3698" s="35"/>
      <c r="AQ3698" s="35"/>
    </row>
    <row r="3699" spans="1:43" x14ac:dyDescent="0.25">
      <c r="A3699" s="27" t="s">
        <v>103</v>
      </c>
      <c r="B3699" s="27" t="s">
        <v>104</v>
      </c>
      <c r="C3699" s="27" t="s">
        <v>104</v>
      </c>
      <c r="D3699" s="27" t="s">
        <v>585</v>
      </c>
      <c r="E3699" s="27" t="s">
        <v>684</v>
      </c>
      <c r="F3699" s="27" t="s">
        <v>1021</v>
      </c>
      <c r="G3699" s="27" t="s">
        <v>1022</v>
      </c>
      <c r="H3699" s="34" t="s">
        <v>15</v>
      </c>
      <c r="I3699" s="34" t="s">
        <v>1023</v>
      </c>
      <c r="J3699" s="34" t="str">
        <f t="shared" si="287"/>
        <v>ServiceRetail % of Labour Sales</v>
      </c>
      <c r="K3699" s="34" t="str">
        <f t="shared" si="288"/>
        <v>147Service Retail labour Sales - Toyota</v>
      </c>
      <c r="L3699" s="28">
        <f>+SUMIF('TB 4-24'!M:M,$AL3699,'TB 4-24'!G:G)</f>
        <v>0</v>
      </c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>
        <f>+SUMIF('Input Sheet'!$S:$S,$AL3699,'Input Sheet'!C:C)</f>
        <v>0</v>
      </c>
      <c r="Z3699" s="28">
        <f>+SUMIF('Input Sheet'!$S:$S,$AL3699,'Input Sheet'!D:D)</f>
        <v>0</v>
      </c>
      <c r="AA3699" s="28">
        <f>+SUMIF('Input Sheet'!$S:$S,$AL3699,'Input Sheet'!E:E)</f>
        <v>0</v>
      </c>
      <c r="AB3699" s="28">
        <f>+SUMIF('Input Sheet'!$S:$S,$AL3699,'Input Sheet'!F:F)</f>
        <v>0</v>
      </c>
      <c r="AC3699" s="28">
        <f>+SUMIF('Input Sheet'!$S:$S,$AL3699,'Input Sheet'!G:G)</f>
        <v>0</v>
      </c>
      <c r="AD3699" s="28">
        <f>+SUMIF('Input Sheet'!$S:$S,$AL3699,'Input Sheet'!H:H)</f>
        <v>0</v>
      </c>
      <c r="AE3699" s="28">
        <f>+SUMIF('Input Sheet'!$S:$S,$AL3699,'Input Sheet'!I:I)</f>
        <v>0</v>
      </c>
      <c r="AF3699" s="28">
        <f>+SUMIF('Input Sheet'!$S:$S,$AL3699,'Input Sheet'!J:J)</f>
        <v>0</v>
      </c>
      <c r="AG3699" s="28">
        <f>+SUMIF('Input Sheet'!$S:$S,$AL3699,'Input Sheet'!K:K)</f>
        <v>0</v>
      </c>
      <c r="AH3699" s="28">
        <f>+SUMIF('Input Sheet'!$S:$S,$AL3699,'Input Sheet'!L:L)</f>
        <v>0</v>
      </c>
      <c r="AI3699" s="28">
        <f>+SUMIF('Input Sheet'!$S:$S,$AL3699,'Input Sheet'!M:M)</f>
        <v>0</v>
      </c>
      <c r="AJ3699" s="28">
        <f>+SUMIF('Input Sheet'!$S:$S,$AL3699,'Input Sheet'!N:N)</f>
        <v>0</v>
      </c>
      <c r="AK3699" s="28"/>
      <c r="AL3699" s="27" t="str">
        <f t="shared" si="286"/>
        <v>147-3306</v>
      </c>
      <c r="AM3699" s="34" t="str">
        <f t="shared" si="289"/>
        <v>Service</v>
      </c>
      <c r="AN3699" s="34" t="str">
        <f t="shared" si="290"/>
        <v>ServiceRetail % of Labour Sales</v>
      </c>
      <c r="AO3699" s="35"/>
      <c r="AP3699" s="35"/>
      <c r="AQ3699" s="35"/>
    </row>
    <row r="3700" spans="1:43" x14ac:dyDescent="0.25">
      <c r="A3700" s="27" t="s">
        <v>103</v>
      </c>
      <c r="B3700" s="27" t="s">
        <v>104</v>
      </c>
      <c r="C3700" s="27" t="s">
        <v>657</v>
      </c>
      <c r="D3700" s="27" t="s">
        <v>586</v>
      </c>
      <c r="E3700" s="27" t="s">
        <v>682</v>
      </c>
      <c r="F3700" s="27" t="s">
        <v>1021</v>
      </c>
      <c r="G3700" s="27" t="s">
        <v>1022</v>
      </c>
      <c r="H3700" s="34" t="s">
        <v>15</v>
      </c>
      <c r="I3700" s="34" t="s">
        <v>1023</v>
      </c>
      <c r="J3700" s="34" t="str">
        <f t="shared" si="287"/>
        <v>ServiceRetail % of Labour Sales</v>
      </c>
      <c r="K3700" s="34" t="str">
        <f t="shared" si="288"/>
        <v>240Service Retail labour Sales - Toyota</v>
      </c>
      <c r="L3700" s="28">
        <f>+SUMIF('TB 4-24'!M:M,$AL3700,'TB 4-24'!G:G)</f>
        <v>0</v>
      </c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>
        <f>+SUMIF('Input Sheet'!$S:$S,$AL3700,'Input Sheet'!C:C)</f>
        <v>0</v>
      </c>
      <c r="Z3700" s="28">
        <f>+SUMIF('Input Sheet'!$S:$S,$AL3700,'Input Sheet'!D:D)</f>
        <v>0</v>
      </c>
      <c r="AA3700" s="28">
        <f>+SUMIF('Input Sheet'!$S:$S,$AL3700,'Input Sheet'!E:E)</f>
        <v>0</v>
      </c>
      <c r="AB3700" s="28">
        <f>+SUMIF('Input Sheet'!$S:$S,$AL3700,'Input Sheet'!F:F)</f>
        <v>0</v>
      </c>
      <c r="AC3700" s="28">
        <f>+SUMIF('Input Sheet'!$S:$S,$AL3700,'Input Sheet'!G:G)</f>
        <v>0</v>
      </c>
      <c r="AD3700" s="28">
        <f>+SUMIF('Input Sheet'!$S:$S,$AL3700,'Input Sheet'!H:H)</f>
        <v>0</v>
      </c>
      <c r="AE3700" s="28">
        <f>+SUMIF('Input Sheet'!$S:$S,$AL3700,'Input Sheet'!I:I)</f>
        <v>0</v>
      </c>
      <c r="AF3700" s="28">
        <f>+SUMIF('Input Sheet'!$S:$S,$AL3700,'Input Sheet'!J:J)</f>
        <v>0</v>
      </c>
      <c r="AG3700" s="28">
        <f>+SUMIF('Input Sheet'!$S:$S,$AL3700,'Input Sheet'!K:K)</f>
        <v>0</v>
      </c>
      <c r="AH3700" s="28">
        <f>+SUMIF('Input Sheet'!$S:$S,$AL3700,'Input Sheet'!L:L)</f>
        <v>0</v>
      </c>
      <c r="AI3700" s="28">
        <f>+SUMIF('Input Sheet'!$S:$S,$AL3700,'Input Sheet'!M:M)</f>
        <v>0</v>
      </c>
      <c r="AJ3700" s="28">
        <f>+SUMIF('Input Sheet'!$S:$S,$AL3700,'Input Sheet'!N:N)</f>
        <v>0</v>
      </c>
      <c r="AK3700" s="28"/>
      <c r="AL3700" s="27" t="str">
        <f t="shared" si="286"/>
        <v>240-3312</v>
      </c>
      <c r="AM3700" s="34" t="str">
        <f t="shared" si="289"/>
        <v>Service</v>
      </c>
      <c r="AN3700" s="34" t="str">
        <f t="shared" si="290"/>
        <v>ServiceRetail % of Labour Sales</v>
      </c>
      <c r="AO3700" s="35"/>
      <c r="AP3700" s="35"/>
      <c r="AQ3700" s="35"/>
    </row>
    <row r="3701" spans="1:43" x14ac:dyDescent="0.25">
      <c r="A3701" s="27" t="s">
        <v>103</v>
      </c>
      <c r="B3701" s="27" t="s">
        <v>104</v>
      </c>
      <c r="C3701" s="27" t="s">
        <v>663</v>
      </c>
      <c r="D3701" s="27" t="s">
        <v>586</v>
      </c>
      <c r="E3701" s="27" t="s">
        <v>669</v>
      </c>
      <c r="F3701" s="27" t="s">
        <v>1021</v>
      </c>
      <c r="G3701" s="27" t="s">
        <v>1022</v>
      </c>
      <c r="H3701" s="34" t="s">
        <v>15</v>
      </c>
      <c r="I3701" s="34" t="s">
        <v>1023</v>
      </c>
      <c r="J3701" s="34" t="str">
        <f t="shared" si="287"/>
        <v>ServiceRetail % of Labour Sales</v>
      </c>
      <c r="K3701" s="34" t="str">
        <f t="shared" si="288"/>
        <v>440Service Retail labour Sales - Toyota</v>
      </c>
      <c r="L3701" s="28">
        <f>+SUMIF('TB 4-24'!M:M,$AL3701,'TB 4-24'!G:G)</f>
        <v>0</v>
      </c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>
        <f>+SUMIF('Input Sheet'!$S:$S,$AL3701,'Input Sheet'!C:C)</f>
        <v>0</v>
      </c>
      <c r="Z3701" s="28">
        <f>+SUMIF('Input Sheet'!$S:$S,$AL3701,'Input Sheet'!D:D)</f>
        <v>0</v>
      </c>
      <c r="AA3701" s="28">
        <f>+SUMIF('Input Sheet'!$S:$S,$AL3701,'Input Sheet'!E:E)</f>
        <v>0</v>
      </c>
      <c r="AB3701" s="28">
        <f>+SUMIF('Input Sheet'!$S:$S,$AL3701,'Input Sheet'!F:F)</f>
        <v>0</v>
      </c>
      <c r="AC3701" s="28">
        <f>+SUMIF('Input Sheet'!$S:$S,$AL3701,'Input Sheet'!G:G)</f>
        <v>0</v>
      </c>
      <c r="AD3701" s="28">
        <f>+SUMIF('Input Sheet'!$S:$S,$AL3701,'Input Sheet'!H:H)</f>
        <v>0</v>
      </c>
      <c r="AE3701" s="28">
        <f>+SUMIF('Input Sheet'!$S:$S,$AL3701,'Input Sheet'!I:I)</f>
        <v>0</v>
      </c>
      <c r="AF3701" s="28">
        <f>+SUMIF('Input Sheet'!$S:$S,$AL3701,'Input Sheet'!J:J)</f>
        <v>0</v>
      </c>
      <c r="AG3701" s="28">
        <f>+SUMIF('Input Sheet'!$S:$S,$AL3701,'Input Sheet'!K:K)</f>
        <v>0</v>
      </c>
      <c r="AH3701" s="28">
        <f>+SUMIF('Input Sheet'!$S:$S,$AL3701,'Input Sheet'!L:L)</f>
        <v>0</v>
      </c>
      <c r="AI3701" s="28">
        <f>+SUMIF('Input Sheet'!$S:$S,$AL3701,'Input Sheet'!M:M)</f>
        <v>0</v>
      </c>
      <c r="AJ3701" s="28">
        <f>+SUMIF('Input Sheet'!$S:$S,$AL3701,'Input Sheet'!N:N)</f>
        <v>0</v>
      </c>
      <c r="AK3701" s="28"/>
      <c r="AL3701" s="27" t="str">
        <f t="shared" si="286"/>
        <v>440-3312</v>
      </c>
      <c r="AM3701" s="34" t="str">
        <f t="shared" si="289"/>
        <v>Service</v>
      </c>
      <c r="AN3701" s="34" t="str">
        <f t="shared" si="290"/>
        <v>ServiceRetail % of Labour Sales</v>
      </c>
      <c r="AO3701" s="35"/>
      <c r="AP3701" s="35"/>
      <c r="AQ3701" s="35"/>
    </row>
    <row r="3702" spans="1:43" x14ac:dyDescent="0.25">
      <c r="A3702" s="27" t="s">
        <v>103</v>
      </c>
      <c r="B3702" s="27" t="s">
        <v>104</v>
      </c>
      <c r="C3702" s="27" t="s">
        <v>671</v>
      </c>
      <c r="D3702" s="27" t="s">
        <v>586</v>
      </c>
      <c r="E3702" s="27" t="s">
        <v>683</v>
      </c>
      <c r="F3702" s="27" t="s">
        <v>1021</v>
      </c>
      <c r="G3702" s="27" t="s">
        <v>1022</v>
      </c>
      <c r="H3702" s="34" t="s">
        <v>15</v>
      </c>
      <c r="I3702" s="34" t="s">
        <v>1023</v>
      </c>
      <c r="J3702" s="34" t="str">
        <f t="shared" si="287"/>
        <v>ServiceRetail % of Labour Sales</v>
      </c>
      <c r="K3702" s="34" t="str">
        <f t="shared" si="288"/>
        <v>340Service Retail labour Sales - Toyota</v>
      </c>
      <c r="L3702" s="28">
        <f>+SUMIF('TB 4-24'!M:M,$AL3702,'TB 4-24'!G:G)</f>
        <v>0</v>
      </c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>
        <f>+SUMIF('Input Sheet'!$S:$S,$AL3702,'Input Sheet'!C:C)</f>
        <v>0</v>
      </c>
      <c r="Z3702" s="28">
        <f>+SUMIF('Input Sheet'!$S:$S,$AL3702,'Input Sheet'!D:D)</f>
        <v>0</v>
      </c>
      <c r="AA3702" s="28">
        <f>+SUMIF('Input Sheet'!$S:$S,$AL3702,'Input Sheet'!E:E)</f>
        <v>0</v>
      </c>
      <c r="AB3702" s="28">
        <f>+SUMIF('Input Sheet'!$S:$S,$AL3702,'Input Sheet'!F:F)</f>
        <v>0</v>
      </c>
      <c r="AC3702" s="28">
        <f>+SUMIF('Input Sheet'!$S:$S,$AL3702,'Input Sheet'!G:G)</f>
        <v>0</v>
      </c>
      <c r="AD3702" s="28">
        <f>+SUMIF('Input Sheet'!$S:$S,$AL3702,'Input Sheet'!H:H)</f>
        <v>0</v>
      </c>
      <c r="AE3702" s="28">
        <f>+SUMIF('Input Sheet'!$S:$S,$AL3702,'Input Sheet'!I:I)</f>
        <v>0</v>
      </c>
      <c r="AF3702" s="28">
        <f>+SUMIF('Input Sheet'!$S:$S,$AL3702,'Input Sheet'!J:J)</f>
        <v>0</v>
      </c>
      <c r="AG3702" s="28">
        <f>+SUMIF('Input Sheet'!$S:$S,$AL3702,'Input Sheet'!K:K)</f>
        <v>0</v>
      </c>
      <c r="AH3702" s="28">
        <f>+SUMIF('Input Sheet'!$S:$S,$AL3702,'Input Sheet'!L:L)</f>
        <v>0</v>
      </c>
      <c r="AI3702" s="28">
        <f>+SUMIF('Input Sheet'!$S:$S,$AL3702,'Input Sheet'!M:M)</f>
        <v>0</v>
      </c>
      <c r="AJ3702" s="28">
        <f>+SUMIF('Input Sheet'!$S:$S,$AL3702,'Input Sheet'!N:N)</f>
        <v>0</v>
      </c>
      <c r="AK3702" s="28"/>
      <c r="AL3702" s="27" t="str">
        <f t="shared" si="286"/>
        <v>340-3312</v>
      </c>
      <c r="AM3702" s="34" t="str">
        <f t="shared" si="289"/>
        <v>Service</v>
      </c>
      <c r="AN3702" s="34" t="str">
        <f t="shared" si="290"/>
        <v>ServiceRetail % of Labour Sales</v>
      </c>
      <c r="AO3702" s="35"/>
      <c r="AP3702" s="35"/>
      <c r="AQ3702" s="35"/>
    </row>
    <row r="3703" spans="1:43" x14ac:dyDescent="0.25">
      <c r="A3703" s="27" t="s">
        <v>103</v>
      </c>
      <c r="B3703" s="27" t="s">
        <v>104</v>
      </c>
      <c r="C3703" s="27" t="s">
        <v>104</v>
      </c>
      <c r="D3703" s="27" t="s">
        <v>586</v>
      </c>
      <c r="E3703" s="27" t="s">
        <v>653</v>
      </c>
      <c r="F3703" s="27" t="s">
        <v>1021</v>
      </c>
      <c r="G3703" s="27" t="s">
        <v>1022</v>
      </c>
      <c r="H3703" s="34" t="s">
        <v>15</v>
      </c>
      <c r="I3703" s="34" t="s">
        <v>1023</v>
      </c>
      <c r="J3703" s="34" t="str">
        <f t="shared" si="287"/>
        <v>ServiceRetail % of Labour Sales</v>
      </c>
      <c r="K3703" s="34" t="str">
        <f t="shared" si="288"/>
        <v>140Service Retail labour Sales - Toyota</v>
      </c>
      <c r="L3703" s="28">
        <f>+SUMIF('TB 4-24'!M:M,$AL3703,'TB 4-24'!G:G)</f>
        <v>0</v>
      </c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>
        <f>+SUMIF('Input Sheet'!$S:$S,$AL3703,'Input Sheet'!C:C)</f>
        <v>0</v>
      </c>
      <c r="Z3703" s="28">
        <f>+SUMIF('Input Sheet'!$S:$S,$AL3703,'Input Sheet'!D:D)</f>
        <v>0</v>
      </c>
      <c r="AA3703" s="28">
        <f>+SUMIF('Input Sheet'!$S:$S,$AL3703,'Input Sheet'!E:E)</f>
        <v>0</v>
      </c>
      <c r="AB3703" s="28">
        <f>+SUMIF('Input Sheet'!$S:$S,$AL3703,'Input Sheet'!F:F)</f>
        <v>0</v>
      </c>
      <c r="AC3703" s="28">
        <f>+SUMIF('Input Sheet'!$S:$S,$AL3703,'Input Sheet'!G:G)</f>
        <v>0</v>
      </c>
      <c r="AD3703" s="28">
        <f>+SUMIF('Input Sheet'!$S:$S,$AL3703,'Input Sheet'!H:H)</f>
        <v>0</v>
      </c>
      <c r="AE3703" s="28">
        <f>+SUMIF('Input Sheet'!$S:$S,$AL3703,'Input Sheet'!I:I)</f>
        <v>0</v>
      </c>
      <c r="AF3703" s="28">
        <f>+SUMIF('Input Sheet'!$S:$S,$AL3703,'Input Sheet'!J:J)</f>
        <v>0</v>
      </c>
      <c r="AG3703" s="28">
        <f>+SUMIF('Input Sheet'!$S:$S,$AL3703,'Input Sheet'!K:K)</f>
        <v>0</v>
      </c>
      <c r="AH3703" s="28">
        <f>+SUMIF('Input Sheet'!$S:$S,$AL3703,'Input Sheet'!L:L)</f>
        <v>0</v>
      </c>
      <c r="AI3703" s="28">
        <f>+SUMIF('Input Sheet'!$S:$S,$AL3703,'Input Sheet'!M:M)</f>
        <v>0</v>
      </c>
      <c r="AJ3703" s="28">
        <f>+SUMIF('Input Sheet'!$S:$S,$AL3703,'Input Sheet'!N:N)</f>
        <v>0</v>
      </c>
      <c r="AK3703" s="28"/>
      <c r="AL3703" s="27" t="str">
        <f t="shared" si="286"/>
        <v>140-3312</v>
      </c>
      <c r="AM3703" s="34" t="str">
        <f t="shared" si="289"/>
        <v>Service</v>
      </c>
      <c r="AN3703" s="34" t="str">
        <f t="shared" si="290"/>
        <v>ServiceRetail % of Labour Sales</v>
      </c>
      <c r="AO3703" s="35"/>
      <c r="AP3703" s="35"/>
      <c r="AQ3703" s="35"/>
    </row>
    <row r="3704" spans="1:43" x14ac:dyDescent="0.25">
      <c r="A3704" s="27" t="s">
        <v>103</v>
      </c>
      <c r="B3704" s="27" t="s">
        <v>104</v>
      </c>
      <c r="C3704" s="27" t="s">
        <v>104</v>
      </c>
      <c r="D3704" s="27" t="s">
        <v>586</v>
      </c>
      <c r="E3704" s="27" t="s">
        <v>684</v>
      </c>
      <c r="F3704" s="27" t="s">
        <v>1021</v>
      </c>
      <c r="G3704" s="27" t="s">
        <v>1022</v>
      </c>
      <c r="H3704" s="34" t="s">
        <v>15</v>
      </c>
      <c r="I3704" s="34" t="s">
        <v>1023</v>
      </c>
      <c r="J3704" s="34" t="str">
        <f t="shared" si="287"/>
        <v>ServiceRetail % of Labour Sales</v>
      </c>
      <c r="K3704" s="34" t="str">
        <f t="shared" si="288"/>
        <v>147Service Retail labour Sales - Toyota</v>
      </c>
      <c r="L3704" s="28">
        <f>+SUMIF('TB 4-24'!M:M,$AL3704,'TB 4-24'!G:G)</f>
        <v>0</v>
      </c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>
        <f>+SUMIF('Input Sheet'!$S:$S,$AL3704,'Input Sheet'!C:C)</f>
        <v>0</v>
      </c>
      <c r="Z3704" s="28">
        <f>+SUMIF('Input Sheet'!$S:$S,$AL3704,'Input Sheet'!D:D)</f>
        <v>0</v>
      </c>
      <c r="AA3704" s="28">
        <f>+SUMIF('Input Sheet'!$S:$S,$AL3704,'Input Sheet'!E:E)</f>
        <v>0</v>
      </c>
      <c r="AB3704" s="28">
        <f>+SUMIF('Input Sheet'!$S:$S,$AL3704,'Input Sheet'!F:F)</f>
        <v>0</v>
      </c>
      <c r="AC3704" s="28">
        <f>+SUMIF('Input Sheet'!$S:$S,$AL3704,'Input Sheet'!G:G)</f>
        <v>0</v>
      </c>
      <c r="AD3704" s="28">
        <f>+SUMIF('Input Sheet'!$S:$S,$AL3704,'Input Sheet'!H:H)</f>
        <v>0</v>
      </c>
      <c r="AE3704" s="28">
        <f>+SUMIF('Input Sheet'!$S:$S,$AL3704,'Input Sheet'!I:I)</f>
        <v>0</v>
      </c>
      <c r="AF3704" s="28">
        <f>+SUMIF('Input Sheet'!$S:$S,$AL3704,'Input Sheet'!J:J)</f>
        <v>0</v>
      </c>
      <c r="AG3704" s="28">
        <f>+SUMIF('Input Sheet'!$S:$S,$AL3704,'Input Sheet'!K:K)</f>
        <v>0</v>
      </c>
      <c r="AH3704" s="28">
        <f>+SUMIF('Input Sheet'!$S:$S,$AL3704,'Input Sheet'!L:L)</f>
        <v>0</v>
      </c>
      <c r="AI3704" s="28">
        <f>+SUMIF('Input Sheet'!$S:$S,$AL3704,'Input Sheet'!M:M)</f>
        <v>0</v>
      </c>
      <c r="AJ3704" s="28">
        <f>+SUMIF('Input Sheet'!$S:$S,$AL3704,'Input Sheet'!N:N)</f>
        <v>0</v>
      </c>
      <c r="AK3704" s="28"/>
      <c r="AL3704" s="27" t="str">
        <f t="shared" si="286"/>
        <v>147-3312</v>
      </c>
      <c r="AM3704" s="34" t="str">
        <f t="shared" si="289"/>
        <v>Service</v>
      </c>
      <c r="AN3704" s="34" t="str">
        <f t="shared" si="290"/>
        <v>ServiceRetail % of Labour Sales</v>
      </c>
      <c r="AO3704" s="35"/>
      <c r="AP3704" s="35"/>
      <c r="AQ3704" s="35"/>
    </row>
    <row r="3705" spans="1:43" x14ac:dyDescent="0.25">
      <c r="A3705" s="27" t="s">
        <v>103</v>
      </c>
      <c r="B3705" s="27" t="s">
        <v>104</v>
      </c>
      <c r="C3705" s="27" t="s">
        <v>104</v>
      </c>
      <c r="D3705" s="27" t="s">
        <v>587</v>
      </c>
      <c r="E3705" s="27" t="s">
        <v>684</v>
      </c>
      <c r="F3705" s="27" t="s">
        <v>1024</v>
      </c>
      <c r="G3705" s="27" t="s">
        <v>1025</v>
      </c>
      <c r="H3705" s="34" t="s">
        <v>15</v>
      </c>
      <c r="I3705" s="34" t="s">
        <v>1026</v>
      </c>
      <c r="J3705" s="34" t="str">
        <f t="shared" si="287"/>
        <v>ServiceWarranty % of Labour Sales</v>
      </c>
      <c r="K3705" s="34" t="str">
        <f t="shared" si="288"/>
        <v>147Service Warranty labour Sales - Toyota</v>
      </c>
      <c r="L3705" s="28">
        <f>+SUMIF('TB 4-24'!M:M,$AL3705,'TB 4-24'!G:G)</f>
        <v>0</v>
      </c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>
        <f>+SUMIF('Input Sheet'!$S:$S,$AL3705,'Input Sheet'!C:C)</f>
        <v>0</v>
      </c>
      <c r="Z3705" s="28">
        <f>+SUMIF('Input Sheet'!$S:$S,$AL3705,'Input Sheet'!D:D)</f>
        <v>0</v>
      </c>
      <c r="AA3705" s="28">
        <f>+SUMIF('Input Sheet'!$S:$S,$AL3705,'Input Sheet'!E:E)</f>
        <v>0</v>
      </c>
      <c r="AB3705" s="28">
        <f>+SUMIF('Input Sheet'!$S:$S,$AL3705,'Input Sheet'!F:F)</f>
        <v>0</v>
      </c>
      <c r="AC3705" s="28">
        <f>+SUMIF('Input Sheet'!$S:$S,$AL3705,'Input Sheet'!G:G)</f>
        <v>0</v>
      </c>
      <c r="AD3705" s="28">
        <f>+SUMIF('Input Sheet'!$S:$S,$AL3705,'Input Sheet'!H:H)</f>
        <v>0</v>
      </c>
      <c r="AE3705" s="28">
        <f>+SUMIF('Input Sheet'!$S:$S,$AL3705,'Input Sheet'!I:I)</f>
        <v>0</v>
      </c>
      <c r="AF3705" s="28">
        <f>+SUMIF('Input Sheet'!$S:$S,$AL3705,'Input Sheet'!J:J)</f>
        <v>0</v>
      </c>
      <c r="AG3705" s="28">
        <f>+SUMIF('Input Sheet'!$S:$S,$AL3705,'Input Sheet'!K:K)</f>
        <v>0</v>
      </c>
      <c r="AH3705" s="28">
        <f>+SUMIF('Input Sheet'!$S:$S,$AL3705,'Input Sheet'!L:L)</f>
        <v>0</v>
      </c>
      <c r="AI3705" s="28">
        <f>+SUMIF('Input Sheet'!$S:$S,$AL3705,'Input Sheet'!M:M)</f>
        <v>0</v>
      </c>
      <c r="AJ3705" s="28">
        <f>+SUMIF('Input Sheet'!$S:$S,$AL3705,'Input Sheet'!N:N)</f>
        <v>0</v>
      </c>
      <c r="AK3705" s="28"/>
      <c r="AL3705" s="27" t="str">
        <f t="shared" si="286"/>
        <v>147-3320</v>
      </c>
      <c r="AM3705" s="34" t="str">
        <f t="shared" si="289"/>
        <v>Service</v>
      </c>
      <c r="AN3705" s="34" t="str">
        <f t="shared" si="290"/>
        <v>ServiceWarranty % of Labour Sales</v>
      </c>
      <c r="AO3705" s="35"/>
      <c r="AP3705" s="35"/>
      <c r="AQ3705" s="35"/>
    </row>
    <row r="3706" spans="1:43" x14ac:dyDescent="0.25">
      <c r="A3706" s="27" t="s">
        <v>103</v>
      </c>
      <c r="B3706" s="27" t="s">
        <v>104</v>
      </c>
      <c r="C3706" s="27" t="s">
        <v>663</v>
      </c>
      <c r="D3706" s="27" t="s">
        <v>587</v>
      </c>
      <c r="E3706" s="27" t="s">
        <v>669</v>
      </c>
      <c r="F3706" s="27" t="s">
        <v>1024</v>
      </c>
      <c r="G3706" s="27" t="s">
        <v>1025</v>
      </c>
      <c r="H3706" s="34" t="s">
        <v>15</v>
      </c>
      <c r="I3706" s="34" t="s">
        <v>1026</v>
      </c>
      <c r="J3706" s="34" t="str">
        <f t="shared" si="287"/>
        <v>ServiceWarranty % of Labour Sales</v>
      </c>
      <c r="K3706" s="34" t="str">
        <f t="shared" si="288"/>
        <v>440Service Warranty labour Sales - Toyota</v>
      </c>
      <c r="L3706" s="28">
        <f>+SUMIF('TB 4-24'!M:M,$AL3706,'TB 4-24'!G:G)</f>
        <v>0</v>
      </c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>
        <f>+SUMIF('Input Sheet'!$S:$S,$AL3706,'Input Sheet'!C:C)</f>
        <v>0</v>
      </c>
      <c r="Z3706" s="28">
        <f>+SUMIF('Input Sheet'!$S:$S,$AL3706,'Input Sheet'!D:D)</f>
        <v>0</v>
      </c>
      <c r="AA3706" s="28">
        <f>+SUMIF('Input Sheet'!$S:$S,$AL3706,'Input Sheet'!E:E)</f>
        <v>0</v>
      </c>
      <c r="AB3706" s="28">
        <f>+SUMIF('Input Sheet'!$S:$S,$AL3706,'Input Sheet'!F:F)</f>
        <v>0</v>
      </c>
      <c r="AC3706" s="28">
        <f>+SUMIF('Input Sheet'!$S:$S,$AL3706,'Input Sheet'!G:G)</f>
        <v>0</v>
      </c>
      <c r="AD3706" s="28">
        <f>+SUMIF('Input Sheet'!$S:$S,$AL3706,'Input Sheet'!H:H)</f>
        <v>0</v>
      </c>
      <c r="AE3706" s="28">
        <f>+SUMIF('Input Sheet'!$S:$S,$AL3706,'Input Sheet'!I:I)</f>
        <v>0</v>
      </c>
      <c r="AF3706" s="28">
        <f>+SUMIF('Input Sheet'!$S:$S,$AL3706,'Input Sheet'!J:J)</f>
        <v>0</v>
      </c>
      <c r="AG3706" s="28">
        <f>+SUMIF('Input Sheet'!$S:$S,$AL3706,'Input Sheet'!K:K)</f>
        <v>0</v>
      </c>
      <c r="AH3706" s="28">
        <f>+SUMIF('Input Sheet'!$S:$S,$AL3706,'Input Sheet'!L:L)</f>
        <v>0</v>
      </c>
      <c r="AI3706" s="28">
        <f>+SUMIF('Input Sheet'!$S:$S,$AL3706,'Input Sheet'!M:M)</f>
        <v>0</v>
      </c>
      <c r="AJ3706" s="28">
        <f>+SUMIF('Input Sheet'!$S:$S,$AL3706,'Input Sheet'!N:N)</f>
        <v>0</v>
      </c>
      <c r="AK3706" s="28"/>
      <c r="AL3706" s="27" t="str">
        <f t="shared" si="286"/>
        <v>440-3320</v>
      </c>
      <c r="AM3706" s="34" t="str">
        <f t="shared" si="289"/>
        <v>Service</v>
      </c>
      <c r="AN3706" s="34" t="str">
        <f t="shared" si="290"/>
        <v>ServiceWarranty % of Labour Sales</v>
      </c>
      <c r="AO3706" s="35"/>
      <c r="AP3706" s="35"/>
      <c r="AQ3706" s="35"/>
    </row>
    <row r="3707" spans="1:43" x14ac:dyDescent="0.25">
      <c r="A3707" s="27" t="s">
        <v>103</v>
      </c>
      <c r="B3707" s="27" t="s">
        <v>104</v>
      </c>
      <c r="C3707" s="27" t="s">
        <v>671</v>
      </c>
      <c r="D3707" s="27" t="s">
        <v>587</v>
      </c>
      <c r="E3707" s="27" t="s">
        <v>683</v>
      </c>
      <c r="F3707" s="27" t="s">
        <v>1024</v>
      </c>
      <c r="G3707" s="27" t="s">
        <v>1025</v>
      </c>
      <c r="H3707" s="34" t="s">
        <v>15</v>
      </c>
      <c r="I3707" s="34" t="s">
        <v>1026</v>
      </c>
      <c r="J3707" s="34" t="str">
        <f t="shared" si="287"/>
        <v>ServiceWarranty % of Labour Sales</v>
      </c>
      <c r="K3707" s="34" t="str">
        <f t="shared" si="288"/>
        <v>340Service Warranty labour Sales - Toyota</v>
      </c>
      <c r="L3707" s="28">
        <f>+SUMIF('TB 4-24'!M:M,$AL3707,'TB 4-24'!G:G)</f>
        <v>0</v>
      </c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>
        <f>+SUMIF('Input Sheet'!$S:$S,$AL3707,'Input Sheet'!C:C)</f>
        <v>0</v>
      </c>
      <c r="Z3707" s="28">
        <f>+SUMIF('Input Sheet'!$S:$S,$AL3707,'Input Sheet'!D:D)</f>
        <v>0</v>
      </c>
      <c r="AA3707" s="28">
        <f>+SUMIF('Input Sheet'!$S:$S,$AL3707,'Input Sheet'!E:E)</f>
        <v>0</v>
      </c>
      <c r="AB3707" s="28">
        <f>+SUMIF('Input Sheet'!$S:$S,$AL3707,'Input Sheet'!F:F)</f>
        <v>0</v>
      </c>
      <c r="AC3707" s="28">
        <f>+SUMIF('Input Sheet'!$S:$S,$AL3707,'Input Sheet'!G:G)</f>
        <v>0</v>
      </c>
      <c r="AD3707" s="28">
        <f>+SUMIF('Input Sheet'!$S:$S,$AL3707,'Input Sheet'!H:H)</f>
        <v>0</v>
      </c>
      <c r="AE3707" s="28">
        <f>+SUMIF('Input Sheet'!$S:$S,$AL3707,'Input Sheet'!I:I)</f>
        <v>0</v>
      </c>
      <c r="AF3707" s="28">
        <f>+SUMIF('Input Sheet'!$S:$S,$AL3707,'Input Sheet'!J:J)</f>
        <v>0</v>
      </c>
      <c r="AG3707" s="28">
        <f>+SUMIF('Input Sheet'!$S:$S,$AL3707,'Input Sheet'!K:K)</f>
        <v>0</v>
      </c>
      <c r="AH3707" s="28">
        <f>+SUMIF('Input Sheet'!$S:$S,$AL3707,'Input Sheet'!L:L)</f>
        <v>0</v>
      </c>
      <c r="AI3707" s="28">
        <f>+SUMIF('Input Sheet'!$S:$S,$AL3707,'Input Sheet'!M:M)</f>
        <v>0</v>
      </c>
      <c r="AJ3707" s="28">
        <f>+SUMIF('Input Sheet'!$S:$S,$AL3707,'Input Sheet'!N:N)</f>
        <v>0</v>
      </c>
      <c r="AK3707" s="28"/>
      <c r="AL3707" s="27" t="str">
        <f t="shared" si="286"/>
        <v>340-3320</v>
      </c>
      <c r="AM3707" s="34" t="str">
        <f t="shared" si="289"/>
        <v>Service</v>
      </c>
      <c r="AN3707" s="34" t="str">
        <f t="shared" si="290"/>
        <v>ServiceWarranty % of Labour Sales</v>
      </c>
      <c r="AO3707" s="35"/>
      <c r="AP3707" s="35"/>
      <c r="AQ3707" s="35"/>
    </row>
    <row r="3708" spans="1:43" x14ac:dyDescent="0.25">
      <c r="A3708" s="27" t="s">
        <v>103</v>
      </c>
      <c r="B3708" s="27" t="s">
        <v>104</v>
      </c>
      <c r="C3708" s="27" t="s">
        <v>657</v>
      </c>
      <c r="D3708" s="27" t="s">
        <v>587</v>
      </c>
      <c r="E3708" s="27" t="s">
        <v>682</v>
      </c>
      <c r="F3708" s="27" t="s">
        <v>1024</v>
      </c>
      <c r="G3708" s="27" t="s">
        <v>1025</v>
      </c>
      <c r="H3708" s="34" t="s">
        <v>15</v>
      </c>
      <c r="I3708" s="34" t="s">
        <v>1026</v>
      </c>
      <c r="J3708" s="34" t="str">
        <f t="shared" si="287"/>
        <v>ServiceWarranty % of Labour Sales</v>
      </c>
      <c r="K3708" s="34" t="str">
        <f t="shared" si="288"/>
        <v>240Service Warranty labour Sales - Toyota</v>
      </c>
      <c r="L3708" s="28">
        <f>+SUMIF('TB 4-24'!M:M,$AL3708,'TB 4-24'!G:G)</f>
        <v>0</v>
      </c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>
        <f>+SUMIF('Input Sheet'!$S:$S,$AL3708,'Input Sheet'!C:C)</f>
        <v>0</v>
      </c>
      <c r="Z3708" s="28">
        <f>+SUMIF('Input Sheet'!$S:$S,$AL3708,'Input Sheet'!D:D)</f>
        <v>0</v>
      </c>
      <c r="AA3708" s="28">
        <f>+SUMIF('Input Sheet'!$S:$S,$AL3708,'Input Sheet'!E:E)</f>
        <v>0</v>
      </c>
      <c r="AB3708" s="28">
        <f>+SUMIF('Input Sheet'!$S:$S,$AL3708,'Input Sheet'!F:F)</f>
        <v>0</v>
      </c>
      <c r="AC3708" s="28">
        <f>+SUMIF('Input Sheet'!$S:$S,$AL3708,'Input Sheet'!G:G)</f>
        <v>0</v>
      </c>
      <c r="AD3708" s="28">
        <f>+SUMIF('Input Sheet'!$S:$S,$AL3708,'Input Sheet'!H:H)</f>
        <v>0</v>
      </c>
      <c r="AE3708" s="28">
        <f>+SUMIF('Input Sheet'!$S:$S,$AL3708,'Input Sheet'!I:I)</f>
        <v>0</v>
      </c>
      <c r="AF3708" s="28">
        <f>+SUMIF('Input Sheet'!$S:$S,$AL3708,'Input Sheet'!J:J)</f>
        <v>0</v>
      </c>
      <c r="AG3708" s="28">
        <f>+SUMIF('Input Sheet'!$S:$S,$AL3708,'Input Sheet'!K:K)</f>
        <v>0</v>
      </c>
      <c r="AH3708" s="28">
        <f>+SUMIF('Input Sheet'!$S:$S,$AL3708,'Input Sheet'!L:L)</f>
        <v>0</v>
      </c>
      <c r="AI3708" s="28">
        <f>+SUMIF('Input Sheet'!$S:$S,$AL3708,'Input Sheet'!M:M)</f>
        <v>0</v>
      </c>
      <c r="AJ3708" s="28">
        <f>+SUMIF('Input Sheet'!$S:$S,$AL3708,'Input Sheet'!N:N)</f>
        <v>0</v>
      </c>
      <c r="AK3708" s="28"/>
      <c r="AL3708" s="27" t="str">
        <f t="shared" si="286"/>
        <v>240-3320</v>
      </c>
      <c r="AM3708" s="34" t="str">
        <f t="shared" si="289"/>
        <v>Service</v>
      </c>
      <c r="AN3708" s="34" t="str">
        <f t="shared" si="290"/>
        <v>ServiceWarranty % of Labour Sales</v>
      </c>
      <c r="AO3708" s="35"/>
      <c r="AP3708" s="35"/>
      <c r="AQ3708" s="35"/>
    </row>
    <row r="3709" spans="1:43" x14ac:dyDescent="0.25">
      <c r="A3709" s="27" t="s">
        <v>103</v>
      </c>
      <c r="B3709" s="27" t="s">
        <v>104</v>
      </c>
      <c r="C3709" s="27" t="s">
        <v>104</v>
      </c>
      <c r="D3709" s="27" t="s">
        <v>587</v>
      </c>
      <c r="E3709" s="27" t="s">
        <v>653</v>
      </c>
      <c r="F3709" s="27" t="s">
        <v>1024</v>
      </c>
      <c r="G3709" s="27" t="s">
        <v>1025</v>
      </c>
      <c r="H3709" s="34" t="s">
        <v>15</v>
      </c>
      <c r="I3709" s="34" t="s">
        <v>1026</v>
      </c>
      <c r="J3709" s="34" t="str">
        <f t="shared" si="287"/>
        <v>ServiceWarranty % of Labour Sales</v>
      </c>
      <c r="K3709" s="34" t="str">
        <f t="shared" si="288"/>
        <v>140Service Warranty labour Sales - Toyota</v>
      </c>
      <c r="L3709" s="28">
        <f>+SUMIF('TB 4-24'!M:M,$AL3709,'TB 4-24'!G:G)</f>
        <v>0</v>
      </c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>
        <f>+SUMIF('Input Sheet'!$S:$S,$AL3709,'Input Sheet'!C:C)</f>
        <v>0</v>
      </c>
      <c r="Z3709" s="28">
        <f>+SUMIF('Input Sheet'!$S:$S,$AL3709,'Input Sheet'!D:D)</f>
        <v>0</v>
      </c>
      <c r="AA3709" s="28">
        <f>+SUMIF('Input Sheet'!$S:$S,$AL3709,'Input Sheet'!E:E)</f>
        <v>0</v>
      </c>
      <c r="AB3709" s="28">
        <f>+SUMIF('Input Sheet'!$S:$S,$AL3709,'Input Sheet'!F:F)</f>
        <v>0</v>
      </c>
      <c r="AC3709" s="28">
        <f>+SUMIF('Input Sheet'!$S:$S,$AL3709,'Input Sheet'!G:G)</f>
        <v>0</v>
      </c>
      <c r="AD3709" s="28">
        <f>+SUMIF('Input Sheet'!$S:$S,$AL3709,'Input Sheet'!H:H)</f>
        <v>0</v>
      </c>
      <c r="AE3709" s="28">
        <f>+SUMIF('Input Sheet'!$S:$S,$AL3709,'Input Sheet'!I:I)</f>
        <v>0</v>
      </c>
      <c r="AF3709" s="28">
        <f>+SUMIF('Input Sheet'!$S:$S,$AL3709,'Input Sheet'!J:J)</f>
        <v>0</v>
      </c>
      <c r="AG3709" s="28">
        <f>+SUMIF('Input Sheet'!$S:$S,$AL3709,'Input Sheet'!K:K)</f>
        <v>0</v>
      </c>
      <c r="AH3709" s="28">
        <f>+SUMIF('Input Sheet'!$S:$S,$AL3709,'Input Sheet'!L:L)</f>
        <v>0</v>
      </c>
      <c r="AI3709" s="28">
        <f>+SUMIF('Input Sheet'!$S:$S,$AL3709,'Input Sheet'!M:M)</f>
        <v>0</v>
      </c>
      <c r="AJ3709" s="28">
        <f>+SUMIF('Input Sheet'!$S:$S,$AL3709,'Input Sheet'!N:N)</f>
        <v>0</v>
      </c>
      <c r="AK3709" s="28"/>
      <c r="AL3709" s="27" t="str">
        <f t="shared" si="286"/>
        <v>140-3320</v>
      </c>
      <c r="AM3709" s="34" t="str">
        <f t="shared" si="289"/>
        <v>Service</v>
      </c>
      <c r="AN3709" s="34" t="str">
        <f t="shared" si="290"/>
        <v>ServiceWarranty % of Labour Sales</v>
      </c>
      <c r="AO3709" s="35"/>
      <c r="AP3709" s="35"/>
      <c r="AQ3709" s="35"/>
    </row>
    <row r="3710" spans="1:43" x14ac:dyDescent="0.25">
      <c r="A3710" s="27" t="s">
        <v>103</v>
      </c>
      <c r="B3710" s="27" t="s">
        <v>104</v>
      </c>
      <c r="C3710" s="27" t="s">
        <v>104</v>
      </c>
      <c r="D3710" s="27" t="s">
        <v>220</v>
      </c>
      <c r="E3710" s="27" t="s">
        <v>653</v>
      </c>
      <c r="F3710" s="27" t="s">
        <v>1027</v>
      </c>
      <c r="G3710" s="27" t="s">
        <v>1028</v>
      </c>
      <c r="H3710" s="34" t="s">
        <v>15</v>
      </c>
      <c r="I3710" s="34" t="s">
        <v>930</v>
      </c>
      <c r="J3710" s="34" t="str">
        <f t="shared" si="287"/>
        <v>ServiceOther Expenses as % of Sales</v>
      </c>
      <c r="K3710" s="34" t="str">
        <f t="shared" si="288"/>
        <v>140Service Training expense - Toyota</v>
      </c>
      <c r="L3710" s="28">
        <f>+SUMIF('TB 4-24'!M:M,$AL3710,'TB 4-24'!G:G)</f>
        <v>0</v>
      </c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>
        <f>+SUMIF('Input Sheet'!$S:$S,$AL3710,'Input Sheet'!C:C)</f>
        <v>0</v>
      </c>
      <c r="Z3710" s="28">
        <f>+SUMIF('Input Sheet'!$S:$S,$AL3710,'Input Sheet'!D:D)</f>
        <v>0</v>
      </c>
      <c r="AA3710" s="28">
        <f>+SUMIF('Input Sheet'!$S:$S,$AL3710,'Input Sheet'!E:E)</f>
        <v>0</v>
      </c>
      <c r="AB3710" s="28">
        <f>+SUMIF('Input Sheet'!$S:$S,$AL3710,'Input Sheet'!F:F)</f>
        <v>0</v>
      </c>
      <c r="AC3710" s="28">
        <f>+SUMIF('Input Sheet'!$S:$S,$AL3710,'Input Sheet'!G:G)</f>
        <v>0</v>
      </c>
      <c r="AD3710" s="28">
        <f>+SUMIF('Input Sheet'!$S:$S,$AL3710,'Input Sheet'!H:H)</f>
        <v>0</v>
      </c>
      <c r="AE3710" s="28">
        <f>+SUMIF('Input Sheet'!$S:$S,$AL3710,'Input Sheet'!I:I)</f>
        <v>0</v>
      </c>
      <c r="AF3710" s="28">
        <f>+SUMIF('Input Sheet'!$S:$S,$AL3710,'Input Sheet'!J:J)</f>
        <v>0</v>
      </c>
      <c r="AG3710" s="28">
        <f>+SUMIF('Input Sheet'!$S:$S,$AL3710,'Input Sheet'!K:K)</f>
        <v>0</v>
      </c>
      <c r="AH3710" s="28">
        <f>+SUMIF('Input Sheet'!$S:$S,$AL3710,'Input Sheet'!L:L)</f>
        <v>0</v>
      </c>
      <c r="AI3710" s="28">
        <f>+SUMIF('Input Sheet'!$S:$S,$AL3710,'Input Sheet'!M:M)</f>
        <v>0</v>
      </c>
      <c r="AJ3710" s="28">
        <f>+SUMIF('Input Sheet'!$S:$S,$AL3710,'Input Sheet'!N:N)</f>
        <v>0</v>
      </c>
      <c r="AK3710" s="28"/>
      <c r="AL3710" s="27" t="str">
        <f t="shared" si="286"/>
        <v>140-7550</v>
      </c>
      <c r="AM3710" s="34" t="str">
        <f t="shared" si="289"/>
        <v>Service</v>
      </c>
      <c r="AN3710" s="34" t="str">
        <f t="shared" si="290"/>
        <v>ServiceOther Expenses as % of Sales</v>
      </c>
      <c r="AO3710" s="35"/>
      <c r="AP3710" s="35"/>
      <c r="AQ3710" s="35"/>
    </row>
    <row r="3711" spans="1:43" x14ac:dyDescent="0.25">
      <c r="A3711" s="27" t="s">
        <v>103</v>
      </c>
      <c r="B3711" s="27" t="s">
        <v>104</v>
      </c>
      <c r="C3711" s="27" t="s">
        <v>671</v>
      </c>
      <c r="D3711" s="27" t="s">
        <v>220</v>
      </c>
      <c r="E3711" s="27" t="s">
        <v>683</v>
      </c>
      <c r="F3711" s="27" t="s">
        <v>1027</v>
      </c>
      <c r="G3711" s="27" t="s">
        <v>1028</v>
      </c>
      <c r="H3711" s="34" t="s">
        <v>15</v>
      </c>
      <c r="I3711" s="34" t="s">
        <v>930</v>
      </c>
      <c r="J3711" s="34" t="str">
        <f t="shared" si="287"/>
        <v>ServiceOther Expenses as % of Sales</v>
      </c>
      <c r="K3711" s="34" t="str">
        <f t="shared" si="288"/>
        <v>340Service Training expense - Toyota</v>
      </c>
      <c r="L3711" s="28">
        <f>+SUMIF('TB 4-24'!M:M,$AL3711,'TB 4-24'!G:G)</f>
        <v>0</v>
      </c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>
        <f>+SUMIF('Input Sheet'!$S:$S,$AL3711,'Input Sheet'!C:C)</f>
        <v>0</v>
      </c>
      <c r="Z3711" s="28">
        <f>+SUMIF('Input Sheet'!$S:$S,$AL3711,'Input Sheet'!D:D)</f>
        <v>0</v>
      </c>
      <c r="AA3711" s="28">
        <f>+SUMIF('Input Sheet'!$S:$S,$AL3711,'Input Sheet'!E:E)</f>
        <v>0</v>
      </c>
      <c r="AB3711" s="28">
        <f>+SUMIF('Input Sheet'!$S:$S,$AL3711,'Input Sheet'!F:F)</f>
        <v>0</v>
      </c>
      <c r="AC3711" s="28">
        <f>+SUMIF('Input Sheet'!$S:$S,$AL3711,'Input Sheet'!G:G)</f>
        <v>0</v>
      </c>
      <c r="AD3711" s="28">
        <f>+SUMIF('Input Sheet'!$S:$S,$AL3711,'Input Sheet'!H:H)</f>
        <v>0</v>
      </c>
      <c r="AE3711" s="28">
        <f>+SUMIF('Input Sheet'!$S:$S,$AL3711,'Input Sheet'!I:I)</f>
        <v>0</v>
      </c>
      <c r="AF3711" s="28">
        <f>+SUMIF('Input Sheet'!$S:$S,$AL3711,'Input Sheet'!J:J)</f>
        <v>0</v>
      </c>
      <c r="AG3711" s="28">
        <f>+SUMIF('Input Sheet'!$S:$S,$AL3711,'Input Sheet'!K:K)</f>
        <v>0</v>
      </c>
      <c r="AH3711" s="28">
        <f>+SUMIF('Input Sheet'!$S:$S,$AL3711,'Input Sheet'!L:L)</f>
        <v>0</v>
      </c>
      <c r="AI3711" s="28">
        <f>+SUMIF('Input Sheet'!$S:$S,$AL3711,'Input Sheet'!M:M)</f>
        <v>0</v>
      </c>
      <c r="AJ3711" s="28">
        <f>+SUMIF('Input Sheet'!$S:$S,$AL3711,'Input Sheet'!N:N)</f>
        <v>0</v>
      </c>
      <c r="AK3711" s="28"/>
      <c r="AL3711" s="27" t="str">
        <f t="shared" si="286"/>
        <v>340-7550</v>
      </c>
      <c r="AM3711" s="34" t="str">
        <f t="shared" si="289"/>
        <v>Service</v>
      </c>
      <c r="AN3711" s="34" t="str">
        <f t="shared" si="290"/>
        <v>ServiceOther Expenses as % of Sales</v>
      </c>
      <c r="AO3711" s="35"/>
      <c r="AP3711" s="35"/>
      <c r="AQ3711" s="35"/>
    </row>
    <row r="3712" spans="1:43" x14ac:dyDescent="0.25">
      <c r="A3712" s="27" t="s">
        <v>103</v>
      </c>
      <c r="B3712" s="27" t="s">
        <v>104</v>
      </c>
      <c r="C3712" s="27" t="s">
        <v>104</v>
      </c>
      <c r="D3712" s="27" t="s">
        <v>220</v>
      </c>
      <c r="E3712" s="27" t="s">
        <v>684</v>
      </c>
      <c r="F3712" s="27" t="s">
        <v>1027</v>
      </c>
      <c r="G3712" s="27" t="s">
        <v>1028</v>
      </c>
      <c r="H3712" s="34" t="s">
        <v>15</v>
      </c>
      <c r="I3712" s="34" t="s">
        <v>930</v>
      </c>
      <c r="J3712" s="34" t="str">
        <f t="shared" si="287"/>
        <v>ServiceOther Expenses as % of Sales</v>
      </c>
      <c r="K3712" s="34" t="str">
        <f t="shared" si="288"/>
        <v>147Service Training expense - Toyota</v>
      </c>
      <c r="L3712" s="28">
        <f>+SUMIF('TB 4-24'!M:M,$AL3712,'TB 4-24'!G:G)</f>
        <v>0</v>
      </c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>
        <f>+SUMIF('Input Sheet'!$S:$S,$AL3712,'Input Sheet'!C:C)</f>
        <v>0</v>
      </c>
      <c r="Z3712" s="28">
        <f>+SUMIF('Input Sheet'!$S:$S,$AL3712,'Input Sheet'!D:D)</f>
        <v>0</v>
      </c>
      <c r="AA3712" s="28">
        <f>+SUMIF('Input Sheet'!$S:$S,$AL3712,'Input Sheet'!E:E)</f>
        <v>0</v>
      </c>
      <c r="AB3712" s="28">
        <f>+SUMIF('Input Sheet'!$S:$S,$AL3712,'Input Sheet'!F:F)</f>
        <v>0</v>
      </c>
      <c r="AC3712" s="28">
        <f>+SUMIF('Input Sheet'!$S:$S,$AL3712,'Input Sheet'!G:G)</f>
        <v>0</v>
      </c>
      <c r="AD3712" s="28">
        <f>+SUMIF('Input Sheet'!$S:$S,$AL3712,'Input Sheet'!H:H)</f>
        <v>0</v>
      </c>
      <c r="AE3712" s="28">
        <f>+SUMIF('Input Sheet'!$S:$S,$AL3712,'Input Sheet'!I:I)</f>
        <v>0</v>
      </c>
      <c r="AF3712" s="28">
        <f>+SUMIF('Input Sheet'!$S:$S,$AL3712,'Input Sheet'!J:J)</f>
        <v>0</v>
      </c>
      <c r="AG3712" s="28">
        <f>+SUMIF('Input Sheet'!$S:$S,$AL3712,'Input Sheet'!K:K)</f>
        <v>0</v>
      </c>
      <c r="AH3712" s="28">
        <f>+SUMIF('Input Sheet'!$S:$S,$AL3712,'Input Sheet'!L:L)</f>
        <v>0</v>
      </c>
      <c r="AI3712" s="28">
        <f>+SUMIF('Input Sheet'!$S:$S,$AL3712,'Input Sheet'!M:M)</f>
        <v>0</v>
      </c>
      <c r="AJ3712" s="28">
        <f>+SUMIF('Input Sheet'!$S:$S,$AL3712,'Input Sheet'!N:N)</f>
        <v>0</v>
      </c>
      <c r="AK3712" s="28"/>
      <c r="AL3712" s="27" t="str">
        <f t="shared" si="286"/>
        <v>147-7550</v>
      </c>
      <c r="AM3712" s="34" t="str">
        <f t="shared" si="289"/>
        <v>Service</v>
      </c>
      <c r="AN3712" s="34" t="str">
        <f t="shared" si="290"/>
        <v>ServiceOther Expenses as % of Sales</v>
      </c>
      <c r="AO3712" s="35"/>
      <c r="AP3712" s="35"/>
      <c r="AQ3712" s="35"/>
    </row>
    <row r="3713" spans="1:43" x14ac:dyDescent="0.25">
      <c r="A3713" s="27" t="s">
        <v>103</v>
      </c>
      <c r="B3713" s="27" t="s">
        <v>104</v>
      </c>
      <c r="C3713" s="27" t="s">
        <v>663</v>
      </c>
      <c r="D3713" s="27" t="s">
        <v>220</v>
      </c>
      <c r="E3713" s="27" t="s">
        <v>669</v>
      </c>
      <c r="F3713" s="27" t="s">
        <v>1027</v>
      </c>
      <c r="G3713" s="27" t="s">
        <v>1028</v>
      </c>
      <c r="H3713" s="34" t="s">
        <v>15</v>
      </c>
      <c r="I3713" s="34" t="s">
        <v>930</v>
      </c>
      <c r="J3713" s="34" t="str">
        <f t="shared" si="287"/>
        <v>ServiceOther Expenses as % of Sales</v>
      </c>
      <c r="K3713" s="34" t="str">
        <f t="shared" si="288"/>
        <v>440Service Training expense - Toyota</v>
      </c>
      <c r="L3713" s="28">
        <f>+SUMIF('TB 4-24'!M:M,$AL3713,'TB 4-24'!G:G)</f>
        <v>0</v>
      </c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>
        <f>+SUMIF('Input Sheet'!$S:$S,$AL3713,'Input Sheet'!C:C)</f>
        <v>0</v>
      </c>
      <c r="Z3713" s="28">
        <f>+SUMIF('Input Sheet'!$S:$S,$AL3713,'Input Sheet'!D:D)</f>
        <v>0</v>
      </c>
      <c r="AA3713" s="28">
        <f>+SUMIF('Input Sheet'!$S:$S,$AL3713,'Input Sheet'!E:E)</f>
        <v>0</v>
      </c>
      <c r="AB3713" s="28">
        <f>+SUMIF('Input Sheet'!$S:$S,$AL3713,'Input Sheet'!F:F)</f>
        <v>0</v>
      </c>
      <c r="AC3713" s="28">
        <f>+SUMIF('Input Sheet'!$S:$S,$AL3713,'Input Sheet'!G:G)</f>
        <v>0</v>
      </c>
      <c r="AD3713" s="28">
        <f>+SUMIF('Input Sheet'!$S:$S,$AL3713,'Input Sheet'!H:H)</f>
        <v>0</v>
      </c>
      <c r="AE3713" s="28">
        <f>+SUMIF('Input Sheet'!$S:$S,$AL3713,'Input Sheet'!I:I)</f>
        <v>0</v>
      </c>
      <c r="AF3713" s="28">
        <f>+SUMIF('Input Sheet'!$S:$S,$AL3713,'Input Sheet'!J:J)</f>
        <v>0</v>
      </c>
      <c r="AG3713" s="28">
        <f>+SUMIF('Input Sheet'!$S:$S,$AL3713,'Input Sheet'!K:K)</f>
        <v>0</v>
      </c>
      <c r="AH3713" s="28">
        <f>+SUMIF('Input Sheet'!$S:$S,$AL3713,'Input Sheet'!L:L)</f>
        <v>0</v>
      </c>
      <c r="AI3713" s="28">
        <f>+SUMIF('Input Sheet'!$S:$S,$AL3713,'Input Sheet'!M:M)</f>
        <v>0</v>
      </c>
      <c r="AJ3713" s="28">
        <f>+SUMIF('Input Sheet'!$S:$S,$AL3713,'Input Sheet'!N:N)</f>
        <v>0</v>
      </c>
      <c r="AK3713" s="28"/>
      <c r="AL3713" s="27" t="str">
        <f t="shared" si="286"/>
        <v>440-7550</v>
      </c>
      <c r="AM3713" s="34" t="str">
        <f t="shared" si="289"/>
        <v>Service</v>
      </c>
      <c r="AN3713" s="34" t="str">
        <f t="shared" si="290"/>
        <v>ServiceOther Expenses as % of Sales</v>
      </c>
      <c r="AO3713" s="35"/>
      <c r="AP3713" s="35"/>
      <c r="AQ3713" s="35"/>
    </row>
    <row r="3714" spans="1:43" x14ac:dyDescent="0.25">
      <c r="A3714" s="27" t="s">
        <v>103</v>
      </c>
      <c r="B3714" s="27" t="s">
        <v>104</v>
      </c>
      <c r="C3714" s="27" t="s">
        <v>657</v>
      </c>
      <c r="D3714" s="27" t="s">
        <v>220</v>
      </c>
      <c r="E3714" s="27" t="s">
        <v>682</v>
      </c>
      <c r="F3714" s="27" t="s">
        <v>1027</v>
      </c>
      <c r="G3714" s="27" t="s">
        <v>1028</v>
      </c>
      <c r="H3714" s="34" t="s">
        <v>15</v>
      </c>
      <c r="I3714" s="34" t="s">
        <v>930</v>
      </c>
      <c r="J3714" s="34" t="str">
        <f t="shared" si="287"/>
        <v>ServiceOther Expenses as % of Sales</v>
      </c>
      <c r="K3714" s="34" t="str">
        <f t="shared" si="288"/>
        <v>240Service Training expense - Toyota</v>
      </c>
      <c r="L3714" s="28">
        <f>+SUMIF('TB 4-24'!M:M,$AL3714,'TB 4-24'!G:G)</f>
        <v>0</v>
      </c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>
        <f>+SUMIF('Input Sheet'!$S:$S,$AL3714,'Input Sheet'!C:C)</f>
        <v>0</v>
      </c>
      <c r="Z3714" s="28">
        <f>+SUMIF('Input Sheet'!$S:$S,$AL3714,'Input Sheet'!D:D)</f>
        <v>0</v>
      </c>
      <c r="AA3714" s="28">
        <f>+SUMIF('Input Sheet'!$S:$S,$AL3714,'Input Sheet'!E:E)</f>
        <v>0</v>
      </c>
      <c r="AB3714" s="28">
        <f>+SUMIF('Input Sheet'!$S:$S,$AL3714,'Input Sheet'!F:F)</f>
        <v>0</v>
      </c>
      <c r="AC3714" s="28">
        <f>+SUMIF('Input Sheet'!$S:$S,$AL3714,'Input Sheet'!G:G)</f>
        <v>0</v>
      </c>
      <c r="AD3714" s="28">
        <f>+SUMIF('Input Sheet'!$S:$S,$AL3714,'Input Sheet'!H:H)</f>
        <v>0</v>
      </c>
      <c r="AE3714" s="28">
        <f>+SUMIF('Input Sheet'!$S:$S,$AL3714,'Input Sheet'!I:I)</f>
        <v>0</v>
      </c>
      <c r="AF3714" s="28">
        <f>+SUMIF('Input Sheet'!$S:$S,$AL3714,'Input Sheet'!J:J)</f>
        <v>0</v>
      </c>
      <c r="AG3714" s="28">
        <f>+SUMIF('Input Sheet'!$S:$S,$AL3714,'Input Sheet'!K:K)</f>
        <v>0</v>
      </c>
      <c r="AH3714" s="28">
        <f>+SUMIF('Input Sheet'!$S:$S,$AL3714,'Input Sheet'!L:L)</f>
        <v>0</v>
      </c>
      <c r="AI3714" s="28">
        <f>+SUMIF('Input Sheet'!$S:$S,$AL3714,'Input Sheet'!M:M)</f>
        <v>0</v>
      </c>
      <c r="AJ3714" s="28">
        <f>+SUMIF('Input Sheet'!$S:$S,$AL3714,'Input Sheet'!N:N)</f>
        <v>0</v>
      </c>
      <c r="AK3714" s="28"/>
      <c r="AL3714" s="27" t="str">
        <f t="shared" si="286"/>
        <v>240-7550</v>
      </c>
      <c r="AM3714" s="34" t="str">
        <f t="shared" si="289"/>
        <v>Service</v>
      </c>
      <c r="AN3714" s="34" t="str">
        <f t="shared" si="290"/>
        <v>ServiceOther Expenses as % of Sales</v>
      </c>
      <c r="AO3714" s="35"/>
      <c r="AP3714" s="35"/>
      <c r="AQ3714" s="35"/>
    </row>
    <row r="3715" spans="1:43" x14ac:dyDescent="0.25">
      <c r="A3715" s="27" t="s">
        <v>103</v>
      </c>
      <c r="B3715" s="27" t="s">
        <v>104</v>
      </c>
      <c r="C3715" s="27" t="s">
        <v>657</v>
      </c>
      <c r="D3715" s="27" t="s">
        <v>230</v>
      </c>
      <c r="E3715" s="27" t="s">
        <v>659</v>
      </c>
      <c r="F3715" s="27" t="s">
        <v>1029</v>
      </c>
      <c r="G3715" s="27" t="s">
        <v>1030</v>
      </c>
      <c r="H3715" s="34" t="s">
        <v>1031</v>
      </c>
      <c r="I3715" s="34" t="s">
        <v>1032</v>
      </c>
      <c r="J3715" s="34" t="str">
        <f t="shared" si="287"/>
        <v>Used VehicleAdvertising per retail</v>
      </c>
      <c r="K3715" s="34" t="str">
        <f t="shared" si="288"/>
        <v>220Toyota UV Advertising &amp; Promotion</v>
      </c>
      <c r="L3715" s="28">
        <f>+SUMIF('TB 4-24'!M:M,$AL3715,'TB 4-24'!G:G)</f>
        <v>0</v>
      </c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>
        <f>+SUMIF('Input Sheet'!$S:$S,$AL3715,'Input Sheet'!C:C)</f>
        <v>0</v>
      </c>
      <c r="Z3715" s="28">
        <f>+SUMIF('Input Sheet'!$S:$S,$AL3715,'Input Sheet'!D:D)</f>
        <v>0</v>
      </c>
      <c r="AA3715" s="28">
        <f>+SUMIF('Input Sheet'!$S:$S,$AL3715,'Input Sheet'!E:E)</f>
        <v>0</v>
      </c>
      <c r="AB3715" s="28">
        <f>+SUMIF('Input Sheet'!$S:$S,$AL3715,'Input Sheet'!F:F)</f>
        <v>0</v>
      </c>
      <c r="AC3715" s="28">
        <f>+SUMIF('Input Sheet'!$S:$S,$AL3715,'Input Sheet'!G:G)</f>
        <v>0</v>
      </c>
      <c r="AD3715" s="28">
        <f>+SUMIF('Input Sheet'!$S:$S,$AL3715,'Input Sheet'!H:H)</f>
        <v>0</v>
      </c>
      <c r="AE3715" s="28">
        <f>+SUMIF('Input Sheet'!$S:$S,$AL3715,'Input Sheet'!I:I)</f>
        <v>0</v>
      </c>
      <c r="AF3715" s="28">
        <f>+SUMIF('Input Sheet'!$S:$S,$AL3715,'Input Sheet'!J:J)</f>
        <v>0</v>
      </c>
      <c r="AG3715" s="28">
        <f>+SUMIF('Input Sheet'!$S:$S,$AL3715,'Input Sheet'!K:K)</f>
        <v>0</v>
      </c>
      <c r="AH3715" s="28">
        <f>+SUMIF('Input Sheet'!$S:$S,$AL3715,'Input Sheet'!L:L)</f>
        <v>0</v>
      </c>
      <c r="AI3715" s="28">
        <f>+SUMIF('Input Sheet'!$S:$S,$AL3715,'Input Sheet'!M:M)</f>
        <v>0</v>
      </c>
      <c r="AJ3715" s="28">
        <f>+SUMIF('Input Sheet'!$S:$S,$AL3715,'Input Sheet'!N:N)</f>
        <v>0</v>
      </c>
      <c r="AK3715" s="28"/>
      <c r="AL3715" s="27" t="str">
        <f t="shared" ref="AL3715:AL3778" si="291">+E3715&amp;"-"&amp;D3715</f>
        <v>220-7080</v>
      </c>
      <c r="AM3715" s="34" t="str">
        <f t="shared" si="289"/>
        <v>Used Vehicle</v>
      </c>
      <c r="AN3715" s="34" t="str">
        <f t="shared" si="290"/>
        <v>Used VehicleAdvertising per retail</v>
      </c>
      <c r="AO3715" s="35"/>
      <c r="AP3715" s="35"/>
      <c r="AQ3715" s="35"/>
    </row>
    <row r="3716" spans="1:43" x14ac:dyDescent="0.25">
      <c r="A3716" s="27" t="s">
        <v>103</v>
      </c>
      <c r="B3716" s="27" t="s">
        <v>104</v>
      </c>
      <c r="C3716" s="27" t="s">
        <v>104</v>
      </c>
      <c r="D3716" s="27" t="s">
        <v>230</v>
      </c>
      <c r="E3716" s="27" t="s">
        <v>654</v>
      </c>
      <c r="F3716" s="27" t="s">
        <v>1029</v>
      </c>
      <c r="G3716" s="27" t="s">
        <v>1030</v>
      </c>
      <c r="H3716" s="34" t="s">
        <v>1031</v>
      </c>
      <c r="I3716" s="34" t="s">
        <v>1032</v>
      </c>
      <c r="J3716" s="34" t="str">
        <f t="shared" ref="J3716:J3779" si="292">+H3716&amp;I3716</f>
        <v>Used VehicleAdvertising per retail</v>
      </c>
      <c r="K3716" s="34" t="str">
        <f t="shared" ref="K3716:K3779" si="293">+E3716&amp;G3716</f>
        <v>120Toyota UV Advertising &amp; Promotion</v>
      </c>
      <c r="L3716" s="28">
        <f>+SUMIF('TB 4-24'!M:M,$AL3716,'TB 4-24'!G:G)</f>
        <v>0</v>
      </c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>
        <f>+SUMIF('Input Sheet'!$S:$S,$AL3716,'Input Sheet'!C:C)</f>
        <v>0</v>
      </c>
      <c r="Z3716" s="28">
        <f>+SUMIF('Input Sheet'!$S:$S,$AL3716,'Input Sheet'!D:D)</f>
        <v>0</v>
      </c>
      <c r="AA3716" s="28">
        <f>+SUMIF('Input Sheet'!$S:$S,$AL3716,'Input Sheet'!E:E)</f>
        <v>0</v>
      </c>
      <c r="AB3716" s="28">
        <f>+SUMIF('Input Sheet'!$S:$S,$AL3716,'Input Sheet'!F:F)</f>
        <v>0</v>
      </c>
      <c r="AC3716" s="28">
        <f>+SUMIF('Input Sheet'!$S:$S,$AL3716,'Input Sheet'!G:G)</f>
        <v>0</v>
      </c>
      <c r="AD3716" s="28">
        <f>+SUMIF('Input Sheet'!$S:$S,$AL3716,'Input Sheet'!H:H)</f>
        <v>0</v>
      </c>
      <c r="AE3716" s="28">
        <f>+SUMIF('Input Sheet'!$S:$S,$AL3716,'Input Sheet'!I:I)</f>
        <v>0</v>
      </c>
      <c r="AF3716" s="28">
        <f>+SUMIF('Input Sheet'!$S:$S,$AL3716,'Input Sheet'!J:J)</f>
        <v>0</v>
      </c>
      <c r="AG3716" s="28">
        <f>+SUMIF('Input Sheet'!$S:$S,$AL3716,'Input Sheet'!K:K)</f>
        <v>0</v>
      </c>
      <c r="AH3716" s="28">
        <f>+SUMIF('Input Sheet'!$S:$S,$AL3716,'Input Sheet'!L:L)</f>
        <v>0</v>
      </c>
      <c r="AI3716" s="28">
        <f>+SUMIF('Input Sheet'!$S:$S,$AL3716,'Input Sheet'!M:M)</f>
        <v>0</v>
      </c>
      <c r="AJ3716" s="28">
        <f>+SUMIF('Input Sheet'!$S:$S,$AL3716,'Input Sheet'!N:N)</f>
        <v>0</v>
      </c>
      <c r="AK3716" s="28"/>
      <c r="AL3716" s="27" t="str">
        <f t="shared" si="291"/>
        <v>120-7080</v>
      </c>
      <c r="AM3716" s="34" t="str">
        <f t="shared" si="289"/>
        <v>Used Vehicle</v>
      </c>
      <c r="AN3716" s="34" t="str">
        <f t="shared" si="290"/>
        <v>Used VehicleAdvertising per retail</v>
      </c>
      <c r="AO3716" s="35"/>
      <c r="AP3716" s="35"/>
      <c r="AQ3716" s="35"/>
    </row>
    <row r="3717" spans="1:43" x14ac:dyDescent="0.25">
      <c r="A3717" s="27" t="s">
        <v>103</v>
      </c>
      <c r="B3717" s="27" t="s">
        <v>104</v>
      </c>
      <c r="C3717" s="27" t="s">
        <v>104</v>
      </c>
      <c r="D3717" s="27" t="s">
        <v>230</v>
      </c>
      <c r="E3717" s="27" t="s">
        <v>678</v>
      </c>
      <c r="F3717" s="27" t="s">
        <v>1029</v>
      </c>
      <c r="G3717" s="27" t="s">
        <v>1030</v>
      </c>
      <c r="H3717" s="34" t="s">
        <v>1031</v>
      </c>
      <c r="I3717" s="34" t="s">
        <v>1032</v>
      </c>
      <c r="J3717" s="34" t="str">
        <f t="shared" si="292"/>
        <v>Used VehicleAdvertising per retail</v>
      </c>
      <c r="K3717" s="34" t="str">
        <f t="shared" si="293"/>
        <v>121Toyota UV Advertising &amp; Promotion</v>
      </c>
      <c r="L3717" s="28">
        <f>+SUMIF('TB 4-24'!M:M,$AL3717,'TB 4-24'!G:G)</f>
        <v>0</v>
      </c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>
        <f>+SUMIF('Input Sheet'!$S:$S,$AL3717,'Input Sheet'!C:C)</f>
        <v>0</v>
      </c>
      <c r="Z3717" s="28">
        <f>+SUMIF('Input Sheet'!$S:$S,$AL3717,'Input Sheet'!D:D)</f>
        <v>0</v>
      </c>
      <c r="AA3717" s="28">
        <f>+SUMIF('Input Sheet'!$S:$S,$AL3717,'Input Sheet'!E:E)</f>
        <v>0</v>
      </c>
      <c r="AB3717" s="28">
        <f>+SUMIF('Input Sheet'!$S:$S,$AL3717,'Input Sheet'!F:F)</f>
        <v>0</v>
      </c>
      <c r="AC3717" s="28">
        <f>+SUMIF('Input Sheet'!$S:$S,$AL3717,'Input Sheet'!G:G)</f>
        <v>0</v>
      </c>
      <c r="AD3717" s="28">
        <f>+SUMIF('Input Sheet'!$S:$S,$AL3717,'Input Sheet'!H:H)</f>
        <v>0</v>
      </c>
      <c r="AE3717" s="28">
        <f>+SUMIF('Input Sheet'!$S:$S,$AL3717,'Input Sheet'!I:I)</f>
        <v>0</v>
      </c>
      <c r="AF3717" s="28">
        <f>+SUMIF('Input Sheet'!$S:$S,$AL3717,'Input Sheet'!J:J)</f>
        <v>0</v>
      </c>
      <c r="AG3717" s="28">
        <f>+SUMIF('Input Sheet'!$S:$S,$AL3717,'Input Sheet'!K:K)</f>
        <v>0</v>
      </c>
      <c r="AH3717" s="28">
        <f>+SUMIF('Input Sheet'!$S:$S,$AL3717,'Input Sheet'!L:L)</f>
        <v>0</v>
      </c>
      <c r="AI3717" s="28">
        <f>+SUMIF('Input Sheet'!$S:$S,$AL3717,'Input Sheet'!M:M)</f>
        <v>0</v>
      </c>
      <c r="AJ3717" s="28">
        <f>+SUMIF('Input Sheet'!$S:$S,$AL3717,'Input Sheet'!N:N)</f>
        <v>0</v>
      </c>
      <c r="AK3717" s="28"/>
      <c r="AL3717" s="27" t="str">
        <f t="shared" si="291"/>
        <v>121-7080</v>
      </c>
      <c r="AM3717" s="34" t="str">
        <f t="shared" ref="AM3717:AM3780" si="294">H3717</f>
        <v>Used Vehicle</v>
      </c>
      <c r="AN3717" s="34" t="str">
        <f t="shared" ref="AN3717:AN3780" si="295">J3717</f>
        <v>Used VehicleAdvertising per retail</v>
      </c>
      <c r="AO3717" s="35"/>
      <c r="AP3717" s="35"/>
      <c r="AQ3717" s="35"/>
    </row>
    <row r="3718" spans="1:43" x14ac:dyDescent="0.25">
      <c r="A3718" s="27" t="s">
        <v>103</v>
      </c>
      <c r="B3718" s="27" t="s">
        <v>104</v>
      </c>
      <c r="C3718" s="27" t="s">
        <v>657</v>
      </c>
      <c r="D3718" s="27" t="s">
        <v>230</v>
      </c>
      <c r="E3718" s="27" t="s">
        <v>661</v>
      </c>
      <c r="F3718" s="27" t="s">
        <v>1029</v>
      </c>
      <c r="G3718" s="27" t="s">
        <v>1030</v>
      </c>
      <c r="H3718" s="34" t="s">
        <v>1031</v>
      </c>
      <c r="I3718" s="34" t="s">
        <v>1032</v>
      </c>
      <c r="J3718" s="34" t="str">
        <f t="shared" si="292"/>
        <v>Used VehicleAdvertising per retail</v>
      </c>
      <c r="K3718" s="34" t="str">
        <f t="shared" si="293"/>
        <v>221Toyota UV Advertising &amp; Promotion</v>
      </c>
      <c r="L3718" s="28">
        <f>+SUMIF('TB 4-24'!M:M,$AL3718,'TB 4-24'!G:G)</f>
        <v>0</v>
      </c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>
        <f>+SUMIF('Input Sheet'!$S:$S,$AL3718,'Input Sheet'!C:C)</f>
        <v>0</v>
      </c>
      <c r="Z3718" s="28">
        <f>+SUMIF('Input Sheet'!$S:$S,$AL3718,'Input Sheet'!D:D)</f>
        <v>0</v>
      </c>
      <c r="AA3718" s="28">
        <f>+SUMIF('Input Sheet'!$S:$S,$AL3718,'Input Sheet'!E:E)</f>
        <v>0</v>
      </c>
      <c r="AB3718" s="28">
        <f>+SUMIF('Input Sheet'!$S:$S,$AL3718,'Input Sheet'!F:F)</f>
        <v>0</v>
      </c>
      <c r="AC3718" s="28">
        <f>+SUMIF('Input Sheet'!$S:$S,$AL3718,'Input Sheet'!G:G)</f>
        <v>0</v>
      </c>
      <c r="AD3718" s="28">
        <f>+SUMIF('Input Sheet'!$S:$S,$AL3718,'Input Sheet'!H:H)</f>
        <v>0</v>
      </c>
      <c r="AE3718" s="28">
        <f>+SUMIF('Input Sheet'!$S:$S,$AL3718,'Input Sheet'!I:I)</f>
        <v>0</v>
      </c>
      <c r="AF3718" s="28">
        <f>+SUMIF('Input Sheet'!$S:$S,$AL3718,'Input Sheet'!J:J)</f>
        <v>0</v>
      </c>
      <c r="AG3718" s="28">
        <f>+SUMIF('Input Sheet'!$S:$S,$AL3718,'Input Sheet'!K:K)</f>
        <v>0</v>
      </c>
      <c r="AH3718" s="28">
        <f>+SUMIF('Input Sheet'!$S:$S,$AL3718,'Input Sheet'!L:L)</f>
        <v>0</v>
      </c>
      <c r="AI3718" s="28">
        <f>+SUMIF('Input Sheet'!$S:$S,$AL3718,'Input Sheet'!M:M)</f>
        <v>0</v>
      </c>
      <c r="AJ3718" s="28">
        <f>+SUMIF('Input Sheet'!$S:$S,$AL3718,'Input Sheet'!N:N)</f>
        <v>0</v>
      </c>
      <c r="AK3718" s="28"/>
      <c r="AL3718" s="27" t="str">
        <f t="shared" si="291"/>
        <v>221-7080</v>
      </c>
      <c r="AM3718" s="34" t="str">
        <f t="shared" si="294"/>
        <v>Used Vehicle</v>
      </c>
      <c r="AN3718" s="34" t="str">
        <f t="shared" si="295"/>
        <v>Used VehicleAdvertising per retail</v>
      </c>
      <c r="AO3718" s="35"/>
      <c r="AP3718" s="35"/>
      <c r="AQ3718" s="35"/>
    </row>
    <row r="3719" spans="1:43" x14ac:dyDescent="0.25">
      <c r="A3719" s="27" t="s">
        <v>103</v>
      </c>
      <c r="B3719" s="27" t="s">
        <v>104</v>
      </c>
      <c r="C3719" s="27" t="s">
        <v>663</v>
      </c>
      <c r="D3719" s="27" t="s">
        <v>230</v>
      </c>
      <c r="E3719" s="27" t="s">
        <v>665</v>
      </c>
      <c r="F3719" s="27" t="s">
        <v>1029</v>
      </c>
      <c r="G3719" s="27" t="s">
        <v>1030</v>
      </c>
      <c r="H3719" s="34" t="s">
        <v>1031</v>
      </c>
      <c r="I3719" s="34" t="s">
        <v>1032</v>
      </c>
      <c r="J3719" s="34" t="str">
        <f t="shared" si="292"/>
        <v>Used VehicleAdvertising per retail</v>
      </c>
      <c r="K3719" s="34" t="str">
        <f t="shared" si="293"/>
        <v>410Toyota UV Advertising &amp; Promotion</v>
      </c>
      <c r="L3719" s="28">
        <f>+SUMIF('TB 4-24'!M:M,$AL3719,'TB 4-24'!G:G)</f>
        <v>0</v>
      </c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>
        <f>+SUMIF('Input Sheet'!$S:$S,$AL3719,'Input Sheet'!C:C)</f>
        <v>0</v>
      </c>
      <c r="Z3719" s="28">
        <f>+SUMIF('Input Sheet'!$S:$S,$AL3719,'Input Sheet'!D:D)</f>
        <v>0</v>
      </c>
      <c r="AA3719" s="28">
        <f>+SUMIF('Input Sheet'!$S:$S,$AL3719,'Input Sheet'!E:E)</f>
        <v>0</v>
      </c>
      <c r="AB3719" s="28">
        <f>+SUMIF('Input Sheet'!$S:$S,$AL3719,'Input Sheet'!F:F)</f>
        <v>0</v>
      </c>
      <c r="AC3719" s="28">
        <f>+SUMIF('Input Sheet'!$S:$S,$AL3719,'Input Sheet'!G:G)</f>
        <v>0</v>
      </c>
      <c r="AD3719" s="28">
        <f>+SUMIF('Input Sheet'!$S:$S,$AL3719,'Input Sheet'!H:H)</f>
        <v>0</v>
      </c>
      <c r="AE3719" s="28">
        <f>+SUMIF('Input Sheet'!$S:$S,$AL3719,'Input Sheet'!I:I)</f>
        <v>0</v>
      </c>
      <c r="AF3719" s="28">
        <f>+SUMIF('Input Sheet'!$S:$S,$AL3719,'Input Sheet'!J:J)</f>
        <v>0</v>
      </c>
      <c r="AG3719" s="28">
        <f>+SUMIF('Input Sheet'!$S:$S,$AL3719,'Input Sheet'!K:K)</f>
        <v>0</v>
      </c>
      <c r="AH3719" s="28">
        <f>+SUMIF('Input Sheet'!$S:$S,$AL3719,'Input Sheet'!L:L)</f>
        <v>0</v>
      </c>
      <c r="AI3719" s="28">
        <f>+SUMIF('Input Sheet'!$S:$S,$AL3719,'Input Sheet'!M:M)</f>
        <v>0</v>
      </c>
      <c r="AJ3719" s="28">
        <f>+SUMIF('Input Sheet'!$S:$S,$AL3719,'Input Sheet'!N:N)</f>
        <v>0</v>
      </c>
      <c r="AK3719" s="28"/>
      <c r="AL3719" s="27" t="str">
        <f t="shared" si="291"/>
        <v>410-7080</v>
      </c>
      <c r="AM3719" s="34" t="str">
        <f t="shared" si="294"/>
        <v>Used Vehicle</v>
      </c>
      <c r="AN3719" s="34" t="str">
        <f t="shared" si="295"/>
        <v>Used VehicleAdvertising per retail</v>
      </c>
      <c r="AO3719" s="35"/>
      <c r="AP3719" s="35"/>
      <c r="AQ3719" s="35"/>
    </row>
    <row r="3720" spans="1:43" x14ac:dyDescent="0.25">
      <c r="A3720" s="27" t="s">
        <v>103</v>
      </c>
      <c r="B3720" s="27" t="s">
        <v>104</v>
      </c>
      <c r="C3720" s="27" t="s">
        <v>663</v>
      </c>
      <c r="D3720" s="27" t="s">
        <v>230</v>
      </c>
      <c r="E3720" s="27" t="s">
        <v>666</v>
      </c>
      <c r="F3720" s="27" t="s">
        <v>1029</v>
      </c>
      <c r="G3720" s="27" t="s">
        <v>1030</v>
      </c>
      <c r="H3720" s="34" t="s">
        <v>1031</v>
      </c>
      <c r="I3720" s="34" t="s">
        <v>1032</v>
      </c>
      <c r="J3720" s="34" t="str">
        <f t="shared" si="292"/>
        <v>Used VehicleAdvertising per retail</v>
      </c>
      <c r="K3720" s="34" t="str">
        <f t="shared" si="293"/>
        <v>420Toyota UV Advertising &amp; Promotion</v>
      </c>
      <c r="L3720" s="28">
        <f>+SUMIF('TB 4-24'!M:M,$AL3720,'TB 4-24'!G:G)</f>
        <v>0</v>
      </c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>
        <f>+SUMIF('Input Sheet'!$S:$S,$AL3720,'Input Sheet'!C:C)</f>
        <v>0</v>
      </c>
      <c r="Z3720" s="28">
        <f>+SUMIF('Input Sheet'!$S:$S,$AL3720,'Input Sheet'!D:D)</f>
        <v>0</v>
      </c>
      <c r="AA3720" s="28">
        <f>+SUMIF('Input Sheet'!$S:$S,$AL3720,'Input Sheet'!E:E)</f>
        <v>0</v>
      </c>
      <c r="AB3720" s="28">
        <f>+SUMIF('Input Sheet'!$S:$S,$AL3720,'Input Sheet'!F:F)</f>
        <v>0</v>
      </c>
      <c r="AC3720" s="28">
        <f>+SUMIF('Input Sheet'!$S:$S,$AL3720,'Input Sheet'!G:G)</f>
        <v>0</v>
      </c>
      <c r="AD3720" s="28">
        <f>+SUMIF('Input Sheet'!$S:$S,$AL3720,'Input Sheet'!H:H)</f>
        <v>0</v>
      </c>
      <c r="AE3720" s="28">
        <f>+SUMIF('Input Sheet'!$S:$S,$AL3720,'Input Sheet'!I:I)</f>
        <v>0</v>
      </c>
      <c r="AF3720" s="28">
        <f>+SUMIF('Input Sheet'!$S:$S,$AL3720,'Input Sheet'!J:J)</f>
        <v>0</v>
      </c>
      <c r="AG3720" s="28">
        <f>+SUMIF('Input Sheet'!$S:$S,$AL3720,'Input Sheet'!K:K)</f>
        <v>0</v>
      </c>
      <c r="AH3720" s="28">
        <f>+SUMIF('Input Sheet'!$S:$S,$AL3720,'Input Sheet'!L:L)</f>
        <v>0</v>
      </c>
      <c r="AI3720" s="28">
        <f>+SUMIF('Input Sheet'!$S:$S,$AL3720,'Input Sheet'!M:M)</f>
        <v>0</v>
      </c>
      <c r="AJ3720" s="28">
        <f>+SUMIF('Input Sheet'!$S:$S,$AL3720,'Input Sheet'!N:N)</f>
        <v>0</v>
      </c>
      <c r="AK3720" s="28"/>
      <c r="AL3720" s="27" t="str">
        <f t="shared" si="291"/>
        <v>420-7080</v>
      </c>
      <c r="AM3720" s="34" t="str">
        <f t="shared" si="294"/>
        <v>Used Vehicle</v>
      </c>
      <c r="AN3720" s="34" t="str">
        <f t="shared" si="295"/>
        <v>Used VehicleAdvertising per retail</v>
      </c>
      <c r="AO3720" s="35"/>
      <c r="AP3720" s="35"/>
      <c r="AQ3720" s="35"/>
    </row>
    <row r="3721" spans="1:43" x14ac:dyDescent="0.25">
      <c r="A3721" s="27" t="s">
        <v>103</v>
      </c>
      <c r="B3721" s="27" t="s">
        <v>104</v>
      </c>
      <c r="C3721" s="27" t="s">
        <v>663</v>
      </c>
      <c r="D3721" s="27" t="s">
        <v>230</v>
      </c>
      <c r="E3721" s="27" t="s">
        <v>667</v>
      </c>
      <c r="F3721" s="27" t="s">
        <v>1029</v>
      </c>
      <c r="G3721" s="27" t="s">
        <v>1030</v>
      </c>
      <c r="H3721" s="34" t="s">
        <v>1031</v>
      </c>
      <c r="I3721" s="34" t="s">
        <v>1032</v>
      </c>
      <c r="J3721" s="34" t="str">
        <f t="shared" si="292"/>
        <v>Used VehicleAdvertising per retail</v>
      </c>
      <c r="K3721" s="34" t="str">
        <f t="shared" si="293"/>
        <v>421Toyota UV Advertising &amp; Promotion</v>
      </c>
      <c r="L3721" s="28">
        <f>+SUMIF('TB 4-24'!M:M,$AL3721,'TB 4-24'!G:G)</f>
        <v>0</v>
      </c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>
        <f>+SUMIF('Input Sheet'!$S:$S,$AL3721,'Input Sheet'!C:C)</f>
        <v>0</v>
      </c>
      <c r="Z3721" s="28">
        <f>+SUMIF('Input Sheet'!$S:$S,$AL3721,'Input Sheet'!D:D)</f>
        <v>0</v>
      </c>
      <c r="AA3721" s="28">
        <f>+SUMIF('Input Sheet'!$S:$S,$AL3721,'Input Sheet'!E:E)</f>
        <v>0</v>
      </c>
      <c r="AB3721" s="28">
        <f>+SUMIF('Input Sheet'!$S:$S,$AL3721,'Input Sheet'!F:F)</f>
        <v>0</v>
      </c>
      <c r="AC3721" s="28">
        <f>+SUMIF('Input Sheet'!$S:$S,$AL3721,'Input Sheet'!G:G)</f>
        <v>0</v>
      </c>
      <c r="AD3721" s="28">
        <f>+SUMIF('Input Sheet'!$S:$S,$AL3721,'Input Sheet'!H:H)</f>
        <v>0</v>
      </c>
      <c r="AE3721" s="28">
        <f>+SUMIF('Input Sheet'!$S:$S,$AL3721,'Input Sheet'!I:I)</f>
        <v>0</v>
      </c>
      <c r="AF3721" s="28">
        <f>+SUMIF('Input Sheet'!$S:$S,$AL3721,'Input Sheet'!J:J)</f>
        <v>0</v>
      </c>
      <c r="AG3721" s="28">
        <f>+SUMIF('Input Sheet'!$S:$S,$AL3721,'Input Sheet'!K:K)</f>
        <v>0</v>
      </c>
      <c r="AH3721" s="28">
        <f>+SUMIF('Input Sheet'!$S:$S,$AL3721,'Input Sheet'!L:L)</f>
        <v>0</v>
      </c>
      <c r="AI3721" s="28">
        <f>+SUMIF('Input Sheet'!$S:$S,$AL3721,'Input Sheet'!M:M)</f>
        <v>0</v>
      </c>
      <c r="AJ3721" s="28">
        <f>+SUMIF('Input Sheet'!$S:$S,$AL3721,'Input Sheet'!N:N)</f>
        <v>0</v>
      </c>
      <c r="AK3721" s="28"/>
      <c r="AL3721" s="27" t="str">
        <f t="shared" si="291"/>
        <v>421-7080</v>
      </c>
      <c r="AM3721" s="34" t="str">
        <f t="shared" si="294"/>
        <v>Used Vehicle</v>
      </c>
      <c r="AN3721" s="34" t="str">
        <f t="shared" si="295"/>
        <v>Used VehicleAdvertising per retail</v>
      </c>
      <c r="AO3721" s="35"/>
      <c r="AP3721" s="35"/>
      <c r="AQ3721" s="35"/>
    </row>
    <row r="3722" spans="1:43" x14ac:dyDescent="0.25">
      <c r="A3722" s="27" t="s">
        <v>103</v>
      </c>
      <c r="B3722" s="27" t="s">
        <v>104</v>
      </c>
      <c r="C3722" s="27" t="s">
        <v>671</v>
      </c>
      <c r="D3722" s="27" t="s">
        <v>230</v>
      </c>
      <c r="E3722" s="27" t="s">
        <v>673</v>
      </c>
      <c r="F3722" s="27" t="s">
        <v>1029</v>
      </c>
      <c r="G3722" s="27" t="s">
        <v>1030</v>
      </c>
      <c r="H3722" s="34" t="s">
        <v>1031</v>
      </c>
      <c r="I3722" s="34" t="s">
        <v>1032</v>
      </c>
      <c r="J3722" s="34" t="str">
        <f t="shared" si="292"/>
        <v>Used VehicleAdvertising per retail</v>
      </c>
      <c r="K3722" s="34" t="str">
        <f t="shared" si="293"/>
        <v>310Toyota UV Advertising &amp; Promotion</v>
      </c>
      <c r="L3722" s="28">
        <f>+SUMIF('TB 4-24'!M:M,$AL3722,'TB 4-24'!G:G)</f>
        <v>0</v>
      </c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>
        <f>+SUMIF('Input Sheet'!$S:$S,$AL3722,'Input Sheet'!C:C)</f>
        <v>0</v>
      </c>
      <c r="Z3722" s="28">
        <f>+SUMIF('Input Sheet'!$S:$S,$AL3722,'Input Sheet'!D:D)</f>
        <v>0</v>
      </c>
      <c r="AA3722" s="28">
        <f>+SUMIF('Input Sheet'!$S:$S,$AL3722,'Input Sheet'!E:E)</f>
        <v>0</v>
      </c>
      <c r="AB3722" s="28">
        <f>+SUMIF('Input Sheet'!$S:$S,$AL3722,'Input Sheet'!F:F)</f>
        <v>0</v>
      </c>
      <c r="AC3722" s="28">
        <f>+SUMIF('Input Sheet'!$S:$S,$AL3722,'Input Sheet'!G:G)</f>
        <v>0</v>
      </c>
      <c r="AD3722" s="28">
        <f>+SUMIF('Input Sheet'!$S:$S,$AL3722,'Input Sheet'!H:H)</f>
        <v>0</v>
      </c>
      <c r="AE3722" s="28">
        <f>+SUMIF('Input Sheet'!$S:$S,$AL3722,'Input Sheet'!I:I)</f>
        <v>0</v>
      </c>
      <c r="AF3722" s="28">
        <f>+SUMIF('Input Sheet'!$S:$S,$AL3722,'Input Sheet'!J:J)</f>
        <v>0</v>
      </c>
      <c r="AG3722" s="28">
        <f>+SUMIF('Input Sheet'!$S:$S,$AL3722,'Input Sheet'!K:K)</f>
        <v>0</v>
      </c>
      <c r="AH3722" s="28">
        <f>+SUMIF('Input Sheet'!$S:$S,$AL3722,'Input Sheet'!L:L)</f>
        <v>0</v>
      </c>
      <c r="AI3722" s="28">
        <f>+SUMIF('Input Sheet'!$S:$S,$AL3722,'Input Sheet'!M:M)</f>
        <v>0</v>
      </c>
      <c r="AJ3722" s="28">
        <f>+SUMIF('Input Sheet'!$S:$S,$AL3722,'Input Sheet'!N:N)</f>
        <v>0</v>
      </c>
      <c r="AK3722" s="28"/>
      <c r="AL3722" s="27" t="str">
        <f t="shared" si="291"/>
        <v>310-7080</v>
      </c>
      <c r="AM3722" s="34" t="str">
        <f t="shared" si="294"/>
        <v>Used Vehicle</v>
      </c>
      <c r="AN3722" s="34" t="str">
        <f t="shared" si="295"/>
        <v>Used VehicleAdvertising per retail</v>
      </c>
      <c r="AO3722" s="35"/>
      <c r="AP3722" s="35"/>
      <c r="AQ3722" s="35"/>
    </row>
    <row r="3723" spans="1:43" x14ac:dyDescent="0.25">
      <c r="A3723" s="27" t="s">
        <v>103</v>
      </c>
      <c r="B3723" s="27" t="s">
        <v>104</v>
      </c>
      <c r="C3723" s="27" t="s">
        <v>104</v>
      </c>
      <c r="D3723" s="27" t="s">
        <v>306</v>
      </c>
      <c r="E3723" s="27" t="s">
        <v>654</v>
      </c>
      <c r="F3723" s="27" t="s">
        <v>1029</v>
      </c>
      <c r="G3723" s="27" t="s">
        <v>1030</v>
      </c>
      <c r="H3723" s="34" t="s">
        <v>1031</v>
      </c>
      <c r="I3723" s="34" t="s">
        <v>1032</v>
      </c>
      <c r="J3723" s="34" t="str">
        <f t="shared" si="292"/>
        <v>Used VehicleAdvertising per retail</v>
      </c>
      <c r="K3723" s="34" t="str">
        <f t="shared" si="293"/>
        <v>120Toyota UV Advertising &amp; Promotion</v>
      </c>
      <c r="L3723" s="28">
        <f>+SUMIF('TB 4-24'!M:M,$AL3723,'TB 4-24'!G:G)</f>
        <v>0</v>
      </c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>
        <f>+SUMIF('Input Sheet'!$S:$S,$AL3723,'Input Sheet'!C:C)</f>
        <v>0</v>
      </c>
      <c r="Z3723" s="28">
        <f>+SUMIF('Input Sheet'!$S:$S,$AL3723,'Input Sheet'!D:D)</f>
        <v>0</v>
      </c>
      <c r="AA3723" s="28">
        <f>+SUMIF('Input Sheet'!$S:$S,$AL3723,'Input Sheet'!E:E)</f>
        <v>0</v>
      </c>
      <c r="AB3723" s="28">
        <f>+SUMIF('Input Sheet'!$S:$S,$AL3723,'Input Sheet'!F:F)</f>
        <v>0</v>
      </c>
      <c r="AC3723" s="28">
        <f>+SUMIF('Input Sheet'!$S:$S,$AL3723,'Input Sheet'!G:G)</f>
        <v>0</v>
      </c>
      <c r="AD3723" s="28">
        <f>+SUMIF('Input Sheet'!$S:$S,$AL3723,'Input Sheet'!H:H)</f>
        <v>0</v>
      </c>
      <c r="AE3723" s="28">
        <f>+SUMIF('Input Sheet'!$S:$S,$AL3723,'Input Sheet'!I:I)</f>
        <v>0</v>
      </c>
      <c r="AF3723" s="28">
        <f>+SUMIF('Input Sheet'!$S:$S,$AL3723,'Input Sheet'!J:J)</f>
        <v>0</v>
      </c>
      <c r="AG3723" s="28">
        <f>+SUMIF('Input Sheet'!$S:$S,$AL3723,'Input Sheet'!K:K)</f>
        <v>0</v>
      </c>
      <c r="AH3723" s="28">
        <f>+SUMIF('Input Sheet'!$S:$S,$AL3723,'Input Sheet'!L:L)</f>
        <v>0</v>
      </c>
      <c r="AI3723" s="28">
        <f>+SUMIF('Input Sheet'!$S:$S,$AL3723,'Input Sheet'!M:M)</f>
        <v>0</v>
      </c>
      <c r="AJ3723" s="28">
        <f>+SUMIF('Input Sheet'!$S:$S,$AL3723,'Input Sheet'!N:N)</f>
        <v>0</v>
      </c>
      <c r="AK3723" s="28"/>
      <c r="AL3723" s="27" t="str">
        <f t="shared" si="291"/>
        <v>120-7385</v>
      </c>
      <c r="AM3723" s="34" t="str">
        <f t="shared" si="294"/>
        <v>Used Vehicle</v>
      </c>
      <c r="AN3723" s="34" t="str">
        <f t="shared" si="295"/>
        <v>Used VehicleAdvertising per retail</v>
      </c>
      <c r="AO3723" s="35"/>
      <c r="AP3723" s="35"/>
      <c r="AQ3723" s="35"/>
    </row>
    <row r="3724" spans="1:43" x14ac:dyDescent="0.25">
      <c r="A3724" s="27" t="s">
        <v>103</v>
      </c>
      <c r="B3724" s="27" t="s">
        <v>104</v>
      </c>
      <c r="C3724" s="27" t="s">
        <v>657</v>
      </c>
      <c r="D3724" s="27" t="s">
        <v>306</v>
      </c>
      <c r="E3724" s="27" t="s">
        <v>659</v>
      </c>
      <c r="F3724" s="27" t="s">
        <v>1029</v>
      </c>
      <c r="G3724" s="27" t="s">
        <v>1030</v>
      </c>
      <c r="H3724" s="34" t="s">
        <v>1031</v>
      </c>
      <c r="I3724" s="34" t="s">
        <v>1032</v>
      </c>
      <c r="J3724" s="34" t="str">
        <f t="shared" si="292"/>
        <v>Used VehicleAdvertising per retail</v>
      </c>
      <c r="K3724" s="34" t="str">
        <f t="shared" si="293"/>
        <v>220Toyota UV Advertising &amp; Promotion</v>
      </c>
      <c r="L3724" s="28">
        <f>+SUMIF('TB 4-24'!M:M,$AL3724,'TB 4-24'!G:G)</f>
        <v>0</v>
      </c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>
        <f>+SUMIF('Input Sheet'!$S:$S,$AL3724,'Input Sheet'!C:C)</f>
        <v>0</v>
      </c>
      <c r="Z3724" s="28">
        <f>+SUMIF('Input Sheet'!$S:$S,$AL3724,'Input Sheet'!D:D)</f>
        <v>0</v>
      </c>
      <c r="AA3724" s="28">
        <f>+SUMIF('Input Sheet'!$S:$S,$AL3724,'Input Sheet'!E:E)</f>
        <v>0</v>
      </c>
      <c r="AB3724" s="28">
        <f>+SUMIF('Input Sheet'!$S:$S,$AL3724,'Input Sheet'!F:F)</f>
        <v>0</v>
      </c>
      <c r="AC3724" s="28">
        <f>+SUMIF('Input Sheet'!$S:$S,$AL3724,'Input Sheet'!G:G)</f>
        <v>0</v>
      </c>
      <c r="AD3724" s="28">
        <f>+SUMIF('Input Sheet'!$S:$S,$AL3724,'Input Sheet'!H:H)</f>
        <v>0</v>
      </c>
      <c r="AE3724" s="28">
        <f>+SUMIF('Input Sheet'!$S:$S,$AL3724,'Input Sheet'!I:I)</f>
        <v>0</v>
      </c>
      <c r="AF3724" s="28">
        <f>+SUMIF('Input Sheet'!$S:$S,$AL3724,'Input Sheet'!J:J)</f>
        <v>0</v>
      </c>
      <c r="AG3724" s="28">
        <f>+SUMIF('Input Sheet'!$S:$S,$AL3724,'Input Sheet'!K:K)</f>
        <v>0</v>
      </c>
      <c r="AH3724" s="28">
        <f>+SUMIF('Input Sheet'!$S:$S,$AL3724,'Input Sheet'!L:L)</f>
        <v>0</v>
      </c>
      <c r="AI3724" s="28">
        <f>+SUMIF('Input Sheet'!$S:$S,$AL3724,'Input Sheet'!M:M)</f>
        <v>0</v>
      </c>
      <c r="AJ3724" s="28">
        <f>+SUMIF('Input Sheet'!$S:$S,$AL3724,'Input Sheet'!N:N)</f>
        <v>0</v>
      </c>
      <c r="AK3724" s="28"/>
      <c r="AL3724" s="27" t="str">
        <f t="shared" si="291"/>
        <v>220-7385</v>
      </c>
      <c r="AM3724" s="34" t="str">
        <f t="shared" si="294"/>
        <v>Used Vehicle</v>
      </c>
      <c r="AN3724" s="34" t="str">
        <f t="shared" si="295"/>
        <v>Used VehicleAdvertising per retail</v>
      </c>
      <c r="AO3724" s="35"/>
      <c r="AP3724" s="35"/>
      <c r="AQ3724" s="35"/>
    </row>
    <row r="3725" spans="1:43" x14ac:dyDescent="0.25">
      <c r="A3725" s="27" t="s">
        <v>103</v>
      </c>
      <c r="B3725" s="27" t="s">
        <v>104</v>
      </c>
      <c r="C3725" s="27" t="s">
        <v>104</v>
      </c>
      <c r="D3725" s="27" t="s">
        <v>306</v>
      </c>
      <c r="E3725" s="27" t="s">
        <v>649</v>
      </c>
      <c r="F3725" s="27" t="s">
        <v>1029</v>
      </c>
      <c r="G3725" s="27" t="s">
        <v>1030</v>
      </c>
      <c r="H3725" s="34" t="s">
        <v>1031</v>
      </c>
      <c r="I3725" s="34" t="s">
        <v>1032</v>
      </c>
      <c r="J3725" s="34" t="str">
        <f t="shared" si="292"/>
        <v>Used VehicleAdvertising per retail</v>
      </c>
      <c r="K3725" s="34" t="str">
        <f t="shared" si="293"/>
        <v>110Toyota UV Advertising &amp; Promotion</v>
      </c>
      <c r="L3725" s="28">
        <f>+SUMIF('TB 4-24'!M:M,$AL3725,'TB 4-24'!G:G)</f>
        <v>0</v>
      </c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>
        <f>+SUMIF('Input Sheet'!$S:$S,$AL3725,'Input Sheet'!C:C)</f>
        <v>0</v>
      </c>
      <c r="Z3725" s="28">
        <f>+SUMIF('Input Sheet'!$S:$S,$AL3725,'Input Sheet'!D:D)</f>
        <v>0</v>
      </c>
      <c r="AA3725" s="28">
        <f>+SUMIF('Input Sheet'!$S:$S,$AL3725,'Input Sheet'!E:E)</f>
        <v>0</v>
      </c>
      <c r="AB3725" s="28">
        <f>+SUMIF('Input Sheet'!$S:$S,$AL3725,'Input Sheet'!F:F)</f>
        <v>0</v>
      </c>
      <c r="AC3725" s="28">
        <f>+SUMIF('Input Sheet'!$S:$S,$AL3725,'Input Sheet'!G:G)</f>
        <v>0</v>
      </c>
      <c r="AD3725" s="28">
        <f>+SUMIF('Input Sheet'!$S:$S,$AL3725,'Input Sheet'!H:H)</f>
        <v>0</v>
      </c>
      <c r="AE3725" s="28">
        <f>+SUMIF('Input Sheet'!$S:$S,$AL3725,'Input Sheet'!I:I)</f>
        <v>0</v>
      </c>
      <c r="AF3725" s="28">
        <f>+SUMIF('Input Sheet'!$S:$S,$AL3725,'Input Sheet'!J:J)</f>
        <v>0</v>
      </c>
      <c r="AG3725" s="28">
        <f>+SUMIF('Input Sheet'!$S:$S,$AL3725,'Input Sheet'!K:K)</f>
        <v>0</v>
      </c>
      <c r="AH3725" s="28">
        <f>+SUMIF('Input Sheet'!$S:$S,$AL3725,'Input Sheet'!L:L)</f>
        <v>0</v>
      </c>
      <c r="AI3725" s="28">
        <f>+SUMIF('Input Sheet'!$S:$S,$AL3725,'Input Sheet'!M:M)</f>
        <v>0</v>
      </c>
      <c r="AJ3725" s="28">
        <f>+SUMIF('Input Sheet'!$S:$S,$AL3725,'Input Sheet'!N:N)</f>
        <v>0</v>
      </c>
      <c r="AK3725" s="28"/>
      <c r="AL3725" s="27" t="str">
        <f t="shared" si="291"/>
        <v>110-7385</v>
      </c>
      <c r="AM3725" s="34" t="str">
        <f t="shared" si="294"/>
        <v>Used Vehicle</v>
      </c>
      <c r="AN3725" s="34" t="str">
        <f t="shared" si="295"/>
        <v>Used VehicleAdvertising per retail</v>
      </c>
      <c r="AO3725" s="35"/>
      <c r="AP3725" s="35"/>
      <c r="AQ3725" s="35"/>
    </row>
    <row r="3726" spans="1:43" x14ac:dyDescent="0.25">
      <c r="A3726" s="27" t="s">
        <v>103</v>
      </c>
      <c r="B3726" s="27" t="s">
        <v>104</v>
      </c>
      <c r="C3726" s="27" t="s">
        <v>104</v>
      </c>
      <c r="D3726" s="27" t="s">
        <v>306</v>
      </c>
      <c r="E3726" s="27" t="s">
        <v>678</v>
      </c>
      <c r="F3726" s="27" t="s">
        <v>1029</v>
      </c>
      <c r="G3726" s="27" t="s">
        <v>1030</v>
      </c>
      <c r="H3726" s="34" t="s">
        <v>1031</v>
      </c>
      <c r="I3726" s="34" t="s">
        <v>1032</v>
      </c>
      <c r="J3726" s="34" t="str">
        <f t="shared" si="292"/>
        <v>Used VehicleAdvertising per retail</v>
      </c>
      <c r="K3726" s="34" t="str">
        <f t="shared" si="293"/>
        <v>121Toyota UV Advertising &amp; Promotion</v>
      </c>
      <c r="L3726" s="28">
        <f>+SUMIF('TB 4-24'!M:M,$AL3726,'TB 4-24'!G:G)</f>
        <v>0</v>
      </c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>
        <f>+SUMIF('Input Sheet'!$S:$S,$AL3726,'Input Sheet'!C:C)</f>
        <v>0</v>
      </c>
      <c r="Z3726" s="28">
        <f>+SUMIF('Input Sheet'!$S:$S,$AL3726,'Input Sheet'!D:D)</f>
        <v>0</v>
      </c>
      <c r="AA3726" s="28">
        <f>+SUMIF('Input Sheet'!$S:$S,$AL3726,'Input Sheet'!E:E)</f>
        <v>0</v>
      </c>
      <c r="AB3726" s="28">
        <f>+SUMIF('Input Sheet'!$S:$S,$AL3726,'Input Sheet'!F:F)</f>
        <v>0</v>
      </c>
      <c r="AC3726" s="28">
        <f>+SUMIF('Input Sheet'!$S:$S,$AL3726,'Input Sheet'!G:G)</f>
        <v>0</v>
      </c>
      <c r="AD3726" s="28">
        <f>+SUMIF('Input Sheet'!$S:$S,$AL3726,'Input Sheet'!H:H)</f>
        <v>0</v>
      </c>
      <c r="AE3726" s="28">
        <f>+SUMIF('Input Sheet'!$S:$S,$AL3726,'Input Sheet'!I:I)</f>
        <v>0</v>
      </c>
      <c r="AF3726" s="28">
        <f>+SUMIF('Input Sheet'!$S:$S,$AL3726,'Input Sheet'!J:J)</f>
        <v>0</v>
      </c>
      <c r="AG3726" s="28">
        <f>+SUMIF('Input Sheet'!$S:$S,$AL3726,'Input Sheet'!K:K)</f>
        <v>0</v>
      </c>
      <c r="AH3726" s="28">
        <f>+SUMIF('Input Sheet'!$S:$S,$AL3726,'Input Sheet'!L:L)</f>
        <v>0</v>
      </c>
      <c r="AI3726" s="28">
        <f>+SUMIF('Input Sheet'!$S:$S,$AL3726,'Input Sheet'!M:M)</f>
        <v>0</v>
      </c>
      <c r="AJ3726" s="28">
        <f>+SUMIF('Input Sheet'!$S:$S,$AL3726,'Input Sheet'!N:N)</f>
        <v>0</v>
      </c>
      <c r="AK3726" s="28"/>
      <c r="AL3726" s="27" t="str">
        <f t="shared" si="291"/>
        <v>121-7385</v>
      </c>
      <c r="AM3726" s="34" t="str">
        <f t="shared" si="294"/>
        <v>Used Vehicle</v>
      </c>
      <c r="AN3726" s="34" t="str">
        <f t="shared" si="295"/>
        <v>Used VehicleAdvertising per retail</v>
      </c>
      <c r="AO3726" s="35"/>
      <c r="AP3726" s="35"/>
      <c r="AQ3726" s="35"/>
    </row>
    <row r="3727" spans="1:43" x14ac:dyDescent="0.25">
      <c r="A3727" s="27" t="s">
        <v>103</v>
      </c>
      <c r="B3727" s="27" t="s">
        <v>104</v>
      </c>
      <c r="C3727" s="27" t="s">
        <v>104</v>
      </c>
      <c r="D3727" s="27" t="s">
        <v>307</v>
      </c>
      <c r="E3727" s="27" t="s">
        <v>654</v>
      </c>
      <c r="F3727" s="27" t="s">
        <v>1029</v>
      </c>
      <c r="G3727" s="27" t="s">
        <v>1030</v>
      </c>
      <c r="H3727" s="34" t="s">
        <v>1031</v>
      </c>
      <c r="I3727" s="34" t="s">
        <v>1032</v>
      </c>
      <c r="J3727" s="34" t="str">
        <f t="shared" si="292"/>
        <v>Used VehicleAdvertising per retail</v>
      </c>
      <c r="K3727" s="34" t="str">
        <f t="shared" si="293"/>
        <v>120Toyota UV Advertising &amp; Promotion</v>
      </c>
      <c r="L3727" s="28">
        <f>+SUMIF('TB 4-24'!M:M,$AL3727,'TB 4-24'!G:G)</f>
        <v>0</v>
      </c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>
        <f>+SUMIF('Input Sheet'!$S:$S,$AL3727,'Input Sheet'!C:C)</f>
        <v>0</v>
      </c>
      <c r="Z3727" s="28">
        <f>+SUMIF('Input Sheet'!$S:$S,$AL3727,'Input Sheet'!D:D)</f>
        <v>0</v>
      </c>
      <c r="AA3727" s="28">
        <f>+SUMIF('Input Sheet'!$S:$S,$AL3727,'Input Sheet'!E:E)</f>
        <v>0</v>
      </c>
      <c r="AB3727" s="28">
        <f>+SUMIF('Input Sheet'!$S:$S,$AL3727,'Input Sheet'!F:F)</f>
        <v>0</v>
      </c>
      <c r="AC3727" s="28">
        <f>+SUMIF('Input Sheet'!$S:$S,$AL3727,'Input Sheet'!G:G)</f>
        <v>0</v>
      </c>
      <c r="AD3727" s="28">
        <f>+SUMIF('Input Sheet'!$S:$S,$AL3727,'Input Sheet'!H:H)</f>
        <v>0</v>
      </c>
      <c r="AE3727" s="28">
        <f>+SUMIF('Input Sheet'!$S:$S,$AL3727,'Input Sheet'!I:I)</f>
        <v>0</v>
      </c>
      <c r="AF3727" s="28">
        <f>+SUMIF('Input Sheet'!$S:$S,$AL3727,'Input Sheet'!J:J)</f>
        <v>0</v>
      </c>
      <c r="AG3727" s="28">
        <f>+SUMIF('Input Sheet'!$S:$S,$AL3727,'Input Sheet'!K:K)</f>
        <v>0</v>
      </c>
      <c r="AH3727" s="28">
        <f>+SUMIF('Input Sheet'!$S:$S,$AL3727,'Input Sheet'!L:L)</f>
        <v>0</v>
      </c>
      <c r="AI3727" s="28">
        <f>+SUMIF('Input Sheet'!$S:$S,$AL3727,'Input Sheet'!M:M)</f>
        <v>0</v>
      </c>
      <c r="AJ3727" s="28">
        <f>+SUMIF('Input Sheet'!$S:$S,$AL3727,'Input Sheet'!N:N)</f>
        <v>0</v>
      </c>
      <c r="AK3727" s="28"/>
      <c r="AL3727" s="27" t="str">
        <f t="shared" si="291"/>
        <v>120-7390</v>
      </c>
      <c r="AM3727" s="34" t="str">
        <f t="shared" si="294"/>
        <v>Used Vehicle</v>
      </c>
      <c r="AN3727" s="34" t="str">
        <f t="shared" si="295"/>
        <v>Used VehicleAdvertising per retail</v>
      </c>
      <c r="AO3727" s="35"/>
      <c r="AP3727" s="35"/>
      <c r="AQ3727" s="35"/>
    </row>
    <row r="3728" spans="1:43" x14ac:dyDescent="0.25">
      <c r="A3728" s="27" t="s">
        <v>103</v>
      </c>
      <c r="B3728" s="27" t="s">
        <v>104</v>
      </c>
      <c r="C3728" s="27" t="s">
        <v>657</v>
      </c>
      <c r="D3728" s="27" t="s">
        <v>307</v>
      </c>
      <c r="E3728" s="27" t="s">
        <v>659</v>
      </c>
      <c r="F3728" s="27" t="s">
        <v>1029</v>
      </c>
      <c r="G3728" s="27" t="s">
        <v>1030</v>
      </c>
      <c r="H3728" s="34" t="s">
        <v>1031</v>
      </c>
      <c r="I3728" s="34" t="s">
        <v>1032</v>
      </c>
      <c r="J3728" s="34" t="str">
        <f t="shared" si="292"/>
        <v>Used VehicleAdvertising per retail</v>
      </c>
      <c r="K3728" s="34" t="str">
        <f t="shared" si="293"/>
        <v>220Toyota UV Advertising &amp; Promotion</v>
      </c>
      <c r="L3728" s="28">
        <f>+SUMIF('TB 4-24'!M:M,$AL3728,'TB 4-24'!G:G)</f>
        <v>0</v>
      </c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>
        <f>+SUMIF('Input Sheet'!$S:$S,$AL3728,'Input Sheet'!C:C)</f>
        <v>0</v>
      </c>
      <c r="Z3728" s="28">
        <f>+SUMIF('Input Sheet'!$S:$S,$AL3728,'Input Sheet'!D:D)</f>
        <v>0</v>
      </c>
      <c r="AA3728" s="28">
        <f>+SUMIF('Input Sheet'!$S:$S,$AL3728,'Input Sheet'!E:E)</f>
        <v>0</v>
      </c>
      <c r="AB3728" s="28">
        <f>+SUMIF('Input Sheet'!$S:$S,$AL3728,'Input Sheet'!F:F)</f>
        <v>0</v>
      </c>
      <c r="AC3728" s="28">
        <f>+SUMIF('Input Sheet'!$S:$S,$AL3728,'Input Sheet'!G:G)</f>
        <v>0</v>
      </c>
      <c r="AD3728" s="28">
        <f>+SUMIF('Input Sheet'!$S:$S,$AL3728,'Input Sheet'!H:H)</f>
        <v>0</v>
      </c>
      <c r="AE3728" s="28">
        <f>+SUMIF('Input Sheet'!$S:$S,$AL3728,'Input Sheet'!I:I)</f>
        <v>0</v>
      </c>
      <c r="AF3728" s="28">
        <f>+SUMIF('Input Sheet'!$S:$S,$AL3728,'Input Sheet'!J:J)</f>
        <v>0</v>
      </c>
      <c r="AG3728" s="28">
        <f>+SUMIF('Input Sheet'!$S:$S,$AL3728,'Input Sheet'!K:K)</f>
        <v>0</v>
      </c>
      <c r="AH3728" s="28">
        <f>+SUMIF('Input Sheet'!$S:$S,$AL3728,'Input Sheet'!L:L)</f>
        <v>0</v>
      </c>
      <c r="AI3728" s="28">
        <f>+SUMIF('Input Sheet'!$S:$S,$AL3728,'Input Sheet'!M:M)</f>
        <v>0</v>
      </c>
      <c r="AJ3728" s="28">
        <f>+SUMIF('Input Sheet'!$S:$S,$AL3728,'Input Sheet'!N:N)</f>
        <v>0</v>
      </c>
      <c r="AK3728" s="28"/>
      <c r="AL3728" s="27" t="str">
        <f t="shared" si="291"/>
        <v>220-7390</v>
      </c>
      <c r="AM3728" s="34" t="str">
        <f t="shared" si="294"/>
        <v>Used Vehicle</v>
      </c>
      <c r="AN3728" s="34" t="str">
        <f t="shared" si="295"/>
        <v>Used VehicleAdvertising per retail</v>
      </c>
      <c r="AO3728" s="35"/>
      <c r="AP3728" s="35"/>
      <c r="AQ3728" s="35"/>
    </row>
    <row r="3729" spans="1:43" x14ac:dyDescent="0.25">
      <c r="A3729" s="27" t="s">
        <v>103</v>
      </c>
      <c r="B3729" s="27" t="s">
        <v>104</v>
      </c>
      <c r="C3729" s="27" t="s">
        <v>104</v>
      </c>
      <c r="D3729" s="27" t="s">
        <v>307</v>
      </c>
      <c r="E3729" s="27" t="s">
        <v>678</v>
      </c>
      <c r="F3729" s="27" t="s">
        <v>1029</v>
      </c>
      <c r="G3729" s="27" t="s">
        <v>1030</v>
      </c>
      <c r="H3729" s="34" t="s">
        <v>1031</v>
      </c>
      <c r="I3729" s="34" t="s">
        <v>1032</v>
      </c>
      <c r="J3729" s="34" t="str">
        <f t="shared" si="292"/>
        <v>Used VehicleAdvertising per retail</v>
      </c>
      <c r="K3729" s="34" t="str">
        <f t="shared" si="293"/>
        <v>121Toyota UV Advertising &amp; Promotion</v>
      </c>
      <c r="L3729" s="28">
        <f>+SUMIF('TB 4-24'!M:M,$AL3729,'TB 4-24'!G:G)</f>
        <v>0</v>
      </c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>
        <f>+SUMIF('Input Sheet'!$S:$S,$AL3729,'Input Sheet'!C:C)</f>
        <v>0</v>
      </c>
      <c r="Z3729" s="28">
        <f>+SUMIF('Input Sheet'!$S:$S,$AL3729,'Input Sheet'!D:D)</f>
        <v>0</v>
      </c>
      <c r="AA3729" s="28">
        <f>+SUMIF('Input Sheet'!$S:$S,$AL3729,'Input Sheet'!E:E)</f>
        <v>0</v>
      </c>
      <c r="AB3729" s="28">
        <f>+SUMIF('Input Sheet'!$S:$S,$AL3729,'Input Sheet'!F:F)</f>
        <v>0</v>
      </c>
      <c r="AC3729" s="28">
        <f>+SUMIF('Input Sheet'!$S:$S,$AL3729,'Input Sheet'!G:G)</f>
        <v>0</v>
      </c>
      <c r="AD3729" s="28">
        <f>+SUMIF('Input Sheet'!$S:$S,$AL3729,'Input Sheet'!H:H)</f>
        <v>0</v>
      </c>
      <c r="AE3729" s="28">
        <f>+SUMIF('Input Sheet'!$S:$S,$AL3729,'Input Sheet'!I:I)</f>
        <v>0</v>
      </c>
      <c r="AF3729" s="28">
        <f>+SUMIF('Input Sheet'!$S:$S,$AL3729,'Input Sheet'!J:J)</f>
        <v>0</v>
      </c>
      <c r="AG3729" s="28">
        <f>+SUMIF('Input Sheet'!$S:$S,$AL3729,'Input Sheet'!K:K)</f>
        <v>0</v>
      </c>
      <c r="AH3729" s="28">
        <f>+SUMIF('Input Sheet'!$S:$S,$AL3729,'Input Sheet'!L:L)</f>
        <v>0</v>
      </c>
      <c r="AI3729" s="28">
        <f>+SUMIF('Input Sheet'!$S:$S,$AL3729,'Input Sheet'!M:M)</f>
        <v>0</v>
      </c>
      <c r="AJ3729" s="28">
        <f>+SUMIF('Input Sheet'!$S:$S,$AL3729,'Input Sheet'!N:N)</f>
        <v>0</v>
      </c>
      <c r="AK3729" s="28"/>
      <c r="AL3729" s="27" t="str">
        <f t="shared" si="291"/>
        <v>121-7390</v>
      </c>
      <c r="AM3729" s="34" t="str">
        <f t="shared" si="294"/>
        <v>Used Vehicle</v>
      </c>
      <c r="AN3729" s="34" t="str">
        <f t="shared" si="295"/>
        <v>Used VehicleAdvertising per retail</v>
      </c>
      <c r="AO3729" s="35"/>
      <c r="AP3729" s="35"/>
      <c r="AQ3729" s="35"/>
    </row>
    <row r="3730" spans="1:43" x14ac:dyDescent="0.25">
      <c r="A3730" s="27" t="s">
        <v>103</v>
      </c>
      <c r="B3730" s="27" t="s">
        <v>104</v>
      </c>
      <c r="C3730" s="27" t="s">
        <v>104</v>
      </c>
      <c r="D3730" s="27" t="s">
        <v>233</v>
      </c>
      <c r="E3730" s="27" t="s">
        <v>654</v>
      </c>
      <c r="F3730" s="27" t="s">
        <v>1029</v>
      </c>
      <c r="G3730" s="27" t="s">
        <v>1030</v>
      </c>
      <c r="H3730" s="34" t="s">
        <v>1031</v>
      </c>
      <c r="I3730" s="34" t="s">
        <v>1032</v>
      </c>
      <c r="J3730" s="34" t="str">
        <f t="shared" si="292"/>
        <v>Used VehicleAdvertising per retail</v>
      </c>
      <c r="K3730" s="34" t="str">
        <f t="shared" si="293"/>
        <v>120Toyota UV Advertising &amp; Promotion</v>
      </c>
      <c r="L3730" s="28">
        <f>+SUMIF('TB 4-24'!M:M,$AL3730,'TB 4-24'!G:G)</f>
        <v>0</v>
      </c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>
        <f>+SUMIF('Input Sheet'!$S:$S,$AL3730,'Input Sheet'!C:C)</f>
        <v>0</v>
      </c>
      <c r="Z3730" s="28">
        <f>+SUMIF('Input Sheet'!$S:$S,$AL3730,'Input Sheet'!D:D)</f>
        <v>0</v>
      </c>
      <c r="AA3730" s="28">
        <f>+SUMIF('Input Sheet'!$S:$S,$AL3730,'Input Sheet'!E:E)</f>
        <v>0</v>
      </c>
      <c r="AB3730" s="28">
        <f>+SUMIF('Input Sheet'!$S:$S,$AL3730,'Input Sheet'!F:F)</f>
        <v>0</v>
      </c>
      <c r="AC3730" s="28">
        <f>+SUMIF('Input Sheet'!$S:$S,$AL3730,'Input Sheet'!G:G)</f>
        <v>0</v>
      </c>
      <c r="AD3730" s="28">
        <f>+SUMIF('Input Sheet'!$S:$S,$AL3730,'Input Sheet'!H:H)</f>
        <v>0</v>
      </c>
      <c r="AE3730" s="28">
        <f>+SUMIF('Input Sheet'!$S:$S,$AL3730,'Input Sheet'!I:I)</f>
        <v>0</v>
      </c>
      <c r="AF3730" s="28">
        <f>+SUMIF('Input Sheet'!$S:$S,$AL3730,'Input Sheet'!J:J)</f>
        <v>0</v>
      </c>
      <c r="AG3730" s="28">
        <f>+SUMIF('Input Sheet'!$S:$S,$AL3730,'Input Sheet'!K:K)</f>
        <v>0</v>
      </c>
      <c r="AH3730" s="28">
        <f>+SUMIF('Input Sheet'!$S:$S,$AL3730,'Input Sheet'!L:L)</f>
        <v>0</v>
      </c>
      <c r="AI3730" s="28">
        <f>+SUMIF('Input Sheet'!$S:$S,$AL3730,'Input Sheet'!M:M)</f>
        <v>0</v>
      </c>
      <c r="AJ3730" s="28">
        <f>+SUMIF('Input Sheet'!$S:$S,$AL3730,'Input Sheet'!N:N)</f>
        <v>0</v>
      </c>
      <c r="AK3730" s="28"/>
      <c r="AL3730" s="27" t="str">
        <f t="shared" si="291"/>
        <v>120-7910</v>
      </c>
      <c r="AM3730" s="34" t="str">
        <f t="shared" si="294"/>
        <v>Used Vehicle</v>
      </c>
      <c r="AN3730" s="34" t="str">
        <f t="shared" si="295"/>
        <v>Used VehicleAdvertising per retail</v>
      </c>
      <c r="AO3730" s="35"/>
      <c r="AP3730" s="35"/>
      <c r="AQ3730" s="35"/>
    </row>
    <row r="3731" spans="1:43" x14ac:dyDescent="0.25">
      <c r="A3731" s="27" t="s">
        <v>103</v>
      </c>
      <c r="B3731" s="27" t="s">
        <v>104</v>
      </c>
      <c r="C3731" s="27" t="s">
        <v>104</v>
      </c>
      <c r="D3731" s="27" t="s">
        <v>233</v>
      </c>
      <c r="E3731" s="27" t="s">
        <v>649</v>
      </c>
      <c r="F3731" s="27" t="s">
        <v>1029</v>
      </c>
      <c r="G3731" s="27" t="s">
        <v>1030</v>
      </c>
      <c r="H3731" s="34" t="s">
        <v>1031</v>
      </c>
      <c r="I3731" s="34" t="s">
        <v>1032</v>
      </c>
      <c r="J3731" s="34" t="str">
        <f t="shared" si="292"/>
        <v>Used VehicleAdvertising per retail</v>
      </c>
      <c r="K3731" s="34" t="str">
        <f t="shared" si="293"/>
        <v>110Toyota UV Advertising &amp; Promotion</v>
      </c>
      <c r="L3731" s="28">
        <f>+SUMIF('TB 4-24'!M:M,$AL3731,'TB 4-24'!G:G)</f>
        <v>0</v>
      </c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>
        <f>+SUMIF('Input Sheet'!$S:$S,$AL3731,'Input Sheet'!C:C)</f>
        <v>0</v>
      </c>
      <c r="Z3731" s="28">
        <f>+SUMIF('Input Sheet'!$S:$S,$AL3731,'Input Sheet'!D:D)</f>
        <v>0</v>
      </c>
      <c r="AA3731" s="28">
        <f>+SUMIF('Input Sheet'!$S:$S,$AL3731,'Input Sheet'!E:E)</f>
        <v>0</v>
      </c>
      <c r="AB3731" s="28">
        <f>+SUMIF('Input Sheet'!$S:$S,$AL3731,'Input Sheet'!F:F)</f>
        <v>0</v>
      </c>
      <c r="AC3731" s="28">
        <f>+SUMIF('Input Sheet'!$S:$S,$AL3731,'Input Sheet'!G:G)</f>
        <v>0</v>
      </c>
      <c r="AD3731" s="28">
        <f>+SUMIF('Input Sheet'!$S:$S,$AL3731,'Input Sheet'!H:H)</f>
        <v>0</v>
      </c>
      <c r="AE3731" s="28">
        <f>+SUMIF('Input Sheet'!$S:$S,$AL3731,'Input Sheet'!I:I)</f>
        <v>0</v>
      </c>
      <c r="AF3731" s="28">
        <f>+SUMIF('Input Sheet'!$S:$S,$AL3731,'Input Sheet'!J:J)</f>
        <v>0</v>
      </c>
      <c r="AG3731" s="28">
        <f>+SUMIF('Input Sheet'!$S:$S,$AL3731,'Input Sheet'!K:K)</f>
        <v>0</v>
      </c>
      <c r="AH3731" s="28">
        <f>+SUMIF('Input Sheet'!$S:$S,$AL3731,'Input Sheet'!L:L)</f>
        <v>0</v>
      </c>
      <c r="AI3731" s="28">
        <f>+SUMIF('Input Sheet'!$S:$S,$AL3731,'Input Sheet'!M:M)</f>
        <v>0</v>
      </c>
      <c r="AJ3731" s="28">
        <f>+SUMIF('Input Sheet'!$S:$S,$AL3731,'Input Sheet'!N:N)</f>
        <v>0</v>
      </c>
      <c r="AK3731" s="28"/>
      <c r="AL3731" s="27" t="str">
        <f t="shared" si="291"/>
        <v>110-7910</v>
      </c>
      <c r="AM3731" s="34" t="str">
        <f t="shared" si="294"/>
        <v>Used Vehicle</v>
      </c>
      <c r="AN3731" s="34" t="str">
        <f t="shared" si="295"/>
        <v>Used VehicleAdvertising per retail</v>
      </c>
      <c r="AO3731" s="35"/>
      <c r="AP3731" s="35"/>
      <c r="AQ3731" s="35"/>
    </row>
    <row r="3732" spans="1:43" x14ac:dyDescent="0.25">
      <c r="A3732" s="27" t="s">
        <v>103</v>
      </c>
      <c r="B3732" s="27" t="s">
        <v>104</v>
      </c>
      <c r="C3732" s="27" t="s">
        <v>657</v>
      </c>
      <c r="D3732" s="27" t="s">
        <v>233</v>
      </c>
      <c r="E3732" s="27" t="s">
        <v>658</v>
      </c>
      <c r="F3732" s="27" t="s">
        <v>1029</v>
      </c>
      <c r="G3732" s="27" t="s">
        <v>1030</v>
      </c>
      <c r="H3732" s="34" t="s">
        <v>1031</v>
      </c>
      <c r="I3732" s="34" t="s">
        <v>1032</v>
      </c>
      <c r="J3732" s="34" t="str">
        <f t="shared" si="292"/>
        <v>Used VehicleAdvertising per retail</v>
      </c>
      <c r="K3732" s="34" t="str">
        <f t="shared" si="293"/>
        <v>210Toyota UV Advertising &amp; Promotion</v>
      </c>
      <c r="L3732" s="28">
        <f>+SUMIF('TB 4-24'!M:M,$AL3732,'TB 4-24'!G:G)</f>
        <v>0</v>
      </c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>
        <f>+SUMIF('Input Sheet'!$S:$S,$AL3732,'Input Sheet'!C:C)</f>
        <v>0</v>
      </c>
      <c r="Z3732" s="28">
        <f>+SUMIF('Input Sheet'!$S:$S,$AL3732,'Input Sheet'!D:D)</f>
        <v>0</v>
      </c>
      <c r="AA3732" s="28">
        <f>+SUMIF('Input Sheet'!$S:$S,$AL3732,'Input Sheet'!E:E)</f>
        <v>0</v>
      </c>
      <c r="AB3732" s="28">
        <f>+SUMIF('Input Sheet'!$S:$S,$AL3732,'Input Sheet'!F:F)</f>
        <v>0</v>
      </c>
      <c r="AC3732" s="28">
        <f>+SUMIF('Input Sheet'!$S:$S,$AL3732,'Input Sheet'!G:G)</f>
        <v>0</v>
      </c>
      <c r="AD3732" s="28">
        <f>+SUMIF('Input Sheet'!$S:$S,$AL3732,'Input Sheet'!H:H)</f>
        <v>0</v>
      </c>
      <c r="AE3732" s="28">
        <f>+SUMIF('Input Sheet'!$S:$S,$AL3732,'Input Sheet'!I:I)</f>
        <v>0</v>
      </c>
      <c r="AF3732" s="28">
        <f>+SUMIF('Input Sheet'!$S:$S,$AL3732,'Input Sheet'!J:J)</f>
        <v>0</v>
      </c>
      <c r="AG3732" s="28">
        <f>+SUMIF('Input Sheet'!$S:$S,$AL3732,'Input Sheet'!K:K)</f>
        <v>0</v>
      </c>
      <c r="AH3732" s="28">
        <f>+SUMIF('Input Sheet'!$S:$S,$AL3732,'Input Sheet'!L:L)</f>
        <v>0</v>
      </c>
      <c r="AI3732" s="28">
        <f>+SUMIF('Input Sheet'!$S:$S,$AL3732,'Input Sheet'!M:M)</f>
        <v>0</v>
      </c>
      <c r="AJ3732" s="28">
        <f>+SUMIF('Input Sheet'!$S:$S,$AL3732,'Input Sheet'!N:N)</f>
        <v>0</v>
      </c>
      <c r="AK3732" s="28"/>
      <c r="AL3732" s="27" t="str">
        <f t="shared" si="291"/>
        <v>210-7910</v>
      </c>
      <c r="AM3732" s="34" t="str">
        <f t="shared" si="294"/>
        <v>Used Vehicle</v>
      </c>
      <c r="AN3732" s="34" t="str">
        <f t="shared" si="295"/>
        <v>Used VehicleAdvertising per retail</v>
      </c>
      <c r="AO3732" s="35"/>
      <c r="AP3732" s="35"/>
      <c r="AQ3732" s="35"/>
    </row>
    <row r="3733" spans="1:43" x14ac:dyDescent="0.25">
      <c r="A3733" s="27" t="s">
        <v>103</v>
      </c>
      <c r="B3733" s="27" t="s">
        <v>104</v>
      </c>
      <c r="C3733" s="27" t="s">
        <v>657</v>
      </c>
      <c r="D3733" s="27" t="s">
        <v>233</v>
      </c>
      <c r="E3733" s="27" t="s">
        <v>659</v>
      </c>
      <c r="F3733" s="27" t="s">
        <v>1029</v>
      </c>
      <c r="G3733" s="27" t="s">
        <v>1030</v>
      </c>
      <c r="H3733" s="34" t="s">
        <v>1031</v>
      </c>
      <c r="I3733" s="34" t="s">
        <v>1032</v>
      </c>
      <c r="J3733" s="34" t="str">
        <f t="shared" si="292"/>
        <v>Used VehicleAdvertising per retail</v>
      </c>
      <c r="K3733" s="34" t="str">
        <f t="shared" si="293"/>
        <v>220Toyota UV Advertising &amp; Promotion</v>
      </c>
      <c r="L3733" s="28">
        <f>+SUMIF('TB 4-24'!M:M,$AL3733,'TB 4-24'!G:G)</f>
        <v>0</v>
      </c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>
        <f>+SUMIF('Input Sheet'!$S:$S,$AL3733,'Input Sheet'!C:C)</f>
        <v>0</v>
      </c>
      <c r="Z3733" s="28">
        <f>+SUMIF('Input Sheet'!$S:$S,$AL3733,'Input Sheet'!D:D)</f>
        <v>0</v>
      </c>
      <c r="AA3733" s="28">
        <f>+SUMIF('Input Sheet'!$S:$S,$AL3733,'Input Sheet'!E:E)</f>
        <v>0</v>
      </c>
      <c r="AB3733" s="28">
        <f>+SUMIF('Input Sheet'!$S:$S,$AL3733,'Input Sheet'!F:F)</f>
        <v>0</v>
      </c>
      <c r="AC3733" s="28">
        <f>+SUMIF('Input Sheet'!$S:$S,$AL3733,'Input Sheet'!G:G)</f>
        <v>0</v>
      </c>
      <c r="AD3733" s="28">
        <f>+SUMIF('Input Sheet'!$S:$S,$AL3733,'Input Sheet'!H:H)</f>
        <v>0</v>
      </c>
      <c r="AE3733" s="28">
        <f>+SUMIF('Input Sheet'!$S:$S,$AL3733,'Input Sheet'!I:I)</f>
        <v>0</v>
      </c>
      <c r="AF3733" s="28">
        <f>+SUMIF('Input Sheet'!$S:$S,$AL3733,'Input Sheet'!J:J)</f>
        <v>0</v>
      </c>
      <c r="AG3733" s="28">
        <f>+SUMIF('Input Sheet'!$S:$S,$AL3733,'Input Sheet'!K:K)</f>
        <v>0</v>
      </c>
      <c r="AH3733" s="28">
        <f>+SUMIF('Input Sheet'!$S:$S,$AL3733,'Input Sheet'!L:L)</f>
        <v>0</v>
      </c>
      <c r="AI3733" s="28">
        <f>+SUMIF('Input Sheet'!$S:$S,$AL3733,'Input Sheet'!M:M)</f>
        <v>0</v>
      </c>
      <c r="AJ3733" s="28">
        <f>+SUMIF('Input Sheet'!$S:$S,$AL3733,'Input Sheet'!N:N)</f>
        <v>0</v>
      </c>
      <c r="AK3733" s="28"/>
      <c r="AL3733" s="27" t="str">
        <f t="shared" si="291"/>
        <v>220-7910</v>
      </c>
      <c r="AM3733" s="34" t="str">
        <f t="shared" si="294"/>
        <v>Used Vehicle</v>
      </c>
      <c r="AN3733" s="34" t="str">
        <f t="shared" si="295"/>
        <v>Used VehicleAdvertising per retail</v>
      </c>
      <c r="AO3733" s="35"/>
      <c r="AP3733" s="35"/>
      <c r="AQ3733" s="35"/>
    </row>
    <row r="3734" spans="1:43" x14ac:dyDescent="0.25">
      <c r="A3734" s="27" t="s">
        <v>103</v>
      </c>
      <c r="B3734" s="27" t="s">
        <v>104</v>
      </c>
      <c r="C3734" s="27" t="s">
        <v>657</v>
      </c>
      <c r="D3734" s="27" t="s">
        <v>233</v>
      </c>
      <c r="E3734" s="27" t="s">
        <v>661</v>
      </c>
      <c r="F3734" s="27" t="s">
        <v>1029</v>
      </c>
      <c r="G3734" s="27" t="s">
        <v>1030</v>
      </c>
      <c r="H3734" s="34" t="s">
        <v>1031</v>
      </c>
      <c r="I3734" s="34" t="s">
        <v>1032</v>
      </c>
      <c r="J3734" s="34" t="str">
        <f t="shared" si="292"/>
        <v>Used VehicleAdvertising per retail</v>
      </c>
      <c r="K3734" s="34" t="str">
        <f t="shared" si="293"/>
        <v>221Toyota UV Advertising &amp; Promotion</v>
      </c>
      <c r="L3734" s="28">
        <f>+SUMIF('TB 4-24'!M:M,$AL3734,'TB 4-24'!G:G)</f>
        <v>0</v>
      </c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>
        <f>+SUMIF('Input Sheet'!$S:$S,$AL3734,'Input Sheet'!C:C)</f>
        <v>0</v>
      </c>
      <c r="Z3734" s="28">
        <f>+SUMIF('Input Sheet'!$S:$S,$AL3734,'Input Sheet'!D:D)</f>
        <v>0</v>
      </c>
      <c r="AA3734" s="28">
        <f>+SUMIF('Input Sheet'!$S:$S,$AL3734,'Input Sheet'!E:E)</f>
        <v>0</v>
      </c>
      <c r="AB3734" s="28">
        <f>+SUMIF('Input Sheet'!$S:$S,$AL3734,'Input Sheet'!F:F)</f>
        <v>0</v>
      </c>
      <c r="AC3734" s="28">
        <f>+SUMIF('Input Sheet'!$S:$S,$AL3734,'Input Sheet'!G:G)</f>
        <v>0</v>
      </c>
      <c r="AD3734" s="28">
        <f>+SUMIF('Input Sheet'!$S:$S,$AL3734,'Input Sheet'!H:H)</f>
        <v>0</v>
      </c>
      <c r="AE3734" s="28">
        <f>+SUMIF('Input Sheet'!$S:$S,$AL3734,'Input Sheet'!I:I)</f>
        <v>0</v>
      </c>
      <c r="AF3734" s="28">
        <f>+SUMIF('Input Sheet'!$S:$S,$AL3734,'Input Sheet'!J:J)</f>
        <v>0</v>
      </c>
      <c r="AG3734" s="28">
        <f>+SUMIF('Input Sheet'!$S:$S,$AL3734,'Input Sheet'!K:K)</f>
        <v>0</v>
      </c>
      <c r="AH3734" s="28">
        <f>+SUMIF('Input Sheet'!$S:$S,$AL3734,'Input Sheet'!L:L)</f>
        <v>0</v>
      </c>
      <c r="AI3734" s="28">
        <f>+SUMIF('Input Sheet'!$S:$S,$AL3734,'Input Sheet'!M:M)</f>
        <v>0</v>
      </c>
      <c r="AJ3734" s="28">
        <f>+SUMIF('Input Sheet'!$S:$S,$AL3734,'Input Sheet'!N:N)</f>
        <v>0</v>
      </c>
      <c r="AK3734" s="28"/>
      <c r="AL3734" s="27" t="str">
        <f t="shared" si="291"/>
        <v>221-7910</v>
      </c>
      <c r="AM3734" s="34" t="str">
        <f t="shared" si="294"/>
        <v>Used Vehicle</v>
      </c>
      <c r="AN3734" s="34" t="str">
        <f t="shared" si="295"/>
        <v>Used VehicleAdvertising per retail</v>
      </c>
      <c r="AO3734" s="35"/>
      <c r="AP3734" s="35"/>
      <c r="AQ3734" s="35"/>
    </row>
    <row r="3735" spans="1:43" x14ac:dyDescent="0.25">
      <c r="A3735" s="27" t="s">
        <v>103</v>
      </c>
      <c r="B3735" s="27" t="s">
        <v>104</v>
      </c>
      <c r="C3735" s="27" t="s">
        <v>663</v>
      </c>
      <c r="D3735" s="27" t="s">
        <v>233</v>
      </c>
      <c r="E3735" s="27" t="s">
        <v>665</v>
      </c>
      <c r="F3735" s="27" t="s">
        <v>1029</v>
      </c>
      <c r="G3735" s="27" t="s">
        <v>1030</v>
      </c>
      <c r="H3735" s="34" t="s">
        <v>1031</v>
      </c>
      <c r="I3735" s="34" t="s">
        <v>1032</v>
      </c>
      <c r="J3735" s="34" t="str">
        <f t="shared" si="292"/>
        <v>Used VehicleAdvertising per retail</v>
      </c>
      <c r="K3735" s="34" t="str">
        <f t="shared" si="293"/>
        <v>410Toyota UV Advertising &amp; Promotion</v>
      </c>
      <c r="L3735" s="28">
        <f>+SUMIF('TB 4-24'!M:M,$AL3735,'TB 4-24'!G:G)</f>
        <v>0</v>
      </c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>
        <f>+SUMIF('Input Sheet'!$S:$S,$AL3735,'Input Sheet'!C:C)</f>
        <v>0</v>
      </c>
      <c r="Z3735" s="28">
        <f>+SUMIF('Input Sheet'!$S:$S,$AL3735,'Input Sheet'!D:D)</f>
        <v>0</v>
      </c>
      <c r="AA3735" s="28">
        <f>+SUMIF('Input Sheet'!$S:$S,$AL3735,'Input Sheet'!E:E)</f>
        <v>0</v>
      </c>
      <c r="AB3735" s="28">
        <f>+SUMIF('Input Sheet'!$S:$S,$AL3735,'Input Sheet'!F:F)</f>
        <v>0</v>
      </c>
      <c r="AC3735" s="28">
        <f>+SUMIF('Input Sheet'!$S:$S,$AL3735,'Input Sheet'!G:G)</f>
        <v>0</v>
      </c>
      <c r="AD3735" s="28">
        <f>+SUMIF('Input Sheet'!$S:$S,$AL3735,'Input Sheet'!H:H)</f>
        <v>0</v>
      </c>
      <c r="AE3735" s="28">
        <f>+SUMIF('Input Sheet'!$S:$S,$AL3735,'Input Sheet'!I:I)</f>
        <v>0</v>
      </c>
      <c r="AF3735" s="28">
        <f>+SUMIF('Input Sheet'!$S:$S,$AL3735,'Input Sheet'!J:J)</f>
        <v>0</v>
      </c>
      <c r="AG3735" s="28">
        <f>+SUMIF('Input Sheet'!$S:$S,$AL3735,'Input Sheet'!K:K)</f>
        <v>0</v>
      </c>
      <c r="AH3735" s="28">
        <f>+SUMIF('Input Sheet'!$S:$S,$AL3735,'Input Sheet'!L:L)</f>
        <v>0</v>
      </c>
      <c r="AI3735" s="28">
        <f>+SUMIF('Input Sheet'!$S:$S,$AL3735,'Input Sheet'!M:M)</f>
        <v>0</v>
      </c>
      <c r="AJ3735" s="28">
        <f>+SUMIF('Input Sheet'!$S:$S,$AL3735,'Input Sheet'!N:N)</f>
        <v>0</v>
      </c>
      <c r="AK3735" s="28"/>
      <c r="AL3735" s="27" t="str">
        <f t="shared" si="291"/>
        <v>410-7910</v>
      </c>
      <c r="AM3735" s="34" t="str">
        <f t="shared" si="294"/>
        <v>Used Vehicle</v>
      </c>
      <c r="AN3735" s="34" t="str">
        <f t="shared" si="295"/>
        <v>Used VehicleAdvertising per retail</v>
      </c>
      <c r="AO3735" s="35"/>
      <c r="AP3735" s="35"/>
      <c r="AQ3735" s="35"/>
    </row>
    <row r="3736" spans="1:43" x14ac:dyDescent="0.25">
      <c r="A3736" s="27" t="s">
        <v>103</v>
      </c>
      <c r="B3736" s="27" t="s">
        <v>104</v>
      </c>
      <c r="C3736" s="27" t="s">
        <v>663</v>
      </c>
      <c r="D3736" s="27" t="s">
        <v>233</v>
      </c>
      <c r="E3736" s="27" t="s">
        <v>666</v>
      </c>
      <c r="F3736" s="27" t="s">
        <v>1029</v>
      </c>
      <c r="G3736" s="27" t="s">
        <v>1030</v>
      </c>
      <c r="H3736" s="34" t="s">
        <v>1031</v>
      </c>
      <c r="I3736" s="34" t="s">
        <v>1032</v>
      </c>
      <c r="J3736" s="34" t="str">
        <f t="shared" si="292"/>
        <v>Used VehicleAdvertising per retail</v>
      </c>
      <c r="K3736" s="34" t="str">
        <f t="shared" si="293"/>
        <v>420Toyota UV Advertising &amp; Promotion</v>
      </c>
      <c r="L3736" s="28">
        <f>+SUMIF('TB 4-24'!M:M,$AL3736,'TB 4-24'!G:G)</f>
        <v>0</v>
      </c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>
        <f>+SUMIF('Input Sheet'!$S:$S,$AL3736,'Input Sheet'!C:C)</f>
        <v>0</v>
      </c>
      <c r="Z3736" s="28">
        <f>+SUMIF('Input Sheet'!$S:$S,$AL3736,'Input Sheet'!D:D)</f>
        <v>0</v>
      </c>
      <c r="AA3736" s="28">
        <f>+SUMIF('Input Sheet'!$S:$S,$AL3736,'Input Sheet'!E:E)</f>
        <v>0</v>
      </c>
      <c r="AB3736" s="28">
        <f>+SUMIF('Input Sheet'!$S:$S,$AL3736,'Input Sheet'!F:F)</f>
        <v>0</v>
      </c>
      <c r="AC3736" s="28">
        <f>+SUMIF('Input Sheet'!$S:$S,$AL3736,'Input Sheet'!G:G)</f>
        <v>0</v>
      </c>
      <c r="AD3736" s="28">
        <f>+SUMIF('Input Sheet'!$S:$S,$AL3736,'Input Sheet'!H:H)</f>
        <v>0</v>
      </c>
      <c r="AE3736" s="28">
        <f>+SUMIF('Input Sheet'!$S:$S,$AL3736,'Input Sheet'!I:I)</f>
        <v>0</v>
      </c>
      <c r="AF3736" s="28">
        <f>+SUMIF('Input Sheet'!$S:$S,$AL3736,'Input Sheet'!J:J)</f>
        <v>0</v>
      </c>
      <c r="AG3736" s="28">
        <f>+SUMIF('Input Sheet'!$S:$S,$AL3736,'Input Sheet'!K:K)</f>
        <v>0</v>
      </c>
      <c r="AH3736" s="28">
        <f>+SUMIF('Input Sheet'!$S:$S,$AL3736,'Input Sheet'!L:L)</f>
        <v>0</v>
      </c>
      <c r="AI3736" s="28">
        <f>+SUMIF('Input Sheet'!$S:$S,$AL3736,'Input Sheet'!M:M)</f>
        <v>0</v>
      </c>
      <c r="AJ3736" s="28">
        <f>+SUMIF('Input Sheet'!$S:$S,$AL3736,'Input Sheet'!N:N)</f>
        <v>0</v>
      </c>
      <c r="AK3736" s="28"/>
      <c r="AL3736" s="27" t="str">
        <f t="shared" si="291"/>
        <v>420-7910</v>
      </c>
      <c r="AM3736" s="34" t="str">
        <f t="shared" si="294"/>
        <v>Used Vehicle</v>
      </c>
      <c r="AN3736" s="34" t="str">
        <f t="shared" si="295"/>
        <v>Used VehicleAdvertising per retail</v>
      </c>
      <c r="AO3736" s="35"/>
      <c r="AP3736" s="35"/>
      <c r="AQ3736" s="35"/>
    </row>
    <row r="3737" spans="1:43" x14ac:dyDescent="0.25">
      <c r="A3737" s="27" t="s">
        <v>103</v>
      </c>
      <c r="B3737" s="27" t="s">
        <v>104</v>
      </c>
      <c r="C3737" s="27" t="s">
        <v>663</v>
      </c>
      <c r="D3737" s="27" t="s">
        <v>233</v>
      </c>
      <c r="E3737" s="27" t="s">
        <v>667</v>
      </c>
      <c r="F3737" s="27" t="s">
        <v>1029</v>
      </c>
      <c r="G3737" s="27" t="s">
        <v>1030</v>
      </c>
      <c r="H3737" s="34" t="s">
        <v>1031</v>
      </c>
      <c r="I3737" s="34" t="s">
        <v>1032</v>
      </c>
      <c r="J3737" s="34" t="str">
        <f t="shared" si="292"/>
        <v>Used VehicleAdvertising per retail</v>
      </c>
      <c r="K3737" s="34" t="str">
        <f t="shared" si="293"/>
        <v>421Toyota UV Advertising &amp; Promotion</v>
      </c>
      <c r="L3737" s="28">
        <f>+SUMIF('TB 4-24'!M:M,$AL3737,'TB 4-24'!G:G)</f>
        <v>0</v>
      </c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>
        <f>+SUMIF('Input Sheet'!$S:$S,$AL3737,'Input Sheet'!C:C)</f>
        <v>0</v>
      </c>
      <c r="Z3737" s="28">
        <f>+SUMIF('Input Sheet'!$S:$S,$AL3737,'Input Sheet'!D:D)</f>
        <v>0</v>
      </c>
      <c r="AA3737" s="28">
        <f>+SUMIF('Input Sheet'!$S:$S,$AL3737,'Input Sheet'!E:E)</f>
        <v>0</v>
      </c>
      <c r="AB3737" s="28">
        <f>+SUMIF('Input Sheet'!$S:$S,$AL3737,'Input Sheet'!F:F)</f>
        <v>0</v>
      </c>
      <c r="AC3737" s="28">
        <f>+SUMIF('Input Sheet'!$S:$S,$AL3737,'Input Sheet'!G:G)</f>
        <v>0</v>
      </c>
      <c r="AD3737" s="28">
        <f>+SUMIF('Input Sheet'!$S:$S,$AL3737,'Input Sheet'!H:H)</f>
        <v>0</v>
      </c>
      <c r="AE3737" s="28">
        <f>+SUMIF('Input Sheet'!$S:$S,$AL3737,'Input Sheet'!I:I)</f>
        <v>0</v>
      </c>
      <c r="AF3737" s="28">
        <f>+SUMIF('Input Sheet'!$S:$S,$AL3737,'Input Sheet'!J:J)</f>
        <v>0</v>
      </c>
      <c r="AG3737" s="28">
        <f>+SUMIF('Input Sheet'!$S:$S,$AL3737,'Input Sheet'!K:K)</f>
        <v>0</v>
      </c>
      <c r="AH3737" s="28">
        <f>+SUMIF('Input Sheet'!$S:$S,$AL3737,'Input Sheet'!L:L)</f>
        <v>0</v>
      </c>
      <c r="AI3737" s="28">
        <f>+SUMIF('Input Sheet'!$S:$S,$AL3737,'Input Sheet'!M:M)</f>
        <v>0</v>
      </c>
      <c r="AJ3737" s="28">
        <f>+SUMIF('Input Sheet'!$S:$S,$AL3737,'Input Sheet'!N:N)</f>
        <v>0</v>
      </c>
      <c r="AK3737" s="28"/>
      <c r="AL3737" s="27" t="str">
        <f t="shared" si="291"/>
        <v>421-7910</v>
      </c>
      <c r="AM3737" s="34" t="str">
        <f t="shared" si="294"/>
        <v>Used Vehicle</v>
      </c>
      <c r="AN3737" s="34" t="str">
        <f t="shared" si="295"/>
        <v>Used VehicleAdvertising per retail</v>
      </c>
      <c r="AO3737" s="35"/>
      <c r="AP3737" s="35"/>
      <c r="AQ3737" s="35"/>
    </row>
    <row r="3738" spans="1:43" x14ac:dyDescent="0.25">
      <c r="A3738" s="27" t="s">
        <v>103</v>
      </c>
      <c r="B3738" s="27" t="s">
        <v>104</v>
      </c>
      <c r="C3738" s="27" t="s">
        <v>671</v>
      </c>
      <c r="D3738" s="27" t="s">
        <v>233</v>
      </c>
      <c r="E3738" s="27" t="s">
        <v>673</v>
      </c>
      <c r="F3738" s="27" t="s">
        <v>1029</v>
      </c>
      <c r="G3738" s="27" t="s">
        <v>1030</v>
      </c>
      <c r="H3738" s="34" t="s">
        <v>1031</v>
      </c>
      <c r="I3738" s="34" t="s">
        <v>1032</v>
      </c>
      <c r="J3738" s="34" t="str">
        <f t="shared" si="292"/>
        <v>Used VehicleAdvertising per retail</v>
      </c>
      <c r="K3738" s="34" t="str">
        <f t="shared" si="293"/>
        <v>310Toyota UV Advertising &amp; Promotion</v>
      </c>
      <c r="L3738" s="28">
        <f>+SUMIF('TB 4-24'!M:M,$AL3738,'TB 4-24'!G:G)</f>
        <v>0</v>
      </c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>
        <f>+SUMIF('Input Sheet'!$S:$S,$AL3738,'Input Sheet'!C:C)</f>
        <v>0</v>
      </c>
      <c r="Z3738" s="28">
        <f>+SUMIF('Input Sheet'!$S:$S,$AL3738,'Input Sheet'!D:D)</f>
        <v>0</v>
      </c>
      <c r="AA3738" s="28">
        <f>+SUMIF('Input Sheet'!$S:$S,$AL3738,'Input Sheet'!E:E)</f>
        <v>0</v>
      </c>
      <c r="AB3738" s="28">
        <f>+SUMIF('Input Sheet'!$S:$S,$AL3738,'Input Sheet'!F:F)</f>
        <v>0</v>
      </c>
      <c r="AC3738" s="28">
        <f>+SUMIF('Input Sheet'!$S:$S,$AL3738,'Input Sheet'!G:G)</f>
        <v>0</v>
      </c>
      <c r="AD3738" s="28">
        <f>+SUMIF('Input Sheet'!$S:$S,$AL3738,'Input Sheet'!H:H)</f>
        <v>0</v>
      </c>
      <c r="AE3738" s="28">
        <f>+SUMIF('Input Sheet'!$S:$S,$AL3738,'Input Sheet'!I:I)</f>
        <v>0</v>
      </c>
      <c r="AF3738" s="28">
        <f>+SUMIF('Input Sheet'!$S:$S,$AL3738,'Input Sheet'!J:J)</f>
        <v>0</v>
      </c>
      <c r="AG3738" s="28">
        <f>+SUMIF('Input Sheet'!$S:$S,$AL3738,'Input Sheet'!K:K)</f>
        <v>0</v>
      </c>
      <c r="AH3738" s="28">
        <f>+SUMIF('Input Sheet'!$S:$S,$AL3738,'Input Sheet'!L:L)</f>
        <v>0</v>
      </c>
      <c r="AI3738" s="28">
        <f>+SUMIF('Input Sheet'!$S:$S,$AL3738,'Input Sheet'!M:M)</f>
        <v>0</v>
      </c>
      <c r="AJ3738" s="28">
        <f>+SUMIF('Input Sheet'!$S:$S,$AL3738,'Input Sheet'!N:N)</f>
        <v>0</v>
      </c>
      <c r="AK3738" s="28"/>
      <c r="AL3738" s="27" t="str">
        <f t="shared" si="291"/>
        <v>310-7910</v>
      </c>
      <c r="AM3738" s="34" t="str">
        <f t="shared" si="294"/>
        <v>Used Vehicle</v>
      </c>
      <c r="AN3738" s="34" t="str">
        <f t="shared" si="295"/>
        <v>Used VehicleAdvertising per retail</v>
      </c>
      <c r="AO3738" s="35"/>
      <c r="AP3738" s="35"/>
      <c r="AQ3738" s="35"/>
    </row>
    <row r="3739" spans="1:43" x14ac:dyDescent="0.25">
      <c r="A3739" s="27" t="s">
        <v>103</v>
      </c>
      <c r="B3739" s="27" t="s">
        <v>104</v>
      </c>
      <c r="C3739" s="27" t="s">
        <v>671</v>
      </c>
      <c r="D3739" s="27" t="s">
        <v>233</v>
      </c>
      <c r="E3739" s="27" t="s">
        <v>674</v>
      </c>
      <c r="F3739" s="27" t="s">
        <v>1029</v>
      </c>
      <c r="G3739" s="27" t="s">
        <v>1030</v>
      </c>
      <c r="H3739" s="34" t="s">
        <v>1031</v>
      </c>
      <c r="I3739" s="34" t="s">
        <v>1032</v>
      </c>
      <c r="J3739" s="34" t="str">
        <f t="shared" si="292"/>
        <v>Used VehicleAdvertising per retail</v>
      </c>
      <c r="K3739" s="34" t="str">
        <f t="shared" si="293"/>
        <v>321Toyota UV Advertising &amp; Promotion</v>
      </c>
      <c r="L3739" s="28">
        <f>+SUMIF('TB 4-24'!M:M,$AL3739,'TB 4-24'!G:G)</f>
        <v>0</v>
      </c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>
        <f>+SUMIF('Input Sheet'!$S:$S,$AL3739,'Input Sheet'!C:C)</f>
        <v>0</v>
      </c>
      <c r="Z3739" s="28">
        <f>+SUMIF('Input Sheet'!$S:$S,$AL3739,'Input Sheet'!D:D)</f>
        <v>0</v>
      </c>
      <c r="AA3739" s="28">
        <f>+SUMIF('Input Sheet'!$S:$S,$AL3739,'Input Sheet'!E:E)</f>
        <v>0</v>
      </c>
      <c r="AB3739" s="28">
        <f>+SUMIF('Input Sheet'!$S:$S,$AL3739,'Input Sheet'!F:F)</f>
        <v>0</v>
      </c>
      <c r="AC3739" s="28">
        <f>+SUMIF('Input Sheet'!$S:$S,$AL3739,'Input Sheet'!G:G)</f>
        <v>0</v>
      </c>
      <c r="AD3739" s="28">
        <f>+SUMIF('Input Sheet'!$S:$S,$AL3739,'Input Sheet'!H:H)</f>
        <v>0</v>
      </c>
      <c r="AE3739" s="28">
        <f>+SUMIF('Input Sheet'!$S:$S,$AL3739,'Input Sheet'!I:I)</f>
        <v>0</v>
      </c>
      <c r="AF3739" s="28">
        <f>+SUMIF('Input Sheet'!$S:$S,$AL3739,'Input Sheet'!J:J)</f>
        <v>0</v>
      </c>
      <c r="AG3739" s="28">
        <f>+SUMIF('Input Sheet'!$S:$S,$AL3739,'Input Sheet'!K:K)</f>
        <v>0</v>
      </c>
      <c r="AH3739" s="28">
        <f>+SUMIF('Input Sheet'!$S:$S,$AL3739,'Input Sheet'!L:L)</f>
        <v>0</v>
      </c>
      <c r="AI3739" s="28">
        <f>+SUMIF('Input Sheet'!$S:$S,$AL3739,'Input Sheet'!M:M)</f>
        <v>0</v>
      </c>
      <c r="AJ3739" s="28">
        <f>+SUMIF('Input Sheet'!$S:$S,$AL3739,'Input Sheet'!N:N)</f>
        <v>0</v>
      </c>
      <c r="AK3739" s="28"/>
      <c r="AL3739" s="27" t="str">
        <f t="shared" si="291"/>
        <v>321-7910</v>
      </c>
      <c r="AM3739" s="34" t="str">
        <f t="shared" si="294"/>
        <v>Used Vehicle</v>
      </c>
      <c r="AN3739" s="34" t="str">
        <f t="shared" si="295"/>
        <v>Used VehicleAdvertising per retail</v>
      </c>
      <c r="AO3739" s="35"/>
      <c r="AP3739" s="35"/>
      <c r="AQ3739" s="35"/>
    </row>
    <row r="3740" spans="1:43" x14ac:dyDescent="0.25">
      <c r="A3740" s="27" t="s">
        <v>103</v>
      </c>
      <c r="B3740" s="27" t="s">
        <v>104</v>
      </c>
      <c r="C3740" s="27" t="s">
        <v>104</v>
      </c>
      <c r="D3740" s="27" t="s">
        <v>233</v>
      </c>
      <c r="E3740" s="27" t="s">
        <v>678</v>
      </c>
      <c r="F3740" s="27" t="s">
        <v>1029</v>
      </c>
      <c r="G3740" s="27" t="s">
        <v>1030</v>
      </c>
      <c r="H3740" s="34" t="s">
        <v>1031</v>
      </c>
      <c r="I3740" s="34" t="s">
        <v>1032</v>
      </c>
      <c r="J3740" s="34" t="str">
        <f t="shared" si="292"/>
        <v>Used VehicleAdvertising per retail</v>
      </c>
      <c r="K3740" s="34" t="str">
        <f t="shared" si="293"/>
        <v>121Toyota UV Advertising &amp; Promotion</v>
      </c>
      <c r="L3740" s="28">
        <f>+SUMIF('TB 4-24'!M:M,$AL3740,'TB 4-24'!G:G)</f>
        <v>0</v>
      </c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>
        <f>+SUMIF('Input Sheet'!$S:$S,$AL3740,'Input Sheet'!C:C)</f>
        <v>0</v>
      </c>
      <c r="Z3740" s="28">
        <f>+SUMIF('Input Sheet'!$S:$S,$AL3740,'Input Sheet'!D:D)</f>
        <v>0</v>
      </c>
      <c r="AA3740" s="28">
        <f>+SUMIF('Input Sheet'!$S:$S,$AL3740,'Input Sheet'!E:E)</f>
        <v>0</v>
      </c>
      <c r="AB3740" s="28">
        <f>+SUMIF('Input Sheet'!$S:$S,$AL3740,'Input Sheet'!F:F)</f>
        <v>0</v>
      </c>
      <c r="AC3740" s="28">
        <f>+SUMIF('Input Sheet'!$S:$S,$AL3740,'Input Sheet'!G:G)</f>
        <v>0</v>
      </c>
      <c r="AD3740" s="28">
        <f>+SUMIF('Input Sheet'!$S:$S,$AL3740,'Input Sheet'!H:H)</f>
        <v>0</v>
      </c>
      <c r="AE3740" s="28">
        <f>+SUMIF('Input Sheet'!$S:$S,$AL3740,'Input Sheet'!I:I)</f>
        <v>0</v>
      </c>
      <c r="AF3740" s="28">
        <f>+SUMIF('Input Sheet'!$S:$S,$AL3740,'Input Sheet'!J:J)</f>
        <v>0</v>
      </c>
      <c r="AG3740" s="28">
        <f>+SUMIF('Input Sheet'!$S:$S,$AL3740,'Input Sheet'!K:K)</f>
        <v>0</v>
      </c>
      <c r="AH3740" s="28">
        <f>+SUMIF('Input Sheet'!$S:$S,$AL3740,'Input Sheet'!L:L)</f>
        <v>0</v>
      </c>
      <c r="AI3740" s="28">
        <f>+SUMIF('Input Sheet'!$S:$S,$AL3740,'Input Sheet'!M:M)</f>
        <v>0</v>
      </c>
      <c r="AJ3740" s="28">
        <f>+SUMIF('Input Sheet'!$S:$S,$AL3740,'Input Sheet'!N:N)</f>
        <v>0</v>
      </c>
      <c r="AK3740" s="28"/>
      <c r="AL3740" s="27" t="str">
        <f t="shared" si="291"/>
        <v>121-7910</v>
      </c>
      <c r="AM3740" s="34" t="str">
        <f t="shared" si="294"/>
        <v>Used Vehicle</v>
      </c>
      <c r="AN3740" s="34" t="str">
        <f t="shared" si="295"/>
        <v>Used VehicleAdvertising per retail</v>
      </c>
      <c r="AO3740" s="35"/>
      <c r="AP3740" s="35"/>
      <c r="AQ3740" s="35"/>
    </row>
    <row r="3741" spans="1:43" x14ac:dyDescent="0.25">
      <c r="A3741" s="27" t="s">
        <v>103</v>
      </c>
      <c r="B3741" s="27" t="s">
        <v>104</v>
      </c>
      <c r="C3741" s="27" t="s">
        <v>104</v>
      </c>
      <c r="D3741" s="27" t="s">
        <v>865</v>
      </c>
      <c r="E3741" s="27" t="s">
        <v>649</v>
      </c>
      <c r="F3741" s="27" t="s">
        <v>1033</v>
      </c>
      <c r="G3741" s="27" t="s">
        <v>1034</v>
      </c>
      <c r="H3741" s="34" t="s">
        <v>1031</v>
      </c>
      <c r="I3741" s="34" t="s">
        <v>1035</v>
      </c>
      <c r="J3741" s="34" t="str">
        <f t="shared" si="292"/>
        <v>Used VehicleEx NV demonstrators gross profit p.u.</v>
      </c>
      <c r="K3741" s="34" t="str">
        <f t="shared" si="293"/>
        <v>110Ex-Toyota NV demonstrator Cost of Sales</v>
      </c>
      <c r="L3741" s="28">
        <f>+SUMIF('TB 4-24'!M:M,$AL3741,'TB 4-24'!G:G)</f>
        <v>0</v>
      </c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>
        <f>+SUMIF('Input Sheet'!$S:$S,$AL3741,'Input Sheet'!C:C)</f>
        <v>0</v>
      </c>
      <c r="Z3741" s="28">
        <f>+SUMIF('Input Sheet'!$S:$S,$AL3741,'Input Sheet'!D:D)</f>
        <v>0</v>
      </c>
      <c r="AA3741" s="28">
        <f>+SUMIF('Input Sheet'!$S:$S,$AL3741,'Input Sheet'!E:E)</f>
        <v>0</v>
      </c>
      <c r="AB3741" s="28">
        <f>+SUMIF('Input Sheet'!$S:$S,$AL3741,'Input Sheet'!F:F)</f>
        <v>0</v>
      </c>
      <c r="AC3741" s="28">
        <f>+SUMIF('Input Sheet'!$S:$S,$AL3741,'Input Sheet'!G:G)</f>
        <v>0</v>
      </c>
      <c r="AD3741" s="28">
        <f>+SUMIF('Input Sheet'!$S:$S,$AL3741,'Input Sheet'!H:H)</f>
        <v>0</v>
      </c>
      <c r="AE3741" s="28">
        <f>+SUMIF('Input Sheet'!$S:$S,$AL3741,'Input Sheet'!I:I)</f>
        <v>0</v>
      </c>
      <c r="AF3741" s="28">
        <f>+SUMIF('Input Sheet'!$S:$S,$AL3741,'Input Sheet'!J:J)</f>
        <v>0</v>
      </c>
      <c r="AG3741" s="28">
        <f>+SUMIF('Input Sheet'!$S:$S,$AL3741,'Input Sheet'!K:K)</f>
        <v>0</v>
      </c>
      <c r="AH3741" s="28">
        <f>+SUMIF('Input Sheet'!$S:$S,$AL3741,'Input Sheet'!L:L)</f>
        <v>0</v>
      </c>
      <c r="AI3741" s="28">
        <f>+SUMIF('Input Sheet'!$S:$S,$AL3741,'Input Sheet'!M:M)</f>
        <v>0</v>
      </c>
      <c r="AJ3741" s="28">
        <f>+SUMIF('Input Sheet'!$S:$S,$AL3741,'Input Sheet'!N:N)</f>
        <v>0</v>
      </c>
      <c r="AK3741" s="28"/>
      <c r="AL3741" s="27" t="str">
        <f t="shared" si="291"/>
        <v>110-4002R</v>
      </c>
      <c r="AM3741" s="34" t="str">
        <f t="shared" si="294"/>
        <v>Used Vehicle</v>
      </c>
      <c r="AN3741" s="34" t="str">
        <f t="shared" si="295"/>
        <v>Used VehicleEx NV demonstrators gross profit p.u.</v>
      </c>
      <c r="AO3741" s="35"/>
      <c r="AP3741" s="35"/>
      <c r="AQ3741" s="35"/>
    </row>
    <row r="3742" spans="1:43" x14ac:dyDescent="0.25">
      <c r="A3742" s="27" t="s">
        <v>103</v>
      </c>
      <c r="B3742" s="27" t="s">
        <v>104</v>
      </c>
      <c r="C3742" s="27" t="s">
        <v>657</v>
      </c>
      <c r="D3742" s="27" t="s">
        <v>865</v>
      </c>
      <c r="E3742" s="27" t="s">
        <v>658</v>
      </c>
      <c r="F3742" s="27" t="s">
        <v>1033</v>
      </c>
      <c r="G3742" s="27" t="s">
        <v>1034</v>
      </c>
      <c r="H3742" s="34" t="s">
        <v>1031</v>
      </c>
      <c r="I3742" s="34" t="s">
        <v>1035</v>
      </c>
      <c r="J3742" s="34" t="str">
        <f t="shared" si="292"/>
        <v>Used VehicleEx NV demonstrators gross profit p.u.</v>
      </c>
      <c r="K3742" s="34" t="str">
        <f t="shared" si="293"/>
        <v>210Ex-Toyota NV demonstrator Cost of Sales</v>
      </c>
      <c r="L3742" s="28">
        <f>+SUMIF('TB 4-24'!M:M,$AL3742,'TB 4-24'!G:G)</f>
        <v>0</v>
      </c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>
        <f>+SUMIF('Input Sheet'!$S:$S,$AL3742,'Input Sheet'!C:C)</f>
        <v>0</v>
      </c>
      <c r="Z3742" s="28">
        <f>+SUMIF('Input Sheet'!$S:$S,$AL3742,'Input Sheet'!D:D)</f>
        <v>0</v>
      </c>
      <c r="AA3742" s="28">
        <f>+SUMIF('Input Sheet'!$S:$S,$AL3742,'Input Sheet'!E:E)</f>
        <v>0</v>
      </c>
      <c r="AB3742" s="28">
        <f>+SUMIF('Input Sheet'!$S:$S,$AL3742,'Input Sheet'!F:F)</f>
        <v>0</v>
      </c>
      <c r="AC3742" s="28">
        <f>+SUMIF('Input Sheet'!$S:$S,$AL3742,'Input Sheet'!G:G)</f>
        <v>0</v>
      </c>
      <c r="AD3742" s="28">
        <f>+SUMIF('Input Sheet'!$S:$S,$AL3742,'Input Sheet'!H:H)</f>
        <v>0</v>
      </c>
      <c r="AE3742" s="28">
        <f>+SUMIF('Input Sheet'!$S:$S,$AL3742,'Input Sheet'!I:I)</f>
        <v>0</v>
      </c>
      <c r="AF3742" s="28">
        <f>+SUMIF('Input Sheet'!$S:$S,$AL3742,'Input Sheet'!J:J)</f>
        <v>0</v>
      </c>
      <c r="AG3742" s="28">
        <f>+SUMIF('Input Sheet'!$S:$S,$AL3742,'Input Sheet'!K:K)</f>
        <v>0</v>
      </c>
      <c r="AH3742" s="28">
        <f>+SUMIF('Input Sheet'!$S:$S,$AL3742,'Input Sheet'!L:L)</f>
        <v>0</v>
      </c>
      <c r="AI3742" s="28">
        <f>+SUMIF('Input Sheet'!$S:$S,$AL3742,'Input Sheet'!M:M)</f>
        <v>0</v>
      </c>
      <c r="AJ3742" s="28">
        <f>+SUMIF('Input Sheet'!$S:$S,$AL3742,'Input Sheet'!N:N)</f>
        <v>0</v>
      </c>
      <c r="AK3742" s="28"/>
      <c r="AL3742" s="27" t="str">
        <f t="shared" si="291"/>
        <v>210-4002R</v>
      </c>
      <c r="AM3742" s="34" t="str">
        <f t="shared" si="294"/>
        <v>Used Vehicle</v>
      </c>
      <c r="AN3742" s="34" t="str">
        <f t="shared" si="295"/>
        <v>Used VehicleEx NV demonstrators gross profit p.u.</v>
      </c>
      <c r="AO3742" s="35"/>
      <c r="AP3742" s="35"/>
      <c r="AQ3742" s="35"/>
    </row>
    <row r="3743" spans="1:43" x14ac:dyDescent="0.25">
      <c r="A3743" s="27" t="s">
        <v>103</v>
      </c>
      <c r="B3743" s="27" t="s">
        <v>104</v>
      </c>
      <c r="C3743" s="27" t="s">
        <v>663</v>
      </c>
      <c r="D3743" s="27" t="s">
        <v>865</v>
      </c>
      <c r="E3743" s="27" t="s">
        <v>665</v>
      </c>
      <c r="F3743" s="27" t="s">
        <v>1033</v>
      </c>
      <c r="G3743" s="27" t="s">
        <v>1034</v>
      </c>
      <c r="H3743" s="34" t="s">
        <v>1031</v>
      </c>
      <c r="I3743" s="34" t="s">
        <v>1035</v>
      </c>
      <c r="J3743" s="34" t="str">
        <f t="shared" si="292"/>
        <v>Used VehicleEx NV demonstrators gross profit p.u.</v>
      </c>
      <c r="K3743" s="34" t="str">
        <f t="shared" si="293"/>
        <v>410Ex-Toyota NV demonstrator Cost of Sales</v>
      </c>
      <c r="L3743" s="28">
        <f>+SUMIF('TB 4-24'!M:M,$AL3743,'TB 4-24'!G:G)</f>
        <v>0</v>
      </c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>
        <f>+SUMIF('Input Sheet'!$S:$S,$AL3743,'Input Sheet'!C:C)</f>
        <v>0</v>
      </c>
      <c r="Z3743" s="28">
        <f>+SUMIF('Input Sheet'!$S:$S,$AL3743,'Input Sheet'!D:D)</f>
        <v>0</v>
      </c>
      <c r="AA3743" s="28">
        <f>+SUMIF('Input Sheet'!$S:$S,$AL3743,'Input Sheet'!E:E)</f>
        <v>0</v>
      </c>
      <c r="AB3743" s="28">
        <f>+SUMIF('Input Sheet'!$S:$S,$AL3743,'Input Sheet'!F:F)</f>
        <v>0</v>
      </c>
      <c r="AC3743" s="28">
        <f>+SUMIF('Input Sheet'!$S:$S,$AL3743,'Input Sheet'!G:G)</f>
        <v>0</v>
      </c>
      <c r="AD3743" s="28">
        <f>+SUMIF('Input Sheet'!$S:$S,$AL3743,'Input Sheet'!H:H)</f>
        <v>0</v>
      </c>
      <c r="AE3743" s="28">
        <f>+SUMIF('Input Sheet'!$S:$S,$AL3743,'Input Sheet'!I:I)</f>
        <v>0</v>
      </c>
      <c r="AF3743" s="28">
        <f>+SUMIF('Input Sheet'!$S:$S,$AL3743,'Input Sheet'!J:J)</f>
        <v>0</v>
      </c>
      <c r="AG3743" s="28">
        <f>+SUMIF('Input Sheet'!$S:$S,$AL3743,'Input Sheet'!K:K)</f>
        <v>0</v>
      </c>
      <c r="AH3743" s="28">
        <f>+SUMIF('Input Sheet'!$S:$S,$AL3743,'Input Sheet'!L:L)</f>
        <v>0</v>
      </c>
      <c r="AI3743" s="28">
        <f>+SUMIF('Input Sheet'!$S:$S,$AL3743,'Input Sheet'!M:M)</f>
        <v>0</v>
      </c>
      <c r="AJ3743" s="28">
        <f>+SUMIF('Input Sheet'!$S:$S,$AL3743,'Input Sheet'!N:N)</f>
        <v>0</v>
      </c>
      <c r="AK3743" s="28"/>
      <c r="AL3743" s="27" t="str">
        <f t="shared" si="291"/>
        <v>410-4002R</v>
      </c>
      <c r="AM3743" s="34" t="str">
        <f t="shared" si="294"/>
        <v>Used Vehicle</v>
      </c>
      <c r="AN3743" s="34" t="str">
        <f t="shared" si="295"/>
        <v>Used VehicleEx NV demonstrators gross profit p.u.</v>
      </c>
      <c r="AO3743" s="35"/>
      <c r="AP3743" s="35"/>
      <c r="AQ3743" s="35"/>
    </row>
    <row r="3744" spans="1:43" x14ac:dyDescent="0.25">
      <c r="A3744" s="27" t="s">
        <v>103</v>
      </c>
      <c r="B3744" s="27" t="s">
        <v>104</v>
      </c>
      <c r="C3744" s="27" t="s">
        <v>671</v>
      </c>
      <c r="D3744" s="27" t="s">
        <v>865</v>
      </c>
      <c r="E3744" s="27" t="s">
        <v>673</v>
      </c>
      <c r="F3744" s="27" t="s">
        <v>1033</v>
      </c>
      <c r="G3744" s="27" t="s">
        <v>1034</v>
      </c>
      <c r="H3744" s="34" t="s">
        <v>1031</v>
      </c>
      <c r="I3744" s="34" t="s">
        <v>1035</v>
      </c>
      <c r="J3744" s="34" t="str">
        <f t="shared" si="292"/>
        <v>Used VehicleEx NV demonstrators gross profit p.u.</v>
      </c>
      <c r="K3744" s="34" t="str">
        <f t="shared" si="293"/>
        <v>310Ex-Toyota NV demonstrator Cost of Sales</v>
      </c>
      <c r="L3744" s="28">
        <f>+SUMIF('TB 4-24'!M:M,$AL3744,'TB 4-24'!G:G)</f>
        <v>0</v>
      </c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>
        <f>+SUMIF('Input Sheet'!$S:$S,$AL3744,'Input Sheet'!C:C)</f>
        <v>0</v>
      </c>
      <c r="Z3744" s="28">
        <f>+SUMIF('Input Sheet'!$S:$S,$AL3744,'Input Sheet'!D:D)</f>
        <v>0</v>
      </c>
      <c r="AA3744" s="28">
        <f>+SUMIF('Input Sheet'!$S:$S,$AL3744,'Input Sheet'!E:E)</f>
        <v>0</v>
      </c>
      <c r="AB3744" s="28">
        <f>+SUMIF('Input Sheet'!$S:$S,$AL3744,'Input Sheet'!F:F)</f>
        <v>0</v>
      </c>
      <c r="AC3744" s="28">
        <f>+SUMIF('Input Sheet'!$S:$S,$AL3744,'Input Sheet'!G:G)</f>
        <v>0</v>
      </c>
      <c r="AD3744" s="28">
        <f>+SUMIF('Input Sheet'!$S:$S,$AL3744,'Input Sheet'!H:H)</f>
        <v>0</v>
      </c>
      <c r="AE3744" s="28">
        <f>+SUMIF('Input Sheet'!$S:$S,$AL3744,'Input Sheet'!I:I)</f>
        <v>0</v>
      </c>
      <c r="AF3744" s="28">
        <f>+SUMIF('Input Sheet'!$S:$S,$AL3744,'Input Sheet'!J:J)</f>
        <v>0</v>
      </c>
      <c r="AG3744" s="28">
        <f>+SUMIF('Input Sheet'!$S:$S,$AL3744,'Input Sheet'!K:K)</f>
        <v>0</v>
      </c>
      <c r="AH3744" s="28">
        <f>+SUMIF('Input Sheet'!$S:$S,$AL3744,'Input Sheet'!L:L)</f>
        <v>0</v>
      </c>
      <c r="AI3744" s="28">
        <f>+SUMIF('Input Sheet'!$S:$S,$AL3744,'Input Sheet'!M:M)</f>
        <v>0</v>
      </c>
      <c r="AJ3744" s="28">
        <f>+SUMIF('Input Sheet'!$S:$S,$AL3744,'Input Sheet'!N:N)</f>
        <v>0</v>
      </c>
      <c r="AK3744" s="28"/>
      <c r="AL3744" s="27" t="str">
        <f t="shared" si="291"/>
        <v>310-4002R</v>
      </c>
      <c r="AM3744" s="34" t="str">
        <f t="shared" si="294"/>
        <v>Used Vehicle</v>
      </c>
      <c r="AN3744" s="34" t="str">
        <f t="shared" si="295"/>
        <v>Used VehicleEx NV demonstrators gross profit p.u.</v>
      </c>
      <c r="AO3744" s="35"/>
      <c r="AP3744" s="35"/>
      <c r="AQ3744" s="35"/>
    </row>
    <row r="3745" spans="1:43" x14ac:dyDescent="0.25">
      <c r="A3745" s="27" t="s">
        <v>103</v>
      </c>
      <c r="B3745" s="27" t="s">
        <v>104</v>
      </c>
      <c r="C3745" s="27" t="s">
        <v>663</v>
      </c>
      <c r="D3745" s="27" t="s">
        <v>866</v>
      </c>
      <c r="E3745" s="27" t="s">
        <v>665</v>
      </c>
      <c r="F3745" s="27" t="s">
        <v>1033</v>
      </c>
      <c r="G3745" s="27" t="s">
        <v>1034</v>
      </c>
      <c r="H3745" s="34" t="s">
        <v>1031</v>
      </c>
      <c r="I3745" s="34" t="s">
        <v>1035</v>
      </c>
      <c r="J3745" s="34" t="str">
        <f t="shared" si="292"/>
        <v>Used VehicleEx NV demonstrators gross profit p.u.</v>
      </c>
      <c r="K3745" s="34" t="str">
        <f t="shared" si="293"/>
        <v>410Ex-Toyota NV demonstrator Cost of Sales</v>
      </c>
      <c r="L3745" s="28">
        <f>+SUMIF('TB 4-24'!M:M,$AL3745,'TB 4-24'!G:G)</f>
        <v>0</v>
      </c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>
        <f>+SUMIF('Input Sheet'!$S:$S,$AL3745,'Input Sheet'!C:C)</f>
        <v>0</v>
      </c>
      <c r="Z3745" s="28">
        <f>+SUMIF('Input Sheet'!$S:$S,$AL3745,'Input Sheet'!D:D)</f>
        <v>0</v>
      </c>
      <c r="AA3745" s="28">
        <f>+SUMIF('Input Sheet'!$S:$S,$AL3745,'Input Sheet'!E:E)</f>
        <v>0</v>
      </c>
      <c r="AB3745" s="28">
        <f>+SUMIF('Input Sheet'!$S:$S,$AL3745,'Input Sheet'!F:F)</f>
        <v>0</v>
      </c>
      <c r="AC3745" s="28">
        <f>+SUMIF('Input Sheet'!$S:$S,$AL3745,'Input Sheet'!G:G)</f>
        <v>0</v>
      </c>
      <c r="AD3745" s="28">
        <f>+SUMIF('Input Sheet'!$S:$S,$AL3745,'Input Sheet'!H:H)</f>
        <v>0</v>
      </c>
      <c r="AE3745" s="28">
        <f>+SUMIF('Input Sheet'!$S:$S,$AL3745,'Input Sheet'!I:I)</f>
        <v>0</v>
      </c>
      <c r="AF3745" s="28">
        <f>+SUMIF('Input Sheet'!$S:$S,$AL3745,'Input Sheet'!J:J)</f>
        <v>0</v>
      </c>
      <c r="AG3745" s="28">
        <f>+SUMIF('Input Sheet'!$S:$S,$AL3745,'Input Sheet'!K:K)</f>
        <v>0</v>
      </c>
      <c r="AH3745" s="28">
        <f>+SUMIF('Input Sheet'!$S:$S,$AL3745,'Input Sheet'!L:L)</f>
        <v>0</v>
      </c>
      <c r="AI3745" s="28">
        <f>+SUMIF('Input Sheet'!$S:$S,$AL3745,'Input Sheet'!M:M)</f>
        <v>0</v>
      </c>
      <c r="AJ3745" s="28">
        <f>+SUMIF('Input Sheet'!$S:$S,$AL3745,'Input Sheet'!N:N)</f>
        <v>0</v>
      </c>
      <c r="AK3745" s="28"/>
      <c r="AL3745" s="27" t="str">
        <f t="shared" si="291"/>
        <v>410-4002RR</v>
      </c>
      <c r="AM3745" s="34" t="str">
        <f t="shared" si="294"/>
        <v>Used Vehicle</v>
      </c>
      <c r="AN3745" s="34" t="str">
        <f t="shared" si="295"/>
        <v>Used VehicleEx NV demonstrators gross profit p.u.</v>
      </c>
      <c r="AO3745" s="35"/>
      <c r="AP3745" s="35"/>
      <c r="AQ3745" s="35"/>
    </row>
    <row r="3746" spans="1:43" x14ac:dyDescent="0.25">
      <c r="A3746" s="27" t="s">
        <v>103</v>
      </c>
      <c r="B3746" s="27" t="s">
        <v>104</v>
      </c>
      <c r="C3746" s="27" t="s">
        <v>671</v>
      </c>
      <c r="D3746" s="27" t="s">
        <v>866</v>
      </c>
      <c r="E3746" s="27" t="s">
        <v>673</v>
      </c>
      <c r="F3746" s="27" t="s">
        <v>1033</v>
      </c>
      <c r="G3746" s="27" t="s">
        <v>1034</v>
      </c>
      <c r="H3746" s="34" t="s">
        <v>1031</v>
      </c>
      <c r="I3746" s="34" t="s">
        <v>1035</v>
      </c>
      <c r="J3746" s="34" t="str">
        <f t="shared" si="292"/>
        <v>Used VehicleEx NV demonstrators gross profit p.u.</v>
      </c>
      <c r="K3746" s="34" t="str">
        <f t="shared" si="293"/>
        <v>310Ex-Toyota NV demonstrator Cost of Sales</v>
      </c>
      <c r="L3746" s="28">
        <f>+SUMIF('TB 4-24'!M:M,$AL3746,'TB 4-24'!G:G)</f>
        <v>0</v>
      </c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>
        <f>+SUMIF('Input Sheet'!$S:$S,$AL3746,'Input Sheet'!C:C)</f>
        <v>0</v>
      </c>
      <c r="Z3746" s="28">
        <f>+SUMIF('Input Sheet'!$S:$S,$AL3746,'Input Sheet'!D:D)</f>
        <v>0</v>
      </c>
      <c r="AA3746" s="28">
        <f>+SUMIF('Input Sheet'!$S:$S,$AL3746,'Input Sheet'!E:E)</f>
        <v>0</v>
      </c>
      <c r="AB3746" s="28">
        <f>+SUMIF('Input Sheet'!$S:$S,$AL3746,'Input Sheet'!F:F)</f>
        <v>0</v>
      </c>
      <c r="AC3746" s="28">
        <f>+SUMIF('Input Sheet'!$S:$S,$AL3746,'Input Sheet'!G:G)</f>
        <v>0</v>
      </c>
      <c r="AD3746" s="28">
        <f>+SUMIF('Input Sheet'!$S:$S,$AL3746,'Input Sheet'!H:H)</f>
        <v>0</v>
      </c>
      <c r="AE3746" s="28">
        <f>+SUMIF('Input Sheet'!$S:$S,$AL3746,'Input Sheet'!I:I)</f>
        <v>0</v>
      </c>
      <c r="AF3746" s="28">
        <f>+SUMIF('Input Sheet'!$S:$S,$AL3746,'Input Sheet'!J:J)</f>
        <v>0</v>
      </c>
      <c r="AG3746" s="28">
        <f>+SUMIF('Input Sheet'!$S:$S,$AL3746,'Input Sheet'!K:K)</f>
        <v>0</v>
      </c>
      <c r="AH3746" s="28">
        <f>+SUMIF('Input Sheet'!$S:$S,$AL3746,'Input Sheet'!L:L)</f>
        <v>0</v>
      </c>
      <c r="AI3746" s="28">
        <f>+SUMIF('Input Sheet'!$S:$S,$AL3746,'Input Sheet'!M:M)</f>
        <v>0</v>
      </c>
      <c r="AJ3746" s="28">
        <f>+SUMIF('Input Sheet'!$S:$S,$AL3746,'Input Sheet'!N:N)</f>
        <v>0</v>
      </c>
      <c r="AK3746" s="28"/>
      <c r="AL3746" s="27" t="str">
        <f t="shared" si="291"/>
        <v>310-4002RR</v>
      </c>
      <c r="AM3746" s="34" t="str">
        <f t="shared" si="294"/>
        <v>Used Vehicle</v>
      </c>
      <c r="AN3746" s="34" t="str">
        <f t="shared" si="295"/>
        <v>Used VehicleEx NV demonstrators gross profit p.u.</v>
      </c>
      <c r="AO3746" s="35"/>
      <c r="AP3746" s="35"/>
      <c r="AQ3746" s="35"/>
    </row>
    <row r="3747" spans="1:43" x14ac:dyDescent="0.25">
      <c r="A3747" s="27" t="s">
        <v>103</v>
      </c>
      <c r="B3747" s="27" t="s">
        <v>104</v>
      </c>
      <c r="C3747" s="27" t="s">
        <v>657</v>
      </c>
      <c r="D3747" s="27" t="s">
        <v>866</v>
      </c>
      <c r="E3747" s="27" t="s">
        <v>658</v>
      </c>
      <c r="F3747" s="27" t="s">
        <v>1033</v>
      </c>
      <c r="G3747" s="27" t="s">
        <v>1034</v>
      </c>
      <c r="H3747" s="34" t="s">
        <v>1031</v>
      </c>
      <c r="I3747" s="34" t="s">
        <v>1035</v>
      </c>
      <c r="J3747" s="34" t="str">
        <f t="shared" si="292"/>
        <v>Used VehicleEx NV demonstrators gross profit p.u.</v>
      </c>
      <c r="K3747" s="34" t="str">
        <f t="shared" si="293"/>
        <v>210Ex-Toyota NV demonstrator Cost of Sales</v>
      </c>
      <c r="L3747" s="28">
        <f>+SUMIF('TB 4-24'!M:M,$AL3747,'TB 4-24'!G:G)</f>
        <v>0</v>
      </c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>
        <f>+SUMIF('Input Sheet'!$S:$S,$AL3747,'Input Sheet'!C:C)</f>
        <v>0</v>
      </c>
      <c r="Z3747" s="28">
        <f>+SUMIF('Input Sheet'!$S:$S,$AL3747,'Input Sheet'!D:D)</f>
        <v>0</v>
      </c>
      <c r="AA3747" s="28">
        <f>+SUMIF('Input Sheet'!$S:$S,$AL3747,'Input Sheet'!E:E)</f>
        <v>0</v>
      </c>
      <c r="AB3747" s="28">
        <f>+SUMIF('Input Sheet'!$S:$S,$AL3747,'Input Sheet'!F:F)</f>
        <v>0</v>
      </c>
      <c r="AC3747" s="28">
        <f>+SUMIF('Input Sheet'!$S:$S,$AL3747,'Input Sheet'!G:G)</f>
        <v>0</v>
      </c>
      <c r="AD3747" s="28">
        <f>+SUMIF('Input Sheet'!$S:$S,$AL3747,'Input Sheet'!H:H)</f>
        <v>0</v>
      </c>
      <c r="AE3747" s="28">
        <f>+SUMIF('Input Sheet'!$S:$S,$AL3747,'Input Sheet'!I:I)</f>
        <v>0</v>
      </c>
      <c r="AF3747" s="28">
        <f>+SUMIF('Input Sheet'!$S:$S,$AL3747,'Input Sheet'!J:J)</f>
        <v>0</v>
      </c>
      <c r="AG3747" s="28">
        <f>+SUMIF('Input Sheet'!$S:$S,$AL3747,'Input Sheet'!K:K)</f>
        <v>0</v>
      </c>
      <c r="AH3747" s="28">
        <f>+SUMIF('Input Sheet'!$S:$S,$AL3747,'Input Sheet'!L:L)</f>
        <v>0</v>
      </c>
      <c r="AI3747" s="28">
        <f>+SUMIF('Input Sheet'!$S:$S,$AL3747,'Input Sheet'!M:M)</f>
        <v>0</v>
      </c>
      <c r="AJ3747" s="28">
        <f>+SUMIF('Input Sheet'!$S:$S,$AL3747,'Input Sheet'!N:N)</f>
        <v>0</v>
      </c>
      <c r="AK3747" s="28"/>
      <c r="AL3747" s="27" t="str">
        <f t="shared" si="291"/>
        <v>210-4002RR</v>
      </c>
      <c r="AM3747" s="34" t="str">
        <f t="shared" si="294"/>
        <v>Used Vehicle</v>
      </c>
      <c r="AN3747" s="34" t="str">
        <f t="shared" si="295"/>
        <v>Used VehicleEx NV demonstrators gross profit p.u.</v>
      </c>
      <c r="AO3747" s="35"/>
      <c r="AP3747" s="35"/>
      <c r="AQ3747" s="35"/>
    </row>
    <row r="3748" spans="1:43" x14ac:dyDescent="0.25">
      <c r="A3748" s="27" t="s">
        <v>103</v>
      </c>
      <c r="B3748" s="27" t="s">
        <v>104</v>
      </c>
      <c r="C3748" s="27" t="s">
        <v>104</v>
      </c>
      <c r="D3748" s="27" t="s">
        <v>866</v>
      </c>
      <c r="E3748" s="27" t="s">
        <v>649</v>
      </c>
      <c r="F3748" s="27" t="s">
        <v>1033</v>
      </c>
      <c r="G3748" s="27" t="s">
        <v>1034</v>
      </c>
      <c r="H3748" s="34" t="s">
        <v>1031</v>
      </c>
      <c r="I3748" s="34" t="s">
        <v>1035</v>
      </c>
      <c r="J3748" s="34" t="str">
        <f t="shared" si="292"/>
        <v>Used VehicleEx NV demonstrators gross profit p.u.</v>
      </c>
      <c r="K3748" s="34" t="str">
        <f t="shared" si="293"/>
        <v>110Ex-Toyota NV demonstrator Cost of Sales</v>
      </c>
      <c r="L3748" s="28">
        <f>+SUMIF('TB 4-24'!M:M,$AL3748,'TB 4-24'!G:G)</f>
        <v>0</v>
      </c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>
        <f>+SUMIF('Input Sheet'!$S:$S,$AL3748,'Input Sheet'!C:C)</f>
        <v>0</v>
      </c>
      <c r="Z3748" s="28">
        <f>+SUMIF('Input Sheet'!$S:$S,$AL3748,'Input Sheet'!D:D)</f>
        <v>0</v>
      </c>
      <c r="AA3748" s="28">
        <f>+SUMIF('Input Sheet'!$S:$S,$AL3748,'Input Sheet'!E:E)</f>
        <v>0</v>
      </c>
      <c r="AB3748" s="28">
        <f>+SUMIF('Input Sheet'!$S:$S,$AL3748,'Input Sheet'!F:F)</f>
        <v>0</v>
      </c>
      <c r="AC3748" s="28">
        <f>+SUMIF('Input Sheet'!$S:$S,$AL3748,'Input Sheet'!G:G)</f>
        <v>0</v>
      </c>
      <c r="AD3748" s="28">
        <f>+SUMIF('Input Sheet'!$S:$S,$AL3748,'Input Sheet'!H:H)</f>
        <v>0</v>
      </c>
      <c r="AE3748" s="28">
        <f>+SUMIF('Input Sheet'!$S:$S,$AL3748,'Input Sheet'!I:I)</f>
        <v>0</v>
      </c>
      <c r="AF3748" s="28">
        <f>+SUMIF('Input Sheet'!$S:$S,$AL3748,'Input Sheet'!J:J)</f>
        <v>0</v>
      </c>
      <c r="AG3748" s="28">
        <f>+SUMIF('Input Sheet'!$S:$S,$AL3748,'Input Sheet'!K:K)</f>
        <v>0</v>
      </c>
      <c r="AH3748" s="28">
        <f>+SUMIF('Input Sheet'!$S:$S,$AL3748,'Input Sheet'!L:L)</f>
        <v>0</v>
      </c>
      <c r="AI3748" s="28">
        <f>+SUMIF('Input Sheet'!$S:$S,$AL3748,'Input Sheet'!M:M)</f>
        <v>0</v>
      </c>
      <c r="AJ3748" s="28">
        <f>+SUMIF('Input Sheet'!$S:$S,$AL3748,'Input Sheet'!N:N)</f>
        <v>0</v>
      </c>
      <c r="AK3748" s="28"/>
      <c r="AL3748" s="27" t="str">
        <f t="shared" si="291"/>
        <v>110-4002RR</v>
      </c>
      <c r="AM3748" s="34" t="str">
        <f t="shared" si="294"/>
        <v>Used Vehicle</v>
      </c>
      <c r="AN3748" s="34" t="str">
        <f t="shared" si="295"/>
        <v>Used VehicleEx NV demonstrators gross profit p.u.</v>
      </c>
      <c r="AO3748" s="35"/>
      <c r="AP3748" s="35"/>
      <c r="AQ3748" s="35"/>
    </row>
    <row r="3749" spans="1:43" x14ac:dyDescent="0.25">
      <c r="A3749" s="27" t="s">
        <v>103</v>
      </c>
      <c r="B3749" s="27" t="s">
        <v>104</v>
      </c>
      <c r="C3749" s="27" t="s">
        <v>104</v>
      </c>
      <c r="D3749" s="27" t="s">
        <v>867</v>
      </c>
      <c r="E3749" s="27" t="s">
        <v>649</v>
      </c>
      <c r="F3749" s="27" t="s">
        <v>1033</v>
      </c>
      <c r="G3749" s="27" t="s">
        <v>1034</v>
      </c>
      <c r="H3749" s="34" t="s">
        <v>1031</v>
      </c>
      <c r="I3749" s="34" t="s">
        <v>1035</v>
      </c>
      <c r="J3749" s="34" t="str">
        <f t="shared" si="292"/>
        <v>Used VehicleEx NV demonstrators gross profit p.u.</v>
      </c>
      <c r="K3749" s="34" t="str">
        <f t="shared" si="293"/>
        <v>110Ex-Toyota NV demonstrator Cost of Sales</v>
      </c>
      <c r="L3749" s="28">
        <f>+SUMIF('TB 4-24'!M:M,$AL3749,'TB 4-24'!G:G)</f>
        <v>0</v>
      </c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>
        <f>+SUMIF('Input Sheet'!$S:$S,$AL3749,'Input Sheet'!C:C)</f>
        <v>0</v>
      </c>
      <c r="Z3749" s="28">
        <f>+SUMIF('Input Sheet'!$S:$S,$AL3749,'Input Sheet'!D:D)</f>
        <v>0</v>
      </c>
      <c r="AA3749" s="28">
        <f>+SUMIF('Input Sheet'!$S:$S,$AL3749,'Input Sheet'!E:E)</f>
        <v>0</v>
      </c>
      <c r="AB3749" s="28">
        <f>+SUMIF('Input Sheet'!$S:$S,$AL3749,'Input Sheet'!F:F)</f>
        <v>0</v>
      </c>
      <c r="AC3749" s="28">
        <f>+SUMIF('Input Sheet'!$S:$S,$AL3749,'Input Sheet'!G:G)</f>
        <v>0</v>
      </c>
      <c r="AD3749" s="28">
        <f>+SUMIF('Input Sheet'!$S:$S,$AL3749,'Input Sheet'!H:H)</f>
        <v>0</v>
      </c>
      <c r="AE3749" s="28">
        <f>+SUMIF('Input Sheet'!$S:$S,$AL3749,'Input Sheet'!I:I)</f>
        <v>0</v>
      </c>
      <c r="AF3749" s="28">
        <f>+SUMIF('Input Sheet'!$S:$S,$AL3749,'Input Sheet'!J:J)</f>
        <v>0</v>
      </c>
      <c r="AG3749" s="28">
        <f>+SUMIF('Input Sheet'!$S:$S,$AL3749,'Input Sheet'!K:K)</f>
        <v>0</v>
      </c>
      <c r="AH3749" s="28">
        <f>+SUMIF('Input Sheet'!$S:$S,$AL3749,'Input Sheet'!L:L)</f>
        <v>0</v>
      </c>
      <c r="AI3749" s="28">
        <f>+SUMIF('Input Sheet'!$S:$S,$AL3749,'Input Sheet'!M:M)</f>
        <v>0</v>
      </c>
      <c r="AJ3749" s="28">
        <f>+SUMIF('Input Sheet'!$S:$S,$AL3749,'Input Sheet'!N:N)</f>
        <v>0</v>
      </c>
      <c r="AK3749" s="28"/>
      <c r="AL3749" s="27" t="str">
        <f t="shared" si="291"/>
        <v>110-4004R</v>
      </c>
      <c r="AM3749" s="34" t="str">
        <f t="shared" si="294"/>
        <v>Used Vehicle</v>
      </c>
      <c r="AN3749" s="34" t="str">
        <f t="shared" si="295"/>
        <v>Used VehicleEx NV demonstrators gross profit p.u.</v>
      </c>
      <c r="AO3749" s="35"/>
      <c r="AP3749" s="35"/>
      <c r="AQ3749" s="35"/>
    </row>
    <row r="3750" spans="1:43" x14ac:dyDescent="0.25">
      <c r="A3750" s="27" t="s">
        <v>103</v>
      </c>
      <c r="B3750" s="27" t="s">
        <v>104</v>
      </c>
      <c r="C3750" s="27" t="s">
        <v>657</v>
      </c>
      <c r="D3750" s="27" t="s">
        <v>867</v>
      </c>
      <c r="E3750" s="27" t="s">
        <v>658</v>
      </c>
      <c r="F3750" s="27" t="s">
        <v>1033</v>
      </c>
      <c r="G3750" s="27" t="s">
        <v>1034</v>
      </c>
      <c r="H3750" s="34" t="s">
        <v>1031</v>
      </c>
      <c r="I3750" s="34" t="s">
        <v>1035</v>
      </c>
      <c r="J3750" s="34" t="str">
        <f t="shared" si="292"/>
        <v>Used VehicleEx NV demonstrators gross profit p.u.</v>
      </c>
      <c r="K3750" s="34" t="str">
        <f t="shared" si="293"/>
        <v>210Ex-Toyota NV demonstrator Cost of Sales</v>
      </c>
      <c r="L3750" s="28">
        <f>+SUMIF('TB 4-24'!M:M,$AL3750,'TB 4-24'!G:G)</f>
        <v>0</v>
      </c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>
        <f>+SUMIF('Input Sheet'!$S:$S,$AL3750,'Input Sheet'!C:C)</f>
        <v>0</v>
      </c>
      <c r="Z3750" s="28">
        <f>+SUMIF('Input Sheet'!$S:$S,$AL3750,'Input Sheet'!D:D)</f>
        <v>0</v>
      </c>
      <c r="AA3750" s="28">
        <f>+SUMIF('Input Sheet'!$S:$S,$AL3750,'Input Sheet'!E:E)</f>
        <v>0</v>
      </c>
      <c r="AB3750" s="28">
        <f>+SUMIF('Input Sheet'!$S:$S,$AL3750,'Input Sheet'!F:F)</f>
        <v>0</v>
      </c>
      <c r="AC3750" s="28">
        <f>+SUMIF('Input Sheet'!$S:$S,$AL3750,'Input Sheet'!G:G)</f>
        <v>0</v>
      </c>
      <c r="AD3750" s="28">
        <f>+SUMIF('Input Sheet'!$S:$S,$AL3750,'Input Sheet'!H:H)</f>
        <v>0</v>
      </c>
      <c r="AE3750" s="28">
        <f>+SUMIF('Input Sheet'!$S:$S,$AL3750,'Input Sheet'!I:I)</f>
        <v>0</v>
      </c>
      <c r="AF3750" s="28">
        <f>+SUMIF('Input Sheet'!$S:$S,$AL3750,'Input Sheet'!J:J)</f>
        <v>0</v>
      </c>
      <c r="AG3750" s="28">
        <f>+SUMIF('Input Sheet'!$S:$S,$AL3750,'Input Sheet'!K:K)</f>
        <v>0</v>
      </c>
      <c r="AH3750" s="28">
        <f>+SUMIF('Input Sheet'!$S:$S,$AL3750,'Input Sheet'!L:L)</f>
        <v>0</v>
      </c>
      <c r="AI3750" s="28">
        <f>+SUMIF('Input Sheet'!$S:$S,$AL3750,'Input Sheet'!M:M)</f>
        <v>0</v>
      </c>
      <c r="AJ3750" s="28">
        <f>+SUMIF('Input Sheet'!$S:$S,$AL3750,'Input Sheet'!N:N)</f>
        <v>0</v>
      </c>
      <c r="AK3750" s="28"/>
      <c r="AL3750" s="27" t="str">
        <f t="shared" si="291"/>
        <v>210-4004R</v>
      </c>
      <c r="AM3750" s="34" t="str">
        <f t="shared" si="294"/>
        <v>Used Vehicle</v>
      </c>
      <c r="AN3750" s="34" t="str">
        <f t="shared" si="295"/>
        <v>Used VehicleEx NV demonstrators gross profit p.u.</v>
      </c>
      <c r="AO3750" s="35"/>
      <c r="AP3750" s="35"/>
      <c r="AQ3750" s="35"/>
    </row>
    <row r="3751" spans="1:43" x14ac:dyDescent="0.25">
      <c r="A3751" s="27" t="s">
        <v>103</v>
      </c>
      <c r="B3751" s="27" t="s">
        <v>104</v>
      </c>
      <c r="C3751" s="27" t="s">
        <v>663</v>
      </c>
      <c r="D3751" s="27" t="s">
        <v>867</v>
      </c>
      <c r="E3751" s="27" t="s">
        <v>665</v>
      </c>
      <c r="F3751" s="27" t="s">
        <v>1033</v>
      </c>
      <c r="G3751" s="27" t="s">
        <v>1034</v>
      </c>
      <c r="H3751" s="34" t="s">
        <v>1031</v>
      </c>
      <c r="I3751" s="34" t="s">
        <v>1035</v>
      </c>
      <c r="J3751" s="34" t="str">
        <f t="shared" si="292"/>
        <v>Used VehicleEx NV demonstrators gross profit p.u.</v>
      </c>
      <c r="K3751" s="34" t="str">
        <f t="shared" si="293"/>
        <v>410Ex-Toyota NV demonstrator Cost of Sales</v>
      </c>
      <c r="L3751" s="28">
        <f>+SUMIF('TB 4-24'!M:M,$AL3751,'TB 4-24'!G:G)</f>
        <v>0</v>
      </c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>
        <f>+SUMIF('Input Sheet'!$S:$S,$AL3751,'Input Sheet'!C:C)</f>
        <v>0</v>
      </c>
      <c r="Z3751" s="28">
        <f>+SUMIF('Input Sheet'!$S:$S,$AL3751,'Input Sheet'!D:D)</f>
        <v>0</v>
      </c>
      <c r="AA3751" s="28">
        <f>+SUMIF('Input Sheet'!$S:$S,$AL3751,'Input Sheet'!E:E)</f>
        <v>0</v>
      </c>
      <c r="AB3751" s="28">
        <f>+SUMIF('Input Sheet'!$S:$S,$AL3751,'Input Sheet'!F:F)</f>
        <v>0</v>
      </c>
      <c r="AC3751" s="28">
        <f>+SUMIF('Input Sheet'!$S:$S,$AL3751,'Input Sheet'!G:G)</f>
        <v>0</v>
      </c>
      <c r="AD3751" s="28">
        <f>+SUMIF('Input Sheet'!$S:$S,$AL3751,'Input Sheet'!H:H)</f>
        <v>0</v>
      </c>
      <c r="AE3751" s="28">
        <f>+SUMIF('Input Sheet'!$S:$S,$AL3751,'Input Sheet'!I:I)</f>
        <v>0</v>
      </c>
      <c r="AF3751" s="28">
        <f>+SUMIF('Input Sheet'!$S:$S,$AL3751,'Input Sheet'!J:J)</f>
        <v>0</v>
      </c>
      <c r="AG3751" s="28">
        <f>+SUMIF('Input Sheet'!$S:$S,$AL3751,'Input Sheet'!K:K)</f>
        <v>0</v>
      </c>
      <c r="AH3751" s="28">
        <f>+SUMIF('Input Sheet'!$S:$S,$AL3751,'Input Sheet'!L:L)</f>
        <v>0</v>
      </c>
      <c r="AI3751" s="28">
        <f>+SUMIF('Input Sheet'!$S:$S,$AL3751,'Input Sheet'!M:M)</f>
        <v>0</v>
      </c>
      <c r="AJ3751" s="28">
        <f>+SUMIF('Input Sheet'!$S:$S,$AL3751,'Input Sheet'!N:N)</f>
        <v>0</v>
      </c>
      <c r="AK3751" s="28"/>
      <c r="AL3751" s="27" t="str">
        <f t="shared" si="291"/>
        <v>410-4004R</v>
      </c>
      <c r="AM3751" s="34" t="str">
        <f t="shared" si="294"/>
        <v>Used Vehicle</v>
      </c>
      <c r="AN3751" s="34" t="str">
        <f t="shared" si="295"/>
        <v>Used VehicleEx NV demonstrators gross profit p.u.</v>
      </c>
      <c r="AO3751" s="35"/>
      <c r="AP3751" s="35"/>
      <c r="AQ3751" s="35"/>
    </row>
    <row r="3752" spans="1:43" x14ac:dyDescent="0.25">
      <c r="A3752" s="27" t="s">
        <v>103</v>
      </c>
      <c r="B3752" s="27" t="s">
        <v>104</v>
      </c>
      <c r="C3752" s="27" t="s">
        <v>671</v>
      </c>
      <c r="D3752" s="27" t="s">
        <v>867</v>
      </c>
      <c r="E3752" s="27" t="s">
        <v>673</v>
      </c>
      <c r="F3752" s="27" t="s">
        <v>1033</v>
      </c>
      <c r="G3752" s="27" t="s">
        <v>1034</v>
      </c>
      <c r="H3752" s="34" t="s">
        <v>1031</v>
      </c>
      <c r="I3752" s="34" t="s">
        <v>1035</v>
      </c>
      <c r="J3752" s="34" t="str">
        <f t="shared" si="292"/>
        <v>Used VehicleEx NV demonstrators gross profit p.u.</v>
      </c>
      <c r="K3752" s="34" t="str">
        <f t="shared" si="293"/>
        <v>310Ex-Toyota NV demonstrator Cost of Sales</v>
      </c>
      <c r="L3752" s="28">
        <f>+SUMIF('TB 4-24'!M:M,$AL3752,'TB 4-24'!G:G)</f>
        <v>0</v>
      </c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>
        <f>+SUMIF('Input Sheet'!$S:$S,$AL3752,'Input Sheet'!C:C)</f>
        <v>0</v>
      </c>
      <c r="Z3752" s="28">
        <f>+SUMIF('Input Sheet'!$S:$S,$AL3752,'Input Sheet'!D:D)</f>
        <v>0</v>
      </c>
      <c r="AA3752" s="28">
        <f>+SUMIF('Input Sheet'!$S:$S,$AL3752,'Input Sheet'!E:E)</f>
        <v>0</v>
      </c>
      <c r="AB3752" s="28">
        <f>+SUMIF('Input Sheet'!$S:$S,$AL3752,'Input Sheet'!F:F)</f>
        <v>0</v>
      </c>
      <c r="AC3752" s="28">
        <f>+SUMIF('Input Sheet'!$S:$S,$AL3752,'Input Sheet'!G:G)</f>
        <v>0</v>
      </c>
      <c r="AD3752" s="28">
        <f>+SUMIF('Input Sheet'!$S:$S,$AL3752,'Input Sheet'!H:H)</f>
        <v>0</v>
      </c>
      <c r="AE3752" s="28">
        <f>+SUMIF('Input Sheet'!$S:$S,$AL3752,'Input Sheet'!I:I)</f>
        <v>0</v>
      </c>
      <c r="AF3752" s="28">
        <f>+SUMIF('Input Sheet'!$S:$S,$AL3752,'Input Sheet'!J:J)</f>
        <v>0</v>
      </c>
      <c r="AG3752" s="28">
        <f>+SUMIF('Input Sheet'!$S:$S,$AL3752,'Input Sheet'!K:K)</f>
        <v>0</v>
      </c>
      <c r="AH3752" s="28">
        <f>+SUMIF('Input Sheet'!$S:$S,$AL3752,'Input Sheet'!L:L)</f>
        <v>0</v>
      </c>
      <c r="AI3752" s="28">
        <f>+SUMIF('Input Sheet'!$S:$S,$AL3752,'Input Sheet'!M:M)</f>
        <v>0</v>
      </c>
      <c r="AJ3752" s="28">
        <f>+SUMIF('Input Sheet'!$S:$S,$AL3752,'Input Sheet'!N:N)</f>
        <v>0</v>
      </c>
      <c r="AK3752" s="28"/>
      <c r="AL3752" s="27" t="str">
        <f t="shared" si="291"/>
        <v>310-4004R</v>
      </c>
      <c r="AM3752" s="34" t="str">
        <f t="shared" si="294"/>
        <v>Used Vehicle</v>
      </c>
      <c r="AN3752" s="34" t="str">
        <f t="shared" si="295"/>
        <v>Used VehicleEx NV demonstrators gross profit p.u.</v>
      </c>
      <c r="AO3752" s="35"/>
      <c r="AP3752" s="35"/>
      <c r="AQ3752" s="35"/>
    </row>
    <row r="3753" spans="1:43" x14ac:dyDescent="0.25">
      <c r="A3753" s="27" t="s">
        <v>103</v>
      </c>
      <c r="B3753" s="27" t="s">
        <v>104</v>
      </c>
      <c r="C3753" s="27" t="s">
        <v>663</v>
      </c>
      <c r="D3753" s="27" t="s">
        <v>868</v>
      </c>
      <c r="E3753" s="27" t="s">
        <v>665</v>
      </c>
      <c r="F3753" s="27" t="s">
        <v>1033</v>
      </c>
      <c r="G3753" s="27" t="s">
        <v>1034</v>
      </c>
      <c r="H3753" s="34" t="s">
        <v>1031</v>
      </c>
      <c r="I3753" s="34" t="s">
        <v>1035</v>
      </c>
      <c r="J3753" s="34" t="str">
        <f t="shared" si="292"/>
        <v>Used VehicleEx NV demonstrators gross profit p.u.</v>
      </c>
      <c r="K3753" s="34" t="str">
        <f t="shared" si="293"/>
        <v>410Ex-Toyota NV demonstrator Cost of Sales</v>
      </c>
      <c r="L3753" s="28">
        <f>+SUMIF('TB 4-24'!M:M,$AL3753,'TB 4-24'!G:G)</f>
        <v>0</v>
      </c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>
        <f>+SUMIF('Input Sheet'!$S:$S,$AL3753,'Input Sheet'!C:C)</f>
        <v>0</v>
      </c>
      <c r="Z3753" s="28">
        <f>+SUMIF('Input Sheet'!$S:$S,$AL3753,'Input Sheet'!D:D)</f>
        <v>0</v>
      </c>
      <c r="AA3753" s="28">
        <f>+SUMIF('Input Sheet'!$S:$S,$AL3753,'Input Sheet'!E:E)</f>
        <v>0</v>
      </c>
      <c r="AB3753" s="28">
        <f>+SUMIF('Input Sheet'!$S:$S,$AL3753,'Input Sheet'!F:F)</f>
        <v>0</v>
      </c>
      <c r="AC3753" s="28">
        <f>+SUMIF('Input Sheet'!$S:$S,$AL3753,'Input Sheet'!G:G)</f>
        <v>0</v>
      </c>
      <c r="AD3753" s="28">
        <f>+SUMIF('Input Sheet'!$S:$S,$AL3753,'Input Sheet'!H:H)</f>
        <v>0</v>
      </c>
      <c r="AE3753" s="28">
        <f>+SUMIF('Input Sheet'!$S:$S,$AL3753,'Input Sheet'!I:I)</f>
        <v>0</v>
      </c>
      <c r="AF3753" s="28">
        <f>+SUMIF('Input Sheet'!$S:$S,$AL3753,'Input Sheet'!J:J)</f>
        <v>0</v>
      </c>
      <c r="AG3753" s="28">
        <f>+SUMIF('Input Sheet'!$S:$S,$AL3753,'Input Sheet'!K:K)</f>
        <v>0</v>
      </c>
      <c r="AH3753" s="28">
        <f>+SUMIF('Input Sheet'!$S:$S,$AL3753,'Input Sheet'!L:L)</f>
        <v>0</v>
      </c>
      <c r="AI3753" s="28">
        <f>+SUMIF('Input Sheet'!$S:$S,$AL3753,'Input Sheet'!M:M)</f>
        <v>0</v>
      </c>
      <c r="AJ3753" s="28">
        <f>+SUMIF('Input Sheet'!$S:$S,$AL3753,'Input Sheet'!N:N)</f>
        <v>0</v>
      </c>
      <c r="AK3753" s="28"/>
      <c r="AL3753" s="27" t="str">
        <f t="shared" si="291"/>
        <v>410-4004RR</v>
      </c>
      <c r="AM3753" s="34" t="str">
        <f t="shared" si="294"/>
        <v>Used Vehicle</v>
      </c>
      <c r="AN3753" s="34" t="str">
        <f t="shared" si="295"/>
        <v>Used VehicleEx NV demonstrators gross profit p.u.</v>
      </c>
      <c r="AO3753" s="35"/>
      <c r="AP3753" s="35"/>
      <c r="AQ3753" s="35"/>
    </row>
    <row r="3754" spans="1:43" x14ac:dyDescent="0.25">
      <c r="A3754" s="27" t="s">
        <v>103</v>
      </c>
      <c r="B3754" s="27" t="s">
        <v>104</v>
      </c>
      <c r="C3754" s="27" t="s">
        <v>671</v>
      </c>
      <c r="D3754" s="27" t="s">
        <v>868</v>
      </c>
      <c r="E3754" s="27" t="s">
        <v>673</v>
      </c>
      <c r="F3754" s="27" t="s">
        <v>1033</v>
      </c>
      <c r="G3754" s="27" t="s">
        <v>1034</v>
      </c>
      <c r="H3754" s="34" t="s">
        <v>1031</v>
      </c>
      <c r="I3754" s="34" t="s">
        <v>1035</v>
      </c>
      <c r="J3754" s="34" t="str">
        <f t="shared" si="292"/>
        <v>Used VehicleEx NV demonstrators gross profit p.u.</v>
      </c>
      <c r="K3754" s="34" t="str">
        <f t="shared" si="293"/>
        <v>310Ex-Toyota NV demonstrator Cost of Sales</v>
      </c>
      <c r="L3754" s="28">
        <f>+SUMIF('TB 4-24'!M:M,$AL3754,'TB 4-24'!G:G)</f>
        <v>0</v>
      </c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>
        <f>+SUMIF('Input Sheet'!$S:$S,$AL3754,'Input Sheet'!C:C)</f>
        <v>0</v>
      </c>
      <c r="Z3754" s="28">
        <f>+SUMIF('Input Sheet'!$S:$S,$AL3754,'Input Sheet'!D:D)</f>
        <v>0</v>
      </c>
      <c r="AA3754" s="28">
        <f>+SUMIF('Input Sheet'!$S:$S,$AL3754,'Input Sheet'!E:E)</f>
        <v>0</v>
      </c>
      <c r="AB3754" s="28">
        <f>+SUMIF('Input Sheet'!$S:$S,$AL3754,'Input Sheet'!F:F)</f>
        <v>0</v>
      </c>
      <c r="AC3754" s="28">
        <f>+SUMIF('Input Sheet'!$S:$S,$AL3754,'Input Sheet'!G:G)</f>
        <v>0</v>
      </c>
      <c r="AD3754" s="28">
        <f>+SUMIF('Input Sheet'!$S:$S,$AL3754,'Input Sheet'!H:H)</f>
        <v>0</v>
      </c>
      <c r="AE3754" s="28">
        <f>+SUMIF('Input Sheet'!$S:$S,$AL3754,'Input Sheet'!I:I)</f>
        <v>0</v>
      </c>
      <c r="AF3754" s="28">
        <f>+SUMIF('Input Sheet'!$S:$S,$AL3754,'Input Sheet'!J:J)</f>
        <v>0</v>
      </c>
      <c r="AG3754" s="28">
        <f>+SUMIF('Input Sheet'!$S:$S,$AL3754,'Input Sheet'!K:K)</f>
        <v>0</v>
      </c>
      <c r="AH3754" s="28">
        <f>+SUMIF('Input Sheet'!$S:$S,$AL3754,'Input Sheet'!L:L)</f>
        <v>0</v>
      </c>
      <c r="AI3754" s="28">
        <f>+SUMIF('Input Sheet'!$S:$S,$AL3754,'Input Sheet'!M:M)</f>
        <v>0</v>
      </c>
      <c r="AJ3754" s="28">
        <f>+SUMIF('Input Sheet'!$S:$S,$AL3754,'Input Sheet'!N:N)</f>
        <v>0</v>
      </c>
      <c r="AK3754" s="28"/>
      <c r="AL3754" s="27" t="str">
        <f t="shared" si="291"/>
        <v>310-4004RR</v>
      </c>
      <c r="AM3754" s="34" t="str">
        <f t="shared" si="294"/>
        <v>Used Vehicle</v>
      </c>
      <c r="AN3754" s="34" t="str">
        <f t="shared" si="295"/>
        <v>Used VehicleEx NV demonstrators gross profit p.u.</v>
      </c>
      <c r="AO3754" s="35"/>
      <c r="AP3754" s="35"/>
      <c r="AQ3754" s="35"/>
    </row>
    <row r="3755" spans="1:43" x14ac:dyDescent="0.25">
      <c r="A3755" s="27" t="s">
        <v>103</v>
      </c>
      <c r="B3755" s="27" t="s">
        <v>104</v>
      </c>
      <c r="C3755" s="27" t="s">
        <v>657</v>
      </c>
      <c r="D3755" s="27" t="s">
        <v>868</v>
      </c>
      <c r="E3755" s="27" t="s">
        <v>658</v>
      </c>
      <c r="F3755" s="27" t="s">
        <v>1033</v>
      </c>
      <c r="G3755" s="27" t="s">
        <v>1034</v>
      </c>
      <c r="H3755" s="34" t="s">
        <v>1031</v>
      </c>
      <c r="I3755" s="34" t="s">
        <v>1035</v>
      </c>
      <c r="J3755" s="34" t="str">
        <f t="shared" si="292"/>
        <v>Used VehicleEx NV demonstrators gross profit p.u.</v>
      </c>
      <c r="K3755" s="34" t="str">
        <f t="shared" si="293"/>
        <v>210Ex-Toyota NV demonstrator Cost of Sales</v>
      </c>
      <c r="L3755" s="28">
        <f>+SUMIF('TB 4-24'!M:M,$AL3755,'TB 4-24'!G:G)</f>
        <v>0</v>
      </c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>
        <f>+SUMIF('Input Sheet'!$S:$S,$AL3755,'Input Sheet'!C:C)</f>
        <v>0</v>
      </c>
      <c r="Z3755" s="28">
        <f>+SUMIF('Input Sheet'!$S:$S,$AL3755,'Input Sheet'!D:D)</f>
        <v>0</v>
      </c>
      <c r="AA3755" s="28">
        <f>+SUMIF('Input Sheet'!$S:$S,$AL3755,'Input Sheet'!E:E)</f>
        <v>0</v>
      </c>
      <c r="AB3755" s="28">
        <f>+SUMIF('Input Sheet'!$S:$S,$AL3755,'Input Sheet'!F:F)</f>
        <v>0</v>
      </c>
      <c r="AC3755" s="28">
        <f>+SUMIF('Input Sheet'!$S:$S,$AL3755,'Input Sheet'!G:G)</f>
        <v>0</v>
      </c>
      <c r="AD3755" s="28">
        <f>+SUMIF('Input Sheet'!$S:$S,$AL3755,'Input Sheet'!H:H)</f>
        <v>0</v>
      </c>
      <c r="AE3755" s="28">
        <f>+SUMIF('Input Sheet'!$S:$S,$AL3755,'Input Sheet'!I:I)</f>
        <v>0</v>
      </c>
      <c r="AF3755" s="28">
        <f>+SUMIF('Input Sheet'!$S:$S,$AL3755,'Input Sheet'!J:J)</f>
        <v>0</v>
      </c>
      <c r="AG3755" s="28">
        <f>+SUMIF('Input Sheet'!$S:$S,$AL3755,'Input Sheet'!K:K)</f>
        <v>0</v>
      </c>
      <c r="AH3755" s="28">
        <f>+SUMIF('Input Sheet'!$S:$S,$AL3755,'Input Sheet'!L:L)</f>
        <v>0</v>
      </c>
      <c r="AI3755" s="28">
        <f>+SUMIF('Input Sheet'!$S:$S,$AL3755,'Input Sheet'!M:M)</f>
        <v>0</v>
      </c>
      <c r="AJ3755" s="28">
        <f>+SUMIF('Input Sheet'!$S:$S,$AL3755,'Input Sheet'!N:N)</f>
        <v>0</v>
      </c>
      <c r="AK3755" s="28"/>
      <c r="AL3755" s="27" t="str">
        <f t="shared" si="291"/>
        <v>210-4004RR</v>
      </c>
      <c r="AM3755" s="34" t="str">
        <f t="shared" si="294"/>
        <v>Used Vehicle</v>
      </c>
      <c r="AN3755" s="34" t="str">
        <f t="shared" si="295"/>
        <v>Used VehicleEx NV demonstrators gross profit p.u.</v>
      </c>
      <c r="AO3755" s="35"/>
      <c r="AP3755" s="35"/>
      <c r="AQ3755" s="35"/>
    </row>
    <row r="3756" spans="1:43" x14ac:dyDescent="0.25">
      <c r="A3756" s="27" t="s">
        <v>103</v>
      </c>
      <c r="B3756" s="27" t="s">
        <v>104</v>
      </c>
      <c r="C3756" s="27" t="s">
        <v>104</v>
      </c>
      <c r="D3756" s="27" t="s">
        <v>868</v>
      </c>
      <c r="E3756" s="27" t="s">
        <v>649</v>
      </c>
      <c r="F3756" s="27" t="s">
        <v>1033</v>
      </c>
      <c r="G3756" s="27" t="s">
        <v>1034</v>
      </c>
      <c r="H3756" s="34" t="s">
        <v>1031</v>
      </c>
      <c r="I3756" s="34" t="s">
        <v>1035</v>
      </c>
      <c r="J3756" s="34" t="str">
        <f t="shared" si="292"/>
        <v>Used VehicleEx NV demonstrators gross profit p.u.</v>
      </c>
      <c r="K3756" s="34" t="str">
        <f t="shared" si="293"/>
        <v>110Ex-Toyota NV demonstrator Cost of Sales</v>
      </c>
      <c r="L3756" s="28">
        <f>+SUMIF('TB 4-24'!M:M,$AL3756,'TB 4-24'!G:G)</f>
        <v>0</v>
      </c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>
        <f>+SUMIF('Input Sheet'!$S:$S,$AL3756,'Input Sheet'!C:C)</f>
        <v>0</v>
      </c>
      <c r="Z3756" s="28">
        <f>+SUMIF('Input Sheet'!$S:$S,$AL3756,'Input Sheet'!D:D)</f>
        <v>0</v>
      </c>
      <c r="AA3756" s="28">
        <f>+SUMIF('Input Sheet'!$S:$S,$AL3756,'Input Sheet'!E:E)</f>
        <v>0</v>
      </c>
      <c r="AB3756" s="28">
        <f>+SUMIF('Input Sheet'!$S:$S,$AL3756,'Input Sheet'!F:F)</f>
        <v>0</v>
      </c>
      <c r="AC3756" s="28">
        <f>+SUMIF('Input Sheet'!$S:$S,$AL3756,'Input Sheet'!G:G)</f>
        <v>0</v>
      </c>
      <c r="AD3756" s="28">
        <f>+SUMIF('Input Sheet'!$S:$S,$AL3756,'Input Sheet'!H:H)</f>
        <v>0</v>
      </c>
      <c r="AE3756" s="28">
        <f>+SUMIF('Input Sheet'!$S:$S,$AL3756,'Input Sheet'!I:I)</f>
        <v>0</v>
      </c>
      <c r="AF3756" s="28">
        <f>+SUMIF('Input Sheet'!$S:$S,$AL3756,'Input Sheet'!J:J)</f>
        <v>0</v>
      </c>
      <c r="AG3756" s="28">
        <f>+SUMIF('Input Sheet'!$S:$S,$AL3756,'Input Sheet'!K:K)</f>
        <v>0</v>
      </c>
      <c r="AH3756" s="28">
        <f>+SUMIF('Input Sheet'!$S:$S,$AL3756,'Input Sheet'!L:L)</f>
        <v>0</v>
      </c>
      <c r="AI3756" s="28">
        <f>+SUMIF('Input Sheet'!$S:$S,$AL3756,'Input Sheet'!M:M)</f>
        <v>0</v>
      </c>
      <c r="AJ3756" s="28">
        <f>+SUMIF('Input Sheet'!$S:$S,$AL3756,'Input Sheet'!N:N)</f>
        <v>0</v>
      </c>
      <c r="AK3756" s="28"/>
      <c r="AL3756" s="27" t="str">
        <f t="shared" si="291"/>
        <v>110-4004RR</v>
      </c>
      <c r="AM3756" s="34" t="str">
        <f t="shared" si="294"/>
        <v>Used Vehicle</v>
      </c>
      <c r="AN3756" s="34" t="str">
        <f t="shared" si="295"/>
        <v>Used VehicleEx NV demonstrators gross profit p.u.</v>
      </c>
      <c r="AO3756" s="35"/>
      <c r="AP3756" s="35"/>
      <c r="AQ3756" s="35"/>
    </row>
    <row r="3757" spans="1:43" x14ac:dyDescent="0.25">
      <c r="A3757" s="27" t="s">
        <v>103</v>
      </c>
      <c r="B3757" s="27" t="s">
        <v>104</v>
      </c>
      <c r="C3757" s="27" t="s">
        <v>104</v>
      </c>
      <c r="D3757" s="27" t="s">
        <v>869</v>
      </c>
      <c r="E3757" s="27" t="s">
        <v>649</v>
      </c>
      <c r="F3757" s="27" t="s">
        <v>1033</v>
      </c>
      <c r="G3757" s="27" t="s">
        <v>1034</v>
      </c>
      <c r="H3757" s="34" t="s">
        <v>1031</v>
      </c>
      <c r="I3757" s="34" t="s">
        <v>1035</v>
      </c>
      <c r="J3757" s="34" t="str">
        <f t="shared" si="292"/>
        <v>Used VehicleEx NV demonstrators gross profit p.u.</v>
      </c>
      <c r="K3757" s="34" t="str">
        <f t="shared" si="293"/>
        <v>110Ex-Toyota NV demonstrator Cost of Sales</v>
      </c>
      <c r="L3757" s="28">
        <f>+SUMIF('TB 4-24'!M:M,$AL3757,'TB 4-24'!G:G)</f>
        <v>0</v>
      </c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>
        <f>+SUMIF('Input Sheet'!$S:$S,$AL3757,'Input Sheet'!C:C)</f>
        <v>0</v>
      </c>
      <c r="Z3757" s="28">
        <f>+SUMIF('Input Sheet'!$S:$S,$AL3757,'Input Sheet'!D:D)</f>
        <v>0</v>
      </c>
      <c r="AA3757" s="28">
        <f>+SUMIF('Input Sheet'!$S:$S,$AL3757,'Input Sheet'!E:E)</f>
        <v>0</v>
      </c>
      <c r="AB3757" s="28">
        <f>+SUMIF('Input Sheet'!$S:$S,$AL3757,'Input Sheet'!F:F)</f>
        <v>0</v>
      </c>
      <c r="AC3757" s="28">
        <f>+SUMIF('Input Sheet'!$S:$S,$AL3757,'Input Sheet'!G:G)</f>
        <v>0</v>
      </c>
      <c r="AD3757" s="28">
        <f>+SUMIF('Input Sheet'!$S:$S,$AL3757,'Input Sheet'!H:H)</f>
        <v>0</v>
      </c>
      <c r="AE3757" s="28">
        <f>+SUMIF('Input Sheet'!$S:$S,$AL3757,'Input Sheet'!I:I)</f>
        <v>0</v>
      </c>
      <c r="AF3757" s="28">
        <f>+SUMIF('Input Sheet'!$S:$S,$AL3757,'Input Sheet'!J:J)</f>
        <v>0</v>
      </c>
      <c r="AG3757" s="28">
        <f>+SUMIF('Input Sheet'!$S:$S,$AL3757,'Input Sheet'!K:K)</f>
        <v>0</v>
      </c>
      <c r="AH3757" s="28">
        <f>+SUMIF('Input Sheet'!$S:$S,$AL3757,'Input Sheet'!L:L)</f>
        <v>0</v>
      </c>
      <c r="AI3757" s="28">
        <f>+SUMIF('Input Sheet'!$S:$S,$AL3757,'Input Sheet'!M:M)</f>
        <v>0</v>
      </c>
      <c r="AJ3757" s="28">
        <f>+SUMIF('Input Sheet'!$S:$S,$AL3757,'Input Sheet'!N:N)</f>
        <v>0</v>
      </c>
      <c r="AK3757" s="28"/>
      <c r="AL3757" s="27" t="str">
        <f t="shared" si="291"/>
        <v>110-4006R</v>
      </c>
      <c r="AM3757" s="34" t="str">
        <f t="shared" si="294"/>
        <v>Used Vehicle</v>
      </c>
      <c r="AN3757" s="34" t="str">
        <f t="shared" si="295"/>
        <v>Used VehicleEx NV demonstrators gross profit p.u.</v>
      </c>
      <c r="AO3757" s="35"/>
      <c r="AP3757" s="35"/>
      <c r="AQ3757" s="35"/>
    </row>
    <row r="3758" spans="1:43" x14ac:dyDescent="0.25">
      <c r="A3758" s="27" t="s">
        <v>103</v>
      </c>
      <c r="B3758" s="27" t="s">
        <v>104</v>
      </c>
      <c r="C3758" s="27" t="s">
        <v>657</v>
      </c>
      <c r="D3758" s="27" t="s">
        <v>869</v>
      </c>
      <c r="E3758" s="27" t="s">
        <v>658</v>
      </c>
      <c r="F3758" s="27" t="s">
        <v>1033</v>
      </c>
      <c r="G3758" s="27" t="s">
        <v>1034</v>
      </c>
      <c r="H3758" s="34" t="s">
        <v>1031</v>
      </c>
      <c r="I3758" s="34" t="s">
        <v>1035</v>
      </c>
      <c r="J3758" s="34" t="str">
        <f t="shared" si="292"/>
        <v>Used VehicleEx NV demonstrators gross profit p.u.</v>
      </c>
      <c r="K3758" s="34" t="str">
        <f t="shared" si="293"/>
        <v>210Ex-Toyota NV demonstrator Cost of Sales</v>
      </c>
      <c r="L3758" s="28">
        <f>+SUMIF('TB 4-24'!M:M,$AL3758,'TB 4-24'!G:G)</f>
        <v>0</v>
      </c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>
        <f>+SUMIF('Input Sheet'!$S:$S,$AL3758,'Input Sheet'!C:C)</f>
        <v>0</v>
      </c>
      <c r="Z3758" s="28">
        <f>+SUMIF('Input Sheet'!$S:$S,$AL3758,'Input Sheet'!D:D)</f>
        <v>0</v>
      </c>
      <c r="AA3758" s="28">
        <f>+SUMIF('Input Sheet'!$S:$S,$AL3758,'Input Sheet'!E:E)</f>
        <v>0</v>
      </c>
      <c r="AB3758" s="28">
        <f>+SUMIF('Input Sheet'!$S:$S,$AL3758,'Input Sheet'!F:F)</f>
        <v>0</v>
      </c>
      <c r="AC3758" s="28">
        <f>+SUMIF('Input Sheet'!$S:$S,$AL3758,'Input Sheet'!G:G)</f>
        <v>0</v>
      </c>
      <c r="AD3758" s="28">
        <f>+SUMIF('Input Sheet'!$S:$S,$AL3758,'Input Sheet'!H:H)</f>
        <v>0</v>
      </c>
      <c r="AE3758" s="28">
        <f>+SUMIF('Input Sheet'!$S:$S,$AL3758,'Input Sheet'!I:I)</f>
        <v>0</v>
      </c>
      <c r="AF3758" s="28">
        <f>+SUMIF('Input Sheet'!$S:$S,$AL3758,'Input Sheet'!J:J)</f>
        <v>0</v>
      </c>
      <c r="AG3758" s="28">
        <f>+SUMIF('Input Sheet'!$S:$S,$AL3758,'Input Sheet'!K:K)</f>
        <v>0</v>
      </c>
      <c r="AH3758" s="28">
        <f>+SUMIF('Input Sheet'!$S:$S,$AL3758,'Input Sheet'!L:L)</f>
        <v>0</v>
      </c>
      <c r="AI3758" s="28">
        <f>+SUMIF('Input Sheet'!$S:$S,$AL3758,'Input Sheet'!M:M)</f>
        <v>0</v>
      </c>
      <c r="AJ3758" s="28">
        <f>+SUMIF('Input Sheet'!$S:$S,$AL3758,'Input Sheet'!N:N)</f>
        <v>0</v>
      </c>
      <c r="AK3758" s="28"/>
      <c r="AL3758" s="27" t="str">
        <f t="shared" si="291"/>
        <v>210-4006R</v>
      </c>
      <c r="AM3758" s="34" t="str">
        <f t="shared" si="294"/>
        <v>Used Vehicle</v>
      </c>
      <c r="AN3758" s="34" t="str">
        <f t="shared" si="295"/>
        <v>Used VehicleEx NV demonstrators gross profit p.u.</v>
      </c>
      <c r="AO3758" s="35"/>
      <c r="AP3758" s="35"/>
      <c r="AQ3758" s="35"/>
    </row>
    <row r="3759" spans="1:43" x14ac:dyDescent="0.25">
      <c r="A3759" s="27" t="s">
        <v>103</v>
      </c>
      <c r="B3759" s="27" t="s">
        <v>104</v>
      </c>
      <c r="C3759" s="27" t="s">
        <v>663</v>
      </c>
      <c r="D3759" s="27" t="s">
        <v>869</v>
      </c>
      <c r="E3759" s="27" t="s">
        <v>665</v>
      </c>
      <c r="F3759" s="27" t="s">
        <v>1033</v>
      </c>
      <c r="G3759" s="27" t="s">
        <v>1034</v>
      </c>
      <c r="H3759" s="34" t="s">
        <v>1031</v>
      </c>
      <c r="I3759" s="34" t="s">
        <v>1035</v>
      </c>
      <c r="J3759" s="34" t="str">
        <f t="shared" si="292"/>
        <v>Used VehicleEx NV demonstrators gross profit p.u.</v>
      </c>
      <c r="K3759" s="34" t="str">
        <f t="shared" si="293"/>
        <v>410Ex-Toyota NV demonstrator Cost of Sales</v>
      </c>
      <c r="L3759" s="28">
        <f>+SUMIF('TB 4-24'!M:M,$AL3759,'TB 4-24'!G:G)</f>
        <v>0</v>
      </c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>
        <f>+SUMIF('Input Sheet'!$S:$S,$AL3759,'Input Sheet'!C:C)</f>
        <v>0</v>
      </c>
      <c r="Z3759" s="28">
        <f>+SUMIF('Input Sheet'!$S:$S,$AL3759,'Input Sheet'!D:D)</f>
        <v>0</v>
      </c>
      <c r="AA3759" s="28">
        <f>+SUMIF('Input Sheet'!$S:$S,$AL3759,'Input Sheet'!E:E)</f>
        <v>0</v>
      </c>
      <c r="AB3759" s="28">
        <f>+SUMIF('Input Sheet'!$S:$S,$AL3759,'Input Sheet'!F:F)</f>
        <v>0</v>
      </c>
      <c r="AC3759" s="28">
        <f>+SUMIF('Input Sheet'!$S:$S,$AL3759,'Input Sheet'!G:G)</f>
        <v>0</v>
      </c>
      <c r="AD3759" s="28">
        <f>+SUMIF('Input Sheet'!$S:$S,$AL3759,'Input Sheet'!H:H)</f>
        <v>0</v>
      </c>
      <c r="AE3759" s="28">
        <f>+SUMIF('Input Sheet'!$S:$S,$AL3759,'Input Sheet'!I:I)</f>
        <v>0</v>
      </c>
      <c r="AF3759" s="28">
        <f>+SUMIF('Input Sheet'!$S:$S,$AL3759,'Input Sheet'!J:J)</f>
        <v>0</v>
      </c>
      <c r="AG3759" s="28">
        <f>+SUMIF('Input Sheet'!$S:$S,$AL3759,'Input Sheet'!K:K)</f>
        <v>0</v>
      </c>
      <c r="AH3759" s="28">
        <f>+SUMIF('Input Sheet'!$S:$S,$AL3759,'Input Sheet'!L:L)</f>
        <v>0</v>
      </c>
      <c r="AI3759" s="28">
        <f>+SUMIF('Input Sheet'!$S:$S,$AL3759,'Input Sheet'!M:M)</f>
        <v>0</v>
      </c>
      <c r="AJ3759" s="28">
        <f>+SUMIF('Input Sheet'!$S:$S,$AL3759,'Input Sheet'!N:N)</f>
        <v>0</v>
      </c>
      <c r="AK3759" s="28"/>
      <c r="AL3759" s="27" t="str">
        <f t="shared" si="291"/>
        <v>410-4006R</v>
      </c>
      <c r="AM3759" s="34" t="str">
        <f t="shared" si="294"/>
        <v>Used Vehicle</v>
      </c>
      <c r="AN3759" s="34" t="str">
        <f t="shared" si="295"/>
        <v>Used VehicleEx NV demonstrators gross profit p.u.</v>
      </c>
      <c r="AO3759" s="35"/>
      <c r="AP3759" s="35"/>
      <c r="AQ3759" s="35"/>
    </row>
    <row r="3760" spans="1:43" x14ac:dyDescent="0.25">
      <c r="A3760" s="27" t="s">
        <v>103</v>
      </c>
      <c r="B3760" s="27" t="s">
        <v>104</v>
      </c>
      <c r="C3760" s="27" t="s">
        <v>671</v>
      </c>
      <c r="D3760" s="27" t="s">
        <v>869</v>
      </c>
      <c r="E3760" s="27" t="s">
        <v>673</v>
      </c>
      <c r="F3760" s="27" t="s">
        <v>1033</v>
      </c>
      <c r="G3760" s="27" t="s">
        <v>1034</v>
      </c>
      <c r="H3760" s="34" t="s">
        <v>1031</v>
      </c>
      <c r="I3760" s="34" t="s">
        <v>1035</v>
      </c>
      <c r="J3760" s="34" t="str">
        <f t="shared" si="292"/>
        <v>Used VehicleEx NV demonstrators gross profit p.u.</v>
      </c>
      <c r="K3760" s="34" t="str">
        <f t="shared" si="293"/>
        <v>310Ex-Toyota NV demonstrator Cost of Sales</v>
      </c>
      <c r="L3760" s="28">
        <f>+SUMIF('TB 4-24'!M:M,$AL3760,'TB 4-24'!G:G)</f>
        <v>0</v>
      </c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>
        <f>+SUMIF('Input Sheet'!$S:$S,$AL3760,'Input Sheet'!C:C)</f>
        <v>0</v>
      </c>
      <c r="Z3760" s="28">
        <f>+SUMIF('Input Sheet'!$S:$S,$AL3760,'Input Sheet'!D:D)</f>
        <v>0</v>
      </c>
      <c r="AA3760" s="28">
        <f>+SUMIF('Input Sheet'!$S:$S,$AL3760,'Input Sheet'!E:E)</f>
        <v>0</v>
      </c>
      <c r="AB3760" s="28">
        <f>+SUMIF('Input Sheet'!$S:$S,$AL3760,'Input Sheet'!F:F)</f>
        <v>0</v>
      </c>
      <c r="AC3760" s="28">
        <f>+SUMIF('Input Sheet'!$S:$S,$AL3760,'Input Sheet'!G:G)</f>
        <v>0</v>
      </c>
      <c r="AD3760" s="28">
        <f>+SUMIF('Input Sheet'!$S:$S,$AL3760,'Input Sheet'!H:H)</f>
        <v>0</v>
      </c>
      <c r="AE3760" s="28">
        <f>+SUMIF('Input Sheet'!$S:$S,$AL3760,'Input Sheet'!I:I)</f>
        <v>0</v>
      </c>
      <c r="AF3760" s="28">
        <f>+SUMIF('Input Sheet'!$S:$S,$AL3760,'Input Sheet'!J:J)</f>
        <v>0</v>
      </c>
      <c r="AG3760" s="28">
        <f>+SUMIF('Input Sheet'!$S:$S,$AL3760,'Input Sheet'!K:K)</f>
        <v>0</v>
      </c>
      <c r="AH3760" s="28">
        <f>+SUMIF('Input Sheet'!$S:$S,$AL3760,'Input Sheet'!L:L)</f>
        <v>0</v>
      </c>
      <c r="AI3760" s="28">
        <f>+SUMIF('Input Sheet'!$S:$S,$AL3760,'Input Sheet'!M:M)</f>
        <v>0</v>
      </c>
      <c r="AJ3760" s="28">
        <f>+SUMIF('Input Sheet'!$S:$S,$AL3760,'Input Sheet'!N:N)</f>
        <v>0</v>
      </c>
      <c r="AK3760" s="28"/>
      <c r="AL3760" s="27" t="str">
        <f t="shared" si="291"/>
        <v>310-4006R</v>
      </c>
      <c r="AM3760" s="34" t="str">
        <f t="shared" si="294"/>
        <v>Used Vehicle</v>
      </c>
      <c r="AN3760" s="34" t="str">
        <f t="shared" si="295"/>
        <v>Used VehicleEx NV demonstrators gross profit p.u.</v>
      </c>
      <c r="AO3760" s="35"/>
      <c r="AP3760" s="35"/>
      <c r="AQ3760" s="35"/>
    </row>
    <row r="3761" spans="1:43" x14ac:dyDescent="0.25">
      <c r="A3761" s="27" t="s">
        <v>103</v>
      </c>
      <c r="B3761" s="27" t="s">
        <v>104</v>
      </c>
      <c r="C3761" s="27" t="s">
        <v>663</v>
      </c>
      <c r="D3761" s="27" t="s">
        <v>870</v>
      </c>
      <c r="E3761" s="27" t="s">
        <v>665</v>
      </c>
      <c r="F3761" s="27" t="s">
        <v>1033</v>
      </c>
      <c r="G3761" s="27" t="s">
        <v>1034</v>
      </c>
      <c r="H3761" s="34" t="s">
        <v>1031</v>
      </c>
      <c r="I3761" s="34" t="s">
        <v>1035</v>
      </c>
      <c r="J3761" s="34" t="str">
        <f t="shared" si="292"/>
        <v>Used VehicleEx NV demonstrators gross profit p.u.</v>
      </c>
      <c r="K3761" s="34" t="str">
        <f t="shared" si="293"/>
        <v>410Ex-Toyota NV demonstrator Cost of Sales</v>
      </c>
      <c r="L3761" s="28">
        <f>+SUMIF('TB 4-24'!M:M,$AL3761,'TB 4-24'!G:G)</f>
        <v>0</v>
      </c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>
        <f>+SUMIF('Input Sheet'!$S:$S,$AL3761,'Input Sheet'!C:C)</f>
        <v>0</v>
      </c>
      <c r="Z3761" s="28">
        <f>+SUMIF('Input Sheet'!$S:$S,$AL3761,'Input Sheet'!D:D)</f>
        <v>0</v>
      </c>
      <c r="AA3761" s="28">
        <f>+SUMIF('Input Sheet'!$S:$S,$AL3761,'Input Sheet'!E:E)</f>
        <v>0</v>
      </c>
      <c r="AB3761" s="28">
        <f>+SUMIF('Input Sheet'!$S:$S,$AL3761,'Input Sheet'!F:F)</f>
        <v>0</v>
      </c>
      <c r="AC3761" s="28">
        <f>+SUMIF('Input Sheet'!$S:$S,$AL3761,'Input Sheet'!G:G)</f>
        <v>0</v>
      </c>
      <c r="AD3761" s="28">
        <f>+SUMIF('Input Sheet'!$S:$S,$AL3761,'Input Sheet'!H:H)</f>
        <v>0</v>
      </c>
      <c r="AE3761" s="28">
        <f>+SUMIF('Input Sheet'!$S:$S,$AL3761,'Input Sheet'!I:I)</f>
        <v>0</v>
      </c>
      <c r="AF3761" s="28">
        <f>+SUMIF('Input Sheet'!$S:$S,$AL3761,'Input Sheet'!J:J)</f>
        <v>0</v>
      </c>
      <c r="AG3761" s="28">
        <f>+SUMIF('Input Sheet'!$S:$S,$AL3761,'Input Sheet'!K:K)</f>
        <v>0</v>
      </c>
      <c r="AH3761" s="28">
        <f>+SUMIF('Input Sheet'!$S:$S,$AL3761,'Input Sheet'!L:L)</f>
        <v>0</v>
      </c>
      <c r="AI3761" s="28">
        <f>+SUMIF('Input Sheet'!$S:$S,$AL3761,'Input Sheet'!M:M)</f>
        <v>0</v>
      </c>
      <c r="AJ3761" s="28">
        <f>+SUMIF('Input Sheet'!$S:$S,$AL3761,'Input Sheet'!N:N)</f>
        <v>0</v>
      </c>
      <c r="AK3761" s="28"/>
      <c r="AL3761" s="27" t="str">
        <f t="shared" si="291"/>
        <v>410-4006RR</v>
      </c>
      <c r="AM3761" s="34" t="str">
        <f t="shared" si="294"/>
        <v>Used Vehicle</v>
      </c>
      <c r="AN3761" s="34" t="str">
        <f t="shared" si="295"/>
        <v>Used VehicleEx NV demonstrators gross profit p.u.</v>
      </c>
      <c r="AO3761" s="35"/>
      <c r="AP3761" s="35"/>
      <c r="AQ3761" s="35"/>
    </row>
    <row r="3762" spans="1:43" x14ac:dyDescent="0.25">
      <c r="A3762" s="27" t="s">
        <v>103</v>
      </c>
      <c r="B3762" s="27" t="s">
        <v>104</v>
      </c>
      <c r="C3762" s="27" t="s">
        <v>671</v>
      </c>
      <c r="D3762" s="27" t="s">
        <v>870</v>
      </c>
      <c r="E3762" s="27" t="s">
        <v>673</v>
      </c>
      <c r="F3762" s="27" t="s">
        <v>1033</v>
      </c>
      <c r="G3762" s="27" t="s">
        <v>1034</v>
      </c>
      <c r="H3762" s="34" t="s">
        <v>1031</v>
      </c>
      <c r="I3762" s="34" t="s">
        <v>1035</v>
      </c>
      <c r="J3762" s="34" t="str">
        <f t="shared" si="292"/>
        <v>Used VehicleEx NV demonstrators gross profit p.u.</v>
      </c>
      <c r="K3762" s="34" t="str">
        <f t="shared" si="293"/>
        <v>310Ex-Toyota NV demonstrator Cost of Sales</v>
      </c>
      <c r="L3762" s="28">
        <f>+SUMIF('TB 4-24'!M:M,$AL3762,'TB 4-24'!G:G)</f>
        <v>0</v>
      </c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>
        <f>+SUMIF('Input Sheet'!$S:$S,$AL3762,'Input Sheet'!C:C)</f>
        <v>0</v>
      </c>
      <c r="Z3762" s="28">
        <f>+SUMIF('Input Sheet'!$S:$S,$AL3762,'Input Sheet'!D:D)</f>
        <v>0</v>
      </c>
      <c r="AA3762" s="28">
        <f>+SUMIF('Input Sheet'!$S:$S,$AL3762,'Input Sheet'!E:E)</f>
        <v>0</v>
      </c>
      <c r="AB3762" s="28">
        <f>+SUMIF('Input Sheet'!$S:$S,$AL3762,'Input Sheet'!F:F)</f>
        <v>0</v>
      </c>
      <c r="AC3762" s="28">
        <f>+SUMIF('Input Sheet'!$S:$S,$AL3762,'Input Sheet'!G:G)</f>
        <v>0</v>
      </c>
      <c r="AD3762" s="28">
        <f>+SUMIF('Input Sheet'!$S:$S,$AL3762,'Input Sheet'!H:H)</f>
        <v>0</v>
      </c>
      <c r="AE3762" s="28">
        <f>+SUMIF('Input Sheet'!$S:$S,$AL3762,'Input Sheet'!I:I)</f>
        <v>0</v>
      </c>
      <c r="AF3762" s="28">
        <f>+SUMIF('Input Sheet'!$S:$S,$AL3762,'Input Sheet'!J:J)</f>
        <v>0</v>
      </c>
      <c r="AG3762" s="28">
        <f>+SUMIF('Input Sheet'!$S:$S,$AL3762,'Input Sheet'!K:K)</f>
        <v>0</v>
      </c>
      <c r="AH3762" s="28">
        <f>+SUMIF('Input Sheet'!$S:$S,$AL3762,'Input Sheet'!L:L)</f>
        <v>0</v>
      </c>
      <c r="AI3762" s="28">
        <f>+SUMIF('Input Sheet'!$S:$S,$AL3762,'Input Sheet'!M:M)</f>
        <v>0</v>
      </c>
      <c r="AJ3762" s="28">
        <f>+SUMIF('Input Sheet'!$S:$S,$AL3762,'Input Sheet'!N:N)</f>
        <v>0</v>
      </c>
      <c r="AK3762" s="28"/>
      <c r="AL3762" s="27" t="str">
        <f t="shared" si="291"/>
        <v>310-4006RR</v>
      </c>
      <c r="AM3762" s="34" t="str">
        <f t="shared" si="294"/>
        <v>Used Vehicle</v>
      </c>
      <c r="AN3762" s="34" t="str">
        <f t="shared" si="295"/>
        <v>Used VehicleEx NV demonstrators gross profit p.u.</v>
      </c>
      <c r="AO3762" s="35"/>
      <c r="AP3762" s="35"/>
      <c r="AQ3762" s="35"/>
    </row>
    <row r="3763" spans="1:43" x14ac:dyDescent="0.25">
      <c r="A3763" s="27" t="s">
        <v>103</v>
      </c>
      <c r="B3763" s="27" t="s">
        <v>104</v>
      </c>
      <c r="C3763" s="27" t="s">
        <v>657</v>
      </c>
      <c r="D3763" s="27" t="s">
        <v>870</v>
      </c>
      <c r="E3763" s="27" t="s">
        <v>658</v>
      </c>
      <c r="F3763" s="27" t="s">
        <v>1033</v>
      </c>
      <c r="G3763" s="27" t="s">
        <v>1034</v>
      </c>
      <c r="H3763" s="34" t="s">
        <v>1031</v>
      </c>
      <c r="I3763" s="34" t="s">
        <v>1035</v>
      </c>
      <c r="J3763" s="34" t="str">
        <f t="shared" si="292"/>
        <v>Used VehicleEx NV demonstrators gross profit p.u.</v>
      </c>
      <c r="K3763" s="34" t="str">
        <f t="shared" si="293"/>
        <v>210Ex-Toyota NV demonstrator Cost of Sales</v>
      </c>
      <c r="L3763" s="28">
        <f>+SUMIF('TB 4-24'!M:M,$AL3763,'TB 4-24'!G:G)</f>
        <v>0</v>
      </c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>
        <f>+SUMIF('Input Sheet'!$S:$S,$AL3763,'Input Sheet'!C:C)</f>
        <v>0</v>
      </c>
      <c r="Z3763" s="28">
        <f>+SUMIF('Input Sheet'!$S:$S,$AL3763,'Input Sheet'!D:D)</f>
        <v>0</v>
      </c>
      <c r="AA3763" s="28">
        <f>+SUMIF('Input Sheet'!$S:$S,$AL3763,'Input Sheet'!E:E)</f>
        <v>0</v>
      </c>
      <c r="AB3763" s="28">
        <f>+SUMIF('Input Sheet'!$S:$S,$AL3763,'Input Sheet'!F:F)</f>
        <v>0</v>
      </c>
      <c r="AC3763" s="28">
        <f>+SUMIF('Input Sheet'!$S:$S,$AL3763,'Input Sheet'!G:G)</f>
        <v>0</v>
      </c>
      <c r="AD3763" s="28">
        <f>+SUMIF('Input Sheet'!$S:$S,$AL3763,'Input Sheet'!H:H)</f>
        <v>0</v>
      </c>
      <c r="AE3763" s="28">
        <f>+SUMIF('Input Sheet'!$S:$S,$AL3763,'Input Sheet'!I:I)</f>
        <v>0</v>
      </c>
      <c r="AF3763" s="28">
        <f>+SUMIF('Input Sheet'!$S:$S,$AL3763,'Input Sheet'!J:J)</f>
        <v>0</v>
      </c>
      <c r="AG3763" s="28">
        <f>+SUMIF('Input Sheet'!$S:$S,$AL3763,'Input Sheet'!K:K)</f>
        <v>0</v>
      </c>
      <c r="AH3763" s="28">
        <f>+SUMIF('Input Sheet'!$S:$S,$AL3763,'Input Sheet'!L:L)</f>
        <v>0</v>
      </c>
      <c r="AI3763" s="28">
        <f>+SUMIF('Input Sheet'!$S:$S,$AL3763,'Input Sheet'!M:M)</f>
        <v>0</v>
      </c>
      <c r="AJ3763" s="28">
        <f>+SUMIF('Input Sheet'!$S:$S,$AL3763,'Input Sheet'!N:N)</f>
        <v>0</v>
      </c>
      <c r="AK3763" s="28"/>
      <c r="AL3763" s="27" t="str">
        <f t="shared" si="291"/>
        <v>210-4006RR</v>
      </c>
      <c r="AM3763" s="34" t="str">
        <f t="shared" si="294"/>
        <v>Used Vehicle</v>
      </c>
      <c r="AN3763" s="34" t="str">
        <f t="shared" si="295"/>
        <v>Used VehicleEx NV demonstrators gross profit p.u.</v>
      </c>
      <c r="AO3763" s="35"/>
      <c r="AP3763" s="35"/>
      <c r="AQ3763" s="35"/>
    </row>
    <row r="3764" spans="1:43" x14ac:dyDescent="0.25">
      <c r="A3764" s="27" t="s">
        <v>103</v>
      </c>
      <c r="B3764" s="27" t="s">
        <v>104</v>
      </c>
      <c r="C3764" s="27" t="s">
        <v>104</v>
      </c>
      <c r="D3764" s="27" t="s">
        <v>870</v>
      </c>
      <c r="E3764" s="27" t="s">
        <v>649</v>
      </c>
      <c r="F3764" s="27" t="s">
        <v>1033</v>
      </c>
      <c r="G3764" s="27" t="s">
        <v>1034</v>
      </c>
      <c r="H3764" s="34" t="s">
        <v>1031</v>
      </c>
      <c r="I3764" s="34" t="s">
        <v>1035</v>
      </c>
      <c r="J3764" s="34" t="str">
        <f t="shared" si="292"/>
        <v>Used VehicleEx NV demonstrators gross profit p.u.</v>
      </c>
      <c r="K3764" s="34" t="str">
        <f t="shared" si="293"/>
        <v>110Ex-Toyota NV demonstrator Cost of Sales</v>
      </c>
      <c r="L3764" s="28">
        <f>+SUMIF('TB 4-24'!M:M,$AL3764,'TB 4-24'!G:G)</f>
        <v>0</v>
      </c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>
        <f>+SUMIF('Input Sheet'!$S:$S,$AL3764,'Input Sheet'!C:C)</f>
        <v>0</v>
      </c>
      <c r="Z3764" s="28">
        <f>+SUMIF('Input Sheet'!$S:$S,$AL3764,'Input Sheet'!D:D)</f>
        <v>0</v>
      </c>
      <c r="AA3764" s="28">
        <f>+SUMIF('Input Sheet'!$S:$S,$AL3764,'Input Sheet'!E:E)</f>
        <v>0</v>
      </c>
      <c r="AB3764" s="28">
        <f>+SUMIF('Input Sheet'!$S:$S,$AL3764,'Input Sheet'!F:F)</f>
        <v>0</v>
      </c>
      <c r="AC3764" s="28">
        <f>+SUMIF('Input Sheet'!$S:$S,$AL3764,'Input Sheet'!G:G)</f>
        <v>0</v>
      </c>
      <c r="AD3764" s="28">
        <f>+SUMIF('Input Sheet'!$S:$S,$AL3764,'Input Sheet'!H:H)</f>
        <v>0</v>
      </c>
      <c r="AE3764" s="28">
        <f>+SUMIF('Input Sheet'!$S:$S,$AL3764,'Input Sheet'!I:I)</f>
        <v>0</v>
      </c>
      <c r="AF3764" s="28">
        <f>+SUMIF('Input Sheet'!$S:$S,$AL3764,'Input Sheet'!J:J)</f>
        <v>0</v>
      </c>
      <c r="AG3764" s="28">
        <f>+SUMIF('Input Sheet'!$S:$S,$AL3764,'Input Sheet'!K:K)</f>
        <v>0</v>
      </c>
      <c r="AH3764" s="28">
        <f>+SUMIF('Input Sheet'!$S:$S,$AL3764,'Input Sheet'!L:L)</f>
        <v>0</v>
      </c>
      <c r="AI3764" s="28">
        <f>+SUMIF('Input Sheet'!$S:$S,$AL3764,'Input Sheet'!M:M)</f>
        <v>0</v>
      </c>
      <c r="AJ3764" s="28">
        <f>+SUMIF('Input Sheet'!$S:$S,$AL3764,'Input Sheet'!N:N)</f>
        <v>0</v>
      </c>
      <c r="AK3764" s="28"/>
      <c r="AL3764" s="27" t="str">
        <f t="shared" si="291"/>
        <v>110-4006RR</v>
      </c>
      <c r="AM3764" s="34" t="str">
        <f t="shared" si="294"/>
        <v>Used Vehicle</v>
      </c>
      <c r="AN3764" s="34" t="str">
        <f t="shared" si="295"/>
        <v>Used VehicleEx NV demonstrators gross profit p.u.</v>
      </c>
      <c r="AO3764" s="35"/>
      <c r="AP3764" s="35"/>
      <c r="AQ3764" s="35"/>
    </row>
    <row r="3765" spans="1:43" x14ac:dyDescent="0.25">
      <c r="A3765" s="27" t="s">
        <v>103</v>
      </c>
      <c r="B3765" s="27" t="s">
        <v>104</v>
      </c>
      <c r="C3765" s="27" t="s">
        <v>657</v>
      </c>
      <c r="D3765" s="27" t="s">
        <v>871</v>
      </c>
      <c r="E3765" s="27" t="s">
        <v>658</v>
      </c>
      <c r="F3765" s="27" t="s">
        <v>1033</v>
      </c>
      <c r="G3765" s="27" t="s">
        <v>1034</v>
      </c>
      <c r="H3765" s="34" t="s">
        <v>1031</v>
      </c>
      <c r="I3765" s="34" t="s">
        <v>1035</v>
      </c>
      <c r="J3765" s="34" t="str">
        <f t="shared" si="292"/>
        <v>Used VehicleEx NV demonstrators gross profit p.u.</v>
      </c>
      <c r="K3765" s="34" t="str">
        <f t="shared" si="293"/>
        <v>210Ex-Toyota NV demonstrator Cost of Sales</v>
      </c>
      <c r="L3765" s="28">
        <f>+SUMIF('TB 4-24'!M:M,$AL3765,'TB 4-24'!G:G)</f>
        <v>0</v>
      </c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>
        <f>+SUMIF('Input Sheet'!$S:$S,$AL3765,'Input Sheet'!C:C)</f>
        <v>0</v>
      </c>
      <c r="Z3765" s="28">
        <f>+SUMIF('Input Sheet'!$S:$S,$AL3765,'Input Sheet'!D:D)</f>
        <v>0</v>
      </c>
      <c r="AA3765" s="28">
        <f>+SUMIF('Input Sheet'!$S:$S,$AL3765,'Input Sheet'!E:E)</f>
        <v>0</v>
      </c>
      <c r="AB3765" s="28">
        <f>+SUMIF('Input Sheet'!$S:$S,$AL3765,'Input Sheet'!F:F)</f>
        <v>0</v>
      </c>
      <c r="AC3765" s="28">
        <f>+SUMIF('Input Sheet'!$S:$S,$AL3765,'Input Sheet'!G:G)</f>
        <v>0</v>
      </c>
      <c r="AD3765" s="28">
        <f>+SUMIF('Input Sheet'!$S:$S,$AL3765,'Input Sheet'!H:H)</f>
        <v>0</v>
      </c>
      <c r="AE3765" s="28">
        <f>+SUMIF('Input Sheet'!$S:$S,$AL3765,'Input Sheet'!I:I)</f>
        <v>0</v>
      </c>
      <c r="AF3765" s="28">
        <f>+SUMIF('Input Sheet'!$S:$S,$AL3765,'Input Sheet'!J:J)</f>
        <v>0</v>
      </c>
      <c r="AG3765" s="28">
        <f>+SUMIF('Input Sheet'!$S:$S,$AL3765,'Input Sheet'!K:K)</f>
        <v>0</v>
      </c>
      <c r="AH3765" s="28">
        <f>+SUMIF('Input Sheet'!$S:$S,$AL3765,'Input Sheet'!L:L)</f>
        <v>0</v>
      </c>
      <c r="AI3765" s="28">
        <f>+SUMIF('Input Sheet'!$S:$S,$AL3765,'Input Sheet'!M:M)</f>
        <v>0</v>
      </c>
      <c r="AJ3765" s="28">
        <f>+SUMIF('Input Sheet'!$S:$S,$AL3765,'Input Sheet'!N:N)</f>
        <v>0</v>
      </c>
      <c r="AK3765" s="28"/>
      <c r="AL3765" s="27" t="str">
        <f t="shared" si="291"/>
        <v>210-4007R</v>
      </c>
      <c r="AM3765" s="34" t="str">
        <f t="shared" si="294"/>
        <v>Used Vehicle</v>
      </c>
      <c r="AN3765" s="34" t="str">
        <f t="shared" si="295"/>
        <v>Used VehicleEx NV demonstrators gross profit p.u.</v>
      </c>
      <c r="AO3765" s="35"/>
      <c r="AP3765" s="35"/>
      <c r="AQ3765" s="35"/>
    </row>
    <row r="3766" spans="1:43" x14ac:dyDescent="0.25">
      <c r="A3766" s="27" t="s">
        <v>103</v>
      </c>
      <c r="B3766" s="27" t="s">
        <v>104</v>
      </c>
      <c r="C3766" s="27" t="s">
        <v>104</v>
      </c>
      <c r="D3766" s="27" t="s">
        <v>871</v>
      </c>
      <c r="E3766" s="27" t="s">
        <v>649</v>
      </c>
      <c r="F3766" s="27" t="s">
        <v>1033</v>
      </c>
      <c r="G3766" s="27" t="s">
        <v>1034</v>
      </c>
      <c r="H3766" s="34" t="s">
        <v>1031</v>
      </c>
      <c r="I3766" s="34" t="s">
        <v>1035</v>
      </c>
      <c r="J3766" s="34" t="str">
        <f t="shared" si="292"/>
        <v>Used VehicleEx NV demonstrators gross profit p.u.</v>
      </c>
      <c r="K3766" s="34" t="str">
        <f t="shared" si="293"/>
        <v>110Ex-Toyota NV demonstrator Cost of Sales</v>
      </c>
      <c r="L3766" s="28">
        <f>+SUMIF('TB 4-24'!M:M,$AL3766,'TB 4-24'!G:G)</f>
        <v>0</v>
      </c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>
        <f>+SUMIF('Input Sheet'!$S:$S,$AL3766,'Input Sheet'!C:C)</f>
        <v>0</v>
      </c>
      <c r="Z3766" s="28">
        <f>+SUMIF('Input Sheet'!$S:$S,$AL3766,'Input Sheet'!D:D)</f>
        <v>0</v>
      </c>
      <c r="AA3766" s="28">
        <f>+SUMIF('Input Sheet'!$S:$S,$AL3766,'Input Sheet'!E:E)</f>
        <v>0</v>
      </c>
      <c r="AB3766" s="28">
        <f>+SUMIF('Input Sheet'!$S:$S,$AL3766,'Input Sheet'!F:F)</f>
        <v>0</v>
      </c>
      <c r="AC3766" s="28">
        <f>+SUMIF('Input Sheet'!$S:$S,$AL3766,'Input Sheet'!G:G)</f>
        <v>0</v>
      </c>
      <c r="AD3766" s="28">
        <f>+SUMIF('Input Sheet'!$S:$S,$AL3766,'Input Sheet'!H:H)</f>
        <v>0</v>
      </c>
      <c r="AE3766" s="28">
        <f>+SUMIF('Input Sheet'!$S:$S,$AL3766,'Input Sheet'!I:I)</f>
        <v>0</v>
      </c>
      <c r="AF3766" s="28">
        <f>+SUMIF('Input Sheet'!$S:$S,$AL3766,'Input Sheet'!J:J)</f>
        <v>0</v>
      </c>
      <c r="AG3766" s="28">
        <f>+SUMIF('Input Sheet'!$S:$S,$AL3766,'Input Sheet'!K:K)</f>
        <v>0</v>
      </c>
      <c r="AH3766" s="28">
        <f>+SUMIF('Input Sheet'!$S:$S,$AL3766,'Input Sheet'!L:L)</f>
        <v>0</v>
      </c>
      <c r="AI3766" s="28">
        <f>+SUMIF('Input Sheet'!$S:$S,$AL3766,'Input Sheet'!M:M)</f>
        <v>0</v>
      </c>
      <c r="AJ3766" s="28">
        <f>+SUMIF('Input Sheet'!$S:$S,$AL3766,'Input Sheet'!N:N)</f>
        <v>0</v>
      </c>
      <c r="AK3766" s="28"/>
      <c r="AL3766" s="27" t="str">
        <f t="shared" si="291"/>
        <v>110-4007R</v>
      </c>
      <c r="AM3766" s="34" t="str">
        <f t="shared" si="294"/>
        <v>Used Vehicle</v>
      </c>
      <c r="AN3766" s="34" t="str">
        <f t="shared" si="295"/>
        <v>Used VehicleEx NV demonstrators gross profit p.u.</v>
      </c>
      <c r="AO3766" s="35"/>
      <c r="AP3766" s="35"/>
      <c r="AQ3766" s="35"/>
    </row>
    <row r="3767" spans="1:43" x14ac:dyDescent="0.25">
      <c r="A3767" s="27" t="s">
        <v>103</v>
      </c>
      <c r="B3767" s="27" t="s">
        <v>104</v>
      </c>
      <c r="C3767" s="27" t="s">
        <v>663</v>
      </c>
      <c r="D3767" s="27" t="s">
        <v>871</v>
      </c>
      <c r="E3767" s="27" t="s">
        <v>665</v>
      </c>
      <c r="F3767" s="27" t="s">
        <v>1033</v>
      </c>
      <c r="G3767" s="27" t="s">
        <v>1034</v>
      </c>
      <c r="H3767" s="34" t="s">
        <v>1031</v>
      </c>
      <c r="I3767" s="34" t="s">
        <v>1035</v>
      </c>
      <c r="J3767" s="34" t="str">
        <f t="shared" si="292"/>
        <v>Used VehicleEx NV demonstrators gross profit p.u.</v>
      </c>
      <c r="K3767" s="34" t="str">
        <f t="shared" si="293"/>
        <v>410Ex-Toyota NV demonstrator Cost of Sales</v>
      </c>
      <c r="L3767" s="28">
        <f>+SUMIF('TB 4-24'!M:M,$AL3767,'TB 4-24'!G:G)</f>
        <v>0</v>
      </c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>
        <f>+SUMIF('Input Sheet'!$S:$S,$AL3767,'Input Sheet'!C:C)</f>
        <v>0</v>
      </c>
      <c r="Z3767" s="28">
        <f>+SUMIF('Input Sheet'!$S:$S,$AL3767,'Input Sheet'!D:D)</f>
        <v>0</v>
      </c>
      <c r="AA3767" s="28">
        <f>+SUMIF('Input Sheet'!$S:$S,$AL3767,'Input Sheet'!E:E)</f>
        <v>0</v>
      </c>
      <c r="AB3767" s="28">
        <f>+SUMIF('Input Sheet'!$S:$S,$AL3767,'Input Sheet'!F:F)</f>
        <v>0</v>
      </c>
      <c r="AC3767" s="28">
        <f>+SUMIF('Input Sheet'!$S:$S,$AL3767,'Input Sheet'!G:G)</f>
        <v>0</v>
      </c>
      <c r="AD3767" s="28">
        <f>+SUMIF('Input Sheet'!$S:$S,$AL3767,'Input Sheet'!H:H)</f>
        <v>0</v>
      </c>
      <c r="AE3767" s="28">
        <f>+SUMIF('Input Sheet'!$S:$S,$AL3767,'Input Sheet'!I:I)</f>
        <v>0</v>
      </c>
      <c r="AF3767" s="28">
        <f>+SUMIF('Input Sheet'!$S:$S,$AL3767,'Input Sheet'!J:J)</f>
        <v>0</v>
      </c>
      <c r="AG3767" s="28">
        <f>+SUMIF('Input Sheet'!$S:$S,$AL3767,'Input Sheet'!K:K)</f>
        <v>0</v>
      </c>
      <c r="AH3767" s="28">
        <f>+SUMIF('Input Sheet'!$S:$S,$AL3767,'Input Sheet'!L:L)</f>
        <v>0</v>
      </c>
      <c r="AI3767" s="28">
        <f>+SUMIF('Input Sheet'!$S:$S,$AL3767,'Input Sheet'!M:M)</f>
        <v>0</v>
      </c>
      <c r="AJ3767" s="28">
        <f>+SUMIF('Input Sheet'!$S:$S,$AL3767,'Input Sheet'!N:N)</f>
        <v>0</v>
      </c>
      <c r="AK3767" s="28"/>
      <c r="AL3767" s="27" t="str">
        <f t="shared" si="291"/>
        <v>410-4007R</v>
      </c>
      <c r="AM3767" s="34" t="str">
        <f t="shared" si="294"/>
        <v>Used Vehicle</v>
      </c>
      <c r="AN3767" s="34" t="str">
        <f t="shared" si="295"/>
        <v>Used VehicleEx NV demonstrators gross profit p.u.</v>
      </c>
      <c r="AO3767" s="35"/>
      <c r="AP3767" s="35"/>
      <c r="AQ3767" s="35"/>
    </row>
    <row r="3768" spans="1:43" x14ac:dyDescent="0.25">
      <c r="A3768" s="27" t="s">
        <v>103</v>
      </c>
      <c r="B3768" s="27" t="s">
        <v>104</v>
      </c>
      <c r="C3768" s="27" t="s">
        <v>671</v>
      </c>
      <c r="D3768" s="27" t="s">
        <v>871</v>
      </c>
      <c r="E3768" s="27" t="s">
        <v>673</v>
      </c>
      <c r="F3768" s="27" t="s">
        <v>1033</v>
      </c>
      <c r="G3768" s="27" t="s">
        <v>1034</v>
      </c>
      <c r="H3768" s="34" t="s">
        <v>1031</v>
      </c>
      <c r="I3768" s="34" t="s">
        <v>1035</v>
      </c>
      <c r="J3768" s="34" t="str">
        <f t="shared" si="292"/>
        <v>Used VehicleEx NV demonstrators gross profit p.u.</v>
      </c>
      <c r="K3768" s="34" t="str">
        <f t="shared" si="293"/>
        <v>310Ex-Toyota NV demonstrator Cost of Sales</v>
      </c>
      <c r="L3768" s="28">
        <f>+SUMIF('TB 4-24'!M:M,$AL3768,'TB 4-24'!G:G)</f>
        <v>0</v>
      </c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>
        <f>+SUMIF('Input Sheet'!$S:$S,$AL3768,'Input Sheet'!C:C)</f>
        <v>0</v>
      </c>
      <c r="Z3768" s="28">
        <f>+SUMIF('Input Sheet'!$S:$S,$AL3768,'Input Sheet'!D:D)</f>
        <v>0</v>
      </c>
      <c r="AA3768" s="28">
        <f>+SUMIF('Input Sheet'!$S:$S,$AL3768,'Input Sheet'!E:E)</f>
        <v>0</v>
      </c>
      <c r="AB3768" s="28">
        <f>+SUMIF('Input Sheet'!$S:$S,$AL3768,'Input Sheet'!F:F)</f>
        <v>0</v>
      </c>
      <c r="AC3768" s="28">
        <f>+SUMIF('Input Sheet'!$S:$S,$AL3768,'Input Sheet'!G:G)</f>
        <v>0</v>
      </c>
      <c r="AD3768" s="28">
        <f>+SUMIF('Input Sheet'!$S:$S,$AL3768,'Input Sheet'!H:H)</f>
        <v>0</v>
      </c>
      <c r="AE3768" s="28">
        <f>+SUMIF('Input Sheet'!$S:$S,$AL3768,'Input Sheet'!I:I)</f>
        <v>0</v>
      </c>
      <c r="AF3768" s="28">
        <f>+SUMIF('Input Sheet'!$S:$S,$AL3768,'Input Sheet'!J:J)</f>
        <v>0</v>
      </c>
      <c r="AG3768" s="28">
        <f>+SUMIF('Input Sheet'!$S:$S,$AL3768,'Input Sheet'!K:K)</f>
        <v>0</v>
      </c>
      <c r="AH3768" s="28">
        <f>+SUMIF('Input Sheet'!$S:$S,$AL3768,'Input Sheet'!L:L)</f>
        <v>0</v>
      </c>
      <c r="AI3768" s="28">
        <f>+SUMIF('Input Sheet'!$S:$S,$AL3768,'Input Sheet'!M:M)</f>
        <v>0</v>
      </c>
      <c r="AJ3768" s="28">
        <f>+SUMIF('Input Sheet'!$S:$S,$AL3768,'Input Sheet'!N:N)</f>
        <v>0</v>
      </c>
      <c r="AK3768" s="28"/>
      <c r="AL3768" s="27" t="str">
        <f t="shared" si="291"/>
        <v>310-4007R</v>
      </c>
      <c r="AM3768" s="34" t="str">
        <f t="shared" si="294"/>
        <v>Used Vehicle</v>
      </c>
      <c r="AN3768" s="34" t="str">
        <f t="shared" si="295"/>
        <v>Used VehicleEx NV demonstrators gross profit p.u.</v>
      </c>
      <c r="AO3768" s="35"/>
      <c r="AP3768" s="35"/>
      <c r="AQ3768" s="35"/>
    </row>
    <row r="3769" spans="1:43" x14ac:dyDescent="0.25">
      <c r="A3769" s="27" t="s">
        <v>103</v>
      </c>
      <c r="B3769" s="27" t="s">
        <v>104</v>
      </c>
      <c r="C3769" s="27" t="s">
        <v>663</v>
      </c>
      <c r="D3769" s="27" t="s">
        <v>872</v>
      </c>
      <c r="E3769" s="27" t="s">
        <v>665</v>
      </c>
      <c r="F3769" s="27" t="s">
        <v>1033</v>
      </c>
      <c r="G3769" s="27" t="s">
        <v>1034</v>
      </c>
      <c r="H3769" s="34" t="s">
        <v>1031</v>
      </c>
      <c r="I3769" s="34" t="s">
        <v>1035</v>
      </c>
      <c r="J3769" s="34" t="str">
        <f t="shared" si="292"/>
        <v>Used VehicleEx NV demonstrators gross profit p.u.</v>
      </c>
      <c r="K3769" s="34" t="str">
        <f t="shared" si="293"/>
        <v>410Ex-Toyota NV demonstrator Cost of Sales</v>
      </c>
      <c r="L3769" s="28">
        <f>+SUMIF('TB 4-24'!M:M,$AL3769,'TB 4-24'!G:G)</f>
        <v>0</v>
      </c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>
        <f>+SUMIF('Input Sheet'!$S:$S,$AL3769,'Input Sheet'!C:C)</f>
        <v>0</v>
      </c>
      <c r="Z3769" s="28">
        <f>+SUMIF('Input Sheet'!$S:$S,$AL3769,'Input Sheet'!D:D)</f>
        <v>0</v>
      </c>
      <c r="AA3769" s="28">
        <f>+SUMIF('Input Sheet'!$S:$S,$AL3769,'Input Sheet'!E:E)</f>
        <v>0</v>
      </c>
      <c r="AB3769" s="28">
        <f>+SUMIF('Input Sheet'!$S:$S,$AL3769,'Input Sheet'!F:F)</f>
        <v>0</v>
      </c>
      <c r="AC3769" s="28">
        <f>+SUMIF('Input Sheet'!$S:$S,$AL3769,'Input Sheet'!G:G)</f>
        <v>0</v>
      </c>
      <c r="AD3769" s="28">
        <f>+SUMIF('Input Sheet'!$S:$S,$AL3769,'Input Sheet'!H:H)</f>
        <v>0</v>
      </c>
      <c r="AE3769" s="28">
        <f>+SUMIF('Input Sheet'!$S:$S,$AL3769,'Input Sheet'!I:I)</f>
        <v>0</v>
      </c>
      <c r="AF3769" s="28">
        <f>+SUMIF('Input Sheet'!$S:$S,$AL3769,'Input Sheet'!J:J)</f>
        <v>0</v>
      </c>
      <c r="AG3769" s="28">
        <f>+SUMIF('Input Sheet'!$S:$S,$AL3769,'Input Sheet'!K:K)</f>
        <v>0</v>
      </c>
      <c r="AH3769" s="28">
        <f>+SUMIF('Input Sheet'!$S:$S,$AL3769,'Input Sheet'!L:L)</f>
        <v>0</v>
      </c>
      <c r="AI3769" s="28">
        <f>+SUMIF('Input Sheet'!$S:$S,$AL3769,'Input Sheet'!M:M)</f>
        <v>0</v>
      </c>
      <c r="AJ3769" s="28">
        <f>+SUMIF('Input Sheet'!$S:$S,$AL3769,'Input Sheet'!N:N)</f>
        <v>0</v>
      </c>
      <c r="AK3769" s="28"/>
      <c r="AL3769" s="27" t="str">
        <f t="shared" si="291"/>
        <v>410-4007RR</v>
      </c>
      <c r="AM3769" s="34" t="str">
        <f t="shared" si="294"/>
        <v>Used Vehicle</v>
      </c>
      <c r="AN3769" s="34" t="str">
        <f t="shared" si="295"/>
        <v>Used VehicleEx NV demonstrators gross profit p.u.</v>
      </c>
      <c r="AO3769" s="35"/>
      <c r="AP3769" s="35"/>
      <c r="AQ3769" s="35"/>
    </row>
    <row r="3770" spans="1:43" x14ac:dyDescent="0.25">
      <c r="A3770" s="27" t="s">
        <v>103</v>
      </c>
      <c r="B3770" s="27" t="s">
        <v>104</v>
      </c>
      <c r="C3770" s="27" t="s">
        <v>671</v>
      </c>
      <c r="D3770" s="27" t="s">
        <v>872</v>
      </c>
      <c r="E3770" s="27" t="s">
        <v>673</v>
      </c>
      <c r="F3770" s="27" t="s">
        <v>1033</v>
      </c>
      <c r="G3770" s="27" t="s">
        <v>1034</v>
      </c>
      <c r="H3770" s="34" t="s">
        <v>1031</v>
      </c>
      <c r="I3770" s="34" t="s">
        <v>1035</v>
      </c>
      <c r="J3770" s="34" t="str">
        <f t="shared" si="292"/>
        <v>Used VehicleEx NV demonstrators gross profit p.u.</v>
      </c>
      <c r="K3770" s="34" t="str">
        <f t="shared" si="293"/>
        <v>310Ex-Toyota NV demonstrator Cost of Sales</v>
      </c>
      <c r="L3770" s="28">
        <f>+SUMIF('TB 4-24'!M:M,$AL3770,'TB 4-24'!G:G)</f>
        <v>0</v>
      </c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>
        <f>+SUMIF('Input Sheet'!$S:$S,$AL3770,'Input Sheet'!C:C)</f>
        <v>0</v>
      </c>
      <c r="Z3770" s="28">
        <f>+SUMIF('Input Sheet'!$S:$S,$AL3770,'Input Sheet'!D:D)</f>
        <v>0</v>
      </c>
      <c r="AA3770" s="28">
        <f>+SUMIF('Input Sheet'!$S:$S,$AL3770,'Input Sheet'!E:E)</f>
        <v>0</v>
      </c>
      <c r="AB3770" s="28">
        <f>+SUMIF('Input Sheet'!$S:$S,$AL3770,'Input Sheet'!F:F)</f>
        <v>0</v>
      </c>
      <c r="AC3770" s="28">
        <f>+SUMIF('Input Sheet'!$S:$S,$AL3770,'Input Sheet'!G:G)</f>
        <v>0</v>
      </c>
      <c r="AD3770" s="28">
        <f>+SUMIF('Input Sheet'!$S:$S,$AL3770,'Input Sheet'!H:H)</f>
        <v>0</v>
      </c>
      <c r="AE3770" s="28">
        <f>+SUMIF('Input Sheet'!$S:$S,$AL3770,'Input Sheet'!I:I)</f>
        <v>0</v>
      </c>
      <c r="AF3770" s="28">
        <f>+SUMIF('Input Sheet'!$S:$S,$AL3770,'Input Sheet'!J:J)</f>
        <v>0</v>
      </c>
      <c r="AG3770" s="28">
        <f>+SUMIF('Input Sheet'!$S:$S,$AL3770,'Input Sheet'!K:K)</f>
        <v>0</v>
      </c>
      <c r="AH3770" s="28">
        <f>+SUMIF('Input Sheet'!$S:$S,$AL3770,'Input Sheet'!L:L)</f>
        <v>0</v>
      </c>
      <c r="AI3770" s="28">
        <f>+SUMIF('Input Sheet'!$S:$S,$AL3770,'Input Sheet'!M:M)</f>
        <v>0</v>
      </c>
      <c r="AJ3770" s="28">
        <f>+SUMIF('Input Sheet'!$S:$S,$AL3770,'Input Sheet'!N:N)</f>
        <v>0</v>
      </c>
      <c r="AK3770" s="28"/>
      <c r="AL3770" s="27" t="str">
        <f t="shared" si="291"/>
        <v>310-4007RR</v>
      </c>
      <c r="AM3770" s="34" t="str">
        <f t="shared" si="294"/>
        <v>Used Vehicle</v>
      </c>
      <c r="AN3770" s="34" t="str">
        <f t="shared" si="295"/>
        <v>Used VehicleEx NV demonstrators gross profit p.u.</v>
      </c>
      <c r="AO3770" s="35"/>
      <c r="AP3770" s="35"/>
      <c r="AQ3770" s="35"/>
    </row>
    <row r="3771" spans="1:43" x14ac:dyDescent="0.25">
      <c r="A3771" s="27" t="s">
        <v>103</v>
      </c>
      <c r="B3771" s="27" t="s">
        <v>104</v>
      </c>
      <c r="C3771" s="27" t="s">
        <v>657</v>
      </c>
      <c r="D3771" s="27" t="s">
        <v>872</v>
      </c>
      <c r="E3771" s="27" t="s">
        <v>658</v>
      </c>
      <c r="F3771" s="27" t="s">
        <v>1033</v>
      </c>
      <c r="G3771" s="27" t="s">
        <v>1034</v>
      </c>
      <c r="H3771" s="34" t="s">
        <v>1031</v>
      </c>
      <c r="I3771" s="34" t="s">
        <v>1035</v>
      </c>
      <c r="J3771" s="34" t="str">
        <f t="shared" si="292"/>
        <v>Used VehicleEx NV demonstrators gross profit p.u.</v>
      </c>
      <c r="K3771" s="34" t="str">
        <f t="shared" si="293"/>
        <v>210Ex-Toyota NV demonstrator Cost of Sales</v>
      </c>
      <c r="L3771" s="28">
        <f>+SUMIF('TB 4-24'!M:M,$AL3771,'TB 4-24'!G:G)</f>
        <v>0</v>
      </c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>
        <f>+SUMIF('Input Sheet'!$S:$S,$AL3771,'Input Sheet'!C:C)</f>
        <v>0</v>
      </c>
      <c r="Z3771" s="28">
        <f>+SUMIF('Input Sheet'!$S:$S,$AL3771,'Input Sheet'!D:D)</f>
        <v>0</v>
      </c>
      <c r="AA3771" s="28">
        <f>+SUMIF('Input Sheet'!$S:$S,$AL3771,'Input Sheet'!E:E)</f>
        <v>0</v>
      </c>
      <c r="AB3771" s="28">
        <f>+SUMIF('Input Sheet'!$S:$S,$AL3771,'Input Sheet'!F:F)</f>
        <v>0</v>
      </c>
      <c r="AC3771" s="28">
        <f>+SUMIF('Input Sheet'!$S:$S,$AL3771,'Input Sheet'!G:G)</f>
        <v>0</v>
      </c>
      <c r="AD3771" s="28">
        <f>+SUMIF('Input Sheet'!$S:$S,$AL3771,'Input Sheet'!H:H)</f>
        <v>0</v>
      </c>
      <c r="AE3771" s="28">
        <f>+SUMIF('Input Sheet'!$S:$S,$AL3771,'Input Sheet'!I:I)</f>
        <v>0</v>
      </c>
      <c r="AF3771" s="28">
        <f>+SUMIF('Input Sheet'!$S:$S,$AL3771,'Input Sheet'!J:J)</f>
        <v>0</v>
      </c>
      <c r="AG3771" s="28">
        <f>+SUMIF('Input Sheet'!$S:$S,$AL3771,'Input Sheet'!K:K)</f>
        <v>0</v>
      </c>
      <c r="AH3771" s="28">
        <f>+SUMIF('Input Sheet'!$S:$S,$AL3771,'Input Sheet'!L:L)</f>
        <v>0</v>
      </c>
      <c r="AI3771" s="28">
        <f>+SUMIF('Input Sheet'!$S:$S,$AL3771,'Input Sheet'!M:M)</f>
        <v>0</v>
      </c>
      <c r="AJ3771" s="28">
        <f>+SUMIF('Input Sheet'!$S:$S,$AL3771,'Input Sheet'!N:N)</f>
        <v>0</v>
      </c>
      <c r="AK3771" s="28"/>
      <c r="AL3771" s="27" t="str">
        <f t="shared" si="291"/>
        <v>210-4007RR</v>
      </c>
      <c r="AM3771" s="34" t="str">
        <f t="shared" si="294"/>
        <v>Used Vehicle</v>
      </c>
      <c r="AN3771" s="34" t="str">
        <f t="shared" si="295"/>
        <v>Used VehicleEx NV demonstrators gross profit p.u.</v>
      </c>
      <c r="AO3771" s="35"/>
      <c r="AP3771" s="35"/>
      <c r="AQ3771" s="35"/>
    </row>
    <row r="3772" spans="1:43" x14ac:dyDescent="0.25">
      <c r="A3772" s="27" t="s">
        <v>103</v>
      </c>
      <c r="B3772" s="27" t="s">
        <v>104</v>
      </c>
      <c r="C3772" s="27" t="s">
        <v>104</v>
      </c>
      <c r="D3772" s="27" t="s">
        <v>872</v>
      </c>
      <c r="E3772" s="27" t="s">
        <v>649</v>
      </c>
      <c r="F3772" s="27" t="s">
        <v>1033</v>
      </c>
      <c r="G3772" s="27" t="s">
        <v>1034</v>
      </c>
      <c r="H3772" s="34" t="s">
        <v>1031</v>
      </c>
      <c r="I3772" s="34" t="s">
        <v>1035</v>
      </c>
      <c r="J3772" s="34" t="str">
        <f t="shared" si="292"/>
        <v>Used VehicleEx NV demonstrators gross profit p.u.</v>
      </c>
      <c r="K3772" s="34" t="str">
        <f t="shared" si="293"/>
        <v>110Ex-Toyota NV demonstrator Cost of Sales</v>
      </c>
      <c r="L3772" s="28">
        <f>+SUMIF('TB 4-24'!M:M,$AL3772,'TB 4-24'!G:G)</f>
        <v>0</v>
      </c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>
        <f>+SUMIF('Input Sheet'!$S:$S,$AL3772,'Input Sheet'!C:C)</f>
        <v>0</v>
      </c>
      <c r="Z3772" s="28">
        <f>+SUMIF('Input Sheet'!$S:$S,$AL3772,'Input Sheet'!D:D)</f>
        <v>0</v>
      </c>
      <c r="AA3772" s="28">
        <f>+SUMIF('Input Sheet'!$S:$S,$AL3772,'Input Sheet'!E:E)</f>
        <v>0</v>
      </c>
      <c r="AB3772" s="28">
        <f>+SUMIF('Input Sheet'!$S:$S,$AL3772,'Input Sheet'!F:F)</f>
        <v>0</v>
      </c>
      <c r="AC3772" s="28">
        <f>+SUMIF('Input Sheet'!$S:$S,$AL3772,'Input Sheet'!G:G)</f>
        <v>0</v>
      </c>
      <c r="AD3772" s="28">
        <f>+SUMIF('Input Sheet'!$S:$S,$AL3772,'Input Sheet'!H:H)</f>
        <v>0</v>
      </c>
      <c r="AE3772" s="28">
        <f>+SUMIF('Input Sheet'!$S:$S,$AL3772,'Input Sheet'!I:I)</f>
        <v>0</v>
      </c>
      <c r="AF3772" s="28">
        <f>+SUMIF('Input Sheet'!$S:$S,$AL3772,'Input Sheet'!J:J)</f>
        <v>0</v>
      </c>
      <c r="AG3772" s="28">
        <f>+SUMIF('Input Sheet'!$S:$S,$AL3772,'Input Sheet'!K:K)</f>
        <v>0</v>
      </c>
      <c r="AH3772" s="28">
        <f>+SUMIF('Input Sheet'!$S:$S,$AL3772,'Input Sheet'!L:L)</f>
        <v>0</v>
      </c>
      <c r="AI3772" s="28">
        <f>+SUMIF('Input Sheet'!$S:$S,$AL3772,'Input Sheet'!M:M)</f>
        <v>0</v>
      </c>
      <c r="AJ3772" s="28">
        <f>+SUMIF('Input Sheet'!$S:$S,$AL3772,'Input Sheet'!N:N)</f>
        <v>0</v>
      </c>
      <c r="AK3772" s="28"/>
      <c r="AL3772" s="27" t="str">
        <f t="shared" si="291"/>
        <v>110-4007RR</v>
      </c>
      <c r="AM3772" s="34" t="str">
        <f t="shared" si="294"/>
        <v>Used Vehicle</v>
      </c>
      <c r="AN3772" s="34" t="str">
        <f t="shared" si="295"/>
        <v>Used VehicleEx NV demonstrators gross profit p.u.</v>
      </c>
      <c r="AO3772" s="35"/>
      <c r="AP3772" s="35"/>
      <c r="AQ3772" s="35"/>
    </row>
    <row r="3773" spans="1:43" x14ac:dyDescent="0.25">
      <c r="A3773" s="27" t="s">
        <v>103</v>
      </c>
      <c r="B3773" s="27" t="s">
        <v>104</v>
      </c>
      <c r="C3773" s="27" t="s">
        <v>104</v>
      </c>
      <c r="D3773" s="27" t="s">
        <v>873</v>
      </c>
      <c r="E3773" s="27" t="s">
        <v>649</v>
      </c>
      <c r="F3773" s="27" t="s">
        <v>1033</v>
      </c>
      <c r="G3773" s="27" t="s">
        <v>1034</v>
      </c>
      <c r="H3773" s="34" t="s">
        <v>1031</v>
      </c>
      <c r="I3773" s="34" t="s">
        <v>1035</v>
      </c>
      <c r="J3773" s="34" t="str">
        <f t="shared" si="292"/>
        <v>Used VehicleEx NV demonstrators gross profit p.u.</v>
      </c>
      <c r="K3773" s="34" t="str">
        <f t="shared" si="293"/>
        <v>110Ex-Toyota NV demonstrator Cost of Sales</v>
      </c>
      <c r="L3773" s="28">
        <f>+SUMIF('TB 4-24'!M:M,$AL3773,'TB 4-24'!G:G)</f>
        <v>0</v>
      </c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>
        <f>+SUMIF('Input Sheet'!$S:$S,$AL3773,'Input Sheet'!C:C)</f>
        <v>0</v>
      </c>
      <c r="Z3773" s="28">
        <f>+SUMIF('Input Sheet'!$S:$S,$AL3773,'Input Sheet'!D:D)</f>
        <v>0</v>
      </c>
      <c r="AA3773" s="28">
        <f>+SUMIF('Input Sheet'!$S:$S,$AL3773,'Input Sheet'!E:E)</f>
        <v>0</v>
      </c>
      <c r="AB3773" s="28">
        <f>+SUMIF('Input Sheet'!$S:$S,$AL3773,'Input Sheet'!F:F)</f>
        <v>0</v>
      </c>
      <c r="AC3773" s="28">
        <f>+SUMIF('Input Sheet'!$S:$S,$AL3773,'Input Sheet'!G:G)</f>
        <v>0</v>
      </c>
      <c r="AD3773" s="28">
        <f>+SUMIF('Input Sheet'!$S:$S,$AL3773,'Input Sheet'!H:H)</f>
        <v>0</v>
      </c>
      <c r="AE3773" s="28">
        <f>+SUMIF('Input Sheet'!$S:$S,$AL3773,'Input Sheet'!I:I)</f>
        <v>0</v>
      </c>
      <c r="AF3773" s="28">
        <f>+SUMIF('Input Sheet'!$S:$S,$AL3773,'Input Sheet'!J:J)</f>
        <v>0</v>
      </c>
      <c r="AG3773" s="28">
        <f>+SUMIF('Input Sheet'!$S:$S,$AL3773,'Input Sheet'!K:K)</f>
        <v>0</v>
      </c>
      <c r="AH3773" s="28">
        <f>+SUMIF('Input Sheet'!$S:$S,$AL3773,'Input Sheet'!L:L)</f>
        <v>0</v>
      </c>
      <c r="AI3773" s="28">
        <f>+SUMIF('Input Sheet'!$S:$S,$AL3773,'Input Sheet'!M:M)</f>
        <v>0</v>
      </c>
      <c r="AJ3773" s="28">
        <f>+SUMIF('Input Sheet'!$S:$S,$AL3773,'Input Sheet'!N:N)</f>
        <v>0</v>
      </c>
      <c r="AK3773" s="28"/>
      <c r="AL3773" s="27" t="str">
        <f t="shared" si="291"/>
        <v>110-4008R</v>
      </c>
      <c r="AM3773" s="34" t="str">
        <f t="shared" si="294"/>
        <v>Used Vehicle</v>
      </c>
      <c r="AN3773" s="34" t="str">
        <f t="shared" si="295"/>
        <v>Used VehicleEx NV demonstrators gross profit p.u.</v>
      </c>
      <c r="AO3773" s="35"/>
      <c r="AP3773" s="35"/>
      <c r="AQ3773" s="35"/>
    </row>
    <row r="3774" spans="1:43" x14ac:dyDescent="0.25">
      <c r="A3774" s="27" t="s">
        <v>103</v>
      </c>
      <c r="B3774" s="27" t="s">
        <v>104</v>
      </c>
      <c r="C3774" s="27" t="s">
        <v>657</v>
      </c>
      <c r="D3774" s="27" t="s">
        <v>873</v>
      </c>
      <c r="E3774" s="27" t="s">
        <v>658</v>
      </c>
      <c r="F3774" s="27" t="s">
        <v>1033</v>
      </c>
      <c r="G3774" s="27" t="s">
        <v>1034</v>
      </c>
      <c r="H3774" s="34" t="s">
        <v>1031</v>
      </c>
      <c r="I3774" s="34" t="s">
        <v>1035</v>
      </c>
      <c r="J3774" s="34" t="str">
        <f t="shared" si="292"/>
        <v>Used VehicleEx NV demonstrators gross profit p.u.</v>
      </c>
      <c r="K3774" s="34" t="str">
        <f t="shared" si="293"/>
        <v>210Ex-Toyota NV demonstrator Cost of Sales</v>
      </c>
      <c r="L3774" s="28">
        <f>+SUMIF('TB 4-24'!M:M,$AL3774,'TB 4-24'!G:G)</f>
        <v>0</v>
      </c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>
        <f>+SUMIF('Input Sheet'!$S:$S,$AL3774,'Input Sheet'!C:C)</f>
        <v>0</v>
      </c>
      <c r="Z3774" s="28">
        <f>+SUMIF('Input Sheet'!$S:$S,$AL3774,'Input Sheet'!D:D)</f>
        <v>0</v>
      </c>
      <c r="AA3774" s="28">
        <f>+SUMIF('Input Sheet'!$S:$S,$AL3774,'Input Sheet'!E:E)</f>
        <v>0</v>
      </c>
      <c r="AB3774" s="28">
        <f>+SUMIF('Input Sheet'!$S:$S,$AL3774,'Input Sheet'!F:F)</f>
        <v>0</v>
      </c>
      <c r="AC3774" s="28">
        <f>+SUMIF('Input Sheet'!$S:$S,$AL3774,'Input Sheet'!G:G)</f>
        <v>0</v>
      </c>
      <c r="AD3774" s="28">
        <f>+SUMIF('Input Sheet'!$S:$S,$AL3774,'Input Sheet'!H:H)</f>
        <v>0</v>
      </c>
      <c r="AE3774" s="28">
        <f>+SUMIF('Input Sheet'!$S:$S,$AL3774,'Input Sheet'!I:I)</f>
        <v>0</v>
      </c>
      <c r="AF3774" s="28">
        <f>+SUMIF('Input Sheet'!$S:$S,$AL3774,'Input Sheet'!J:J)</f>
        <v>0</v>
      </c>
      <c r="AG3774" s="28">
        <f>+SUMIF('Input Sheet'!$S:$S,$AL3774,'Input Sheet'!K:K)</f>
        <v>0</v>
      </c>
      <c r="AH3774" s="28">
        <f>+SUMIF('Input Sheet'!$S:$S,$AL3774,'Input Sheet'!L:L)</f>
        <v>0</v>
      </c>
      <c r="AI3774" s="28">
        <f>+SUMIF('Input Sheet'!$S:$S,$AL3774,'Input Sheet'!M:M)</f>
        <v>0</v>
      </c>
      <c r="AJ3774" s="28">
        <f>+SUMIF('Input Sheet'!$S:$S,$AL3774,'Input Sheet'!N:N)</f>
        <v>0</v>
      </c>
      <c r="AK3774" s="28"/>
      <c r="AL3774" s="27" t="str">
        <f t="shared" si="291"/>
        <v>210-4008R</v>
      </c>
      <c r="AM3774" s="34" t="str">
        <f t="shared" si="294"/>
        <v>Used Vehicle</v>
      </c>
      <c r="AN3774" s="34" t="str">
        <f t="shared" si="295"/>
        <v>Used VehicleEx NV demonstrators gross profit p.u.</v>
      </c>
      <c r="AO3774" s="35"/>
      <c r="AP3774" s="35"/>
      <c r="AQ3774" s="35"/>
    </row>
    <row r="3775" spans="1:43" x14ac:dyDescent="0.25">
      <c r="A3775" s="27" t="s">
        <v>103</v>
      </c>
      <c r="B3775" s="27" t="s">
        <v>104</v>
      </c>
      <c r="C3775" s="27" t="s">
        <v>663</v>
      </c>
      <c r="D3775" s="27" t="s">
        <v>873</v>
      </c>
      <c r="E3775" s="27" t="s">
        <v>665</v>
      </c>
      <c r="F3775" s="27" t="s">
        <v>1033</v>
      </c>
      <c r="G3775" s="27" t="s">
        <v>1034</v>
      </c>
      <c r="H3775" s="34" t="s">
        <v>1031</v>
      </c>
      <c r="I3775" s="34" t="s">
        <v>1035</v>
      </c>
      <c r="J3775" s="34" t="str">
        <f t="shared" si="292"/>
        <v>Used VehicleEx NV demonstrators gross profit p.u.</v>
      </c>
      <c r="K3775" s="34" t="str">
        <f t="shared" si="293"/>
        <v>410Ex-Toyota NV demonstrator Cost of Sales</v>
      </c>
      <c r="L3775" s="28">
        <f>+SUMIF('TB 4-24'!M:M,$AL3775,'TB 4-24'!G:G)</f>
        <v>0</v>
      </c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>
        <f>+SUMIF('Input Sheet'!$S:$S,$AL3775,'Input Sheet'!C:C)</f>
        <v>0</v>
      </c>
      <c r="Z3775" s="28">
        <f>+SUMIF('Input Sheet'!$S:$S,$AL3775,'Input Sheet'!D:D)</f>
        <v>0</v>
      </c>
      <c r="AA3775" s="28">
        <f>+SUMIF('Input Sheet'!$S:$S,$AL3775,'Input Sheet'!E:E)</f>
        <v>0</v>
      </c>
      <c r="AB3775" s="28">
        <f>+SUMIF('Input Sheet'!$S:$S,$AL3775,'Input Sheet'!F:F)</f>
        <v>0</v>
      </c>
      <c r="AC3775" s="28">
        <f>+SUMIF('Input Sheet'!$S:$S,$AL3775,'Input Sheet'!G:G)</f>
        <v>0</v>
      </c>
      <c r="AD3775" s="28">
        <f>+SUMIF('Input Sheet'!$S:$S,$AL3775,'Input Sheet'!H:H)</f>
        <v>0</v>
      </c>
      <c r="AE3775" s="28">
        <f>+SUMIF('Input Sheet'!$S:$S,$AL3775,'Input Sheet'!I:I)</f>
        <v>0</v>
      </c>
      <c r="AF3775" s="28">
        <f>+SUMIF('Input Sheet'!$S:$S,$AL3775,'Input Sheet'!J:J)</f>
        <v>0</v>
      </c>
      <c r="AG3775" s="28">
        <f>+SUMIF('Input Sheet'!$S:$S,$AL3775,'Input Sheet'!K:K)</f>
        <v>0</v>
      </c>
      <c r="AH3775" s="28">
        <f>+SUMIF('Input Sheet'!$S:$S,$AL3775,'Input Sheet'!L:L)</f>
        <v>0</v>
      </c>
      <c r="AI3775" s="28">
        <f>+SUMIF('Input Sheet'!$S:$S,$AL3775,'Input Sheet'!M:M)</f>
        <v>0</v>
      </c>
      <c r="AJ3775" s="28">
        <f>+SUMIF('Input Sheet'!$S:$S,$AL3775,'Input Sheet'!N:N)</f>
        <v>0</v>
      </c>
      <c r="AK3775" s="28"/>
      <c r="AL3775" s="27" t="str">
        <f t="shared" si="291"/>
        <v>410-4008R</v>
      </c>
      <c r="AM3775" s="34" t="str">
        <f t="shared" si="294"/>
        <v>Used Vehicle</v>
      </c>
      <c r="AN3775" s="34" t="str">
        <f t="shared" si="295"/>
        <v>Used VehicleEx NV demonstrators gross profit p.u.</v>
      </c>
      <c r="AO3775" s="35"/>
      <c r="AP3775" s="35"/>
      <c r="AQ3775" s="35"/>
    </row>
    <row r="3776" spans="1:43" x14ac:dyDescent="0.25">
      <c r="A3776" s="27" t="s">
        <v>103</v>
      </c>
      <c r="B3776" s="27" t="s">
        <v>104</v>
      </c>
      <c r="C3776" s="27" t="s">
        <v>671</v>
      </c>
      <c r="D3776" s="27" t="s">
        <v>873</v>
      </c>
      <c r="E3776" s="27" t="s">
        <v>673</v>
      </c>
      <c r="F3776" s="27" t="s">
        <v>1033</v>
      </c>
      <c r="G3776" s="27" t="s">
        <v>1034</v>
      </c>
      <c r="H3776" s="34" t="s">
        <v>1031</v>
      </c>
      <c r="I3776" s="34" t="s">
        <v>1035</v>
      </c>
      <c r="J3776" s="34" t="str">
        <f t="shared" si="292"/>
        <v>Used VehicleEx NV demonstrators gross profit p.u.</v>
      </c>
      <c r="K3776" s="34" t="str">
        <f t="shared" si="293"/>
        <v>310Ex-Toyota NV demonstrator Cost of Sales</v>
      </c>
      <c r="L3776" s="28">
        <f>+SUMIF('TB 4-24'!M:M,$AL3776,'TB 4-24'!G:G)</f>
        <v>0</v>
      </c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>
        <f>+SUMIF('Input Sheet'!$S:$S,$AL3776,'Input Sheet'!C:C)</f>
        <v>0</v>
      </c>
      <c r="Z3776" s="28">
        <f>+SUMIF('Input Sheet'!$S:$S,$AL3776,'Input Sheet'!D:D)</f>
        <v>0</v>
      </c>
      <c r="AA3776" s="28">
        <f>+SUMIF('Input Sheet'!$S:$S,$AL3776,'Input Sheet'!E:E)</f>
        <v>0</v>
      </c>
      <c r="AB3776" s="28">
        <f>+SUMIF('Input Sheet'!$S:$S,$AL3776,'Input Sheet'!F:F)</f>
        <v>0</v>
      </c>
      <c r="AC3776" s="28">
        <f>+SUMIF('Input Sheet'!$S:$S,$AL3776,'Input Sheet'!G:G)</f>
        <v>0</v>
      </c>
      <c r="AD3776" s="28">
        <f>+SUMIF('Input Sheet'!$S:$S,$AL3776,'Input Sheet'!H:H)</f>
        <v>0</v>
      </c>
      <c r="AE3776" s="28">
        <f>+SUMIF('Input Sheet'!$S:$S,$AL3776,'Input Sheet'!I:I)</f>
        <v>0</v>
      </c>
      <c r="AF3776" s="28">
        <f>+SUMIF('Input Sheet'!$S:$S,$AL3776,'Input Sheet'!J:J)</f>
        <v>0</v>
      </c>
      <c r="AG3776" s="28">
        <f>+SUMIF('Input Sheet'!$S:$S,$AL3776,'Input Sheet'!K:K)</f>
        <v>0</v>
      </c>
      <c r="AH3776" s="28">
        <f>+SUMIF('Input Sheet'!$S:$S,$AL3776,'Input Sheet'!L:L)</f>
        <v>0</v>
      </c>
      <c r="AI3776" s="28">
        <f>+SUMIF('Input Sheet'!$S:$S,$AL3776,'Input Sheet'!M:M)</f>
        <v>0</v>
      </c>
      <c r="AJ3776" s="28">
        <f>+SUMIF('Input Sheet'!$S:$S,$AL3776,'Input Sheet'!N:N)</f>
        <v>0</v>
      </c>
      <c r="AK3776" s="28"/>
      <c r="AL3776" s="27" t="str">
        <f t="shared" si="291"/>
        <v>310-4008R</v>
      </c>
      <c r="AM3776" s="34" t="str">
        <f t="shared" si="294"/>
        <v>Used Vehicle</v>
      </c>
      <c r="AN3776" s="34" t="str">
        <f t="shared" si="295"/>
        <v>Used VehicleEx NV demonstrators gross profit p.u.</v>
      </c>
      <c r="AO3776" s="35"/>
      <c r="AP3776" s="35"/>
      <c r="AQ3776" s="35"/>
    </row>
    <row r="3777" spans="1:43" x14ac:dyDescent="0.25">
      <c r="A3777" s="27" t="s">
        <v>103</v>
      </c>
      <c r="B3777" s="27" t="s">
        <v>104</v>
      </c>
      <c r="C3777" s="27" t="s">
        <v>663</v>
      </c>
      <c r="D3777" s="27" t="s">
        <v>874</v>
      </c>
      <c r="E3777" s="27" t="s">
        <v>665</v>
      </c>
      <c r="F3777" s="27" t="s">
        <v>1033</v>
      </c>
      <c r="G3777" s="27" t="s">
        <v>1034</v>
      </c>
      <c r="H3777" s="34" t="s">
        <v>1031</v>
      </c>
      <c r="I3777" s="34" t="s">
        <v>1035</v>
      </c>
      <c r="J3777" s="34" t="str">
        <f t="shared" si="292"/>
        <v>Used VehicleEx NV demonstrators gross profit p.u.</v>
      </c>
      <c r="K3777" s="34" t="str">
        <f t="shared" si="293"/>
        <v>410Ex-Toyota NV demonstrator Cost of Sales</v>
      </c>
      <c r="L3777" s="28">
        <f>+SUMIF('TB 4-24'!M:M,$AL3777,'TB 4-24'!G:G)</f>
        <v>0</v>
      </c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>
        <f>+SUMIF('Input Sheet'!$S:$S,$AL3777,'Input Sheet'!C:C)</f>
        <v>0</v>
      </c>
      <c r="Z3777" s="28">
        <f>+SUMIF('Input Sheet'!$S:$S,$AL3777,'Input Sheet'!D:D)</f>
        <v>0</v>
      </c>
      <c r="AA3777" s="28">
        <f>+SUMIF('Input Sheet'!$S:$S,$AL3777,'Input Sheet'!E:E)</f>
        <v>0</v>
      </c>
      <c r="AB3777" s="28">
        <f>+SUMIF('Input Sheet'!$S:$S,$AL3777,'Input Sheet'!F:F)</f>
        <v>0</v>
      </c>
      <c r="AC3777" s="28">
        <f>+SUMIF('Input Sheet'!$S:$S,$AL3777,'Input Sheet'!G:G)</f>
        <v>0</v>
      </c>
      <c r="AD3777" s="28">
        <f>+SUMIF('Input Sheet'!$S:$S,$AL3777,'Input Sheet'!H:H)</f>
        <v>0</v>
      </c>
      <c r="AE3777" s="28">
        <f>+SUMIF('Input Sheet'!$S:$S,$AL3777,'Input Sheet'!I:I)</f>
        <v>0</v>
      </c>
      <c r="AF3777" s="28">
        <f>+SUMIF('Input Sheet'!$S:$S,$AL3777,'Input Sheet'!J:J)</f>
        <v>0</v>
      </c>
      <c r="AG3777" s="28">
        <f>+SUMIF('Input Sheet'!$S:$S,$AL3777,'Input Sheet'!K:K)</f>
        <v>0</v>
      </c>
      <c r="AH3777" s="28">
        <f>+SUMIF('Input Sheet'!$S:$S,$AL3777,'Input Sheet'!L:L)</f>
        <v>0</v>
      </c>
      <c r="AI3777" s="28">
        <f>+SUMIF('Input Sheet'!$S:$S,$AL3777,'Input Sheet'!M:M)</f>
        <v>0</v>
      </c>
      <c r="AJ3777" s="28">
        <f>+SUMIF('Input Sheet'!$S:$S,$AL3777,'Input Sheet'!N:N)</f>
        <v>0</v>
      </c>
      <c r="AK3777" s="28"/>
      <c r="AL3777" s="27" t="str">
        <f t="shared" si="291"/>
        <v>410-4008RR</v>
      </c>
      <c r="AM3777" s="34" t="str">
        <f t="shared" si="294"/>
        <v>Used Vehicle</v>
      </c>
      <c r="AN3777" s="34" t="str">
        <f t="shared" si="295"/>
        <v>Used VehicleEx NV demonstrators gross profit p.u.</v>
      </c>
      <c r="AO3777" s="35"/>
      <c r="AP3777" s="35"/>
      <c r="AQ3777" s="35"/>
    </row>
    <row r="3778" spans="1:43" x14ac:dyDescent="0.25">
      <c r="A3778" s="27" t="s">
        <v>103</v>
      </c>
      <c r="B3778" s="27" t="s">
        <v>104</v>
      </c>
      <c r="C3778" s="27" t="s">
        <v>671</v>
      </c>
      <c r="D3778" s="27" t="s">
        <v>874</v>
      </c>
      <c r="E3778" s="27" t="s">
        <v>673</v>
      </c>
      <c r="F3778" s="27" t="s">
        <v>1033</v>
      </c>
      <c r="G3778" s="27" t="s">
        <v>1034</v>
      </c>
      <c r="H3778" s="34" t="s">
        <v>1031</v>
      </c>
      <c r="I3778" s="34" t="s">
        <v>1035</v>
      </c>
      <c r="J3778" s="34" t="str">
        <f t="shared" si="292"/>
        <v>Used VehicleEx NV demonstrators gross profit p.u.</v>
      </c>
      <c r="K3778" s="34" t="str">
        <f t="shared" si="293"/>
        <v>310Ex-Toyota NV demonstrator Cost of Sales</v>
      </c>
      <c r="L3778" s="28">
        <f>+SUMIF('TB 4-24'!M:M,$AL3778,'TB 4-24'!G:G)</f>
        <v>0</v>
      </c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>
        <f>+SUMIF('Input Sheet'!$S:$S,$AL3778,'Input Sheet'!C:C)</f>
        <v>0</v>
      </c>
      <c r="Z3778" s="28">
        <f>+SUMIF('Input Sheet'!$S:$S,$AL3778,'Input Sheet'!D:D)</f>
        <v>0</v>
      </c>
      <c r="AA3778" s="28">
        <f>+SUMIF('Input Sheet'!$S:$S,$AL3778,'Input Sheet'!E:E)</f>
        <v>0</v>
      </c>
      <c r="AB3778" s="28">
        <f>+SUMIF('Input Sheet'!$S:$S,$AL3778,'Input Sheet'!F:F)</f>
        <v>0</v>
      </c>
      <c r="AC3778" s="28">
        <f>+SUMIF('Input Sheet'!$S:$S,$AL3778,'Input Sheet'!G:G)</f>
        <v>0</v>
      </c>
      <c r="AD3778" s="28">
        <f>+SUMIF('Input Sheet'!$S:$S,$AL3778,'Input Sheet'!H:H)</f>
        <v>0</v>
      </c>
      <c r="AE3778" s="28">
        <f>+SUMIF('Input Sheet'!$S:$S,$AL3778,'Input Sheet'!I:I)</f>
        <v>0</v>
      </c>
      <c r="AF3778" s="28">
        <f>+SUMIF('Input Sheet'!$S:$S,$AL3778,'Input Sheet'!J:J)</f>
        <v>0</v>
      </c>
      <c r="AG3778" s="28">
        <f>+SUMIF('Input Sheet'!$S:$S,$AL3778,'Input Sheet'!K:K)</f>
        <v>0</v>
      </c>
      <c r="AH3778" s="28">
        <f>+SUMIF('Input Sheet'!$S:$S,$AL3778,'Input Sheet'!L:L)</f>
        <v>0</v>
      </c>
      <c r="AI3778" s="28">
        <f>+SUMIF('Input Sheet'!$S:$S,$AL3778,'Input Sheet'!M:M)</f>
        <v>0</v>
      </c>
      <c r="AJ3778" s="28">
        <f>+SUMIF('Input Sheet'!$S:$S,$AL3778,'Input Sheet'!N:N)</f>
        <v>0</v>
      </c>
      <c r="AK3778" s="28"/>
      <c r="AL3778" s="27" t="str">
        <f t="shared" si="291"/>
        <v>310-4008RR</v>
      </c>
      <c r="AM3778" s="34" t="str">
        <f t="shared" si="294"/>
        <v>Used Vehicle</v>
      </c>
      <c r="AN3778" s="34" t="str">
        <f t="shared" si="295"/>
        <v>Used VehicleEx NV demonstrators gross profit p.u.</v>
      </c>
      <c r="AO3778" s="35"/>
      <c r="AP3778" s="35"/>
      <c r="AQ3778" s="35"/>
    </row>
    <row r="3779" spans="1:43" x14ac:dyDescent="0.25">
      <c r="A3779" s="27" t="s">
        <v>103</v>
      </c>
      <c r="B3779" s="27" t="s">
        <v>104</v>
      </c>
      <c r="C3779" s="27" t="s">
        <v>657</v>
      </c>
      <c r="D3779" s="27" t="s">
        <v>874</v>
      </c>
      <c r="E3779" s="27" t="s">
        <v>658</v>
      </c>
      <c r="F3779" s="27" t="s">
        <v>1033</v>
      </c>
      <c r="G3779" s="27" t="s">
        <v>1034</v>
      </c>
      <c r="H3779" s="34" t="s">
        <v>1031</v>
      </c>
      <c r="I3779" s="34" t="s">
        <v>1035</v>
      </c>
      <c r="J3779" s="34" t="str">
        <f t="shared" si="292"/>
        <v>Used VehicleEx NV demonstrators gross profit p.u.</v>
      </c>
      <c r="K3779" s="34" t="str">
        <f t="shared" si="293"/>
        <v>210Ex-Toyota NV demonstrator Cost of Sales</v>
      </c>
      <c r="L3779" s="28">
        <f>+SUMIF('TB 4-24'!M:M,$AL3779,'TB 4-24'!G:G)</f>
        <v>0</v>
      </c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>
        <f>+SUMIF('Input Sheet'!$S:$S,$AL3779,'Input Sheet'!C:C)</f>
        <v>0</v>
      </c>
      <c r="Z3779" s="28">
        <f>+SUMIF('Input Sheet'!$S:$S,$AL3779,'Input Sheet'!D:D)</f>
        <v>0</v>
      </c>
      <c r="AA3779" s="28">
        <f>+SUMIF('Input Sheet'!$S:$S,$AL3779,'Input Sheet'!E:E)</f>
        <v>0</v>
      </c>
      <c r="AB3779" s="28">
        <f>+SUMIF('Input Sheet'!$S:$S,$AL3779,'Input Sheet'!F:F)</f>
        <v>0</v>
      </c>
      <c r="AC3779" s="28">
        <f>+SUMIF('Input Sheet'!$S:$S,$AL3779,'Input Sheet'!G:G)</f>
        <v>0</v>
      </c>
      <c r="AD3779" s="28">
        <f>+SUMIF('Input Sheet'!$S:$S,$AL3779,'Input Sheet'!H:H)</f>
        <v>0</v>
      </c>
      <c r="AE3779" s="28">
        <f>+SUMIF('Input Sheet'!$S:$S,$AL3779,'Input Sheet'!I:I)</f>
        <v>0</v>
      </c>
      <c r="AF3779" s="28">
        <f>+SUMIF('Input Sheet'!$S:$S,$AL3779,'Input Sheet'!J:J)</f>
        <v>0</v>
      </c>
      <c r="AG3779" s="28">
        <f>+SUMIF('Input Sheet'!$S:$S,$AL3779,'Input Sheet'!K:K)</f>
        <v>0</v>
      </c>
      <c r="AH3779" s="28">
        <f>+SUMIF('Input Sheet'!$S:$S,$AL3779,'Input Sheet'!L:L)</f>
        <v>0</v>
      </c>
      <c r="AI3779" s="28">
        <f>+SUMIF('Input Sheet'!$S:$S,$AL3779,'Input Sheet'!M:M)</f>
        <v>0</v>
      </c>
      <c r="AJ3779" s="28">
        <f>+SUMIF('Input Sheet'!$S:$S,$AL3779,'Input Sheet'!N:N)</f>
        <v>0</v>
      </c>
      <c r="AK3779" s="28"/>
      <c r="AL3779" s="27" t="str">
        <f t="shared" ref="AL3779:AL3842" si="296">+E3779&amp;"-"&amp;D3779</f>
        <v>210-4008RR</v>
      </c>
      <c r="AM3779" s="34" t="str">
        <f t="shared" si="294"/>
        <v>Used Vehicle</v>
      </c>
      <c r="AN3779" s="34" t="str">
        <f t="shared" si="295"/>
        <v>Used VehicleEx NV demonstrators gross profit p.u.</v>
      </c>
      <c r="AO3779" s="35"/>
      <c r="AP3779" s="35"/>
      <c r="AQ3779" s="35"/>
    </row>
    <row r="3780" spans="1:43" x14ac:dyDescent="0.25">
      <c r="A3780" s="27" t="s">
        <v>103</v>
      </c>
      <c r="B3780" s="27" t="s">
        <v>104</v>
      </c>
      <c r="C3780" s="27" t="s">
        <v>104</v>
      </c>
      <c r="D3780" s="27" t="s">
        <v>874</v>
      </c>
      <c r="E3780" s="27" t="s">
        <v>649</v>
      </c>
      <c r="F3780" s="27" t="s">
        <v>1033</v>
      </c>
      <c r="G3780" s="27" t="s">
        <v>1034</v>
      </c>
      <c r="H3780" s="34" t="s">
        <v>1031</v>
      </c>
      <c r="I3780" s="34" t="s">
        <v>1035</v>
      </c>
      <c r="J3780" s="34" t="str">
        <f t="shared" ref="J3780:J3843" si="297">+H3780&amp;I3780</f>
        <v>Used VehicleEx NV demonstrators gross profit p.u.</v>
      </c>
      <c r="K3780" s="34" t="str">
        <f t="shared" ref="K3780:K3843" si="298">+E3780&amp;G3780</f>
        <v>110Ex-Toyota NV demonstrator Cost of Sales</v>
      </c>
      <c r="L3780" s="28">
        <f>+SUMIF('TB 4-24'!M:M,$AL3780,'TB 4-24'!G:G)</f>
        <v>0</v>
      </c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>
        <f>+SUMIF('Input Sheet'!$S:$S,$AL3780,'Input Sheet'!C:C)</f>
        <v>0</v>
      </c>
      <c r="Z3780" s="28">
        <f>+SUMIF('Input Sheet'!$S:$S,$AL3780,'Input Sheet'!D:D)</f>
        <v>0</v>
      </c>
      <c r="AA3780" s="28">
        <f>+SUMIF('Input Sheet'!$S:$S,$AL3780,'Input Sheet'!E:E)</f>
        <v>0</v>
      </c>
      <c r="AB3780" s="28">
        <f>+SUMIF('Input Sheet'!$S:$S,$AL3780,'Input Sheet'!F:F)</f>
        <v>0</v>
      </c>
      <c r="AC3780" s="28">
        <f>+SUMIF('Input Sheet'!$S:$S,$AL3780,'Input Sheet'!G:G)</f>
        <v>0</v>
      </c>
      <c r="AD3780" s="28">
        <f>+SUMIF('Input Sheet'!$S:$S,$AL3780,'Input Sheet'!H:H)</f>
        <v>0</v>
      </c>
      <c r="AE3780" s="28">
        <f>+SUMIF('Input Sheet'!$S:$S,$AL3780,'Input Sheet'!I:I)</f>
        <v>0</v>
      </c>
      <c r="AF3780" s="28">
        <f>+SUMIF('Input Sheet'!$S:$S,$AL3780,'Input Sheet'!J:J)</f>
        <v>0</v>
      </c>
      <c r="AG3780" s="28">
        <f>+SUMIF('Input Sheet'!$S:$S,$AL3780,'Input Sheet'!K:K)</f>
        <v>0</v>
      </c>
      <c r="AH3780" s="28">
        <f>+SUMIF('Input Sheet'!$S:$S,$AL3780,'Input Sheet'!L:L)</f>
        <v>0</v>
      </c>
      <c r="AI3780" s="28">
        <f>+SUMIF('Input Sheet'!$S:$S,$AL3780,'Input Sheet'!M:M)</f>
        <v>0</v>
      </c>
      <c r="AJ3780" s="28">
        <f>+SUMIF('Input Sheet'!$S:$S,$AL3780,'Input Sheet'!N:N)</f>
        <v>0</v>
      </c>
      <c r="AK3780" s="28"/>
      <c r="AL3780" s="27" t="str">
        <f t="shared" si="296"/>
        <v>110-4008RR</v>
      </c>
      <c r="AM3780" s="34" t="str">
        <f t="shared" si="294"/>
        <v>Used Vehicle</v>
      </c>
      <c r="AN3780" s="34" t="str">
        <f t="shared" si="295"/>
        <v>Used VehicleEx NV demonstrators gross profit p.u.</v>
      </c>
      <c r="AO3780" s="35"/>
      <c r="AP3780" s="35"/>
      <c r="AQ3780" s="35"/>
    </row>
    <row r="3781" spans="1:43" x14ac:dyDescent="0.25">
      <c r="A3781" s="27" t="s">
        <v>103</v>
      </c>
      <c r="B3781" s="27" t="s">
        <v>104</v>
      </c>
      <c r="C3781" s="27" t="s">
        <v>657</v>
      </c>
      <c r="D3781" s="27" t="s">
        <v>875</v>
      </c>
      <c r="E3781" s="27" t="s">
        <v>658</v>
      </c>
      <c r="F3781" s="27" t="s">
        <v>1033</v>
      </c>
      <c r="G3781" s="27" t="s">
        <v>1034</v>
      </c>
      <c r="H3781" s="34" t="s">
        <v>1031</v>
      </c>
      <c r="I3781" s="34" t="s">
        <v>1035</v>
      </c>
      <c r="J3781" s="34" t="str">
        <f t="shared" si="297"/>
        <v>Used VehicleEx NV demonstrators gross profit p.u.</v>
      </c>
      <c r="K3781" s="34" t="str">
        <f t="shared" si="298"/>
        <v>210Ex-Toyota NV demonstrator Cost of Sales</v>
      </c>
      <c r="L3781" s="28">
        <f>+SUMIF('TB 4-24'!M:M,$AL3781,'TB 4-24'!G:G)</f>
        <v>0</v>
      </c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>
        <f>+SUMIF('Input Sheet'!$S:$S,$AL3781,'Input Sheet'!C:C)</f>
        <v>0</v>
      </c>
      <c r="Z3781" s="28">
        <f>+SUMIF('Input Sheet'!$S:$S,$AL3781,'Input Sheet'!D:D)</f>
        <v>0</v>
      </c>
      <c r="AA3781" s="28">
        <f>+SUMIF('Input Sheet'!$S:$S,$AL3781,'Input Sheet'!E:E)</f>
        <v>0</v>
      </c>
      <c r="AB3781" s="28">
        <f>+SUMIF('Input Sheet'!$S:$S,$AL3781,'Input Sheet'!F:F)</f>
        <v>0</v>
      </c>
      <c r="AC3781" s="28">
        <f>+SUMIF('Input Sheet'!$S:$S,$AL3781,'Input Sheet'!G:G)</f>
        <v>0</v>
      </c>
      <c r="AD3781" s="28">
        <f>+SUMIF('Input Sheet'!$S:$S,$AL3781,'Input Sheet'!H:H)</f>
        <v>0</v>
      </c>
      <c r="AE3781" s="28">
        <f>+SUMIF('Input Sheet'!$S:$S,$AL3781,'Input Sheet'!I:I)</f>
        <v>0</v>
      </c>
      <c r="AF3781" s="28">
        <f>+SUMIF('Input Sheet'!$S:$S,$AL3781,'Input Sheet'!J:J)</f>
        <v>0</v>
      </c>
      <c r="AG3781" s="28">
        <f>+SUMIF('Input Sheet'!$S:$S,$AL3781,'Input Sheet'!K:K)</f>
        <v>0</v>
      </c>
      <c r="AH3781" s="28">
        <f>+SUMIF('Input Sheet'!$S:$S,$AL3781,'Input Sheet'!L:L)</f>
        <v>0</v>
      </c>
      <c r="AI3781" s="28">
        <f>+SUMIF('Input Sheet'!$S:$S,$AL3781,'Input Sheet'!M:M)</f>
        <v>0</v>
      </c>
      <c r="AJ3781" s="28">
        <f>+SUMIF('Input Sheet'!$S:$S,$AL3781,'Input Sheet'!N:N)</f>
        <v>0</v>
      </c>
      <c r="AK3781" s="28"/>
      <c r="AL3781" s="27" t="str">
        <f t="shared" si="296"/>
        <v>210-4009R</v>
      </c>
      <c r="AM3781" s="34" t="str">
        <f t="shared" ref="AM3781:AM3844" si="299">H3781</f>
        <v>Used Vehicle</v>
      </c>
      <c r="AN3781" s="34" t="str">
        <f t="shared" ref="AN3781:AN3844" si="300">J3781</f>
        <v>Used VehicleEx NV demonstrators gross profit p.u.</v>
      </c>
      <c r="AO3781" s="35"/>
      <c r="AP3781" s="35"/>
      <c r="AQ3781" s="35"/>
    </row>
    <row r="3782" spans="1:43" x14ac:dyDescent="0.25">
      <c r="A3782" s="27" t="s">
        <v>103</v>
      </c>
      <c r="B3782" s="27" t="s">
        <v>104</v>
      </c>
      <c r="C3782" s="27" t="s">
        <v>663</v>
      </c>
      <c r="D3782" s="27" t="s">
        <v>875</v>
      </c>
      <c r="E3782" s="27" t="s">
        <v>665</v>
      </c>
      <c r="F3782" s="27" t="s">
        <v>1033</v>
      </c>
      <c r="G3782" s="27" t="s">
        <v>1034</v>
      </c>
      <c r="H3782" s="34" t="s">
        <v>1031</v>
      </c>
      <c r="I3782" s="34" t="s">
        <v>1035</v>
      </c>
      <c r="J3782" s="34" t="str">
        <f t="shared" si="297"/>
        <v>Used VehicleEx NV demonstrators gross profit p.u.</v>
      </c>
      <c r="K3782" s="34" t="str">
        <f t="shared" si="298"/>
        <v>410Ex-Toyota NV demonstrator Cost of Sales</v>
      </c>
      <c r="L3782" s="28">
        <f>+SUMIF('TB 4-24'!M:M,$AL3782,'TB 4-24'!G:G)</f>
        <v>0</v>
      </c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>
        <f>+SUMIF('Input Sheet'!$S:$S,$AL3782,'Input Sheet'!C:C)</f>
        <v>0</v>
      </c>
      <c r="Z3782" s="28">
        <f>+SUMIF('Input Sheet'!$S:$S,$AL3782,'Input Sheet'!D:D)</f>
        <v>0</v>
      </c>
      <c r="AA3782" s="28">
        <f>+SUMIF('Input Sheet'!$S:$S,$AL3782,'Input Sheet'!E:E)</f>
        <v>0</v>
      </c>
      <c r="AB3782" s="28">
        <f>+SUMIF('Input Sheet'!$S:$S,$AL3782,'Input Sheet'!F:F)</f>
        <v>0</v>
      </c>
      <c r="AC3782" s="28">
        <f>+SUMIF('Input Sheet'!$S:$S,$AL3782,'Input Sheet'!G:G)</f>
        <v>0</v>
      </c>
      <c r="AD3782" s="28">
        <f>+SUMIF('Input Sheet'!$S:$S,$AL3782,'Input Sheet'!H:H)</f>
        <v>0</v>
      </c>
      <c r="AE3782" s="28">
        <f>+SUMIF('Input Sheet'!$S:$S,$AL3782,'Input Sheet'!I:I)</f>
        <v>0</v>
      </c>
      <c r="AF3782" s="28">
        <f>+SUMIF('Input Sheet'!$S:$S,$AL3782,'Input Sheet'!J:J)</f>
        <v>0</v>
      </c>
      <c r="AG3782" s="28">
        <f>+SUMIF('Input Sheet'!$S:$S,$AL3782,'Input Sheet'!K:K)</f>
        <v>0</v>
      </c>
      <c r="AH3782" s="28">
        <f>+SUMIF('Input Sheet'!$S:$S,$AL3782,'Input Sheet'!L:L)</f>
        <v>0</v>
      </c>
      <c r="AI3782" s="28">
        <f>+SUMIF('Input Sheet'!$S:$S,$AL3782,'Input Sheet'!M:M)</f>
        <v>0</v>
      </c>
      <c r="AJ3782" s="28">
        <f>+SUMIF('Input Sheet'!$S:$S,$AL3782,'Input Sheet'!N:N)</f>
        <v>0</v>
      </c>
      <c r="AK3782" s="28"/>
      <c r="AL3782" s="27" t="str">
        <f t="shared" si="296"/>
        <v>410-4009R</v>
      </c>
      <c r="AM3782" s="34" t="str">
        <f t="shared" si="299"/>
        <v>Used Vehicle</v>
      </c>
      <c r="AN3782" s="34" t="str">
        <f t="shared" si="300"/>
        <v>Used VehicleEx NV demonstrators gross profit p.u.</v>
      </c>
      <c r="AO3782" s="35"/>
      <c r="AP3782" s="35"/>
      <c r="AQ3782" s="35"/>
    </row>
    <row r="3783" spans="1:43" x14ac:dyDescent="0.25">
      <c r="A3783" s="27" t="s">
        <v>103</v>
      </c>
      <c r="B3783" s="27" t="s">
        <v>104</v>
      </c>
      <c r="C3783" s="27" t="s">
        <v>671</v>
      </c>
      <c r="D3783" s="27" t="s">
        <v>875</v>
      </c>
      <c r="E3783" s="27" t="s">
        <v>673</v>
      </c>
      <c r="F3783" s="27" t="s">
        <v>1033</v>
      </c>
      <c r="G3783" s="27" t="s">
        <v>1034</v>
      </c>
      <c r="H3783" s="34" t="s">
        <v>1031</v>
      </c>
      <c r="I3783" s="34" t="s">
        <v>1035</v>
      </c>
      <c r="J3783" s="34" t="str">
        <f t="shared" si="297"/>
        <v>Used VehicleEx NV demonstrators gross profit p.u.</v>
      </c>
      <c r="K3783" s="34" t="str">
        <f t="shared" si="298"/>
        <v>310Ex-Toyota NV demonstrator Cost of Sales</v>
      </c>
      <c r="L3783" s="28">
        <f>+SUMIF('TB 4-24'!M:M,$AL3783,'TB 4-24'!G:G)</f>
        <v>0</v>
      </c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>
        <f>+SUMIF('Input Sheet'!$S:$S,$AL3783,'Input Sheet'!C:C)</f>
        <v>0</v>
      </c>
      <c r="Z3783" s="28">
        <f>+SUMIF('Input Sheet'!$S:$S,$AL3783,'Input Sheet'!D:D)</f>
        <v>0</v>
      </c>
      <c r="AA3783" s="28">
        <f>+SUMIF('Input Sheet'!$S:$S,$AL3783,'Input Sheet'!E:E)</f>
        <v>0</v>
      </c>
      <c r="AB3783" s="28">
        <f>+SUMIF('Input Sheet'!$S:$S,$AL3783,'Input Sheet'!F:F)</f>
        <v>0</v>
      </c>
      <c r="AC3783" s="28">
        <f>+SUMIF('Input Sheet'!$S:$S,$AL3783,'Input Sheet'!G:G)</f>
        <v>0</v>
      </c>
      <c r="AD3783" s="28">
        <f>+SUMIF('Input Sheet'!$S:$S,$AL3783,'Input Sheet'!H:H)</f>
        <v>0</v>
      </c>
      <c r="AE3783" s="28">
        <f>+SUMIF('Input Sheet'!$S:$S,$AL3783,'Input Sheet'!I:I)</f>
        <v>0</v>
      </c>
      <c r="AF3783" s="28">
        <f>+SUMIF('Input Sheet'!$S:$S,$AL3783,'Input Sheet'!J:J)</f>
        <v>0</v>
      </c>
      <c r="AG3783" s="28">
        <f>+SUMIF('Input Sheet'!$S:$S,$AL3783,'Input Sheet'!K:K)</f>
        <v>0</v>
      </c>
      <c r="AH3783" s="28">
        <f>+SUMIF('Input Sheet'!$S:$S,$AL3783,'Input Sheet'!L:L)</f>
        <v>0</v>
      </c>
      <c r="AI3783" s="28">
        <f>+SUMIF('Input Sheet'!$S:$S,$AL3783,'Input Sheet'!M:M)</f>
        <v>0</v>
      </c>
      <c r="AJ3783" s="28">
        <f>+SUMIF('Input Sheet'!$S:$S,$AL3783,'Input Sheet'!N:N)</f>
        <v>0</v>
      </c>
      <c r="AK3783" s="28"/>
      <c r="AL3783" s="27" t="str">
        <f t="shared" si="296"/>
        <v>310-4009R</v>
      </c>
      <c r="AM3783" s="34" t="str">
        <f t="shared" si="299"/>
        <v>Used Vehicle</v>
      </c>
      <c r="AN3783" s="34" t="str">
        <f t="shared" si="300"/>
        <v>Used VehicleEx NV demonstrators gross profit p.u.</v>
      </c>
      <c r="AO3783" s="35"/>
      <c r="AP3783" s="35"/>
      <c r="AQ3783" s="35"/>
    </row>
    <row r="3784" spans="1:43" x14ac:dyDescent="0.25">
      <c r="A3784" s="27" t="s">
        <v>103</v>
      </c>
      <c r="B3784" s="27" t="s">
        <v>104</v>
      </c>
      <c r="C3784" s="27" t="s">
        <v>104</v>
      </c>
      <c r="D3784" s="27" t="s">
        <v>875</v>
      </c>
      <c r="E3784" s="27" t="s">
        <v>649</v>
      </c>
      <c r="F3784" s="27" t="s">
        <v>1033</v>
      </c>
      <c r="G3784" s="27" t="s">
        <v>1034</v>
      </c>
      <c r="H3784" s="34" t="s">
        <v>1031</v>
      </c>
      <c r="I3784" s="34" t="s">
        <v>1035</v>
      </c>
      <c r="J3784" s="34" t="str">
        <f t="shared" si="297"/>
        <v>Used VehicleEx NV demonstrators gross profit p.u.</v>
      </c>
      <c r="K3784" s="34" t="str">
        <f t="shared" si="298"/>
        <v>110Ex-Toyota NV demonstrator Cost of Sales</v>
      </c>
      <c r="L3784" s="28">
        <f>+SUMIF('TB 4-24'!M:M,$AL3784,'TB 4-24'!G:G)</f>
        <v>0</v>
      </c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>
        <f>+SUMIF('Input Sheet'!$S:$S,$AL3784,'Input Sheet'!C:C)</f>
        <v>0</v>
      </c>
      <c r="Z3784" s="28">
        <f>+SUMIF('Input Sheet'!$S:$S,$AL3784,'Input Sheet'!D:D)</f>
        <v>0</v>
      </c>
      <c r="AA3784" s="28">
        <f>+SUMIF('Input Sheet'!$S:$S,$AL3784,'Input Sheet'!E:E)</f>
        <v>0</v>
      </c>
      <c r="AB3784" s="28">
        <f>+SUMIF('Input Sheet'!$S:$S,$AL3784,'Input Sheet'!F:F)</f>
        <v>0</v>
      </c>
      <c r="AC3784" s="28">
        <f>+SUMIF('Input Sheet'!$S:$S,$AL3784,'Input Sheet'!G:G)</f>
        <v>0</v>
      </c>
      <c r="AD3784" s="28">
        <f>+SUMIF('Input Sheet'!$S:$S,$AL3784,'Input Sheet'!H:H)</f>
        <v>0</v>
      </c>
      <c r="AE3784" s="28">
        <f>+SUMIF('Input Sheet'!$S:$S,$AL3784,'Input Sheet'!I:I)</f>
        <v>0</v>
      </c>
      <c r="AF3784" s="28">
        <f>+SUMIF('Input Sheet'!$S:$S,$AL3784,'Input Sheet'!J:J)</f>
        <v>0</v>
      </c>
      <c r="AG3784" s="28">
        <f>+SUMIF('Input Sheet'!$S:$S,$AL3784,'Input Sheet'!K:K)</f>
        <v>0</v>
      </c>
      <c r="AH3784" s="28">
        <f>+SUMIF('Input Sheet'!$S:$S,$AL3784,'Input Sheet'!L:L)</f>
        <v>0</v>
      </c>
      <c r="AI3784" s="28">
        <f>+SUMIF('Input Sheet'!$S:$S,$AL3784,'Input Sheet'!M:M)</f>
        <v>0</v>
      </c>
      <c r="AJ3784" s="28">
        <f>+SUMIF('Input Sheet'!$S:$S,$AL3784,'Input Sheet'!N:N)</f>
        <v>0</v>
      </c>
      <c r="AK3784" s="28"/>
      <c r="AL3784" s="27" t="str">
        <f t="shared" si="296"/>
        <v>110-4009R</v>
      </c>
      <c r="AM3784" s="34" t="str">
        <f t="shared" si="299"/>
        <v>Used Vehicle</v>
      </c>
      <c r="AN3784" s="34" t="str">
        <f t="shared" si="300"/>
        <v>Used VehicleEx NV demonstrators gross profit p.u.</v>
      </c>
      <c r="AO3784" s="35"/>
      <c r="AP3784" s="35"/>
      <c r="AQ3784" s="35"/>
    </row>
    <row r="3785" spans="1:43" x14ac:dyDescent="0.25">
      <c r="A3785" s="27" t="s">
        <v>103</v>
      </c>
      <c r="B3785" s="27" t="s">
        <v>104</v>
      </c>
      <c r="C3785" s="27" t="s">
        <v>657</v>
      </c>
      <c r="D3785" s="27" t="s">
        <v>876</v>
      </c>
      <c r="E3785" s="27" t="s">
        <v>658</v>
      </c>
      <c r="F3785" s="27" t="s">
        <v>1033</v>
      </c>
      <c r="G3785" s="27" t="s">
        <v>1034</v>
      </c>
      <c r="H3785" s="34" t="s">
        <v>1031</v>
      </c>
      <c r="I3785" s="34" t="s">
        <v>1035</v>
      </c>
      <c r="J3785" s="34" t="str">
        <f t="shared" si="297"/>
        <v>Used VehicleEx NV demonstrators gross profit p.u.</v>
      </c>
      <c r="K3785" s="34" t="str">
        <f t="shared" si="298"/>
        <v>210Ex-Toyota NV demonstrator Cost of Sales</v>
      </c>
      <c r="L3785" s="28">
        <f>+SUMIF('TB 4-24'!M:M,$AL3785,'TB 4-24'!G:G)</f>
        <v>0</v>
      </c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>
        <f>+SUMIF('Input Sheet'!$S:$S,$AL3785,'Input Sheet'!C:C)</f>
        <v>0</v>
      </c>
      <c r="Z3785" s="28">
        <f>+SUMIF('Input Sheet'!$S:$S,$AL3785,'Input Sheet'!D:D)</f>
        <v>0</v>
      </c>
      <c r="AA3785" s="28">
        <f>+SUMIF('Input Sheet'!$S:$S,$AL3785,'Input Sheet'!E:E)</f>
        <v>0</v>
      </c>
      <c r="AB3785" s="28">
        <f>+SUMIF('Input Sheet'!$S:$S,$AL3785,'Input Sheet'!F:F)</f>
        <v>0</v>
      </c>
      <c r="AC3785" s="28">
        <f>+SUMIF('Input Sheet'!$S:$S,$AL3785,'Input Sheet'!G:G)</f>
        <v>0</v>
      </c>
      <c r="AD3785" s="28">
        <f>+SUMIF('Input Sheet'!$S:$S,$AL3785,'Input Sheet'!H:H)</f>
        <v>0</v>
      </c>
      <c r="AE3785" s="28">
        <f>+SUMIF('Input Sheet'!$S:$S,$AL3785,'Input Sheet'!I:I)</f>
        <v>0</v>
      </c>
      <c r="AF3785" s="28">
        <f>+SUMIF('Input Sheet'!$S:$S,$AL3785,'Input Sheet'!J:J)</f>
        <v>0</v>
      </c>
      <c r="AG3785" s="28">
        <f>+SUMIF('Input Sheet'!$S:$S,$AL3785,'Input Sheet'!K:K)</f>
        <v>0</v>
      </c>
      <c r="AH3785" s="28">
        <f>+SUMIF('Input Sheet'!$S:$S,$AL3785,'Input Sheet'!L:L)</f>
        <v>0</v>
      </c>
      <c r="AI3785" s="28">
        <f>+SUMIF('Input Sheet'!$S:$S,$AL3785,'Input Sheet'!M:M)</f>
        <v>0</v>
      </c>
      <c r="AJ3785" s="28">
        <f>+SUMIF('Input Sheet'!$S:$S,$AL3785,'Input Sheet'!N:N)</f>
        <v>0</v>
      </c>
      <c r="AK3785" s="28"/>
      <c r="AL3785" s="27" t="str">
        <f t="shared" si="296"/>
        <v>210-4009RR</v>
      </c>
      <c r="AM3785" s="34" t="str">
        <f t="shared" si="299"/>
        <v>Used Vehicle</v>
      </c>
      <c r="AN3785" s="34" t="str">
        <f t="shared" si="300"/>
        <v>Used VehicleEx NV demonstrators gross profit p.u.</v>
      </c>
      <c r="AO3785" s="35"/>
      <c r="AP3785" s="35"/>
      <c r="AQ3785" s="35"/>
    </row>
    <row r="3786" spans="1:43" x14ac:dyDescent="0.25">
      <c r="A3786" s="27" t="s">
        <v>103</v>
      </c>
      <c r="B3786" s="27" t="s">
        <v>104</v>
      </c>
      <c r="C3786" s="27" t="s">
        <v>663</v>
      </c>
      <c r="D3786" s="27" t="s">
        <v>876</v>
      </c>
      <c r="E3786" s="27" t="s">
        <v>665</v>
      </c>
      <c r="F3786" s="27" t="s">
        <v>1033</v>
      </c>
      <c r="G3786" s="27" t="s">
        <v>1034</v>
      </c>
      <c r="H3786" s="34" t="s">
        <v>1031</v>
      </c>
      <c r="I3786" s="34" t="s">
        <v>1035</v>
      </c>
      <c r="J3786" s="34" t="str">
        <f t="shared" si="297"/>
        <v>Used VehicleEx NV demonstrators gross profit p.u.</v>
      </c>
      <c r="K3786" s="34" t="str">
        <f t="shared" si="298"/>
        <v>410Ex-Toyota NV demonstrator Cost of Sales</v>
      </c>
      <c r="L3786" s="28">
        <f>+SUMIF('TB 4-24'!M:M,$AL3786,'TB 4-24'!G:G)</f>
        <v>0</v>
      </c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>
        <f>+SUMIF('Input Sheet'!$S:$S,$AL3786,'Input Sheet'!C:C)</f>
        <v>0</v>
      </c>
      <c r="Z3786" s="28">
        <f>+SUMIF('Input Sheet'!$S:$S,$AL3786,'Input Sheet'!D:D)</f>
        <v>0</v>
      </c>
      <c r="AA3786" s="28">
        <f>+SUMIF('Input Sheet'!$S:$S,$AL3786,'Input Sheet'!E:E)</f>
        <v>0</v>
      </c>
      <c r="AB3786" s="28">
        <f>+SUMIF('Input Sheet'!$S:$S,$AL3786,'Input Sheet'!F:F)</f>
        <v>0</v>
      </c>
      <c r="AC3786" s="28">
        <f>+SUMIF('Input Sheet'!$S:$S,$AL3786,'Input Sheet'!G:G)</f>
        <v>0</v>
      </c>
      <c r="AD3786" s="28">
        <f>+SUMIF('Input Sheet'!$S:$S,$AL3786,'Input Sheet'!H:H)</f>
        <v>0</v>
      </c>
      <c r="AE3786" s="28">
        <f>+SUMIF('Input Sheet'!$S:$S,$AL3786,'Input Sheet'!I:I)</f>
        <v>0</v>
      </c>
      <c r="AF3786" s="28">
        <f>+SUMIF('Input Sheet'!$S:$S,$AL3786,'Input Sheet'!J:J)</f>
        <v>0</v>
      </c>
      <c r="AG3786" s="28">
        <f>+SUMIF('Input Sheet'!$S:$S,$AL3786,'Input Sheet'!K:K)</f>
        <v>0</v>
      </c>
      <c r="AH3786" s="28">
        <f>+SUMIF('Input Sheet'!$S:$S,$AL3786,'Input Sheet'!L:L)</f>
        <v>0</v>
      </c>
      <c r="AI3786" s="28">
        <f>+SUMIF('Input Sheet'!$S:$S,$AL3786,'Input Sheet'!M:M)</f>
        <v>0</v>
      </c>
      <c r="AJ3786" s="28">
        <f>+SUMIF('Input Sheet'!$S:$S,$AL3786,'Input Sheet'!N:N)</f>
        <v>0</v>
      </c>
      <c r="AK3786" s="28"/>
      <c r="AL3786" s="27" t="str">
        <f t="shared" si="296"/>
        <v>410-4009RR</v>
      </c>
      <c r="AM3786" s="34" t="str">
        <f t="shared" si="299"/>
        <v>Used Vehicle</v>
      </c>
      <c r="AN3786" s="34" t="str">
        <f t="shared" si="300"/>
        <v>Used VehicleEx NV demonstrators gross profit p.u.</v>
      </c>
      <c r="AO3786" s="35"/>
      <c r="AP3786" s="35"/>
      <c r="AQ3786" s="35"/>
    </row>
    <row r="3787" spans="1:43" x14ac:dyDescent="0.25">
      <c r="A3787" s="27" t="s">
        <v>103</v>
      </c>
      <c r="B3787" s="27" t="s">
        <v>104</v>
      </c>
      <c r="C3787" s="27" t="s">
        <v>671</v>
      </c>
      <c r="D3787" s="27" t="s">
        <v>876</v>
      </c>
      <c r="E3787" s="27" t="s">
        <v>673</v>
      </c>
      <c r="F3787" s="27" t="s">
        <v>1033</v>
      </c>
      <c r="G3787" s="27" t="s">
        <v>1034</v>
      </c>
      <c r="H3787" s="34" t="s">
        <v>1031</v>
      </c>
      <c r="I3787" s="34" t="s">
        <v>1035</v>
      </c>
      <c r="J3787" s="34" t="str">
        <f t="shared" si="297"/>
        <v>Used VehicleEx NV demonstrators gross profit p.u.</v>
      </c>
      <c r="K3787" s="34" t="str">
        <f t="shared" si="298"/>
        <v>310Ex-Toyota NV demonstrator Cost of Sales</v>
      </c>
      <c r="L3787" s="28">
        <f>+SUMIF('TB 4-24'!M:M,$AL3787,'TB 4-24'!G:G)</f>
        <v>0</v>
      </c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>
        <f>+SUMIF('Input Sheet'!$S:$S,$AL3787,'Input Sheet'!C:C)</f>
        <v>0</v>
      </c>
      <c r="Z3787" s="28">
        <f>+SUMIF('Input Sheet'!$S:$S,$AL3787,'Input Sheet'!D:D)</f>
        <v>0</v>
      </c>
      <c r="AA3787" s="28">
        <f>+SUMIF('Input Sheet'!$S:$S,$AL3787,'Input Sheet'!E:E)</f>
        <v>0</v>
      </c>
      <c r="AB3787" s="28">
        <f>+SUMIF('Input Sheet'!$S:$S,$AL3787,'Input Sheet'!F:F)</f>
        <v>0</v>
      </c>
      <c r="AC3787" s="28">
        <f>+SUMIF('Input Sheet'!$S:$S,$AL3787,'Input Sheet'!G:G)</f>
        <v>0</v>
      </c>
      <c r="AD3787" s="28">
        <f>+SUMIF('Input Sheet'!$S:$S,$AL3787,'Input Sheet'!H:H)</f>
        <v>0</v>
      </c>
      <c r="AE3787" s="28">
        <f>+SUMIF('Input Sheet'!$S:$S,$AL3787,'Input Sheet'!I:I)</f>
        <v>0</v>
      </c>
      <c r="AF3787" s="28">
        <f>+SUMIF('Input Sheet'!$S:$S,$AL3787,'Input Sheet'!J:J)</f>
        <v>0</v>
      </c>
      <c r="AG3787" s="28">
        <f>+SUMIF('Input Sheet'!$S:$S,$AL3787,'Input Sheet'!K:K)</f>
        <v>0</v>
      </c>
      <c r="AH3787" s="28">
        <f>+SUMIF('Input Sheet'!$S:$S,$AL3787,'Input Sheet'!L:L)</f>
        <v>0</v>
      </c>
      <c r="AI3787" s="28">
        <f>+SUMIF('Input Sheet'!$S:$S,$AL3787,'Input Sheet'!M:M)</f>
        <v>0</v>
      </c>
      <c r="AJ3787" s="28">
        <f>+SUMIF('Input Sheet'!$S:$S,$AL3787,'Input Sheet'!N:N)</f>
        <v>0</v>
      </c>
      <c r="AK3787" s="28"/>
      <c r="AL3787" s="27" t="str">
        <f t="shared" si="296"/>
        <v>310-4009RR</v>
      </c>
      <c r="AM3787" s="34" t="str">
        <f t="shared" si="299"/>
        <v>Used Vehicle</v>
      </c>
      <c r="AN3787" s="34" t="str">
        <f t="shared" si="300"/>
        <v>Used VehicleEx NV demonstrators gross profit p.u.</v>
      </c>
      <c r="AO3787" s="35"/>
      <c r="AP3787" s="35"/>
      <c r="AQ3787" s="35"/>
    </row>
    <row r="3788" spans="1:43" x14ac:dyDescent="0.25">
      <c r="A3788" s="27" t="s">
        <v>103</v>
      </c>
      <c r="B3788" s="27" t="s">
        <v>104</v>
      </c>
      <c r="C3788" s="27" t="s">
        <v>104</v>
      </c>
      <c r="D3788" s="27" t="s">
        <v>876</v>
      </c>
      <c r="E3788" s="27" t="s">
        <v>649</v>
      </c>
      <c r="F3788" s="27" t="s">
        <v>1033</v>
      </c>
      <c r="G3788" s="27" t="s">
        <v>1034</v>
      </c>
      <c r="H3788" s="34" t="s">
        <v>1031</v>
      </c>
      <c r="I3788" s="34" t="s">
        <v>1035</v>
      </c>
      <c r="J3788" s="34" t="str">
        <f t="shared" si="297"/>
        <v>Used VehicleEx NV demonstrators gross profit p.u.</v>
      </c>
      <c r="K3788" s="34" t="str">
        <f t="shared" si="298"/>
        <v>110Ex-Toyota NV demonstrator Cost of Sales</v>
      </c>
      <c r="L3788" s="28">
        <f>+SUMIF('TB 4-24'!M:M,$AL3788,'TB 4-24'!G:G)</f>
        <v>0</v>
      </c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>
        <f>+SUMIF('Input Sheet'!$S:$S,$AL3788,'Input Sheet'!C:C)</f>
        <v>0</v>
      </c>
      <c r="Z3788" s="28">
        <f>+SUMIF('Input Sheet'!$S:$S,$AL3788,'Input Sheet'!D:D)</f>
        <v>0</v>
      </c>
      <c r="AA3788" s="28">
        <f>+SUMIF('Input Sheet'!$S:$S,$AL3788,'Input Sheet'!E:E)</f>
        <v>0</v>
      </c>
      <c r="AB3788" s="28">
        <f>+SUMIF('Input Sheet'!$S:$S,$AL3788,'Input Sheet'!F:F)</f>
        <v>0</v>
      </c>
      <c r="AC3788" s="28">
        <f>+SUMIF('Input Sheet'!$S:$S,$AL3788,'Input Sheet'!G:G)</f>
        <v>0</v>
      </c>
      <c r="AD3788" s="28">
        <f>+SUMIF('Input Sheet'!$S:$S,$AL3788,'Input Sheet'!H:H)</f>
        <v>0</v>
      </c>
      <c r="AE3788" s="28">
        <f>+SUMIF('Input Sheet'!$S:$S,$AL3788,'Input Sheet'!I:I)</f>
        <v>0</v>
      </c>
      <c r="AF3788" s="28">
        <f>+SUMIF('Input Sheet'!$S:$S,$AL3788,'Input Sheet'!J:J)</f>
        <v>0</v>
      </c>
      <c r="AG3788" s="28">
        <f>+SUMIF('Input Sheet'!$S:$S,$AL3788,'Input Sheet'!K:K)</f>
        <v>0</v>
      </c>
      <c r="AH3788" s="28">
        <f>+SUMIF('Input Sheet'!$S:$S,$AL3788,'Input Sheet'!L:L)</f>
        <v>0</v>
      </c>
      <c r="AI3788" s="28">
        <f>+SUMIF('Input Sheet'!$S:$S,$AL3788,'Input Sheet'!M:M)</f>
        <v>0</v>
      </c>
      <c r="AJ3788" s="28">
        <f>+SUMIF('Input Sheet'!$S:$S,$AL3788,'Input Sheet'!N:N)</f>
        <v>0</v>
      </c>
      <c r="AK3788" s="28"/>
      <c r="AL3788" s="27" t="str">
        <f t="shared" si="296"/>
        <v>110-4009RR</v>
      </c>
      <c r="AM3788" s="34" t="str">
        <f t="shared" si="299"/>
        <v>Used Vehicle</v>
      </c>
      <c r="AN3788" s="34" t="str">
        <f t="shared" si="300"/>
        <v>Used VehicleEx NV demonstrators gross profit p.u.</v>
      </c>
      <c r="AO3788" s="35"/>
      <c r="AP3788" s="35"/>
      <c r="AQ3788" s="35"/>
    </row>
    <row r="3789" spans="1:43" x14ac:dyDescent="0.25">
      <c r="A3789" s="27" t="s">
        <v>103</v>
      </c>
      <c r="B3789" s="27" t="s">
        <v>104</v>
      </c>
      <c r="C3789" s="27" t="s">
        <v>104</v>
      </c>
      <c r="D3789" s="27" t="s">
        <v>877</v>
      </c>
      <c r="E3789" s="27" t="s">
        <v>649</v>
      </c>
      <c r="F3789" s="27" t="s">
        <v>1033</v>
      </c>
      <c r="G3789" s="27" t="s">
        <v>1034</v>
      </c>
      <c r="H3789" s="34" t="s">
        <v>1031</v>
      </c>
      <c r="I3789" s="34" t="s">
        <v>1035</v>
      </c>
      <c r="J3789" s="34" t="str">
        <f t="shared" si="297"/>
        <v>Used VehicleEx NV demonstrators gross profit p.u.</v>
      </c>
      <c r="K3789" s="34" t="str">
        <f t="shared" si="298"/>
        <v>110Ex-Toyota NV demonstrator Cost of Sales</v>
      </c>
      <c r="L3789" s="28">
        <f>+SUMIF('TB 4-24'!M:M,$AL3789,'TB 4-24'!G:G)</f>
        <v>0</v>
      </c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>
        <f>+SUMIF('Input Sheet'!$S:$S,$AL3789,'Input Sheet'!C:C)</f>
        <v>0</v>
      </c>
      <c r="Z3789" s="28">
        <f>+SUMIF('Input Sheet'!$S:$S,$AL3789,'Input Sheet'!D:D)</f>
        <v>0</v>
      </c>
      <c r="AA3789" s="28">
        <f>+SUMIF('Input Sheet'!$S:$S,$AL3789,'Input Sheet'!E:E)</f>
        <v>0</v>
      </c>
      <c r="AB3789" s="28">
        <f>+SUMIF('Input Sheet'!$S:$S,$AL3789,'Input Sheet'!F:F)</f>
        <v>0</v>
      </c>
      <c r="AC3789" s="28">
        <f>+SUMIF('Input Sheet'!$S:$S,$AL3789,'Input Sheet'!G:G)</f>
        <v>0</v>
      </c>
      <c r="AD3789" s="28">
        <f>+SUMIF('Input Sheet'!$S:$S,$AL3789,'Input Sheet'!H:H)</f>
        <v>0</v>
      </c>
      <c r="AE3789" s="28">
        <f>+SUMIF('Input Sheet'!$S:$S,$AL3789,'Input Sheet'!I:I)</f>
        <v>0</v>
      </c>
      <c r="AF3789" s="28">
        <f>+SUMIF('Input Sheet'!$S:$S,$AL3789,'Input Sheet'!J:J)</f>
        <v>0</v>
      </c>
      <c r="AG3789" s="28">
        <f>+SUMIF('Input Sheet'!$S:$S,$AL3789,'Input Sheet'!K:K)</f>
        <v>0</v>
      </c>
      <c r="AH3789" s="28">
        <f>+SUMIF('Input Sheet'!$S:$S,$AL3789,'Input Sheet'!L:L)</f>
        <v>0</v>
      </c>
      <c r="AI3789" s="28">
        <f>+SUMIF('Input Sheet'!$S:$S,$AL3789,'Input Sheet'!M:M)</f>
        <v>0</v>
      </c>
      <c r="AJ3789" s="28">
        <f>+SUMIF('Input Sheet'!$S:$S,$AL3789,'Input Sheet'!N:N)</f>
        <v>0</v>
      </c>
      <c r="AK3789" s="28"/>
      <c r="AL3789" s="27" t="str">
        <f t="shared" si="296"/>
        <v>110-4010R</v>
      </c>
      <c r="AM3789" s="34" t="str">
        <f t="shared" si="299"/>
        <v>Used Vehicle</v>
      </c>
      <c r="AN3789" s="34" t="str">
        <f t="shared" si="300"/>
        <v>Used VehicleEx NV demonstrators gross profit p.u.</v>
      </c>
      <c r="AO3789" s="35"/>
      <c r="AP3789" s="35"/>
      <c r="AQ3789" s="35"/>
    </row>
    <row r="3790" spans="1:43" x14ac:dyDescent="0.25">
      <c r="A3790" s="27" t="s">
        <v>103</v>
      </c>
      <c r="B3790" s="27" t="s">
        <v>104</v>
      </c>
      <c r="C3790" s="27" t="s">
        <v>657</v>
      </c>
      <c r="D3790" s="27" t="s">
        <v>877</v>
      </c>
      <c r="E3790" s="27" t="s">
        <v>658</v>
      </c>
      <c r="F3790" s="27" t="s">
        <v>1033</v>
      </c>
      <c r="G3790" s="27" t="s">
        <v>1034</v>
      </c>
      <c r="H3790" s="34" t="s">
        <v>1031</v>
      </c>
      <c r="I3790" s="34" t="s">
        <v>1035</v>
      </c>
      <c r="J3790" s="34" t="str">
        <f t="shared" si="297"/>
        <v>Used VehicleEx NV demonstrators gross profit p.u.</v>
      </c>
      <c r="K3790" s="34" t="str">
        <f t="shared" si="298"/>
        <v>210Ex-Toyota NV demonstrator Cost of Sales</v>
      </c>
      <c r="L3790" s="28">
        <f>+SUMIF('TB 4-24'!M:M,$AL3790,'TB 4-24'!G:G)</f>
        <v>0</v>
      </c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>
        <f>+SUMIF('Input Sheet'!$S:$S,$AL3790,'Input Sheet'!C:C)</f>
        <v>0</v>
      </c>
      <c r="Z3790" s="28">
        <f>+SUMIF('Input Sheet'!$S:$S,$AL3790,'Input Sheet'!D:D)</f>
        <v>0</v>
      </c>
      <c r="AA3790" s="28">
        <f>+SUMIF('Input Sheet'!$S:$S,$AL3790,'Input Sheet'!E:E)</f>
        <v>0</v>
      </c>
      <c r="AB3790" s="28">
        <f>+SUMIF('Input Sheet'!$S:$S,$AL3790,'Input Sheet'!F:F)</f>
        <v>0</v>
      </c>
      <c r="AC3790" s="28">
        <f>+SUMIF('Input Sheet'!$S:$S,$AL3790,'Input Sheet'!G:G)</f>
        <v>0</v>
      </c>
      <c r="AD3790" s="28">
        <f>+SUMIF('Input Sheet'!$S:$S,$AL3790,'Input Sheet'!H:H)</f>
        <v>0</v>
      </c>
      <c r="AE3790" s="28">
        <f>+SUMIF('Input Sheet'!$S:$S,$AL3790,'Input Sheet'!I:I)</f>
        <v>0</v>
      </c>
      <c r="AF3790" s="28">
        <f>+SUMIF('Input Sheet'!$S:$S,$AL3790,'Input Sheet'!J:J)</f>
        <v>0</v>
      </c>
      <c r="AG3790" s="28">
        <f>+SUMIF('Input Sheet'!$S:$S,$AL3790,'Input Sheet'!K:K)</f>
        <v>0</v>
      </c>
      <c r="AH3790" s="28">
        <f>+SUMIF('Input Sheet'!$S:$S,$AL3790,'Input Sheet'!L:L)</f>
        <v>0</v>
      </c>
      <c r="AI3790" s="28">
        <f>+SUMIF('Input Sheet'!$S:$S,$AL3790,'Input Sheet'!M:M)</f>
        <v>0</v>
      </c>
      <c r="AJ3790" s="28">
        <f>+SUMIF('Input Sheet'!$S:$S,$AL3790,'Input Sheet'!N:N)</f>
        <v>0</v>
      </c>
      <c r="AK3790" s="28"/>
      <c r="AL3790" s="27" t="str">
        <f t="shared" si="296"/>
        <v>210-4010R</v>
      </c>
      <c r="AM3790" s="34" t="str">
        <f t="shared" si="299"/>
        <v>Used Vehicle</v>
      </c>
      <c r="AN3790" s="34" t="str">
        <f t="shared" si="300"/>
        <v>Used VehicleEx NV demonstrators gross profit p.u.</v>
      </c>
      <c r="AO3790" s="35"/>
      <c r="AP3790" s="35"/>
      <c r="AQ3790" s="35"/>
    </row>
    <row r="3791" spans="1:43" x14ac:dyDescent="0.25">
      <c r="A3791" s="27" t="s">
        <v>103</v>
      </c>
      <c r="B3791" s="27" t="s">
        <v>104</v>
      </c>
      <c r="C3791" s="27" t="s">
        <v>663</v>
      </c>
      <c r="D3791" s="27" t="s">
        <v>877</v>
      </c>
      <c r="E3791" s="27" t="s">
        <v>665</v>
      </c>
      <c r="F3791" s="27" t="s">
        <v>1033</v>
      </c>
      <c r="G3791" s="27" t="s">
        <v>1034</v>
      </c>
      <c r="H3791" s="34" t="s">
        <v>1031</v>
      </c>
      <c r="I3791" s="34" t="s">
        <v>1035</v>
      </c>
      <c r="J3791" s="34" t="str">
        <f t="shared" si="297"/>
        <v>Used VehicleEx NV demonstrators gross profit p.u.</v>
      </c>
      <c r="K3791" s="34" t="str">
        <f t="shared" si="298"/>
        <v>410Ex-Toyota NV demonstrator Cost of Sales</v>
      </c>
      <c r="L3791" s="28">
        <f>+SUMIF('TB 4-24'!M:M,$AL3791,'TB 4-24'!G:G)</f>
        <v>0</v>
      </c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>
        <f>+SUMIF('Input Sheet'!$S:$S,$AL3791,'Input Sheet'!C:C)</f>
        <v>0</v>
      </c>
      <c r="Z3791" s="28">
        <f>+SUMIF('Input Sheet'!$S:$S,$AL3791,'Input Sheet'!D:D)</f>
        <v>0</v>
      </c>
      <c r="AA3791" s="28">
        <f>+SUMIF('Input Sheet'!$S:$S,$AL3791,'Input Sheet'!E:E)</f>
        <v>0</v>
      </c>
      <c r="AB3791" s="28">
        <f>+SUMIF('Input Sheet'!$S:$S,$AL3791,'Input Sheet'!F:F)</f>
        <v>0</v>
      </c>
      <c r="AC3791" s="28">
        <f>+SUMIF('Input Sheet'!$S:$S,$AL3791,'Input Sheet'!G:G)</f>
        <v>0</v>
      </c>
      <c r="AD3791" s="28">
        <f>+SUMIF('Input Sheet'!$S:$S,$AL3791,'Input Sheet'!H:H)</f>
        <v>0</v>
      </c>
      <c r="AE3791" s="28">
        <f>+SUMIF('Input Sheet'!$S:$S,$AL3791,'Input Sheet'!I:I)</f>
        <v>0</v>
      </c>
      <c r="AF3791" s="28">
        <f>+SUMIF('Input Sheet'!$S:$S,$AL3791,'Input Sheet'!J:J)</f>
        <v>0</v>
      </c>
      <c r="AG3791" s="28">
        <f>+SUMIF('Input Sheet'!$S:$S,$AL3791,'Input Sheet'!K:K)</f>
        <v>0</v>
      </c>
      <c r="AH3791" s="28">
        <f>+SUMIF('Input Sheet'!$S:$S,$AL3791,'Input Sheet'!L:L)</f>
        <v>0</v>
      </c>
      <c r="AI3791" s="28">
        <f>+SUMIF('Input Sheet'!$S:$S,$AL3791,'Input Sheet'!M:M)</f>
        <v>0</v>
      </c>
      <c r="AJ3791" s="28">
        <f>+SUMIF('Input Sheet'!$S:$S,$AL3791,'Input Sheet'!N:N)</f>
        <v>0</v>
      </c>
      <c r="AK3791" s="28"/>
      <c r="AL3791" s="27" t="str">
        <f t="shared" si="296"/>
        <v>410-4010R</v>
      </c>
      <c r="AM3791" s="34" t="str">
        <f t="shared" si="299"/>
        <v>Used Vehicle</v>
      </c>
      <c r="AN3791" s="34" t="str">
        <f t="shared" si="300"/>
        <v>Used VehicleEx NV demonstrators gross profit p.u.</v>
      </c>
      <c r="AO3791" s="35"/>
      <c r="AP3791" s="35"/>
      <c r="AQ3791" s="35"/>
    </row>
    <row r="3792" spans="1:43" x14ac:dyDescent="0.25">
      <c r="A3792" s="27" t="s">
        <v>103</v>
      </c>
      <c r="B3792" s="27" t="s">
        <v>104</v>
      </c>
      <c r="C3792" s="27" t="s">
        <v>671</v>
      </c>
      <c r="D3792" s="27" t="s">
        <v>877</v>
      </c>
      <c r="E3792" s="27" t="s">
        <v>673</v>
      </c>
      <c r="F3792" s="27" t="s">
        <v>1033</v>
      </c>
      <c r="G3792" s="27" t="s">
        <v>1034</v>
      </c>
      <c r="H3792" s="34" t="s">
        <v>1031</v>
      </c>
      <c r="I3792" s="34" t="s">
        <v>1035</v>
      </c>
      <c r="J3792" s="34" t="str">
        <f t="shared" si="297"/>
        <v>Used VehicleEx NV demonstrators gross profit p.u.</v>
      </c>
      <c r="K3792" s="34" t="str">
        <f t="shared" si="298"/>
        <v>310Ex-Toyota NV demonstrator Cost of Sales</v>
      </c>
      <c r="L3792" s="28">
        <f>+SUMIF('TB 4-24'!M:M,$AL3792,'TB 4-24'!G:G)</f>
        <v>0</v>
      </c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>
        <f>+SUMIF('Input Sheet'!$S:$S,$AL3792,'Input Sheet'!C:C)</f>
        <v>0</v>
      </c>
      <c r="Z3792" s="28">
        <f>+SUMIF('Input Sheet'!$S:$S,$AL3792,'Input Sheet'!D:D)</f>
        <v>0</v>
      </c>
      <c r="AA3792" s="28">
        <f>+SUMIF('Input Sheet'!$S:$S,$AL3792,'Input Sheet'!E:E)</f>
        <v>0</v>
      </c>
      <c r="AB3792" s="28">
        <f>+SUMIF('Input Sheet'!$S:$S,$AL3792,'Input Sheet'!F:F)</f>
        <v>0</v>
      </c>
      <c r="AC3792" s="28">
        <f>+SUMIF('Input Sheet'!$S:$S,$AL3792,'Input Sheet'!G:G)</f>
        <v>0</v>
      </c>
      <c r="AD3792" s="28">
        <f>+SUMIF('Input Sheet'!$S:$S,$AL3792,'Input Sheet'!H:H)</f>
        <v>0</v>
      </c>
      <c r="AE3792" s="28">
        <f>+SUMIF('Input Sheet'!$S:$S,$AL3792,'Input Sheet'!I:I)</f>
        <v>0</v>
      </c>
      <c r="AF3792" s="28">
        <f>+SUMIF('Input Sheet'!$S:$S,$AL3792,'Input Sheet'!J:J)</f>
        <v>0</v>
      </c>
      <c r="AG3792" s="28">
        <f>+SUMIF('Input Sheet'!$S:$S,$AL3792,'Input Sheet'!K:K)</f>
        <v>0</v>
      </c>
      <c r="AH3792" s="28">
        <f>+SUMIF('Input Sheet'!$S:$S,$AL3792,'Input Sheet'!L:L)</f>
        <v>0</v>
      </c>
      <c r="AI3792" s="28">
        <f>+SUMIF('Input Sheet'!$S:$S,$AL3792,'Input Sheet'!M:M)</f>
        <v>0</v>
      </c>
      <c r="AJ3792" s="28">
        <f>+SUMIF('Input Sheet'!$S:$S,$AL3792,'Input Sheet'!N:N)</f>
        <v>0</v>
      </c>
      <c r="AK3792" s="28"/>
      <c r="AL3792" s="27" t="str">
        <f t="shared" si="296"/>
        <v>310-4010R</v>
      </c>
      <c r="AM3792" s="34" t="str">
        <f t="shared" si="299"/>
        <v>Used Vehicle</v>
      </c>
      <c r="AN3792" s="34" t="str">
        <f t="shared" si="300"/>
        <v>Used VehicleEx NV demonstrators gross profit p.u.</v>
      </c>
      <c r="AO3792" s="35"/>
      <c r="AP3792" s="35"/>
      <c r="AQ3792" s="35"/>
    </row>
    <row r="3793" spans="1:43" x14ac:dyDescent="0.25">
      <c r="A3793" s="27" t="s">
        <v>103</v>
      </c>
      <c r="B3793" s="27" t="s">
        <v>104</v>
      </c>
      <c r="C3793" s="27" t="s">
        <v>657</v>
      </c>
      <c r="D3793" s="27" t="s">
        <v>878</v>
      </c>
      <c r="E3793" s="27" t="s">
        <v>658</v>
      </c>
      <c r="F3793" s="27" t="s">
        <v>1033</v>
      </c>
      <c r="G3793" s="27" t="s">
        <v>1034</v>
      </c>
      <c r="H3793" s="34" t="s">
        <v>1031</v>
      </c>
      <c r="I3793" s="34" t="s">
        <v>1035</v>
      </c>
      <c r="J3793" s="34" t="str">
        <f t="shared" si="297"/>
        <v>Used VehicleEx NV demonstrators gross profit p.u.</v>
      </c>
      <c r="K3793" s="34" t="str">
        <f t="shared" si="298"/>
        <v>210Ex-Toyota NV demonstrator Cost of Sales</v>
      </c>
      <c r="L3793" s="28">
        <f>+SUMIF('TB 4-24'!M:M,$AL3793,'TB 4-24'!G:G)</f>
        <v>0</v>
      </c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>
        <f>+SUMIF('Input Sheet'!$S:$S,$AL3793,'Input Sheet'!C:C)</f>
        <v>0</v>
      </c>
      <c r="Z3793" s="28">
        <f>+SUMIF('Input Sheet'!$S:$S,$AL3793,'Input Sheet'!D:D)</f>
        <v>0</v>
      </c>
      <c r="AA3793" s="28">
        <f>+SUMIF('Input Sheet'!$S:$S,$AL3793,'Input Sheet'!E:E)</f>
        <v>0</v>
      </c>
      <c r="AB3793" s="28">
        <f>+SUMIF('Input Sheet'!$S:$S,$AL3793,'Input Sheet'!F:F)</f>
        <v>0</v>
      </c>
      <c r="AC3793" s="28">
        <f>+SUMIF('Input Sheet'!$S:$S,$AL3793,'Input Sheet'!G:G)</f>
        <v>0</v>
      </c>
      <c r="AD3793" s="28">
        <f>+SUMIF('Input Sheet'!$S:$S,$AL3793,'Input Sheet'!H:H)</f>
        <v>0</v>
      </c>
      <c r="AE3793" s="28">
        <f>+SUMIF('Input Sheet'!$S:$S,$AL3793,'Input Sheet'!I:I)</f>
        <v>0</v>
      </c>
      <c r="AF3793" s="28">
        <f>+SUMIF('Input Sheet'!$S:$S,$AL3793,'Input Sheet'!J:J)</f>
        <v>0</v>
      </c>
      <c r="AG3793" s="28">
        <f>+SUMIF('Input Sheet'!$S:$S,$AL3793,'Input Sheet'!K:K)</f>
        <v>0</v>
      </c>
      <c r="AH3793" s="28">
        <f>+SUMIF('Input Sheet'!$S:$S,$AL3793,'Input Sheet'!L:L)</f>
        <v>0</v>
      </c>
      <c r="AI3793" s="28">
        <f>+SUMIF('Input Sheet'!$S:$S,$AL3793,'Input Sheet'!M:M)</f>
        <v>0</v>
      </c>
      <c r="AJ3793" s="28">
        <f>+SUMIF('Input Sheet'!$S:$S,$AL3793,'Input Sheet'!N:N)</f>
        <v>0</v>
      </c>
      <c r="AK3793" s="28"/>
      <c r="AL3793" s="27" t="str">
        <f t="shared" si="296"/>
        <v>210-4010RR</v>
      </c>
      <c r="AM3793" s="34" t="str">
        <f t="shared" si="299"/>
        <v>Used Vehicle</v>
      </c>
      <c r="AN3793" s="34" t="str">
        <f t="shared" si="300"/>
        <v>Used VehicleEx NV demonstrators gross profit p.u.</v>
      </c>
      <c r="AO3793" s="35"/>
      <c r="AP3793" s="35"/>
      <c r="AQ3793" s="35"/>
    </row>
    <row r="3794" spans="1:43" x14ac:dyDescent="0.25">
      <c r="A3794" s="27" t="s">
        <v>103</v>
      </c>
      <c r="B3794" s="27" t="s">
        <v>104</v>
      </c>
      <c r="C3794" s="27" t="s">
        <v>663</v>
      </c>
      <c r="D3794" s="27" t="s">
        <v>878</v>
      </c>
      <c r="E3794" s="27" t="s">
        <v>665</v>
      </c>
      <c r="F3794" s="27" t="s">
        <v>1033</v>
      </c>
      <c r="G3794" s="27" t="s">
        <v>1034</v>
      </c>
      <c r="H3794" s="34" t="s">
        <v>1031</v>
      </c>
      <c r="I3794" s="34" t="s">
        <v>1035</v>
      </c>
      <c r="J3794" s="34" t="str">
        <f t="shared" si="297"/>
        <v>Used VehicleEx NV demonstrators gross profit p.u.</v>
      </c>
      <c r="K3794" s="34" t="str">
        <f t="shared" si="298"/>
        <v>410Ex-Toyota NV demonstrator Cost of Sales</v>
      </c>
      <c r="L3794" s="28">
        <f>+SUMIF('TB 4-24'!M:M,$AL3794,'TB 4-24'!G:G)</f>
        <v>0</v>
      </c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>
        <f>+SUMIF('Input Sheet'!$S:$S,$AL3794,'Input Sheet'!C:C)</f>
        <v>0</v>
      </c>
      <c r="Z3794" s="28">
        <f>+SUMIF('Input Sheet'!$S:$S,$AL3794,'Input Sheet'!D:D)</f>
        <v>0</v>
      </c>
      <c r="AA3794" s="28">
        <f>+SUMIF('Input Sheet'!$S:$S,$AL3794,'Input Sheet'!E:E)</f>
        <v>0</v>
      </c>
      <c r="AB3794" s="28">
        <f>+SUMIF('Input Sheet'!$S:$S,$AL3794,'Input Sheet'!F:F)</f>
        <v>0</v>
      </c>
      <c r="AC3794" s="28">
        <f>+SUMIF('Input Sheet'!$S:$S,$AL3794,'Input Sheet'!G:G)</f>
        <v>0</v>
      </c>
      <c r="AD3794" s="28">
        <f>+SUMIF('Input Sheet'!$S:$S,$AL3794,'Input Sheet'!H:H)</f>
        <v>0</v>
      </c>
      <c r="AE3794" s="28">
        <f>+SUMIF('Input Sheet'!$S:$S,$AL3794,'Input Sheet'!I:I)</f>
        <v>0</v>
      </c>
      <c r="AF3794" s="28">
        <f>+SUMIF('Input Sheet'!$S:$S,$AL3794,'Input Sheet'!J:J)</f>
        <v>0</v>
      </c>
      <c r="AG3794" s="28">
        <f>+SUMIF('Input Sheet'!$S:$S,$AL3794,'Input Sheet'!K:K)</f>
        <v>0</v>
      </c>
      <c r="AH3794" s="28">
        <f>+SUMIF('Input Sheet'!$S:$S,$AL3794,'Input Sheet'!L:L)</f>
        <v>0</v>
      </c>
      <c r="AI3794" s="28">
        <f>+SUMIF('Input Sheet'!$S:$S,$AL3794,'Input Sheet'!M:M)</f>
        <v>0</v>
      </c>
      <c r="AJ3794" s="28">
        <f>+SUMIF('Input Sheet'!$S:$S,$AL3794,'Input Sheet'!N:N)</f>
        <v>0</v>
      </c>
      <c r="AK3794" s="28"/>
      <c r="AL3794" s="27" t="str">
        <f t="shared" si="296"/>
        <v>410-4010RR</v>
      </c>
      <c r="AM3794" s="34" t="str">
        <f t="shared" si="299"/>
        <v>Used Vehicle</v>
      </c>
      <c r="AN3794" s="34" t="str">
        <f t="shared" si="300"/>
        <v>Used VehicleEx NV demonstrators gross profit p.u.</v>
      </c>
      <c r="AO3794" s="35"/>
      <c r="AP3794" s="35"/>
      <c r="AQ3794" s="35"/>
    </row>
    <row r="3795" spans="1:43" x14ac:dyDescent="0.25">
      <c r="A3795" s="27" t="s">
        <v>103</v>
      </c>
      <c r="B3795" s="27" t="s">
        <v>104</v>
      </c>
      <c r="C3795" s="27" t="s">
        <v>671</v>
      </c>
      <c r="D3795" s="27" t="s">
        <v>878</v>
      </c>
      <c r="E3795" s="27" t="s">
        <v>673</v>
      </c>
      <c r="F3795" s="27" t="s">
        <v>1033</v>
      </c>
      <c r="G3795" s="27" t="s">
        <v>1034</v>
      </c>
      <c r="H3795" s="34" t="s">
        <v>1031</v>
      </c>
      <c r="I3795" s="34" t="s">
        <v>1035</v>
      </c>
      <c r="J3795" s="34" t="str">
        <f t="shared" si="297"/>
        <v>Used VehicleEx NV demonstrators gross profit p.u.</v>
      </c>
      <c r="K3795" s="34" t="str">
        <f t="shared" si="298"/>
        <v>310Ex-Toyota NV demonstrator Cost of Sales</v>
      </c>
      <c r="L3795" s="28">
        <f>+SUMIF('TB 4-24'!M:M,$AL3795,'TB 4-24'!G:G)</f>
        <v>0</v>
      </c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>
        <f>+SUMIF('Input Sheet'!$S:$S,$AL3795,'Input Sheet'!C:C)</f>
        <v>0</v>
      </c>
      <c r="Z3795" s="28">
        <f>+SUMIF('Input Sheet'!$S:$S,$AL3795,'Input Sheet'!D:D)</f>
        <v>0</v>
      </c>
      <c r="AA3795" s="28">
        <f>+SUMIF('Input Sheet'!$S:$S,$AL3795,'Input Sheet'!E:E)</f>
        <v>0</v>
      </c>
      <c r="AB3795" s="28">
        <f>+SUMIF('Input Sheet'!$S:$S,$AL3795,'Input Sheet'!F:F)</f>
        <v>0</v>
      </c>
      <c r="AC3795" s="28">
        <f>+SUMIF('Input Sheet'!$S:$S,$AL3795,'Input Sheet'!G:G)</f>
        <v>0</v>
      </c>
      <c r="AD3795" s="28">
        <f>+SUMIF('Input Sheet'!$S:$S,$AL3795,'Input Sheet'!H:H)</f>
        <v>0</v>
      </c>
      <c r="AE3795" s="28">
        <f>+SUMIF('Input Sheet'!$S:$S,$AL3795,'Input Sheet'!I:I)</f>
        <v>0</v>
      </c>
      <c r="AF3795" s="28">
        <f>+SUMIF('Input Sheet'!$S:$S,$AL3795,'Input Sheet'!J:J)</f>
        <v>0</v>
      </c>
      <c r="AG3795" s="28">
        <f>+SUMIF('Input Sheet'!$S:$S,$AL3795,'Input Sheet'!K:K)</f>
        <v>0</v>
      </c>
      <c r="AH3795" s="28">
        <f>+SUMIF('Input Sheet'!$S:$S,$AL3795,'Input Sheet'!L:L)</f>
        <v>0</v>
      </c>
      <c r="AI3795" s="28">
        <f>+SUMIF('Input Sheet'!$S:$S,$AL3795,'Input Sheet'!M:M)</f>
        <v>0</v>
      </c>
      <c r="AJ3795" s="28">
        <f>+SUMIF('Input Sheet'!$S:$S,$AL3795,'Input Sheet'!N:N)</f>
        <v>0</v>
      </c>
      <c r="AK3795" s="28"/>
      <c r="AL3795" s="27" t="str">
        <f t="shared" si="296"/>
        <v>310-4010RR</v>
      </c>
      <c r="AM3795" s="34" t="str">
        <f t="shared" si="299"/>
        <v>Used Vehicle</v>
      </c>
      <c r="AN3795" s="34" t="str">
        <f t="shared" si="300"/>
        <v>Used VehicleEx NV demonstrators gross profit p.u.</v>
      </c>
      <c r="AO3795" s="35"/>
      <c r="AP3795" s="35"/>
      <c r="AQ3795" s="35"/>
    </row>
    <row r="3796" spans="1:43" x14ac:dyDescent="0.25">
      <c r="A3796" s="27" t="s">
        <v>103</v>
      </c>
      <c r="B3796" s="27" t="s">
        <v>104</v>
      </c>
      <c r="C3796" s="27" t="s">
        <v>104</v>
      </c>
      <c r="D3796" s="27" t="s">
        <v>878</v>
      </c>
      <c r="E3796" s="27" t="s">
        <v>649</v>
      </c>
      <c r="F3796" s="27" t="s">
        <v>1033</v>
      </c>
      <c r="G3796" s="27" t="s">
        <v>1034</v>
      </c>
      <c r="H3796" s="34" t="s">
        <v>1031</v>
      </c>
      <c r="I3796" s="34" t="s">
        <v>1035</v>
      </c>
      <c r="J3796" s="34" t="str">
        <f t="shared" si="297"/>
        <v>Used VehicleEx NV demonstrators gross profit p.u.</v>
      </c>
      <c r="K3796" s="34" t="str">
        <f t="shared" si="298"/>
        <v>110Ex-Toyota NV demonstrator Cost of Sales</v>
      </c>
      <c r="L3796" s="28">
        <f>+SUMIF('TB 4-24'!M:M,$AL3796,'TB 4-24'!G:G)</f>
        <v>0</v>
      </c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>
        <f>+SUMIF('Input Sheet'!$S:$S,$AL3796,'Input Sheet'!C:C)</f>
        <v>0</v>
      </c>
      <c r="Z3796" s="28">
        <f>+SUMIF('Input Sheet'!$S:$S,$AL3796,'Input Sheet'!D:D)</f>
        <v>0</v>
      </c>
      <c r="AA3796" s="28">
        <f>+SUMIF('Input Sheet'!$S:$S,$AL3796,'Input Sheet'!E:E)</f>
        <v>0</v>
      </c>
      <c r="AB3796" s="28">
        <f>+SUMIF('Input Sheet'!$S:$S,$AL3796,'Input Sheet'!F:F)</f>
        <v>0</v>
      </c>
      <c r="AC3796" s="28">
        <f>+SUMIF('Input Sheet'!$S:$S,$AL3796,'Input Sheet'!G:G)</f>
        <v>0</v>
      </c>
      <c r="AD3796" s="28">
        <f>+SUMIF('Input Sheet'!$S:$S,$AL3796,'Input Sheet'!H:H)</f>
        <v>0</v>
      </c>
      <c r="AE3796" s="28">
        <f>+SUMIF('Input Sheet'!$S:$S,$AL3796,'Input Sheet'!I:I)</f>
        <v>0</v>
      </c>
      <c r="AF3796" s="28">
        <f>+SUMIF('Input Sheet'!$S:$S,$AL3796,'Input Sheet'!J:J)</f>
        <v>0</v>
      </c>
      <c r="AG3796" s="28">
        <f>+SUMIF('Input Sheet'!$S:$S,$AL3796,'Input Sheet'!K:K)</f>
        <v>0</v>
      </c>
      <c r="AH3796" s="28">
        <f>+SUMIF('Input Sheet'!$S:$S,$AL3796,'Input Sheet'!L:L)</f>
        <v>0</v>
      </c>
      <c r="AI3796" s="28">
        <f>+SUMIF('Input Sheet'!$S:$S,$AL3796,'Input Sheet'!M:M)</f>
        <v>0</v>
      </c>
      <c r="AJ3796" s="28">
        <f>+SUMIF('Input Sheet'!$S:$S,$AL3796,'Input Sheet'!N:N)</f>
        <v>0</v>
      </c>
      <c r="AK3796" s="28"/>
      <c r="AL3796" s="27" t="str">
        <f t="shared" si="296"/>
        <v>110-4010RR</v>
      </c>
      <c r="AM3796" s="34" t="str">
        <f t="shared" si="299"/>
        <v>Used Vehicle</v>
      </c>
      <c r="AN3796" s="34" t="str">
        <f t="shared" si="300"/>
        <v>Used VehicleEx NV demonstrators gross profit p.u.</v>
      </c>
      <c r="AO3796" s="35"/>
      <c r="AP3796" s="35"/>
      <c r="AQ3796" s="35"/>
    </row>
    <row r="3797" spans="1:43" x14ac:dyDescent="0.25">
      <c r="A3797" s="27" t="s">
        <v>103</v>
      </c>
      <c r="B3797" s="27" t="s">
        <v>104</v>
      </c>
      <c r="C3797" s="27" t="s">
        <v>657</v>
      </c>
      <c r="D3797" s="27" t="s">
        <v>879</v>
      </c>
      <c r="E3797" s="27" t="s">
        <v>658</v>
      </c>
      <c r="F3797" s="27" t="s">
        <v>1033</v>
      </c>
      <c r="G3797" s="27" t="s">
        <v>1034</v>
      </c>
      <c r="H3797" s="34" t="s">
        <v>1031</v>
      </c>
      <c r="I3797" s="34" t="s">
        <v>1035</v>
      </c>
      <c r="J3797" s="34" t="str">
        <f t="shared" si="297"/>
        <v>Used VehicleEx NV demonstrators gross profit p.u.</v>
      </c>
      <c r="K3797" s="34" t="str">
        <f t="shared" si="298"/>
        <v>210Ex-Toyota NV demonstrator Cost of Sales</v>
      </c>
      <c r="L3797" s="28">
        <f>+SUMIF('TB 4-24'!M:M,$AL3797,'TB 4-24'!G:G)</f>
        <v>0</v>
      </c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>
        <f>+SUMIF('Input Sheet'!$S:$S,$AL3797,'Input Sheet'!C:C)</f>
        <v>0</v>
      </c>
      <c r="Z3797" s="28">
        <f>+SUMIF('Input Sheet'!$S:$S,$AL3797,'Input Sheet'!D:D)</f>
        <v>0</v>
      </c>
      <c r="AA3797" s="28">
        <f>+SUMIF('Input Sheet'!$S:$S,$AL3797,'Input Sheet'!E:E)</f>
        <v>0</v>
      </c>
      <c r="AB3797" s="28">
        <f>+SUMIF('Input Sheet'!$S:$S,$AL3797,'Input Sheet'!F:F)</f>
        <v>0</v>
      </c>
      <c r="AC3797" s="28">
        <f>+SUMIF('Input Sheet'!$S:$S,$AL3797,'Input Sheet'!G:G)</f>
        <v>0</v>
      </c>
      <c r="AD3797" s="28">
        <f>+SUMIF('Input Sheet'!$S:$S,$AL3797,'Input Sheet'!H:H)</f>
        <v>0</v>
      </c>
      <c r="AE3797" s="28">
        <f>+SUMIF('Input Sheet'!$S:$S,$AL3797,'Input Sheet'!I:I)</f>
        <v>0</v>
      </c>
      <c r="AF3797" s="28">
        <f>+SUMIF('Input Sheet'!$S:$S,$AL3797,'Input Sheet'!J:J)</f>
        <v>0</v>
      </c>
      <c r="AG3797" s="28">
        <f>+SUMIF('Input Sheet'!$S:$S,$AL3797,'Input Sheet'!K:K)</f>
        <v>0</v>
      </c>
      <c r="AH3797" s="28">
        <f>+SUMIF('Input Sheet'!$S:$S,$AL3797,'Input Sheet'!L:L)</f>
        <v>0</v>
      </c>
      <c r="AI3797" s="28">
        <f>+SUMIF('Input Sheet'!$S:$S,$AL3797,'Input Sheet'!M:M)</f>
        <v>0</v>
      </c>
      <c r="AJ3797" s="28">
        <f>+SUMIF('Input Sheet'!$S:$S,$AL3797,'Input Sheet'!N:N)</f>
        <v>0</v>
      </c>
      <c r="AK3797" s="28"/>
      <c r="AL3797" s="27" t="str">
        <f t="shared" si="296"/>
        <v>210-4011R</v>
      </c>
      <c r="AM3797" s="34" t="str">
        <f t="shared" si="299"/>
        <v>Used Vehicle</v>
      </c>
      <c r="AN3797" s="34" t="str">
        <f t="shared" si="300"/>
        <v>Used VehicleEx NV demonstrators gross profit p.u.</v>
      </c>
      <c r="AO3797" s="35"/>
      <c r="AP3797" s="35"/>
      <c r="AQ3797" s="35"/>
    </row>
    <row r="3798" spans="1:43" x14ac:dyDescent="0.25">
      <c r="A3798" s="27" t="s">
        <v>103</v>
      </c>
      <c r="B3798" s="27" t="s">
        <v>104</v>
      </c>
      <c r="C3798" s="27" t="s">
        <v>104</v>
      </c>
      <c r="D3798" s="27" t="s">
        <v>879</v>
      </c>
      <c r="E3798" s="27" t="s">
        <v>649</v>
      </c>
      <c r="F3798" s="27" t="s">
        <v>1033</v>
      </c>
      <c r="G3798" s="27" t="s">
        <v>1034</v>
      </c>
      <c r="H3798" s="34" t="s">
        <v>1031</v>
      </c>
      <c r="I3798" s="34" t="s">
        <v>1035</v>
      </c>
      <c r="J3798" s="34" t="str">
        <f t="shared" si="297"/>
        <v>Used VehicleEx NV demonstrators gross profit p.u.</v>
      </c>
      <c r="K3798" s="34" t="str">
        <f t="shared" si="298"/>
        <v>110Ex-Toyota NV demonstrator Cost of Sales</v>
      </c>
      <c r="L3798" s="28">
        <f>+SUMIF('TB 4-24'!M:M,$AL3798,'TB 4-24'!G:G)</f>
        <v>0</v>
      </c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>
        <f>+SUMIF('Input Sheet'!$S:$S,$AL3798,'Input Sheet'!C:C)</f>
        <v>0</v>
      </c>
      <c r="Z3798" s="28">
        <f>+SUMIF('Input Sheet'!$S:$S,$AL3798,'Input Sheet'!D:D)</f>
        <v>0</v>
      </c>
      <c r="AA3798" s="28">
        <f>+SUMIF('Input Sheet'!$S:$S,$AL3798,'Input Sheet'!E:E)</f>
        <v>0</v>
      </c>
      <c r="AB3798" s="28">
        <f>+SUMIF('Input Sheet'!$S:$S,$AL3798,'Input Sheet'!F:F)</f>
        <v>0</v>
      </c>
      <c r="AC3798" s="28">
        <f>+SUMIF('Input Sheet'!$S:$S,$AL3798,'Input Sheet'!G:G)</f>
        <v>0</v>
      </c>
      <c r="AD3798" s="28">
        <f>+SUMIF('Input Sheet'!$S:$S,$AL3798,'Input Sheet'!H:H)</f>
        <v>0</v>
      </c>
      <c r="AE3798" s="28">
        <f>+SUMIF('Input Sheet'!$S:$S,$AL3798,'Input Sheet'!I:I)</f>
        <v>0</v>
      </c>
      <c r="AF3798" s="28">
        <f>+SUMIF('Input Sheet'!$S:$S,$AL3798,'Input Sheet'!J:J)</f>
        <v>0</v>
      </c>
      <c r="AG3798" s="28">
        <f>+SUMIF('Input Sheet'!$S:$S,$AL3798,'Input Sheet'!K:K)</f>
        <v>0</v>
      </c>
      <c r="AH3798" s="28">
        <f>+SUMIF('Input Sheet'!$S:$S,$AL3798,'Input Sheet'!L:L)</f>
        <v>0</v>
      </c>
      <c r="AI3798" s="28">
        <f>+SUMIF('Input Sheet'!$S:$S,$AL3798,'Input Sheet'!M:M)</f>
        <v>0</v>
      </c>
      <c r="AJ3798" s="28">
        <f>+SUMIF('Input Sheet'!$S:$S,$AL3798,'Input Sheet'!N:N)</f>
        <v>0</v>
      </c>
      <c r="AK3798" s="28"/>
      <c r="AL3798" s="27" t="str">
        <f t="shared" si="296"/>
        <v>110-4011R</v>
      </c>
      <c r="AM3798" s="34" t="str">
        <f t="shared" si="299"/>
        <v>Used Vehicle</v>
      </c>
      <c r="AN3798" s="34" t="str">
        <f t="shared" si="300"/>
        <v>Used VehicleEx NV demonstrators gross profit p.u.</v>
      </c>
      <c r="AO3798" s="35"/>
      <c r="AP3798" s="35"/>
      <c r="AQ3798" s="35"/>
    </row>
    <row r="3799" spans="1:43" x14ac:dyDescent="0.25">
      <c r="A3799" s="27" t="s">
        <v>103</v>
      </c>
      <c r="B3799" s="27" t="s">
        <v>104</v>
      </c>
      <c r="C3799" s="27" t="s">
        <v>663</v>
      </c>
      <c r="D3799" s="27" t="s">
        <v>879</v>
      </c>
      <c r="E3799" s="27" t="s">
        <v>665</v>
      </c>
      <c r="F3799" s="27" t="s">
        <v>1033</v>
      </c>
      <c r="G3799" s="27" t="s">
        <v>1034</v>
      </c>
      <c r="H3799" s="34" t="s">
        <v>1031</v>
      </c>
      <c r="I3799" s="34" t="s">
        <v>1035</v>
      </c>
      <c r="J3799" s="34" t="str">
        <f t="shared" si="297"/>
        <v>Used VehicleEx NV demonstrators gross profit p.u.</v>
      </c>
      <c r="K3799" s="34" t="str">
        <f t="shared" si="298"/>
        <v>410Ex-Toyota NV demonstrator Cost of Sales</v>
      </c>
      <c r="L3799" s="28">
        <f>+SUMIF('TB 4-24'!M:M,$AL3799,'TB 4-24'!G:G)</f>
        <v>0</v>
      </c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>
        <f>+SUMIF('Input Sheet'!$S:$S,$AL3799,'Input Sheet'!C:C)</f>
        <v>0</v>
      </c>
      <c r="Z3799" s="28">
        <f>+SUMIF('Input Sheet'!$S:$S,$AL3799,'Input Sheet'!D:D)</f>
        <v>0</v>
      </c>
      <c r="AA3799" s="28">
        <f>+SUMIF('Input Sheet'!$S:$S,$AL3799,'Input Sheet'!E:E)</f>
        <v>0</v>
      </c>
      <c r="AB3799" s="28">
        <f>+SUMIF('Input Sheet'!$S:$S,$AL3799,'Input Sheet'!F:F)</f>
        <v>0</v>
      </c>
      <c r="AC3799" s="28">
        <f>+SUMIF('Input Sheet'!$S:$S,$AL3799,'Input Sheet'!G:G)</f>
        <v>0</v>
      </c>
      <c r="AD3799" s="28">
        <f>+SUMIF('Input Sheet'!$S:$S,$AL3799,'Input Sheet'!H:H)</f>
        <v>0</v>
      </c>
      <c r="AE3799" s="28">
        <f>+SUMIF('Input Sheet'!$S:$S,$AL3799,'Input Sheet'!I:I)</f>
        <v>0</v>
      </c>
      <c r="AF3799" s="28">
        <f>+SUMIF('Input Sheet'!$S:$S,$AL3799,'Input Sheet'!J:J)</f>
        <v>0</v>
      </c>
      <c r="AG3799" s="28">
        <f>+SUMIF('Input Sheet'!$S:$S,$AL3799,'Input Sheet'!K:K)</f>
        <v>0</v>
      </c>
      <c r="AH3799" s="28">
        <f>+SUMIF('Input Sheet'!$S:$S,$AL3799,'Input Sheet'!L:L)</f>
        <v>0</v>
      </c>
      <c r="AI3799" s="28">
        <f>+SUMIF('Input Sheet'!$S:$S,$AL3799,'Input Sheet'!M:M)</f>
        <v>0</v>
      </c>
      <c r="AJ3799" s="28">
        <f>+SUMIF('Input Sheet'!$S:$S,$AL3799,'Input Sheet'!N:N)</f>
        <v>0</v>
      </c>
      <c r="AK3799" s="28"/>
      <c r="AL3799" s="27" t="str">
        <f t="shared" si="296"/>
        <v>410-4011R</v>
      </c>
      <c r="AM3799" s="34" t="str">
        <f t="shared" si="299"/>
        <v>Used Vehicle</v>
      </c>
      <c r="AN3799" s="34" t="str">
        <f t="shared" si="300"/>
        <v>Used VehicleEx NV demonstrators gross profit p.u.</v>
      </c>
      <c r="AO3799" s="35"/>
      <c r="AP3799" s="35"/>
      <c r="AQ3799" s="35"/>
    </row>
    <row r="3800" spans="1:43" x14ac:dyDescent="0.25">
      <c r="A3800" s="27" t="s">
        <v>103</v>
      </c>
      <c r="B3800" s="27" t="s">
        <v>104</v>
      </c>
      <c r="C3800" s="27" t="s">
        <v>671</v>
      </c>
      <c r="D3800" s="27" t="s">
        <v>879</v>
      </c>
      <c r="E3800" s="27" t="s">
        <v>673</v>
      </c>
      <c r="F3800" s="27" t="s">
        <v>1033</v>
      </c>
      <c r="G3800" s="27" t="s">
        <v>1034</v>
      </c>
      <c r="H3800" s="34" t="s">
        <v>1031</v>
      </c>
      <c r="I3800" s="34" t="s">
        <v>1035</v>
      </c>
      <c r="J3800" s="34" t="str">
        <f t="shared" si="297"/>
        <v>Used VehicleEx NV demonstrators gross profit p.u.</v>
      </c>
      <c r="K3800" s="34" t="str">
        <f t="shared" si="298"/>
        <v>310Ex-Toyota NV demonstrator Cost of Sales</v>
      </c>
      <c r="L3800" s="28">
        <f>+SUMIF('TB 4-24'!M:M,$AL3800,'TB 4-24'!G:G)</f>
        <v>0</v>
      </c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>
        <f>+SUMIF('Input Sheet'!$S:$S,$AL3800,'Input Sheet'!C:C)</f>
        <v>0</v>
      </c>
      <c r="Z3800" s="28">
        <f>+SUMIF('Input Sheet'!$S:$S,$AL3800,'Input Sheet'!D:D)</f>
        <v>0</v>
      </c>
      <c r="AA3800" s="28">
        <f>+SUMIF('Input Sheet'!$S:$S,$AL3800,'Input Sheet'!E:E)</f>
        <v>0</v>
      </c>
      <c r="AB3800" s="28">
        <f>+SUMIF('Input Sheet'!$S:$S,$AL3800,'Input Sheet'!F:F)</f>
        <v>0</v>
      </c>
      <c r="AC3800" s="28">
        <f>+SUMIF('Input Sheet'!$S:$S,$AL3800,'Input Sheet'!G:G)</f>
        <v>0</v>
      </c>
      <c r="AD3800" s="28">
        <f>+SUMIF('Input Sheet'!$S:$S,$AL3800,'Input Sheet'!H:H)</f>
        <v>0</v>
      </c>
      <c r="AE3800" s="28">
        <f>+SUMIF('Input Sheet'!$S:$S,$AL3800,'Input Sheet'!I:I)</f>
        <v>0</v>
      </c>
      <c r="AF3800" s="28">
        <f>+SUMIF('Input Sheet'!$S:$S,$AL3800,'Input Sheet'!J:J)</f>
        <v>0</v>
      </c>
      <c r="AG3800" s="28">
        <f>+SUMIF('Input Sheet'!$S:$S,$AL3800,'Input Sheet'!K:K)</f>
        <v>0</v>
      </c>
      <c r="AH3800" s="28">
        <f>+SUMIF('Input Sheet'!$S:$S,$AL3800,'Input Sheet'!L:L)</f>
        <v>0</v>
      </c>
      <c r="AI3800" s="28">
        <f>+SUMIF('Input Sheet'!$S:$S,$AL3800,'Input Sheet'!M:M)</f>
        <v>0</v>
      </c>
      <c r="AJ3800" s="28">
        <f>+SUMIF('Input Sheet'!$S:$S,$AL3800,'Input Sheet'!N:N)</f>
        <v>0</v>
      </c>
      <c r="AK3800" s="28"/>
      <c r="AL3800" s="27" t="str">
        <f t="shared" si="296"/>
        <v>310-4011R</v>
      </c>
      <c r="AM3800" s="34" t="str">
        <f t="shared" si="299"/>
        <v>Used Vehicle</v>
      </c>
      <c r="AN3800" s="34" t="str">
        <f t="shared" si="300"/>
        <v>Used VehicleEx NV demonstrators gross profit p.u.</v>
      </c>
      <c r="AO3800" s="35"/>
      <c r="AP3800" s="35"/>
      <c r="AQ3800" s="35"/>
    </row>
    <row r="3801" spans="1:43" x14ac:dyDescent="0.25">
      <c r="A3801" s="27" t="s">
        <v>103</v>
      </c>
      <c r="B3801" s="27" t="s">
        <v>104</v>
      </c>
      <c r="C3801" s="27" t="s">
        <v>663</v>
      </c>
      <c r="D3801" s="27" t="s">
        <v>880</v>
      </c>
      <c r="E3801" s="27" t="s">
        <v>665</v>
      </c>
      <c r="F3801" s="27" t="s">
        <v>1033</v>
      </c>
      <c r="G3801" s="27" t="s">
        <v>1034</v>
      </c>
      <c r="H3801" s="34" t="s">
        <v>1031</v>
      </c>
      <c r="I3801" s="34" t="s">
        <v>1035</v>
      </c>
      <c r="J3801" s="34" t="str">
        <f t="shared" si="297"/>
        <v>Used VehicleEx NV demonstrators gross profit p.u.</v>
      </c>
      <c r="K3801" s="34" t="str">
        <f t="shared" si="298"/>
        <v>410Ex-Toyota NV demonstrator Cost of Sales</v>
      </c>
      <c r="L3801" s="28">
        <f>+SUMIF('TB 4-24'!M:M,$AL3801,'TB 4-24'!G:G)</f>
        <v>0</v>
      </c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>
        <f>+SUMIF('Input Sheet'!$S:$S,$AL3801,'Input Sheet'!C:C)</f>
        <v>0</v>
      </c>
      <c r="Z3801" s="28">
        <f>+SUMIF('Input Sheet'!$S:$S,$AL3801,'Input Sheet'!D:D)</f>
        <v>0</v>
      </c>
      <c r="AA3801" s="28">
        <f>+SUMIF('Input Sheet'!$S:$S,$AL3801,'Input Sheet'!E:E)</f>
        <v>0</v>
      </c>
      <c r="AB3801" s="28">
        <f>+SUMIF('Input Sheet'!$S:$S,$AL3801,'Input Sheet'!F:F)</f>
        <v>0</v>
      </c>
      <c r="AC3801" s="28">
        <f>+SUMIF('Input Sheet'!$S:$S,$AL3801,'Input Sheet'!G:G)</f>
        <v>0</v>
      </c>
      <c r="AD3801" s="28">
        <f>+SUMIF('Input Sheet'!$S:$S,$AL3801,'Input Sheet'!H:H)</f>
        <v>0</v>
      </c>
      <c r="AE3801" s="28">
        <f>+SUMIF('Input Sheet'!$S:$S,$AL3801,'Input Sheet'!I:I)</f>
        <v>0</v>
      </c>
      <c r="AF3801" s="28">
        <f>+SUMIF('Input Sheet'!$S:$S,$AL3801,'Input Sheet'!J:J)</f>
        <v>0</v>
      </c>
      <c r="AG3801" s="28">
        <f>+SUMIF('Input Sheet'!$S:$S,$AL3801,'Input Sheet'!K:K)</f>
        <v>0</v>
      </c>
      <c r="AH3801" s="28">
        <f>+SUMIF('Input Sheet'!$S:$S,$AL3801,'Input Sheet'!L:L)</f>
        <v>0</v>
      </c>
      <c r="AI3801" s="28">
        <f>+SUMIF('Input Sheet'!$S:$S,$AL3801,'Input Sheet'!M:M)</f>
        <v>0</v>
      </c>
      <c r="AJ3801" s="28">
        <f>+SUMIF('Input Sheet'!$S:$S,$AL3801,'Input Sheet'!N:N)</f>
        <v>0</v>
      </c>
      <c r="AK3801" s="28"/>
      <c r="AL3801" s="27" t="str">
        <f t="shared" si="296"/>
        <v>410-4011RR</v>
      </c>
      <c r="AM3801" s="34" t="str">
        <f t="shared" si="299"/>
        <v>Used Vehicle</v>
      </c>
      <c r="AN3801" s="34" t="str">
        <f t="shared" si="300"/>
        <v>Used VehicleEx NV demonstrators gross profit p.u.</v>
      </c>
      <c r="AO3801" s="35"/>
      <c r="AP3801" s="35"/>
      <c r="AQ3801" s="35"/>
    </row>
    <row r="3802" spans="1:43" x14ac:dyDescent="0.25">
      <c r="A3802" s="27" t="s">
        <v>103</v>
      </c>
      <c r="B3802" s="27" t="s">
        <v>104</v>
      </c>
      <c r="C3802" s="27" t="s">
        <v>671</v>
      </c>
      <c r="D3802" s="27" t="s">
        <v>880</v>
      </c>
      <c r="E3802" s="27" t="s">
        <v>673</v>
      </c>
      <c r="F3802" s="27" t="s">
        <v>1033</v>
      </c>
      <c r="G3802" s="27" t="s">
        <v>1034</v>
      </c>
      <c r="H3802" s="34" t="s">
        <v>1031</v>
      </c>
      <c r="I3802" s="34" t="s">
        <v>1035</v>
      </c>
      <c r="J3802" s="34" t="str">
        <f t="shared" si="297"/>
        <v>Used VehicleEx NV demonstrators gross profit p.u.</v>
      </c>
      <c r="K3802" s="34" t="str">
        <f t="shared" si="298"/>
        <v>310Ex-Toyota NV demonstrator Cost of Sales</v>
      </c>
      <c r="L3802" s="28">
        <f>+SUMIF('TB 4-24'!M:M,$AL3802,'TB 4-24'!G:G)</f>
        <v>0</v>
      </c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>
        <f>+SUMIF('Input Sheet'!$S:$S,$AL3802,'Input Sheet'!C:C)</f>
        <v>0</v>
      </c>
      <c r="Z3802" s="28">
        <f>+SUMIF('Input Sheet'!$S:$S,$AL3802,'Input Sheet'!D:D)</f>
        <v>0</v>
      </c>
      <c r="AA3802" s="28">
        <f>+SUMIF('Input Sheet'!$S:$S,$AL3802,'Input Sheet'!E:E)</f>
        <v>0</v>
      </c>
      <c r="AB3802" s="28">
        <f>+SUMIF('Input Sheet'!$S:$S,$AL3802,'Input Sheet'!F:F)</f>
        <v>0</v>
      </c>
      <c r="AC3802" s="28">
        <f>+SUMIF('Input Sheet'!$S:$S,$AL3802,'Input Sheet'!G:G)</f>
        <v>0</v>
      </c>
      <c r="AD3802" s="28">
        <f>+SUMIF('Input Sheet'!$S:$S,$AL3802,'Input Sheet'!H:H)</f>
        <v>0</v>
      </c>
      <c r="AE3802" s="28">
        <f>+SUMIF('Input Sheet'!$S:$S,$AL3802,'Input Sheet'!I:I)</f>
        <v>0</v>
      </c>
      <c r="AF3802" s="28">
        <f>+SUMIF('Input Sheet'!$S:$S,$AL3802,'Input Sheet'!J:J)</f>
        <v>0</v>
      </c>
      <c r="AG3802" s="28">
        <f>+SUMIF('Input Sheet'!$S:$S,$AL3802,'Input Sheet'!K:K)</f>
        <v>0</v>
      </c>
      <c r="AH3802" s="28">
        <f>+SUMIF('Input Sheet'!$S:$S,$AL3802,'Input Sheet'!L:L)</f>
        <v>0</v>
      </c>
      <c r="AI3802" s="28">
        <f>+SUMIF('Input Sheet'!$S:$S,$AL3802,'Input Sheet'!M:M)</f>
        <v>0</v>
      </c>
      <c r="AJ3802" s="28">
        <f>+SUMIF('Input Sheet'!$S:$S,$AL3802,'Input Sheet'!N:N)</f>
        <v>0</v>
      </c>
      <c r="AK3802" s="28"/>
      <c r="AL3802" s="27" t="str">
        <f t="shared" si="296"/>
        <v>310-4011RR</v>
      </c>
      <c r="AM3802" s="34" t="str">
        <f t="shared" si="299"/>
        <v>Used Vehicle</v>
      </c>
      <c r="AN3802" s="34" t="str">
        <f t="shared" si="300"/>
        <v>Used VehicleEx NV demonstrators gross profit p.u.</v>
      </c>
      <c r="AO3802" s="35"/>
      <c r="AP3802" s="35"/>
      <c r="AQ3802" s="35"/>
    </row>
    <row r="3803" spans="1:43" x14ac:dyDescent="0.25">
      <c r="A3803" s="27" t="s">
        <v>103</v>
      </c>
      <c r="B3803" s="27" t="s">
        <v>104</v>
      </c>
      <c r="C3803" s="27" t="s">
        <v>657</v>
      </c>
      <c r="D3803" s="27" t="s">
        <v>880</v>
      </c>
      <c r="E3803" s="27" t="s">
        <v>658</v>
      </c>
      <c r="F3803" s="27" t="s">
        <v>1033</v>
      </c>
      <c r="G3803" s="27" t="s">
        <v>1034</v>
      </c>
      <c r="H3803" s="34" t="s">
        <v>1031</v>
      </c>
      <c r="I3803" s="34" t="s">
        <v>1035</v>
      </c>
      <c r="J3803" s="34" t="str">
        <f t="shared" si="297"/>
        <v>Used VehicleEx NV demonstrators gross profit p.u.</v>
      </c>
      <c r="K3803" s="34" t="str">
        <f t="shared" si="298"/>
        <v>210Ex-Toyota NV demonstrator Cost of Sales</v>
      </c>
      <c r="L3803" s="28">
        <f>+SUMIF('TB 4-24'!M:M,$AL3803,'TB 4-24'!G:G)</f>
        <v>0</v>
      </c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>
        <f>+SUMIF('Input Sheet'!$S:$S,$AL3803,'Input Sheet'!C:C)</f>
        <v>0</v>
      </c>
      <c r="Z3803" s="28">
        <f>+SUMIF('Input Sheet'!$S:$S,$AL3803,'Input Sheet'!D:D)</f>
        <v>0</v>
      </c>
      <c r="AA3803" s="28">
        <f>+SUMIF('Input Sheet'!$S:$S,$AL3803,'Input Sheet'!E:E)</f>
        <v>0</v>
      </c>
      <c r="AB3803" s="28">
        <f>+SUMIF('Input Sheet'!$S:$S,$AL3803,'Input Sheet'!F:F)</f>
        <v>0</v>
      </c>
      <c r="AC3803" s="28">
        <f>+SUMIF('Input Sheet'!$S:$S,$AL3803,'Input Sheet'!G:G)</f>
        <v>0</v>
      </c>
      <c r="AD3803" s="28">
        <f>+SUMIF('Input Sheet'!$S:$S,$AL3803,'Input Sheet'!H:H)</f>
        <v>0</v>
      </c>
      <c r="AE3803" s="28">
        <f>+SUMIF('Input Sheet'!$S:$S,$AL3803,'Input Sheet'!I:I)</f>
        <v>0</v>
      </c>
      <c r="AF3803" s="28">
        <f>+SUMIF('Input Sheet'!$S:$S,$AL3803,'Input Sheet'!J:J)</f>
        <v>0</v>
      </c>
      <c r="AG3803" s="28">
        <f>+SUMIF('Input Sheet'!$S:$S,$AL3803,'Input Sheet'!K:K)</f>
        <v>0</v>
      </c>
      <c r="AH3803" s="28">
        <f>+SUMIF('Input Sheet'!$S:$S,$AL3803,'Input Sheet'!L:L)</f>
        <v>0</v>
      </c>
      <c r="AI3803" s="28">
        <f>+SUMIF('Input Sheet'!$S:$S,$AL3803,'Input Sheet'!M:M)</f>
        <v>0</v>
      </c>
      <c r="AJ3803" s="28">
        <f>+SUMIF('Input Sheet'!$S:$S,$AL3803,'Input Sheet'!N:N)</f>
        <v>0</v>
      </c>
      <c r="AK3803" s="28"/>
      <c r="AL3803" s="27" t="str">
        <f t="shared" si="296"/>
        <v>210-4011RR</v>
      </c>
      <c r="AM3803" s="34" t="str">
        <f t="shared" si="299"/>
        <v>Used Vehicle</v>
      </c>
      <c r="AN3803" s="34" t="str">
        <f t="shared" si="300"/>
        <v>Used VehicleEx NV demonstrators gross profit p.u.</v>
      </c>
      <c r="AO3803" s="35"/>
      <c r="AP3803" s="35"/>
      <c r="AQ3803" s="35"/>
    </row>
    <row r="3804" spans="1:43" x14ac:dyDescent="0.25">
      <c r="A3804" s="27" t="s">
        <v>103</v>
      </c>
      <c r="B3804" s="27" t="s">
        <v>104</v>
      </c>
      <c r="C3804" s="27" t="s">
        <v>104</v>
      </c>
      <c r="D3804" s="27" t="s">
        <v>880</v>
      </c>
      <c r="E3804" s="27" t="s">
        <v>649</v>
      </c>
      <c r="F3804" s="27" t="s">
        <v>1033</v>
      </c>
      <c r="G3804" s="27" t="s">
        <v>1034</v>
      </c>
      <c r="H3804" s="34" t="s">
        <v>1031</v>
      </c>
      <c r="I3804" s="34" t="s">
        <v>1035</v>
      </c>
      <c r="J3804" s="34" t="str">
        <f t="shared" si="297"/>
        <v>Used VehicleEx NV demonstrators gross profit p.u.</v>
      </c>
      <c r="K3804" s="34" t="str">
        <f t="shared" si="298"/>
        <v>110Ex-Toyota NV demonstrator Cost of Sales</v>
      </c>
      <c r="L3804" s="28">
        <f>+SUMIF('TB 4-24'!M:M,$AL3804,'TB 4-24'!G:G)</f>
        <v>0</v>
      </c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>
        <f>+SUMIF('Input Sheet'!$S:$S,$AL3804,'Input Sheet'!C:C)</f>
        <v>0</v>
      </c>
      <c r="Z3804" s="28">
        <f>+SUMIF('Input Sheet'!$S:$S,$AL3804,'Input Sheet'!D:D)</f>
        <v>0</v>
      </c>
      <c r="AA3804" s="28">
        <f>+SUMIF('Input Sheet'!$S:$S,$AL3804,'Input Sheet'!E:E)</f>
        <v>0</v>
      </c>
      <c r="AB3804" s="28">
        <f>+SUMIF('Input Sheet'!$S:$S,$AL3804,'Input Sheet'!F:F)</f>
        <v>0</v>
      </c>
      <c r="AC3804" s="28">
        <f>+SUMIF('Input Sheet'!$S:$S,$AL3804,'Input Sheet'!G:G)</f>
        <v>0</v>
      </c>
      <c r="AD3804" s="28">
        <f>+SUMIF('Input Sheet'!$S:$S,$AL3804,'Input Sheet'!H:H)</f>
        <v>0</v>
      </c>
      <c r="AE3804" s="28">
        <f>+SUMIF('Input Sheet'!$S:$S,$AL3804,'Input Sheet'!I:I)</f>
        <v>0</v>
      </c>
      <c r="AF3804" s="28">
        <f>+SUMIF('Input Sheet'!$S:$S,$AL3804,'Input Sheet'!J:J)</f>
        <v>0</v>
      </c>
      <c r="AG3804" s="28">
        <f>+SUMIF('Input Sheet'!$S:$S,$AL3804,'Input Sheet'!K:K)</f>
        <v>0</v>
      </c>
      <c r="AH3804" s="28">
        <f>+SUMIF('Input Sheet'!$S:$S,$AL3804,'Input Sheet'!L:L)</f>
        <v>0</v>
      </c>
      <c r="AI3804" s="28">
        <f>+SUMIF('Input Sheet'!$S:$S,$AL3804,'Input Sheet'!M:M)</f>
        <v>0</v>
      </c>
      <c r="AJ3804" s="28">
        <f>+SUMIF('Input Sheet'!$S:$S,$AL3804,'Input Sheet'!N:N)</f>
        <v>0</v>
      </c>
      <c r="AK3804" s="28"/>
      <c r="AL3804" s="27" t="str">
        <f t="shared" si="296"/>
        <v>110-4011RR</v>
      </c>
      <c r="AM3804" s="34" t="str">
        <f t="shared" si="299"/>
        <v>Used Vehicle</v>
      </c>
      <c r="AN3804" s="34" t="str">
        <f t="shared" si="300"/>
        <v>Used VehicleEx NV demonstrators gross profit p.u.</v>
      </c>
      <c r="AO3804" s="35"/>
      <c r="AP3804" s="35"/>
      <c r="AQ3804" s="35"/>
    </row>
    <row r="3805" spans="1:43" x14ac:dyDescent="0.25">
      <c r="A3805" s="27" t="s">
        <v>103</v>
      </c>
      <c r="B3805" s="27" t="s">
        <v>104</v>
      </c>
      <c r="C3805" s="27" t="s">
        <v>104</v>
      </c>
      <c r="D3805" s="27" t="s">
        <v>881</v>
      </c>
      <c r="E3805" s="27" t="s">
        <v>649</v>
      </c>
      <c r="F3805" s="27" t="s">
        <v>1033</v>
      </c>
      <c r="G3805" s="27" t="s">
        <v>1034</v>
      </c>
      <c r="H3805" s="34" t="s">
        <v>1031</v>
      </c>
      <c r="I3805" s="34" t="s">
        <v>1035</v>
      </c>
      <c r="J3805" s="34" t="str">
        <f t="shared" si="297"/>
        <v>Used VehicleEx NV demonstrators gross profit p.u.</v>
      </c>
      <c r="K3805" s="34" t="str">
        <f t="shared" si="298"/>
        <v>110Ex-Toyota NV demonstrator Cost of Sales</v>
      </c>
      <c r="L3805" s="28">
        <f>+SUMIF('TB 4-24'!M:M,$AL3805,'TB 4-24'!G:G)</f>
        <v>0</v>
      </c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>
        <f>+SUMIF('Input Sheet'!$S:$S,$AL3805,'Input Sheet'!C:C)</f>
        <v>0</v>
      </c>
      <c r="Z3805" s="28">
        <f>+SUMIF('Input Sheet'!$S:$S,$AL3805,'Input Sheet'!D:D)</f>
        <v>0</v>
      </c>
      <c r="AA3805" s="28">
        <f>+SUMIF('Input Sheet'!$S:$S,$AL3805,'Input Sheet'!E:E)</f>
        <v>0</v>
      </c>
      <c r="AB3805" s="28">
        <f>+SUMIF('Input Sheet'!$S:$S,$AL3805,'Input Sheet'!F:F)</f>
        <v>0</v>
      </c>
      <c r="AC3805" s="28">
        <f>+SUMIF('Input Sheet'!$S:$S,$AL3805,'Input Sheet'!G:G)</f>
        <v>0</v>
      </c>
      <c r="AD3805" s="28">
        <f>+SUMIF('Input Sheet'!$S:$S,$AL3805,'Input Sheet'!H:H)</f>
        <v>0</v>
      </c>
      <c r="AE3805" s="28">
        <f>+SUMIF('Input Sheet'!$S:$S,$AL3805,'Input Sheet'!I:I)</f>
        <v>0</v>
      </c>
      <c r="AF3805" s="28">
        <f>+SUMIF('Input Sheet'!$S:$S,$AL3805,'Input Sheet'!J:J)</f>
        <v>0</v>
      </c>
      <c r="AG3805" s="28">
        <f>+SUMIF('Input Sheet'!$S:$S,$AL3805,'Input Sheet'!K:K)</f>
        <v>0</v>
      </c>
      <c r="AH3805" s="28">
        <f>+SUMIF('Input Sheet'!$S:$S,$AL3805,'Input Sheet'!L:L)</f>
        <v>0</v>
      </c>
      <c r="AI3805" s="28">
        <f>+SUMIF('Input Sheet'!$S:$S,$AL3805,'Input Sheet'!M:M)</f>
        <v>0</v>
      </c>
      <c r="AJ3805" s="28">
        <f>+SUMIF('Input Sheet'!$S:$S,$AL3805,'Input Sheet'!N:N)</f>
        <v>0</v>
      </c>
      <c r="AK3805" s="28"/>
      <c r="AL3805" s="27" t="str">
        <f t="shared" si="296"/>
        <v>110-4021R</v>
      </c>
      <c r="AM3805" s="34" t="str">
        <f t="shared" si="299"/>
        <v>Used Vehicle</v>
      </c>
      <c r="AN3805" s="34" t="str">
        <f t="shared" si="300"/>
        <v>Used VehicleEx NV demonstrators gross profit p.u.</v>
      </c>
      <c r="AO3805" s="35"/>
      <c r="AP3805" s="35"/>
      <c r="AQ3805" s="35"/>
    </row>
    <row r="3806" spans="1:43" x14ac:dyDescent="0.25">
      <c r="A3806" s="27" t="s">
        <v>103</v>
      </c>
      <c r="B3806" s="27" t="s">
        <v>104</v>
      </c>
      <c r="C3806" s="27" t="s">
        <v>657</v>
      </c>
      <c r="D3806" s="27" t="s">
        <v>881</v>
      </c>
      <c r="E3806" s="27" t="s">
        <v>658</v>
      </c>
      <c r="F3806" s="27" t="s">
        <v>1033</v>
      </c>
      <c r="G3806" s="27" t="s">
        <v>1034</v>
      </c>
      <c r="H3806" s="34" t="s">
        <v>1031</v>
      </c>
      <c r="I3806" s="34" t="s">
        <v>1035</v>
      </c>
      <c r="J3806" s="34" t="str">
        <f t="shared" si="297"/>
        <v>Used VehicleEx NV demonstrators gross profit p.u.</v>
      </c>
      <c r="K3806" s="34" t="str">
        <f t="shared" si="298"/>
        <v>210Ex-Toyota NV demonstrator Cost of Sales</v>
      </c>
      <c r="L3806" s="28">
        <f>+SUMIF('TB 4-24'!M:M,$AL3806,'TB 4-24'!G:G)</f>
        <v>0</v>
      </c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>
        <f>+SUMIF('Input Sheet'!$S:$S,$AL3806,'Input Sheet'!C:C)</f>
        <v>0</v>
      </c>
      <c r="Z3806" s="28">
        <f>+SUMIF('Input Sheet'!$S:$S,$AL3806,'Input Sheet'!D:D)</f>
        <v>0</v>
      </c>
      <c r="AA3806" s="28">
        <f>+SUMIF('Input Sheet'!$S:$S,$AL3806,'Input Sheet'!E:E)</f>
        <v>0</v>
      </c>
      <c r="AB3806" s="28">
        <f>+SUMIF('Input Sheet'!$S:$S,$AL3806,'Input Sheet'!F:F)</f>
        <v>0</v>
      </c>
      <c r="AC3806" s="28">
        <f>+SUMIF('Input Sheet'!$S:$S,$AL3806,'Input Sheet'!G:G)</f>
        <v>0</v>
      </c>
      <c r="AD3806" s="28">
        <f>+SUMIF('Input Sheet'!$S:$S,$AL3806,'Input Sheet'!H:H)</f>
        <v>0</v>
      </c>
      <c r="AE3806" s="28">
        <f>+SUMIF('Input Sheet'!$S:$S,$AL3806,'Input Sheet'!I:I)</f>
        <v>0</v>
      </c>
      <c r="AF3806" s="28">
        <f>+SUMIF('Input Sheet'!$S:$S,$AL3806,'Input Sheet'!J:J)</f>
        <v>0</v>
      </c>
      <c r="AG3806" s="28">
        <f>+SUMIF('Input Sheet'!$S:$S,$AL3806,'Input Sheet'!K:K)</f>
        <v>0</v>
      </c>
      <c r="AH3806" s="28">
        <f>+SUMIF('Input Sheet'!$S:$S,$AL3806,'Input Sheet'!L:L)</f>
        <v>0</v>
      </c>
      <c r="AI3806" s="28">
        <f>+SUMIF('Input Sheet'!$S:$S,$AL3806,'Input Sheet'!M:M)</f>
        <v>0</v>
      </c>
      <c r="AJ3806" s="28">
        <f>+SUMIF('Input Sheet'!$S:$S,$AL3806,'Input Sheet'!N:N)</f>
        <v>0</v>
      </c>
      <c r="AK3806" s="28"/>
      <c r="AL3806" s="27" t="str">
        <f t="shared" si="296"/>
        <v>210-4021R</v>
      </c>
      <c r="AM3806" s="34" t="str">
        <f t="shared" si="299"/>
        <v>Used Vehicle</v>
      </c>
      <c r="AN3806" s="34" t="str">
        <f t="shared" si="300"/>
        <v>Used VehicleEx NV demonstrators gross profit p.u.</v>
      </c>
      <c r="AO3806" s="35"/>
      <c r="AP3806" s="35"/>
      <c r="AQ3806" s="35"/>
    </row>
    <row r="3807" spans="1:43" x14ac:dyDescent="0.25">
      <c r="A3807" s="27" t="s">
        <v>103</v>
      </c>
      <c r="B3807" s="27" t="s">
        <v>104</v>
      </c>
      <c r="C3807" s="27" t="s">
        <v>663</v>
      </c>
      <c r="D3807" s="27" t="s">
        <v>881</v>
      </c>
      <c r="E3807" s="27" t="s">
        <v>665</v>
      </c>
      <c r="F3807" s="27" t="s">
        <v>1033</v>
      </c>
      <c r="G3807" s="27" t="s">
        <v>1034</v>
      </c>
      <c r="H3807" s="34" t="s">
        <v>1031</v>
      </c>
      <c r="I3807" s="34" t="s">
        <v>1035</v>
      </c>
      <c r="J3807" s="34" t="str">
        <f t="shared" si="297"/>
        <v>Used VehicleEx NV demonstrators gross profit p.u.</v>
      </c>
      <c r="K3807" s="34" t="str">
        <f t="shared" si="298"/>
        <v>410Ex-Toyota NV demonstrator Cost of Sales</v>
      </c>
      <c r="L3807" s="28">
        <f>+SUMIF('TB 4-24'!M:M,$AL3807,'TB 4-24'!G:G)</f>
        <v>0</v>
      </c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>
        <f>+SUMIF('Input Sheet'!$S:$S,$AL3807,'Input Sheet'!C:C)</f>
        <v>0</v>
      </c>
      <c r="Z3807" s="28">
        <f>+SUMIF('Input Sheet'!$S:$S,$AL3807,'Input Sheet'!D:D)</f>
        <v>0</v>
      </c>
      <c r="AA3807" s="28">
        <f>+SUMIF('Input Sheet'!$S:$S,$AL3807,'Input Sheet'!E:E)</f>
        <v>0</v>
      </c>
      <c r="AB3807" s="28">
        <f>+SUMIF('Input Sheet'!$S:$S,$AL3807,'Input Sheet'!F:F)</f>
        <v>0</v>
      </c>
      <c r="AC3807" s="28">
        <f>+SUMIF('Input Sheet'!$S:$S,$AL3807,'Input Sheet'!G:G)</f>
        <v>0</v>
      </c>
      <c r="AD3807" s="28">
        <f>+SUMIF('Input Sheet'!$S:$S,$AL3807,'Input Sheet'!H:H)</f>
        <v>0</v>
      </c>
      <c r="AE3807" s="28">
        <f>+SUMIF('Input Sheet'!$S:$S,$AL3807,'Input Sheet'!I:I)</f>
        <v>0</v>
      </c>
      <c r="AF3807" s="28">
        <f>+SUMIF('Input Sheet'!$S:$S,$AL3807,'Input Sheet'!J:J)</f>
        <v>0</v>
      </c>
      <c r="AG3807" s="28">
        <f>+SUMIF('Input Sheet'!$S:$S,$AL3807,'Input Sheet'!K:K)</f>
        <v>0</v>
      </c>
      <c r="AH3807" s="28">
        <f>+SUMIF('Input Sheet'!$S:$S,$AL3807,'Input Sheet'!L:L)</f>
        <v>0</v>
      </c>
      <c r="AI3807" s="28">
        <f>+SUMIF('Input Sheet'!$S:$S,$AL3807,'Input Sheet'!M:M)</f>
        <v>0</v>
      </c>
      <c r="AJ3807" s="28">
        <f>+SUMIF('Input Sheet'!$S:$S,$AL3807,'Input Sheet'!N:N)</f>
        <v>0</v>
      </c>
      <c r="AK3807" s="28"/>
      <c r="AL3807" s="27" t="str">
        <f t="shared" si="296"/>
        <v>410-4021R</v>
      </c>
      <c r="AM3807" s="34" t="str">
        <f t="shared" si="299"/>
        <v>Used Vehicle</v>
      </c>
      <c r="AN3807" s="34" t="str">
        <f t="shared" si="300"/>
        <v>Used VehicleEx NV demonstrators gross profit p.u.</v>
      </c>
      <c r="AO3807" s="35"/>
      <c r="AP3807" s="35"/>
      <c r="AQ3807" s="35"/>
    </row>
    <row r="3808" spans="1:43" x14ac:dyDescent="0.25">
      <c r="A3808" s="27" t="s">
        <v>103</v>
      </c>
      <c r="B3808" s="27" t="s">
        <v>104</v>
      </c>
      <c r="C3808" s="27" t="s">
        <v>671</v>
      </c>
      <c r="D3808" s="27" t="s">
        <v>881</v>
      </c>
      <c r="E3808" s="27" t="s">
        <v>673</v>
      </c>
      <c r="F3808" s="27" t="s">
        <v>1033</v>
      </c>
      <c r="G3808" s="27" t="s">
        <v>1034</v>
      </c>
      <c r="H3808" s="34" t="s">
        <v>1031</v>
      </c>
      <c r="I3808" s="34" t="s">
        <v>1035</v>
      </c>
      <c r="J3808" s="34" t="str">
        <f t="shared" si="297"/>
        <v>Used VehicleEx NV demonstrators gross profit p.u.</v>
      </c>
      <c r="K3808" s="34" t="str">
        <f t="shared" si="298"/>
        <v>310Ex-Toyota NV demonstrator Cost of Sales</v>
      </c>
      <c r="L3808" s="28">
        <f>+SUMIF('TB 4-24'!M:M,$AL3808,'TB 4-24'!G:G)</f>
        <v>0</v>
      </c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>
        <f>+SUMIF('Input Sheet'!$S:$S,$AL3808,'Input Sheet'!C:C)</f>
        <v>0</v>
      </c>
      <c r="Z3808" s="28">
        <f>+SUMIF('Input Sheet'!$S:$S,$AL3808,'Input Sheet'!D:D)</f>
        <v>0</v>
      </c>
      <c r="AA3808" s="28">
        <f>+SUMIF('Input Sheet'!$S:$S,$AL3808,'Input Sheet'!E:E)</f>
        <v>0</v>
      </c>
      <c r="AB3808" s="28">
        <f>+SUMIF('Input Sheet'!$S:$S,$AL3808,'Input Sheet'!F:F)</f>
        <v>0</v>
      </c>
      <c r="AC3808" s="28">
        <f>+SUMIF('Input Sheet'!$S:$S,$AL3808,'Input Sheet'!G:G)</f>
        <v>0</v>
      </c>
      <c r="AD3808" s="28">
        <f>+SUMIF('Input Sheet'!$S:$S,$AL3808,'Input Sheet'!H:H)</f>
        <v>0</v>
      </c>
      <c r="AE3808" s="28">
        <f>+SUMIF('Input Sheet'!$S:$S,$AL3808,'Input Sheet'!I:I)</f>
        <v>0</v>
      </c>
      <c r="AF3808" s="28">
        <f>+SUMIF('Input Sheet'!$S:$S,$AL3808,'Input Sheet'!J:J)</f>
        <v>0</v>
      </c>
      <c r="AG3808" s="28">
        <f>+SUMIF('Input Sheet'!$S:$S,$AL3808,'Input Sheet'!K:K)</f>
        <v>0</v>
      </c>
      <c r="AH3808" s="28">
        <f>+SUMIF('Input Sheet'!$S:$S,$AL3808,'Input Sheet'!L:L)</f>
        <v>0</v>
      </c>
      <c r="AI3808" s="28">
        <f>+SUMIF('Input Sheet'!$S:$S,$AL3808,'Input Sheet'!M:M)</f>
        <v>0</v>
      </c>
      <c r="AJ3808" s="28">
        <f>+SUMIF('Input Sheet'!$S:$S,$AL3808,'Input Sheet'!N:N)</f>
        <v>0</v>
      </c>
      <c r="AK3808" s="28"/>
      <c r="AL3808" s="27" t="str">
        <f t="shared" si="296"/>
        <v>310-4021R</v>
      </c>
      <c r="AM3808" s="34" t="str">
        <f t="shared" si="299"/>
        <v>Used Vehicle</v>
      </c>
      <c r="AN3808" s="34" t="str">
        <f t="shared" si="300"/>
        <v>Used VehicleEx NV demonstrators gross profit p.u.</v>
      </c>
      <c r="AO3808" s="35"/>
      <c r="AP3808" s="35"/>
      <c r="AQ3808" s="35"/>
    </row>
    <row r="3809" spans="1:43" x14ac:dyDescent="0.25">
      <c r="A3809" s="27" t="s">
        <v>103</v>
      </c>
      <c r="B3809" s="27" t="s">
        <v>104</v>
      </c>
      <c r="C3809" s="27" t="s">
        <v>657</v>
      </c>
      <c r="D3809" s="27" t="s">
        <v>882</v>
      </c>
      <c r="E3809" s="27" t="s">
        <v>658</v>
      </c>
      <c r="F3809" s="27" t="s">
        <v>1033</v>
      </c>
      <c r="G3809" s="27" t="s">
        <v>1034</v>
      </c>
      <c r="H3809" s="34" t="s">
        <v>1031</v>
      </c>
      <c r="I3809" s="34" t="s">
        <v>1035</v>
      </c>
      <c r="J3809" s="34" t="str">
        <f t="shared" si="297"/>
        <v>Used VehicleEx NV demonstrators gross profit p.u.</v>
      </c>
      <c r="K3809" s="34" t="str">
        <f t="shared" si="298"/>
        <v>210Ex-Toyota NV demonstrator Cost of Sales</v>
      </c>
      <c r="L3809" s="28">
        <f>+SUMIF('TB 4-24'!M:M,$AL3809,'TB 4-24'!G:G)</f>
        <v>0</v>
      </c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>
        <f>+SUMIF('Input Sheet'!$S:$S,$AL3809,'Input Sheet'!C:C)</f>
        <v>0</v>
      </c>
      <c r="Z3809" s="28">
        <f>+SUMIF('Input Sheet'!$S:$S,$AL3809,'Input Sheet'!D:D)</f>
        <v>0</v>
      </c>
      <c r="AA3809" s="28">
        <f>+SUMIF('Input Sheet'!$S:$S,$AL3809,'Input Sheet'!E:E)</f>
        <v>0</v>
      </c>
      <c r="AB3809" s="28">
        <f>+SUMIF('Input Sheet'!$S:$S,$AL3809,'Input Sheet'!F:F)</f>
        <v>0</v>
      </c>
      <c r="AC3809" s="28">
        <f>+SUMIF('Input Sheet'!$S:$S,$AL3809,'Input Sheet'!G:G)</f>
        <v>0</v>
      </c>
      <c r="AD3809" s="28">
        <f>+SUMIF('Input Sheet'!$S:$S,$AL3809,'Input Sheet'!H:H)</f>
        <v>0</v>
      </c>
      <c r="AE3809" s="28">
        <f>+SUMIF('Input Sheet'!$S:$S,$AL3809,'Input Sheet'!I:I)</f>
        <v>0</v>
      </c>
      <c r="AF3809" s="28">
        <f>+SUMIF('Input Sheet'!$S:$S,$AL3809,'Input Sheet'!J:J)</f>
        <v>0</v>
      </c>
      <c r="AG3809" s="28">
        <f>+SUMIF('Input Sheet'!$S:$S,$AL3809,'Input Sheet'!K:K)</f>
        <v>0</v>
      </c>
      <c r="AH3809" s="28">
        <f>+SUMIF('Input Sheet'!$S:$S,$AL3809,'Input Sheet'!L:L)</f>
        <v>0</v>
      </c>
      <c r="AI3809" s="28">
        <f>+SUMIF('Input Sheet'!$S:$S,$AL3809,'Input Sheet'!M:M)</f>
        <v>0</v>
      </c>
      <c r="AJ3809" s="28">
        <f>+SUMIF('Input Sheet'!$S:$S,$AL3809,'Input Sheet'!N:N)</f>
        <v>0</v>
      </c>
      <c r="AK3809" s="28"/>
      <c r="AL3809" s="27" t="str">
        <f t="shared" si="296"/>
        <v>210-4021RR</v>
      </c>
      <c r="AM3809" s="34" t="str">
        <f t="shared" si="299"/>
        <v>Used Vehicle</v>
      </c>
      <c r="AN3809" s="34" t="str">
        <f t="shared" si="300"/>
        <v>Used VehicleEx NV demonstrators gross profit p.u.</v>
      </c>
      <c r="AO3809" s="35"/>
      <c r="AP3809" s="35"/>
      <c r="AQ3809" s="35"/>
    </row>
    <row r="3810" spans="1:43" x14ac:dyDescent="0.25">
      <c r="A3810" s="27" t="s">
        <v>103</v>
      </c>
      <c r="B3810" s="27" t="s">
        <v>104</v>
      </c>
      <c r="C3810" s="27" t="s">
        <v>663</v>
      </c>
      <c r="D3810" s="27" t="s">
        <v>882</v>
      </c>
      <c r="E3810" s="27" t="s">
        <v>665</v>
      </c>
      <c r="F3810" s="27" t="s">
        <v>1033</v>
      </c>
      <c r="G3810" s="27" t="s">
        <v>1034</v>
      </c>
      <c r="H3810" s="34" t="s">
        <v>1031</v>
      </c>
      <c r="I3810" s="34" t="s">
        <v>1035</v>
      </c>
      <c r="J3810" s="34" t="str">
        <f t="shared" si="297"/>
        <v>Used VehicleEx NV demonstrators gross profit p.u.</v>
      </c>
      <c r="K3810" s="34" t="str">
        <f t="shared" si="298"/>
        <v>410Ex-Toyota NV demonstrator Cost of Sales</v>
      </c>
      <c r="L3810" s="28">
        <f>+SUMIF('TB 4-24'!M:M,$AL3810,'TB 4-24'!G:G)</f>
        <v>0</v>
      </c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>
        <f>+SUMIF('Input Sheet'!$S:$S,$AL3810,'Input Sheet'!C:C)</f>
        <v>0</v>
      </c>
      <c r="Z3810" s="28">
        <f>+SUMIF('Input Sheet'!$S:$S,$AL3810,'Input Sheet'!D:D)</f>
        <v>0</v>
      </c>
      <c r="AA3810" s="28">
        <f>+SUMIF('Input Sheet'!$S:$S,$AL3810,'Input Sheet'!E:E)</f>
        <v>0</v>
      </c>
      <c r="AB3810" s="28">
        <f>+SUMIF('Input Sheet'!$S:$S,$AL3810,'Input Sheet'!F:F)</f>
        <v>0</v>
      </c>
      <c r="AC3810" s="28">
        <f>+SUMIF('Input Sheet'!$S:$S,$AL3810,'Input Sheet'!G:G)</f>
        <v>0</v>
      </c>
      <c r="AD3810" s="28">
        <f>+SUMIF('Input Sheet'!$S:$S,$AL3810,'Input Sheet'!H:H)</f>
        <v>0</v>
      </c>
      <c r="AE3810" s="28">
        <f>+SUMIF('Input Sheet'!$S:$S,$AL3810,'Input Sheet'!I:I)</f>
        <v>0</v>
      </c>
      <c r="AF3810" s="28">
        <f>+SUMIF('Input Sheet'!$S:$S,$AL3810,'Input Sheet'!J:J)</f>
        <v>0</v>
      </c>
      <c r="AG3810" s="28">
        <f>+SUMIF('Input Sheet'!$S:$S,$AL3810,'Input Sheet'!K:K)</f>
        <v>0</v>
      </c>
      <c r="AH3810" s="28">
        <f>+SUMIF('Input Sheet'!$S:$S,$AL3810,'Input Sheet'!L:L)</f>
        <v>0</v>
      </c>
      <c r="AI3810" s="28">
        <f>+SUMIF('Input Sheet'!$S:$S,$AL3810,'Input Sheet'!M:M)</f>
        <v>0</v>
      </c>
      <c r="AJ3810" s="28">
        <f>+SUMIF('Input Sheet'!$S:$S,$AL3810,'Input Sheet'!N:N)</f>
        <v>0</v>
      </c>
      <c r="AK3810" s="28"/>
      <c r="AL3810" s="27" t="str">
        <f t="shared" si="296"/>
        <v>410-4021RR</v>
      </c>
      <c r="AM3810" s="34" t="str">
        <f t="shared" si="299"/>
        <v>Used Vehicle</v>
      </c>
      <c r="AN3810" s="34" t="str">
        <f t="shared" si="300"/>
        <v>Used VehicleEx NV demonstrators gross profit p.u.</v>
      </c>
      <c r="AO3810" s="35"/>
      <c r="AP3810" s="35"/>
      <c r="AQ3810" s="35"/>
    </row>
    <row r="3811" spans="1:43" x14ac:dyDescent="0.25">
      <c r="A3811" s="27" t="s">
        <v>103</v>
      </c>
      <c r="B3811" s="27" t="s">
        <v>104</v>
      </c>
      <c r="C3811" s="27" t="s">
        <v>671</v>
      </c>
      <c r="D3811" s="27" t="s">
        <v>882</v>
      </c>
      <c r="E3811" s="27" t="s">
        <v>673</v>
      </c>
      <c r="F3811" s="27" t="s">
        <v>1033</v>
      </c>
      <c r="G3811" s="27" t="s">
        <v>1034</v>
      </c>
      <c r="H3811" s="34" t="s">
        <v>1031</v>
      </c>
      <c r="I3811" s="34" t="s">
        <v>1035</v>
      </c>
      <c r="J3811" s="34" t="str">
        <f t="shared" si="297"/>
        <v>Used VehicleEx NV demonstrators gross profit p.u.</v>
      </c>
      <c r="K3811" s="34" t="str">
        <f t="shared" si="298"/>
        <v>310Ex-Toyota NV demonstrator Cost of Sales</v>
      </c>
      <c r="L3811" s="28">
        <f>+SUMIF('TB 4-24'!M:M,$AL3811,'TB 4-24'!G:G)</f>
        <v>0</v>
      </c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>
        <f>+SUMIF('Input Sheet'!$S:$S,$AL3811,'Input Sheet'!C:C)</f>
        <v>0</v>
      </c>
      <c r="Z3811" s="28">
        <f>+SUMIF('Input Sheet'!$S:$S,$AL3811,'Input Sheet'!D:D)</f>
        <v>0</v>
      </c>
      <c r="AA3811" s="28">
        <f>+SUMIF('Input Sheet'!$S:$S,$AL3811,'Input Sheet'!E:E)</f>
        <v>0</v>
      </c>
      <c r="AB3811" s="28">
        <f>+SUMIF('Input Sheet'!$S:$S,$AL3811,'Input Sheet'!F:F)</f>
        <v>0</v>
      </c>
      <c r="AC3811" s="28">
        <f>+SUMIF('Input Sheet'!$S:$S,$AL3811,'Input Sheet'!G:G)</f>
        <v>0</v>
      </c>
      <c r="AD3811" s="28">
        <f>+SUMIF('Input Sheet'!$S:$S,$AL3811,'Input Sheet'!H:H)</f>
        <v>0</v>
      </c>
      <c r="AE3811" s="28">
        <f>+SUMIF('Input Sheet'!$S:$S,$AL3811,'Input Sheet'!I:I)</f>
        <v>0</v>
      </c>
      <c r="AF3811" s="28">
        <f>+SUMIF('Input Sheet'!$S:$S,$AL3811,'Input Sheet'!J:J)</f>
        <v>0</v>
      </c>
      <c r="AG3811" s="28">
        <f>+SUMIF('Input Sheet'!$S:$S,$AL3811,'Input Sheet'!K:K)</f>
        <v>0</v>
      </c>
      <c r="AH3811" s="28">
        <f>+SUMIF('Input Sheet'!$S:$S,$AL3811,'Input Sheet'!L:L)</f>
        <v>0</v>
      </c>
      <c r="AI3811" s="28">
        <f>+SUMIF('Input Sheet'!$S:$S,$AL3811,'Input Sheet'!M:M)</f>
        <v>0</v>
      </c>
      <c r="AJ3811" s="28">
        <f>+SUMIF('Input Sheet'!$S:$S,$AL3811,'Input Sheet'!N:N)</f>
        <v>0</v>
      </c>
      <c r="AK3811" s="28"/>
      <c r="AL3811" s="27" t="str">
        <f t="shared" si="296"/>
        <v>310-4021RR</v>
      </c>
      <c r="AM3811" s="34" t="str">
        <f t="shared" si="299"/>
        <v>Used Vehicle</v>
      </c>
      <c r="AN3811" s="34" t="str">
        <f t="shared" si="300"/>
        <v>Used VehicleEx NV demonstrators gross profit p.u.</v>
      </c>
      <c r="AO3811" s="35"/>
      <c r="AP3811" s="35"/>
      <c r="AQ3811" s="35"/>
    </row>
    <row r="3812" spans="1:43" x14ac:dyDescent="0.25">
      <c r="A3812" s="27" t="s">
        <v>103</v>
      </c>
      <c r="B3812" s="27" t="s">
        <v>104</v>
      </c>
      <c r="C3812" s="27" t="s">
        <v>104</v>
      </c>
      <c r="D3812" s="27" t="s">
        <v>882</v>
      </c>
      <c r="E3812" s="27" t="s">
        <v>649</v>
      </c>
      <c r="F3812" s="27" t="s">
        <v>1033</v>
      </c>
      <c r="G3812" s="27" t="s">
        <v>1034</v>
      </c>
      <c r="H3812" s="34" t="s">
        <v>1031</v>
      </c>
      <c r="I3812" s="34" t="s">
        <v>1035</v>
      </c>
      <c r="J3812" s="34" t="str">
        <f t="shared" si="297"/>
        <v>Used VehicleEx NV demonstrators gross profit p.u.</v>
      </c>
      <c r="K3812" s="34" t="str">
        <f t="shared" si="298"/>
        <v>110Ex-Toyota NV demonstrator Cost of Sales</v>
      </c>
      <c r="L3812" s="28">
        <f>+SUMIF('TB 4-24'!M:M,$AL3812,'TB 4-24'!G:G)</f>
        <v>0</v>
      </c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>
        <f>+SUMIF('Input Sheet'!$S:$S,$AL3812,'Input Sheet'!C:C)</f>
        <v>0</v>
      </c>
      <c r="Z3812" s="28">
        <f>+SUMIF('Input Sheet'!$S:$S,$AL3812,'Input Sheet'!D:D)</f>
        <v>0</v>
      </c>
      <c r="AA3812" s="28">
        <f>+SUMIF('Input Sheet'!$S:$S,$AL3812,'Input Sheet'!E:E)</f>
        <v>0</v>
      </c>
      <c r="AB3812" s="28">
        <f>+SUMIF('Input Sheet'!$S:$S,$AL3812,'Input Sheet'!F:F)</f>
        <v>0</v>
      </c>
      <c r="AC3812" s="28">
        <f>+SUMIF('Input Sheet'!$S:$S,$AL3812,'Input Sheet'!G:G)</f>
        <v>0</v>
      </c>
      <c r="AD3812" s="28">
        <f>+SUMIF('Input Sheet'!$S:$S,$AL3812,'Input Sheet'!H:H)</f>
        <v>0</v>
      </c>
      <c r="AE3812" s="28">
        <f>+SUMIF('Input Sheet'!$S:$S,$AL3812,'Input Sheet'!I:I)</f>
        <v>0</v>
      </c>
      <c r="AF3812" s="28">
        <f>+SUMIF('Input Sheet'!$S:$S,$AL3812,'Input Sheet'!J:J)</f>
        <v>0</v>
      </c>
      <c r="AG3812" s="28">
        <f>+SUMIF('Input Sheet'!$S:$S,$AL3812,'Input Sheet'!K:K)</f>
        <v>0</v>
      </c>
      <c r="AH3812" s="28">
        <f>+SUMIF('Input Sheet'!$S:$S,$AL3812,'Input Sheet'!L:L)</f>
        <v>0</v>
      </c>
      <c r="AI3812" s="28">
        <f>+SUMIF('Input Sheet'!$S:$S,$AL3812,'Input Sheet'!M:M)</f>
        <v>0</v>
      </c>
      <c r="AJ3812" s="28">
        <f>+SUMIF('Input Sheet'!$S:$S,$AL3812,'Input Sheet'!N:N)</f>
        <v>0</v>
      </c>
      <c r="AK3812" s="28"/>
      <c r="AL3812" s="27" t="str">
        <f t="shared" si="296"/>
        <v>110-4021RR</v>
      </c>
      <c r="AM3812" s="34" t="str">
        <f t="shared" si="299"/>
        <v>Used Vehicle</v>
      </c>
      <c r="AN3812" s="34" t="str">
        <f t="shared" si="300"/>
        <v>Used VehicleEx NV demonstrators gross profit p.u.</v>
      </c>
      <c r="AO3812" s="35"/>
      <c r="AP3812" s="35"/>
      <c r="AQ3812" s="35"/>
    </row>
    <row r="3813" spans="1:43" x14ac:dyDescent="0.25">
      <c r="A3813" s="27" t="s">
        <v>103</v>
      </c>
      <c r="B3813" s="27" t="s">
        <v>104</v>
      </c>
      <c r="C3813" s="27" t="s">
        <v>657</v>
      </c>
      <c r="D3813" s="27" t="s">
        <v>883</v>
      </c>
      <c r="E3813" s="27" t="s">
        <v>658</v>
      </c>
      <c r="F3813" s="27" t="s">
        <v>1033</v>
      </c>
      <c r="G3813" s="27" t="s">
        <v>1034</v>
      </c>
      <c r="H3813" s="34" t="s">
        <v>1031</v>
      </c>
      <c r="I3813" s="34" t="s">
        <v>1035</v>
      </c>
      <c r="J3813" s="34" t="str">
        <f t="shared" si="297"/>
        <v>Used VehicleEx NV demonstrators gross profit p.u.</v>
      </c>
      <c r="K3813" s="34" t="str">
        <f t="shared" si="298"/>
        <v>210Ex-Toyota NV demonstrator Cost of Sales</v>
      </c>
      <c r="L3813" s="28">
        <f>+SUMIF('TB 4-24'!M:M,$AL3813,'TB 4-24'!G:G)</f>
        <v>0</v>
      </c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>
        <f>+SUMIF('Input Sheet'!$S:$S,$AL3813,'Input Sheet'!C:C)</f>
        <v>0</v>
      </c>
      <c r="Z3813" s="28">
        <f>+SUMIF('Input Sheet'!$S:$S,$AL3813,'Input Sheet'!D:D)</f>
        <v>0</v>
      </c>
      <c r="AA3813" s="28">
        <f>+SUMIF('Input Sheet'!$S:$S,$AL3813,'Input Sheet'!E:E)</f>
        <v>0</v>
      </c>
      <c r="AB3813" s="28">
        <f>+SUMIF('Input Sheet'!$S:$S,$AL3813,'Input Sheet'!F:F)</f>
        <v>0</v>
      </c>
      <c r="AC3813" s="28">
        <f>+SUMIF('Input Sheet'!$S:$S,$AL3813,'Input Sheet'!G:G)</f>
        <v>0</v>
      </c>
      <c r="AD3813" s="28">
        <f>+SUMIF('Input Sheet'!$S:$S,$AL3813,'Input Sheet'!H:H)</f>
        <v>0</v>
      </c>
      <c r="AE3813" s="28">
        <f>+SUMIF('Input Sheet'!$S:$S,$AL3813,'Input Sheet'!I:I)</f>
        <v>0</v>
      </c>
      <c r="AF3813" s="28">
        <f>+SUMIF('Input Sheet'!$S:$S,$AL3813,'Input Sheet'!J:J)</f>
        <v>0</v>
      </c>
      <c r="AG3813" s="28">
        <f>+SUMIF('Input Sheet'!$S:$S,$AL3813,'Input Sheet'!K:K)</f>
        <v>0</v>
      </c>
      <c r="AH3813" s="28">
        <f>+SUMIF('Input Sheet'!$S:$S,$AL3813,'Input Sheet'!L:L)</f>
        <v>0</v>
      </c>
      <c r="AI3813" s="28">
        <f>+SUMIF('Input Sheet'!$S:$S,$AL3813,'Input Sheet'!M:M)</f>
        <v>0</v>
      </c>
      <c r="AJ3813" s="28">
        <f>+SUMIF('Input Sheet'!$S:$S,$AL3813,'Input Sheet'!N:N)</f>
        <v>0</v>
      </c>
      <c r="AK3813" s="28"/>
      <c r="AL3813" s="27" t="str">
        <f t="shared" si="296"/>
        <v>210-4023R</v>
      </c>
      <c r="AM3813" s="34" t="str">
        <f t="shared" si="299"/>
        <v>Used Vehicle</v>
      </c>
      <c r="AN3813" s="34" t="str">
        <f t="shared" si="300"/>
        <v>Used VehicleEx NV demonstrators gross profit p.u.</v>
      </c>
      <c r="AO3813" s="35"/>
      <c r="AP3813" s="35"/>
      <c r="AQ3813" s="35"/>
    </row>
    <row r="3814" spans="1:43" x14ac:dyDescent="0.25">
      <c r="A3814" s="27" t="s">
        <v>103</v>
      </c>
      <c r="B3814" s="27" t="s">
        <v>104</v>
      </c>
      <c r="C3814" s="27" t="s">
        <v>663</v>
      </c>
      <c r="D3814" s="27" t="s">
        <v>883</v>
      </c>
      <c r="E3814" s="27" t="s">
        <v>665</v>
      </c>
      <c r="F3814" s="27" t="s">
        <v>1033</v>
      </c>
      <c r="G3814" s="27" t="s">
        <v>1034</v>
      </c>
      <c r="H3814" s="34" t="s">
        <v>1031</v>
      </c>
      <c r="I3814" s="34" t="s">
        <v>1035</v>
      </c>
      <c r="J3814" s="34" t="str">
        <f t="shared" si="297"/>
        <v>Used VehicleEx NV demonstrators gross profit p.u.</v>
      </c>
      <c r="K3814" s="34" t="str">
        <f t="shared" si="298"/>
        <v>410Ex-Toyota NV demonstrator Cost of Sales</v>
      </c>
      <c r="L3814" s="28">
        <f>+SUMIF('TB 4-24'!M:M,$AL3814,'TB 4-24'!G:G)</f>
        <v>0</v>
      </c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>
        <f>+SUMIF('Input Sheet'!$S:$S,$AL3814,'Input Sheet'!C:C)</f>
        <v>0</v>
      </c>
      <c r="Z3814" s="28">
        <f>+SUMIF('Input Sheet'!$S:$S,$AL3814,'Input Sheet'!D:D)</f>
        <v>0</v>
      </c>
      <c r="AA3814" s="28">
        <f>+SUMIF('Input Sheet'!$S:$S,$AL3814,'Input Sheet'!E:E)</f>
        <v>0</v>
      </c>
      <c r="AB3814" s="28">
        <f>+SUMIF('Input Sheet'!$S:$S,$AL3814,'Input Sheet'!F:F)</f>
        <v>0</v>
      </c>
      <c r="AC3814" s="28">
        <f>+SUMIF('Input Sheet'!$S:$S,$AL3814,'Input Sheet'!G:G)</f>
        <v>0</v>
      </c>
      <c r="AD3814" s="28">
        <f>+SUMIF('Input Sheet'!$S:$S,$AL3814,'Input Sheet'!H:H)</f>
        <v>0</v>
      </c>
      <c r="AE3814" s="28">
        <f>+SUMIF('Input Sheet'!$S:$S,$AL3814,'Input Sheet'!I:I)</f>
        <v>0</v>
      </c>
      <c r="AF3814" s="28">
        <f>+SUMIF('Input Sheet'!$S:$S,$AL3814,'Input Sheet'!J:J)</f>
        <v>0</v>
      </c>
      <c r="AG3814" s="28">
        <f>+SUMIF('Input Sheet'!$S:$S,$AL3814,'Input Sheet'!K:K)</f>
        <v>0</v>
      </c>
      <c r="AH3814" s="28">
        <f>+SUMIF('Input Sheet'!$S:$S,$AL3814,'Input Sheet'!L:L)</f>
        <v>0</v>
      </c>
      <c r="AI3814" s="28">
        <f>+SUMIF('Input Sheet'!$S:$S,$AL3814,'Input Sheet'!M:M)</f>
        <v>0</v>
      </c>
      <c r="AJ3814" s="28">
        <f>+SUMIF('Input Sheet'!$S:$S,$AL3814,'Input Sheet'!N:N)</f>
        <v>0</v>
      </c>
      <c r="AK3814" s="28"/>
      <c r="AL3814" s="27" t="str">
        <f t="shared" si="296"/>
        <v>410-4023R</v>
      </c>
      <c r="AM3814" s="34" t="str">
        <f t="shared" si="299"/>
        <v>Used Vehicle</v>
      </c>
      <c r="AN3814" s="34" t="str">
        <f t="shared" si="300"/>
        <v>Used VehicleEx NV demonstrators gross profit p.u.</v>
      </c>
      <c r="AO3814" s="35"/>
      <c r="AP3814" s="35"/>
      <c r="AQ3814" s="35"/>
    </row>
    <row r="3815" spans="1:43" x14ac:dyDescent="0.25">
      <c r="A3815" s="27" t="s">
        <v>103</v>
      </c>
      <c r="B3815" s="27" t="s">
        <v>104</v>
      </c>
      <c r="C3815" s="27" t="s">
        <v>671</v>
      </c>
      <c r="D3815" s="27" t="s">
        <v>883</v>
      </c>
      <c r="E3815" s="27" t="s">
        <v>673</v>
      </c>
      <c r="F3815" s="27" t="s">
        <v>1033</v>
      </c>
      <c r="G3815" s="27" t="s">
        <v>1034</v>
      </c>
      <c r="H3815" s="34" t="s">
        <v>1031</v>
      </c>
      <c r="I3815" s="34" t="s">
        <v>1035</v>
      </c>
      <c r="J3815" s="34" t="str">
        <f t="shared" si="297"/>
        <v>Used VehicleEx NV demonstrators gross profit p.u.</v>
      </c>
      <c r="K3815" s="34" t="str">
        <f t="shared" si="298"/>
        <v>310Ex-Toyota NV demonstrator Cost of Sales</v>
      </c>
      <c r="L3815" s="28">
        <f>+SUMIF('TB 4-24'!M:M,$AL3815,'TB 4-24'!G:G)</f>
        <v>0</v>
      </c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>
        <f>+SUMIF('Input Sheet'!$S:$S,$AL3815,'Input Sheet'!C:C)</f>
        <v>0</v>
      </c>
      <c r="Z3815" s="28">
        <f>+SUMIF('Input Sheet'!$S:$S,$AL3815,'Input Sheet'!D:D)</f>
        <v>0</v>
      </c>
      <c r="AA3815" s="28">
        <f>+SUMIF('Input Sheet'!$S:$S,$AL3815,'Input Sheet'!E:E)</f>
        <v>0</v>
      </c>
      <c r="AB3815" s="28">
        <f>+SUMIF('Input Sheet'!$S:$S,$AL3815,'Input Sheet'!F:F)</f>
        <v>0</v>
      </c>
      <c r="AC3815" s="28">
        <f>+SUMIF('Input Sheet'!$S:$S,$AL3815,'Input Sheet'!G:G)</f>
        <v>0</v>
      </c>
      <c r="AD3815" s="28">
        <f>+SUMIF('Input Sheet'!$S:$S,$AL3815,'Input Sheet'!H:H)</f>
        <v>0</v>
      </c>
      <c r="AE3815" s="28">
        <f>+SUMIF('Input Sheet'!$S:$S,$AL3815,'Input Sheet'!I:I)</f>
        <v>0</v>
      </c>
      <c r="AF3815" s="28">
        <f>+SUMIF('Input Sheet'!$S:$S,$AL3815,'Input Sheet'!J:J)</f>
        <v>0</v>
      </c>
      <c r="AG3815" s="28">
        <f>+SUMIF('Input Sheet'!$S:$S,$AL3815,'Input Sheet'!K:K)</f>
        <v>0</v>
      </c>
      <c r="AH3815" s="28">
        <f>+SUMIF('Input Sheet'!$S:$S,$AL3815,'Input Sheet'!L:L)</f>
        <v>0</v>
      </c>
      <c r="AI3815" s="28">
        <f>+SUMIF('Input Sheet'!$S:$S,$AL3815,'Input Sheet'!M:M)</f>
        <v>0</v>
      </c>
      <c r="AJ3815" s="28">
        <f>+SUMIF('Input Sheet'!$S:$S,$AL3815,'Input Sheet'!N:N)</f>
        <v>0</v>
      </c>
      <c r="AK3815" s="28"/>
      <c r="AL3815" s="27" t="str">
        <f t="shared" si="296"/>
        <v>310-4023R</v>
      </c>
      <c r="AM3815" s="34" t="str">
        <f t="shared" si="299"/>
        <v>Used Vehicle</v>
      </c>
      <c r="AN3815" s="34" t="str">
        <f t="shared" si="300"/>
        <v>Used VehicleEx NV demonstrators gross profit p.u.</v>
      </c>
      <c r="AO3815" s="35"/>
      <c r="AP3815" s="35"/>
      <c r="AQ3815" s="35"/>
    </row>
    <row r="3816" spans="1:43" x14ac:dyDescent="0.25">
      <c r="A3816" s="27" t="s">
        <v>103</v>
      </c>
      <c r="B3816" s="27" t="s">
        <v>104</v>
      </c>
      <c r="C3816" s="27" t="s">
        <v>104</v>
      </c>
      <c r="D3816" s="27" t="s">
        <v>883</v>
      </c>
      <c r="E3816" s="27" t="s">
        <v>649</v>
      </c>
      <c r="F3816" s="27" t="s">
        <v>1033</v>
      </c>
      <c r="G3816" s="27" t="s">
        <v>1034</v>
      </c>
      <c r="H3816" s="34" t="s">
        <v>1031</v>
      </c>
      <c r="I3816" s="34" t="s">
        <v>1035</v>
      </c>
      <c r="J3816" s="34" t="str">
        <f t="shared" si="297"/>
        <v>Used VehicleEx NV demonstrators gross profit p.u.</v>
      </c>
      <c r="K3816" s="34" t="str">
        <f t="shared" si="298"/>
        <v>110Ex-Toyota NV demonstrator Cost of Sales</v>
      </c>
      <c r="L3816" s="28">
        <f>+SUMIF('TB 4-24'!M:M,$AL3816,'TB 4-24'!G:G)</f>
        <v>0</v>
      </c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>
        <f>+SUMIF('Input Sheet'!$S:$S,$AL3816,'Input Sheet'!C:C)</f>
        <v>0</v>
      </c>
      <c r="Z3816" s="28">
        <f>+SUMIF('Input Sheet'!$S:$S,$AL3816,'Input Sheet'!D:D)</f>
        <v>0</v>
      </c>
      <c r="AA3816" s="28">
        <f>+SUMIF('Input Sheet'!$S:$S,$AL3816,'Input Sheet'!E:E)</f>
        <v>0</v>
      </c>
      <c r="AB3816" s="28">
        <f>+SUMIF('Input Sheet'!$S:$S,$AL3816,'Input Sheet'!F:F)</f>
        <v>0</v>
      </c>
      <c r="AC3816" s="28">
        <f>+SUMIF('Input Sheet'!$S:$S,$AL3816,'Input Sheet'!G:G)</f>
        <v>0</v>
      </c>
      <c r="AD3816" s="28">
        <f>+SUMIF('Input Sheet'!$S:$S,$AL3816,'Input Sheet'!H:H)</f>
        <v>0</v>
      </c>
      <c r="AE3816" s="28">
        <f>+SUMIF('Input Sheet'!$S:$S,$AL3816,'Input Sheet'!I:I)</f>
        <v>0</v>
      </c>
      <c r="AF3816" s="28">
        <f>+SUMIF('Input Sheet'!$S:$S,$AL3816,'Input Sheet'!J:J)</f>
        <v>0</v>
      </c>
      <c r="AG3816" s="28">
        <f>+SUMIF('Input Sheet'!$S:$S,$AL3816,'Input Sheet'!K:K)</f>
        <v>0</v>
      </c>
      <c r="AH3816" s="28">
        <f>+SUMIF('Input Sheet'!$S:$S,$AL3816,'Input Sheet'!L:L)</f>
        <v>0</v>
      </c>
      <c r="AI3816" s="28">
        <f>+SUMIF('Input Sheet'!$S:$S,$AL3816,'Input Sheet'!M:M)</f>
        <v>0</v>
      </c>
      <c r="AJ3816" s="28">
        <f>+SUMIF('Input Sheet'!$S:$S,$AL3816,'Input Sheet'!N:N)</f>
        <v>0</v>
      </c>
      <c r="AK3816" s="28"/>
      <c r="AL3816" s="27" t="str">
        <f t="shared" si="296"/>
        <v>110-4023R</v>
      </c>
      <c r="AM3816" s="34" t="str">
        <f t="shared" si="299"/>
        <v>Used Vehicle</v>
      </c>
      <c r="AN3816" s="34" t="str">
        <f t="shared" si="300"/>
        <v>Used VehicleEx NV demonstrators gross profit p.u.</v>
      </c>
      <c r="AO3816" s="35"/>
      <c r="AP3816" s="35"/>
      <c r="AQ3816" s="35"/>
    </row>
    <row r="3817" spans="1:43" x14ac:dyDescent="0.25">
      <c r="A3817" s="27" t="s">
        <v>103</v>
      </c>
      <c r="B3817" s="27" t="s">
        <v>104</v>
      </c>
      <c r="C3817" s="27" t="s">
        <v>657</v>
      </c>
      <c r="D3817" s="27" t="s">
        <v>884</v>
      </c>
      <c r="E3817" s="27" t="s">
        <v>658</v>
      </c>
      <c r="F3817" s="27" t="s">
        <v>1033</v>
      </c>
      <c r="G3817" s="27" t="s">
        <v>1034</v>
      </c>
      <c r="H3817" s="34" t="s">
        <v>1031</v>
      </c>
      <c r="I3817" s="34" t="s">
        <v>1035</v>
      </c>
      <c r="J3817" s="34" t="str">
        <f t="shared" si="297"/>
        <v>Used VehicleEx NV demonstrators gross profit p.u.</v>
      </c>
      <c r="K3817" s="34" t="str">
        <f t="shared" si="298"/>
        <v>210Ex-Toyota NV demonstrator Cost of Sales</v>
      </c>
      <c r="L3817" s="28">
        <f>+SUMIF('TB 4-24'!M:M,$AL3817,'TB 4-24'!G:G)</f>
        <v>0</v>
      </c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>
        <f>+SUMIF('Input Sheet'!$S:$S,$AL3817,'Input Sheet'!C:C)</f>
        <v>0</v>
      </c>
      <c r="Z3817" s="28">
        <f>+SUMIF('Input Sheet'!$S:$S,$AL3817,'Input Sheet'!D:D)</f>
        <v>0</v>
      </c>
      <c r="AA3817" s="28">
        <f>+SUMIF('Input Sheet'!$S:$S,$AL3817,'Input Sheet'!E:E)</f>
        <v>0</v>
      </c>
      <c r="AB3817" s="28">
        <f>+SUMIF('Input Sheet'!$S:$S,$AL3817,'Input Sheet'!F:F)</f>
        <v>0</v>
      </c>
      <c r="AC3817" s="28">
        <f>+SUMIF('Input Sheet'!$S:$S,$AL3817,'Input Sheet'!G:G)</f>
        <v>0</v>
      </c>
      <c r="AD3817" s="28">
        <f>+SUMIF('Input Sheet'!$S:$S,$AL3817,'Input Sheet'!H:H)</f>
        <v>0</v>
      </c>
      <c r="AE3817" s="28">
        <f>+SUMIF('Input Sheet'!$S:$S,$AL3817,'Input Sheet'!I:I)</f>
        <v>0</v>
      </c>
      <c r="AF3817" s="28">
        <f>+SUMIF('Input Sheet'!$S:$S,$AL3817,'Input Sheet'!J:J)</f>
        <v>0</v>
      </c>
      <c r="AG3817" s="28">
        <f>+SUMIF('Input Sheet'!$S:$S,$AL3817,'Input Sheet'!K:K)</f>
        <v>0</v>
      </c>
      <c r="AH3817" s="28">
        <f>+SUMIF('Input Sheet'!$S:$S,$AL3817,'Input Sheet'!L:L)</f>
        <v>0</v>
      </c>
      <c r="AI3817" s="28">
        <f>+SUMIF('Input Sheet'!$S:$S,$AL3817,'Input Sheet'!M:M)</f>
        <v>0</v>
      </c>
      <c r="AJ3817" s="28">
        <f>+SUMIF('Input Sheet'!$S:$S,$AL3817,'Input Sheet'!N:N)</f>
        <v>0</v>
      </c>
      <c r="AK3817" s="28"/>
      <c r="AL3817" s="27" t="str">
        <f t="shared" si="296"/>
        <v>210-4023RR</v>
      </c>
      <c r="AM3817" s="34" t="str">
        <f t="shared" si="299"/>
        <v>Used Vehicle</v>
      </c>
      <c r="AN3817" s="34" t="str">
        <f t="shared" si="300"/>
        <v>Used VehicleEx NV demonstrators gross profit p.u.</v>
      </c>
      <c r="AO3817" s="35"/>
      <c r="AP3817" s="35"/>
      <c r="AQ3817" s="35"/>
    </row>
    <row r="3818" spans="1:43" x14ac:dyDescent="0.25">
      <c r="A3818" s="27" t="s">
        <v>103</v>
      </c>
      <c r="B3818" s="27" t="s">
        <v>104</v>
      </c>
      <c r="C3818" s="27" t="s">
        <v>663</v>
      </c>
      <c r="D3818" s="27" t="s">
        <v>884</v>
      </c>
      <c r="E3818" s="27" t="s">
        <v>665</v>
      </c>
      <c r="F3818" s="27" t="s">
        <v>1033</v>
      </c>
      <c r="G3818" s="27" t="s">
        <v>1034</v>
      </c>
      <c r="H3818" s="34" t="s">
        <v>1031</v>
      </c>
      <c r="I3818" s="34" t="s">
        <v>1035</v>
      </c>
      <c r="J3818" s="34" t="str">
        <f t="shared" si="297"/>
        <v>Used VehicleEx NV demonstrators gross profit p.u.</v>
      </c>
      <c r="K3818" s="34" t="str">
        <f t="shared" si="298"/>
        <v>410Ex-Toyota NV demonstrator Cost of Sales</v>
      </c>
      <c r="L3818" s="28">
        <f>+SUMIF('TB 4-24'!M:M,$AL3818,'TB 4-24'!G:G)</f>
        <v>0</v>
      </c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>
        <f>+SUMIF('Input Sheet'!$S:$S,$AL3818,'Input Sheet'!C:C)</f>
        <v>0</v>
      </c>
      <c r="Z3818" s="28">
        <f>+SUMIF('Input Sheet'!$S:$S,$AL3818,'Input Sheet'!D:D)</f>
        <v>0</v>
      </c>
      <c r="AA3818" s="28">
        <f>+SUMIF('Input Sheet'!$S:$S,$AL3818,'Input Sheet'!E:E)</f>
        <v>0</v>
      </c>
      <c r="AB3818" s="28">
        <f>+SUMIF('Input Sheet'!$S:$S,$AL3818,'Input Sheet'!F:F)</f>
        <v>0</v>
      </c>
      <c r="AC3818" s="28">
        <f>+SUMIF('Input Sheet'!$S:$S,$AL3818,'Input Sheet'!G:G)</f>
        <v>0</v>
      </c>
      <c r="AD3818" s="28">
        <f>+SUMIF('Input Sheet'!$S:$S,$AL3818,'Input Sheet'!H:H)</f>
        <v>0</v>
      </c>
      <c r="AE3818" s="28">
        <f>+SUMIF('Input Sheet'!$S:$S,$AL3818,'Input Sheet'!I:I)</f>
        <v>0</v>
      </c>
      <c r="AF3818" s="28">
        <f>+SUMIF('Input Sheet'!$S:$S,$AL3818,'Input Sheet'!J:J)</f>
        <v>0</v>
      </c>
      <c r="AG3818" s="28">
        <f>+SUMIF('Input Sheet'!$S:$S,$AL3818,'Input Sheet'!K:K)</f>
        <v>0</v>
      </c>
      <c r="AH3818" s="28">
        <f>+SUMIF('Input Sheet'!$S:$S,$AL3818,'Input Sheet'!L:L)</f>
        <v>0</v>
      </c>
      <c r="AI3818" s="28">
        <f>+SUMIF('Input Sheet'!$S:$S,$AL3818,'Input Sheet'!M:M)</f>
        <v>0</v>
      </c>
      <c r="AJ3818" s="28">
        <f>+SUMIF('Input Sheet'!$S:$S,$AL3818,'Input Sheet'!N:N)</f>
        <v>0</v>
      </c>
      <c r="AK3818" s="28"/>
      <c r="AL3818" s="27" t="str">
        <f t="shared" si="296"/>
        <v>410-4023RR</v>
      </c>
      <c r="AM3818" s="34" t="str">
        <f t="shared" si="299"/>
        <v>Used Vehicle</v>
      </c>
      <c r="AN3818" s="34" t="str">
        <f t="shared" si="300"/>
        <v>Used VehicleEx NV demonstrators gross profit p.u.</v>
      </c>
      <c r="AO3818" s="35"/>
      <c r="AP3818" s="35"/>
      <c r="AQ3818" s="35"/>
    </row>
    <row r="3819" spans="1:43" x14ac:dyDescent="0.25">
      <c r="A3819" s="27" t="s">
        <v>103</v>
      </c>
      <c r="B3819" s="27" t="s">
        <v>104</v>
      </c>
      <c r="C3819" s="27" t="s">
        <v>671</v>
      </c>
      <c r="D3819" s="27" t="s">
        <v>884</v>
      </c>
      <c r="E3819" s="27" t="s">
        <v>673</v>
      </c>
      <c r="F3819" s="27" t="s">
        <v>1033</v>
      </c>
      <c r="G3819" s="27" t="s">
        <v>1034</v>
      </c>
      <c r="H3819" s="34" t="s">
        <v>1031</v>
      </c>
      <c r="I3819" s="34" t="s">
        <v>1035</v>
      </c>
      <c r="J3819" s="34" t="str">
        <f t="shared" si="297"/>
        <v>Used VehicleEx NV demonstrators gross profit p.u.</v>
      </c>
      <c r="K3819" s="34" t="str">
        <f t="shared" si="298"/>
        <v>310Ex-Toyota NV demonstrator Cost of Sales</v>
      </c>
      <c r="L3819" s="28">
        <f>+SUMIF('TB 4-24'!M:M,$AL3819,'TB 4-24'!G:G)</f>
        <v>0</v>
      </c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>
        <f>+SUMIF('Input Sheet'!$S:$S,$AL3819,'Input Sheet'!C:C)</f>
        <v>0</v>
      </c>
      <c r="Z3819" s="28">
        <f>+SUMIF('Input Sheet'!$S:$S,$AL3819,'Input Sheet'!D:D)</f>
        <v>0</v>
      </c>
      <c r="AA3819" s="28">
        <f>+SUMIF('Input Sheet'!$S:$S,$AL3819,'Input Sheet'!E:E)</f>
        <v>0</v>
      </c>
      <c r="AB3819" s="28">
        <f>+SUMIF('Input Sheet'!$S:$S,$AL3819,'Input Sheet'!F:F)</f>
        <v>0</v>
      </c>
      <c r="AC3819" s="28">
        <f>+SUMIF('Input Sheet'!$S:$S,$AL3819,'Input Sheet'!G:G)</f>
        <v>0</v>
      </c>
      <c r="AD3819" s="28">
        <f>+SUMIF('Input Sheet'!$S:$S,$AL3819,'Input Sheet'!H:H)</f>
        <v>0</v>
      </c>
      <c r="AE3819" s="28">
        <f>+SUMIF('Input Sheet'!$S:$S,$AL3819,'Input Sheet'!I:I)</f>
        <v>0</v>
      </c>
      <c r="AF3819" s="28">
        <f>+SUMIF('Input Sheet'!$S:$S,$AL3819,'Input Sheet'!J:J)</f>
        <v>0</v>
      </c>
      <c r="AG3819" s="28">
        <f>+SUMIF('Input Sheet'!$S:$S,$AL3819,'Input Sheet'!K:K)</f>
        <v>0</v>
      </c>
      <c r="AH3819" s="28">
        <f>+SUMIF('Input Sheet'!$S:$S,$AL3819,'Input Sheet'!L:L)</f>
        <v>0</v>
      </c>
      <c r="AI3819" s="28">
        <f>+SUMIF('Input Sheet'!$S:$S,$AL3819,'Input Sheet'!M:M)</f>
        <v>0</v>
      </c>
      <c r="AJ3819" s="28">
        <f>+SUMIF('Input Sheet'!$S:$S,$AL3819,'Input Sheet'!N:N)</f>
        <v>0</v>
      </c>
      <c r="AK3819" s="28"/>
      <c r="AL3819" s="27" t="str">
        <f t="shared" si="296"/>
        <v>310-4023RR</v>
      </c>
      <c r="AM3819" s="34" t="str">
        <f t="shared" si="299"/>
        <v>Used Vehicle</v>
      </c>
      <c r="AN3819" s="34" t="str">
        <f t="shared" si="300"/>
        <v>Used VehicleEx NV demonstrators gross profit p.u.</v>
      </c>
      <c r="AO3819" s="35"/>
      <c r="AP3819" s="35"/>
      <c r="AQ3819" s="35"/>
    </row>
    <row r="3820" spans="1:43" x14ac:dyDescent="0.25">
      <c r="A3820" s="27" t="s">
        <v>103</v>
      </c>
      <c r="B3820" s="27" t="s">
        <v>104</v>
      </c>
      <c r="C3820" s="27" t="s">
        <v>104</v>
      </c>
      <c r="D3820" s="27" t="s">
        <v>884</v>
      </c>
      <c r="E3820" s="27" t="s">
        <v>649</v>
      </c>
      <c r="F3820" s="27" t="s">
        <v>1033</v>
      </c>
      <c r="G3820" s="27" t="s">
        <v>1034</v>
      </c>
      <c r="H3820" s="34" t="s">
        <v>1031</v>
      </c>
      <c r="I3820" s="34" t="s">
        <v>1035</v>
      </c>
      <c r="J3820" s="34" t="str">
        <f t="shared" si="297"/>
        <v>Used VehicleEx NV demonstrators gross profit p.u.</v>
      </c>
      <c r="K3820" s="34" t="str">
        <f t="shared" si="298"/>
        <v>110Ex-Toyota NV demonstrator Cost of Sales</v>
      </c>
      <c r="L3820" s="28">
        <f>+SUMIF('TB 4-24'!M:M,$AL3820,'TB 4-24'!G:G)</f>
        <v>0</v>
      </c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>
        <f>+SUMIF('Input Sheet'!$S:$S,$AL3820,'Input Sheet'!C:C)</f>
        <v>0</v>
      </c>
      <c r="Z3820" s="28">
        <f>+SUMIF('Input Sheet'!$S:$S,$AL3820,'Input Sheet'!D:D)</f>
        <v>0</v>
      </c>
      <c r="AA3820" s="28">
        <f>+SUMIF('Input Sheet'!$S:$S,$AL3820,'Input Sheet'!E:E)</f>
        <v>0</v>
      </c>
      <c r="AB3820" s="28">
        <f>+SUMIF('Input Sheet'!$S:$S,$AL3820,'Input Sheet'!F:F)</f>
        <v>0</v>
      </c>
      <c r="AC3820" s="28">
        <f>+SUMIF('Input Sheet'!$S:$S,$AL3820,'Input Sheet'!G:G)</f>
        <v>0</v>
      </c>
      <c r="AD3820" s="28">
        <f>+SUMIF('Input Sheet'!$S:$S,$AL3820,'Input Sheet'!H:H)</f>
        <v>0</v>
      </c>
      <c r="AE3820" s="28">
        <f>+SUMIF('Input Sheet'!$S:$S,$AL3820,'Input Sheet'!I:I)</f>
        <v>0</v>
      </c>
      <c r="AF3820" s="28">
        <f>+SUMIF('Input Sheet'!$S:$S,$AL3820,'Input Sheet'!J:J)</f>
        <v>0</v>
      </c>
      <c r="AG3820" s="28">
        <f>+SUMIF('Input Sheet'!$S:$S,$AL3820,'Input Sheet'!K:K)</f>
        <v>0</v>
      </c>
      <c r="AH3820" s="28">
        <f>+SUMIF('Input Sheet'!$S:$S,$AL3820,'Input Sheet'!L:L)</f>
        <v>0</v>
      </c>
      <c r="AI3820" s="28">
        <f>+SUMIF('Input Sheet'!$S:$S,$AL3820,'Input Sheet'!M:M)</f>
        <v>0</v>
      </c>
      <c r="AJ3820" s="28">
        <f>+SUMIF('Input Sheet'!$S:$S,$AL3820,'Input Sheet'!N:N)</f>
        <v>0</v>
      </c>
      <c r="AK3820" s="28"/>
      <c r="AL3820" s="27" t="str">
        <f t="shared" si="296"/>
        <v>110-4023RR</v>
      </c>
      <c r="AM3820" s="34" t="str">
        <f t="shared" si="299"/>
        <v>Used Vehicle</v>
      </c>
      <c r="AN3820" s="34" t="str">
        <f t="shared" si="300"/>
        <v>Used VehicleEx NV demonstrators gross profit p.u.</v>
      </c>
      <c r="AO3820" s="35"/>
      <c r="AP3820" s="35"/>
      <c r="AQ3820" s="35"/>
    </row>
    <row r="3821" spans="1:43" x14ac:dyDescent="0.25">
      <c r="A3821" s="27" t="s">
        <v>103</v>
      </c>
      <c r="B3821" s="27" t="s">
        <v>104</v>
      </c>
      <c r="C3821" s="27" t="s">
        <v>657</v>
      </c>
      <c r="D3821" s="27" t="s">
        <v>885</v>
      </c>
      <c r="E3821" s="27" t="s">
        <v>658</v>
      </c>
      <c r="F3821" s="27" t="s">
        <v>1033</v>
      </c>
      <c r="G3821" s="27" t="s">
        <v>1034</v>
      </c>
      <c r="H3821" s="34" t="s">
        <v>1031</v>
      </c>
      <c r="I3821" s="34" t="s">
        <v>1035</v>
      </c>
      <c r="J3821" s="34" t="str">
        <f t="shared" si="297"/>
        <v>Used VehicleEx NV demonstrators gross profit p.u.</v>
      </c>
      <c r="K3821" s="34" t="str">
        <f t="shared" si="298"/>
        <v>210Ex-Toyota NV demonstrator Cost of Sales</v>
      </c>
      <c r="L3821" s="28">
        <f>+SUMIF('TB 4-24'!M:M,$AL3821,'TB 4-24'!G:G)</f>
        <v>0</v>
      </c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>
        <f>+SUMIF('Input Sheet'!$S:$S,$AL3821,'Input Sheet'!C:C)</f>
        <v>0</v>
      </c>
      <c r="Z3821" s="28">
        <f>+SUMIF('Input Sheet'!$S:$S,$AL3821,'Input Sheet'!D:D)</f>
        <v>0</v>
      </c>
      <c r="AA3821" s="28">
        <f>+SUMIF('Input Sheet'!$S:$S,$AL3821,'Input Sheet'!E:E)</f>
        <v>0</v>
      </c>
      <c r="AB3821" s="28">
        <f>+SUMIF('Input Sheet'!$S:$S,$AL3821,'Input Sheet'!F:F)</f>
        <v>0</v>
      </c>
      <c r="AC3821" s="28">
        <f>+SUMIF('Input Sheet'!$S:$S,$AL3821,'Input Sheet'!G:G)</f>
        <v>0</v>
      </c>
      <c r="AD3821" s="28">
        <f>+SUMIF('Input Sheet'!$S:$S,$AL3821,'Input Sheet'!H:H)</f>
        <v>0</v>
      </c>
      <c r="AE3821" s="28">
        <f>+SUMIF('Input Sheet'!$S:$S,$AL3821,'Input Sheet'!I:I)</f>
        <v>0</v>
      </c>
      <c r="AF3821" s="28">
        <f>+SUMIF('Input Sheet'!$S:$S,$AL3821,'Input Sheet'!J:J)</f>
        <v>0</v>
      </c>
      <c r="AG3821" s="28">
        <f>+SUMIF('Input Sheet'!$S:$S,$AL3821,'Input Sheet'!K:K)</f>
        <v>0</v>
      </c>
      <c r="AH3821" s="28">
        <f>+SUMIF('Input Sheet'!$S:$S,$AL3821,'Input Sheet'!L:L)</f>
        <v>0</v>
      </c>
      <c r="AI3821" s="28">
        <f>+SUMIF('Input Sheet'!$S:$S,$AL3821,'Input Sheet'!M:M)</f>
        <v>0</v>
      </c>
      <c r="AJ3821" s="28">
        <f>+SUMIF('Input Sheet'!$S:$S,$AL3821,'Input Sheet'!N:N)</f>
        <v>0</v>
      </c>
      <c r="AK3821" s="28"/>
      <c r="AL3821" s="27" t="str">
        <f t="shared" si="296"/>
        <v>210-4024R</v>
      </c>
      <c r="AM3821" s="34" t="str">
        <f t="shared" si="299"/>
        <v>Used Vehicle</v>
      </c>
      <c r="AN3821" s="34" t="str">
        <f t="shared" si="300"/>
        <v>Used VehicleEx NV demonstrators gross profit p.u.</v>
      </c>
      <c r="AO3821" s="35"/>
      <c r="AP3821" s="35"/>
      <c r="AQ3821" s="35"/>
    </row>
    <row r="3822" spans="1:43" x14ac:dyDescent="0.25">
      <c r="A3822" s="27" t="s">
        <v>103</v>
      </c>
      <c r="B3822" s="27" t="s">
        <v>104</v>
      </c>
      <c r="C3822" s="27" t="s">
        <v>663</v>
      </c>
      <c r="D3822" s="27" t="s">
        <v>885</v>
      </c>
      <c r="E3822" s="27" t="s">
        <v>665</v>
      </c>
      <c r="F3822" s="27" t="s">
        <v>1033</v>
      </c>
      <c r="G3822" s="27" t="s">
        <v>1034</v>
      </c>
      <c r="H3822" s="34" t="s">
        <v>1031</v>
      </c>
      <c r="I3822" s="34" t="s">
        <v>1035</v>
      </c>
      <c r="J3822" s="34" t="str">
        <f t="shared" si="297"/>
        <v>Used VehicleEx NV demonstrators gross profit p.u.</v>
      </c>
      <c r="K3822" s="34" t="str">
        <f t="shared" si="298"/>
        <v>410Ex-Toyota NV demonstrator Cost of Sales</v>
      </c>
      <c r="L3822" s="28">
        <f>+SUMIF('TB 4-24'!M:M,$AL3822,'TB 4-24'!G:G)</f>
        <v>0</v>
      </c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>
        <f>+SUMIF('Input Sheet'!$S:$S,$AL3822,'Input Sheet'!C:C)</f>
        <v>0</v>
      </c>
      <c r="Z3822" s="28">
        <f>+SUMIF('Input Sheet'!$S:$S,$AL3822,'Input Sheet'!D:D)</f>
        <v>0</v>
      </c>
      <c r="AA3822" s="28">
        <f>+SUMIF('Input Sheet'!$S:$S,$AL3822,'Input Sheet'!E:E)</f>
        <v>0</v>
      </c>
      <c r="AB3822" s="28">
        <f>+SUMIF('Input Sheet'!$S:$S,$AL3822,'Input Sheet'!F:F)</f>
        <v>0</v>
      </c>
      <c r="AC3822" s="28">
        <f>+SUMIF('Input Sheet'!$S:$S,$AL3822,'Input Sheet'!G:G)</f>
        <v>0</v>
      </c>
      <c r="AD3822" s="28">
        <f>+SUMIF('Input Sheet'!$S:$S,$AL3822,'Input Sheet'!H:H)</f>
        <v>0</v>
      </c>
      <c r="AE3822" s="28">
        <f>+SUMIF('Input Sheet'!$S:$S,$AL3822,'Input Sheet'!I:I)</f>
        <v>0</v>
      </c>
      <c r="AF3822" s="28">
        <f>+SUMIF('Input Sheet'!$S:$S,$AL3822,'Input Sheet'!J:J)</f>
        <v>0</v>
      </c>
      <c r="AG3822" s="28">
        <f>+SUMIF('Input Sheet'!$S:$S,$AL3822,'Input Sheet'!K:K)</f>
        <v>0</v>
      </c>
      <c r="AH3822" s="28">
        <f>+SUMIF('Input Sheet'!$S:$S,$AL3822,'Input Sheet'!L:L)</f>
        <v>0</v>
      </c>
      <c r="AI3822" s="28">
        <f>+SUMIF('Input Sheet'!$S:$S,$AL3822,'Input Sheet'!M:M)</f>
        <v>0</v>
      </c>
      <c r="AJ3822" s="28">
        <f>+SUMIF('Input Sheet'!$S:$S,$AL3822,'Input Sheet'!N:N)</f>
        <v>0</v>
      </c>
      <c r="AK3822" s="28"/>
      <c r="AL3822" s="27" t="str">
        <f t="shared" si="296"/>
        <v>410-4024R</v>
      </c>
      <c r="AM3822" s="34" t="str">
        <f t="shared" si="299"/>
        <v>Used Vehicle</v>
      </c>
      <c r="AN3822" s="34" t="str">
        <f t="shared" si="300"/>
        <v>Used VehicleEx NV demonstrators gross profit p.u.</v>
      </c>
      <c r="AO3822" s="35"/>
      <c r="AP3822" s="35"/>
      <c r="AQ3822" s="35"/>
    </row>
    <row r="3823" spans="1:43" x14ac:dyDescent="0.25">
      <c r="A3823" s="27" t="s">
        <v>103</v>
      </c>
      <c r="B3823" s="27" t="s">
        <v>104</v>
      </c>
      <c r="C3823" s="27" t="s">
        <v>671</v>
      </c>
      <c r="D3823" s="27" t="s">
        <v>885</v>
      </c>
      <c r="E3823" s="27" t="s">
        <v>673</v>
      </c>
      <c r="F3823" s="27" t="s">
        <v>1033</v>
      </c>
      <c r="G3823" s="27" t="s">
        <v>1034</v>
      </c>
      <c r="H3823" s="34" t="s">
        <v>1031</v>
      </c>
      <c r="I3823" s="34" t="s">
        <v>1035</v>
      </c>
      <c r="J3823" s="34" t="str">
        <f t="shared" si="297"/>
        <v>Used VehicleEx NV demonstrators gross profit p.u.</v>
      </c>
      <c r="K3823" s="34" t="str">
        <f t="shared" si="298"/>
        <v>310Ex-Toyota NV demonstrator Cost of Sales</v>
      </c>
      <c r="L3823" s="28">
        <f>+SUMIF('TB 4-24'!M:M,$AL3823,'TB 4-24'!G:G)</f>
        <v>0</v>
      </c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>
        <f>+SUMIF('Input Sheet'!$S:$S,$AL3823,'Input Sheet'!C:C)</f>
        <v>0</v>
      </c>
      <c r="Z3823" s="28">
        <f>+SUMIF('Input Sheet'!$S:$S,$AL3823,'Input Sheet'!D:D)</f>
        <v>0</v>
      </c>
      <c r="AA3823" s="28">
        <f>+SUMIF('Input Sheet'!$S:$S,$AL3823,'Input Sheet'!E:E)</f>
        <v>0</v>
      </c>
      <c r="AB3823" s="28">
        <f>+SUMIF('Input Sheet'!$S:$S,$AL3823,'Input Sheet'!F:F)</f>
        <v>0</v>
      </c>
      <c r="AC3823" s="28">
        <f>+SUMIF('Input Sheet'!$S:$S,$AL3823,'Input Sheet'!G:G)</f>
        <v>0</v>
      </c>
      <c r="AD3823" s="28">
        <f>+SUMIF('Input Sheet'!$S:$S,$AL3823,'Input Sheet'!H:H)</f>
        <v>0</v>
      </c>
      <c r="AE3823" s="28">
        <f>+SUMIF('Input Sheet'!$S:$S,$AL3823,'Input Sheet'!I:I)</f>
        <v>0</v>
      </c>
      <c r="AF3823" s="28">
        <f>+SUMIF('Input Sheet'!$S:$S,$AL3823,'Input Sheet'!J:J)</f>
        <v>0</v>
      </c>
      <c r="AG3823" s="28">
        <f>+SUMIF('Input Sheet'!$S:$S,$AL3823,'Input Sheet'!K:K)</f>
        <v>0</v>
      </c>
      <c r="AH3823" s="28">
        <f>+SUMIF('Input Sheet'!$S:$S,$AL3823,'Input Sheet'!L:L)</f>
        <v>0</v>
      </c>
      <c r="AI3823" s="28">
        <f>+SUMIF('Input Sheet'!$S:$S,$AL3823,'Input Sheet'!M:M)</f>
        <v>0</v>
      </c>
      <c r="AJ3823" s="28">
        <f>+SUMIF('Input Sheet'!$S:$S,$AL3823,'Input Sheet'!N:N)</f>
        <v>0</v>
      </c>
      <c r="AK3823" s="28"/>
      <c r="AL3823" s="27" t="str">
        <f t="shared" si="296"/>
        <v>310-4024R</v>
      </c>
      <c r="AM3823" s="34" t="str">
        <f t="shared" si="299"/>
        <v>Used Vehicle</v>
      </c>
      <c r="AN3823" s="34" t="str">
        <f t="shared" si="300"/>
        <v>Used VehicleEx NV demonstrators gross profit p.u.</v>
      </c>
      <c r="AO3823" s="35"/>
      <c r="AP3823" s="35"/>
      <c r="AQ3823" s="35"/>
    </row>
    <row r="3824" spans="1:43" x14ac:dyDescent="0.25">
      <c r="A3824" s="27" t="s">
        <v>103</v>
      </c>
      <c r="B3824" s="27" t="s">
        <v>104</v>
      </c>
      <c r="C3824" s="27" t="s">
        <v>104</v>
      </c>
      <c r="D3824" s="27" t="s">
        <v>885</v>
      </c>
      <c r="E3824" s="27" t="s">
        <v>649</v>
      </c>
      <c r="F3824" s="27" t="s">
        <v>1033</v>
      </c>
      <c r="G3824" s="27" t="s">
        <v>1034</v>
      </c>
      <c r="H3824" s="34" t="s">
        <v>1031</v>
      </c>
      <c r="I3824" s="34" t="s">
        <v>1035</v>
      </c>
      <c r="J3824" s="34" t="str">
        <f t="shared" si="297"/>
        <v>Used VehicleEx NV demonstrators gross profit p.u.</v>
      </c>
      <c r="K3824" s="34" t="str">
        <f t="shared" si="298"/>
        <v>110Ex-Toyota NV demonstrator Cost of Sales</v>
      </c>
      <c r="L3824" s="28">
        <f>+SUMIF('TB 4-24'!M:M,$AL3824,'TB 4-24'!G:G)</f>
        <v>0</v>
      </c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>
        <f>+SUMIF('Input Sheet'!$S:$S,$AL3824,'Input Sheet'!C:C)</f>
        <v>0</v>
      </c>
      <c r="Z3824" s="28">
        <f>+SUMIF('Input Sheet'!$S:$S,$AL3824,'Input Sheet'!D:D)</f>
        <v>0</v>
      </c>
      <c r="AA3824" s="28">
        <f>+SUMIF('Input Sheet'!$S:$S,$AL3824,'Input Sheet'!E:E)</f>
        <v>0</v>
      </c>
      <c r="AB3824" s="28">
        <f>+SUMIF('Input Sheet'!$S:$S,$AL3824,'Input Sheet'!F:F)</f>
        <v>0</v>
      </c>
      <c r="AC3824" s="28">
        <f>+SUMIF('Input Sheet'!$S:$S,$AL3824,'Input Sheet'!G:G)</f>
        <v>0</v>
      </c>
      <c r="AD3824" s="28">
        <f>+SUMIF('Input Sheet'!$S:$S,$AL3824,'Input Sheet'!H:H)</f>
        <v>0</v>
      </c>
      <c r="AE3824" s="28">
        <f>+SUMIF('Input Sheet'!$S:$S,$AL3824,'Input Sheet'!I:I)</f>
        <v>0</v>
      </c>
      <c r="AF3824" s="28">
        <f>+SUMIF('Input Sheet'!$S:$S,$AL3824,'Input Sheet'!J:J)</f>
        <v>0</v>
      </c>
      <c r="AG3824" s="28">
        <f>+SUMIF('Input Sheet'!$S:$S,$AL3824,'Input Sheet'!K:K)</f>
        <v>0</v>
      </c>
      <c r="AH3824" s="28">
        <f>+SUMIF('Input Sheet'!$S:$S,$AL3824,'Input Sheet'!L:L)</f>
        <v>0</v>
      </c>
      <c r="AI3824" s="28">
        <f>+SUMIF('Input Sheet'!$S:$S,$AL3824,'Input Sheet'!M:M)</f>
        <v>0</v>
      </c>
      <c r="AJ3824" s="28">
        <f>+SUMIF('Input Sheet'!$S:$S,$AL3824,'Input Sheet'!N:N)</f>
        <v>0</v>
      </c>
      <c r="AK3824" s="28"/>
      <c r="AL3824" s="27" t="str">
        <f t="shared" si="296"/>
        <v>110-4024R</v>
      </c>
      <c r="AM3824" s="34" t="str">
        <f t="shared" si="299"/>
        <v>Used Vehicle</v>
      </c>
      <c r="AN3824" s="34" t="str">
        <f t="shared" si="300"/>
        <v>Used VehicleEx NV demonstrators gross profit p.u.</v>
      </c>
      <c r="AO3824" s="35"/>
      <c r="AP3824" s="35"/>
      <c r="AQ3824" s="35"/>
    </row>
    <row r="3825" spans="1:43" x14ac:dyDescent="0.25">
      <c r="A3825" s="27" t="s">
        <v>103</v>
      </c>
      <c r="B3825" s="27" t="s">
        <v>104</v>
      </c>
      <c r="C3825" s="27" t="s">
        <v>657</v>
      </c>
      <c r="D3825" s="27" t="s">
        <v>886</v>
      </c>
      <c r="E3825" s="27" t="s">
        <v>658</v>
      </c>
      <c r="F3825" s="27" t="s">
        <v>1033</v>
      </c>
      <c r="G3825" s="27" t="s">
        <v>1034</v>
      </c>
      <c r="H3825" s="34" t="s">
        <v>1031</v>
      </c>
      <c r="I3825" s="34" t="s">
        <v>1035</v>
      </c>
      <c r="J3825" s="34" t="str">
        <f t="shared" si="297"/>
        <v>Used VehicleEx NV demonstrators gross profit p.u.</v>
      </c>
      <c r="K3825" s="34" t="str">
        <f t="shared" si="298"/>
        <v>210Ex-Toyota NV demonstrator Cost of Sales</v>
      </c>
      <c r="L3825" s="28">
        <f>+SUMIF('TB 4-24'!M:M,$AL3825,'TB 4-24'!G:G)</f>
        <v>0</v>
      </c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>
        <f>+SUMIF('Input Sheet'!$S:$S,$AL3825,'Input Sheet'!C:C)</f>
        <v>0</v>
      </c>
      <c r="Z3825" s="28">
        <f>+SUMIF('Input Sheet'!$S:$S,$AL3825,'Input Sheet'!D:D)</f>
        <v>0</v>
      </c>
      <c r="AA3825" s="28">
        <f>+SUMIF('Input Sheet'!$S:$S,$AL3825,'Input Sheet'!E:E)</f>
        <v>0</v>
      </c>
      <c r="AB3825" s="28">
        <f>+SUMIF('Input Sheet'!$S:$S,$AL3825,'Input Sheet'!F:F)</f>
        <v>0</v>
      </c>
      <c r="AC3825" s="28">
        <f>+SUMIF('Input Sheet'!$S:$S,$AL3825,'Input Sheet'!G:G)</f>
        <v>0</v>
      </c>
      <c r="AD3825" s="28">
        <f>+SUMIF('Input Sheet'!$S:$S,$AL3825,'Input Sheet'!H:H)</f>
        <v>0</v>
      </c>
      <c r="AE3825" s="28">
        <f>+SUMIF('Input Sheet'!$S:$S,$AL3825,'Input Sheet'!I:I)</f>
        <v>0</v>
      </c>
      <c r="AF3825" s="28">
        <f>+SUMIF('Input Sheet'!$S:$S,$AL3825,'Input Sheet'!J:J)</f>
        <v>0</v>
      </c>
      <c r="AG3825" s="28">
        <f>+SUMIF('Input Sheet'!$S:$S,$AL3825,'Input Sheet'!K:K)</f>
        <v>0</v>
      </c>
      <c r="AH3825" s="28">
        <f>+SUMIF('Input Sheet'!$S:$S,$AL3825,'Input Sheet'!L:L)</f>
        <v>0</v>
      </c>
      <c r="AI3825" s="28">
        <f>+SUMIF('Input Sheet'!$S:$S,$AL3825,'Input Sheet'!M:M)</f>
        <v>0</v>
      </c>
      <c r="AJ3825" s="28">
        <f>+SUMIF('Input Sheet'!$S:$S,$AL3825,'Input Sheet'!N:N)</f>
        <v>0</v>
      </c>
      <c r="AK3825" s="28"/>
      <c r="AL3825" s="27" t="str">
        <f t="shared" si="296"/>
        <v>210-4024RR</v>
      </c>
      <c r="AM3825" s="34" t="str">
        <f t="shared" si="299"/>
        <v>Used Vehicle</v>
      </c>
      <c r="AN3825" s="34" t="str">
        <f t="shared" si="300"/>
        <v>Used VehicleEx NV demonstrators gross profit p.u.</v>
      </c>
      <c r="AO3825" s="35"/>
      <c r="AP3825" s="35"/>
      <c r="AQ3825" s="35"/>
    </row>
    <row r="3826" spans="1:43" x14ac:dyDescent="0.25">
      <c r="A3826" s="27" t="s">
        <v>103</v>
      </c>
      <c r="B3826" s="27" t="s">
        <v>104</v>
      </c>
      <c r="C3826" s="27" t="s">
        <v>663</v>
      </c>
      <c r="D3826" s="27" t="s">
        <v>886</v>
      </c>
      <c r="E3826" s="27" t="s">
        <v>665</v>
      </c>
      <c r="F3826" s="27" t="s">
        <v>1033</v>
      </c>
      <c r="G3826" s="27" t="s">
        <v>1034</v>
      </c>
      <c r="H3826" s="34" t="s">
        <v>1031</v>
      </c>
      <c r="I3826" s="34" t="s">
        <v>1035</v>
      </c>
      <c r="J3826" s="34" t="str">
        <f t="shared" si="297"/>
        <v>Used VehicleEx NV demonstrators gross profit p.u.</v>
      </c>
      <c r="K3826" s="34" t="str">
        <f t="shared" si="298"/>
        <v>410Ex-Toyota NV demonstrator Cost of Sales</v>
      </c>
      <c r="L3826" s="28">
        <f>+SUMIF('TB 4-24'!M:M,$AL3826,'TB 4-24'!G:G)</f>
        <v>0</v>
      </c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>
        <f>+SUMIF('Input Sheet'!$S:$S,$AL3826,'Input Sheet'!C:C)</f>
        <v>0</v>
      </c>
      <c r="Z3826" s="28">
        <f>+SUMIF('Input Sheet'!$S:$S,$AL3826,'Input Sheet'!D:D)</f>
        <v>0</v>
      </c>
      <c r="AA3826" s="28">
        <f>+SUMIF('Input Sheet'!$S:$S,$AL3826,'Input Sheet'!E:E)</f>
        <v>0</v>
      </c>
      <c r="AB3826" s="28">
        <f>+SUMIF('Input Sheet'!$S:$S,$AL3826,'Input Sheet'!F:F)</f>
        <v>0</v>
      </c>
      <c r="AC3826" s="28">
        <f>+SUMIF('Input Sheet'!$S:$S,$AL3826,'Input Sheet'!G:G)</f>
        <v>0</v>
      </c>
      <c r="AD3826" s="28">
        <f>+SUMIF('Input Sheet'!$S:$S,$AL3826,'Input Sheet'!H:H)</f>
        <v>0</v>
      </c>
      <c r="AE3826" s="28">
        <f>+SUMIF('Input Sheet'!$S:$S,$AL3826,'Input Sheet'!I:I)</f>
        <v>0</v>
      </c>
      <c r="AF3826" s="28">
        <f>+SUMIF('Input Sheet'!$S:$S,$AL3826,'Input Sheet'!J:J)</f>
        <v>0</v>
      </c>
      <c r="AG3826" s="28">
        <f>+SUMIF('Input Sheet'!$S:$S,$AL3826,'Input Sheet'!K:K)</f>
        <v>0</v>
      </c>
      <c r="AH3826" s="28">
        <f>+SUMIF('Input Sheet'!$S:$S,$AL3826,'Input Sheet'!L:L)</f>
        <v>0</v>
      </c>
      <c r="AI3826" s="28">
        <f>+SUMIF('Input Sheet'!$S:$S,$AL3826,'Input Sheet'!M:M)</f>
        <v>0</v>
      </c>
      <c r="AJ3826" s="28">
        <f>+SUMIF('Input Sheet'!$S:$S,$AL3826,'Input Sheet'!N:N)</f>
        <v>0</v>
      </c>
      <c r="AK3826" s="28"/>
      <c r="AL3826" s="27" t="str">
        <f t="shared" si="296"/>
        <v>410-4024RR</v>
      </c>
      <c r="AM3826" s="34" t="str">
        <f t="shared" si="299"/>
        <v>Used Vehicle</v>
      </c>
      <c r="AN3826" s="34" t="str">
        <f t="shared" si="300"/>
        <v>Used VehicleEx NV demonstrators gross profit p.u.</v>
      </c>
      <c r="AO3826" s="35"/>
      <c r="AP3826" s="35"/>
      <c r="AQ3826" s="35"/>
    </row>
    <row r="3827" spans="1:43" x14ac:dyDescent="0.25">
      <c r="A3827" s="27" t="s">
        <v>103</v>
      </c>
      <c r="B3827" s="27" t="s">
        <v>104</v>
      </c>
      <c r="C3827" s="27" t="s">
        <v>671</v>
      </c>
      <c r="D3827" s="27" t="s">
        <v>886</v>
      </c>
      <c r="E3827" s="27" t="s">
        <v>673</v>
      </c>
      <c r="F3827" s="27" t="s">
        <v>1033</v>
      </c>
      <c r="G3827" s="27" t="s">
        <v>1034</v>
      </c>
      <c r="H3827" s="34" t="s">
        <v>1031</v>
      </c>
      <c r="I3827" s="34" t="s">
        <v>1035</v>
      </c>
      <c r="J3827" s="34" t="str">
        <f t="shared" si="297"/>
        <v>Used VehicleEx NV demonstrators gross profit p.u.</v>
      </c>
      <c r="K3827" s="34" t="str">
        <f t="shared" si="298"/>
        <v>310Ex-Toyota NV demonstrator Cost of Sales</v>
      </c>
      <c r="L3827" s="28">
        <f>+SUMIF('TB 4-24'!M:M,$AL3827,'TB 4-24'!G:G)</f>
        <v>0</v>
      </c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>
        <f>+SUMIF('Input Sheet'!$S:$S,$AL3827,'Input Sheet'!C:C)</f>
        <v>0</v>
      </c>
      <c r="Z3827" s="28">
        <f>+SUMIF('Input Sheet'!$S:$S,$AL3827,'Input Sheet'!D:D)</f>
        <v>0</v>
      </c>
      <c r="AA3827" s="28">
        <f>+SUMIF('Input Sheet'!$S:$S,$AL3827,'Input Sheet'!E:E)</f>
        <v>0</v>
      </c>
      <c r="AB3827" s="28">
        <f>+SUMIF('Input Sheet'!$S:$S,$AL3827,'Input Sheet'!F:F)</f>
        <v>0</v>
      </c>
      <c r="AC3827" s="28">
        <f>+SUMIF('Input Sheet'!$S:$S,$AL3827,'Input Sheet'!G:G)</f>
        <v>0</v>
      </c>
      <c r="AD3827" s="28">
        <f>+SUMIF('Input Sheet'!$S:$S,$AL3827,'Input Sheet'!H:H)</f>
        <v>0</v>
      </c>
      <c r="AE3827" s="28">
        <f>+SUMIF('Input Sheet'!$S:$S,$AL3827,'Input Sheet'!I:I)</f>
        <v>0</v>
      </c>
      <c r="AF3827" s="28">
        <f>+SUMIF('Input Sheet'!$S:$S,$AL3827,'Input Sheet'!J:J)</f>
        <v>0</v>
      </c>
      <c r="AG3827" s="28">
        <f>+SUMIF('Input Sheet'!$S:$S,$AL3827,'Input Sheet'!K:K)</f>
        <v>0</v>
      </c>
      <c r="AH3827" s="28">
        <f>+SUMIF('Input Sheet'!$S:$S,$AL3827,'Input Sheet'!L:L)</f>
        <v>0</v>
      </c>
      <c r="AI3827" s="28">
        <f>+SUMIF('Input Sheet'!$S:$S,$AL3827,'Input Sheet'!M:M)</f>
        <v>0</v>
      </c>
      <c r="AJ3827" s="28">
        <f>+SUMIF('Input Sheet'!$S:$S,$AL3827,'Input Sheet'!N:N)</f>
        <v>0</v>
      </c>
      <c r="AK3827" s="28"/>
      <c r="AL3827" s="27" t="str">
        <f t="shared" si="296"/>
        <v>310-4024RR</v>
      </c>
      <c r="AM3827" s="34" t="str">
        <f t="shared" si="299"/>
        <v>Used Vehicle</v>
      </c>
      <c r="AN3827" s="34" t="str">
        <f t="shared" si="300"/>
        <v>Used VehicleEx NV demonstrators gross profit p.u.</v>
      </c>
      <c r="AO3827" s="35"/>
      <c r="AP3827" s="35"/>
      <c r="AQ3827" s="35"/>
    </row>
    <row r="3828" spans="1:43" x14ac:dyDescent="0.25">
      <c r="A3828" s="27" t="s">
        <v>103</v>
      </c>
      <c r="B3828" s="27" t="s">
        <v>104</v>
      </c>
      <c r="C3828" s="27" t="s">
        <v>104</v>
      </c>
      <c r="D3828" s="27" t="s">
        <v>886</v>
      </c>
      <c r="E3828" s="27" t="s">
        <v>649</v>
      </c>
      <c r="F3828" s="27" t="s">
        <v>1033</v>
      </c>
      <c r="G3828" s="27" t="s">
        <v>1034</v>
      </c>
      <c r="H3828" s="34" t="s">
        <v>1031</v>
      </c>
      <c r="I3828" s="34" t="s">
        <v>1035</v>
      </c>
      <c r="J3828" s="34" t="str">
        <f t="shared" si="297"/>
        <v>Used VehicleEx NV demonstrators gross profit p.u.</v>
      </c>
      <c r="K3828" s="34" t="str">
        <f t="shared" si="298"/>
        <v>110Ex-Toyota NV demonstrator Cost of Sales</v>
      </c>
      <c r="L3828" s="28">
        <f>+SUMIF('TB 4-24'!M:M,$AL3828,'TB 4-24'!G:G)</f>
        <v>0</v>
      </c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>
        <f>+SUMIF('Input Sheet'!$S:$S,$AL3828,'Input Sheet'!C:C)</f>
        <v>0</v>
      </c>
      <c r="Z3828" s="28">
        <f>+SUMIF('Input Sheet'!$S:$S,$AL3828,'Input Sheet'!D:D)</f>
        <v>0</v>
      </c>
      <c r="AA3828" s="28">
        <f>+SUMIF('Input Sheet'!$S:$S,$AL3828,'Input Sheet'!E:E)</f>
        <v>0</v>
      </c>
      <c r="AB3828" s="28">
        <f>+SUMIF('Input Sheet'!$S:$S,$AL3828,'Input Sheet'!F:F)</f>
        <v>0</v>
      </c>
      <c r="AC3828" s="28">
        <f>+SUMIF('Input Sheet'!$S:$S,$AL3828,'Input Sheet'!G:G)</f>
        <v>0</v>
      </c>
      <c r="AD3828" s="28">
        <f>+SUMIF('Input Sheet'!$S:$S,$AL3828,'Input Sheet'!H:H)</f>
        <v>0</v>
      </c>
      <c r="AE3828" s="28">
        <f>+SUMIF('Input Sheet'!$S:$S,$AL3828,'Input Sheet'!I:I)</f>
        <v>0</v>
      </c>
      <c r="AF3828" s="28">
        <f>+SUMIF('Input Sheet'!$S:$S,$AL3828,'Input Sheet'!J:J)</f>
        <v>0</v>
      </c>
      <c r="AG3828" s="28">
        <f>+SUMIF('Input Sheet'!$S:$S,$AL3828,'Input Sheet'!K:K)</f>
        <v>0</v>
      </c>
      <c r="AH3828" s="28">
        <f>+SUMIF('Input Sheet'!$S:$S,$AL3828,'Input Sheet'!L:L)</f>
        <v>0</v>
      </c>
      <c r="AI3828" s="28">
        <f>+SUMIF('Input Sheet'!$S:$S,$AL3828,'Input Sheet'!M:M)</f>
        <v>0</v>
      </c>
      <c r="AJ3828" s="28">
        <f>+SUMIF('Input Sheet'!$S:$S,$AL3828,'Input Sheet'!N:N)</f>
        <v>0</v>
      </c>
      <c r="AK3828" s="28"/>
      <c r="AL3828" s="27" t="str">
        <f t="shared" si="296"/>
        <v>110-4024RR</v>
      </c>
      <c r="AM3828" s="34" t="str">
        <f t="shared" si="299"/>
        <v>Used Vehicle</v>
      </c>
      <c r="AN3828" s="34" t="str">
        <f t="shared" si="300"/>
        <v>Used VehicleEx NV demonstrators gross profit p.u.</v>
      </c>
      <c r="AO3828" s="35"/>
      <c r="AP3828" s="35"/>
      <c r="AQ3828" s="35"/>
    </row>
    <row r="3829" spans="1:43" x14ac:dyDescent="0.25">
      <c r="A3829" s="27" t="s">
        <v>103</v>
      </c>
      <c r="B3829" s="27" t="s">
        <v>104</v>
      </c>
      <c r="C3829" s="27" t="s">
        <v>104</v>
      </c>
      <c r="D3829" s="27" t="s">
        <v>887</v>
      </c>
      <c r="E3829" s="27" t="s">
        <v>649</v>
      </c>
      <c r="F3829" s="27" t="s">
        <v>1033</v>
      </c>
      <c r="G3829" s="27" t="s">
        <v>1034</v>
      </c>
      <c r="H3829" s="34" t="s">
        <v>1031</v>
      </c>
      <c r="I3829" s="34" t="s">
        <v>1035</v>
      </c>
      <c r="J3829" s="34" t="str">
        <f t="shared" si="297"/>
        <v>Used VehicleEx NV demonstrators gross profit p.u.</v>
      </c>
      <c r="K3829" s="34" t="str">
        <f t="shared" si="298"/>
        <v>110Ex-Toyota NV demonstrator Cost of Sales</v>
      </c>
      <c r="L3829" s="28">
        <f>+SUMIF('TB 4-24'!M:M,$AL3829,'TB 4-24'!G:G)</f>
        <v>0</v>
      </c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>
        <f>+SUMIF('Input Sheet'!$S:$S,$AL3829,'Input Sheet'!C:C)</f>
        <v>0</v>
      </c>
      <c r="Z3829" s="28">
        <f>+SUMIF('Input Sheet'!$S:$S,$AL3829,'Input Sheet'!D:D)</f>
        <v>0</v>
      </c>
      <c r="AA3829" s="28">
        <f>+SUMIF('Input Sheet'!$S:$S,$AL3829,'Input Sheet'!E:E)</f>
        <v>0</v>
      </c>
      <c r="AB3829" s="28">
        <f>+SUMIF('Input Sheet'!$S:$S,$AL3829,'Input Sheet'!F:F)</f>
        <v>0</v>
      </c>
      <c r="AC3829" s="28">
        <f>+SUMIF('Input Sheet'!$S:$S,$AL3829,'Input Sheet'!G:G)</f>
        <v>0</v>
      </c>
      <c r="AD3829" s="28">
        <f>+SUMIF('Input Sheet'!$S:$S,$AL3829,'Input Sheet'!H:H)</f>
        <v>0</v>
      </c>
      <c r="AE3829" s="28">
        <f>+SUMIF('Input Sheet'!$S:$S,$AL3829,'Input Sheet'!I:I)</f>
        <v>0</v>
      </c>
      <c r="AF3829" s="28">
        <f>+SUMIF('Input Sheet'!$S:$S,$AL3829,'Input Sheet'!J:J)</f>
        <v>0</v>
      </c>
      <c r="AG3829" s="28">
        <f>+SUMIF('Input Sheet'!$S:$S,$AL3829,'Input Sheet'!K:K)</f>
        <v>0</v>
      </c>
      <c r="AH3829" s="28">
        <f>+SUMIF('Input Sheet'!$S:$S,$AL3829,'Input Sheet'!L:L)</f>
        <v>0</v>
      </c>
      <c r="AI3829" s="28">
        <f>+SUMIF('Input Sheet'!$S:$S,$AL3829,'Input Sheet'!M:M)</f>
        <v>0</v>
      </c>
      <c r="AJ3829" s="28">
        <f>+SUMIF('Input Sheet'!$S:$S,$AL3829,'Input Sheet'!N:N)</f>
        <v>0</v>
      </c>
      <c r="AK3829" s="28"/>
      <c r="AL3829" s="27" t="str">
        <f t="shared" si="296"/>
        <v>110-4037R</v>
      </c>
      <c r="AM3829" s="34" t="str">
        <f t="shared" si="299"/>
        <v>Used Vehicle</v>
      </c>
      <c r="AN3829" s="34" t="str">
        <f t="shared" si="300"/>
        <v>Used VehicleEx NV demonstrators gross profit p.u.</v>
      </c>
      <c r="AO3829" s="35"/>
      <c r="AP3829" s="35"/>
      <c r="AQ3829" s="35"/>
    </row>
    <row r="3830" spans="1:43" x14ac:dyDescent="0.25">
      <c r="A3830" s="27" t="s">
        <v>103</v>
      </c>
      <c r="B3830" s="27" t="s">
        <v>104</v>
      </c>
      <c r="C3830" s="27" t="s">
        <v>657</v>
      </c>
      <c r="D3830" s="27" t="s">
        <v>887</v>
      </c>
      <c r="E3830" s="27" t="s">
        <v>658</v>
      </c>
      <c r="F3830" s="27" t="s">
        <v>1033</v>
      </c>
      <c r="G3830" s="27" t="s">
        <v>1034</v>
      </c>
      <c r="H3830" s="34" t="s">
        <v>1031</v>
      </c>
      <c r="I3830" s="34" t="s">
        <v>1035</v>
      </c>
      <c r="J3830" s="34" t="str">
        <f t="shared" si="297"/>
        <v>Used VehicleEx NV demonstrators gross profit p.u.</v>
      </c>
      <c r="K3830" s="34" t="str">
        <f t="shared" si="298"/>
        <v>210Ex-Toyota NV demonstrator Cost of Sales</v>
      </c>
      <c r="L3830" s="28">
        <f>+SUMIF('TB 4-24'!M:M,$AL3830,'TB 4-24'!G:G)</f>
        <v>0</v>
      </c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>
        <f>+SUMIF('Input Sheet'!$S:$S,$AL3830,'Input Sheet'!C:C)</f>
        <v>0</v>
      </c>
      <c r="Z3830" s="28">
        <f>+SUMIF('Input Sheet'!$S:$S,$AL3830,'Input Sheet'!D:D)</f>
        <v>0</v>
      </c>
      <c r="AA3830" s="28">
        <f>+SUMIF('Input Sheet'!$S:$S,$AL3830,'Input Sheet'!E:E)</f>
        <v>0</v>
      </c>
      <c r="AB3830" s="28">
        <f>+SUMIF('Input Sheet'!$S:$S,$AL3830,'Input Sheet'!F:F)</f>
        <v>0</v>
      </c>
      <c r="AC3830" s="28">
        <f>+SUMIF('Input Sheet'!$S:$S,$AL3830,'Input Sheet'!G:G)</f>
        <v>0</v>
      </c>
      <c r="AD3830" s="28">
        <f>+SUMIF('Input Sheet'!$S:$S,$AL3830,'Input Sheet'!H:H)</f>
        <v>0</v>
      </c>
      <c r="AE3830" s="28">
        <f>+SUMIF('Input Sheet'!$S:$S,$AL3830,'Input Sheet'!I:I)</f>
        <v>0</v>
      </c>
      <c r="AF3830" s="28">
        <f>+SUMIF('Input Sheet'!$S:$S,$AL3830,'Input Sheet'!J:J)</f>
        <v>0</v>
      </c>
      <c r="AG3830" s="28">
        <f>+SUMIF('Input Sheet'!$S:$S,$AL3830,'Input Sheet'!K:K)</f>
        <v>0</v>
      </c>
      <c r="AH3830" s="28">
        <f>+SUMIF('Input Sheet'!$S:$S,$AL3830,'Input Sheet'!L:L)</f>
        <v>0</v>
      </c>
      <c r="AI3830" s="28">
        <f>+SUMIF('Input Sheet'!$S:$S,$AL3830,'Input Sheet'!M:M)</f>
        <v>0</v>
      </c>
      <c r="AJ3830" s="28">
        <f>+SUMIF('Input Sheet'!$S:$S,$AL3830,'Input Sheet'!N:N)</f>
        <v>0</v>
      </c>
      <c r="AK3830" s="28"/>
      <c r="AL3830" s="27" t="str">
        <f t="shared" si="296"/>
        <v>210-4037R</v>
      </c>
      <c r="AM3830" s="34" t="str">
        <f t="shared" si="299"/>
        <v>Used Vehicle</v>
      </c>
      <c r="AN3830" s="34" t="str">
        <f t="shared" si="300"/>
        <v>Used VehicleEx NV demonstrators gross profit p.u.</v>
      </c>
      <c r="AO3830" s="35"/>
      <c r="AP3830" s="35"/>
      <c r="AQ3830" s="35"/>
    </row>
    <row r="3831" spans="1:43" x14ac:dyDescent="0.25">
      <c r="A3831" s="27" t="s">
        <v>103</v>
      </c>
      <c r="B3831" s="27" t="s">
        <v>104</v>
      </c>
      <c r="C3831" s="27" t="s">
        <v>663</v>
      </c>
      <c r="D3831" s="27" t="s">
        <v>887</v>
      </c>
      <c r="E3831" s="27" t="s">
        <v>665</v>
      </c>
      <c r="F3831" s="27" t="s">
        <v>1033</v>
      </c>
      <c r="G3831" s="27" t="s">
        <v>1034</v>
      </c>
      <c r="H3831" s="34" t="s">
        <v>1031</v>
      </c>
      <c r="I3831" s="34" t="s">
        <v>1035</v>
      </c>
      <c r="J3831" s="34" t="str">
        <f t="shared" si="297"/>
        <v>Used VehicleEx NV demonstrators gross profit p.u.</v>
      </c>
      <c r="K3831" s="34" t="str">
        <f t="shared" si="298"/>
        <v>410Ex-Toyota NV demonstrator Cost of Sales</v>
      </c>
      <c r="L3831" s="28">
        <f>+SUMIF('TB 4-24'!M:M,$AL3831,'TB 4-24'!G:G)</f>
        <v>0</v>
      </c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>
        <f>+SUMIF('Input Sheet'!$S:$S,$AL3831,'Input Sheet'!C:C)</f>
        <v>0</v>
      </c>
      <c r="Z3831" s="28">
        <f>+SUMIF('Input Sheet'!$S:$S,$AL3831,'Input Sheet'!D:D)</f>
        <v>0</v>
      </c>
      <c r="AA3831" s="28">
        <f>+SUMIF('Input Sheet'!$S:$S,$AL3831,'Input Sheet'!E:E)</f>
        <v>0</v>
      </c>
      <c r="AB3831" s="28">
        <f>+SUMIF('Input Sheet'!$S:$S,$AL3831,'Input Sheet'!F:F)</f>
        <v>0</v>
      </c>
      <c r="AC3831" s="28">
        <f>+SUMIF('Input Sheet'!$S:$S,$AL3831,'Input Sheet'!G:G)</f>
        <v>0</v>
      </c>
      <c r="AD3831" s="28">
        <f>+SUMIF('Input Sheet'!$S:$S,$AL3831,'Input Sheet'!H:H)</f>
        <v>0</v>
      </c>
      <c r="AE3831" s="28">
        <f>+SUMIF('Input Sheet'!$S:$S,$AL3831,'Input Sheet'!I:I)</f>
        <v>0</v>
      </c>
      <c r="AF3831" s="28">
        <f>+SUMIF('Input Sheet'!$S:$S,$AL3831,'Input Sheet'!J:J)</f>
        <v>0</v>
      </c>
      <c r="AG3831" s="28">
        <f>+SUMIF('Input Sheet'!$S:$S,$AL3831,'Input Sheet'!K:K)</f>
        <v>0</v>
      </c>
      <c r="AH3831" s="28">
        <f>+SUMIF('Input Sheet'!$S:$S,$AL3831,'Input Sheet'!L:L)</f>
        <v>0</v>
      </c>
      <c r="AI3831" s="28">
        <f>+SUMIF('Input Sheet'!$S:$S,$AL3831,'Input Sheet'!M:M)</f>
        <v>0</v>
      </c>
      <c r="AJ3831" s="28">
        <f>+SUMIF('Input Sheet'!$S:$S,$AL3831,'Input Sheet'!N:N)</f>
        <v>0</v>
      </c>
      <c r="AK3831" s="28"/>
      <c r="AL3831" s="27" t="str">
        <f t="shared" si="296"/>
        <v>410-4037R</v>
      </c>
      <c r="AM3831" s="34" t="str">
        <f t="shared" si="299"/>
        <v>Used Vehicle</v>
      </c>
      <c r="AN3831" s="34" t="str">
        <f t="shared" si="300"/>
        <v>Used VehicleEx NV demonstrators gross profit p.u.</v>
      </c>
      <c r="AO3831" s="35"/>
      <c r="AP3831" s="35"/>
      <c r="AQ3831" s="35"/>
    </row>
    <row r="3832" spans="1:43" x14ac:dyDescent="0.25">
      <c r="A3832" s="27" t="s">
        <v>103</v>
      </c>
      <c r="B3832" s="27" t="s">
        <v>104</v>
      </c>
      <c r="C3832" s="27" t="s">
        <v>671</v>
      </c>
      <c r="D3832" s="27" t="s">
        <v>887</v>
      </c>
      <c r="E3832" s="27" t="s">
        <v>673</v>
      </c>
      <c r="F3832" s="27" t="s">
        <v>1033</v>
      </c>
      <c r="G3832" s="27" t="s">
        <v>1034</v>
      </c>
      <c r="H3832" s="34" t="s">
        <v>1031</v>
      </c>
      <c r="I3832" s="34" t="s">
        <v>1035</v>
      </c>
      <c r="J3832" s="34" t="str">
        <f t="shared" si="297"/>
        <v>Used VehicleEx NV demonstrators gross profit p.u.</v>
      </c>
      <c r="K3832" s="34" t="str">
        <f t="shared" si="298"/>
        <v>310Ex-Toyota NV demonstrator Cost of Sales</v>
      </c>
      <c r="L3832" s="28">
        <f>+SUMIF('TB 4-24'!M:M,$AL3832,'TB 4-24'!G:G)</f>
        <v>0</v>
      </c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>
        <f>+SUMIF('Input Sheet'!$S:$S,$AL3832,'Input Sheet'!C:C)</f>
        <v>0</v>
      </c>
      <c r="Z3832" s="28">
        <f>+SUMIF('Input Sheet'!$S:$S,$AL3832,'Input Sheet'!D:D)</f>
        <v>0</v>
      </c>
      <c r="AA3832" s="28">
        <f>+SUMIF('Input Sheet'!$S:$S,$AL3832,'Input Sheet'!E:E)</f>
        <v>0</v>
      </c>
      <c r="AB3832" s="28">
        <f>+SUMIF('Input Sheet'!$S:$S,$AL3832,'Input Sheet'!F:F)</f>
        <v>0</v>
      </c>
      <c r="AC3832" s="28">
        <f>+SUMIF('Input Sheet'!$S:$S,$AL3832,'Input Sheet'!G:G)</f>
        <v>0</v>
      </c>
      <c r="AD3832" s="28">
        <f>+SUMIF('Input Sheet'!$S:$S,$AL3832,'Input Sheet'!H:H)</f>
        <v>0</v>
      </c>
      <c r="AE3832" s="28">
        <f>+SUMIF('Input Sheet'!$S:$S,$AL3832,'Input Sheet'!I:I)</f>
        <v>0</v>
      </c>
      <c r="AF3832" s="28">
        <f>+SUMIF('Input Sheet'!$S:$S,$AL3832,'Input Sheet'!J:J)</f>
        <v>0</v>
      </c>
      <c r="AG3832" s="28">
        <f>+SUMIF('Input Sheet'!$S:$S,$AL3832,'Input Sheet'!K:K)</f>
        <v>0</v>
      </c>
      <c r="AH3832" s="28">
        <f>+SUMIF('Input Sheet'!$S:$S,$AL3832,'Input Sheet'!L:L)</f>
        <v>0</v>
      </c>
      <c r="AI3832" s="28">
        <f>+SUMIF('Input Sheet'!$S:$S,$AL3832,'Input Sheet'!M:M)</f>
        <v>0</v>
      </c>
      <c r="AJ3832" s="28">
        <f>+SUMIF('Input Sheet'!$S:$S,$AL3832,'Input Sheet'!N:N)</f>
        <v>0</v>
      </c>
      <c r="AK3832" s="28"/>
      <c r="AL3832" s="27" t="str">
        <f t="shared" si="296"/>
        <v>310-4037R</v>
      </c>
      <c r="AM3832" s="34" t="str">
        <f t="shared" si="299"/>
        <v>Used Vehicle</v>
      </c>
      <c r="AN3832" s="34" t="str">
        <f t="shared" si="300"/>
        <v>Used VehicleEx NV demonstrators gross profit p.u.</v>
      </c>
      <c r="AO3832" s="35"/>
      <c r="AP3832" s="35"/>
      <c r="AQ3832" s="35"/>
    </row>
    <row r="3833" spans="1:43" x14ac:dyDescent="0.25">
      <c r="A3833" s="27" t="s">
        <v>103</v>
      </c>
      <c r="B3833" s="27" t="s">
        <v>104</v>
      </c>
      <c r="C3833" s="27" t="s">
        <v>657</v>
      </c>
      <c r="D3833" s="27" t="s">
        <v>888</v>
      </c>
      <c r="E3833" s="27" t="s">
        <v>658</v>
      </c>
      <c r="F3833" s="27" t="s">
        <v>1033</v>
      </c>
      <c r="G3833" s="27" t="s">
        <v>1034</v>
      </c>
      <c r="H3833" s="34" t="s">
        <v>1031</v>
      </c>
      <c r="I3833" s="34" t="s">
        <v>1035</v>
      </c>
      <c r="J3833" s="34" t="str">
        <f t="shared" si="297"/>
        <v>Used VehicleEx NV demonstrators gross profit p.u.</v>
      </c>
      <c r="K3833" s="34" t="str">
        <f t="shared" si="298"/>
        <v>210Ex-Toyota NV demonstrator Cost of Sales</v>
      </c>
      <c r="L3833" s="28">
        <f>+SUMIF('TB 4-24'!M:M,$AL3833,'TB 4-24'!G:G)</f>
        <v>0</v>
      </c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>
        <f>+SUMIF('Input Sheet'!$S:$S,$AL3833,'Input Sheet'!C:C)</f>
        <v>0</v>
      </c>
      <c r="Z3833" s="28">
        <f>+SUMIF('Input Sheet'!$S:$S,$AL3833,'Input Sheet'!D:D)</f>
        <v>0</v>
      </c>
      <c r="AA3833" s="28">
        <f>+SUMIF('Input Sheet'!$S:$S,$AL3833,'Input Sheet'!E:E)</f>
        <v>0</v>
      </c>
      <c r="AB3833" s="28">
        <f>+SUMIF('Input Sheet'!$S:$S,$AL3833,'Input Sheet'!F:F)</f>
        <v>0</v>
      </c>
      <c r="AC3833" s="28">
        <f>+SUMIF('Input Sheet'!$S:$S,$AL3833,'Input Sheet'!G:G)</f>
        <v>0</v>
      </c>
      <c r="AD3833" s="28">
        <f>+SUMIF('Input Sheet'!$S:$S,$AL3833,'Input Sheet'!H:H)</f>
        <v>0</v>
      </c>
      <c r="AE3833" s="28">
        <f>+SUMIF('Input Sheet'!$S:$S,$AL3833,'Input Sheet'!I:I)</f>
        <v>0</v>
      </c>
      <c r="AF3833" s="28">
        <f>+SUMIF('Input Sheet'!$S:$S,$AL3833,'Input Sheet'!J:J)</f>
        <v>0</v>
      </c>
      <c r="AG3833" s="28">
        <f>+SUMIF('Input Sheet'!$S:$S,$AL3833,'Input Sheet'!K:K)</f>
        <v>0</v>
      </c>
      <c r="AH3833" s="28">
        <f>+SUMIF('Input Sheet'!$S:$S,$AL3833,'Input Sheet'!L:L)</f>
        <v>0</v>
      </c>
      <c r="AI3833" s="28">
        <f>+SUMIF('Input Sheet'!$S:$S,$AL3833,'Input Sheet'!M:M)</f>
        <v>0</v>
      </c>
      <c r="AJ3833" s="28">
        <f>+SUMIF('Input Sheet'!$S:$S,$AL3833,'Input Sheet'!N:N)</f>
        <v>0</v>
      </c>
      <c r="AK3833" s="28"/>
      <c r="AL3833" s="27" t="str">
        <f t="shared" si="296"/>
        <v>210-4037RR</v>
      </c>
      <c r="AM3833" s="34" t="str">
        <f t="shared" si="299"/>
        <v>Used Vehicle</v>
      </c>
      <c r="AN3833" s="34" t="str">
        <f t="shared" si="300"/>
        <v>Used VehicleEx NV demonstrators gross profit p.u.</v>
      </c>
      <c r="AO3833" s="35"/>
      <c r="AP3833" s="35"/>
      <c r="AQ3833" s="35"/>
    </row>
    <row r="3834" spans="1:43" x14ac:dyDescent="0.25">
      <c r="A3834" s="27" t="s">
        <v>103</v>
      </c>
      <c r="B3834" s="27" t="s">
        <v>104</v>
      </c>
      <c r="C3834" s="27" t="s">
        <v>663</v>
      </c>
      <c r="D3834" s="27" t="s">
        <v>888</v>
      </c>
      <c r="E3834" s="27" t="s">
        <v>665</v>
      </c>
      <c r="F3834" s="27" t="s">
        <v>1033</v>
      </c>
      <c r="G3834" s="27" t="s">
        <v>1034</v>
      </c>
      <c r="H3834" s="34" t="s">
        <v>1031</v>
      </c>
      <c r="I3834" s="34" t="s">
        <v>1035</v>
      </c>
      <c r="J3834" s="34" t="str">
        <f t="shared" si="297"/>
        <v>Used VehicleEx NV demonstrators gross profit p.u.</v>
      </c>
      <c r="K3834" s="34" t="str">
        <f t="shared" si="298"/>
        <v>410Ex-Toyota NV demonstrator Cost of Sales</v>
      </c>
      <c r="L3834" s="28">
        <f>+SUMIF('TB 4-24'!M:M,$AL3834,'TB 4-24'!G:G)</f>
        <v>0</v>
      </c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>
        <f>+SUMIF('Input Sheet'!$S:$S,$AL3834,'Input Sheet'!C:C)</f>
        <v>0</v>
      </c>
      <c r="Z3834" s="28">
        <f>+SUMIF('Input Sheet'!$S:$S,$AL3834,'Input Sheet'!D:D)</f>
        <v>0</v>
      </c>
      <c r="AA3834" s="28">
        <f>+SUMIF('Input Sheet'!$S:$S,$AL3834,'Input Sheet'!E:E)</f>
        <v>0</v>
      </c>
      <c r="AB3834" s="28">
        <f>+SUMIF('Input Sheet'!$S:$S,$AL3834,'Input Sheet'!F:F)</f>
        <v>0</v>
      </c>
      <c r="AC3834" s="28">
        <f>+SUMIF('Input Sheet'!$S:$S,$AL3834,'Input Sheet'!G:G)</f>
        <v>0</v>
      </c>
      <c r="AD3834" s="28">
        <f>+SUMIF('Input Sheet'!$S:$S,$AL3834,'Input Sheet'!H:H)</f>
        <v>0</v>
      </c>
      <c r="AE3834" s="28">
        <f>+SUMIF('Input Sheet'!$S:$S,$AL3834,'Input Sheet'!I:I)</f>
        <v>0</v>
      </c>
      <c r="AF3834" s="28">
        <f>+SUMIF('Input Sheet'!$S:$S,$AL3834,'Input Sheet'!J:J)</f>
        <v>0</v>
      </c>
      <c r="AG3834" s="28">
        <f>+SUMIF('Input Sheet'!$S:$S,$AL3834,'Input Sheet'!K:K)</f>
        <v>0</v>
      </c>
      <c r="AH3834" s="28">
        <f>+SUMIF('Input Sheet'!$S:$S,$AL3834,'Input Sheet'!L:L)</f>
        <v>0</v>
      </c>
      <c r="AI3834" s="28">
        <f>+SUMIF('Input Sheet'!$S:$S,$AL3834,'Input Sheet'!M:M)</f>
        <v>0</v>
      </c>
      <c r="AJ3834" s="28">
        <f>+SUMIF('Input Sheet'!$S:$S,$AL3834,'Input Sheet'!N:N)</f>
        <v>0</v>
      </c>
      <c r="AK3834" s="28"/>
      <c r="AL3834" s="27" t="str">
        <f t="shared" si="296"/>
        <v>410-4037RR</v>
      </c>
      <c r="AM3834" s="34" t="str">
        <f t="shared" si="299"/>
        <v>Used Vehicle</v>
      </c>
      <c r="AN3834" s="34" t="str">
        <f t="shared" si="300"/>
        <v>Used VehicleEx NV demonstrators gross profit p.u.</v>
      </c>
      <c r="AO3834" s="35"/>
      <c r="AP3834" s="35"/>
      <c r="AQ3834" s="35"/>
    </row>
    <row r="3835" spans="1:43" x14ac:dyDescent="0.25">
      <c r="A3835" s="27" t="s">
        <v>103</v>
      </c>
      <c r="B3835" s="27" t="s">
        <v>104</v>
      </c>
      <c r="C3835" s="27" t="s">
        <v>671</v>
      </c>
      <c r="D3835" s="27" t="s">
        <v>888</v>
      </c>
      <c r="E3835" s="27" t="s">
        <v>673</v>
      </c>
      <c r="F3835" s="27" t="s">
        <v>1033</v>
      </c>
      <c r="G3835" s="27" t="s">
        <v>1034</v>
      </c>
      <c r="H3835" s="34" t="s">
        <v>1031</v>
      </c>
      <c r="I3835" s="34" t="s">
        <v>1035</v>
      </c>
      <c r="J3835" s="34" t="str">
        <f t="shared" si="297"/>
        <v>Used VehicleEx NV demonstrators gross profit p.u.</v>
      </c>
      <c r="K3835" s="34" t="str">
        <f t="shared" si="298"/>
        <v>310Ex-Toyota NV demonstrator Cost of Sales</v>
      </c>
      <c r="L3835" s="28">
        <f>+SUMIF('TB 4-24'!M:M,$AL3835,'TB 4-24'!G:G)</f>
        <v>0</v>
      </c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>
        <f>+SUMIF('Input Sheet'!$S:$S,$AL3835,'Input Sheet'!C:C)</f>
        <v>0</v>
      </c>
      <c r="Z3835" s="28">
        <f>+SUMIF('Input Sheet'!$S:$S,$AL3835,'Input Sheet'!D:D)</f>
        <v>0</v>
      </c>
      <c r="AA3835" s="28">
        <f>+SUMIF('Input Sheet'!$S:$S,$AL3835,'Input Sheet'!E:E)</f>
        <v>0</v>
      </c>
      <c r="AB3835" s="28">
        <f>+SUMIF('Input Sheet'!$S:$S,$AL3835,'Input Sheet'!F:F)</f>
        <v>0</v>
      </c>
      <c r="AC3835" s="28">
        <f>+SUMIF('Input Sheet'!$S:$S,$AL3835,'Input Sheet'!G:G)</f>
        <v>0</v>
      </c>
      <c r="AD3835" s="28">
        <f>+SUMIF('Input Sheet'!$S:$S,$AL3835,'Input Sheet'!H:H)</f>
        <v>0</v>
      </c>
      <c r="AE3835" s="28">
        <f>+SUMIF('Input Sheet'!$S:$S,$AL3835,'Input Sheet'!I:I)</f>
        <v>0</v>
      </c>
      <c r="AF3835" s="28">
        <f>+SUMIF('Input Sheet'!$S:$S,$AL3835,'Input Sheet'!J:J)</f>
        <v>0</v>
      </c>
      <c r="AG3835" s="28">
        <f>+SUMIF('Input Sheet'!$S:$S,$AL3835,'Input Sheet'!K:K)</f>
        <v>0</v>
      </c>
      <c r="AH3835" s="28">
        <f>+SUMIF('Input Sheet'!$S:$S,$AL3835,'Input Sheet'!L:L)</f>
        <v>0</v>
      </c>
      <c r="AI3835" s="28">
        <f>+SUMIF('Input Sheet'!$S:$S,$AL3835,'Input Sheet'!M:M)</f>
        <v>0</v>
      </c>
      <c r="AJ3835" s="28">
        <f>+SUMIF('Input Sheet'!$S:$S,$AL3835,'Input Sheet'!N:N)</f>
        <v>0</v>
      </c>
      <c r="AK3835" s="28"/>
      <c r="AL3835" s="27" t="str">
        <f t="shared" si="296"/>
        <v>310-4037RR</v>
      </c>
      <c r="AM3835" s="34" t="str">
        <f t="shared" si="299"/>
        <v>Used Vehicle</v>
      </c>
      <c r="AN3835" s="34" t="str">
        <f t="shared" si="300"/>
        <v>Used VehicleEx NV demonstrators gross profit p.u.</v>
      </c>
      <c r="AO3835" s="35"/>
      <c r="AP3835" s="35"/>
      <c r="AQ3835" s="35"/>
    </row>
    <row r="3836" spans="1:43" x14ac:dyDescent="0.25">
      <c r="A3836" s="27" t="s">
        <v>103</v>
      </c>
      <c r="B3836" s="27" t="s">
        <v>104</v>
      </c>
      <c r="C3836" s="27" t="s">
        <v>104</v>
      </c>
      <c r="D3836" s="27" t="s">
        <v>888</v>
      </c>
      <c r="E3836" s="27" t="s">
        <v>649</v>
      </c>
      <c r="F3836" s="27" t="s">
        <v>1033</v>
      </c>
      <c r="G3836" s="27" t="s">
        <v>1034</v>
      </c>
      <c r="H3836" s="34" t="s">
        <v>1031</v>
      </c>
      <c r="I3836" s="34" t="s">
        <v>1035</v>
      </c>
      <c r="J3836" s="34" t="str">
        <f t="shared" si="297"/>
        <v>Used VehicleEx NV demonstrators gross profit p.u.</v>
      </c>
      <c r="K3836" s="34" t="str">
        <f t="shared" si="298"/>
        <v>110Ex-Toyota NV demonstrator Cost of Sales</v>
      </c>
      <c r="L3836" s="28">
        <f>+SUMIF('TB 4-24'!M:M,$AL3836,'TB 4-24'!G:G)</f>
        <v>0</v>
      </c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>
        <f>+SUMIF('Input Sheet'!$S:$S,$AL3836,'Input Sheet'!C:C)</f>
        <v>0</v>
      </c>
      <c r="Z3836" s="28">
        <f>+SUMIF('Input Sheet'!$S:$S,$AL3836,'Input Sheet'!D:D)</f>
        <v>0</v>
      </c>
      <c r="AA3836" s="28">
        <f>+SUMIF('Input Sheet'!$S:$S,$AL3836,'Input Sheet'!E:E)</f>
        <v>0</v>
      </c>
      <c r="AB3836" s="28">
        <f>+SUMIF('Input Sheet'!$S:$S,$AL3836,'Input Sheet'!F:F)</f>
        <v>0</v>
      </c>
      <c r="AC3836" s="28">
        <f>+SUMIF('Input Sheet'!$S:$S,$AL3836,'Input Sheet'!G:G)</f>
        <v>0</v>
      </c>
      <c r="AD3836" s="28">
        <f>+SUMIF('Input Sheet'!$S:$S,$AL3836,'Input Sheet'!H:H)</f>
        <v>0</v>
      </c>
      <c r="AE3836" s="28">
        <f>+SUMIF('Input Sheet'!$S:$S,$AL3836,'Input Sheet'!I:I)</f>
        <v>0</v>
      </c>
      <c r="AF3836" s="28">
        <f>+SUMIF('Input Sheet'!$S:$S,$AL3836,'Input Sheet'!J:J)</f>
        <v>0</v>
      </c>
      <c r="AG3836" s="28">
        <f>+SUMIF('Input Sheet'!$S:$S,$AL3836,'Input Sheet'!K:K)</f>
        <v>0</v>
      </c>
      <c r="AH3836" s="28">
        <f>+SUMIF('Input Sheet'!$S:$S,$AL3836,'Input Sheet'!L:L)</f>
        <v>0</v>
      </c>
      <c r="AI3836" s="28">
        <f>+SUMIF('Input Sheet'!$S:$S,$AL3836,'Input Sheet'!M:M)</f>
        <v>0</v>
      </c>
      <c r="AJ3836" s="28">
        <f>+SUMIF('Input Sheet'!$S:$S,$AL3836,'Input Sheet'!N:N)</f>
        <v>0</v>
      </c>
      <c r="AK3836" s="28"/>
      <c r="AL3836" s="27" t="str">
        <f t="shared" si="296"/>
        <v>110-4037RR</v>
      </c>
      <c r="AM3836" s="34" t="str">
        <f t="shared" si="299"/>
        <v>Used Vehicle</v>
      </c>
      <c r="AN3836" s="34" t="str">
        <f t="shared" si="300"/>
        <v>Used VehicleEx NV demonstrators gross profit p.u.</v>
      </c>
      <c r="AO3836" s="35"/>
      <c r="AP3836" s="35"/>
      <c r="AQ3836" s="35"/>
    </row>
    <row r="3837" spans="1:43" x14ac:dyDescent="0.25">
      <c r="A3837" s="27" t="s">
        <v>103</v>
      </c>
      <c r="B3837" s="27" t="s">
        <v>104</v>
      </c>
      <c r="C3837" s="27" t="s">
        <v>657</v>
      </c>
      <c r="D3837" s="27" t="s">
        <v>889</v>
      </c>
      <c r="E3837" s="27" t="s">
        <v>658</v>
      </c>
      <c r="F3837" s="27" t="s">
        <v>1033</v>
      </c>
      <c r="G3837" s="27" t="s">
        <v>1034</v>
      </c>
      <c r="H3837" s="34" t="s">
        <v>1031</v>
      </c>
      <c r="I3837" s="34" t="s">
        <v>1035</v>
      </c>
      <c r="J3837" s="34" t="str">
        <f t="shared" si="297"/>
        <v>Used VehicleEx NV demonstrators gross profit p.u.</v>
      </c>
      <c r="K3837" s="34" t="str">
        <f t="shared" si="298"/>
        <v>210Ex-Toyota NV demonstrator Cost of Sales</v>
      </c>
      <c r="L3837" s="28">
        <f>+SUMIF('TB 4-24'!M:M,$AL3837,'TB 4-24'!G:G)</f>
        <v>0</v>
      </c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>
        <f>+SUMIF('Input Sheet'!$S:$S,$AL3837,'Input Sheet'!C:C)</f>
        <v>0</v>
      </c>
      <c r="Z3837" s="28">
        <f>+SUMIF('Input Sheet'!$S:$S,$AL3837,'Input Sheet'!D:D)</f>
        <v>0</v>
      </c>
      <c r="AA3837" s="28">
        <f>+SUMIF('Input Sheet'!$S:$S,$AL3837,'Input Sheet'!E:E)</f>
        <v>0</v>
      </c>
      <c r="AB3837" s="28">
        <f>+SUMIF('Input Sheet'!$S:$S,$AL3837,'Input Sheet'!F:F)</f>
        <v>0</v>
      </c>
      <c r="AC3837" s="28">
        <f>+SUMIF('Input Sheet'!$S:$S,$AL3837,'Input Sheet'!G:G)</f>
        <v>0</v>
      </c>
      <c r="AD3837" s="28">
        <f>+SUMIF('Input Sheet'!$S:$S,$AL3837,'Input Sheet'!H:H)</f>
        <v>0</v>
      </c>
      <c r="AE3837" s="28">
        <f>+SUMIF('Input Sheet'!$S:$S,$AL3837,'Input Sheet'!I:I)</f>
        <v>0</v>
      </c>
      <c r="AF3837" s="28">
        <f>+SUMIF('Input Sheet'!$S:$S,$AL3837,'Input Sheet'!J:J)</f>
        <v>0</v>
      </c>
      <c r="AG3837" s="28">
        <f>+SUMIF('Input Sheet'!$S:$S,$AL3837,'Input Sheet'!K:K)</f>
        <v>0</v>
      </c>
      <c r="AH3837" s="28">
        <f>+SUMIF('Input Sheet'!$S:$S,$AL3837,'Input Sheet'!L:L)</f>
        <v>0</v>
      </c>
      <c r="AI3837" s="28">
        <f>+SUMIF('Input Sheet'!$S:$S,$AL3837,'Input Sheet'!M:M)</f>
        <v>0</v>
      </c>
      <c r="AJ3837" s="28">
        <f>+SUMIF('Input Sheet'!$S:$S,$AL3837,'Input Sheet'!N:N)</f>
        <v>0</v>
      </c>
      <c r="AK3837" s="28"/>
      <c r="AL3837" s="27" t="str">
        <f t="shared" si="296"/>
        <v>210-4075R</v>
      </c>
      <c r="AM3837" s="34" t="str">
        <f t="shared" si="299"/>
        <v>Used Vehicle</v>
      </c>
      <c r="AN3837" s="34" t="str">
        <f t="shared" si="300"/>
        <v>Used VehicleEx NV demonstrators gross profit p.u.</v>
      </c>
      <c r="AO3837" s="35"/>
      <c r="AP3837" s="35"/>
      <c r="AQ3837" s="35"/>
    </row>
    <row r="3838" spans="1:43" x14ac:dyDescent="0.25">
      <c r="A3838" s="27" t="s">
        <v>103</v>
      </c>
      <c r="B3838" s="27" t="s">
        <v>104</v>
      </c>
      <c r="C3838" s="27" t="s">
        <v>663</v>
      </c>
      <c r="D3838" s="27" t="s">
        <v>889</v>
      </c>
      <c r="E3838" s="27" t="s">
        <v>665</v>
      </c>
      <c r="F3838" s="27" t="s">
        <v>1033</v>
      </c>
      <c r="G3838" s="27" t="s">
        <v>1034</v>
      </c>
      <c r="H3838" s="34" t="s">
        <v>1031</v>
      </c>
      <c r="I3838" s="34" t="s">
        <v>1035</v>
      </c>
      <c r="J3838" s="34" t="str">
        <f t="shared" si="297"/>
        <v>Used VehicleEx NV demonstrators gross profit p.u.</v>
      </c>
      <c r="K3838" s="34" t="str">
        <f t="shared" si="298"/>
        <v>410Ex-Toyota NV demonstrator Cost of Sales</v>
      </c>
      <c r="L3838" s="28">
        <f>+SUMIF('TB 4-24'!M:M,$AL3838,'TB 4-24'!G:G)</f>
        <v>0</v>
      </c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>
        <f>+SUMIF('Input Sheet'!$S:$S,$AL3838,'Input Sheet'!C:C)</f>
        <v>0</v>
      </c>
      <c r="Z3838" s="28">
        <f>+SUMIF('Input Sheet'!$S:$S,$AL3838,'Input Sheet'!D:D)</f>
        <v>0</v>
      </c>
      <c r="AA3838" s="28">
        <f>+SUMIF('Input Sheet'!$S:$S,$AL3838,'Input Sheet'!E:E)</f>
        <v>0</v>
      </c>
      <c r="AB3838" s="28">
        <f>+SUMIF('Input Sheet'!$S:$S,$AL3838,'Input Sheet'!F:F)</f>
        <v>0</v>
      </c>
      <c r="AC3838" s="28">
        <f>+SUMIF('Input Sheet'!$S:$S,$AL3838,'Input Sheet'!G:G)</f>
        <v>0</v>
      </c>
      <c r="AD3838" s="28">
        <f>+SUMIF('Input Sheet'!$S:$S,$AL3838,'Input Sheet'!H:H)</f>
        <v>0</v>
      </c>
      <c r="AE3838" s="28">
        <f>+SUMIF('Input Sheet'!$S:$S,$AL3838,'Input Sheet'!I:I)</f>
        <v>0</v>
      </c>
      <c r="AF3838" s="28">
        <f>+SUMIF('Input Sheet'!$S:$S,$AL3838,'Input Sheet'!J:J)</f>
        <v>0</v>
      </c>
      <c r="AG3838" s="28">
        <f>+SUMIF('Input Sheet'!$S:$S,$AL3838,'Input Sheet'!K:K)</f>
        <v>0</v>
      </c>
      <c r="AH3838" s="28">
        <f>+SUMIF('Input Sheet'!$S:$S,$AL3838,'Input Sheet'!L:L)</f>
        <v>0</v>
      </c>
      <c r="AI3838" s="28">
        <f>+SUMIF('Input Sheet'!$S:$S,$AL3838,'Input Sheet'!M:M)</f>
        <v>0</v>
      </c>
      <c r="AJ3838" s="28">
        <f>+SUMIF('Input Sheet'!$S:$S,$AL3838,'Input Sheet'!N:N)</f>
        <v>0</v>
      </c>
      <c r="AK3838" s="28"/>
      <c r="AL3838" s="27" t="str">
        <f t="shared" si="296"/>
        <v>410-4075R</v>
      </c>
      <c r="AM3838" s="34" t="str">
        <f t="shared" si="299"/>
        <v>Used Vehicle</v>
      </c>
      <c r="AN3838" s="34" t="str">
        <f t="shared" si="300"/>
        <v>Used VehicleEx NV demonstrators gross profit p.u.</v>
      </c>
      <c r="AO3838" s="35"/>
      <c r="AP3838" s="35"/>
      <c r="AQ3838" s="35"/>
    </row>
    <row r="3839" spans="1:43" x14ac:dyDescent="0.25">
      <c r="A3839" s="27" t="s">
        <v>103</v>
      </c>
      <c r="B3839" s="27" t="s">
        <v>104</v>
      </c>
      <c r="C3839" s="27" t="s">
        <v>671</v>
      </c>
      <c r="D3839" s="27" t="s">
        <v>889</v>
      </c>
      <c r="E3839" s="27" t="s">
        <v>673</v>
      </c>
      <c r="F3839" s="27" t="s">
        <v>1033</v>
      </c>
      <c r="G3839" s="27" t="s">
        <v>1034</v>
      </c>
      <c r="H3839" s="34" t="s">
        <v>1031</v>
      </c>
      <c r="I3839" s="34" t="s">
        <v>1035</v>
      </c>
      <c r="J3839" s="34" t="str">
        <f t="shared" si="297"/>
        <v>Used VehicleEx NV demonstrators gross profit p.u.</v>
      </c>
      <c r="K3839" s="34" t="str">
        <f t="shared" si="298"/>
        <v>310Ex-Toyota NV demonstrator Cost of Sales</v>
      </c>
      <c r="L3839" s="28">
        <f>+SUMIF('TB 4-24'!M:M,$AL3839,'TB 4-24'!G:G)</f>
        <v>0</v>
      </c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>
        <f>+SUMIF('Input Sheet'!$S:$S,$AL3839,'Input Sheet'!C:C)</f>
        <v>0</v>
      </c>
      <c r="Z3839" s="28">
        <f>+SUMIF('Input Sheet'!$S:$S,$AL3839,'Input Sheet'!D:D)</f>
        <v>0</v>
      </c>
      <c r="AA3839" s="28">
        <f>+SUMIF('Input Sheet'!$S:$S,$AL3839,'Input Sheet'!E:E)</f>
        <v>0</v>
      </c>
      <c r="AB3839" s="28">
        <f>+SUMIF('Input Sheet'!$S:$S,$AL3839,'Input Sheet'!F:F)</f>
        <v>0</v>
      </c>
      <c r="AC3839" s="28">
        <f>+SUMIF('Input Sheet'!$S:$S,$AL3839,'Input Sheet'!G:G)</f>
        <v>0</v>
      </c>
      <c r="AD3839" s="28">
        <f>+SUMIF('Input Sheet'!$S:$S,$AL3839,'Input Sheet'!H:H)</f>
        <v>0</v>
      </c>
      <c r="AE3839" s="28">
        <f>+SUMIF('Input Sheet'!$S:$S,$AL3839,'Input Sheet'!I:I)</f>
        <v>0</v>
      </c>
      <c r="AF3839" s="28">
        <f>+SUMIF('Input Sheet'!$S:$S,$AL3839,'Input Sheet'!J:J)</f>
        <v>0</v>
      </c>
      <c r="AG3839" s="28">
        <f>+SUMIF('Input Sheet'!$S:$S,$AL3839,'Input Sheet'!K:K)</f>
        <v>0</v>
      </c>
      <c r="AH3839" s="28">
        <f>+SUMIF('Input Sheet'!$S:$S,$AL3839,'Input Sheet'!L:L)</f>
        <v>0</v>
      </c>
      <c r="AI3839" s="28">
        <f>+SUMIF('Input Sheet'!$S:$S,$AL3839,'Input Sheet'!M:M)</f>
        <v>0</v>
      </c>
      <c r="AJ3839" s="28">
        <f>+SUMIF('Input Sheet'!$S:$S,$AL3839,'Input Sheet'!N:N)</f>
        <v>0</v>
      </c>
      <c r="AK3839" s="28"/>
      <c r="AL3839" s="27" t="str">
        <f t="shared" si="296"/>
        <v>310-4075R</v>
      </c>
      <c r="AM3839" s="34" t="str">
        <f t="shared" si="299"/>
        <v>Used Vehicle</v>
      </c>
      <c r="AN3839" s="34" t="str">
        <f t="shared" si="300"/>
        <v>Used VehicleEx NV demonstrators gross profit p.u.</v>
      </c>
      <c r="AO3839" s="35"/>
      <c r="AP3839" s="35"/>
      <c r="AQ3839" s="35"/>
    </row>
    <row r="3840" spans="1:43" x14ac:dyDescent="0.25">
      <c r="A3840" s="27" t="s">
        <v>103</v>
      </c>
      <c r="B3840" s="27" t="s">
        <v>104</v>
      </c>
      <c r="C3840" s="27" t="s">
        <v>104</v>
      </c>
      <c r="D3840" s="27" t="s">
        <v>889</v>
      </c>
      <c r="E3840" s="27" t="s">
        <v>649</v>
      </c>
      <c r="F3840" s="27" t="s">
        <v>1033</v>
      </c>
      <c r="G3840" s="27" t="s">
        <v>1034</v>
      </c>
      <c r="H3840" s="34" t="s">
        <v>1031</v>
      </c>
      <c r="I3840" s="34" t="s">
        <v>1035</v>
      </c>
      <c r="J3840" s="34" t="str">
        <f t="shared" si="297"/>
        <v>Used VehicleEx NV demonstrators gross profit p.u.</v>
      </c>
      <c r="K3840" s="34" t="str">
        <f t="shared" si="298"/>
        <v>110Ex-Toyota NV demonstrator Cost of Sales</v>
      </c>
      <c r="L3840" s="28">
        <f>+SUMIF('TB 4-24'!M:M,$AL3840,'TB 4-24'!G:G)</f>
        <v>0</v>
      </c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>
        <f>+SUMIF('Input Sheet'!$S:$S,$AL3840,'Input Sheet'!C:C)</f>
        <v>0</v>
      </c>
      <c r="Z3840" s="28">
        <f>+SUMIF('Input Sheet'!$S:$S,$AL3840,'Input Sheet'!D:D)</f>
        <v>0</v>
      </c>
      <c r="AA3840" s="28">
        <f>+SUMIF('Input Sheet'!$S:$S,$AL3840,'Input Sheet'!E:E)</f>
        <v>0</v>
      </c>
      <c r="AB3840" s="28">
        <f>+SUMIF('Input Sheet'!$S:$S,$AL3840,'Input Sheet'!F:F)</f>
        <v>0</v>
      </c>
      <c r="AC3840" s="28">
        <f>+SUMIF('Input Sheet'!$S:$S,$AL3840,'Input Sheet'!G:G)</f>
        <v>0</v>
      </c>
      <c r="AD3840" s="28">
        <f>+SUMIF('Input Sheet'!$S:$S,$AL3840,'Input Sheet'!H:H)</f>
        <v>0</v>
      </c>
      <c r="AE3840" s="28">
        <f>+SUMIF('Input Sheet'!$S:$S,$AL3840,'Input Sheet'!I:I)</f>
        <v>0</v>
      </c>
      <c r="AF3840" s="28">
        <f>+SUMIF('Input Sheet'!$S:$S,$AL3840,'Input Sheet'!J:J)</f>
        <v>0</v>
      </c>
      <c r="AG3840" s="28">
        <f>+SUMIF('Input Sheet'!$S:$S,$AL3840,'Input Sheet'!K:K)</f>
        <v>0</v>
      </c>
      <c r="AH3840" s="28">
        <f>+SUMIF('Input Sheet'!$S:$S,$AL3840,'Input Sheet'!L:L)</f>
        <v>0</v>
      </c>
      <c r="AI3840" s="28">
        <f>+SUMIF('Input Sheet'!$S:$S,$AL3840,'Input Sheet'!M:M)</f>
        <v>0</v>
      </c>
      <c r="AJ3840" s="28">
        <f>+SUMIF('Input Sheet'!$S:$S,$AL3840,'Input Sheet'!N:N)</f>
        <v>0</v>
      </c>
      <c r="AK3840" s="28"/>
      <c r="AL3840" s="27" t="str">
        <f t="shared" si="296"/>
        <v>110-4075R</v>
      </c>
      <c r="AM3840" s="34" t="str">
        <f t="shared" si="299"/>
        <v>Used Vehicle</v>
      </c>
      <c r="AN3840" s="34" t="str">
        <f t="shared" si="300"/>
        <v>Used VehicleEx NV demonstrators gross profit p.u.</v>
      </c>
      <c r="AO3840" s="35"/>
      <c r="AP3840" s="35"/>
      <c r="AQ3840" s="35"/>
    </row>
    <row r="3841" spans="1:43" x14ac:dyDescent="0.25">
      <c r="A3841" s="27" t="s">
        <v>103</v>
      </c>
      <c r="B3841" s="27" t="s">
        <v>104</v>
      </c>
      <c r="C3841" s="27" t="s">
        <v>657</v>
      </c>
      <c r="D3841" s="27" t="s">
        <v>890</v>
      </c>
      <c r="E3841" s="27" t="s">
        <v>658</v>
      </c>
      <c r="F3841" s="27" t="s">
        <v>1033</v>
      </c>
      <c r="G3841" s="27" t="s">
        <v>1034</v>
      </c>
      <c r="H3841" s="34" t="s">
        <v>1031</v>
      </c>
      <c r="I3841" s="34" t="s">
        <v>1035</v>
      </c>
      <c r="J3841" s="34" t="str">
        <f t="shared" si="297"/>
        <v>Used VehicleEx NV demonstrators gross profit p.u.</v>
      </c>
      <c r="K3841" s="34" t="str">
        <f t="shared" si="298"/>
        <v>210Ex-Toyota NV demonstrator Cost of Sales</v>
      </c>
      <c r="L3841" s="28">
        <f>+SUMIF('TB 4-24'!M:M,$AL3841,'TB 4-24'!G:G)</f>
        <v>0</v>
      </c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>
        <f>+SUMIF('Input Sheet'!$S:$S,$AL3841,'Input Sheet'!C:C)</f>
        <v>0</v>
      </c>
      <c r="Z3841" s="28">
        <f>+SUMIF('Input Sheet'!$S:$S,$AL3841,'Input Sheet'!D:D)</f>
        <v>0</v>
      </c>
      <c r="AA3841" s="28">
        <f>+SUMIF('Input Sheet'!$S:$S,$AL3841,'Input Sheet'!E:E)</f>
        <v>0</v>
      </c>
      <c r="AB3841" s="28">
        <f>+SUMIF('Input Sheet'!$S:$S,$AL3841,'Input Sheet'!F:F)</f>
        <v>0</v>
      </c>
      <c r="AC3841" s="28">
        <f>+SUMIF('Input Sheet'!$S:$S,$AL3841,'Input Sheet'!G:G)</f>
        <v>0</v>
      </c>
      <c r="AD3841" s="28">
        <f>+SUMIF('Input Sheet'!$S:$S,$AL3841,'Input Sheet'!H:H)</f>
        <v>0</v>
      </c>
      <c r="AE3841" s="28">
        <f>+SUMIF('Input Sheet'!$S:$S,$AL3841,'Input Sheet'!I:I)</f>
        <v>0</v>
      </c>
      <c r="AF3841" s="28">
        <f>+SUMIF('Input Sheet'!$S:$S,$AL3841,'Input Sheet'!J:J)</f>
        <v>0</v>
      </c>
      <c r="AG3841" s="28">
        <f>+SUMIF('Input Sheet'!$S:$S,$AL3841,'Input Sheet'!K:K)</f>
        <v>0</v>
      </c>
      <c r="AH3841" s="28">
        <f>+SUMIF('Input Sheet'!$S:$S,$AL3841,'Input Sheet'!L:L)</f>
        <v>0</v>
      </c>
      <c r="AI3841" s="28">
        <f>+SUMIF('Input Sheet'!$S:$S,$AL3841,'Input Sheet'!M:M)</f>
        <v>0</v>
      </c>
      <c r="AJ3841" s="28">
        <f>+SUMIF('Input Sheet'!$S:$S,$AL3841,'Input Sheet'!N:N)</f>
        <v>0</v>
      </c>
      <c r="AK3841" s="28"/>
      <c r="AL3841" s="27" t="str">
        <f t="shared" si="296"/>
        <v>210-4075RR</v>
      </c>
      <c r="AM3841" s="34" t="str">
        <f t="shared" si="299"/>
        <v>Used Vehicle</v>
      </c>
      <c r="AN3841" s="34" t="str">
        <f t="shared" si="300"/>
        <v>Used VehicleEx NV demonstrators gross profit p.u.</v>
      </c>
      <c r="AO3841" s="35"/>
      <c r="AP3841" s="35"/>
      <c r="AQ3841" s="35"/>
    </row>
    <row r="3842" spans="1:43" x14ac:dyDescent="0.25">
      <c r="A3842" s="27" t="s">
        <v>103</v>
      </c>
      <c r="B3842" s="27" t="s">
        <v>104</v>
      </c>
      <c r="C3842" s="27" t="s">
        <v>663</v>
      </c>
      <c r="D3842" s="27" t="s">
        <v>890</v>
      </c>
      <c r="E3842" s="27" t="s">
        <v>665</v>
      </c>
      <c r="F3842" s="27" t="s">
        <v>1033</v>
      </c>
      <c r="G3842" s="27" t="s">
        <v>1034</v>
      </c>
      <c r="H3842" s="34" t="s">
        <v>1031</v>
      </c>
      <c r="I3842" s="34" t="s">
        <v>1035</v>
      </c>
      <c r="J3842" s="34" t="str">
        <f t="shared" si="297"/>
        <v>Used VehicleEx NV demonstrators gross profit p.u.</v>
      </c>
      <c r="K3842" s="34" t="str">
        <f t="shared" si="298"/>
        <v>410Ex-Toyota NV demonstrator Cost of Sales</v>
      </c>
      <c r="L3842" s="28">
        <f>+SUMIF('TB 4-24'!M:M,$AL3842,'TB 4-24'!G:G)</f>
        <v>0</v>
      </c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>
        <f>+SUMIF('Input Sheet'!$S:$S,$AL3842,'Input Sheet'!C:C)</f>
        <v>0</v>
      </c>
      <c r="Z3842" s="28">
        <f>+SUMIF('Input Sheet'!$S:$S,$AL3842,'Input Sheet'!D:D)</f>
        <v>0</v>
      </c>
      <c r="AA3842" s="28">
        <f>+SUMIF('Input Sheet'!$S:$S,$AL3842,'Input Sheet'!E:E)</f>
        <v>0</v>
      </c>
      <c r="AB3842" s="28">
        <f>+SUMIF('Input Sheet'!$S:$S,$AL3842,'Input Sheet'!F:F)</f>
        <v>0</v>
      </c>
      <c r="AC3842" s="28">
        <f>+SUMIF('Input Sheet'!$S:$S,$AL3842,'Input Sheet'!G:G)</f>
        <v>0</v>
      </c>
      <c r="AD3842" s="28">
        <f>+SUMIF('Input Sheet'!$S:$S,$AL3842,'Input Sheet'!H:H)</f>
        <v>0</v>
      </c>
      <c r="AE3842" s="28">
        <f>+SUMIF('Input Sheet'!$S:$S,$AL3842,'Input Sheet'!I:I)</f>
        <v>0</v>
      </c>
      <c r="AF3842" s="28">
        <f>+SUMIF('Input Sheet'!$S:$S,$AL3842,'Input Sheet'!J:J)</f>
        <v>0</v>
      </c>
      <c r="AG3842" s="28">
        <f>+SUMIF('Input Sheet'!$S:$S,$AL3842,'Input Sheet'!K:K)</f>
        <v>0</v>
      </c>
      <c r="AH3842" s="28">
        <f>+SUMIF('Input Sheet'!$S:$S,$AL3842,'Input Sheet'!L:L)</f>
        <v>0</v>
      </c>
      <c r="AI3842" s="28">
        <f>+SUMIF('Input Sheet'!$S:$S,$AL3842,'Input Sheet'!M:M)</f>
        <v>0</v>
      </c>
      <c r="AJ3842" s="28">
        <f>+SUMIF('Input Sheet'!$S:$S,$AL3842,'Input Sheet'!N:N)</f>
        <v>0</v>
      </c>
      <c r="AK3842" s="28"/>
      <c r="AL3842" s="27" t="str">
        <f t="shared" si="296"/>
        <v>410-4075RR</v>
      </c>
      <c r="AM3842" s="34" t="str">
        <f t="shared" si="299"/>
        <v>Used Vehicle</v>
      </c>
      <c r="AN3842" s="34" t="str">
        <f t="shared" si="300"/>
        <v>Used VehicleEx NV demonstrators gross profit p.u.</v>
      </c>
      <c r="AO3842" s="35"/>
      <c r="AP3842" s="35"/>
      <c r="AQ3842" s="35"/>
    </row>
    <row r="3843" spans="1:43" x14ac:dyDescent="0.25">
      <c r="A3843" s="27" t="s">
        <v>103</v>
      </c>
      <c r="B3843" s="27" t="s">
        <v>104</v>
      </c>
      <c r="C3843" s="27" t="s">
        <v>671</v>
      </c>
      <c r="D3843" s="27" t="s">
        <v>890</v>
      </c>
      <c r="E3843" s="27" t="s">
        <v>673</v>
      </c>
      <c r="F3843" s="27" t="s">
        <v>1033</v>
      </c>
      <c r="G3843" s="27" t="s">
        <v>1034</v>
      </c>
      <c r="H3843" s="34" t="s">
        <v>1031</v>
      </c>
      <c r="I3843" s="34" t="s">
        <v>1035</v>
      </c>
      <c r="J3843" s="34" t="str">
        <f t="shared" si="297"/>
        <v>Used VehicleEx NV demonstrators gross profit p.u.</v>
      </c>
      <c r="K3843" s="34" t="str">
        <f t="shared" si="298"/>
        <v>310Ex-Toyota NV demonstrator Cost of Sales</v>
      </c>
      <c r="L3843" s="28">
        <f>+SUMIF('TB 4-24'!M:M,$AL3843,'TB 4-24'!G:G)</f>
        <v>0</v>
      </c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>
        <f>+SUMIF('Input Sheet'!$S:$S,$AL3843,'Input Sheet'!C:C)</f>
        <v>0</v>
      </c>
      <c r="Z3843" s="28">
        <f>+SUMIF('Input Sheet'!$S:$S,$AL3843,'Input Sheet'!D:D)</f>
        <v>0</v>
      </c>
      <c r="AA3843" s="28">
        <f>+SUMIF('Input Sheet'!$S:$S,$AL3843,'Input Sheet'!E:E)</f>
        <v>0</v>
      </c>
      <c r="AB3843" s="28">
        <f>+SUMIF('Input Sheet'!$S:$S,$AL3843,'Input Sheet'!F:F)</f>
        <v>0</v>
      </c>
      <c r="AC3843" s="28">
        <f>+SUMIF('Input Sheet'!$S:$S,$AL3843,'Input Sheet'!G:G)</f>
        <v>0</v>
      </c>
      <c r="AD3843" s="28">
        <f>+SUMIF('Input Sheet'!$S:$S,$AL3843,'Input Sheet'!H:H)</f>
        <v>0</v>
      </c>
      <c r="AE3843" s="28">
        <f>+SUMIF('Input Sheet'!$S:$S,$AL3843,'Input Sheet'!I:I)</f>
        <v>0</v>
      </c>
      <c r="AF3843" s="28">
        <f>+SUMIF('Input Sheet'!$S:$S,$AL3843,'Input Sheet'!J:J)</f>
        <v>0</v>
      </c>
      <c r="AG3843" s="28">
        <f>+SUMIF('Input Sheet'!$S:$S,$AL3843,'Input Sheet'!K:K)</f>
        <v>0</v>
      </c>
      <c r="AH3843" s="28">
        <f>+SUMIF('Input Sheet'!$S:$S,$AL3843,'Input Sheet'!L:L)</f>
        <v>0</v>
      </c>
      <c r="AI3843" s="28">
        <f>+SUMIF('Input Sheet'!$S:$S,$AL3843,'Input Sheet'!M:M)</f>
        <v>0</v>
      </c>
      <c r="AJ3843" s="28">
        <f>+SUMIF('Input Sheet'!$S:$S,$AL3843,'Input Sheet'!N:N)</f>
        <v>0</v>
      </c>
      <c r="AK3843" s="28"/>
      <c r="AL3843" s="27" t="str">
        <f t="shared" ref="AL3843:AL3906" si="301">+E3843&amp;"-"&amp;D3843</f>
        <v>310-4075RR</v>
      </c>
      <c r="AM3843" s="34" t="str">
        <f t="shared" si="299"/>
        <v>Used Vehicle</v>
      </c>
      <c r="AN3843" s="34" t="str">
        <f t="shared" si="300"/>
        <v>Used VehicleEx NV demonstrators gross profit p.u.</v>
      </c>
      <c r="AO3843" s="35"/>
      <c r="AP3843" s="35"/>
      <c r="AQ3843" s="35"/>
    </row>
    <row r="3844" spans="1:43" x14ac:dyDescent="0.25">
      <c r="A3844" s="27" t="s">
        <v>103</v>
      </c>
      <c r="B3844" s="27" t="s">
        <v>104</v>
      </c>
      <c r="C3844" s="27" t="s">
        <v>104</v>
      </c>
      <c r="D3844" s="27" t="s">
        <v>890</v>
      </c>
      <c r="E3844" s="27" t="s">
        <v>649</v>
      </c>
      <c r="F3844" s="27" t="s">
        <v>1033</v>
      </c>
      <c r="G3844" s="27" t="s">
        <v>1034</v>
      </c>
      <c r="H3844" s="34" t="s">
        <v>1031</v>
      </c>
      <c r="I3844" s="34" t="s">
        <v>1035</v>
      </c>
      <c r="J3844" s="34" t="str">
        <f t="shared" ref="J3844:J3907" si="302">+H3844&amp;I3844</f>
        <v>Used VehicleEx NV demonstrators gross profit p.u.</v>
      </c>
      <c r="K3844" s="34" t="str">
        <f t="shared" ref="K3844:K3907" si="303">+E3844&amp;G3844</f>
        <v>110Ex-Toyota NV demonstrator Cost of Sales</v>
      </c>
      <c r="L3844" s="28">
        <f>+SUMIF('TB 4-24'!M:M,$AL3844,'TB 4-24'!G:G)</f>
        <v>0</v>
      </c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>
        <f>+SUMIF('Input Sheet'!$S:$S,$AL3844,'Input Sheet'!C:C)</f>
        <v>0</v>
      </c>
      <c r="Z3844" s="28">
        <f>+SUMIF('Input Sheet'!$S:$S,$AL3844,'Input Sheet'!D:D)</f>
        <v>0</v>
      </c>
      <c r="AA3844" s="28">
        <f>+SUMIF('Input Sheet'!$S:$S,$AL3844,'Input Sheet'!E:E)</f>
        <v>0</v>
      </c>
      <c r="AB3844" s="28">
        <f>+SUMIF('Input Sheet'!$S:$S,$AL3844,'Input Sheet'!F:F)</f>
        <v>0</v>
      </c>
      <c r="AC3844" s="28">
        <f>+SUMIF('Input Sheet'!$S:$S,$AL3844,'Input Sheet'!G:G)</f>
        <v>0</v>
      </c>
      <c r="AD3844" s="28">
        <f>+SUMIF('Input Sheet'!$S:$S,$AL3844,'Input Sheet'!H:H)</f>
        <v>0</v>
      </c>
      <c r="AE3844" s="28">
        <f>+SUMIF('Input Sheet'!$S:$S,$AL3844,'Input Sheet'!I:I)</f>
        <v>0</v>
      </c>
      <c r="AF3844" s="28">
        <f>+SUMIF('Input Sheet'!$S:$S,$AL3844,'Input Sheet'!J:J)</f>
        <v>0</v>
      </c>
      <c r="AG3844" s="28">
        <f>+SUMIF('Input Sheet'!$S:$S,$AL3844,'Input Sheet'!K:K)</f>
        <v>0</v>
      </c>
      <c r="AH3844" s="28">
        <f>+SUMIF('Input Sheet'!$S:$S,$AL3844,'Input Sheet'!L:L)</f>
        <v>0</v>
      </c>
      <c r="AI3844" s="28">
        <f>+SUMIF('Input Sheet'!$S:$S,$AL3844,'Input Sheet'!M:M)</f>
        <v>0</v>
      </c>
      <c r="AJ3844" s="28">
        <f>+SUMIF('Input Sheet'!$S:$S,$AL3844,'Input Sheet'!N:N)</f>
        <v>0</v>
      </c>
      <c r="AK3844" s="28"/>
      <c r="AL3844" s="27" t="str">
        <f t="shared" si="301"/>
        <v>110-4075RR</v>
      </c>
      <c r="AM3844" s="34" t="str">
        <f t="shared" si="299"/>
        <v>Used Vehicle</v>
      </c>
      <c r="AN3844" s="34" t="str">
        <f t="shared" si="300"/>
        <v>Used VehicleEx NV demonstrators gross profit p.u.</v>
      </c>
      <c r="AO3844" s="35"/>
      <c r="AP3844" s="35"/>
      <c r="AQ3844" s="35"/>
    </row>
    <row r="3845" spans="1:43" x14ac:dyDescent="0.25">
      <c r="A3845" s="27" t="s">
        <v>103</v>
      </c>
      <c r="B3845" s="27" t="s">
        <v>104</v>
      </c>
      <c r="C3845" s="27" t="s">
        <v>104</v>
      </c>
      <c r="D3845" s="27" t="s">
        <v>891</v>
      </c>
      <c r="E3845" s="27" t="s">
        <v>649</v>
      </c>
      <c r="F3845" s="27" t="s">
        <v>1033</v>
      </c>
      <c r="G3845" s="27" t="s">
        <v>1034</v>
      </c>
      <c r="H3845" s="34" t="s">
        <v>1031</v>
      </c>
      <c r="I3845" s="34" t="s">
        <v>1035</v>
      </c>
      <c r="J3845" s="34" t="str">
        <f t="shared" si="302"/>
        <v>Used VehicleEx NV demonstrators gross profit p.u.</v>
      </c>
      <c r="K3845" s="34" t="str">
        <f t="shared" si="303"/>
        <v>110Ex-Toyota NV demonstrator Cost of Sales</v>
      </c>
      <c r="L3845" s="28">
        <f>+SUMIF('TB 4-24'!M:M,$AL3845,'TB 4-24'!G:G)</f>
        <v>0</v>
      </c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>
        <f>+SUMIF('Input Sheet'!$S:$S,$AL3845,'Input Sheet'!C:C)</f>
        <v>0</v>
      </c>
      <c r="Z3845" s="28">
        <f>+SUMIF('Input Sheet'!$S:$S,$AL3845,'Input Sheet'!D:D)</f>
        <v>0</v>
      </c>
      <c r="AA3845" s="28">
        <f>+SUMIF('Input Sheet'!$S:$S,$AL3845,'Input Sheet'!E:E)</f>
        <v>0</v>
      </c>
      <c r="AB3845" s="28">
        <f>+SUMIF('Input Sheet'!$S:$S,$AL3845,'Input Sheet'!F:F)</f>
        <v>0</v>
      </c>
      <c r="AC3845" s="28">
        <f>+SUMIF('Input Sheet'!$S:$S,$AL3845,'Input Sheet'!G:G)</f>
        <v>0</v>
      </c>
      <c r="AD3845" s="28">
        <f>+SUMIF('Input Sheet'!$S:$S,$AL3845,'Input Sheet'!H:H)</f>
        <v>0</v>
      </c>
      <c r="AE3845" s="28">
        <f>+SUMIF('Input Sheet'!$S:$S,$AL3845,'Input Sheet'!I:I)</f>
        <v>0</v>
      </c>
      <c r="AF3845" s="28">
        <f>+SUMIF('Input Sheet'!$S:$S,$AL3845,'Input Sheet'!J:J)</f>
        <v>0</v>
      </c>
      <c r="AG3845" s="28">
        <f>+SUMIF('Input Sheet'!$S:$S,$AL3845,'Input Sheet'!K:K)</f>
        <v>0</v>
      </c>
      <c r="AH3845" s="28">
        <f>+SUMIF('Input Sheet'!$S:$S,$AL3845,'Input Sheet'!L:L)</f>
        <v>0</v>
      </c>
      <c r="AI3845" s="28">
        <f>+SUMIF('Input Sheet'!$S:$S,$AL3845,'Input Sheet'!M:M)</f>
        <v>0</v>
      </c>
      <c r="AJ3845" s="28">
        <f>+SUMIF('Input Sheet'!$S:$S,$AL3845,'Input Sheet'!N:N)</f>
        <v>0</v>
      </c>
      <c r="AK3845" s="28"/>
      <c r="AL3845" s="27" t="str">
        <f t="shared" si="301"/>
        <v>110-4076R</v>
      </c>
      <c r="AM3845" s="34" t="str">
        <f t="shared" ref="AM3845:AM3908" si="304">H3845</f>
        <v>Used Vehicle</v>
      </c>
      <c r="AN3845" s="34" t="str">
        <f t="shared" ref="AN3845:AN3908" si="305">J3845</f>
        <v>Used VehicleEx NV demonstrators gross profit p.u.</v>
      </c>
      <c r="AO3845" s="35"/>
      <c r="AP3845" s="35"/>
      <c r="AQ3845" s="35"/>
    </row>
    <row r="3846" spans="1:43" x14ac:dyDescent="0.25">
      <c r="A3846" s="27" t="s">
        <v>103</v>
      </c>
      <c r="B3846" s="27" t="s">
        <v>104</v>
      </c>
      <c r="C3846" s="27" t="s">
        <v>657</v>
      </c>
      <c r="D3846" s="27" t="s">
        <v>891</v>
      </c>
      <c r="E3846" s="27" t="s">
        <v>658</v>
      </c>
      <c r="F3846" s="27" t="s">
        <v>1033</v>
      </c>
      <c r="G3846" s="27" t="s">
        <v>1034</v>
      </c>
      <c r="H3846" s="34" t="s">
        <v>1031</v>
      </c>
      <c r="I3846" s="34" t="s">
        <v>1035</v>
      </c>
      <c r="J3846" s="34" t="str">
        <f t="shared" si="302"/>
        <v>Used VehicleEx NV demonstrators gross profit p.u.</v>
      </c>
      <c r="K3846" s="34" t="str">
        <f t="shared" si="303"/>
        <v>210Ex-Toyota NV demonstrator Cost of Sales</v>
      </c>
      <c r="L3846" s="28">
        <f>+SUMIF('TB 4-24'!M:M,$AL3846,'TB 4-24'!G:G)</f>
        <v>0</v>
      </c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>
        <f>+SUMIF('Input Sheet'!$S:$S,$AL3846,'Input Sheet'!C:C)</f>
        <v>0</v>
      </c>
      <c r="Z3846" s="28">
        <f>+SUMIF('Input Sheet'!$S:$S,$AL3846,'Input Sheet'!D:D)</f>
        <v>0</v>
      </c>
      <c r="AA3846" s="28">
        <f>+SUMIF('Input Sheet'!$S:$S,$AL3846,'Input Sheet'!E:E)</f>
        <v>0</v>
      </c>
      <c r="AB3846" s="28">
        <f>+SUMIF('Input Sheet'!$S:$S,$AL3846,'Input Sheet'!F:F)</f>
        <v>0</v>
      </c>
      <c r="AC3846" s="28">
        <f>+SUMIF('Input Sheet'!$S:$S,$AL3846,'Input Sheet'!G:G)</f>
        <v>0</v>
      </c>
      <c r="AD3846" s="28">
        <f>+SUMIF('Input Sheet'!$S:$S,$AL3846,'Input Sheet'!H:H)</f>
        <v>0</v>
      </c>
      <c r="AE3846" s="28">
        <f>+SUMIF('Input Sheet'!$S:$S,$AL3846,'Input Sheet'!I:I)</f>
        <v>0</v>
      </c>
      <c r="AF3846" s="28">
        <f>+SUMIF('Input Sheet'!$S:$S,$AL3846,'Input Sheet'!J:J)</f>
        <v>0</v>
      </c>
      <c r="AG3846" s="28">
        <f>+SUMIF('Input Sheet'!$S:$S,$AL3846,'Input Sheet'!K:K)</f>
        <v>0</v>
      </c>
      <c r="AH3846" s="28">
        <f>+SUMIF('Input Sheet'!$S:$S,$AL3846,'Input Sheet'!L:L)</f>
        <v>0</v>
      </c>
      <c r="AI3846" s="28">
        <f>+SUMIF('Input Sheet'!$S:$S,$AL3846,'Input Sheet'!M:M)</f>
        <v>0</v>
      </c>
      <c r="AJ3846" s="28">
        <f>+SUMIF('Input Sheet'!$S:$S,$AL3846,'Input Sheet'!N:N)</f>
        <v>0</v>
      </c>
      <c r="AK3846" s="28"/>
      <c r="AL3846" s="27" t="str">
        <f t="shared" si="301"/>
        <v>210-4076R</v>
      </c>
      <c r="AM3846" s="34" t="str">
        <f t="shared" si="304"/>
        <v>Used Vehicle</v>
      </c>
      <c r="AN3846" s="34" t="str">
        <f t="shared" si="305"/>
        <v>Used VehicleEx NV demonstrators gross profit p.u.</v>
      </c>
      <c r="AO3846" s="35"/>
      <c r="AP3846" s="35"/>
      <c r="AQ3846" s="35"/>
    </row>
    <row r="3847" spans="1:43" x14ac:dyDescent="0.25">
      <c r="A3847" s="27" t="s">
        <v>103</v>
      </c>
      <c r="B3847" s="27" t="s">
        <v>104</v>
      </c>
      <c r="C3847" s="27" t="s">
        <v>663</v>
      </c>
      <c r="D3847" s="27" t="s">
        <v>891</v>
      </c>
      <c r="E3847" s="27" t="s">
        <v>665</v>
      </c>
      <c r="F3847" s="27" t="s">
        <v>1033</v>
      </c>
      <c r="G3847" s="27" t="s">
        <v>1034</v>
      </c>
      <c r="H3847" s="34" t="s">
        <v>1031</v>
      </c>
      <c r="I3847" s="34" t="s">
        <v>1035</v>
      </c>
      <c r="J3847" s="34" t="str">
        <f t="shared" si="302"/>
        <v>Used VehicleEx NV demonstrators gross profit p.u.</v>
      </c>
      <c r="K3847" s="34" t="str">
        <f t="shared" si="303"/>
        <v>410Ex-Toyota NV demonstrator Cost of Sales</v>
      </c>
      <c r="L3847" s="28">
        <f>+SUMIF('TB 4-24'!M:M,$AL3847,'TB 4-24'!G:G)</f>
        <v>0</v>
      </c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>
        <f>+SUMIF('Input Sheet'!$S:$S,$AL3847,'Input Sheet'!C:C)</f>
        <v>0</v>
      </c>
      <c r="Z3847" s="28">
        <f>+SUMIF('Input Sheet'!$S:$S,$AL3847,'Input Sheet'!D:D)</f>
        <v>0</v>
      </c>
      <c r="AA3847" s="28">
        <f>+SUMIF('Input Sheet'!$S:$S,$AL3847,'Input Sheet'!E:E)</f>
        <v>0</v>
      </c>
      <c r="AB3847" s="28">
        <f>+SUMIF('Input Sheet'!$S:$S,$AL3847,'Input Sheet'!F:F)</f>
        <v>0</v>
      </c>
      <c r="AC3847" s="28">
        <f>+SUMIF('Input Sheet'!$S:$S,$AL3847,'Input Sheet'!G:G)</f>
        <v>0</v>
      </c>
      <c r="AD3847" s="28">
        <f>+SUMIF('Input Sheet'!$S:$S,$AL3847,'Input Sheet'!H:H)</f>
        <v>0</v>
      </c>
      <c r="AE3847" s="28">
        <f>+SUMIF('Input Sheet'!$S:$S,$AL3847,'Input Sheet'!I:I)</f>
        <v>0</v>
      </c>
      <c r="AF3847" s="28">
        <f>+SUMIF('Input Sheet'!$S:$S,$AL3847,'Input Sheet'!J:J)</f>
        <v>0</v>
      </c>
      <c r="AG3847" s="28">
        <f>+SUMIF('Input Sheet'!$S:$S,$AL3847,'Input Sheet'!K:K)</f>
        <v>0</v>
      </c>
      <c r="AH3847" s="28">
        <f>+SUMIF('Input Sheet'!$S:$S,$AL3847,'Input Sheet'!L:L)</f>
        <v>0</v>
      </c>
      <c r="AI3847" s="28">
        <f>+SUMIF('Input Sheet'!$S:$S,$AL3847,'Input Sheet'!M:M)</f>
        <v>0</v>
      </c>
      <c r="AJ3847" s="28">
        <f>+SUMIF('Input Sheet'!$S:$S,$AL3847,'Input Sheet'!N:N)</f>
        <v>0</v>
      </c>
      <c r="AK3847" s="28"/>
      <c r="AL3847" s="27" t="str">
        <f t="shared" si="301"/>
        <v>410-4076R</v>
      </c>
      <c r="AM3847" s="34" t="str">
        <f t="shared" si="304"/>
        <v>Used Vehicle</v>
      </c>
      <c r="AN3847" s="34" t="str">
        <f t="shared" si="305"/>
        <v>Used VehicleEx NV demonstrators gross profit p.u.</v>
      </c>
      <c r="AO3847" s="35"/>
      <c r="AP3847" s="35"/>
      <c r="AQ3847" s="35"/>
    </row>
    <row r="3848" spans="1:43" x14ac:dyDescent="0.25">
      <c r="A3848" s="27" t="s">
        <v>103</v>
      </c>
      <c r="B3848" s="27" t="s">
        <v>104</v>
      </c>
      <c r="C3848" s="27" t="s">
        <v>671</v>
      </c>
      <c r="D3848" s="27" t="s">
        <v>891</v>
      </c>
      <c r="E3848" s="27" t="s">
        <v>673</v>
      </c>
      <c r="F3848" s="27" t="s">
        <v>1033</v>
      </c>
      <c r="G3848" s="27" t="s">
        <v>1034</v>
      </c>
      <c r="H3848" s="34" t="s">
        <v>1031</v>
      </c>
      <c r="I3848" s="34" t="s">
        <v>1035</v>
      </c>
      <c r="J3848" s="34" t="str">
        <f t="shared" si="302"/>
        <v>Used VehicleEx NV demonstrators gross profit p.u.</v>
      </c>
      <c r="K3848" s="34" t="str">
        <f t="shared" si="303"/>
        <v>310Ex-Toyota NV demonstrator Cost of Sales</v>
      </c>
      <c r="L3848" s="28">
        <f>+SUMIF('TB 4-24'!M:M,$AL3848,'TB 4-24'!G:G)</f>
        <v>0</v>
      </c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>
        <f>+SUMIF('Input Sheet'!$S:$S,$AL3848,'Input Sheet'!C:C)</f>
        <v>0</v>
      </c>
      <c r="Z3848" s="28">
        <f>+SUMIF('Input Sheet'!$S:$S,$AL3848,'Input Sheet'!D:D)</f>
        <v>0</v>
      </c>
      <c r="AA3848" s="28">
        <f>+SUMIF('Input Sheet'!$S:$S,$AL3848,'Input Sheet'!E:E)</f>
        <v>0</v>
      </c>
      <c r="AB3848" s="28">
        <f>+SUMIF('Input Sheet'!$S:$S,$AL3848,'Input Sheet'!F:F)</f>
        <v>0</v>
      </c>
      <c r="AC3848" s="28">
        <f>+SUMIF('Input Sheet'!$S:$S,$AL3848,'Input Sheet'!G:G)</f>
        <v>0</v>
      </c>
      <c r="AD3848" s="28">
        <f>+SUMIF('Input Sheet'!$S:$S,$AL3848,'Input Sheet'!H:H)</f>
        <v>0</v>
      </c>
      <c r="AE3848" s="28">
        <f>+SUMIF('Input Sheet'!$S:$S,$AL3848,'Input Sheet'!I:I)</f>
        <v>0</v>
      </c>
      <c r="AF3848" s="28">
        <f>+SUMIF('Input Sheet'!$S:$S,$AL3848,'Input Sheet'!J:J)</f>
        <v>0</v>
      </c>
      <c r="AG3848" s="28">
        <f>+SUMIF('Input Sheet'!$S:$S,$AL3848,'Input Sheet'!K:K)</f>
        <v>0</v>
      </c>
      <c r="AH3848" s="28">
        <f>+SUMIF('Input Sheet'!$S:$S,$AL3848,'Input Sheet'!L:L)</f>
        <v>0</v>
      </c>
      <c r="AI3848" s="28">
        <f>+SUMIF('Input Sheet'!$S:$S,$AL3848,'Input Sheet'!M:M)</f>
        <v>0</v>
      </c>
      <c r="AJ3848" s="28">
        <f>+SUMIF('Input Sheet'!$S:$S,$AL3848,'Input Sheet'!N:N)</f>
        <v>0</v>
      </c>
      <c r="AK3848" s="28"/>
      <c r="AL3848" s="27" t="str">
        <f t="shared" si="301"/>
        <v>310-4076R</v>
      </c>
      <c r="AM3848" s="34" t="str">
        <f t="shared" si="304"/>
        <v>Used Vehicle</v>
      </c>
      <c r="AN3848" s="34" t="str">
        <f t="shared" si="305"/>
        <v>Used VehicleEx NV demonstrators gross profit p.u.</v>
      </c>
      <c r="AO3848" s="35"/>
      <c r="AP3848" s="35"/>
      <c r="AQ3848" s="35"/>
    </row>
    <row r="3849" spans="1:43" x14ac:dyDescent="0.25">
      <c r="A3849" s="27" t="s">
        <v>103</v>
      </c>
      <c r="B3849" s="27" t="s">
        <v>104</v>
      </c>
      <c r="C3849" s="27" t="s">
        <v>657</v>
      </c>
      <c r="D3849" s="27" t="s">
        <v>892</v>
      </c>
      <c r="E3849" s="27" t="s">
        <v>658</v>
      </c>
      <c r="F3849" s="27" t="s">
        <v>1033</v>
      </c>
      <c r="G3849" s="27" t="s">
        <v>1034</v>
      </c>
      <c r="H3849" s="34" t="s">
        <v>1031</v>
      </c>
      <c r="I3849" s="34" t="s">
        <v>1035</v>
      </c>
      <c r="J3849" s="34" t="str">
        <f t="shared" si="302"/>
        <v>Used VehicleEx NV demonstrators gross profit p.u.</v>
      </c>
      <c r="K3849" s="34" t="str">
        <f t="shared" si="303"/>
        <v>210Ex-Toyota NV demonstrator Cost of Sales</v>
      </c>
      <c r="L3849" s="28">
        <f>+SUMIF('TB 4-24'!M:M,$AL3849,'TB 4-24'!G:G)</f>
        <v>0</v>
      </c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>
        <f>+SUMIF('Input Sheet'!$S:$S,$AL3849,'Input Sheet'!C:C)</f>
        <v>0</v>
      </c>
      <c r="Z3849" s="28">
        <f>+SUMIF('Input Sheet'!$S:$S,$AL3849,'Input Sheet'!D:D)</f>
        <v>0</v>
      </c>
      <c r="AA3849" s="28">
        <f>+SUMIF('Input Sheet'!$S:$S,$AL3849,'Input Sheet'!E:E)</f>
        <v>0</v>
      </c>
      <c r="AB3849" s="28">
        <f>+SUMIF('Input Sheet'!$S:$S,$AL3849,'Input Sheet'!F:F)</f>
        <v>0</v>
      </c>
      <c r="AC3849" s="28">
        <f>+SUMIF('Input Sheet'!$S:$S,$AL3849,'Input Sheet'!G:G)</f>
        <v>0</v>
      </c>
      <c r="AD3849" s="28">
        <f>+SUMIF('Input Sheet'!$S:$S,$AL3849,'Input Sheet'!H:H)</f>
        <v>0</v>
      </c>
      <c r="AE3849" s="28">
        <f>+SUMIF('Input Sheet'!$S:$S,$AL3849,'Input Sheet'!I:I)</f>
        <v>0</v>
      </c>
      <c r="AF3849" s="28">
        <f>+SUMIF('Input Sheet'!$S:$S,$AL3849,'Input Sheet'!J:J)</f>
        <v>0</v>
      </c>
      <c r="AG3849" s="28">
        <f>+SUMIF('Input Sheet'!$S:$S,$AL3849,'Input Sheet'!K:K)</f>
        <v>0</v>
      </c>
      <c r="AH3849" s="28">
        <f>+SUMIF('Input Sheet'!$S:$S,$AL3849,'Input Sheet'!L:L)</f>
        <v>0</v>
      </c>
      <c r="AI3849" s="28">
        <f>+SUMIF('Input Sheet'!$S:$S,$AL3849,'Input Sheet'!M:M)</f>
        <v>0</v>
      </c>
      <c r="AJ3849" s="28">
        <f>+SUMIF('Input Sheet'!$S:$S,$AL3849,'Input Sheet'!N:N)</f>
        <v>0</v>
      </c>
      <c r="AK3849" s="28"/>
      <c r="AL3849" s="27" t="str">
        <f t="shared" si="301"/>
        <v>210-4076RR</v>
      </c>
      <c r="AM3849" s="34" t="str">
        <f t="shared" si="304"/>
        <v>Used Vehicle</v>
      </c>
      <c r="AN3849" s="34" t="str">
        <f t="shared" si="305"/>
        <v>Used VehicleEx NV demonstrators gross profit p.u.</v>
      </c>
      <c r="AO3849" s="35"/>
      <c r="AP3849" s="35"/>
      <c r="AQ3849" s="35"/>
    </row>
    <row r="3850" spans="1:43" x14ac:dyDescent="0.25">
      <c r="A3850" s="27" t="s">
        <v>103</v>
      </c>
      <c r="B3850" s="27" t="s">
        <v>104</v>
      </c>
      <c r="C3850" s="27" t="s">
        <v>663</v>
      </c>
      <c r="D3850" s="27" t="s">
        <v>892</v>
      </c>
      <c r="E3850" s="27" t="s">
        <v>665</v>
      </c>
      <c r="F3850" s="27" t="s">
        <v>1033</v>
      </c>
      <c r="G3850" s="27" t="s">
        <v>1034</v>
      </c>
      <c r="H3850" s="34" t="s">
        <v>1031</v>
      </c>
      <c r="I3850" s="34" t="s">
        <v>1035</v>
      </c>
      <c r="J3850" s="34" t="str">
        <f t="shared" si="302"/>
        <v>Used VehicleEx NV demonstrators gross profit p.u.</v>
      </c>
      <c r="K3850" s="34" t="str">
        <f t="shared" si="303"/>
        <v>410Ex-Toyota NV demonstrator Cost of Sales</v>
      </c>
      <c r="L3850" s="28">
        <f>+SUMIF('TB 4-24'!M:M,$AL3850,'TB 4-24'!G:G)</f>
        <v>0</v>
      </c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>
        <f>+SUMIF('Input Sheet'!$S:$S,$AL3850,'Input Sheet'!C:C)</f>
        <v>0</v>
      </c>
      <c r="Z3850" s="28">
        <f>+SUMIF('Input Sheet'!$S:$S,$AL3850,'Input Sheet'!D:D)</f>
        <v>0</v>
      </c>
      <c r="AA3850" s="28">
        <f>+SUMIF('Input Sheet'!$S:$S,$AL3850,'Input Sheet'!E:E)</f>
        <v>0</v>
      </c>
      <c r="AB3850" s="28">
        <f>+SUMIF('Input Sheet'!$S:$S,$AL3850,'Input Sheet'!F:F)</f>
        <v>0</v>
      </c>
      <c r="AC3850" s="28">
        <f>+SUMIF('Input Sheet'!$S:$S,$AL3850,'Input Sheet'!G:G)</f>
        <v>0</v>
      </c>
      <c r="AD3850" s="28">
        <f>+SUMIF('Input Sheet'!$S:$S,$AL3850,'Input Sheet'!H:H)</f>
        <v>0</v>
      </c>
      <c r="AE3850" s="28">
        <f>+SUMIF('Input Sheet'!$S:$S,$AL3850,'Input Sheet'!I:I)</f>
        <v>0</v>
      </c>
      <c r="AF3850" s="28">
        <f>+SUMIF('Input Sheet'!$S:$S,$AL3850,'Input Sheet'!J:J)</f>
        <v>0</v>
      </c>
      <c r="AG3850" s="28">
        <f>+SUMIF('Input Sheet'!$S:$S,$AL3850,'Input Sheet'!K:K)</f>
        <v>0</v>
      </c>
      <c r="AH3850" s="28">
        <f>+SUMIF('Input Sheet'!$S:$S,$AL3850,'Input Sheet'!L:L)</f>
        <v>0</v>
      </c>
      <c r="AI3850" s="28">
        <f>+SUMIF('Input Sheet'!$S:$S,$AL3850,'Input Sheet'!M:M)</f>
        <v>0</v>
      </c>
      <c r="AJ3850" s="28">
        <f>+SUMIF('Input Sheet'!$S:$S,$AL3850,'Input Sheet'!N:N)</f>
        <v>0</v>
      </c>
      <c r="AK3850" s="28"/>
      <c r="AL3850" s="27" t="str">
        <f t="shared" si="301"/>
        <v>410-4076RR</v>
      </c>
      <c r="AM3850" s="34" t="str">
        <f t="shared" si="304"/>
        <v>Used Vehicle</v>
      </c>
      <c r="AN3850" s="34" t="str">
        <f t="shared" si="305"/>
        <v>Used VehicleEx NV demonstrators gross profit p.u.</v>
      </c>
      <c r="AO3850" s="35"/>
      <c r="AP3850" s="35"/>
      <c r="AQ3850" s="35"/>
    </row>
    <row r="3851" spans="1:43" x14ac:dyDescent="0.25">
      <c r="A3851" s="27" t="s">
        <v>103</v>
      </c>
      <c r="B3851" s="27" t="s">
        <v>104</v>
      </c>
      <c r="C3851" s="27" t="s">
        <v>671</v>
      </c>
      <c r="D3851" s="27" t="s">
        <v>892</v>
      </c>
      <c r="E3851" s="27" t="s">
        <v>673</v>
      </c>
      <c r="F3851" s="27" t="s">
        <v>1033</v>
      </c>
      <c r="G3851" s="27" t="s">
        <v>1034</v>
      </c>
      <c r="H3851" s="34" t="s">
        <v>1031</v>
      </c>
      <c r="I3851" s="34" t="s">
        <v>1035</v>
      </c>
      <c r="J3851" s="34" t="str">
        <f t="shared" si="302"/>
        <v>Used VehicleEx NV demonstrators gross profit p.u.</v>
      </c>
      <c r="K3851" s="34" t="str">
        <f t="shared" si="303"/>
        <v>310Ex-Toyota NV demonstrator Cost of Sales</v>
      </c>
      <c r="L3851" s="28">
        <f>+SUMIF('TB 4-24'!M:M,$AL3851,'TB 4-24'!G:G)</f>
        <v>0</v>
      </c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>
        <f>+SUMIF('Input Sheet'!$S:$S,$AL3851,'Input Sheet'!C:C)</f>
        <v>0</v>
      </c>
      <c r="Z3851" s="28">
        <f>+SUMIF('Input Sheet'!$S:$S,$AL3851,'Input Sheet'!D:D)</f>
        <v>0</v>
      </c>
      <c r="AA3851" s="28">
        <f>+SUMIF('Input Sheet'!$S:$S,$AL3851,'Input Sheet'!E:E)</f>
        <v>0</v>
      </c>
      <c r="AB3851" s="28">
        <f>+SUMIF('Input Sheet'!$S:$S,$AL3851,'Input Sheet'!F:F)</f>
        <v>0</v>
      </c>
      <c r="AC3851" s="28">
        <f>+SUMIF('Input Sheet'!$S:$S,$AL3851,'Input Sheet'!G:G)</f>
        <v>0</v>
      </c>
      <c r="AD3851" s="28">
        <f>+SUMIF('Input Sheet'!$S:$S,$AL3851,'Input Sheet'!H:H)</f>
        <v>0</v>
      </c>
      <c r="AE3851" s="28">
        <f>+SUMIF('Input Sheet'!$S:$S,$AL3851,'Input Sheet'!I:I)</f>
        <v>0</v>
      </c>
      <c r="AF3851" s="28">
        <f>+SUMIF('Input Sheet'!$S:$S,$AL3851,'Input Sheet'!J:J)</f>
        <v>0</v>
      </c>
      <c r="AG3851" s="28">
        <f>+SUMIF('Input Sheet'!$S:$S,$AL3851,'Input Sheet'!K:K)</f>
        <v>0</v>
      </c>
      <c r="AH3851" s="28">
        <f>+SUMIF('Input Sheet'!$S:$S,$AL3851,'Input Sheet'!L:L)</f>
        <v>0</v>
      </c>
      <c r="AI3851" s="28">
        <f>+SUMIF('Input Sheet'!$S:$S,$AL3851,'Input Sheet'!M:M)</f>
        <v>0</v>
      </c>
      <c r="AJ3851" s="28">
        <f>+SUMIF('Input Sheet'!$S:$S,$AL3851,'Input Sheet'!N:N)</f>
        <v>0</v>
      </c>
      <c r="AK3851" s="28"/>
      <c r="AL3851" s="27" t="str">
        <f t="shared" si="301"/>
        <v>310-4076RR</v>
      </c>
      <c r="AM3851" s="34" t="str">
        <f t="shared" si="304"/>
        <v>Used Vehicle</v>
      </c>
      <c r="AN3851" s="34" t="str">
        <f t="shared" si="305"/>
        <v>Used VehicleEx NV demonstrators gross profit p.u.</v>
      </c>
      <c r="AO3851" s="35"/>
      <c r="AP3851" s="35"/>
      <c r="AQ3851" s="35"/>
    </row>
    <row r="3852" spans="1:43" x14ac:dyDescent="0.25">
      <c r="A3852" s="27" t="s">
        <v>103</v>
      </c>
      <c r="B3852" s="27" t="s">
        <v>104</v>
      </c>
      <c r="C3852" s="27" t="s">
        <v>104</v>
      </c>
      <c r="D3852" s="27" t="s">
        <v>892</v>
      </c>
      <c r="E3852" s="27" t="s">
        <v>649</v>
      </c>
      <c r="F3852" s="27" t="s">
        <v>1033</v>
      </c>
      <c r="G3852" s="27" t="s">
        <v>1034</v>
      </c>
      <c r="H3852" s="34" t="s">
        <v>1031</v>
      </c>
      <c r="I3852" s="34" t="s">
        <v>1035</v>
      </c>
      <c r="J3852" s="34" t="str">
        <f t="shared" si="302"/>
        <v>Used VehicleEx NV demonstrators gross profit p.u.</v>
      </c>
      <c r="K3852" s="34" t="str">
        <f t="shared" si="303"/>
        <v>110Ex-Toyota NV demonstrator Cost of Sales</v>
      </c>
      <c r="L3852" s="28">
        <f>+SUMIF('TB 4-24'!M:M,$AL3852,'TB 4-24'!G:G)</f>
        <v>0</v>
      </c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>
        <f>+SUMIF('Input Sheet'!$S:$S,$AL3852,'Input Sheet'!C:C)</f>
        <v>0</v>
      </c>
      <c r="Z3852" s="28">
        <f>+SUMIF('Input Sheet'!$S:$S,$AL3852,'Input Sheet'!D:D)</f>
        <v>0</v>
      </c>
      <c r="AA3852" s="28">
        <f>+SUMIF('Input Sheet'!$S:$S,$AL3852,'Input Sheet'!E:E)</f>
        <v>0</v>
      </c>
      <c r="AB3852" s="28">
        <f>+SUMIF('Input Sheet'!$S:$S,$AL3852,'Input Sheet'!F:F)</f>
        <v>0</v>
      </c>
      <c r="AC3852" s="28">
        <f>+SUMIF('Input Sheet'!$S:$S,$AL3852,'Input Sheet'!G:G)</f>
        <v>0</v>
      </c>
      <c r="AD3852" s="28">
        <f>+SUMIF('Input Sheet'!$S:$S,$AL3852,'Input Sheet'!H:H)</f>
        <v>0</v>
      </c>
      <c r="AE3852" s="28">
        <f>+SUMIF('Input Sheet'!$S:$S,$AL3852,'Input Sheet'!I:I)</f>
        <v>0</v>
      </c>
      <c r="AF3852" s="28">
        <f>+SUMIF('Input Sheet'!$S:$S,$AL3852,'Input Sheet'!J:J)</f>
        <v>0</v>
      </c>
      <c r="AG3852" s="28">
        <f>+SUMIF('Input Sheet'!$S:$S,$AL3852,'Input Sheet'!K:K)</f>
        <v>0</v>
      </c>
      <c r="AH3852" s="28">
        <f>+SUMIF('Input Sheet'!$S:$S,$AL3852,'Input Sheet'!L:L)</f>
        <v>0</v>
      </c>
      <c r="AI3852" s="28">
        <f>+SUMIF('Input Sheet'!$S:$S,$AL3852,'Input Sheet'!M:M)</f>
        <v>0</v>
      </c>
      <c r="AJ3852" s="28">
        <f>+SUMIF('Input Sheet'!$S:$S,$AL3852,'Input Sheet'!N:N)</f>
        <v>0</v>
      </c>
      <c r="AK3852" s="28"/>
      <c r="AL3852" s="27" t="str">
        <f t="shared" si="301"/>
        <v>110-4076RR</v>
      </c>
      <c r="AM3852" s="34" t="str">
        <f t="shared" si="304"/>
        <v>Used Vehicle</v>
      </c>
      <c r="AN3852" s="34" t="str">
        <f t="shared" si="305"/>
        <v>Used VehicleEx NV demonstrators gross profit p.u.</v>
      </c>
      <c r="AO3852" s="35"/>
      <c r="AP3852" s="35"/>
      <c r="AQ3852" s="35"/>
    </row>
    <row r="3853" spans="1:43" x14ac:dyDescent="0.25">
      <c r="A3853" s="27" t="s">
        <v>103</v>
      </c>
      <c r="B3853" s="27" t="s">
        <v>104</v>
      </c>
      <c r="C3853" s="27" t="s">
        <v>657</v>
      </c>
      <c r="D3853" s="27" t="s">
        <v>893</v>
      </c>
      <c r="E3853" s="27" t="s">
        <v>658</v>
      </c>
      <c r="F3853" s="27" t="s">
        <v>1033</v>
      </c>
      <c r="G3853" s="27" t="s">
        <v>1034</v>
      </c>
      <c r="H3853" s="34" t="s">
        <v>1031</v>
      </c>
      <c r="I3853" s="34" t="s">
        <v>1035</v>
      </c>
      <c r="J3853" s="34" t="str">
        <f t="shared" si="302"/>
        <v>Used VehicleEx NV demonstrators gross profit p.u.</v>
      </c>
      <c r="K3853" s="34" t="str">
        <f t="shared" si="303"/>
        <v>210Ex-Toyota NV demonstrator Cost of Sales</v>
      </c>
      <c r="L3853" s="28">
        <f>+SUMIF('TB 4-24'!M:M,$AL3853,'TB 4-24'!G:G)</f>
        <v>0</v>
      </c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>
        <f>+SUMIF('Input Sheet'!$S:$S,$AL3853,'Input Sheet'!C:C)</f>
        <v>0</v>
      </c>
      <c r="Z3853" s="28">
        <f>+SUMIF('Input Sheet'!$S:$S,$AL3853,'Input Sheet'!D:D)</f>
        <v>0</v>
      </c>
      <c r="AA3853" s="28">
        <f>+SUMIF('Input Sheet'!$S:$S,$AL3853,'Input Sheet'!E:E)</f>
        <v>0</v>
      </c>
      <c r="AB3853" s="28">
        <f>+SUMIF('Input Sheet'!$S:$S,$AL3853,'Input Sheet'!F:F)</f>
        <v>0</v>
      </c>
      <c r="AC3853" s="28">
        <f>+SUMIF('Input Sheet'!$S:$S,$AL3853,'Input Sheet'!G:G)</f>
        <v>0</v>
      </c>
      <c r="AD3853" s="28">
        <f>+SUMIF('Input Sheet'!$S:$S,$AL3853,'Input Sheet'!H:H)</f>
        <v>0</v>
      </c>
      <c r="AE3853" s="28">
        <f>+SUMIF('Input Sheet'!$S:$S,$AL3853,'Input Sheet'!I:I)</f>
        <v>0</v>
      </c>
      <c r="AF3853" s="28">
        <f>+SUMIF('Input Sheet'!$S:$S,$AL3853,'Input Sheet'!J:J)</f>
        <v>0</v>
      </c>
      <c r="AG3853" s="28">
        <f>+SUMIF('Input Sheet'!$S:$S,$AL3853,'Input Sheet'!K:K)</f>
        <v>0</v>
      </c>
      <c r="AH3853" s="28">
        <f>+SUMIF('Input Sheet'!$S:$S,$AL3853,'Input Sheet'!L:L)</f>
        <v>0</v>
      </c>
      <c r="AI3853" s="28">
        <f>+SUMIF('Input Sheet'!$S:$S,$AL3853,'Input Sheet'!M:M)</f>
        <v>0</v>
      </c>
      <c r="AJ3853" s="28">
        <f>+SUMIF('Input Sheet'!$S:$S,$AL3853,'Input Sheet'!N:N)</f>
        <v>0</v>
      </c>
      <c r="AK3853" s="28"/>
      <c r="AL3853" s="27" t="str">
        <f t="shared" si="301"/>
        <v>210-4077R</v>
      </c>
      <c r="AM3853" s="34" t="str">
        <f t="shared" si="304"/>
        <v>Used Vehicle</v>
      </c>
      <c r="AN3853" s="34" t="str">
        <f t="shared" si="305"/>
        <v>Used VehicleEx NV demonstrators gross profit p.u.</v>
      </c>
      <c r="AO3853" s="35"/>
      <c r="AP3853" s="35"/>
      <c r="AQ3853" s="35"/>
    </row>
    <row r="3854" spans="1:43" x14ac:dyDescent="0.25">
      <c r="A3854" s="27" t="s">
        <v>103</v>
      </c>
      <c r="B3854" s="27" t="s">
        <v>104</v>
      </c>
      <c r="C3854" s="27" t="s">
        <v>663</v>
      </c>
      <c r="D3854" s="27" t="s">
        <v>893</v>
      </c>
      <c r="E3854" s="27" t="s">
        <v>665</v>
      </c>
      <c r="F3854" s="27" t="s">
        <v>1033</v>
      </c>
      <c r="G3854" s="27" t="s">
        <v>1034</v>
      </c>
      <c r="H3854" s="34" t="s">
        <v>1031</v>
      </c>
      <c r="I3854" s="34" t="s">
        <v>1035</v>
      </c>
      <c r="J3854" s="34" t="str">
        <f t="shared" si="302"/>
        <v>Used VehicleEx NV demonstrators gross profit p.u.</v>
      </c>
      <c r="K3854" s="34" t="str">
        <f t="shared" si="303"/>
        <v>410Ex-Toyota NV demonstrator Cost of Sales</v>
      </c>
      <c r="L3854" s="28">
        <f>+SUMIF('TB 4-24'!M:M,$AL3854,'TB 4-24'!G:G)</f>
        <v>0</v>
      </c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>
        <f>+SUMIF('Input Sheet'!$S:$S,$AL3854,'Input Sheet'!C:C)</f>
        <v>0</v>
      </c>
      <c r="Z3854" s="28">
        <f>+SUMIF('Input Sheet'!$S:$S,$AL3854,'Input Sheet'!D:D)</f>
        <v>0</v>
      </c>
      <c r="AA3854" s="28">
        <f>+SUMIF('Input Sheet'!$S:$S,$AL3854,'Input Sheet'!E:E)</f>
        <v>0</v>
      </c>
      <c r="AB3854" s="28">
        <f>+SUMIF('Input Sheet'!$S:$S,$AL3854,'Input Sheet'!F:F)</f>
        <v>0</v>
      </c>
      <c r="AC3854" s="28">
        <f>+SUMIF('Input Sheet'!$S:$S,$AL3854,'Input Sheet'!G:G)</f>
        <v>0</v>
      </c>
      <c r="AD3854" s="28">
        <f>+SUMIF('Input Sheet'!$S:$S,$AL3854,'Input Sheet'!H:H)</f>
        <v>0</v>
      </c>
      <c r="AE3854" s="28">
        <f>+SUMIF('Input Sheet'!$S:$S,$AL3854,'Input Sheet'!I:I)</f>
        <v>0</v>
      </c>
      <c r="AF3854" s="28">
        <f>+SUMIF('Input Sheet'!$S:$S,$AL3854,'Input Sheet'!J:J)</f>
        <v>0</v>
      </c>
      <c r="AG3854" s="28">
        <f>+SUMIF('Input Sheet'!$S:$S,$AL3854,'Input Sheet'!K:K)</f>
        <v>0</v>
      </c>
      <c r="AH3854" s="28">
        <f>+SUMIF('Input Sheet'!$S:$S,$AL3854,'Input Sheet'!L:L)</f>
        <v>0</v>
      </c>
      <c r="AI3854" s="28">
        <f>+SUMIF('Input Sheet'!$S:$S,$AL3854,'Input Sheet'!M:M)</f>
        <v>0</v>
      </c>
      <c r="AJ3854" s="28">
        <f>+SUMIF('Input Sheet'!$S:$S,$AL3854,'Input Sheet'!N:N)</f>
        <v>0</v>
      </c>
      <c r="AK3854" s="28"/>
      <c r="AL3854" s="27" t="str">
        <f t="shared" si="301"/>
        <v>410-4077R</v>
      </c>
      <c r="AM3854" s="34" t="str">
        <f t="shared" si="304"/>
        <v>Used Vehicle</v>
      </c>
      <c r="AN3854" s="34" t="str">
        <f t="shared" si="305"/>
        <v>Used VehicleEx NV demonstrators gross profit p.u.</v>
      </c>
      <c r="AO3854" s="35"/>
      <c r="AP3854" s="35"/>
      <c r="AQ3854" s="35"/>
    </row>
    <row r="3855" spans="1:43" x14ac:dyDescent="0.25">
      <c r="A3855" s="27" t="s">
        <v>103</v>
      </c>
      <c r="B3855" s="27" t="s">
        <v>104</v>
      </c>
      <c r="C3855" s="27" t="s">
        <v>671</v>
      </c>
      <c r="D3855" s="27" t="s">
        <v>893</v>
      </c>
      <c r="E3855" s="27" t="s">
        <v>673</v>
      </c>
      <c r="F3855" s="27" t="s">
        <v>1033</v>
      </c>
      <c r="G3855" s="27" t="s">
        <v>1034</v>
      </c>
      <c r="H3855" s="34" t="s">
        <v>1031</v>
      </c>
      <c r="I3855" s="34" t="s">
        <v>1035</v>
      </c>
      <c r="J3855" s="34" t="str">
        <f t="shared" si="302"/>
        <v>Used VehicleEx NV demonstrators gross profit p.u.</v>
      </c>
      <c r="K3855" s="34" t="str">
        <f t="shared" si="303"/>
        <v>310Ex-Toyota NV demonstrator Cost of Sales</v>
      </c>
      <c r="L3855" s="28">
        <f>+SUMIF('TB 4-24'!M:M,$AL3855,'TB 4-24'!G:G)</f>
        <v>0</v>
      </c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>
        <f>+SUMIF('Input Sheet'!$S:$S,$AL3855,'Input Sheet'!C:C)</f>
        <v>0</v>
      </c>
      <c r="Z3855" s="28">
        <f>+SUMIF('Input Sheet'!$S:$S,$AL3855,'Input Sheet'!D:D)</f>
        <v>0</v>
      </c>
      <c r="AA3855" s="28">
        <f>+SUMIF('Input Sheet'!$S:$S,$AL3855,'Input Sheet'!E:E)</f>
        <v>0</v>
      </c>
      <c r="AB3855" s="28">
        <f>+SUMIF('Input Sheet'!$S:$S,$AL3855,'Input Sheet'!F:F)</f>
        <v>0</v>
      </c>
      <c r="AC3855" s="28">
        <f>+SUMIF('Input Sheet'!$S:$S,$AL3855,'Input Sheet'!G:G)</f>
        <v>0</v>
      </c>
      <c r="AD3855" s="28">
        <f>+SUMIF('Input Sheet'!$S:$S,$AL3855,'Input Sheet'!H:H)</f>
        <v>0</v>
      </c>
      <c r="AE3855" s="28">
        <f>+SUMIF('Input Sheet'!$S:$S,$AL3855,'Input Sheet'!I:I)</f>
        <v>0</v>
      </c>
      <c r="AF3855" s="28">
        <f>+SUMIF('Input Sheet'!$S:$S,$AL3855,'Input Sheet'!J:J)</f>
        <v>0</v>
      </c>
      <c r="AG3855" s="28">
        <f>+SUMIF('Input Sheet'!$S:$S,$AL3855,'Input Sheet'!K:K)</f>
        <v>0</v>
      </c>
      <c r="AH3855" s="28">
        <f>+SUMIF('Input Sheet'!$S:$S,$AL3855,'Input Sheet'!L:L)</f>
        <v>0</v>
      </c>
      <c r="AI3855" s="28">
        <f>+SUMIF('Input Sheet'!$S:$S,$AL3855,'Input Sheet'!M:M)</f>
        <v>0</v>
      </c>
      <c r="AJ3855" s="28">
        <f>+SUMIF('Input Sheet'!$S:$S,$AL3855,'Input Sheet'!N:N)</f>
        <v>0</v>
      </c>
      <c r="AK3855" s="28"/>
      <c r="AL3855" s="27" t="str">
        <f t="shared" si="301"/>
        <v>310-4077R</v>
      </c>
      <c r="AM3855" s="34" t="str">
        <f t="shared" si="304"/>
        <v>Used Vehicle</v>
      </c>
      <c r="AN3855" s="34" t="str">
        <f t="shared" si="305"/>
        <v>Used VehicleEx NV demonstrators gross profit p.u.</v>
      </c>
      <c r="AO3855" s="35"/>
      <c r="AP3855" s="35"/>
      <c r="AQ3855" s="35"/>
    </row>
    <row r="3856" spans="1:43" x14ac:dyDescent="0.25">
      <c r="A3856" s="27" t="s">
        <v>103</v>
      </c>
      <c r="B3856" s="27" t="s">
        <v>104</v>
      </c>
      <c r="C3856" s="27" t="s">
        <v>104</v>
      </c>
      <c r="D3856" s="27" t="s">
        <v>893</v>
      </c>
      <c r="E3856" s="27" t="s">
        <v>649</v>
      </c>
      <c r="F3856" s="27" t="s">
        <v>1033</v>
      </c>
      <c r="G3856" s="27" t="s">
        <v>1034</v>
      </c>
      <c r="H3856" s="34" t="s">
        <v>1031</v>
      </c>
      <c r="I3856" s="34" t="s">
        <v>1035</v>
      </c>
      <c r="J3856" s="34" t="str">
        <f t="shared" si="302"/>
        <v>Used VehicleEx NV demonstrators gross profit p.u.</v>
      </c>
      <c r="K3856" s="34" t="str">
        <f t="shared" si="303"/>
        <v>110Ex-Toyota NV demonstrator Cost of Sales</v>
      </c>
      <c r="L3856" s="28">
        <f>+SUMIF('TB 4-24'!M:M,$AL3856,'TB 4-24'!G:G)</f>
        <v>0</v>
      </c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>
        <f>+SUMIF('Input Sheet'!$S:$S,$AL3856,'Input Sheet'!C:C)</f>
        <v>0</v>
      </c>
      <c r="Z3856" s="28">
        <f>+SUMIF('Input Sheet'!$S:$S,$AL3856,'Input Sheet'!D:D)</f>
        <v>0</v>
      </c>
      <c r="AA3856" s="28">
        <f>+SUMIF('Input Sheet'!$S:$S,$AL3856,'Input Sheet'!E:E)</f>
        <v>0</v>
      </c>
      <c r="AB3856" s="28">
        <f>+SUMIF('Input Sheet'!$S:$S,$AL3856,'Input Sheet'!F:F)</f>
        <v>0</v>
      </c>
      <c r="AC3856" s="28">
        <f>+SUMIF('Input Sheet'!$S:$S,$AL3856,'Input Sheet'!G:G)</f>
        <v>0</v>
      </c>
      <c r="AD3856" s="28">
        <f>+SUMIF('Input Sheet'!$S:$S,$AL3856,'Input Sheet'!H:H)</f>
        <v>0</v>
      </c>
      <c r="AE3856" s="28">
        <f>+SUMIF('Input Sheet'!$S:$S,$AL3856,'Input Sheet'!I:I)</f>
        <v>0</v>
      </c>
      <c r="AF3856" s="28">
        <f>+SUMIF('Input Sheet'!$S:$S,$AL3856,'Input Sheet'!J:J)</f>
        <v>0</v>
      </c>
      <c r="AG3856" s="28">
        <f>+SUMIF('Input Sheet'!$S:$S,$AL3856,'Input Sheet'!K:K)</f>
        <v>0</v>
      </c>
      <c r="AH3856" s="28">
        <f>+SUMIF('Input Sheet'!$S:$S,$AL3856,'Input Sheet'!L:L)</f>
        <v>0</v>
      </c>
      <c r="AI3856" s="28">
        <f>+SUMIF('Input Sheet'!$S:$S,$AL3856,'Input Sheet'!M:M)</f>
        <v>0</v>
      </c>
      <c r="AJ3856" s="28">
        <f>+SUMIF('Input Sheet'!$S:$S,$AL3856,'Input Sheet'!N:N)</f>
        <v>0</v>
      </c>
      <c r="AK3856" s="28"/>
      <c r="AL3856" s="27" t="str">
        <f t="shared" si="301"/>
        <v>110-4077R</v>
      </c>
      <c r="AM3856" s="34" t="str">
        <f t="shared" si="304"/>
        <v>Used Vehicle</v>
      </c>
      <c r="AN3856" s="34" t="str">
        <f t="shared" si="305"/>
        <v>Used VehicleEx NV demonstrators gross profit p.u.</v>
      </c>
      <c r="AO3856" s="35"/>
      <c r="AP3856" s="35"/>
      <c r="AQ3856" s="35"/>
    </row>
    <row r="3857" spans="1:43" x14ac:dyDescent="0.25">
      <c r="A3857" s="27" t="s">
        <v>103</v>
      </c>
      <c r="B3857" s="27" t="s">
        <v>104</v>
      </c>
      <c r="C3857" s="27" t="s">
        <v>657</v>
      </c>
      <c r="D3857" s="27" t="s">
        <v>894</v>
      </c>
      <c r="E3857" s="27" t="s">
        <v>658</v>
      </c>
      <c r="F3857" s="27" t="s">
        <v>1033</v>
      </c>
      <c r="G3857" s="27" t="s">
        <v>1034</v>
      </c>
      <c r="H3857" s="34" t="s">
        <v>1031</v>
      </c>
      <c r="I3857" s="34" t="s">
        <v>1035</v>
      </c>
      <c r="J3857" s="34" t="str">
        <f t="shared" si="302"/>
        <v>Used VehicleEx NV demonstrators gross profit p.u.</v>
      </c>
      <c r="K3857" s="34" t="str">
        <f t="shared" si="303"/>
        <v>210Ex-Toyota NV demonstrator Cost of Sales</v>
      </c>
      <c r="L3857" s="28">
        <f>+SUMIF('TB 4-24'!M:M,$AL3857,'TB 4-24'!G:G)</f>
        <v>0</v>
      </c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>
        <f>+SUMIF('Input Sheet'!$S:$S,$AL3857,'Input Sheet'!C:C)</f>
        <v>0</v>
      </c>
      <c r="Z3857" s="28">
        <f>+SUMIF('Input Sheet'!$S:$S,$AL3857,'Input Sheet'!D:D)</f>
        <v>0</v>
      </c>
      <c r="AA3857" s="28">
        <f>+SUMIF('Input Sheet'!$S:$S,$AL3857,'Input Sheet'!E:E)</f>
        <v>0</v>
      </c>
      <c r="AB3857" s="28">
        <f>+SUMIF('Input Sheet'!$S:$S,$AL3857,'Input Sheet'!F:F)</f>
        <v>0</v>
      </c>
      <c r="AC3857" s="28">
        <f>+SUMIF('Input Sheet'!$S:$S,$AL3857,'Input Sheet'!G:G)</f>
        <v>0</v>
      </c>
      <c r="AD3857" s="28">
        <f>+SUMIF('Input Sheet'!$S:$S,$AL3857,'Input Sheet'!H:H)</f>
        <v>0</v>
      </c>
      <c r="AE3857" s="28">
        <f>+SUMIF('Input Sheet'!$S:$S,$AL3857,'Input Sheet'!I:I)</f>
        <v>0</v>
      </c>
      <c r="AF3857" s="28">
        <f>+SUMIF('Input Sheet'!$S:$S,$AL3857,'Input Sheet'!J:J)</f>
        <v>0</v>
      </c>
      <c r="AG3857" s="28">
        <f>+SUMIF('Input Sheet'!$S:$S,$AL3857,'Input Sheet'!K:K)</f>
        <v>0</v>
      </c>
      <c r="AH3857" s="28">
        <f>+SUMIF('Input Sheet'!$S:$S,$AL3857,'Input Sheet'!L:L)</f>
        <v>0</v>
      </c>
      <c r="AI3857" s="28">
        <f>+SUMIF('Input Sheet'!$S:$S,$AL3857,'Input Sheet'!M:M)</f>
        <v>0</v>
      </c>
      <c r="AJ3857" s="28">
        <f>+SUMIF('Input Sheet'!$S:$S,$AL3857,'Input Sheet'!N:N)</f>
        <v>0</v>
      </c>
      <c r="AK3857" s="28"/>
      <c r="AL3857" s="27" t="str">
        <f t="shared" si="301"/>
        <v>210-4077RR</v>
      </c>
      <c r="AM3857" s="34" t="str">
        <f t="shared" si="304"/>
        <v>Used Vehicle</v>
      </c>
      <c r="AN3857" s="34" t="str">
        <f t="shared" si="305"/>
        <v>Used VehicleEx NV demonstrators gross profit p.u.</v>
      </c>
      <c r="AO3857" s="35"/>
      <c r="AP3857" s="35"/>
      <c r="AQ3857" s="35"/>
    </row>
    <row r="3858" spans="1:43" x14ac:dyDescent="0.25">
      <c r="A3858" s="27" t="s">
        <v>103</v>
      </c>
      <c r="B3858" s="27" t="s">
        <v>104</v>
      </c>
      <c r="C3858" s="27" t="s">
        <v>663</v>
      </c>
      <c r="D3858" s="27" t="s">
        <v>894</v>
      </c>
      <c r="E3858" s="27" t="s">
        <v>665</v>
      </c>
      <c r="F3858" s="27" t="s">
        <v>1033</v>
      </c>
      <c r="G3858" s="27" t="s">
        <v>1034</v>
      </c>
      <c r="H3858" s="34" t="s">
        <v>1031</v>
      </c>
      <c r="I3858" s="34" t="s">
        <v>1035</v>
      </c>
      <c r="J3858" s="34" t="str">
        <f t="shared" si="302"/>
        <v>Used VehicleEx NV demonstrators gross profit p.u.</v>
      </c>
      <c r="K3858" s="34" t="str">
        <f t="shared" si="303"/>
        <v>410Ex-Toyota NV demonstrator Cost of Sales</v>
      </c>
      <c r="L3858" s="28">
        <f>+SUMIF('TB 4-24'!M:M,$AL3858,'TB 4-24'!G:G)</f>
        <v>0</v>
      </c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>
        <f>+SUMIF('Input Sheet'!$S:$S,$AL3858,'Input Sheet'!C:C)</f>
        <v>0</v>
      </c>
      <c r="Z3858" s="28">
        <f>+SUMIF('Input Sheet'!$S:$S,$AL3858,'Input Sheet'!D:D)</f>
        <v>0</v>
      </c>
      <c r="AA3858" s="28">
        <f>+SUMIF('Input Sheet'!$S:$S,$AL3858,'Input Sheet'!E:E)</f>
        <v>0</v>
      </c>
      <c r="AB3858" s="28">
        <f>+SUMIF('Input Sheet'!$S:$S,$AL3858,'Input Sheet'!F:F)</f>
        <v>0</v>
      </c>
      <c r="AC3858" s="28">
        <f>+SUMIF('Input Sheet'!$S:$S,$AL3858,'Input Sheet'!G:G)</f>
        <v>0</v>
      </c>
      <c r="AD3858" s="28">
        <f>+SUMIF('Input Sheet'!$S:$S,$AL3858,'Input Sheet'!H:H)</f>
        <v>0</v>
      </c>
      <c r="AE3858" s="28">
        <f>+SUMIF('Input Sheet'!$S:$S,$AL3858,'Input Sheet'!I:I)</f>
        <v>0</v>
      </c>
      <c r="AF3858" s="28">
        <f>+SUMIF('Input Sheet'!$S:$S,$AL3858,'Input Sheet'!J:J)</f>
        <v>0</v>
      </c>
      <c r="AG3858" s="28">
        <f>+SUMIF('Input Sheet'!$S:$S,$AL3858,'Input Sheet'!K:K)</f>
        <v>0</v>
      </c>
      <c r="AH3858" s="28">
        <f>+SUMIF('Input Sheet'!$S:$S,$AL3858,'Input Sheet'!L:L)</f>
        <v>0</v>
      </c>
      <c r="AI3858" s="28">
        <f>+SUMIF('Input Sheet'!$S:$S,$AL3858,'Input Sheet'!M:M)</f>
        <v>0</v>
      </c>
      <c r="AJ3858" s="28">
        <f>+SUMIF('Input Sheet'!$S:$S,$AL3858,'Input Sheet'!N:N)</f>
        <v>0</v>
      </c>
      <c r="AK3858" s="28"/>
      <c r="AL3858" s="27" t="str">
        <f t="shared" si="301"/>
        <v>410-4077RR</v>
      </c>
      <c r="AM3858" s="34" t="str">
        <f t="shared" si="304"/>
        <v>Used Vehicle</v>
      </c>
      <c r="AN3858" s="34" t="str">
        <f t="shared" si="305"/>
        <v>Used VehicleEx NV demonstrators gross profit p.u.</v>
      </c>
      <c r="AO3858" s="35"/>
      <c r="AP3858" s="35"/>
      <c r="AQ3858" s="35"/>
    </row>
    <row r="3859" spans="1:43" x14ac:dyDescent="0.25">
      <c r="A3859" s="27" t="s">
        <v>103</v>
      </c>
      <c r="B3859" s="27" t="s">
        <v>104</v>
      </c>
      <c r="C3859" s="27" t="s">
        <v>671</v>
      </c>
      <c r="D3859" s="27" t="s">
        <v>894</v>
      </c>
      <c r="E3859" s="27" t="s">
        <v>673</v>
      </c>
      <c r="F3859" s="27" t="s">
        <v>1033</v>
      </c>
      <c r="G3859" s="27" t="s">
        <v>1034</v>
      </c>
      <c r="H3859" s="34" t="s">
        <v>1031</v>
      </c>
      <c r="I3859" s="34" t="s">
        <v>1035</v>
      </c>
      <c r="J3859" s="34" t="str">
        <f t="shared" si="302"/>
        <v>Used VehicleEx NV demonstrators gross profit p.u.</v>
      </c>
      <c r="K3859" s="34" t="str">
        <f t="shared" si="303"/>
        <v>310Ex-Toyota NV demonstrator Cost of Sales</v>
      </c>
      <c r="L3859" s="28">
        <f>+SUMIF('TB 4-24'!M:M,$AL3859,'TB 4-24'!G:G)</f>
        <v>0</v>
      </c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>
        <f>+SUMIF('Input Sheet'!$S:$S,$AL3859,'Input Sheet'!C:C)</f>
        <v>0</v>
      </c>
      <c r="Z3859" s="28">
        <f>+SUMIF('Input Sheet'!$S:$S,$AL3859,'Input Sheet'!D:D)</f>
        <v>0</v>
      </c>
      <c r="AA3859" s="28">
        <f>+SUMIF('Input Sheet'!$S:$S,$AL3859,'Input Sheet'!E:E)</f>
        <v>0</v>
      </c>
      <c r="AB3859" s="28">
        <f>+SUMIF('Input Sheet'!$S:$S,$AL3859,'Input Sheet'!F:F)</f>
        <v>0</v>
      </c>
      <c r="AC3859" s="28">
        <f>+SUMIF('Input Sheet'!$S:$S,$AL3859,'Input Sheet'!G:G)</f>
        <v>0</v>
      </c>
      <c r="AD3859" s="28">
        <f>+SUMIF('Input Sheet'!$S:$S,$AL3859,'Input Sheet'!H:H)</f>
        <v>0</v>
      </c>
      <c r="AE3859" s="28">
        <f>+SUMIF('Input Sheet'!$S:$S,$AL3859,'Input Sheet'!I:I)</f>
        <v>0</v>
      </c>
      <c r="AF3859" s="28">
        <f>+SUMIF('Input Sheet'!$S:$S,$AL3859,'Input Sheet'!J:J)</f>
        <v>0</v>
      </c>
      <c r="AG3859" s="28">
        <f>+SUMIF('Input Sheet'!$S:$S,$AL3859,'Input Sheet'!K:K)</f>
        <v>0</v>
      </c>
      <c r="AH3859" s="28">
        <f>+SUMIF('Input Sheet'!$S:$S,$AL3859,'Input Sheet'!L:L)</f>
        <v>0</v>
      </c>
      <c r="AI3859" s="28">
        <f>+SUMIF('Input Sheet'!$S:$S,$AL3859,'Input Sheet'!M:M)</f>
        <v>0</v>
      </c>
      <c r="AJ3859" s="28">
        <f>+SUMIF('Input Sheet'!$S:$S,$AL3859,'Input Sheet'!N:N)</f>
        <v>0</v>
      </c>
      <c r="AK3859" s="28"/>
      <c r="AL3859" s="27" t="str">
        <f t="shared" si="301"/>
        <v>310-4077RR</v>
      </c>
      <c r="AM3859" s="34" t="str">
        <f t="shared" si="304"/>
        <v>Used Vehicle</v>
      </c>
      <c r="AN3859" s="34" t="str">
        <f t="shared" si="305"/>
        <v>Used VehicleEx NV demonstrators gross profit p.u.</v>
      </c>
      <c r="AO3859" s="35"/>
      <c r="AP3859" s="35"/>
      <c r="AQ3859" s="35"/>
    </row>
    <row r="3860" spans="1:43" x14ac:dyDescent="0.25">
      <c r="A3860" s="27" t="s">
        <v>103</v>
      </c>
      <c r="B3860" s="27" t="s">
        <v>104</v>
      </c>
      <c r="C3860" s="27" t="s">
        <v>104</v>
      </c>
      <c r="D3860" s="27" t="s">
        <v>894</v>
      </c>
      <c r="E3860" s="27" t="s">
        <v>649</v>
      </c>
      <c r="F3860" s="27" t="s">
        <v>1033</v>
      </c>
      <c r="G3860" s="27" t="s">
        <v>1034</v>
      </c>
      <c r="H3860" s="34" t="s">
        <v>1031</v>
      </c>
      <c r="I3860" s="34" t="s">
        <v>1035</v>
      </c>
      <c r="J3860" s="34" t="str">
        <f t="shared" si="302"/>
        <v>Used VehicleEx NV demonstrators gross profit p.u.</v>
      </c>
      <c r="K3860" s="34" t="str">
        <f t="shared" si="303"/>
        <v>110Ex-Toyota NV demonstrator Cost of Sales</v>
      </c>
      <c r="L3860" s="28">
        <f>+SUMIF('TB 4-24'!M:M,$AL3860,'TB 4-24'!G:G)</f>
        <v>0</v>
      </c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>
        <f>+SUMIF('Input Sheet'!$S:$S,$AL3860,'Input Sheet'!C:C)</f>
        <v>0</v>
      </c>
      <c r="Z3860" s="28">
        <f>+SUMIF('Input Sheet'!$S:$S,$AL3860,'Input Sheet'!D:D)</f>
        <v>0</v>
      </c>
      <c r="AA3860" s="28">
        <f>+SUMIF('Input Sheet'!$S:$S,$AL3860,'Input Sheet'!E:E)</f>
        <v>0</v>
      </c>
      <c r="AB3860" s="28">
        <f>+SUMIF('Input Sheet'!$S:$S,$AL3860,'Input Sheet'!F:F)</f>
        <v>0</v>
      </c>
      <c r="AC3860" s="28">
        <f>+SUMIF('Input Sheet'!$S:$S,$AL3860,'Input Sheet'!G:G)</f>
        <v>0</v>
      </c>
      <c r="AD3860" s="28">
        <f>+SUMIF('Input Sheet'!$S:$S,$AL3860,'Input Sheet'!H:H)</f>
        <v>0</v>
      </c>
      <c r="AE3860" s="28">
        <f>+SUMIF('Input Sheet'!$S:$S,$AL3860,'Input Sheet'!I:I)</f>
        <v>0</v>
      </c>
      <c r="AF3860" s="28">
        <f>+SUMIF('Input Sheet'!$S:$S,$AL3860,'Input Sheet'!J:J)</f>
        <v>0</v>
      </c>
      <c r="AG3860" s="28">
        <f>+SUMIF('Input Sheet'!$S:$S,$AL3860,'Input Sheet'!K:K)</f>
        <v>0</v>
      </c>
      <c r="AH3860" s="28">
        <f>+SUMIF('Input Sheet'!$S:$S,$AL3860,'Input Sheet'!L:L)</f>
        <v>0</v>
      </c>
      <c r="AI3860" s="28">
        <f>+SUMIF('Input Sheet'!$S:$S,$AL3860,'Input Sheet'!M:M)</f>
        <v>0</v>
      </c>
      <c r="AJ3860" s="28">
        <f>+SUMIF('Input Sheet'!$S:$S,$AL3860,'Input Sheet'!N:N)</f>
        <v>0</v>
      </c>
      <c r="AK3860" s="28"/>
      <c r="AL3860" s="27" t="str">
        <f t="shared" si="301"/>
        <v>110-4077RR</v>
      </c>
      <c r="AM3860" s="34" t="str">
        <f t="shared" si="304"/>
        <v>Used Vehicle</v>
      </c>
      <c r="AN3860" s="34" t="str">
        <f t="shared" si="305"/>
        <v>Used VehicleEx NV demonstrators gross profit p.u.</v>
      </c>
      <c r="AO3860" s="35"/>
      <c r="AP3860" s="35"/>
      <c r="AQ3860" s="35"/>
    </row>
    <row r="3861" spans="1:43" x14ac:dyDescent="0.25">
      <c r="A3861" s="27" t="s">
        <v>103</v>
      </c>
      <c r="B3861" s="27" t="s">
        <v>104</v>
      </c>
      <c r="C3861" s="27" t="s">
        <v>104</v>
      </c>
      <c r="D3861" s="27" t="s">
        <v>895</v>
      </c>
      <c r="E3861" s="27" t="s">
        <v>649</v>
      </c>
      <c r="F3861" s="27" t="s">
        <v>1033</v>
      </c>
      <c r="G3861" s="27" t="s">
        <v>1034</v>
      </c>
      <c r="H3861" s="34" t="s">
        <v>1031</v>
      </c>
      <c r="I3861" s="34" t="s">
        <v>1035</v>
      </c>
      <c r="J3861" s="34" t="str">
        <f t="shared" si="302"/>
        <v>Used VehicleEx NV demonstrators gross profit p.u.</v>
      </c>
      <c r="K3861" s="34" t="str">
        <f t="shared" si="303"/>
        <v>110Ex-Toyota NV demonstrator Cost of Sales</v>
      </c>
      <c r="L3861" s="28">
        <f>+SUMIF('TB 4-24'!M:M,$AL3861,'TB 4-24'!G:G)</f>
        <v>0</v>
      </c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>
        <f>+SUMIF('Input Sheet'!$S:$S,$AL3861,'Input Sheet'!C:C)</f>
        <v>0</v>
      </c>
      <c r="Z3861" s="28">
        <f>+SUMIF('Input Sheet'!$S:$S,$AL3861,'Input Sheet'!D:D)</f>
        <v>0</v>
      </c>
      <c r="AA3861" s="28">
        <f>+SUMIF('Input Sheet'!$S:$S,$AL3861,'Input Sheet'!E:E)</f>
        <v>0</v>
      </c>
      <c r="AB3861" s="28">
        <f>+SUMIF('Input Sheet'!$S:$S,$AL3861,'Input Sheet'!F:F)</f>
        <v>0</v>
      </c>
      <c r="AC3861" s="28">
        <f>+SUMIF('Input Sheet'!$S:$S,$AL3861,'Input Sheet'!G:G)</f>
        <v>0</v>
      </c>
      <c r="AD3861" s="28">
        <f>+SUMIF('Input Sheet'!$S:$S,$AL3861,'Input Sheet'!H:H)</f>
        <v>0</v>
      </c>
      <c r="AE3861" s="28">
        <f>+SUMIF('Input Sheet'!$S:$S,$AL3861,'Input Sheet'!I:I)</f>
        <v>0</v>
      </c>
      <c r="AF3861" s="28">
        <f>+SUMIF('Input Sheet'!$S:$S,$AL3861,'Input Sheet'!J:J)</f>
        <v>0</v>
      </c>
      <c r="AG3861" s="28">
        <f>+SUMIF('Input Sheet'!$S:$S,$AL3861,'Input Sheet'!K:K)</f>
        <v>0</v>
      </c>
      <c r="AH3861" s="28">
        <f>+SUMIF('Input Sheet'!$S:$S,$AL3861,'Input Sheet'!L:L)</f>
        <v>0</v>
      </c>
      <c r="AI3861" s="28">
        <f>+SUMIF('Input Sheet'!$S:$S,$AL3861,'Input Sheet'!M:M)</f>
        <v>0</v>
      </c>
      <c r="AJ3861" s="28">
        <f>+SUMIF('Input Sheet'!$S:$S,$AL3861,'Input Sheet'!N:N)</f>
        <v>0</v>
      </c>
      <c r="AK3861" s="28"/>
      <c r="AL3861" s="27" t="str">
        <f t="shared" si="301"/>
        <v>110-4078R</v>
      </c>
      <c r="AM3861" s="34" t="str">
        <f t="shared" si="304"/>
        <v>Used Vehicle</v>
      </c>
      <c r="AN3861" s="34" t="str">
        <f t="shared" si="305"/>
        <v>Used VehicleEx NV demonstrators gross profit p.u.</v>
      </c>
      <c r="AO3861" s="35"/>
      <c r="AP3861" s="35"/>
      <c r="AQ3861" s="35"/>
    </row>
    <row r="3862" spans="1:43" x14ac:dyDescent="0.25">
      <c r="A3862" s="27" t="s">
        <v>103</v>
      </c>
      <c r="B3862" s="27" t="s">
        <v>104</v>
      </c>
      <c r="C3862" s="27" t="s">
        <v>657</v>
      </c>
      <c r="D3862" s="27" t="s">
        <v>895</v>
      </c>
      <c r="E3862" s="27" t="s">
        <v>658</v>
      </c>
      <c r="F3862" s="27" t="s">
        <v>1033</v>
      </c>
      <c r="G3862" s="27" t="s">
        <v>1034</v>
      </c>
      <c r="H3862" s="34" t="s">
        <v>1031</v>
      </c>
      <c r="I3862" s="34" t="s">
        <v>1035</v>
      </c>
      <c r="J3862" s="34" t="str">
        <f t="shared" si="302"/>
        <v>Used VehicleEx NV demonstrators gross profit p.u.</v>
      </c>
      <c r="K3862" s="34" t="str">
        <f t="shared" si="303"/>
        <v>210Ex-Toyota NV demonstrator Cost of Sales</v>
      </c>
      <c r="L3862" s="28">
        <f>+SUMIF('TB 4-24'!M:M,$AL3862,'TB 4-24'!G:G)</f>
        <v>0</v>
      </c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>
        <f>+SUMIF('Input Sheet'!$S:$S,$AL3862,'Input Sheet'!C:C)</f>
        <v>0</v>
      </c>
      <c r="Z3862" s="28">
        <f>+SUMIF('Input Sheet'!$S:$S,$AL3862,'Input Sheet'!D:D)</f>
        <v>0</v>
      </c>
      <c r="AA3862" s="28">
        <f>+SUMIF('Input Sheet'!$S:$S,$AL3862,'Input Sheet'!E:E)</f>
        <v>0</v>
      </c>
      <c r="AB3862" s="28">
        <f>+SUMIF('Input Sheet'!$S:$S,$AL3862,'Input Sheet'!F:F)</f>
        <v>0</v>
      </c>
      <c r="AC3862" s="28">
        <f>+SUMIF('Input Sheet'!$S:$S,$AL3862,'Input Sheet'!G:G)</f>
        <v>0</v>
      </c>
      <c r="AD3862" s="28">
        <f>+SUMIF('Input Sheet'!$S:$S,$AL3862,'Input Sheet'!H:H)</f>
        <v>0</v>
      </c>
      <c r="AE3862" s="28">
        <f>+SUMIF('Input Sheet'!$S:$S,$AL3862,'Input Sheet'!I:I)</f>
        <v>0</v>
      </c>
      <c r="AF3862" s="28">
        <f>+SUMIF('Input Sheet'!$S:$S,$AL3862,'Input Sheet'!J:J)</f>
        <v>0</v>
      </c>
      <c r="AG3862" s="28">
        <f>+SUMIF('Input Sheet'!$S:$S,$AL3862,'Input Sheet'!K:K)</f>
        <v>0</v>
      </c>
      <c r="AH3862" s="28">
        <f>+SUMIF('Input Sheet'!$S:$S,$AL3862,'Input Sheet'!L:L)</f>
        <v>0</v>
      </c>
      <c r="AI3862" s="28">
        <f>+SUMIF('Input Sheet'!$S:$S,$AL3862,'Input Sheet'!M:M)</f>
        <v>0</v>
      </c>
      <c r="AJ3862" s="28">
        <f>+SUMIF('Input Sheet'!$S:$S,$AL3862,'Input Sheet'!N:N)</f>
        <v>0</v>
      </c>
      <c r="AK3862" s="28"/>
      <c r="AL3862" s="27" t="str">
        <f t="shared" si="301"/>
        <v>210-4078R</v>
      </c>
      <c r="AM3862" s="34" t="str">
        <f t="shared" si="304"/>
        <v>Used Vehicle</v>
      </c>
      <c r="AN3862" s="34" t="str">
        <f t="shared" si="305"/>
        <v>Used VehicleEx NV demonstrators gross profit p.u.</v>
      </c>
      <c r="AO3862" s="35"/>
      <c r="AP3862" s="35"/>
      <c r="AQ3862" s="35"/>
    </row>
    <row r="3863" spans="1:43" x14ac:dyDescent="0.25">
      <c r="A3863" s="27" t="s">
        <v>103</v>
      </c>
      <c r="B3863" s="27" t="s">
        <v>104</v>
      </c>
      <c r="C3863" s="27" t="s">
        <v>663</v>
      </c>
      <c r="D3863" s="27" t="s">
        <v>895</v>
      </c>
      <c r="E3863" s="27" t="s">
        <v>665</v>
      </c>
      <c r="F3863" s="27" t="s">
        <v>1033</v>
      </c>
      <c r="G3863" s="27" t="s">
        <v>1034</v>
      </c>
      <c r="H3863" s="34" t="s">
        <v>1031</v>
      </c>
      <c r="I3863" s="34" t="s">
        <v>1035</v>
      </c>
      <c r="J3863" s="34" t="str">
        <f t="shared" si="302"/>
        <v>Used VehicleEx NV demonstrators gross profit p.u.</v>
      </c>
      <c r="K3863" s="34" t="str">
        <f t="shared" si="303"/>
        <v>410Ex-Toyota NV demonstrator Cost of Sales</v>
      </c>
      <c r="L3863" s="28">
        <f>+SUMIF('TB 4-24'!M:M,$AL3863,'TB 4-24'!G:G)</f>
        <v>0</v>
      </c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>
        <f>+SUMIF('Input Sheet'!$S:$S,$AL3863,'Input Sheet'!C:C)</f>
        <v>0</v>
      </c>
      <c r="Z3863" s="28">
        <f>+SUMIF('Input Sheet'!$S:$S,$AL3863,'Input Sheet'!D:D)</f>
        <v>0</v>
      </c>
      <c r="AA3863" s="28">
        <f>+SUMIF('Input Sheet'!$S:$S,$AL3863,'Input Sheet'!E:E)</f>
        <v>0</v>
      </c>
      <c r="AB3863" s="28">
        <f>+SUMIF('Input Sheet'!$S:$S,$AL3863,'Input Sheet'!F:F)</f>
        <v>0</v>
      </c>
      <c r="AC3863" s="28">
        <f>+SUMIF('Input Sheet'!$S:$S,$AL3863,'Input Sheet'!G:G)</f>
        <v>0</v>
      </c>
      <c r="AD3863" s="28">
        <f>+SUMIF('Input Sheet'!$S:$S,$AL3863,'Input Sheet'!H:H)</f>
        <v>0</v>
      </c>
      <c r="AE3863" s="28">
        <f>+SUMIF('Input Sheet'!$S:$S,$AL3863,'Input Sheet'!I:I)</f>
        <v>0</v>
      </c>
      <c r="AF3863" s="28">
        <f>+SUMIF('Input Sheet'!$S:$S,$AL3863,'Input Sheet'!J:J)</f>
        <v>0</v>
      </c>
      <c r="AG3863" s="28">
        <f>+SUMIF('Input Sheet'!$S:$S,$AL3863,'Input Sheet'!K:K)</f>
        <v>0</v>
      </c>
      <c r="AH3863" s="28">
        <f>+SUMIF('Input Sheet'!$S:$S,$AL3863,'Input Sheet'!L:L)</f>
        <v>0</v>
      </c>
      <c r="AI3863" s="28">
        <f>+SUMIF('Input Sheet'!$S:$S,$AL3863,'Input Sheet'!M:M)</f>
        <v>0</v>
      </c>
      <c r="AJ3863" s="28">
        <f>+SUMIF('Input Sheet'!$S:$S,$AL3863,'Input Sheet'!N:N)</f>
        <v>0</v>
      </c>
      <c r="AK3863" s="28"/>
      <c r="AL3863" s="27" t="str">
        <f t="shared" si="301"/>
        <v>410-4078R</v>
      </c>
      <c r="AM3863" s="34" t="str">
        <f t="shared" si="304"/>
        <v>Used Vehicle</v>
      </c>
      <c r="AN3863" s="34" t="str">
        <f t="shared" si="305"/>
        <v>Used VehicleEx NV demonstrators gross profit p.u.</v>
      </c>
      <c r="AO3863" s="35"/>
      <c r="AP3863" s="35"/>
      <c r="AQ3863" s="35"/>
    </row>
    <row r="3864" spans="1:43" x14ac:dyDescent="0.25">
      <c r="A3864" s="27" t="s">
        <v>103</v>
      </c>
      <c r="B3864" s="27" t="s">
        <v>104</v>
      </c>
      <c r="C3864" s="27" t="s">
        <v>671</v>
      </c>
      <c r="D3864" s="27" t="s">
        <v>895</v>
      </c>
      <c r="E3864" s="27" t="s">
        <v>673</v>
      </c>
      <c r="F3864" s="27" t="s">
        <v>1033</v>
      </c>
      <c r="G3864" s="27" t="s">
        <v>1034</v>
      </c>
      <c r="H3864" s="34" t="s">
        <v>1031</v>
      </c>
      <c r="I3864" s="34" t="s">
        <v>1035</v>
      </c>
      <c r="J3864" s="34" t="str">
        <f t="shared" si="302"/>
        <v>Used VehicleEx NV demonstrators gross profit p.u.</v>
      </c>
      <c r="K3864" s="34" t="str">
        <f t="shared" si="303"/>
        <v>310Ex-Toyota NV demonstrator Cost of Sales</v>
      </c>
      <c r="L3864" s="28">
        <f>+SUMIF('TB 4-24'!M:M,$AL3864,'TB 4-24'!G:G)</f>
        <v>0</v>
      </c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>
        <f>+SUMIF('Input Sheet'!$S:$S,$AL3864,'Input Sheet'!C:C)</f>
        <v>0</v>
      </c>
      <c r="Z3864" s="28">
        <f>+SUMIF('Input Sheet'!$S:$S,$AL3864,'Input Sheet'!D:D)</f>
        <v>0</v>
      </c>
      <c r="AA3864" s="28">
        <f>+SUMIF('Input Sheet'!$S:$S,$AL3864,'Input Sheet'!E:E)</f>
        <v>0</v>
      </c>
      <c r="AB3864" s="28">
        <f>+SUMIF('Input Sheet'!$S:$S,$AL3864,'Input Sheet'!F:F)</f>
        <v>0</v>
      </c>
      <c r="AC3864" s="28">
        <f>+SUMIF('Input Sheet'!$S:$S,$AL3864,'Input Sheet'!G:G)</f>
        <v>0</v>
      </c>
      <c r="AD3864" s="28">
        <f>+SUMIF('Input Sheet'!$S:$S,$AL3864,'Input Sheet'!H:H)</f>
        <v>0</v>
      </c>
      <c r="AE3864" s="28">
        <f>+SUMIF('Input Sheet'!$S:$S,$AL3864,'Input Sheet'!I:I)</f>
        <v>0</v>
      </c>
      <c r="AF3864" s="28">
        <f>+SUMIF('Input Sheet'!$S:$S,$AL3864,'Input Sheet'!J:J)</f>
        <v>0</v>
      </c>
      <c r="AG3864" s="28">
        <f>+SUMIF('Input Sheet'!$S:$S,$AL3864,'Input Sheet'!K:K)</f>
        <v>0</v>
      </c>
      <c r="AH3864" s="28">
        <f>+SUMIF('Input Sheet'!$S:$S,$AL3864,'Input Sheet'!L:L)</f>
        <v>0</v>
      </c>
      <c r="AI3864" s="28">
        <f>+SUMIF('Input Sheet'!$S:$S,$AL3864,'Input Sheet'!M:M)</f>
        <v>0</v>
      </c>
      <c r="AJ3864" s="28">
        <f>+SUMIF('Input Sheet'!$S:$S,$AL3864,'Input Sheet'!N:N)</f>
        <v>0</v>
      </c>
      <c r="AK3864" s="28"/>
      <c r="AL3864" s="27" t="str">
        <f t="shared" si="301"/>
        <v>310-4078R</v>
      </c>
      <c r="AM3864" s="34" t="str">
        <f t="shared" si="304"/>
        <v>Used Vehicle</v>
      </c>
      <c r="AN3864" s="34" t="str">
        <f t="shared" si="305"/>
        <v>Used VehicleEx NV demonstrators gross profit p.u.</v>
      </c>
      <c r="AO3864" s="35"/>
      <c r="AP3864" s="35"/>
      <c r="AQ3864" s="35"/>
    </row>
    <row r="3865" spans="1:43" x14ac:dyDescent="0.25">
      <c r="A3865" s="27" t="s">
        <v>103</v>
      </c>
      <c r="B3865" s="27" t="s">
        <v>104</v>
      </c>
      <c r="C3865" s="27" t="s">
        <v>657</v>
      </c>
      <c r="D3865" s="27" t="s">
        <v>1036</v>
      </c>
      <c r="E3865" s="27" t="s">
        <v>660</v>
      </c>
      <c r="F3865" s="27" t="s">
        <v>1033</v>
      </c>
      <c r="G3865" s="27" t="s">
        <v>1034</v>
      </c>
      <c r="H3865" s="34" t="s">
        <v>1031</v>
      </c>
      <c r="I3865" s="34" t="s">
        <v>1035</v>
      </c>
      <c r="J3865" s="34" t="str">
        <f t="shared" si="302"/>
        <v>Used VehicleEx NV demonstrators gross profit p.u.</v>
      </c>
      <c r="K3865" s="34" t="str">
        <f t="shared" si="303"/>
        <v>200Ex-Toyota NV demonstrator Cost of Sales</v>
      </c>
      <c r="L3865" s="28">
        <f>+SUMIF('TB 4-24'!M:M,$AL3865,'TB 4-24'!G:G)</f>
        <v>0</v>
      </c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>
        <f>+SUMIF('Input Sheet'!$S:$S,$AL3865,'Input Sheet'!C:C)</f>
        <v>0</v>
      </c>
      <c r="Z3865" s="28">
        <f>+SUMIF('Input Sheet'!$S:$S,$AL3865,'Input Sheet'!D:D)</f>
        <v>0</v>
      </c>
      <c r="AA3865" s="28">
        <f>+SUMIF('Input Sheet'!$S:$S,$AL3865,'Input Sheet'!E:E)</f>
        <v>0</v>
      </c>
      <c r="AB3865" s="28">
        <f>+SUMIF('Input Sheet'!$S:$S,$AL3865,'Input Sheet'!F:F)</f>
        <v>0</v>
      </c>
      <c r="AC3865" s="28">
        <f>+SUMIF('Input Sheet'!$S:$S,$AL3865,'Input Sheet'!G:G)</f>
        <v>0</v>
      </c>
      <c r="AD3865" s="28">
        <f>+SUMIF('Input Sheet'!$S:$S,$AL3865,'Input Sheet'!H:H)</f>
        <v>0</v>
      </c>
      <c r="AE3865" s="28">
        <f>+SUMIF('Input Sheet'!$S:$S,$AL3865,'Input Sheet'!I:I)</f>
        <v>0</v>
      </c>
      <c r="AF3865" s="28">
        <f>+SUMIF('Input Sheet'!$S:$S,$AL3865,'Input Sheet'!J:J)</f>
        <v>0</v>
      </c>
      <c r="AG3865" s="28">
        <f>+SUMIF('Input Sheet'!$S:$S,$AL3865,'Input Sheet'!K:K)</f>
        <v>0</v>
      </c>
      <c r="AH3865" s="28">
        <f>+SUMIF('Input Sheet'!$S:$S,$AL3865,'Input Sheet'!L:L)</f>
        <v>0</v>
      </c>
      <c r="AI3865" s="28">
        <f>+SUMIF('Input Sheet'!$S:$S,$AL3865,'Input Sheet'!M:M)</f>
        <v>0</v>
      </c>
      <c r="AJ3865" s="28">
        <f>+SUMIF('Input Sheet'!$S:$S,$AL3865,'Input Sheet'!N:N)</f>
        <v>0</v>
      </c>
      <c r="AK3865" s="28"/>
      <c r="AL3865" s="27" t="str">
        <f t="shared" si="301"/>
        <v>200-4078RR</v>
      </c>
      <c r="AM3865" s="34" t="str">
        <f t="shared" si="304"/>
        <v>Used Vehicle</v>
      </c>
      <c r="AN3865" s="34" t="str">
        <f t="shared" si="305"/>
        <v>Used VehicleEx NV demonstrators gross profit p.u.</v>
      </c>
      <c r="AO3865" s="35"/>
      <c r="AP3865" s="35"/>
      <c r="AQ3865" s="35"/>
    </row>
    <row r="3866" spans="1:43" x14ac:dyDescent="0.25">
      <c r="A3866" s="27" t="s">
        <v>103</v>
      </c>
      <c r="B3866" s="27" t="s">
        <v>104</v>
      </c>
      <c r="C3866" s="27" t="s">
        <v>657</v>
      </c>
      <c r="D3866" s="27" t="s">
        <v>1036</v>
      </c>
      <c r="E3866" s="27" t="s">
        <v>658</v>
      </c>
      <c r="F3866" s="27" t="s">
        <v>1033</v>
      </c>
      <c r="G3866" s="27" t="s">
        <v>1034</v>
      </c>
      <c r="H3866" s="34" t="s">
        <v>1031</v>
      </c>
      <c r="I3866" s="34" t="s">
        <v>1035</v>
      </c>
      <c r="J3866" s="34" t="str">
        <f t="shared" si="302"/>
        <v>Used VehicleEx NV demonstrators gross profit p.u.</v>
      </c>
      <c r="K3866" s="34" t="str">
        <f t="shared" si="303"/>
        <v>210Ex-Toyota NV demonstrator Cost of Sales</v>
      </c>
      <c r="L3866" s="28">
        <f>+SUMIF('TB 4-24'!M:M,$AL3866,'TB 4-24'!G:G)</f>
        <v>0</v>
      </c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>
        <f>+SUMIF('Input Sheet'!$S:$S,$AL3866,'Input Sheet'!C:C)</f>
        <v>0</v>
      </c>
      <c r="Z3866" s="28">
        <f>+SUMIF('Input Sheet'!$S:$S,$AL3866,'Input Sheet'!D:D)</f>
        <v>0</v>
      </c>
      <c r="AA3866" s="28">
        <f>+SUMIF('Input Sheet'!$S:$S,$AL3866,'Input Sheet'!E:E)</f>
        <v>0</v>
      </c>
      <c r="AB3866" s="28">
        <f>+SUMIF('Input Sheet'!$S:$S,$AL3866,'Input Sheet'!F:F)</f>
        <v>0</v>
      </c>
      <c r="AC3866" s="28">
        <f>+SUMIF('Input Sheet'!$S:$S,$AL3866,'Input Sheet'!G:G)</f>
        <v>0</v>
      </c>
      <c r="AD3866" s="28">
        <f>+SUMIF('Input Sheet'!$S:$S,$AL3866,'Input Sheet'!H:H)</f>
        <v>0</v>
      </c>
      <c r="AE3866" s="28">
        <f>+SUMIF('Input Sheet'!$S:$S,$AL3866,'Input Sheet'!I:I)</f>
        <v>0</v>
      </c>
      <c r="AF3866" s="28">
        <f>+SUMIF('Input Sheet'!$S:$S,$AL3866,'Input Sheet'!J:J)</f>
        <v>0</v>
      </c>
      <c r="AG3866" s="28">
        <f>+SUMIF('Input Sheet'!$S:$S,$AL3866,'Input Sheet'!K:K)</f>
        <v>0</v>
      </c>
      <c r="AH3866" s="28">
        <f>+SUMIF('Input Sheet'!$S:$S,$AL3866,'Input Sheet'!L:L)</f>
        <v>0</v>
      </c>
      <c r="AI3866" s="28">
        <f>+SUMIF('Input Sheet'!$S:$S,$AL3866,'Input Sheet'!M:M)</f>
        <v>0</v>
      </c>
      <c r="AJ3866" s="28">
        <f>+SUMIF('Input Sheet'!$S:$S,$AL3866,'Input Sheet'!N:N)</f>
        <v>0</v>
      </c>
      <c r="AK3866" s="28"/>
      <c r="AL3866" s="27" t="str">
        <f t="shared" si="301"/>
        <v>210-4078RR</v>
      </c>
      <c r="AM3866" s="34" t="str">
        <f t="shared" si="304"/>
        <v>Used Vehicle</v>
      </c>
      <c r="AN3866" s="34" t="str">
        <f t="shared" si="305"/>
        <v>Used VehicleEx NV demonstrators gross profit p.u.</v>
      </c>
      <c r="AO3866" s="35"/>
      <c r="AP3866" s="35"/>
      <c r="AQ3866" s="35"/>
    </row>
    <row r="3867" spans="1:43" x14ac:dyDescent="0.25">
      <c r="A3867" s="27" t="s">
        <v>103</v>
      </c>
      <c r="B3867" s="27" t="s">
        <v>104</v>
      </c>
      <c r="C3867" s="27" t="s">
        <v>663</v>
      </c>
      <c r="D3867" s="27" t="s">
        <v>1036</v>
      </c>
      <c r="E3867" s="27" t="s">
        <v>664</v>
      </c>
      <c r="F3867" s="27" t="s">
        <v>1033</v>
      </c>
      <c r="G3867" s="27" t="s">
        <v>1034</v>
      </c>
      <c r="H3867" s="34" t="s">
        <v>1031</v>
      </c>
      <c r="I3867" s="34" t="s">
        <v>1035</v>
      </c>
      <c r="J3867" s="34" t="str">
        <f t="shared" si="302"/>
        <v>Used VehicleEx NV demonstrators gross profit p.u.</v>
      </c>
      <c r="K3867" s="34" t="str">
        <f t="shared" si="303"/>
        <v>400Ex-Toyota NV demonstrator Cost of Sales</v>
      </c>
      <c r="L3867" s="28">
        <f>+SUMIF('TB 4-24'!M:M,$AL3867,'TB 4-24'!G:G)</f>
        <v>0</v>
      </c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>
        <f>+SUMIF('Input Sheet'!$S:$S,$AL3867,'Input Sheet'!C:C)</f>
        <v>0</v>
      </c>
      <c r="Z3867" s="28">
        <f>+SUMIF('Input Sheet'!$S:$S,$AL3867,'Input Sheet'!D:D)</f>
        <v>0</v>
      </c>
      <c r="AA3867" s="28">
        <f>+SUMIF('Input Sheet'!$S:$S,$AL3867,'Input Sheet'!E:E)</f>
        <v>0</v>
      </c>
      <c r="AB3867" s="28">
        <f>+SUMIF('Input Sheet'!$S:$S,$AL3867,'Input Sheet'!F:F)</f>
        <v>0</v>
      </c>
      <c r="AC3867" s="28">
        <f>+SUMIF('Input Sheet'!$S:$S,$AL3867,'Input Sheet'!G:G)</f>
        <v>0</v>
      </c>
      <c r="AD3867" s="28">
        <f>+SUMIF('Input Sheet'!$S:$S,$AL3867,'Input Sheet'!H:H)</f>
        <v>0</v>
      </c>
      <c r="AE3867" s="28">
        <f>+SUMIF('Input Sheet'!$S:$S,$AL3867,'Input Sheet'!I:I)</f>
        <v>0</v>
      </c>
      <c r="AF3867" s="28">
        <f>+SUMIF('Input Sheet'!$S:$S,$AL3867,'Input Sheet'!J:J)</f>
        <v>0</v>
      </c>
      <c r="AG3867" s="28">
        <f>+SUMIF('Input Sheet'!$S:$S,$AL3867,'Input Sheet'!K:K)</f>
        <v>0</v>
      </c>
      <c r="AH3867" s="28">
        <f>+SUMIF('Input Sheet'!$S:$S,$AL3867,'Input Sheet'!L:L)</f>
        <v>0</v>
      </c>
      <c r="AI3867" s="28">
        <f>+SUMIF('Input Sheet'!$S:$S,$AL3867,'Input Sheet'!M:M)</f>
        <v>0</v>
      </c>
      <c r="AJ3867" s="28">
        <f>+SUMIF('Input Sheet'!$S:$S,$AL3867,'Input Sheet'!N:N)</f>
        <v>0</v>
      </c>
      <c r="AK3867" s="28"/>
      <c r="AL3867" s="27" t="str">
        <f t="shared" si="301"/>
        <v>400-4078RR</v>
      </c>
      <c r="AM3867" s="34" t="str">
        <f t="shared" si="304"/>
        <v>Used Vehicle</v>
      </c>
      <c r="AN3867" s="34" t="str">
        <f t="shared" si="305"/>
        <v>Used VehicleEx NV demonstrators gross profit p.u.</v>
      </c>
      <c r="AO3867" s="35"/>
      <c r="AP3867" s="35"/>
      <c r="AQ3867" s="35"/>
    </row>
    <row r="3868" spans="1:43" x14ac:dyDescent="0.25">
      <c r="A3868" s="27" t="s">
        <v>103</v>
      </c>
      <c r="B3868" s="27" t="s">
        <v>104</v>
      </c>
      <c r="C3868" s="27" t="s">
        <v>663</v>
      </c>
      <c r="D3868" s="27" t="s">
        <v>1036</v>
      </c>
      <c r="E3868" s="27" t="s">
        <v>665</v>
      </c>
      <c r="F3868" s="27" t="s">
        <v>1033</v>
      </c>
      <c r="G3868" s="27" t="s">
        <v>1034</v>
      </c>
      <c r="H3868" s="34" t="s">
        <v>1031</v>
      </c>
      <c r="I3868" s="34" t="s">
        <v>1035</v>
      </c>
      <c r="J3868" s="34" t="str">
        <f t="shared" si="302"/>
        <v>Used VehicleEx NV demonstrators gross profit p.u.</v>
      </c>
      <c r="K3868" s="34" t="str">
        <f t="shared" si="303"/>
        <v>410Ex-Toyota NV demonstrator Cost of Sales</v>
      </c>
      <c r="L3868" s="28">
        <f>+SUMIF('TB 4-24'!M:M,$AL3868,'TB 4-24'!G:G)</f>
        <v>0</v>
      </c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>
        <f>+SUMIF('Input Sheet'!$S:$S,$AL3868,'Input Sheet'!C:C)</f>
        <v>0</v>
      </c>
      <c r="Z3868" s="28">
        <f>+SUMIF('Input Sheet'!$S:$S,$AL3868,'Input Sheet'!D:D)</f>
        <v>0</v>
      </c>
      <c r="AA3868" s="28">
        <f>+SUMIF('Input Sheet'!$S:$S,$AL3868,'Input Sheet'!E:E)</f>
        <v>0</v>
      </c>
      <c r="AB3868" s="28">
        <f>+SUMIF('Input Sheet'!$S:$S,$AL3868,'Input Sheet'!F:F)</f>
        <v>0</v>
      </c>
      <c r="AC3868" s="28">
        <f>+SUMIF('Input Sheet'!$S:$S,$AL3868,'Input Sheet'!G:G)</f>
        <v>0</v>
      </c>
      <c r="AD3868" s="28">
        <f>+SUMIF('Input Sheet'!$S:$S,$AL3868,'Input Sheet'!H:H)</f>
        <v>0</v>
      </c>
      <c r="AE3868" s="28">
        <f>+SUMIF('Input Sheet'!$S:$S,$AL3868,'Input Sheet'!I:I)</f>
        <v>0</v>
      </c>
      <c r="AF3868" s="28">
        <f>+SUMIF('Input Sheet'!$S:$S,$AL3868,'Input Sheet'!J:J)</f>
        <v>0</v>
      </c>
      <c r="AG3868" s="28">
        <f>+SUMIF('Input Sheet'!$S:$S,$AL3868,'Input Sheet'!K:K)</f>
        <v>0</v>
      </c>
      <c r="AH3868" s="28">
        <f>+SUMIF('Input Sheet'!$S:$S,$AL3868,'Input Sheet'!L:L)</f>
        <v>0</v>
      </c>
      <c r="AI3868" s="28">
        <f>+SUMIF('Input Sheet'!$S:$S,$AL3868,'Input Sheet'!M:M)</f>
        <v>0</v>
      </c>
      <c r="AJ3868" s="28">
        <f>+SUMIF('Input Sheet'!$S:$S,$AL3868,'Input Sheet'!N:N)</f>
        <v>0</v>
      </c>
      <c r="AK3868" s="28"/>
      <c r="AL3868" s="27" t="str">
        <f t="shared" si="301"/>
        <v>410-4078RR</v>
      </c>
      <c r="AM3868" s="34" t="str">
        <f t="shared" si="304"/>
        <v>Used Vehicle</v>
      </c>
      <c r="AN3868" s="34" t="str">
        <f t="shared" si="305"/>
        <v>Used VehicleEx NV demonstrators gross profit p.u.</v>
      </c>
      <c r="AO3868" s="35"/>
      <c r="AP3868" s="35"/>
      <c r="AQ3868" s="35"/>
    </row>
    <row r="3869" spans="1:43" x14ac:dyDescent="0.25">
      <c r="A3869" s="27" t="s">
        <v>103</v>
      </c>
      <c r="B3869" s="27" t="s">
        <v>104</v>
      </c>
      <c r="C3869" s="27" t="s">
        <v>671</v>
      </c>
      <c r="D3869" s="27" t="s">
        <v>1036</v>
      </c>
      <c r="E3869" s="27" t="s">
        <v>672</v>
      </c>
      <c r="F3869" s="27" t="s">
        <v>1033</v>
      </c>
      <c r="G3869" s="27" t="s">
        <v>1034</v>
      </c>
      <c r="H3869" s="34" t="s">
        <v>1031</v>
      </c>
      <c r="I3869" s="34" t="s">
        <v>1035</v>
      </c>
      <c r="J3869" s="34" t="str">
        <f t="shared" si="302"/>
        <v>Used VehicleEx NV demonstrators gross profit p.u.</v>
      </c>
      <c r="K3869" s="34" t="str">
        <f t="shared" si="303"/>
        <v>300Ex-Toyota NV demonstrator Cost of Sales</v>
      </c>
      <c r="L3869" s="28">
        <f>+SUMIF('TB 4-24'!M:M,$AL3869,'TB 4-24'!G:G)</f>
        <v>0</v>
      </c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>
        <f>+SUMIF('Input Sheet'!$S:$S,$AL3869,'Input Sheet'!C:C)</f>
        <v>0</v>
      </c>
      <c r="Z3869" s="28">
        <f>+SUMIF('Input Sheet'!$S:$S,$AL3869,'Input Sheet'!D:D)</f>
        <v>0</v>
      </c>
      <c r="AA3869" s="28">
        <f>+SUMIF('Input Sheet'!$S:$S,$AL3869,'Input Sheet'!E:E)</f>
        <v>0</v>
      </c>
      <c r="AB3869" s="28">
        <f>+SUMIF('Input Sheet'!$S:$S,$AL3869,'Input Sheet'!F:F)</f>
        <v>0</v>
      </c>
      <c r="AC3869" s="28">
        <f>+SUMIF('Input Sheet'!$S:$S,$AL3869,'Input Sheet'!G:G)</f>
        <v>0</v>
      </c>
      <c r="AD3869" s="28">
        <f>+SUMIF('Input Sheet'!$S:$S,$AL3869,'Input Sheet'!H:H)</f>
        <v>0</v>
      </c>
      <c r="AE3869" s="28">
        <f>+SUMIF('Input Sheet'!$S:$S,$AL3869,'Input Sheet'!I:I)</f>
        <v>0</v>
      </c>
      <c r="AF3869" s="28">
        <f>+SUMIF('Input Sheet'!$S:$S,$AL3869,'Input Sheet'!J:J)</f>
        <v>0</v>
      </c>
      <c r="AG3869" s="28">
        <f>+SUMIF('Input Sheet'!$S:$S,$AL3869,'Input Sheet'!K:K)</f>
        <v>0</v>
      </c>
      <c r="AH3869" s="28">
        <f>+SUMIF('Input Sheet'!$S:$S,$AL3869,'Input Sheet'!L:L)</f>
        <v>0</v>
      </c>
      <c r="AI3869" s="28">
        <f>+SUMIF('Input Sheet'!$S:$S,$AL3869,'Input Sheet'!M:M)</f>
        <v>0</v>
      </c>
      <c r="AJ3869" s="28">
        <f>+SUMIF('Input Sheet'!$S:$S,$AL3869,'Input Sheet'!N:N)</f>
        <v>0</v>
      </c>
      <c r="AK3869" s="28"/>
      <c r="AL3869" s="27" t="str">
        <f t="shared" si="301"/>
        <v>300-4078RR</v>
      </c>
      <c r="AM3869" s="34" t="str">
        <f t="shared" si="304"/>
        <v>Used Vehicle</v>
      </c>
      <c r="AN3869" s="34" t="str">
        <f t="shared" si="305"/>
        <v>Used VehicleEx NV demonstrators gross profit p.u.</v>
      </c>
      <c r="AO3869" s="35"/>
      <c r="AP3869" s="35"/>
      <c r="AQ3869" s="35"/>
    </row>
    <row r="3870" spans="1:43" x14ac:dyDescent="0.25">
      <c r="A3870" s="27" t="s">
        <v>103</v>
      </c>
      <c r="B3870" s="27" t="s">
        <v>104</v>
      </c>
      <c r="C3870" s="27" t="s">
        <v>671</v>
      </c>
      <c r="D3870" s="27" t="s">
        <v>1036</v>
      </c>
      <c r="E3870" s="27" t="s">
        <v>673</v>
      </c>
      <c r="F3870" s="27" t="s">
        <v>1033</v>
      </c>
      <c r="G3870" s="27" t="s">
        <v>1034</v>
      </c>
      <c r="H3870" s="34" t="s">
        <v>1031</v>
      </c>
      <c r="I3870" s="34" t="s">
        <v>1035</v>
      </c>
      <c r="J3870" s="34" t="str">
        <f t="shared" si="302"/>
        <v>Used VehicleEx NV demonstrators gross profit p.u.</v>
      </c>
      <c r="K3870" s="34" t="str">
        <f t="shared" si="303"/>
        <v>310Ex-Toyota NV demonstrator Cost of Sales</v>
      </c>
      <c r="L3870" s="28">
        <f>+SUMIF('TB 4-24'!M:M,$AL3870,'TB 4-24'!G:G)</f>
        <v>0</v>
      </c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>
        <f>+SUMIF('Input Sheet'!$S:$S,$AL3870,'Input Sheet'!C:C)</f>
        <v>0</v>
      </c>
      <c r="Z3870" s="28">
        <f>+SUMIF('Input Sheet'!$S:$S,$AL3870,'Input Sheet'!D:D)</f>
        <v>0</v>
      </c>
      <c r="AA3870" s="28">
        <f>+SUMIF('Input Sheet'!$S:$S,$AL3870,'Input Sheet'!E:E)</f>
        <v>0</v>
      </c>
      <c r="AB3870" s="28">
        <f>+SUMIF('Input Sheet'!$S:$S,$AL3870,'Input Sheet'!F:F)</f>
        <v>0</v>
      </c>
      <c r="AC3870" s="28">
        <f>+SUMIF('Input Sheet'!$S:$S,$AL3870,'Input Sheet'!G:G)</f>
        <v>0</v>
      </c>
      <c r="AD3870" s="28">
        <f>+SUMIF('Input Sheet'!$S:$S,$AL3870,'Input Sheet'!H:H)</f>
        <v>0</v>
      </c>
      <c r="AE3870" s="28">
        <f>+SUMIF('Input Sheet'!$S:$S,$AL3870,'Input Sheet'!I:I)</f>
        <v>0</v>
      </c>
      <c r="AF3870" s="28">
        <f>+SUMIF('Input Sheet'!$S:$S,$AL3870,'Input Sheet'!J:J)</f>
        <v>0</v>
      </c>
      <c r="AG3870" s="28">
        <f>+SUMIF('Input Sheet'!$S:$S,$AL3870,'Input Sheet'!K:K)</f>
        <v>0</v>
      </c>
      <c r="AH3870" s="28">
        <f>+SUMIF('Input Sheet'!$S:$S,$AL3870,'Input Sheet'!L:L)</f>
        <v>0</v>
      </c>
      <c r="AI3870" s="28">
        <f>+SUMIF('Input Sheet'!$S:$S,$AL3870,'Input Sheet'!M:M)</f>
        <v>0</v>
      </c>
      <c r="AJ3870" s="28">
        <f>+SUMIF('Input Sheet'!$S:$S,$AL3870,'Input Sheet'!N:N)</f>
        <v>0</v>
      </c>
      <c r="AK3870" s="28"/>
      <c r="AL3870" s="27" t="str">
        <f t="shared" si="301"/>
        <v>310-4078RR</v>
      </c>
      <c r="AM3870" s="34" t="str">
        <f t="shared" si="304"/>
        <v>Used Vehicle</v>
      </c>
      <c r="AN3870" s="34" t="str">
        <f t="shared" si="305"/>
        <v>Used VehicleEx NV demonstrators gross profit p.u.</v>
      </c>
      <c r="AO3870" s="35"/>
      <c r="AP3870" s="35"/>
      <c r="AQ3870" s="35"/>
    </row>
    <row r="3871" spans="1:43" x14ac:dyDescent="0.25">
      <c r="A3871" s="27" t="s">
        <v>103</v>
      </c>
      <c r="B3871" s="27" t="s">
        <v>104</v>
      </c>
      <c r="C3871" s="27" t="s">
        <v>104</v>
      </c>
      <c r="D3871" s="27" t="s">
        <v>1036</v>
      </c>
      <c r="E3871" s="27" t="s">
        <v>677</v>
      </c>
      <c r="F3871" s="27" t="s">
        <v>1033</v>
      </c>
      <c r="G3871" s="27" t="s">
        <v>1034</v>
      </c>
      <c r="H3871" s="34" t="s">
        <v>1031</v>
      </c>
      <c r="I3871" s="34" t="s">
        <v>1035</v>
      </c>
      <c r="J3871" s="34" t="str">
        <f t="shared" si="302"/>
        <v>Used VehicleEx NV demonstrators gross profit p.u.</v>
      </c>
      <c r="K3871" s="34" t="str">
        <f t="shared" si="303"/>
        <v>100Ex-Toyota NV demonstrator Cost of Sales</v>
      </c>
      <c r="L3871" s="28">
        <f>+SUMIF('TB 4-24'!M:M,$AL3871,'TB 4-24'!G:G)</f>
        <v>0</v>
      </c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>
        <f>+SUMIF('Input Sheet'!$S:$S,$AL3871,'Input Sheet'!C:C)</f>
        <v>0</v>
      </c>
      <c r="Z3871" s="28">
        <f>+SUMIF('Input Sheet'!$S:$S,$AL3871,'Input Sheet'!D:D)</f>
        <v>0</v>
      </c>
      <c r="AA3871" s="28">
        <f>+SUMIF('Input Sheet'!$S:$S,$AL3871,'Input Sheet'!E:E)</f>
        <v>0</v>
      </c>
      <c r="AB3871" s="28">
        <f>+SUMIF('Input Sheet'!$S:$S,$AL3871,'Input Sheet'!F:F)</f>
        <v>0</v>
      </c>
      <c r="AC3871" s="28">
        <f>+SUMIF('Input Sheet'!$S:$S,$AL3871,'Input Sheet'!G:G)</f>
        <v>0</v>
      </c>
      <c r="AD3871" s="28">
        <f>+SUMIF('Input Sheet'!$S:$S,$AL3871,'Input Sheet'!H:H)</f>
        <v>0</v>
      </c>
      <c r="AE3871" s="28">
        <f>+SUMIF('Input Sheet'!$S:$S,$AL3871,'Input Sheet'!I:I)</f>
        <v>0</v>
      </c>
      <c r="AF3871" s="28">
        <f>+SUMIF('Input Sheet'!$S:$S,$AL3871,'Input Sheet'!J:J)</f>
        <v>0</v>
      </c>
      <c r="AG3871" s="28">
        <f>+SUMIF('Input Sheet'!$S:$S,$AL3871,'Input Sheet'!K:K)</f>
        <v>0</v>
      </c>
      <c r="AH3871" s="28">
        <f>+SUMIF('Input Sheet'!$S:$S,$AL3871,'Input Sheet'!L:L)</f>
        <v>0</v>
      </c>
      <c r="AI3871" s="28">
        <f>+SUMIF('Input Sheet'!$S:$S,$AL3871,'Input Sheet'!M:M)</f>
        <v>0</v>
      </c>
      <c r="AJ3871" s="28">
        <f>+SUMIF('Input Sheet'!$S:$S,$AL3871,'Input Sheet'!N:N)</f>
        <v>0</v>
      </c>
      <c r="AK3871" s="28"/>
      <c r="AL3871" s="27" t="str">
        <f t="shared" si="301"/>
        <v>100-4078RR</v>
      </c>
      <c r="AM3871" s="34" t="str">
        <f t="shared" si="304"/>
        <v>Used Vehicle</v>
      </c>
      <c r="AN3871" s="34" t="str">
        <f t="shared" si="305"/>
        <v>Used VehicleEx NV demonstrators gross profit p.u.</v>
      </c>
      <c r="AO3871" s="35"/>
      <c r="AP3871" s="35"/>
      <c r="AQ3871" s="35"/>
    </row>
    <row r="3872" spans="1:43" x14ac:dyDescent="0.25">
      <c r="A3872" s="27" t="s">
        <v>103</v>
      </c>
      <c r="B3872" s="27" t="s">
        <v>104</v>
      </c>
      <c r="C3872" s="27" t="s">
        <v>104</v>
      </c>
      <c r="D3872" s="27" t="s">
        <v>1036</v>
      </c>
      <c r="E3872" s="27" t="s">
        <v>649</v>
      </c>
      <c r="F3872" s="27" t="s">
        <v>1033</v>
      </c>
      <c r="G3872" s="27" t="s">
        <v>1034</v>
      </c>
      <c r="H3872" s="34" t="s">
        <v>1031</v>
      </c>
      <c r="I3872" s="34" t="s">
        <v>1035</v>
      </c>
      <c r="J3872" s="34" t="str">
        <f t="shared" si="302"/>
        <v>Used VehicleEx NV demonstrators gross profit p.u.</v>
      </c>
      <c r="K3872" s="34" t="str">
        <f t="shared" si="303"/>
        <v>110Ex-Toyota NV demonstrator Cost of Sales</v>
      </c>
      <c r="L3872" s="28">
        <f>+SUMIF('TB 4-24'!M:M,$AL3872,'TB 4-24'!G:G)</f>
        <v>0</v>
      </c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>
        <f>+SUMIF('Input Sheet'!$S:$S,$AL3872,'Input Sheet'!C:C)</f>
        <v>0</v>
      </c>
      <c r="Z3872" s="28">
        <f>+SUMIF('Input Sheet'!$S:$S,$AL3872,'Input Sheet'!D:D)</f>
        <v>0</v>
      </c>
      <c r="AA3872" s="28">
        <f>+SUMIF('Input Sheet'!$S:$S,$AL3872,'Input Sheet'!E:E)</f>
        <v>0</v>
      </c>
      <c r="AB3872" s="28">
        <f>+SUMIF('Input Sheet'!$S:$S,$AL3872,'Input Sheet'!F:F)</f>
        <v>0</v>
      </c>
      <c r="AC3872" s="28">
        <f>+SUMIF('Input Sheet'!$S:$S,$AL3872,'Input Sheet'!G:G)</f>
        <v>0</v>
      </c>
      <c r="AD3872" s="28">
        <f>+SUMIF('Input Sheet'!$S:$S,$AL3872,'Input Sheet'!H:H)</f>
        <v>0</v>
      </c>
      <c r="AE3872" s="28">
        <f>+SUMIF('Input Sheet'!$S:$S,$AL3872,'Input Sheet'!I:I)</f>
        <v>0</v>
      </c>
      <c r="AF3872" s="28">
        <f>+SUMIF('Input Sheet'!$S:$S,$AL3872,'Input Sheet'!J:J)</f>
        <v>0</v>
      </c>
      <c r="AG3872" s="28">
        <f>+SUMIF('Input Sheet'!$S:$S,$AL3872,'Input Sheet'!K:K)</f>
        <v>0</v>
      </c>
      <c r="AH3872" s="28">
        <f>+SUMIF('Input Sheet'!$S:$S,$AL3872,'Input Sheet'!L:L)</f>
        <v>0</v>
      </c>
      <c r="AI3872" s="28">
        <f>+SUMIF('Input Sheet'!$S:$S,$AL3872,'Input Sheet'!M:M)</f>
        <v>0</v>
      </c>
      <c r="AJ3872" s="28">
        <f>+SUMIF('Input Sheet'!$S:$S,$AL3872,'Input Sheet'!N:N)</f>
        <v>0</v>
      </c>
      <c r="AK3872" s="28"/>
      <c r="AL3872" s="27" t="str">
        <f t="shared" si="301"/>
        <v>110-4078RR</v>
      </c>
      <c r="AM3872" s="34" t="str">
        <f t="shared" si="304"/>
        <v>Used Vehicle</v>
      </c>
      <c r="AN3872" s="34" t="str">
        <f t="shared" si="305"/>
        <v>Used VehicleEx NV demonstrators gross profit p.u.</v>
      </c>
      <c r="AO3872" s="35"/>
      <c r="AP3872" s="35"/>
      <c r="AQ3872" s="35"/>
    </row>
    <row r="3873" spans="1:43" x14ac:dyDescent="0.25">
      <c r="A3873" s="27" t="s">
        <v>103</v>
      </c>
      <c r="B3873" s="27" t="s">
        <v>104</v>
      </c>
      <c r="C3873" s="27" t="s">
        <v>657</v>
      </c>
      <c r="D3873" s="27" t="s">
        <v>896</v>
      </c>
      <c r="E3873" s="27" t="s">
        <v>658</v>
      </c>
      <c r="F3873" s="27" t="s">
        <v>1033</v>
      </c>
      <c r="G3873" s="27" t="s">
        <v>1034</v>
      </c>
      <c r="H3873" s="34" t="s">
        <v>1031</v>
      </c>
      <c r="I3873" s="34" t="s">
        <v>1035</v>
      </c>
      <c r="J3873" s="34" t="str">
        <f t="shared" si="302"/>
        <v>Used VehicleEx NV demonstrators gross profit p.u.</v>
      </c>
      <c r="K3873" s="34" t="str">
        <f t="shared" si="303"/>
        <v>210Ex-Toyota NV demonstrator Cost of Sales</v>
      </c>
      <c r="L3873" s="28">
        <f>+SUMIF('TB 4-24'!M:M,$AL3873,'TB 4-24'!G:G)</f>
        <v>0</v>
      </c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>
        <f>+SUMIF('Input Sheet'!$S:$S,$AL3873,'Input Sheet'!C:C)</f>
        <v>0</v>
      </c>
      <c r="Z3873" s="28">
        <f>+SUMIF('Input Sheet'!$S:$S,$AL3873,'Input Sheet'!D:D)</f>
        <v>0</v>
      </c>
      <c r="AA3873" s="28">
        <f>+SUMIF('Input Sheet'!$S:$S,$AL3873,'Input Sheet'!E:E)</f>
        <v>0</v>
      </c>
      <c r="AB3873" s="28">
        <f>+SUMIF('Input Sheet'!$S:$S,$AL3873,'Input Sheet'!F:F)</f>
        <v>0</v>
      </c>
      <c r="AC3873" s="28">
        <f>+SUMIF('Input Sheet'!$S:$S,$AL3873,'Input Sheet'!G:G)</f>
        <v>0</v>
      </c>
      <c r="AD3873" s="28">
        <f>+SUMIF('Input Sheet'!$S:$S,$AL3873,'Input Sheet'!H:H)</f>
        <v>0</v>
      </c>
      <c r="AE3873" s="28">
        <f>+SUMIF('Input Sheet'!$S:$S,$AL3873,'Input Sheet'!I:I)</f>
        <v>0</v>
      </c>
      <c r="AF3873" s="28">
        <f>+SUMIF('Input Sheet'!$S:$S,$AL3873,'Input Sheet'!J:J)</f>
        <v>0</v>
      </c>
      <c r="AG3873" s="28">
        <f>+SUMIF('Input Sheet'!$S:$S,$AL3873,'Input Sheet'!K:K)</f>
        <v>0</v>
      </c>
      <c r="AH3873" s="28">
        <f>+SUMIF('Input Sheet'!$S:$S,$AL3873,'Input Sheet'!L:L)</f>
        <v>0</v>
      </c>
      <c r="AI3873" s="28">
        <f>+SUMIF('Input Sheet'!$S:$S,$AL3873,'Input Sheet'!M:M)</f>
        <v>0</v>
      </c>
      <c r="AJ3873" s="28">
        <f>+SUMIF('Input Sheet'!$S:$S,$AL3873,'Input Sheet'!N:N)</f>
        <v>0</v>
      </c>
      <c r="AK3873" s="28"/>
      <c r="AL3873" s="27" t="str">
        <f t="shared" si="301"/>
        <v>210-4080R</v>
      </c>
      <c r="AM3873" s="34" t="str">
        <f t="shared" si="304"/>
        <v>Used Vehicle</v>
      </c>
      <c r="AN3873" s="34" t="str">
        <f t="shared" si="305"/>
        <v>Used VehicleEx NV demonstrators gross profit p.u.</v>
      </c>
      <c r="AO3873" s="35"/>
      <c r="AP3873" s="35"/>
      <c r="AQ3873" s="35"/>
    </row>
    <row r="3874" spans="1:43" x14ac:dyDescent="0.25">
      <c r="A3874" s="27" t="s">
        <v>103</v>
      </c>
      <c r="B3874" s="27" t="s">
        <v>104</v>
      </c>
      <c r="C3874" s="27" t="s">
        <v>104</v>
      </c>
      <c r="D3874" s="27" t="s">
        <v>896</v>
      </c>
      <c r="E3874" s="27" t="s">
        <v>649</v>
      </c>
      <c r="F3874" s="27" t="s">
        <v>1033</v>
      </c>
      <c r="G3874" s="27" t="s">
        <v>1034</v>
      </c>
      <c r="H3874" s="34" t="s">
        <v>1031</v>
      </c>
      <c r="I3874" s="34" t="s">
        <v>1035</v>
      </c>
      <c r="J3874" s="34" t="str">
        <f t="shared" si="302"/>
        <v>Used VehicleEx NV demonstrators gross profit p.u.</v>
      </c>
      <c r="K3874" s="34" t="str">
        <f t="shared" si="303"/>
        <v>110Ex-Toyota NV demonstrator Cost of Sales</v>
      </c>
      <c r="L3874" s="28">
        <f>+SUMIF('TB 4-24'!M:M,$AL3874,'TB 4-24'!G:G)</f>
        <v>0</v>
      </c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>
        <f>+SUMIF('Input Sheet'!$S:$S,$AL3874,'Input Sheet'!C:C)</f>
        <v>0</v>
      </c>
      <c r="Z3874" s="28">
        <f>+SUMIF('Input Sheet'!$S:$S,$AL3874,'Input Sheet'!D:D)</f>
        <v>0</v>
      </c>
      <c r="AA3874" s="28">
        <f>+SUMIF('Input Sheet'!$S:$S,$AL3874,'Input Sheet'!E:E)</f>
        <v>0</v>
      </c>
      <c r="AB3874" s="28">
        <f>+SUMIF('Input Sheet'!$S:$S,$AL3874,'Input Sheet'!F:F)</f>
        <v>0</v>
      </c>
      <c r="AC3874" s="28">
        <f>+SUMIF('Input Sheet'!$S:$S,$AL3874,'Input Sheet'!G:G)</f>
        <v>0</v>
      </c>
      <c r="AD3874" s="28">
        <f>+SUMIF('Input Sheet'!$S:$S,$AL3874,'Input Sheet'!H:H)</f>
        <v>0</v>
      </c>
      <c r="AE3874" s="28">
        <f>+SUMIF('Input Sheet'!$S:$S,$AL3874,'Input Sheet'!I:I)</f>
        <v>0</v>
      </c>
      <c r="AF3874" s="28">
        <f>+SUMIF('Input Sheet'!$S:$S,$AL3874,'Input Sheet'!J:J)</f>
        <v>0</v>
      </c>
      <c r="AG3874" s="28">
        <f>+SUMIF('Input Sheet'!$S:$S,$AL3874,'Input Sheet'!K:K)</f>
        <v>0</v>
      </c>
      <c r="AH3874" s="28">
        <f>+SUMIF('Input Sheet'!$S:$S,$AL3874,'Input Sheet'!L:L)</f>
        <v>0</v>
      </c>
      <c r="AI3874" s="28">
        <f>+SUMIF('Input Sheet'!$S:$S,$AL3874,'Input Sheet'!M:M)</f>
        <v>0</v>
      </c>
      <c r="AJ3874" s="28">
        <f>+SUMIF('Input Sheet'!$S:$S,$AL3874,'Input Sheet'!N:N)</f>
        <v>0</v>
      </c>
      <c r="AK3874" s="28"/>
      <c r="AL3874" s="27" t="str">
        <f t="shared" si="301"/>
        <v>110-4080R</v>
      </c>
      <c r="AM3874" s="34" t="str">
        <f t="shared" si="304"/>
        <v>Used Vehicle</v>
      </c>
      <c r="AN3874" s="34" t="str">
        <f t="shared" si="305"/>
        <v>Used VehicleEx NV demonstrators gross profit p.u.</v>
      </c>
      <c r="AO3874" s="35"/>
      <c r="AP3874" s="35"/>
      <c r="AQ3874" s="35"/>
    </row>
    <row r="3875" spans="1:43" x14ac:dyDescent="0.25">
      <c r="A3875" s="27" t="s">
        <v>103</v>
      </c>
      <c r="B3875" s="27" t="s">
        <v>104</v>
      </c>
      <c r="C3875" s="27" t="s">
        <v>663</v>
      </c>
      <c r="D3875" s="27" t="s">
        <v>896</v>
      </c>
      <c r="E3875" s="27" t="s">
        <v>665</v>
      </c>
      <c r="F3875" s="27" t="s">
        <v>1033</v>
      </c>
      <c r="G3875" s="27" t="s">
        <v>1034</v>
      </c>
      <c r="H3875" s="34" t="s">
        <v>1031</v>
      </c>
      <c r="I3875" s="34" t="s">
        <v>1035</v>
      </c>
      <c r="J3875" s="34" t="str">
        <f t="shared" si="302"/>
        <v>Used VehicleEx NV demonstrators gross profit p.u.</v>
      </c>
      <c r="K3875" s="34" t="str">
        <f t="shared" si="303"/>
        <v>410Ex-Toyota NV demonstrator Cost of Sales</v>
      </c>
      <c r="L3875" s="28">
        <f>+SUMIF('TB 4-24'!M:M,$AL3875,'TB 4-24'!G:G)</f>
        <v>0</v>
      </c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>
        <f>+SUMIF('Input Sheet'!$S:$S,$AL3875,'Input Sheet'!C:C)</f>
        <v>0</v>
      </c>
      <c r="Z3875" s="28">
        <f>+SUMIF('Input Sheet'!$S:$S,$AL3875,'Input Sheet'!D:D)</f>
        <v>0</v>
      </c>
      <c r="AA3875" s="28">
        <f>+SUMIF('Input Sheet'!$S:$S,$AL3875,'Input Sheet'!E:E)</f>
        <v>0</v>
      </c>
      <c r="AB3875" s="28">
        <f>+SUMIF('Input Sheet'!$S:$S,$AL3875,'Input Sheet'!F:F)</f>
        <v>0</v>
      </c>
      <c r="AC3875" s="28">
        <f>+SUMIF('Input Sheet'!$S:$S,$AL3875,'Input Sheet'!G:G)</f>
        <v>0</v>
      </c>
      <c r="AD3875" s="28">
        <f>+SUMIF('Input Sheet'!$S:$S,$AL3875,'Input Sheet'!H:H)</f>
        <v>0</v>
      </c>
      <c r="AE3875" s="28">
        <f>+SUMIF('Input Sheet'!$S:$S,$AL3875,'Input Sheet'!I:I)</f>
        <v>0</v>
      </c>
      <c r="AF3875" s="28">
        <f>+SUMIF('Input Sheet'!$S:$S,$AL3875,'Input Sheet'!J:J)</f>
        <v>0</v>
      </c>
      <c r="AG3875" s="28">
        <f>+SUMIF('Input Sheet'!$S:$S,$AL3875,'Input Sheet'!K:K)</f>
        <v>0</v>
      </c>
      <c r="AH3875" s="28">
        <f>+SUMIF('Input Sheet'!$S:$S,$AL3875,'Input Sheet'!L:L)</f>
        <v>0</v>
      </c>
      <c r="AI3875" s="28">
        <f>+SUMIF('Input Sheet'!$S:$S,$AL3875,'Input Sheet'!M:M)</f>
        <v>0</v>
      </c>
      <c r="AJ3875" s="28">
        <f>+SUMIF('Input Sheet'!$S:$S,$AL3875,'Input Sheet'!N:N)</f>
        <v>0</v>
      </c>
      <c r="AK3875" s="28"/>
      <c r="AL3875" s="27" t="str">
        <f t="shared" si="301"/>
        <v>410-4080R</v>
      </c>
      <c r="AM3875" s="34" t="str">
        <f t="shared" si="304"/>
        <v>Used Vehicle</v>
      </c>
      <c r="AN3875" s="34" t="str">
        <f t="shared" si="305"/>
        <v>Used VehicleEx NV demonstrators gross profit p.u.</v>
      </c>
      <c r="AO3875" s="35"/>
      <c r="AP3875" s="35"/>
      <c r="AQ3875" s="35"/>
    </row>
    <row r="3876" spans="1:43" x14ac:dyDescent="0.25">
      <c r="A3876" s="27" t="s">
        <v>103</v>
      </c>
      <c r="B3876" s="27" t="s">
        <v>104</v>
      </c>
      <c r="C3876" s="27" t="s">
        <v>671</v>
      </c>
      <c r="D3876" s="27" t="s">
        <v>896</v>
      </c>
      <c r="E3876" s="27" t="s">
        <v>673</v>
      </c>
      <c r="F3876" s="27" t="s">
        <v>1033</v>
      </c>
      <c r="G3876" s="27" t="s">
        <v>1034</v>
      </c>
      <c r="H3876" s="34" t="s">
        <v>1031</v>
      </c>
      <c r="I3876" s="34" t="s">
        <v>1035</v>
      </c>
      <c r="J3876" s="34" t="str">
        <f t="shared" si="302"/>
        <v>Used VehicleEx NV demonstrators gross profit p.u.</v>
      </c>
      <c r="K3876" s="34" t="str">
        <f t="shared" si="303"/>
        <v>310Ex-Toyota NV demonstrator Cost of Sales</v>
      </c>
      <c r="L3876" s="28">
        <f>+SUMIF('TB 4-24'!M:M,$AL3876,'TB 4-24'!G:G)</f>
        <v>0</v>
      </c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>
        <f>+SUMIF('Input Sheet'!$S:$S,$AL3876,'Input Sheet'!C:C)</f>
        <v>0</v>
      </c>
      <c r="Z3876" s="28">
        <f>+SUMIF('Input Sheet'!$S:$S,$AL3876,'Input Sheet'!D:D)</f>
        <v>0</v>
      </c>
      <c r="AA3876" s="28">
        <f>+SUMIF('Input Sheet'!$S:$S,$AL3876,'Input Sheet'!E:E)</f>
        <v>0</v>
      </c>
      <c r="AB3876" s="28">
        <f>+SUMIF('Input Sheet'!$S:$S,$AL3876,'Input Sheet'!F:F)</f>
        <v>0</v>
      </c>
      <c r="AC3876" s="28">
        <f>+SUMIF('Input Sheet'!$S:$S,$AL3876,'Input Sheet'!G:G)</f>
        <v>0</v>
      </c>
      <c r="AD3876" s="28">
        <f>+SUMIF('Input Sheet'!$S:$S,$AL3876,'Input Sheet'!H:H)</f>
        <v>0</v>
      </c>
      <c r="AE3876" s="28">
        <f>+SUMIF('Input Sheet'!$S:$S,$AL3876,'Input Sheet'!I:I)</f>
        <v>0</v>
      </c>
      <c r="AF3876" s="28">
        <f>+SUMIF('Input Sheet'!$S:$S,$AL3876,'Input Sheet'!J:J)</f>
        <v>0</v>
      </c>
      <c r="AG3876" s="28">
        <f>+SUMIF('Input Sheet'!$S:$S,$AL3876,'Input Sheet'!K:K)</f>
        <v>0</v>
      </c>
      <c r="AH3876" s="28">
        <f>+SUMIF('Input Sheet'!$S:$S,$AL3876,'Input Sheet'!L:L)</f>
        <v>0</v>
      </c>
      <c r="AI3876" s="28">
        <f>+SUMIF('Input Sheet'!$S:$S,$AL3876,'Input Sheet'!M:M)</f>
        <v>0</v>
      </c>
      <c r="AJ3876" s="28">
        <f>+SUMIF('Input Sheet'!$S:$S,$AL3876,'Input Sheet'!N:N)</f>
        <v>0</v>
      </c>
      <c r="AK3876" s="28"/>
      <c r="AL3876" s="27" t="str">
        <f t="shared" si="301"/>
        <v>310-4080R</v>
      </c>
      <c r="AM3876" s="34" t="str">
        <f t="shared" si="304"/>
        <v>Used Vehicle</v>
      </c>
      <c r="AN3876" s="34" t="str">
        <f t="shared" si="305"/>
        <v>Used VehicleEx NV demonstrators gross profit p.u.</v>
      </c>
      <c r="AO3876" s="35"/>
      <c r="AP3876" s="35"/>
      <c r="AQ3876" s="35"/>
    </row>
    <row r="3877" spans="1:43" x14ac:dyDescent="0.25">
      <c r="A3877" s="27" t="s">
        <v>103</v>
      </c>
      <c r="B3877" s="27" t="s">
        <v>104</v>
      </c>
      <c r="C3877" s="27" t="s">
        <v>663</v>
      </c>
      <c r="D3877" s="27" t="s">
        <v>897</v>
      </c>
      <c r="E3877" s="27" t="s">
        <v>665</v>
      </c>
      <c r="F3877" s="27" t="s">
        <v>1033</v>
      </c>
      <c r="G3877" s="27" t="s">
        <v>1034</v>
      </c>
      <c r="H3877" s="34" t="s">
        <v>1031</v>
      </c>
      <c r="I3877" s="34" t="s">
        <v>1035</v>
      </c>
      <c r="J3877" s="34" t="str">
        <f t="shared" si="302"/>
        <v>Used VehicleEx NV demonstrators gross profit p.u.</v>
      </c>
      <c r="K3877" s="34" t="str">
        <f t="shared" si="303"/>
        <v>410Ex-Toyota NV demonstrator Cost of Sales</v>
      </c>
      <c r="L3877" s="28">
        <f>+SUMIF('TB 4-24'!M:M,$AL3877,'TB 4-24'!G:G)</f>
        <v>0</v>
      </c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>
        <f>+SUMIF('Input Sheet'!$S:$S,$AL3877,'Input Sheet'!C:C)</f>
        <v>0</v>
      </c>
      <c r="Z3877" s="28">
        <f>+SUMIF('Input Sheet'!$S:$S,$AL3877,'Input Sheet'!D:D)</f>
        <v>0</v>
      </c>
      <c r="AA3877" s="28">
        <f>+SUMIF('Input Sheet'!$S:$S,$AL3877,'Input Sheet'!E:E)</f>
        <v>0</v>
      </c>
      <c r="AB3877" s="28">
        <f>+SUMIF('Input Sheet'!$S:$S,$AL3877,'Input Sheet'!F:F)</f>
        <v>0</v>
      </c>
      <c r="AC3877" s="28">
        <f>+SUMIF('Input Sheet'!$S:$S,$AL3877,'Input Sheet'!G:G)</f>
        <v>0</v>
      </c>
      <c r="AD3877" s="28">
        <f>+SUMIF('Input Sheet'!$S:$S,$AL3877,'Input Sheet'!H:H)</f>
        <v>0</v>
      </c>
      <c r="AE3877" s="28">
        <f>+SUMIF('Input Sheet'!$S:$S,$AL3877,'Input Sheet'!I:I)</f>
        <v>0</v>
      </c>
      <c r="AF3877" s="28">
        <f>+SUMIF('Input Sheet'!$S:$S,$AL3877,'Input Sheet'!J:J)</f>
        <v>0</v>
      </c>
      <c r="AG3877" s="28">
        <f>+SUMIF('Input Sheet'!$S:$S,$AL3877,'Input Sheet'!K:K)</f>
        <v>0</v>
      </c>
      <c r="AH3877" s="28">
        <f>+SUMIF('Input Sheet'!$S:$S,$AL3877,'Input Sheet'!L:L)</f>
        <v>0</v>
      </c>
      <c r="AI3877" s="28">
        <f>+SUMIF('Input Sheet'!$S:$S,$AL3877,'Input Sheet'!M:M)</f>
        <v>0</v>
      </c>
      <c r="AJ3877" s="28">
        <f>+SUMIF('Input Sheet'!$S:$S,$AL3877,'Input Sheet'!N:N)</f>
        <v>0</v>
      </c>
      <c r="AK3877" s="28"/>
      <c r="AL3877" s="27" t="str">
        <f t="shared" si="301"/>
        <v>410-4080RR</v>
      </c>
      <c r="AM3877" s="34" t="str">
        <f t="shared" si="304"/>
        <v>Used Vehicle</v>
      </c>
      <c r="AN3877" s="34" t="str">
        <f t="shared" si="305"/>
        <v>Used VehicleEx NV demonstrators gross profit p.u.</v>
      </c>
      <c r="AO3877" s="35"/>
      <c r="AP3877" s="35"/>
      <c r="AQ3877" s="35"/>
    </row>
    <row r="3878" spans="1:43" x14ac:dyDescent="0.25">
      <c r="A3878" s="27" t="s">
        <v>103</v>
      </c>
      <c r="B3878" s="27" t="s">
        <v>104</v>
      </c>
      <c r="C3878" s="27" t="s">
        <v>671</v>
      </c>
      <c r="D3878" s="27" t="s">
        <v>897</v>
      </c>
      <c r="E3878" s="27" t="s">
        <v>673</v>
      </c>
      <c r="F3878" s="27" t="s">
        <v>1033</v>
      </c>
      <c r="G3878" s="27" t="s">
        <v>1034</v>
      </c>
      <c r="H3878" s="34" t="s">
        <v>1031</v>
      </c>
      <c r="I3878" s="34" t="s">
        <v>1035</v>
      </c>
      <c r="J3878" s="34" t="str">
        <f t="shared" si="302"/>
        <v>Used VehicleEx NV demonstrators gross profit p.u.</v>
      </c>
      <c r="K3878" s="34" t="str">
        <f t="shared" si="303"/>
        <v>310Ex-Toyota NV demonstrator Cost of Sales</v>
      </c>
      <c r="L3878" s="28">
        <f>+SUMIF('TB 4-24'!M:M,$AL3878,'TB 4-24'!G:G)</f>
        <v>0</v>
      </c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>
        <f>+SUMIF('Input Sheet'!$S:$S,$AL3878,'Input Sheet'!C:C)</f>
        <v>0</v>
      </c>
      <c r="Z3878" s="28">
        <f>+SUMIF('Input Sheet'!$S:$S,$AL3878,'Input Sheet'!D:D)</f>
        <v>0</v>
      </c>
      <c r="AA3878" s="28">
        <f>+SUMIF('Input Sheet'!$S:$S,$AL3878,'Input Sheet'!E:E)</f>
        <v>0</v>
      </c>
      <c r="AB3878" s="28">
        <f>+SUMIF('Input Sheet'!$S:$S,$AL3878,'Input Sheet'!F:F)</f>
        <v>0</v>
      </c>
      <c r="AC3878" s="28">
        <f>+SUMIF('Input Sheet'!$S:$S,$AL3878,'Input Sheet'!G:G)</f>
        <v>0</v>
      </c>
      <c r="AD3878" s="28">
        <f>+SUMIF('Input Sheet'!$S:$S,$AL3878,'Input Sheet'!H:H)</f>
        <v>0</v>
      </c>
      <c r="AE3878" s="28">
        <f>+SUMIF('Input Sheet'!$S:$S,$AL3878,'Input Sheet'!I:I)</f>
        <v>0</v>
      </c>
      <c r="AF3878" s="28">
        <f>+SUMIF('Input Sheet'!$S:$S,$AL3878,'Input Sheet'!J:J)</f>
        <v>0</v>
      </c>
      <c r="AG3878" s="28">
        <f>+SUMIF('Input Sheet'!$S:$S,$AL3878,'Input Sheet'!K:K)</f>
        <v>0</v>
      </c>
      <c r="AH3878" s="28">
        <f>+SUMIF('Input Sheet'!$S:$S,$AL3878,'Input Sheet'!L:L)</f>
        <v>0</v>
      </c>
      <c r="AI3878" s="28">
        <f>+SUMIF('Input Sheet'!$S:$S,$AL3878,'Input Sheet'!M:M)</f>
        <v>0</v>
      </c>
      <c r="AJ3878" s="28">
        <f>+SUMIF('Input Sheet'!$S:$S,$AL3878,'Input Sheet'!N:N)</f>
        <v>0</v>
      </c>
      <c r="AK3878" s="28"/>
      <c r="AL3878" s="27" t="str">
        <f t="shared" si="301"/>
        <v>310-4080RR</v>
      </c>
      <c r="AM3878" s="34" t="str">
        <f t="shared" si="304"/>
        <v>Used Vehicle</v>
      </c>
      <c r="AN3878" s="34" t="str">
        <f t="shared" si="305"/>
        <v>Used VehicleEx NV demonstrators gross profit p.u.</v>
      </c>
      <c r="AO3878" s="35"/>
      <c r="AP3878" s="35"/>
      <c r="AQ3878" s="35"/>
    </row>
    <row r="3879" spans="1:43" x14ac:dyDescent="0.25">
      <c r="A3879" s="27" t="s">
        <v>103</v>
      </c>
      <c r="B3879" s="27" t="s">
        <v>104</v>
      </c>
      <c r="C3879" s="27" t="s">
        <v>104</v>
      </c>
      <c r="D3879" s="27" t="s">
        <v>897</v>
      </c>
      <c r="E3879" s="27" t="s">
        <v>649</v>
      </c>
      <c r="F3879" s="27" t="s">
        <v>1033</v>
      </c>
      <c r="G3879" s="27" t="s">
        <v>1034</v>
      </c>
      <c r="H3879" s="34" t="s">
        <v>1031</v>
      </c>
      <c r="I3879" s="34" t="s">
        <v>1035</v>
      </c>
      <c r="J3879" s="34" t="str">
        <f t="shared" si="302"/>
        <v>Used VehicleEx NV demonstrators gross profit p.u.</v>
      </c>
      <c r="K3879" s="34" t="str">
        <f t="shared" si="303"/>
        <v>110Ex-Toyota NV demonstrator Cost of Sales</v>
      </c>
      <c r="L3879" s="28">
        <f>+SUMIF('TB 4-24'!M:M,$AL3879,'TB 4-24'!G:G)</f>
        <v>0</v>
      </c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>
        <f>+SUMIF('Input Sheet'!$S:$S,$AL3879,'Input Sheet'!C:C)</f>
        <v>0</v>
      </c>
      <c r="Z3879" s="28">
        <f>+SUMIF('Input Sheet'!$S:$S,$AL3879,'Input Sheet'!D:D)</f>
        <v>0</v>
      </c>
      <c r="AA3879" s="28">
        <f>+SUMIF('Input Sheet'!$S:$S,$AL3879,'Input Sheet'!E:E)</f>
        <v>0</v>
      </c>
      <c r="AB3879" s="28">
        <f>+SUMIF('Input Sheet'!$S:$S,$AL3879,'Input Sheet'!F:F)</f>
        <v>0</v>
      </c>
      <c r="AC3879" s="28">
        <f>+SUMIF('Input Sheet'!$S:$S,$AL3879,'Input Sheet'!G:G)</f>
        <v>0</v>
      </c>
      <c r="AD3879" s="28">
        <f>+SUMIF('Input Sheet'!$S:$S,$AL3879,'Input Sheet'!H:H)</f>
        <v>0</v>
      </c>
      <c r="AE3879" s="28">
        <f>+SUMIF('Input Sheet'!$S:$S,$AL3879,'Input Sheet'!I:I)</f>
        <v>0</v>
      </c>
      <c r="AF3879" s="28">
        <f>+SUMIF('Input Sheet'!$S:$S,$AL3879,'Input Sheet'!J:J)</f>
        <v>0</v>
      </c>
      <c r="AG3879" s="28">
        <f>+SUMIF('Input Sheet'!$S:$S,$AL3879,'Input Sheet'!K:K)</f>
        <v>0</v>
      </c>
      <c r="AH3879" s="28">
        <f>+SUMIF('Input Sheet'!$S:$S,$AL3879,'Input Sheet'!L:L)</f>
        <v>0</v>
      </c>
      <c r="AI3879" s="28">
        <f>+SUMIF('Input Sheet'!$S:$S,$AL3879,'Input Sheet'!M:M)</f>
        <v>0</v>
      </c>
      <c r="AJ3879" s="28">
        <f>+SUMIF('Input Sheet'!$S:$S,$AL3879,'Input Sheet'!N:N)</f>
        <v>0</v>
      </c>
      <c r="AK3879" s="28"/>
      <c r="AL3879" s="27" t="str">
        <f t="shared" si="301"/>
        <v>110-4080RR</v>
      </c>
      <c r="AM3879" s="34" t="str">
        <f t="shared" si="304"/>
        <v>Used Vehicle</v>
      </c>
      <c r="AN3879" s="34" t="str">
        <f t="shared" si="305"/>
        <v>Used VehicleEx NV demonstrators gross profit p.u.</v>
      </c>
      <c r="AO3879" s="35"/>
      <c r="AP3879" s="35"/>
      <c r="AQ3879" s="35"/>
    </row>
    <row r="3880" spans="1:43" x14ac:dyDescent="0.25">
      <c r="A3880" s="27" t="s">
        <v>103</v>
      </c>
      <c r="B3880" s="27" t="s">
        <v>104</v>
      </c>
      <c r="C3880" s="27" t="s">
        <v>657</v>
      </c>
      <c r="D3880" s="27" t="s">
        <v>897</v>
      </c>
      <c r="E3880" s="27" t="s">
        <v>658</v>
      </c>
      <c r="F3880" s="27" t="s">
        <v>1033</v>
      </c>
      <c r="G3880" s="27" t="s">
        <v>1034</v>
      </c>
      <c r="H3880" s="34" t="s">
        <v>1031</v>
      </c>
      <c r="I3880" s="34" t="s">
        <v>1035</v>
      </c>
      <c r="J3880" s="34" t="str">
        <f t="shared" si="302"/>
        <v>Used VehicleEx NV demonstrators gross profit p.u.</v>
      </c>
      <c r="K3880" s="34" t="str">
        <f t="shared" si="303"/>
        <v>210Ex-Toyota NV demonstrator Cost of Sales</v>
      </c>
      <c r="L3880" s="28">
        <f>+SUMIF('TB 4-24'!M:M,$AL3880,'TB 4-24'!G:G)</f>
        <v>0</v>
      </c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>
        <f>+SUMIF('Input Sheet'!$S:$S,$AL3880,'Input Sheet'!C:C)</f>
        <v>0</v>
      </c>
      <c r="Z3880" s="28">
        <f>+SUMIF('Input Sheet'!$S:$S,$AL3880,'Input Sheet'!D:D)</f>
        <v>0</v>
      </c>
      <c r="AA3880" s="28">
        <f>+SUMIF('Input Sheet'!$S:$S,$AL3880,'Input Sheet'!E:E)</f>
        <v>0</v>
      </c>
      <c r="AB3880" s="28">
        <f>+SUMIF('Input Sheet'!$S:$S,$AL3880,'Input Sheet'!F:F)</f>
        <v>0</v>
      </c>
      <c r="AC3880" s="28">
        <f>+SUMIF('Input Sheet'!$S:$S,$AL3880,'Input Sheet'!G:G)</f>
        <v>0</v>
      </c>
      <c r="AD3880" s="28">
        <f>+SUMIF('Input Sheet'!$S:$S,$AL3880,'Input Sheet'!H:H)</f>
        <v>0</v>
      </c>
      <c r="AE3880" s="28">
        <f>+SUMIF('Input Sheet'!$S:$S,$AL3880,'Input Sheet'!I:I)</f>
        <v>0</v>
      </c>
      <c r="AF3880" s="28">
        <f>+SUMIF('Input Sheet'!$S:$S,$AL3880,'Input Sheet'!J:J)</f>
        <v>0</v>
      </c>
      <c r="AG3880" s="28">
        <f>+SUMIF('Input Sheet'!$S:$S,$AL3880,'Input Sheet'!K:K)</f>
        <v>0</v>
      </c>
      <c r="AH3880" s="28">
        <f>+SUMIF('Input Sheet'!$S:$S,$AL3880,'Input Sheet'!L:L)</f>
        <v>0</v>
      </c>
      <c r="AI3880" s="28">
        <f>+SUMIF('Input Sheet'!$S:$S,$AL3880,'Input Sheet'!M:M)</f>
        <v>0</v>
      </c>
      <c r="AJ3880" s="28">
        <f>+SUMIF('Input Sheet'!$S:$S,$AL3880,'Input Sheet'!N:N)</f>
        <v>0</v>
      </c>
      <c r="AK3880" s="28"/>
      <c r="AL3880" s="27" t="str">
        <f t="shared" si="301"/>
        <v>210-4080RR</v>
      </c>
      <c r="AM3880" s="34" t="str">
        <f t="shared" si="304"/>
        <v>Used Vehicle</v>
      </c>
      <c r="AN3880" s="34" t="str">
        <f t="shared" si="305"/>
        <v>Used VehicleEx NV demonstrators gross profit p.u.</v>
      </c>
      <c r="AO3880" s="35"/>
      <c r="AP3880" s="35"/>
      <c r="AQ3880" s="35"/>
    </row>
    <row r="3881" spans="1:43" x14ac:dyDescent="0.25">
      <c r="A3881" s="27" t="s">
        <v>103</v>
      </c>
      <c r="B3881" s="27" t="s">
        <v>104</v>
      </c>
      <c r="C3881" s="27" t="s">
        <v>104</v>
      </c>
      <c r="D3881" s="27" t="s">
        <v>898</v>
      </c>
      <c r="E3881" s="27" t="s">
        <v>649</v>
      </c>
      <c r="F3881" s="27" t="s">
        <v>1033</v>
      </c>
      <c r="G3881" s="27" t="s">
        <v>1034</v>
      </c>
      <c r="H3881" s="34" t="s">
        <v>1031</v>
      </c>
      <c r="I3881" s="34" t="s">
        <v>1035</v>
      </c>
      <c r="J3881" s="34" t="str">
        <f t="shared" si="302"/>
        <v>Used VehicleEx NV demonstrators gross profit p.u.</v>
      </c>
      <c r="K3881" s="34" t="str">
        <f t="shared" si="303"/>
        <v>110Ex-Toyota NV demonstrator Cost of Sales</v>
      </c>
      <c r="L3881" s="28">
        <f>+SUMIF('TB 4-24'!M:M,$AL3881,'TB 4-24'!G:G)</f>
        <v>0</v>
      </c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>
        <f>+SUMIF('Input Sheet'!$S:$S,$AL3881,'Input Sheet'!C:C)</f>
        <v>0</v>
      </c>
      <c r="Z3881" s="28">
        <f>+SUMIF('Input Sheet'!$S:$S,$AL3881,'Input Sheet'!D:D)</f>
        <v>0</v>
      </c>
      <c r="AA3881" s="28">
        <f>+SUMIF('Input Sheet'!$S:$S,$AL3881,'Input Sheet'!E:E)</f>
        <v>0</v>
      </c>
      <c r="AB3881" s="28">
        <f>+SUMIF('Input Sheet'!$S:$S,$AL3881,'Input Sheet'!F:F)</f>
        <v>0</v>
      </c>
      <c r="AC3881" s="28">
        <f>+SUMIF('Input Sheet'!$S:$S,$AL3881,'Input Sheet'!G:G)</f>
        <v>0</v>
      </c>
      <c r="AD3881" s="28">
        <f>+SUMIF('Input Sheet'!$S:$S,$AL3881,'Input Sheet'!H:H)</f>
        <v>0</v>
      </c>
      <c r="AE3881" s="28">
        <f>+SUMIF('Input Sheet'!$S:$S,$AL3881,'Input Sheet'!I:I)</f>
        <v>0</v>
      </c>
      <c r="AF3881" s="28">
        <f>+SUMIF('Input Sheet'!$S:$S,$AL3881,'Input Sheet'!J:J)</f>
        <v>0</v>
      </c>
      <c r="AG3881" s="28">
        <f>+SUMIF('Input Sheet'!$S:$S,$AL3881,'Input Sheet'!K:K)</f>
        <v>0</v>
      </c>
      <c r="AH3881" s="28">
        <f>+SUMIF('Input Sheet'!$S:$S,$AL3881,'Input Sheet'!L:L)</f>
        <v>0</v>
      </c>
      <c r="AI3881" s="28">
        <f>+SUMIF('Input Sheet'!$S:$S,$AL3881,'Input Sheet'!M:M)</f>
        <v>0</v>
      </c>
      <c r="AJ3881" s="28">
        <f>+SUMIF('Input Sheet'!$S:$S,$AL3881,'Input Sheet'!N:N)</f>
        <v>0</v>
      </c>
      <c r="AK3881" s="28"/>
      <c r="AL3881" s="27" t="str">
        <f t="shared" si="301"/>
        <v>110-4083R</v>
      </c>
      <c r="AM3881" s="34" t="str">
        <f t="shared" si="304"/>
        <v>Used Vehicle</v>
      </c>
      <c r="AN3881" s="34" t="str">
        <f t="shared" si="305"/>
        <v>Used VehicleEx NV demonstrators gross profit p.u.</v>
      </c>
      <c r="AO3881" s="35"/>
      <c r="AP3881" s="35"/>
      <c r="AQ3881" s="35"/>
    </row>
    <row r="3882" spans="1:43" x14ac:dyDescent="0.25">
      <c r="A3882" s="27" t="s">
        <v>103</v>
      </c>
      <c r="B3882" s="27" t="s">
        <v>104</v>
      </c>
      <c r="C3882" s="27" t="s">
        <v>657</v>
      </c>
      <c r="D3882" s="27" t="s">
        <v>898</v>
      </c>
      <c r="E3882" s="27" t="s">
        <v>658</v>
      </c>
      <c r="F3882" s="27" t="s">
        <v>1033</v>
      </c>
      <c r="G3882" s="27" t="s">
        <v>1034</v>
      </c>
      <c r="H3882" s="34" t="s">
        <v>1031</v>
      </c>
      <c r="I3882" s="34" t="s">
        <v>1035</v>
      </c>
      <c r="J3882" s="34" t="str">
        <f t="shared" si="302"/>
        <v>Used VehicleEx NV demonstrators gross profit p.u.</v>
      </c>
      <c r="K3882" s="34" t="str">
        <f t="shared" si="303"/>
        <v>210Ex-Toyota NV demonstrator Cost of Sales</v>
      </c>
      <c r="L3882" s="28">
        <f>+SUMIF('TB 4-24'!M:M,$AL3882,'TB 4-24'!G:G)</f>
        <v>0</v>
      </c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>
        <f>+SUMIF('Input Sheet'!$S:$S,$AL3882,'Input Sheet'!C:C)</f>
        <v>0</v>
      </c>
      <c r="Z3882" s="28">
        <f>+SUMIF('Input Sheet'!$S:$S,$AL3882,'Input Sheet'!D:D)</f>
        <v>0</v>
      </c>
      <c r="AA3882" s="28">
        <f>+SUMIF('Input Sheet'!$S:$S,$AL3882,'Input Sheet'!E:E)</f>
        <v>0</v>
      </c>
      <c r="AB3882" s="28">
        <f>+SUMIF('Input Sheet'!$S:$S,$AL3882,'Input Sheet'!F:F)</f>
        <v>0</v>
      </c>
      <c r="AC3882" s="28">
        <f>+SUMIF('Input Sheet'!$S:$S,$AL3882,'Input Sheet'!G:G)</f>
        <v>0</v>
      </c>
      <c r="AD3882" s="28">
        <f>+SUMIF('Input Sheet'!$S:$S,$AL3882,'Input Sheet'!H:H)</f>
        <v>0</v>
      </c>
      <c r="AE3882" s="28">
        <f>+SUMIF('Input Sheet'!$S:$S,$AL3882,'Input Sheet'!I:I)</f>
        <v>0</v>
      </c>
      <c r="AF3882" s="28">
        <f>+SUMIF('Input Sheet'!$S:$S,$AL3882,'Input Sheet'!J:J)</f>
        <v>0</v>
      </c>
      <c r="AG3882" s="28">
        <f>+SUMIF('Input Sheet'!$S:$S,$AL3882,'Input Sheet'!K:K)</f>
        <v>0</v>
      </c>
      <c r="AH3882" s="28">
        <f>+SUMIF('Input Sheet'!$S:$S,$AL3882,'Input Sheet'!L:L)</f>
        <v>0</v>
      </c>
      <c r="AI3882" s="28">
        <f>+SUMIF('Input Sheet'!$S:$S,$AL3882,'Input Sheet'!M:M)</f>
        <v>0</v>
      </c>
      <c r="AJ3882" s="28">
        <f>+SUMIF('Input Sheet'!$S:$S,$AL3882,'Input Sheet'!N:N)</f>
        <v>0</v>
      </c>
      <c r="AK3882" s="28"/>
      <c r="AL3882" s="27" t="str">
        <f t="shared" si="301"/>
        <v>210-4083R</v>
      </c>
      <c r="AM3882" s="34" t="str">
        <f t="shared" si="304"/>
        <v>Used Vehicle</v>
      </c>
      <c r="AN3882" s="34" t="str">
        <f t="shared" si="305"/>
        <v>Used VehicleEx NV demonstrators gross profit p.u.</v>
      </c>
      <c r="AO3882" s="35"/>
      <c r="AP3882" s="35"/>
      <c r="AQ3882" s="35"/>
    </row>
    <row r="3883" spans="1:43" x14ac:dyDescent="0.25">
      <c r="A3883" s="27" t="s">
        <v>103</v>
      </c>
      <c r="B3883" s="27" t="s">
        <v>104</v>
      </c>
      <c r="C3883" s="27" t="s">
        <v>663</v>
      </c>
      <c r="D3883" s="27" t="s">
        <v>898</v>
      </c>
      <c r="E3883" s="27" t="s">
        <v>665</v>
      </c>
      <c r="F3883" s="27" t="s">
        <v>1033</v>
      </c>
      <c r="G3883" s="27" t="s">
        <v>1034</v>
      </c>
      <c r="H3883" s="34" t="s">
        <v>1031</v>
      </c>
      <c r="I3883" s="34" t="s">
        <v>1035</v>
      </c>
      <c r="J3883" s="34" t="str">
        <f t="shared" si="302"/>
        <v>Used VehicleEx NV demonstrators gross profit p.u.</v>
      </c>
      <c r="K3883" s="34" t="str">
        <f t="shared" si="303"/>
        <v>410Ex-Toyota NV demonstrator Cost of Sales</v>
      </c>
      <c r="L3883" s="28">
        <f>+SUMIF('TB 4-24'!M:M,$AL3883,'TB 4-24'!G:G)</f>
        <v>0</v>
      </c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>
        <f>+SUMIF('Input Sheet'!$S:$S,$AL3883,'Input Sheet'!C:C)</f>
        <v>0</v>
      </c>
      <c r="Z3883" s="28">
        <f>+SUMIF('Input Sheet'!$S:$S,$AL3883,'Input Sheet'!D:D)</f>
        <v>0</v>
      </c>
      <c r="AA3883" s="28">
        <f>+SUMIF('Input Sheet'!$S:$S,$AL3883,'Input Sheet'!E:E)</f>
        <v>0</v>
      </c>
      <c r="AB3883" s="28">
        <f>+SUMIF('Input Sheet'!$S:$S,$AL3883,'Input Sheet'!F:F)</f>
        <v>0</v>
      </c>
      <c r="AC3883" s="28">
        <f>+SUMIF('Input Sheet'!$S:$S,$AL3883,'Input Sheet'!G:G)</f>
        <v>0</v>
      </c>
      <c r="AD3883" s="28">
        <f>+SUMIF('Input Sheet'!$S:$S,$AL3883,'Input Sheet'!H:H)</f>
        <v>0</v>
      </c>
      <c r="AE3883" s="28">
        <f>+SUMIF('Input Sheet'!$S:$S,$AL3883,'Input Sheet'!I:I)</f>
        <v>0</v>
      </c>
      <c r="AF3883" s="28">
        <f>+SUMIF('Input Sheet'!$S:$S,$AL3883,'Input Sheet'!J:J)</f>
        <v>0</v>
      </c>
      <c r="AG3883" s="28">
        <f>+SUMIF('Input Sheet'!$S:$S,$AL3883,'Input Sheet'!K:K)</f>
        <v>0</v>
      </c>
      <c r="AH3883" s="28">
        <f>+SUMIF('Input Sheet'!$S:$S,$AL3883,'Input Sheet'!L:L)</f>
        <v>0</v>
      </c>
      <c r="AI3883" s="28">
        <f>+SUMIF('Input Sheet'!$S:$S,$AL3883,'Input Sheet'!M:M)</f>
        <v>0</v>
      </c>
      <c r="AJ3883" s="28">
        <f>+SUMIF('Input Sheet'!$S:$S,$AL3883,'Input Sheet'!N:N)</f>
        <v>0</v>
      </c>
      <c r="AK3883" s="28"/>
      <c r="AL3883" s="27" t="str">
        <f t="shared" si="301"/>
        <v>410-4083R</v>
      </c>
      <c r="AM3883" s="34" t="str">
        <f t="shared" si="304"/>
        <v>Used Vehicle</v>
      </c>
      <c r="AN3883" s="34" t="str">
        <f t="shared" si="305"/>
        <v>Used VehicleEx NV demonstrators gross profit p.u.</v>
      </c>
      <c r="AO3883" s="35"/>
      <c r="AP3883" s="35"/>
      <c r="AQ3883" s="35"/>
    </row>
    <row r="3884" spans="1:43" x14ac:dyDescent="0.25">
      <c r="A3884" s="27" t="s">
        <v>103</v>
      </c>
      <c r="B3884" s="27" t="s">
        <v>104</v>
      </c>
      <c r="C3884" s="27" t="s">
        <v>671</v>
      </c>
      <c r="D3884" s="27" t="s">
        <v>898</v>
      </c>
      <c r="E3884" s="27" t="s">
        <v>673</v>
      </c>
      <c r="F3884" s="27" t="s">
        <v>1033</v>
      </c>
      <c r="G3884" s="27" t="s">
        <v>1034</v>
      </c>
      <c r="H3884" s="34" t="s">
        <v>1031</v>
      </c>
      <c r="I3884" s="34" t="s">
        <v>1035</v>
      </c>
      <c r="J3884" s="34" t="str">
        <f t="shared" si="302"/>
        <v>Used VehicleEx NV demonstrators gross profit p.u.</v>
      </c>
      <c r="K3884" s="34" t="str">
        <f t="shared" si="303"/>
        <v>310Ex-Toyota NV demonstrator Cost of Sales</v>
      </c>
      <c r="L3884" s="28">
        <f>+SUMIF('TB 4-24'!M:M,$AL3884,'TB 4-24'!G:G)</f>
        <v>0</v>
      </c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>
        <f>+SUMIF('Input Sheet'!$S:$S,$AL3884,'Input Sheet'!C:C)</f>
        <v>0</v>
      </c>
      <c r="Z3884" s="28">
        <f>+SUMIF('Input Sheet'!$S:$S,$AL3884,'Input Sheet'!D:D)</f>
        <v>0</v>
      </c>
      <c r="AA3884" s="28">
        <f>+SUMIF('Input Sheet'!$S:$S,$AL3884,'Input Sheet'!E:E)</f>
        <v>0</v>
      </c>
      <c r="AB3884" s="28">
        <f>+SUMIF('Input Sheet'!$S:$S,$AL3884,'Input Sheet'!F:F)</f>
        <v>0</v>
      </c>
      <c r="AC3884" s="28">
        <f>+SUMIF('Input Sheet'!$S:$S,$AL3884,'Input Sheet'!G:G)</f>
        <v>0</v>
      </c>
      <c r="AD3884" s="28">
        <f>+SUMIF('Input Sheet'!$S:$S,$AL3884,'Input Sheet'!H:H)</f>
        <v>0</v>
      </c>
      <c r="AE3884" s="28">
        <f>+SUMIF('Input Sheet'!$S:$S,$AL3884,'Input Sheet'!I:I)</f>
        <v>0</v>
      </c>
      <c r="AF3884" s="28">
        <f>+SUMIF('Input Sheet'!$S:$S,$AL3884,'Input Sheet'!J:J)</f>
        <v>0</v>
      </c>
      <c r="AG3884" s="28">
        <f>+SUMIF('Input Sheet'!$S:$S,$AL3884,'Input Sheet'!K:K)</f>
        <v>0</v>
      </c>
      <c r="AH3884" s="28">
        <f>+SUMIF('Input Sheet'!$S:$S,$AL3884,'Input Sheet'!L:L)</f>
        <v>0</v>
      </c>
      <c r="AI3884" s="28">
        <f>+SUMIF('Input Sheet'!$S:$S,$AL3884,'Input Sheet'!M:M)</f>
        <v>0</v>
      </c>
      <c r="AJ3884" s="28">
        <f>+SUMIF('Input Sheet'!$S:$S,$AL3884,'Input Sheet'!N:N)</f>
        <v>0</v>
      </c>
      <c r="AK3884" s="28"/>
      <c r="AL3884" s="27" t="str">
        <f t="shared" si="301"/>
        <v>310-4083R</v>
      </c>
      <c r="AM3884" s="34" t="str">
        <f t="shared" si="304"/>
        <v>Used Vehicle</v>
      </c>
      <c r="AN3884" s="34" t="str">
        <f t="shared" si="305"/>
        <v>Used VehicleEx NV demonstrators gross profit p.u.</v>
      </c>
      <c r="AO3884" s="35"/>
      <c r="AP3884" s="35"/>
      <c r="AQ3884" s="35"/>
    </row>
    <row r="3885" spans="1:43" x14ac:dyDescent="0.25">
      <c r="A3885" s="27" t="s">
        <v>103</v>
      </c>
      <c r="B3885" s="27" t="s">
        <v>104</v>
      </c>
      <c r="C3885" s="27" t="s">
        <v>663</v>
      </c>
      <c r="D3885" s="27" t="s">
        <v>899</v>
      </c>
      <c r="E3885" s="27" t="s">
        <v>665</v>
      </c>
      <c r="F3885" s="27" t="s">
        <v>1033</v>
      </c>
      <c r="G3885" s="27" t="s">
        <v>1034</v>
      </c>
      <c r="H3885" s="34" t="s">
        <v>1031</v>
      </c>
      <c r="I3885" s="34" t="s">
        <v>1035</v>
      </c>
      <c r="J3885" s="34" t="str">
        <f t="shared" si="302"/>
        <v>Used VehicleEx NV demonstrators gross profit p.u.</v>
      </c>
      <c r="K3885" s="34" t="str">
        <f t="shared" si="303"/>
        <v>410Ex-Toyota NV demonstrator Cost of Sales</v>
      </c>
      <c r="L3885" s="28">
        <f>+SUMIF('TB 4-24'!M:M,$AL3885,'TB 4-24'!G:G)</f>
        <v>0</v>
      </c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>
        <f>+SUMIF('Input Sheet'!$S:$S,$AL3885,'Input Sheet'!C:C)</f>
        <v>0</v>
      </c>
      <c r="Z3885" s="28">
        <f>+SUMIF('Input Sheet'!$S:$S,$AL3885,'Input Sheet'!D:D)</f>
        <v>0</v>
      </c>
      <c r="AA3885" s="28">
        <f>+SUMIF('Input Sheet'!$S:$S,$AL3885,'Input Sheet'!E:E)</f>
        <v>0</v>
      </c>
      <c r="AB3885" s="28">
        <f>+SUMIF('Input Sheet'!$S:$S,$AL3885,'Input Sheet'!F:F)</f>
        <v>0</v>
      </c>
      <c r="AC3885" s="28">
        <f>+SUMIF('Input Sheet'!$S:$S,$AL3885,'Input Sheet'!G:G)</f>
        <v>0</v>
      </c>
      <c r="AD3885" s="28">
        <f>+SUMIF('Input Sheet'!$S:$S,$AL3885,'Input Sheet'!H:H)</f>
        <v>0</v>
      </c>
      <c r="AE3885" s="28">
        <f>+SUMIF('Input Sheet'!$S:$S,$AL3885,'Input Sheet'!I:I)</f>
        <v>0</v>
      </c>
      <c r="AF3885" s="28">
        <f>+SUMIF('Input Sheet'!$S:$S,$AL3885,'Input Sheet'!J:J)</f>
        <v>0</v>
      </c>
      <c r="AG3885" s="28">
        <f>+SUMIF('Input Sheet'!$S:$S,$AL3885,'Input Sheet'!K:K)</f>
        <v>0</v>
      </c>
      <c r="AH3885" s="28">
        <f>+SUMIF('Input Sheet'!$S:$S,$AL3885,'Input Sheet'!L:L)</f>
        <v>0</v>
      </c>
      <c r="AI3885" s="28">
        <f>+SUMIF('Input Sheet'!$S:$S,$AL3885,'Input Sheet'!M:M)</f>
        <v>0</v>
      </c>
      <c r="AJ3885" s="28">
        <f>+SUMIF('Input Sheet'!$S:$S,$AL3885,'Input Sheet'!N:N)</f>
        <v>0</v>
      </c>
      <c r="AK3885" s="28"/>
      <c r="AL3885" s="27" t="str">
        <f t="shared" si="301"/>
        <v>410-4083RR</v>
      </c>
      <c r="AM3885" s="34" t="str">
        <f t="shared" si="304"/>
        <v>Used Vehicle</v>
      </c>
      <c r="AN3885" s="34" t="str">
        <f t="shared" si="305"/>
        <v>Used VehicleEx NV demonstrators gross profit p.u.</v>
      </c>
      <c r="AO3885" s="35"/>
      <c r="AP3885" s="35"/>
      <c r="AQ3885" s="35"/>
    </row>
    <row r="3886" spans="1:43" x14ac:dyDescent="0.25">
      <c r="A3886" s="27" t="s">
        <v>103</v>
      </c>
      <c r="B3886" s="27" t="s">
        <v>104</v>
      </c>
      <c r="C3886" s="27" t="s">
        <v>671</v>
      </c>
      <c r="D3886" s="27" t="s">
        <v>899</v>
      </c>
      <c r="E3886" s="27" t="s">
        <v>673</v>
      </c>
      <c r="F3886" s="27" t="s">
        <v>1033</v>
      </c>
      <c r="G3886" s="27" t="s">
        <v>1034</v>
      </c>
      <c r="H3886" s="34" t="s">
        <v>1031</v>
      </c>
      <c r="I3886" s="34" t="s">
        <v>1035</v>
      </c>
      <c r="J3886" s="34" t="str">
        <f t="shared" si="302"/>
        <v>Used VehicleEx NV demonstrators gross profit p.u.</v>
      </c>
      <c r="K3886" s="34" t="str">
        <f t="shared" si="303"/>
        <v>310Ex-Toyota NV demonstrator Cost of Sales</v>
      </c>
      <c r="L3886" s="28">
        <f>+SUMIF('TB 4-24'!M:M,$AL3886,'TB 4-24'!G:G)</f>
        <v>0</v>
      </c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>
        <f>+SUMIF('Input Sheet'!$S:$S,$AL3886,'Input Sheet'!C:C)</f>
        <v>0</v>
      </c>
      <c r="Z3886" s="28">
        <f>+SUMIF('Input Sheet'!$S:$S,$AL3886,'Input Sheet'!D:D)</f>
        <v>0</v>
      </c>
      <c r="AA3886" s="28">
        <f>+SUMIF('Input Sheet'!$S:$S,$AL3886,'Input Sheet'!E:E)</f>
        <v>0</v>
      </c>
      <c r="AB3886" s="28">
        <f>+SUMIF('Input Sheet'!$S:$S,$AL3886,'Input Sheet'!F:F)</f>
        <v>0</v>
      </c>
      <c r="AC3886" s="28">
        <f>+SUMIF('Input Sheet'!$S:$S,$AL3886,'Input Sheet'!G:G)</f>
        <v>0</v>
      </c>
      <c r="AD3886" s="28">
        <f>+SUMIF('Input Sheet'!$S:$S,$AL3886,'Input Sheet'!H:H)</f>
        <v>0</v>
      </c>
      <c r="AE3886" s="28">
        <f>+SUMIF('Input Sheet'!$S:$S,$AL3886,'Input Sheet'!I:I)</f>
        <v>0</v>
      </c>
      <c r="AF3886" s="28">
        <f>+SUMIF('Input Sheet'!$S:$S,$AL3886,'Input Sheet'!J:J)</f>
        <v>0</v>
      </c>
      <c r="AG3886" s="28">
        <f>+SUMIF('Input Sheet'!$S:$S,$AL3886,'Input Sheet'!K:K)</f>
        <v>0</v>
      </c>
      <c r="AH3886" s="28">
        <f>+SUMIF('Input Sheet'!$S:$S,$AL3886,'Input Sheet'!L:L)</f>
        <v>0</v>
      </c>
      <c r="AI3886" s="28">
        <f>+SUMIF('Input Sheet'!$S:$S,$AL3886,'Input Sheet'!M:M)</f>
        <v>0</v>
      </c>
      <c r="AJ3886" s="28">
        <f>+SUMIF('Input Sheet'!$S:$S,$AL3886,'Input Sheet'!N:N)</f>
        <v>0</v>
      </c>
      <c r="AK3886" s="28"/>
      <c r="AL3886" s="27" t="str">
        <f t="shared" si="301"/>
        <v>310-4083RR</v>
      </c>
      <c r="AM3886" s="34" t="str">
        <f t="shared" si="304"/>
        <v>Used Vehicle</v>
      </c>
      <c r="AN3886" s="34" t="str">
        <f t="shared" si="305"/>
        <v>Used VehicleEx NV demonstrators gross profit p.u.</v>
      </c>
      <c r="AO3886" s="35"/>
      <c r="AP3886" s="35"/>
      <c r="AQ3886" s="35"/>
    </row>
    <row r="3887" spans="1:43" x14ac:dyDescent="0.25">
      <c r="A3887" s="27" t="s">
        <v>103</v>
      </c>
      <c r="B3887" s="27" t="s">
        <v>104</v>
      </c>
      <c r="C3887" s="27" t="s">
        <v>657</v>
      </c>
      <c r="D3887" s="27" t="s">
        <v>899</v>
      </c>
      <c r="E3887" s="27" t="s">
        <v>658</v>
      </c>
      <c r="F3887" s="27" t="s">
        <v>1033</v>
      </c>
      <c r="G3887" s="27" t="s">
        <v>1034</v>
      </c>
      <c r="H3887" s="34" t="s">
        <v>1031</v>
      </c>
      <c r="I3887" s="34" t="s">
        <v>1035</v>
      </c>
      <c r="J3887" s="34" t="str">
        <f t="shared" si="302"/>
        <v>Used VehicleEx NV demonstrators gross profit p.u.</v>
      </c>
      <c r="K3887" s="34" t="str">
        <f t="shared" si="303"/>
        <v>210Ex-Toyota NV demonstrator Cost of Sales</v>
      </c>
      <c r="L3887" s="28">
        <f>+SUMIF('TB 4-24'!M:M,$AL3887,'TB 4-24'!G:G)</f>
        <v>0</v>
      </c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>
        <f>+SUMIF('Input Sheet'!$S:$S,$AL3887,'Input Sheet'!C:C)</f>
        <v>0</v>
      </c>
      <c r="Z3887" s="28">
        <f>+SUMIF('Input Sheet'!$S:$S,$AL3887,'Input Sheet'!D:D)</f>
        <v>0</v>
      </c>
      <c r="AA3887" s="28">
        <f>+SUMIF('Input Sheet'!$S:$S,$AL3887,'Input Sheet'!E:E)</f>
        <v>0</v>
      </c>
      <c r="AB3887" s="28">
        <f>+SUMIF('Input Sheet'!$S:$S,$AL3887,'Input Sheet'!F:F)</f>
        <v>0</v>
      </c>
      <c r="AC3887" s="28">
        <f>+SUMIF('Input Sheet'!$S:$S,$AL3887,'Input Sheet'!G:G)</f>
        <v>0</v>
      </c>
      <c r="AD3887" s="28">
        <f>+SUMIF('Input Sheet'!$S:$S,$AL3887,'Input Sheet'!H:H)</f>
        <v>0</v>
      </c>
      <c r="AE3887" s="28">
        <f>+SUMIF('Input Sheet'!$S:$S,$AL3887,'Input Sheet'!I:I)</f>
        <v>0</v>
      </c>
      <c r="AF3887" s="28">
        <f>+SUMIF('Input Sheet'!$S:$S,$AL3887,'Input Sheet'!J:J)</f>
        <v>0</v>
      </c>
      <c r="AG3887" s="28">
        <f>+SUMIF('Input Sheet'!$S:$S,$AL3887,'Input Sheet'!K:K)</f>
        <v>0</v>
      </c>
      <c r="AH3887" s="28">
        <f>+SUMIF('Input Sheet'!$S:$S,$AL3887,'Input Sheet'!L:L)</f>
        <v>0</v>
      </c>
      <c r="AI3887" s="28">
        <f>+SUMIF('Input Sheet'!$S:$S,$AL3887,'Input Sheet'!M:M)</f>
        <v>0</v>
      </c>
      <c r="AJ3887" s="28">
        <f>+SUMIF('Input Sheet'!$S:$S,$AL3887,'Input Sheet'!N:N)</f>
        <v>0</v>
      </c>
      <c r="AK3887" s="28"/>
      <c r="AL3887" s="27" t="str">
        <f t="shared" si="301"/>
        <v>210-4083RR</v>
      </c>
      <c r="AM3887" s="34" t="str">
        <f t="shared" si="304"/>
        <v>Used Vehicle</v>
      </c>
      <c r="AN3887" s="34" t="str">
        <f t="shared" si="305"/>
        <v>Used VehicleEx NV demonstrators gross profit p.u.</v>
      </c>
      <c r="AO3887" s="35"/>
      <c r="AP3887" s="35"/>
      <c r="AQ3887" s="35"/>
    </row>
    <row r="3888" spans="1:43" x14ac:dyDescent="0.25">
      <c r="A3888" s="27" t="s">
        <v>103</v>
      </c>
      <c r="B3888" s="27" t="s">
        <v>104</v>
      </c>
      <c r="C3888" s="27" t="s">
        <v>104</v>
      </c>
      <c r="D3888" s="27" t="s">
        <v>899</v>
      </c>
      <c r="E3888" s="27" t="s">
        <v>649</v>
      </c>
      <c r="F3888" s="27" t="s">
        <v>1033</v>
      </c>
      <c r="G3888" s="27" t="s">
        <v>1034</v>
      </c>
      <c r="H3888" s="34" t="s">
        <v>1031</v>
      </c>
      <c r="I3888" s="34" t="s">
        <v>1035</v>
      </c>
      <c r="J3888" s="34" t="str">
        <f t="shared" si="302"/>
        <v>Used VehicleEx NV demonstrators gross profit p.u.</v>
      </c>
      <c r="K3888" s="34" t="str">
        <f t="shared" si="303"/>
        <v>110Ex-Toyota NV demonstrator Cost of Sales</v>
      </c>
      <c r="L3888" s="28">
        <f>+SUMIF('TB 4-24'!M:M,$AL3888,'TB 4-24'!G:G)</f>
        <v>0</v>
      </c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>
        <f>+SUMIF('Input Sheet'!$S:$S,$AL3888,'Input Sheet'!C:C)</f>
        <v>0</v>
      </c>
      <c r="Z3888" s="28">
        <f>+SUMIF('Input Sheet'!$S:$S,$AL3888,'Input Sheet'!D:D)</f>
        <v>0</v>
      </c>
      <c r="AA3888" s="28">
        <f>+SUMIF('Input Sheet'!$S:$S,$AL3888,'Input Sheet'!E:E)</f>
        <v>0</v>
      </c>
      <c r="AB3888" s="28">
        <f>+SUMIF('Input Sheet'!$S:$S,$AL3888,'Input Sheet'!F:F)</f>
        <v>0</v>
      </c>
      <c r="AC3888" s="28">
        <f>+SUMIF('Input Sheet'!$S:$S,$AL3888,'Input Sheet'!G:G)</f>
        <v>0</v>
      </c>
      <c r="AD3888" s="28">
        <f>+SUMIF('Input Sheet'!$S:$S,$AL3888,'Input Sheet'!H:H)</f>
        <v>0</v>
      </c>
      <c r="AE3888" s="28">
        <f>+SUMIF('Input Sheet'!$S:$S,$AL3888,'Input Sheet'!I:I)</f>
        <v>0</v>
      </c>
      <c r="AF3888" s="28">
        <f>+SUMIF('Input Sheet'!$S:$S,$AL3888,'Input Sheet'!J:J)</f>
        <v>0</v>
      </c>
      <c r="AG3888" s="28">
        <f>+SUMIF('Input Sheet'!$S:$S,$AL3888,'Input Sheet'!K:K)</f>
        <v>0</v>
      </c>
      <c r="AH3888" s="28">
        <f>+SUMIF('Input Sheet'!$S:$S,$AL3888,'Input Sheet'!L:L)</f>
        <v>0</v>
      </c>
      <c r="AI3888" s="28">
        <f>+SUMIF('Input Sheet'!$S:$S,$AL3888,'Input Sheet'!M:M)</f>
        <v>0</v>
      </c>
      <c r="AJ3888" s="28">
        <f>+SUMIF('Input Sheet'!$S:$S,$AL3888,'Input Sheet'!N:N)</f>
        <v>0</v>
      </c>
      <c r="AK3888" s="28"/>
      <c r="AL3888" s="27" t="str">
        <f t="shared" si="301"/>
        <v>110-4083RR</v>
      </c>
      <c r="AM3888" s="34" t="str">
        <f t="shared" si="304"/>
        <v>Used Vehicle</v>
      </c>
      <c r="AN3888" s="34" t="str">
        <f t="shared" si="305"/>
        <v>Used VehicleEx NV demonstrators gross profit p.u.</v>
      </c>
      <c r="AO3888" s="35"/>
      <c r="AP3888" s="35"/>
      <c r="AQ3888" s="35"/>
    </row>
    <row r="3889" spans="1:43" x14ac:dyDescent="0.25">
      <c r="A3889" s="27" t="s">
        <v>103</v>
      </c>
      <c r="B3889" s="27" t="s">
        <v>104</v>
      </c>
      <c r="C3889" s="27" t="s">
        <v>104</v>
      </c>
      <c r="D3889" s="27" t="s">
        <v>900</v>
      </c>
      <c r="E3889" s="27" t="s">
        <v>649</v>
      </c>
      <c r="F3889" s="27" t="s">
        <v>1033</v>
      </c>
      <c r="G3889" s="27" t="s">
        <v>1034</v>
      </c>
      <c r="H3889" s="34" t="s">
        <v>1031</v>
      </c>
      <c r="I3889" s="34" t="s">
        <v>1035</v>
      </c>
      <c r="J3889" s="34" t="str">
        <f t="shared" si="302"/>
        <v>Used VehicleEx NV demonstrators gross profit p.u.</v>
      </c>
      <c r="K3889" s="34" t="str">
        <f t="shared" si="303"/>
        <v>110Ex-Toyota NV demonstrator Cost of Sales</v>
      </c>
      <c r="L3889" s="28">
        <f>+SUMIF('TB 4-24'!M:M,$AL3889,'TB 4-24'!G:G)</f>
        <v>0</v>
      </c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>
        <f>+SUMIF('Input Sheet'!$S:$S,$AL3889,'Input Sheet'!C:C)</f>
        <v>0</v>
      </c>
      <c r="Z3889" s="28">
        <f>+SUMIF('Input Sheet'!$S:$S,$AL3889,'Input Sheet'!D:D)</f>
        <v>0</v>
      </c>
      <c r="AA3889" s="28">
        <f>+SUMIF('Input Sheet'!$S:$S,$AL3889,'Input Sheet'!E:E)</f>
        <v>0</v>
      </c>
      <c r="AB3889" s="28">
        <f>+SUMIF('Input Sheet'!$S:$S,$AL3889,'Input Sheet'!F:F)</f>
        <v>0</v>
      </c>
      <c r="AC3889" s="28">
        <f>+SUMIF('Input Sheet'!$S:$S,$AL3889,'Input Sheet'!G:G)</f>
        <v>0</v>
      </c>
      <c r="AD3889" s="28">
        <f>+SUMIF('Input Sheet'!$S:$S,$AL3889,'Input Sheet'!H:H)</f>
        <v>0</v>
      </c>
      <c r="AE3889" s="28">
        <f>+SUMIF('Input Sheet'!$S:$S,$AL3889,'Input Sheet'!I:I)</f>
        <v>0</v>
      </c>
      <c r="AF3889" s="28">
        <f>+SUMIF('Input Sheet'!$S:$S,$AL3889,'Input Sheet'!J:J)</f>
        <v>0</v>
      </c>
      <c r="AG3889" s="28">
        <f>+SUMIF('Input Sheet'!$S:$S,$AL3889,'Input Sheet'!K:K)</f>
        <v>0</v>
      </c>
      <c r="AH3889" s="28">
        <f>+SUMIF('Input Sheet'!$S:$S,$AL3889,'Input Sheet'!L:L)</f>
        <v>0</v>
      </c>
      <c r="AI3889" s="28">
        <f>+SUMIF('Input Sheet'!$S:$S,$AL3889,'Input Sheet'!M:M)</f>
        <v>0</v>
      </c>
      <c r="AJ3889" s="28">
        <f>+SUMIF('Input Sheet'!$S:$S,$AL3889,'Input Sheet'!N:N)</f>
        <v>0</v>
      </c>
      <c r="AK3889" s="28"/>
      <c r="AL3889" s="27" t="str">
        <f t="shared" si="301"/>
        <v>110-4085R</v>
      </c>
      <c r="AM3889" s="34" t="str">
        <f t="shared" si="304"/>
        <v>Used Vehicle</v>
      </c>
      <c r="AN3889" s="34" t="str">
        <f t="shared" si="305"/>
        <v>Used VehicleEx NV demonstrators gross profit p.u.</v>
      </c>
      <c r="AO3889" s="35"/>
      <c r="AP3889" s="35"/>
      <c r="AQ3889" s="35"/>
    </row>
    <row r="3890" spans="1:43" x14ac:dyDescent="0.25">
      <c r="A3890" s="27" t="s">
        <v>103</v>
      </c>
      <c r="B3890" s="27" t="s">
        <v>104</v>
      </c>
      <c r="C3890" s="27" t="s">
        <v>657</v>
      </c>
      <c r="D3890" s="27" t="s">
        <v>900</v>
      </c>
      <c r="E3890" s="27" t="s">
        <v>658</v>
      </c>
      <c r="F3890" s="27" t="s">
        <v>1033</v>
      </c>
      <c r="G3890" s="27" t="s">
        <v>1034</v>
      </c>
      <c r="H3890" s="34" t="s">
        <v>1031</v>
      </c>
      <c r="I3890" s="34" t="s">
        <v>1035</v>
      </c>
      <c r="J3890" s="34" t="str">
        <f t="shared" si="302"/>
        <v>Used VehicleEx NV demonstrators gross profit p.u.</v>
      </c>
      <c r="K3890" s="34" t="str">
        <f t="shared" si="303"/>
        <v>210Ex-Toyota NV demonstrator Cost of Sales</v>
      </c>
      <c r="L3890" s="28">
        <f>+SUMIF('TB 4-24'!M:M,$AL3890,'TB 4-24'!G:G)</f>
        <v>0</v>
      </c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>
        <f>+SUMIF('Input Sheet'!$S:$S,$AL3890,'Input Sheet'!C:C)</f>
        <v>0</v>
      </c>
      <c r="Z3890" s="28">
        <f>+SUMIF('Input Sheet'!$S:$S,$AL3890,'Input Sheet'!D:D)</f>
        <v>0</v>
      </c>
      <c r="AA3890" s="28">
        <f>+SUMIF('Input Sheet'!$S:$S,$AL3890,'Input Sheet'!E:E)</f>
        <v>0</v>
      </c>
      <c r="AB3890" s="28">
        <f>+SUMIF('Input Sheet'!$S:$S,$AL3890,'Input Sheet'!F:F)</f>
        <v>0</v>
      </c>
      <c r="AC3890" s="28">
        <f>+SUMIF('Input Sheet'!$S:$S,$AL3890,'Input Sheet'!G:G)</f>
        <v>0</v>
      </c>
      <c r="AD3890" s="28">
        <f>+SUMIF('Input Sheet'!$S:$S,$AL3890,'Input Sheet'!H:H)</f>
        <v>0</v>
      </c>
      <c r="AE3890" s="28">
        <f>+SUMIF('Input Sheet'!$S:$S,$AL3890,'Input Sheet'!I:I)</f>
        <v>0</v>
      </c>
      <c r="AF3890" s="28">
        <f>+SUMIF('Input Sheet'!$S:$S,$AL3890,'Input Sheet'!J:J)</f>
        <v>0</v>
      </c>
      <c r="AG3890" s="28">
        <f>+SUMIF('Input Sheet'!$S:$S,$AL3890,'Input Sheet'!K:K)</f>
        <v>0</v>
      </c>
      <c r="AH3890" s="28">
        <f>+SUMIF('Input Sheet'!$S:$S,$AL3890,'Input Sheet'!L:L)</f>
        <v>0</v>
      </c>
      <c r="AI3890" s="28">
        <f>+SUMIF('Input Sheet'!$S:$S,$AL3890,'Input Sheet'!M:M)</f>
        <v>0</v>
      </c>
      <c r="AJ3890" s="28">
        <f>+SUMIF('Input Sheet'!$S:$S,$AL3890,'Input Sheet'!N:N)</f>
        <v>0</v>
      </c>
      <c r="AK3890" s="28"/>
      <c r="AL3890" s="27" t="str">
        <f t="shared" si="301"/>
        <v>210-4085R</v>
      </c>
      <c r="AM3890" s="34" t="str">
        <f t="shared" si="304"/>
        <v>Used Vehicle</v>
      </c>
      <c r="AN3890" s="34" t="str">
        <f t="shared" si="305"/>
        <v>Used VehicleEx NV demonstrators gross profit p.u.</v>
      </c>
      <c r="AO3890" s="35"/>
      <c r="AP3890" s="35"/>
      <c r="AQ3890" s="35"/>
    </row>
    <row r="3891" spans="1:43" x14ac:dyDescent="0.25">
      <c r="A3891" s="27" t="s">
        <v>103</v>
      </c>
      <c r="B3891" s="27" t="s">
        <v>104</v>
      </c>
      <c r="C3891" s="27" t="s">
        <v>663</v>
      </c>
      <c r="D3891" s="27" t="s">
        <v>900</v>
      </c>
      <c r="E3891" s="27" t="s">
        <v>665</v>
      </c>
      <c r="F3891" s="27" t="s">
        <v>1033</v>
      </c>
      <c r="G3891" s="27" t="s">
        <v>1034</v>
      </c>
      <c r="H3891" s="34" t="s">
        <v>1031</v>
      </c>
      <c r="I3891" s="34" t="s">
        <v>1035</v>
      </c>
      <c r="J3891" s="34" t="str">
        <f t="shared" si="302"/>
        <v>Used VehicleEx NV demonstrators gross profit p.u.</v>
      </c>
      <c r="K3891" s="34" t="str">
        <f t="shared" si="303"/>
        <v>410Ex-Toyota NV demonstrator Cost of Sales</v>
      </c>
      <c r="L3891" s="28">
        <f>+SUMIF('TB 4-24'!M:M,$AL3891,'TB 4-24'!G:G)</f>
        <v>0</v>
      </c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>
        <f>+SUMIF('Input Sheet'!$S:$S,$AL3891,'Input Sheet'!C:C)</f>
        <v>0</v>
      </c>
      <c r="Z3891" s="28">
        <f>+SUMIF('Input Sheet'!$S:$S,$AL3891,'Input Sheet'!D:D)</f>
        <v>0</v>
      </c>
      <c r="AA3891" s="28">
        <f>+SUMIF('Input Sheet'!$S:$S,$AL3891,'Input Sheet'!E:E)</f>
        <v>0</v>
      </c>
      <c r="AB3891" s="28">
        <f>+SUMIF('Input Sheet'!$S:$S,$AL3891,'Input Sheet'!F:F)</f>
        <v>0</v>
      </c>
      <c r="AC3891" s="28">
        <f>+SUMIF('Input Sheet'!$S:$S,$AL3891,'Input Sheet'!G:G)</f>
        <v>0</v>
      </c>
      <c r="AD3891" s="28">
        <f>+SUMIF('Input Sheet'!$S:$S,$AL3891,'Input Sheet'!H:H)</f>
        <v>0</v>
      </c>
      <c r="AE3891" s="28">
        <f>+SUMIF('Input Sheet'!$S:$S,$AL3891,'Input Sheet'!I:I)</f>
        <v>0</v>
      </c>
      <c r="AF3891" s="28">
        <f>+SUMIF('Input Sheet'!$S:$S,$AL3891,'Input Sheet'!J:J)</f>
        <v>0</v>
      </c>
      <c r="AG3891" s="28">
        <f>+SUMIF('Input Sheet'!$S:$S,$AL3891,'Input Sheet'!K:K)</f>
        <v>0</v>
      </c>
      <c r="AH3891" s="28">
        <f>+SUMIF('Input Sheet'!$S:$S,$AL3891,'Input Sheet'!L:L)</f>
        <v>0</v>
      </c>
      <c r="AI3891" s="28">
        <f>+SUMIF('Input Sheet'!$S:$S,$AL3891,'Input Sheet'!M:M)</f>
        <v>0</v>
      </c>
      <c r="AJ3891" s="28">
        <f>+SUMIF('Input Sheet'!$S:$S,$AL3891,'Input Sheet'!N:N)</f>
        <v>0</v>
      </c>
      <c r="AK3891" s="28"/>
      <c r="AL3891" s="27" t="str">
        <f t="shared" si="301"/>
        <v>410-4085R</v>
      </c>
      <c r="AM3891" s="34" t="str">
        <f t="shared" si="304"/>
        <v>Used Vehicle</v>
      </c>
      <c r="AN3891" s="34" t="str">
        <f t="shared" si="305"/>
        <v>Used VehicleEx NV demonstrators gross profit p.u.</v>
      </c>
      <c r="AO3891" s="35"/>
      <c r="AP3891" s="35"/>
      <c r="AQ3891" s="35"/>
    </row>
    <row r="3892" spans="1:43" x14ac:dyDescent="0.25">
      <c r="A3892" s="27" t="s">
        <v>103</v>
      </c>
      <c r="B3892" s="27" t="s">
        <v>104</v>
      </c>
      <c r="C3892" s="27" t="s">
        <v>671</v>
      </c>
      <c r="D3892" s="27" t="s">
        <v>900</v>
      </c>
      <c r="E3892" s="27" t="s">
        <v>673</v>
      </c>
      <c r="F3892" s="27" t="s">
        <v>1033</v>
      </c>
      <c r="G3892" s="27" t="s">
        <v>1034</v>
      </c>
      <c r="H3892" s="34" t="s">
        <v>1031</v>
      </c>
      <c r="I3892" s="34" t="s">
        <v>1035</v>
      </c>
      <c r="J3892" s="34" t="str">
        <f t="shared" si="302"/>
        <v>Used VehicleEx NV demonstrators gross profit p.u.</v>
      </c>
      <c r="K3892" s="34" t="str">
        <f t="shared" si="303"/>
        <v>310Ex-Toyota NV demonstrator Cost of Sales</v>
      </c>
      <c r="L3892" s="28">
        <f>+SUMIF('TB 4-24'!M:M,$AL3892,'TB 4-24'!G:G)</f>
        <v>0</v>
      </c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>
        <f>+SUMIF('Input Sheet'!$S:$S,$AL3892,'Input Sheet'!C:C)</f>
        <v>0</v>
      </c>
      <c r="Z3892" s="28">
        <f>+SUMIF('Input Sheet'!$S:$S,$AL3892,'Input Sheet'!D:D)</f>
        <v>0</v>
      </c>
      <c r="AA3892" s="28">
        <f>+SUMIF('Input Sheet'!$S:$S,$AL3892,'Input Sheet'!E:E)</f>
        <v>0</v>
      </c>
      <c r="AB3892" s="28">
        <f>+SUMIF('Input Sheet'!$S:$S,$AL3892,'Input Sheet'!F:F)</f>
        <v>0</v>
      </c>
      <c r="AC3892" s="28">
        <f>+SUMIF('Input Sheet'!$S:$S,$AL3892,'Input Sheet'!G:G)</f>
        <v>0</v>
      </c>
      <c r="AD3892" s="28">
        <f>+SUMIF('Input Sheet'!$S:$S,$AL3892,'Input Sheet'!H:H)</f>
        <v>0</v>
      </c>
      <c r="AE3892" s="28">
        <f>+SUMIF('Input Sheet'!$S:$S,$AL3892,'Input Sheet'!I:I)</f>
        <v>0</v>
      </c>
      <c r="AF3892" s="28">
        <f>+SUMIF('Input Sheet'!$S:$S,$AL3892,'Input Sheet'!J:J)</f>
        <v>0</v>
      </c>
      <c r="AG3892" s="28">
        <f>+SUMIF('Input Sheet'!$S:$S,$AL3892,'Input Sheet'!K:K)</f>
        <v>0</v>
      </c>
      <c r="AH3892" s="28">
        <f>+SUMIF('Input Sheet'!$S:$S,$AL3892,'Input Sheet'!L:L)</f>
        <v>0</v>
      </c>
      <c r="AI3892" s="28">
        <f>+SUMIF('Input Sheet'!$S:$S,$AL3892,'Input Sheet'!M:M)</f>
        <v>0</v>
      </c>
      <c r="AJ3892" s="28">
        <f>+SUMIF('Input Sheet'!$S:$S,$AL3892,'Input Sheet'!N:N)</f>
        <v>0</v>
      </c>
      <c r="AK3892" s="28"/>
      <c r="AL3892" s="27" t="str">
        <f t="shared" si="301"/>
        <v>310-4085R</v>
      </c>
      <c r="AM3892" s="34" t="str">
        <f t="shared" si="304"/>
        <v>Used Vehicle</v>
      </c>
      <c r="AN3892" s="34" t="str">
        <f t="shared" si="305"/>
        <v>Used VehicleEx NV demonstrators gross profit p.u.</v>
      </c>
      <c r="AO3892" s="35"/>
      <c r="AP3892" s="35"/>
      <c r="AQ3892" s="35"/>
    </row>
    <row r="3893" spans="1:43" x14ac:dyDescent="0.25">
      <c r="A3893" s="27" t="s">
        <v>103</v>
      </c>
      <c r="B3893" s="27" t="s">
        <v>104</v>
      </c>
      <c r="C3893" s="27" t="s">
        <v>663</v>
      </c>
      <c r="D3893" s="27" t="s">
        <v>901</v>
      </c>
      <c r="E3893" s="27" t="s">
        <v>665</v>
      </c>
      <c r="F3893" s="27" t="s">
        <v>1033</v>
      </c>
      <c r="G3893" s="27" t="s">
        <v>1034</v>
      </c>
      <c r="H3893" s="34" t="s">
        <v>1031</v>
      </c>
      <c r="I3893" s="34" t="s">
        <v>1035</v>
      </c>
      <c r="J3893" s="34" t="str">
        <f t="shared" si="302"/>
        <v>Used VehicleEx NV demonstrators gross profit p.u.</v>
      </c>
      <c r="K3893" s="34" t="str">
        <f t="shared" si="303"/>
        <v>410Ex-Toyota NV demonstrator Cost of Sales</v>
      </c>
      <c r="L3893" s="28">
        <f>+SUMIF('TB 4-24'!M:M,$AL3893,'TB 4-24'!G:G)</f>
        <v>0</v>
      </c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>
        <f>+SUMIF('Input Sheet'!$S:$S,$AL3893,'Input Sheet'!C:C)</f>
        <v>0</v>
      </c>
      <c r="Z3893" s="28">
        <f>+SUMIF('Input Sheet'!$S:$S,$AL3893,'Input Sheet'!D:D)</f>
        <v>0</v>
      </c>
      <c r="AA3893" s="28">
        <f>+SUMIF('Input Sheet'!$S:$S,$AL3893,'Input Sheet'!E:E)</f>
        <v>0</v>
      </c>
      <c r="AB3893" s="28">
        <f>+SUMIF('Input Sheet'!$S:$S,$AL3893,'Input Sheet'!F:F)</f>
        <v>0</v>
      </c>
      <c r="AC3893" s="28">
        <f>+SUMIF('Input Sheet'!$S:$S,$AL3893,'Input Sheet'!G:G)</f>
        <v>0</v>
      </c>
      <c r="AD3893" s="28">
        <f>+SUMIF('Input Sheet'!$S:$S,$AL3893,'Input Sheet'!H:H)</f>
        <v>0</v>
      </c>
      <c r="AE3893" s="28">
        <f>+SUMIF('Input Sheet'!$S:$S,$AL3893,'Input Sheet'!I:I)</f>
        <v>0</v>
      </c>
      <c r="AF3893" s="28">
        <f>+SUMIF('Input Sheet'!$S:$S,$AL3893,'Input Sheet'!J:J)</f>
        <v>0</v>
      </c>
      <c r="AG3893" s="28">
        <f>+SUMIF('Input Sheet'!$S:$S,$AL3893,'Input Sheet'!K:K)</f>
        <v>0</v>
      </c>
      <c r="AH3893" s="28">
        <f>+SUMIF('Input Sheet'!$S:$S,$AL3893,'Input Sheet'!L:L)</f>
        <v>0</v>
      </c>
      <c r="AI3893" s="28">
        <f>+SUMIF('Input Sheet'!$S:$S,$AL3893,'Input Sheet'!M:M)</f>
        <v>0</v>
      </c>
      <c r="AJ3893" s="28">
        <f>+SUMIF('Input Sheet'!$S:$S,$AL3893,'Input Sheet'!N:N)</f>
        <v>0</v>
      </c>
      <c r="AK3893" s="28"/>
      <c r="AL3893" s="27" t="str">
        <f t="shared" si="301"/>
        <v>410-4085RR</v>
      </c>
      <c r="AM3893" s="34" t="str">
        <f t="shared" si="304"/>
        <v>Used Vehicle</v>
      </c>
      <c r="AN3893" s="34" t="str">
        <f t="shared" si="305"/>
        <v>Used VehicleEx NV demonstrators gross profit p.u.</v>
      </c>
      <c r="AO3893" s="35"/>
      <c r="AP3893" s="35"/>
      <c r="AQ3893" s="35"/>
    </row>
    <row r="3894" spans="1:43" x14ac:dyDescent="0.25">
      <c r="A3894" s="27" t="s">
        <v>103</v>
      </c>
      <c r="B3894" s="27" t="s">
        <v>104</v>
      </c>
      <c r="C3894" s="27" t="s">
        <v>671</v>
      </c>
      <c r="D3894" s="27" t="s">
        <v>901</v>
      </c>
      <c r="E3894" s="27" t="s">
        <v>673</v>
      </c>
      <c r="F3894" s="27" t="s">
        <v>1033</v>
      </c>
      <c r="G3894" s="27" t="s">
        <v>1034</v>
      </c>
      <c r="H3894" s="34" t="s">
        <v>1031</v>
      </c>
      <c r="I3894" s="34" t="s">
        <v>1035</v>
      </c>
      <c r="J3894" s="34" t="str">
        <f t="shared" si="302"/>
        <v>Used VehicleEx NV demonstrators gross profit p.u.</v>
      </c>
      <c r="K3894" s="34" t="str">
        <f t="shared" si="303"/>
        <v>310Ex-Toyota NV demonstrator Cost of Sales</v>
      </c>
      <c r="L3894" s="28">
        <f>+SUMIF('TB 4-24'!M:M,$AL3894,'TB 4-24'!G:G)</f>
        <v>0</v>
      </c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>
        <f>+SUMIF('Input Sheet'!$S:$S,$AL3894,'Input Sheet'!C:C)</f>
        <v>0</v>
      </c>
      <c r="Z3894" s="28">
        <f>+SUMIF('Input Sheet'!$S:$S,$AL3894,'Input Sheet'!D:D)</f>
        <v>0</v>
      </c>
      <c r="AA3894" s="28">
        <f>+SUMIF('Input Sheet'!$S:$S,$AL3894,'Input Sheet'!E:E)</f>
        <v>0</v>
      </c>
      <c r="AB3894" s="28">
        <f>+SUMIF('Input Sheet'!$S:$S,$AL3894,'Input Sheet'!F:F)</f>
        <v>0</v>
      </c>
      <c r="AC3894" s="28">
        <f>+SUMIF('Input Sheet'!$S:$S,$AL3894,'Input Sheet'!G:G)</f>
        <v>0</v>
      </c>
      <c r="AD3894" s="28">
        <f>+SUMIF('Input Sheet'!$S:$S,$AL3894,'Input Sheet'!H:H)</f>
        <v>0</v>
      </c>
      <c r="AE3894" s="28">
        <f>+SUMIF('Input Sheet'!$S:$S,$AL3894,'Input Sheet'!I:I)</f>
        <v>0</v>
      </c>
      <c r="AF3894" s="28">
        <f>+SUMIF('Input Sheet'!$S:$S,$AL3894,'Input Sheet'!J:J)</f>
        <v>0</v>
      </c>
      <c r="AG3894" s="28">
        <f>+SUMIF('Input Sheet'!$S:$S,$AL3894,'Input Sheet'!K:K)</f>
        <v>0</v>
      </c>
      <c r="AH3894" s="28">
        <f>+SUMIF('Input Sheet'!$S:$S,$AL3894,'Input Sheet'!L:L)</f>
        <v>0</v>
      </c>
      <c r="AI3894" s="28">
        <f>+SUMIF('Input Sheet'!$S:$S,$AL3894,'Input Sheet'!M:M)</f>
        <v>0</v>
      </c>
      <c r="AJ3894" s="28">
        <f>+SUMIF('Input Sheet'!$S:$S,$AL3894,'Input Sheet'!N:N)</f>
        <v>0</v>
      </c>
      <c r="AK3894" s="28"/>
      <c r="AL3894" s="27" t="str">
        <f t="shared" si="301"/>
        <v>310-4085RR</v>
      </c>
      <c r="AM3894" s="34" t="str">
        <f t="shared" si="304"/>
        <v>Used Vehicle</v>
      </c>
      <c r="AN3894" s="34" t="str">
        <f t="shared" si="305"/>
        <v>Used VehicleEx NV demonstrators gross profit p.u.</v>
      </c>
      <c r="AO3894" s="35"/>
      <c r="AP3894" s="35"/>
      <c r="AQ3894" s="35"/>
    </row>
    <row r="3895" spans="1:43" x14ac:dyDescent="0.25">
      <c r="A3895" s="27" t="s">
        <v>103</v>
      </c>
      <c r="B3895" s="27" t="s">
        <v>104</v>
      </c>
      <c r="C3895" s="27" t="s">
        <v>657</v>
      </c>
      <c r="D3895" s="27" t="s">
        <v>901</v>
      </c>
      <c r="E3895" s="27" t="s">
        <v>658</v>
      </c>
      <c r="F3895" s="27" t="s">
        <v>1033</v>
      </c>
      <c r="G3895" s="27" t="s">
        <v>1034</v>
      </c>
      <c r="H3895" s="34" t="s">
        <v>1031</v>
      </c>
      <c r="I3895" s="34" t="s">
        <v>1035</v>
      </c>
      <c r="J3895" s="34" t="str">
        <f t="shared" si="302"/>
        <v>Used VehicleEx NV demonstrators gross profit p.u.</v>
      </c>
      <c r="K3895" s="34" t="str">
        <f t="shared" si="303"/>
        <v>210Ex-Toyota NV demonstrator Cost of Sales</v>
      </c>
      <c r="L3895" s="28">
        <f>+SUMIF('TB 4-24'!M:M,$AL3895,'TB 4-24'!G:G)</f>
        <v>0</v>
      </c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>
        <f>+SUMIF('Input Sheet'!$S:$S,$AL3895,'Input Sheet'!C:C)</f>
        <v>0</v>
      </c>
      <c r="Z3895" s="28">
        <f>+SUMIF('Input Sheet'!$S:$S,$AL3895,'Input Sheet'!D:D)</f>
        <v>0</v>
      </c>
      <c r="AA3895" s="28">
        <f>+SUMIF('Input Sheet'!$S:$S,$AL3895,'Input Sheet'!E:E)</f>
        <v>0</v>
      </c>
      <c r="AB3895" s="28">
        <f>+SUMIF('Input Sheet'!$S:$S,$AL3895,'Input Sheet'!F:F)</f>
        <v>0</v>
      </c>
      <c r="AC3895" s="28">
        <f>+SUMIF('Input Sheet'!$S:$S,$AL3895,'Input Sheet'!G:G)</f>
        <v>0</v>
      </c>
      <c r="AD3895" s="28">
        <f>+SUMIF('Input Sheet'!$S:$S,$AL3895,'Input Sheet'!H:H)</f>
        <v>0</v>
      </c>
      <c r="AE3895" s="28">
        <f>+SUMIF('Input Sheet'!$S:$S,$AL3895,'Input Sheet'!I:I)</f>
        <v>0</v>
      </c>
      <c r="AF3895" s="28">
        <f>+SUMIF('Input Sheet'!$S:$S,$AL3895,'Input Sheet'!J:J)</f>
        <v>0</v>
      </c>
      <c r="AG3895" s="28">
        <f>+SUMIF('Input Sheet'!$S:$S,$AL3895,'Input Sheet'!K:K)</f>
        <v>0</v>
      </c>
      <c r="AH3895" s="28">
        <f>+SUMIF('Input Sheet'!$S:$S,$AL3895,'Input Sheet'!L:L)</f>
        <v>0</v>
      </c>
      <c r="AI3895" s="28">
        <f>+SUMIF('Input Sheet'!$S:$S,$AL3895,'Input Sheet'!M:M)</f>
        <v>0</v>
      </c>
      <c r="AJ3895" s="28">
        <f>+SUMIF('Input Sheet'!$S:$S,$AL3895,'Input Sheet'!N:N)</f>
        <v>0</v>
      </c>
      <c r="AK3895" s="28"/>
      <c r="AL3895" s="27" t="str">
        <f t="shared" si="301"/>
        <v>210-4085RR</v>
      </c>
      <c r="AM3895" s="34" t="str">
        <f t="shared" si="304"/>
        <v>Used Vehicle</v>
      </c>
      <c r="AN3895" s="34" t="str">
        <f t="shared" si="305"/>
        <v>Used VehicleEx NV demonstrators gross profit p.u.</v>
      </c>
      <c r="AO3895" s="35"/>
      <c r="AP3895" s="35"/>
      <c r="AQ3895" s="35"/>
    </row>
    <row r="3896" spans="1:43" x14ac:dyDescent="0.25">
      <c r="A3896" s="27" t="s">
        <v>103</v>
      </c>
      <c r="B3896" s="27" t="s">
        <v>104</v>
      </c>
      <c r="C3896" s="27" t="s">
        <v>104</v>
      </c>
      <c r="D3896" s="27" t="s">
        <v>901</v>
      </c>
      <c r="E3896" s="27" t="s">
        <v>649</v>
      </c>
      <c r="F3896" s="27" t="s">
        <v>1033</v>
      </c>
      <c r="G3896" s="27" t="s">
        <v>1034</v>
      </c>
      <c r="H3896" s="34" t="s">
        <v>1031</v>
      </c>
      <c r="I3896" s="34" t="s">
        <v>1035</v>
      </c>
      <c r="J3896" s="34" t="str">
        <f t="shared" si="302"/>
        <v>Used VehicleEx NV demonstrators gross profit p.u.</v>
      </c>
      <c r="K3896" s="34" t="str">
        <f t="shared" si="303"/>
        <v>110Ex-Toyota NV demonstrator Cost of Sales</v>
      </c>
      <c r="L3896" s="28">
        <f>+SUMIF('TB 4-24'!M:M,$AL3896,'TB 4-24'!G:G)</f>
        <v>0</v>
      </c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>
        <f>+SUMIF('Input Sheet'!$S:$S,$AL3896,'Input Sheet'!C:C)</f>
        <v>0</v>
      </c>
      <c r="Z3896" s="28">
        <f>+SUMIF('Input Sheet'!$S:$S,$AL3896,'Input Sheet'!D:D)</f>
        <v>0</v>
      </c>
      <c r="AA3896" s="28">
        <f>+SUMIF('Input Sheet'!$S:$S,$AL3896,'Input Sheet'!E:E)</f>
        <v>0</v>
      </c>
      <c r="AB3896" s="28">
        <f>+SUMIF('Input Sheet'!$S:$S,$AL3896,'Input Sheet'!F:F)</f>
        <v>0</v>
      </c>
      <c r="AC3896" s="28">
        <f>+SUMIF('Input Sheet'!$S:$S,$AL3896,'Input Sheet'!G:G)</f>
        <v>0</v>
      </c>
      <c r="AD3896" s="28">
        <f>+SUMIF('Input Sheet'!$S:$S,$AL3896,'Input Sheet'!H:H)</f>
        <v>0</v>
      </c>
      <c r="AE3896" s="28">
        <f>+SUMIF('Input Sheet'!$S:$S,$AL3896,'Input Sheet'!I:I)</f>
        <v>0</v>
      </c>
      <c r="AF3896" s="28">
        <f>+SUMIF('Input Sheet'!$S:$S,$AL3896,'Input Sheet'!J:J)</f>
        <v>0</v>
      </c>
      <c r="AG3896" s="28">
        <f>+SUMIF('Input Sheet'!$S:$S,$AL3896,'Input Sheet'!K:K)</f>
        <v>0</v>
      </c>
      <c r="AH3896" s="28">
        <f>+SUMIF('Input Sheet'!$S:$S,$AL3896,'Input Sheet'!L:L)</f>
        <v>0</v>
      </c>
      <c r="AI3896" s="28">
        <f>+SUMIF('Input Sheet'!$S:$S,$AL3896,'Input Sheet'!M:M)</f>
        <v>0</v>
      </c>
      <c r="AJ3896" s="28">
        <f>+SUMIF('Input Sheet'!$S:$S,$AL3896,'Input Sheet'!N:N)</f>
        <v>0</v>
      </c>
      <c r="AK3896" s="28"/>
      <c r="AL3896" s="27" t="str">
        <f t="shared" si="301"/>
        <v>110-4085RR</v>
      </c>
      <c r="AM3896" s="34" t="str">
        <f t="shared" si="304"/>
        <v>Used Vehicle</v>
      </c>
      <c r="AN3896" s="34" t="str">
        <f t="shared" si="305"/>
        <v>Used VehicleEx NV demonstrators gross profit p.u.</v>
      </c>
      <c r="AO3896" s="35"/>
      <c r="AP3896" s="35"/>
      <c r="AQ3896" s="35"/>
    </row>
    <row r="3897" spans="1:43" x14ac:dyDescent="0.25">
      <c r="A3897" s="27" t="s">
        <v>103</v>
      </c>
      <c r="B3897" s="27" t="s">
        <v>104</v>
      </c>
      <c r="C3897" s="27" t="s">
        <v>104</v>
      </c>
      <c r="D3897" s="27" t="s">
        <v>902</v>
      </c>
      <c r="E3897" s="27" t="s">
        <v>649</v>
      </c>
      <c r="F3897" s="27" t="s">
        <v>1033</v>
      </c>
      <c r="G3897" s="27" t="s">
        <v>1034</v>
      </c>
      <c r="H3897" s="34" t="s">
        <v>1031</v>
      </c>
      <c r="I3897" s="34" t="s">
        <v>1035</v>
      </c>
      <c r="J3897" s="34" t="str">
        <f t="shared" si="302"/>
        <v>Used VehicleEx NV demonstrators gross profit p.u.</v>
      </c>
      <c r="K3897" s="34" t="str">
        <f t="shared" si="303"/>
        <v>110Ex-Toyota NV demonstrator Cost of Sales</v>
      </c>
      <c r="L3897" s="28">
        <f>+SUMIF('TB 4-24'!M:M,$AL3897,'TB 4-24'!G:G)</f>
        <v>0</v>
      </c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>
        <f>+SUMIF('Input Sheet'!$S:$S,$AL3897,'Input Sheet'!C:C)</f>
        <v>0</v>
      </c>
      <c r="Z3897" s="28">
        <f>+SUMIF('Input Sheet'!$S:$S,$AL3897,'Input Sheet'!D:D)</f>
        <v>0</v>
      </c>
      <c r="AA3897" s="28">
        <f>+SUMIF('Input Sheet'!$S:$S,$AL3897,'Input Sheet'!E:E)</f>
        <v>0</v>
      </c>
      <c r="AB3897" s="28">
        <f>+SUMIF('Input Sheet'!$S:$S,$AL3897,'Input Sheet'!F:F)</f>
        <v>0</v>
      </c>
      <c r="AC3897" s="28">
        <f>+SUMIF('Input Sheet'!$S:$S,$AL3897,'Input Sheet'!G:G)</f>
        <v>0</v>
      </c>
      <c r="AD3897" s="28">
        <f>+SUMIF('Input Sheet'!$S:$S,$AL3897,'Input Sheet'!H:H)</f>
        <v>0</v>
      </c>
      <c r="AE3897" s="28">
        <f>+SUMIF('Input Sheet'!$S:$S,$AL3897,'Input Sheet'!I:I)</f>
        <v>0</v>
      </c>
      <c r="AF3897" s="28">
        <f>+SUMIF('Input Sheet'!$S:$S,$AL3897,'Input Sheet'!J:J)</f>
        <v>0</v>
      </c>
      <c r="AG3897" s="28">
        <f>+SUMIF('Input Sheet'!$S:$S,$AL3897,'Input Sheet'!K:K)</f>
        <v>0</v>
      </c>
      <c r="AH3897" s="28">
        <f>+SUMIF('Input Sheet'!$S:$S,$AL3897,'Input Sheet'!L:L)</f>
        <v>0</v>
      </c>
      <c r="AI3897" s="28">
        <f>+SUMIF('Input Sheet'!$S:$S,$AL3897,'Input Sheet'!M:M)</f>
        <v>0</v>
      </c>
      <c r="AJ3897" s="28">
        <f>+SUMIF('Input Sheet'!$S:$S,$AL3897,'Input Sheet'!N:N)</f>
        <v>0</v>
      </c>
      <c r="AK3897" s="28"/>
      <c r="AL3897" s="27" t="str">
        <f t="shared" si="301"/>
        <v>110-4087R</v>
      </c>
      <c r="AM3897" s="34" t="str">
        <f t="shared" si="304"/>
        <v>Used Vehicle</v>
      </c>
      <c r="AN3897" s="34" t="str">
        <f t="shared" si="305"/>
        <v>Used VehicleEx NV demonstrators gross profit p.u.</v>
      </c>
      <c r="AO3897" s="35"/>
      <c r="AP3897" s="35"/>
      <c r="AQ3897" s="35"/>
    </row>
    <row r="3898" spans="1:43" x14ac:dyDescent="0.25">
      <c r="A3898" s="27" t="s">
        <v>103</v>
      </c>
      <c r="B3898" s="27" t="s">
        <v>104</v>
      </c>
      <c r="C3898" s="27" t="s">
        <v>657</v>
      </c>
      <c r="D3898" s="27" t="s">
        <v>902</v>
      </c>
      <c r="E3898" s="27" t="s">
        <v>658</v>
      </c>
      <c r="F3898" s="27" t="s">
        <v>1033</v>
      </c>
      <c r="G3898" s="27" t="s">
        <v>1034</v>
      </c>
      <c r="H3898" s="34" t="s">
        <v>1031</v>
      </c>
      <c r="I3898" s="34" t="s">
        <v>1035</v>
      </c>
      <c r="J3898" s="34" t="str">
        <f t="shared" si="302"/>
        <v>Used VehicleEx NV demonstrators gross profit p.u.</v>
      </c>
      <c r="K3898" s="34" t="str">
        <f t="shared" si="303"/>
        <v>210Ex-Toyota NV demonstrator Cost of Sales</v>
      </c>
      <c r="L3898" s="28">
        <f>+SUMIF('TB 4-24'!M:M,$AL3898,'TB 4-24'!G:G)</f>
        <v>0</v>
      </c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>
        <f>+SUMIF('Input Sheet'!$S:$S,$AL3898,'Input Sheet'!C:C)</f>
        <v>0</v>
      </c>
      <c r="Z3898" s="28">
        <f>+SUMIF('Input Sheet'!$S:$S,$AL3898,'Input Sheet'!D:D)</f>
        <v>0</v>
      </c>
      <c r="AA3898" s="28">
        <f>+SUMIF('Input Sheet'!$S:$S,$AL3898,'Input Sheet'!E:E)</f>
        <v>0</v>
      </c>
      <c r="AB3898" s="28">
        <f>+SUMIF('Input Sheet'!$S:$S,$AL3898,'Input Sheet'!F:F)</f>
        <v>0</v>
      </c>
      <c r="AC3898" s="28">
        <f>+SUMIF('Input Sheet'!$S:$S,$AL3898,'Input Sheet'!G:G)</f>
        <v>0</v>
      </c>
      <c r="AD3898" s="28">
        <f>+SUMIF('Input Sheet'!$S:$S,$AL3898,'Input Sheet'!H:H)</f>
        <v>0</v>
      </c>
      <c r="AE3898" s="28">
        <f>+SUMIF('Input Sheet'!$S:$S,$AL3898,'Input Sheet'!I:I)</f>
        <v>0</v>
      </c>
      <c r="AF3898" s="28">
        <f>+SUMIF('Input Sheet'!$S:$S,$AL3898,'Input Sheet'!J:J)</f>
        <v>0</v>
      </c>
      <c r="AG3898" s="28">
        <f>+SUMIF('Input Sheet'!$S:$S,$AL3898,'Input Sheet'!K:K)</f>
        <v>0</v>
      </c>
      <c r="AH3898" s="28">
        <f>+SUMIF('Input Sheet'!$S:$S,$AL3898,'Input Sheet'!L:L)</f>
        <v>0</v>
      </c>
      <c r="AI3898" s="28">
        <f>+SUMIF('Input Sheet'!$S:$S,$AL3898,'Input Sheet'!M:M)</f>
        <v>0</v>
      </c>
      <c r="AJ3898" s="28">
        <f>+SUMIF('Input Sheet'!$S:$S,$AL3898,'Input Sheet'!N:N)</f>
        <v>0</v>
      </c>
      <c r="AK3898" s="28"/>
      <c r="AL3898" s="27" t="str">
        <f t="shared" si="301"/>
        <v>210-4087R</v>
      </c>
      <c r="AM3898" s="34" t="str">
        <f t="shared" si="304"/>
        <v>Used Vehicle</v>
      </c>
      <c r="AN3898" s="34" t="str">
        <f t="shared" si="305"/>
        <v>Used VehicleEx NV demonstrators gross profit p.u.</v>
      </c>
      <c r="AO3898" s="35"/>
      <c r="AP3898" s="35"/>
      <c r="AQ3898" s="35"/>
    </row>
    <row r="3899" spans="1:43" x14ac:dyDescent="0.25">
      <c r="A3899" s="27" t="s">
        <v>103</v>
      </c>
      <c r="B3899" s="27" t="s">
        <v>104</v>
      </c>
      <c r="C3899" s="27" t="s">
        <v>663</v>
      </c>
      <c r="D3899" s="27" t="s">
        <v>902</v>
      </c>
      <c r="E3899" s="27" t="s">
        <v>665</v>
      </c>
      <c r="F3899" s="27" t="s">
        <v>1033</v>
      </c>
      <c r="G3899" s="27" t="s">
        <v>1034</v>
      </c>
      <c r="H3899" s="34" t="s">
        <v>1031</v>
      </c>
      <c r="I3899" s="34" t="s">
        <v>1035</v>
      </c>
      <c r="J3899" s="34" t="str">
        <f t="shared" si="302"/>
        <v>Used VehicleEx NV demonstrators gross profit p.u.</v>
      </c>
      <c r="K3899" s="34" t="str">
        <f t="shared" si="303"/>
        <v>410Ex-Toyota NV demonstrator Cost of Sales</v>
      </c>
      <c r="L3899" s="28">
        <f>+SUMIF('TB 4-24'!M:M,$AL3899,'TB 4-24'!G:G)</f>
        <v>0</v>
      </c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>
        <f>+SUMIF('Input Sheet'!$S:$S,$AL3899,'Input Sheet'!C:C)</f>
        <v>0</v>
      </c>
      <c r="Z3899" s="28">
        <f>+SUMIF('Input Sheet'!$S:$S,$AL3899,'Input Sheet'!D:D)</f>
        <v>0</v>
      </c>
      <c r="AA3899" s="28">
        <f>+SUMIF('Input Sheet'!$S:$S,$AL3899,'Input Sheet'!E:E)</f>
        <v>0</v>
      </c>
      <c r="AB3899" s="28">
        <f>+SUMIF('Input Sheet'!$S:$S,$AL3899,'Input Sheet'!F:F)</f>
        <v>0</v>
      </c>
      <c r="AC3899" s="28">
        <f>+SUMIF('Input Sheet'!$S:$S,$AL3899,'Input Sheet'!G:G)</f>
        <v>0</v>
      </c>
      <c r="AD3899" s="28">
        <f>+SUMIF('Input Sheet'!$S:$S,$AL3899,'Input Sheet'!H:H)</f>
        <v>0</v>
      </c>
      <c r="AE3899" s="28">
        <f>+SUMIF('Input Sheet'!$S:$S,$AL3899,'Input Sheet'!I:I)</f>
        <v>0</v>
      </c>
      <c r="AF3899" s="28">
        <f>+SUMIF('Input Sheet'!$S:$S,$AL3899,'Input Sheet'!J:J)</f>
        <v>0</v>
      </c>
      <c r="AG3899" s="28">
        <f>+SUMIF('Input Sheet'!$S:$S,$AL3899,'Input Sheet'!K:K)</f>
        <v>0</v>
      </c>
      <c r="AH3899" s="28">
        <f>+SUMIF('Input Sheet'!$S:$S,$AL3899,'Input Sheet'!L:L)</f>
        <v>0</v>
      </c>
      <c r="AI3899" s="28">
        <f>+SUMIF('Input Sheet'!$S:$S,$AL3899,'Input Sheet'!M:M)</f>
        <v>0</v>
      </c>
      <c r="AJ3899" s="28">
        <f>+SUMIF('Input Sheet'!$S:$S,$AL3899,'Input Sheet'!N:N)</f>
        <v>0</v>
      </c>
      <c r="AK3899" s="28"/>
      <c r="AL3899" s="27" t="str">
        <f t="shared" si="301"/>
        <v>410-4087R</v>
      </c>
      <c r="AM3899" s="34" t="str">
        <f t="shared" si="304"/>
        <v>Used Vehicle</v>
      </c>
      <c r="AN3899" s="34" t="str">
        <f t="shared" si="305"/>
        <v>Used VehicleEx NV demonstrators gross profit p.u.</v>
      </c>
      <c r="AO3899" s="35"/>
      <c r="AP3899" s="35"/>
      <c r="AQ3899" s="35"/>
    </row>
    <row r="3900" spans="1:43" x14ac:dyDescent="0.25">
      <c r="A3900" s="27" t="s">
        <v>103</v>
      </c>
      <c r="B3900" s="27" t="s">
        <v>104</v>
      </c>
      <c r="C3900" s="27" t="s">
        <v>671</v>
      </c>
      <c r="D3900" s="27" t="s">
        <v>902</v>
      </c>
      <c r="E3900" s="27" t="s">
        <v>673</v>
      </c>
      <c r="F3900" s="27" t="s">
        <v>1033</v>
      </c>
      <c r="G3900" s="27" t="s">
        <v>1034</v>
      </c>
      <c r="H3900" s="34" t="s">
        <v>1031</v>
      </c>
      <c r="I3900" s="34" t="s">
        <v>1035</v>
      </c>
      <c r="J3900" s="34" t="str">
        <f t="shared" si="302"/>
        <v>Used VehicleEx NV demonstrators gross profit p.u.</v>
      </c>
      <c r="K3900" s="34" t="str">
        <f t="shared" si="303"/>
        <v>310Ex-Toyota NV demonstrator Cost of Sales</v>
      </c>
      <c r="L3900" s="28">
        <f>+SUMIF('TB 4-24'!M:M,$AL3900,'TB 4-24'!G:G)</f>
        <v>0</v>
      </c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>
        <f>+SUMIF('Input Sheet'!$S:$S,$AL3900,'Input Sheet'!C:C)</f>
        <v>0</v>
      </c>
      <c r="Z3900" s="28">
        <f>+SUMIF('Input Sheet'!$S:$S,$AL3900,'Input Sheet'!D:D)</f>
        <v>0</v>
      </c>
      <c r="AA3900" s="28">
        <f>+SUMIF('Input Sheet'!$S:$S,$AL3900,'Input Sheet'!E:E)</f>
        <v>0</v>
      </c>
      <c r="AB3900" s="28">
        <f>+SUMIF('Input Sheet'!$S:$S,$AL3900,'Input Sheet'!F:F)</f>
        <v>0</v>
      </c>
      <c r="AC3900" s="28">
        <f>+SUMIF('Input Sheet'!$S:$S,$AL3900,'Input Sheet'!G:G)</f>
        <v>0</v>
      </c>
      <c r="AD3900" s="28">
        <f>+SUMIF('Input Sheet'!$S:$S,$AL3900,'Input Sheet'!H:H)</f>
        <v>0</v>
      </c>
      <c r="AE3900" s="28">
        <f>+SUMIF('Input Sheet'!$S:$S,$AL3900,'Input Sheet'!I:I)</f>
        <v>0</v>
      </c>
      <c r="AF3900" s="28">
        <f>+SUMIF('Input Sheet'!$S:$S,$AL3900,'Input Sheet'!J:J)</f>
        <v>0</v>
      </c>
      <c r="AG3900" s="28">
        <f>+SUMIF('Input Sheet'!$S:$S,$AL3900,'Input Sheet'!K:K)</f>
        <v>0</v>
      </c>
      <c r="AH3900" s="28">
        <f>+SUMIF('Input Sheet'!$S:$S,$AL3900,'Input Sheet'!L:L)</f>
        <v>0</v>
      </c>
      <c r="AI3900" s="28">
        <f>+SUMIF('Input Sheet'!$S:$S,$AL3900,'Input Sheet'!M:M)</f>
        <v>0</v>
      </c>
      <c r="AJ3900" s="28">
        <f>+SUMIF('Input Sheet'!$S:$S,$AL3900,'Input Sheet'!N:N)</f>
        <v>0</v>
      </c>
      <c r="AK3900" s="28"/>
      <c r="AL3900" s="27" t="str">
        <f t="shared" si="301"/>
        <v>310-4087R</v>
      </c>
      <c r="AM3900" s="34" t="str">
        <f t="shared" si="304"/>
        <v>Used Vehicle</v>
      </c>
      <c r="AN3900" s="34" t="str">
        <f t="shared" si="305"/>
        <v>Used VehicleEx NV demonstrators gross profit p.u.</v>
      </c>
      <c r="AO3900" s="35"/>
      <c r="AP3900" s="35"/>
      <c r="AQ3900" s="35"/>
    </row>
    <row r="3901" spans="1:43" x14ac:dyDescent="0.25">
      <c r="A3901" s="27" t="s">
        <v>103</v>
      </c>
      <c r="B3901" s="27" t="s">
        <v>104</v>
      </c>
      <c r="C3901" s="27" t="s">
        <v>663</v>
      </c>
      <c r="D3901" s="27" t="s">
        <v>903</v>
      </c>
      <c r="E3901" s="27" t="s">
        <v>665</v>
      </c>
      <c r="F3901" s="27" t="s">
        <v>1033</v>
      </c>
      <c r="G3901" s="27" t="s">
        <v>1034</v>
      </c>
      <c r="H3901" s="34" t="s">
        <v>1031</v>
      </c>
      <c r="I3901" s="34" t="s">
        <v>1035</v>
      </c>
      <c r="J3901" s="34" t="str">
        <f t="shared" si="302"/>
        <v>Used VehicleEx NV demonstrators gross profit p.u.</v>
      </c>
      <c r="K3901" s="34" t="str">
        <f t="shared" si="303"/>
        <v>410Ex-Toyota NV demonstrator Cost of Sales</v>
      </c>
      <c r="L3901" s="28">
        <f>+SUMIF('TB 4-24'!M:M,$AL3901,'TB 4-24'!G:G)</f>
        <v>0</v>
      </c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>
        <f>+SUMIF('Input Sheet'!$S:$S,$AL3901,'Input Sheet'!C:C)</f>
        <v>0</v>
      </c>
      <c r="Z3901" s="28">
        <f>+SUMIF('Input Sheet'!$S:$S,$AL3901,'Input Sheet'!D:D)</f>
        <v>0</v>
      </c>
      <c r="AA3901" s="28">
        <f>+SUMIF('Input Sheet'!$S:$S,$AL3901,'Input Sheet'!E:E)</f>
        <v>0</v>
      </c>
      <c r="AB3901" s="28">
        <f>+SUMIF('Input Sheet'!$S:$S,$AL3901,'Input Sheet'!F:F)</f>
        <v>0</v>
      </c>
      <c r="AC3901" s="28">
        <f>+SUMIF('Input Sheet'!$S:$S,$AL3901,'Input Sheet'!G:G)</f>
        <v>0</v>
      </c>
      <c r="AD3901" s="28">
        <f>+SUMIF('Input Sheet'!$S:$S,$AL3901,'Input Sheet'!H:H)</f>
        <v>0</v>
      </c>
      <c r="AE3901" s="28">
        <f>+SUMIF('Input Sheet'!$S:$S,$AL3901,'Input Sheet'!I:I)</f>
        <v>0</v>
      </c>
      <c r="AF3901" s="28">
        <f>+SUMIF('Input Sheet'!$S:$S,$AL3901,'Input Sheet'!J:J)</f>
        <v>0</v>
      </c>
      <c r="AG3901" s="28">
        <f>+SUMIF('Input Sheet'!$S:$S,$AL3901,'Input Sheet'!K:K)</f>
        <v>0</v>
      </c>
      <c r="AH3901" s="28">
        <f>+SUMIF('Input Sheet'!$S:$S,$AL3901,'Input Sheet'!L:L)</f>
        <v>0</v>
      </c>
      <c r="AI3901" s="28">
        <f>+SUMIF('Input Sheet'!$S:$S,$AL3901,'Input Sheet'!M:M)</f>
        <v>0</v>
      </c>
      <c r="AJ3901" s="28">
        <f>+SUMIF('Input Sheet'!$S:$S,$AL3901,'Input Sheet'!N:N)</f>
        <v>0</v>
      </c>
      <c r="AK3901" s="28"/>
      <c r="AL3901" s="27" t="str">
        <f t="shared" si="301"/>
        <v>410-4087RR</v>
      </c>
      <c r="AM3901" s="34" t="str">
        <f t="shared" si="304"/>
        <v>Used Vehicle</v>
      </c>
      <c r="AN3901" s="34" t="str">
        <f t="shared" si="305"/>
        <v>Used VehicleEx NV demonstrators gross profit p.u.</v>
      </c>
      <c r="AO3901" s="35"/>
      <c r="AP3901" s="35"/>
      <c r="AQ3901" s="35"/>
    </row>
    <row r="3902" spans="1:43" x14ac:dyDescent="0.25">
      <c r="A3902" s="27" t="s">
        <v>103</v>
      </c>
      <c r="B3902" s="27" t="s">
        <v>104</v>
      </c>
      <c r="C3902" s="27" t="s">
        <v>671</v>
      </c>
      <c r="D3902" s="27" t="s">
        <v>903</v>
      </c>
      <c r="E3902" s="27" t="s">
        <v>673</v>
      </c>
      <c r="F3902" s="27" t="s">
        <v>1033</v>
      </c>
      <c r="G3902" s="27" t="s">
        <v>1034</v>
      </c>
      <c r="H3902" s="34" t="s">
        <v>1031</v>
      </c>
      <c r="I3902" s="34" t="s">
        <v>1035</v>
      </c>
      <c r="J3902" s="34" t="str">
        <f t="shared" si="302"/>
        <v>Used VehicleEx NV demonstrators gross profit p.u.</v>
      </c>
      <c r="K3902" s="34" t="str">
        <f t="shared" si="303"/>
        <v>310Ex-Toyota NV demonstrator Cost of Sales</v>
      </c>
      <c r="L3902" s="28">
        <f>+SUMIF('TB 4-24'!M:M,$AL3902,'TB 4-24'!G:G)</f>
        <v>0</v>
      </c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>
        <f>+SUMIF('Input Sheet'!$S:$S,$AL3902,'Input Sheet'!C:C)</f>
        <v>0</v>
      </c>
      <c r="Z3902" s="28">
        <f>+SUMIF('Input Sheet'!$S:$S,$AL3902,'Input Sheet'!D:D)</f>
        <v>0</v>
      </c>
      <c r="AA3902" s="28">
        <f>+SUMIF('Input Sheet'!$S:$S,$AL3902,'Input Sheet'!E:E)</f>
        <v>0</v>
      </c>
      <c r="AB3902" s="28">
        <f>+SUMIF('Input Sheet'!$S:$S,$AL3902,'Input Sheet'!F:F)</f>
        <v>0</v>
      </c>
      <c r="AC3902" s="28">
        <f>+SUMIF('Input Sheet'!$S:$S,$AL3902,'Input Sheet'!G:G)</f>
        <v>0</v>
      </c>
      <c r="AD3902" s="28">
        <f>+SUMIF('Input Sheet'!$S:$S,$AL3902,'Input Sheet'!H:H)</f>
        <v>0</v>
      </c>
      <c r="AE3902" s="28">
        <f>+SUMIF('Input Sheet'!$S:$S,$AL3902,'Input Sheet'!I:I)</f>
        <v>0</v>
      </c>
      <c r="AF3902" s="28">
        <f>+SUMIF('Input Sheet'!$S:$S,$AL3902,'Input Sheet'!J:J)</f>
        <v>0</v>
      </c>
      <c r="AG3902" s="28">
        <f>+SUMIF('Input Sheet'!$S:$S,$AL3902,'Input Sheet'!K:K)</f>
        <v>0</v>
      </c>
      <c r="AH3902" s="28">
        <f>+SUMIF('Input Sheet'!$S:$S,$AL3902,'Input Sheet'!L:L)</f>
        <v>0</v>
      </c>
      <c r="AI3902" s="28">
        <f>+SUMIF('Input Sheet'!$S:$S,$AL3902,'Input Sheet'!M:M)</f>
        <v>0</v>
      </c>
      <c r="AJ3902" s="28">
        <f>+SUMIF('Input Sheet'!$S:$S,$AL3902,'Input Sheet'!N:N)</f>
        <v>0</v>
      </c>
      <c r="AK3902" s="28"/>
      <c r="AL3902" s="27" t="str">
        <f t="shared" si="301"/>
        <v>310-4087RR</v>
      </c>
      <c r="AM3902" s="34" t="str">
        <f t="shared" si="304"/>
        <v>Used Vehicle</v>
      </c>
      <c r="AN3902" s="34" t="str">
        <f t="shared" si="305"/>
        <v>Used VehicleEx NV demonstrators gross profit p.u.</v>
      </c>
      <c r="AO3902" s="35"/>
      <c r="AP3902" s="35"/>
      <c r="AQ3902" s="35"/>
    </row>
    <row r="3903" spans="1:43" x14ac:dyDescent="0.25">
      <c r="A3903" s="27" t="s">
        <v>103</v>
      </c>
      <c r="B3903" s="27" t="s">
        <v>104</v>
      </c>
      <c r="C3903" s="27" t="s">
        <v>657</v>
      </c>
      <c r="D3903" s="27" t="s">
        <v>903</v>
      </c>
      <c r="E3903" s="27" t="s">
        <v>658</v>
      </c>
      <c r="F3903" s="27" t="s">
        <v>1033</v>
      </c>
      <c r="G3903" s="27" t="s">
        <v>1034</v>
      </c>
      <c r="H3903" s="34" t="s">
        <v>1031</v>
      </c>
      <c r="I3903" s="34" t="s">
        <v>1035</v>
      </c>
      <c r="J3903" s="34" t="str">
        <f t="shared" si="302"/>
        <v>Used VehicleEx NV demonstrators gross profit p.u.</v>
      </c>
      <c r="K3903" s="34" t="str">
        <f t="shared" si="303"/>
        <v>210Ex-Toyota NV demonstrator Cost of Sales</v>
      </c>
      <c r="L3903" s="28">
        <f>+SUMIF('TB 4-24'!M:M,$AL3903,'TB 4-24'!G:G)</f>
        <v>0</v>
      </c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>
        <f>+SUMIF('Input Sheet'!$S:$S,$AL3903,'Input Sheet'!C:C)</f>
        <v>0</v>
      </c>
      <c r="Z3903" s="28">
        <f>+SUMIF('Input Sheet'!$S:$S,$AL3903,'Input Sheet'!D:D)</f>
        <v>0</v>
      </c>
      <c r="AA3903" s="28">
        <f>+SUMIF('Input Sheet'!$S:$S,$AL3903,'Input Sheet'!E:E)</f>
        <v>0</v>
      </c>
      <c r="AB3903" s="28">
        <f>+SUMIF('Input Sheet'!$S:$S,$AL3903,'Input Sheet'!F:F)</f>
        <v>0</v>
      </c>
      <c r="AC3903" s="28">
        <f>+SUMIF('Input Sheet'!$S:$S,$AL3903,'Input Sheet'!G:G)</f>
        <v>0</v>
      </c>
      <c r="AD3903" s="28">
        <f>+SUMIF('Input Sheet'!$S:$S,$AL3903,'Input Sheet'!H:H)</f>
        <v>0</v>
      </c>
      <c r="AE3903" s="28">
        <f>+SUMIF('Input Sheet'!$S:$S,$AL3903,'Input Sheet'!I:I)</f>
        <v>0</v>
      </c>
      <c r="AF3903" s="28">
        <f>+SUMIF('Input Sheet'!$S:$S,$AL3903,'Input Sheet'!J:J)</f>
        <v>0</v>
      </c>
      <c r="AG3903" s="28">
        <f>+SUMIF('Input Sheet'!$S:$S,$AL3903,'Input Sheet'!K:K)</f>
        <v>0</v>
      </c>
      <c r="AH3903" s="28">
        <f>+SUMIF('Input Sheet'!$S:$S,$AL3903,'Input Sheet'!L:L)</f>
        <v>0</v>
      </c>
      <c r="AI3903" s="28">
        <f>+SUMIF('Input Sheet'!$S:$S,$AL3903,'Input Sheet'!M:M)</f>
        <v>0</v>
      </c>
      <c r="AJ3903" s="28">
        <f>+SUMIF('Input Sheet'!$S:$S,$AL3903,'Input Sheet'!N:N)</f>
        <v>0</v>
      </c>
      <c r="AK3903" s="28"/>
      <c r="AL3903" s="27" t="str">
        <f t="shared" si="301"/>
        <v>210-4087RR</v>
      </c>
      <c r="AM3903" s="34" t="str">
        <f t="shared" si="304"/>
        <v>Used Vehicle</v>
      </c>
      <c r="AN3903" s="34" t="str">
        <f t="shared" si="305"/>
        <v>Used VehicleEx NV demonstrators gross profit p.u.</v>
      </c>
      <c r="AO3903" s="35"/>
      <c r="AP3903" s="35"/>
      <c r="AQ3903" s="35"/>
    </row>
    <row r="3904" spans="1:43" x14ac:dyDescent="0.25">
      <c r="A3904" s="27" t="s">
        <v>103</v>
      </c>
      <c r="B3904" s="27" t="s">
        <v>104</v>
      </c>
      <c r="C3904" s="27" t="s">
        <v>104</v>
      </c>
      <c r="D3904" s="27" t="s">
        <v>903</v>
      </c>
      <c r="E3904" s="27" t="s">
        <v>649</v>
      </c>
      <c r="F3904" s="27" t="s">
        <v>1033</v>
      </c>
      <c r="G3904" s="27" t="s">
        <v>1034</v>
      </c>
      <c r="H3904" s="34" t="s">
        <v>1031</v>
      </c>
      <c r="I3904" s="34" t="s">
        <v>1035</v>
      </c>
      <c r="J3904" s="34" t="str">
        <f t="shared" si="302"/>
        <v>Used VehicleEx NV demonstrators gross profit p.u.</v>
      </c>
      <c r="K3904" s="34" t="str">
        <f t="shared" si="303"/>
        <v>110Ex-Toyota NV demonstrator Cost of Sales</v>
      </c>
      <c r="L3904" s="28">
        <f>+SUMIF('TB 4-24'!M:M,$AL3904,'TB 4-24'!G:G)</f>
        <v>0</v>
      </c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>
        <f>+SUMIF('Input Sheet'!$S:$S,$AL3904,'Input Sheet'!C:C)</f>
        <v>0</v>
      </c>
      <c r="Z3904" s="28">
        <f>+SUMIF('Input Sheet'!$S:$S,$AL3904,'Input Sheet'!D:D)</f>
        <v>0</v>
      </c>
      <c r="AA3904" s="28">
        <f>+SUMIF('Input Sheet'!$S:$S,$AL3904,'Input Sheet'!E:E)</f>
        <v>0</v>
      </c>
      <c r="AB3904" s="28">
        <f>+SUMIF('Input Sheet'!$S:$S,$AL3904,'Input Sheet'!F:F)</f>
        <v>0</v>
      </c>
      <c r="AC3904" s="28">
        <f>+SUMIF('Input Sheet'!$S:$S,$AL3904,'Input Sheet'!G:G)</f>
        <v>0</v>
      </c>
      <c r="AD3904" s="28">
        <f>+SUMIF('Input Sheet'!$S:$S,$AL3904,'Input Sheet'!H:H)</f>
        <v>0</v>
      </c>
      <c r="AE3904" s="28">
        <f>+SUMIF('Input Sheet'!$S:$S,$AL3904,'Input Sheet'!I:I)</f>
        <v>0</v>
      </c>
      <c r="AF3904" s="28">
        <f>+SUMIF('Input Sheet'!$S:$S,$AL3904,'Input Sheet'!J:J)</f>
        <v>0</v>
      </c>
      <c r="AG3904" s="28">
        <f>+SUMIF('Input Sheet'!$S:$S,$AL3904,'Input Sheet'!K:K)</f>
        <v>0</v>
      </c>
      <c r="AH3904" s="28">
        <f>+SUMIF('Input Sheet'!$S:$S,$AL3904,'Input Sheet'!L:L)</f>
        <v>0</v>
      </c>
      <c r="AI3904" s="28">
        <f>+SUMIF('Input Sheet'!$S:$S,$AL3904,'Input Sheet'!M:M)</f>
        <v>0</v>
      </c>
      <c r="AJ3904" s="28">
        <f>+SUMIF('Input Sheet'!$S:$S,$AL3904,'Input Sheet'!N:N)</f>
        <v>0</v>
      </c>
      <c r="AK3904" s="28"/>
      <c r="AL3904" s="27" t="str">
        <f t="shared" si="301"/>
        <v>110-4087RR</v>
      </c>
      <c r="AM3904" s="34" t="str">
        <f t="shared" si="304"/>
        <v>Used Vehicle</v>
      </c>
      <c r="AN3904" s="34" t="str">
        <f t="shared" si="305"/>
        <v>Used VehicleEx NV demonstrators gross profit p.u.</v>
      </c>
      <c r="AO3904" s="35"/>
      <c r="AP3904" s="35"/>
      <c r="AQ3904" s="35"/>
    </row>
    <row r="3905" spans="1:43" x14ac:dyDescent="0.25">
      <c r="A3905" s="27" t="s">
        <v>103</v>
      </c>
      <c r="B3905" s="27" t="s">
        <v>104</v>
      </c>
      <c r="C3905" s="27" t="s">
        <v>104</v>
      </c>
      <c r="D3905" s="27" t="s">
        <v>904</v>
      </c>
      <c r="E3905" s="27" t="s">
        <v>649</v>
      </c>
      <c r="F3905" s="27" t="s">
        <v>1033</v>
      </c>
      <c r="G3905" s="27" t="s">
        <v>1034</v>
      </c>
      <c r="H3905" s="34" t="s">
        <v>1031</v>
      </c>
      <c r="I3905" s="34" t="s">
        <v>1035</v>
      </c>
      <c r="J3905" s="34" t="str">
        <f t="shared" si="302"/>
        <v>Used VehicleEx NV demonstrators gross profit p.u.</v>
      </c>
      <c r="K3905" s="34" t="str">
        <f t="shared" si="303"/>
        <v>110Ex-Toyota NV demonstrator Cost of Sales</v>
      </c>
      <c r="L3905" s="28">
        <f>+SUMIF('TB 4-24'!M:M,$AL3905,'TB 4-24'!G:G)</f>
        <v>0</v>
      </c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>
        <f>+SUMIF('Input Sheet'!$S:$S,$AL3905,'Input Sheet'!C:C)</f>
        <v>0</v>
      </c>
      <c r="Z3905" s="28">
        <f>+SUMIF('Input Sheet'!$S:$S,$AL3905,'Input Sheet'!D:D)</f>
        <v>0</v>
      </c>
      <c r="AA3905" s="28">
        <f>+SUMIF('Input Sheet'!$S:$S,$AL3905,'Input Sheet'!E:E)</f>
        <v>0</v>
      </c>
      <c r="AB3905" s="28">
        <f>+SUMIF('Input Sheet'!$S:$S,$AL3905,'Input Sheet'!F:F)</f>
        <v>0</v>
      </c>
      <c r="AC3905" s="28">
        <f>+SUMIF('Input Sheet'!$S:$S,$AL3905,'Input Sheet'!G:G)</f>
        <v>0</v>
      </c>
      <c r="AD3905" s="28">
        <f>+SUMIF('Input Sheet'!$S:$S,$AL3905,'Input Sheet'!H:H)</f>
        <v>0</v>
      </c>
      <c r="AE3905" s="28">
        <f>+SUMIF('Input Sheet'!$S:$S,$AL3905,'Input Sheet'!I:I)</f>
        <v>0</v>
      </c>
      <c r="AF3905" s="28">
        <f>+SUMIF('Input Sheet'!$S:$S,$AL3905,'Input Sheet'!J:J)</f>
        <v>0</v>
      </c>
      <c r="AG3905" s="28">
        <f>+SUMIF('Input Sheet'!$S:$S,$AL3905,'Input Sheet'!K:K)</f>
        <v>0</v>
      </c>
      <c r="AH3905" s="28">
        <f>+SUMIF('Input Sheet'!$S:$S,$AL3905,'Input Sheet'!L:L)</f>
        <v>0</v>
      </c>
      <c r="AI3905" s="28">
        <f>+SUMIF('Input Sheet'!$S:$S,$AL3905,'Input Sheet'!M:M)</f>
        <v>0</v>
      </c>
      <c r="AJ3905" s="28">
        <f>+SUMIF('Input Sheet'!$S:$S,$AL3905,'Input Sheet'!N:N)</f>
        <v>0</v>
      </c>
      <c r="AK3905" s="28"/>
      <c r="AL3905" s="27" t="str">
        <f t="shared" si="301"/>
        <v>110-4088R</v>
      </c>
      <c r="AM3905" s="34" t="str">
        <f t="shared" si="304"/>
        <v>Used Vehicle</v>
      </c>
      <c r="AN3905" s="34" t="str">
        <f t="shared" si="305"/>
        <v>Used VehicleEx NV demonstrators gross profit p.u.</v>
      </c>
      <c r="AO3905" s="35"/>
      <c r="AP3905" s="35"/>
      <c r="AQ3905" s="35"/>
    </row>
    <row r="3906" spans="1:43" x14ac:dyDescent="0.25">
      <c r="A3906" s="27" t="s">
        <v>103</v>
      </c>
      <c r="B3906" s="27" t="s">
        <v>104</v>
      </c>
      <c r="C3906" s="27" t="s">
        <v>657</v>
      </c>
      <c r="D3906" s="27" t="s">
        <v>904</v>
      </c>
      <c r="E3906" s="27" t="s">
        <v>658</v>
      </c>
      <c r="F3906" s="27" t="s">
        <v>1033</v>
      </c>
      <c r="G3906" s="27" t="s">
        <v>1034</v>
      </c>
      <c r="H3906" s="34" t="s">
        <v>1031</v>
      </c>
      <c r="I3906" s="34" t="s">
        <v>1035</v>
      </c>
      <c r="J3906" s="34" t="str">
        <f t="shared" si="302"/>
        <v>Used VehicleEx NV demonstrators gross profit p.u.</v>
      </c>
      <c r="K3906" s="34" t="str">
        <f t="shared" si="303"/>
        <v>210Ex-Toyota NV demonstrator Cost of Sales</v>
      </c>
      <c r="L3906" s="28">
        <f>+SUMIF('TB 4-24'!M:M,$AL3906,'TB 4-24'!G:G)</f>
        <v>0</v>
      </c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>
        <f>+SUMIF('Input Sheet'!$S:$S,$AL3906,'Input Sheet'!C:C)</f>
        <v>0</v>
      </c>
      <c r="Z3906" s="28">
        <f>+SUMIF('Input Sheet'!$S:$S,$AL3906,'Input Sheet'!D:D)</f>
        <v>0</v>
      </c>
      <c r="AA3906" s="28">
        <f>+SUMIF('Input Sheet'!$S:$S,$AL3906,'Input Sheet'!E:E)</f>
        <v>0</v>
      </c>
      <c r="AB3906" s="28">
        <f>+SUMIF('Input Sheet'!$S:$S,$AL3906,'Input Sheet'!F:F)</f>
        <v>0</v>
      </c>
      <c r="AC3906" s="28">
        <f>+SUMIF('Input Sheet'!$S:$S,$AL3906,'Input Sheet'!G:G)</f>
        <v>0</v>
      </c>
      <c r="AD3906" s="28">
        <f>+SUMIF('Input Sheet'!$S:$S,$AL3906,'Input Sheet'!H:H)</f>
        <v>0</v>
      </c>
      <c r="AE3906" s="28">
        <f>+SUMIF('Input Sheet'!$S:$S,$AL3906,'Input Sheet'!I:I)</f>
        <v>0</v>
      </c>
      <c r="AF3906" s="28">
        <f>+SUMIF('Input Sheet'!$S:$S,$AL3906,'Input Sheet'!J:J)</f>
        <v>0</v>
      </c>
      <c r="AG3906" s="28">
        <f>+SUMIF('Input Sheet'!$S:$S,$AL3906,'Input Sheet'!K:K)</f>
        <v>0</v>
      </c>
      <c r="AH3906" s="28">
        <f>+SUMIF('Input Sheet'!$S:$S,$AL3906,'Input Sheet'!L:L)</f>
        <v>0</v>
      </c>
      <c r="AI3906" s="28">
        <f>+SUMIF('Input Sheet'!$S:$S,$AL3906,'Input Sheet'!M:M)</f>
        <v>0</v>
      </c>
      <c r="AJ3906" s="28">
        <f>+SUMIF('Input Sheet'!$S:$S,$AL3906,'Input Sheet'!N:N)</f>
        <v>0</v>
      </c>
      <c r="AK3906" s="28"/>
      <c r="AL3906" s="27" t="str">
        <f t="shared" si="301"/>
        <v>210-4088R</v>
      </c>
      <c r="AM3906" s="34" t="str">
        <f t="shared" si="304"/>
        <v>Used Vehicle</v>
      </c>
      <c r="AN3906" s="34" t="str">
        <f t="shared" si="305"/>
        <v>Used VehicleEx NV demonstrators gross profit p.u.</v>
      </c>
      <c r="AO3906" s="35"/>
      <c r="AP3906" s="35"/>
      <c r="AQ3906" s="35"/>
    </row>
    <row r="3907" spans="1:43" x14ac:dyDescent="0.25">
      <c r="A3907" s="27" t="s">
        <v>103</v>
      </c>
      <c r="B3907" s="27" t="s">
        <v>104</v>
      </c>
      <c r="C3907" s="27" t="s">
        <v>663</v>
      </c>
      <c r="D3907" s="27" t="s">
        <v>904</v>
      </c>
      <c r="E3907" s="27" t="s">
        <v>665</v>
      </c>
      <c r="F3907" s="27" t="s">
        <v>1033</v>
      </c>
      <c r="G3907" s="27" t="s">
        <v>1034</v>
      </c>
      <c r="H3907" s="34" t="s">
        <v>1031</v>
      </c>
      <c r="I3907" s="34" t="s">
        <v>1035</v>
      </c>
      <c r="J3907" s="34" t="str">
        <f t="shared" si="302"/>
        <v>Used VehicleEx NV demonstrators gross profit p.u.</v>
      </c>
      <c r="K3907" s="34" t="str">
        <f t="shared" si="303"/>
        <v>410Ex-Toyota NV demonstrator Cost of Sales</v>
      </c>
      <c r="L3907" s="28">
        <f>+SUMIF('TB 4-24'!M:M,$AL3907,'TB 4-24'!G:G)</f>
        <v>0</v>
      </c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>
        <f>+SUMIF('Input Sheet'!$S:$S,$AL3907,'Input Sheet'!C:C)</f>
        <v>0</v>
      </c>
      <c r="Z3907" s="28">
        <f>+SUMIF('Input Sheet'!$S:$S,$AL3907,'Input Sheet'!D:D)</f>
        <v>0</v>
      </c>
      <c r="AA3907" s="28">
        <f>+SUMIF('Input Sheet'!$S:$S,$AL3907,'Input Sheet'!E:E)</f>
        <v>0</v>
      </c>
      <c r="AB3907" s="28">
        <f>+SUMIF('Input Sheet'!$S:$S,$AL3907,'Input Sheet'!F:F)</f>
        <v>0</v>
      </c>
      <c r="AC3907" s="28">
        <f>+SUMIF('Input Sheet'!$S:$S,$AL3907,'Input Sheet'!G:G)</f>
        <v>0</v>
      </c>
      <c r="AD3907" s="28">
        <f>+SUMIF('Input Sheet'!$S:$S,$AL3907,'Input Sheet'!H:H)</f>
        <v>0</v>
      </c>
      <c r="AE3907" s="28">
        <f>+SUMIF('Input Sheet'!$S:$S,$AL3907,'Input Sheet'!I:I)</f>
        <v>0</v>
      </c>
      <c r="AF3907" s="28">
        <f>+SUMIF('Input Sheet'!$S:$S,$AL3907,'Input Sheet'!J:J)</f>
        <v>0</v>
      </c>
      <c r="AG3907" s="28">
        <f>+SUMIF('Input Sheet'!$S:$S,$AL3907,'Input Sheet'!K:K)</f>
        <v>0</v>
      </c>
      <c r="AH3907" s="28">
        <f>+SUMIF('Input Sheet'!$S:$S,$AL3907,'Input Sheet'!L:L)</f>
        <v>0</v>
      </c>
      <c r="AI3907" s="28">
        <f>+SUMIF('Input Sheet'!$S:$S,$AL3907,'Input Sheet'!M:M)</f>
        <v>0</v>
      </c>
      <c r="AJ3907" s="28">
        <f>+SUMIF('Input Sheet'!$S:$S,$AL3907,'Input Sheet'!N:N)</f>
        <v>0</v>
      </c>
      <c r="AK3907" s="28"/>
      <c r="AL3907" s="27" t="str">
        <f t="shared" ref="AL3907:AL3970" si="306">+E3907&amp;"-"&amp;D3907</f>
        <v>410-4088R</v>
      </c>
      <c r="AM3907" s="34" t="str">
        <f t="shared" si="304"/>
        <v>Used Vehicle</v>
      </c>
      <c r="AN3907" s="34" t="str">
        <f t="shared" si="305"/>
        <v>Used VehicleEx NV demonstrators gross profit p.u.</v>
      </c>
      <c r="AO3907" s="35"/>
      <c r="AP3907" s="35"/>
      <c r="AQ3907" s="35"/>
    </row>
    <row r="3908" spans="1:43" x14ac:dyDescent="0.25">
      <c r="A3908" s="27" t="s">
        <v>103</v>
      </c>
      <c r="B3908" s="27" t="s">
        <v>104</v>
      </c>
      <c r="C3908" s="27" t="s">
        <v>671</v>
      </c>
      <c r="D3908" s="27" t="s">
        <v>904</v>
      </c>
      <c r="E3908" s="27" t="s">
        <v>673</v>
      </c>
      <c r="F3908" s="27" t="s">
        <v>1033</v>
      </c>
      <c r="G3908" s="27" t="s">
        <v>1034</v>
      </c>
      <c r="H3908" s="34" t="s">
        <v>1031</v>
      </c>
      <c r="I3908" s="34" t="s">
        <v>1035</v>
      </c>
      <c r="J3908" s="34" t="str">
        <f t="shared" ref="J3908:J3971" si="307">+H3908&amp;I3908</f>
        <v>Used VehicleEx NV demonstrators gross profit p.u.</v>
      </c>
      <c r="K3908" s="34" t="str">
        <f t="shared" ref="K3908:K3971" si="308">+E3908&amp;G3908</f>
        <v>310Ex-Toyota NV demonstrator Cost of Sales</v>
      </c>
      <c r="L3908" s="28">
        <f>+SUMIF('TB 4-24'!M:M,$AL3908,'TB 4-24'!G:G)</f>
        <v>0</v>
      </c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>
        <f>+SUMIF('Input Sheet'!$S:$S,$AL3908,'Input Sheet'!C:C)</f>
        <v>0</v>
      </c>
      <c r="Z3908" s="28">
        <f>+SUMIF('Input Sheet'!$S:$S,$AL3908,'Input Sheet'!D:D)</f>
        <v>0</v>
      </c>
      <c r="AA3908" s="28">
        <f>+SUMIF('Input Sheet'!$S:$S,$AL3908,'Input Sheet'!E:E)</f>
        <v>0</v>
      </c>
      <c r="AB3908" s="28">
        <f>+SUMIF('Input Sheet'!$S:$S,$AL3908,'Input Sheet'!F:F)</f>
        <v>0</v>
      </c>
      <c r="AC3908" s="28">
        <f>+SUMIF('Input Sheet'!$S:$S,$AL3908,'Input Sheet'!G:G)</f>
        <v>0</v>
      </c>
      <c r="AD3908" s="28">
        <f>+SUMIF('Input Sheet'!$S:$S,$AL3908,'Input Sheet'!H:H)</f>
        <v>0</v>
      </c>
      <c r="AE3908" s="28">
        <f>+SUMIF('Input Sheet'!$S:$S,$AL3908,'Input Sheet'!I:I)</f>
        <v>0</v>
      </c>
      <c r="AF3908" s="28">
        <f>+SUMIF('Input Sheet'!$S:$S,$AL3908,'Input Sheet'!J:J)</f>
        <v>0</v>
      </c>
      <c r="AG3908" s="28">
        <f>+SUMIF('Input Sheet'!$S:$S,$AL3908,'Input Sheet'!K:K)</f>
        <v>0</v>
      </c>
      <c r="AH3908" s="28">
        <f>+SUMIF('Input Sheet'!$S:$S,$AL3908,'Input Sheet'!L:L)</f>
        <v>0</v>
      </c>
      <c r="AI3908" s="28">
        <f>+SUMIF('Input Sheet'!$S:$S,$AL3908,'Input Sheet'!M:M)</f>
        <v>0</v>
      </c>
      <c r="AJ3908" s="28">
        <f>+SUMIF('Input Sheet'!$S:$S,$AL3908,'Input Sheet'!N:N)</f>
        <v>0</v>
      </c>
      <c r="AK3908" s="28"/>
      <c r="AL3908" s="27" t="str">
        <f t="shared" si="306"/>
        <v>310-4088R</v>
      </c>
      <c r="AM3908" s="34" t="str">
        <f t="shared" si="304"/>
        <v>Used Vehicle</v>
      </c>
      <c r="AN3908" s="34" t="str">
        <f t="shared" si="305"/>
        <v>Used VehicleEx NV demonstrators gross profit p.u.</v>
      </c>
      <c r="AO3908" s="35"/>
      <c r="AP3908" s="35"/>
      <c r="AQ3908" s="35"/>
    </row>
    <row r="3909" spans="1:43" x14ac:dyDescent="0.25">
      <c r="A3909" s="27" t="s">
        <v>103</v>
      </c>
      <c r="B3909" s="27" t="s">
        <v>104</v>
      </c>
      <c r="C3909" s="27" t="s">
        <v>663</v>
      </c>
      <c r="D3909" s="27" t="s">
        <v>905</v>
      </c>
      <c r="E3909" s="27" t="s">
        <v>665</v>
      </c>
      <c r="F3909" s="27" t="s">
        <v>1033</v>
      </c>
      <c r="G3909" s="27" t="s">
        <v>1034</v>
      </c>
      <c r="H3909" s="34" t="s">
        <v>1031</v>
      </c>
      <c r="I3909" s="34" t="s">
        <v>1035</v>
      </c>
      <c r="J3909" s="34" t="str">
        <f t="shared" si="307"/>
        <v>Used VehicleEx NV demonstrators gross profit p.u.</v>
      </c>
      <c r="K3909" s="34" t="str">
        <f t="shared" si="308"/>
        <v>410Ex-Toyota NV demonstrator Cost of Sales</v>
      </c>
      <c r="L3909" s="28">
        <f>+SUMIF('TB 4-24'!M:M,$AL3909,'TB 4-24'!G:G)</f>
        <v>0</v>
      </c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>
        <f>+SUMIF('Input Sheet'!$S:$S,$AL3909,'Input Sheet'!C:C)</f>
        <v>0</v>
      </c>
      <c r="Z3909" s="28">
        <f>+SUMIF('Input Sheet'!$S:$S,$AL3909,'Input Sheet'!D:D)</f>
        <v>0</v>
      </c>
      <c r="AA3909" s="28">
        <f>+SUMIF('Input Sheet'!$S:$S,$AL3909,'Input Sheet'!E:E)</f>
        <v>0</v>
      </c>
      <c r="AB3909" s="28">
        <f>+SUMIF('Input Sheet'!$S:$S,$AL3909,'Input Sheet'!F:F)</f>
        <v>0</v>
      </c>
      <c r="AC3909" s="28">
        <f>+SUMIF('Input Sheet'!$S:$S,$AL3909,'Input Sheet'!G:G)</f>
        <v>0</v>
      </c>
      <c r="AD3909" s="28">
        <f>+SUMIF('Input Sheet'!$S:$S,$AL3909,'Input Sheet'!H:H)</f>
        <v>0</v>
      </c>
      <c r="AE3909" s="28">
        <f>+SUMIF('Input Sheet'!$S:$S,$AL3909,'Input Sheet'!I:I)</f>
        <v>0</v>
      </c>
      <c r="AF3909" s="28">
        <f>+SUMIF('Input Sheet'!$S:$S,$AL3909,'Input Sheet'!J:J)</f>
        <v>0</v>
      </c>
      <c r="AG3909" s="28">
        <f>+SUMIF('Input Sheet'!$S:$S,$AL3909,'Input Sheet'!K:K)</f>
        <v>0</v>
      </c>
      <c r="AH3909" s="28">
        <f>+SUMIF('Input Sheet'!$S:$S,$AL3909,'Input Sheet'!L:L)</f>
        <v>0</v>
      </c>
      <c r="AI3909" s="28">
        <f>+SUMIF('Input Sheet'!$S:$S,$AL3909,'Input Sheet'!M:M)</f>
        <v>0</v>
      </c>
      <c r="AJ3909" s="28">
        <f>+SUMIF('Input Sheet'!$S:$S,$AL3909,'Input Sheet'!N:N)</f>
        <v>0</v>
      </c>
      <c r="AK3909" s="28"/>
      <c r="AL3909" s="27" t="str">
        <f t="shared" si="306"/>
        <v>410-4088RR</v>
      </c>
      <c r="AM3909" s="34" t="str">
        <f t="shared" ref="AM3909:AM3972" si="309">H3909</f>
        <v>Used Vehicle</v>
      </c>
      <c r="AN3909" s="34" t="str">
        <f t="shared" ref="AN3909:AN3972" si="310">J3909</f>
        <v>Used VehicleEx NV demonstrators gross profit p.u.</v>
      </c>
      <c r="AO3909" s="35"/>
      <c r="AP3909" s="35"/>
      <c r="AQ3909" s="35"/>
    </row>
    <row r="3910" spans="1:43" x14ac:dyDescent="0.25">
      <c r="A3910" s="27" t="s">
        <v>103</v>
      </c>
      <c r="B3910" s="27" t="s">
        <v>104</v>
      </c>
      <c r="C3910" s="27" t="s">
        <v>671</v>
      </c>
      <c r="D3910" s="27" t="s">
        <v>905</v>
      </c>
      <c r="E3910" s="27" t="s">
        <v>673</v>
      </c>
      <c r="F3910" s="27" t="s">
        <v>1033</v>
      </c>
      <c r="G3910" s="27" t="s">
        <v>1034</v>
      </c>
      <c r="H3910" s="34" t="s">
        <v>1031</v>
      </c>
      <c r="I3910" s="34" t="s">
        <v>1035</v>
      </c>
      <c r="J3910" s="34" t="str">
        <f t="shared" si="307"/>
        <v>Used VehicleEx NV demonstrators gross profit p.u.</v>
      </c>
      <c r="K3910" s="34" t="str">
        <f t="shared" si="308"/>
        <v>310Ex-Toyota NV demonstrator Cost of Sales</v>
      </c>
      <c r="L3910" s="28">
        <f>+SUMIF('TB 4-24'!M:M,$AL3910,'TB 4-24'!G:G)</f>
        <v>0</v>
      </c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>
        <f>+SUMIF('Input Sheet'!$S:$S,$AL3910,'Input Sheet'!C:C)</f>
        <v>0</v>
      </c>
      <c r="Z3910" s="28">
        <f>+SUMIF('Input Sheet'!$S:$S,$AL3910,'Input Sheet'!D:D)</f>
        <v>0</v>
      </c>
      <c r="AA3910" s="28">
        <f>+SUMIF('Input Sheet'!$S:$S,$AL3910,'Input Sheet'!E:E)</f>
        <v>0</v>
      </c>
      <c r="AB3910" s="28">
        <f>+SUMIF('Input Sheet'!$S:$S,$AL3910,'Input Sheet'!F:F)</f>
        <v>0</v>
      </c>
      <c r="AC3910" s="28">
        <f>+SUMIF('Input Sheet'!$S:$S,$AL3910,'Input Sheet'!G:G)</f>
        <v>0</v>
      </c>
      <c r="AD3910" s="28">
        <f>+SUMIF('Input Sheet'!$S:$S,$AL3910,'Input Sheet'!H:H)</f>
        <v>0</v>
      </c>
      <c r="AE3910" s="28">
        <f>+SUMIF('Input Sheet'!$S:$S,$AL3910,'Input Sheet'!I:I)</f>
        <v>0</v>
      </c>
      <c r="AF3910" s="28">
        <f>+SUMIF('Input Sheet'!$S:$S,$AL3910,'Input Sheet'!J:J)</f>
        <v>0</v>
      </c>
      <c r="AG3910" s="28">
        <f>+SUMIF('Input Sheet'!$S:$S,$AL3910,'Input Sheet'!K:K)</f>
        <v>0</v>
      </c>
      <c r="AH3910" s="28">
        <f>+SUMIF('Input Sheet'!$S:$S,$AL3910,'Input Sheet'!L:L)</f>
        <v>0</v>
      </c>
      <c r="AI3910" s="28">
        <f>+SUMIF('Input Sheet'!$S:$S,$AL3910,'Input Sheet'!M:M)</f>
        <v>0</v>
      </c>
      <c r="AJ3910" s="28">
        <f>+SUMIF('Input Sheet'!$S:$S,$AL3910,'Input Sheet'!N:N)</f>
        <v>0</v>
      </c>
      <c r="AK3910" s="28"/>
      <c r="AL3910" s="27" t="str">
        <f t="shared" si="306"/>
        <v>310-4088RR</v>
      </c>
      <c r="AM3910" s="34" t="str">
        <f t="shared" si="309"/>
        <v>Used Vehicle</v>
      </c>
      <c r="AN3910" s="34" t="str">
        <f t="shared" si="310"/>
        <v>Used VehicleEx NV demonstrators gross profit p.u.</v>
      </c>
      <c r="AO3910" s="35"/>
      <c r="AP3910" s="35"/>
      <c r="AQ3910" s="35"/>
    </row>
    <row r="3911" spans="1:43" x14ac:dyDescent="0.25">
      <c r="A3911" s="27" t="s">
        <v>103</v>
      </c>
      <c r="B3911" s="27" t="s">
        <v>104</v>
      </c>
      <c r="C3911" s="27" t="s">
        <v>657</v>
      </c>
      <c r="D3911" s="27" t="s">
        <v>905</v>
      </c>
      <c r="E3911" s="27" t="s">
        <v>658</v>
      </c>
      <c r="F3911" s="27" t="s">
        <v>1033</v>
      </c>
      <c r="G3911" s="27" t="s">
        <v>1034</v>
      </c>
      <c r="H3911" s="34" t="s">
        <v>1031</v>
      </c>
      <c r="I3911" s="34" t="s">
        <v>1035</v>
      </c>
      <c r="J3911" s="34" t="str">
        <f t="shared" si="307"/>
        <v>Used VehicleEx NV demonstrators gross profit p.u.</v>
      </c>
      <c r="K3911" s="34" t="str">
        <f t="shared" si="308"/>
        <v>210Ex-Toyota NV demonstrator Cost of Sales</v>
      </c>
      <c r="L3911" s="28">
        <f>+SUMIF('TB 4-24'!M:M,$AL3911,'TB 4-24'!G:G)</f>
        <v>0</v>
      </c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>
        <f>+SUMIF('Input Sheet'!$S:$S,$AL3911,'Input Sheet'!C:C)</f>
        <v>0</v>
      </c>
      <c r="Z3911" s="28">
        <f>+SUMIF('Input Sheet'!$S:$S,$AL3911,'Input Sheet'!D:D)</f>
        <v>0</v>
      </c>
      <c r="AA3911" s="28">
        <f>+SUMIF('Input Sheet'!$S:$S,$AL3911,'Input Sheet'!E:E)</f>
        <v>0</v>
      </c>
      <c r="AB3911" s="28">
        <f>+SUMIF('Input Sheet'!$S:$S,$AL3911,'Input Sheet'!F:F)</f>
        <v>0</v>
      </c>
      <c r="AC3911" s="28">
        <f>+SUMIF('Input Sheet'!$S:$S,$AL3911,'Input Sheet'!G:G)</f>
        <v>0</v>
      </c>
      <c r="AD3911" s="28">
        <f>+SUMIF('Input Sheet'!$S:$S,$AL3911,'Input Sheet'!H:H)</f>
        <v>0</v>
      </c>
      <c r="AE3911" s="28">
        <f>+SUMIF('Input Sheet'!$S:$S,$AL3911,'Input Sheet'!I:I)</f>
        <v>0</v>
      </c>
      <c r="AF3911" s="28">
        <f>+SUMIF('Input Sheet'!$S:$S,$AL3911,'Input Sheet'!J:J)</f>
        <v>0</v>
      </c>
      <c r="AG3911" s="28">
        <f>+SUMIF('Input Sheet'!$S:$S,$AL3911,'Input Sheet'!K:K)</f>
        <v>0</v>
      </c>
      <c r="AH3911" s="28">
        <f>+SUMIF('Input Sheet'!$S:$S,$AL3911,'Input Sheet'!L:L)</f>
        <v>0</v>
      </c>
      <c r="AI3911" s="28">
        <f>+SUMIF('Input Sheet'!$S:$S,$AL3911,'Input Sheet'!M:M)</f>
        <v>0</v>
      </c>
      <c r="AJ3911" s="28">
        <f>+SUMIF('Input Sheet'!$S:$S,$AL3911,'Input Sheet'!N:N)</f>
        <v>0</v>
      </c>
      <c r="AK3911" s="28"/>
      <c r="AL3911" s="27" t="str">
        <f t="shared" si="306"/>
        <v>210-4088RR</v>
      </c>
      <c r="AM3911" s="34" t="str">
        <f t="shared" si="309"/>
        <v>Used Vehicle</v>
      </c>
      <c r="AN3911" s="34" t="str">
        <f t="shared" si="310"/>
        <v>Used VehicleEx NV demonstrators gross profit p.u.</v>
      </c>
      <c r="AO3911" s="35"/>
      <c r="AP3911" s="35"/>
      <c r="AQ3911" s="35"/>
    </row>
    <row r="3912" spans="1:43" x14ac:dyDescent="0.25">
      <c r="A3912" s="27" t="s">
        <v>103</v>
      </c>
      <c r="B3912" s="27" t="s">
        <v>104</v>
      </c>
      <c r="C3912" s="27" t="s">
        <v>104</v>
      </c>
      <c r="D3912" s="27" t="s">
        <v>905</v>
      </c>
      <c r="E3912" s="27" t="s">
        <v>649</v>
      </c>
      <c r="F3912" s="27" t="s">
        <v>1033</v>
      </c>
      <c r="G3912" s="27" t="s">
        <v>1034</v>
      </c>
      <c r="H3912" s="34" t="s">
        <v>1031</v>
      </c>
      <c r="I3912" s="34" t="s">
        <v>1035</v>
      </c>
      <c r="J3912" s="34" t="str">
        <f t="shared" si="307"/>
        <v>Used VehicleEx NV demonstrators gross profit p.u.</v>
      </c>
      <c r="K3912" s="34" t="str">
        <f t="shared" si="308"/>
        <v>110Ex-Toyota NV demonstrator Cost of Sales</v>
      </c>
      <c r="L3912" s="28">
        <f>+SUMIF('TB 4-24'!M:M,$AL3912,'TB 4-24'!G:G)</f>
        <v>0</v>
      </c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>
        <f>+SUMIF('Input Sheet'!$S:$S,$AL3912,'Input Sheet'!C:C)</f>
        <v>0</v>
      </c>
      <c r="Z3912" s="28">
        <f>+SUMIF('Input Sheet'!$S:$S,$AL3912,'Input Sheet'!D:D)</f>
        <v>0</v>
      </c>
      <c r="AA3912" s="28">
        <f>+SUMIF('Input Sheet'!$S:$S,$AL3912,'Input Sheet'!E:E)</f>
        <v>0</v>
      </c>
      <c r="AB3912" s="28">
        <f>+SUMIF('Input Sheet'!$S:$S,$AL3912,'Input Sheet'!F:F)</f>
        <v>0</v>
      </c>
      <c r="AC3912" s="28">
        <f>+SUMIF('Input Sheet'!$S:$S,$AL3912,'Input Sheet'!G:G)</f>
        <v>0</v>
      </c>
      <c r="AD3912" s="28">
        <f>+SUMIF('Input Sheet'!$S:$S,$AL3912,'Input Sheet'!H:H)</f>
        <v>0</v>
      </c>
      <c r="AE3912" s="28">
        <f>+SUMIF('Input Sheet'!$S:$S,$AL3912,'Input Sheet'!I:I)</f>
        <v>0</v>
      </c>
      <c r="AF3912" s="28">
        <f>+SUMIF('Input Sheet'!$S:$S,$AL3912,'Input Sheet'!J:J)</f>
        <v>0</v>
      </c>
      <c r="AG3912" s="28">
        <f>+SUMIF('Input Sheet'!$S:$S,$AL3912,'Input Sheet'!K:K)</f>
        <v>0</v>
      </c>
      <c r="AH3912" s="28">
        <f>+SUMIF('Input Sheet'!$S:$S,$AL3912,'Input Sheet'!L:L)</f>
        <v>0</v>
      </c>
      <c r="AI3912" s="28">
        <f>+SUMIF('Input Sheet'!$S:$S,$AL3912,'Input Sheet'!M:M)</f>
        <v>0</v>
      </c>
      <c r="AJ3912" s="28">
        <f>+SUMIF('Input Sheet'!$S:$S,$AL3912,'Input Sheet'!N:N)</f>
        <v>0</v>
      </c>
      <c r="AK3912" s="28"/>
      <c r="AL3912" s="27" t="str">
        <f t="shared" si="306"/>
        <v>110-4088RR</v>
      </c>
      <c r="AM3912" s="34" t="str">
        <f t="shared" si="309"/>
        <v>Used Vehicle</v>
      </c>
      <c r="AN3912" s="34" t="str">
        <f t="shared" si="310"/>
        <v>Used VehicleEx NV demonstrators gross profit p.u.</v>
      </c>
      <c r="AO3912" s="35"/>
      <c r="AP3912" s="35"/>
      <c r="AQ3912" s="35"/>
    </row>
    <row r="3913" spans="1:43" x14ac:dyDescent="0.25">
      <c r="A3913" s="27" t="s">
        <v>103</v>
      </c>
      <c r="B3913" s="27" t="s">
        <v>104</v>
      </c>
      <c r="C3913" s="27" t="s">
        <v>657</v>
      </c>
      <c r="D3913" s="27" t="s">
        <v>906</v>
      </c>
      <c r="E3913" s="27" t="s">
        <v>658</v>
      </c>
      <c r="F3913" s="27" t="s">
        <v>1033</v>
      </c>
      <c r="G3913" s="27" t="s">
        <v>1034</v>
      </c>
      <c r="H3913" s="34" t="s">
        <v>1031</v>
      </c>
      <c r="I3913" s="34" t="s">
        <v>1035</v>
      </c>
      <c r="J3913" s="34" t="str">
        <f t="shared" si="307"/>
        <v>Used VehicleEx NV demonstrators gross profit p.u.</v>
      </c>
      <c r="K3913" s="34" t="str">
        <f t="shared" si="308"/>
        <v>210Ex-Toyota NV demonstrator Cost of Sales</v>
      </c>
      <c r="L3913" s="28">
        <f>+SUMIF('TB 4-24'!M:M,$AL3913,'TB 4-24'!G:G)</f>
        <v>0</v>
      </c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>
        <f>+SUMIF('Input Sheet'!$S:$S,$AL3913,'Input Sheet'!C:C)</f>
        <v>0</v>
      </c>
      <c r="Z3913" s="28">
        <f>+SUMIF('Input Sheet'!$S:$S,$AL3913,'Input Sheet'!D:D)</f>
        <v>0</v>
      </c>
      <c r="AA3913" s="28">
        <f>+SUMIF('Input Sheet'!$S:$S,$AL3913,'Input Sheet'!E:E)</f>
        <v>0</v>
      </c>
      <c r="AB3913" s="28">
        <f>+SUMIF('Input Sheet'!$S:$S,$AL3913,'Input Sheet'!F:F)</f>
        <v>0</v>
      </c>
      <c r="AC3913" s="28">
        <f>+SUMIF('Input Sheet'!$S:$S,$AL3913,'Input Sheet'!G:G)</f>
        <v>0</v>
      </c>
      <c r="AD3913" s="28">
        <f>+SUMIF('Input Sheet'!$S:$S,$AL3913,'Input Sheet'!H:H)</f>
        <v>0</v>
      </c>
      <c r="AE3913" s="28">
        <f>+SUMIF('Input Sheet'!$S:$S,$AL3913,'Input Sheet'!I:I)</f>
        <v>0</v>
      </c>
      <c r="AF3913" s="28">
        <f>+SUMIF('Input Sheet'!$S:$S,$AL3913,'Input Sheet'!J:J)</f>
        <v>0</v>
      </c>
      <c r="AG3913" s="28">
        <f>+SUMIF('Input Sheet'!$S:$S,$AL3913,'Input Sheet'!K:K)</f>
        <v>0</v>
      </c>
      <c r="AH3913" s="28">
        <f>+SUMIF('Input Sheet'!$S:$S,$AL3913,'Input Sheet'!L:L)</f>
        <v>0</v>
      </c>
      <c r="AI3913" s="28">
        <f>+SUMIF('Input Sheet'!$S:$S,$AL3913,'Input Sheet'!M:M)</f>
        <v>0</v>
      </c>
      <c r="AJ3913" s="28">
        <f>+SUMIF('Input Sheet'!$S:$S,$AL3913,'Input Sheet'!N:N)</f>
        <v>0</v>
      </c>
      <c r="AK3913" s="28"/>
      <c r="AL3913" s="27" t="str">
        <f t="shared" si="306"/>
        <v>210-4090R</v>
      </c>
      <c r="AM3913" s="34" t="str">
        <f t="shared" si="309"/>
        <v>Used Vehicle</v>
      </c>
      <c r="AN3913" s="34" t="str">
        <f t="shared" si="310"/>
        <v>Used VehicleEx NV demonstrators gross profit p.u.</v>
      </c>
      <c r="AO3913" s="35"/>
      <c r="AP3913" s="35"/>
      <c r="AQ3913" s="35"/>
    </row>
    <row r="3914" spans="1:43" x14ac:dyDescent="0.25">
      <c r="A3914" s="27" t="s">
        <v>103</v>
      </c>
      <c r="B3914" s="27" t="s">
        <v>104</v>
      </c>
      <c r="C3914" s="27" t="s">
        <v>104</v>
      </c>
      <c r="D3914" s="27" t="s">
        <v>906</v>
      </c>
      <c r="E3914" s="27" t="s">
        <v>649</v>
      </c>
      <c r="F3914" s="27" t="s">
        <v>1033</v>
      </c>
      <c r="G3914" s="27" t="s">
        <v>1034</v>
      </c>
      <c r="H3914" s="34" t="s">
        <v>1031</v>
      </c>
      <c r="I3914" s="34" t="s">
        <v>1035</v>
      </c>
      <c r="J3914" s="34" t="str">
        <f t="shared" si="307"/>
        <v>Used VehicleEx NV demonstrators gross profit p.u.</v>
      </c>
      <c r="K3914" s="34" t="str">
        <f t="shared" si="308"/>
        <v>110Ex-Toyota NV demonstrator Cost of Sales</v>
      </c>
      <c r="L3914" s="28">
        <f>+SUMIF('TB 4-24'!M:M,$AL3914,'TB 4-24'!G:G)</f>
        <v>0</v>
      </c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>
        <f>+SUMIF('Input Sheet'!$S:$S,$AL3914,'Input Sheet'!C:C)</f>
        <v>0</v>
      </c>
      <c r="Z3914" s="28">
        <f>+SUMIF('Input Sheet'!$S:$S,$AL3914,'Input Sheet'!D:D)</f>
        <v>0</v>
      </c>
      <c r="AA3914" s="28">
        <f>+SUMIF('Input Sheet'!$S:$S,$AL3914,'Input Sheet'!E:E)</f>
        <v>0</v>
      </c>
      <c r="AB3914" s="28">
        <f>+SUMIF('Input Sheet'!$S:$S,$AL3914,'Input Sheet'!F:F)</f>
        <v>0</v>
      </c>
      <c r="AC3914" s="28">
        <f>+SUMIF('Input Sheet'!$S:$S,$AL3914,'Input Sheet'!G:G)</f>
        <v>0</v>
      </c>
      <c r="AD3914" s="28">
        <f>+SUMIF('Input Sheet'!$S:$S,$AL3914,'Input Sheet'!H:H)</f>
        <v>0</v>
      </c>
      <c r="AE3914" s="28">
        <f>+SUMIF('Input Sheet'!$S:$S,$AL3914,'Input Sheet'!I:I)</f>
        <v>0</v>
      </c>
      <c r="AF3914" s="28">
        <f>+SUMIF('Input Sheet'!$S:$S,$AL3914,'Input Sheet'!J:J)</f>
        <v>0</v>
      </c>
      <c r="AG3914" s="28">
        <f>+SUMIF('Input Sheet'!$S:$S,$AL3914,'Input Sheet'!K:K)</f>
        <v>0</v>
      </c>
      <c r="AH3914" s="28">
        <f>+SUMIF('Input Sheet'!$S:$S,$AL3914,'Input Sheet'!L:L)</f>
        <v>0</v>
      </c>
      <c r="AI3914" s="28">
        <f>+SUMIF('Input Sheet'!$S:$S,$AL3914,'Input Sheet'!M:M)</f>
        <v>0</v>
      </c>
      <c r="AJ3914" s="28">
        <f>+SUMIF('Input Sheet'!$S:$S,$AL3914,'Input Sheet'!N:N)</f>
        <v>0</v>
      </c>
      <c r="AK3914" s="28"/>
      <c r="AL3914" s="27" t="str">
        <f t="shared" si="306"/>
        <v>110-4090R</v>
      </c>
      <c r="AM3914" s="34" t="str">
        <f t="shared" si="309"/>
        <v>Used Vehicle</v>
      </c>
      <c r="AN3914" s="34" t="str">
        <f t="shared" si="310"/>
        <v>Used VehicleEx NV demonstrators gross profit p.u.</v>
      </c>
      <c r="AO3914" s="35"/>
      <c r="AP3914" s="35"/>
      <c r="AQ3914" s="35"/>
    </row>
    <row r="3915" spans="1:43" x14ac:dyDescent="0.25">
      <c r="A3915" s="27" t="s">
        <v>103</v>
      </c>
      <c r="B3915" s="27" t="s">
        <v>104</v>
      </c>
      <c r="C3915" s="27" t="s">
        <v>663</v>
      </c>
      <c r="D3915" s="27" t="s">
        <v>906</v>
      </c>
      <c r="E3915" s="27" t="s">
        <v>665</v>
      </c>
      <c r="F3915" s="27" t="s">
        <v>1033</v>
      </c>
      <c r="G3915" s="27" t="s">
        <v>1034</v>
      </c>
      <c r="H3915" s="34" t="s">
        <v>1031</v>
      </c>
      <c r="I3915" s="34" t="s">
        <v>1035</v>
      </c>
      <c r="J3915" s="34" t="str">
        <f t="shared" si="307"/>
        <v>Used VehicleEx NV demonstrators gross profit p.u.</v>
      </c>
      <c r="K3915" s="34" t="str">
        <f t="shared" si="308"/>
        <v>410Ex-Toyota NV demonstrator Cost of Sales</v>
      </c>
      <c r="L3915" s="28">
        <f>+SUMIF('TB 4-24'!M:M,$AL3915,'TB 4-24'!G:G)</f>
        <v>0</v>
      </c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>
        <f>+SUMIF('Input Sheet'!$S:$S,$AL3915,'Input Sheet'!C:C)</f>
        <v>0</v>
      </c>
      <c r="Z3915" s="28">
        <f>+SUMIF('Input Sheet'!$S:$S,$AL3915,'Input Sheet'!D:D)</f>
        <v>0</v>
      </c>
      <c r="AA3915" s="28">
        <f>+SUMIF('Input Sheet'!$S:$S,$AL3915,'Input Sheet'!E:E)</f>
        <v>0</v>
      </c>
      <c r="AB3915" s="28">
        <f>+SUMIF('Input Sheet'!$S:$S,$AL3915,'Input Sheet'!F:F)</f>
        <v>0</v>
      </c>
      <c r="AC3915" s="28">
        <f>+SUMIF('Input Sheet'!$S:$S,$AL3915,'Input Sheet'!G:G)</f>
        <v>0</v>
      </c>
      <c r="AD3915" s="28">
        <f>+SUMIF('Input Sheet'!$S:$S,$AL3915,'Input Sheet'!H:H)</f>
        <v>0</v>
      </c>
      <c r="AE3915" s="28">
        <f>+SUMIF('Input Sheet'!$S:$S,$AL3915,'Input Sheet'!I:I)</f>
        <v>0</v>
      </c>
      <c r="AF3915" s="28">
        <f>+SUMIF('Input Sheet'!$S:$S,$AL3915,'Input Sheet'!J:J)</f>
        <v>0</v>
      </c>
      <c r="AG3915" s="28">
        <f>+SUMIF('Input Sheet'!$S:$S,$AL3915,'Input Sheet'!K:K)</f>
        <v>0</v>
      </c>
      <c r="AH3915" s="28">
        <f>+SUMIF('Input Sheet'!$S:$S,$AL3915,'Input Sheet'!L:L)</f>
        <v>0</v>
      </c>
      <c r="AI3915" s="28">
        <f>+SUMIF('Input Sheet'!$S:$S,$AL3915,'Input Sheet'!M:M)</f>
        <v>0</v>
      </c>
      <c r="AJ3915" s="28">
        <f>+SUMIF('Input Sheet'!$S:$S,$AL3915,'Input Sheet'!N:N)</f>
        <v>0</v>
      </c>
      <c r="AK3915" s="28"/>
      <c r="AL3915" s="27" t="str">
        <f t="shared" si="306"/>
        <v>410-4090R</v>
      </c>
      <c r="AM3915" s="34" t="str">
        <f t="shared" si="309"/>
        <v>Used Vehicle</v>
      </c>
      <c r="AN3915" s="34" t="str">
        <f t="shared" si="310"/>
        <v>Used VehicleEx NV demonstrators gross profit p.u.</v>
      </c>
      <c r="AO3915" s="35"/>
      <c r="AP3915" s="35"/>
      <c r="AQ3915" s="35"/>
    </row>
    <row r="3916" spans="1:43" x14ac:dyDescent="0.25">
      <c r="A3916" s="27" t="s">
        <v>103</v>
      </c>
      <c r="B3916" s="27" t="s">
        <v>104</v>
      </c>
      <c r="C3916" s="27" t="s">
        <v>671</v>
      </c>
      <c r="D3916" s="27" t="s">
        <v>906</v>
      </c>
      <c r="E3916" s="27" t="s">
        <v>673</v>
      </c>
      <c r="F3916" s="27" t="s">
        <v>1033</v>
      </c>
      <c r="G3916" s="27" t="s">
        <v>1034</v>
      </c>
      <c r="H3916" s="34" t="s">
        <v>1031</v>
      </c>
      <c r="I3916" s="34" t="s">
        <v>1035</v>
      </c>
      <c r="J3916" s="34" t="str">
        <f t="shared" si="307"/>
        <v>Used VehicleEx NV demonstrators gross profit p.u.</v>
      </c>
      <c r="K3916" s="34" t="str">
        <f t="shared" si="308"/>
        <v>310Ex-Toyota NV demonstrator Cost of Sales</v>
      </c>
      <c r="L3916" s="28">
        <f>+SUMIF('TB 4-24'!M:M,$AL3916,'TB 4-24'!G:G)</f>
        <v>0</v>
      </c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>
        <f>+SUMIF('Input Sheet'!$S:$S,$AL3916,'Input Sheet'!C:C)</f>
        <v>0</v>
      </c>
      <c r="Z3916" s="28">
        <f>+SUMIF('Input Sheet'!$S:$S,$AL3916,'Input Sheet'!D:D)</f>
        <v>0</v>
      </c>
      <c r="AA3916" s="28">
        <f>+SUMIF('Input Sheet'!$S:$S,$AL3916,'Input Sheet'!E:E)</f>
        <v>0</v>
      </c>
      <c r="AB3916" s="28">
        <f>+SUMIF('Input Sheet'!$S:$S,$AL3916,'Input Sheet'!F:F)</f>
        <v>0</v>
      </c>
      <c r="AC3916" s="28">
        <f>+SUMIF('Input Sheet'!$S:$S,$AL3916,'Input Sheet'!G:G)</f>
        <v>0</v>
      </c>
      <c r="AD3916" s="28">
        <f>+SUMIF('Input Sheet'!$S:$S,$AL3916,'Input Sheet'!H:H)</f>
        <v>0</v>
      </c>
      <c r="AE3916" s="28">
        <f>+SUMIF('Input Sheet'!$S:$S,$AL3916,'Input Sheet'!I:I)</f>
        <v>0</v>
      </c>
      <c r="AF3916" s="28">
        <f>+SUMIF('Input Sheet'!$S:$S,$AL3916,'Input Sheet'!J:J)</f>
        <v>0</v>
      </c>
      <c r="AG3916" s="28">
        <f>+SUMIF('Input Sheet'!$S:$S,$AL3916,'Input Sheet'!K:K)</f>
        <v>0</v>
      </c>
      <c r="AH3916" s="28">
        <f>+SUMIF('Input Sheet'!$S:$S,$AL3916,'Input Sheet'!L:L)</f>
        <v>0</v>
      </c>
      <c r="AI3916" s="28">
        <f>+SUMIF('Input Sheet'!$S:$S,$AL3916,'Input Sheet'!M:M)</f>
        <v>0</v>
      </c>
      <c r="AJ3916" s="28">
        <f>+SUMIF('Input Sheet'!$S:$S,$AL3916,'Input Sheet'!N:N)</f>
        <v>0</v>
      </c>
      <c r="AK3916" s="28"/>
      <c r="AL3916" s="27" t="str">
        <f t="shared" si="306"/>
        <v>310-4090R</v>
      </c>
      <c r="AM3916" s="34" t="str">
        <f t="shared" si="309"/>
        <v>Used Vehicle</v>
      </c>
      <c r="AN3916" s="34" t="str">
        <f t="shared" si="310"/>
        <v>Used VehicleEx NV demonstrators gross profit p.u.</v>
      </c>
      <c r="AO3916" s="35"/>
      <c r="AP3916" s="35"/>
      <c r="AQ3916" s="35"/>
    </row>
    <row r="3917" spans="1:43" x14ac:dyDescent="0.25">
      <c r="A3917" s="27" t="s">
        <v>103</v>
      </c>
      <c r="B3917" s="27" t="s">
        <v>104</v>
      </c>
      <c r="C3917" s="27" t="s">
        <v>657</v>
      </c>
      <c r="D3917" s="27" t="s">
        <v>907</v>
      </c>
      <c r="E3917" s="27" t="s">
        <v>658</v>
      </c>
      <c r="F3917" s="27" t="s">
        <v>1033</v>
      </c>
      <c r="G3917" s="27" t="s">
        <v>1034</v>
      </c>
      <c r="H3917" s="34" t="s">
        <v>1031</v>
      </c>
      <c r="I3917" s="34" t="s">
        <v>1035</v>
      </c>
      <c r="J3917" s="34" t="str">
        <f t="shared" si="307"/>
        <v>Used VehicleEx NV demonstrators gross profit p.u.</v>
      </c>
      <c r="K3917" s="34" t="str">
        <f t="shared" si="308"/>
        <v>210Ex-Toyota NV demonstrator Cost of Sales</v>
      </c>
      <c r="L3917" s="28">
        <f>+SUMIF('TB 4-24'!M:M,$AL3917,'TB 4-24'!G:G)</f>
        <v>0</v>
      </c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>
        <f>+SUMIF('Input Sheet'!$S:$S,$AL3917,'Input Sheet'!C:C)</f>
        <v>0</v>
      </c>
      <c r="Z3917" s="28">
        <f>+SUMIF('Input Sheet'!$S:$S,$AL3917,'Input Sheet'!D:D)</f>
        <v>0</v>
      </c>
      <c r="AA3917" s="28">
        <f>+SUMIF('Input Sheet'!$S:$S,$AL3917,'Input Sheet'!E:E)</f>
        <v>0</v>
      </c>
      <c r="AB3917" s="28">
        <f>+SUMIF('Input Sheet'!$S:$S,$AL3917,'Input Sheet'!F:F)</f>
        <v>0</v>
      </c>
      <c r="AC3917" s="28">
        <f>+SUMIF('Input Sheet'!$S:$S,$AL3917,'Input Sheet'!G:G)</f>
        <v>0</v>
      </c>
      <c r="AD3917" s="28">
        <f>+SUMIF('Input Sheet'!$S:$S,$AL3917,'Input Sheet'!H:H)</f>
        <v>0</v>
      </c>
      <c r="AE3917" s="28">
        <f>+SUMIF('Input Sheet'!$S:$S,$AL3917,'Input Sheet'!I:I)</f>
        <v>0</v>
      </c>
      <c r="AF3917" s="28">
        <f>+SUMIF('Input Sheet'!$S:$S,$AL3917,'Input Sheet'!J:J)</f>
        <v>0</v>
      </c>
      <c r="AG3917" s="28">
        <f>+SUMIF('Input Sheet'!$S:$S,$AL3917,'Input Sheet'!K:K)</f>
        <v>0</v>
      </c>
      <c r="AH3917" s="28">
        <f>+SUMIF('Input Sheet'!$S:$S,$AL3917,'Input Sheet'!L:L)</f>
        <v>0</v>
      </c>
      <c r="AI3917" s="28">
        <f>+SUMIF('Input Sheet'!$S:$S,$AL3917,'Input Sheet'!M:M)</f>
        <v>0</v>
      </c>
      <c r="AJ3917" s="28">
        <f>+SUMIF('Input Sheet'!$S:$S,$AL3917,'Input Sheet'!N:N)</f>
        <v>0</v>
      </c>
      <c r="AK3917" s="28"/>
      <c r="AL3917" s="27" t="str">
        <f t="shared" si="306"/>
        <v>210-4090RR</v>
      </c>
      <c r="AM3917" s="34" t="str">
        <f t="shared" si="309"/>
        <v>Used Vehicle</v>
      </c>
      <c r="AN3917" s="34" t="str">
        <f t="shared" si="310"/>
        <v>Used VehicleEx NV demonstrators gross profit p.u.</v>
      </c>
      <c r="AO3917" s="35"/>
      <c r="AP3917" s="35"/>
      <c r="AQ3917" s="35"/>
    </row>
    <row r="3918" spans="1:43" x14ac:dyDescent="0.25">
      <c r="A3918" s="27" t="s">
        <v>103</v>
      </c>
      <c r="B3918" s="27" t="s">
        <v>104</v>
      </c>
      <c r="C3918" s="27" t="s">
        <v>663</v>
      </c>
      <c r="D3918" s="27" t="s">
        <v>907</v>
      </c>
      <c r="E3918" s="27" t="s">
        <v>665</v>
      </c>
      <c r="F3918" s="27" t="s">
        <v>1033</v>
      </c>
      <c r="G3918" s="27" t="s">
        <v>1034</v>
      </c>
      <c r="H3918" s="34" t="s">
        <v>1031</v>
      </c>
      <c r="I3918" s="34" t="s">
        <v>1035</v>
      </c>
      <c r="J3918" s="34" t="str">
        <f t="shared" si="307"/>
        <v>Used VehicleEx NV demonstrators gross profit p.u.</v>
      </c>
      <c r="K3918" s="34" t="str">
        <f t="shared" si="308"/>
        <v>410Ex-Toyota NV demonstrator Cost of Sales</v>
      </c>
      <c r="L3918" s="28">
        <f>+SUMIF('TB 4-24'!M:M,$AL3918,'TB 4-24'!G:G)</f>
        <v>0</v>
      </c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>
        <f>+SUMIF('Input Sheet'!$S:$S,$AL3918,'Input Sheet'!C:C)</f>
        <v>0</v>
      </c>
      <c r="Z3918" s="28">
        <f>+SUMIF('Input Sheet'!$S:$S,$AL3918,'Input Sheet'!D:D)</f>
        <v>0</v>
      </c>
      <c r="AA3918" s="28">
        <f>+SUMIF('Input Sheet'!$S:$S,$AL3918,'Input Sheet'!E:E)</f>
        <v>0</v>
      </c>
      <c r="AB3918" s="28">
        <f>+SUMIF('Input Sheet'!$S:$S,$AL3918,'Input Sheet'!F:F)</f>
        <v>0</v>
      </c>
      <c r="AC3918" s="28">
        <f>+SUMIF('Input Sheet'!$S:$S,$AL3918,'Input Sheet'!G:G)</f>
        <v>0</v>
      </c>
      <c r="AD3918" s="28">
        <f>+SUMIF('Input Sheet'!$S:$S,$AL3918,'Input Sheet'!H:H)</f>
        <v>0</v>
      </c>
      <c r="AE3918" s="28">
        <f>+SUMIF('Input Sheet'!$S:$S,$AL3918,'Input Sheet'!I:I)</f>
        <v>0</v>
      </c>
      <c r="AF3918" s="28">
        <f>+SUMIF('Input Sheet'!$S:$S,$AL3918,'Input Sheet'!J:J)</f>
        <v>0</v>
      </c>
      <c r="AG3918" s="28">
        <f>+SUMIF('Input Sheet'!$S:$S,$AL3918,'Input Sheet'!K:K)</f>
        <v>0</v>
      </c>
      <c r="AH3918" s="28">
        <f>+SUMIF('Input Sheet'!$S:$S,$AL3918,'Input Sheet'!L:L)</f>
        <v>0</v>
      </c>
      <c r="AI3918" s="28">
        <f>+SUMIF('Input Sheet'!$S:$S,$AL3918,'Input Sheet'!M:M)</f>
        <v>0</v>
      </c>
      <c r="AJ3918" s="28">
        <f>+SUMIF('Input Sheet'!$S:$S,$AL3918,'Input Sheet'!N:N)</f>
        <v>0</v>
      </c>
      <c r="AK3918" s="28"/>
      <c r="AL3918" s="27" t="str">
        <f t="shared" si="306"/>
        <v>410-4090RR</v>
      </c>
      <c r="AM3918" s="34" t="str">
        <f t="shared" si="309"/>
        <v>Used Vehicle</v>
      </c>
      <c r="AN3918" s="34" t="str">
        <f t="shared" si="310"/>
        <v>Used VehicleEx NV demonstrators gross profit p.u.</v>
      </c>
      <c r="AO3918" s="35"/>
      <c r="AP3918" s="35"/>
      <c r="AQ3918" s="35"/>
    </row>
    <row r="3919" spans="1:43" x14ac:dyDescent="0.25">
      <c r="A3919" s="27" t="s">
        <v>103</v>
      </c>
      <c r="B3919" s="27" t="s">
        <v>104</v>
      </c>
      <c r="C3919" s="27" t="s">
        <v>671</v>
      </c>
      <c r="D3919" s="27" t="s">
        <v>907</v>
      </c>
      <c r="E3919" s="27" t="s">
        <v>673</v>
      </c>
      <c r="F3919" s="27" t="s">
        <v>1033</v>
      </c>
      <c r="G3919" s="27" t="s">
        <v>1034</v>
      </c>
      <c r="H3919" s="34" t="s">
        <v>1031</v>
      </c>
      <c r="I3919" s="34" t="s">
        <v>1035</v>
      </c>
      <c r="J3919" s="34" t="str">
        <f t="shared" si="307"/>
        <v>Used VehicleEx NV demonstrators gross profit p.u.</v>
      </c>
      <c r="K3919" s="34" t="str">
        <f t="shared" si="308"/>
        <v>310Ex-Toyota NV demonstrator Cost of Sales</v>
      </c>
      <c r="L3919" s="28">
        <f>+SUMIF('TB 4-24'!M:M,$AL3919,'TB 4-24'!G:G)</f>
        <v>0</v>
      </c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>
        <f>+SUMIF('Input Sheet'!$S:$S,$AL3919,'Input Sheet'!C:C)</f>
        <v>0</v>
      </c>
      <c r="Z3919" s="28">
        <f>+SUMIF('Input Sheet'!$S:$S,$AL3919,'Input Sheet'!D:D)</f>
        <v>0</v>
      </c>
      <c r="AA3919" s="28">
        <f>+SUMIF('Input Sheet'!$S:$S,$AL3919,'Input Sheet'!E:E)</f>
        <v>0</v>
      </c>
      <c r="AB3919" s="28">
        <f>+SUMIF('Input Sheet'!$S:$S,$AL3919,'Input Sheet'!F:F)</f>
        <v>0</v>
      </c>
      <c r="AC3919" s="28">
        <f>+SUMIF('Input Sheet'!$S:$S,$AL3919,'Input Sheet'!G:G)</f>
        <v>0</v>
      </c>
      <c r="AD3919" s="28">
        <f>+SUMIF('Input Sheet'!$S:$S,$AL3919,'Input Sheet'!H:H)</f>
        <v>0</v>
      </c>
      <c r="AE3919" s="28">
        <f>+SUMIF('Input Sheet'!$S:$S,$AL3919,'Input Sheet'!I:I)</f>
        <v>0</v>
      </c>
      <c r="AF3919" s="28">
        <f>+SUMIF('Input Sheet'!$S:$S,$AL3919,'Input Sheet'!J:J)</f>
        <v>0</v>
      </c>
      <c r="AG3919" s="28">
        <f>+SUMIF('Input Sheet'!$S:$S,$AL3919,'Input Sheet'!K:K)</f>
        <v>0</v>
      </c>
      <c r="AH3919" s="28">
        <f>+SUMIF('Input Sheet'!$S:$S,$AL3919,'Input Sheet'!L:L)</f>
        <v>0</v>
      </c>
      <c r="AI3919" s="28">
        <f>+SUMIF('Input Sheet'!$S:$S,$AL3919,'Input Sheet'!M:M)</f>
        <v>0</v>
      </c>
      <c r="AJ3919" s="28">
        <f>+SUMIF('Input Sheet'!$S:$S,$AL3919,'Input Sheet'!N:N)</f>
        <v>0</v>
      </c>
      <c r="AK3919" s="28"/>
      <c r="AL3919" s="27" t="str">
        <f t="shared" si="306"/>
        <v>310-4090RR</v>
      </c>
      <c r="AM3919" s="34" t="str">
        <f t="shared" si="309"/>
        <v>Used Vehicle</v>
      </c>
      <c r="AN3919" s="34" t="str">
        <f t="shared" si="310"/>
        <v>Used VehicleEx NV demonstrators gross profit p.u.</v>
      </c>
      <c r="AO3919" s="35"/>
      <c r="AP3919" s="35"/>
      <c r="AQ3919" s="35"/>
    </row>
    <row r="3920" spans="1:43" x14ac:dyDescent="0.25">
      <c r="A3920" s="27" t="s">
        <v>103</v>
      </c>
      <c r="B3920" s="27" t="s">
        <v>104</v>
      </c>
      <c r="C3920" s="27" t="s">
        <v>104</v>
      </c>
      <c r="D3920" s="27" t="s">
        <v>907</v>
      </c>
      <c r="E3920" s="27" t="s">
        <v>649</v>
      </c>
      <c r="F3920" s="27" t="s">
        <v>1033</v>
      </c>
      <c r="G3920" s="27" t="s">
        <v>1034</v>
      </c>
      <c r="H3920" s="34" t="s">
        <v>1031</v>
      </c>
      <c r="I3920" s="34" t="s">
        <v>1035</v>
      </c>
      <c r="J3920" s="34" t="str">
        <f t="shared" si="307"/>
        <v>Used VehicleEx NV demonstrators gross profit p.u.</v>
      </c>
      <c r="K3920" s="34" t="str">
        <f t="shared" si="308"/>
        <v>110Ex-Toyota NV demonstrator Cost of Sales</v>
      </c>
      <c r="L3920" s="28">
        <f>+SUMIF('TB 4-24'!M:M,$AL3920,'TB 4-24'!G:G)</f>
        <v>0</v>
      </c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>
        <f>+SUMIF('Input Sheet'!$S:$S,$AL3920,'Input Sheet'!C:C)</f>
        <v>0</v>
      </c>
      <c r="Z3920" s="28">
        <f>+SUMIF('Input Sheet'!$S:$S,$AL3920,'Input Sheet'!D:D)</f>
        <v>0</v>
      </c>
      <c r="AA3920" s="28">
        <f>+SUMIF('Input Sheet'!$S:$S,$AL3920,'Input Sheet'!E:E)</f>
        <v>0</v>
      </c>
      <c r="AB3920" s="28">
        <f>+SUMIF('Input Sheet'!$S:$S,$AL3920,'Input Sheet'!F:F)</f>
        <v>0</v>
      </c>
      <c r="AC3920" s="28">
        <f>+SUMIF('Input Sheet'!$S:$S,$AL3920,'Input Sheet'!G:G)</f>
        <v>0</v>
      </c>
      <c r="AD3920" s="28">
        <f>+SUMIF('Input Sheet'!$S:$S,$AL3920,'Input Sheet'!H:H)</f>
        <v>0</v>
      </c>
      <c r="AE3920" s="28">
        <f>+SUMIF('Input Sheet'!$S:$S,$AL3920,'Input Sheet'!I:I)</f>
        <v>0</v>
      </c>
      <c r="AF3920" s="28">
        <f>+SUMIF('Input Sheet'!$S:$S,$AL3920,'Input Sheet'!J:J)</f>
        <v>0</v>
      </c>
      <c r="AG3920" s="28">
        <f>+SUMIF('Input Sheet'!$S:$S,$AL3920,'Input Sheet'!K:K)</f>
        <v>0</v>
      </c>
      <c r="AH3920" s="28">
        <f>+SUMIF('Input Sheet'!$S:$S,$AL3920,'Input Sheet'!L:L)</f>
        <v>0</v>
      </c>
      <c r="AI3920" s="28">
        <f>+SUMIF('Input Sheet'!$S:$S,$AL3920,'Input Sheet'!M:M)</f>
        <v>0</v>
      </c>
      <c r="AJ3920" s="28">
        <f>+SUMIF('Input Sheet'!$S:$S,$AL3920,'Input Sheet'!N:N)</f>
        <v>0</v>
      </c>
      <c r="AK3920" s="28"/>
      <c r="AL3920" s="27" t="str">
        <f t="shared" si="306"/>
        <v>110-4090RR</v>
      </c>
      <c r="AM3920" s="34" t="str">
        <f t="shared" si="309"/>
        <v>Used Vehicle</v>
      </c>
      <c r="AN3920" s="34" t="str">
        <f t="shared" si="310"/>
        <v>Used VehicleEx NV demonstrators gross profit p.u.</v>
      </c>
      <c r="AO3920" s="35"/>
      <c r="AP3920" s="35"/>
      <c r="AQ3920" s="35"/>
    </row>
    <row r="3921" spans="1:43" x14ac:dyDescent="0.25">
      <c r="A3921" s="27" t="s">
        <v>103</v>
      </c>
      <c r="B3921" s="27" t="s">
        <v>104</v>
      </c>
      <c r="C3921" s="27" t="s">
        <v>104</v>
      </c>
      <c r="D3921" s="27" t="s">
        <v>908</v>
      </c>
      <c r="E3921" s="27" t="s">
        <v>649</v>
      </c>
      <c r="F3921" s="27" t="s">
        <v>1033</v>
      </c>
      <c r="G3921" s="27" t="s">
        <v>1034</v>
      </c>
      <c r="H3921" s="34" t="s">
        <v>1031</v>
      </c>
      <c r="I3921" s="34" t="s">
        <v>1035</v>
      </c>
      <c r="J3921" s="34" t="str">
        <f t="shared" si="307"/>
        <v>Used VehicleEx NV demonstrators gross profit p.u.</v>
      </c>
      <c r="K3921" s="34" t="str">
        <f t="shared" si="308"/>
        <v>110Ex-Toyota NV demonstrator Cost of Sales</v>
      </c>
      <c r="L3921" s="28">
        <f>+SUMIF('TB 4-24'!M:M,$AL3921,'TB 4-24'!G:G)</f>
        <v>0</v>
      </c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>
        <f>+SUMIF('Input Sheet'!$S:$S,$AL3921,'Input Sheet'!C:C)</f>
        <v>0</v>
      </c>
      <c r="Z3921" s="28">
        <f>+SUMIF('Input Sheet'!$S:$S,$AL3921,'Input Sheet'!D:D)</f>
        <v>0</v>
      </c>
      <c r="AA3921" s="28">
        <f>+SUMIF('Input Sheet'!$S:$S,$AL3921,'Input Sheet'!E:E)</f>
        <v>0</v>
      </c>
      <c r="AB3921" s="28">
        <f>+SUMIF('Input Sheet'!$S:$S,$AL3921,'Input Sheet'!F:F)</f>
        <v>0</v>
      </c>
      <c r="AC3921" s="28">
        <f>+SUMIF('Input Sheet'!$S:$S,$AL3921,'Input Sheet'!G:G)</f>
        <v>0</v>
      </c>
      <c r="AD3921" s="28">
        <f>+SUMIF('Input Sheet'!$S:$S,$AL3921,'Input Sheet'!H:H)</f>
        <v>0</v>
      </c>
      <c r="AE3921" s="28">
        <f>+SUMIF('Input Sheet'!$S:$S,$AL3921,'Input Sheet'!I:I)</f>
        <v>0</v>
      </c>
      <c r="AF3921" s="28">
        <f>+SUMIF('Input Sheet'!$S:$S,$AL3921,'Input Sheet'!J:J)</f>
        <v>0</v>
      </c>
      <c r="AG3921" s="28">
        <f>+SUMIF('Input Sheet'!$S:$S,$AL3921,'Input Sheet'!K:K)</f>
        <v>0</v>
      </c>
      <c r="AH3921" s="28">
        <f>+SUMIF('Input Sheet'!$S:$S,$AL3921,'Input Sheet'!L:L)</f>
        <v>0</v>
      </c>
      <c r="AI3921" s="28">
        <f>+SUMIF('Input Sheet'!$S:$S,$AL3921,'Input Sheet'!M:M)</f>
        <v>0</v>
      </c>
      <c r="AJ3921" s="28">
        <f>+SUMIF('Input Sheet'!$S:$S,$AL3921,'Input Sheet'!N:N)</f>
        <v>0</v>
      </c>
      <c r="AK3921" s="28"/>
      <c r="AL3921" s="27" t="str">
        <f t="shared" si="306"/>
        <v>110-4095R</v>
      </c>
      <c r="AM3921" s="34" t="str">
        <f t="shared" si="309"/>
        <v>Used Vehicle</v>
      </c>
      <c r="AN3921" s="34" t="str">
        <f t="shared" si="310"/>
        <v>Used VehicleEx NV demonstrators gross profit p.u.</v>
      </c>
      <c r="AO3921" s="35"/>
      <c r="AP3921" s="35"/>
      <c r="AQ3921" s="35"/>
    </row>
    <row r="3922" spans="1:43" x14ac:dyDescent="0.25">
      <c r="A3922" s="27" t="s">
        <v>103</v>
      </c>
      <c r="B3922" s="27" t="s">
        <v>104</v>
      </c>
      <c r="C3922" s="27" t="s">
        <v>657</v>
      </c>
      <c r="D3922" s="27" t="s">
        <v>908</v>
      </c>
      <c r="E3922" s="27" t="s">
        <v>658</v>
      </c>
      <c r="F3922" s="27" t="s">
        <v>1033</v>
      </c>
      <c r="G3922" s="27" t="s">
        <v>1034</v>
      </c>
      <c r="H3922" s="34" t="s">
        <v>1031</v>
      </c>
      <c r="I3922" s="34" t="s">
        <v>1035</v>
      </c>
      <c r="J3922" s="34" t="str">
        <f t="shared" si="307"/>
        <v>Used VehicleEx NV demonstrators gross profit p.u.</v>
      </c>
      <c r="K3922" s="34" t="str">
        <f t="shared" si="308"/>
        <v>210Ex-Toyota NV demonstrator Cost of Sales</v>
      </c>
      <c r="L3922" s="28">
        <f>+SUMIF('TB 4-24'!M:M,$AL3922,'TB 4-24'!G:G)</f>
        <v>0</v>
      </c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>
        <f>+SUMIF('Input Sheet'!$S:$S,$AL3922,'Input Sheet'!C:C)</f>
        <v>0</v>
      </c>
      <c r="Z3922" s="28">
        <f>+SUMIF('Input Sheet'!$S:$S,$AL3922,'Input Sheet'!D:D)</f>
        <v>0</v>
      </c>
      <c r="AA3922" s="28">
        <f>+SUMIF('Input Sheet'!$S:$S,$AL3922,'Input Sheet'!E:E)</f>
        <v>0</v>
      </c>
      <c r="AB3922" s="28">
        <f>+SUMIF('Input Sheet'!$S:$S,$AL3922,'Input Sheet'!F:F)</f>
        <v>0</v>
      </c>
      <c r="AC3922" s="28">
        <f>+SUMIF('Input Sheet'!$S:$S,$AL3922,'Input Sheet'!G:G)</f>
        <v>0</v>
      </c>
      <c r="AD3922" s="28">
        <f>+SUMIF('Input Sheet'!$S:$S,$AL3922,'Input Sheet'!H:H)</f>
        <v>0</v>
      </c>
      <c r="AE3922" s="28">
        <f>+SUMIF('Input Sheet'!$S:$S,$AL3922,'Input Sheet'!I:I)</f>
        <v>0</v>
      </c>
      <c r="AF3922" s="28">
        <f>+SUMIF('Input Sheet'!$S:$S,$AL3922,'Input Sheet'!J:J)</f>
        <v>0</v>
      </c>
      <c r="AG3922" s="28">
        <f>+SUMIF('Input Sheet'!$S:$S,$AL3922,'Input Sheet'!K:K)</f>
        <v>0</v>
      </c>
      <c r="AH3922" s="28">
        <f>+SUMIF('Input Sheet'!$S:$S,$AL3922,'Input Sheet'!L:L)</f>
        <v>0</v>
      </c>
      <c r="AI3922" s="28">
        <f>+SUMIF('Input Sheet'!$S:$S,$AL3922,'Input Sheet'!M:M)</f>
        <v>0</v>
      </c>
      <c r="AJ3922" s="28">
        <f>+SUMIF('Input Sheet'!$S:$S,$AL3922,'Input Sheet'!N:N)</f>
        <v>0</v>
      </c>
      <c r="AK3922" s="28"/>
      <c r="AL3922" s="27" t="str">
        <f t="shared" si="306"/>
        <v>210-4095R</v>
      </c>
      <c r="AM3922" s="34" t="str">
        <f t="shared" si="309"/>
        <v>Used Vehicle</v>
      </c>
      <c r="AN3922" s="34" t="str">
        <f t="shared" si="310"/>
        <v>Used VehicleEx NV demonstrators gross profit p.u.</v>
      </c>
      <c r="AO3922" s="35"/>
      <c r="AP3922" s="35"/>
      <c r="AQ3922" s="35"/>
    </row>
    <row r="3923" spans="1:43" x14ac:dyDescent="0.25">
      <c r="A3923" s="27" t="s">
        <v>103</v>
      </c>
      <c r="B3923" s="27" t="s">
        <v>104</v>
      </c>
      <c r="C3923" s="27" t="s">
        <v>663</v>
      </c>
      <c r="D3923" s="27" t="s">
        <v>908</v>
      </c>
      <c r="E3923" s="27" t="s">
        <v>665</v>
      </c>
      <c r="F3923" s="27" t="s">
        <v>1033</v>
      </c>
      <c r="G3923" s="27" t="s">
        <v>1034</v>
      </c>
      <c r="H3923" s="34" t="s">
        <v>1031</v>
      </c>
      <c r="I3923" s="34" t="s">
        <v>1035</v>
      </c>
      <c r="J3923" s="34" t="str">
        <f t="shared" si="307"/>
        <v>Used VehicleEx NV demonstrators gross profit p.u.</v>
      </c>
      <c r="K3923" s="34" t="str">
        <f t="shared" si="308"/>
        <v>410Ex-Toyota NV demonstrator Cost of Sales</v>
      </c>
      <c r="L3923" s="28">
        <f>+SUMIF('TB 4-24'!M:M,$AL3923,'TB 4-24'!G:G)</f>
        <v>0</v>
      </c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>
        <f>+SUMIF('Input Sheet'!$S:$S,$AL3923,'Input Sheet'!C:C)</f>
        <v>0</v>
      </c>
      <c r="Z3923" s="28">
        <f>+SUMIF('Input Sheet'!$S:$S,$AL3923,'Input Sheet'!D:D)</f>
        <v>0</v>
      </c>
      <c r="AA3923" s="28">
        <f>+SUMIF('Input Sheet'!$S:$S,$AL3923,'Input Sheet'!E:E)</f>
        <v>0</v>
      </c>
      <c r="AB3923" s="28">
        <f>+SUMIF('Input Sheet'!$S:$S,$AL3923,'Input Sheet'!F:F)</f>
        <v>0</v>
      </c>
      <c r="AC3923" s="28">
        <f>+SUMIF('Input Sheet'!$S:$S,$AL3923,'Input Sheet'!G:G)</f>
        <v>0</v>
      </c>
      <c r="AD3923" s="28">
        <f>+SUMIF('Input Sheet'!$S:$S,$AL3923,'Input Sheet'!H:H)</f>
        <v>0</v>
      </c>
      <c r="AE3923" s="28">
        <f>+SUMIF('Input Sheet'!$S:$S,$AL3923,'Input Sheet'!I:I)</f>
        <v>0</v>
      </c>
      <c r="AF3923" s="28">
        <f>+SUMIF('Input Sheet'!$S:$S,$AL3923,'Input Sheet'!J:J)</f>
        <v>0</v>
      </c>
      <c r="AG3923" s="28">
        <f>+SUMIF('Input Sheet'!$S:$S,$AL3923,'Input Sheet'!K:K)</f>
        <v>0</v>
      </c>
      <c r="AH3923" s="28">
        <f>+SUMIF('Input Sheet'!$S:$S,$AL3923,'Input Sheet'!L:L)</f>
        <v>0</v>
      </c>
      <c r="AI3923" s="28">
        <f>+SUMIF('Input Sheet'!$S:$S,$AL3923,'Input Sheet'!M:M)</f>
        <v>0</v>
      </c>
      <c r="AJ3923" s="28">
        <f>+SUMIF('Input Sheet'!$S:$S,$AL3923,'Input Sheet'!N:N)</f>
        <v>0</v>
      </c>
      <c r="AK3923" s="28"/>
      <c r="AL3923" s="27" t="str">
        <f t="shared" si="306"/>
        <v>410-4095R</v>
      </c>
      <c r="AM3923" s="34" t="str">
        <f t="shared" si="309"/>
        <v>Used Vehicle</v>
      </c>
      <c r="AN3923" s="34" t="str">
        <f t="shared" si="310"/>
        <v>Used VehicleEx NV demonstrators gross profit p.u.</v>
      </c>
      <c r="AO3923" s="35"/>
      <c r="AP3923" s="35"/>
      <c r="AQ3923" s="35"/>
    </row>
    <row r="3924" spans="1:43" x14ac:dyDescent="0.25">
      <c r="A3924" s="27" t="s">
        <v>103</v>
      </c>
      <c r="B3924" s="27" t="s">
        <v>104</v>
      </c>
      <c r="C3924" s="27" t="s">
        <v>671</v>
      </c>
      <c r="D3924" s="27" t="s">
        <v>908</v>
      </c>
      <c r="E3924" s="27" t="s">
        <v>673</v>
      </c>
      <c r="F3924" s="27" t="s">
        <v>1033</v>
      </c>
      <c r="G3924" s="27" t="s">
        <v>1034</v>
      </c>
      <c r="H3924" s="34" t="s">
        <v>1031</v>
      </c>
      <c r="I3924" s="34" t="s">
        <v>1035</v>
      </c>
      <c r="J3924" s="34" t="str">
        <f t="shared" si="307"/>
        <v>Used VehicleEx NV demonstrators gross profit p.u.</v>
      </c>
      <c r="K3924" s="34" t="str">
        <f t="shared" si="308"/>
        <v>310Ex-Toyota NV demonstrator Cost of Sales</v>
      </c>
      <c r="L3924" s="28">
        <f>+SUMIF('TB 4-24'!M:M,$AL3924,'TB 4-24'!G:G)</f>
        <v>0</v>
      </c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>
        <f>+SUMIF('Input Sheet'!$S:$S,$AL3924,'Input Sheet'!C:C)</f>
        <v>0</v>
      </c>
      <c r="Z3924" s="28">
        <f>+SUMIF('Input Sheet'!$S:$S,$AL3924,'Input Sheet'!D:D)</f>
        <v>0</v>
      </c>
      <c r="AA3924" s="28">
        <f>+SUMIF('Input Sheet'!$S:$S,$AL3924,'Input Sheet'!E:E)</f>
        <v>0</v>
      </c>
      <c r="AB3924" s="28">
        <f>+SUMIF('Input Sheet'!$S:$S,$AL3924,'Input Sheet'!F:F)</f>
        <v>0</v>
      </c>
      <c r="AC3924" s="28">
        <f>+SUMIF('Input Sheet'!$S:$S,$AL3924,'Input Sheet'!G:G)</f>
        <v>0</v>
      </c>
      <c r="AD3924" s="28">
        <f>+SUMIF('Input Sheet'!$S:$S,$AL3924,'Input Sheet'!H:H)</f>
        <v>0</v>
      </c>
      <c r="AE3924" s="28">
        <f>+SUMIF('Input Sheet'!$S:$S,$AL3924,'Input Sheet'!I:I)</f>
        <v>0</v>
      </c>
      <c r="AF3924" s="28">
        <f>+SUMIF('Input Sheet'!$S:$S,$AL3924,'Input Sheet'!J:J)</f>
        <v>0</v>
      </c>
      <c r="AG3924" s="28">
        <f>+SUMIF('Input Sheet'!$S:$S,$AL3924,'Input Sheet'!K:K)</f>
        <v>0</v>
      </c>
      <c r="AH3924" s="28">
        <f>+SUMIF('Input Sheet'!$S:$S,$AL3924,'Input Sheet'!L:L)</f>
        <v>0</v>
      </c>
      <c r="AI3924" s="28">
        <f>+SUMIF('Input Sheet'!$S:$S,$AL3924,'Input Sheet'!M:M)</f>
        <v>0</v>
      </c>
      <c r="AJ3924" s="28">
        <f>+SUMIF('Input Sheet'!$S:$S,$AL3924,'Input Sheet'!N:N)</f>
        <v>0</v>
      </c>
      <c r="AK3924" s="28"/>
      <c r="AL3924" s="27" t="str">
        <f t="shared" si="306"/>
        <v>310-4095R</v>
      </c>
      <c r="AM3924" s="34" t="str">
        <f t="shared" si="309"/>
        <v>Used Vehicle</v>
      </c>
      <c r="AN3924" s="34" t="str">
        <f t="shared" si="310"/>
        <v>Used VehicleEx NV demonstrators gross profit p.u.</v>
      </c>
      <c r="AO3924" s="35"/>
      <c r="AP3924" s="35"/>
      <c r="AQ3924" s="35"/>
    </row>
    <row r="3925" spans="1:43" x14ac:dyDescent="0.25">
      <c r="A3925" s="27" t="s">
        <v>103</v>
      </c>
      <c r="B3925" s="27" t="s">
        <v>104</v>
      </c>
      <c r="C3925" s="27" t="s">
        <v>657</v>
      </c>
      <c r="D3925" s="27" t="s">
        <v>909</v>
      </c>
      <c r="E3925" s="27" t="s">
        <v>658</v>
      </c>
      <c r="F3925" s="27" t="s">
        <v>1033</v>
      </c>
      <c r="G3925" s="27" t="s">
        <v>1034</v>
      </c>
      <c r="H3925" s="34" t="s">
        <v>1031</v>
      </c>
      <c r="I3925" s="34" t="s">
        <v>1035</v>
      </c>
      <c r="J3925" s="34" t="str">
        <f t="shared" si="307"/>
        <v>Used VehicleEx NV demonstrators gross profit p.u.</v>
      </c>
      <c r="K3925" s="34" t="str">
        <f t="shared" si="308"/>
        <v>210Ex-Toyota NV demonstrator Cost of Sales</v>
      </c>
      <c r="L3925" s="28">
        <f>+SUMIF('TB 4-24'!M:M,$AL3925,'TB 4-24'!G:G)</f>
        <v>0</v>
      </c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>
        <f>+SUMIF('Input Sheet'!$S:$S,$AL3925,'Input Sheet'!C:C)</f>
        <v>0</v>
      </c>
      <c r="Z3925" s="28">
        <f>+SUMIF('Input Sheet'!$S:$S,$AL3925,'Input Sheet'!D:D)</f>
        <v>0</v>
      </c>
      <c r="AA3925" s="28">
        <f>+SUMIF('Input Sheet'!$S:$S,$AL3925,'Input Sheet'!E:E)</f>
        <v>0</v>
      </c>
      <c r="AB3925" s="28">
        <f>+SUMIF('Input Sheet'!$S:$S,$AL3925,'Input Sheet'!F:F)</f>
        <v>0</v>
      </c>
      <c r="AC3925" s="28">
        <f>+SUMIF('Input Sheet'!$S:$S,$AL3925,'Input Sheet'!G:G)</f>
        <v>0</v>
      </c>
      <c r="AD3925" s="28">
        <f>+SUMIF('Input Sheet'!$S:$S,$AL3925,'Input Sheet'!H:H)</f>
        <v>0</v>
      </c>
      <c r="AE3925" s="28">
        <f>+SUMIF('Input Sheet'!$S:$S,$AL3925,'Input Sheet'!I:I)</f>
        <v>0</v>
      </c>
      <c r="AF3925" s="28">
        <f>+SUMIF('Input Sheet'!$S:$S,$AL3925,'Input Sheet'!J:J)</f>
        <v>0</v>
      </c>
      <c r="AG3925" s="28">
        <f>+SUMIF('Input Sheet'!$S:$S,$AL3925,'Input Sheet'!K:K)</f>
        <v>0</v>
      </c>
      <c r="AH3925" s="28">
        <f>+SUMIF('Input Sheet'!$S:$S,$AL3925,'Input Sheet'!L:L)</f>
        <v>0</v>
      </c>
      <c r="AI3925" s="28">
        <f>+SUMIF('Input Sheet'!$S:$S,$AL3925,'Input Sheet'!M:M)</f>
        <v>0</v>
      </c>
      <c r="AJ3925" s="28">
        <f>+SUMIF('Input Sheet'!$S:$S,$AL3925,'Input Sheet'!N:N)</f>
        <v>0</v>
      </c>
      <c r="AK3925" s="28"/>
      <c r="AL3925" s="27" t="str">
        <f t="shared" si="306"/>
        <v>210-4095RR</v>
      </c>
      <c r="AM3925" s="34" t="str">
        <f t="shared" si="309"/>
        <v>Used Vehicle</v>
      </c>
      <c r="AN3925" s="34" t="str">
        <f t="shared" si="310"/>
        <v>Used VehicleEx NV demonstrators gross profit p.u.</v>
      </c>
      <c r="AO3925" s="35"/>
      <c r="AP3925" s="35"/>
      <c r="AQ3925" s="35"/>
    </row>
    <row r="3926" spans="1:43" x14ac:dyDescent="0.25">
      <c r="A3926" s="27" t="s">
        <v>103</v>
      </c>
      <c r="B3926" s="27" t="s">
        <v>104</v>
      </c>
      <c r="C3926" s="27" t="s">
        <v>663</v>
      </c>
      <c r="D3926" s="27" t="s">
        <v>909</v>
      </c>
      <c r="E3926" s="27" t="s">
        <v>665</v>
      </c>
      <c r="F3926" s="27" t="s">
        <v>1033</v>
      </c>
      <c r="G3926" s="27" t="s">
        <v>1034</v>
      </c>
      <c r="H3926" s="34" t="s">
        <v>1031</v>
      </c>
      <c r="I3926" s="34" t="s">
        <v>1035</v>
      </c>
      <c r="J3926" s="34" t="str">
        <f t="shared" si="307"/>
        <v>Used VehicleEx NV demonstrators gross profit p.u.</v>
      </c>
      <c r="K3926" s="34" t="str">
        <f t="shared" si="308"/>
        <v>410Ex-Toyota NV demonstrator Cost of Sales</v>
      </c>
      <c r="L3926" s="28">
        <f>+SUMIF('TB 4-24'!M:M,$AL3926,'TB 4-24'!G:G)</f>
        <v>0</v>
      </c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>
        <f>+SUMIF('Input Sheet'!$S:$S,$AL3926,'Input Sheet'!C:C)</f>
        <v>0</v>
      </c>
      <c r="Z3926" s="28">
        <f>+SUMIF('Input Sheet'!$S:$S,$AL3926,'Input Sheet'!D:D)</f>
        <v>0</v>
      </c>
      <c r="AA3926" s="28">
        <f>+SUMIF('Input Sheet'!$S:$S,$AL3926,'Input Sheet'!E:E)</f>
        <v>0</v>
      </c>
      <c r="AB3926" s="28">
        <f>+SUMIF('Input Sheet'!$S:$S,$AL3926,'Input Sheet'!F:F)</f>
        <v>0</v>
      </c>
      <c r="AC3926" s="28">
        <f>+SUMIF('Input Sheet'!$S:$S,$AL3926,'Input Sheet'!G:G)</f>
        <v>0</v>
      </c>
      <c r="AD3926" s="28">
        <f>+SUMIF('Input Sheet'!$S:$S,$AL3926,'Input Sheet'!H:H)</f>
        <v>0</v>
      </c>
      <c r="AE3926" s="28">
        <f>+SUMIF('Input Sheet'!$S:$S,$AL3926,'Input Sheet'!I:I)</f>
        <v>0</v>
      </c>
      <c r="AF3926" s="28">
        <f>+SUMIF('Input Sheet'!$S:$S,$AL3926,'Input Sheet'!J:J)</f>
        <v>0</v>
      </c>
      <c r="AG3926" s="28">
        <f>+SUMIF('Input Sheet'!$S:$S,$AL3926,'Input Sheet'!K:K)</f>
        <v>0</v>
      </c>
      <c r="AH3926" s="28">
        <f>+SUMIF('Input Sheet'!$S:$S,$AL3926,'Input Sheet'!L:L)</f>
        <v>0</v>
      </c>
      <c r="AI3926" s="28">
        <f>+SUMIF('Input Sheet'!$S:$S,$AL3926,'Input Sheet'!M:M)</f>
        <v>0</v>
      </c>
      <c r="AJ3926" s="28">
        <f>+SUMIF('Input Sheet'!$S:$S,$AL3926,'Input Sheet'!N:N)</f>
        <v>0</v>
      </c>
      <c r="AK3926" s="28"/>
      <c r="AL3926" s="27" t="str">
        <f t="shared" si="306"/>
        <v>410-4095RR</v>
      </c>
      <c r="AM3926" s="34" t="str">
        <f t="shared" si="309"/>
        <v>Used Vehicle</v>
      </c>
      <c r="AN3926" s="34" t="str">
        <f t="shared" si="310"/>
        <v>Used VehicleEx NV demonstrators gross profit p.u.</v>
      </c>
      <c r="AO3926" s="35"/>
      <c r="AP3926" s="35"/>
      <c r="AQ3926" s="35"/>
    </row>
    <row r="3927" spans="1:43" x14ac:dyDescent="0.25">
      <c r="A3927" s="27" t="s">
        <v>103</v>
      </c>
      <c r="B3927" s="27" t="s">
        <v>104</v>
      </c>
      <c r="C3927" s="27" t="s">
        <v>671</v>
      </c>
      <c r="D3927" s="27" t="s">
        <v>909</v>
      </c>
      <c r="E3927" s="27" t="s">
        <v>673</v>
      </c>
      <c r="F3927" s="27" t="s">
        <v>1033</v>
      </c>
      <c r="G3927" s="27" t="s">
        <v>1034</v>
      </c>
      <c r="H3927" s="34" t="s">
        <v>1031</v>
      </c>
      <c r="I3927" s="34" t="s">
        <v>1035</v>
      </c>
      <c r="J3927" s="34" t="str">
        <f t="shared" si="307"/>
        <v>Used VehicleEx NV demonstrators gross profit p.u.</v>
      </c>
      <c r="K3927" s="34" t="str">
        <f t="shared" si="308"/>
        <v>310Ex-Toyota NV demonstrator Cost of Sales</v>
      </c>
      <c r="L3927" s="28">
        <f>+SUMIF('TB 4-24'!M:M,$AL3927,'TB 4-24'!G:G)</f>
        <v>0</v>
      </c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>
        <f>+SUMIF('Input Sheet'!$S:$S,$AL3927,'Input Sheet'!C:C)</f>
        <v>0</v>
      </c>
      <c r="Z3927" s="28">
        <f>+SUMIF('Input Sheet'!$S:$S,$AL3927,'Input Sheet'!D:D)</f>
        <v>0</v>
      </c>
      <c r="AA3927" s="28">
        <f>+SUMIF('Input Sheet'!$S:$S,$AL3927,'Input Sheet'!E:E)</f>
        <v>0</v>
      </c>
      <c r="AB3927" s="28">
        <f>+SUMIF('Input Sheet'!$S:$S,$AL3927,'Input Sheet'!F:F)</f>
        <v>0</v>
      </c>
      <c r="AC3927" s="28">
        <f>+SUMIF('Input Sheet'!$S:$S,$AL3927,'Input Sheet'!G:G)</f>
        <v>0</v>
      </c>
      <c r="AD3927" s="28">
        <f>+SUMIF('Input Sheet'!$S:$S,$AL3927,'Input Sheet'!H:H)</f>
        <v>0</v>
      </c>
      <c r="AE3927" s="28">
        <f>+SUMIF('Input Sheet'!$S:$S,$AL3927,'Input Sheet'!I:I)</f>
        <v>0</v>
      </c>
      <c r="AF3927" s="28">
        <f>+SUMIF('Input Sheet'!$S:$S,$AL3927,'Input Sheet'!J:J)</f>
        <v>0</v>
      </c>
      <c r="AG3927" s="28">
        <f>+SUMIF('Input Sheet'!$S:$S,$AL3927,'Input Sheet'!K:K)</f>
        <v>0</v>
      </c>
      <c r="AH3927" s="28">
        <f>+SUMIF('Input Sheet'!$S:$S,$AL3927,'Input Sheet'!L:L)</f>
        <v>0</v>
      </c>
      <c r="AI3927" s="28">
        <f>+SUMIF('Input Sheet'!$S:$S,$AL3927,'Input Sheet'!M:M)</f>
        <v>0</v>
      </c>
      <c r="AJ3927" s="28">
        <f>+SUMIF('Input Sheet'!$S:$S,$AL3927,'Input Sheet'!N:N)</f>
        <v>0</v>
      </c>
      <c r="AK3927" s="28"/>
      <c r="AL3927" s="27" t="str">
        <f t="shared" si="306"/>
        <v>310-4095RR</v>
      </c>
      <c r="AM3927" s="34" t="str">
        <f t="shared" si="309"/>
        <v>Used Vehicle</v>
      </c>
      <c r="AN3927" s="34" t="str">
        <f t="shared" si="310"/>
        <v>Used VehicleEx NV demonstrators gross profit p.u.</v>
      </c>
      <c r="AO3927" s="35"/>
      <c r="AP3927" s="35"/>
      <c r="AQ3927" s="35"/>
    </row>
    <row r="3928" spans="1:43" x14ac:dyDescent="0.25">
      <c r="A3928" s="27" t="s">
        <v>103</v>
      </c>
      <c r="B3928" s="27" t="s">
        <v>104</v>
      </c>
      <c r="C3928" s="27" t="s">
        <v>104</v>
      </c>
      <c r="D3928" s="27" t="s">
        <v>909</v>
      </c>
      <c r="E3928" s="27" t="s">
        <v>649</v>
      </c>
      <c r="F3928" s="27" t="s">
        <v>1033</v>
      </c>
      <c r="G3928" s="27" t="s">
        <v>1034</v>
      </c>
      <c r="H3928" s="34" t="s">
        <v>1031</v>
      </c>
      <c r="I3928" s="34" t="s">
        <v>1035</v>
      </c>
      <c r="J3928" s="34" t="str">
        <f t="shared" si="307"/>
        <v>Used VehicleEx NV demonstrators gross profit p.u.</v>
      </c>
      <c r="K3928" s="34" t="str">
        <f t="shared" si="308"/>
        <v>110Ex-Toyota NV demonstrator Cost of Sales</v>
      </c>
      <c r="L3928" s="28">
        <f>+SUMIF('TB 4-24'!M:M,$AL3928,'TB 4-24'!G:G)</f>
        <v>0</v>
      </c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>
        <f>+SUMIF('Input Sheet'!$S:$S,$AL3928,'Input Sheet'!C:C)</f>
        <v>0</v>
      </c>
      <c r="Z3928" s="28">
        <f>+SUMIF('Input Sheet'!$S:$S,$AL3928,'Input Sheet'!D:D)</f>
        <v>0</v>
      </c>
      <c r="AA3928" s="28">
        <f>+SUMIF('Input Sheet'!$S:$S,$AL3928,'Input Sheet'!E:E)</f>
        <v>0</v>
      </c>
      <c r="AB3928" s="28">
        <f>+SUMIF('Input Sheet'!$S:$S,$AL3928,'Input Sheet'!F:F)</f>
        <v>0</v>
      </c>
      <c r="AC3928" s="28">
        <f>+SUMIF('Input Sheet'!$S:$S,$AL3928,'Input Sheet'!G:G)</f>
        <v>0</v>
      </c>
      <c r="AD3928" s="28">
        <f>+SUMIF('Input Sheet'!$S:$S,$AL3928,'Input Sheet'!H:H)</f>
        <v>0</v>
      </c>
      <c r="AE3928" s="28">
        <f>+SUMIF('Input Sheet'!$S:$S,$AL3928,'Input Sheet'!I:I)</f>
        <v>0</v>
      </c>
      <c r="AF3928" s="28">
        <f>+SUMIF('Input Sheet'!$S:$S,$AL3928,'Input Sheet'!J:J)</f>
        <v>0</v>
      </c>
      <c r="AG3928" s="28">
        <f>+SUMIF('Input Sheet'!$S:$S,$AL3928,'Input Sheet'!K:K)</f>
        <v>0</v>
      </c>
      <c r="AH3928" s="28">
        <f>+SUMIF('Input Sheet'!$S:$S,$AL3928,'Input Sheet'!L:L)</f>
        <v>0</v>
      </c>
      <c r="AI3928" s="28">
        <f>+SUMIF('Input Sheet'!$S:$S,$AL3928,'Input Sheet'!M:M)</f>
        <v>0</v>
      </c>
      <c r="AJ3928" s="28">
        <f>+SUMIF('Input Sheet'!$S:$S,$AL3928,'Input Sheet'!N:N)</f>
        <v>0</v>
      </c>
      <c r="AK3928" s="28"/>
      <c r="AL3928" s="27" t="str">
        <f t="shared" si="306"/>
        <v>110-4095RR</v>
      </c>
      <c r="AM3928" s="34" t="str">
        <f t="shared" si="309"/>
        <v>Used Vehicle</v>
      </c>
      <c r="AN3928" s="34" t="str">
        <f t="shared" si="310"/>
        <v>Used VehicleEx NV demonstrators gross profit p.u.</v>
      </c>
      <c r="AO3928" s="35"/>
      <c r="AP3928" s="35"/>
      <c r="AQ3928" s="35"/>
    </row>
    <row r="3929" spans="1:43" x14ac:dyDescent="0.25">
      <c r="A3929" s="27" t="s">
        <v>103</v>
      </c>
      <c r="B3929" s="27" t="s">
        <v>104</v>
      </c>
      <c r="C3929" s="27" t="s">
        <v>657</v>
      </c>
      <c r="D3929" s="27" t="s">
        <v>910</v>
      </c>
      <c r="E3929" s="27" t="s">
        <v>658</v>
      </c>
      <c r="F3929" s="27" t="s">
        <v>1033</v>
      </c>
      <c r="G3929" s="27" t="s">
        <v>1034</v>
      </c>
      <c r="H3929" s="34" t="s">
        <v>1031</v>
      </c>
      <c r="I3929" s="34" t="s">
        <v>1035</v>
      </c>
      <c r="J3929" s="34" t="str">
        <f t="shared" si="307"/>
        <v>Used VehicleEx NV demonstrators gross profit p.u.</v>
      </c>
      <c r="K3929" s="34" t="str">
        <f t="shared" si="308"/>
        <v>210Ex-Toyota NV demonstrator Cost of Sales</v>
      </c>
      <c r="L3929" s="28">
        <f>+SUMIF('TB 4-24'!M:M,$AL3929,'TB 4-24'!G:G)</f>
        <v>0</v>
      </c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>
        <f>+SUMIF('Input Sheet'!$S:$S,$AL3929,'Input Sheet'!C:C)</f>
        <v>0</v>
      </c>
      <c r="Z3929" s="28">
        <f>+SUMIF('Input Sheet'!$S:$S,$AL3929,'Input Sheet'!D:D)</f>
        <v>0</v>
      </c>
      <c r="AA3929" s="28">
        <f>+SUMIF('Input Sheet'!$S:$S,$AL3929,'Input Sheet'!E:E)</f>
        <v>0</v>
      </c>
      <c r="AB3929" s="28">
        <f>+SUMIF('Input Sheet'!$S:$S,$AL3929,'Input Sheet'!F:F)</f>
        <v>0</v>
      </c>
      <c r="AC3929" s="28">
        <f>+SUMIF('Input Sheet'!$S:$S,$AL3929,'Input Sheet'!G:G)</f>
        <v>0</v>
      </c>
      <c r="AD3929" s="28">
        <f>+SUMIF('Input Sheet'!$S:$S,$AL3929,'Input Sheet'!H:H)</f>
        <v>0</v>
      </c>
      <c r="AE3929" s="28">
        <f>+SUMIF('Input Sheet'!$S:$S,$AL3929,'Input Sheet'!I:I)</f>
        <v>0</v>
      </c>
      <c r="AF3929" s="28">
        <f>+SUMIF('Input Sheet'!$S:$S,$AL3929,'Input Sheet'!J:J)</f>
        <v>0</v>
      </c>
      <c r="AG3929" s="28">
        <f>+SUMIF('Input Sheet'!$S:$S,$AL3929,'Input Sheet'!K:K)</f>
        <v>0</v>
      </c>
      <c r="AH3929" s="28">
        <f>+SUMIF('Input Sheet'!$S:$S,$AL3929,'Input Sheet'!L:L)</f>
        <v>0</v>
      </c>
      <c r="AI3929" s="28">
        <f>+SUMIF('Input Sheet'!$S:$S,$AL3929,'Input Sheet'!M:M)</f>
        <v>0</v>
      </c>
      <c r="AJ3929" s="28">
        <f>+SUMIF('Input Sheet'!$S:$S,$AL3929,'Input Sheet'!N:N)</f>
        <v>0</v>
      </c>
      <c r="AK3929" s="28"/>
      <c r="AL3929" s="27" t="str">
        <f t="shared" si="306"/>
        <v>210-4105R</v>
      </c>
      <c r="AM3929" s="34" t="str">
        <f t="shared" si="309"/>
        <v>Used Vehicle</v>
      </c>
      <c r="AN3929" s="34" t="str">
        <f t="shared" si="310"/>
        <v>Used VehicleEx NV demonstrators gross profit p.u.</v>
      </c>
      <c r="AO3929" s="35"/>
      <c r="AP3929" s="35"/>
      <c r="AQ3929" s="35"/>
    </row>
    <row r="3930" spans="1:43" x14ac:dyDescent="0.25">
      <c r="A3930" s="27" t="s">
        <v>103</v>
      </c>
      <c r="B3930" s="27" t="s">
        <v>104</v>
      </c>
      <c r="C3930" s="27" t="s">
        <v>104</v>
      </c>
      <c r="D3930" s="27" t="s">
        <v>910</v>
      </c>
      <c r="E3930" s="27" t="s">
        <v>649</v>
      </c>
      <c r="F3930" s="27" t="s">
        <v>1033</v>
      </c>
      <c r="G3930" s="27" t="s">
        <v>1034</v>
      </c>
      <c r="H3930" s="34" t="s">
        <v>1031</v>
      </c>
      <c r="I3930" s="34" t="s">
        <v>1035</v>
      </c>
      <c r="J3930" s="34" t="str">
        <f t="shared" si="307"/>
        <v>Used VehicleEx NV demonstrators gross profit p.u.</v>
      </c>
      <c r="K3930" s="34" t="str">
        <f t="shared" si="308"/>
        <v>110Ex-Toyota NV demonstrator Cost of Sales</v>
      </c>
      <c r="L3930" s="28">
        <f>+SUMIF('TB 4-24'!M:M,$AL3930,'TB 4-24'!G:G)</f>
        <v>0</v>
      </c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>
        <f>+SUMIF('Input Sheet'!$S:$S,$AL3930,'Input Sheet'!C:C)</f>
        <v>0</v>
      </c>
      <c r="Z3930" s="28">
        <f>+SUMIF('Input Sheet'!$S:$S,$AL3930,'Input Sheet'!D:D)</f>
        <v>0</v>
      </c>
      <c r="AA3930" s="28">
        <f>+SUMIF('Input Sheet'!$S:$S,$AL3930,'Input Sheet'!E:E)</f>
        <v>0</v>
      </c>
      <c r="AB3930" s="28">
        <f>+SUMIF('Input Sheet'!$S:$S,$AL3930,'Input Sheet'!F:F)</f>
        <v>0</v>
      </c>
      <c r="AC3930" s="28">
        <f>+SUMIF('Input Sheet'!$S:$S,$AL3930,'Input Sheet'!G:G)</f>
        <v>0</v>
      </c>
      <c r="AD3930" s="28">
        <f>+SUMIF('Input Sheet'!$S:$S,$AL3930,'Input Sheet'!H:H)</f>
        <v>0</v>
      </c>
      <c r="AE3930" s="28">
        <f>+SUMIF('Input Sheet'!$S:$S,$AL3930,'Input Sheet'!I:I)</f>
        <v>0</v>
      </c>
      <c r="AF3930" s="28">
        <f>+SUMIF('Input Sheet'!$S:$S,$AL3930,'Input Sheet'!J:J)</f>
        <v>0</v>
      </c>
      <c r="AG3930" s="28">
        <f>+SUMIF('Input Sheet'!$S:$S,$AL3930,'Input Sheet'!K:K)</f>
        <v>0</v>
      </c>
      <c r="AH3930" s="28">
        <f>+SUMIF('Input Sheet'!$S:$S,$AL3930,'Input Sheet'!L:L)</f>
        <v>0</v>
      </c>
      <c r="AI3930" s="28">
        <f>+SUMIF('Input Sheet'!$S:$S,$AL3930,'Input Sheet'!M:M)</f>
        <v>0</v>
      </c>
      <c r="AJ3930" s="28">
        <f>+SUMIF('Input Sheet'!$S:$S,$AL3930,'Input Sheet'!N:N)</f>
        <v>0</v>
      </c>
      <c r="AK3930" s="28"/>
      <c r="AL3930" s="27" t="str">
        <f t="shared" si="306"/>
        <v>110-4105R</v>
      </c>
      <c r="AM3930" s="34" t="str">
        <f t="shared" si="309"/>
        <v>Used Vehicle</v>
      </c>
      <c r="AN3930" s="34" t="str">
        <f t="shared" si="310"/>
        <v>Used VehicleEx NV demonstrators gross profit p.u.</v>
      </c>
      <c r="AO3930" s="35"/>
      <c r="AP3930" s="35"/>
      <c r="AQ3930" s="35"/>
    </row>
    <row r="3931" spans="1:43" x14ac:dyDescent="0.25">
      <c r="A3931" s="27" t="s">
        <v>103</v>
      </c>
      <c r="B3931" s="27" t="s">
        <v>104</v>
      </c>
      <c r="C3931" s="27" t="s">
        <v>663</v>
      </c>
      <c r="D3931" s="27" t="s">
        <v>910</v>
      </c>
      <c r="E3931" s="27" t="s">
        <v>665</v>
      </c>
      <c r="F3931" s="27" t="s">
        <v>1033</v>
      </c>
      <c r="G3931" s="27" t="s">
        <v>1034</v>
      </c>
      <c r="H3931" s="34" t="s">
        <v>1031</v>
      </c>
      <c r="I3931" s="34" t="s">
        <v>1035</v>
      </c>
      <c r="J3931" s="34" t="str">
        <f t="shared" si="307"/>
        <v>Used VehicleEx NV demonstrators gross profit p.u.</v>
      </c>
      <c r="K3931" s="34" t="str">
        <f t="shared" si="308"/>
        <v>410Ex-Toyota NV demonstrator Cost of Sales</v>
      </c>
      <c r="L3931" s="28">
        <f>+SUMIF('TB 4-24'!M:M,$AL3931,'TB 4-24'!G:G)</f>
        <v>0</v>
      </c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>
        <f>+SUMIF('Input Sheet'!$S:$S,$AL3931,'Input Sheet'!C:C)</f>
        <v>0</v>
      </c>
      <c r="Z3931" s="28">
        <f>+SUMIF('Input Sheet'!$S:$S,$AL3931,'Input Sheet'!D:D)</f>
        <v>0</v>
      </c>
      <c r="AA3931" s="28">
        <f>+SUMIF('Input Sheet'!$S:$S,$AL3931,'Input Sheet'!E:E)</f>
        <v>0</v>
      </c>
      <c r="AB3931" s="28">
        <f>+SUMIF('Input Sheet'!$S:$S,$AL3931,'Input Sheet'!F:F)</f>
        <v>0</v>
      </c>
      <c r="AC3931" s="28">
        <f>+SUMIF('Input Sheet'!$S:$S,$AL3931,'Input Sheet'!G:G)</f>
        <v>0</v>
      </c>
      <c r="AD3931" s="28">
        <f>+SUMIF('Input Sheet'!$S:$S,$AL3931,'Input Sheet'!H:H)</f>
        <v>0</v>
      </c>
      <c r="AE3931" s="28">
        <f>+SUMIF('Input Sheet'!$S:$S,$AL3931,'Input Sheet'!I:I)</f>
        <v>0</v>
      </c>
      <c r="AF3931" s="28">
        <f>+SUMIF('Input Sheet'!$S:$S,$AL3931,'Input Sheet'!J:J)</f>
        <v>0</v>
      </c>
      <c r="AG3931" s="28">
        <f>+SUMIF('Input Sheet'!$S:$S,$AL3931,'Input Sheet'!K:K)</f>
        <v>0</v>
      </c>
      <c r="AH3931" s="28">
        <f>+SUMIF('Input Sheet'!$S:$S,$AL3931,'Input Sheet'!L:L)</f>
        <v>0</v>
      </c>
      <c r="AI3931" s="28">
        <f>+SUMIF('Input Sheet'!$S:$S,$AL3931,'Input Sheet'!M:M)</f>
        <v>0</v>
      </c>
      <c r="AJ3931" s="28">
        <f>+SUMIF('Input Sheet'!$S:$S,$AL3931,'Input Sheet'!N:N)</f>
        <v>0</v>
      </c>
      <c r="AK3931" s="28"/>
      <c r="AL3931" s="27" t="str">
        <f t="shared" si="306"/>
        <v>410-4105R</v>
      </c>
      <c r="AM3931" s="34" t="str">
        <f t="shared" si="309"/>
        <v>Used Vehicle</v>
      </c>
      <c r="AN3931" s="34" t="str">
        <f t="shared" si="310"/>
        <v>Used VehicleEx NV demonstrators gross profit p.u.</v>
      </c>
      <c r="AO3931" s="35"/>
      <c r="AP3931" s="35"/>
      <c r="AQ3931" s="35"/>
    </row>
    <row r="3932" spans="1:43" x14ac:dyDescent="0.25">
      <c r="A3932" s="27" t="s">
        <v>103</v>
      </c>
      <c r="B3932" s="27" t="s">
        <v>104</v>
      </c>
      <c r="C3932" s="27" t="s">
        <v>671</v>
      </c>
      <c r="D3932" s="27" t="s">
        <v>910</v>
      </c>
      <c r="E3932" s="27" t="s">
        <v>673</v>
      </c>
      <c r="F3932" s="27" t="s">
        <v>1033</v>
      </c>
      <c r="G3932" s="27" t="s">
        <v>1034</v>
      </c>
      <c r="H3932" s="34" t="s">
        <v>1031</v>
      </c>
      <c r="I3932" s="34" t="s">
        <v>1035</v>
      </c>
      <c r="J3932" s="34" t="str">
        <f t="shared" si="307"/>
        <v>Used VehicleEx NV demonstrators gross profit p.u.</v>
      </c>
      <c r="K3932" s="34" t="str">
        <f t="shared" si="308"/>
        <v>310Ex-Toyota NV demonstrator Cost of Sales</v>
      </c>
      <c r="L3932" s="28">
        <f>+SUMIF('TB 4-24'!M:M,$AL3932,'TB 4-24'!G:G)</f>
        <v>0</v>
      </c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>
        <f>+SUMIF('Input Sheet'!$S:$S,$AL3932,'Input Sheet'!C:C)</f>
        <v>0</v>
      </c>
      <c r="Z3932" s="28">
        <f>+SUMIF('Input Sheet'!$S:$S,$AL3932,'Input Sheet'!D:D)</f>
        <v>0</v>
      </c>
      <c r="AA3932" s="28">
        <f>+SUMIF('Input Sheet'!$S:$S,$AL3932,'Input Sheet'!E:E)</f>
        <v>0</v>
      </c>
      <c r="AB3932" s="28">
        <f>+SUMIF('Input Sheet'!$S:$S,$AL3932,'Input Sheet'!F:F)</f>
        <v>0</v>
      </c>
      <c r="AC3932" s="28">
        <f>+SUMIF('Input Sheet'!$S:$S,$AL3932,'Input Sheet'!G:G)</f>
        <v>0</v>
      </c>
      <c r="AD3932" s="28">
        <f>+SUMIF('Input Sheet'!$S:$S,$AL3932,'Input Sheet'!H:H)</f>
        <v>0</v>
      </c>
      <c r="AE3932" s="28">
        <f>+SUMIF('Input Sheet'!$S:$S,$AL3932,'Input Sheet'!I:I)</f>
        <v>0</v>
      </c>
      <c r="AF3932" s="28">
        <f>+SUMIF('Input Sheet'!$S:$S,$AL3932,'Input Sheet'!J:J)</f>
        <v>0</v>
      </c>
      <c r="AG3932" s="28">
        <f>+SUMIF('Input Sheet'!$S:$S,$AL3932,'Input Sheet'!K:K)</f>
        <v>0</v>
      </c>
      <c r="AH3932" s="28">
        <f>+SUMIF('Input Sheet'!$S:$S,$AL3932,'Input Sheet'!L:L)</f>
        <v>0</v>
      </c>
      <c r="AI3932" s="28">
        <f>+SUMIF('Input Sheet'!$S:$S,$AL3932,'Input Sheet'!M:M)</f>
        <v>0</v>
      </c>
      <c r="AJ3932" s="28">
        <f>+SUMIF('Input Sheet'!$S:$S,$AL3932,'Input Sheet'!N:N)</f>
        <v>0</v>
      </c>
      <c r="AK3932" s="28"/>
      <c r="AL3932" s="27" t="str">
        <f t="shared" si="306"/>
        <v>310-4105R</v>
      </c>
      <c r="AM3932" s="34" t="str">
        <f t="shared" si="309"/>
        <v>Used Vehicle</v>
      </c>
      <c r="AN3932" s="34" t="str">
        <f t="shared" si="310"/>
        <v>Used VehicleEx NV demonstrators gross profit p.u.</v>
      </c>
      <c r="AO3932" s="35"/>
      <c r="AP3932" s="35"/>
      <c r="AQ3932" s="35"/>
    </row>
    <row r="3933" spans="1:43" x14ac:dyDescent="0.25">
      <c r="A3933" s="27" t="s">
        <v>103</v>
      </c>
      <c r="B3933" s="27" t="s">
        <v>104</v>
      </c>
      <c r="C3933" s="27" t="s">
        <v>657</v>
      </c>
      <c r="D3933" s="27" t="s">
        <v>911</v>
      </c>
      <c r="E3933" s="27" t="s">
        <v>658</v>
      </c>
      <c r="F3933" s="27" t="s">
        <v>1033</v>
      </c>
      <c r="G3933" s="27" t="s">
        <v>1034</v>
      </c>
      <c r="H3933" s="34" t="s">
        <v>1031</v>
      </c>
      <c r="I3933" s="34" t="s">
        <v>1035</v>
      </c>
      <c r="J3933" s="34" t="str">
        <f t="shared" si="307"/>
        <v>Used VehicleEx NV demonstrators gross profit p.u.</v>
      </c>
      <c r="K3933" s="34" t="str">
        <f t="shared" si="308"/>
        <v>210Ex-Toyota NV demonstrator Cost of Sales</v>
      </c>
      <c r="L3933" s="28">
        <f>+SUMIF('TB 4-24'!M:M,$AL3933,'TB 4-24'!G:G)</f>
        <v>0</v>
      </c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>
        <f>+SUMIF('Input Sheet'!$S:$S,$AL3933,'Input Sheet'!C:C)</f>
        <v>0</v>
      </c>
      <c r="Z3933" s="28">
        <f>+SUMIF('Input Sheet'!$S:$S,$AL3933,'Input Sheet'!D:D)</f>
        <v>0</v>
      </c>
      <c r="AA3933" s="28">
        <f>+SUMIF('Input Sheet'!$S:$S,$AL3933,'Input Sheet'!E:E)</f>
        <v>0</v>
      </c>
      <c r="AB3933" s="28">
        <f>+SUMIF('Input Sheet'!$S:$S,$AL3933,'Input Sheet'!F:F)</f>
        <v>0</v>
      </c>
      <c r="AC3933" s="28">
        <f>+SUMIF('Input Sheet'!$S:$S,$AL3933,'Input Sheet'!G:G)</f>
        <v>0</v>
      </c>
      <c r="AD3933" s="28">
        <f>+SUMIF('Input Sheet'!$S:$S,$AL3933,'Input Sheet'!H:H)</f>
        <v>0</v>
      </c>
      <c r="AE3933" s="28">
        <f>+SUMIF('Input Sheet'!$S:$S,$AL3933,'Input Sheet'!I:I)</f>
        <v>0</v>
      </c>
      <c r="AF3933" s="28">
        <f>+SUMIF('Input Sheet'!$S:$S,$AL3933,'Input Sheet'!J:J)</f>
        <v>0</v>
      </c>
      <c r="AG3933" s="28">
        <f>+SUMIF('Input Sheet'!$S:$S,$AL3933,'Input Sheet'!K:K)</f>
        <v>0</v>
      </c>
      <c r="AH3933" s="28">
        <f>+SUMIF('Input Sheet'!$S:$S,$AL3933,'Input Sheet'!L:L)</f>
        <v>0</v>
      </c>
      <c r="AI3933" s="28">
        <f>+SUMIF('Input Sheet'!$S:$S,$AL3933,'Input Sheet'!M:M)</f>
        <v>0</v>
      </c>
      <c r="AJ3933" s="28">
        <f>+SUMIF('Input Sheet'!$S:$S,$AL3933,'Input Sheet'!N:N)</f>
        <v>0</v>
      </c>
      <c r="AK3933" s="28"/>
      <c r="AL3933" s="27" t="str">
        <f t="shared" si="306"/>
        <v>210-4105RR</v>
      </c>
      <c r="AM3933" s="34" t="str">
        <f t="shared" si="309"/>
        <v>Used Vehicle</v>
      </c>
      <c r="AN3933" s="34" t="str">
        <f t="shared" si="310"/>
        <v>Used VehicleEx NV demonstrators gross profit p.u.</v>
      </c>
      <c r="AO3933" s="35"/>
      <c r="AP3933" s="35"/>
      <c r="AQ3933" s="35"/>
    </row>
    <row r="3934" spans="1:43" x14ac:dyDescent="0.25">
      <c r="A3934" s="27" t="s">
        <v>103</v>
      </c>
      <c r="B3934" s="27" t="s">
        <v>104</v>
      </c>
      <c r="C3934" s="27" t="s">
        <v>663</v>
      </c>
      <c r="D3934" s="27" t="s">
        <v>911</v>
      </c>
      <c r="E3934" s="27" t="s">
        <v>665</v>
      </c>
      <c r="F3934" s="27" t="s">
        <v>1033</v>
      </c>
      <c r="G3934" s="27" t="s">
        <v>1034</v>
      </c>
      <c r="H3934" s="34" t="s">
        <v>1031</v>
      </c>
      <c r="I3934" s="34" t="s">
        <v>1035</v>
      </c>
      <c r="J3934" s="34" t="str">
        <f t="shared" si="307"/>
        <v>Used VehicleEx NV demonstrators gross profit p.u.</v>
      </c>
      <c r="K3934" s="34" t="str">
        <f t="shared" si="308"/>
        <v>410Ex-Toyota NV demonstrator Cost of Sales</v>
      </c>
      <c r="L3934" s="28">
        <f>+SUMIF('TB 4-24'!M:M,$AL3934,'TB 4-24'!G:G)</f>
        <v>0</v>
      </c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>
        <f>+SUMIF('Input Sheet'!$S:$S,$AL3934,'Input Sheet'!C:C)</f>
        <v>0</v>
      </c>
      <c r="Z3934" s="28">
        <f>+SUMIF('Input Sheet'!$S:$S,$AL3934,'Input Sheet'!D:D)</f>
        <v>0</v>
      </c>
      <c r="AA3934" s="28">
        <f>+SUMIF('Input Sheet'!$S:$S,$AL3934,'Input Sheet'!E:E)</f>
        <v>0</v>
      </c>
      <c r="AB3934" s="28">
        <f>+SUMIF('Input Sheet'!$S:$S,$AL3934,'Input Sheet'!F:F)</f>
        <v>0</v>
      </c>
      <c r="AC3934" s="28">
        <f>+SUMIF('Input Sheet'!$S:$S,$AL3934,'Input Sheet'!G:G)</f>
        <v>0</v>
      </c>
      <c r="AD3934" s="28">
        <f>+SUMIF('Input Sheet'!$S:$S,$AL3934,'Input Sheet'!H:H)</f>
        <v>0</v>
      </c>
      <c r="AE3934" s="28">
        <f>+SUMIF('Input Sheet'!$S:$S,$AL3934,'Input Sheet'!I:I)</f>
        <v>0</v>
      </c>
      <c r="AF3934" s="28">
        <f>+SUMIF('Input Sheet'!$S:$S,$AL3934,'Input Sheet'!J:J)</f>
        <v>0</v>
      </c>
      <c r="AG3934" s="28">
        <f>+SUMIF('Input Sheet'!$S:$S,$AL3934,'Input Sheet'!K:K)</f>
        <v>0</v>
      </c>
      <c r="AH3934" s="28">
        <f>+SUMIF('Input Sheet'!$S:$S,$AL3934,'Input Sheet'!L:L)</f>
        <v>0</v>
      </c>
      <c r="AI3934" s="28">
        <f>+SUMIF('Input Sheet'!$S:$S,$AL3934,'Input Sheet'!M:M)</f>
        <v>0</v>
      </c>
      <c r="AJ3934" s="28">
        <f>+SUMIF('Input Sheet'!$S:$S,$AL3934,'Input Sheet'!N:N)</f>
        <v>0</v>
      </c>
      <c r="AK3934" s="28"/>
      <c r="AL3934" s="27" t="str">
        <f t="shared" si="306"/>
        <v>410-4105RR</v>
      </c>
      <c r="AM3934" s="34" t="str">
        <f t="shared" si="309"/>
        <v>Used Vehicle</v>
      </c>
      <c r="AN3934" s="34" t="str">
        <f t="shared" si="310"/>
        <v>Used VehicleEx NV demonstrators gross profit p.u.</v>
      </c>
      <c r="AO3934" s="35"/>
      <c r="AP3934" s="35"/>
      <c r="AQ3934" s="35"/>
    </row>
    <row r="3935" spans="1:43" x14ac:dyDescent="0.25">
      <c r="A3935" s="27" t="s">
        <v>103</v>
      </c>
      <c r="B3935" s="27" t="s">
        <v>104</v>
      </c>
      <c r="C3935" s="27" t="s">
        <v>671</v>
      </c>
      <c r="D3935" s="27" t="s">
        <v>911</v>
      </c>
      <c r="E3935" s="27" t="s">
        <v>673</v>
      </c>
      <c r="F3935" s="27" t="s">
        <v>1033</v>
      </c>
      <c r="G3935" s="27" t="s">
        <v>1034</v>
      </c>
      <c r="H3935" s="34" t="s">
        <v>1031</v>
      </c>
      <c r="I3935" s="34" t="s">
        <v>1035</v>
      </c>
      <c r="J3935" s="34" t="str">
        <f t="shared" si="307"/>
        <v>Used VehicleEx NV demonstrators gross profit p.u.</v>
      </c>
      <c r="K3935" s="34" t="str">
        <f t="shared" si="308"/>
        <v>310Ex-Toyota NV demonstrator Cost of Sales</v>
      </c>
      <c r="L3935" s="28">
        <f>+SUMIF('TB 4-24'!M:M,$AL3935,'TB 4-24'!G:G)</f>
        <v>0</v>
      </c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>
        <f>+SUMIF('Input Sheet'!$S:$S,$AL3935,'Input Sheet'!C:C)</f>
        <v>0</v>
      </c>
      <c r="Z3935" s="28">
        <f>+SUMIF('Input Sheet'!$S:$S,$AL3935,'Input Sheet'!D:D)</f>
        <v>0</v>
      </c>
      <c r="AA3935" s="28">
        <f>+SUMIF('Input Sheet'!$S:$S,$AL3935,'Input Sheet'!E:E)</f>
        <v>0</v>
      </c>
      <c r="AB3935" s="28">
        <f>+SUMIF('Input Sheet'!$S:$S,$AL3935,'Input Sheet'!F:F)</f>
        <v>0</v>
      </c>
      <c r="AC3935" s="28">
        <f>+SUMIF('Input Sheet'!$S:$S,$AL3935,'Input Sheet'!G:G)</f>
        <v>0</v>
      </c>
      <c r="AD3935" s="28">
        <f>+SUMIF('Input Sheet'!$S:$S,$AL3935,'Input Sheet'!H:H)</f>
        <v>0</v>
      </c>
      <c r="AE3935" s="28">
        <f>+SUMIF('Input Sheet'!$S:$S,$AL3935,'Input Sheet'!I:I)</f>
        <v>0</v>
      </c>
      <c r="AF3935" s="28">
        <f>+SUMIF('Input Sheet'!$S:$S,$AL3935,'Input Sheet'!J:J)</f>
        <v>0</v>
      </c>
      <c r="AG3935" s="28">
        <f>+SUMIF('Input Sheet'!$S:$S,$AL3935,'Input Sheet'!K:K)</f>
        <v>0</v>
      </c>
      <c r="AH3935" s="28">
        <f>+SUMIF('Input Sheet'!$S:$S,$AL3935,'Input Sheet'!L:L)</f>
        <v>0</v>
      </c>
      <c r="AI3935" s="28">
        <f>+SUMIF('Input Sheet'!$S:$S,$AL3935,'Input Sheet'!M:M)</f>
        <v>0</v>
      </c>
      <c r="AJ3935" s="28">
        <f>+SUMIF('Input Sheet'!$S:$S,$AL3935,'Input Sheet'!N:N)</f>
        <v>0</v>
      </c>
      <c r="AK3935" s="28"/>
      <c r="AL3935" s="27" t="str">
        <f t="shared" si="306"/>
        <v>310-4105RR</v>
      </c>
      <c r="AM3935" s="34" t="str">
        <f t="shared" si="309"/>
        <v>Used Vehicle</v>
      </c>
      <c r="AN3935" s="34" t="str">
        <f t="shared" si="310"/>
        <v>Used VehicleEx NV demonstrators gross profit p.u.</v>
      </c>
      <c r="AO3935" s="35"/>
      <c r="AP3935" s="35"/>
      <c r="AQ3935" s="35"/>
    </row>
    <row r="3936" spans="1:43" x14ac:dyDescent="0.25">
      <c r="A3936" s="27" t="s">
        <v>103</v>
      </c>
      <c r="B3936" s="27" t="s">
        <v>104</v>
      </c>
      <c r="C3936" s="27" t="s">
        <v>104</v>
      </c>
      <c r="D3936" s="27" t="s">
        <v>911</v>
      </c>
      <c r="E3936" s="27" t="s">
        <v>649</v>
      </c>
      <c r="F3936" s="27" t="s">
        <v>1033</v>
      </c>
      <c r="G3936" s="27" t="s">
        <v>1034</v>
      </c>
      <c r="H3936" s="34" t="s">
        <v>1031</v>
      </c>
      <c r="I3936" s="34" t="s">
        <v>1035</v>
      </c>
      <c r="J3936" s="34" t="str">
        <f t="shared" si="307"/>
        <v>Used VehicleEx NV demonstrators gross profit p.u.</v>
      </c>
      <c r="K3936" s="34" t="str">
        <f t="shared" si="308"/>
        <v>110Ex-Toyota NV demonstrator Cost of Sales</v>
      </c>
      <c r="L3936" s="28">
        <f>+SUMIF('TB 4-24'!M:M,$AL3936,'TB 4-24'!G:G)</f>
        <v>0</v>
      </c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>
        <f>+SUMIF('Input Sheet'!$S:$S,$AL3936,'Input Sheet'!C:C)</f>
        <v>0</v>
      </c>
      <c r="Z3936" s="28">
        <f>+SUMIF('Input Sheet'!$S:$S,$AL3936,'Input Sheet'!D:D)</f>
        <v>0</v>
      </c>
      <c r="AA3936" s="28">
        <f>+SUMIF('Input Sheet'!$S:$S,$AL3936,'Input Sheet'!E:E)</f>
        <v>0</v>
      </c>
      <c r="AB3936" s="28">
        <f>+SUMIF('Input Sheet'!$S:$S,$AL3936,'Input Sheet'!F:F)</f>
        <v>0</v>
      </c>
      <c r="AC3936" s="28">
        <f>+SUMIF('Input Sheet'!$S:$S,$AL3936,'Input Sheet'!G:G)</f>
        <v>0</v>
      </c>
      <c r="AD3936" s="28">
        <f>+SUMIF('Input Sheet'!$S:$S,$AL3936,'Input Sheet'!H:H)</f>
        <v>0</v>
      </c>
      <c r="AE3936" s="28">
        <f>+SUMIF('Input Sheet'!$S:$S,$AL3936,'Input Sheet'!I:I)</f>
        <v>0</v>
      </c>
      <c r="AF3936" s="28">
        <f>+SUMIF('Input Sheet'!$S:$S,$AL3936,'Input Sheet'!J:J)</f>
        <v>0</v>
      </c>
      <c r="AG3936" s="28">
        <f>+SUMIF('Input Sheet'!$S:$S,$AL3936,'Input Sheet'!K:K)</f>
        <v>0</v>
      </c>
      <c r="AH3936" s="28">
        <f>+SUMIF('Input Sheet'!$S:$S,$AL3936,'Input Sheet'!L:L)</f>
        <v>0</v>
      </c>
      <c r="AI3936" s="28">
        <f>+SUMIF('Input Sheet'!$S:$S,$AL3936,'Input Sheet'!M:M)</f>
        <v>0</v>
      </c>
      <c r="AJ3936" s="28">
        <f>+SUMIF('Input Sheet'!$S:$S,$AL3936,'Input Sheet'!N:N)</f>
        <v>0</v>
      </c>
      <c r="AK3936" s="28"/>
      <c r="AL3936" s="27" t="str">
        <f t="shared" si="306"/>
        <v>110-4105RR</v>
      </c>
      <c r="AM3936" s="34" t="str">
        <f t="shared" si="309"/>
        <v>Used Vehicle</v>
      </c>
      <c r="AN3936" s="34" t="str">
        <f t="shared" si="310"/>
        <v>Used VehicleEx NV demonstrators gross profit p.u.</v>
      </c>
      <c r="AO3936" s="35"/>
      <c r="AP3936" s="35"/>
      <c r="AQ3936" s="35"/>
    </row>
    <row r="3937" spans="1:43" x14ac:dyDescent="0.25">
      <c r="A3937" s="27" t="s">
        <v>103</v>
      </c>
      <c r="B3937" s="27" t="s">
        <v>104</v>
      </c>
      <c r="C3937" s="27" t="s">
        <v>657</v>
      </c>
      <c r="D3937" s="27" t="s">
        <v>912</v>
      </c>
      <c r="E3937" s="27" t="s">
        <v>658</v>
      </c>
      <c r="F3937" s="27" t="s">
        <v>1033</v>
      </c>
      <c r="G3937" s="27" t="s">
        <v>1034</v>
      </c>
      <c r="H3937" s="34" t="s">
        <v>1031</v>
      </c>
      <c r="I3937" s="34" t="s">
        <v>1035</v>
      </c>
      <c r="J3937" s="34" t="str">
        <f t="shared" si="307"/>
        <v>Used VehicleEx NV demonstrators gross profit p.u.</v>
      </c>
      <c r="K3937" s="34" t="str">
        <f t="shared" si="308"/>
        <v>210Ex-Toyota NV demonstrator Cost of Sales</v>
      </c>
      <c r="L3937" s="28">
        <f>+SUMIF('TB 4-24'!M:M,$AL3937,'TB 4-24'!G:G)</f>
        <v>0</v>
      </c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>
        <f>+SUMIF('Input Sheet'!$S:$S,$AL3937,'Input Sheet'!C:C)</f>
        <v>0</v>
      </c>
      <c r="Z3937" s="28">
        <f>+SUMIF('Input Sheet'!$S:$S,$AL3937,'Input Sheet'!D:D)</f>
        <v>0</v>
      </c>
      <c r="AA3937" s="28">
        <f>+SUMIF('Input Sheet'!$S:$S,$AL3937,'Input Sheet'!E:E)</f>
        <v>0</v>
      </c>
      <c r="AB3937" s="28">
        <f>+SUMIF('Input Sheet'!$S:$S,$AL3937,'Input Sheet'!F:F)</f>
        <v>0</v>
      </c>
      <c r="AC3937" s="28">
        <f>+SUMIF('Input Sheet'!$S:$S,$AL3937,'Input Sheet'!G:G)</f>
        <v>0</v>
      </c>
      <c r="AD3937" s="28">
        <f>+SUMIF('Input Sheet'!$S:$S,$AL3937,'Input Sheet'!H:H)</f>
        <v>0</v>
      </c>
      <c r="AE3937" s="28">
        <f>+SUMIF('Input Sheet'!$S:$S,$AL3937,'Input Sheet'!I:I)</f>
        <v>0</v>
      </c>
      <c r="AF3937" s="28">
        <f>+SUMIF('Input Sheet'!$S:$S,$AL3937,'Input Sheet'!J:J)</f>
        <v>0</v>
      </c>
      <c r="AG3937" s="28">
        <f>+SUMIF('Input Sheet'!$S:$S,$AL3937,'Input Sheet'!K:K)</f>
        <v>0</v>
      </c>
      <c r="AH3937" s="28">
        <f>+SUMIF('Input Sheet'!$S:$S,$AL3937,'Input Sheet'!L:L)</f>
        <v>0</v>
      </c>
      <c r="AI3937" s="28">
        <f>+SUMIF('Input Sheet'!$S:$S,$AL3937,'Input Sheet'!M:M)</f>
        <v>0</v>
      </c>
      <c r="AJ3937" s="28">
        <f>+SUMIF('Input Sheet'!$S:$S,$AL3937,'Input Sheet'!N:N)</f>
        <v>0</v>
      </c>
      <c r="AK3937" s="28"/>
      <c r="AL3937" s="27" t="str">
        <f t="shared" si="306"/>
        <v>210-4110R</v>
      </c>
      <c r="AM3937" s="34" t="str">
        <f t="shared" si="309"/>
        <v>Used Vehicle</v>
      </c>
      <c r="AN3937" s="34" t="str">
        <f t="shared" si="310"/>
        <v>Used VehicleEx NV demonstrators gross profit p.u.</v>
      </c>
      <c r="AO3937" s="35"/>
      <c r="AP3937" s="35"/>
      <c r="AQ3937" s="35"/>
    </row>
    <row r="3938" spans="1:43" x14ac:dyDescent="0.25">
      <c r="A3938" s="27" t="s">
        <v>103</v>
      </c>
      <c r="B3938" s="27" t="s">
        <v>104</v>
      </c>
      <c r="C3938" s="27" t="s">
        <v>663</v>
      </c>
      <c r="D3938" s="27" t="s">
        <v>912</v>
      </c>
      <c r="E3938" s="27" t="s">
        <v>665</v>
      </c>
      <c r="F3938" s="27" t="s">
        <v>1033</v>
      </c>
      <c r="G3938" s="27" t="s">
        <v>1034</v>
      </c>
      <c r="H3938" s="34" t="s">
        <v>1031</v>
      </c>
      <c r="I3938" s="34" t="s">
        <v>1035</v>
      </c>
      <c r="J3938" s="34" t="str">
        <f t="shared" si="307"/>
        <v>Used VehicleEx NV demonstrators gross profit p.u.</v>
      </c>
      <c r="K3938" s="34" t="str">
        <f t="shared" si="308"/>
        <v>410Ex-Toyota NV demonstrator Cost of Sales</v>
      </c>
      <c r="L3938" s="28">
        <f>+SUMIF('TB 4-24'!M:M,$AL3938,'TB 4-24'!G:G)</f>
        <v>0</v>
      </c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>
        <f>+SUMIF('Input Sheet'!$S:$S,$AL3938,'Input Sheet'!C:C)</f>
        <v>0</v>
      </c>
      <c r="Z3938" s="28">
        <f>+SUMIF('Input Sheet'!$S:$S,$AL3938,'Input Sheet'!D:D)</f>
        <v>0</v>
      </c>
      <c r="AA3938" s="28">
        <f>+SUMIF('Input Sheet'!$S:$S,$AL3938,'Input Sheet'!E:E)</f>
        <v>0</v>
      </c>
      <c r="AB3938" s="28">
        <f>+SUMIF('Input Sheet'!$S:$S,$AL3938,'Input Sheet'!F:F)</f>
        <v>0</v>
      </c>
      <c r="AC3938" s="28">
        <f>+SUMIF('Input Sheet'!$S:$S,$AL3938,'Input Sheet'!G:G)</f>
        <v>0</v>
      </c>
      <c r="AD3938" s="28">
        <f>+SUMIF('Input Sheet'!$S:$S,$AL3938,'Input Sheet'!H:H)</f>
        <v>0</v>
      </c>
      <c r="AE3938" s="28">
        <f>+SUMIF('Input Sheet'!$S:$S,$AL3938,'Input Sheet'!I:I)</f>
        <v>0</v>
      </c>
      <c r="AF3938" s="28">
        <f>+SUMIF('Input Sheet'!$S:$S,$AL3938,'Input Sheet'!J:J)</f>
        <v>0</v>
      </c>
      <c r="AG3938" s="28">
        <f>+SUMIF('Input Sheet'!$S:$S,$AL3938,'Input Sheet'!K:K)</f>
        <v>0</v>
      </c>
      <c r="AH3938" s="28">
        <f>+SUMIF('Input Sheet'!$S:$S,$AL3938,'Input Sheet'!L:L)</f>
        <v>0</v>
      </c>
      <c r="AI3938" s="28">
        <f>+SUMIF('Input Sheet'!$S:$S,$AL3938,'Input Sheet'!M:M)</f>
        <v>0</v>
      </c>
      <c r="AJ3938" s="28">
        <f>+SUMIF('Input Sheet'!$S:$S,$AL3938,'Input Sheet'!N:N)</f>
        <v>0</v>
      </c>
      <c r="AK3938" s="28"/>
      <c r="AL3938" s="27" t="str">
        <f t="shared" si="306"/>
        <v>410-4110R</v>
      </c>
      <c r="AM3938" s="34" t="str">
        <f t="shared" si="309"/>
        <v>Used Vehicle</v>
      </c>
      <c r="AN3938" s="34" t="str">
        <f t="shared" si="310"/>
        <v>Used VehicleEx NV demonstrators gross profit p.u.</v>
      </c>
      <c r="AO3938" s="35"/>
      <c r="AP3938" s="35"/>
      <c r="AQ3938" s="35"/>
    </row>
    <row r="3939" spans="1:43" x14ac:dyDescent="0.25">
      <c r="A3939" s="27" t="s">
        <v>103</v>
      </c>
      <c r="B3939" s="27" t="s">
        <v>104</v>
      </c>
      <c r="C3939" s="27" t="s">
        <v>671</v>
      </c>
      <c r="D3939" s="27" t="s">
        <v>912</v>
      </c>
      <c r="E3939" s="27" t="s">
        <v>673</v>
      </c>
      <c r="F3939" s="27" t="s">
        <v>1033</v>
      </c>
      <c r="G3939" s="27" t="s">
        <v>1034</v>
      </c>
      <c r="H3939" s="34" t="s">
        <v>1031</v>
      </c>
      <c r="I3939" s="34" t="s">
        <v>1035</v>
      </c>
      <c r="J3939" s="34" t="str">
        <f t="shared" si="307"/>
        <v>Used VehicleEx NV demonstrators gross profit p.u.</v>
      </c>
      <c r="K3939" s="34" t="str">
        <f t="shared" si="308"/>
        <v>310Ex-Toyota NV demonstrator Cost of Sales</v>
      </c>
      <c r="L3939" s="28">
        <f>+SUMIF('TB 4-24'!M:M,$AL3939,'TB 4-24'!G:G)</f>
        <v>0</v>
      </c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>
        <f>+SUMIF('Input Sheet'!$S:$S,$AL3939,'Input Sheet'!C:C)</f>
        <v>0</v>
      </c>
      <c r="Z3939" s="28">
        <f>+SUMIF('Input Sheet'!$S:$S,$AL3939,'Input Sheet'!D:D)</f>
        <v>0</v>
      </c>
      <c r="AA3939" s="28">
        <f>+SUMIF('Input Sheet'!$S:$S,$AL3939,'Input Sheet'!E:E)</f>
        <v>0</v>
      </c>
      <c r="AB3939" s="28">
        <f>+SUMIF('Input Sheet'!$S:$S,$AL3939,'Input Sheet'!F:F)</f>
        <v>0</v>
      </c>
      <c r="AC3939" s="28">
        <f>+SUMIF('Input Sheet'!$S:$S,$AL3939,'Input Sheet'!G:G)</f>
        <v>0</v>
      </c>
      <c r="AD3939" s="28">
        <f>+SUMIF('Input Sheet'!$S:$S,$AL3939,'Input Sheet'!H:H)</f>
        <v>0</v>
      </c>
      <c r="AE3939" s="28">
        <f>+SUMIF('Input Sheet'!$S:$S,$AL3939,'Input Sheet'!I:I)</f>
        <v>0</v>
      </c>
      <c r="AF3939" s="28">
        <f>+SUMIF('Input Sheet'!$S:$S,$AL3939,'Input Sheet'!J:J)</f>
        <v>0</v>
      </c>
      <c r="AG3939" s="28">
        <f>+SUMIF('Input Sheet'!$S:$S,$AL3939,'Input Sheet'!K:K)</f>
        <v>0</v>
      </c>
      <c r="AH3939" s="28">
        <f>+SUMIF('Input Sheet'!$S:$S,$AL3939,'Input Sheet'!L:L)</f>
        <v>0</v>
      </c>
      <c r="AI3939" s="28">
        <f>+SUMIF('Input Sheet'!$S:$S,$AL3939,'Input Sheet'!M:M)</f>
        <v>0</v>
      </c>
      <c r="AJ3939" s="28">
        <f>+SUMIF('Input Sheet'!$S:$S,$AL3939,'Input Sheet'!N:N)</f>
        <v>0</v>
      </c>
      <c r="AK3939" s="28"/>
      <c r="AL3939" s="27" t="str">
        <f t="shared" si="306"/>
        <v>310-4110R</v>
      </c>
      <c r="AM3939" s="34" t="str">
        <f t="shared" si="309"/>
        <v>Used Vehicle</v>
      </c>
      <c r="AN3939" s="34" t="str">
        <f t="shared" si="310"/>
        <v>Used VehicleEx NV demonstrators gross profit p.u.</v>
      </c>
      <c r="AO3939" s="35"/>
      <c r="AP3939" s="35"/>
      <c r="AQ3939" s="35"/>
    </row>
    <row r="3940" spans="1:43" x14ac:dyDescent="0.25">
      <c r="A3940" s="27" t="s">
        <v>103</v>
      </c>
      <c r="B3940" s="27" t="s">
        <v>104</v>
      </c>
      <c r="C3940" s="27" t="s">
        <v>104</v>
      </c>
      <c r="D3940" s="27" t="s">
        <v>912</v>
      </c>
      <c r="E3940" s="27" t="s">
        <v>649</v>
      </c>
      <c r="F3940" s="27" t="s">
        <v>1033</v>
      </c>
      <c r="G3940" s="27" t="s">
        <v>1034</v>
      </c>
      <c r="H3940" s="34" t="s">
        <v>1031</v>
      </c>
      <c r="I3940" s="34" t="s">
        <v>1035</v>
      </c>
      <c r="J3940" s="34" t="str">
        <f t="shared" si="307"/>
        <v>Used VehicleEx NV demonstrators gross profit p.u.</v>
      </c>
      <c r="K3940" s="34" t="str">
        <f t="shared" si="308"/>
        <v>110Ex-Toyota NV demonstrator Cost of Sales</v>
      </c>
      <c r="L3940" s="28">
        <f>+SUMIF('TB 4-24'!M:M,$AL3940,'TB 4-24'!G:G)</f>
        <v>0</v>
      </c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>
        <f>+SUMIF('Input Sheet'!$S:$S,$AL3940,'Input Sheet'!C:C)</f>
        <v>0</v>
      </c>
      <c r="Z3940" s="28">
        <f>+SUMIF('Input Sheet'!$S:$S,$AL3940,'Input Sheet'!D:D)</f>
        <v>0</v>
      </c>
      <c r="AA3940" s="28">
        <f>+SUMIF('Input Sheet'!$S:$S,$AL3940,'Input Sheet'!E:E)</f>
        <v>0</v>
      </c>
      <c r="AB3940" s="28">
        <f>+SUMIF('Input Sheet'!$S:$S,$AL3940,'Input Sheet'!F:F)</f>
        <v>0</v>
      </c>
      <c r="AC3940" s="28">
        <f>+SUMIF('Input Sheet'!$S:$S,$AL3940,'Input Sheet'!G:G)</f>
        <v>0</v>
      </c>
      <c r="AD3940" s="28">
        <f>+SUMIF('Input Sheet'!$S:$S,$AL3940,'Input Sheet'!H:H)</f>
        <v>0</v>
      </c>
      <c r="AE3940" s="28">
        <f>+SUMIF('Input Sheet'!$S:$S,$AL3940,'Input Sheet'!I:I)</f>
        <v>0</v>
      </c>
      <c r="AF3940" s="28">
        <f>+SUMIF('Input Sheet'!$S:$S,$AL3940,'Input Sheet'!J:J)</f>
        <v>0</v>
      </c>
      <c r="AG3940" s="28">
        <f>+SUMIF('Input Sheet'!$S:$S,$AL3940,'Input Sheet'!K:K)</f>
        <v>0</v>
      </c>
      <c r="AH3940" s="28">
        <f>+SUMIF('Input Sheet'!$S:$S,$AL3940,'Input Sheet'!L:L)</f>
        <v>0</v>
      </c>
      <c r="AI3940" s="28">
        <f>+SUMIF('Input Sheet'!$S:$S,$AL3940,'Input Sheet'!M:M)</f>
        <v>0</v>
      </c>
      <c r="AJ3940" s="28">
        <f>+SUMIF('Input Sheet'!$S:$S,$AL3940,'Input Sheet'!N:N)</f>
        <v>0</v>
      </c>
      <c r="AK3940" s="28"/>
      <c r="AL3940" s="27" t="str">
        <f t="shared" si="306"/>
        <v>110-4110R</v>
      </c>
      <c r="AM3940" s="34" t="str">
        <f t="shared" si="309"/>
        <v>Used Vehicle</v>
      </c>
      <c r="AN3940" s="34" t="str">
        <f t="shared" si="310"/>
        <v>Used VehicleEx NV demonstrators gross profit p.u.</v>
      </c>
      <c r="AO3940" s="35"/>
      <c r="AP3940" s="35"/>
      <c r="AQ3940" s="35"/>
    </row>
    <row r="3941" spans="1:43" x14ac:dyDescent="0.25">
      <c r="A3941" s="27" t="s">
        <v>103</v>
      </c>
      <c r="B3941" s="27" t="s">
        <v>104</v>
      </c>
      <c r="C3941" s="27" t="s">
        <v>657</v>
      </c>
      <c r="D3941" s="27" t="s">
        <v>913</v>
      </c>
      <c r="E3941" s="27" t="s">
        <v>658</v>
      </c>
      <c r="F3941" s="27" t="s">
        <v>1033</v>
      </c>
      <c r="G3941" s="27" t="s">
        <v>1034</v>
      </c>
      <c r="H3941" s="34" t="s">
        <v>1031</v>
      </c>
      <c r="I3941" s="34" t="s">
        <v>1035</v>
      </c>
      <c r="J3941" s="34" t="str">
        <f t="shared" si="307"/>
        <v>Used VehicleEx NV demonstrators gross profit p.u.</v>
      </c>
      <c r="K3941" s="34" t="str">
        <f t="shared" si="308"/>
        <v>210Ex-Toyota NV demonstrator Cost of Sales</v>
      </c>
      <c r="L3941" s="28">
        <f>+SUMIF('TB 4-24'!M:M,$AL3941,'TB 4-24'!G:G)</f>
        <v>0</v>
      </c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>
        <f>+SUMIF('Input Sheet'!$S:$S,$AL3941,'Input Sheet'!C:C)</f>
        <v>0</v>
      </c>
      <c r="Z3941" s="28">
        <f>+SUMIF('Input Sheet'!$S:$S,$AL3941,'Input Sheet'!D:D)</f>
        <v>0</v>
      </c>
      <c r="AA3941" s="28">
        <f>+SUMIF('Input Sheet'!$S:$S,$AL3941,'Input Sheet'!E:E)</f>
        <v>0</v>
      </c>
      <c r="AB3941" s="28">
        <f>+SUMIF('Input Sheet'!$S:$S,$AL3941,'Input Sheet'!F:F)</f>
        <v>0</v>
      </c>
      <c r="AC3941" s="28">
        <f>+SUMIF('Input Sheet'!$S:$S,$AL3941,'Input Sheet'!G:G)</f>
        <v>0</v>
      </c>
      <c r="AD3941" s="28">
        <f>+SUMIF('Input Sheet'!$S:$S,$AL3941,'Input Sheet'!H:H)</f>
        <v>0</v>
      </c>
      <c r="AE3941" s="28">
        <f>+SUMIF('Input Sheet'!$S:$S,$AL3941,'Input Sheet'!I:I)</f>
        <v>0</v>
      </c>
      <c r="AF3941" s="28">
        <f>+SUMIF('Input Sheet'!$S:$S,$AL3941,'Input Sheet'!J:J)</f>
        <v>0</v>
      </c>
      <c r="AG3941" s="28">
        <f>+SUMIF('Input Sheet'!$S:$S,$AL3941,'Input Sheet'!K:K)</f>
        <v>0</v>
      </c>
      <c r="AH3941" s="28">
        <f>+SUMIF('Input Sheet'!$S:$S,$AL3941,'Input Sheet'!L:L)</f>
        <v>0</v>
      </c>
      <c r="AI3941" s="28">
        <f>+SUMIF('Input Sheet'!$S:$S,$AL3941,'Input Sheet'!M:M)</f>
        <v>0</v>
      </c>
      <c r="AJ3941" s="28">
        <f>+SUMIF('Input Sheet'!$S:$S,$AL3941,'Input Sheet'!N:N)</f>
        <v>0</v>
      </c>
      <c r="AK3941" s="28"/>
      <c r="AL3941" s="27" t="str">
        <f t="shared" si="306"/>
        <v>210-4110RR</v>
      </c>
      <c r="AM3941" s="34" t="str">
        <f t="shared" si="309"/>
        <v>Used Vehicle</v>
      </c>
      <c r="AN3941" s="34" t="str">
        <f t="shared" si="310"/>
        <v>Used VehicleEx NV demonstrators gross profit p.u.</v>
      </c>
      <c r="AO3941" s="35"/>
      <c r="AP3941" s="35"/>
      <c r="AQ3941" s="35"/>
    </row>
    <row r="3942" spans="1:43" x14ac:dyDescent="0.25">
      <c r="A3942" s="27" t="s">
        <v>103</v>
      </c>
      <c r="B3942" s="27" t="s">
        <v>104</v>
      </c>
      <c r="C3942" s="27" t="s">
        <v>663</v>
      </c>
      <c r="D3942" s="27" t="s">
        <v>913</v>
      </c>
      <c r="E3942" s="27" t="s">
        <v>665</v>
      </c>
      <c r="F3942" s="27" t="s">
        <v>1033</v>
      </c>
      <c r="G3942" s="27" t="s">
        <v>1034</v>
      </c>
      <c r="H3942" s="34" t="s">
        <v>1031</v>
      </c>
      <c r="I3942" s="34" t="s">
        <v>1035</v>
      </c>
      <c r="J3942" s="34" t="str">
        <f t="shared" si="307"/>
        <v>Used VehicleEx NV demonstrators gross profit p.u.</v>
      </c>
      <c r="K3942" s="34" t="str">
        <f t="shared" si="308"/>
        <v>410Ex-Toyota NV demonstrator Cost of Sales</v>
      </c>
      <c r="L3942" s="28">
        <f>+SUMIF('TB 4-24'!M:M,$AL3942,'TB 4-24'!G:G)</f>
        <v>0</v>
      </c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>
        <f>+SUMIF('Input Sheet'!$S:$S,$AL3942,'Input Sheet'!C:C)</f>
        <v>0</v>
      </c>
      <c r="Z3942" s="28">
        <f>+SUMIF('Input Sheet'!$S:$S,$AL3942,'Input Sheet'!D:D)</f>
        <v>0</v>
      </c>
      <c r="AA3942" s="28">
        <f>+SUMIF('Input Sheet'!$S:$S,$AL3942,'Input Sheet'!E:E)</f>
        <v>0</v>
      </c>
      <c r="AB3942" s="28">
        <f>+SUMIF('Input Sheet'!$S:$S,$AL3942,'Input Sheet'!F:F)</f>
        <v>0</v>
      </c>
      <c r="AC3942" s="28">
        <f>+SUMIF('Input Sheet'!$S:$S,$AL3942,'Input Sheet'!G:G)</f>
        <v>0</v>
      </c>
      <c r="AD3942" s="28">
        <f>+SUMIF('Input Sheet'!$S:$S,$AL3942,'Input Sheet'!H:H)</f>
        <v>0</v>
      </c>
      <c r="AE3942" s="28">
        <f>+SUMIF('Input Sheet'!$S:$S,$AL3942,'Input Sheet'!I:I)</f>
        <v>0</v>
      </c>
      <c r="AF3942" s="28">
        <f>+SUMIF('Input Sheet'!$S:$S,$AL3942,'Input Sheet'!J:J)</f>
        <v>0</v>
      </c>
      <c r="AG3942" s="28">
        <f>+SUMIF('Input Sheet'!$S:$S,$AL3942,'Input Sheet'!K:K)</f>
        <v>0</v>
      </c>
      <c r="AH3942" s="28">
        <f>+SUMIF('Input Sheet'!$S:$S,$AL3942,'Input Sheet'!L:L)</f>
        <v>0</v>
      </c>
      <c r="AI3942" s="28">
        <f>+SUMIF('Input Sheet'!$S:$S,$AL3942,'Input Sheet'!M:M)</f>
        <v>0</v>
      </c>
      <c r="AJ3942" s="28">
        <f>+SUMIF('Input Sheet'!$S:$S,$AL3942,'Input Sheet'!N:N)</f>
        <v>0</v>
      </c>
      <c r="AK3942" s="28"/>
      <c r="AL3942" s="27" t="str">
        <f t="shared" si="306"/>
        <v>410-4110RR</v>
      </c>
      <c r="AM3942" s="34" t="str">
        <f t="shared" si="309"/>
        <v>Used Vehicle</v>
      </c>
      <c r="AN3942" s="34" t="str">
        <f t="shared" si="310"/>
        <v>Used VehicleEx NV demonstrators gross profit p.u.</v>
      </c>
      <c r="AO3942" s="35"/>
      <c r="AP3942" s="35"/>
      <c r="AQ3942" s="35"/>
    </row>
    <row r="3943" spans="1:43" x14ac:dyDescent="0.25">
      <c r="A3943" s="27" t="s">
        <v>103</v>
      </c>
      <c r="B3943" s="27" t="s">
        <v>104</v>
      </c>
      <c r="C3943" s="27" t="s">
        <v>671</v>
      </c>
      <c r="D3943" s="27" t="s">
        <v>913</v>
      </c>
      <c r="E3943" s="27" t="s">
        <v>673</v>
      </c>
      <c r="F3943" s="27" t="s">
        <v>1033</v>
      </c>
      <c r="G3943" s="27" t="s">
        <v>1034</v>
      </c>
      <c r="H3943" s="34" t="s">
        <v>1031</v>
      </c>
      <c r="I3943" s="34" t="s">
        <v>1035</v>
      </c>
      <c r="J3943" s="34" t="str">
        <f t="shared" si="307"/>
        <v>Used VehicleEx NV demonstrators gross profit p.u.</v>
      </c>
      <c r="K3943" s="34" t="str">
        <f t="shared" si="308"/>
        <v>310Ex-Toyota NV demonstrator Cost of Sales</v>
      </c>
      <c r="L3943" s="28">
        <f>+SUMIF('TB 4-24'!M:M,$AL3943,'TB 4-24'!G:G)</f>
        <v>0</v>
      </c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>
        <f>+SUMIF('Input Sheet'!$S:$S,$AL3943,'Input Sheet'!C:C)</f>
        <v>0</v>
      </c>
      <c r="Z3943" s="28">
        <f>+SUMIF('Input Sheet'!$S:$S,$AL3943,'Input Sheet'!D:D)</f>
        <v>0</v>
      </c>
      <c r="AA3943" s="28">
        <f>+SUMIF('Input Sheet'!$S:$S,$AL3943,'Input Sheet'!E:E)</f>
        <v>0</v>
      </c>
      <c r="AB3943" s="28">
        <f>+SUMIF('Input Sheet'!$S:$S,$AL3943,'Input Sheet'!F:F)</f>
        <v>0</v>
      </c>
      <c r="AC3943" s="28">
        <f>+SUMIF('Input Sheet'!$S:$S,$AL3943,'Input Sheet'!G:G)</f>
        <v>0</v>
      </c>
      <c r="AD3943" s="28">
        <f>+SUMIF('Input Sheet'!$S:$S,$AL3943,'Input Sheet'!H:H)</f>
        <v>0</v>
      </c>
      <c r="AE3943" s="28">
        <f>+SUMIF('Input Sheet'!$S:$S,$AL3943,'Input Sheet'!I:I)</f>
        <v>0</v>
      </c>
      <c r="AF3943" s="28">
        <f>+SUMIF('Input Sheet'!$S:$S,$AL3943,'Input Sheet'!J:J)</f>
        <v>0</v>
      </c>
      <c r="AG3943" s="28">
        <f>+SUMIF('Input Sheet'!$S:$S,$AL3943,'Input Sheet'!K:K)</f>
        <v>0</v>
      </c>
      <c r="AH3943" s="28">
        <f>+SUMIF('Input Sheet'!$S:$S,$AL3943,'Input Sheet'!L:L)</f>
        <v>0</v>
      </c>
      <c r="AI3943" s="28">
        <f>+SUMIF('Input Sheet'!$S:$S,$AL3943,'Input Sheet'!M:M)</f>
        <v>0</v>
      </c>
      <c r="AJ3943" s="28">
        <f>+SUMIF('Input Sheet'!$S:$S,$AL3943,'Input Sheet'!N:N)</f>
        <v>0</v>
      </c>
      <c r="AK3943" s="28"/>
      <c r="AL3943" s="27" t="str">
        <f t="shared" si="306"/>
        <v>310-4110RR</v>
      </c>
      <c r="AM3943" s="34" t="str">
        <f t="shared" si="309"/>
        <v>Used Vehicle</v>
      </c>
      <c r="AN3943" s="34" t="str">
        <f t="shared" si="310"/>
        <v>Used VehicleEx NV demonstrators gross profit p.u.</v>
      </c>
      <c r="AO3943" s="35"/>
      <c r="AP3943" s="35"/>
      <c r="AQ3943" s="35"/>
    </row>
    <row r="3944" spans="1:43" x14ac:dyDescent="0.25">
      <c r="A3944" s="27" t="s">
        <v>103</v>
      </c>
      <c r="B3944" s="27" t="s">
        <v>104</v>
      </c>
      <c r="C3944" s="27" t="s">
        <v>104</v>
      </c>
      <c r="D3944" s="27" t="s">
        <v>913</v>
      </c>
      <c r="E3944" s="27" t="s">
        <v>649</v>
      </c>
      <c r="F3944" s="27" t="s">
        <v>1033</v>
      </c>
      <c r="G3944" s="27" t="s">
        <v>1034</v>
      </c>
      <c r="H3944" s="34" t="s">
        <v>1031</v>
      </c>
      <c r="I3944" s="34" t="s">
        <v>1035</v>
      </c>
      <c r="J3944" s="34" t="str">
        <f t="shared" si="307"/>
        <v>Used VehicleEx NV demonstrators gross profit p.u.</v>
      </c>
      <c r="K3944" s="34" t="str">
        <f t="shared" si="308"/>
        <v>110Ex-Toyota NV demonstrator Cost of Sales</v>
      </c>
      <c r="L3944" s="28">
        <f>+SUMIF('TB 4-24'!M:M,$AL3944,'TB 4-24'!G:G)</f>
        <v>0</v>
      </c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>
        <f>+SUMIF('Input Sheet'!$S:$S,$AL3944,'Input Sheet'!C:C)</f>
        <v>0</v>
      </c>
      <c r="Z3944" s="28">
        <f>+SUMIF('Input Sheet'!$S:$S,$AL3944,'Input Sheet'!D:D)</f>
        <v>0</v>
      </c>
      <c r="AA3944" s="28">
        <f>+SUMIF('Input Sheet'!$S:$S,$AL3944,'Input Sheet'!E:E)</f>
        <v>0</v>
      </c>
      <c r="AB3944" s="28">
        <f>+SUMIF('Input Sheet'!$S:$S,$AL3944,'Input Sheet'!F:F)</f>
        <v>0</v>
      </c>
      <c r="AC3944" s="28">
        <f>+SUMIF('Input Sheet'!$S:$S,$AL3944,'Input Sheet'!G:G)</f>
        <v>0</v>
      </c>
      <c r="AD3944" s="28">
        <f>+SUMIF('Input Sheet'!$S:$S,$AL3944,'Input Sheet'!H:H)</f>
        <v>0</v>
      </c>
      <c r="AE3944" s="28">
        <f>+SUMIF('Input Sheet'!$S:$S,$AL3944,'Input Sheet'!I:I)</f>
        <v>0</v>
      </c>
      <c r="AF3944" s="28">
        <f>+SUMIF('Input Sheet'!$S:$S,$AL3944,'Input Sheet'!J:J)</f>
        <v>0</v>
      </c>
      <c r="AG3944" s="28">
        <f>+SUMIF('Input Sheet'!$S:$S,$AL3944,'Input Sheet'!K:K)</f>
        <v>0</v>
      </c>
      <c r="AH3944" s="28">
        <f>+SUMIF('Input Sheet'!$S:$S,$AL3944,'Input Sheet'!L:L)</f>
        <v>0</v>
      </c>
      <c r="AI3944" s="28">
        <f>+SUMIF('Input Sheet'!$S:$S,$AL3944,'Input Sheet'!M:M)</f>
        <v>0</v>
      </c>
      <c r="AJ3944" s="28">
        <f>+SUMIF('Input Sheet'!$S:$S,$AL3944,'Input Sheet'!N:N)</f>
        <v>0</v>
      </c>
      <c r="AK3944" s="28"/>
      <c r="AL3944" s="27" t="str">
        <f t="shared" si="306"/>
        <v>110-4110RR</v>
      </c>
      <c r="AM3944" s="34" t="str">
        <f t="shared" si="309"/>
        <v>Used Vehicle</v>
      </c>
      <c r="AN3944" s="34" t="str">
        <f t="shared" si="310"/>
        <v>Used VehicleEx NV demonstrators gross profit p.u.</v>
      </c>
      <c r="AO3944" s="35"/>
      <c r="AP3944" s="35"/>
      <c r="AQ3944" s="35"/>
    </row>
    <row r="3945" spans="1:43" x14ac:dyDescent="0.25">
      <c r="A3945" s="27" t="s">
        <v>103</v>
      </c>
      <c r="B3945" s="27" t="s">
        <v>104</v>
      </c>
      <c r="C3945" s="27" t="s">
        <v>657</v>
      </c>
      <c r="D3945" s="27" t="s">
        <v>914</v>
      </c>
      <c r="E3945" s="27" t="s">
        <v>658</v>
      </c>
      <c r="F3945" s="27" t="s">
        <v>1033</v>
      </c>
      <c r="G3945" s="27" t="s">
        <v>1034</v>
      </c>
      <c r="H3945" s="34" t="s">
        <v>1031</v>
      </c>
      <c r="I3945" s="34" t="s">
        <v>1035</v>
      </c>
      <c r="J3945" s="34" t="str">
        <f t="shared" si="307"/>
        <v>Used VehicleEx NV demonstrators gross profit p.u.</v>
      </c>
      <c r="K3945" s="34" t="str">
        <f t="shared" si="308"/>
        <v>210Ex-Toyota NV demonstrator Cost of Sales</v>
      </c>
      <c r="L3945" s="28">
        <f>+SUMIF('TB 4-24'!M:M,$AL3945,'TB 4-24'!G:G)</f>
        <v>0</v>
      </c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>
        <f>+SUMIF('Input Sheet'!$S:$S,$AL3945,'Input Sheet'!C:C)</f>
        <v>0</v>
      </c>
      <c r="Z3945" s="28">
        <f>+SUMIF('Input Sheet'!$S:$S,$AL3945,'Input Sheet'!D:D)</f>
        <v>0</v>
      </c>
      <c r="AA3945" s="28">
        <f>+SUMIF('Input Sheet'!$S:$S,$AL3945,'Input Sheet'!E:E)</f>
        <v>0</v>
      </c>
      <c r="AB3945" s="28">
        <f>+SUMIF('Input Sheet'!$S:$S,$AL3945,'Input Sheet'!F:F)</f>
        <v>0</v>
      </c>
      <c r="AC3945" s="28">
        <f>+SUMIF('Input Sheet'!$S:$S,$AL3945,'Input Sheet'!G:G)</f>
        <v>0</v>
      </c>
      <c r="AD3945" s="28">
        <f>+SUMIF('Input Sheet'!$S:$S,$AL3945,'Input Sheet'!H:H)</f>
        <v>0</v>
      </c>
      <c r="AE3945" s="28">
        <f>+SUMIF('Input Sheet'!$S:$S,$AL3945,'Input Sheet'!I:I)</f>
        <v>0</v>
      </c>
      <c r="AF3945" s="28">
        <f>+SUMIF('Input Sheet'!$S:$S,$AL3945,'Input Sheet'!J:J)</f>
        <v>0</v>
      </c>
      <c r="AG3945" s="28">
        <f>+SUMIF('Input Sheet'!$S:$S,$AL3945,'Input Sheet'!K:K)</f>
        <v>0</v>
      </c>
      <c r="AH3945" s="28">
        <f>+SUMIF('Input Sheet'!$S:$S,$AL3945,'Input Sheet'!L:L)</f>
        <v>0</v>
      </c>
      <c r="AI3945" s="28">
        <f>+SUMIF('Input Sheet'!$S:$S,$AL3945,'Input Sheet'!M:M)</f>
        <v>0</v>
      </c>
      <c r="AJ3945" s="28">
        <f>+SUMIF('Input Sheet'!$S:$S,$AL3945,'Input Sheet'!N:N)</f>
        <v>0</v>
      </c>
      <c r="AK3945" s="28"/>
      <c r="AL3945" s="27" t="str">
        <f t="shared" si="306"/>
        <v>210-4115R</v>
      </c>
      <c r="AM3945" s="34" t="str">
        <f t="shared" si="309"/>
        <v>Used Vehicle</v>
      </c>
      <c r="AN3945" s="34" t="str">
        <f t="shared" si="310"/>
        <v>Used VehicleEx NV demonstrators gross profit p.u.</v>
      </c>
      <c r="AO3945" s="35"/>
      <c r="AP3945" s="35"/>
      <c r="AQ3945" s="35"/>
    </row>
    <row r="3946" spans="1:43" x14ac:dyDescent="0.25">
      <c r="A3946" s="27" t="s">
        <v>103</v>
      </c>
      <c r="B3946" s="27" t="s">
        <v>104</v>
      </c>
      <c r="C3946" s="27" t="s">
        <v>663</v>
      </c>
      <c r="D3946" s="27" t="s">
        <v>914</v>
      </c>
      <c r="E3946" s="27" t="s">
        <v>665</v>
      </c>
      <c r="F3946" s="27" t="s">
        <v>1033</v>
      </c>
      <c r="G3946" s="27" t="s">
        <v>1034</v>
      </c>
      <c r="H3946" s="34" t="s">
        <v>1031</v>
      </c>
      <c r="I3946" s="34" t="s">
        <v>1035</v>
      </c>
      <c r="J3946" s="34" t="str">
        <f t="shared" si="307"/>
        <v>Used VehicleEx NV demonstrators gross profit p.u.</v>
      </c>
      <c r="K3946" s="34" t="str">
        <f t="shared" si="308"/>
        <v>410Ex-Toyota NV demonstrator Cost of Sales</v>
      </c>
      <c r="L3946" s="28">
        <f>+SUMIF('TB 4-24'!M:M,$AL3946,'TB 4-24'!G:G)</f>
        <v>0</v>
      </c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>
        <f>+SUMIF('Input Sheet'!$S:$S,$AL3946,'Input Sheet'!C:C)</f>
        <v>0</v>
      </c>
      <c r="Z3946" s="28">
        <f>+SUMIF('Input Sheet'!$S:$S,$AL3946,'Input Sheet'!D:D)</f>
        <v>0</v>
      </c>
      <c r="AA3946" s="28">
        <f>+SUMIF('Input Sheet'!$S:$S,$AL3946,'Input Sheet'!E:E)</f>
        <v>0</v>
      </c>
      <c r="AB3946" s="28">
        <f>+SUMIF('Input Sheet'!$S:$S,$AL3946,'Input Sheet'!F:F)</f>
        <v>0</v>
      </c>
      <c r="AC3946" s="28">
        <f>+SUMIF('Input Sheet'!$S:$S,$AL3946,'Input Sheet'!G:G)</f>
        <v>0</v>
      </c>
      <c r="AD3946" s="28">
        <f>+SUMIF('Input Sheet'!$S:$S,$AL3946,'Input Sheet'!H:H)</f>
        <v>0</v>
      </c>
      <c r="AE3946" s="28">
        <f>+SUMIF('Input Sheet'!$S:$S,$AL3946,'Input Sheet'!I:I)</f>
        <v>0</v>
      </c>
      <c r="AF3946" s="28">
        <f>+SUMIF('Input Sheet'!$S:$S,$AL3946,'Input Sheet'!J:J)</f>
        <v>0</v>
      </c>
      <c r="AG3946" s="28">
        <f>+SUMIF('Input Sheet'!$S:$S,$AL3946,'Input Sheet'!K:K)</f>
        <v>0</v>
      </c>
      <c r="AH3946" s="28">
        <f>+SUMIF('Input Sheet'!$S:$S,$AL3946,'Input Sheet'!L:L)</f>
        <v>0</v>
      </c>
      <c r="AI3946" s="28">
        <f>+SUMIF('Input Sheet'!$S:$S,$AL3946,'Input Sheet'!M:M)</f>
        <v>0</v>
      </c>
      <c r="AJ3946" s="28">
        <f>+SUMIF('Input Sheet'!$S:$S,$AL3946,'Input Sheet'!N:N)</f>
        <v>0</v>
      </c>
      <c r="AK3946" s="28"/>
      <c r="AL3946" s="27" t="str">
        <f t="shared" si="306"/>
        <v>410-4115R</v>
      </c>
      <c r="AM3946" s="34" t="str">
        <f t="shared" si="309"/>
        <v>Used Vehicle</v>
      </c>
      <c r="AN3946" s="34" t="str">
        <f t="shared" si="310"/>
        <v>Used VehicleEx NV demonstrators gross profit p.u.</v>
      </c>
      <c r="AO3946" s="35"/>
      <c r="AP3946" s="35"/>
      <c r="AQ3946" s="35"/>
    </row>
    <row r="3947" spans="1:43" x14ac:dyDescent="0.25">
      <c r="A3947" s="27" t="s">
        <v>103</v>
      </c>
      <c r="B3947" s="27" t="s">
        <v>104</v>
      </c>
      <c r="C3947" s="27" t="s">
        <v>671</v>
      </c>
      <c r="D3947" s="27" t="s">
        <v>914</v>
      </c>
      <c r="E3947" s="27" t="s">
        <v>673</v>
      </c>
      <c r="F3947" s="27" t="s">
        <v>1033</v>
      </c>
      <c r="G3947" s="27" t="s">
        <v>1034</v>
      </c>
      <c r="H3947" s="34" t="s">
        <v>1031</v>
      </c>
      <c r="I3947" s="34" t="s">
        <v>1035</v>
      </c>
      <c r="J3947" s="34" t="str">
        <f t="shared" si="307"/>
        <v>Used VehicleEx NV demonstrators gross profit p.u.</v>
      </c>
      <c r="K3947" s="34" t="str">
        <f t="shared" si="308"/>
        <v>310Ex-Toyota NV demonstrator Cost of Sales</v>
      </c>
      <c r="L3947" s="28">
        <f>+SUMIF('TB 4-24'!M:M,$AL3947,'TB 4-24'!G:G)</f>
        <v>0</v>
      </c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>
        <f>+SUMIF('Input Sheet'!$S:$S,$AL3947,'Input Sheet'!C:C)</f>
        <v>0</v>
      </c>
      <c r="Z3947" s="28">
        <f>+SUMIF('Input Sheet'!$S:$S,$AL3947,'Input Sheet'!D:D)</f>
        <v>0</v>
      </c>
      <c r="AA3947" s="28">
        <f>+SUMIF('Input Sheet'!$S:$S,$AL3947,'Input Sheet'!E:E)</f>
        <v>0</v>
      </c>
      <c r="AB3947" s="28">
        <f>+SUMIF('Input Sheet'!$S:$S,$AL3947,'Input Sheet'!F:F)</f>
        <v>0</v>
      </c>
      <c r="AC3947" s="28">
        <f>+SUMIF('Input Sheet'!$S:$S,$AL3947,'Input Sheet'!G:G)</f>
        <v>0</v>
      </c>
      <c r="AD3947" s="28">
        <f>+SUMIF('Input Sheet'!$S:$S,$AL3947,'Input Sheet'!H:H)</f>
        <v>0</v>
      </c>
      <c r="AE3947" s="28">
        <f>+SUMIF('Input Sheet'!$S:$S,$AL3947,'Input Sheet'!I:I)</f>
        <v>0</v>
      </c>
      <c r="AF3947" s="28">
        <f>+SUMIF('Input Sheet'!$S:$S,$AL3947,'Input Sheet'!J:J)</f>
        <v>0</v>
      </c>
      <c r="AG3947" s="28">
        <f>+SUMIF('Input Sheet'!$S:$S,$AL3947,'Input Sheet'!K:K)</f>
        <v>0</v>
      </c>
      <c r="AH3947" s="28">
        <f>+SUMIF('Input Sheet'!$S:$S,$AL3947,'Input Sheet'!L:L)</f>
        <v>0</v>
      </c>
      <c r="AI3947" s="28">
        <f>+SUMIF('Input Sheet'!$S:$S,$AL3947,'Input Sheet'!M:M)</f>
        <v>0</v>
      </c>
      <c r="AJ3947" s="28">
        <f>+SUMIF('Input Sheet'!$S:$S,$AL3947,'Input Sheet'!N:N)</f>
        <v>0</v>
      </c>
      <c r="AK3947" s="28"/>
      <c r="AL3947" s="27" t="str">
        <f t="shared" si="306"/>
        <v>310-4115R</v>
      </c>
      <c r="AM3947" s="34" t="str">
        <f t="shared" si="309"/>
        <v>Used Vehicle</v>
      </c>
      <c r="AN3947" s="34" t="str">
        <f t="shared" si="310"/>
        <v>Used VehicleEx NV demonstrators gross profit p.u.</v>
      </c>
      <c r="AO3947" s="35"/>
      <c r="AP3947" s="35"/>
      <c r="AQ3947" s="35"/>
    </row>
    <row r="3948" spans="1:43" x14ac:dyDescent="0.25">
      <c r="A3948" s="27" t="s">
        <v>103</v>
      </c>
      <c r="B3948" s="27" t="s">
        <v>104</v>
      </c>
      <c r="C3948" s="27" t="s">
        <v>104</v>
      </c>
      <c r="D3948" s="27" t="s">
        <v>914</v>
      </c>
      <c r="E3948" s="27" t="s">
        <v>649</v>
      </c>
      <c r="F3948" s="27" t="s">
        <v>1033</v>
      </c>
      <c r="G3948" s="27" t="s">
        <v>1034</v>
      </c>
      <c r="H3948" s="34" t="s">
        <v>1031</v>
      </c>
      <c r="I3948" s="34" t="s">
        <v>1035</v>
      </c>
      <c r="J3948" s="34" t="str">
        <f t="shared" si="307"/>
        <v>Used VehicleEx NV demonstrators gross profit p.u.</v>
      </c>
      <c r="K3948" s="34" t="str">
        <f t="shared" si="308"/>
        <v>110Ex-Toyota NV demonstrator Cost of Sales</v>
      </c>
      <c r="L3948" s="28">
        <f>+SUMIF('TB 4-24'!M:M,$AL3948,'TB 4-24'!G:G)</f>
        <v>0</v>
      </c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>
        <f>+SUMIF('Input Sheet'!$S:$S,$AL3948,'Input Sheet'!C:C)</f>
        <v>0</v>
      </c>
      <c r="Z3948" s="28">
        <f>+SUMIF('Input Sheet'!$S:$S,$AL3948,'Input Sheet'!D:D)</f>
        <v>0</v>
      </c>
      <c r="AA3948" s="28">
        <f>+SUMIF('Input Sheet'!$S:$S,$AL3948,'Input Sheet'!E:E)</f>
        <v>0</v>
      </c>
      <c r="AB3948" s="28">
        <f>+SUMIF('Input Sheet'!$S:$S,$AL3948,'Input Sheet'!F:F)</f>
        <v>0</v>
      </c>
      <c r="AC3948" s="28">
        <f>+SUMIF('Input Sheet'!$S:$S,$AL3948,'Input Sheet'!G:G)</f>
        <v>0</v>
      </c>
      <c r="AD3948" s="28">
        <f>+SUMIF('Input Sheet'!$S:$S,$AL3948,'Input Sheet'!H:H)</f>
        <v>0</v>
      </c>
      <c r="AE3948" s="28">
        <f>+SUMIF('Input Sheet'!$S:$S,$AL3948,'Input Sheet'!I:I)</f>
        <v>0</v>
      </c>
      <c r="AF3948" s="28">
        <f>+SUMIF('Input Sheet'!$S:$S,$AL3948,'Input Sheet'!J:J)</f>
        <v>0</v>
      </c>
      <c r="AG3948" s="28">
        <f>+SUMIF('Input Sheet'!$S:$S,$AL3948,'Input Sheet'!K:K)</f>
        <v>0</v>
      </c>
      <c r="AH3948" s="28">
        <f>+SUMIF('Input Sheet'!$S:$S,$AL3948,'Input Sheet'!L:L)</f>
        <v>0</v>
      </c>
      <c r="AI3948" s="28">
        <f>+SUMIF('Input Sheet'!$S:$S,$AL3948,'Input Sheet'!M:M)</f>
        <v>0</v>
      </c>
      <c r="AJ3948" s="28">
        <f>+SUMIF('Input Sheet'!$S:$S,$AL3948,'Input Sheet'!N:N)</f>
        <v>0</v>
      </c>
      <c r="AK3948" s="28"/>
      <c r="AL3948" s="27" t="str">
        <f t="shared" si="306"/>
        <v>110-4115R</v>
      </c>
      <c r="AM3948" s="34" t="str">
        <f t="shared" si="309"/>
        <v>Used Vehicle</v>
      </c>
      <c r="AN3948" s="34" t="str">
        <f t="shared" si="310"/>
        <v>Used VehicleEx NV demonstrators gross profit p.u.</v>
      </c>
      <c r="AO3948" s="35"/>
      <c r="AP3948" s="35"/>
      <c r="AQ3948" s="35"/>
    </row>
    <row r="3949" spans="1:43" x14ac:dyDescent="0.25">
      <c r="A3949" s="27" t="s">
        <v>103</v>
      </c>
      <c r="B3949" s="27" t="s">
        <v>104</v>
      </c>
      <c r="C3949" s="27" t="s">
        <v>657</v>
      </c>
      <c r="D3949" s="27" t="s">
        <v>915</v>
      </c>
      <c r="E3949" s="27" t="s">
        <v>658</v>
      </c>
      <c r="F3949" s="27" t="s">
        <v>1033</v>
      </c>
      <c r="G3949" s="27" t="s">
        <v>1034</v>
      </c>
      <c r="H3949" s="34" t="s">
        <v>1031</v>
      </c>
      <c r="I3949" s="34" t="s">
        <v>1035</v>
      </c>
      <c r="J3949" s="34" t="str">
        <f t="shared" si="307"/>
        <v>Used VehicleEx NV demonstrators gross profit p.u.</v>
      </c>
      <c r="K3949" s="34" t="str">
        <f t="shared" si="308"/>
        <v>210Ex-Toyota NV demonstrator Cost of Sales</v>
      </c>
      <c r="L3949" s="28">
        <f>+SUMIF('TB 4-24'!M:M,$AL3949,'TB 4-24'!G:G)</f>
        <v>0</v>
      </c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>
        <f>+SUMIF('Input Sheet'!$S:$S,$AL3949,'Input Sheet'!C:C)</f>
        <v>0</v>
      </c>
      <c r="Z3949" s="28">
        <f>+SUMIF('Input Sheet'!$S:$S,$AL3949,'Input Sheet'!D:D)</f>
        <v>0</v>
      </c>
      <c r="AA3949" s="28">
        <f>+SUMIF('Input Sheet'!$S:$S,$AL3949,'Input Sheet'!E:E)</f>
        <v>0</v>
      </c>
      <c r="AB3949" s="28">
        <f>+SUMIF('Input Sheet'!$S:$S,$AL3949,'Input Sheet'!F:F)</f>
        <v>0</v>
      </c>
      <c r="AC3949" s="28">
        <f>+SUMIF('Input Sheet'!$S:$S,$AL3949,'Input Sheet'!G:G)</f>
        <v>0</v>
      </c>
      <c r="AD3949" s="28">
        <f>+SUMIF('Input Sheet'!$S:$S,$AL3949,'Input Sheet'!H:H)</f>
        <v>0</v>
      </c>
      <c r="AE3949" s="28">
        <f>+SUMIF('Input Sheet'!$S:$S,$AL3949,'Input Sheet'!I:I)</f>
        <v>0</v>
      </c>
      <c r="AF3949" s="28">
        <f>+SUMIF('Input Sheet'!$S:$S,$AL3949,'Input Sheet'!J:J)</f>
        <v>0</v>
      </c>
      <c r="AG3949" s="28">
        <f>+SUMIF('Input Sheet'!$S:$S,$AL3949,'Input Sheet'!K:K)</f>
        <v>0</v>
      </c>
      <c r="AH3949" s="28">
        <f>+SUMIF('Input Sheet'!$S:$S,$AL3949,'Input Sheet'!L:L)</f>
        <v>0</v>
      </c>
      <c r="AI3949" s="28">
        <f>+SUMIF('Input Sheet'!$S:$S,$AL3949,'Input Sheet'!M:M)</f>
        <v>0</v>
      </c>
      <c r="AJ3949" s="28">
        <f>+SUMIF('Input Sheet'!$S:$S,$AL3949,'Input Sheet'!N:N)</f>
        <v>0</v>
      </c>
      <c r="AK3949" s="28"/>
      <c r="AL3949" s="27" t="str">
        <f t="shared" si="306"/>
        <v>210-4115RR</v>
      </c>
      <c r="AM3949" s="34" t="str">
        <f t="shared" si="309"/>
        <v>Used Vehicle</v>
      </c>
      <c r="AN3949" s="34" t="str">
        <f t="shared" si="310"/>
        <v>Used VehicleEx NV demonstrators gross profit p.u.</v>
      </c>
      <c r="AO3949" s="35"/>
      <c r="AP3949" s="35"/>
      <c r="AQ3949" s="35"/>
    </row>
    <row r="3950" spans="1:43" x14ac:dyDescent="0.25">
      <c r="A3950" s="27" t="s">
        <v>103</v>
      </c>
      <c r="B3950" s="27" t="s">
        <v>104</v>
      </c>
      <c r="C3950" s="27" t="s">
        <v>663</v>
      </c>
      <c r="D3950" s="27" t="s">
        <v>915</v>
      </c>
      <c r="E3950" s="27" t="s">
        <v>665</v>
      </c>
      <c r="F3950" s="27" t="s">
        <v>1033</v>
      </c>
      <c r="G3950" s="27" t="s">
        <v>1034</v>
      </c>
      <c r="H3950" s="34" t="s">
        <v>1031</v>
      </c>
      <c r="I3950" s="34" t="s">
        <v>1035</v>
      </c>
      <c r="J3950" s="34" t="str">
        <f t="shared" si="307"/>
        <v>Used VehicleEx NV demonstrators gross profit p.u.</v>
      </c>
      <c r="K3950" s="34" t="str">
        <f t="shared" si="308"/>
        <v>410Ex-Toyota NV demonstrator Cost of Sales</v>
      </c>
      <c r="L3950" s="28">
        <f>+SUMIF('TB 4-24'!M:M,$AL3950,'TB 4-24'!G:G)</f>
        <v>0</v>
      </c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>
        <f>+SUMIF('Input Sheet'!$S:$S,$AL3950,'Input Sheet'!C:C)</f>
        <v>0</v>
      </c>
      <c r="Z3950" s="28">
        <f>+SUMIF('Input Sheet'!$S:$S,$AL3950,'Input Sheet'!D:D)</f>
        <v>0</v>
      </c>
      <c r="AA3950" s="28">
        <f>+SUMIF('Input Sheet'!$S:$S,$AL3950,'Input Sheet'!E:E)</f>
        <v>0</v>
      </c>
      <c r="AB3950" s="28">
        <f>+SUMIF('Input Sheet'!$S:$S,$AL3950,'Input Sheet'!F:F)</f>
        <v>0</v>
      </c>
      <c r="AC3950" s="28">
        <f>+SUMIF('Input Sheet'!$S:$S,$AL3950,'Input Sheet'!G:G)</f>
        <v>0</v>
      </c>
      <c r="AD3950" s="28">
        <f>+SUMIF('Input Sheet'!$S:$S,$AL3950,'Input Sheet'!H:H)</f>
        <v>0</v>
      </c>
      <c r="AE3950" s="28">
        <f>+SUMIF('Input Sheet'!$S:$S,$AL3950,'Input Sheet'!I:I)</f>
        <v>0</v>
      </c>
      <c r="AF3950" s="28">
        <f>+SUMIF('Input Sheet'!$S:$S,$AL3950,'Input Sheet'!J:J)</f>
        <v>0</v>
      </c>
      <c r="AG3950" s="28">
        <f>+SUMIF('Input Sheet'!$S:$S,$AL3950,'Input Sheet'!K:K)</f>
        <v>0</v>
      </c>
      <c r="AH3950" s="28">
        <f>+SUMIF('Input Sheet'!$S:$S,$AL3950,'Input Sheet'!L:L)</f>
        <v>0</v>
      </c>
      <c r="AI3950" s="28">
        <f>+SUMIF('Input Sheet'!$S:$S,$AL3950,'Input Sheet'!M:M)</f>
        <v>0</v>
      </c>
      <c r="AJ3950" s="28">
        <f>+SUMIF('Input Sheet'!$S:$S,$AL3950,'Input Sheet'!N:N)</f>
        <v>0</v>
      </c>
      <c r="AK3950" s="28"/>
      <c r="AL3950" s="27" t="str">
        <f t="shared" si="306"/>
        <v>410-4115RR</v>
      </c>
      <c r="AM3950" s="34" t="str">
        <f t="shared" si="309"/>
        <v>Used Vehicle</v>
      </c>
      <c r="AN3950" s="34" t="str">
        <f t="shared" si="310"/>
        <v>Used VehicleEx NV demonstrators gross profit p.u.</v>
      </c>
      <c r="AO3950" s="35"/>
      <c r="AP3950" s="35"/>
      <c r="AQ3950" s="35"/>
    </row>
    <row r="3951" spans="1:43" x14ac:dyDescent="0.25">
      <c r="A3951" s="27" t="s">
        <v>103</v>
      </c>
      <c r="B3951" s="27" t="s">
        <v>104</v>
      </c>
      <c r="C3951" s="27" t="s">
        <v>671</v>
      </c>
      <c r="D3951" s="27" t="s">
        <v>915</v>
      </c>
      <c r="E3951" s="27" t="s">
        <v>673</v>
      </c>
      <c r="F3951" s="27" t="s">
        <v>1033</v>
      </c>
      <c r="G3951" s="27" t="s">
        <v>1034</v>
      </c>
      <c r="H3951" s="34" t="s">
        <v>1031</v>
      </c>
      <c r="I3951" s="34" t="s">
        <v>1035</v>
      </c>
      <c r="J3951" s="34" t="str">
        <f t="shared" si="307"/>
        <v>Used VehicleEx NV demonstrators gross profit p.u.</v>
      </c>
      <c r="K3951" s="34" t="str">
        <f t="shared" si="308"/>
        <v>310Ex-Toyota NV demonstrator Cost of Sales</v>
      </c>
      <c r="L3951" s="28">
        <f>+SUMIF('TB 4-24'!M:M,$AL3951,'TB 4-24'!G:G)</f>
        <v>0</v>
      </c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>
        <f>+SUMIF('Input Sheet'!$S:$S,$AL3951,'Input Sheet'!C:C)</f>
        <v>0</v>
      </c>
      <c r="Z3951" s="28">
        <f>+SUMIF('Input Sheet'!$S:$S,$AL3951,'Input Sheet'!D:D)</f>
        <v>0</v>
      </c>
      <c r="AA3951" s="28">
        <f>+SUMIF('Input Sheet'!$S:$S,$AL3951,'Input Sheet'!E:E)</f>
        <v>0</v>
      </c>
      <c r="AB3951" s="28">
        <f>+SUMIF('Input Sheet'!$S:$S,$AL3951,'Input Sheet'!F:F)</f>
        <v>0</v>
      </c>
      <c r="AC3951" s="28">
        <f>+SUMIF('Input Sheet'!$S:$S,$AL3951,'Input Sheet'!G:G)</f>
        <v>0</v>
      </c>
      <c r="AD3951" s="28">
        <f>+SUMIF('Input Sheet'!$S:$S,$AL3951,'Input Sheet'!H:H)</f>
        <v>0</v>
      </c>
      <c r="AE3951" s="28">
        <f>+SUMIF('Input Sheet'!$S:$S,$AL3951,'Input Sheet'!I:I)</f>
        <v>0</v>
      </c>
      <c r="AF3951" s="28">
        <f>+SUMIF('Input Sheet'!$S:$S,$AL3951,'Input Sheet'!J:J)</f>
        <v>0</v>
      </c>
      <c r="AG3951" s="28">
        <f>+SUMIF('Input Sheet'!$S:$S,$AL3951,'Input Sheet'!K:K)</f>
        <v>0</v>
      </c>
      <c r="AH3951" s="28">
        <f>+SUMIF('Input Sheet'!$S:$S,$AL3951,'Input Sheet'!L:L)</f>
        <v>0</v>
      </c>
      <c r="AI3951" s="28">
        <f>+SUMIF('Input Sheet'!$S:$S,$AL3951,'Input Sheet'!M:M)</f>
        <v>0</v>
      </c>
      <c r="AJ3951" s="28">
        <f>+SUMIF('Input Sheet'!$S:$S,$AL3951,'Input Sheet'!N:N)</f>
        <v>0</v>
      </c>
      <c r="AK3951" s="28"/>
      <c r="AL3951" s="27" t="str">
        <f t="shared" si="306"/>
        <v>310-4115RR</v>
      </c>
      <c r="AM3951" s="34" t="str">
        <f t="shared" si="309"/>
        <v>Used Vehicle</v>
      </c>
      <c r="AN3951" s="34" t="str">
        <f t="shared" si="310"/>
        <v>Used VehicleEx NV demonstrators gross profit p.u.</v>
      </c>
      <c r="AO3951" s="35"/>
      <c r="AP3951" s="35"/>
      <c r="AQ3951" s="35"/>
    </row>
    <row r="3952" spans="1:43" x14ac:dyDescent="0.25">
      <c r="A3952" s="27" t="s">
        <v>103</v>
      </c>
      <c r="B3952" s="27" t="s">
        <v>104</v>
      </c>
      <c r="C3952" s="27" t="s">
        <v>104</v>
      </c>
      <c r="D3952" s="27" t="s">
        <v>915</v>
      </c>
      <c r="E3952" s="27" t="s">
        <v>649</v>
      </c>
      <c r="F3952" s="27" t="s">
        <v>1033</v>
      </c>
      <c r="G3952" s="27" t="s">
        <v>1034</v>
      </c>
      <c r="H3952" s="34" t="s">
        <v>1031</v>
      </c>
      <c r="I3952" s="34" t="s">
        <v>1035</v>
      </c>
      <c r="J3952" s="34" t="str">
        <f t="shared" si="307"/>
        <v>Used VehicleEx NV demonstrators gross profit p.u.</v>
      </c>
      <c r="K3952" s="34" t="str">
        <f t="shared" si="308"/>
        <v>110Ex-Toyota NV demonstrator Cost of Sales</v>
      </c>
      <c r="L3952" s="28">
        <f>+SUMIF('TB 4-24'!M:M,$AL3952,'TB 4-24'!G:G)</f>
        <v>0</v>
      </c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>
        <f>+SUMIF('Input Sheet'!$S:$S,$AL3952,'Input Sheet'!C:C)</f>
        <v>0</v>
      </c>
      <c r="Z3952" s="28">
        <f>+SUMIF('Input Sheet'!$S:$S,$AL3952,'Input Sheet'!D:D)</f>
        <v>0</v>
      </c>
      <c r="AA3952" s="28">
        <f>+SUMIF('Input Sheet'!$S:$S,$AL3952,'Input Sheet'!E:E)</f>
        <v>0</v>
      </c>
      <c r="AB3952" s="28">
        <f>+SUMIF('Input Sheet'!$S:$S,$AL3952,'Input Sheet'!F:F)</f>
        <v>0</v>
      </c>
      <c r="AC3952" s="28">
        <f>+SUMIF('Input Sheet'!$S:$S,$AL3952,'Input Sheet'!G:G)</f>
        <v>0</v>
      </c>
      <c r="AD3952" s="28">
        <f>+SUMIF('Input Sheet'!$S:$S,$AL3952,'Input Sheet'!H:H)</f>
        <v>0</v>
      </c>
      <c r="AE3952" s="28">
        <f>+SUMIF('Input Sheet'!$S:$S,$AL3952,'Input Sheet'!I:I)</f>
        <v>0</v>
      </c>
      <c r="AF3952" s="28">
        <f>+SUMIF('Input Sheet'!$S:$S,$AL3952,'Input Sheet'!J:J)</f>
        <v>0</v>
      </c>
      <c r="AG3952" s="28">
        <f>+SUMIF('Input Sheet'!$S:$S,$AL3952,'Input Sheet'!K:K)</f>
        <v>0</v>
      </c>
      <c r="AH3952" s="28">
        <f>+SUMIF('Input Sheet'!$S:$S,$AL3952,'Input Sheet'!L:L)</f>
        <v>0</v>
      </c>
      <c r="AI3952" s="28">
        <f>+SUMIF('Input Sheet'!$S:$S,$AL3952,'Input Sheet'!M:M)</f>
        <v>0</v>
      </c>
      <c r="AJ3952" s="28">
        <f>+SUMIF('Input Sheet'!$S:$S,$AL3952,'Input Sheet'!N:N)</f>
        <v>0</v>
      </c>
      <c r="AK3952" s="28"/>
      <c r="AL3952" s="27" t="str">
        <f t="shared" si="306"/>
        <v>110-4115RR</v>
      </c>
      <c r="AM3952" s="34" t="str">
        <f t="shared" si="309"/>
        <v>Used Vehicle</v>
      </c>
      <c r="AN3952" s="34" t="str">
        <f t="shared" si="310"/>
        <v>Used VehicleEx NV demonstrators gross profit p.u.</v>
      </c>
      <c r="AO3952" s="35"/>
      <c r="AP3952" s="35"/>
      <c r="AQ3952" s="35"/>
    </row>
    <row r="3953" spans="1:43" x14ac:dyDescent="0.25">
      <c r="A3953" s="27" t="s">
        <v>103</v>
      </c>
      <c r="B3953" s="27" t="s">
        <v>104</v>
      </c>
      <c r="C3953" s="27" t="s">
        <v>657</v>
      </c>
      <c r="D3953" s="27" t="s">
        <v>916</v>
      </c>
      <c r="E3953" s="27" t="s">
        <v>658</v>
      </c>
      <c r="F3953" s="27" t="s">
        <v>1033</v>
      </c>
      <c r="G3953" s="27" t="s">
        <v>1034</v>
      </c>
      <c r="H3953" s="34" t="s">
        <v>1031</v>
      </c>
      <c r="I3953" s="34" t="s">
        <v>1035</v>
      </c>
      <c r="J3953" s="34" t="str">
        <f t="shared" si="307"/>
        <v>Used VehicleEx NV demonstrators gross profit p.u.</v>
      </c>
      <c r="K3953" s="34" t="str">
        <f t="shared" si="308"/>
        <v>210Ex-Toyota NV demonstrator Cost of Sales</v>
      </c>
      <c r="L3953" s="28">
        <f>+SUMIF('TB 4-24'!M:M,$AL3953,'TB 4-24'!G:G)</f>
        <v>0</v>
      </c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>
        <f>+SUMIF('Input Sheet'!$S:$S,$AL3953,'Input Sheet'!C:C)</f>
        <v>0</v>
      </c>
      <c r="Z3953" s="28">
        <f>+SUMIF('Input Sheet'!$S:$S,$AL3953,'Input Sheet'!D:D)</f>
        <v>0</v>
      </c>
      <c r="AA3953" s="28">
        <f>+SUMIF('Input Sheet'!$S:$S,$AL3953,'Input Sheet'!E:E)</f>
        <v>0</v>
      </c>
      <c r="AB3953" s="28">
        <f>+SUMIF('Input Sheet'!$S:$S,$AL3953,'Input Sheet'!F:F)</f>
        <v>0</v>
      </c>
      <c r="AC3953" s="28">
        <f>+SUMIF('Input Sheet'!$S:$S,$AL3953,'Input Sheet'!G:G)</f>
        <v>0</v>
      </c>
      <c r="AD3953" s="28">
        <f>+SUMIF('Input Sheet'!$S:$S,$AL3953,'Input Sheet'!H:H)</f>
        <v>0</v>
      </c>
      <c r="AE3953" s="28">
        <f>+SUMIF('Input Sheet'!$S:$S,$AL3953,'Input Sheet'!I:I)</f>
        <v>0</v>
      </c>
      <c r="AF3953" s="28">
        <f>+SUMIF('Input Sheet'!$S:$S,$AL3953,'Input Sheet'!J:J)</f>
        <v>0</v>
      </c>
      <c r="AG3953" s="28">
        <f>+SUMIF('Input Sheet'!$S:$S,$AL3953,'Input Sheet'!K:K)</f>
        <v>0</v>
      </c>
      <c r="AH3953" s="28">
        <f>+SUMIF('Input Sheet'!$S:$S,$AL3953,'Input Sheet'!L:L)</f>
        <v>0</v>
      </c>
      <c r="AI3953" s="28">
        <f>+SUMIF('Input Sheet'!$S:$S,$AL3953,'Input Sheet'!M:M)</f>
        <v>0</v>
      </c>
      <c r="AJ3953" s="28">
        <f>+SUMIF('Input Sheet'!$S:$S,$AL3953,'Input Sheet'!N:N)</f>
        <v>0</v>
      </c>
      <c r="AK3953" s="28"/>
      <c r="AL3953" s="27" t="str">
        <f t="shared" si="306"/>
        <v>210-4125R</v>
      </c>
      <c r="AM3953" s="34" t="str">
        <f t="shared" si="309"/>
        <v>Used Vehicle</v>
      </c>
      <c r="AN3953" s="34" t="str">
        <f t="shared" si="310"/>
        <v>Used VehicleEx NV demonstrators gross profit p.u.</v>
      </c>
      <c r="AO3953" s="35"/>
      <c r="AP3953" s="35"/>
      <c r="AQ3953" s="35"/>
    </row>
    <row r="3954" spans="1:43" x14ac:dyDescent="0.25">
      <c r="A3954" s="27" t="s">
        <v>103</v>
      </c>
      <c r="B3954" s="27" t="s">
        <v>104</v>
      </c>
      <c r="C3954" s="27" t="s">
        <v>663</v>
      </c>
      <c r="D3954" s="27" t="s">
        <v>916</v>
      </c>
      <c r="E3954" s="27" t="s">
        <v>665</v>
      </c>
      <c r="F3954" s="27" t="s">
        <v>1033</v>
      </c>
      <c r="G3954" s="27" t="s">
        <v>1034</v>
      </c>
      <c r="H3954" s="34" t="s">
        <v>1031</v>
      </c>
      <c r="I3954" s="34" t="s">
        <v>1035</v>
      </c>
      <c r="J3954" s="34" t="str">
        <f t="shared" si="307"/>
        <v>Used VehicleEx NV demonstrators gross profit p.u.</v>
      </c>
      <c r="K3954" s="34" t="str">
        <f t="shared" si="308"/>
        <v>410Ex-Toyota NV demonstrator Cost of Sales</v>
      </c>
      <c r="L3954" s="28">
        <f>+SUMIF('TB 4-24'!M:M,$AL3954,'TB 4-24'!G:G)</f>
        <v>0</v>
      </c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>
        <f>+SUMIF('Input Sheet'!$S:$S,$AL3954,'Input Sheet'!C:C)</f>
        <v>0</v>
      </c>
      <c r="Z3954" s="28">
        <f>+SUMIF('Input Sheet'!$S:$S,$AL3954,'Input Sheet'!D:D)</f>
        <v>0</v>
      </c>
      <c r="AA3954" s="28">
        <f>+SUMIF('Input Sheet'!$S:$S,$AL3954,'Input Sheet'!E:E)</f>
        <v>0</v>
      </c>
      <c r="AB3954" s="28">
        <f>+SUMIF('Input Sheet'!$S:$S,$AL3954,'Input Sheet'!F:F)</f>
        <v>0</v>
      </c>
      <c r="AC3954" s="28">
        <f>+SUMIF('Input Sheet'!$S:$S,$AL3954,'Input Sheet'!G:G)</f>
        <v>0</v>
      </c>
      <c r="AD3954" s="28">
        <f>+SUMIF('Input Sheet'!$S:$S,$AL3954,'Input Sheet'!H:H)</f>
        <v>0</v>
      </c>
      <c r="AE3954" s="28">
        <f>+SUMIF('Input Sheet'!$S:$S,$AL3954,'Input Sheet'!I:I)</f>
        <v>0</v>
      </c>
      <c r="AF3954" s="28">
        <f>+SUMIF('Input Sheet'!$S:$S,$AL3954,'Input Sheet'!J:J)</f>
        <v>0</v>
      </c>
      <c r="AG3954" s="28">
        <f>+SUMIF('Input Sheet'!$S:$S,$AL3954,'Input Sheet'!K:K)</f>
        <v>0</v>
      </c>
      <c r="AH3954" s="28">
        <f>+SUMIF('Input Sheet'!$S:$S,$AL3954,'Input Sheet'!L:L)</f>
        <v>0</v>
      </c>
      <c r="AI3954" s="28">
        <f>+SUMIF('Input Sheet'!$S:$S,$AL3954,'Input Sheet'!M:M)</f>
        <v>0</v>
      </c>
      <c r="AJ3954" s="28">
        <f>+SUMIF('Input Sheet'!$S:$S,$AL3954,'Input Sheet'!N:N)</f>
        <v>0</v>
      </c>
      <c r="AK3954" s="28"/>
      <c r="AL3954" s="27" t="str">
        <f t="shared" si="306"/>
        <v>410-4125R</v>
      </c>
      <c r="AM3954" s="34" t="str">
        <f t="shared" si="309"/>
        <v>Used Vehicle</v>
      </c>
      <c r="AN3954" s="34" t="str">
        <f t="shared" si="310"/>
        <v>Used VehicleEx NV demonstrators gross profit p.u.</v>
      </c>
      <c r="AO3954" s="35"/>
      <c r="AP3954" s="35"/>
      <c r="AQ3954" s="35"/>
    </row>
    <row r="3955" spans="1:43" x14ac:dyDescent="0.25">
      <c r="A3955" s="27" t="s">
        <v>103</v>
      </c>
      <c r="B3955" s="27" t="s">
        <v>104</v>
      </c>
      <c r="C3955" s="27" t="s">
        <v>671</v>
      </c>
      <c r="D3955" s="27" t="s">
        <v>916</v>
      </c>
      <c r="E3955" s="27" t="s">
        <v>673</v>
      </c>
      <c r="F3955" s="27" t="s">
        <v>1033</v>
      </c>
      <c r="G3955" s="27" t="s">
        <v>1034</v>
      </c>
      <c r="H3955" s="34" t="s">
        <v>1031</v>
      </c>
      <c r="I3955" s="34" t="s">
        <v>1035</v>
      </c>
      <c r="J3955" s="34" t="str">
        <f t="shared" si="307"/>
        <v>Used VehicleEx NV demonstrators gross profit p.u.</v>
      </c>
      <c r="K3955" s="34" t="str">
        <f t="shared" si="308"/>
        <v>310Ex-Toyota NV demonstrator Cost of Sales</v>
      </c>
      <c r="L3955" s="28">
        <f>+SUMIF('TB 4-24'!M:M,$AL3955,'TB 4-24'!G:G)</f>
        <v>0</v>
      </c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>
        <f>+SUMIF('Input Sheet'!$S:$S,$AL3955,'Input Sheet'!C:C)</f>
        <v>0</v>
      </c>
      <c r="Z3955" s="28">
        <f>+SUMIF('Input Sheet'!$S:$S,$AL3955,'Input Sheet'!D:D)</f>
        <v>0</v>
      </c>
      <c r="AA3955" s="28">
        <f>+SUMIF('Input Sheet'!$S:$S,$AL3955,'Input Sheet'!E:E)</f>
        <v>0</v>
      </c>
      <c r="AB3955" s="28">
        <f>+SUMIF('Input Sheet'!$S:$S,$AL3955,'Input Sheet'!F:F)</f>
        <v>0</v>
      </c>
      <c r="AC3955" s="28">
        <f>+SUMIF('Input Sheet'!$S:$S,$AL3955,'Input Sheet'!G:G)</f>
        <v>0</v>
      </c>
      <c r="AD3955" s="28">
        <f>+SUMIF('Input Sheet'!$S:$S,$AL3955,'Input Sheet'!H:H)</f>
        <v>0</v>
      </c>
      <c r="AE3955" s="28">
        <f>+SUMIF('Input Sheet'!$S:$S,$AL3955,'Input Sheet'!I:I)</f>
        <v>0</v>
      </c>
      <c r="AF3955" s="28">
        <f>+SUMIF('Input Sheet'!$S:$S,$AL3955,'Input Sheet'!J:J)</f>
        <v>0</v>
      </c>
      <c r="AG3955" s="28">
        <f>+SUMIF('Input Sheet'!$S:$S,$AL3955,'Input Sheet'!K:K)</f>
        <v>0</v>
      </c>
      <c r="AH3955" s="28">
        <f>+SUMIF('Input Sheet'!$S:$S,$AL3955,'Input Sheet'!L:L)</f>
        <v>0</v>
      </c>
      <c r="AI3955" s="28">
        <f>+SUMIF('Input Sheet'!$S:$S,$AL3955,'Input Sheet'!M:M)</f>
        <v>0</v>
      </c>
      <c r="AJ3955" s="28">
        <f>+SUMIF('Input Sheet'!$S:$S,$AL3955,'Input Sheet'!N:N)</f>
        <v>0</v>
      </c>
      <c r="AK3955" s="28"/>
      <c r="AL3955" s="27" t="str">
        <f t="shared" si="306"/>
        <v>310-4125R</v>
      </c>
      <c r="AM3955" s="34" t="str">
        <f t="shared" si="309"/>
        <v>Used Vehicle</v>
      </c>
      <c r="AN3955" s="34" t="str">
        <f t="shared" si="310"/>
        <v>Used VehicleEx NV demonstrators gross profit p.u.</v>
      </c>
      <c r="AO3955" s="35"/>
      <c r="AP3955" s="35"/>
      <c r="AQ3955" s="35"/>
    </row>
    <row r="3956" spans="1:43" x14ac:dyDescent="0.25">
      <c r="A3956" s="27" t="s">
        <v>103</v>
      </c>
      <c r="B3956" s="27" t="s">
        <v>104</v>
      </c>
      <c r="C3956" s="27" t="s">
        <v>104</v>
      </c>
      <c r="D3956" s="27" t="s">
        <v>916</v>
      </c>
      <c r="E3956" s="27" t="s">
        <v>649</v>
      </c>
      <c r="F3956" s="27" t="s">
        <v>1033</v>
      </c>
      <c r="G3956" s="27" t="s">
        <v>1034</v>
      </c>
      <c r="H3956" s="34" t="s">
        <v>1031</v>
      </c>
      <c r="I3956" s="34" t="s">
        <v>1035</v>
      </c>
      <c r="J3956" s="34" t="str">
        <f t="shared" si="307"/>
        <v>Used VehicleEx NV demonstrators gross profit p.u.</v>
      </c>
      <c r="K3956" s="34" t="str">
        <f t="shared" si="308"/>
        <v>110Ex-Toyota NV demonstrator Cost of Sales</v>
      </c>
      <c r="L3956" s="28">
        <f>+SUMIF('TB 4-24'!M:M,$AL3956,'TB 4-24'!G:G)</f>
        <v>0</v>
      </c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>
        <f>+SUMIF('Input Sheet'!$S:$S,$AL3956,'Input Sheet'!C:C)</f>
        <v>0</v>
      </c>
      <c r="Z3956" s="28">
        <f>+SUMIF('Input Sheet'!$S:$S,$AL3956,'Input Sheet'!D:D)</f>
        <v>0</v>
      </c>
      <c r="AA3956" s="28">
        <f>+SUMIF('Input Sheet'!$S:$S,$AL3956,'Input Sheet'!E:E)</f>
        <v>0</v>
      </c>
      <c r="AB3956" s="28">
        <f>+SUMIF('Input Sheet'!$S:$S,$AL3956,'Input Sheet'!F:F)</f>
        <v>0</v>
      </c>
      <c r="AC3956" s="28">
        <f>+SUMIF('Input Sheet'!$S:$S,$AL3956,'Input Sheet'!G:G)</f>
        <v>0</v>
      </c>
      <c r="AD3956" s="28">
        <f>+SUMIF('Input Sheet'!$S:$S,$AL3956,'Input Sheet'!H:H)</f>
        <v>0</v>
      </c>
      <c r="AE3956" s="28">
        <f>+SUMIF('Input Sheet'!$S:$S,$AL3956,'Input Sheet'!I:I)</f>
        <v>0</v>
      </c>
      <c r="AF3956" s="28">
        <f>+SUMIF('Input Sheet'!$S:$S,$AL3956,'Input Sheet'!J:J)</f>
        <v>0</v>
      </c>
      <c r="AG3956" s="28">
        <f>+SUMIF('Input Sheet'!$S:$S,$AL3956,'Input Sheet'!K:K)</f>
        <v>0</v>
      </c>
      <c r="AH3956" s="28">
        <f>+SUMIF('Input Sheet'!$S:$S,$AL3956,'Input Sheet'!L:L)</f>
        <v>0</v>
      </c>
      <c r="AI3956" s="28">
        <f>+SUMIF('Input Sheet'!$S:$S,$AL3956,'Input Sheet'!M:M)</f>
        <v>0</v>
      </c>
      <c r="AJ3956" s="28">
        <f>+SUMIF('Input Sheet'!$S:$S,$AL3956,'Input Sheet'!N:N)</f>
        <v>0</v>
      </c>
      <c r="AK3956" s="28"/>
      <c r="AL3956" s="27" t="str">
        <f t="shared" si="306"/>
        <v>110-4125R</v>
      </c>
      <c r="AM3956" s="34" t="str">
        <f t="shared" si="309"/>
        <v>Used Vehicle</v>
      </c>
      <c r="AN3956" s="34" t="str">
        <f t="shared" si="310"/>
        <v>Used VehicleEx NV demonstrators gross profit p.u.</v>
      </c>
      <c r="AO3956" s="35"/>
      <c r="AP3956" s="35"/>
      <c r="AQ3956" s="35"/>
    </row>
    <row r="3957" spans="1:43" x14ac:dyDescent="0.25">
      <c r="A3957" s="27" t="s">
        <v>103</v>
      </c>
      <c r="B3957" s="27" t="s">
        <v>104</v>
      </c>
      <c r="C3957" s="27" t="s">
        <v>657</v>
      </c>
      <c r="D3957" s="27" t="s">
        <v>1037</v>
      </c>
      <c r="E3957" s="27" t="s">
        <v>658</v>
      </c>
      <c r="F3957" s="27" t="s">
        <v>1033</v>
      </c>
      <c r="G3957" s="27" t="s">
        <v>1034</v>
      </c>
      <c r="H3957" s="34" t="s">
        <v>1031</v>
      </c>
      <c r="I3957" s="34" t="s">
        <v>1035</v>
      </c>
      <c r="J3957" s="34" t="str">
        <f t="shared" si="307"/>
        <v>Used VehicleEx NV demonstrators gross profit p.u.</v>
      </c>
      <c r="K3957" s="34" t="str">
        <f t="shared" si="308"/>
        <v>210Ex-Toyota NV demonstrator Cost of Sales</v>
      </c>
      <c r="L3957" s="28">
        <f>+SUMIF('TB 4-24'!M:M,$AL3957,'TB 4-24'!G:G)</f>
        <v>0</v>
      </c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>
        <f>+SUMIF('Input Sheet'!$S:$S,$AL3957,'Input Sheet'!C:C)</f>
        <v>0</v>
      </c>
      <c r="Z3957" s="28">
        <f>+SUMIF('Input Sheet'!$S:$S,$AL3957,'Input Sheet'!D:D)</f>
        <v>0</v>
      </c>
      <c r="AA3957" s="28">
        <f>+SUMIF('Input Sheet'!$S:$S,$AL3957,'Input Sheet'!E:E)</f>
        <v>0</v>
      </c>
      <c r="AB3957" s="28">
        <f>+SUMIF('Input Sheet'!$S:$S,$AL3957,'Input Sheet'!F:F)</f>
        <v>0</v>
      </c>
      <c r="AC3957" s="28">
        <f>+SUMIF('Input Sheet'!$S:$S,$AL3957,'Input Sheet'!G:G)</f>
        <v>0</v>
      </c>
      <c r="AD3957" s="28">
        <f>+SUMIF('Input Sheet'!$S:$S,$AL3957,'Input Sheet'!H:H)</f>
        <v>0</v>
      </c>
      <c r="AE3957" s="28">
        <f>+SUMIF('Input Sheet'!$S:$S,$AL3957,'Input Sheet'!I:I)</f>
        <v>0</v>
      </c>
      <c r="AF3957" s="28">
        <f>+SUMIF('Input Sheet'!$S:$S,$AL3957,'Input Sheet'!J:J)</f>
        <v>0</v>
      </c>
      <c r="AG3957" s="28">
        <f>+SUMIF('Input Sheet'!$S:$S,$AL3957,'Input Sheet'!K:K)</f>
        <v>0</v>
      </c>
      <c r="AH3957" s="28">
        <f>+SUMIF('Input Sheet'!$S:$S,$AL3957,'Input Sheet'!L:L)</f>
        <v>0</v>
      </c>
      <c r="AI3957" s="28">
        <f>+SUMIF('Input Sheet'!$S:$S,$AL3957,'Input Sheet'!M:M)</f>
        <v>0</v>
      </c>
      <c r="AJ3957" s="28">
        <f>+SUMIF('Input Sheet'!$S:$S,$AL3957,'Input Sheet'!N:N)</f>
        <v>0</v>
      </c>
      <c r="AK3957" s="28"/>
      <c r="AL3957" s="27" t="str">
        <f t="shared" si="306"/>
        <v>210-4125RR</v>
      </c>
      <c r="AM3957" s="34" t="str">
        <f t="shared" si="309"/>
        <v>Used Vehicle</v>
      </c>
      <c r="AN3957" s="34" t="str">
        <f t="shared" si="310"/>
        <v>Used VehicleEx NV demonstrators gross profit p.u.</v>
      </c>
      <c r="AO3957" s="35"/>
      <c r="AP3957" s="35"/>
      <c r="AQ3957" s="35"/>
    </row>
    <row r="3958" spans="1:43" x14ac:dyDescent="0.25">
      <c r="A3958" s="27" t="s">
        <v>103</v>
      </c>
      <c r="B3958" s="27" t="s">
        <v>104</v>
      </c>
      <c r="C3958" s="27" t="s">
        <v>663</v>
      </c>
      <c r="D3958" s="27" t="s">
        <v>1037</v>
      </c>
      <c r="E3958" s="27" t="s">
        <v>665</v>
      </c>
      <c r="F3958" s="27" t="s">
        <v>1033</v>
      </c>
      <c r="G3958" s="27" t="s">
        <v>1034</v>
      </c>
      <c r="H3958" s="34" t="s">
        <v>1031</v>
      </c>
      <c r="I3958" s="34" t="s">
        <v>1035</v>
      </c>
      <c r="J3958" s="34" t="str">
        <f t="shared" si="307"/>
        <v>Used VehicleEx NV demonstrators gross profit p.u.</v>
      </c>
      <c r="K3958" s="34" t="str">
        <f t="shared" si="308"/>
        <v>410Ex-Toyota NV demonstrator Cost of Sales</v>
      </c>
      <c r="L3958" s="28">
        <f>+SUMIF('TB 4-24'!M:M,$AL3958,'TB 4-24'!G:G)</f>
        <v>0</v>
      </c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>
        <f>+SUMIF('Input Sheet'!$S:$S,$AL3958,'Input Sheet'!C:C)</f>
        <v>0</v>
      </c>
      <c r="Z3958" s="28">
        <f>+SUMIF('Input Sheet'!$S:$S,$AL3958,'Input Sheet'!D:D)</f>
        <v>0</v>
      </c>
      <c r="AA3958" s="28">
        <f>+SUMIF('Input Sheet'!$S:$S,$AL3958,'Input Sheet'!E:E)</f>
        <v>0</v>
      </c>
      <c r="AB3958" s="28">
        <f>+SUMIF('Input Sheet'!$S:$S,$AL3958,'Input Sheet'!F:F)</f>
        <v>0</v>
      </c>
      <c r="AC3958" s="28">
        <f>+SUMIF('Input Sheet'!$S:$S,$AL3958,'Input Sheet'!G:G)</f>
        <v>0</v>
      </c>
      <c r="AD3958" s="28">
        <f>+SUMIF('Input Sheet'!$S:$S,$AL3958,'Input Sheet'!H:H)</f>
        <v>0</v>
      </c>
      <c r="AE3958" s="28">
        <f>+SUMIF('Input Sheet'!$S:$S,$AL3958,'Input Sheet'!I:I)</f>
        <v>0</v>
      </c>
      <c r="AF3958" s="28">
        <f>+SUMIF('Input Sheet'!$S:$S,$AL3958,'Input Sheet'!J:J)</f>
        <v>0</v>
      </c>
      <c r="AG3958" s="28">
        <f>+SUMIF('Input Sheet'!$S:$S,$AL3958,'Input Sheet'!K:K)</f>
        <v>0</v>
      </c>
      <c r="AH3958" s="28">
        <f>+SUMIF('Input Sheet'!$S:$S,$AL3958,'Input Sheet'!L:L)</f>
        <v>0</v>
      </c>
      <c r="AI3958" s="28">
        <f>+SUMIF('Input Sheet'!$S:$S,$AL3958,'Input Sheet'!M:M)</f>
        <v>0</v>
      </c>
      <c r="AJ3958" s="28">
        <f>+SUMIF('Input Sheet'!$S:$S,$AL3958,'Input Sheet'!N:N)</f>
        <v>0</v>
      </c>
      <c r="AK3958" s="28"/>
      <c r="AL3958" s="27" t="str">
        <f t="shared" si="306"/>
        <v>410-4125RR</v>
      </c>
      <c r="AM3958" s="34" t="str">
        <f t="shared" si="309"/>
        <v>Used Vehicle</v>
      </c>
      <c r="AN3958" s="34" t="str">
        <f t="shared" si="310"/>
        <v>Used VehicleEx NV demonstrators gross profit p.u.</v>
      </c>
      <c r="AO3958" s="35"/>
      <c r="AP3958" s="35"/>
      <c r="AQ3958" s="35"/>
    </row>
    <row r="3959" spans="1:43" x14ac:dyDescent="0.25">
      <c r="A3959" s="27" t="s">
        <v>103</v>
      </c>
      <c r="B3959" s="27" t="s">
        <v>104</v>
      </c>
      <c r="C3959" s="27" t="s">
        <v>671</v>
      </c>
      <c r="D3959" s="27" t="s">
        <v>1037</v>
      </c>
      <c r="E3959" s="27" t="s">
        <v>673</v>
      </c>
      <c r="F3959" s="27" t="s">
        <v>1033</v>
      </c>
      <c r="G3959" s="27" t="s">
        <v>1034</v>
      </c>
      <c r="H3959" s="34" t="s">
        <v>1031</v>
      </c>
      <c r="I3959" s="34" t="s">
        <v>1035</v>
      </c>
      <c r="J3959" s="34" t="str">
        <f t="shared" si="307"/>
        <v>Used VehicleEx NV demonstrators gross profit p.u.</v>
      </c>
      <c r="K3959" s="34" t="str">
        <f t="shared" si="308"/>
        <v>310Ex-Toyota NV demonstrator Cost of Sales</v>
      </c>
      <c r="L3959" s="28">
        <f>+SUMIF('TB 4-24'!M:M,$AL3959,'TB 4-24'!G:G)</f>
        <v>0</v>
      </c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>
        <f>+SUMIF('Input Sheet'!$S:$S,$AL3959,'Input Sheet'!C:C)</f>
        <v>0</v>
      </c>
      <c r="Z3959" s="28">
        <f>+SUMIF('Input Sheet'!$S:$S,$AL3959,'Input Sheet'!D:D)</f>
        <v>0</v>
      </c>
      <c r="AA3959" s="28">
        <f>+SUMIF('Input Sheet'!$S:$S,$AL3959,'Input Sheet'!E:E)</f>
        <v>0</v>
      </c>
      <c r="AB3959" s="28">
        <f>+SUMIF('Input Sheet'!$S:$S,$AL3959,'Input Sheet'!F:F)</f>
        <v>0</v>
      </c>
      <c r="AC3959" s="28">
        <f>+SUMIF('Input Sheet'!$S:$S,$AL3959,'Input Sheet'!G:G)</f>
        <v>0</v>
      </c>
      <c r="AD3959" s="28">
        <f>+SUMIF('Input Sheet'!$S:$S,$AL3959,'Input Sheet'!H:H)</f>
        <v>0</v>
      </c>
      <c r="AE3959" s="28">
        <f>+SUMIF('Input Sheet'!$S:$S,$AL3959,'Input Sheet'!I:I)</f>
        <v>0</v>
      </c>
      <c r="AF3959" s="28">
        <f>+SUMIF('Input Sheet'!$S:$S,$AL3959,'Input Sheet'!J:J)</f>
        <v>0</v>
      </c>
      <c r="AG3959" s="28">
        <f>+SUMIF('Input Sheet'!$S:$S,$AL3959,'Input Sheet'!K:K)</f>
        <v>0</v>
      </c>
      <c r="AH3959" s="28">
        <f>+SUMIF('Input Sheet'!$S:$S,$AL3959,'Input Sheet'!L:L)</f>
        <v>0</v>
      </c>
      <c r="AI3959" s="28">
        <f>+SUMIF('Input Sheet'!$S:$S,$AL3959,'Input Sheet'!M:M)</f>
        <v>0</v>
      </c>
      <c r="AJ3959" s="28">
        <f>+SUMIF('Input Sheet'!$S:$S,$AL3959,'Input Sheet'!N:N)</f>
        <v>0</v>
      </c>
      <c r="AK3959" s="28"/>
      <c r="AL3959" s="27" t="str">
        <f t="shared" si="306"/>
        <v>310-4125RR</v>
      </c>
      <c r="AM3959" s="34" t="str">
        <f t="shared" si="309"/>
        <v>Used Vehicle</v>
      </c>
      <c r="AN3959" s="34" t="str">
        <f t="shared" si="310"/>
        <v>Used VehicleEx NV demonstrators gross profit p.u.</v>
      </c>
      <c r="AO3959" s="35"/>
      <c r="AP3959" s="35"/>
      <c r="AQ3959" s="35"/>
    </row>
    <row r="3960" spans="1:43" x14ac:dyDescent="0.25">
      <c r="A3960" s="27" t="s">
        <v>103</v>
      </c>
      <c r="B3960" s="27" t="s">
        <v>104</v>
      </c>
      <c r="C3960" s="27" t="s">
        <v>104</v>
      </c>
      <c r="D3960" s="27" t="s">
        <v>1037</v>
      </c>
      <c r="E3960" s="27" t="s">
        <v>649</v>
      </c>
      <c r="F3960" s="27" t="s">
        <v>1033</v>
      </c>
      <c r="G3960" s="27" t="s">
        <v>1034</v>
      </c>
      <c r="H3960" s="34" t="s">
        <v>1031</v>
      </c>
      <c r="I3960" s="34" t="s">
        <v>1035</v>
      </c>
      <c r="J3960" s="34" t="str">
        <f t="shared" si="307"/>
        <v>Used VehicleEx NV demonstrators gross profit p.u.</v>
      </c>
      <c r="K3960" s="34" t="str">
        <f t="shared" si="308"/>
        <v>110Ex-Toyota NV demonstrator Cost of Sales</v>
      </c>
      <c r="L3960" s="28">
        <f>+SUMIF('TB 4-24'!M:M,$AL3960,'TB 4-24'!G:G)</f>
        <v>0</v>
      </c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>
        <f>+SUMIF('Input Sheet'!$S:$S,$AL3960,'Input Sheet'!C:C)</f>
        <v>0</v>
      </c>
      <c r="Z3960" s="28">
        <f>+SUMIF('Input Sheet'!$S:$S,$AL3960,'Input Sheet'!D:D)</f>
        <v>0</v>
      </c>
      <c r="AA3960" s="28">
        <f>+SUMIF('Input Sheet'!$S:$S,$AL3960,'Input Sheet'!E:E)</f>
        <v>0</v>
      </c>
      <c r="AB3960" s="28">
        <f>+SUMIF('Input Sheet'!$S:$S,$AL3960,'Input Sheet'!F:F)</f>
        <v>0</v>
      </c>
      <c r="AC3960" s="28">
        <f>+SUMIF('Input Sheet'!$S:$S,$AL3960,'Input Sheet'!G:G)</f>
        <v>0</v>
      </c>
      <c r="AD3960" s="28">
        <f>+SUMIF('Input Sheet'!$S:$S,$AL3960,'Input Sheet'!H:H)</f>
        <v>0</v>
      </c>
      <c r="AE3960" s="28">
        <f>+SUMIF('Input Sheet'!$S:$S,$AL3960,'Input Sheet'!I:I)</f>
        <v>0</v>
      </c>
      <c r="AF3960" s="28">
        <f>+SUMIF('Input Sheet'!$S:$S,$AL3960,'Input Sheet'!J:J)</f>
        <v>0</v>
      </c>
      <c r="AG3960" s="28">
        <f>+SUMIF('Input Sheet'!$S:$S,$AL3960,'Input Sheet'!K:K)</f>
        <v>0</v>
      </c>
      <c r="AH3960" s="28">
        <f>+SUMIF('Input Sheet'!$S:$S,$AL3960,'Input Sheet'!L:L)</f>
        <v>0</v>
      </c>
      <c r="AI3960" s="28">
        <f>+SUMIF('Input Sheet'!$S:$S,$AL3960,'Input Sheet'!M:M)</f>
        <v>0</v>
      </c>
      <c r="AJ3960" s="28">
        <f>+SUMIF('Input Sheet'!$S:$S,$AL3960,'Input Sheet'!N:N)</f>
        <v>0</v>
      </c>
      <c r="AK3960" s="28"/>
      <c r="AL3960" s="27" t="str">
        <f t="shared" si="306"/>
        <v>110-4125RR</v>
      </c>
      <c r="AM3960" s="34" t="str">
        <f t="shared" si="309"/>
        <v>Used Vehicle</v>
      </c>
      <c r="AN3960" s="34" t="str">
        <f t="shared" si="310"/>
        <v>Used VehicleEx NV demonstrators gross profit p.u.</v>
      </c>
      <c r="AO3960" s="35"/>
      <c r="AP3960" s="35"/>
      <c r="AQ3960" s="35"/>
    </row>
    <row r="3961" spans="1:43" x14ac:dyDescent="0.25">
      <c r="A3961" s="27" t="s">
        <v>103</v>
      </c>
      <c r="B3961" s="27" t="s">
        <v>104</v>
      </c>
      <c r="C3961" s="27" t="s">
        <v>657</v>
      </c>
      <c r="D3961" s="27" t="s">
        <v>801</v>
      </c>
      <c r="E3961" s="27" t="s">
        <v>658</v>
      </c>
      <c r="F3961" s="27" t="s">
        <v>1033</v>
      </c>
      <c r="G3961" s="27" t="s">
        <v>1034</v>
      </c>
      <c r="H3961" s="34" t="s">
        <v>1031</v>
      </c>
      <c r="I3961" s="34" t="s">
        <v>1035</v>
      </c>
      <c r="J3961" s="34" t="str">
        <f t="shared" si="307"/>
        <v>Used VehicleEx NV demonstrators gross profit p.u.</v>
      </c>
      <c r="K3961" s="34" t="str">
        <f t="shared" si="308"/>
        <v>210Ex-Toyota NV demonstrator Cost of Sales</v>
      </c>
      <c r="L3961" s="28">
        <f>+SUMIF('TB 4-24'!M:M,$AL3961,'TB 4-24'!G:G)</f>
        <v>0</v>
      </c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>
        <f>+SUMIF('Input Sheet'!$S:$S,$AL3961,'Input Sheet'!C:C)</f>
        <v>0</v>
      </c>
      <c r="Z3961" s="28">
        <f>+SUMIF('Input Sheet'!$S:$S,$AL3961,'Input Sheet'!D:D)</f>
        <v>0</v>
      </c>
      <c r="AA3961" s="28">
        <f>+SUMIF('Input Sheet'!$S:$S,$AL3961,'Input Sheet'!E:E)</f>
        <v>0</v>
      </c>
      <c r="AB3961" s="28">
        <f>+SUMIF('Input Sheet'!$S:$S,$AL3961,'Input Sheet'!F:F)</f>
        <v>0</v>
      </c>
      <c r="AC3961" s="28">
        <f>+SUMIF('Input Sheet'!$S:$S,$AL3961,'Input Sheet'!G:G)</f>
        <v>0</v>
      </c>
      <c r="AD3961" s="28">
        <f>+SUMIF('Input Sheet'!$S:$S,$AL3961,'Input Sheet'!H:H)</f>
        <v>0</v>
      </c>
      <c r="AE3961" s="28">
        <f>+SUMIF('Input Sheet'!$S:$S,$AL3961,'Input Sheet'!I:I)</f>
        <v>0</v>
      </c>
      <c r="AF3961" s="28">
        <f>+SUMIF('Input Sheet'!$S:$S,$AL3961,'Input Sheet'!J:J)</f>
        <v>0</v>
      </c>
      <c r="AG3961" s="28">
        <f>+SUMIF('Input Sheet'!$S:$S,$AL3961,'Input Sheet'!K:K)</f>
        <v>0</v>
      </c>
      <c r="AH3961" s="28">
        <f>+SUMIF('Input Sheet'!$S:$S,$AL3961,'Input Sheet'!L:L)</f>
        <v>0</v>
      </c>
      <c r="AI3961" s="28">
        <f>+SUMIF('Input Sheet'!$S:$S,$AL3961,'Input Sheet'!M:M)</f>
        <v>0</v>
      </c>
      <c r="AJ3961" s="28">
        <f>+SUMIF('Input Sheet'!$S:$S,$AL3961,'Input Sheet'!N:N)</f>
        <v>0</v>
      </c>
      <c r="AK3961" s="28"/>
      <c r="AL3961" s="27" t="str">
        <f t="shared" si="306"/>
        <v>210-4125T</v>
      </c>
      <c r="AM3961" s="34" t="str">
        <f t="shared" si="309"/>
        <v>Used Vehicle</v>
      </c>
      <c r="AN3961" s="34" t="str">
        <f t="shared" si="310"/>
        <v>Used VehicleEx NV demonstrators gross profit p.u.</v>
      </c>
      <c r="AO3961" s="35"/>
      <c r="AP3961" s="35"/>
      <c r="AQ3961" s="35"/>
    </row>
    <row r="3962" spans="1:43" x14ac:dyDescent="0.25">
      <c r="A3962" s="27" t="s">
        <v>103</v>
      </c>
      <c r="B3962" s="27" t="s">
        <v>104</v>
      </c>
      <c r="C3962" s="27" t="s">
        <v>663</v>
      </c>
      <c r="D3962" s="27" t="s">
        <v>801</v>
      </c>
      <c r="E3962" s="27" t="s">
        <v>665</v>
      </c>
      <c r="F3962" s="27" t="s">
        <v>1033</v>
      </c>
      <c r="G3962" s="27" t="s">
        <v>1034</v>
      </c>
      <c r="H3962" s="34" t="s">
        <v>1031</v>
      </c>
      <c r="I3962" s="34" t="s">
        <v>1035</v>
      </c>
      <c r="J3962" s="34" t="str">
        <f t="shared" si="307"/>
        <v>Used VehicleEx NV demonstrators gross profit p.u.</v>
      </c>
      <c r="K3962" s="34" t="str">
        <f t="shared" si="308"/>
        <v>410Ex-Toyota NV demonstrator Cost of Sales</v>
      </c>
      <c r="L3962" s="28">
        <f>+SUMIF('TB 4-24'!M:M,$AL3962,'TB 4-24'!G:G)</f>
        <v>0</v>
      </c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>
        <f>+SUMIF('Input Sheet'!$S:$S,$AL3962,'Input Sheet'!C:C)</f>
        <v>0</v>
      </c>
      <c r="Z3962" s="28">
        <f>+SUMIF('Input Sheet'!$S:$S,$AL3962,'Input Sheet'!D:D)</f>
        <v>0</v>
      </c>
      <c r="AA3962" s="28">
        <f>+SUMIF('Input Sheet'!$S:$S,$AL3962,'Input Sheet'!E:E)</f>
        <v>0</v>
      </c>
      <c r="AB3962" s="28">
        <f>+SUMIF('Input Sheet'!$S:$S,$AL3962,'Input Sheet'!F:F)</f>
        <v>0</v>
      </c>
      <c r="AC3962" s="28">
        <f>+SUMIF('Input Sheet'!$S:$S,$AL3962,'Input Sheet'!G:G)</f>
        <v>0</v>
      </c>
      <c r="AD3962" s="28">
        <f>+SUMIF('Input Sheet'!$S:$S,$AL3962,'Input Sheet'!H:H)</f>
        <v>0</v>
      </c>
      <c r="AE3962" s="28">
        <f>+SUMIF('Input Sheet'!$S:$S,$AL3962,'Input Sheet'!I:I)</f>
        <v>0</v>
      </c>
      <c r="AF3962" s="28">
        <f>+SUMIF('Input Sheet'!$S:$S,$AL3962,'Input Sheet'!J:J)</f>
        <v>0</v>
      </c>
      <c r="AG3962" s="28">
        <f>+SUMIF('Input Sheet'!$S:$S,$AL3962,'Input Sheet'!K:K)</f>
        <v>0</v>
      </c>
      <c r="AH3962" s="28">
        <f>+SUMIF('Input Sheet'!$S:$S,$AL3962,'Input Sheet'!L:L)</f>
        <v>0</v>
      </c>
      <c r="AI3962" s="28">
        <f>+SUMIF('Input Sheet'!$S:$S,$AL3962,'Input Sheet'!M:M)</f>
        <v>0</v>
      </c>
      <c r="AJ3962" s="28">
        <f>+SUMIF('Input Sheet'!$S:$S,$AL3962,'Input Sheet'!N:N)</f>
        <v>0</v>
      </c>
      <c r="AK3962" s="28"/>
      <c r="AL3962" s="27" t="str">
        <f t="shared" si="306"/>
        <v>410-4125T</v>
      </c>
      <c r="AM3962" s="34" t="str">
        <f t="shared" si="309"/>
        <v>Used Vehicle</v>
      </c>
      <c r="AN3962" s="34" t="str">
        <f t="shared" si="310"/>
        <v>Used VehicleEx NV demonstrators gross profit p.u.</v>
      </c>
      <c r="AO3962" s="35"/>
      <c r="AP3962" s="35"/>
      <c r="AQ3962" s="35"/>
    </row>
    <row r="3963" spans="1:43" x14ac:dyDescent="0.25">
      <c r="A3963" s="27" t="s">
        <v>103</v>
      </c>
      <c r="B3963" s="27" t="s">
        <v>104</v>
      </c>
      <c r="C3963" s="27" t="s">
        <v>671</v>
      </c>
      <c r="D3963" s="27" t="s">
        <v>801</v>
      </c>
      <c r="E3963" s="27" t="s">
        <v>673</v>
      </c>
      <c r="F3963" s="27" t="s">
        <v>1033</v>
      </c>
      <c r="G3963" s="27" t="s">
        <v>1034</v>
      </c>
      <c r="H3963" s="34" t="s">
        <v>1031</v>
      </c>
      <c r="I3963" s="34" t="s">
        <v>1035</v>
      </c>
      <c r="J3963" s="34" t="str">
        <f t="shared" si="307"/>
        <v>Used VehicleEx NV demonstrators gross profit p.u.</v>
      </c>
      <c r="K3963" s="34" t="str">
        <f t="shared" si="308"/>
        <v>310Ex-Toyota NV demonstrator Cost of Sales</v>
      </c>
      <c r="L3963" s="28">
        <f>+SUMIF('TB 4-24'!M:M,$AL3963,'TB 4-24'!G:G)</f>
        <v>0</v>
      </c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>
        <f>+SUMIF('Input Sheet'!$S:$S,$AL3963,'Input Sheet'!C:C)</f>
        <v>0</v>
      </c>
      <c r="Z3963" s="28">
        <f>+SUMIF('Input Sheet'!$S:$S,$AL3963,'Input Sheet'!D:D)</f>
        <v>0</v>
      </c>
      <c r="AA3963" s="28">
        <f>+SUMIF('Input Sheet'!$S:$S,$AL3963,'Input Sheet'!E:E)</f>
        <v>0</v>
      </c>
      <c r="AB3963" s="28">
        <f>+SUMIF('Input Sheet'!$S:$S,$AL3963,'Input Sheet'!F:F)</f>
        <v>0</v>
      </c>
      <c r="AC3963" s="28">
        <f>+SUMIF('Input Sheet'!$S:$S,$AL3963,'Input Sheet'!G:G)</f>
        <v>0</v>
      </c>
      <c r="AD3963" s="28">
        <f>+SUMIF('Input Sheet'!$S:$S,$AL3963,'Input Sheet'!H:H)</f>
        <v>0</v>
      </c>
      <c r="AE3963" s="28">
        <f>+SUMIF('Input Sheet'!$S:$S,$AL3963,'Input Sheet'!I:I)</f>
        <v>0</v>
      </c>
      <c r="AF3963" s="28">
        <f>+SUMIF('Input Sheet'!$S:$S,$AL3963,'Input Sheet'!J:J)</f>
        <v>0</v>
      </c>
      <c r="AG3963" s="28">
        <f>+SUMIF('Input Sheet'!$S:$S,$AL3963,'Input Sheet'!K:K)</f>
        <v>0</v>
      </c>
      <c r="AH3963" s="28">
        <f>+SUMIF('Input Sheet'!$S:$S,$AL3963,'Input Sheet'!L:L)</f>
        <v>0</v>
      </c>
      <c r="AI3963" s="28">
        <f>+SUMIF('Input Sheet'!$S:$S,$AL3963,'Input Sheet'!M:M)</f>
        <v>0</v>
      </c>
      <c r="AJ3963" s="28">
        <f>+SUMIF('Input Sheet'!$S:$S,$AL3963,'Input Sheet'!N:N)</f>
        <v>0</v>
      </c>
      <c r="AK3963" s="28"/>
      <c r="AL3963" s="27" t="str">
        <f t="shared" si="306"/>
        <v>310-4125T</v>
      </c>
      <c r="AM3963" s="34" t="str">
        <f t="shared" si="309"/>
        <v>Used Vehicle</v>
      </c>
      <c r="AN3963" s="34" t="str">
        <f t="shared" si="310"/>
        <v>Used VehicleEx NV demonstrators gross profit p.u.</v>
      </c>
      <c r="AO3963" s="35"/>
      <c r="AP3963" s="35"/>
      <c r="AQ3963" s="35"/>
    </row>
    <row r="3964" spans="1:43" x14ac:dyDescent="0.25">
      <c r="A3964" s="27" t="s">
        <v>103</v>
      </c>
      <c r="B3964" s="27" t="s">
        <v>104</v>
      </c>
      <c r="C3964" s="27" t="s">
        <v>104</v>
      </c>
      <c r="D3964" s="27" t="s">
        <v>801</v>
      </c>
      <c r="E3964" s="27" t="s">
        <v>649</v>
      </c>
      <c r="F3964" s="27" t="s">
        <v>1033</v>
      </c>
      <c r="G3964" s="27" t="s">
        <v>1034</v>
      </c>
      <c r="H3964" s="34" t="s">
        <v>1031</v>
      </c>
      <c r="I3964" s="34" t="s">
        <v>1035</v>
      </c>
      <c r="J3964" s="34" t="str">
        <f t="shared" si="307"/>
        <v>Used VehicleEx NV demonstrators gross profit p.u.</v>
      </c>
      <c r="K3964" s="34" t="str">
        <f t="shared" si="308"/>
        <v>110Ex-Toyota NV demonstrator Cost of Sales</v>
      </c>
      <c r="L3964" s="28">
        <f>+SUMIF('TB 4-24'!M:M,$AL3964,'TB 4-24'!G:G)</f>
        <v>0</v>
      </c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>
        <f>+SUMIF('Input Sheet'!$S:$S,$AL3964,'Input Sheet'!C:C)</f>
        <v>0</v>
      </c>
      <c r="Z3964" s="28">
        <f>+SUMIF('Input Sheet'!$S:$S,$AL3964,'Input Sheet'!D:D)</f>
        <v>0</v>
      </c>
      <c r="AA3964" s="28">
        <f>+SUMIF('Input Sheet'!$S:$S,$AL3964,'Input Sheet'!E:E)</f>
        <v>0</v>
      </c>
      <c r="AB3964" s="28">
        <f>+SUMIF('Input Sheet'!$S:$S,$AL3964,'Input Sheet'!F:F)</f>
        <v>0</v>
      </c>
      <c r="AC3964" s="28">
        <f>+SUMIF('Input Sheet'!$S:$S,$AL3964,'Input Sheet'!G:G)</f>
        <v>0</v>
      </c>
      <c r="AD3964" s="28">
        <f>+SUMIF('Input Sheet'!$S:$S,$AL3964,'Input Sheet'!H:H)</f>
        <v>0</v>
      </c>
      <c r="AE3964" s="28">
        <f>+SUMIF('Input Sheet'!$S:$S,$AL3964,'Input Sheet'!I:I)</f>
        <v>0</v>
      </c>
      <c r="AF3964" s="28">
        <f>+SUMIF('Input Sheet'!$S:$S,$AL3964,'Input Sheet'!J:J)</f>
        <v>0</v>
      </c>
      <c r="AG3964" s="28">
        <f>+SUMIF('Input Sheet'!$S:$S,$AL3964,'Input Sheet'!K:K)</f>
        <v>0</v>
      </c>
      <c r="AH3964" s="28">
        <f>+SUMIF('Input Sheet'!$S:$S,$AL3964,'Input Sheet'!L:L)</f>
        <v>0</v>
      </c>
      <c r="AI3964" s="28">
        <f>+SUMIF('Input Sheet'!$S:$S,$AL3964,'Input Sheet'!M:M)</f>
        <v>0</v>
      </c>
      <c r="AJ3964" s="28">
        <f>+SUMIF('Input Sheet'!$S:$S,$AL3964,'Input Sheet'!N:N)</f>
        <v>0</v>
      </c>
      <c r="AK3964" s="28"/>
      <c r="AL3964" s="27" t="str">
        <f t="shared" si="306"/>
        <v>110-4125T</v>
      </c>
      <c r="AM3964" s="34" t="str">
        <f t="shared" si="309"/>
        <v>Used Vehicle</v>
      </c>
      <c r="AN3964" s="34" t="str">
        <f t="shared" si="310"/>
        <v>Used VehicleEx NV demonstrators gross profit p.u.</v>
      </c>
      <c r="AO3964" s="35"/>
      <c r="AP3964" s="35"/>
      <c r="AQ3964" s="35"/>
    </row>
    <row r="3965" spans="1:43" x14ac:dyDescent="0.25">
      <c r="A3965" s="27" t="s">
        <v>103</v>
      </c>
      <c r="B3965" s="27" t="s">
        <v>104</v>
      </c>
      <c r="C3965" s="27" t="s">
        <v>657</v>
      </c>
      <c r="D3965" s="27" t="s">
        <v>390</v>
      </c>
      <c r="E3965" s="27" t="s">
        <v>658</v>
      </c>
      <c r="F3965" s="27" t="s">
        <v>1033</v>
      </c>
      <c r="G3965" s="27" t="s">
        <v>1034</v>
      </c>
      <c r="H3965" s="34" t="s">
        <v>1031</v>
      </c>
      <c r="I3965" s="34" t="s">
        <v>1035</v>
      </c>
      <c r="J3965" s="34" t="str">
        <f t="shared" si="307"/>
        <v>Used VehicleEx NV demonstrators gross profit p.u.</v>
      </c>
      <c r="K3965" s="34" t="str">
        <f t="shared" si="308"/>
        <v>210Ex-Toyota NV demonstrator Cost of Sales</v>
      </c>
      <c r="L3965" s="28">
        <f>+SUMIF('TB 4-24'!M:M,$AL3965,'TB 4-24'!G:G)</f>
        <v>0</v>
      </c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>
        <f>+SUMIF('Input Sheet'!$S:$S,$AL3965,'Input Sheet'!C:C)</f>
        <v>0</v>
      </c>
      <c r="Z3965" s="28">
        <f>+SUMIF('Input Sheet'!$S:$S,$AL3965,'Input Sheet'!D:D)</f>
        <v>0</v>
      </c>
      <c r="AA3965" s="28">
        <f>+SUMIF('Input Sheet'!$S:$S,$AL3965,'Input Sheet'!E:E)</f>
        <v>0</v>
      </c>
      <c r="AB3965" s="28">
        <f>+SUMIF('Input Sheet'!$S:$S,$AL3965,'Input Sheet'!F:F)</f>
        <v>0</v>
      </c>
      <c r="AC3965" s="28">
        <f>+SUMIF('Input Sheet'!$S:$S,$AL3965,'Input Sheet'!G:G)</f>
        <v>0</v>
      </c>
      <c r="AD3965" s="28">
        <f>+SUMIF('Input Sheet'!$S:$S,$AL3965,'Input Sheet'!H:H)</f>
        <v>0</v>
      </c>
      <c r="AE3965" s="28">
        <f>+SUMIF('Input Sheet'!$S:$S,$AL3965,'Input Sheet'!I:I)</f>
        <v>0</v>
      </c>
      <c r="AF3965" s="28">
        <f>+SUMIF('Input Sheet'!$S:$S,$AL3965,'Input Sheet'!J:J)</f>
        <v>0</v>
      </c>
      <c r="AG3965" s="28">
        <f>+SUMIF('Input Sheet'!$S:$S,$AL3965,'Input Sheet'!K:K)</f>
        <v>0</v>
      </c>
      <c r="AH3965" s="28">
        <f>+SUMIF('Input Sheet'!$S:$S,$AL3965,'Input Sheet'!L:L)</f>
        <v>0</v>
      </c>
      <c r="AI3965" s="28">
        <f>+SUMIF('Input Sheet'!$S:$S,$AL3965,'Input Sheet'!M:M)</f>
        <v>0</v>
      </c>
      <c r="AJ3965" s="28">
        <f>+SUMIF('Input Sheet'!$S:$S,$AL3965,'Input Sheet'!N:N)</f>
        <v>0</v>
      </c>
      <c r="AK3965" s="28"/>
      <c r="AL3965" s="27" t="str">
        <f t="shared" si="306"/>
        <v>210-7040</v>
      </c>
      <c r="AM3965" s="34" t="str">
        <f t="shared" si="309"/>
        <v>Used Vehicle</v>
      </c>
      <c r="AN3965" s="34" t="str">
        <f t="shared" si="310"/>
        <v>Used VehicleEx NV demonstrators gross profit p.u.</v>
      </c>
      <c r="AO3965" s="35"/>
      <c r="AP3965" s="35"/>
      <c r="AQ3965" s="35"/>
    </row>
    <row r="3966" spans="1:43" x14ac:dyDescent="0.25">
      <c r="A3966" s="27" t="s">
        <v>103</v>
      </c>
      <c r="B3966" s="27" t="s">
        <v>104</v>
      </c>
      <c r="C3966" s="27" t="s">
        <v>104</v>
      </c>
      <c r="D3966" s="27" t="s">
        <v>390</v>
      </c>
      <c r="E3966" s="27" t="s">
        <v>649</v>
      </c>
      <c r="F3966" s="27" t="s">
        <v>1033</v>
      </c>
      <c r="G3966" s="27" t="s">
        <v>1034</v>
      </c>
      <c r="H3966" s="34" t="s">
        <v>1031</v>
      </c>
      <c r="I3966" s="34" t="s">
        <v>1035</v>
      </c>
      <c r="J3966" s="34" t="str">
        <f t="shared" si="307"/>
        <v>Used VehicleEx NV demonstrators gross profit p.u.</v>
      </c>
      <c r="K3966" s="34" t="str">
        <f t="shared" si="308"/>
        <v>110Ex-Toyota NV demonstrator Cost of Sales</v>
      </c>
      <c r="L3966" s="28">
        <f>+SUMIF('TB 4-24'!M:M,$AL3966,'TB 4-24'!G:G)</f>
        <v>0</v>
      </c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>
        <f>+SUMIF('Input Sheet'!$S:$S,$AL3966,'Input Sheet'!C:C)</f>
        <v>0</v>
      </c>
      <c r="Z3966" s="28">
        <f>+SUMIF('Input Sheet'!$S:$S,$AL3966,'Input Sheet'!D:D)</f>
        <v>0</v>
      </c>
      <c r="AA3966" s="28">
        <f>+SUMIF('Input Sheet'!$S:$S,$AL3966,'Input Sheet'!E:E)</f>
        <v>0</v>
      </c>
      <c r="AB3966" s="28">
        <f>+SUMIF('Input Sheet'!$S:$S,$AL3966,'Input Sheet'!F:F)</f>
        <v>0</v>
      </c>
      <c r="AC3966" s="28">
        <f>+SUMIF('Input Sheet'!$S:$S,$AL3966,'Input Sheet'!G:G)</f>
        <v>0</v>
      </c>
      <c r="AD3966" s="28">
        <f>+SUMIF('Input Sheet'!$S:$S,$AL3966,'Input Sheet'!H:H)</f>
        <v>0</v>
      </c>
      <c r="AE3966" s="28">
        <f>+SUMIF('Input Sheet'!$S:$S,$AL3966,'Input Sheet'!I:I)</f>
        <v>0</v>
      </c>
      <c r="AF3966" s="28">
        <f>+SUMIF('Input Sheet'!$S:$S,$AL3966,'Input Sheet'!J:J)</f>
        <v>0</v>
      </c>
      <c r="AG3966" s="28">
        <f>+SUMIF('Input Sheet'!$S:$S,$AL3966,'Input Sheet'!K:K)</f>
        <v>0</v>
      </c>
      <c r="AH3966" s="28">
        <f>+SUMIF('Input Sheet'!$S:$S,$AL3966,'Input Sheet'!L:L)</f>
        <v>0</v>
      </c>
      <c r="AI3966" s="28">
        <f>+SUMIF('Input Sheet'!$S:$S,$AL3966,'Input Sheet'!M:M)</f>
        <v>0</v>
      </c>
      <c r="AJ3966" s="28">
        <f>+SUMIF('Input Sheet'!$S:$S,$AL3966,'Input Sheet'!N:N)</f>
        <v>0</v>
      </c>
      <c r="AK3966" s="28"/>
      <c r="AL3966" s="27" t="str">
        <f t="shared" si="306"/>
        <v>110-7040</v>
      </c>
      <c r="AM3966" s="34" t="str">
        <f t="shared" si="309"/>
        <v>Used Vehicle</v>
      </c>
      <c r="AN3966" s="34" t="str">
        <f t="shared" si="310"/>
        <v>Used VehicleEx NV demonstrators gross profit p.u.</v>
      </c>
      <c r="AO3966" s="35"/>
      <c r="AP3966" s="35"/>
      <c r="AQ3966" s="35"/>
    </row>
    <row r="3967" spans="1:43" x14ac:dyDescent="0.25">
      <c r="A3967" s="27" t="s">
        <v>103</v>
      </c>
      <c r="B3967" s="27" t="s">
        <v>104</v>
      </c>
      <c r="C3967" s="27" t="s">
        <v>663</v>
      </c>
      <c r="D3967" s="27" t="s">
        <v>390</v>
      </c>
      <c r="E3967" s="27" t="s">
        <v>665</v>
      </c>
      <c r="F3967" s="27" t="s">
        <v>1033</v>
      </c>
      <c r="G3967" s="27" t="s">
        <v>1034</v>
      </c>
      <c r="H3967" s="34" t="s">
        <v>1031</v>
      </c>
      <c r="I3967" s="34" t="s">
        <v>1035</v>
      </c>
      <c r="J3967" s="34" t="str">
        <f t="shared" si="307"/>
        <v>Used VehicleEx NV demonstrators gross profit p.u.</v>
      </c>
      <c r="K3967" s="34" t="str">
        <f t="shared" si="308"/>
        <v>410Ex-Toyota NV demonstrator Cost of Sales</v>
      </c>
      <c r="L3967" s="28">
        <f>+SUMIF('TB 4-24'!M:M,$AL3967,'TB 4-24'!G:G)</f>
        <v>0</v>
      </c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>
        <f>+SUMIF('Input Sheet'!$S:$S,$AL3967,'Input Sheet'!C:C)</f>
        <v>0</v>
      </c>
      <c r="Z3967" s="28">
        <f>+SUMIF('Input Sheet'!$S:$S,$AL3967,'Input Sheet'!D:D)</f>
        <v>0</v>
      </c>
      <c r="AA3967" s="28">
        <f>+SUMIF('Input Sheet'!$S:$S,$AL3967,'Input Sheet'!E:E)</f>
        <v>0</v>
      </c>
      <c r="AB3967" s="28">
        <f>+SUMIF('Input Sheet'!$S:$S,$AL3967,'Input Sheet'!F:F)</f>
        <v>0</v>
      </c>
      <c r="AC3967" s="28">
        <f>+SUMIF('Input Sheet'!$S:$S,$AL3967,'Input Sheet'!G:G)</f>
        <v>0</v>
      </c>
      <c r="AD3967" s="28">
        <f>+SUMIF('Input Sheet'!$S:$S,$AL3967,'Input Sheet'!H:H)</f>
        <v>0</v>
      </c>
      <c r="AE3967" s="28">
        <f>+SUMIF('Input Sheet'!$S:$S,$AL3967,'Input Sheet'!I:I)</f>
        <v>0</v>
      </c>
      <c r="AF3967" s="28">
        <f>+SUMIF('Input Sheet'!$S:$S,$AL3967,'Input Sheet'!J:J)</f>
        <v>0</v>
      </c>
      <c r="AG3967" s="28">
        <f>+SUMIF('Input Sheet'!$S:$S,$AL3967,'Input Sheet'!K:K)</f>
        <v>0</v>
      </c>
      <c r="AH3967" s="28">
        <f>+SUMIF('Input Sheet'!$S:$S,$AL3967,'Input Sheet'!L:L)</f>
        <v>0</v>
      </c>
      <c r="AI3967" s="28">
        <f>+SUMIF('Input Sheet'!$S:$S,$AL3967,'Input Sheet'!M:M)</f>
        <v>0</v>
      </c>
      <c r="AJ3967" s="28">
        <f>+SUMIF('Input Sheet'!$S:$S,$AL3967,'Input Sheet'!N:N)</f>
        <v>0</v>
      </c>
      <c r="AK3967" s="28"/>
      <c r="AL3967" s="27" t="str">
        <f t="shared" si="306"/>
        <v>410-7040</v>
      </c>
      <c r="AM3967" s="34" t="str">
        <f t="shared" si="309"/>
        <v>Used Vehicle</v>
      </c>
      <c r="AN3967" s="34" t="str">
        <f t="shared" si="310"/>
        <v>Used VehicleEx NV demonstrators gross profit p.u.</v>
      </c>
      <c r="AO3967" s="35"/>
      <c r="AP3967" s="35"/>
      <c r="AQ3967" s="35"/>
    </row>
    <row r="3968" spans="1:43" x14ac:dyDescent="0.25">
      <c r="A3968" s="27" t="s">
        <v>103</v>
      </c>
      <c r="B3968" s="27" t="s">
        <v>104</v>
      </c>
      <c r="C3968" s="27" t="s">
        <v>671</v>
      </c>
      <c r="D3968" s="27" t="s">
        <v>390</v>
      </c>
      <c r="E3968" s="27" t="s">
        <v>673</v>
      </c>
      <c r="F3968" s="27" t="s">
        <v>1033</v>
      </c>
      <c r="G3968" s="27" t="s">
        <v>1034</v>
      </c>
      <c r="H3968" s="34" t="s">
        <v>1031</v>
      </c>
      <c r="I3968" s="34" t="s">
        <v>1035</v>
      </c>
      <c r="J3968" s="34" t="str">
        <f t="shared" si="307"/>
        <v>Used VehicleEx NV demonstrators gross profit p.u.</v>
      </c>
      <c r="K3968" s="34" t="str">
        <f t="shared" si="308"/>
        <v>310Ex-Toyota NV demonstrator Cost of Sales</v>
      </c>
      <c r="L3968" s="28">
        <f>+SUMIF('TB 4-24'!M:M,$AL3968,'TB 4-24'!G:G)</f>
        <v>0</v>
      </c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>
        <f>+SUMIF('Input Sheet'!$S:$S,$AL3968,'Input Sheet'!C:C)</f>
        <v>0</v>
      </c>
      <c r="Z3968" s="28">
        <f>+SUMIF('Input Sheet'!$S:$S,$AL3968,'Input Sheet'!D:D)</f>
        <v>0</v>
      </c>
      <c r="AA3968" s="28">
        <f>+SUMIF('Input Sheet'!$S:$S,$AL3968,'Input Sheet'!E:E)</f>
        <v>0</v>
      </c>
      <c r="AB3968" s="28">
        <f>+SUMIF('Input Sheet'!$S:$S,$AL3968,'Input Sheet'!F:F)</f>
        <v>0</v>
      </c>
      <c r="AC3968" s="28">
        <f>+SUMIF('Input Sheet'!$S:$S,$AL3968,'Input Sheet'!G:G)</f>
        <v>0</v>
      </c>
      <c r="AD3968" s="28">
        <f>+SUMIF('Input Sheet'!$S:$S,$AL3968,'Input Sheet'!H:H)</f>
        <v>0</v>
      </c>
      <c r="AE3968" s="28">
        <f>+SUMIF('Input Sheet'!$S:$S,$AL3968,'Input Sheet'!I:I)</f>
        <v>0</v>
      </c>
      <c r="AF3968" s="28">
        <f>+SUMIF('Input Sheet'!$S:$S,$AL3968,'Input Sheet'!J:J)</f>
        <v>0</v>
      </c>
      <c r="AG3968" s="28">
        <f>+SUMIF('Input Sheet'!$S:$S,$AL3968,'Input Sheet'!K:K)</f>
        <v>0</v>
      </c>
      <c r="AH3968" s="28">
        <f>+SUMIF('Input Sheet'!$S:$S,$AL3968,'Input Sheet'!L:L)</f>
        <v>0</v>
      </c>
      <c r="AI3968" s="28">
        <f>+SUMIF('Input Sheet'!$S:$S,$AL3968,'Input Sheet'!M:M)</f>
        <v>0</v>
      </c>
      <c r="AJ3968" s="28">
        <f>+SUMIF('Input Sheet'!$S:$S,$AL3968,'Input Sheet'!N:N)</f>
        <v>0</v>
      </c>
      <c r="AK3968" s="28"/>
      <c r="AL3968" s="27" t="str">
        <f t="shared" si="306"/>
        <v>310-7040</v>
      </c>
      <c r="AM3968" s="34" t="str">
        <f t="shared" si="309"/>
        <v>Used Vehicle</v>
      </c>
      <c r="AN3968" s="34" t="str">
        <f t="shared" si="310"/>
        <v>Used VehicleEx NV demonstrators gross profit p.u.</v>
      </c>
      <c r="AO3968" s="35"/>
      <c r="AP3968" s="35"/>
      <c r="AQ3968" s="35"/>
    </row>
    <row r="3969" spans="1:43" x14ac:dyDescent="0.25">
      <c r="A3969" s="27" t="s">
        <v>103</v>
      </c>
      <c r="B3969" s="27" t="s">
        <v>104</v>
      </c>
      <c r="C3969" s="27" t="s">
        <v>657</v>
      </c>
      <c r="D3969" s="27" t="s">
        <v>802</v>
      </c>
      <c r="E3969" s="27" t="s">
        <v>659</v>
      </c>
      <c r="F3969" s="27" t="s">
        <v>1038</v>
      </c>
      <c r="G3969" s="27" t="s">
        <v>1039</v>
      </c>
      <c r="H3969" s="34" t="s">
        <v>1031</v>
      </c>
      <c r="I3969" s="34" t="s">
        <v>1040</v>
      </c>
      <c r="J3969" s="34" t="str">
        <f t="shared" si="307"/>
        <v>Used VehicleOther UV retail gross profit p.u.</v>
      </c>
      <c r="K3969" s="34" t="str">
        <f t="shared" si="308"/>
        <v>220Toyota Non-FP UV Cost of Sales</v>
      </c>
      <c r="L3969" s="28">
        <f>+SUMIF('TB 4-24'!M:M,$AL3969,'TB 4-24'!G:G)</f>
        <v>0</v>
      </c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>
        <f>+SUMIF('Input Sheet'!$S:$S,$AL3969,'Input Sheet'!C:C)</f>
        <v>0</v>
      </c>
      <c r="Z3969" s="28">
        <f>+SUMIF('Input Sheet'!$S:$S,$AL3969,'Input Sheet'!D:D)</f>
        <v>0</v>
      </c>
      <c r="AA3969" s="28">
        <f>+SUMIF('Input Sheet'!$S:$S,$AL3969,'Input Sheet'!E:E)</f>
        <v>0</v>
      </c>
      <c r="AB3969" s="28">
        <f>+SUMIF('Input Sheet'!$S:$S,$AL3969,'Input Sheet'!F:F)</f>
        <v>0</v>
      </c>
      <c r="AC3969" s="28">
        <f>+SUMIF('Input Sheet'!$S:$S,$AL3969,'Input Sheet'!G:G)</f>
        <v>0</v>
      </c>
      <c r="AD3969" s="28">
        <f>+SUMIF('Input Sheet'!$S:$S,$AL3969,'Input Sheet'!H:H)</f>
        <v>0</v>
      </c>
      <c r="AE3969" s="28">
        <f>+SUMIF('Input Sheet'!$S:$S,$AL3969,'Input Sheet'!I:I)</f>
        <v>0</v>
      </c>
      <c r="AF3969" s="28">
        <f>+SUMIF('Input Sheet'!$S:$S,$AL3969,'Input Sheet'!J:J)</f>
        <v>0</v>
      </c>
      <c r="AG3969" s="28">
        <f>+SUMIF('Input Sheet'!$S:$S,$AL3969,'Input Sheet'!K:K)</f>
        <v>0</v>
      </c>
      <c r="AH3969" s="28">
        <f>+SUMIF('Input Sheet'!$S:$S,$AL3969,'Input Sheet'!L:L)</f>
        <v>0</v>
      </c>
      <c r="AI3969" s="28">
        <f>+SUMIF('Input Sheet'!$S:$S,$AL3969,'Input Sheet'!M:M)</f>
        <v>0</v>
      </c>
      <c r="AJ3969" s="28">
        <f>+SUMIF('Input Sheet'!$S:$S,$AL3969,'Input Sheet'!N:N)</f>
        <v>0</v>
      </c>
      <c r="AK3969" s="28"/>
      <c r="AL3969" s="27" t="str">
        <f t="shared" si="306"/>
        <v>220-4143</v>
      </c>
      <c r="AM3969" s="34" t="str">
        <f t="shared" si="309"/>
        <v>Used Vehicle</v>
      </c>
      <c r="AN3969" s="34" t="str">
        <f t="shared" si="310"/>
        <v>Used VehicleOther UV retail gross profit p.u.</v>
      </c>
      <c r="AO3969" s="35"/>
      <c r="AP3969" s="35"/>
      <c r="AQ3969" s="35"/>
    </row>
    <row r="3970" spans="1:43" x14ac:dyDescent="0.25">
      <c r="A3970" s="27" t="s">
        <v>103</v>
      </c>
      <c r="B3970" s="27" t="s">
        <v>104</v>
      </c>
      <c r="C3970" s="27" t="s">
        <v>663</v>
      </c>
      <c r="D3970" s="27" t="s">
        <v>802</v>
      </c>
      <c r="E3970" s="27" t="s">
        <v>666</v>
      </c>
      <c r="F3970" s="27" t="s">
        <v>1038</v>
      </c>
      <c r="G3970" s="27" t="s">
        <v>1039</v>
      </c>
      <c r="H3970" s="34" t="s">
        <v>1031</v>
      </c>
      <c r="I3970" s="34" t="s">
        <v>1040</v>
      </c>
      <c r="J3970" s="34" t="str">
        <f t="shared" si="307"/>
        <v>Used VehicleOther UV retail gross profit p.u.</v>
      </c>
      <c r="K3970" s="34" t="str">
        <f t="shared" si="308"/>
        <v>420Toyota Non-FP UV Cost of Sales</v>
      </c>
      <c r="L3970" s="28">
        <f>+SUMIF('TB 4-24'!M:M,$AL3970,'TB 4-24'!G:G)</f>
        <v>0</v>
      </c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>
        <f>+SUMIF('Input Sheet'!$S:$S,$AL3970,'Input Sheet'!C:C)</f>
        <v>0</v>
      </c>
      <c r="Z3970" s="28">
        <f>+SUMIF('Input Sheet'!$S:$S,$AL3970,'Input Sheet'!D:D)</f>
        <v>0</v>
      </c>
      <c r="AA3970" s="28">
        <f>+SUMIF('Input Sheet'!$S:$S,$AL3970,'Input Sheet'!E:E)</f>
        <v>0</v>
      </c>
      <c r="AB3970" s="28">
        <f>+SUMIF('Input Sheet'!$S:$S,$AL3970,'Input Sheet'!F:F)</f>
        <v>0</v>
      </c>
      <c r="AC3970" s="28">
        <f>+SUMIF('Input Sheet'!$S:$S,$AL3970,'Input Sheet'!G:G)</f>
        <v>0</v>
      </c>
      <c r="AD3970" s="28">
        <f>+SUMIF('Input Sheet'!$S:$S,$AL3970,'Input Sheet'!H:H)</f>
        <v>0</v>
      </c>
      <c r="AE3970" s="28">
        <f>+SUMIF('Input Sheet'!$S:$S,$AL3970,'Input Sheet'!I:I)</f>
        <v>0</v>
      </c>
      <c r="AF3970" s="28">
        <f>+SUMIF('Input Sheet'!$S:$S,$AL3970,'Input Sheet'!J:J)</f>
        <v>0</v>
      </c>
      <c r="AG3970" s="28">
        <f>+SUMIF('Input Sheet'!$S:$S,$AL3970,'Input Sheet'!K:K)</f>
        <v>0</v>
      </c>
      <c r="AH3970" s="28">
        <f>+SUMIF('Input Sheet'!$S:$S,$AL3970,'Input Sheet'!L:L)</f>
        <v>0</v>
      </c>
      <c r="AI3970" s="28">
        <f>+SUMIF('Input Sheet'!$S:$S,$AL3970,'Input Sheet'!M:M)</f>
        <v>0</v>
      </c>
      <c r="AJ3970" s="28">
        <f>+SUMIF('Input Sheet'!$S:$S,$AL3970,'Input Sheet'!N:N)</f>
        <v>0</v>
      </c>
      <c r="AK3970" s="28"/>
      <c r="AL3970" s="27" t="str">
        <f t="shared" si="306"/>
        <v>420-4143</v>
      </c>
      <c r="AM3970" s="34" t="str">
        <f t="shared" si="309"/>
        <v>Used Vehicle</v>
      </c>
      <c r="AN3970" s="34" t="str">
        <f t="shared" si="310"/>
        <v>Used VehicleOther UV retail gross profit p.u.</v>
      </c>
      <c r="AO3970" s="35"/>
      <c r="AP3970" s="35"/>
      <c r="AQ3970" s="35"/>
    </row>
    <row r="3971" spans="1:43" x14ac:dyDescent="0.25">
      <c r="A3971" s="27" t="s">
        <v>103</v>
      </c>
      <c r="B3971" s="27" t="s">
        <v>104</v>
      </c>
      <c r="C3971" s="27" t="s">
        <v>671</v>
      </c>
      <c r="D3971" s="27" t="s">
        <v>802</v>
      </c>
      <c r="E3971" s="27" t="s">
        <v>719</v>
      </c>
      <c r="F3971" s="27" t="s">
        <v>1038</v>
      </c>
      <c r="G3971" s="27" t="s">
        <v>1039</v>
      </c>
      <c r="H3971" s="34" t="s">
        <v>1031</v>
      </c>
      <c r="I3971" s="34" t="s">
        <v>1040</v>
      </c>
      <c r="J3971" s="34" t="str">
        <f t="shared" si="307"/>
        <v>Used VehicleOther UV retail gross profit p.u.</v>
      </c>
      <c r="K3971" s="34" t="str">
        <f t="shared" si="308"/>
        <v>320Toyota Non-FP UV Cost of Sales</v>
      </c>
      <c r="L3971" s="28">
        <f>+SUMIF('TB 4-24'!M:M,$AL3971,'TB 4-24'!G:G)</f>
        <v>0</v>
      </c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>
        <f>+SUMIF('Input Sheet'!$S:$S,$AL3971,'Input Sheet'!C:C)</f>
        <v>0</v>
      </c>
      <c r="Z3971" s="28">
        <f>+SUMIF('Input Sheet'!$S:$S,$AL3971,'Input Sheet'!D:D)</f>
        <v>0</v>
      </c>
      <c r="AA3971" s="28">
        <f>+SUMIF('Input Sheet'!$S:$S,$AL3971,'Input Sheet'!E:E)</f>
        <v>0</v>
      </c>
      <c r="AB3971" s="28">
        <f>+SUMIF('Input Sheet'!$S:$S,$AL3971,'Input Sheet'!F:F)</f>
        <v>0</v>
      </c>
      <c r="AC3971" s="28">
        <f>+SUMIF('Input Sheet'!$S:$S,$AL3971,'Input Sheet'!G:G)</f>
        <v>0</v>
      </c>
      <c r="AD3971" s="28">
        <f>+SUMIF('Input Sheet'!$S:$S,$AL3971,'Input Sheet'!H:H)</f>
        <v>0</v>
      </c>
      <c r="AE3971" s="28">
        <f>+SUMIF('Input Sheet'!$S:$S,$AL3971,'Input Sheet'!I:I)</f>
        <v>0</v>
      </c>
      <c r="AF3971" s="28">
        <f>+SUMIF('Input Sheet'!$S:$S,$AL3971,'Input Sheet'!J:J)</f>
        <v>0</v>
      </c>
      <c r="AG3971" s="28">
        <f>+SUMIF('Input Sheet'!$S:$S,$AL3971,'Input Sheet'!K:K)</f>
        <v>0</v>
      </c>
      <c r="AH3971" s="28">
        <f>+SUMIF('Input Sheet'!$S:$S,$AL3971,'Input Sheet'!L:L)</f>
        <v>0</v>
      </c>
      <c r="AI3971" s="28">
        <f>+SUMIF('Input Sheet'!$S:$S,$AL3971,'Input Sheet'!M:M)</f>
        <v>0</v>
      </c>
      <c r="AJ3971" s="28">
        <f>+SUMIF('Input Sheet'!$S:$S,$AL3971,'Input Sheet'!N:N)</f>
        <v>0</v>
      </c>
      <c r="AK3971" s="28"/>
      <c r="AL3971" s="27" t="str">
        <f t="shared" ref="AL3971:AL4034" si="311">+E3971&amp;"-"&amp;D3971</f>
        <v>320-4143</v>
      </c>
      <c r="AM3971" s="34" t="str">
        <f t="shared" si="309"/>
        <v>Used Vehicle</v>
      </c>
      <c r="AN3971" s="34" t="str">
        <f t="shared" si="310"/>
        <v>Used VehicleOther UV retail gross profit p.u.</v>
      </c>
      <c r="AO3971" s="35"/>
      <c r="AP3971" s="35"/>
      <c r="AQ3971" s="35"/>
    </row>
    <row r="3972" spans="1:43" x14ac:dyDescent="0.25">
      <c r="A3972" s="27" t="s">
        <v>103</v>
      </c>
      <c r="B3972" s="27" t="s">
        <v>104</v>
      </c>
      <c r="C3972" s="27" t="s">
        <v>104</v>
      </c>
      <c r="D3972" s="27" t="s">
        <v>802</v>
      </c>
      <c r="E3972" s="27" t="s">
        <v>654</v>
      </c>
      <c r="F3972" s="27" t="s">
        <v>1038</v>
      </c>
      <c r="G3972" s="27" t="s">
        <v>1039</v>
      </c>
      <c r="H3972" s="34" t="s">
        <v>1031</v>
      </c>
      <c r="I3972" s="34" t="s">
        <v>1040</v>
      </c>
      <c r="J3972" s="34" t="str">
        <f t="shared" ref="J3972:J4035" si="312">+H3972&amp;I3972</f>
        <v>Used VehicleOther UV retail gross profit p.u.</v>
      </c>
      <c r="K3972" s="34" t="str">
        <f t="shared" ref="K3972:K4035" si="313">+E3972&amp;G3972</f>
        <v>120Toyota Non-FP UV Cost of Sales</v>
      </c>
      <c r="L3972" s="28">
        <f>+SUMIF('TB 4-24'!M:M,$AL3972,'TB 4-24'!G:G)</f>
        <v>0</v>
      </c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>
        <f>+SUMIF('Input Sheet'!$S:$S,$AL3972,'Input Sheet'!C:C)</f>
        <v>0</v>
      </c>
      <c r="Z3972" s="28">
        <f>+SUMIF('Input Sheet'!$S:$S,$AL3972,'Input Sheet'!D:D)</f>
        <v>0</v>
      </c>
      <c r="AA3972" s="28">
        <f>+SUMIF('Input Sheet'!$S:$S,$AL3972,'Input Sheet'!E:E)</f>
        <v>0</v>
      </c>
      <c r="AB3972" s="28">
        <f>+SUMIF('Input Sheet'!$S:$S,$AL3972,'Input Sheet'!F:F)</f>
        <v>0</v>
      </c>
      <c r="AC3972" s="28">
        <f>+SUMIF('Input Sheet'!$S:$S,$AL3972,'Input Sheet'!G:G)</f>
        <v>0</v>
      </c>
      <c r="AD3972" s="28">
        <f>+SUMIF('Input Sheet'!$S:$S,$AL3972,'Input Sheet'!H:H)</f>
        <v>0</v>
      </c>
      <c r="AE3972" s="28">
        <f>+SUMIF('Input Sheet'!$S:$S,$AL3972,'Input Sheet'!I:I)</f>
        <v>0</v>
      </c>
      <c r="AF3972" s="28">
        <f>+SUMIF('Input Sheet'!$S:$S,$AL3972,'Input Sheet'!J:J)</f>
        <v>0</v>
      </c>
      <c r="AG3972" s="28">
        <f>+SUMIF('Input Sheet'!$S:$S,$AL3972,'Input Sheet'!K:K)</f>
        <v>0</v>
      </c>
      <c r="AH3972" s="28">
        <f>+SUMIF('Input Sheet'!$S:$S,$AL3972,'Input Sheet'!L:L)</f>
        <v>0</v>
      </c>
      <c r="AI3972" s="28">
        <f>+SUMIF('Input Sheet'!$S:$S,$AL3972,'Input Sheet'!M:M)</f>
        <v>0</v>
      </c>
      <c r="AJ3972" s="28">
        <f>+SUMIF('Input Sheet'!$S:$S,$AL3972,'Input Sheet'!N:N)</f>
        <v>0</v>
      </c>
      <c r="AK3972" s="28"/>
      <c r="AL3972" s="27" t="str">
        <f t="shared" si="311"/>
        <v>120-4143</v>
      </c>
      <c r="AM3972" s="34" t="str">
        <f t="shared" si="309"/>
        <v>Used Vehicle</v>
      </c>
      <c r="AN3972" s="34" t="str">
        <f t="shared" si="310"/>
        <v>Used VehicleOther UV retail gross profit p.u.</v>
      </c>
      <c r="AO3972" s="35"/>
      <c r="AP3972" s="35"/>
      <c r="AQ3972" s="35"/>
    </row>
    <row r="3973" spans="1:43" x14ac:dyDescent="0.25">
      <c r="A3973" s="27" t="s">
        <v>103</v>
      </c>
      <c r="B3973" s="27" t="s">
        <v>104</v>
      </c>
      <c r="C3973" s="27" t="s">
        <v>104</v>
      </c>
      <c r="D3973" s="27" t="s">
        <v>601</v>
      </c>
      <c r="E3973" s="27" t="s">
        <v>654</v>
      </c>
      <c r="F3973" s="27" t="s">
        <v>1038</v>
      </c>
      <c r="G3973" s="27" t="s">
        <v>1039</v>
      </c>
      <c r="H3973" s="34" t="s">
        <v>1031</v>
      </c>
      <c r="I3973" s="34" t="s">
        <v>1040</v>
      </c>
      <c r="J3973" s="34" t="str">
        <f t="shared" si="312"/>
        <v>Used VehicleOther UV retail gross profit p.u.</v>
      </c>
      <c r="K3973" s="34" t="str">
        <f t="shared" si="313"/>
        <v>120Toyota Non-FP UV Cost of Sales</v>
      </c>
      <c r="L3973" s="28">
        <f>+SUMIF('TB 4-24'!M:M,$AL3973,'TB 4-24'!G:G)</f>
        <v>0</v>
      </c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>
        <f>+SUMIF('Input Sheet'!$S:$S,$AL3973,'Input Sheet'!C:C)</f>
        <v>0</v>
      </c>
      <c r="Z3973" s="28">
        <f>+SUMIF('Input Sheet'!$S:$S,$AL3973,'Input Sheet'!D:D)</f>
        <v>0</v>
      </c>
      <c r="AA3973" s="28">
        <f>+SUMIF('Input Sheet'!$S:$S,$AL3973,'Input Sheet'!E:E)</f>
        <v>0</v>
      </c>
      <c r="AB3973" s="28">
        <f>+SUMIF('Input Sheet'!$S:$S,$AL3973,'Input Sheet'!F:F)</f>
        <v>0</v>
      </c>
      <c r="AC3973" s="28">
        <f>+SUMIF('Input Sheet'!$S:$S,$AL3973,'Input Sheet'!G:G)</f>
        <v>0</v>
      </c>
      <c r="AD3973" s="28">
        <f>+SUMIF('Input Sheet'!$S:$S,$AL3973,'Input Sheet'!H:H)</f>
        <v>0</v>
      </c>
      <c r="AE3973" s="28">
        <f>+SUMIF('Input Sheet'!$S:$S,$AL3973,'Input Sheet'!I:I)</f>
        <v>0</v>
      </c>
      <c r="AF3973" s="28">
        <f>+SUMIF('Input Sheet'!$S:$S,$AL3973,'Input Sheet'!J:J)</f>
        <v>0</v>
      </c>
      <c r="AG3973" s="28">
        <f>+SUMIF('Input Sheet'!$S:$S,$AL3973,'Input Sheet'!K:K)</f>
        <v>0</v>
      </c>
      <c r="AH3973" s="28">
        <f>+SUMIF('Input Sheet'!$S:$S,$AL3973,'Input Sheet'!L:L)</f>
        <v>0</v>
      </c>
      <c r="AI3973" s="28">
        <f>+SUMIF('Input Sheet'!$S:$S,$AL3973,'Input Sheet'!M:M)</f>
        <v>0</v>
      </c>
      <c r="AJ3973" s="28">
        <f>+SUMIF('Input Sheet'!$S:$S,$AL3973,'Input Sheet'!N:N)</f>
        <v>0</v>
      </c>
      <c r="AK3973" s="28"/>
      <c r="AL3973" s="27" t="str">
        <f t="shared" si="311"/>
        <v>120-4209</v>
      </c>
      <c r="AM3973" s="34" t="str">
        <f t="shared" ref="AM3973:AM4036" si="314">H3973</f>
        <v>Used Vehicle</v>
      </c>
      <c r="AN3973" s="34" t="str">
        <f t="shared" ref="AN3973:AN4036" si="315">J3973</f>
        <v>Used VehicleOther UV retail gross profit p.u.</v>
      </c>
      <c r="AO3973" s="35"/>
      <c r="AP3973" s="35"/>
      <c r="AQ3973" s="35"/>
    </row>
    <row r="3974" spans="1:43" x14ac:dyDescent="0.25">
      <c r="A3974" s="27" t="s">
        <v>103</v>
      </c>
      <c r="B3974" s="27" t="s">
        <v>104</v>
      </c>
      <c r="C3974" s="27" t="s">
        <v>657</v>
      </c>
      <c r="D3974" s="27" t="s">
        <v>601</v>
      </c>
      <c r="E3974" s="27" t="s">
        <v>659</v>
      </c>
      <c r="F3974" s="27" t="s">
        <v>1038</v>
      </c>
      <c r="G3974" s="27" t="s">
        <v>1039</v>
      </c>
      <c r="H3974" s="34" t="s">
        <v>1031</v>
      </c>
      <c r="I3974" s="34" t="s">
        <v>1040</v>
      </c>
      <c r="J3974" s="34" t="str">
        <f t="shared" si="312"/>
        <v>Used VehicleOther UV retail gross profit p.u.</v>
      </c>
      <c r="K3974" s="34" t="str">
        <f t="shared" si="313"/>
        <v>220Toyota Non-FP UV Cost of Sales</v>
      </c>
      <c r="L3974" s="28">
        <f>+SUMIF('TB 4-24'!M:M,$AL3974,'TB 4-24'!G:G)</f>
        <v>0</v>
      </c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>
        <f>+SUMIF('Input Sheet'!$S:$S,$AL3974,'Input Sheet'!C:C)</f>
        <v>0</v>
      </c>
      <c r="Z3974" s="28">
        <f>+SUMIF('Input Sheet'!$S:$S,$AL3974,'Input Sheet'!D:D)</f>
        <v>0</v>
      </c>
      <c r="AA3974" s="28">
        <f>+SUMIF('Input Sheet'!$S:$S,$AL3974,'Input Sheet'!E:E)</f>
        <v>0</v>
      </c>
      <c r="AB3974" s="28">
        <f>+SUMIF('Input Sheet'!$S:$S,$AL3974,'Input Sheet'!F:F)</f>
        <v>0</v>
      </c>
      <c r="AC3974" s="28">
        <f>+SUMIF('Input Sheet'!$S:$S,$AL3974,'Input Sheet'!G:G)</f>
        <v>0</v>
      </c>
      <c r="AD3974" s="28">
        <f>+SUMIF('Input Sheet'!$S:$S,$AL3974,'Input Sheet'!H:H)</f>
        <v>0</v>
      </c>
      <c r="AE3974" s="28">
        <f>+SUMIF('Input Sheet'!$S:$S,$AL3974,'Input Sheet'!I:I)</f>
        <v>0</v>
      </c>
      <c r="AF3974" s="28">
        <f>+SUMIF('Input Sheet'!$S:$S,$AL3974,'Input Sheet'!J:J)</f>
        <v>0</v>
      </c>
      <c r="AG3974" s="28">
        <f>+SUMIF('Input Sheet'!$S:$S,$AL3974,'Input Sheet'!K:K)</f>
        <v>0</v>
      </c>
      <c r="AH3974" s="28">
        <f>+SUMIF('Input Sheet'!$S:$S,$AL3974,'Input Sheet'!L:L)</f>
        <v>0</v>
      </c>
      <c r="AI3974" s="28">
        <f>+SUMIF('Input Sheet'!$S:$S,$AL3974,'Input Sheet'!M:M)</f>
        <v>0</v>
      </c>
      <c r="AJ3974" s="28">
        <f>+SUMIF('Input Sheet'!$S:$S,$AL3974,'Input Sheet'!N:N)</f>
        <v>0</v>
      </c>
      <c r="AK3974" s="28"/>
      <c r="AL3974" s="27" t="str">
        <f t="shared" si="311"/>
        <v>220-4209</v>
      </c>
      <c r="AM3974" s="34" t="str">
        <f t="shared" si="314"/>
        <v>Used Vehicle</v>
      </c>
      <c r="AN3974" s="34" t="str">
        <f t="shared" si="315"/>
        <v>Used VehicleOther UV retail gross profit p.u.</v>
      </c>
      <c r="AO3974" s="35"/>
      <c r="AP3974" s="35"/>
      <c r="AQ3974" s="35"/>
    </row>
    <row r="3975" spans="1:43" x14ac:dyDescent="0.25">
      <c r="A3975" s="27" t="s">
        <v>103</v>
      </c>
      <c r="B3975" s="27" t="s">
        <v>104</v>
      </c>
      <c r="C3975" s="27" t="s">
        <v>104</v>
      </c>
      <c r="D3975" s="27" t="s">
        <v>601</v>
      </c>
      <c r="E3975" s="27" t="s">
        <v>678</v>
      </c>
      <c r="F3975" s="27" t="s">
        <v>1038</v>
      </c>
      <c r="G3975" s="27" t="s">
        <v>1039</v>
      </c>
      <c r="H3975" s="34" t="s">
        <v>1031</v>
      </c>
      <c r="I3975" s="34" t="s">
        <v>1040</v>
      </c>
      <c r="J3975" s="34" t="str">
        <f t="shared" si="312"/>
        <v>Used VehicleOther UV retail gross profit p.u.</v>
      </c>
      <c r="K3975" s="34" t="str">
        <f t="shared" si="313"/>
        <v>121Toyota Non-FP UV Cost of Sales</v>
      </c>
      <c r="L3975" s="28">
        <f>+SUMIF('TB 4-24'!M:M,$AL3975,'TB 4-24'!G:G)</f>
        <v>0</v>
      </c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>
        <f>+SUMIF('Input Sheet'!$S:$S,$AL3975,'Input Sheet'!C:C)</f>
        <v>0</v>
      </c>
      <c r="Z3975" s="28">
        <f>+SUMIF('Input Sheet'!$S:$S,$AL3975,'Input Sheet'!D:D)</f>
        <v>0</v>
      </c>
      <c r="AA3975" s="28">
        <f>+SUMIF('Input Sheet'!$S:$S,$AL3975,'Input Sheet'!E:E)</f>
        <v>0</v>
      </c>
      <c r="AB3975" s="28">
        <f>+SUMIF('Input Sheet'!$S:$S,$AL3975,'Input Sheet'!F:F)</f>
        <v>0</v>
      </c>
      <c r="AC3975" s="28">
        <f>+SUMIF('Input Sheet'!$S:$S,$AL3975,'Input Sheet'!G:G)</f>
        <v>0</v>
      </c>
      <c r="AD3975" s="28">
        <f>+SUMIF('Input Sheet'!$S:$S,$AL3975,'Input Sheet'!H:H)</f>
        <v>0</v>
      </c>
      <c r="AE3975" s="28">
        <f>+SUMIF('Input Sheet'!$S:$S,$AL3975,'Input Sheet'!I:I)</f>
        <v>0</v>
      </c>
      <c r="AF3975" s="28">
        <f>+SUMIF('Input Sheet'!$S:$S,$AL3975,'Input Sheet'!J:J)</f>
        <v>0</v>
      </c>
      <c r="AG3975" s="28">
        <f>+SUMIF('Input Sheet'!$S:$S,$AL3975,'Input Sheet'!K:K)</f>
        <v>0</v>
      </c>
      <c r="AH3975" s="28">
        <f>+SUMIF('Input Sheet'!$S:$S,$AL3975,'Input Sheet'!L:L)</f>
        <v>0</v>
      </c>
      <c r="AI3975" s="28">
        <f>+SUMIF('Input Sheet'!$S:$S,$AL3975,'Input Sheet'!M:M)</f>
        <v>0</v>
      </c>
      <c r="AJ3975" s="28">
        <f>+SUMIF('Input Sheet'!$S:$S,$AL3975,'Input Sheet'!N:N)</f>
        <v>0</v>
      </c>
      <c r="AK3975" s="28"/>
      <c r="AL3975" s="27" t="str">
        <f t="shared" si="311"/>
        <v>121-4209</v>
      </c>
      <c r="AM3975" s="34" t="str">
        <f t="shared" si="314"/>
        <v>Used Vehicle</v>
      </c>
      <c r="AN3975" s="34" t="str">
        <f t="shared" si="315"/>
        <v>Used VehicleOther UV retail gross profit p.u.</v>
      </c>
      <c r="AO3975" s="35"/>
      <c r="AP3975" s="35"/>
      <c r="AQ3975" s="35"/>
    </row>
    <row r="3976" spans="1:43" x14ac:dyDescent="0.25">
      <c r="A3976" s="27" t="s">
        <v>103</v>
      </c>
      <c r="B3976" s="27" t="s">
        <v>104</v>
      </c>
      <c r="C3976" s="27" t="s">
        <v>657</v>
      </c>
      <c r="D3976" s="27" t="s">
        <v>601</v>
      </c>
      <c r="E3976" s="27" t="s">
        <v>661</v>
      </c>
      <c r="F3976" s="27" t="s">
        <v>1038</v>
      </c>
      <c r="G3976" s="27" t="s">
        <v>1039</v>
      </c>
      <c r="H3976" s="34" t="s">
        <v>1031</v>
      </c>
      <c r="I3976" s="34" t="s">
        <v>1040</v>
      </c>
      <c r="J3976" s="34" t="str">
        <f t="shared" si="312"/>
        <v>Used VehicleOther UV retail gross profit p.u.</v>
      </c>
      <c r="K3976" s="34" t="str">
        <f t="shared" si="313"/>
        <v>221Toyota Non-FP UV Cost of Sales</v>
      </c>
      <c r="L3976" s="28">
        <f>+SUMIF('TB 4-24'!M:M,$AL3976,'TB 4-24'!G:G)</f>
        <v>0</v>
      </c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>
        <f>+SUMIF('Input Sheet'!$S:$S,$AL3976,'Input Sheet'!C:C)</f>
        <v>0</v>
      </c>
      <c r="Z3976" s="28">
        <f>+SUMIF('Input Sheet'!$S:$S,$AL3976,'Input Sheet'!D:D)</f>
        <v>0</v>
      </c>
      <c r="AA3976" s="28">
        <f>+SUMIF('Input Sheet'!$S:$S,$AL3976,'Input Sheet'!E:E)</f>
        <v>0</v>
      </c>
      <c r="AB3976" s="28">
        <f>+SUMIF('Input Sheet'!$S:$S,$AL3976,'Input Sheet'!F:F)</f>
        <v>0</v>
      </c>
      <c r="AC3976" s="28">
        <f>+SUMIF('Input Sheet'!$S:$S,$AL3976,'Input Sheet'!G:G)</f>
        <v>0</v>
      </c>
      <c r="AD3976" s="28">
        <f>+SUMIF('Input Sheet'!$S:$S,$AL3976,'Input Sheet'!H:H)</f>
        <v>0</v>
      </c>
      <c r="AE3976" s="28">
        <f>+SUMIF('Input Sheet'!$S:$S,$AL3976,'Input Sheet'!I:I)</f>
        <v>0</v>
      </c>
      <c r="AF3976" s="28">
        <f>+SUMIF('Input Sheet'!$S:$S,$AL3976,'Input Sheet'!J:J)</f>
        <v>0</v>
      </c>
      <c r="AG3976" s="28">
        <f>+SUMIF('Input Sheet'!$S:$S,$AL3976,'Input Sheet'!K:K)</f>
        <v>0</v>
      </c>
      <c r="AH3976" s="28">
        <f>+SUMIF('Input Sheet'!$S:$S,$AL3976,'Input Sheet'!L:L)</f>
        <v>0</v>
      </c>
      <c r="AI3976" s="28">
        <f>+SUMIF('Input Sheet'!$S:$S,$AL3976,'Input Sheet'!M:M)</f>
        <v>0</v>
      </c>
      <c r="AJ3976" s="28">
        <f>+SUMIF('Input Sheet'!$S:$S,$AL3976,'Input Sheet'!N:N)</f>
        <v>0</v>
      </c>
      <c r="AK3976" s="28"/>
      <c r="AL3976" s="27" t="str">
        <f t="shared" si="311"/>
        <v>221-4209</v>
      </c>
      <c r="AM3976" s="34" t="str">
        <f t="shared" si="314"/>
        <v>Used Vehicle</v>
      </c>
      <c r="AN3976" s="34" t="str">
        <f t="shared" si="315"/>
        <v>Used VehicleOther UV retail gross profit p.u.</v>
      </c>
      <c r="AO3976" s="35"/>
      <c r="AP3976" s="35"/>
      <c r="AQ3976" s="35"/>
    </row>
    <row r="3977" spans="1:43" x14ac:dyDescent="0.25">
      <c r="A3977" s="27" t="s">
        <v>103</v>
      </c>
      <c r="B3977" s="27" t="s">
        <v>104</v>
      </c>
      <c r="C3977" s="27" t="s">
        <v>663</v>
      </c>
      <c r="D3977" s="27" t="s">
        <v>601</v>
      </c>
      <c r="E3977" s="27" t="s">
        <v>666</v>
      </c>
      <c r="F3977" s="27" t="s">
        <v>1038</v>
      </c>
      <c r="G3977" s="27" t="s">
        <v>1039</v>
      </c>
      <c r="H3977" s="34" t="s">
        <v>1031</v>
      </c>
      <c r="I3977" s="34" t="s">
        <v>1040</v>
      </c>
      <c r="J3977" s="34" t="str">
        <f t="shared" si="312"/>
        <v>Used VehicleOther UV retail gross profit p.u.</v>
      </c>
      <c r="K3977" s="34" t="str">
        <f t="shared" si="313"/>
        <v>420Toyota Non-FP UV Cost of Sales</v>
      </c>
      <c r="L3977" s="28">
        <f>+SUMIF('TB 4-24'!M:M,$AL3977,'TB 4-24'!G:G)</f>
        <v>0</v>
      </c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>
        <f>+SUMIF('Input Sheet'!$S:$S,$AL3977,'Input Sheet'!C:C)</f>
        <v>0</v>
      </c>
      <c r="Z3977" s="28">
        <f>+SUMIF('Input Sheet'!$S:$S,$AL3977,'Input Sheet'!D:D)</f>
        <v>0</v>
      </c>
      <c r="AA3977" s="28">
        <f>+SUMIF('Input Sheet'!$S:$S,$AL3977,'Input Sheet'!E:E)</f>
        <v>0</v>
      </c>
      <c r="AB3977" s="28">
        <f>+SUMIF('Input Sheet'!$S:$S,$AL3977,'Input Sheet'!F:F)</f>
        <v>0</v>
      </c>
      <c r="AC3977" s="28">
        <f>+SUMIF('Input Sheet'!$S:$S,$AL3977,'Input Sheet'!G:G)</f>
        <v>0</v>
      </c>
      <c r="AD3977" s="28">
        <f>+SUMIF('Input Sheet'!$S:$S,$AL3977,'Input Sheet'!H:H)</f>
        <v>0</v>
      </c>
      <c r="AE3977" s="28">
        <f>+SUMIF('Input Sheet'!$S:$S,$AL3977,'Input Sheet'!I:I)</f>
        <v>0</v>
      </c>
      <c r="AF3977" s="28">
        <f>+SUMIF('Input Sheet'!$S:$S,$AL3977,'Input Sheet'!J:J)</f>
        <v>0</v>
      </c>
      <c r="AG3977" s="28">
        <f>+SUMIF('Input Sheet'!$S:$S,$AL3977,'Input Sheet'!K:K)</f>
        <v>0</v>
      </c>
      <c r="AH3977" s="28">
        <f>+SUMIF('Input Sheet'!$S:$S,$AL3977,'Input Sheet'!L:L)</f>
        <v>0</v>
      </c>
      <c r="AI3977" s="28">
        <f>+SUMIF('Input Sheet'!$S:$S,$AL3977,'Input Sheet'!M:M)</f>
        <v>0</v>
      </c>
      <c r="AJ3977" s="28">
        <f>+SUMIF('Input Sheet'!$S:$S,$AL3977,'Input Sheet'!N:N)</f>
        <v>0</v>
      </c>
      <c r="AK3977" s="28"/>
      <c r="AL3977" s="27" t="str">
        <f t="shared" si="311"/>
        <v>420-4209</v>
      </c>
      <c r="AM3977" s="34" t="str">
        <f t="shared" si="314"/>
        <v>Used Vehicle</v>
      </c>
      <c r="AN3977" s="34" t="str">
        <f t="shared" si="315"/>
        <v>Used VehicleOther UV retail gross profit p.u.</v>
      </c>
      <c r="AO3977" s="35"/>
      <c r="AP3977" s="35"/>
      <c r="AQ3977" s="35"/>
    </row>
    <row r="3978" spans="1:43" x14ac:dyDescent="0.25">
      <c r="A3978" s="27" t="s">
        <v>103</v>
      </c>
      <c r="B3978" s="27" t="s">
        <v>104</v>
      </c>
      <c r="C3978" s="27" t="s">
        <v>663</v>
      </c>
      <c r="D3978" s="27" t="s">
        <v>601</v>
      </c>
      <c r="E3978" s="27" t="s">
        <v>667</v>
      </c>
      <c r="F3978" s="27" t="s">
        <v>1038</v>
      </c>
      <c r="G3978" s="27" t="s">
        <v>1039</v>
      </c>
      <c r="H3978" s="34" t="s">
        <v>1031</v>
      </c>
      <c r="I3978" s="34" t="s">
        <v>1040</v>
      </c>
      <c r="J3978" s="34" t="str">
        <f t="shared" si="312"/>
        <v>Used VehicleOther UV retail gross profit p.u.</v>
      </c>
      <c r="K3978" s="34" t="str">
        <f t="shared" si="313"/>
        <v>421Toyota Non-FP UV Cost of Sales</v>
      </c>
      <c r="L3978" s="28">
        <f>+SUMIF('TB 4-24'!M:M,$AL3978,'TB 4-24'!G:G)</f>
        <v>0</v>
      </c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>
        <f>+SUMIF('Input Sheet'!$S:$S,$AL3978,'Input Sheet'!C:C)</f>
        <v>0</v>
      </c>
      <c r="Z3978" s="28">
        <f>+SUMIF('Input Sheet'!$S:$S,$AL3978,'Input Sheet'!D:D)</f>
        <v>0</v>
      </c>
      <c r="AA3978" s="28">
        <f>+SUMIF('Input Sheet'!$S:$S,$AL3978,'Input Sheet'!E:E)</f>
        <v>0</v>
      </c>
      <c r="AB3978" s="28">
        <f>+SUMIF('Input Sheet'!$S:$S,$AL3978,'Input Sheet'!F:F)</f>
        <v>0</v>
      </c>
      <c r="AC3978" s="28">
        <f>+SUMIF('Input Sheet'!$S:$S,$AL3978,'Input Sheet'!G:G)</f>
        <v>0</v>
      </c>
      <c r="AD3978" s="28">
        <f>+SUMIF('Input Sheet'!$S:$S,$AL3978,'Input Sheet'!H:H)</f>
        <v>0</v>
      </c>
      <c r="AE3978" s="28">
        <f>+SUMIF('Input Sheet'!$S:$S,$AL3978,'Input Sheet'!I:I)</f>
        <v>0</v>
      </c>
      <c r="AF3978" s="28">
        <f>+SUMIF('Input Sheet'!$S:$S,$AL3978,'Input Sheet'!J:J)</f>
        <v>0</v>
      </c>
      <c r="AG3978" s="28">
        <f>+SUMIF('Input Sheet'!$S:$S,$AL3978,'Input Sheet'!K:K)</f>
        <v>0</v>
      </c>
      <c r="AH3978" s="28">
        <f>+SUMIF('Input Sheet'!$S:$S,$AL3978,'Input Sheet'!L:L)</f>
        <v>0</v>
      </c>
      <c r="AI3978" s="28">
        <f>+SUMIF('Input Sheet'!$S:$S,$AL3978,'Input Sheet'!M:M)</f>
        <v>0</v>
      </c>
      <c r="AJ3978" s="28">
        <f>+SUMIF('Input Sheet'!$S:$S,$AL3978,'Input Sheet'!N:N)</f>
        <v>0</v>
      </c>
      <c r="AK3978" s="28"/>
      <c r="AL3978" s="27" t="str">
        <f t="shared" si="311"/>
        <v>421-4209</v>
      </c>
      <c r="AM3978" s="34" t="str">
        <f t="shared" si="314"/>
        <v>Used Vehicle</v>
      </c>
      <c r="AN3978" s="34" t="str">
        <f t="shared" si="315"/>
        <v>Used VehicleOther UV retail gross profit p.u.</v>
      </c>
      <c r="AO3978" s="35"/>
      <c r="AP3978" s="35"/>
      <c r="AQ3978" s="35"/>
    </row>
    <row r="3979" spans="1:43" x14ac:dyDescent="0.25">
      <c r="A3979" s="27" t="s">
        <v>103</v>
      </c>
      <c r="B3979" s="27" t="s">
        <v>104</v>
      </c>
      <c r="C3979" s="27" t="s">
        <v>671</v>
      </c>
      <c r="D3979" s="27" t="s">
        <v>601</v>
      </c>
      <c r="E3979" s="27" t="s">
        <v>719</v>
      </c>
      <c r="F3979" s="27" t="s">
        <v>1038</v>
      </c>
      <c r="G3979" s="27" t="s">
        <v>1039</v>
      </c>
      <c r="H3979" s="34" t="s">
        <v>1031</v>
      </c>
      <c r="I3979" s="34" t="s">
        <v>1040</v>
      </c>
      <c r="J3979" s="34" t="str">
        <f t="shared" si="312"/>
        <v>Used VehicleOther UV retail gross profit p.u.</v>
      </c>
      <c r="K3979" s="34" t="str">
        <f t="shared" si="313"/>
        <v>320Toyota Non-FP UV Cost of Sales</v>
      </c>
      <c r="L3979" s="28">
        <f>+SUMIF('TB 4-24'!M:M,$AL3979,'TB 4-24'!G:G)</f>
        <v>0</v>
      </c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>
        <f>+SUMIF('Input Sheet'!$S:$S,$AL3979,'Input Sheet'!C:C)</f>
        <v>0</v>
      </c>
      <c r="Z3979" s="28">
        <f>+SUMIF('Input Sheet'!$S:$S,$AL3979,'Input Sheet'!D:D)</f>
        <v>0</v>
      </c>
      <c r="AA3979" s="28">
        <f>+SUMIF('Input Sheet'!$S:$S,$AL3979,'Input Sheet'!E:E)</f>
        <v>0</v>
      </c>
      <c r="AB3979" s="28">
        <f>+SUMIF('Input Sheet'!$S:$S,$AL3979,'Input Sheet'!F:F)</f>
        <v>0</v>
      </c>
      <c r="AC3979" s="28">
        <f>+SUMIF('Input Sheet'!$S:$S,$AL3979,'Input Sheet'!G:G)</f>
        <v>0</v>
      </c>
      <c r="AD3979" s="28">
        <f>+SUMIF('Input Sheet'!$S:$S,$AL3979,'Input Sheet'!H:H)</f>
        <v>0</v>
      </c>
      <c r="AE3979" s="28">
        <f>+SUMIF('Input Sheet'!$S:$S,$AL3979,'Input Sheet'!I:I)</f>
        <v>0</v>
      </c>
      <c r="AF3979" s="28">
        <f>+SUMIF('Input Sheet'!$S:$S,$AL3979,'Input Sheet'!J:J)</f>
        <v>0</v>
      </c>
      <c r="AG3979" s="28">
        <f>+SUMIF('Input Sheet'!$S:$S,$AL3979,'Input Sheet'!K:K)</f>
        <v>0</v>
      </c>
      <c r="AH3979" s="28">
        <f>+SUMIF('Input Sheet'!$S:$S,$AL3979,'Input Sheet'!L:L)</f>
        <v>0</v>
      </c>
      <c r="AI3979" s="28">
        <f>+SUMIF('Input Sheet'!$S:$S,$AL3979,'Input Sheet'!M:M)</f>
        <v>0</v>
      </c>
      <c r="AJ3979" s="28">
        <f>+SUMIF('Input Sheet'!$S:$S,$AL3979,'Input Sheet'!N:N)</f>
        <v>0</v>
      </c>
      <c r="AK3979" s="28"/>
      <c r="AL3979" s="27" t="str">
        <f t="shared" si="311"/>
        <v>320-4209</v>
      </c>
      <c r="AM3979" s="34" t="str">
        <f t="shared" si="314"/>
        <v>Used Vehicle</v>
      </c>
      <c r="AN3979" s="34" t="str">
        <f t="shared" si="315"/>
        <v>Used VehicleOther UV retail gross profit p.u.</v>
      </c>
      <c r="AO3979" s="35"/>
      <c r="AP3979" s="35"/>
      <c r="AQ3979" s="35"/>
    </row>
    <row r="3980" spans="1:43" x14ac:dyDescent="0.25">
      <c r="A3980" s="27" t="s">
        <v>103</v>
      </c>
      <c r="B3980" s="27" t="s">
        <v>104</v>
      </c>
      <c r="C3980" s="27" t="s">
        <v>671</v>
      </c>
      <c r="D3980" s="27" t="s">
        <v>601</v>
      </c>
      <c r="E3980" s="27" t="s">
        <v>674</v>
      </c>
      <c r="F3980" s="27" t="s">
        <v>1038</v>
      </c>
      <c r="G3980" s="27" t="s">
        <v>1039</v>
      </c>
      <c r="H3980" s="34" t="s">
        <v>1031</v>
      </c>
      <c r="I3980" s="34" t="s">
        <v>1040</v>
      </c>
      <c r="J3980" s="34" t="str">
        <f t="shared" si="312"/>
        <v>Used VehicleOther UV retail gross profit p.u.</v>
      </c>
      <c r="K3980" s="34" t="str">
        <f t="shared" si="313"/>
        <v>321Toyota Non-FP UV Cost of Sales</v>
      </c>
      <c r="L3980" s="28">
        <f>+SUMIF('TB 4-24'!M:M,$AL3980,'TB 4-24'!G:G)</f>
        <v>0</v>
      </c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>
        <f>+SUMIF('Input Sheet'!$S:$S,$AL3980,'Input Sheet'!C:C)</f>
        <v>0</v>
      </c>
      <c r="Z3980" s="28">
        <f>+SUMIF('Input Sheet'!$S:$S,$AL3980,'Input Sheet'!D:D)</f>
        <v>0</v>
      </c>
      <c r="AA3980" s="28">
        <f>+SUMIF('Input Sheet'!$S:$S,$AL3980,'Input Sheet'!E:E)</f>
        <v>0</v>
      </c>
      <c r="AB3980" s="28">
        <f>+SUMIF('Input Sheet'!$S:$S,$AL3980,'Input Sheet'!F:F)</f>
        <v>0</v>
      </c>
      <c r="AC3980" s="28">
        <f>+SUMIF('Input Sheet'!$S:$S,$AL3980,'Input Sheet'!G:G)</f>
        <v>0</v>
      </c>
      <c r="AD3980" s="28">
        <f>+SUMIF('Input Sheet'!$S:$S,$AL3980,'Input Sheet'!H:H)</f>
        <v>0</v>
      </c>
      <c r="AE3980" s="28">
        <f>+SUMIF('Input Sheet'!$S:$S,$AL3980,'Input Sheet'!I:I)</f>
        <v>0</v>
      </c>
      <c r="AF3980" s="28">
        <f>+SUMIF('Input Sheet'!$S:$S,$AL3980,'Input Sheet'!J:J)</f>
        <v>0</v>
      </c>
      <c r="AG3980" s="28">
        <f>+SUMIF('Input Sheet'!$S:$S,$AL3980,'Input Sheet'!K:K)</f>
        <v>0</v>
      </c>
      <c r="AH3980" s="28">
        <f>+SUMIF('Input Sheet'!$S:$S,$AL3980,'Input Sheet'!L:L)</f>
        <v>0</v>
      </c>
      <c r="AI3980" s="28">
        <f>+SUMIF('Input Sheet'!$S:$S,$AL3980,'Input Sheet'!M:M)</f>
        <v>0</v>
      </c>
      <c r="AJ3980" s="28">
        <f>+SUMIF('Input Sheet'!$S:$S,$AL3980,'Input Sheet'!N:N)</f>
        <v>0</v>
      </c>
      <c r="AK3980" s="28"/>
      <c r="AL3980" s="27" t="str">
        <f t="shared" si="311"/>
        <v>321-4209</v>
      </c>
      <c r="AM3980" s="34" t="str">
        <f t="shared" si="314"/>
        <v>Used Vehicle</v>
      </c>
      <c r="AN3980" s="34" t="str">
        <f t="shared" si="315"/>
        <v>Used VehicleOther UV retail gross profit p.u.</v>
      </c>
      <c r="AO3980" s="35"/>
      <c r="AP3980" s="35"/>
      <c r="AQ3980" s="35"/>
    </row>
    <row r="3981" spans="1:43" x14ac:dyDescent="0.25">
      <c r="A3981" s="27" t="s">
        <v>103</v>
      </c>
      <c r="B3981" s="27" t="s">
        <v>104</v>
      </c>
      <c r="C3981" s="27" t="s">
        <v>104</v>
      </c>
      <c r="D3981" s="27" t="s">
        <v>602</v>
      </c>
      <c r="E3981" s="27" t="s">
        <v>654</v>
      </c>
      <c r="F3981" s="27" t="s">
        <v>1038</v>
      </c>
      <c r="G3981" s="27" t="s">
        <v>1039</v>
      </c>
      <c r="H3981" s="34" t="s">
        <v>1031</v>
      </c>
      <c r="I3981" s="34" t="s">
        <v>1040</v>
      </c>
      <c r="J3981" s="34" t="str">
        <f t="shared" si="312"/>
        <v>Used VehicleOther UV retail gross profit p.u.</v>
      </c>
      <c r="K3981" s="34" t="str">
        <f t="shared" si="313"/>
        <v>120Toyota Non-FP UV Cost of Sales</v>
      </c>
      <c r="L3981" s="28">
        <f>+SUMIF('TB 4-24'!M:M,$AL3981,'TB 4-24'!G:G)</f>
        <v>0</v>
      </c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>
        <f>+SUMIF('Input Sheet'!$S:$S,$AL3981,'Input Sheet'!C:C)</f>
        <v>0</v>
      </c>
      <c r="Z3981" s="28">
        <f>+SUMIF('Input Sheet'!$S:$S,$AL3981,'Input Sheet'!D:D)</f>
        <v>0</v>
      </c>
      <c r="AA3981" s="28">
        <f>+SUMIF('Input Sheet'!$S:$S,$AL3981,'Input Sheet'!E:E)</f>
        <v>0</v>
      </c>
      <c r="AB3981" s="28">
        <f>+SUMIF('Input Sheet'!$S:$S,$AL3981,'Input Sheet'!F:F)</f>
        <v>0</v>
      </c>
      <c r="AC3981" s="28">
        <f>+SUMIF('Input Sheet'!$S:$S,$AL3981,'Input Sheet'!G:G)</f>
        <v>0</v>
      </c>
      <c r="AD3981" s="28">
        <f>+SUMIF('Input Sheet'!$S:$S,$AL3981,'Input Sheet'!H:H)</f>
        <v>0</v>
      </c>
      <c r="AE3981" s="28">
        <f>+SUMIF('Input Sheet'!$S:$S,$AL3981,'Input Sheet'!I:I)</f>
        <v>0</v>
      </c>
      <c r="AF3981" s="28">
        <f>+SUMIF('Input Sheet'!$S:$S,$AL3981,'Input Sheet'!J:J)</f>
        <v>0</v>
      </c>
      <c r="AG3981" s="28">
        <f>+SUMIF('Input Sheet'!$S:$S,$AL3981,'Input Sheet'!K:K)</f>
        <v>0</v>
      </c>
      <c r="AH3981" s="28">
        <f>+SUMIF('Input Sheet'!$S:$S,$AL3981,'Input Sheet'!L:L)</f>
        <v>0</v>
      </c>
      <c r="AI3981" s="28">
        <f>+SUMIF('Input Sheet'!$S:$S,$AL3981,'Input Sheet'!M:M)</f>
        <v>0</v>
      </c>
      <c r="AJ3981" s="28">
        <f>+SUMIF('Input Sheet'!$S:$S,$AL3981,'Input Sheet'!N:N)</f>
        <v>0</v>
      </c>
      <c r="AK3981" s="28"/>
      <c r="AL3981" s="27" t="str">
        <f t="shared" si="311"/>
        <v>120-4210</v>
      </c>
      <c r="AM3981" s="34" t="str">
        <f t="shared" si="314"/>
        <v>Used Vehicle</v>
      </c>
      <c r="AN3981" s="34" t="str">
        <f t="shared" si="315"/>
        <v>Used VehicleOther UV retail gross profit p.u.</v>
      </c>
      <c r="AO3981" s="35"/>
      <c r="AP3981" s="35"/>
      <c r="AQ3981" s="35"/>
    </row>
    <row r="3982" spans="1:43" x14ac:dyDescent="0.25">
      <c r="A3982" s="27" t="s">
        <v>103</v>
      </c>
      <c r="B3982" s="27" t="s">
        <v>104</v>
      </c>
      <c r="C3982" s="27" t="s">
        <v>657</v>
      </c>
      <c r="D3982" s="27" t="s">
        <v>602</v>
      </c>
      <c r="E3982" s="27" t="s">
        <v>659</v>
      </c>
      <c r="F3982" s="27" t="s">
        <v>1038</v>
      </c>
      <c r="G3982" s="27" t="s">
        <v>1039</v>
      </c>
      <c r="H3982" s="34" t="s">
        <v>1031</v>
      </c>
      <c r="I3982" s="34" t="s">
        <v>1040</v>
      </c>
      <c r="J3982" s="34" t="str">
        <f t="shared" si="312"/>
        <v>Used VehicleOther UV retail gross profit p.u.</v>
      </c>
      <c r="K3982" s="34" t="str">
        <f t="shared" si="313"/>
        <v>220Toyota Non-FP UV Cost of Sales</v>
      </c>
      <c r="L3982" s="28">
        <f>+SUMIF('TB 4-24'!M:M,$AL3982,'TB 4-24'!G:G)</f>
        <v>0</v>
      </c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>
        <f>+SUMIF('Input Sheet'!$S:$S,$AL3982,'Input Sheet'!C:C)</f>
        <v>0</v>
      </c>
      <c r="Z3982" s="28">
        <f>+SUMIF('Input Sheet'!$S:$S,$AL3982,'Input Sheet'!D:D)</f>
        <v>0</v>
      </c>
      <c r="AA3982" s="28">
        <f>+SUMIF('Input Sheet'!$S:$S,$AL3982,'Input Sheet'!E:E)</f>
        <v>0</v>
      </c>
      <c r="AB3982" s="28">
        <f>+SUMIF('Input Sheet'!$S:$S,$AL3982,'Input Sheet'!F:F)</f>
        <v>0</v>
      </c>
      <c r="AC3982" s="28">
        <f>+SUMIF('Input Sheet'!$S:$S,$AL3982,'Input Sheet'!G:G)</f>
        <v>0</v>
      </c>
      <c r="AD3982" s="28">
        <f>+SUMIF('Input Sheet'!$S:$S,$AL3982,'Input Sheet'!H:H)</f>
        <v>0</v>
      </c>
      <c r="AE3982" s="28">
        <f>+SUMIF('Input Sheet'!$S:$S,$AL3982,'Input Sheet'!I:I)</f>
        <v>0</v>
      </c>
      <c r="AF3982" s="28">
        <f>+SUMIF('Input Sheet'!$S:$S,$AL3982,'Input Sheet'!J:J)</f>
        <v>0</v>
      </c>
      <c r="AG3982" s="28">
        <f>+SUMIF('Input Sheet'!$S:$S,$AL3982,'Input Sheet'!K:K)</f>
        <v>0</v>
      </c>
      <c r="AH3982" s="28">
        <f>+SUMIF('Input Sheet'!$S:$S,$AL3982,'Input Sheet'!L:L)</f>
        <v>0</v>
      </c>
      <c r="AI3982" s="28">
        <f>+SUMIF('Input Sheet'!$S:$S,$AL3982,'Input Sheet'!M:M)</f>
        <v>0</v>
      </c>
      <c r="AJ3982" s="28">
        <f>+SUMIF('Input Sheet'!$S:$S,$AL3982,'Input Sheet'!N:N)</f>
        <v>0</v>
      </c>
      <c r="AK3982" s="28"/>
      <c r="AL3982" s="27" t="str">
        <f t="shared" si="311"/>
        <v>220-4210</v>
      </c>
      <c r="AM3982" s="34" t="str">
        <f t="shared" si="314"/>
        <v>Used Vehicle</v>
      </c>
      <c r="AN3982" s="34" t="str">
        <f t="shared" si="315"/>
        <v>Used VehicleOther UV retail gross profit p.u.</v>
      </c>
      <c r="AO3982" s="35"/>
      <c r="AP3982" s="35"/>
      <c r="AQ3982" s="35"/>
    </row>
    <row r="3983" spans="1:43" x14ac:dyDescent="0.25">
      <c r="A3983" s="27" t="s">
        <v>103</v>
      </c>
      <c r="B3983" s="27" t="s">
        <v>104</v>
      </c>
      <c r="C3983" s="27" t="s">
        <v>657</v>
      </c>
      <c r="D3983" s="27" t="s">
        <v>602</v>
      </c>
      <c r="E3983" s="27" t="s">
        <v>661</v>
      </c>
      <c r="F3983" s="27" t="s">
        <v>1038</v>
      </c>
      <c r="G3983" s="27" t="s">
        <v>1039</v>
      </c>
      <c r="H3983" s="34" t="s">
        <v>1031</v>
      </c>
      <c r="I3983" s="34" t="s">
        <v>1040</v>
      </c>
      <c r="J3983" s="34" t="str">
        <f t="shared" si="312"/>
        <v>Used VehicleOther UV retail gross profit p.u.</v>
      </c>
      <c r="K3983" s="34" t="str">
        <f t="shared" si="313"/>
        <v>221Toyota Non-FP UV Cost of Sales</v>
      </c>
      <c r="L3983" s="28">
        <f>+SUMIF('TB 4-24'!M:M,$AL3983,'TB 4-24'!G:G)</f>
        <v>0</v>
      </c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>
        <f>+SUMIF('Input Sheet'!$S:$S,$AL3983,'Input Sheet'!C:C)</f>
        <v>0</v>
      </c>
      <c r="Z3983" s="28">
        <f>+SUMIF('Input Sheet'!$S:$S,$AL3983,'Input Sheet'!D:D)</f>
        <v>0</v>
      </c>
      <c r="AA3983" s="28">
        <f>+SUMIF('Input Sheet'!$S:$S,$AL3983,'Input Sheet'!E:E)</f>
        <v>0</v>
      </c>
      <c r="AB3983" s="28">
        <f>+SUMIF('Input Sheet'!$S:$S,$AL3983,'Input Sheet'!F:F)</f>
        <v>0</v>
      </c>
      <c r="AC3983" s="28">
        <f>+SUMIF('Input Sheet'!$S:$S,$AL3983,'Input Sheet'!G:G)</f>
        <v>0</v>
      </c>
      <c r="AD3983" s="28">
        <f>+SUMIF('Input Sheet'!$S:$S,$AL3983,'Input Sheet'!H:H)</f>
        <v>0</v>
      </c>
      <c r="AE3983" s="28">
        <f>+SUMIF('Input Sheet'!$S:$S,$AL3983,'Input Sheet'!I:I)</f>
        <v>0</v>
      </c>
      <c r="AF3983" s="28">
        <f>+SUMIF('Input Sheet'!$S:$S,$AL3983,'Input Sheet'!J:J)</f>
        <v>0</v>
      </c>
      <c r="AG3983" s="28">
        <f>+SUMIF('Input Sheet'!$S:$S,$AL3983,'Input Sheet'!K:K)</f>
        <v>0</v>
      </c>
      <c r="AH3983" s="28">
        <f>+SUMIF('Input Sheet'!$S:$S,$AL3983,'Input Sheet'!L:L)</f>
        <v>0</v>
      </c>
      <c r="AI3983" s="28">
        <f>+SUMIF('Input Sheet'!$S:$S,$AL3983,'Input Sheet'!M:M)</f>
        <v>0</v>
      </c>
      <c r="AJ3983" s="28">
        <f>+SUMIF('Input Sheet'!$S:$S,$AL3983,'Input Sheet'!N:N)</f>
        <v>0</v>
      </c>
      <c r="AK3983" s="28"/>
      <c r="AL3983" s="27" t="str">
        <f t="shared" si="311"/>
        <v>221-4210</v>
      </c>
      <c r="AM3983" s="34" t="str">
        <f t="shared" si="314"/>
        <v>Used Vehicle</v>
      </c>
      <c r="AN3983" s="34" t="str">
        <f t="shared" si="315"/>
        <v>Used VehicleOther UV retail gross profit p.u.</v>
      </c>
      <c r="AO3983" s="35"/>
      <c r="AP3983" s="35"/>
      <c r="AQ3983" s="35"/>
    </row>
    <row r="3984" spans="1:43" x14ac:dyDescent="0.25">
      <c r="A3984" s="27" t="s">
        <v>103</v>
      </c>
      <c r="B3984" s="27" t="s">
        <v>104</v>
      </c>
      <c r="C3984" s="27" t="s">
        <v>663</v>
      </c>
      <c r="D3984" s="27" t="s">
        <v>602</v>
      </c>
      <c r="E3984" s="27" t="s">
        <v>666</v>
      </c>
      <c r="F3984" s="27" t="s">
        <v>1038</v>
      </c>
      <c r="G3984" s="27" t="s">
        <v>1039</v>
      </c>
      <c r="H3984" s="34" t="s">
        <v>1031</v>
      </c>
      <c r="I3984" s="34" t="s">
        <v>1040</v>
      </c>
      <c r="J3984" s="34" t="str">
        <f t="shared" si="312"/>
        <v>Used VehicleOther UV retail gross profit p.u.</v>
      </c>
      <c r="K3984" s="34" t="str">
        <f t="shared" si="313"/>
        <v>420Toyota Non-FP UV Cost of Sales</v>
      </c>
      <c r="L3984" s="28">
        <f>+SUMIF('TB 4-24'!M:M,$AL3984,'TB 4-24'!G:G)</f>
        <v>0</v>
      </c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>
        <f>+SUMIF('Input Sheet'!$S:$S,$AL3984,'Input Sheet'!C:C)</f>
        <v>0</v>
      </c>
      <c r="Z3984" s="28">
        <f>+SUMIF('Input Sheet'!$S:$S,$AL3984,'Input Sheet'!D:D)</f>
        <v>0</v>
      </c>
      <c r="AA3984" s="28">
        <f>+SUMIF('Input Sheet'!$S:$S,$AL3984,'Input Sheet'!E:E)</f>
        <v>0</v>
      </c>
      <c r="AB3984" s="28">
        <f>+SUMIF('Input Sheet'!$S:$S,$AL3984,'Input Sheet'!F:F)</f>
        <v>0</v>
      </c>
      <c r="AC3984" s="28">
        <f>+SUMIF('Input Sheet'!$S:$S,$AL3984,'Input Sheet'!G:G)</f>
        <v>0</v>
      </c>
      <c r="AD3984" s="28">
        <f>+SUMIF('Input Sheet'!$S:$S,$AL3984,'Input Sheet'!H:H)</f>
        <v>0</v>
      </c>
      <c r="AE3984" s="28">
        <f>+SUMIF('Input Sheet'!$S:$S,$AL3984,'Input Sheet'!I:I)</f>
        <v>0</v>
      </c>
      <c r="AF3984" s="28">
        <f>+SUMIF('Input Sheet'!$S:$S,$AL3984,'Input Sheet'!J:J)</f>
        <v>0</v>
      </c>
      <c r="AG3984" s="28">
        <f>+SUMIF('Input Sheet'!$S:$S,$AL3984,'Input Sheet'!K:K)</f>
        <v>0</v>
      </c>
      <c r="AH3984" s="28">
        <f>+SUMIF('Input Sheet'!$S:$S,$AL3984,'Input Sheet'!L:L)</f>
        <v>0</v>
      </c>
      <c r="AI3984" s="28">
        <f>+SUMIF('Input Sheet'!$S:$S,$AL3984,'Input Sheet'!M:M)</f>
        <v>0</v>
      </c>
      <c r="AJ3984" s="28">
        <f>+SUMIF('Input Sheet'!$S:$S,$AL3984,'Input Sheet'!N:N)</f>
        <v>0</v>
      </c>
      <c r="AK3984" s="28"/>
      <c r="AL3984" s="27" t="str">
        <f t="shared" si="311"/>
        <v>420-4210</v>
      </c>
      <c r="AM3984" s="34" t="str">
        <f t="shared" si="314"/>
        <v>Used Vehicle</v>
      </c>
      <c r="AN3984" s="34" t="str">
        <f t="shared" si="315"/>
        <v>Used VehicleOther UV retail gross profit p.u.</v>
      </c>
      <c r="AO3984" s="35"/>
      <c r="AP3984" s="35"/>
      <c r="AQ3984" s="35"/>
    </row>
    <row r="3985" spans="1:43" x14ac:dyDescent="0.25">
      <c r="A3985" s="27" t="s">
        <v>103</v>
      </c>
      <c r="B3985" s="27" t="s">
        <v>104</v>
      </c>
      <c r="C3985" s="27" t="s">
        <v>663</v>
      </c>
      <c r="D3985" s="27" t="s">
        <v>602</v>
      </c>
      <c r="E3985" s="27" t="s">
        <v>667</v>
      </c>
      <c r="F3985" s="27" t="s">
        <v>1038</v>
      </c>
      <c r="G3985" s="27" t="s">
        <v>1039</v>
      </c>
      <c r="H3985" s="34" t="s">
        <v>1031</v>
      </c>
      <c r="I3985" s="34" t="s">
        <v>1040</v>
      </c>
      <c r="J3985" s="34" t="str">
        <f t="shared" si="312"/>
        <v>Used VehicleOther UV retail gross profit p.u.</v>
      </c>
      <c r="K3985" s="34" t="str">
        <f t="shared" si="313"/>
        <v>421Toyota Non-FP UV Cost of Sales</v>
      </c>
      <c r="L3985" s="28">
        <f>+SUMIF('TB 4-24'!M:M,$AL3985,'TB 4-24'!G:G)</f>
        <v>0</v>
      </c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>
        <f>+SUMIF('Input Sheet'!$S:$S,$AL3985,'Input Sheet'!C:C)</f>
        <v>0</v>
      </c>
      <c r="Z3985" s="28">
        <f>+SUMIF('Input Sheet'!$S:$S,$AL3985,'Input Sheet'!D:D)</f>
        <v>0</v>
      </c>
      <c r="AA3985" s="28">
        <f>+SUMIF('Input Sheet'!$S:$S,$AL3985,'Input Sheet'!E:E)</f>
        <v>0</v>
      </c>
      <c r="AB3985" s="28">
        <f>+SUMIF('Input Sheet'!$S:$S,$AL3985,'Input Sheet'!F:F)</f>
        <v>0</v>
      </c>
      <c r="AC3985" s="28">
        <f>+SUMIF('Input Sheet'!$S:$S,$AL3985,'Input Sheet'!G:G)</f>
        <v>0</v>
      </c>
      <c r="AD3985" s="28">
        <f>+SUMIF('Input Sheet'!$S:$S,$AL3985,'Input Sheet'!H:H)</f>
        <v>0</v>
      </c>
      <c r="AE3985" s="28">
        <f>+SUMIF('Input Sheet'!$S:$S,$AL3985,'Input Sheet'!I:I)</f>
        <v>0</v>
      </c>
      <c r="AF3985" s="28">
        <f>+SUMIF('Input Sheet'!$S:$S,$AL3985,'Input Sheet'!J:J)</f>
        <v>0</v>
      </c>
      <c r="AG3985" s="28">
        <f>+SUMIF('Input Sheet'!$S:$S,$AL3985,'Input Sheet'!K:K)</f>
        <v>0</v>
      </c>
      <c r="AH3985" s="28">
        <f>+SUMIF('Input Sheet'!$S:$S,$AL3985,'Input Sheet'!L:L)</f>
        <v>0</v>
      </c>
      <c r="AI3985" s="28">
        <f>+SUMIF('Input Sheet'!$S:$S,$AL3985,'Input Sheet'!M:M)</f>
        <v>0</v>
      </c>
      <c r="AJ3985" s="28">
        <f>+SUMIF('Input Sheet'!$S:$S,$AL3985,'Input Sheet'!N:N)</f>
        <v>0</v>
      </c>
      <c r="AK3985" s="28"/>
      <c r="AL3985" s="27" t="str">
        <f t="shared" si="311"/>
        <v>421-4210</v>
      </c>
      <c r="AM3985" s="34" t="str">
        <f t="shared" si="314"/>
        <v>Used Vehicle</v>
      </c>
      <c r="AN3985" s="34" t="str">
        <f t="shared" si="315"/>
        <v>Used VehicleOther UV retail gross profit p.u.</v>
      </c>
      <c r="AO3985" s="35"/>
      <c r="AP3985" s="35"/>
      <c r="AQ3985" s="35"/>
    </row>
    <row r="3986" spans="1:43" x14ac:dyDescent="0.25">
      <c r="A3986" s="27" t="s">
        <v>103</v>
      </c>
      <c r="B3986" s="27" t="s">
        <v>104</v>
      </c>
      <c r="C3986" s="27" t="s">
        <v>671</v>
      </c>
      <c r="D3986" s="27" t="s">
        <v>602</v>
      </c>
      <c r="E3986" s="27" t="s">
        <v>719</v>
      </c>
      <c r="F3986" s="27" t="s">
        <v>1038</v>
      </c>
      <c r="G3986" s="27" t="s">
        <v>1039</v>
      </c>
      <c r="H3986" s="34" t="s">
        <v>1031</v>
      </c>
      <c r="I3986" s="34" t="s">
        <v>1040</v>
      </c>
      <c r="J3986" s="34" t="str">
        <f t="shared" si="312"/>
        <v>Used VehicleOther UV retail gross profit p.u.</v>
      </c>
      <c r="K3986" s="34" t="str">
        <f t="shared" si="313"/>
        <v>320Toyota Non-FP UV Cost of Sales</v>
      </c>
      <c r="L3986" s="28">
        <f>+SUMIF('TB 4-24'!M:M,$AL3986,'TB 4-24'!G:G)</f>
        <v>0</v>
      </c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>
        <f>+SUMIF('Input Sheet'!$S:$S,$AL3986,'Input Sheet'!C:C)</f>
        <v>0</v>
      </c>
      <c r="Z3986" s="28">
        <f>+SUMIF('Input Sheet'!$S:$S,$AL3986,'Input Sheet'!D:D)</f>
        <v>0</v>
      </c>
      <c r="AA3986" s="28">
        <f>+SUMIF('Input Sheet'!$S:$S,$AL3986,'Input Sheet'!E:E)</f>
        <v>0</v>
      </c>
      <c r="AB3986" s="28">
        <f>+SUMIF('Input Sheet'!$S:$S,$AL3986,'Input Sheet'!F:F)</f>
        <v>0</v>
      </c>
      <c r="AC3986" s="28">
        <f>+SUMIF('Input Sheet'!$S:$S,$AL3986,'Input Sheet'!G:G)</f>
        <v>0</v>
      </c>
      <c r="AD3986" s="28">
        <f>+SUMIF('Input Sheet'!$S:$S,$AL3986,'Input Sheet'!H:H)</f>
        <v>0</v>
      </c>
      <c r="AE3986" s="28">
        <f>+SUMIF('Input Sheet'!$S:$S,$AL3986,'Input Sheet'!I:I)</f>
        <v>0</v>
      </c>
      <c r="AF3986" s="28">
        <f>+SUMIF('Input Sheet'!$S:$S,$AL3986,'Input Sheet'!J:J)</f>
        <v>0</v>
      </c>
      <c r="AG3986" s="28">
        <f>+SUMIF('Input Sheet'!$S:$S,$AL3986,'Input Sheet'!K:K)</f>
        <v>0</v>
      </c>
      <c r="AH3986" s="28">
        <f>+SUMIF('Input Sheet'!$S:$S,$AL3986,'Input Sheet'!L:L)</f>
        <v>0</v>
      </c>
      <c r="AI3986" s="28">
        <f>+SUMIF('Input Sheet'!$S:$S,$AL3986,'Input Sheet'!M:M)</f>
        <v>0</v>
      </c>
      <c r="AJ3986" s="28">
        <f>+SUMIF('Input Sheet'!$S:$S,$AL3986,'Input Sheet'!N:N)</f>
        <v>0</v>
      </c>
      <c r="AK3986" s="28"/>
      <c r="AL3986" s="27" t="str">
        <f t="shared" si="311"/>
        <v>320-4210</v>
      </c>
      <c r="AM3986" s="34" t="str">
        <f t="shared" si="314"/>
        <v>Used Vehicle</v>
      </c>
      <c r="AN3986" s="34" t="str">
        <f t="shared" si="315"/>
        <v>Used VehicleOther UV retail gross profit p.u.</v>
      </c>
      <c r="AO3986" s="35"/>
      <c r="AP3986" s="35"/>
      <c r="AQ3986" s="35"/>
    </row>
    <row r="3987" spans="1:43" x14ac:dyDescent="0.25">
      <c r="A3987" s="27" t="s">
        <v>103</v>
      </c>
      <c r="B3987" s="27" t="s">
        <v>104</v>
      </c>
      <c r="C3987" s="27" t="s">
        <v>671</v>
      </c>
      <c r="D3987" s="27" t="s">
        <v>602</v>
      </c>
      <c r="E3987" s="27" t="s">
        <v>674</v>
      </c>
      <c r="F3987" s="27" t="s">
        <v>1038</v>
      </c>
      <c r="G3987" s="27" t="s">
        <v>1039</v>
      </c>
      <c r="H3987" s="34" t="s">
        <v>1031</v>
      </c>
      <c r="I3987" s="34" t="s">
        <v>1040</v>
      </c>
      <c r="J3987" s="34" t="str">
        <f t="shared" si="312"/>
        <v>Used VehicleOther UV retail gross profit p.u.</v>
      </c>
      <c r="K3987" s="34" t="str">
        <f t="shared" si="313"/>
        <v>321Toyota Non-FP UV Cost of Sales</v>
      </c>
      <c r="L3987" s="28">
        <f>+SUMIF('TB 4-24'!M:M,$AL3987,'TB 4-24'!G:G)</f>
        <v>0</v>
      </c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>
        <f>+SUMIF('Input Sheet'!$S:$S,$AL3987,'Input Sheet'!C:C)</f>
        <v>0</v>
      </c>
      <c r="Z3987" s="28">
        <f>+SUMIF('Input Sheet'!$S:$S,$AL3987,'Input Sheet'!D:D)</f>
        <v>0</v>
      </c>
      <c r="AA3987" s="28">
        <f>+SUMIF('Input Sheet'!$S:$S,$AL3987,'Input Sheet'!E:E)</f>
        <v>0</v>
      </c>
      <c r="AB3987" s="28">
        <f>+SUMIF('Input Sheet'!$S:$S,$AL3987,'Input Sheet'!F:F)</f>
        <v>0</v>
      </c>
      <c r="AC3987" s="28">
        <f>+SUMIF('Input Sheet'!$S:$S,$AL3987,'Input Sheet'!G:G)</f>
        <v>0</v>
      </c>
      <c r="AD3987" s="28">
        <f>+SUMIF('Input Sheet'!$S:$S,$AL3987,'Input Sheet'!H:H)</f>
        <v>0</v>
      </c>
      <c r="AE3987" s="28">
        <f>+SUMIF('Input Sheet'!$S:$S,$AL3987,'Input Sheet'!I:I)</f>
        <v>0</v>
      </c>
      <c r="AF3987" s="28">
        <f>+SUMIF('Input Sheet'!$S:$S,$AL3987,'Input Sheet'!J:J)</f>
        <v>0</v>
      </c>
      <c r="AG3987" s="28">
        <f>+SUMIF('Input Sheet'!$S:$S,$AL3987,'Input Sheet'!K:K)</f>
        <v>0</v>
      </c>
      <c r="AH3987" s="28">
        <f>+SUMIF('Input Sheet'!$S:$S,$AL3987,'Input Sheet'!L:L)</f>
        <v>0</v>
      </c>
      <c r="AI3987" s="28">
        <f>+SUMIF('Input Sheet'!$S:$S,$AL3987,'Input Sheet'!M:M)</f>
        <v>0</v>
      </c>
      <c r="AJ3987" s="28">
        <f>+SUMIF('Input Sheet'!$S:$S,$AL3987,'Input Sheet'!N:N)</f>
        <v>0</v>
      </c>
      <c r="AK3987" s="28"/>
      <c r="AL3987" s="27" t="str">
        <f t="shared" si="311"/>
        <v>321-4210</v>
      </c>
      <c r="AM3987" s="34" t="str">
        <f t="shared" si="314"/>
        <v>Used Vehicle</v>
      </c>
      <c r="AN3987" s="34" t="str">
        <f t="shared" si="315"/>
        <v>Used VehicleOther UV retail gross profit p.u.</v>
      </c>
      <c r="AO3987" s="35"/>
      <c r="AP3987" s="35"/>
      <c r="AQ3987" s="35"/>
    </row>
    <row r="3988" spans="1:43" x14ac:dyDescent="0.25">
      <c r="A3988" s="27" t="s">
        <v>103</v>
      </c>
      <c r="B3988" s="27" t="s">
        <v>104</v>
      </c>
      <c r="C3988" s="27" t="s">
        <v>104</v>
      </c>
      <c r="D3988" s="27" t="s">
        <v>602</v>
      </c>
      <c r="E3988" s="27" t="s">
        <v>678</v>
      </c>
      <c r="F3988" s="27" t="s">
        <v>1038</v>
      </c>
      <c r="G3988" s="27" t="s">
        <v>1039</v>
      </c>
      <c r="H3988" s="34" t="s">
        <v>1031</v>
      </c>
      <c r="I3988" s="34" t="s">
        <v>1040</v>
      </c>
      <c r="J3988" s="34" t="str">
        <f t="shared" si="312"/>
        <v>Used VehicleOther UV retail gross profit p.u.</v>
      </c>
      <c r="K3988" s="34" t="str">
        <f t="shared" si="313"/>
        <v>121Toyota Non-FP UV Cost of Sales</v>
      </c>
      <c r="L3988" s="28">
        <f>+SUMIF('TB 4-24'!M:M,$AL3988,'TB 4-24'!G:G)</f>
        <v>0</v>
      </c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>
        <f>+SUMIF('Input Sheet'!$S:$S,$AL3988,'Input Sheet'!C:C)</f>
        <v>0</v>
      </c>
      <c r="Z3988" s="28">
        <f>+SUMIF('Input Sheet'!$S:$S,$AL3988,'Input Sheet'!D:D)</f>
        <v>0</v>
      </c>
      <c r="AA3988" s="28">
        <f>+SUMIF('Input Sheet'!$S:$S,$AL3988,'Input Sheet'!E:E)</f>
        <v>0</v>
      </c>
      <c r="AB3988" s="28">
        <f>+SUMIF('Input Sheet'!$S:$S,$AL3988,'Input Sheet'!F:F)</f>
        <v>0</v>
      </c>
      <c r="AC3988" s="28">
        <f>+SUMIF('Input Sheet'!$S:$S,$AL3988,'Input Sheet'!G:G)</f>
        <v>0</v>
      </c>
      <c r="AD3988" s="28">
        <f>+SUMIF('Input Sheet'!$S:$S,$AL3988,'Input Sheet'!H:H)</f>
        <v>0</v>
      </c>
      <c r="AE3988" s="28">
        <f>+SUMIF('Input Sheet'!$S:$S,$AL3988,'Input Sheet'!I:I)</f>
        <v>0</v>
      </c>
      <c r="AF3988" s="28">
        <f>+SUMIF('Input Sheet'!$S:$S,$AL3988,'Input Sheet'!J:J)</f>
        <v>0</v>
      </c>
      <c r="AG3988" s="28">
        <f>+SUMIF('Input Sheet'!$S:$S,$AL3988,'Input Sheet'!K:K)</f>
        <v>0</v>
      </c>
      <c r="AH3988" s="28">
        <f>+SUMIF('Input Sheet'!$S:$S,$AL3988,'Input Sheet'!L:L)</f>
        <v>0</v>
      </c>
      <c r="AI3988" s="28">
        <f>+SUMIF('Input Sheet'!$S:$S,$AL3988,'Input Sheet'!M:M)</f>
        <v>0</v>
      </c>
      <c r="AJ3988" s="28">
        <f>+SUMIF('Input Sheet'!$S:$S,$AL3988,'Input Sheet'!N:N)</f>
        <v>0</v>
      </c>
      <c r="AK3988" s="28"/>
      <c r="AL3988" s="27" t="str">
        <f t="shared" si="311"/>
        <v>121-4210</v>
      </c>
      <c r="AM3988" s="34" t="str">
        <f t="shared" si="314"/>
        <v>Used Vehicle</v>
      </c>
      <c r="AN3988" s="34" t="str">
        <f t="shared" si="315"/>
        <v>Used VehicleOther UV retail gross profit p.u.</v>
      </c>
      <c r="AO3988" s="35"/>
      <c r="AP3988" s="35"/>
      <c r="AQ3988" s="35"/>
    </row>
    <row r="3989" spans="1:43" x14ac:dyDescent="0.25">
      <c r="A3989" s="27" t="s">
        <v>103</v>
      </c>
      <c r="B3989" s="27" t="s">
        <v>104</v>
      </c>
      <c r="C3989" s="27" t="s">
        <v>104</v>
      </c>
      <c r="D3989" s="27" t="s">
        <v>603</v>
      </c>
      <c r="E3989" s="27" t="s">
        <v>654</v>
      </c>
      <c r="F3989" s="27" t="s">
        <v>1038</v>
      </c>
      <c r="G3989" s="27" t="s">
        <v>1039</v>
      </c>
      <c r="H3989" s="34" t="s">
        <v>1031</v>
      </c>
      <c r="I3989" s="34" t="s">
        <v>1040</v>
      </c>
      <c r="J3989" s="34" t="str">
        <f t="shared" si="312"/>
        <v>Used VehicleOther UV retail gross profit p.u.</v>
      </c>
      <c r="K3989" s="34" t="str">
        <f t="shared" si="313"/>
        <v>120Toyota Non-FP UV Cost of Sales</v>
      </c>
      <c r="L3989" s="28">
        <f>+SUMIF('TB 4-24'!M:M,$AL3989,'TB 4-24'!G:G)</f>
        <v>0</v>
      </c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>
        <f>+SUMIF('Input Sheet'!$S:$S,$AL3989,'Input Sheet'!C:C)</f>
        <v>0</v>
      </c>
      <c r="Z3989" s="28">
        <f>+SUMIF('Input Sheet'!$S:$S,$AL3989,'Input Sheet'!D:D)</f>
        <v>0</v>
      </c>
      <c r="AA3989" s="28">
        <f>+SUMIF('Input Sheet'!$S:$S,$AL3989,'Input Sheet'!E:E)</f>
        <v>0</v>
      </c>
      <c r="AB3989" s="28">
        <f>+SUMIF('Input Sheet'!$S:$S,$AL3989,'Input Sheet'!F:F)</f>
        <v>0</v>
      </c>
      <c r="AC3989" s="28">
        <f>+SUMIF('Input Sheet'!$S:$S,$AL3989,'Input Sheet'!G:G)</f>
        <v>0</v>
      </c>
      <c r="AD3989" s="28">
        <f>+SUMIF('Input Sheet'!$S:$S,$AL3989,'Input Sheet'!H:H)</f>
        <v>0</v>
      </c>
      <c r="AE3989" s="28">
        <f>+SUMIF('Input Sheet'!$S:$S,$AL3989,'Input Sheet'!I:I)</f>
        <v>0</v>
      </c>
      <c r="AF3989" s="28">
        <f>+SUMIF('Input Sheet'!$S:$S,$AL3989,'Input Sheet'!J:J)</f>
        <v>0</v>
      </c>
      <c r="AG3989" s="28">
        <f>+SUMIF('Input Sheet'!$S:$S,$AL3989,'Input Sheet'!K:K)</f>
        <v>0</v>
      </c>
      <c r="AH3989" s="28">
        <f>+SUMIF('Input Sheet'!$S:$S,$AL3989,'Input Sheet'!L:L)</f>
        <v>0</v>
      </c>
      <c r="AI3989" s="28">
        <f>+SUMIF('Input Sheet'!$S:$S,$AL3989,'Input Sheet'!M:M)</f>
        <v>0</v>
      </c>
      <c r="AJ3989" s="28">
        <f>+SUMIF('Input Sheet'!$S:$S,$AL3989,'Input Sheet'!N:N)</f>
        <v>0</v>
      </c>
      <c r="AK3989" s="28"/>
      <c r="AL3989" s="27" t="str">
        <f t="shared" si="311"/>
        <v>120-4211</v>
      </c>
      <c r="AM3989" s="34" t="str">
        <f t="shared" si="314"/>
        <v>Used Vehicle</v>
      </c>
      <c r="AN3989" s="34" t="str">
        <f t="shared" si="315"/>
        <v>Used VehicleOther UV retail gross profit p.u.</v>
      </c>
      <c r="AO3989" s="35"/>
      <c r="AP3989" s="35"/>
      <c r="AQ3989" s="35"/>
    </row>
    <row r="3990" spans="1:43" x14ac:dyDescent="0.25">
      <c r="A3990" s="27" t="s">
        <v>103</v>
      </c>
      <c r="B3990" s="27" t="s">
        <v>104</v>
      </c>
      <c r="C3990" s="27" t="s">
        <v>657</v>
      </c>
      <c r="D3990" s="27" t="s">
        <v>603</v>
      </c>
      <c r="E3990" s="27" t="s">
        <v>659</v>
      </c>
      <c r="F3990" s="27" t="s">
        <v>1038</v>
      </c>
      <c r="G3990" s="27" t="s">
        <v>1039</v>
      </c>
      <c r="H3990" s="34" t="s">
        <v>1031</v>
      </c>
      <c r="I3990" s="34" t="s">
        <v>1040</v>
      </c>
      <c r="J3990" s="34" t="str">
        <f t="shared" si="312"/>
        <v>Used VehicleOther UV retail gross profit p.u.</v>
      </c>
      <c r="K3990" s="34" t="str">
        <f t="shared" si="313"/>
        <v>220Toyota Non-FP UV Cost of Sales</v>
      </c>
      <c r="L3990" s="28">
        <f>+SUMIF('TB 4-24'!M:M,$AL3990,'TB 4-24'!G:G)</f>
        <v>0</v>
      </c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>
        <f>+SUMIF('Input Sheet'!$S:$S,$AL3990,'Input Sheet'!C:C)</f>
        <v>0</v>
      </c>
      <c r="Z3990" s="28">
        <f>+SUMIF('Input Sheet'!$S:$S,$AL3990,'Input Sheet'!D:D)</f>
        <v>0</v>
      </c>
      <c r="AA3990" s="28">
        <f>+SUMIF('Input Sheet'!$S:$S,$AL3990,'Input Sheet'!E:E)</f>
        <v>0</v>
      </c>
      <c r="AB3990" s="28">
        <f>+SUMIF('Input Sheet'!$S:$S,$AL3990,'Input Sheet'!F:F)</f>
        <v>0</v>
      </c>
      <c r="AC3990" s="28">
        <f>+SUMIF('Input Sheet'!$S:$S,$AL3990,'Input Sheet'!G:G)</f>
        <v>0</v>
      </c>
      <c r="AD3990" s="28">
        <f>+SUMIF('Input Sheet'!$S:$S,$AL3990,'Input Sheet'!H:H)</f>
        <v>0</v>
      </c>
      <c r="AE3990" s="28">
        <f>+SUMIF('Input Sheet'!$S:$S,$AL3990,'Input Sheet'!I:I)</f>
        <v>0</v>
      </c>
      <c r="AF3990" s="28">
        <f>+SUMIF('Input Sheet'!$S:$S,$AL3990,'Input Sheet'!J:J)</f>
        <v>0</v>
      </c>
      <c r="AG3990" s="28">
        <f>+SUMIF('Input Sheet'!$S:$S,$AL3990,'Input Sheet'!K:K)</f>
        <v>0</v>
      </c>
      <c r="AH3990" s="28">
        <f>+SUMIF('Input Sheet'!$S:$S,$AL3990,'Input Sheet'!L:L)</f>
        <v>0</v>
      </c>
      <c r="AI3990" s="28">
        <f>+SUMIF('Input Sheet'!$S:$S,$AL3990,'Input Sheet'!M:M)</f>
        <v>0</v>
      </c>
      <c r="AJ3990" s="28">
        <f>+SUMIF('Input Sheet'!$S:$S,$AL3990,'Input Sheet'!N:N)</f>
        <v>0</v>
      </c>
      <c r="AK3990" s="28"/>
      <c r="AL3990" s="27" t="str">
        <f t="shared" si="311"/>
        <v>220-4211</v>
      </c>
      <c r="AM3990" s="34" t="str">
        <f t="shared" si="314"/>
        <v>Used Vehicle</v>
      </c>
      <c r="AN3990" s="34" t="str">
        <f t="shared" si="315"/>
        <v>Used VehicleOther UV retail gross profit p.u.</v>
      </c>
      <c r="AO3990" s="35"/>
      <c r="AP3990" s="35"/>
      <c r="AQ3990" s="35"/>
    </row>
    <row r="3991" spans="1:43" x14ac:dyDescent="0.25">
      <c r="A3991" s="27" t="s">
        <v>103</v>
      </c>
      <c r="B3991" s="27" t="s">
        <v>104</v>
      </c>
      <c r="C3991" s="27" t="s">
        <v>657</v>
      </c>
      <c r="D3991" s="27" t="s">
        <v>603</v>
      </c>
      <c r="E3991" s="27" t="s">
        <v>661</v>
      </c>
      <c r="F3991" s="27" t="s">
        <v>1038</v>
      </c>
      <c r="G3991" s="27" t="s">
        <v>1039</v>
      </c>
      <c r="H3991" s="34" t="s">
        <v>1031</v>
      </c>
      <c r="I3991" s="34" t="s">
        <v>1040</v>
      </c>
      <c r="J3991" s="34" t="str">
        <f t="shared" si="312"/>
        <v>Used VehicleOther UV retail gross profit p.u.</v>
      </c>
      <c r="K3991" s="34" t="str">
        <f t="shared" si="313"/>
        <v>221Toyota Non-FP UV Cost of Sales</v>
      </c>
      <c r="L3991" s="28">
        <f>+SUMIF('TB 4-24'!M:M,$AL3991,'TB 4-24'!G:G)</f>
        <v>0</v>
      </c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>
        <f>+SUMIF('Input Sheet'!$S:$S,$AL3991,'Input Sheet'!C:C)</f>
        <v>0</v>
      </c>
      <c r="Z3991" s="28">
        <f>+SUMIF('Input Sheet'!$S:$S,$AL3991,'Input Sheet'!D:D)</f>
        <v>0</v>
      </c>
      <c r="AA3991" s="28">
        <f>+SUMIF('Input Sheet'!$S:$S,$AL3991,'Input Sheet'!E:E)</f>
        <v>0</v>
      </c>
      <c r="AB3991" s="28">
        <f>+SUMIF('Input Sheet'!$S:$S,$AL3991,'Input Sheet'!F:F)</f>
        <v>0</v>
      </c>
      <c r="AC3991" s="28">
        <f>+SUMIF('Input Sheet'!$S:$S,$AL3991,'Input Sheet'!G:G)</f>
        <v>0</v>
      </c>
      <c r="AD3991" s="28">
        <f>+SUMIF('Input Sheet'!$S:$S,$AL3991,'Input Sheet'!H:H)</f>
        <v>0</v>
      </c>
      <c r="AE3991" s="28">
        <f>+SUMIF('Input Sheet'!$S:$S,$AL3991,'Input Sheet'!I:I)</f>
        <v>0</v>
      </c>
      <c r="AF3991" s="28">
        <f>+SUMIF('Input Sheet'!$S:$S,$AL3991,'Input Sheet'!J:J)</f>
        <v>0</v>
      </c>
      <c r="AG3991" s="28">
        <f>+SUMIF('Input Sheet'!$S:$S,$AL3991,'Input Sheet'!K:K)</f>
        <v>0</v>
      </c>
      <c r="AH3991" s="28">
        <f>+SUMIF('Input Sheet'!$S:$S,$AL3991,'Input Sheet'!L:L)</f>
        <v>0</v>
      </c>
      <c r="AI3991" s="28">
        <f>+SUMIF('Input Sheet'!$S:$S,$AL3991,'Input Sheet'!M:M)</f>
        <v>0</v>
      </c>
      <c r="AJ3991" s="28">
        <f>+SUMIF('Input Sheet'!$S:$S,$AL3991,'Input Sheet'!N:N)</f>
        <v>0</v>
      </c>
      <c r="AK3991" s="28"/>
      <c r="AL3991" s="27" t="str">
        <f t="shared" si="311"/>
        <v>221-4211</v>
      </c>
      <c r="AM3991" s="34" t="str">
        <f t="shared" si="314"/>
        <v>Used Vehicle</v>
      </c>
      <c r="AN3991" s="34" t="str">
        <f t="shared" si="315"/>
        <v>Used VehicleOther UV retail gross profit p.u.</v>
      </c>
      <c r="AO3991" s="35"/>
      <c r="AP3991" s="35"/>
      <c r="AQ3991" s="35"/>
    </row>
    <row r="3992" spans="1:43" x14ac:dyDescent="0.25">
      <c r="A3992" s="27" t="s">
        <v>103</v>
      </c>
      <c r="B3992" s="27" t="s">
        <v>104</v>
      </c>
      <c r="C3992" s="27" t="s">
        <v>663</v>
      </c>
      <c r="D3992" s="27" t="s">
        <v>603</v>
      </c>
      <c r="E3992" s="27" t="s">
        <v>666</v>
      </c>
      <c r="F3992" s="27" t="s">
        <v>1038</v>
      </c>
      <c r="G3992" s="27" t="s">
        <v>1039</v>
      </c>
      <c r="H3992" s="34" t="s">
        <v>1031</v>
      </c>
      <c r="I3992" s="34" t="s">
        <v>1040</v>
      </c>
      <c r="J3992" s="34" t="str">
        <f t="shared" si="312"/>
        <v>Used VehicleOther UV retail gross profit p.u.</v>
      </c>
      <c r="K3992" s="34" t="str">
        <f t="shared" si="313"/>
        <v>420Toyota Non-FP UV Cost of Sales</v>
      </c>
      <c r="L3992" s="28">
        <f>+SUMIF('TB 4-24'!M:M,$AL3992,'TB 4-24'!G:G)</f>
        <v>0</v>
      </c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>
        <f>+SUMIF('Input Sheet'!$S:$S,$AL3992,'Input Sheet'!C:C)</f>
        <v>0</v>
      </c>
      <c r="Z3992" s="28">
        <f>+SUMIF('Input Sheet'!$S:$S,$AL3992,'Input Sheet'!D:D)</f>
        <v>0</v>
      </c>
      <c r="AA3992" s="28">
        <f>+SUMIF('Input Sheet'!$S:$S,$AL3992,'Input Sheet'!E:E)</f>
        <v>0</v>
      </c>
      <c r="AB3992" s="28">
        <f>+SUMIF('Input Sheet'!$S:$S,$AL3992,'Input Sheet'!F:F)</f>
        <v>0</v>
      </c>
      <c r="AC3992" s="28">
        <f>+SUMIF('Input Sheet'!$S:$S,$AL3992,'Input Sheet'!G:G)</f>
        <v>0</v>
      </c>
      <c r="AD3992" s="28">
        <f>+SUMIF('Input Sheet'!$S:$S,$AL3992,'Input Sheet'!H:H)</f>
        <v>0</v>
      </c>
      <c r="AE3992" s="28">
        <f>+SUMIF('Input Sheet'!$S:$S,$AL3992,'Input Sheet'!I:I)</f>
        <v>0</v>
      </c>
      <c r="AF3992" s="28">
        <f>+SUMIF('Input Sheet'!$S:$S,$AL3992,'Input Sheet'!J:J)</f>
        <v>0</v>
      </c>
      <c r="AG3992" s="28">
        <f>+SUMIF('Input Sheet'!$S:$S,$AL3992,'Input Sheet'!K:K)</f>
        <v>0</v>
      </c>
      <c r="AH3992" s="28">
        <f>+SUMIF('Input Sheet'!$S:$S,$AL3992,'Input Sheet'!L:L)</f>
        <v>0</v>
      </c>
      <c r="AI3992" s="28">
        <f>+SUMIF('Input Sheet'!$S:$S,$AL3992,'Input Sheet'!M:M)</f>
        <v>0</v>
      </c>
      <c r="AJ3992" s="28">
        <f>+SUMIF('Input Sheet'!$S:$S,$AL3992,'Input Sheet'!N:N)</f>
        <v>0</v>
      </c>
      <c r="AK3992" s="28"/>
      <c r="AL3992" s="27" t="str">
        <f t="shared" si="311"/>
        <v>420-4211</v>
      </c>
      <c r="AM3992" s="34" t="str">
        <f t="shared" si="314"/>
        <v>Used Vehicle</v>
      </c>
      <c r="AN3992" s="34" t="str">
        <f t="shared" si="315"/>
        <v>Used VehicleOther UV retail gross profit p.u.</v>
      </c>
      <c r="AO3992" s="35"/>
      <c r="AP3992" s="35"/>
      <c r="AQ3992" s="35"/>
    </row>
    <row r="3993" spans="1:43" x14ac:dyDescent="0.25">
      <c r="A3993" s="27" t="s">
        <v>103</v>
      </c>
      <c r="B3993" s="27" t="s">
        <v>104</v>
      </c>
      <c r="C3993" s="27" t="s">
        <v>663</v>
      </c>
      <c r="D3993" s="27" t="s">
        <v>603</v>
      </c>
      <c r="E3993" s="27" t="s">
        <v>667</v>
      </c>
      <c r="F3993" s="27" t="s">
        <v>1038</v>
      </c>
      <c r="G3993" s="27" t="s">
        <v>1039</v>
      </c>
      <c r="H3993" s="34" t="s">
        <v>1031</v>
      </c>
      <c r="I3993" s="34" t="s">
        <v>1040</v>
      </c>
      <c r="J3993" s="34" t="str">
        <f t="shared" si="312"/>
        <v>Used VehicleOther UV retail gross profit p.u.</v>
      </c>
      <c r="K3993" s="34" t="str">
        <f t="shared" si="313"/>
        <v>421Toyota Non-FP UV Cost of Sales</v>
      </c>
      <c r="L3993" s="28">
        <f>+SUMIF('TB 4-24'!M:M,$AL3993,'TB 4-24'!G:G)</f>
        <v>0</v>
      </c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>
        <f>+SUMIF('Input Sheet'!$S:$S,$AL3993,'Input Sheet'!C:C)</f>
        <v>0</v>
      </c>
      <c r="Z3993" s="28">
        <f>+SUMIF('Input Sheet'!$S:$S,$AL3993,'Input Sheet'!D:D)</f>
        <v>0</v>
      </c>
      <c r="AA3993" s="28">
        <f>+SUMIF('Input Sheet'!$S:$S,$AL3993,'Input Sheet'!E:E)</f>
        <v>0</v>
      </c>
      <c r="AB3993" s="28">
        <f>+SUMIF('Input Sheet'!$S:$S,$AL3993,'Input Sheet'!F:F)</f>
        <v>0</v>
      </c>
      <c r="AC3993" s="28">
        <f>+SUMIF('Input Sheet'!$S:$S,$AL3993,'Input Sheet'!G:G)</f>
        <v>0</v>
      </c>
      <c r="AD3993" s="28">
        <f>+SUMIF('Input Sheet'!$S:$S,$AL3993,'Input Sheet'!H:H)</f>
        <v>0</v>
      </c>
      <c r="AE3993" s="28">
        <f>+SUMIF('Input Sheet'!$S:$S,$AL3993,'Input Sheet'!I:I)</f>
        <v>0</v>
      </c>
      <c r="AF3993" s="28">
        <f>+SUMIF('Input Sheet'!$S:$S,$AL3993,'Input Sheet'!J:J)</f>
        <v>0</v>
      </c>
      <c r="AG3993" s="28">
        <f>+SUMIF('Input Sheet'!$S:$S,$AL3993,'Input Sheet'!K:K)</f>
        <v>0</v>
      </c>
      <c r="AH3993" s="28">
        <f>+SUMIF('Input Sheet'!$S:$S,$AL3993,'Input Sheet'!L:L)</f>
        <v>0</v>
      </c>
      <c r="AI3993" s="28">
        <f>+SUMIF('Input Sheet'!$S:$S,$AL3993,'Input Sheet'!M:M)</f>
        <v>0</v>
      </c>
      <c r="AJ3993" s="28">
        <f>+SUMIF('Input Sheet'!$S:$S,$AL3993,'Input Sheet'!N:N)</f>
        <v>0</v>
      </c>
      <c r="AK3993" s="28"/>
      <c r="AL3993" s="27" t="str">
        <f t="shared" si="311"/>
        <v>421-4211</v>
      </c>
      <c r="AM3993" s="34" t="str">
        <f t="shared" si="314"/>
        <v>Used Vehicle</v>
      </c>
      <c r="AN3993" s="34" t="str">
        <f t="shared" si="315"/>
        <v>Used VehicleOther UV retail gross profit p.u.</v>
      </c>
      <c r="AO3993" s="35"/>
      <c r="AP3993" s="35"/>
      <c r="AQ3993" s="35"/>
    </row>
    <row r="3994" spans="1:43" x14ac:dyDescent="0.25">
      <c r="A3994" s="27" t="s">
        <v>103</v>
      </c>
      <c r="B3994" s="27" t="s">
        <v>104</v>
      </c>
      <c r="C3994" s="27" t="s">
        <v>671</v>
      </c>
      <c r="D3994" s="27" t="s">
        <v>603</v>
      </c>
      <c r="E3994" s="27" t="s">
        <v>719</v>
      </c>
      <c r="F3994" s="27" t="s">
        <v>1038</v>
      </c>
      <c r="G3994" s="27" t="s">
        <v>1039</v>
      </c>
      <c r="H3994" s="34" t="s">
        <v>1031</v>
      </c>
      <c r="I3994" s="34" t="s">
        <v>1040</v>
      </c>
      <c r="J3994" s="34" t="str">
        <f t="shared" si="312"/>
        <v>Used VehicleOther UV retail gross profit p.u.</v>
      </c>
      <c r="K3994" s="34" t="str">
        <f t="shared" si="313"/>
        <v>320Toyota Non-FP UV Cost of Sales</v>
      </c>
      <c r="L3994" s="28">
        <f>+SUMIF('TB 4-24'!M:M,$AL3994,'TB 4-24'!G:G)</f>
        <v>0</v>
      </c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>
        <f>+SUMIF('Input Sheet'!$S:$S,$AL3994,'Input Sheet'!C:C)</f>
        <v>0</v>
      </c>
      <c r="Z3994" s="28">
        <f>+SUMIF('Input Sheet'!$S:$S,$AL3994,'Input Sheet'!D:D)</f>
        <v>0</v>
      </c>
      <c r="AA3994" s="28">
        <f>+SUMIF('Input Sheet'!$S:$S,$AL3994,'Input Sheet'!E:E)</f>
        <v>0</v>
      </c>
      <c r="AB3994" s="28">
        <f>+SUMIF('Input Sheet'!$S:$S,$AL3994,'Input Sheet'!F:F)</f>
        <v>0</v>
      </c>
      <c r="AC3994" s="28">
        <f>+SUMIF('Input Sheet'!$S:$S,$AL3994,'Input Sheet'!G:G)</f>
        <v>0</v>
      </c>
      <c r="AD3994" s="28">
        <f>+SUMIF('Input Sheet'!$S:$S,$AL3994,'Input Sheet'!H:H)</f>
        <v>0</v>
      </c>
      <c r="AE3994" s="28">
        <f>+SUMIF('Input Sheet'!$S:$S,$AL3994,'Input Sheet'!I:I)</f>
        <v>0</v>
      </c>
      <c r="AF3994" s="28">
        <f>+SUMIF('Input Sheet'!$S:$S,$AL3994,'Input Sheet'!J:J)</f>
        <v>0</v>
      </c>
      <c r="AG3994" s="28">
        <f>+SUMIF('Input Sheet'!$S:$S,$AL3994,'Input Sheet'!K:K)</f>
        <v>0</v>
      </c>
      <c r="AH3994" s="28">
        <f>+SUMIF('Input Sheet'!$S:$S,$AL3994,'Input Sheet'!L:L)</f>
        <v>0</v>
      </c>
      <c r="AI3994" s="28">
        <f>+SUMIF('Input Sheet'!$S:$S,$AL3994,'Input Sheet'!M:M)</f>
        <v>0</v>
      </c>
      <c r="AJ3994" s="28">
        <f>+SUMIF('Input Sheet'!$S:$S,$AL3994,'Input Sheet'!N:N)</f>
        <v>0</v>
      </c>
      <c r="AK3994" s="28"/>
      <c r="AL3994" s="27" t="str">
        <f t="shared" si="311"/>
        <v>320-4211</v>
      </c>
      <c r="AM3994" s="34" t="str">
        <f t="shared" si="314"/>
        <v>Used Vehicle</v>
      </c>
      <c r="AN3994" s="34" t="str">
        <f t="shared" si="315"/>
        <v>Used VehicleOther UV retail gross profit p.u.</v>
      </c>
      <c r="AO3994" s="35"/>
      <c r="AP3994" s="35"/>
      <c r="AQ3994" s="35"/>
    </row>
    <row r="3995" spans="1:43" x14ac:dyDescent="0.25">
      <c r="A3995" s="27" t="s">
        <v>103</v>
      </c>
      <c r="B3995" s="27" t="s">
        <v>104</v>
      </c>
      <c r="C3995" s="27" t="s">
        <v>671</v>
      </c>
      <c r="D3995" s="27" t="s">
        <v>603</v>
      </c>
      <c r="E3995" s="27" t="s">
        <v>674</v>
      </c>
      <c r="F3995" s="27" t="s">
        <v>1038</v>
      </c>
      <c r="G3995" s="27" t="s">
        <v>1039</v>
      </c>
      <c r="H3995" s="34" t="s">
        <v>1031</v>
      </c>
      <c r="I3995" s="34" t="s">
        <v>1040</v>
      </c>
      <c r="J3995" s="34" t="str">
        <f t="shared" si="312"/>
        <v>Used VehicleOther UV retail gross profit p.u.</v>
      </c>
      <c r="K3995" s="34" t="str">
        <f t="shared" si="313"/>
        <v>321Toyota Non-FP UV Cost of Sales</v>
      </c>
      <c r="L3995" s="28">
        <f>+SUMIF('TB 4-24'!M:M,$AL3995,'TB 4-24'!G:G)</f>
        <v>0</v>
      </c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>
        <f>+SUMIF('Input Sheet'!$S:$S,$AL3995,'Input Sheet'!C:C)</f>
        <v>0</v>
      </c>
      <c r="Z3995" s="28">
        <f>+SUMIF('Input Sheet'!$S:$S,$AL3995,'Input Sheet'!D:D)</f>
        <v>0</v>
      </c>
      <c r="AA3995" s="28">
        <f>+SUMIF('Input Sheet'!$S:$S,$AL3995,'Input Sheet'!E:E)</f>
        <v>0</v>
      </c>
      <c r="AB3995" s="28">
        <f>+SUMIF('Input Sheet'!$S:$S,$AL3995,'Input Sheet'!F:F)</f>
        <v>0</v>
      </c>
      <c r="AC3995" s="28">
        <f>+SUMIF('Input Sheet'!$S:$S,$AL3995,'Input Sheet'!G:G)</f>
        <v>0</v>
      </c>
      <c r="AD3995" s="28">
        <f>+SUMIF('Input Sheet'!$S:$S,$AL3995,'Input Sheet'!H:H)</f>
        <v>0</v>
      </c>
      <c r="AE3995" s="28">
        <f>+SUMIF('Input Sheet'!$S:$S,$AL3995,'Input Sheet'!I:I)</f>
        <v>0</v>
      </c>
      <c r="AF3995" s="28">
        <f>+SUMIF('Input Sheet'!$S:$S,$AL3995,'Input Sheet'!J:J)</f>
        <v>0</v>
      </c>
      <c r="AG3995" s="28">
        <f>+SUMIF('Input Sheet'!$S:$S,$AL3995,'Input Sheet'!K:K)</f>
        <v>0</v>
      </c>
      <c r="AH3995" s="28">
        <f>+SUMIF('Input Sheet'!$S:$S,$AL3995,'Input Sheet'!L:L)</f>
        <v>0</v>
      </c>
      <c r="AI3995" s="28">
        <f>+SUMIF('Input Sheet'!$S:$S,$AL3995,'Input Sheet'!M:M)</f>
        <v>0</v>
      </c>
      <c r="AJ3995" s="28">
        <f>+SUMIF('Input Sheet'!$S:$S,$AL3995,'Input Sheet'!N:N)</f>
        <v>0</v>
      </c>
      <c r="AK3995" s="28"/>
      <c r="AL3995" s="27" t="str">
        <f t="shared" si="311"/>
        <v>321-4211</v>
      </c>
      <c r="AM3995" s="34" t="str">
        <f t="shared" si="314"/>
        <v>Used Vehicle</v>
      </c>
      <c r="AN3995" s="34" t="str">
        <f t="shared" si="315"/>
        <v>Used VehicleOther UV retail gross profit p.u.</v>
      </c>
      <c r="AO3995" s="35"/>
      <c r="AP3995" s="35"/>
      <c r="AQ3995" s="35"/>
    </row>
    <row r="3996" spans="1:43" x14ac:dyDescent="0.25">
      <c r="A3996" s="27" t="s">
        <v>103</v>
      </c>
      <c r="B3996" s="27" t="s">
        <v>104</v>
      </c>
      <c r="C3996" s="27" t="s">
        <v>104</v>
      </c>
      <c r="D3996" s="27" t="s">
        <v>603</v>
      </c>
      <c r="E3996" s="27" t="s">
        <v>678</v>
      </c>
      <c r="F3996" s="27" t="s">
        <v>1038</v>
      </c>
      <c r="G3996" s="27" t="s">
        <v>1039</v>
      </c>
      <c r="H3996" s="34" t="s">
        <v>1031</v>
      </c>
      <c r="I3996" s="34" t="s">
        <v>1040</v>
      </c>
      <c r="J3996" s="34" t="str">
        <f t="shared" si="312"/>
        <v>Used VehicleOther UV retail gross profit p.u.</v>
      </c>
      <c r="K3996" s="34" t="str">
        <f t="shared" si="313"/>
        <v>121Toyota Non-FP UV Cost of Sales</v>
      </c>
      <c r="L3996" s="28">
        <f>+SUMIF('TB 4-24'!M:M,$AL3996,'TB 4-24'!G:G)</f>
        <v>0</v>
      </c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>
        <f>+SUMIF('Input Sheet'!$S:$S,$AL3996,'Input Sheet'!C:C)</f>
        <v>0</v>
      </c>
      <c r="Z3996" s="28">
        <f>+SUMIF('Input Sheet'!$S:$S,$AL3996,'Input Sheet'!D:D)</f>
        <v>0</v>
      </c>
      <c r="AA3996" s="28">
        <f>+SUMIF('Input Sheet'!$S:$S,$AL3996,'Input Sheet'!E:E)</f>
        <v>0</v>
      </c>
      <c r="AB3996" s="28">
        <f>+SUMIF('Input Sheet'!$S:$S,$AL3996,'Input Sheet'!F:F)</f>
        <v>0</v>
      </c>
      <c r="AC3996" s="28">
        <f>+SUMIF('Input Sheet'!$S:$S,$AL3996,'Input Sheet'!G:G)</f>
        <v>0</v>
      </c>
      <c r="AD3996" s="28">
        <f>+SUMIF('Input Sheet'!$S:$S,$AL3996,'Input Sheet'!H:H)</f>
        <v>0</v>
      </c>
      <c r="AE3996" s="28">
        <f>+SUMIF('Input Sheet'!$S:$S,$AL3996,'Input Sheet'!I:I)</f>
        <v>0</v>
      </c>
      <c r="AF3996" s="28">
        <f>+SUMIF('Input Sheet'!$S:$S,$AL3996,'Input Sheet'!J:J)</f>
        <v>0</v>
      </c>
      <c r="AG3996" s="28">
        <f>+SUMIF('Input Sheet'!$S:$S,$AL3996,'Input Sheet'!K:K)</f>
        <v>0</v>
      </c>
      <c r="AH3996" s="28">
        <f>+SUMIF('Input Sheet'!$S:$S,$AL3996,'Input Sheet'!L:L)</f>
        <v>0</v>
      </c>
      <c r="AI3996" s="28">
        <f>+SUMIF('Input Sheet'!$S:$S,$AL3996,'Input Sheet'!M:M)</f>
        <v>0</v>
      </c>
      <c r="AJ3996" s="28">
        <f>+SUMIF('Input Sheet'!$S:$S,$AL3996,'Input Sheet'!N:N)</f>
        <v>0</v>
      </c>
      <c r="AK3996" s="28"/>
      <c r="AL3996" s="27" t="str">
        <f t="shared" si="311"/>
        <v>121-4211</v>
      </c>
      <c r="AM3996" s="34" t="str">
        <f t="shared" si="314"/>
        <v>Used Vehicle</v>
      </c>
      <c r="AN3996" s="34" t="str">
        <f t="shared" si="315"/>
        <v>Used VehicleOther UV retail gross profit p.u.</v>
      </c>
      <c r="AO3996" s="35"/>
      <c r="AP3996" s="35"/>
      <c r="AQ3996" s="35"/>
    </row>
    <row r="3997" spans="1:43" x14ac:dyDescent="0.25">
      <c r="A3997" s="27" t="s">
        <v>103</v>
      </c>
      <c r="B3997" s="27" t="s">
        <v>104</v>
      </c>
      <c r="C3997" s="27" t="s">
        <v>657</v>
      </c>
      <c r="D3997" s="27" t="s">
        <v>604</v>
      </c>
      <c r="E3997" s="27" t="s">
        <v>659</v>
      </c>
      <c r="F3997" s="27" t="s">
        <v>1038</v>
      </c>
      <c r="G3997" s="27" t="s">
        <v>1039</v>
      </c>
      <c r="H3997" s="34" t="s">
        <v>1031</v>
      </c>
      <c r="I3997" s="34" t="s">
        <v>1040</v>
      </c>
      <c r="J3997" s="34" t="str">
        <f t="shared" si="312"/>
        <v>Used VehicleOther UV retail gross profit p.u.</v>
      </c>
      <c r="K3997" s="34" t="str">
        <f t="shared" si="313"/>
        <v>220Toyota Non-FP UV Cost of Sales</v>
      </c>
      <c r="L3997" s="28">
        <f>+SUMIF('TB 4-24'!M:M,$AL3997,'TB 4-24'!G:G)</f>
        <v>0</v>
      </c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>
        <f>+SUMIF('Input Sheet'!$S:$S,$AL3997,'Input Sheet'!C:C)</f>
        <v>0</v>
      </c>
      <c r="Z3997" s="28">
        <f>+SUMIF('Input Sheet'!$S:$S,$AL3997,'Input Sheet'!D:D)</f>
        <v>0</v>
      </c>
      <c r="AA3997" s="28">
        <f>+SUMIF('Input Sheet'!$S:$S,$AL3997,'Input Sheet'!E:E)</f>
        <v>0</v>
      </c>
      <c r="AB3997" s="28">
        <f>+SUMIF('Input Sheet'!$S:$S,$AL3997,'Input Sheet'!F:F)</f>
        <v>0</v>
      </c>
      <c r="AC3997" s="28">
        <f>+SUMIF('Input Sheet'!$S:$S,$AL3997,'Input Sheet'!G:G)</f>
        <v>0</v>
      </c>
      <c r="AD3997" s="28">
        <f>+SUMIF('Input Sheet'!$S:$S,$AL3997,'Input Sheet'!H:H)</f>
        <v>0</v>
      </c>
      <c r="AE3997" s="28">
        <f>+SUMIF('Input Sheet'!$S:$S,$AL3997,'Input Sheet'!I:I)</f>
        <v>0</v>
      </c>
      <c r="AF3997" s="28">
        <f>+SUMIF('Input Sheet'!$S:$S,$AL3997,'Input Sheet'!J:J)</f>
        <v>0</v>
      </c>
      <c r="AG3997" s="28">
        <f>+SUMIF('Input Sheet'!$S:$S,$AL3997,'Input Sheet'!K:K)</f>
        <v>0</v>
      </c>
      <c r="AH3997" s="28">
        <f>+SUMIF('Input Sheet'!$S:$S,$AL3997,'Input Sheet'!L:L)</f>
        <v>0</v>
      </c>
      <c r="AI3997" s="28">
        <f>+SUMIF('Input Sheet'!$S:$S,$AL3997,'Input Sheet'!M:M)</f>
        <v>0</v>
      </c>
      <c r="AJ3997" s="28">
        <f>+SUMIF('Input Sheet'!$S:$S,$AL3997,'Input Sheet'!N:N)</f>
        <v>0</v>
      </c>
      <c r="AK3997" s="28"/>
      <c r="AL3997" s="27" t="str">
        <f t="shared" si="311"/>
        <v>220-4212</v>
      </c>
      <c r="AM3997" s="34" t="str">
        <f t="shared" si="314"/>
        <v>Used Vehicle</v>
      </c>
      <c r="AN3997" s="34" t="str">
        <f t="shared" si="315"/>
        <v>Used VehicleOther UV retail gross profit p.u.</v>
      </c>
      <c r="AO3997" s="35"/>
      <c r="AP3997" s="35"/>
      <c r="AQ3997" s="35"/>
    </row>
    <row r="3998" spans="1:43" x14ac:dyDescent="0.25">
      <c r="A3998" s="27" t="s">
        <v>103</v>
      </c>
      <c r="B3998" s="27" t="s">
        <v>104</v>
      </c>
      <c r="C3998" s="27" t="s">
        <v>657</v>
      </c>
      <c r="D3998" s="27" t="s">
        <v>604</v>
      </c>
      <c r="E3998" s="27" t="s">
        <v>661</v>
      </c>
      <c r="F3998" s="27" t="s">
        <v>1038</v>
      </c>
      <c r="G3998" s="27" t="s">
        <v>1039</v>
      </c>
      <c r="H3998" s="34" t="s">
        <v>1031</v>
      </c>
      <c r="I3998" s="34" t="s">
        <v>1040</v>
      </c>
      <c r="J3998" s="34" t="str">
        <f t="shared" si="312"/>
        <v>Used VehicleOther UV retail gross profit p.u.</v>
      </c>
      <c r="K3998" s="34" t="str">
        <f t="shared" si="313"/>
        <v>221Toyota Non-FP UV Cost of Sales</v>
      </c>
      <c r="L3998" s="28">
        <f>+SUMIF('TB 4-24'!M:M,$AL3998,'TB 4-24'!G:G)</f>
        <v>0</v>
      </c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>
        <f>+SUMIF('Input Sheet'!$S:$S,$AL3998,'Input Sheet'!C:C)</f>
        <v>0</v>
      </c>
      <c r="Z3998" s="28">
        <f>+SUMIF('Input Sheet'!$S:$S,$AL3998,'Input Sheet'!D:D)</f>
        <v>0</v>
      </c>
      <c r="AA3998" s="28">
        <f>+SUMIF('Input Sheet'!$S:$S,$AL3998,'Input Sheet'!E:E)</f>
        <v>0</v>
      </c>
      <c r="AB3998" s="28">
        <f>+SUMIF('Input Sheet'!$S:$S,$AL3998,'Input Sheet'!F:F)</f>
        <v>0</v>
      </c>
      <c r="AC3998" s="28">
        <f>+SUMIF('Input Sheet'!$S:$S,$AL3998,'Input Sheet'!G:G)</f>
        <v>0</v>
      </c>
      <c r="AD3998" s="28">
        <f>+SUMIF('Input Sheet'!$S:$S,$AL3998,'Input Sheet'!H:H)</f>
        <v>0</v>
      </c>
      <c r="AE3998" s="28">
        <f>+SUMIF('Input Sheet'!$S:$S,$AL3998,'Input Sheet'!I:I)</f>
        <v>0</v>
      </c>
      <c r="AF3998" s="28">
        <f>+SUMIF('Input Sheet'!$S:$S,$AL3998,'Input Sheet'!J:J)</f>
        <v>0</v>
      </c>
      <c r="AG3998" s="28">
        <f>+SUMIF('Input Sheet'!$S:$S,$AL3998,'Input Sheet'!K:K)</f>
        <v>0</v>
      </c>
      <c r="AH3998" s="28">
        <f>+SUMIF('Input Sheet'!$S:$S,$AL3998,'Input Sheet'!L:L)</f>
        <v>0</v>
      </c>
      <c r="AI3998" s="28">
        <f>+SUMIF('Input Sheet'!$S:$S,$AL3998,'Input Sheet'!M:M)</f>
        <v>0</v>
      </c>
      <c r="AJ3998" s="28">
        <f>+SUMIF('Input Sheet'!$S:$S,$AL3998,'Input Sheet'!N:N)</f>
        <v>0</v>
      </c>
      <c r="AK3998" s="28"/>
      <c r="AL3998" s="27" t="str">
        <f t="shared" si="311"/>
        <v>221-4212</v>
      </c>
      <c r="AM3998" s="34" t="str">
        <f t="shared" si="314"/>
        <v>Used Vehicle</v>
      </c>
      <c r="AN3998" s="34" t="str">
        <f t="shared" si="315"/>
        <v>Used VehicleOther UV retail gross profit p.u.</v>
      </c>
      <c r="AO3998" s="35"/>
      <c r="AP3998" s="35"/>
      <c r="AQ3998" s="35"/>
    </row>
    <row r="3999" spans="1:43" x14ac:dyDescent="0.25">
      <c r="A3999" s="27" t="s">
        <v>103</v>
      </c>
      <c r="B3999" s="27" t="s">
        <v>104</v>
      </c>
      <c r="C3999" s="27" t="s">
        <v>663</v>
      </c>
      <c r="D3999" s="27" t="s">
        <v>604</v>
      </c>
      <c r="E3999" s="27" t="s">
        <v>666</v>
      </c>
      <c r="F3999" s="27" t="s">
        <v>1038</v>
      </c>
      <c r="G3999" s="27" t="s">
        <v>1039</v>
      </c>
      <c r="H3999" s="34" t="s">
        <v>1031</v>
      </c>
      <c r="I3999" s="34" t="s">
        <v>1040</v>
      </c>
      <c r="J3999" s="34" t="str">
        <f t="shared" si="312"/>
        <v>Used VehicleOther UV retail gross profit p.u.</v>
      </c>
      <c r="K3999" s="34" t="str">
        <f t="shared" si="313"/>
        <v>420Toyota Non-FP UV Cost of Sales</v>
      </c>
      <c r="L3999" s="28">
        <f>+SUMIF('TB 4-24'!M:M,$AL3999,'TB 4-24'!G:G)</f>
        <v>0</v>
      </c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>
        <f>+SUMIF('Input Sheet'!$S:$S,$AL3999,'Input Sheet'!C:C)</f>
        <v>0</v>
      </c>
      <c r="Z3999" s="28">
        <f>+SUMIF('Input Sheet'!$S:$S,$AL3999,'Input Sheet'!D:D)</f>
        <v>0</v>
      </c>
      <c r="AA3999" s="28">
        <f>+SUMIF('Input Sheet'!$S:$S,$AL3999,'Input Sheet'!E:E)</f>
        <v>0</v>
      </c>
      <c r="AB3999" s="28">
        <f>+SUMIF('Input Sheet'!$S:$S,$AL3999,'Input Sheet'!F:F)</f>
        <v>0</v>
      </c>
      <c r="AC3999" s="28">
        <f>+SUMIF('Input Sheet'!$S:$S,$AL3999,'Input Sheet'!G:G)</f>
        <v>0</v>
      </c>
      <c r="AD3999" s="28">
        <f>+SUMIF('Input Sheet'!$S:$S,$AL3999,'Input Sheet'!H:H)</f>
        <v>0</v>
      </c>
      <c r="AE3999" s="28">
        <f>+SUMIF('Input Sheet'!$S:$S,$AL3999,'Input Sheet'!I:I)</f>
        <v>0</v>
      </c>
      <c r="AF3999" s="28">
        <f>+SUMIF('Input Sheet'!$S:$S,$AL3999,'Input Sheet'!J:J)</f>
        <v>0</v>
      </c>
      <c r="AG3999" s="28">
        <f>+SUMIF('Input Sheet'!$S:$S,$AL3999,'Input Sheet'!K:K)</f>
        <v>0</v>
      </c>
      <c r="AH3999" s="28">
        <f>+SUMIF('Input Sheet'!$S:$S,$AL3999,'Input Sheet'!L:L)</f>
        <v>0</v>
      </c>
      <c r="AI3999" s="28">
        <f>+SUMIF('Input Sheet'!$S:$S,$AL3999,'Input Sheet'!M:M)</f>
        <v>0</v>
      </c>
      <c r="AJ3999" s="28">
        <f>+SUMIF('Input Sheet'!$S:$S,$AL3999,'Input Sheet'!N:N)</f>
        <v>0</v>
      </c>
      <c r="AK3999" s="28"/>
      <c r="AL3999" s="27" t="str">
        <f t="shared" si="311"/>
        <v>420-4212</v>
      </c>
      <c r="AM3999" s="34" t="str">
        <f t="shared" si="314"/>
        <v>Used Vehicle</v>
      </c>
      <c r="AN3999" s="34" t="str">
        <f t="shared" si="315"/>
        <v>Used VehicleOther UV retail gross profit p.u.</v>
      </c>
      <c r="AO3999" s="35"/>
      <c r="AP3999" s="35"/>
      <c r="AQ3999" s="35"/>
    </row>
    <row r="4000" spans="1:43" x14ac:dyDescent="0.25">
      <c r="A4000" s="27" t="s">
        <v>103</v>
      </c>
      <c r="B4000" s="27" t="s">
        <v>104</v>
      </c>
      <c r="C4000" s="27" t="s">
        <v>663</v>
      </c>
      <c r="D4000" s="27" t="s">
        <v>604</v>
      </c>
      <c r="E4000" s="27" t="s">
        <v>667</v>
      </c>
      <c r="F4000" s="27" t="s">
        <v>1038</v>
      </c>
      <c r="G4000" s="27" t="s">
        <v>1039</v>
      </c>
      <c r="H4000" s="34" t="s">
        <v>1031</v>
      </c>
      <c r="I4000" s="34" t="s">
        <v>1040</v>
      </c>
      <c r="J4000" s="34" t="str">
        <f t="shared" si="312"/>
        <v>Used VehicleOther UV retail gross profit p.u.</v>
      </c>
      <c r="K4000" s="34" t="str">
        <f t="shared" si="313"/>
        <v>421Toyota Non-FP UV Cost of Sales</v>
      </c>
      <c r="L4000" s="28">
        <f>+SUMIF('TB 4-24'!M:M,$AL4000,'TB 4-24'!G:G)</f>
        <v>0</v>
      </c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>
        <f>+SUMIF('Input Sheet'!$S:$S,$AL4000,'Input Sheet'!C:C)</f>
        <v>0</v>
      </c>
      <c r="Z4000" s="28">
        <f>+SUMIF('Input Sheet'!$S:$S,$AL4000,'Input Sheet'!D:D)</f>
        <v>0</v>
      </c>
      <c r="AA4000" s="28">
        <f>+SUMIF('Input Sheet'!$S:$S,$AL4000,'Input Sheet'!E:E)</f>
        <v>0</v>
      </c>
      <c r="AB4000" s="28">
        <f>+SUMIF('Input Sheet'!$S:$S,$AL4000,'Input Sheet'!F:F)</f>
        <v>0</v>
      </c>
      <c r="AC4000" s="28">
        <f>+SUMIF('Input Sheet'!$S:$S,$AL4000,'Input Sheet'!G:G)</f>
        <v>0</v>
      </c>
      <c r="AD4000" s="28">
        <f>+SUMIF('Input Sheet'!$S:$S,$AL4000,'Input Sheet'!H:H)</f>
        <v>0</v>
      </c>
      <c r="AE4000" s="28">
        <f>+SUMIF('Input Sheet'!$S:$S,$AL4000,'Input Sheet'!I:I)</f>
        <v>0</v>
      </c>
      <c r="AF4000" s="28">
        <f>+SUMIF('Input Sheet'!$S:$S,$AL4000,'Input Sheet'!J:J)</f>
        <v>0</v>
      </c>
      <c r="AG4000" s="28">
        <f>+SUMIF('Input Sheet'!$S:$S,$AL4000,'Input Sheet'!K:K)</f>
        <v>0</v>
      </c>
      <c r="AH4000" s="28">
        <f>+SUMIF('Input Sheet'!$S:$S,$AL4000,'Input Sheet'!L:L)</f>
        <v>0</v>
      </c>
      <c r="AI4000" s="28">
        <f>+SUMIF('Input Sheet'!$S:$S,$AL4000,'Input Sheet'!M:M)</f>
        <v>0</v>
      </c>
      <c r="AJ4000" s="28">
        <f>+SUMIF('Input Sheet'!$S:$S,$AL4000,'Input Sheet'!N:N)</f>
        <v>0</v>
      </c>
      <c r="AK4000" s="28"/>
      <c r="AL4000" s="27" t="str">
        <f t="shared" si="311"/>
        <v>421-4212</v>
      </c>
      <c r="AM4000" s="34" t="str">
        <f t="shared" si="314"/>
        <v>Used Vehicle</v>
      </c>
      <c r="AN4000" s="34" t="str">
        <f t="shared" si="315"/>
        <v>Used VehicleOther UV retail gross profit p.u.</v>
      </c>
      <c r="AO4000" s="35"/>
      <c r="AP4000" s="35"/>
      <c r="AQ4000" s="35"/>
    </row>
    <row r="4001" spans="1:43" x14ac:dyDescent="0.25">
      <c r="A4001" s="27" t="s">
        <v>103</v>
      </c>
      <c r="B4001" s="27" t="s">
        <v>104</v>
      </c>
      <c r="C4001" s="27" t="s">
        <v>671</v>
      </c>
      <c r="D4001" s="27" t="s">
        <v>604</v>
      </c>
      <c r="E4001" s="27" t="s">
        <v>719</v>
      </c>
      <c r="F4001" s="27" t="s">
        <v>1038</v>
      </c>
      <c r="G4001" s="27" t="s">
        <v>1039</v>
      </c>
      <c r="H4001" s="34" t="s">
        <v>1031</v>
      </c>
      <c r="I4001" s="34" t="s">
        <v>1040</v>
      </c>
      <c r="J4001" s="34" t="str">
        <f t="shared" si="312"/>
        <v>Used VehicleOther UV retail gross profit p.u.</v>
      </c>
      <c r="K4001" s="34" t="str">
        <f t="shared" si="313"/>
        <v>320Toyota Non-FP UV Cost of Sales</v>
      </c>
      <c r="L4001" s="28">
        <f>+SUMIF('TB 4-24'!M:M,$AL4001,'TB 4-24'!G:G)</f>
        <v>0</v>
      </c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>
        <f>+SUMIF('Input Sheet'!$S:$S,$AL4001,'Input Sheet'!C:C)</f>
        <v>0</v>
      </c>
      <c r="Z4001" s="28">
        <f>+SUMIF('Input Sheet'!$S:$S,$AL4001,'Input Sheet'!D:D)</f>
        <v>0</v>
      </c>
      <c r="AA4001" s="28">
        <f>+SUMIF('Input Sheet'!$S:$S,$AL4001,'Input Sheet'!E:E)</f>
        <v>0</v>
      </c>
      <c r="AB4001" s="28">
        <f>+SUMIF('Input Sheet'!$S:$S,$AL4001,'Input Sheet'!F:F)</f>
        <v>0</v>
      </c>
      <c r="AC4001" s="28">
        <f>+SUMIF('Input Sheet'!$S:$S,$AL4001,'Input Sheet'!G:G)</f>
        <v>0</v>
      </c>
      <c r="AD4001" s="28">
        <f>+SUMIF('Input Sheet'!$S:$S,$AL4001,'Input Sheet'!H:H)</f>
        <v>0</v>
      </c>
      <c r="AE4001" s="28">
        <f>+SUMIF('Input Sheet'!$S:$S,$AL4001,'Input Sheet'!I:I)</f>
        <v>0</v>
      </c>
      <c r="AF4001" s="28">
        <f>+SUMIF('Input Sheet'!$S:$S,$AL4001,'Input Sheet'!J:J)</f>
        <v>0</v>
      </c>
      <c r="AG4001" s="28">
        <f>+SUMIF('Input Sheet'!$S:$S,$AL4001,'Input Sheet'!K:K)</f>
        <v>0</v>
      </c>
      <c r="AH4001" s="28">
        <f>+SUMIF('Input Sheet'!$S:$S,$AL4001,'Input Sheet'!L:L)</f>
        <v>0</v>
      </c>
      <c r="AI4001" s="28">
        <f>+SUMIF('Input Sheet'!$S:$S,$AL4001,'Input Sheet'!M:M)</f>
        <v>0</v>
      </c>
      <c r="AJ4001" s="28">
        <f>+SUMIF('Input Sheet'!$S:$S,$AL4001,'Input Sheet'!N:N)</f>
        <v>0</v>
      </c>
      <c r="AK4001" s="28"/>
      <c r="AL4001" s="27" t="str">
        <f t="shared" si="311"/>
        <v>320-4212</v>
      </c>
      <c r="AM4001" s="34" t="str">
        <f t="shared" si="314"/>
        <v>Used Vehicle</v>
      </c>
      <c r="AN4001" s="34" t="str">
        <f t="shared" si="315"/>
        <v>Used VehicleOther UV retail gross profit p.u.</v>
      </c>
      <c r="AO4001" s="35"/>
      <c r="AP4001" s="35"/>
      <c r="AQ4001" s="35"/>
    </row>
    <row r="4002" spans="1:43" x14ac:dyDescent="0.25">
      <c r="A4002" s="27" t="s">
        <v>103</v>
      </c>
      <c r="B4002" s="27" t="s">
        <v>104</v>
      </c>
      <c r="C4002" s="27" t="s">
        <v>671</v>
      </c>
      <c r="D4002" s="27" t="s">
        <v>604</v>
      </c>
      <c r="E4002" s="27" t="s">
        <v>674</v>
      </c>
      <c r="F4002" s="27" t="s">
        <v>1038</v>
      </c>
      <c r="G4002" s="27" t="s">
        <v>1039</v>
      </c>
      <c r="H4002" s="34" t="s">
        <v>1031</v>
      </c>
      <c r="I4002" s="34" t="s">
        <v>1040</v>
      </c>
      <c r="J4002" s="34" t="str">
        <f t="shared" si="312"/>
        <v>Used VehicleOther UV retail gross profit p.u.</v>
      </c>
      <c r="K4002" s="34" t="str">
        <f t="shared" si="313"/>
        <v>321Toyota Non-FP UV Cost of Sales</v>
      </c>
      <c r="L4002" s="28">
        <f>+SUMIF('TB 4-24'!M:M,$AL4002,'TB 4-24'!G:G)</f>
        <v>0</v>
      </c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>
        <f>+SUMIF('Input Sheet'!$S:$S,$AL4002,'Input Sheet'!C:C)</f>
        <v>0</v>
      </c>
      <c r="Z4002" s="28">
        <f>+SUMIF('Input Sheet'!$S:$S,$AL4002,'Input Sheet'!D:D)</f>
        <v>0</v>
      </c>
      <c r="AA4002" s="28">
        <f>+SUMIF('Input Sheet'!$S:$S,$AL4002,'Input Sheet'!E:E)</f>
        <v>0</v>
      </c>
      <c r="AB4002" s="28">
        <f>+SUMIF('Input Sheet'!$S:$S,$AL4002,'Input Sheet'!F:F)</f>
        <v>0</v>
      </c>
      <c r="AC4002" s="28">
        <f>+SUMIF('Input Sheet'!$S:$S,$AL4002,'Input Sheet'!G:G)</f>
        <v>0</v>
      </c>
      <c r="AD4002" s="28">
        <f>+SUMIF('Input Sheet'!$S:$S,$AL4002,'Input Sheet'!H:H)</f>
        <v>0</v>
      </c>
      <c r="AE4002" s="28">
        <f>+SUMIF('Input Sheet'!$S:$S,$AL4002,'Input Sheet'!I:I)</f>
        <v>0</v>
      </c>
      <c r="AF4002" s="28">
        <f>+SUMIF('Input Sheet'!$S:$S,$AL4002,'Input Sheet'!J:J)</f>
        <v>0</v>
      </c>
      <c r="AG4002" s="28">
        <f>+SUMIF('Input Sheet'!$S:$S,$AL4002,'Input Sheet'!K:K)</f>
        <v>0</v>
      </c>
      <c r="AH4002" s="28">
        <f>+SUMIF('Input Sheet'!$S:$S,$AL4002,'Input Sheet'!L:L)</f>
        <v>0</v>
      </c>
      <c r="AI4002" s="28">
        <f>+SUMIF('Input Sheet'!$S:$S,$AL4002,'Input Sheet'!M:M)</f>
        <v>0</v>
      </c>
      <c r="AJ4002" s="28">
        <f>+SUMIF('Input Sheet'!$S:$S,$AL4002,'Input Sheet'!N:N)</f>
        <v>0</v>
      </c>
      <c r="AK4002" s="28"/>
      <c r="AL4002" s="27" t="str">
        <f t="shared" si="311"/>
        <v>321-4212</v>
      </c>
      <c r="AM4002" s="34" t="str">
        <f t="shared" si="314"/>
        <v>Used Vehicle</v>
      </c>
      <c r="AN4002" s="34" t="str">
        <f t="shared" si="315"/>
        <v>Used VehicleOther UV retail gross profit p.u.</v>
      </c>
      <c r="AO4002" s="35"/>
      <c r="AP4002" s="35"/>
      <c r="AQ4002" s="35"/>
    </row>
    <row r="4003" spans="1:43" x14ac:dyDescent="0.25">
      <c r="A4003" s="27" t="s">
        <v>103</v>
      </c>
      <c r="B4003" s="27" t="s">
        <v>104</v>
      </c>
      <c r="C4003" s="27" t="s">
        <v>104</v>
      </c>
      <c r="D4003" s="27" t="s">
        <v>604</v>
      </c>
      <c r="E4003" s="27" t="s">
        <v>654</v>
      </c>
      <c r="F4003" s="27" t="s">
        <v>1038</v>
      </c>
      <c r="G4003" s="27" t="s">
        <v>1039</v>
      </c>
      <c r="H4003" s="34" t="s">
        <v>1031</v>
      </c>
      <c r="I4003" s="34" t="s">
        <v>1040</v>
      </c>
      <c r="J4003" s="34" t="str">
        <f t="shared" si="312"/>
        <v>Used VehicleOther UV retail gross profit p.u.</v>
      </c>
      <c r="K4003" s="34" t="str">
        <f t="shared" si="313"/>
        <v>120Toyota Non-FP UV Cost of Sales</v>
      </c>
      <c r="L4003" s="28">
        <f>+SUMIF('TB 4-24'!M:M,$AL4003,'TB 4-24'!G:G)</f>
        <v>0</v>
      </c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>
        <f>+SUMIF('Input Sheet'!$S:$S,$AL4003,'Input Sheet'!C:C)</f>
        <v>0</v>
      </c>
      <c r="Z4003" s="28">
        <f>+SUMIF('Input Sheet'!$S:$S,$AL4003,'Input Sheet'!D:D)</f>
        <v>0</v>
      </c>
      <c r="AA4003" s="28">
        <f>+SUMIF('Input Sheet'!$S:$S,$AL4003,'Input Sheet'!E:E)</f>
        <v>0</v>
      </c>
      <c r="AB4003" s="28">
        <f>+SUMIF('Input Sheet'!$S:$S,$AL4003,'Input Sheet'!F:F)</f>
        <v>0</v>
      </c>
      <c r="AC4003" s="28">
        <f>+SUMIF('Input Sheet'!$S:$S,$AL4003,'Input Sheet'!G:G)</f>
        <v>0</v>
      </c>
      <c r="AD4003" s="28">
        <f>+SUMIF('Input Sheet'!$S:$S,$AL4003,'Input Sheet'!H:H)</f>
        <v>0</v>
      </c>
      <c r="AE4003" s="28">
        <f>+SUMIF('Input Sheet'!$S:$S,$AL4003,'Input Sheet'!I:I)</f>
        <v>0</v>
      </c>
      <c r="AF4003" s="28">
        <f>+SUMIF('Input Sheet'!$S:$S,$AL4003,'Input Sheet'!J:J)</f>
        <v>0</v>
      </c>
      <c r="AG4003" s="28">
        <f>+SUMIF('Input Sheet'!$S:$S,$AL4003,'Input Sheet'!K:K)</f>
        <v>0</v>
      </c>
      <c r="AH4003" s="28">
        <f>+SUMIF('Input Sheet'!$S:$S,$AL4003,'Input Sheet'!L:L)</f>
        <v>0</v>
      </c>
      <c r="AI4003" s="28">
        <f>+SUMIF('Input Sheet'!$S:$S,$AL4003,'Input Sheet'!M:M)</f>
        <v>0</v>
      </c>
      <c r="AJ4003" s="28">
        <f>+SUMIF('Input Sheet'!$S:$S,$AL4003,'Input Sheet'!N:N)</f>
        <v>0</v>
      </c>
      <c r="AK4003" s="28"/>
      <c r="AL4003" s="27" t="str">
        <f t="shared" si="311"/>
        <v>120-4212</v>
      </c>
      <c r="AM4003" s="34" t="str">
        <f t="shared" si="314"/>
        <v>Used Vehicle</v>
      </c>
      <c r="AN4003" s="34" t="str">
        <f t="shared" si="315"/>
        <v>Used VehicleOther UV retail gross profit p.u.</v>
      </c>
      <c r="AO4003" s="35"/>
      <c r="AP4003" s="35"/>
      <c r="AQ4003" s="35"/>
    </row>
    <row r="4004" spans="1:43" x14ac:dyDescent="0.25">
      <c r="A4004" s="27" t="s">
        <v>103</v>
      </c>
      <c r="B4004" s="27" t="s">
        <v>104</v>
      </c>
      <c r="C4004" s="27" t="s">
        <v>657</v>
      </c>
      <c r="D4004" s="27" t="s">
        <v>605</v>
      </c>
      <c r="E4004" s="27" t="s">
        <v>661</v>
      </c>
      <c r="F4004" s="27" t="s">
        <v>1038</v>
      </c>
      <c r="G4004" s="27" t="s">
        <v>1039</v>
      </c>
      <c r="H4004" s="34" t="s">
        <v>1031</v>
      </c>
      <c r="I4004" s="34" t="s">
        <v>1040</v>
      </c>
      <c r="J4004" s="34" t="str">
        <f t="shared" si="312"/>
        <v>Used VehicleOther UV retail gross profit p.u.</v>
      </c>
      <c r="K4004" s="34" t="str">
        <f t="shared" si="313"/>
        <v>221Toyota Non-FP UV Cost of Sales</v>
      </c>
      <c r="L4004" s="28">
        <f>+SUMIF('TB 4-24'!M:M,$AL4004,'TB 4-24'!G:G)</f>
        <v>0</v>
      </c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>
        <f>+SUMIF('Input Sheet'!$S:$S,$AL4004,'Input Sheet'!C:C)</f>
        <v>0</v>
      </c>
      <c r="Z4004" s="28">
        <f>+SUMIF('Input Sheet'!$S:$S,$AL4004,'Input Sheet'!D:D)</f>
        <v>0</v>
      </c>
      <c r="AA4004" s="28">
        <f>+SUMIF('Input Sheet'!$S:$S,$AL4004,'Input Sheet'!E:E)</f>
        <v>0</v>
      </c>
      <c r="AB4004" s="28">
        <f>+SUMIF('Input Sheet'!$S:$S,$AL4004,'Input Sheet'!F:F)</f>
        <v>0</v>
      </c>
      <c r="AC4004" s="28">
        <f>+SUMIF('Input Sheet'!$S:$S,$AL4004,'Input Sheet'!G:G)</f>
        <v>0</v>
      </c>
      <c r="AD4004" s="28">
        <f>+SUMIF('Input Sheet'!$S:$S,$AL4004,'Input Sheet'!H:H)</f>
        <v>0</v>
      </c>
      <c r="AE4004" s="28">
        <f>+SUMIF('Input Sheet'!$S:$S,$AL4004,'Input Sheet'!I:I)</f>
        <v>0</v>
      </c>
      <c r="AF4004" s="28">
        <f>+SUMIF('Input Sheet'!$S:$S,$AL4004,'Input Sheet'!J:J)</f>
        <v>0</v>
      </c>
      <c r="AG4004" s="28">
        <f>+SUMIF('Input Sheet'!$S:$S,$AL4004,'Input Sheet'!K:K)</f>
        <v>0</v>
      </c>
      <c r="AH4004" s="28">
        <f>+SUMIF('Input Sheet'!$S:$S,$AL4004,'Input Sheet'!L:L)</f>
        <v>0</v>
      </c>
      <c r="AI4004" s="28">
        <f>+SUMIF('Input Sheet'!$S:$S,$AL4004,'Input Sheet'!M:M)</f>
        <v>0</v>
      </c>
      <c r="AJ4004" s="28">
        <f>+SUMIF('Input Sheet'!$S:$S,$AL4004,'Input Sheet'!N:N)</f>
        <v>0</v>
      </c>
      <c r="AK4004" s="28"/>
      <c r="AL4004" s="27" t="str">
        <f t="shared" si="311"/>
        <v>221-4245</v>
      </c>
      <c r="AM4004" s="34" t="str">
        <f t="shared" si="314"/>
        <v>Used Vehicle</v>
      </c>
      <c r="AN4004" s="34" t="str">
        <f t="shared" si="315"/>
        <v>Used VehicleOther UV retail gross profit p.u.</v>
      </c>
      <c r="AO4004" s="35"/>
      <c r="AP4004" s="35"/>
      <c r="AQ4004" s="35"/>
    </row>
    <row r="4005" spans="1:43" x14ac:dyDescent="0.25">
      <c r="A4005" s="27" t="s">
        <v>103</v>
      </c>
      <c r="B4005" s="27" t="s">
        <v>104</v>
      </c>
      <c r="C4005" s="27" t="s">
        <v>663</v>
      </c>
      <c r="D4005" s="27" t="s">
        <v>605</v>
      </c>
      <c r="E4005" s="27" t="s">
        <v>667</v>
      </c>
      <c r="F4005" s="27" t="s">
        <v>1038</v>
      </c>
      <c r="G4005" s="27" t="s">
        <v>1039</v>
      </c>
      <c r="H4005" s="34" t="s">
        <v>1031</v>
      </c>
      <c r="I4005" s="34" t="s">
        <v>1040</v>
      </c>
      <c r="J4005" s="34" t="str">
        <f t="shared" si="312"/>
        <v>Used VehicleOther UV retail gross profit p.u.</v>
      </c>
      <c r="K4005" s="34" t="str">
        <f t="shared" si="313"/>
        <v>421Toyota Non-FP UV Cost of Sales</v>
      </c>
      <c r="L4005" s="28">
        <f>+SUMIF('TB 4-24'!M:M,$AL4005,'TB 4-24'!G:G)</f>
        <v>0</v>
      </c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>
        <f>+SUMIF('Input Sheet'!$S:$S,$AL4005,'Input Sheet'!C:C)</f>
        <v>0</v>
      </c>
      <c r="Z4005" s="28">
        <f>+SUMIF('Input Sheet'!$S:$S,$AL4005,'Input Sheet'!D:D)</f>
        <v>0</v>
      </c>
      <c r="AA4005" s="28">
        <f>+SUMIF('Input Sheet'!$S:$S,$AL4005,'Input Sheet'!E:E)</f>
        <v>0</v>
      </c>
      <c r="AB4005" s="28">
        <f>+SUMIF('Input Sheet'!$S:$S,$AL4005,'Input Sheet'!F:F)</f>
        <v>0</v>
      </c>
      <c r="AC4005" s="28">
        <f>+SUMIF('Input Sheet'!$S:$S,$AL4005,'Input Sheet'!G:G)</f>
        <v>0</v>
      </c>
      <c r="AD4005" s="28">
        <f>+SUMIF('Input Sheet'!$S:$S,$AL4005,'Input Sheet'!H:H)</f>
        <v>0</v>
      </c>
      <c r="AE4005" s="28">
        <f>+SUMIF('Input Sheet'!$S:$S,$AL4005,'Input Sheet'!I:I)</f>
        <v>0</v>
      </c>
      <c r="AF4005" s="28">
        <f>+SUMIF('Input Sheet'!$S:$S,$AL4005,'Input Sheet'!J:J)</f>
        <v>0</v>
      </c>
      <c r="AG4005" s="28">
        <f>+SUMIF('Input Sheet'!$S:$S,$AL4005,'Input Sheet'!K:K)</f>
        <v>0</v>
      </c>
      <c r="AH4005" s="28">
        <f>+SUMIF('Input Sheet'!$S:$S,$AL4005,'Input Sheet'!L:L)</f>
        <v>0</v>
      </c>
      <c r="AI4005" s="28">
        <f>+SUMIF('Input Sheet'!$S:$S,$AL4005,'Input Sheet'!M:M)</f>
        <v>0</v>
      </c>
      <c r="AJ4005" s="28">
        <f>+SUMIF('Input Sheet'!$S:$S,$AL4005,'Input Sheet'!N:N)</f>
        <v>0</v>
      </c>
      <c r="AK4005" s="28"/>
      <c r="AL4005" s="27" t="str">
        <f t="shared" si="311"/>
        <v>421-4245</v>
      </c>
      <c r="AM4005" s="34" t="str">
        <f t="shared" si="314"/>
        <v>Used Vehicle</v>
      </c>
      <c r="AN4005" s="34" t="str">
        <f t="shared" si="315"/>
        <v>Used VehicleOther UV retail gross profit p.u.</v>
      </c>
      <c r="AO4005" s="35"/>
      <c r="AP4005" s="35"/>
      <c r="AQ4005" s="35"/>
    </row>
    <row r="4006" spans="1:43" x14ac:dyDescent="0.25">
      <c r="A4006" s="27" t="s">
        <v>103</v>
      </c>
      <c r="B4006" s="27" t="s">
        <v>104</v>
      </c>
      <c r="C4006" s="27" t="s">
        <v>671</v>
      </c>
      <c r="D4006" s="27" t="s">
        <v>605</v>
      </c>
      <c r="E4006" s="27" t="s">
        <v>674</v>
      </c>
      <c r="F4006" s="27" t="s">
        <v>1038</v>
      </c>
      <c r="G4006" s="27" t="s">
        <v>1039</v>
      </c>
      <c r="H4006" s="34" t="s">
        <v>1031</v>
      </c>
      <c r="I4006" s="34" t="s">
        <v>1040</v>
      </c>
      <c r="J4006" s="34" t="str">
        <f t="shared" si="312"/>
        <v>Used VehicleOther UV retail gross profit p.u.</v>
      </c>
      <c r="K4006" s="34" t="str">
        <f t="shared" si="313"/>
        <v>321Toyota Non-FP UV Cost of Sales</v>
      </c>
      <c r="L4006" s="28">
        <f>+SUMIF('TB 4-24'!M:M,$AL4006,'TB 4-24'!G:G)</f>
        <v>0</v>
      </c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>
        <f>+SUMIF('Input Sheet'!$S:$S,$AL4006,'Input Sheet'!C:C)</f>
        <v>0</v>
      </c>
      <c r="Z4006" s="28">
        <f>+SUMIF('Input Sheet'!$S:$S,$AL4006,'Input Sheet'!D:D)</f>
        <v>0</v>
      </c>
      <c r="AA4006" s="28">
        <f>+SUMIF('Input Sheet'!$S:$S,$AL4006,'Input Sheet'!E:E)</f>
        <v>0</v>
      </c>
      <c r="AB4006" s="28">
        <f>+SUMIF('Input Sheet'!$S:$S,$AL4006,'Input Sheet'!F:F)</f>
        <v>0</v>
      </c>
      <c r="AC4006" s="28">
        <f>+SUMIF('Input Sheet'!$S:$S,$AL4006,'Input Sheet'!G:G)</f>
        <v>0</v>
      </c>
      <c r="AD4006" s="28">
        <f>+SUMIF('Input Sheet'!$S:$S,$AL4006,'Input Sheet'!H:H)</f>
        <v>0</v>
      </c>
      <c r="AE4006" s="28">
        <f>+SUMIF('Input Sheet'!$S:$S,$AL4006,'Input Sheet'!I:I)</f>
        <v>0</v>
      </c>
      <c r="AF4006" s="28">
        <f>+SUMIF('Input Sheet'!$S:$S,$AL4006,'Input Sheet'!J:J)</f>
        <v>0</v>
      </c>
      <c r="AG4006" s="28">
        <f>+SUMIF('Input Sheet'!$S:$S,$AL4006,'Input Sheet'!K:K)</f>
        <v>0</v>
      </c>
      <c r="AH4006" s="28">
        <f>+SUMIF('Input Sheet'!$S:$S,$AL4006,'Input Sheet'!L:L)</f>
        <v>0</v>
      </c>
      <c r="AI4006" s="28">
        <f>+SUMIF('Input Sheet'!$S:$S,$AL4006,'Input Sheet'!M:M)</f>
        <v>0</v>
      </c>
      <c r="AJ4006" s="28">
        <f>+SUMIF('Input Sheet'!$S:$S,$AL4006,'Input Sheet'!N:N)</f>
        <v>0</v>
      </c>
      <c r="AK4006" s="28"/>
      <c r="AL4006" s="27" t="str">
        <f t="shared" si="311"/>
        <v>321-4245</v>
      </c>
      <c r="AM4006" s="34" t="str">
        <f t="shared" si="314"/>
        <v>Used Vehicle</v>
      </c>
      <c r="AN4006" s="34" t="str">
        <f t="shared" si="315"/>
        <v>Used VehicleOther UV retail gross profit p.u.</v>
      </c>
      <c r="AO4006" s="35"/>
      <c r="AP4006" s="35"/>
      <c r="AQ4006" s="35"/>
    </row>
    <row r="4007" spans="1:43" x14ac:dyDescent="0.25">
      <c r="A4007" s="27" t="s">
        <v>103</v>
      </c>
      <c r="B4007" s="27" t="s">
        <v>104</v>
      </c>
      <c r="C4007" s="27" t="s">
        <v>104</v>
      </c>
      <c r="D4007" s="27" t="s">
        <v>276</v>
      </c>
      <c r="E4007" s="27" t="s">
        <v>654</v>
      </c>
      <c r="F4007" s="27" t="s">
        <v>1041</v>
      </c>
      <c r="G4007" s="27" t="s">
        <v>1042</v>
      </c>
      <c r="H4007" s="34" t="s">
        <v>1031</v>
      </c>
      <c r="I4007" s="34" t="s">
        <v>1043</v>
      </c>
      <c r="J4007" s="34" t="str">
        <f t="shared" si="312"/>
        <v>Used VehicleCommission per retail</v>
      </c>
      <c r="K4007" s="34" t="str">
        <f t="shared" si="313"/>
        <v>120Toyota UV Commission expense</v>
      </c>
      <c r="L4007" s="28">
        <f>+SUMIF('TB 4-24'!M:M,$AL4007,'TB 4-24'!G:G)</f>
        <v>0</v>
      </c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>
        <f>+SUMIF('Input Sheet'!$S:$S,$AL4007,'Input Sheet'!C:C)</f>
        <v>0</v>
      </c>
      <c r="Z4007" s="28">
        <f>+SUMIF('Input Sheet'!$S:$S,$AL4007,'Input Sheet'!D:D)</f>
        <v>0</v>
      </c>
      <c r="AA4007" s="28">
        <f>+SUMIF('Input Sheet'!$S:$S,$AL4007,'Input Sheet'!E:E)</f>
        <v>0</v>
      </c>
      <c r="AB4007" s="28">
        <f>+SUMIF('Input Sheet'!$S:$S,$AL4007,'Input Sheet'!F:F)</f>
        <v>0</v>
      </c>
      <c r="AC4007" s="28">
        <f>+SUMIF('Input Sheet'!$S:$S,$AL4007,'Input Sheet'!G:G)</f>
        <v>0</v>
      </c>
      <c r="AD4007" s="28">
        <f>+SUMIF('Input Sheet'!$S:$S,$AL4007,'Input Sheet'!H:H)</f>
        <v>0</v>
      </c>
      <c r="AE4007" s="28">
        <f>+SUMIF('Input Sheet'!$S:$S,$AL4007,'Input Sheet'!I:I)</f>
        <v>0</v>
      </c>
      <c r="AF4007" s="28">
        <f>+SUMIF('Input Sheet'!$S:$S,$AL4007,'Input Sheet'!J:J)</f>
        <v>0</v>
      </c>
      <c r="AG4007" s="28">
        <f>+SUMIF('Input Sheet'!$S:$S,$AL4007,'Input Sheet'!K:K)</f>
        <v>0</v>
      </c>
      <c r="AH4007" s="28">
        <f>+SUMIF('Input Sheet'!$S:$S,$AL4007,'Input Sheet'!L:L)</f>
        <v>0</v>
      </c>
      <c r="AI4007" s="28">
        <f>+SUMIF('Input Sheet'!$S:$S,$AL4007,'Input Sheet'!M:M)</f>
        <v>0</v>
      </c>
      <c r="AJ4007" s="28">
        <f>+SUMIF('Input Sheet'!$S:$S,$AL4007,'Input Sheet'!N:N)</f>
        <v>0</v>
      </c>
      <c r="AK4007" s="28"/>
      <c r="AL4007" s="27" t="str">
        <f t="shared" si="311"/>
        <v>120-7020</v>
      </c>
      <c r="AM4007" s="34" t="str">
        <f t="shared" si="314"/>
        <v>Used Vehicle</v>
      </c>
      <c r="AN4007" s="34" t="str">
        <f t="shared" si="315"/>
        <v>Used VehicleCommission per retail</v>
      </c>
      <c r="AO4007" s="35"/>
      <c r="AP4007" s="35"/>
      <c r="AQ4007" s="35"/>
    </row>
    <row r="4008" spans="1:43" x14ac:dyDescent="0.25">
      <c r="A4008" s="27" t="s">
        <v>103</v>
      </c>
      <c r="B4008" s="27" t="s">
        <v>104</v>
      </c>
      <c r="C4008" s="27" t="s">
        <v>104</v>
      </c>
      <c r="D4008" s="27" t="s">
        <v>276</v>
      </c>
      <c r="E4008" s="27" t="s">
        <v>678</v>
      </c>
      <c r="F4008" s="27" t="s">
        <v>1041</v>
      </c>
      <c r="G4008" s="27" t="s">
        <v>1042</v>
      </c>
      <c r="H4008" s="34" t="s">
        <v>1031</v>
      </c>
      <c r="I4008" s="34" t="s">
        <v>1043</v>
      </c>
      <c r="J4008" s="34" t="str">
        <f t="shared" si="312"/>
        <v>Used VehicleCommission per retail</v>
      </c>
      <c r="K4008" s="34" t="str">
        <f t="shared" si="313"/>
        <v>121Toyota UV Commission expense</v>
      </c>
      <c r="L4008" s="28">
        <f>+SUMIF('TB 4-24'!M:M,$AL4008,'TB 4-24'!G:G)</f>
        <v>0</v>
      </c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>
        <f>+SUMIF('Input Sheet'!$S:$S,$AL4008,'Input Sheet'!C:C)</f>
        <v>0</v>
      </c>
      <c r="Z4008" s="28">
        <f>+SUMIF('Input Sheet'!$S:$S,$AL4008,'Input Sheet'!D:D)</f>
        <v>0</v>
      </c>
      <c r="AA4008" s="28">
        <f>+SUMIF('Input Sheet'!$S:$S,$AL4008,'Input Sheet'!E:E)</f>
        <v>0</v>
      </c>
      <c r="AB4008" s="28">
        <f>+SUMIF('Input Sheet'!$S:$S,$AL4008,'Input Sheet'!F:F)</f>
        <v>0</v>
      </c>
      <c r="AC4008" s="28">
        <f>+SUMIF('Input Sheet'!$S:$S,$AL4008,'Input Sheet'!G:G)</f>
        <v>0</v>
      </c>
      <c r="AD4008" s="28">
        <f>+SUMIF('Input Sheet'!$S:$S,$AL4008,'Input Sheet'!H:H)</f>
        <v>0</v>
      </c>
      <c r="AE4008" s="28">
        <f>+SUMIF('Input Sheet'!$S:$S,$AL4008,'Input Sheet'!I:I)</f>
        <v>0</v>
      </c>
      <c r="AF4008" s="28">
        <f>+SUMIF('Input Sheet'!$S:$S,$AL4008,'Input Sheet'!J:J)</f>
        <v>0</v>
      </c>
      <c r="AG4008" s="28">
        <f>+SUMIF('Input Sheet'!$S:$S,$AL4008,'Input Sheet'!K:K)</f>
        <v>0</v>
      </c>
      <c r="AH4008" s="28">
        <f>+SUMIF('Input Sheet'!$S:$S,$AL4008,'Input Sheet'!L:L)</f>
        <v>0</v>
      </c>
      <c r="AI4008" s="28">
        <f>+SUMIF('Input Sheet'!$S:$S,$AL4008,'Input Sheet'!M:M)</f>
        <v>0</v>
      </c>
      <c r="AJ4008" s="28">
        <f>+SUMIF('Input Sheet'!$S:$S,$AL4008,'Input Sheet'!N:N)</f>
        <v>0</v>
      </c>
      <c r="AK4008" s="28"/>
      <c r="AL4008" s="27" t="str">
        <f t="shared" si="311"/>
        <v>121-7020</v>
      </c>
      <c r="AM4008" s="34" t="str">
        <f t="shared" si="314"/>
        <v>Used Vehicle</v>
      </c>
      <c r="AN4008" s="34" t="str">
        <f t="shared" si="315"/>
        <v>Used VehicleCommission per retail</v>
      </c>
      <c r="AO4008" s="35"/>
      <c r="AP4008" s="35"/>
      <c r="AQ4008" s="35"/>
    </row>
    <row r="4009" spans="1:43" x14ac:dyDescent="0.25">
      <c r="A4009" s="27" t="s">
        <v>103</v>
      </c>
      <c r="B4009" s="27" t="s">
        <v>104</v>
      </c>
      <c r="C4009" s="27" t="s">
        <v>657</v>
      </c>
      <c r="D4009" s="27" t="s">
        <v>276</v>
      </c>
      <c r="E4009" s="27" t="s">
        <v>659</v>
      </c>
      <c r="F4009" s="27" t="s">
        <v>1041</v>
      </c>
      <c r="G4009" s="27" t="s">
        <v>1042</v>
      </c>
      <c r="H4009" s="34" t="s">
        <v>1031</v>
      </c>
      <c r="I4009" s="34" t="s">
        <v>1043</v>
      </c>
      <c r="J4009" s="34" t="str">
        <f t="shared" si="312"/>
        <v>Used VehicleCommission per retail</v>
      </c>
      <c r="K4009" s="34" t="str">
        <f t="shared" si="313"/>
        <v>220Toyota UV Commission expense</v>
      </c>
      <c r="L4009" s="28">
        <f>+SUMIF('TB 4-24'!M:M,$AL4009,'TB 4-24'!G:G)</f>
        <v>0</v>
      </c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>
        <f>+SUMIF('Input Sheet'!$S:$S,$AL4009,'Input Sheet'!C:C)</f>
        <v>0</v>
      </c>
      <c r="Z4009" s="28">
        <f>+SUMIF('Input Sheet'!$S:$S,$AL4009,'Input Sheet'!D:D)</f>
        <v>0</v>
      </c>
      <c r="AA4009" s="28">
        <f>+SUMIF('Input Sheet'!$S:$S,$AL4009,'Input Sheet'!E:E)</f>
        <v>0</v>
      </c>
      <c r="AB4009" s="28">
        <f>+SUMIF('Input Sheet'!$S:$S,$AL4009,'Input Sheet'!F:F)</f>
        <v>0</v>
      </c>
      <c r="AC4009" s="28">
        <f>+SUMIF('Input Sheet'!$S:$S,$AL4009,'Input Sheet'!G:G)</f>
        <v>0</v>
      </c>
      <c r="AD4009" s="28">
        <f>+SUMIF('Input Sheet'!$S:$S,$AL4009,'Input Sheet'!H:H)</f>
        <v>0</v>
      </c>
      <c r="AE4009" s="28">
        <f>+SUMIF('Input Sheet'!$S:$S,$AL4009,'Input Sheet'!I:I)</f>
        <v>0</v>
      </c>
      <c r="AF4009" s="28">
        <f>+SUMIF('Input Sheet'!$S:$S,$AL4009,'Input Sheet'!J:J)</f>
        <v>0</v>
      </c>
      <c r="AG4009" s="28">
        <f>+SUMIF('Input Sheet'!$S:$S,$AL4009,'Input Sheet'!K:K)</f>
        <v>0</v>
      </c>
      <c r="AH4009" s="28">
        <f>+SUMIF('Input Sheet'!$S:$S,$AL4009,'Input Sheet'!L:L)</f>
        <v>0</v>
      </c>
      <c r="AI4009" s="28">
        <f>+SUMIF('Input Sheet'!$S:$S,$AL4009,'Input Sheet'!M:M)</f>
        <v>0</v>
      </c>
      <c r="AJ4009" s="28">
        <f>+SUMIF('Input Sheet'!$S:$S,$AL4009,'Input Sheet'!N:N)</f>
        <v>0</v>
      </c>
      <c r="AK4009" s="28"/>
      <c r="AL4009" s="27" t="str">
        <f t="shared" si="311"/>
        <v>220-7020</v>
      </c>
      <c r="AM4009" s="34" t="str">
        <f t="shared" si="314"/>
        <v>Used Vehicle</v>
      </c>
      <c r="AN4009" s="34" t="str">
        <f t="shared" si="315"/>
        <v>Used VehicleCommission per retail</v>
      </c>
      <c r="AO4009" s="35"/>
      <c r="AP4009" s="35"/>
      <c r="AQ4009" s="35"/>
    </row>
    <row r="4010" spans="1:43" x14ac:dyDescent="0.25">
      <c r="A4010" s="27" t="s">
        <v>103</v>
      </c>
      <c r="B4010" s="27" t="s">
        <v>104</v>
      </c>
      <c r="C4010" s="27" t="s">
        <v>657</v>
      </c>
      <c r="D4010" s="27" t="s">
        <v>276</v>
      </c>
      <c r="E4010" s="27" t="s">
        <v>661</v>
      </c>
      <c r="F4010" s="27" t="s">
        <v>1041</v>
      </c>
      <c r="G4010" s="27" t="s">
        <v>1042</v>
      </c>
      <c r="H4010" s="34" t="s">
        <v>1031</v>
      </c>
      <c r="I4010" s="34" t="s">
        <v>1043</v>
      </c>
      <c r="J4010" s="34" t="str">
        <f t="shared" si="312"/>
        <v>Used VehicleCommission per retail</v>
      </c>
      <c r="K4010" s="34" t="str">
        <f t="shared" si="313"/>
        <v>221Toyota UV Commission expense</v>
      </c>
      <c r="L4010" s="28">
        <f>+SUMIF('TB 4-24'!M:M,$AL4010,'TB 4-24'!G:G)</f>
        <v>0</v>
      </c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>
        <f>+SUMIF('Input Sheet'!$S:$S,$AL4010,'Input Sheet'!C:C)</f>
        <v>0</v>
      </c>
      <c r="Z4010" s="28">
        <f>+SUMIF('Input Sheet'!$S:$S,$AL4010,'Input Sheet'!D:D)</f>
        <v>0</v>
      </c>
      <c r="AA4010" s="28">
        <f>+SUMIF('Input Sheet'!$S:$S,$AL4010,'Input Sheet'!E:E)</f>
        <v>0</v>
      </c>
      <c r="AB4010" s="28">
        <f>+SUMIF('Input Sheet'!$S:$S,$AL4010,'Input Sheet'!F:F)</f>
        <v>0</v>
      </c>
      <c r="AC4010" s="28">
        <f>+SUMIF('Input Sheet'!$S:$S,$AL4010,'Input Sheet'!G:G)</f>
        <v>0</v>
      </c>
      <c r="AD4010" s="28">
        <f>+SUMIF('Input Sheet'!$S:$S,$AL4010,'Input Sheet'!H:H)</f>
        <v>0</v>
      </c>
      <c r="AE4010" s="28">
        <f>+SUMIF('Input Sheet'!$S:$S,$AL4010,'Input Sheet'!I:I)</f>
        <v>0</v>
      </c>
      <c r="AF4010" s="28">
        <f>+SUMIF('Input Sheet'!$S:$S,$AL4010,'Input Sheet'!J:J)</f>
        <v>0</v>
      </c>
      <c r="AG4010" s="28">
        <f>+SUMIF('Input Sheet'!$S:$S,$AL4010,'Input Sheet'!K:K)</f>
        <v>0</v>
      </c>
      <c r="AH4010" s="28">
        <f>+SUMIF('Input Sheet'!$S:$S,$AL4010,'Input Sheet'!L:L)</f>
        <v>0</v>
      </c>
      <c r="AI4010" s="28">
        <f>+SUMIF('Input Sheet'!$S:$S,$AL4010,'Input Sheet'!M:M)</f>
        <v>0</v>
      </c>
      <c r="AJ4010" s="28">
        <f>+SUMIF('Input Sheet'!$S:$S,$AL4010,'Input Sheet'!N:N)</f>
        <v>0</v>
      </c>
      <c r="AK4010" s="28"/>
      <c r="AL4010" s="27" t="str">
        <f t="shared" si="311"/>
        <v>221-7020</v>
      </c>
      <c r="AM4010" s="34" t="str">
        <f t="shared" si="314"/>
        <v>Used Vehicle</v>
      </c>
      <c r="AN4010" s="34" t="str">
        <f t="shared" si="315"/>
        <v>Used VehicleCommission per retail</v>
      </c>
      <c r="AO4010" s="35"/>
      <c r="AP4010" s="35"/>
      <c r="AQ4010" s="35"/>
    </row>
    <row r="4011" spans="1:43" x14ac:dyDescent="0.25">
      <c r="A4011" s="27" t="s">
        <v>103</v>
      </c>
      <c r="B4011" s="27" t="s">
        <v>104</v>
      </c>
      <c r="C4011" s="27" t="s">
        <v>663</v>
      </c>
      <c r="D4011" s="27" t="s">
        <v>276</v>
      </c>
      <c r="E4011" s="27" t="s">
        <v>665</v>
      </c>
      <c r="F4011" s="27" t="s">
        <v>1041</v>
      </c>
      <c r="G4011" s="27" t="s">
        <v>1042</v>
      </c>
      <c r="H4011" s="34" t="s">
        <v>1031</v>
      </c>
      <c r="I4011" s="34" t="s">
        <v>1043</v>
      </c>
      <c r="J4011" s="34" t="str">
        <f t="shared" si="312"/>
        <v>Used VehicleCommission per retail</v>
      </c>
      <c r="K4011" s="34" t="str">
        <f t="shared" si="313"/>
        <v>410Toyota UV Commission expense</v>
      </c>
      <c r="L4011" s="28">
        <f>+SUMIF('TB 4-24'!M:M,$AL4011,'TB 4-24'!G:G)</f>
        <v>0</v>
      </c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>
        <f>+SUMIF('Input Sheet'!$S:$S,$AL4011,'Input Sheet'!C:C)</f>
        <v>0</v>
      </c>
      <c r="Z4011" s="28">
        <f>+SUMIF('Input Sheet'!$S:$S,$AL4011,'Input Sheet'!D:D)</f>
        <v>0</v>
      </c>
      <c r="AA4011" s="28">
        <f>+SUMIF('Input Sheet'!$S:$S,$AL4011,'Input Sheet'!E:E)</f>
        <v>0</v>
      </c>
      <c r="AB4011" s="28">
        <f>+SUMIF('Input Sheet'!$S:$S,$AL4011,'Input Sheet'!F:F)</f>
        <v>0</v>
      </c>
      <c r="AC4011" s="28">
        <f>+SUMIF('Input Sheet'!$S:$S,$AL4011,'Input Sheet'!G:G)</f>
        <v>0</v>
      </c>
      <c r="AD4011" s="28">
        <f>+SUMIF('Input Sheet'!$S:$S,$AL4011,'Input Sheet'!H:H)</f>
        <v>0</v>
      </c>
      <c r="AE4011" s="28">
        <f>+SUMIF('Input Sheet'!$S:$S,$AL4011,'Input Sheet'!I:I)</f>
        <v>0</v>
      </c>
      <c r="AF4011" s="28">
        <f>+SUMIF('Input Sheet'!$S:$S,$AL4011,'Input Sheet'!J:J)</f>
        <v>0</v>
      </c>
      <c r="AG4011" s="28">
        <f>+SUMIF('Input Sheet'!$S:$S,$AL4011,'Input Sheet'!K:K)</f>
        <v>0</v>
      </c>
      <c r="AH4011" s="28">
        <f>+SUMIF('Input Sheet'!$S:$S,$AL4011,'Input Sheet'!L:L)</f>
        <v>0</v>
      </c>
      <c r="AI4011" s="28">
        <f>+SUMIF('Input Sheet'!$S:$S,$AL4011,'Input Sheet'!M:M)</f>
        <v>0</v>
      </c>
      <c r="AJ4011" s="28">
        <f>+SUMIF('Input Sheet'!$S:$S,$AL4011,'Input Sheet'!N:N)</f>
        <v>0</v>
      </c>
      <c r="AK4011" s="28"/>
      <c r="AL4011" s="27" t="str">
        <f t="shared" si="311"/>
        <v>410-7020</v>
      </c>
      <c r="AM4011" s="34" t="str">
        <f t="shared" si="314"/>
        <v>Used Vehicle</v>
      </c>
      <c r="AN4011" s="34" t="str">
        <f t="shared" si="315"/>
        <v>Used VehicleCommission per retail</v>
      </c>
      <c r="AO4011" s="35"/>
      <c r="AP4011" s="35"/>
      <c r="AQ4011" s="35"/>
    </row>
    <row r="4012" spans="1:43" x14ac:dyDescent="0.25">
      <c r="A4012" s="27" t="s">
        <v>103</v>
      </c>
      <c r="B4012" s="27" t="s">
        <v>104</v>
      </c>
      <c r="C4012" s="27" t="s">
        <v>663</v>
      </c>
      <c r="D4012" s="27" t="s">
        <v>276</v>
      </c>
      <c r="E4012" s="27" t="s">
        <v>666</v>
      </c>
      <c r="F4012" s="27" t="s">
        <v>1041</v>
      </c>
      <c r="G4012" s="27" t="s">
        <v>1042</v>
      </c>
      <c r="H4012" s="34" t="s">
        <v>1031</v>
      </c>
      <c r="I4012" s="34" t="s">
        <v>1043</v>
      </c>
      <c r="J4012" s="34" t="str">
        <f t="shared" si="312"/>
        <v>Used VehicleCommission per retail</v>
      </c>
      <c r="K4012" s="34" t="str">
        <f t="shared" si="313"/>
        <v>420Toyota UV Commission expense</v>
      </c>
      <c r="L4012" s="28">
        <f>+SUMIF('TB 4-24'!M:M,$AL4012,'TB 4-24'!G:G)</f>
        <v>0</v>
      </c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>
        <f>+SUMIF('Input Sheet'!$S:$S,$AL4012,'Input Sheet'!C:C)</f>
        <v>0</v>
      </c>
      <c r="Z4012" s="28">
        <f>+SUMIF('Input Sheet'!$S:$S,$AL4012,'Input Sheet'!D:D)</f>
        <v>0</v>
      </c>
      <c r="AA4012" s="28">
        <f>+SUMIF('Input Sheet'!$S:$S,$AL4012,'Input Sheet'!E:E)</f>
        <v>0</v>
      </c>
      <c r="AB4012" s="28">
        <f>+SUMIF('Input Sheet'!$S:$S,$AL4012,'Input Sheet'!F:F)</f>
        <v>0</v>
      </c>
      <c r="AC4012" s="28">
        <f>+SUMIF('Input Sheet'!$S:$S,$AL4012,'Input Sheet'!G:G)</f>
        <v>0</v>
      </c>
      <c r="AD4012" s="28">
        <f>+SUMIF('Input Sheet'!$S:$S,$AL4012,'Input Sheet'!H:H)</f>
        <v>0</v>
      </c>
      <c r="AE4012" s="28">
        <f>+SUMIF('Input Sheet'!$S:$S,$AL4012,'Input Sheet'!I:I)</f>
        <v>0</v>
      </c>
      <c r="AF4012" s="28">
        <f>+SUMIF('Input Sheet'!$S:$S,$AL4012,'Input Sheet'!J:J)</f>
        <v>0</v>
      </c>
      <c r="AG4012" s="28">
        <f>+SUMIF('Input Sheet'!$S:$S,$AL4012,'Input Sheet'!K:K)</f>
        <v>0</v>
      </c>
      <c r="AH4012" s="28">
        <f>+SUMIF('Input Sheet'!$S:$S,$AL4012,'Input Sheet'!L:L)</f>
        <v>0</v>
      </c>
      <c r="AI4012" s="28">
        <f>+SUMIF('Input Sheet'!$S:$S,$AL4012,'Input Sheet'!M:M)</f>
        <v>0</v>
      </c>
      <c r="AJ4012" s="28">
        <f>+SUMIF('Input Sheet'!$S:$S,$AL4012,'Input Sheet'!N:N)</f>
        <v>0</v>
      </c>
      <c r="AK4012" s="28"/>
      <c r="AL4012" s="27" t="str">
        <f t="shared" si="311"/>
        <v>420-7020</v>
      </c>
      <c r="AM4012" s="34" t="str">
        <f t="shared" si="314"/>
        <v>Used Vehicle</v>
      </c>
      <c r="AN4012" s="34" t="str">
        <f t="shared" si="315"/>
        <v>Used VehicleCommission per retail</v>
      </c>
      <c r="AO4012" s="35"/>
      <c r="AP4012" s="35"/>
      <c r="AQ4012" s="35"/>
    </row>
    <row r="4013" spans="1:43" x14ac:dyDescent="0.25">
      <c r="A4013" s="27" t="s">
        <v>103</v>
      </c>
      <c r="B4013" s="27" t="s">
        <v>104</v>
      </c>
      <c r="C4013" s="27" t="s">
        <v>663</v>
      </c>
      <c r="D4013" s="27" t="s">
        <v>276</v>
      </c>
      <c r="E4013" s="27" t="s">
        <v>667</v>
      </c>
      <c r="F4013" s="27" t="s">
        <v>1041</v>
      </c>
      <c r="G4013" s="27" t="s">
        <v>1042</v>
      </c>
      <c r="H4013" s="34" t="s">
        <v>1031</v>
      </c>
      <c r="I4013" s="34" t="s">
        <v>1043</v>
      </c>
      <c r="J4013" s="34" t="str">
        <f t="shared" si="312"/>
        <v>Used VehicleCommission per retail</v>
      </c>
      <c r="K4013" s="34" t="str">
        <f t="shared" si="313"/>
        <v>421Toyota UV Commission expense</v>
      </c>
      <c r="L4013" s="28">
        <f>+SUMIF('TB 4-24'!M:M,$AL4013,'TB 4-24'!G:G)</f>
        <v>0</v>
      </c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>
        <f>+SUMIF('Input Sheet'!$S:$S,$AL4013,'Input Sheet'!C:C)</f>
        <v>0</v>
      </c>
      <c r="Z4013" s="28">
        <f>+SUMIF('Input Sheet'!$S:$S,$AL4013,'Input Sheet'!D:D)</f>
        <v>0</v>
      </c>
      <c r="AA4013" s="28">
        <f>+SUMIF('Input Sheet'!$S:$S,$AL4013,'Input Sheet'!E:E)</f>
        <v>0</v>
      </c>
      <c r="AB4013" s="28">
        <f>+SUMIF('Input Sheet'!$S:$S,$AL4013,'Input Sheet'!F:F)</f>
        <v>0</v>
      </c>
      <c r="AC4013" s="28">
        <f>+SUMIF('Input Sheet'!$S:$S,$AL4013,'Input Sheet'!G:G)</f>
        <v>0</v>
      </c>
      <c r="AD4013" s="28">
        <f>+SUMIF('Input Sheet'!$S:$S,$AL4013,'Input Sheet'!H:H)</f>
        <v>0</v>
      </c>
      <c r="AE4013" s="28">
        <f>+SUMIF('Input Sheet'!$S:$S,$AL4013,'Input Sheet'!I:I)</f>
        <v>0</v>
      </c>
      <c r="AF4013" s="28">
        <f>+SUMIF('Input Sheet'!$S:$S,$AL4013,'Input Sheet'!J:J)</f>
        <v>0</v>
      </c>
      <c r="AG4013" s="28">
        <f>+SUMIF('Input Sheet'!$S:$S,$AL4013,'Input Sheet'!K:K)</f>
        <v>0</v>
      </c>
      <c r="AH4013" s="28">
        <f>+SUMIF('Input Sheet'!$S:$S,$AL4013,'Input Sheet'!L:L)</f>
        <v>0</v>
      </c>
      <c r="AI4013" s="28">
        <f>+SUMIF('Input Sheet'!$S:$S,$AL4013,'Input Sheet'!M:M)</f>
        <v>0</v>
      </c>
      <c r="AJ4013" s="28">
        <f>+SUMIF('Input Sheet'!$S:$S,$AL4013,'Input Sheet'!N:N)</f>
        <v>0</v>
      </c>
      <c r="AK4013" s="28"/>
      <c r="AL4013" s="27" t="str">
        <f t="shared" si="311"/>
        <v>421-7020</v>
      </c>
      <c r="AM4013" s="34" t="str">
        <f t="shared" si="314"/>
        <v>Used Vehicle</v>
      </c>
      <c r="AN4013" s="34" t="str">
        <f t="shared" si="315"/>
        <v>Used VehicleCommission per retail</v>
      </c>
      <c r="AO4013" s="35"/>
      <c r="AP4013" s="35"/>
      <c r="AQ4013" s="35"/>
    </row>
    <row r="4014" spans="1:43" x14ac:dyDescent="0.25">
      <c r="A4014" s="27" t="s">
        <v>103</v>
      </c>
      <c r="B4014" s="27" t="s">
        <v>104</v>
      </c>
      <c r="C4014" s="27" t="s">
        <v>671</v>
      </c>
      <c r="D4014" s="27" t="s">
        <v>276</v>
      </c>
      <c r="E4014" s="27" t="s">
        <v>673</v>
      </c>
      <c r="F4014" s="27" t="s">
        <v>1041</v>
      </c>
      <c r="G4014" s="27" t="s">
        <v>1042</v>
      </c>
      <c r="H4014" s="34" t="s">
        <v>1031</v>
      </c>
      <c r="I4014" s="34" t="s">
        <v>1043</v>
      </c>
      <c r="J4014" s="34" t="str">
        <f t="shared" si="312"/>
        <v>Used VehicleCommission per retail</v>
      </c>
      <c r="K4014" s="34" t="str">
        <f t="shared" si="313"/>
        <v>310Toyota UV Commission expense</v>
      </c>
      <c r="L4014" s="28">
        <f>+SUMIF('TB 4-24'!M:M,$AL4014,'TB 4-24'!G:G)</f>
        <v>0</v>
      </c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>
        <f>+SUMIF('Input Sheet'!$S:$S,$AL4014,'Input Sheet'!C:C)</f>
        <v>0</v>
      </c>
      <c r="Z4014" s="28">
        <f>+SUMIF('Input Sheet'!$S:$S,$AL4014,'Input Sheet'!D:D)</f>
        <v>0</v>
      </c>
      <c r="AA4014" s="28">
        <f>+SUMIF('Input Sheet'!$S:$S,$AL4014,'Input Sheet'!E:E)</f>
        <v>0</v>
      </c>
      <c r="AB4014" s="28">
        <f>+SUMIF('Input Sheet'!$S:$S,$AL4014,'Input Sheet'!F:F)</f>
        <v>0</v>
      </c>
      <c r="AC4014" s="28">
        <f>+SUMIF('Input Sheet'!$S:$S,$AL4014,'Input Sheet'!G:G)</f>
        <v>0</v>
      </c>
      <c r="AD4014" s="28">
        <f>+SUMIF('Input Sheet'!$S:$S,$AL4014,'Input Sheet'!H:H)</f>
        <v>0</v>
      </c>
      <c r="AE4014" s="28">
        <f>+SUMIF('Input Sheet'!$S:$S,$AL4014,'Input Sheet'!I:I)</f>
        <v>0</v>
      </c>
      <c r="AF4014" s="28">
        <f>+SUMIF('Input Sheet'!$S:$S,$AL4014,'Input Sheet'!J:J)</f>
        <v>0</v>
      </c>
      <c r="AG4014" s="28">
        <f>+SUMIF('Input Sheet'!$S:$S,$AL4014,'Input Sheet'!K:K)</f>
        <v>0</v>
      </c>
      <c r="AH4014" s="28">
        <f>+SUMIF('Input Sheet'!$S:$S,$AL4014,'Input Sheet'!L:L)</f>
        <v>0</v>
      </c>
      <c r="AI4014" s="28">
        <f>+SUMIF('Input Sheet'!$S:$S,$AL4014,'Input Sheet'!M:M)</f>
        <v>0</v>
      </c>
      <c r="AJ4014" s="28">
        <f>+SUMIF('Input Sheet'!$S:$S,$AL4014,'Input Sheet'!N:N)</f>
        <v>0</v>
      </c>
      <c r="AK4014" s="28"/>
      <c r="AL4014" s="27" t="str">
        <f t="shared" si="311"/>
        <v>310-7020</v>
      </c>
      <c r="AM4014" s="34" t="str">
        <f t="shared" si="314"/>
        <v>Used Vehicle</v>
      </c>
      <c r="AN4014" s="34" t="str">
        <f t="shared" si="315"/>
        <v>Used VehicleCommission per retail</v>
      </c>
      <c r="AO4014" s="35"/>
      <c r="AP4014" s="35"/>
      <c r="AQ4014" s="35"/>
    </row>
    <row r="4015" spans="1:43" x14ac:dyDescent="0.25">
      <c r="A4015" s="27" t="s">
        <v>103</v>
      </c>
      <c r="B4015" s="27" t="s">
        <v>104</v>
      </c>
      <c r="C4015" s="27" t="s">
        <v>671</v>
      </c>
      <c r="D4015" s="27" t="s">
        <v>276</v>
      </c>
      <c r="E4015" s="27" t="s">
        <v>674</v>
      </c>
      <c r="F4015" s="27" t="s">
        <v>1041</v>
      </c>
      <c r="G4015" s="27" t="s">
        <v>1042</v>
      </c>
      <c r="H4015" s="34" t="s">
        <v>1031</v>
      </c>
      <c r="I4015" s="34" t="s">
        <v>1043</v>
      </c>
      <c r="J4015" s="34" t="str">
        <f t="shared" si="312"/>
        <v>Used VehicleCommission per retail</v>
      </c>
      <c r="K4015" s="34" t="str">
        <f t="shared" si="313"/>
        <v>321Toyota UV Commission expense</v>
      </c>
      <c r="L4015" s="28">
        <f>+SUMIF('TB 4-24'!M:M,$AL4015,'TB 4-24'!G:G)</f>
        <v>0</v>
      </c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>
        <f>+SUMIF('Input Sheet'!$S:$S,$AL4015,'Input Sheet'!C:C)</f>
        <v>0</v>
      </c>
      <c r="Z4015" s="28">
        <f>+SUMIF('Input Sheet'!$S:$S,$AL4015,'Input Sheet'!D:D)</f>
        <v>0</v>
      </c>
      <c r="AA4015" s="28">
        <f>+SUMIF('Input Sheet'!$S:$S,$AL4015,'Input Sheet'!E:E)</f>
        <v>0</v>
      </c>
      <c r="AB4015" s="28">
        <f>+SUMIF('Input Sheet'!$S:$S,$AL4015,'Input Sheet'!F:F)</f>
        <v>0</v>
      </c>
      <c r="AC4015" s="28">
        <f>+SUMIF('Input Sheet'!$S:$S,$AL4015,'Input Sheet'!G:G)</f>
        <v>0</v>
      </c>
      <c r="AD4015" s="28">
        <f>+SUMIF('Input Sheet'!$S:$S,$AL4015,'Input Sheet'!H:H)</f>
        <v>0</v>
      </c>
      <c r="AE4015" s="28">
        <f>+SUMIF('Input Sheet'!$S:$S,$AL4015,'Input Sheet'!I:I)</f>
        <v>0</v>
      </c>
      <c r="AF4015" s="28">
        <f>+SUMIF('Input Sheet'!$S:$S,$AL4015,'Input Sheet'!J:J)</f>
        <v>0</v>
      </c>
      <c r="AG4015" s="28">
        <f>+SUMIF('Input Sheet'!$S:$S,$AL4015,'Input Sheet'!K:K)</f>
        <v>0</v>
      </c>
      <c r="AH4015" s="28">
        <f>+SUMIF('Input Sheet'!$S:$S,$AL4015,'Input Sheet'!L:L)</f>
        <v>0</v>
      </c>
      <c r="AI4015" s="28">
        <f>+SUMIF('Input Sheet'!$S:$S,$AL4015,'Input Sheet'!M:M)</f>
        <v>0</v>
      </c>
      <c r="AJ4015" s="28">
        <f>+SUMIF('Input Sheet'!$S:$S,$AL4015,'Input Sheet'!N:N)</f>
        <v>0</v>
      </c>
      <c r="AK4015" s="28"/>
      <c r="AL4015" s="27" t="str">
        <f t="shared" si="311"/>
        <v>321-7020</v>
      </c>
      <c r="AM4015" s="34" t="str">
        <f t="shared" si="314"/>
        <v>Used Vehicle</v>
      </c>
      <c r="AN4015" s="34" t="str">
        <f t="shared" si="315"/>
        <v>Used VehicleCommission per retail</v>
      </c>
      <c r="AO4015" s="35"/>
      <c r="AP4015" s="35"/>
      <c r="AQ4015" s="35"/>
    </row>
    <row r="4016" spans="1:43" x14ac:dyDescent="0.25">
      <c r="A4016" s="27" t="s">
        <v>103</v>
      </c>
      <c r="B4016" s="27" t="s">
        <v>104</v>
      </c>
      <c r="C4016" s="27" t="s">
        <v>104</v>
      </c>
      <c r="D4016" s="27" t="s">
        <v>280</v>
      </c>
      <c r="E4016" s="27" t="s">
        <v>654</v>
      </c>
      <c r="F4016" s="27" t="s">
        <v>1041</v>
      </c>
      <c r="G4016" s="27" t="s">
        <v>1042</v>
      </c>
      <c r="H4016" s="34" t="s">
        <v>1031</v>
      </c>
      <c r="I4016" s="34" t="s">
        <v>1043</v>
      </c>
      <c r="J4016" s="34" t="str">
        <f t="shared" si="312"/>
        <v>Used VehicleCommission per retail</v>
      </c>
      <c r="K4016" s="34" t="str">
        <f t="shared" si="313"/>
        <v>120Toyota UV Commission expense</v>
      </c>
      <c r="L4016" s="28">
        <f>+SUMIF('TB 4-24'!M:M,$AL4016,'TB 4-24'!G:G)</f>
        <v>0</v>
      </c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>
        <f>+SUMIF('Input Sheet'!$S:$S,$AL4016,'Input Sheet'!C:C)</f>
        <v>0</v>
      </c>
      <c r="Z4016" s="28">
        <f>+SUMIF('Input Sheet'!$S:$S,$AL4016,'Input Sheet'!D:D)</f>
        <v>0</v>
      </c>
      <c r="AA4016" s="28">
        <f>+SUMIF('Input Sheet'!$S:$S,$AL4016,'Input Sheet'!E:E)</f>
        <v>0</v>
      </c>
      <c r="AB4016" s="28">
        <f>+SUMIF('Input Sheet'!$S:$S,$AL4016,'Input Sheet'!F:F)</f>
        <v>0</v>
      </c>
      <c r="AC4016" s="28">
        <f>+SUMIF('Input Sheet'!$S:$S,$AL4016,'Input Sheet'!G:G)</f>
        <v>0</v>
      </c>
      <c r="AD4016" s="28">
        <f>+SUMIF('Input Sheet'!$S:$S,$AL4016,'Input Sheet'!H:H)</f>
        <v>0</v>
      </c>
      <c r="AE4016" s="28">
        <f>+SUMIF('Input Sheet'!$S:$S,$AL4016,'Input Sheet'!I:I)</f>
        <v>0</v>
      </c>
      <c r="AF4016" s="28">
        <f>+SUMIF('Input Sheet'!$S:$S,$AL4016,'Input Sheet'!J:J)</f>
        <v>0</v>
      </c>
      <c r="AG4016" s="28">
        <f>+SUMIF('Input Sheet'!$S:$S,$AL4016,'Input Sheet'!K:K)</f>
        <v>0</v>
      </c>
      <c r="AH4016" s="28">
        <f>+SUMIF('Input Sheet'!$S:$S,$AL4016,'Input Sheet'!L:L)</f>
        <v>0</v>
      </c>
      <c r="AI4016" s="28">
        <f>+SUMIF('Input Sheet'!$S:$S,$AL4016,'Input Sheet'!M:M)</f>
        <v>0</v>
      </c>
      <c r="AJ4016" s="28">
        <f>+SUMIF('Input Sheet'!$S:$S,$AL4016,'Input Sheet'!N:N)</f>
        <v>0</v>
      </c>
      <c r="AK4016" s="28"/>
      <c r="AL4016" s="27" t="str">
        <f t="shared" si="311"/>
        <v>120-7175</v>
      </c>
      <c r="AM4016" s="34" t="str">
        <f t="shared" si="314"/>
        <v>Used Vehicle</v>
      </c>
      <c r="AN4016" s="34" t="str">
        <f t="shared" si="315"/>
        <v>Used VehicleCommission per retail</v>
      </c>
      <c r="AO4016" s="35"/>
      <c r="AP4016" s="35"/>
      <c r="AQ4016" s="35"/>
    </row>
    <row r="4017" spans="1:43" x14ac:dyDescent="0.25">
      <c r="A4017" s="27" t="s">
        <v>103</v>
      </c>
      <c r="B4017" s="27" t="s">
        <v>104</v>
      </c>
      <c r="C4017" s="27" t="s">
        <v>657</v>
      </c>
      <c r="D4017" s="27" t="s">
        <v>280</v>
      </c>
      <c r="E4017" s="27" t="s">
        <v>659</v>
      </c>
      <c r="F4017" s="27" t="s">
        <v>1041</v>
      </c>
      <c r="G4017" s="27" t="s">
        <v>1042</v>
      </c>
      <c r="H4017" s="34" t="s">
        <v>1031</v>
      </c>
      <c r="I4017" s="34" t="s">
        <v>1043</v>
      </c>
      <c r="J4017" s="34" t="str">
        <f t="shared" si="312"/>
        <v>Used VehicleCommission per retail</v>
      </c>
      <c r="K4017" s="34" t="str">
        <f t="shared" si="313"/>
        <v>220Toyota UV Commission expense</v>
      </c>
      <c r="L4017" s="28">
        <f>+SUMIF('TB 4-24'!M:M,$AL4017,'TB 4-24'!G:G)</f>
        <v>0</v>
      </c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>
        <f>+SUMIF('Input Sheet'!$S:$S,$AL4017,'Input Sheet'!C:C)</f>
        <v>0</v>
      </c>
      <c r="Z4017" s="28">
        <f>+SUMIF('Input Sheet'!$S:$S,$AL4017,'Input Sheet'!D:D)</f>
        <v>0</v>
      </c>
      <c r="AA4017" s="28">
        <f>+SUMIF('Input Sheet'!$S:$S,$AL4017,'Input Sheet'!E:E)</f>
        <v>0</v>
      </c>
      <c r="AB4017" s="28">
        <f>+SUMIF('Input Sheet'!$S:$S,$AL4017,'Input Sheet'!F:F)</f>
        <v>0</v>
      </c>
      <c r="AC4017" s="28">
        <f>+SUMIF('Input Sheet'!$S:$S,$AL4017,'Input Sheet'!G:G)</f>
        <v>0</v>
      </c>
      <c r="AD4017" s="28">
        <f>+SUMIF('Input Sheet'!$S:$S,$AL4017,'Input Sheet'!H:H)</f>
        <v>0</v>
      </c>
      <c r="AE4017" s="28">
        <f>+SUMIF('Input Sheet'!$S:$S,$AL4017,'Input Sheet'!I:I)</f>
        <v>0</v>
      </c>
      <c r="AF4017" s="28">
        <f>+SUMIF('Input Sheet'!$S:$S,$AL4017,'Input Sheet'!J:J)</f>
        <v>0</v>
      </c>
      <c r="AG4017" s="28">
        <f>+SUMIF('Input Sheet'!$S:$S,$AL4017,'Input Sheet'!K:K)</f>
        <v>0</v>
      </c>
      <c r="AH4017" s="28">
        <f>+SUMIF('Input Sheet'!$S:$S,$AL4017,'Input Sheet'!L:L)</f>
        <v>0</v>
      </c>
      <c r="AI4017" s="28">
        <f>+SUMIF('Input Sheet'!$S:$S,$AL4017,'Input Sheet'!M:M)</f>
        <v>0</v>
      </c>
      <c r="AJ4017" s="28">
        <f>+SUMIF('Input Sheet'!$S:$S,$AL4017,'Input Sheet'!N:N)</f>
        <v>0</v>
      </c>
      <c r="AK4017" s="28"/>
      <c r="AL4017" s="27" t="str">
        <f t="shared" si="311"/>
        <v>220-7175</v>
      </c>
      <c r="AM4017" s="34" t="str">
        <f t="shared" si="314"/>
        <v>Used Vehicle</v>
      </c>
      <c r="AN4017" s="34" t="str">
        <f t="shared" si="315"/>
        <v>Used VehicleCommission per retail</v>
      </c>
      <c r="AO4017" s="35"/>
      <c r="AP4017" s="35"/>
      <c r="AQ4017" s="35"/>
    </row>
    <row r="4018" spans="1:43" x14ac:dyDescent="0.25">
      <c r="A4018" s="27" t="s">
        <v>103</v>
      </c>
      <c r="B4018" s="27" t="s">
        <v>104</v>
      </c>
      <c r="C4018" s="27" t="s">
        <v>104</v>
      </c>
      <c r="D4018" s="27" t="s">
        <v>280</v>
      </c>
      <c r="E4018" s="27" t="s">
        <v>678</v>
      </c>
      <c r="F4018" s="27" t="s">
        <v>1041</v>
      </c>
      <c r="G4018" s="27" t="s">
        <v>1042</v>
      </c>
      <c r="H4018" s="34" t="s">
        <v>1031</v>
      </c>
      <c r="I4018" s="34" t="s">
        <v>1043</v>
      </c>
      <c r="J4018" s="34" t="str">
        <f t="shared" si="312"/>
        <v>Used VehicleCommission per retail</v>
      </c>
      <c r="K4018" s="34" t="str">
        <f t="shared" si="313"/>
        <v>121Toyota UV Commission expense</v>
      </c>
      <c r="L4018" s="28">
        <f>+SUMIF('TB 4-24'!M:M,$AL4018,'TB 4-24'!G:G)</f>
        <v>0</v>
      </c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>
        <f>+SUMIF('Input Sheet'!$S:$S,$AL4018,'Input Sheet'!C:C)</f>
        <v>0</v>
      </c>
      <c r="Z4018" s="28">
        <f>+SUMIF('Input Sheet'!$S:$S,$AL4018,'Input Sheet'!D:D)</f>
        <v>0</v>
      </c>
      <c r="AA4018" s="28">
        <f>+SUMIF('Input Sheet'!$S:$S,$AL4018,'Input Sheet'!E:E)</f>
        <v>0</v>
      </c>
      <c r="AB4018" s="28">
        <f>+SUMIF('Input Sheet'!$S:$S,$AL4018,'Input Sheet'!F:F)</f>
        <v>0</v>
      </c>
      <c r="AC4018" s="28">
        <f>+SUMIF('Input Sheet'!$S:$S,$AL4018,'Input Sheet'!G:G)</f>
        <v>0</v>
      </c>
      <c r="AD4018" s="28">
        <f>+SUMIF('Input Sheet'!$S:$S,$AL4018,'Input Sheet'!H:H)</f>
        <v>0</v>
      </c>
      <c r="AE4018" s="28">
        <f>+SUMIF('Input Sheet'!$S:$S,$AL4018,'Input Sheet'!I:I)</f>
        <v>0</v>
      </c>
      <c r="AF4018" s="28">
        <f>+SUMIF('Input Sheet'!$S:$S,$AL4018,'Input Sheet'!J:J)</f>
        <v>0</v>
      </c>
      <c r="AG4018" s="28">
        <f>+SUMIF('Input Sheet'!$S:$S,$AL4018,'Input Sheet'!K:K)</f>
        <v>0</v>
      </c>
      <c r="AH4018" s="28">
        <f>+SUMIF('Input Sheet'!$S:$S,$AL4018,'Input Sheet'!L:L)</f>
        <v>0</v>
      </c>
      <c r="AI4018" s="28">
        <f>+SUMIF('Input Sheet'!$S:$S,$AL4018,'Input Sheet'!M:M)</f>
        <v>0</v>
      </c>
      <c r="AJ4018" s="28">
        <f>+SUMIF('Input Sheet'!$S:$S,$AL4018,'Input Sheet'!N:N)</f>
        <v>0</v>
      </c>
      <c r="AK4018" s="28"/>
      <c r="AL4018" s="27" t="str">
        <f t="shared" si="311"/>
        <v>121-7175</v>
      </c>
      <c r="AM4018" s="34" t="str">
        <f t="shared" si="314"/>
        <v>Used Vehicle</v>
      </c>
      <c r="AN4018" s="34" t="str">
        <f t="shared" si="315"/>
        <v>Used VehicleCommission per retail</v>
      </c>
      <c r="AO4018" s="35"/>
      <c r="AP4018" s="35"/>
      <c r="AQ4018" s="35"/>
    </row>
    <row r="4019" spans="1:43" x14ac:dyDescent="0.25">
      <c r="A4019" s="27" t="s">
        <v>103</v>
      </c>
      <c r="B4019" s="27" t="s">
        <v>104</v>
      </c>
      <c r="C4019" s="27" t="s">
        <v>657</v>
      </c>
      <c r="D4019" s="27" t="s">
        <v>280</v>
      </c>
      <c r="E4019" s="27" t="s">
        <v>661</v>
      </c>
      <c r="F4019" s="27" t="s">
        <v>1041</v>
      </c>
      <c r="G4019" s="27" t="s">
        <v>1042</v>
      </c>
      <c r="H4019" s="34" t="s">
        <v>1031</v>
      </c>
      <c r="I4019" s="34" t="s">
        <v>1043</v>
      </c>
      <c r="J4019" s="34" t="str">
        <f t="shared" si="312"/>
        <v>Used VehicleCommission per retail</v>
      </c>
      <c r="K4019" s="34" t="str">
        <f t="shared" si="313"/>
        <v>221Toyota UV Commission expense</v>
      </c>
      <c r="L4019" s="28">
        <f>+SUMIF('TB 4-24'!M:M,$AL4019,'TB 4-24'!G:G)</f>
        <v>0</v>
      </c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>
        <f>+SUMIF('Input Sheet'!$S:$S,$AL4019,'Input Sheet'!C:C)</f>
        <v>0</v>
      </c>
      <c r="Z4019" s="28">
        <f>+SUMIF('Input Sheet'!$S:$S,$AL4019,'Input Sheet'!D:D)</f>
        <v>0</v>
      </c>
      <c r="AA4019" s="28">
        <f>+SUMIF('Input Sheet'!$S:$S,$AL4019,'Input Sheet'!E:E)</f>
        <v>0</v>
      </c>
      <c r="AB4019" s="28">
        <f>+SUMIF('Input Sheet'!$S:$S,$AL4019,'Input Sheet'!F:F)</f>
        <v>0</v>
      </c>
      <c r="AC4019" s="28">
        <f>+SUMIF('Input Sheet'!$S:$S,$AL4019,'Input Sheet'!G:G)</f>
        <v>0</v>
      </c>
      <c r="AD4019" s="28">
        <f>+SUMIF('Input Sheet'!$S:$S,$AL4019,'Input Sheet'!H:H)</f>
        <v>0</v>
      </c>
      <c r="AE4019" s="28">
        <f>+SUMIF('Input Sheet'!$S:$S,$AL4019,'Input Sheet'!I:I)</f>
        <v>0</v>
      </c>
      <c r="AF4019" s="28">
        <f>+SUMIF('Input Sheet'!$S:$S,$AL4019,'Input Sheet'!J:J)</f>
        <v>0</v>
      </c>
      <c r="AG4019" s="28">
        <f>+SUMIF('Input Sheet'!$S:$S,$AL4019,'Input Sheet'!K:K)</f>
        <v>0</v>
      </c>
      <c r="AH4019" s="28">
        <f>+SUMIF('Input Sheet'!$S:$S,$AL4019,'Input Sheet'!L:L)</f>
        <v>0</v>
      </c>
      <c r="AI4019" s="28">
        <f>+SUMIF('Input Sheet'!$S:$S,$AL4019,'Input Sheet'!M:M)</f>
        <v>0</v>
      </c>
      <c r="AJ4019" s="28">
        <f>+SUMIF('Input Sheet'!$S:$S,$AL4019,'Input Sheet'!N:N)</f>
        <v>0</v>
      </c>
      <c r="AK4019" s="28"/>
      <c r="AL4019" s="27" t="str">
        <f t="shared" si="311"/>
        <v>221-7175</v>
      </c>
      <c r="AM4019" s="34" t="str">
        <f t="shared" si="314"/>
        <v>Used Vehicle</v>
      </c>
      <c r="AN4019" s="34" t="str">
        <f t="shared" si="315"/>
        <v>Used VehicleCommission per retail</v>
      </c>
      <c r="AO4019" s="35"/>
      <c r="AP4019" s="35"/>
      <c r="AQ4019" s="35"/>
    </row>
    <row r="4020" spans="1:43" x14ac:dyDescent="0.25">
      <c r="A4020" s="27" t="s">
        <v>103</v>
      </c>
      <c r="B4020" s="27" t="s">
        <v>104</v>
      </c>
      <c r="C4020" s="27" t="s">
        <v>663</v>
      </c>
      <c r="D4020" s="27" t="s">
        <v>280</v>
      </c>
      <c r="E4020" s="27" t="s">
        <v>665</v>
      </c>
      <c r="F4020" s="27" t="s">
        <v>1041</v>
      </c>
      <c r="G4020" s="27" t="s">
        <v>1042</v>
      </c>
      <c r="H4020" s="34" t="s">
        <v>1031</v>
      </c>
      <c r="I4020" s="34" t="s">
        <v>1043</v>
      </c>
      <c r="J4020" s="34" t="str">
        <f t="shared" si="312"/>
        <v>Used VehicleCommission per retail</v>
      </c>
      <c r="K4020" s="34" t="str">
        <f t="shared" si="313"/>
        <v>410Toyota UV Commission expense</v>
      </c>
      <c r="L4020" s="28">
        <f>+SUMIF('TB 4-24'!M:M,$AL4020,'TB 4-24'!G:G)</f>
        <v>0</v>
      </c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>
        <f>+SUMIF('Input Sheet'!$S:$S,$AL4020,'Input Sheet'!C:C)</f>
        <v>0</v>
      </c>
      <c r="Z4020" s="28">
        <f>+SUMIF('Input Sheet'!$S:$S,$AL4020,'Input Sheet'!D:D)</f>
        <v>0</v>
      </c>
      <c r="AA4020" s="28">
        <f>+SUMIF('Input Sheet'!$S:$S,$AL4020,'Input Sheet'!E:E)</f>
        <v>0</v>
      </c>
      <c r="AB4020" s="28">
        <f>+SUMIF('Input Sheet'!$S:$S,$AL4020,'Input Sheet'!F:F)</f>
        <v>0</v>
      </c>
      <c r="AC4020" s="28">
        <f>+SUMIF('Input Sheet'!$S:$S,$AL4020,'Input Sheet'!G:G)</f>
        <v>0</v>
      </c>
      <c r="AD4020" s="28">
        <f>+SUMIF('Input Sheet'!$S:$S,$AL4020,'Input Sheet'!H:H)</f>
        <v>0</v>
      </c>
      <c r="AE4020" s="28">
        <f>+SUMIF('Input Sheet'!$S:$S,$AL4020,'Input Sheet'!I:I)</f>
        <v>0</v>
      </c>
      <c r="AF4020" s="28">
        <f>+SUMIF('Input Sheet'!$S:$S,$AL4020,'Input Sheet'!J:J)</f>
        <v>0</v>
      </c>
      <c r="AG4020" s="28">
        <f>+SUMIF('Input Sheet'!$S:$S,$AL4020,'Input Sheet'!K:K)</f>
        <v>0</v>
      </c>
      <c r="AH4020" s="28">
        <f>+SUMIF('Input Sheet'!$S:$S,$AL4020,'Input Sheet'!L:L)</f>
        <v>0</v>
      </c>
      <c r="AI4020" s="28">
        <f>+SUMIF('Input Sheet'!$S:$S,$AL4020,'Input Sheet'!M:M)</f>
        <v>0</v>
      </c>
      <c r="AJ4020" s="28">
        <f>+SUMIF('Input Sheet'!$S:$S,$AL4020,'Input Sheet'!N:N)</f>
        <v>0</v>
      </c>
      <c r="AK4020" s="28"/>
      <c r="AL4020" s="27" t="str">
        <f t="shared" si="311"/>
        <v>410-7175</v>
      </c>
      <c r="AM4020" s="34" t="str">
        <f t="shared" si="314"/>
        <v>Used Vehicle</v>
      </c>
      <c r="AN4020" s="34" t="str">
        <f t="shared" si="315"/>
        <v>Used VehicleCommission per retail</v>
      </c>
      <c r="AO4020" s="35"/>
      <c r="AP4020" s="35"/>
      <c r="AQ4020" s="35"/>
    </row>
    <row r="4021" spans="1:43" x14ac:dyDescent="0.25">
      <c r="A4021" s="27" t="s">
        <v>103</v>
      </c>
      <c r="B4021" s="27" t="s">
        <v>104</v>
      </c>
      <c r="C4021" s="27" t="s">
        <v>663</v>
      </c>
      <c r="D4021" s="27" t="s">
        <v>280</v>
      </c>
      <c r="E4021" s="27" t="s">
        <v>666</v>
      </c>
      <c r="F4021" s="27" t="s">
        <v>1041</v>
      </c>
      <c r="G4021" s="27" t="s">
        <v>1042</v>
      </c>
      <c r="H4021" s="34" t="s">
        <v>1031</v>
      </c>
      <c r="I4021" s="34" t="s">
        <v>1043</v>
      </c>
      <c r="J4021" s="34" t="str">
        <f t="shared" si="312"/>
        <v>Used VehicleCommission per retail</v>
      </c>
      <c r="K4021" s="34" t="str">
        <f t="shared" si="313"/>
        <v>420Toyota UV Commission expense</v>
      </c>
      <c r="L4021" s="28">
        <f>+SUMIF('TB 4-24'!M:M,$AL4021,'TB 4-24'!G:G)</f>
        <v>0</v>
      </c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>
        <f>+SUMIF('Input Sheet'!$S:$S,$AL4021,'Input Sheet'!C:C)</f>
        <v>0</v>
      </c>
      <c r="Z4021" s="28">
        <f>+SUMIF('Input Sheet'!$S:$S,$AL4021,'Input Sheet'!D:D)</f>
        <v>0</v>
      </c>
      <c r="AA4021" s="28">
        <f>+SUMIF('Input Sheet'!$S:$S,$AL4021,'Input Sheet'!E:E)</f>
        <v>0</v>
      </c>
      <c r="AB4021" s="28">
        <f>+SUMIF('Input Sheet'!$S:$S,$AL4021,'Input Sheet'!F:F)</f>
        <v>0</v>
      </c>
      <c r="AC4021" s="28">
        <f>+SUMIF('Input Sheet'!$S:$S,$AL4021,'Input Sheet'!G:G)</f>
        <v>0</v>
      </c>
      <c r="AD4021" s="28">
        <f>+SUMIF('Input Sheet'!$S:$S,$AL4021,'Input Sheet'!H:H)</f>
        <v>0</v>
      </c>
      <c r="AE4021" s="28">
        <f>+SUMIF('Input Sheet'!$S:$S,$AL4021,'Input Sheet'!I:I)</f>
        <v>0</v>
      </c>
      <c r="AF4021" s="28">
        <f>+SUMIF('Input Sheet'!$S:$S,$AL4021,'Input Sheet'!J:J)</f>
        <v>0</v>
      </c>
      <c r="AG4021" s="28">
        <f>+SUMIF('Input Sheet'!$S:$S,$AL4021,'Input Sheet'!K:K)</f>
        <v>0</v>
      </c>
      <c r="AH4021" s="28">
        <f>+SUMIF('Input Sheet'!$S:$S,$AL4021,'Input Sheet'!L:L)</f>
        <v>0</v>
      </c>
      <c r="AI4021" s="28">
        <f>+SUMIF('Input Sheet'!$S:$S,$AL4021,'Input Sheet'!M:M)</f>
        <v>0</v>
      </c>
      <c r="AJ4021" s="28">
        <f>+SUMIF('Input Sheet'!$S:$S,$AL4021,'Input Sheet'!N:N)</f>
        <v>0</v>
      </c>
      <c r="AK4021" s="28"/>
      <c r="AL4021" s="27" t="str">
        <f t="shared" si="311"/>
        <v>420-7175</v>
      </c>
      <c r="AM4021" s="34" t="str">
        <f t="shared" si="314"/>
        <v>Used Vehicle</v>
      </c>
      <c r="AN4021" s="34" t="str">
        <f t="shared" si="315"/>
        <v>Used VehicleCommission per retail</v>
      </c>
      <c r="AO4021" s="35"/>
      <c r="AP4021" s="35"/>
      <c r="AQ4021" s="35"/>
    </row>
    <row r="4022" spans="1:43" x14ac:dyDescent="0.25">
      <c r="A4022" s="27" t="s">
        <v>103</v>
      </c>
      <c r="B4022" s="27" t="s">
        <v>104</v>
      </c>
      <c r="C4022" s="27" t="s">
        <v>663</v>
      </c>
      <c r="D4022" s="27" t="s">
        <v>280</v>
      </c>
      <c r="E4022" s="27" t="s">
        <v>667</v>
      </c>
      <c r="F4022" s="27" t="s">
        <v>1041</v>
      </c>
      <c r="G4022" s="27" t="s">
        <v>1042</v>
      </c>
      <c r="H4022" s="34" t="s">
        <v>1031</v>
      </c>
      <c r="I4022" s="34" t="s">
        <v>1043</v>
      </c>
      <c r="J4022" s="34" t="str">
        <f t="shared" si="312"/>
        <v>Used VehicleCommission per retail</v>
      </c>
      <c r="K4022" s="34" t="str">
        <f t="shared" si="313"/>
        <v>421Toyota UV Commission expense</v>
      </c>
      <c r="L4022" s="28">
        <f>+SUMIF('TB 4-24'!M:M,$AL4022,'TB 4-24'!G:G)</f>
        <v>0</v>
      </c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>
        <f>+SUMIF('Input Sheet'!$S:$S,$AL4022,'Input Sheet'!C:C)</f>
        <v>0</v>
      </c>
      <c r="Z4022" s="28">
        <f>+SUMIF('Input Sheet'!$S:$S,$AL4022,'Input Sheet'!D:D)</f>
        <v>0</v>
      </c>
      <c r="AA4022" s="28">
        <f>+SUMIF('Input Sheet'!$S:$S,$AL4022,'Input Sheet'!E:E)</f>
        <v>0</v>
      </c>
      <c r="AB4022" s="28">
        <f>+SUMIF('Input Sheet'!$S:$S,$AL4022,'Input Sheet'!F:F)</f>
        <v>0</v>
      </c>
      <c r="AC4022" s="28">
        <f>+SUMIF('Input Sheet'!$S:$S,$AL4022,'Input Sheet'!G:G)</f>
        <v>0</v>
      </c>
      <c r="AD4022" s="28">
        <f>+SUMIF('Input Sheet'!$S:$S,$AL4022,'Input Sheet'!H:H)</f>
        <v>0</v>
      </c>
      <c r="AE4022" s="28">
        <f>+SUMIF('Input Sheet'!$S:$S,$AL4022,'Input Sheet'!I:I)</f>
        <v>0</v>
      </c>
      <c r="AF4022" s="28">
        <f>+SUMIF('Input Sheet'!$S:$S,$AL4022,'Input Sheet'!J:J)</f>
        <v>0</v>
      </c>
      <c r="AG4022" s="28">
        <f>+SUMIF('Input Sheet'!$S:$S,$AL4022,'Input Sheet'!K:K)</f>
        <v>0</v>
      </c>
      <c r="AH4022" s="28">
        <f>+SUMIF('Input Sheet'!$S:$S,$AL4022,'Input Sheet'!L:L)</f>
        <v>0</v>
      </c>
      <c r="AI4022" s="28">
        <f>+SUMIF('Input Sheet'!$S:$S,$AL4022,'Input Sheet'!M:M)</f>
        <v>0</v>
      </c>
      <c r="AJ4022" s="28">
        <f>+SUMIF('Input Sheet'!$S:$S,$AL4022,'Input Sheet'!N:N)</f>
        <v>0</v>
      </c>
      <c r="AK4022" s="28"/>
      <c r="AL4022" s="27" t="str">
        <f t="shared" si="311"/>
        <v>421-7175</v>
      </c>
      <c r="AM4022" s="34" t="str">
        <f t="shared" si="314"/>
        <v>Used Vehicle</v>
      </c>
      <c r="AN4022" s="34" t="str">
        <f t="shared" si="315"/>
        <v>Used VehicleCommission per retail</v>
      </c>
      <c r="AO4022" s="35"/>
      <c r="AP4022" s="35"/>
      <c r="AQ4022" s="35"/>
    </row>
    <row r="4023" spans="1:43" x14ac:dyDescent="0.25">
      <c r="A4023" s="27" t="s">
        <v>103</v>
      </c>
      <c r="B4023" s="27" t="s">
        <v>104</v>
      </c>
      <c r="C4023" s="27" t="s">
        <v>671</v>
      </c>
      <c r="D4023" s="27" t="s">
        <v>280</v>
      </c>
      <c r="E4023" s="27" t="s">
        <v>673</v>
      </c>
      <c r="F4023" s="27" t="s">
        <v>1041</v>
      </c>
      <c r="G4023" s="27" t="s">
        <v>1042</v>
      </c>
      <c r="H4023" s="34" t="s">
        <v>1031</v>
      </c>
      <c r="I4023" s="34" t="s">
        <v>1043</v>
      </c>
      <c r="J4023" s="34" t="str">
        <f t="shared" si="312"/>
        <v>Used VehicleCommission per retail</v>
      </c>
      <c r="K4023" s="34" t="str">
        <f t="shared" si="313"/>
        <v>310Toyota UV Commission expense</v>
      </c>
      <c r="L4023" s="28">
        <f>+SUMIF('TB 4-24'!M:M,$AL4023,'TB 4-24'!G:G)</f>
        <v>0</v>
      </c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>
        <f>+SUMIF('Input Sheet'!$S:$S,$AL4023,'Input Sheet'!C:C)</f>
        <v>0</v>
      </c>
      <c r="Z4023" s="28">
        <f>+SUMIF('Input Sheet'!$S:$S,$AL4023,'Input Sheet'!D:D)</f>
        <v>0</v>
      </c>
      <c r="AA4023" s="28">
        <f>+SUMIF('Input Sheet'!$S:$S,$AL4023,'Input Sheet'!E:E)</f>
        <v>0</v>
      </c>
      <c r="AB4023" s="28">
        <f>+SUMIF('Input Sheet'!$S:$S,$AL4023,'Input Sheet'!F:F)</f>
        <v>0</v>
      </c>
      <c r="AC4023" s="28">
        <f>+SUMIF('Input Sheet'!$S:$S,$AL4023,'Input Sheet'!G:G)</f>
        <v>0</v>
      </c>
      <c r="AD4023" s="28">
        <f>+SUMIF('Input Sheet'!$S:$S,$AL4023,'Input Sheet'!H:H)</f>
        <v>0</v>
      </c>
      <c r="AE4023" s="28">
        <f>+SUMIF('Input Sheet'!$S:$S,$AL4023,'Input Sheet'!I:I)</f>
        <v>0</v>
      </c>
      <c r="AF4023" s="28">
        <f>+SUMIF('Input Sheet'!$S:$S,$AL4023,'Input Sheet'!J:J)</f>
        <v>0</v>
      </c>
      <c r="AG4023" s="28">
        <f>+SUMIF('Input Sheet'!$S:$S,$AL4023,'Input Sheet'!K:K)</f>
        <v>0</v>
      </c>
      <c r="AH4023" s="28">
        <f>+SUMIF('Input Sheet'!$S:$S,$AL4023,'Input Sheet'!L:L)</f>
        <v>0</v>
      </c>
      <c r="AI4023" s="28">
        <f>+SUMIF('Input Sheet'!$S:$S,$AL4023,'Input Sheet'!M:M)</f>
        <v>0</v>
      </c>
      <c r="AJ4023" s="28">
        <f>+SUMIF('Input Sheet'!$S:$S,$AL4023,'Input Sheet'!N:N)</f>
        <v>0</v>
      </c>
      <c r="AK4023" s="28"/>
      <c r="AL4023" s="27" t="str">
        <f t="shared" si="311"/>
        <v>310-7175</v>
      </c>
      <c r="AM4023" s="34" t="str">
        <f t="shared" si="314"/>
        <v>Used Vehicle</v>
      </c>
      <c r="AN4023" s="34" t="str">
        <f t="shared" si="315"/>
        <v>Used VehicleCommission per retail</v>
      </c>
      <c r="AO4023" s="35"/>
      <c r="AP4023" s="35"/>
      <c r="AQ4023" s="35"/>
    </row>
    <row r="4024" spans="1:43" x14ac:dyDescent="0.25">
      <c r="A4024" s="27" t="s">
        <v>103</v>
      </c>
      <c r="B4024" s="27" t="s">
        <v>104</v>
      </c>
      <c r="C4024" s="27" t="s">
        <v>671</v>
      </c>
      <c r="D4024" s="27" t="s">
        <v>280</v>
      </c>
      <c r="E4024" s="27" t="s">
        <v>674</v>
      </c>
      <c r="F4024" s="27" t="s">
        <v>1041</v>
      </c>
      <c r="G4024" s="27" t="s">
        <v>1042</v>
      </c>
      <c r="H4024" s="34" t="s">
        <v>1031</v>
      </c>
      <c r="I4024" s="34" t="s">
        <v>1043</v>
      </c>
      <c r="J4024" s="34" t="str">
        <f t="shared" si="312"/>
        <v>Used VehicleCommission per retail</v>
      </c>
      <c r="K4024" s="34" t="str">
        <f t="shared" si="313"/>
        <v>321Toyota UV Commission expense</v>
      </c>
      <c r="L4024" s="28">
        <f>+SUMIF('TB 4-24'!M:M,$AL4024,'TB 4-24'!G:G)</f>
        <v>0</v>
      </c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>
        <f>+SUMIF('Input Sheet'!$S:$S,$AL4024,'Input Sheet'!C:C)</f>
        <v>0</v>
      </c>
      <c r="Z4024" s="28">
        <f>+SUMIF('Input Sheet'!$S:$S,$AL4024,'Input Sheet'!D:D)</f>
        <v>0</v>
      </c>
      <c r="AA4024" s="28">
        <f>+SUMIF('Input Sheet'!$S:$S,$AL4024,'Input Sheet'!E:E)</f>
        <v>0</v>
      </c>
      <c r="AB4024" s="28">
        <f>+SUMIF('Input Sheet'!$S:$S,$AL4024,'Input Sheet'!F:F)</f>
        <v>0</v>
      </c>
      <c r="AC4024" s="28">
        <f>+SUMIF('Input Sheet'!$S:$S,$AL4024,'Input Sheet'!G:G)</f>
        <v>0</v>
      </c>
      <c r="AD4024" s="28">
        <f>+SUMIF('Input Sheet'!$S:$S,$AL4024,'Input Sheet'!H:H)</f>
        <v>0</v>
      </c>
      <c r="AE4024" s="28">
        <f>+SUMIF('Input Sheet'!$S:$S,$AL4024,'Input Sheet'!I:I)</f>
        <v>0</v>
      </c>
      <c r="AF4024" s="28">
        <f>+SUMIF('Input Sheet'!$S:$S,$AL4024,'Input Sheet'!J:J)</f>
        <v>0</v>
      </c>
      <c r="AG4024" s="28">
        <f>+SUMIF('Input Sheet'!$S:$S,$AL4024,'Input Sheet'!K:K)</f>
        <v>0</v>
      </c>
      <c r="AH4024" s="28">
        <f>+SUMIF('Input Sheet'!$S:$S,$AL4024,'Input Sheet'!L:L)</f>
        <v>0</v>
      </c>
      <c r="AI4024" s="28">
        <f>+SUMIF('Input Sheet'!$S:$S,$AL4024,'Input Sheet'!M:M)</f>
        <v>0</v>
      </c>
      <c r="AJ4024" s="28">
        <f>+SUMIF('Input Sheet'!$S:$S,$AL4024,'Input Sheet'!N:N)</f>
        <v>0</v>
      </c>
      <c r="AK4024" s="28"/>
      <c r="AL4024" s="27" t="str">
        <f t="shared" si="311"/>
        <v>321-7175</v>
      </c>
      <c r="AM4024" s="34" t="str">
        <f t="shared" si="314"/>
        <v>Used Vehicle</v>
      </c>
      <c r="AN4024" s="34" t="str">
        <f t="shared" si="315"/>
        <v>Used VehicleCommission per retail</v>
      </c>
      <c r="AO4024" s="35"/>
      <c r="AP4024" s="35"/>
      <c r="AQ4024" s="35"/>
    </row>
    <row r="4025" spans="1:43" x14ac:dyDescent="0.25">
      <c r="A4025" s="27" t="s">
        <v>103</v>
      </c>
      <c r="B4025" s="27" t="s">
        <v>104</v>
      </c>
      <c r="C4025" s="27" t="s">
        <v>657</v>
      </c>
      <c r="D4025" s="27" t="s">
        <v>285</v>
      </c>
      <c r="E4025" s="27" t="s">
        <v>659</v>
      </c>
      <c r="F4025" s="27" t="s">
        <v>1041</v>
      </c>
      <c r="G4025" s="27" t="s">
        <v>1042</v>
      </c>
      <c r="H4025" s="34" t="s">
        <v>1031</v>
      </c>
      <c r="I4025" s="34" t="s">
        <v>1043</v>
      </c>
      <c r="J4025" s="34" t="str">
        <f t="shared" si="312"/>
        <v>Used VehicleCommission per retail</v>
      </c>
      <c r="K4025" s="34" t="str">
        <f t="shared" si="313"/>
        <v>220Toyota UV Commission expense</v>
      </c>
      <c r="L4025" s="28">
        <f>+SUMIF('TB 4-24'!M:M,$AL4025,'TB 4-24'!G:G)</f>
        <v>0</v>
      </c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>
        <f>+SUMIF('Input Sheet'!$S:$S,$AL4025,'Input Sheet'!C:C)</f>
        <v>0</v>
      </c>
      <c r="Z4025" s="28">
        <f>+SUMIF('Input Sheet'!$S:$S,$AL4025,'Input Sheet'!D:D)</f>
        <v>0</v>
      </c>
      <c r="AA4025" s="28">
        <f>+SUMIF('Input Sheet'!$S:$S,$AL4025,'Input Sheet'!E:E)</f>
        <v>0</v>
      </c>
      <c r="AB4025" s="28">
        <f>+SUMIF('Input Sheet'!$S:$S,$AL4025,'Input Sheet'!F:F)</f>
        <v>0</v>
      </c>
      <c r="AC4025" s="28">
        <f>+SUMIF('Input Sheet'!$S:$S,$AL4025,'Input Sheet'!G:G)</f>
        <v>0</v>
      </c>
      <c r="AD4025" s="28">
        <f>+SUMIF('Input Sheet'!$S:$S,$AL4025,'Input Sheet'!H:H)</f>
        <v>0</v>
      </c>
      <c r="AE4025" s="28">
        <f>+SUMIF('Input Sheet'!$S:$S,$AL4025,'Input Sheet'!I:I)</f>
        <v>0</v>
      </c>
      <c r="AF4025" s="28">
        <f>+SUMIF('Input Sheet'!$S:$S,$AL4025,'Input Sheet'!J:J)</f>
        <v>0</v>
      </c>
      <c r="AG4025" s="28">
        <f>+SUMIF('Input Sheet'!$S:$S,$AL4025,'Input Sheet'!K:K)</f>
        <v>0</v>
      </c>
      <c r="AH4025" s="28">
        <f>+SUMIF('Input Sheet'!$S:$S,$AL4025,'Input Sheet'!L:L)</f>
        <v>0</v>
      </c>
      <c r="AI4025" s="28">
        <f>+SUMIF('Input Sheet'!$S:$S,$AL4025,'Input Sheet'!M:M)</f>
        <v>0</v>
      </c>
      <c r="AJ4025" s="28">
        <f>+SUMIF('Input Sheet'!$S:$S,$AL4025,'Input Sheet'!N:N)</f>
        <v>0</v>
      </c>
      <c r="AK4025" s="28"/>
      <c r="AL4025" s="27" t="str">
        <f t="shared" si="311"/>
        <v>220-7280</v>
      </c>
      <c r="AM4025" s="34" t="str">
        <f t="shared" si="314"/>
        <v>Used Vehicle</v>
      </c>
      <c r="AN4025" s="34" t="str">
        <f t="shared" si="315"/>
        <v>Used VehicleCommission per retail</v>
      </c>
      <c r="AO4025" s="35"/>
      <c r="AP4025" s="35"/>
      <c r="AQ4025" s="35"/>
    </row>
    <row r="4026" spans="1:43" x14ac:dyDescent="0.25">
      <c r="A4026" s="27" t="s">
        <v>103</v>
      </c>
      <c r="B4026" s="27" t="s">
        <v>104</v>
      </c>
      <c r="C4026" s="27" t="s">
        <v>657</v>
      </c>
      <c r="D4026" s="27" t="s">
        <v>285</v>
      </c>
      <c r="E4026" s="27" t="s">
        <v>661</v>
      </c>
      <c r="F4026" s="27" t="s">
        <v>1041</v>
      </c>
      <c r="G4026" s="27" t="s">
        <v>1042</v>
      </c>
      <c r="H4026" s="34" t="s">
        <v>1031</v>
      </c>
      <c r="I4026" s="34" t="s">
        <v>1043</v>
      </c>
      <c r="J4026" s="34" t="str">
        <f t="shared" si="312"/>
        <v>Used VehicleCommission per retail</v>
      </c>
      <c r="K4026" s="34" t="str">
        <f t="shared" si="313"/>
        <v>221Toyota UV Commission expense</v>
      </c>
      <c r="L4026" s="28">
        <f>+SUMIF('TB 4-24'!M:M,$AL4026,'TB 4-24'!G:G)</f>
        <v>0</v>
      </c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>
        <f>+SUMIF('Input Sheet'!$S:$S,$AL4026,'Input Sheet'!C:C)</f>
        <v>0</v>
      </c>
      <c r="Z4026" s="28">
        <f>+SUMIF('Input Sheet'!$S:$S,$AL4026,'Input Sheet'!D:D)</f>
        <v>0</v>
      </c>
      <c r="AA4026" s="28">
        <f>+SUMIF('Input Sheet'!$S:$S,$AL4026,'Input Sheet'!E:E)</f>
        <v>0</v>
      </c>
      <c r="AB4026" s="28">
        <f>+SUMIF('Input Sheet'!$S:$S,$AL4026,'Input Sheet'!F:F)</f>
        <v>0</v>
      </c>
      <c r="AC4026" s="28">
        <f>+SUMIF('Input Sheet'!$S:$S,$AL4026,'Input Sheet'!G:G)</f>
        <v>0</v>
      </c>
      <c r="AD4026" s="28">
        <f>+SUMIF('Input Sheet'!$S:$S,$AL4026,'Input Sheet'!H:H)</f>
        <v>0</v>
      </c>
      <c r="AE4026" s="28">
        <f>+SUMIF('Input Sheet'!$S:$S,$AL4026,'Input Sheet'!I:I)</f>
        <v>0</v>
      </c>
      <c r="AF4026" s="28">
        <f>+SUMIF('Input Sheet'!$S:$S,$AL4026,'Input Sheet'!J:J)</f>
        <v>0</v>
      </c>
      <c r="AG4026" s="28">
        <f>+SUMIF('Input Sheet'!$S:$S,$AL4026,'Input Sheet'!K:K)</f>
        <v>0</v>
      </c>
      <c r="AH4026" s="28">
        <f>+SUMIF('Input Sheet'!$S:$S,$AL4026,'Input Sheet'!L:L)</f>
        <v>0</v>
      </c>
      <c r="AI4026" s="28">
        <f>+SUMIF('Input Sheet'!$S:$S,$AL4026,'Input Sheet'!M:M)</f>
        <v>0</v>
      </c>
      <c r="AJ4026" s="28">
        <f>+SUMIF('Input Sheet'!$S:$S,$AL4026,'Input Sheet'!N:N)</f>
        <v>0</v>
      </c>
      <c r="AK4026" s="28"/>
      <c r="AL4026" s="27" t="str">
        <f t="shared" si="311"/>
        <v>221-7280</v>
      </c>
      <c r="AM4026" s="34" t="str">
        <f t="shared" si="314"/>
        <v>Used Vehicle</v>
      </c>
      <c r="AN4026" s="34" t="str">
        <f t="shared" si="315"/>
        <v>Used VehicleCommission per retail</v>
      </c>
      <c r="AO4026" s="35"/>
      <c r="AP4026" s="35"/>
      <c r="AQ4026" s="35"/>
    </row>
    <row r="4027" spans="1:43" x14ac:dyDescent="0.25">
      <c r="A4027" s="27" t="s">
        <v>103</v>
      </c>
      <c r="B4027" s="27" t="s">
        <v>104</v>
      </c>
      <c r="C4027" s="27" t="s">
        <v>663</v>
      </c>
      <c r="D4027" s="27" t="s">
        <v>285</v>
      </c>
      <c r="E4027" s="27" t="s">
        <v>666</v>
      </c>
      <c r="F4027" s="27" t="s">
        <v>1041</v>
      </c>
      <c r="G4027" s="27" t="s">
        <v>1042</v>
      </c>
      <c r="H4027" s="34" t="s">
        <v>1031</v>
      </c>
      <c r="I4027" s="34" t="s">
        <v>1043</v>
      </c>
      <c r="J4027" s="34" t="str">
        <f t="shared" si="312"/>
        <v>Used VehicleCommission per retail</v>
      </c>
      <c r="K4027" s="34" t="str">
        <f t="shared" si="313"/>
        <v>420Toyota UV Commission expense</v>
      </c>
      <c r="L4027" s="28">
        <f>+SUMIF('TB 4-24'!M:M,$AL4027,'TB 4-24'!G:G)</f>
        <v>0</v>
      </c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>
        <f>+SUMIF('Input Sheet'!$S:$S,$AL4027,'Input Sheet'!C:C)</f>
        <v>0</v>
      </c>
      <c r="Z4027" s="28">
        <f>+SUMIF('Input Sheet'!$S:$S,$AL4027,'Input Sheet'!D:D)</f>
        <v>0</v>
      </c>
      <c r="AA4027" s="28">
        <f>+SUMIF('Input Sheet'!$S:$S,$AL4027,'Input Sheet'!E:E)</f>
        <v>0</v>
      </c>
      <c r="AB4027" s="28">
        <f>+SUMIF('Input Sheet'!$S:$S,$AL4027,'Input Sheet'!F:F)</f>
        <v>0</v>
      </c>
      <c r="AC4027" s="28">
        <f>+SUMIF('Input Sheet'!$S:$S,$AL4027,'Input Sheet'!G:G)</f>
        <v>0</v>
      </c>
      <c r="AD4027" s="28">
        <f>+SUMIF('Input Sheet'!$S:$S,$AL4027,'Input Sheet'!H:H)</f>
        <v>0</v>
      </c>
      <c r="AE4027" s="28">
        <f>+SUMIF('Input Sheet'!$S:$S,$AL4027,'Input Sheet'!I:I)</f>
        <v>0</v>
      </c>
      <c r="AF4027" s="28">
        <f>+SUMIF('Input Sheet'!$S:$S,$AL4027,'Input Sheet'!J:J)</f>
        <v>0</v>
      </c>
      <c r="AG4027" s="28">
        <f>+SUMIF('Input Sheet'!$S:$S,$AL4027,'Input Sheet'!K:K)</f>
        <v>0</v>
      </c>
      <c r="AH4027" s="28">
        <f>+SUMIF('Input Sheet'!$S:$S,$AL4027,'Input Sheet'!L:L)</f>
        <v>0</v>
      </c>
      <c r="AI4027" s="28">
        <f>+SUMIF('Input Sheet'!$S:$S,$AL4027,'Input Sheet'!M:M)</f>
        <v>0</v>
      </c>
      <c r="AJ4027" s="28">
        <f>+SUMIF('Input Sheet'!$S:$S,$AL4027,'Input Sheet'!N:N)</f>
        <v>0</v>
      </c>
      <c r="AK4027" s="28"/>
      <c r="AL4027" s="27" t="str">
        <f t="shared" si="311"/>
        <v>420-7280</v>
      </c>
      <c r="AM4027" s="34" t="str">
        <f t="shared" si="314"/>
        <v>Used Vehicle</v>
      </c>
      <c r="AN4027" s="34" t="str">
        <f t="shared" si="315"/>
        <v>Used VehicleCommission per retail</v>
      </c>
      <c r="AO4027" s="35"/>
      <c r="AP4027" s="35"/>
      <c r="AQ4027" s="35"/>
    </row>
    <row r="4028" spans="1:43" x14ac:dyDescent="0.25">
      <c r="A4028" s="27" t="s">
        <v>103</v>
      </c>
      <c r="B4028" s="27" t="s">
        <v>104</v>
      </c>
      <c r="C4028" s="27" t="s">
        <v>663</v>
      </c>
      <c r="D4028" s="27" t="s">
        <v>285</v>
      </c>
      <c r="E4028" s="27" t="s">
        <v>667</v>
      </c>
      <c r="F4028" s="27" t="s">
        <v>1041</v>
      </c>
      <c r="G4028" s="27" t="s">
        <v>1042</v>
      </c>
      <c r="H4028" s="34" t="s">
        <v>1031</v>
      </c>
      <c r="I4028" s="34" t="s">
        <v>1043</v>
      </c>
      <c r="J4028" s="34" t="str">
        <f t="shared" si="312"/>
        <v>Used VehicleCommission per retail</v>
      </c>
      <c r="K4028" s="34" t="str">
        <f t="shared" si="313"/>
        <v>421Toyota UV Commission expense</v>
      </c>
      <c r="L4028" s="28">
        <f>+SUMIF('TB 4-24'!M:M,$AL4028,'TB 4-24'!G:G)</f>
        <v>0</v>
      </c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>
        <f>+SUMIF('Input Sheet'!$S:$S,$AL4028,'Input Sheet'!C:C)</f>
        <v>0</v>
      </c>
      <c r="Z4028" s="28">
        <f>+SUMIF('Input Sheet'!$S:$S,$AL4028,'Input Sheet'!D:D)</f>
        <v>0</v>
      </c>
      <c r="AA4028" s="28">
        <f>+SUMIF('Input Sheet'!$S:$S,$AL4028,'Input Sheet'!E:E)</f>
        <v>0</v>
      </c>
      <c r="AB4028" s="28">
        <f>+SUMIF('Input Sheet'!$S:$S,$AL4028,'Input Sheet'!F:F)</f>
        <v>0</v>
      </c>
      <c r="AC4028" s="28">
        <f>+SUMIF('Input Sheet'!$S:$S,$AL4028,'Input Sheet'!G:G)</f>
        <v>0</v>
      </c>
      <c r="AD4028" s="28">
        <f>+SUMIF('Input Sheet'!$S:$S,$AL4028,'Input Sheet'!H:H)</f>
        <v>0</v>
      </c>
      <c r="AE4028" s="28">
        <f>+SUMIF('Input Sheet'!$S:$S,$AL4028,'Input Sheet'!I:I)</f>
        <v>0</v>
      </c>
      <c r="AF4028" s="28">
        <f>+SUMIF('Input Sheet'!$S:$S,$AL4028,'Input Sheet'!J:J)</f>
        <v>0</v>
      </c>
      <c r="AG4028" s="28">
        <f>+SUMIF('Input Sheet'!$S:$S,$AL4028,'Input Sheet'!K:K)</f>
        <v>0</v>
      </c>
      <c r="AH4028" s="28">
        <f>+SUMIF('Input Sheet'!$S:$S,$AL4028,'Input Sheet'!L:L)</f>
        <v>0</v>
      </c>
      <c r="AI4028" s="28">
        <f>+SUMIF('Input Sheet'!$S:$S,$AL4028,'Input Sheet'!M:M)</f>
        <v>0</v>
      </c>
      <c r="AJ4028" s="28">
        <f>+SUMIF('Input Sheet'!$S:$S,$AL4028,'Input Sheet'!N:N)</f>
        <v>0</v>
      </c>
      <c r="AK4028" s="28"/>
      <c r="AL4028" s="27" t="str">
        <f t="shared" si="311"/>
        <v>421-7280</v>
      </c>
      <c r="AM4028" s="34" t="str">
        <f t="shared" si="314"/>
        <v>Used Vehicle</v>
      </c>
      <c r="AN4028" s="34" t="str">
        <f t="shared" si="315"/>
        <v>Used VehicleCommission per retail</v>
      </c>
      <c r="AO4028" s="35"/>
      <c r="AP4028" s="35"/>
      <c r="AQ4028" s="35"/>
    </row>
    <row r="4029" spans="1:43" x14ac:dyDescent="0.25">
      <c r="A4029" s="27" t="s">
        <v>103</v>
      </c>
      <c r="B4029" s="27" t="s">
        <v>104</v>
      </c>
      <c r="C4029" s="27" t="s">
        <v>671</v>
      </c>
      <c r="D4029" s="27" t="s">
        <v>285</v>
      </c>
      <c r="E4029" s="27" t="s">
        <v>674</v>
      </c>
      <c r="F4029" s="27" t="s">
        <v>1041</v>
      </c>
      <c r="G4029" s="27" t="s">
        <v>1042</v>
      </c>
      <c r="H4029" s="34" t="s">
        <v>1031</v>
      </c>
      <c r="I4029" s="34" t="s">
        <v>1043</v>
      </c>
      <c r="J4029" s="34" t="str">
        <f t="shared" si="312"/>
        <v>Used VehicleCommission per retail</v>
      </c>
      <c r="K4029" s="34" t="str">
        <f t="shared" si="313"/>
        <v>321Toyota UV Commission expense</v>
      </c>
      <c r="L4029" s="28">
        <f>+SUMIF('TB 4-24'!M:M,$AL4029,'TB 4-24'!G:G)</f>
        <v>0</v>
      </c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>
        <f>+SUMIF('Input Sheet'!$S:$S,$AL4029,'Input Sheet'!C:C)</f>
        <v>0</v>
      </c>
      <c r="Z4029" s="28">
        <f>+SUMIF('Input Sheet'!$S:$S,$AL4029,'Input Sheet'!D:D)</f>
        <v>0</v>
      </c>
      <c r="AA4029" s="28">
        <f>+SUMIF('Input Sheet'!$S:$S,$AL4029,'Input Sheet'!E:E)</f>
        <v>0</v>
      </c>
      <c r="AB4029" s="28">
        <f>+SUMIF('Input Sheet'!$S:$S,$AL4029,'Input Sheet'!F:F)</f>
        <v>0</v>
      </c>
      <c r="AC4029" s="28">
        <f>+SUMIF('Input Sheet'!$S:$S,$AL4029,'Input Sheet'!G:G)</f>
        <v>0</v>
      </c>
      <c r="AD4029" s="28">
        <f>+SUMIF('Input Sheet'!$S:$S,$AL4029,'Input Sheet'!H:H)</f>
        <v>0</v>
      </c>
      <c r="AE4029" s="28">
        <f>+SUMIF('Input Sheet'!$S:$S,$AL4029,'Input Sheet'!I:I)</f>
        <v>0</v>
      </c>
      <c r="AF4029" s="28">
        <f>+SUMIF('Input Sheet'!$S:$S,$AL4029,'Input Sheet'!J:J)</f>
        <v>0</v>
      </c>
      <c r="AG4029" s="28">
        <f>+SUMIF('Input Sheet'!$S:$S,$AL4029,'Input Sheet'!K:K)</f>
        <v>0</v>
      </c>
      <c r="AH4029" s="28">
        <f>+SUMIF('Input Sheet'!$S:$S,$AL4029,'Input Sheet'!L:L)</f>
        <v>0</v>
      </c>
      <c r="AI4029" s="28">
        <f>+SUMIF('Input Sheet'!$S:$S,$AL4029,'Input Sheet'!M:M)</f>
        <v>0</v>
      </c>
      <c r="AJ4029" s="28">
        <f>+SUMIF('Input Sheet'!$S:$S,$AL4029,'Input Sheet'!N:N)</f>
        <v>0</v>
      </c>
      <c r="AK4029" s="28"/>
      <c r="AL4029" s="27" t="str">
        <f t="shared" si="311"/>
        <v>321-7280</v>
      </c>
      <c r="AM4029" s="34" t="str">
        <f t="shared" si="314"/>
        <v>Used Vehicle</v>
      </c>
      <c r="AN4029" s="34" t="str">
        <f t="shared" si="315"/>
        <v>Used VehicleCommission per retail</v>
      </c>
      <c r="AO4029" s="35"/>
      <c r="AP4029" s="35"/>
      <c r="AQ4029" s="35"/>
    </row>
    <row r="4030" spans="1:43" x14ac:dyDescent="0.25">
      <c r="A4030" s="27" t="s">
        <v>103</v>
      </c>
      <c r="B4030" s="27" t="s">
        <v>104</v>
      </c>
      <c r="C4030" s="27" t="s">
        <v>104</v>
      </c>
      <c r="D4030" s="27" t="s">
        <v>285</v>
      </c>
      <c r="E4030" s="27" t="s">
        <v>654</v>
      </c>
      <c r="F4030" s="27" t="s">
        <v>1041</v>
      </c>
      <c r="G4030" s="27" t="s">
        <v>1042</v>
      </c>
      <c r="H4030" s="34" t="s">
        <v>1031</v>
      </c>
      <c r="I4030" s="34" t="s">
        <v>1043</v>
      </c>
      <c r="J4030" s="34" t="str">
        <f t="shared" si="312"/>
        <v>Used VehicleCommission per retail</v>
      </c>
      <c r="K4030" s="34" t="str">
        <f t="shared" si="313"/>
        <v>120Toyota UV Commission expense</v>
      </c>
      <c r="L4030" s="28">
        <f>+SUMIF('TB 4-24'!M:M,$AL4030,'TB 4-24'!G:G)</f>
        <v>0</v>
      </c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>
        <f>+SUMIF('Input Sheet'!$S:$S,$AL4030,'Input Sheet'!C:C)</f>
        <v>0</v>
      </c>
      <c r="Z4030" s="28">
        <f>+SUMIF('Input Sheet'!$S:$S,$AL4030,'Input Sheet'!D:D)</f>
        <v>0</v>
      </c>
      <c r="AA4030" s="28">
        <f>+SUMIF('Input Sheet'!$S:$S,$AL4030,'Input Sheet'!E:E)</f>
        <v>0</v>
      </c>
      <c r="AB4030" s="28">
        <f>+SUMIF('Input Sheet'!$S:$S,$AL4030,'Input Sheet'!F:F)</f>
        <v>0</v>
      </c>
      <c r="AC4030" s="28">
        <f>+SUMIF('Input Sheet'!$S:$S,$AL4030,'Input Sheet'!G:G)</f>
        <v>0</v>
      </c>
      <c r="AD4030" s="28">
        <f>+SUMIF('Input Sheet'!$S:$S,$AL4030,'Input Sheet'!H:H)</f>
        <v>0</v>
      </c>
      <c r="AE4030" s="28">
        <f>+SUMIF('Input Sheet'!$S:$S,$AL4030,'Input Sheet'!I:I)</f>
        <v>0</v>
      </c>
      <c r="AF4030" s="28">
        <f>+SUMIF('Input Sheet'!$S:$S,$AL4030,'Input Sheet'!J:J)</f>
        <v>0</v>
      </c>
      <c r="AG4030" s="28">
        <f>+SUMIF('Input Sheet'!$S:$S,$AL4030,'Input Sheet'!K:K)</f>
        <v>0</v>
      </c>
      <c r="AH4030" s="28">
        <f>+SUMIF('Input Sheet'!$S:$S,$AL4030,'Input Sheet'!L:L)</f>
        <v>0</v>
      </c>
      <c r="AI4030" s="28">
        <f>+SUMIF('Input Sheet'!$S:$S,$AL4030,'Input Sheet'!M:M)</f>
        <v>0</v>
      </c>
      <c r="AJ4030" s="28">
        <f>+SUMIF('Input Sheet'!$S:$S,$AL4030,'Input Sheet'!N:N)</f>
        <v>0</v>
      </c>
      <c r="AK4030" s="28"/>
      <c r="AL4030" s="27" t="str">
        <f t="shared" si="311"/>
        <v>120-7280</v>
      </c>
      <c r="AM4030" s="34" t="str">
        <f t="shared" si="314"/>
        <v>Used Vehicle</v>
      </c>
      <c r="AN4030" s="34" t="str">
        <f t="shared" si="315"/>
        <v>Used VehicleCommission per retail</v>
      </c>
      <c r="AO4030" s="35"/>
      <c r="AP4030" s="35"/>
      <c r="AQ4030" s="35"/>
    </row>
    <row r="4031" spans="1:43" x14ac:dyDescent="0.25">
      <c r="A4031" s="27" t="s">
        <v>103</v>
      </c>
      <c r="B4031" s="27" t="s">
        <v>104</v>
      </c>
      <c r="C4031" s="27" t="s">
        <v>104</v>
      </c>
      <c r="D4031" s="27" t="s">
        <v>285</v>
      </c>
      <c r="E4031" s="27" t="s">
        <v>678</v>
      </c>
      <c r="F4031" s="27" t="s">
        <v>1041</v>
      </c>
      <c r="G4031" s="27" t="s">
        <v>1042</v>
      </c>
      <c r="H4031" s="34" t="s">
        <v>1031</v>
      </c>
      <c r="I4031" s="34" t="s">
        <v>1043</v>
      </c>
      <c r="J4031" s="34" t="str">
        <f t="shared" si="312"/>
        <v>Used VehicleCommission per retail</v>
      </c>
      <c r="K4031" s="34" t="str">
        <f t="shared" si="313"/>
        <v>121Toyota UV Commission expense</v>
      </c>
      <c r="L4031" s="28">
        <f>+SUMIF('TB 4-24'!M:M,$AL4031,'TB 4-24'!G:G)</f>
        <v>0</v>
      </c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>
        <f>+SUMIF('Input Sheet'!$S:$S,$AL4031,'Input Sheet'!C:C)</f>
        <v>0</v>
      </c>
      <c r="Z4031" s="28">
        <f>+SUMIF('Input Sheet'!$S:$S,$AL4031,'Input Sheet'!D:D)</f>
        <v>0</v>
      </c>
      <c r="AA4031" s="28">
        <f>+SUMIF('Input Sheet'!$S:$S,$AL4031,'Input Sheet'!E:E)</f>
        <v>0</v>
      </c>
      <c r="AB4031" s="28">
        <f>+SUMIF('Input Sheet'!$S:$S,$AL4031,'Input Sheet'!F:F)</f>
        <v>0</v>
      </c>
      <c r="AC4031" s="28">
        <f>+SUMIF('Input Sheet'!$S:$S,$AL4031,'Input Sheet'!G:G)</f>
        <v>0</v>
      </c>
      <c r="AD4031" s="28">
        <f>+SUMIF('Input Sheet'!$S:$S,$AL4031,'Input Sheet'!H:H)</f>
        <v>0</v>
      </c>
      <c r="AE4031" s="28">
        <f>+SUMIF('Input Sheet'!$S:$S,$AL4031,'Input Sheet'!I:I)</f>
        <v>0</v>
      </c>
      <c r="AF4031" s="28">
        <f>+SUMIF('Input Sheet'!$S:$S,$AL4031,'Input Sheet'!J:J)</f>
        <v>0</v>
      </c>
      <c r="AG4031" s="28">
        <f>+SUMIF('Input Sheet'!$S:$S,$AL4031,'Input Sheet'!K:K)</f>
        <v>0</v>
      </c>
      <c r="AH4031" s="28">
        <f>+SUMIF('Input Sheet'!$S:$S,$AL4031,'Input Sheet'!L:L)</f>
        <v>0</v>
      </c>
      <c r="AI4031" s="28">
        <f>+SUMIF('Input Sheet'!$S:$S,$AL4031,'Input Sheet'!M:M)</f>
        <v>0</v>
      </c>
      <c r="AJ4031" s="28">
        <f>+SUMIF('Input Sheet'!$S:$S,$AL4031,'Input Sheet'!N:N)</f>
        <v>0</v>
      </c>
      <c r="AK4031" s="28"/>
      <c r="AL4031" s="27" t="str">
        <f t="shared" si="311"/>
        <v>121-7280</v>
      </c>
      <c r="AM4031" s="34" t="str">
        <f t="shared" si="314"/>
        <v>Used Vehicle</v>
      </c>
      <c r="AN4031" s="34" t="str">
        <f t="shared" si="315"/>
        <v>Used VehicleCommission per retail</v>
      </c>
      <c r="AO4031" s="35"/>
      <c r="AP4031" s="35"/>
      <c r="AQ4031" s="35"/>
    </row>
    <row r="4032" spans="1:43" x14ac:dyDescent="0.25">
      <c r="A4032" s="27" t="s">
        <v>103</v>
      </c>
      <c r="B4032" s="27" t="s">
        <v>104</v>
      </c>
      <c r="C4032" s="27" t="s">
        <v>104</v>
      </c>
      <c r="D4032" s="27" t="s">
        <v>600</v>
      </c>
      <c r="E4032" s="27" t="s">
        <v>678</v>
      </c>
      <c r="F4032" s="27" t="s">
        <v>1044</v>
      </c>
      <c r="G4032" s="27" t="s">
        <v>1045</v>
      </c>
      <c r="H4032" s="34" t="s">
        <v>1031</v>
      </c>
      <c r="I4032" s="34" t="s">
        <v>1046</v>
      </c>
      <c r="J4032" s="34" t="str">
        <f t="shared" si="312"/>
        <v>Used VehicleOT retail gross profit p.u.</v>
      </c>
      <c r="K4032" s="34" t="str">
        <f t="shared" si="313"/>
        <v>121Toyota OT UV Cost of Sales</v>
      </c>
      <c r="L4032" s="28">
        <f>+SUMIF('TB 4-24'!M:M,$AL4032,'TB 4-24'!G:G)</f>
        <v>0</v>
      </c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>
        <f>+SUMIF('Input Sheet'!$S:$S,$AL4032,'Input Sheet'!C:C)</f>
        <v>0</v>
      </c>
      <c r="Z4032" s="28">
        <f>+SUMIF('Input Sheet'!$S:$S,$AL4032,'Input Sheet'!D:D)</f>
        <v>0</v>
      </c>
      <c r="AA4032" s="28">
        <f>+SUMIF('Input Sheet'!$S:$S,$AL4032,'Input Sheet'!E:E)</f>
        <v>0</v>
      </c>
      <c r="AB4032" s="28">
        <f>+SUMIF('Input Sheet'!$S:$S,$AL4032,'Input Sheet'!F:F)</f>
        <v>0</v>
      </c>
      <c r="AC4032" s="28">
        <f>+SUMIF('Input Sheet'!$S:$S,$AL4032,'Input Sheet'!G:G)</f>
        <v>0</v>
      </c>
      <c r="AD4032" s="28">
        <f>+SUMIF('Input Sheet'!$S:$S,$AL4032,'Input Sheet'!H:H)</f>
        <v>0</v>
      </c>
      <c r="AE4032" s="28">
        <f>+SUMIF('Input Sheet'!$S:$S,$AL4032,'Input Sheet'!I:I)</f>
        <v>0</v>
      </c>
      <c r="AF4032" s="28">
        <f>+SUMIF('Input Sheet'!$S:$S,$AL4032,'Input Sheet'!J:J)</f>
        <v>0</v>
      </c>
      <c r="AG4032" s="28">
        <f>+SUMIF('Input Sheet'!$S:$S,$AL4032,'Input Sheet'!K:K)</f>
        <v>0</v>
      </c>
      <c r="AH4032" s="28">
        <f>+SUMIF('Input Sheet'!$S:$S,$AL4032,'Input Sheet'!L:L)</f>
        <v>0</v>
      </c>
      <c r="AI4032" s="28">
        <f>+SUMIF('Input Sheet'!$S:$S,$AL4032,'Input Sheet'!M:M)</f>
        <v>0</v>
      </c>
      <c r="AJ4032" s="28">
        <f>+SUMIF('Input Sheet'!$S:$S,$AL4032,'Input Sheet'!N:N)</f>
        <v>0</v>
      </c>
      <c r="AK4032" s="28"/>
      <c r="AL4032" s="27" t="str">
        <f t="shared" si="311"/>
        <v>121-4206</v>
      </c>
      <c r="AM4032" s="34" t="str">
        <f t="shared" si="314"/>
        <v>Used Vehicle</v>
      </c>
      <c r="AN4032" s="34" t="str">
        <f t="shared" si="315"/>
        <v>Used VehicleOT retail gross profit p.u.</v>
      </c>
      <c r="AO4032" s="35"/>
      <c r="AP4032" s="35"/>
      <c r="AQ4032" s="35"/>
    </row>
    <row r="4033" spans="1:43" x14ac:dyDescent="0.25">
      <c r="A4033" s="27" t="s">
        <v>103</v>
      </c>
      <c r="B4033" s="27" t="s">
        <v>104</v>
      </c>
      <c r="C4033" s="27" t="s">
        <v>657</v>
      </c>
      <c r="D4033" s="27" t="s">
        <v>600</v>
      </c>
      <c r="E4033" s="27" t="s">
        <v>659</v>
      </c>
      <c r="F4033" s="27" t="s">
        <v>1044</v>
      </c>
      <c r="G4033" s="27" t="s">
        <v>1045</v>
      </c>
      <c r="H4033" s="34" t="s">
        <v>1031</v>
      </c>
      <c r="I4033" s="34" t="s">
        <v>1046</v>
      </c>
      <c r="J4033" s="34" t="str">
        <f t="shared" si="312"/>
        <v>Used VehicleOT retail gross profit p.u.</v>
      </c>
      <c r="K4033" s="34" t="str">
        <f t="shared" si="313"/>
        <v>220Toyota OT UV Cost of Sales</v>
      </c>
      <c r="L4033" s="28">
        <f>+SUMIF('TB 4-24'!M:M,$AL4033,'TB 4-24'!G:G)</f>
        <v>0</v>
      </c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>
        <f>+SUMIF('Input Sheet'!$S:$S,$AL4033,'Input Sheet'!C:C)</f>
        <v>0</v>
      </c>
      <c r="Z4033" s="28">
        <f>+SUMIF('Input Sheet'!$S:$S,$AL4033,'Input Sheet'!D:D)</f>
        <v>0</v>
      </c>
      <c r="AA4033" s="28">
        <f>+SUMIF('Input Sheet'!$S:$S,$AL4033,'Input Sheet'!E:E)</f>
        <v>0</v>
      </c>
      <c r="AB4033" s="28">
        <f>+SUMIF('Input Sheet'!$S:$S,$AL4033,'Input Sheet'!F:F)</f>
        <v>0</v>
      </c>
      <c r="AC4033" s="28">
        <f>+SUMIF('Input Sheet'!$S:$S,$AL4033,'Input Sheet'!G:G)</f>
        <v>0</v>
      </c>
      <c r="AD4033" s="28">
        <f>+SUMIF('Input Sheet'!$S:$S,$AL4033,'Input Sheet'!H:H)</f>
        <v>0</v>
      </c>
      <c r="AE4033" s="28">
        <f>+SUMIF('Input Sheet'!$S:$S,$AL4033,'Input Sheet'!I:I)</f>
        <v>0</v>
      </c>
      <c r="AF4033" s="28">
        <f>+SUMIF('Input Sheet'!$S:$S,$AL4033,'Input Sheet'!J:J)</f>
        <v>0</v>
      </c>
      <c r="AG4033" s="28">
        <f>+SUMIF('Input Sheet'!$S:$S,$AL4033,'Input Sheet'!K:K)</f>
        <v>0</v>
      </c>
      <c r="AH4033" s="28">
        <f>+SUMIF('Input Sheet'!$S:$S,$AL4033,'Input Sheet'!L:L)</f>
        <v>0</v>
      </c>
      <c r="AI4033" s="28">
        <f>+SUMIF('Input Sheet'!$S:$S,$AL4033,'Input Sheet'!M:M)</f>
        <v>0</v>
      </c>
      <c r="AJ4033" s="28">
        <f>+SUMIF('Input Sheet'!$S:$S,$AL4033,'Input Sheet'!N:N)</f>
        <v>0</v>
      </c>
      <c r="AK4033" s="28"/>
      <c r="AL4033" s="27" t="str">
        <f t="shared" si="311"/>
        <v>220-4206</v>
      </c>
      <c r="AM4033" s="34" t="str">
        <f t="shared" si="314"/>
        <v>Used Vehicle</v>
      </c>
      <c r="AN4033" s="34" t="str">
        <f t="shared" si="315"/>
        <v>Used VehicleOT retail gross profit p.u.</v>
      </c>
      <c r="AO4033" s="35"/>
      <c r="AP4033" s="35"/>
      <c r="AQ4033" s="35"/>
    </row>
    <row r="4034" spans="1:43" x14ac:dyDescent="0.25">
      <c r="A4034" s="27" t="s">
        <v>103</v>
      </c>
      <c r="B4034" s="27" t="s">
        <v>104</v>
      </c>
      <c r="C4034" s="27" t="s">
        <v>104</v>
      </c>
      <c r="D4034" s="27" t="s">
        <v>600</v>
      </c>
      <c r="E4034" s="27" t="s">
        <v>654</v>
      </c>
      <c r="F4034" s="27" t="s">
        <v>1044</v>
      </c>
      <c r="G4034" s="27" t="s">
        <v>1045</v>
      </c>
      <c r="H4034" s="34" t="s">
        <v>1031</v>
      </c>
      <c r="I4034" s="34" t="s">
        <v>1046</v>
      </c>
      <c r="J4034" s="34" t="str">
        <f t="shared" si="312"/>
        <v>Used VehicleOT retail gross profit p.u.</v>
      </c>
      <c r="K4034" s="34" t="str">
        <f t="shared" si="313"/>
        <v>120Toyota OT UV Cost of Sales</v>
      </c>
      <c r="L4034" s="28">
        <f>+SUMIF('TB 4-24'!M:M,$AL4034,'TB 4-24'!G:G)</f>
        <v>0</v>
      </c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>
        <f>+SUMIF('Input Sheet'!$S:$S,$AL4034,'Input Sheet'!C:C)</f>
        <v>0</v>
      </c>
      <c r="Z4034" s="28">
        <f>+SUMIF('Input Sheet'!$S:$S,$AL4034,'Input Sheet'!D:D)</f>
        <v>0</v>
      </c>
      <c r="AA4034" s="28">
        <f>+SUMIF('Input Sheet'!$S:$S,$AL4034,'Input Sheet'!E:E)</f>
        <v>0</v>
      </c>
      <c r="AB4034" s="28">
        <f>+SUMIF('Input Sheet'!$S:$S,$AL4034,'Input Sheet'!F:F)</f>
        <v>0</v>
      </c>
      <c r="AC4034" s="28">
        <f>+SUMIF('Input Sheet'!$S:$S,$AL4034,'Input Sheet'!G:G)</f>
        <v>0</v>
      </c>
      <c r="AD4034" s="28">
        <f>+SUMIF('Input Sheet'!$S:$S,$AL4034,'Input Sheet'!H:H)</f>
        <v>0</v>
      </c>
      <c r="AE4034" s="28">
        <f>+SUMIF('Input Sheet'!$S:$S,$AL4034,'Input Sheet'!I:I)</f>
        <v>0</v>
      </c>
      <c r="AF4034" s="28">
        <f>+SUMIF('Input Sheet'!$S:$S,$AL4034,'Input Sheet'!J:J)</f>
        <v>0</v>
      </c>
      <c r="AG4034" s="28">
        <f>+SUMIF('Input Sheet'!$S:$S,$AL4034,'Input Sheet'!K:K)</f>
        <v>0</v>
      </c>
      <c r="AH4034" s="28">
        <f>+SUMIF('Input Sheet'!$S:$S,$AL4034,'Input Sheet'!L:L)</f>
        <v>0</v>
      </c>
      <c r="AI4034" s="28">
        <f>+SUMIF('Input Sheet'!$S:$S,$AL4034,'Input Sheet'!M:M)</f>
        <v>0</v>
      </c>
      <c r="AJ4034" s="28">
        <f>+SUMIF('Input Sheet'!$S:$S,$AL4034,'Input Sheet'!N:N)</f>
        <v>0</v>
      </c>
      <c r="AK4034" s="28"/>
      <c r="AL4034" s="27" t="str">
        <f t="shared" si="311"/>
        <v>120-4206</v>
      </c>
      <c r="AM4034" s="34" t="str">
        <f t="shared" si="314"/>
        <v>Used Vehicle</v>
      </c>
      <c r="AN4034" s="34" t="str">
        <f t="shared" si="315"/>
        <v>Used VehicleOT retail gross profit p.u.</v>
      </c>
      <c r="AO4034" s="35"/>
      <c r="AP4034" s="35"/>
      <c r="AQ4034" s="35"/>
    </row>
    <row r="4035" spans="1:43" x14ac:dyDescent="0.25">
      <c r="A4035" s="27" t="s">
        <v>103</v>
      </c>
      <c r="B4035" s="27" t="s">
        <v>104</v>
      </c>
      <c r="C4035" s="27" t="s">
        <v>657</v>
      </c>
      <c r="D4035" s="27" t="s">
        <v>600</v>
      </c>
      <c r="E4035" s="27" t="s">
        <v>661</v>
      </c>
      <c r="F4035" s="27" t="s">
        <v>1044</v>
      </c>
      <c r="G4035" s="27" t="s">
        <v>1045</v>
      </c>
      <c r="H4035" s="34" t="s">
        <v>1031</v>
      </c>
      <c r="I4035" s="34" t="s">
        <v>1046</v>
      </c>
      <c r="J4035" s="34" t="str">
        <f t="shared" si="312"/>
        <v>Used VehicleOT retail gross profit p.u.</v>
      </c>
      <c r="K4035" s="34" t="str">
        <f t="shared" si="313"/>
        <v>221Toyota OT UV Cost of Sales</v>
      </c>
      <c r="L4035" s="28">
        <f>+SUMIF('TB 4-24'!M:M,$AL4035,'TB 4-24'!G:G)</f>
        <v>0</v>
      </c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>
        <f>+SUMIF('Input Sheet'!$S:$S,$AL4035,'Input Sheet'!C:C)</f>
        <v>0</v>
      </c>
      <c r="Z4035" s="28">
        <f>+SUMIF('Input Sheet'!$S:$S,$AL4035,'Input Sheet'!D:D)</f>
        <v>0</v>
      </c>
      <c r="AA4035" s="28">
        <f>+SUMIF('Input Sheet'!$S:$S,$AL4035,'Input Sheet'!E:E)</f>
        <v>0</v>
      </c>
      <c r="AB4035" s="28">
        <f>+SUMIF('Input Sheet'!$S:$S,$AL4035,'Input Sheet'!F:F)</f>
        <v>0</v>
      </c>
      <c r="AC4035" s="28">
        <f>+SUMIF('Input Sheet'!$S:$S,$AL4035,'Input Sheet'!G:G)</f>
        <v>0</v>
      </c>
      <c r="AD4035" s="28">
        <f>+SUMIF('Input Sheet'!$S:$S,$AL4035,'Input Sheet'!H:H)</f>
        <v>0</v>
      </c>
      <c r="AE4035" s="28">
        <f>+SUMIF('Input Sheet'!$S:$S,$AL4035,'Input Sheet'!I:I)</f>
        <v>0</v>
      </c>
      <c r="AF4035" s="28">
        <f>+SUMIF('Input Sheet'!$S:$S,$AL4035,'Input Sheet'!J:J)</f>
        <v>0</v>
      </c>
      <c r="AG4035" s="28">
        <f>+SUMIF('Input Sheet'!$S:$S,$AL4035,'Input Sheet'!K:K)</f>
        <v>0</v>
      </c>
      <c r="AH4035" s="28">
        <f>+SUMIF('Input Sheet'!$S:$S,$AL4035,'Input Sheet'!L:L)</f>
        <v>0</v>
      </c>
      <c r="AI4035" s="28">
        <f>+SUMIF('Input Sheet'!$S:$S,$AL4035,'Input Sheet'!M:M)</f>
        <v>0</v>
      </c>
      <c r="AJ4035" s="28">
        <f>+SUMIF('Input Sheet'!$S:$S,$AL4035,'Input Sheet'!N:N)</f>
        <v>0</v>
      </c>
      <c r="AK4035" s="28"/>
      <c r="AL4035" s="27" t="str">
        <f t="shared" ref="AL4035:AL4098" si="316">+E4035&amp;"-"&amp;D4035</f>
        <v>221-4206</v>
      </c>
      <c r="AM4035" s="34" t="str">
        <f t="shared" si="314"/>
        <v>Used Vehicle</v>
      </c>
      <c r="AN4035" s="34" t="str">
        <f t="shared" si="315"/>
        <v>Used VehicleOT retail gross profit p.u.</v>
      </c>
      <c r="AO4035" s="35"/>
      <c r="AP4035" s="35"/>
      <c r="AQ4035" s="35"/>
    </row>
    <row r="4036" spans="1:43" x14ac:dyDescent="0.25">
      <c r="A4036" s="27" t="s">
        <v>103</v>
      </c>
      <c r="B4036" s="27" t="s">
        <v>104</v>
      </c>
      <c r="C4036" s="27" t="s">
        <v>663</v>
      </c>
      <c r="D4036" s="27" t="s">
        <v>600</v>
      </c>
      <c r="E4036" s="27" t="s">
        <v>666</v>
      </c>
      <c r="F4036" s="27" t="s">
        <v>1044</v>
      </c>
      <c r="G4036" s="27" t="s">
        <v>1045</v>
      </c>
      <c r="H4036" s="34" t="s">
        <v>1031</v>
      </c>
      <c r="I4036" s="34" t="s">
        <v>1046</v>
      </c>
      <c r="J4036" s="34" t="str">
        <f t="shared" ref="J4036:J4099" si="317">+H4036&amp;I4036</f>
        <v>Used VehicleOT retail gross profit p.u.</v>
      </c>
      <c r="K4036" s="34" t="str">
        <f t="shared" ref="K4036:K4099" si="318">+E4036&amp;G4036</f>
        <v>420Toyota OT UV Cost of Sales</v>
      </c>
      <c r="L4036" s="28">
        <f>+SUMIF('TB 4-24'!M:M,$AL4036,'TB 4-24'!G:G)</f>
        <v>0</v>
      </c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>
        <f>+SUMIF('Input Sheet'!$S:$S,$AL4036,'Input Sheet'!C:C)</f>
        <v>0</v>
      </c>
      <c r="Z4036" s="28">
        <f>+SUMIF('Input Sheet'!$S:$S,$AL4036,'Input Sheet'!D:D)</f>
        <v>0</v>
      </c>
      <c r="AA4036" s="28">
        <f>+SUMIF('Input Sheet'!$S:$S,$AL4036,'Input Sheet'!E:E)</f>
        <v>0</v>
      </c>
      <c r="AB4036" s="28">
        <f>+SUMIF('Input Sheet'!$S:$S,$AL4036,'Input Sheet'!F:F)</f>
        <v>0</v>
      </c>
      <c r="AC4036" s="28">
        <f>+SUMIF('Input Sheet'!$S:$S,$AL4036,'Input Sheet'!G:G)</f>
        <v>0</v>
      </c>
      <c r="AD4036" s="28">
        <f>+SUMIF('Input Sheet'!$S:$S,$AL4036,'Input Sheet'!H:H)</f>
        <v>0</v>
      </c>
      <c r="AE4036" s="28">
        <f>+SUMIF('Input Sheet'!$S:$S,$AL4036,'Input Sheet'!I:I)</f>
        <v>0</v>
      </c>
      <c r="AF4036" s="28">
        <f>+SUMIF('Input Sheet'!$S:$S,$AL4036,'Input Sheet'!J:J)</f>
        <v>0</v>
      </c>
      <c r="AG4036" s="28">
        <f>+SUMIF('Input Sheet'!$S:$S,$AL4036,'Input Sheet'!K:K)</f>
        <v>0</v>
      </c>
      <c r="AH4036" s="28">
        <f>+SUMIF('Input Sheet'!$S:$S,$AL4036,'Input Sheet'!L:L)</f>
        <v>0</v>
      </c>
      <c r="AI4036" s="28">
        <f>+SUMIF('Input Sheet'!$S:$S,$AL4036,'Input Sheet'!M:M)</f>
        <v>0</v>
      </c>
      <c r="AJ4036" s="28">
        <f>+SUMIF('Input Sheet'!$S:$S,$AL4036,'Input Sheet'!N:N)</f>
        <v>0</v>
      </c>
      <c r="AK4036" s="28"/>
      <c r="AL4036" s="27" t="str">
        <f t="shared" si="316"/>
        <v>420-4206</v>
      </c>
      <c r="AM4036" s="34" t="str">
        <f t="shared" si="314"/>
        <v>Used Vehicle</v>
      </c>
      <c r="AN4036" s="34" t="str">
        <f t="shared" si="315"/>
        <v>Used VehicleOT retail gross profit p.u.</v>
      </c>
      <c r="AO4036" s="35"/>
      <c r="AP4036" s="35"/>
      <c r="AQ4036" s="35"/>
    </row>
    <row r="4037" spans="1:43" x14ac:dyDescent="0.25">
      <c r="A4037" s="27" t="s">
        <v>103</v>
      </c>
      <c r="B4037" s="27" t="s">
        <v>104</v>
      </c>
      <c r="C4037" s="27" t="s">
        <v>663</v>
      </c>
      <c r="D4037" s="27" t="s">
        <v>600</v>
      </c>
      <c r="E4037" s="27" t="s">
        <v>667</v>
      </c>
      <c r="F4037" s="27" t="s">
        <v>1044</v>
      </c>
      <c r="G4037" s="27" t="s">
        <v>1045</v>
      </c>
      <c r="H4037" s="34" t="s">
        <v>1031</v>
      </c>
      <c r="I4037" s="34" t="s">
        <v>1046</v>
      </c>
      <c r="J4037" s="34" t="str">
        <f t="shared" si="317"/>
        <v>Used VehicleOT retail gross profit p.u.</v>
      </c>
      <c r="K4037" s="34" t="str">
        <f t="shared" si="318"/>
        <v>421Toyota OT UV Cost of Sales</v>
      </c>
      <c r="L4037" s="28">
        <f>+SUMIF('TB 4-24'!M:M,$AL4037,'TB 4-24'!G:G)</f>
        <v>0</v>
      </c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>
        <f>+SUMIF('Input Sheet'!$S:$S,$AL4037,'Input Sheet'!C:C)</f>
        <v>0</v>
      </c>
      <c r="Z4037" s="28">
        <f>+SUMIF('Input Sheet'!$S:$S,$AL4037,'Input Sheet'!D:D)</f>
        <v>0</v>
      </c>
      <c r="AA4037" s="28">
        <f>+SUMIF('Input Sheet'!$S:$S,$AL4037,'Input Sheet'!E:E)</f>
        <v>0</v>
      </c>
      <c r="AB4037" s="28">
        <f>+SUMIF('Input Sheet'!$S:$S,$AL4037,'Input Sheet'!F:F)</f>
        <v>0</v>
      </c>
      <c r="AC4037" s="28">
        <f>+SUMIF('Input Sheet'!$S:$S,$AL4037,'Input Sheet'!G:G)</f>
        <v>0</v>
      </c>
      <c r="AD4037" s="28">
        <f>+SUMIF('Input Sheet'!$S:$S,$AL4037,'Input Sheet'!H:H)</f>
        <v>0</v>
      </c>
      <c r="AE4037" s="28">
        <f>+SUMIF('Input Sheet'!$S:$S,$AL4037,'Input Sheet'!I:I)</f>
        <v>0</v>
      </c>
      <c r="AF4037" s="28">
        <f>+SUMIF('Input Sheet'!$S:$S,$AL4037,'Input Sheet'!J:J)</f>
        <v>0</v>
      </c>
      <c r="AG4037" s="28">
        <f>+SUMIF('Input Sheet'!$S:$S,$AL4037,'Input Sheet'!K:K)</f>
        <v>0</v>
      </c>
      <c r="AH4037" s="28">
        <f>+SUMIF('Input Sheet'!$S:$S,$AL4037,'Input Sheet'!L:L)</f>
        <v>0</v>
      </c>
      <c r="AI4037" s="28">
        <f>+SUMIF('Input Sheet'!$S:$S,$AL4037,'Input Sheet'!M:M)</f>
        <v>0</v>
      </c>
      <c r="AJ4037" s="28">
        <f>+SUMIF('Input Sheet'!$S:$S,$AL4037,'Input Sheet'!N:N)</f>
        <v>0</v>
      </c>
      <c r="AK4037" s="28"/>
      <c r="AL4037" s="27" t="str">
        <f t="shared" si="316"/>
        <v>421-4206</v>
      </c>
      <c r="AM4037" s="34" t="str">
        <f t="shared" ref="AM4037:AM4100" si="319">H4037</f>
        <v>Used Vehicle</v>
      </c>
      <c r="AN4037" s="34" t="str">
        <f t="shared" ref="AN4037:AN4100" si="320">J4037</f>
        <v>Used VehicleOT retail gross profit p.u.</v>
      </c>
      <c r="AO4037" s="35"/>
      <c r="AP4037" s="35"/>
      <c r="AQ4037" s="35"/>
    </row>
    <row r="4038" spans="1:43" x14ac:dyDescent="0.25">
      <c r="A4038" s="27" t="s">
        <v>103</v>
      </c>
      <c r="B4038" s="27" t="s">
        <v>104</v>
      </c>
      <c r="C4038" s="27" t="s">
        <v>671</v>
      </c>
      <c r="D4038" s="27" t="s">
        <v>600</v>
      </c>
      <c r="E4038" s="27" t="s">
        <v>719</v>
      </c>
      <c r="F4038" s="27" t="s">
        <v>1044</v>
      </c>
      <c r="G4038" s="27" t="s">
        <v>1045</v>
      </c>
      <c r="H4038" s="34" t="s">
        <v>1031</v>
      </c>
      <c r="I4038" s="34" t="s">
        <v>1046</v>
      </c>
      <c r="J4038" s="34" t="str">
        <f t="shared" si="317"/>
        <v>Used VehicleOT retail gross profit p.u.</v>
      </c>
      <c r="K4038" s="34" t="str">
        <f t="shared" si="318"/>
        <v>320Toyota OT UV Cost of Sales</v>
      </c>
      <c r="L4038" s="28">
        <f>+SUMIF('TB 4-24'!M:M,$AL4038,'TB 4-24'!G:G)</f>
        <v>0</v>
      </c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>
        <f>+SUMIF('Input Sheet'!$S:$S,$AL4038,'Input Sheet'!C:C)</f>
        <v>0</v>
      </c>
      <c r="Z4038" s="28">
        <f>+SUMIF('Input Sheet'!$S:$S,$AL4038,'Input Sheet'!D:D)</f>
        <v>0</v>
      </c>
      <c r="AA4038" s="28">
        <f>+SUMIF('Input Sheet'!$S:$S,$AL4038,'Input Sheet'!E:E)</f>
        <v>0</v>
      </c>
      <c r="AB4038" s="28">
        <f>+SUMIF('Input Sheet'!$S:$S,$AL4038,'Input Sheet'!F:F)</f>
        <v>0</v>
      </c>
      <c r="AC4038" s="28">
        <f>+SUMIF('Input Sheet'!$S:$S,$AL4038,'Input Sheet'!G:G)</f>
        <v>0</v>
      </c>
      <c r="AD4038" s="28">
        <f>+SUMIF('Input Sheet'!$S:$S,$AL4038,'Input Sheet'!H:H)</f>
        <v>0</v>
      </c>
      <c r="AE4038" s="28">
        <f>+SUMIF('Input Sheet'!$S:$S,$AL4038,'Input Sheet'!I:I)</f>
        <v>0</v>
      </c>
      <c r="AF4038" s="28">
        <f>+SUMIF('Input Sheet'!$S:$S,$AL4038,'Input Sheet'!J:J)</f>
        <v>0</v>
      </c>
      <c r="AG4038" s="28">
        <f>+SUMIF('Input Sheet'!$S:$S,$AL4038,'Input Sheet'!K:K)</f>
        <v>0</v>
      </c>
      <c r="AH4038" s="28">
        <f>+SUMIF('Input Sheet'!$S:$S,$AL4038,'Input Sheet'!L:L)</f>
        <v>0</v>
      </c>
      <c r="AI4038" s="28">
        <f>+SUMIF('Input Sheet'!$S:$S,$AL4038,'Input Sheet'!M:M)</f>
        <v>0</v>
      </c>
      <c r="AJ4038" s="28">
        <f>+SUMIF('Input Sheet'!$S:$S,$AL4038,'Input Sheet'!N:N)</f>
        <v>0</v>
      </c>
      <c r="AK4038" s="28"/>
      <c r="AL4038" s="27" t="str">
        <f t="shared" si="316"/>
        <v>320-4206</v>
      </c>
      <c r="AM4038" s="34" t="str">
        <f t="shared" si="319"/>
        <v>Used Vehicle</v>
      </c>
      <c r="AN4038" s="34" t="str">
        <f t="shared" si="320"/>
        <v>Used VehicleOT retail gross profit p.u.</v>
      </c>
      <c r="AO4038" s="35"/>
      <c r="AP4038" s="35"/>
      <c r="AQ4038" s="35"/>
    </row>
    <row r="4039" spans="1:43" x14ac:dyDescent="0.25">
      <c r="A4039" s="27" t="s">
        <v>103</v>
      </c>
      <c r="B4039" s="27" t="s">
        <v>104</v>
      </c>
      <c r="C4039" s="27" t="s">
        <v>671</v>
      </c>
      <c r="D4039" s="27" t="s">
        <v>600</v>
      </c>
      <c r="E4039" s="27" t="s">
        <v>674</v>
      </c>
      <c r="F4039" s="27" t="s">
        <v>1044</v>
      </c>
      <c r="G4039" s="27" t="s">
        <v>1045</v>
      </c>
      <c r="H4039" s="34" t="s">
        <v>1031</v>
      </c>
      <c r="I4039" s="34" t="s">
        <v>1046</v>
      </c>
      <c r="J4039" s="34" t="str">
        <f t="shared" si="317"/>
        <v>Used VehicleOT retail gross profit p.u.</v>
      </c>
      <c r="K4039" s="34" t="str">
        <f t="shared" si="318"/>
        <v>321Toyota OT UV Cost of Sales</v>
      </c>
      <c r="L4039" s="28">
        <f>+SUMIF('TB 4-24'!M:M,$AL4039,'TB 4-24'!G:G)</f>
        <v>0</v>
      </c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>
        <f>+SUMIF('Input Sheet'!$S:$S,$AL4039,'Input Sheet'!C:C)</f>
        <v>0</v>
      </c>
      <c r="Z4039" s="28">
        <f>+SUMIF('Input Sheet'!$S:$S,$AL4039,'Input Sheet'!D:D)</f>
        <v>0</v>
      </c>
      <c r="AA4039" s="28">
        <f>+SUMIF('Input Sheet'!$S:$S,$AL4039,'Input Sheet'!E:E)</f>
        <v>0</v>
      </c>
      <c r="AB4039" s="28">
        <f>+SUMIF('Input Sheet'!$S:$S,$AL4039,'Input Sheet'!F:F)</f>
        <v>0</v>
      </c>
      <c r="AC4039" s="28">
        <f>+SUMIF('Input Sheet'!$S:$S,$AL4039,'Input Sheet'!G:G)</f>
        <v>0</v>
      </c>
      <c r="AD4039" s="28">
        <f>+SUMIF('Input Sheet'!$S:$S,$AL4039,'Input Sheet'!H:H)</f>
        <v>0</v>
      </c>
      <c r="AE4039" s="28">
        <f>+SUMIF('Input Sheet'!$S:$S,$AL4039,'Input Sheet'!I:I)</f>
        <v>0</v>
      </c>
      <c r="AF4039" s="28">
        <f>+SUMIF('Input Sheet'!$S:$S,$AL4039,'Input Sheet'!J:J)</f>
        <v>0</v>
      </c>
      <c r="AG4039" s="28">
        <f>+SUMIF('Input Sheet'!$S:$S,$AL4039,'Input Sheet'!K:K)</f>
        <v>0</v>
      </c>
      <c r="AH4039" s="28">
        <f>+SUMIF('Input Sheet'!$S:$S,$AL4039,'Input Sheet'!L:L)</f>
        <v>0</v>
      </c>
      <c r="AI4039" s="28">
        <f>+SUMIF('Input Sheet'!$S:$S,$AL4039,'Input Sheet'!M:M)</f>
        <v>0</v>
      </c>
      <c r="AJ4039" s="28">
        <f>+SUMIF('Input Sheet'!$S:$S,$AL4039,'Input Sheet'!N:N)</f>
        <v>0</v>
      </c>
      <c r="AK4039" s="28"/>
      <c r="AL4039" s="27" t="str">
        <f t="shared" si="316"/>
        <v>321-4206</v>
      </c>
      <c r="AM4039" s="34" t="str">
        <f t="shared" si="319"/>
        <v>Used Vehicle</v>
      </c>
      <c r="AN4039" s="34" t="str">
        <f t="shared" si="320"/>
        <v>Used VehicleOT retail gross profit p.u.</v>
      </c>
      <c r="AO4039" s="35"/>
      <c r="AP4039" s="35"/>
      <c r="AQ4039" s="35"/>
    </row>
    <row r="4040" spans="1:43" x14ac:dyDescent="0.25">
      <c r="A4040" s="27" t="s">
        <v>103</v>
      </c>
      <c r="B4040" s="27" t="s">
        <v>104</v>
      </c>
      <c r="C4040" s="27" t="s">
        <v>104</v>
      </c>
      <c r="D4040" s="27" t="s">
        <v>599</v>
      </c>
      <c r="E4040" s="27" t="s">
        <v>678</v>
      </c>
      <c r="F4040" s="27" t="s">
        <v>1047</v>
      </c>
      <c r="G4040" s="27" t="s">
        <v>1048</v>
      </c>
      <c r="H4040" s="34" t="s">
        <v>1031</v>
      </c>
      <c r="I4040" s="34" t="s">
        <v>1049</v>
      </c>
      <c r="J4040" s="34" t="str">
        <f t="shared" si="317"/>
        <v>Used VehicleSIG Class retail gross profit p.u.</v>
      </c>
      <c r="K4040" s="34" t="str">
        <f t="shared" si="318"/>
        <v>121Toyota SIG Class UV Cost of Sales</v>
      </c>
      <c r="L4040" s="28">
        <f>+SUMIF('TB 4-24'!M:M,$AL4040,'TB 4-24'!G:G)</f>
        <v>0</v>
      </c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>
        <f>+SUMIF('Input Sheet'!$S:$S,$AL4040,'Input Sheet'!C:C)</f>
        <v>0</v>
      </c>
      <c r="Z4040" s="28">
        <f>+SUMIF('Input Sheet'!$S:$S,$AL4040,'Input Sheet'!D:D)</f>
        <v>0</v>
      </c>
      <c r="AA4040" s="28">
        <f>+SUMIF('Input Sheet'!$S:$S,$AL4040,'Input Sheet'!E:E)</f>
        <v>0</v>
      </c>
      <c r="AB4040" s="28">
        <f>+SUMIF('Input Sheet'!$S:$S,$AL4040,'Input Sheet'!F:F)</f>
        <v>0</v>
      </c>
      <c r="AC4040" s="28">
        <f>+SUMIF('Input Sheet'!$S:$S,$AL4040,'Input Sheet'!G:G)</f>
        <v>0</v>
      </c>
      <c r="AD4040" s="28">
        <f>+SUMIF('Input Sheet'!$S:$S,$AL4040,'Input Sheet'!H:H)</f>
        <v>0</v>
      </c>
      <c r="AE4040" s="28">
        <f>+SUMIF('Input Sheet'!$S:$S,$AL4040,'Input Sheet'!I:I)</f>
        <v>0</v>
      </c>
      <c r="AF4040" s="28">
        <f>+SUMIF('Input Sheet'!$S:$S,$AL4040,'Input Sheet'!J:J)</f>
        <v>0</v>
      </c>
      <c r="AG4040" s="28">
        <f>+SUMIF('Input Sheet'!$S:$S,$AL4040,'Input Sheet'!K:K)</f>
        <v>0</v>
      </c>
      <c r="AH4040" s="28">
        <f>+SUMIF('Input Sheet'!$S:$S,$AL4040,'Input Sheet'!L:L)</f>
        <v>0</v>
      </c>
      <c r="AI4040" s="28">
        <f>+SUMIF('Input Sheet'!$S:$S,$AL4040,'Input Sheet'!M:M)</f>
        <v>0</v>
      </c>
      <c r="AJ4040" s="28">
        <f>+SUMIF('Input Sheet'!$S:$S,$AL4040,'Input Sheet'!N:N)</f>
        <v>0</v>
      </c>
      <c r="AK4040" s="28"/>
      <c r="AL4040" s="27" t="str">
        <f t="shared" si="316"/>
        <v>121-4205</v>
      </c>
      <c r="AM4040" s="34" t="str">
        <f t="shared" si="319"/>
        <v>Used Vehicle</v>
      </c>
      <c r="AN4040" s="34" t="str">
        <f t="shared" si="320"/>
        <v>Used VehicleSIG Class retail gross profit p.u.</v>
      </c>
      <c r="AO4040" s="35"/>
      <c r="AP4040" s="35"/>
      <c r="AQ4040" s="35"/>
    </row>
    <row r="4041" spans="1:43" x14ac:dyDescent="0.25">
      <c r="A4041" s="27" t="s">
        <v>103</v>
      </c>
      <c r="B4041" s="27" t="s">
        <v>104</v>
      </c>
      <c r="C4041" s="27" t="s">
        <v>657</v>
      </c>
      <c r="D4041" s="27" t="s">
        <v>599</v>
      </c>
      <c r="E4041" s="27" t="s">
        <v>659</v>
      </c>
      <c r="F4041" s="27" t="s">
        <v>1047</v>
      </c>
      <c r="G4041" s="27" t="s">
        <v>1048</v>
      </c>
      <c r="H4041" s="34" t="s">
        <v>1031</v>
      </c>
      <c r="I4041" s="34" t="s">
        <v>1049</v>
      </c>
      <c r="J4041" s="34" t="str">
        <f t="shared" si="317"/>
        <v>Used VehicleSIG Class retail gross profit p.u.</v>
      </c>
      <c r="K4041" s="34" t="str">
        <f t="shared" si="318"/>
        <v>220Toyota SIG Class UV Cost of Sales</v>
      </c>
      <c r="L4041" s="28">
        <f>+SUMIF('TB 4-24'!M:M,$AL4041,'TB 4-24'!G:G)</f>
        <v>0</v>
      </c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>
        <f>+SUMIF('Input Sheet'!$S:$S,$AL4041,'Input Sheet'!C:C)</f>
        <v>0</v>
      </c>
      <c r="Z4041" s="28">
        <f>+SUMIF('Input Sheet'!$S:$S,$AL4041,'Input Sheet'!D:D)</f>
        <v>0</v>
      </c>
      <c r="AA4041" s="28">
        <f>+SUMIF('Input Sheet'!$S:$S,$AL4041,'Input Sheet'!E:E)</f>
        <v>0</v>
      </c>
      <c r="AB4041" s="28">
        <f>+SUMIF('Input Sheet'!$S:$S,$AL4041,'Input Sheet'!F:F)</f>
        <v>0</v>
      </c>
      <c r="AC4041" s="28">
        <f>+SUMIF('Input Sheet'!$S:$S,$AL4041,'Input Sheet'!G:G)</f>
        <v>0</v>
      </c>
      <c r="AD4041" s="28">
        <f>+SUMIF('Input Sheet'!$S:$S,$AL4041,'Input Sheet'!H:H)</f>
        <v>0</v>
      </c>
      <c r="AE4041" s="28">
        <f>+SUMIF('Input Sheet'!$S:$S,$AL4041,'Input Sheet'!I:I)</f>
        <v>0</v>
      </c>
      <c r="AF4041" s="28">
        <f>+SUMIF('Input Sheet'!$S:$S,$AL4041,'Input Sheet'!J:J)</f>
        <v>0</v>
      </c>
      <c r="AG4041" s="28">
        <f>+SUMIF('Input Sheet'!$S:$S,$AL4041,'Input Sheet'!K:K)</f>
        <v>0</v>
      </c>
      <c r="AH4041" s="28">
        <f>+SUMIF('Input Sheet'!$S:$S,$AL4041,'Input Sheet'!L:L)</f>
        <v>0</v>
      </c>
      <c r="AI4041" s="28">
        <f>+SUMIF('Input Sheet'!$S:$S,$AL4041,'Input Sheet'!M:M)</f>
        <v>0</v>
      </c>
      <c r="AJ4041" s="28">
        <f>+SUMIF('Input Sheet'!$S:$S,$AL4041,'Input Sheet'!N:N)</f>
        <v>0</v>
      </c>
      <c r="AK4041" s="28"/>
      <c r="AL4041" s="27" t="str">
        <f t="shared" si="316"/>
        <v>220-4205</v>
      </c>
      <c r="AM4041" s="34" t="str">
        <f t="shared" si="319"/>
        <v>Used Vehicle</v>
      </c>
      <c r="AN4041" s="34" t="str">
        <f t="shared" si="320"/>
        <v>Used VehicleSIG Class retail gross profit p.u.</v>
      </c>
      <c r="AO4041" s="35"/>
      <c r="AP4041" s="35"/>
      <c r="AQ4041" s="35"/>
    </row>
    <row r="4042" spans="1:43" x14ac:dyDescent="0.25">
      <c r="A4042" s="27" t="s">
        <v>103</v>
      </c>
      <c r="B4042" s="27" t="s">
        <v>104</v>
      </c>
      <c r="C4042" s="27" t="s">
        <v>657</v>
      </c>
      <c r="D4042" s="27" t="s">
        <v>599</v>
      </c>
      <c r="E4042" s="27" t="s">
        <v>661</v>
      </c>
      <c r="F4042" s="27" t="s">
        <v>1047</v>
      </c>
      <c r="G4042" s="27" t="s">
        <v>1048</v>
      </c>
      <c r="H4042" s="34" t="s">
        <v>1031</v>
      </c>
      <c r="I4042" s="34" t="s">
        <v>1049</v>
      </c>
      <c r="J4042" s="34" t="str">
        <f t="shared" si="317"/>
        <v>Used VehicleSIG Class retail gross profit p.u.</v>
      </c>
      <c r="K4042" s="34" t="str">
        <f t="shared" si="318"/>
        <v>221Toyota SIG Class UV Cost of Sales</v>
      </c>
      <c r="L4042" s="28">
        <f>+SUMIF('TB 4-24'!M:M,$AL4042,'TB 4-24'!G:G)</f>
        <v>0</v>
      </c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>
        <f>+SUMIF('Input Sheet'!$S:$S,$AL4042,'Input Sheet'!C:C)</f>
        <v>0</v>
      </c>
      <c r="Z4042" s="28">
        <f>+SUMIF('Input Sheet'!$S:$S,$AL4042,'Input Sheet'!D:D)</f>
        <v>0</v>
      </c>
      <c r="AA4042" s="28">
        <f>+SUMIF('Input Sheet'!$S:$S,$AL4042,'Input Sheet'!E:E)</f>
        <v>0</v>
      </c>
      <c r="AB4042" s="28">
        <f>+SUMIF('Input Sheet'!$S:$S,$AL4042,'Input Sheet'!F:F)</f>
        <v>0</v>
      </c>
      <c r="AC4042" s="28">
        <f>+SUMIF('Input Sheet'!$S:$S,$AL4042,'Input Sheet'!G:G)</f>
        <v>0</v>
      </c>
      <c r="AD4042" s="28">
        <f>+SUMIF('Input Sheet'!$S:$S,$AL4042,'Input Sheet'!H:H)</f>
        <v>0</v>
      </c>
      <c r="AE4042" s="28">
        <f>+SUMIF('Input Sheet'!$S:$S,$AL4042,'Input Sheet'!I:I)</f>
        <v>0</v>
      </c>
      <c r="AF4042" s="28">
        <f>+SUMIF('Input Sheet'!$S:$S,$AL4042,'Input Sheet'!J:J)</f>
        <v>0</v>
      </c>
      <c r="AG4042" s="28">
        <f>+SUMIF('Input Sheet'!$S:$S,$AL4042,'Input Sheet'!K:K)</f>
        <v>0</v>
      </c>
      <c r="AH4042" s="28">
        <f>+SUMIF('Input Sheet'!$S:$S,$AL4042,'Input Sheet'!L:L)</f>
        <v>0</v>
      </c>
      <c r="AI4042" s="28">
        <f>+SUMIF('Input Sheet'!$S:$S,$AL4042,'Input Sheet'!M:M)</f>
        <v>0</v>
      </c>
      <c r="AJ4042" s="28">
        <f>+SUMIF('Input Sheet'!$S:$S,$AL4042,'Input Sheet'!N:N)</f>
        <v>0</v>
      </c>
      <c r="AK4042" s="28"/>
      <c r="AL4042" s="27" t="str">
        <f t="shared" si="316"/>
        <v>221-4205</v>
      </c>
      <c r="AM4042" s="34" t="str">
        <f t="shared" si="319"/>
        <v>Used Vehicle</v>
      </c>
      <c r="AN4042" s="34" t="str">
        <f t="shared" si="320"/>
        <v>Used VehicleSIG Class retail gross profit p.u.</v>
      </c>
      <c r="AO4042" s="35"/>
      <c r="AP4042" s="35"/>
      <c r="AQ4042" s="35"/>
    </row>
    <row r="4043" spans="1:43" x14ac:dyDescent="0.25">
      <c r="A4043" s="27" t="s">
        <v>103</v>
      </c>
      <c r="B4043" s="27" t="s">
        <v>104</v>
      </c>
      <c r="C4043" s="27" t="s">
        <v>663</v>
      </c>
      <c r="D4043" s="27" t="s">
        <v>599</v>
      </c>
      <c r="E4043" s="27" t="s">
        <v>666</v>
      </c>
      <c r="F4043" s="27" t="s">
        <v>1047</v>
      </c>
      <c r="G4043" s="27" t="s">
        <v>1048</v>
      </c>
      <c r="H4043" s="34" t="s">
        <v>1031</v>
      </c>
      <c r="I4043" s="34" t="s">
        <v>1049</v>
      </c>
      <c r="J4043" s="34" t="str">
        <f t="shared" si="317"/>
        <v>Used VehicleSIG Class retail gross profit p.u.</v>
      </c>
      <c r="K4043" s="34" t="str">
        <f t="shared" si="318"/>
        <v>420Toyota SIG Class UV Cost of Sales</v>
      </c>
      <c r="L4043" s="28">
        <f>+SUMIF('TB 4-24'!M:M,$AL4043,'TB 4-24'!G:G)</f>
        <v>0</v>
      </c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>
        <f>+SUMIF('Input Sheet'!$S:$S,$AL4043,'Input Sheet'!C:C)</f>
        <v>0</v>
      </c>
      <c r="Z4043" s="28">
        <f>+SUMIF('Input Sheet'!$S:$S,$AL4043,'Input Sheet'!D:D)</f>
        <v>0</v>
      </c>
      <c r="AA4043" s="28">
        <f>+SUMIF('Input Sheet'!$S:$S,$AL4043,'Input Sheet'!E:E)</f>
        <v>0</v>
      </c>
      <c r="AB4043" s="28">
        <f>+SUMIF('Input Sheet'!$S:$S,$AL4043,'Input Sheet'!F:F)</f>
        <v>0</v>
      </c>
      <c r="AC4043" s="28">
        <f>+SUMIF('Input Sheet'!$S:$S,$AL4043,'Input Sheet'!G:G)</f>
        <v>0</v>
      </c>
      <c r="AD4043" s="28">
        <f>+SUMIF('Input Sheet'!$S:$S,$AL4043,'Input Sheet'!H:H)</f>
        <v>0</v>
      </c>
      <c r="AE4043" s="28">
        <f>+SUMIF('Input Sheet'!$S:$S,$AL4043,'Input Sheet'!I:I)</f>
        <v>0</v>
      </c>
      <c r="AF4043" s="28">
        <f>+SUMIF('Input Sheet'!$S:$S,$AL4043,'Input Sheet'!J:J)</f>
        <v>0</v>
      </c>
      <c r="AG4043" s="28">
        <f>+SUMIF('Input Sheet'!$S:$S,$AL4043,'Input Sheet'!K:K)</f>
        <v>0</v>
      </c>
      <c r="AH4043" s="28">
        <f>+SUMIF('Input Sheet'!$S:$S,$AL4043,'Input Sheet'!L:L)</f>
        <v>0</v>
      </c>
      <c r="AI4043" s="28">
        <f>+SUMIF('Input Sheet'!$S:$S,$AL4043,'Input Sheet'!M:M)</f>
        <v>0</v>
      </c>
      <c r="AJ4043" s="28">
        <f>+SUMIF('Input Sheet'!$S:$S,$AL4043,'Input Sheet'!N:N)</f>
        <v>0</v>
      </c>
      <c r="AK4043" s="28"/>
      <c r="AL4043" s="27" t="str">
        <f t="shared" si="316"/>
        <v>420-4205</v>
      </c>
      <c r="AM4043" s="34" t="str">
        <f t="shared" si="319"/>
        <v>Used Vehicle</v>
      </c>
      <c r="AN4043" s="34" t="str">
        <f t="shared" si="320"/>
        <v>Used VehicleSIG Class retail gross profit p.u.</v>
      </c>
      <c r="AO4043" s="35"/>
      <c r="AP4043" s="35"/>
      <c r="AQ4043" s="35"/>
    </row>
    <row r="4044" spans="1:43" x14ac:dyDescent="0.25">
      <c r="A4044" s="27" t="s">
        <v>103</v>
      </c>
      <c r="B4044" s="27" t="s">
        <v>104</v>
      </c>
      <c r="C4044" s="27" t="s">
        <v>663</v>
      </c>
      <c r="D4044" s="27" t="s">
        <v>599</v>
      </c>
      <c r="E4044" s="27" t="s">
        <v>667</v>
      </c>
      <c r="F4044" s="27" t="s">
        <v>1047</v>
      </c>
      <c r="G4044" s="27" t="s">
        <v>1048</v>
      </c>
      <c r="H4044" s="34" t="s">
        <v>1031</v>
      </c>
      <c r="I4044" s="34" t="s">
        <v>1049</v>
      </c>
      <c r="J4044" s="34" t="str">
        <f t="shared" si="317"/>
        <v>Used VehicleSIG Class retail gross profit p.u.</v>
      </c>
      <c r="K4044" s="34" t="str">
        <f t="shared" si="318"/>
        <v>421Toyota SIG Class UV Cost of Sales</v>
      </c>
      <c r="L4044" s="28">
        <f>+SUMIF('TB 4-24'!M:M,$AL4044,'TB 4-24'!G:G)</f>
        <v>0</v>
      </c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>
        <f>+SUMIF('Input Sheet'!$S:$S,$AL4044,'Input Sheet'!C:C)</f>
        <v>0</v>
      </c>
      <c r="Z4044" s="28">
        <f>+SUMIF('Input Sheet'!$S:$S,$AL4044,'Input Sheet'!D:D)</f>
        <v>0</v>
      </c>
      <c r="AA4044" s="28">
        <f>+SUMIF('Input Sheet'!$S:$S,$AL4044,'Input Sheet'!E:E)</f>
        <v>0</v>
      </c>
      <c r="AB4044" s="28">
        <f>+SUMIF('Input Sheet'!$S:$S,$AL4044,'Input Sheet'!F:F)</f>
        <v>0</v>
      </c>
      <c r="AC4044" s="28">
        <f>+SUMIF('Input Sheet'!$S:$S,$AL4044,'Input Sheet'!G:G)</f>
        <v>0</v>
      </c>
      <c r="AD4044" s="28">
        <f>+SUMIF('Input Sheet'!$S:$S,$AL4044,'Input Sheet'!H:H)</f>
        <v>0</v>
      </c>
      <c r="AE4044" s="28">
        <f>+SUMIF('Input Sheet'!$S:$S,$AL4044,'Input Sheet'!I:I)</f>
        <v>0</v>
      </c>
      <c r="AF4044" s="28">
        <f>+SUMIF('Input Sheet'!$S:$S,$AL4044,'Input Sheet'!J:J)</f>
        <v>0</v>
      </c>
      <c r="AG4044" s="28">
        <f>+SUMIF('Input Sheet'!$S:$S,$AL4044,'Input Sheet'!K:K)</f>
        <v>0</v>
      </c>
      <c r="AH4044" s="28">
        <f>+SUMIF('Input Sheet'!$S:$S,$AL4044,'Input Sheet'!L:L)</f>
        <v>0</v>
      </c>
      <c r="AI4044" s="28">
        <f>+SUMIF('Input Sheet'!$S:$S,$AL4044,'Input Sheet'!M:M)</f>
        <v>0</v>
      </c>
      <c r="AJ4044" s="28">
        <f>+SUMIF('Input Sheet'!$S:$S,$AL4044,'Input Sheet'!N:N)</f>
        <v>0</v>
      </c>
      <c r="AK4044" s="28"/>
      <c r="AL4044" s="27" t="str">
        <f t="shared" si="316"/>
        <v>421-4205</v>
      </c>
      <c r="AM4044" s="34" t="str">
        <f t="shared" si="319"/>
        <v>Used Vehicle</v>
      </c>
      <c r="AN4044" s="34" t="str">
        <f t="shared" si="320"/>
        <v>Used VehicleSIG Class retail gross profit p.u.</v>
      </c>
      <c r="AO4044" s="35"/>
      <c r="AP4044" s="35"/>
      <c r="AQ4044" s="35"/>
    </row>
    <row r="4045" spans="1:43" x14ac:dyDescent="0.25">
      <c r="A4045" s="27" t="s">
        <v>103</v>
      </c>
      <c r="B4045" s="27" t="s">
        <v>104</v>
      </c>
      <c r="C4045" s="27" t="s">
        <v>671</v>
      </c>
      <c r="D4045" s="27" t="s">
        <v>599</v>
      </c>
      <c r="E4045" s="27" t="s">
        <v>719</v>
      </c>
      <c r="F4045" s="27" t="s">
        <v>1047</v>
      </c>
      <c r="G4045" s="27" t="s">
        <v>1048</v>
      </c>
      <c r="H4045" s="34" t="s">
        <v>1031</v>
      </c>
      <c r="I4045" s="34" t="s">
        <v>1049</v>
      </c>
      <c r="J4045" s="34" t="str">
        <f t="shared" si="317"/>
        <v>Used VehicleSIG Class retail gross profit p.u.</v>
      </c>
      <c r="K4045" s="34" t="str">
        <f t="shared" si="318"/>
        <v>320Toyota SIG Class UV Cost of Sales</v>
      </c>
      <c r="L4045" s="28">
        <f>+SUMIF('TB 4-24'!M:M,$AL4045,'TB 4-24'!G:G)</f>
        <v>0</v>
      </c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>
        <f>+SUMIF('Input Sheet'!$S:$S,$AL4045,'Input Sheet'!C:C)</f>
        <v>0</v>
      </c>
      <c r="Z4045" s="28">
        <f>+SUMIF('Input Sheet'!$S:$S,$AL4045,'Input Sheet'!D:D)</f>
        <v>0</v>
      </c>
      <c r="AA4045" s="28">
        <f>+SUMIF('Input Sheet'!$S:$S,$AL4045,'Input Sheet'!E:E)</f>
        <v>0</v>
      </c>
      <c r="AB4045" s="28">
        <f>+SUMIF('Input Sheet'!$S:$S,$AL4045,'Input Sheet'!F:F)</f>
        <v>0</v>
      </c>
      <c r="AC4045" s="28">
        <f>+SUMIF('Input Sheet'!$S:$S,$AL4045,'Input Sheet'!G:G)</f>
        <v>0</v>
      </c>
      <c r="AD4045" s="28">
        <f>+SUMIF('Input Sheet'!$S:$S,$AL4045,'Input Sheet'!H:H)</f>
        <v>0</v>
      </c>
      <c r="AE4045" s="28">
        <f>+SUMIF('Input Sheet'!$S:$S,$AL4045,'Input Sheet'!I:I)</f>
        <v>0</v>
      </c>
      <c r="AF4045" s="28">
        <f>+SUMIF('Input Sheet'!$S:$S,$AL4045,'Input Sheet'!J:J)</f>
        <v>0</v>
      </c>
      <c r="AG4045" s="28">
        <f>+SUMIF('Input Sheet'!$S:$S,$AL4045,'Input Sheet'!K:K)</f>
        <v>0</v>
      </c>
      <c r="AH4045" s="28">
        <f>+SUMIF('Input Sheet'!$S:$S,$AL4045,'Input Sheet'!L:L)</f>
        <v>0</v>
      </c>
      <c r="AI4045" s="28">
        <f>+SUMIF('Input Sheet'!$S:$S,$AL4045,'Input Sheet'!M:M)</f>
        <v>0</v>
      </c>
      <c r="AJ4045" s="28">
        <f>+SUMIF('Input Sheet'!$S:$S,$AL4045,'Input Sheet'!N:N)</f>
        <v>0</v>
      </c>
      <c r="AK4045" s="28"/>
      <c r="AL4045" s="27" t="str">
        <f t="shared" si="316"/>
        <v>320-4205</v>
      </c>
      <c r="AM4045" s="34" t="str">
        <f t="shared" si="319"/>
        <v>Used Vehicle</v>
      </c>
      <c r="AN4045" s="34" t="str">
        <f t="shared" si="320"/>
        <v>Used VehicleSIG Class retail gross profit p.u.</v>
      </c>
      <c r="AO4045" s="35"/>
      <c r="AP4045" s="35"/>
      <c r="AQ4045" s="35"/>
    </row>
    <row r="4046" spans="1:43" x14ac:dyDescent="0.25">
      <c r="A4046" s="27" t="s">
        <v>103</v>
      </c>
      <c r="B4046" s="27" t="s">
        <v>104</v>
      </c>
      <c r="C4046" s="27" t="s">
        <v>671</v>
      </c>
      <c r="D4046" s="27" t="s">
        <v>599</v>
      </c>
      <c r="E4046" s="27" t="s">
        <v>674</v>
      </c>
      <c r="F4046" s="27" t="s">
        <v>1047</v>
      </c>
      <c r="G4046" s="27" t="s">
        <v>1048</v>
      </c>
      <c r="H4046" s="34" t="s">
        <v>1031</v>
      </c>
      <c r="I4046" s="34" t="s">
        <v>1049</v>
      </c>
      <c r="J4046" s="34" t="str">
        <f t="shared" si="317"/>
        <v>Used VehicleSIG Class retail gross profit p.u.</v>
      </c>
      <c r="K4046" s="34" t="str">
        <f t="shared" si="318"/>
        <v>321Toyota SIG Class UV Cost of Sales</v>
      </c>
      <c r="L4046" s="28">
        <f>+SUMIF('TB 4-24'!M:M,$AL4046,'TB 4-24'!G:G)</f>
        <v>0</v>
      </c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>
        <f>+SUMIF('Input Sheet'!$S:$S,$AL4046,'Input Sheet'!C:C)</f>
        <v>0</v>
      </c>
      <c r="Z4046" s="28">
        <f>+SUMIF('Input Sheet'!$S:$S,$AL4046,'Input Sheet'!D:D)</f>
        <v>0</v>
      </c>
      <c r="AA4046" s="28">
        <f>+SUMIF('Input Sheet'!$S:$S,$AL4046,'Input Sheet'!E:E)</f>
        <v>0</v>
      </c>
      <c r="AB4046" s="28">
        <f>+SUMIF('Input Sheet'!$S:$S,$AL4046,'Input Sheet'!F:F)</f>
        <v>0</v>
      </c>
      <c r="AC4046" s="28">
        <f>+SUMIF('Input Sheet'!$S:$S,$AL4046,'Input Sheet'!G:G)</f>
        <v>0</v>
      </c>
      <c r="AD4046" s="28">
        <f>+SUMIF('Input Sheet'!$S:$S,$AL4046,'Input Sheet'!H:H)</f>
        <v>0</v>
      </c>
      <c r="AE4046" s="28">
        <f>+SUMIF('Input Sheet'!$S:$S,$AL4046,'Input Sheet'!I:I)</f>
        <v>0</v>
      </c>
      <c r="AF4046" s="28">
        <f>+SUMIF('Input Sheet'!$S:$S,$AL4046,'Input Sheet'!J:J)</f>
        <v>0</v>
      </c>
      <c r="AG4046" s="28">
        <f>+SUMIF('Input Sheet'!$S:$S,$AL4046,'Input Sheet'!K:K)</f>
        <v>0</v>
      </c>
      <c r="AH4046" s="28">
        <f>+SUMIF('Input Sheet'!$S:$S,$AL4046,'Input Sheet'!L:L)</f>
        <v>0</v>
      </c>
      <c r="AI4046" s="28">
        <f>+SUMIF('Input Sheet'!$S:$S,$AL4046,'Input Sheet'!M:M)</f>
        <v>0</v>
      </c>
      <c r="AJ4046" s="28">
        <f>+SUMIF('Input Sheet'!$S:$S,$AL4046,'Input Sheet'!N:N)</f>
        <v>0</v>
      </c>
      <c r="AK4046" s="28"/>
      <c r="AL4046" s="27" t="str">
        <f t="shared" si="316"/>
        <v>321-4205</v>
      </c>
      <c r="AM4046" s="34" t="str">
        <f t="shared" si="319"/>
        <v>Used Vehicle</v>
      </c>
      <c r="AN4046" s="34" t="str">
        <f t="shared" si="320"/>
        <v>Used VehicleSIG Class retail gross profit p.u.</v>
      </c>
      <c r="AO4046" s="35"/>
      <c r="AP4046" s="35"/>
      <c r="AQ4046" s="35"/>
    </row>
    <row r="4047" spans="1:43" x14ac:dyDescent="0.25">
      <c r="A4047" s="27" t="s">
        <v>103</v>
      </c>
      <c r="B4047" s="27" t="s">
        <v>104</v>
      </c>
      <c r="C4047" s="27" t="s">
        <v>104</v>
      </c>
      <c r="D4047" s="27" t="s">
        <v>599</v>
      </c>
      <c r="E4047" s="27" t="s">
        <v>654</v>
      </c>
      <c r="F4047" s="27" t="s">
        <v>1047</v>
      </c>
      <c r="G4047" s="27" t="s">
        <v>1048</v>
      </c>
      <c r="H4047" s="34" t="s">
        <v>1031</v>
      </c>
      <c r="I4047" s="34" t="s">
        <v>1049</v>
      </c>
      <c r="J4047" s="34" t="str">
        <f t="shared" si="317"/>
        <v>Used VehicleSIG Class retail gross profit p.u.</v>
      </c>
      <c r="K4047" s="34" t="str">
        <f t="shared" si="318"/>
        <v>120Toyota SIG Class UV Cost of Sales</v>
      </c>
      <c r="L4047" s="28">
        <f>+SUMIF('TB 4-24'!M:M,$AL4047,'TB 4-24'!G:G)</f>
        <v>0</v>
      </c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>
        <f>+SUMIF('Input Sheet'!$S:$S,$AL4047,'Input Sheet'!C:C)</f>
        <v>0</v>
      </c>
      <c r="Z4047" s="28">
        <f>+SUMIF('Input Sheet'!$S:$S,$AL4047,'Input Sheet'!D:D)</f>
        <v>0</v>
      </c>
      <c r="AA4047" s="28">
        <f>+SUMIF('Input Sheet'!$S:$S,$AL4047,'Input Sheet'!E:E)</f>
        <v>0</v>
      </c>
      <c r="AB4047" s="28">
        <f>+SUMIF('Input Sheet'!$S:$S,$AL4047,'Input Sheet'!F:F)</f>
        <v>0</v>
      </c>
      <c r="AC4047" s="28">
        <f>+SUMIF('Input Sheet'!$S:$S,$AL4047,'Input Sheet'!G:G)</f>
        <v>0</v>
      </c>
      <c r="AD4047" s="28">
        <f>+SUMIF('Input Sheet'!$S:$S,$AL4047,'Input Sheet'!H:H)</f>
        <v>0</v>
      </c>
      <c r="AE4047" s="28">
        <f>+SUMIF('Input Sheet'!$S:$S,$AL4047,'Input Sheet'!I:I)</f>
        <v>0</v>
      </c>
      <c r="AF4047" s="28">
        <f>+SUMIF('Input Sheet'!$S:$S,$AL4047,'Input Sheet'!J:J)</f>
        <v>0</v>
      </c>
      <c r="AG4047" s="28">
        <f>+SUMIF('Input Sheet'!$S:$S,$AL4047,'Input Sheet'!K:K)</f>
        <v>0</v>
      </c>
      <c r="AH4047" s="28">
        <f>+SUMIF('Input Sheet'!$S:$S,$AL4047,'Input Sheet'!L:L)</f>
        <v>0</v>
      </c>
      <c r="AI4047" s="28">
        <f>+SUMIF('Input Sheet'!$S:$S,$AL4047,'Input Sheet'!M:M)</f>
        <v>0</v>
      </c>
      <c r="AJ4047" s="28">
        <f>+SUMIF('Input Sheet'!$S:$S,$AL4047,'Input Sheet'!N:N)</f>
        <v>0</v>
      </c>
      <c r="AK4047" s="28"/>
      <c r="AL4047" s="27" t="str">
        <f t="shared" si="316"/>
        <v>120-4205</v>
      </c>
      <c r="AM4047" s="34" t="str">
        <f t="shared" si="319"/>
        <v>Used Vehicle</v>
      </c>
      <c r="AN4047" s="34" t="str">
        <f t="shared" si="320"/>
        <v>Used VehicleSIG Class retail gross profit p.u.</v>
      </c>
      <c r="AO4047" s="35"/>
      <c r="AP4047" s="35"/>
      <c r="AQ4047" s="35"/>
    </row>
    <row r="4048" spans="1:43" x14ac:dyDescent="0.25">
      <c r="A4048" s="27" t="s">
        <v>103</v>
      </c>
      <c r="B4048" s="27" t="s">
        <v>104</v>
      </c>
      <c r="C4048" s="27" t="s">
        <v>104</v>
      </c>
      <c r="D4048" s="27" t="s">
        <v>608</v>
      </c>
      <c r="E4048" s="27" t="s">
        <v>654</v>
      </c>
      <c r="F4048" s="27" t="s">
        <v>1050</v>
      </c>
      <c r="G4048" s="27" t="s">
        <v>1051</v>
      </c>
      <c r="H4048" s="34" t="s">
        <v>1031</v>
      </c>
      <c r="I4048" s="34" t="s">
        <v>1052</v>
      </c>
      <c r="J4048" s="34" t="str">
        <f t="shared" si="317"/>
        <v>Used VehicleGross profit per wholesale unit</v>
      </c>
      <c r="K4048" s="34" t="str">
        <f t="shared" si="318"/>
        <v>120Toyota UV Wholesale Cost of Sales</v>
      </c>
      <c r="L4048" s="28">
        <f>+SUMIF('TB 4-24'!M:M,$AL4048,'TB 4-24'!G:G)</f>
        <v>0</v>
      </c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>
        <f>+SUMIF('Input Sheet'!$S:$S,$AL4048,'Input Sheet'!C:C)</f>
        <v>0</v>
      </c>
      <c r="Z4048" s="28">
        <f>+SUMIF('Input Sheet'!$S:$S,$AL4048,'Input Sheet'!D:D)</f>
        <v>0</v>
      </c>
      <c r="AA4048" s="28">
        <f>+SUMIF('Input Sheet'!$S:$S,$AL4048,'Input Sheet'!E:E)</f>
        <v>0</v>
      </c>
      <c r="AB4048" s="28">
        <f>+SUMIF('Input Sheet'!$S:$S,$AL4048,'Input Sheet'!F:F)</f>
        <v>0</v>
      </c>
      <c r="AC4048" s="28">
        <f>+SUMIF('Input Sheet'!$S:$S,$AL4048,'Input Sheet'!G:G)</f>
        <v>0</v>
      </c>
      <c r="AD4048" s="28">
        <f>+SUMIF('Input Sheet'!$S:$S,$AL4048,'Input Sheet'!H:H)</f>
        <v>0</v>
      </c>
      <c r="AE4048" s="28">
        <f>+SUMIF('Input Sheet'!$S:$S,$AL4048,'Input Sheet'!I:I)</f>
        <v>0</v>
      </c>
      <c r="AF4048" s="28">
        <f>+SUMIF('Input Sheet'!$S:$S,$AL4048,'Input Sheet'!J:J)</f>
        <v>0</v>
      </c>
      <c r="AG4048" s="28">
        <f>+SUMIF('Input Sheet'!$S:$S,$AL4048,'Input Sheet'!K:K)</f>
        <v>0</v>
      </c>
      <c r="AH4048" s="28">
        <f>+SUMIF('Input Sheet'!$S:$S,$AL4048,'Input Sheet'!L:L)</f>
        <v>0</v>
      </c>
      <c r="AI4048" s="28">
        <f>+SUMIF('Input Sheet'!$S:$S,$AL4048,'Input Sheet'!M:M)</f>
        <v>0</v>
      </c>
      <c r="AJ4048" s="28">
        <f>+SUMIF('Input Sheet'!$S:$S,$AL4048,'Input Sheet'!N:N)</f>
        <v>0</v>
      </c>
      <c r="AK4048" s="28"/>
      <c r="AL4048" s="27" t="str">
        <f t="shared" si="316"/>
        <v>120-4230</v>
      </c>
      <c r="AM4048" s="34" t="str">
        <f t="shared" si="319"/>
        <v>Used Vehicle</v>
      </c>
      <c r="AN4048" s="34" t="str">
        <f t="shared" si="320"/>
        <v>Used VehicleGross profit per wholesale unit</v>
      </c>
      <c r="AO4048" s="35"/>
      <c r="AP4048" s="35"/>
      <c r="AQ4048" s="35"/>
    </row>
    <row r="4049" spans="1:43" x14ac:dyDescent="0.25">
      <c r="A4049" s="27" t="s">
        <v>103</v>
      </c>
      <c r="B4049" s="27" t="s">
        <v>104</v>
      </c>
      <c r="C4049" s="27" t="s">
        <v>657</v>
      </c>
      <c r="D4049" s="27" t="s">
        <v>608</v>
      </c>
      <c r="E4049" s="27" t="s">
        <v>659</v>
      </c>
      <c r="F4049" s="27" t="s">
        <v>1050</v>
      </c>
      <c r="G4049" s="27" t="s">
        <v>1051</v>
      </c>
      <c r="H4049" s="34" t="s">
        <v>1031</v>
      </c>
      <c r="I4049" s="34" t="s">
        <v>1052</v>
      </c>
      <c r="J4049" s="34" t="str">
        <f t="shared" si="317"/>
        <v>Used VehicleGross profit per wholesale unit</v>
      </c>
      <c r="K4049" s="34" t="str">
        <f t="shared" si="318"/>
        <v>220Toyota UV Wholesale Cost of Sales</v>
      </c>
      <c r="L4049" s="28">
        <f>+SUMIF('TB 4-24'!M:M,$AL4049,'TB 4-24'!G:G)</f>
        <v>0</v>
      </c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>
        <f>+SUMIF('Input Sheet'!$S:$S,$AL4049,'Input Sheet'!C:C)</f>
        <v>0</v>
      </c>
      <c r="Z4049" s="28">
        <f>+SUMIF('Input Sheet'!$S:$S,$AL4049,'Input Sheet'!D:D)</f>
        <v>0</v>
      </c>
      <c r="AA4049" s="28">
        <f>+SUMIF('Input Sheet'!$S:$S,$AL4049,'Input Sheet'!E:E)</f>
        <v>0</v>
      </c>
      <c r="AB4049" s="28">
        <f>+SUMIF('Input Sheet'!$S:$S,$AL4049,'Input Sheet'!F:F)</f>
        <v>0</v>
      </c>
      <c r="AC4049" s="28">
        <f>+SUMIF('Input Sheet'!$S:$S,$AL4049,'Input Sheet'!G:G)</f>
        <v>0</v>
      </c>
      <c r="AD4049" s="28">
        <f>+SUMIF('Input Sheet'!$S:$S,$AL4049,'Input Sheet'!H:H)</f>
        <v>0</v>
      </c>
      <c r="AE4049" s="28">
        <f>+SUMIF('Input Sheet'!$S:$S,$AL4049,'Input Sheet'!I:I)</f>
        <v>0</v>
      </c>
      <c r="AF4049" s="28">
        <f>+SUMIF('Input Sheet'!$S:$S,$AL4049,'Input Sheet'!J:J)</f>
        <v>0</v>
      </c>
      <c r="AG4049" s="28">
        <f>+SUMIF('Input Sheet'!$S:$S,$AL4049,'Input Sheet'!K:K)</f>
        <v>0</v>
      </c>
      <c r="AH4049" s="28">
        <f>+SUMIF('Input Sheet'!$S:$S,$AL4049,'Input Sheet'!L:L)</f>
        <v>0</v>
      </c>
      <c r="AI4049" s="28">
        <f>+SUMIF('Input Sheet'!$S:$S,$AL4049,'Input Sheet'!M:M)</f>
        <v>0</v>
      </c>
      <c r="AJ4049" s="28">
        <f>+SUMIF('Input Sheet'!$S:$S,$AL4049,'Input Sheet'!N:N)</f>
        <v>0</v>
      </c>
      <c r="AK4049" s="28"/>
      <c r="AL4049" s="27" t="str">
        <f t="shared" si="316"/>
        <v>220-4230</v>
      </c>
      <c r="AM4049" s="34" t="str">
        <f t="shared" si="319"/>
        <v>Used Vehicle</v>
      </c>
      <c r="AN4049" s="34" t="str">
        <f t="shared" si="320"/>
        <v>Used VehicleGross profit per wholesale unit</v>
      </c>
      <c r="AO4049" s="35"/>
      <c r="AP4049" s="35"/>
      <c r="AQ4049" s="35"/>
    </row>
    <row r="4050" spans="1:43" x14ac:dyDescent="0.25">
      <c r="A4050" s="27" t="s">
        <v>103</v>
      </c>
      <c r="B4050" s="27" t="s">
        <v>104</v>
      </c>
      <c r="C4050" s="27" t="s">
        <v>104</v>
      </c>
      <c r="D4050" s="27" t="s">
        <v>608</v>
      </c>
      <c r="E4050" s="27" t="s">
        <v>678</v>
      </c>
      <c r="F4050" s="27" t="s">
        <v>1050</v>
      </c>
      <c r="G4050" s="27" t="s">
        <v>1051</v>
      </c>
      <c r="H4050" s="34" t="s">
        <v>1031</v>
      </c>
      <c r="I4050" s="34" t="s">
        <v>1052</v>
      </c>
      <c r="J4050" s="34" t="str">
        <f t="shared" si="317"/>
        <v>Used VehicleGross profit per wholesale unit</v>
      </c>
      <c r="K4050" s="34" t="str">
        <f t="shared" si="318"/>
        <v>121Toyota UV Wholesale Cost of Sales</v>
      </c>
      <c r="L4050" s="28">
        <f>+SUMIF('TB 4-24'!M:M,$AL4050,'TB 4-24'!G:G)</f>
        <v>0</v>
      </c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>
        <f>+SUMIF('Input Sheet'!$S:$S,$AL4050,'Input Sheet'!C:C)</f>
        <v>0</v>
      </c>
      <c r="Z4050" s="28">
        <f>+SUMIF('Input Sheet'!$S:$S,$AL4050,'Input Sheet'!D:D)</f>
        <v>0</v>
      </c>
      <c r="AA4050" s="28">
        <f>+SUMIF('Input Sheet'!$S:$S,$AL4050,'Input Sheet'!E:E)</f>
        <v>0</v>
      </c>
      <c r="AB4050" s="28">
        <f>+SUMIF('Input Sheet'!$S:$S,$AL4050,'Input Sheet'!F:F)</f>
        <v>0</v>
      </c>
      <c r="AC4050" s="28">
        <f>+SUMIF('Input Sheet'!$S:$S,$AL4050,'Input Sheet'!G:G)</f>
        <v>0</v>
      </c>
      <c r="AD4050" s="28">
        <f>+SUMIF('Input Sheet'!$S:$S,$AL4050,'Input Sheet'!H:H)</f>
        <v>0</v>
      </c>
      <c r="AE4050" s="28">
        <f>+SUMIF('Input Sheet'!$S:$S,$AL4050,'Input Sheet'!I:I)</f>
        <v>0</v>
      </c>
      <c r="AF4050" s="28">
        <f>+SUMIF('Input Sheet'!$S:$S,$AL4050,'Input Sheet'!J:J)</f>
        <v>0</v>
      </c>
      <c r="AG4050" s="28">
        <f>+SUMIF('Input Sheet'!$S:$S,$AL4050,'Input Sheet'!K:K)</f>
        <v>0</v>
      </c>
      <c r="AH4050" s="28">
        <f>+SUMIF('Input Sheet'!$S:$S,$AL4050,'Input Sheet'!L:L)</f>
        <v>0</v>
      </c>
      <c r="AI4050" s="28">
        <f>+SUMIF('Input Sheet'!$S:$S,$AL4050,'Input Sheet'!M:M)</f>
        <v>0</v>
      </c>
      <c r="AJ4050" s="28">
        <f>+SUMIF('Input Sheet'!$S:$S,$AL4050,'Input Sheet'!N:N)</f>
        <v>0</v>
      </c>
      <c r="AK4050" s="28"/>
      <c r="AL4050" s="27" t="str">
        <f t="shared" si="316"/>
        <v>121-4230</v>
      </c>
      <c r="AM4050" s="34" t="str">
        <f t="shared" si="319"/>
        <v>Used Vehicle</v>
      </c>
      <c r="AN4050" s="34" t="str">
        <f t="shared" si="320"/>
        <v>Used VehicleGross profit per wholesale unit</v>
      </c>
      <c r="AO4050" s="35"/>
      <c r="AP4050" s="35"/>
      <c r="AQ4050" s="35"/>
    </row>
    <row r="4051" spans="1:43" x14ac:dyDescent="0.25">
      <c r="A4051" s="27" t="s">
        <v>103</v>
      </c>
      <c r="B4051" s="27" t="s">
        <v>104</v>
      </c>
      <c r="C4051" s="27" t="s">
        <v>657</v>
      </c>
      <c r="D4051" s="27" t="s">
        <v>608</v>
      </c>
      <c r="E4051" s="27" t="s">
        <v>661</v>
      </c>
      <c r="F4051" s="27" t="s">
        <v>1050</v>
      </c>
      <c r="G4051" s="27" t="s">
        <v>1051</v>
      </c>
      <c r="H4051" s="34" t="s">
        <v>1031</v>
      </c>
      <c r="I4051" s="34" t="s">
        <v>1052</v>
      </c>
      <c r="J4051" s="34" t="str">
        <f t="shared" si="317"/>
        <v>Used VehicleGross profit per wholesale unit</v>
      </c>
      <c r="K4051" s="34" t="str">
        <f t="shared" si="318"/>
        <v>221Toyota UV Wholesale Cost of Sales</v>
      </c>
      <c r="L4051" s="28">
        <f>+SUMIF('TB 4-24'!M:M,$AL4051,'TB 4-24'!G:G)</f>
        <v>0</v>
      </c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>
        <f>+SUMIF('Input Sheet'!$S:$S,$AL4051,'Input Sheet'!C:C)</f>
        <v>0</v>
      </c>
      <c r="Z4051" s="28">
        <f>+SUMIF('Input Sheet'!$S:$S,$AL4051,'Input Sheet'!D:D)</f>
        <v>0</v>
      </c>
      <c r="AA4051" s="28">
        <f>+SUMIF('Input Sheet'!$S:$S,$AL4051,'Input Sheet'!E:E)</f>
        <v>0</v>
      </c>
      <c r="AB4051" s="28">
        <f>+SUMIF('Input Sheet'!$S:$S,$AL4051,'Input Sheet'!F:F)</f>
        <v>0</v>
      </c>
      <c r="AC4051" s="28">
        <f>+SUMIF('Input Sheet'!$S:$S,$AL4051,'Input Sheet'!G:G)</f>
        <v>0</v>
      </c>
      <c r="AD4051" s="28">
        <f>+SUMIF('Input Sheet'!$S:$S,$AL4051,'Input Sheet'!H:H)</f>
        <v>0</v>
      </c>
      <c r="AE4051" s="28">
        <f>+SUMIF('Input Sheet'!$S:$S,$AL4051,'Input Sheet'!I:I)</f>
        <v>0</v>
      </c>
      <c r="AF4051" s="28">
        <f>+SUMIF('Input Sheet'!$S:$S,$AL4051,'Input Sheet'!J:J)</f>
        <v>0</v>
      </c>
      <c r="AG4051" s="28">
        <f>+SUMIF('Input Sheet'!$S:$S,$AL4051,'Input Sheet'!K:K)</f>
        <v>0</v>
      </c>
      <c r="AH4051" s="28">
        <f>+SUMIF('Input Sheet'!$S:$S,$AL4051,'Input Sheet'!L:L)</f>
        <v>0</v>
      </c>
      <c r="AI4051" s="28">
        <f>+SUMIF('Input Sheet'!$S:$S,$AL4051,'Input Sheet'!M:M)</f>
        <v>0</v>
      </c>
      <c r="AJ4051" s="28">
        <f>+SUMIF('Input Sheet'!$S:$S,$AL4051,'Input Sheet'!N:N)</f>
        <v>0</v>
      </c>
      <c r="AK4051" s="28"/>
      <c r="AL4051" s="27" t="str">
        <f t="shared" si="316"/>
        <v>221-4230</v>
      </c>
      <c r="AM4051" s="34" t="str">
        <f t="shared" si="319"/>
        <v>Used Vehicle</v>
      </c>
      <c r="AN4051" s="34" t="str">
        <f t="shared" si="320"/>
        <v>Used VehicleGross profit per wholesale unit</v>
      </c>
      <c r="AO4051" s="35"/>
      <c r="AP4051" s="35"/>
      <c r="AQ4051" s="35"/>
    </row>
    <row r="4052" spans="1:43" x14ac:dyDescent="0.25">
      <c r="A4052" s="27" t="s">
        <v>103</v>
      </c>
      <c r="B4052" s="27" t="s">
        <v>104</v>
      </c>
      <c r="C4052" s="27" t="s">
        <v>663</v>
      </c>
      <c r="D4052" s="27" t="s">
        <v>608</v>
      </c>
      <c r="E4052" s="27" t="s">
        <v>666</v>
      </c>
      <c r="F4052" s="27" t="s">
        <v>1050</v>
      </c>
      <c r="G4052" s="27" t="s">
        <v>1051</v>
      </c>
      <c r="H4052" s="34" t="s">
        <v>1031</v>
      </c>
      <c r="I4052" s="34" t="s">
        <v>1052</v>
      </c>
      <c r="J4052" s="34" t="str">
        <f t="shared" si="317"/>
        <v>Used VehicleGross profit per wholesale unit</v>
      </c>
      <c r="K4052" s="34" t="str">
        <f t="shared" si="318"/>
        <v>420Toyota UV Wholesale Cost of Sales</v>
      </c>
      <c r="L4052" s="28">
        <f>+SUMIF('TB 4-24'!M:M,$AL4052,'TB 4-24'!G:G)</f>
        <v>0</v>
      </c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>
        <f>+SUMIF('Input Sheet'!$S:$S,$AL4052,'Input Sheet'!C:C)</f>
        <v>0</v>
      </c>
      <c r="Z4052" s="28">
        <f>+SUMIF('Input Sheet'!$S:$S,$AL4052,'Input Sheet'!D:D)</f>
        <v>0</v>
      </c>
      <c r="AA4052" s="28">
        <f>+SUMIF('Input Sheet'!$S:$S,$AL4052,'Input Sheet'!E:E)</f>
        <v>0</v>
      </c>
      <c r="AB4052" s="28">
        <f>+SUMIF('Input Sheet'!$S:$S,$AL4052,'Input Sheet'!F:F)</f>
        <v>0</v>
      </c>
      <c r="AC4052" s="28">
        <f>+SUMIF('Input Sheet'!$S:$S,$AL4052,'Input Sheet'!G:G)</f>
        <v>0</v>
      </c>
      <c r="AD4052" s="28">
        <f>+SUMIF('Input Sheet'!$S:$S,$AL4052,'Input Sheet'!H:H)</f>
        <v>0</v>
      </c>
      <c r="AE4052" s="28">
        <f>+SUMIF('Input Sheet'!$S:$S,$AL4052,'Input Sheet'!I:I)</f>
        <v>0</v>
      </c>
      <c r="AF4052" s="28">
        <f>+SUMIF('Input Sheet'!$S:$S,$AL4052,'Input Sheet'!J:J)</f>
        <v>0</v>
      </c>
      <c r="AG4052" s="28">
        <f>+SUMIF('Input Sheet'!$S:$S,$AL4052,'Input Sheet'!K:K)</f>
        <v>0</v>
      </c>
      <c r="AH4052" s="28">
        <f>+SUMIF('Input Sheet'!$S:$S,$AL4052,'Input Sheet'!L:L)</f>
        <v>0</v>
      </c>
      <c r="AI4052" s="28">
        <f>+SUMIF('Input Sheet'!$S:$S,$AL4052,'Input Sheet'!M:M)</f>
        <v>0</v>
      </c>
      <c r="AJ4052" s="28">
        <f>+SUMIF('Input Sheet'!$S:$S,$AL4052,'Input Sheet'!N:N)</f>
        <v>0</v>
      </c>
      <c r="AK4052" s="28"/>
      <c r="AL4052" s="27" t="str">
        <f t="shared" si="316"/>
        <v>420-4230</v>
      </c>
      <c r="AM4052" s="34" t="str">
        <f t="shared" si="319"/>
        <v>Used Vehicle</v>
      </c>
      <c r="AN4052" s="34" t="str">
        <f t="shared" si="320"/>
        <v>Used VehicleGross profit per wholesale unit</v>
      </c>
      <c r="AO4052" s="35"/>
      <c r="AP4052" s="35"/>
      <c r="AQ4052" s="35"/>
    </row>
    <row r="4053" spans="1:43" x14ac:dyDescent="0.25">
      <c r="A4053" s="27" t="s">
        <v>103</v>
      </c>
      <c r="B4053" s="27" t="s">
        <v>104</v>
      </c>
      <c r="C4053" s="27" t="s">
        <v>663</v>
      </c>
      <c r="D4053" s="27" t="s">
        <v>608</v>
      </c>
      <c r="E4053" s="27" t="s">
        <v>667</v>
      </c>
      <c r="F4053" s="27" t="s">
        <v>1050</v>
      </c>
      <c r="G4053" s="27" t="s">
        <v>1051</v>
      </c>
      <c r="H4053" s="34" t="s">
        <v>1031</v>
      </c>
      <c r="I4053" s="34" t="s">
        <v>1052</v>
      </c>
      <c r="J4053" s="34" t="str">
        <f t="shared" si="317"/>
        <v>Used VehicleGross profit per wholesale unit</v>
      </c>
      <c r="K4053" s="34" t="str">
        <f t="shared" si="318"/>
        <v>421Toyota UV Wholesale Cost of Sales</v>
      </c>
      <c r="L4053" s="28">
        <f>+SUMIF('TB 4-24'!M:M,$AL4053,'TB 4-24'!G:G)</f>
        <v>0</v>
      </c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>
        <f>+SUMIF('Input Sheet'!$S:$S,$AL4053,'Input Sheet'!C:C)</f>
        <v>0</v>
      </c>
      <c r="Z4053" s="28">
        <f>+SUMIF('Input Sheet'!$S:$S,$AL4053,'Input Sheet'!D:D)</f>
        <v>0</v>
      </c>
      <c r="AA4053" s="28">
        <f>+SUMIF('Input Sheet'!$S:$S,$AL4053,'Input Sheet'!E:E)</f>
        <v>0</v>
      </c>
      <c r="AB4053" s="28">
        <f>+SUMIF('Input Sheet'!$S:$S,$AL4053,'Input Sheet'!F:F)</f>
        <v>0</v>
      </c>
      <c r="AC4053" s="28">
        <f>+SUMIF('Input Sheet'!$S:$S,$AL4053,'Input Sheet'!G:G)</f>
        <v>0</v>
      </c>
      <c r="AD4053" s="28">
        <f>+SUMIF('Input Sheet'!$S:$S,$AL4053,'Input Sheet'!H:H)</f>
        <v>0</v>
      </c>
      <c r="AE4053" s="28">
        <f>+SUMIF('Input Sheet'!$S:$S,$AL4053,'Input Sheet'!I:I)</f>
        <v>0</v>
      </c>
      <c r="AF4053" s="28">
        <f>+SUMIF('Input Sheet'!$S:$S,$AL4053,'Input Sheet'!J:J)</f>
        <v>0</v>
      </c>
      <c r="AG4053" s="28">
        <f>+SUMIF('Input Sheet'!$S:$S,$AL4053,'Input Sheet'!K:K)</f>
        <v>0</v>
      </c>
      <c r="AH4053" s="28">
        <f>+SUMIF('Input Sheet'!$S:$S,$AL4053,'Input Sheet'!L:L)</f>
        <v>0</v>
      </c>
      <c r="AI4053" s="28">
        <f>+SUMIF('Input Sheet'!$S:$S,$AL4053,'Input Sheet'!M:M)</f>
        <v>0</v>
      </c>
      <c r="AJ4053" s="28">
        <f>+SUMIF('Input Sheet'!$S:$S,$AL4053,'Input Sheet'!N:N)</f>
        <v>0</v>
      </c>
      <c r="AK4053" s="28"/>
      <c r="AL4053" s="27" t="str">
        <f t="shared" si="316"/>
        <v>421-4230</v>
      </c>
      <c r="AM4053" s="34" t="str">
        <f t="shared" si="319"/>
        <v>Used Vehicle</v>
      </c>
      <c r="AN4053" s="34" t="str">
        <f t="shared" si="320"/>
        <v>Used VehicleGross profit per wholesale unit</v>
      </c>
      <c r="AO4053" s="35"/>
      <c r="AP4053" s="35"/>
      <c r="AQ4053" s="35"/>
    </row>
    <row r="4054" spans="1:43" x14ac:dyDescent="0.25">
      <c r="A4054" s="27" t="s">
        <v>103</v>
      </c>
      <c r="B4054" s="27" t="s">
        <v>104</v>
      </c>
      <c r="C4054" s="27" t="s">
        <v>671</v>
      </c>
      <c r="D4054" s="27" t="s">
        <v>608</v>
      </c>
      <c r="E4054" s="27" t="s">
        <v>719</v>
      </c>
      <c r="F4054" s="27" t="s">
        <v>1050</v>
      </c>
      <c r="G4054" s="27" t="s">
        <v>1051</v>
      </c>
      <c r="H4054" s="34" t="s">
        <v>1031</v>
      </c>
      <c r="I4054" s="34" t="s">
        <v>1052</v>
      </c>
      <c r="J4054" s="34" t="str">
        <f t="shared" si="317"/>
        <v>Used VehicleGross profit per wholesale unit</v>
      </c>
      <c r="K4054" s="34" t="str">
        <f t="shared" si="318"/>
        <v>320Toyota UV Wholesale Cost of Sales</v>
      </c>
      <c r="L4054" s="28">
        <f>+SUMIF('TB 4-24'!M:M,$AL4054,'TB 4-24'!G:G)</f>
        <v>0</v>
      </c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>
        <f>+SUMIF('Input Sheet'!$S:$S,$AL4054,'Input Sheet'!C:C)</f>
        <v>0</v>
      </c>
      <c r="Z4054" s="28">
        <f>+SUMIF('Input Sheet'!$S:$S,$AL4054,'Input Sheet'!D:D)</f>
        <v>0</v>
      </c>
      <c r="AA4054" s="28">
        <f>+SUMIF('Input Sheet'!$S:$S,$AL4054,'Input Sheet'!E:E)</f>
        <v>0</v>
      </c>
      <c r="AB4054" s="28">
        <f>+SUMIF('Input Sheet'!$S:$S,$AL4054,'Input Sheet'!F:F)</f>
        <v>0</v>
      </c>
      <c r="AC4054" s="28">
        <f>+SUMIF('Input Sheet'!$S:$S,$AL4054,'Input Sheet'!G:G)</f>
        <v>0</v>
      </c>
      <c r="AD4054" s="28">
        <f>+SUMIF('Input Sheet'!$S:$S,$AL4054,'Input Sheet'!H:H)</f>
        <v>0</v>
      </c>
      <c r="AE4054" s="28">
        <f>+SUMIF('Input Sheet'!$S:$S,$AL4054,'Input Sheet'!I:I)</f>
        <v>0</v>
      </c>
      <c r="AF4054" s="28">
        <f>+SUMIF('Input Sheet'!$S:$S,$AL4054,'Input Sheet'!J:J)</f>
        <v>0</v>
      </c>
      <c r="AG4054" s="28">
        <f>+SUMIF('Input Sheet'!$S:$S,$AL4054,'Input Sheet'!K:K)</f>
        <v>0</v>
      </c>
      <c r="AH4054" s="28">
        <f>+SUMIF('Input Sheet'!$S:$S,$AL4054,'Input Sheet'!L:L)</f>
        <v>0</v>
      </c>
      <c r="AI4054" s="28">
        <f>+SUMIF('Input Sheet'!$S:$S,$AL4054,'Input Sheet'!M:M)</f>
        <v>0</v>
      </c>
      <c r="AJ4054" s="28">
        <f>+SUMIF('Input Sheet'!$S:$S,$AL4054,'Input Sheet'!N:N)</f>
        <v>0</v>
      </c>
      <c r="AK4054" s="28"/>
      <c r="AL4054" s="27" t="str">
        <f t="shared" si="316"/>
        <v>320-4230</v>
      </c>
      <c r="AM4054" s="34" t="str">
        <f t="shared" si="319"/>
        <v>Used Vehicle</v>
      </c>
      <c r="AN4054" s="34" t="str">
        <f t="shared" si="320"/>
        <v>Used VehicleGross profit per wholesale unit</v>
      </c>
      <c r="AO4054" s="35"/>
      <c r="AP4054" s="35"/>
      <c r="AQ4054" s="35"/>
    </row>
    <row r="4055" spans="1:43" x14ac:dyDescent="0.25">
      <c r="A4055" s="27" t="s">
        <v>103</v>
      </c>
      <c r="B4055" s="27" t="s">
        <v>104</v>
      </c>
      <c r="C4055" s="27" t="s">
        <v>671</v>
      </c>
      <c r="D4055" s="27" t="s">
        <v>608</v>
      </c>
      <c r="E4055" s="27" t="s">
        <v>674</v>
      </c>
      <c r="F4055" s="27" t="s">
        <v>1050</v>
      </c>
      <c r="G4055" s="27" t="s">
        <v>1051</v>
      </c>
      <c r="H4055" s="34" t="s">
        <v>1031</v>
      </c>
      <c r="I4055" s="34" t="s">
        <v>1052</v>
      </c>
      <c r="J4055" s="34" t="str">
        <f t="shared" si="317"/>
        <v>Used VehicleGross profit per wholesale unit</v>
      </c>
      <c r="K4055" s="34" t="str">
        <f t="shared" si="318"/>
        <v>321Toyota UV Wholesale Cost of Sales</v>
      </c>
      <c r="L4055" s="28">
        <f>+SUMIF('TB 4-24'!M:M,$AL4055,'TB 4-24'!G:G)</f>
        <v>0</v>
      </c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>
        <f>+SUMIF('Input Sheet'!$S:$S,$AL4055,'Input Sheet'!C:C)</f>
        <v>0</v>
      </c>
      <c r="Z4055" s="28">
        <f>+SUMIF('Input Sheet'!$S:$S,$AL4055,'Input Sheet'!D:D)</f>
        <v>0</v>
      </c>
      <c r="AA4055" s="28">
        <f>+SUMIF('Input Sheet'!$S:$S,$AL4055,'Input Sheet'!E:E)</f>
        <v>0</v>
      </c>
      <c r="AB4055" s="28">
        <f>+SUMIF('Input Sheet'!$S:$S,$AL4055,'Input Sheet'!F:F)</f>
        <v>0</v>
      </c>
      <c r="AC4055" s="28">
        <f>+SUMIF('Input Sheet'!$S:$S,$AL4055,'Input Sheet'!G:G)</f>
        <v>0</v>
      </c>
      <c r="AD4055" s="28">
        <f>+SUMIF('Input Sheet'!$S:$S,$AL4055,'Input Sheet'!H:H)</f>
        <v>0</v>
      </c>
      <c r="AE4055" s="28">
        <f>+SUMIF('Input Sheet'!$S:$S,$AL4055,'Input Sheet'!I:I)</f>
        <v>0</v>
      </c>
      <c r="AF4055" s="28">
        <f>+SUMIF('Input Sheet'!$S:$S,$AL4055,'Input Sheet'!J:J)</f>
        <v>0</v>
      </c>
      <c r="AG4055" s="28">
        <f>+SUMIF('Input Sheet'!$S:$S,$AL4055,'Input Sheet'!K:K)</f>
        <v>0</v>
      </c>
      <c r="AH4055" s="28">
        <f>+SUMIF('Input Sheet'!$S:$S,$AL4055,'Input Sheet'!L:L)</f>
        <v>0</v>
      </c>
      <c r="AI4055" s="28">
        <f>+SUMIF('Input Sheet'!$S:$S,$AL4055,'Input Sheet'!M:M)</f>
        <v>0</v>
      </c>
      <c r="AJ4055" s="28">
        <f>+SUMIF('Input Sheet'!$S:$S,$AL4055,'Input Sheet'!N:N)</f>
        <v>0</v>
      </c>
      <c r="AK4055" s="28"/>
      <c r="AL4055" s="27" t="str">
        <f t="shared" si="316"/>
        <v>321-4230</v>
      </c>
      <c r="AM4055" s="34" t="str">
        <f t="shared" si="319"/>
        <v>Used Vehicle</v>
      </c>
      <c r="AN4055" s="34" t="str">
        <f t="shared" si="320"/>
        <v>Used VehicleGross profit per wholesale unit</v>
      </c>
      <c r="AO4055" s="35"/>
      <c r="AP4055" s="35"/>
      <c r="AQ4055" s="35"/>
    </row>
    <row r="4056" spans="1:43" x14ac:dyDescent="0.25">
      <c r="A4056" s="27" t="s">
        <v>103</v>
      </c>
      <c r="B4056" s="27" t="s">
        <v>104</v>
      </c>
      <c r="C4056" s="27" t="s">
        <v>657</v>
      </c>
      <c r="D4056" s="27" t="s">
        <v>611</v>
      </c>
      <c r="E4056" s="27" t="s">
        <v>659</v>
      </c>
      <c r="F4056" s="27" t="s">
        <v>1050</v>
      </c>
      <c r="G4056" s="27" t="s">
        <v>1051</v>
      </c>
      <c r="H4056" s="34" t="s">
        <v>1031</v>
      </c>
      <c r="I4056" s="34" t="s">
        <v>1052</v>
      </c>
      <c r="J4056" s="34" t="str">
        <f t="shared" si="317"/>
        <v>Used VehicleGross profit per wholesale unit</v>
      </c>
      <c r="K4056" s="34" t="str">
        <f t="shared" si="318"/>
        <v>220Toyota UV Wholesale Cost of Sales</v>
      </c>
      <c r="L4056" s="28">
        <f>+SUMIF('TB 4-24'!M:M,$AL4056,'TB 4-24'!G:G)</f>
        <v>0</v>
      </c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>
        <f>+SUMIF('Input Sheet'!$S:$S,$AL4056,'Input Sheet'!C:C)</f>
        <v>0</v>
      </c>
      <c r="Z4056" s="28">
        <f>+SUMIF('Input Sheet'!$S:$S,$AL4056,'Input Sheet'!D:D)</f>
        <v>0</v>
      </c>
      <c r="AA4056" s="28">
        <f>+SUMIF('Input Sheet'!$S:$S,$AL4056,'Input Sheet'!E:E)</f>
        <v>0</v>
      </c>
      <c r="AB4056" s="28">
        <f>+SUMIF('Input Sheet'!$S:$S,$AL4056,'Input Sheet'!F:F)</f>
        <v>0</v>
      </c>
      <c r="AC4056" s="28">
        <f>+SUMIF('Input Sheet'!$S:$S,$AL4056,'Input Sheet'!G:G)</f>
        <v>0</v>
      </c>
      <c r="AD4056" s="28">
        <f>+SUMIF('Input Sheet'!$S:$S,$AL4056,'Input Sheet'!H:H)</f>
        <v>0</v>
      </c>
      <c r="AE4056" s="28">
        <f>+SUMIF('Input Sheet'!$S:$S,$AL4056,'Input Sheet'!I:I)</f>
        <v>0</v>
      </c>
      <c r="AF4056" s="28">
        <f>+SUMIF('Input Sheet'!$S:$S,$AL4056,'Input Sheet'!J:J)</f>
        <v>0</v>
      </c>
      <c r="AG4056" s="28">
        <f>+SUMIF('Input Sheet'!$S:$S,$AL4056,'Input Sheet'!K:K)</f>
        <v>0</v>
      </c>
      <c r="AH4056" s="28">
        <f>+SUMIF('Input Sheet'!$S:$S,$AL4056,'Input Sheet'!L:L)</f>
        <v>0</v>
      </c>
      <c r="AI4056" s="28">
        <f>+SUMIF('Input Sheet'!$S:$S,$AL4056,'Input Sheet'!M:M)</f>
        <v>0</v>
      </c>
      <c r="AJ4056" s="28">
        <f>+SUMIF('Input Sheet'!$S:$S,$AL4056,'Input Sheet'!N:N)</f>
        <v>0</v>
      </c>
      <c r="AK4056" s="28"/>
      <c r="AL4056" s="27" t="str">
        <f t="shared" si="316"/>
        <v>220-4231</v>
      </c>
      <c r="AM4056" s="34" t="str">
        <f t="shared" si="319"/>
        <v>Used Vehicle</v>
      </c>
      <c r="AN4056" s="34" t="str">
        <f t="shared" si="320"/>
        <v>Used VehicleGross profit per wholesale unit</v>
      </c>
      <c r="AO4056" s="35"/>
      <c r="AP4056" s="35"/>
      <c r="AQ4056" s="35"/>
    </row>
    <row r="4057" spans="1:43" x14ac:dyDescent="0.25">
      <c r="A4057" s="27" t="s">
        <v>103</v>
      </c>
      <c r="B4057" s="27" t="s">
        <v>104</v>
      </c>
      <c r="C4057" s="27" t="s">
        <v>657</v>
      </c>
      <c r="D4057" s="27" t="s">
        <v>611</v>
      </c>
      <c r="E4057" s="27" t="s">
        <v>661</v>
      </c>
      <c r="F4057" s="27" t="s">
        <v>1050</v>
      </c>
      <c r="G4057" s="27" t="s">
        <v>1051</v>
      </c>
      <c r="H4057" s="34" t="s">
        <v>1031</v>
      </c>
      <c r="I4057" s="34" t="s">
        <v>1052</v>
      </c>
      <c r="J4057" s="34" t="str">
        <f t="shared" si="317"/>
        <v>Used VehicleGross profit per wholesale unit</v>
      </c>
      <c r="K4057" s="34" t="str">
        <f t="shared" si="318"/>
        <v>221Toyota UV Wholesale Cost of Sales</v>
      </c>
      <c r="L4057" s="28">
        <f>+SUMIF('TB 4-24'!M:M,$AL4057,'TB 4-24'!G:G)</f>
        <v>0</v>
      </c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>
        <f>+SUMIF('Input Sheet'!$S:$S,$AL4057,'Input Sheet'!C:C)</f>
        <v>0</v>
      </c>
      <c r="Z4057" s="28">
        <f>+SUMIF('Input Sheet'!$S:$S,$AL4057,'Input Sheet'!D:D)</f>
        <v>0</v>
      </c>
      <c r="AA4057" s="28">
        <f>+SUMIF('Input Sheet'!$S:$S,$AL4057,'Input Sheet'!E:E)</f>
        <v>0</v>
      </c>
      <c r="AB4057" s="28">
        <f>+SUMIF('Input Sheet'!$S:$S,$AL4057,'Input Sheet'!F:F)</f>
        <v>0</v>
      </c>
      <c r="AC4057" s="28">
        <f>+SUMIF('Input Sheet'!$S:$S,$AL4057,'Input Sheet'!G:G)</f>
        <v>0</v>
      </c>
      <c r="AD4057" s="28">
        <f>+SUMIF('Input Sheet'!$S:$S,$AL4057,'Input Sheet'!H:H)</f>
        <v>0</v>
      </c>
      <c r="AE4057" s="28">
        <f>+SUMIF('Input Sheet'!$S:$S,$AL4057,'Input Sheet'!I:I)</f>
        <v>0</v>
      </c>
      <c r="AF4057" s="28">
        <f>+SUMIF('Input Sheet'!$S:$S,$AL4057,'Input Sheet'!J:J)</f>
        <v>0</v>
      </c>
      <c r="AG4057" s="28">
        <f>+SUMIF('Input Sheet'!$S:$S,$AL4057,'Input Sheet'!K:K)</f>
        <v>0</v>
      </c>
      <c r="AH4057" s="28">
        <f>+SUMIF('Input Sheet'!$S:$S,$AL4057,'Input Sheet'!L:L)</f>
        <v>0</v>
      </c>
      <c r="AI4057" s="28">
        <f>+SUMIF('Input Sheet'!$S:$S,$AL4057,'Input Sheet'!M:M)</f>
        <v>0</v>
      </c>
      <c r="AJ4057" s="28">
        <f>+SUMIF('Input Sheet'!$S:$S,$AL4057,'Input Sheet'!N:N)</f>
        <v>0</v>
      </c>
      <c r="AK4057" s="28"/>
      <c r="AL4057" s="27" t="str">
        <f t="shared" si="316"/>
        <v>221-4231</v>
      </c>
      <c r="AM4057" s="34" t="str">
        <f t="shared" si="319"/>
        <v>Used Vehicle</v>
      </c>
      <c r="AN4057" s="34" t="str">
        <f t="shared" si="320"/>
        <v>Used VehicleGross profit per wholesale unit</v>
      </c>
      <c r="AO4057" s="35"/>
      <c r="AP4057" s="35"/>
      <c r="AQ4057" s="35"/>
    </row>
    <row r="4058" spans="1:43" x14ac:dyDescent="0.25">
      <c r="A4058" s="27" t="s">
        <v>103</v>
      </c>
      <c r="B4058" s="27" t="s">
        <v>104</v>
      </c>
      <c r="C4058" s="27" t="s">
        <v>663</v>
      </c>
      <c r="D4058" s="27" t="s">
        <v>611</v>
      </c>
      <c r="E4058" s="27" t="s">
        <v>666</v>
      </c>
      <c r="F4058" s="27" t="s">
        <v>1050</v>
      </c>
      <c r="G4058" s="27" t="s">
        <v>1051</v>
      </c>
      <c r="H4058" s="34" t="s">
        <v>1031</v>
      </c>
      <c r="I4058" s="34" t="s">
        <v>1052</v>
      </c>
      <c r="J4058" s="34" t="str">
        <f t="shared" si="317"/>
        <v>Used VehicleGross profit per wholesale unit</v>
      </c>
      <c r="K4058" s="34" t="str">
        <f t="shared" si="318"/>
        <v>420Toyota UV Wholesale Cost of Sales</v>
      </c>
      <c r="L4058" s="28">
        <f>+SUMIF('TB 4-24'!M:M,$AL4058,'TB 4-24'!G:G)</f>
        <v>0</v>
      </c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>
        <f>+SUMIF('Input Sheet'!$S:$S,$AL4058,'Input Sheet'!C:C)</f>
        <v>0</v>
      </c>
      <c r="Z4058" s="28">
        <f>+SUMIF('Input Sheet'!$S:$S,$AL4058,'Input Sheet'!D:D)</f>
        <v>0</v>
      </c>
      <c r="AA4058" s="28">
        <f>+SUMIF('Input Sheet'!$S:$S,$AL4058,'Input Sheet'!E:E)</f>
        <v>0</v>
      </c>
      <c r="AB4058" s="28">
        <f>+SUMIF('Input Sheet'!$S:$S,$AL4058,'Input Sheet'!F:F)</f>
        <v>0</v>
      </c>
      <c r="AC4058" s="28">
        <f>+SUMIF('Input Sheet'!$S:$S,$AL4058,'Input Sheet'!G:G)</f>
        <v>0</v>
      </c>
      <c r="AD4058" s="28">
        <f>+SUMIF('Input Sheet'!$S:$S,$AL4058,'Input Sheet'!H:H)</f>
        <v>0</v>
      </c>
      <c r="AE4058" s="28">
        <f>+SUMIF('Input Sheet'!$S:$S,$AL4058,'Input Sheet'!I:I)</f>
        <v>0</v>
      </c>
      <c r="AF4058" s="28">
        <f>+SUMIF('Input Sheet'!$S:$S,$AL4058,'Input Sheet'!J:J)</f>
        <v>0</v>
      </c>
      <c r="AG4058" s="28">
        <f>+SUMIF('Input Sheet'!$S:$S,$AL4058,'Input Sheet'!K:K)</f>
        <v>0</v>
      </c>
      <c r="AH4058" s="28">
        <f>+SUMIF('Input Sheet'!$S:$S,$AL4058,'Input Sheet'!L:L)</f>
        <v>0</v>
      </c>
      <c r="AI4058" s="28">
        <f>+SUMIF('Input Sheet'!$S:$S,$AL4058,'Input Sheet'!M:M)</f>
        <v>0</v>
      </c>
      <c r="AJ4058" s="28">
        <f>+SUMIF('Input Sheet'!$S:$S,$AL4058,'Input Sheet'!N:N)</f>
        <v>0</v>
      </c>
      <c r="AK4058" s="28"/>
      <c r="AL4058" s="27" t="str">
        <f t="shared" si="316"/>
        <v>420-4231</v>
      </c>
      <c r="AM4058" s="34" t="str">
        <f t="shared" si="319"/>
        <v>Used Vehicle</v>
      </c>
      <c r="AN4058" s="34" t="str">
        <f t="shared" si="320"/>
        <v>Used VehicleGross profit per wholesale unit</v>
      </c>
      <c r="AO4058" s="35"/>
      <c r="AP4058" s="35"/>
      <c r="AQ4058" s="35"/>
    </row>
    <row r="4059" spans="1:43" x14ac:dyDescent="0.25">
      <c r="A4059" s="27" t="s">
        <v>103</v>
      </c>
      <c r="B4059" s="27" t="s">
        <v>104</v>
      </c>
      <c r="C4059" s="27" t="s">
        <v>663</v>
      </c>
      <c r="D4059" s="27" t="s">
        <v>611</v>
      </c>
      <c r="E4059" s="27" t="s">
        <v>667</v>
      </c>
      <c r="F4059" s="27" t="s">
        <v>1050</v>
      </c>
      <c r="G4059" s="27" t="s">
        <v>1051</v>
      </c>
      <c r="H4059" s="34" t="s">
        <v>1031</v>
      </c>
      <c r="I4059" s="34" t="s">
        <v>1052</v>
      </c>
      <c r="J4059" s="34" t="str">
        <f t="shared" si="317"/>
        <v>Used VehicleGross profit per wholesale unit</v>
      </c>
      <c r="K4059" s="34" t="str">
        <f t="shared" si="318"/>
        <v>421Toyota UV Wholesale Cost of Sales</v>
      </c>
      <c r="L4059" s="28">
        <f>+SUMIF('TB 4-24'!M:M,$AL4059,'TB 4-24'!G:G)</f>
        <v>0</v>
      </c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>
        <f>+SUMIF('Input Sheet'!$S:$S,$AL4059,'Input Sheet'!C:C)</f>
        <v>0</v>
      </c>
      <c r="Z4059" s="28">
        <f>+SUMIF('Input Sheet'!$S:$S,$AL4059,'Input Sheet'!D:D)</f>
        <v>0</v>
      </c>
      <c r="AA4059" s="28">
        <f>+SUMIF('Input Sheet'!$S:$S,$AL4059,'Input Sheet'!E:E)</f>
        <v>0</v>
      </c>
      <c r="AB4059" s="28">
        <f>+SUMIF('Input Sheet'!$S:$S,$AL4059,'Input Sheet'!F:F)</f>
        <v>0</v>
      </c>
      <c r="AC4059" s="28">
        <f>+SUMIF('Input Sheet'!$S:$S,$AL4059,'Input Sheet'!G:G)</f>
        <v>0</v>
      </c>
      <c r="AD4059" s="28">
        <f>+SUMIF('Input Sheet'!$S:$S,$AL4059,'Input Sheet'!H:H)</f>
        <v>0</v>
      </c>
      <c r="AE4059" s="28">
        <f>+SUMIF('Input Sheet'!$S:$S,$AL4059,'Input Sheet'!I:I)</f>
        <v>0</v>
      </c>
      <c r="AF4059" s="28">
        <f>+SUMIF('Input Sheet'!$S:$S,$AL4059,'Input Sheet'!J:J)</f>
        <v>0</v>
      </c>
      <c r="AG4059" s="28">
        <f>+SUMIF('Input Sheet'!$S:$S,$AL4059,'Input Sheet'!K:K)</f>
        <v>0</v>
      </c>
      <c r="AH4059" s="28">
        <f>+SUMIF('Input Sheet'!$S:$S,$AL4059,'Input Sheet'!L:L)</f>
        <v>0</v>
      </c>
      <c r="AI4059" s="28">
        <f>+SUMIF('Input Sheet'!$S:$S,$AL4059,'Input Sheet'!M:M)</f>
        <v>0</v>
      </c>
      <c r="AJ4059" s="28">
        <f>+SUMIF('Input Sheet'!$S:$S,$AL4059,'Input Sheet'!N:N)</f>
        <v>0</v>
      </c>
      <c r="AK4059" s="28"/>
      <c r="AL4059" s="27" t="str">
        <f t="shared" si="316"/>
        <v>421-4231</v>
      </c>
      <c r="AM4059" s="34" t="str">
        <f t="shared" si="319"/>
        <v>Used Vehicle</v>
      </c>
      <c r="AN4059" s="34" t="str">
        <f t="shared" si="320"/>
        <v>Used VehicleGross profit per wholesale unit</v>
      </c>
      <c r="AO4059" s="35"/>
      <c r="AP4059" s="35"/>
      <c r="AQ4059" s="35"/>
    </row>
    <row r="4060" spans="1:43" x14ac:dyDescent="0.25">
      <c r="A4060" s="27" t="s">
        <v>103</v>
      </c>
      <c r="B4060" s="27" t="s">
        <v>104</v>
      </c>
      <c r="C4060" s="27" t="s">
        <v>671</v>
      </c>
      <c r="D4060" s="27" t="s">
        <v>611</v>
      </c>
      <c r="E4060" s="27" t="s">
        <v>719</v>
      </c>
      <c r="F4060" s="27" t="s">
        <v>1050</v>
      </c>
      <c r="G4060" s="27" t="s">
        <v>1051</v>
      </c>
      <c r="H4060" s="34" t="s">
        <v>1031</v>
      </c>
      <c r="I4060" s="34" t="s">
        <v>1052</v>
      </c>
      <c r="J4060" s="34" t="str">
        <f t="shared" si="317"/>
        <v>Used VehicleGross profit per wholesale unit</v>
      </c>
      <c r="K4060" s="34" t="str">
        <f t="shared" si="318"/>
        <v>320Toyota UV Wholesale Cost of Sales</v>
      </c>
      <c r="L4060" s="28">
        <f>+SUMIF('TB 4-24'!M:M,$AL4060,'TB 4-24'!G:G)</f>
        <v>0</v>
      </c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>
        <f>+SUMIF('Input Sheet'!$S:$S,$AL4060,'Input Sheet'!C:C)</f>
        <v>0</v>
      </c>
      <c r="Z4060" s="28">
        <f>+SUMIF('Input Sheet'!$S:$S,$AL4060,'Input Sheet'!D:D)</f>
        <v>0</v>
      </c>
      <c r="AA4060" s="28">
        <f>+SUMIF('Input Sheet'!$S:$S,$AL4060,'Input Sheet'!E:E)</f>
        <v>0</v>
      </c>
      <c r="AB4060" s="28">
        <f>+SUMIF('Input Sheet'!$S:$S,$AL4060,'Input Sheet'!F:F)</f>
        <v>0</v>
      </c>
      <c r="AC4060" s="28">
        <f>+SUMIF('Input Sheet'!$S:$S,$AL4060,'Input Sheet'!G:G)</f>
        <v>0</v>
      </c>
      <c r="AD4060" s="28">
        <f>+SUMIF('Input Sheet'!$S:$S,$AL4060,'Input Sheet'!H:H)</f>
        <v>0</v>
      </c>
      <c r="AE4060" s="28">
        <f>+SUMIF('Input Sheet'!$S:$S,$AL4060,'Input Sheet'!I:I)</f>
        <v>0</v>
      </c>
      <c r="AF4060" s="28">
        <f>+SUMIF('Input Sheet'!$S:$S,$AL4060,'Input Sheet'!J:J)</f>
        <v>0</v>
      </c>
      <c r="AG4060" s="28">
        <f>+SUMIF('Input Sheet'!$S:$S,$AL4060,'Input Sheet'!K:K)</f>
        <v>0</v>
      </c>
      <c r="AH4060" s="28">
        <f>+SUMIF('Input Sheet'!$S:$S,$AL4060,'Input Sheet'!L:L)</f>
        <v>0</v>
      </c>
      <c r="AI4060" s="28">
        <f>+SUMIF('Input Sheet'!$S:$S,$AL4060,'Input Sheet'!M:M)</f>
        <v>0</v>
      </c>
      <c r="AJ4060" s="28">
        <f>+SUMIF('Input Sheet'!$S:$S,$AL4060,'Input Sheet'!N:N)</f>
        <v>0</v>
      </c>
      <c r="AK4060" s="28"/>
      <c r="AL4060" s="27" t="str">
        <f t="shared" si="316"/>
        <v>320-4231</v>
      </c>
      <c r="AM4060" s="34" t="str">
        <f t="shared" si="319"/>
        <v>Used Vehicle</v>
      </c>
      <c r="AN4060" s="34" t="str">
        <f t="shared" si="320"/>
        <v>Used VehicleGross profit per wholesale unit</v>
      </c>
      <c r="AO4060" s="35"/>
      <c r="AP4060" s="35"/>
      <c r="AQ4060" s="35"/>
    </row>
    <row r="4061" spans="1:43" x14ac:dyDescent="0.25">
      <c r="A4061" s="27" t="s">
        <v>103</v>
      </c>
      <c r="B4061" s="27" t="s">
        <v>104</v>
      </c>
      <c r="C4061" s="27" t="s">
        <v>671</v>
      </c>
      <c r="D4061" s="27" t="s">
        <v>611</v>
      </c>
      <c r="E4061" s="27" t="s">
        <v>674</v>
      </c>
      <c r="F4061" s="27" t="s">
        <v>1050</v>
      </c>
      <c r="G4061" s="27" t="s">
        <v>1051</v>
      </c>
      <c r="H4061" s="34" t="s">
        <v>1031</v>
      </c>
      <c r="I4061" s="34" t="s">
        <v>1052</v>
      </c>
      <c r="J4061" s="34" t="str">
        <f t="shared" si="317"/>
        <v>Used VehicleGross profit per wholesale unit</v>
      </c>
      <c r="K4061" s="34" t="str">
        <f t="shared" si="318"/>
        <v>321Toyota UV Wholesale Cost of Sales</v>
      </c>
      <c r="L4061" s="28">
        <f>+SUMIF('TB 4-24'!M:M,$AL4061,'TB 4-24'!G:G)</f>
        <v>0</v>
      </c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>
        <f>+SUMIF('Input Sheet'!$S:$S,$AL4061,'Input Sheet'!C:C)</f>
        <v>0</v>
      </c>
      <c r="Z4061" s="28">
        <f>+SUMIF('Input Sheet'!$S:$S,$AL4061,'Input Sheet'!D:D)</f>
        <v>0</v>
      </c>
      <c r="AA4061" s="28">
        <f>+SUMIF('Input Sheet'!$S:$S,$AL4061,'Input Sheet'!E:E)</f>
        <v>0</v>
      </c>
      <c r="AB4061" s="28">
        <f>+SUMIF('Input Sheet'!$S:$S,$AL4061,'Input Sheet'!F:F)</f>
        <v>0</v>
      </c>
      <c r="AC4061" s="28">
        <f>+SUMIF('Input Sheet'!$S:$S,$AL4061,'Input Sheet'!G:G)</f>
        <v>0</v>
      </c>
      <c r="AD4061" s="28">
        <f>+SUMIF('Input Sheet'!$S:$S,$AL4061,'Input Sheet'!H:H)</f>
        <v>0</v>
      </c>
      <c r="AE4061" s="28">
        <f>+SUMIF('Input Sheet'!$S:$S,$AL4061,'Input Sheet'!I:I)</f>
        <v>0</v>
      </c>
      <c r="AF4061" s="28">
        <f>+SUMIF('Input Sheet'!$S:$S,$AL4061,'Input Sheet'!J:J)</f>
        <v>0</v>
      </c>
      <c r="AG4061" s="28">
        <f>+SUMIF('Input Sheet'!$S:$S,$AL4061,'Input Sheet'!K:K)</f>
        <v>0</v>
      </c>
      <c r="AH4061" s="28">
        <f>+SUMIF('Input Sheet'!$S:$S,$AL4061,'Input Sheet'!L:L)</f>
        <v>0</v>
      </c>
      <c r="AI4061" s="28">
        <f>+SUMIF('Input Sheet'!$S:$S,$AL4061,'Input Sheet'!M:M)</f>
        <v>0</v>
      </c>
      <c r="AJ4061" s="28">
        <f>+SUMIF('Input Sheet'!$S:$S,$AL4061,'Input Sheet'!N:N)</f>
        <v>0</v>
      </c>
      <c r="AK4061" s="28"/>
      <c r="AL4061" s="27" t="str">
        <f t="shared" si="316"/>
        <v>321-4231</v>
      </c>
      <c r="AM4061" s="34" t="str">
        <f t="shared" si="319"/>
        <v>Used Vehicle</v>
      </c>
      <c r="AN4061" s="34" t="str">
        <f t="shared" si="320"/>
        <v>Used VehicleGross profit per wholesale unit</v>
      </c>
      <c r="AO4061" s="35"/>
      <c r="AP4061" s="35"/>
      <c r="AQ4061" s="35"/>
    </row>
    <row r="4062" spans="1:43" x14ac:dyDescent="0.25">
      <c r="A4062" s="27" t="s">
        <v>103</v>
      </c>
      <c r="B4062" s="27" t="s">
        <v>104</v>
      </c>
      <c r="C4062" s="27" t="s">
        <v>657</v>
      </c>
      <c r="D4062" s="27" t="s">
        <v>612</v>
      </c>
      <c r="E4062" s="27" t="s">
        <v>659</v>
      </c>
      <c r="F4062" s="27" t="s">
        <v>1050</v>
      </c>
      <c r="G4062" s="27" t="s">
        <v>1051</v>
      </c>
      <c r="H4062" s="34" t="s">
        <v>1031</v>
      </c>
      <c r="I4062" s="34" t="s">
        <v>1052</v>
      </c>
      <c r="J4062" s="34" t="str">
        <f t="shared" si="317"/>
        <v>Used VehicleGross profit per wholesale unit</v>
      </c>
      <c r="K4062" s="34" t="str">
        <f t="shared" si="318"/>
        <v>220Toyota UV Wholesale Cost of Sales</v>
      </c>
      <c r="L4062" s="28">
        <f>+SUMIF('TB 4-24'!M:M,$AL4062,'TB 4-24'!G:G)</f>
        <v>0</v>
      </c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>
        <f>+SUMIF('Input Sheet'!$S:$S,$AL4062,'Input Sheet'!C:C)</f>
        <v>0</v>
      </c>
      <c r="Z4062" s="28">
        <f>+SUMIF('Input Sheet'!$S:$S,$AL4062,'Input Sheet'!D:D)</f>
        <v>0</v>
      </c>
      <c r="AA4062" s="28">
        <f>+SUMIF('Input Sheet'!$S:$S,$AL4062,'Input Sheet'!E:E)</f>
        <v>0</v>
      </c>
      <c r="AB4062" s="28">
        <f>+SUMIF('Input Sheet'!$S:$S,$AL4062,'Input Sheet'!F:F)</f>
        <v>0</v>
      </c>
      <c r="AC4062" s="28">
        <f>+SUMIF('Input Sheet'!$S:$S,$AL4062,'Input Sheet'!G:G)</f>
        <v>0</v>
      </c>
      <c r="AD4062" s="28">
        <f>+SUMIF('Input Sheet'!$S:$S,$AL4062,'Input Sheet'!H:H)</f>
        <v>0</v>
      </c>
      <c r="AE4062" s="28">
        <f>+SUMIF('Input Sheet'!$S:$S,$AL4062,'Input Sheet'!I:I)</f>
        <v>0</v>
      </c>
      <c r="AF4062" s="28">
        <f>+SUMIF('Input Sheet'!$S:$S,$AL4062,'Input Sheet'!J:J)</f>
        <v>0</v>
      </c>
      <c r="AG4062" s="28">
        <f>+SUMIF('Input Sheet'!$S:$S,$AL4062,'Input Sheet'!K:K)</f>
        <v>0</v>
      </c>
      <c r="AH4062" s="28">
        <f>+SUMIF('Input Sheet'!$S:$S,$AL4062,'Input Sheet'!L:L)</f>
        <v>0</v>
      </c>
      <c r="AI4062" s="28">
        <f>+SUMIF('Input Sheet'!$S:$S,$AL4062,'Input Sheet'!M:M)</f>
        <v>0</v>
      </c>
      <c r="AJ4062" s="28">
        <f>+SUMIF('Input Sheet'!$S:$S,$AL4062,'Input Sheet'!N:N)</f>
        <v>0</v>
      </c>
      <c r="AK4062" s="28"/>
      <c r="AL4062" s="27" t="str">
        <f t="shared" si="316"/>
        <v>220-4232</v>
      </c>
      <c r="AM4062" s="34" t="str">
        <f t="shared" si="319"/>
        <v>Used Vehicle</v>
      </c>
      <c r="AN4062" s="34" t="str">
        <f t="shared" si="320"/>
        <v>Used VehicleGross profit per wholesale unit</v>
      </c>
      <c r="AO4062" s="35"/>
      <c r="AP4062" s="35"/>
      <c r="AQ4062" s="35"/>
    </row>
    <row r="4063" spans="1:43" x14ac:dyDescent="0.25">
      <c r="A4063" s="27" t="s">
        <v>103</v>
      </c>
      <c r="B4063" s="27" t="s">
        <v>104</v>
      </c>
      <c r="C4063" s="27" t="s">
        <v>104</v>
      </c>
      <c r="D4063" s="27" t="s">
        <v>612</v>
      </c>
      <c r="E4063" s="27" t="s">
        <v>654</v>
      </c>
      <c r="F4063" s="27" t="s">
        <v>1050</v>
      </c>
      <c r="G4063" s="27" t="s">
        <v>1051</v>
      </c>
      <c r="H4063" s="34" t="s">
        <v>1031</v>
      </c>
      <c r="I4063" s="34" t="s">
        <v>1052</v>
      </c>
      <c r="J4063" s="34" t="str">
        <f t="shared" si="317"/>
        <v>Used VehicleGross profit per wholesale unit</v>
      </c>
      <c r="K4063" s="34" t="str">
        <f t="shared" si="318"/>
        <v>120Toyota UV Wholesale Cost of Sales</v>
      </c>
      <c r="L4063" s="28">
        <f>+SUMIF('TB 4-24'!M:M,$AL4063,'TB 4-24'!G:G)</f>
        <v>0</v>
      </c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>
        <f>+SUMIF('Input Sheet'!$S:$S,$AL4063,'Input Sheet'!C:C)</f>
        <v>0</v>
      </c>
      <c r="Z4063" s="28">
        <f>+SUMIF('Input Sheet'!$S:$S,$AL4063,'Input Sheet'!D:D)</f>
        <v>0</v>
      </c>
      <c r="AA4063" s="28">
        <f>+SUMIF('Input Sheet'!$S:$S,$AL4063,'Input Sheet'!E:E)</f>
        <v>0</v>
      </c>
      <c r="AB4063" s="28">
        <f>+SUMIF('Input Sheet'!$S:$S,$AL4063,'Input Sheet'!F:F)</f>
        <v>0</v>
      </c>
      <c r="AC4063" s="28">
        <f>+SUMIF('Input Sheet'!$S:$S,$AL4063,'Input Sheet'!G:G)</f>
        <v>0</v>
      </c>
      <c r="AD4063" s="28">
        <f>+SUMIF('Input Sheet'!$S:$S,$AL4063,'Input Sheet'!H:H)</f>
        <v>0</v>
      </c>
      <c r="AE4063" s="28">
        <f>+SUMIF('Input Sheet'!$S:$S,$AL4063,'Input Sheet'!I:I)</f>
        <v>0</v>
      </c>
      <c r="AF4063" s="28">
        <f>+SUMIF('Input Sheet'!$S:$S,$AL4063,'Input Sheet'!J:J)</f>
        <v>0</v>
      </c>
      <c r="AG4063" s="28">
        <f>+SUMIF('Input Sheet'!$S:$S,$AL4063,'Input Sheet'!K:K)</f>
        <v>0</v>
      </c>
      <c r="AH4063" s="28">
        <f>+SUMIF('Input Sheet'!$S:$S,$AL4063,'Input Sheet'!L:L)</f>
        <v>0</v>
      </c>
      <c r="AI4063" s="28">
        <f>+SUMIF('Input Sheet'!$S:$S,$AL4063,'Input Sheet'!M:M)</f>
        <v>0</v>
      </c>
      <c r="AJ4063" s="28">
        <f>+SUMIF('Input Sheet'!$S:$S,$AL4063,'Input Sheet'!N:N)</f>
        <v>0</v>
      </c>
      <c r="AK4063" s="28"/>
      <c r="AL4063" s="27" t="str">
        <f t="shared" si="316"/>
        <v>120-4232</v>
      </c>
      <c r="AM4063" s="34" t="str">
        <f t="shared" si="319"/>
        <v>Used Vehicle</v>
      </c>
      <c r="AN4063" s="34" t="str">
        <f t="shared" si="320"/>
        <v>Used VehicleGross profit per wholesale unit</v>
      </c>
      <c r="AO4063" s="35"/>
      <c r="AP4063" s="35"/>
      <c r="AQ4063" s="35"/>
    </row>
    <row r="4064" spans="1:43" x14ac:dyDescent="0.25">
      <c r="A4064" s="27" t="s">
        <v>103</v>
      </c>
      <c r="B4064" s="27" t="s">
        <v>104</v>
      </c>
      <c r="C4064" s="27" t="s">
        <v>657</v>
      </c>
      <c r="D4064" s="27" t="s">
        <v>612</v>
      </c>
      <c r="E4064" s="27" t="s">
        <v>661</v>
      </c>
      <c r="F4064" s="27" t="s">
        <v>1050</v>
      </c>
      <c r="G4064" s="27" t="s">
        <v>1051</v>
      </c>
      <c r="H4064" s="34" t="s">
        <v>1031</v>
      </c>
      <c r="I4064" s="34" t="s">
        <v>1052</v>
      </c>
      <c r="J4064" s="34" t="str">
        <f t="shared" si="317"/>
        <v>Used VehicleGross profit per wholesale unit</v>
      </c>
      <c r="K4064" s="34" t="str">
        <f t="shared" si="318"/>
        <v>221Toyota UV Wholesale Cost of Sales</v>
      </c>
      <c r="L4064" s="28">
        <f>+SUMIF('TB 4-24'!M:M,$AL4064,'TB 4-24'!G:G)</f>
        <v>0</v>
      </c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>
        <f>+SUMIF('Input Sheet'!$S:$S,$AL4064,'Input Sheet'!C:C)</f>
        <v>0</v>
      </c>
      <c r="Z4064" s="28">
        <f>+SUMIF('Input Sheet'!$S:$S,$AL4064,'Input Sheet'!D:D)</f>
        <v>0</v>
      </c>
      <c r="AA4064" s="28">
        <f>+SUMIF('Input Sheet'!$S:$S,$AL4064,'Input Sheet'!E:E)</f>
        <v>0</v>
      </c>
      <c r="AB4064" s="28">
        <f>+SUMIF('Input Sheet'!$S:$S,$AL4064,'Input Sheet'!F:F)</f>
        <v>0</v>
      </c>
      <c r="AC4064" s="28">
        <f>+SUMIF('Input Sheet'!$S:$S,$AL4064,'Input Sheet'!G:G)</f>
        <v>0</v>
      </c>
      <c r="AD4064" s="28">
        <f>+SUMIF('Input Sheet'!$S:$S,$AL4064,'Input Sheet'!H:H)</f>
        <v>0</v>
      </c>
      <c r="AE4064" s="28">
        <f>+SUMIF('Input Sheet'!$S:$S,$AL4064,'Input Sheet'!I:I)</f>
        <v>0</v>
      </c>
      <c r="AF4064" s="28">
        <f>+SUMIF('Input Sheet'!$S:$S,$AL4064,'Input Sheet'!J:J)</f>
        <v>0</v>
      </c>
      <c r="AG4064" s="28">
        <f>+SUMIF('Input Sheet'!$S:$S,$AL4064,'Input Sheet'!K:K)</f>
        <v>0</v>
      </c>
      <c r="AH4064" s="28">
        <f>+SUMIF('Input Sheet'!$S:$S,$AL4064,'Input Sheet'!L:L)</f>
        <v>0</v>
      </c>
      <c r="AI4064" s="28">
        <f>+SUMIF('Input Sheet'!$S:$S,$AL4064,'Input Sheet'!M:M)</f>
        <v>0</v>
      </c>
      <c r="AJ4064" s="28">
        <f>+SUMIF('Input Sheet'!$S:$S,$AL4064,'Input Sheet'!N:N)</f>
        <v>0</v>
      </c>
      <c r="AK4064" s="28"/>
      <c r="AL4064" s="27" t="str">
        <f t="shared" si="316"/>
        <v>221-4232</v>
      </c>
      <c r="AM4064" s="34" t="str">
        <f t="shared" si="319"/>
        <v>Used Vehicle</v>
      </c>
      <c r="AN4064" s="34" t="str">
        <f t="shared" si="320"/>
        <v>Used VehicleGross profit per wholesale unit</v>
      </c>
      <c r="AO4064" s="35"/>
      <c r="AP4064" s="35"/>
      <c r="AQ4064" s="35"/>
    </row>
    <row r="4065" spans="1:43" x14ac:dyDescent="0.25">
      <c r="A4065" s="27" t="s">
        <v>103</v>
      </c>
      <c r="B4065" s="27" t="s">
        <v>104</v>
      </c>
      <c r="C4065" s="27" t="s">
        <v>663</v>
      </c>
      <c r="D4065" s="27" t="s">
        <v>612</v>
      </c>
      <c r="E4065" s="27" t="s">
        <v>666</v>
      </c>
      <c r="F4065" s="27" t="s">
        <v>1050</v>
      </c>
      <c r="G4065" s="27" t="s">
        <v>1051</v>
      </c>
      <c r="H4065" s="34" t="s">
        <v>1031</v>
      </c>
      <c r="I4065" s="34" t="s">
        <v>1052</v>
      </c>
      <c r="J4065" s="34" t="str">
        <f t="shared" si="317"/>
        <v>Used VehicleGross profit per wholesale unit</v>
      </c>
      <c r="K4065" s="34" t="str">
        <f t="shared" si="318"/>
        <v>420Toyota UV Wholesale Cost of Sales</v>
      </c>
      <c r="L4065" s="28">
        <f>+SUMIF('TB 4-24'!M:M,$AL4065,'TB 4-24'!G:G)</f>
        <v>0</v>
      </c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>
        <f>+SUMIF('Input Sheet'!$S:$S,$AL4065,'Input Sheet'!C:C)</f>
        <v>0</v>
      </c>
      <c r="Z4065" s="28">
        <f>+SUMIF('Input Sheet'!$S:$S,$AL4065,'Input Sheet'!D:D)</f>
        <v>0</v>
      </c>
      <c r="AA4065" s="28">
        <f>+SUMIF('Input Sheet'!$S:$S,$AL4065,'Input Sheet'!E:E)</f>
        <v>0</v>
      </c>
      <c r="AB4065" s="28">
        <f>+SUMIF('Input Sheet'!$S:$S,$AL4065,'Input Sheet'!F:F)</f>
        <v>0</v>
      </c>
      <c r="AC4065" s="28">
        <f>+SUMIF('Input Sheet'!$S:$S,$AL4065,'Input Sheet'!G:G)</f>
        <v>0</v>
      </c>
      <c r="AD4065" s="28">
        <f>+SUMIF('Input Sheet'!$S:$S,$AL4065,'Input Sheet'!H:H)</f>
        <v>0</v>
      </c>
      <c r="AE4065" s="28">
        <f>+SUMIF('Input Sheet'!$S:$S,$AL4065,'Input Sheet'!I:I)</f>
        <v>0</v>
      </c>
      <c r="AF4065" s="28">
        <f>+SUMIF('Input Sheet'!$S:$S,$AL4065,'Input Sheet'!J:J)</f>
        <v>0</v>
      </c>
      <c r="AG4065" s="28">
        <f>+SUMIF('Input Sheet'!$S:$S,$AL4065,'Input Sheet'!K:K)</f>
        <v>0</v>
      </c>
      <c r="AH4065" s="28">
        <f>+SUMIF('Input Sheet'!$S:$S,$AL4065,'Input Sheet'!L:L)</f>
        <v>0</v>
      </c>
      <c r="AI4065" s="28">
        <f>+SUMIF('Input Sheet'!$S:$S,$AL4065,'Input Sheet'!M:M)</f>
        <v>0</v>
      </c>
      <c r="AJ4065" s="28">
        <f>+SUMIF('Input Sheet'!$S:$S,$AL4065,'Input Sheet'!N:N)</f>
        <v>0</v>
      </c>
      <c r="AK4065" s="28"/>
      <c r="AL4065" s="27" t="str">
        <f t="shared" si="316"/>
        <v>420-4232</v>
      </c>
      <c r="AM4065" s="34" t="str">
        <f t="shared" si="319"/>
        <v>Used Vehicle</v>
      </c>
      <c r="AN4065" s="34" t="str">
        <f t="shared" si="320"/>
        <v>Used VehicleGross profit per wholesale unit</v>
      </c>
      <c r="AO4065" s="35"/>
      <c r="AP4065" s="35"/>
      <c r="AQ4065" s="35"/>
    </row>
    <row r="4066" spans="1:43" x14ac:dyDescent="0.25">
      <c r="A4066" s="27" t="s">
        <v>103</v>
      </c>
      <c r="B4066" s="27" t="s">
        <v>104</v>
      </c>
      <c r="C4066" s="27" t="s">
        <v>663</v>
      </c>
      <c r="D4066" s="27" t="s">
        <v>612</v>
      </c>
      <c r="E4066" s="27" t="s">
        <v>667</v>
      </c>
      <c r="F4066" s="27" t="s">
        <v>1050</v>
      </c>
      <c r="G4066" s="27" t="s">
        <v>1051</v>
      </c>
      <c r="H4066" s="34" t="s">
        <v>1031</v>
      </c>
      <c r="I4066" s="34" t="s">
        <v>1052</v>
      </c>
      <c r="J4066" s="34" t="str">
        <f t="shared" si="317"/>
        <v>Used VehicleGross profit per wholesale unit</v>
      </c>
      <c r="K4066" s="34" t="str">
        <f t="shared" si="318"/>
        <v>421Toyota UV Wholesale Cost of Sales</v>
      </c>
      <c r="L4066" s="28">
        <f>+SUMIF('TB 4-24'!M:M,$AL4066,'TB 4-24'!G:G)</f>
        <v>0</v>
      </c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>
        <f>+SUMIF('Input Sheet'!$S:$S,$AL4066,'Input Sheet'!C:C)</f>
        <v>0</v>
      </c>
      <c r="Z4066" s="28">
        <f>+SUMIF('Input Sheet'!$S:$S,$AL4066,'Input Sheet'!D:D)</f>
        <v>0</v>
      </c>
      <c r="AA4066" s="28">
        <f>+SUMIF('Input Sheet'!$S:$S,$AL4066,'Input Sheet'!E:E)</f>
        <v>0</v>
      </c>
      <c r="AB4066" s="28">
        <f>+SUMIF('Input Sheet'!$S:$S,$AL4066,'Input Sheet'!F:F)</f>
        <v>0</v>
      </c>
      <c r="AC4066" s="28">
        <f>+SUMIF('Input Sheet'!$S:$S,$AL4066,'Input Sheet'!G:G)</f>
        <v>0</v>
      </c>
      <c r="AD4066" s="28">
        <f>+SUMIF('Input Sheet'!$S:$S,$AL4066,'Input Sheet'!H:H)</f>
        <v>0</v>
      </c>
      <c r="AE4066" s="28">
        <f>+SUMIF('Input Sheet'!$S:$S,$AL4066,'Input Sheet'!I:I)</f>
        <v>0</v>
      </c>
      <c r="AF4066" s="28">
        <f>+SUMIF('Input Sheet'!$S:$S,$AL4066,'Input Sheet'!J:J)</f>
        <v>0</v>
      </c>
      <c r="AG4066" s="28">
        <f>+SUMIF('Input Sheet'!$S:$S,$AL4066,'Input Sheet'!K:K)</f>
        <v>0</v>
      </c>
      <c r="AH4066" s="28">
        <f>+SUMIF('Input Sheet'!$S:$S,$AL4066,'Input Sheet'!L:L)</f>
        <v>0</v>
      </c>
      <c r="AI4066" s="28">
        <f>+SUMIF('Input Sheet'!$S:$S,$AL4066,'Input Sheet'!M:M)</f>
        <v>0</v>
      </c>
      <c r="AJ4066" s="28">
        <f>+SUMIF('Input Sheet'!$S:$S,$AL4066,'Input Sheet'!N:N)</f>
        <v>0</v>
      </c>
      <c r="AK4066" s="28"/>
      <c r="AL4066" s="27" t="str">
        <f t="shared" si="316"/>
        <v>421-4232</v>
      </c>
      <c r="AM4066" s="34" t="str">
        <f t="shared" si="319"/>
        <v>Used Vehicle</v>
      </c>
      <c r="AN4066" s="34" t="str">
        <f t="shared" si="320"/>
        <v>Used VehicleGross profit per wholesale unit</v>
      </c>
      <c r="AO4066" s="35"/>
      <c r="AP4066" s="35"/>
      <c r="AQ4066" s="35"/>
    </row>
    <row r="4067" spans="1:43" x14ac:dyDescent="0.25">
      <c r="A4067" s="27" t="s">
        <v>103</v>
      </c>
      <c r="B4067" s="27" t="s">
        <v>104</v>
      </c>
      <c r="C4067" s="27" t="s">
        <v>671</v>
      </c>
      <c r="D4067" s="27" t="s">
        <v>612</v>
      </c>
      <c r="E4067" s="27" t="s">
        <v>719</v>
      </c>
      <c r="F4067" s="27" t="s">
        <v>1050</v>
      </c>
      <c r="G4067" s="27" t="s">
        <v>1051</v>
      </c>
      <c r="H4067" s="34" t="s">
        <v>1031</v>
      </c>
      <c r="I4067" s="34" t="s">
        <v>1052</v>
      </c>
      <c r="J4067" s="34" t="str">
        <f t="shared" si="317"/>
        <v>Used VehicleGross profit per wholesale unit</v>
      </c>
      <c r="K4067" s="34" t="str">
        <f t="shared" si="318"/>
        <v>320Toyota UV Wholesale Cost of Sales</v>
      </c>
      <c r="L4067" s="28">
        <f>+SUMIF('TB 4-24'!M:M,$AL4067,'TB 4-24'!G:G)</f>
        <v>0</v>
      </c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>
        <f>+SUMIF('Input Sheet'!$S:$S,$AL4067,'Input Sheet'!C:C)</f>
        <v>0</v>
      </c>
      <c r="Z4067" s="28">
        <f>+SUMIF('Input Sheet'!$S:$S,$AL4067,'Input Sheet'!D:D)</f>
        <v>0</v>
      </c>
      <c r="AA4067" s="28">
        <f>+SUMIF('Input Sheet'!$S:$S,$AL4067,'Input Sheet'!E:E)</f>
        <v>0</v>
      </c>
      <c r="AB4067" s="28">
        <f>+SUMIF('Input Sheet'!$S:$S,$AL4067,'Input Sheet'!F:F)</f>
        <v>0</v>
      </c>
      <c r="AC4067" s="28">
        <f>+SUMIF('Input Sheet'!$S:$S,$AL4067,'Input Sheet'!G:G)</f>
        <v>0</v>
      </c>
      <c r="AD4067" s="28">
        <f>+SUMIF('Input Sheet'!$S:$S,$AL4067,'Input Sheet'!H:H)</f>
        <v>0</v>
      </c>
      <c r="AE4067" s="28">
        <f>+SUMIF('Input Sheet'!$S:$S,$AL4067,'Input Sheet'!I:I)</f>
        <v>0</v>
      </c>
      <c r="AF4067" s="28">
        <f>+SUMIF('Input Sheet'!$S:$S,$AL4067,'Input Sheet'!J:J)</f>
        <v>0</v>
      </c>
      <c r="AG4067" s="28">
        <f>+SUMIF('Input Sheet'!$S:$S,$AL4067,'Input Sheet'!K:K)</f>
        <v>0</v>
      </c>
      <c r="AH4067" s="28">
        <f>+SUMIF('Input Sheet'!$S:$S,$AL4067,'Input Sheet'!L:L)</f>
        <v>0</v>
      </c>
      <c r="AI4067" s="28">
        <f>+SUMIF('Input Sheet'!$S:$S,$AL4067,'Input Sheet'!M:M)</f>
        <v>0</v>
      </c>
      <c r="AJ4067" s="28">
        <f>+SUMIF('Input Sheet'!$S:$S,$AL4067,'Input Sheet'!N:N)</f>
        <v>0</v>
      </c>
      <c r="AK4067" s="28"/>
      <c r="AL4067" s="27" t="str">
        <f t="shared" si="316"/>
        <v>320-4232</v>
      </c>
      <c r="AM4067" s="34" t="str">
        <f t="shared" si="319"/>
        <v>Used Vehicle</v>
      </c>
      <c r="AN4067" s="34" t="str">
        <f t="shared" si="320"/>
        <v>Used VehicleGross profit per wholesale unit</v>
      </c>
      <c r="AO4067" s="35"/>
      <c r="AP4067" s="35"/>
      <c r="AQ4067" s="35"/>
    </row>
    <row r="4068" spans="1:43" x14ac:dyDescent="0.25">
      <c r="A4068" s="27" t="s">
        <v>103</v>
      </c>
      <c r="B4068" s="27" t="s">
        <v>104</v>
      </c>
      <c r="C4068" s="27" t="s">
        <v>671</v>
      </c>
      <c r="D4068" s="27" t="s">
        <v>612</v>
      </c>
      <c r="E4068" s="27" t="s">
        <v>674</v>
      </c>
      <c r="F4068" s="27" t="s">
        <v>1050</v>
      </c>
      <c r="G4068" s="27" t="s">
        <v>1051</v>
      </c>
      <c r="H4068" s="34" t="s">
        <v>1031</v>
      </c>
      <c r="I4068" s="34" t="s">
        <v>1052</v>
      </c>
      <c r="J4068" s="34" t="str">
        <f t="shared" si="317"/>
        <v>Used VehicleGross profit per wholesale unit</v>
      </c>
      <c r="K4068" s="34" t="str">
        <f t="shared" si="318"/>
        <v>321Toyota UV Wholesale Cost of Sales</v>
      </c>
      <c r="L4068" s="28">
        <f>+SUMIF('TB 4-24'!M:M,$AL4068,'TB 4-24'!G:G)</f>
        <v>0</v>
      </c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>
        <f>+SUMIF('Input Sheet'!$S:$S,$AL4068,'Input Sheet'!C:C)</f>
        <v>0</v>
      </c>
      <c r="Z4068" s="28">
        <f>+SUMIF('Input Sheet'!$S:$S,$AL4068,'Input Sheet'!D:D)</f>
        <v>0</v>
      </c>
      <c r="AA4068" s="28">
        <f>+SUMIF('Input Sheet'!$S:$S,$AL4068,'Input Sheet'!E:E)</f>
        <v>0</v>
      </c>
      <c r="AB4068" s="28">
        <f>+SUMIF('Input Sheet'!$S:$S,$AL4068,'Input Sheet'!F:F)</f>
        <v>0</v>
      </c>
      <c r="AC4068" s="28">
        <f>+SUMIF('Input Sheet'!$S:$S,$AL4068,'Input Sheet'!G:G)</f>
        <v>0</v>
      </c>
      <c r="AD4068" s="28">
        <f>+SUMIF('Input Sheet'!$S:$S,$AL4068,'Input Sheet'!H:H)</f>
        <v>0</v>
      </c>
      <c r="AE4068" s="28">
        <f>+SUMIF('Input Sheet'!$S:$S,$AL4068,'Input Sheet'!I:I)</f>
        <v>0</v>
      </c>
      <c r="AF4068" s="28">
        <f>+SUMIF('Input Sheet'!$S:$S,$AL4068,'Input Sheet'!J:J)</f>
        <v>0</v>
      </c>
      <c r="AG4068" s="28">
        <f>+SUMIF('Input Sheet'!$S:$S,$AL4068,'Input Sheet'!K:K)</f>
        <v>0</v>
      </c>
      <c r="AH4068" s="28">
        <f>+SUMIF('Input Sheet'!$S:$S,$AL4068,'Input Sheet'!L:L)</f>
        <v>0</v>
      </c>
      <c r="AI4068" s="28">
        <f>+SUMIF('Input Sheet'!$S:$S,$AL4068,'Input Sheet'!M:M)</f>
        <v>0</v>
      </c>
      <c r="AJ4068" s="28">
        <f>+SUMIF('Input Sheet'!$S:$S,$AL4068,'Input Sheet'!N:N)</f>
        <v>0</v>
      </c>
      <c r="AK4068" s="28"/>
      <c r="AL4068" s="27" t="str">
        <f t="shared" si="316"/>
        <v>321-4232</v>
      </c>
      <c r="AM4068" s="34" t="str">
        <f t="shared" si="319"/>
        <v>Used Vehicle</v>
      </c>
      <c r="AN4068" s="34" t="str">
        <f t="shared" si="320"/>
        <v>Used VehicleGross profit per wholesale unit</v>
      </c>
      <c r="AO4068" s="35"/>
      <c r="AP4068" s="35"/>
      <c r="AQ4068" s="35"/>
    </row>
    <row r="4069" spans="1:43" x14ac:dyDescent="0.25">
      <c r="A4069" s="27" t="s">
        <v>103</v>
      </c>
      <c r="B4069" s="27" t="s">
        <v>104</v>
      </c>
      <c r="C4069" s="27" t="s">
        <v>104</v>
      </c>
      <c r="D4069" s="27" t="s">
        <v>612</v>
      </c>
      <c r="E4069" s="27" t="s">
        <v>678</v>
      </c>
      <c r="F4069" s="27" t="s">
        <v>1050</v>
      </c>
      <c r="G4069" s="27" t="s">
        <v>1051</v>
      </c>
      <c r="H4069" s="34" t="s">
        <v>1031</v>
      </c>
      <c r="I4069" s="34" t="s">
        <v>1052</v>
      </c>
      <c r="J4069" s="34" t="str">
        <f t="shared" si="317"/>
        <v>Used VehicleGross profit per wholesale unit</v>
      </c>
      <c r="K4069" s="34" t="str">
        <f t="shared" si="318"/>
        <v>121Toyota UV Wholesale Cost of Sales</v>
      </c>
      <c r="L4069" s="28">
        <f>+SUMIF('TB 4-24'!M:M,$AL4069,'TB 4-24'!G:G)</f>
        <v>0</v>
      </c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>
        <f>+SUMIF('Input Sheet'!$S:$S,$AL4069,'Input Sheet'!C:C)</f>
        <v>0</v>
      </c>
      <c r="Z4069" s="28">
        <f>+SUMIF('Input Sheet'!$S:$S,$AL4069,'Input Sheet'!D:D)</f>
        <v>0</v>
      </c>
      <c r="AA4069" s="28">
        <f>+SUMIF('Input Sheet'!$S:$S,$AL4069,'Input Sheet'!E:E)</f>
        <v>0</v>
      </c>
      <c r="AB4069" s="28">
        <f>+SUMIF('Input Sheet'!$S:$S,$AL4069,'Input Sheet'!F:F)</f>
        <v>0</v>
      </c>
      <c r="AC4069" s="28">
        <f>+SUMIF('Input Sheet'!$S:$S,$AL4069,'Input Sheet'!G:G)</f>
        <v>0</v>
      </c>
      <c r="AD4069" s="28">
        <f>+SUMIF('Input Sheet'!$S:$S,$AL4069,'Input Sheet'!H:H)</f>
        <v>0</v>
      </c>
      <c r="AE4069" s="28">
        <f>+SUMIF('Input Sheet'!$S:$S,$AL4069,'Input Sheet'!I:I)</f>
        <v>0</v>
      </c>
      <c r="AF4069" s="28">
        <f>+SUMIF('Input Sheet'!$S:$S,$AL4069,'Input Sheet'!J:J)</f>
        <v>0</v>
      </c>
      <c r="AG4069" s="28">
        <f>+SUMIF('Input Sheet'!$S:$S,$AL4069,'Input Sheet'!K:K)</f>
        <v>0</v>
      </c>
      <c r="AH4069" s="28">
        <f>+SUMIF('Input Sheet'!$S:$S,$AL4069,'Input Sheet'!L:L)</f>
        <v>0</v>
      </c>
      <c r="AI4069" s="28">
        <f>+SUMIF('Input Sheet'!$S:$S,$AL4069,'Input Sheet'!M:M)</f>
        <v>0</v>
      </c>
      <c r="AJ4069" s="28">
        <f>+SUMIF('Input Sheet'!$S:$S,$AL4069,'Input Sheet'!N:N)</f>
        <v>0</v>
      </c>
      <c r="AK4069" s="28"/>
      <c r="AL4069" s="27" t="str">
        <f t="shared" si="316"/>
        <v>121-4232</v>
      </c>
      <c r="AM4069" s="34" t="str">
        <f t="shared" si="319"/>
        <v>Used Vehicle</v>
      </c>
      <c r="AN4069" s="34" t="str">
        <f t="shared" si="320"/>
        <v>Used VehicleGross profit per wholesale unit</v>
      </c>
      <c r="AO4069" s="35"/>
      <c r="AP4069" s="35"/>
      <c r="AQ4069" s="35"/>
    </row>
    <row r="4070" spans="1:43" x14ac:dyDescent="0.25">
      <c r="A4070" s="27" t="s">
        <v>103</v>
      </c>
      <c r="B4070" s="27" t="s">
        <v>104</v>
      </c>
      <c r="C4070" s="27" t="s">
        <v>657</v>
      </c>
      <c r="D4070" s="27" t="s">
        <v>613</v>
      </c>
      <c r="E4070" s="27" t="s">
        <v>659</v>
      </c>
      <c r="F4070" s="27" t="s">
        <v>1050</v>
      </c>
      <c r="G4070" s="27" t="s">
        <v>1051</v>
      </c>
      <c r="H4070" s="34" t="s">
        <v>1031</v>
      </c>
      <c r="I4070" s="34" t="s">
        <v>1052</v>
      </c>
      <c r="J4070" s="34" t="str">
        <f t="shared" si="317"/>
        <v>Used VehicleGross profit per wholesale unit</v>
      </c>
      <c r="K4070" s="34" t="str">
        <f t="shared" si="318"/>
        <v>220Toyota UV Wholesale Cost of Sales</v>
      </c>
      <c r="L4070" s="28">
        <f>+SUMIF('TB 4-24'!M:M,$AL4070,'TB 4-24'!G:G)</f>
        <v>0</v>
      </c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>
        <f>+SUMIF('Input Sheet'!$S:$S,$AL4070,'Input Sheet'!C:C)</f>
        <v>0</v>
      </c>
      <c r="Z4070" s="28">
        <f>+SUMIF('Input Sheet'!$S:$S,$AL4070,'Input Sheet'!D:D)</f>
        <v>0</v>
      </c>
      <c r="AA4070" s="28">
        <f>+SUMIF('Input Sheet'!$S:$S,$AL4070,'Input Sheet'!E:E)</f>
        <v>0</v>
      </c>
      <c r="AB4070" s="28">
        <f>+SUMIF('Input Sheet'!$S:$S,$AL4070,'Input Sheet'!F:F)</f>
        <v>0</v>
      </c>
      <c r="AC4070" s="28">
        <f>+SUMIF('Input Sheet'!$S:$S,$AL4070,'Input Sheet'!G:G)</f>
        <v>0</v>
      </c>
      <c r="AD4070" s="28">
        <f>+SUMIF('Input Sheet'!$S:$S,$AL4070,'Input Sheet'!H:H)</f>
        <v>0</v>
      </c>
      <c r="AE4070" s="28">
        <f>+SUMIF('Input Sheet'!$S:$S,$AL4070,'Input Sheet'!I:I)</f>
        <v>0</v>
      </c>
      <c r="AF4070" s="28">
        <f>+SUMIF('Input Sheet'!$S:$S,$AL4070,'Input Sheet'!J:J)</f>
        <v>0</v>
      </c>
      <c r="AG4070" s="28">
        <f>+SUMIF('Input Sheet'!$S:$S,$AL4070,'Input Sheet'!K:K)</f>
        <v>0</v>
      </c>
      <c r="AH4070" s="28">
        <f>+SUMIF('Input Sheet'!$S:$S,$AL4070,'Input Sheet'!L:L)</f>
        <v>0</v>
      </c>
      <c r="AI4070" s="28">
        <f>+SUMIF('Input Sheet'!$S:$S,$AL4070,'Input Sheet'!M:M)</f>
        <v>0</v>
      </c>
      <c r="AJ4070" s="28">
        <f>+SUMIF('Input Sheet'!$S:$S,$AL4070,'Input Sheet'!N:N)</f>
        <v>0</v>
      </c>
      <c r="AK4070" s="28"/>
      <c r="AL4070" s="27" t="str">
        <f t="shared" si="316"/>
        <v>220-4233</v>
      </c>
      <c r="AM4070" s="34" t="str">
        <f t="shared" si="319"/>
        <v>Used Vehicle</v>
      </c>
      <c r="AN4070" s="34" t="str">
        <f t="shared" si="320"/>
        <v>Used VehicleGross profit per wholesale unit</v>
      </c>
      <c r="AO4070" s="35"/>
      <c r="AP4070" s="35"/>
      <c r="AQ4070" s="35"/>
    </row>
    <row r="4071" spans="1:43" x14ac:dyDescent="0.25">
      <c r="A4071" s="27" t="s">
        <v>103</v>
      </c>
      <c r="B4071" s="27" t="s">
        <v>104</v>
      </c>
      <c r="C4071" s="27" t="s">
        <v>657</v>
      </c>
      <c r="D4071" s="27" t="s">
        <v>613</v>
      </c>
      <c r="E4071" s="27" t="s">
        <v>661</v>
      </c>
      <c r="F4071" s="27" t="s">
        <v>1050</v>
      </c>
      <c r="G4071" s="27" t="s">
        <v>1051</v>
      </c>
      <c r="H4071" s="34" t="s">
        <v>1031</v>
      </c>
      <c r="I4071" s="34" t="s">
        <v>1052</v>
      </c>
      <c r="J4071" s="34" t="str">
        <f t="shared" si="317"/>
        <v>Used VehicleGross profit per wholesale unit</v>
      </c>
      <c r="K4071" s="34" t="str">
        <f t="shared" si="318"/>
        <v>221Toyota UV Wholesale Cost of Sales</v>
      </c>
      <c r="L4071" s="28">
        <f>+SUMIF('TB 4-24'!M:M,$AL4071,'TB 4-24'!G:G)</f>
        <v>0</v>
      </c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>
        <f>+SUMIF('Input Sheet'!$S:$S,$AL4071,'Input Sheet'!C:C)</f>
        <v>0</v>
      </c>
      <c r="Z4071" s="28">
        <f>+SUMIF('Input Sheet'!$S:$S,$AL4071,'Input Sheet'!D:D)</f>
        <v>0</v>
      </c>
      <c r="AA4071" s="28">
        <f>+SUMIF('Input Sheet'!$S:$S,$AL4071,'Input Sheet'!E:E)</f>
        <v>0</v>
      </c>
      <c r="AB4071" s="28">
        <f>+SUMIF('Input Sheet'!$S:$S,$AL4071,'Input Sheet'!F:F)</f>
        <v>0</v>
      </c>
      <c r="AC4071" s="28">
        <f>+SUMIF('Input Sheet'!$S:$S,$AL4071,'Input Sheet'!G:G)</f>
        <v>0</v>
      </c>
      <c r="AD4071" s="28">
        <f>+SUMIF('Input Sheet'!$S:$S,$AL4071,'Input Sheet'!H:H)</f>
        <v>0</v>
      </c>
      <c r="AE4071" s="28">
        <f>+SUMIF('Input Sheet'!$S:$S,$AL4071,'Input Sheet'!I:I)</f>
        <v>0</v>
      </c>
      <c r="AF4071" s="28">
        <f>+SUMIF('Input Sheet'!$S:$S,$AL4071,'Input Sheet'!J:J)</f>
        <v>0</v>
      </c>
      <c r="AG4071" s="28">
        <f>+SUMIF('Input Sheet'!$S:$S,$AL4071,'Input Sheet'!K:K)</f>
        <v>0</v>
      </c>
      <c r="AH4071" s="28">
        <f>+SUMIF('Input Sheet'!$S:$S,$AL4071,'Input Sheet'!L:L)</f>
        <v>0</v>
      </c>
      <c r="AI4071" s="28">
        <f>+SUMIF('Input Sheet'!$S:$S,$AL4071,'Input Sheet'!M:M)</f>
        <v>0</v>
      </c>
      <c r="AJ4071" s="28">
        <f>+SUMIF('Input Sheet'!$S:$S,$AL4071,'Input Sheet'!N:N)</f>
        <v>0</v>
      </c>
      <c r="AK4071" s="28"/>
      <c r="AL4071" s="27" t="str">
        <f t="shared" si="316"/>
        <v>221-4233</v>
      </c>
      <c r="AM4071" s="34" t="str">
        <f t="shared" si="319"/>
        <v>Used Vehicle</v>
      </c>
      <c r="AN4071" s="34" t="str">
        <f t="shared" si="320"/>
        <v>Used VehicleGross profit per wholesale unit</v>
      </c>
      <c r="AO4071" s="35"/>
      <c r="AP4071" s="35"/>
      <c r="AQ4071" s="35"/>
    </row>
    <row r="4072" spans="1:43" x14ac:dyDescent="0.25">
      <c r="A4072" s="27" t="s">
        <v>103</v>
      </c>
      <c r="B4072" s="27" t="s">
        <v>104</v>
      </c>
      <c r="C4072" s="27" t="s">
        <v>663</v>
      </c>
      <c r="D4072" s="27" t="s">
        <v>613</v>
      </c>
      <c r="E4072" s="27" t="s">
        <v>666</v>
      </c>
      <c r="F4072" s="27" t="s">
        <v>1050</v>
      </c>
      <c r="G4072" s="27" t="s">
        <v>1051</v>
      </c>
      <c r="H4072" s="34" t="s">
        <v>1031</v>
      </c>
      <c r="I4072" s="34" t="s">
        <v>1052</v>
      </c>
      <c r="J4072" s="34" t="str">
        <f t="shared" si="317"/>
        <v>Used VehicleGross profit per wholesale unit</v>
      </c>
      <c r="K4072" s="34" t="str">
        <f t="shared" si="318"/>
        <v>420Toyota UV Wholesale Cost of Sales</v>
      </c>
      <c r="L4072" s="28">
        <f>+SUMIF('TB 4-24'!M:M,$AL4072,'TB 4-24'!G:G)</f>
        <v>0</v>
      </c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>
        <f>+SUMIF('Input Sheet'!$S:$S,$AL4072,'Input Sheet'!C:C)</f>
        <v>0</v>
      </c>
      <c r="Z4072" s="28">
        <f>+SUMIF('Input Sheet'!$S:$S,$AL4072,'Input Sheet'!D:D)</f>
        <v>0</v>
      </c>
      <c r="AA4072" s="28">
        <f>+SUMIF('Input Sheet'!$S:$S,$AL4072,'Input Sheet'!E:E)</f>
        <v>0</v>
      </c>
      <c r="AB4072" s="28">
        <f>+SUMIF('Input Sheet'!$S:$S,$AL4072,'Input Sheet'!F:F)</f>
        <v>0</v>
      </c>
      <c r="AC4072" s="28">
        <f>+SUMIF('Input Sheet'!$S:$S,$AL4072,'Input Sheet'!G:G)</f>
        <v>0</v>
      </c>
      <c r="AD4072" s="28">
        <f>+SUMIF('Input Sheet'!$S:$S,$AL4072,'Input Sheet'!H:H)</f>
        <v>0</v>
      </c>
      <c r="AE4072" s="28">
        <f>+SUMIF('Input Sheet'!$S:$S,$AL4072,'Input Sheet'!I:I)</f>
        <v>0</v>
      </c>
      <c r="AF4072" s="28">
        <f>+SUMIF('Input Sheet'!$S:$S,$AL4072,'Input Sheet'!J:J)</f>
        <v>0</v>
      </c>
      <c r="AG4072" s="28">
        <f>+SUMIF('Input Sheet'!$S:$S,$AL4072,'Input Sheet'!K:K)</f>
        <v>0</v>
      </c>
      <c r="AH4072" s="28">
        <f>+SUMIF('Input Sheet'!$S:$S,$AL4072,'Input Sheet'!L:L)</f>
        <v>0</v>
      </c>
      <c r="AI4072" s="28">
        <f>+SUMIF('Input Sheet'!$S:$S,$AL4072,'Input Sheet'!M:M)</f>
        <v>0</v>
      </c>
      <c r="AJ4072" s="28">
        <f>+SUMIF('Input Sheet'!$S:$S,$AL4072,'Input Sheet'!N:N)</f>
        <v>0</v>
      </c>
      <c r="AK4072" s="28"/>
      <c r="AL4072" s="27" t="str">
        <f t="shared" si="316"/>
        <v>420-4233</v>
      </c>
      <c r="AM4072" s="34" t="str">
        <f t="shared" si="319"/>
        <v>Used Vehicle</v>
      </c>
      <c r="AN4072" s="34" t="str">
        <f t="shared" si="320"/>
        <v>Used VehicleGross profit per wholesale unit</v>
      </c>
      <c r="AO4072" s="35"/>
      <c r="AP4072" s="35"/>
      <c r="AQ4072" s="35"/>
    </row>
    <row r="4073" spans="1:43" x14ac:dyDescent="0.25">
      <c r="A4073" s="27" t="s">
        <v>103</v>
      </c>
      <c r="B4073" s="27" t="s">
        <v>104</v>
      </c>
      <c r="C4073" s="27" t="s">
        <v>663</v>
      </c>
      <c r="D4073" s="27" t="s">
        <v>613</v>
      </c>
      <c r="E4073" s="27" t="s">
        <v>667</v>
      </c>
      <c r="F4073" s="27" t="s">
        <v>1050</v>
      </c>
      <c r="G4073" s="27" t="s">
        <v>1051</v>
      </c>
      <c r="H4073" s="34" t="s">
        <v>1031</v>
      </c>
      <c r="I4073" s="34" t="s">
        <v>1052</v>
      </c>
      <c r="J4073" s="34" t="str">
        <f t="shared" si="317"/>
        <v>Used VehicleGross profit per wholesale unit</v>
      </c>
      <c r="K4073" s="34" t="str">
        <f t="shared" si="318"/>
        <v>421Toyota UV Wholesale Cost of Sales</v>
      </c>
      <c r="L4073" s="28">
        <f>+SUMIF('TB 4-24'!M:M,$AL4073,'TB 4-24'!G:G)</f>
        <v>0</v>
      </c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>
        <f>+SUMIF('Input Sheet'!$S:$S,$AL4073,'Input Sheet'!C:C)</f>
        <v>0</v>
      </c>
      <c r="Z4073" s="28">
        <f>+SUMIF('Input Sheet'!$S:$S,$AL4073,'Input Sheet'!D:D)</f>
        <v>0</v>
      </c>
      <c r="AA4073" s="28">
        <f>+SUMIF('Input Sheet'!$S:$S,$AL4073,'Input Sheet'!E:E)</f>
        <v>0</v>
      </c>
      <c r="AB4073" s="28">
        <f>+SUMIF('Input Sheet'!$S:$S,$AL4073,'Input Sheet'!F:F)</f>
        <v>0</v>
      </c>
      <c r="AC4073" s="28">
        <f>+SUMIF('Input Sheet'!$S:$S,$AL4073,'Input Sheet'!G:G)</f>
        <v>0</v>
      </c>
      <c r="AD4073" s="28">
        <f>+SUMIF('Input Sheet'!$S:$S,$AL4073,'Input Sheet'!H:H)</f>
        <v>0</v>
      </c>
      <c r="AE4073" s="28">
        <f>+SUMIF('Input Sheet'!$S:$S,$AL4073,'Input Sheet'!I:I)</f>
        <v>0</v>
      </c>
      <c r="AF4073" s="28">
        <f>+SUMIF('Input Sheet'!$S:$S,$AL4073,'Input Sheet'!J:J)</f>
        <v>0</v>
      </c>
      <c r="AG4073" s="28">
        <f>+SUMIF('Input Sheet'!$S:$S,$AL4073,'Input Sheet'!K:K)</f>
        <v>0</v>
      </c>
      <c r="AH4073" s="28">
        <f>+SUMIF('Input Sheet'!$S:$S,$AL4073,'Input Sheet'!L:L)</f>
        <v>0</v>
      </c>
      <c r="AI4073" s="28">
        <f>+SUMIF('Input Sheet'!$S:$S,$AL4073,'Input Sheet'!M:M)</f>
        <v>0</v>
      </c>
      <c r="AJ4073" s="28">
        <f>+SUMIF('Input Sheet'!$S:$S,$AL4073,'Input Sheet'!N:N)</f>
        <v>0</v>
      </c>
      <c r="AK4073" s="28"/>
      <c r="AL4073" s="27" t="str">
        <f t="shared" si="316"/>
        <v>421-4233</v>
      </c>
      <c r="AM4073" s="34" t="str">
        <f t="shared" si="319"/>
        <v>Used Vehicle</v>
      </c>
      <c r="AN4073" s="34" t="str">
        <f t="shared" si="320"/>
        <v>Used VehicleGross profit per wholesale unit</v>
      </c>
      <c r="AO4073" s="35"/>
      <c r="AP4073" s="35"/>
      <c r="AQ4073" s="35"/>
    </row>
    <row r="4074" spans="1:43" x14ac:dyDescent="0.25">
      <c r="A4074" s="27" t="s">
        <v>103</v>
      </c>
      <c r="B4074" s="27" t="s">
        <v>104</v>
      </c>
      <c r="C4074" s="27" t="s">
        <v>671</v>
      </c>
      <c r="D4074" s="27" t="s">
        <v>613</v>
      </c>
      <c r="E4074" s="27" t="s">
        <v>719</v>
      </c>
      <c r="F4074" s="27" t="s">
        <v>1050</v>
      </c>
      <c r="G4074" s="27" t="s">
        <v>1051</v>
      </c>
      <c r="H4074" s="34" t="s">
        <v>1031</v>
      </c>
      <c r="I4074" s="34" t="s">
        <v>1052</v>
      </c>
      <c r="J4074" s="34" t="str">
        <f t="shared" si="317"/>
        <v>Used VehicleGross profit per wholesale unit</v>
      </c>
      <c r="K4074" s="34" t="str">
        <f t="shared" si="318"/>
        <v>320Toyota UV Wholesale Cost of Sales</v>
      </c>
      <c r="L4074" s="28">
        <f>+SUMIF('TB 4-24'!M:M,$AL4074,'TB 4-24'!G:G)</f>
        <v>0</v>
      </c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>
        <f>+SUMIF('Input Sheet'!$S:$S,$AL4074,'Input Sheet'!C:C)</f>
        <v>0</v>
      </c>
      <c r="Z4074" s="28">
        <f>+SUMIF('Input Sheet'!$S:$S,$AL4074,'Input Sheet'!D:D)</f>
        <v>0</v>
      </c>
      <c r="AA4074" s="28">
        <f>+SUMIF('Input Sheet'!$S:$S,$AL4074,'Input Sheet'!E:E)</f>
        <v>0</v>
      </c>
      <c r="AB4074" s="28">
        <f>+SUMIF('Input Sheet'!$S:$S,$AL4074,'Input Sheet'!F:F)</f>
        <v>0</v>
      </c>
      <c r="AC4074" s="28">
        <f>+SUMIF('Input Sheet'!$S:$S,$AL4074,'Input Sheet'!G:G)</f>
        <v>0</v>
      </c>
      <c r="AD4074" s="28">
        <f>+SUMIF('Input Sheet'!$S:$S,$AL4074,'Input Sheet'!H:H)</f>
        <v>0</v>
      </c>
      <c r="AE4074" s="28">
        <f>+SUMIF('Input Sheet'!$S:$S,$AL4074,'Input Sheet'!I:I)</f>
        <v>0</v>
      </c>
      <c r="AF4074" s="28">
        <f>+SUMIF('Input Sheet'!$S:$S,$AL4074,'Input Sheet'!J:J)</f>
        <v>0</v>
      </c>
      <c r="AG4074" s="28">
        <f>+SUMIF('Input Sheet'!$S:$S,$AL4074,'Input Sheet'!K:K)</f>
        <v>0</v>
      </c>
      <c r="AH4074" s="28">
        <f>+SUMIF('Input Sheet'!$S:$S,$AL4074,'Input Sheet'!L:L)</f>
        <v>0</v>
      </c>
      <c r="AI4074" s="28">
        <f>+SUMIF('Input Sheet'!$S:$S,$AL4074,'Input Sheet'!M:M)</f>
        <v>0</v>
      </c>
      <c r="AJ4074" s="28">
        <f>+SUMIF('Input Sheet'!$S:$S,$AL4074,'Input Sheet'!N:N)</f>
        <v>0</v>
      </c>
      <c r="AK4074" s="28"/>
      <c r="AL4074" s="27" t="str">
        <f t="shared" si="316"/>
        <v>320-4233</v>
      </c>
      <c r="AM4074" s="34" t="str">
        <f t="shared" si="319"/>
        <v>Used Vehicle</v>
      </c>
      <c r="AN4074" s="34" t="str">
        <f t="shared" si="320"/>
        <v>Used VehicleGross profit per wholesale unit</v>
      </c>
      <c r="AO4074" s="35"/>
      <c r="AP4074" s="35"/>
      <c r="AQ4074" s="35"/>
    </row>
    <row r="4075" spans="1:43" x14ac:dyDescent="0.25">
      <c r="A4075" s="27" t="s">
        <v>103</v>
      </c>
      <c r="B4075" s="27" t="s">
        <v>104</v>
      </c>
      <c r="C4075" s="27" t="s">
        <v>671</v>
      </c>
      <c r="D4075" s="27" t="s">
        <v>613</v>
      </c>
      <c r="E4075" s="27" t="s">
        <v>674</v>
      </c>
      <c r="F4075" s="27" t="s">
        <v>1050</v>
      </c>
      <c r="G4075" s="27" t="s">
        <v>1051</v>
      </c>
      <c r="H4075" s="34" t="s">
        <v>1031</v>
      </c>
      <c r="I4075" s="34" t="s">
        <v>1052</v>
      </c>
      <c r="J4075" s="34" t="str">
        <f t="shared" si="317"/>
        <v>Used VehicleGross profit per wholesale unit</v>
      </c>
      <c r="K4075" s="34" t="str">
        <f t="shared" si="318"/>
        <v>321Toyota UV Wholesale Cost of Sales</v>
      </c>
      <c r="L4075" s="28">
        <f>+SUMIF('TB 4-24'!M:M,$AL4075,'TB 4-24'!G:G)</f>
        <v>0</v>
      </c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>
        <f>+SUMIF('Input Sheet'!$S:$S,$AL4075,'Input Sheet'!C:C)</f>
        <v>0</v>
      </c>
      <c r="Z4075" s="28">
        <f>+SUMIF('Input Sheet'!$S:$S,$AL4075,'Input Sheet'!D:D)</f>
        <v>0</v>
      </c>
      <c r="AA4075" s="28">
        <f>+SUMIF('Input Sheet'!$S:$S,$AL4075,'Input Sheet'!E:E)</f>
        <v>0</v>
      </c>
      <c r="AB4075" s="28">
        <f>+SUMIF('Input Sheet'!$S:$S,$AL4075,'Input Sheet'!F:F)</f>
        <v>0</v>
      </c>
      <c r="AC4075" s="28">
        <f>+SUMIF('Input Sheet'!$S:$S,$AL4075,'Input Sheet'!G:G)</f>
        <v>0</v>
      </c>
      <c r="AD4075" s="28">
        <f>+SUMIF('Input Sheet'!$S:$S,$AL4075,'Input Sheet'!H:H)</f>
        <v>0</v>
      </c>
      <c r="AE4075" s="28">
        <f>+SUMIF('Input Sheet'!$S:$S,$AL4075,'Input Sheet'!I:I)</f>
        <v>0</v>
      </c>
      <c r="AF4075" s="28">
        <f>+SUMIF('Input Sheet'!$S:$S,$AL4075,'Input Sheet'!J:J)</f>
        <v>0</v>
      </c>
      <c r="AG4075" s="28">
        <f>+SUMIF('Input Sheet'!$S:$S,$AL4075,'Input Sheet'!K:K)</f>
        <v>0</v>
      </c>
      <c r="AH4075" s="28">
        <f>+SUMIF('Input Sheet'!$S:$S,$AL4075,'Input Sheet'!L:L)</f>
        <v>0</v>
      </c>
      <c r="AI4075" s="28">
        <f>+SUMIF('Input Sheet'!$S:$S,$AL4075,'Input Sheet'!M:M)</f>
        <v>0</v>
      </c>
      <c r="AJ4075" s="28">
        <f>+SUMIF('Input Sheet'!$S:$S,$AL4075,'Input Sheet'!N:N)</f>
        <v>0</v>
      </c>
      <c r="AK4075" s="28"/>
      <c r="AL4075" s="27" t="str">
        <f t="shared" si="316"/>
        <v>321-4233</v>
      </c>
      <c r="AM4075" s="34" t="str">
        <f t="shared" si="319"/>
        <v>Used Vehicle</v>
      </c>
      <c r="AN4075" s="34" t="str">
        <f t="shared" si="320"/>
        <v>Used VehicleGross profit per wholesale unit</v>
      </c>
      <c r="AO4075" s="35"/>
      <c r="AP4075" s="35"/>
      <c r="AQ4075" s="35"/>
    </row>
    <row r="4076" spans="1:43" x14ac:dyDescent="0.25">
      <c r="A4076" s="27" t="s">
        <v>103</v>
      </c>
      <c r="B4076" s="27" t="s">
        <v>104</v>
      </c>
      <c r="C4076" s="27" t="s">
        <v>657</v>
      </c>
      <c r="D4076" s="27" t="s">
        <v>380</v>
      </c>
      <c r="E4076" s="27" t="s">
        <v>659</v>
      </c>
      <c r="F4076" s="27" t="s">
        <v>1053</v>
      </c>
      <c r="G4076" s="27" t="s">
        <v>1054</v>
      </c>
      <c r="H4076" s="34" t="s">
        <v>1031</v>
      </c>
      <c r="I4076" s="34" t="s">
        <v>1055</v>
      </c>
      <c r="J4076" s="34" t="str">
        <f t="shared" si="317"/>
        <v>Used VehicleOT/SIG Class total gross p.u. incl. incentives</v>
      </c>
      <c r="K4076" s="34" t="str">
        <f t="shared" si="318"/>
        <v>220Toyota UV incentive income</v>
      </c>
      <c r="L4076" s="28">
        <f>+SUMIF('TB 4-24'!M:M,$AL4076,'TB 4-24'!G:G)</f>
        <v>0</v>
      </c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>
        <f>+SUMIF('Input Sheet'!$S:$S,$AL4076,'Input Sheet'!C:C)</f>
        <v>0</v>
      </c>
      <c r="Z4076" s="28">
        <f>+SUMIF('Input Sheet'!$S:$S,$AL4076,'Input Sheet'!D:D)</f>
        <v>0</v>
      </c>
      <c r="AA4076" s="28">
        <f>+SUMIF('Input Sheet'!$S:$S,$AL4076,'Input Sheet'!E:E)</f>
        <v>0</v>
      </c>
      <c r="AB4076" s="28">
        <f>+SUMIF('Input Sheet'!$S:$S,$AL4076,'Input Sheet'!F:F)</f>
        <v>0</v>
      </c>
      <c r="AC4076" s="28">
        <f>+SUMIF('Input Sheet'!$S:$S,$AL4076,'Input Sheet'!G:G)</f>
        <v>0</v>
      </c>
      <c r="AD4076" s="28">
        <f>+SUMIF('Input Sheet'!$S:$S,$AL4076,'Input Sheet'!H:H)</f>
        <v>0</v>
      </c>
      <c r="AE4076" s="28">
        <f>+SUMIF('Input Sheet'!$S:$S,$AL4076,'Input Sheet'!I:I)</f>
        <v>0</v>
      </c>
      <c r="AF4076" s="28">
        <f>+SUMIF('Input Sheet'!$S:$S,$AL4076,'Input Sheet'!J:J)</f>
        <v>0</v>
      </c>
      <c r="AG4076" s="28">
        <f>+SUMIF('Input Sheet'!$S:$S,$AL4076,'Input Sheet'!K:K)</f>
        <v>0</v>
      </c>
      <c r="AH4076" s="28">
        <f>+SUMIF('Input Sheet'!$S:$S,$AL4076,'Input Sheet'!L:L)</f>
        <v>0</v>
      </c>
      <c r="AI4076" s="28">
        <f>+SUMIF('Input Sheet'!$S:$S,$AL4076,'Input Sheet'!M:M)</f>
        <v>0</v>
      </c>
      <c r="AJ4076" s="28">
        <f>+SUMIF('Input Sheet'!$S:$S,$AL4076,'Input Sheet'!N:N)</f>
        <v>0</v>
      </c>
      <c r="AK4076" s="28"/>
      <c r="AL4076" s="27" t="str">
        <f t="shared" si="316"/>
        <v>220-3150</v>
      </c>
      <c r="AM4076" s="34" t="str">
        <f t="shared" si="319"/>
        <v>Used Vehicle</v>
      </c>
      <c r="AN4076" s="34" t="str">
        <f t="shared" si="320"/>
        <v>Used VehicleOT/SIG Class total gross p.u. incl. incentives</v>
      </c>
      <c r="AO4076" s="35"/>
      <c r="AP4076" s="35"/>
      <c r="AQ4076" s="35"/>
    </row>
    <row r="4077" spans="1:43" x14ac:dyDescent="0.25">
      <c r="A4077" s="27" t="s">
        <v>103</v>
      </c>
      <c r="B4077" s="27" t="s">
        <v>104</v>
      </c>
      <c r="C4077" s="27" t="s">
        <v>104</v>
      </c>
      <c r="D4077" s="27" t="s">
        <v>380</v>
      </c>
      <c r="E4077" s="27" t="s">
        <v>678</v>
      </c>
      <c r="F4077" s="27" t="s">
        <v>1053</v>
      </c>
      <c r="G4077" s="27" t="s">
        <v>1054</v>
      </c>
      <c r="H4077" s="34" t="s">
        <v>1031</v>
      </c>
      <c r="I4077" s="34" t="s">
        <v>1055</v>
      </c>
      <c r="J4077" s="34" t="str">
        <f t="shared" si="317"/>
        <v>Used VehicleOT/SIG Class total gross p.u. incl. incentives</v>
      </c>
      <c r="K4077" s="34" t="str">
        <f t="shared" si="318"/>
        <v>121Toyota UV incentive income</v>
      </c>
      <c r="L4077" s="28">
        <f>+SUMIF('TB 4-24'!M:M,$AL4077,'TB 4-24'!G:G)</f>
        <v>0</v>
      </c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>
        <f>+SUMIF('Input Sheet'!$S:$S,$AL4077,'Input Sheet'!C:C)</f>
        <v>0</v>
      </c>
      <c r="Z4077" s="28">
        <f>+SUMIF('Input Sheet'!$S:$S,$AL4077,'Input Sheet'!D:D)</f>
        <v>0</v>
      </c>
      <c r="AA4077" s="28">
        <f>+SUMIF('Input Sheet'!$S:$S,$AL4077,'Input Sheet'!E:E)</f>
        <v>0</v>
      </c>
      <c r="AB4077" s="28">
        <f>+SUMIF('Input Sheet'!$S:$S,$AL4077,'Input Sheet'!F:F)</f>
        <v>0</v>
      </c>
      <c r="AC4077" s="28">
        <f>+SUMIF('Input Sheet'!$S:$S,$AL4077,'Input Sheet'!G:G)</f>
        <v>0</v>
      </c>
      <c r="AD4077" s="28">
        <f>+SUMIF('Input Sheet'!$S:$S,$AL4077,'Input Sheet'!H:H)</f>
        <v>0</v>
      </c>
      <c r="AE4077" s="28">
        <f>+SUMIF('Input Sheet'!$S:$S,$AL4077,'Input Sheet'!I:I)</f>
        <v>0</v>
      </c>
      <c r="AF4077" s="28">
        <f>+SUMIF('Input Sheet'!$S:$S,$AL4077,'Input Sheet'!J:J)</f>
        <v>0</v>
      </c>
      <c r="AG4077" s="28">
        <f>+SUMIF('Input Sheet'!$S:$S,$AL4077,'Input Sheet'!K:K)</f>
        <v>0</v>
      </c>
      <c r="AH4077" s="28">
        <f>+SUMIF('Input Sheet'!$S:$S,$AL4077,'Input Sheet'!L:L)</f>
        <v>0</v>
      </c>
      <c r="AI4077" s="28">
        <f>+SUMIF('Input Sheet'!$S:$S,$AL4077,'Input Sheet'!M:M)</f>
        <v>0</v>
      </c>
      <c r="AJ4077" s="28">
        <f>+SUMIF('Input Sheet'!$S:$S,$AL4077,'Input Sheet'!N:N)</f>
        <v>0</v>
      </c>
      <c r="AK4077" s="28"/>
      <c r="AL4077" s="27" t="str">
        <f t="shared" si="316"/>
        <v>121-3150</v>
      </c>
      <c r="AM4077" s="34" t="str">
        <f t="shared" si="319"/>
        <v>Used Vehicle</v>
      </c>
      <c r="AN4077" s="34" t="str">
        <f t="shared" si="320"/>
        <v>Used VehicleOT/SIG Class total gross p.u. incl. incentives</v>
      </c>
      <c r="AO4077" s="35"/>
      <c r="AP4077" s="35"/>
      <c r="AQ4077" s="35"/>
    </row>
    <row r="4078" spans="1:43" x14ac:dyDescent="0.25">
      <c r="A4078" s="27" t="s">
        <v>103</v>
      </c>
      <c r="B4078" s="27" t="s">
        <v>104</v>
      </c>
      <c r="C4078" s="27" t="s">
        <v>657</v>
      </c>
      <c r="D4078" s="27" t="s">
        <v>614</v>
      </c>
      <c r="E4078" s="27" t="s">
        <v>661</v>
      </c>
      <c r="F4078" s="27" t="s">
        <v>1053</v>
      </c>
      <c r="G4078" s="27" t="s">
        <v>1054</v>
      </c>
      <c r="H4078" s="34" t="s">
        <v>1031</v>
      </c>
      <c r="I4078" s="34" t="s">
        <v>1055</v>
      </c>
      <c r="J4078" s="34" t="str">
        <f t="shared" si="317"/>
        <v>Used VehicleOT/SIG Class total gross p.u. incl. incentives</v>
      </c>
      <c r="K4078" s="34" t="str">
        <f t="shared" si="318"/>
        <v>221Toyota UV incentive income</v>
      </c>
      <c r="L4078" s="28">
        <f>+SUMIF('TB 4-24'!M:M,$AL4078,'TB 4-24'!G:G)</f>
        <v>0</v>
      </c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>
        <f>+SUMIF('Input Sheet'!$S:$S,$AL4078,'Input Sheet'!C:C)</f>
        <v>0</v>
      </c>
      <c r="Z4078" s="28">
        <f>+SUMIF('Input Sheet'!$S:$S,$AL4078,'Input Sheet'!D:D)</f>
        <v>0</v>
      </c>
      <c r="AA4078" s="28">
        <f>+SUMIF('Input Sheet'!$S:$S,$AL4078,'Input Sheet'!E:E)</f>
        <v>0</v>
      </c>
      <c r="AB4078" s="28">
        <f>+SUMIF('Input Sheet'!$S:$S,$AL4078,'Input Sheet'!F:F)</f>
        <v>0</v>
      </c>
      <c r="AC4078" s="28">
        <f>+SUMIF('Input Sheet'!$S:$S,$AL4078,'Input Sheet'!G:G)</f>
        <v>0</v>
      </c>
      <c r="AD4078" s="28">
        <f>+SUMIF('Input Sheet'!$S:$S,$AL4078,'Input Sheet'!H:H)</f>
        <v>0</v>
      </c>
      <c r="AE4078" s="28">
        <f>+SUMIF('Input Sheet'!$S:$S,$AL4078,'Input Sheet'!I:I)</f>
        <v>0</v>
      </c>
      <c r="AF4078" s="28">
        <f>+SUMIF('Input Sheet'!$S:$S,$AL4078,'Input Sheet'!J:J)</f>
        <v>0</v>
      </c>
      <c r="AG4078" s="28">
        <f>+SUMIF('Input Sheet'!$S:$S,$AL4078,'Input Sheet'!K:K)</f>
        <v>0</v>
      </c>
      <c r="AH4078" s="28">
        <f>+SUMIF('Input Sheet'!$S:$S,$AL4078,'Input Sheet'!L:L)</f>
        <v>0</v>
      </c>
      <c r="AI4078" s="28">
        <f>+SUMIF('Input Sheet'!$S:$S,$AL4078,'Input Sheet'!M:M)</f>
        <v>0</v>
      </c>
      <c r="AJ4078" s="28">
        <f>+SUMIF('Input Sheet'!$S:$S,$AL4078,'Input Sheet'!N:N)</f>
        <v>0</v>
      </c>
      <c r="AK4078" s="28"/>
      <c r="AL4078" s="27" t="str">
        <f t="shared" si="316"/>
        <v>221-3246</v>
      </c>
      <c r="AM4078" s="34" t="str">
        <f t="shared" si="319"/>
        <v>Used Vehicle</v>
      </c>
      <c r="AN4078" s="34" t="str">
        <f t="shared" si="320"/>
        <v>Used VehicleOT/SIG Class total gross p.u. incl. incentives</v>
      </c>
      <c r="AO4078" s="35"/>
      <c r="AP4078" s="35"/>
      <c r="AQ4078" s="35"/>
    </row>
    <row r="4079" spans="1:43" x14ac:dyDescent="0.25">
      <c r="A4079" s="27" t="s">
        <v>103</v>
      </c>
      <c r="B4079" s="27" t="s">
        <v>104</v>
      </c>
      <c r="C4079" s="27" t="s">
        <v>663</v>
      </c>
      <c r="D4079" s="27" t="s">
        <v>614</v>
      </c>
      <c r="E4079" s="27" t="s">
        <v>666</v>
      </c>
      <c r="F4079" s="27" t="s">
        <v>1053</v>
      </c>
      <c r="G4079" s="27" t="s">
        <v>1054</v>
      </c>
      <c r="H4079" s="34" t="s">
        <v>1031</v>
      </c>
      <c r="I4079" s="34" t="s">
        <v>1055</v>
      </c>
      <c r="J4079" s="34" t="str">
        <f t="shared" si="317"/>
        <v>Used VehicleOT/SIG Class total gross p.u. incl. incentives</v>
      </c>
      <c r="K4079" s="34" t="str">
        <f t="shared" si="318"/>
        <v>420Toyota UV incentive income</v>
      </c>
      <c r="L4079" s="28">
        <f>+SUMIF('TB 4-24'!M:M,$AL4079,'TB 4-24'!G:G)</f>
        <v>0</v>
      </c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>
        <f>+SUMIF('Input Sheet'!$S:$S,$AL4079,'Input Sheet'!C:C)</f>
        <v>0</v>
      </c>
      <c r="Z4079" s="28">
        <f>+SUMIF('Input Sheet'!$S:$S,$AL4079,'Input Sheet'!D:D)</f>
        <v>0</v>
      </c>
      <c r="AA4079" s="28">
        <f>+SUMIF('Input Sheet'!$S:$S,$AL4079,'Input Sheet'!E:E)</f>
        <v>0</v>
      </c>
      <c r="AB4079" s="28">
        <f>+SUMIF('Input Sheet'!$S:$S,$AL4079,'Input Sheet'!F:F)</f>
        <v>0</v>
      </c>
      <c r="AC4079" s="28">
        <f>+SUMIF('Input Sheet'!$S:$S,$AL4079,'Input Sheet'!G:G)</f>
        <v>0</v>
      </c>
      <c r="AD4079" s="28">
        <f>+SUMIF('Input Sheet'!$S:$S,$AL4079,'Input Sheet'!H:H)</f>
        <v>0</v>
      </c>
      <c r="AE4079" s="28">
        <f>+SUMIF('Input Sheet'!$S:$S,$AL4079,'Input Sheet'!I:I)</f>
        <v>0</v>
      </c>
      <c r="AF4079" s="28">
        <f>+SUMIF('Input Sheet'!$S:$S,$AL4079,'Input Sheet'!J:J)</f>
        <v>0</v>
      </c>
      <c r="AG4079" s="28">
        <f>+SUMIF('Input Sheet'!$S:$S,$AL4079,'Input Sheet'!K:K)</f>
        <v>0</v>
      </c>
      <c r="AH4079" s="28">
        <f>+SUMIF('Input Sheet'!$S:$S,$AL4079,'Input Sheet'!L:L)</f>
        <v>0</v>
      </c>
      <c r="AI4079" s="28">
        <f>+SUMIF('Input Sheet'!$S:$S,$AL4079,'Input Sheet'!M:M)</f>
        <v>0</v>
      </c>
      <c r="AJ4079" s="28">
        <f>+SUMIF('Input Sheet'!$S:$S,$AL4079,'Input Sheet'!N:N)</f>
        <v>0</v>
      </c>
      <c r="AK4079" s="28"/>
      <c r="AL4079" s="27" t="str">
        <f t="shared" si="316"/>
        <v>420-3246</v>
      </c>
      <c r="AM4079" s="34" t="str">
        <f t="shared" si="319"/>
        <v>Used Vehicle</v>
      </c>
      <c r="AN4079" s="34" t="str">
        <f t="shared" si="320"/>
        <v>Used VehicleOT/SIG Class total gross p.u. incl. incentives</v>
      </c>
      <c r="AO4079" s="35"/>
      <c r="AP4079" s="35"/>
      <c r="AQ4079" s="35"/>
    </row>
    <row r="4080" spans="1:43" x14ac:dyDescent="0.25">
      <c r="A4080" s="27" t="s">
        <v>103</v>
      </c>
      <c r="B4080" s="27" t="s">
        <v>104</v>
      </c>
      <c r="C4080" s="27" t="s">
        <v>663</v>
      </c>
      <c r="D4080" s="27" t="s">
        <v>614</v>
      </c>
      <c r="E4080" s="27" t="s">
        <v>667</v>
      </c>
      <c r="F4080" s="27" t="s">
        <v>1053</v>
      </c>
      <c r="G4080" s="27" t="s">
        <v>1054</v>
      </c>
      <c r="H4080" s="34" t="s">
        <v>1031</v>
      </c>
      <c r="I4080" s="34" t="s">
        <v>1055</v>
      </c>
      <c r="J4080" s="34" t="str">
        <f t="shared" si="317"/>
        <v>Used VehicleOT/SIG Class total gross p.u. incl. incentives</v>
      </c>
      <c r="K4080" s="34" t="str">
        <f t="shared" si="318"/>
        <v>421Toyota UV incentive income</v>
      </c>
      <c r="L4080" s="28">
        <f>+SUMIF('TB 4-24'!M:M,$AL4080,'TB 4-24'!G:G)</f>
        <v>0</v>
      </c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>
        <f>+SUMIF('Input Sheet'!$S:$S,$AL4080,'Input Sheet'!C:C)</f>
        <v>0</v>
      </c>
      <c r="Z4080" s="28">
        <f>+SUMIF('Input Sheet'!$S:$S,$AL4080,'Input Sheet'!D:D)</f>
        <v>0</v>
      </c>
      <c r="AA4080" s="28">
        <f>+SUMIF('Input Sheet'!$S:$S,$AL4080,'Input Sheet'!E:E)</f>
        <v>0</v>
      </c>
      <c r="AB4080" s="28">
        <f>+SUMIF('Input Sheet'!$S:$S,$AL4080,'Input Sheet'!F:F)</f>
        <v>0</v>
      </c>
      <c r="AC4080" s="28">
        <f>+SUMIF('Input Sheet'!$S:$S,$AL4080,'Input Sheet'!G:G)</f>
        <v>0</v>
      </c>
      <c r="AD4080" s="28">
        <f>+SUMIF('Input Sheet'!$S:$S,$AL4080,'Input Sheet'!H:H)</f>
        <v>0</v>
      </c>
      <c r="AE4080" s="28">
        <f>+SUMIF('Input Sheet'!$S:$S,$AL4080,'Input Sheet'!I:I)</f>
        <v>0</v>
      </c>
      <c r="AF4080" s="28">
        <f>+SUMIF('Input Sheet'!$S:$S,$AL4080,'Input Sheet'!J:J)</f>
        <v>0</v>
      </c>
      <c r="AG4080" s="28">
        <f>+SUMIF('Input Sheet'!$S:$S,$AL4080,'Input Sheet'!K:K)</f>
        <v>0</v>
      </c>
      <c r="AH4080" s="28">
        <f>+SUMIF('Input Sheet'!$S:$S,$AL4080,'Input Sheet'!L:L)</f>
        <v>0</v>
      </c>
      <c r="AI4080" s="28">
        <f>+SUMIF('Input Sheet'!$S:$S,$AL4080,'Input Sheet'!M:M)</f>
        <v>0</v>
      </c>
      <c r="AJ4080" s="28">
        <f>+SUMIF('Input Sheet'!$S:$S,$AL4080,'Input Sheet'!N:N)</f>
        <v>0</v>
      </c>
      <c r="AK4080" s="28"/>
      <c r="AL4080" s="27" t="str">
        <f t="shared" si="316"/>
        <v>421-3246</v>
      </c>
      <c r="AM4080" s="34" t="str">
        <f t="shared" si="319"/>
        <v>Used Vehicle</v>
      </c>
      <c r="AN4080" s="34" t="str">
        <f t="shared" si="320"/>
        <v>Used VehicleOT/SIG Class total gross p.u. incl. incentives</v>
      </c>
      <c r="AO4080" s="35"/>
      <c r="AP4080" s="35"/>
      <c r="AQ4080" s="35"/>
    </row>
    <row r="4081" spans="1:43" x14ac:dyDescent="0.25">
      <c r="A4081" s="27" t="s">
        <v>103</v>
      </c>
      <c r="B4081" s="27" t="s">
        <v>104</v>
      </c>
      <c r="C4081" s="27" t="s">
        <v>671</v>
      </c>
      <c r="D4081" s="27" t="s">
        <v>614</v>
      </c>
      <c r="E4081" s="27" t="s">
        <v>719</v>
      </c>
      <c r="F4081" s="27" t="s">
        <v>1053</v>
      </c>
      <c r="G4081" s="27" t="s">
        <v>1054</v>
      </c>
      <c r="H4081" s="34" t="s">
        <v>1031</v>
      </c>
      <c r="I4081" s="34" t="s">
        <v>1055</v>
      </c>
      <c r="J4081" s="34" t="str">
        <f t="shared" si="317"/>
        <v>Used VehicleOT/SIG Class total gross p.u. incl. incentives</v>
      </c>
      <c r="K4081" s="34" t="str">
        <f t="shared" si="318"/>
        <v>320Toyota UV incentive income</v>
      </c>
      <c r="L4081" s="28">
        <f>+SUMIF('TB 4-24'!M:M,$AL4081,'TB 4-24'!G:G)</f>
        <v>0</v>
      </c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>
        <f>+SUMIF('Input Sheet'!$S:$S,$AL4081,'Input Sheet'!C:C)</f>
        <v>0</v>
      </c>
      <c r="Z4081" s="28">
        <f>+SUMIF('Input Sheet'!$S:$S,$AL4081,'Input Sheet'!D:D)</f>
        <v>0</v>
      </c>
      <c r="AA4081" s="28">
        <f>+SUMIF('Input Sheet'!$S:$S,$AL4081,'Input Sheet'!E:E)</f>
        <v>0</v>
      </c>
      <c r="AB4081" s="28">
        <f>+SUMIF('Input Sheet'!$S:$S,$AL4081,'Input Sheet'!F:F)</f>
        <v>0</v>
      </c>
      <c r="AC4081" s="28">
        <f>+SUMIF('Input Sheet'!$S:$S,$AL4081,'Input Sheet'!G:G)</f>
        <v>0</v>
      </c>
      <c r="AD4081" s="28">
        <f>+SUMIF('Input Sheet'!$S:$S,$AL4081,'Input Sheet'!H:H)</f>
        <v>0</v>
      </c>
      <c r="AE4081" s="28">
        <f>+SUMIF('Input Sheet'!$S:$S,$AL4081,'Input Sheet'!I:I)</f>
        <v>0</v>
      </c>
      <c r="AF4081" s="28">
        <f>+SUMIF('Input Sheet'!$S:$S,$AL4081,'Input Sheet'!J:J)</f>
        <v>0</v>
      </c>
      <c r="AG4081" s="28">
        <f>+SUMIF('Input Sheet'!$S:$S,$AL4081,'Input Sheet'!K:K)</f>
        <v>0</v>
      </c>
      <c r="AH4081" s="28">
        <f>+SUMIF('Input Sheet'!$S:$S,$AL4081,'Input Sheet'!L:L)</f>
        <v>0</v>
      </c>
      <c r="AI4081" s="28">
        <f>+SUMIF('Input Sheet'!$S:$S,$AL4081,'Input Sheet'!M:M)</f>
        <v>0</v>
      </c>
      <c r="AJ4081" s="28">
        <f>+SUMIF('Input Sheet'!$S:$S,$AL4081,'Input Sheet'!N:N)</f>
        <v>0</v>
      </c>
      <c r="AK4081" s="28"/>
      <c r="AL4081" s="27" t="str">
        <f t="shared" si="316"/>
        <v>320-3246</v>
      </c>
      <c r="AM4081" s="34" t="str">
        <f t="shared" si="319"/>
        <v>Used Vehicle</v>
      </c>
      <c r="AN4081" s="34" t="str">
        <f t="shared" si="320"/>
        <v>Used VehicleOT/SIG Class total gross p.u. incl. incentives</v>
      </c>
      <c r="AO4081" s="35"/>
      <c r="AP4081" s="35"/>
      <c r="AQ4081" s="35"/>
    </row>
    <row r="4082" spans="1:43" x14ac:dyDescent="0.25">
      <c r="A4082" s="27" t="s">
        <v>103</v>
      </c>
      <c r="B4082" s="27" t="s">
        <v>104</v>
      </c>
      <c r="C4082" s="27" t="s">
        <v>671</v>
      </c>
      <c r="D4082" s="27" t="s">
        <v>614</v>
      </c>
      <c r="E4082" s="27" t="s">
        <v>674</v>
      </c>
      <c r="F4082" s="27" t="s">
        <v>1053</v>
      </c>
      <c r="G4082" s="27" t="s">
        <v>1054</v>
      </c>
      <c r="H4082" s="34" t="s">
        <v>1031</v>
      </c>
      <c r="I4082" s="34" t="s">
        <v>1055</v>
      </c>
      <c r="J4082" s="34" t="str">
        <f t="shared" si="317"/>
        <v>Used VehicleOT/SIG Class total gross p.u. incl. incentives</v>
      </c>
      <c r="K4082" s="34" t="str">
        <f t="shared" si="318"/>
        <v>321Toyota UV incentive income</v>
      </c>
      <c r="L4082" s="28">
        <f>+SUMIF('TB 4-24'!M:M,$AL4082,'TB 4-24'!G:G)</f>
        <v>0</v>
      </c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>
        <f>+SUMIF('Input Sheet'!$S:$S,$AL4082,'Input Sheet'!C:C)</f>
        <v>0</v>
      </c>
      <c r="Z4082" s="28">
        <f>+SUMIF('Input Sheet'!$S:$S,$AL4082,'Input Sheet'!D:D)</f>
        <v>0</v>
      </c>
      <c r="AA4082" s="28">
        <f>+SUMIF('Input Sheet'!$S:$S,$AL4082,'Input Sheet'!E:E)</f>
        <v>0</v>
      </c>
      <c r="AB4082" s="28">
        <f>+SUMIF('Input Sheet'!$S:$S,$AL4082,'Input Sheet'!F:F)</f>
        <v>0</v>
      </c>
      <c r="AC4082" s="28">
        <f>+SUMIF('Input Sheet'!$S:$S,$AL4082,'Input Sheet'!G:G)</f>
        <v>0</v>
      </c>
      <c r="AD4082" s="28">
        <f>+SUMIF('Input Sheet'!$S:$S,$AL4082,'Input Sheet'!H:H)</f>
        <v>0</v>
      </c>
      <c r="AE4082" s="28">
        <f>+SUMIF('Input Sheet'!$S:$S,$AL4082,'Input Sheet'!I:I)</f>
        <v>0</v>
      </c>
      <c r="AF4082" s="28">
        <f>+SUMIF('Input Sheet'!$S:$S,$AL4082,'Input Sheet'!J:J)</f>
        <v>0</v>
      </c>
      <c r="AG4082" s="28">
        <f>+SUMIF('Input Sheet'!$S:$S,$AL4082,'Input Sheet'!K:K)</f>
        <v>0</v>
      </c>
      <c r="AH4082" s="28">
        <f>+SUMIF('Input Sheet'!$S:$S,$AL4082,'Input Sheet'!L:L)</f>
        <v>0</v>
      </c>
      <c r="AI4082" s="28">
        <f>+SUMIF('Input Sheet'!$S:$S,$AL4082,'Input Sheet'!M:M)</f>
        <v>0</v>
      </c>
      <c r="AJ4082" s="28">
        <f>+SUMIF('Input Sheet'!$S:$S,$AL4082,'Input Sheet'!N:N)</f>
        <v>0</v>
      </c>
      <c r="AK4082" s="28"/>
      <c r="AL4082" s="27" t="str">
        <f t="shared" si="316"/>
        <v>321-3246</v>
      </c>
      <c r="AM4082" s="34" t="str">
        <f t="shared" si="319"/>
        <v>Used Vehicle</v>
      </c>
      <c r="AN4082" s="34" t="str">
        <f t="shared" si="320"/>
        <v>Used VehicleOT/SIG Class total gross p.u. incl. incentives</v>
      </c>
      <c r="AO4082" s="35"/>
      <c r="AP4082" s="35"/>
      <c r="AQ4082" s="35"/>
    </row>
    <row r="4083" spans="1:43" x14ac:dyDescent="0.25">
      <c r="A4083" s="27" t="s">
        <v>103</v>
      </c>
      <c r="B4083" s="27" t="s">
        <v>104</v>
      </c>
      <c r="C4083" s="27" t="s">
        <v>104</v>
      </c>
      <c r="D4083" s="27" t="s">
        <v>614</v>
      </c>
      <c r="E4083" s="27" t="s">
        <v>654</v>
      </c>
      <c r="F4083" s="27" t="s">
        <v>1053</v>
      </c>
      <c r="G4083" s="27" t="s">
        <v>1054</v>
      </c>
      <c r="H4083" s="34" t="s">
        <v>1031</v>
      </c>
      <c r="I4083" s="34" t="s">
        <v>1055</v>
      </c>
      <c r="J4083" s="34" t="str">
        <f t="shared" si="317"/>
        <v>Used VehicleOT/SIG Class total gross p.u. incl. incentives</v>
      </c>
      <c r="K4083" s="34" t="str">
        <f t="shared" si="318"/>
        <v>120Toyota UV incentive income</v>
      </c>
      <c r="L4083" s="28">
        <f>+SUMIF('TB 4-24'!M:M,$AL4083,'TB 4-24'!G:G)</f>
        <v>0</v>
      </c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>
        <f>+SUMIF('Input Sheet'!$S:$S,$AL4083,'Input Sheet'!C:C)</f>
        <v>0</v>
      </c>
      <c r="Z4083" s="28">
        <f>+SUMIF('Input Sheet'!$S:$S,$AL4083,'Input Sheet'!D:D)</f>
        <v>0</v>
      </c>
      <c r="AA4083" s="28">
        <f>+SUMIF('Input Sheet'!$S:$S,$AL4083,'Input Sheet'!E:E)</f>
        <v>0</v>
      </c>
      <c r="AB4083" s="28">
        <f>+SUMIF('Input Sheet'!$S:$S,$AL4083,'Input Sheet'!F:F)</f>
        <v>0</v>
      </c>
      <c r="AC4083" s="28">
        <f>+SUMIF('Input Sheet'!$S:$S,$AL4083,'Input Sheet'!G:G)</f>
        <v>0</v>
      </c>
      <c r="AD4083" s="28">
        <f>+SUMIF('Input Sheet'!$S:$S,$AL4083,'Input Sheet'!H:H)</f>
        <v>0</v>
      </c>
      <c r="AE4083" s="28">
        <f>+SUMIF('Input Sheet'!$S:$S,$AL4083,'Input Sheet'!I:I)</f>
        <v>0</v>
      </c>
      <c r="AF4083" s="28">
        <f>+SUMIF('Input Sheet'!$S:$S,$AL4083,'Input Sheet'!J:J)</f>
        <v>0</v>
      </c>
      <c r="AG4083" s="28">
        <f>+SUMIF('Input Sheet'!$S:$S,$AL4083,'Input Sheet'!K:K)</f>
        <v>0</v>
      </c>
      <c r="AH4083" s="28">
        <f>+SUMIF('Input Sheet'!$S:$S,$AL4083,'Input Sheet'!L:L)</f>
        <v>0</v>
      </c>
      <c r="AI4083" s="28">
        <f>+SUMIF('Input Sheet'!$S:$S,$AL4083,'Input Sheet'!M:M)</f>
        <v>0</v>
      </c>
      <c r="AJ4083" s="28">
        <f>+SUMIF('Input Sheet'!$S:$S,$AL4083,'Input Sheet'!N:N)</f>
        <v>0</v>
      </c>
      <c r="AK4083" s="28"/>
      <c r="AL4083" s="27" t="str">
        <f t="shared" si="316"/>
        <v>120-3246</v>
      </c>
      <c r="AM4083" s="34" t="str">
        <f t="shared" si="319"/>
        <v>Used Vehicle</v>
      </c>
      <c r="AN4083" s="34" t="str">
        <f t="shared" si="320"/>
        <v>Used VehicleOT/SIG Class total gross p.u. incl. incentives</v>
      </c>
      <c r="AO4083" s="35"/>
      <c r="AP4083" s="35"/>
      <c r="AQ4083" s="35"/>
    </row>
    <row r="4084" spans="1:43" x14ac:dyDescent="0.25">
      <c r="A4084" s="27" t="s">
        <v>103</v>
      </c>
      <c r="B4084" s="27" t="s">
        <v>104</v>
      </c>
      <c r="C4084" s="27" t="s">
        <v>657</v>
      </c>
      <c r="D4084" s="27" t="s">
        <v>614</v>
      </c>
      <c r="E4084" s="27" t="s">
        <v>659</v>
      </c>
      <c r="F4084" s="27" t="s">
        <v>1053</v>
      </c>
      <c r="G4084" s="27" t="s">
        <v>1054</v>
      </c>
      <c r="H4084" s="34" t="s">
        <v>1031</v>
      </c>
      <c r="I4084" s="34" t="s">
        <v>1055</v>
      </c>
      <c r="J4084" s="34" t="str">
        <f t="shared" si="317"/>
        <v>Used VehicleOT/SIG Class total gross p.u. incl. incentives</v>
      </c>
      <c r="K4084" s="34" t="str">
        <f t="shared" si="318"/>
        <v>220Toyota UV incentive income</v>
      </c>
      <c r="L4084" s="28">
        <f>+SUMIF('TB 4-24'!M:M,$AL4084,'TB 4-24'!G:G)</f>
        <v>0</v>
      </c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>
        <f>+SUMIF('Input Sheet'!$S:$S,$AL4084,'Input Sheet'!C:C)</f>
        <v>0</v>
      </c>
      <c r="Z4084" s="28">
        <f>+SUMIF('Input Sheet'!$S:$S,$AL4084,'Input Sheet'!D:D)</f>
        <v>0</v>
      </c>
      <c r="AA4084" s="28">
        <f>+SUMIF('Input Sheet'!$S:$S,$AL4084,'Input Sheet'!E:E)</f>
        <v>0</v>
      </c>
      <c r="AB4084" s="28">
        <f>+SUMIF('Input Sheet'!$S:$S,$AL4084,'Input Sheet'!F:F)</f>
        <v>0</v>
      </c>
      <c r="AC4084" s="28">
        <f>+SUMIF('Input Sheet'!$S:$S,$AL4084,'Input Sheet'!G:G)</f>
        <v>0</v>
      </c>
      <c r="AD4084" s="28">
        <f>+SUMIF('Input Sheet'!$S:$S,$AL4084,'Input Sheet'!H:H)</f>
        <v>0</v>
      </c>
      <c r="AE4084" s="28">
        <f>+SUMIF('Input Sheet'!$S:$S,$AL4084,'Input Sheet'!I:I)</f>
        <v>0</v>
      </c>
      <c r="AF4084" s="28">
        <f>+SUMIF('Input Sheet'!$S:$S,$AL4084,'Input Sheet'!J:J)</f>
        <v>0</v>
      </c>
      <c r="AG4084" s="28">
        <f>+SUMIF('Input Sheet'!$S:$S,$AL4084,'Input Sheet'!K:K)</f>
        <v>0</v>
      </c>
      <c r="AH4084" s="28">
        <f>+SUMIF('Input Sheet'!$S:$S,$AL4084,'Input Sheet'!L:L)</f>
        <v>0</v>
      </c>
      <c r="AI4084" s="28">
        <f>+SUMIF('Input Sheet'!$S:$S,$AL4084,'Input Sheet'!M:M)</f>
        <v>0</v>
      </c>
      <c r="AJ4084" s="28">
        <f>+SUMIF('Input Sheet'!$S:$S,$AL4084,'Input Sheet'!N:N)</f>
        <v>0</v>
      </c>
      <c r="AK4084" s="28"/>
      <c r="AL4084" s="27" t="str">
        <f t="shared" si="316"/>
        <v>220-3246</v>
      </c>
      <c r="AM4084" s="34" t="str">
        <f t="shared" si="319"/>
        <v>Used Vehicle</v>
      </c>
      <c r="AN4084" s="34" t="str">
        <f t="shared" si="320"/>
        <v>Used VehicleOT/SIG Class total gross p.u. incl. incentives</v>
      </c>
      <c r="AO4084" s="35"/>
      <c r="AP4084" s="35"/>
      <c r="AQ4084" s="35"/>
    </row>
    <row r="4085" spans="1:43" x14ac:dyDescent="0.25">
      <c r="A4085" s="27" t="s">
        <v>103</v>
      </c>
      <c r="B4085" s="27" t="s">
        <v>104</v>
      </c>
      <c r="C4085" s="27" t="s">
        <v>104</v>
      </c>
      <c r="D4085" s="27" t="s">
        <v>614</v>
      </c>
      <c r="E4085" s="27" t="s">
        <v>678</v>
      </c>
      <c r="F4085" s="27" t="s">
        <v>1053</v>
      </c>
      <c r="G4085" s="27" t="s">
        <v>1054</v>
      </c>
      <c r="H4085" s="34" t="s">
        <v>1031</v>
      </c>
      <c r="I4085" s="34" t="s">
        <v>1055</v>
      </c>
      <c r="J4085" s="34" t="str">
        <f t="shared" si="317"/>
        <v>Used VehicleOT/SIG Class total gross p.u. incl. incentives</v>
      </c>
      <c r="K4085" s="34" t="str">
        <f t="shared" si="318"/>
        <v>121Toyota UV incentive income</v>
      </c>
      <c r="L4085" s="28">
        <f>+SUMIF('TB 4-24'!M:M,$AL4085,'TB 4-24'!G:G)</f>
        <v>0</v>
      </c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>
        <f>+SUMIF('Input Sheet'!$S:$S,$AL4085,'Input Sheet'!C:C)</f>
        <v>0</v>
      </c>
      <c r="Z4085" s="28">
        <f>+SUMIF('Input Sheet'!$S:$S,$AL4085,'Input Sheet'!D:D)</f>
        <v>0</v>
      </c>
      <c r="AA4085" s="28">
        <f>+SUMIF('Input Sheet'!$S:$S,$AL4085,'Input Sheet'!E:E)</f>
        <v>0</v>
      </c>
      <c r="AB4085" s="28">
        <f>+SUMIF('Input Sheet'!$S:$S,$AL4085,'Input Sheet'!F:F)</f>
        <v>0</v>
      </c>
      <c r="AC4085" s="28">
        <f>+SUMIF('Input Sheet'!$S:$S,$AL4085,'Input Sheet'!G:G)</f>
        <v>0</v>
      </c>
      <c r="AD4085" s="28">
        <f>+SUMIF('Input Sheet'!$S:$S,$AL4085,'Input Sheet'!H:H)</f>
        <v>0</v>
      </c>
      <c r="AE4085" s="28">
        <f>+SUMIF('Input Sheet'!$S:$S,$AL4085,'Input Sheet'!I:I)</f>
        <v>0</v>
      </c>
      <c r="AF4085" s="28">
        <f>+SUMIF('Input Sheet'!$S:$S,$AL4085,'Input Sheet'!J:J)</f>
        <v>0</v>
      </c>
      <c r="AG4085" s="28">
        <f>+SUMIF('Input Sheet'!$S:$S,$AL4085,'Input Sheet'!K:K)</f>
        <v>0</v>
      </c>
      <c r="AH4085" s="28">
        <f>+SUMIF('Input Sheet'!$S:$S,$AL4085,'Input Sheet'!L:L)</f>
        <v>0</v>
      </c>
      <c r="AI4085" s="28">
        <f>+SUMIF('Input Sheet'!$S:$S,$AL4085,'Input Sheet'!M:M)</f>
        <v>0</v>
      </c>
      <c r="AJ4085" s="28">
        <f>+SUMIF('Input Sheet'!$S:$S,$AL4085,'Input Sheet'!N:N)</f>
        <v>0</v>
      </c>
      <c r="AK4085" s="28"/>
      <c r="AL4085" s="27" t="str">
        <f t="shared" si="316"/>
        <v>121-3246</v>
      </c>
      <c r="AM4085" s="34" t="str">
        <f t="shared" si="319"/>
        <v>Used Vehicle</v>
      </c>
      <c r="AN4085" s="34" t="str">
        <f t="shared" si="320"/>
        <v>Used VehicleOT/SIG Class total gross p.u. incl. incentives</v>
      </c>
      <c r="AO4085" s="35"/>
      <c r="AP4085" s="35"/>
      <c r="AQ4085" s="35"/>
    </row>
    <row r="4086" spans="1:43" x14ac:dyDescent="0.25">
      <c r="A4086" s="27" t="s">
        <v>103</v>
      </c>
      <c r="B4086" s="27" t="s">
        <v>104</v>
      </c>
      <c r="C4086" s="27" t="s">
        <v>657</v>
      </c>
      <c r="D4086" s="27" t="s">
        <v>617</v>
      </c>
      <c r="E4086" s="27" t="s">
        <v>661</v>
      </c>
      <c r="F4086" s="27" t="s">
        <v>1053</v>
      </c>
      <c r="G4086" s="27" t="s">
        <v>1054</v>
      </c>
      <c r="H4086" s="34" t="s">
        <v>1031</v>
      </c>
      <c r="I4086" s="34" t="s">
        <v>1055</v>
      </c>
      <c r="J4086" s="34" t="str">
        <f t="shared" si="317"/>
        <v>Used VehicleOT/SIG Class total gross p.u. incl. incentives</v>
      </c>
      <c r="K4086" s="34" t="str">
        <f t="shared" si="318"/>
        <v>221Toyota UV incentive income</v>
      </c>
      <c r="L4086" s="28">
        <f>+SUMIF('TB 4-24'!M:M,$AL4086,'TB 4-24'!G:G)</f>
        <v>0</v>
      </c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>
        <f>+SUMIF('Input Sheet'!$S:$S,$AL4086,'Input Sheet'!C:C)</f>
        <v>0</v>
      </c>
      <c r="Z4086" s="28">
        <f>+SUMIF('Input Sheet'!$S:$S,$AL4086,'Input Sheet'!D:D)</f>
        <v>0</v>
      </c>
      <c r="AA4086" s="28">
        <f>+SUMIF('Input Sheet'!$S:$S,$AL4086,'Input Sheet'!E:E)</f>
        <v>0</v>
      </c>
      <c r="AB4086" s="28">
        <f>+SUMIF('Input Sheet'!$S:$S,$AL4086,'Input Sheet'!F:F)</f>
        <v>0</v>
      </c>
      <c r="AC4086" s="28">
        <f>+SUMIF('Input Sheet'!$S:$S,$AL4086,'Input Sheet'!G:G)</f>
        <v>0</v>
      </c>
      <c r="AD4086" s="28">
        <f>+SUMIF('Input Sheet'!$S:$S,$AL4086,'Input Sheet'!H:H)</f>
        <v>0</v>
      </c>
      <c r="AE4086" s="28">
        <f>+SUMIF('Input Sheet'!$S:$S,$AL4086,'Input Sheet'!I:I)</f>
        <v>0</v>
      </c>
      <c r="AF4086" s="28">
        <f>+SUMIF('Input Sheet'!$S:$S,$AL4086,'Input Sheet'!J:J)</f>
        <v>0</v>
      </c>
      <c r="AG4086" s="28">
        <f>+SUMIF('Input Sheet'!$S:$S,$AL4086,'Input Sheet'!K:K)</f>
        <v>0</v>
      </c>
      <c r="AH4086" s="28">
        <f>+SUMIF('Input Sheet'!$S:$S,$AL4086,'Input Sheet'!L:L)</f>
        <v>0</v>
      </c>
      <c r="AI4086" s="28">
        <f>+SUMIF('Input Sheet'!$S:$S,$AL4086,'Input Sheet'!M:M)</f>
        <v>0</v>
      </c>
      <c r="AJ4086" s="28">
        <f>+SUMIF('Input Sheet'!$S:$S,$AL4086,'Input Sheet'!N:N)</f>
        <v>0</v>
      </c>
      <c r="AK4086" s="28"/>
      <c r="AL4086" s="27" t="str">
        <f t="shared" si="316"/>
        <v>221-3247</v>
      </c>
      <c r="AM4086" s="34" t="str">
        <f t="shared" si="319"/>
        <v>Used Vehicle</v>
      </c>
      <c r="AN4086" s="34" t="str">
        <f t="shared" si="320"/>
        <v>Used VehicleOT/SIG Class total gross p.u. incl. incentives</v>
      </c>
      <c r="AO4086" s="35"/>
      <c r="AP4086" s="35"/>
      <c r="AQ4086" s="35"/>
    </row>
    <row r="4087" spans="1:43" x14ac:dyDescent="0.25">
      <c r="A4087" s="27" t="s">
        <v>103</v>
      </c>
      <c r="B4087" s="27" t="s">
        <v>104</v>
      </c>
      <c r="C4087" s="27" t="s">
        <v>663</v>
      </c>
      <c r="D4087" s="27" t="s">
        <v>617</v>
      </c>
      <c r="E4087" s="27" t="s">
        <v>666</v>
      </c>
      <c r="F4087" s="27" t="s">
        <v>1053</v>
      </c>
      <c r="G4087" s="27" t="s">
        <v>1054</v>
      </c>
      <c r="H4087" s="34" t="s">
        <v>1031</v>
      </c>
      <c r="I4087" s="34" t="s">
        <v>1055</v>
      </c>
      <c r="J4087" s="34" t="str">
        <f t="shared" si="317"/>
        <v>Used VehicleOT/SIG Class total gross p.u. incl. incentives</v>
      </c>
      <c r="K4087" s="34" t="str">
        <f t="shared" si="318"/>
        <v>420Toyota UV incentive income</v>
      </c>
      <c r="L4087" s="28">
        <f>+SUMIF('TB 4-24'!M:M,$AL4087,'TB 4-24'!G:G)</f>
        <v>0</v>
      </c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>
        <f>+SUMIF('Input Sheet'!$S:$S,$AL4087,'Input Sheet'!C:C)</f>
        <v>0</v>
      </c>
      <c r="Z4087" s="28">
        <f>+SUMIF('Input Sheet'!$S:$S,$AL4087,'Input Sheet'!D:D)</f>
        <v>0</v>
      </c>
      <c r="AA4087" s="28">
        <f>+SUMIF('Input Sheet'!$S:$S,$AL4087,'Input Sheet'!E:E)</f>
        <v>0</v>
      </c>
      <c r="AB4087" s="28">
        <f>+SUMIF('Input Sheet'!$S:$S,$AL4087,'Input Sheet'!F:F)</f>
        <v>0</v>
      </c>
      <c r="AC4087" s="28">
        <f>+SUMIF('Input Sheet'!$S:$S,$AL4087,'Input Sheet'!G:G)</f>
        <v>0</v>
      </c>
      <c r="AD4087" s="28">
        <f>+SUMIF('Input Sheet'!$S:$S,$AL4087,'Input Sheet'!H:H)</f>
        <v>0</v>
      </c>
      <c r="AE4087" s="28">
        <f>+SUMIF('Input Sheet'!$S:$S,$AL4087,'Input Sheet'!I:I)</f>
        <v>0</v>
      </c>
      <c r="AF4087" s="28">
        <f>+SUMIF('Input Sheet'!$S:$S,$AL4087,'Input Sheet'!J:J)</f>
        <v>0</v>
      </c>
      <c r="AG4087" s="28">
        <f>+SUMIF('Input Sheet'!$S:$S,$AL4087,'Input Sheet'!K:K)</f>
        <v>0</v>
      </c>
      <c r="AH4087" s="28">
        <f>+SUMIF('Input Sheet'!$S:$S,$AL4087,'Input Sheet'!L:L)</f>
        <v>0</v>
      </c>
      <c r="AI4087" s="28">
        <f>+SUMIF('Input Sheet'!$S:$S,$AL4087,'Input Sheet'!M:M)</f>
        <v>0</v>
      </c>
      <c r="AJ4087" s="28">
        <f>+SUMIF('Input Sheet'!$S:$S,$AL4087,'Input Sheet'!N:N)</f>
        <v>0</v>
      </c>
      <c r="AK4087" s="28"/>
      <c r="AL4087" s="27" t="str">
        <f t="shared" si="316"/>
        <v>420-3247</v>
      </c>
      <c r="AM4087" s="34" t="str">
        <f t="shared" si="319"/>
        <v>Used Vehicle</v>
      </c>
      <c r="AN4087" s="34" t="str">
        <f t="shared" si="320"/>
        <v>Used VehicleOT/SIG Class total gross p.u. incl. incentives</v>
      </c>
      <c r="AO4087" s="35"/>
      <c r="AP4087" s="35"/>
      <c r="AQ4087" s="35"/>
    </row>
    <row r="4088" spans="1:43" x14ac:dyDescent="0.25">
      <c r="A4088" s="27" t="s">
        <v>103</v>
      </c>
      <c r="B4088" s="27" t="s">
        <v>104</v>
      </c>
      <c r="C4088" s="27" t="s">
        <v>663</v>
      </c>
      <c r="D4088" s="27" t="s">
        <v>617</v>
      </c>
      <c r="E4088" s="27" t="s">
        <v>667</v>
      </c>
      <c r="F4088" s="27" t="s">
        <v>1053</v>
      </c>
      <c r="G4088" s="27" t="s">
        <v>1054</v>
      </c>
      <c r="H4088" s="34" t="s">
        <v>1031</v>
      </c>
      <c r="I4088" s="34" t="s">
        <v>1055</v>
      </c>
      <c r="J4088" s="34" t="str">
        <f t="shared" si="317"/>
        <v>Used VehicleOT/SIG Class total gross p.u. incl. incentives</v>
      </c>
      <c r="K4088" s="34" t="str">
        <f t="shared" si="318"/>
        <v>421Toyota UV incentive income</v>
      </c>
      <c r="L4088" s="28">
        <f>+SUMIF('TB 4-24'!M:M,$AL4088,'TB 4-24'!G:G)</f>
        <v>0</v>
      </c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>
        <f>+SUMIF('Input Sheet'!$S:$S,$AL4088,'Input Sheet'!C:C)</f>
        <v>0</v>
      </c>
      <c r="Z4088" s="28">
        <f>+SUMIF('Input Sheet'!$S:$S,$AL4088,'Input Sheet'!D:D)</f>
        <v>0</v>
      </c>
      <c r="AA4088" s="28">
        <f>+SUMIF('Input Sheet'!$S:$S,$AL4088,'Input Sheet'!E:E)</f>
        <v>0</v>
      </c>
      <c r="AB4088" s="28">
        <f>+SUMIF('Input Sheet'!$S:$S,$AL4088,'Input Sheet'!F:F)</f>
        <v>0</v>
      </c>
      <c r="AC4088" s="28">
        <f>+SUMIF('Input Sheet'!$S:$S,$AL4088,'Input Sheet'!G:G)</f>
        <v>0</v>
      </c>
      <c r="AD4088" s="28">
        <f>+SUMIF('Input Sheet'!$S:$S,$AL4088,'Input Sheet'!H:H)</f>
        <v>0</v>
      </c>
      <c r="AE4088" s="28">
        <f>+SUMIF('Input Sheet'!$S:$S,$AL4088,'Input Sheet'!I:I)</f>
        <v>0</v>
      </c>
      <c r="AF4088" s="28">
        <f>+SUMIF('Input Sheet'!$S:$S,$AL4088,'Input Sheet'!J:J)</f>
        <v>0</v>
      </c>
      <c r="AG4088" s="28">
        <f>+SUMIF('Input Sheet'!$S:$S,$AL4088,'Input Sheet'!K:K)</f>
        <v>0</v>
      </c>
      <c r="AH4088" s="28">
        <f>+SUMIF('Input Sheet'!$S:$S,$AL4088,'Input Sheet'!L:L)</f>
        <v>0</v>
      </c>
      <c r="AI4088" s="28">
        <f>+SUMIF('Input Sheet'!$S:$S,$AL4088,'Input Sheet'!M:M)</f>
        <v>0</v>
      </c>
      <c r="AJ4088" s="28">
        <f>+SUMIF('Input Sheet'!$S:$S,$AL4088,'Input Sheet'!N:N)</f>
        <v>0</v>
      </c>
      <c r="AK4088" s="28"/>
      <c r="AL4088" s="27" t="str">
        <f t="shared" si="316"/>
        <v>421-3247</v>
      </c>
      <c r="AM4088" s="34" t="str">
        <f t="shared" si="319"/>
        <v>Used Vehicle</v>
      </c>
      <c r="AN4088" s="34" t="str">
        <f t="shared" si="320"/>
        <v>Used VehicleOT/SIG Class total gross p.u. incl. incentives</v>
      </c>
      <c r="AO4088" s="35"/>
      <c r="AP4088" s="35"/>
      <c r="AQ4088" s="35"/>
    </row>
    <row r="4089" spans="1:43" x14ac:dyDescent="0.25">
      <c r="A4089" s="27" t="s">
        <v>103</v>
      </c>
      <c r="B4089" s="27" t="s">
        <v>104</v>
      </c>
      <c r="C4089" s="27" t="s">
        <v>671</v>
      </c>
      <c r="D4089" s="27" t="s">
        <v>617</v>
      </c>
      <c r="E4089" s="27" t="s">
        <v>719</v>
      </c>
      <c r="F4089" s="27" t="s">
        <v>1053</v>
      </c>
      <c r="G4089" s="27" t="s">
        <v>1054</v>
      </c>
      <c r="H4089" s="34" t="s">
        <v>1031</v>
      </c>
      <c r="I4089" s="34" t="s">
        <v>1055</v>
      </c>
      <c r="J4089" s="34" t="str">
        <f t="shared" si="317"/>
        <v>Used VehicleOT/SIG Class total gross p.u. incl. incentives</v>
      </c>
      <c r="K4089" s="34" t="str">
        <f t="shared" si="318"/>
        <v>320Toyota UV incentive income</v>
      </c>
      <c r="L4089" s="28">
        <f>+SUMIF('TB 4-24'!M:M,$AL4089,'TB 4-24'!G:G)</f>
        <v>0</v>
      </c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>
        <f>+SUMIF('Input Sheet'!$S:$S,$AL4089,'Input Sheet'!C:C)</f>
        <v>0</v>
      </c>
      <c r="Z4089" s="28">
        <f>+SUMIF('Input Sheet'!$S:$S,$AL4089,'Input Sheet'!D:D)</f>
        <v>0</v>
      </c>
      <c r="AA4089" s="28">
        <f>+SUMIF('Input Sheet'!$S:$S,$AL4089,'Input Sheet'!E:E)</f>
        <v>0</v>
      </c>
      <c r="AB4089" s="28">
        <f>+SUMIF('Input Sheet'!$S:$S,$AL4089,'Input Sheet'!F:F)</f>
        <v>0</v>
      </c>
      <c r="AC4089" s="28">
        <f>+SUMIF('Input Sheet'!$S:$S,$AL4089,'Input Sheet'!G:G)</f>
        <v>0</v>
      </c>
      <c r="AD4089" s="28">
        <f>+SUMIF('Input Sheet'!$S:$S,$AL4089,'Input Sheet'!H:H)</f>
        <v>0</v>
      </c>
      <c r="AE4089" s="28">
        <f>+SUMIF('Input Sheet'!$S:$S,$AL4089,'Input Sheet'!I:I)</f>
        <v>0</v>
      </c>
      <c r="AF4089" s="28">
        <f>+SUMIF('Input Sheet'!$S:$S,$AL4089,'Input Sheet'!J:J)</f>
        <v>0</v>
      </c>
      <c r="AG4089" s="28">
        <f>+SUMIF('Input Sheet'!$S:$S,$AL4089,'Input Sheet'!K:K)</f>
        <v>0</v>
      </c>
      <c r="AH4089" s="28">
        <f>+SUMIF('Input Sheet'!$S:$S,$AL4089,'Input Sheet'!L:L)</f>
        <v>0</v>
      </c>
      <c r="AI4089" s="28">
        <f>+SUMIF('Input Sheet'!$S:$S,$AL4089,'Input Sheet'!M:M)</f>
        <v>0</v>
      </c>
      <c r="AJ4089" s="28">
        <f>+SUMIF('Input Sheet'!$S:$S,$AL4089,'Input Sheet'!N:N)</f>
        <v>0</v>
      </c>
      <c r="AK4089" s="28"/>
      <c r="AL4089" s="27" t="str">
        <f t="shared" si="316"/>
        <v>320-3247</v>
      </c>
      <c r="AM4089" s="34" t="str">
        <f t="shared" si="319"/>
        <v>Used Vehicle</v>
      </c>
      <c r="AN4089" s="34" t="str">
        <f t="shared" si="320"/>
        <v>Used VehicleOT/SIG Class total gross p.u. incl. incentives</v>
      </c>
      <c r="AO4089" s="35"/>
      <c r="AP4089" s="35"/>
      <c r="AQ4089" s="35"/>
    </row>
    <row r="4090" spans="1:43" x14ac:dyDescent="0.25">
      <c r="A4090" s="27" t="s">
        <v>103</v>
      </c>
      <c r="B4090" s="27" t="s">
        <v>104</v>
      </c>
      <c r="C4090" s="27" t="s">
        <v>671</v>
      </c>
      <c r="D4090" s="27" t="s">
        <v>617</v>
      </c>
      <c r="E4090" s="27" t="s">
        <v>674</v>
      </c>
      <c r="F4090" s="27" t="s">
        <v>1053</v>
      </c>
      <c r="G4090" s="27" t="s">
        <v>1054</v>
      </c>
      <c r="H4090" s="34" t="s">
        <v>1031</v>
      </c>
      <c r="I4090" s="34" t="s">
        <v>1055</v>
      </c>
      <c r="J4090" s="34" t="str">
        <f t="shared" si="317"/>
        <v>Used VehicleOT/SIG Class total gross p.u. incl. incentives</v>
      </c>
      <c r="K4090" s="34" t="str">
        <f t="shared" si="318"/>
        <v>321Toyota UV incentive income</v>
      </c>
      <c r="L4090" s="28">
        <f>+SUMIF('TB 4-24'!M:M,$AL4090,'TB 4-24'!G:G)</f>
        <v>0</v>
      </c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>
        <f>+SUMIF('Input Sheet'!$S:$S,$AL4090,'Input Sheet'!C:C)</f>
        <v>0</v>
      </c>
      <c r="Z4090" s="28">
        <f>+SUMIF('Input Sheet'!$S:$S,$AL4090,'Input Sheet'!D:D)</f>
        <v>0</v>
      </c>
      <c r="AA4090" s="28">
        <f>+SUMIF('Input Sheet'!$S:$S,$AL4090,'Input Sheet'!E:E)</f>
        <v>0</v>
      </c>
      <c r="AB4090" s="28">
        <f>+SUMIF('Input Sheet'!$S:$S,$AL4090,'Input Sheet'!F:F)</f>
        <v>0</v>
      </c>
      <c r="AC4090" s="28">
        <f>+SUMIF('Input Sheet'!$S:$S,$AL4090,'Input Sheet'!G:G)</f>
        <v>0</v>
      </c>
      <c r="AD4090" s="28">
        <f>+SUMIF('Input Sheet'!$S:$S,$AL4090,'Input Sheet'!H:H)</f>
        <v>0</v>
      </c>
      <c r="AE4090" s="28">
        <f>+SUMIF('Input Sheet'!$S:$S,$AL4090,'Input Sheet'!I:I)</f>
        <v>0</v>
      </c>
      <c r="AF4090" s="28">
        <f>+SUMIF('Input Sheet'!$S:$S,$AL4090,'Input Sheet'!J:J)</f>
        <v>0</v>
      </c>
      <c r="AG4090" s="28">
        <f>+SUMIF('Input Sheet'!$S:$S,$AL4090,'Input Sheet'!K:K)</f>
        <v>0</v>
      </c>
      <c r="AH4090" s="28">
        <f>+SUMIF('Input Sheet'!$S:$S,$AL4090,'Input Sheet'!L:L)</f>
        <v>0</v>
      </c>
      <c r="AI4090" s="28">
        <f>+SUMIF('Input Sheet'!$S:$S,$AL4090,'Input Sheet'!M:M)</f>
        <v>0</v>
      </c>
      <c r="AJ4090" s="28">
        <f>+SUMIF('Input Sheet'!$S:$S,$AL4090,'Input Sheet'!N:N)</f>
        <v>0</v>
      </c>
      <c r="AK4090" s="28"/>
      <c r="AL4090" s="27" t="str">
        <f t="shared" si="316"/>
        <v>321-3247</v>
      </c>
      <c r="AM4090" s="34" t="str">
        <f t="shared" si="319"/>
        <v>Used Vehicle</v>
      </c>
      <c r="AN4090" s="34" t="str">
        <f t="shared" si="320"/>
        <v>Used VehicleOT/SIG Class total gross p.u. incl. incentives</v>
      </c>
      <c r="AO4090" s="35"/>
      <c r="AP4090" s="35"/>
      <c r="AQ4090" s="35"/>
    </row>
    <row r="4091" spans="1:43" x14ac:dyDescent="0.25">
      <c r="A4091" s="27" t="s">
        <v>103</v>
      </c>
      <c r="B4091" s="27" t="s">
        <v>104</v>
      </c>
      <c r="C4091" s="27" t="s">
        <v>104</v>
      </c>
      <c r="D4091" s="27" t="s">
        <v>617</v>
      </c>
      <c r="E4091" s="27" t="s">
        <v>654</v>
      </c>
      <c r="F4091" s="27" t="s">
        <v>1053</v>
      </c>
      <c r="G4091" s="27" t="s">
        <v>1054</v>
      </c>
      <c r="H4091" s="34" t="s">
        <v>1031</v>
      </c>
      <c r="I4091" s="34" t="s">
        <v>1055</v>
      </c>
      <c r="J4091" s="34" t="str">
        <f t="shared" si="317"/>
        <v>Used VehicleOT/SIG Class total gross p.u. incl. incentives</v>
      </c>
      <c r="K4091" s="34" t="str">
        <f t="shared" si="318"/>
        <v>120Toyota UV incentive income</v>
      </c>
      <c r="L4091" s="28">
        <f>+SUMIF('TB 4-24'!M:M,$AL4091,'TB 4-24'!G:G)</f>
        <v>0</v>
      </c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>
        <f>+SUMIF('Input Sheet'!$S:$S,$AL4091,'Input Sheet'!C:C)</f>
        <v>0</v>
      </c>
      <c r="Z4091" s="28">
        <f>+SUMIF('Input Sheet'!$S:$S,$AL4091,'Input Sheet'!D:D)</f>
        <v>0</v>
      </c>
      <c r="AA4091" s="28">
        <f>+SUMIF('Input Sheet'!$S:$S,$AL4091,'Input Sheet'!E:E)</f>
        <v>0</v>
      </c>
      <c r="AB4091" s="28">
        <f>+SUMIF('Input Sheet'!$S:$S,$AL4091,'Input Sheet'!F:F)</f>
        <v>0</v>
      </c>
      <c r="AC4091" s="28">
        <f>+SUMIF('Input Sheet'!$S:$S,$AL4091,'Input Sheet'!G:G)</f>
        <v>0</v>
      </c>
      <c r="AD4091" s="28">
        <f>+SUMIF('Input Sheet'!$S:$S,$AL4091,'Input Sheet'!H:H)</f>
        <v>0</v>
      </c>
      <c r="AE4091" s="28">
        <f>+SUMIF('Input Sheet'!$S:$S,$AL4091,'Input Sheet'!I:I)</f>
        <v>0</v>
      </c>
      <c r="AF4091" s="28">
        <f>+SUMIF('Input Sheet'!$S:$S,$AL4091,'Input Sheet'!J:J)</f>
        <v>0</v>
      </c>
      <c r="AG4091" s="28">
        <f>+SUMIF('Input Sheet'!$S:$S,$AL4091,'Input Sheet'!K:K)</f>
        <v>0</v>
      </c>
      <c r="AH4091" s="28">
        <f>+SUMIF('Input Sheet'!$S:$S,$AL4091,'Input Sheet'!L:L)</f>
        <v>0</v>
      </c>
      <c r="AI4091" s="28">
        <f>+SUMIF('Input Sheet'!$S:$S,$AL4091,'Input Sheet'!M:M)</f>
        <v>0</v>
      </c>
      <c r="AJ4091" s="28">
        <f>+SUMIF('Input Sheet'!$S:$S,$AL4091,'Input Sheet'!N:N)</f>
        <v>0</v>
      </c>
      <c r="AK4091" s="28"/>
      <c r="AL4091" s="27" t="str">
        <f t="shared" si="316"/>
        <v>120-3247</v>
      </c>
      <c r="AM4091" s="34" t="str">
        <f t="shared" si="319"/>
        <v>Used Vehicle</v>
      </c>
      <c r="AN4091" s="34" t="str">
        <f t="shared" si="320"/>
        <v>Used VehicleOT/SIG Class total gross p.u. incl. incentives</v>
      </c>
      <c r="AO4091" s="35"/>
      <c r="AP4091" s="35"/>
      <c r="AQ4091" s="35"/>
    </row>
    <row r="4092" spans="1:43" x14ac:dyDescent="0.25">
      <c r="A4092" s="27" t="s">
        <v>103</v>
      </c>
      <c r="B4092" s="27" t="s">
        <v>104</v>
      </c>
      <c r="C4092" s="27" t="s">
        <v>657</v>
      </c>
      <c r="D4092" s="27" t="s">
        <v>617</v>
      </c>
      <c r="E4092" s="27" t="s">
        <v>659</v>
      </c>
      <c r="F4092" s="27" t="s">
        <v>1053</v>
      </c>
      <c r="G4092" s="27" t="s">
        <v>1054</v>
      </c>
      <c r="H4092" s="34" t="s">
        <v>1031</v>
      </c>
      <c r="I4092" s="34" t="s">
        <v>1055</v>
      </c>
      <c r="J4092" s="34" t="str">
        <f t="shared" si="317"/>
        <v>Used VehicleOT/SIG Class total gross p.u. incl. incentives</v>
      </c>
      <c r="K4092" s="34" t="str">
        <f t="shared" si="318"/>
        <v>220Toyota UV incentive income</v>
      </c>
      <c r="L4092" s="28">
        <f>+SUMIF('TB 4-24'!M:M,$AL4092,'TB 4-24'!G:G)</f>
        <v>0</v>
      </c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>
        <f>+SUMIF('Input Sheet'!$S:$S,$AL4092,'Input Sheet'!C:C)</f>
        <v>0</v>
      </c>
      <c r="Z4092" s="28">
        <f>+SUMIF('Input Sheet'!$S:$S,$AL4092,'Input Sheet'!D:D)</f>
        <v>0</v>
      </c>
      <c r="AA4092" s="28">
        <f>+SUMIF('Input Sheet'!$S:$S,$AL4092,'Input Sheet'!E:E)</f>
        <v>0</v>
      </c>
      <c r="AB4092" s="28">
        <f>+SUMIF('Input Sheet'!$S:$S,$AL4092,'Input Sheet'!F:F)</f>
        <v>0</v>
      </c>
      <c r="AC4092" s="28">
        <f>+SUMIF('Input Sheet'!$S:$S,$AL4092,'Input Sheet'!G:G)</f>
        <v>0</v>
      </c>
      <c r="AD4092" s="28">
        <f>+SUMIF('Input Sheet'!$S:$S,$AL4092,'Input Sheet'!H:H)</f>
        <v>0</v>
      </c>
      <c r="AE4092" s="28">
        <f>+SUMIF('Input Sheet'!$S:$S,$AL4092,'Input Sheet'!I:I)</f>
        <v>0</v>
      </c>
      <c r="AF4092" s="28">
        <f>+SUMIF('Input Sheet'!$S:$S,$AL4092,'Input Sheet'!J:J)</f>
        <v>0</v>
      </c>
      <c r="AG4092" s="28">
        <f>+SUMIF('Input Sheet'!$S:$S,$AL4092,'Input Sheet'!K:K)</f>
        <v>0</v>
      </c>
      <c r="AH4092" s="28">
        <f>+SUMIF('Input Sheet'!$S:$S,$AL4092,'Input Sheet'!L:L)</f>
        <v>0</v>
      </c>
      <c r="AI4092" s="28">
        <f>+SUMIF('Input Sheet'!$S:$S,$AL4092,'Input Sheet'!M:M)</f>
        <v>0</v>
      </c>
      <c r="AJ4092" s="28">
        <f>+SUMIF('Input Sheet'!$S:$S,$AL4092,'Input Sheet'!N:N)</f>
        <v>0</v>
      </c>
      <c r="AK4092" s="28"/>
      <c r="AL4092" s="27" t="str">
        <f t="shared" si="316"/>
        <v>220-3247</v>
      </c>
      <c r="AM4092" s="34" t="str">
        <f t="shared" si="319"/>
        <v>Used Vehicle</v>
      </c>
      <c r="AN4092" s="34" t="str">
        <f t="shared" si="320"/>
        <v>Used VehicleOT/SIG Class total gross p.u. incl. incentives</v>
      </c>
      <c r="AO4092" s="35"/>
      <c r="AP4092" s="35"/>
      <c r="AQ4092" s="35"/>
    </row>
    <row r="4093" spans="1:43" x14ac:dyDescent="0.25">
      <c r="A4093" s="27" t="s">
        <v>103</v>
      </c>
      <c r="B4093" s="27" t="s">
        <v>104</v>
      </c>
      <c r="C4093" s="27" t="s">
        <v>104</v>
      </c>
      <c r="D4093" s="27" t="s">
        <v>617</v>
      </c>
      <c r="E4093" s="27" t="s">
        <v>678</v>
      </c>
      <c r="F4093" s="27" t="s">
        <v>1053</v>
      </c>
      <c r="G4093" s="27" t="s">
        <v>1054</v>
      </c>
      <c r="H4093" s="34" t="s">
        <v>1031</v>
      </c>
      <c r="I4093" s="34" t="s">
        <v>1055</v>
      </c>
      <c r="J4093" s="34" t="str">
        <f t="shared" si="317"/>
        <v>Used VehicleOT/SIG Class total gross p.u. incl. incentives</v>
      </c>
      <c r="K4093" s="34" t="str">
        <f t="shared" si="318"/>
        <v>121Toyota UV incentive income</v>
      </c>
      <c r="L4093" s="28">
        <f>+SUMIF('TB 4-24'!M:M,$AL4093,'TB 4-24'!G:G)</f>
        <v>0</v>
      </c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>
        <f>+SUMIF('Input Sheet'!$S:$S,$AL4093,'Input Sheet'!C:C)</f>
        <v>0</v>
      </c>
      <c r="Z4093" s="28">
        <f>+SUMIF('Input Sheet'!$S:$S,$AL4093,'Input Sheet'!D:D)</f>
        <v>0</v>
      </c>
      <c r="AA4093" s="28">
        <f>+SUMIF('Input Sheet'!$S:$S,$AL4093,'Input Sheet'!E:E)</f>
        <v>0</v>
      </c>
      <c r="AB4093" s="28">
        <f>+SUMIF('Input Sheet'!$S:$S,$AL4093,'Input Sheet'!F:F)</f>
        <v>0</v>
      </c>
      <c r="AC4093" s="28">
        <f>+SUMIF('Input Sheet'!$S:$S,$AL4093,'Input Sheet'!G:G)</f>
        <v>0</v>
      </c>
      <c r="AD4093" s="28">
        <f>+SUMIF('Input Sheet'!$S:$S,$AL4093,'Input Sheet'!H:H)</f>
        <v>0</v>
      </c>
      <c r="AE4093" s="28">
        <f>+SUMIF('Input Sheet'!$S:$S,$AL4093,'Input Sheet'!I:I)</f>
        <v>0</v>
      </c>
      <c r="AF4093" s="28">
        <f>+SUMIF('Input Sheet'!$S:$S,$AL4093,'Input Sheet'!J:J)</f>
        <v>0</v>
      </c>
      <c r="AG4093" s="28">
        <f>+SUMIF('Input Sheet'!$S:$S,$AL4093,'Input Sheet'!K:K)</f>
        <v>0</v>
      </c>
      <c r="AH4093" s="28">
        <f>+SUMIF('Input Sheet'!$S:$S,$AL4093,'Input Sheet'!L:L)</f>
        <v>0</v>
      </c>
      <c r="AI4093" s="28">
        <f>+SUMIF('Input Sheet'!$S:$S,$AL4093,'Input Sheet'!M:M)</f>
        <v>0</v>
      </c>
      <c r="AJ4093" s="28">
        <f>+SUMIF('Input Sheet'!$S:$S,$AL4093,'Input Sheet'!N:N)</f>
        <v>0</v>
      </c>
      <c r="AK4093" s="28"/>
      <c r="AL4093" s="27" t="str">
        <f t="shared" si="316"/>
        <v>121-3247</v>
      </c>
      <c r="AM4093" s="34" t="str">
        <f t="shared" si="319"/>
        <v>Used Vehicle</v>
      </c>
      <c r="AN4093" s="34" t="str">
        <f t="shared" si="320"/>
        <v>Used VehicleOT/SIG Class total gross p.u. incl. incentives</v>
      </c>
      <c r="AO4093" s="35"/>
      <c r="AP4093" s="35"/>
      <c r="AQ4093" s="35"/>
    </row>
    <row r="4094" spans="1:43" x14ac:dyDescent="0.25">
      <c r="A4094" s="27" t="s">
        <v>103</v>
      </c>
      <c r="B4094" s="27" t="s">
        <v>104</v>
      </c>
      <c r="C4094" s="27" t="s">
        <v>657</v>
      </c>
      <c r="D4094" s="27" t="s">
        <v>245</v>
      </c>
      <c r="E4094" s="27" t="s">
        <v>661</v>
      </c>
      <c r="F4094" s="27" t="s">
        <v>1053</v>
      </c>
      <c r="G4094" s="27" t="s">
        <v>1054</v>
      </c>
      <c r="H4094" s="34" t="s">
        <v>1031</v>
      </c>
      <c r="I4094" s="34" t="s">
        <v>1055</v>
      </c>
      <c r="J4094" s="34" t="str">
        <f t="shared" si="317"/>
        <v>Used VehicleOT/SIG Class total gross p.u. incl. incentives</v>
      </c>
      <c r="K4094" s="34" t="str">
        <f t="shared" si="318"/>
        <v>221Toyota UV incentive income</v>
      </c>
      <c r="L4094" s="28">
        <f>+SUMIF('TB 4-24'!M:M,$AL4094,'TB 4-24'!G:G)</f>
        <v>0</v>
      </c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>
        <f>+SUMIF('Input Sheet'!$S:$S,$AL4094,'Input Sheet'!C:C)</f>
        <v>0</v>
      </c>
      <c r="Z4094" s="28">
        <f>+SUMIF('Input Sheet'!$S:$S,$AL4094,'Input Sheet'!D:D)</f>
        <v>0</v>
      </c>
      <c r="AA4094" s="28">
        <f>+SUMIF('Input Sheet'!$S:$S,$AL4094,'Input Sheet'!E:E)</f>
        <v>0</v>
      </c>
      <c r="AB4094" s="28">
        <f>+SUMIF('Input Sheet'!$S:$S,$AL4094,'Input Sheet'!F:F)</f>
        <v>0</v>
      </c>
      <c r="AC4094" s="28">
        <f>+SUMIF('Input Sheet'!$S:$S,$AL4094,'Input Sheet'!G:G)</f>
        <v>0</v>
      </c>
      <c r="AD4094" s="28">
        <f>+SUMIF('Input Sheet'!$S:$S,$AL4094,'Input Sheet'!H:H)</f>
        <v>0</v>
      </c>
      <c r="AE4094" s="28">
        <f>+SUMIF('Input Sheet'!$S:$S,$AL4094,'Input Sheet'!I:I)</f>
        <v>0</v>
      </c>
      <c r="AF4094" s="28">
        <f>+SUMIF('Input Sheet'!$S:$S,$AL4094,'Input Sheet'!J:J)</f>
        <v>0</v>
      </c>
      <c r="AG4094" s="28">
        <f>+SUMIF('Input Sheet'!$S:$S,$AL4094,'Input Sheet'!K:K)</f>
        <v>0</v>
      </c>
      <c r="AH4094" s="28">
        <f>+SUMIF('Input Sheet'!$S:$S,$AL4094,'Input Sheet'!L:L)</f>
        <v>0</v>
      </c>
      <c r="AI4094" s="28">
        <f>+SUMIF('Input Sheet'!$S:$S,$AL4094,'Input Sheet'!M:M)</f>
        <v>0</v>
      </c>
      <c r="AJ4094" s="28">
        <f>+SUMIF('Input Sheet'!$S:$S,$AL4094,'Input Sheet'!N:N)</f>
        <v>0</v>
      </c>
      <c r="AK4094" s="28"/>
      <c r="AL4094" s="27" t="str">
        <f t="shared" si="316"/>
        <v>221-3248</v>
      </c>
      <c r="AM4094" s="34" t="str">
        <f t="shared" si="319"/>
        <v>Used Vehicle</v>
      </c>
      <c r="AN4094" s="34" t="str">
        <f t="shared" si="320"/>
        <v>Used VehicleOT/SIG Class total gross p.u. incl. incentives</v>
      </c>
      <c r="AO4094" s="35"/>
      <c r="AP4094" s="35"/>
      <c r="AQ4094" s="35"/>
    </row>
    <row r="4095" spans="1:43" x14ac:dyDescent="0.25">
      <c r="A4095" s="27" t="s">
        <v>103</v>
      </c>
      <c r="B4095" s="27" t="s">
        <v>104</v>
      </c>
      <c r="C4095" s="27" t="s">
        <v>663</v>
      </c>
      <c r="D4095" s="27" t="s">
        <v>245</v>
      </c>
      <c r="E4095" s="27" t="s">
        <v>666</v>
      </c>
      <c r="F4095" s="27" t="s">
        <v>1053</v>
      </c>
      <c r="G4095" s="27" t="s">
        <v>1054</v>
      </c>
      <c r="H4095" s="34" t="s">
        <v>1031</v>
      </c>
      <c r="I4095" s="34" t="s">
        <v>1055</v>
      </c>
      <c r="J4095" s="34" t="str">
        <f t="shared" si="317"/>
        <v>Used VehicleOT/SIG Class total gross p.u. incl. incentives</v>
      </c>
      <c r="K4095" s="34" t="str">
        <f t="shared" si="318"/>
        <v>420Toyota UV incentive income</v>
      </c>
      <c r="L4095" s="28">
        <f>+SUMIF('TB 4-24'!M:M,$AL4095,'TB 4-24'!G:G)</f>
        <v>0</v>
      </c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>
        <f>+SUMIF('Input Sheet'!$S:$S,$AL4095,'Input Sheet'!C:C)</f>
        <v>0</v>
      </c>
      <c r="Z4095" s="28">
        <f>+SUMIF('Input Sheet'!$S:$S,$AL4095,'Input Sheet'!D:D)</f>
        <v>0</v>
      </c>
      <c r="AA4095" s="28">
        <f>+SUMIF('Input Sheet'!$S:$S,$AL4095,'Input Sheet'!E:E)</f>
        <v>0</v>
      </c>
      <c r="AB4095" s="28">
        <f>+SUMIF('Input Sheet'!$S:$S,$AL4095,'Input Sheet'!F:F)</f>
        <v>0</v>
      </c>
      <c r="AC4095" s="28">
        <f>+SUMIF('Input Sheet'!$S:$S,$AL4095,'Input Sheet'!G:G)</f>
        <v>0</v>
      </c>
      <c r="AD4095" s="28">
        <f>+SUMIF('Input Sheet'!$S:$S,$AL4095,'Input Sheet'!H:H)</f>
        <v>0</v>
      </c>
      <c r="AE4095" s="28">
        <f>+SUMIF('Input Sheet'!$S:$S,$AL4095,'Input Sheet'!I:I)</f>
        <v>0</v>
      </c>
      <c r="AF4095" s="28">
        <f>+SUMIF('Input Sheet'!$S:$S,$AL4095,'Input Sheet'!J:J)</f>
        <v>0</v>
      </c>
      <c r="AG4095" s="28">
        <f>+SUMIF('Input Sheet'!$S:$S,$AL4095,'Input Sheet'!K:K)</f>
        <v>0</v>
      </c>
      <c r="AH4095" s="28">
        <f>+SUMIF('Input Sheet'!$S:$S,$AL4095,'Input Sheet'!L:L)</f>
        <v>0</v>
      </c>
      <c r="AI4095" s="28">
        <f>+SUMIF('Input Sheet'!$S:$S,$AL4095,'Input Sheet'!M:M)</f>
        <v>0</v>
      </c>
      <c r="AJ4095" s="28">
        <f>+SUMIF('Input Sheet'!$S:$S,$AL4095,'Input Sheet'!N:N)</f>
        <v>0</v>
      </c>
      <c r="AK4095" s="28"/>
      <c r="AL4095" s="27" t="str">
        <f t="shared" si="316"/>
        <v>420-3248</v>
      </c>
      <c r="AM4095" s="34" t="str">
        <f t="shared" si="319"/>
        <v>Used Vehicle</v>
      </c>
      <c r="AN4095" s="34" t="str">
        <f t="shared" si="320"/>
        <v>Used VehicleOT/SIG Class total gross p.u. incl. incentives</v>
      </c>
      <c r="AO4095" s="35"/>
      <c r="AP4095" s="35"/>
      <c r="AQ4095" s="35"/>
    </row>
    <row r="4096" spans="1:43" x14ac:dyDescent="0.25">
      <c r="A4096" s="27" t="s">
        <v>103</v>
      </c>
      <c r="B4096" s="27" t="s">
        <v>104</v>
      </c>
      <c r="C4096" s="27" t="s">
        <v>663</v>
      </c>
      <c r="D4096" s="27" t="s">
        <v>245</v>
      </c>
      <c r="E4096" s="27" t="s">
        <v>667</v>
      </c>
      <c r="F4096" s="27" t="s">
        <v>1053</v>
      </c>
      <c r="G4096" s="27" t="s">
        <v>1054</v>
      </c>
      <c r="H4096" s="34" t="s">
        <v>1031</v>
      </c>
      <c r="I4096" s="34" t="s">
        <v>1055</v>
      </c>
      <c r="J4096" s="34" t="str">
        <f t="shared" si="317"/>
        <v>Used VehicleOT/SIG Class total gross p.u. incl. incentives</v>
      </c>
      <c r="K4096" s="34" t="str">
        <f t="shared" si="318"/>
        <v>421Toyota UV incentive income</v>
      </c>
      <c r="L4096" s="28">
        <f>+SUMIF('TB 4-24'!M:M,$AL4096,'TB 4-24'!G:G)</f>
        <v>0</v>
      </c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>
        <f>+SUMIF('Input Sheet'!$S:$S,$AL4096,'Input Sheet'!C:C)</f>
        <v>0</v>
      </c>
      <c r="Z4096" s="28">
        <f>+SUMIF('Input Sheet'!$S:$S,$AL4096,'Input Sheet'!D:D)</f>
        <v>0</v>
      </c>
      <c r="AA4096" s="28">
        <f>+SUMIF('Input Sheet'!$S:$S,$AL4096,'Input Sheet'!E:E)</f>
        <v>0</v>
      </c>
      <c r="AB4096" s="28">
        <f>+SUMIF('Input Sheet'!$S:$S,$AL4096,'Input Sheet'!F:F)</f>
        <v>0</v>
      </c>
      <c r="AC4096" s="28">
        <f>+SUMIF('Input Sheet'!$S:$S,$AL4096,'Input Sheet'!G:G)</f>
        <v>0</v>
      </c>
      <c r="AD4096" s="28">
        <f>+SUMIF('Input Sheet'!$S:$S,$AL4096,'Input Sheet'!H:H)</f>
        <v>0</v>
      </c>
      <c r="AE4096" s="28">
        <f>+SUMIF('Input Sheet'!$S:$S,$AL4096,'Input Sheet'!I:I)</f>
        <v>0</v>
      </c>
      <c r="AF4096" s="28">
        <f>+SUMIF('Input Sheet'!$S:$S,$AL4096,'Input Sheet'!J:J)</f>
        <v>0</v>
      </c>
      <c r="AG4096" s="28">
        <f>+SUMIF('Input Sheet'!$S:$S,$AL4096,'Input Sheet'!K:K)</f>
        <v>0</v>
      </c>
      <c r="AH4096" s="28">
        <f>+SUMIF('Input Sheet'!$S:$S,$AL4096,'Input Sheet'!L:L)</f>
        <v>0</v>
      </c>
      <c r="AI4096" s="28">
        <f>+SUMIF('Input Sheet'!$S:$S,$AL4096,'Input Sheet'!M:M)</f>
        <v>0</v>
      </c>
      <c r="AJ4096" s="28">
        <f>+SUMIF('Input Sheet'!$S:$S,$AL4096,'Input Sheet'!N:N)</f>
        <v>0</v>
      </c>
      <c r="AK4096" s="28"/>
      <c r="AL4096" s="27" t="str">
        <f t="shared" si="316"/>
        <v>421-3248</v>
      </c>
      <c r="AM4096" s="34" t="str">
        <f t="shared" si="319"/>
        <v>Used Vehicle</v>
      </c>
      <c r="AN4096" s="34" t="str">
        <f t="shared" si="320"/>
        <v>Used VehicleOT/SIG Class total gross p.u. incl. incentives</v>
      </c>
      <c r="AO4096" s="35"/>
      <c r="AP4096" s="35"/>
      <c r="AQ4096" s="35"/>
    </row>
    <row r="4097" spans="1:43" x14ac:dyDescent="0.25">
      <c r="A4097" s="27" t="s">
        <v>103</v>
      </c>
      <c r="B4097" s="27" t="s">
        <v>104</v>
      </c>
      <c r="C4097" s="27" t="s">
        <v>671</v>
      </c>
      <c r="D4097" s="27" t="s">
        <v>245</v>
      </c>
      <c r="E4097" s="27" t="s">
        <v>719</v>
      </c>
      <c r="F4097" s="27" t="s">
        <v>1053</v>
      </c>
      <c r="G4097" s="27" t="s">
        <v>1054</v>
      </c>
      <c r="H4097" s="34" t="s">
        <v>1031</v>
      </c>
      <c r="I4097" s="34" t="s">
        <v>1055</v>
      </c>
      <c r="J4097" s="34" t="str">
        <f t="shared" si="317"/>
        <v>Used VehicleOT/SIG Class total gross p.u. incl. incentives</v>
      </c>
      <c r="K4097" s="34" t="str">
        <f t="shared" si="318"/>
        <v>320Toyota UV incentive income</v>
      </c>
      <c r="L4097" s="28">
        <f>+SUMIF('TB 4-24'!M:M,$AL4097,'TB 4-24'!G:G)</f>
        <v>0</v>
      </c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>
        <f>+SUMIF('Input Sheet'!$S:$S,$AL4097,'Input Sheet'!C:C)</f>
        <v>0</v>
      </c>
      <c r="Z4097" s="28">
        <f>+SUMIF('Input Sheet'!$S:$S,$AL4097,'Input Sheet'!D:D)</f>
        <v>0</v>
      </c>
      <c r="AA4097" s="28">
        <f>+SUMIF('Input Sheet'!$S:$S,$AL4097,'Input Sheet'!E:E)</f>
        <v>0</v>
      </c>
      <c r="AB4097" s="28">
        <f>+SUMIF('Input Sheet'!$S:$S,$AL4097,'Input Sheet'!F:F)</f>
        <v>0</v>
      </c>
      <c r="AC4097" s="28">
        <f>+SUMIF('Input Sheet'!$S:$S,$AL4097,'Input Sheet'!G:G)</f>
        <v>0</v>
      </c>
      <c r="AD4097" s="28">
        <f>+SUMIF('Input Sheet'!$S:$S,$AL4097,'Input Sheet'!H:H)</f>
        <v>0</v>
      </c>
      <c r="AE4097" s="28">
        <f>+SUMIF('Input Sheet'!$S:$S,$AL4097,'Input Sheet'!I:I)</f>
        <v>0</v>
      </c>
      <c r="AF4097" s="28">
        <f>+SUMIF('Input Sheet'!$S:$S,$AL4097,'Input Sheet'!J:J)</f>
        <v>0</v>
      </c>
      <c r="AG4097" s="28">
        <f>+SUMIF('Input Sheet'!$S:$S,$AL4097,'Input Sheet'!K:K)</f>
        <v>0</v>
      </c>
      <c r="AH4097" s="28">
        <f>+SUMIF('Input Sheet'!$S:$S,$AL4097,'Input Sheet'!L:L)</f>
        <v>0</v>
      </c>
      <c r="AI4097" s="28">
        <f>+SUMIF('Input Sheet'!$S:$S,$AL4097,'Input Sheet'!M:M)</f>
        <v>0</v>
      </c>
      <c r="AJ4097" s="28">
        <f>+SUMIF('Input Sheet'!$S:$S,$AL4097,'Input Sheet'!N:N)</f>
        <v>0</v>
      </c>
      <c r="AK4097" s="28"/>
      <c r="AL4097" s="27" t="str">
        <f t="shared" si="316"/>
        <v>320-3248</v>
      </c>
      <c r="AM4097" s="34" t="str">
        <f t="shared" si="319"/>
        <v>Used Vehicle</v>
      </c>
      <c r="AN4097" s="34" t="str">
        <f t="shared" si="320"/>
        <v>Used VehicleOT/SIG Class total gross p.u. incl. incentives</v>
      </c>
      <c r="AO4097" s="35"/>
      <c r="AP4097" s="35"/>
      <c r="AQ4097" s="35"/>
    </row>
    <row r="4098" spans="1:43" x14ac:dyDescent="0.25">
      <c r="A4098" s="27" t="s">
        <v>103</v>
      </c>
      <c r="B4098" s="27" t="s">
        <v>104</v>
      </c>
      <c r="C4098" s="27" t="s">
        <v>671</v>
      </c>
      <c r="D4098" s="27" t="s">
        <v>245</v>
      </c>
      <c r="E4098" s="27" t="s">
        <v>674</v>
      </c>
      <c r="F4098" s="27" t="s">
        <v>1053</v>
      </c>
      <c r="G4098" s="27" t="s">
        <v>1054</v>
      </c>
      <c r="H4098" s="34" t="s">
        <v>1031</v>
      </c>
      <c r="I4098" s="34" t="s">
        <v>1055</v>
      </c>
      <c r="J4098" s="34" t="str">
        <f t="shared" si="317"/>
        <v>Used VehicleOT/SIG Class total gross p.u. incl. incentives</v>
      </c>
      <c r="K4098" s="34" t="str">
        <f t="shared" si="318"/>
        <v>321Toyota UV incentive income</v>
      </c>
      <c r="L4098" s="28">
        <f>+SUMIF('TB 4-24'!M:M,$AL4098,'TB 4-24'!G:G)</f>
        <v>0</v>
      </c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>
        <f>+SUMIF('Input Sheet'!$S:$S,$AL4098,'Input Sheet'!C:C)</f>
        <v>0</v>
      </c>
      <c r="Z4098" s="28">
        <f>+SUMIF('Input Sheet'!$S:$S,$AL4098,'Input Sheet'!D:D)</f>
        <v>0</v>
      </c>
      <c r="AA4098" s="28">
        <f>+SUMIF('Input Sheet'!$S:$S,$AL4098,'Input Sheet'!E:E)</f>
        <v>0</v>
      </c>
      <c r="AB4098" s="28">
        <f>+SUMIF('Input Sheet'!$S:$S,$AL4098,'Input Sheet'!F:F)</f>
        <v>0</v>
      </c>
      <c r="AC4098" s="28">
        <f>+SUMIF('Input Sheet'!$S:$S,$AL4098,'Input Sheet'!G:G)</f>
        <v>0</v>
      </c>
      <c r="AD4098" s="28">
        <f>+SUMIF('Input Sheet'!$S:$S,$AL4098,'Input Sheet'!H:H)</f>
        <v>0</v>
      </c>
      <c r="AE4098" s="28">
        <f>+SUMIF('Input Sheet'!$S:$S,$AL4098,'Input Sheet'!I:I)</f>
        <v>0</v>
      </c>
      <c r="AF4098" s="28">
        <f>+SUMIF('Input Sheet'!$S:$S,$AL4098,'Input Sheet'!J:J)</f>
        <v>0</v>
      </c>
      <c r="AG4098" s="28">
        <f>+SUMIF('Input Sheet'!$S:$S,$AL4098,'Input Sheet'!K:K)</f>
        <v>0</v>
      </c>
      <c r="AH4098" s="28">
        <f>+SUMIF('Input Sheet'!$S:$S,$AL4098,'Input Sheet'!L:L)</f>
        <v>0</v>
      </c>
      <c r="AI4098" s="28">
        <f>+SUMIF('Input Sheet'!$S:$S,$AL4098,'Input Sheet'!M:M)</f>
        <v>0</v>
      </c>
      <c r="AJ4098" s="28">
        <f>+SUMIF('Input Sheet'!$S:$S,$AL4098,'Input Sheet'!N:N)</f>
        <v>0</v>
      </c>
      <c r="AK4098" s="28"/>
      <c r="AL4098" s="27" t="str">
        <f t="shared" si="316"/>
        <v>321-3248</v>
      </c>
      <c r="AM4098" s="34" t="str">
        <f t="shared" si="319"/>
        <v>Used Vehicle</v>
      </c>
      <c r="AN4098" s="34" t="str">
        <f t="shared" si="320"/>
        <v>Used VehicleOT/SIG Class total gross p.u. incl. incentives</v>
      </c>
      <c r="AO4098" s="35"/>
      <c r="AP4098" s="35"/>
      <c r="AQ4098" s="35"/>
    </row>
    <row r="4099" spans="1:43" x14ac:dyDescent="0.25">
      <c r="A4099" s="27" t="s">
        <v>103</v>
      </c>
      <c r="B4099" s="27" t="s">
        <v>104</v>
      </c>
      <c r="C4099" s="27" t="s">
        <v>104</v>
      </c>
      <c r="D4099" s="27" t="s">
        <v>245</v>
      </c>
      <c r="E4099" s="27" t="s">
        <v>654</v>
      </c>
      <c r="F4099" s="27" t="s">
        <v>1053</v>
      </c>
      <c r="G4099" s="27" t="s">
        <v>1054</v>
      </c>
      <c r="H4099" s="34" t="s">
        <v>1031</v>
      </c>
      <c r="I4099" s="34" t="s">
        <v>1055</v>
      </c>
      <c r="J4099" s="34" t="str">
        <f t="shared" si="317"/>
        <v>Used VehicleOT/SIG Class total gross p.u. incl. incentives</v>
      </c>
      <c r="K4099" s="34" t="str">
        <f t="shared" si="318"/>
        <v>120Toyota UV incentive income</v>
      </c>
      <c r="L4099" s="28">
        <f>+SUMIF('TB 4-24'!M:M,$AL4099,'TB 4-24'!G:G)</f>
        <v>0</v>
      </c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>
        <f>+SUMIF('Input Sheet'!$S:$S,$AL4099,'Input Sheet'!C:C)</f>
        <v>0</v>
      </c>
      <c r="Z4099" s="28">
        <f>+SUMIF('Input Sheet'!$S:$S,$AL4099,'Input Sheet'!D:D)</f>
        <v>0</v>
      </c>
      <c r="AA4099" s="28">
        <f>+SUMIF('Input Sheet'!$S:$S,$AL4099,'Input Sheet'!E:E)</f>
        <v>0</v>
      </c>
      <c r="AB4099" s="28">
        <f>+SUMIF('Input Sheet'!$S:$S,$AL4099,'Input Sheet'!F:F)</f>
        <v>0</v>
      </c>
      <c r="AC4099" s="28">
        <f>+SUMIF('Input Sheet'!$S:$S,$AL4099,'Input Sheet'!G:G)</f>
        <v>0</v>
      </c>
      <c r="AD4099" s="28">
        <f>+SUMIF('Input Sheet'!$S:$S,$AL4099,'Input Sheet'!H:H)</f>
        <v>0</v>
      </c>
      <c r="AE4099" s="28">
        <f>+SUMIF('Input Sheet'!$S:$S,$AL4099,'Input Sheet'!I:I)</f>
        <v>0</v>
      </c>
      <c r="AF4099" s="28">
        <f>+SUMIF('Input Sheet'!$S:$S,$AL4099,'Input Sheet'!J:J)</f>
        <v>0</v>
      </c>
      <c r="AG4099" s="28">
        <f>+SUMIF('Input Sheet'!$S:$S,$AL4099,'Input Sheet'!K:K)</f>
        <v>0</v>
      </c>
      <c r="AH4099" s="28">
        <f>+SUMIF('Input Sheet'!$S:$S,$AL4099,'Input Sheet'!L:L)</f>
        <v>0</v>
      </c>
      <c r="AI4099" s="28">
        <f>+SUMIF('Input Sheet'!$S:$S,$AL4099,'Input Sheet'!M:M)</f>
        <v>0</v>
      </c>
      <c r="AJ4099" s="28">
        <f>+SUMIF('Input Sheet'!$S:$S,$AL4099,'Input Sheet'!N:N)</f>
        <v>0</v>
      </c>
      <c r="AK4099" s="28"/>
      <c r="AL4099" s="27" t="str">
        <f t="shared" ref="AL4099:AL4162" si="321">+E4099&amp;"-"&amp;D4099</f>
        <v>120-3248</v>
      </c>
      <c r="AM4099" s="34" t="str">
        <f t="shared" si="319"/>
        <v>Used Vehicle</v>
      </c>
      <c r="AN4099" s="34" t="str">
        <f t="shared" si="320"/>
        <v>Used VehicleOT/SIG Class total gross p.u. incl. incentives</v>
      </c>
      <c r="AO4099" s="35"/>
      <c r="AP4099" s="35"/>
      <c r="AQ4099" s="35"/>
    </row>
    <row r="4100" spans="1:43" x14ac:dyDescent="0.25">
      <c r="A4100" s="27" t="s">
        <v>103</v>
      </c>
      <c r="B4100" s="27" t="s">
        <v>104</v>
      </c>
      <c r="C4100" s="27" t="s">
        <v>657</v>
      </c>
      <c r="D4100" s="27" t="s">
        <v>245</v>
      </c>
      <c r="E4100" s="27" t="s">
        <v>659</v>
      </c>
      <c r="F4100" s="27" t="s">
        <v>1053</v>
      </c>
      <c r="G4100" s="27" t="s">
        <v>1054</v>
      </c>
      <c r="H4100" s="34" t="s">
        <v>1031</v>
      </c>
      <c r="I4100" s="34" t="s">
        <v>1055</v>
      </c>
      <c r="J4100" s="34" t="str">
        <f t="shared" ref="J4100:J4163" si="322">+H4100&amp;I4100</f>
        <v>Used VehicleOT/SIG Class total gross p.u. incl. incentives</v>
      </c>
      <c r="K4100" s="34" t="str">
        <f t="shared" ref="K4100:K4163" si="323">+E4100&amp;G4100</f>
        <v>220Toyota UV incentive income</v>
      </c>
      <c r="L4100" s="28">
        <f>+SUMIF('TB 4-24'!M:M,$AL4100,'TB 4-24'!G:G)</f>
        <v>0</v>
      </c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>
        <f>+SUMIF('Input Sheet'!$S:$S,$AL4100,'Input Sheet'!C:C)</f>
        <v>0</v>
      </c>
      <c r="Z4100" s="28">
        <f>+SUMIF('Input Sheet'!$S:$S,$AL4100,'Input Sheet'!D:D)</f>
        <v>0</v>
      </c>
      <c r="AA4100" s="28">
        <f>+SUMIF('Input Sheet'!$S:$S,$AL4100,'Input Sheet'!E:E)</f>
        <v>0</v>
      </c>
      <c r="AB4100" s="28">
        <f>+SUMIF('Input Sheet'!$S:$S,$AL4100,'Input Sheet'!F:F)</f>
        <v>0</v>
      </c>
      <c r="AC4100" s="28">
        <f>+SUMIF('Input Sheet'!$S:$S,$AL4100,'Input Sheet'!G:G)</f>
        <v>0</v>
      </c>
      <c r="AD4100" s="28">
        <f>+SUMIF('Input Sheet'!$S:$S,$AL4100,'Input Sheet'!H:H)</f>
        <v>0</v>
      </c>
      <c r="AE4100" s="28">
        <f>+SUMIF('Input Sheet'!$S:$S,$AL4100,'Input Sheet'!I:I)</f>
        <v>0</v>
      </c>
      <c r="AF4100" s="28">
        <f>+SUMIF('Input Sheet'!$S:$S,$AL4100,'Input Sheet'!J:J)</f>
        <v>0</v>
      </c>
      <c r="AG4100" s="28">
        <f>+SUMIF('Input Sheet'!$S:$S,$AL4100,'Input Sheet'!K:K)</f>
        <v>0</v>
      </c>
      <c r="AH4100" s="28">
        <f>+SUMIF('Input Sheet'!$S:$S,$AL4100,'Input Sheet'!L:L)</f>
        <v>0</v>
      </c>
      <c r="AI4100" s="28">
        <f>+SUMIF('Input Sheet'!$S:$S,$AL4100,'Input Sheet'!M:M)</f>
        <v>0</v>
      </c>
      <c r="AJ4100" s="28">
        <f>+SUMIF('Input Sheet'!$S:$S,$AL4100,'Input Sheet'!N:N)</f>
        <v>0</v>
      </c>
      <c r="AK4100" s="28"/>
      <c r="AL4100" s="27" t="str">
        <f t="shared" si="321"/>
        <v>220-3248</v>
      </c>
      <c r="AM4100" s="34" t="str">
        <f t="shared" si="319"/>
        <v>Used Vehicle</v>
      </c>
      <c r="AN4100" s="34" t="str">
        <f t="shared" si="320"/>
        <v>Used VehicleOT/SIG Class total gross p.u. incl. incentives</v>
      </c>
      <c r="AO4100" s="35"/>
      <c r="AP4100" s="35"/>
      <c r="AQ4100" s="35"/>
    </row>
    <row r="4101" spans="1:43" x14ac:dyDescent="0.25">
      <c r="A4101" s="27" t="s">
        <v>103</v>
      </c>
      <c r="B4101" s="27" t="s">
        <v>104</v>
      </c>
      <c r="C4101" s="27" t="s">
        <v>104</v>
      </c>
      <c r="D4101" s="27" t="s">
        <v>245</v>
      </c>
      <c r="E4101" s="27" t="s">
        <v>678</v>
      </c>
      <c r="F4101" s="27" t="s">
        <v>1053</v>
      </c>
      <c r="G4101" s="27" t="s">
        <v>1054</v>
      </c>
      <c r="H4101" s="34" t="s">
        <v>1031</v>
      </c>
      <c r="I4101" s="34" t="s">
        <v>1055</v>
      </c>
      <c r="J4101" s="34" t="str">
        <f t="shared" si="322"/>
        <v>Used VehicleOT/SIG Class total gross p.u. incl. incentives</v>
      </c>
      <c r="K4101" s="34" t="str">
        <f t="shared" si="323"/>
        <v>121Toyota UV incentive income</v>
      </c>
      <c r="L4101" s="28">
        <f>+SUMIF('TB 4-24'!M:M,$AL4101,'TB 4-24'!G:G)</f>
        <v>0</v>
      </c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>
        <f>+SUMIF('Input Sheet'!$S:$S,$AL4101,'Input Sheet'!C:C)</f>
        <v>0</v>
      </c>
      <c r="Z4101" s="28">
        <f>+SUMIF('Input Sheet'!$S:$S,$AL4101,'Input Sheet'!D:D)</f>
        <v>0</v>
      </c>
      <c r="AA4101" s="28">
        <f>+SUMIF('Input Sheet'!$S:$S,$AL4101,'Input Sheet'!E:E)</f>
        <v>0</v>
      </c>
      <c r="AB4101" s="28">
        <f>+SUMIF('Input Sheet'!$S:$S,$AL4101,'Input Sheet'!F:F)</f>
        <v>0</v>
      </c>
      <c r="AC4101" s="28">
        <f>+SUMIF('Input Sheet'!$S:$S,$AL4101,'Input Sheet'!G:G)</f>
        <v>0</v>
      </c>
      <c r="AD4101" s="28">
        <f>+SUMIF('Input Sheet'!$S:$S,$AL4101,'Input Sheet'!H:H)</f>
        <v>0</v>
      </c>
      <c r="AE4101" s="28">
        <f>+SUMIF('Input Sheet'!$S:$S,$AL4101,'Input Sheet'!I:I)</f>
        <v>0</v>
      </c>
      <c r="AF4101" s="28">
        <f>+SUMIF('Input Sheet'!$S:$S,$AL4101,'Input Sheet'!J:J)</f>
        <v>0</v>
      </c>
      <c r="AG4101" s="28">
        <f>+SUMIF('Input Sheet'!$S:$S,$AL4101,'Input Sheet'!K:K)</f>
        <v>0</v>
      </c>
      <c r="AH4101" s="28">
        <f>+SUMIF('Input Sheet'!$S:$S,$AL4101,'Input Sheet'!L:L)</f>
        <v>0</v>
      </c>
      <c r="AI4101" s="28">
        <f>+SUMIF('Input Sheet'!$S:$S,$AL4101,'Input Sheet'!M:M)</f>
        <v>0</v>
      </c>
      <c r="AJ4101" s="28">
        <f>+SUMIF('Input Sheet'!$S:$S,$AL4101,'Input Sheet'!N:N)</f>
        <v>0</v>
      </c>
      <c r="AK4101" s="28"/>
      <c r="AL4101" s="27" t="str">
        <f t="shared" si="321"/>
        <v>121-3248</v>
      </c>
      <c r="AM4101" s="34" t="str">
        <f t="shared" ref="AM4101:AM4164" si="324">H4101</f>
        <v>Used Vehicle</v>
      </c>
      <c r="AN4101" s="34" t="str">
        <f t="shared" ref="AN4101:AN4164" si="325">J4101</f>
        <v>Used VehicleOT/SIG Class total gross p.u. incl. incentives</v>
      </c>
      <c r="AO4101" s="35"/>
      <c r="AP4101" s="35"/>
      <c r="AQ4101" s="35"/>
    </row>
    <row r="4102" spans="1:43" x14ac:dyDescent="0.25">
      <c r="A4102" s="27" t="s">
        <v>103</v>
      </c>
      <c r="B4102" s="27" t="s">
        <v>104</v>
      </c>
      <c r="C4102" s="27" t="s">
        <v>657</v>
      </c>
      <c r="D4102" s="27" t="s">
        <v>165</v>
      </c>
      <c r="E4102" s="27" t="s">
        <v>659</v>
      </c>
      <c r="F4102" s="27" t="s">
        <v>1056</v>
      </c>
      <c r="G4102" s="27" t="s">
        <v>1057</v>
      </c>
      <c r="H4102" s="34" t="s">
        <v>1031</v>
      </c>
      <c r="I4102" s="34" t="s">
        <v>1058</v>
      </c>
      <c r="J4102" s="34" t="str">
        <f t="shared" si="322"/>
        <v>Used VehicleFloorplan interest per retail</v>
      </c>
      <c r="K4102" s="34" t="str">
        <f t="shared" si="323"/>
        <v>220Toyota UV Floorplan Interest</v>
      </c>
      <c r="L4102" s="28">
        <f>+SUMIF('TB 4-24'!M:M,$AL4102,'TB 4-24'!G:G)</f>
        <v>0</v>
      </c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>
        <f>+SUMIF('Input Sheet'!$S:$S,$AL4102,'Input Sheet'!C:C)</f>
        <v>0</v>
      </c>
      <c r="Z4102" s="28">
        <f>+SUMIF('Input Sheet'!$S:$S,$AL4102,'Input Sheet'!D:D)</f>
        <v>0</v>
      </c>
      <c r="AA4102" s="28">
        <f>+SUMIF('Input Sheet'!$S:$S,$AL4102,'Input Sheet'!E:E)</f>
        <v>0</v>
      </c>
      <c r="AB4102" s="28">
        <f>+SUMIF('Input Sheet'!$S:$S,$AL4102,'Input Sheet'!F:F)</f>
        <v>0</v>
      </c>
      <c r="AC4102" s="28">
        <f>+SUMIF('Input Sheet'!$S:$S,$AL4102,'Input Sheet'!G:G)</f>
        <v>0</v>
      </c>
      <c r="AD4102" s="28">
        <f>+SUMIF('Input Sheet'!$S:$S,$AL4102,'Input Sheet'!H:H)</f>
        <v>0</v>
      </c>
      <c r="AE4102" s="28">
        <f>+SUMIF('Input Sheet'!$S:$S,$AL4102,'Input Sheet'!I:I)</f>
        <v>0</v>
      </c>
      <c r="AF4102" s="28">
        <f>+SUMIF('Input Sheet'!$S:$S,$AL4102,'Input Sheet'!J:J)</f>
        <v>0</v>
      </c>
      <c r="AG4102" s="28">
        <f>+SUMIF('Input Sheet'!$S:$S,$AL4102,'Input Sheet'!K:K)</f>
        <v>0</v>
      </c>
      <c r="AH4102" s="28">
        <f>+SUMIF('Input Sheet'!$S:$S,$AL4102,'Input Sheet'!L:L)</f>
        <v>0</v>
      </c>
      <c r="AI4102" s="28">
        <f>+SUMIF('Input Sheet'!$S:$S,$AL4102,'Input Sheet'!M:M)</f>
        <v>0</v>
      </c>
      <c r="AJ4102" s="28">
        <f>+SUMIF('Input Sheet'!$S:$S,$AL4102,'Input Sheet'!N:N)</f>
        <v>0</v>
      </c>
      <c r="AK4102" s="28"/>
      <c r="AL4102" s="27" t="str">
        <f t="shared" si="321"/>
        <v>220-7120</v>
      </c>
      <c r="AM4102" s="34" t="str">
        <f t="shared" si="324"/>
        <v>Used Vehicle</v>
      </c>
      <c r="AN4102" s="34" t="str">
        <f t="shared" si="325"/>
        <v>Used VehicleFloorplan interest per retail</v>
      </c>
      <c r="AO4102" s="35"/>
      <c r="AP4102" s="35"/>
      <c r="AQ4102" s="35"/>
    </row>
    <row r="4103" spans="1:43" x14ac:dyDescent="0.25">
      <c r="A4103" s="27" t="s">
        <v>103</v>
      </c>
      <c r="B4103" s="27" t="s">
        <v>104</v>
      </c>
      <c r="C4103" s="27" t="s">
        <v>657</v>
      </c>
      <c r="D4103" s="27" t="s">
        <v>165</v>
      </c>
      <c r="E4103" s="27" t="s">
        <v>661</v>
      </c>
      <c r="F4103" s="27" t="s">
        <v>1056</v>
      </c>
      <c r="G4103" s="27" t="s">
        <v>1057</v>
      </c>
      <c r="H4103" s="34" t="s">
        <v>1031</v>
      </c>
      <c r="I4103" s="34" t="s">
        <v>1058</v>
      </c>
      <c r="J4103" s="34" t="str">
        <f t="shared" si="322"/>
        <v>Used VehicleFloorplan interest per retail</v>
      </c>
      <c r="K4103" s="34" t="str">
        <f t="shared" si="323"/>
        <v>221Toyota UV Floorplan Interest</v>
      </c>
      <c r="L4103" s="28">
        <f>+SUMIF('TB 4-24'!M:M,$AL4103,'TB 4-24'!G:G)</f>
        <v>0</v>
      </c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>
        <f>+SUMIF('Input Sheet'!$S:$S,$AL4103,'Input Sheet'!C:C)</f>
        <v>0</v>
      </c>
      <c r="Z4103" s="28">
        <f>+SUMIF('Input Sheet'!$S:$S,$AL4103,'Input Sheet'!D:D)</f>
        <v>0</v>
      </c>
      <c r="AA4103" s="28">
        <f>+SUMIF('Input Sheet'!$S:$S,$AL4103,'Input Sheet'!E:E)</f>
        <v>0</v>
      </c>
      <c r="AB4103" s="28">
        <f>+SUMIF('Input Sheet'!$S:$S,$AL4103,'Input Sheet'!F:F)</f>
        <v>0</v>
      </c>
      <c r="AC4103" s="28">
        <f>+SUMIF('Input Sheet'!$S:$S,$AL4103,'Input Sheet'!G:G)</f>
        <v>0</v>
      </c>
      <c r="AD4103" s="28">
        <f>+SUMIF('Input Sheet'!$S:$S,$AL4103,'Input Sheet'!H:H)</f>
        <v>0</v>
      </c>
      <c r="AE4103" s="28">
        <f>+SUMIF('Input Sheet'!$S:$S,$AL4103,'Input Sheet'!I:I)</f>
        <v>0</v>
      </c>
      <c r="AF4103" s="28">
        <f>+SUMIF('Input Sheet'!$S:$S,$AL4103,'Input Sheet'!J:J)</f>
        <v>0</v>
      </c>
      <c r="AG4103" s="28">
        <f>+SUMIF('Input Sheet'!$S:$S,$AL4103,'Input Sheet'!K:K)</f>
        <v>0</v>
      </c>
      <c r="AH4103" s="28">
        <f>+SUMIF('Input Sheet'!$S:$S,$AL4103,'Input Sheet'!L:L)</f>
        <v>0</v>
      </c>
      <c r="AI4103" s="28">
        <f>+SUMIF('Input Sheet'!$S:$S,$AL4103,'Input Sheet'!M:M)</f>
        <v>0</v>
      </c>
      <c r="AJ4103" s="28">
        <f>+SUMIF('Input Sheet'!$S:$S,$AL4103,'Input Sheet'!N:N)</f>
        <v>0</v>
      </c>
      <c r="AK4103" s="28"/>
      <c r="AL4103" s="27" t="str">
        <f t="shared" si="321"/>
        <v>221-7120</v>
      </c>
      <c r="AM4103" s="34" t="str">
        <f t="shared" si="324"/>
        <v>Used Vehicle</v>
      </c>
      <c r="AN4103" s="34" t="str">
        <f t="shared" si="325"/>
        <v>Used VehicleFloorplan interest per retail</v>
      </c>
      <c r="AO4103" s="35"/>
      <c r="AP4103" s="35"/>
      <c r="AQ4103" s="35"/>
    </row>
    <row r="4104" spans="1:43" x14ac:dyDescent="0.25">
      <c r="A4104" s="27" t="s">
        <v>103</v>
      </c>
      <c r="B4104" s="27" t="s">
        <v>104</v>
      </c>
      <c r="C4104" s="27" t="s">
        <v>663</v>
      </c>
      <c r="D4104" s="27" t="s">
        <v>165</v>
      </c>
      <c r="E4104" s="27" t="s">
        <v>666</v>
      </c>
      <c r="F4104" s="27" t="s">
        <v>1056</v>
      </c>
      <c r="G4104" s="27" t="s">
        <v>1057</v>
      </c>
      <c r="H4104" s="34" t="s">
        <v>1031</v>
      </c>
      <c r="I4104" s="34" t="s">
        <v>1058</v>
      </c>
      <c r="J4104" s="34" t="str">
        <f t="shared" si="322"/>
        <v>Used VehicleFloorplan interest per retail</v>
      </c>
      <c r="K4104" s="34" t="str">
        <f t="shared" si="323"/>
        <v>420Toyota UV Floorplan Interest</v>
      </c>
      <c r="L4104" s="28">
        <f>+SUMIF('TB 4-24'!M:M,$AL4104,'TB 4-24'!G:G)</f>
        <v>0</v>
      </c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>
        <f>+SUMIF('Input Sheet'!$S:$S,$AL4104,'Input Sheet'!C:C)</f>
        <v>0</v>
      </c>
      <c r="Z4104" s="28">
        <f>+SUMIF('Input Sheet'!$S:$S,$AL4104,'Input Sheet'!D:D)</f>
        <v>0</v>
      </c>
      <c r="AA4104" s="28">
        <f>+SUMIF('Input Sheet'!$S:$S,$AL4104,'Input Sheet'!E:E)</f>
        <v>0</v>
      </c>
      <c r="AB4104" s="28">
        <f>+SUMIF('Input Sheet'!$S:$S,$AL4104,'Input Sheet'!F:F)</f>
        <v>0</v>
      </c>
      <c r="AC4104" s="28">
        <f>+SUMIF('Input Sheet'!$S:$S,$AL4104,'Input Sheet'!G:G)</f>
        <v>0</v>
      </c>
      <c r="AD4104" s="28">
        <f>+SUMIF('Input Sheet'!$S:$S,$AL4104,'Input Sheet'!H:H)</f>
        <v>0</v>
      </c>
      <c r="AE4104" s="28">
        <f>+SUMIF('Input Sheet'!$S:$S,$AL4104,'Input Sheet'!I:I)</f>
        <v>0</v>
      </c>
      <c r="AF4104" s="28">
        <f>+SUMIF('Input Sheet'!$S:$S,$AL4104,'Input Sheet'!J:J)</f>
        <v>0</v>
      </c>
      <c r="AG4104" s="28">
        <f>+SUMIF('Input Sheet'!$S:$S,$AL4104,'Input Sheet'!K:K)</f>
        <v>0</v>
      </c>
      <c r="AH4104" s="28">
        <f>+SUMIF('Input Sheet'!$S:$S,$AL4104,'Input Sheet'!L:L)</f>
        <v>0</v>
      </c>
      <c r="AI4104" s="28">
        <f>+SUMIF('Input Sheet'!$S:$S,$AL4104,'Input Sheet'!M:M)</f>
        <v>0</v>
      </c>
      <c r="AJ4104" s="28">
        <f>+SUMIF('Input Sheet'!$S:$S,$AL4104,'Input Sheet'!N:N)</f>
        <v>0</v>
      </c>
      <c r="AK4104" s="28"/>
      <c r="AL4104" s="27" t="str">
        <f t="shared" si="321"/>
        <v>420-7120</v>
      </c>
      <c r="AM4104" s="34" t="str">
        <f t="shared" si="324"/>
        <v>Used Vehicle</v>
      </c>
      <c r="AN4104" s="34" t="str">
        <f t="shared" si="325"/>
        <v>Used VehicleFloorplan interest per retail</v>
      </c>
      <c r="AO4104" s="35"/>
      <c r="AP4104" s="35"/>
      <c r="AQ4104" s="35"/>
    </row>
    <row r="4105" spans="1:43" x14ac:dyDescent="0.25">
      <c r="A4105" s="27" t="s">
        <v>103</v>
      </c>
      <c r="B4105" s="27" t="s">
        <v>104</v>
      </c>
      <c r="C4105" s="27" t="s">
        <v>663</v>
      </c>
      <c r="D4105" s="27" t="s">
        <v>165</v>
      </c>
      <c r="E4105" s="27" t="s">
        <v>667</v>
      </c>
      <c r="F4105" s="27" t="s">
        <v>1056</v>
      </c>
      <c r="G4105" s="27" t="s">
        <v>1057</v>
      </c>
      <c r="H4105" s="34" t="s">
        <v>1031</v>
      </c>
      <c r="I4105" s="34" t="s">
        <v>1058</v>
      </c>
      <c r="J4105" s="34" t="str">
        <f t="shared" si="322"/>
        <v>Used VehicleFloorplan interest per retail</v>
      </c>
      <c r="K4105" s="34" t="str">
        <f t="shared" si="323"/>
        <v>421Toyota UV Floorplan Interest</v>
      </c>
      <c r="L4105" s="28">
        <f>+SUMIF('TB 4-24'!M:M,$AL4105,'TB 4-24'!G:G)</f>
        <v>0</v>
      </c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>
        <f>+SUMIF('Input Sheet'!$S:$S,$AL4105,'Input Sheet'!C:C)</f>
        <v>0</v>
      </c>
      <c r="Z4105" s="28">
        <f>+SUMIF('Input Sheet'!$S:$S,$AL4105,'Input Sheet'!D:D)</f>
        <v>0</v>
      </c>
      <c r="AA4105" s="28">
        <f>+SUMIF('Input Sheet'!$S:$S,$AL4105,'Input Sheet'!E:E)</f>
        <v>0</v>
      </c>
      <c r="AB4105" s="28">
        <f>+SUMIF('Input Sheet'!$S:$S,$AL4105,'Input Sheet'!F:F)</f>
        <v>0</v>
      </c>
      <c r="AC4105" s="28">
        <f>+SUMIF('Input Sheet'!$S:$S,$AL4105,'Input Sheet'!G:G)</f>
        <v>0</v>
      </c>
      <c r="AD4105" s="28">
        <f>+SUMIF('Input Sheet'!$S:$S,$AL4105,'Input Sheet'!H:H)</f>
        <v>0</v>
      </c>
      <c r="AE4105" s="28">
        <f>+SUMIF('Input Sheet'!$S:$S,$AL4105,'Input Sheet'!I:I)</f>
        <v>0</v>
      </c>
      <c r="AF4105" s="28">
        <f>+SUMIF('Input Sheet'!$S:$S,$AL4105,'Input Sheet'!J:J)</f>
        <v>0</v>
      </c>
      <c r="AG4105" s="28">
        <f>+SUMIF('Input Sheet'!$S:$S,$AL4105,'Input Sheet'!K:K)</f>
        <v>0</v>
      </c>
      <c r="AH4105" s="28">
        <f>+SUMIF('Input Sheet'!$S:$S,$AL4105,'Input Sheet'!L:L)</f>
        <v>0</v>
      </c>
      <c r="AI4105" s="28">
        <f>+SUMIF('Input Sheet'!$S:$S,$AL4105,'Input Sheet'!M:M)</f>
        <v>0</v>
      </c>
      <c r="AJ4105" s="28">
        <f>+SUMIF('Input Sheet'!$S:$S,$AL4105,'Input Sheet'!N:N)</f>
        <v>0</v>
      </c>
      <c r="AK4105" s="28"/>
      <c r="AL4105" s="27" t="str">
        <f t="shared" si="321"/>
        <v>421-7120</v>
      </c>
      <c r="AM4105" s="34" t="str">
        <f t="shared" si="324"/>
        <v>Used Vehicle</v>
      </c>
      <c r="AN4105" s="34" t="str">
        <f t="shared" si="325"/>
        <v>Used VehicleFloorplan interest per retail</v>
      </c>
      <c r="AO4105" s="35"/>
      <c r="AP4105" s="35"/>
      <c r="AQ4105" s="35"/>
    </row>
    <row r="4106" spans="1:43" x14ac:dyDescent="0.25">
      <c r="A4106" s="27" t="s">
        <v>103</v>
      </c>
      <c r="B4106" s="27" t="s">
        <v>104</v>
      </c>
      <c r="C4106" s="27" t="s">
        <v>671</v>
      </c>
      <c r="D4106" s="27" t="s">
        <v>165</v>
      </c>
      <c r="E4106" s="27" t="s">
        <v>674</v>
      </c>
      <c r="F4106" s="27" t="s">
        <v>1056</v>
      </c>
      <c r="G4106" s="27" t="s">
        <v>1057</v>
      </c>
      <c r="H4106" s="34" t="s">
        <v>1031</v>
      </c>
      <c r="I4106" s="34" t="s">
        <v>1058</v>
      </c>
      <c r="J4106" s="34" t="str">
        <f t="shared" si="322"/>
        <v>Used VehicleFloorplan interest per retail</v>
      </c>
      <c r="K4106" s="34" t="str">
        <f t="shared" si="323"/>
        <v>321Toyota UV Floorplan Interest</v>
      </c>
      <c r="L4106" s="28">
        <f>+SUMIF('TB 4-24'!M:M,$AL4106,'TB 4-24'!G:G)</f>
        <v>0</v>
      </c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>
        <f>+SUMIF('Input Sheet'!$S:$S,$AL4106,'Input Sheet'!C:C)</f>
        <v>0</v>
      </c>
      <c r="Z4106" s="28">
        <f>+SUMIF('Input Sheet'!$S:$S,$AL4106,'Input Sheet'!D:D)</f>
        <v>0</v>
      </c>
      <c r="AA4106" s="28">
        <f>+SUMIF('Input Sheet'!$S:$S,$AL4106,'Input Sheet'!E:E)</f>
        <v>0</v>
      </c>
      <c r="AB4106" s="28">
        <f>+SUMIF('Input Sheet'!$S:$S,$AL4106,'Input Sheet'!F:F)</f>
        <v>0</v>
      </c>
      <c r="AC4106" s="28">
        <f>+SUMIF('Input Sheet'!$S:$S,$AL4106,'Input Sheet'!G:G)</f>
        <v>0</v>
      </c>
      <c r="AD4106" s="28">
        <f>+SUMIF('Input Sheet'!$S:$S,$AL4106,'Input Sheet'!H:H)</f>
        <v>0</v>
      </c>
      <c r="AE4106" s="28">
        <f>+SUMIF('Input Sheet'!$S:$S,$AL4106,'Input Sheet'!I:I)</f>
        <v>0</v>
      </c>
      <c r="AF4106" s="28">
        <f>+SUMIF('Input Sheet'!$S:$S,$AL4106,'Input Sheet'!J:J)</f>
        <v>0</v>
      </c>
      <c r="AG4106" s="28">
        <f>+SUMIF('Input Sheet'!$S:$S,$AL4106,'Input Sheet'!K:K)</f>
        <v>0</v>
      </c>
      <c r="AH4106" s="28">
        <f>+SUMIF('Input Sheet'!$S:$S,$AL4106,'Input Sheet'!L:L)</f>
        <v>0</v>
      </c>
      <c r="AI4106" s="28">
        <f>+SUMIF('Input Sheet'!$S:$S,$AL4106,'Input Sheet'!M:M)</f>
        <v>0</v>
      </c>
      <c r="AJ4106" s="28">
        <f>+SUMIF('Input Sheet'!$S:$S,$AL4106,'Input Sheet'!N:N)</f>
        <v>0</v>
      </c>
      <c r="AK4106" s="28"/>
      <c r="AL4106" s="27" t="str">
        <f t="shared" si="321"/>
        <v>321-7120</v>
      </c>
      <c r="AM4106" s="34" t="str">
        <f t="shared" si="324"/>
        <v>Used Vehicle</v>
      </c>
      <c r="AN4106" s="34" t="str">
        <f t="shared" si="325"/>
        <v>Used VehicleFloorplan interest per retail</v>
      </c>
      <c r="AO4106" s="35"/>
      <c r="AP4106" s="35"/>
      <c r="AQ4106" s="35"/>
    </row>
    <row r="4107" spans="1:43" x14ac:dyDescent="0.25">
      <c r="A4107" s="27" t="s">
        <v>103</v>
      </c>
      <c r="B4107" s="27" t="s">
        <v>104</v>
      </c>
      <c r="C4107" s="27" t="s">
        <v>104</v>
      </c>
      <c r="D4107" s="27" t="s">
        <v>165</v>
      </c>
      <c r="E4107" s="27" t="s">
        <v>654</v>
      </c>
      <c r="F4107" s="27" t="s">
        <v>1056</v>
      </c>
      <c r="G4107" s="27" t="s">
        <v>1057</v>
      </c>
      <c r="H4107" s="34" t="s">
        <v>1031</v>
      </c>
      <c r="I4107" s="34" t="s">
        <v>1058</v>
      </c>
      <c r="J4107" s="34" t="str">
        <f t="shared" si="322"/>
        <v>Used VehicleFloorplan interest per retail</v>
      </c>
      <c r="K4107" s="34" t="str">
        <f t="shared" si="323"/>
        <v>120Toyota UV Floorplan Interest</v>
      </c>
      <c r="L4107" s="28">
        <f>+SUMIF('TB 4-24'!M:M,$AL4107,'TB 4-24'!G:G)</f>
        <v>0</v>
      </c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>
        <f>+SUMIF('Input Sheet'!$S:$S,$AL4107,'Input Sheet'!C:C)</f>
        <v>0</v>
      </c>
      <c r="Z4107" s="28">
        <f>+SUMIF('Input Sheet'!$S:$S,$AL4107,'Input Sheet'!D:D)</f>
        <v>0</v>
      </c>
      <c r="AA4107" s="28">
        <f>+SUMIF('Input Sheet'!$S:$S,$AL4107,'Input Sheet'!E:E)</f>
        <v>0</v>
      </c>
      <c r="AB4107" s="28">
        <f>+SUMIF('Input Sheet'!$S:$S,$AL4107,'Input Sheet'!F:F)</f>
        <v>0</v>
      </c>
      <c r="AC4107" s="28">
        <f>+SUMIF('Input Sheet'!$S:$S,$AL4107,'Input Sheet'!G:G)</f>
        <v>0</v>
      </c>
      <c r="AD4107" s="28">
        <f>+SUMIF('Input Sheet'!$S:$S,$AL4107,'Input Sheet'!H:H)</f>
        <v>0</v>
      </c>
      <c r="AE4107" s="28">
        <f>+SUMIF('Input Sheet'!$S:$S,$AL4107,'Input Sheet'!I:I)</f>
        <v>0</v>
      </c>
      <c r="AF4107" s="28">
        <f>+SUMIF('Input Sheet'!$S:$S,$AL4107,'Input Sheet'!J:J)</f>
        <v>0</v>
      </c>
      <c r="AG4107" s="28">
        <f>+SUMIF('Input Sheet'!$S:$S,$AL4107,'Input Sheet'!K:K)</f>
        <v>0</v>
      </c>
      <c r="AH4107" s="28">
        <f>+SUMIF('Input Sheet'!$S:$S,$AL4107,'Input Sheet'!L:L)</f>
        <v>0</v>
      </c>
      <c r="AI4107" s="28">
        <f>+SUMIF('Input Sheet'!$S:$S,$AL4107,'Input Sheet'!M:M)</f>
        <v>0</v>
      </c>
      <c r="AJ4107" s="28">
        <f>+SUMIF('Input Sheet'!$S:$S,$AL4107,'Input Sheet'!N:N)</f>
        <v>0</v>
      </c>
      <c r="AK4107" s="28"/>
      <c r="AL4107" s="27" t="str">
        <f t="shared" si="321"/>
        <v>120-7120</v>
      </c>
      <c r="AM4107" s="34" t="str">
        <f t="shared" si="324"/>
        <v>Used Vehicle</v>
      </c>
      <c r="AN4107" s="34" t="str">
        <f t="shared" si="325"/>
        <v>Used VehicleFloorplan interest per retail</v>
      </c>
      <c r="AO4107" s="35"/>
      <c r="AP4107" s="35"/>
      <c r="AQ4107" s="35"/>
    </row>
    <row r="4108" spans="1:43" x14ac:dyDescent="0.25">
      <c r="A4108" s="27" t="s">
        <v>103</v>
      </c>
      <c r="B4108" s="27" t="s">
        <v>104</v>
      </c>
      <c r="C4108" s="27" t="s">
        <v>104</v>
      </c>
      <c r="D4108" s="27" t="s">
        <v>165</v>
      </c>
      <c r="E4108" s="27" t="s">
        <v>678</v>
      </c>
      <c r="F4108" s="27" t="s">
        <v>1056</v>
      </c>
      <c r="G4108" s="27" t="s">
        <v>1057</v>
      </c>
      <c r="H4108" s="34" t="s">
        <v>1031</v>
      </c>
      <c r="I4108" s="34" t="s">
        <v>1058</v>
      </c>
      <c r="J4108" s="34" t="str">
        <f t="shared" si="322"/>
        <v>Used VehicleFloorplan interest per retail</v>
      </c>
      <c r="K4108" s="34" t="str">
        <f t="shared" si="323"/>
        <v>121Toyota UV Floorplan Interest</v>
      </c>
      <c r="L4108" s="28">
        <f>+SUMIF('TB 4-24'!M:M,$AL4108,'TB 4-24'!G:G)</f>
        <v>0</v>
      </c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>
        <f>+SUMIF('Input Sheet'!$S:$S,$AL4108,'Input Sheet'!C:C)</f>
        <v>0</v>
      </c>
      <c r="Z4108" s="28">
        <f>+SUMIF('Input Sheet'!$S:$S,$AL4108,'Input Sheet'!D:D)</f>
        <v>0</v>
      </c>
      <c r="AA4108" s="28">
        <f>+SUMIF('Input Sheet'!$S:$S,$AL4108,'Input Sheet'!E:E)</f>
        <v>0</v>
      </c>
      <c r="AB4108" s="28">
        <f>+SUMIF('Input Sheet'!$S:$S,$AL4108,'Input Sheet'!F:F)</f>
        <v>0</v>
      </c>
      <c r="AC4108" s="28">
        <f>+SUMIF('Input Sheet'!$S:$S,$AL4108,'Input Sheet'!G:G)</f>
        <v>0</v>
      </c>
      <c r="AD4108" s="28">
        <f>+SUMIF('Input Sheet'!$S:$S,$AL4108,'Input Sheet'!H:H)</f>
        <v>0</v>
      </c>
      <c r="AE4108" s="28">
        <f>+SUMIF('Input Sheet'!$S:$S,$AL4108,'Input Sheet'!I:I)</f>
        <v>0</v>
      </c>
      <c r="AF4108" s="28">
        <f>+SUMIF('Input Sheet'!$S:$S,$AL4108,'Input Sheet'!J:J)</f>
        <v>0</v>
      </c>
      <c r="AG4108" s="28">
        <f>+SUMIF('Input Sheet'!$S:$S,$AL4108,'Input Sheet'!K:K)</f>
        <v>0</v>
      </c>
      <c r="AH4108" s="28">
        <f>+SUMIF('Input Sheet'!$S:$S,$AL4108,'Input Sheet'!L:L)</f>
        <v>0</v>
      </c>
      <c r="AI4108" s="28">
        <f>+SUMIF('Input Sheet'!$S:$S,$AL4108,'Input Sheet'!M:M)</f>
        <v>0</v>
      </c>
      <c r="AJ4108" s="28">
        <f>+SUMIF('Input Sheet'!$S:$S,$AL4108,'Input Sheet'!N:N)</f>
        <v>0</v>
      </c>
      <c r="AK4108" s="28"/>
      <c r="AL4108" s="27" t="str">
        <f t="shared" si="321"/>
        <v>121-7120</v>
      </c>
      <c r="AM4108" s="34" t="str">
        <f t="shared" si="324"/>
        <v>Used Vehicle</v>
      </c>
      <c r="AN4108" s="34" t="str">
        <f t="shared" si="325"/>
        <v>Used VehicleFloorplan interest per retail</v>
      </c>
      <c r="AO4108" s="35"/>
      <c r="AP4108" s="35"/>
      <c r="AQ4108" s="35"/>
    </row>
    <row r="4109" spans="1:43" x14ac:dyDescent="0.25">
      <c r="A4109" s="27" t="s">
        <v>103</v>
      </c>
      <c r="B4109" s="27" t="s">
        <v>104</v>
      </c>
      <c r="C4109" s="27" t="s">
        <v>104</v>
      </c>
      <c r="D4109" s="27" t="s">
        <v>169</v>
      </c>
      <c r="E4109" s="27" t="s">
        <v>654</v>
      </c>
      <c r="F4109" s="27" t="s">
        <v>1056</v>
      </c>
      <c r="G4109" s="27" t="s">
        <v>1057</v>
      </c>
      <c r="H4109" s="34" t="s">
        <v>1031</v>
      </c>
      <c r="I4109" s="34" t="s">
        <v>1058</v>
      </c>
      <c r="J4109" s="34" t="str">
        <f t="shared" si="322"/>
        <v>Used VehicleFloorplan interest per retail</v>
      </c>
      <c r="K4109" s="34" t="str">
        <f t="shared" si="323"/>
        <v>120Toyota UV Floorplan Interest</v>
      </c>
      <c r="L4109" s="28">
        <f>+SUMIF('TB 4-24'!M:M,$AL4109,'TB 4-24'!G:G)</f>
        <v>0</v>
      </c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>
        <f>+SUMIF('Input Sheet'!$S:$S,$AL4109,'Input Sheet'!C:C)</f>
        <v>0</v>
      </c>
      <c r="Z4109" s="28">
        <f>+SUMIF('Input Sheet'!$S:$S,$AL4109,'Input Sheet'!D:D)</f>
        <v>0</v>
      </c>
      <c r="AA4109" s="28">
        <f>+SUMIF('Input Sheet'!$S:$S,$AL4109,'Input Sheet'!E:E)</f>
        <v>0</v>
      </c>
      <c r="AB4109" s="28">
        <f>+SUMIF('Input Sheet'!$S:$S,$AL4109,'Input Sheet'!F:F)</f>
        <v>0</v>
      </c>
      <c r="AC4109" s="28">
        <f>+SUMIF('Input Sheet'!$S:$S,$AL4109,'Input Sheet'!G:G)</f>
        <v>0</v>
      </c>
      <c r="AD4109" s="28">
        <f>+SUMIF('Input Sheet'!$S:$S,$AL4109,'Input Sheet'!H:H)</f>
        <v>0</v>
      </c>
      <c r="AE4109" s="28">
        <f>+SUMIF('Input Sheet'!$S:$S,$AL4109,'Input Sheet'!I:I)</f>
        <v>0</v>
      </c>
      <c r="AF4109" s="28">
        <f>+SUMIF('Input Sheet'!$S:$S,$AL4109,'Input Sheet'!J:J)</f>
        <v>0</v>
      </c>
      <c r="AG4109" s="28">
        <f>+SUMIF('Input Sheet'!$S:$S,$AL4109,'Input Sheet'!K:K)</f>
        <v>0</v>
      </c>
      <c r="AH4109" s="28">
        <f>+SUMIF('Input Sheet'!$S:$S,$AL4109,'Input Sheet'!L:L)</f>
        <v>0</v>
      </c>
      <c r="AI4109" s="28">
        <f>+SUMIF('Input Sheet'!$S:$S,$AL4109,'Input Sheet'!M:M)</f>
        <v>0</v>
      </c>
      <c r="AJ4109" s="28">
        <f>+SUMIF('Input Sheet'!$S:$S,$AL4109,'Input Sheet'!N:N)</f>
        <v>0</v>
      </c>
      <c r="AK4109" s="28"/>
      <c r="AL4109" s="27" t="str">
        <f t="shared" si="321"/>
        <v>120-7630</v>
      </c>
      <c r="AM4109" s="34" t="str">
        <f t="shared" si="324"/>
        <v>Used Vehicle</v>
      </c>
      <c r="AN4109" s="34" t="str">
        <f t="shared" si="325"/>
        <v>Used VehicleFloorplan interest per retail</v>
      </c>
      <c r="AO4109" s="35"/>
      <c r="AP4109" s="35"/>
      <c r="AQ4109" s="35"/>
    </row>
    <row r="4110" spans="1:43" x14ac:dyDescent="0.25">
      <c r="A4110" s="27" t="s">
        <v>103</v>
      </c>
      <c r="B4110" s="27" t="s">
        <v>104</v>
      </c>
      <c r="C4110" s="27" t="s">
        <v>657</v>
      </c>
      <c r="D4110" s="27" t="s">
        <v>169</v>
      </c>
      <c r="E4110" s="27" t="s">
        <v>659</v>
      </c>
      <c r="F4110" s="27" t="s">
        <v>1056</v>
      </c>
      <c r="G4110" s="27" t="s">
        <v>1057</v>
      </c>
      <c r="H4110" s="34" t="s">
        <v>1031</v>
      </c>
      <c r="I4110" s="34" t="s">
        <v>1058</v>
      </c>
      <c r="J4110" s="34" t="str">
        <f t="shared" si="322"/>
        <v>Used VehicleFloorplan interest per retail</v>
      </c>
      <c r="K4110" s="34" t="str">
        <f t="shared" si="323"/>
        <v>220Toyota UV Floorplan Interest</v>
      </c>
      <c r="L4110" s="28">
        <f>+SUMIF('TB 4-24'!M:M,$AL4110,'TB 4-24'!G:G)</f>
        <v>0</v>
      </c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>
        <f>+SUMIF('Input Sheet'!$S:$S,$AL4110,'Input Sheet'!C:C)</f>
        <v>0</v>
      </c>
      <c r="Z4110" s="28">
        <f>+SUMIF('Input Sheet'!$S:$S,$AL4110,'Input Sheet'!D:D)</f>
        <v>0</v>
      </c>
      <c r="AA4110" s="28">
        <f>+SUMIF('Input Sheet'!$S:$S,$AL4110,'Input Sheet'!E:E)</f>
        <v>0</v>
      </c>
      <c r="AB4110" s="28">
        <f>+SUMIF('Input Sheet'!$S:$S,$AL4110,'Input Sheet'!F:F)</f>
        <v>0</v>
      </c>
      <c r="AC4110" s="28">
        <f>+SUMIF('Input Sheet'!$S:$S,$AL4110,'Input Sheet'!G:G)</f>
        <v>0</v>
      </c>
      <c r="AD4110" s="28">
        <f>+SUMIF('Input Sheet'!$S:$S,$AL4110,'Input Sheet'!H:H)</f>
        <v>0</v>
      </c>
      <c r="AE4110" s="28">
        <f>+SUMIF('Input Sheet'!$S:$S,$AL4110,'Input Sheet'!I:I)</f>
        <v>0</v>
      </c>
      <c r="AF4110" s="28">
        <f>+SUMIF('Input Sheet'!$S:$S,$AL4110,'Input Sheet'!J:J)</f>
        <v>0</v>
      </c>
      <c r="AG4110" s="28">
        <f>+SUMIF('Input Sheet'!$S:$S,$AL4110,'Input Sheet'!K:K)</f>
        <v>0</v>
      </c>
      <c r="AH4110" s="28">
        <f>+SUMIF('Input Sheet'!$S:$S,$AL4110,'Input Sheet'!L:L)</f>
        <v>0</v>
      </c>
      <c r="AI4110" s="28">
        <f>+SUMIF('Input Sheet'!$S:$S,$AL4110,'Input Sheet'!M:M)</f>
        <v>0</v>
      </c>
      <c r="AJ4110" s="28">
        <f>+SUMIF('Input Sheet'!$S:$S,$AL4110,'Input Sheet'!N:N)</f>
        <v>0</v>
      </c>
      <c r="AK4110" s="28"/>
      <c r="AL4110" s="27" t="str">
        <f t="shared" si="321"/>
        <v>220-7630</v>
      </c>
      <c r="AM4110" s="34" t="str">
        <f t="shared" si="324"/>
        <v>Used Vehicle</v>
      </c>
      <c r="AN4110" s="34" t="str">
        <f t="shared" si="325"/>
        <v>Used VehicleFloorplan interest per retail</v>
      </c>
      <c r="AO4110" s="35"/>
      <c r="AP4110" s="35"/>
      <c r="AQ4110" s="35"/>
    </row>
    <row r="4111" spans="1:43" x14ac:dyDescent="0.25">
      <c r="A4111" s="27" t="s">
        <v>103</v>
      </c>
      <c r="B4111" s="27" t="s">
        <v>104</v>
      </c>
      <c r="C4111" s="27" t="s">
        <v>104</v>
      </c>
      <c r="D4111" s="27" t="s">
        <v>169</v>
      </c>
      <c r="E4111" s="27" t="s">
        <v>678</v>
      </c>
      <c r="F4111" s="27" t="s">
        <v>1056</v>
      </c>
      <c r="G4111" s="27" t="s">
        <v>1057</v>
      </c>
      <c r="H4111" s="34" t="s">
        <v>1031</v>
      </c>
      <c r="I4111" s="34" t="s">
        <v>1058</v>
      </c>
      <c r="J4111" s="34" t="str">
        <f t="shared" si="322"/>
        <v>Used VehicleFloorplan interest per retail</v>
      </c>
      <c r="K4111" s="34" t="str">
        <f t="shared" si="323"/>
        <v>121Toyota UV Floorplan Interest</v>
      </c>
      <c r="L4111" s="28">
        <f>+SUMIF('TB 4-24'!M:M,$AL4111,'TB 4-24'!G:G)</f>
        <v>0</v>
      </c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>
        <f>+SUMIF('Input Sheet'!$S:$S,$AL4111,'Input Sheet'!C:C)</f>
        <v>0</v>
      </c>
      <c r="Z4111" s="28">
        <f>+SUMIF('Input Sheet'!$S:$S,$AL4111,'Input Sheet'!D:D)</f>
        <v>0</v>
      </c>
      <c r="AA4111" s="28">
        <f>+SUMIF('Input Sheet'!$S:$S,$AL4111,'Input Sheet'!E:E)</f>
        <v>0</v>
      </c>
      <c r="AB4111" s="28">
        <f>+SUMIF('Input Sheet'!$S:$S,$AL4111,'Input Sheet'!F:F)</f>
        <v>0</v>
      </c>
      <c r="AC4111" s="28">
        <f>+SUMIF('Input Sheet'!$S:$S,$AL4111,'Input Sheet'!G:G)</f>
        <v>0</v>
      </c>
      <c r="AD4111" s="28">
        <f>+SUMIF('Input Sheet'!$S:$S,$AL4111,'Input Sheet'!H:H)</f>
        <v>0</v>
      </c>
      <c r="AE4111" s="28">
        <f>+SUMIF('Input Sheet'!$S:$S,$AL4111,'Input Sheet'!I:I)</f>
        <v>0</v>
      </c>
      <c r="AF4111" s="28">
        <f>+SUMIF('Input Sheet'!$S:$S,$AL4111,'Input Sheet'!J:J)</f>
        <v>0</v>
      </c>
      <c r="AG4111" s="28">
        <f>+SUMIF('Input Sheet'!$S:$S,$AL4111,'Input Sheet'!K:K)</f>
        <v>0</v>
      </c>
      <c r="AH4111" s="28">
        <f>+SUMIF('Input Sheet'!$S:$S,$AL4111,'Input Sheet'!L:L)</f>
        <v>0</v>
      </c>
      <c r="AI4111" s="28">
        <f>+SUMIF('Input Sheet'!$S:$S,$AL4111,'Input Sheet'!M:M)</f>
        <v>0</v>
      </c>
      <c r="AJ4111" s="28">
        <f>+SUMIF('Input Sheet'!$S:$S,$AL4111,'Input Sheet'!N:N)</f>
        <v>0</v>
      </c>
      <c r="AK4111" s="28"/>
      <c r="AL4111" s="27" t="str">
        <f t="shared" si="321"/>
        <v>121-7630</v>
      </c>
      <c r="AM4111" s="34" t="str">
        <f t="shared" si="324"/>
        <v>Used Vehicle</v>
      </c>
      <c r="AN4111" s="34" t="str">
        <f t="shared" si="325"/>
        <v>Used VehicleFloorplan interest per retail</v>
      </c>
      <c r="AO4111" s="35"/>
      <c r="AP4111" s="35"/>
      <c r="AQ4111" s="35"/>
    </row>
    <row r="4112" spans="1:43" x14ac:dyDescent="0.25">
      <c r="A4112" s="27" t="s">
        <v>103</v>
      </c>
      <c r="B4112" s="27" t="s">
        <v>104</v>
      </c>
      <c r="C4112" s="27" t="s">
        <v>663</v>
      </c>
      <c r="D4112" s="27" t="s">
        <v>169</v>
      </c>
      <c r="E4112" s="27" t="s">
        <v>666</v>
      </c>
      <c r="F4112" s="27" t="s">
        <v>1056</v>
      </c>
      <c r="G4112" s="27" t="s">
        <v>1057</v>
      </c>
      <c r="H4112" s="34" t="s">
        <v>1031</v>
      </c>
      <c r="I4112" s="34" t="s">
        <v>1058</v>
      </c>
      <c r="J4112" s="34" t="str">
        <f t="shared" si="322"/>
        <v>Used VehicleFloorplan interest per retail</v>
      </c>
      <c r="K4112" s="34" t="str">
        <f t="shared" si="323"/>
        <v>420Toyota UV Floorplan Interest</v>
      </c>
      <c r="L4112" s="28">
        <f>+SUMIF('TB 4-24'!M:M,$AL4112,'TB 4-24'!G:G)</f>
        <v>0</v>
      </c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>
        <f>+SUMIF('Input Sheet'!$S:$S,$AL4112,'Input Sheet'!C:C)</f>
        <v>0</v>
      </c>
      <c r="Z4112" s="28">
        <f>+SUMIF('Input Sheet'!$S:$S,$AL4112,'Input Sheet'!D:D)</f>
        <v>0</v>
      </c>
      <c r="AA4112" s="28">
        <f>+SUMIF('Input Sheet'!$S:$S,$AL4112,'Input Sheet'!E:E)</f>
        <v>0</v>
      </c>
      <c r="AB4112" s="28">
        <f>+SUMIF('Input Sheet'!$S:$S,$AL4112,'Input Sheet'!F:F)</f>
        <v>0</v>
      </c>
      <c r="AC4112" s="28">
        <f>+SUMIF('Input Sheet'!$S:$S,$AL4112,'Input Sheet'!G:G)</f>
        <v>0</v>
      </c>
      <c r="AD4112" s="28">
        <f>+SUMIF('Input Sheet'!$S:$S,$AL4112,'Input Sheet'!H:H)</f>
        <v>0</v>
      </c>
      <c r="AE4112" s="28">
        <f>+SUMIF('Input Sheet'!$S:$S,$AL4112,'Input Sheet'!I:I)</f>
        <v>0</v>
      </c>
      <c r="AF4112" s="28">
        <f>+SUMIF('Input Sheet'!$S:$S,$AL4112,'Input Sheet'!J:J)</f>
        <v>0</v>
      </c>
      <c r="AG4112" s="28">
        <f>+SUMIF('Input Sheet'!$S:$S,$AL4112,'Input Sheet'!K:K)</f>
        <v>0</v>
      </c>
      <c r="AH4112" s="28">
        <f>+SUMIF('Input Sheet'!$S:$S,$AL4112,'Input Sheet'!L:L)</f>
        <v>0</v>
      </c>
      <c r="AI4112" s="28">
        <f>+SUMIF('Input Sheet'!$S:$S,$AL4112,'Input Sheet'!M:M)</f>
        <v>0</v>
      </c>
      <c r="AJ4112" s="28">
        <f>+SUMIF('Input Sheet'!$S:$S,$AL4112,'Input Sheet'!N:N)</f>
        <v>0</v>
      </c>
      <c r="AK4112" s="28"/>
      <c r="AL4112" s="27" t="str">
        <f t="shared" si="321"/>
        <v>420-7630</v>
      </c>
      <c r="AM4112" s="34" t="str">
        <f t="shared" si="324"/>
        <v>Used Vehicle</v>
      </c>
      <c r="AN4112" s="34" t="str">
        <f t="shared" si="325"/>
        <v>Used VehicleFloorplan interest per retail</v>
      </c>
      <c r="AO4112" s="35"/>
      <c r="AP4112" s="35"/>
      <c r="AQ4112" s="35"/>
    </row>
    <row r="4113" spans="1:43" x14ac:dyDescent="0.25">
      <c r="A4113" s="27" t="s">
        <v>103</v>
      </c>
      <c r="B4113" s="27" t="s">
        <v>104</v>
      </c>
      <c r="C4113" s="27" t="s">
        <v>671</v>
      </c>
      <c r="D4113" s="27" t="s">
        <v>169</v>
      </c>
      <c r="E4113" s="27" t="s">
        <v>719</v>
      </c>
      <c r="F4113" s="27" t="s">
        <v>1056</v>
      </c>
      <c r="G4113" s="27" t="s">
        <v>1057</v>
      </c>
      <c r="H4113" s="34" t="s">
        <v>1031</v>
      </c>
      <c r="I4113" s="34" t="s">
        <v>1058</v>
      </c>
      <c r="J4113" s="34" t="str">
        <f t="shared" si="322"/>
        <v>Used VehicleFloorplan interest per retail</v>
      </c>
      <c r="K4113" s="34" t="str">
        <f t="shared" si="323"/>
        <v>320Toyota UV Floorplan Interest</v>
      </c>
      <c r="L4113" s="28">
        <f>+SUMIF('TB 4-24'!M:M,$AL4113,'TB 4-24'!G:G)</f>
        <v>0</v>
      </c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>
        <f>+SUMIF('Input Sheet'!$S:$S,$AL4113,'Input Sheet'!C:C)</f>
        <v>0</v>
      </c>
      <c r="Z4113" s="28">
        <f>+SUMIF('Input Sheet'!$S:$S,$AL4113,'Input Sheet'!D:D)</f>
        <v>0</v>
      </c>
      <c r="AA4113" s="28">
        <f>+SUMIF('Input Sheet'!$S:$S,$AL4113,'Input Sheet'!E:E)</f>
        <v>0</v>
      </c>
      <c r="AB4113" s="28">
        <f>+SUMIF('Input Sheet'!$S:$S,$AL4113,'Input Sheet'!F:F)</f>
        <v>0</v>
      </c>
      <c r="AC4113" s="28">
        <f>+SUMIF('Input Sheet'!$S:$S,$AL4113,'Input Sheet'!G:G)</f>
        <v>0</v>
      </c>
      <c r="AD4113" s="28">
        <f>+SUMIF('Input Sheet'!$S:$S,$AL4113,'Input Sheet'!H:H)</f>
        <v>0</v>
      </c>
      <c r="AE4113" s="28">
        <f>+SUMIF('Input Sheet'!$S:$S,$AL4113,'Input Sheet'!I:I)</f>
        <v>0</v>
      </c>
      <c r="AF4113" s="28">
        <f>+SUMIF('Input Sheet'!$S:$S,$AL4113,'Input Sheet'!J:J)</f>
        <v>0</v>
      </c>
      <c r="AG4113" s="28">
        <f>+SUMIF('Input Sheet'!$S:$S,$AL4113,'Input Sheet'!K:K)</f>
        <v>0</v>
      </c>
      <c r="AH4113" s="28">
        <f>+SUMIF('Input Sheet'!$S:$S,$AL4113,'Input Sheet'!L:L)</f>
        <v>0</v>
      </c>
      <c r="AI4113" s="28">
        <f>+SUMIF('Input Sheet'!$S:$S,$AL4113,'Input Sheet'!M:M)</f>
        <v>0</v>
      </c>
      <c r="AJ4113" s="28">
        <f>+SUMIF('Input Sheet'!$S:$S,$AL4113,'Input Sheet'!N:N)</f>
        <v>0</v>
      </c>
      <c r="AK4113" s="28"/>
      <c r="AL4113" s="27" t="str">
        <f t="shared" si="321"/>
        <v>320-7630</v>
      </c>
      <c r="AM4113" s="34" t="str">
        <f t="shared" si="324"/>
        <v>Used Vehicle</v>
      </c>
      <c r="AN4113" s="34" t="str">
        <f t="shared" si="325"/>
        <v>Used VehicleFloorplan interest per retail</v>
      </c>
      <c r="AO4113" s="35"/>
      <c r="AP4113" s="35"/>
      <c r="AQ4113" s="35"/>
    </row>
    <row r="4114" spans="1:43" x14ac:dyDescent="0.25">
      <c r="A4114" s="27" t="s">
        <v>103</v>
      </c>
      <c r="B4114" s="27" t="s">
        <v>104</v>
      </c>
      <c r="C4114" s="27" t="s">
        <v>657</v>
      </c>
      <c r="D4114" s="27" t="s">
        <v>170</v>
      </c>
      <c r="E4114" s="27" t="s">
        <v>659</v>
      </c>
      <c r="F4114" s="27" t="s">
        <v>1056</v>
      </c>
      <c r="G4114" s="27" t="s">
        <v>1057</v>
      </c>
      <c r="H4114" s="34" t="s">
        <v>1031</v>
      </c>
      <c r="I4114" s="34" t="s">
        <v>1058</v>
      </c>
      <c r="J4114" s="34" t="str">
        <f t="shared" si="322"/>
        <v>Used VehicleFloorplan interest per retail</v>
      </c>
      <c r="K4114" s="34" t="str">
        <f t="shared" si="323"/>
        <v>220Toyota UV Floorplan Interest</v>
      </c>
      <c r="L4114" s="28">
        <f>+SUMIF('TB 4-24'!M:M,$AL4114,'TB 4-24'!G:G)</f>
        <v>0</v>
      </c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>
        <f>+SUMIF('Input Sheet'!$S:$S,$AL4114,'Input Sheet'!C:C)</f>
        <v>0</v>
      </c>
      <c r="Z4114" s="28">
        <f>+SUMIF('Input Sheet'!$S:$S,$AL4114,'Input Sheet'!D:D)</f>
        <v>0</v>
      </c>
      <c r="AA4114" s="28">
        <f>+SUMIF('Input Sheet'!$S:$S,$AL4114,'Input Sheet'!E:E)</f>
        <v>0</v>
      </c>
      <c r="AB4114" s="28">
        <f>+SUMIF('Input Sheet'!$S:$S,$AL4114,'Input Sheet'!F:F)</f>
        <v>0</v>
      </c>
      <c r="AC4114" s="28">
        <f>+SUMIF('Input Sheet'!$S:$S,$AL4114,'Input Sheet'!G:G)</f>
        <v>0</v>
      </c>
      <c r="AD4114" s="28">
        <f>+SUMIF('Input Sheet'!$S:$S,$AL4114,'Input Sheet'!H:H)</f>
        <v>0</v>
      </c>
      <c r="AE4114" s="28">
        <f>+SUMIF('Input Sheet'!$S:$S,$AL4114,'Input Sheet'!I:I)</f>
        <v>0</v>
      </c>
      <c r="AF4114" s="28">
        <f>+SUMIF('Input Sheet'!$S:$S,$AL4114,'Input Sheet'!J:J)</f>
        <v>0</v>
      </c>
      <c r="AG4114" s="28">
        <f>+SUMIF('Input Sheet'!$S:$S,$AL4114,'Input Sheet'!K:K)</f>
        <v>0</v>
      </c>
      <c r="AH4114" s="28">
        <f>+SUMIF('Input Sheet'!$S:$S,$AL4114,'Input Sheet'!L:L)</f>
        <v>0</v>
      </c>
      <c r="AI4114" s="28">
        <f>+SUMIF('Input Sheet'!$S:$S,$AL4114,'Input Sheet'!M:M)</f>
        <v>0</v>
      </c>
      <c r="AJ4114" s="28">
        <f>+SUMIF('Input Sheet'!$S:$S,$AL4114,'Input Sheet'!N:N)</f>
        <v>0</v>
      </c>
      <c r="AK4114" s="28"/>
      <c r="AL4114" s="27" t="str">
        <f t="shared" si="321"/>
        <v>220-8500</v>
      </c>
      <c r="AM4114" s="34" t="str">
        <f t="shared" si="324"/>
        <v>Used Vehicle</v>
      </c>
      <c r="AN4114" s="34" t="str">
        <f t="shared" si="325"/>
        <v>Used VehicleFloorplan interest per retail</v>
      </c>
      <c r="AO4114" s="35"/>
      <c r="AP4114" s="35"/>
      <c r="AQ4114" s="35"/>
    </row>
    <row r="4115" spans="1:43" x14ac:dyDescent="0.25">
      <c r="A4115" s="27" t="s">
        <v>103</v>
      </c>
      <c r="B4115" s="27" t="s">
        <v>104</v>
      </c>
      <c r="C4115" s="27" t="s">
        <v>657</v>
      </c>
      <c r="D4115" s="27" t="s">
        <v>170</v>
      </c>
      <c r="E4115" s="27" t="s">
        <v>661</v>
      </c>
      <c r="F4115" s="27" t="s">
        <v>1056</v>
      </c>
      <c r="G4115" s="27" t="s">
        <v>1057</v>
      </c>
      <c r="H4115" s="34" t="s">
        <v>1031</v>
      </c>
      <c r="I4115" s="34" t="s">
        <v>1058</v>
      </c>
      <c r="J4115" s="34" t="str">
        <f t="shared" si="322"/>
        <v>Used VehicleFloorplan interest per retail</v>
      </c>
      <c r="K4115" s="34" t="str">
        <f t="shared" si="323"/>
        <v>221Toyota UV Floorplan Interest</v>
      </c>
      <c r="L4115" s="28">
        <f>+SUMIF('TB 4-24'!M:M,$AL4115,'TB 4-24'!G:G)</f>
        <v>0</v>
      </c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>
        <f>+SUMIF('Input Sheet'!$S:$S,$AL4115,'Input Sheet'!C:C)</f>
        <v>0</v>
      </c>
      <c r="Z4115" s="28">
        <f>+SUMIF('Input Sheet'!$S:$S,$AL4115,'Input Sheet'!D:D)</f>
        <v>0</v>
      </c>
      <c r="AA4115" s="28">
        <f>+SUMIF('Input Sheet'!$S:$S,$AL4115,'Input Sheet'!E:E)</f>
        <v>0</v>
      </c>
      <c r="AB4115" s="28">
        <f>+SUMIF('Input Sheet'!$S:$S,$AL4115,'Input Sheet'!F:F)</f>
        <v>0</v>
      </c>
      <c r="AC4115" s="28">
        <f>+SUMIF('Input Sheet'!$S:$S,$AL4115,'Input Sheet'!G:G)</f>
        <v>0</v>
      </c>
      <c r="AD4115" s="28">
        <f>+SUMIF('Input Sheet'!$S:$S,$AL4115,'Input Sheet'!H:H)</f>
        <v>0</v>
      </c>
      <c r="AE4115" s="28">
        <f>+SUMIF('Input Sheet'!$S:$S,$AL4115,'Input Sheet'!I:I)</f>
        <v>0</v>
      </c>
      <c r="AF4115" s="28">
        <f>+SUMIF('Input Sheet'!$S:$S,$AL4115,'Input Sheet'!J:J)</f>
        <v>0</v>
      </c>
      <c r="AG4115" s="28">
        <f>+SUMIF('Input Sheet'!$S:$S,$AL4115,'Input Sheet'!K:K)</f>
        <v>0</v>
      </c>
      <c r="AH4115" s="28">
        <f>+SUMIF('Input Sheet'!$S:$S,$AL4115,'Input Sheet'!L:L)</f>
        <v>0</v>
      </c>
      <c r="AI4115" s="28">
        <f>+SUMIF('Input Sheet'!$S:$S,$AL4115,'Input Sheet'!M:M)</f>
        <v>0</v>
      </c>
      <c r="AJ4115" s="28">
        <f>+SUMIF('Input Sheet'!$S:$S,$AL4115,'Input Sheet'!N:N)</f>
        <v>0</v>
      </c>
      <c r="AK4115" s="28"/>
      <c r="AL4115" s="27" t="str">
        <f t="shared" si="321"/>
        <v>221-8500</v>
      </c>
      <c r="AM4115" s="34" t="str">
        <f t="shared" si="324"/>
        <v>Used Vehicle</v>
      </c>
      <c r="AN4115" s="34" t="str">
        <f t="shared" si="325"/>
        <v>Used VehicleFloorplan interest per retail</v>
      </c>
      <c r="AO4115" s="35"/>
      <c r="AP4115" s="35"/>
      <c r="AQ4115" s="35"/>
    </row>
    <row r="4116" spans="1:43" x14ac:dyDescent="0.25">
      <c r="A4116" s="27" t="s">
        <v>103</v>
      </c>
      <c r="B4116" s="27" t="s">
        <v>104</v>
      </c>
      <c r="C4116" s="27" t="s">
        <v>663</v>
      </c>
      <c r="D4116" s="27" t="s">
        <v>170</v>
      </c>
      <c r="E4116" s="27" t="s">
        <v>666</v>
      </c>
      <c r="F4116" s="27" t="s">
        <v>1056</v>
      </c>
      <c r="G4116" s="27" t="s">
        <v>1057</v>
      </c>
      <c r="H4116" s="34" t="s">
        <v>1031</v>
      </c>
      <c r="I4116" s="34" t="s">
        <v>1058</v>
      </c>
      <c r="J4116" s="34" t="str">
        <f t="shared" si="322"/>
        <v>Used VehicleFloorplan interest per retail</v>
      </c>
      <c r="K4116" s="34" t="str">
        <f t="shared" si="323"/>
        <v>420Toyota UV Floorplan Interest</v>
      </c>
      <c r="L4116" s="28">
        <f>+SUMIF('TB 4-24'!M:M,$AL4116,'TB 4-24'!G:G)</f>
        <v>0</v>
      </c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>
        <f>+SUMIF('Input Sheet'!$S:$S,$AL4116,'Input Sheet'!C:C)</f>
        <v>0</v>
      </c>
      <c r="Z4116" s="28">
        <f>+SUMIF('Input Sheet'!$S:$S,$AL4116,'Input Sheet'!D:D)</f>
        <v>0</v>
      </c>
      <c r="AA4116" s="28">
        <f>+SUMIF('Input Sheet'!$S:$S,$AL4116,'Input Sheet'!E:E)</f>
        <v>0</v>
      </c>
      <c r="AB4116" s="28">
        <f>+SUMIF('Input Sheet'!$S:$S,$AL4116,'Input Sheet'!F:F)</f>
        <v>0</v>
      </c>
      <c r="AC4116" s="28">
        <f>+SUMIF('Input Sheet'!$S:$S,$AL4116,'Input Sheet'!G:G)</f>
        <v>0</v>
      </c>
      <c r="AD4116" s="28">
        <f>+SUMIF('Input Sheet'!$S:$S,$AL4116,'Input Sheet'!H:H)</f>
        <v>0</v>
      </c>
      <c r="AE4116" s="28">
        <f>+SUMIF('Input Sheet'!$S:$S,$AL4116,'Input Sheet'!I:I)</f>
        <v>0</v>
      </c>
      <c r="AF4116" s="28">
        <f>+SUMIF('Input Sheet'!$S:$S,$AL4116,'Input Sheet'!J:J)</f>
        <v>0</v>
      </c>
      <c r="AG4116" s="28">
        <f>+SUMIF('Input Sheet'!$S:$S,$AL4116,'Input Sheet'!K:K)</f>
        <v>0</v>
      </c>
      <c r="AH4116" s="28">
        <f>+SUMIF('Input Sheet'!$S:$S,$AL4116,'Input Sheet'!L:L)</f>
        <v>0</v>
      </c>
      <c r="AI4116" s="28">
        <f>+SUMIF('Input Sheet'!$S:$S,$AL4116,'Input Sheet'!M:M)</f>
        <v>0</v>
      </c>
      <c r="AJ4116" s="28">
        <f>+SUMIF('Input Sheet'!$S:$S,$AL4116,'Input Sheet'!N:N)</f>
        <v>0</v>
      </c>
      <c r="AK4116" s="28"/>
      <c r="AL4116" s="27" t="str">
        <f t="shared" si="321"/>
        <v>420-8500</v>
      </c>
      <c r="AM4116" s="34" t="str">
        <f t="shared" si="324"/>
        <v>Used Vehicle</v>
      </c>
      <c r="AN4116" s="34" t="str">
        <f t="shared" si="325"/>
        <v>Used VehicleFloorplan interest per retail</v>
      </c>
      <c r="AO4116" s="35"/>
      <c r="AP4116" s="35"/>
      <c r="AQ4116" s="35"/>
    </row>
    <row r="4117" spans="1:43" x14ac:dyDescent="0.25">
      <c r="A4117" s="27" t="s">
        <v>103</v>
      </c>
      <c r="B4117" s="27" t="s">
        <v>104</v>
      </c>
      <c r="C4117" s="27" t="s">
        <v>663</v>
      </c>
      <c r="D4117" s="27" t="s">
        <v>170</v>
      </c>
      <c r="E4117" s="27" t="s">
        <v>667</v>
      </c>
      <c r="F4117" s="27" t="s">
        <v>1056</v>
      </c>
      <c r="G4117" s="27" t="s">
        <v>1057</v>
      </c>
      <c r="H4117" s="34" t="s">
        <v>1031</v>
      </c>
      <c r="I4117" s="34" t="s">
        <v>1058</v>
      </c>
      <c r="J4117" s="34" t="str">
        <f t="shared" si="322"/>
        <v>Used VehicleFloorplan interest per retail</v>
      </c>
      <c r="K4117" s="34" t="str">
        <f t="shared" si="323"/>
        <v>421Toyota UV Floorplan Interest</v>
      </c>
      <c r="L4117" s="28">
        <f>+SUMIF('TB 4-24'!M:M,$AL4117,'TB 4-24'!G:G)</f>
        <v>0</v>
      </c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>
        <f>+SUMIF('Input Sheet'!$S:$S,$AL4117,'Input Sheet'!C:C)</f>
        <v>0</v>
      </c>
      <c r="Z4117" s="28">
        <f>+SUMIF('Input Sheet'!$S:$S,$AL4117,'Input Sheet'!D:D)</f>
        <v>0</v>
      </c>
      <c r="AA4117" s="28">
        <f>+SUMIF('Input Sheet'!$S:$S,$AL4117,'Input Sheet'!E:E)</f>
        <v>0</v>
      </c>
      <c r="AB4117" s="28">
        <f>+SUMIF('Input Sheet'!$S:$S,$AL4117,'Input Sheet'!F:F)</f>
        <v>0</v>
      </c>
      <c r="AC4117" s="28">
        <f>+SUMIF('Input Sheet'!$S:$S,$AL4117,'Input Sheet'!G:G)</f>
        <v>0</v>
      </c>
      <c r="AD4117" s="28">
        <f>+SUMIF('Input Sheet'!$S:$S,$AL4117,'Input Sheet'!H:H)</f>
        <v>0</v>
      </c>
      <c r="AE4117" s="28">
        <f>+SUMIF('Input Sheet'!$S:$S,$AL4117,'Input Sheet'!I:I)</f>
        <v>0</v>
      </c>
      <c r="AF4117" s="28">
        <f>+SUMIF('Input Sheet'!$S:$S,$AL4117,'Input Sheet'!J:J)</f>
        <v>0</v>
      </c>
      <c r="AG4117" s="28">
        <f>+SUMIF('Input Sheet'!$S:$S,$AL4117,'Input Sheet'!K:K)</f>
        <v>0</v>
      </c>
      <c r="AH4117" s="28">
        <f>+SUMIF('Input Sheet'!$S:$S,$AL4117,'Input Sheet'!L:L)</f>
        <v>0</v>
      </c>
      <c r="AI4117" s="28">
        <f>+SUMIF('Input Sheet'!$S:$S,$AL4117,'Input Sheet'!M:M)</f>
        <v>0</v>
      </c>
      <c r="AJ4117" s="28">
        <f>+SUMIF('Input Sheet'!$S:$S,$AL4117,'Input Sheet'!N:N)</f>
        <v>0</v>
      </c>
      <c r="AK4117" s="28"/>
      <c r="AL4117" s="27" t="str">
        <f t="shared" si="321"/>
        <v>421-8500</v>
      </c>
      <c r="AM4117" s="34" t="str">
        <f t="shared" si="324"/>
        <v>Used Vehicle</v>
      </c>
      <c r="AN4117" s="34" t="str">
        <f t="shared" si="325"/>
        <v>Used VehicleFloorplan interest per retail</v>
      </c>
      <c r="AO4117" s="35"/>
      <c r="AP4117" s="35"/>
      <c r="AQ4117" s="35"/>
    </row>
    <row r="4118" spans="1:43" x14ac:dyDescent="0.25">
      <c r="A4118" s="27" t="s">
        <v>103</v>
      </c>
      <c r="B4118" s="27" t="s">
        <v>104</v>
      </c>
      <c r="C4118" s="27" t="s">
        <v>671</v>
      </c>
      <c r="D4118" s="27" t="s">
        <v>170</v>
      </c>
      <c r="E4118" s="27" t="s">
        <v>674</v>
      </c>
      <c r="F4118" s="27" t="s">
        <v>1056</v>
      </c>
      <c r="G4118" s="27" t="s">
        <v>1057</v>
      </c>
      <c r="H4118" s="34" t="s">
        <v>1031</v>
      </c>
      <c r="I4118" s="34" t="s">
        <v>1058</v>
      </c>
      <c r="J4118" s="34" t="str">
        <f t="shared" si="322"/>
        <v>Used VehicleFloorplan interest per retail</v>
      </c>
      <c r="K4118" s="34" t="str">
        <f t="shared" si="323"/>
        <v>321Toyota UV Floorplan Interest</v>
      </c>
      <c r="L4118" s="28">
        <f>+SUMIF('TB 4-24'!M:M,$AL4118,'TB 4-24'!G:G)</f>
        <v>0</v>
      </c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>
        <f>+SUMIF('Input Sheet'!$S:$S,$AL4118,'Input Sheet'!C:C)</f>
        <v>0</v>
      </c>
      <c r="Z4118" s="28">
        <f>+SUMIF('Input Sheet'!$S:$S,$AL4118,'Input Sheet'!D:D)</f>
        <v>0</v>
      </c>
      <c r="AA4118" s="28">
        <f>+SUMIF('Input Sheet'!$S:$S,$AL4118,'Input Sheet'!E:E)</f>
        <v>0</v>
      </c>
      <c r="AB4118" s="28">
        <f>+SUMIF('Input Sheet'!$S:$S,$AL4118,'Input Sheet'!F:F)</f>
        <v>0</v>
      </c>
      <c r="AC4118" s="28">
        <f>+SUMIF('Input Sheet'!$S:$S,$AL4118,'Input Sheet'!G:G)</f>
        <v>0</v>
      </c>
      <c r="AD4118" s="28">
        <f>+SUMIF('Input Sheet'!$S:$S,$AL4118,'Input Sheet'!H:H)</f>
        <v>0</v>
      </c>
      <c r="AE4118" s="28">
        <f>+SUMIF('Input Sheet'!$S:$S,$AL4118,'Input Sheet'!I:I)</f>
        <v>0</v>
      </c>
      <c r="AF4118" s="28">
        <f>+SUMIF('Input Sheet'!$S:$S,$AL4118,'Input Sheet'!J:J)</f>
        <v>0</v>
      </c>
      <c r="AG4118" s="28">
        <f>+SUMIF('Input Sheet'!$S:$S,$AL4118,'Input Sheet'!K:K)</f>
        <v>0</v>
      </c>
      <c r="AH4118" s="28">
        <f>+SUMIF('Input Sheet'!$S:$S,$AL4118,'Input Sheet'!L:L)</f>
        <v>0</v>
      </c>
      <c r="AI4118" s="28">
        <f>+SUMIF('Input Sheet'!$S:$S,$AL4118,'Input Sheet'!M:M)</f>
        <v>0</v>
      </c>
      <c r="AJ4118" s="28">
        <f>+SUMIF('Input Sheet'!$S:$S,$AL4118,'Input Sheet'!N:N)</f>
        <v>0</v>
      </c>
      <c r="AK4118" s="28"/>
      <c r="AL4118" s="27" t="str">
        <f t="shared" si="321"/>
        <v>321-8500</v>
      </c>
      <c r="AM4118" s="34" t="str">
        <f t="shared" si="324"/>
        <v>Used Vehicle</v>
      </c>
      <c r="AN4118" s="34" t="str">
        <f t="shared" si="325"/>
        <v>Used VehicleFloorplan interest per retail</v>
      </c>
      <c r="AO4118" s="35"/>
      <c r="AP4118" s="35"/>
      <c r="AQ4118" s="35"/>
    </row>
    <row r="4119" spans="1:43" x14ac:dyDescent="0.25">
      <c r="A4119" s="27" t="s">
        <v>103</v>
      </c>
      <c r="B4119" s="27" t="s">
        <v>104</v>
      </c>
      <c r="C4119" s="27" t="s">
        <v>104</v>
      </c>
      <c r="D4119" s="27" t="s">
        <v>170</v>
      </c>
      <c r="E4119" s="27" t="s">
        <v>654</v>
      </c>
      <c r="F4119" s="27" t="s">
        <v>1056</v>
      </c>
      <c r="G4119" s="27" t="s">
        <v>1057</v>
      </c>
      <c r="H4119" s="34" t="s">
        <v>1031</v>
      </c>
      <c r="I4119" s="34" t="s">
        <v>1058</v>
      </c>
      <c r="J4119" s="34" t="str">
        <f t="shared" si="322"/>
        <v>Used VehicleFloorplan interest per retail</v>
      </c>
      <c r="K4119" s="34" t="str">
        <f t="shared" si="323"/>
        <v>120Toyota UV Floorplan Interest</v>
      </c>
      <c r="L4119" s="28">
        <f>+SUMIF('TB 4-24'!M:M,$AL4119,'TB 4-24'!G:G)</f>
        <v>0</v>
      </c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>
        <f>+SUMIF('Input Sheet'!$S:$S,$AL4119,'Input Sheet'!C:C)</f>
        <v>0</v>
      </c>
      <c r="Z4119" s="28">
        <f>+SUMIF('Input Sheet'!$S:$S,$AL4119,'Input Sheet'!D:D)</f>
        <v>0</v>
      </c>
      <c r="AA4119" s="28">
        <f>+SUMIF('Input Sheet'!$S:$S,$AL4119,'Input Sheet'!E:E)</f>
        <v>0</v>
      </c>
      <c r="AB4119" s="28">
        <f>+SUMIF('Input Sheet'!$S:$S,$AL4119,'Input Sheet'!F:F)</f>
        <v>0</v>
      </c>
      <c r="AC4119" s="28">
        <f>+SUMIF('Input Sheet'!$S:$S,$AL4119,'Input Sheet'!G:G)</f>
        <v>0</v>
      </c>
      <c r="AD4119" s="28">
        <f>+SUMIF('Input Sheet'!$S:$S,$AL4119,'Input Sheet'!H:H)</f>
        <v>0</v>
      </c>
      <c r="AE4119" s="28">
        <f>+SUMIF('Input Sheet'!$S:$S,$AL4119,'Input Sheet'!I:I)</f>
        <v>0</v>
      </c>
      <c r="AF4119" s="28">
        <f>+SUMIF('Input Sheet'!$S:$S,$AL4119,'Input Sheet'!J:J)</f>
        <v>0</v>
      </c>
      <c r="AG4119" s="28">
        <f>+SUMIF('Input Sheet'!$S:$S,$AL4119,'Input Sheet'!K:K)</f>
        <v>0</v>
      </c>
      <c r="AH4119" s="28">
        <f>+SUMIF('Input Sheet'!$S:$S,$AL4119,'Input Sheet'!L:L)</f>
        <v>0</v>
      </c>
      <c r="AI4119" s="28">
        <f>+SUMIF('Input Sheet'!$S:$S,$AL4119,'Input Sheet'!M:M)</f>
        <v>0</v>
      </c>
      <c r="AJ4119" s="28">
        <f>+SUMIF('Input Sheet'!$S:$S,$AL4119,'Input Sheet'!N:N)</f>
        <v>0</v>
      </c>
      <c r="AK4119" s="28"/>
      <c r="AL4119" s="27" t="str">
        <f t="shared" si="321"/>
        <v>120-8500</v>
      </c>
      <c r="AM4119" s="34" t="str">
        <f t="shared" si="324"/>
        <v>Used Vehicle</v>
      </c>
      <c r="AN4119" s="34" t="str">
        <f t="shared" si="325"/>
        <v>Used VehicleFloorplan interest per retail</v>
      </c>
      <c r="AO4119" s="35"/>
      <c r="AP4119" s="35"/>
      <c r="AQ4119" s="35"/>
    </row>
    <row r="4120" spans="1:43" x14ac:dyDescent="0.25">
      <c r="A4120" s="27" t="s">
        <v>103</v>
      </c>
      <c r="B4120" s="27" t="s">
        <v>104</v>
      </c>
      <c r="C4120" s="27" t="s">
        <v>104</v>
      </c>
      <c r="D4120" s="27" t="s">
        <v>170</v>
      </c>
      <c r="E4120" s="27" t="s">
        <v>678</v>
      </c>
      <c r="F4120" s="27" t="s">
        <v>1056</v>
      </c>
      <c r="G4120" s="27" t="s">
        <v>1057</v>
      </c>
      <c r="H4120" s="34" t="s">
        <v>1031</v>
      </c>
      <c r="I4120" s="34" t="s">
        <v>1058</v>
      </c>
      <c r="J4120" s="34" t="str">
        <f t="shared" si="322"/>
        <v>Used VehicleFloorplan interest per retail</v>
      </c>
      <c r="K4120" s="34" t="str">
        <f t="shared" si="323"/>
        <v>121Toyota UV Floorplan Interest</v>
      </c>
      <c r="L4120" s="28">
        <f>+SUMIF('TB 4-24'!M:M,$AL4120,'TB 4-24'!G:G)</f>
        <v>0</v>
      </c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>
        <f>+SUMIF('Input Sheet'!$S:$S,$AL4120,'Input Sheet'!C:C)</f>
        <v>0</v>
      </c>
      <c r="Z4120" s="28">
        <f>+SUMIF('Input Sheet'!$S:$S,$AL4120,'Input Sheet'!D:D)</f>
        <v>0</v>
      </c>
      <c r="AA4120" s="28">
        <f>+SUMIF('Input Sheet'!$S:$S,$AL4120,'Input Sheet'!E:E)</f>
        <v>0</v>
      </c>
      <c r="AB4120" s="28">
        <f>+SUMIF('Input Sheet'!$S:$S,$AL4120,'Input Sheet'!F:F)</f>
        <v>0</v>
      </c>
      <c r="AC4120" s="28">
        <f>+SUMIF('Input Sheet'!$S:$S,$AL4120,'Input Sheet'!G:G)</f>
        <v>0</v>
      </c>
      <c r="AD4120" s="28">
        <f>+SUMIF('Input Sheet'!$S:$S,$AL4120,'Input Sheet'!H:H)</f>
        <v>0</v>
      </c>
      <c r="AE4120" s="28">
        <f>+SUMIF('Input Sheet'!$S:$S,$AL4120,'Input Sheet'!I:I)</f>
        <v>0</v>
      </c>
      <c r="AF4120" s="28">
        <f>+SUMIF('Input Sheet'!$S:$S,$AL4120,'Input Sheet'!J:J)</f>
        <v>0</v>
      </c>
      <c r="AG4120" s="28">
        <f>+SUMIF('Input Sheet'!$S:$S,$AL4120,'Input Sheet'!K:K)</f>
        <v>0</v>
      </c>
      <c r="AH4120" s="28">
        <f>+SUMIF('Input Sheet'!$S:$S,$AL4120,'Input Sheet'!L:L)</f>
        <v>0</v>
      </c>
      <c r="AI4120" s="28">
        <f>+SUMIF('Input Sheet'!$S:$S,$AL4120,'Input Sheet'!M:M)</f>
        <v>0</v>
      </c>
      <c r="AJ4120" s="28">
        <f>+SUMIF('Input Sheet'!$S:$S,$AL4120,'Input Sheet'!N:N)</f>
        <v>0</v>
      </c>
      <c r="AK4120" s="28"/>
      <c r="AL4120" s="27" t="str">
        <f t="shared" si="321"/>
        <v>121-8500</v>
      </c>
      <c r="AM4120" s="34" t="str">
        <f t="shared" si="324"/>
        <v>Used Vehicle</v>
      </c>
      <c r="AN4120" s="34" t="str">
        <f t="shared" si="325"/>
        <v>Used VehicleFloorplan interest per retail</v>
      </c>
      <c r="AO4120" s="35"/>
      <c r="AP4120" s="35"/>
      <c r="AQ4120" s="35"/>
    </row>
    <row r="4121" spans="1:43" x14ac:dyDescent="0.25">
      <c r="A4121" s="27" t="s">
        <v>103</v>
      </c>
      <c r="B4121" s="27" t="s">
        <v>104</v>
      </c>
      <c r="C4121" s="27" t="s">
        <v>657</v>
      </c>
      <c r="D4121" s="27" t="s">
        <v>605</v>
      </c>
      <c r="E4121" s="27" t="s">
        <v>659</v>
      </c>
      <c r="F4121" s="27" t="s">
        <v>1059</v>
      </c>
      <c r="G4121" s="27" t="s">
        <v>1060</v>
      </c>
      <c r="H4121" s="34" t="s">
        <v>1031</v>
      </c>
      <c r="I4121" s="34" t="s">
        <v>1061</v>
      </c>
      <c r="J4121" s="34" t="str">
        <f t="shared" si="322"/>
        <v>Used VehicleOther UV income</v>
      </c>
      <c r="K4121" s="34" t="str">
        <f t="shared" si="323"/>
        <v>220Toyota Used Vehicle Other Income</v>
      </c>
      <c r="L4121" s="28">
        <f>+SUMIF('TB 4-24'!M:M,$AL4121,'TB 4-24'!G:G)</f>
        <v>0</v>
      </c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>
        <f>+SUMIF('Input Sheet'!$S:$S,$AL4121,'Input Sheet'!C:C)</f>
        <v>0</v>
      </c>
      <c r="Z4121" s="28">
        <f>+SUMIF('Input Sheet'!$S:$S,$AL4121,'Input Sheet'!D:D)</f>
        <v>0</v>
      </c>
      <c r="AA4121" s="28">
        <f>+SUMIF('Input Sheet'!$S:$S,$AL4121,'Input Sheet'!E:E)</f>
        <v>0</v>
      </c>
      <c r="AB4121" s="28">
        <f>+SUMIF('Input Sheet'!$S:$S,$AL4121,'Input Sheet'!F:F)</f>
        <v>0</v>
      </c>
      <c r="AC4121" s="28">
        <f>+SUMIF('Input Sheet'!$S:$S,$AL4121,'Input Sheet'!G:G)</f>
        <v>0</v>
      </c>
      <c r="AD4121" s="28">
        <f>+SUMIF('Input Sheet'!$S:$S,$AL4121,'Input Sheet'!H:H)</f>
        <v>0</v>
      </c>
      <c r="AE4121" s="28">
        <f>+SUMIF('Input Sheet'!$S:$S,$AL4121,'Input Sheet'!I:I)</f>
        <v>0</v>
      </c>
      <c r="AF4121" s="28">
        <f>+SUMIF('Input Sheet'!$S:$S,$AL4121,'Input Sheet'!J:J)</f>
        <v>0</v>
      </c>
      <c r="AG4121" s="28">
        <f>+SUMIF('Input Sheet'!$S:$S,$AL4121,'Input Sheet'!K:K)</f>
        <v>0</v>
      </c>
      <c r="AH4121" s="28">
        <f>+SUMIF('Input Sheet'!$S:$S,$AL4121,'Input Sheet'!L:L)</f>
        <v>0</v>
      </c>
      <c r="AI4121" s="28">
        <f>+SUMIF('Input Sheet'!$S:$S,$AL4121,'Input Sheet'!M:M)</f>
        <v>0</v>
      </c>
      <c r="AJ4121" s="28">
        <f>+SUMIF('Input Sheet'!$S:$S,$AL4121,'Input Sheet'!N:N)</f>
        <v>0</v>
      </c>
      <c r="AK4121" s="28"/>
      <c r="AL4121" s="27" t="str">
        <f t="shared" si="321"/>
        <v>220-4245</v>
      </c>
      <c r="AM4121" s="34" t="str">
        <f t="shared" si="324"/>
        <v>Used Vehicle</v>
      </c>
      <c r="AN4121" s="34" t="str">
        <f t="shared" si="325"/>
        <v>Used VehicleOther UV income</v>
      </c>
      <c r="AO4121" s="35"/>
      <c r="AP4121" s="35"/>
      <c r="AQ4121" s="35"/>
    </row>
    <row r="4122" spans="1:43" x14ac:dyDescent="0.25">
      <c r="A4122" s="27" t="s">
        <v>103</v>
      </c>
      <c r="B4122" s="27" t="s">
        <v>104</v>
      </c>
      <c r="C4122" s="27" t="s">
        <v>663</v>
      </c>
      <c r="D4122" s="27" t="s">
        <v>605</v>
      </c>
      <c r="E4122" s="27" t="s">
        <v>666</v>
      </c>
      <c r="F4122" s="27" t="s">
        <v>1059</v>
      </c>
      <c r="G4122" s="27" t="s">
        <v>1060</v>
      </c>
      <c r="H4122" s="34" t="s">
        <v>1031</v>
      </c>
      <c r="I4122" s="34" t="s">
        <v>1061</v>
      </c>
      <c r="J4122" s="34" t="str">
        <f t="shared" si="322"/>
        <v>Used VehicleOther UV income</v>
      </c>
      <c r="K4122" s="34" t="str">
        <f t="shared" si="323"/>
        <v>420Toyota Used Vehicle Other Income</v>
      </c>
      <c r="L4122" s="28">
        <f>+SUMIF('TB 4-24'!M:M,$AL4122,'TB 4-24'!G:G)</f>
        <v>0</v>
      </c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>
        <f>+SUMIF('Input Sheet'!$S:$S,$AL4122,'Input Sheet'!C:C)</f>
        <v>0</v>
      </c>
      <c r="Z4122" s="28">
        <f>+SUMIF('Input Sheet'!$S:$S,$AL4122,'Input Sheet'!D:D)</f>
        <v>0</v>
      </c>
      <c r="AA4122" s="28">
        <f>+SUMIF('Input Sheet'!$S:$S,$AL4122,'Input Sheet'!E:E)</f>
        <v>0</v>
      </c>
      <c r="AB4122" s="28">
        <f>+SUMIF('Input Sheet'!$S:$S,$AL4122,'Input Sheet'!F:F)</f>
        <v>0</v>
      </c>
      <c r="AC4122" s="28">
        <f>+SUMIF('Input Sheet'!$S:$S,$AL4122,'Input Sheet'!G:G)</f>
        <v>0</v>
      </c>
      <c r="AD4122" s="28">
        <f>+SUMIF('Input Sheet'!$S:$S,$AL4122,'Input Sheet'!H:H)</f>
        <v>0</v>
      </c>
      <c r="AE4122" s="28">
        <f>+SUMIF('Input Sheet'!$S:$S,$AL4122,'Input Sheet'!I:I)</f>
        <v>0</v>
      </c>
      <c r="AF4122" s="28">
        <f>+SUMIF('Input Sheet'!$S:$S,$AL4122,'Input Sheet'!J:J)</f>
        <v>0</v>
      </c>
      <c r="AG4122" s="28">
        <f>+SUMIF('Input Sheet'!$S:$S,$AL4122,'Input Sheet'!K:K)</f>
        <v>0</v>
      </c>
      <c r="AH4122" s="28">
        <f>+SUMIF('Input Sheet'!$S:$S,$AL4122,'Input Sheet'!L:L)</f>
        <v>0</v>
      </c>
      <c r="AI4122" s="28">
        <f>+SUMIF('Input Sheet'!$S:$S,$AL4122,'Input Sheet'!M:M)</f>
        <v>0</v>
      </c>
      <c r="AJ4122" s="28">
        <f>+SUMIF('Input Sheet'!$S:$S,$AL4122,'Input Sheet'!N:N)</f>
        <v>0</v>
      </c>
      <c r="AK4122" s="28"/>
      <c r="AL4122" s="27" t="str">
        <f t="shared" si="321"/>
        <v>420-4245</v>
      </c>
      <c r="AM4122" s="34" t="str">
        <f t="shared" si="324"/>
        <v>Used Vehicle</v>
      </c>
      <c r="AN4122" s="34" t="str">
        <f t="shared" si="325"/>
        <v>Used VehicleOther UV income</v>
      </c>
      <c r="AO4122" s="35"/>
      <c r="AP4122" s="35"/>
      <c r="AQ4122" s="35"/>
    </row>
    <row r="4123" spans="1:43" x14ac:dyDescent="0.25">
      <c r="A4123" s="27" t="s">
        <v>103</v>
      </c>
      <c r="B4123" s="27" t="s">
        <v>104</v>
      </c>
      <c r="C4123" s="27" t="s">
        <v>671</v>
      </c>
      <c r="D4123" s="27" t="s">
        <v>605</v>
      </c>
      <c r="E4123" s="27" t="s">
        <v>719</v>
      </c>
      <c r="F4123" s="27" t="s">
        <v>1059</v>
      </c>
      <c r="G4123" s="27" t="s">
        <v>1060</v>
      </c>
      <c r="H4123" s="34" t="s">
        <v>1031</v>
      </c>
      <c r="I4123" s="34" t="s">
        <v>1061</v>
      </c>
      <c r="J4123" s="34" t="str">
        <f t="shared" si="322"/>
        <v>Used VehicleOther UV income</v>
      </c>
      <c r="K4123" s="34" t="str">
        <f t="shared" si="323"/>
        <v>320Toyota Used Vehicle Other Income</v>
      </c>
      <c r="L4123" s="28">
        <f>+SUMIF('TB 4-24'!M:M,$AL4123,'TB 4-24'!G:G)</f>
        <v>0</v>
      </c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>
        <f>+SUMIF('Input Sheet'!$S:$S,$AL4123,'Input Sheet'!C:C)</f>
        <v>0</v>
      </c>
      <c r="Z4123" s="28">
        <f>+SUMIF('Input Sheet'!$S:$S,$AL4123,'Input Sheet'!D:D)</f>
        <v>0</v>
      </c>
      <c r="AA4123" s="28">
        <f>+SUMIF('Input Sheet'!$S:$S,$AL4123,'Input Sheet'!E:E)</f>
        <v>0</v>
      </c>
      <c r="AB4123" s="28">
        <f>+SUMIF('Input Sheet'!$S:$S,$AL4123,'Input Sheet'!F:F)</f>
        <v>0</v>
      </c>
      <c r="AC4123" s="28">
        <f>+SUMIF('Input Sheet'!$S:$S,$AL4123,'Input Sheet'!G:G)</f>
        <v>0</v>
      </c>
      <c r="AD4123" s="28">
        <f>+SUMIF('Input Sheet'!$S:$S,$AL4123,'Input Sheet'!H:H)</f>
        <v>0</v>
      </c>
      <c r="AE4123" s="28">
        <f>+SUMIF('Input Sheet'!$S:$S,$AL4123,'Input Sheet'!I:I)</f>
        <v>0</v>
      </c>
      <c r="AF4123" s="28">
        <f>+SUMIF('Input Sheet'!$S:$S,$AL4123,'Input Sheet'!J:J)</f>
        <v>0</v>
      </c>
      <c r="AG4123" s="28">
        <f>+SUMIF('Input Sheet'!$S:$S,$AL4123,'Input Sheet'!K:K)</f>
        <v>0</v>
      </c>
      <c r="AH4123" s="28">
        <f>+SUMIF('Input Sheet'!$S:$S,$AL4123,'Input Sheet'!L:L)</f>
        <v>0</v>
      </c>
      <c r="AI4123" s="28">
        <f>+SUMIF('Input Sheet'!$S:$S,$AL4123,'Input Sheet'!M:M)</f>
        <v>0</v>
      </c>
      <c r="AJ4123" s="28">
        <f>+SUMIF('Input Sheet'!$S:$S,$AL4123,'Input Sheet'!N:N)</f>
        <v>0</v>
      </c>
      <c r="AK4123" s="28"/>
      <c r="AL4123" s="27" t="str">
        <f t="shared" si="321"/>
        <v>320-4245</v>
      </c>
      <c r="AM4123" s="34" t="str">
        <f t="shared" si="324"/>
        <v>Used Vehicle</v>
      </c>
      <c r="AN4123" s="34" t="str">
        <f t="shared" si="325"/>
        <v>Used VehicleOther UV income</v>
      </c>
      <c r="AO4123" s="35"/>
      <c r="AP4123" s="35"/>
      <c r="AQ4123" s="35"/>
    </row>
    <row r="4124" spans="1:43" x14ac:dyDescent="0.25">
      <c r="A4124" s="27" t="s">
        <v>103</v>
      </c>
      <c r="B4124" s="27" t="s">
        <v>104</v>
      </c>
      <c r="C4124" s="27" t="s">
        <v>104</v>
      </c>
      <c r="D4124" s="27" t="s">
        <v>605</v>
      </c>
      <c r="E4124" s="27" t="s">
        <v>678</v>
      </c>
      <c r="F4124" s="27" t="s">
        <v>1059</v>
      </c>
      <c r="G4124" s="27" t="s">
        <v>1060</v>
      </c>
      <c r="H4124" s="34" t="s">
        <v>1031</v>
      </c>
      <c r="I4124" s="34" t="s">
        <v>1061</v>
      </c>
      <c r="J4124" s="34" t="str">
        <f t="shared" si="322"/>
        <v>Used VehicleOther UV income</v>
      </c>
      <c r="K4124" s="34" t="str">
        <f t="shared" si="323"/>
        <v>121Toyota Used Vehicle Other Income</v>
      </c>
      <c r="L4124" s="28">
        <f>+SUMIF('TB 4-24'!M:M,$AL4124,'TB 4-24'!G:G)</f>
        <v>0</v>
      </c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>
        <f>+SUMIF('Input Sheet'!$S:$S,$AL4124,'Input Sheet'!C:C)</f>
        <v>0</v>
      </c>
      <c r="Z4124" s="28">
        <f>+SUMIF('Input Sheet'!$S:$S,$AL4124,'Input Sheet'!D:D)</f>
        <v>0</v>
      </c>
      <c r="AA4124" s="28">
        <f>+SUMIF('Input Sheet'!$S:$S,$AL4124,'Input Sheet'!E:E)</f>
        <v>0</v>
      </c>
      <c r="AB4124" s="28">
        <f>+SUMIF('Input Sheet'!$S:$S,$AL4124,'Input Sheet'!F:F)</f>
        <v>0</v>
      </c>
      <c r="AC4124" s="28">
        <f>+SUMIF('Input Sheet'!$S:$S,$AL4124,'Input Sheet'!G:G)</f>
        <v>0</v>
      </c>
      <c r="AD4124" s="28">
        <f>+SUMIF('Input Sheet'!$S:$S,$AL4124,'Input Sheet'!H:H)</f>
        <v>0</v>
      </c>
      <c r="AE4124" s="28">
        <f>+SUMIF('Input Sheet'!$S:$S,$AL4124,'Input Sheet'!I:I)</f>
        <v>0</v>
      </c>
      <c r="AF4124" s="28">
        <f>+SUMIF('Input Sheet'!$S:$S,$AL4124,'Input Sheet'!J:J)</f>
        <v>0</v>
      </c>
      <c r="AG4124" s="28">
        <f>+SUMIF('Input Sheet'!$S:$S,$AL4124,'Input Sheet'!K:K)</f>
        <v>0</v>
      </c>
      <c r="AH4124" s="28">
        <f>+SUMIF('Input Sheet'!$S:$S,$AL4124,'Input Sheet'!L:L)</f>
        <v>0</v>
      </c>
      <c r="AI4124" s="28">
        <f>+SUMIF('Input Sheet'!$S:$S,$AL4124,'Input Sheet'!M:M)</f>
        <v>0</v>
      </c>
      <c r="AJ4124" s="28">
        <f>+SUMIF('Input Sheet'!$S:$S,$AL4124,'Input Sheet'!N:N)</f>
        <v>0</v>
      </c>
      <c r="AK4124" s="28"/>
      <c r="AL4124" s="27" t="str">
        <f t="shared" si="321"/>
        <v>121-4245</v>
      </c>
      <c r="AM4124" s="34" t="str">
        <f t="shared" si="324"/>
        <v>Used Vehicle</v>
      </c>
      <c r="AN4124" s="34" t="str">
        <f t="shared" si="325"/>
        <v>Used VehicleOther UV income</v>
      </c>
      <c r="AO4124" s="35"/>
      <c r="AP4124" s="35"/>
      <c r="AQ4124" s="35"/>
    </row>
    <row r="4125" spans="1:43" x14ac:dyDescent="0.25">
      <c r="A4125" s="27" t="s">
        <v>103</v>
      </c>
      <c r="B4125" s="27" t="s">
        <v>104</v>
      </c>
      <c r="C4125" s="27" t="s">
        <v>104</v>
      </c>
      <c r="D4125" s="27" t="s">
        <v>1062</v>
      </c>
      <c r="E4125" s="27" t="s">
        <v>654</v>
      </c>
      <c r="F4125" s="27" t="s">
        <v>1059</v>
      </c>
      <c r="G4125" s="27" t="s">
        <v>1060</v>
      </c>
      <c r="H4125" s="34" t="s">
        <v>1031</v>
      </c>
      <c r="I4125" s="34" t="s">
        <v>1061</v>
      </c>
      <c r="J4125" s="34" t="str">
        <f t="shared" si="322"/>
        <v>Used VehicleOther UV income</v>
      </c>
      <c r="K4125" s="34" t="str">
        <f t="shared" si="323"/>
        <v>120Toyota Used Vehicle Other Income</v>
      </c>
      <c r="L4125" s="28">
        <f>+SUMIF('TB 4-24'!M:M,$AL4125,'TB 4-24'!G:G)</f>
        <v>0</v>
      </c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>
        <f>+SUMIF('Input Sheet'!$S:$S,$AL4125,'Input Sheet'!C:C)</f>
        <v>0</v>
      </c>
      <c r="Z4125" s="28">
        <f>+SUMIF('Input Sheet'!$S:$S,$AL4125,'Input Sheet'!D:D)</f>
        <v>0</v>
      </c>
      <c r="AA4125" s="28">
        <f>+SUMIF('Input Sheet'!$S:$S,$AL4125,'Input Sheet'!E:E)</f>
        <v>0</v>
      </c>
      <c r="AB4125" s="28">
        <f>+SUMIF('Input Sheet'!$S:$S,$AL4125,'Input Sheet'!F:F)</f>
        <v>0</v>
      </c>
      <c r="AC4125" s="28">
        <f>+SUMIF('Input Sheet'!$S:$S,$AL4125,'Input Sheet'!G:G)</f>
        <v>0</v>
      </c>
      <c r="AD4125" s="28">
        <f>+SUMIF('Input Sheet'!$S:$S,$AL4125,'Input Sheet'!H:H)</f>
        <v>0</v>
      </c>
      <c r="AE4125" s="28">
        <f>+SUMIF('Input Sheet'!$S:$S,$AL4125,'Input Sheet'!I:I)</f>
        <v>0</v>
      </c>
      <c r="AF4125" s="28">
        <f>+SUMIF('Input Sheet'!$S:$S,$AL4125,'Input Sheet'!J:J)</f>
        <v>0</v>
      </c>
      <c r="AG4125" s="28">
        <f>+SUMIF('Input Sheet'!$S:$S,$AL4125,'Input Sheet'!K:K)</f>
        <v>0</v>
      </c>
      <c r="AH4125" s="28">
        <f>+SUMIF('Input Sheet'!$S:$S,$AL4125,'Input Sheet'!L:L)</f>
        <v>0</v>
      </c>
      <c r="AI4125" s="28">
        <f>+SUMIF('Input Sheet'!$S:$S,$AL4125,'Input Sheet'!M:M)</f>
        <v>0</v>
      </c>
      <c r="AJ4125" s="28">
        <f>+SUMIF('Input Sheet'!$S:$S,$AL4125,'Input Sheet'!N:N)</f>
        <v>0</v>
      </c>
      <c r="AK4125" s="28"/>
      <c r="AL4125" s="27" t="str">
        <f t="shared" si="321"/>
        <v>120-4255</v>
      </c>
      <c r="AM4125" s="34" t="str">
        <f t="shared" si="324"/>
        <v>Used Vehicle</v>
      </c>
      <c r="AN4125" s="34" t="str">
        <f t="shared" si="325"/>
        <v>Used VehicleOther UV income</v>
      </c>
      <c r="AO4125" s="35"/>
      <c r="AP4125" s="35"/>
      <c r="AQ4125" s="35"/>
    </row>
    <row r="4126" spans="1:43" x14ac:dyDescent="0.25">
      <c r="A4126" s="27" t="s">
        <v>103</v>
      </c>
      <c r="B4126" s="27" t="s">
        <v>104</v>
      </c>
      <c r="C4126" s="27" t="s">
        <v>104</v>
      </c>
      <c r="D4126" s="27" t="s">
        <v>1062</v>
      </c>
      <c r="E4126" s="27" t="s">
        <v>678</v>
      </c>
      <c r="F4126" s="27" t="s">
        <v>1059</v>
      </c>
      <c r="G4126" s="27" t="s">
        <v>1060</v>
      </c>
      <c r="H4126" s="34" t="s">
        <v>1031</v>
      </c>
      <c r="I4126" s="34" t="s">
        <v>1061</v>
      </c>
      <c r="J4126" s="34" t="str">
        <f t="shared" si="322"/>
        <v>Used VehicleOther UV income</v>
      </c>
      <c r="K4126" s="34" t="str">
        <f t="shared" si="323"/>
        <v>121Toyota Used Vehicle Other Income</v>
      </c>
      <c r="L4126" s="28">
        <f>+SUMIF('TB 4-24'!M:M,$AL4126,'TB 4-24'!G:G)</f>
        <v>0</v>
      </c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>
        <f>+SUMIF('Input Sheet'!$S:$S,$AL4126,'Input Sheet'!C:C)</f>
        <v>0</v>
      </c>
      <c r="Z4126" s="28">
        <f>+SUMIF('Input Sheet'!$S:$S,$AL4126,'Input Sheet'!D:D)</f>
        <v>0</v>
      </c>
      <c r="AA4126" s="28">
        <f>+SUMIF('Input Sheet'!$S:$S,$AL4126,'Input Sheet'!E:E)</f>
        <v>0</v>
      </c>
      <c r="AB4126" s="28">
        <f>+SUMIF('Input Sheet'!$S:$S,$AL4126,'Input Sheet'!F:F)</f>
        <v>0</v>
      </c>
      <c r="AC4126" s="28">
        <f>+SUMIF('Input Sheet'!$S:$S,$AL4126,'Input Sheet'!G:G)</f>
        <v>0</v>
      </c>
      <c r="AD4126" s="28">
        <f>+SUMIF('Input Sheet'!$S:$S,$AL4126,'Input Sheet'!H:H)</f>
        <v>0</v>
      </c>
      <c r="AE4126" s="28">
        <f>+SUMIF('Input Sheet'!$S:$S,$AL4126,'Input Sheet'!I:I)</f>
        <v>0</v>
      </c>
      <c r="AF4126" s="28">
        <f>+SUMIF('Input Sheet'!$S:$S,$AL4126,'Input Sheet'!J:J)</f>
        <v>0</v>
      </c>
      <c r="AG4126" s="28">
        <f>+SUMIF('Input Sheet'!$S:$S,$AL4126,'Input Sheet'!K:K)</f>
        <v>0</v>
      </c>
      <c r="AH4126" s="28">
        <f>+SUMIF('Input Sheet'!$S:$S,$AL4126,'Input Sheet'!L:L)</f>
        <v>0</v>
      </c>
      <c r="AI4126" s="28">
        <f>+SUMIF('Input Sheet'!$S:$S,$AL4126,'Input Sheet'!M:M)</f>
        <v>0</v>
      </c>
      <c r="AJ4126" s="28">
        <f>+SUMIF('Input Sheet'!$S:$S,$AL4126,'Input Sheet'!N:N)</f>
        <v>0</v>
      </c>
      <c r="AK4126" s="28"/>
      <c r="AL4126" s="27" t="str">
        <f t="shared" si="321"/>
        <v>121-4255</v>
      </c>
      <c r="AM4126" s="34" t="str">
        <f t="shared" si="324"/>
        <v>Used Vehicle</v>
      </c>
      <c r="AN4126" s="34" t="str">
        <f t="shared" si="325"/>
        <v>Used VehicleOther UV income</v>
      </c>
      <c r="AO4126" s="35"/>
      <c r="AP4126" s="35"/>
      <c r="AQ4126" s="35"/>
    </row>
    <row r="4127" spans="1:43" x14ac:dyDescent="0.25">
      <c r="A4127" s="27" t="s">
        <v>103</v>
      </c>
      <c r="B4127" s="27" t="s">
        <v>104</v>
      </c>
      <c r="C4127" s="27" t="s">
        <v>104</v>
      </c>
      <c r="D4127" s="27" t="s">
        <v>185</v>
      </c>
      <c r="E4127" s="27" t="s">
        <v>649</v>
      </c>
      <c r="F4127" s="27" t="s">
        <v>1059</v>
      </c>
      <c r="G4127" s="27" t="s">
        <v>1060</v>
      </c>
      <c r="H4127" s="34" t="s">
        <v>1031</v>
      </c>
      <c r="I4127" s="34" t="s">
        <v>1061</v>
      </c>
      <c r="J4127" s="34" t="str">
        <f t="shared" si="322"/>
        <v>Used VehicleOther UV income</v>
      </c>
      <c r="K4127" s="34" t="str">
        <f t="shared" si="323"/>
        <v>110Toyota Used Vehicle Other Income</v>
      </c>
      <c r="L4127" s="28">
        <f>+SUMIF('TB 4-24'!M:M,$AL4127,'TB 4-24'!G:G)</f>
        <v>0</v>
      </c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>
        <f>+SUMIF('Input Sheet'!$S:$S,$AL4127,'Input Sheet'!C:C)</f>
        <v>0</v>
      </c>
      <c r="Z4127" s="28">
        <f>+SUMIF('Input Sheet'!$S:$S,$AL4127,'Input Sheet'!D:D)</f>
        <v>0</v>
      </c>
      <c r="AA4127" s="28">
        <f>+SUMIF('Input Sheet'!$S:$S,$AL4127,'Input Sheet'!E:E)</f>
        <v>0</v>
      </c>
      <c r="AB4127" s="28">
        <f>+SUMIF('Input Sheet'!$S:$S,$AL4127,'Input Sheet'!F:F)</f>
        <v>0</v>
      </c>
      <c r="AC4127" s="28">
        <f>+SUMIF('Input Sheet'!$S:$S,$AL4127,'Input Sheet'!G:G)</f>
        <v>0</v>
      </c>
      <c r="AD4127" s="28">
        <f>+SUMIF('Input Sheet'!$S:$S,$AL4127,'Input Sheet'!H:H)</f>
        <v>0</v>
      </c>
      <c r="AE4127" s="28">
        <f>+SUMIF('Input Sheet'!$S:$S,$AL4127,'Input Sheet'!I:I)</f>
        <v>0</v>
      </c>
      <c r="AF4127" s="28">
        <f>+SUMIF('Input Sheet'!$S:$S,$AL4127,'Input Sheet'!J:J)</f>
        <v>0</v>
      </c>
      <c r="AG4127" s="28">
        <f>+SUMIF('Input Sheet'!$S:$S,$AL4127,'Input Sheet'!K:K)</f>
        <v>0</v>
      </c>
      <c r="AH4127" s="28">
        <f>+SUMIF('Input Sheet'!$S:$S,$AL4127,'Input Sheet'!L:L)</f>
        <v>0</v>
      </c>
      <c r="AI4127" s="28">
        <f>+SUMIF('Input Sheet'!$S:$S,$AL4127,'Input Sheet'!M:M)</f>
        <v>0</v>
      </c>
      <c r="AJ4127" s="28">
        <f>+SUMIF('Input Sheet'!$S:$S,$AL4127,'Input Sheet'!N:N)</f>
        <v>0</v>
      </c>
      <c r="AK4127" s="28"/>
      <c r="AL4127" s="27" t="str">
        <f t="shared" si="321"/>
        <v>110-8540</v>
      </c>
      <c r="AM4127" s="34" t="str">
        <f t="shared" si="324"/>
        <v>Used Vehicle</v>
      </c>
      <c r="AN4127" s="34" t="str">
        <f t="shared" si="325"/>
        <v>Used VehicleOther UV income</v>
      </c>
      <c r="AO4127" s="35"/>
      <c r="AP4127" s="35"/>
      <c r="AQ4127" s="35"/>
    </row>
    <row r="4128" spans="1:43" x14ac:dyDescent="0.25">
      <c r="A4128" s="27" t="s">
        <v>103</v>
      </c>
      <c r="B4128" s="27" t="s">
        <v>104</v>
      </c>
      <c r="C4128" s="27" t="s">
        <v>657</v>
      </c>
      <c r="D4128" s="27" t="s">
        <v>185</v>
      </c>
      <c r="E4128" s="27" t="s">
        <v>658</v>
      </c>
      <c r="F4128" s="27" t="s">
        <v>1059</v>
      </c>
      <c r="G4128" s="27" t="s">
        <v>1060</v>
      </c>
      <c r="H4128" s="34" t="s">
        <v>1031</v>
      </c>
      <c r="I4128" s="34" t="s">
        <v>1061</v>
      </c>
      <c r="J4128" s="34" t="str">
        <f t="shared" si="322"/>
        <v>Used VehicleOther UV income</v>
      </c>
      <c r="K4128" s="34" t="str">
        <f t="shared" si="323"/>
        <v>210Toyota Used Vehicle Other Income</v>
      </c>
      <c r="L4128" s="28">
        <f>+SUMIF('TB 4-24'!M:M,$AL4128,'TB 4-24'!G:G)</f>
        <v>0</v>
      </c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>
        <f>+SUMIF('Input Sheet'!$S:$S,$AL4128,'Input Sheet'!C:C)</f>
        <v>0</v>
      </c>
      <c r="Z4128" s="28">
        <f>+SUMIF('Input Sheet'!$S:$S,$AL4128,'Input Sheet'!D:D)</f>
        <v>0</v>
      </c>
      <c r="AA4128" s="28">
        <f>+SUMIF('Input Sheet'!$S:$S,$AL4128,'Input Sheet'!E:E)</f>
        <v>0</v>
      </c>
      <c r="AB4128" s="28">
        <f>+SUMIF('Input Sheet'!$S:$S,$AL4128,'Input Sheet'!F:F)</f>
        <v>0</v>
      </c>
      <c r="AC4128" s="28">
        <f>+SUMIF('Input Sheet'!$S:$S,$AL4128,'Input Sheet'!G:G)</f>
        <v>0</v>
      </c>
      <c r="AD4128" s="28">
        <f>+SUMIF('Input Sheet'!$S:$S,$AL4128,'Input Sheet'!H:H)</f>
        <v>0</v>
      </c>
      <c r="AE4128" s="28">
        <f>+SUMIF('Input Sheet'!$S:$S,$AL4128,'Input Sheet'!I:I)</f>
        <v>0</v>
      </c>
      <c r="AF4128" s="28">
        <f>+SUMIF('Input Sheet'!$S:$S,$AL4128,'Input Sheet'!J:J)</f>
        <v>0</v>
      </c>
      <c r="AG4128" s="28">
        <f>+SUMIF('Input Sheet'!$S:$S,$AL4128,'Input Sheet'!K:K)</f>
        <v>0</v>
      </c>
      <c r="AH4128" s="28">
        <f>+SUMIF('Input Sheet'!$S:$S,$AL4128,'Input Sheet'!L:L)</f>
        <v>0</v>
      </c>
      <c r="AI4128" s="28">
        <f>+SUMIF('Input Sheet'!$S:$S,$AL4128,'Input Sheet'!M:M)</f>
        <v>0</v>
      </c>
      <c r="AJ4128" s="28">
        <f>+SUMIF('Input Sheet'!$S:$S,$AL4128,'Input Sheet'!N:N)</f>
        <v>0</v>
      </c>
      <c r="AK4128" s="28"/>
      <c r="AL4128" s="27" t="str">
        <f t="shared" si="321"/>
        <v>210-8540</v>
      </c>
      <c r="AM4128" s="34" t="str">
        <f t="shared" si="324"/>
        <v>Used Vehicle</v>
      </c>
      <c r="AN4128" s="34" t="str">
        <f t="shared" si="325"/>
        <v>Used VehicleOther UV income</v>
      </c>
      <c r="AO4128" s="35"/>
      <c r="AP4128" s="35"/>
      <c r="AQ4128" s="35"/>
    </row>
    <row r="4129" spans="1:43" x14ac:dyDescent="0.25">
      <c r="A4129" s="27" t="s">
        <v>103</v>
      </c>
      <c r="B4129" s="27" t="s">
        <v>104</v>
      </c>
      <c r="C4129" s="27" t="s">
        <v>657</v>
      </c>
      <c r="D4129" s="27" t="s">
        <v>185</v>
      </c>
      <c r="E4129" s="27" t="s">
        <v>659</v>
      </c>
      <c r="F4129" s="27" t="s">
        <v>1059</v>
      </c>
      <c r="G4129" s="27" t="s">
        <v>1060</v>
      </c>
      <c r="H4129" s="34" t="s">
        <v>1031</v>
      </c>
      <c r="I4129" s="34" t="s">
        <v>1061</v>
      </c>
      <c r="J4129" s="34" t="str">
        <f t="shared" si="322"/>
        <v>Used VehicleOther UV income</v>
      </c>
      <c r="K4129" s="34" t="str">
        <f t="shared" si="323"/>
        <v>220Toyota Used Vehicle Other Income</v>
      </c>
      <c r="L4129" s="28">
        <f>+SUMIF('TB 4-24'!M:M,$AL4129,'TB 4-24'!G:G)</f>
        <v>0</v>
      </c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>
        <f>+SUMIF('Input Sheet'!$S:$S,$AL4129,'Input Sheet'!C:C)</f>
        <v>0</v>
      </c>
      <c r="Z4129" s="28">
        <f>+SUMIF('Input Sheet'!$S:$S,$AL4129,'Input Sheet'!D:D)</f>
        <v>0</v>
      </c>
      <c r="AA4129" s="28">
        <f>+SUMIF('Input Sheet'!$S:$S,$AL4129,'Input Sheet'!E:E)</f>
        <v>0</v>
      </c>
      <c r="AB4129" s="28">
        <f>+SUMIF('Input Sheet'!$S:$S,$AL4129,'Input Sheet'!F:F)</f>
        <v>0</v>
      </c>
      <c r="AC4129" s="28">
        <f>+SUMIF('Input Sheet'!$S:$S,$AL4129,'Input Sheet'!G:G)</f>
        <v>0</v>
      </c>
      <c r="AD4129" s="28">
        <f>+SUMIF('Input Sheet'!$S:$S,$AL4129,'Input Sheet'!H:H)</f>
        <v>0</v>
      </c>
      <c r="AE4129" s="28">
        <f>+SUMIF('Input Sheet'!$S:$S,$AL4129,'Input Sheet'!I:I)</f>
        <v>0</v>
      </c>
      <c r="AF4129" s="28">
        <f>+SUMIF('Input Sheet'!$S:$S,$AL4129,'Input Sheet'!J:J)</f>
        <v>0</v>
      </c>
      <c r="AG4129" s="28">
        <f>+SUMIF('Input Sheet'!$S:$S,$AL4129,'Input Sheet'!K:K)</f>
        <v>0</v>
      </c>
      <c r="AH4129" s="28">
        <f>+SUMIF('Input Sheet'!$S:$S,$AL4129,'Input Sheet'!L:L)</f>
        <v>0</v>
      </c>
      <c r="AI4129" s="28">
        <f>+SUMIF('Input Sheet'!$S:$S,$AL4129,'Input Sheet'!M:M)</f>
        <v>0</v>
      </c>
      <c r="AJ4129" s="28">
        <f>+SUMIF('Input Sheet'!$S:$S,$AL4129,'Input Sheet'!N:N)</f>
        <v>0</v>
      </c>
      <c r="AK4129" s="28"/>
      <c r="AL4129" s="27" t="str">
        <f t="shared" si="321"/>
        <v>220-8540</v>
      </c>
      <c r="AM4129" s="34" t="str">
        <f t="shared" si="324"/>
        <v>Used Vehicle</v>
      </c>
      <c r="AN4129" s="34" t="str">
        <f t="shared" si="325"/>
        <v>Used VehicleOther UV income</v>
      </c>
      <c r="AO4129" s="35"/>
      <c r="AP4129" s="35"/>
      <c r="AQ4129" s="35"/>
    </row>
    <row r="4130" spans="1:43" x14ac:dyDescent="0.25">
      <c r="A4130" s="27" t="s">
        <v>103</v>
      </c>
      <c r="B4130" s="27" t="s">
        <v>104</v>
      </c>
      <c r="C4130" s="27" t="s">
        <v>657</v>
      </c>
      <c r="D4130" s="27" t="s">
        <v>185</v>
      </c>
      <c r="E4130" s="27" t="s">
        <v>661</v>
      </c>
      <c r="F4130" s="27" t="s">
        <v>1059</v>
      </c>
      <c r="G4130" s="27" t="s">
        <v>1060</v>
      </c>
      <c r="H4130" s="34" t="s">
        <v>1031</v>
      </c>
      <c r="I4130" s="34" t="s">
        <v>1061</v>
      </c>
      <c r="J4130" s="34" t="str">
        <f t="shared" si="322"/>
        <v>Used VehicleOther UV income</v>
      </c>
      <c r="K4130" s="34" t="str">
        <f t="shared" si="323"/>
        <v>221Toyota Used Vehicle Other Income</v>
      </c>
      <c r="L4130" s="28">
        <f>+SUMIF('TB 4-24'!M:M,$AL4130,'TB 4-24'!G:G)</f>
        <v>0</v>
      </c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>
        <f>+SUMIF('Input Sheet'!$S:$S,$AL4130,'Input Sheet'!C:C)</f>
        <v>0</v>
      </c>
      <c r="Z4130" s="28">
        <f>+SUMIF('Input Sheet'!$S:$S,$AL4130,'Input Sheet'!D:D)</f>
        <v>0</v>
      </c>
      <c r="AA4130" s="28">
        <f>+SUMIF('Input Sheet'!$S:$S,$AL4130,'Input Sheet'!E:E)</f>
        <v>0</v>
      </c>
      <c r="AB4130" s="28">
        <f>+SUMIF('Input Sheet'!$S:$S,$AL4130,'Input Sheet'!F:F)</f>
        <v>0</v>
      </c>
      <c r="AC4130" s="28">
        <f>+SUMIF('Input Sheet'!$S:$S,$AL4130,'Input Sheet'!G:G)</f>
        <v>0</v>
      </c>
      <c r="AD4130" s="28">
        <f>+SUMIF('Input Sheet'!$S:$S,$AL4130,'Input Sheet'!H:H)</f>
        <v>0</v>
      </c>
      <c r="AE4130" s="28">
        <f>+SUMIF('Input Sheet'!$S:$S,$AL4130,'Input Sheet'!I:I)</f>
        <v>0</v>
      </c>
      <c r="AF4130" s="28">
        <f>+SUMIF('Input Sheet'!$S:$S,$AL4130,'Input Sheet'!J:J)</f>
        <v>0</v>
      </c>
      <c r="AG4130" s="28">
        <f>+SUMIF('Input Sheet'!$S:$S,$AL4130,'Input Sheet'!K:K)</f>
        <v>0</v>
      </c>
      <c r="AH4130" s="28">
        <f>+SUMIF('Input Sheet'!$S:$S,$AL4130,'Input Sheet'!L:L)</f>
        <v>0</v>
      </c>
      <c r="AI4130" s="28">
        <f>+SUMIF('Input Sheet'!$S:$S,$AL4130,'Input Sheet'!M:M)</f>
        <v>0</v>
      </c>
      <c r="AJ4130" s="28">
        <f>+SUMIF('Input Sheet'!$S:$S,$AL4130,'Input Sheet'!N:N)</f>
        <v>0</v>
      </c>
      <c r="AK4130" s="28"/>
      <c r="AL4130" s="27" t="str">
        <f t="shared" si="321"/>
        <v>221-8540</v>
      </c>
      <c r="AM4130" s="34" t="str">
        <f t="shared" si="324"/>
        <v>Used Vehicle</v>
      </c>
      <c r="AN4130" s="34" t="str">
        <f t="shared" si="325"/>
        <v>Used VehicleOther UV income</v>
      </c>
      <c r="AO4130" s="35"/>
      <c r="AP4130" s="35"/>
      <c r="AQ4130" s="35"/>
    </row>
    <row r="4131" spans="1:43" x14ac:dyDescent="0.25">
      <c r="A4131" s="27" t="s">
        <v>103</v>
      </c>
      <c r="B4131" s="27" t="s">
        <v>104</v>
      </c>
      <c r="C4131" s="27" t="s">
        <v>663</v>
      </c>
      <c r="D4131" s="27" t="s">
        <v>185</v>
      </c>
      <c r="E4131" s="27" t="s">
        <v>665</v>
      </c>
      <c r="F4131" s="27" t="s">
        <v>1059</v>
      </c>
      <c r="G4131" s="27" t="s">
        <v>1060</v>
      </c>
      <c r="H4131" s="34" t="s">
        <v>1031</v>
      </c>
      <c r="I4131" s="34" t="s">
        <v>1061</v>
      </c>
      <c r="J4131" s="34" t="str">
        <f t="shared" si="322"/>
        <v>Used VehicleOther UV income</v>
      </c>
      <c r="K4131" s="34" t="str">
        <f t="shared" si="323"/>
        <v>410Toyota Used Vehicle Other Income</v>
      </c>
      <c r="L4131" s="28">
        <f>+SUMIF('TB 4-24'!M:M,$AL4131,'TB 4-24'!G:G)</f>
        <v>0</v>
      </c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>
        <f>+SUMIF('Input Sheet'!$S:$S,$AL4131,'Input Sheet'!C:C)</f>
        <v>0</v>
      </c>
      <c r="Z4131" s="28">
        <f>+SUMIF('Input Sheet'!$S:$S,$AL4131,'Input Sheet'!D:D)</f>
        <v>0</v>
      </c>
      <c r="AA4131" s="28">
        <f>+SUMIF('Input Sheet'!$S:$S,$AL4131,'Input Sheet'!E:E)</f>
        <v>0</v>
      </c>
      <c r="AB4131" s="28">
        <f>+SUMIF('Input Sheet'!$S:$S,$AL4131,'Input Sheet'!F:F)</f>
        <v>0</v>
      </c>
      <c r="AC4131" s="28">
        <f>+SUMIF('Input Sheet'!$S:$S,$AL4131,'Input Sheet'!G:G)</f>
        <v>0</v>
      </c>
      <c r="AD4131" s="28">
        <f>+SUMIF('Input Sheet'!$S:$S,$AL4131,'Input Sheet'!H:H)</f>
        <v>0</v>
      </c>
      <c r="AE4131" s="28">
        <f>+SUMIF('Input Sheet'!$S:$S,$AL4131,'Input Sheet'!I:I)</f>
        <v>0</v>
      </c>
      <c r="AF4131" s="28">
        <f>+SUMIF('Input Sheet'!$S:$S,$AL4131,'Input Sheet'!J:J)</f>
        <v>0</v>
      </c>
      <c r="AG4131" s="28">
        <f>+SUMIF('Input Sheet'!$S:$S,$AL4131,'Input Sheet'!K:K)</f>
        <v>0</v>
      </c>
      <c r="AH4131" s="28">
        <f>+SUMIF('Input Sheet'!$S:$S,$AL4131,'Input Sheet'!L:L)</f>
        <v>0</v>
      </c>
      <c r="AI4131" s="28">
        <f>+SUMIF('Input Sheet'!$S:$S,$AL4131,'Input Sheet'!M:M)</f>
        <v>0</v>
      </c>
      <c r="AJ4131" s="28">
        <f>+SUMIF('Input Sheet'!$S:$S,$AL4131,'Input Sheet'!N:N)</f>
        <v>0</v>
      </c>
      <c r="AK4131" s="28"/>
      <c r="AL4131" s="27" t="str">
        <f t="shared" si="321"/>
        <v>410-8540</v>
      </c>
      <c r="AM4131" s="34" t="str">
        <f t="shared" si="324"/>
        <v>Used Vehicle</v>
      </c>
      <c r="AN4131" s="34" t="str">
        <f t="shared" si="325"/>
        <v>Used VehicleOther UV income</v>
      </c>
      <c r="AO4131" s="35"/>
      <c r="AP4131" s="35"/>
      <c r="AQ4131" s="35"/>
    </row>
    <row r="4132" spans="1:43" x14ac:dyDescent="0.25">
      <c r="A4132" s="27" t="s">
        <v>103</v>
      </c>
      <c r="B4132" s="27" t="s">
        <v>104</v>
      </c>
      <c r="C4132" s="27" t="s">
        <v>663</v>
      </c>
      <c r="D4132" s="27" t="s">
        <v>185</v>
      </c>
      <c r="E4132" s="27" t="s">
        <v>666</v>
      </c>
      <c r="F4132" s="27" t="s">
        <v>1059</v>
      </c>
      <c r="G4132" s="27" t="s">
        <v>1060</v>
      </c>
      <c r="H4132" s="34" t="s">
        <v>1031</v>
      </c>
      <c r="I4132" s="34" t="s">
        <v>1061</v>
      </c>
      <c r="J4132" s="34" t="str">
        <f t="shared" si="322"/>
        <v>Used VehicleOther UV income</v>
      </c>
      <c r="K4132" s="34" t="str">
        <f t="shared" si="323"/>
        <v>420Toyota Used Vehicle Other Income</v>
      </c>
      <c r="L4132" s="28">
        <f>+SUMIF('TB 4-24'!M:M,$AL4132,'TB 4-24'!G:G)</f>
        <v>0</v>
      </c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>
        <f>+SUMIF('Input Sheet'!$S:$S,$AL4132,'Input Sheet'!C:C)</f>
        <v>0</v>
      </c>
      <c r="Z4132" s="28">
        <f>+SUMIF('Input Sheet'!$S:$S,$AL4132,'Input Sheet'!D:D)</f>
        <v>0</v>
      </c>
      <c r="AA4132" s="28">
        <f>+SUMIF('Input Sheet'!$S:$S,$AL4132,'Input Sheet'!E:E)</f>
        <v>0</v>
      </c>
      <c r="AB4132" s="28">
        <f>+SUMIF('Input Sheet'!$S:$S,$AL4132,'Input Sheet'!F:F)</f>
        <v>0</v>
      </c>
      <c r="AC4132" s="28">
        <f>+SUMIF('Input Sheet'!$S:$S,$AL4132,'Input Sheet'!G:G)</f>
        <v>0</v>
      </c>
      <c r="AD4132" s="28">
        <f>+SUMIF('Input Sheet'!$S:$S,$AL4132,'Input Sheet'!H:H)</f>
        <v>0</v>
      </c>
      <c r="AE4132" s="28">
        <f>+SUMIF('Input Sheet'!$S:$S,$AL4132,'Input Sheet'!I:I)</f>
        <v>0</v>
      </c>
      <c r="AF4132" s="28">
        <f>+SUMIF('Input Sheet'!$S:$S,$AL4132,'Input Sheet'!J:J)</f>
        <v>0</v>
      </c>
      <c r="AG4132" s="28">
        <f>+SUMIF('Input Sheet'!$S:$S,$AL4132,'Input Sheet'!K:K)</f>
        <v>0</v>
      </c>
      <c r="AH4132" s="28">
        <f>+SUMIF('Input Sheet'!$S:$S,$AL4132,'Input Sheet'!L:L)</f>
        <v>0</v>
      </c>
      <c r="AI4132" s="28">
        <f>+SUMIF('Input Sheet'!$S:$S,$AL4132,'Input Sheet'!M:M)</f>
        <v>0</v>
      </c>
      <c r="AJ4132" s="28">
        <f>+SUMIF('Input Sheet'!$S:$S,$AL4132,'Input Sheet'!N:N)</f>
        <v>0</v>
      </c>
      <c r="AK4132" s="28"/>
      <c r="AL4132" s="27" t="str">
        <f t="shared" si="321"/>
        <v>420-8540</v>
      </c>
      <c r="AM4132" s="34" t="str">
        <f t="shared" si="324"/>
        <v>Used Vehicle</v>
      </c>
      <c r="AN4132" s="34" t="str">
        <f t="shared" si="325"/>
        <v>Used VehicleOther UV income</v>
      </c>
      <c r="AO4132" s="35"/>
      <c r="AP4132" s="35"/>
      <c r="AQ4132" s="35"/>
    </row>
    <row r="4133" spans="1:43" x14ac:dyDescent="0.25">
      <c r="A4133" s="27" t="s">
        <v>103</v>
      </c>
      <c r="B4133" s="27" t="s">
        <v>104</v>
      </c>
      <c r="C4133" s="27" t="s">
        <v>663</v>
      </c>
      <c r="D4133" s="27" t="s">
        <v>185</v>
      </c>
      <c r="E4133" s="27" t="s">
        <v>667</v>
      </c>
      <c r="F4133" s="27" t="s">
        <v>1059</v>
      </c>
      <c r="G4133" s="27" t="s">
        <v>1060</v>
      </c>
      <c r="H4133" s="34" t="s">
        <v>1031</v>
      </c>
      <c r="I4133" s="34" t="s">
        <v>1061</v>
      </c>
      <c r="J4133" s="34" t="str">
        <f t="shared" si="322"/>
        <v>Used VehicleOther UV income</v>
      </c>
      <c r="K4133" s="34" t="str">
        <f t="shared" si="323"/>
        <v>421Toyota Used Vehicle Other Income</v>
      </c>
      <c r="L4133" s="28">
        <f>+SUMIF('TB 4-24'!M:M,$AL4133,'TB 4-24'!G:G)</f>
        <v>0</v>
      </c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>
        <f>+SUMIF('Input Sheet'!$S:$S,$AL4133,'Input Sheet'!C:C)</f>
        <v>0</v>
      </c>
      <c r="Z4133" s="28">
        <f>+SUMIF('Input Sheet'!$S:$S,$AL4133,'Input Sheet'!D:D)</f>
        <v>0</v>
      </c>
      <c r="AA4133" s="28">
        <f>+SUMIF('Input Sheet'!$S:$S,$AL4133,'Input Sheet'!E:E)</f>
        <v>0</v>
      </c>
      <c r="AB4133" s="28">
        <f>+SUMIF('Input Sheet'!$S:$S,$AL4133,'Input Sheet'!F:F)</f>
        <v>0</v>
      </c>
      <c r="AC4133" s="28">
        <f>+SUMIF('Input Sheet'!$S:$S,$AL4133,'Input Sheet'!G:G)</f>
        <v>0</v>
      </c>
      <c r="AD4133" s="28">
        <f>+SUMIF('Input Sheet'!$S:$S,$AL4133,'Input Sheet'!H:H)</f>
        <v>0</v>
      </c>
      <c r="AE4133" s="28">
        <f>+SUMIF('Input Sheet'!$S:$S,$AL4133,'Input Sheet'!I:I)</f>
        <v>0</v>
      </c>
      <c r="AF4133" s="28">
        <f>+SUMIF('Input Sheet'!$S:$S,$AL4133,'Input Sheet'!J:J)</f>
        <v>0</v>
      </c>
      <c r="AG4133" s="28">
        <f>+SUMIF('Input Sheet'!$S:$S,$AL4133,'Input Sheet'!K:K)</f>
        <v>0</v>
      </c>
      <c r="AH4133" s="28">
        <f>+SUMIF('Input Sheet'!$S:$S,$AL4133,'Input Sheet'!L:L)</f>
        <v>0</v>
      </c>
      <c r="AI4133" s="28">
        <f>+SUMIF('Input Sheet'!$S:$S,$AL4133,'Input Sheet'!M:M)</f>
        <v>0</v>
      </c>
      <c r="AJ4133" s="28">
        <f>+SUMIF('Input Sheet'!$S:$S,$AL4133,'Input Sheet'!N:N)</f>
        <v>0</v>
      </c>
      <c r="AK4133" s="28"/>
      <c r="AL4133" s="27" t="str">
        <f t="shared" si="321"/>
        <v>421-8540</v>
      </c>
      <c r="AM4133" s="34" t="str">
        <f t="shared" si="324"/>
        <v>Used Vehicle</v>
      </c>
      <c r="AN4133" s="34" t="str">
        <f t="shared" si="325"/>
        <v>Used VehicleOther UV income</v>
      </c>
      <c r="AO4133" s="35"/>
      <c r="AP4133" s="35"/>
      <c r="AQ4133" s="35"/>
    </row>
    <row r="4134" spans="1:43" x14ac:dyDescent="0.25">
      <c r="A4134" s="27" t="s">
        <v>103</v>
      </c>
      <c r="B4134" s="27" t="s">
        <v>104</v>
      </c>
      <c r="C4134" s="27" t="s">
        <v>671</v>
      </c>
      <c r="D4134" s="27" t="s">
        <v>185</v>
      </c>
      <c r="E4134" s="27" t="s">
        <v>673</v>
      </c>
      <c r="F4134" s="27" t="s">
        <v>1059</v>
      </c>
      <c r="G4134" s="27" t="s">
        <v>1060</v>
      </c>
      <c r="H4134" s="34" t="s">
        <v>1031</v>
      </c>
      <c r="I4134" s="34" t="s">
        <v>1061</v>
      </c>
      <c r="J4134" s="34" t="str">
        <f t="shared" si="322"/>
        <v>Used VehicleOther UV income</v>
      </c>
      <c r="K4134" s="34" t="str">
        <f t="shared" si="323"/>
        <v>310Toyota Used Vehicle Other Income</v>
      </c>
      <c r="L4134" s="28">
        <f>+SUMIF('TB 4-24'!M:M,$AL4134,'TB 4-24'!G:G)</f>
        <v>0</v>
      </c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>
        <f>+SUMIF('Input Sheet'!$S:$S,$AL4134,'Input Sheet'!C:C)</f>
        <v>0</v>
      </c>
      <c r="Z4134" s="28">
        <f>+SUMIF('Input Sheet'!$S:$S,$AL4134,'Input Sheet'!D:D)</f>
        <v>0</v>
      </c>
      <c r="AA4134" s="28">
        <f>+SUMIF('Input Sheet'!$S:$S,$AL4134,'Input Sheet'!E:E)</f>
        <v>0</v>
      </c>
      <c r="AB4134" s="28">
        <f>+SUMIF('Input Sheet'!$S:$S,$AL4134,'Input Sheet'!F:F)</f>
        <v>0</v>
      </c>
      <c r="AC4134" s="28">
        <f>+SUMIF('Input Sheet'!$S:$S,$AL4134,'Input Sheet'!G:G)</f>
        <v>0</v>
      </c>
      <c r="AD4134" s="28">
        <f>+SUMIF('Input Sheet'!$S:$S,$AL4134,'Input Sheet'!H:H)</f>
        <v>0</v>
      </c>
      <c r="AE4134" s="28">
        <f>+SUMIF('Input Sheet'!$S:$S,$AL4134,'Input Sheet'!I:I)</f>
        <v>0</v>
      </c>
      <c r="AF4134" s="28">
        <f>+SUMIF('Input Sheet'!$S:$S,$AL4134,'Input Sheet'!J:J)</f>
        <v>0</v>
      </c>
      <c r="AG4134" s="28">
        <f>+SUMIF('Input Sheet'!$S:$S,$AL4134,'Input Sheet'!K:K)</f>
        <v>0</v>
      </c>
      <c r="AH4134" s="28">
        <f>+SUMIF('Input Sheet'!$S:$S,$AL4134,'Input Sheet'!L:L)</f>
        <v>0</v>
      </c>
      <c r="AI4134" s="28">
        <f>+SUMIF('Input Sheet'!$S:$S,$AL4134,'Input Sheet'!M:M)</f>
        <v>0</v>
      </c>
      <c r="AJ4134" s="28">
        <f>+SUMIF('Input Sheet'!$S:$S,$AL4134,'Input Sheet'!N:N)</f>
        <v>0</v>
      </c>
      <c r="AK4134" s="28"/>
      <c r="AL4134" s="27" t="str">
        <f t="shared" si="321"/>
        <v>310-8540</v>
      </c>
      <c r="AM4134" s="34" t="str">
        <f t="shared" si="324"/>
        <v>Used Vehicle</v>
      </c>
      <c r="AN4134" s="34" t="str">
        <f t="shared" si="325"/>
        <v>Used VehicleOther UV income</v>
      </c>
      <c r="AO4134" s="35"/>
      <c r="AP4134" s="35"/>
      <c r="AQ4134" s="35"/>
    </row>
    <row r="4135" spans="1:43" x14ac:dyDescent="0.25">
      <c r="A4135" s="27" t="s">
        <v>103</v>
      </c>
      <c r="B4135" s="27" t="s">
        <v>104</v>
      </c>
      <c r="C4135" s="27" t="s">
        <v>671</v>
      </c>
      <c r="D4135" s="27" t="s">
        <v>185</v>
      </c>
      <c r="E4135" s="27" t="s">
        <v>674</v>
      </c>
      <c r="F4135" s="27" t="s">
        <v>1059</v>
      </c>
      <c r="G4135" s="27" t="s">
        <v>1060</v>
      </c>
      <c r="H4135" s="34" t="s">
        <v>1031</v>
      </c>
      <c r="I4135" s="34" t="s">
        <v>1061</v>
      </c>
      <c r="J4135" s="34" t="str">
        <f t="shared" si="322"/>
        <v>Used VehicleOther UV income</v>
      </c>
      <c r="K4135" s="34" t="str">
        <f t="shared" si="323"/>
        <v>321Toyota Used Vehicle Other Income</v>
      </c>
      <c r="L4135" s="28">
        <f>+SUMIF('TB 4-24'!M:M,$AL4135,'TB 4-24'!G:G)</f>
        <v>0</v>
      </c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>
        <f>+SUMIF('Input Sheet'!$S:$S,$AL4135,'Input Sheet'!C:C)</f>
        <v>0</v>
      </c>
      <c r="Z4135" s="28">
        <f>+SUMIF('Input Sheet'!$S:$S,$AL4135,'Input Sheet'!D:D)</f>
        <v>0</v>
      </c>
      <c r="AA4135" s="28">
        <f>+SUMIF('Input Sheet'!$S:$S,$AL4135,'Input Sheet'!E:E)</f>
        <v>0</v>
      </c>
      <c r="AB4135" s="28">
        <f>+SUMIF('Input Sheet'!$S:$S,$AL4135,'Input Sheet'!F:F)</f>
        <v>0</v>
      </c>
      <c r="AC4135" s="28">
        <f>+SUMIF('Input Sheet'!$S:$S,$AL4135,'Input Sheet'!G:G)</f>
        <v>0</v>
      </c>
      <c r="AD4135" s="28">
        <f>+SUMIF('Input Sheet'!$S:$S,$AL4135,'Input Sheet'!H:H)</f>
        <v>0</v>
      </c>
      <c r="AE4135" s="28">
        <f>+SUMIF('Input Sheet'!$S:$S,$AL4135,'Input Sheet'!I:I)</f>
        <v>0</v>
      </c>
      <c r="AF4135" s="28">
        <f>+SUMIF('Input Sheet'!$S:$S,$AL4135,'Input Sheet'!J:J)</f>
        <v>0</v>
      </c>
      <c r="AG4135" s="28">
        <f>+SUMIF('Input Sheet'!$S:$S,$AL4135,'Input Sheet'!K:K)</f>
        <v>0</v>
      </c>
      <c r="AH4135" s="28">
        <f>+SUMIF('Input Sheet'!$S:$S,$AL4135,'Input Sheet'!L:L)</f>
        <v>0</v>
      </c>
      <c r="AI4135" s="28">
        <f>+SUMIF('Input Sheet'!$S:$S,$AL4135,'Input Sheet'!M:M)</f>
        <v>0</v>
      </c>
      <c r="AJ4135" s="28">
        <f>+SUMIF('Input Sheet'!$S:$S,$AL4135,'Input Sheet'!N:N)</f>
        <v>0</v>
      </c>
      <c r="AK4135" s="28"/>
      <c r="AL4135" s="27" t="str">
        <f t="shared" si="321"/>
        <v>321-8540</v>
      </c>
      <c r="AM4135" s="34" t="str">
        <f t="shared" si="324"/>
        <v>Used Vehicle</v>
      </c>
      <c r="AN4135" s="34" t="str">
        <f t="shared" si="325"/>
        <v>Used VehicleOther UV income</v>
      </c>
      <c r="AO4135" s="35"/>
      <c r="AP4135" s="35"/>
      <c r="AQ4135" s="35"/>
    </row>
    <row r="4136" spans="1:43" x14ac:dyDescent="0.25">
      <c r="A4136" s="27" t="s">
        <v>103</v>
      </c>
      <c r="B4136" s="27" t="s">
        <v>104</v>
      </c>
      <c r="C4136" s="27" t="s">
        <v>104</v>
      </c>
      <c r="D4136" s="27" t="s">
        <v>185</v>
      </c>
      <c r="E4136" s="27" t="s">
        <v>654</v>
      </c>
      <c r="F4136" s="27" t="s">
        <v>1059</v>
      </c>
      <c r="G4136" s="27" t="s">
        <v>1060</v>
      </c>
      <c r="H4136" s="34" t="s">
        <v>1031</v>
      </c>
      <c r="I4136" s="34" t="s">
        <v>1061</v>
      </c>
      <c r="J4136" s="34" t="str">
        <f t="shared" si="322"/>
        <v>Used VehicleOther UV income</v>
      </c>
      <c r="K4136" s="34" t="str">
        <f t="shared" si="323"/>
        <v>120Toyota Used Vehicle Other Income</v>
      </c>
      <c r="L4136" s="28">
        <f>+SUMIF('TB 4-24'!M:M,$AL4136,'TB 4-24'!G:G)</f>
        <v>0</v>
      </c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>
        <f>+SUMIF('Input Sheet'!$S:$S,$AL4136,'Input Sheet'!C:C)</f>
        <v>0</v>
      </c>
      <c r="Z4136" s="28">
        <f>+SUMIF('Input Sheet'!$S:$S,$AL4136,'Input Sheet'!D:D)</f>
        <v>0</v>
      </c>
      <c r="AA4136" s="28">
        <f>+SUMIF('Input Sheet'!$S:$S,$AL4136,'Input Sheet'!E:E)</f>
        <v>0</v>
      </c>
      <c r="AB4136" s="28">
        <f>+SUMIF('Input Sheet'!$S:$S,$AL4136,'Input Sheet'!F:F)</f>
        <v>0</v>
      </c>
      <c r="AC4136" s="28">
        <f>+SUMIF('Input Sheet'!$S:$S,$AL4136,'Input Sheet'!G:G)</f>
        <v>0</v>
      </c>
      <c r="AD4136" s="28">
        <f>+SUMIF('Input Sheet'!$S:$S,$AL4136,'Input Sheet'!H:H)</f>
        <v>0</v>
      </c>
      <c r="AE4136" s="28">
        <f>+SUMIF('Input Sheet'!$S:$S,$AL4136,'Input Sheet'!I:I)</f>
        <v>0</v>
      </c>
      <c r="AF4136" s="28">
        <f>+SUMIF('Input Sheet'!$S:$S,$AL4136,'Input Sheet'!J:J)</f>
        <v>0</v>
      </c>
      <c r="AG4136" s="28">
        <f>+SUMIF('Input Sheet'!$S:$S,$AL4136,'Input Sheet'!K:K)</f>
        <v>0</v>
      </c>
      <c r="AH4136" s="28">
        <f>+SUMIF('Input Sheet'!$S:$S,$AL4136,'Input Sheet'!L:L)</f>
        <v>0</v>
      </c>
      <c r="AI4136" s="28">
        <f>+SUMIF('Input Sheet'!$S:$S,$AL4136,'Input Sheet'!M:M)</f>
        <v>0</v>
      </c>
      <c r="AJ4136" s="28">
        <f>+SUMIF('Input Sheet'!$S:$S,$AL4136,'Input Sheet'!N:N)</f>
        <v>0</v>
      </c>
      <c r="AK4136" s="28"/>
      <c r="AL4136" s="27" t="str">
        <f t="shared" si="321"/>
        <v>120-8540</v>
      </c>
      <c r="AM4136" s="34" t="str">
        <f t="shared" si="324"/>
        <v>Used Vehicle</v>
      </c>
      <c r="AN4136" s="34" t="str">
        <f t="shared" si="325"/>
        <v>Used VehicleOther UV income</v>
      </c>
      <c r="AO4136" s="35"/>
      <c r="AP4136" s="35"/>
      <c r="AQ4136" s="35"/>
    </row>
    <row r="4137" spans="1:43" x14ac:dyDescent="0.25">
      <c r="A4137" s="27" t="s">
        <v>103</v>
      </c>
      <c r="B4137" s="27" t="s">
        <v>104</v>
      </c>
      <c r="C4137" s="27" t="s">
        <v>104</v>
      </c>
      <c r="D4137" s="27" t="s">
        <v>185</v>
      </c>
      <c r="E4137" s="27" t="s">
        <v>678</v>
      </c>
      <c r="F4137" s="27" t="s">
        <v>1059</v>
      </c>
      <c r="G4137" s="27" t="s">
        <v>1060</v>
      </c>
      <c r="H4137" s="34" t="s">
        <v>1031</v>
      </c>
      <c r="I4137" s="34" t="s">
        <v>1061</v>
      </c>
      <c r="J4137" s="34" t="str">
        <f t="shared" si="322"/>
        <v>Used VehicleOther UV income</v>
      </c>
      <c r="K4137" s="34" t="str">
        <f t="shared" si="323"/>
        <v>121Toyota Used Vehicle Other Income</v>
      </c>
      <c r="L4137" s="28">
        <f>+SUMIF('TB 4-24'!M:M,$AL4137,'TB 4-24'!G:G)</f>
        <v>0</v>
      </c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>
        <f>+SUMIF('Input Sheet'!$S:$S,$AL4137,'Input Sheet'!C:C)</f>
        <v>0</v>
      </c>
      <c r="Z4137" s="28">
        <f>+SUMIF('Input Sheet'!$S:$S,$AL4137,'Input Sheet'!D:D)</f>
        <v>0</v>
      </c>
      <c r="AA4137" s="28">
        <f>+SUMIF('Input Sheet'!$S:$S,$AL4137,'Input Sheet'!E:E)</f>
        <v>0</v>
      </c>
      <c r="AB4137" s="28">
        <f>+SUMIF('Input Sheet'!$S:$S,$AL4137,'Input Sheet'!F:F)</f>
        <v>0</v>
      </c>
      <c r="AC4137" s="28">
        <f>+SUMIF('Input Sheet'!$S:$S,$AL4137,'Input Sheet'!G:G)</f>
        <v>0</v>
      </c>
      <c r="AD4137" s="28">
        <f>+SUMIF('Input Sheet'!$S:$S,$AL4137,'Input Sheet'!H:H)</f>
        <v>0</v>
      </c>
      <c r="AE4137" s="28">
        <f>+SUMIF('Input Sheet'!$S:$S,$AL4137,'Input Sheet'!I:I)</f>
        <v>0</v>
      </c>
      <c r="AF4137" s="28">
        <f>+SUMIF('Input Sheet'!$S:$S,$AL4137,'Input Sheet'!J:J)</f>
        <v>0</v>
      </c>
      <c r="AG4137" s="28">
        <f>+SUMIF('Input Sheet'!$S:$S,$AL4137,'Input Sheet'!K:K)</f>
        <v>0</v>
      </c>
      <c r="AH4137" s="28">
        <f>+SUMIF('Input Sheet'!$S:$S,$AL4137,'Input Sheet'!L:L)</f>
        <v>0</v>
      </c>
      <c r="AI4137" s="28">
        <f>+SUMIF('Input Sheet'!$S:$S,$AL4137,'Input Sheet'!M:M)</f>
        <v>0</v>
      </c>
      <c r="AJ4137" s="28">
        <f>+SUMIF('Input Sheet'!$S:$S,$AL4137,'Input Sheet'!N:N)</f>
        <v>0</v>
      </c>
      <c r="AK4137" s="28"/>
      <c r="AL4137" s="27" t="str">
        <f t="shared" si="321"/>
        <v>121-8540</v>
      </c>
      <c r="AM4137" s="34" t="str">
        <f t="shared" si="324"/>
        <v>Used Vehicle</v>
      </c>
      <c r="AN4137" s="34" t="str">
        <f t="shared" si="325"/>
        <v>Used VehicleOther UV income</v>
      </c>
      <c r="AO4137" s="35"/>
      <c r="AP4137" s="35"/>
      <c r="AQ4137" s="35"/>
    </row>
    <row r="4138" spans="1:43" x14ac:dyDescent="0.25">
      <c r="A4138" s="27" t="s">
        <v>103</v>
      </c>
      <c r="B4138" s="27" t="s">
        <v>104</v>
      </c>
      <c r="C4138" s="27" t="s">
        <v>657</v>
      </c>
      <c r="D4138" s="27" t="s">
        <v>258</v>
      </c>
      <c r="E4138" s="27" t="s">
        <v>659</v>
      </c>
      <c r="F4138" s="27" t="s">
        <v>1063</v>
      </c>
      <c r="G4138" s="27" t="s">
        <v>1064</v>
      </c>
      <c r="H4138" s="34" t="s">
        <v>1031</v>
      </c>
      <c r="I4138" s="34" t="s">
        <v>1065</v>
      </c>
      <c r="J4138" s="34" t="str">
        <f t="shared" si="322"/>
        <v>Used VehicleOther Semi-Fixed expenses per retail</v>
      </c>
      <c r="K4138" s="34" t="str">
        <f t="shared" si="323"/>
        <v>220Toyota UV Other Semi-Fixed expenses</v>
      </c>
      <c r="L4138" s="28">
        <f>+SUMIF('TB 4-24'!M:M,$AL4138,'TB 4-24'!G:G)</f>
        <v>0</v>
      </c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>
        <f>+SUMIF('Input Sheet'!$S:$S,$AL4138,'Input Sheet'!C:C)</f>
        <v>0</v>
      </c>
      <c r="Z4138" s="28">
        <f>+SUMIF('Input Sheet'!$S:$S,$AL4138,'Input Sheet'!D:D)</f>
        <v>0</v>
      </c>
      <c r="AA4138" s="28">
        <f>+SUMIF('Input Sheet'!$S:$S,$AL4138,'Input Sheet'!E:E)</f>
        <v>0</v>
      </c>
      <c r="AB4138" s="28">
        <f>+SUMIF('Input Sheet'!$S:$S,$AL4138,'Input Sheet'!F:F)</f>
        <v>0</v>
      </c>
      <c r="AC4138" s="28">
        <f>+SUMIF('Input Sheet'!$S:$S,$AL4138,'Input Sheet'!G:G)</f>
        <v>0</v>
      </c>
      <c r="AD4138" s="28">
        <f>+SUMIF('Input Sheet'!$S:$S,$AL4138,'Input Sheet'!H:H)</f>
        <v>0</v>
      </c>
      <c r="AE4138" s="28">
        <f>+SUMIF('Input Sheet'!$S:$S,$AL4138,'Input Sheet'!I:I)</f>
        <v>0</v>
      </c>
      <c r="AF4138" s="28">
        <f>+SUMIF('Input Sheet'!$S:$S,$AL4138,'Input Sheet'!J:J)</f>
        <v>0</v>
      </c>
      <c r="AG4138" s="28">
        <f>+SUMIF('Input Sheet'!$S:$S,$AL4138,'Input Sheet'!K:K)</f>
        <v>0</v>
      </c>
      <c r="AH4138" s="28">
        <f>+SUMIF('Input Sheet'!$S:$S,$AL4138,'Input Sheet'!L:L)</f>
        <v>0</v>
      </c>
      <c r="AI4138" s="28">
        <f>+SUMIF('Input Sheet'!$S:$S,$AL4138,'Input Sheet'!M:M)</f>
        <v>0</v>
      </c>
      <c r="AJ4138" s="28">
        <f>+SUMIF('Input Sheet'!$S:$S,$AL4138,'Input Sheet'!N:N)</f>
        <v>0</v>
      </c>
      <c r="AK4138" s="28"/>
      <c r="AL4138" s="27" t="str">
        <f t="shared" si="321"/>
        <v>220-7100</v>
      </c>
      <c r="AM4138" s="34" t="str">
        <f t="shared" si="324"/>
        <v>Used Vehicle</v>
      </c>
      <c r="AN4138" s="34" t="str">
        <f t="shared" si="325"/>
        <v>Used VehicleOther Semi-Fixed expenses per retail</v>
      </c>
      <c r="AO4138" s="35"/>
      <c r="AP4138" s="35"/>
      <c r="AQ4138" s="35"/>
    </row>
    <row r="4139" spans="1:43" x14ac:dyDescent="0.25">
      <c r="A4139" s="27" t="s">
        <v>103</v>
      </c>
      <c r="B4139" s="27" t="s">
        <v>104</v>
      </c>
      <c r="C4139" s="27" t="s">
        <v>657</v>
      </c>
      <c r="D4139" s="27" t="s">
        <v>258</v>
      </c>
      <c r="E4139" s="27" t="s">
        <v>661</v>
      </c>
      <c r="F4139" s="27" t="s">
        <v>1063</v>
      </c>
      <c r="G4139" s="27" t="s">
        <v>1064</v>
      </c>
      <c r="H4139" s="34" t="s">
        <v>1031</v>
      </c>
      <c r="I4139" s="34" t="s">
        <v>1065</v>
      </c>
      <c r="J4139" s="34" t="str">
        <f t="shared" si="322"/>
        <v>Used VehicleOther Semi-Fixed expenses per retail</v>
      </c>
      <c r="K4139" s="34" t="str">
        <f t="shared" si="323"/>
        <v>221Toyota UV Other Semi-Fixed expenses</v>
      </c>
      <c r="L4139" s="28">
        <f>+SUMIF('TB 4-24'!M:M,$AL4139,'TB 4-24'!G:G)</f>
        <v>0</v>
      </c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>
        <f>+SUMIF('Input Sheet'!$S:$S,$AL4139,'Input Sheet'!C:C)</f>
        <v>0</v>
      </c>
      <c r="Z4139" s="28">
        <f>+SUMIF('Input Sheet'!$S:$S,$AL4139,'Input Sheet'!D:D)</f>
        <v>0</v>
      </c>
      <c r="AA4139" s="28">
        <f>+SUMIF('Input Sheet'!$S:$S,$AL4139,'Input Sheet'!E:E)</f>
        <v>0</v>
      </c>
      <c r="AB4139" s="28">
        <f>+SUMIF('Input Sheet'!$S:$S,$AL4139,'Input Sheet'!F:F)</f>
        <v>0</v>
      </c>
      <c r="AC4139" s="28">
        <f>+SUMIF('Input Sheet'!$S:$S,$AL4139,'Input Sheet'!G:G)</f>
        <v>0</v>
      </c>
      <c r="AD4139" s="28">
        <f>+SUMIF('Input Sheet'!$S:$S,$AL4139,'Input Sheet'!H:H)</f>
        <v>0</v>
      </c>
      <c r="AE4139" s="28">
        <f>+SUMIF('Input Sheet'!$S:$S,$AL4139,'Input Sheet'!I:I)</f>
        <v>0</v>
      </c>
      <c r="AF4139" s="28">
        <f>+SUMIF('Input Sheet'!$S:$S,$AL4139,'Input Sheet'!J:J)</f>
        <v>0</v>
      </c>
      <c r="AG4139" s="28">
        <f>+SUMIF('Input Sheet'!$S:$S,$AL4139,'Input Sheet'!K:K)</f>
        <v>0</v>
      </c>
      <c r="AH4139" s="28">
        <f>+SUMIF('Input Sheet'!$S:$S,$AL4139,'Input Sheet'!L:L)</f>
        <v>0</v>
      </c>
      <c r="AI4139" s="28">
        <f>+SUMIF('Input Sheet'!$S:$S,$AL4139,'Input Sheet'!M:M)</f>
        <v>0</v>
      </c>
      <c r="AJ4139" s="28">
        <f>+SUMIF('Input Sheet'!$S:$S,$AL4139,'Input Sheet'!N:N)</f>
        <v>0</v>
      </c>
      <c r="AK4139" s="28"/>
      <c r="AL4139" s="27" t="str">
        <f t="shared" si="321"/>
        <v>221-7100</v>
      </c>
      <c r="AM4139" s="34" t="str">
        <f t="shared" si="324"/>
        <v>Used Vehicle</v>
      </c>
      <c r="AN4139" s="34" t="str">
        <f t="shared" si="325"/>
        <v>Used VehicleOther Semi-Fixed expenses per retail</v>
      </c>
      <c r="AO4139" s="35"/>
      <c r="AP4139" s="35"/>
      <c r="AQ4139" s="35"/>
    </row>
    <row r="4140" spans="1:43" x14ac:dyDescent="0.25">
      <c r="A4140" s="27" t="s">
        <v>103</v>
      </c>
      <c r="B4140" s="27" t="s">
        <v>104</v>
      </c>
      <c r="C4140" s="27" t="s">
        <v>663</v>
      </c>
      <c r="D4140" s="27" t="s">
        <v>258</v>
      </c>
      <c r="E4140" s="27" t="s">
        <v>666</v>
      </c>
      <c r="F4140" s="27" t="s">
        <v>1063</v>
      </c>
      <c r="G4140" s="27" t="s">
        <v>1064</v>
      </c>
      <c r="H4140" s="34" t="s">
        <v>1031</v>
      </c>
      <c r="I4140" s="34" t="s">
        <v>1065</v>
      </c>
      <c r="J4140" s="34" t="str">
        <f t="shared" si="322"/>
        <v>Used VehicleOther Semi-Fixed expenses per retail</v>
      </c>
      <c r="K4140" s="34" t="str">
        <f t="shared" si="323"/>
        <v>420Toyota UV Other Semi-Fixed expenses</v>
      </c>
      <c r="L4140" s="28">
        <f>+SUMIF('TB 4-24'!M:M,$AL4140,'TB 4-24'!G:G)</f>
        <v>0</v>
      </c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>
        <f>+SUMIF('Input Sheet'!$S:$S,$AL4140,'Input Sheet'!C:C)</f>
        <v>0</v>
      </c>
      <c r="Z4140" s="28">
        <f>+SUMIF('Input Sheet'!$S:$S,$AL4140,'Input Sheet'!D:D)</f>
        <v>0</v>
      </c>
      <c r="AA4140" s="28">
        <f>+SUMIF('Input Sheet'!$S:$S,$AL4140,'Input Sheet'!E:E)</f>
        <v>0</v>
      </c>
      <c r="AB4140" s="28">
        <f>+SUMIF('Input Sheet'!$S:$S,$AL4140,'Input Sheet'!F:F)</f>
        <v>0</v>
      </c>
      <c r="AC4140" s="28">
        <f>+SUMIF('Input Sheet'!$S:$S,$AL4140,'Input Sheet'!G:G)</f>
        <v>0</v>
      </c>
      <c r="AD4140" s="28">
        <f>+SUMIF('Input Sheet'!$S:$S,$AL4140,'Input Sheet'!H:H)</f>
        <v>0</v>
      </c>
      <c r="AE4140" s="28">
        <f>+SUMIF('Input Sheet'!$S:$S,$AL4140,'Input Sheet'!I:I)</f>
        <v>0</v>
      </c>
      <c r="AF4140" s="28">
        <f>+SUMIF('Input Sheet'!$S:$S,$AL4140,'Input Sheet'!J:J)</f>
        <v>0</v>
      </c>
      <c r="AG4140" s="28">
        <f>+SUMIF('Input Sheet'!$S:$S,$AL4140,'Input Sheet'!K:K)</f>
        <v>0</v>
      </c>
      <c r="AH4140" s="28">
        <f>+SUMIF('Input Sheet'!$S:$S,$AL4140,'Input Sheet'!L:L)</f>
        <v>0</v>
      </c>
      <c r="AI4140" s="28">
        <f>+SUMIF('Input Sheet'!$S:$S,$AL4140,'Input Sheet'!M:M)</f>
        <v>0</v>
      </c>
      <c r="AJ4140" s="28">
        <f>+SUMIF('Input Sheet'!$S:$S,$AL4140,'Input Sheet'!N:N)</f>
        <v>0</v>
      </c>
      <c r="AK4140" s="28"/>
      <c r="AL4140" s="27" t="str">
        <f t="shared" si="321"/>
        <v>420-7100</v>
      </c>
      <c r="AM4140" s="34" t="str">
        <f t="shared" si="324"/>
        <v>Used Vehicle</v>
      </c>
      <c r="AN4140" s="34" t="str">
        <f t="shared" si="325"/>
        <v>Used VehicleOther Semi-Fixed expenses per retail</v>
      </c>
      <c r="AO4140" s="35"/>
      <c r="AP4140" s="35"/>
      <c r="AQ4140" s="35"/>
    </row>
    <row r="4141" spans="1:43" x14ac:dyDescent="0.25">
      <c r="A4141" s="27" t="s">
        <v>103</v>
      </c>
      <c r="B4141" s="27" t="s">
        <v>104</v>
      </c>
      <c r="C4141" s="27" t="s">
        <v>663</v>
      </c>
      <c r="D4141" s="27" t="s">
        <v>258</v>
      </c>
      <c r="E4141" s="27" t="s">
        <v>667</v>
      </c>
      <c r="F4141" s="27" t="s">
        <v>1063</v>
      </c>
      <c r="G4141" s="27" t="s">
        <v>1064</v>
      </c>
      <c r="H4141" s="34" t="s">
        <v>1031</v>
      </c>
      <c r="I4141" s="34" t="s">
        <v>1065</v>
      </c>
      <c r="J4141" s="34" t="str">
        <f t="shared" si="322"/>
        <v>Used VehicleOther Semi-Fixed expenses per retail</v>
      </c>
      <c r="K4141" s="34" t="str">
        <f t="shared" si="323"/>
        <v>421Toyota UV Other Semi-Fixed expenses</v>
      </c>
      <c r="L4141" s="28">
        <f>+SUMIF('TB 4-24'!M:M,$AL4141,'TB 4-24'!G:G)</f>
        <v>0</v>
      </c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>
        <f>+SUMIF('Input Sheet'!$S:$S,$AL4141,'Input Sheet'!C:C)</f>
        <v>0</v>
      </c>
      <c r="Z4141" s="28">
        <f>+SUMIF('Input Sheet'!$S:$S,$AL4141,'Input Sheet'!D:D)</f>
        <v>0</v>
      </c>
      <c r="AA4141" s="28">
        <f>+SUMIF('Input Sheet'!$S:$S,$AL4141,'Input Sheet'!E:E)</f>
        <v>0</v>
      </c>
      <c r="AB4141" s="28">
        <f>+SUMIF('Input Sheet'!$S:$S,$AL4141,'Input Sheet'!F:F)</f>
        <v>0</v>
      </c>
      <c r="AC4141" s="28">
        <f>+SUMIF('Input Sheet'!$S:$S,$AL4141,'Input Sheet'!G:G)</f>
        <v>0</v>
      </c>
      <c r="AD4141" s="28">
        <f>+SUMIF('Input Sheet'!$S:$S,$AL4141,'Input Sheet'!H:H)</f>
        <v>0</v>
      </c>
      <c r="AE4141" s="28">
        <f>+SUMIF('Input Sheet'!$S:$S,$AL4141,'Input Sheet'!I:I)</f>
        <v>0</v>
      </c>
      <c r="AF4141" s="28">
        <f>+SUMIF('Input Sheet'!$S:$S,$AL4141,'Input Sheet'!J:J)</f>
        <v>0</v>
      </c>
      <c r="AG4141" s="28">
        <f>+SUMIF('Input Sheet'!$S:$S,$AL4141,'Input Sheet'!K:K)</f>
        <v>0</v>
      </c>
      <c r="AH4141" s="28">
        <f>+SUMIF('Input Sheet'!$S:$S,$AL4141,'Input Sheet'!L:L)</f>
        <v>0</v>
      </c>
      <c r="AI4141" s="28">
        <f>+SUMIF('Input Sheet'!$S:$S,$AL4141,'Input Sheet'!M:M)</f>
        <v>0</v>
      </c>
      <c r="AJ4141" s="28">
        <f>+SUMIF('Input Sheet'!$S:$S,$AL4141,'Input Sheet'!N:N)</f>
        <v>0</v>
      </c>
      <c r="AK4141" s="28"/>
      <c r="AL4141" s="27" t="str">
        <f t="shared" si="321"/>
        <v>421-7100</v>
      </c>
      <c r="AM4141" s="34" t="str">
        <f t="shared" si="324"/>
        <v>Used Vehicle</v>
      </c>
      <c r="AN4141" s="34" t="str">
        <f t="shared" si="325"/>
        <v>Used VehicleOther Semi-Fixed expenses per retail</v>
      </c>
      <c r="AO4141" s="35"/>
      <c r="AP4141" s="35"/>
      <c r="AQ4141" s="35"/>
    </row>
    <row r="4142" spans="1:43" x14ac:dyDescent="0.25">
      <c r="A4142" s="27" t="s">
        <v>103</v>
      </c>
      <c r="B4142" s="27" t="s">
        <v>104</v>
      </c>
      <c r="C4142" s="27" t="s">
        <v>671</v>
      </c>
      <c r="D4142" s="27" t="s">
        <v>258</v>
      </c>
      <c r="E4142" s="27" t="s">
        <v>674</v>
      </c>
      <c r="F4142" s="27" t="s">
        <v>1063</v>
      </c>
      <c r="G4142" s="27" t="s">
        <v>1064</v>
      </c>
      <c r="H4142" s="34" t="s">
        <v>1031</v>
      </c>
      <c r="I4142" s="34" t="s">
        <v>1065</v>
      </c>
      <c r="J4142" s="34" t="str">
        <f t="shared" si="322"/>
        <v>Used VehicleOther Semi-Fixed expenses per retail</v>
      </c>
      <c r="K4142" s="34" t="str">
        <f t="shared" si="323"/>
        <v>321Toyota UV Other Semi-Fixed expenses</v>
      </c>
      <c r="L4142" s="28">
        <f>+SUMIF('TB 4-24'!M:M,$AL4142,'TB 4-24'!G:G)</f>
        <v>0</v>
      </c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>
        <f>+SUMIF('Input Sheet'!$S:$S,$AL4142,'Input Sheet'!C:C)</f>
        <v>0</v>
      </c>
      <c r="Z4142" s="28">
        <f>+SUMIF('Input Sheet'!$S:$S,$AL4142,'Input Sheet'!D:D)</f>
        <v>0</v>
      </c>
      <c r="AA4142" s="28">
        <f>+SUMIF('Input Sheet'!$S:$S,$AL4142,'Input Sheet'!E:E)</f>
        <v>0</v>
      </c>
      <c r="AB4142" s="28">
        <f>+SUMIF('Input Sheet'!$S:$S,$AL4142,'Input Sheet'!F:F)</f>
        <v>0</v>
      </c>
      <c r="AC4142" s="28">
        <f>+SUMIF('Input Sheet'!$S:$S,$AL4142,'Input Sheet'!G:G)</f>
        <v>0</v>
      </c>
      <c r="AD4142" s="28">
        <f>+SUMIF('Input Sheet'!$S:$S,$AL4142,'Input Sheet'!H:H)</f>
        <v>0</v>
      </c>
      <c r="AE4142" s="28">
        <f>+SUMIF('Input Sheet'!$S:$S,$AL4142,'Input Sheet'!I:I)</f>
        <v>0</v>
      </c>
      <c r="AF4142" s="28">
        <f>+SUMIF('Input Sheet'!$S:$S,$AL4142,'Input Sheet'!J:J)</f>
        <v>0</v>
      </c>
      <c r="AG4142" s="28">
        <f>+SUMIF('Input Sheet'!$S:$S,$AL4142,'Input Sheet'!K:K)</f>
        <v>0</v>
      </c>
      <c r="AH4142" s="28">
        <f>+SUMIF('Input Sheet'!$S:$S,$AL4142,'Input Sheet'!L:L)</f>
        <v>0</v>
      </c>
      <c r="AI4142" s="28">
        <f>+SUMIF('Input Sheet'!$S:$S,$AL4142,'Input Sheet'!M:M)</f>
        <v>0</v>
      </c>
      <c r="AJ4142" s="28">
        <f>+SUMIF('Input Sheet'!$S:$S,$AL4142,'Input Sheet'!N:N)</f>
        <v>0</v>
      </c>
      <c r="AK4142" s="28"/>
      <c r="AL4142" s="27" t="str">
        <f t="shared" si="321"/>
        <v>321-7100</v>
      </c>
      <c r="AM4142" s="34" t="str">
        <f t="shared" si="324"/>
        <v>Used Vehicle</v>
      </c>
      <c r="AN4142" s="34" t="str">
        <f t="shared" si="325"/>
        <v>Used VehicleOther Semi-Fixed expenses per retail</v>
      </c>
      <c r="AO4142" s="35"/>
      <c r="AP4142" s="35"/>
      <c r="AQ4142" s="35"/>
    </row>
    <row r="4143" spans="1:43" x14ac:dyDescent="0.25">
      <c r="A4143" s="27" t="s">
        <v>103</v>
      </c>
      <c r="B4143" s="27" t="s">
        <v>104</v>
      </c>
      <c r="C4143" s="27" t="s">
        <v>104</v>
      </c>
      <c r="D4143" s="27" t="s">
        <v>258</v>
      </c>
      <c r="E4143" s="27" t="s">
        <v>654</v>
      </c>
      <c r="F4143" s="27" t="s">
        <v>1063</v>
      </c>
      <c r="G4143" s="27" t="s">
        <v>1064</v>
      </c>
      <c r="H4143" s="34" t="s">
        <v>1031</v>
      </c>
      <c r="I4143" s="34" t="s">
        <v>1065</v>
      </c>
      <c r="J4143" s="34" t="str">
        <f t="shared" si="322"/>
        <v>Used VehicleOther Semi-Fixed expenses per retail</v>
      </c>
      <c r="K4143" s="34" t="str">
        <f t="shared" si="323"/>
        <v>120Toyota UV Other Semi-Fixed expenses</v>
      </c>
      <c r="L4143" s="28">
        <f>+SUMIF('TB 4-24'!M:M,$AL4143,'TB 4-24'!G:G)</f>
        <v>0</v>
      </c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>
        <f>+SUMIF('Input Sheet'!$S:$S,$AL4143,'Input Sheet'!C:C)</f>
        <v>0</v>
      </c>
      <c r="Z4143" s="28">
        <f>+SUMIF('Input Sheet'!$S:$S,$AL4143,'Input Sheet'!D:D)</f>
        <v>0</v>
      </c>
      <c r="AA4143" s="28">
        <f>+SUMIF('Input Sheet'!$S:$S,$AL4143,'Input Sheet'!E:E)</f>
        <v>0</v>
      </c>
      <c r="AB4143" s="28">
        <f>+SUMIF('Input Sheet'!$S:$S,$AL4143,'Input Sheet'!F:F)</f>
        <v>0</v>
      </c>
      <c r="AC4143" s="28">
        <f>+SUMIF('Input Sheet'!$S:$S,$AL4143,'Input Sheet'!G:G)</f>
        <v>0</v>
      </c>
      <c r="AD4143" s="28">
        <f>+SUMIF('Input Sheet'!$S:$S,$AL4143,'Input Sheet'!H:H)</f>
        <v>0</v>
      </c>
      <c r="AE4143" s="28">
        <f>+SUMIF('Input Sheet'!$S:$S,$AL4143,'Input Sheet'!I:I)</f>
        <v>0</v>
      </c>
      <c r="AF4143" s="28">
        <f>+SUMIF('Input Sheet'!$S:$S,$AL4143,'Input Sheet'!J:J)</f>
        <v>0</v>
      </c>
      <c r="AG4143" s="28">
        <f>+SUMIF('Input Sheet'!$S:$S,$AL4143,'Input Sheet'!K:K)</f>
        <v>0</v>
      </c>
      <c r="AH4143" s="28">
        <f>+SUMIF('Input Sheet'!$S:$S,$AL4143,'Input Sheet'!L:L)</f>
        <v>0</v>
      </c>
      <c r="AI4143" s="28">
        <f>+SUMIF('Input Sheet'!$S:$S,$AL4143,'Input Sheet'!M:M)</f>
        <v>0</v>
      </c>
      <c r="AJ4143" s="28">
        <f>+SUMIF('Input Sheet'!$S:$S,$AL4143,'Input Sheet'!N:N)</f>
        <v>0</v>
      </c>
      <c r="AK4143" s="28"/>
      <c r="AL4143" s="27" t="str">
        <f t="shared" si="321"/>
        <v>120-7100</v>
      </c>
      <c r="AM4143" s="34" t="str">
        <f t="shared" si="324"/>
        <v>Used Vehicle</v>
      </c>
      <c r="AN4143" s="34" t="str">
        <f t="shared" si="325"/>
        <v>Used VehicleOther Semi-Fixed expenses per retail</v>
      </c>
      <c r="AO4143" s="35"/>
      <c r="AP4143" s="35"/>
      <c r="AQ4143" s="35"/>
    </row>
    <row r="4144" spans="1:43" x14ac:dyDescent="0.25">
      <c r="A4144" s="27" t="s">
        <v>103</v>
      </c>
      <c r="B4144" s="27" t="s">
        <v>104</v>
      </c>
      <c r="C4144" s="27" t="s">
        <v>104</v>
      </c>
      <c r="D4144" s="27" t="s">
        <v>258</v>
      </c>
      <c r="E4144" s="27" t="s">
        <v>678</v>
      </c>
      <c r="F4144" s="27" t="s">
        <v>1063</v>
      </c>
      <c r="G4144" s="27" t="s">
        <v>1064</v>
      </c>
      <c r="H4144" s="34" t="s">
        <v>1031</v>
      </c>
      <c r="I4144" s="34" t="s">
        <v>1065</v>
      </c>
      <c r="J4144" s="34" t="str">
        <f t="shared" si="322"/>
        <v>Used VehicleOther Semi-Fixed expenses per retail</v>
      </c>
      <c r="K4144" s="34" t="str">
        <f t="shared" si="323"/>
        <v>121Toyota UV Other Semi-Fixed expenses</v>
      </c>
      <c r="L4144" s="28">
        <f>+SUMIF('TB 4-24'!M:M,$AL4144,'TB 4-24'!G:G)</f>
        <v>0</v>
      </c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>
        <f>+SUMIF('Input Sheet'!$S:$S,$AL4144,'Input Sheet'!C:C)</f>
        <v>0</v>
      </c>
      <c r="Z4144" s="28">
        <f>+SUMIF('Input Sheet'!$S:$S,$AL4144,'Input Sheet'!D:D)</f>
        <v>0</v>
      </c>
      <c r="AA4144" s="28">
        <f>+SUMIF('Input Sheet'!$S:$S,$AL4144,'Input Sheet'!E:E)</f>
        <v>0</v>
      </c>
      <c r="AB4144" s="28">
        <f>+SUMIF('Input Sheet'!$S:$S,$AL4144,'Input Sheet'!F:F)</f>
        <v>0</v>
      </c>
      <c r="AC4144" s="28">
        <f>+SUMIF('Input Sheet'!$S:$S,$AL4144,'Input Sheet'!G:G)</f>
        <v>0</v>
      </c>
      <c r="AD4144" s="28">
        <f>+SUMIF('Input Sheet'!$S:$S,$AL4144,'Input Sheet'!H:H)</f>
        <v>0</v>
      </c>
      <c r="AE4144" s="28">
        <f>+SUMIF('Input Sheet'!$S:$S,$AL4144,'Input Sheet'!I:I)</f>
        <v>0</v>
      </c>
      <c r="AF4144" s="28">
        <f>+SUMIF('Input Sheet'!$S:$S,$AL4144,'Input Sheet'!J:J)</f>
        <v>0</v>
      </c>
      <c r="AG4144" s="28">
        <f>+SUMIF('Input Sheet'!$S:$S,$AL4144,'Input Sheet'!K:K)</f>
        <v>0</v>
      </c>
      <c r="AH4144" s="28">
        <f>+SUMIF('Input Sheet'!$S:$S,$AL4144,'Input Sheet'!L:L)</f>
        <v>0</v>
      </c>
      <c r="AI4144" s="28">
        <f>+SUMIF('Input Sheet'!$S:$S,$AL4144,'Input Sheet'!M:M)</f>
        <v>0</v>
      </c>
      <c r="AJ4144" s="28">
        <f>+SUMIF('Input Sheet'!$S:$S,$AL4144,'Input Sheet'!N:N)</f>
        <v>0</v>
      </c>
      <c r="AK4144" s="28"/>
      <c r="AL4144" s="27" t="str">
        <f t="shared" si="321"/>
        <v>121-7100</v>
      </c>
      <c r="AM4144" s="34" t="str">
        <f t="shared" si="324"/>
        <v>Used Vehicle</v>
      </c>
      <c r="AN4144" s="34" t="str">
        <f t="shared" si="325"/>
        <v>Used VehicleOther Semi-Fixed expenses per retail</v>
      </c>
      <c r="AO4144" s="35"/>
      <c r="AP4144" s="35"/>
      <c r="AQ4144" s="35"/>
    </row>
    <row r="4145" spans="1:43" x14ac:dyDescent="0.25">
      <c r="A4145" s="27" t="s">
        <v>103</v>
      </c>
      <c r="B4145" s="27" t="s">
        <v>104</v>
      </c>
      <c r="C4145" s="27" t="s">
        <v>104</v>
      </c>
      <c r="D4145" s="27" t="s">
        <v>378</v>
      </c>
      <c r="E4145" s="27" t="s">
        <v>654</v>
      </c>
      <c r="F4145" s="27" t="s">
        <v>1063</v>
      </c>
      <c r="G4145" s="27" t="s">
        <v>1064</v>
      </c>
      <c r="H4145" s="34" t="s">
        <v>1031</v>
      </c>
      <c r="I4145" s="34" t="s">
        <v>1065</v>
      </c>
      <c r="J4145" s="34" t="str">
        <f t="shared" si="322"/>
        <v>Used VehicleOther Semi-Fixed expenses per retail</v>
      </c>
      <c r="K4145" s="34" t="str">
        <f t="shared" si="323"/>
        <v>120Toyota UV Other Semi-Fixed expenses</v>
      </c>
      <c r="L4145" s="28">
        <f>+SUMIF('TB 4-24'!M:M,$AL4145,'TB 4-24'!G:G)</f>
        <v>0</v>
      </c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>
        <f>+SUMIF('Input Sheet'!$S:$S,$AL4145,'Input Sheet'!C:C)</f>
        <v>0</v>
      </c>
      <c r="Z4145" s="28">
        <f>+SUMIF('Input Sheet'!$S:$S,$AL4145,'Input Sheet'!D:D)</f>
        <v>0</v>
      </c>
      <c r="AA4145" s="28">
        <f>+SUMIF('Input Sheet'!$S:$S,$AL4145,'Input Sheet'!E:E)</f>
        <v>0</v>
      </c>
      <c r="AB4145" s="28">
        <f>+SUMIF('Input Sheet'!$S:$S,$AL4145,'Input Sheet'!F:F)</f>
        <v>0</v>
      </c>
      <c r="AC4145" s="28">
        <f>+SUMIF('Input Sheet'!$S:$S,$AL4145,'Input Sheet'!G:G)</f>
        <v>0</v>
      </c>
      <c r="AD4145" s="28">
        <f>+SUMIF('Input Sheet'!$S:$S,$AL4145,'Input Sheet'!H:H)</f>
        <v>0</v>
      </c>
      <c r="AE4145" s="28">
        <f>+SUMIF('Input Sheet'!$S:$S,$AL4145,'Input Sheet'!I:I)</f>
        <v>0</v>
      </c>
      <c r="AF4145" s="28">
        <f>+SUMIF('Input Sheet'!$S:$S,$AL4145,'Input Sheet'!J:J)</f>
        <v>0</v>
      </c>
      <c r="AG4145" s="28">
        <f>+SUMIF('Input Sheet'!$S:$S,$AL4145,'Input Sheet'!K:K)</f>
        <v>0</v>
      </c>
      <c r="AH4145" s="28">
        <f>+SUMIF('Input Sheet'!$S:$S,$AL4145,'Input Sheet'!L:L)</f>
        <v>0</v>
      </c>
      <c r="AI4145" s="28">
        <f>+SUMIF('Input Sheet'!$S:$S,$AL4145,'Input Sheet'!M:M)</f>
        <v>0</v>
      </c>
      <c r="AJ4145" s="28">
        <f>+SUMIF('Input Sheet'!$S:$S,$AL4145,'Input Sheet'!N:N)</f>
        <v>0</v>
      </c>
      <c r="AK4145" s="28"/>
      <c r="AL4145" s="27" t="str">
        <f t="shared" si="321"/>
        <v>120-7100D</v>
      </c>
      <c r="AM4145" s="34" t="str">
        <f t="shared" si="324"/>
        <v>Used Vehicle</v>
      </c>
      <c r="AN4145" s="34" t="str">
        <f t="shared" si="325"/>
        <v>Used VehicleOther Semi-Fixed expenses per retail</v>
      </c>
      <c r="AO4145" s="35"/>
      <c r="AP4145" s="35"/>
      <c r="AQ4145" s="35"/>
    </row>
    <row r="4146" spans="1:43" x14ac:dyDescent="0.25">
      <c r="A4146" s="27" t="s">
        <v>103</v>
      </c>
      <c r="B4146" s="27" t="s">
        <v>104</v>
      </c>
      <c r="C4146" s="27" t="s">
        <v>104</v>
      </c>
      <c r="D4146" s="27" t="s">
        <v>378</v>
      </c>
      <c r="E4146" s="27" t="s">
        <v>678</v>
      </c>
      <c r="F4146" s="27" t="s">
        <v>1063</v>
      </c>
      <c r="G4146" s="27" t="s">
        <v>1064</v>
      </c>
      <c r="H4146" s="34" t="s">
        <v>1031</v>
      </c>
      <c r="I4146" s="34" t="s">
        <v>1065</v>
      </c>
      <c r="J4146" s="34" t="str">
        <f t="shared" si="322"/>
        <v>Used VehicleOther Semi-Fixed expenses per retail</v>
      </c>
      <c r="K4146" s="34" t="str">
        <f t="shared" si="323"/>
        <v>121Toyota UV Other Semi-Fixed expenses</v>
      </c>
      <c r="L4146" s="28">
        <f>+SUMIF('TB 4-24'!M:M,$AL4146,'TB 4-24'!G:G)</f>
        <v>0</v>
      </c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>
        <f>+SUMIF('Input Sheet'!$S:$S,$AL4146,'Input Sheet'!C:C)</f>
        <v>0</v>
      </c>
      <c r="Z4146" s="28">
        <f>+SUMIF('Input Sheet'!$S:$S,$AL4146,'Input Sheet'!D:D)</f>
        <v>0</v>
      </c>
      <c r="AA4146" s="28">
        <f>+SUMIF('Input Sheet'!$S:$S,$AL4146,'Input Sheet'!E:E)</f>
        <v>0</v>
      </c>
      <c r="AB4146" s="28">
        <f>+SUMIF('Input Sheet'!$S:$S,$AL4146,'Input Sheet'!F:F)</f>
        <v>0</v>
      </c>
      <c r="AC4146" s="28">
        <f>+SUMIF('Input Sheet'!$S:$S,$AL4146,'Input Sheet'!G:G)</f>
        <v>0</v>
      </c>
      <c r="AD4146" s="28">
        <f>+SUMIF('Input Sheet'!$S:$S,$AL4146,'Input Sheet'!H:H)</f>
        <v>0</v>
      </c>
      <c r="AE4146" s="28">
        <f>+SUMIF('Input Sheet'!$S:$S,$AL4146,'Input Sheet'!I:I)</f>
        <v>0</v>
      </c>
      <c r="AF4146" s="28">
        <f>+SUMIF('Input Sheet'!$S:$S,$AL4146,'Input Sheet'!J:J)</f>
        <v>0</v>
      </c>
      <c r="AG4146" s="28">
        <f>+SUMIF('Input Sheet'!$S:$S,$AL4146,'Input Sheet'!K:K)</f>
        <v>0</v>
      </c>
      <c r="AH4146" s="28">
        <f>+SUMIF('Input Sheet'!$S:$S,$AL4146,'Input Sheet'!L:L)</f>
        <v>0</v>
      </c>
      <c r="AI4146" s="28">
        <f>+SUMIF('Input Sheet'!$S:$S,$AL4146,'Input Sheet'!M:M)</f>
        <v>0</v>
      </c>
      <c r="AJ4146" s="28">
        <f>+SUMIF('Input Sheet'!$S:$S,$AL4146,'Input Sheet'!N:N)</f>
        <v>0</v>
      </c>
      <c r="AK4146" s="28"/>
      <c r="AL4146" s="27" t="str">
        <f t="shared" si="321"/>
        <v>121-7100D</v>
      </c>
      <c r="AM4146" s="34" t="str">
        <f t="shared" si="324"/>
        <v>Used Vehicle</v>
      </c>
      <c r="AN4146" s="34" t="str">
        <f t="shared" si="325"/>
        <v>Used VehicleOther Semi-Fixed expenses per retail</v>
      </c>
      <c r="AO4146" s="35"/>
      <c r="AP4146" s="35"/>
      <c r="AQ4146" s="35"/>
    </row>
    <row r="4147" spans="1:43" x14ac:dyDescent="0.25">
      <c r="A4147" s="27" t="s">
        <v>103</v>
      </c>
      <c r="B4147" s="27" t="s">
        <v>104</v>
      </c>
      <c r="C4147" s="27" t="s">
        <v>104</v>
      </c>
      <c r="D4147" s="27" t="s">
        <v>379</v>
      </c>
      <c r="E4147" s="27" t="s">
        <v>649</v>
      </c>
      <c r="F4147" s="27" t="s">
        <v>1063</v>
      </c>
      <c r="G4147" s="27" t="s">
        <v>1064</v>
      </c>
      <c r="H4147" s="34" t="s">
        <v>1031</v>
      </c>
      <c r="I4147" s="34" t="s">
        <v>1065</v>
      </c>
      <c r="J4147" s="34" t="str">
        <f t="shared" si="322"/>
        <v>Used VehicleOther Semi-Fixed expenses per retail</v>
      </c>
      <c r="K4147" s="34" t="str">
        <f t="shared" si="323"/>
        <v>110Toyota UV Other Semi-Fixed expenses</v>
      </c>
      <c r="L4147" s="28">
        <f>+SUMIF('TB 4-24'!M:M,$AL4147,'TB 4-24'!G:G)</f>
        <v>0</v>
      </c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>
        <f>+SUMIF('Input Sheet'!$S:$S,$AL4147,'Input Sheet'!C:C)</f>
        <v>0</v>
      </c>
      <c r="Z4147" s="28">
        <f>+SUMIF('Input Sheet'!$S:$S,$AL4147,'Input Sheet'!D:D)</f>
        <v>0</v>
      </c>
      <c r="AA4147" s="28">
        <f>+SUMIF('Input Sheet'!$S:$S,$AL4147,'Input Sheet'!E:E)</f>
        <v>0</v>
      </c>
      <c r="AB4147" s="28">
        <f>+SUMIF('Input Sheet'!$S:$S,$AL4147,'Input Sheet'!F:F)</f>
        <v>0</v>
      </c>
      <c r="AC4147" s="28">
        <f>+SUMIF('Input Sheet'!$S:$S,$AL4147,'Input Sheet'!G:G)</f>
        <v>0</v>
      </c>
      <c r="AD4147" s="28">
        <f>+SUMIF('Input Sheet'!$S:$S,$AL4147,'Input Sheet'!H:H)</f>
        <v>0</v>
      </c>
      <c r="AE4147" s="28">
        <f>+SUMIF('Input Sheet'!$S:$S,$AL4147,'Input Sheet'!I:I)</f>
        <v>0</v>
      </c>
      <c r="AF4147" s="28">
        <f>+SUMIF('Input Sheet'!$S:$S,$AL4147,'Input Sheet'!J:J)</f>
        <v>0</v>
      </c>
      <c r="AG4147" s="28">
        <f>+SUMIF('Input Sheet'!$S:$S,$AL4147,'Input Sheet'!K:K)</f>
        <v>0</v>
      </c>
      <c r="AH4147" s="28">
        <f>+SUMIF('Input Sheet'!$S:$S,$AL4147,'Input Sheet'!L:L)</f>
        <v>0</v>
      </c>
      <c r="AI4147" s="28">
        <f>+SUMIF('Input Sheet'!$S:$S,$AL4147,'Input Sheet'!M:M)</f>
        <v>0</v>
      </c>
      <c r="AJ4147" s="28">
        <f>+SUMIF('Input Sheet'!$S:$S,$AL4147,'Input Sheet'!N:N)</f>
        <v>0</v>
      </c>
      <c r="AK4147" s="28"/>
      <c r="AL4147" s="27" t="str">
        <f t="shared" si="321"/>
        <v>110-7100V</v>
      </c>
      <c r="AM4147" s="34" t="str">
        <f t="shared" si="324"/>
        <v>Used Vehicle</v>
      </c>
      <c r="AN4147" s="34" t="str">
        <f t="shared" si="325"/>
        <v>Used VehicleOther Semi-Fixed expenses per retail</v>
      </c>
      <c r="AO4147" s="35"/>
      <c r="AP4147" s="35"/>
      <c r="AQ4147" s="35"/>
    </row>
    <row r="4148" spans="1:43" x14ac:dyDescent="0.25">
      <c r="A4148" s="27" t="s">
        <v>103</v>
      </c>
      <c r="B4148" s="27" t="s">
        <v>104</v>
      </c>
      <c r="C4148" s="27" t="s">
        <v>104</v>
      </c>
      <c r="D4148" s="27" t="s">
        <v>379</v>
      </c>
      <c r="E4148" s="27" t="s">
        <v>654</v>
      </c>
      <c r="F4148" s="27" t="s">
        <v>1063</v>
      </c>
      <c r="G4148" s="27" t="s">
        <v>1064</v>
      </c>
      <c r="H4148" s="34" t="s">
        <v>1031</v>
      </c>
      <c r="I4148" s="34" t="s">
        <v>1065</v>
      </c>
      <c r="J4148" s="34" t="str">
        <f t="shared" si="322"/>
        <v>Used VehicleOther Semi-Fixed expenses per retail</v>
      </c>
      <c r="K4148" s="34" t="str">
        <f t="shared" si="323"/>
        <v>120Toyota UV Other Semi-Fixed expenses</v>
      </c>
      <c r="L4148" s="28">
        <f>+SUMIF('TB 4-24'!M:M,$AL4148,'TB 4-24'!G:G)</f>
        <v>0</v>
      </c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>
        <f>+SUMIF('Input Sheet'!$S:$S,$AL4148,'Input Sheet'!C:C)</f>
        <v>0</v>
      </c>
      <c r="Z4148" s="28">
        <f>+SUMIF('Input Sheet'!$S:$S,$AL4148,'Input Sheet'!D:D)</f>
        <v>0</v>
      </c>
      <c r="AA4148" s="28">
        <f>+SUMIF('Input Sheet'!$S:$S,$AL4148,'Input Sheet'!E:E)</f>
        <v>0</v>
      </c>
      <c r="AB4148" s="28">
        <f>+SUMIF('Input Sheet'!$S:$S,$AL4148,'Input Sheet'!F:F)</f>
        <v>0</v>
      </c>
      <c r="AC4148" s="28">
        <f>+SUMIF('Input Sheet'!$S:$S,$AL4148,'Input Sheet'!G:G)</f>
        <v>0</v>
      </c>
      <c r="AD4148" s="28">
        <f>+SUMIF('Input Sheet'!$S:$S,$AL4148,'Input Sheet'!H:H)</f>
        <v>0</v>
      </c>
      <c r="AE4148" s="28">
        <f>+SUMIF('Input Sheet'!$S:$S,$AL4148,'Input Sheet'!I:I)</f>
        <v>0</v>
      </c>
      <c r="AF4148" s="28">
        <f>+SUMIF('Input Sheet'!$S:$S,$AL4148,'Input Sheet'!J:J)</f>
        <v>0</v>
      </c>
      <c r="AG4148" s="28">
        <f>+SUMIF('Input Sheet'!$S:$S,$AL4148,'Input Sheet'!K:K)</f>
        <v>0</v>
      </c>
      <c r="AH4148" s="28">
        <f>+SUMIF('Input Sheet'!$S:$S,$AL4148,'Input Sheet'!L:L)</f>
        <v>0</v>
      </c>
      <c r="AI4148" s="28">
        <f>+SUMIF('Input Sheet'!$S:$S,$AL4148,'Input Sheet'!M:M)</f>
        <v>0</v>
      </c>
      <c r="AJ4148" s="28">
        <f>+SUMIF('Input Sheet'!$S:$S,$AL4148,'Input Sheet'!N:N)</f>
        <v>0</v>
      </c>
      <c r="AK4148" s="28"/>
      <c r="AL4148" s="27" t="str">
        <f t="shared" si="321"/>
        <v>120-7100V</v>
      </c>
      <c r="AM4148" s="34" t="str">
        <f t="shared" si="324"/>
        <v>Used Vehicle</v>
      </c>
      <c r="AN4148" s="34" t="str">
        <f t="shared" si="325"/>
        <v>Used VehicleOther Semi-Fixed expenses per retail</v>
      </c>
      <c r="AO4148" s="35"/>
      <c r="AP4148" s="35"/>
      <c r="AQ4148" s="35"/>
    </row>
    <row r="4149" spans="1:43" x14ac:dyDescent="0.25">
      <c r="A4149" s="27" t="s">
        <v>103</v>
      </c>
      <c r="B4149" s="27" t="s">
        <v>104</v>
      </c>
      <c r="C4149" s="27" t="s">
        <v>104</v>
      </c>
      <c r="D4149" s="27" t="s">
        <v>379</v>
      </c>
      <c r="E4149" s="27" t="s">
        <v>678</v>
      </c>
      <c r="F4149" s="27" t="s">
        <v>1063</v>
      </c>
      <c r="G4149" s="27" t="s">
        <v>1064</v>
      </c>
      <c r="H4149" s="34" t="s">
        <v>1031</v>
      </c>
      <c r="I4149" s="34" t="s">
        <v>1065</v>
      </c>
      <c r="J4149" s="34" t="str">
        <f t="shared" si="322"/>
        <v>Used VehicleOther Semi-Fixed expenses per retail</v>
      </c>
      <c r="K4149" s="34" t="str">
        <f t="shared" si="323"/>
        <v>121Toyota UV Other Semi-Fixed expenses</v>
      </c>
      <c r="L4149" s="28">
        <f>+SUMIF('TB 4-24'!M:M,$AL4149,'TB 4-24'!G:G)</f>
        <v>0</v>
      </c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>
        <f>+SUMIF('Input Sheet'!$S:$S,$AL4149,'Input Sheet'!C:C)</f>
        <v>0</v>
      </c>
      <c r="Z4149" s="28">
        <f>+SUMIF('Input Sheet'!$S:$S,$AL4149,'Input Sheet'!D:D)</f>
        <v>0</v>
      </c>
      <c r="AA4149" s="28">
        <f>+SUMIF('Input Sheet'!$S:$S,$AL4149,'Input Sheet'!E:E)</f>
        <v>0</v>
      </c>
      <c r="AB4149" s="28">
        <f>+SUMIF('Input Sheet'!$S:$S,$AL4149,'Input Sheet'!F:F)</f>
        <v>0</v>
      </c>
      <c r="AC4149" s="28">
        <f>+SUMIF('Input Sheet'!$S:$S,$AL4149,'Input Sheet'!G:G)</f>
        <v>0</v>
      </c>
      <c r="AD4149" s="28">
        <f>+SUMIF('Input Sheet'!$S:$S,$AL4149,'Input Sheet'!H:H)</f>
        <v>0</v>
      </c>
      <c r="AE4149" s="28">
        <f>+SUMIF('Input Sheet'!$S:$S,$AL4149,'Input Sheet'!I:I)</f>
        <v>0</v>
      </c>
      <c r="AF4149" s="28">
        <f>+SUMIF('Input Sheet'!$S:$S,$AL4149,'Input Sheet'!J:J)</f>
        <v>0</v>
      </c>
      <c r="AG4149" s="28">
        <f>+SUMIF('Input Sheet'!$S:$S,$AL4149,'Input Sheet'!K:K)</f>
        <v>0</v>
      </c>
      <c r="AH4149" s="28">
        <f>+SUMIF('Input Sheet'!$S:$S,$AL4149,'Input Sheet'!L:L)</f>
        <v>0</v>
      </c>
      <c r="AI4149" s="28">
        <f>+SUMIF('Input Sheet'!$S:$S,$AL4149,'Input Sheet'!M:M)</f>
        <v>0</v>
      </c>
      <c r="AJ4149" s="28">
        <f>+SUMIF('Input Sheet'!$S:$S,$AL4149,'Input Sheet'!N:N)</f>
        <v>0</v>
      </c>
      <c r="AK4149" s="28"/>
      <c r="AL4149" s="27" t="str">
        <f t="shared" si="321"/>
        <v>121-7100V</v>
      </c>
      <c r="AM4149" s="34" t="str">
        <f t="shared" si="324"/>
        <v>Used Vehicle</v>
      </c>
      <c r="AN4149" s="34" t="str">
        <f t="shared" si="325"/>
        <v>Used VehicleOther Semi-Fixed expenses per retail</v>
      </c>
      <c r="AO4149" s="35"/>
      <c r="AP4149" s="35"/>
      <c r="AQ4149" s="35"/>
    </row>
    <row r="4150" spans="1:43" x14ac:dyDescent="0.25">
      <c r="A4150" s="27" t="s">
        <v>103</v>
      </c>
      <c r="B4150" s="27" t="s">
        <v>104</v>
      </c>
      <c r="C4150" s="27" t="s">
        <v>657</v>
      </c>
      <c r="D4150" s="27" t="s">
        <v>261</v>
      </c>
      <c r="E4150" s="27" t="s">
        <v>659</v>
      </c>
      <c r="F4150" s="27" t="s">
        <v>1063</v>
      </c>
      <c r="G4150" s="27" t="s">
        <v>1064</v>
      </c>
      <c r="H4150" s="34" t="s">
        <v>1031</v>
      </c>
      <c r="I4150" s="34" t="s">
        <v>1065</v>
      </c>
      <c r="J4150" s="34" t="str">
        <f t="shared" si="322"/>
        <v>Used VehicleOther Semi-Fixed expenses per retail</v>
      </c>
      <c r="K4150" s="34" t="str">
        <f t="shared" si="323"/>
        <v>220Toyota UV Other Semi-Fixed expenses</v>
      </c>
      <c r="L4150" s="28">
        <f>+SUMIF('TB 4-24'!M:M,$AL4150,'TB 4-24'!G:G)</f>
        <v>0</v>
      </c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>
        <f>+SUMIF('Input Sheet'!$S:$S,$AL4150,'Input Sheet'!C:C)</f>
        <v>0</v>
      </c>
      <c r="Z4150" s="28">
        <f>+SUMIF('Input Sheet'!$S:$S,$AL4150,'Input Sheet'!D:D)</f>
        <v>0</v>
      </c>
      <c r="AA4150" s="28">
        <f>+SUMIF('Input Sheet'!$S:$S,$AL4150,'Input Sheet'!E:E)</f>
        <v>0</v>
      </c>
      <c r="AB4150" s="28">
        <f>+SUMIF('Input Sheet'!$S:$S,$AL4150,'Input Sheet'!F:F)</f>
        <v>0</v>
      </c>
      <c r="AC4150" s="28">
        <f>+SUMIF('Input Sheet'!$S:$S,$AL4150,'Input Sheet'!G:G)</f>
        <v>0</v>
      </c>
      <c r="AD4150" s="28">
        <f>+SUMIF('Input Sheet'!$S:$S,$AL4150,'Input Sheet'!H:H)</f>
        <v>0</v>
      </c>
      <c r="AE4150" s="28">
        <f>+SUMIF('Input Sheet'!$S:$S,$AL4150,'Input Sheet'!I:I)</f>
        <v>0</v>
      </c>
      <c r="AF4150" s="28">
        <f>+SUMIF('Input Sheet'!$S:$S,$AL4150,'Input Sheet'!J:J)</f>
        <v>0</v>
      </c>
      <c r="AG4150" s="28">
        <f>+SUMIF('Input Sheet'!$S:$S,$AL4150,'Input Sheet'!K:K)</f>
        <v>0</v>
      </c>
      <c r="AH4150" s="28">
        <f>+SUMIF('Input Sheet'!$S:$S,$AL4150,'Input Sheet'!L:L)</f>
        <v>0</v>
      </c>
      <c r="AI4150" s="28">
        <f>+SUMIF('Input Sheet'!$S:$S,$AL4150,'Input Sheet'!M:M)</f>
        <v>0</v>
      </c>
      <c r="AJ4150" s="28">
        <f>+SUMIF('Input Sheet'!$S:$S,$AL4150,'Input Sheet'!N:N)</f>
        <v>0</v>
      </c>
      <c r="AK4150" s="28"/>
      <c r="AL4150" s="27" t="str">
        <f t="shared" si="321"/>
        <v>220-7110</v>
      </c>
      <c r="AM4150" s="34" t="str">
        <f t="shared" si="324"/>
        <v>Used Vehicle</v>
      </c>
      <c r="AN4150" s="34" t="str">
        <f t="shared" si="325"/>
        <v>Used VehicleOther Semi-Fixed expenses per retail</v>
      </c>
      <c r="AO4150" s="35"/>
      <c r="AP4150" s="35"/>
      <c r="AQ4150" s="35"/>
    </row>
    <row r="4151" spans="1:43" x14ac:dyDescent="0.25">
      <c r="A4151" s="27" t="s">
        <v>103</v>
      </c>
      <c r="B4151" s="27" t="s">
        <v>104</v>
      </c>
      <c r="C4151" s="27" t="s">
        <v>657</v>
      </c>
      <c r="D4151" s="27" t="s">
        <v>261</v>
      </c>
      <c r="E4151" s="27" t="s">
        <v>661</v>
      </c>
      <c r="F4151" s="27" t="s">
        <v>1063</v>
      </c>
      <c r="G4151" s="27" t="s">
        <v>1064</v>
      </c>
      <c r="H4151" s="34" t="s">
        <v>1031</v>
      </c>
      <c r="I4151" s="34" t="s">
        <v>1065</v>
      </c>
      <c r="J4151" s="34" t="str">
        <f t="shared" si="322"/>
        <v>Used VehicleOther Semi-Fixed expenses per retail</v>
      </c>
      <c r="K4151" s="34" t="str">
        <f t="shared" si="323"/>
        <v>221Toyota UV Other Semi-Fixed expenses</v>
      </c>
      <c r="L4151" s="28">
        <f>+SUMIF('TB 4-24'!M:M,$AL4151,'TB 4-24'!G:G)</f>
        <v>0</v>
      </c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>
        <f>+SUMIF('Input Sheet'!$S:$S,$AL4151,'Input Sheet'!C:C)</f>
        <v>0</v>
      </c>
      <c r="Z4151" s="28">
        <f>+SUMIF('Input Sheet'!$S:$S,$AL4151,'Input Sheet'!D:D)</f>
        <v>0</v>
      </c>
      <c r="AA4151" s="28">
        <f>+SUMIF('Input Sheet'!$S:$S,$AL4151,'Input Sheet'!E:E)</f>
        <v>0</v>
      </c>
      <c r="AB4151" s="28">
        <f>+SUMIF('Input Sheet'!$S:$S,$AL4151,'Input Sheet'!F:F)</f>
        <v>0</v>
      </c>
      <c r="AC4151" s="28">
        <f>+SUMIF('Input Sheet'!$S:$S,$AL4151,'Input Sheet'!G:G)</f>
        <v>0</v>
      </c>
      <c r="AD4151" s="28">
        <f>+SUMIF('Input Sheet'!$S:$S,$AL4151,'Input Sheet'!H:H)</f>
        <v>0</v>
      </c>
      <c r="AE4151" s="28">
        <f>+SUMIF('Input Sheet'!$S:$S,$AL4151,'Input Sheet'!I:I)</f>
        <v>0</v>
      </c>
      <c r="AF4151" s="28">
        <f>+SUMIF('Input Sheet'!$S:$S,$AL4151,'Input Sheet'!J:J)</f>
        <v>0</v>
      </c>
      <c r="AG4151" s="28">
        <f>+SUMIF('Input Sheet'!$S:$S,$AL4151,'Input Sheet'!K:K)</f>
        <v>0</v>
      </c>
      <c r="AH4151" s="28">
        <f>+SUMIF('Input Sheet'!$S:$S,$AL4151,'Input Sheet'!L:L)</f>
        <v>0</v>
      </c>
      <c r="AI4151" s="28">
        <f>+SUMIF('Input Sheet'!$S:$S,$AL4151,'Input Sheet'!M:M)</f>
        <v>0</v>
      </c>
      <c r="AJ4151" s="28">
        <f>+SUMIF('Input Sheet'!$S:$S,$AL4151,'Input Sheet'!N:N)</f>
        <v>0</v>
      </c>
      <c r="AK4151" s="28"/>
      <c r="AL4151" s="27" t="str">
        <f t="shared" si="321"/>
        <v>221-7110</v>
      </c>
      <c r="AM4151" s="34" t="str">
        <f t="shared" si="324"/>
        <v>Used Vehicle</v>
      </c>
      <c r="AN4151" s="34" t="str">
        <f t="shared" si="325"/>
        <v>Used VehicleOther Semi-Fixed expenses per retail</v>
      </c>
      <c r="AO4151" s="35"/>
      <c r="AP4151" s="35"/>
      <c r="AQ4151" s="35"/>
    </row>
    <row r="4152" spans="1:43" x14ac:dyDescent="0.25">
      <c r="A4152" s="27" t="s">
        <v>103</v>
      </c>
      <c r="B4152" s="27" t="s">
        <v>104</v>
      </c>
      <c r="C4152" s="27" t="s">
        <v>663</v>
      </c>
      <c r="D4152" s="27" t="s">
        <v>261</v>
      </c>
      <c r="E4152" s="27" t="s">
        <v>666</v>
      </c>
      <c r="F4152" s="27" t="s">
        <v>1063</v>
      </c>
      <c r="G4152" s="27" t="s">
        <v>1064</v>
      </c>
      <c r="H4152" s="34" t="s">
        <v>1031</v>
      </c>
      <c r="I4152" s="34" t="s">
        <v>1065</v>
      </c>
      <c r="J4152" s="34" t="str">
        <f t="shared" si="322"/>
        <v>Used VehicleOther Semi-Fixed expenses per retail</v>
      </c>
      <c r="K4152" s="34" t="str">
        <f t="shared" si="323"/>
        <v>420Toyota UV Other Semi-Fixed expenses</v>
      </c>
      <c r="L4152" s="28">
        <f>+SUMIF('TB 4-24'!M:M,$AL4152,'TB 4-24'!G:G)</f>
        <v>0</v>
      </c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>
        <f>+SUMIF('Input Sheet'!$S:$S,$AL4152,'Input Sheet'!C:C)</f>
        <v>0</v>
      </c>
      <c r="Z4152" s="28">
        <f>+SUMIF('Input Sheet'!$S:$S,$AL4152,'Input Sheet'!D:D)</f>
        <v>0</v>
      </c>
      <c r="AA4152" s="28">
        <f>+SUMIF('Input Sheet'!$S:$S,$AL4152,'Input Sheet'!E:E)</f>
        <v>0</v>
      </c>
      <c r="AB4152" s="28">
        <f>+SUMIF('Input Sheet'!$S:$S,$AL4152,'Input Sheet'!F:F)</f>
        <v>0</v>
      </c>
      <c r="AC4152" s="28">
        <f>+SUMIF('Input Sheet'!$S:$S,$AL4152,'Input Sheet'!G:G)</f>
        <v>0</v>
      </c>
      <c r="AD4152" s="28">
        <f>+SUMIF('Input Sheet'!$S:$S,$AL4152,'Input Sheet'!H:H)</f>
        <v>0</v>
      </c>
      <c r="AE4152" s="28">
        <f>+SUMIF('Input Sheet'!$S:$S,$AL4152,'Input Sheet'!I:I)</f>
        <v>0</v>
      </c>
      <c r="AF4152" s="28">
        <f>+SUMIF('Input Sheet'!$S:$S,$AL4152,'Input Sheet'!J:J)</f>
        <v>0</v>
      </c>
      <c r="AG4152" s="28">
        <f>+SUMIF('Input Sheet'!$S:$S,$AL4152,'Input Sheet'!K:K)</f>
        <v>0</v>
      </c>
      <c r="AH4152" s="28">
        <f>+SUMIF('Input Sheet'!$S:$S,$AL4152,'Input Sheet'!L:L)</f>
        <v>0</v>
      </c>
      <c r="AI4152" s="28">
        <f>+SUMIF('Input Sheet'!$S:$S,$AL4152,'Input Sheet'!M:M)</f>
        <v>0</v>
      </c>
      <c r="AJ4152" s="28">
        <f>+SUMIF('Input Sheet'!$S:$S,$AL4152,'Input Sheet'!N:N)</f>
        <v>0</v>
      </c>
      <c r="AK4152" s="28"/>
      <c r="AL4152" s="27" t="str">
        <f t="shared" si="321"/>
        <v>420-7110</v>
      </c>
      <c r="AM4152" s="34" t="str">
        <f t="shared" si="324"/>
        <v>Used Vehicle</v>
      </c>
      <c r="AN4152" s="34" t="str">
        <f t="shared" si="325"/>
        <v>Used VehicleOther Semi-Fixed expenses per retail</v>
      </c>
      <c r="AO4152" s="35"/>
      <c r="AP4152" s="35"/>
      <c r="AQ4152" s="35"/>
    </row>
    <row r="4153" spans="1:43" x14ac:dyDescent="0.25">
      <c r="A4153" s="27" t="s">
        <v>103</v>
      </c>
      <c r="B4153" s="27" t="s">
        <v>104</v>
      </c>
      <c r="C4153" s="27" t="s">
        <v>663</v>
      </c>
      <c r="D4153" s="27" t="s">
        <v>261</v>
      </c>
      <c r="E4153" s="27" t="s">
        <v>667</v>
      </c>
      <c r="F4153" s="27" t="s">
        <v>1063</v>
      </c>
      <c r="G4153" s="27" t="s">
        <v>1064</v>
      </c>
      <c r="H4153" s="34" t="s">
        <v>1031</v>
      </c>
      <c r="I4153" s="34" t="s">
        <v>1065</v>
      </c>
      <c r="J4153" s="34" t="str">
        <f t="shared" si="322"/>
        <v>Used VehicleOther Semi-Fixed expenses per retail</v>
      </c>
      <c r="K4153" s="34" t="str">
        <f t="shared" si="323"/>
        <v>421Toyota UV Other Semi-Fixed expenses</v>
      </c>
      <c r="L4153" s="28">
        <f>+SUMIF('TB 4-24'!M:M,$AL4153,'TB 4-24'!G:G)</f>
        <v>0</v>
      </c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>
        <f>+SUMIF('Input Sheet'!$S:$S,$AL4153,'Input Sheet'!C:C)</f>
        <v>0</v>
      </c>
      <c r="Z4153" s="28">
        <f>+SUMIF('Input Sheet'!$S:$S,$AL4153,'Input Sheet'!D:D)</f>
        <v>0</v>
      </c>
      <c r="AA4153" s="28">
        <f>+SUMIF('Input Sheet'!$S:$S,$AL4153,'Input Sheet'!E:E)</f>
        <v>0</v>
      </c>
      <c r="AB4153" s="28">
        <f>+SUMIF('Input Sheet'!$S:$S,$AL4153,'Input Sheet'!F:F)</f>
        <v>0</v>
      </c>
      <c r="AC4153" s="28">
        <f>+SUMIF('Input Sheet'!$S:$S,$AL4153,'Input Sheet'!G:G)</f>
        <v>0</v>
      </c>
      <c r="AD4153" s="28">
        <f>+SUMIF('Input Sheet'!$S:$S,$AL4153,'Input Sheet'!H:H)</f>
        <v>0</v>
      </c>
      <c r="AE4153" s="28">
        <f>+SUMIF('Input Sheet'!$S:$S,$AL4153,'Input Sheet'!I:I)</f>
        <v>0</v>
      </c>
      <c r="AF4153" s="28">
        <f>+SUMIF('Input Sheet'!$S:$S,$AL4153,'Input Sheet'!J:J)</f>
        <v>0</v>
      </c>
      <c r="AG4153" s="28">
        <f>+SUMIF('Input Sheet'!$S:$S,$AL4153,'Input Sheet'!K:K)</f>
        <v>0</v>
      </c>
      <c r="AH4153" s="28">
        <f>+SUMIF('Input Sheet'!$S:$S,$AL4153,'Input Sheet'!L:L)</f>
        <v>0</v>
      </c>
      <c r="AI4153" s="28">
        <f>+SUMIF('Input Sheet'!$S:$S,$AL4153,'Input Sheet'!M:M)</f>
        <v>0</v>
      </c>
      <c r="AJ4153" s="28">
        <f>+SUMIF('Input Sheet'!$S:$S,$AL4153,'Input Sheet'!N:N)</f>
        <v>0</v>
      </c>
      <c r="AK4153" s="28"/>
      <c r="AL4153" s="27" t="str">
        <f t="shared" si="321"/>
        <v>421-7110</v>
      </c>
      <c r="AM4153" s="34" t="str">
        <f t="shared" si="324"/>
        <v>Used Vehicle</v>
      </c>
      <c r="AN4153" s="34" t="str">
        <f t="shared" si="325"/>
        <v>Used VehicleOther Semi-Fixed expenses per retail</v>
      </c>
      <c r="AO4153" s="35"/>
      <c r="AP4153" s="35"/>
      <c r="AQ4153" s="35"/>
    </row>
    <row r="4154" spans="1:43" x14ac:dyDescent="0.25">
      <c r="A4154" s="27" t="s">
        <v>103</v>
      </c>
      <c r="B4154" s="27" t="s">
        <v>104</v>
      </c>
      <c r="C4154" s="27" t="s">
        <v>671</v>
      </c>
      <c r="D4154" s="27" t="s">
        <v>261</v>
      </c>
      <c r="E4154" s="27" t="s">
        <v>674</v>
      </c>
      <c r="F4154" s="27" t="s">
        <v>1063</v>
      </c>
      <c r="G4154" s="27" t="s">
        <v>1064</v>
      </c>
      <c r="H4154" s="34" t="s">
        <v>1031</v>
      </c>
      <c r="I4154" s="34" t="s">
        <v>1065</v>
      </c>
      <c r="J4154" s="34" t="str">
        <f t="shared" si="322"/>
        <v>Used VehicleOther Semi-Fixed expenses per retail</v>
      </c>
      <c r="K4154" s="34" t="str">
        <f t="shared" si="323"/>
        <v>321Toyota UV Other Semi-Fixed expenses</v>
      </c>
      <c r="L4154" s="28">
        <f>+SUMIF('TB 4-24'!M:M,$AL4154,'TB 4-24'!G:G)</f>
        <v>0</v>
      </c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>
        <f>+SUMIF('Input Sheet'!$S:$S,$AL4154,'Input Sheet'!C:C)</f>
        <v>0</v>
      </c>
      <c r="Z4154" s="28">
        <f>+SUMIF('Input Sheet'!$S:$S,$AL4154,'Input Sheet'!D:D)</f>
        <v>0</v>
      </c>
      <c r="AA4154" s="28">
        <f>+SUMIF('Input Sheet'!$S:$S,$AL4154,'Input Sheet'!E:E)</f>
        <v>0</v>
      </c>
      <c r="AB4154" s="28">
        <f>+SUMIF('Input Sheet'!$S:$S,$AL4154,'Input Sheet'!F:F)</f>
        <v>0</v>
      </c>
      <c r="AC4154" s="28">
        <f>+SUMIF('Input Sheet'!$S:$S,$AL4154,'Input Sheet'!G:G)</f>
        <v>0</v>
      </c>
      <c r="AD4154" s="28">
        <f>+SUMIF('Input Sheet'!$S:$S,$AL4154,'Input Sheet'!H:H)</f>
        <v>0</v>
      </c>
      <c r="AE4154" s="28">
        <f>+SUMIF('Input Sheet'!$S:$S,$AL4154,'Input Sheet'!I:I)</f>
        <v>0</v>
      </c>
      <c r="AF4154" s="28">
        <f>+SUMIF('Input Sheet'!$S:$S,$AL4154,'Input Sheet'!J:J)</f>
        <v>0</v>
      </c>
      <c r="AG4154" s="28">
        <f>+SUMIF('Input Sheet'!$S:$S,$AL4154,'Input Sheet'!K:K)</f>
        <v>0</v>
      </c>
      <c r="AH4154" s="28">
        <f>+SUMIF('Input Sheet'!$S:$S,$AL4154,'Input Sheet'!L:L)</f>
        <v>0</v>
      </c>
      <c r="AI4154" s="28">
        <f>+SUMIF('Input Sheet'!$S:$S,$AL4154,'Input Sheet'!M:M)</f>
        <v>0</v>
      </c>
      <c r="AJ4154" s="28">
        <f>+SUMIF('Input Sheet'!$S:$S,$AL4154,'Input Sheet'!N:N)</f>
        <v>0</v>
      </c>
      <c r="AK4154" s="28"/>
      <c r="AL4154" s="27" t="str">
        <f t="shared" si="321"/>
        <v>321-7110</v>
      </c>
      <c r="AM4154" s="34" t="str">
        <f t="shared" si="324"/>
        <v>Used Vehicle</v>
      </c>
      <c r="AN4154" s="34" t="str">
        <f t="shared" si="325"/>
        <v>Used VehicleOther Semi-Fixed expenses per retail</v>
      </c>
      <c r="AO4154" s="35"/>
      <c r="AP4154" s="35"/>
      <c r="AQ4154" s="35"/>
    </row>
    <row r="4155" spans="1:43" x14ac:dyDescent="0.25">
      <c r="A4155" s="27" t="s">
        <v>103</v>
      </c>
      <c r="B4155" s="27" t="s">
        <v>104</v>
      </c>
      <c r="C4155" s="27" t="s">
        <v>104</v>
      </c>
      <c r="D4155" s="27" t="s">
        <v>261</v>
      </c>
      <c r="E4155" s="27" t="s">
        <v>678</v>
      </c>
      <c r="F4155" s="27" t="s">
        <v>1063</v>
      </c>
      <c r="G4155" s="27" t="s">
        <v>1064</v>
      </c>
      <c r="H4155" s="34" t="s">
        <v>1031</v>
      </c>
      <c r="I4155" s="34" t="s">
        <v>1065</v>
      </c>
      <c r="J4155" s="34" t="str">
        <f t="shared" si="322"/>
        <v>Used VehicleOther Semi-Fixed expenses per retail</v>
      </c>
      <c r="K4155" s="34" t="str">
        <f t="shared" si="323"/>
        <v>121Toyota UV Other Semi-Fixed expenses</v>
      </c>
      <c r="L4155" s="28">
        <f>+SUMIF('TB 4-24'!M:M,$AL4155,'TB 4-24'!G:G)</f>
        <v>0</v>
      </c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>
        <f>+SUMIF('Input Sheet'!$S:$S,$AL4155,'Input Sheet'!C:C)</f>
        <v>0</v>
      </c>
      <c r="Z4155" s="28">
        <f>+SUMIF('Input Sheet'!$S:$S,$AL4155,'Input Sheet'!D:D)</f>
        <v>0</v>
      </c>
      <c r="AA4155" s="28">
        <f>+SUMIF('Input Sheet'!$S:$S,$AL4155,'Input Sheet'!E:E)</f>
        <v>0</v>
      </c>
      <c r="AB4155" s="28">
        <f>+SUMIF('Input Sheet'!$S:$S,$AL4155,'Input Sheet'!F:F)</f>
        <v>0</v>
      </c>
      <c r="AC4155" s="28">
        <f>+SUMIF('Input Sheet'!$S:$S,$AL4155,'Input Sheet'!G:G)</f>
        <v>0</v>
      </c>
      <c r="AD4155" s="28">
        <f>+SUMIF('Input Sheet'!$S:$S,$AL4155,'Input Sheet'!H:H)</f>
        <v>0</v>
      </c>
      <c r="AE4155" s="28">
        <f>+SUMIF('Input Sheet'!$S:$S,$AL4155,'Input Sheet'!I:I)</f>
        <v>0</v>
      </c>
      <c r="AF4155" s="28">
        <f>+SUMIF('Input Sheet'!$S:$S,$AL4155,'Input Sheet'!J:J)</f>
        <v>0</v>
      </c>
      <c r="AG4155" s="28">
        <f>+SUMIF('Input Sheet'!$S:$S,$AL4155,'Input Sheet'!K:K)</f>
        <v>0</v>
      </c>
      <c r="AH4155" s="28">
        <f>+SUMIF('Input Sheet'!$S:$S,$AL4155,'Input Sheet'!L:L)</f>
        <v>0</v>
      </c>
      <c r="AI4155" s="28">
        <f>+SUMIF('Input Sheet'!$S:$S,$AL4155,'Input Sheet'!M:M)</f>
        <v>0</v>
      </c>
      <c r="AJ4155" s="28">
        <f>+SUMIF('Input Sheet'!$S:$S,$AL4155,'Input Sheet'!N:N)</f>
        <v>0</v>
      </c>
      <c r="AK4155" s="28"/>
      <c r="AL4155" s="27" t="str">
        <f t="shared" si="321"/>
        <v>121-7110</v>
      </c>
      <c r="AM4155" s="34" t="str">
        <f t="shared" si="324"/>
        <v>Used Vehicle</v>
      </c>
      <c r="AN4155" s="34" t="str">
        <f t="shared" si="325"/>
        <v>Used VehicleOther Semi-Fixed expenses per retail</v>
      </c>
      <c r="AO4155" s="35"/>
      <c r="AP4155" s="35"/>
      <c r="AQ4155" s="35"/>
    </row>
    <row r="4156" spans="1:43" x14ac:dyDescent="0.25">
      <c r="A4156" s="27" t="s">
        <v>103</v>
      </c>
      <c r="B4156" s="27" t="s">
        <v>104</v>
      </c>
      <c r="C4156" s="27" t="s">
        <v>657</v>
      </c>
      <c r="D4156" s="27" t="s">
        <v>262</v>
      </c>
      <c r="E4156" s="27" t="s">
        <v>659</v>
      </c>
      <c r="F4156" s="27" t="s">
        <v>1063</v>
      </c>
      <c r="G4156" s="27" t="s">
        <v>1064</v>
      </c>
      <c r="H4156" s="34" t="s">
        <v>1031</v>
      </c>
      <c r="I4156" s="34" t="s">
        <v>1065</v>
      </c>
      <c r="J4156" s="34" t="str">
        <f t="shared" si="322"/>
        <v>Used VehicleOther Semi-Fixed expenses per retail</v>
      </c>
      <c r="K4156" s="34" t="str">
        <f t="shared" si="323"/>
        <v>220Toyota UV Other Semi-Fixed expenses</v>
      </c>
      <c r="L4156" s="28">
        <f>+SUMIF('TB 4-24'!M:M,$AL4156,'TB 4-24'!G:G)</f>
        <v>0</v>
      </c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>
        <f>+SUMIF('Input Sheet'!$S:$S,$AL4156,'Input Sheet'!C:C)</f>
        <v>0</v>
      </c>
      <c r="Z4156" s="28">
        <f>+SUMIF('Input Sheet'!$S:$S,$AL4156,'Input Sheet'!D:D)</f>
        <v>0</v>
      </c>
      <c r="AA4156" s="28">
        <f>+SUMIF('Input Sheet'!$S:$S,$AL4156,'Input Sheet'!E:E)</f>
        <v>0</v>
      </c>
      <c r="AB4156" s="28">
        <f>+SUMIF('Input Sheet'!$S:$S,$AL4156,'Input Sheet'!F:F)</f>
        <v>0</v>
      </c>
      <c r="AC4156" s="28">
        <f>+SUMIF('Input Sheet'!$S:$S,$AL4156,'Input Sheet'!G:G)</f>
        <v>0</v>
      </c>
      <c r="AD4156" s="28">
        <f>+SUMIF('Input Sheet'!$S:$S,$AL4156,'Input Sheet'!H:H)</f>
        <v>0</v>
      </c>
      <c r="AE4156" s="28">
        <f>+SUMIF('Input Sheet'!$S:$S,$AL4156,'Input Sheet'!I:I)</f>
        <v>0</v>
      </c>
      <c r="AF4156" s="28">
        <f>+SUMIF('Input Sheet'!$S:$S,$AL4156,'Input Sheet'!J:J)</f>
        <v>0</v>
      </c>
      <c r="AG4156" s="28">
        <f>+SUMIF('Input Sheet'!$S:$S,$AL4156,'Input Sheet'!K:K)</f>
        <v>0</v>
      </c>
      <c r="AH4156" s="28">
        <f>+SUMIF('Input Sheet'!$S:$S,$AL4156,'Input Sheet'!L:L)</f>
        <v>0</v>
      </c>
      <c r="AI4156" s="28">
        <f>+SUMIF('Input Sheet'!$S:$S,$AL4156,'Input Sheet'!M:M)</f>
        <v>0</v>
      </c>
      <c r="AJ4156" s="28">
        <f>+SUMIF('Input Sheet'!$S:$S,$AL4156,'Input Sheet'!N:N)</f>
        <v>0</v>
      </c>
      <c r="AK4156" s="28"/>
      <c r="AL4156" s="27" t="str">
        <f t="shared" si="321"/>
        <v>220-7330</v>
      </c>
      <c r="AM4156" s="34" t="str">
        <f t="shared" si="324"/>
        <v>Used Vehicle</v>
      </c>
      <c r="AN4156" s="34" t="str">
        <f t="shared" si="325"/>
        <v>Used VehicleOther Semi-Fixed expenses per retail</v>
      </c>
      <c r="AO4156" s="35"/>
      <c r="AP4156" s="35"/>
      <c r="AQ4156" s="35"/>
    </row>
    <row r="4157" spans="1:43" x14ac:dyDescent="0.25">
      <c r="A4157" s="27" t="s">
        <v>103</v>
      </c>
      <c r="B4157" s="27" t="s">
        <v>104</v>
      </c>
      <c r="C4157" s="27" t="s">
        <v>104</v>
      </c>
      <c r="D4157" s="27" t="s">
        <v>262</v>
      </c>
      <c r="E4157" s="27" t="s">
        <v>649</v>
      </c>
      <c r="F4157" s="27" t="s">
        <v>1063</v>
      </c>
      <c r="G4157" s="27" t="s">
        <v>1064</v>
      </c>
      <c r="H4157" s="34" t="s">
        <v>1031</v>
      </c>
      <c r="I4157" s="34" t="s">
        <v>1065</v>
      </c>
      <c r="J4157" s="34" t="str">
        <f t="shared" si="322"/>
        <v>Used VehicleOther Semi-Fixed expenses per retail</v>
      </c>
      <c r="K4157" s="34" t="str">
        <f t="shared" si="323"/>
        <v>110Toyota UV Other Semi-Fixed expenses</v>
      </c>
      <c r="L4157" s="28">
        <f>+SUMIF('TB 4-24'!M:M,$AL4157,'TB 4-24'!G:G)</f>
        <v>0</v>
      </c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>
        <f>+SUMIF('Input Sheet'!$S:$S,$AL4157,'Input Sheet'!C:C)</f>
        <v>0</v>
      </c>
      <c r="Z4157" s="28">
        <f>+SUMIF('Input Sheet'!$S:$S,$AL4157,'Input Sheet'!D:D)</f>
        <v>0</v>
      </c>
      <c r="AA4157" s="28">
        <f>+SUMIF('Input Sheet'!$S:$S,$AL4157,'Input Sheet'!E:E)</f>
        <v>0</v>
      </c>
      <c r="AB4157" s="28">
        <f>+SUMIF('Input Sheet'!$S:$S,$AL4157,'Input Sheet'!F:F)</f>
        <v>0</v>
      </c>
      <c r="AC4157" s="28">
        <f>+SUMIF('Input Sheet'!$S:$S,$AL4157,'Input Sheet'!G:G)</f>
        <v>0</v>
      </c>
      <c r="AD4157" s="28">
        <f>+SUMIF('Input Sheet'!$S:$S,$AL4157,'Input Sheet'!H:H)</f>
        <v>0</v>
      </c>
      <c r="AE4157" s="28">
        <f>+SUMIF('Input Sheet'!$S:$S,$AL4157,'Input Sheet'!I:I)</f>
        <v>0</v>
      </c>
      <c r="AF4157" s="28">
        <f>+SUMIF('Input Sheet'!$S:$S,$AL4157,'Input Sheet'!J:J)</f>
        <v>0</v>
      </c>
      <c r="AG4157" s="28">
        <f>+SUMIF('Input Sheet'!$S:$S,$AL4157,'Input Sheet'!K:K)</f>
        <v>0</v>
      </c>
      <c r="AH4157" s="28">
        <f>+SUMIF('Input Sheet'!$S:$S,$AL4157,'Input Sheet'!L:L)</f>
        <v>0</v>
      </c>
      <c r="AI4157" s="28">
        <f>+SUMIF('Input Sheet'!$S:$S,$AL4157,'Input Sheet'!M:M)</f>
        <v>0</v>
      </c>
      <c r="AJ4157" s="28">
        <f>+SUMIF('Input Sheet'!$S:$S,$AL4157,'Input Sheet'!N:N)</f>
        <v>0</v>
      </c>
      <c r="AK4157" s="28"/>
      <c r="AL4157" s="27" t="str">
        <f t="shared" si="321"/>
        <v>110-7330</v>
      </c>
      <c r="AM4157" s="34" t="str">
        <f t="shared" si="324"/>
        <v>Used Vehicle</v>
      </c>
      <c r="AN4157" s="34" t="str">
        <f t="shared" si="325"/>
        <v>Used VehicleOther Semi-Fixed expenses per retail</v>
      </c>
      <c r="AO4157" s="35"/>
      <c r="AP4157" s="35"/>
      <c r="AQ4157" s="35"/>
    </row>
    <row r="4158" spans="1:43" x14ac:dyDescent="0.25">
      <c r="A4158" s="27" t="s">
        <v>103</v>
      </c>
      <c r="B4158" s="27" t="s">
        <v>104</v>
      </c>
      <c r="C4158" s="27" t="s">
        <v>657</v>
      </c>
      <c r="D4158" s="27" t="s">
        <v>262</v>
      </c>
      <c r="E4158" s="27" t="s">
        <v>658</v>
      </c>
      <c r="F4158" s="27" t="s">
        <v>1063</v>
      </c>
      <c r="G4158" s="27" t="s">
        <v>1064</v>
      </c>
      <c r="H4158" s="34" t="s">
        <v>1031</v>
      </c>
      <c r="I4158" s="34" t="s">
        <v>1065</v>
      </c>
      <c r="J4158" s="34" t="str">
        <f t="shared" si="322"/>
        <v>Used VehicleOther Semi-Fixed expenses per retail</v>
      </c>
      <c r="K4158" s="34" t="str">
        <f t="shared" si="323"/>
        <v>210Toyota UV Other Semi-Fixed expenses</v>
      </c>
      <c r="L4158" s="28">
        <f>+SUMIF('TB 4-24'!M:M,$AL4158,'TB 4-24'!G:G)</f>
        <v>0</v>
      </c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>
        <f>+SUMIF('Input Sheet'!$S:$S,$AL4158,'Input Sheet'!C:C)</f>
        <v>0</v>
      </c>
      <c r="Z4158" s="28">
        <f>+SUMIF('Input Sheet'!$S:$S,$AL4158,'Input Sheet'!D:D)</f>
        <v>0</v>
      </c>
      <c r="AA4158" s="28">
        <f>+SUMIF('Input Sheet'!$S:$S,$AL4158,'Input Sheet'!E:E)</f>
        <v>0</v>
      </c>
      <c r="AB4158" s="28">
        <f>+SUMIF('Input Sheet'!$S:$S,$AL4158,'Input Sheet'!F:F)</f>
        <v>0</v>
      </c>
      <c r="AC4158" s="28">
        <f>+SUMIF('Input Sheet'!$S:$S,$AL4158,'Input Sheet'!G:G)</f>
        <v>0</v>
      </c>
      <c r="AD4158" s="28">
        <f>+SUMIF('Input Sheet'!$S:$S,$AL4158,'Input Sheet'!H:H)</f>
        <v>0</v>
      </c>
      <c r="AE4158" s="28">
        <f>+SUMIF('Input Sheet'!$S:$S,$AL4158,'Input Sheet'!I:I)</f>
        <v>0</v>
      </c>
      <c r="AF4158" s="28">
        <f>+SUMIF('Input Sheet'!$S:$S,$AL4158,'Input Sheet'!J:J)</f>
        <v>0</v>
      </c>
      <c r="AG4158" s="28">
        <f>+SUMIF('Input Sheet'!$S:$S,$AL4158,'Input Sheet'!K:K)</f>
        <v>0</v>
      </c>
      <c r="AH4158" s="28">
        <f>+SUMIF('Input Sheet'!$S:$S,$AL4158,'Input Sheet'!L:L)</f>
        <v>0</v>
      </c>
      <c r="AI4158" s="28">
        <f>+SUMIF('Input Sheet'!$S:$S,$AL4158,'Input Sheet'!M:M)</f>
        <v>0</v>
      </c>
      <c r="AJ4158" s="28">
        <f>+SUMIF('Input Sheet'!$S:$S,$AL4158,'Input Sheet'!N:N)</f>
        <v>0</v>
      </c>
      <c r="AK4158" s="28"/>
      <c r="AL4158" s="27" t="str">
        <f t="shared" si="321"/>
        <v>210-7330</v>
      </c>
      <c r="AM4158" s="34" t="str">
        <f t="shared" si="324"/>
        <v>Used Vehicle</v>
      </c>
      <c r="AN4158" s="34" t="str">
        <f t="shared" si="325"/>
        <v>Used VehicleOther Semi-Fixed expenses per retail</v>
      </c>
      <c r="AO4158" s="35"/>
      <c r="AP4158" s="35"/>
      <c r="AQ4158" s="35"/>
    </row>
    <row r="4159" spans="1:43" x14ac:dyDescent="0.25">
      <c r="A4159" s="27" t="s">
        <v>103</v>
      </c>
      <c r="B4159" s="27" t="s">
        <v>104</v>
      </c>
      <c r="C4159" s="27" t="s">
        <v>657</v>
      </c>
      <c r="D4159" s="27" t="s">
        <v>262</v>
      </c>
      <c r="E4159" s="27" t="s">
        <v>661</v>
      </c>
      <c r="F4159" s="27" t="s">
        <v>1063</v>
      </c>
      <c r="G4159" s="27" t="s">
        <v>1064</v>
      </c>
      <c r="H4159" s="34" t="s">
        <v>1031</v>
      </c>
      <c r="I4159" s="34" t="s">
        <v>1065</v>
      </c>
      <c r="J4159" s="34" t="str">
        <f t="shared" si="322"/>
        <v>Used VehicleOther Semi-Fixed expenses per retail</v>
      </c>
      <c r="K4159" s="34" t="str">
        <f t="shared" si="323"/>
        <v>221Toyota UV Other Semi-Fixed expenses</v>
      </c>
      <c r="L4159" s="28">
        <f>+SUMIF('TB 4-24'!M:M,$AL4159,'TB 4-24'!G:G)</f>
        <v>0</v>
      </c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>
        <f>+SUMIF('Input Sheet'!$S:$S,$AL4159,'Input Sheet'!C:C)</f>
        <v>0</v>
      </c>
      <c r="Z4159" s="28">
        <f>+SUMIF('Input Sheet'!$S:$S,$AL4159,'Input Sheet'!D:D)</f>
        <v>0</v>
      </c>
      <c r="AA4159" s="28">
        <f>+SUMIF('Input Sheet'!$S:$S,$AL4159,'Input Sheet'!E:E)</f>
        <v>0</v>
      </c>
      <c r="AB4159" s="28">
        <f>+SUMIF('Input Sheet'!$S:$S,$AL4159,'Input Sheet'!F:F)</f>
        <v>0</v>
      </c>
      <c r="AC4159" s="28">
        <f>+SUMIF('Input Sheet'!$S:$S,$AL4159,'Input Sheet'!G:G)</f>
        <v>0</v>
      </c>
      <c r="AD4159" s="28">
        <f>+SUMIF('Input Sheet'!$S:$S,$AL4159,'Input Sheet'!H:H)</f>
        <v>0</v>
      </c>
      <c r="AE4159" s="28">
        <f>+SUMIF('Input Sheet'!$S:$S,$AL4159,'Input Sheet'!I:I)</f>
        <v>0</v>
      </c>
      <c r="AF4159" s="28">
        <f>+SUMIF('Input Sheet'!$S:$S,$AL4159,'Input Sheet'!J:J)</f>
        <v>0</v>
      </c>
      <c r="AG4159" s="28">
        <f>+SUMIF('Input Sheet'!$S:$S,$AL4159,'Input Sheet'!K:K)</f>
        <v>0</v>
      </c>
      <c r="AH4159" s="28">
        <f>+SUMIF('Input Sheet'!$S:$S,$AL4159,'Input Sheet'!L:L)</f>
        <v>0</v>
      </c>
      <c r="AI4159" s="28">
        <f>+SUMIF('Input Sheet'!$S:$S,$AL4159,'Input Sheet'!M:M)</f>
        <v>0</v>
      </c>
      <c r="AJ4159" s="28">
        <f>+SUMIF('Input Sheet'!$S:$S,$AL4159,'Input Sheet'!N:N)</f>
        <v>0</v>
      </c>
      <c r="AK4159" s="28"/>
      <c r="AL4159" s="27" t="str">
        <f t="shared" si="321"/>
        <v>221-7330</v>
      </c>
      <c r="AM4159" s="34" t="str">
        <f t="shared" si="324"/>
        <v>Used Vehicle</v>
      </c>
      <c r="AN4159" s="34" t="str">
        <f t="shared" si="325"/>
        <v>Used VehicleOther Semi-Fixed expenses per retail</v>
      </c>
      <c r="AO4159" s="35"/>
      <c r="AP4159" s="35"/>
      <c r="AQ4159" s="35"/>
    </row>
    <row r="4160" spans="1:43" x14ac:dyDescent="0.25">
      <c r="A4160" s="27" t="s">
        <v>103</v>
      </c>
      <c r="B4160" s="27" t="s">
        <v>104</v>
      </c>
      <c r="C4160" s="27" t="s">
        <v>663</v>
      </c>
      <c r="D4160" s="27" t="s">
        <v>262</v>
      </c>
      <c r="E4160" s="27" t="s">
        <v>665</v>
      </c>
      <c r="F4160" s="27" t="s">
        <v>1063</v>
      </c>
      <c r="G4160" s="27" t="s">
        <v>1064</v>
      </c>
      <c r="H4160" s="34" t="s">
        <v>1031</v>
      </c>
      <c r="I4160" s="34" t="s">
        <v>1065</v>
      </c>
      <c r="J4160" s="34" t="str">
        <f t="shared" si="322"/>
        <v>Used VehicleOther Semi-Fixed expenses per retail</v>
      </c>
      <c r="K4160" s="34" t="str">
        <f t="shared" si="323"/>
        <v>410Toyota UV Other Semi-Fixed expenses</v>
      </c>
      <c r="L4160" s="28">
        <f>+SUMIF('TB 4-24'!M:M,$AL4160,'TB 4-24'!G:G)</f>
        <v>0</v>
      </c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>
        <f>+SUMIF('Input Sheet'!$S:$S,$AL4160,'Input Sheet'!C:C)</f>
        <v>0</v>
      </c>
      <c r="Z4160" s="28">
        <f>+SUMIF('Input Sheet'!$S:$S,$AL4160,'Input Sheet'!D:D)</f>
        <v>0</v>
      </c>
      <c r="AA4160" s="28">
        <f>+SUMIF('Input Sheet'!$S:$S,$AL4160,'Input Sheet'!E:E)</f>
        <v>0</v>
      </c>
      <c r="AB4160" s="28">
        <f>+SUMIF('Input Sheet'!$S:$S,$AL4160,'Input Sheet'!F:F)</f>
        <v>0</v>
      </c>
      <c r="AC4160" s="28">
        <f>+SUMIF('Input Sheet'!$S:$S,$AL4160,'Input Sheet'!G:G)</f>
        <v>0</v>
      </c>
      <c r="AD4160" s="28">
        <f>+SUMIF('Input Sheet'!$S:$S,$AL4160,'Input Sheet'!H:H)</f>
        <v>0</v>
      </c>
      <c r="AE4160" s="28">
        <f>+SUMIF('Input Sheet'!$S:$S,$AL4160,'Input Sheet'!I:I)</f>
        <v>0</v>
      </c>
      <c r="AF4160" s="28">
        <f>+SUMIF('Input Sheet'!$S:$S,$AL4160,'Input Sheet'!J:J)</f>
        <v>0</v>
      </c>
      <c r="AG4160" s="28">
        <f>+SUMIF('Input Sheet'!$S:$S,$AL4160,'Input Sheet'!K:K)</f>
        <v>0</v>
      </c>
      <c r="AH4160" s="28">
        <f>+SUMIF('Input Sheet'!$S:$S,$AL4160,'Input Sheet'!L:L)</f>
        <v>0</v>
      </c>
      <c r="AI4160" s="28">
        <f>+SUMIF('Input Sheet'!$S:$S,$AL4160,'Input Sheet'!M:M)</f>
        <v>0</v>
      </c>
      <c r="AJ4160" s="28">
        <f>+SUMIF('Input Sheet'!$S:$S,$AL4160,'Input Sheet'!N:N)</f>
        <v>0</v>
      </c>
      <c r="AK4160" s="28"/>
      <c r="AL4160" s="27" t="str">
        <f t="shared" si="321"/>
        <v>410-7330</v>
      </c>
      <c r="AM4160" s="34" t="str">
        <f t="shared" si="324"/>
        <v>Used Vehicle</v>
      </c>
      <c r="AN4160" s="34" t="str">
        <f t="shared" si="325"/>
        <v>Used VehicleOther Semi-Fixed expenses per retail</v>
      </c>
      <c r="AO4160" s="35"/>
      <c r="AP4160" s="35"/>
      <c r="AQ4160" s="35"/>
    </row>
    <row r="4161" spans="1:43" x14ac:dyDescent="0.25">
      <c r="A4161" s="27" t="s">
        <v>103</v>
      </c>
      <c r="B4161" s="27" t="s">
        <v>104</v>
      </c>
      <c r="C4161" s="27" t="s">
        <v>663</v>
      </c>
      <c r="D4161" s="27" t="s">
        <v>262</v>
      </c>
      <c r="E4161" s="27" t="s">
        <v>666</v>
      </c>
      <c r="F4161" s="27" t="s">
        <v>1063</v>
      </c>
      <c r="G4161" s="27" t="s">
        <v>1064</v>
      </c>
      <c r="H4161" s="34" t="s">
        <v>1031</v>
      </c>
      <c r="I4161" s="34" t="s">
        <v>1065</v>
      </c>
      <c r="J4161" s="34" t="str">
        <f t="shared" si="322"/>
        <v>Used VehicleOther Semi-Fixed expenses per retail</v>
      </c>
      <c r="K4161" s="34" t="str">
        <f t="shared" si="323"/>
        <v>420Toyota UV Other Semi-Fixed expenses</v>
      </c>
      <c r="L4161" s="28">
        <f>+SUMIF('TB 4-24'!M:M,$AL4161,'TB 4-24'!G:G)</f>
        <v>0</v>
      </c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>
        <f>+SUMIF('Input Sheet'!$S:$S,$AL4161,'Input Sheet'!C:C)</f>
        <v>0</v>
      </c>
      <c r="Z4161" s="28">
        <f>+SUMIF('Input Sheet'!$S:$S,$AL4161,'Input Sheet'!D:D)</f>
        <v>0</v>
      </c>
      <c r="AA4161" s="28">
        <f>+SUMIF('Input Sheet'!$S:$S,$AL4161,'Input Sheet'!E:E)</f>
        <v>0</v>
      </c>
      <c r="AB4161" s="28">
        <f>+SUMIF('Input Sheet'!$S:$S,$AL4161,'Input Sheet'!F:F)</f>
        <v>0</v>
      </c>
      <c r="AC4161" s="28">
        <f>+SUMIF('Input Sheet'!$S:$S,$AL4161,'Input Sheet'!G:G)</f>
        <v>0</v>
      </c>
      <c r="AD4161" s="28">
        <f>+SUMIF('Input Sheet'!$S:$S,$AL4161,'Input Sheet'!H:H)</f>
        <v>0</v>
      </c>
      <c r="AE4161" s="28">
        <f>+SUMIF('Input Sheet'!$S:$S,$AL4161,'Input Sheet'!I:I)</f>
        <v>0</v>
      </c>
      <c r="AF4161" s="28">
        <f>+SUMIF('Input Sheet'!$S:$S,$AL4161,'Input Sheet'!J:J)</f>
        <v>0</v>
      </c>
      <c r="AG4161" s="28">
        <f>+SUMIF('Input Sheet'!$S:$S,$AL4161,'Input Sheet'!K:K)</f>
        <v>0</v>
      </c>
      <c r="AH4161" s="28">
        <f>+SUMIF('Input Sheet'!$S:$S,$AL4161,'Input Sheet'!L:L)</f>
        <v>0</v>
      </c>
      <c r="AI4161" s="28">
        <f>+SUMIF('Input Sheet'!$S:$S,$AL4161,'Input Sheet'!M:M)</f>
        <v>0</v>
      </c>
      <c r="AJ4161" s="28">
        <f>+SUMIF('Input Sheet'!$S:$S,$AL4161,'Input Sheet'!N:N)</f>
        <v>0</v>
      </c>
      <c r="AK4161" s="28"/>
      <c r="AL4161" s="27" t="str">
        <f t="shared" si="321"/>
        <v>420-7330</v>
      </c>
      <c r="AM4161" s="34" t="str">
        <f t="shared" si="324"/>
        <v>Used Vehicle</v>
      </c>
      <c r="AN4161" s="34" t="str">
        <f t="shared" si="325"/>
        <v>Used VehicleOther Semi-Fixed expenses per retail</v>
      </c>
      <c r="AO4161" s="35"/>
      <c r="AP4161" s="35"/>
      <c r="AQ4161" s="35"/>
    </row>
    <row r="4162" spans="1:43" x14ac:dyDescent="0.25">
      <c r="A4162" s="27" t="s">
        <v>103</v>
      </c>
      <c r="B4162" s="27" t="s">
        <v>104</v>
      </c>
      <c r="C4162" s="27" t="s">
        <v>663</v>
      </c>
      <c r="D4162" s="27" t="s">
        <v>262</v>
      </c>
      <c r="E4162" s="27" t="s">
        <v>667</v>
      </c>
      <c r="F4162" s="27" t="s">
        <v>1063</v>
      </c>
      <c r="G4162" s="27" t="s">
        <v>1064</v>
      </c>
      <c r="H4162" s="34" t="s">
        <v>1031</v>
      </c>
      <c r="I4162" s="34" t="s">
        <v>1065</v>
      </c>
      <c r="J4162" s="34" t="str">
        <f t="shared" si="322"/>
        <v>Used VehicleOther Semi-Fixed expenses per retail</v>
      </c>
      <c r="K4162" s="34" t="str">
        <f t="shared" si="323"/>
        <v>421Toyota UV Other Semi-Fixed expenses</v>
      </c>
      <c r="L4162" s="28">
        <f>+SUMIF('TB 4-24'!M:M,$AL4162,'TB 4-24'!G:G)</f>
        <v>0</v>
      </c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>
        <f>+SUMIF('Input Sheet'!$S:$S,$AL4162,'Input Sheet'!C:C)</f>
        <v>0</v>
      </c>
      <c r="Z4162" s="28">
        <f>+SUMIF('Input Sheet'!$S:$S,$AL4162,'Input Sheet'!D:D)</f>
        <v>0</v>
      </c>
      <c r="AA4162" s="28">
        <f>+SUMIF('Input Sheet'!$S:$S,$AL4162,'Input Sheet'!E:E)</f>
        <v>0</v>
      </c>
      <c r="AB4162" s="28">
        <f>+SUMIF('Input Sheet'!$S:$S,$AL4162,'Input Sheet'!F:F)</f>
        <v>0</v>
      </c>
      <c r="AC4162" s="28">
        <f>+SUMIF('Input Sheet'!$S:$S,$AL4162,'Input Sheet'!G:G)</f>
        <v>0</v>
      </c>
      <c r="AD4162" s="28">
        <f>+SUMIF('Input Sheet'!$S:$S,$AL4162,'Input Sheet'!H:H)</f>
        <v>0</v>
      </c>
      <c r="AE4162" s="28">
        <f>+SUMIF('Input Sheet'!$S:$S,$AL4162,'Input Sheet'!I:I)</f>
        <v>0</v>
      </c>
      <c r="AF4162" s="28">
        <f>+SUMIF('Input Sheet'!$S:$S,$AL4162,'Input Sheet'!J:J)</f>
        <v>0</v>
      </c>
      <c r="AG4162" s="28">
        <f>+SUMIF('Input Sheet'!$S:$S,$AL4162,'Input Sheet'!K:K)</f>
        <v>0</v>
      </c>
      <c r="AH4162" s="28">
        <f>+SUMIF('Input Sheet'!$S:$S,$AL4162,'Input Sheet'!L:L)</f>
        <v>0</v>
      </c>
      <c r="AI4162" s="28">
        <f>+SUMIF('Input Sheet'!$S:$S,$AL4162,'Input Sheet'!M:M)</f>
        <v>0</v>
      </c>
      <c r="AJ4162" s="28">
        <f>+SUMIF('Input Sheet'!$S:$S,$AL4162,'Input Sheet'!N:N)</f>
        <v>0</v>
      </c>
      <c r="AK4162" s="28"/>
      <c r="AL4162" s="27" t="str">
        <f t="shared" si="321"/>
        <v>421-7330</v>
      </c>
      <c r="AM4162" s="34" t="str">
        <f t="shared" si="324"/>
        <v>Used Vehicle</v>
      </c>
      <c r="AN4162" s="34" t="str">
        <f t="shared" si="325"/>
        <v>Used VehicleOther Semi-Fixed expenses per retail</v>
      </c>
      <c r="AO4162" s="35"/>
      <c r="AP4162" s="35"/>
      <c r="AQ4162" s="35"/>
    </row>
    <row r="4163" spans="1:43" x14ac:dyDescent="0.25">
      <c r="A4163" s="27" t="s">
        <v>103</v>
      </c>
      <c r="B4163" s="27" t="s">
        <v>104</v>
      </c>
      <c r="C4163" s="27" t="s">
        <v>671</v>
      </c>
      <c r="D4163" s="27" t="s">
        <v>262</v>
      </c>
      <c r="E4163" s="27" t="s">
        <v>673</v>
      </c>
      <c r="F4163" s="27" t="s">
        <v>1063</v>
      </c>
      <c r="G4163" s="27" t="s">
        <v>1064</v>
      </c>
      <c r="H4163" s="34" t="s">
        <v>1031</v>
      </c>
      <c r="I4163" s="34" t="s">
        <v>1065</v>
      </c>
      <c r="J4163" s="34" t="str">
        <f t="shared" si="322"/>
        <v>Used VehicleOther Semi-Fixed expenses per retail</v>
      </c>
      <c r="K4163" s="34" t="str">
        <f t="shared" si="323"/>
        <v>310Toyota UV Other Semi-Fixed expenses</v>
      </c>
      <c r="L4163" s="28">
        <f>+SUMIF('TB 4-24'!M:M,$AL4163,'TB 4-24'!G:G)</f>
        <v>0</v>
      </c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>
        <f>+SUMIF('Input Sheet'!$S:$S,$AL4163,'Input Sheet'!C:C)</f>
        <v>0</v>
      </c>
      <c r="Z4163" s="28">
        <f>+SUMIF('Input Sheet'!$S:$S,$AL4163,'Input Sheet'!D:D)</f>
        <v>0</v>
      </c>
      <c r="AA4163" s="28">
        <f>+SUMIF('Input Sheet'!$S:$S,$AL4163,'Input Sheet'!E:E)</f>
        <v>0</v>
      </c>
      <c r="AB4163" s="28">
        <f>+SUMIF('Input Sheet'!$S:$S,$AL4163,'Input Sheet'!F:F)</f>
        <v>0</v>
      </c>
      <c r="AC4163" s="28">
        <f>+SUMIF('Input Sheet'!$S:$S,$AL4163,'Input Sheet'!G:G)</f>
        <v>0</v>
      </c>
      <c r="AD4163" s="28">
        <f>+SUMIF('Input Sheet'!$S:$S,$AL4163,'Input Sheet'!H:H)</f>
        <v>0</v>
      </c>
      <c r="AE4163" s="28">
        <f>+SUMIF('Input Sheet'!$S:$S,$AL4163,'Input Sheet'!I:I)</f>
        <v>0</v>
      </c>
      <c r="AF4163" s="28">
        <f>+SUMIF('Input Sheet'!$S:$S,$AL4163,'Input Sheet'!J:J)</f>
        <v>0</v>
      </c>
      <c r="AG4163" s="28">
        <f>+SUMIF('Input Sheet'!$S:$S,$AL4163,'Input Sheet'!K:K)</f>
        <v>0</v>
      </c>
      <c r="AH4163" s="28">
        <f>+SUMIF('Input Sheet'!$S:$S,$AL4163,'Input Sheet'!L:L)</f>
        <v>0</v>
      </c>
      <c r="AI4163" s="28">
        <f>+SUMIF('Input Sheet'!$S:$S,$AL4163,'Input Sheet'!M:M)</f>
        <v>0</v>
      </c>
      <c r="AJ4163" s="28">
        <f>+SUMIF('Input Sheet'!$S:$S,$AL4163,'Input Sheet'!N:N)</f>
        <v>0</v>
      </c>
      <c r="AK4163" s="28"/>
      <c r="AL4163" s="27" t="str">
        <f t="shared" ref="AL4163:AL4226" si="326">+E4163&amp;"-"&amp;D4163</f>
        <v>310-7330</v>
      </c>
      <c r="AM4163" s="34" t="str">
        <f t="shared" si="324"/>
        <v>Used Vehicle</v>
      </c>
      <c r="AN4163" s="34" t="str">
        <f t="shared" si="325"/>
        <v>Used VehicleOther Semi-Fixed expenses per retail</v>
      </c>
      <c r="AO4163" s="35"/>
      <c r="AP4163" s="35"/>
      <c r="AQ4163" s="35"/>
    </row>
    <row r="4164" spans="1:43" x14ac:dyDescent="0.25">
      <c r="A4164" s="27" t="s">
        <v>103</v>
      </c>
      <c r="B4164" s="27" t="s">
        <v>104</v>
      </c>
      <c r="C4164" s="27" t="s">
        <v>671</v>
      </c>
      <c r="D4164" s="27" t="s">
        <v>262</v>
      </c>
      <c r="E4164" s="27" t="s">
        <v>719</v>
      </c>
      <c r="F4164" s="27" t="s">
        <v>1063</v>
      </c>
      <c r="G4164" s="27" t="s">
        <v>1064</v>
      </c>
      <c r="H4164" s="34" t="s">
        <v>1031</v>
      </c>
      <c r="I4164" s="34" t="s">
        <v>1065</v>
      </c>
      <c r="J4164" s="34" t="str">
        <f t="shared" ref="J4164:J4227" si="327">+H4164&amp;I4164</f>
        <v>Used VehicleOther Semi-Fixed expenses per retail</v>
      </c>
      <c r="K4164" s="34" t="str">
        <f t="shared" ref="K4164:K4227" si="328">+E4164&amp;G4164</f>
        <v>320Toyota UV Other Semi-Fixed expenses</v>
      </c>
      <c r="L4164" s="28">
        <f>+SUMIF('TB 4-24'!M:M,$AL4164,'TB 4-24'!G:G)</f>
        <v>0</v>
      </c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>
        <f>+SUMIF('Input Sheet'!$S:$S,$AL4164,'Input Sheet'!C:C)</f>
        <v>0</v>
      </c>
      <c r="Z4164" s="28">
        <f>+SUMIF('Input Sheet'!$S:$S,$AL4164,'Input Sheet'!D:D)</f>
        <v>0</v>
      </c>
      <c r="AA4164" s="28">
        <f>+SUMIF('Input Sheet'!$S:$S,$AL4164,'Input Sheet'!E:E)</f>
        <v>0</v>
      </c>
      <c r="AB4164" s="28">
        <f>+SUMIF('Input Sheet'!$S:$S,$AL4164,'Input Sheet'!F:F)</f>
        <v>0</v>
      </c>
      <c r="AC4164" s="28">
        <f>+SUMIF('Input Sheet'!$S:$S,$AL4164,'Input Sheet'!G:G)</f>
        <v>0</v>
      </c>
      <c r="AD4164" s="28">
        <f>+SUMIF('Input Sheet'!$S:$S,$AL4164,'Input Sheet'!H:H)</f>
        <v>0</v>
      </c>
      <c r="AE4164" s="28">
        <f>+SUMIF('Input Sheet'!$S:$S,$AL4164,'Input Sheet'!I:I)</f>
        <v>0</v>
      </c>
      <c r="AF4164" s="28">
        <f>+SUMIF('Input Sheet'!$S:$S,$AL4164,'Input Sheet'!J:J)</f>
        <v>0</v>
      </c>
      <c r="AG4164" s="28">
        <f>+SUMIF('Input Sheet'!$S:$S,$AL4164,'Input Sheet'!K:K)</f>
        <v>0</v>
      </c>
      <c r="AH4164" s="28">
        <f>+SUMIF('Input Sheet'!$S:$S,$AL4164,'Input Sheet'!L:L)</f>
        <v>0</v>
      </c>
      <c r="AI4164" s="28">
        <f>+SUMIF('Input Sheet'!$S:$S,$AL4164,'Input Sheet'!M:M)</f>
        <v>0</v>
      </c>
      <c r="AJ4164" s="28">
        <f>+SUMIF('Input Sheet'!$S:$S,$AL4164,'Input Sheet'!N:N)</f>
        <v>0</v>
      </c>
      <c r="AK4164" s="28"/>
      <c r="AL4164" s="27" t="str">
        <f t="shared" si="326"/>
        <v>320-7330</v>
      </c>
      <c r="AM4164" s="34" t="str">
        <f t="shared" si="324"/>
        <v>Used Vehicle</v>
      </c>
      <c r="AN4164" s="34" t="str">
        <f t="shared" si="325"/>
        <v>Used VehicleOther Semi-Fixed expenses per retail</v>
      </c>
      <c r="AO4164" s="35"/>
      <c r="AP4164" s="35"/>
      <c r="AQ4164" s="35"/>
    </row>
    <row r="4165" spans="1:43" x14ac:dyDescent="0.25">
      <c r="A4165" s="27" t="s">
        <v>103</v>
      </c>
      <c r="B4165" s="27" t="s">
        <v>104</v>
      </c>
      <c r="C4165" s="27" t="s">
        <v>671</v>
      </c>
      <c r="D4165" s="27" t="s">
        <v>262</v>
      </c>
      <c r="E4165" s="27" t="s">
        <v>674</v>
      </c>
      <c r="F4165" s="27" t="s">
        <v>1063</v>
      </c>
      <c r="G4165" s="27" t="s">
        <v>1064</v>
      </c>
      <c r="H4165" s="34" t="s">
        <v>1031</v>
      </c>
      <c r="I4165" s="34" t="s">
        <v>1065</v>
      </c>
      <c r="J4165" s="34" t="str">
        <f t="shared" si="327"/>
        <v>Used VehicleOther Semi-Fixed expenses per retail</v>
      </c>
      <c r="K4165" s="34" t="str">
        <f t="shared" si="328"/>
        <v>321Toyota UV Other Semi-Fixed expenses</v>
      </c>
      <c r="L4165" s="28">
        <f>+SUMIF('TB 4-24'!M:M,$AL4165,'TB 4-24'!G:G)</f>
        <v>0</v>
      </c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>
        <f>+SUMIF('Input Sheet'!$S:$S,$AL4165,'Input Sheet'!C:C)</f>
        <v>0</v>
      </c>
      <c r="Z4165" s="28">
        <f>+SUMIF('Input Sheet'!$S:$S,$AL4165,'Input Sheet'!D:D)</f>
        <v>0</v>
      </c>
      <c r="AA4165" s="28">
        <f>+SUMIF('Input Sheet'!$S:$S,$AL4165,'Input Sheet'!E:E)</f>
        <v>0</v>
      </c>
      <c r="AB4165" s="28">
        <f>+SUMIF('Input Sheet'!$S:$S,$AL4165,'Input Sheet'!F:F)</f>
        <v>0</v>
      </c>
      <c r="AC4165" s="28">
        <f>+SUMIF('Input Sheet'!$S:$S,$AL4165,'Input Sheet'!G:G)</f>
        <v>0</v>
      </c>
      <c r="AD4165" s="28">
        <f>+SUMIF('Input Sheet'!$S:$S,$AL4165,'Input Sheet'!H:H)</f>
        <v>0</v>
      </c>
      <c r="AE4165" s="28">
        <f>+SUMIF('Input Sheet'!$S:$S,$AL4165,'Input Sheet'!I:I)</f>
        <v>0</v>
      </c>
      <c r="AF4165" s="28">
        <f>+SUMIF('Input Sheet'!$S:$S,$AL4165,'Input Sheet'!J:J)</f>
        <v>0</v>
      </c>
      <c r="AG4165" s="28">
        <f>+SUMIF('Input Sheet'!$S:$S,$AL4165,'Input Sheet'!K:K)</f>
        <v>0</v>
      </c>
      <c r="AH4165" s="28">
        <f>+SUMIF('Input Sheet'!$S:$S,$AL4165,'Input Sheet'!L:L)</f>
        <v>0</v>
      </c>
      <c r="AI4165" s="28">
        <f>+SUMIF('Input Sheet'!$S:$S,$AL4165,'Input Sheet'!M:M)</f>
        <v>0</v>
      </c>
      <c r="AJ4165" s="28">
        <f>+SUMIF('Input Sheet'!$S:$S,$AL4165,'Input Sheet'!N:N)</f>
        <v>0</v>
      </c>
      <c r="AK4165" s="28"/>
      <c r="AL4165" s="27" t="str">
        <f t="shared" si="326"/>
        <v>321-7330</v>
      </c>
      <c r="AM4165" s="34" t="str">
        <f t="shared" ref="AM4165:AM4228" si="329">H4165</f>
        <v>Used Vehicle</v>
      </c>
      <c r="AN4165" s="34" t="str">
        <f t="shared" ref="AN4165:AN4228" si="330">J4165</f>
        <v>Used VehicleOther Semi-Fixed expenses per retail</v>
      </c>
      <c r="AO4165" s="35"/>
      <c r="AP4165" s="35"/>
      <c r="AQ4165" s="35"/>
    </row>
    <row r="4166" spans="1:43" x14ac:dyDescent="0.25">
      <c r="A4166" s="27" t="s">
        <v>103</v>
      </c>
      <c r="B4166" s="27" t="s">
        <v>104</v>
      </c>
      <c r="C4166" s="27" t="s">
        <v>104</v>
      </c>
      <c r="D4166" s="27" t="s">
        <v>262</v>
      </c>
      <c r="E4166" s="27" t="s">
        <v>654</v>
      </c>
      <c r="F4166" s="27" t="s">
        <v>1063</v>
      </c>
      <c r="G4166" s="27" t="s">
        <v>1064</v>
      </c>
      <c r="H4166" s="34" t="s">
        <v>1031</v>
      </c>
      <c r="I4166" s="34" t="s">
        <v>1065</v>
      </c>
      <c r="J4166" s="34" t="str">
        <f t="shared" si="327"/>
        <v>Used VehicleOther Semi-Fixed expenses per retail</v>
      </c>
      <c r="K4166" s="34" t="str">
        <f t="shared" si="328"/>
        <v>120Toyota UV Other Semi-Fixed expenses</v>
      </c>
      <c r="L4166" s="28">
        <f>+SUMIF('TB 4-24'!M:M,$AL4166,'TB 4-24'!G:G)</f>
        <v>0</v>
      </c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>
        <f>+SUMIF('Input Sheet'!$S:$S,$AL4166,'Input Sheet'!C:C)</f>
        <v>0</v>
      </c>
      <c r="Z4166" s="28">
        <f>+SUMIF('Input Sheet'!$S:$S,$AL4166,'Input Sheet'!D:D)</f>
        <v>0</v>
      </c>
      <c r="AA4166" s="28">
        <f>+SUMIF('Input Sheet'!$S:$S,$AL4166,'Input Sheet'!E:E)</f>
        <v>0</v>
      </c>
      <c r="AB4166" s="28">
        <f>+SUMIF('Input Sheet'!$S:$S,$AL4166,'Input Sheet'!F:F)</f>
        <v>0</v>
      </c>
      <c r="AC4166" s="28">
        <f>+SUMIF('Input Sheet'!$S:$S,$AL4166,'Input Sheet'!G:G)</f>
        <v>0</v>
      </c>
      <c r="AD4166" s="28">
        <f>+SUMIF('Input Sheet'!$S:$S,$AL4166,'Input Sheet'!H:H)</f>
        <v>0</v>
      </c>
      <c r="AE4166" s="28">
        <f>+SUMIF('Input Sheet'!$S:$S,$AL4166,'Input Sheet'!I:I)</f>
        <v>0</v>
      </c>
      <c r="AF4166" s="28">
        <f>+SUMIF('Input Sheet'!$S:$S,$AL4166,'Input Sheet'!J:J)</f>
        <v>0</v>
      </c>
      <c r="AG4166" s="28">
        <f>+SUMIF('Input Sheet'!$S:$S,$AL4166,'Input Sheet'!K:K)</f>
        <v>0</v>
      </c>
      <c r="AH4166" s="28">
        <f>+SUMIF('Input Sheet'!$S:$S,$AL4166,'Input Sheet'!L:L)</f>
        <v>0</v>
      </c>
      <c r="AI4166" s="28">
        <f>+SUMIF('Input Sheet'!$S:$S,$AL4166,'Input Sheet'!M:M)</f>
        <v>0</v>
      </c>
      <c r="AJ4166" s="28">
        <f>+SUMIF('Input Sheet'!$S:$S,$AL4166,'Input Sheet'!N:N)</f>
        <v>0</v>
      </c>
      <c r="AK4166" s="28"/>
      <c r="AL4166" s="27" t="str">
        <f t="shared" si="326"/>
        <v>120-7330</v>
      </c>
      <c r="AM4166" s="34" t="str">
        <f t="shared" si="329"/>
        <v>Used Vehicle</v>
      </c>
      <c r="AN4166" s="34" t="str">
        <f t="shared" si="330"/>
        <v>Used VehicleOther Semi-Fixed expenses per retail</v>
      </c>
      <c r="AO4166" s="35"/>
      <c r="AP4166" s="35"/>
      <c r="AQ4166" s="35"/>
    </row>
    <row r="4167" spans="1:43" x14ac:dyDescent="0.25">
      <c r="A4167" s="27" t="s">
        <v>103</v>
      </c>
      <c r="B4167" s="27" t="s">
        <v>104</v>
      </c>
      <c r="C4167" s="27" t="s">
        <v>104</v>
      </c>
      <c r="D4167" s="27" t="s">
        <v>262</v>
      </c>
      <c r="E4167" s="27" t="s">
        <v>678</v>
      </c>
      <c r="F4167" s="27" t="s">
        <v>1063</v>
      </c>
      <c r="G4167" s="27" t="s">
        <v>1064</v>
      </c>
      <c r="H4167" s="34" t="s">
        <v>1031</v>
      </c>
      <c r="I4167" s="34" t="s">
        <v>1065</v>
      </c>
      <c r="J4167" s="34" t="str">
        <f t="shared" si="327"/>
        <v>Used VehicleOther Semi-Fixed expenses per retail</v>
      </c>
      <c r="K4167" s="34" t="str">
        <f t="shared" si="328"/>
        <v>121Toyota UV Other Semi-Fixed expenses</v>
      </c>
      <c r="L4167" s="28">
        <f>+SUMIF('TB 4-24'!M:M,$AL4167,'TB 4-24'!G:G)</f>
        <v>0</v>
      </c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>
        <f>+SUMIF('Input Sheet'!$S:$S,$AL4167,'Input Sheet'!C:C)</f>
        <v>0</v>
      </c>
      <c r="Z4167" s="28">
        <f>+SUMIF('Input Sheet'!$S:$S,$AL4167,'Input Sheet'!D:D)</f>
        <v>0</v>
      </c>
      <c r="AA4167" s="28">
        <f>+SUMIF('Input Sheet'!$S:$S,$AL4167,'Input Sheet'!E:E)</f>
        <v>0</v>
      </c>
      <c r="AB4167" s="28">
        <f>+SUMIF('Input Sheet'!$S:$S,$AL4167,'Input Sheet'!F:F)</f>
        <v>0</v>
      </c>
      <c r="AC4167" s="28">
        <f>+SUMIF('Input Sheet'!$S:$S,$AL4167,'Input Sheet'!G:G)</f>
        <v>0</v>
      </c>
      <c r="AD4167" s="28">
        <f>+SUMIF('Input Sheet'!$S:$S,$AL4167,'Input Sheet'!H:H)</f>
        <v>0</v>
      </c>
      <c r="AE4167" s="28">
        <f>+SUMIF('Input Sheet'!$S:$S,$AL4167,'Input Sheet'!I:I)</f>
        <v>0</v>
      </c>
      <c r="AF4167" s="28">
        <f>+SUMIF('Input Sheet'!$S:$S,$AL4167,'Input Sheet'!J:J)</f>
        <v>0</v>
      </c>
      <c r="AG4167" s="28">
        <f>+SUMIF('Input Sheet'!$S:$S,$AL4167,'Input Sheet'!K:K)</f>
        <v>0</v>
      </c>
      <c r="AH4167" s="28">
        <f>+SUMIF('Input Sheet'!$S:$S,$AL4167,'Input Sheet'!L:L)</f>
        <v>0</v>
      </c>
      <c r="AI4167" s="28">
        <f>+SUMIF('Input Sheet'!$S:$S,$AL4167,'Input Sheet'!M:M)</f>
        <v>0</v>
      </c>
      <c r="AJ4167" s="28">
        <f>+SUMIF('Input Sheet'!$S:$S,$AL4167,'Input Sheet'!N:N)</f>
        <v>0</v>
      </c>
      <c r="AK4167" s="28"/>
      <c r="AL4167" s="27" t="str">
        <f t="shared" si="326"/>
        <v>121-7330</v>
      </c>
      <c r="AM4167" s="34" t="str">
        <f t="shared" si="329"/>
        <v>Used Vehicle</v>
      </c>
      <c r="AN4167" s="34" t="str">
        <f t="shared" si="330"/>
        <v>Used VehicleOther Semi-Fixed expenses per retail</v>
      </c>
      <c r="AO4167" s="35"/>
      <c r="AP4167" s="35"/>
      <c r="AQ4167" s="35"/>
    </row>
    <row r="4168" spans="1:43" x14ac:dyDescent="0.25">
      <c r="A4168" s="27" t="s">
        <v>103</v>
      </c>
      <c r="B4168" s="27" t="s">
        <v>104</v>
      </c>
      <c r="C4168" s="27" t="s">
        <v>104</v>
      </c>
      <c r="D4168" s="27" t="s">
        <v>264</v>
      </c>
      <c r="E4168" s="27" t="s">
        <v>654</v>
      </c>
      <c r="F4168" s="27" t="s">
        <v>1063</v>
      </c>
      <c r="G4168" s="27" t="s">
        <v>1064</v>
      </c>
      <c r="H4168" s="34" t="s">
        <v>1031</v>
      </c>
      <c r="I4168" s="34" t="s">
        <v>1065</v>
      </c>
      <c r="J4168" s="34" t="str">
        <f t="shared" si="327"/>
        <v>Used VehicleOther Semi-Fixed expenses per retail</v>
      </c>
      <c r="K4168" s="34" t="str">
        <f t="shared" si="328"/>
        <v>120Toyota UV Other Semi-Fixed expenses</v>
      </c>
      <c r="L4168" s="28">
        <f>+SUMIF('TB 4-24'!M:M,$AL4168,'TB 4-24'!G:G)</f>
        <v>0</v>
      </c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>
        <f>+SUMIF('Input Sheet'!$S:$S,$AL4168,'Input Sheet'!C:C)</f>
        <v>0</v>
      </c>
      <c r="Z4168" s="28">
        <f>+SUMIF('Input Sheet'!$S:$S,$AL4168,'Input Sheet'!D:D)</f>
        <v>0</v>
      </c>
      <c r="AA4168" s="28">
        <f>+SUMIF('Input Sheet'!$S:$S,$AL4168,'Input Sheet'!E:E)</f>
        <v>0</v>
      </c>
      <c r="AB4168" s="28">
        <f>+SUMIF('Input Sheet'!$S:$S,$AL4168,'Input Sheet'!F:F)</f>
        <v>0</v>
      </c>
      <c r="AC4168" s="28">
        <f>+SUMIF('Input Sheet'!$S:$S,$AL4168,'Input Sheet'!G:G)</f>
        <v>0</v>
      </c>
      <c r="AD4168" s="28">
        <f>+SUMIF('Input Sheet'!$S:$S,$AL4168,'Input Sheet'!H:H)</f>
        <v>0</v>
      </c>
      <c r="AE4168" s="28">
        <f>+SUMIF('Input Sheet'!$S:$S,$AL4168,'Input Sheet'!I:I)</f>
        <v>0</v>
      </c>
      <c r="AF4168" s="28">
        <f>+SUMIF('Input Sheet'!$S:$S,$AL4168,'Input Sheet'!J:J)</f>
        <v>0</v>
      </c>
      <c r="AG4168" s="28">
        <f>+SUMIF('Input Sheet'!$S:$S,$AL4168,'Input Sheet'!K:K)</f>
        <v>0</v>
      </c>
      <c r="AH4168" s="28">
        <f>+SUMIF('Input Sheet'!$S:$S,$AL4168,'Input Sheet'!L:L)</f>
        <v>0</v>
      </c>
      <c r="AI4168" s="28">
        <f>+SUMIF('Input Sheet'!$S:$S,$AL4168,'Input Sheet'!M:M)</f>
        <v>0</v>
      </c>
      <c r="AJ4168" s="28">
        <f>+SUMIF('Input Sheet'!$S:$S,$AL4168,'Input Sheet'!N:N)</f>
        <v>0</v>
      </c>
      <c r="AK4168" s="28"/>
      <c r="AL4168" s="27" t="str">
        <f t="shared" si="326"/>
        <v>120-7332</v>
      </c>
      <c r="AM4168" s="34" t="str">
        <f t="shared" si="329"/>
        <v>Used Vehicle</v>
      </c>
      <c r="AN4168" s="34" t="str">
        <f t="shared" si="330"/>
        <v>Used VehicleOther Semi-Fixed expenses per retail</v>
      </c>
      <c r="AO4168" s="35"/>
      <c r="AP4168" s="35"/>
      <c r="AQ4168" s="35"/>
    </row>
    <row r="4169" spans="1:43" x14ac:dyDescent="0.25">
      <c r="A4169" s="27" t="s">
        <v>103</v>
      </c>
      <c r="B4169" s="27" t="s">
        <v>104</v>
      </c>
      <c r="C4169" s="27" t="s">
        <v>657</v>
      </c>
      <c r="D4169" s="27" t="s">
        <v>264</v>
      </c>
      <c r="E4169" s="27" t="s">
        <v>659</v>
      </c>
      <c r="F4169" s="27" t="s">
        <v>1063</v>
      </c>
      <c r="G4169" s="27" t="s">
        <v>1064</v>
      </c>
      <c r="H4169" s="34" t="s">
        <v>1031</v>
      </c>
      <c r="I4169" s="34" t="s">
        <v>1065</v>
      </c>
      <c r="J4169" s="34" t="str">
        <f t="shared" si="327"/>
        <v>Used VehicleOther Semi-Fixed expenses per retail</v>
      </c>
      <c r="K4169" s="34" t="str">
        <f t="shared" si="328"/>
        <v>220Toyota UV Other Semi-Fixed expenses</v>
      </c>
      <c r="L4169" s="28">
        <f>+SUMIF('TB 4-24'!M:M,$AL4169,'TB 4-24'!G:G)</f>
        <v>0</v>
      </c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>
        <f>+SUMIF('Input Sheet'!$S:$S,$AL4169,'Input Sheet'!C:C)</f>
        <v>0</v>
      </c>
      <c r="Z4169" s="28">
        <f>+SUMIF('Input Sheet'!$S:$S,$AL4169,'Input Sheet'!D:D)</f>
        <v>0</v>
      </c>
      <c r="AA4169" s="28">
        <f>+SUMIF('Input Sheet'!$S:$S,$AL4169,'Input Sheet'!E:E)</f>
        <v>0</v>
      </c>
      <c r="AB4169" s="28">
        <f>+SUMIF('Input Sheet'!$S:$S,$AL4169,'Input Sheet'!F:F)</f>
        <v>0</v>
      </c>
      <c r="AC4169" s="28">
        <f>+SUMIF('Input Sheet'!$S:$S,$AL4169,'Input Sheet'!G:G)</f>
        <v>0</v>
      </c>
      <c r="AD4169" s="28">
        <f>+SUMIF('Input Sheet'!$S:$S,$AL4169,'Input Sheet'!H:H)</f>
        <v>0</v>
      </c>
      <c r="AE4169" s="28">
        <f>+SUMIF('Input Sheet'!$S:$S,$AL4169,'Input Sheet'!I:I)</f>
        <v>0</v>
      </c>
      <c r="AF4169" s="28">
        <f>+SUMIF('Input Sheet'!$S:$S,$AL4169,'Input Sheet'!J:J)</f>
        <v>0</v>
      </c>
      <c r="AG4169" s="28">
        <f>+SUMIF('Input Sheet'!$S:$S,$AL4169,'Input Sheet'!K:K)</f>
        <v>0</v>
      </c>
      <c r="AH4169" s="28">
        <f>+SUMIF('Input Sheet'!$S:$S,$AL4169,'Input Sheet'!L:L)</f>
        <v>0</v>
      </c>
      <c r="AI4169" s="28">
        <f>+SUMIF('Input Sheet'!$S:$S,$AL4169,'Input Sheet'!M:M)</f>
        <v>0</v>
      </c>
      <c r="AJ4169" s="28">
        <f>+SUMIF('Input Sheet'!$S:$S,$AL4169,'Input Sheet'!N:N)</f>
        <v>0</v>
      </c>
      <c r="AK4169" s="28"/>
      <c r="AL4169" s="27" t="str">
        <f t="shared" si="326"/>
        <v>220-7332</v>
      </c>
      <c r="AM4169" s="34" t="str">
        <f t="shared" si="329"/>
        <v>Used Vehicle</v>
      </c>
      <c r="AN4169" s="34" t="str">
        <f t="shared" si="330"/>
        <v>Used VehicleOther Semi-Fixed expenses per retail</v>
      </c>
      <c r="AO4169" s="35"/>
      <c r="AP4169" s="35"/>
      <c r="AQ4169" s="35"/>
    </row>
    <row r="4170" spans="1:43" x14ac:dyDescent="0.25">
      <c r="A4170" s="27" t="s">
        <v>103</v>
      </c>
      <c r="B4170" s="27" t="s">
        <v>104</v>
      </c>
      <c r="C4170" s="27" t="s">
        <v>104</v>
      </c>
      <c r="D4170" s="27" t="s">
        <v>264</v>
      </c>
      <c r="E4170" s="27" t="s">
        <v>678</v>
      </c>
      <c r="F4170" s="27" t="s">
        <v>1063</v>
      </c>
      <c r="G4170" s="27" t="s">
        <v>1064</v>
      </c>
      <c r="H4170" s="34" t="s">
        <v>1031</v>
      </c>
      <c r="I4170" s="34" t="s">
        <v>1065</v>
      </c>
      <c r="J4170" s="34" t="str">
        <f t="shared" si="327"/>
        <v>Used VehicleOther Semi-Fixed expenses per retail</v>
      </c>
      <c r="K4170" s="34" t="str">
        <f t="shared" si="328"/>
        <v>121Toyota UV Other Semi-Fixed expenses</v>
      </c>
      <c r="L4170" s="28">
        <f>+SUMIF('TB 4-24'!M:M,$AL4170,'TB 4-24'!G:G)</f>
        <v>0</v>
      </c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>
        <f>+SUMIF('Input Sheet'!$S:$S,$AL4170,'Input Sheet'!C:C)</f>
        <v>0</v>
      </c>
      <c r="Z4170" s="28">
        <f>+SUMIF('Input Sheet'!$S:$S,$AL4170,'Input Sheet'!D:D)</f>
        <v>0</v>
      </c>
      <c r="AA4170" s="28">
        <f>+SUMIF('Input Sheet'!$S:$S,$AL4170,'Input Sheet'!E:E)</f>
        <v>0</v>
      </c>
      <c r="AB4170" s="28">
        <f>+SUMIF('Input Sheet'!$S:$S,$AL4170,'Input Sheet'!F:F)</f>
        <v>0</v>
      </c>
      <c r="AC4170" s="28">
        <f>+SUMIF('Input Sheet'!$S:$S,$AL4170,'Input Sheet'!G:G)</f>
        <v>0</v>
      </c>
      <c r="AD4170" s="28">
        <f>+SUMIF('Input Sheet'!$S:$S,$AL4170,'Input Sheet'!H:H)</f>
        <v>0</v>
      </c>
      <c r="AE4170" s="28">
        <f>+SUMIF('Input Sheet'!$S:$S,$AL4170,'Input Sheet'!I:I)</f>
        <v>0</v>
      </c>
      <c r="AF4170" s="28">
        <f>+SUMIF('Input Sheet'!$S:$S,$AL4170,'Input Sheet'!J:J)</f>
        <v>0</v>
      </c>
      <c r="AG4170" s="28">
        <f>+SUMIF('Input Sheet'!$S:$S,$AL4170,'Input Sheet'!K:K)</f>
        <v>0</v>
      </c>
      <c r="AH4170" s="28">
        <f>+SUMIF('Input Sheet'!$S:$S,$AL4170,'Input Sheet'!L:L)</f>
        <v>0</v>
      </c>
      <c r="AI4170" s="28">
        <f>+SUMIF('Input Sheet'!$S:$S,$AL4170,'Input Sheet'!M:M)</f>
        <v>0</v>
      </c>
      <c r="AJ4170" s="28">
        <f>+SUMIF('Input Sheet'!$S:$S,$AL4170,'Input Sheet'!N:N)</f>
        <v>0</v>
      </c>
      <c r="AK4170" s="28"/>
      <c r="AL4170" s="27" t="str">
        <f t="shared" si="326"/>
        <v>121-7332</v>
      </c>
      <c r="AM4170" s="34" t="str">
        <f t="shared" si="329"/>
        <v>Used Vehicle</v>
      </c>
      <c r="AN4170" s="34" t="str">
        <f t="shared" si="330"/>
        <v>Used VehicleOther Semi-Fixed expenses per retail</v>
      </c>
      <c r="AO4170" s="35"/>
      <c r="AP4170" s="35"/>
      <c r="AQ4170" s="35"/>
    </row>
    <row r="4171" spans="1:43" x14ac:dyDescent="0.25">
      <c r="A4171" s="27" t="s">
        <v>103</v>
      </c>
      <c r="B4171" s="27" t="s">
        <v>104</v>
      </c>
      <c r="C4171" s="27" t="s">
        <v>657</v>
      </c>
      <c r="D4171" s="27" t="s">
        <v>264</v>
      </c>
      <c r="E4171" s="27" t="s">
        <v>661</v>
      </c>
      <c r="F4171" s="27" t="s">
        <v>1063</v>
      </c>
      <c r="G4171" s="27" t="s">
        <v>1064</v>
      </c>
      <c r="H4171" s="34" t="s">
        <v>1031</v>
      </c>
      <c r="I4171" s="34" t="s">
        <v>1065</v>
      </c>
      <c r="J4171" s="34" t="str">
        <f t="shared" si="327"/>
        <v>Used VehicleOther Semi-Fixed expenses per retail</v>
      </c>
      <c r="K4171" s="34" t="str">
        <f t="shared" si="328"/>
        <v>221Toyota UV Other Semi-Fixed expenses</v>
      </c>
      <c r="L4171" s="28">
        <f>+SUMIF('TB 4-24'!M:M,$AL4171,'TB 4-24'!G:G)</f>
        <v>0</v>
      </c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>
        <f>+SUMIF('Input Sheet'!$S:$S,$AL4171,'Input Sheet'!C:C)</f>
        <v>0</v>
      </c>
      <c r="Z4171" s="28">
        <f>+SUMIF('Input Sheet'!$S:$S,$AL4171,'Input Sheet'!D:D)</f>
        <v>0</v>
      </c>
      <c r="AA4171" s="28">
        <f>+SUMIF('Input Sheet'!$S:$S,$AL4171,'Input Sheet'!E:E)</f>
        <v>0</v>
      </c>
      <c r="AB4171" s="28">
        <f>+SUMIF('Input Sheet'!$S:$S,$AL4171,'Input Sheet'!F:F)</f>
        <v>0</v>
      </c>
      <c r="AC4171" s="28">
        <f>+SUMIF('Input Sheet'!$S:$S,$AL4171,'Input Sheet'!G:G)</f>
        <v>0</v>
      </c>
      <c r="AD4171" s="28">
        <f>+SUMIF('Input Sheet'!$S:$S,$AL4171,'Input Sheet'!H:H)</f>
        <v>0</v>
      </c>
      <c r="AE4171" s="28">
        <f>+SUMIF('Input Sheet'!$S:$S,$AL4171,'Input Sheet'!I:I)</f>
        <v>0</v>
      </c>
      <c r="AF4171" s="28">
        <f>+SUMIF('Input Sheet'!$S:$S,$AL4171,'Input Sheet'!J:J)</f>
        <v>0</v>
      </c>
      <c r="AG4171" s="28">
        <f>+SUMIF('Input Sheet'!$S:$S,$AL4171,'Input Sheet'!K:K)</f>
        <v>0</v>
      </c>
      <c r="AH4171" s="28">
        <f>+SUMIF('Input Sheet'!$S:$S,$AL4171,'Input Sheet'!L:L)</f>
        <v>0</v>
      </c>
      <c r="AI4171" s="28">
        <f>+SUMIF('Input Sheet'!$S:$S,$AL4171,'Input Sheet'!M:M)</f>
        <v>0</v>
      </c>
      <c r="AJ4171" s="28">
        <f>+SUMIF('Input Sheet'!$S:$S,$AL4171,'Input Sheet'!N:N)</f>
        <v>0</v>
      </c>
      <c r="AK4171" s="28"/>
      <c r="AL4171" s="27" t="str">
        <f t="shared" si="326"/>
        <v>221-7332</v>
      </c>
      <c r="AM4171" s="34" t="str">
        <f t="shared" si="329"/>
        <v>Used Vehicle</v>
      </c>
      <c r="AN4171" s="34" t="str">
        <f t="shared" si="330"/>
        <v>Used VehicleOther Semi-Fixed expenses per retail</v>
      </c>
      <c r="AO4171" s="35"/>
      <c r="AP4171" s="35"/>
      <c r="AQ4171" s="35"/>
    </row>
    <row r="4172" spans="1:43" x14ac:dyDescent="0.25">
      <c r="A4172" s="27" t="s">
        <v>103</v>
      </c>
      <c r="B4172" s="27" t="s">
        <v>104</v>
      </c>
      <c r="C4172" s="27" t="s">
        <v>663</v>
      </c>
      <c r="D4172" s="27" t="s">
        <v>264</v>
      </c>
      <c r="E4172" s="27" t="s">
        <v>666</v>
      </c>
      <c r="F4172" s="27" t="s">
        <v>1063</v>
      </c>
      <c r="G4172" s="27" t="s">
        <v>1064</v>
      </c>
      <c r="H4172" s="34" t="s">
        <v>1031</v>
      </c>
      <c r="I4172" s="34" t="s">
        <v>1065</v>
      </c>
      <c r="J4172" s="34" t="str">
        <f t="shared" si="327"/>
        <v>Used VehicleOther Semi-Fixed expenses per retail</v>
      </c>
      <c r="K4172" s="34" t="str">
        <f t="shared" si="328"/>
        <v>420Toyota UV Other Semi-Fixed expenses</v>
      </c>
      <c r="L4172" s="28">
        <f>+SUMIF('TB 4-24'!M:M,$AL4172,'TB 4-24'!G:G)</f>
        <v>0</v>
      </c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>
        <f>+SUMIF('Input Sheet'!$S:$S,$AL4172,'Input Sheet'!C:C)</f>
        <v>0</v>
      </c>
      <c r="Z4172" s="28">
        <f>+SUMIF('Input Sheet'!$S:$S,$AL4172,'Input Sheet'!D:D)</f>
        <v>0</v>
      </c>
      <c r="AA4172" s="28">
        <f>+SUMIF('Input Sheet'!$S:$S,$AL4172,'Input Sheet'!E:E)</f>
        <v>0</v>
      </c>
      <c r="AB4172" s="28">
        <f>+SUMIF('Input Sheet'!$S:$S,$AL4172,'Input Sheet'!F:F)</f>
        <v>0</v>
      </c>
      <c r="AC4172" s="28">
        <f>+SUMIF('Input Sheet'!$S:$S,$AL4172,'Input Sheet'!G:G)</f>
        <v>0</v>
      </c>
      <c r="AD4172" s="28">
        <f>+SUMIF('Input Sheet'!$S:$S,$AL4172,'Input Sheet'!H:H)</f>
        <v>0</v>
      </c>
      <c r="AE4172" s="28">
        <f>+SUMIF('Input Sheet'!$S:$S,$AL4172,'Input Sheet'!I:I)</f>
        <v>0</v>
      </c>
      <c r="AF4172" s="28">
        <f>+SUMIF('Input Sheet'!$S:$S,$AL4172,'Input Sheet'!J:J)</f>
        <v>0</v>
      </c>
      <c r="AG4172" s="28">
        <f>+SUMIF('Input Sheet'!$S:$S,$AL4172,'Input Sheet'!K:K)</f>
        <v>0</v>
      </c>
      <c r="AH4172" s="28">
        <f>+SUMIF('Input Sheet'!$S:$S,$AL4172,'Input Sheet'!L:L)</f>
        <v>0</v>
      </c>
      <c r="AI4172" s="28">
        <f>+SUMIF('Input Sheet'!$S:$S,$AL4172,'Input Sheet'!M:M)</f>
        <v>0</v>
      </c>
      <c r="AJ4172" s="28">
        <f>+SUMIF('Input Sheet'!$S:$S,$AL4172,'Input Sheet'!N:N)</f>
        <v>0</v>
      </c>
      <c r="AK4172" s="28"/>
      <c r="AL4172" s="27" t="str">
        <f t="shared" si="326"/>
        <v>420-7332</v>
      </c>
      <c r="AM4172" s="34" t="str">
        <f t="shared" si="329"/>
        <v>Used Vehicle</v>
      </c>
      <c r="AN4172" s="34" t="str">
        <f t="shared" si="330"/>
        <v>Used VehicleOther Semi-Fixed expenses per retail</v>
      </c>
      <c r="AO4172" s="35"/>
      <c r="AP4172" s="35"/>
      <c r="AQ4172" s="35"/>
    </row>
    <row r="4173" spans="1:43" x14ac:dyDescent="0.25">
      <c r="A4173" s="27" t="s">
        <v>103</v>
      </c>
      <c r="B4173" s="27" t="s">
        <v>104</v>
      </c>
      <c r="C4173" s="27" t="s">
        <v>663</v>
      </c>
      <c r="D4173" s="27" t="s">
        <v>264</v>
      </c>
      <c r="E4173" s="27" t="s">
        <v>667</v>
      </c>
      <c r="F4173" s="27" t="s">
        <v>1063</v>
      </c>
      <c r="G4173" s="27" t="s">
        <v>1064</v>
      </c>
      <c r="H4173" s="34" t="s">
        <v>1031</v>
      </c>
      <c r="I4173" s="34" t="s">
        <v>1065</v>
      </c>
      <c r="J4173" s="34" t="str">
        <f t="shared" si="327"/>
        <v>Used VehicleOther Semi-Fixed expenses per retail</v>
      </c>
      <c r="K4173" s="34" t="str">
        <f t="shared" si="328"/>
        <v>421Toyota UV Other Semi-Fixed expenses</v>
      </c>
      <c r="L4173" s="28">
        <f>+SUMIF('TB 4-24'!M:M,$AL4173,'TB 4-24'!G:G)</f>
        <v>0</v>
      </c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>
        <f>+SUMIF('Input Sheet'!$S:$S,$AL4173,'Input Sheet'!C:C)</f>
        <v>0</v>
      </c>
      <c r="Z4173" s="28">
        <f>+SUMIF('Input Sheet'!$S:$S,$AL4173,'Input Sheet'!D:D)</f>
        <v>0</v>
      </c>
      <c r="AA4173" s="28">
        <f>+SUMIF('Input Sheet'!$S:$S,$AL4173,'Input Sheet'!E:E)</f>
        <v>0</v>
      </c>
      <c r="AB4173" s="28">
        <f>+SUMIF('Input Sheet'!$S:$S,$AL4173,'Input Sheet'!F:F)</f>
        <v>0</v>
      </c>
      <c r="AC4173" s="28">
        <f>+SUMIF('Input Sheet'!$S:$S,$AL4173,'Input Sheet'!G:G)</f>
        <v>0</v>
      </c>
      <c r="AD4173" s="28">
        <f>+SUMIF('Input Sheet'!$S:$S,$AL4173,'Input Sheet'!H:H)</f>
        <v>0</v>
      </c>
      <c r="AE4173" s="28">
        <f>+SUMIF('Input Sheet'!$S:$S,$AL4173,'Input Sheet'!I:I)</f>
        <v>0</v>
      </c>
      <c r="AF4173" s="28">
        <f>+SUMIF('Input Sheet'!$S:$S,$AL4173,'Input Sheet'!J:J)</f>
        <v>0</v>
      </c>
      <c r="AG4173" s="28">
        <f>+SUMIF('Input Sheet'!$S:$S,$AL4173,'Input Sheet'!K:K)</f>
        <v>0</v>
      </c>
      <c r="AH4173" s="28">
        <f>+SUMIF('Input Sheet'!$S:$S,$AL4173,'Input Sheet'!L:L)</f>
        <v>0</v>
      </c>
      <c r="AI4173" s="28">
        <f>+SUMIF('Input Sheet'!$S:$S,$AL4173,'Input Sheet'!M:M)</f>
        <v>0</v>
      </c>
      <c r="AJ4173" s="28">
        <f>+SUMIF('Input Sheet'!$S:$S,$AL4173,'Input Sheet'!N:N)</f>
        <v>0</v>
      </c>
      <c r="AK4173" s="28"/>
      <c r="AL4173" s="27" t="str">
        <f t="shared" si="326"/>
        <v>421-7332</v>
      </c>
      <c r="AM4173" s="34" t="str">
        <f t="shared" si="329"/>
        <v>Used Vehicle</v>
      </c>
      <c r="AN4173" s="34" t="str">
        <f t="shared" si="330"/>
        <v>Used VehicleOther Semi-Fixed expenses per retail</v>
      </c>
      <c r="AO4173" s="35"/>
      <c r="AP4173" s="35"/>
      <c r="AQ4173" s="35"/>
    </row>
    <row r="4174" spans="1:43" x14ac:dyDescent="0.25">
      <c r="A4174" s="27" t="s">
        <v>103</v>
      </c>
      <c r="B4174" s="27" t="s">
        <v>104</v>
      </c>
      <c r="C4174" s="27" t="s">
        <v>671</v>
      </c>
      <c r="D4174" s="27" t="s">
        <v>264</v>
      </c>
      <c r="E4174" s="27" t="s">
        <v>674</v>
      </c>
      <c r="F4174" s="27" t="s">
        <v>1063</v>
      </c>
      <c r="G4174" s="27" t="s">
        <v>1064</v>
      </c>
      <c r="H4174" s="34" t="s">
        <v>1031</v>
      </c>
      <c r="I4174" s="34" t="s">
        <v>1065</v>
      </c>
      <c r="J4174" s="34" t="str">
        <f t="shared" si="327"/>
        <v>Used VehicleOther Semi-Fixed expenses per retail</v>
      </c>
      <c r="K4174" s="34" t="str">
        <f t="shared" si="328"/>
        <v>321Toyota UV Other Semi-Fixed expenses</v>
      </c>
      <c r="L4174" s="28">
        <f>+SUMIF('TB 4-24'!M:M,$AL4174,'TB 4-24'!G:G)</f>
        <v>0</v>
      </c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>
        <f>+SUMIF('Input Sheet'!$S:$S,$AL4174,'Input Sheet'!C:C)</f>
        <v>0</v>
      </c>
      <c r="Z4174" s="28">
        <f>+SUMIF('Input Sheet'!$S:$S,$AL4174,'Input Sheet'!D:D)</f>
        <v>0</v>
      </c>
      <c r="AA4174" s="28">
        <f>+SUMIF('Input Sheet'!$S:$S,$AL4174,'Input Sheet'!E:E)</f>
        <v>0</v>
      </c>
      <c r="AB4174" s="28">
        <f>+SUMIF('Input Sheet'!$S:$S,$AL4174,'Input Sheet'!F:F)</f>
        <v>0</v>
      </c>
      <c r="AC4174" s="28">
        <f>+SUMIF('Input Sheet'!$S:$S,$AL4174,'Input Sheet'!G:G)</f>
        <v>0</v>
      </c>
      <c r="AD4174" s="28">
        <f>+SUMIF('Input Sheet'!$S:$S,$AL4174,'Input Sheet'!H:H)</f>
        <v>0</v>
      </c>
      <c r="AE4174" s="28">
        <f>+SUMIF('Input Sheet'!$S:$S,$AL4174,'Input Sheet'!I:I)</f>
        <v>0</v>
      </c>
      <c r="AF4174" s="28">
        <f>+SUMIF('Input Sheet'!$S:$S,$AL4174,'Input Sheet'!J:J)</f>
        <v>0</v>
      </c>
      <c r="AG4174" s="28">
        <f>+SUMIF('Input Sheet'!$S:$S,$AL4174,'Input Sheet'!K:K)</f>
        <v>0</v>
      </c>
      <c r="AH4174" s="28">
        <f>+SUMIF('Input Sheet'!$S:$S,$AL4174,'Input Sheet'!L:L)</f>
        <v>0</v>
      </c>
      <c r="AI4174" s="28">
        <f>+SUMIF('Input Sheet'!$S:$S,$AL4174,'Input Sheet'!M:M)</f>
        <v>0</v>
      </c>
      <c r="AJ4174" s="28">
        <f>+SUMIF('Input Sheet'!$S:$S,$AL4174,'Input Sheet'!N:N)</f>
        <v>0</v>
      </c>
      <c r="AK4174" s="28"/>
      <c r="AL4174" s="27" t="str">
        <f t="shared" si="326"/>
        <v>321-7332</v>
      </c>
      <c r="AM4174" s="34" t="str">
        <f t="shared" si="329"/>
        <v>Used Vehicle</v>
      </c>
      <c r="AN4174" s="34" t="str">
        <f t="shared" si="330"/>
        <v>Used VehicleOther Semi-Fixed expenses per retail</v>
      </c>
      <c r="AO4174" s="35"/>
      <c r="AP4174" s="35"/>
      <c r="AQ4174" s="35"/>
    </row>
    <row r="4175" spans="1:43" x14ac:dyDescent="0.25">
      <c r="A4175" s="27" t="s">
        <v>103</v>
      </c>
      <c r="B4175" s="27" t="s">
        <v>104</v>
      </c>
      <c r="C4175" s="27" t="s">
        <v>104</v>
      </c>
      <c r="D4175" s="27" t="s">
        <v>265</v>
      </c>
      <c r="E4175" s="27" t="s">
        <v>654</v>
      </c>
      <c r="F4175" s="27" t="s">
        <v>1063</v>
      </c>
      <c r="G4175" s="27" t="s">
        <v>1064</v>
      </c>
      <c r="H4175" s="34" t="s">
        <v>1031</v>
      </c>
      <c r="I4175" s="34" t="s">
        <v>1065</v>
      </c>
      <c r="J4175" s="34" t="str">
        <f t="shared" si="327"/>
        <v>Used VehicleOther Semi-Fixed expenses per retail</v>
      </c>
      <c r="K4175" s="34" t="str">
        <f t="shared" si="328"/>
        <v>120Toyota UV Other Semi-Fixed expenses</v>
      </c>
      <c r="L4175" s="28">
        <f>+SUMIF('TB 4-24'!M:M,$AL4175,'TB 4-24'!G:G)</f>
        <v>0</v>
      </c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>
        <f>+SUMIF('Input Sheet'!$S:$S,$AL4175,'Input Sheet'!C:C)</f>
        <v>0</v>
      </c>
      <c r="Z4175" s="28">
        <f>+SUMIF('Input Sheet'!$S:$S,$AL4175,'Input Sheet'!D:D)</f>
        <v>0</v>
      </c>
      <c r="AA4175" s="28">
        <f>+SUMIF('Input Sheet'!$S:$S,$AL4175,'Input Sheet'!E:E)</f>
        <v>0</v>
      </c>
      <c r="AB4175" s="28">
        <f>+SUMIF('Input Sheet'!$S:$S,$AL4175,'Input Sheet'!F:F)</f>
        <v>0</v>
      </c>
      <c r="AC4175" s="28">
        <f>+SUMIF('Input Sheet'!$S:$S,$AL4175,'Input Sheet'!G:G)</f>
        <v>0</v>
      </c>
      <c r="AD4175" s="28">
        <f>+SUMIF('Input Sheet'!$S:$S,$AL4175,'Input Sheet'!H:H)</f>
        <v>0</v>
      </c>
      <c r="AE4175" s="28">
        <f>+SUMIF('Input Sheet'!$S:$S,$AL4175,'Input Sheet'!I:I)</f>
        <v>0</v>
      </c>
      <c r="AF4175" s="28">
        <f>+SUMIF('Input Sheet'!$S:$S,$AL4175,'Input Sheet'!J:J)</f>
        <v>0</v>
      </c>
      <c r="AG4175" s="28">
        <f>+SUMIF('Input Sheet'!$S:$S,$AL4175,'Input Sheet'!K:K)</f>
        <v>0</v>
      </c>
      <c r="AH4175" s="28">
        <f>+SUMIF('Input Sheet'!$S:$S,$AL4175,'Input Sheet'!L:L)</f>
        <v>0</v>
      </c>
      <c r="AI4175" s="28">
        <f>+SUMIF('Input Sheet'!$S:$S,$AL4175,'Input Sheet'!M:M)</f>
        <v>0</v>
      </c>
      <c r="AJ4175" s="28">
        <f>+SUMIF('Input Sheet'!$S:$S,$AL4175,'Input Sheet'!N:N)</f>
        <v>0</v>
      </c>
      <c r="AK4175" s="28"/>
      <c r="AL4175" s="27" t="str">
        <f t="shared" si="326"/>
        <v>120-7333</v>
      </c>
      <c r="AM4175" s="34" t="str">
        <f t="shared" si="329"/>
        <v>Used Vehicle</v>
      </c>
      <c r="AN4175" s="34" t="str">
        <f t="shared" si="330"/>
        <v>Used VehicleOther Semi-Fixed expenses per retail</v>
      </c>
      <c r="AO4175" s="35"/>
      <c r="AP4175" s="35"/>
      <c r="AQ4175" s="35"/>
    </row>
    <row r="4176" spans="1:43" x14ac:dyDescent="0.25">
      <c r="A4176" s="27" t="s">
        <v>103</v>
      </c>
      <c r="B4176" s="27" t="s">
        <v>104</v>
      </c>
      <c r="C4176" s="27" t="s">
        <v>657</v>
      </c>
      <c r="D4176" s="27" t="s">
        <v>265</v>
      </c>
      <c r="E4176" s="27" t="s">
        <v>658</v>
      </c>
      <c r="F4176" s="27" t="s">
        <v>1063</v>
      </c>
      <c r="G4176" s="27" t="s">
        <v>1064</v>
      </c>
      <c r="H4176" s="34" t="s">
        <v>1031</v>
      </c>
      <c r="I4176" s="34" t="s">
        <v>1065</v>
      </c>
      <c r="J4176" s="34" t="str">
        <f t="shared" si="327"/>
        <v>Used VehicleOther Semi-Fixed expenses per retail</v>
      </c>
      <c r="K4176" s="34" t="str">
        <f t="shared" si="328"/>
        <v>210Toyota UV Other Semi-Fixed expenses</v>
      </c>
      <c r="L4176" s="28">
        <f>+SUMIF('TB 4-24'!M:M,$AL4176,'TB 4-24'!G:G)</f>
        <v>0</v>
      </c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>
        <f>+SUMIF('Input Sheet'!$S:$S,$AL4176,'Input Sheet'!C:C)</f>
        <v>0</v>
      </c>
      <c r="Z4176" s="28">
        <f>+SUMIF('Input Sheet'!$S:$S,$AL4176,'Input Sheet'!D:D)</f>
        <v>0</v>
      </c>
      <c r="AA4176" s="28">
        <f>+SUMIF('Input Sheet'!$S:$S,$AL4176,'Input Sheet'!E:E)</f>
        <v>0</v>
      </c>
      <c r="AB4176" s="28">
        <f>+SUMIF('Input Sheet'!$S:$S,$AL4176,'Input Sheet'!F:F)</f>
        <v>0</v>
      </c>
      <c r="AC4176" s="28">
        <f>+SUMIF('Input Sheet'!$S:$S,$AL4176,'Input Sheet'!G:G)</f>
        <v>0</v>
      </c>
      <c r="AD4176" s="28">
        <f>+SUMIF('Input Sheet'!$S:$S,$AL4176,'Input Sheet'!H:H)</f>
        <v>0</v>
      </c>
      <c r="AE4176" s="28">
        <f>+SUMIF('Input Sheet'!$S:$S,$AL4176,'Input Sheet'!I:I)</f>
        <v>0</v>
      </c>
      <c r="AF4176" s="28">
        <f>+SUMIF('Input Sheet'!$S:$S,$AL4176,'Input Sheet'!J:J)</f>
        <v>0</v>
      </c>
      <c r="AG4176" s="28">
        <f>+SUMIF('Input Sheet'!$S:$S,$AL4176,'Input Sheet'!K:K)</f>
        <v>0</v>
      </c>
      <c r="AH4176" s="28">
        <f>+SUMIF('Input Sheet'!$S:$S,$AL4176,'Input Sheet'!L:L)</f>
        <v>0</v>
      </c>
      <c r="AI4176" s="28">
        <f>+SUMIF('Input Sheet'!$S:$S,$AL4176,'Input Sheet'!M:M)</f>
        <v>0</v>
      </c>
      <c r="AJ4176" s="28">
        <f>+SUMIF('Input Sheet'!$S:$S,$AL4176,'Input Sheet'!N:N)</f>
        <v>0</v>
      </c>
      <c r="AK4176" s="28"/>
      <c r="AL4176" s="27" t="str">
        <f t="shared" si="326"/>
        <v>210-7333</v>
      </c>
      <c r="AM4176" s="34" t="str">
        <f t="shared" si="329"/>
        <v>Used Vehicle</v>
      </c>
      <c r="AN4176" s="34" t="str">
        <f t="shared" si="330"/>
        <v>Used VehicleOther Semi-Fixed expenses per retail</v>
      </c>
      <c r="AO4176" s="35"/>
      <c r="AP4176" s="35"/>
      <c r="AQ4176" s="35"/>
    </row>
    <row r="4177" spans="1:43" x14ac:dyDescent="0.25">
      <c r="A4177" s="27" t="s">
        <v>103</v>
      </c>
      <c r="B4177" s="27" t="s">
        <v>104</v>
      </c>
      <c r="C4177" s="27" t="s">
        <v>104</v>
      </c>
      <c r="D4177" s="27" t="s">
        <v>265</v>
      </c>
      <c r="E4177" s="27" t="s">
        <v>678</v>
      </c>
      <c r="F4177" s="27" t="s">
        <v>1063</v>
      </c>
      <c r="G4177" s="27" t="s">
        <v>1064</v>
      </c>
      <c r="H4177" s="34" t="s">
        <v>1031</v>
      </c>
      <c r="I4177" s="34" t="s">
        <v>1065</v>
      </c>
      <c r="J4177" s="34" t="str">
        <f t="shared" si="327"/>
        <v>Used VehicleOther Semi-Fixed expenses per retail</v>
      </c>
      <c r="K4177" s="34" t="str">
        <f t="shared" si="328"/>
        <v>121Toyota UV Other Semi-Fixed expenses</v>
      </c>
      <c r="L4177" s="28">
        <f>+SUMIF('TB 4-24'!M:M,$AL4177,'TB 4-24'!G:G)</f>
        <v>0</v>
      </c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>
        <f>+SUMIF('Input Sheet'!$S:$S,$AL4177,'Input Sheet'!C:C)</f>
        <v>0</v>
      </c>
      <c r="Z4177" s="28">
        <f>+SUMIF('Input Sheet'!$S:$S,$AL4177,'Input Sheet'!D:D)</f>
        <v>0</v>
      </c>
      <c r="AA4177" s="28">
        <f>+SUMIF('Input Sheet'!$S:$S,$AL4177,'Input Sheet'!E:E)</f>
        <v>0</v>
      </c>
      <c r="AB4177" s="28">
        <f>+SUMIF('Input Sheet'!$S:$S,$AL4177,'Input Sheet'!F:F)</f>
        <v>0</v>
      </c>
      <c r="AC4177" s="28">
        <f>+SUMIF('Input Sheet'!$S:$S,$AL4177,'Input Sheet'!G:G)</f>
        <v>0</v>
      </c>
      <c r="AD4177" s="28">
        <f>+SUMIF('Input Sheet'!$S:$S,$AL4177,'Input Sheet'!H:H)</f>
        <v>0</v>
      </c>
      <c r="AE4177" s="28">
        <f>+SUMIF('Input Sheet'!$S:$S,$AL4177,'Input Sheet'!I:I)</f>
        <v>0</v>
      </c>
      <c r="AF4177" s="28">
        <f>+SUMIF('Input Sheet'!$S:$S,$AL4177,'Input Sheet'!J:J)</f>
        <v>0</v>
      </c>
      <c r="AG4177" s="28">
        <f>+SUMIF('Input Sheet'!$S:$S,$AL4177,'Input Sheet'!K:K)</f>
        <v>0</v>
      </c>
      <c r="AH4177" s="28">
        <f>+SUMIF('Input Sheet'!$S:$S,$AL4177,'Input Sheet'!L:L)</f>
        <v>0</v>
      </c>
      <c r="AI4177" s="28">
        <f>+SUMIF('Input Sheet'!$S:$S,$AL4177,'Input Sheet'!M:M)</f>
        <v>0</v>
      </c>
      <c r="AJ4177" s="28">
        <f>+SUMIF('Input Sheet'!$S:$S,$AL4177,'Input Sheet'!N:N)</f>
        <v>0</v>
      </c>
      <c r="AK4177" s="28"/>
      <c r="AL4177" s="27" t="str">
        <f t="shared" si="326"/>
        <v>121-7333</v>
      </c>
      <c r="AM4177" s="34" t="str">
        <f t="shared" si="329"/>
        <v>Used Vehicle</v>
      </c>
      <c r="AN4177" s="34" t="str">
        <f t="shared" si="330"/>
        <v>Used VehicleOther Semi-Fixed expenses per retail</v>
      </c>
      <c r="AO4177" s="35"/>
      <c r="AP4177" s="35"/>
      <c r="AQ4177" s="35"/>
    </row>
    <row r="4178" spans="1:43" x14ac:dyDescent="0.25">
      <c r="A4178" s="27" t="s">
        <v>103</v>
      </c>
      <c r="B4178" s="27" t="s">
        <v>104</v>
      </c>
      <c r="C4178" s="27" t="s">
        <v>657</v>
      </c>
      <c r="D4178" s="27" t="s">
        <v>265</v>
      </c>
      <c r="E4178" s="27" t="s">
        <v>659</v>
      </c>
      <c r="F4178" s="27" t="s">
        <v>1063</v>
      </c>
      <c r="G4178" s="27" t="s">
        <v>1064</v>
      </c>
      <c r="H4178" s="34" t="s">
        <v>1031</v>
      </c>
      <c r="I4178" s="34" t="s">
        <v>1065</v>
      </c>
      <c r="J4178" s="34" t="str">
        <f t="shared" si="327"/>
        <v>Used VehicleOther Semi-Fixed expenses per retail</v>
      </c>
      <c r="K4178" s="34" t="str">
        <f t="shared" si="328"/>
        <v>220Toyota UV Other Semi-Fixed expenses</v>
      </c>
      <c r="L4178" s="28">
        <f>+SUMIF('TB 4-24'!M:M,$AL4178,'TB 4-24'!G:G)</f>
        <v>0</v>
      </c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>
        <f>+SUMIF('Input Sheet'!$S:$S,$AL4178,'Input Sheet'!C:C)</f>
        <v>0</v>
      </c>
      <c r="Z4178" s="28">
        <f>+SUMIF('Input Sheet'!$S:$S,$AL4178,'Input Sheet'!D:D)</f>
        <v>0</v>
      </c>
      <c r="AA4178" s="28">
        <f>+SUMIF('Input Sheet'!$S:$S,$AL4178,'Input Sheet'!E:E)</f>
        <v>0</v>
      </c>
      <c r="AB4178" s="28">
        <f>+SUMIF('Input Sheet'!$S:$S,$AL4178,'Input Sheet'!F:F)</f>
        <v>0</v>
      </c>
      <c r="AC4178" s="28">
        <f>+SUMIF('Input Sheet'!$S:$S,$AL4178,'Input Sheet'!G:G)</f>
        <v>0</v>
      </c>
      <c r="AD4178" s="28">
        <f>+SUMIF('Input Sheet'!$S:$S,$AL4178,'Input Sheet'!H:H)</f>
        <v>0</v>
      </c>
      <c r="AE4178" s="28">
        <f>+SUMIF('Input Sheet'!$S:$S,$AL4178,'Input Sheet'!I:I)</f>
        <v>0</v>
      </c>
      <c r="AF4178" s="28">
        <f>+SUMIF('Input Sheet'!$S:$S,$AL4178,'Input Sheet'!J:J)</f>
        <v>0</v>
      </c>
      <c r="AG4178" s="28">
        <f>+SUMIF('Input Sheet'!$S:$S,$AL4178,'Input Sheet'!K:K)</f>
        <v>0</v>
      </c>
      <c r="AH4178" s="28">
        <f>+SUMIF('Input Sheet'!$S:$S,$AL4178,'Input Sheet'!L:L)</f>
        <v>0</v>
      </c>
      <c r="AI4178" s="28">
        <f>+SUMIF('Input Sheet'!$S:$S,$AL4178,'Input Sheet'!M:M)</f>
        <v>0</v>
      </c>
      <c r="AJ4178" s="28">
        <f>+SUMIF('Input Sheet'!$S:$S,$AL4178,'Input Sheet'!N:N)</f>
        <v>0</v>
      </c>
      <c r="AK4178" s="28"/>
      <c r="AL4178" s="27" t="str">
        <f t="shared" si="326"/>
        <v>220-7333</v>
      </c>
      <c r="AM4178" s="34" t="str">
        <f t="shared" si="329"/>
        <v>Used Vehicle</v>
      </c>
      <c r="AN4178" s="34" t="str">
        <f t="shared" si="330"/>
        <v>Used VehicleOther Semi-Fixed expenses per retail</v>
      </c>
      <c r="AO4178" s="35"/>
      <c r="AP4178" s="35"/>
      <c r="AQ4178" s="35"/>
    </row>
    <row r="4179" spans="1:43" x14ac:dyDescent="0.25">
      <c r="A4179" s="27" t="s">
        <v>103</v>
      </c>
      <c r="B4179" s="27" t="s">
        <v>104</v>
      </c>
      <c r="C4179" s="27" t="s">
        <v>657</v>
      </c>
      <c r="D4179" s="27" t="s">
        <v>265</v>
      </c>
      <c r="E4179" s="27" t="s">
        <v>661</v>
      </c>
      <c r="F4179" s="27" t="s">
        <v>1063</v>
      </c>
      <c r="G4179" s="27" t="s">
        <v>1064</v>
      </c>
      <c r="H4179" s="34" t="s">
        <v>1031</v>
      </c>
      <c r="I4179" s="34" t="s">
        <v>1065</v>
      </c>
      <c r="J4179" s="34" t="str">
        <f t="shared" si="327"/>
        <v>Used VehicleOther Semi-Fixed expenses per retail</v>
      </c>
      <c r="K4179" s="34" t="str">
        <f t="shared" si="328"/>
        <v>221Toyota UV Other Semi-Fixed expenses</v>
      </c>
      <c r="L4179" s="28">
        <f>+SUMIF('TB 4-24'!M:M,$AL4179,'TB 4-24'!G:G)</f>
        <v>0</v>
      </c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>
        <f>+SUMIF('Input Sheet'!$S:$S,$AL4179,'Input Sheet'!C:C)</f>
        <v>0</v>
      </c>
      <c r="Z4179" s="28">
        <f>+SUMIF('Input Sheet'!$S:$S,$AL4179,'Input Sheet'!D:D)</f>
        <v>0</v>
      </c>
      <c r="AA4179" s="28">
        <f>+SUMIF('Input Sheet'!$S:$S,$AL4179,'Input Sheet'!E:E)</f>
        <v>0</v>
      </c>
      <c r="AB4179" s="28">
        <f>+SUMIF('Input Sheet'!$S:$S,$AL4179,'Input Sheet'!F:F)</f>
        <v>0</v>
      </c>
      <c r="AC4179" s="28">
        <f>+SUMIF('Input Sheet'!$S:$S,$AL4179,'Input Sheet'!G:G)</f>
        <v>0</v>
      </c>
      <c r="AD4179" s="28">
        <f>+SUMIF('Input Sheet'!$S:$S,$AL4179,'Input Sheet'!H:H)</f>
        <v>0</v>
      </c>
      <c r="AE4179" s="28">
        <f>+SUMIF('Input Sheet'!$S:$S,$AL4179,'Input Sheet'!I:I)</f>
        <v>0</v>
      </c>
      <c r="AF4179" s="28">
        <f>+SUMIF('Input Sheet'!$S:$S,$AL4179,'Input Sheet'!J:J)</f>
        <v>0</v>
      </c>
      <c r="AG4179" s="28">
        <f>+SUMIF('Input Sheet'!$S:$S,$AL4179,'Input Sheet'!K:K)</f>
        <v>0</v>
      </c>
      <c r="AH4179" s="28">
        <f>+SUMIF('Input Sheet'!$S:$S,$AL4179,'Input Sheet'!L:L)</f>
        <v>0</v>
      </c>
      <c r="AI4179" s="28">
        <f>+SUMIF('Input Sheet'!$S:$S,$AL4179,'Input Sheet'!M:M)</f>
        <v>0</v>
      </c>
      <c r="AJ4179" s="28">
        <f>+SUMIF('Input Sheet'!$S:$S,$AL4179,'Input Sheet'!N:N)</f>
        <v>0</v>
      </c>
      <c r="AK4179" s="28"/>
      <c r="AL4179" s="27" t="str">
        <f t="shared" si="326"/>
        <v>221-7333</v>
      </c>
      <c r="AM4179" s="34" t="str">
        <f t="shared" si="329"/>
        <v>Used Vehicle</v>
      </c>
      <c r="AN4179" s="34" t="str">
        <f t="shared" si="330"/>
        <v>Used VehicleOther Semi-Fixed expenses per retail</v>
      </c>
      <c r="AO4179" s="35"/>
      <c r="AP4179" s="35"/>
      <c r="AQ4179" s="35"/>
    </row>
    <row r="4180" spans="1:43" x14ac:dyDescent="0.25">
      <c r="A4180" s="27" t="s">
        <v>103</v>
      </c>
      <c r="B4180" s="27" t="s">
        <v>104</v>
      </c>
      <c r="C4180" s="27" t="s">
        <v>663</v>
      </c>
      <c r="D4180" s="27" t="s">
        <v>265</v>
      </c>
      <c r="E4180" s="27" t="s">
        <v>665</v>
      </c>
      <c r="F4180" s="27" t="s">
        <v>1063</v>
      </c>
      <c r="G4180" s="27" t="s">
        <v>1064</v>
      </c>
      <c r="H4180" s="34" t="s">
        <v>1031</v>
      </c>
      <c r="I4180" s="34" t="s">
        <v>1065</v>
      </c>
      <c r="J4180" s="34" t="str">
        <f t="shared" si="327"/>
        <v>Used VehicleOther Semi-Fixed expenses per retail</v>
      </c>
      <c r="K4180" s="34" t="str">
        <f t="shared" si="328"/>
        <v>410Toyota UV Other Semi-Fixed expenses</v>
      </c>
      <c r="L4180" s="28">
        <f>+SUMIF('TB 4-24'!M:M,$AL4180,'TB 4-24'!G:G)</f>
        <v>0</v>
      </c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>
        <f>+SUMIF('Input Sheet'!$S:$S,$AL4180,'Input Sheet'!C:C)</f>
        <v>0</v>
      </c>
      <c r="Z4180" s="28">
        <f>+SUMIF('Input Sheet'!$S:$S,$AL4180,'Input Sheet'!D:D)</f>
        <v>0</v>
      </c>
      <c r="AA4180" s="28">
        <f>+SUMIF('Input Sheet'!$S:$S,$AL4180,'Input Sheet'!E:E)</f>
        <v>0</v>
      </c>
      <c r="AB4180" s="28">
        <f>+SUMIF('Input Sheet'!$S:$S,$AL4180,'Input Sheet'!F:F)</f>
        <v>0</v>
      </c>
      <c r="AC4180" s="28">
        <f>+SUMIF('Input Sheet'!$S:$S,$AL4180,'Input Sheet'!G:G)</f>
        <v>0</v>
      </c>
      <c r="AD4180" s="28">
        <f>+SUMIF('Input Sheet'!$S:$S,$AL4180,'Input Sheet'!H:H)</f>
        <v>0</v>
      </c>
      <c r="AE4180" s="28">
        <f>+SUMIF('Input Sheet'!$S:$S,$AL4180,'Input Sheet'!I:I)</f>
        <v>0</v>
      </c>
      <c r="AF4180" s="28">
        <f>+SUMIF('Input Sheet'!$S:$S,$AL4180,'Input Sheet'!J:J)</f>
        <v>0</v>
      </c>
      <c r="AG4180" s="28">
        <f>+SUMIF('Input Sheet'!$S:$S,$AL4180,'Input Sheet'!K:K)</f>
        <v>0</v>
      </c>
      <c r="AH4180" s="28">
        <f>+SUMIF('Input Sheet'!$S:$S,$AL4180,'Input Sheet'!L:L)</f>
        <v>0</v>
      </c>
      <c r="AI4180" s="28">
        <f>+SUMIF('Input Sheet'!$S:$S,$AL4180,'Input Sheet'!M:M)</f>
        <v>0</v>
      </c>
      <c r="AJ4180" s="28">
        <f>+SUMIF('Input Sheet'!$S:$S,$AL4180,'Input Sheet'!N:N)</f>
        <v>0</v>
      </c>
      <c r="AK4180" s="28"/>
      <c r="AL4180" s="27" t="str">
        <f t="shared" si="326"/>
        <v>410-7333</v>
      </c>
      <c r="AM4180" s="34" t="str">
        <f t="shared" si="329"/>
        <v>Used Vehicle</v>
      </c>
      <c r="AN4180" s="34" t="str">
        <f t="shared" si="330"/>
        <v>Used VehicleOther Semi-Fixed expenses per retail</v>
      </c>
      <c r="AO4180" s="35"/>
      <c r="AP4180" s="35"/>
      <c r="AQ4180" s="35"/>
    </row>
    <row r="4181" spans="1:43" x14ac:dyDescent="0.25">
      <c r="A4181" s="27" t="s">
        <v>103</v>
      </c>
      <c r="B4181" s="27" t="s">
        <v>104</v>
      </c>
      <c r="C4181" s="27" t="s">
        <v>663</v>
      </c>
      <c r="D4181" s="27" t="s">
        <v>265</v>
      </c>
      <c r="E4181" s="27" t="s">
        <v>666</v>
      </c>
      <c r="F4181" s="27" t="s">
        <v>1063</v>
      </c>
      <c r="G4181" s="27" t="s">
        <v>1064</v>
      </c>
      <c r="H4181" s="34" t="s">
        <v>1031</v>
      </c>
      <c r="I4181" s="34" t="s">
        <v>1065</v>
      </c>
      <c r="J4181" s="34" t="str">
        <f t="shared" si="327"/>
        <v>Used VehicleOther Semi-Fixed expenses per retail</v>
      </c>
      <c r="K4181" s="34" t="str">
        <f t="shared" si="328"/>
        <v>420Toyota UV Other Semi-Fixed expenses</v>
      </c>
      <c r="L4181" s="28">
        <f>+SUMIF('TB 4-24'!M:M,$AL4181,'TB 4-24'!G:G)</f>
        <v>0</v>
      </c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>
        <f>+SUMIF('Input Sheet'!$S:$S,$AL4181,'Input Sheet'!C:C)</f>
        <v>0</v>
      </c>
      <c r="Z4181" s="28">
        <f>+SUMIF('Input Sheet'!$S:$S,$AL4181,'Input Sheet'!D:D)</f>
        <v>0</v>
      </c>
      <c r="AA4181" s="28">
        <f>+SUMIF('Input Sheet'!$S:$S,$AL4181,'Input Sheet'!E:E)</f>
        <v>0</v>
      </c>
      <c r="AB4181" s="28">
        <f>+SUMIF('Input Sheet'!$S:$S,$AL4181,'Input Sheet'!F:F)</f>
        <v>0</v>
      </c>
      <c r="AC4181" s="28">
        <f>+SUMIF('Input Sheet'!$S:$S,$AL4181,'Input Sheet'!G:G)</f>
        <v>0</v>
      </c>
      <c r="AD4181" s="28">
        <f>+SUMIF('Input Sheet'!$S:$S,$AL4181,'Input Sheet'!H:H)</f>
        <v>0</v>
      </c>
      <c r="AE4181" s="28">
        <f>+SUMIF('Input Sheet'!$S:$S,$AL4181,'Input Sheet'!I:I)</f>
        <v>0</v>
      </c>
      <c r="AF4181" s="28">
        <f>+SUMIF('Input Sheet'!$S:$S,$AL4181,'Input Sheet'!J:J)</f>
        <v>0</v>
      </c>
      <c r="AG4181" s="28">
        <f>+SUMIF('Input Sheet'!$S:$S,$AL4181,'Input Sheet'!K:K)</f>
        <v>0</v>
      </c>
      <c r="AH4181" s="28">
        <f>+SUMIF('Input Sheet'!$S:$S,$AL4181,'Input Sheet'!L:L)</f>
        <v>0</v>
      </c>
      <c r="AI4181" s="28">
        <f>+SUMIF('Input Sheet'!$S:$S,$AL4181,'Input Sheet'!M:M)</f>
        <v>0</v>
      </c>
      <c r="AJ4181" s="28">
        <f>+SUMIF('Input Sheet'!$S:$S,$AL4181,'Input Sheet'!N:N)</f>
        <v>0</v>
      </c>
      <c r="AK4181" s="28"/>
      <c r="AL4181" s="27" t="str">
        <f t="shared" si="326"/>
        <v>420-7333</v>
      </c>
      <c r="AM4181" s="34" t="str">
        <f t="shared" si="329"/>
        <v>Used Vehicle</v>
      </c>
      <c r="AN4181" s="34" t="str">
        <f t="shared" si="330"/>
        <v>Used VehicleOther Semi-Fixed expenses per retail</v>
      </c>
      <c r="AO4181" s="35"/>
      <c r="AP4181" s="35"/>
      <c r="AQ4181" s="35"/>
    </row>
    <row r="4182" spans="1:43" x14ac:dyDescent="0.25">
      <c r="A4182" s="27" t="s">
        <v>103</v>
      </c>
      <c r="B4182" s="27" t="s">
        <v>104</v>
      </c>
      <c r="C4182" s="27" t="s">
        <v>663</v>
      </c>
      <c r="D4182" s="27" t="s">
        <v>265</v>
      </c>
      <c r="E4182" s="27" t="s">
        <v>667</v>
      </c>
      <c r="F4182" s="27" t="s">
        <v>1063</v>
      </c>
      <c r="G4182" s="27" t="s">
        <v>1064</v>
      </c>
      <c r="H4182" s="34" t="s">
        <v>1031</v>
      </c>
      <c r="I4182" s="34" t="s">
        <v>1065</v>
      </c>
      <c r="J4182" s="34" t="str">
        <f t="shared" si="327"/>
        <v>Used VehicleOther Semi-Fixed expenses per retail</v>
      </c>
      <c r="K4182" s="34" t="str">
        <f t="shared" si="328"/>
        <v>421Toyota UV Other Semi-Fixed expenses</v>
      </c>
      <c r="L4182" s="28">
        <f>+SUMIF('TB 4-24'!M:M,$AL4182,'TB 4-24'!G:G)</f>
        <v>0</v>
      </c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>
        <f>+SUMIF('Input Sheet'!$S:$S,$AL4182,'Input Sheet'!C:C)</f>
        <v>0</v>
      </c>
      <c r="Z4182" s="28">
        <f>+SUMIF('Input Sheet'!$S:$S,$AL4182,'Input Sheet'!D:D)</f>
        <v>0</v>
      </c>
      <c r="AA4182" s="28">
        <f>+SUMIF('Input Sheet'!$S:$S,$AL4182,'Input Sheet'!E:E)</f>
        <v>0</v>
      </c>
      <c r="AB4182" s="28">
        <f>+SUMIF('Input Sheet'!$S:$S,$AL4182,'Input Sheet'!F:F)</f>
        <v>0</v>
      </c>
      <c r="AC4182" s="28">
        <f>+SUMIF('Input Sheet'!$S:$S,$AL4182,'Input Sheet'!G:G)</f>
        <v>0</v>
      </c>
      <c r="AD4182" s="28">
        <f>+SUMIF('Input Sheet'!$S:$S,$AL4182,'Input Sheet'!H:H)</f>
        <v>0</v>
      </c>
      <c r="AE4182" s="28">
        <f>+SUMIF('Input Sheet'!$S:$S,$AL4182,'Input Sheet'!I:I)</f>
        <v>0</v>
      </c>
      <c r="AF4182" s="28">
        <f>+SUMIF('Input Sheet'!$S:$S,$AL4182,'Input Sheet'!J:J)</f>
        <v>0</v>
      </c>
      <c r="AG4182" s="28">
        <f>+SUMIF('Input Sheet'!$S:$S,$AL4182,'Input Sheet'!K:K)</f>
        <v>0</v>
      </c>
      <c r="AH4182" s="28">
        <f>+SUMIF('Input Sheet'!$S:$S,$AL4182,'Input Sheet'!L:L)</f>
        <v>0</v>
      </c>
      <c r="AI4182" s="28">
        <f>+SUMIF('Input Sheet'!$S:$S,$AL4182,'Input Sheet'!M:M)</f>
        <v>0</v>
      </c>
      <c r="AJ4182" s="28">
        <f>+SUMIF('Input Sheet'!$S:$S,$AL4182,'Input Sheet'!N:N)</f>
        <v>0</v>
      </c>
      <c r="AK4182" s="28"/>
      <c r="AL4182" s="27" t="str">
        <f t="shared" si="326"/>
        <v>421-7333</v>
      </c>
      <c r="AM4182" s="34" t="str">
        <f t="shared" si="329"/>
        <v>Used Vehicle</v>
      </c>
      <c r="AN4182" s="34" t="str">
        <f t="shared" si="330"/>
        <v>Used VehicleOther Semi-Fixed expenses per retail</v>
      </c>
      <c r="AO4182" s="35"/>
      <c r="AP4182" s="35"/>
      <c r="AQ4182" s="35"/>
    </row>
    <row r="4183" spans="1:43" x14ac:dyDescent="0.25">
      <c r="A4183" s="27" t="s">
        <v>103</v>
      </c>
      <c r="B4183" s="27" t="s">
        <v>104</v>
      </c>
      <c r="C4183" s="27" t="s">
        <v>671</v>
      </c>
      <c r="D4183" s="27" t="s">
        <v>265</v>
      </c>
      <c r="E4183" s="27" t="s">
        <v>673</v>
      </c>
      <c r="F4183" s="27" t="s">
        <v>1063</v>
      </c>
      <c r="G4183" s="27" t="s">
        <v>1064</v>
      </c>
      <c r="H4183" s="34" t="s">
        <v>1031</v>
      </c>
      <c r="I4183" s="34" t="s">
        <v>1065</v>
      </c>
      <c r="J4183" s="34" t="str">
        <f t="shared" si="327"/>
        <v>Used VehicleOther Semi-Fixed expenses per retail</v>
      </c>
      <c r="K4183" s="34" t="str">
        <f t="shared" si="328"/>
        <v>310Toyota UV Other Semi-Fixed expenses</v>
      </c>
      <c r="L4183" s="28">
        <f>+SUMIF('TB 4-24'!M:M,$AL4183,'TB 4-24'!G:G)</f>
        <v>0</v>
      </c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>
        <f>+SUMIF('Input Sheet'!$S:$S,$AL4183,'Input Sheet'!C:C)</f>
        <v>0</v>
      </c>
      <c r="Z4183" s="28">
        <f>+SUMIF('Input Sheet'!$S:$S,$AL4183,'Input Sheet'!D:D)</f>
        <v>0</v>
      </c>
      <c r="AA4183" s="28">
        <f>+SUMIF('Input Sheet'!$S:$S,$AL4183,'Input Sheet'!E:E)</f>
        <v>0</v>
      </c>
      <c r="AB4183" s="28">
        <f>+SUMIF('Input Sheet'!$S:$S,$AL4183,'Input Sheet'!F:F)</f>
        <v>0</v>
      </c>
      <c r="AC4183" s="28">
        <f>+SUMIF('Input Sheet'!$S:$S,$AL4183,'Input Sheet'!G:G)</f>
        <v>0</v>
      </c>
      <c r="AD4183" s="28">
        <f>+SUMIF('Input Sheet'!$S:$S,$AL4183,'Input Sheet'!H:H)</f>
        <v>0</v>
      </c>
      <c r="AE4183" s="28">
        <f>+SUMIF('Input Sheet'!$S:$S,$AL4183,'Input Sheet'!I:I)</f>
        <v>0</v>
      </c>
      <c r="AF4183" s="28">
        <f>+SUMIF('Input Sheet'!$S:$S,$AL4183,'Input Sheet'!J:J)</f>
        <v>0</v>
      </c>
      <c r="AG4183" s="28">
        <f>+SUMIF('Input Sheet'!$S:$S,$AL4183,'Input Sheet'!K:K)</f>
        <v>0</v>
      </c>
      <c r="AH4183" s="28">
        <f>+SUMIF('Input Sheet'!$S:$S,$AL4183,'Input Sheet'!L:L)</f>
        <v>0</v>
      </c>
      <c r="AI4183" s="28">
        <f>+SUMIF('Input Sheet'!$S:$S,$AL4183,'Input Sheet'!M:M)</f>
        <v>0</v>
      </c>
      <c r="AJ4183" s="28">
        <f>+SUMIF('Input Sheet'!$S:$S,$AL4183,'Input Sheet'!N:N)</f>
        <v>0</v>
      </c>
      <c r="AK4183" s="28"/>
      <c r="AL4183" s="27" t="str">
        <f t="shared" si="326"/>
        <v>310-7333</v>
      </c>
      <c r="AM4183" s="34" t="str">
        <f t="shared" si="329"/>
        <v>Used Vehicle</v>
      </c>
      <c r="AN4183" s="34" t="str">
        <f t="shared" si="330"/>
        <v>Used VehicleOther Semi-Fixed expenses per retail</v>
      </c>
      <c r="AO4183" s="35"/>
      <c r="AP4183" s="35"/>
      <c r="AQ4183" s="35"/>
    </row>
    <row r="4184" spans="1:43" x14ac:dyDescent="0.25">
      <c r="A4184" s="27" t="s">
        <v>103</v>
      </c>
      <c r="B4184" s="27" t="s">
        <v>104</v>
      </c>
      <c r="C4184" s="27" t="s">
        <v>671</v>
      </c>
      <c r="D4184" s="27" t="s">
        <v>265</v>
      </c>
      <c r="E4184" s="27" t="s">
        <v>674</v>
      </c>
      <c r="F4184" s="27" t="s">
        <v>1063</v>
      </c>
      <c r="G4184" s="27" t="s">
        <v>1064</v>
      </c>
      <c r="H4184" s="34" t="s">
        <v>1031</v>
      </c>
      <c r="I4184" s="34" t="s">
        <v>1065</v>
      </c>
      <c r="J4184" s="34" t="str">
        <f t="shared" si="327"/>
        <v>Used VehicleOther Semi-Fixed expenses per retail</v>
      </c>
      <c r="K4184" s="34" t="str">
        <f t="shared" si="328"/>
        <v>321Toyota UV Other Semi-Fixed expenses</v>
      </c>
      <c r="L4184" s="28">
        <f>+SUMIF('TB 4-24'!M:M,$AL4184,'TB 4-24'!G:G)</f>
        <v>0</v>
      </c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>
        <f>+SUMIF('Input Sheet'!$S:$S,$AL4184,'Input Sheet'!C:C)</f>
        <v>0</v>
      </c>
      <c r="Z4184" s="28">
        <f>+SUMIF('Input Sheet'!$S:$S,$AL4184,'Input Sheet'!D:D)</f>
        <v>0</v>
      </c>
      <c r="AA4184" s="28">
        <f>+SUMIF('Input Sheet'!$S:$S,$AL4184,'Input Sheet'!E:E)</f>
        <v>0</v>
      </c>
      <c r="AB4184" s="28">
        <f>+SUMIF('Input Sheet'!$S:$S,$AL4184,'Input Sheet'!F:F)</f>
        <v>0</v>
      </c>
      <c r="AC4184" s="28">
        <f>+SUMIF('Input Sheet'!$S:$S,$AL4184,'Input Sheet'!G:G)</f>
        <v>0</v>
      </c>
      <c r="AD4184" s="28">
        <f>+SUMIF('Input Sheet'!$S:$S,$AL4184,'Input Sheet'!H:H)</f>
        <v>0</v>
      </c>
      <c r="AE4184" s="28">
        <f>+SUMIF('Input Sheet'!$S:$S,$AL4184,'Input Sheet'!I:I)</f>
        <v>0</v>
      </c>
      <c r="AF4184" s="28">
        <f>+SUMIF('Input Sheet'!$S:$S,$AL4184,'Input Sheet'!J:J)</f>
        <v>0</v>
      </c>
      <c r="AG4184" s="28">
        <f>+SUMIF('Input Sheet'!$S:$S,$AL4184,'Input Sheet'!K:K)</f>
        <v>0</v>
      </c>
      <c r="AH4184" s="28">
        <f>+SUMIF('Input Sheet'!$S:$S,$AL4184,'Input Sheet'!L:L)</f>
        <v>0</v>
      </c>
      <c r="AI4184" s="28">
        <f>+SUMIF('Input Sheet'!$S:$S,$AL4184,'Input Sheet'!M:M)</f>
        <v>0</v>
      </c>
      <c r="AJ4184" s="28">
        <f>+SUMIF('Input Sheet'!$S:$S,$AL4184,'Input Sheet'!N:N)</f>
        <v>0</v>
      </c>
      <c r="AK4184" s="28"/>
      <c r="AL4184" s="27" t="str">
        <f t="shared" si="326"/>
        <v>321-7333</v>
      </c>
      <c r="AM4184" s="34" t="str">
        <f t="shared" si="329"/>
        <v>Used Vehicle</v>
      </c>
      <c r="AN4184" s="34" t="str">
        <f t="shared" si="330"/>
        <v>Used VehicleOther Semi-Fixed expenses per retail</v>
      </c>
      <c r="AO4184" s="35"/>
      <c r="AP4184" s="35"/>
      <c r="AQ4184" s="35"/>
    </row>
    <row r="4185" spans="1:43" x14ac:dyDescent="0.25">
      <c r="A4185" s="27" t="s">
        <v>103</v>
      </c>
      <c r="B4185" s="27" t="s">
        <v>104</v>
      </c>
      <c r="C4185" s="27" t="s">
        <v>657</v>
      </c>
      <c r="D4185" s="27" t="s">
        <v>266</v>
      </c>
      <c r="E4185" s="27" t="s">
        <v>658</v>
      </c>
      <c r="F4185" s="27" t="s">
        <v>1063</v>
      </c>
      <c r="G4185" s="27" t="s">
        <v>1064</v>
      </c>
      <c r="H4185" s="34" t="s">
        <v>1031</v>
      </c>
      <c r="I4185" s="34" t="s">
        <v>1065</v>
      </c>
      <c r="J4185" s="34" t="str">
        <f t="shared" si="327"/>
        <v>Used VehicleOther Semi-Fixed expenses per retail</v>
      </c>
      <c r="K4185" s="34" t="str">
        <f t="shared" si="328"/>
        <v>210Toyota UV Other Semi-Fixed expenses</v>
      </c>
      <c r="L4185" s="28">
        <f>+SUMIF('TB 4-24'!M:M,$AL4185,'TB 4-24'!G:G)</f>
        <v>0</v>
      </c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>
        <f>+SUMIF('Input Sheet'!$S:$S,$AL4185,'Input Sheet'!C:C)</f>
        <v>0</v>
      </c>
      <c r="Z4185" s="28">
        <f>+SUMIF('Input Sheet'!$S:$S,$AL4185,'Input Sheet'!D:D)</f>
        <v>0</v>
      </c>
      <c r="AA4185" s="28">
        <f>+SUMIF('Input Sheet'!$S:$S,$AL4185,'Input Sheet'!E:E)</f>
        <v>0</v>
      </c>
      <c r="AB4185" s="28">
        <f>+SUMIF('Input Sheet'!$S:$S,$AL4185,'Input Sheet'!F:F)</f>
        <v>0</v>
      </c>
      <c r="AC4185" s="28">
        <f>+SUMIF('Input Sheet'!$S:$S,$AL4185,'Input Sheet'!G:G)</f>
        <v>0</v>
      </c>
      <c r="AD4185" s="28">
        <f>+SUMIF('Input Sheet'!$S:$S,$AL4185,'Input Sheet'!H:H)</f>
        <v>0</v>
      </c>
      <c r="AE4185" s="28">
        <f>+SUMIF('Input Sheet'!$S:$S,$AL4185,'Input Sheet'!I:I)</f>
        <v>0</v>
      </c>
      <c r="AF4185" s="28">
        <f>+SUMIF('Input Sheet'!$S:$S,$AL4185,'Input Sheet'!J:J)</f>
        <v>0</v>
      </c>
      <c r="AG4185" s="28">
        <f>+SUMIF('Input Sheet'!$S:$S,$AL4185,'Input Sheet'!K:K)</f>
        <v>0</v>
      </c>
      <c r="AH4185" s="28">
        <f>+SUMIF('Input Sheet'!$S:$S,$AL4185,'Input Sheet'!L:L)</f>
        <v>0</v>
      </c>
      <c r="AI4185" s="28">
        <f>+SUMIF('Input Sheet'!$S:$S,$AL4185,'Input Sheet'!M:M)</f>
        <v>0</v>
      </c>
      <c r="AJ4185" s="28">
        <f>+SUMIF('Input Sheet'!$S:$S,$AL4185,'Input Sheet'!N:N)</f>
        <v>0</v>
      </c>
      <c r="AK4185" s="28"/>
      <c r="AL4185" s="27" t="str">
        <f t="shared" si="326"/>
        <v>210-7370</v>
      </c>
      <c r="AM4185" s="34" t="str">
        <f t="shared" si="329"/>
        <v>Used Vehicle</v>
      </c>
      <c r="AN4185" s="34" t="str">
        <f t="shared" si="330"/>
        <v>Used VehicleOther Semi-Fixed expenses per retail</v>
      </c>
      <c r="AO4185" s="35"/>
      <c r="AP4185" s="35"/>
      <c r="AQ4185" s="35"/>
    </row>
    <row r="4186" spans="1:43" x14ac:dyDescent="0.25">
      <c r="A4186" s="27" t="s">
        <v>103</v>
      </c>
      <c r="B4186" s="27" t="s">
        <v>104</v>
      </c>
      <c r="C4186" s="27" t="s">
        <v>657</v>
      </c>
      <c r="D4186" s="27" t="s">
        <v>266</v>
      </c>
      <c r="E4186" s="27" t="s">
        <v>659</v>
      </c>
      <c r="F4186" s="27" t="s">
        <v>1063</v>
      </c>
      <c r="G4186" s="27" t="s">
        <v>1064</v>
      </c>
      <c r="H4186" s="34" t="s">
        <v>1031</v>
      </c>
      <c r="I4186" s="34" t="s">
        <v>1065</v>
      </c>
      <c r="J4186" s="34" t="str">
        <f t="shared" si="327"/>
        <v>Used VehicleOther Semi-Fixed expenses per retail</v>
      </c>
      <c r="K4186" s="34" t="str">
        <f t="shared" si="328"/>
        <v>220Toyota UV Other Semi-Fixed expenses</v>
      </c>
      <c r="L4186" s="28">
        <f>+SUMIF('TB 4-24'!M:M,$AL4186,'TB 4-24'!G:G)</f>
        <v>0</v>
      </c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>
        <f>+SUMIF('Input Sheet'!$S:$S,$AL4186,'Input Sheet'!C:C)</f>
        <v>0</v>
      </c>
      <c r="Z4186" s="28">
        <f>+SUMIF('Input Sheet'!$S:$S,$AL4186,'Input Sheet'!D:D)</f>
        <v>0</v>
      </c>
      <c r="AA4186" s="28">
        <f>+SUMIF('Input Sheet'!$S:$S,$AL4186,'Input Sheet'!E:E)</f>
        <v>0</v>
      </c>
      <c r="AB4186" s="28">
        <f>+SUMIF('Input Sheet'!$S:$S,$AL4186,'Input Sheet'!F:F)</f>
        <v>0</v>
      </c>
      <c r="AC4186" s="28">
        <f>+SUMIF('Input Sheet'!$S:$S,$AL4186,'Input Sheet'!G:G)</f>
        <v>0</v>
      </c>
      <c r="AD4186" s="28">
        <f>+SUMIF('Input Sheet'!$S:$S,$AL4186,'Input Sheet'!H:H)</f>
        <v>0</v>
      </c>
      <c r="AE4186" s="28">
        <f>+SUMIF('Input Sheet'!$S:$S,$AL4186,'Input Sheet'!I:I)</f>
        <v>0</v>
      </c>
      <c r="AF4186" s="28">
        <f>+SUMIF('Input Sheet'!$S:$S,$AL4186,'Input Sheet'!J:J)</f>
        <v>0</v>
      </c>
      <c r="AG4186" s="28">
        <f>+SUMIF('Input Sheet'!$S:$S,$AL4186,'Input Sheet'!K:K)</f>
        <v>0</v>
      </c>
      <c r="AH4186" s="28">
        <f>+SUMIF('Input Sheet'!$S:$S,$AL4186,'Input Sheet'!L:L)</f>
        <v>0</v>
      </c>
      <c r="AI4186" s="28">
        <f>+SUMIF('Input Sheet'!$S:$S,$AL4186,'Input Sheet'!M:M)</f>
        <v>0</v>
      </c>
      <c r="AJ4186" s="28">
        <f>+SUMIF('Input Sheet'!$S:$S,$AL4186,'Input Sheet'!N:N)</f>
        <v>0</v>
      </c>
      <c r="AK4186" s="28"/>
      <c r="AL4186" s="27" t="str">
        <f t="shared" si="326"/>
        <v>220-7370</v>
      </c>
      <c r="AM4186" s="34" t="str">
        <f t="shared" si="329"/>
        <v>Used Vehicle</v>
      </c>
      <c r="AN4186" s="34" t="str">
        <f t="shared" si="330"/>
        <v>Used VehicleOther Semi-Fixed expenses per retail</v>
      </c>
      <c r="AO4186" s="35"/>
      <c r="AP4186" s="35"/>
      <c r="AQ4186" s="35"/>
    </row>
    <row r="4187" spans="1:43" x14ac:dyDescent="0.25">
      <c r="A4187" s="27" t="s">
        <v>103</v>
      </c>
      <c r="B4187" s="27" t="s">
        <v>104</v>
      </c>
      <c r="C4187" s="27" t="s">
        <v>657</v>
      </c>
      <c r="D4187" s="27" t="s">
        <v>266</v>
      </c>
      <c r="E4187" s="27" t="s">
        <v>661</v>
      </c>
      <c r="F4187" s="27" t="s">
        <v>1063</v>
      </c>
      <c r="G4187" s="27" t="s">
        <v>1064</v>
      </c>
      <c r="H4187" s="34" t="s">
        <v>1031</v>
      </c>
      <c r="I4187" s="34" t="s">
        <v>1065</v>
      </c>
      <c r="J4187" s="34" t="str">
        <f t="shared" si="327"/>
        <v>Used VehicleOther Semi-Fixed expenses per retail</v>
      </c>
      <c r="K4187" s="34" t="str">
        <f t="shared" si="328"/>
        <v>221Toyota UV Other Semi-Fixed expenses</v>
      </c>
      <c r="L4187" s="28">
        <f>+SUMIF('TB 4-24'!M:M,$AL4187,'TB 4-24'!G:G)</f>
        <v>0</v>
      </c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>
        <f>+SUMIF('Input Sheet'!$S:$S,$AL4187,'Input Sheet'!C:C)</f>
        <v>0</v>
      </c>
      <c r="Z4187" s="28">
        <f>+SUMIF('Input Sheet'!$S:$S,$AL4187,'Input Sheet'!D:D)</f>
        <v>0</v>
      </c>
      <c r="AA4187" s="28">
        <f>+SUMIF('Input Sheet'!$S:$S,$AL4187,'Input Sheet'!E:E)</f>
        <v>0</v>
      </c>
      <c r="AB4187" s="28">
        <f>+SUMIF('Input Sheet'!$S:$S,$AL4187,'Input Sheet'!F:F)</f>
        <v>0</v>
      </c>
      <c r="AC4187" s="28">
        <f>+SUMIF('Input Sheet'!$S:$S,$AL4187,'Input Sheet'!G:G)</f>
        <v>0</v>
      </c>
      <c r="AD4187" s="28">
        <f>+SUMIF('Input Sheet'!$S:$S,$AL4187,'Input Sheet'!H:H)</f>
        <v>0</v>
      </c>
      <c r="AE4187" s="28">
        <f>+SUMIF('Input Sheet'!$S:$S,$AL4187,'Input Sheet'!I:I)</f>
        <v>0</v>
      </c>
      <c r="AF4187" s="28">
        <f>+SUMIF('Input Sheet'!$S:$S,$AL4187,'Input Sheet'!J:J)</f>
        <v>0</v>
      </c>
      <c r="AG4187" s="28">
        <f>+SUMIF('Input Sheet'!$S:$S,$AL4187,'Input Sheet'!K:K)</f>
        <v>0</v>
      </c>
      <c r="AH4187" s="28">
        <f>+SUMIF('Input Sheet'!$S:$S,$AL4187,'Input Sheet'!L:L)</f>
        <v>0</v>
      </c>
      <c r="AI4187" s="28">
        <f>+SUMIF('Input Sheet'!$S:$S,$AL4187,'Input Sheet'!M:M)</f>
        <v>0</v>
      </c>
      <c r="AJ4187" s="28">
        <f>+SUMIF('Input Sheet'!$S:$S,$AL4187,'Input Sheet'!N:N)</f>
        <v>0</v>
      </c>
      <c r="AK4187" s="28"/>
      <c r="AL4187" s="27" t="str">
        <f t="shared" si="326"/>
        <v>221-7370</v>
      </c>
      <c r="AM4187" s="34" t="str">
        <f t="shared" si="329"/>
        <v>Used Vehicle</v>
      </c>
      <c r="AN4187" s="34" t="str">
        <f t="shared" si="330"/>
        <v>Used VehicleOther Semi-Fixed expenses per retail</v>
      </c>
      <c r="AO4187" s="35"/>
      <c r="AP4187" s="35"/>
      <c r="AQ4187" s="35"/>
    </row>
    <row r="4188" spans="1:43" x14ac:dyDescent="0.25">
      <c r="A4188" s="27" t="s">
        <v>103</v>
      </c>
      <c r="B4188" s="27" t="s">
        <v>104</v>
      </c>
      <c r="C4188" s="27" t="s">
        <v>663</v>
      </c>
      <c r="D4188" s="27" t="s">
        <v>266</v>
      </c>
      <c r="E4188" s="27" t="s">
        <v>665</v>
      </c>
      <c r="F4188" s="27" t="s">
        <v>1063</v>
      </c>
      <c r="G4188" s="27" t="s">
        <v>1064</v>
      </c>
      <c r="H4188" s="34" t="s">
        <v>1031</v>
      </c>
      <c r="I4188" s="34" t="s">
        <v>1065</v>
      </c>
      <c r="J4188" s="34" t="str">
        <f t="shared" si="327"/>
        <v>Used VehicleOther Semi-Fixed expenses per retail</v>
      </c>
      <c r="K4188" s="34" t="str">
        <f t="shared" si="328"/>
        <v>410Toyota UV Other Semi-Fixed expenses</v>
      </c>
      <c r="L4188" s="28">
        <f>+SUMIF('TB 4-24'!M:M,$AL4188,'TB 4-24'!G:G)</f>
        <v>0</v>
      </c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>
        <f>+SUMIF('Input Sheet'!$S:$S,$AL4188,'Input Sheet'!C:C)</f>
        <v>0</v>
      </c>
      <c r="Z4188" s="28">
        <f>+SUMIF('Input Sheet'!$S:$S,$AL4188,'Input Sheet'!D:D)</f>
        <v>0</v>
      </c>
      <c r="AA4188" s="28">
        <f>+SUMIF('Input Sheet'!$S:$S,$AL4188,'Input Sheet'!E:E)</f>
        <v>0</v>
      </c>
      <c r="AB4188" s="28">
        <f>+SUMIF('Input Sheet'!$S:$S,$AL4188,'Input Sheet'!F:F)</f>
        <v>0</v>
      </c>
      <c r="AC4188" s="28">
        <f>+SUMIF('Input Sheet'!$S:$S,$AL4188,'Input Sheet'!G:G)</f>
        <v>0</v>
      </c>
      <c r="AD4188" s="28">
        <f>+SUMIF('Input Sheet'!$S:$S,$AL4188,'Input Sheet'!H:H)</f>
        <v>0</v>
      </c>
      <c r="AE4188" s="28">
        <f>+SUMIF('Input Sheet'!$S:$S,$AL4188,'Input Sheet'!I:I)</f>
        <v>0</v>
      </c>
      <c r="AF4188" s="28">
        <f>+SUMIF('Input Sheet'!$S:$S,$AL4188,'Input Sheet'!J:J)</f>
        <v>0</v>
      </c>
      <c r="AG4188" s="28">
        <f>+SUMIF('Input Sheet'!$S:$S,$AL4188,'Input Sheet'!K:K)</f>
        <v>0</v>
      </c>
      <c r="AH4188" s="28">
        <f>+SUMIF('Input Sheet'!$S:$S,$AL4188,'Input Sheet'!L:L)</f>
        <v>0</v>
      </c>
      <c r="AI4188" s="28">
        <f>+SUMIF('Input Sheet'!$S:$S,$AL4188,'Input Sheet'!M:M)</f>
        <v>0</v>
      </c>
      <c r="AJ4188" s="28">
        <f>+SUMIF('Input Sheet'!$S:$S,$AL4188,'Input Sheet'!N:N)</f>
        <v>0</v>
      </c>
      <c r="AK4188" s="28"/>
      <c r="AL4188" s="27" t="str">
        <f t="shared" si="326"/>
        <v>410-7370</v>
      </c>
      <c r="AM4188" s="34" t="str">
        <f t="shared" si="329"/>
        <v>Used Vehicle</v>
      </c>
      <c r="AN4188" s="34" t="str">
        <f t="shared" si="330"/>
        <v>Used VehicleOther Semi-Fixed expenses per retail</v>
      </c>
      <c r="AO4188" s="35"/>
      <c r="AP4188" s="35"/>
      <c r="AQ4188" s="35"/>
    </row>
    <row r="4189" spans="1:43" x14ac:dyDescent="0.25">
      <c r="A4189" s="27" t="s">
        <v>103</v>
      </c>
      <c r="B4189" s="27" t="s">
        <v>104</v>
      </c>
      <c r="C4189" s="27" t="s">
        <v>663</v>
      </c>
      <c r="D4189" s="27" t="s">
        <v>266</v>
      </c>
      <c r="E4189" s="27" t="s">
        <v>666</v>
      </c>
      <c r="F4189" s="27" t="s">
        <v>1063</v>
      </c>
      <c r="G4189" s="27" t="s">
        <v>1064</v>
      </c>
      <c r="H4189" s="34" t="s">
        <v>1031</v>
      </c>
      <c r="I4189" s="34" t="s">
        <v>1065</v>
      </c>
      <c r="J4189" s="34" t="str">
        <f t="shared" si="327"/>
        <v>Used VehicleOther Semi-Fixed expenses per retail</v>
      </c>
      <c r="K4189" s="34" t="str">
        <f t="shared" si="328"/>
        <v>420Toyota UV Other Semi-Fixed expenses</v>
      </c>
      <c r="L4189" s="28">
        <f>+SUMIF('TB 4-24'!M:M,$AL4189,'TB 4-24'!G:G)</f>
        <v>0</v>
      </c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>
        <f>+SUMIF('Input Sheet'!$S:$S,$AL4189,'Input Sheet'!C:C)</f>
        <v>0</v>
      </c>
      <c r="Z4189" s="28">
        <f>+SUMIF('Input Sheet'!$S:$S,$AL4189,'Input Sheet'!D:D)</f>
        <v>0</v>
      </c>
      <c r="AA4189" s="28">
        <f>+SUMIF('Input Sheet'!$S:$S,$AL4189,'Input Sheet'!E:E)</f>
        <v>0</v>
      </c>
      <c r="AB4189" s="28">
        <f>+SUMIF('Input Sheet'!$S:$S,$AL4189,'Input Sheet'!F:F)</f>
        <v>0</v>
      </c>
      <c r="AC4189" s="28">
        <f>+SUMIF('Input Sheet'!$S:$S,$AL4189,'Input Sheet'!G:G)</f>
        <v>0</v>
      </c>
      <c r="AD4189" s="28">
        <f>+SUMIF('Input Sheet'!$S:$S,$AL4189,'Input Sheet'!H:H)</f>
        <v>0</v>
      </c>
      <c r="AE4189" s="28">
        <f>+SUMIF('Input Sheet'!$S:$S,$AL4189,'Input Sheet'!I:I)</f>
        <v>0</v>
      </c>
      <c r="AF4189" s="28">
        <f>+SUMIF('Input Sheet'!$S:$S,$AL4189,'Input Sheet'!J:J)</f>
        <v>0</v>
      </c>
      <c r="AG4189" s="28">
        <f>+SUMIF('Input Sheet'!$S:$S,$AL4189,'Input Sheet'!K:K)</f>
        <v>0</v>
      </c>
      <c r="AH4189" s="28">
        <f>+SUMIF('Input Sheet'!$S:$S,$AL4189,'Input Sheet'!L:L)</f>
        <v>0</v>
      </c>
      <c r="AI4189" s="28">
        <f>+SUMIF('Input Sheet'!$S:$S,$AL4189,'Input Sheet'!M:M)</f>
        <v>0</v>
      </c>
      <c r="AJ4189" s="28">
        <f>+SUMIF('Input Sheet'!$S:$S,$AL4189,'Input Sheet'!N:N)</f>
        <v>0</v>
      </c>
      <c r="AK4189" s="28"/>
      <c r="AL4189" s="27" t="str">
        <f t="shared" si="326"/>
        <v>420-7370</v>
      </c>
      <c r="AM4189" s="34" t="str">
        <f t="shared" si="329"/>
        <v>Used Vehicle</v>
      </c>
      <c r="AN4189" s="34" t="str">
        <f t="shared" si="330"/>
        <v>Used VehicleOther Semi-Fixed expenses per retail</v>
      </c>
      <c r="AO4189" s="35"/>
      <c r="AP4189" s="35"/>
      <c r="AQ4189" s="35"/>
    </row>
    <row r="4190" spans="1:43" x14ac:dyDescent="0.25">
      <c r="A4190" s="27" t="s">
        <v>103</v>
      </c>
      <c r="B4190" s="27" t="s">
        <v>104</v>
      </c>
      <c r="C4190" s="27" t="s">
        <v>663</v>
      </c>
      <c r="D4190" s="27" t="s">
        <v>266</v>
      </c>
      <c r="E4190" s="27" t="s">
        <v>667</v>
      </c>
      <c r="F4190" s="27" t="s">
        <v>1063</v>
      </c>
      <c r="G4190" s="27" t="s">
        <v>1064</v>
      </c>
      <c r="H4190" s="34" t="s">
        <v>1031</v>
      </c>
      <c r="I4190" s="34" t="s">
        <v>1065</v>
      </c>
      <c r="J4190" s="34" t="str">
        <f t="shared" si="327"/>
        <v>Used VehicleOther Semi-Fixed expenses per retail</v>
      </c>
      <c r="K4190" s="34" t="str">
        <f t="shared" si="328"/>
        <v>421Toyota UV Other Semi-Fixed expenses</v>
      </c>
      <c r="L4190" s="28">
        <f>+SUMIF('TB 4-24'!M:M,$AL4190,'TB 4-24'!G:G)</f>
        <v>0</v>
      </c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>
        <f>+SUMIF('Input Sheet'!$S:$S,$AL4190,'Input Sheet'!C:C)</f>
        <v>0</v>
      </c>
      <c r="Z4190" s="28">
        <f>+SUMIF('Input Sheet'!$S:$S,$AL4190,'Input Sheet'!D:D)</f>
        <v>0</v>
      </c>
      <c r="AA4190" s="28">
        <f>+SUMIF('Input Sheet'!$S:$S,$AL4190,'Input Sheet'!E:E)</f>
        <v>0</v>
      </c>
      <c r="AB4190" s="28">
        <f>+SUMIF('Input Sheet'!$S:$S,$AL4190,'Input Sheet'!F:F)</f>
        <v>0</v>
      </c>
      <c r="AC4190" s="28">
        <f>+SUMIF('Input Sheet'!$S:$S,$AL4190,'Input Sheet'!G:G)</f>
        <v>0</v>
      </c>
      <c r="AD4190" s="28">
        <f>+SUMIF('Input Sheet'!$S:$S,$AL4190,'Input Sheet'!H:H)</f>
        <v>0</v>
      </c>
      <c r="AE4190" s="28">
        <f>+SUMIF('Input Sheet'!$S:$S,$AL4190,'Input Sheet'!I:I)</f>
        <v>0</v>
      </c>
      <c r="AF4190" s="28">
        <f>+SUMIF('Input Sheet'!$S:$S,$AL4190,'Input Sheet'!J:J)</f>
        <v>0</v>
      </c>
      <c r="AG4190" s="28">
        <f>+SUMIF('Input Sheet'!$S:$S,$AL4190,'Input Sheet'!K:K)</f>
        <v>0</v>
      </c>
      <c r="AH4190" s="28">
        <f>+SUMIF('Input Sheet'!$S:$S,$AL4190,'Input Sheet'!L:L)</f>
        <v>0</v>
      </c>
      <c r="AI4190" s="28">
        <f>+SUMIF('Input Sheet'!$S:$S,$AL4190,'Input Sheet'!M:M)</f>
        <v>0</v>
      </c>
      <c r="AJ4190" s="28">
        <f>+SUMIF('Input Sheet'!$S:$S,$AL4190,'Input Sheet'!N:N)</f>
        <v>0</v>
      </c>
      <c r="AK4190" s="28"/>
      <c r="AL4190" s="27" t="str">
        <f t="shared" si="326"/>
        <v>421-7370</v>
      </c>
      <c r="AM4190" s="34" t="str">
        <f t="shared" si="329"/>
        <v>Used Vehicle</v>
      </c>
      <c r="AN4190" s="34" t="str">
        <f t="shared" si="330"/>
        <v>Used VehicleOther Semi-Fixed expenses per retail</v>
      </c>
      <c r="AO4190" s="35"/>
      <c r="AP4190" s="35"/>
      <c r="AQ4190" s="35"/>
    </row>
    <row r="4191" spans="1:43" x14ac:dyDescent="0.25">
      <c r="A4191" s="27" t="s">
        <v>103</v>
      </c>
      <c r="B4191" s="27" t="s">
        <v>104</v>
      </c>
      <c r="C4191" s="27" t="s">
        <v>671</v>
      </c>
      <c r="D4191" s="27" t="s">
        <v>266</v>
      </c>
      <c r="E4191" s="27" t="s">
        <v>673</v>
      </c>
      <c r="F4191" s="27" t="s">
        <v>1063</v>
      </c>
      <c r="G4191" s="27" t="s">
        <v>1064</v>
      </c>
      <c r="H4191" s="34" t="s">
        <v>1031</v>
      </c>
      <c r="I4191" s="34" t="s">
        <v>1065</v>
      </c>
      <c r="J4191" s="34" t="str">
        <f t="shared" si="327"/>
        <v>Used VehicleOther Semi-Fixed expenses per retail</v>
      </c>
      <c r="K4191" s="34" t="str">
        <f t="shared" si="328"/>
        <v>310Toyota UV Other Semi-Fixed expenses</v>
      </c>
      <c r="L4191" s="28">
        <f>+SUMIF('TB 4-24'!M:M,$AL4191,'TB 4-24'!G:G)</f>
        <v>0</v>
      </c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>
        <f>+SUMIF('Input Sheet'!$S:$S,$AL4191,'Input Sheet'!C:C)</f>
        <v>0</v>
      </c>
      <c r="Z4191" s="28">
        <f>+SUMIF('Input Sheet'!$S:$S,$AL4191,'Input Sheet'!D:D)</f>
        <v>0</v>
      </c>
      <c r="AA4191" s="28">
        <f>+SUMIF('Input Sheet'!$S:$S,$AL4191,'Input Sheet'!E:E)</f>
        <v>0</v>
      </c>
      <c r="AB4191" s="28">
        <f>+SUMIF('Input Sheet'!$S:$S,$AL4191,'Input Sheet'!F:F)</f>
        <v>0</v>
      </c>
      <c r="AC4191" s="28">
        <f>+SUMIF('Input Sheet'!$S:$S,$AL4191,'Input Sheet'!G:G)</f>
        <v>0</v>
      </c>
      <c r="AD4191" s="28">
        <f>+SUMIF('Input Sheet'!$S:$S,$AL4191,'Input Sheet'!H:H)</f>
        <v>0</v>
      </c>
      <c r="AE4191" s="28">
        <f>+SUMIF('Input Sheet'!$S:$S,$AL4191,'Input Sheet'!I:I)</f>
        <v>0</v>
      </c>
      <c r="AF4191" s="28">
        <f>+SUMIF('Input Sheet'!$S:$S,$AL4191,'Input Sheet'!J:J)</f>
        <v>0</v>
      </c>
      <c r="AG4191" s="28">
        <f>+SUMIF('Input Sheet'!$S:$S,$AL4191,'Input Sheet'!K:K)</f>
        <v>0</v>
      </c>
      <c r="AH4191" s="28">
        <f>+SUMIF('Input Sheet'!$S:$S,$AL4191,'Input Sheet'!L:L)</f>
        <v>0</v>
      </c>
      <c r="AI4191" s="28">
        <f>+SUMIF('Input Sheet'!$S:$S,$AL4191,'Input Sheet'!M:M)</f>
        <v>0</v>
      </c>
      <c r="AJ4191" s="28">
        <f>+SUMIF('Input Sheet'!$S:$S,$AL4191,'Input Sheet'!N:N)</f>
        <v>0</v>
      </c>
      <c r="AK4191" s="28"/>
      <c r="AL4191" s="27" t="str">
        <f t="shared" si="326"/>
        <v>310-7370</v>
      </c>
      <c r="AM4191" s="34" t="str">
        <f t="shared" si="329"/>
        <v>Used Vehicle</v>
      </c>
      <c r="AN4191" s="34" t="str">
        <f t="shared" si="330"/>
        <v>Used VehicleOther Semi-Fixed expenses per retail</v>
      </c>
      <c r="AO4191" s="35"/>
      <c r="AP4191" s="35"/>
      <c r="AQ4191" s="35"/>
    </row>
    <row r="4192" spans="1:43" x14ac:dyDescent="0.25">
      <c r="A4192" s="27" t="s">
        <v>103</v>
      </c>
      <c r="B4192" s="27" t="s">
        <v>104</v>
      </c>
      <c r="C4192" s="27" t="s">
        <v>671</v>
      </c>
      <c r="D4192" s="27" t="s">
        <v>266</v>
      </c>
      <c r="E4192" s="27" t="s">
        <v>674</v>
      </c>
      <c r="F4192" s="27" t="s">
        <v>1063</v>
      </c>
      <c r="G4192" s="27" t="s">
        <v>1064</v>
      </c>
      <c r="H4192" s="34" t="s">
        <v>1031</v>
      </c>
      <c r="I4192" s="34" t="s">
        <v>1065</v>
      </c>
      <c r="J4192" s="34" t="str">
        <f t="shared" si="327"/>
        <v>Used VehicleOther Semi-Fixed expenses per retail</v>
      </c>
      <c r="K4192" s="34" t="str">
        <f t="shared" si="328"/>
        <v>321Toyota UV Other Semi-Fixed expenses</v>
      </c>
      <c r="L4192" s="28">
        <f>+SUMIF('TB 4-24'!M:M,$AL4192,'TB 4-24'!G:G)</f>
        <v>0</v>
      </c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>
        <f>+SUMIF('Input Sheet'!$S:$S,$AL4192,'Input Sheet'!C:C)</f>
        <v>0</v>
      </c>
      <c r="Z4192" s="28">
        <f>+SUMIF('Input Sheet'!$S:$S,$AL4192,'Input Sheet'!D:D)</f>
        <v>0</v>
      </c>
      <c r="AA4192" s="28">
        <f>+SUMIF('Input Sheet'!$S:$S,$AL4192,'Input Sheet'!E:E)</f>
        <v>0</v>
      </c>
      <c r="AB4192" s="28">
        <f>+SUMIF('Input Sheet'!$S:$S,$AL4192,'Input Sheet'!F:F)</f>
        <v>0</v>
      </c>
      <c r="AC4192" s="28">
        <f>+SUMIF('Input Sheet'!$S:$S,$AL4192,'Input Sheet'!G:G)</f>
        <v>0</v>
      </c>
      <c r="AD4192" s="28">
        <f>+SUMIF('Input Sheet'!$S:$S,$AL4192,'Input Sheet'!H:H)</f>
        <v>0</v>
      </c>
      <c r="AE4192" s="28">
        <f>+SUMIF('Input Sheet'!$S:$S,$AL4192,'Input Sheet'!I:I)</f>
        <v>0</v>
      </c>
      <c r="AF4192" s="28">
        <f>+SUMIF('Input Sheet'!$S:$S,$AL4192,'Input Sheet'!J:J)</f>
        <v>0</v>
      </c>
      <c r="AG4192" s="28">
        <f>+SUMIF('Input Sheet'!$S:$S,$AL4192,'Input Sheet'!K:K)</f>
        <v>0</v>
      </c>
      <c r="AH4192" s="28">
        <f>+SUMIF('Input Sheet'!$S:$S,$AL4192,'Input Sheet'!L:L)</f>
        <v>0</v>
      </c>
      <c r="AI4192" s="28">
        <f>+SUMIF('Input Sheet'!$S:$S,$AL4192,'Input Sheet'!M:M)</f>
        <v>0</v>
      </c>
      <c r="AJ4192" s="28">
        <f>+SUMIF('Input Sheet'!$S:$S,$AL4192,'Input Sheet'!N:N)</f>
        <v>0</v>
      </c>
      <c r="AK4192" s="28"/>
      <c r="AL4192" s="27" t="str">
        <f t="shared" si="326"/>
        <v>321-7370</v>
      </c>
      <c r="AM4192" s="34" t="str">
        <f t="shared" si="329"/>
        <v>Used Vehicle</v>
      </c>
      <c r="AN4192" s="34" t="str">
        <f t="shared" si="330"/>
        <v>Used VehicleOther Semi-Fixed expenses per retail</v>
      </c>
      <c r="AO4192" s="35"/>
      <c r="AP4192" s="35"/>
      <c r="AQ4192" s="35"/>
    </row>
    <row r="4193" spans="1:43" x14ac:dyDescent="0.25">
      <c r="A4193" s="27" t="s">
        <v>103</v>
      </c>
      <c r="B4193" s="27" t="s">
        <v>104</v>
      </c>
      <c r="C4193" s="27" t="s">
        <v>104</v>
      </c>
      <c r="D4193" s="27" t="s">
        <v>266</v>
      </c>
      <c r="E4193" s="27" t="s">
        <v>649</v>
      </c>
      <c r="F4193" s="27" t="s">
        <v>1063</v>
      </c>
      <c r="G4193" s="27" t="s">
        <v>1064</v>
      </c>
      <c r="H4193" s="34" t="s">
        <v>1031</v>
      </c>
      <c r="I4193" s="34" t="s">
        <v>1065</v>
      </c>
      <c r="J4193" s="34" t="str">
        <f t="shared" si="327"/>
        <v>Used VehicleOther Semi-Fixed expenses per retail</v>
      </c>
      <c r="K4193" s="34" t="str">
        <f t="shared" si="328"/>
        <v>110Toyota UV Other Semi-Fixed expenses</v>
      </c>
      <c r="L4193" s="28">
        <f>+SUMIF('TB 4-24'!M:M,$AL4193,'TB 4-24'!G:G)</f>
        <v>0</v>
      </c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>
        <f>+SUMIF('Input Sheet'!$S:$S,$AL4193,'Input Sheet'!C:C)</f>
        <v>0</v>
      </c>
      <c r="Z4193" s="28">
        <f>+SUMIF('Input Sheet'!$S:$S,$AL4193,'Input Sheet'!D:D)</f>
        <v>0</v>
      </c>
      <c r="AA4193" s="28">
        <f>+SUMIF('Input Sheet'!$S:$S,$AL4193,'Input Sheet'!E:E)</f>
        <v>0</v>
      </c>
      <c r="AB4193" s="28">
        <f>+SUMIF('Input Sheet'!$S:$S,$AL4193,'Input Sheet'!F:F)</f>
        <v>0</v>
      </c>
      <c r="AC4193" s="28">
        <f>+SUMIF('Input Sheet'!$S:$S,$AL4193,'Input Sheet'!G:G)</f>
        <v>0</v>
      </c>
      <c r="AD4193" s="28">
        <f>+SUMIF('Input Sheet'!$S:$S,$AL4193,'Input Sheet'!H:H)</f>
        <v>0</v>
      </c>
      <c r="AE4193" s="28">
        <f>+SUMIF('Input Sheet'!$S:$S,$AL4193,'Input Sheet'!I:I)</f>
        <v>0</v>
      </c>
      <c r="AF4193" s="28">
        <f>+SUMIF('Input Sheet'!$S:$S,$AL4193,'Input Sheet'!J:J)</f>
        <v>0</v>
      </c>
      <c r="AG4193" s="28">
        <f>+SUMIF('Input Sheet'!$S:$S,$AL4193,'Input Sheet'!K:K)</f>
        <v>0</v>
      </c>
      <c r="AH4193" s="28">
        <f>+SUMIF('Input Sheet'!$S:$S,$AL4193,'Input Sheet'!L:L)</f>
        <v>0</v>
      </c>
      <c r="AI4193" s="28">
        <f>+SUMIF('Input Sheet'!$S:$S,$AL4193,'Input Sheet'!M:M)</f>
        <v>0</v>
      </c>
      <c r="AJ4193" s="28">
        <f>+SUMIF('Input Sheet'!$S:$S,$AL4193,'Input Sheet'!N:N)</f>
        <v>0</v>
      </c>
      <c r="AK4193" s="28"/>
      <c r="AL4193" s="27" t="str">
        <f t="shared" si="326"/>
        <v>110-7370</v>
      </c>
      <c r="AM4193" s="34" t="str">
        <f t="shared" si="329"/>
        <v>Used Vehicle</v>
      </c>
      <c r="AN4193" s="34" t="str">
        <f t="shared" si="330"/>
        <v>Used VehicleOther Semi-Fixed expenses per retail</v>
      </c>
      <c r="AO4193" s="35"/>
      <c r="AP4193" s="35"/>
      <c r="AQ4193" s="35"/>
    </row>
    <row r="4194" spans="1:43" x14ac:dyDescent="0.25">
      <c r="A4194" s="27" t="s">
        <v>103</v>
      </c>
      <c r="B4194" s="27" t="s">
        <v>104</v>
      </c>
      <c r="C4194" s="27" t="s">
        <v>104</v>
      </c>
      <c r="D4194" s="27" t="s">
        <v>266</v>
      </c>
      <c r="E4194" s="27" t="s">
        <v>654</v>
      </c>
      <c r="F4194" s="27" t="s">
        <v>1063</v>
      </c>
      <c r="G4194" s="27" t="s">
        <v>1064</v>
      </c>
      <c r="H4194" s="34" t="s">
        <v>1031</v>
      </c>
      <c r="I4194" s="34" t="s">
        <v>1065</v>
      </c>
      <c r="J4194" s="34" t="str">
        <f t="shared" si="327"/>
        <v>Used VehicleOther Semi-Fixed expenses per retail</v>
      </c>
      <c r="K4194" s="34" t="str">
        <f t="shared" si="328"/>
        <v>120Toyota UV Other Semi-Fixed expenses</v>
      </c>
      <c r="L4194" s="28">
        <f>+SUMIF('TB 4-24'!M:M,$AL4194,'TB 4-24'!G:G)</f>
        <v>0</v>
      </c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>
        <f>+SUMIF('Input Sheet'!$S:$S,$AL4194,'Input Sheet'!C:C)</f>
        <v>0</v>
      </c>
      <c r="Z4194" s="28">
        <f>+SUMIF('Input Sheet'!$S:$S,$AL4194,'Input Sheet'!D:D)</f>
        <v>0</v>
      </c>
      <c r="AA4194" s="28">
        <f>+SUMIF('Input Sheet'!$S:$S,$AL4194,'Input Sheet'!E:E)</f>
        <v>0</v>
      </c>
      <c r="AB4194" s="28">
        <f>+SUMIF('Input Sheet'!$S:$S,$AL4194,'Input Sheet'!F:F)</f>
        <v>0</v>
      </c>
      <c r="AC4194" s="28">
        <f>+SUMIF('Input Sheet'!$S:$S,$AL4194,'Input Sheet'!G:G)</f>
        <v>0</v>
      </c>
      <c r="AD4194" s="28">
        <f>+SUMIF('Input Sheet'!$S:$S,$AL4194,'Input Sheet'!H:H)</f>
        <v>0</v>
      </c>
      <c r="AE4194" s="28">
        <f>+SUMIF('Input Sheet'!$S:$S,$AL4194,'Input Sheet'!I:I)</f>
        <v>0</v>
      </c>
      <c r="AF4194" s="28">
        <f>+SUMIF('Input Sheet'!$S:$S,$AL4194,'Input Sheet'!J:J)</f>
        <v>0</v>
      </c>
      <c r="AG4194" s="28">
        <f>+SUMIF('Input Sheet'!$S:$S,$AL4194,'Input Sheet'!K:K)</f>
        <v>0</v>
      </c>
      <c r="AH4194" s="28">
        <f>+SUMIF('Input Sheet'!$S:$S,$AL4194,'Input Sheet'!L:L)</f>
        <v>0</v>
      </c>
      <c r="AI4194" s="28">
        <f>+SUMIF('Input Sheet'!$S:$S,$AL4194,'Input Sheet'!M:M)</f>
        <v>0</v>
      </c>
      <c r="AJ4194" s="28">
        <f>+SUMIF('Input Sheet'!$S:$S,$AL4194,'Input Sheet'!N:N)</f>
        <v>0</v>
      </c>
      <c r="AK4194" s="28"/>
      <c r="AL4194" s="27" t="str">
        <f t="shared" si="326"/>
        <v>120-7370</v>
      </c>
      <c r="AM4194" s="34" t="str">
        <f t="shared" si="329"/>
        <v>Used Vehicle</v>
      </c>
      <c r="AN4194" s="34" t="str">
        <f t="shared" si="330"/>
        <v>Used VehicleOther Semi-Fixed expenses per retail</v>
      </c>
      <c r="AO4194" s="35"/>
      <c r="AP4194" s="35"/>
      <c r="AQ4194" s="35"/>
    </row>
    <row r="4195" spans="1:43" x14ac:dyDescent="0.25">
      <c r="A4195" s="27" t="s">
        <v>103</v>
      </c>
      <c r="B4195" s="27" t="s">
        <v>104</v>
      </c>
      <c r="C4195" s="27" t="s">
        <v>104</v>
      </c>
      <c r="D4195" s="27" t="s">
        <v>266</v>
      </c>
      <c r="E4195" s="27" t="s">
        <v>678</v>
      </c>
      <c r="F4195" s="27" t="s">
        <v>1063</v>
      </c>
      <c r="G4195" s="27" t="s">
        <v>1064</v>
      </c>
      <c r="H4195" s="34" t="s">
        <v>1031</v>
      </c>
      <c r="I4195" s="34" t="s">
        <v>1065</v>
      </c>
      <c r="J4195" s="34" t="str">
        <f t="shared" si="327"/>
        <v>Used VehicleOther Semi-Fixed expenses per retail</v>
      </c>
      <c r="K4195" s="34" t="str">
        <f t="shared" si="328"/>
        <v>121Toyota UV Other Semi-Fixed expenses</v>
      </c>
      <c r="L4195" s="28">
        <f>+SUMIF('TB 4-24'!M:M,$AL4195,'TB 4-24'!G:G)</f>
        <v>0</v>
      </c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>
        <f>+SUMIF('Input Sheet'!$S:$S,$AL4195,'Input Sheet'!C:C)</f>
        <v>0</v>
      </c>
      <c r="Z4195" s="28">
        <f>+SUMIF('Input Sheet'!$S:$S,$AL4195,'Input Sheet'!D:D)</f>
        <v>0</v>
      </c>
      <c r="AA4195" s="28">
        <f>+SUMIF('Input Sheet'!$S:$S,$AL4195,'Input Sheet'!E:E)</f>
        <v>0</v>
      </c>
      <c r="AB4195" s="28">
        <f>+SUMIF('Input Sheet'!$S:$S,$AL4195,'Input Sheet'!F:F)</f>
        <v>0</v>
      </c>
      <c r="AC4195" s="28">
        <f>+SUMIF('Input Sheet'!$S:$S,$AL4195,'Input Sheet'!G:G)</f>
        <v>0</v>
      </c>
      <c r="AD4195" s="28">
        <f>+SUMIF('Input Sheet'!$S:$S,$AL4195,'Input Sheet'!H:H)</f>
        <v>0</v>
      </c>
      <c r="AE4195" s="28">
        <f>+SUMIF('Input Sheet'!$S:$S,$AL4195,'Input Sheet'!I:I)</f>
        <v>0</v>
      </c>
      <c r="AF4195" s="28">
        <f>+SUMIF('Input Sheet'!$S:$S,$AL4195,'Input Sheet'!J:J)</f>
        <v>0</v>
      </c>
      <c r="AG4195" s="28">
        <f>+SUMIF('Input Sheet'!$S:$S,$AL4195,'Input Sheet'!K:K)</f>
        <v>0</v>
      </c>
      <c r="AH4195" s="28">
        <f>+SUMIF('Input Sheet'!$S:$S,$AL4195,'Input Sheet'!L:L)</f>
        <v>0</v>
      </c>
      <c r="AI4195" s="28">
        <f>+SUMIF('Input Sheet'!$S:$S,$AL4195,'Input Sheet'!M:M)</f>
        <v>0</v>
      </c>
      <c r="AJ4195" s="28">
        <f>+SUMIF('Input Sheet'!$S:$S,$AL4195,'Input Sheet'!N:N)</f>
        <v>0</v>
      </c>
      <c r="AK4195" s="28"/>
      <c r="AL4195" s="27" t="str">
        <f t="shared" si="326"/>
        <v>121-7370</v>
      </c>
      <c r="AM4195" s="34" t="str">
        <f t="shared" si="329"/>
        <v>Used Vehicle</v>
      </c>
      <c r="AN4195" s="34" t="str">
        <f t="shared" si="330"/>
        <v>Used VehicleOther Semi-Fixed expenses per retail</v>
      </c>
      <c r="AO4195" s="35"/>
      <c r="AP4195" s="35"/>
      <c r="AQ4195" s="35"/>
    </row>
    <row r="4196" spans="1:43" x14ac:dyDescent="0.25">
      <c r="A4196" s="27" t="s">
        <v>103</v>
      </c>
      <c r="B4196" s="27" t="s">
        <v>104</v>
      </c>
      <c r="C4196" s="27" t="s">
        <v>657</v>
      </c>
      <c r="D4196" s="27" t="s">
        <v>267</v>
      </c>
      <c r="E4196" s="27" t="s">
        <v>658</v>
      </c>
      <c r="F4196" s="27" t="s">
        <v>1063</v>
      </c>
      <c r="G4196" s="27" t="s">
        <v>1064</v>
      </c>
      <c r="H4196" s="34" t="s">
        <v>1031</v>
      </c>
      <c r="I4196" s="34" t="s">
        <v>1065</v>
      </c>
      <c r="J4196" s="34" t="str">
        <f t="shared" si="327"/>
        <v>Used VehicleOther Semi-Fixed expenses per retail</v>
      </c>
      <c r="K4196" s="34" t="str">
        <f t="shared" si="328"/>
        <v>210Toyota UV Other Semi-Fixed expenses</v>
      </c>
      <c r="L4196" s="28">
        <f>+SUMIF('TB 4-24'!M:M,$AL4196,'TB 4-24'!G:G)</f>
        <v>0</v>
      </c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>
        <f>+SUMIF('Input Sheet'!$S:$S,$AL4196,'Input Sheet'!C:C)</f>
        <v>0</v>
      </c>
      <c r="Z4196" s="28">
        <f>+SUMIF('Input Sheet'!$S:$S,$AL4196,'Input Sheet'!D:D)</f>
        <v>0</v>
      </c>
      <c r="AA4196" s="28">
        <f>+SUMIF('Input Sheet'!$S:$S,$AL4196,'Input Sheet'!E:E)</f>
        <v>0</v>
      </c>
      <c r="AB4196" s="28">
        <f>+SUMIF('Input Sheet'!$S:$S,$AL4196,'Input Sheet'!F:F)</f>
        <v>0</v>
      </c>
      <c r="AC4196" s="28">
        <f>+SUMIF('Input Sheet'!$S:$S,$AL4196,'Input Sheet'!G:G)</f>
        <v>0</v>
      </c>
      <c r="AD4196" s="28">
        <f>+SUMIF('Input Sheet'!$S:$S,$AL4196,'Input Sheet'!H:H)</f>
        <v>0</v>
      </c>
      <c r="AE4196" s="28">
        <f>+SUMIF('Input Sheet'!$S:$S,$AL4196,'Input Sheet'!I:I)</f>
        <v>0</v>
      </c>
      <c r="AF4196" s="28">
        <f>+SUMIF('Input Sheet'!$S:$S,$AL4196,'Input Sheet'!J:J)</f>
        <v>0</v>
      </c>
      <c r="AG4196" s="28">
        <f>+SUMIF('Input Sheet'!$S:$S,$AL4196,'Input Sheet'!K:K)</f>
        <v>0</v>
      </c>
      <c r="AH4196" s="28">
        <f>+SUMIF('Input Sheet'!$S:$S,$AL4196,'Input Sheet'!L:L)</f>
        <v>0</v>
      </c>
      <c r="AI4196" s="28">
        <f>+SUMIF('Input Sheet'!$S:$S,$AL4196,'Input Sheet'!M:M)</f>
        <v>0</v>
      </c>
      <c r="AJ4196" s="28">
        <f>+SUMIF('Input Sheet'!$S:$S,$AL4196,'Input Sheet'!N:N)</f>
        <v>0</v>
      </c>
      <c r="AK4196" s="28"/>
      <c r="AL4196" s="27" t="str">
        <f t="shared" si="326"/>
        <v>210-7371</v>
      </c>
      <c r="AM4196" s="34" t="str">
        <f t="shared" si="329"/>
        <v>Used Vehicle</v>
      </c>
      <c r="AN4196" s="34" t="str">
        <f t="shared" si="330"/>
        <v>Used VehicleOther Semi-Fixed expenses per retail</v>
      </c>
      <c r="AO4196" s="35"/>
      <c r="AP4196" s="35"/>
      <c r="AQ4196" s="35"/>
    </row>
    <row r="4197" spans="1:43" x14ac:dyDescent="0.25">
      <c r="A4197" s="27" t="s">
        <v>103</v>
      </c>
      <c r="B4197" s="27" t="s">
        <v>104</v>
      </c>
      <c r="C4197" s="27" t="s">
        <v>657</v>
      </c>
      <c r="D4197" s="27" t="s">
        <v>267</v>
      </c>
      <c r="E4197" s="27" t="s">
        <v>659</v>
      </c>
      <c r="F4197" s="27" t="s">
        <v>1063</v>
      </c>
      <c r="G4197" s="27" t="s">
        <v>1064</v>
      </c>
      <c r="H4197" s="34" t="s">
        <v>1031</v>
      </c>
      <c r="I4197" s="34" t="s">
        <v>1065</v>
      </c>
      <c r="J4197" s="34" t="str">
        <f t="shared" si="327"/>
        <v>Used VehicleOther Semi-Fixed expenses per retail</v>
      </c>
      <c r="K4197" s="34" t="str">
        <f t="shared" si="328"/>
        <v>220Toyota UV Other Semi-Fixed expenses</v>
      </c>
      <c r="L4197" s="28">
        <f>+SUMIF('TB 4-24'!M:M,$AL4197,'TB 4-24'!G:G)</f>
        <v>0</v>
      </c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>
        <f>+SUMIF('Input Sheet'!$S:$S,$AL4197,'Input Sheet'!C:C)</f>
        <v>0</v>
      </c>
      <c r="Z4197" s="28">
        <f>+SUMIF('Input Sheet'!$S:$S,$AL4197,'Input Sheet'!D:D)</f>
        <v>0</v>
      </c>
      <c r="AA4197" s="28">
        <f>+SUMIF('Input Sheet'!$S:$S,$AL4197,'Input Sheet'!E:E)</f>
        <v>0</v>
      </c>
      <c r="AB4197" s="28">
        <f>+SUMIF('Input Sheet'!$S:$S,$AL4197,'Input Sheet'!F:F)</f>
        <v>0</v>
      </c>
      <c r="AC4197" s="28">
        <f>+SUMIF('Input Sheet'!$S:$S,$AL4197,'Input Sheet'!G:G)</f>
        <v>0</v>
      </c>
      <c r="AD4197" s="28">
        <f>+SUMIF('Input Sheet'!$S:$S,$AL4197,'Input Sheet'!H:H)</f>
        <v>0</v>
      </c>
      <c r="AE4197" s="28">
        <f>+SUMIF('Input Sheet'!$S:$S,$AL4197,'Input Sheet'!I:I)</f>
        <v>0</v>
      </c>
      <c r="AF4197" s="28">
        <f>+SUMIF('Input Sheet'!$S:$S,$AL4197,'Input Sheet'!J:J)</f>
        <v>0</v>
      </c>
      <c r="AG4197" s="28">
        <f>+SUMIF('Input Sheet'!$S:$S,$AL4197,'Input Sheet'!K:K)</f>
        <v>0</v>
      </c>
      <c r="AH4197" s="28">
        <f>+SUMIF('Input Sheet'!$S:$S,$AL4197,'Input Sheet'!L:L)</f>
        <v>0</v>
      </c>
      <c r="AI4197" s="28">
        <f>+SUMIF('Input Sheet'!$S:$S,$AL4197,'Input Sheet'!M:M)</f>
        <v>0</v>
      </c>
      <c r="AJ4197" s="28">
        <f>+SUMIF('Input Sheet'!$S:$S,$AL4197,'Input Sheet'!N:N)</f>
        <v>0</v>
      </c>
      <c r="AK4197" s="28"/>
      <c r="AL4197" s="27" t="str">
        <f t="shared" si="326"/>
        <v>220-7371</v>
      </c>
      <c r="AM4197" s="34" t="str">
        <f t="shared" si="329"/>
        <v>Used Vehicle</v>
      </c>
      <c r="AN4197" s="34" t="str">
        <f t="shared" si="330"/>
        <v>Used VehicleOther Semi-Fixed expenses per retail</v>
      </c>
      <c r="AO4197" s="35"/>
      <c r="AP4197" s="35"/>
      <c r="AQ4197" s="35"/>
    </row>
    <row r="4198" spans="1:43" x14ac:dyDescent="0.25">
      <c r="A4198" s="27" t="s">
        <v>103</v>
      </c>
      <c r="B4198" s="27" t="s">
        <v>104</v>
      </c>
      <c r="C4198" s="27" t="s">
        <v>657</v>
      </c>
      <c r="D4198" s="27" t="s">
        <v>267</v>
      </c>
      <c r="E4198" s="27" t="s">
        <v>661</v>
      </c>
      <c r="F4198" s="27" t="s">
        <v>1063</v>
      </c>
      <c r="G4198" s="27" t="s">
        <v>1064</v>
      </c>
      <c r="H4198" s="34" t="s">
        <v>1031</v>
      </c>
      <c r="I4198" s="34" t="s">
        <v>1065</v>
      </c>
      <c r="J4198" s="34" t="str">
        <f t="shared" si="327"/>
        <v>Used VehicleOther Semi-Fixed expenses per retail</v>
      </c>
      <c r="K4198" s="34" t="str">
        <f t="shared" si="328"/>
        <v>221Toyota UV Other Semi-Fixed expenses</v>
      </c>
      <c r="L4198" s="28">
        <f>+SUMIF('TB 4-24'!M:M,$AL4198,'TB 4-24'!G:G)</f>
        <v>0</v>
      </c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>
        <f>+SUMIF('Input Sheet'!$S:$S,$AL4198,'Input Sheet'!C:C)</f>
        <v>0</v>
      </c>
      <c r="Z4198" s="28">
        <f>+SUMIF('Input Sheet'!$S:$S,$AL4198,'Input Sheet'!D:D)</f>
        <v>0</v>
      </c>
      <c r="AA4198" s="28">
        <f>+SUMIF('Input Sheet'!$S:$S,$AL4198,'Input Sheet'!E:E)</f>
        <v>0</v>
      </c>
      <c r="AB4198" s="28">
        <f>+SUMIF('Input Sheet'!$S:$S,$AL4198,'Input Sheet'!F:F)</f>
        <v>0</v>
      </c>
      <c r="AC4198" s="28">
        <f>+SUMIF('Input Sheet'!$S:$S,$AL4198,'Input Sheet'!G:G)</f>
        <v>0</v>
      </c>
      <c r="AD4198" s="28">
        <f>+SUMIF('Input Sheet'!$S:$S,$AL4198,'Input Sheet'!H:H)</f>
        <v>0</v>
      </c>
      <c r="AE4198" s="28">
        <f>+SUMIF('Input Sheet'!$S:$S,$AL4198,'Input Sheet'!I:I)</f>
        <v>0</v>
      </c>
      <c r="AF4198" s="28">
        <f>+SUMIF('Input Sheet'!$S:$S,$AL4198,'Input Sheet'!J:J)</f>
        <v>0</v>
      </c>
      <c r="AG4198" s="28">
        <f>+SUMIF('Input Sheet'!$S:$S,$AL4198,'Input Sheet'!K:K)</f>
        <v>0</v>
      </c>
      <c r="AH4198" s="28">
        <f>+SUMIF('Input Sheet'!$S:$S,$AL4198,'Input Sheet'!L:L)</f>
        <v>0</v>
      </c>
      <c r="AI4198" s="28">
        <f>+SUMIF('Input Sheet'!$S:$S,$AL4198,'Input Sheet'!M:M)</f>
        <v>0</v>
      </c>
      <c r="AJ4198" s="28">
        <f>+SUMIF('Input Sheet'!$S:$S,$AL4198,'Input Sheet'!N:N)</f>
        <v>0</v>
      </c>
      <c r="AK4198" s="28"/>
      <c r="AL4198" s="27" t="str">
        <f t="shared" si="326"/>
        <v>221-7371</v>
      </c>
      <c r="AM4198" s="34" t="str">
        <f t="shared" si="329"/>
        <v>Used Vehicle</v>
      </c>
      <c r="AN4198" s="34" t="str">
        <f t="shared" si="330"/>
        <v>Used VehicleOther Semi-Fixed expenses per retail</v>
      </c>
      <c r="AO4198" s="35"/>
      <c r="AP4198" s="35"/>
      <c r="AQ4198" s="35"/>
    </row>
    <row r="4199" spans="1:43" x14ac:dyDescent="0.25">
      <c r="A4199" s="27" t="s">
        <v>103</v>
      </c>
      <c r="B4199" s="27" t="s">
        <v>104</v>
      </c>
      <c r="C4199" s="27" t="s">
        <v>663</v>
      </c>
      <c r="D4199" s="27" t="s">
        <v>267</v>
      </c>
      <c r="E4199" s="27" t="s">
        <v>666</v>
      </c>
      <c r="F4199" s="27" t="s">
        <v>1063</v>
      </c>
      <c r="G4199" s="27" t="s">
        <v>1064</v>
      </c>
      <c r="H4199" s="34" t="s">
        <v>1031</v>
      </c>
      <c r="I4199" s="34" t="s">
        <v>1065</v>
      </c>
      <c r="J4199" s="34" t="str">
        <f t="shared" si="327"/>
        <v>Used VehicleOther Semi-Fixed expenses per retail</v>
      </c>
      <c r="K4199" s="34" t="str">
        <f t="shared" si="328"/>
        <v>420Toyota UV Other Semi-Fixed expenses</v>
      </c>
      <c r="L4199" s="28">
        <f>+SUMIF('TB 4-24'!M:M,$AL4199,'TB 4-24'!G:G)</f>
        <v>0</v>
      </c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>
        <f>+SUMIF('Input Sheet'!$S:$S,$AL4199,'Input Sheet'!C:C)</f>
        <v>0</v>
      </c>
      <c r="Z4199" s="28">
        <f>+SUMIF('Input Sheet'!$S:$S,$AL4199,'Input Sheet'!D:D)</f>
        <v>0</v>
      </c>
      <c r="AA4199" s="28">
        <f>+SUMIF('Input Sheet'!$S:$S,$AL4199,'Input Sheet'!E:E)</f>
        <v>0</v>
      </c>
      <c r="AB4199" s="28">
        <f>+SUMIF('Input Sheet'!$S:$S,$AL4199,'Input Sheet'!F:F)</f>
        <v>0</v>
      </c>
      <c r="AC4199" s="28">
        <f>+SUMIF('Input Sheet'!$S:$S,$AL4199,'Input Sheet'!G:G)</f>
        <v>0</v>
      </c>
      <c r="AD4199" s="28">
        <f>+SUMIF('Input Sheet'!$S:$S,$AL4199,'Input Sheet'!H:H)</f>
        <v>0</v>
      </c>
      <c r="AE4199" s="28">
        <f>+SUMIF('Input Sheet'!$S:$S,$AL4199,'Input Sheet'!I:I)</f>
        <v>0</v>
      </c>
      <c r="AF4199" s="28">
        <f>+SUMIF('Input Sheet'!$S:$S,$AL4199,'Input Sheet'!J:J)</f>
        <v>0</v>
      </c>
      <c r="AG4199" s="28">
        <f>+SUMIF('Input Sheet'!$S:$S,$AL4199,'Input Sheet'!K:K)</f>
        <v>0</v>
      </c>
      <c r="AH4199" s="28">
        <f>+SUMIF('Input Sheet'!$S:$S,$AL4199,'Input Sheet'!L:L)</f>
        <v>0</v>
      </c>
      <c r="AI4199" s="28">
        <f>+SUMIF('Input Sheet'!$S:$S,$AL4199,'Input Sheet'!M:M)</f>
        <v>0</v>
      </c>
      <c r="AJ4199" s="28">
        <f>+SUMIF('Input Sheet'!$S:$S,$AL4199,'Input Sheet'!N:N)</f>
        <v>0</v>
      </c>
      <c r="AK4199" s="28"/>
      <c r="AL4199" s="27" t="str">
        <f t="shared" si="326"/>
        <v>420-7371</v>
      </c>
      <c r="AM4199" s="34" t="str">
        <f t="shared" si="329"/>
        <v>Used Vehicle</v>
      </c>
      <c r="AN4199" s="34" t="str">
        <f t="shared" si="330"/>
        <v>Used VehicleOther Semi-Fixed expenses per retail</v>
      </c>
      <c r="AO4199" s="35"/>
      <c r="AP4199" s="35"/>
      <c r="AQ4199" s="35"/>
    </row>
    <row r="4200" spans="1:43" x14ac:dyDescent="0.25">
      <c r="A4200" s="27" t="s">
        <v>103</v>
      </c>
      <c r="B4200" s="27" t="s">
        <v>104</v>
      </c>
      <c r="C4200" s="27" t="s">
        <v>663</v>
      </c>
      <c r="D4200" s="27" t="s">
        <v>267</v>
      </c>
      <c r="E4200" s="27" t="s">
        <v>667</v>
      </c>
      <c r="F4200" s="27" t="s">
        <v>1063</v>
      </c>
      <c r="G4200" s="27" t="s">
        <v>1064</v>
      </c>
      <c r="H4200" s="34" t="s">
        <v>1031</v>
      </c>
      <c r="I4200" s="34" t="s">
        <v>1065</v>
      </c>
      <c r="J4200" s="34" t="str">
        <f t="shared" si="327"/>
        <v>Used VehicleOther Semi-Fixed expenses per retail</v>
      </c>
      <c r="K4200" s="34" t="str">
        <f t="shared" si="328"/>
        <v>421Toyota UV Other Semi-Fixed expenses</v>
      </c>
      <c r="L4200" s="28">
        <f>+SUMIF('TB 4-24'!M:M,$AL4200,'TB 4-24'!G:G)</f>
        <v>0</v>
      </c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>
        <f>+SUMIF('Input Sheet'!$S:$S,$AL4200,'Input Sheet'!C:C)</f>
        <v>0</v>
      </c>
      <c r="Z4200" s="28">
        <f>+SUMIF('Input Sheet'!$S:$S,$AL4200,'Input Sheet'!D:D)</f>
        <v>0</v>
      </c>
      <c r="AA4200" s="28">
        <f>+SUMIF('Input Sheet'!$S:$S,$AL4200,'Input Sheet'!E:E)</f>
        <v>0</v>
      </c>
      <c r="AB4200" s="28">
        <f>+SUMIF('Input Sheet'!$S:$S,$AL4200,'Input Sheet'!F:F)</f>
        <v>0</v>
      </c>
      <c r="AC4200" s="28">
        <f>+SUMIF('Input Sheet'!$S:$S,$AL4200,'Input Sheet'!G:G)</f>
        <v>0</v>
      </c>
      <c r="AD4200" s="28">
        <f>+SUMIF('Input Sheet'!$S:$S,$AL4200,'Input Sheet'!H:H)</f>
        <v>0</v>
      </c>
      <c r="AE4200" s="28">
        <f>+SUMIF('Input Sheet'!$S:$S,$AL4200,'Input Sheet'!I:I)</f>
        <v>0</v>
      </c>
      <c r="AF4200" s="28">
        <f>+SUMIF('Input Sheet'!$S:$S,$AL4200,'Input Sheet'!J:J)</f>
        <v>0</v>
      </c>
      <c r="AG4200" s="28">
        <f>+SUMIF('Input Sheet'!$S:$S,$AL4200,'Input Sheet'!K:K)</f>
        <v>0</v>
      </c>
      <c r="AH4200" s="28">
        <f>+SUMIF('Input Sheet'!$S:$S,$AL4200,'Input Sheet'!L:L)</f>
        <v>0</v>
      </c>
      <c r="AI4200" s="28">
        <f>+SUMIF('Input Sheet'!$S:$S,$AL4200,'Input Sheet'!M:M)</f>
        <v>0</v>
      </c>
      <c r="AJ4200" s="28">
        <f>+SUMIF('Input Sheet'!$S:$S,$AL4200,'Input Sheet'!N:N)</f>
        <v>0</v>
      </c>
      <c r="AK4200" s="28"/>
      <c r="AL4200" s="27" t="str">
        <f t="shared" si="326"/>
        <v>421-7371</v>
      </c>
      <c r="AM4200" s="34" t="str">
        <f t="shared" si="329"/>
        <v>Used Vehicle</v>
      </c>
      <c r="AN4200" s="34" t="str">
        <f t="shared" si="330"/>
        <v>Used VehicleOther Semi-Fixed expenses per retail</v>
      </c>
      <c r="AO4200" s="35"/>
      <c r="AP4200" s="35"/>
      <c r="AQ4200" s="35"/>
    </row>
    <row r="4201" spans="1:43" x14ac:dyDescent="0.25">
      <c r="A4201" s="27" t="s">
        <v>103</v>
      </c>
      <c r="B4201" s="27" t="s">
        <v>104</v>
      </c>
      <c r="C4201" s="27" t="s">
        <v>671</v>
      </c>
      <c r="D4201" s="27" t="s">
        <v>267</v>
      </c>
      <c r="E4201" s="27" t="s">
        <v>673</v>
      </c>
      <c r="F4201" s="27" t="s">
        <v>1063</v>
      </c>
      <c r="G4201" s="27" t="s">
        <v>1064</v>
      </c>
      <c r="H4201" s="34" t="s">
        <v>1031</v>
      </c>
      <c r="I4201" s="34" t="s">
        <v>1065</v>
      </c>
      <c r="J4201" s="34" t="str">
        <f t="shared" si="327"/>
        <v>Used VehicleOther Semi-Fixed expenses per retail</v>
      </c>
      <c r="K4201" s="34" t="str">
        <f t="shared" si="328"/>
        <v>310Toyota UV Other Semi-Fixed expenses</v>
      </c>
      <c r="L4201" s="28">
        <f>+SUMIF('TB 4-24'!M:M,$AL4201,'TB 4-24'!G:G)</f>
        <v>0</v>
      </c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>
        <f>+SUMIF('Input Sheet'!$S:$S,$AL4201,'Input Sheet'!C:C)</f>
        <v>0</v>
      </c>
      <c r="Z4201" s="28">
        <f>+SUMIF('Input Sheet'!$S:$S,$AL4201,'Input Sheet'!D:D)</f>
        <v>0</v>
      </c>
      <c r="AA4201" s="28">
        <f>+SUMIF('Input Sheet'!$S:$S,$AL4201,'Input Sheet'!E:E)</f>
        <v>0</v>
      </c>
      <c r="AB4201" s="28">
        <f>+SUMIF('Input Sheet'!$S:$S,$AL4201,'Input Sheet'!F:F)</f>
        <v>0</v>
      </c>
      <c r="AC4201" s="28">
        <f>+SUMIF('Input Sheet'!$S:$S,$AL4201,'Input Sheet'!G:G)</f>
        <v>0</v>
      </c>
      <c r="AD4201" s="28">
        <f>+SUMIF('Input Sheet'!$S:$S,$AL4201,'Input Sheet'!H:H)</f>
        <v>0</v>
      </c>
      <c r="AE4201" s="28">
        <f>+SUMIF('Input Sheet'!$S:$S,$AL4201,'Input Sheet'!I:I)</f>
        <v>0</v>
      </c>
      <c r="AF4201" s="28">
        <f>+SUMIF('Input Sheet'!$S:$S,$AL4201,'Input Sheet'!J:J)</f>
        <v>0</v>
      </c>
      <c r="AG4201" s="28">
        <f>+SUMIF('Input Sheet'!$S:$S,$AL4201,'Input Sheet'!K:K)</f>
        <v>0</v>
      </c>
      <c r="AH4201" s="28">
        <f>+SUMIF('Input Sheet'!$S:$S,$AL4201,'Input Sheet'!L:L)</f>
        <v>0</v>
      </c>
      <c r="AI4201" s="28">
        <f>+SUMIF('Input Sheet'!$S:$S,$AL4201,'Input Sheet'!M:M)</f>
        <v>0</v>
      </c>
      <c r="AJ4201" s="28">
        <f>+SUMIF('Input Sheet'!$S:$S,$AL4201,'Input Sheet'!N:N)</f>
        <v>0</v>
      </c>
      <c r="AK4201" s="28"/>
      <c r="AL4201" s="27" t="str">
        <f t="shared" si="326"/>
        <v>310-7371</v>
      </c>
      <c r="AM4201" s="34" t="str">
        <f t="shared" si="329"/>
        <v>Used Vehicle</v>
      </c>
      <c r="AN4201" s="34" t="str">
        <f t="shared" si="330"/>
        <v>Used VehicleOther Semi-Fixed expenses per retail</v>
      </c>
      <c r="AO4201" s="35"/>
      <c r="AP4201" s="35"/>
      <c r="AQ4201" s="35"/>
    </row>
    <row r="4202" spans="1:43" x14ac:dyDescent="0.25">
      <c r="A4202" s="27" t="s">
        <v>103</v>
      </c>
      <c r="B4202" s="27" t="s">
        <v>104</v>
      </c>
      <c r="C4202" s="27" t="s">
        <v>671</v>
      </c>
      <c r="D4202" s="27" t="s">
        <v>267</v>
      </c>
      <c r="E4202" s="27" t="s">
        <v>674</v>
      </c>
      <c r="F4202" s="27" t="s">
        <v>1063</v>
      </c>
      <c r="G4202" s="27" t="s">
        <v>1064</v>
      </c>
      <c r="H4202" s="34" t="s">
        <v>1031</v>
      </c>
      <c r="I4202" s="34" t="s">
        <v>1065</v>
      </c>
      <c r="J4202" s="34" t="str">
        <f t="shared" si="327"/>
        <v>Used VehicleOther Semi-Fixed expenses per retail</v>
      </c>
      <c r="K4202" s="34" t="str">
        <f t="shared" si="328"/>
        <v>321Toyota UV Other Semi-Fixed expenses</v>
      </c>
      <c r="L4202" s="28">
        <f>+SUMIF('TB 4-24'!M:M,$AL4202,'TB 4-24'!G:G)</f>
        <v>0</v>
      </c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>
        <f>+SUMIF('Input Sheet'!$S:$S,$AL4202,'Input Sheet'!C:C)</f>
        <v>0</v>
      </c>
      <c r="Z4202" s="28">
        <f>+SUMIF('Input Sheet'!$S:$S,$AL4202,'Input Sheet'!D:D)</f>
        <v>0</v>
      </c>
      <c r="AA4202" s="28">
        <f>+SUMIF('Input Sheet'!$S:$S,$AL4202,'Input Sheet'!E:E)</f>
        <v>0</v>
      </c>
      <c r="AB4202" s="28">
        <f>+SUMIF('Input Sheet'!$S:$S,$AL4202,'Input Sheet'!F:F)</f>
        <v>0</v>
      </c>
      <c r="AC4202" s="28">
        <f>+SUMIF('Input Sheet'!$S:$S,$AL4202,'Input Sheet'!G:G)</f>
        <v>0</v>
      </c>
      <c r="AD4202" s="28">
        <f>+SUMIF('Input Sheet'!$S:$S,$AL4202,'Input Sheet'!H:H)</f>
        <v>0</v>
      </c>
      <c r="AE4202" s="28">
        <f>+SUMIF('Input Sheet'!$S:$S,$AL4202,'Input Sheet'!I:I)</f>
        <v>0</v>
      </c>
      <c r="AF4202" s="28">
        <f>+SUMIF('Input Sheet'!$S:$S,$AL4202,'Input Sheet'!J:J)</f>
        <v>0</v>
      </c>
      <c r="AG4202" s="28">
        <f>+SUMIF('Input Sheet'!$S:$S,$AL4202,'Input Sheet'!K:K)</f>
        <v>0</v>
      </c>
      <c r="AH4202" s="28">
        <f>+SUMIF('Input Sheet'!$S:$S,$AL4202,'Input Sheet'!L:L)</f>
        <v>0</v>
      </c>
      <c r="AI4202" s="28">
        <f>+SUMIF('Input Sheet'!$S:$S,$AL4202,'Input Sheet'!M:M)</f>
        <v>0</v>
      </c>
      <c r="AJ4202" s="28">
        <f>+SUMIF('Input Sheet'!$S:$S,$AL4202,'Input Sheet'!N:N)</f>
        <v>0</v>
      </c>
      <c r="AK4202" s="28"/>
      <c r="AL4202" s="27" t="str">
        <f t="shared" si="326"/>
        <v>321-7371</v>
      </c>
      <c r="AM4202" s="34" t="str">
        <f t="shared" si="329"/>
        <v>Used Vehicle</v>
      </c>
      <c r="AN4202" s="34" t="str">
        <f t="shared" si="330"/>
        <v>Used VehicleOther Semi-Fixed expenses per retail</v>
      </c>
      <c r="AO4202" s="35"/>
      <c r="AP4202" s="35"/>
      <c r="AQ4202" s="35"/>
    </row>
    <row r="4203" spans="1:43" x14ac:dyDescent="0.25">
      <c r="A4203" s="27" t="s">
        <v>103</v>
      </c>
      <c r="B4203" s="27" t="s">
        <v>104</v>
      </c>
      <c r="C4203" s="27" t="s">
        <v>104</v>
      </c>
      <c r="D4203" s="27" t="s">
        <v>267</v>
      </c>
      <c r="E4203" s="27" t="s">
        <v>649</v>
      </c>
      <c r="F4203" s="27" t="s">
        <v>1063</v>
      </c>
      <c r="G4203" s="27" t="s">
        <v>1064</v>
      </c>
      <c r="H4203" s="34" t="s">
        <v>1031</v>
      </c>
      <c r="I4203" s="34" t="s">
        <v>1065</v>
      </c>
      <c r="J4203" s="34" t="str">
        <f t="shared" si="327"/>
        <v>Used VehicleOther Semi-Fixed expenses per retail</v>
      </c>
      <c r="K4203" s="34" t="str">
        <f t="shared" si="328"/>
        <v>110Toyota UV Other Semi-Fixed expenses</v>
      </c>
      <c r="L4203" s="28">
        <f>+SUMIF('TB 4-24'!M:M,$AL4203,'TB 4-24'!G:G)</f>
        <v>0</v>
      </c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>
        <f>+SUMIF('Input Sheet'!$S:$S,$AL4203,'Input Sheet'!C:C)</f>
        <v>0</v>
      </c>
      <c r="Z4203" s="28">
        <f>+SUMIF('Input Sheet'!$S:$S,$AL4203,'Input Sheet'!D:D)</f>
        <v>0</v>
      </c>
      <c r="AA4203" s="28">
        <f>+SUMIF('Input Sheet'!$S:$S,$AL4203,'Input Sheet'!E:E)</f>
        <v>0</v>
      </c>
      <c r="AB4203" s="28">
        <f>+SUMIF('Input Sheet'!$S:$S,$AL4203,'Input Sheet'!F:F)</f>
        <v>0</v>
      </c>
      <c r="AC4203" s="28">
        <f>+SUMIF('Input Sheet'!$S:$S,$AL4203,'Input Sheet'!G:G)</f>
        <v>0</v>
      </c>
      <c r="AD4203" s="28">
        <f>+SUMIF('Input Sheet'!$S:$S,$AL4203,'Input Sheet'!H:H)</f>
        <v>0</v>
      </c>
      <c r="AE4203" s="28">
        <f>+SUMIF('Input Sheet'!$S:$S,$AL4203,'Input Sheet'!I:I)</f>
        <v>0</v>
      </c>
      <c r="AF4203" s="28">
        <f>+SUMIF('Input Sheet'!$S:$S,$AL4203,'Input Sheet'!J:J)</f>
        <v>0</v>
      </c>
      <c r="AG4203" s="28">
        <f>+SUMIF('Input Sheet'!$S:$S,$AL4203,'Input Sheet'!K:K)</f>
        <v>0</v>
      </c>
      <c r="AH4203" s="28">
        <f>+SUMIF('Input Sheet'!$S:$S,$AL4203,'Input Sheet'!L:L)</f>
        <v>0</v>
      </c>
      <c r="AI4203" s="28">
        <f>+SUMIF('Input Sheet'!$S:$S,$AL4203,'Input Sheet'!M:M)</f>
        <v>0</v>
      </c>
      <c r="AJ4203" s="28">
        <f>+SUMIF('Input Sheet'!$S:$S,$AL4203,'Input Sheet'!N:N)</f>
        <v>0</v>
      </c>
      <c r="AK4203" s="28"/>
      <c r="AL4203" s="27" t="str">
        <f t="shared" si="326"/>
        <v>110-7371</v>
      </c>
      <c r="AM4203" s="34" t="str">
        <f t="shared" si="329"/>
        <v>Used Vehicle</v>
      </c>
      <c r="AN4203" s="34" t="str">
        <f t="shared" si="330"/>
        <v>Used VehicleOther Semi-Fixed expenses per retail</v>
      </c>
      <c r="AO4203" s="35"/>
      <c r="AP4203" s="35"/>
      <c r="AQ4203" s="35"/>
    </row>
    <row r="4204" spans="1:43" x14ac:dyDescent="0.25">
      <c r="A4204" s="27" t="s">
        <v>103</v>
      </c>
      <c r="B4204" s="27" t="s">
        <v>104</v>
      </c>
      <c r="C4204" s="27" t="s">
        <v>104</v>
      </c>
      <c r="D4204" s="27" t="s">
        <v>267</v>
      </c>
      <c r="E4204" s="27" t="s">
        <v>678</v>
      </c>
      <c r="F4204" s="27" t="s">
        <v>1063</v>
      </c>
      <c r="G4204" s="27" t="s">
        <v>1064</v>
      </c>
      <c r="H4204" s="34" t="s">
        <v>1031</v>
      </c>
      <c r="I4204" s="34" t="s">
        <v>1065</v>
      </c>
      <c r="J4204" s="34" t="str">
        <f t="shared" si="327"/>
        <v>Used VehicleOther Semi-Fixed expenses per retail</v>
      </c>
      <c r="K4204" s="34" t="str">
        <f t="shared" si="328"/>
        <v>121Toyota UV Other Semi-Fixed expenses</v>
      </c>
      <c r="L4204" s="28">
        <f>+SUMIF('TB 4-24'!M:M,$AL4204,'TB 4-24'!G:G)</f>
        <v>0</v>
      </c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>
        <f>+SUMIF('Input Sheet'!$S:$S,$AL4204,'Input Sheet'!C:C)</f>
        <v>0</v>
      </c>
      <c r="Z4204" s="28">
        <f>+SUMIF('Input Sheet'!$S:$S,$AL4204,'Input Sheet'!D:D)</f>
        <v>0</v>
      </c>
      <c r="AA4204" s="28">
        <f>+SUMIF('Input Sheet'!$S:$S,$AL4204,'Input Sheet'!E:E)</f>
        <v>0</v>
      </c>
      <c r="AB4204" s="28">
        <f>+SUMIF('Input Sheet'!$S:$S,$AL4204,'Input Sheet'!F:F)</f>
        <v>0</v>
      </c>
      <c r="AC4204" s="28">
        <f>+SUMIF('Input Sheet'!$S:$S,$AL4204,'Input Sheet'!G:G)</f>
        <v>0</v>
      </c>
      <c r="AD4204" s="28">
        <f>+SUMIF('Input Sheet'!$S:$S,$AL4204,'Input Sheet'!H:H)</f>
        <v>0</v>
      </c>
      <c r="AE4204" s="28">
        <f>+SUMIF('Input Sheet'!$S:$S,$AL4204,'Input Sheet'!I:I)</f>
        <v>0</v>
      </c>
      <c r="AF4204" s="28">
        <f>+SUMIF('Input Sheet'!$S:$S,$AL4204,'Input Sheet'!J:J)</f>
        <v>0</v>
      </c>
      <c r="AG4204" s="28">
        <f>+SUMIF('Input Sheet'!$S:$S,$AL4204,'Input Sheet'!K:K)</f>
        <v>0</v>
      </c>
      <c r="AH4204" s="28">
        <f>+SUMIF('Input Sheet'!$S:$S,$AL4204,'Input Sheet'!L:L)</f>
        <v>0</v>
      </c>
      <c r="AI4204" s="28">
        <f>+SUMIF('Input Sheet'!$S:$S,$AL4204,'Input Sheet'!M:M)</f>
        <v>0</v>
      </c>
      <c r="AJ4204" s="28">
        <f>+SUMIF('Input Sheet'!$S:$S,$AL4204,'Input Sheet'!N:N)</f>
        <v>0</v>
      </c>
      <c r="AK4204" s="28"/>
      <c r="AL4204" s="27" t="str">
        <f t="shared" si="326"/>
        <v>121-7371</v>
      </c>
      <c r="AM4204" s="34" t="str">
        <f t="shared" si="329"/>
        <v>Used Vehicle</v>
      </c>
      <c r="AN4204" s="34" t="str">
        <f t="shared" si="330"/>
        <v>Used VehicleOther Semi-Fixed expenses per retail</v>
      </c>
      <c r="AO4204" s="35"/>
      <c r="AP4204" s="35"/>
      <c r="AQ4204" s="35"/>
    </row>
    <row r="4205" spans="1:43" x14ac:dyDescent="0.25">
      <c r="A4205" s="27" t="s">
        <v>103</v>
      </c>
      <c r="B4205" s="27" t="s">
        <v>104</v>
      </c>
      <c r="C4205" s="27" t="s">
        <v>104</v>
      </c>
      <c r="D4205" s="27" t="s">
        <v>175</v>
      </c>
      <c r="E4205" s="27" t="s">
        <v>654</v>
      </c>
      <c r="F4205" s="27" t="s">
        <v>1063</v>
      </c>
      <c r="G4205" s="27" t="s">
        <v>1064</v>
      </c>
      <c r="H4205" s="34" t="s">
        <v>1031</v>
      </c>
      <c r="I4205" s="34" t="s">
        <v>1065</v>
      </c>
      <c r="J4205" s="34" t="str">
        <f t="shared" si="327"/>
        <v>Used VehicleOther Semi-Fixed expenses per retail</v>
      </c>
      <c r="K4205" s="34" t="str">
        <f t="shared" si="328"/>
        <v>120Toyota UV Other Semi-Fixed expenses</v>
      </c>
      <c r="L4205" s="28">
        <f>+SUMIF('TB 4-24'!M:M,$AL4205,'TB 4-24'!G:G)</f>
        <v>0</v>
      </c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>
        <f>+SUMIF('Input Sheet'!$S:$S,$AL4205,'Input Sheet'!C:C)</f>
        <v>0</v>
      </c>
      <c r="Z4205" s="28">
        <f>+SUMIF('Input Sheet'!$S:$S,$AL4205,'Input Sheet'!D:D)</f>
        <v>0</v>
      </c>
      <c r="AA4205" s="28">
        <f>+SUMIF('Input Sheet'!$S:$S,$AL4205,'Input Sheet'!E:E)</f>
        <v>0</v>
      </c>
      <c r="AB4205" s="28">
        <f>+SUMIF('Input Sheet'!$S:$S,$AL4205,'Input Sheet'!F:F)</f>
        <v>0</v>
      </c>
      <c r="AC4205" s="28">
        <f>+SUMIF('Input Sheet'!$S:$S,$AL4205,'Input Sheet'!G:G)</f>
        <v>0</v>
      </c>
      <c r="AD4205" s="28">
        <f>+SUMIF('Input Sheet'!$S:$S,$AL4205,'Input Sheet'!H:H)</f>
        <v>0</v>
      </c>
      <c r="AE4205" s="28">
        <f>+SUMIF('Input Sheet'!$S:$S,$AL4205,'Input Sheet'!I:I)</f>
        <v>0</v>
      </c>
      <c r="AF4205" s="28">
        <f>+SUMIF('Input Sheet'!$S:$S,$AL4205,'Input Sheet'!J:J)</f>
        <v>0</v>
      </c>
      <c r="AG4205" s="28">
        <f>+SUMIF('Input Sheet'!$S:$S,$AL4205,'Input Sheet'!K:K)</f>
        <v>0</v>
      </c>
      <c r="AH4205" s="28">
        <f>+SUMIF('Input Sheet'!$S:$S,$AL4205,'Input Sheet'!L:L)</f>
        <v>0</v>
      </c>
      <c r="AI4205" s="28">
        <f>+SUMIF('Input Sheet'!$S:$S,$AL4205,'Input Sheet'!M:M)</f>
        <v>0</v>
      </c>
      <c r="AJ4205" s="28">
        <f>+SUMIF('Input Sheet'!$S:$S,$AL4205,'Input Sheet'!N:N)</f>
        <v>0</v>
      </c>
      <c r="AK4205" s="28"/>
      <c r="AL4205" s="27" t="str">
        <f t="shared" si="326"/>
        <v>120-7457</v>
      </c>
      <c r="AM4205" s="34" t="str">
        <f t="shared" si="329"/>
        <v>Used Vehicle</v>
      </c>
      <c r="AN4205" s="34" t="str">
        <f t="shared" si="330"/>
        <v>Used VehicleOther Semi-Fixed expenses per retail</v>
      </c>
      <c r="AO4205" s="35"/>
      <c r="AP4205" s="35"/>
      <c r="AQ4205" s="35"/>
    </row>
    <row r="4206" spans="1:43" x14ac:dyDescent="0.25">
      <c r="A4206" s="27" t="s">
        <v>103</v>
      </c>
      <c r="B4206" s="27" t="s">
        <v>104</v>
      </c>
      <c r="C4206" s="27" t="s">
        <v>104</v>
      </c>
      <c r="D4206" s="27" t="s">
        <v>175</v>
      </c>
      <c r="E4206" s="27" t="s">
        <v>678</v>
      </c>
      <c r="F4206" s="27" t="s">
        <v>1063</v>
      </c>
      <c r="G4206" s="27" t="s">
        <v>1064</v>
      </c>
      <c r="H4206" s="34" t="s">
        <v>1031</v>
      </c>
      <c r="I4206" s="34" t="s">
        <v>1065</v>
      </c>
      <c r="J4206" s="34" t="str">
        <f t="shared" si="327"/>
        <v>Used VehicleOther Semi-Fixed expenses per retail</v>
      </c>
      <c r="K4206" s="34" t="str">
        <f t="shared" si="328"/>
        <v>121Toyota UV Other Semi-Fixed expenses</v>
      </c>
      <c r="L4206" s="28">
        <f>+SUMIF('TB 4-24'!M:M,$AL4206,'TB 4-24'!G:G)</f>
        <v>0</v>
      </c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>
        <f>+SUMIF('Input Sheet'!$S:$S,$AL4206,'Input Sheet'!C:C)</f>
        <v>0</v>
      </c>
      <c r="Z4206" s="28">
        <f>+SUMIF('Input Sheet'!$S:$S,$AL4206,'Input Sheet'!D:D)</f>
        <v>0</v>
      </c>
      <c r="AA4206" s="28">
        <f>+SUMIF('Input Sheet'!$S:$S,$AL4206,'Input Sheet'!E:E)</f>
        <v>0</v>
      </c>
      <c r="AB4206" s="28">
        <f>+SUMIF('Input Sheet'!$S:$S,$AL4206,'Input Sheet'!F:F)</f>
        <v>0</v>
      </c>
      <c r="AC4206" s="28">
        <f>+SUMIF('Input Sheet'!$S:$S,$AL4206,'Input Sheet'!G:G)</f>
        <v>0</v>
      </c>
      <c r="AD4206" s="28">
        <f>+SUMIF('Input Sheet'!$S:$S,$AL4206,'Input Sheet'!H:H)</f>
        <v>0</v>
      </c>
      <c r="AE4206" s="28">
        <f>+SUMIF('Input Sheet'!$S:$S,$AL4206,'Input Sheet'!I:I)</f>
        <v>0</v>
      </c>
      <c r="AF4206" s="28">
        <f>+SUMIF('Input Sheet'!$S:$S,$AL4206,'Input Sheet'!J:J)</f>
        <v>0</v>
      </c>
      <c r="AG4206" s="28">
        <f>+SUMIF('Input Sheet'!$S:$S,$AL4206,'Input Sheet'!K:K)</f>
        <v>0</v>
      </c>
      <c r="AH4206" s="28">
        <f>+SUMIF('Input Sheet'!$S:$S,$AL4206,'Input Sheet'!L:L)</f>
        <v>0</v>
      </c>
      <c r="AI4206" s="28">
        <f>+SUMIF('Input Sheet'!$S:$S,$AL4206,'Input Sheet'!M:M)</f>
        <v>0</v>
      </c>
      <c r="AJ4206" s="28">
        <f>+SUMIF('Input Sheet'!$S:$S,$AL4206,'Input Sheet'!N:N)</f>
        <v>0</v>
      </c>
      <c r="AK4206" s="28"/>
      <c r="AL4206" s="27" t="str">
        <f t="shared" si="326"/>
        <v>121-7457</v>
      </c>
      <c r="AM4206" s="34" t="str">
        <f t="shared" si="329"/>
        <v>Used Vehicle</v>
      </c>
      <c r="AN4206" s="34" t="str">
        <f t="shared" si="330"/>
        <v>Used VehicleOther Semi-Fixed expenses per retail</v>
      </c>
      <c r="AO4206" s="35"/>
      <c r="AP4206" s="35"/>
      <c r="AQ4206" s="35"/>
    </row>
    <row r="4207" spans="1:43" x14ac:dyDescent="0.25">
      <c r="A4207" s="27" t="s">
        <v>103</v>
      </c>
      <c r="B4207" s="27" t="s">
        <v>104</v>
      </c>
      <c r="C4207" s="27" t="s">
        <v>657</v>
      </c>
      <c r="D4207" s="27" t="s">
        <v>175</v>
      </c>
      <c r="E4207" s="27" t="s">
        <v>658</v>
      </c>
      <c r="F4207" s="27" t="s">
        <v>1063</v>
      </c>
      <c r="G4207" s="27" t="s">
        <v>1064</v>
      </c>
      <c r="H4207" s="34" t="s">
        <v>1031</v>
      </c>
      <c r="I4207" s="34" t="s">
        <v>1065</v>
      </c>
      <c r="J4207" s="34" t="str">
        <f t="shared" si="327"/>
        <v>Used VehicleOther Semi-Fixed expenses per retail</v>
      </c>
      <c r="K4207" s="34" t="str">
        <f t="shared" si="328"/>
        <v>210Toyota UV Other Semi-Fixed expenses</v>
      </c>
      <c r="L4207" s="28">
        <f>+SUMIF('TB 4-24'!M:M,$AL4207,'TB 4-24'!G:G)</f>
        <v>0</v>
      </c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>
        <f>+SUMIF('Input Sheet'!$S:$S,$AL4207,'Input Sheet'!C:C)</f>
        <v>0</v>
      </c>
      <c r="Z4207" s="28">
        <f>+SUMIF('Input Sheet'!$S:$S,$AL4207,'Input Sheet'!D:D)</f>
        <v>0</v>
      </c>
      <c r="AA4207" s="28">
        <f>+SUMIF('Input Sheet'!$S:$S,$AL4207,'Input Sheet'!E:E)</f>
        <v>0</v>
      </c>
      <c r="AB4207" s="28">
        <f>+SUMIF('Input Sheet'!$S:$S,$AL4207,'Input Sheet'!F:F)</f>
        <v>0</v>
      </c>
      <c r="AC4207" s="28">
        <f>+SUMIF('Input Sheet'!$S:$S,$AL4207,'Input Sheet'!G:G)</f>
        <v>0</v>
      </c>
      <c r="AD4207" s="28">
        <f>+SUMIF('Input Sheet'!$S:$S,$AL4207,'Input Sheet'!H:H)</f>
        <v>0</v>
      </c>
      <c r="AE4207" s="28">
        <f>+SUMIF('Input Sheet'!$S:$S,$AL4207,'Input Sheet'!I:I)</f>
        <v>0</v>
      </c>
      <c r="AF4207" s="28">
        <f>+SUMIF('Input Sheet'!$S:$S,$AL4207,'Input Sheet'!J:J)</f>
        <v>0</v>
      </c>
      <c r="AG4207" s="28">
        <f>+SUMIF('Input Sheet'!$S:$S,$AL4207,'Input Sheet'!K:K)</f>
        <v>0</v>
      </c>
      <c r="AH4207" s="28">
        <f>+SUMIF('Input Sheet'!$S:$S,$AL4207,'Input Sheet'!L:L)</f>
        <v>0</v>
      </c>
      <c r="AI4207" s="28">
        <f>+SUMIF('Input Sheet'!$S:$S,$AL4207,'Input Sheet'!M:M)</f>
        <v>0</v>
      </c>
      <c r="AJ4207" s="28">
        <f>+SUMIF('Input Sheet'!$S:$S,$AL4207,'Input Sheet'!N:N)</f>
        <v>0</v>
      </c>
      <c r="AK4207" s="28"/>
      <c r="AL4207" s="27" t="str">
        <f t="shared" si="326"/>
        <v>210-7457</v>
      </c>
      <c r="AM4207" s="34" t="str">
        <f t="shared" si="329"/>
        <v>Used Vehicle</v>
      </c>
      <c r="AN4207" s="34" t="str">
        <f t="shared" si="330"/>
        <v>Used VehicleOther Semi-Fixed expenses per retail</v>
      </c>
      <c r="AO4207" s="35"/>
      <c r="AP4207" s="35"/>
      <c r="AQ4207" s="35"/>
    </row>
    <row r="4208" spans="1:43" x14ac:dyDescent="0.25">
      <c r="A4208" s="27" t="s">
        <v>103</v>
      </c>
      <c r="B4208" s="27" t="s">
        <v>104</v>
      </c>
      <c r="C4208" s="27" t="s">
        <v>657</v>
      </c>
      <c r="D4208" s="27" t="s">
        <v>175</v>
      </c>
      <c r="E4208" s="27" t="s">
        <v>659</v>
      </c>
      <c r="F4208" s="27" t="s">
        <v>1063</v>
      </c>
      <c r="G4208" s="27" t="s">
        <v>1064</v>
      </c>
      <c r="H4208" s="34" t="s">
        <v>1031</v>
      </c>
      <c r="I4208" s="34" t="s">
        <v>1065</v>
      </c>
      <c r="J4208" s="34" t="str">
        <f t="shared" si="327"/>
        <v>Used VehicleOther Semi-Fixed expenses per retail</v>
      </c>
      <c r="K4208" s="34" t="str">
        <f t="shared" si="328"/>
        <v>220Toyota UV Other Semi-Fixed expenses</v>
      </c>
      <c r="L4208" s="28">
        <f>+SUMIF('TB 4-24'!M:M,$AL4208,'TB 4-24'!G:G)</f>
        <v>0</v>
      </c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>
        <f>+SUMIF('Input Sheet'!$S:$S,$AL4208,'Input Sheet'!C:C)</f>
        <v>0</v>
      </c>
      <c r="Z4208" s="28">
        <f>+SUMIF('Input Sheet'!$S:$S,$AL4208,'Input Sheet'!D:D)</f>
        <v>0</v>
      </c>
      <c r="AA4208" s="28">
        <f>+SUMIF('Input Sheet'!$S:$S,$AL4208,'Input Sheet'!E:E)</f>
        <v>0</v>
      </c>
      <c r="AB4208" s="28">
        <f>+SUMIF('Input Sheet'!$S:$S,$AL4208,'Input Sheet'!F:F)</f>
        <v>0</v>
      </c>
      <c r="AC4208" s="28">
        <f>+SUMIF('Input Sheet'!$S:$S,$AL4208,'Input Sheet'!G:G)</f>
        <v>0</v>
      </c>
      <c r="AD4208" s="28">
        <f>+SUMIF('Input Sheet'!$S:$S,$AL4208,'Input Sheet'!H:H)</f>
        <v>0</v>
      </c>
      <c r="AE4208" s="28">
        <f>+SUMIF('Input Sheet'!$S:$S,$AL4208,'Input Sheet'!I:I)</f>
        <v>0</v>
      </c>
      <c r="AF4208" s="28">
        <f>+SUMIF('Input Sheet'!$S:$S,$AL4208,'Input Sheet'!J:J)</f>
        <v>0</v>
      </c>
      <c r="AG4208" s="28">
        <f>+SUMIF('Input Sheet'!$S:$S,$AL4208,'Input Sheet'!K:K)</f>
        <v>0</v>
      </c>
      <c r="AH4208" s="28">
        <f>+SUMIF('Input Sheet'!$S:$S,$AL4208,'Input Sheet'!L:L)</f>
        <v>0</v>
      </c>
      <c r="AI4208" s="28">
        <f>+SUMIF('Input Sheet'!$S:$S,$AL4208,'Input Sheet'!M:M)</f>
        <v>0</v>
      </c>
      <c r="AJ4208" s="28">
        <f>+SUMIF('Input Sheet'!$S:$S,$AL4208,'Input Sheet'!N:N)</f>
        <v>0</v>
      </c>
      <c r="AK4208" s="28"/>
      <c r="AL4208" s="27" t="str">
        <f t="shared" si="326"/>
        <v>220-7457</v>
      </c>
      <c r="AM4208" s="34" t="str">
        <f t="shared" si="329"/>
        <v>Used Vehicle</v>
      </c>
      <c r="AN4208" s="34" t="str">
        <f t="shared" si="330"/>
        <v>Used VehicleOther Semi-Fixed expenses per retail</v>
      </c>
      <c r="AO4208" s="35"/>
      <c r="AP4208" s="35"/>
      <c r="AQ4208" s="35"/>
    </row>
    <row r="4209" spans="1:43" x14ac:dyDescent="0.25">
      <c r="A4209" s="27" t="s">
        <v>103</v>
      </c>
      <c r="B4209" s="27" t="s">
        <v>104</v>
      </c>
      <c r="C4209" s="27" t="s">
        <v>657</v>
      </c>
      <c r="D4209" s="27" t="s">
        <v>175</v>
      </c>
      <c r="E4209" s="27" t="s">
        <v>661</v>
      </c>
      <c r="F4209" s="27" t="s">
        <v>1063</v>
      </c>
      <c r="G4209" s="27" t="s">
        <v>1064</v>
      </c>
      <c r="H4209" s="34" t="s">
        <v>1031</v>
      </c>
      <c r="I4209" s="34" t="s">
        <v>1065</v>
      </c>
      <c r="J4209" s="34" t="str">
        <f t="shared" si="327"/>
        <v>Used VehicleOther Semi-Fixed expenses per retail</v>
      </c>
      <c r="K4209" s="34" t="str">
        <f t="shared" si="328"/>
        <v>221Toyota UV Other Semi-Fixed expenses</v>
      </c>
      <c r="L4209" s="28">
        <f>+SUMIF('TB 4-24'!M:M,$AL4209,'TB 4-24'!G:G)</f>
        <v>0</v>
      </c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>
        <f>+SUMIF('Input Sheet'!$S:$S,$AL4209,'Input Sheet'!C:C)</f>
        <v>0</v>
      </c>
      <c r="Z4209" s="28">
        <f>+SUMIF('Input Sheet'!$S:$S,$AL4209,'Input Sheet'!D:D)</f>
        <v>0</v>
      </c>
      <c r="AA4209" s="28">
        <f>+SUMIF('Input Sheet'!$S:$S,$AL4209,'Input Sheet'!E:E)</f>
        <v>0</v>
      </c>
      <c r="AB4209" s="28">
        <f>+SUMIF('Input Sheet'!$S:$S,$AL4209,'Input Sheet'!F:F)</f>
        <v>0</v>
      </c>
      <c r="AC4209" s="28">
        <f>+SUMIF('Input Sheet'!$S:$S,$AL4209,'Input Sheet'!G:G)</f>
        <v>0</v>
      </c>
      <c r="AD4209" s="28">
        <f>+SUMIF('Input Sheet'!$S:$S,$AL4209,'Input Sheet'!H:H)</f>
        <v>0</v>
      </c>
      <c r="AE4209" s="28">
        <f>+SUMIF('Input Sheet'!$S:$S,$AL4209,'Input Sheet'!I:I)</f>
        <v>0</v>
      </c>
      <c r="AF4209" s="28">
        <f>+SUMIF('Input Sheet'!$S:$S,$AL4209,'Input Sheet'!J:J)</f>
        <v>0</v>
      </c>
      <c r="AG4209" s="28">
        <f>+SUMIF('Input Sheet'!$S:$S,$AL4209,'Input Sheet'!K:K)</f>
        <v>0</v>
      </c>
      <c r="AH4209" s="28">
        <f>+SUMIF('Input Sheet'!$S:$S,$AL4209,'Input Sheet'!L:L)</f>
        <v>0</v>
      </c>
      <c r="AI4209" s="28">
        <f>+SUMIF('Input Sheet'!$S:$S,$AL4209,'Input Sheet'!M:M)</f>
        <v>0</v>
      </c>
      <c r="AJ4209" s="28">
        <f>+SUMIF('Input Sheet'!$S:$S,$AL4209,'Input Sheet'!N:N)</f>
        <v>0</v>
      </c>
      <c r="AK4209" s="28"/>
      <c r="AL4209" s="27" t="str">
        <f t="shared" si="326"/>
        <v>221-7457</v>
      </c>
      <c r="AM4209" s="34" t="str">
        <f t="shared" si="329"/>
        <v>Used Vehicle</v>
      </c>
      <c r="AN4209" s="34" t="str">
        <f t="shared" si="330"/>
        <v>Used VehicleOther Semi-Fixed expenses per retail</v>
      </c>
      <c r="AO4209" s="35"/>
      <c r="AP4209" s="35"/>
      <c r="AQ4209" s="35"/>
    </row>
    <row r="4210" spans="1:43" x14ac:dyDescent="0.25">
      <c r="A4210" s="27" t="s">
        <v>103</v>
      </c>
      <c r="B4210" s="27" t="s">
        <v>104</v>
      </c>
      <c r="C4210" s="27" t="s">
        <v>663</v>
      </c>
      <c r="D4210" s="27" t="s">
        <v>175</v>
      </c>
      <c r="E4210" s="27" t="s">
        <v>665</v>
      </c>
      <c r="F4210" s="27" t="s">
        <v>1063</v>
      </c>
      <c r="G4210" s="27" t="s">
        <v>1064</v>
      </c>
      <c r="H4210" s="34" t="s">
        <v>1031</v>
      </c>
      <c r="I4210" s="34" t="s">
        <v>1065</v>
      </c>
      <c r="J4210" s="34" t="str">
        <f t="shared" si="327"/>
        <v>Used VehicleOther Semi-Fixed expenses per retail</v>
      </c>
      <c r="K4210" s="34" t="str">
        <f t="shared" si="328"/>
        <v>410Toyota UV Other Semi-Fixed expenses</v>
      </c>
      <c r="L4210" s="28">
        <f>+SUMIF('TB 4-24'!M:M,$AL4210,'TB 4-24'!G:G)</f>
        <v>0</v>
      </c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>
        <f>+SUMIF('Input Sheet'!$S:$S,$AL4210,'Input Sheet'!C:C)</f>
        <v>0</v>
      </c>
      <c r="Z4210" s="28">
        <f>+SUMIF('Input Sheet'!$S:$S,$AL4210,'Input Sheet'!D:D)</f>
        <v>0</v>
      </c>
      <c r="AA4210" s="28">
        <f>+SUMIF('Input Sheet'!$S:$S,$AL4210,'Input Sheet'!E:E)</f>
        <v>0</v>
      </c>
      <c r="AB4210" s="28">
        <f>+SUMIF('Input Sheet'!$S:$S,$AL4210,'Input Sheet'!F:F)</f>
        <v>0</v>
      </c>
      <c r="AC4210" s="28">
        <f>+SUMIF('Input Sheet'!$S:$S,$AL4210,'Input Sheet'!G:G)</f>
        <v>0</v>
      </c>
      <c r="AD4210" s="28">
        <f>+SUMIF('Input Sheet'!$S:$S,$AL4210,'Input Sheet'!H:H)</f>
        <v>0</v>
      </c>
      <c r="AE4210" s="28">
        <f>+SUMIF('Input Sheet'!$S:$S,$AL4210,'Input Sheet'!I:I)</f>
        <v>0</v>
      </c>
      <c r="AF4210" s="28">
        <f>+SUMIF('Input Sheet'!$S:$S,$AL4210,'Input Sheet'!J:J)</f>
        <v>0</v>
      </c>
      <c r="AG4210" s="28">
        <f>+SUMIF('Input Sheet'!$S:$S,$AL4210,'Input Sheet'!K:K)</f>
        <v>0</v>
      </c>
      <c r="AH4210" s="28">
        <f>+SUMIF('Input Sheet'!$S:$S,$AL4210,'Input Sheet'!L:L)</f>
        <v>0</v>
      </c>
      <c r="AI4210" s="28">
        <f>+SUMIF('Input Sheet'!$S:$S,$AL4210,'Input Sheet'!M:M)</f>
        <v>0</v>
      </c>
      <c r="AJ4210" s="28">
        <f>+SUMIF('Input Sheet'!$S:$S,$AL4210,'Input Sheet'!N:N)</f>
        <v>0</v>
      </c>
      <c r="AK4210" s="28"/>
      <c r="AL4210" s="27" t="str">
        <f t="shared" si="326"/>
        <v>410-7457</v>
      </c>
      <c r="AM4210" s="34" t="str">
        <f t="shared" si="329"/>
        <v>Used Vehicle</v>
      </c>
      <c r="AN4210" s="34" t="str">
        <f t="shared" si="330"/>
        <v>Used VehicleOther Semi-Fixed expenses per retail</v>
      </c>
      <c r="AO4210" s="35"/>
      <c r="AP4210" s="35"/>
      <c r="AQ4210" s="35"/>
    </row>
    <row r="4211" spans="1:43" x14ac:dyDescent="0.25">
      <c r="A4211" s="27" t="s">
        <v>103</v>
      </c>
      <c r="B4211" s="27" t="s">
        <v>104</v>
      </c>
      <c r="C4211" s="27" t="s">
        <v>663</v>
      </c>
      <c r="D4211" s="27" t="s">
        <v>175</v>
      </c>
      <c r="E4211" s="27" t="s">
        <v>666</v>
      </c>
      <c r="F4211" s="27" t="s">
        <v>1063</v>
      </c>
      <c r="G4211" s="27" t="s">
        <v>1064</v>
      </c>
      <c r="H4211" s="34" t="s">
        <v>1031</v>
      </c>
      <c r="I4211" s="34" t="s">
        <v>1065</v>
      </c>
      <c r="J4211" s="34" t="str">
        <f t="shared" si="327"/>
        <v>Used VehicleOther Semi-Fixed expenses per retail</v>
      </c>
      <c r="K4211" s="34" t="str">
        <f t="shared" si="328"/>
        <v>420Toyota UV Other Semi-Fixed expenses</v>
      </c>
      <c r="L4211" s="28">
        <f>+SUMIF('TB 4-24'!M:M,$AL4211,'TB 4-24'!G:G)</f>
        <v>0</v>
      </c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>
        <f>+SUMIF('Input Sheet'!$S:$S,$AL4211,'Input Sheet'!C:C)</f>
        <v>0</v>
      </c>
      <c r="Z4211" s="28">
        <f>+SUMIF('Input Sheet'!$S:$S,$AL4211,'Input Sheet'!D:D)</f>
        <v>0</v>
      </c>
      <c r="AA4211" s="28">
        <f>+SUMIF('Input Sheet'!$S:$S,$AL4211,'Input Sheet'!E:E)</f>
        <v>0</v>
      </c>
      <c r="AB4211" s="28">
        <f>+SUMIF('Input Sheet'!$S:$S,$AL4211,'Input Sheet'!F:F)</f>
        <v>0</v>
      </c>
      <c r="AC4211" s="28">
        <f>+SUMIF('Input Sheet'!$S:$S,$AL4211,'Input Sheet'!G:G)</f>
        <v>0</v>
      </c>
      <c r="AD4211" s="28">
        <f>+SUMIF('Input Sheet'!$S:$S,$AL4211,'Input Sheet'!H:H)</f>
        <v>0</v>
      </c>
      <c r="AE4211" s="28">
        <f>+SUMIF('Input Sheet'!$S:$S,$AL4211,'Input Sheet'!I:I)</f>
        <v>0</v>
      </c>
      <c r="AF4211" s="28">
        <f>+SUMIF('Input Sheet'!$S:$S,$AL4211,'Input Sheet'!J:J)</f>
        <v>0</v>
      </c>
      <c r="AG4211" s="28">
        <f>+SUMIF('Input Sheet'!$S:$S,$AL4211,'Input Sheet'!K:K)</f>
        <v>0</v>
      </c>
      <c r="AH4211" s="28">
        <f>+SUMIF('Input Sheet'!$S:$S,$AL4211,'Input Sheet'!L:L)</f>
        <v>0</v>
      </c>
      <c r="AI4211" s="28">
        <f>+SUMIF('Input Sheet'!$S:$S,$AL4211,'Input Sheet'!M:M)</f>
        <v>0</v>
      </c>
      <c r="AJ4211" s="28">
        <f>+SUMIF('Input Sheet'!$S:$S,$AL4211,'Input Sheet'!N:N)</f>
        <v>0</v>
      </c>
      <c r="AK4211" s="28"/>
      <c r="AL4211" s="27" t="str">
        <f t="shared" si="326"/>
        <v>420-7457</v>
      </c>
      <c r="AM4211" s="34" t="str">
        <f t="shared" si="329"/>
        <v>Used Vehicle</v>
      </c>
      <c r="AN4211" s="34" t="str">
        <f t="shared" si="330"/>
        <v>Used VehicleOther Semi-Fixed expenses per retail</v>
      </c>
      <c r="AO4211" s="35"/>
      <c r="AP4211" s="35"/>
      <c r="AQ4211" s="35"/>
    </row>
    <row r="4212" spans="1:43" x14ac:dyDescent="0.25">
      <c r="A4212" s="27" t="s">
        <v>103</v>
      </c>
      <c r="B4212" s="27" t="s">
        <v>104</v>
      </c>
      <c r="C4212" s="27" t="s">
        <v>663</v>
      </c>
      <c r="D4212" s="27" t="s">
        <v>175</v>
      </c>
      <c r="E4212" s="27" t="s">
        <v>667</v>
      </c>
      <c r="F4212" s="27" t="s">
        <v>1063</v>
      </c>
      <c r="G4212" s="27" t="s">
        <v>1064</v>
      </c>
      <c r="H4212" s="34" t="s">
        <v>1031</v>
      </c>
      <c r="I4212" s="34" t="s">
        <v>1065</v>
      </c>
      <c r="J4212" s="34" t="str">
        <f t="shared" si="327"/>
        <v>Used VehicleOther Semi-Fixed expenses per retail</v>
      </c>
      <c r="K4212" s="34" t="str">
        <f t="shared" si="328"/>
        <v>421Toyota UV Other Semi-Fixed expenses</v>
      </c>
      <c r="L4212" s="28">
        <f>+SUMIF('TB 4-24'!M:M,$AL4212,'TB 4-24'!G:G)</f>
        <v>0</v>
      </c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>
        <f>+SUMIF('Input Sheet'!$S:$S,$AL4212,'Input Sheet'!C:C)</f>
        <v>0</v>
      </c>
      <c r="Z4212" s="28">
        <f>+SUMIF('Input Sheet'!$S:$S,$AL4212,'Input Sheet'!D:D)</f>
        <v>0</v>
      </c>
      <c r="AA4212" s="28">
        <f>+SUMIF('Input Sheet'!$S:$S,$AL4212,'Input Sheet'!E:E)</f>
        <v>0</v>
      </c>
      <c r="AB4212" s="28">
        <f>+SUMIF('Input Sheet'!$S:$S,$AL4212,'Input Sheet'!F:F)</f>
        <v>0</v>
      </c>
      <c r="AC4212" s="28">
        <f>+SUMIF('Input Sheet'!$S:$S,$AL4212,'Input Sheet'!G:G)</f>
        <v>0</v>
      </c>
      <c r="AD4212" s="28">
        <f>+SUMIF('Input Sheet'!$S:$S,$AL4212,'Input Sheet'!H:H)</f>
        <v>0</v>
      </c>
      <c r="AE4212" s="28">
        <f>+SUMIF('Input Sheet'!$S:$S,$AL4212,'Input Sheet'!I:I)</f>
        <v>0</v>
      </c>
      <c r="AF4212" s="28">
        <f>+SUMIF('Input Sheet'!$S:$S,$AL4212,'Input Sheet'!J:J)</f>
        <v>0</v>
      </c>
      <c r="AG4212" s="28">
        <f>+SUMIF('Input Sheet'!$S:$S,$AL4212,'Input Sheet'!K:K)</f>
        <v>0</v>
      </c>
      <c r="AH4212" s="28">
        <f>+SUMIF('Input Sheet'!$S:$S,$AL4212,'Input Sheet'!L:L)</f>
        <v>0</v>
      </c>
      <c r="AI4212" s="28">
        <f>+SUMIF('Input Sheet'!$S:$S,$AL4212,'Input Sheet'!M:M)</f>
        <v>0</v>
      </c>
      <c r="AJ4212" s="28">
        <f>+SUMIF('Input Sheet'!$S:$S,$AL4212,'Input Sheet'!N:N)</f>
        <v>0</v>
      </c>
      <c r="AK4212" s="28"/>
      <c r="AL4212" s="27" t="str">
        <f t="shared" si="326"/>
        <v>421-7457</v>
      </c>
      <c r="AM4212" s="34" t="str">
        <f t="shared" si="329"/>
        <v>Used Vehicle</v>
      </c>
      <c r="AN4212" s="34" t="str">
        <f t="shared" si="330"/>
        <v>Used VehicleOther Semi-Fixed expenses per retail</v>
      </c>
      <c r="AO4212" s="35"/>
      <c r="AP4212" s="35"/>
      <c r="AQ4212" s="35"/>
    </row>
    <row r="4213" spans="1:43" x14ac:dyDescent="0.25">
      <c r="A4213" s="27" t="s">
        <v>103</v>
      </c>
      <c r="B4213" s="27" t="s">
        <v>104</v>
      </c>
      <c r="C4213" s="27" t="s">
        <v>671</v>
      </c>
      <c r="D4213" s="27" t="s">
        <v>175</v>
      </c>
      <c r="E4213" s="27" t="s">
        <v>673</v>
      </c>
      <c r="F4213" s="27" t="s">
        <v>1063</v>
      </c>
      <c r="G4213" s="27" t="s">
        <v>1064</v>
      </c>
      <c r="H4213" s="34" t="s">
        <v>1031</v>
      </c>
      <c r="I4213" s="34" t="s">
        <v>1065</v>
      </c>
      <c r="J4213" s="34" t="str">
        <f t="shared" si="327"/>
        <v>Used VehicleOther Semi-Fixed expenses per retail</v>
      </c>
      <c r="K4213" s="34" t="str">
        <f t="shared" si="328"/>
        <v>310Toyota UV Other Semi-Fixed expenses</v>
      </c>
      <c r="L4213" s="28">
        <f>+SUMIF('TB 4-24'!M:M,$AL4213,'TB 4-24'!G:G)</f>
        <v>0</v>
      </c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>
        <f>+SUMIF('Input Sheet'!$S:$S,$AL4213,'Input Sheet'!C:C)</f>
        <v>0</v>
      </c>
      <c r="Z4213" s="28">
        <f>+SUMIF('Input Sheet'!$S:$S,$AL4213,'Input Sheet'!D:D)</f>
        <v>0</v>
      </c>
      <c r="AA4213" s="28">
        <f>+SUMIF('Input Sheet'!$S:$S,$AL4213,'Input Sheet'!E:E)</f>
        <v>0</v>
      </c>
      <c r="AB4213" s="28">
        <f>+SUMIF('Input Sheet'!$S:$S,$AL4213,'Input Sheet'!F:F)</f>
        <v>0</v>
      </c>
      <c r="AC4213" s="28">
        <f>+SUMIF('Input Sheet'!$S:$S,$AL4213,'Input Sheet'!G:G)</f>
        <v>0</v>
      </c>
      <c r="AD4213" s="28">
        <f>+SUMIF('Input Sheet'!$S:$S,$AL4213,'Input Sheet'!H:H)</f>
        <v>0</v>
      </c>
      <c r="AE4213" s="28">
        <f>+SUMIF('Input Sheet'!$S:$S,$AL4213,'Input Sheet'!I:I)</f>
        <v>0</v>
      </c>
      <c r="AF4213" s="28">
        <f>+SUMIF('Input Sheet'!$S:$S,$AL4213,'Input Sheet'!J:J)</f>
        <v>0</v>
      </c>
      <c r="AG4213" s="28">
        <f>+SUMIF('Input Sheet'!$S:$S,$AL4213,'Input Sheet'!K:K)</f>
        <v>0</v>
      </c>
      <c r="AH4213" s="28">
        <f>+SUMIF('Input Sheet'!$S:$S,$AL4213,'Input Sheet'!L:L)</f>
        <v>0</v>
      </c>
      <c r="AI4213" s="28">
        <f>+SUMIF('Input Sheet'!$S:$S,$AL4213,'Input Sheet'!M:M)</f>
        <v>0</v>
      </c>
      <c r="AJ4213" s="28">
        <f>+SUMIF('Input Sheet'!$S:$S,$AL4213,'Input Sheet'!N:N)</f>
        <v>0</v>
      </c>
      <c r="AK4213" s="28"/>
      <c r="AL4213" s="27" t="str">
        <f t="shared" si="326"/>
        <v>310-7457</v>
      </c>
      <c r="AM4213" s="34" t="str">
        <f t="shared" si="329"/>
        <v>Used Vehicle</v>
      </c>
      <c r="AN4213" s="34" t="str">
        <f t="shared" si="330"/>
        <v>Used VehicleOther Semi-Fixed expenses per retail</v>
      </c>
      <c r="AO4213" s="35"/>
      <c r="AP4213" s="35"/>
      <c r="AQ4213" s="35"/>
    </row>
    <row r="4214" spans="1:43" x14ac:dyDescent="0.25">
      <c r="A4214" s="27" t="s">
        <v>103</v>
      </c>
      <c r="B4214" s="27" t="s">
        <v>104</v>
      </c>
      <c r="C4214" s="27" t="s">
        <v>671</v>
      </c>
      <c r="D4214" s="27" t="s">
        <v>175</v>
      </c>
      <c r="E4214" s="27" t="s">
        <v>674</v>
      </c>
      <c r="F4214" s="27" t="s">
        <v>1063</v>
      </c>
      <c r="G4214" s="27" t="s">
        <v>1064</v>
      </c>
      <c r="H4214" s="34" t="s">
        <v>1031</v>
      </c>
      <c r="I4214" s="34" t="s">
        <v>1065</v>
      </c>
      <c r="J4214" s="34" t="str">
        <f t="shared" si="327"/>
        <v>Used VehicleOther Semi-Fixed expenses per retail</v>
      </c>
      <c r="K4214" s="34" t="str">
        <f t="shared" si="328"/>
        <v>321Toyota UV Other Semi-Fixed expenses</v>
      </c>
      <c r="L4214" s="28">
        <f>+SUMIF('TB 4-24'!M:M,$AL4214,'TB 4-24'!G:G)</f>
        <v>0</v>
      </c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>
        <f>+SUMIF('Input Sheet'!$S:$S,$AL4214,'Input Sheet'!C:C)</f>
        <v>0</v>
      </c>
      <c r="Z4214" s="28">
        <f>+SUMIF('Input Sheet'!$S:$S,$AL4214,'Input Sheet'!D:D)</f>
        <v>0</v>
      </c>
      <c r="AA4214" s="28">
        <f>+SUMIF('Input Sheet'!$S:$S,$AL4214,'Input Sheet'!E:E)</f>
        <v>0</v>
      </c>
      <c r="AB4214" s="28">
        <f>+SUMIF('Input Sheet'!$S:$S,$AL4214,'Input Sheet'!F:F)</f>
        <v>0</v>
      </c>
      <c r="AC4214" s="28">
        <f>+SUMIF('Input Sheet'!$S:$S,$AL4214,'Input Sheet'!G:G)</f>
        <v>0</v>
      </c>
      <c r="AD4214" s="28">
        <f>+SUMIF('Input Sheet'!$S:$S,$AL4214,'Input Sheet'!H:H)</f>
        <v>0</v>
      </c>
      <c r="AE4214" s="28">
        <f>+SUMIF('Input Sheet'!$S:$S,$AL4214,'Input Sheet'!I:I)</f>
        <v>0</v>
      </c>
      <c r="AF4214" s="28">
        <f>+SUMIF('Input Sheet'!$S:$S,$AL4214,'Input Sheet'!J:J)</f>
        <v>0</v>
      </c>
      <c r="AG4214" s="28">
        <f>+SUMIF('Input Sheet'!$S:$S,$AL4214,'Input Sheet'!K:K)</f>
        <v>0</v>
      </c>
      <c r="AH4214" s="28">
        <f>+SUMIF('Input Sheet'!$S:$S,$AL4214,'Input Sheet'!L:L)</f>
        <v>0</v>
      </c>
      <c r="AI4214" s="28">
        <f>+SUMIF('Input Sheet'!$S:$S,$AL4214,'Input Sheet'!M:M)</f>
        <v>0</v>
      </c>
      <c r="AJ4214" s="28">
        <f>+SUMIF('Input Sheet'!$S:$S,$AL4214,'Input Sheet'!N:N)</f>
        <v>0</v>
      </c>
      <c r="AK4214" s="28"/>
      <c r="AL4214" s="27" t="str">
        <f t="shared" si="326"/>
        <v>321-7457</v>
      </c>
      <c r="AM4214" s="34" t="str">
        <f t="shared" si="329"/>
        <v>Used Vehicle</v>
      </c>
      <c r="AN4214" s="34" t="str">
        <f t="shared" si="330"/>
        <v>Used VehicleOther Semi-Fixed expenses per retail</v>
      </c>
      <c r="AO4214" s="35"/>
      <c r="AP4214" s="35"/>
      <c r="AQ4214" s="35"/>
    </row>
    <row r="4215" spans="1:43" x14ac:dyDescent="0.25">
      <c r="A4215" s="27" t="s">
        <v>103</v>
      </c>
      <c r="B4215" s="27" t="s">
        <v>104</v>
      </c>
      <c r="C4215" s="27" t="s">
        <v>657</v>
      </c>
      <c r="D4215" s="27" t="s">
        <v>498</v>
      </c>
      <c r="E4215" s="27" t="s">
        <v>659</v>
      </c>
      <c r="F4215" s="27" t="s">
        <v>1063</v>
      </c>
      <c r="G4215" s="27" t="s">
        <v>1064</v>
      </c>
      <c r="H4215" s="34" t="s">
        <v>1031</v>
      </c>
      <c r="I4215" s="34" t="s">
        <v>1065</v>
      </c>
      <c r="J4215" s="34" t="str">
        <f t="shared" si="327"/>
        <v>Used VehicleOther Semi-Fixed expenses per retail</v>
      </c>
      <c r="K4215" s="34" t="str">
        <f t="shared" si="328"/>
        <v>220Toyota UV Other Semi-Fixed expenses</v>
      </c>
      <c r="L4215" s="28">
        <f>+SUMIF('TB 4-24'!M:M,$AL4215,'TB 4-24'!G:G)</f>
        <v>0</v>
      </c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>
        <f>+SUMIF('Input Sheet'!$S:$S,$AL4215,'Input Sheet'!C:C)</f>
        <v>0</v>
      </c>
      <c r="Z4215" s="28">
        <f>+SUMIF('Input Sheet'!$S:$S,$AL4215,'Input Sheet'!D:D)</f>
        <v>0</v>
      </c>
      <c r="AA4215" s="28">
        <f>+SUMIF('Input Sheet'!$S:$S,$AL4215,'Input Sheet'!E:E)</f>
        <v>0</v>
      </c>
      <c r="AB4215" s="28">
        <f>+SUMIF('Input Sheet'!$S:$S,$AL4215,'Input Sheet'!F:F)</f>
        <v>0</v>
      </c>
      <c r="AC4215" s="28">
        <f>+SUMIF('Input Sheet'!$S:$S,$AL4215,'Input Sheet'!G:G)</f>
        <v>0</v>
      </c>
      <c r="AD4215" s="28">
        <f>+SUMIF('Input Sheet'!$S:$S,$AL4215,'Input Sheet'!H:H)</f>
        <v>0</v>
      </c>
      <c r="AE4215" s="28">
        <f>+SUMIF('Input Sheet'!$S:$S,$AL4215,'Input Sheet'!I:I)</f>
        <v>0</v>
      </c>
      <c r="AF4215" s="28">
        <f>+SUMIF('Input Sheet'!$S:$S,$AL4215,'Input Sheet'!J:J)</f>
        <v>0</v>
      </c>
      <c r="AG4215" s="28">
        <f>+SUMIF('Input Sheet'!$S:$S,$AL4215,'Input Sheet'!K:K)</f>
        <v>0</v>
      </c>
      <c r="AH4215" s="28">
        <f>+SUMIF('Input Sheet'!$S:$S,$AL4215,'Input Sheet'!L:L)</f>
        <v>0</v>
      </c>
      <c r="AI4215" s="28">
        <f>+SUMIF('Input Sheet'!$S:$S,$AL4215,'Input Sheet'!M:M)</f>
        <v>0</v>
      </c>
      <c r="AJ4215" s="28">
        <f>+SUMIF('Input Sheet'!$S:$S,$AL4215,'Input Sheet'!N:N)</f>
        <v>0</v>
      </c>
      <c r="AK4215" s="28"/>
      <c r="AL4215" s="27" t="str">
        <f t="shared" si="326"/>
        <v>220-7592</v>
      </c>
      <c r="AM4215" s="34" t="str">
        <f t="shared" si="329"/>
        <v>Used Vehicle</v>
      </c>
      <c r="AN4215" s="34" t="str">
        <f t="shared" si="330"/>
        <v>Used VehicleOther Semi-Fixed expenses per retail</v>
      </c>
      <c r="AO4215" s="35"/>
      <c r="AP4215" s="35"/>
      <c r="AQ4215" s="35"/>
    </row>
    <row r="4216" spans="1:43" x14ac:dyDescent="0.25">
      <c r="A4216" s="27" t="s">
        <v>103</v>
      </c>
      <c r="B4216" s="27" t="s">
        <v>104</v>
      </c>
      <c r="C4216" s="27" t="s">
        <v>663</v>
      </c>
      <c r="D4216" s="27" t="s">
        <v>498</v>
      </c>
      <c r="E4216" s="27" t="s">
        <v>665</v>
      </c>
      <c r="F4216" s="27" t="s">
        <v>1063</v>
      </c>
      <c r="G4216" s="27" t="s">
        <v>1064</v>
      </c>
      <c r="H4216" s="34" t="s">
        <v>1031</v>
      </c>
      <c r="I4216" s="34" t="s">
        <v>1065</v>
      </c>
      <c r="J4216" s="34" t="str">
        <f t="shared" si="327"/>
        <v>Used VehicleOther Semi-Fixed expenses per retail</v>
      </c>
      <c r="K4216" s="34" t="str">
        <f t="shared" si="328"/>
        <v>410Toyota UV Other Semi-Fixed expenses</v>
      </c>
      <c r="L4216" s="28">
        <f>+SUMIF('TB 4-24'!M:M,$AL4216,'TB 4-24'!G:G)</f>
        <v>0</v>
      </c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>
        <f>+SUMIF('Input Sheet'!$S:$S,$AL4216,'Input Sheet'!C:C)</f>
        <v>0</v>
      </c>
      <c r="Z4216" s="28">
        <f>+SUMIF('Input Sheet'!$S:$S,$AL4216,'Input Sheet'!D:D)</f>
        <v>0</v>
      </c>
      <c r="AA4216" s="28">
        <f>+SUMIF('Input Sheet'!$S:$S,$AL4216,'Input Sheet'!E:E)</f>
        <v>0</v>
      </c>
      <c r="AB4216" s="28">
        <f>+SUMIF('Input Sheet'!$S:$S,$AL4216,'Input Sheet'!F:F)</f>
        <v>0</v>
      </c>
      <c r="AC4216" s="28">
        <f>+SUMIF('Input Sheet'!$S:$S,$AL4216,'Input Sheet'!G:G)</f>
        <v>0</v>
      </c>
      <c r="AD4216" s="28">
        <f>+SUMIF('Input Sheet'!$S:$S,$AL4216,'Input Sheet'!H:H)</f>
        <v>0</v>
      </c>
      <c r="AE4216" s="28">
        <f>+SUMIF('Input Sheet'!$S:$S,$AL4216,'Input Sheet'!I:I)</f>
        <v>0</v>
      </c>
      <c r="AF4216" s="28">
        <f>+SUMIF('Input Sheet'!$S:$S,$AL4216,'Input Sheet'!J:J)</f>
        <v>0</v>
      </c>
      <c r="AG4216" s="28">
        <f>+SUMIF('Input Sheet'!$S:$S,$AL4216,'Input Sheet'!K:K)</f>
        <v>0</v>
      </c>
      <c r="AH4216" s="28">
        <f>+SUMIF('Input Sheet'!$S:$S,$AL4216,'Input Sheet'!L:L)</f>
        <v>0</v>
      </c>
      <c r="AI4216" s="28">
        <f>+SUMIF('Input Sheet'!$S:$S,$AL4216,'Input Sheet'!M:M)</f>
        <v>0</v>
      </c>
      <c r="AJ4216" s="28">
        <f>+SUMIF('Input Sheet'!$S:$S,$AL4216,'Input Sheet'!N:N)</f>
        <v>0</v>
      </c>
      <c r="AK4216" s="28"/>
      <c r="AL4216" s="27" t="str">
        <f t="shared" si="326"/>
        <v>410-7592</v>
      </c>
      <c r="AM4216" s="34" t="str">
        <f t="shared" si="329"/>
        <v>Used Vehicle</v>
      </c>
      <c r="AN4216" s="34" t="str">
        <f t="shared" si="330"/>
        <v>Used VehicleOther Semi-Fixed expenses per retail</v>
      </c>
      <c r="AO4216" s="35"/>
      <c r="AP4216" s="35"/>
      <c r="AQ4216" s="35"/>
    </row>
    <row r="4217" spans="1:43" x14ac:dyDescent="0.25">
      <c r="A4217" s="27" t="s">
        <v>103</v>
      </c>
      <c r="B4217" s="27" t="s">
        <v>104</v>
      </c>
      <c r="C4217" s="27" t="s">
        <v>657</v>
      </c>
      <c r="D4217" s="27" t="s">
        <v>269</v>
      </c>
      <c r="E4217" s="27" t="s">
        <v>658</v>
      </c>
      <c r="F4217" s="27" t="s">
        <v>1063</v>
      </c>
      <c r="G4217" s="27" t="s">
        <v>1064</v>
      </c>
      <c r="H4217" s="34" t="s">
        <v>1031</v>
      </c>
      <c r="I4217" s="34" t="s">
        <v>1065</v>
      </c>
      <c r="J4217" s="34" t="str">
        <f t="shared" si="327"/>
        <v>Used VehicleOther Semi-Fixed expenses per retail</v>
      </c>
      <c r="K4217" s="34" t="str">
        <f t="shared" si="328"/>
        <v>210Toyota UV Other Semi-Fixed expenses</v>
      </c>
      <c r="L4217" s="28">
        <f>+SUMIF('TB 4-24'!M:M,$AL4217,'TB 4-24'!G:G)</f>
        <v>0</v>
      </c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>
        <f>+SUMIF('Input Sheet'!$S:$S,$AL4217,'Input Sheet'!C:C)</f>
        <v>0</v>
      </c>
      <c r="Z4217" s="28">
        <f>+SUMIF('Input Sheet'!$S:$S,$AL4217,'Input Sheet'!D:D)</f>
        <v>0</v>
      </c>
      <c r="AA4217" s="28">
        <f>+SUMIF('Input Sheet'!$S:$S,$AL4217,'Input Sheet'!E:E)</f>
        <v>0</v>
      </c>
      <c r="AB4217" s="28">
        <f>+SUMIF('Input Sheet'!$S:$S,$AL4217,'Input Sheet'!F:F)</f>
        <v>0</v>
      </c>
      <c r="AC4217" s="28">
        <f>+SUMIF('Input Sheet'!$S:$S,$AL4217,'Input Sheet'!G:G)</f>
        <v>0</v>
      </c>
      <c r="AD4217" s="28">
        <f>+SUMIF('Input Sheet'!$S:$S,$AL4217,'Input Sheet'!H:H)</f>
        <v>0</v>
      </c>
      <c r="AE4217" s="28">
        <f>+SUMIF('Input Sheet'!$S:$S,$AL4217,'Input Sheet'!I:I)</f>
        <v>0</v>
      </c>
      <c r="AF4217" s="28">
        <f>+SUMIF('Input Sheet'!$S:$S,$AL4217,'Input Sheet'!J:J)</f>
        <v>0</v>
      </c>
      <c r="AG4217" s="28">
        <f>+SUMIF('Input Sheet'!$S:$S,$AL4217,'Input Sheet'!K:K)</f>
        <v>0</v>
      </c>
      <c r="AH4217" s="28">
        <f>+SUMIF('Input Sheet'!$S:$S,$AL4217,'Input Sheet'!L:L)</f>
        <v>0</v>
      </c>
      <c r="AI4217" s="28">
        <f>+SUMIF('Input Sheet'!$S:$S,$AL4217,'Input Sheet'!M:M)</f>
        <v>0</v>
      </c>
      <c r="AJ4217" s="28">
        <f>+SUMIF('Input Sheet'!$S:$S,$AL4217,'Input Sheet'!N:N)</f>
        <v>0</v>
      </c>
      <c r="AK4217" s="28"/>
      <c r="AL4217" s="27" t="str">
        <f t="shared" si="326"/>
        <v>210-7650</v>
      </c>
      <c r="AM4217" s="34" t="str">
        <f t="shared" si="329"/>
        <v>Used Vehicle</v>
      </c>
      <c r="AN4217" s="34" t="str">
        <f t="shared" si="330"/>
        <v>Used VehicleOther Semi-Fixed expenses per retail</v>
      </c>
      <c r="AO4217" s="35"/>
      <c r="AP4217" s="35"/>
      <c r="AQ4217" s="35"/>
    </row>
    <row r="4218" spans="1:43" x14ac:dyDescent="0.25">
      <c r="A4218" s="27" t="s">
        <v>103</v>
      </c>
      <c r="B4218" s="27" t="s">
        <v>104</v>
      </c>
      <c r="C4218" s="27" t="s">
        <v>657</v>
      </c>
      <c r="D4218" s="27" t="s">
        <v>269</v>
      </c>
      <c r="E4218" s="27" t="s">
        <v>659</v>
      </c>
      <c r="F4218" s="27" t="s">
        <v>1063</v>
      </c>
      <c r="G4218" s="27" t="s">
        <v>1064</v>
      </c>
      <c r="H4218" s="34" t="s">
        <v>1031</v>
      </c>
      <c r="I4218" s="34" t="s">
        <v>1065</v>
      </c>
      <c r="J4218" s="34" t="str">
        <f t="shared" si="327"/>
        <v>Used VehicleOther Semi-Fixed expenses per retail</v>
      </c>
      <c r="K4218" s="34" t="str">
        <f t="shared" si="328"/>
        <v>220Toyota UV Other Semi-Fixed expenses</v>
      </c>
      <c r="L4218" s="28">
        <f>+SUMIF('TB 4-24'!M:M,$AL4218,'TB 4-24'!G:G)</f>
        <v>0</v>
      </c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>
        <f>+SUMIF('Input Sheet'!$S:$S,$AL4218,'Input Sheet'!C:C)</f>
        <v>0</v>
      </c>
      <c r="Z4218" s="28">
        <f>+SUMIF('Input Sheet'!$S:$S,$AL4218,'Input Sheet'!D:D)</f>
        <v>0</v>
      </c>
      <c r="AA4218" s="28">
        <f>+SUMIF('Input Sheet'!$S:$S,$AL4218,'Input Sheet'!E:E)</f>
        <v>0</v>
      </c>
      <c r="AB4218" s="28">
        <f>+SUMIF('Input Sheet'!$S:$S,$AL4218,'Input Sheet'!F:F)</f>
        <v>0</v>
      </c>
      <c r="AC4218" s="28">
        <f>+SUMIF('Input Sheet'!$S:$S,$AL4218,'Input Sheet'!G:G)</f>
        <v>0</v>
      </c>
      <c r="AD4218" s="28">
        <f>+SUMIF('Input Sheet'!$S:$S,$AL4218,'Input Sheet'!H:H)</f>
        <v>0</v>
      </c>
      <c r="AE4218" s="28">
        <f>+SUMIF('Input Sheet'!$S:$S,$AL4218,'Input Sheet'!I:I)</f>
        <v>0</v>
      </c>
      <c r="AF4218" s="28">
        <f>+SUMIF('Input Sheet'!$S:$S,$AL4218,'Input Sheet'!J:J)</f>
        <v>0</v>
      </c>
      <c r="AG4218" s="28">
        <f>+SUMIF('Input Sheet'!$S:$S,$AL4218,'Input Sheet'!K:K)</f>
        <v>0</v>
      </c>
      <c r="AH4218" s="28">
        <f>+SUMIF('Input Sheet'!$S:$S,$AL4218,'Input Sheet'!L:L)</f>
        <v>0</v>
      </c>
      <c r="AI4218" s="28">
        <f>+SUMIF('Input Sheet'!$S:$S,$AL4218,'Input Sheet'!M:M)</f>
        <v>0</v>
      </c>
      <c r="AJ4218" s="28">
        <f>+SUMIF('Input Sheet'!$S:$S,$AL4218,'Input Sheet'!N:N)</f>
        <v>0</v>
      </c>
      <c r="AK4218" s="28"/>
      <c r="AL4218" s="27" t="str">
        <f t="shared" si="326"/>
        <v>220-7650</v>
      </c>
      <c r="AM4218" s="34" t="str">
        <f t="shared" si="329"/>
        <v>Used Vehicle</v>
      </c>
      <c r="AN4218" s="34" t="str">
        <f t="shared" si="330"/>
        <v>Used VehicleOther Semi-Fixed expenses per retail</v>
      </c>
      <c r="AO4218" s="35"/>
      <c r="AP4218" s="35"/>
      <c r="AQ4218" s="35"/>
    </row>
    <row r="4219" spans="1:43" x14ac:dyDescent="0.25">
      <c r="A4219" s="27" t="s">
        <v>103</v>
      </c>
      <c r="B4219" s="27" t="s">
        <v>104</v>
      </c>
      <c r="C4219" s="27" t="s">
        <v>657</v>
      </c>
      <c r="D4219" s="27" t="s">
        <v>269</v>
      </c>
      <c r="E4219" s="27" t="s">
        <v>661</v>
      </c>
      <c r="F4219" s="27" t="s">
        <v>1063</v>
      </c>
      <c r="G4219" s="27" t="s">
        <v>1064</v>
      </c>
      <c r="H4219" s="34" t="s">
        <v>1031</v>
      </c>
      <c r="I4219" s="34" t="s">
        <v>1065</v>
      </c>
      <c r="J4219" s="34" t="str">
        <f t="shared" si="327"/>
        <v>Used VehicleOther Semi-Fixed expenses per retail</v>
      </c>
      <c r="K4219" s="34" t="str">
        <f t="shared" si="328"/>
        <v>221Toyota UV Other Semi-Fixed expenses</v>
      </c>
      <c r="L4219" s="28">
        <f>+SUMIF('TB 4-24'!M:M,$AL4219,'TB 4-24'!G:G)</f>
        <v>0</v>
      </c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>
        <f>+SUMIF('Input Sheet'!$S:$S,$AL4219,'Input Sheet'!C:C)</f>
        <v>0</v>
      </c>
      <c r="Z4219" s="28">
        <f>+SUMIF('Input Sheet'!$S:$S,$AL4219,'Input Sheet'!D:D)</f>
        <v>0</v>
      </c>
      <c r="AA4219" s="28">
        <f>+SUMIF('Input Sheet'!$S:$S,$AL4219,'Input Sheet'!E:E)</f>
        <v>0</v>
      </c>
      <c r="AB4219" s="28">
        <f>+SUMIF('Input Sheet'!$S:$S,$AL4219,'Input Sheet'!F:F)</f>
        <v>0</v>
      </c>
      <c r="AC4219" s="28">
        <f>+SUMIF('Input Sheet'!$S:$S,$AL4219,'Input Sheet'!G:G)</f>
        <v>0</v>
      </c>
      <c r="AD4219" s="28">
        <f>+SUMIF('Input Sheet'!$S:$S,$AL4219,'Input Sheet'!H:H)</f>
        <v>0</v>
      </c>
      <c r="AE4219" s="28">
        <f>+SUMIF('Input Sheet'!$S:$S,$AL4219,'Input Sheet'!I:I)</f>
        <v>0</v>
      </c>
      <c r="AF4219" s="28">
        <f>+SUMIF('Input Sheet'!$S:$S,$AL4219,'Input Sheet'!J:J)</f>
        <v>0</v>
      </c>
      <c r="AG4219" s="28">
        <f>+SUMIF('Input Sheet'!$S:$S,$AL4219,'Input Sheet'!K:K)</f>
        <v>0</v>
      </c>
      <c r="AH4219" s="28">
        <f>+SUMIF('Input Sheet'!$S:$S,$AL4219,'Input Sheet'!L:L)</f>
        <v>0</v>
      </c>
      <c r="AI4219" s="28">
        <f>+SUMIF('Input Sheet'!$S:$S,$AL4219,'Input Sheet'!M:M)</f>
        <v>0</v>
      </c>
      <c r="AJ4219" s="28">
        <f>+SUMIF('Input Sheet'!$S:$S,$AL4219,'Input Sheet'!N:N)</f>
        <v>0</v>
      </c>
      <c r="AK4219" s="28"/>
      <c r="AL4219" s="27" t="str">
        <f t="shared" si="326"/>
        <v>221-7650</v>
      </c>
      <c r="AM4219" s="34" t="str">
        <f t="shared" si="329"/>
        <v>Used Vehicle</v>
      </c>
      <c r="AN4219" s="34" t="str">
        <f t="shared" si="330"/>
        <v>Used VehicleOther Semi-Fixed expenses per retail</v>
      </c>
      <c r="AO4219" s="35"/>
      <c r="AP4219" s="35"/>
      <c r="AQ4219" s="35"/>
    </row>
    <row r="4220" spans="1:43" x14ac:dyDescent="0.25">
      <c r="A4220" s="27" t="s">
        <v>103</v>
      </c>
      <c r="B4220" s="27" t="s">
        <v>104</v>
      </c>
      <c r="C4220" s="27" t="s">
        <v>663</v>
      </c>
      <c r="D4220" s="27" t="s">
        <v>269</v>
      </c>
      <c r="E4220" s="27" t="s">
        <v>665</v>
      </c>
      <c r="F4220" s="27" t="s">
        <v>1063</v>
      </c>
      <c r="G4220" s="27" t="s">
        <v>1064</v>
      </c>
      <c r="H4220" s="34" t="s">
        <v>1031</v>
      </c>
      <c r="I4220" s="34" t="s">
        <v>1065</v>
      </c>
      <c r="J4220" s="34" t="str">
        <f t="shared" si="327"/>
        <v>Used VehicleOther Semi-Fixed expenses per retail</v>
      </c>
      <c r="K4220" s="34" t="str">
        <f t="shared" si="328"/>
        <v>410Toyota UV Other Semi-Fixed expenses</v>
      </c>
      <c r="L4220" s="28">
        <f>+SUMIF('TB 4-24'!M:M,$AL4220,'TB 4-24'!G:G)</f>
        <v>0</v>
      </c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>
        <f>+SUMIF('Input Sheet'!$S:$S,$AL4220,'Input Sheet'!C:C)</f>
        <v>0</v>
      </c>
      <c r="Z4220" s="28">
        <f>+SUMIF('Input Sheet'!$S:$S,$AL4220,'Input Sheet'!D:D)</f>
        <v>0</v>
      </c>
      <c r="AA4220" s="28">
        <f>+SUMIF('Input Sheet'!$S:$S,$AL4220,'Input Sheet'!E:E)</f>
        <v>0</v>
      </c>
      <c r="AB4220" s="28">
        <f>+SUMIF('Input Sheet'!$S:$S,$AL4220,'Input Sheet'!F:F)</f>
        <v>0</v>
      </c>
      <c r="AC4220" s="28">
        <f>+SUMIF('Input Sheet'!$S:$S,$AL4220,'Input Sheet'!G:G)</f>
        <v>0</v>
      </c>
      <c r="AD4220" s="28">
        <f>+SUMIF('Input Sheet'!$S:$S,$AL4220,'Input Sheet'!H:H)</f>
        <v>0</v>
      </c>
      <c r="AE4220" s="28">
        <f>+SUMIF('Input Sheet'!$S:$S,$AL4220,'Input Sheet'!I:I)</f>
        <v>0</v>
      </c>
      <c r="AF4220" s="28">
        <f>+SUMIF('Input Sheet'!$S:$S,$AL4220,'Input Sheet'!J:J)</f>
        <v>0</v>
      </c>
      <c r="AG4220" s="28">
        <f>+SUMIF('Input Sheet'!$S:$S,$AL4220,'Input Sheet'!K:K)</f>
        <v>0</v>
      </c>
      <c r="AH4220" s="28">
        <f>+SUMIF('Input Sheet'!$S:$S,$AL4220,'Input Sheet'!L:L)</f>
        <v>0</v>
      </c>
      <c r="AI4220" s="28">
        <f>+SUMIF('Input Sheet'!$S:$S,$AL4220,'Input Sheet'!M:M)</f>
        <v>0</v>
      </c>
      <c r="AJ4220" s="28">
        <f>+SUMIF('Input Sheet'!$S:$S,$AL4220,'Input Sheet'!N:N)</f>
        <v>0</v>
      </c>
      <c r="AK4220" s="28"/>
      <c r="AL4220" s="27" t="str">
        <f t="shared" si="326"/>
        <v>410-7650</v>
      </c>
      <c r="AM4220" s="34" t="str">
        <f t="shared" si="329"/>
        <v>Used Vehicle</v>
      </c>
      <c r="AN4220" s="34" t="str">
        <f t="shared" si="330"/>
        <v>Used VehicleOther Semi-Fixed expenses per retail</v>
      </c>
      <c r="AO4220" s="35"/>
      <c r="AP4220" s="35"/>
      <c r="AQ4220" s="35"/>
    </row>
    <row r="4221" spans="1:43" x14ac:dyDescent="0.25">
      <c r="A4221" s="27" t="s">
        <v>103</v>
      </c>
      <c r="B4221" s="27" t="s">
        <v>104</v>
      </c>
      <c r="C4221" s="27" t="s">
        <v>663</v>
      </c>
      <c r="D4221" s="27" t="s">
        <v>269</v>
      </c>
      <c r="E4221" s="27" t="s">
        <v>666</v>
      </c>
      <c r="F4221" s="27" t="s">
        <v>1063</v>
      </c>
      <c r="G4221" s="27" t="s">
        <v>1064</v>
      </c>
      <c r="H4221" s="34" t="s">
        <v>1031</v>
      </c>
      <c r="I4221" s="34" t="s">
        <v>1065</v>
      </c>
      <c r="J4221" s="34" t="str">
        <f t="shared" si="327"/>
        <v>Used VehicleOther Semi-Fixed expenses per retail</v>
      </c>
      <c r="K4221" s="34" t="str">
        <f t="shared" si="328"/>
        <v>420Toyota UV Other Semi-Fixed expenses</v>
      </c>
      <c r="L4221" s="28">
        <f>+SUMIF('TB 4-24'!M:M,$AL4221,'TB 4-24'!G:G)</f>
        <v>0</v>
      </c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>
        <f>+SUMIF('Input Sheet'!$S:$S,$AL4221,'Input Sheet'!C:C)</f>
        <v>0</v>
      </c>
      <c r="Z4221" s="28">
        <f>+SUMIF('Input Sheet'!$S:$S,$AL4221,'Input Sheet'!D:D)</f>
        <v>0</v>
      </c>
      <c r="AA4221" s="28">
        <f>+SUMIF('Input Sheet'!$S:$S,$AL4221,'Input Sheet'!E:E)</f>
        <v>0</v>
      </c>
      <c r="AB4221" s="28">
        <f>+SUMIF('Input Sheet'!$S:$S,$AL4221,'Input Sheet'!F:F)</f>
        <v>0</v>
      </c>
      <c r="AC4221" s="28">
        <f>+SUMIF('Input Sheet'!$S:$S,$AL4221,'Input Sheet'!G:G)</f>
        <v>0</v>
      </c>
      <c r="AD4221" s="28">
        <f>+SUMIF('Input Sheet'!$S:$S,$AL4221,'Input Sheet'!H:H)</f>
        <v>0</v>
      </c>
      <c r="AE4221" s="28">
        <f>+SUMIF('Input Sheet'!$S:$S,$AL4221,'Input Sheet'!I:I)</f>
        <v>0</v>
      </c>
      <c r="AF4221" s="28">
        <f>+SUMIF('Input Sheet'!$S:$S,$AL4221,'Input Sheet'!J:J)</f>
        <v>0</v>
      </c>
      <c r="AG4221" s="28">
        <f>+SUMIF('Input Sheet'!$S:$S,$AL4221,'Input Sheet'!K:K)</f>
        <v>0</v>
      </c>
      <c r="AH4221" s="28">
        <f>+SUMIF('Input Sheet'!$S:$S,$AL4221,'Input Sheet'!L:L)</f>
        <v>0</v>
      </c>
      <c r="AI4221" s="28">
        <f>+SUMIF('Input Sheet'!$S:$S,$AL4221,'Input Sheet'!M:M)</f>
        <v>0</v>
      </c>
      <c r="AJ4221" s="28">
        <f>+SUMIF('Input Sheet'!$S:$S,$AL4221,'Input Sheet'!N:N)</f>
        <v>0</v>
      </c>
      <c r="AK4221" s="28"/>
      <c r="AL4221" s="27" t="str">
        <f t="shared" si="326"/>
        <v>420-7650</v>
      </c>
      <c r="AM4221" s="34" t="str">
        <f t="shared" si="329"/>
        <v>Used Vehicle</v>
      </c>
      <c r="AN4221" s="34" t="str">
        <f t="shared" si="330"/>
        <v>Used VehicleOther Semi-Fixed expenses per retail</v>
      </c>
      <c r="AO4221" s="35"/>
      <c r="AP4221" s="35"/>
      <c r="AQ4221" s="35"/>
    </row>
    <row r="4222" spans="1:43" x14ac:dyDescent="0.25">
      <c r="A4222" s="27" t="s">
        <v>103</v>
      </c>
      <c r="B4222" s="27" t="s">
        <v>104</v>
      </c>
      <c r="C4222" s="27" t="s">
        <v>663</v>
      </c>
      <c r="D4222" s="27" t="s">
        <v>269</v>
      </c>
      <c r="E4222" s="27" t="s">
        <v>667</v>
      </c>
      <c r="F4222" s="27" t="s">
        <v>1063</v>
      </c>
      <c r="G4222" s="27" t="s">
        <v>1064</v>
      </c>
      <c r="H4222" s="34" t="s">
        <v>1031</v>
      </c>
      <c r="I4222" s="34" t="s">
        <v>1065</v>
      </c>
      <c r="J4222" s="34" t="str">
        <f t="shared" si="327"/>
        <v>Used VehicleOther Semi-Fixed expenses per retail</v>
      </c>
      <c r="K4222" s="34" t="str">
        <f t="shared" si="328"/>
        <v>421Toyota UV Other Semi-Fixed expenses</v>
      </c>
      <c r="L4222" s="28">
        <f>+SUMIF('TB 4-24'!M:M,$AL4222,'TB 4-24'!G:G)</f>
        <v>0</v>
      </c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>
        <f>+SUMIF('Input Sheet'!$S:$S,$AL4222,'Input Sheet'!C:C)</f>
        <v>0</v>
      </c>
      <c r="Z4222" s="28">
        <f>+SUMIF('Input Sheet'!$S:$S,$AL4222,'Input Sheet'!D:D)</f>
        <v>0</v>
      </c>
      <c r="AA4222" s="28">
        <f>+SUMIF('Input Sheet'!$S:$S,$AL4222,'Input Sheet'!E:E)</f>
        <v>0</v>
      </c>
      <c r="AB4222" s="28">
        <f>+SUMIF('Input Sheet'!$S:$S,$AL4222,'Input Sheet'!F:F)</f>
        <v>0</v>
      </c>
      <c r="AC4222" s="28">
        <f>+SUMIF('Input Sheet'!$S:$S,$AL4222,'Input Sheet'!G:G)</f>
        <v>0</v>
      </c>
      <c r="AD4222" s="28">
        <f>+SUMIF('Input Sheet'!$S:$S,$AL4222,'Input Sheet'!H:H)</f>
        <v>0</v>
      </c>
      <c r="AE4222" s="28">
        <f>+SUMIF('Input Sheet'!$S:$S,$AL4222,'Input Sheet'!I:I)</f>
        <v>0</v>
      </c>
      <c r="AF4222" s="28">
        <f>+SUMIF('Input Sheet'!$S:$S,$AL4222,'Input Sheet'!J:J)</f>
        <v>0</v>
      </c>
      <c r="AG4222" s="28">
        <f>+SUMIF('Input Sheet'!$S:$S,$AL4222,'Input Sheet'!K:K)</f>
        <v>0</v>
      </c>
      <c r="AH4222" s="28">
        <f>+SUMIF('Input Sheet'!$S:$S,$AL4222,'Input Sheet'!L:L)</f>
        <v>0</v>
      </c>
      <c r="AI4222" s="28">
        <f>+SUMIF('Input Sheet'!$S:$S,$AL4222,'Input Sheet'!M:M)</f>
        <v>0</v>
      </c>
      <c r="AJ4222" s="28">
        <f>+SUMIF('Input Sheet'!$S:$S,$AL4222,'Input Sheet'!N:N)</f>
        <v>0</v>
      </c>
      <c r="AK4222" s="28"/>
      <c r="AL4222" s="27" t="str">
        <f t="shared" si="326"/>
        <v>421-7650</v>
      </c>
      <c r="AM4222" s="34" t="str">
        <f t="shared" si="329"/>
        <v>Used Vehicle</v>
      </c>
      <c r="AN4222" s="34" t="str">
        <f t="shared" si="330"/>
        <v>Used VehicleOther Semi-Fixed expenses per retail</v>
      </c>
      <c r="AO4222" s="35"/>
      <c r="AP4222" s="35"/>
      <c r="AQ4222" s="35"/>
    </row>
    <row r="4223" spans="1:43" x14ac:dyDescent="0.25">
      <c r="A4223" s="27" t="s">
        <v>103</v>
      </c>
      <c r="B4223" s="27" t="s">
        <v>104</v>
      </c>
      <c r="C4223" s="27" t="s">
        <v>671</v>
      </c>
      <c r="D4223" s="27" t="s">
        <v>269</v>
      </c>
      <c r="E4223" s="27" t="s">
        <v>673</v>
      </c>
      <c r="F4223" s="27" t="s">
        <v>1063</v>
      </c>
      <c r="G4223" s="27" t="s">
        <v>1064</v>
      </c>
      <c r="H4223" s="34" t="s">
        <v>1031</v>
      </c>
      <c r="I4223" s="34" t="s">
        <v>1065</v>
      </c>
      <c r="J4223" s="34" t="str">
        <f t="shared" si="327"/>
        <v>Used VehicleOther Semi-Fixed expenses per retail</v>
      </c>
      <c r="K4223" s="34" t="str">
        <f t="shared" si="328"/>
        <v>310Toyota UV Other Semi-Fixed expenses</v>
      </c>
      <c r="L4223" s="28">
        <f>+SUMIF('TB 4-24'!M:M,$AL4223,'TB 4-24'!G:G)</f>
        <v>0</v>
      </c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>
        <f>+SUMIF('Input Sheet'!$S:$S,$AL4223,'Input Sheet'!C:C)</f>
        <v>0</v>
      </c>
      <c r="Z4223" s="28">
        <f>+SUMIF('Input Sheet'!$S:$S,$AL4223,'Input Sheet'!D:D)</f>
        <v>0</v>
      </c>
      <c r="AA4223" s="28">
        <f>+SUMIF('Input Sheet'!$S:$S,$AL4223,'Input Sheet'!E:E)</f>
        <v>0</v>
      </c>
      <c r="AB4223" s="28">
        <f>+SUMIF('Input Sheet'!$S:$S,$AL4223,'Input Sheet'!F:F)</f>
        <v>0</v>
      </c>
      <c r="AC4223" s="28">
        <f>+SUMIF('Input Sheet'!$S:$S,$AL4223,'Input Sheet'!G:G)</f>
        <v>0</v>
      </c>
      <c r="AD4223" s="28">
        <f>+SUMIF('Input Sheet'!$S:$S,$AL4223,'Input Sheet'!H:H)</f>
        <v>0</v>
      </c>
      <c r="AE4223" s="28">
        <f>+SUMIF('Input Sheet'!$S:$S,$AL4223,'Input Sheet'!I:I)</f>
        <v>0</v>
      </c>
      <c r="AF4223" s="28">
        <f>+SUMIF('Input Sheet'!$S:$S,$AL4223,'Input Sheet'!J:J)</f>
        <v>0</v>
      </c>
      <c r="AG4223" s="28">
        <f>+SUMIF('Input Sheet'!$S:$S,$AL4223,'Input Sheet'!K:K)</f>
        <v>0</v>
      </c>
      <c r="AH4223" s="28">
        <f>+SUMIF('Input Sheet'!$S:$S,$AL4223,'Input Sheet'!L:L)</f>
        <v>0</v>
      </c>
      <c r="AI4223" s="28">
        <f>+SUMIF('Input Sheet'!$S:$S,$AL4223,'Input Sheet'!M:M)</f>
        <v>0</v>
      </c>
      <c r="AJ4223" s="28">
        <f>+SUMIF('Input Sheet'!$S:$S,$AL4223,'Input Sheet'!N:N)</f>
        <v>0</v>
      </c>
      <c r="AK4223" s="28"/>
      <c r="AL4223" s="27" t="str">
        <f t="shared" si="326"/>
        <v>310-7650</v>
      </c>
      <c r="AM4223" s="34" t="str">
        <f t="shared" si="329"/>
        <v>Used Vehicle</v>
      </c>
      <c r="AN4223" s="34" t="str">
        <f t="shared" si="330"/>
        <v>Used VehicleOther Semi-Fixed expenses per retail</v>
      </c>
      <c r="AO4223" s="35"/>
      <c r="AP4223" s="35"/>
      <c r="AQ4223" s="35"/>
    </row>
    <row r="4224" spans="1:43" x14ac:dyDescent="0.25">
      <c r="A4224" s="27" t="s">
        <v>103</v>
      </c>
      <c r="B4224" s="27" t="s">
        <v>104</v>
      </c>
      <c r="C4224" s="27" t="s">
        <v>671</v>
      </c>
      <c r="D4224" s="27" t="s">
        <v>269</v>
      </c>
      <c r="E4224" s="27" t="s">
        <v>674</v>
      </c>
      <c r="F4224" s="27" t="s">
        <v>1063</v>
      </c>
      <c r="G4224" s="27" t="s">
        <v>1064</v>
      </c>
      <c r="H4224" s="34" t="s">
        <v>1031</v>
      </c>
      <c r="I4224" s="34" t="s">
        <v>1065</v>
      </c>
      <c r="J4224" s="34" t="str">
        <f t="shared" si="327"/>
        <v>Used VehicleOther Semi-Fixed expenses per retail</v>
      </c>
      <c r="K4224" s="34" t="str">
        <f t="shared" si="328"/>
        <v>321Toyota UV Other Semi-Fixed expenses</v>
      </c>
      <c r="L4224" s="28">
        <f>+SUMIF('TB 4-24'!M:M,$AL4224,'TB 4-24'!G:G)</f>
        <v>0</v>
      </c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>
        <f>+SUMIF('Input Sheet'!$S:$S,$AL4224,'Input Sheet'!C:C)</f>
        <v>0</v>
      </c>
      <c r="Z4224" s="28">
        <f>+SUMIF('Input Sheet'!$S:$S,$AL4224,'Input Sheet'!D:D)</f>
        <v>0</v>
      </c>
      <c r="AA4224" s="28">
        <f>+SUMIF('Input Sheet'!$S:$S,$AL4224,'Input Sheet'!E:E)</f>
        <v>0</v>
      </c>
      <c r="AB4224" s="28">
        <f>+SUMIF('Input Sheet'!$S:$S,$AL4224,'Input Sheet'!F:F)</f>
        <v>0</v>
      </c>
      <c r="AC4224" s="28">
        <f>+SUMIF('Input Sheet'!$S:$S,$AL4224,'Input Sheet'!G:G)</f>
        <v>0</v>
      </c>
      <c r="AD4224" s="28">
        <f>+SUMIF('Input Sheet'!$S:$S,$AL4224,'Input Sheet'!H:H)</f>
        <v>0</v>
      </c>
      <c r="AE4224" s="28">
        <f>+SUMIF('Input Sheet'!$S:$S,$AL4224,'Input Sheet'!I:I)</f>
        <v>0</v>
      </c>
      <c r="AF4224" s="28">
        <f>+SUMIF('Input Sheet'!$S:$S,$AL4224,'Input Sheet'!J:J)</f>
        <v>0</v>
      </c>
      <c r="AG4224" s="28">
        <f>+SUMIF('Input Sheet'!$S:$S,$AL4224,'Input Sheet'!K:K)</f>
        <v>0</v>
      </c>
      <c r="AH4224" s="28">
        <f>+SUMIF('Input Sheet'!$S:$S,$AL4224,'Input Sheet'!L:L)</f>
        <v>0</v>
      </c>
      <c r="AI4224" s="28">
        <f>+SUMIF('Input Sheet'!$S:$S,$AL4224,'Input Sheet'!M:M)</f>
        <v>0</v>
      </c>
      <c r="AJ4224" s="28">
        <f>+SUMIF('Input Sheet'!$S:$S,$AL4224,'Input Sheet'!N:N)</f>
        <v>0</v>
      </c>
      <c r="AK4224" s="28"/>
      <c r="AL4224" s="27" t="str">
        <f t="shared" si="326"/>
        <v>321-7650</v>
      </c>
      <c r="AM4224" s="34" t="str">
        <f t="shared" si="329"/>
        <v>Used Vehicle</v>
      </c>
      <c r="AN4224" s="34" t="str">
        <f t="shared" si="330"/>
        <v>Used VehicleOther Semi-Fixed expenses per retail</v>
      </c>
      <c r="AO4224" s="35"/>
      <c r="AP4224" s="35"/>
      <c r="AQ4224" s="35"/>
    </row>
    <row r="4225" spans="1:43" x14ac:dyDescent="0.25">
      <c r="A4225" s="27" t="s">
        <v>103</v>
      </c>
      <c r="B4225" s="27" t="s">
        <v>104</v>
      </c>
      <c r="C4225" s="27" t="s">
        <v>104</v>
      </c>
      <c r="D4225" s="27" t="s">
        <v>269</v>
      </c>
      <c r="E4225" s="27" t="s">
        <v>649</v>
      </c>
      <c r="F4225" s="27" t="s">
        <v>1063</v>
      </c>
      <c r="G4225" s="27" t="s">
        <v>1064</v>
      </c>
      <c r="H4225" s="34" t="s">
        <v>1031</v>
      </c>
      <c r="I4225" s="34" t="s">
        <v>1065</v>
      </c>
      <c r="J4225" s="34" t="str">
        <f t="shared" si="327"/>
        <v>Used VehicleOther Semi-Fixed expenses per retail</v>
      </c>
      <c r="K4225" s="34" t="str">
        <f t="shared" si="328"/>
        <v>110Toyota UV Other Semi-Fixed expenses</v>
      </c>
      <c r="L4225" s="28">
        <f>+SUMIF('TB 4-24'!M:M,$AL4225,'TB 4-24'!G:G)</f>
        <v>0</v>
      </c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>
        <f>+SUMIF('Input Sheet'!$S:$S,$AL4225,'Input Sheet'!C:C)</f>
        <v>0</v>
      </c>
      <c r="Z4225" s="28">
        <f>+SUMIF('Input Sheet'!$S:$S,$AL4225,'Input Sheet'!D:D)</f>
        <v>0</v>
      </c>
      <c r="AA4225" s="28">
        <f>+SUMIF('Input Sheet'!$S:$S,$AL4225,'Input Sheet'!E:E)</f>
        <v>0</v>
      </c>
      <c r="AB4225" s="28">
        <f>+SUMIF('Input Sheet'!$S:$S,$AL4225,'Input Sheet'!F:F)</f>
        <v>0</v>
      </c>
      <c r="AC4225" s="28">
        <f>+SUMIF('Input Sheet'!$S:$S,$AL4225,'Input Sheet'!G:G)</f>
        <v>0</v>
      </c>
      <c r="AD4225" s="28">
        <f>+SUMIF('Input Sheet'!$S:$S,$AL4225,'Input Sheet'!H:H)</f>
        <v>0</v>
      </c>
      <c r="AE4225" s="28">
        <f>+SUMIF('Input Sheet'!$S:$S,$AL4225,'Input Sheet'!I:I)</f>
        <v>0</v>
      </c>
      <c r="AF4225" s="28">
        <f>+SUMIF('Input Sheet'!$S:$S,$AL4225,'Input Sheet'!J:J)</f>
        <v>0</v>
      </c>
      <c r="AG4225" s="28">
        <f>+SUMIF('Input Sheet'!$S:$S,$AL4225,'Input Sheet'!K:K)</f>
        <v>0</v>
      </c>
      <c r="AH4225" s="28">
        <f>+SUMIF('Input Sheet'!$S:$S,$AL4225,'Input Sheet'!L:L)</f>
        <v>0</v>
      </c>
      <c r="AI4225" s="28">
        <f>+SUMIF('Input Sheet'!$S:$S,$AL4225,'Input Sheet'!M:M)</f>
        <v>0</v>
      </c>
      <c r="AJ4225" s="28">
        <f>+SUMIF('Input Sheet'!$S:$S,$AL4225,'Input Sheet'!N:N)</f>
        <v>0</v>
      </c>
      <c r="AK4225" s="28"/>
      <c r="AL4225" s="27" t="str">
        <f t="shared" si="326"/>
        <v>110-7650</v>
      </c>
      <c r="AM4225" s="34" t="str">
        <f t="shared" si="329"/>
        <v>Used Vehicle</v>
      </c>
      <c r="AN4225" s="34" t="str">
        <f t="shared" si="330"/>
        <v>Used VehicleOther Semi-Fixed expenses per retail</v>
      </c>
      <c r="AO4225" s="35"/>
      <c r="AP4225" s="35"/>
      <c r="AQ4225" s="35"/>
    </row>
    <row r="4226" spans="1:43" x14ac:dyDescent="0.25">
      <c r="A4226" s="27" t="s">
        <v>103</v>
      </c>
      <c r="B4226" s="27" t="s">
        <v>104</v>
      </c>
      <c r="C4226" s="27" t="s">
        <v>104</v>
      </c>
      <c r="D4226" s="27" t="s">
        <v>269</v>
      </c>
      <c r="E4226" s="27" t="s">
        <v>654</v>
      </c>
      <c r="F4226" s="27" t="s">
        <v>1063</v>
      </c>
      <c r="G4226" s="27" t="s">
        <v>1064</v>
      </c>
      <c r="H4226" s="34" t="s">
        <v>1031</v>
      </c>
      <c r="I4226" s="34" t="s">
        <v>1065</v>
      </c>
      <c r="J4226" s="34" t="str">
        <f t="shared" si="327"/>
        <v>Used VehicleOther Semi-Fixed expenses per retail</v>
      </c>
      <c r="K4226" s="34" t="str">
        <f t="shared" si="328"/>
        <v>120Toyota UV Other Semi-Fixed expenses</v>
      </c>
      <c r="L4226" s="28">
        <f>+SUMIF('TB 4-24'!M:M,$AL4226,'TB 4-24'!G:G)</f>
        <v>0</v>
      </c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>
        <f>+SUMIF('Input Sheet'!$S:$S,$AL4226,'Input Sheet'!C:C)</f>
        <v>0</v>
      </c>
      <c r="Z4226" s="28">
        <f>+SUMIF('Input Sheet'!$S:$S,$AL4226,'Input Sheet'!D:D)</f>
        <v>0</v>
      </c>
      <c r="AA4226" s="28">
        <f>+SUMIF('Input Sheet'!$S:$S,$AL4226,'Input Sheet'!E:E)</f>
        <v>0</v>
      </c>
      <c r="AB4226" s="28">
        <f>+SUMIF('Input Sheet'!$S:$S,$AL4226,'Input Sheet'!F:F)</f>
        <v>0</v>
      </c>
      <c r="AC4226" s="28">
        <f>+SUMIF('Input Sheet'!$S:$S,$AL4226,'Input Sheet'!G:G)</f>
        <v>0</v>
      </c>
      <c r="AD4226" s="28">
        <f>+SUMIF('Input Sheet'!$S:$S,$AL4226,'Input Sheet'!H:H)</f>
        <v>0</v>
      </c>
      <c r="AE4226" s="28">
        <f>+SUMIF('Input Sheet'!$S:$S,$AL4226,'Input Sheet'!I:I)</f>
        <v>0</v>
      </c>
      <c r="AF4226" s="28">
        <f>+SUMIF('Input Sheet'!$S:$S,$AL4226,'Input Sheet'!J:J)</f>
        <v>0</v>
      </c>
      <c r="AG4226" s="28">
        <f>+SUMIF('Input Sheet'!$S:$S,$AL4226,'Input Sheet'!K:K)</f>
        <v>0</v>
      </c>
      <c r="AH4226" s="28">
        <f>+SUMIF('Input Sheet'!$S:$S,$AL4226,'Input Sheet'!L:L)</f>
        <v>0</v>
      </c>
      <c r="AI4226" s="28">
        <f>+SUMIF('Input Sheet'!$S:$S,$AL4226,'Input Sheet'!M:M)</f>
        <v>0</v>
      </c>
      <c r="AJ4226" s="28">
        <f>+SUMIF('Input Sheet'!$S:$S,$AL4226,'Input Sheet'!N:N)</f>
        <v>0</v>
      </c>
      <c r="AK4226" s="28"/>
      <c r="AL4226" s="27" t="str">
        <f t="shared" si="326"/>
        <v>120-7650</v>
      </c>
      <c r="AM4226" s="34" t="str">
        <f t="shared" si="329"/>
        <v>Used Vehicle</v>
      </c>
      <c r="AN4226" s="34" t="str">
        <f t="shared" si="330"/>
        <v>Used VehicleOther Semi-Fixed expenses per retail</v>
      </c>
      <c r="AO4226" s="35"/>
      <c r="AP4226" s="35"/>
      <c r="AQ4226" s="35"/>
    </row>
    <row r="4227" spans="1:43" x14ac:dyDescent="0.25">
      <c r="A4227" s="27" t="s">
        <v>103</v>
      </c>
      <c r="B4227" s="27" t="s">
        <v>104</v>
      </c>
      <c r="C4227" s="27" t="s">
        <v>104</v>
      </c>
      <c r="D4227" s="27" t="s">
        <v>269</v>
      </c>
      <c r="E4227" s="27" t="s">
        <v>678</v>
      </c>
      <c r="F4227" s="27" t="s">
        <v>1063</v>
      </c>
      <c r="G4227" s="27" t="s">
        <v>1064</v>
      </c>
      <c r="H4227" s="34" t="s">
        <v>1031</v>
      </c>
      <c r="I4227" s="34" t="s">
        <v>1065</v>
      </c>
      <c r="J4227" s="34" t="str">
        <f t="shared" si="327"/>
        <v>Used VehicleOther Semi-Fixed expenses per retail</v>
      </c>
      <c r="K4227" s="34" t="str">
        <f t="shared" si="328"/>
        <v>121Toyota UV Other Semi-Fixed expenses</v>
      </c>
      <c r="L4227" s="28">
        <f>+SUMIF('TB 4-24'!M:M,$AL4227,'TB 4-24'!G:G)</f>
        <v>0</v>
      </c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>
        <f>+SUMIF('Input Sheet'!$S:$S,$AL4227,'Input Sheet'!C:C)</f>
        <v>0</v>
      </c>
      <c r="Z4227" s="28">
        <f>+SUMIF('Input Sheet'!$S:$S,$AL4227,'Input Sheet'!D:D)</f>
        <v>0</v>
      </c>
      <c r="AA4227" s="28">
        <f>+SUMIF('Input Sheet'!$S:$S,$AL4227,'Input Sheet'!E:E)</f>
        <v>0</v>
      </c>
      <c r="AB4227" s="28">
        <f>+SUMIF('Input Sheet'!$S:$S,$AL4227,'Input Sheet'!F:F)</f>
        <v>0</v>
      </c>
      <c r="AC4227" s="28">
        <f>+SUMIF('Input Sheet'!$S:$S,$AL4227,'Input Sheet'!G:G)</f>
        <v>0</v>
      </c>
      <c r="AD4227" s="28">
        <f>+SUMIF('Input Sheet'!$S:$S,$AL4227,'Input Sheet'!H:H)</f>
        <v>0</v>
      </c>
      <c r="AE4227" s="28">
        <f>+SUMIF('Input Sheet'!$S:$S,$AL4227,'Input Sheet'!I:I)</f>
        <v>0</v>
      </c>
      <c r="AF4227" s="28">
        <f>+SUMIF('Input Sheet'!$S:$S,$AL4227,'Input Sheet'!J:J)</f>
        <v>0</v>
      </c>
      <c r="AG4227" s="28">
        <f>+SUMIF('Input Sheet'!$S:$S,$AL4227,'Input Sheet'!K:K)</f>
        <v>0</v>
      </c>
      <c r="AH4227" s="28">
        <f>+SUMIF('Input Sheet'!$S:$S,$AL4227,'Input Sheet'!L:L)</f>
        <v>0</v>
      </c>
      <c r="AI4227" s="28">
        <f>+SUMIF('Input Sheet'!$S:$S,$AL4227,'Input Sheet'!M:M)</f>
        <v>0</v>
      </c>
      <c r="AJ4227" s="28">
        <f>+SUMIF('Input Sheet'!$S:$S,$AL4227,'Input Sheet'!N:N)</f>
        <v>0</v>
      </c>
      <c r="AK4227" s="28"/>
      <c r="AL4227" s="27" t="str">
        <f t="shared" ref="AL4227:AL4290" si="331">+E4227&amp;"-"&amp;D4227</f>
        <v>121-7650</v>
      </c>
      <c r="AM4227" s="34" t="str">
        <f t="shared" si="329"/>
        <v>Used Vehicle</v>
      </c>
      <c r="AN4227" s="34" t="str">
        <f t="shared" si="330"/>
        <v>Used VehicleOther Semi-Fixed expenses per retail</v>
      </c>
      <c r="AO4227" s="35"/>
      <c r="AP4227" s="35"/>
      <c r="AQ4227" s="35"/>
    </row>
    <row r="4228" spans="1:43" x14ac:dyDescent="0.25">
      <c r="A4228" s="27" t="s">
        <v>103</v>
      </c>
      <c r="B4228" s="27" t="s">
        <v>104</v>
      </c>
      <c r="C4228" s="27" t="s">
        <v>657</v>
      </c>
      <c r="D4228" s="27" t="s">
        <v>606</v>
      </c>
      <c r="E4228" s="27" t="s">
        <v>659</v>
      </c>
      <c r="F4228" s="27" t="s">
        <v>1066</v>
      </c>
      <c r="G4228" s="27" t="s">
        <v>1067</v>
      </c>
      <c r="H4228" s="34" t="s">
        <v>1031</v>
      </c>
      <c r="I4228" s="34" t="s">
        <v>1068</v>
      </c>
      <c r="J4228" s="34" t="str">
        <f t="shared" ref="J4228:J4291" si="332">+H4228&amp;I4228</f>
        <v>Used VehicleOther Variable expenses per retail</v>
      </c>
      <c r="K4228" s="34" t="str">
        <f t="shared" ref="K4228:K4291" si="333">+E4228&amp;G4228</f>
        <v>220Toyota UV Other Variable expense</v>
      </c>
      <c r="L4228" s="28">
        <f>+SUMIF('TB 4-24'!M:M,$AL4228,'TB 4-24'!G:G)</f>
        <v>0</v>
      </c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>
        <f>+SUMIF('Input Sheet'!$S:$S,$AL4228,'Input Sheet'!C:C)</f>
        <v>0</v>
      </c>
      <c r="Z4228" s="28">
        <f>+SUMIF('Input Sheet'!$S:$S,$AL4228,'Input Sheet'!D:D)</f>
        <v>0</v>
      </c>
      <c r="AA4228" s="28">
        <f>+SUMIF('Input Sheet'!$S:$S,$AL4228,'Input Sheet'!E:E)</f>
        <v>0</v>
      </c>
      <c r="AB4228" s="28">
        <f>+SUMIF('Input Sheet'!$S:$S,$AL4228,'Input Sheet'!F:F)</f>
        <v>0</v>
      </c>
      <c r="AC4228" s="28">
        <f>+SUMIF('Input Sheet'!$S:$S,$AL4228,'Input Sheet'!G:G)</f>
        <v>0</v>
      </c>
      <c r="AD4228" s="28">
        <f>+SUMIF('Input Sheet'!$S:$S,$AL4228,'Input Sheet'!H:H)</f>
        <v>0</v>
      </c>
      <c r="AE4228" s="28">
        <f>+SUMIF('Input Sheet'!$S:$S,$AL4228,'Input Sheet'!I:I)</f>
        <v>0</v>
      </c>
      <c r="AF4228" s="28">
        <f>+SUMIF('Input Sheet'!$S:$S,$AL4228,'Input Sheet'!J:J)</f>
        <v>0</v>
      </c>
      <c r="AG4228" s="28">
        <f>+SUMIF('Input Sheet'!$S:$S,$AL4228,'Input Sheet'!K:K)</f>
        <v>0</v>
      </c>
      <c r="AH4228" s="28">
        <f>+SUMIF('Input Sheet'!$S:$S,$AL4228,'Input Sheet'!L:L)</f>
        <v>0</v>
      </c>
      <c r="AI4228" s="28">
        <f>+SUMIF('Input Sheet'!$S:$S,$AL4228,'Input Sheet'!M:M)</f>
        <v>0</v>
      </c>
      <c r="AJ4228" s="28">
        <f>+SUMIF('Input Sheet'!$S:$S,$AL4228,'Input Sheet'!N:N)</f>
        <v>0</v>
      </c>
      <c r="AK4228" s="28"/>
      <c r="AL4228" s="27" t="str">
        <f t="shared" si="331"/>
        <v>220-4257</v>
      </c>
      <c r="AM4228" s="34" t="str">
        <f t="shared" si="329"/>
        <v>Used Vehicle</v>
      </c>
      <c r="AN4228" s="34" t="str">
        <f t="shared" si="330"/>
        <v>Used VehicleOther Variable expenses per retail</v>
      </c>
      <c r="AO4228" s="35"/>
      <c r="AP4228" s="35"/>
      <c r="AQ4228" s="35"/>
    </row>
    <row r="4229" spans="1:43" x14ac:dyDescent="0.25">
      <c r="A4229" s="27" t="s">
        <v>103</v>
      </c>
      <c r="B4229" s="27" t="s">
        <v>104</v>
      </c>
      <c r="C4229" s="27" t="s">
        <v>657</v>
      </c>
      <c r="D4229" s="27" t="s">
        <v>606</v>
      </c>
      <c r="E4229" s="27" t="s">
        <v>661</v>
      </c>
      <c r="F4229" s="27" t="s">
        <v>1066</v>
      </c>
      <c r="G4229" s="27" t="s">
        <v>1067</v>
      </c>
      <c r="H4229" s="34" t="s">
        <v>1031</v>
      </c>
      <c r="I4229" s="34" t="s">
        <v>1068</v>
      </c>
      <c r="J4229" s="34" t="str">
        <f t="shared" si="332"/>
        <v>Used VehicleOther Variable expenses per retail</v>
      </c>
      <c r="K4229" s="34" t="str">
        <f t="shared" si="333"/>
        <v>221Toyota UV Other Variable expense</v>
      </c>
      <c r="L4229" s="28">
        <f>+SUMIF('TB 4-24'!M:M,$AL4229,'TB 4-24'!G:G)</f>
        <v>0</v>
      </c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>
        <f>+SUMIF('Input Sheet'!$S:$S,$AL4229,'Input Sheet'!C:C)</f>
        <v>0</v>
      </c>
      <c r="Z4229" s="28">
        <f>+SUMIF('Input Sheet'!$S:$S,$AL4229,'Input Sheet'!D:D)</f>
        <v>0</v>
      </c>
      <c r="AA4229" s="28">
        <f>+SUMIF('Input Sheet'!$S:$S,$AL4229,'Input Sheet'!E:E)</f>
        <v>0</v>
      </c>
      <c r="AB4229" s="28">
        <f>+SUMIF('Input Sheet'!$S:$S,$AL4229,'Input Sheet'!F:F)</f>
        <v>0</v>
      </c>
      <c r="AC4229" s="28">
        <f>+SUMIF('Input Sheet'!$S:$S,$AL4229,'Input Sheet'!G:G)</f>
        <v>0</v>
      </c>
      <c r="AD4229" s="28">
        <f>+SUMIF('Input Sheet'!$S:$S,$AL4229,'Input Sheet'!H:H)</f>
        <v>0</v>
      </c>
      <c r="AE4229" s="28">
        <f>+SUMIF('Input Sheet'!$S:$S,$AL4229,'Input Sheet'!I:I)</f>
        <v>0</v>
      </c>
      <c r="AF4229" s="28">
        <f>+SUMIF('Input Sheet'!$S:$S,$AL4229,'Input Sheet'!J:J)</f>
        <v>0</v>
      </c>
      <c r="AG4229" s="28">
        <f>+SUMIF('Input Sheet'!$S:$S,$AL4229,'Input Sheet'!K:K)</f>
        <v>0</v>
      </c>
      <c r="AH4229" s="28">
        <f>+SUMIF('Input Sheet'!$S:$S,$AL4229,'Input Sheet'!L:L)</f>
        <v>0</v>
      </c>
      <c r="AI4229" s="28">
        <f>+SUMIF('Input Sheet'!$S:$S,$AL4229,'Input Sheet'!M:M)</f>
        <v>0</v>
      </c>
      <c r="AJ4229" s="28">
        <f>+SUMIF('Input Sheet'!$S:$S,$AL4229,'Input Sheet'!N:N)</f>
        <v>0</v>
      </c>
      <c r="AK4229" s="28"/>
      <c r="AL4229" s="27" t="str">
        <f t="shared" si="331"/>
        <v>221-4257</v>
      </c>
      <c r="AM4229" s="34" t="str">
        <f t="shared" ref="AM4229:AM4292" si="334">H4229</f>
        <v>Used Vehicle</v>
      </c>
      <c r="AN4229" s="34" t="str">
        <f t="shared" ref="AN4229:AN4292" si="335">J4229</f>
        <v>Used VehicleOther Variable expenses per retail</v>
      </c>
      <c r="AO4229" s="35"/>
      <c r="AP4229" s="35"/>
      <c r="AQ4229" s="35"/>
    </row>
    <row r="4230" spans="1:43" x14ac:dyDescent="0.25">
      <c r="A4230" s="27" t="s">
        <v>103</v>
      </c>
      <c r="B4230" s="27" t="s">
        <v>104</v>
      </c>
      <c r="C4230" s="27" t="s">
        <v>663</v>
      </c>
      <c r="D4230" s="27" t="s">
        <v>606</v>
      </c>
      <c r="E4230" s="27" t="s">
        <v>666</v>
      </c>
      <c r="F4230" s="27" t="s">
        <v>1066</v>
      </c>
      <c r="G4230" s="27" t="s">
        <v>1067</v>
      </c>
      <c r="H4230" s="34" t="s">
        <v>1031</v>
      </c>
      <c r="I4230" s="34" t="s">
        <v>1068</v>
      </c>
      <c r="J4230" s="34" t="str">
        <f t="shared" si="332"/>
        <v>Used VehicleOther Variable expenses per retail</v>
      </c>
      <c r="K4230" s="34" t="str">
        <f t="shared" si="333"/>
        <v>420Toyota UV Other Variable expense</v>
      </c>
      <c r="L4230" s="28">
        <f>+SUMIF('TB 4-24'!M:M,$AL4230,'TB 4-24'!G:G)</f>
        <v>0</v>
      </c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>
        <f>+SUMIF('Input Sheet'!$S:$S,$AL4230,'Input Sheet'!C:C)</f>
        <v>0</v>
      </c>
      <c r="Z4230" s="28">
        <f>+SUMIF('Input Sheet'!$S:$S,$AL4230,'Input Sheet'!D:D)</f>
        <v>0</v>
      </c>
      <c r="AA4230" s="28">
        <f>+SUMIF('Input Sheet'!$S:$S,$AL4230,'Input Sheet'!E:E)</f>
        <v>0</v>
      </c>
      <c r="AB4230" s="28">
        <f>+SUMIF('Input Sheet'!$S:$S,$AL4230,'Input Sheet'!F:F)</f>
        <v>0</v>
      </c>
      <c r="AC4230" s="28">
        <f>+SUMIF('Input Sheet'!$S:$S,$AL4230,'Input Sheet'!G:G)</f>
        <v>0</v>
      </c>
      <c r="AD4230" s="28">
        <f>+SUMIF('Input Sheet'!$S:$S,$AL4230,'Input Sheet'!H:H)</f>
        <v>0</v>
      </c>
      <c r="AE4230" s="28">
        <f>+SUMIF('Input Sheet'!$S:$S,$AL4230,'Input Sheet'!I:I)</f>
        <v>0</v>
      </c>
      <c r="AF4230" s="28">
        <f>+SUMIF('Input Sheet'!$S:$S,$AL4230,'Input Sheet'!J:J)</f>
        <v>0</v>
      </c>
      <c r="AG4230" s="28">
        <f>+SUMIF('Input Sheet'!$S:$S,$AL4230,'Input Sheet'!K:K)</f>
        <v>0</v>
      </c>
      <c r="AH4230" s="28">
        <f>+SUMIF('Input Sheet'!$S:$S,$AL4230,'Input Sheet'!L:L)</f>
        <v>0</v>
      </c>
      <c r="AI4230" s="28">
        <f>+SUMIF('Input Sheet'!$S:$S,$AL4230,'Input Sheet'!M:M)</f>
        <v>0</v>
      </c>
      <c r="AJ4230" s="28">
        <f>+SUMIF('Input Sheet'!$S:$S,$AL4230,'Input Sheet'!N:N)</f>
        <v>0</v>
      </c>
      <c r="AK4230" s="28"/>
      <c r="AL4230" s="27" t="str">
        <f t="shared" si="331"/>
        <v>420-4257</v>
      </c>
      <c r="AM4230" s="34" t="str">
        <f t="shared" si="334"/>
        <v>Used Vehicle</v>
      </c>
      <c r="AN4230" s="34" t="str">
        <f t="shared" si="335"/>
        <v>Used VehicleOther Variable expenses per retail</v>
      </c>
      <c r="AO4230" s="35"/>
      <c r="AP4230" s="35"/>
      <c r="AQ4230" s="35"/>
    </row>
    <row r="4231" spans="1:43" x14ac:dyDescent="0.25">
      <c r="A4231" s="27" t="s">
        <v>103</v>
      </c>
      <c r="B4231" s="27" t="s">
        <v>104</v>
      </c>
      <c r="C4231" s="27" t="s">
        <v>663</v>
      </c>
      <c r="D4231" s="27" t="s">
        <v>606</v>
      </c>
      <c r="E4231" s="27" t="s">
        <v>667</v>
      </c>
      <c r="F4231" s="27" t="s">
        <v>1066</v>
      </c>
      <c r="G4231" s="27" t="s">
        <v>1067</v>
      </c>
      <c r="H4231" s="34" t="s">
        <v>1031</v>
      </c>
      <c r="I4231" s="34" t="s">
        <v>1068</v>
      </c>
      <c r="J4231" s="34" t="str">
        <f t="shared" si="332"/>
        <v>Used VehicleOther Variable expenses per retail</v>
      </c>
      <c r="K4231" s="34" t="str">
        <f t="shared" si="333"/>
        <v>421Toyota UV Other Variable expense</v>
      </c>
      <c r="L4231" s="28">
        <f>+SUMIF('TB 4-24'!M:M,$AL4231,'TB 4-24'!G:G)</f>
        <v>0</v>
      </c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>
        <f>+SUMIF('Input Sheet'!$S:$S,$AL4231,'Input Sheet'!C:C)</f>
        <v>0</v>
      </c>
      <c r="Z4231" s="28">
        <f>+SUMIF('Input Sheet'!$S:$S,$AL4231,'Input Sheet'!D:D)</f>
        <v>0</v>
      </c>
      <c r="AA4231" s="28">
        <f>+SUMIF('Input Sheet'!$S:$S,$AL4231,'Input Sheet'!E:E)</f>
        <v>0</v>
      </c>
      <c r="AB4231" s="28">
        <f>+SUMIF('Input Sheet'!$S:$S,$AL4231,'Input Sheet'!F:F)</f>
        <v>0</v>
      </c>
      <c r="AC4231" s="28">
        <f>+SUMIF('Input Sheet'!$S:$S,$AL4231,'Input Sheet'!G:G)</f>
        <v>0</v>
      </c>
      <c r="AD4231" s="28">
        <f>+SUMIF('Input Sheet'!$S:$S,$AL4231,'Input Sheet'!H:H)</f>
        <v>0</v>
      </c>
      <c r="AE4231" s="28">
        <f>+SUMIF('Input Sheet'!$S:$S,$AL4231,'Input Sheet'!I:I)</f>
        <v>0</v>
      </c>
      <c r="AF4231" s="28">
        <f>+SUMIF('Input Sheet'!$S:$S,$AL4231,'Input Sheet'!J:J)</f>
        <v>0</v>
      </c>
      <c r="AG4231" s="28">
        <f>+SUMIF('Input Sheet'!$S:$S,$AL4231,'Input Sheet'!K:K)</f>
        <v>0</v>
      </c>
      <c r="AH4231" s="28">
        <f>+SUMIF('Input Sheet'!$S:$S,$AL4231,'Input Sheet'!L:L)</f>
        <v>0</v>
      </c>
      <c r="AI4231" s="28">
        <f>+SUMIF('Input Sheet'!$S:$S,$AL4231,'Input Sheet'!M:M)</f>
        <v>0</v>
      </c>
      <c r="AJ4231" s="28">
        <f>+SUMIF('Input Sheet'!$S:$S,$AL4231,'Input Sheet'!N:N)</f>
        <v>0</v>
      </c>
      <c r="AK4231" s="28"/>
      <c r="AL4231" s="27" t="str">
        <f t="shared" si="331"/>
        <v>421-4257</v>
      </c>
      <c r="AM4231" s="34" t="str">
        <f t="shared" si="334"/>
        <v>Used Vehicle</v>
      </c>
      <c r="AN4231" s="34" t="str">
        <f t="shared" si="335"/>
        <v>Used VehicleOther Variable expenses per retail</v>
      </c>
      <c r="AO4231" s="35"/>
      <c r="AP4231" s="35"/>
      <c r="AQ4231" s="35"/>
    </row>
    <row r="4232" spans="1:43" x14ac:dyDescent="0.25">
      <c r="A4232" s="27" t="s">
        <v>103</v>
      </c>
      <c r="B4232" s="27" t="s">
        <v>104</v>
      </c>
      <c r="C4232" s="27" t="s">
        <v>671</v>
      </c>
      <c r="D4232" s="27" t="s">
        <v>606</v>
      </c>
      <c r="E4232" s="27" t="s">
        <v>719</v>
      </c>
      <c r="F4232" s="27" t="s">
        <v>1066</v>
      </c>
      <c r="G4232" s="27" t="s">
        <v>1067</v>
      </c>
      <c r="H4232" s="34" t="s">
        <v>1031</v>
      </c>
      <c r="I4232" s="34" t="s">
        <v>1068</v>
      </c>
      <c r="J4232" s="34" t="str">
        <f t="shared" si="332"/>
        <v>Used VehicleOther Variable expenses per retail</v>
      </c>
      <c r="K4232" s="34" t="str">
        <f t="shared" si="333"/>
        <v>320Toyota UV Other Variable expense</v>
      </c>
      <c r="L4232" s="28">
        <f>+SUMIF('TB 4-24'!M:M,$AL4232,'TB 4-24'!G:G)</f>
        <v>0</v>
      </c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>
        <f>+SUMIF('Input Sheet'!$S:$S,$AL4232,'Input Sheet'!C:C)</f>
        <v>0</v>
      </c>
      <c r="Z4232" s="28">
        <f>+SUMIF('Input Sheet'!$S:$S,$AL4232,'Input Sheet'!D:D)</f>
        <v>0</v>
      </c>
      <c r="AA4232" s="28">
        <f>+SUMIF('Input Sheet'!$S:$S,$AL4232,'Input Sheet'!E:E)</f>
        <v>0</v>
      </c>
      <c r="AB4232" s="28">
        <f>+SUMIF('Input Sheet'!$S:$S,$AL4232,'Input Sheet'!F:F)</f>
        <v>0</v>
      </c>
      <c r="AC4232" s="28">
        <f>+SUMIF('Input Sheet'!$S:$S,$AL4232,'Input Sheet'!G:G)</f>
        <v>0</v>
      </c>
      <c r="AD4232" s="28">
        <f>+SUMIF('Input Sheet'!$S:$S,$AL4232,'Input Sheet'!H:H)</f>
        <v>0</v>
      </c>
      <c r="AE4232" s="28">
        <f>+SUMIF('Input Sheet'!$S:$S,$AL4232,'Input Sheet'!I:I)</f>
        <v>0</v>
      </c>
      <c r="AF4232" s="28">
        <f>+SUMIF('Input Sheet'!$S:$S,$AL4232,'Input Sheet'!J:J)</f>
        <v>0</v>
      </c>
      <c r="AG4232" s="28">
        <f>+SUMIF('Input Sheet'!$S:$S,$AL4232,'Input Sheet'!K:K)</f>
        <v>0</v>
      </c>
      <c r="AH4232" s="28">
        <f>+SUMIF('Input Sheet'!$S:$S,$AL4232,'Input Sheet'!L:L)</f>
        <v>0</v>
      </c>
      <c r="AI4232" s="28">
        <f>+SUMIF('Input Sheet'!$S:$S,$AL4232,'Input Sheet'!M:M)</f>
        <v>0</v>
      </c>
      <c r="AJ4232" s="28">
        <f>+SUMIF('Input Sheet'!$S:$S,$AL4232,'Input Sheet'!N:N)</f>
        <v>0</v>
      </c>
      <c r="AK4232" s="28"/>
      <c r="AL4232" s="27" t="str">
        <f t="shared" si="331"/>
        <v>320-4257</v>
      </c>
      <c r="AM4232" s="34" t="str">
        <f t="shared" si="334"/>
        <v>Used Vehicle</v>
      </c>
      <c r="AN4232" s="34" t="str">
        <f t="shared" si="335"/>
        <v>Used VehicleOther Variable expenses per retail</v>
      </c>
      <c r="AO4232" s="35"/>
      <c r="AP4232" s="35"/>
      <c r="AQ4232" s="35"/>
    </row>
    <row r="4233" spans="1:43" x14ac:dyDescent="0.25">
      <c r="A4233" s="27" t="s">
        <v>103</v>
      </c>
      <c r="B4233" s="27" t="s">
        <v>104</v>
      </c>
      <c r="C4233" s="27" t="s">
        <v>671</v>
      </c>
      <c r="D4233" s="27" t="s">
        <v>606</v>
      </c>
      <c r="E4233" s="27" t="s">
        <v>674</v>
      </c>
      <c r="F4233" s="27" t="s">
        <v>1066</v>
      </c>
      <c r="G4233" s="27" t="s">
        <v>1067</v>
      </c>
      <c r="H4233" s="34" t="s">
        <v>1031</v>
      </c>
      <c r="I4233" s="34" t="s">
        <v>1068</v>
      </c>
      <c r="J4233" s="34" t="str">
        <f t="shared" si="332"/>
        <v>Used VehicleOther Variable expenses per retail</v>
      </c>
      <c r="K4233" s="34" t="str">
        <f t="shared" si="333"/>
        <v>321Toyota UV Other Variable expense</v>
      </c>
      <c r="L4233" s="28">
        <f>+SUMIF('TB 4-24'!M:M,$AL4233,'TB 4-24'!G:G)</f>
        <v>0</v>
      </c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>
        <f>+SUMIF('Input Sheet'!$S:$S,$AL4233,'Input Sheet'!C:C)</f>
        <v>0</v>
      </c>
      <c r="Z4233" s="28">
        <f>+SUMIF('Input Sheet'!$S:$S,$AL4233,'Input Sheet'!D:D)</f>
        <v>0</v>
      </c>
      <c r="AA4233" s="28">
        <f>+SUMIF('Input Sheet'!$S:$S,$AL4233,'Input Sheet'!E:E)</f>
        <v>0</v>
      </c>
      <c r="AB4233" s="28">
        <f>+SUMIF('Input Sheet'!$S:$S,$AL4233,'Input Sheet'!F:F)</f>
        <v>0</v>
      </c>
      <c r="AC4233" s="28">
        <f>+SUMIF('Input Sheet'!$S:$S,$AL4233,'Input Sheet'!G:G)</f>
        <v>0</v>
      </c>
      <c r="AD4233" s="28">
        <f>+SUMIF('Input Sheet'!$S:$S,$AL4233,'Input Sheet'!H:H)</f>
        <v>0</v>
      </c>
      <c r="AE4233" s="28">
        <f>+SUMIF('Input Sheet'!$S:$S,$AL4233,'Input Sheet'!I:I)</f>
        <v>0</v>
      </c>
      <c r="AF4233" s="28">
        <f>+SUMIF('Input Sheet'!$S:$S,$AL4233,'Input Sheet'!J:J)</f>
        <v>0</v>
      </c>
      <c r="AG4233" s="28">
        <f>+SUMIF('Input Sheet'!$S:$S,$AL4233,'Input Sheet'!K:K)</f>
        <v>0</v>
      </c>
      <c r="AH4233" s="28">
        <f>+SUMIF('Input Sheet'!$S:$S,$AL4233,'Input Sheet'!L:L)</f>
        <v>0</v>
      </c>
      <c r="AI4233" s="28">
        <f>+SUMIF('Input Sheet'!$S:$S,$AL4233,'Input Sheet'!M:M)</f>
        <v>0</v>
      </c>
      <c r="AJ4233" s="28">
        <f>+SUMIF('Input Sheet'!$S:$S,$AL4233,'Input Sheet'!N:N)</f>
        <v>0</v>
      </c>
      <c r="AK4233" s="28"/>
      <c r="AL4233" s="27" t="str">
        <f t="shared" si="331"/>
        <v>321-4257</v>
      </c>
      <c r="AM4233" s="34" t="str">
        <f t="shared" si="334"/>
        <v>Used Vehicle</v>
      </c>
      <c r="AN4233" s="34" t="str">
        <f t="shared" si="335"/>
        <v>Used VehicleOther Variable expenses per retail</v>
      </c>
      <c r="AO4233" s="35"/>
      <c r="AP4233" s="35"/>
      <c r="AQ4233" s="35"/>
    </row>
    <row r="4234" spans="1:43" x14ac:dyDescent="0.25">
      <c r="A4234" s="27" t="s">
        <v>103</v>
      </c>
      <c r="B4234" s="27" t="s">
        <v>104</v>
      </c>
      <c r="C4234" s="27" t="s">
        <v>104</v>
      </c>
      <c r="D4234" s="27" t="s">
        <v>606</v>
      </c>
      <c r="E4234" s="27" t="s">
        <v>654</v>
      </c>
      <c r="F4234" s="27" t="s">
        <v>1066</v>
      </c>
      <c r="G4234" s="27" t="s">
        <v>1067</v>
      </c>
      <c r="H4234" s="34" t="s">
        <v>1031</v>
      </c>
      <c r="I4234" s="34" t="s">
        <v>1068</v>
      </c>
      <c r="J4234" s="34" t="str">
        <f t="shared" si="332"/>
        <v>Used VehicleOther Variable expenses per retail</v>
      </c>
      <c r="K4234" s="34" t="str">
        <f t="shared" si="333"/>
        <v>120Toyota UV Other Variable expense</v>
      </c>
      <c r="L4234" s="28">
        <f>+SUMIF('TB 4-24'!M:M,$AL4234,'TB 4-24'!G:G)</f>
        <v>0</v>
      </c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>
        <f>+SUMIF('Input Sheet'!$S:$S,$AL4234,'Input Sheet'!C:C)</f>
        <v>0</v>
      </c>
      <c r="Z4234" s="28">
        <f>+SUMIF('Input Sheet'!$S:$S,$AL4234,'Input Sheet'!D:D)</f>
        <v>0</v>
      </c>
      <c r="AA4234" s="28">
        <f>+SUMIF('Input Sheet'!$S:$S,$AL4234,'Input Sheet'!E:E)</f>
        <v>0</v>
      </c>
      <c r="AB4234" s="28">
        <f>+SUMIF('Input Sheet'!$S:$S,$AL4234,'Input Sheet'!F:F)</f>
        <v>0</v>
      </c>
      <c r="AC4234" s="28">
        <f>+SUMIF('Input Sheet'!$S:$S,$AL4234,'Input Sheet'!G:G)</f>
        <v>0</v>
      </c>
      <c r="AD4234" s="28">
        <f>+SUMIF('Input Sheet'!$S:$S,$AL4234,'Input Sheet'!H:H)</f>
        <v>0</v>
      </c>
      <c r="AE4234" s="28">
        <f>+SUMIF('Input Sheet'!$S:$S,$AL4234,'Input Sheet'!I:I)</f>
        <v>0</v>
      </c>
      <c r="AF4234" s="28">
        <f>+SUMIF('Input Sheet'!$S:$S,$AL4234,'Input Sheet'!J:J)</f>
        <v>0</v>
      </c>
      <c r="AG4234" s="28">
        <f>+SUMIF('Input Sheet'!$S:$S,$AL4234,'Input Sheet'!K:K)</f>
        <v>0</v>
      </c>
      <c r="AH4234" s="28">
        <f>+SUMIF('Input Sheet'!$S:$S,$AL4234,'Input Sheet'!L:L)</f>
        <v>0</v>
      </c>
      <c r="AI4234" s="28">
        <f>+SUMIF('Input Sheet'!$S:$S,$AL4234,'Input Sheet'!M:M)</f>
        <v>0</v>
      </c>
      <c r="AJ4234" s="28">
        <f>+SUMIF('Input Sheet'!$S:$S,$AL4234,'Input Sheet'!N:N)</f>
        <v>0</v>
      </c>
      <c r="AK4234" s="28"/>
      <c r="AL4234" s="27" t="str">
        <f t="shared" si="331"/>
        <v>120-4257</v>
      </c>
      <c r="AM4234" s="34" t="str">
        <f t="shared" si="334"/>
        <v>Used Vehicle</v>
      </c>
      <c r="AN4234" s="34" t="str">
        <f t="shared" si="335"/>
        <v>Used VehicleOther Variable expenses per retail</v>
      </c>
      <c r="AO4234" s="35"/>
      <c r="AP4234" s="35"/>
      <c r="AQ4234" s="35"/>
    </row>
    <row r="4235" spans="1:43" x14ac:dyDescent="0.25">
      <c r="A4235" s="27" t="s">
        <v>103</v>
      </c>
      <c r="B4235" s="27" t="s">
        <v>104</v>
      </c>
      <c r="C4235" s="27" t="s">
        <v>104</v>
      </c>
      <c r="D4235" s="27" t="s">
        <v>606</v>
      </c>
      <c r="E4235" s="27" t="s">
        <v>678</v>
      </c>
      <c r="F4235" s="27" t="s">
        <v>1066</v>
      </c>
      <c r="G4235" s="27" t="s">
        <v>1067</v>
      </c>
      <c r="H4235" s="34" t="s">
        <v>1031</v>
      </c>
      <c r="I4235" s="34" t="s">
        <v>1068</v>
      </c>
      <c r="J4235" s="34" t="str">
        <f t="shared" si="332"/>
        <v>Used VehicleOther Variable expenses per retail</v>
      </c>
      <c r="K4235" s="34" t="str">
        <f t="shared" si="333"/>
        <v>121Toyota UV Other Variable expense</v>
      </c>
      <c r="L4235" s="28">
        <f>+SUMIF('TB 4-24'!M:M,$AL4235,'TB 4-24'!G:G)</f>
        <v>0</v>
      </c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>
        <f>+SUMIF('Input Sheet'!$S:$S,$AL4235,'Input Sheet'!C:C)</f>
        <v>0</v>
      </c>
      <c r="Z4235" s="28">
        <f>+SUMIF('Input Sheet'!$S:$S,$AL4235,'Input Sheet'!D:D)</f>
        <v>0</v>
      </c>
      <c r="AA4235" s="28">
        <f>+SUMIF('Input Sheet'!$S:$S,$AL4235,'Input Sheet'!E:E)</f>
        <v>0</v>
      </c>
      <c r="AB4235" s="28">
        <f>+SUMIF('Input Sheet'!$S:$S,$AL4235,'Input Sheet'!F:F)</f>
        <v>0</v>
      </c>
      <c r="AC4235" s="28">
        <f>+SUMIF('Input Sheet'!$S:$S,$AL4235,'Input Sheet'!G:G)</f>
        <v>0</v>
      </c>
      <c r="AD4235" s="28">
        <f>+SUMIF('Input Sheet'!$S:$S,$AL4235,'Input Sheet'!H:H)</f>
        <v>0</v>
      </c>
      <c r="AE4235" s="28">
        <f>+SUMIF('Input Sheet'!$S:$S,$AL4235,'Input Sheet'!I:I)</f>
        <v>0</v>
      </c>
      <c r="AF4235" s="28">
        <f>+SUMIF('Input Sheet'!$S:$S,$AL4235,'Input Sheet'!J:J)</f>
        <v>0</v>
      </c>
      <c r="AG4235" s="28">
        <f>+SUMIF('Input Sheet'!$S:$S,$AL4235,'Input Sheet'!K:K)</f>
        <v>0</v>
      </c>
      <c r="AH4235" s="28">
        <f>+SUMIF('Input Sheet'!$S:$S,$AL4235,'Input Sheet'!L:L)</f>
        <v>0</v>
      </c>
      <c r="AI4235" s="28">
        <f>+SUMIF('Input Sheet'!$S:$S,$AL4235,'Input Sheet'!M:M)</f>
        <v>0</v>
      </c>
      <c r="AJ4235" s="28">
        <f>+SUMIF('Input Sheet'!$S:$S,$AL4235,'Input Sheet'!N:N)</f>
        <v>0</v>
      </c>
      <c r="AK4235" s="28"/>
      <c r="AL4235" s="27" t="str">
        <f t="shared" si="331"/>
        <v>121-4257</v>
      </c>
      <c r="AM4235" s="34" t="str">
        <f t="shared" si="334"/>
        <v>Used Vehicle</v>
      </c>
      <c r="AN4235" s="34" t="str">
        <f t="shared" si="335"/>
        <v>Used VehicleOther Variable expenses per retail</v>
      </c>
      <c r="AO4235" s="35"/>
      <c r="AP4235" s="35"/>
      <c r="AQ4235" s="35"/>
    </row>
    <row r="4236" spans="1:43" x14ac:dyDescent="0.25">
      <c r="A4236" s="27" t="s">
        <v>103</v>
      </c>
      <c r="B4236" s="27" t="s">
        <v>104</v>
      </c>
      <c r="C4236" s="27" t="s">
        <v>657</v>
      </c>
      <c r="D4236" s="27" t="s">
        <v>607</v>
      </c>
      <c r="E4236" s="27" t="s">
        <v>661</v>
      </c>
      <c r="F4236" s="27" t="s">
        <v>1066</v>
      </c>
      <c r="G4236" s="27" t="s">
        <v>1067</v>
      </c>
      <c r="H4236" s="34" t="s">
        <v>1031</v>
      </c>
      <c r="I4236" s="34" t="s">
        <v>1068</v>
      </c>
      <c r="J4236" s="34" t="str">
        <f t="shared" si="332"/>
        <v>Used VehicleOther Variable expenses per retail</v>
      </c>
      <c r="K4236" s="34" t="str">
        <f t="shared" si="333"/>
        <v>221Toyota UV Other Variable expense</v>
      </c>
      <c r="L4236" s="28">
        <f>+SUMIF('TB 4-24'!M:M,$AL4236,'TB 4-24'!G:G)</f>
        <v>0</v>
      </c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>
        <f>+SUMIF('Input Sheet'!$S:$S,$AL4236,'Input Sheet'!C:C)</f>
        <v>0</v>
      </c>
      <c r="Z4236" s="28">
        <f>+SUMIF('Input Sheet'!$S:$S,$AL4236,'Input Sheet'!D:D)</f>
        <v>0</v>
      </c>
      <c r="AA4236" s="28">
        <f>+SUMIF('Input Sheet'!$S:$S,$AL4236,'Input Sheet'!E:E)</f>
        <v>0</v>
      </c>
      <c r="AB4236" s="28">
        <f>+SUMIF('Input Sheet'!$S:$S,$AL4236,'Input Sheet'!F:F)</f>
        <v>0</v>
      </c>
      <c r="AC4236" s="28">
        <f>+SUMIF('Input Sheet'!$S:$S,$AL4236,'Input Sheet'!G:G)</f>
        <v>0</v>
      </c>
      <c r="AD4236" s="28">
        <f>+SUMIF('Input Sheet'!$S:$S,$AL4236,'Input Sheet'!H:H)</f>
        <v>0</v>
      </c>
      <c r="AE4236" s="28">
        <f>+SUMIF('Input Sheet'!$S:$S,$AL4236,'Input Sheet'!I:I)</f>
        <v>0</v>
      </c>
      <c r="AF4236" s="28">
        <f>+SUMIF('Input Sheet'!$S:$S,$AL4236,'Input Sheet'!J:J)</f>
        <v>0</v>
      </c>
      <c r="AG4236" s="28">
        <f>+SUMIF('Input Sheet'!$S:$S,$AL4236,'Input Sheet'!K:K)</f>
        <v>0</v>
      </c>
      <c r="AH4236" s="28">
        <f>+SUMIF('Input Sheet'!$S:$S,$AL4236,'Input Sheet'!L:L)</f>
        <v>0</v>
      </c>
      <c r="AI4236" s="28">
        <f>+SUMIF('Input Sheet'!$S:$S,$AL4236,'Input Sheet'!M:M)</f>
        <v>0</v>
      </c>
      <c r="AJ4236" s="28">
        <f>+SUMIF('Input Sheet'!$S:$S,$AL4236,'Input Sheet'!N:N)</f>
        <v>0</v>
      </c>
      <c r="AK4236" s="28"/>
      <c r="AL4236" s="27" t="str">
        <f t="shared" si="331"/>
        <v>221-4258</v>
      </c>
      <c r="AM4236" s="34" t="str">
        <f t="shared" si="334"/>
        <v>Used Vehicle</v>
      </c>
      <c r="AN4236" s="34" t="str">
        <f t="shared" si="335"/>
        <v>Used VehicleOther Variable expenses per retail</v>
      </c>
      <c r="AO4236" s="35"/>
      <c r="AP4236" s="35"/>
      <c r="AQ4236" s="35"/>
    </row>
    <row r="4237" spans="1:43" x14ac:dyDescent="0.25">
      <c r="A4237" s="27" t="s">
        <v>103</v>
      </c>
      <c r="B4237" s="27" t="s">
        <v>104</v>
      </c>
      <c r="C4237" s="27" t="s">
        <v>663</v>
      </c>
      <c r="D4237" s="27" t="s">
        <v>607</v>
      </c>
      <c r="E4237" s="27" t="s">
        <v>667</v>
      </c>
      <c r="F4237" s="27" t="s">
        <v>1066</v>
      </c>
      <c r="G4237" s="27" t="s">
        <v>1067</v>
      </c>
      <c r="H4237" s="34" t="s">
        <v>1031</v>
      </c>
      <c r="I4237" s="34" t="s">
        <v>1068</v>
      </c>
      <c r="J4237" s="34" t="str">
        <f t="shared" si="332"/>
        <v>Used VehicleOther Variable expenses per retail</v>
      </c>
      <c r="K4237" s="34" t="str">
        <f t="shared" si="333"/>
        <v>421Toyota UV Other Variable expense</v>
      </c>
      <c r="L4237" s="28">
        <f>+SUMIF('TB 4-24'!M:M,$AL4237,'TB 4-24'!G:G)</f>
        <v>0</v>
      </c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>
        <f>+SUMIF('Input Sheet'!$S:$S,$AL4237,'Input Sheet'!C:C)</f>
        <v>0</v>
      </c>
      <c r="Z4237" s="28">
        <f>+SUMIF('Input Sheet'!$S:$S,$AL4237,'Input Sheet'!D:D)</f>
        <v>0</v>
      </c>
      <c r="AA4237" s="28">
        <f>+SUMIF('Input Sheet'!$S:$S,$AL4237,'Input Sheet'!E:E)</f>
        <v>0</v>
      </c>
      <c r="AB4237" s="28">
        <f>+SUMIF('Input Sheet'!$S:$S,$AL4237,'Input Sheet'!F:F)</f>
        <v>0</v>
      </c>
      <c r="AC4237" s="28">
        <f>+SUMIF('Input Sheet'!$S:$S,$AL4237,'Input Sheet'!G:G)</f>
        <v>0</v>
      </c>
      <c r="AD4237" s="28">
        <f>+SUMIF('Input Sheet'!$S:$S,$AL4237,'Input Sheet'!H:H)</f>
        <v>0</v>
      </c>
      <c r="AE4237" s="28">
        <f>+SUMIF('Input Sheet'!$S:$S,$AL4237,'Input Sheet'!I:I)</f>
        <v>0</v>
      </c>
      <c r="AF4237" s="28">
        <f>+SUMIF('Input Sheet'!$S:$S,$AL4237,'Input Sheet'!J:J)</f>
        <v>0</v>
      </c>
      <c r="AG4237" s="28">
        <f>+SUMIF('Input Sheet'!$S:$S,$AL4237,'Input Sheet'!K:K)</f>
        <v>0</v>
      </c>
      <c r="AH4237" s="28">
        <f>+SUMIF('Input Sheet'!$S:$S,$AL4237,'Input Sheet'!L:L)</f>
        <v>0</v>
      </c>
      <c r="AI4237" s="28">
        <f>+SUMIF('Input Sheet'!$S:$S,$AL4237,'Input Sheet'!M:M)</f>
        <v>0</v>
      </c>
      <c r="AJ4237" s="28">
        <f>+SUMIF('Input Sheet'!$S:$S,$AL4237,'Input Sheet'!N:N)</f>
        <v>0</v>
      </c>
      <c r="AK4237" s="28"/>
      <c r="AL4237" s="27" t="str">
        <f t="shared" si="331"/>
        <v>421-4258</v>
      </c>
      <c r="AM4237" s="34" t="str">
        <f t="shared" si="334"/>
        <v>Used Vehicle</v>
      </c>
      <c r="AN4237" s="34" t="str">
        <f t="shared" si="335"/>
        <v>Used VehicleOther Variable expenses per retail</v>
      </c>
      <c r="AO4237" s="35"/>
      <c r="AP4237" s="35"/>
      <c r="AQ4237" s="35"/>
    </row>
    <row r="4238" spans="1:43" x14ac:dyDescent="0.25">
      <c r="A4238" s="27" t="s">
        <v>103</v>
      </c>
      <c r="B4238" s="27" t="s">
        <v>104</v>
      </c>
      <c r="C4238" s="27" t="s">
        <v>671</v>
      </c>
      <c r="D4238" s="27" t="s">
        <v>607</v>
      </c>
      <c r="E4238" s="27" t="s">
        <v>674</v>
      </c>
      <c r="F4238" s="27" t="s">
        <v>1066</v>
      </c>
      <c r="G4238" s="27" t="s">
        <v>1067</v>
      </c>
      <c r="H4238" s="34" t="s">
        <v>1031</v>
      </c>
      <c r="I4238" s="34" t="s">
        <v>1068</v>
      </c>
      <c r="J4238" s="34" t="str">
        <f t="shared" si="332"/>
        <v>Used VehicleOther Variable expenses per retail</v>
      </c>
      <c r="K4238" s="34" t="str">
        <f t="shared" si="333"/>
        <v>321Toyota UV Other Variable expense</v>
      </c>
      <c r="L4238" s="28">
        <f>+SUMIF('TB 4-24'!M:M,$AL4238,'TB 4-24'!G:G)</f>
        <v>0</v>
      </c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>
        <f>+SUMIF('Input Sheet'!$S:$S,$AL4238,'Input Sheet'!C:C)</f>
        <v>0</v>
      </c>
      <c r="Z4238" s="28">
        <f>+SUMIF('Input Sheet'!$S:$S,$AL4238,'Input Sheet'!D:D)</f>
        <v>0</v>
      </c>
      <c r="AA4238" s="28">
        <f>+SUMIF('Input Sheet'!$S:$S,$AL4238,'Input Sheet'!E:E)</f>
        <v>0</v>
      </c>
      <c r="AB4238" s="28">
        <f>+SUMIF('Input Sheet'!$S:$S,$AL4238,'Input Sheet'!F:F)</f>
        <v>0</v>
      </c>
      <c r="AC4238" s="28">
        <f>+SUMIF('Input Sheet'!$S:$S,$AL4238,'Input Sheet'!G:G)</f>
        <v>0</v>
      </c>
      <c r="AD4238" s="28">
        <f>+SUMIF('Input Sheet'!$S:$S,$AL4238,'Input Sheet'!H:H)</f>
        <v>0</v>
      </c>
      <c r="AE4238" s="28">
        <f>+SUMIF('Input Sheet'!$S:$S,$AL4238,'Input Sheet'!I:I)</f>
        <v>0</v>
      </c>
      <c r="AF4238" s="28">
        <f>+SUMIF('Input Sheet'!$S:$S,$AL4238,'Input Sheet'!J:J)</f>
        <v>0</v>
      </c>
      <c r="AG4238" s="28">
        <f>+SUMIF('Input Sheet'!$S:$S,$AL4238,'Input Sheet'!K:K)</f>
        <v>0</v>
      </c>
      <c r="AH4238" s="28">
        <f>+SUMIF('Input Sheet'!$S:$S,$AL4238,'Input Sheet'!L:L)</f>
        <v>0</v>
      </c>
      <c r="AI4238" s="28">
        <f>+SUMIF('Input Sheet'!$S:$S,$AL4238,'Input Sheet'!M:M)</f>
        <v>0</v>
      </c>
      <c r="AJ4238" s="28">
        <f>+SUMIF('Input Sheet'!$S:$S,$AL4238,'Input Sheet'!N:N)</f>
        <v>0</v>
      </c>
      <c r="AK4238" s="28"/>
      <c r="AL4238" s="27" t="str">
        <f t="shared" si="331"/>
        <v>321-4258</v>
      </c>
      <c r="AM4238" s="34" t="str">
        <f t="shared" si="334"/>
        <v>Used Vehicle</v>
      </c>
      <c r="AN4238" s="34" t="str">
        <f t="shared" si="335"/>
        <v>Used VehicleOther Variable expenses per retail</v>
      </c>
      <c r="AO4238" s="35"/>
      <c r="AP4238" s="35"/>
      <c r="AQ4238" s="35"/>
    </row>
    <row r="4239" spans="1:43" x14ac:dyDescent="0.25">
      <c r="A4239" s="27" t="s">
        <v>103</v>
      </c>
      <c r="B4239" s="27" t="s">
        <v>104</v>
      </c>
      <c r="C4239" s="27" t="s">
        <v>657</v>
      </c>
      <c r="D4239" s="27" t="s">
        <v>387</v>
      </c>
      <c r="E4239" s="27" t="s">
        <v>659</v>
      </c>
      <c r="F4239" s="27" t="s">
        <v>1066</v>
      </c>
      <c r="G4239" s="27" t="s">
        <v>1067</v>
      </c>
      <c r="H4239" s="34" t="s">
        <v>1031</v>
      </c>
      <c r="I4239" s="34" t="s">
        <v>1068</v>
      </c>
      <c r="J4239" s="34" t="str">
        <f t="shared" si="332"/>
        <v>Used VehicleOther Variable expenses per retail</v>
      </c>
      <c r="K4239" s="34" t="str">
        <f t="shared" si="333"/>
        <v>220Toyota UV Other Variable expense</v>
      </c>
      <c r="L4239" s="28">
        <f>+SUMIF('TB 4-24'!M:M,$AL4239,'TB 4-24'!G:G)</f>
        <v>0</v>
      </c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>
        <f>+SUMIF('Input Sheet'!$S:$S,$AL4239,'Input Sheet'!C:C)</f>
        <v>0</v>
      </c>
      <c r="Z4239" s="28">
        <f>+SUMIF('Input Sheet'!$S:$S,$AL4239,'Input Sheet'!D:D)</f>
        <v>0</v>
      </c>
      <c r="AA4239" s="28">
        <f>+SUMIF('Input Sheet'!$S:$S,$AL4239,'Input Sheet'!E:E)</f>
        <v>0</v>
      </c>
      <c r="AB4239" s="28">
        <f>+SUMIF('Input Sheet'!$S:$S,$AL4239,'Input Sheet'!F:F)</f>
        <v>0</v>
      </c>
      <c r="AC4239" s="28">
        <f>+SUMIF('Input Sheet'!$S:$S,$AL4239,'Input Sheet'!G:G)</f>
        <v>0</v>
      </c>
      <c r="AD4239" s="28">
        <f>+SUMIF('Input Sheet'!$S:$S,$AL4239,'Input Sheet'!H:H)</f>
        <v>0</v>
      </c>
      <c r="AE4239" s="28">
        <f>+SUMIF('Input Sheet'!$S:$S,$AL4239,'Input Sheet'!I:I)</f>
        <v>0</v>
      </c>
      <c r="AF4239" s="28">
        <f>+SUMIF('Input Sheet'!$S:$S,$AL4239,'Input Sheet'!J:J)</f>
        <v>0</v>
      </c>
      <c r="AG4239" s="28">
        <f>+SUMIF('Input Sheet'!$S:$S,$AL4239,'Input Sheet'!K:K)</f>
        <v>0</v>
      </c>
      <c r="AH4239" s="28">
        <f>+SUMIF('Input Sheet'!$S:$S,$AL4239,'Input Sheet'!L:L)</f>
        <v>0</v>
      </c>
      <c r="AI4239" s="28">
        <f>+SUMIF('Input Sheet'!$S:$S,$AL4239,'Input Sheet'!M:M)</f>
        <v>0</v>
      </c>
      <c r="AJ4239" s="28">
        <f>+SUMIF('Input Sheet'!$S:$S,$AL4239,'Input Sheet'!N:N)</f>
        <v>0</v>
      </c>
      <c r="AK4239" s="28"/>
      <c r="AL4239" s="27" t="str">
        <f t="shared" si="331"/>
        <v>220-7030</v>
      </c>
      <c r="AM4239" s="34" t="str">
        <f t="shared" si="334"/>
        <v>Used Vehicle</v>
      </c>
      <c r="AN4239" s="34" t="str">
        <f t="shared" si="335"/>
        <v>Used VehicleOther Variable expenses per retail</v>
      </c>
      <c r="AO4239" s="35"/>
      <c r="AP4239" s="35"/>
      <c r="AQ4239" s="35"/>
    </row>
    <row r="4240" spans="1:43" x14ac:dyDescent="0.25">
      <c r="A4240" s="27" t="s">
        <v>103</v>
      </c>
      <c r="B4240" s="27" t="s">
        <v>104</v>
      </c>
      <c r="C4240" s="27" t="s">
        <v>104</v>
      </c>
      <c r="D4240" s="27" t="s">
        <v>387</v>
      </c>
      <c r="E4240" s="27" t="s">
        <v>654</v>
      </c>
      <c r="F4240" s="27" t="s">
        <v>1066</v>
      </c>
      <c r="G4240" s="27" t="s">
        <v>1067</v>
      </c>
      <c r="H4240" s="34" t="s">
        <v>1031</v>
      </c>
      <c r="I4240" s="34" t="s">
        <v>1068</v>
      </c>
      <c r="J4240" s="34" t="str">
        <f t="shared" si="332"/>
        <v>Used VehicleOther Variable expenses per retail</v>
      </c>
      <c r="K4240" s="34" t="str">
        <f t="shared" si="333"/>
        <v>120Toyota UV Other Variable expense</v>
      </c>
      <c r="L4240" s="28">
        <f>+SUMIF('TB 4-24'!M:M,$AL4240,'TB 4-24'!G:G)</f>
        <v>0</v>
      </c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>
        <f>+SUMIF('Input Sheet'!$S:$S,$AL4240,'Input Sheet'!C:C)</f>
        <v>0</v>
      </c>
      <c r="Z4240" s="28">
        <f>+SUMIF('Input Sheet'!$S:$S,$AL4240,'Input Sheet'!D:D)</f>
        <v>0</v>
      </c>
      <c r="AA4240" s="28">
        <f>+SUMIF('Input Sheet'!$S:$S,$AL4240,'Input Sheet'!E:E)</f>
        <v>0</v>
      </c>
      <c r="AB4240" s="28">
        <f>+SUMIF('Input Sheet'!$S:$S,$AL4240,'Input Sheet'!F:F)</f>
        <v>0</v>
      </c>
      <c r="AC4240" s="28">
        <f>+SUMIF('Input Sheet'!$S:$S,$AL4240,'Input Sheet'!G:G)</f>
        <v>0</v>
      </c>
      <c r="AD4240" s="28">
        <f>+SUMIF('Input Sheet'!$S:$S,$AL4240,'Input Sheet'!H:H)</f>
        <v>0</v>
      </c>
      <c r="AE4240" s="28">
        <f>+SUMIF('Input Sheet'!$S:$S,$AL4240,'Input Sheet'!I:I)</f>
        <v>0</v>
      </c>
      <c r="AF4240" s="28">
        <f>+SUMIF('Input Sheet'!$S:$S,$AL4240,'Input Sheet'!J:J)</f>
        <v>0</v>
      </c>
      <c r="AG4240" s="28">
        <f>+SUMIF('Input Sheet'!$S:$S,$AL4240,'Input Sheet'!K:K)</f>
        <v>0</v>
      </c>
      <c r="AH4240" s="28">
        <f>+SUMIF('Input Sheet'!$S:$S,$AL4240,'Input Sheet'!L:L)</f>
        <v>0</v>
      </c>
      <c r="AI4240" s="28">
        <f>+SUMIF('Input Sheet'!$S:$S,$AL4240,'Input Sheet'!M:M)</f>
        <v>0</v>
      </c>
      <c r="AJ4240" s="28">
        <f>+SUMIF('Input Sheet'!$S:$S,$AL4240,'Input Sheet'!N:N)</f>
        <v>0</v>
      </c>
      <c r="AK4240" s="28"/>
      <c r="AL4240" s="27" t="str">
        <f t="shared" si="331"/>
        <v>120-7030</v>
      </c>
      <c r="AM4240" s="34" t="str">
        <f t="shared" si="334"/>
        <v>Used Vehicle</v>
      </c>
      <c r="AN4240" s="34" t="str">
        <f t="shared" si="335"/>
        <v>Used VehicleOther Variable expenses per retail</v>
      </c>
      <c r="AO4240" s="35"/>
      <c r="AP4240" s="35"/>
      <c r="AQ4240" s="35"/>
    </row>
    <row r="4241" spans="1:43" x14ac:dyDescent="0.25">
      <c r="A4241" s="27" t="s">
        <v>103</v>
      </c>
      <c r="B4241" s="27" t="s">
        <v>104</v>
      </c>
      <c r="C4241" s="27" t="s">
        <v>104</v>
      </c>
      <c r="D4241" s="27" t="s">
        <v>387</v>
      </c>
      <c r="E4241" s="27" t="s">
        <v>649</v>
      </c>
      <c r="F4241" s="27" t="s">
        <v>1066</v>
      </c>
      <c r="G4241" s="27" t="s">
        <v>1067</v>
      </c>
      <c r="H4241" s="34" t="s">
        <v>1031</v>
      </c>
      <c r="I4241" s="34" t="s">
        <v>1068</v>
      </c>
      <c r="J4241" s="34" t="str">
        <f t="shared" si="332"/>
        <v>Used VehicleOther Variable expenses per retail</v>
      </c>
      <c r="K4241" s="34" t="str">
        <f t="shared" si="333"/>
        <v>110Toyota UV Other Variable expense</v>
      </c>
      <c r="L4241" s="28">
        <f>+SUMIF('TB 4-24'!M:M,$AL4241,'TB 4-24'!G:G)</f>
        <v>0</v>
      </c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>
        <f>+SUMIF('Input Sheet'!$S:$S,$AL4241,'Input Sheet'!C:C)</f>
        <v>0</v>
      </c>
      <c r="Z4241" s="28">
        <f>+SUMIF('Input Sheet'!$S:$S,$AL4241,'Input Sheet'!D:D)</f>
        <v>0</v>
      </c>
      <c r="AA4241" s="28">
        <f>+SUMIF('Input Sheet'!$S:$S,$AL4241,'Input Sheet'!E:E)</f>
        <v>0</v>
      </c>
      <c r="AB4241" s="28">
        <f>+SUMIF('Input Sheet'!$S:$S,$AL4241,'Input Sheet'!F:F)</f>
        <v>0</v>
      </c>
      <c r="AC4241" s="28">
        <f>+SUMIF('Input Sheet'!$S:$S,$AL4241,'Input Sheet'!G:G)</f>
        <v>0</v>
      </c>
      <c r="AD4241" s="28">
        <f>+SUMIF('Input Sheet'!$S:$S,$AL4241,'Input Sheet'!H:H)</f>
        <v>0</v>
      </c>
      <c r="AE4241" s="28">
        <f>+SUMIF('Input Sheet'!$S:$S,$AL4241,'Input Sheet'!I:I)</f>
        <v>0</v>
      </c>
      <c r="AF4241" s="28">
        <f>+SUMIF('Input Sheet'!$S:$S,$AL4241,'Input Sheet'!J:J)</f>
        <v>0</v>
      </c>
      <c r="AG4241" s="28">
        <f>+SUMIF('Input Sheet'!$S:$S,$AL4241,'Input Sheet'!K:K)</f>
        <v>0</v>
      </c>
      <c r="AH4241" s="28">
        <f>+SUMIF('Input Sheet'!$S:$S,$AL4241,'Input Sheet'!L:L)</f>
        <v>0</v>
      </c>
      <c r="AI4241" s="28">
        <f>+SUMIF('Input Sheet'!$S:$S,$AL4241,'Input Sheet'!M:M)</f>
        <v>0</v>
      </c>
      <c r="AJ4241" s="28">
        <f>+SUMIF('Input Sheet'!$S:$S,$AL4241,'Input Sheet'!N:N)</f>
        <v>0</v>
      </c>
      <c r="AK4241" s="28"/>
      <c r="AL4241" s="27" t="str">
        <f t="shared" si="331"/>
        <v>110-7030</v>
      </c>
      <c r="AM4241" s="34" t="str">
        <f t="shared" si="334"/>
        <v>Used Vehicle</v>
      </c>
      <c r="AN4241" s="34" t="str">
        <f t="shared" si="335"/>
        <v>Used VehicleOther Variable expenses per retail</v>
      </c>
      <c r="AO4241" s="35"/>
      <c r="AP4241" s="35"/>
      <c r="AQ4241" s="35"/>
    </row>
    <row r="4242" spans="1:43" x14ac:dyDescent="0.25">
      <c r="A4242" s="27" t="s">
        <v>103</v>
      </c>
      <c r="B4242" s="27" t="s">
        <v>104</v>
      </c>
      <c r="C4242" s="27" t="s">
        <v>104</v>
      </c>
      <c r="D4242" s="27" t="s">
        <v>387</v>
      </c>
      <c r="E4242" s="27" t="s">
        <v>678</v>
      </c>
      <c r="F4242" s="27" t="s">
        <v>1066</v>
      </c>
      <c r="G4242" s="27" t="s">
        <v>1067</v>
      </c>
      <c r="H4242" s="34" t="s">
        <v>1031</v>
      </c>
      <c r="I4242" s="34" t="s">
        <v>1068</v>
      </c>
      <c r="J4242" s="34" t="str">
        <f t="shared" si="332"/>
        <v>Used VehicleOther Variable expenses per retail</v>
      </c>
      <c r="K4242" s="34" t="str">
        <f t="shared" si="333"/>
        <v>121Toyota UV Other Variable expense</v>
      </c>
      <c r="L4242" s="28">
        <f>+SUMIF('TB 4-24'!M:M,$AL4242,'TB 4-24'!G:G)</f>
        <v>0</v>
      </c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>
        <f>+SUMIF('Input Sheet'!$S:$S,$AL4242,'Input Sheet'!C:C)</f>
        <v>0</v>
      </c>
      <c r="Z4242" s="28">
        <f>+SUMIF('Input Sheet'!$S:$S,$AL4242,'Input Sheet'!D:D)</f>
        <v>0</v>
      </c>
      <c r="AA4242" s="28">
        <f>+SUMIF('Input Sheet'!$S:$S,$AL4242,'Input Sheet'!E:E)</f>
        <v>0</v>
      </c>
      <c r="AB4242" s="28">
        <f>+SUMIF('Input Sheet'!$S:$S,$AL4242,'Input Sheet'!F:F)</f>
        <v>0</v>
      </c>
      <c r="AC4242" s="28">
        <f>+SUMIF('Input Sheet'!$S:$S,$AL4242,'Input Sheet'!G:G)</f>
        <v>0</v>
      </c>
      <c r="AD4242" s="28">
        <f>+SUMIF('Input Sheet'!$S:$S,$AL4242,'Input Sheet'!H:H)</f>
        <v>0</v>
      </c>
      <c r="AE4242" s="28">
        <f>+SUMIF('Input Sheet'!$S:$S,$AL4242,'Input Sheet'!I:I)</f>
        <v>0</v>
      </c>
      <c r="AF4242" s="28">
        <f>+SUMIF('Input Sheet'!$S:$S,$AL4242,'Input Sheet'!J:J)</f>
        <v>0</v>
      </c>
      <c r="AG4242" s="28">
        <f>+SUMIF('Input Sheet'!$S:$S,$AL4242,'Input Sheet'!K:K)</f>
        <v>0</v>
      </c>
      <c r="AH4242" s="28">
        <f>+SUMIF('Input Sheet'!$S:$S,$AL4242,'Input Sheet'!L:L)</f>
        <v>0</v>
      </c>
      <c r="AI4242" s="28">
        <f>+SUMIF('Input Sheet'!$S:$S,$AL4242,'Input Sheet'!M:M)</f>
        <v>0</v>
      </c>
      <c r="AJ4242" s="28">
        <f>+SUMIF('Input Sheet'!$S:$S,$AL4242,'Input Sheet'!N:N)</f>
        <v>0</v>
      </c>
      <c r="AK4242" s="28"/>
      <c r="AL4242" s="27" t="str">
        <f t="shared" si="331"/>
        <v>121-7030</v>
      </c>
      <c r="AM4242" s="34" t="str">
        <f t="shared" si="334"/>
        <v>Used Vehicle</v>
      </c>
      <c r="AN4242" s="34" t="str">
        <f t="shared" si="335"/>
        <v>Used VehicleOther Variable expenses per retail</v>
      </c>
      <c r="AO4242" s="35"/>
      <c r="AP4242" s="35"/>
      <c r="AQ4242" s="35"/>
    </row>
    <row r="4243" spans="1:43" x14ac:dyDescent="0.25">
      <c r="A4243" s="27" t="s">
        <v>103</v>
      </c>
      <c r="B4243" s="27" t="s">
        <v>104</v>
      </c>
      <c r="C4243" s="27" t="s">
        <v>657</v>
      </c>
      <c r="D4243" s="27" t="s">
        <v>387</v>
      </c>
      <c r="E4243" s="27" t="s">
        <v>661</v>
      </c>
      <c r="F4243" s="27" t="s">
        <v>1066</v>
      </c>
      <c r="G4243" s="27" t="s">
        <v>1067</v>
      </c>
      <c r="H4243" s="34" t="s">
        <v>1031</v>
      </c>
      <c r="I4243" s="34" t="s">
        <v>1068</v>
      </c>
      <c r="J4243" s="34" t="str">
        <f t="shared" si="332"/>
        <v>Used VehicleOther Variable expenses per retail</v>
      </c>
      <c r="K4243" s="34" t="str">
        <f t="shared" si="333"/>
        <v>221Toyota UV Other Variable expense</v>
      </c>
      <c r="L4243" s="28">
        <f>+SUMIF('TB 4-24'!M:M,$AL4243,'TB 4-24'!G:G)</f>
        <v>0</v>
      </c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>
        <f>+SUMIF('Input Sheet'!$S:$S,$AL4243,'Input Sheet'!C:C)</f>
        <v>0</v>
      </c>
      <c r="Z4243" s="28">
        <f>+SUMIF('Input Sheet'!$S:$S,$AL4243,'Input Sheet'!D:D)</f>
        <v>0</v>
      </c>
      <c r="AA4243" s="28">
        <f>+SUMIF('Input Sheet'!$S:$S,$AL4243,'Input Sheet'!E:E)</f>
        <v>0</v>
      </c>
      <c r="AB4243" s="28">
        <f>+SUMIF('Input Sheet'!$S:$S,$AL4243,'Input Sheet'!F:F)</f>
        <v>0</v>
      </c>
      <c r="AC4243" s="28">
        <f>+SUMIF('Input Sheet'!$S:$S,$AL4243,'Input Sheet'!G:G)</f>
        <v>0</v>
      </c>
      <c r="AD4243" s="28">
        <f>+SUMIF('Input Sheet'!$S:$S,$AL4243,'Input Sheet'!H:H)</f>
        <v>0</v>
      </c>
      <c r="AE4243" s="28">
        <f>+SUMIF('Input Sheet'!$S:$S,$AL4243,'Input Sheet'!I:I)</f>
        <v>0</v>
      </c>
      <c r="AF4243" s="28">
        <f>+SUMIF('Input Sheet'!$S:$S,$AL4243,'Input Sheet'!J:J)</f>
        <v>0</v>
      </c>
      <c r="AG4243" s="28">
        <f>+SUMIF('Input Sheet'!$S:$S,$AL4243,'Input Sheet'!K:K)</f>
        <v>0</v>
      </c>
      <c r="AH4243" s="28">
        <f>+SUMIF('Input Sheet'!$S:$S,$AL4243,'Input Sheet'!L:L)</f>
        <v>0</v>
      </c>
      <c r="AI4243" s="28">
        <f>+SUMIF('Input Sheet'!$S:$S,$AL4243,'Input Sheet'!M:M)</f>
        <v>0</v>
      </c>
      <c r="AJ4243" s="28">
        <f>+SUMIF('Input Sheet'!$S:$S,$AL4243,'Input Sheet'!N:N)</f>
        <v>0</v>
      </c>
      <c r="AK4243" s="28"/>
      <c r="AL4243" s="27" t="str">
        <f t="shared" si="331"/>
        <v>221-7030</v>
      </c>
      <c r="AM4243" s="34" t="str">
        <f t="shared" si="334"/>
        <v>Used Vehicle</v>
      </c>
      <c r="AN4243" s="34" t="str">
        <f t="shared" si="335"/>
        <v>Used VehicleOther Variable expenses per retail</v>
      </c>
      <c r="AO4243" s="35"/>
      <c r="AP4243" s="35"/>
      <c r="AQ4243" s="35"/>
    </row>
    <row r="4244" spans="1:43" x14ac:dyDescent="0.25">
      <c r="A4244" s="27" t="s">
        <v>103</v>
      </c>
      <c r="B4244" s="27" t="s">
        <v>104</v>
      </c>
      <c r="C4244" s="27" t="s">
        <v>663</v>
      </c>
      <c r="D4244" s="27" t="s">
        <v>387</v>
      </c>
      <c r="E4244" s="27" t="s">
        <v>665</v>
      </c>
      <c r="F4244" s="27" t="s">
        <v>1066</v>
      </c>
      <c r="G4244" s="27" t="s">
        <v>1067</v>
      </c>
      <c r="H4244" s="34" t="s">
        <v>1031</v>
      </c>
      <c r="I4244" s="34" t="s">
        <v>1068</v>
      </c>
      <c r="J4244" s="34" t="str">
        <f t="shared" si="332"/>
        <v>Used VehicleOther Variable expenses per retail</v>
      </c>
      <c r="K4244" s="34" t="str">
        <f t="shared" si="333"/>
        <v>410Toyota UV Other Variable expense</v>
      </c>
      <c r="L4244" s="28">
        <f>+SUMIF('TB 4-24'!M:M,$AL4244,'TB 4-24'!G:G)</f>
        <v>0</v>
      </c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>
        <f>+SUMIF('Input Sheet'!$S:$S,$AL4244,'Input Sheet'!C:C)</f>
        <v>0</v>
      </c>
      <c r="Z4244" s="28">
        <f>+SUMIF('Input Sheet'!$S:$S,$AL4244,'Input Sheet'!D:D)</f>
        <v>0</v>
      </c>
      <c r="AA4244" s="28">
        <f>+SUMIF('Input Sheet'!$S:$S,$AL4244,'Input Sheet'!E:E)</f>
        <v>0</v>
      </c>
      <c r="AB4244" s="28">
        <f>+SUMIF('Input Sheet'!$S:$S,$AL4244,'Input Sheet'!F:F)</f>
        <v>0</v>
      </c>
      <c r="AC4244" s="28">
        <f>+SUMIF('Input Sheet'!$S:$S,$AL4244,'Input Sheet'!G:G)</f>
        <v>0</v>
      </c>
      <c r="AD4244" s="28">
        <f>+SUMIF('Input Sheet'!$S:$S,$AL4244,'Input Sheet'!H:H)</f>
        <v>0</v>
      </c>
      <c r="AE4244" s="28">
        <f>+SUMIF('Input Sheet'!$S:$S,$AL4244,'Input Sheet'!I:I)</f>
        <v>0</v>
      </c>
      <c r="AF4244" s="28">
        <f>+SUMIF('Input Sheet'!$S:$S,$AL4244,'Input Sheet'!J:J)</f>
        <v>0</v>
      </c>
      <c r="AG4244" s="28">
        <f>+SUMIF('Input Sheet'!$S:$S,$AL4244,'Input Sheet'!K:K)</f>
        <v>0</v>
      </c>
      <c r="AH4244" s="28">
        <f>+SUMIF('Input Sheet'!$S:$S,$AL4244,'Input Sheet'!L:L)</f>
        <v>0</v>
      </c>
      <c r="AI4244" s="28">
        <f>+SUMIF('Input Sheet'!$S:$S,$AL4244,'Input Sheet'!M:M)</f>
        <v>0</v>
      </c>
      <c r="AJ4244" s="28">
        <f>+SUMIF('Input Sheet'!$S:$S,$AL4244,'Input Sheet'!N:N)</f>
        <v>0</v>
      </c>
      <c r="AK4244" s="28"/>
      <c r="AL4244" s="27" t="str">
        <f t="shared" si="331"/>
        <v>410-7030</v>
      </c>
      <c r="AM4244" s="34" t="str">
        <f t="shared" si="334"/>
        <v>Used Vehicle</v>
      </c>
      <c r="AN4244" s="34" t="str">
        <f t="shared" si="335"/>
        <v>Used VehicleOther Variable expenses per retail</v>
      </c>
      <c r="AO4244" s="35"/>
      <c r="AP4244" s="35"/>
      <c r="AQ4244" s="35"/>
    </row>
    <row r="4245" spans="1:43" x14ac:dyDescent="0.25">
      <c r="A4245" s="27" t="s">
        <v>103</v>
      </c>
      <c r="B4245" s="27" t="s">
        <v>104</v>
      </c>
      <c r="C4245" s="27" t="s">
        <v>663</v>
      </c>
      <c r="D4245" s="27" t="s">
        <v>387</v>
      </c>
      <c r="E4245" s="27" t="s">
        <v>666</v>
      </c>
      <c r="F4245" s="27" t="s">
        <v>1066</v>
      </c>
      <c r="G4245" s="27" t="s">
        <v>1067</v>
      </c>
      <c r="H4245" s="34" t="s">
        <v>1031</v>
      </c>
      <c r="I4245" s="34" t="s">
        <v>1068</v>
      </c>
      <c r="J4245" s="34" t="str">
        <f t="shared" si="332"/>
        <v>Used VehicleOther Variable expenses per retail</v>
      </c>
      <c r="K4245" s="34" t="str">
        <f t="shared" si="333"/>
        <v>420Toyota UV Other Variable expense</v>
      </c>
      <c r="L4245" s="28">
        <f>+SUMIF('TB 4-24'!M:M,$AL4245,'TB 4-24'!G:G)</f>
        <v>0</v>
      </c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>
        <f>+SUMIF('Input Sheet'!$S:$S,$AL4245,'Input Sheet'!C:C)</f>
        <v>0</v>
      </c>
      <c r="Z4245" s="28">
        <f>+SUMIF('Input Sheet'!$S:$S,$AL4245,'Input Sheet'!D:D)</f>
        <v>0</v>
      </c>
      <c r="AA4245" s="28">
        <f>+SUMIF('Input Sheet'!$S:$S,$AL4245,'Input Sheet'!E:E)</f>
        <v>0</v>
      </c>
      <c r="AB4245" s="28">
        <f>+SUMIF('Input Sheet'!$S:$S,$AL4245,'Input Sheet'!F:F)</f>
        <v>0</v>
      </c>
      <c r="AC4245" s="28">
        <f>+SUMIF('Input Sheet'!$S:$S,$AL4245,'Input Sheet'!G:G)</f>
        <v>0</v>
      </c>
      <c r="AD4245" s="28">
        <f>+SUMIF('Input Sheet'!$S:$S,$AL4245,'Input Sheet'!H:H)</f>
        <v>0</v>
      </c>
      <c r="AE4245" s="28">
        <f>+SUMIF('Input Sheet'!$S:$S,$AL4245,'Input Sheet'!I:I)</f>
        <v>0</v>
      </c>
      <c r="AF4245" s="28">
        <f>+SUMIF('Input Sheet'!$S:$S,$AL4245,'Input Sheet'!J:J)</f>
        <v>0</v>
      </c>
      <c r="AG4245" s="28">
        <f>+SUMIF('Input Sheet'!$S:$S,$AL4245,'Input Sheet'!K:K)</f>
        <v>0</v>
      </c>
      <c r="AH4245" s="28">
        <f>+SUMIF('Input Sheet'!$S:$S,$AL4245,'Input Sheet'!L:L)</f>
        <v>0</v>
      </c>
      <c r="AI4245" s="28">
        <f>+SUMIF('Input Sheet'!$S:$S,$AL4245,'Input Sheet'!M:M)</f>
        <v>0</v>
      </c>
      <c r="AJ4245" s="28">
        <f>+SUMIF('Input Sheet'!$S:$S,$AL4245,'Input Sheet'!N:N)</f>
        <v>0</v>
      </c>
      <c r="AK4245" s="28"/>
      <c r="AL4245" s="27" t="str">
        <f t="shared" si="331"/>
        <v>420-7030</v>
      </c>
      <c r="AM4245" s="34" t="str">
        <f t="shared" si="334"/>
        <v>Used Vehicle</v>
      </c>
      <c r="AN4245" s="34" t="str">
        <f t="shared" si="335"/>
        <v>Used VehicleOther Variable expenses per retail</v>
      </c>
      <c r="AO4245" s="35"/>
      <c r="AP4245" s="35"/>
      <c r="AQ4245" s="35"/>
    </row>
    <row r="4246" spans="1:43" x14ac:dyDescent="0.25">
      <c r="A4246" s="27" t="s">
        <v>103</v>
      </c>
      <c r="B4246" s="27" t="s">
        <v>104</v>
      </c>
      <c r="C4246" s="27" t="s">
        <v>663</v>
      </c>
      <c r="D4246" s="27" t="s">
        <v>387</v>
      </c>
      <c r="E4246" s="27" t="s">
        <v>667</v>
      </c>
      <c r="F4246" s="27" t="s">
        <v>1066</v>
      </c>
      <c r="G4246" s="27" t="s">
        <v>1067</v>
      </c>
      <c r="H4246" s="34" t="s">
        <v>1031</v>
      </c>
      <c r="I4246" s="34" t="s">
        <v>1068</v>
      </c>
      <c r="J4246" s="34" t="str">
        <f t="shared" si="332"/>
        <v>Used VehicleOther Variable expenses per retail</v>
      </c>
      <c r="K4246" s="34" t="str">
        <f t="shared" si="333"/>
        <v>421Toyota UV Other Variable expense</v>
      </c>
      <c r="L4246" s="28">
        <f>+SUMIF('TB 4-24'!M:M,$AL4246,'TB 4-24'!G:G)</f>
        <v>0</v>
      </c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>
        <f>+SUMIF('Input Sheet'!$S:$S,$AL4246,'Input Sheet'!C:C)</f>
        <v>0</v>
      </c>
      <c r="Z4246" s="28">
        <f>+SUMIF('Input Sheet'!$S:$S,$AL4246,'Input Sheet'!D:D)</f>
        <v>0</v>
      </c>
      <c r="AA4246" s="28">
        <f>+SUMIF('Input Sheet'!$S:$S,$AL4246,'Input Sheet'!E:E)</f>
        <v>0</v>
      </c>
      <c r="AB4246" s="28">
        <f>+SUMIF('Input Sheet'!$S:$S,$AL4246,'Input Sheet'!F:F)</f>
        <v>0</v>
      </c>
      <c r="AC4246" s="28">
        <f>+SUMIF('Input Sheet'!$S:$S,$AL4246,'Input Sheet'!G:G)</f>
        <v>0</v>
      </c>
      <c r="AD4246" s="28">
        <f>+SUMIF('Input Sheet'!$S:$S,$AL4246,'Input Sheet'!H:H)</f>
        <v>0</v>
      </c>
      <c r="AE4246" s="28">
        <f>+SUMIF('Input Sheet'!$S:$S,$AL4246,'Input Sheet'!I:I)</f>
        <v>0</v>
      </c>
      <c r="AF4246" s="28">
        <f>+SUMIF('Input Sheet'!$S:$S,$AL4246,'Input Sheet'!J:J)</f>
        <v>0</v>
      </c>
      <c r="AG4246" s="28">
        <f>+SUMIF('Input Sheet'!$S:$S,$AL4246,'Input Sheet'!K:K)</f>
        <v>0</v>
      </c>
      <c r="AH4246" s="28">
        <f>+SUMIF('Input Sheet'!$S:$S,$AL4246,'Input Sheet'!L:L)</f>
        <v>0</v>
      </c>
      <c r="AI4246" s="28">
        <f>+SUMIF('Input Sheet'!$S:$S,$AL4246,'Input Sheet'!M:M)</f>
        <v>0</v>
      </c>
      <c r="AJ4246" s="28">
        <f>+SUMIF('Input Sheet'!$S:$S,$AL4246,'Input Sheet'!N:N)</f>
        <v>0</v>
      </c>
      <c r="AK4246" s="28"/>
      <c r="AL4246" s="27" t="str">
        <f t="shared" si="331"/>
        <v>421-7030</v>
      </c>
      <c r="AM4246" s="34" t="str">
        <f t="shared" si="334"/>
        <v>Used Vehicle</v>
      </c>
      <c r="AN4246" s="34" t="str">
        <f t="shared" si="335"/>
        <v>Used VehicleOther Variable expenses per retail</v>
      </c>
      <c r="AO4246" s="35"/>
      <c r="AP4246" s="35"/>
      <c r="AQ4246" s="35"/>
    </row>
    <row r="4247" spans="1:43" x14ac:dyDescent="0.25">
      <c r="A4247" s="27" t="s">
        <v>103</v>
      </c>
      <c r="B4247" s="27" t="s">
        <v>104</v>
      </c>
      <c r="C4247" s="27" t="s">
        <v>671</v>
      </c>
      <c r="D4247" s="27" t="s">
        <v>387</v>
      </c>
      <c r="E4247" s="27" t="s">
        <v>673</v>
      </c>
      <c r="F4247" s="27" t="s">
        <v>1066</v>
      </c>
      <c r="G4247" s="27" t="s">
        <v>1067</v>
      </c>
      <c r="H4247" s="34" t="s">
        <v>1031</v>
      </c>
      <c r="I4247" s="34" t="s">
        <v>1068</v>
      </c>
      <c r="J4247" s="34" t="str">
        <f t="shared" si="332"/>
        <v>Used VehicleOther Variable expenses per retail</v>
      </c>
      <c r="K4247" s="34" t="str">
        <f t="shared" si="333"/>
        <v>310Toyota UV Other Variable expense</v>
      </c>
      <c r="L4247" s="28">
        <f>+SUMIF('TB 4-24'!M:M,$AL4247,'TB 4-24'!G:G)</f>
        <v>0</v>
      </c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>
        <f>+SUMIF('Input Sheet'!$S:$S,$AL4247,'Input Sheet'!C:C)</f>
        <v>0</v>
      </c>
      <c r="Z4247" s="28">
        <f>+SUMIF('Input Sheet'!$S:$S,$AL4247,'Input Sheet'!D:D)</f>
        <v>0</v>
      </c>
      <c r="AA4247" s="28">
        <f>+SUMIF('Input Sheet'!$S:$S,$AL4247,'Input Sheet'!E:E)</f>
        <v>0</v>
      </c>
      <c r="AB4247" s="28">
        <f>+SUMIF('Input Sheet'!$S:$S,$AL4247,'Input Sheet'!F:F)</f>
        <v>0</v>
      </c>
      <c r="AC4247" s="28">
        <f>+SUMIF('Input Sheet'!$S:$S,$AL4247,'Input Sheet'!G:G)</f>
        <v>0</v>
      </c>
      <c r="AD4247" s="28">
        <f>+SUMIF('Input Sheet'!$S:$S,$AL4247,'Input Sheet'!H:H)</f>
        <v>0</v>
      </c>
      <c r="AE4247" s="28">
        <f>+SUMIF('Input Sheet'!$S:$S,$AL4247,'Input Sheet'!I:I)</f>
        <v>0</v>
      </c>
      <c r="AF4247" s="28">
        <f>+SUMIF('Input Sheet'!$S:$S,$AL4247,'Input Sheet'!J:J)</f>
        <v>0</v>
      </c>
      <c r="AG4247" s="28">
        <f>+SUMIF('Input Sheet'!$S:$S,$AL4247,'Input Sheet'!K:K)</f>
        <v>0</v>
      </c>
      <c r="AH4247" s="28">
        <f>+SUMIF('Input Sheet'!$S:$S,$AL4247,'Input Sheet'!L:L)</f>
        <v>0</v>
      </c>
      <c r="AI4247" s="28">
        <f>+SUMIF('Input Sheet'!$S:$S,$AL4247,'Input Sheet'!M:M)</f>
        <v>0</v>
      </c>
      <c r="AJ4247" s="28">
        <f>+SUMIF('Input Sheet'!$S:$S,$AL4247,'Input Sheet'!N:N)</f>
        <v>0</v>
      </c>
      <c r="AK4247" s="28"/>
      <c r="AL4247" s="27" t="str">
        <f t="shared" si="331"/>
        <v>310-7030</v>
      </c>
      <c r="AM4247" s="34" t="str">
        <f t="shared" si="334"/>
        <v>Used Vehicle</v>
      </c>
      <c r="AN4247" s="34" t="str">
        <f t="shared" si="335"/>
        <v>Used VehicleOther Variable expenses per retail</v>
      </c>
      <c r="AO4247" s="35"/>
      <c r="AP4247" s="35"/>
      <c r="AQ4247" s="35"/>
    </row>
    <row r="4248" spans="1:43" x14ac:dyDescent="0.25">
      <c r="A4248" s="27" t="s">
        <v>103</v>
      </c>
      <c r="B4248" s="27" t="s">
        <v>104</v>
      </c>
      <c r="C4248" s="27" t="s">
        <v>671</v>
      </c>
      <c r="D4248" s="27" t="s">
        <v>387</v>
      </c>
      <c r="E4248" s="27" t="s">
        <v>674</v>
      </c>
      <c r="F4248" s="27" t="s">
        <v>1066</v>
      </c>
      <c r="G4248" s="27" t="s">
        <v>1067</v>
      </c>
      <c r="H4248" s="34" t="s">
        <v>1031</v>
      </c>
      <c r="I4248" s="34" t="s">
        <v>1068</v>
      </c>
      <c r="J4248" s="34" t="str">
        <f t="shared" si="332"/>
        <v>Used VehicleOther Variable expenses per retail</v>
      </c>
      <c r="K4248" s="34" t="str">
        <f t="shared" si="333"/>
        <v>321Toyota UV Other Variable expense</v>
      </c>
      <c r="L4248" s="28">
        <f>+SUMIF('TB 4-24'!M:M,$AL4248,'TB 4-24'!G:G)</f>
        <v>0</v>
      </c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>
        <f>+SUMIF('Input Sheet'!$S:$S,$AL4248,'Input Sheet'!C:C)</f>
        <v>0</v>
      </c>
      <c r="Z4248" s="28">
        <f>+SUMIF('Input Sheet'!$S:$S,$AL4248,'Input Sheet'!D:D)</f>
        <v>0</v>
      </c>
      <c r="AA4248" s="28">
        <f>+SUMIF('Input Sheet'!$S:$S,$AL4248,'Input Sheet'!E:E)</f>
        <v>0</v>
      </c>
      <c r="AB4248" s="28">
        <f>+SUMIF('Input Sheet'!$S:$S,$AL4248,'Input Sheet'!F:F)</f>
        <v>0</v>
      </c>
      <c r="AC4248" s="28">
        <f>+SUMIF('Input Sheet'!$S:$S,$AL4248,'Input Sheet'!G:G)</f>
        <v>0</v>
      </c>
      <c r="AD4248" s="28">
        <f>+SUMIF('Input Sheet'!$S:$S,$AL4248,'Input Sheet'!H:H)</f>
        <v>0</v>
      </c>
      <c r="AE4248" s="28">
        <f>+SUMIF('Input Sheet'!$S:$S,$AL4248,'Input Sheet'!I:I)</f>
        <v>0</v>
      </c>
      <c r="AF4248" s="28">
        <f>+SUMIF('Input Sheet'!$S:$S,$AL4248,'Input Sheet'!J:J)</f>
        <v>0</v>
      </c>
      <c r="AG4248" s="28">
        <f>+SUMIF('Input Sheet'!$S:$S,$AL4248,'Input Sheet'!K:K)</f>
        <v>0</v>
      </c>
      <c r="AH4248" s="28">
        <f>+SUMIF('Input Sheet'!$S:$S,$AL4248,'Input Sheet'!L:L)</f>
        <v>0</v>
      </c>
      <c r="AI4248" s="28">
        <f>+SUMIF('Input Sheet'!$S:$S,$AL4248,'Input Sheet'!M:M)</f>
        <v>0</v>
      </c>
      <c r="AJ4248" s="28">
        <f>+SUMIF('Input Sheet'!$S:$S,$AL4248,'Input Sheet'!N:N)</f>
        <v>0</v>
      </c>
      <c r="AK4248" s="28"/>
      <c r="AL4248" s="27" t="str">
        <f t="shared" si="331"/>
        <v>321-7030</v>
      </c>
      <c r="AM4248" s="34" t="str">
        <f t="shared" si="334"/>
        <v>Used Vehicle</v>
      </c>
      <c r="AN4248" s="34" t="str">
        <f t="shared" si="335"/>
        <v>Used VehicleOther Variable expenses per retail</v>
      </c>
      <c r="AO4248" s="35"/>
      <c r="AP4248" s="35"/>
      <c r="AQ4248" s="35"/>
    </row>
    <row r="4249" spans="1:43" x14ac:dyDescent="0.25">
      <c r="A4249" s="27" t="s">
        <v>103</v>
      </c>
      <c r="B4249" s="27" t="s">
        <v>104</v>
      </c>
      <c r="C4249" s="27" t="s">
        <v>657</v>
      </c>
      <c r="D4249" s="27" t="s">
        <v>390</v>
      </c>
      <c r="E4249" s="27" t="s">
        <v>659</v>
      </c>
      <c r="F4249" s="27" t="s">
        <v>1066</v>
      </c>
      <c r="G4249" s="27" t="s">
        <v>1067</v>
      </c>
      <c r="H4249" s="34" t="s">
        <v>1031</v>
      </c>
      <c r="I4249" s="34" t="s">
        <v>1068</v>
      </c>
      <c r="J4249" s="34" t="str">
        <f t="shared" si="332"/>
        <v>Used VehicleOther Variable expenses per retail</v>
      </c>
      <c r="K4249" s="34" t="str">
        <f t="shared" si="333"/>
        <v>220Toyota UV Other Variable expense</v>
      </c>
      <c r="L4249" s="28">
        <f>+SUMIF('TB 4-24'!M:M,$AL4249,'TB 4-24'!G:G)</f>
        <v>0</v>
      </c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>
        <f>+SUMIF('Input Sheet'!$S:$S,$AL4249,'Input Sheet'!C:C)</f>
        <v>0</v>
      </c>
      <c r="Z4249" s="28">
        <f>+SUMIF('Input Sheet'!$S:$S,$AL4249,'Input Sheet'!D:D)</f>
        <v>0</v>
      </c>
      <c r="AA4249" s="28">
        <f>+SUMIF('Input Sheet'!$S:$S,$AL4249,'Input Sheet'!E:E)</f>
        <v>0</v>
      </c>
      <c r="AB4249" s="28">
        <f>+SUMIF('Input Sheet'!$S:$S,$AL4249,'Input Sheet'!F:F)</f>
        <v>0</v>
      </c>
      <c r="AC4249" s="28">
        <f>+SUMIF('Input Sheet'!$S:$S,$AL4249,'Input Sheet'!G:G)</f>
        <v>0</v>
      </c>
      <c r="AD4249" s="28">
        <f>+SUMIF('Input Sheet'!$S:$S,$AL4249,'Input Sheet'!H:H)</f>
        <v>0</v>
      </c>
      <c r="AE4249" s="28">
        <f>+SUMIF('Input Sheet'!$S:$S,$AL4249,'Input Sheet'!I:I)</f>
        <v>0</v>
      </c>
      <c r="AF4249" s="28">
        <f>+SUMIF('Input Sheet'!$S:$S,$AL4249,'Input Sheet'!J:J)</f>
        <v>0</v>
      </c>
      <c r="AG4249" s="28">
        <f>+SUMIF('Input Sheet'!$S:$S,$AL4249,'Input Sheet'!K:K)</f>
        <v>0</v>
      </c>
      <c r="AH4249" s="28">
        <f>+SUMIF('Input Sheet'!$S:$S,$AL4249,'Input Sheet'!L:L)</f>
        <v>0</v>
      </c>
      <c r="AI4249" s="28">
        <f>+SUMIF('Input Sheet'!$S:$S,$AL4249,'Input Sheet'!M:M)</f>
        <v>0</v>
      </c>
      <c r="AJ4249" s="28">
        <f>+SUMIF('Input Sheet'!$S:$S,$AL4249,'Input Sheet'!N:N)</f>
        <v>0</v>
      </c>
      <c r="AK4249" s="28"/>
      <c r="AL4249" s="27" t="str">
        <f t="shared" si="331"/>
        <v>220-7040</v>
      </c>
      <c r="AM4249" s="34" t="str">
        <f t="shared" si="334"/>
        <v>Used Vehicle</v>
      </c>
      <c r="AN4249" s="34" t="str">
        <f t="shared" si="335"/>
        <v>Used VehicleOther Variable expenses per retail</v>
      </c>
      <c r="AO4249" s="35"/>
      <c r="AP4249" s="35"/>
      <c r="AQ4249" s="35"/>
    </row>
    <row r="4250" spans="1:43" x14ac:dyDescent="0.25">
      <c r="A4250" s="27" t="s">
        <v>103</v>
      </c>
      <c r="B4250" s="27" t="s">
        <v>104</v>
      </c>
      <c r="C4250" s="27" t="s">
        <v>104</v>
      </c>
      <c r="D4250" s="27" t="s">
        <v>390</v>
      </c>
      <c r="E4250" s="27" t="s">
        <v>654</v>
      </c>
      <c r="F4250" s="27" t="s">
        <v>1066</v>
      </c>
      <c r="G4250" s="27" t="s">
        <v>1067</v>
      </c>
      <c r="H4250" s="34" t="s">
        <v>1031</v>
      </c>
      <c r="I4250" s="34" t="s">
        <v>1068</v>
      </c>
      <c r="J4250" s="34" t="str">
        <f t="shared" si="332"/>
        <v>Used VehicleOther Variable expenses per retail</v>
      </c>
      <c r="K4250" s="34" t="str">
        <f t="shared" si="333"/>
        <v>120Toyota UV Other Variable expense</v>
      </c>
      <c r="L4250" s="28">
        <f>+SUMIF('TB 4-24'!M:M,$AL4250,'TB 4-24'!G:G)</f>
        <v>0</v>
      </c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>
        <f>+SUMIF('Input Sheet'!$S:$S,$AL4250,'Input Sheet'!C:C)</f>
        <v>0</v>
      </c>
      <c r="Z4250" s="28">
        <f>+SUMIF('Input Sheet'!$S:$S,$AL4250,'Input Sheet'!D:D)</f>
        <v>0</v>
      </c>
      <c r="AA4250" s="28">
        <f>+SUMIF('Input Sheet'!$S:$S,$AL4250,'Input Sheet'!E:E)</f>
        <v>0</v>
      </c>
      <c r="AB4250" s="28">
        <f>+SUMIF('Input Sheet'!$S:$S,$AL4250,'Input Sheet'!F:F)</f>
        <v>0</v>
      </c>
      <c r="AC4250" s="28">
        <f>+SUMIF('Input Sheet'!$S:$S,$AL4250,'Input Sheet'!G:G)</f>
        <v>0</v>
      </c>
      <c r="AD4250" s="28">
        <f>+SUMIF('Input Sheet'!$S:$S,$AL4250,'Input Sheet'!H:H)</f>
        <v>0</v>
      </c>
      <c r="AE4250" s="28">
        <f>+SUMIF('Input Sheet'!$S:$S,$AL4250,'Input Sheet'!I:I)</f>
        <v>0</v>
      </c>
      <c r="AF4250" s="28">
        <f>+SUMIF('Input Sheet'!$S:$S,$AL4250,'Input Sheet'!J:J)</f>
        <v>0</v>
      </c>
      <c r="AG4250" s="28">
        <f>+SUMIF('Input Sheet'!$S:$S,$AL4250,'Input Sheet'!K:K)</f>
        <v>0</v>
      </c>
      <c r="AH4250" s="28">
        <f>+SUMIF('Input Sheet'!$S:$S,$AL4250,'Input Sheet'!L:L)</f>
        <v>0</v>
      </c>
      <c r="AI4250" s="28">
        <f>+SUMIF('Input Sheet'!$S:$S,$AL4250,'Input Sheet'!M:M)</f>
        <v>0</v>
      </c>
      <c r="AJ4250" s="28">
        <f>+SUMIF('Input Sheet'!$S:$S,$AL4250,'Input Sheet'!N:N)</f>
        <v>0</v>
      </c>
      <c r="AK4250" s="28"/>
      <c r="AL4250" s="27" t="str">
        <f t="shared" si="331"/>
        <v>120-7040</v>
      </c>
      <c r="AM4250" s="34" t="str">
        <f t="shared" si="334"/>
        <v>Used Vehicle</v>
      </c>
      <c r="AN4250" s="34" t="str">
        <f t="shared" si="335"/>
        <v>Used VehicleOther Variable expenses per retail</v>
      </c>
      <c r="AO4250" s="35"/>
      <c r="AP4250" s="35"/>
      <c r="AQ4250" s="35"/>
    </row>
    <row r="4251" spans="1:43" x14ac:dyDescent="0.25">
      <c r="A4251" s="27" t="s">
        <v>103</v>
      </c>
      <c r="B4251" s="27" t="s">
        <v>104</v>
      </c>
      <c r="C4251" s="27" t="s">
        <v>104</v>
      </c>
      <c r="D4251" s="27" t="s">
        <v>390</v>
      </c>
      <c r="E4251" s="27" t="s">
        <v>678</v>
      </c>
      <c r="F4251" s="27" t="s">
        <v>1066</v>
      </c>
      <c r="G4251" s="27" t="s">
        <v>1067</v>
      </c>
      <c r="H4251" s="34" t="s">
        <v>1031</v>
      </c>
      <c r="I4251" s="34" t="s">
        <v>1068</v>
      </c>
      <c r="J4251" s="34" t="str">
        <f t="shared" si="332"/>
        <v>Used VehicleOther Variable expenses per retail</v>
      </c>
      <c r="K4251" s="34" t="str">
        <f t="shared" si="333"/>
        <v>121Toyota UV Other Variable expense</v>
      </c>
      <c r="L4251" s="28">
        <f>+SUMIF('TB 4-24'!M:M,$AL4251,'TB 4-24'!G:G)</f>
        <v>0</v>
      </c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>
        <f>+SUMIF('Input Sheet'!$S:$S,$AL4251,'Input Sheet'!C:C)</f>
        <v>0</v>
      </c>
      <c r="Z4251" s="28">
        <f>+SUMIF('Input Sheet'!$S:$S,$AL4251,'Input Sheet'!D:D)</f>
        <v>0</v>
      </c>
      <c r="AA4251" s="28">
        <f>+SUMIF('Input Sheet'!$S:$S,$AL4251,'Input Sheet'!E:E)</f>
        <v>0</v>
      </c>
      <c r="AB4251" s="28">
        <f>+SUMIF('Input Sheet'!$S:$S,$AL4251,'Input Sheet'!F:F)</f>
        <v>0</v>
      </c>
      <c r="AC4251" s="28">
        <f>+SUMIF('Input Sheet'!$S:$S,$AL4251,'Input Sheet'!G:G)</f>
        <v>0</v>
      </c>
      <c r="AD4251" s="28">
        <f>+SUMIF('Input Sheet'!$S:$S,$AL4251,'Input Sheet'!H:H)</f>
        <v>0</v>
      </c>
      <c r="AE4251" s="28">
        <f>+SUMIF('Input Sheet'!$S:$S,$AL4251,'Input Sheet'!I:I)</f>
        <v>0</v>
      </c>
      <c r="AF4251" s="28">
        <f>+SUMIF('Input Sheet'!$S:$S,$AL4251,'Input Sheet'!J:J)</f>
        <v>0</v>
      </c>
      <c r="AG4251" s="28">
        <f>+SUMIF('Input Sheet'!$S:$S,$AL4251,'Input Sheet'!K:K)</f>
        <v>0</v>
      </c>
      <c r="AH4251" s="28">
        <f>+SUMIF('Input Sheet'!$S:$S,$AL4251,'Input Sheet'!L:L)</f>
        <v>0</v>
      </c>
      <c r="AI4251" s="28">
        <f>+SUMIF('Input Sheet'!$S:$S,$AL4251,'Input Sheet'!M:M)</f>
        <v>0</v>
      </c>
      <c r="AJ4251" s="28">
        <f>+SUMIF('Input Sheet'!$S:$S,$AL4251,'Input Sheet'!N:N)</f>
        <v>0</v>
      </c>
      <c r="AK4251" s="28"/>
      <c r="AL4251" s="27" t="str">
        <f t="shared" si="331"/>
        <v>121-7040</v>
      </c>
      <c r="AM4251" s="34" t="str">
        <f t="shared" si="334"/>
        <v>Used Vehicle</v>
      </c>
      <c r="AN4251" s="34" t="str">
        <f t="shared" si="335"/>
        <v>Used VehicleOther Variable expenses per retail</v>
      </c>
      <c r="AO4251" s="35"/>
      <c r="AP4251" s="35"/>
      <c r="AQ4251" s="35"/>
    </row>
    <row r="4252" spans="1:43" x14ac:dyDescent="0.25">
      <c r="A4252" s="27" t="s">
        <v>103</v>
      </c>
      <c r="B4252" s="27" t="s">
        <v>104</v>
      </c>
      <c r="C4252" s="27" t="s">
        <v>657</v>
      </c>
      <c r="D4252" s="27" t="s">
        <v>390</v>
      </c>
      <c r="E4252" s="27" t="s">
        <v>661</v>
      </c>
      <c r="F4252" s="27" t="s">
        <v>1066</v>
      </c>
      <c r="G4252" s="27" t="s">
        <v>1067</v>
      </c>
      <c r="H4252" s="34" t="s">
        <v>1031</v>
      </c>
      <c r="I4252" s="34" t="s">
        <v>1068</v>
      </c>
      <c r="J4252" s="34" t="str">
        <f t="shared" si="332"/>
        <v>Used VehicleOther Variable expenses per retail</v>
      </c>
      <c r="K4252" s="34" t="str">
        <f t="shared" si="333"/>
        <v>221Toyota UV Other Variable expense</v>
      </c>
      <c r="L4252" s="28">
        <f>+SUMIF('TB 4-24'!M:M,$AL4252,'TB 4-24'!G:G)</f>
        <v>0</v>
      </c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>
        <f>+SUMIF('Input Sheet'!$S:$S,$AL4252,'Input Sheet'!C:C)</f>
        <v>0</v>
      </c>
      <c r="Z4252" s="28">
        <f>+SUMIF('Input Sheet'!$S:$S,$AL4252,'Input Sheet'!D:D)</f>
        <v>0</v>
      </c>
      <c r="AA4252" s="28">
        <f>+SUMIF('Input Sheet'!$S:$S,$AL4252,'Input Sheet'!E:E)</f>
        <v>0</v>
      </c>
      <c r="AB4252" s="28">
        <f>+SUMIF('Input Sheet'!$S:$S,$AL4252,'Input Sheet'!F:F)</f>
        <v>0</v>
      </c>
      <c r="AC4252" s="28">
        <f>+SUMIF('Input Sheet'!$S:$S,$AL4252,'Input Sheet'!G:G)</f>
        <v>0</v>
      </c>
      <c r="AD4252" s="28">
        <f>+SUMIF('Input Sheet'!$S:$S,$AL4252,'Input Sheet'!H:H)</f>
        <v>0</v>
      </c>
      <c r="AE4252" s="28">
        <f>+SUMIF('Input Sheet'!$S:$S,$AL4252,'Input Sheet'!I:I)</f>
        <v>0</v>
      </c>
      <c r="AF4252" s="28">
        <f>+SUMIF('Input Sheet'!$S:$S,$AL4252,'Input Sheet'!J:J)</f>
        <v>0</v>
      </c>
      <c r="AG4252" s="28">
        <f>+SUMIF('Input Sheet'!$S:$S,$AL4252,'Input Sheet'!K:K)</f>
        <v>0</v>
      </c>
      <c r="AH4252" s="28">
        <f>+SUMIF('Input Sheet'!$S:$S,$AL4252,'Input Sheet'!L:L)</f>
        <v>0</v>
      </c>
      <c r="AI4252" s="28">
        <f>+SUMIF('Input Sheet'!$S:$S,$AL4252,'Input Sheet'!M:M)</f>
        <v>0</v>
      </c>
      <c r="AJ4252" s="28">
        <f>+SUMIF('Input Sheet'!$S:$S,$AL4252,'Input Sheet'!N:N)</f>
        <v>0</v>
      </c>
      <c r="AK4252" s="28"/>
      <c r="AL4252" s="27" t="str">
        <f t="shared" si="331"/>
        <v>221-7040</v>
      </c>
      <c r="AM4252" s="34" t="str">
        <f t="shared" si="334"/>
        <v>Used Vehicle</v>
      </c>
      <c r="AN4252" s="34" t="str">
        <f t="shared" si="335"/>
        <v>Used VehicleOther Variable expenses per retail</v>
      </c>
      <c r="AO4252" s="35"/>
      <c r="AP4252" s="35"/>
      <c r="AQ4252" s="35"/>
    </row>
    <row r="4253" spans="1:43" x14ac:dyDescent="0.25">
      <c r="A4253" s="27" t="s">
        <v>103</v>
      </c>
      <c r="B4253" s="27" t="s">
        <v>104</v>
      </c>
      <c r="C4253" s="27" t="s">
        <v>663</v>
      </c>
      <c r="D4253" s="27" t="s">
        <v>390</v>
      </c>
      <c r="E4253" s="27" t="s">
        <v>666</v>
      </c>
      <c r="F4253" s="27" t="s">
        <v>1066</v>
      </c>
      <c r="G4253" s="27" t="s">
        <v>1067</v>
      </c>
      <c r="H4253" s="34" t="s">
        <v>1031</v>
      </c>
      <c r="I4253" s="34" t="s">
        <v>1068</v>
      </c>
      <c r="J4253" s="34" t="str">
        <f t="shared" si="332"/>
        <v>Used VehicleOther Variable expenses per retail</v>
      </c>
      <c r="K4253" s="34" t="str">
        <f t="shared" si="333"/>
        <v>420Toyota UV Other Variable expense</v>
      </c>
      <c r="L4253" s="28">
        <f>+SUMIF('TB 4-24'!M:M,$AL4253,'TB 4-24'!G:G)</f>
        <v>0</v>
      </c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>
        <f>+SUMIF('Input Sheet'!$S:$S,$AL4253,'Input Sheet'!C:C)</f>
        <v>0</v>
      </c>
      <c r="Z4253" s="28">
        <f>+SUMIF('Input Sheet'!$S:$S,$AL4253,'Input Sheet'!D:D)</f>
        <v>0</v>
      </c>
      <c r="AA4253" s="28">
        <f>+SUMIF('Input Sheet'!$S:$S,$AL4253,'Input Sheet'!E:E)</f>
        <v>0</v>
      </c>
      <c r="AB4253" s="28">
        <f>+SUMIF('Input Sheet'!$S:$S,$AL4253,'Input Sheet'!F:F)</f>
        <v>0</v>
      </c>
      <c r="AC4253" s="28">
        <f>+SUMIF('Input Sheet'!$S:$S,$AL4253,'Input Sheet'!G:G)</f>
        <v>0</v>
      </c>
      <c r="AD4253" s="28">
        <f>+SUMIF('Input Sheet'!$S:$S,$AL4253,'Input Sheet'!H:H)</f>
        <v>0</v>
      </c>
      <c r="AE4253" s="28">
        <f>+SUMIF('Input Sheet'!$S:$S,$AL4253,'Input Sheet'!I:I)</f>
        <v>0</v>
      </c>
      <c r="AF4253" s="28">
        <f>+SUMIF('Input Sheet'!$S:$S,$AL4253,'Input Sheet'!J:J)</f>
        <v>0</v>
      </c>
      <c r="AG4253" s="28">
        <f>+SUMIF('Input Sheet'!$S:$S,$AL4253,'Input Sheet'!K:K)</f>
        <v>0</v>
      </c>
      <c r="AH4253" s="28">
        <f>+SUMIF('Input Sheet'!$S:$S,$AL4253,'Input Sheet'!L:L)</f>
        <v>0</v>
      </c>
      <c r="AI4253" s="28">
        <f>+SUMIF('Input Sheet'!$S:$S,$AL4253,'Input Sheet'!M:M)</f>
        <v>0</v>
      </c>
      <c r="AJ4253" s="28">
        <f>+SUMIF('Input Sheet'!$S:$S,$AL4253,'Input Sheet'!N:N)</f>
        <v>0</v>
      </c>
      <c r="AK4253" s="28"/>
      <c r="AL4253" s="27" t="str">
        <f t="shared" si="331"/>
        <v>420-7040</v>
      </c>
      <c r="AM4253" s="34" t="str">
        <f t="shared" si="334"/>
        <v>Used Vehicle</v>
      </c>
      <c r="AN4253" s="34" t="str">
        <f t="shared" si="335"/>
        <v>Used VehicleOther Variable expenses per retail</v>
      </c>
      <c r="AO4253" s="35"/>
      <c r="AP4253" s="35"/>
      <c r="AQ4253" s="35"/>
    </row>
    <row r="4254" spans="1:43" x14ac:dyDescent="0.25">
      <c r="A4254" s="27" t="s">
        <v>103</v>
      </c>
      <c r="B4254" s="27" t="s">
        <v>104</v>
      </c>
      <c r="C4254" s="27" t="s">
        <v>663</v>
      </c>
      <c r="D4254" s="27" t="s">
        <v>390</v>
      </c>
      <c r="E4254" s="27" t="s">
        <v>667</v>
      </c>
      <c r="F4254" s="27" t="s">
        <v>1066</v>
      </c>
      <c r="G4254" s="27" t="s">
        <v>1067</v>
      </c>
      <c r="H4254" s="34" t="s">
        <v>1031</v>
      </c>
      <c r="I4254" s="34" t="s">
        <v>1068</v>
      </c>
      <c r="J4254" s="34" t="str">
        <f t="shared" si="332"/>
        <v>Used VehicleOther Variable expenses per retail</v>
      </c>
      <c r="K4254" s="34" t="str">
        <f t="shared" si="333"/>
        <v>421Toyota UV Other Variable expense</v>
      </c>
      <c r="L4254" s="28">
        <f>+SUMIF('TB 4-24'!M:M,$AL4254,'TB 4-24'!G:G)</f>
        <v>0</v>
      </c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>
        <f>+SUMIF('Input Sheet'!$S:$S,$AL4254,'Input Sheet'!C:C)</f>
        <v>0</v>
      </c>
      <c r="Z4254" s="28">
        <f>+SUMIF('Input Sheet'!$S:$S,$AL4254,'Input Sheet'!D:D)</f>
        <v>0</v>
      </c>
      <c r="AA4254" s="28">
        <f>+SUMIF('Input Sheet'!$S:$S,$AL4254,'Input Sheet'!E:E)</f>
        <v>0</v>
      </c>
      <c r="AB4254" s="28">
        <f>+SUMIF('Input Sheet'!$S:$S,$AL4254,'Input Sheet'!F:F)</f>
        <v>0</v>
      </c>
      <c r="AC4254" s="28">
        <f>+SUMIF('Input Sheet'!$S:$S,$AL4254,'Input Sheet'!G:G)</f>
        <v>0</v>
      </c>
      <c r="AD4254" s="28">
        <f>+SUMIF('Input Sheet'!$S:$S,$AL4254,'Input Sheet'!H:H)</f>
        <v>0</v>
      </c>
      <c r="AE4254" s="28">
        <f>+SUMIF('Input Sheet'!$S:$S,$AL4254,'Input Sheet'!I:I)</f>
        <v>0</v>
      </c>
      <c r="AF4254" s="28">
        <f>+SUMIF('Input Sheet'!$S:$S,$AL4254,'Input Sheet'!J:J)</f>
        <v>0</v>
      </c>
      <c r="AG4254" s="28">
        <f>+SUMIF('Input Sheet'!$S:$S,$AL4254,'Input Sheet'!K:K)</f>
        <v>0</v>
      </c>
      <c r="AH4254" s="28">
        <f>+SUMIF('Input Sheet'!$S:$S,$AL4254,'Input Sheet'!L:L)</f>
        <v>0</v>
      </c>
      <c r="AI4254" s="28">
        <f>+SUMIF('Input Sheet'!$S:$S,$AL4254,'Input Sheet'!M:M)</f>
        <v>0</v>
      </c>
      <c r="AJ4254" s="28">
        <f>+SUMIF('Input Sheet'!$S:$S,$AL4254,'Input Sheet'!N:N)</f>
        <v>0</v>
      </c>
      <c r="AK4254" s="28"/>
      <c r="AL4254" s="27" t="str">
        <f t="shared" si="331"/>
        <v>421-7040</v>
      </c>
      <c r="AM4254" s="34" t="str">
        <f t="shared" si="334"/>
        <v>Used Vehicle</v>
      </c>
      <c r="AN4254" s="34" t="str">
        <f t="shared" si="335"/>
        <v>Used VehicleOther Variable expenses per retail</v>
      </c>
      <c r="AO4254" s="35"/>
      <c r="AP4254" s="35"/>
      <c r="AQ4254" s="35"/>
    </row>
    <row r="4255" spans="1:43" x14ac:dyDescent="0.25">
      <c r="A4255" s="27" t="s">
        <v>103</v>
      </c>
      <c r="B4255" s="27" t="s">
        <v>104</v>
      </c>
      <c r="C4255" s="27" t="s">
        <v>671</v>
      </c>
      <c r="D4255" s="27" t="s">
        <v>390</v>
      </c>
      <c r="E4255" s="27" t="s">
        <v>674</v>
      </c>
      <c r="F4255" s="27" t="s">
        <v>1066</v>
      </c>
      <c r="G4255" s="27" t="s">
        <v>1067</v>
      </c>
      <c r="H4255" s="34" t="s">
        <v>1031</v>
      </c>
      <c r="I4255" s="34" t="s">
        <v>1068</v>
      </c>
      <c r="J4255" s="34" t="str">
        <f t="shared" si="332"/>
        <v>Used VehicleOther Variable expenses per retail</v>
      </c>
      <c r="K4255" s="34" t="str">
        <f t="shared" si="333"/>
        <v>321Toyota UV Other Variable expense</v>
      </c>
      <c r="L4255" s="28">
        <f>+SUMIF('TB 4-24'!M:M,$AL4255,'TB 4-24'!G:G)</f>
        <v>0</v>
      </c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>
        <f>+SUMIF('Input Sheet'!$S:$S,$AL4255,'Input Sheet'!C:C)</f>
        <v>0</v>
      </c>
      <c r="Z4255" s="28">
        <f>+SUMIF('Input Sheet'!$S:$S,$AL4255,'Input Sheet'!D:D)</f>
        <v>0</v>
      </c>
      <c r="AA4255" s="28">
        <f>+SUMIF('Input Sheet'!$S:$S,$AL4255,'Input Sheet'!E:E)</f>
        <v>0</v>
      </c>
      <c r="AB4255" s="28">
        <f>+SUMIF('Input Sheet'!$S:$S,$AL4255,'Input Sheet'!F:F)</f>
        <v>0</v>
      </c>
      <c r="AC4255" s="28">
        <f>+SUMIF('Input Sheet'!$S:$S,$AL4255,'Input Sheet'!G:G)</f>
        <v>0</v>
      </c>
      <c r="AD4255" s="28">
        <f>+SUMIF('Input Sheet'!$S:$S,$AL4255,'Input Sheet'!H:H)</f>
        <v>0</v>
      </c>
      <c r="AE4255" s="28">
        <f>+SUMIF('Input Sheet'!$S:$S,$AL4255,'Input Sheet'!I:I)</f>
        <v>0</v>
      </c>
      <c r="AF4255" s="28">
        <f>+SUMIF('Input Sheet'!$S:$S,$AL4255,'Input Sheet'!J:J)</f>
        <v>0</v>
      </c>
      <c r="AG4255" s="28">
        <f>+SUMIF('Input Sheet'!$S:$S,$AL4255,'Input Sheet'!K:K)</f>
        <v>0</v>
      </c>
      <c r="AH4255" s="28">
        <f>+SUMIF('Input Sheet'!$S:$S,$AL4255,'Input Sheet'!L:L)</f>
        <v>0</v>
      </c>
      <c r="AI4255" s="28">
        <f>+SUMIF('Input Sheet'!$S:$S,$AL4255,'Input Sheet'!M:M)</f>
        <v>0</v>
      </c>
      <c r="AJ4255" s="28">
        <f>+SUMIF('Input Sheet'!$S:$S,$AL4255,'Input Sheet'!N:N)</f>
        <v>0</v>
      </c>
      <c r="AK4255" s="28"/>
      <c r="AL4255" s="27" t="str">
        <f t="shared" si="331"/>
        <v>321-7040</v>
      </c>
      <c r="AM4255" s="34" t="str">
        <f t="shared" si="334"/>
        <v>Used Vehicle</v>
      </c>
      <c r="AN4255" s="34" t="str">
        <f t="shared" si="335"/>
        <v>Used VehicleOther Variable expenses per retail</v>
      </c>
      <c r="AO4255" s="35"/>
      <c r="AP4255" s="35"/>
      <c r="AQ4255" s="35"/>
    </row>
    <row r="4256" spans="1:43" x14ac:dyDescent="0.25">
      <c r="A4256" s="27" t="s">
        <v>103</v>
      </c>
      <c r="B4256" s="27" t="s">
        <v>104</v>
      </c>
      <c r="C4256" s="27" t="s">
        <v>104</v>
      </c>
      <c r="D4256" s="27" t="s">
        <v>391</v>
      </c>
      <c r="E4256" s="27" t="s">
        <v>654</v>
      </c>
      <c r="F4256" s="27" t="s">
        <v>1066</v>
      </c>
      <c r="G4256" s="27" t="s">
        <v>1067</v>
      </c>
      <c r="H4256" s="34" t="s">
        <v>1031</v>
      </c>
      <c r="I4256" s="34" t="s">
        <v>1068</v>
      </c>
      <c r="J4256" s="34" t="str">
        <f t="shared" si="332"/>
        <v>Used VehicleOther Variable expenses per retail</v>
      </c>
      <c r="K4256" s="34" t="str">
        <f t="shared" si="333"/>
        <v>120Toyota UV Other Variable expense</v>
      </c>
      <c r="L4256" s="28">
        <f>+SUMIF('TB 4-24'!M:M,$AL4256,'TB 4-24'!G:G)</f>
        <v>0</v>
      </c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>
        <f>+SUMIF('Input Sheet'!$S:$S,$AL4256,'Input Sheet'!C:C)</f>
        <v>0</v>
      </c>
      <c r="Z4256" s="28">
        <f>+SUMIF('Input Sheet'!$S:$S,$AL4256,'Input Sheet'!D:D)</f>
        <v>0</v>
      </c>
      <c r="AA4256" s="28">
        <f>+SUMIF('Input Sheet'!$S:$S,$AL4256,'Input Sheet'!E:E)</f>
        <v>0</v>
      </c>
      <c r="AB4256" s="28">
        <f>+SUMIF('Input Sheet'!$S:$S,$AL4256,'Input Sheet'!F:F)</f>
        <v>0</v>
      </c>
      <c r="AC4256" s="28">
        <f>+SUMIF('Input Sheet'!$S:$S,$AL4256,'Input Sheet'!G:G)</f>
        <v>0</v>
      </c>
      <c r="AD4256" s="28">
        <f>+SUMIF('Input Sheet'!$S:$S,$AL4256,'Input Sheet'!H:H)</f>
        <v>0</v>
      </c>
      <c r="AE4256" s="28">
        <f>+SUMIF('Input Sheet'!$S:$S,$AL4256,'Input Sheet'!I:I)</f>
        <v>0</v>
      </c>
      <c r="AF4256" s="28">
        <f>+SUMIF('Input Sheet'!$S:$S,$AL4256,'Input Sheet'!J:J)</f>
        <v>0</v>
      </c>
      <c r="AG4256" s="28">
        <f>+SUMIF('Input Sheet'!$S:$S,$AL4256,'Input Sheet'!K:K)</f>
        <v>0</v>
      </c>
      <c r="AH4256" s="28">
        <f>+SUMIF('Input Sheet'!$S:$S,$AL4256,'Input Sheet'!L:L)</f>
        <v>0</v>
      </c>
      <c r="AI4256" s="28">
        <f>+SUMIF('Input Sheet'!$S:$S,$AL4256,'Input Sheet'!M:M)</f>
        <v>0</v>
      </c>
      <c r="AJ4256" s="28">
        <f>+SUMIF('Input Sheet'!$S:$S,$AL4256,'Input Sheet'!N:N)</f>
        <v>0</v>
      </c>
      <c r="AK4256" s="28"/>
      <c r="AL4256" s="27" t="str">
        <f t="shared" si="331"/>
        <v>120-7060</v>
      </c>
      <c r="AM4256" s="34" t="str">
        <f t="shared" si="334"/>
        <v>Used Vehicle</v>
      </c>
      <c r="AN4256" s="34" t="str">
        <f t="shared" si="335"/>
        <v>Used VehicleOther Variable expenses per retail</v>
      </c>
      <c r="AO4256" s="35"/>
      <c r="AP4256" s="35"/>
      <c r="AQ4256" s="35"/>
    </row>
    <row r="4257" spans="1:43" x14ac:dyDescent="0.25">
      <c r="A4257" s="27" t="s">
        <v>103</v>
      </c>
      <c r="B4257" s="27" t="s">
        <v>104</v>
      </c>
      <c r="C4257" s="27" t="s">
        <v>657</v>
      </c>
      <c r="D4257" s="27" t="s">
        <v>391</v>
      </c>
      <c r="E4257" s="27" t="s">
        <v>659</v>
      </c>
      <c r="F4257" s="27" t="s">
        <v>1066</v>
      </c>
      <c r="G4257" s="27" t="s">
        <v>1067</v>
      </c>
      <c r="H4257" s="34" t="s">
        <v>1031</v>
      </c>
      <c r="I4257" s="34" t="s">
        <v>1068</v>
      </c>
      <c r="J4257" s="34" t="str">
        <f t="shared" si="332"/>
        <v>Used VehicleOther Variable expenses per retail</v>
      </c>
      <c r="K4257" s="34" t="str">
        <f t="shared" si="333"/>
        <v>220Toyota UV Other Variable expense</v>
      </c>
      <c r="L4257" s="28">
        <f>+SUMIF('TB 4-24'!M:M,$AL4257,'TB 4-24'!G:G)</f>
        <v>0</v>
      </c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>
        <f>+SUMIF('Input Sheet'!$S:$S,$AL4257,'Input Sheet'!C:C)</f>
        <v>0</v>
      </c>
      <c r="Z4257" s="28">
        <f>+SUMIF('Input Sheet'!$S:$S,$AL4257,'Input Sheet'!D:D)</f>
        <v>0</v>
      </c>
      <c r="AA4257" s="28">
        <f>+SUMIF('Input Sheet'!$S:$S,$AL4257,'Input Sheet'!E:E)</f>
        <v>0</v>
      </c>
      <c r="AB4257" s="28">
        <f>+SUMIF('Input Sheet'!$S:$S,$AL4257,'Input Sheet'!F:F)</f>
        <v>0</v>
      </c>
      <c r="AC4257" s="28">
        <f>+SUMIF('Input Sheet'!$S:$S,$AL4257,'Input Sheet'!G:G)</f>
        <v>0</v>
      </c>
      <c r="AD4257" s="28">
        <f>+SUMIF('Input Sheet'!$S:$S,$AL4257,'Input Sheet'!H:H)</f>
        <v>0</v>
      </c>
      <c r="AE4257" s="28">
        <f>+SUMIF('Input Sheet'!$S:$S,$AL4257,'Input Sheet'!I:I)</f>
        <v>0</v>
      </c>
      <c r="AF4257" s="28">
        <f>+SUMIF('Input Sheet'!$S:$S,$AL4257,'Input Sheet'!J:J)</f>
        <v>0</v>
      </c>
      <c r="AG4257" s="28">
        <f>+SUMIF('Input Sheet'!$S:$S,$AL4257,'Input Sheet'!K:K)</f>
        <v>0</v>
      </c>
      <c r="AH4257" s="28">
        <f>+SUMIF('Input Sheet'!$S:$S,$AL4257,'Input Sheet'!L:L)</f>
        <v>0</v>
      </c>
      <c r="AI4257" s="28">
        <f>+SUMIF('Input Sheet'!$S:$S,$AL4257,'Input Sheet'!M:M)</f>
        <v>0</v>
      </c>
      <c r="AJ4257" s="28">
        <f>+SUMIF('Input Sheet'!$S:$S,$AL4257,'Input Sheet'!N:N)</f>
        <v>0</v>
      </c>
      <c r="AK4257" s="28"/>
      <c r="AL4257" s="27" t="str">
        <f t="shared" si="331"/>
        <v>220-7060</v>
      </c>
      <c r="AM4257" s="34" t="str">
        <f t="shared" si="334"/>
        <v>Used Vehicle</v>
      </c>
      <c r="AN4257" s="34" t="str">
        <f t="shared" si="335"/>
        <v>Used VehicleOther Variable expenses per retail</v>
      </c>
      <c r="AO4257" s="35"/>
      <c r="AP4257" s="35"/>
      <c r="AQ4257" s="35"/>
    </row>
    <row r="4258" spans="1:43" x14ac:dyDescent="0.25">
      <c r="A4258" s="27" t="s">
        <v>103</v>
      </c>
      <c r="B4258" s="27" t="s">
        <v>104</v>
      </c>
      <c r="C4258" s="27" t="s">
        <v>104</v>
      </c>
      <c r="D4258" s="27" t="s">
        <v>391</v>
      </c>
      <c r="E4258" s="27" t="s">
        <v>678</v>
      </c>
      <c r="F4258" s="27" t="s">
        <v>1066</v>
      </c>
      <c r="G4258" s="27" t="s">
        <v>1067</v>
      </c>
      <c r="H4258" s="34" t="s">
        <v>1031</v>
      </c>
      <c r="I4258" s="34" t="s">
        <v>1068</v>
      </c>
      <c r="J4258" s="34" t="str">
        <f t="shared" si="332"/>
        <v>Used VehicleOther Variable expenses per retail</v>
      </c>
      <c r="K4258" s="34" t="str">
        <f t="shared" si="333"/>
        <v>121Toyota UV Other Variable expense</v>
      </c>
      <c r="L4258" s="28">
        <f>+SUMIF('TB 4-24'!M:M,$AL4258,'TB 4-24'!G:G)</f>
        <v>0</v>
      </c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>
        <f>+SUMIF('Input Sheet'!$S:$S,$AL4258,'Input Sheet'!C:C)</f>
        <v>0</v>
      </c>
      <c r="Z4258" s="28">
        <f>+SUMIF('Input Sheet'!$S:$S,$AL4258,'Input Sheet'!D:D)</f>
        <v>0</v>
      </c>
      <c r="AA4258" s="28">
        <f>+SUMIF('Input Sheet'!$S:$S,$AL4258,'Input Sheet'!E:E)</f>
        <v>0</v>
      </c>
      <c r="AB4258" s="28">
        <f>+SUMIF('Input Sheet'!$S:$S,$AL4258,'Input Sheet'!F:F)</f>
        <v>0</v>
      </c>
      <c r="AC4258" s="28">
        <f>+SUMIF('Input Sheet'!$S:$S,$AL4258,'Input Sheet'!G:G)</f>
        <v>0</v>
      </c>
      <c r="AD4258" s="28">
        <f>+SUMIF('Input Sheet'!$S:$S,$AL4258,'Input Sheet'!H:H)</f>
        <v>0</v>
      </c>
      <c r="AE4258" s="28">
        <f>+SUMIF('Input Sheet'!$S:$S,$AL4258,'Input Sheet'!I:I)</f>
        <v>0</v>
      </c>
      <c r="AF4258" s="28">
        <f>+SUMIF('Input Sheet'!$S:$S,$AL4258,'Input Sheet'!J:J)</f>
        <v>0</v>
      </c>
      <c r="AG4258" s="28">
        <f>+SUMIF('Input Sheet'!$S:$S,$AL4258,'Input Sheet'!K:K)</f>
        <v>0</v>
      </c>
      <c r="AH4258" s="28">
        <f>+SUMIF('Input Sheet'!$S:$S,$AL4258,'Input Sheet'!L:L)</f>
        <v>0</v>
      </c>
      <c r="AI4258" s="28">
        <f>+SUMIF('Input Sheet'!$S:$S,$AL4258,'Input Sheet'!M:M)</f>
        <v>0</v>
      </c>
      <c r="AJ4258" s="28">
        <f>+SUMIF('Input Sheet'!$S:$S,$AL4258,'Input Sheet'!N:N)</f>
        <v>0</v>
      </c>
      <c r="AK4258" s="28"/>
      <c r="AL4258" s="27" t="str">
        <f t="shared" si="331"/>
        <v>121-7060</v>
      </c>
      <c r="AM4258" s="34" t="str">
        <f t="shared" si="334"/>
        <v>Used Vehicle</v>
      </c>
      <c r="AN4258" s="34" t="str">
        <f t="shared" si="335"/>
        <v>Used VehicleOther Variable expenses per retail</v>
      </c>
      <c r="AO4258" s="35"/>
      <c r="AP4258" s="35"/>
      <c r="AQ4258" s="35"/>
    </row>
    <row r="4259" spans="1:43" x14ac:dyDescent="0.25">
      <c r="A4259" s="27" t="s">
        <v>103</v>
      </c>
      <c r="B4259" s="27" t="s">
        <v>104</v>
      </c>
      <c r="C4259" s="27" t="s">
        <v>657</v>
      </c>
      <c r="D4259" s="27" t="s">
        <v>391</v>
      </c>
      <c r="E4259" s="27" t="s">
        <v>661</v>
      </c>
      <c r="F4259" s="27" t="s">
        <v>1066</v>
      </c>
      <c r="G4259" s="27" t="s">
        <v>1067</v>
      </c>
      <c r="H4259" s="34" t="s">
        <v>1031</v>
      </c>
      <c r="I4259" s="34" t="s">
        <v>1068</v>
      </c>
      <c r="J4259" s="34" t="str">
        <f t="shared" si="332"/>
        <v>Used VehicleOther Variable expenses per retail</v>
      </c>
      <c r="K4259" s="34" t="str">
        <f t="shared" si="333"/>
        <v>221Toyota UV Other Variable expense</v>
      </c>
      <c r="L4259" s="28">
        <f>+SUMIF('TB 4-24'!M:M,$AL4259,'TB 4-24'!G:G)</f>
        <v>0</v>
      </c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>
        <f>+SUMIF('Input Sheet'!$S:$S,$AL4259,'Input Sheet'!C:C)</f>
        <v>0</v>
      </c>
      <c r="Z4259" s="28">
        <f>+SUMIF('Input Sheet'!$S:$S,$AL4259,'Input Sheet'!D:D)</f>
        <v>0</v>
      </c>
      <c r="AA4259" s="28">
        <f>+SUMIF('Input Sheet'!$S:$S,$AL4259,'Input Sheet'!E:E)</f>
        <v>0</v>
      </c>
      <c r="AB4259" s="28">
        <f>+SUMIF('Input Sheet'!$S:$S,$AL4259,'Input Sheet'!F:F)</f>
        <v>0</v>
      </c>
      <c r="AC4259" s="28">
        <f>+SUMIF('Input Sheet'!$S:$S,$AL4259,'Input Sheet'!G:G)</f>
        <v>0</v>
      </c>
      <c r="AD4259" s="28">
        <f>+SUMIF('Input Sheet'!$S:$S,$AL4259,'Input Sheet'!H:H)</f>
        <v>0</v>
      </c>
      <c r="AE4259" s="28">
        <f>+SUMIF('Input Sheet'!$S:$S,$AL4259,'Input Sheet'!I:I)</f>
        <v>0</v>
      </c>
      <c r="AF4259" s="28">
        <f>+SUMIF('Input Sheet'!$S:$S,$AL4259,'Input Sheet'!J:J)</f>
        <v>0</v>
      </c>
      <c r="AG4259" s="28">
        <f>+SUMIF('Input Sheet'!$S:$S,$AL4259,'Input Sheet'!K:K)</f>
        <v>0</v>
      </c>
      <c r="AH4259" s="28">
        <f>+SUMIF('Input Sheet'!$S:$S,$AL4259,'Input Sheet'!L:L)</f>
        <v>0</v>
      </c>
      <c r="AI4259" s="28">
        <f>+SUMIF('Input Sheet'!$S:$S,$AL4259,'Input Sheet'!M:M)</f>
        <v>0</v>
      </c>
      <c r="AJ4259" s="28">
        <f>+SUMIF('Input Sheet'!$S:$S,$AL4259,'Input Sheet'!N:N)</f>
        <v>0</v>
      </c>
      <c r="AK4259" s="28"/>
      <c r="AL4259" s="27" t="str">
        <f t="shared" si="331"/>
        <v>221-7060</v>
      </c>
      <c r="AM4259" s="34" t="str">
        <f t="shared" si="334"/>
        <v>Used Vehicle</v>
      </c>
      <c r="AN4259" s="34" t="str">
        <f t="shared" si="335"/>
        <v>Used VehicleOther Variable expenses per retail</v>
      </c>
      <c r="AO4259" s="35"/>
      <c r="AP4259" s="35"/>
      <c r="AQ4259" s="35"/>
    </row>
    <row r="4260" spans="1:43" x14ac:dyDescent="0.25">
      <c r="A4260" s="27" t="s">
        <v>103</v>
      </c>
      <c r="B4260" s="27" t="s">
        <v>104</v>
      </c>
      <c r="C4260" s="27" t="s">
        <v>663</v>
      </c>
      <c r="D4260" s="27" t="s">
        <v>391</v>
      </c>
      <c r="E4260" s="27" t="s">
        <v>665</v>
      </c>
      <c r="F4260" s="27" t="s">
        <v>1066</v>
      </c>
      <c r="G4260" s="27" t="s">
        <v>1067</v>
      </c>
      <c r="H4260" s="34" t="s">
        <v>1031</v>
      </c>
      <c r="I4260" s="34" t="s">
        <v>1068</v>
      </c>
      <c r="J4260" s="34" t="str">
        <f t="shared" si="332"/>
        <v>Used VehicleOther Variable expenses per retail</v>
      </c>
      <c r="K4260" s="34" t="str">
        <f t="shared" si="333"/>
        <v>410Toyota UV Other Variable expense</v>
      </c>
      <c r="L4260" s="28">
        <f>+SUMIF('TB 4-24'!M:M,$AL4260,'TB 4-24'!G:G)</f>
        <v>0</v>
      </c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>
        <f>+SUMIF('Input Sheet'!$S:$S,$AL4260,'Input Sheet'!C:C)</f>
        <v>0</v>
      </c>
      <c r="Z4260" s="28">
        <f>+SUMIF('Input Sheet'!$S:$S,$AL4260,'Input Sheet'!D:D)</f>
        <v>0</v>
      </c>
      <c r="AA4260" s="28">
        <f>+SUMIF('Input Sheet'!$S:$S,$AL4260,'Input Sheet'!E:E)</f>
        <v>0</v>
      </c>
      <c r="AB4260" s="28">
        <f>+SUMIF('Input Sheet'!$S:$S,$AL4260,'Input Sheet'!F:F)</f>
        <v>0</v>
      </c>
      <c r="AC4260" s="28">
        <f>+SUMIF('Input Sheet'!$S:$S,$AL4260,'Input Sheet'!G:G)</f>
        <v>0</v>
      </c>
      <c r="AD4260" s="28">
        <f>+SUMIF('Input Sheet'!$S:$S,$AL4260,'Input Sheet'!H:H)</f>
        <v>0</v>
      </c>
      <c r="AE4260" s="28">
        <f>+SUMIF('Input Sheet'!$S:$S,$AL4260,'Input Sheet'!I:I)</f>
        <v>0</v>
      </c>
      <c r="AF4260" s="28">
        <f>+SUMIF('Input Sheet'!$S:$S,$AL4260,'Input Sheet'!J:J)</f>
        <v>0</v>
      </c>
      <c r="AG4260" s="28">
        <f>+SUMIF('Input Sheet'!$S:$S,$AL4260,'Input Sheet'!K:K)</f>
        <v>0</v>
      </c>
      <c r="AH4260" s="28">
        <f>+SUMIF('Input Sheet'!$S:$S,$AL4260,'Input Sheet'!L:L)</f>
        <v>0</v>
      </c>
      <c r="AI4260" s="28">
        <f>+SUMIF('Input Sheet'!$S:$S,$AL4260,'Input Sheet'!M:M)</f>
        <v>0</v>
      </c>
      <c r="AJ4260" s="28">
        <f>+SUMIF('Input Sheet'!$S:$S,$AL4260,'Input Sheet'!N:N)</f>
        <v>0</v>
      </c>
      <c r="AK4260" s="28"/>
      <c r="AL4260" s="27" t="str">
        <f t="shared" si="331"/>
        <v>410-7060</v>
      </c>
      <c r="AM4260" s="34" t="str">
        <f t="shared" si="334"/>
        <v>Used Vehicle</v>
      </c>
      <c r="AN4260" s="34" t="str">
        <f t="shared" si="335"/>
        <v>Used VehicleOther Variable expenses per retail</v>
      </c>
      <c r="AO4260" s="35"/>
      <c r="AP4260" s="35"/>
      <c r="AQ4260" s="35"/>
    </row>
    <row r="4261" spans="1:43" x14ac:dyDescent="0.25">
      <c r="A4261" s="27" t="s">
        <v>103</v>
      </c>
      <c r="B4261" s="27" t="s">
        <v>104</v>
      </c>
      <c r="C4261" s="27" t="s">
        <v>663</v>
      </c>
      <c r="D4261" s="27" t="s">
        <v>391</v>
      </c>
      <c r="E4261" s="27" t="s">
        <v>666</v>
      </c>
      <c r="F4261" s="27" t="s">
        <v>1066</v>
      </c>
      <c r="G4261" s="27" t="s">
        <v>1067</v>
      </c>
      <c r="H4261" s="34" t="s">
        <v>1031</v>
      </c>
      <c r="I4261" s="34" t="s">
        <v>1068</v>
      </c>
      <c r="J4261" s="34" t="str">
        <f t="shared" si="332"/>
        <v>Used VehicleOther Variable expenses per retail</v>
      </c>
      <c r="K4261" s="34" t="str">
        <f t="shared" si="333"/>
        <v>420Toyota UV Other Variable expense</v>
      </c>
      <c r="L4261" s="28">
        <f>+SUMIF('TB 4-24'!M:M,$AL4261,'TB 4-24'!G:G)</f>
        <v>0</v>
      </c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>
        <f>+SUMIF('Input Sheet'!$S:$S,$AL4261,'Input Sheet'!C:C)</f>
        <v>0</v>
      </c>
      <c r="Z4261" s="28">
        <f>+SUMIF('Input Sheet'!$S:$S,$AL4261,'Input Sheet'!D:D)</f>
        <v>0</v>
      </c>
      <c r="AA4261" s="28">
        <f>+SUMIF('Input Sheet'!$S:$S,$AL4261,'Input Sheet'!E:E)</f>
        <v>0</v>
      </c>
      <c r="AB4261" s="28">
        <f>+SUMIF('Input Sheet'!$S:$S,$AL4261,'Input Sheet'!F:F)</f>
        <v>0</v>
      </c>
      <c r="AC4261" s="28">
        <f>+SUMIF('Input Sheet'!$S:$S,$AL4261,'Input Sheet'!G:G)</f>
        <v>0</v>
      </c>
      <c r="AD4261" s="28">
        <f>+SUMIF('Input Sheet'!$S:$S,$AL4261,'Input Sheet'!H:H)</f>
        <v>0</v>
      </c>
      <c r="AE4261" s="28">
        <f>+SUMIF('Input Sheet'!$S:$S,$AL4261,'Input Sheet'!I:I)</f>
        <v>0</v>
      </c>
      <c r="AF4261" s="28">
        <f>+SUMIF('Input Sheet'!$S:$S,$AL4261,'Input Sheet'!J:J)</f>
        <v>0</v>
      </c>
      <c r="AG4261" s="28">
        <f>+SUMIF('Input Sheet'!$S:$S,$AL4261,'Input Sheet'!K:K)</f>
        <v>0</v>
      </c>
      <c r="AH4261" s="28">
        <f>+SUMIF('Input Sheet'!$S:$S,$AL4261,'Input Sheet'!L:L)</f>
        <v>0</v>
      </c>
      <c r="AI4261" s="28">
        <f>+SUMIF('Input Sheet'!$S:$S,$AL4261,'Input Sheet'!M:M)</f>
        <v>0</v>
      </c>
      <c r="AJ4261" s="28">
        <f>+SUMIF('Input Sheet'!$S:$S,$AL4261,'Input Sheet'!N:N)</f>
        <v>0</v>
      </c>
      <c r="AK4261" s="28"/>
      <c r="AL4261" s="27" t="str">
        <f t="shared" si="331"/>
        <v>420-7060</v>
      </c>
      <c r="AM4261" s="34" t="str">
        <f t="shared" si="334"/>
        <v>Used Vehicle</v>
      </c>
      <c r="AN4261" s="34" t="str">
        <f t="shared" si="335"/>
        <v>Used VehicleOther Variable expenses per retail</v>
      </c>
      <c r="AO4261" s="35"/>
      <c r="AP4261" s="35"/>
      <c r="AQ4261" s="35"/>
    </row>
    <row r="4262" spans="1:43" x14ac:dyDescent="0.25">
      <c r="A4262" s="27" t="s">
        <v>103</v>
      </c>
      <c r="B4262" s="27" t="s">
        <v>104</v>
      </c>
      <c r="C4262" s="27" t="s">
        <v>663</v>
      </c>
      <c r="D4262" s="27" t="s">
        <v>391</v>
      </c>
      <c r="E4262" s="27" t="s">
        <v>667</v>
      </c>
      <c r="F4262" s="27" t="s">
        <v>1066</v>
      </c>
      <c r="G4262" s="27" t="s">
        <v>1067</v>
      </c>
      <c r="H4262" s="34" t="s">
        <v>1031</v>
      </c>
      <c r="I4262" s="34" t="s">
        <v>1068</v>
      </c>
      <c r="J4262" s="34" t="str">
        <f t="shared" si="332"/>
        <v>Used VehicleOther Variable expenses per retail</v>
      </c>
      <c r="K4262" s="34" t="str">
        <f t="shared" si="333"/>
        <v>421Toyota UV Other Variable expense</v>
      </c>
      <c r="L4262" s="28">
        <f>+SUMIF('TB 4-24'!M:M,$AL4262,'TB 4-24'!G:G)</f>
        <v>0</v>
      </c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>
        <f>+SUMIF('Input Sheet'!$S:$S,$AL4262,'Input Sheet'!C:C)</f>
        <v>0</v>
      </c>
      <c r="Z4262" s="28">
        <f>+SUMIF('Input Sheet'!$S:$S,$AL4262,'Input Sheet'!D:D)</f>
        <v>0</v>
      </c>
      <c r="AA4262" s="28">
        <f>+SUMIF('Input Sheet'!$S:$S,$AL4262,'Input Sheet'!E:E)</f>
        <v>0</v>
      </c>
      <c r="AB4262" s="28">
        <f>+SUMIF('Input Sheet'!$S:$S,$AL4262,'Input Sheet'!F:F)</f>
        <v>0</v>
      </c>
      <c r="AC4262" s="28">
        <f>+SUMIF('Input Sheet'!$S:$S,$AL4262,'Input Sheet'!G:G)</f>
        <v>0</v>
      </c>
      <c r="AD4262" s="28">
        <f>+SUMIF('Input Sheet'!$S:$S,$AL4262,'Input Sheet'!H:H)</f>
        <v>0</v>
      </c>
      <c r="AE4262" s="28">
        <f>+SUMIF('Input Sheet'!$S:$S,$AL4262,'Input Sheet'!I:I)</f>
        <v>0</v>
      </c>
      <c r="AF4262" s="28">
        <f>+SUMIF('Input Sheet'!$S:$S,$AL4262,'Input Sheet'!J:J)</f>
        <v>0</v>
      </c>
      <c r="AG4262" s="28">
        <f>+SUMIF('Input Sheet'!$S:$S,$AL4262,'Input Sheet'!K:K)</f>
        <v>0</v>
      </c>
      <c r="AH4262" s="28">
        <f>+SUMIF('Input Sheet'!$S:$S,$AL4262,'Input Sheet'!L:L)</f>
        <v>0</v>
      </c>
      <c r="AI4262" s="28">
        <f>+SUMIF('Input Sheet'!$S:$S,$AL4262,'Input Sheet'!M:M)</f>
        <v>0</v>
      </c>
      <c r="AJ4262" s="28">
        <f>+SUMIF('Input Sheet'!$S:$S,$AL4262,'Input Sheet'!N:N)</f>
        <v>0</v>
      </c>
      <c r="AK4262" s="28"/>
      <c r="AL4262" s="27" t="str">
        <f t="shared" si="331"/>
        <v>421-7060</v>
      </c>
      <c r="AM4262" s="34" t="str">
        <f t="shared" si="334"/>
        <v>Used Vehicle</v>
      </c>
      <c r="AN4262" s="34" t="str">
        <f t="shared" si="335"/>
        <v>Used VehicleOther Variable expenses per retail</v>
      </c>
      <c r="AO4262" s="35"/>
      <c r="AP4262" s="35"/>
      <c r="AQ4262" s="35"/>
    </row>
    <row r="4263" spans="1:43" x14ac:dyDescent="0.25">
      <c r="A4263" s="27" t="s">
        <v>103</v>
      </c>
      <c r="B4263" s="27" t="s">
        <v>104</v>
      </c>
      <c r="C4263" s="27" t="s">
        <v>671</v>
      </c>
      <c r="D4263" s="27" t="s">
        <v>391</v>
      </c>
      <c r="E4263" s="27" t="s">
        <v>673</v>
      </c>
      <c r="F4263" s="27" t="s">
        <v>1066</v>
      </c>
      <c r="G4263" s="27" t="s">
        <v>1067</v>
      </c>
      <c r="H4263" s="34" t="s">
        <v>1031</v>
      </c>
      <c r="I4263" s="34" t="s">
        <v>1068</v>
      </c>
      <c r="J4263" s="34" t="str">
        <f t="shared" si="332"/>
        <v>Used VehicleOther Variable expenses per retail</v>
      </c>
      <c r="K4263" s="34" t="str">
        <f t="shared" si="333"/>
        <v>310Toyota UV Other Variable expense</v>
      </c>
      <c r="L4263" s="28">
        <f>+SUMIF('TB 4-24'!M:M,$AL4263,'TB 4-24'!G:G)</f>
        <v>0</v>
      </c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>
        <f>+SUMIF('Input Sheet'!$S:$S,$AL4263,'Input Sheet'!C:C)</f>
        <v>0</v>
      </c>
      <c r="Z4263" s="28">
        <f>+SUMIF('Input Sheet'!$S:$S,$AL4263,'Input Sheet'!D:D)</f>
        <v>0</v>
      </c>
      <c r="AA4263" s="28">
        <f>+SUMIF('Input Sheet'!$S:$S,$AL4263,'Input Sheet'!E:E)</f>
        <v>0</v>
      </c>
      <c r="AB4263" s="28">
        <f>+SUMIF('Input Sheet'!$S:$S,$AL4263,'Input Sheet'!F:F)</f>
        <v>0</v>
      </c>
      <c r="AC4263" s="28">
        <f>+SUMIF('Input Sheet'!$S:$S,$AL4263,'Input Sheet'!G:G)</f>
        <v>0</v>
      </c>
      <c r="AD4263" s="28">
        <f>+SUMIF('Input Sheet'!$S:$S,$AL4263,'Input Sheet'!H:H)</f>
        <v>0</v>
      </c>
      <c r="AE4263" s="28">
        <f>+SUMIF('Input Sheet'!$S:$S,$AL4263,'Input Sheet'!I:I)</f>
        <v>0</v>
      </c>
      <c r="AF4263" s="28">
        <f>+SUMIF('Input Sheet'!$S:$S,$AL4263,'Input Sheet'!J:J)</f>
        <v>0</v>
      </c>
      <c r="AG4263" s="28">
        <f>+SUMIF('Input Sheet'!$S:$S,$AL4263,'Input Sheet'!K:K)</f>
        <v>0</v>
      </c>
      <c r="AH4263" s="28">
        <f>+SUMIF('Input Sheet'!$S:$S,$AL4263,'Input Sheet'!L:L)</f>
        <v>0</v>
      </c>
      <c r="AI4263" s="28">
        <f>+SUMIF('Input Sheet'!$S:$S,$AL4263,'Input Sheet'!M:M)</f>
        <v>0</v>
      </c>
      <c r="AJ4263" s="28">
        <f>+SUMIF('Input Sheet'!$S:$S,$AL4263,'Input Sheet'!N:N)</f>
        <v>0</v>
      </c>
      <c r="AK4263" s="28"/>
      <c r="AL4263" s="27" t="str">
        <f t="shared" si="331"/>
        <v>310-7060</v>
      </c>
      <c r="AM4263" s="34" t="str">
        <f t="shared" si="334"/>
        <v>Used Vehicle</v>
      </c>
      <c r="AN4263" s="34" t="str">
        <f t="shared" si="335"/>
        <v>Used VehicleOther Variable expenses per retail</v>
      </c>
      <c r="AO4263" s="35"/>
      <c r="AP4263" s="35"/>
      <c r="AQ4263" s="35"/>
    </row>
    <row r="4264" spans="1:43" x14ac:dyDescent="0.25">
      <c r="A4264" s="27" t="s">
        <v>103</v>
      </c>
      <c r="B4264" s="27" t="s">
        <v>104</v>
      </c>
      <c r="C4264" s="27" t="s">
        <v>671</v>
      </c>
      <c r="D4264" s="27" t="s">
        <v>391</v>
      </c>
      <c r="E4264" s="27" t="s">
        <v>719</v>
      </c>
      <c r="F4264" s="27" t="s">
        <v>1066</v>
      </c>
      <c r="G4264" s="27" t="s">
        <v>1067</v>
      </c>
      <c r="H4264" s="34" t="s">
        <v>1031</v>
      </c>
      <c r="I4264" s="34" t="s">
        <v>1068</v>
      </c>
      <c r="J4264" s="34" t="str">
        <f t="shared" si="332"/>
        <v>Used VehicleOther Variable expenses per retail</v>
      </c>
      <c r="K4264" s="34" t="str">
        <f t="shared" si="333"/>
        <v>320Toyota UV Other Variable expense</v>
      </c>
      <c r="L4264" s="28">
        <f>+SUMIF('TB 4-24'!M:M,$AL4264,'TB 4-24'!G:G)</f>
        <v>0</v>
      </c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>
        <f>+SUMIF('Input Sheet'!$S:$S,$AL4264,'Input Sheet'!C:C)</f>
        <v>0</v>
      </c>
      <c r="Z4264" s="28">
        <f>+SUMIF('Input Sheet'!$S:$S,$AL4264,'Input Sheet'!D:D)</f>
        <v>0</v>
      </c>
      <c r="AA4264" s="28">
        <f>+SUMIF('Input Sheet'!$S:$S,$AL4264,'Input Sheet'!E:E)</f>
        <v>0</v>
      </c>
      <c r="AB4264" s="28">
        <f>+SUMIF('Input Sheet'!$S:$S,$AL4264,'Input Sheet'!F:F)</f>
        <v>0</v>
      </c>
      <c r="AC4264" s="28">
        <f>+SUMIF('Input Sheet'!$S:$S,$AL4264,'Input Sheet'!G:G)</f>
        <v>0</v>
      </c>
      <c r="AD4264" s="28">
        <f>+SUMIF('Input Sheet'!$S:$S,$AL4264,'Input Sheet'!H:H)</f>
        <v>0</v>
      </c>
      <c r="AE4264" s="28">
        <f>+SUMIF('Input Sheet'!$S:$S,$AL4264,'Input Sheet'!I:I)</f>
        <v>0</v>
      </c>
      <c r="AF4264" s="28">
        <f>+SUMIF('Input Sheet'!$S:$S,$AL4264,'Input Sheet'!J:J)</f>
        <v>0</v>
      </c>
      <c r="AG4264" s="28">
        <f>+SUMIF('Input Sheet'!$S:$S,$AL4264,'Input Sheet'!K:K)</f>
        <v>0</v>
      </c>
      <c r="AH4264" s="28">
        <f>+SUMIF('Input Sheet'!$S:$S,$AL4264,'Input Sheet'!L:L)</f>
        <v>0</v>
      </c>
      <c r="AI4264" s="28">
        <f>+SUMIF('Input Sheet'!$S:$S,$AL4264,'Input Sheet'!M:M)</f>
        <v>0</v>
      </c>
      <c r="AJ4264" s="28">
        <f>+SUMIF('Input Sheet'!$S:$S,$AL4264,'Input Sheet'!N:N)</f>
        <v>0</v>
      </c>
      <c r="AK4264" s="28"/>
      <c r="AL4264" s="27" t="str">
        <f t="shared" si="331"/>
        <v>320-7060</v>
      </c>
      <c r="AM4264" s="34" t="str">
        <f t="shared" si="334"/>
        <v>Used Vehicle</v>
      </c>
      <c r="AN4264" s="34" t="str">
        <f t="shared" si="335"/>
        <v>Used VehicleOther Variable expenses per retail</v>
      </c>
      <c r="AO4264" s="35"/>
      <c r="AP4264" s="35"/>
      <c r="AQ4264" s="35"/>
    </row>
    <row r="4265" spans="1:43" x14ac:dyDescent="0.25">
      <c r="A4265" s="27" t="s">
        <v>103</v>
      </c>
      <c r="B4265" s="27" t="s">
        <v>104</v>
      </c>
      <c r="C4265" s="27" t="s">
        <v>671</v>
      </c>
      <c r="D4265" s="27" t="s">
        <v>391</v>
      </c>
      <c r="E4265" s="27" t="s">
        <v>674</v>
      </c>
      <c r="F4265" s="27" t="s">
        <v>1066</v>
      </c>
      <c r="G4265" s="27" t="s">
        <v>1067</v>
      </c>
      <c r="H4265" s="34" t="s">
        <v>1031</v>
      </c>
      <c r="I4265" s="34" t="s">
        <v>1068</v>
      </c>
      <c r="J4265" s="34" t="str">
        <f t="shared" si="332"/>
        <v>Used VehicleOther Variable expenses per retail</v>
      </c>
      <c r="K4265" s="34" t="str">
        <f t="shared" si="333"/>
        <v>321Toyota UV Other Variable expense</v>
      </c>
      <c r="L4265" s="28">
        <f>+SUMIF('TB 4-24'!M:M,$AL4265,'TB 4-24'!G:G)</f>
        <v>0</v>
      </c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>
        <f>+SUMIF('Input Sheet'!$S:$S,$AL4265,'Input Sheet'!C:C)</f>
        <v>0</v>
      </c>
      <c r="Z4265" s="28">
        <f>+SUMIF('Input Sheet'!$S:$S,$AL4265,'Input Sheet'!D:D)</f>
        <v>0</v>
      </c>
      <c r="AA4265" s="28">
        <f>+SUMIF('Input Sheet'!$S:$S,$AL4265,'Input Sheet'!E:E)</f>
        <v>0</v>
      </c>
      <c r="AB4265" s="28">
        <f>+SUMIF('Input Sheet'!$S:$S,$AL4265,'Input Sheet'!F:F)</f>
        <v>0</v>
      </c>
      <c r="AC4265" s="28">
        <f>+SUMIF('Input Sheet'!$S:$S,$AL4265,'Input Sheet'!G:G)</f>
        <v>0</v>
      </c>
      <c r="AD4265" s="28">
        <f>+SUMIF('Input Sheet'!$S:$S,$AL4265,'Input Sheet'!H:H)</f>
        <v>0</v>
      </c>
      <c r="AE4265" s="28">
        <f>+SUMIF('Input Sheet'!$S:$S,$AL4265,'Input Sheet'!I:I)</f>
        <v>0</v>
      </c>
      <c r="AF4265" s="28">
        <f>+SUMIF('Input Sheet'!$S:$S,$AL4265,'Input Sheet'!J:J)</f>
        <v>0</v>
      </c>
      <c r="AG4265" s="28">
        <f>+SUMIF('Input Sheet'!$S:$S,$AL4265,'Input Sheet'!K:K)</f>
        <v>0</v>
      </c>
      <c r="AH4265" s="28">
        <f>+SUMIF('Input Sheet'!$S:$S,$AL4265,'Input Sheet'!L:L)</f>
        <v>0</v>
      </c>
      <c r="AI4265" s="28">
        <f>+SUMIF('Input Sheet'!$S:$S,$AL4265,'Input Sheet'!M:M)</f>
        <v>0</v>
      </c>
      <c r="AJ4265" s="28">
        <f>+SUMIF('Input Sheet'!$S:$S,$AL4265,'Input Sheet'!N:N)</f>
        <v>0</v>
      </c>
      <c r="AK4265" s="28"/>
      <c r="AL4265" s="27" t="str">
        <f t="shared" si="331"/>
        <v>321-7060</v>
      </c>
      <c r="AM4265" s="34" t="str">
        <f t="shared" si="334"/>
        <v>Used Vehicle</v>
      </c>
      <c r="AN4265" s="34" t="str">
        <f t="shared" si="335"/>
        <v>Used VehicleOther Variable expenses per retail</v>
      </c>
      <c r="AO4265" s="35"/>
      <c r="AP4265" s="35"/>
      <c r="AQ4265" s="35"/>
    </row>
    <row r="4266" spans="1:43" x14ac:dyDescent="0.25">
      <c r="A4266" s="27" t="s">
        <v>103</v>
      </c>
      <c r="B4266" s="27" t="s">
        <v>104</v>
      </c>
      <c r="C4266" s="27" t="s">
        <v>657</v>
      </c>
      <c r="D4266" s="27" t="s">
        <v>263</v>
      </c>
      <c r="E4266" s="27" t="s">
        <v>658</v>
      </c>
      <c r="F4266" s="27" t="s">
        <v>1066</v>
      </c>
      <c r="G4266" s="27" t="s">
        <v>1067</v>
      </c>
      <c r="H4266" s="34" t="s">
        <v>1031</v>
      </c>
      <c r="I4266" s="34" t="s">
        <v>1068</v>
      </c>
      <c r="J4266" s="34" t="str">
        <f t="shared" si="332"/>
        <v>Used VehicleOther Variable expenses per retail</v>
      </c>
      <c r="K4266" s="34" t="str">
        <f t="shared" si="333"/>
        <v>210Toyota UV Other Variable expense</v>
      </c>
      <c r="L4266" s="28">
        <f>+SUMIF('TB 4-24'!M:M,$AL4266,'TB 4-24'!G:G)</f>
        <v>0</v>
      </c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>
        <f>+SUMIF('Input Sheet'!$S:$S,$AL4266,'Input Sheet'!C:C)</f>
        <v>0</v>
      </c>
      <c r="Z4266" s="28">
        <f>+SUMIF('Input Sheet'!$S:$S,$AL4266,'Input Sheet'!D:D)</f>
        <v>0</v>
      </c>
      <c r="AA4266" s="28">
        <f>+SUMIF('Input Sheet'!$S:$S,$AL4266,'Input Sheet'!E:E)</f>
        <v>0</v>
      </c>
      <c r="AB4266" s="28">
        <f>+SUMIF('Input Sheet'!$S:$S,$AL4266,'Input Sheet'!F:F)</f>
        <v>0</v>
      </c>
      <c r="AC4266" s="28">
        <f>+SUMIF('Input Sheet'!$S:$S,$AL4266,'Input Sheet'!G:G)</f>
        <v>0</v>
      </c>
      <c r="AD4266" s="28">
        <f>+SUMIF('Input Sheet'!$S:$S,$AL4266,'Input Sheet'!H:H)</f>
        <v>0</v>
      </c>
      <c r="AE4266" s="28">
        <f>+SUMIF('Input Sheet'!$S:$S,$AL4266,'Input Sheet'!I:I)</f>
        <v>0</v>
      </c>
      <c r="AF4266" s="28">
        <f>+SUMIF('Input Sheet'!$S:$S,$AL4266,'Input Sheet'!J:J)</f>
        <v>0</v>
      </c>
      <c r="AG4266" s="28">
        <f>+SUMIF('Input Sheet'!$S:$S,$AL4266,'Input Sheet'!K:K)</f>
        <v>0</v>
      </c>
      <c r="AH4266" s="28">
        <f>+SUMIF('Input Sheet'!$S:$S,$AL4266,'Input Sheet'!L:L)</f>
        <v>0</v>
      </c>
      <c r="AI4266" s="28">
        <f>+SUMIF('Input Sheet'!$S:$S,$AL4266,'Input Sheet'!M:M)</f>
        <v>0</v>
      </c>
      <c r="AJ4266" s="28">
        <f>+SUMIF('Input Sheet'!$S:$S,$AL4266,'Input Sheet'!N:N)</f>
        <v>0</v>
      </c>
      <c r="AK4266" s="28"/>
      <c r="AL4266" s="27" t="str">
        <f t="shared" si="331"/>
        <v>210-7331</v>
      </c>
      <c r="AM4266" s="34" t="str">
        <f t="shared" si="334"/>
        <v>Used Vehicle</v>
      </c>
      <c r="AN4266" s="34" t="str">
        <f t="shared" si="335"/>
        <v>Used VehicleOther Variable expenses per retail</v>
      </c>
      <c r="AO4266" s="35"/>
      <c r="AP4266" s="35"/>
      <c r="AQ4266" s="35"/>
    </row>
    <row r="4267" spans="1:43" x14ac:dyDescent="0.25">
      <c r="A4267" s="27" t="s">
        <v>103</v>
      </c>
      <c r="B4267" s="27" t="s">
        <v>104</v>
      </c>
      <c r="C4267" s="27" t="s">
        <v>657</v>
      </c>
      <c r="D4267" s="27" t="s">
        <v>263</v>
      </c>
      <c r="E4267" s="27" t="s">
        <v>659</v>
      </c>
      <c r="F4267" s="27" t="s">
        <v>1066</v>
      </c>
      <c r="G4267" s="27" t="s">
        <v>1067</v>
      </c>
      <c r="H4267" s="34" t="s">
        <v>1031</v>
      </c>
      <c r="I4267" s="34" t="s">
        <v>1068</v>
      </c>
      <c r="J4267" s="34" t="str">
        <f t="shared" si="332"/>
        <v>Used VehicleOther Variable expenses per retail</v>
      </c>
      <c r="K4267" s="34" t="str">
        <f t="shared" si="333"/>
        <v>220Toyota UV Other Variable expense</v>
      </c>
      <c r="L4267" s="28">
        <f>+SUMIF('TB 4-24'!M:M,$AL4267,'TB 4-24'!G:G)</f>
        <v>0</v>
      </c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>
        <f>+SUMIF('Input Sheet'!$S:$S,$AL4267,'Input Sheet'!C:C)</f>
        <v>0</v>
      </c>
      <c r="Z4267" s="28">
        <f>+SUMIF('Input Sheet'!$S:$S,$AL4267,'Input Sheet'!D:D)</f>
        <v>0</v>
      </c>
      <c r="AA4267" s="28">
        <f>+SUMIF('Input Sheet'!$S:$S,$AL4267,'Input Sheet'!E:E)</f>
        <v>0</v>
      </c>
      <c r="AB4267" s="28">
        <f>+SUMIF('Input Sheet'!$S:$S,$AL4267,'Input Sheet'!F:F)</f>
        <v>0</v>
      </c>
      <c r="AC4267" s="28">
        <f>+SUMIF('Input Sheet'!$S:$S,$AL4267,'Input Sheet'!G:G)</f>
        <v>0</v>
      </c>
      <c r="AD4267" s="28">
        <f>+SUMIF('Input Sheet'!$S:$S,$AL4267,'Input Sheet'!H:H)</f>
        <v>0</v>
      </c>
      <c r="AE4267" s="28">
        <f>+SUMIF('Input Sheet'!$S:$S,$AL4267,'Input Sheet'!I:I)</f>
        <v>0</v>
      </c>
      <c r="AF4267" s="28">
        <f>+SUMIF('Input Sheet'!$S:$S,$AL4267,'Input Sheet'!J:J)</f>
        <v>0</v>
      </c>
      <c r="AG4267" s="28">
        <f>+SUMIF('Input Sheet'!$S:$S,$AL4267,'Input Sheet'!K:K)</f>
        <v>0</v>
      </c>
      <c r="AH4267" s="28">
        <f>+SUMIF('Input Sheet'!$S:$S,$AL4267,'Input Sheet'!L:L)</f>
        <v>0</v>
      </c>
      <c r="AI4267" s="28">
        <f>+SUMIF('Input Sheet'!$S:$S,$AL4267,'Input Sheet'!M:M)</f>
        <v>0</v>
      </c>
      <c r="AJ4267" s="28">
        <f>+SUMIF('Input Sheet'!$S:$S,$AL4267,'Input Sheet'!N:N)</f>
        <v>0</v>
      </c>
      <c r="AK4267" s="28"/>
      <c r="AL4267" s="27" t="str">
        <f t="shared" si="331"/>
        <v>220-7331</v>
      </c>
      <c r="AM4267" s="34" t="str">
        <f t="shared" si="334"/>
        <v>Used Vehicle</v>
      </c>
      <c r="AN4267" s="34" t="str">
        <f t="shared" si="335"/>
        <v>Used VehicleOther Variable expenses per retail</v>
      </c>
      <c r="AO4267" s="35"/>
      <c r="AP4267" s="35"/>
      <c r="AQ4267" s="35"/>
    </row>
    <row r="4268" spans="1:43" x14ac:dyDescent="0.25">
      <c r="A4268" s="27" t="s">
        <v>103</v>
      </c>
      <c r="B4268" s="27" t="s">
        <v>104</v>
      </c>
      <c r="C4268" s="27" t="s">
        <v>657</v>
      </c>
      <c r="D4268" s="27" t="s">
        <v>263</v>
      </c>
      <c r="E4268" s="27" t="s">
        <v>661</v>
      </c>
      <c r="F4268" s="27" t="s">
        <v>1066</v>
      </c>
      <c r="G4268" s="27" t="s">
        <v>1067</v>
      </c>
      <c r="H4268" s="34" t="s">
        <v>1031</v>
      </c>
      <c r="I4268" s="34" t="s">
        <v>1068</v>
      </c>
      <c r="J4268" s="34" t="str">
        <f t="shared" si="332"/>
        <v>Used VehicleOther Variable expenses per retail</v>
      </c>
      <c r="K4268" s="34" t="str">
        <f t="shared" si="333"/>
        <v>221Toyota UV Other Variable expense</v>
      </c>
      <c r="L4268" s="28">
        <f>+SUMIF('TB 4-24'!M:M,$AL4268,'TB 4-24'!G:G)</f>
        <v>0</v>
      </c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>
        <f>+SUMIF('Input Sheet'!$S:$S,$AL4268,'Input Sheet'!C:C)</f>
        <v>0</v>
      </c>
      <c r="Z4268" s="28">
        <f>+SUMIF('Input Sheet'!$S:$S,$AL4268,'Input Sheet'!D:D)</f>
        <v>0</v>
      </c>
      <c r="AA4268" s="28">
        <f>+SUMIF('Input Sheet'!$S:$S,$AL4268,'Input Sheet'!E:E)</f>
        <v>0</v>
      </c>
      <c r="AB4268" s="28">
        <f>+SUMIF('Input Sheet'!$S:$S,$AL4268,'Input Sheet'!F:F)</f>
        <v>0</v>
      </c>
      <c r="AC4268" s="28">
        <f>+SUMIF('Input Sheet'!$S:$S,$AL4268,'Input Sheet'!G:G)</f>
        <v>0</v>
      </c>
      <c r="AD4268" s="28">
        <f>+SUMIF('Input Sheet'!$S:$S,$AL4268,'Input Sheet'!H:H)</f>
        <v>0</v>
      </c>
      <c r="AE4268" s="28">
        <f>+SUMIF('Input Sheet'!$S:$S,$AL4268,'Input Sheet'!I:I)</f>
        <v>0</v>
      </c>
      <c r="AF4268" s="28">
        <f>+SUMIF('Input Sheet'!$S:$S,$AL4268,'Input Sheet'!J:J)</f>
        <v>0</v>
      </c>
      <c r="AG4268" s="28">
        <f>+SUMIF('Input Sheet'!$S:$S,$AL4268,'Input Sheet'!K:K)</f>
        <v>0</v>
      </c>
      <c r="AH4268" s="28">
        <f>+SUMIF('Input Sheet'!$S:$S,$AL4268,'Input Sheet'!L:L)</f>
        <v>0</v>
      </c>
      <c r="AI4268" s="28">
        <f>+SUMIF('Input Sheet'!$S:$S,$AL4268,'Input Sheet'!M:M)</f>
        <v>0</v>
      </c>
      <c r="AJ4268" s="28">
        <f>+SUMIF('Input Sheet'!$S:$S,$AL4268,'Input Sheet'!N:N)</f>
        <v>0</v>
      </c>
      <c r="AK4268" s="28"/>
      <c r="AL4268" s="27" t="str">
        <f t="shared" si="331"/>
        <v>221-7331</v>
      </c>
      <c r="AM4268" s="34" t="str">
        <f t="shared" si="334"/>
        <v>Used Vehicle</v>
      </c>
      <c r="AN4268" s="34" t="str">
        <f t="shared" si="335"/>
        <v>Used VehicleOther Variable expenses per retail</v>
      </c>
      <c r="AO4268" s="35"/>
      <c r="AP4268" s="35"/>
      <c r="AQ4268" s="35"/>
    </row>
    <row r="4269" spans="1:43" x14ac:dyDescent="0.25">
      <c r="A4269" s="27" t="s">
        <v>103</v>
      </c>
      <c r="B4269" s="27" t="s">
        <v>104</v>
      </c>
      <c r="C4269" s="27" t="s">
        <v>663</v>
      </c>
      <c r="D4269" s="27" t="s">
        <v>263</v>
      </c>
      <c r="E4269" s="27" t="s">
        <v>665</v>
      </c>
      <c r="F4269" s="27" t="s">
        <v>1066</v>
      </c>
      <c r="G4269" s="27" t="s">
        <v>1067</v>
      </c>
      <c r="H4269" s="34" t="s">
        <v>1031</v>
      </c>
      <c r="I4269" s="34" t="s">
        <v>1068</v>
      </c>
      <c r="J4269" s="34" t="str">
        <f t="shared" si="332"/>
        <v>Used VehicleOther Variable expenses per retail</v>
      </c>
      <c r="K4269" s="34" t="str">
        <f t="shared" si="333"/>
        <v>410Toyota UV Other Variable expense</v>
      </c>
      <c r="L4269" s="28">
        <f>+SUMIF('TB 4-24'!M:M,$AL4269,'TB 4-24'!G:G)</f>
        <v>0</v>
      </c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>
        <f>+SUMIF('Input Sheet'!$S:$S,$AL4269,'Input Sheet'!C:C)</f>
        <v>0</v>
      </c>
      <c r="Z4269" s="28">
        <f>+SUMIF('Input Sheet'!$S:$S,$AL4269,'Input Sheet'!D:D)</f>
        <v>0</v>
      </c>
      <c r="AA4269" s="28">
        <f>+SUMIF('Input Sheet'!$S:$S,$AL4269,'Input Sheet'!E:E)</f>
        <v>0</v>
      </c>
      <c r="AB4269" s="28">
        <f>+SUMIF('Input Sheet'!$S:$S,$AL4269,'Input Sheet'!F:F)</f>
        <v>0</v>
      </c>
      <c r="AC4269" s="28">
        <f>+SUMIF('Input Sheet'!$S:$S,$AL4269,'Input Sheet'!G:G)</f>
        <v>0</v>
      </c>
      <c r="AD4269" s="28">
        <f>+SUMIF('Input Sheet'!$S:$S,$AL4269,'Input Sheet'!H:H)</f>
        <v>0</v>
      </c>
      <c r="AE4269" s="28">
        <f>+SUMIF('Input Sheet'!$S:$S,$AL4269,'Input Sheet'!I:I)</f>
        <v>0</v>
      </c>
      <c r="AF4269" s="28">
        <f>+SUMIF('Input Sheet'!$S:$S,$AL4269,'Input Sheet'!J:J)</f>
        <v>0</v>
      </c>
      <c r="AG4269" s="28">
        <f>+SUMIF('Input Sheet'!$S:$S,$AL4269,'Input Sheet'!K:K)</f>
        <v>0</v>
      </c>
      <c r="AH4269" s="28">
        <f>+SUMIF('Input Sheet'!$S:$S,$AL4269,'Input Sheet'!L:L)</f>
        <v>0</v>
      </c>
      <c r="AI4269" s="28">
        <f>+SUMIF('Input Sheet'!$S:$S,$AL4269,'Input Sheet'!M:M)</f>
        <v>0</v>
      </c>
      <c r="AJ4269" s="28">
        <f>+SUMIF('Input Sheet'!$S:$S,$AL4269,'Input Sheet'!N:N)</f>
        <v>0</v>
      </c>
      <c r="AK4269" s="28"/>
      <c r="AL4269" s="27" t="str">
        <f t="shared" si="331"/>
        <v>410-7331</v>
      </c>
      <c r="AM4269" s="34" t="str">
        <f t="shared" si="334"/>
        <v>Used Vehicle</v>
      </c>
      <c r="AN4269" s="34" t="str">
        <f t="shared" si="335"/>
        <v>Used VehicleOther Variable expenses per retail</v>
      </c>
      <c r="AO4269" s="35"/>
      <c r="AP4269" s="35"/>
      <c r="AQ4269" s="35"/>
    </row>
    <row r="4270" spans="1:43" x14ac:dyDescent="0.25">
      <c r="A4270" s="27" t="s">
        <v>103</v>
      </c>
      <c r="B4270" s="27" t="s">
        <v>104</v>
      </c>
      <c r="C4270" s="27" t="s">
        <v>663</v>
      </c>
      <c r="D4270" s="27" t="s">
        <v>263</v>
      </c>
      <c r="E4270" s="27" t="s">
        <v>666</v>
      </c>
      <c r="F4270" s="27" t="s">
        <v>1066</v>
      </c>
      <c r="G4270" s="27" t="s">
        <v>1067</v>
      </c>
      <c r="H4270" s="34" t="s">
        <v>1031</v>
      </c>
      <c r="I4270" s="34" t="s">
        <v>1068</v>
      </c>
      <c r="J4270" s="34" t="str">
        <f t="shared" si="332"/>
        <v>Used VehicleOther Variable expenses per retail</v>
      </c>
      <c r="K4270" s="34" t="str">
        <f t="shared" si="333"/>
        <v>420Toyota UV Other Variable expense</v>
      </c>
      <c r="L4270" s="28">
        <f>+SUMIF('TB 4-24'!M:M,$AL4270,'TB 4-24'!G:G)</f>
        <v>0</v>
      </c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>
        <f>+SUMIF('Input Sheet'!$S:$S,$AL4270,'Input Sheet'!C:C)</f>
        <v>0</v>
      </c>
      <c r="Z4270" s="28">
        <f>+SUMIF('Input Sheet'!$S:$S,$AL4270,'Input Sheet'!D:D)</f>
        <v>0</v>
      </c>
      <c r="AA4270" s="28">
        <f>+SUMIF('Input Sheet'!$S:$S,$AL4270,'Input Sheet'!E:E)</f>
        <v>0</v>
      </c>
      <c r="AB4270" s="28">
        <f>+SUMIF('Input Sheet'!$S:$S,$AL4270,'Input Sheet'!F:F)</f>
        <v>0</v>
      </c>
      <c r="AC4270" s="28">
        <f>+SUMIF('Input Sheet'!$S:$S,$AL4270,'Input Sheet'!G:G)</f>
        <v>0</v>
      </c>
      <c r="AD4270" s="28">
        <f>+SUMIF('Input Sheet'!$S:$S,$AL4270,'Input Sheet'!H:H)</f>
        <v>0</v>
      </c>
      <c r="AE4270" s="28">
        <f>+SUMIF('Input Sheet'!$S:$S,$AL4270,'Input Sheet'!I:I)</f>
        <v>0</v>
      </c>
      <c r="AF4270" s="28">
        <f>+SUMIF('Input Sheet'!$S:$S,$AL4270,'Input Sheet'!J:J)</f>
        <v>0</v>
      </c>
      <c r="AG4270" s="28">
        <f>+SUMIF('Input Sheet'!$S:$S,$AL4270,'Input Sheet'!K:K)</f>
        <v>0</v>
      </c>
      <c r="AH4270" s="28">
        <f>+SUMIF('Input Sheet'!$S:$S,$AL4270,'Input Sheet'!L:L)</f>
        <v>0</v>
      </c>
      <c r="AI4270" s="28">
        <f>+SUMIF('Input Sheet'!$S:$S,$AL4270,'Input Sheet'!M:M)</f>
        <v>0</v>
      </c>
      <c r="AJ4270" s="28">
        <f>+SUMIF('Input Sheet'!$S:$S,$AL4270,'Input Sheet'!N:N)</f>
        <v>0</v>
      </c>
      <c r="AK4270" s="28"/>
      <c r="AL4270" s="27" t="str">
        <f t="shared" si="331"/>
        <v>420-7331</v>
      </c>
      <c r="AM4270" s="34" t="str">
        <f t="shared" si="334"/>
        <v>Used Vehicle</v>
      </c>
      <c r="AN4270" s="34" t="str">
        <f t="shared" si="335"/>
        <v>Used VehicleOther Variable expenses per retail</v>
      </c>
      <c r="AO4270" s="35"/>
      <c r="AP4270" s="35"/>
      <c r="AQ4270" s="35"/>
    </row>
    <row r="4271" spans="1:43" x14ac:dyDescent="0.25">
      <c r="A4271" s="27" t="s">
        <v>103</v>
      </c>
      <c r="B4271" s="27" t="s">
        <v>104</v>
      </c>
      <c r="C4271" s="27" t="s">
        <v>663</v>
      </c>
      <c r="D4271" s="27" t="s">
        <v>263</v>
      </c>
      <c r="E4271" s="27" t="s">
        <v>667</v>
      </c>
      <c r="F4271" s="27" t="s">
        <v>1066</v>
      </c>
      <c r="G4271" s="27" t="s">
        <v>1067</v>
      </c>
      <c r="H4271" s="34" t="s">
        <v>1031</v>
      </c>
      <c r="I4271" s="34" t="s">
        <v>1068</v>
      </c>
      <c r="J4271" s="34" t="str">
        <f t="shared" si="332"/>
        <v>Used VehicleOther Variable expenses per retail</v>
      </c>
      <c r="K4271" s="34" t="str">
        <f t="shared" si="333"/>
        <v>421Toyota UV Other Variable expense</v>
      </c>
      <c r="L4271" s="28">
        <f>+SUMIF('TB 4-24'!M:M,$AL4271,'TB 4-24'!G:G)</f>
        <v>0</v>
      </c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>
        <f>+SUMIF('Input Sheet'!$S:$S,$AL4271,'Input Sheet'!C:C)</f>
        <v>0</v>
      </c>
      <c r="Z4271" s="28">
        <f>+SUMIF('Input Sheet'!$S:$S,$AL4271,'Input Sheet'!D:D)</f>
        <v>0</v>
      </c>
      <c r="AA4271" s="28">
        <f>+SUMIF('Input Sheet'!$S:$S,$AL4271,'Input Sheet'!E:E)</f>
        <v>0</v>
      </c>
      <c r="AB4271" s="28">
        <f>+SUMIF('Input Sheet'!$S:$S,$AL4271,'Input Sheet'!F:F)</f>
        <v>0</v>
      </c>
      <c r="AC4271" s="28">
        <f>+SUMIF('Input Sheet'!$S:$S,$AL4271,'Input Sheet'!G:G)</f>
        <v>0</v>
      </c>
      <c r="AD4271" s="28">
        <f>+SUMIF('Input Sheet'!$S:$S,$AL4271,'Input Sheet'!H:H)</f>
        <v>0</v>
      </c>
      <c r="AE4271" s="28">
        <f>+SUMIF('Input Sheet'!$S:$S,$AL4271,'Input Sheet'!I:I)</f>
        <v>0</v>
      </c>
      <c r="AF4271" s="28">
        <f>+SUMIF('Input Sheet'!$S:$S,$AL4271,'Input Sheet'!J:J)</f>
        <v>0</v>
      </c>
      <c r="AG4271" s="28">
        <f>+SUMIF('Input Sheet'!$S:$S,$AL4271,'Input Sheet'!K:K)</f>
        <v>0</v>
      </c>
      <c r="AH4271" s="28">
        <f>+SUMIF('Input Sheet'!$S:$S,$AL4271,'Input Sheet'!L:L)</f>
        <v>0</v>
      </c>
      <c r="AI4271" s="28">
        <f>+SUMIF('Input Sheet'!$S:$S,$AL4271,'Input Sheet'!M:M)</f>
        <v>0</v>
      </c>
      <c r="AJ4271" s="28">
        <f>+SUMIF('Input Sheet'!$S:$S,$AL4271,'Input Sheet'!N:N)</f>
        <v>0</v>
      </c>
      <c r="AK4271" s="28"/>
      <c r="AL4271" s="27" t="str">
        <f t="shared" si="331"/>
        <v>421-7331</v>
      </c>
      <c r="AM4271" s="34" t="str">
        <f t="shared" si="334"/>
        <v>Used Vehicle</v>
      </c>
      <c r="AN4271" s="34" t="str">
        <f t="shared" si="335"/>
        <v>Used VehicleOther Variable expenses per retail</v>
      </c>
      <c r="AO4271" s="35"/>
      <c r="AP4271" s="35"/>
      <c r="AQ4271" s="35"/>
    </row>
    <row r="4272" spans="1:43" x14ac:dyDescent="0.25">
      <c r="A4272" s="27" t="s">
        <v>103</v>
      </c>
      <c r="B4272" s="27" t="s">
        <v>104</v>
      </c>
      <c r="C4272" s="27" t="s">
        <v>671</v>
      </c>
      <c r="D4272" s="27" t="s">
        <v>263</v>
      </c>
      <c r="E4272" s="27" t="s">
        <v>673</v>
      </c>
      <c r="F4272" s="27" t="s">
        <v>1066</v>
      </c>
      <c r="G4272" s="27" t="s">
        <v>1067</v>
      </c>
      <c r="H4272" s="34" t="s">
        <v>1031</v>
      </c>
      <c r="I4272" s="34" t="s">
        <v>1068</v>
      </c>
      <c r="J4272" s="34" t="str">
        <f t="shared" si="332"/>
        <v>Used VehicleOther Variable expenses per retail</v>
      </c>
      <c r="K4272" s="34" t="str">
        <f t="shared" si="333"/>
        <v>310Toyota UV Other Variable expense</v>
      </c>
      <c r="L4272" s="28">
        <f>+SUMIF('TB 4-24'!M:M,$AL4272,'TB 4-24'!G:G)</f>
        <v>0</v>
      </c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>
        <f>+SUMIF('Input Sheet'!$S:$S,$AL4272,'Input Sheet'!C:C)</f>
        <v>0</v>
      </c>
      <c r="Z4272" s="28">
        <f>+SUMIF('Input Sheet'!$S:$S,$AL4272,'Input Sheet'!D:D)</f>
        <v>0</v>
      </c>
      <c r="AA4272" s="28">
        <f>+SUMIF('Input Sheet'!$S:$S,$AL4272,'Input Sheet'!E:E)</f>
        <v>0</v>
      </c>
      <c r="AB4272" s="28">
        <f>+SUMIF('Input Sheet'!$S:$S,$AL4272,'Input Sheet'!F:F)</f>
        <v>0</v>
      </c>
      <c r="AC4272" s="28">
        <f>+SUMIF('Input Sheet'!$S:$S,$AL4272,'Input Sheet'!G:G)</f>
        <v>0</v>
      </c>
      <c r="AD4272" s="28">
        <f>+SUMIF('Input Sheet'!$S:$S,$AL4272,'Input Sheet'!H:H)</f>
        <v>0</v>
      </c>
      <c r="AE4272" s="28">
        <f>+SUMIF('Input Sheet'!$S:$S,$AL4272,'Input Sheet'!I:I)</f>
        <v>0</v>
      </c>
      <c r="AF4272" s="28">
        <f>+SUMIF('Input Sheet'!$S:$S,$AL4272,'Input Sheet'!J:J)</f>
        <v>0</v>
      </c>
      <c r="AG4272" s="28">
        <f>+SUMIF('Input Sheet'!$S:$S,$AL4272,'Input Sheet'!K:K)</f>
        <v>0</v>
      </c>
      <c r="AH4272" s="28">
        <f>+SUMIF('Input Sheet'!$S:$S,$AL4272,'Input Sheet'!L:L)</f>
        <v>0</v>
      </c>
      <c r="AI4272" s="28">
        <f>+SUMIF('Input Sheet'!$S:$S,$AL4272,'Input Sheet'!M:M)</f>
        <v>0</v>
      </c>
      <c r="AJ4272" s="28">
        <f>+SUMIF('Input Sheet'!$S:$S,$AL4272,'Input Sheet'!N:N)</f>
        <v>0</v>
      </c>
      <c r="AK4272" s="28"/>
      <c r="AL4272" s="27" t="str">
        <f t="shared" si="331"/>
        <v>310-7331</v>
      </c>
      <c r="AM4272" s="34" t="str">
        <f t="shared" si="334"/>
        <v>Used Vehicle</v>
      </c>
      <c r="AN4272" s="34" t="str">
        <f t="shared" si="335"/>
        <v>Used VehicleOther Variable expenses per retail</v>
      </c>
      <c r="AO4272" s="35"/>
      <c r="AP4272" s="35"/>
      <c r="AQ4272" s="35"/>
    </row>
    <row r="4273" spans="1:43" x14ac:dyDescent="0.25">
      <c r="A4273" s="27" t="s">
        <v>103</v>
      </c>
      <c r="B4273" s="27" t="s">
        <v>104</v>
      </c>
      <c r="C4273" s="27" t="s">
        <v>671</v>
      </c>
      <c r="D4273" s="27" t="s">
        <v>263</v>
      </c>
      <c r="E4273" s="27" t="s">
        <v>674</v>
      </c>
      <c r="F4273" s="27" t="s">
        <v>1066</v>
      </c>
      <c r="G4273" s="27" t="s">
        <v>1067</v>
      </c>
      <c r="H4273" s="34" t="s">
        <v>1031</v>
      </c>
      <c r="I4273" s="34" t="s">
        <v>1068</v>
      </c>
      <c r="J4273" s="34" t="str">
        <f t="shared" si="332"/>
        <v>Used VehicleOther Variable expenses per retail</v>
      </c>
      <c r="K4273" s="34" t="str">
        <f t="shared" si="333"/>
        <v>321Toyota UV Other Variable expense</v>
      </c>
      <c r="L4273" s="28">
        <f>+SUMIF('TB 4-24'!M:M,$AL4273,'TB 4-24'!G:G)</f>
        <v>0</v>
      </c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>
        <f>+SUMIF('Input Sheet'!$S:$S,$AL4273,'Input Sheet'!C:C)</f>
        <v>0</v>
      </c>
      <c r="Z4273" s="28">
        <f>+SUMIF('Input Sheet'!$S:$S,$AL4273,'Input Sheet'!D:D)</f>
        <v>0</v>
      </c>
      <c r="AA4273" s="28">
        <f>+SUMIF('Input Sheet'!$S:$S,$AL4273,'Input Sheet'!E:E)</f>
        <v>0</v>
      </c>
      <c r="AB4273" s="28">
        <f>+SUMIF('Input Sheet'!$S:$S,$AL4273,'Input Sheet'!F:F)</f>
        <v>0</v>
      </c>
      <c r="AC4273" s="28">
        <f>+SUMIF('Input Sheet'!$S:$S,$AL4273,'Input Sheet'!G:G)</f>
        <v>0</v>
      </c>
      <c r="AD4273" s="28">
        <f>+SUMIF('Input Sheet'!$S:$S,$AL4273,'Input Sheet'!H:H)</f>
        <v>0</v>
      </c>
      <c r="AE4273" s="28">
        <f>+SUMIF('Input Sheet'!$S:$S,$AL4273,'Input Sheet'!I:I)</f>
        <v>0</v>
      </c>
      <c r="AF4273" s="28">
        <f>+SUMIF('Input Sheet'!$S:$S,$AL4273,'Input Sheet'!J:J)</f>
        <v>0</v>
      </c>
      <c r="AG4273" s="28">
        <f>+SUMIF('Input Sheet'!$S:$S,$AL4273,'Input Sheet'!K:K)</f>
        <v>0</v>
      </c>
      <c r="AH4273" s="28">
        <f>+SUMIF('Input Sheet'!$S:$S,$AL4273,'Input Sheet'!L:L)</f>
        <v>0</v>
      </c>
      <c r="AI4273" s="28">
        <f>+SUMIF('Input Sheet'!$S:$S,$AL4273,'Input Sheet'!M:M)</f>
        <v>0</v>
      </c>
      <c r="AJ4273" s="28">
        <f>+SUMIF('Input Sheet'!$S:$S,$AL4273,'Input Sheet'!N:N)</f>
        <v>0</v>
      </c>
      <c r="AK4273" s="28"/>
      <c r="AL4273" s="27" t="str">
        <f t="shared" si="331"/>
        <v>321-7331</v>
      </c>
      <c r="AM4273" s="34" t="str">
        <f t="shared" si="334"/>
        <v>Used Vehicle</v>
      </c>
      <c r="AN4273" s="34" t="str">
        <f t="shared" si="335"/>
        <v>Used VehicleOther Variable expenses per retail</v>
      </c>
      <c r="AO4273" s="35"/>
      <c r="AP4273" s="35"/>
      <c r="AQ4273" s="35"/>
    </row>
    <row r="4274" spans="1:43" x14ac:dyDescent="0.25">
      <c r="A4274" s="27" t="s">
        <v>103</v>
      </c>
      <c r="B4274" s="27" t="s">
        <v>104</v>
      </c>
      <c r="C4274" s="27" t="s">
        <v>104</v>
      </c>
      <c r="D4274" s="27" t="s">
        <v>263</v>
      </c>
      <c r="E4274" s="27" t="s">
        <v>649</v>
      </c>
      <c r="F4274" s="27" t="s">
        <v>1066</v>
      </c>
      <c r="G4274" s="27" t="s">
        <v>1067</v>
      </c>
      <c r="H4274" s="34" t="s">
        <v>1031</v>
      </c>
      <c r="I4274" s="34" t="s">
        <v>1068</v>
      </c>
      <c r="J4274" s="34" t="str">
        <f t="shared" si="332"/>
        <v>Used VehicleOther Variable expenses per retail</v>
      </c>
      <c r="K4274" s="34" t="str">
        <f t="shared" si="333"/>
        <v>110Toyota UV Other Variable expense</v>
      </c>
      <c r="L4274" s="28">
        <f>+SUMIF('TB 4-24'!M:M,$AL4274,'TB 4-24'!G:G)</f>
        <v>0</v>
      </c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>
        <f>+SUMIF('Input Sheet'!$S:$S,$AL4274,'Input Sheet'!C:C)</f>
        <v>0</v>
      </c>
      <c r="Z4274" s="28">
        <f>+SUMIF('Input Sheet'!$S:$S,$AL4274,'Input Sheet'!D:D)</f>
        <v>0</v>
      </c>
      <c r="AA4274" s="28">
        <f>+SUMIF('Input Sheet'!$S:$S,$AL4274,'Input Sheet'!E:E)</f>
        <v>0</v>
      </c>
      <c r="AB4274" s="28">
        <f>+SUMIF('Input Sheet'!$S:$S,$AL4274,'Input Sheet'!F:F)</f>
        <v>0</v>
      </c>
      <c r="AC4274" s="28">
        <f>+SUMIF('Input Sheet'!$S:$S,$AL4274,'Input Sheet'!G:G)</f>
        <v>0</v>
      </c>
      <c r="AD4274" s="28">
        <f>+SUMIF('Input Sheet'!$S:$S,$AL4274,'Input Sheet'!H:H)</f>
        <v>0</v>
      </c>
      <c r="AE4274" s="28">
        <f>+SUMIF('Input Sheet'!$S:$S,$AL4274,'Input Sheet'!I:I)</f>
        <v>0</v>
      </c>
      <c r="AF4274" s="28">
        <f>+SUMIF('Input Sheet'!$S:$S,$AL4274,'Input Sheet'!J:J)</f>
        <v>0</v>
      </c>
      <c r="AG4274" s="28">
        <f>+SUMIF('Input Sheet'!$S:$S,$AL4274,'Input Sheet'!K:K)</f>
        <v>0</v>
      </c>
      <c r="AH4274" s="28">
        <f>+SUMIF('Input Sheet'!$S:$S,$AL4274,'Input Sheet'!L:L)</f>
        <v>0</v>
      </c>
      <c r="AI4274" s="28">
        <f>+SUMIF('Input Sheet'!$S:$S,$AL4274,'Input Sheet'!M:M)</f>
        <v>0</v>
      </c>
      <c r="AJ4274" s="28">
        <f>+SUMIF('Input Sheet'!$S:$S,$AL4274,'Input Sheet'!N:N)</f>
        <v>0</v>
      </c>
      <c r="AK4274" s="28"/>
      <c r="AL4274" s="27" t="str">
        <f t="shared" si="331"/>
        <v>110-7331</v>
      </c>
      <c r="AM4274" s="34" t="str">
        <f t="shared" si="334"/>
        <v>Used Vehicle</v>
      </c>
      <c r="AN4274" s="34" t="str">
        <f t="shared" si="335"/>
        <v>Used VehicleOther Variable expenses per retail</v>
      </c>
      <c r="AO4274" s="35"/>
      <c r="AP4274" s="35"/>
      <c r="AQ4274" s="35"/>
    </row>
    <row r="4275" spans="1:43" x14ac:dyDescent="0.25">
      <c r="A4275" s="27" t="s">
        <v>103</v>
      </c>
      <c r="B4275" s="27" t="s">
        <v>104</v>
      </c>
      <c r="C4275" s="27" t="s">
        <v>104</v>
      </c>
      <c r="D4275" s="27" t="s">
        <v>263</v>
      </c>
      <c r="E4275" s="27" t="s">
        <v>678</v>
      </c>
      <c r="F4275" s="27" t="s">
        <v>1066</v>
      </c>
      <c r="G4275" s="27" t="s">
        <v>1067</v>
      </c>
      <c r="H4275" s="34" t="s">
        <v>1031</v>
      </c>
      <c r="I4275" s="34" t="s">
        <v>1068</v>
      </c>
      <c r="J4275" s="34" t="str">
        <f t="shared" si="332"/>
        <v>Used VehicleOther Variable expenses per retail</v>
      </c>
      <c r="K4275" s="34" t="str">
        <f t="shared" si="333"/>
        <v>121Toyota UV Other Variable expense</v>
      </c>
      <c r="L4275" s="28">
        <f>+SUMIF('TB 4-24'!M:M,$AL4275,'TB 4-24'!G:G)</f>
        <v>0</v>
      </c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>
        <f>+SUMIF('Input Sheet'!$S:$S,$AL4275,'Input Sheet'!C:C)</f>
        <v>0</v>
      </c>
      <c r="Z4275" s="28">
        <f>+SUMIF('Input Sheet'!$S:$S,$AL4275,'Input Sheet'!D:D)</f>
        <v>0</v>
      </c>
      <c r="AA4275" s="28">
        <f>+SUMIF('Input Sheet'!$S:$S,$AL4275,'Input Sheet'!E:E)</f>
        <v>0</v>
      </c>
      <c r="AB4275" s="28">
        <f>+SUMIF('Input Sheet'!$S:$S,$AL4275,'Input Sheet'!F:F)</f>
        <v>0</v>
      </c>
      <c r="AC4275" s="28">
        <f>+SUMIF('Input Sheet'!$S:$S,$AL4275,'Input Sheet'!G:G)</f>
        <v>0</v>
      </c>
      <c r="AD4275" s="28">
        <f>+SUMIF('Input Sheet'!$S:$S,$AL4275,'Input Sheet'!H:H)</f>
        <v>0</v>
      </c>
      <c r="AE4275" s="28">
        <f>+SUMIF('Input Sheet'!$S:$S,$AL4275,'Input Sheet'!I:I)</f>
        <v>0</v>
      </c>
      <c r="AF4275" s="28">
        <f>+SUMIF('Input Sheet'!$S:$S,$AL4275,'Input Sheet'!J:J)</f>
        <v>0</v>
      </c>
      <c r="AG4275" s="28">
        <f>+SUMIF('Input Sheet'!$S:$S,$AL4275,'Input Sheet'!K:K)</f>
        <v>0</v>
      </c>
      <c r="AH4275" s="28">
        <f>+SUMIF('Input Sheet'!$S:$S,$AL4275,'Input Sheet'!L:L)</f>
        <v>0</v>
      </c>
      <c r="AI4275" s="28">
        <f>+SUMIF('Input Sheet'!$S:$S,$AL4275,'Input Sheet'!M:M)</f>
        <v>0</v>
      </c>
      <c r="AJ4275" s="28">
        <f>+SUMIF('Input Sheet'!$S:$S,$AL4275,'Input Sheet'!N:N)</f>
        <v>0</v>
      </c>
      <c r="AK4275" s="28"/>
      <c r="AL4275" s="27" t="str">
        <f t="shared" si="331"/>
        <v>121-7331</v>
      </c>
      <c r="AM4275" s="34" t="str">
        <f t="shared" si="334"/>
        <v>Used Vehicle</v>
      </c>
      <c r="AN4275" s="34" t="str">
        <f t="shared" si="335"/>
        <v>Used VehicleOther Variable expenses per retail</v>
      </c>
      <c r="AO4275" s="35"/>
      <c r="AP4275" s="35"/>
      <c r="AQ4275" s="35"/>
    </row>
    <row r="4276" spans="1:43" x14ac:dyDescent="0.25">
      <c r="A4276" s="27" t="s">
        <v>103</v>
      </c>
      <c r="B4276" s="27" t="s">
        <v>104</v>
      </c>
      <c r="C4276" s="27" t="s">
        <v>657</v>
      </c>
      <c r="D4276" s="27" t="s">
        <v>268</v>
      </c>
      <c r="E4276" s="27" t="s">
        <v>658</v>
      </c>
      <c r="F4276" s="27" t="s">
        <v>1066</v>
      </c>
      <c r="G4276" s="27" t="s">
        <v>1067</v>
      </c>
      <c r="H4276" s="34" t="s">
        <v>1031</v>
      </c>
      <c r="I4276" s="34" t="s">
        <v>1068</v>
      </c>
      <c r="J4276" s="34" t="str">
        <f t="shared" si="332"/>
        <v>Used VehicleOther Variable expenses per retail</v>
      </c>
      <c r="K4276" s="34" t="str">
        <f t="shared" si="333"/>
        <v>210Toyota UV Other Variable expense</v>
      </c>
      <c r="L4276" s="28">
        <f>+SUMIF('TB 4-24'!M:M,$AL4276,'TB 4-24'!G:G)</f>
        <v>0</v>
      </c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>
        <f>+SUMIF('Input Sheet'!$S:$S,$AL4276,'Input Sheet'!C:C)</f>
        <v>0</v>
      </c>
      <c r="Z4276" s="28">
        <f>+SUMIF('Input Sheet'!$S:$S,$AL4276,'Input Sheet'!D:D)</f>
        <v>0</v>
      </c>
      <c r="AA4276" s="28">
        <f>+SUMIF('Input Sheet'!$S:$S,$AL4276,'Input Sheet'!E:E)</f>
        <v>0</v>
      </c>
      <c r="AB4276" s="28">
        <f>+SUMIF('Input Sheet'!$S:$S,$AL4276,'Input Sheet'!F:F)</f>
        <v>0</v>
      </c>
      <c r="AC4276" s="28">
        <f>+SUMIF('Input Sheet'!$S:$S,$AL4276,'Input Sheet'!G:G)</f>
        <v>0</v>
      </c>
      <c r="AD4276" s="28">
        <f>+SUMIF('Input Sheet'!$S:$S,$AL4276,'Input Sheet'!H:H)</f>
        <v>0</v>
      </c>
      <c r="AE4276" s="28">
        <f>+SUMIF('Input Sheet'!$S:$S,$AL4276,'Input Sheet'!I:I)</f>
        <v>0</v>
      </c>
      <c r="AF4276" s="28">
        <f>+SUMIF('Input Sheet'!$S:$S,$AL4276,'Input Sheet'!J:J)</f>
        <v>0</v>
      </c>
      <c r="AG4276" s="28">
        <f>+SUMIF('Input Sheet'!$S:$S,$AL4276,'Input Sheet'!K:K)</f>
        <v>0</v>
      </c>
      <c r="AH4276" s="28">
        <f>+SUMIF('Input Sheet'!$S:$S,$AL4276,'Input Sheet'!L:L)</f>
        <v>0</v>
      </c>
      <c r="AI4276" s="28">
        <f>+SUMIF('Input Sheet'!$S:$S,$AL4276,'Input Sheet'!M:M)</f>
        <v>0</v>
      </c>
      <c r="AJ4276" s="28">
        <f>+SUMIF('Input Sheet'!$S:$S,$AL4276,'Input Sheet'!N:N)</f>
        <v>0</v>
      </c>
      <c r="AK4276" s="28"/>
      <c r="AL4276" s="27" t="str">
        <f t="shared" si="331"/>
        <v>210-7590</v>
      </c>
      <c r="AM4276" s="34" t="str">
        <f t="shared" si="334"/>
        <v>Used Vehicle</v>
      </c>
      <c r="AN4276" s="34" t="str">
        <f t="shared" si="335"/>
        <v>Used VehicleOther Variable expenses per retail</v>
      </c>
      <c r="AO4276" s="35"/>
      <c r="AP4276" s="35"/>
      <c r="AQ4276" s="35"/>
    </row>
    <row r="4277" spans="1:43" x14ac:dyDescent="0.25">
      <c r="A4277" s="27" t="s">
        <v>103</v>
      </c>
      <c r="B4277" s="27" t="s">
        <v>104</v>
      </c>
      <c r="C4277" s="27" t="s">
        <v>657</v>
      </c>
      <c r="D4277" s="27" t="s">
        <v>268</v>
      </c>
      <c r="E4277" s="27" t="s">
        <v>659</v>
      </c>
      <c r="F4277" s="27" t="s">
        <v>1066</v>
      </c>
      <c r="G4277" s="27" t="s">
        <v>1067</v>
      </c>
      <c r="H4277" s="34" t="s">
        <v>1031</v>
      </c>
      <c r="I4277" s="34" t="s">
        <v>1068</v>
      </c>
      <c r="J4277" s="34" t="str">
        <f t="shared" si="332"/>
        <v>Used VehicleOther Variable expenses per retail</v>
      </c>
      <c r="K4277" s="34" t="str">
        <f t="shared" si="333"/>
        <v>220Toyota UV Other Variable expense</v>
      </c>
      <c r="L4277" s="28">
        <f>+SUMIF('TB 4-24'!M:M,$AL4277,'TB 4-24'!G:G)</f>
        <v>0</v>
      </c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>
        <f>+SUMIF('Input Sheet'!$S:$S,$AL4277,'Input Sheet'!C:C)</f>
        <v>0</v>
      </c>
      <c r="Z4277" s="28">
        <f>+SUMIF('Input Sheet'!$S:$S,$AL4277,'Input Sheet'!D:D)</f>
        <v>0</v>
      </c>
      <c r="AA4277" s="28">
        <f>+SUMIF('Input Sheet'!$S:$S,$AL4277,'Input Sheet'!E:E)</f>
        <v>0</v>
      </c>
      <c r="AB4277" s="28">
        <f>+SUMIF('Input Sheet'!$S:$S,$AL4277,'Input Sheet'!F:F)</f>
        <v>0</v>
      </c>
      <c r="AC4277" s="28">
        <f>+SUMIF('Input Sheet'!$S:$S,$AL4277,'Input Sheet'!G:G)</f>
        <v>0</v>
      </c>
      <c r="AD4277" s="28">
        <f>+SUMIF('Input Sheet'!$S:$S,$AL4277,'Input Sheet'!H:H)</f>
        <v>0</v>
      </c>
      <c r="AE4277" s="28">
        <f>+SUMIF('Input Sheet'!$S:$S,$AL4277,'Input Sheet'!I:I)</f>
        <v>0</v>
      </c>
      <c r="AF4277" s="28">
        <f>+SUMIF('Input Sheet'!$S:$S,$AL4277,'Input Sheet'!J:J)</f>
        <v>0</v>
      </c>
      <c r="AG4277" s="28">
        <f>+SUMIF('Input Sheet'!$S:$S,$AL4277,'Input Sheet'!K:K)</f>
        <v>0</v>
      </c>
      <c r="AH4277" s="28">
        <f>+SUMIF('Input Sheet'!$S:$S,$AL4277,'Input Sheet'!L:L)</f>
        <v>0</v>
      </c>
      <c r="AI4277" s="28">
        <f>+SUMIF('Input Sheet'!$S:$S,$AL4277,'Input Sheet'!M:M)</f>
        <v>0</v>
      </c>
      <c r="AJ4277" s="28">
        <f>+SUMIF('Input Sheet'!$S:$S,$AL4277,'Input Sheet'!N:N)</f>
        <v>0</v>
      </c>
      <c r="AK4277" s="28"/>
      <c r="AL4277" s="27" t="str">
        <f t="shared" si="331"/>
        <v>220-7590</v>
      </c>
      <c r="AM4277" s="34" t="str">
        <f t="shared" si="334"/>
        <v>Used Vehicle</v>
      </c>
      <c r="AN4277" s="34" t="str">
        <f t="shared" si="335"/>
        <v>Used VehicleOther Variable expenses per retail</v>
      </c>
      <c r="AO4277" s="35"/>
      <c r="AP4277" s="35"/>
      <c r="AQ4277" s="35"/>
    </row>
    <row r="4278" spans="1:43" x14ac:dyDescent="0.25">
      <c r="A4278" s="27" t="s">
        <v>103</v>
      </c>
      <c r="B4278" s="27" t="s">
        <v>104</v>
      </c>
      <c r="C4278" s="27" t="s">
        <v>104</v>
      </c>
      <c r="D4278" s="27" t="s">
        <v>268</v>
      </c>
      <c r="E4278" s="27" t="s">
        <v>649</v>
      </c>
      <c r="F4278" s="27" t="s">
        <v>1066</v>
      </c>
      <c r="G4278" s="27" t="s">
        <v>1067</v>
      </c>
      <c r="H4278" s="34" t="s">
        <v>1031</v>
      </c>
      <c r="I4278" s="34" t="s">
        <v>1068</v>
      </c>
      <c r="J4278" s="34" t="str">
        <f t="shared" si="332"/>
        <v>Used VehicleOther Variable expenses per retail</v>
      </c>
      <c r="K4278" s="34" t="str">
        <f t="shared" si="333"/>
        <v>110Toyota UV Other Variable expense</v>
      </c>
      <c r="L4278" s="28">
        <f>+SUMIF('TB 4-24'!M:M,$AL4278,'TB 4-24'!G:G)</f>
        <v>0</v>
      </c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>
        <f>+SUMIF('Input Sheet'!$S:$S,$AL4278,'Input Sheet'!C:C)</f>
        <v>0</v>
      </c>
      <c r="Z4278" s="28">
        <f>+SUMIF('Input Sheet'!$S:$S,$AL4278,'Input Sheet'!D:D)</f>
        <v>0</v>
      </c>
      <c r="AA4278" s="28">
        <f>+SUMIF('Input Sheet'!$S:$S,$AL4278,'Input Sheet'!E:E)</f>
        <v>0</v>
      </c>
      <c r="AB4278" s="28">
        <f>+SUMIF('Input Sheet'!$S:$S,$AL4278,'Input Sheet'!F:F)</f>
        <v>0</v>
      </c>
      <c r="AC4278" s="28">
        <f>+SUMIF('Input Sheet'!$S:$S,$AL4278,'Input Sheet'!G:G)</f>
        <v>0</v>
      </c>
      <c r="AD4278" s="28">
        <f>+SUMIF('Input Sheet'!$S:$S,$AL4278,'Input Sheet'!H:H)</f>
        <v>0</v>
      </c>
      <c r="AE4278" s="28">
        <f>+SUMIF('Input Sheet'!$S:$S,$AL4278,'Input Sheet'!I:I)</f>
        <v>0</v>
      </c>
      <c r="AF4278" s="28">
        <f>+SUMIF('Input Sheet'!$S:$S,$AL4278,'Input Sheet'!J:J)</f>
        <v>0</v>
      </c>
      <c r="AG4278" s="28">
        <f>+SUMIF('Input Sheet'!$S:$S,$AL4278,'Input Sheet'!K:K)</f>
        <v>0</v>
      </c>
      <c r="AH4278" s="28">
        <f>+SUMIF('Input Sheet'!$S:$S,$AL4278,'Input Sheet'!L:L)</f>
        <v>0</v>
      </c>
      <c r="AI4278" s="28">
        <f>+SUMIF('Input Sheet'!$S:$S,$AL4278,'Input Sheet'!M:M)</f>
        <v>0</v>
      </c>
      <c r="AJ4278" s="28">
        <f>+SUMIF('Input Sheet'!$S:$S,$AL4278,'Input Sheet'!N:N)</f>
        <v>0</v>
      </c>
      <c r="AK4278" s="28"/>
      <c r="AL4278" s="27" t="str">
        <f t="shared" si="331"/>
        <v>110-7590</v>
      </c>
      <c r="AM4278" s="34" t="str">
        <f t="shared" si="334"/>
        <v>Used Vehicle</v>
      </c>
      <c r="AN4278" s="34" t="str">
        <f t="shared" si="335"/>
        <v>Used VehicleOther Variable expenses per retail</v>
      </c>
      <c r="AO4278" s="35"/>
      <c r="AP4278" s="35"/>
      <c r="AQ4278" s="35"/>
    </row>
    <row r="4279" spans="1:43" x14ac:dyDescent="0.25">
      <c r="A4279" s="27" t="s">
        <v>103</v>
      </c>
      <c r="B4279" s="27" t="s">
        <v>104</v>
      </c>
      <c r="C4279" s="27" t="s">
        <v>104</v>
      </c>
      <c r="D4279" s="27" t="s">
        <v>268</v>
      </c>
      <c r="E4279" s="27" t="s">
        <v>654</v>
      </c>
      <c r="F4279" s="27" t="s">
        <v>1066</v>
      </c>
      <c r="G4279" s="27" t="s">
        <v>1067</v>
      </c>
      <c r="H4279" s="34" t="s">
        <v>1031</v>
      </c>
      <c r="I4279" s="34" t="s">
        <v>1068</v>
      </c>
      <c r="J4279" s="34" t="str">
        <f t="shared" si="332"/>
        <v>Used VehicleOther Variable expenses per retail</v>
      </c>
      <c r="K4279" s="34" t="str">
        <f t="shared" si="333"/>
        <v>120Toyota UV Other Variable expense</v>
      </c>
      <c r="L4279" s="28">
        <f>+SUMIF('TB 4-24'!M:M,$AL4279,'TB 4-24'!G:G)</f>
        <v>0</v>
      </c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>
        <f>+SUMIF('Input Sheet'!$S:$S,$AL4279,'Input Sheet'!C:C)</f>
        <v>0</v>
      </c>
      <c r="Z4279" s="28">
        <f>+SUMIF('Input Sheet'!$S:$S,$AL4279,'Input Sheet'!D:D)</f>
        <v>0</v>
      </c>
      <c r="AA4279" s="28">
        <f>+SUMIF('Input Sheet'!$S:$S,$AL4279,'Input Sheet'!E:E)</f>
        <v>0</v>
      </c>
      <c r="AB4279" s="28">
        <f>+SUMIF('Input Sheet'!$S:$S,$AL4279,'Input Sheet'!F:F)</f>
        <v>0</v>
      </c>
      <c r="AC4279" s="28">
        <f>+SUMIF('Input Sheet'!$S:$S,$AL4279,'Input Sheet'!G:G)</f>
        <v>0</v>
      </c>
      <c r="AD4279" s="28">
        <f>+SUMIF('Input Sheet'!$S:$S,$AL4279,'Input Sheet'!H:H)</f>
        <v>0</v>
      </c>
      <c r="AE4279" s="28">
        <f>+SUMIF('Input Sheet'!$S:$S,$AL4279,'Input Sheet'!I:I)</f>
        <v>0</v>
      </c>
      <c r="AF4279" s="28">
        <f>+SUMIF('Input Sheet'!$S:$S,$AL4279,'Input Sheet'!J:J)</f>
        <v>0</v>
      </c>
      <c r="AG4279" s="28">
        <f>+SUMIF('Input Sheet'!$S:$S,$AL4279,'Input Sheet'!K:K)</f>
        <v>0</v>
      </c>
      <c r="AH4279" s="28">
        <f>+SUMIF('Input Sheet'!$S:$S,$AL4279,'Input Sheet'!L:L)</f>
        <v>0</v>
      </c>
      <c r="AI4279" s="28">
        <f>+SUMIF('Input Sheet'!$S:$S,$AL4279,'Input Sheet'!M:M)</f>
        <v>0</v>
      </c>
      <c r="AJ4279" s="28">
        <f>+SUMIF('Input Sheet'!$S:$S,$AL4279,'Input Sheet'!N:N)</f>
        <v>0</v>
      </c>
      <c r="AK4279" s="28"/>
      <c r="AL4279" s="27" t="str">
        <f t="shared" si="331"/>
        <v>120-7590</v>
      </c>
      <c r="AM4279" s="34" t="str">
        <f t="shared" si="334"/>
        <v>Used Vehicle</v>
      </c>
      <c r="AN4279" s="34" t="str">
        <f t="shared" si="335"/>
        <v>Used VehicleOther Variable expenses per retail</v>
      </c>
      <c r="AO4279" s="35"/>
      <c r="AP4279" s="35"/>
      <c r="AQ4279" s="35"/>
    </row>
    <row r="4280" spans="1:43" x14ac:dyDescent="0.25">
      <c r="A4280" s="27" t="s">
        <v>103</v>
      </c>
      <c r="B4280" s="27" t="s">
        <v>104</v>
      </c>
      <c r="C4280" s="27" t="s">
        <v>104</v>
      </c>
      <c r="D4280" s="27" t="s">
        <v>268</v>
      </c>
      <c r="E4280" s="27" t="s">
        <v>678</v>
      </c>
      <c r="F4280" s="27" t="s">
        <v>1066</v>
      </c>
      <c r="G4280" s="27" t="s">
        <v>1067</v>
      </c>
      <c r="H4280" s="34" t="s">
        <v>1031</v>
      </c>
      <c r="I4280" s="34" t="s">
        <v>1068</v>
      </c>
      <c r="J4280" s="34" t="str">
        <f t="shared" si="332"/>
        <v>Used VehicleOther Variable expenses per retail</v>
      </c>
      <c r="K4280" s="34" t="str">
        <f t="shared" si="333"/>
        <v>121Toyota UV Other Variable expense</v>
      </c>
      <c r="L4280" s="28">
        <f>+SUMIF('TB 4-24'!M:M,$AL4280,'TB 4-24'!G:G)</f>
        <v>0</v>
      </c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>
        <f>+SUMIF('Input Sheet'!$S:$S,$AL4280,'Input Sheet'!C:C)</f>
        <v>0</v>
      </c>
      <c r="Z4280" s="28">
        <f>+SUMIF('Input Sheet'!$S:$S,$AL4280,'Input Sheet'!D:D)</f>
        <v>0</v>
      </c>
      <c r="AA4280" s="28">
        <f>+SUMIF('Input Sheet'!$S:$S,$AL4280,'Input Sheet'!E:E)</f>
        <v>0</v>
      </c>
      <c r="AB4280" s="28">
        <f>+SUMIF('Input Sheet'!$S:$S,$AL4280,'Input Sheet'!F:F)</f>
        <v>0</v>
      </c>
      <c r="AC4280" s="28">
        <f>+SUMIF('Input Sheet'!$S:$S,$AL4280,'Input Sheet'!G:G)</f>
        <v>0</v>
      </c>
      <c r="AD4280" s="28">
        <f>+SUMIF('Input Sheet'!$S:$S,$AL4280,'Input Sheet'!H:H)</f>
        <v>0</v>
      </c>
      <c r="AE4280" s="28">
        <f>+SUMIF('Input Sheet'!$S:$S,$AL4280,'Input Sheet'!I:I)</f>
        <v>0</v>
      </c>
      <c r="AF4280" s="28">
        <f>+SUMIF('Input Sheet'!$S:$S,$AL4280,'Input Sheet'!J:J)</f>
        <v>0</v>
      </c>
      <c r="AG4280" s="28">
        <f>+SUMIF('Input Sheet'!$S:$S,$AL4280,'Input Sheet'!K:K)</f>
        <v>0</v>
      </c>
      <c r="AH4280" s="28">
        <f>+SUMIF('Input Sheet'!$S:$S,$AL4280,'Input Sheet'!L:L)</f>
        <v>0</v>
      </c>
      <c r="AI4280" s="28">
        <f>+SUMIF('Input Sheet'!$S:$S,$AL4280,'Input Sheet'!M:M)</f>
        <v>0</v>
      </c>
      <c r="AJ4280" s="28">
        <f>+SUMIF('Input Sheet'!$S:$S,$AL4280,'Input Sheet'!N:N)</f>
        <v>0</v>
      </c>
      <c r="AK4280" s="28"/>
      <c r="AL4280" s="27" t="str">
        <f t="shared" si="331"/>
        <v>121-7590</v>
      </c>
      <c r="AM4280" s="34" t="str">
        <f t="shared" si="334"/>
        <v>Used Vehicle</v>
      </c>
      <c r="AN4280" s="34" t="str">
        <f t="shared" si="335"/>
        <v>Used VehicleOther Variable expenses per retail</v>
      </c>
      <c r="AO4280" s="35"/>
      <c r="AP4280" s="35"/>
      <c r="AQ4280" s="35"/>
    </row>
    <row r="4281" spans="1:43" x14ac:dyDescent="0.25">
      <c r="A4281" s="27" t="s">
        <v>103</v>
      </c>
      <c r="B4281" s="27" t="s">
        <v>104</v>
      </c>
      <c r="C4281" s="27" t="s">
        <v>657</v>
      </c>
      <c r="D4281" s="27" t="s">
        <v>392</v>
      </c>
      <c r="E4281" s="27" t="s">
        <v>658</v>
      </c>
      <c r="F4281" s="27" t="s">
        <v>1066</v>
      </c>
      <c r="G4281" s="27" t="s">
        <v>1067</v>
      </c>
      <c r="H4281" s="34" t="s">
        <v>1031</v>
      </c>
      <c r="I4281" s="34" t="s">
        <v>1068</v>
      </c>
      <c r="J4281" s="34" t="str">
        <f t="shared" si="332"/>
        <v>Used VehicleOther Variable expenses per retail</v>
      </c>
      <c r="K4281" s="34" t="str">
        <f t="shared" si="333"/>
        <v>210Toyota UV Other Variable expense</v>
      </c>
      <c r="L4281" s="28">
        <f>+SUMIF('TB 4-24'!M:M,$AL4281,'TB 4-24'!G:G)</f>
        <v>0</v>
      </c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>
        <f>+SUMIF('Input Sheet'!$S:$S,$AL4281,'Input Sheet'!C:C)</f>
        <v>0</v>
      </c>
      <c r="Z4281" s="28">
        <f>+SUMIF('Input Sheet'!$S:$S,$AL4281,'Input Sheet'!D:D)</f>
        <v>0</v>
      </c>
      <c r="AA4281" s="28">
        <f>+SUMIF('Input Sheet'!$S:$S,$AL4281,'Input Sheet'!E:E)</f>
        <v>0</v>
      </c>
      <c r="AB4281" s="28">
        <f>+SUMIF('Input Sheet'!$S:$S,$AL4281,'Input Sheet'!F:F)</f>
        <v>0</v>
      </c>
      <c r="AC4281" s="28">
        <f>+SUMIF('Input Sheet'!$S:$S,$AL4281,'Input Sheet'!G:G)</f>
        <v>0</v>
      </c>
      <c r="AD4281" s="28">
        <f>+SUMIF('Input Sheet'!$S:$S,$AL4281,'Input Sheet'!H:H)</f>
        <v>0</v>
      </c>
      <c r="AE4281" s="28">
        <f>+SUMIF('Input Sheet'!$S:$S,$AL4281,'Input Sheet'!I:I)</f>
        <v>0</v>
      </c>
      <c r="AF4281" s="28">
        <f>+SUMIF('Input Sheet'!$S:$S,$AL4281,'Input Sheet'!J:J)</f>
        <v>0</v>
      </c>
      <c r="AG4281" s="28">
        <f>+SUMIF('Input Sheet'!$S:$S,$AL4281,'Input Sheet'!K:K)</f>
        <v>0</v>
      </c>
      <c r="AH4281" s="28">
        <f>+SUMIF('Input Sheet'!$S:$S,$AL4281,'Input Sheet'!L:L)</f>
        <v>0</v>
      </c>
      <c r="AI4281" s="28">
        <f>+SUMIF('Input Sheet'!$S:$S,$AL4281,'Input Sheet'!M:M)</f>
        <v>0</v>
      </c>
      <c r="AJ4281" s="28">
        <f>+SUMIF('Input Sheet'!$S:$S,$AL4281,'Input Sheet'!N:N)</f>
        <v>0</v>
      </c>
      <c r="AK4281" s="28"/>
      <c r="AL4281" s="27" t="str">
        <f t="shared" si="331"/>
        <v>210-7591</v>
      </c>
      <c r="AM4281" s="34" t="str">
        <f t="shared" si="334"/>
        <v>Used Vehicle</v>
      </c>
      <c r="AN4281" s="34" t="str">
        <f t="shared" si="335"/>
        <v>Used VehicleOther Variable expenses per retail</v>
      </c>
      <c r="AO4281" s="35"/>
      <c r="AP4281" s="35"/>
      <c r="AQ4281" s="35"/>
    </row>
    <row r="4282" spans="1:43" x14ac:dyDescent="0.25">
      <c r="A4282" s="27" t="s">
        <v>103</v>
      </c>
      <c r="B4282" s="27" t="s">
        <v>104</v>
      </c>
      <c r="C4282" s="27" t="s">
        <v>657</v>
      </c>
      <c r="D4282" s="27" t="s">
        <v>392</v>
      </c>
      <c r="E4282" s="27" t="s">
        <v>659</v>
      </c>
      <c r="F4282" s="27" t="s">
        <v>1066</v>
      </c>
      <c r="G4282" s="27" t="s">
        <v>1067</v>
      </c>
      <c r="H4282" s="34" t="s">
        <v>1031</v>
      </c>
      <c r="I4282" s="34" t="s">
        <v>1068</v>
      </c>
      <c r="J4282" s="34" t="str">
        <f t="shared" si="332"/>
        <v>Used VehicleOther Variable expenses per retail</v>
      </c>
      <c r="K4282" s="34" t="str">
        <f t="shared" si="333"/>
        <v>220Toyota UV Other Variable expense</v>
      </c>
      <c r="L4282" s="28">
        <f>+SUMIF('TB 4-24'!M:M,$AL4282,'TB 4-24'!G:G)</f>
        <v>0</v>
      </c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>
        <f>+SUMIF('Input Sheet'!$S:$S,$AL4282,'Input Sheet'!C:C)</f>
        <v>0</v>
      </c>
      <c r="Z4282" s="28">
        <f>+SUMIF('Input Sheet'!$S:$S,$AL4282,'Input Sheet'!D:D)</f>
        <v>0</v>
      </c>
      <c r="AA4282" s="28">
        <f>+SUMIF('Input Sheet'!$S:$S,$AL4282,'Input Sheet'!E:E)</f>
        <v>0</v>
      </c>
      <c r="AB4282" s="28">
        <f>+SUMIF('Input Sheet'!$S:$S,$AL4282,'Input Sheet'!F:F)</f>
        <v>0</v>
      </c>
      <c r="AC4282" s="28">
        <f>+SUMIF('Input Sheet'!$S:$S,$AL4282,'Input Sheet'!G:G)</f>
        <v>0</v>
      </c>
      <c r="AD4282" s="28">
        <f>+SUMIF('Input Sheet'!$S:$S,$AL4282,'Input Sheet'!H:H)</f>
        <v>0</v>
      </c>
      <c r="AE4282" s="28">
        <f>+SUMIF('Input Sheet'!$S:$S,$AL4282,'Input Sheet'!I:I)</f>
        <v>0</v>
      </c>
      <c r="AF4282" s="28">
        <f>+SUMIF('Input Sheet'!$S:$S,$AL4282,'Input Sheet'!J:J)</f>
        <v>0</v>
      </c>
      <c r="AG4282" s="28">
        <f>+SUMIF('Input Sheet'!$S:$S,$AL4282,'Input Sheet'!K:K)</f>
        <v>0</v>
      </c>
      <c r="AH4282" s="28">
        <f>+SUMIF('Input Sheet'!$S:$S,$AL4282,'Input Sheet'!L:L)</f>
        <v>0</v>
      </c>
      <c r="AI4282" s="28">
        <f>+SUMIF('Input Sheet'!$S:$S,$AL4282,'Input Sheet'!M:M)</f>
        <v>0</v>
      </c>
      <c r="AJ4282" s="28">
        <f>+SUMIF('Input Sheet'!$S:$S,$AL4282,'Input Sheet'!N:N)</f>
        <v>0</v>
      </c>
      <c r="AK4282" s="28"/>
      <c r="AL4282" s="27" t="str">
        <f t="shared" si="331"/>
        <v>220-7591</v>
      </c>
      <c r="AM4282" s="34" t="str">
        <f t="shared" si="334"/>
        <v>Used Vehicle</v>
      </c>
      <c r="AN4282" s="34" t="str">
        <f t="shared" si="335"/>
        <v>Used VehicleOther Variable expenses per retail</v>
      </c>
      <c r="AO4282" s="35"/>
      <c r="AP4282" s="35"/>
      <c r="AQ4282" s="35"/>
    </row>
    <row r="4283" spans="1:43" x14ac:dyDescent="0.25">
      <c r="A4283" s="27" t="s">
        <v>103</v>
      </c>
      <c r="B4283" s="27" t="s">
        <v>104</v>
      </c>
      <c r="C4283" s="27" t="s">
        <v>104</v>
      </c>
      <c r="D4283" s="27" t="s">
        <v>273</v>
      </c>
      <c r="E4283" s="27" t="s">
        <v>654</v>
      </c>
      <c r="F4283" s="27" t="s">
        <v>1069</v>
      </c>
      <c r="G4283" s="27" t="s">
        <v>1070</v>
      </c>
      <c r="H4283" s="34" t="s">
        <v>1031</v>
      </c>
      <c r="I4283" s="34" t="s">
        <v>1071</v>
      </c>
      <c r="J4283" s="34" t="str">
        <f t="shared" si="332"/>
        <v>Used VehicleSalaries &amp; Wages per retail</v>
      </c>
      <c r="K4283" s="34" t="str">
        <f t="shared" si="333"/>
        <v>120Toyota UV Salaries &amp; Wages</v>
      </c>
      <c r="L4283" s="28">
        <f>+SUMIF('TB 4-24'!M:M,$AL4283,'TB 4-24'!G:G)</f>
        <v>0</v>
      </c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>
        <f>+SUMIF('Input Sheet'!$S:$S,$AL4283,'Input Sheet'!C:C)</f>
        <v>0</v>
      </c>
      <c r="Z4283" s="28">
        <f>+SUMIF('Input Sheet'!$S:$S,$AL4283,'Input Sheet'!D:D)</f>
        <v>0</v>
      </c>
      <c r="AA4283" s="28">
        <f>+SUMIF('Input Sheet'!$S:$S,$AL4283,'Input Sheet'!E:E)</f>
        <v>0</v>
      </c>
      <c r="AB4283" s="28">
        <f>+SUMIF('Input Sheet'!$S:$S,$AL4283,'Input Sheet'!F:F)</f>
        <v>0</v>
      </c>
      <c r="AC4283" s="28">
        <f>+SUMIF('Input Sheet'!$S:$S,$AL4283,'Input Sheet'!G:G)</f>
        <v>0</v>
      </c>
      <c r="AD4283" s="28">
        <f>+SUMIF('Input Sheet'!$S:$S,$AL4283,'Input Sheet'!H:H)</f>
        <v>0</v>
      </c>
      <c r="AE4283" s="28">
        <f>+SUMIF('Input Sheet'!$S:$S,$AL4283,'Input Sheet'!I:I)</f>
        <v>0</v>
      </c>
      <c r="AF4283" s="28">
        <f>+SUMIF('Input Sheet'!$S:$S,$AL4283,'Input Sheet'!J:J)</f>
        <v>0</v>
      </c>
      <c r="AG4283" s="28">
        <f>+SUMIF('Input Sheet'!$S:$S,$AL4283,'Input Sheet'!K:K)</f>
        <v>0</v>
      </c>
      <c r="AH4283" s="28">
        <f>+SUMIF('Input Sheet'!$S:$S,$AL4283,'Input Sheet'!L:L)</f>
        <v>0</v>
      </c>
      <c r="AI4283" s="28">
        <f>+SUMIF('Input Sheet'!$S:$S,$AL4283,'Input Sheet'!M:M)</f>
        <v>0</v>
      </c>
      <c r="AJ4283" s="28">
        <f>+SUMIF('Input Sheet'!$S:$S,$AL4283,'Input Sheet'!N:N)</f>
        <v>0</v>
      </c>
      <c r="AK4283" s="28"/>
      <c r="AL4283" s="27" t="str">
        <f t="shared" si="331"/>
        <v>120-7000</v>
      </c>
      <c r="AM4283" s="34" t="str">
        <f t="shared" si="334"/>
        <v>Used Vehicle</v>
      </c>
      <c r="AN4283" s="34" t="str">
        <f t="shared" si="335"/>
        <v>Used VehicleSalaries &amp; Wages per retail</v>
      </c>
      <c r="AO4283" s="35"/>
      <c r="AP4283" s="35"/>
      <c r="AQ4283" s="35"/>
    </row>
    <row r="4284" spans="1:43" x14ac:dyDescent="0.25">
      <c r="A4284" s="27" t="s">
        <v>103</v>
      </c>
      <c r="B4284" s="27" t="s">
        <v>104</v>
      </c>
      <c r="C4284" s="27" t="s">
        <v>657</v>
      </c>
      <c r="D4284" s="27" t="s">
        <v>273</v>
      </c>
      <c r="E4284" s="27" t="s">
        <v>659</v>
      </c>
      <c r="F4284" s="27" t="s">
        <v>1069</v>
      </c>
      <c r="G4284" s="27" t="s">
        <v>1070</v>
      </c>
      <c r="H4284" s="34" t="s">
        <v>1031</v>
      </c>
      <c r="I4284" s="34" t="s">
        <v>1071</v>
      </c>
      <c r="J4284" s="34" t="str">
        <f t="shared" si="332"/>
        <v>Used VehicleSalaries &amp; Wages per retail</v>
      </c>
      <c r="K4284" s="34" t="str">
        <f t="shared" si="333"/>
        <v>220Toyota UV Salaries &amp; Wages</v>
      </c>
      <c r="L4284" s="28">
        <f>+SUMIF('TB 4-24'!M:M,$AL4284,'TB 4-24'!G:G)</f>
        <v>0</v>
      </c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>
        <f>+SUMIF('Input Sheet'!$S:$S,$AL4284,'Input Sheet'!C:C)</f>
        <v>0</v>
      </c>
      <c r="Z4284" s="28">
        <f>+SUMIF('Input Sheet'!$S:$S,$AL4284,'Input Sheet'!D:D)</f>
        <v>0</v>
      </c>
      <c r="AA4284" s="28">
        <f>+SUMIF('Input Sheet'!$S:$S,$AL4284,'Input Sheet'!E:E)</f>
        <v>0</v>
      </c>
      <c r="AB4284" s="28">
        <f>+SUMIF('Input Sheet'!$S:$S,$AL4284,'Input Sheet'!F:F)</f>
        <v>0</v>
      </c>
      <c r="AC4284" s="28">
        <f>+SUMIF('Input Sheet'!$S:$S,$AL4284,'Input Sheet'!G:G)</f>
        <v>0</v>
      </c>
      <c r="AD4284" s="28">
        <f>+SUMIF('Input Sheet'!$S:$S,$AL4284,'Input Sheet'!H:H)</f>
        <v>0</v>
      </c>
      <c r="AE4284" s="28">
        <f>+SUMIF('Input Sheet'!$S:$S,$AL4284,'Input Sheet'!I:I)</f>
        <v>0</v>
      </c>
      <c r="AF4284" s="28">
        <f>+SUMIF('Input Sheet'!$S:$S,$AL4284,'Input Sheet'!J:J)</f>
        <v>0</v>
      </c>
      <c r="AG4284" s="28">
        <f>+SUMIF('Input Sheet'!$S:$S,$AL4284,'Input Sheet'!K:K)</f>
        <v>0</v>
      </c>
      <c r="AH4284" s="28">
        <f>+SUMIF('Input Sheet'!$S:$S,$AL4284,'Input Sheet'!L:L)</f>
        <v>0</v>
      </c>
      <c r="AI4284" s="28">
        <f>+SUMIF('Input Sheet'!$S:$S,$AL4284,'Input Sheet'!M:M)</f>
        <v>0</v>
      </c>
      <c r="AJ4284" s="28">
        <f>+SUMIF('Input Sheet'!$S:$S,$AL4284,'Input Sheet'!N:N)</f>
        <v>0</v>
      </c>
      <c r="AK4284" s="28"/>
      <c r="AL4284" s="27" t="str">
        <f t="shared" si="331"/>
        <v>220-7000</v>
      </c>
      <c r="AM4284" s="34" t="str">
        <f t="shared" si="334"/>
        <v>Used Vehicle</v>
      </c>
      <c r="AN4284" s="34" t="str">
        <f t="shared" si="335"/>
        <v>Used VehicleSalaries &amp; Wages per retail</v>
      </c>
      <c r="AO4284" s="35"/>
      <c r="AP4284" s="35"/>
      <c r="AQ4284" s="35"/>
    </row>
    <row r="4285" spans="1:43" x14ac:dyDescent="0.25">
      <c r="A4285" s="27" t="s">
        <v>103</v>
      </c>
      <c r="B4285" s="27" t="s">
        <v>104</v>
      </c>
      <c r="C4285" s="27" t="s">
        <v>104</v>
      </c>
      <c r="D4285" s="27" t="s">
        <v>273</v>
      </c>
      <c r="E4285" s="27" t="s">
        <v>678</v>
      </c>
      <c r="F4285" s="27" t="s">
        <v>1069</v>
      </c>
      <c r="G4285" s="27" t="s">
        <v>1070</v>
      </c>
      <c r="H4285" s="34" t="s">
        <v>1031</v>
      </c>
      <c r="I4285" s="34" t="s">
        <v>1071</v>
      </c>
      <c r="J4285" s="34" t="str">
        <f t="shared" si="332"/>
        <v>Used VehicleSalaries &amp; Wages per retail</v>
      </c>
      <c r="K4285" s="34" t="str">
        <f t="shared" si="333"/>
        <v>121Toyota UV Salaries &amp; Wages</v>
      </c>
      <c r="L4285" s="28">
        <f>+SUMIF('TB 4-24'!M:M,$AL4285,'TB 4-24'!G:G)</f>
        <v>0</v>
      </c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>
        <f>+SUMIF('Input Sheet'!$S:$S,$AL4285,'Input Sheet'!C:C)</f>
        <v>0</v>
      </c>
      <c r="Z4285" s="28">
        <f>+SUMIF('Input Sheet'!$S:$S,$AL4285,'Input Sheet'!D:D)</f>
        <v>0</v>
      </c>
      <c r="AA4285" s="28">
        <f>+SUMIF('Input Sheet'!$S:$S,$AL4285,'Input Sheet'!E:E)</f>
        <v>0</v>
      </c>
      <c r="AB4285" s="28">
        <f>+SUMIF('Input Sheet'!$S:$S,$AL4285,'Input Sheet'!F:F)</f>
        <v>0</v>
      </c>
      <c r="AC4285" s="28">
        <f>+SUMIF('Input Sheet'!$S:$S,$AL4285,'Input Sheet'!G:G)</f>
        <v>0</v>
      </c>
      <c r="AD4285" s="28">
        <f>+SUMIF('Input Sheet'!$S:$S,$AL4285,'Input Sheet'!H:H)</f>
        <v>0</v>
      </c>
      <c r="AE4285" s="28">
        <f>+SUMIF('Input Sheet'!$S:$S,$AL4285,'Input Sheet'!I:I)</f>
        <v>0</v>
      </c>
      <c r="AF4285" s="28">
        <f>+SUMIF('Input Sheet'!$S:$S,$AL4285,'Input Sheet'!J:J)</f>
        <v>0</v>
      </c>
      <c r="AG4285" s="28">
        <f>+SUMIF('Input Sheet'!$S:$S,$AL4285,'Input Sheet'!K:K)</f>
        <v>0</v>
      </c>
      <c r="AH4285" s="28">
        <f>+SUMIF('Input Sheet'!$S:$S,$AL4285,'Input Sheet'!L:L)</f>
        <v>0</v>
      </c>
      <c r="AI4285" s="28">
        <f>+SUMIF('Input Sheet'!$S:$S,$AL4285,'Input Sheet'!M:M)</f>
        <v>0</v>
      </c>
      <c r="AJ4285" s="28">
        <f>+SUMIF('Input Sheet'!$S:$S,$AL4285,'Input Sheet'!N:N)</f>
        <v>0</v>
      </c>
      <c r="AK4285" s="28"/>
      <c r="AL4285" s="27" t="str">
        <f t="shared" si="331"/>
        <v>121-7000</v>
      </c>
      <c r="AM4285" s="34" t="str">
        <f t="shared" si="334"/>
        <v>Used Vehicle</v>
      </c>
      <c r="AN4285" s="34" t="str">
        <f t="shared" si="335"/>
        <v>Used VehicleSalaries &amp; Wages per retail</v>
      </c>
      <c r="AO4285" s="35"/>
      <c r="AP4285" s="35"/>
      <c r="AQ4285" s="35"/>
    </row>
    <row r="4286" spans="1:43" x14ac:dyDescent="0.25">
      <c r="A4286" s="27" t="s">
        <v>103</v>
      </c>
      <c r="B4286" s="27" t="s">
        <v>104</v>
      </c>
      <c r="C4286" s="27" t="s">
        <v>657</v>
      </c>
      <c r="D4286" s="27" t="s">
        <v>273</v>
      </c>
      <c r="E4286" s="27" t="s">
        <v>661</v>
      </c>
      <c r="F4286" s="27" t="s">
        <v>1069</v>
      </c>
      <c r="G4286" s="27" t="s">
        <v>1070</v>
      </c>
      <c r="H4286" s="34" t="s">
        <v>1031</v>
      </c>
      <c r="I4286" s="34" t="s">
        <v>1071</v>
      </c>
      <c r="J4286" s="34" t="str">
        <f t="shared" si="332"/>
        <v>Used VehicleSalaries &amp; Wages per retail</v>
      </c>
      <c r="K4286" s="34" t="str">
        <f t="shared" si="333"/>
        <v>221Toyota UV Salaries &amp; Wages</v>
      </c>
      <c r="L4286" s="28">
        <f>+SUMIF('TB 4-24'!M:M,$AL4286,'TB 4-24'!G:G)</f>
        <v>0</v>
      </c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>
        <f>+SUMIF('Input Sheet'!$S:$S,$AL4286,'Input Sheet'!C:C)</f>
        <v>0</v>
      </c>
      <c r="Z4286" s="28">
        <f>+SUMIF('Input Sheet'!$S:$S,$AL4286,'Input Sheet'!D:D)</f>
        <v>0</v>
      </c>
      <c r="AA4286" s="28">
        <f>+SUMIF('Input Sheet'!$S:$S,$AL4286,'Input Sheet'!E:E)</f>
        <v>0</v>
      </c>
      <c r="AB4286" s="28">
        <f>+SUMIF('Input Sheet'!$S:$S,$AL4286,'Input Sheet'!F:F)</f>
        <v>0</v>
      </c>
      <c r="AC4286" s="28">
        <f>+SUMIF('Input Sheet'!$S:$S,$AL4286,'Input Sheet'!G:G)</f>
        <v>0</v>
      </c>
      <c r="AD4286" s="28">
        <f>+SUMIF('Input Sheet'!$S:$S,$AL4286,'Input Sheet'!H:H)</f>
        <v>0</v>
      </c>
      <c r="AE4286" s="28">
        <f>+SUMIF('Input Sheet'!$S:$S,$AL4286,'Input Sheet'!I:I)</f>
        <v>0</v>
      </c>
      <c r="AF4286" s="28">
        <f>+SUMIF('Input Sheet'!$S:$S,$AL4286,'Input Sheet'!J:J)</f>
        <v>0</v>
      </c>
      <c r="AG4286" s="28">
        <f>+SUMIF('Input Sheet'!$S:$S,$AL4286,'Input Sheet'!K:K)</f>
        <v>0</v>
      </c>
      <c r="AH4286" s="28">
        <f>+SUMIF('Input Sheet'!$S:$S,$AL4286,'Input Sheet'!L:L)</f>
        <v>0</v>
      </c>
      <c r="AI4286" s="28">
        <f>+SUMIF('Input Sheet'!$S:$S,$AL4286,'Input Sheet'!M:M)</f>
        <v>0</v>
      </c>
      <c r="AJ4286" s="28">
        <f>+SUMIF('Input Sheet'!$S:$S,$AL4286,'Input Sheet'!N:N)</f>
        <v>0</v>
      </c>
      <c r="AK4286" s="28"/>
      <c r="AL4286" s="27" t="str">
        <f t="shared" si="331"/>
        <v>221-7000</v>
      </c>
      <c r="AM4286" s="34" t="str">
        <f t="shared" si="334"/>
        <v>Used Vehicle</v>
      </c>
      <c r="AN4286" s="34" t="str">
        <f t="shared" si="335"/>
        <v>Used VehicleSalaries &amp; Wages per retail</v>
      </c>
      <c r="AO4286" s="35"/>
      <c r="AP4286" s="35"/>
      <c r="AQ4286" s="35"/>
    </row>
    <row r="4287" spans="1:43" x14ac:dyDescent="0.25">
      <c r="A4287" s="27" t="s">
        <v>103</v>
      </c>
      <c r="B4287" s="27" t="s">
        <v>104</v>
      </c>
      <c r="C4287" s="27" t="s">
        <v>663</v>
      </c>
      <c r="D4287" s="27" t="s">
        <v>273</v>
      </c>
      <c r="E4287" s="27" t="s">
        <v>665</v>
      </c>
      <c r="F4287" s="27" t="s">
        <v>1069</v>
      </c>
      <c r="G4287" s="27" t="s">
        <v>1070</v>
      </c>
      <c r="H4287" s="34" t="s">
        <v>1031</v>
      </c>
      <c r="I4287" s="34" t="s">
        <v>1071</v>
      </c>
      <c r="J4287" s="34" t="str">
        <f t="shared" si="332"/>
        <v>Used VehicleSalaries &amp; Wages per retail</v>
      </c>
      <c r="K4287" s="34" t="str">
        <f t="shared" si="333"/>
        <v>410Toyota UV Salaries &amp; Wages</v>
      </c>
      <c r="L4287" s="28">
        <f>+SUMIF('TB 4-24'!M:M,$AL4287,'TB 4-24'!G:G)</f>
        <v>0</v>
      </c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>
        <f>+SUMIF('Input Sheet'!$S:$S,$AL4287,'Input Sheet'!C:C)</f>
        <v>0</v>
      </c>
      <c r="Z4287" s="28">
        <f>+SUMIF('Input Sheet'!$S:$S,$AL4287,'Input Sheet'!D:D)</f>
        <v>0</v>
      </c>
      <c r="AA4287" s="28">
        <f>+SUMIF('Input Sheet'!$S:$S,$AL4287,'Input Sheet'!E:E)</f>
        <v>0</v>
      </c>
      <c r="AB4287" s="28">
        <f>+SUMIF('Input Sheet'!$S:$S,$AL4287,'Input Sheet'!F:F)</f>
        <v>0</v>
      </c>
      <c r="AC4287" s="28">
        <f>+SUMIF('Input Sheet'!$S:$S,$AL4287,'Input Sheet'!G:G)</f>
        <v>0</v>
      </c>
      <c r="AD4287" s="28">
        <f>+SUMIF('Input Sheet'!$S:$S,$AL4287,'Input Sheet'!H:H)</f>
        <v>0</v>
      </c>
      <c r="AE4287" s="28">
        <f>+SUMIF('Input Sheet'!$S:$S,$AL4287,'Input Sheet'!I:I)</f>
        <v>0</v>
      </c>
      <c r="AF4287" s="28">
        <f>+SUMIF('Input Sheet'!$S:$S,$AL4287,'Input Sheet'!J:J)</f>
        <v>0</v>
      </c>
      <c r="AG4287" s="28">
        <f>+SUMIF('Input Sheet'!$S:$S,$AL4287,'Input Sheet'!K:K)</f>
        <v>0</v>
      </c>
      <c r="AH4287" s="28">
        <f>+SUMIF('Input Sheet'!$S:$S,$AL4287,'Input Sheet'!L:L)</f>
        <v>0</v>
      </c>
      <c r="AI4287" s="28">
        <f>+SUMIF('Input Sheet'!$S:$S,$AL4287,'Input Sheet'!M:M)</f>
        <v>0</v>
      </c>
      <c r="AJ4287" s="28">
        <f>+SUMIF('Input Sheet'!$S:$S,$AL4287,'Input Sheet'!N:N)</f>
        <v>0</v>
      </c>
      <c r="AK4287" s="28"/>
      <c r="AL4287" s="27" t="str">
        <f t="shared" si="331"/>
        <v>410-7000</v>
      </c>
      <c r="AM4287" s="34" t="str">
        <f t="shared" si="334"/>
        <v>Used Vehicle</v>
      </c>
      <c r="AN4287" s="34" t="str">
        <f t="shared" si="335"/>
        <v>Used VehicleSalaries &amp; Wages per retail</v>
      </c>
      <c r="AO4287" s="35"/>
      <c r="AP4287" s="35"/>
      <c r="AQ4287" s="35"/>
    </row>
    <row r="4288" spans="1:43" x14ac:dyDescent="0.25">
      <c r="A4288" s="27" t="s">
        <v>103</v>
      </c>
      <c r="B4288" s="27" t="s">
        <v>104</v>
      </c>
      <c r="C4288" s="27" t="s">
        <v>663</v>
      </c>
      <c r="D4288" s="27" t="s">
        <v>273</v>
      </c>
      <c r="E4288" s="27" t="s">
        <v>666</v>
      </c>
      <c r="F4288" s="27" t="s">
        <v>1069</v>
      </c>
      <c r="G4288" s="27" t="s">
        <v>1070</v>
      </c>
      <c r="H4288" s="34" t="s">
        <v>1031</v>
      </c>
      <c r="I4288" s="34" t="s">
        <v>1071</v>
      </c>
      <c r="J4288" s="34" t="str">
        <f t="shared" si="332"/>
        <v>Used VehicleSalaries &amp; Wages per retail</v>
      </c>
      <c r="K4288" s="34" t="str">
        <f t="shared" si="333"/>
        <v>420Toyota UV Salaries &amp; Wages</v>
      </c>
      <c r="L4288" s="28">
        <f>+SUMIF('TB 4-24'!M:M,$AL4288,'TB 4-24'!G:G)</f>
        <v>0</v>
      </c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>
        <f>+SUMIF('Input Sheet'!$S:$S,$AL4288,'Input Sheet'!C:C)</f>
        <v>0</v>
      </c>
      <c r="Z4288" s="28">
        <f>+SUMIF('Input Sheet'!$S:$S,$AL4288,'Input Sheet'!D:D)</f>
        <v>0</v>
      </c>
      <c r="AA4288" s="28">
        <f>+SUMIF('Input Sheet'!$S:$S,$AL4288,'Input Sheet'!E:E)</f>
        <v>0</v>
      </c>
      <c r="AB4288" s="28">
        <f>+SUMIF('Input Sheet'!$S:$S,$AL4288,'Input Sheet'!F:F)</f>
        <v>0</v>
      </c>
      <c r="AC4288" s="28">
        <f>+SUMIF('Input Sheet'!$S:$S,$AL4288,'Input Sheet'!G:G)</f>
        <v>0</v>
      </c>
      <c r="AD4288" s="28">
        <f>+SUMIF('Input Sheet'!$S:$S,$AL4288,'Input Sheet'!H:H)</f>
        <v>0</v>
      </c>
      <c r="AE4288" s="28">
        <f>+SUMIF('Input Sheet'!$S:$S,$AL4288,'Input Sheet'!I:I)</f>
        <v>0</v>
      </c>
      <c r="AF4288" s="28">
        <f>+SUMIF('Input Sheet'!$S:$S,$AL4288,'Input Sheet'!J:J)</f>
        <v>0</v>
      </c>
      <c r="AG4288" s="28">
        <f>+SUMIF('Input Sheet'!$S:$S,$AL4288,'Input Sheet'!K:K)</f>
        <v>0</v>
      </c>
      <c r="AH4288" s="28">
        <f>+SUMIF('Input Sheet'!$S:$S,$AL4288,'Input Sheet'!L:L)</f>
        <v>0</v>
      </c>
      <c r="AI4288" s="28">
        <f>+SUMIF('Input Sheet'!$S:$S,$AL4288,'Input Sheet'!M:M)</f>
        <v>0</v>
      </c>
      <c r="AJ4288" s="28">
        <f>+SUMIF('Input Sheet'!$S:$S,$AL4288,'Input Sheet'!N:N)</f>
        <v>0</v>
      </c>
      <c r="AK4288" s="28"/>
      <c r="AL4288" s="27" t="str">
        <f t="shared" si="331"/>
        <v>420-7000</v>
      </c>
      <c r="AM4288" s="34" t="str">
        <f t="shared" si="334"/>
        <v>Used Vehicle</v>
      </c>
      <c r="AN4288" s="34" t="str">
        <f t="shared" si="335"/>
        <v>Used VehicleSalaries &amp; Wages per retail</v>
      </c>
      <c r="AO4288" s="35"/>
      <c r="AP4288" s="35"/>
      <c r="AQ4288" s="35"/>
    </row>
    <row r="4289" spans="1:43" x14ac:dyDescent="0.25">
      <c r="A4289" s="27" t="s">
        <v>103</v>
      </c>
      <c r="B4289" s="27" t="s">
        <v>104</v>
      </c>
      <c r="C4289" s="27" t="s">
        <v>663</v>
      </c>
      <c r="D4289" s="27" t="s">
        <v>273</v>
      </c>
      <c r="E4289" s="27" t="s">
        <v>667</v>
      </c>
      <c r="F4289" s="27" t="s">
        <v>1069</v>
      </c>
      <c r="G4289" s="27" t="s">
        <v>1070</v>
      </c>
      <c r="H4289" s="34" t="s">
        <v>1031</v>
      </c>
      <c r="I4289" s="34" t="s">
        <v>1071</v>
      </c>
      <c r="J4289" s="34" t="str">
        <f t="shared" si="332"/>
        <v>Used VehicleSalaries &amp; Wages per retail</v>
      </c>
      <c r="K4289" s="34" t="str">
        <f t="shared" si="333"/>
        <v>421Toyota UV Salaries &amp; Wages</v>
      </c>
      <c r="L4289" s="28">
        <f>+SUMIF('TB 4-24'!M:M,$AL4289,'TB 4-24'!G:G)</f>
        <v>0</v>
      </c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>
        <f>+SUMIF('Input Sheet'!$S:$S,$AL4289,'Input Sheet'!C:C)</f>
        <v>0</v>
      </c>
      <c r="Z4289" s="28">
        <f>+SUMIF('Input Sheet'!$S:$S,$AL4289,'Input Sheet'!D:D)</f>
        <v>0</v>
      </c>
      <c r="AA4289" s="28">
        <f>+SUMIF('Input Sheet'!$S:$S,$AL4289,'Input Sheet'!E:E)</f>
        <v>0</v>
      </c>
      <c r="AB4289" s="28">
        <f>+SUMIF('Input Sheet'!$S:$S,$AL4289,'Input Sheet'!F:F)</f>
        <v>0</v>
      </c>
      <c r="AC4289" s="28">
        <f>+SUMIF('Input Sheet'!$S:$S,$AL4289,'Input Sheet'!G:G)</f>
        <v>0</v>
      </c>
      <c r="AD4289" s="28">
        <f>+SUMIF('Input Sheet'!$S:$S,$AL4289,'Input Sheet'!H:H)</f>
        <v>0</v>
      </c>
      <c r="AE4289" s="28">
        <f>+SUMIF('Input Sheet'!$S:$S,$AL4289,'Input Sheet'!I:I)</f>
        <v>0</v>
      </c>
      <c r="AF4289" s="28">
        <f>+SUMIF('Input Sheet'!$S:$S,$AL4289,'Input Sheet'!J:J)</f>
        <v>0</v>
      </c>
      <c r="AG4289" s="28">
        <f>+SUMIF('Input Sheet'!$S:$S,$AL4289,'Input Sheet'!K:K)</f>
        <v>0</v>
      </c>
      <c r="AH4289" s="28">
        <f>+SUMIF('Input Sheet'!$S:$S,$AL4289,'Input Sheet'!L:L)</f>
        <v>0</v>
      </c>
      <c r="AI4289" s="28">
        <f>+SUMIF('Input Sheet'!$S:$S,$AL4289,'Input Sheet'!M:M)</f>
        <v>0</v>
      </c>
      <c r="AJ4289" s="28">
        <f>+SUMIF('Input Sheet'!$S:$S,$AL4289,'Input Sheet'!N:N)</f>
        <v>0</v>
      </c>
      <c r="AK4289" s="28"/>
      <c r="AL4289" s="27" t="str">
        <f t="shared" si="331"/>
        <v>421-7000</v>
      </c>
      <c r="AM4289" s="34" t="str">
        <f t="shared" si="334"/>
        <v>Used Vehicle</v>
      </c>
      <c r="AN4289" s="34" t="str">
        <f t="shared" si="335"/>
        <v>Used VehicleSalaries &amp; Wages per retail</v>
      </c>
      <c r="AO4289" s="35"/>
      <c r="AP4289" s="35"/>
      <c r="AQ4289" s="35"/>
    </row>
    <row r="4290" spans="1:43" x14ac:dyDescent="0.25">
      <c r="A4290" s="27" t="s">
        <v>103</v>
      </c>
      <c r="B4290" s="27" t="s">
        <v>104</v>
      </c>
      <c r="C4290" s="27" t="s">
        <v>671</v>
      </c>
      <c r="D4290" s="27" t="s">
        <v>273</v>
      </c>
      <c r="E4290" s="27" t="s">
        <v>673</v>
      </c>
      <c r="F4290" s="27" t="s">
        <v>1069</v>
      </c>
      <c r="G4290" s="27" t="s">
        <v>1070</v>
      </c>
      <c r="H4290" s="34" t="s">
        <v>1031</v>
      </c>
      <c r="I4290" s="34" t="s">
        <v>1071</v>
      </c>
      <c r="J4290" s="34" t="str">
        <f t="shared" si="332"/>
        <v>Used VehicleSalaries &amp; Wages per retail</v>
      </c>
      <c r="K4290" s="34" t="str">
        <f t="shared" si="333"/>
        <v>310Toyota UV Salaries &amp; Wages</v>
      </c>
      <c r="L4290" s="28">
        <f>+SUMIF('TB 4-24'!M:M,$AL4290,'TB 4-24'!G:G)</f>
        <v>0</v>
      </c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>
        <f>+SUMIF('Input Sheet'!$S:$S,$AL4290,'Input Sheet'!C:C)</f>
        <v>0</v>
      </c>
      <c r="Z4290" s="28">
        <f>+SUMIF('Input Sheet'!$S:$S,$AL4290,'Input Sheet'!D:D)</f>
        <v>0</v>
      </c>
      <c r="AA4290" s="28">
        <f>+SUMIF('Input Sheet'!$S:$S,$AL4290,'Input Sheet'!E:E)</f>
        <v>0</v>
      </c>
      <c r="AB4290" s="28">
        <f>+SUMIF('Input Sheet'!$S:$S,$AL4290,'Input Sheet'!F:F)</f>
        <v>0</v>
      </c>
      <c r="AC4290" s="28">
        <f>+SUMIF('Input Sheet'!$S:$S,$AL4290,'Input Sheet'!G:G)</f>
        <v>0</v>
      </c>
      <c r="AD4290" s="28">
        <f>+SUMIF('Input Sheet'!$S:$S,$AL4290,'Input Sheet'!H:H)</f>
        <v>0</v>
      </c>
      <c r="AE4290" s="28">
        <f>+SUMIF('Input Sheet'!$S:$S,$AL4290,'Input Sheet'!I:I)</f>
        <v>0</v>
      </c>
      <c r="AF4290" s="28">
        <f>+SUMIF('Input Sheet'!$S:$S,$AL4290,'Input Sheet'!J:J)</f>
        <v>0</v>
      </c>
      <c r="AG4290" s="28">
        <f>+SUMIF('Input Sheet'!$S:$S,$AL4290,'Input Sheet'!K:K)</f>
        <v>0</v>
      </c>
      <c r="AH4290" s="28">
        <f>+SUMIF('Input Sheet'!$S:$S,$AL4290,'Input Sheet'!L:L)</f>
        <v>0</v>
      </c>
      <c r="AI4290" s="28">
        <f>+SUMIF('Input Sheet'!$S:$S,$AL4290,'Input Sheet'!M:M)</f>
        <v>0</v>
      </c>
      <c r="AJ4290" s="28">
        <f>+SUMIF('Input Sheet'!$S:$S,$AL4290,'Input Sheet'!N:N)</f>
        <v>0</v>
      </c>
      <c r="AK4290" s="28"/>
      <c r="AL4290" s="27" t="str">
        <f t="shared" si="331"/>
        <v>310-7000</v>
      </c>
      <c r="AM4290" s="34" t="str">
        <f t="shared" si="334"/>
        <v>Used Vehicle</v>
      </c>
      <c r="AN4290" s="34" t="str">
        <f t="shared" si="335"/>
        <v>Used VehicleSalaries &amp; Wages per retail</v>
      </c>
      <c r="AO4290" s="35"/>
      <c r="AP4290" s="35"/>
      <c r="AQ4290" s="35"/>
    </row>
    <row r="4291" spans="1:43" x14ac:dyDescent="0.25">
      <c r="A4291" s="27" t="s">
        <v>103</v>
      </c>
      <c r="B4291" s="27" t="s">
        <v>104</v>
      </c>
      <c r="C4291" s="27" t="s">
        <v>671</v>
      </c>
      <c r="D4291" s="27" t="s">
        <v>273</v>
      </c>
      <c r="E4291" s="27" t="s">
        <v>674</v>
      </c>
      <c r="F4291" s="27" t="s">
        <v>1069</v>
      </c>
      <c r="G4291" s="27" t="s">
        <v>1070</v>
      </c>
      <c r="H4291" s="34" t="s">
        <v>1031</v>
      </c>
      <c r="I4291" s="34" t="s">
        <v>1071</v>
      </c>
      <c r="J4291" s="34" t="str">
        <f t="shared" si="332"/>
        <v>Used VehicleSalaries &amp; Wages per retail</v>
      </c>
      <c r="K4291" s="34" t="str">
        <f t="shared" si="333"/>
        <v>321Toyota UV Salaries &amp; Wages</v>
      </c>
      <c r="L4291" s="28">
        <f>+SUMIF('TB 4-24'!M:M,$AL4291,'TB 4-24'!G:G)</f>
        <v>0</v>
      </c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>
        <f>+SUMIF('Input Sheet'!$S:$S,$AL4291,'Input Sheet'!C:C)</f>
        <v>0</v>
      </c>
      <c r="Z4291" s="28">
        <f>+SUMIF('Input Sheet'!$S:$S,$AL4291,'Input Sheet'!D:D)</f>
        <v>0</v>
      </c>
      <c r="AA4291" s="28">
        <f>+SUMIF('Input Sheet'!$S:$S,$AL4291,'Input Sheet'!E:E)</f>
        <v>0</v>
      </c>
      <c r="AB4291" s="28">
        <f>+SUMIF('Input Sheet'!$S:$S,$AL4291,'Input Sheet'!F:F)</f>
        <v>0</v>
      </c>
      <c r="AC4291" s="28">
        <f>+SUMIF('Input Sheet'!$S:$S,$AL4291,'Input Sheet'!G:G)</f>
        <v>0</v>
      </c>
      <c r="AD4291" s="28">
        <f>+SUMIF('Input Sheet'!$S:$S,$AL4291,'Input Sheet'!H:H)</f>
        <v>0</v>
      </c>
      <c r="AE4291" s="28">
        <f>+SUMIF('Input Sheet'!$S:$S,$AL4291,'Input Sheet'!I:I)</f>
        <v>0</v>
      </c>
      <c r="AF4291" s="28">
        <f>+SUMIF('Input Sheet'!$S:$S,$AL4291,'Input Sheet'!J:J)</f>
        <v>0</v>
      </c>
      <c r="AG4291" s="28">
        <f>+SUMIF('Input Sheet'!$S:$S,$AL4291,'Input Sheet'!K:K)</f>
        <v>0</v>
      </c>
      <c r="AH4291" s="28">
        <f>+SUMIF('Input Sheet'!$S:$S,$AL4291,'Input Sheet'!L:L)</f>
        <v>0</v>
      </c>
      <c r="AI4291" s="28">
        <f>+SUMIF('Input Sheet'!$S:$S,$AL4291,'Input Sheet'!M:M)</f>
        <v>0</v>
      </c>
      <c r="AJ4291" s="28">
        <f>+SUMIF('Input Sheet'!$S:$S,$AL4291,'Input Sheet'!N:N)</f>
        <v>0</v>
      </c>
      <c r="AK4291" s="28"/>
      <c r="AL4291" s="27" t="str">
        <f t="shared" ref="AL4291:AL4354" si="336">+E4291&amp;"-"&amp;D4291</f>
        <v>321-7000</v>
      </c>
      <c r="AM4291" s="34" t="str">
        <f t="shared" si="334"/>
        <v>Used Vehicle</v>
      </c>
      <c r="AN4291" s="34" t="str">
        <f t="shared" si="335"/>
        <v>Used VehicleSalaries &amp; Wages per retail</v>
      </c>
      <c r="AO4291" s="35"/>
      <c r="AP4291" s="35"/>
      <c r="AQ4291" s="35"/>
    </row>
    <row r="4292" spans="1:43" x14ac:dyDescent="0.25">
      <c r="A4292" s="27" t="s">
        <v>103</v>
      </c>
      <c r="B4292" s="27" t="s">
        <v>104</v>
      </c>
      <c r="C4292" s="27" t="s">
        <v>657</v>
      </c>
      <c r="D4292" s="27" t="s">
        <v>210</v>
      </c>
      <c r="E4292" s="27" t="s">
        <v>658</v>
      </c>
      <c r="F4292" s="27" t="s">
        <v>1069</v>
      </c>
      <c r="G4292" s="27" t="s">
        <v>1070</v>
      </c>
      <c r="H4292" s="34" t="s">
        <v>1031</v>
      </c>
      <c r="I4292" s="34" t="s">
        <v>1071</v>
      </c>
      <c r="J4292" s="34" t="str">
        <f t="shared" ref="J4292:J4355" si="337">+H4292&amp;I4292</f>
        <v>Used VehicleSalaries &amp; Wages per retail</v>
      </c>
      <c r="K4292" s="34" t="str">
        <f t="shared" ref="K4292:K4355" si="338">+E4292&amp;G4292</f>
        <v>210Toyota UV Salaries &amp; Wages</v>
      </c>
      <c r="L4292" s="28">
        <f>+SUMIF('TB 4-24'!M:M,$AL4292,'TB 4-24'!G:G)</f>
        <v>0</v>
      </c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>
        <f>+SUMIF('Input Sheet'!$S:$S,$AL4292,'Input Sheet'!C:C)</f>
        <v>0</v>
      </c>
      <c r="Z4292" s="28">
        <f>+SUMIF('Input Sheet'!$S:$S,$AL4292,'Input Sheet'!D:D)</f>
        <v>0</v>
      </c>
      <c r="AA4292" s="28">
        <f>+SUMIF('Input Sheet'!$S:$S,$AL4292,'Input Sheet'!E:E)</f>
        <v>0</v>
      </c>
      <c r="AB4292" s="28">
        <f>+SUMIF('Input Sheet'!$S:$S,$AL4292,'Input Sheet'!F:F)</f>
        <v>0</v>
      </c>
      <c r="AC4292" s="28">
        <f>+SUMIF('Input Sheet'!$S:$S,$AL4292,'Input Sheet'!G:G)</f>
        <v>0</v>
      </c>
      <c r="AD4292" s="28">
        <f>+SUMIF('Input Sheet'!$S:$S,$AL4292,'Input Sheet'!H:H)</f>
        <v>0</v>
      </c>
      <c r="AE4292" s="28">
        <f>+SUMIF('Input Sheet'!$S:$S,$AL4292,'Input Sheet'!I:I)</f>
        <v>0</v>
      </c>
      <c r="AF4292" s="28">
        <f>+SUMIF('Input Sheet'!$S:$S,$AL4292,'Input Sheet'!J:J)</f>
        <v>0</v>
      </c>
      <c r="AG4292" s="28">
        <f>+SUMIF('Input Sheet'!$S:$S,$AL4292,'Input Sheet'!K:K)</f>
        <v>0</v>
      </c>
      <c r="AH4292" s="28">
        <f>+SUMIF('Input Sheet'!$S:$S,$AL4292,'Input Sheet'!L:L)</f>
        <v>0</v>
      </c>
      <c r="AI4292" s="28">
        <f>+SUMIF('Input Sheet'!$S:$S,$AL4292,'Input Sheet'!M:M)</f>
        <v>0</v>
      </c>
      <c r="AJ4292" s="28">
        <f>+SUMIF('Input Sheet'!$S:$S,$AL4292,'Input Sheet'!N:N)</f>
        <v>0</v>
      </c>
      <c r="AK4292" s="28"/>
      <c r="AL4292" s="27" t="str">
        <f t="shared" si="336"/>
        <v>210-7160</v>
      </c>
      <c r="AM4292" s="34" t="str">
        <f t="shared" si="334"/>
        <v>Used Vehicle</v>
      </c>
      <c r="AN4292" s="34" t="str">
        <f t="shared" si="335"/>
        <v>Used VehicleSalaries &amp; Wages per retail</v>
      </c>
      <c r="AO4292" s="35"/>
      <c r="AP4292" s="35"/>
      <c r="AQ4292" s="35"/>
    </row>
    <row r="4293" spans="1:43" x14ac:dyDescent="0.25">
      <c r="A4293" s="27" t="s">
        <v>103</v>
      </c>
      <c r="B4293" s="27" t="s">
        <v>104</v>
      </c>
      <c r="C4293" s="27" t="s">
        <v>663</v>
      </c>
      <c r="D4293" s="27" t="s">
        <v>210</v>
      </c>
      <c r="E4293" s="27" t="s">
        <v>665</v>
      </c>
      <c r="F4293" s="27" t="s">
        <v>1069</v>
      </c>
      <c r="G4293" s="27" t="s">
        <v>1070</v>
      </c>
      <c r="H4293" s="34" t="s">
        <v>1031</v>
      </c>
      <c r="I4293" s="34" t="s">
        <v>1071</v>
      </c>
      <c r="J4293" s="34" t="str">
        <f t="shared" si="337"/>
        <v>Used VehicleSalaries &amp; Wages per retail</v>
      </c>
      <c r="K4293" s="34" t="str">
        <f t="shared" si="338"/>
        <v>410Toyota UV Salaries &amp; Wages</v>
      </c>
      <c r="L4293" s="28">
        <f>+SUMIF('TB 4-24'!M:M,$AL4293,'TB 4-24'!G:G)</f>
        <v>0</v>
      </c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>
        <f>+SUMIF('Input Sheet'!$S:$S,$AL4293,'Input Sheet'!C:C)</f>
        <v>0</v>
      </c>
      <c r="Z4293" s="28">
        <f>+SUMIF('Input Sheet'!$S:$S,$AL4293,'Input Sheet'!D:D)</f>
        <v>0</v>
      </c>
      <c r="AA4293" s="28">
        <f>+SUMIF('Input Sheet'!$S:$S,$AL4293,'Input Sheet'!E:E)</f>
        <v>0</v>
      </c>
      <c r="AB4293" s="28">
        <f>+SUMIF('Input Sheet'!$S:$S,$AL4293,'Input Sheet'!F:F)</f>
        <v>0</v>
      </c>
      <c r="AC4293" s="28">
        <f>+SUMIF('Input Sheet'!$S:$S,$AL4293,'Input Sheet'!G:G)</f>
        <v>0</v>
      </c>
      <c r="AD4293" s="28">
        <f>+SUMIF('Input Sheet'!$S:$S,$AL4293,'Input Sheet'!H:H)</f>
        <v>0</v>
      </c>
      <c r="AE4293" s="28">
        <f>+SUMIF('Input Sheet'!$S:$S,$AL4293,'Input Sheet'!I:I)</f>
        <v>0</v>
      </c>
      <c r="AF4293" s="28">
        <f>+SUMIF('Input Sheet'!$S:$S,$AL4293,'Input Sheet'!J:J)</f>
        <v>0</v>
      </c>
      <c r="AG4293" s="28">
        <f>+SUMIF('Input Sheet'!$S:$S,$AL4293,'Input Sheet'!K:K)</f>
        <v>0</v>
      </c>
      <c r="AH4293" s="28">
        <f>+SUMIF('Input Sheet'!$S:$S,$AL4293,'Input Sheet'!L:L)</f>
        <v>0</v>
      </c>
      <c r="AI4293" s="28">
        <f>+SUMIF('Input Sheet'!$S:$S,$AL4293,'Input Sheet'!M:M)</f>
        <v>0</v>
      </c>
      <c r="AJ4293" s="28">
        <f>+SUMIF('Input Sheet'!$S:$S,$AL4293,'Input Sheet'!N:N)</f>
        <v>0</v>
      </c>
      <c r="AK4293" s="28"/>
      <c r="AL4293" s="27" t="str">
        <f t="shared" si="336"/>
        <v>410-7160</v>
      </c>
      <c r="AM4293" s="34" t="str">
        <f t="shared" ref="AM4293:AM4356" si="339">H4293</f>
        <v>Used Vehicle</v>
      </c>
      <c r="AN4293" s="34" t="str">
        <f t="shared" ref="AN4293:AN4356" si="340">J4293</f>
        <v>Used VehicleSalaries &amp; Wages per retail</v>
      </c>
      <c r="AO4293" s="35"/>
      <c r="AP4293" s="35"/>
      <c r="AQ4293" s="35"/>
    </row>
    <row r="4294" spans="1:43" x14ac:dyDescent="0.25">
      <c r="A4294" s="27" t="s">
        <v>103</v>
      </c>
      <c r="B4294" s="27" t="s">
        <v>104</v>
      </c>
      <c r="C4294" s="27" t="s">
        <v>671</v>
      </c>
      <c r="D4294" s="27" t="s">
        <v>210</v>
      </c>
      <c r="E4294" s="27" t="s">
        <v>673</v>
      </c>
      <c r="F4294" s="27" t="s">
        <v>1069</v>
      </c>
      <c r="G4294" s="27" t="s">
        <v>1070</v>
      </c>
      <c r="H4294" s="34" t="s">
        <v>1031</v>
      </c>
      <c r="I4294" s="34" t="s">
        <v>1071</v>
      </c>
      <c r="J4294" s="34" t="str">
        <f t="shared" si="337"/>
        <v>Used VehicleSalaries &amp; Wages per retail</v>
      </c>
      <c r="K4294" s="34" t="str">
        <f t="shared" si="338"/>
        <v>310Toyota UV Salaries &amp; Wages</v>
      </c>
      <c r="L4294" s="28">
        <f>+SUMIF('TB 4-24'!M:M,$AL4294,'TB 4-24'!G:G)</f>
        <v>0</v>
      </c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>
        <f>+SUMIF('Input Sheet'!$S:$S,$AL4294,'Input Sheet'!C:C)</f>
        <v>0</v>
      </c>
      <c r="Z4294" s="28">
        <f>+SUMIF('Input Sheet'!$S:$S,$AL4294,'Input Sheet'!D:D)</f>
        <v>0</v>
      </c>
      <c r="AA4294" s="28">
        <f>+SUMIF('Input Sheet'!$S:$S,$AL4294,'Input Sheet'!E:E)</f>
        <v>0</v>
      </c>
      <c r="AB4294" s="28">
        <f>+SUMIF('Input Sheet'!$S:$S,$AL4294,'Input Sheet'!F:F)</f>
        <v>0</v>
      </c>
      <c r="AC4294" s="28">
        <f>+SUMIF('Input Sheet'!$S:$S,$AL4294,'Input Sheet'!G:G)</f>
        <v>0</v>
      </c>
      <c r="AD4294" s="28">
        <f>+SUMIF('Input Sheet'!$S:$S,$AL4294,'Input Sheet'!H:H)</f>
        <v>0</v>
      </c>
      <c r="AE4294" s="28">
        <f>+SUMIF('Input Sheet'!$S:$S,$AL4294,'Input Sheet'!I:I)</f>
        <v>0</v>
      </c>
      <c r="AF4294" s="28">
        <f>+SUMIF('Input Sheet'!$S:$S,$AL4294,'Input Sheet'!J:J)</f>
        <v>0</v>
      </c>
      <c r="AG4294" s="28">
        <f>+SUMIF('Input Sheet'!$S:$S,$AL4294,'Input Sheet'!K:K)</f>
        <v>0</v>
      </c>
      <c r="AH4294" s="28">
        <f>+SUMIF('Input Sheet'!$S:$S,$AL4294,'Input Sheet'!L:L)</f>
        <v>0</v>
      </c>
      <c r="AI4294" s="28">
        <f>+SUMIF('Input Sheet'!$S:$S,$AL4294,'Input Sheet'!M:M)</f>
        <v>0</v>
      </c>
      <c r="AJ4294" s="28">
        <f>+SUMIF('Input Sheet'!$S:$S,$AL4294,'Input Sheet'!N:N)</f>
        <v>0</v>
      </c>
      <c r="AK4294" s="28"/>
      <c r="AL4294" s="27" t="str">
        <f t="shared" si="336"/>
        <v>310-7160</v>
      </c>
      <c r="AM4294" s="34" t="str">
        <f t="shared" si="339"/>
        <v>Used Vehicle</v>
      </c>
      <c r="AN4294" s="34" t="str">
        <f t="shared" si="340"/>
        <v>Used VehicleSalaries &amp; Wages per retail</v>
      </c>
      <c r="AO4294" s="35"/>
      <c r="AP4294" s="35"/>
      <c r="AQ4294" s="35"/>
    </row>
    <row r="4295" spans="1:43" x14ac:dyDescent="0.25">
      <c r="A4295" s="27" t="s">
        <v>103</v>
      </c>
      <c r="B4295" s="27" t="s">
        <v>104</v>
      </c>
      <c r="C4295" s="27" t="s">
        <v>104</v>
      </c>
      <c r="D4295" s="27" t="s">
        <v>210</v>
      </c>
      <c r="E4295" s="27" t="s">
        <v>649</v>
      </c>
      <c r="F4295" s="27" t="s">
        <v>1069</v>
      </c>
      <c r="G4295" s="27" t="s">
        <v>1070</v>
      </c>
      <c r="H4295" s="34" t="s">
        <v>1031</v>
      </c>
      <c r="I4295" s="34" t="s">
        <v>1071</v>
      </c>
      <c r="J4295" s="34" t="str">
        <f t="shared" si="337"/>
        <v>Used VehicleSalaries &amp; Wages per retail</v>
      </c>
      <c r="K4295" s="34" t="str">
        <f t="shared" si="338"/>
        <v>110Toyota UV Salaries &amp; Wages</v>
      </c>
      <c r="L4295" s="28">
        <f>+SUMIF('TB 4-24'!M:M,$AL4295,'TB 4-24'!G:G)</f>
        <v>0</v>
      </c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>
        <f>+SUMIF('Input Sheet'!$S:$S,$AL4295,'Input Sheet'!C:C)</f>
        <v>0</v>
      </c>
      <c r="Z4295" s="28">
        <f>+SUMIF('Input Sheet'!$S:$S,$AL4295,'Input Sheet'!D:D)</f>
        <v>0</v>
      </c>
      <c r="AA4295" s="28">
        <f>+SUMIF('Input Sheet'!$S:$S,$AL4295,'Input Sheet'!E:E)</f>
        <v>0</v>
      </c>
      <c r="AB4295" s="28">
        <f>+SUMIF('Input Sheet'!$S:$S,$AL4295,'Input Sheet'!F:F)</f>
        <v>0</v>
      </c>
      <c r="AC4295" s="28">
        <f>+SUMIF('Input Sheet'!$S:$S,$AL4295,'Input Sheet'!G:G)</f>
        <v>0</v>
      </c>
      <c r="AD4295" s="28">
        <f>+SUMIF('Input Sheet'!$S:$S,$AL4295,'Input Sheet'!H:H)</f>
        <v>0</v>
      </c>
      <c r="AE4295" s="28">
        <f>+SUMIF('Input Sheet'!$S:$S,$AL4295,'Input Sheet'!I:I)</f>
        <v>0</v>
      </c>
      <c r="AF4295" s="28">
        <f>+SUMIF('Input Sheet'!$S:$S,$AL4295,'Input Sheet'!J:J)</f>
        <v>0</v>
      </c>
      <c r="AG4295" s="28">
        <f>+SUMIF('Input Sheet'!$S:$S,$AL4295,'Input Sheet'!K:K)</f>
        <v>0</v>
      </c>
      <c r="AH4295" s="28">
        <f>+SUMIF('Input Sheet'!$S:$S,$AL4295,'Input Sheet'!L:L)</f>
        <v>0</v>
      </c>
      <c r="AI4295" s="28">
        <f>+SUMIF('Input Sheet'!$S:$S,$AL4295,'Input Sheet'!M:M)</f>
        <v>0</v>
      </c>
      <c r="AJ4295" s="28">
        <f>+SUMIF('Input Sheet'!$S:$S,$AL4295,'Input Sheet'!N:N)</f>
        <v>0</v>
      </c>
      <c r="AK4295" s="28"/>
      <c r="AL4295" s="27" t="str">
        <f t="shared" si="336"/>
        <v>110-7160</v>
      </c>
      <c r="AM4295" s="34" t="str">
        <f t="shared" si="339"/>
        <v>Used Vehicle</v>
      </c>
      <c r="AN4295" s="34" t="str">
        <f t="shared" si="340"/>
        <v>Used VehicleSalaries &amp; Wages per retail</v>
      </c>
      <c r="AO4295" s="35"/>
      <c r="AP4295" s="35"/>
      <c r="AQ4295" s="35"/>
    </row>
    <row r="4296" spans="1:43" x14ac:dyDescent="0.25">
      <c r="A4296" s="27" t="s">
        <v>103</v>
      </c>
      <c r="B4296" s="27" t="s">
        <v>104</v>
      </c>
      <c r="C4296" s="27" t="s">
        <v>657</v>
      </c>
      <c r="D4296" s="27" t="s">
        <v>279</v>
      </c>
      <c r="E4296" s="27" t="s">
        <v>659</v>
      </c>
      <c r="F4296" s="27" t="s">
        <v>1069</v>
      </c>
      <c r="G4296" s="27" t="s">
        <v>1070</v>
      </c>
      <c r="H4296" s="34" t="s">
        <v>1031</v>
      </c>
      <c r="I4296" s="34" t="s">
        <v>1071</v>
      </c>
      <c r="J4296" s="34" t="str">
        <f t="shared" si="337"/>
        <v>Used VehicleSalaries &amp; Wages per retail</v>
      </c>
      <c r="K4296" s="34" t="str">
        <f t="shared" si="338"/>
        <v>220Toyota UV Salaries &amp; Wages</v>
      </c>
      <c r="L4296" s="28">
        <f>+SUMIF('TB 4-24'!M:M,$AL4296,'TB 4-24'!G:G)</f>
        <v>0</v>
      </c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>
        <f>+SUMIF('Input Sheet'!$S:$S,$AL4296,'Input Sheet'!C:C)</f>
        <v>0</v>
      </c>
      <c r="Z4296" s="28">
        <f>+SUMIF('Input Sheet'!$S:$S,$AL4296,'Input Sheet'!D:D)</f>
        <v>0</v>
      </c>
      <c r="AA4296" s="28">
        <f>+SUMIF('Input Sheet'!$S:$S,$AL4296,'Input Sheet'!E:E)</f>
        <v>0</v>
      </c>
      <c r="AB4296" s="28">
        <f>+SUMIF('Input Sheet'!$S:$S,$AL4296,'Input Sheet'!F:F)</f>
        <v>0</v>
      </c>
      <c r="AC4296" s="28">
        <f>+SUMIF('Input Sheet'!$S:$S,$AL4296,'Input Sheet'!G:G)</f>
        <v>0</v>
      </c>
      <c r="AD4296" s="28">
        <f>+SUMIF('Input Sheet'!$S:$S,$AL4296,'Input Sheet'!H:H)</f>
        <v>0</v>
      </c>
      <c r="AE4296" s="28">
        <f>+SUMIF('Input Sheet'!$S:$S,$AL4296,'Input Sheet'!I:I)</f>
        <v>0</v>
      </c>
      <c r="AF4296" s="28">
        <f>+SUMIF('Input Sheet'!$S:$S,$AL4296,'Input Sheet'!J:J)</f>
        <v>0</v>
      </c>
      <c r="AG4296" s="28">
        <f>+SUMIF('Input Sheet'!$S:$S,$AL4296,'Input Sheet'!K:K)</f>
        <v>0</v>
      </c>
      <c r="AH4296" s="28">
        <f>+SUMIF('Input Sheet'!$S:$S,$AL4296,'Input Sheet'!L:L)</f>
        <v>0</v>
      </c>
      <c r="AI4296" s="28">
        <f>+SUMIF('Input Sheet'!$S:$S,$AL4296,'Input Sheet'!M:M)</f>
        <v>0</v>
      </c>
      <c r="AJ4296" s="28">
        <f>+SUMIF('Input Sheet'!$S:$S,$AL4296,'Input Sheet'!N:N)</f>
        <v>0</v>
      </c>
      <c r="AK4296" s="28"/>
      <c r="AL4296" s="27" t="str">
        <f t="shared" si="336"/>
        <v>220-7170</v>
      </c>
      <c r="AM4296" s="34" t="str">
        <f t="shared" si="339"/>
        <v>Used Vehicle</v>
      </c>
      <c r="AN4296" s="34" t="str">
        <f t="shared" si="340"/>
        <v>Used VehicleSalaries &amp; Wages per retail</v>
      </c>
      <c r="AO4296" s="35"/>
      <c r="AP4296" s="35"/>
      <c r="AQ4296" s="35"/>
    </row>
    <row r="4297" spans="1:43" x14ac:dyDescent="0.25">
      <c r="A4297" s="27" t="s">
        <v>103</v>
      </c>
      <c r="B4297" s="27" t="s">
        <v>104</v>
      </c>
      <c r="C4297" s="27" t="s">
        <v>104</v>
      </c>
      <c r="D4297" s="27" t="s">
        <v>279</v>
      </c>
      <c r="E4297" s="27" t="s">
        <v>654</v>
      </c>
      <c r="F4297" s="27" t="s">
        <v>1069</v>
      </c>
      <c r="G4297" s="27" t="s">
        <v>1070</v>
      </c>
      <c r="H4297" s="34" t="s">
        <v>1031</v>
      </c>
      <c r="I4297" s="34" t="s">
        <v>1071</v>
      </c>
      <c r="J4297" s="34" t="str">
        <f t="shared" si="337"/>
        <v>Used VehicleSalaries &amp; Wages per retail</v>
      </c>
      <c r="K4297" s="34" t="str">
        <f t="shared" si="338"/>
        <v>120Toyota UV Salaries &amp; Wages</v>
      </c>
      <c r="L4297" s="28">
        <f>+SUMIF('TB 4-24'!M:M,$AL4297,'TB 4-24'!G:G)</f>
        <v>0</v>
      </c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>
        <f>+SUMIF('Input Sheet'!$S:$S,$AL4297,'Input Sheet'!C:C)</f>
        <v>0</v>
      </c>
      <c r="Z4297" s="28">
        <f>+SUMIF('Input Sheet'!$S:$S,$AL4297,'Input Sheet'!D:D)</f>
        <v>0</v>
      </c>
      <c r="AA4297" s="28">
        <f>+SUMIF('Input Sheet'!$S:$S,$AL4297,'Input Sheet'!E:E)</f>
        <v>0</v>
      </c>
      <c r="AB4297" s="28">
        <f>+SUMIF('Input Sheet'!$S:$S,$AL4297,'Input Sheet'!F:F)</f>
        <v>0</v>
      </c>
      <c r="AC4297" s="28">
        <f>+SUMIF('Input Sheet'!$S:$S,$AL4297,'Input Sheet'!G:G)</f>
        <v>0</v>
      </c>
      <c r="AD4297" s="28">
        <f>+SUMIF('Input Sheet'!$S:$S,$AL4297,'Input Sheet'!H:H)</f>
        <v>0</v>
      </c>
      <c r="AE4297" s="28">
        <f>+SUMIF('Input Sheet'!$S:$S,$AL4297,'Input Sheet'!I:I)</f>
        <v>0</v>
      </c>
      <c r="AF4297" s="28">
        <f>+SUMIF('Input Sheet'!$S:$S,$AL4297,'Input Sheet'!J:J)</f>
        <v>0</v>
      </c>
      <c r="AG4297" s="28">
        <f>+SUMIF('Input Sheet'!$S:$S,$AL4297,'Input Sheet'!K:K)</f>
        <v>0</v>
      </c>
      <c r="AH4297" s="28">
        <f>+SUMIF('Input Sheet'!$S:$S,$AL4297,'Input Sheet'!L:L)</f>
        <v>0</v>
      </c>
      <c r="AI4297" s="28">
        <f>+SUMIF('Input Sheet'!$S:$S,$AL4297,'Input Sheet'!M:M)</f>
        <v>0</v>
      </c>
      <c r="AJ4297" s="28">
        <f>+SUMIF('Input Sheet'!$S:$S,$AL4297,'Input Sheet'!N:N)</f>
        <v>0</v>
      </c>
      <c r="AK4297" s="28"/>
      <c r="AL4297" s="27" t="str">
        <f t="shared" si="336"/>
        <v>120-7170</v>
      </c>
      <c r="AM4297" s="34" t="str">
        <f t="shared" si="339"/>
        <v>Used Vehicle</v>
      </c>
      <c r="AN4297" s="34" t="str">
        <f t="shared" si="340"/>
        <v>Used VehicleSalaries &amp; Wages per retail</v>
      </c>
      <c r="AO4297" s="35"/>
      <c r="AP4297" s="35"/>
      <c r="AQ4297" s="35"/>
    </row>
    <row r="4298" spans="1:43" x14ac:dyDescent="0.25">
      <c r="A4298" s="27" t="s">
        <v>103</v>
      </c>
      <c r="B4298" s="27" t="s">
        <v>104</v>
      </c>
      <c r="C4298" s="27" t="s">
        <v>104</v>
      </c>
      <c r="D4298" s="27" t="s">
        <v>279</v>
      </c>
      <c r="E4298" s="27" t="s">
        <v>678</v>
      </c>
      <c r="F4298" s="27" t="s">
        <v>1069</v>
      </c>
      <c r="G4298" s="27" t="s">
        <v>1070</v>
      </c>
      <c r="H4298" s="34" t="s">
        <v>1031</v>
      </c>
      <c r="I4298" s="34" t="s">
        <v>1071</v>
      </c>
      <c r="J4298" s="34" t="str">
        <f t="shared" si="337"/>
        <v>Used VehicleSalaries &amp; Wages per retail</v>
      </c>
      <c r="K4298" s="34" t="str">
        <f t="shared" si="338"/>
        <v>121Toyota UV Salaries &amp; Wages</v>
      </c>
      <c r="L4298" s="28">
        <f>+SUMIF('TB 4-24'!M:M,$AL4298,'TB 4-24'!G:G)</f>
        <v>0</v>
      </c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>
        <f>+SUMIF('Input Sheet'!$S:$S,$AL4298,'Input Sheet'!C:C)</f>
        <v>0</v>
      </c>
      <c r="Z4298" s="28">
        <f>+SUMIF('Input Sheet'!$S:$S,$AL4298,'Input Sheet'!D:D)</f>
        <v>0</v>
      </c>
      <c r="AA4298" s="28">
        <f>+SUMIF('Input Sheet'!$S:$S,$AL4298,'Input Sheet'!E:E)</f>
        <v>0</v>
      </c>
      <c r="AB4298" s="28">
        <f>+SUMIF('Input Sheet'!$S:$S,$AL4298,'Input Sheet'!F:F)</f>
        <v>0</v>
      </c>
      <c r="AC4298" s="28">
        <f>+SUMIF('Input Sheet'!$S:$S,$AL4298,'Input Sheet'!G:G)</f>
        <v>0</v>
      </c>
      <c r="AD4298" s="28">
        <f>+SUMIF('Input Sheet'!$S:$S,$AL4298,'Input Sheet'!H:H)</f>
        <v>0</v>
      </c>
      <c r="AE4298" s="28">
        <f>+SUMIF('Input Sheet'!$S:$S,$AL4298,'Input Sheet'!I:I)</f>
        <v>0</v>
      </c>
      <c r="AF4298" s="28">
        <f>+SUMIF('Input Sheet'!$S:$S,$AL4298,'Input Sheet'!J:J)</f>
        <v>0</v>
      </c>
      <c r="AG4298" s="28">
        <f>+SUMIF('Input Sheet'!$S:$S,$AL4298,'Input Sheet'!K:K)</f>
        <v>0</v>
      </c>
      <c r="AH4298" s="28">
        <f>+SUMIF('Input Sheet'!$S:$S,$AL4298,'Input Sheet'!L:L)</f>
        <v>0</v>
      </c>
      <c r="AI4298" s="28">
        <f>+SUMIF('Input Sheet'!$S:$S,$AL4298,'Input Sheet'!M:M)</f>
        <v>0</v>
      </c>
      <c r="AJ4298" s="28">
        <f>+SUMIF('Input Sheet'!$S:$S,$AL4298,'Input Sheet'!N:N)</f>
        <v>0</v>
      </c>
      <c r="AK4298" s="28"/>
      <c r="AL4298" s="27" t="str">
        <f t="shared" si="336"/>
        <v>121-7170</v>
      </c>
      <c r="AM4298" s="34" t="str">
        <f t="shared" si="339"/>
        <v>Used Vehicle</v>
      </c>
      <c r="AN4298" s="34" t="str">
        <f t="shared" si="340"/>
        <v>Used VehicleSalaries &amp; Wages per retail</v>
      </c>
      <c r="AO4298" s="35"/>
      <c r="AP4298" s="35"/>
      <c r="AQ4298" s="35"/>
    </row>
    <row r="4299" spans="1:43" x14ac:dyDescent="0.25">
      <c r="A4299" s="27" t="s">
        <v>103</v>
      </c>
      <c r="B4299" s="27" t="s">
        <v>104</v>
      </c>
      <c r="C4299" s="27" t="s">
        <v>657</v>
      </c>
      <c r="D4299" s="27" t="s">
        <v>279</v>
      </c>
      <c r="E4299" s="27" t="s">
        <v>661</v>
      </c>
      <c r="F4299" s="27" t="s">
        <v>1069</v>
      </c>
      <c r="G4299" s="27" t="s">
        <v>1070</v>
      </c>
      <c r="H4299" s="34" t="s">
        <v>1031</v>
      </c>
      <c r="I4299" s="34" t="s">
        <v>1071</v>
      </c>
      <c r="J4299" s="34" t="str">
        <f t="shared" si="337"/>
        <v>Used VehicleSalaries &amp; Wages per retail</v>
      </c>
      <c r="K4299" s="34" t="str">
        <f t="shared" si="338"/>
        <v>221Toyota UV Salaries &amp; Wages</v>
      </c>
      <c r="L4299" s="28">
        <f>+SUMIF('TB 4-24'!M:M,$AL4299,'TB 4-24'!G:G)</f>
        <v>0</v>
      </c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>
        <f>+SUMIF('Input Sheet'!$S:$S,$AL4299,'Input Sheet'!C:C)</f>
        <v>0</v>
      </c>
      <c r="Z4299" s="28">
        <f>+SUMIF('Input Sheet'!$S:$S,$AL4299,'Input Sheet'!D:D)</f>
        <v>0</v>
      </c>
      <c r="AA4299" s="28">
        <f>+SUMIF('Input Sheet'!$S:$S,$AL4299,'Input Sheet'!E:E)</f>
        <v>0</v>
      </c>
      <c r="AB4299" s="28">
        <f>+SUMIF('Input Sheet'!$S:$S,$AL4299,'Input Sheet'!F:F)</f>
        <v>0</v>
      </c>
      <c r="AC4299" s="28">
        <f>+SUMIF('Input Sheet'!$S:$S,$AL4299,'Input Sheet'!G:G)</f>
        <v>0</v>
      </c>
      <c r="AD4299" s="28">
        <f>+SUMIF('Input Sheet'!$S:$S,$AL4299,'Input Sheet'!H:H)</f>
        <v>0</v>
      </c>
      <c r="AE4299" s="28">
        <f>+SUMIF('Input Sheet'!$S:$S,$AL4299,'Input Sheet'!I:I)</f>
        <v>0</v>
      </c>
      <c r="AF4299" s="28">
        <f>+SUMIF('Input Sheet'!$S:$S,$AL4299,'Input Sheet'!J:J)</f>
        <v>0</v>
      </c>
      <c r="AG4299" s="28">
        <f>+SUMIF('Input Sheet'!$S:$S,$AL4299,'Input Sheet'!K:K)</f>
        <v>0</v>
      </c>
      <c r="AH4299" s="28">
        <f>+SUMIF('Input Sheet'!$S:$S,$AL4299,'Input Sheet'!L:L)</f>
        <v>0</v>
      </c>
      <c r="AI4299" s="28">
        <f>+SUMIF('Input Sheet'!$S:$S,$AL4299,'Input Sheet'!M:M)</f>
        <v>0</v>
      </c>
      <c r="AJ4299" s="28">
        <f>+SUMIF('Input Sheet'!$S:$S,$AL4299,'Input Sheet'!N:N)</f>
        <v>0</v>
      </c>
      <c r="AK4299" s="28"/>
      <c r="AL4299" s="27" t="str">
        <f t="shared" si="336"/>
        <v>221-7170</v>
      </c>
      <c r="AM4299" s="34" t="str">
        <f t="shared" si="339"/>
        <v>Used Vehicle</v>
      </c>
      <c r="AN4299" s="34" t="str">
        <f t="shared" si="340"/>
        <v>Used VehicleSalaries &amp; Wages per retail</v>
      </c>
      <c r="AO4299" s="35"/>
      <c r="AP4299" s="35"/>
      <c r="AQ4299" s="35"/>
    </row>
    <row r="4300" spans="1:43" x14ac:dyDescent="0.25">
      <c r="A4300" s="27" t="s">
        <v>103</v>
      </c>
      <c r="B4300" s="27" t="s">
        <v>104</v>
      </c>
      <c r="C4300" s="27" t="s">
        <v>663</v>
      </c>
      <c r="D4300" s="27" t="s">
        <v>279</v>
      </c>
      <c r="E4300" s="27" t="s">
        <v>665</v>
      </c>
      <c r="F4300" s="27" t="s">
        <v>1069</v>
      </c>
      <c r="G4300" s="27" t="s">
        <v>1070</v>
      </c>
      <c r="H4300" s="34" t="s">
        <v>1031</v>
      </c>
      <c r="I4300" s="34" t="s">
        <v>1071</v>
      </c>
      <c r="J4300" s="34" t="str">
        <f t="shared" si="337"/>
        <v>Used VehicleSalaries &amp; Wages per retail</v>
      </c>
      <c r="K4300" s="34" t="str">
        <f t="shared" si="338"/>
        <v>410Toyota UV Salaries &amp; Wages</v>
      </c>
      <c r="L4300" s="28">
        <f>+SUMIF('TB 4-24'!M:M,$AL4300,'TB 4-24'!G:G)</f>
        <v>0</v>
      </c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>
        <f>+SUMIF('Input Sheet'!$S:$S,$AL4300,'Input Sheet'!C:C)</f>
        <v>0</v>
      </c>
      <c r="Z4300" s="28">
        <f>+SUMIF('Input Sheet'!$S:$S,$AL4300,'Input Sheet'!D:D)</f>
        <v>0</v>
      </c>
      <c r="AA4300" s="28">
        <f>+SUMIF('Input Sheet'!$S:$S,$AL4300,'Input Sheet'!E:E)</f>
        <v>0</v>
      </c>
      <c r="AB4300" s="28">
        <f>+SUMIF('Input Sheet'!$S:$S,$AL4300,'Input Sheet'!F:F)</f>
        <v>0</v>
      </c>
      <c r="AC4300" s="28">
        <f>+SUMIF('Input Sheet'!$S:$S,$AL4300,'Input Sheet'!G:G)</f>
        <v>0</v>
      </c>
      <c r="AD4300" s="28">
        <f>+SUMIF('Input Sheet'!$S:$S,$AL4300,'Input Sheet'!H:H)</f>
        <v>0</v>
      </c>
      <c r="AE4300" s="28">
        <f>+SUMIF('Input Sheet'!$S:$S,$AL4300,'Input Sheet'!I:I)</f>
        <v>0</v>
      </c>
      <c r="AF4300" s="28">
        <f>+SUMIF('Input Sheet'!$S:$S,$AL4300,'Input Sheet'!J:J)</f>
        <v>0</v>
      </c>
      <c r="AG4300" s="28">
        <f>+SUMIF('Input Sheet'!$S:$S,$AL4300,'Input Sheet'!K:K)</f>
        <v>0</v>
      </c>
      <c r="AH4300" s="28">
        <f>+SUMIF('Input Sheet'!$S:$S,$AL4300,'Input Sheet'!L:L)</f>
        <v>0</v>
      </c>
      <c r="AI4300" s="28">
        <f>+SUMIF('Input Sheet'!$S:$S,$AL4300,'Input Sheet'!M:M)</f>
        <v>0</v>
      </c>
      <c r="AJ4300" s="28">
        <f>+SUMIF('Input Sheet'!$S:$S,$AL4300,'Input Sheet'!N:N)</f>
        <v>0</v>
      </c>
      <c r="AK4300" s="28"/>
      <c r="AL4300" s="27" t="str">
        <f t="shared" si="336"/>
        <v>410-7170</v>
      </c>
      <c r="AM4300" s="34" t="str">
        <f t="shared" si="339"/>
        <v>Used Vehicle</v>
      </c>
      <c r="AN4300" s="34" t="str">
        <f t="shared" si="340"/>
        <v>Used VehicleSalaries &amp; Wages per retail</v>
      </c>
      <c r="AO4300" s="35"/>
      <c r="AP4300" s="35"/>
      <c r="AQ4300" s="35"/>
    </row>
    <row r="4301" spans="1:43" x14ac:dyDescent="0.25">
      <c r="A4301" s="27" t="s">
        <v>103</v>
      </c>
      <c r="B4301" s="27" t="s">
        <v>104</v>
      </c>
      <c r="C4301" s="27" t="s">
        <v>663</v>
      </c>
      <c r="D4301" s="27" t="s">
        <v>279</v>
      </c>
      <c r="E4301" s="27" t="s">
        <v>666</v>
      </c>
      <c r="F4301" s="27" t="s">
        <v>1069</v>
      </c>
      <c r="G4301" s="27" t="s">
        <v>1070</v>
      </c>
      <c r="H4301" s="34" t="s">
        <v>1031</v>
      </c>
      <c r="I4301" s="34" t="s">
        <v>1071</v>
      </c>
      <c r="J4301" s="34" t="str">
        <f t="shared" si="337"/>
        <v>Used VehicleSalaries &amp; Wages per retail</v>
      </c>
      <c r="K4301" s="34" t="str">
        <f t="shared" si="338"/>
        <v>420Toyota UV Salaries &amp; Wages</v>
      </c>
      <c r="L4301" s="28">
        <f>+SUMIF('TB 4-24'!M:M,$AL4301,'TB 4-24'!G:G)</f>
        <v>0</v>
      </c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>
        <f>+SUMIF('Input Sheet'!$S:$S,$AL4301,'Input Sheet'!C:C)</f>
        <v>0</v>
      </c>
      <c r="Z4301" s="28">
        <f>+SUMIF('Input Sheet'!$S:$S,$AL4301,'Input Sheet'!D:D)</f>
        <v>0</v>
      </c>
      <c r="AA4301" s="28">
        <f>+SUMIF('Input Sheet'!$S:$S,$AL4301,'Input Sheet'!E:E)</f>
        <v>0</v>
      </c>
      <c r="AB4301" s="28">
        <f>+SUMIF('Input Sheet'!$S:$S,$AL4301,'Input Sheet'!F:F)</f>
        <v>0</v>
      </c>
      <c r="AC4301" s="28">
        <f>+SUMIF('Input Sheet'!$S:$S,$AL4301,'Input Sheet'!G:G)</f>
        <v>0</v>
      </c>
      <c r="AD4301" s="28">
        <f>+SUMIF('Input Sheet'!$S:$S,$AL4301,'Input Sheet'!H:H)</f>
        <v>0</v>
      </c>
      <c r="AE4301" s="28">
        <f>+SUMIF('Input Sheet'!$S:$S,$AL4301,'Input Sheet'!I:I)</f>
        <v>0</v>
      </c>
      <c r="AF4301" s="28">
        <f>+SUMIF('Input Sheet'!$S:$S,$AL4301,'Input Sheet'!J:J)</f>
        <v>0</v>
      </c>
      <c r="AG4301" s="28">
        <f>+SUMIF('Input Sheet'!$S:$S,$AL4301,'Input Sheet'!K:K)</f>
        <v>0</v>
      </c>
      <c r="AH4301" s="28">
        <f>+SUMIF('Input Sheet'!$S:$S,$AL4301,'Input Sheet'!L:L)</f>
        <v>0</v>
      </c>
      <c r="AI4301" s="28">
        <f>+SUMIF('Input Sheet'!$S:$S,$AL4301,'Input Sheet'!M:M)</f>
        <v>0</v>
      </c>
      <c r="AJ4301" s="28">
        <f>+SUMIF('Input Sheet'!$S:$S,$AL4301,'Input Sheet'!N:N)</f>
        <v>0</v>
      </c>
      <c r="AK4301" s="28"/>
      <c r="AL4301" s="27" t="str">
        <f t="shared" si="336"/>
        <v>420-7170</v>
      </c>
      <c r="AM4301" s="34" t="str">
        <f t="shared" si="339"/>
        <v>Used Vehicle</v>
      </c>
      <c r="AN4301" s="34" t="str">
        <f t="shared" si="340"/>
        <v>Used VehicleSalaries &amp; Wages per retail</v>
      </c>
      <c r="AO4301" s="35"/>
      <c r="AP4301" s="35"/>
      <c r="AQ4301" s="35"/>
    </row>
    <row r="4302" spans="1:43" x14ac:dyDescent="0.25">
      <c r="A4302" s="27" t="s">
        <v>103</v>
      </c>
      <c r="B4302" s="27" t="s">
        <v>104</v>
      </c>
      <c r="C4302" s="27" t="s">
        <v>663</v>
      </c>
      <c r="D4302" s="27" t="s">
        <v>279</v>
      </c>
      <c r="E4302" s="27" t="s">
        <v>667</v>
      </c>
      <c r="F4302" s="27" t="s">
        <v>1069</v>
      </c>
      <c r="G4302" s="27" t="s">
        <v>1070</v>
      </c>
      <c r="H4302" s="34" t="s">
        <v>1031</v>
      </c>
      <c r="I4302" s="34" t="s">
        <v>1071</v>
      </c>
      <c r="J4302" s="34" t="str">
        <f t="shared" si="337"/>
        <v>Used VehicleSalaries &amp; Wages per retail</v>
      </c>
      <c r="K4302" s="34" t="str">
        <f t="shared" si="338"/>
        <v>421Toyota UV Salaries &amp; Wages</v>
      </c>
      <c r="L4302" s="28">
        <f>+SUMIF('TB 4-24'!M:M,$AL4302,'TB 4-24'!G:G)</f>
        <v>0</v>
      </c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>
        <f>+SUMIF('Input Sheet'!$S:$S,$AL4302,'Input Sheet'!C:C)</f>
        <v>0</v>
      </c>
      <c r="Z4302" s="28">
        <f>+SUMIF('Input Sheet'!$S:$S,$AL4302,'Input Sheet'!D:D)</f>
        <v>0</v>
      </c>
      <c r="AA4302" s="28">
        <f>+SUMIF('Input Sheet'!$S:$S,$AL4302,'Input Sheet'!E:E)</f>
        <v>0</v>
      </c>
      <c r="AB4302" s="28">
        <f>+SUMIF('Input Sheet'!$S:$S,$AL4302,'Input Sheet'!F:F)</f>
        <v>0</v>
      </c>
      <c r="AC4302" s="28">
        <f>+SUMIF('Input Sheet'!$S:$S,$AL4302,'Input Sheet'!G:G)</f>
        <v>0</v>
      </c>
      <c r="AD4302" s="28">
        <f>+SUMIF('Input Sheet'!$S:$S,$AL4302,'Input Sheet'!H:H)</f>
        <v>0</v>
      </c>
      <c r="AE4302" s="28">
        <f>+SUMIF('Input Sheet'!$S:$S,$AL4302,'Input Sheet'!I:I)</f>
        <v>0</v>
      </c>
      <c r="AF4302" s="28">
        <f>+SUMIF('Input Sheet'!$S:$S,$AL4302,'Input Sheet'!J:J)</f>
        <v>0</v>
      </c>
      <c r="AG4302" s="28">
        <f>+SUMIF('Input Sheet'!$S:$S,$AL4302,'Input Sheet'!K:K)</f>
        <v>0</v>
      </c>
      <c r="AH4302" s="28">
        <f>+SUMIF('Input Sheet'!$S:$S,$AL4302,'Input Sheet'!L:L)</f>
        <v>0</v>
      </c>
      <c r="AI4302" s="28">
        <f>+SUMIF('Input Sheet'!$S:$S,$AL4302,'Input Sheet'!M:M)</f>
        <v>0</v>
      </c>
      <c r="AJ4302" s="28">
        <f>+SUMIF('Input Sheet'!$S:$S,$AL4302,'Input Sheet'!N:N)</f>
        <v>0</v>
      </c>
      <c r="AK4302" s="28"/>
      <c r="AL4302" s="27" t="str">
        <f t="shared" si="336"/>
        <v>421-7170</v>
      </c>
      <c r="AM4302" s="34" t="str">
        <f t="shared" si="339"/>
        <v>Used Vehicle</v>
      </c>
      <c r="AN4302" s="34" t="str">
        <f t="shared" si="340"/>
        <v>Used VehicleSalaries &amp; Wages per retail</v>
      </c>
      <c r="AO4302" s="35"/>
      <c r="AP4302" s="35"/>
      <c r="AQ4302" s="35"/>
    </row>
    <row r="4303" spans="1:43" x14ac:dyDescent="0.25">
      <c r="A4303" s="27" t="s">
        <v>103</v>
      </c>
      <c r="B4303" s="27" t="s">
        <v>104</v>
      </c>
      <c r="C4303" s="27" t="s">
        <v>671</v>
      </c>
      <c r="D4303" s="27" t="s">
        <v>279</v>
      </c>
      <c r="E4303" s="27" t="s">
        <v>673</v>
      </c>
      <c r="F4303" s="27" t="s">
        <v>1069</v>
      </c>
      <c r="G4303" s="27" t="s">
        <v>1070</v>
      </c>
      <c r="H4303" s="34" t="s">
        <v>1031</v>
      </c>
      <c r="I4303" s="34" t="s">
        <v>1071</v>
      </c>
      <c r="J4303" s="34" t="str">
        <f t="shared" si="337"/>
        <v>Used VehicleSalaries &amp; Wages per retail</v>
      </c>
      <c r="K4303" s="34" t="str">
        <f t="shared" si="338"/>
        <v>310Toyota UV Salaries &amp; Wages</v>
      </c>
      <c r="L4303" s="28">
        <f>+SUMIF('TB 4-24'!M:M,$AL4303,'TB 4-24'!G:G)</f>
        <v>0</v>
      </c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>
        <f>+SUMIF('Input Sheet'!$S:$S,$AL4303,'Input Sheet'!C:C)</f>
        <v>0</v>
      </c>
      <c r="Z4303" s="28">
        <f>+SUMIF('Input Sheet'!$S:$S,$AL4303,'Input Sheet'!D:D)</f>
        <v>0</v>
      </c>
      <c r="AA4303" s="28">
        <f>+SUMIF('Input Sheet'!$S:$S,$AL4303,'Input Sheet'!E:E)</f>
        <v>0</v>
      </c>
      <c r="AB4303" s="28">
        <f>+SUMIF('Input Sheet'!$S:$S,$AL4303,'Input Sheet'!F:F)</f>
        <v>0</v>
      </c>
      <c r="AC4303" s="28">
        <f>+SUMIF('Input Sheet'!$S:$S,$AL4303,'Input Sheet'!G:G)</f>
        <v>0</v>
      </c>
      <c r="AD4303" s="28">
        <f>+SUMIF('Input Sheet'!$S:$S,$AL4303,'Input Sheet'!H:H)</f>
        <v>0</v>
      </c>
      <c r="AE4303" s="28">
        <f>+SUMIF('Input Sheet'!$S:$S,$AL4303,'Input Sheet'!I:I)</f>
        <v>0</v>
      </c>
      <c r="AF4303" s="28">
        <f>+SUMIF('Input Sheet'!$S:$S,$AL4303,'Input Sheet'!J:J)</f>
        <v>0</v>
      </c>
      <c r="AG4303" s="28">
        <f>+SUMIF('Input Sheet'!$S:$S,$AL4303,'Input Sheet'!K:K)</f>
        <v>0</v>
      </c>
      <c r="AH4303" s="28">
        <f>+SUMIF('Input Sheet'!$S:$S,$AL4303,'Input Sheet'!L:L)</f>
        <v>0</v>
      </c>
      <c r="AI4303" s="28">
        <f>+SUMIF('Input Sheet'!$S:$S,$AL4303,'Input Sheet'!M:M)</f>
        <v>0</v>
      </c>
      <c r="AJ4303" s="28">
        <f>+SUMIF('Input Sheet'!$S:$S,$AL4303,'Input Sheet'!N:N)</f>
        <v>0</v>
      </c>
      <c r="AK4303" s="28"/>
      <c r="AL4303" s="27" t="str">
        <f t="shared" si="336"/>
        <v>310-7170</v>
      </c>
      <c r="AM4303" s="34" t="str">
        <f t="shared" si="339"/>
        <v>Used Vehicle</v>
      </c>
      <c r="AN4303" s="34" t="str">
        <f t="shared" si="340"/>
        <v>Used VehicleSalaries &amp; Wages per retail</v>
      </c>
      <c r="AO4303" s="35"/>
      <c r="AP4303" s="35"/>
      <c r="AQ4303" s="35"/>
    </row>
    <row r="4304" spans="1:43" x14ac:dyDescent="0.25">
      <c r="A4304" s="27" t="s">
        <v>103</v>
      </c>
      <c r="B4304" s="27" t="s">
        <v>104</v>
      </c>
      <c r="C4304" s="27" t="s">
        <v>671</v>
      </c>
      <c r="D4304" s="27" t="s">
        <v>279</v>
      </c>
      <c r="E4304" s="27" t="s">
        <v>674</v>
      </c>
      <c r="F4304" s="27" t="s">
        <v>1069</v>
      </c>
      <c r="G4304" s="27" t="s">
        <v>1070</v>
      </c>
      <c r="H4304" s="34" t="s">
        <v>1031</v>
      </c>
      <c r="I4304" s="34" t="s">
        <v>1071</v>
      </c>
      <c r="J4304" s="34" t="str">
        <f t="shared" si="337"/>
        <v>Used VehicleSalaries &amp; Wages per retail</v>
      </c>
      <c r="K4304" s="34" t="str">
        <f t="shared" si="338"/>
        <v>321Toyota UV Salaries &amp; Wages</v>
      </c>
      <c r="L4304" s="28">
        <f>+SUMIF('TB 4-24'!M:M,$AL4304,'TB 4-24'!G:G)</f>
        <v>0</v>
      </c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>
        <f>+SUMIF('Input Sheet'!$S:$S,$AL4304,'Input Sheet'!C:C)</f>
        <v>0</v>
      </c>
      <c r="Z4304" s="28">
        <f>+SUMIF('Input Sheet'!$S:$S,$AL4304,'Input Sheet'!D:D)</f>
        <v>0</v>
      </c>
      <c r="AA4304" s="28">
        <f>+SUMIF('Input Sheet'!$S:$S,$AL4304,'Input Sheet'!E:E)</f>
        <v>0</v>
      </c>
      <c r="AB4304" s="28">
        <f>+SUMIF('Input Sheet'!$S:$S,$AL4304,'Input Sheet'!F:F)</f>
        <v>0</v>
      </c>
      <c r="AC4304" s="28">
        <f>+SUMIF('Input Sheet'!$S:$S,$AL4304,'Input Sheet'!G:G)</f>
        <v>0</v>
      </c>
      <c r="AD4304" s="28">
        <f>+SUMIF('Input Sheet'!$S:$S,$AL4304,'Input Sheet'!H:H)</f>
        <v>0</v>
      </c>
      <c r="AE4304" s="28">
        <f>+SUMIF('Input Sheet'!$S:$S,$AL4304,'Input Sheet'!I:I)</f>
        <v>0</v>
      </c>
      <c r="AF4304" s="28">
        <f>+SUMIF('Input Sheet'!$S:$S,$AL4304,'Input Sheet'!J:J)</f>
        <v>0</v>
      </c>
      <c r="AG4304" s="28">
        <f>+SUMIF('Input Sheet'!$S:$S,$AL4304,'Input Sheet'!K:K)</f>
        <v>0</v>
      </c>
      <c r="AH4304" s="28">
        <f>+SUMIF('Input Sheet'!$S:$S,$AL4304,'Input Sheet'!L:L)</f>
        <v>0</v>
      </c>
      <c r="AI4304" s="28">
        <f>+SUMIF('Input Sheet'!$S:$S,$AL4304,'Input Sheet'!M:M)</f>
        <v>0</v>
      </c>
      <c r="AJ4304" s="28">
        <f>+SUMIF('Input Sheet'!$S:$S,$AL4304,'Input Sheet'!N:N)</f>
        <v>0</v>
      </c>
      <c r="AK4304" s="28"/>
      <c r="AL4304" s="27" t="str">
        <f t="shared" si="336"/>
        <v>321-7170</v>
      </c>
      <c r="AM4304" s="34" t="str">
        <f t="shared" si="339"/>
        <v>Used Vehicle</v>
      </c>
      <c r="AN4304" s="34" t="str">
        <f t="shared" si="340"/>
        <v>Used VehicleSalaries &amp; Wages per retail</v>
      </c>
      <c r="AO4304" s="35"/>
      <c r="AP4304" s="35"/>
      <c r="AQ4304" s="35"/>
    </row>
    <row r="4305" spans="1:43" x14ac:dyDescent="0.25">
      <c r="A4305" s="27" t="s">
        <v>103</v>
      </c>
      <c r="B4305" s="27" t="s">
        <v>104</v>
      </c>
      <c r="C4305" s="27" t="s">
        <v>657</v>
      </c>
      <c r="D4305" s="27" t="s">
        <v>281</v>
      </c>
      <c r="E4305" s="27" t="s">
        <v>659</v>
      </c>
      <c r="F4305" s="27" t="s">
        <v>1069</v>
      </c>
      <c r="G4305" s="27" t="s">
        <v>1070</v>
      </c>
      <c r="H4305" s="34" t="s">
        <v>1031</v>
      </c>
      <c r="I4305" s="34" t="s">
        <v>1071</v>
      </c>
      <c r="J4305" s="34" t="str">
        <f t="shared" si="337"/>
        <v>Used VehicleSalaries &amp; Wages per retail</v>
      </c>
      <c r="K4305" s="34" t="str">
        <f t="shared" si="338"/>
        <v>220Toyota UV Salaries &amp; Wages</v>
      </c>
      <c r="L4305" s="28">
        <f>+SUMIF('TB 4-24'!M:M,$AL4305,'TB 4-24'!G:G)</f>
        <v>0</v>
      </c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>
        <f>+SUMIF('Input Sheet'!$S:$S,$AL4305,'Input Sheet'!C:C)</f>
        <v>0</v>
      </c>
      <c r="Z4305" s="28">
        <f>+SUMIF('Input Sheet'!$S:$S,$AL4305,'Input Sheet'!D:D)</f>
        <v>0</v>
      </c>
      <c r="AA4305" s="28">
        <f>+SUMIF('Input Sheet'!$S:$S,$AL4305,'Input Sheet'!E:E)</f>
        <v>0</v>
      </c>
      <c r="AB4305" s="28">
        <f>+SUMIF('Input Sheet'!$S:$S,$AL4305,'Input Sheet'!F:F)</f>
        <v>0</v>
      </c>
      <c r="AC4305" s="28">
        <f>+SUMIF('Input Sheet'!$S:$S,$AL4305,'Input Sheet'!G:G)</f>
        <v>0</v>
      </c>
      <c r="AD4305" s="28">
        <f>+SUMIF('Input Sheet'!$S:$S,$AL4305,'Input Sheet'!H:H)</f>
        <v>0</v>
      </c>
      <c r="AE4305" s="28">
        <f>+SUMIF('Input Sheet'!$S:$S,$AL4305,'Input Sheet'!I:I)</f>
        <v>0</v>
      </c>
      <c r="AF4305" s="28">
        <f>+SUMIF('Input Sheet'!$S:$S,$AL4305,'Input Sheet'!J:J)</f>
        <v>0</v>
      </c>
      <c r="AG4305" s="28">
        <f>+SUMIF('Input Sheet'!$S:$S,$AL4305,'Input Sheet'!K:K)</f>
        <v>0</v>
      </c>
      <c r="AH4305" s="28">
        <f>+SUMIF('Input Sheet'!$S:$S,$AL4305,'Input Sheet'!L:L)</f>
        <v>0</v>
      </c>
      <c r="AI4305" s="28">
        <f>+SUMIF('Input Sheet'!$S:$S,$AL4305,'Input Sheet'!M:M)</f>
        <v>0</v>
      </c>
      <c r="AJ4305" s="28">
        <f>+SUMIF('Input Sheet'!$S:$S,$AL4305,'Input Sheet'!N:N)</f>
        <v>0</v>
      </c>
      <c r="AK4305" s="28"/>
      <c r="AL4305" s="27" t="str">
        <f t="shared" si="336"/>
        <v>220-7190</v>
      </c>
      <c r="AM4305" s="34" t="str">
        <f t="shared" si="339"/>
        <v>Used Vehicle</v>
      </c>
      <c r="AN4305" s="34" t="str">
        <f t="shared" si="340"/>
        <v>Used VehicleSalaries &amp; Wages per retail</v>
      </c>
      <c r="AO4305" s="35"/>
      <c r="AP4305" s="35"/>
      <c r="AQ4305" s="35"/>
    </row>
    <row r="4306" spans="1:43" x14ac:dyDescent="0.25">
      <c r="A4306" s="27" t="s">
        <v>103</v>
      </c>
      <c r="B4306" s="27" t="s">
        <v>104</v>
      </c>
      <c r="C4306" s="27" t="s">
        <v>104</v>
      </c>
      <c r="D4306" s="27" t="s">
        <v>281</v>
      </c>
      <c r="E4306" s="27" t="s">
        <v>654</v>
      </c>
      <c r="F4306" s="27" t="s">
        <v>1069</v>
      </c>
      <c r="G4306" s="27" t="s">
        <v>1070</v>
      </c>
      <c r="H4306" s="34" t="s">
        <v>1031</v>
      </c>
      <c r="I4306" s="34" t="s">
        <v>1071</v>
      </c>
      <c r="J4306" s="34" t="str">
        <f t="shared" si="337"/>
        <v>Used VehicleSalaries &amp; Wages per retail</v>
      </c>
      <c r="K4306" s="34" t="str">
        <f t="shared" si="338"/>
        <v>120Toyota UV Salaries &amp; Wages</v>
      </c>
      <c r="L4306" s="28">
        <f>+SUMIF('TB 4-24'!M:M,$AL4306,'TB 4-24'!G:G)</f>
        <v>0</v>
      </c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>
        <f>+SUMIF('Input Sheet'!$S:$S,$AL4306,'Input Sheet'!C:C)</f>
        <v>0</v>
      </c>
      <c r="Z4306" s="28">
        <f>+SUMIF('Input Sheet'!$S:$S,$AL4306,'Input Sheet'!D:D)</f>
        <v>0</v>
      </c>
      <c r="AA4306" s="28">
        <f>+SUMIF('Input Sheet'!$S:$S,$AL4306,'Input Sheet'!E:E)</f>
        <v>0</v>
      </c>
      <c r="AB4306" s="28">
        <f>+SUMIF('Input Sheet'!$S:$S,$AL4306,'Input Sheet'!F:F)</f>
        <v>0</v>
      </c>
      <c r="AC4306" s="28">
        <f>+SUMIF('Input Sheet'!$S:$S,$AL4306,'Input Sheet'!G:G)</f>
        <v>0</v>
      </c>
      <c r="AD4306" s="28">
        <f>+SUMIF('Input Sheet'!$S:$S,$AL4306,'Input Sheet'!H:H)</f>
        <v>0</v>
      </c>
      <c r="AE4306" s="28">
        <f>+SUMIF('Input Sheet'!$S:$S,$AL4306,'Input Sheet'!I:I)</f>
        <v>0</v>
      </c>
      <c r="AF4306" s="28">
        <f>+SUMIF('Input Sheet'!$S:$S,$AL4306,'Input Sheet'!J:J)</f>
        <v>0</v>
      </c>
      <c r="AG4306" s="28">
        <f>+SUMIF('Input Sheet'!$S:$S,$AL4306,'Input Sheet'!K:K)</f>
        <v>0</v>
      </c>
      <c r="AH4306" s="28">
        <f>+SUMIF('Input Sheet'!$S:$S,$AL4306,'Input Sheet'!L:L)</f>
        <v>0</v>
      </c>
      <c r="AI4306" s="28">
        <f>+SUMIF('Input Sheet'!$S:$S,$AL4306,'Input Sheet'!M:M)</f>
        <v>0</v>
      </c>
      <c r="AJ4306" s="28">
        <f>+SUMIF('Input Sheet'!$S:$S,$AL4306,'Input Sheet'!N:N)</f>
        <v>0</v>
      </c>
      <c r="AK4306" s="28"/>
      <c r="AL4306" s="27" t="str">
        <f t="shared" si="336"/>
        <v>120-7190</v>
      </c>
      <c r="AM4306" s="34" t="str">
        <f t="shared" si="339"/>
        <v>Used Vehicle</v>
      </c>
      <c r="AN4306" s="34" t="str">
        <f t="shared" si="340"/>
        <v>Used VehicleSalaries &amp; Wages per retail</v>
      </c>
      <c r="AO4306" s="35"/>
      <c r="AP4306" s="35"/>
      <c r="AQ4306" s="35"/>
    </row>
    <row r="4307" spans="1:43" x14ac:dyDescent="0.25">
      <c r="A4307" s="27" t="s">
        <v>103</v>
      </c>
      <c r="B4307" s="27" t="s">
        <v>104</v>
      </c>
      <c r="C4307" s="27" t="s">
        <v>104</v>
      </c>
      <c r="D4307" s="27" t="s">
        <v>281</v>
      </c>
      <c r="E4307" s="27" t="s">
        <v>678</v>
      </c>
      <c r="F4307" s="27" t="s">
        <v>1069</v>
      </c>
      <c r="G4307" s="27" t="s">
        <v>1070</v>
      </c>
      <c r="H4307" s="34" t="s">
        <v>1031</v>
      </c>
      <c r="I4307" s="34" t="s">
        <v>1071</v>
      </c>
      <c r="J4307" s="34" t="str">
        <f t="shared" si="337"/>
        <v>Used VehicleSalaries &amp; Wages per retail</v>
      </c>
      <c r="K4307" s="34" t="str">
        <f t="shared" si="338"/>
        <v>121Toyota UV Salaries &amp; Wages</v>
      </c>
      <c r="L4307" s="28">
        <f>+SUMIF('TB 4-24'!M:M,$AL4307,'TB 4-24'!G:G)</f>
        <v>0</v>
      </c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>
        <f>+SUMIF('Input Sheet'!$S:$S,$AL4307,'Input Sheet'!C:C)</f>
        <v>0</v>
      </c>
      <c r="Z4307" s="28">
        <f>+SUMIF('Input Sheet'!$S:$S,$AL4307,'Input Sheet'!D:D)</f>
        <v>0</v>
      </c>
      <c r="AA4307" s="28">
        <f>+SUMIF('Input Sheet'!$S:$S,$AL4307,'Input Sheet'!E:E)</f>
        <v>0</v>
      </c>
      <c r="AB4307" s="28">
        <f>+SUMIF('Input Sheet'!$S:$S,$AL4307,'Input Sheet'!F:F)</f>
        <v>0</v>
      </c>
      <c r="AC4307" s="28">
        <f>+SUMIF('Input Sheet'!$S:$S,$AL4307,'Input Sheet'!G:G)</f>
        <v>0</v>
      </c>
      <c r="AD4307" s="28">
        <f>+SUMIF('Input Sheet'!$S:$S,$AL4307,'Input Sheet'!H:H)</f>
        <v>0</v>
      </c>
      <c r="AE4307" s="28">
        <f>+SUMIF('Input Sheet'!$S:$S,$AL4307,'Input Sheet'!I:I)</f>
        <v>0</v>
      </c>
      <c r="AF4307" s="28">
        <f>+SUMIF('Input Sheet'!$S:$S,$AL4307,'Input Sheet'!J:J)</f>
        <v>0</v>
      </c>
      <c r="AG4307" s="28">
        <f>+SUMIF('Input Sheet'!$S:$S,$AL4307,'Input Sheet'!K:K)</f>
        <v>0</v>
      </c>
      <c r="AH4307" s="28">
        <f>+SUMIF('Input Sheet'!$S:$S,$AL4307,'Input Sheet'!L:L)</f>
        <v>0</v>
      </c>
      <c r="AI4307" s="28">
        <f>+SUMIF('Input Sheet'!$S:$S,$AL4307,'Input Sheet'!M:M)</f>
        <v>0</v>
      </c>
      <c r="AJ4307" s="28">
        <f>+SUMIF('Input Sheet'!$S:$S,$AL4307,'Input Sheet'!N:N)</f>
        <v>0</v>
      </c>
      <c r="AK4307" s="28"/>
      <c r="AL4307" s="27" t="str">
        <f t="shared" si="336"/>
        <v>121-7190</v>
      </c>
      <c r="AM4307" s="34" t="str">
        <f t="shared" si="339"/>
        <v>Used Vehicle</v>
      </c>
      <c r="AN4307" s="34" t="str">
        <f t="shared" si="340"/>
        <v>Used VehicleSalaries &amp; Wages per retail</v>
      </c>
      <c r="AO4307" s="35"/>
      <c r="AP4307" s="35"/>
      <c r="AQ4307" s="35"/>
    </row>
    <row r="4308" spans="1:43" x14ac:dyDescent="0.25">
      <c r="A4308" s="27" t="s">
        <v>103</v>
      </c>
      <c r="B4308" s="27" t="s">
        <v>104</v>
      </c>
      <c r="C4308" s="27" t="s">
        <v>657</v>
      </c>
      <c r="D4308" s="27" t="s">
        <v>281</v>
      </c>
      <c r="E4308" s="27" t="s">
        <v>661</v>
      </c>
      <c r="F4308" s="27" t="s">
        <v>1069</v>
      </c>
      <c r="G4308" s="27" t="s">
        <v>1070</v>
      </c>
      <c r="H4308" s="34" t="s">
        <v>1031</v>
      </c>
      <c r="I4308" s="34" t="s">
        <v>1071</v>
      </c>
      <c r="J4308" s="34" t="str">
        <f t="shared" si="337"/>
        <v>Used VehicleSalaries &amp; Wages per retail</v>
      </c>
      <c r="K4308" s="34" t="str">
        <f t="shared" si="338"/>
        <v>221Toyota UV Salaries &amp; Wages</v>
      </c>
      <c r="L4308" s="28">
        <f>+SUMIF('TB 4-24'!M:M,$AL4308,'TB 4-24'!G:G)</f>
        <v>0</v>
      </c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>
        <f>+SUMIF('Input Sheet'!$S:$S,$AL4308,'Input Sheet'!C:C)</f>
        <v>0</v>
      </c>
      <c r="Z4308" s="28">
        <f>+SUMIF('Input Sheet'!$S:$S,$AL4308,'Input Sheet'!D:D)</f>
        <v>0</v>
      </c>
      <c r="AA4308" s="28">
        <f>+SUMIF('Input Sheet'!$S:$S,$AL4308,'Input Sheet'!E:E)</f>
        <v>0</v>
      </c>
      <c r="AB4308" s="28">
        <f>+SUMIF('Input Sheet'!$S:$S,$AL4308,'Input Sheet'!F:F)</f>
        <v>0</v>
      </c>
      <c r="AC4308" s="28">
        <f>+SUMIF('Input Sheet'!$S:$S,$AL4308,'Input Sheet'!G:G)</f>
        <v>0</v>
      </c>
      <c r="AD4308" s="28">
        <f>+SUMIF('Input Sheet'!$S:$S,$AL4308,'Input Sheet'!H:H)</f>
        <v>0</v>
      </c>
      <c r="AE4308" s="28">
        <f>+SUMIF('Input Sheet'!$S:$S,$AL4308,'Input Sheet'!I:I)</f>
        <v>0</v>
      </c>
      <c r="AF4308" s="28">
        <f>+SUMIF('Input Sheet'!$S:$S,$AL4308,'Input Sheet'!J:J)</f>
        <v>0</v>
      </c>
      <c r="AG4308" s="28">
        <f>+SUMIF('Input Sheet'!$S:$S,$AL4308,'Input Sheet'!K:K)</f>
        <v>0</v>
      </c>
      <c r="AH4308" s="28">
        <f>+SUMIF('Input Sheet'!$S:$S,$AL4308,'Input Sheet'!L:L)</f>
        <v>0</v>
      </c>
      <c r="AI4308" s="28">
        <f>+SUMIF('Input Sheet'!$S:$S,$AL4308,'Input Sheet'!M:M)</f>
        <v>0</v>
      </c>
      <c r="AJ4308" s="28">
        <f>+SUMIF('Input Sheet'!$S:$S,$AL4308,'Input Sheet'!N:N)</f>
        <v>0</v>
      </c>
      <c r="AK4308" s="28"/>
      <c r="AL4308" s="27" t="str">
        <f t="shared" si="336"/>
        <v>221-7190</v>
      </c>
      <c r="AM4308" s="34" t="str">
        <f t="shared" si="339"/>
        <v>Used Vehicle</v>
      </c>
      <c r="AN4308" s="34" t="str">
        <f t="shared" si="340"/>
        <v>Used VehicleSalaries &amp; Wages per retail</v>
      </c>
      <c r="AO4308" s="35"/>
      <c r="AP4308" s="35"/>
      <c r="AQ4308" s="35"/>
    </row>
    <row r="4309" spans="1:43" x14ac:dyDescent="0.25">
      <c r="A4309" s="27" t="s">
        <v>103</v>
      </c>
      <c r="B4309" s="27" t="s">
        <v>104</v>
      </c>
      <c r="C4309" s="27" t="s">
        <v>663</v>
      </c>
      <c r="D4309" s="27" t="s">
        <v>281</v>
      </c>
      <c r="E4309" s="27" t="s">
        <v>665</v>
      </c>
      <c r="F4309" s="27" t="s">
        <v>1069</v>
      </c>
      <c r="G4309" s="27" t="s">
        <v>1070</v>
      </c>
      <c r="H4309" s="34" t="s">
        <v>1031</v>
      </c>
      <c r="I4309" s="34" t="s">
        <v>1071</v>
      </c>
      <c r="J4309" s="34" t="str">
        <f t="shared" si="337"/>
        <v>Used VehicleSalaries &amp; Wages per retail</v>
      </c>
      <c r="K4309" s="34" t="str">
        <f t="shared" si="338"/>
        <v>410Toyota UV Salaries &amp; Wages</v>
      </c>
      <c r="L4309" s="28">
        <f>+SUMIF('TB 4-24'!M:M,$AL4309,'TB 4-24'!G:G)</f>
        <v>0</v>
      </c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>
        <f>+SUMIF('Input Sheet'!$S:$S,$AL4309,'Input Sheet'!C:C)</f>
        <v>0</v>
      </c>
      <c r="Z4309" s="28">
        <f>+SUMIF('Input Sheet'!$S:$S,$AL4309,'Input Sheet'!D:D)</f>
        <v>0</v>
      </c>
      <c r="AA4309" s="28">
        <f>+SUMIF('Input Sheet'!$S:$S,$AL4309,'Input Sheet'!E:E)</f>
        <v>0</v>
      </c>
      <c r="AB4309" s="28">
        <f>+SUMIF('Input Sheet'!$S:$S,$AL4309,'Input Sheet'!F:F)</f>
        <v>0</v>
      </c>
      <c r="AC4309" s="28">
        <f>+SUMIF('Input Sheet'!$S:$S,$AL4309,'Input Sheet'!G:G)</f>
        <v>0</v>
      </c>
      <c r="AD4309" s="28">
        <f>+SUMIF('Input Sheet'!$S:$S,$AL4309,'Input Sheet'!H:H)</f>
        <v>0</v>
      </c>
      <c r="AE4309" s="28">
        <f>+SUMIF('Input Sheet'!$S:$S,$AL4309,'Input Sheet'!I:I)</f>
        <v>0</v>
      </c>
      <c r="AF4309" s="28">
        <f>+SUMIF('Input Sheet'!$S:$S,$AL4309,'Input Sheet'!J:J)</f>
        <v>0</v>
      </c>
      <c r="AG4309" s="28">
        <f>+SUMIF('Input Sheet'!$S:$S,$AL4309,'Input Sheet'!K:K)</f>
        <v>0</v>
      </c>
      <c r="AH4309" s="28">
        <f>+SUMIF('Input Sheet'!$S:$S,$AL4309,'Input Sheet'!L:L)</f>
        <v>0</v>
      </c>
      <c r="AI4309" s="28">
        <f>+SUMIF('Input Sheet'!$S:$S,$AL4309,'Input Sheet'!M:M)</f>
        <v>0</v>
      </c>
      <c r="AJ4309" s="28">
        <f>+SUMIF('Input Sheet'!$S:$S,$AL4309,'Input Sheet'!N:N)</f>
        <v>0</v>
      </c>
      <c r="AK4309" s="28"/>
      <c r="AL4309" s="27" t="str">
        <f t="shared" si="336"/>
        <v>410-7190</v>
      </c>
      <c r="AM4309" s="34" t="str">
        <f t="shared" si="339"/>
        <v>Used Vehicle</v>
      </c>
      <c r="AN4309" s="34" t="str">
        <f t="shared" si="340"/>
        <v>Used VehicleSalaries &amp; Wages per retail</v>
      </c>
      <c r="AO4309" s="35"/>
      <c r="AP4309" s="35"/>
      <c r="AQ4309" s="35"/>
    </row>
    <row r="4310" spans="1:43" x14ac:dyDescent="0.25">
      <c r="A4310" s="27" t="s">
        <v>103</v>
      </c>
      <c r="B4310" s="27" t="s">
        <v>104</v>
      </c>
      <c r="C4310" s="27" t="s">
        <v>663</v>
      </c>
      <c r="D4310" s="27" t="s">
        <v>281</v>
      </c>
      <c r="E4310" s="27" t="s">
        <v>666</v>
      </c>
      <c r="F4310" s="27" t="s">
        <v>1069</v>
      </c>
      <c r="G4310" s="27" t="s">
        <v>1070</v>
      </c>
      <c r="H4310" s="34" t="s">
        <v>1031</v>
      </c>
      <c r="I4310" s="34" t="s">
        <v>1071</v>
      </c>
      <c r="J4310" s="34" t="str">
        <f t="shared" si="337"/>
        <v>Used VehicleSalaries &amp; Wages per retail</v>
      </c>
      <c r="K4310" s="34" t="str">
        <f t="shared" si="338"/>
        <v>420Toyota UV Salaries &amp; Wages</v>
      </c>
      <c r="L4310" s="28">
        <f>+SUMIF('TB 4-24'!M:M,$AL4310,'TB 4-24'!G:G)</f>
        <v>0</v>
      </c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>
        <f>+SUMIF('Input Sheet'!$S:$S,$AL4310,'Input Sheet'!C:C)</f>
        <v>0</v>
      </c>
      <c r="Z4310" s="28">
        <f>+SUMIF('Input Sheet'!$S:$S,$AL4310,'Input Sheet'!D:D)</f>
        <v>0</v>
      </c>
      <c r="AA4310" s="28">
        <f>+SUMIF('Input Sheet'!$S:$S,$AL4310,'Input Sheet'!E:E)</f>
        <v>0</v>
      </c>
      <c r="AB4310" s="28">
        <f>+SUMIF('Input Sheet'!$S:$S,$AL4310,'Input Sheet'!F:F)</f>
        <v>0</v>
      </c>
      <c r="AC4310" s="28">
        <f>+SUMIF('Input Sheet'!$S:$S,$AL4310,'Input Sheet'!G:G)</f>
        <v>0</v>
      </c>
      <c r="AD4310" s="28">
        <f>+SUMIF('Input Sheet'!$S:$S,$AL4310,'Input Sheet'!H:H)</f>
        <v>0</v>
      </c>
      <c r="AE4310" s="28">
        <f>+SUMIF('Input Sheet'!$S:$S,$AL4310,'Input Sheet'!I:I)</f>
        <v>0</v>
      </c>
      <c r="AF4310" s="28">
        <f>+SUMIF('Input Sheet'!$S:$S,$AL4310,'Input Sheet'!J:J)</f>
        <v>0</v>
      </c>
      <c r="AG4310" s="28">
        <f>+SUMIF('Input Sheet'!$S:$S,$AL4310,'Input Sheet'!K:K)</f>
        <v>0</v>
      </c>
      <c r="AH4310" s="28">
        <f>+SUMIF('Input Sheet'!$S:$S,$AL4310,'Input Sheet'!L:L)</f>
        <v>0</v>
      </c>
      <c r="AI4310" s="28">
        <f>+SUMIF('Input Sheet'!$S:$S,$AL4310,'Input Sheet'!M:M)</f>
        <v>0</v>
      </c>
      <c r="AJ4310" s="28">
        <f>+SUMIF('Input Sheet'!$S:$S,$AL4310,'Input Sheet'!N:N)</f>
        <v>0</v>
      </c>
      <c r="AK4310" s="28"/>
      <c r="AL4310" s="27" t="str">
        <f t="shared" si="336"/>
        <v>420-7190</v>
      </c>
      <c r="AM4310" s="34" t="str">
        <f t="shared" si="339"/>
        <v>Used Vehicle</v>
      </c>
      <c r="AN4310" s="34" t="str">
        <f t="shared" si="340"/>
        <v>Used VehicleSalaries &amp; Wages per retail</v>
      </c>
      <c r="AO4310" s="35"/>
      <c r="AP4310" s="35"/>
      <c r="AQ4310" s="35"/>
    </row>
    <row r="4311" spans="1:43" x14ac:dyDescent="0.25">
      <c r="A4311" s="27" t="s">
        <v>103</v>
      </c>
      <c r="B4311" s="27" t="s">
        <v>104</v>
      </c>
      <c r="C4311" s="27" t="s">
        <v>663</v>
      </c>
      <c r="D4311" s="27" t="s">
        <v>281</v>
      </c>
      <c r="E4311" s="27" t="s">
        <v>667</v>
      </c>
      <c r="F4311" s="27" t="s">
        <v>1069</v>
      </c>
      <c r="G4311" s="27" t="s">
        <v>1070</v>
      </c>
      <c r="H4311" s="34" t="s">
        <v>1031</v>
      </c>
      <c r="I4311" s="34" t="s">
        <v>1071</v>
      </c>
      <c r="J4311" s="34" t="str">
        <f t="shared" si="337"/>
        <v>Used VehicleSalaries &amp; Wages per retail</v>
      </c>
      <c r="K4311" s="34" t="str">
        <f t="shared" si="338"/>
        <v>421Toyota UV Salaries &amp; Wages</v>
      </c>
      <c r="L4311" s="28">
        <f>+SUMIF('TB 4-24'!M:M,$AL4311,'TB 4-24'!G:G)</f>
        <v>0</v>
      </c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>
        <f>+SUMIF('Input Sheet'!$S:$S,$AL4311,'Input Sheet'!C:C)</f>
        <v>0</v>
      </c>
      <c r="Z4311" s="28">
        <f>+SUMIF('Input Sheet'!$S:$S,$AL4311,'Input Sheet'!D:D)</f>
        <v>0</v>
      </c>
      <c r="AA4311" s="28">
        <f>+SUMIF('Input Sheet'!$S:$S,$AL4311,'Input Sheet'!E:E)</f>
        <v>0</v>
      </c>
      <c r="AB4311" s="28">
        <f>+SUMIF('Input Sheet'!$S:$S,$AL4311,'Input Sheet'!F:F)</f>
        <v>0</v>
      </c>
      <c r="AC4311" s="28">
        <f>+SUMIF('Input Sheet'!$S:$S,$AL4311,'Input Sheet'!G:G)</f>
        <v>0</v>
      </c>
      <c r="AD4311" s="28">
        <f>+SUMIF('Input Sheet'!$S:$S,$AL4311,'Input Sheet'!H:H)</f>
        <v>0</v>
      </c>
      <c r="AE4311" s="28">
        <f>+SUMIF('Input Sheet'!$S:$S,$AL4311,'Input Sheet'!I:I)</f>
        <v>0</v>
      </c>
      <c r="AF4311" s="28">
        <f>+SUMIF('Input Sheet'!$S:$S,$AL4311,'Input Sheet'!J:J)</f>
        <v>0</v>
      </c>
      <c r="AG4311" s="28">
        <f>+SUMIF('Input Sheet'!$S:$S,$AL4311,'Input Sheet'!K:K)</f>
        <v>0</v>
      </c>
      <c r="AH4311" s="28">
        <f>+SUMIF('Input Sheet'!$S:$S,$AL4311,'Input Sheet'!L:L)</f>
        <v>0</v>
      </c>
      <c r="AI4311" s="28">
        <f>+SUMIF('Input Sheet'!$S:$S,$AL4311,'Input Sheet'!M:M)</f>
        <v>0</v>
      </c>
      <c r="AJ4311" s="28">
        <f>+SUMIF('Input Sheet'!$S:$S,$AL4311,'Input Sheet'!N:N)</f>
        <v>0</v>
      </c>
      <c r="AK4311" s="28"/>
      <c r="AL4311" s="27" t="str">
        <f t="shared" si="336"/>
        <v>421-7190</v>
      </c>
      <c r="AM4311" s="34" t="str">
        <f t="shared" si="339"/>
        <v>Used Vehicle</v>
      </c>
      <c r="AN4311" s="34" t="str">
        <f t="shared" si="340"/>
        <v>Used VehicleSalaries &amp; Wages per retail</v>
      </c>
      <c r="AO4311" s="35"/>
      <c r="AP4311" s="35"/>
      <c r="AQ4311" s="35"/>
    </row>
    <row r="4312" spans="1:43" x14ac:dyDescent="0.25">
      <c r="A4312" s="27" t="s">
        <v>103</v>
      </c>
      <c r="B4312" s="27" t="s">
        <v>104</v>
      </c>
      <c r="C4312" s="27" t="s">
        <v>671</v>
      </c>
      <c r="D4312" s="27" t="s">
        <v>281</v>
      </c>
      <c r="E4312" s="27" t="s">
        <v>673</v>
      </c>
      <c r="F4312" s="27" t="s">
        <v>1069</v>
      </c>
      <c r="G4312" s="27" t="s">
        <v>1070</v>
      </c>
      <c r="H4312" s="34" t="s">
        <v>1031</v>
      </c>
      <c r="I4312" s="34" t="s">
        <v>1071</v>
      </c>
      <c r="J4312" s="34" t="str">
        <f t="shared" si="337"/>
        <v>Used VehicleSalaries &amp; Wages per retail</v>
      </c>
      <c r="K4312" s="34" t="str">
        <f t="shared" si="338"/>
        <v>310Toyota UV Salaries &amp; Wages</v>
      </c>
      <c r="L4312" s="28">
        <f>+SUMIF('TB 4-24'!M:M,$AL4312,'TB 4-24'!G:G)</f>
        <v>0</v>
      </c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>
        <f>+SUMIF('Input Sheet'!$S:$S,$AL4312,'Input Sheet'!C:C)</f>
        <v>0</v>
      </c>
      <c r="Z4312" s="28">
        <f>+SUMIF('Input Sheet'!$S:$S,$AL4312,'Input Sheet'!D:D)</f>
        <v>0</v>
      </c>
      <c r="AA4312" s="28">
        <f>+SUMIF('Input Sheet'!$S:$S,$AL4312,'Input Sheet'!E:E)</f>
        <v>0</v>
      </c>
      <c r="AB4312" s="28">
        <f>+SUMIF('Input Sheet'!$S:$S,$AL4312,'Input Sheet'!F:F)</f>
        <v>0</v>
      </c>
      <c r="AC4312" s="28">
        <f>+SUMIF('Input Sheet'!$S:$S,$AL4312,'Input Sheet'!G:G)</f>
        <v>0</v>
      </c>
      <c r="AD4312" s="28">
        <f>+SUMIF('Input Sheet'!$S:$S,$AL4312,'Input Sheet'!H:H)</f>
        <v>0</v>
      </c>
      <c r="AE4312" s="28">
        <f>+SUMIF('Input Sheet'!$S:$S,$AL4312,'Input Sheet'!I:I)</f>
        <v>0</v>
      </c>
      <c r="AF4312" s="28">
        <f>+SUMIF('Input Sheet'!$S:$S,$AL4312,'Input Sheet'!J:J)</f>
        <v>0</v>
      </c>
      <c r="AG4312" s="28">
        <f>+SUMIF('Input Sheet'!$S:$S,$AL4312,'Input Sheet'!K:K)</f>
        <v>0</v>
      </c>
      <c r="AH4312" s="28">
        <f>+SUMIF('Input Sheet'!$S:$S,$AL4312,'Input Sheet'!L:L)</f>
        <v>0</v>
      </c>
      <c r="AI4312" s="28">
        <f>+SUMIF('Input Sheet'!$S:$S,$AL4312,'Input Sheet'!M:M)</f>
        <v>0</v>
      </c>
      <c r="AJ4312" s="28">
        <f>+SUMIF('Input Sheet'!$S:$S,$AL4312,'Input Sheet'!N:N)</f>
        <v>0</v>
      </c>
      <c r="AK4312" s="28"/>
      <c r="AL4312" s="27" t="str">
        <f t="shared" si="336"/>
        <v>310-7190</v>
      </c>
      <c r="AM4312" s="34" t="str">
        <f t="shared" si="339"/>
        <v>Used Vehicle</v>
      </c>
      <c r="AN4312" s="34" t="str">
        <f t="shared" si="340"/>
        <v>Used VehicleSalaries &amp; Wages per retail</v>
      </c>
      <c r="AO4312" s="35"/>
      <c r="AP4312" s="35"/>
      <c r="AQ4312" s="35"/>
    </row>
    <row r="4313" spans="1:43" x14ac:dyDescent="0.25">
      <c r="A4313" s="27" t="s">
        <v>103</v>
      </c>
      <c r="B4313" s="27" t="s">
        <v>104</v>
      </c>
      <c r="C4313" s="27" t="s">
        <v>671</v>
      </c>
      <c r="D4313" s="27" t="s">
        <v>281</v>
      </c>
      <c r="E4313" s="27" t="s">
        <v>674</v>
      </c>
      <c r="F4313" s="27" t="s">
        <v>1069</v>
      </c>
      <c r="G4313" s="27" t="s">
        <v>1070</v>
      </c>
      <c r="H4313" s="34" t="s">
        <v>1031</v>
      </c>
      <c r="I4313" s="34" t="s">
        <v>1071</v>
      </c>
      <c r="J4313" s="34" t="str">
        <f t="shared" si="337"/>
        <v>Used VehicleSalaries &amp; Wages per retail</v>
      </c>
      <c r="K4313" s="34" t="str">
        <f t="shared" si="338"/>
        <v>321Toyota UV Salaries &amp; Wages</v>
      </c>
      <c r="L4313" s="28">
        <f>+SUMIF('TB 4-24'!M:M,$AL4313,'TB 4-24'!G:G)</f>
        <v>0</v>
      </c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>
        <f>+SUMIF('Input Sheet'!$S:$S,$AL4313,'Input Sheet'!C:C)</f>
        <v>0</v>
      </c>
      <c r="Z4313" s="28">
        <f>+SUMIF('Input Sheet'!$S:$S,$AL4313,'Input Sheet'!D:D)</f>
        <v>0</v>
      </c>
      <c r="AA4313" s="28">
        <f>+SUMIF('Input Sheet'!$S:$S,$AL4313,'Input Sheet'!E:E)</f>
        <v>0</v>
      </c>
      <c r="AB4313" s="28">
        <f>+SUMIF('Input Sheet'!$S:$S,$AL4313,'Input Sheet'!F:F)</f>
        <v>0</v>
      </c>
      <c r="AC4313" s="28">
        <f>+SUMIF('Input Sheet'!$S:$S,$AL4313,'Input Sheet'!G:G)</f>
        <v>0</v>
      </c>
      <c r="AD4313" s="28">
        <f>+SUMIF('Input Sheet'!$S:$S,$AL4313,'Input Sheet'!H:H)</f>
        <v>0</v>
      </c>
      <c r="AE4313" s="28">
        <f>+SUMIF('Input Sheet'!$S:$S,$AL4313,'Input Sheet'!I:I)</f>
        <v>0</v>
      </c>
      <c r="AF4313" s="28">
        <f>+SUMIF('Input Sheet'!$S:$S,$AL4313,'Input Sheet'!J:J)</f>
        <v>0</v>
      </c>
      <c r="AG4313" s="28">
        <f>+SUMIF('Input Sheet'!$S:$S,$AL4313,'Input Sheet'!K:K)</f>
        <v>0</v>
      </c>
      <c r="AH4313" s="28">
        <f>+SUMIF('Input Sheet'!$S:$S,$AL4313,'Input Sheet'!L:L)</f>
        <v>0</v>
      </c>
      <c r="AI4313" s="28">
        <f>+SUMIF('Input Sheet'!$S:$S,$AL4313,'Input Sheet'!M:M)</f>
        <v>0</v>
      </c>
      <c r="AJ4313" s="28">
        <f>+SUMIF('Input Sheet'!$S:$S,$AL4313,'Input Sheet'!N:N)</f>
        <v>0</v>
      </c>
      <c r="AK4313" s="28"/>
      <c r="AL4313" s="27" t="str">
        <f t="shared" si="336"/>
        <v>321-7190</v>
      </c>
      <c r="AM4313" s="34" t="str">
        <f t="shared" si="339"/>
        <v>Used Vehicle</v>
      </c>
      <c r="AN4313" s="34" t="str">
        <f t="shared" si="340"/>
        <v>Used VehicleSalaries &amp; Wages per retail</v>
      </c>
      <c r="AO4313" s="35"/>
      <c r="AP4313" s="35"/>
      <c r="AQ4313" s="35"/>
    </row>
    <row r="4314" spans="1:43" x14ac:dyDescent="0.25">
      <c r="A4314" s="27" t="s">
        <v>103</v>
      </c>
      <c r="B4314" s="27" t="s">
        <v>104</v>
      </c>
      <c r="C4314" s="27" t="s">
        <v>657</v>
      </c>
      <c r="D4314" s="27" t="s">
        <v>282</v>
      </c>
      <c r="E4314" s="27" t="s">
        <v>658</v>
      </c>
      <c r="F4314" s="27" t="s">
        <v>1069</v>
      </c>
      <c r="G4314" s="27" t="s">
        <v>1070</v>
      </c>
      <c r="H4314" s="34" t="s">
        <v>1031</v>
      </c>
      <c r="I4314" s="34" t="s">
        <v>1071</v>
      </c>
      <c r="J4314" s="34" t="str">
        <f t="shared" si="337"/>
        <v>Used VehicleSalaries &amp; Wages per retail</v>
      </c>
      <c r="K4314" s="34" t="str">
        <f t="shared" si="338"/>
        <v>210Toyota UV Salaries &amp; Wages</v>
      </c>
      <c r="L4314" s="28">
        <f>+SUMIF('TB 4-24'!M:M,$AL4314,'TB 4-24'!G:G)</f>
        <v>0</v>
      </c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>
        <f>+SUMIF('Input Sheet'!$S:$S,$AL4314,'Input Sheet'!C:C)</f>
        <v>0</v>
      </c>
      <c r="Z4314" s="28">
        <f>+SUMIF('Input Sheet'!$S:$S,$AL4314,'Input Sheet'!D:D)</f>
        <v>0</v>
      </c>
      <c r="AA4314" s="28">
        <f>+SUMIF('Input Sheet'!$S:$S,$AL4314,'Input Sheet'!E:E)</f>
        <v>0</v>
      </c>
      <c r="AB4314" s="28">
        <f>+SUMIF('Input Sheet'!$S:$S,$AL4314,'Input Sheet'!F:F)</f>
        <v>0</v>
      </c>
      <c r="AC4314" s="28">
        <f>+SUMIF('Input Sheet'!$S:$S,$AL4314,'Input Sheet'!G:G)</f>
        <v>0</v>
      </c>
      <c r="AD4314" s="28">
        <f>+SUMIF('Input Sheet'!$S:$S,$AL4314,'Input Sheet'!H:H)</f>
        <v>0</v>
      </c>
      <c r="AE4314" s="28">
        <f>+SUMIF('Input Sheet'!$S:$S,$AL4314,'Input Sheet'!I:I)</f>
        <v>0</v>
      </c>
      <c r="AF4314" s="28">
        <f>+SUMIF('Input Sheet'!$S:$S,$AL4314,'Input Sheet'!J:J)</f>
        <v>0</v>
      </c>
      <c r="AG4314" s="28">
        <f>+SUMIF('Input Sheet'!$S:$S,$AL4314,'Input Sheet'!K:K)</f>
        <v>0</v>
      </c>
      <c r="AH4314" s="28">
        <f>+SUMIF('Input Sheet'!$S:$S,$AL4314,'Input Sheet'!L:L)</f>
        <v>0</v>
      </c>
      <c r="AI4314" s="28">
        <f>+SUMIF('Input Sheet'!$S:$S,$AL4314,'Input Sheet'!M:M)</f>
        <v>0</v>
      </c>
      <c r="AJ4314" s="28">
        <f>+SUMIF('Input Sheet'!$S:$S,$AL4314,'Input Sheet'!N:N)</f>
        <v>0</v>
      </c>
      <c r="AK4314" s="28"/>
      <c r="AL4314" s="27" t="str">
        <f t="shared" si="336"/>
        <v>210-7210</v>
      </c>
      <c r="AM4314" s="34" t="str">
        <f t="shared" si="339"/>
        <v>Used Vehicle</v>
      </c>
      <c r="AN4314" s="34" t="str">
        <f t="shared" si="340"/>
        <v>Used VehicleSalaries &amp; Wages per retail</v>
      </c>
      <c r="AO4314" s="35"/>
      <c r="AP4314" s="35"/>
      <c r="AQ4314" s="35"/>
    </row>
    <row r="4315" spans="1:43" x14ac:dyDescent="0.25">
      <c r="A4315" s="27" t="s">
        <v>103</v>
      </c>
      <c r="B4315" s="27" t="s">
        <v>104</v>
      </c>
      <c r="C4315" s="27" t="s">
        <v>657</v>
      </c>
      <c r="D4315" s="27" t="s">
        <v>282</v>
      </c>
      <c r="E4315" s="27" t="s">
        <v>659</v>
      </c>
      <c r="F4315" s="27" t="s">
        <v>1069</v>
      </c>
      <c r="G4315" s="27" t="s">
        <v>1070</v>
      </c>
      <c r="H4315" s="34" t="s">
        <v>1031</v>
      </c>
      <c r="I4315" s="34" t="s">
        <v>1071</v>
      </c>
      <c r="J4315" s="34" t="str">
        <f t="shared" si="337"/>
        <v>Used VehicleSalaries &amp; Wages per retail</v>
      </c>
      <c r="K4315" s="34" t="str">
        <f t="shared" si="338"/>
        <v>220Toyota UV Salaries &amp; Wages</v>
      </c>
      <c r="L4315" s="28">
        <f>+SUMIF('TB 4-24'!M:M,$AL4315,'TB 4-24'!G:G)</f>
        <v>0</v>
      </c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>
        <f>+SUMIF('Input Sheet'!$S:$S,$AL4315,'Input Sheet'!C:C)</f>
        <v>0</v>
      </c>
      <c r="Z4315" s="28">
        <f>+SUMIF('Input Sheet'!$S:$S,$AL4315,'Input Sheet'!D:D)</f>
        <v>0</v>
      </c>
      <c r="AA4315" s="28">
        <f>+SUMIF('Input Sheet'!$S:$S,$AL4315,'Input Sheet'!E:E)</f>
        <v>0</v>
      </c>
      <c r="AB4315" s="28">
        <f>+SUMIF('Input Sheet'!$S:$S,$AL4315,'Input Sheet'!F:F)</f>
        <v>0</v>
      </c>
      <c r="AC4315" s="28">
        <f>+SUMIF('Input Sheet'!$S:$S,$AL4315,'Input Sheet'!G:G)</f>
        <v>0</v>
      </c>
      <c r="AD4315" s="28">
        <f>+SUMIF('Input Sheet'!$S:$S,$AL4315,'Input Sheet'!H:H)</f>
        <v>0</v>
      </c>
      <c r="AE4315" s="28">
        <f>+SUMIF('Input Sheet'!$S:$S,$AL4315,'Input Sheet'!I:I)</f>
        <v>0</v>
      </c>
      <c r="AF4315" s="28">
        <f>+SUMIF('Input Sheet'!$S:$S,$AL4315,'Input Sheet'!J:J)</f>
        <v>0</v>
      </c>
      <c r="AG4315" s="28">
        <f>+SUMIF('Input Sheet'!$S:$S,$AL4315,'Input Sheet'!K:K)</f>
        <v>0</v>
      </c>
      <c r="AH4315" s="28">
        <f>+SUMIF('Input Sheet'!$S:$S,$AL4315,'Input Sheet'!L:L)</f>
        <v>0</v>
      </c>
      <c r="AI4315" s="28">
        <f>+SUMIF('Input Sheet'!$S:$S,$AL4315,'Input Sheet'!M:M)</f>
        <v>0</v>
      </c>
      <c r="AJ4315" s="28">
        <f>+SUMIF('Input Sheet'!$S:$S,$AL4315,'Input Sheet'!N:N)</f>
        <v>0</v>
      </c>
      <c r="AK4315" s="28"/>
      <c r="AL4315" s="27" t="str">
        <f t="shared" si="336"/>
        <v>220-7210</v>
      </c>
      <c r="AM4315" s="34" t="str">
        <f t="shared" si="339"/>
        <v>Used Vehicle</v>
      </c>
      <c r="AN4315" s="34" t="str">
        <f t="shared" si="340"/>
        <v>Used VehicleSalaries &amp; Wages per retail</v>
      </c>
      <c r="AO4315" s="35"/>
      <c r="AP4315" s="35"/>
      <c r="AQ4315" s="35"/>
    </row>
    <row r="4316" spans="1:43" x14ac:dyDescent="0.25">
      <c r="A4316" s="27" t="s">
        <v>103</v>
      </c>
      <c r="B4316" s="27" t="s">
        <v>104</v>
      </c>
      <c r="C4316" s="27" t="s">
        <v>657</v>
      </c>
      <c r="D4316" s="27" t="s">
        <v>282</v>
      </c>
      <c r="E4316" s="27" t="s">
        <v>661</v>
      </c>
      <c r="F4316" s="27" t="s">
        <v>1069</v>
      </c>
      <c r="G4316" s="27" t="s">
        <v>1070</v>
      </c>
      <c r="H4316" s="34" t="s">
        <v>1031</v>
      </c>
      <c r="I4316" s="34" t="s">
        <v>1071</v>
      </c>
      <c r="J4316" s="34" t="str">
        <f t="shared" si="337"/>
        <v>Used VehicleSalaries &amp; Wages per retail</v>
      </c>
      <c r="K4316" s="34" t="str">
        <f t="shared" si="338"/>
        <v>221Toyota UV Salaries &amp; Wages</v>
      </c>
      <c r="L4316" s="28">
        <f>+SUMIF('TB 4-24'!M:M,$AL4316,'TB 4-24'!G:G)</f>
        <v>0</v>
      </c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>
        <f>+SUMIF('Input Sheet'!$S:$S,$AL4316,'Input Sheet'!C:C)</f>
        <v>0</v>
      </c>
      <c r="Z4316" s="28">
        <f>+SUMIF('Input Sheet'!$S:$S,$AL4316,'Input Sheet'!D:D)</f>
        <v>0</v>
      </c>
      <c r="AA4316" s="28">
        <f>+SUMIF('Input Sheet'!$S:$S,$AL4316,'Input Sheet'!E:E)</f>
        <v>0</v>
      </c>
      <c r="AB4316" s="28">
        <f>+SUMIF('Input Sheet'!$S:$S,$AL4316,'Input Sheet'!F:F)</f>
        <v>0</v>
      </c>
      <c r="AC4316" s="28">
        <f>+SUMIF('Input Sheet'!$S:$S,$AL4316,'Input Sheet'!G:G)</f>
        <v>0</v>
      </c>
      <c r="AD4316" s="28">
        <f>+SUMIF('Input Sheet'!$S:$S,$AL4316,'Input Sheet'!H:H)</f>
        <v>0</v>
      </c>
      <c r="AE4316" s="28">
        <f>+SUMIF('Input Sheet'!$S:$S,$AL4316,'Input Sheet'!I:I)</f>
        <v>0</v>
      </c>
      <c r="AF4316" s="28">
        <f>+SUMIF('Input Sheet'!$S:$S,$AL4316,'Input Sheet'!J:J)</f>
        <v>0</v>
      </c>
      <c r="AG4316" s="28">
        <f>+SUMIF('Input Sheet'!$S:$S,$AL4316,'Input Sheet'!K:K)</f>
        <v>0</v>
      </c>
      <c r="AH4316" s="28">
        <f>+SUMIF('Input Sheet'!$S:$S,$AL4316,'Input Sheet'!L:L)</f>
        <v>0</v>
      </c>
      <c r="AI4316" s="28">
        <f>+SUMIF('Input Sheet'!$S:$S,$AL4316,'Input Sheet'!M:M)</f>
        <v>0</v>
      </c>
      <c r="AJ4316" s="28">
        <f>+SUMIF('Input Sheet'!$S:$S,$AL4316,'Input Sheet'!N:N)</f>
        <v>0</v>
      </c>
      <c r="AK4316" s="28"/>
      <c r="AL4316" s="27" t="str">
        <f t="shared" si="336"/>
        <v>221-7210</v>
      </c>
      <c r="AM4316" s="34" t="str">
        <f t="shared" si="339"/>
        <v>Used Vehicle</v>
      </c>
      <c r="AN4316" s="34" t="str">
        <f t="shared" si="340"/>
        <v>Used VehicleSalaries &amp; Wages per retail</v>
      </c>
      <c r="AO4316" s="35"/>
      <c r="AP4316" s="35"/>
      <c r="AQ4316" s="35"/>
    </row>
    <row r="4317" spans="1:43" x14ac:dyDescent="0.25">
      <c r="A4317" s="27" t="s">
        <v>103</v>
      </c>
      <c r="B4317" s="27" t="s">
        <v>104</v>
      </c>
      <c r="C4317" s="27" t="s">
        <v>663</v>
      </c>
      <c r="D4317" s="27" t="s">
        <v>282</v>
      </c>
      <c r="E4317" s="27" t="s">
        <v>665</v>
      </c>
      <c r="F4317" s="27" t="s">
        <v>1069</v>
      </c>
      <c r="G4317" s="27" t="s">
        <v>1070</v>
      </c>
      <c r="H4317" s="34" t="s">
        <v>1031</v>
      </c>
      <c r="I4317" s="34" t="s">
        <v>1071</v>
      </c>
      <c r="J4317" s="34" t="str">
        <f t="shared" si="337"/>
        <v>Used VehicleSalaries &amp; Wages per retail</v>
      </c>
      <c r="K4317" s="34" t="str">
        <f t="shared" si="338"/>
        <v>410Toyota UV Salaries &amp; Wages</v>
      </c>
      <c r="L4317" s="28">
        <f>+SUMIF('TB 4-24'!M:M,$AL4317,'TB 4-24'!G:G)</f>
        <v>0</v>
      </c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>
        <f>+SUMIF('Input Sheet'!$S:$S,$AL4317,'Input Sheet'!C:C)</f>
        <v>0</v>
      </c>
      <c r="Z4317" s="28">
        <f>+SUMIF('Input Sheet'!$S:$S,$AL4317,'Input Sheet'!D:D)</f>
        <v>0</v>
      </c>
      <c r="AA4317" s="28">
        <f>+SUMIF('Input Sheet'!$S:$S,$AL4317,'Input Sheet'!E:E)</f>
        <v>0</v>
      </c>
      <c r="AB4317" s="28">
        <f>+SUMIF('Input Sheet'!$S:$S,$AL4317,'Input Sheet'!F:F)</f>
        <v>0</v>
      </c>
      <c r="AC4317" s="28">
        <f>+SUMIF('Input Sheet'!$S:$S,$AL4317,'Input Sheet'!G:G)</f>
        <v>0</v>
      </c>
      <c r="AD4317" s="28">
        <f>+SUMIF('Input Sheet'!$S:$S,$AL4317,'Input Sheet'!H:H)</f>
        <v>0</v>
      </c>
      <c r="AE4317" s="28">
        <f>+SUMIF('Input Sheet'!$S:$S,$AL4317,'Input Sheet'!I:I)</f>
        <v>0</v>
      </c>
      <c r="AF4317" s="28">
        <f>+SUMIF('Input Sheet'!$S:$S,$AL4317,'Input Sheet'!J:J)</f>
        <v>0</v>
      </c>
      <c r="AG4317" s="28">
        <f>+SUMIF('Input Sheet'!$S:$S,$AL4317,'Input Sheet'!K:K)</f>
        <v>0</v>
      </c>
      <c r="AH4317" s="28">
        <f>+SUMIF('Input Sheet'!$S:$S,$AL4317,'Input Sheet'!L:L)</f>
        <v>0</v>
      </c>
      <c r="AI4317" s="28">
        <f>+SUMIF('Input Sheet'!$S:$S,$AL4317,'Input Sheet'!M:M)</f>
        <v>0</v>
      </c>
      <c r="AJ4317" s="28">
        <f>+SUMIF('Input Sheet'!$S:$S,$AL4317,'Input Sheet'!N:N)</f>
        <v>0</v>
      </c>
      <c r="AK4317" s="28"/>
      <c r="AL4317" s="27" t="str">
        <f t="shared" si="336"/>
        <v>410-7210</v>
      </c>
      <c r="AM4317" s="34" t="str">
        <f t="shared" si="339"/>
        <v>Used Vehicle</v>
      </c>
      <c r="AN4317" s="34" t="str">
        <f t="shared" si="340"/>
        <v>Used VehicleSalaries &amp; Wages per retail</v>
      </c>
      <c r="AO4317" s="35"/>
      <c r="AP4317" s="35"/>
      <c r="AQ4317" s="35"/>
    </row>
    <row r="4318" spans="1:43" x14ac:dyDescent="0.25">
      <c r="A4318" s="27" t="s">
        <v>103</v>
      </c>
      <c r="B4318" s="27" t="s">
        <v>104</v>
      </c>
      <c r="C4318" s="27" t="s">
        <v>663</v>
      </c>
      <c r="D4318" s="27" t="s">
        <v>282</v>
      </c>
      <c r="E4318" s="27" t="s">
        <v>666</v>
      </c>
      <c r="F4318" s="27" t="s">
        <v>1069</v>
      </c>
      <c r="G4318" s="27" t="s">
        <v>1070</v>
      </c>
      <c r="H4318" s="34" t="s">
        <v>1031</v>
      </c>
      <c r="I4318" s="34" t="s">
        <v>1071</v>
      </c>
      <c r="J4318" s="34" t="str">
        <f t="shared" si="337"/>
        <v>Used VehicleSalaries &amp; Wages per retail</v>
      </c>
      <c r="K4318" s="34" t="str">
        <f t="shared" si="338"/>
        <v>420Toyota UV Salaries &amp; Wages</v>
      </c>
      <c r="L4318" s="28">
        <f>+SUMIF('TB 4-24'!M:M,$AL4318,'TB 4-24'!G:G)</f>
        <v>0</v>
      </c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>
        <f>+SUMIF('Input Sheet'!$S:$S,$AL4318,'Input Sheet'!C:C)</f>
        <v>0</v>
      </c>
      <c r="Z4318" s="28">
        <f>+SUMIF('Input Sheet'!$S:$S,$AL4318,'Input Sheet'!D:D)</f>
        <v>0</v>
      </c>
      <c r="AA4318" s="28">
        <f>+SUMIF('Input Sheet'!$S:$S,$AL4318,'Input Sheet'!E:E)</f>
        <v>0</v>
      </c>
      <c r="AB4318" s="28">
        <f>+SUMIF('Input Sheet'!$S:$S,$AL4318,'Input Sheet'!F:F)</f>
        <v>0</v>
      </c>
      <c r="AC4318" s="28">
        <f>+SUMIF('Input Sheet'!$S:$S,$AL4318,'Input Sheet'!G:G)</f>
        <v>0</v>
      </c>
      <c r="AD4318" s="28">
        <f>+SUMIF('Input Sheet'!$S:$S,$AL4318,'Input Sheet'!H:H)</f>
        <v>0</v>
      </c>
      <c r="AE4318" s="28">
        <f>+SUMIF('Input Sheet'!$S:$S,$AL4318,'Input Sheet'!I:I)</f>
        <v>0</v>
      </c>
      <c r="AF4318" s="28">
        <f>+SUMIF('Input Sheet'!$S:$S,$AL4318,'Input Sheet'!J:J)</f>
        <v>0</v>
      </c>
      <c r="AG4318" s="28">
        <f>+SUMIF('Input Sheet'!$S:$S,$AL4318,'Input Sheet'!K:K)</f>
        <v>0</v>
      </c>
      <c r="AH4318" s="28">
        <f>+SUMIF('Input Sheet'!$S:$S,$AL4318,'Input Sheet'!L:L)</f>
        <v>0</v>
      </c>
      <c r="AI4318" s="28">
        <f>+SUMIF('Input Sheet'!$S:$S,$AL4318,'Input Sheet'!M:M)</f>
        <v>0</v>
      </c>
      <c r="AJ4318" s="28">
        <f>+SUMIF('Input Sheet'!$S:$S,$AL4318,'Input Sheet'!N:N)</f>
        <v>0</v>
      </c>
      <c r="AK4318" s="28"/>
      <c r="AL4318" s="27" t="str">
        <f t="shared" si="336"/>
        <v>420-7210</v>
      </c>
      <c r="AM4318" s="34" t="str">
        <f t="shared" si="339"/>
        <v>Used Vehicle</v>
      </c>
      <c r="AN4318" s="34" t="str">
        <f t="shared" si="340"/>
        <v>Used VehicleSalaries &amp; Wages per retail</v>
      </c>
      <c r="AO4318" s="35"/>
      <c r="AP4318" s="35"/>
      <c r="AQ4318" s="35"/>
    </row>
    <row r="4319" spans="1:43" x14ac:dyDescent="0.25">
      <c r="A4319" s="27" t="s">
        <v>103</v>
      </c>
      <c r="B4319" s="27" t="s">
        <v>104</v>
      </c>
      <c r="C4319" s="27" t="s">
        <v>663</v>
      </c>
      <c r="D4319" s="27" t="s">
        <v>282</v>
      </c>
      <c r="E4319" s="27" t="s">
        <v>667</v>
      </c>
      <c r="F4319" s="27" t="s">
        <v>1069</v>
      </c>
      <c r="G4319" s="27" t="s">
        <v>1070</v>
      </c>
      <c r="H4319" s="34" t="s">
        <v>1031</v>
      </c>
      <c r="I4319" s="34" t="s">
        <v>1071</v>
      </c>
      <c r="J4319" s="34" t="str">
        <f t="shared" si="337"/>
        <v>Used VehicleSalaries &amp; Wages per retail</v>
      </c>
      <c r="K4319" s="34" t="str">
        <f t="shared" si="338"/>
        <v>421Toyota UV Salaries &amp; Wages</v>
      </c>
      <c r="L4319" s="28">
        <f>+SUMIF('TB 4-24'!M:M,$AL4319,'TB 4-24'!G:G)</f>
        <v>0</v>
      </c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>
        <f>+SUMIF('Input Sheet'!$S:$S,$AL4319,'Input Sheet'!C:C)</f>
        <v>0</v>
      </c>
      <c r="Z4319" s="28">
        <f>+SUMIF('Input Sheet'!$S:$S,$AL4319,'Input Sheet'!D:D)</f>
        <v>0</v>
      </c>
      <c r="AA4319" s="28">
        <f>+SUMIF('Input Sheet'!$S:$S,$AL4319,'Input Sheet'!E:E)</f>
        <v>0</v>
      </c>
      <c r="AB4319" s="28">
        <f>+SUMIF('Input Sheet'!$S:$S,$AL4319,'Input Sheet'!F:F)</f>
        <v>0</v>
      </c>
      <c r="AC4319" s="28">
        <f>+SUMIF('Input Sheet'!$S:$S,$AL4319,'Input Sheet'!G:G)</f>
        <v>0</v>
      </c>
      <c r="AD4319" s="28">
        <f>+SUMIF('Input Sheet'!$S:$S,$AL4319,'Input Sheet'!H:H)</f>
        <v>0</v>
      </c>
      <c r="AE4319" s="28">
        <f>+SUMIF('Input Sheet'!$S:$S,$AL4319,'Input Sheet'!I:I)</f>
        <v>0</v>
      </c>
      <c r="AF4319" s="28">
        <f>+SUMIF('Input Sheet'!$S:$S,$AL4319,'Input Sheet'!J:J)</f>
        <v>0</v>
      </c>
      <c r="AG4319" s="28">
        <f>+SUMIF('Input Sheet'!$S:$S,$AL4319,'Input Sheet'!K:K)</f>
        <v>0</v>
      </c>
      <c r="AH4319" s="28">
        <f>+SUMIF('Input Sheet'!$S:$S,$AL4319,'Input Sheet'!L:L)</f>
        <v>0</v>
      </c>
      <c r="AI4319" s="28">
        <f>+SUMIF('Input Sheet'!$S:$S,$AL4319,'Input Sheet'!M:M)</f>
        <v>0</v>
      </c>
      <c r="AJ4319" s="28">
        <f>+SUMIF('Input Sheet'!$S:$S,$AL4319,'Input Sheet'!N:N)</f>
        <v>0</v>
      </c>
      <c r="AK4319" s="28"/>
      <c r="AL4319" s="27" t="str">
        <f t="shared" si="336"/>
        <v>421-7210</v>
      </c>
      <c r="AM4319" s="34" t="str">
        <f t="shared" si="339"/>
        <v>Used Vehicle</v>
      </c>
      <c r="AN4319" s="34" t="str">
        <f t="shared" si="340"/>
        <v>Used VehicleSalaries &amp; Wages per retail</v>
      </c>
      <c r="AO4319" s="35"/>
      <c r="AP4319" s="35"/>
      <c r="AQ4319" s="35"/>
    </row>
    <row r="4320" spans="1:43" x14ac:dyDescent="0.25">
      <c r="A4320" s="27" t="s">
        <v>103</v>
      </c>
      <c r="B4320" s="27" t="s">
        <v>104</v>
      </c>
      <c r="C4320" s="27" t="s">
        <v>671</v>
      </c>
      <c r="D4320" s="27" t="s">
        <v>282</v>
      </c>
      <c r="E4320" s="27" t="s">
        <v>673</v>
      </c>
      <c r="F4320" s="27" t="s">
        <v>1069</v>
      </c>
      <c r="G4320" s="27" t="s">
        <v>1070</v>
      </c>
      <c r="H4320" s="34" t="s">
        <v>1031</v>
      </c>
      <c r="I4320" s="34" t="s">
        <v>1071</v>
      </c>
      <c r="J4320" s="34" t="str">
        <f t="shared" si="337"/>
        <v>Used VehicleSalaries &amp; Wages per retail</v>
      </c>
      <c r="K4320" s="34" t="str">
        <f t="shared" si="338"/>
        <v>310Toyota UV Salaries &amp; Wages</v>
      </c>
      <c r="L4320" s="28">
        <f>+SUMIF('TB 4-24'!M:M,$AL4320,'TB 4-24'!G:G)</f>
        <v>0</v>
      </c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>
        <f>+SUMIF('Input Sheet'!$S:$S,$AL4320,'Input Sheet'!C:C)</f>
        <v>0</v>
      </c>
      <c r="Z4320" s="28">
        <f>+SUMIF('Input Sheet'!$S:$S,$AL4320,'Input Sheet'!D:D)</f>
        <v>0</v>
      </c>
      <c r="AA4320" s="28">
        <f>+SUMIF('Input Sheet'!$S:$S,$AL4320,'Input Sheet'!E:E)</f>
        <v>0</v>
      </c>
      <c r="AB4320" s="28">
        <f>+SUMIF('Input Sheet'!$S:$S,$AL4320,'Input Sheet'!F:F)</f>
        <v>0</v>
      </c>
      <c r="AC4320" s="28">
        <f>+SUMIF('Input Sheet'!$S:$S,$AL4320,'Input Sheet'!G:G)</f>
        <v>0</v>
      </c>
      <c r="AD4320" s="28">
        <f>+SUMIF('Input Sheet'!$S:$S,$AL4320,'Input Sheet'!H:H)</f>
        <v>0</v>
      </c>
      <c r="AE4320" s="28">
        <f>+SUMIF('Input Sheet'!$S:$S,$AL4320,'Input Sheet'!I:I)</f>
        <v>0</v>
      </c>
      <c r="AF4320" s="28">
        <f>+SUMIF('Input Sheet'!$S:$S,$AL4320,'Input Sheet'!J:J)</f>
        <v>0</v>
      </c>
      <c r="AG4320" s="28">
        <f>+SUMIF('Input Sheet'!$S:$S,$AL4320,'Input Sheet'!K:K)</f>
        <v>0</v>
      </c>
      <c r="AH4320" s="28">
        <f>+SUMIF('Input Sheet'!$S:$S,$AL4320,'Input Sheet'!L:L)</f>
        <v>0</v>
      </c>
      <c r="AI4320" s="28">
        <f>+SUMIF('Input Sheet'!$S:$S,$AL4320,'Input Sheet'!M:M)</f>
        <v>0</v>
      </c>
      <c r="AJ4320" s="28">
        <f>+SUMIF('Input Sheet'!$S:$S,$AL4320,'Input Sheet'!N:N)</f>
        <v>0</v>
      </c>
      <c r="AK4320" s="28"/>
      <c r="AL4320" s="27" t="str">
        <f t="shared" si="336"/>
        <v>310-7210</v>
      </c>
      <c r="AM4320" s="34" t="str">
        <f t="shared" si="339"/>
        <v>Used Vehicle</v>
      </c>
      <c r="AN4320" s="34" t="str">
        <f t="shared" si="340"/>
        <v>Used VehicleSalaries &amp; Wages per retail</v>
      </c>
      <c r="AO4320" s="35"/>
      <c r="AP4320" s="35"/>
      <c r="AQ4320" s="35"/>
    </row>
    <row r="4321" spans="1:43" x14ac:dyDescent="0.25">
      <c r="A4321" s="27" t="s">
        <v>103</v>
      </c>
      <c r="B4321" s="27" t="s">
        <v>104</v>
      </c>
      <c r="C4321" s="27" t="s">
        <v>671</v>
      </c>
      <c r="D4321" s="27" t="s">
        <v>282</v>
      </c>
      <c r="E4321" s="27" t="s">
        <v>674</v>
      </c>
      <c r="F4321" s="27" t="s">
        <v>1069</v>
      </c>
      <c r="G4321" s="27" t="s">
        <v>1070</v>
      </c>
      <c r="H4321" s="34" t="s">
        <v>1031</v>
      </c>
      <c r="I4321" s="34" t="s">
        <v>1071</v>
      </c>
      <c r="J4321" s="34" t="str">
        <f t="shared" si="337"/>
        <v>Used VehicleSalaries &amp; Wages per retail</v>
      </c>
      <c r="K4321" s="34" t="str">
        <f t="shared" si="338"/>
        <v>321Toyota UV Salaries &amp; Wages</v>
      </c>
      <c r="L4321" s="28">
        <f>+SUMIF('TB 4-24'!M:M,$AL4321,'TB 4-24'!G:G)</f>
        <v>0</v>
      </c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>
        <f>+SUMIF('Input Sheet'!$S:$S,$AL4321,'Input Sheet'!C:C)</f>
        <v>0</v>
      </c>
      <c r="Z4321" s="28">
        <f>+SUMIF('Input Sheet'!$S:$S,$AL4321,'Input Sheet'!D:D)</f>
        <v>0</v>
      </c>
      <c r="AA4321" s="28">
        <f>+SUMIF('Input Sheet'!$S:$S,$AL4321,'Input Sheet'!E:E)</f>
        <v>0</v>
      </c>
      <c r="AB4321" s="28">
        <f>+SUMIF('Input Sheet'!$S:$S,$AL4321,'Input Sheet'!F:F)</f>
        <v>0</v>
      </c>
      <c r="AC4321" s="28">
        <f>+SUMIF('Input Sheet'!$S:$S,$AL4321,'Input Sheet'!G:G)</f>
        <v>0</v>
      </c>
      <c r="AD4321" s="28">
        <f>+SUMIF('Input Sheet'!$S:$S,$AL4321,'Input Sheet'!H:H)</f>
        <v>0</v>
      </c>
      <c r="AE4321" s="28">
        <f>+SUMIF('Input Sheet'!$S:$S,$AL4321,'Input Sheet'!I:I)</f>
        <v>0</v>
      </c>
      <c r="AF4321" s="28">
        <f>+SUMIF('Input Sheet'!$S:$S,$AL4321,'Input Sheet'!J:J)</f>
        <v>0</v>
      </c>
      <c r="AG4321" s="28">
        <f>+SUMIF('Input Sheet'!$S:$S,$AL4321,'Input Sheet'!K:K)</f>
        <v>0</v>
      </c>
      <c r="AH4321" s="28">
        <f>+SUMIF('Input Sheet'!$S:$S,$AL4321,'Input Sheet'!L:L)</f>
        <v>0</v>
      </c>
      <c r="AI4321" s="28">
        <f>+SUMIF('Input Sheet'!$S:$S,$AL4321,'Input Sheet'!M:M)</f>
        <v>0</v>
      </c>
      <c r="AJ4321" s="28">
        <f>+SUMIF('Input Sheet'!$S:$S,$AL4321,'Input Sheet'!N:N)</f>
        <v>0</v>
      </c>
      <c r="AK4321" s="28"/>
      <c r="AL4321" s="27" t="str">
        <f t="shared" si="336"/>
        <v>321-7210</v>
      </c>
      <c r="AM4321" s="34" t="str">
        <f t="shared" si="339"/>
        <v>Used Vehicle</v>
      </c>
      <c r="AN4321" s="34" t="str">
        <f t="shared" si="340"/>
        <v>Used VehicleSalaries &amp; Wages per retail</v>
      </c>
      <c r="AO4321" s="35"/>
      <c r="AP4321" s="35"/>
      <c r="AQ4321" s="35"/>
    </row>
    <row r="4322" spans="1:43" x14ac:dyDescent="0.25">
      <c r="A4322" s="27" t="s">
        <v>103</v>
      </c>
      <c r="B4322" s="27" t="s">
        <v>104</v>
      </c>
      <c r="C4322" s="27" t="s">
        <v>104</v>
      </c>
      <c r="D4322" s="27" t="s">
        <v>282</v>
      </c>
      <c r="E4322" s="27" t="s">
        <v>649</v>
      </c>
      <c r="F4322" s="27" t="s">
        <v>1069</v>
      </c>
      <c r="G4322" s="27" t="s">
        <v>1070</v>
      </c>
      <c r="H4322" s="34" t="s">
        <v>1031</v>
      </c>
      <c r="I4322" s="34" t="s">
        <v>1071</v>
      </c>
      <c r="J4322" s="34" t="str">
        <f t="shared" si="337"/>
        <v>Used VehicleSalaries &amp; Wages per retail</v>
      </c>
      <c r="K4322" s="34" t="str">
        <f t="shared" si="338"/>
        <v>110Toyota UV Salaries &amp; Wages</v>
      </c>
      <c r="L4322" s="28">
        <f>+SUMIF('TB 4-24'!M:M,$AL4322,'TB 4-24'!G:G)</f>
        <v>0</v>
      </c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>
        <f>+SUMIF('Input Sheet'!$S:$S,$AL4322,'Input Sheet'!C:C)</f>
        <v>0</v>
      </c>
      <c r="Z4322" s="28">
        <f>+SUMIF('Input Sheet'!$S:$S,$AL4322,'Input Sheet'!D:D)</f>
        <v>0</v>
      </c>
      <c r="AA4322" s="28">
        <f>+SUMIF('Input Sheet'!$S:$S,$AL4322,'Input Sheet'!E:E)</f>
        <v>0</v>
      </c>
      <c r="AB4322" s="28">
        <f>+SUMIF('Input Sheet'!$S:$S,$AL4322,'Input Sheet'!F:F)</f>
        <v>0</v>
      </c>
      <c r="AC4322" s="28">
        <f>+SUMIF('Input Sheet'!$S:$S,$AL4322,'Input Sheet'!G:G)</f>
        <v>0</v>
      </c>
      <c r="AD4322" s="28">
        <f>+SUMIF('Input Sheet'!$S:$S,$AL4322,'Input Sheet'!H:H)</f>
        <v>0</v>
      </c>
      <c r="AE4322" s="28">
        <f>+SUMIF('Input Sheet'!$S:$S,$AL4322,'Input Sheet'!I:I)</f>
        <v>0</v>
      </c>
      <c r="AF4322" s="28">
        <f>+SUMIF('Input Sheet'!$S:$S,$AL4322,'Input Sheet'!J:J)</f>
        <v>0</v>
      </c>
      <c r="AG4322" s="28">
        <f>+SUMIF('Input Sheet'!$S:$S,$AL4322,'Input Sheet'!K:K)</f>
        <v>0</v>
      </c>
      <c r="AH4322" s="28">
        <f>+SUMIF('Input Sheet'!$S:$S,$AL4322,'Input Sheet'!L:L)</f>
        <v>0</v>
      </c>
      <c r="AI4322" s="28">
        <f>+SUMIF('Input Sheet'!$S:$S,$AL4322,'Input Sheet'!M:M)</f>
        <v>0</v>
      </c>
      <c r="AJ4322" s="28">
        <f>+SUMIF('Input Sheet'!$S:$S,$AL4322,'Input Sheet'!N:N)</f>
        <v>0</v>
      </c>
      <c r="AK4322" s="28"/>
      <c r="AL4322" s="27" t="str">
        <f t="shared" si="336"/>
        <v>110-7210</v>
      </c>
      <c r="AM4322" s="34" t="str">
        <f t="shared" si="339"/>
        <v>Used Vehicle</v>
      </c>
      <c r="AN4322" s="34" t="str">
        <f t="shared" si="340"/>
        <v>Used VehicleSalaries &amp; Wages per retail</v>
      </c>
      <c r="AO4322" s="35"/>
      <c r="AP4322" s="35"/>
      <c r="AQ4322" s="35"/>
    </row>
    <row r="4323" spans="1:43" x14ac:dyDescent="0.25">
      <c r="A4323" s="27" t="s">
        <v>103</v>
      </c>
      <c r="B4323" s="27" t="s">
        <v>104</v>
      </c>
      <c r="C4323" s="27" t="s">
        <v>104</v>
      </c>
      <c r="D4323" s="27" t="s">
        <v>282</v>
      </c>
      <c r="E4323" s="27" t="s">
        <v>654</v>
      </c>
      <c r="F4323" s="27" t="s">
        <v>1069</v>
      </c>
      <c r="G4323" s="27" t="s">
        <v>1070</v>
      </c>
      <c r="H4323" s="34" t="s">
        <v>1031</v>
      </c>
      <c r="I4323" s="34" t="s">
        <v>1071</v>
      </c>
      <c r="J4323" s="34" t="str">
        <f t="shared" si="337"/>
        <v>Used VehicleSalaries &amp; Wages per retail</v>
      </c>
      <c r="K4323" s="34" t="str">
        <f t="shared" si="338"/>
        <v>120Toyota UV Salaries &amp; Wages</v>
      </c>
      <c r="L4323" s="28">
        <f>+SUMIF('TB 4-24'!M:M,$AL4323,'TB 4-24'!G:G)</f>
        <v>0</v>
      </c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>
        <f>+SUMIF('Input Sheet'!$S:$S,$AL4323,'Input Sheet'!C:C)</f>
        <v>0</v>
      </c>
      <c r="Z4323" s="28">
        <f>+SUMIF('Input Sheet'!$S:$S,$AL4323,'Input Sheet'!D:D)</f>
        <v>0</v>
      </c>
      <c r="AA4323" s="28">
        <f>+SUMIF('Input Sheet'!$S:$S,$AL4323,'Input Sheet'!E:E)</f>
        <v>0</v>
      </c>
      <c r="AB4323" s="28">
        <f>+SUMIF('Input Sheet'!$S:$S,$AL4323,'Input Sheet'!F:F)</f>
        <v>0</v>
      </c>
      <c r="AC4323" s="28">
        <f>+SUMIF('Input Sheet'!$S:$S,$AL4323,'Input Sheet'!G:G)</f>
        <v>0</v>
      </c>
      <c r="AD4323" s="28">
        <f>+SUMIF('Input Sheet'!$S:$S,$AL4323,'Input Sheet'!H:H)</f>
        <v>0</v>
      </c>
      <c r="AE4323" s="28">
        <f>+SUMIF('Input Sheet'!$S:$S,$AL4323,'Input Sheet'!I:I)</f>
        <v>0</v>
      </c>
      <c r="AF4323" s="28">
        <f>+SUMIF('Input Sheet'!$S:$S,$AL4323,'Input Sheet'!J:J)</f>
        <v>0</v>
      </c>
      <c r="AG4323" s="28">
        <f>+SUMIF('Input Sheet'!$S:$S,$AL4323,'Input Sheet'!K:K)</f>
        <v>0</v>
      </c>
      <c r="AH4323" s="28">
        <f>+SUMIF('Input Sheet'!$S:$S,$AL4323,'Input Sheet'!L:L)</f>
        <v>0</v>
      </c>
      <c r="AI4323" s="28">
        <f>+SUMIF('Input Sheet'!$S:$S,$AL4323,'Input Sheet'!M:M)</f>
        <v>0</v>
      </c>
      <c r="AJ4323" s="28">
        <f>+SUMIF('Input Sheet'!$S:$S,$AL4323,'Input Sheet'!N:N)</f>
        <v>0</v>
      </c>
      <c r="AK4323" s="28"/>
      <c r="AL4323" s="27" t="str">
        <f t="shared" si="336"/>
        <v>120-7210</v>
      </c>
      <c r="AM4323" s="34" t="str">
        <f t="shared" si="339"/>
        <v>Used Vehicle</v>
      </c>
      <c r="AN4323" s="34" t="str">
        <f t="shared" si="340"/>
        <v>Used VehicleSalaries &amp; Wages per retail</v>
      </c>
      <c r="AO4323" s="35"/>
      <c r="AP4323" s="35"/>
      <c r="AQ4323" s="35"/>
    </row>
    <row r="4324" spans="1:43" x14ac:dyDescent="0.25">
      <c r="A4324" s="27" t="s">
        <v>103</v>
      </c>
      <c r="B4324" s="27" t="s">
        <v>104</v>
      </c>
      <c r="C4324" s="27" t="s">
        <v>104</v>
      </c>
      <c r="D4324" s="27" t="s">
        <v>282</v>
      </c>
      <c r="E4324" s="27" t="s">
        <v>678</v>
      </c>
      <c r="F4324" s="27" t="s">
        <v>1069</v>
      </c>
      <c r="G4324" s="27" t="s">
        <v>1070</v>
      </c>
      <c r="H4324" s="34" t="s">
        <v>1031</v>
      </c>
      <c r="I4324" s="34" t="s">
        <v>1071</v>
      </c>
      <c r="J4324" s="34" t="str">
        <f t="shared" si="337"/>
        <v>Used VehicleSalaries &amp; Wages per retail</v>
      </c>
      <c r="K4324" s="34" t="str">
        <f t="shared" si="338"/>
        <v>121Toyota UV Salaries &amp; Wages</v>
      </c>
      <c r="L4324" s="28">
        <f>+SUMIF('TB 4-24'!M:M,$AL4324,'TB 4-24'!G:G)</f>
        <v>0</v>
      </c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>
        <f>+SUMIF('Input Sheet'!$S:$S,$AL4324,'Input Sheet'!C:C)</f>
        <v>0</v>
      </c>
      <c r="Z4324" s="28">
        <f>+SUMIF('Input Sheet'!$S:$S,$AL4324,'Input Sheet'!D:D)</f>
        <v>0</v>
      </c>
      <c r="AA4324" s="28">
        <f>+SUMIF('Input Sheet'!$S:$S,$AL4324,'Input Sheet'!E:E)</f>
        <v>0</v>
      </c>
      <c r="AB4324" s="28">
        <f>+SUMIF('Input Sheet'!$S:$S,$AL4324,'Input Sheet'!F:F)</f>
        <v>0</v>
      </c>
      <c r="AC4324" s="28">
        <f>+SUMIF('Input Sheet'!$S:$S,$AL4324,'Input Sheet'!G:G)</f>
        <v>0</v>
      </c>
      <c r="AD4324" s="28">
        <f>+SUMIF('Input Sheet'!$S:$S,$AL4324,'Input Sheet'!H:H)</f>
        <v>0</v>
      </c>
      <c r="AE4324" s="28">
        <f>+SUMIF('Input Sheet'!$S:$S,$AL4324,'Input Sheet'!I:I)</f>
        <v>0</v>
      </c>
      <c r="AF4324" s="28">
        <f>+SUMIF('Input Sheet'!$S:$S,$AL4324,'Input Sheet'!J:J)</f>
        <v>0</v>
      </c>
      <c r="AG4324" s="28">
        <f>+SUMIF('Input Sheet'!$S:$S,$AL4324,'Input Sheet'!K:K)</f>
        <v>0</v>
      </c>
      <c r="AH4324" s="28">
        <f>+SUMIF('Input Sheet'!$S:$S,$AL4324,'Input Sheet'!L:L)</f>
        <v>0</v>
      </c>
      <c r="AI4324" s="28">
        <f>+SUMIF('Input Sheet'!$S:$S,$AL4324,'Input Sheet'!M:M)</f>
        <v>0</v>
      </c>
      <c r="AJ4324" s="28">
        <f>+SUMIF('Input Sheet'!$S:$S,$AL4324,'Input Sheet'!N:N)</f>
        <v>0</v>
      </c>
      <c r="AK4324" s="28"/>
      <c r="AL4324" s="27" t="str">
        <f t="shared" si="336"/>
        <v>121-7210</v>
      </c>
      <c r="AM4324" s="34" t="str">
        <f t="shared" si="339"/>
        <v>Used Vehicle</v>
      </c>
      <c r="AN4324" s="34" t="str">
        <f t="shared" si="340"/>
        <v>Used VehicleSalaries &amp; Wages per retail</v>
      </c>
      <c r="AO4324" s="35"/>
      <c r="AP4324" s="35"/>
      <c r="AQ4324" s="35"/>
    </row>
    <row r="4325" spans="1:43" x14ac:dyDescent="0.25">
      <c r="A4325" s="27" t="s">
        <v>103</v>
      </c>
      <c r="B4325" s="27" t="s">
        <v>104</v>
      </c>
      <c r="C4325" s="27" t="s">
        <v>657</v>
      </c>
      <c r="D4325" s="27" t="s">
        <v>283</v>
      </c>
      <c r="E4325" s="27" t="s">
        <v>659</v>
      </c>
      <c r="F4325" s="27" t="s">
        <v>1069</v>
      </c>
      <c r="G4325" s="27" t="s">
        <v>1070</v>
      </c>
      <c r="H4325" s="34" t="s">
        <v>1031</v>
      </c>
      <c r="I4325" s="34" t="s">
        <v>1071</v>
      </c>
      <c r="J4325" s="34" t="str">
        <f t="shared" si="337"/>
        <v>Used VehicleSalaries &amp; Wages per retail</v>
      </c>
      <c r="K4325" s="34" t="str">
        <f t="shared" si="338"/>
        <v>220Toyota UV Salaries &amp; Wages</v>
      </c>
      <c r="L4325" s="28">
        <f>+SUMIF('TB 4-24'!M:M,$AL4325,'TB 4-24'!G:G)</f>
        <v>0</v>
      </c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>
        <f>+SUMIF('Input Sheet'!$S:$S,$AL4325,'Input Sheet'!C:C)</f>
        <v>0</v>
      </c>
      <c r="Z4325" s="28">
        <f>+SUMIF('Input Sheet'!$S:$S,$AL4325,'Input Sheet'!D:D)</f>
        <v>0</v>
      </c>
      <c r="AA4325" s="28">
        <f>+SUMIF('Input Sheet'!$S:$S,$AL4325,'Input Sheet'!E:E)</f>
        <v>0</v>
      </c>
      <c r="AB4325" s="28">
        <f>+SUMIF('Input Sheet'!$S:$S,$AL4325,'Input Sheet'!F:F)</f>
        <v>0</v>
      </c>
      <c r="AC4325" s="28">
        <f>+SUMIF('Input Sheet'!$S:$S,$AL4325,'Input Sheet'!G:G)</f>
        <v>0</v>
      </c>
      <c r="AD4325" s="28">
        <f>+SUMIF('Input Sheet'!$S:$S,$AL4325,'Input Sheet'!H:H)</f>
        <v>0</v>
      </c>
      <c r="AE4325" s="28">
        <f>+SUMIF('Input Sheet'!$S:$S,$AL4325,'Input Sheet'!I:I)</f>
        <v>0</v>
      </c>
      <c r="AF4325" s="28">
        <f>+SUMIF('Input Sheet'!$S:$S,$AL4325,'Input Sheet'!J:J)</f>
        <v>0</v>
      </c>
      <c r="AG4325" s="28">
        <f>+SUMIF('Input Sheet'!$S:$S,$AL4325,'Input Sheet'!K:K)</f>
        <v>0</v>
      </c>
      <c r="AH4325" s="28">
        <f>+SUMIF('Input Sheet'!$S:$S,$AL4325,'Input Sheet'!L:L)</f>
        <v>0</v>
      </c>
      <c r="AI4325" s="28">
        <f>+SUMIF('Input Sheet'!$S:$S,$AL4325,'Input Sheet'!M:M)</f>
        <v>0</v>
      </c>
      <c r="AJ4325" s="28">
        <f>+SUMIF('Input Sheet'!$S:$S,$AL4325,'Input Sheet'!N:N)</f>
        <v>0</v>
      </c>
      <c r="AK4325" s="28"/>
      <c r="AL4325" s="27" t="str">
        <f t="shared" si="336"/>
        <v>220-7211</v>
      </c>
      <c r="AM4325" s="34" t="str">
        <f t="shared" si="339"/>
        <v>Used Vehicle</v>
      </c>
      <c r="AN4325" s="34" t="str">
        <f t="shared" si="340"/>
        <v>Used VehicleSalaries &amp; Wages per retail</v>
      </c>
      <c r="AO4325" s="35"/>
      <c r="AP4325" s="35"/>
      <c r="AQ4325" s="35"/>
    </row>
    <row r="4326" spans="1:43" x14ac:dyDescent="0.25">
      <c r="A4326" s="27" t="s">
        <v>103</v>
      </c>
      <c r="B4326" s="27" t="s">
        <v>104</v>
      </c>
      <c r="C4326" s="27" t="s">
        <v>104</v>
      </c>
      <c r="D4326" s="27" t="s">
        <v>283</v>
      </c>
      <c r="E4326" s="27" t="s">
        <v>678</v>
      </c>
      <c r="F4326" s="27" t="s">
        <v>1069</v>
      </c>
      <c r="G4326" s="27" t="s">
        <v>1070</v>
      </c>
      <c r="H4326" s="34" t="s">
        <v>1031</v>
      </c>
      <c r="I4326" s="34" t="s">
        <v>1071</v>
      </c>
      <c r="J4326" s="34" t="str">
        <f t="shared" si="337"/>
        <v>Used VehicleSalaries &amp; Wages per retail</v>
      </c>
      <c r="K4326" s="34" t="str">
        <f t="shared" si="338"/>
        <v>121Toyota UV Salaries &amp; Wages</v>
      </c>
      <c r="L4326" s="28">
        <f>+SUMIF('TB 4-24'!M:M,$AL4326,'TB 4-24'!G:G)</f>
        <v>0</v>
      </c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>
        <f>+SUMIF('Input Sheet'!$S:$S,$AL4326,'Input Sheet'!C:C)</f>
        <v>0</v>
      </c>
      <c r="Z4326" s="28">
        <f>+SUMIF('Input Sheet'!$S:$S,$AL4326,'Input Sheet'!D:D)</f>
        <v>0</v>
      </c>
      <c r="AA4326" s="28">
        <f>+SUMIF('Input Sheet'!$S:$S,$AL4326,'Input Sheet'!E:E)</f>
        <v>0</v>
      </c>
      <c r="AB4326" s="28">
        <f>+SUMIF('Input Sheet'!$S:$S,$AL4326,'Input Sheet'!F:F)</f>
        <v>0</v>
      </c>
      <c r="AC4326" s="28">
        <f>+SUMIF('Input Sheet'!$S:$S,$AL4326,'Input Sheet'!G:G)</f>
        <v>0</v>
      </c>
      <c r="AD4326" s="28">
        <f>+SUMIF('Input Sheet'!$S:$S,$AL4326,'Input Sheet'!H:H)</f>
        <v>0</v>
      </c>
      <c r="AE4326" s="28">
        <f>+SUMIF('Input Sheet'!$S:$S,$AL4326,'Input Sheet'!I:I)</f>
        <v>0</v>
      </c>
      <c r="AF4326" s="28">
        <f>+SUMIF('Input Sheet'!$S:$S,$AL4326,'Input Sheet'!J:J)</f>
        <v>0</v>
      </c>
      <c r="AG4326" s="28">
        <f>+SUMIF('Input Sheet'!$S:$S,$AL4326,'Input Sheet'!K:K)</f>
        <v>0</v>
      </c>
      <c r="AH4326" s="28">
        <f>+SUMIF('Input Sheet'!$S:$S,$AL4326,'Input Sheet'!L:L)</f>
        <v>0</v>
      </c>
      <c r="AI4326" s="28">
        <f>+SUMIF('Input Sheet'!$S:$S,$AL4326,'Input Sheet'!M:M)</f>
        <v>0</v>
      </c>
      <c r="AJ4326" s="28">
        <f>+SUMIF('Input Sheet'!$S:$S,$AL4326,'Input Sheet'!N:N)</f>
        <v>0</v>
      </c>
      <c r="AK4326" s="28"/>
      <c r="AL4326" s="27" t="str">
        <f t="shared" si="336"/>
        <v>121-7211</v>
      </c>
      <c r="AM4326" s="34" t="str">
        <f t="shared" si="339"/>
        <v>Used Vehicle</v>
      </c>
      <c r="AN4326" s="34" t="str">
        <f t="shared" si="340"/>
        <v>Used VehicleSalaries &amp; Wages per retail</v>
      </c>
      <c r="AO4326" s="35"/>
      <c r="AP4326" s="35"/>
      <c r="AQ4326" s="35"/>
    </row>
    <row r="4327" spans="1:43" x14ac:dyDescent="0.25">
      <c r="A4327" s="27" t="s">
        <v>103</v>
      </c>
      <c r="B4327" s="27" t="s">
        <v>104</v>
      </c>
      <c r="C4327" s="27" t="s">
        <v>104</v>
      </c>
      <c r="D4327" s="27" t="s">
        <v>283</v>
      </c>
      <c r="E4327" s="27" t="s">
        <v>654</v>
      </c>
      <c r="F4327" s="27" t="s">
        <v>1069</v>
      </c>
      <c r="G4327" s="27" t="s">
        <v>1070</v>
      </c>
      <c r="H4327" s="34" t="s">
        <v>1031</v>
      </c>
      <c r="I4327" s="34" t="s">
        <v>1071</v>
      </c>
      <c r="J4327" s="34" t="str">
        <f t="shared" si="337"/>
        <v>Used VehicleSalaries &amp; Wages per retail</v>
      </c>
      <c r="K4327" s="34" t="str">
        <f t="shared" si="338"/>
        <v>120Toyota UV Salaries &amp; Wages</v>
      </c>
      <c r="L4327" s="28">
        <f>+SUMIF('TB 4-24'!M:M,$AL4327,'TB 4-24'!G:G)</f>
        <v>0</v>
      </c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>
        <f>+SUMIF('Input Sheet'!$S:$S,$AL4327,'Input Sheet'!C:C)</f>
        <v>0</v>
      </c>
      <c r="Z4327" s="28">
        <f>+SUMIF('Input Sheet'!$S:$S,$AL4327,'Input Sheet'!D:D)</f>
        <v>0</v>
      </c>
      <c r="AA4327" s="28">
        <f>+SUMIF('Input Sheet'!$S:$S,$AL4327,'Input Sheet'!E:E)</f>
        <v>0</v>
      </c>
      <c r="AB4327" s="28">
        <f>+SUMIF('Input Sheet'!$S:$S,$AL4327,'Input Sheet'!F:F)</f>
        <v>0</v>
      </c>
      <c r="AC4327" s="28">
        <f>+SUMIF('Input Sheet'!$S:$S,$AL4327,'Input Sheet'!G:G)</f>
        <v>0</v>
      </c>
      <c r="AD4327" s="28">
        <f>+SUMIF('Input Sheet'!$S:$S,$AL4327,'Input Sheet'!H:H)</f>
        <v>0</v>
      </c>
      <c r="AE4327" s="28">
        <f>+SUMIF('Input Sheet'!$S:$S,$AL4327,'Input Sheet'!I:I)</f>
        <v>0</v>
      </c>
      <c r="AF4327" s="28">
        <f>+SUMIF('Input Sheet'!$S:$S,$AL4327,'Input Sheet'!J:J)</f>
        <v>0</v>
      </c>
      <c r="AG4327" s="28">
        <f>+SUMIF('Input Sheet'!$S:$S,$AL4327,'Input Sheet'!K:K)</f>
        <v>0</v>
      </c>
      <c r="AH4327" s="28">
        <f>+SUMIF('Input Sheet'!$S:$S,$AL4327,'Input Sheet'!L:L)</f>
        <v>0</v>
      </c>
      <c r="AI4327" s="28">
        <f>+SUMIF('Input Sheet'!$S:$S,$AL4327,'Input Sheet'!M:M)</f>
        <v>0</v>
      </c>
      <c r="AJ4327" s="28">
        <f>+SUMIF('Input Sheet'!$S:$S,$AL4327,'Input Sheet'!N:N)</f>
        <v>0</v>
      </c>
      <c r="AK4327" s="28"/>
      <c r="AL4327" s="27" t="str">
        <f t="shared" si="336"/>
        <v>120-7211</v>
      </c>
      <c r="AM4327" s="34" t="str">
        <f t="shared" si="339"/>
        <v>Used Vehicle</v>
      </c>
      <c r="AN4327" s="34" t="str">
        <f t="shared" si="340"/>
        <v>Used VehicleSalaries &amp; Wages per retail</v>
      </c>
      <c r="AO4327" s="35"/>
      <c r="AP4327" s="35"/>
      <c r="AQ4327" s="35"/>
    </row>
    <row r="4328" spans="1:43" x14ac:dyDescent="0.25">
      <c r="A4328" s="27" t="s">
        <v>103</v>
      </c>
      <c r="B4328" s="27" t="s">
        <v>104</v>
      </c>
      <c r="C4328" s="27" t="s">
        <v>657</v>
      </c>
      <c r="D4328" s="27" t="s">
        <v>283</v>
      </c>
      <c r="E4328" s="27" t="s">
        <v>661</v>
      </c>
      <c r="F4328" s="27" t="s">
        <v>1069</v>
      </c>
      <c r="G4328" s="27" t="s">
        <v>1070</v>
      </c>
      <c r="H4328" s="34" t="s">
        <v>1031</v>
      </c>
      <c r="I4328" s="34" t="s">
        <v>1071</v>
      </c>
      <c r="J4328" s="34" t="str">
        <f t="shared" si="337"/>
        <v>Used VehicleSalaries &amp; Wages per retail</v>
      </c>
      <c r="K4328" s="34" t="str">
        <f t="shared" si="338"/>
        <v>221Toyota UV Salaries &amp; Wages</v>
      </c>
      <c r="L4328" s="28">
        <f>+SUMIF('TB 4-24'!M:M,$AL4328,'TB 4-24'!G:G)</f>
        <v>0</v>
      </c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>
        <f>+SUMIF('Input Sheet'!$S:$S,$AL4328,'Input Sheet'!C:C)</f>
        <v>0</v>
      </c>
      <c r="Z4328" s="28">
        <f>+SUMIF('Input Sheet'!$S:$S,$AL4328,'Input Sheet'!D:D)</f>
        <v>0</v>
      </c>
      <c r="AA4328" s="28">
        <f>+SUMIF('Input Sheet'!$S:$S,$AL4328,'Input Sheet'!E:E)</f>
        <v>0</v>
      </c>
      <c r="AB4328" s="28">
        <f>+SUMIF('Input Sheet'!$S:$S,$AL4328,'Input Sheet'!F:F)</f>
        <v>0</v>
      </c>
      <c r="AC4328" s="28">
        <f>+SUMIF('Input Sheet'!$S:$S,$AL4328,'Input Sheet'!G:G)</f>
        <v>0</v>
      </c>
      <c r="AD4328" s="28">
        <f>+SUMIF('Input Sheet'!$S:$S,$AL4328,'Input Sheet'!H:H)</f>
        <v>0</v>
      </c>
      <c r="AE4328" s="28">
        <f>+SUMIF('Input Sheet'!$S:$S,$AL4328,'Input Sheet'!I:I)</f>
        <v>0</v>
      </c>
      <c r="AF4328" s="28">
        <f>+SUMIF('Input Sheet'!$S:$S,$AL4328,'Input Sheet'!J:J)</f>
        <v>0</v>
      </c>
      <c r="AG4328" s="28">
        <f>+SUMIF('Input Sheet'!$S:$S,$AL4328,'Input Sheet'!K:K)</f>
        <v>0</v>
      </c>
      <c r="AH4328" s="28">
        <f>+SUMIF('Input Sheet'!$S:$S,$AL4328,'Input Sheet'!L:L)</f>
        <v>0</v>
      </c>
      <c r="AI4328" s="28">
        <f>+SUMIF('Input Sheet'!$S:$S,$AL4328,'Input Sheet'!M:M)</f>
        <v>0</v>
      </c>
      <c r="AJ4328" s="28">
        <f>+SUMIF('Input Sheet'!$S:$S,$AL4328,'Input Sheet'!N:N)</f>
        <v>0</v>
      </c>
      <c r="AK4328" s="28"/>
      <c r="AL4328" s="27" t="str">
        <f t="shared" si="336"/>
        <v>221-7211</v>
      </c>
      <c r="AM4328" s="34" t="str">
        <f t="shared" si="339"/>
        <v>Used Vehicle</v>
      </c>
      <c r="AN4328" s="34" t="str">
        <f t="shared" si="340"/>
        <v>Used VehicleSalaries &amp; Wages per retail</v>
      </c>
      <c r="AO4328" s="35"/>
      <c r="AP4328" s="35"/>
      <c r="AQ4328" s="35"/>
    </row>
    <row r="4329" spans="1:43" x14ac:dyDescent="0.25">
      <c r="A4329" s="27" t="s">
        <v>103</v>
      </c>
      <c r="B4329" s="27" t="s">
        <v>104</v>
      </c>
      <c r="C4329" s="27" t="s">
        <v>663</v>
      </c>
      <c r="D4329" s="27" t="s">
        <v>283</v>
      </c>
      <c r="E4329" s="27" t="s">
        <v>665</v>
      </c>
      <c r="F4329" s="27" t="s">
        <v>1069</v>
      </c>
      <c r="G4329" s="27" t="s">
        <v>1070</v>
      </c>
      <c r="H4329" s="34" t="s">
        <v>1031</v>
      </c>
      <c r="I4329" s="34" t="s">
        <v>1071</v>
      </c>
      <c r="J4329" s="34" t="str">
        <f t="shared" si="337"/>
        <v>Used VehicleSalaries &amp; Wages per retail</v>
      </c>
      <c r="K4329" s="34" t="str">
        <f t="shared" si="338"/>
        <v>410Toyota UV Salaries &amp; Wages</v>
      </c>
      <c r="L4329" s="28">
        <f>+SUMIF('TB 4-24'!M:M,$AL4329,'TB 4-24'!G:G)</f>
        <v>0</v>
      </c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>
        <f>+SUMIF('Input Sheet'!$S:$S,$AL4329,'Input Sheet'!C:C)</f>
        <v>0</v>
      </c>
      <c r="Z4329" s="28">
        <f>+SUMIF('Input Sheet'!$S:$S,$AL4329,'Input Sheet'!D:D)</f>
        <v>0</v>
      </c>
      <c r="AA4329" s="28">
        <f>+SUMIF('Input Sheet'!$S:$S,$AL4329,'Input Sheet'!E:E)</f>
        <v>0</v>
      </c>
      <c r="AB4329" s="28">
        <f>+SUMIF('Input Sheet'!$S:$S,$AL4329,'Input Sheet'!F:F)</f>
        <v>0</v>
      </c>
      <c r="AC4329" s="28">
        <f>+SUMIF('Input Sheet'!$S:$S,$AL4329,'Input Sheet'!G:G)</f>
        <v>0</v>
      </c>
      <c r="AD4329" s="28">
        <f>+SUMIF('Input Sheet'!$S:$S,$AL4329,'Input Sheet'!H:H)</f>
        <v>0</v>
      </c>
      <c r="AE4329" s="28">
        <f>+SUMIF('Input Sheet'!$S:$S,$AL4329,'Input Sheet'!I:I)</f>
        <v>0</v>
      </c>
      <c r="AF4329" s="28">
        <f>+SUMIF('Input Sheet'!$S:$S,$AL4329,'Input Sheet'!J:J)</f>
        <v>0</v>
      </c>
      <c r="AG4329" s="28">
        <f>+SUMIF('Input Sheet'!$S:$S,$AL4329,'Input Sheet'!K:K)</f>
        <v>0</v>
      </c>
      <c r="AH4329" s="28">
        <f>+SUMIF('Input Sheet'!$S:$S,$AL4329,'Input Sheet'!L:L)</f>
        <v>0</v>
      </c>
      <c r="AI4329" s="28">
        <f>+SUMIF('Input Sheet'!$S:$S,$AL4329,'Input Sheet'!M:M)</f>
        <v>0</v>
      </c>
      <c r="AJ4329" s="28">
        <f>+SUMIF('Input Sheet'!$S:$S,$AL4329,'Input Sheet'!N:N)</f>
        <v>0</v>
      </c>
      <c r="AK4329" s="28"/>
      <c r="AL4329" s="27" t="str">
        <f t="shared" si="336"/>
        <v>410-7211</v>
      </c>
      <c r="AM4329" s="34" t="str">
        <f t="shared" si="339"/>
        <v>Used Vehicle</v>
      </c>
      <c r="AN4329" s="34" t="str">
        <f t="shared" si="340"/>
        <v>Used VehicleSalaries &amp; Wages per retail</v>
      </c>
      <c r="AO4329" s="35"/>
      <c r="AP4329" s="35"/>
      <c r="AQ4329" s="35"/>
    </row>
    <row r="4330" spans="1:43" x14ac:dyDescent="0.25">
      <c r="A4330" s="27" t="s">
        <v>103</v>
      </c>
      <c r="B4330" s="27" t="s">
        <v>104</v>
      </c>
      <c r="C4330" s="27" t="s">
        <v>663</v>
      </c>
      <c r="D4330" s="27" t="s">
        <v>283</v>
      </c>
      <c r="E4330" s="27" t="s">
        <v>666</v>
      </c>
      <c r="F4330" s="27" t="s">
        <v>1069</v>
      </c>
      <c r="G4330" s="27" t="s">
        <v>1070</v>
      </c>
      <c r="H4330" s="34" t="s">
        <v>1031</v>
      </c>
      <c r="I4330" s="34" t="s">
        <v>1071</v>
      </c>
      <c r="J4330" s="34" t="str">
        <f t="shared" si="337"/>
        <v>Used VehicleSalaries &amp; Wages per retail</v>
      </c>
      <c r="K4330" s="34" t="str">
        <f t="shared" si="338"/>
        <v>420Toyota UV Salaries &amp; Wages</v>
      </c>
      <c r="L4330" s="28">
        <f>+SUMIF('TB 4-24'!M:M,$AL4330,'TB 4-24'!G:G)</f>
        <v>0</v>
      </c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>
        <f>+SUMIF('Input Sheet'!$S:$S,$AL4330,'Input Sheet'!C:C)</f>
        <v>0</v>
      </c>
      <c r="Z4330" s="28">
        <f>+SUMIF('Input Sheet'!$S:$S,$AL4330,'Input Sheet'!D:D)</f>
        <v>0</v>
      </c>
      <c r="AA4330" s="28">
        <f>+SUMIF('Input Sheet'!$S:$S,$AL4330,'Input Sheet'!E:E)</f>
        <v>0</v>
      </c>
      <c r="AB4330" s="28">
        <f>+SUMIF('Input Sheet'!$S:$S,$AL4330,'Input Sheet'!F:F)</f>
        <v>0</v>
      </c>
      <c r="AC4330" s="28">
        <f>+SUMIF('Input Sheet'!$S:$S,$AL4330,'Input Sheet'!G:G)</f>
        <v>0</v>
      </c>
      <c r="AD4330" s="28">
        <f>+SUMIF('Input Sheet'!$S:$S,$AL4330,'Input Sheet'!H:H)</f>
        <v>0</v>
      </c>
      <c r="AE4330" s="28">
        <f>+SUMIF('Input Sheet'!$S:$S,$AL4330,'Input Sheet'!I:I)</f>
        <v>0</v>
      </c>
      <c r="AF4330" s="28">
        <f>+SUMIF('Input Sheet'!$S:$S,$AL4330,'Input Sheet'!J:J)</f>
        <v>0</v>
      </c>
      <c r="AG4330" s="28">
        <f>+SUMIF('Input Sheet'!$S:$S,$AL4330,'Input Sheet'!K:K)</f>
        <v>0</v>
      </c>
      <c r="AH4330" s="28">
        <f>+SUMIF('Input Sheet'!$S:$S,$AL4330,'Input Sheet'!L:L)</f>
        <v>0</v>
      </c>
      <c r="AI4330" s="28">
        <f>+SUMIF('Input Sheet'!$S:$S,$AL4330,'Input Sheet'!M:M)</f>
        <v>0</v>
      </c>
      <c r="AJ4330" s="28">
        <f>+SUMIF('Input Sheet'!$S:$S,$AL4330,'Input Sheet'!N:N)</f>
        <v>0</v>
      </c>
      <c r="AK4330" s="28"/>
      <c r="AL4330" s="27" t="str">
        <f t="shared" si="336"/>
        <v>420-7211</v>
      </c>
      <c r="AM4330" s="34" t="str">
        <f t="shared" si="339"/>
        <v>Used Vehicle</v>
      </c>
      <c r="AN4330" s="34" t="str">
        <f t="shared" si="340"/>
        <v>Used VehicleSalaries &amp; Wages per retail</v>
      </c>
      <c r="AO4330" s="35"/>
      <c r="AP4330" s="35"/>
      <c r="AQ4330" s="35"/>
    </row>
    <row r="4331" spans="1:43" x14ac:dyDescent="0.25">
      <c r="A4331" s="27" t="s">
        <v>103</v>
      </c>
      <c r="B4331" s="27" t="s">
        <v>104</v>
      </c>
      <c r="C4331" s="27" t="s">
        <v>663</v>
      </c>
      <c r="D4331" s="27" t="s">
        <v>283</v>
      </c>
      <c r="E4331" s="27" t="s">
        <v>667</v>
      </c>
      <c r="F4331" s="27" t="s">
        <v>1069</v>
      </c>
      <c r="G4331" s="27" t="s">
        <v>1070</v>
      </c>
      <c r="H4331" s="34" t="s">
        <v>1031</v>
      </c>
      <c r="I4331" s="34" t="s">
        <v>1071</v>
      </c>
      <c r="J4331" s="34" t="str">
        <f t="shared" si="337"/>
        <v>Used VehicleSalaries &amp; Wages per retail</v>
      </c>
      <c r="K4331" s="34" t="str">
        <f t="shared" si="338"/>
        <v>421Toyota UV Salaries &amp; Wages</v>
      </c>
      <c r="L4331" s="28">
        <f>+SUMIF('TB 4-24'!M:M,$AL4331,'TB 4-24'!G:G)</f>
        <v>0</v>
      </c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>
        <f>+SUMIF('Input Sheet'!$S:$S,$AL4331,'Input Sheet'!C:C)</f>
        <v>0</v>
      </c>
      <c r="Z4331" s="28">
        <f>+SUMIF('Input Sheet'!$S:$S,$AL4331,'Input Sheet'!D:D)</f>
        <v>0</v>
      </c>
      <c r="AA4331" s="28">
        <f>+SUMIF('Input Sheet'!$S:$S,$AL4331,'Input Sheet'!E:E)</f>
        <v>0</v>
      </c>
      <c r="AB4331" s="28">
        <f>+SUMIF('Input Sheet'!$S:$S,$AL4331,'Input Sheet'!F:F)</f>
        <v>0</v>
      </c>
      <c r="AC4331" s="28">
        <f>+SUMIF('Input Sheet'!$S:$S,$AL4331,'Input Sheet'!G:G)</f>
        <v>0</v>
      </c>
      <c r="AD4331" s="28">
        <f>+SUMIF('Input Sheet'!$S:$S,$AL4331,'Input Sheet'!H:H)</f>
        <v>0</v>
      </c>
      <c r="AE4331" s="28">
        <f>+SUMIF('Input Sheet'!$S:$S,$AL4331,'Input Sheet'!I:I)</f>
        <v>0</v>
      </c>
      <c r="AF4331" s="28">
        <f>+SUMIF('Input Sheet'!$S:$S,$AL4331,'Input Sheet'!J:J)</f>
        <v>0</v>
      </c>
      <c r="AG4331" s="28">
        <f>+SUMIF('Input Sheet'!$S:$S,$AL4331,'Input Sheet'!K:K)</f>
        <v>0</v>
      </c>
      <c r="AH4331" s="28">
        <f>+SUMIF('Input Sheet'!$S:$S,$AL4331,'Input Sheet'!L:L)</f>
        <v>0</v>
      </c>
      <c r="AI4331" s="28">
        <f>+SUMIF('Input Sheet'!$S:$S,$AL4331,'Input Sheet'!M:M)</f>
        <v>0</v>
      </c>
      <c r="AJ4331" s="28">
        <f>+SUMIF('Input Sheet'!$S:$S,$AL4331,'Input Sheet'!N:N)</f>
        <v>0</v>
      </c>
      <c r="AK4331" s="28"/>
      <c r="AL4331" s="27" t="str">
        <f t="shared" si="336"/>
        <v>421-7211</v>
      </c>
      <c r="AM4331" s="34" t="str">
        <f t="shared" si="339"/>
        <v>Used Vehicle</v>
      </c>
      <c r="AN4331" s="34" t="str">
        <f t="shared" si="340"/>
        <v>Used VehicleSalaries &amp; Wages per retail</v>
      </c>
      <c r="AO4331" s="35"/>
      <c r="AP4331" s="35"/>
      <c r="AQ4331" s="35"/>
    </row>
    <row r="4332" spans="1:43" x14ac:dyDescent="0.25">
      <c r="A4332" s="27" t="s">
        <v>103</v>
      </c>
      <c r="B4332" s="27" t="s">
        <v>104</v>
      </c>
      <c r="C4332" s="27" t="s">
        <v>671</v>
      </c>
      <c r="D4332" s="27" t="s">
        <v>283</v>
      </c>
      <c r="E4332" s="27" t="s">
        <v>673</v>
      </c>
      <c r="F4332" s="27" t="s">
        <v>1069</v>
      </c>
      <c r="G4332" s="27" t="s">
        <v>1070</v>
      </c>
      <c r="H4332" s="34" t="s">
        <v>1031</v>
      </c>
      <c r="I4332" s="34" t="s">
        <v>1071</v>
      </c>
      <c r="J4332" s="34" t="str">
        <f t="shared" si="337"/>
        <v>Used VehicleSalaries &amp; Wages per retail</v>
      </c>
      <c r="K4332" s="34" t="str">
        <f t="shared" si="338"/>
        <v>310Toyota UV Salaries &amp; Wages</v>
      </c>
      <c r="L4332" s="28">
        <f>+SUMIF('TB 4-24'!M:M,$AL4332,'TB 4-24'!G:G)</f>
        <v>0</v>
      </c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>
        <f>+SUMIF('Input Sheet'!$S:$S,$AL4332,'Input Sheet'!C:C)</f>
        <v>0</v>
      </c>
      <c r="Z4332" s="28">
        <f>+SUMIF('Input Sheet'!$S:$S,$AL4332,'Input Sheet'!D:D)</f>
        <v>0</v>
      </c>
      <c r="AA4332" s="28">
        <f>+SUMIF('Input Sheet'!$S:$S,$AL4332,'Input Sheet'!E:E)</f>
        <v>0</v>
      </c>
      <c r="AB4332" s="28">
        <f>+SUMIF('Input Sheet'!$S:$S,$AL4332,'Input Sheet'!F:F)</f>
        <v>0</v>
      </c>
      <c r="AC4332" s="28">
        <f>+SUMIF('Input Sheet'!$S:$S,$AL4332,'Input Sheet'!G:G)</f>
        <v>0</v>
      </c>
      <c r="AD4332" s="28">
        <f>+SUMIF('Input Sheet'!$S:$S,$AL4332,'Input Sheet'!H:H)</f>
        <v>0</v>
      </c>
      <c r="AE4332" s="28">
        <f>+SUMIF('Input Sheet'!$S:$S,$AL4332,'Input Sheet'!I:I)</f>
        <v>0</v>
      </c>
      <c r="AF4332" s="28">
        <f>+SUMIF('Input Sheet'!$S:$S,$AL4332,'Input Sheet'!J:J)</f>
        <v>0</v>
      </c>
      <c r="AG4332" s="28">
        <f>+SUMIF('Input Sheet'!$S:$S,$AL4332,'Input Sheet'!K:K)</f>
        <v>0</v>
      </c>
      <c r="AH4332" s="28">
        <f>+SUMIF('Input Sheet'!$S:$S,$AL4332,'Input Sheet'!L:L)</f>
        <v>0</v>
      </c>
      <c r="AI4332" s="28">
        <f>+SUMIF('Input Sheet'!$S:$S,$AL4332,'Input Sheet'!M:M)</f>
        <v>0</v>
      </c>
      <c r="AJ4332" s="28">
        <f>+SUMIF('Input Sheet'!$S:$S,$AL4332,'Input Sheet'!N:N)</f>
        <v>0</v>
      </c>
      <c r="AK4332" s="28"/>
      <c r="AL4332" s="27" t="str">
        <f t="shared" si="336"/>
        <v>310-7211</v>
      </c>
      <c r="AM4332" s="34" t="str">
        <f t="shared" si="339"/>
        <v>Used Vehicle</v>
      </c>
      <c r="AN4332" s="34" t="str">
        <f t="shared" si="340"/>
        <v>Used VehicleSalaries &amp; Wages per retail</v>
      </c>
      <c r="AO4332" s="35"/>
      <c r="AP4332" s="35"/>
      <c r="AQ4332" s="35"/>
    </row>
    <row r="4333" spans="1:43" x14ac:dyDescent="0.25">
      <c r="A4333" s="27" t="s">
        <v>103</v>
      </c>
      <c r="B4333" s="27" t="s">
        <v>104</v>
      </c>
      <c r="C4333" s="27" t="s">
        <v>671</v>
      </c>
      <c r="D4333" s="27" t="s">
        <v>283</v>
      </c>
      <c r="E4333" s="27" t="s">
        <v>674</v>
      </c>
      <c r="F4333" s="27" t="s">
        <v>1069</v>
      </c>
      <c r="G4333" s="27" t="s">
        <v>1070</v>
      </c>
      <c r="H4333" s="34" t="s">
        <v>1031</v>
      </c>
      <c r="I4333" s="34" t="s">
        <v>1071</v>
      </c>
      <c r="J4333" s="34" t="str">
        <f t="shared" si="337"/>
        <v>Used VehicleSalaries &amp; Wages per retail</v>
      </c>
      <c r="K4333" s="34" t="str">
        <f t="shared" si="338"/>
        <v>321Toyota UV Salaries &amp; Wages</v>
      </c>
      <c r="L4333" s="28">
        <f>+SUMIF('TB 4-24'!M:M,$AL4333,'TB 4-24'!G:G)</f>
        <v>0</v>
      </c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>
        <f>+SUMIF('Input Sheet'!$S:$S,$AL4333,'Input Sheet'!C:C)</f>
        <v>0</v>
      </c>
      <c r="Z4333" s="28">
        <f>+SUMIF('Input Sheet'!$S:$S,$AL4333,'Input Sheet'!D:D)</f>
        <v>0</v>
      </c>
      <c r="AA4333" s="28">
        <f>+SUMIF('Input Sheet'!$S:$S,$AL4333,'Input Sheet'!E:E)</f>
        <v>0</v>
      </c>
      <c r="AB4333" s="28">
        <f>+SUMIF('Input Sheet'!$S:$S,$AL4333,'Input Sheet'!F:F)</f>
        <v>0</v>
      </c>
      <c r="AC4333" s="28">
        <f>+SUMIF('Input Sheet'!$S:$S,$AL4333,'Input Sheet'!G:G)</f>
        <v>0</v>
      </c>
      <c r="AD4333" s="28">
        <f>+SUMIF('Input Sheet'!$S:$S,$AL4333,'Input Sheet'!H:H)</f>
        <v>0</v>
      </c>
      <c r="AE4333" s="28">
        <f>+SUMIF('Input Sheet'!$S:$S,$AL4333,'Input Sheet'!I:I)</f>
        <v>0</v>
      </c>
      <c r="AF4333" s="28">
        <f>+SUMIF('Input Sheet'!$S:$S,$AL4333,'Input Sheet'!J:J)</f>
        <v>0</v>
      </c>
      <c r="AG4333" s="28">
        <f>+SUMIF('Input Sheet'!$S:$S,$AL4333,'Input Sheet'!K:K)</f>
        <v>0</v>
      </c>
      <c r="AH4333" s="28">
        <f>+SUMIF('Input Sheet'!$S:$S,$AL4333,'Input Sheet'!L:L)</f>
        <v>0</v>
      </c>
      <c r="AI4333" s="28">
        <f>+SUMIF('Input Sheet'!$S:$S,$AL4333,'Input Sheet'!M:M)</f>
        <v>0</v>
      </c>
      <c r="AJ4333" s="28">
        <f>+SUMIF('Input Sheet'!$S:$S,$AL4333,'Input Sheet'!N:N)</f>
        <v>0</v>
      </c>
      <c r="AK4333" s="28"/>
      <c r="AL4333" s="27" t="str">
        <f t="shared" si="336"/>
        <v>321-7211</v>
      </c>
      <c r="AM4333" s="34" t="str">
        <f t="shared" si="339"/>
        <v>Used Vehicle</v>
      </c>
      <c r="AN4333" s="34" t="str">
        <f t="shared" si="340"/>
        <v>Used VehicleSalaries &amp; Wages per retail</v>
      </c>
      <c r="AO4333" s="35"/>
      <c r="AP4333" s="35"/>
      <c r="AQ4333" s="35"/>
    </row>
    <row r="4334" spans="1:43" x14ac:dyDescent="0.25">
      <c r="A4334" s="27" t="s">
        <v>103</v>
      </c>
      <c r="B4334" s="27" t="s">
        <v>104</v>
      </c>
      <c r="C4334" s="27" t="s">
        <v>657</v>
      </c>
      <c r="D4334" s="27" t="s">
        <v>284</v>
      </c>
      <c r="E4334" s="27" t="s">
        <v>658</v>
      </c>
      <c r="F4334" s="27" t="s">
        <v>1069</v>
      </c>
      <c r="G4334" s="27" t="s">
        <v>1070</v>
      </c>
      <c r="H4334" s="34" t="s">
        <v>1031</v>
      </c>
      <c r="I4334" s="34" t="s">
        <v>1071</v>
      </c>
      <c r="J4334" s="34" t="str">
        <f t="shared" si="337"/>
        <v>Used VehicleSalaries &amp; Wages per retail</v>
      </c>
      <c r="K4334" s="34" t="str">
        <f t="shared" si="338"/>
        <v>210Toyota UV Salaries &amp; Wages</v>
      </c>
      <c r="L4334" s="28">
        <f>+SUMIF('TB 4-24'!M:M,$AL4334,'TB 4-24'!G:G)</f>
        <v>0</v>
      </c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>
        <f>+SUMIF('Input Sheet'!$S:$S,$AL4334,'Input Sheet'!C:C)</f>
        <v>0</v>
      </c>
      <c r="Z4334" s="28">
        <f>+SUMIF('Input Sheet'!$S:$S,$AL4334,'Input Sheet'!D:D)</f>
        <v>0</v>
      </c>
      <c r="AA4334" s="28">
        <f>+SUMIF('Input Sheet'!$S:$S,$AL4334,'Input Sheet'!E:E)</f>
        <v>0</v>
      </c>
      <c r="AB4334" s="28">
        <f>+SUMIF('Input Sheet'!$S:$S,$AL4334,'Input Sheet'!F:F)</f>
        <v>0</v>
      </c>
      <c r="AC4334" s="28">
        <f>+SUMIF('Input Sheet'!$S:$S,$AL4334,'Input Sheet'!G:G)</f>
        <v>0</v>
      </c>
      <c r="AD4334" s="28">
        <f>+SUMIF('Input Sheet'!$S:$S,$AL4334,'Input Sheet'!H:H)</f>
        <v>0</v>
      </c>
      <c r="AE4334" s="28">
        <f>+SUMIF('Input Sheet'!$S:$S,$AL4334,'Input Sheet'!I:I)</f>
        <v>0</v>
      </c>
      <c r="AF4334" s="28">
        <f>+SUMIF('Input Sheet'!$S:$S,$AL4334,'Input Sheet'!J:J)</f>
        <v>0</v>
      </c>
      <c r="AG4334" s="28">
        <f>+SUMIF('Input Sheet'!$S:$S,$AL4334,'Input Sheet'!K:K)</f>
        <v>0</v>
      </c>
      <c r="AH4334" s="28">
        <f>+SUMIF('Input Sheet'!$S:$S,$AL4334,'Input Sheet'!L:L)</f>
        <v>0</v>
      </c>
      <c r="AI4334" s="28">
        <f>+SUMIF('Input Sheet'!$S:$S,$AL4334,'Input Sheet'!M:M)</f>
        <v>0</v>
      </c>
      <c r="AJ4334" s="28">
        <f>+SUMIF('Input Sheet'!$S:$S,$AL4334,'Input Sheet'!N:N)</f>
        <v>0</v>
      </c>
      <c r="AK4334" s="28"/>
      <c r="AL4334" s="27" t="str">
        <f t="shared" si="336"/>
        <v>210-7220</v>
      </c>
      <c r="AM4334" s="34" t="str">
        <f t="shared" si="339"/>
        <v>Used Vehicle</v>
      </c>
      <c r="AN4334" s="34" t="str">
        <f t="shared" si="340"/>
        <v>Used VehicleSalaries &amp; Wages per retail</v>
      </c>
      <c r="AO4334" s="35"/>
      <c r="AP4334" s="35"/>
      <c r="AQ4334" s="35"/>
    </row>
    <row r="4335" spans="1:43" x14ac:dyDescent="0.25">
      <c r="A4335" s="27" t="s">
        <v>103</v>
      </c>
      <c r="B4335" s="27" t="s">
        <v>104</v>
      </c>
      <c r="C4335" s="27" t="s">
        <v>657</v>
      </c>
      <c r="D4335" s="27" t="s">
        <v>284</v>
      </c>
      <c r="E4335" s="27" t="s">
        <v>659</v>
      </c>
      <c r="F4335" s="27" t="s">
        <v>1069</v>
      </c>
      <c r="G4335" s="27" t="s">
        <v>1070</v>
      </c>
      <c r="H4335" s="34" t="s">
        <v>1031</v>
      </c>
      <c r="I4335" s="34" t="s">
        <v>1071</v>
      </c>
      <c r="J4335" s="34" t="str">
        <f t="shared" si="337"/>
        <v>Used VehicleSalaries &amp; Wages per retail</v>
      </c>
      <c r="K4335" s="34" t="str">
        <f t="shared" si="338"/>
        <v>220Toyota UV Salaries &amp; Wages</v>
      </c>
      <c r="L4335" s="28">
        <f>+SUMIF('TB 4-24'!M:M,$AL4335,'TB 4-24'!G:G)</f>
        <v>0</v>
      </c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>
        <f>+SUMIF('Input Sheet'!$S:$S,$AL4335,'Input Sheet'!C:C)</f>
        <v>0</v>
      </c>
      <c r="Z4335" s="28">
        <f>+SUMIF('Input Sheet'!$S:$S,$AL4335,'Input Sheet'!D:D)</f>
        <v>0</v>
      </c>
      <c r="AA4335" s="28">
        <f>+SUMIF('Input Sheet'!$S:$S,$AL4335,'Input Sheet'!E:E)</f>
        <v>0</v>
      </c>
      <c r="AB4335" s="28">
        <f>+SUMIF('Input Sheet'!$S:$S,$AL4335,'Input Sheet'!F:F)</f>
        <v>0</v>
      </c>
      <c r="AC4335" s="28">
        <f>+SUMIF('Input Sheet'!$S:$S,$AL4335,'Input Sheet'!G:G)</f>
        <v>0</v>
      </c>
      <c r="AD4335" s="28">
        <f>+SUMIF('Input Sheet'!$S:$S,$AL4335,'Input Sheet'!H:H)</f>
        <v>0</v>
      </c>
      <c r="AE4335" s="28">
        <f>+SUMIF('Input Sheet'!$S:$S,$AL4335,'Input Sheet'!I:I)</f>
        <v>0</v>
      </c>
      <c r="AF4335" s="28">
        <f>+SUMIF('Input Sheet'!$S:$S,$AL4335,'Input Sheet'!J:J)</f>
        <v>0</v>
      </c>
      <c r="AG4335" s="28">
        <f>+SUMIF('Input Sheet'!$S:$S,$AL4335,'Input Sheet'!K:K)</f>
        <v>0</v>
      </c>
      <c r="AH4335" s="28">
        <f>+SUMIF('Input Sheet'!$S:$S,$AL4335,'Input Sheet'!L:L)</f>
        <v>0</v>
      </c>
      <c r="AI4335" s="28">
        <f>+SUMIF('Input Sheet'!$S:$S,$AL4335,'Input Sheet'!M:M)</f>
        <v>0</v>
      </c>
      <c r="AJ4335" s="28">
        <f>+SUMIF('Input Sheet'!$S:$S,$AL4335,'Input Sheet'!N:N)</f>
        <v>0</v>
      </c>
      <c r="AK4335" s="28"/>
      <c r="AL4335" s="27" t="str">
        <f t="shared" si="336"/>
        <v>220-7220</v>
      </c>
      <c r="AM4335" s="34" t="str">
        <f t="shared" si="339"/>
        <v>Used Vehicle</v>
      </c>
      <c r="AN4335" s="34" t="str">
        <f t="shared" si="340"/>
        <v>Used VehicleSalaries &amp; Wages per retail</v>
      </c>
      <c r="AO4335" s="35"/>
      <c r="AP4335" s="35"/>
      <c r="AQ4335" s="35"/>
    </row>
    <row r="4336" spans="1:43" x14ac:dyDescent="0.25">
      <c r="A4336" s="27" t="s">
        <v>103</v>
      </c>
      <c r="B4336" s="27" t="s">
        <v>104</v>
      </c>
      <c r="C4336" s="27" t="s">
        <v>657</v>
      </c>
      <c r="D4336" s="27" t="s">
        <v>284</v>
      </c>
      <c r="E4336" s="27" t="s">
        <v>661</v>
      </c>
      <c r="F4336" s="27" t="s">
        <v>1069</v>
      </c>
      <c r="G4336" s="27" t="s">
        <v>1070</v>
      </c>
      <c r="H4336" s="34" t="s">
        <v>1031</v>
      </c>
      <c r="I4336" s="34" t="s">
        <v>1071</v>
      </c>
      <c r="J4336" s="34" t="str">
        <f t="shared" si="337"/>
        <v>Used VehicleSalaries &amp; Wages per retail</v>
      </c>
      <c r="K4336" s="34" t="str">
        <f t="shared" si="338"/>
        <v>221Toyota UV Salaries &amp; Wages</v>
      </c>
      <c r="L4336" s="28">
        <f>+SUMIF('TB 4-24'!M:M,$AL4336,'TB 4-24'!G:G)</f>
        <v>0</v>
      </c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>
        <f>+SUMIF('Input Sheet'!$S:$S,$AL4336,'Input Sheet'!C:C)</f>
        <v>0</v>
      </c>
      <c r="Z4336" s="28">
        <f>+SUMIF('Input Sheet'!$S:$S,$AL4336,'Input Sheet'!D:D)</f>
        <v>0</v>
      </c>
      <c r="AA4336" s="28">
        <f>+SUMIF('Input Sheet'!$S:$S,$AL4336,'Input Sheet'!E:E)</f>
        <v>0</v>
      </c>
      <c r="AB4336" s="28">
        <f>+SUMIF('Input Sheet'!$S:$S,$AL4336,'Input Sheet'!F:F)</f>
        <v>0</v>
      </c>
      <c r="AC4336" s="28">
        <f>+SUMIF('Input Sheet'!$S:$S,$AL4336,'Input Sheet'!G:G)</f>
        <v>0</v>
      </c>
      <c r="AD4336" s="28">
        <f>+SUMIF('Input Sheet'!$S:$S,$AL4336,'Input Sheet'!H:H)</f>
        <v>0</v>
      </c>
      <c r="AE4336" s="28">
        <f>+SUMIF('Input Sheet'!$S:$S,$AL4336,'Input Sheet'!I:I)</f>
        <v>0</v>
      </c>
      <c r="AF4336" s="28">
        <f>+SUMIF('Input Sheet'!$S:$S,$AL4336,'Input Sheet'!J:J)</f>
        <v>0</v>
      </c>
      <c r="AG4336" s="28">
        <f>+SUMIF('Input Sheet'!$S:$S,$AL4336,'Input Sheet'!K:K)</f>
        <v>0</v>
      </c>
      <c r="AH4336" s="28">
        <f>+SUMIF('Input Sheet'!$S:$S,$AL4336,'Input Sheet'!L:L)</f>
        <v>0</v>
      </c>
      <c r="AI4336" s="28">
        <f>+SUMIF('Input Sheet'!$S:$S,$AL4336,'Input Sheet'!M:M)</f>
        <v>0</v>
      </c>
      <c r="AJ4336" s="28">
        <f>+SUMIF('Input Sheet'!$S:$S,$AL4336,'Input Sheet'!N:N)</f>
        <v>0</v>
      </c>
      <c r="AK4336" s="28"/>
      <c r="AL4336" s="27" t="str">
        <f t="shared" si="336"/>
        <v>221-7220</v>
      </c>
      <c r="AM4336" s="34" t="str">
        <f t="shared" si="339"/>
        <v>Used Vehicle</v>
      </c>
      <c r="AN4336" s="34" t="str">
        <f t="shared" si="340"/>
        <v>Used VehicleSalaries &amp; Wages per retail</v>
      </c>
      <c r="AO4336" s="35"/>
      <c r="AP4336" s="35"/>
      <c r="AQ4336" s="35"/>
    </row>
    <row r="4337" spans="1:43" x14ac:dyDescent="0.25">
      <c r="A4337" s="27" t="s">
        <v>103</v>
      </c>
      <c r="B4337" s="27" t="s">
        <v>104</v>
      </c>
      <c r="C4337" s="27" t="s">
        <v>663</v>
      </c>
      <c r="D4337" s="27" t="s">
        <v>284</v>
      </c>
      <c r="E4337" s="27" t="s">
        <v>665</v>
      </c>
      <c r="F4337" s="27" t="s">
        <v>1069</v>
      </c>
      <c r="G4337" s="27" t="s">
        <v>1070</v>
      </c>
      <c r="H4337" s="34" t="s">
        <v>1031</v>
      </c>
      <c r="I4337" s="34" t="s">
        <v>1071</v>
      </c>
      <c r="J4337" s="34" t="str">
        <f t="shared" si="337"/>
        <v>Used VehicleSalaries &amp; Wages per retail</v>
      </c>
      <c r="K4337" s="34" t="str">
        <f t="shared" si="338"/>
        <v>410Toyota UV Salaries &amp; Wages</v>
      </c>
      <c r="L4337" s="28">
        <f>+SUMIF('TB 4-24'!M:M,$AL4337,'TB 4-24'!G:G)</f>
        <v>0</v>
      </c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>
        <f>+SUMIF('Input Sheet'!$S:$S,$AL4337,'Input Sheet'!C:C)</f>
        <v>0</v>
      </c>
      <c r="Z4337" s="28">
        <f>+SUMIF('Input Sheet'!$S:$S,$AL4337,'Input Sheet'!D:D)</f>
        <v>0</v>
      </c>
      <c r="AA4337" s="28">
        <f>+SUMIF('Input Sheet'!$S:$S,$AL4337,'Input Sheet'!E:E)</f>
        <v>0</v>
      </c>
      <c r="AB4337" s="28">
        <f>+SUMIF('Input Sheet'!$S:$S,$AL4337,'Input Sheet'!F:F)</f>
        <v>0</v>
      </c>
      <c r="AC4337" s="28">
        <f>+SUMIF('Input Sheet'!$S:$S,$AL4337,'Input Sheet'!G:G)</f>
        <v>0</v>
      </c>
      <c r="AD4337" s="28">
        <f>+SUMIF('Input Sheet'!$S:$S,$AL4337,'Input Sheet'!H:H)</f>
        <v>0</v>
      </c>
      <c r="AE4337" s="28">
        <f>+SUMIF('Input Sheet'!$S:$S,$AL4337,'Input Sheet'!I:I)</f>
        <v>0</v>
      </c>
      <c r="AF4337" s="28">
        <f>+SUMIF('Input Sheet'!$S:$S,$AL4337,'Input Sheet'!J:J)</f>
        <v>0</v>
      </c>
      <c r="AG4337" s="28">
        <f>+SUMIF('Input Sheet'!$S:$S,$AL4337,'Input Sheet'!K:K)</f>
        <v>0</v>
      </c>
      <c r="AH4337" s="28">
        <f>+SUMIF('Input Sheet'!$S:$S,$AL4337,'Input Sheet'!L:L)</f>
        <v>0</v>
      </c>
      <c r="AI4337" s="28">
        <f>+SUMIF('Input Sheet'!$S:$S,$AL4337,'Input Sheet'!M:M)</f>
        <v>0</v>
      </c>
      <c r="AJ4337" s="28">
        <f>+SUMIF('Input Sheet'!$S:$S,$AL4337,'Input Sheet'!N:N)</f>
        <v>0</v>
      </c>
      <c r="AK4337" s="28"/>
      <c r="AL4337" s="27" t="str">
        <f t="shared" si="336"/>
        <v>410-7220</v>
      </c>
      <c r="AM4337" s="34" t="str">
        <f t="shared" si="339"/>
        <v>Used Vehicle</v>
      </c>
      <c r="AN4337" s="34" t="str">
        <f t="shared" si="340"/>
        <v>Used VehicleSalaries &amp; Wages per retail</v>
      </c>
      <c r="AO4337" s="35"/>
      <c r="AP4337" s="35"/>
      <c r="AQ4337" s="35"/>
    </row>
    <row r="4338" spans="1:43" x14ac:dyDescent="0.25">
      <c r="A4338" s="27" t="s">
        <v>103</v>
      </c>
      <c r="B4338" s="27" t="s">
        <v>104</v>
      </c>
      <c r="C4338" s="27" t="s">
        <v>663</v>
      </c>
      <c r="D4338" s="27" t="s">
        <v>284</v>
      </c>
      <c r="E4338" s="27" t="s">
        <v>666</v>
      </c>
      <c r="F4338" s="27" t="s">
        <v>1069</v>
      </c>
      <c r="G4338" s="27" t="s">
        <v>1070</v>
      </c>
      <c r="H4338" s="34" t="s">
        <v>1031</v>
      </c>
      <c r="I4338" s="34" t="s">
        <v>1071</v>
      </c>
      <c r="J4338" s="34" t="str">
        <f t="shared" si="337"/>
        <v>Used VehicleSalaries &amp; Wages per retail</v>
      </c>
      <c r="K4338" s="34" t="str">
        <f t="shared" si="338"/>
        <v>420Toyota UV Salaries &amp; Wages</v>
      </c>
      <c r="L4338" s="28">
        <f>+SUMIF('TB 4-24'!M:M,$AL4338,'TB 4-24'!G:G)</f>
        <v>0</v>
      </c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>
        <f>+SUMIF('Input Sheet'!$S:$S,$AL4338,'Input Sheet'!C:C)</f>
        <v>0</v>
      </c>
      <c r="Z4338" s="28">
        <f>+SUMIF('Input Sheet'!$S:$S,$AL4338,'Input Sheet'!D:D)</f>
        <v>0</v>
      </c>
      <c r="AA4338" s="28">
        <f>+SUMIF('Input Sheet'!$S:$S,$AL4338,'Input Sheet'!E:E)</f>
        <v>0</v>
      </c>
      <c r="AB4338" s="28">
        <f>+SUMIF('Input Sheet'!$S:$S,$AL4338,'Input Sheet'!F:F)</f>
        <v>0</v>
      </c>
      <c r="AC4338" s="28">
        <f>+SUMIF('Input Sheet'!$S:$S,$AL4338,'Input Sheet'!G:G)</f>
        <v>0</v>
      </c>
      <c r="AD4338" s="28">
        <f>+SUMIF('Input Sheet'!$S:$S,$AL4338,'Input Sheet'!H:H)</f>
        <v>0</v>
      </c>
      <c r="AE4338" s="28">
        <f>+SUMIF('Input Sheet'!$S:$S,$AL4338,'Input Sheet'!I:I)</f>
        <v>0</v>
      </c>
      <c r="AF4338" s="28">
        <f>+SUMIF('Input Sheet'!$S:$S,$AL4338,'Input Sheet'!J:J)</f>
        <v>0</v>
      </c>
      <c r="AG4338" s="28">
        <f>+SUMIF('Input Sheet'!$S:$S,$AL4338,'Input Sheet'!K:K)</f>
        <v>0</v>
      </c>
      <c r="AH4338" s="28">
        <f>+SUMIF('Input Sheet'!$S:$S,$AL4338,'Input Sheet'!L:L)</f>
        <v>0</v>
      </c>
      <c r="AI4338" s="28">
        <f>+SUMIF('Input Sheet'!$S:$S,$AL4338,'Input Sheet'!M:M)</f>
        <v>0</v>
      </c>
      <c r="AJ4338" s="28">
        <f>+SUMIF('Input Sheet'!$S:$S,$AL4338,'Input Sheet'!N:N)</f>
        <v>0</v>
      </c>
      <c r="AK4338" s="28"/>
      <c r="AL4338" s="27" t="str">
        <f t="shared" si="336"/>
        <v>420-7220</v>
      </c>
      <c r="AM4338" s="34" t="str">
        <f t="shared" si="339"/>
        <v>Used Vehicle</v>
      </c>
      <c r="AN4338" s="34" t="str">
        <f t="shared" si="340"/>
        <v>Used VehicleSalaries &amp; Wages per retail</v>
      </c>
      <c r="AO4338" s="35"/>
      <c r="AP4338" s="35"/>
      <c r="AQ4338" s="35"/>
    </row>
    <row r="4339" spans="1:43" x14ac:dyDescent="0.25">
      <c r="A4339" s="27" t="s">
        <v>103</v>
      </c>
      <c r="B4339" s="27" t="s">
        <v>104</v>
      </c>
      <c r="C4339" s="27" t="s">
        <v>663</v>
      </c>
      <c r="D4339" s="27" t="s">
        <v>284</v>
      </c>
      <c r="E4339" s="27" t="s">
        <v>667</v>
      </c>
      <c r="F4339" s="27" t="s">
        <v>1069</v>
      </c>
      <c r="G4339" s="27" t="s">
        <v>1070</v>
      </c>
      <c r="H4339" s="34" t="s">
        <v>1031</v>
      </c>
      <c r="I4339" s="34" t="s">
        <v>1071</v>
      </c>
      <c r="J4339" s="34" t="str">
        <f t="shared" si="337"/>
        <v>Used VehicleSalaries &amp; Wages per retail</v>
      </c>
      <c r="K4339" s="34" t="str">
        <f t="shared" si="338"/>
        <v>421Toyota UV Salaries &amp; Wages</v>
      </c>
      <c r="L4339" s="28">
        <f>+SUMIF('TB 4-24'!M:M,$AL4339,'TB 4-24'!G:G)</f>
        <v>0</v>
      </c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>
        <f>+SUMIF('Input Sheet'!$S:$S,$AL4339,'Input Sheet'!C:C)</f>
        <v>0</v>
      </c>
      <c r="Z4339" s="28">
        <f>+SUMIF('Input Sheet'!$S:$S,$AL4339,'Input Sheet'!D:D)</f>
        <v>0</v>
      </c>
      <c r="AA4339" s="28">
        <f>+SUMIF('Input Sheet'!$S:$S,$AL4339,'Input Sheet'!E:E)</f>
        <v>0</v>
      </c>
      <c r="AB4339" s="28">
        <f>+SUMIF('Input Sheet'!$S:$S,$AL4339,'Input Sheet'!F:F)</f>
        <v>0</v>
      </c>
      <c r="AC4339" s="28">
        <f>+SUMIF('Input Sheet'!$S:$S,$AL4339,'Input Sheet'!G:G)</f>
        <v>0</v>
      </c>
      <c r="AD4339" s="28">
        <f>+SUMIF('Input Sheet'!$S:$S,$AL4339,'Input Sheet'!H:H)</f>
        <v>0</v>
      </c>
      <c r="AE4339" s="28">
        <f>+SUMIF('Input Sheet'!$S:$S,$AL4339,'Input Sheet'!I:I)</f>
        <v>0</v>
      </c>
      <c r="AF4339" s="28">
        <f>+SUMIF('Input Sheet'!$S:$S,$AL4339,'Input Sheet'!J:J)</f>
        <v>0</v>
      </c>
      <c r="AG4339" s="28">
        <f>+SUMIF('Input Sheet'!$S:$S,$AL4339,'Input Sheet'!K:K)</f>
        <v>0</v>
      </c>
      <c r="AH4339" s="28">
        <f>+SUMIF('Input Sheet'!$S:$S,$AL4339,'Input Sheet'!L:L)</f>
        <v>0</v>
      </c>
      <c r="AI4339" s="28">
        <f>+SUMIF('Input Sheet'!$S:$S,$AL4339,'Input Sheet'!M:M)</f>
        <v>0</v>
      </c>
      <c r="AJ4339" s="28">
        <f>+SUMIF('Input Sheet'!$S:$S,$AL4339,'Input Sheet'!N:N)</f>
        <v>0</v>
      </c>
      <c r="AK4339" s="28"/>
      <c r="AL4339" s="27" t="str">
        <f t="shared" si="336"/>
        <v>421-7220</v>
      </c>
      <c r="AM4339" s="34" t="str">
        <f t="shared" si="339"/>
        <v>Used Vehicle</v>
      </c>
      <c r="AN4339" s="34" t="str">
        <f t="shared" si="340"/>
        <v>Used VehicleSalaries &amp; Wages per retail</v>
      </c>
      <c r="AO4339" s="35"/>
      <c r="AP4339" s="35"/>
      <c r="AQ4339" s="35"/>
    </row>
    <row r="4340" spans="1:43" x14ac:dyDescent="0.25">
      <c r="A4340" s="27" t="s">
        <v>103</v>
      </c>
      <c r="B4340" s="27" t="s">
        <v>104</v>
      </c>
      <c r="C4340" s="27" t="s">
        <v>671</v>
      </c>
      <c r="D4340" s="27" t="s">
        <v>284</v>
      </c>
      <c r="E4340" s="27" t="s">
        <v>673</v>
      </c>
      <c r="F4340" s="27" t="s">
        <v>1069</v>
      </c>
      <c r="G4340" s="27" t="s">
        <v>1070</v>
      </c>
      <c r="H4340" s="34" t="s">
        <v>1031</v>
      </c>
      <c r="I4340" s="34" t="s">
        <v>1071</v>
      </c>
      <c r="J4340" s="34" t="str">
        <f t="shared" si="337"/>
        <v>Used VehicleSalaries &amp; Wages per retail</v>
      </c>
      <c r="K4340" s="34" t="str">
        <f t="shared" si="338"/>
        <v>310Toyota UV Salaries &amp; Wages</v>
      </c>
      <c r="L4340" s="28">
        <f>+SUMIF('TB 4-24'!M:M,$AL4340,'TB 4-24'!G:G)</f>
        <v>0</v>
      </c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>
        <f>+SUMIF('Input Sheet'!$S:$S,$AL4340,'Input Sheet'!C:C)</f>
        <v>0</v>
      </c>
      <c r="Z4340" s="28">
        <f>+SUMIF('Input Sheet'!$S:$S,$AL4340,'Input Sheet'!D:D)</f>
        <v>0</v>
      </c>
      <c r="AA4340" s="28">
        <f>+SUMIF('Input Sheet'!$S:$S,$AL4340,'Input Sheet'!E:E)</f>
        <v>0</v>
      </c>
      <c r="AB4340" s="28">
        <f>+SUMIF('Input Sheet'!$S:$S,$AL4340,'Input Sheet'!F:F)</f>
        <v>0</v>
      </c>
      <c r="AC4340" s="28">
        <f>+SUMIF('Input Sheet'!$S:$S,$AL4340,'Input Sheet'!G:G)</f>
        <v>0</v>
      </c>
      <c r="AD4340" s="28">
        <f>+SUMIF('Input Sheet'!$S:$S,$AL4340,'Input Sheet'!H:H)</f>
        <v>0</v>
      </c>
      <c r="AE4340" s="28">
        <f>+SUMIF('Input Sheet'!$S:$S,$AL4340,'Input Sheet'!I:I)</f>
        <v>0</v>
      </c>
      <c r="AF4340" s="28">
        <f>+SUMIF('Input Sheet'!$S:$S,$AL4340,'Input Sheet'!J:J)</f>
        <v>0</v>
      </c>
      <c r="AG4340" s="28">
        <f>+SUMIF('Input Sheet'!$S:$S,$AL4340,'Input Sheet'!K:K)</f>
        <v>0</v>
      </c>
      <c r="AH4340" s="28">
        <f>+SUMIF('Input Sheet'!$S:$S,$AL4340,'Input Sheet'!L:L)</f>
        <v>0</v>
      </c>
      <c r="AI4340" s="28">
        <f>+SUMIF('Input Sheet'!$S:$S,$AL4340,'Input Sheet'!M:M)</f>
        <v>0</v>
      </c>
      <c r="AJ4340" s="28">
        <f>+SUMIF('Input Sheet'!$S:$S,$AL4340,'Input Sheet'!N:N)</f>
        <v>0</v>
      </c>
      <c r="AK4340" s="28"/>
      <c r="AL4340" s="27" t="str">
        <f t="shared" si="336"/>
        <v>310-7220</v>
      </c>
      <c r="AM4340" s="34" t="str">
        <f t="shared" si="339"/>
        <v>Used Vehicle</v>
      </c>
      <c r="AN4340" s="34" t="str">
        <f t="shared" si="340"/>
        <v>Used VehicleSalaries &amp; Wages per retail</v>
      </c>
      <c r="AO4340" s="35"/>
      <c r="AP4340" s="35"/>
      <c r="AQ4340" s="35"/>
    </row>
    <row r="4341" spans="1:43" x14ac:dyDescent="0.25">
      <c r="A4341" s="27" t="s">
        <v>103</v>
      </c>
      <c r="B4341" s="27" t="s">
        <v>104</v>
      </c>
      <c r="C4341" s="27" t="s">
        <v>671</v>
      </c>
      <c r="D4341" s="27" t="s">
        <v>284</v>
      </c>
      <c r="E4341" s="27" t="s">
        <v>674</v>
      </c>
      <c r="F4341" s="27" t="s">
        <v>1069</v>
      </c>
      <c r="G4341" s="27" t="s">
        <v>1070</v>
      </c>
      <c r="H4341" s="34" t="s">
        <v>1031</v>
      </c>
      <c r="I4341" s="34" t="s">
        <v>1071</v>
      </c>
      <c r="J4341" s="34" t="str">
        <f t="shared" si="337"/>
        <v>Used VehicleSalaries &amp; Wages per retail</v>
      </c>
      <c r="K4341" s="34" t="str">
        <f t="shared" si="338"/>
        <v>321Toyota UV Salaries &amp; Wages</v>
      </c>
      <c r="L4341" s="28">
        <f>+SUMIF('TB 4-24'!M:M,$AL4341,'TB 4-24'!G:G)</f>
        <v>0</v>
      </c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>
        <f>+SUMIF('Input Sheet'!$S:$S,$AL4341,'Input Sheet'!C:C)</f>
        <v>0</v>
      </c>
      <c r="Z4341" s="28">
        <f>+SUMIF('Input Sheet'!$S:$S,$AL4341,'Input Sheet'!D:D)</f>
        <v>0</v>
      </c>
      <c r="AA4341" s="28">
        <f>+SUMIF('Input Sheet'!$S:$S,$AL4341,'Input Sheet'!E:E)</f>
        <v>0</v>
      </c>
      <c r="AB4341" s="28">
        <f>+SUMIF('Input Sheet'!$S:$S,$AL4341,'Input Sheet'!F:F)</f>
        <v>0</v>
      </c>
      <c r="AC4341" s="28">
        <f>+SUMIF('Input Sheet'!$S:$S,$AL4341,'Input Sheet'!G:G)</f>
        <v>0</v>
      </c>
      <c r="AD4341" s="28">
        <f>+SUMIF('Input Sheet'!$S:$S,$AL4341,'Input Sheet'!H:H)</f>
        <v>0</v>
      </c>
      <c r="AE4341" s="28">
        <f>+SUMIF('Input Sheet'!$S:$S,$AL4341,'Input Sheet'!I:I)</f>
        <v>0</v>
      </c>
      <c r="AF4341" s="28">
        <f>+SUMIF('Input Sheet'!$S:$S,$AL4341,'Input Sheet'!J:J)</f>
        <v>0</v>
      </c>
      <c r="AG4341" s="28">
        <f>+SUMIF('Input Sheet'!$S:$S,$AL4341,'Input Sheet'!K:K)</f>
        <v>0</v>
      </c>
      <c r="AH4341" s="28">
        <f>+SUMIF('Input Sheet'!$S:$S,$AL4341,'Input Sheet'!L:L)</f>
        <v>0</v>
      </c>
      <c r="AI4341" s="28">
        <f>+SUMIF('Input Sheet'!$S:$S,$AL4341,'Input Sheet'!M:M)</f>
        <v>0</v>
      </c>
      <c r="AJ4341" s="28">
        <f>+SUMIF('Input Sheet'!$S:$S,$AL4341,'Input Sheet'!N:N)</f>
        <v>0</v>
      </c>
      <c r="AK4341" s="28"/>
      <c r="AL4341" s="27" t="str">
        <f t="shared" si="336"/>
        <v>321-7220</v>
      </c>
      <c r="AM4341" s="34" t="str">
        <f t="shared" si="339"/>
        <v>Used Vehicle</v>
      </c>
      <c r="AN4341" s="34" t="str">
        <f t="shared" si="340"/>
        <v>Used VehicleSalaries &amp; Wages per retail</v>
      </c>
      <c r="AO4341" s="35"/>
      <c r="AP4341" s="35"/>
      <c r="AQ4341" s="35"/>
    </row>
    <row r="4342" spans="1:43" x14ac:dyDescent="0.25">
      <c r="A4342" s="27" t="s">
        <v>103</v>
      </c>
      <c r="B4342" s="27" t="s">
        <v>104</v>
      </c>
      <c r="C4342" s="27" t="s">
        <v>104</v>
      </c>
      <c r="D4342" s="27" t="s">
        <v>284</v>
      </c>
      <c r="E4342" s="27" t="s">
        <v>649</v>
      </c>
      <c r="F4342" s="27" t="s">
        <v>1069</v>
      </c>
      <c r="G4342" s="27" t="s">
        <v>1070</v>
      </c>
      <c r="H4342" s="34" t="s">
        <v>1031</v>
      </c>
      <c r="I4342" s="34" t="s">
        <v>1071</v>
      </c>
      <c r="J4342" s="34" t="str">
        <f t="shared" si="337"/>
        <v>Used VehicleSalaries &amp; Wages per retail</v>
      </c>
      <c r="K4342" s="34" t="str">
        <f t="shared" si="338"/>
        <v>110Toyota UV Salaries &amp; Wages</v>
      </c>
      <c r="L4342" s="28">
        <f>+SUMIF('TB 4-24'!M:M,$AL4342,'TB 4-24'!G:G)</f>
        <v>0</v>
      </c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>
        <f>+SUMIF('Input Sheet'!$S:$S,$AL4342,'Input Sheet'!C:C)</f>
        <v>0</v>
      </c>
      <c r="Z4342" s="28">
        <f>+SUMIF('Input Sheet'!$S:$S,$AL4342,'Input Sheet'!D:D)</f>
        <v>0</v>
      </c>
      <c r="AA4342" s="28">
        <f>+SUMIF('Input Sheet'!$S:$S,$AL4342,'Input Sheet'!E:E)</f>
        <v>0</v>
      </c>
      <c r="AB4342" s="28">
        <f>+SUMIF('Input Sheet'!$S:$S,$AL4342,'Input Sheet'!F:F)</f>
        <v>0</v>
      </c>
      <c r="AC4342" s="28">
        <f>+SUMIF('Input Sheet'!$S:$S,$AL4342,'Input Sheet'!G:G)</f>
        <v>0</v>
      </c>
      <c r="AD4342" s="28">
        <f>+SUMIF('Input Sheet'!$S:$S,$AL4342,'Input Sheet'!H:H)</f>
        <v>0</v>
      </c>
      <c r="AE4342" s="28">
        <f>+SUMIF('Input Sheet'!$S:$S,$AL4342,'Input Sheet'!I:I)</f>
        <v>0</v>
      </c>
      <c r="AF4342" s="28">
        <f>+SUMIF('Input Sheet'!$S:$S,$AL4342,'Input Sheet'!J:J)</f>
        <v>0</v>
      </c>
      <c r="AG4342" s="28">
        <f>+SUMIF('Input Sheet'!$S:$S,$AL4342,'Input Sheet'!K:K)</f>
        <v>0</v>
      </c>
      <c r="AH4342" s="28">
        <f>+SUMIF('Input Sheet'!$S:$S,$AL4342,'Input Sheet'!L:L)</f>
        <v>0</v>
      </c>
      <c r="AI4342" s="28">
        <f>+SUMIF('Input Sheet'!$S:$S,$AL4342,'Input Sheet'!M:M)</f>
        <v>0</v>
      </c>
      <c r="AJ4342" s="28">
        <f>+SUMIF('Input Sheet'!$S:$S,$AL4342,'Input Sheet'!N:N)</f>
        <v>0</v>
      </c>
      <c r="AK4342" s="28"/>
      <c r="AL4342" s="27" t="str">
        <f t="shared" si="336"/>
        <v>110-7220</v>
      </c>
      <c r="AM4342" s="34" t="str">
        <f t="shared" si="339"/>
        <v>Used Vehicle</v>
      </c>
      <c r="AN4342" s="34" t="str">
        <f t="shared" si="340"/>
        <v>Used VehicleSalaries &amp; Wages per retail</v>
      </c>
      <c r="AO4342" s="35"/>
      <c r="AP4342" s="35"/>
      <c r="AQ4342" s="35"/>
    </row>
    <row r="4343" spans="1:43" x14ac:dyDescent="0.25">
      <c r="A4343" s="27" t="s">
        <v>103</v>
      </c>
      <c r="B4343" s="27" t="s">
        <v>104</v>
      </c>
      <c r="C4343" s="27" t="s">
        <v>104</v>
      </c>
      <c r="D4343" s="27" t="s">
        <v>284</v>
      </c>
      <c r="E4343" s="27" t="s">
        <v>654</v>
      </c>
      <c r="F4343" s="27" t="s">
        <v>1069</v>
      </c>
      <c r="G4343" s="27" t="s">
        <v>1070</v>
      </c>
      <c r="H4343" s="34" t="s">
        <v>1031</v>
      </c>
      <c r="I4343" s="34" t="s">
        <v>1071</v>
      </c>
      <c r="J4343" s="34" t="str">
        <f t="shared" si="337"/>
        <v>Used VehicleSalaries &amp; Wages per retail</v>
      </c>
      <c r="K4343" s="34" t="str">
        <f t="shared" si="338"/>
        <v>120Toyota UV Salaries &amp; Wages</v>
      </c>
      <c r="L4343" s="28">
        <f>+SUMIF('TB 4-24'!M:M,$AL4343,'TB 4-24'!G:G)</f>
        <v>0</v>
      </c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>
        <f>+SUMIF('Input Sheet'!$S:$S,$AL4343,'Input Sheet'!C:C)</f>
        <v>0</v>
      </c>
      <c r="Z4343" s="28">
        <f>+SUMIF('Input Sheet'!$S:$S,$AL4343,'Input Sheet'!D:D)</f>
        <v>0</v>
      </c>
      <c r="AA4343" s="28">
        <f>+SUMIF('Input Sheet'!$S:$S,$AL4343,'Input Sheet'!E:E)</f>
        <v>0</v>
      </c>
      <c r="AB4343" s="28">
        <f>+SUMIF('Input Sheet'!$S:$S,$AL4343,'Input Sheet'!F:F)</f>
        <v>0</v>
      </c>
      <c r="AC4343" s="28">
        <f>+SUMIF('Input Sheet'!$S:$S,$AL4343,'Input Sheet'!G:G)</f>
        <v>0</v>
      </c>
      <c r="AD4343" s="28">
        <f>+SUMIF('Input Sheet'!$S:$S,$AL4343,'Input Sheet'!H:H)</f>
        <v>0</v>
      </c>
      <c r="AE4343" s="28">
        <f>+SUMIF('Input Sheet'!$S:$S,$AL4343,'Input Sheet'!I:I)</f>
        <v>0</v>
      </c>
      <c r="AF4343" s="28">
        <f>+SUMIF('Input Sheet'!$S:$S,$AL4343,'Input Sheet'!J:J)</f>
        <v>0</v>
      </c>
      <c r="AG4343" s="28">
        <f>+SUMIF('Input Sheet'!$S:$S,$AL4343,'Input Sheet'!K:K)</f>
        <v>0</v>
      </c>
      <c r="AH4343" s="28">
        <f>+SUMIF('Input Sheet'!$S:$S,$AL4343,'Input Sheet'!L:L)</f>
        <v>0</v>
      </c>
      <c r="AI4343" s="28">
        <f>+SUMIF('Input Sheet'!$S:$S,$AL4343,'Input Sheet'!M:M)</f>
        <v>0</v>
      </c>
      <c r="AJ4343" s="28">
        <f>+SUMIF('Input Sheet'!$S:$S,$AL4343,'Input Sheet'!N:N)</f>
        <v>0</v>
      </c>
      <c r="AK4343" s="28"/>
      <c r="AL4343" s="27" t="str">
        <f t="shared" si="336"/>
        <v>120-7220</v>
      </c>
      <c r="AM4343" s="34" t="str">
        <f t="shared" si="339"/>
        <v>Used Vehicle</v>
      </c>
      <c r="AN4343" s="34" t="str">
        <f t="shared" si="340"/>
        <v>Used VehicleSalaries &amp; Wages per retail</v>
      </c>
      <c r="AO4343" s="35"/>
      <c r="AP4343" s="35"/>
      <c r="AQ4343" s="35"/>
    </row>
    <row r="4344" spans="1:43" x14ac:dyDescent="0.25">
      <c r="A4344" s="27" t="s">
        <v>103</v>
      </c>
      <c r="B4344" s="27" t="s">
        <v>104</v>
      </c>
      <c r="C4344" s="27" t="s">
        <v>104</v>
      </c>
      <c r="D4344" s="27" t="s">
        <v>284</v>
      </c>
      <c r="E4344" s="27" t="s">
        <v>678</v>
      </c>
      <c r="F4344" s="27" t="s">
        <v>1069</v>
      </c>
      <c r="G4344" s="27" t="s">
        <v>1070</v>
      </c>
      <c r="H4344" s="34" t="s">
        <v>1031</v>
      </c>
      <c r="I4344" s="34" t="s">
        <v>1071</v>
      </c>
      <c r="J4344" s="34" t="str">
        <f t="shared" si="337"/>
        <v>Used VehicleSalaries &amp; Wages per retail</v>
      </c>
      <c r="K4344" s="34" t="str">
        <f t="shared" si="338"/>
        <v>121Toyota UV Salaries &amp; Wages</v>
      </c>
      <c r="L4344" s="28">
        <f>+SUMIF('TB 4-24'!M:M,$AL4344,'TB 4-24'!G:G)</f>
        <v>0</v>
      </c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>
        <f>+SUMIF('Input Sheet'!$S:$S,$AL4344,'Input Sheet'!C:C)</f>
        <v>0</v>
      </c>
      <c r="Z4344" s="28">
        <f>+SUMIF('Input Sheet'!$S:$S,$AL4344,'Input Sheet'!D:D)</f>
        <v>0</v>
      </c>
      <c r="AA4344" s="28">
        <f>+SUMIF('Input Sheet'!$S:$S,$AL4344,'Input Sheet'!E:E)</f>
        <v>0</v>
      </c>
      <c r="AB4344" s="28">
        <f>+SUMIF('Input Sheet'!$S:$S,$AL4344,'Input Sheet'!F:F)</f>
        <v>0</v>
      </c>
      <c r="AC4344" s="28">
        <f>+SUMIF('Input Sheet'!$S:$S,$AL4344,'Input Sheet'!G:G)</f>
        <v>0</v>
      </c>
      <c r="AD4344" s="28">
        <f>+SUMIF('Input Sheet'!$S:$S,$AL4344,'Input Sheet'!H:H)</f>
        <v>0</v>
      </c>
      <c r="AE4344" s="28">
        <f>+SUMIF('Input Sheet'!$S:$S,$AL4344,'Input Sheet'!I:I)</f>
        <v>0</v>
      </c>
      <c r="AF4344" s="28">
        <f>+SUMIF('Input Sheet'!$S:$S,$AL4344,'Input Sheet'!J:J)</f>
        <v>0</v>
      </c>
      <c r="AG4344" s="28">
        <f>+SUMIF('Input Sheet'!$S:$S,$AL4344,'Input Sheet'!K:K)</f>
        <v>0</v>
      </c>
      <c r="AH4344" s="28">
        <f>+SUMIF('Input Sheet'!$S:$S,$AL4344,'Input Sheet'!L:L)</f>
        <v>0</v>
      </c>
      <c r="AI4344" s="28">
        <f>+SUMIF('Input Sheet'!$S:$S,$AL4344,'Input Sheet'!M:M)</f>
        <v>0</v>
      </c>
      <c r="AJ4344" s="28">
        <f>+SUMIF('Input Sheet'!$S:$S,$AL4344,'Input Sheet'!N:N)</f>
        <v>0</v>
      </c>
      <c r="AK4344" s="28"/>
      <c r="AL4344" s="27" t="str">
        <f t="shared" si="336"/>
        <v>121-7220</v>
      </c>
      <c r="AM4344" s="34" t="str">
        <f t="shared" si="339"/>
        <v>Used Vehicle</v>
      </c>
      <c r="AN4344" s="34" t="str">
        <f t="shared" si="340"/>
        <v>Used VehicleSalaries &amp; Wages per retail</v>
      </c>
      <c r="AO4344" s="35"/>
      <c r="AP4344" s="35"/>
      <c r="AQ4344" s="35"/>
    </row>
    <row r="4345" spans="1:43" x14ac:dyDescent="0.25">
      <c r="A4345" s="27" t="s">
        <v>103</v>
      </c>
      <c r="B4345" s="27" t="s">
        <v>104</v>
      </c>
      <c r="C4345" s="27" t="s">
        <v>663</v>
      </c>
      <c r="D4345" s="27" t="s">
        <v>818</v>
      </c>
      <c r="E4345" s="27" t="s">
        <v>665</v>
      </c>
      <c r="F4345" s="27" t="s">
        <v>1072</v>
      </c>
      <c r="G4345" s="27" t="s">
        <v>1073</v>
      </c>
      <c r="H4345" s="34" t="s">
        <v>1031</v>
      </c>
      <c r="I4345" s="34" t="s">
        <v>1035</v>
      </c>
      <c r="J4345" s="34" t="str">
        <f t="shared" si="337"/>
        <v>Used VehicleEx NV demonstrators gross profit p.u.</v>
      </c>
      <c r="K4345" s="34" t="str">
        <f t="shared" si="338"/>
        <v>410Ex-Toyota NV Demonstrator revenue</v>
      </c>
      <c r="L4345" s="28">
        <f>+SUMIF('TB 4-24'!M:M,$AL4345,'TB 4-24'!G:G)</f>
        <v>0</v>
      </c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>
        <f>+SUMIF('Input Sheet'!$S:$S,$AL4345,'Input Sheet'!C:C)</f>
        <v>0</v>
      </c>
      <c r="Z4345" s="28">
        <f>+SUMIF('Input Sheet'!$S:$S,$AL4345,'Input Sheet'!D:D)</f>
        <v>0</v>
      </c>
      <c r="AA4345" s="28">
        <f>+SUMIF('Input Sheet'!$S:$S,$AL4345,'Input Sheet'!E:E)</f>
        <v>0</v>
      </c>
      <c r="AB4345" s="28">
        <f>+SUMIF('Input Sheet'!$S:$S,$AL4345,'Input Sheet'!F:F)</f>
        <v>0</v>
      </c>
      <c r="AC4345" s="28">
        <f>+SUMIF('Input Sheet'!$S:$S,$AL4345,'Input Sheet'!G:G)</f>
        <v>0</v>
      </c>
      <c r="AD4345" s="28">
        <f>+SUMIF('Input Sheet'!$S:$S,$AL4345,'Input Sheet'!H:H)</f>
        <v>0</v>
      </c>
      <c r="AE4345" s="28">
        <f>+SUMIF('Input Sheet'!$S:$S,$AL4345,'Input Sheet'!I:I)</f>
        <v>0</v>
      </c>
      <c r="AF4345" s="28">
        <f>+SUMIF('Input Sheet'!$S:$S,$AL4345,'Input Sheet'!J:J)</f>
        <v>0</v>
      </c>
      <c r="AG4345" s="28">
        <f>+SUMIF('Input Sheet'!$S:$S,$AL4345,'Input Sheet'!K:K)</f>
        <v>0</v>
      </c>
      <c r="AH4345" s="28">
        <f>+SUMIF('Input Sheet'!$S:$S,$AL4345,'Input Sheet'!L:L)</f>
        <v>0</v>
      </c>
      <c r="AI4345" s="28">
        <f>+SUMIF('Input Sheet'!$S:$S,$AL4345,'Input Sheet'!M:M)</f>
        <v>0</v>
      </c>
      <c r="AJ4345" s="28">
        <f>+SUMIF('Input Sheet'!$S:$S,$AL4345,'Input Sheet'!N:N)</f>
        <v>0</v>
      </c>
      <c r="AK4345" s="28"/>
      <c r="AL4345" s="27" t="str">
        <f t="shared" si="336"/>
        <v>410-3002R</v>
      </c>
      <c r="AM4345" s="34" t="str">
        <f t="shared" si="339"/>
        <v>Used Vehicle</v>
      </c>
      <c r="AN4345" s="34" t="str">
        <f t="shared" si="340"/>
        <v>Used VehicleEx NV demonstrators gross profit p.u.</v>
      </c>
      <c r="AO4345" s="35"/>
      <c r="AP4345" s="35"/>
      <c r="AQ4345" s="35"/>
    </row>
    <row r="4346" spans="1:43" x14ac:dyDescent="0.25">
      <c r="A4346" s="27" t="s">
        <v>103</v>
      </c>
      <c r="B4346" s="27" t="s">
        <v>104</v>
      </c>
      <c r="C4346" s="27" t="s">
        <v>671</v>
      </c>
      <c r="D4346" s="27" t="s">
        <v>818</v>
      </c>
      <c r="E4346" s="27" t="s">
        <v>673</v>
      </c>
      <c r="F4346" s="27" t="s">
        <v>1072</v>
      </c>
      <c r="G4346" s="27" t="s">
        <v>1073</v>
      </c>
      <c r="H4346" s="34" t="s">
        <v>1031</v>
      </c>
      <c r="I4346" s="34" t="s">
        <v>1035</v>
      </c>
      <c r="J4346" s="34" t="str">
        <f t="shared" si="337"/>
        <v>Used VehicleEx NV demonstrators gross profit p.u.</v>
      </c>
      <c r="K4346" s="34" t="str">
        <f t="shared" si="338"/>
        <v>310Ex-Toyota NV Demonstrator revenue</v>
      </c>
      <c r="L4346" s="28">
        <f>+SUMIF('TB 4-24'!M:M,$AL4346,'TB 4-24'!G:G)</f>
        <v>0</v>
      </c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>
        <f>+SUMIF('Input Sheet'!$S:$S,$AL4346,'Input Sheet'!C:C)</f>
        <v>0</v>
      </c>
      <c r="Z4346" s="28">
        <f>+SUMIF('Input Sheet'!$S:$S,$AL4346,'Input Sheet'!D:D)</f>
        <v>0</v>
      </c>
      <c r="AA4346" s="28">
        <f>+SUMIF('Input Sheet'!$S:$S,$AL4346,'Input Sheet'!E:E)</f>
        <v>0</v>
      </c>
      <c r="AB4346" s="28">
        <f>+SUMIF('Input Sheet'!$S:$S,$AL4346,'Input Sheet'!F:F)</f>
        <v>0</v>
      </c>
      <c r="AC4346" s="28">
        <f>+SUMIF('Input Sheet'!$S:$S,$AL4346,'Input Sheet'!G:G)</f>
        <v>0</v>
      </c>
      <c r="AD4346" s="28">
        <f>+SUMIF('Input Sheet'!$S:$S,$AL4346,'Input Sheet'!H:H)</f>
        <v>0</v>
      </c>
      <c r="AE4346" s="28">
        <f>+SUMIF('Input Sheet'!$S:$S,$AL4346,'Input Sheet'!I:I)</f>
        <v>0</v>
      </c>
      <c r="AF4346" s="28">
        <f>+SUMIF('Input Sheet'!$S:$S,$AL4346,'Input Sheet'!J:J)</f>
        <v>0</v>
      </c>
      <c r="AG4346" s="28">
        <f>+SUMIF('Input Sheet'!$S:$S,$AL4346,'Input Sheet'!K:K)</f>
        <v>0</v>
      </c>
      <c r="AH4346" s="28">
        <f>+SUMIF('Input Sheet'!$S:$S,$AL4346,'Input Sheet'!L:L)</f>
        <v>0</v>
      </c>
      <c r="AI4346" s="28">
        <f>+SUMIF('Input Sheet'!$S:$S,$AL4346,'Input Sheet'!M:M)</f>
        <v>0</v>
      </c>
      <c r="AJ4346" s="28">
        <f>+SUMIF('Input Sheet'!$S:$S,$AL4346,'Input Sheet'!N:N)</f>
        <v>0</v>
      </c>
      <c r="AK4346" s="28"/>
      <c r="AL4346" s="27" t="str">
        <f t="shared" si="336"/>
        <v>310-3002R</v>
      </c>
      <c r="AM4346" s="34" t="str">
        <f t="shared" si="339"/>
        <v>Used Vehicle</v>
      </c>
      <c r="AN4346" s="34" t="str">
        <f t="shared" si="340"/>
        <v>Used VehicleEx NV demonstrators gross profit p.u.</v>
      </c>
      <c r="AO4346" s="35"/>
      <c r="AP4346" s="35"/>
      <c r="AQ4346" s="35"/>
    </row>
    <row r="4347" spans="1:43" x14ac:dyDescent="0.25">
      <c r="A4347" s="27" t="s">
        <v>103</v>
      </c>
      <c r="B4347" s="27" t="s">
        <v>104</v>
      </c>
      <c r="C4347" s="27" t="s">
        <v>657</v>
      </c>
      <c r="D4347" s="27" t="s">
        <v>818</v>
      </c>
      <c r="E4347" s="27" t="s">
        <v>658</v>
      </c>
      <c r="F4347" s="27" t="s">
        <v>1072</v>
      </c>
      <c r="G4347" s="27" t="s">
        <v>1073</v>
      </c>
      <c r="H4347" s="34" t="s">
        <v>1031</v>
      </c>
      <c r="I4347" s="34" t="s">
        <v>1035</v>
      </c>
      <c r="J4347" s="34" t="str">
        <f t="shared" si="337"/>
        <v>Used VehicleEx NV demonstrators gross profit p.u.</v>
      </c>
      <c r="K4347" s="34" t="str">
        <f t="shared" si="338"/>
        <v>210Ex-Toyota NV Demonstrator revenue</v>
      </c>
      <c r="L4347" s="28">
        <f>+SUMIF('TB 4-24'!M:M,$AL4347,'TB 4-24'!G:G)</f>
        <v>0</v>
      </c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>
        <f>+SUMIF('Input Sheet'!$S:$S,$AL4347,'Input Sheet'!C:C)</f>
        <v>0</v>
      </c>
      <c r="Z4347" s="28">
        <f>+SUMIF('Input Sheet'!$S:$S,$AL4347,'Input Sheet'!D:D)</f>
        <v>0</v>
      </c>
      <c r="AA4347" s="28">
        <f>+SUMIF('Input Sheet'!$S:$S,$AL4347,'Input Sheet'!E:E)</f>
        <v>0</v>
      </c>
      <c r="AB4347" s="28">
        <f>+SUMIF('Input Sheet'!$S:$S,$AL4347,'Input Sheet'!F:F)</f>
        <v>0</v>
      </c>
      <c r="AC4347" s="28">
        <f>+SUMIF('Input Sheet'!$S:$S,$AL4347,'Input Sheet'!G:G)</f>
        <v>0</v>
      </c>
      <c r="AD4347" s="28">
        <f>+SUMIF('Input Sheet'!$S:$S,$AL4347,'Input Sheet'!H:H)</f>
        <v>0</v>
      </c>
      <c r="AE4347" s="28">
        <f>+SUMIF('Input Sheet'!$S:$S,$AL4347,'Input Sheet'!I:I)</f>
        <v>0</v>
      </c>
      <c r="AF4347" s="28">
        <f>+SUMIF('Input Sheet'!$S:$S,$AL4347,'Input Sheet'!J:J)</f>
        <v>0</v>
      </c>
      <c r="AG4347" s="28">
        <f>+SUMIF('Input Sheet'!$S:$S,$AL4347,'Input Sheet'!K:K)</f>
        <v>0</v>
      </c>
      <c r="AH4347" s="28">
        <f>+SUMIF('Input Sheet'!$S:$S,$AL4347,'Input Sheet'!L:L)</f>
        <v>0</v>
      </c>
      <c r="AI4347" s="28">
        <f>+SUMIF('Input Sheet'!$S:$S,$AL4347,'Input Sheet'!M:M)</f>
        <v>0</v>
      </c>
      <c r="AJ4347" s="28">
        <f>+SUMIF('Input Sheet'!$S:$S,$AL4347,'Input Sheet'!N:N)</f>
        <v>0</v>
      </c>
      <c r="AK4347" s="28"/>
      <c r="AL4347" s="27" t="str">
        <f t="shared" si="336"/>
        <v>210-3002R</v>
      </c>
      <c r="AM4347" s="34" t="str">
        <f t="shared" si="339"/>
        <v>Used Vehicle</v>
      </c>
      <c r="AN4347" s="34" t="str">
        <f t="shared" si="340"/>
        <v>Used VehicleEx NV demonstrators gross profit p.u.</v>
      </c>
      <c r="AO4347" s="35"/>
      <c r="AP4347" s="35"/>
      <c r="AQ4347" s="35"/>
    </row>
    <row r="4348" spans="1:43" x14ac:dyDescent="0.25">
      <c r="A4348" s="27" t="s">
        <v>103</v>
      </c>
      <c r="B4348" s="27" t="s">
        <v>104</v>
      </c>
      <c r="C4348" s="27" t="s">
        <v>104</v>
      </c>
      <c r="D4348" s="27" t="s">
        <v>818</v>
      </c>
      <c r="E4348" s="27" t="s">
        <v>649</v>
      </c>
      <c r="F4348" s="27" t="s">
        <v>1072</v>
      </c>
      <c r="G4348" s="27" t="s">
        <v>1073</v>
      </c>
      <c r="H4348" s="34" t="s">
        <v>1031</v>
      </c>
      <c r="I4348" s="34" t="s">
        <v>1035</v>
      </c>
      <c r="J4348" s="34" t="str">
        <f t="shared" si="337"/>
        <v>Used VehicleEx NV demonstrators gross profit p.u.</v>
      </c>
      <c r="K4348" s="34" t="str">
        <f t="shared" si="338"/>
        <v>110Ex-Toyota NV Demonstrator revenue</v>
      </c>
      <c r="L4348" s="28">
        <f>+SUMIF('TB 4-24'!M:M,$AL4348,'TB 4-24'!G:G)</f>
        <v>0</v>
      </c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>
        <f>+SUMIF('Input Sheet'!$S:$S,$AL4348,'Input Sheet'!C:C)</f>
        <v>0</v>
      </c>
      <c r="Z4348" s="28">
        <f>+SUMIF('Input Sheet'!$S:$S,$AL4348,'Input Sheet'!D:D)</f>
        <v>0</v>
      </c>
      <c r="AA4348" s="28">
        <f>+SUMIF('Input Sheet'!$S:$S,$AL4348,'Input Sheet'!E:E)</f>
        <v>0</v>
      </c>
      <c r="AB4348" s="28">
        <f>+SUMIF('Input Sheet'!$S:$S,$AL4348,'Input Sheet'!F:F)</f>
        <v>0</v>
      </c>
      <c r="AC4348" s="28">
        <f>+SUMIF('Input Sheet'!$S:$S,$AL4348,'Input Sheet'!G:G)</f>
        <v>0</v>
      </c>
      <c r="AD4348" s="28">
        <f>+SUMIF('Input Sheet'!$S:$S,$AL4348,'Input Sheet'!H:H)</f>
        <v>0</v>
      </c>
      <c r="AE4348" s="28">
        <f>+SUMIF('Input Sheet'!$S:$S,$AL4348,'Input Sheet'!I:I)</f>
        <v>0</v>
      </c>
      <c r="AF4348" s="28">
        <f>+SUMIF('Input Sheet'!$S:$S,$AL4348,'Input Sheet'!J:J)</f>
        <v>0</v>
      </c>
      <c r="AG4348" s="28">
        <f>+SUMIF('Input Sheet'!$S:$S,$AL4348,'Input Sheet'!K:K)</f>
        <v>0</v>
      </c>
      <c r="AH4348" s="28">
        <f>+SUMIF('Input Sheet'!$S:$S,$AL4348,'Input Sheet'!L:L)</f>
        <v>0</v>
      </c>
      <c r="AI4348" s="28">
        <f>+SUMIF('Input Sheet'!$S:$S,$AL4348,'Input Sheet'!M:M)</f>
        <v>0</v>
      </c>
      <c r="AJ4348" s="28">
        <f>+SUMIF('Input Sheet'!$S:$S,$AL4348,'Input Sheet'!N:N)</f>
        <v>0</v>
      </c>
      <c r="AK4348" s="28"/>
      <c r="AL4348" s="27" t="str">
        <f t="shared" si="336"/>
        <v>110-3002R</v>
      </c>
      <c r="AM4348" s="34" t="str">
        <f t="shared" si="339"/>
        <v>Used Vehicle</v>
      </c>
      <c r="AN4348" s="34" t="str">
        <f t="shared" si="340"/>
        <v>Used VehicleEx NV demonstrators gross profit p.u.</v>
      </c>
      <c r="AO4348" s="35"/>
      <c r="AP4348" s="35"/>
      <c r="AQ4348" s="35"/>
    </row>
    <row r="4349" spans="1:43" x14ac:dyDescent="0.25">
      <c r="A4349" s="27" t="s">
        <v>103</v>
      </c>
      <c r="B4349" s="27" t="s">
        <v>104</v>
      </c>
      <c r="C4349" s="27" t="s">
        <v>657</v>
      </c>
      <c r="D4349" s="27" t="s">
        <v>820</v>
      </c>
      <c r="E4349" s="27" t="s">
        <v>658</v>
      </c>
      <c r="F4349" s="27" t="s">
        <v>1072</v>
      </c>
      <c r="G4349" s="27" t="s">
        <v>1073</v>
      </c>
      <c r="H4349" s="34" t="s">
        <v>1031</v>
      </c>
      <c r="I4349" s="34" t="s">
        <v>1035</v>
      </c>
      <c r="J4349" s="34" t="str">
        <f t="shared" si="337"/>
        <v>Used VehicleEx NV demonstrators gross profit p.u.</v>
      </c>
      <c r="K4349" s="34" t="str">
        <f t="shared" si="338"/>
        <v>210Ex-Toyota NV Demonstrator revenue</v>
      </c>
      <c r="L4349" s="28">
        <f>+SUMIF('TB 4-24'!M:M,$AL4349,'TB 4-24'!G:G)</f>
        <v>0</v>
      </c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>
        <f>+SUMIF('Input Sheet'!$S:$S,$AL4349,'Input Sheet'!C:C)</f>
        <v>0</v>
      </c>
      <c r="Z4349" s="28">
        <f>+SUMIF('Input Sheet'!$S:$S,$AL4349,'Input Sheet'!D:D)</f>
        <v>0</v>
      </c>
      <c r="AA4349" s="28">
        <f>+SUMIF('Input Sheet'!$S:$S,$AL4349,'Input Sheet'!E:E)</f>
        <v>0</v>
      </c>
      <c r="AB4349" s="28">
        <f>+SUMIF('Input Sheet'!$S:$S,$AL4349,'Input Sheet'!F:F)</f>
        <v>0</v>
      </c>
      <c r="AC4349" s="28">
        <f>+SUMIF('Input Sheet'!$S:$S,$AL4349,'Input Sheet'!G:G)</f>
        <v>0</v>
      </c>
      <c r="AD4349" s="28">
        <f>+SUMIF('Input Sheet'!$S:$S,$AL4349,'Input Sheet'!H:H)</f>
        <v>0</v>
      </c>
      <c r="AE4349" s="28">
        <f>+SUMIF('Input Sheet'!$S:$S,$AL4349,'Input Sheet'!I:I)</f>
        <v>0</v>
      </c>
      <c r="AF4349" s="28">
        <f>+SUMIF('Input Sheet'!$S:$S,$AL4349,'Input Sheet'!J:J)</f>
        <v>0</v>
      </c>
      <c r="AG4349" s="28">
        <f>+SUMIF('Input Sheet'!$S:$S,$AL4349,'Input Sheet'!K:K)</f>
        <v>0</v>
      </c>
      <c r="AH4349" s="28">
        <f>+SUMIF('Input Sheet'!$S:$S,$AL4349,'Input Sheet'!L:L)</f>
        <v>0</v>
      </c>
      <c r="AI4349" s="28">
        <f>+SUMIF('Input Sheet'!$S:$S,$AL4349,'Input Sheet'!M:M)</f>
        <v>0</v>
      </c>
      <c r="AJ4349" s="28">
        <f>+SUMIF('Input Sheet'!$S:$S,$AL4349,'Input Sheet'!N:N)</f>
        <v>0</v>
      </c>
      <c r="AK4349" s="28"/>
      <c r="AL4349" s="27" t="str">
        <f t="shared" si="336"/>
        <v>210-3002RD</v>
      </c>
      <c r="AM4349" s="34" t="str">
        <f t="shared" si="339"/>
        <v>Used Vehicle</v>
      </c>
      <c r="AN4349" s="34" t="str">
        <f t="shared" si="340"/>
        <v>Used VehicleEx NV demonstrators gross profit p.u.</v>
      </c>
      <c r="AO4349" s="35"/>
      <c r="AP4349" s="35"/>
      <c r="AQ4349" s="35"/>
    </row>
    <row r="4350" spans="1:43" x14ac:dyDescent="0.25">
      <c r="A4350" s="27" t="s">
        <v>103</v>
      </c>
      <c r="B4350" s="27" t="s">
        <v>104</v>
      </c>
      <c r="C4350" s="27" t="s">
        <v>663</v>
      </c>
      <c r="D4350" s="27" t="s">
        <v>820</v>
      </c>
      <c r="E4350" s="27" t="s">
        <v>665</v>
      </c>
      <c r="F4350" s="27" t="s">
        <v>1072</v>
      </c>
      <c r="G4350" s="27" t="s">
        <v>1073</v>
      </c>
      <c r="H4350" s="34" t="s">
        <v>1031</v>
      </c>
      <c r="I4350" s="34" t="s">
        <v>1035</v>
      </c>
      <c r="J4350" s="34" t="str">
        <f t="shared" si="337"/>
        <v>Used VehicleEx NV demonstrators gross profit p.u.</v>
      </c>
      <c r="K4350" s="34" t="str">
        <f t="shared" si="338"/>
        <v>410Ex-Toyota NV Demonstrator revenue</v>
      </c>
      <c r="L4350" s="28">
        <f>+SUMIF('TB 4-24'!M:M,$AL4350,'TB 4-24'!G:G)</f>
        <v>0</v>
      </c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>
        <f>+SUMIF('Input Sheet'!$S:$S,$AL4350,'Input Sheet'!C:C)</f>
        <v>0</v>
      </c>
      <c r="Z4350" s="28">
        <f>+SUMIF('Input Sheet'!$S:$S,$AL4350,'Input Sheet'!D:D)</f>
        <v>0</v>
      </c>
      <c r="AA4350" s="28">
        <f>+SUMIF('Input Sheet'!$S:$S,$AL4350,'Input Sheet'!E:E)</f>
        <v>0</v>
      </c>
      <c r="AB4350" s="28">
        <f>+SUMIF('Input Sheet'!$S:$S,$AL4350,'Input Sheet'!F:F)</f>
        <v>0</v>
      </c>
      <c r="AC4350" s="28">
        <f>+SUMIF('Input Sheet'!$S:$S,$AL4350,'Input Sheet'!G:G)</f>
        <v>0</v>
      </c>
      <c r="AD4350" s="28">
        <f>+SUMIF('Input Sheet'!$S:$S,$AL4350,'Input Sheet'!H:H)</f>
        <v>0</v>
      </c>
      <c r="AE4350" s="28">
        <f>+SUMIF('Input Sheet'!$S:$S,$AL4350,'Input Sheet'!I:I)</f>
        <v>0</v>
      </c>
      <c r="AF4350" s="28">
        <f>+SUMIF('Input Sheet'!$S:$S,$AL4350,'Input Sheet'!J:J)</f>
        <v>0</v>
      </c>
      <c r="AG4350" s="28">
        <f>+SUMIF('Input Sheet'!$S:$S,$AL4350,'Input Sheet'!K:K)</f>
        <v>0</v>
      </c>
      <c r="AH4350" s="28">
        <f>+SUMIF('Input Sheet'!$S:$S,$AL4350,'Input Sheet'!L:L)</f>
        <v>0</v>
      </c>
      <c r="AI4350" s="28">
        <f>+SUMIF('Input Sheet'!$S:$S,$AL4350,'Input Sheet'!M:M)</f>
        <v>0</v>
      </c>
      <c r="AJ4350" s="28">
        <f>+SUMIF('Input Sheet'!$S:$S,$AL4350,'Input Sheet'!N:N)</f>
        <v>0</v>
      </c>
      <c r="AK4350" s="28"/>
      <c r="AL4350" s="27" t="str">
        <f t="shared" si="336"/>
        <v>410-3002RD</v>
      </c>
      <c r="AM4350" s="34" t="str">
        <f t="shared" si="339"/>
        <v>Used Vehicle</v>
      </c>
      <c r="AN4350" s="34" t="str">
        <f t="shared" si="340"/>
        <v>Used VehicleEx NV demonstrators gross profit p.u.</v>
      </c>
      <c r="AO4350" s="35"/>
      <c r="AP4350" s="35"/>
      <c r="AQ4350" s="35"/>
    </row>
    <row r="4351" spans="1:43" x14ac:dyDescent="0.25">
      <c r="A4351" s="27" t="s">
        <v>103</v>
      </c>
      <c r="B4351" s="27" t="s">
        <v>104</v>
      </c>
      <c r="C4351" s="27" t="s">
        <v>671</v>
      </c>
      <c r="D4351" s="27" t="s">
        <v>820</v>
      </c>
      <c r="E4351" s="27" t="s">
        <v>673</v>
      </c>
      <c r="F4351" s="27" t="s">
        <v>1072</v>
      </c>
      <c r="G4351" s="27" t="s">
        <v>1073</v>
      </c>
      <c r="H4351" s="34" t="s">
        <v>1031</v>
      </c>
      <c r="I4351" s="34" t="s">
        <v>1035</v>
      </c>
      <c r="J4351" s="34" t="str">
        <f t="shared" si="337"/>
        <v>Used VehicleEx NV demonstrators gross profit p.u.</v>
      </c>
      <c r="K4351" s="34" t="str">
        <f t="shared" si="338"/>
        <v>310Ex-Toyota NV Demonstrator revenue</v>
      </c>
      <c r="L4351" s="28">
        <f>+SUMIF('TB 4-24'!M:M,$AL4351,'TB 4-24'!G:G)</f>
        <v>0</v>
      </c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>
        <f>+SUMIF('Input Sheet'!$S:$S,$AL4351,'Input Sheet'!C:C)</f>
        <v>0</v>
      </c>
      <c r="Z4351" s="28">
        <f>+SUMIF('Input Sheet'!$S:$S,$AL4351,'Input Sheet'!D:D)</f>
        <v>0</v>
      </c>
      <c r="AA4351" s="28">
        <f>+SUMIF('Input Sheet'!$S:$S,$AL4351,'Input Sheet'!E:E)</f>
        <v>0</v>
      </c>
      <c r="AB4351" s="28">
        <f>+SUMIF('Input Sheet'!$S:$S,$AL4351,'Input Sheet'!F:F)</f>
        <v>0</v>
      </c>
      <c r="AC4351" s="28">
        <f>+SUMIF('Input Sheet'!$S:$S,$AL4351,'Input Sheet'!G:G)</f>
        <v>0</v>
      </c>
      <c r="AD4351" s="28">
        <f>+SUMIF('Input Sheet'!$S:$S,$AL4351,'Input Sheet'!H:H)</f>
        <v>0</v>
      </c>
      <c r="AE4351" s="28">
        <f>+SUMIF('Input Sheet'!$S:$S,$AL4351,'Input Sheet'!I:I)</f>
        <v>0</v>
      </c>
      <c r="AF4351" s="28">
        <f>+SUMIF('Input Sheet'!$S:$S,$AL4351,'Input Sheet'!J:J)</f>
        <v>0</v>
      </c>
      <c r="AG4351" s="28">
        <f>+SUMIF('Input Sheet'!$S:$S,$AL4351,'Input Sheet'!K:K)</f>
        <v>0</v>
      </c>
      <c r="AH4351" s="28">
        <f>+SUMIF('Input Sheet'!$S:$S,$AL4351,'Input Sheet'!L:L)</f>
        <v>0</v>
      </c>
      <c r="AI4351" s="28">
        <f>+SUMIF('Input Sheet'!$S:$S,$AL4351,'Input Sheet'!M:M)</f>
        <v>0</v>
      </c>
      <c r="AJ4351" s="28">
        <f>+SUMIF('Input Sheet'!$S:$S,$AL4351,'Input Sheet'!N:N)</f>
        <v>0</v>
      </c>
      <c r="AK4351" s="28"/>
      <c r="AL4351" s="27" t="str">
        <f t="shared" si="336"/>
        <v>310-3002RD</v>
      </c>
      <c r="AM4351" s="34" t="str">
        <f t="shared" si="339"/>
        <v>Used Vehicle</v>
      </c>
      <c r="AN4351" s="34" t="str">
        <f t="shared" si="340"/>
        <v>Used VehicleEx NV demonstrators gross profit p.u.</v>
      </c>
      <c r="AO4351" s="35"/>
      <c r="AP4351" s="35"/>
      <c r="AQ4351" s="35"/>
    </row>
    <row r="4352" spans="1:43" x14ac:dyDescent="0.25">
      <c r="A4352" s="27" t="s">
        <v>103</v>
      </c>
      <c r="B4352" s="27" t="s">
        <v>104</v>
      </c>
      <c r="C4352" s="27" t="s">
        <v>104</v>
      </c>
      <c r="D4352" s="27" t="s">
        <v>820</v>
      </c>
      <c r="E4352" s="27" t="s">
        <v>649</v>
      </c>
      <c r="F4352" s="27" t="s">
        <v>1072</v>
      </c>
      <c r="G4352" s="27" t="s">
        <v>1073</v>
      </c>
      <c r="H4352" s="34" t="s">
        <v>1031</v>
      </c>
      <c r="I4352" s="34" t="s">
        <v>1035</v>
      </c>
      <c r="J4352" s="34" t="str">
        <f t="shared" si="337"/>
        <v>Used VehicleEx NV demonstrators gross profit p.u.</v>
      </c>
      <c r="K4352" s="34" t="str">
        <f t="shared" si="338"/>
        <v>110Ex-Toyota NV Demonstrator revenue</v>
      </c>
      <c r="L4352" s="28">
        <f>+SUMIF('TB 4-24'!M:M,$AL4352,'TB 4-24'!G:G)</f>
        <v>0</v>
      </c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>
        <f>+SUMIF('Input Sheet'!$S:$S,$AL4352,'Input Sheet'!C:C)</f>
        <v>0</v>
      </c>
      <c r="Z4352" s="28">
        <f>+SUMIF('Input Sheet'!$S:$S,$AL4352,'Input Sheet'!D:D)</f>
        <v>0</v>
      </c>
      <c r="AA4352" s="28">
        <f>+SUMIF('Input Sheet'!$S:$S,$AL4352,'Input Sheet'!E:E)</f>
        <v>0</v>
      </c>
      <c r="AB4352" s="28">
        <f>+SUMIF('Input Sheet'!$S:$S,$AL4352,'Input Sheet'!F:F)</f>
        <v>0</v>
      </c>
      <c r="AC4352" s="28">
        <f>+SUMIF('Input Sheet'!$S:$S,$AL4352,'Input Sheet'!G:G)</f>
        <v>0</v>
      </c>
      <c r="AD4352" s="28">
        <f>+SUMIF('Input Sheet'!$S:$S,$AL4352,'Input Sheet'!H:H)</f>
        <v>0</v>
      </c>
      <c r="AE4352" s="28">
        <f>+SUMIF('Input Sheet'!$S:$S,$AL4352,'Input Sheet'!I:I)</f>
        <v>0</v>
      </c>
      <c r="AF4352" s="28">
        <f>+SUMIF('Input Sheet'!$S:$S,$AL4352,'Input Sheet'!J:J)</f>
        <v>0</v>
      </c>
      <c r="AG4352" s="28">
        <f>+SUMIF('Input Sheet'!$S:$S,$AL4352,'Input Sheet'!K:K)</f>
        <v>0</v>
      </c>
      <c r="AH4352" s="28">
        <f>+SUMIF('Input Sheet'!$S:$S,$AL4352,'Input Sheet'!L:L)</f>
        <v>0</v>
      </c>
      <c r="AI4352" s="28">
        <f>+SUMIF('Input Sheet'!$S:$S,$AL4352,'Input Sheet'!M:M)</f>
        <v>0</v>
      </c>
      <c r="AJ4352" s="28">
        <f>+SUMIF('Input Sheet'!$S:$S,$AL4352,'Input Sheet'!N:N)</f>
        <v>0</v>
      </c>
      <c r="AK4352" s="28"/>
      <c r="AL4352" s="27" t="str">
        <f t="shared" si="336"/>
        <v>110-3002RD</v>
      </c>
      <c r="AM4352" s="34" t="str">
        <f t="shared" si="339"/>
        <v>Used Vehicle</v>
      </c>
      <c r="AN4352" s="34" t="str">
        <f t="shared" si="340"/>
        <v>Used VehicleEx NV demonstrators gross profit p.u.</v>
      </c>
      <c r="AO4352" s="35"/>
      <c r="AP4352" s="35"/>
      <c r="AQ4352" s="35"/>
    </row>
    <row r="4353" spans="1:43" x14ac:dyDescent="0.25">
      <c r="A4353" s="27" t="s">
        <v>103</v>
      </c>
      <c r="B4353" s="27" t="s">
        <v>104</v>
      </c>
      <c r="C4353" s="27" t="s">
        <v>663</v>
      </c>
      <c r="D4353" s="27" t="s">
        <v>821</v>
      </c>
      <c r="E4353" s="27" t="s">
        <v>665</v>
      </c>
      <c r="F4353" s="27" t="s">
        <v>1072</v>
      </c>
      <c r="G4353" s="27" t="s">
        <v>1073</v>
      </c>
      <c r="H4353" s="34" t="s">
        <v>1031</v>
      </c>
      <c r="I4353" s="34" t="s">
        <v>1035</v>
      </c>
      <c r="J4353" s="34" t="str">
        <f t="shared" si="337"/>
        <v>Used VehicleEx NV demonstrators gross profit p.u.</v>
      </c>
      <c r="K4353" s="34" t="str">
        <f t="shared" si="338"/>
        <v>410Ex-Toyota NV Demonstrator revenue</v>
      </c>
      <c r="L4353" s="28">
        <f>+SUMIF('TB 4-24'!M:M,$AL4353,'TB 4-24'!G:G)</f>
        <v>0</v>
      </c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>
        <f>+SUMIF('Input Sheet'!$S:$S,$AL4353,'Input Sheet'!C:C)</f>
        <v>0</v>
      </c>
      <c r="Z4353" s="28">
        <f>+SUMIF('Input Sheet'!$S:$S,$AL4353,'Input Sheet'!D:D)</f>
        <v>0</v>
      </c>
      <c r="AA4353" s="28">
        <f>+SUMIF('Input Sheet'!$S:$S,$AL4353,'Input Sheet'!E:E)</f>
        <v>0</v>
      </c>
      <c r="AB4353" s="28">
        <f>+SUMIF('Input Sheet'!$S:$S,$AL4353,'Input Sheet'!F:F)</f>
        <v>0</v>
      </c>
      <c r="AC4353" s="28">
        <f>+SUMIF('Input Sheet'!$S:$S,$AL4353,'Input Sheet'!G:G)</f>
        <v>0</v>
      </c>
      <c r="AD4353" s="28">
        <f>+SUMIF('Input Sheet'!$S:$S,$AL4353,'Input Sheet'!H:H)</f>
        <v>0</v>
      </c>
      <c r="AE4353" s="28">
        <f>+SUMIF('Input Sheet'!$S:$S,$AL4353,'Input Sheet'!I:I)</f>
        <v>0</v>
      </c>
      <c r="AF4353" s="28">
        <f>+SUMIF('Input Sheet'!$S:$S,$AL4353,'Input Sheet'!J:J)</f>
        <v>0</v>
      </c>
      <c r="AG4353" s="28">
        <f>+SUMIF('Input Sheet'!$S:$S,$AL4353,'Input Sheet'!K:K)</f>
        <v>0</v>
      </c>
      <c r="AH4353" s="28">
        <f>+SUMIF('Input Sheet'!$S:$S,$AL4353,'Input Sheet'!L:L)</f>
        <v>0</v>
      </c>
      <c r="AI4353" s="28">
        <f>+SUMIF('Input Sheet'!$S:$S,$AL4353,'Input Sheet'!M:M)</f>
        <v>0</v>
      </c>
      <c r="AJ4353" s="28">
        <f>+SUMIF('Input Sheet'!$S:$S,$AL4353,'Input Sheet'!N:N)</f>
        <v>0</v>
      </c>
      <c r="AK4353" s="28"/>
      <c r="AL4353" s="27" t="str">
        <f t="shared" si="336"/>
        <v>410-3004R</v>
      </c>
      <c r="AM4353" s="34" t="str">
        <f t="shared" si="339"/>
        <v>Used Vehicle</v>
      </c>
      <c r="AN4353" s="34" t="str">
        <f t="shared" si="340"/>
        <v>Used VehicleEx NV demonstrators gross profit p.u.</v>
      </c>
      <c r="AO4353" s="35"/>
      <c r="AP4353" s="35"/>
      <c r="AQ4353" s="35"/>
    </row>
    <row r="4354" spans="1:43" x14ac:dyDescent="0.25">
      <c r="A4354" s="27" t="s">
        <v>103</v>
      </c>
      <c r="B4354" s="27" t="s">
        <v>104</v>
      </c>
      <c r="C4354" s="27" t="s">
        <v>671</v>
      </c>
      <c r="D4354" s="27" t="s">
        <v>821</v>
      </c>
      <c r="E4354" s="27" t="s">
        <v>673</v>
      </c>
      <c r="F4354" s="27" t="s">
        <v>1072</v>
      </c>
      <c r="G4354" s="27" t="s">
        <v>1073</v>
      </c>
      <c r="H4354" s="34" t="s">
        <v>1031</v>
      </c>
      <c r="I4354" s="34" t="s">
        <v>1035</v>
      </c>
      <c r="J4354" s="34" t="str">
        <f t="shared" si="337"/>
        <v>Used VehicleEx NV demonstrators gross profit p.u.</v>
      </c>
      <c r="K4354" s="34" t="str">
        <f t="shared" si="338"/>
        <v>310Ex-Toyota NV Demonstrator revenue</v>
      </c>
      <c r="L4354" s="28">
        <f>+SUMIF('TB 4-24'!M:M,$AL4354,'TB 4-24'!G:G)</f>
        <v>0</v>
      </c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>
        <f>+SUMIF('Input Sheet'!$S:$S,$AL4354,'Input Sheet'!C:C)</f>
        <v>0</v>
      </c>
      <c r="Z4354" s="28">
        <f>+SUMIF('Input Sheet'!$S:$S,$AL4354,'Input Sheet'!D:D)</f>
        <v>0</v>
      </c>
      <c r="AA4354" s="28">
        <f>+SUMIF('Input Sheet'!$S:$S,$AL4354,'Input Sheet'!E:E)</f>
        <v>0</v>
      </c>
      <c r="AB4354" s="28">
        <f>+SUMIF('Input Sheet'!$S:$S,$AL4354,'Input Sheet'!F:F)</f>
        <v>0</v>
      </c>
      <c r="AC4354" s="28">
        <f>+SUMIF('Input Sheet'!$S:$S,$AL4354,'Input Sheet'!G:G)</f>
        <v>0</v>
      </c>
      <c r="AD4354" s="28">
        <f>+SUMIF('Input Sheet'!$S:$S,$AL4354,'Input Sheet'!H:H)</f>
        <v>0</v>
      </c>
      <c r="AE4354" s="28">
        <f>+SUMIF('Input Sheet'!$S:$S,$AL4354,'Input Sheet'!I:I)</f>
        <v>0</v>
      </c>
      <c r="AF4354" s="28">
        <f>+SUMIF('Input Sheet'!$S:$S,$AL4354,'Input Sheet'!J:J)</f>
        <v>0</v>
      </c>
      <c r="AG4354" s="28">
        <f>+SUMIF('Input Sheet'!$S:$S,$AL4354,'Input Sheet'!K:K)</f>
        <v>0</v>
      </c>
      <c r="AH4354" s="28">
        <f>+SUMIF('Input Sheet'!$S:$S,$AL4354,'Input Sheet'!L:L)</f>
        <v>0</v>
      </c>
      <c r="AI4354" s="28">
        <f>+SUMIF('Input Sheet'!$S:$S,$AL4354,'Input Sheet'!M:M)</f>
        <v>0</v>
      </c>
      <c r="AJ4354" s="28">
        <f>+SUMIF('Input Sheet'!$S:$S,$AL4354,'Input Sheet'!N:N)</f>
        <v>0</v>
      </c>
      <c r="AK4354" s="28"/>
      <c r="AL4354" s="27" t="str">
        <f t="shared" si="336"/>
        <v>310-3004R</v>
      </c>
      <c r="AM4354" s="34" t="str">
        <f t="shared" si="339"/>
        <v>Used Vehicle</v>
      </c>
      <c r="AN4354" s="34" t="str">
        <f t="shared" si="340"/>
        <v>Used VehicleEx NV demonstrators gross profit p.u.</v>
      </c>
      <c r="AO4354" s="35"/>
      <c r="AP4354" s="35"/>
      <c r="AQ4354" s="35"/>
    </row>
    <row r="4355" spans="1:43" x14ac:dyDescent="0.25">
      <c r="A4355" s="27" t="s">
        <v>103</v>
      </c>
      <c r="B4355" s="27" t="s">
        <v>104</v>
      </c>
      <c r="C4355" s="27" t="s">
        <v>657</v>
      </c>
      <c r="D4355" s="27" t="s">
        <v>821</v>
      </c>
      <c r="E4355" s="27" t="s">
        <v>658</v>
      </c>
      <c r="F4355" s="27" t="s">
        <v>1072</v>
      </c>
      <c r="G4355" s="27" t="s">
        <v>1073</v>
      </c>
      <c r="H4355" s="34" t="s">
        <v>1031</v>
      </c>
      <c r="I4355" s="34" t="s">
        <v>1035</v>
      </c>
      <c r="J4355" s="34" t="str">
        <f t="shared" si="337"/>
        <v>Used VehicleEx NV demonstrators gross profit p.u.</v>
      </c>
      <c r="K4355" s="34" t="str">
        <f t="shared" si="338"/>
        <v>210Ex-Toyota NV Demonstrator revenue</v>
      </c>
      <c r="L4355" s="28">
        <f>+SUMIF('TB 4-24'!M:M,$AL4355,'TB 4-24'!G:G)</f>
        <v>0</v>
      </c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>
        <f>+SUMIF('Input Sheet'!$S:$S,$AL4355,'Input Sheet'!C:C)</f>
        <v>0</v>
      </c>
      <c r="Z4355" s="28">
        <f>+SUMIF('Input Sheet'!$S:$S,$AL4355,'Input Sheet'!D:D)</f>
        <v>0</v>
      </c>
      <c r="AA4355" s="28">
        <f>+SUMIF('Input Sheet'!$S:$S,$AL4355,'Input Sheet'!E:E)</f>
        <v>0</v>
      </c>
      <c r="AB4355" s="28">
        <f>+SUMIF('Input Sheet'!$S:$S,$AL4355,'Input Sheet'!F:F)</f>
        <v>0</v>
      </c>
      <c r="AC4355" s="28">
        <f>+SUMIF('Input Sheet'!$S:$S,$AL4355,'Input Sheet'!G:G)</f>
        <v>0</v>
      </c>
      <c r="AD4355" s="28">
        <f>+SUMIF('Input Sheet'!$S:$S,$AL4355,'Input Sheet'!H:H)</f>
        <v>0</v>
      </c>
      <c r="AE4355" s="28">
        <f>+SUMIF('Input Sheet'!$S:$S,$AL4355,'Input Sheet'!I:I)</f>
        <v>0</v>
      </c>
      <c r="AF4355" s="28">
        <f>+SUMIF('Input Sheet'!$S:$S,$AL4355,'Input Sheet'!J:J)</f>
        <v>0</v>
      </c>
      <c r="AG4355" s="28">
        <f>+SUMIF('Input Sheet'!$S:$S,$AL4355,'Input Sheet'!K:K)</f>
        <v>0</v>
      </c>
      <c r="AH4355" s="28">
        <f>+SUMIF('Input Sheet'!$S:$S,$AL4355,'Input Sheet'!L:L)</f>
        <v>0</v>
      </c>
      <c r="AI4355" s="28">
        <f>+SUMIF('Input Sheet'!$S:$S,$AL4355,'Input Sheet'!M:M)</f>
        <v>0</v>
      </c>
      <c r="AJ4355" s="28">
        <f>+SUMIF('Input Sheet'!$S:$S,$AL4355,'Input Sheet'!N:N)</f>
        <v>0</v>
      </c>
      <c r="AK4355" s="28"/>
      <c r="AL4355" s="27" t="str">
        <f t="shared" ref="AL4355:AL4418" si="341">+E4355&amp;"-"&amp;D4355</f>
        <v>210-3004R</v>
      </c>
      <c r="AM4355" s="34" t="str">
        <f t="shared" si="339"/>
        <v>Used Vehicle</v>
      </c>
      <c r="AN4355" s="34" t="str">
        <f t="shared" si="340"/>
        <v>Used VehicleEx NV demonstrators gross profit p.u.</v>
      </c>
      <c r="AO4355" s="35"/>
      <c r="AP4355" s="35"/>
      <c r="AQ4355" s="35"/>
    </row>
    <row r="4356" spans="1:43" x14ac:dyDescent="0.25">
      <c r="A4356" s="27" t="s">
        <v>103</v>
      </c>
      <c r="B4356" s="27" t="s">
        <v>104</v>
      </c>
      <c r="C4356" s="27" t="s">
        <v>104</v>
      </c>
      <c r="D4356" s="27" t="s">
        <v>821</v>
      </c>
      <c r="E4356" s="27" t="s">
        <v>649</v>
      </c>
      <c r="F4356" s="27" t="s">
        <v>1072</v>
      </c>
      <c r="G4356" s="27" t="s">
        <v>1073</v>
      </c>
      <c r="H4356" s="34" t="s">
        <v>1031</v>
      </c>
      <c r="I4356" s="34" t="s">
        <v>1035</v>
      </c>
      <c r="J4356" s="34" t="str">
        <f t="shared" ref="J4356:J4419" si="342">+H4356&amp;I4356</f>
        <v>Used VehicleEx NV demonstrators gross profit p.u.</v>
      </c>
      <c r="K4356" s="34" t="str">
        <f t="shared" ref="K4356:K4419" si="343">+E4356&amp;G4356</f>
        <v>110Ex-Toyota NV Demonstrator revenue</v>
      </c>
      <c r="L4356" s="28">
        <f>+SUMIF('TB 4-24'!M:M,$AL4356,'TB 4-24'!G:G)</f>
        <v>0</v>
      </c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>
        <f>+SUMIF('Input Sheet'!$S:$S,$AL4356,'Input Sheet'!C:C)</f>
        <v>0</v>
      </c>
      <c r="Z4356" s="28">
        <f>+SUMIF('Input Sheet'!$S:$S,$AL4356,'Input Sheet'!D:D)</f>
        <v>0</v>
      </c>
      <c r="AA4356" s="28">
        <f>+SUMIF('Input Sheet'!$S:$S,$AL4356,'Input Sheet'!E:E)</f>
        <v>0</v>
      </c>
      <c r="AB4356" s="28">
        <f>+SUMIF('Input Sheet'!$S:$S,$AL4356,'Input Sheet'!F:F)</f>
        <v>0</v>
      </c>
      <c r="AC4356" s="28">
        <f>+SUMIF('Input Sheet'!$S:$S,$AL4356,'Input Sheet'!G:G)</f>
        <v>0</v>
      </c>
      <c r="AD4356" s="28">
        <f>+SUMIF('Input Sheet'!$S:$S,$AL4356,'Input Sheet'!H:H)</f>
        <v>0</v>
      </c>
      <c r="AE4356" s="28">
        <f>+SUMIF('Input Sheet'!$S:$S,$AL4356,'Input Sheet'!I:I)</f>
        <v>0</v>
      </c>
      <c r="AF4356" s="28">
        <f>+SUMIF('Input Sheet'!$S:$S,$AL4356,'Input Sheet'!J:J)</f>
        <v>0</v>
      </c>
      <c r="AG4356" s="28">
        <f>+SUMIF('Input Sheet'!$S:$S,$AL4356,'Input Sheet'!K:K)</f>
        <v>0</v>
      </c>
      <c r="AH4356" s="28">
        <f>+SUMIF('Input Sheet'!$S:$S,$AL4356,'Input Sheet'!L:L)</f>
        <v>0</v>
      </c>
      <c r="AI4356" s="28">
        <f>+SUMIF('Input Sheet'!$S:$S,$AL4356,'Input Sheet'!M:M)</f>
        <v>0</v>
      </c>
      <c r="AJ4356" s="28">
        <f>+SUMIF('Input Sheet'!$S:$S,$AL4356,'Input Sheet'!N:N)</f>
        <v>0</v>
      </c>
      <c r="AK4356" s="28"/>
      <c r="AL4356" s="27" t="str">
        <f t="shared" si="341"/>
        <v>110-3004R</v>
      </c>
      <c r="AM4356" s="34" t="str">
        <f t="shared" si="339"/>
        <v>Used Vehicle</v>
      </c>
      <c r="AN4356" s="34" t="str">
        <f t="shared" si="340"/>
        <v>Used VehicleEx NV demonstrators gross profit p.u.</v>
      </c>
      <c r="AO4356" s="35"/>
      <c r="AP4356" s="35"/>
      <c r="AQ4356" s="35"/>
    </row>
    <row r="4357" spans="1:43" x14ac:dyDescent="0.25">
      <c r="A4357" s="27" t="s">
        <v>103</v>
      </c>
      <c r="B4357" s="27" t="s">
        <v>104</v>
      </c>
      <c r="C4357" s="27" t="s">
        <v>657</v>
      </c>
      <c r="D4357" s="27" t="s">
        <v>822</v>
      </c>
      <c r="E4357" s="27" t="s">
        <v>658</v>
      </c>
      <c r="F4357" s="27" t="s">
        <v>1072</v>
      </c>
      <c r="G4357" s="27" t="s">
        <v>1073</v>
      </c>
      <c r="H4357" s="34" t="s">
        <v>1031</v>
      </c>
      <c r="I4357" s="34" t="s">
        <v>1035</v>
      </c>
      <c r="J4357" s="34" t="str">
        <f t="shared" si="342"/>
        <v>Used VehicleEx NV demonstrators gross profit p.u.</v>
      </c>
      <c r="K4357" s="34" t="str">
        <f t="shared" si="343"/>
        <v>210Ex-Toyota NV Demonstrator revenue</v>
      </c>
      <c r="L4357" s="28">
        <f>+SUMIF('TB 4-24'!M:M,$AL4357,'TB 4-24'!G:G)</f>
        <v>0</v>
      </c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>
        <f>+SUMIF('Input Sheet'!$S:$S,$AL4357,'Input Sheet'!C:C)</f>
        <v>0</v>
      </c>
      <c r="Z4357" s="28">
        <f>+SUMIF('Input Sheet'!$S:$S,$AL4357,'Input Sheet'!D:D)</f>
        <v>0</v>
      </c>
      <c r="AA4357" s="28">
        <f>+SUMIF('Input Sheet'!$S:$S,$AL4357,'Input Sheet'!E:E)</f>
        <v>0</v>
      </c>
      <c r="AB4357" s="28">
        <f>+SUMIF('Input Sheet'!$S:$S,$AL4357,'Input Sheet'!F:F)</f>
        <v>0</v>
      </c>
      <c r="AC4357" s="28">
        <f>+SUMIF('Input Sheet'!$S:$S,$AL4357,'Input Sheet'!G:G)</f>
        <v>0</v>
      </c>
      <c r="AD4357" s="28">
        <f>+SUMIF('Input Sheet'!$S:$S,$AL4357,'Input Sheet'!H:H)</f>
        <v>0</v>
      </c>
      <c r="AE4357" s="28">
        <f>+SUMIF('Input Sheet'!$S:$S,$AL4357,'Input Sheet'!I:I)</f>
        <v>0</v>
      </c>
      <c r="AF4357" s="28">
        <f>+SUMIF('Input Sheet'!$S:$S,$AL4357,'Input Sheet'!J:J)</f>
        <v>0</v>
      </c>
      <c r="AG4357" s="28">
        <f>+SUMIF('Input Sheet'!$S:$S,$AL4357,'Input Sheet'!K:K)</f>
        <v>0</v>
      </c>
      <c r="AH4357" s="28">
        <f>+SUMIF('Input Sheet'!$S:$S,$AL4357,'Input Sheet'!L:L)</f>
        <v>0</v>
      </c>
      <c r="AI4357" s="28">
        <f>+SUMIF('Input Sheet'!$S:$S,$AL4357,'Input Sheet'!M:M)</f>
        <v>0</v>
      </c>
      <c r="AJ4357" s="28">
        <f>+SUMIF('Input Sheet'!$S:$S,$AL4357,'Input Sheet'!N:N)</f>
        <v>0</v>
      </c>
      <c r="AK4357" s="28"/>
      <c r="AL4357" s="27" t="str">
        <f t="shared" si="341"/>
        <v>210-3004RD</v>
      </c>
      <c r="AM4357" s="34" t="str">
        <f t="shared" ref="AM4357:AM4420" si="344">H4357</f>
        <v>Used Vehicle</v>
      </c>
      <c r="AN4357" s="34" t="str">
        <f t="shared" ref="AN4357:AN4420" si="345">J4357</f>
        <v>Used VehicleEx NV demonstrators gross profit p.u.</v>
      </c>
      <c r="AO4357" s="35"/>
      <c r="AP4357" s="35"/>
      <c r="AQ4357" s="35"/>
    </row>
    <row r="4358" spans="1:43" x14ac:dyDescent="0.25">
      <c r="A4358" s="27" t="s">
        <v>103</v>
      </c>
      <c r="B4358" s="27" t="s">
        <v>104</v>
      </c>
      <c r="C4358" s="27" t="s">
        <v>663</v>
      </c>
      <c r="D4358" s="27" t="s">
        <v>822</v>
      </c>
      <c r="E4358" s="27" t="s">
        <v>665</v>
      </c>
      <c r="F4358" s="27" t="s">
        <v>1072</v>
      </c>
      <c r="G4358" s="27" t="s">
        <v>1073</v>
      </c>
      <c r="H4358" s="34" t="s">
        <v>1031</v>
      </c>
      <c r="I4358" s="34" t="s">
        <v>1035</v>
      </c>
      <c r="J4358" s="34" t="str">
        <f t="shared" si="342"/>
        <v>Used VehicleEx NV demonstrators gross profit p.u.</v>
      </c>
      <c r="K4358" s="34" t="str">
        <f t="shared" si="343"/>
        <v>410Ex-Toyota NV Demonstrator revenue</v>
      </c>
      <c r="L4358" s="28">
        <f>+SUMIF('TB 4-24'!M:M,$AL4358,'TB 4-24'!G:G)</f>
        <v>0</v>
      </c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>
        <f>+SUMIF('Input Sheet'!$S:$S,$AL4358,'Input Sheet'!C:C)</f>
        <v>0</v>
      </c>
      <c r="Z4358" s="28">
        <f>+SUMIF('Input Sheet'!$S:$S,$AL4358,'Input Sheet'!D:D)</f>
        <v>0</v>
      </c>
      <c r="AA4358" s="28">
        <f>+SUMIF('Input Sheet'!$S:$S,$AL4358,'Input Sheet'!E:E)</f>
        <v>0</v>
      </c>
      <c r="AB4358" s="28">
        <f>+SUMIF('Input Sheet'!$S:$S,$AL4358,'Input Sheet'!F:F)</f>
        <v>0</v>
      </c>
      <c r="AC4358" s="28">
        <f>+SUMIF('Input Sheet'!$S:$S,$AL4358,'Input Sheet'!G:G)</f>
        <v>0</v>
      </c>
      <c r="AD4358" s="28">
        <f>+SUMIF('Input Sheet'!$S:$S,$AL4358,'Input Sheet'!H:H)</f>
        <v>0</v>
      </c>
      <c r="AE4358" s="28">
        <f>+SUMIF('Input Sheet'!$S:$S,$AL4358,'Input Sheet'!I:I)</f>
        <v>0</v>
      </c>
      <c r="AF4358" s="28">
        <f>+SUMIF('Input Sheet'!$S:$S,$AL4358,'Input Sheet'!J:J)</f>
        <v>0</v>
      </c>
      <c r="AG4358" s="28">
        <f>+SUMIF('Input Sheet'!$S:$S,$AL4358,'Input Sheet'!K:K)</f>
        <v>0</v>
      </c>
      <c r="AH4358" s="28">
        <f>+SUMIF('Input Sheet'!$S:$S,$AL4358,'Input Sheet'!L:L)</f>
        <v>0</v>
      </c>
      <c r="AI4358" s="28">
        <f>+SUMIF('Input Sheet'!$S:$S,$AL4358,'Input Sheet'!M:M)</f>
        <v>0</v>
      </c>
      <c r="AJ4358" s="28">
        <f>+SUMIF('Input Sheet'!$S:$S,$AL4358,'Input Sheet'!N:N)</f>
        <v>0</v>
      </c>
      <c r="AK4358" s="28"/>
      <c r="AL4358" s="27" t="str">
        <f t="shared" si="341"/>
        <v>410-3004RD</v>
      </c>
      <c r="AM4358" s="34" t="str">
        <f t="shared" si="344"/>
        <v>Used Vehicle</v>
      </c>
      <c r="AN4358" s="34" t="str">
        <f t="shared" si="345"/>
        <v>Used VehicleEx NV demonstrators gross profit p.u.</v>
      </c>
      <c r="AO4358" s="35"/>
      <c r="AP4358" s="35"/>
      <c r="AQ4358" s="35"/>
    </row>
    <row r="4359" spans="1:43" x14ac:dyDescent="0.25">
      <c r="A4359" s="27" t="s">
        <v>103</v>
      </c>
      <c r="B4359" s="27" t="s">
        <v>104</v>
      </c>
      <c r="C4359" s="27" t="s">
        <v>671</v>
      </c>
      <c r="D4359" s="27" t="s">
        <v>822</v>
      </c>
      <c r="E4359" s="27" t="s">
        <v>673</v>
      </c>
      <c r="F4359" s="27" t="s">
        <v>1072</v>
      </c>
      <c r="G4359" s="27" t="s">
        <v>1073</v>
      </c>
      <c r="H4359" s="34" t="s">
        <v>1031</v>
      </c>
      <c r="I4359" s="34" t="s">
        <v>1035</v>
      </c>
      <c r="J4359" s="34" t="str">
        <f t="shared" si="342"/>
        <v>Used VehicleEx NV demonstrators gross profit p.u.</v>
      </c>
      <c r="K4359" s="34" t="str">
        <f t="shared" si="343"/>
        <v>310Ex-Toyota NV Demonstrator revenue</v>
      </c>
      <c r="L4359" s="28">
        <f>+SUMIF('TB 4-24'!M:M,$AL4359,'TB 4-24'!G:G)</f>
        <v>0</v>
      </c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>
        <f>+SUMIF('Input Sheet'!$S:$S,$AL4359,'Input Sheet'!C:C)</f>
        <v>0</v>
      </c>
      <c r="Z4359" s="28">
        <f>+SUMIF('Input Sheet'!$S:$S,$AL4359,'Input Sheet'!D:D)</f>
        <v>0</v>
      </c>
      <c r="AA4359" s="28">
        <f>+SUMIF('Input Sheet'!$S:$S,$AL4359,'Input Sheet'!E:E)</f>
        <v>0</v>
      </c>
      <c r="AB4359" s="28">
        <f>+SUMIF('Input Sheet'!$S:$S,$AL4359,'Input Sheet'!F:F)</f>
        <v>0</v>
      </c>
      <c r="AC4359" s="28">
        <f>+SUMIF('Input Sheet'!$S:$S,$AL4359,'Input Sheet'!G:G)</f>
        <v>0</v>
      </c>
      <c r="AD4359" s="28">
        <f>+SUMIF('Input Sheet'!$S:$S,$AL4359,'Input Sheet'!H:H)</f>
        <v>0</v>
      </c>
      <c r="AE4359" s="28">
        <f>+SUMIF('Input Sheet'!$S:$S,$AL4359,'Input Sheet'!I:I)</f>
        <v>0</v>
      </c>
      <c r="AF4359" s="28">
        <f>+SUMIF('Input Sheet'!$S:$S,$AL4359,'Input Sheet'!J:J)</f>
        <v>0</v>
      </c>
      <c r="AG4359" s="28">
        <f>+SUMIF('Input Sheet'!$S:$S,$AL4359,'Input Sheet'!K:K)</f>
        <v>0</v>
      </c>
      <c r="AH4359" s="28">
        <f>+SUMIF('Input Sheet'!$S:$S,$AL4359,'Input Sheet'!L:L)</f>
        <v>0</v>
      </c>
      <c r="AI4359" s="28">
        <f>+SUMIF('Input Sheet'!$S:$S,$AL4359,'Input Sheet'!M:M)</f>
        <v>0</v>
      </c>
      <c r="AJ4359" s="28">
        <f>+SUMIF('Input Sheet'!$S:$S,$AL4359,'Input Sheet'!N:N)</f>
        <v>0</v>
      </c>
      <c r="AK4359" s="28"/>
      <c r="AL4359" s="27" t="str">
        <f t="shared" si="341"/>
        <v>310-3004RD</v>
      </c>
      <c r="AM4359" s="34" t="str">
        <f t="shared" si="344"/>
        <v>Used Vehicle</v>
      </c>
      <c r="AN4359" s="34" t="str">
        <f t="shared" si="345"/>
        <v>Used VehicleEx NV demonstrators gross profit p.u.</v>
      </c>
      <c r="AO4359" s="35"/>
      <c r="AP4359" s="35"/>
      <c r="AQ4359" s="35"/>
    </row>
    <row r="4360" spans="1:43" x14ac:dyDescent="0.25">
      <c r="A4360" s="27" t="s">
        <v>103</v>
      </c>
      <c r="B4360" s="27" t="s">
        <v>104</v>
      </c>
      <c r="C4360" s="27" t="s">
        <v>104</v>
      </c>
      <c r="D4360" s="27" t="s">
        <v>822</v>
      </c>
      <c r="E4360" s="27" t="s">
        <v>649</v>
      </c>
      <c r="F4360" s="27" t="s">
        <v>1072</v>
      </c>
      <c r="G4360" s="27" t="s">
        <v>1073</v>
      </c>
      <c r="H4360" s="34" t="s">
        <v>1031</v>
      </c>
      <c r="I4360" s="34" t="s">
        <v>1035</v>
      </c>
      <c r="J4360" s="34" t="str">
        <f t="shared" si="342"/>
        <v>Used VehicleEx NV demonstrators gross profit p.u.</v>
      </c>
      <c r="K4360" s="34" t="str">
        <f t="shared" si="343"/>
        <v>110Ex-Toyota NV Demonstrator revenue</v>
      </c>
      <c r="L4360" s="28">
        <f>+SUMIF('TB 4-24'!M:M,$AL4360,'TB 4-24'!G:G)</f>
        <v>0</v>
      </c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>
        <f>+SUMIF('Input Sheet'!$S:$S,$AL4360,'Input Sheet'!C:C)</f>
        <v>0</v>
      </c>
      <c r="Z4360" s="28">
        <f>+SUMIF('Input Sheet'!$S:$S,$AL4360,'Input Sheet'!D:D)</f>
        <v>0</v>
      </c>
      <c r="AA4360" s="28">
        <f>+SUMIF('Input Sheet'!$S:$S,$AL4360,'Input Sheet'!E:E)</f>
        <v>0</v>
      </c>
      <c r="AB4360" s="28">
        <f>+SUMIF('Input Sheet'!$S:$S,$AL4360,'Input Sheet'!F:F)</f>
        <v>0</v>
      </c>
      <c r="AC4360" s="28">
        <f>+SUMIF('Input Sheet'!$S:$S,$AL4360,'Input Sheet'!G:G)</f>
        <v>0</v>
      </c>
      <c r="AD4360" s="28">
        <f>+SUMIF('Input Sheet'!$S:$S,$AL4360,'Input Sheet'!H:H)</f>
        <v>0</v>
      </c>
      <c r="AE4360" s="28">
        <f>+SUMIF('Input Sheet'!$S:$S,$AL4360,'Input Sheet'!I:I)</f>
        <v>0</v>
      </c>
      <c r="AF4360" s="28">
        <f>+SUMIF('Input Sheet'!$S:$S,$AL4360,'Input Sheet'!J:J)</f>
        <v>0</v>
      </c>
      <c r="AG4360" s="28">
        <f>+SUMIF('Input Sheet'!$S:$S,$AL4360,'Input Sheet'!K:K)</f>
        <v>0</v>
      </c>
      <c r="AH4360" s="28">
        <f>+SUMIF('Input Sheet'!$S:$S,$AL4360,'Input Sheet'!L:L)</f>
        <v>0</v>
      </c>
      <c r="AI4360" s="28">
        <f>+SUMIF('Input Sheet'!$S:$S,$AL4360,'Input Sheet'!M:M)</f>
        <v>0</v>
      </c>
      <c r="AJ4360" s="28">
        <f>+SUMIF('Input Sheet'!$S:$S,$AL4360,'Input Sheet'!N:N)</f>
        <v>0</v>
      </c>
      <c r="AK4360" s="28"/>
      <c r="AL4360" s="27" t="str">
        <f t="shared" si="341"/>
        <v>110-3004RD</v>
      </c>
      <c r="AM4360" s="34" t="str">
        <f t="shared" si="344"/>
        <v>Used Vehicle</v>
      </c>
      <c r="AN4360" s="34" t="str">
        <f t="shared" si="345"/>
        <v>Used VehicleEx NV demonstrators gross profit p.u.</v>
      </c>
      <c r="AO4360" s="35"/>
      <c r="AP4360" s="35"/>
      <c r="AQ4360" s="35"/>
    </row>
    <row r="4361" spans="1:43" x14ac:dyDescent="0.25">
      <c r="A4361" s="27" t="s">
        <v>103</v>
      </c>
      <c r="B4361" s="27" t="s">
        <v>104</v>
      </c>
      <c r="C4361" s="27" t="s">
        <v>663</v>
      </c>
      <c r="D4361" s="27" t="s">
        <v>823</v>
      </c>
      <c r="E4361" s="27" t="s">
        <v>665</v>
      </c>
      <c r="F4361" s="27" t="s">
        <v>1072</v>
      </c>
      <c r="G4361" s="27" t="s">
        <v>1073</v>
      </c>
      <c r="H4361" s="34" t="s">
        <v>1031</v>
      </c>
      <c r="I4361" s="34" t="s">
        <v>1035</v>
      </c>
      <c r="J4361" s="34" t="str">
        <f t="shared" si="342"/>
        <v>Used VehicleEx NV demonstrators gross profit p.u.</v>
      </c>
      <c r="K4361" s="34" t="str">
        <f t="shared" si="343"/>
        <v>410Ex-Toyota NV Demonstrator revenue</v>
      </c>
      <c r="L4361" s="28">
        <f>+SUMIF('TB 4-24'!M:M,$AL4361,'TB 4-24'!G:G)</f>
        <v>0</v>
      </c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>
        <f>+SUMIF('Input Sheet'!$S:$S,$AL4361,'Input Sheet'!C:C)</f>
        <v>0</v>
      </c>
      <c r="Z4361" s="28">
        <f>+SUMIF('Input Sheet'!$S:$S,$AL4361,'Input Sheet'!D:D)</f>
        <v>0</v>
      </c>
      <c r="AA4361" s="28">
        <f>+SUMIF('Input Sheet'!$S:$S,$AL4361,'Input Sheet'!E:E)</f>
        <v>0</v>
      </c>
      <c r="AB4361" s="28">
        <f>+SUMIF('Input Sheet'!$S:$S,$AL4361,'Input Sheet'!F:F)</f>
        <v>0</v>
      </c>
      <c r="AC4361" s="28">
        <f>+SUMIF('Input Sheet'!$S:$S,$AL4361,'Input Sheet'!G:G)</f>
        <v>0</v>
      </c>
      <c r="AD4361" s="28">
        <f>+SUMIF('Input Sheet'!$S:$S,$AL4361,'Input Sheet'!H:H)</f>
        <v>0</v>
      </c>
      <c r="AE4361" s="28">
        <f>+SUMIF('Input Sheet'!$S:$S,$AL4361,'Input Sheet'!I:I)</f>
        <v>0</v>
      </c>
      <c r="AF4361" s="28">
        <f>+SUMIF('Input Sheet'!$S:$S,$AL4361,'Input Sheet'!J:J)</f>
        <v>0</v>
      </c>
      <c r="AG4361" s="28">
        <f>+SUMIF('Input Sheet'!$S:$S,$AL4361,'Input Sheet'!K:K)</f>
        <v>0</v>
      </c>
      <c r="AH4361" s="28">
        <f>+SUMIF('Input Sheet'!$S:$S,$AL4361,'Input Sheet'!L:L)</f>
        <v>0</v>
      </c>
      <c r="AI4361" s="28">
        <f>+SUMIF('Input Sheet'!$S:$S,$AL4361,'Input Sheet'!M:M)</f>
        <v>0</v>
      </c>
      <c r="AJ4361" s="28">
        <f>+SUMIF('Input Sheet'!$S:$S,$AL4361,'Input Sheet'!N:N)</f>
        <v>0</v>
      </c>
      <c r="AK4361" s="28"/>
      <c r="AL4361" s="27" t="str">
        <f t="shared" si="341"/>
        <v>410-3006R</v>
      </c>
      <c r="AM4361" s="34" t="str">
        <f t="shared" si="344"/>
        <v>Used Vehicle</v>
      </c>
      <c r="AN4361" s="34" t="str">
        <f t="shared" si="345"/>
        <v>Used VehicleEx NV demonstrators gross profit p.u.</v>
      </c>
      <c r="AO4361" s="35"/>
      <c r="AP4361" s="35"/>
      <c r="AQ4361" s="35"/>
    </row>
    <row r="4362" spans="1:43" x14ac:dyDescent="0.25">
      <c r="A4362" s="27" t="s">
        <v>103</v>
      </c>
      <c r="B4362" s="27" t="s">
        <v>104</v>
      </c>
      <c r="C4362" s="27" t="s">
        <v>671</v>
      </c>
      <c r="D4362" s="27" t="s">
        <v>823</v>
      </c>
      <c r="E4362" s="27" t="s">
        <v>673</v>
      </c>
      <c r="F4362" s="27" t="s">
        <v>1072</v>
      </c>
      <c r="G4362" s="27" t="s">
        <v>1073</v>
      </c>
      <c r="H4362" s="34" t="s">
        <v>1031</v>
      </c>
      <c r="I4362" s="34" t="s">
        <v>1035</v>
      </c>
      <c r="J4362" s="34" t="str">
        <f t="shared" si="342"/>
        <v>Used VehicleEx NV demonstrators gross profit p.u.</v>
      </c>
      <c r="K4362" s="34" t="str">
        <f t="shared" si="343"/>
        <v>310Ex-Toyota NV Demonstrator revenue</v>
      </c>
      <c r="L4362" s="28">
        <f>+SUMIF('TB 4-24'!M:M,$AL4362,'TB 4-24'!G:G)</f>
        <v>0</v>
      </c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>
        <f>+SUMIF('Input Sheet'!$S:$S,$AL4362,'Input Sheet'!C:C)</f>
        <v>0</v>
      </c>
      <c r="Z4362" s="28">
        <f>+SUMIF('Input Sheet'!$S:$S,$AL4362,'Input Sheet'!D:D)</f>
        <v>0</v>
      </c>
      <c r="AA4362" s="28">
        <f>+SUMIF('Input Sheet'!$S:$S,$AL4362,'Input Sheet'!E:E)</f>
        <v>0</v>
      </c>
      <c r="AB4362" s="28">
        <f>+SUMIF('Input Sheet'!$S:$S,$AL4362,'Input Sheet'!F:F)</f>
        <v>0</v>
      </c>
      <c r="AC4362" s="28">
        <f>+SUMIF('Input Sheet'!$S:$S,$AL4362,'Input Sheet'!G:G)</f>
        <v>0</v>
      </c>
      <c r="AD4362" s="28">
        <f>+SUMIF('Input Sheet'!$S:$S,$AL4362,'Input Sheet'!H:H)</f>
        <v>0</v>
      </c>
      <c r="AE4362" s="28">
        <f>+SUMIF('Input Sheet'!$S:$S,$AL4362,'Input Sheet'!I:I)</f>
        <v>0</v>
      </c>
      <c r="AF4362" s="28">
        <f>+SUMIF('Input Sheet'!$S:$S,$AL4362,'Input Sheet'!J:J)</f>
        <v>0</v>
      </c>
      <c r="AG4362" s="28">
        <f>+SUMIF('Input Sheet'!$S:$S,$AL4362,'Input Sheet'!K:K)</f>
        <v>0</v>
      </c>
      <c r="AH4362" s="28">
        <f>+SUMIF('Input Sheet'!$S:$S,$AL4362,'Input Sheet'!L:L)</f>
        <v>0</v>
      </c>
      <c r="AI4362" s="28">
        <f>+SUMIF('Input Sheet'!$S:$S,$AL4362,'Input Sheet'!M:M)</f>
        <v>0</v>
      </c>
      <c r="AJ4362" s="28">
        <f>+SUMIF('Input Sheet'!$S:$S,$AL4362,'Input Sheet'!N:N)</f>
        <v>0</v>
      </c>
      <c r="AK4362" s="28"/>
      <c r="AL4362" s="27" t="str">
        <f t="shared" si="341"/>
        <v>310-3006R</v>
      </c>
      <c r="AM4362" s="34" t="str">
        <f t="shared" si="344"/>
        <v>Used Vehicle</v>
      </c>
      <c r="AN4362" s="34" t="str">
        <f t="shared" si="345"/>
        <v>Used VehicleEx NV demonstrators gross profit p.u.</v>
      </c>
      <c r="AO4362" s="35"/>
      <c r="AP4362" s="35"/>
      <c r="AQ4362" s="35"/>
    </row>
    <row r="4363" spans="1:43" x14ac:dyDescent="0.25">
      <c r="A4363" s="27" t="s">
        <v>103</v>
      </c>
      <c r="B4363" s="27" t="s">
        <v>104</v>
      </c>
      <c r="C4363" s="27" t="s">
        <v>657</v>
      </c>
      <c r="D4363" s="27" t="s">
        <v>823</v>
      </c>
      <c r="E4363" s="27" t="s">
        <v>658</v>
      </c>
      <c r="F4363" s="27" t="s">
        <v>1072</v>
      </c>
      <c r="G4363" s="27" t="s">
        <v>1073</v>
      </c>
      <c r="H4363" s="34" t="s">
        <v>1031</v>
      </c>
      <c r="I4363" s="34" t="s">
        <v>1035</v>
      </c>
      <c r="J4363" s="34" t="str">
        <f t="shared" si="342"/>
        <v>Used VehicleEx NV demonstrators gross profit p.u.</v>
      </c>
      <c r="K4363" s="34" t="str">
        <f t="shared" si="343"/>
        <v>210Ex-Toyota NV Demonstrator revenue</v>
      </c>
      <c r="L4363" s="28">
        <f>+SUMIF('TB 4-24'!M:M,$AL4363,'TB 4-24'!G:G)</f>
        <v>0</v>
      </c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>
        <f>+SUMIF('Input Sheet'!$S:$S,$AL4363,'Input Sheet'!C:C)</f>
        <v>0</v>
      </c>
      <c r="Z4363" s="28">
        <f>+SUMIF('Input Sheet'!$S:$S,$AL4363,'Input Sheet'!D:D)</f>
        <v>0</v>
      </c>
      <c r="AA4363" s="28">
        <f>+SUMIF('Input Sheet'!$S:$S,$AL4363,'Input Sheet'!E:E)</f>
        <v>0</v>
      </c>
      <c r="AB4363" s="28">
        <f>+SUMIF('Input Sheet'!$S:$S,$AL4363,'Input Sheet'!F:F)</f>
        <v>0</v>
      </c>
      <c r="AC4363" s="28">
        <f>+SUMIF('Input Sheet'!$S:$S,$AL4363,'Input Sheet'!G:G)</f>
        <v>0</v>
      </c>
      <c r="AD4363" s="28">
        <f>+SUMIF('Input Sheet'!$S:$S,$AL4363,'Input Sheet'!H:H)</f>
        <v>0</v>
      </c>
      <c r="AE4363" s="28">
        <f>+SUMIF('Input Sheet'!$S:$S,$AL4363,'Input Sheet'!I:I)</f>
        <v>0</v>
      </c>
      <c r="AF4363" s="28">
        <f>+SUMIF('Input Sheet'!$S:$S,$AL4363,'Input Sheet'!J:J)</f>
        <v>0</v>
      </c>
      <c r="AG4363" s="28">
        <f>+SUMIF('Input Sheet'!$S:$S,$AL4363,'Input Sheet'!K:K)</f>
        <v>0</v>
      </c>
      <c r="AH4363" s="28">
        <f>+SUMIF('Input Sheet'!$S:$S,$AL4363,'Input Sheet'!L:L)</f>
        <v>0</v>
      </c>
      <c r="AI4363" s="28">
        <f>+SUMIF('Input Sheet'!$S:$S,$AL4363,'Input Sheet'!M:M)</f>
        <v>0</v>
      </c>
      <c r="AJ4363" s="28">
        <f>+SUMIF('Input Sheet'!$S:$S,$AL4363,'Input Sheet'!N:N)</f>
        <v>0</v>
      </c>
      <c r="AK4363" s="28"/>
      <c r="AL4363" s="27" t="str">
        <f t="shared" si="341"/>
        <v>210-3006R</v>
      </c>
      <c r="AM4363" s="34" t="str">
        <f t="shared" si="344"/>
        <v>Used Vehicle</v>
      </c>
      <c r="AN4363" s="34" t="str">
        <f t="shared" si="345"/>
        <v>Used VehicleEx NV demonstrators gross profit p.u.</v>
      </c>
      <c r="AO4363" s="35"/>
      <c r="AP4363" s="35"/>
      <c r="AQ4363" s="35"/>
    </row>
    <row r="4364" spans="1:43" x14ac:dyDescent="0.25">
      <c r="A4364" s="27" t="s">
        <v>103</v>
      </c>
      <c r="B4364" s="27" t="s">
        <v>104</v>
      </c>
      <c r="C4364" s="27" t="s">
        <v>104</v>
      </c>
      <c r="D4364" s="27" t="s">
        <v>823</v>
      </c>
      <c r="E4364" s="27" t="s">
        <v>649</v>
      </c>
      <c r="F4364" s="27" t="s">
        <v>1072</v>
      </c>
      <c r="G4364" s="27" t="s">
        <v>1073</v>
      </c>
      <c r="H4364" s="34" t="s">
        <v>1031</v>
      </c>
      <c r="I4364" s="34" t="s">
        <v>1035</v>
      </c>
      <c r="J4364" s="34" t="str">
        <f t="shared" si="342"/>
        <v>Used VehicleEx NV demonstrators gross profit p.u.</v>
      </c>
      <c r="K4364" s="34" t="str">
        <f t="shared" si="343"/>
        <v>110Ex-Toyota NV Demonstrator revenue</v>
      </c>
      <c r="L4364" s="28">
        <f>+SUMIF('TB 4-24'!M:M,$AL4364,'TB 4-24'!G:G)</f>
        <v>0</v>
      </c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>
        <f>+SUMIF('Input Sheet'!$S:$S,$AL4364,'Input Sheet'!C:C)</f>
        <v>0</v>
      </c>
      <c r="Z4364" s="28">
        <f>+SUMIF('Input Sheet'!$S:$S,$AL4364,'Input Sheet'!D:D)</f>
        <v>0</v>
      </c>
      <c r="AA4364" s="28">
        <f>+SUMIF('Input Sheet'!$S:$S,$AL4364,'Input Sheet'!E:E)</f>
        <v>0</v>
      </c>
      <c r="AB4364" s="28">
        <f>+SUMIF('Input Sheet'!$S:$S,$AL4364,'Input Sheet'!F:F)</f>
        <v>0</v>
      </c>
      <c r="AC4364" s="28">
        <f>+SUMIF('Input Sheet'!$S:$S,$AL4364,'Input Sheet'!G:G)</f>
        <v>0</v>
      </c>
      <c r="AD4364" s="28">
        <f>+SUMIF('Input Sheet'!$S:$S,$AL4364,'Input Sheet'!H:H)</f>
        <v>0</v>
      </c>
      <c r="AE4364" s="28">
        <f>+SUMIF('Input Sheet'!$S:$S,$AL4364,'Input Sheet'!I:I)</f>
        <v>0</v>
      </c>
      <c r="AF4364" s="28">
        <f>+SUMIF('Input Sheet'!$S:$S,$AL4364,'Input Sheet'!J:J)</f>
        <v>0</v>
      </c>
      <c r="AG4364" s="28">
        <f>+SUMIF('Input Sheet'!$S:$S,$AL4364,'Input Sheet'!K:K)</f>
        <v>0</v>
      </c>
      <c r="AH4364" s="28">
        <f>+SUMIF('Input Sheet'!$S:$S,$AL4364,'Input Sheet'!L:L)</f>
        <v>0</v>
      </c>
      <c r="AI4364" s="28">
        <f>+SUMIF('Input Sheet'!$S:$S,$AL4364,'Input Sheet'!M:M)</f>
        <v>0</v>
      </c>
      <c r="AJ4364" s="28">
        <f>+SUMIF('Input Sheet'!$S:$S,$AL4364,'Input Sheet'!N:N)</f>
        <v>0</v>
      </c>
      <c r="AK4364" s="28"/>
      <c r="AL4364" s="27" t="str">
        <f t="shared" si="341"/>
        <v>110-3006R</v>
      </c>
      <c r="AM4364" s="34" t="str">
        <f t="shared" si="344"/>
        <v>Used Vehicle</v>
      </c>
      <c r="AN4364" s="34" t="str">
        <f t="shared" si="345"/>
        <v>Used VehicleEx NV demonstrators gross profit p.u.</v>
      </c>
      <c r="AO4364" s="35"/>
      <c r="AP4364" s="35"/>
      <c r="AQ4364" s="35"/>
    </row>
    <row r="4365" spans="1:43" x14ac:dyDescent="0.25">
      <c r="A4365" s="27" t="s">
        <v>103</v>
      </c>
      <c r="B4365" s="27" t="s">
        <v>104</v>
      </c>
      <c r="C4365" s="27" t="s">
        <v>657</v>
      </c>
      <c r="D4365" s="27" t="s">
        <v>824</v>
      </c>
      <c r="E4365" s="27" t="s">
        <v>658</v>
      </c>
      <c r="F4365" s="27" t="s">
        <v>1072</v>
      </c>
      <c r="G4365" s="27" t="s">
        <v>1073</v>
      </c>
      <c r="H4365" s="34" t="s">
        <v>1031</v>
      </c>
      <c r="I4365" s="34" t="s">
        <v>1035</v>
      </c>
      <c r="J4365" s="34" t="str">
        <f t="shared" si="342"/>
        <v>Used VehicleEx NV demonstrators gross profit p.u.</v>
      </c>
      <c r="K4365" s="34" t="str">
        <f t="shared" si="343"/>
        <v>210Ex-Toyota NV Demonstrator revenue</v>
      </c>
      <c r="L4365" s="28">
        <f>+SUMIF('TB 4-24'!M:M,$AL4365,'TB 4-24'!G:G)</f>
        <v>0</v>
      </c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>
        <f>+SUMIF('Input Sheet'!$S:$S,$AL4365,'Input Sheet'!C:C)</f>
        <v>0</v>
      </c>
      <c r="Z4365" s="28">
        <f>+SUMIF('Input Sheet'!$S:$S,$AL4365,'Input Sheet'!D:D)</f>
        <v>0</v>
      </c>
      <c r="AA4365" s="28">
        <f>+SUMIF('Input Sheet'!$S:$S,$AL4365,'Input Sheet'!E:E)</f>
        <v>0</v>
      </c>
      <c r="AB4365" s="28">
        <f>+SUMIF('Input Sheet'!$S:$S,$AL4365,'Input Sheet'!F:F)</f>
        <v>0</v>
      </c>
      <c r="AC4365" s="28">
        <f>+SUMIF('Input Sheet'!$S:$S,$AL4365,'Input Sheet'!G:G)</f>
        <v>0</v>
      </c>
      <c r="AD4365" s="28">
        <f>+SUMIF('Input Sheet'!$S:$S,$AL4365,'Input Sheet'!H:H)</f>
        <v>0</v>
      </c>
      <c r="AE4365" s="28">
        <f>+SUMIF('Input Sheet'!$S:$S,$AL4365,'Input Sheet'!I:I)</f>
        <v>0</v>
      </c>
      <c r="AF4365" s="28">
        <f>+SUMIF('Input Sheet'!$S:$S,$AL4365,'Input Sheet'!J:J)</f>
        <v>0</v>
      </c>
      <c r="AG4365" s="28">
        <f>+SUMIF('Input Sheet'!$S:$S,$AL4365,'Input Sheet'!K:K)</f>
        <v>0</v>
      </c>
      <c r="AH4365" s="28">
        <f>+SUMIF('Input Sheet'!$S:$S,$AL4365,'Input Sheet'!L:L)</f>
        <v>0</v>
      </c>
      <c r="AI4365" s="28">
        <f>+SUMIF('Input Sheet'!$S:$S,$AL4365,'Input Sheet'!M:M)</f>
        <v>0</v>
      </c>
      <c r="AJ4365" s="28">
        <f>+SUMIF('Input Sheet'!$S:$S,$AL4365,'Input Sheet'!N:N)</f>
        <v>0</v>
      </c>
      <c r="AK4365" s="28"/>
      <c r="AL4365" s="27" t="str">
        <f t="shared" si="341"/>
        <v>210-3006RD</v>
      </c>
      <c r="AM4365" s="34" t="str">
        <f t="shared" si="344"/>
        <v>Used Vehicle</v>
      </c>
      <c r="AN4365" s="34" t="str">
        <f t="shared" si="345"/>
        <v>Used VehicleEx NV demonstrators gross profit p.u.</v>
      </c>
      <c r="AO4365" s="35"/>
      <c r="AP4365" s="35"/>
      <c r="AQ4365" s="35"/>
    </row>
    <row r="4366" spans="1:43" x14ac:dyDescent="0.25">
      <c r="A4366" s="27" t="s">
        <v>103</v>
      </c>
      <c r="B4366" s="27" t="s">
        <v>104</v>
      </c>
      <c r="C4366" s="27" t="s">
        <v>104</v>
      </c>
      <c r="D4366" s="27" t="s">
        <v>824</v>
      </c>
      <c r="E4366" s="27" t="s">
        <v>649</v>
      </c>
      <c r="F4366" s="27" t="s">
        <v>1072</v>
      </c>
      <c r="G4366" s="27" t="s">
        <v>1073</v>
      </c>
      <c r="H4366" s="34" t="s">
        <v>1031</v>
      </c>
      <c r="I4366" s="34" t="s">
        <v>1035</v>
      </c>
      <c r="J4366" s="34" t="str">
        <f t="shared" si="342"/>
        <v>Used VehicleEx NV demonstrators gross profit p.u.</v>
      </c>
      <c r="K4366" s="34" t="str">
        <f t="shared" si="343"/>
        <v>110Ex-Toyota NV Demonstrator revenue</v>
      </c>
      <c r="L4366" s="28">
        <f>+SUMIF('TB 4-24'!M:M,$AL4366,'TB 4-24'!G:G)</f>
        <v>0</v>
      </c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>
        <f>+SUMIF('Input Sheet'!$S:$S,$AL4366,'Input Sheet'!C:C)</f>
        <v>0</v>
      </c>
      <c r="Z4366" s="28">
        <f>+SUMIF('Input Sheet'!$S:$S,$AL4366,'Input Sheet'!D:D)</f>
        <v>0</v>
      </c>
      <c r="AA4366" s="28">
        <f>+SUMIF('Input Sheet'!$S:$S,$AL4366,'Input Sheet'!E:E)</f>
        <v>0</v>
      </c>
      <c r="AB4366" s="28">
        <f>+SUMIF('Input Sheet'!$S:$S,$AL4366,'Input Sheet'!F:F)</f>
        <v>0</v>
      </c>
      <c r="AC4366" s="28">
        <f>+SUMIF('Input Sheet'!$S:$S,$AL4366,'Input Sheet'!G:G)</f>
        <v>0</v>
      </c>
      <c r="AD4366" s="28">
        <f>+SUMIF('Input Sheet'!$S:$S,$AL4366,'Input Sheet'!H:H)</f>
        <v>0</v>
      </c>
      <c r="AE4366" s="28">
        <f>+SUMIF('Input Sheet'!$S:$S,$AL4366,'Input Sheet'!I:I)</f>
        <v>0</v>
      </c>
      <c r="AF4366" s="28">
        <f>+SUMIF('Input Sheet'!$S:$S,$AL4366,'Input Sheet'!J:J)</f>
        <v>0</v>
      </c>
      <c r="AG4366" s="28">
        <f>+SUMIF('Input Sheet'!$S:$S,$AL4366,'Input Sheet'!K:K)</f>
        <v>0</v>
      </c>
      <c r="AH4366" s="28">
        <f>+SUMIF('Input Sheet'!$S:$S,$AL4366,'Input Sheet'!L:L)</f>
        <v>0</v>
      </c>
      <c r="AI4366" s="28">
        <f>+SUMIF('Input Sheet'!$S:$S,$AL4366,'Input Sheet'!M:M)</f>
        <v>0</v>
      </c>
      <c r="AJ4366" s="28">
        <f>+SUMIF('Input Sheet'!$S:$S,$AL4366,'Input Sheet'!N:N)</f>
        <v>0</v>
      </c>
      <c r="AK4366" s="28"/>
      <c r="AL4366" s="27" t="str">
        <f t="shared" si="341"/>
        <v>110-3006RD</v>
      </c>
      <c r="AM4366" s="34" t="str">
        <f t="shared" si="344"/>
        <v>Used Vehicle</v>
      </c>
      <c r="AN4366" s="34" t="str">
        <f t="shared" si="345"/>
        <v>Used VehicleEx NV demonstrators gross profit p.u.</v>
      </c>
      <c r="AO4366" s="35"/>
      <c r="AP4366" s="35"/>
      <c r="AQ4366" s="35"/>
    </row>
    <row r="4367" spans="1:43" x14ac:dyDescent="0.25">
      <c r="A4367" s="27" t="s">
        <v>103</v>
      </c>
      <c r="B4367" s="27" t="s">
        <v>104</v>
      </c>
      <c r="C4367" s="27" t="s">
        <v>663</v>
      </c>
      <c r="D4367" s="27" t="s">
        <v>824</v>
      </c>
      <c r="E4367" s="27" t="s">
        <v>665</v>
      </c>
      <c r="F4367" s="27" t="s">
        <v>1072</v>
      </c>
      <c r="G4367" s="27" t="s">
        <v>1073</v>
      </c>
      <c r="H4367" s="34" t="s">
        <v>1031</v>
      </c>
      <c r="I4367" s="34" t="s">
        <v>1035</v>
      </c>
      <c r="J4367" s="34" t="str">
        <f t="shared" si="342"/>
        <v>Used VehicleEx NV demonstrators gross profit p.u.</v>
      </c>
      <c r="K4367" s="34" t="str">
        <f t="shared" si="343"/>
        <v>410Ex-Toyota NV Demonstrator revenue</v>
      </c>
      <c r="L4367" s="28">
        <f>+SUMIF('TB 4-24'!M:M,$AL4367,'TB 4-24'!G:G)</f>
        <v>0</v>
      </c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>
        <f>+SUMIF('Input Sheet'!$S:$S,$AL4367,'Input Sheet'!C:C)</f>
        <v>0</v>
      </c>
      <c r="Z4367" s="28">
        <f>+SUMIF('Input Sheet'!$S:$S,$AL4367,'Input Sheet'!D:D)</f>
        <v>0</v>
      </c>
      <c r="AA4367" s="28">
        <f>+SUMIF('Input Sheet'!$S:$S,$AL4367,'Input Sheet'!E:E)</f>
        <v>0</v>
      </c>
      <c r="AB4367" s="28">
        <f>+SUMIF('Input Sheet'!$S:$S,$AL4367,'Input Sheet'!F:F)</f>
        <v>0</v>
      </c>
      <c r="AC4367" s="28">
        <f>+SUMIF('Input Sheet'!$S:$S,$AL4367,'Input Sheet'!G:G)</f>
        <v>0</v>
      </c>
      <c r="AD4367" s="28">
        <f>+SUMIF('Input Sheet'!$S:$S,$AL4367,'Input Sheet'!H:H)</f>
        <v>0</v>
      </c>
      <c r="AE4367" s="28">
        <f>+SUMIF('Input Sheet'!$S:$S,$AL4367,'Input Sheet'!I:I)</f>
        <v>0</v>
      </c>
      <c r="AF4367" s="28">
        <f>+SUMIF('Input Sheet'!$S:$S,$AL4367,'Input Sheet'!J:J)</f>
        <v>0</v>
      </c>
      <c r="AG4367" s="28">
        <f>+SUMIF('Input Sheet'!$S:$S,$AL4367,'Input Sheet'!K:K)</f>
        <v>0</v>
      </c>
      <c r="AH4367" s="28">
        <f>+SUMIF('Input Sheet'!$S:$S,$AL4367,'Input Sheet'!L:L)</f>
        <v>0</v>
      </c>
      <c r="AI4367" s="28">
        <f>+SUMIF('Input Sheet'!$S:$S,$AL4367,'Input Sheet'!M:M)</f>
        <v>0</v>
      </c>
      <c r="AJ4367" s="28">
        <f>+SUMIF('Input Sheet'!$S:$S,$AL4367,'Input Sheet'!N:N)</f>
        <v>0</v>
      </c>
      <c r="AK4367" s="28"/>
      <c r="AL4367" s="27" t="str">
        <f t="shared" si="341"/>
        <v>410-3006RD</v>
      </c>
      <c r="AM4367" s="34" t="str">
        <f t="shared" si="344"/>
        <v>Used Vehicle</v>
      </c>
      <c r="AN4367" s="34" t="str">
        <f t="shared" si="345"/>
        <v>Used VehicleEx NV demonstrators gross profit p.u.</v>
      </c>
      <c r="AO4367" s="35"/>
      <c r="AP4367" s="35"/>
      <c r="AQ4367" s="35"/>
    </row>
    <row r="4368" spans="1:43" x14ac:dyDescent="0.25">
      <c r="A4368" s="27" t="s">
        <v>103</v>
      </c>
      <c r="B4368" s="27" t="s">
        <v>104</v>
      </c>
      <c r="C4368" s="27" t="s">
        <v>671</v>
      </c>
      <c r="D4368" s="27" t="s">
        <v>824</v>
      </c>
      <c r="E4368" s="27" t="s">
        <v>673</v>
      </c>
      <c r="F4368" s="27" t="s">
        <v>1072</v>
      </c>
      <c r="G4368" s="27" t="s">
        <v>1073</v>
      </c>
      <c r="H4368" s="34" t="s">
        <v>1031</v>
      </c>
      <c r="I4368" s="34" t="s">
        <v>1035</v>
      </c>
      <c r="J4368" s="34" t="str">
        <f t="shared" si="342"/>
        <v>Used VehicleEx NV demonstrators gross profit p.u.</v>
      </c>
      <c r="K4368" s="34" t="str">
        <f t="shared" si="343"/>
        <v>310Ex-Toyota NV Demonstrator revenue</v>
      </c>
      <c r="L4368" s="28">
        <f>+SUMIF('TB 4-24'!M:M,$AL4368,'TB 4-24'!G:G)</f>
        <v>0</v>
      </c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>
        <f>+SUMIF('Input Sheet'!$S:$S,$AL4368,'Input Sheet'!C:C)</f>
        <v>0</v>
      </c>
      <c r="Z4368" s="28">
        <f>+SUMIF('Input Sheet'!$S:$S,$AL4368,'Input Sheet'!D:D)</f>
        <v>0</v>
      </c>
      <c r="AA4368" s="28">
        <f>+SUMIF('Input Sheet'!$S:$S,$AL4368,'Input Sheet'!E:E)</f>
        <v>0</v>
      </c>
      <c r="AB4368" s="28">
        <f>+SUMIF('Input Sheet'!$S:$S,$AL4368,'Input Sheet'!F:F)</f>
        <v>0</v>
      </c>
      <c r="AC4368" s="28">
        <f>+SUMIF('Input Sheet'!$S:$S,$AL4368,'Input Sheet'!G:G)</f>
        <v>0</v>
      </c>
      <c r="AD4368" s="28">
        <f>+SUMIF('Input Sheet'!$S:$S,$AL4368,'Input Sheet'!H:H)</f>
        <v>0</v>
      </c>
      <c r="AE4368" s="28">
        <f>+SUMIF('Input Sheet'!$S:$S,$AL4368,'Input Sheet'!I:I)</f>
        <v>0</v>
      </c>
      <c r="AF4368" s="28">
        <f>+SUMIF('Input Sheet'!$S:$S,$AL4368,'Input Sheet'!J:J)</f>
        <v>0</v>
      </c>
      <c r="AG4368" s="28">
        <f>+SUMIF('Input Sheet'!$S:$S,$AL4368,'Input Sheet'!K:K)</f>
        <v>0</v>
      </c>
      <c r="AH4368" s="28">
        <f>+SUMIF('Input Sheet'!$S:$S,$AL4368,'Input Sheet'!L:L)</f>
        <v>0</v>
      </c>
      <c r="AI4368" s="28">
        <f>+SUMIF('Input Sheet'!$S:$S,$AL4368,'Input Sheet'!M:M)</f>
        <v>0</v>
      </c>
      <c r="AJ4368" s="28">
        <f>+SUMIF('Input Sheet'!$S:$S,$AL4368,'Input Sheet'!N:N)</f>
        <v>0</v>
      </c>
      <c r="AK4368" s="28"/>
      <c r="AL4368" s="27" t="str">
        <f t="shared" si="341"/>
        <v>310-3006RD</v>
      </c>
      <c r="AM4368" s="34" t="str">
        <f t="shared" si="344"/>
        <v>Used Vehicle</v>
      </c>
      <c r="AN4368" s="34" t="str">
        <f t="shared" si="345"/>
        <v>Used VehicleEx NV demonstrators gross profit p.u.</v>
      </c>
      <c r="AO4368" s="35"/>
      <c r="AP4368" s="35"/>
      <c r="AQ4368" s="35"/>
    </row>
    <row r="4369" spans="1:43" x14ac:dyDescent="0.25">
      <c r="A4369" s="27" t="s">
        <v>103</v>
      </c>
      <c r="B4369" s="27" t="s">
        <v>104</v>
      </c>
      <c r="C4369" s="27" t="s">
        <v>663</v>
      </c>
      <c r="D4369" s="27" t="s">
        <v>825</v>
      </c>
      <c r="E4369" s="27" t="s">
        <v>665</v>
      </c>
      <c r="F4369" s="27" t="s">
        <v>1072</v>
      </c>
      <c r="G4369" s="27" t="s">
        <v>1073</v>
      </c>
      <c r="H4369" s="34" t="s">
        <v>1031</v>
      </c>
      <c r="I4369" s="34" t="s">
        <v>1035</v>
      </c>
      <c r="J4369" s="34" t="str">
        <f t="shared" si="342"/>
        <v>Used VehicleEx NV demonstrators gross profit p.u.</v>
      </c>
      <c r="K4369" s="34" t="str">
        <f t="shared" si="343"/>
        <v>410Ex-Toyota NV Demonstrator revenue</v>
      </c>
      <c r="L4369" s="28">
        <f>+SUMIF('TB 4-24'!M:M,$AL4369,'TB 4-24'!G:G)</f>
        <v>0</v>
      </c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>
        <f>+SUMIF('Input Sheet'!$S:$S,$AL4369,'Input Sheet'!C:C)</f>
        <v>0</v>
      </c>
      <c r="Z4369" s="28">
        <f>+SUMIF('Input Sheet'!$S:$S,$AL4369,'Input Sheet'!D:D)</f>
        <v>0</v>
      </c>
      <c r="AA4369" s="28">
        <f>+SUMIF('Input Sheet'!$S:$S,$AL4369,'Input Sheet'!E:E)</f>
        <v>0</v>
      </c>
      <c r="AB4369" s="28">
        <f>+SUMIF('Input Sheet'!$S:$S,$AL4369,'Input Sheet'!F:F)</f>
        <v>0</v>
      </c>
      <c r="AC4369" s="28">
        <f>+SUMIF('Input Sheet'!$S:$S,$AL4369,'Input Sheet'!G:G)</f>
        <v>0</v>
      </c>
      <c r="AD4369" s="28">
        <f>+SUMIF('Input Sheet'!$S:$S,$AL4369,'Input Sheet'!H:H)</f>
        <v>0</v>
      </c>
      <c r="AE4369" s="28">
        <f>+SUMIF('Input Sheet'!$S:$S,$AL4369,'Input Sheet'!I:I)</f>
        <v>0</v>
      </c>
      <c r="AF4369" s="28">
        <f>+SUMIF('Input Sheet'!$S:$S,$AL4369,'Input Sheet'!J:J)</f>
        <v>0</v>
      </c>
      <c r="AG4369" s="28">
        <f>+SUMIF('Input Sheet'!$S:$S,$AL4369,'Input Sheet'!K:K)</f>
        <v>0</v>
      </c>
      <c r="AH4369" s="28">
        <f>+SUMIF('Input Sheet'!$S:$S,$AL4369,'Input Sheet'!L:L)</f>
        <v>0</v>
      </c>
      <c r="AI4369" s="28">
        <f>+SUMIF('Input Sheet'!$S:$S,$AL4369,'Input Sheet'!M:M)</f>
        <v>0</v>
      </c>
      <c r="AJ4369" s="28">
        <f>+SUMIF('Input Sheet'!$S:$S,$AL4369,'Input Sheet'!N:N)</f>
        <v>0</v>
      </c>
      <c r="AK4369" s="28"/>
      <c r="AL4369" s="27" t="str">
        <f t="shared" si="341"/>
        <v>410-3007R</v>
      </c>
      <c r="AM4369" s="34" t="str">
        <f t="shared" si="344"/>
        <v>Used Vehicle</v>
      </c>
      <c r="AN4369" s="34" t="str">
        <f t="shared" si="345"/>
        <v>Used VehicleEx NV demonstrators gross profit p.u.</v>
      </c>
      <c r="AO4369" s="35"/>
      <c r="AP4369" s="35"/>
      <c r="AQ4369" s="35"/>
    </row>
    <row r="4370" spans="1:43" x14ac:dyDescent="0.25">
      <c r="A4370" s="27" t="s">
        <v>103</v>
      </c>
      <c r="B4370" s="27" t="s">
        <v>104</v>
      </c>
      <c r="C4370" s="27" t="s">
        <v>671</v>
      </c>
      <c r="D4370" s="27" t="s">
        <v>825</v>
      </c>
      <c r="E4370" s="27" t="s">
        <v>673</v>
      </c>
      <c r="F4370" s="27" t="s">
        <v>1072</v>
      </c>
      <c r="G4370" s="27" t="s">
        <v>1073</v>
      </c>
      <c r="H4370" s="34" t="s">
        <v>1031</v>
      </c>
      <c r="I4370" s="34" t="s">
        <v>1035</v>
      </c>
      <c r="J4370" s="34" t="str">
        <f t="shared" si="342"/>
        <v>Used VehicleEx NV demonstrators gross profit p.u.</v>
      </c>
      <c r="K4370" s="34" t="str">
        <f t="shared" si="343"/>
        <v>310Ex-Toyota NV Demonstrator revenue</v>
      </c>
      <c r="L4370" s="28">
        <f>+SUMIF('TB 4-24'!M:M,$AL4370,'TB 4-24'!G:G)</f>
        <v>0</v>
      </c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>
        <f>+SUMIF('Input Sheet'!$S:$S,$AL4370,'Input Sheet'!C:C)</f>
        <v>0</v>
      </c>
      <c r="Z4370" s="28">
        <f>+SUMIF('Input Sheet'!$S:$S,$AL4370,'Input Sheet'!D:D)</f>
        <v>0</v>
      </c>
      <c r="AA4370" s="28">
        <f>+SUMIF('Input Sheet'!$S:$S,$AL4370,'Input Sheet'!E:E)</f>
        <v>0</v>
      </c>
      <c r="AB4370" s="28">
        <f>+SUMIF('Input Sheet'!$S:$S,$AL4370,'Input Sheet'!F:F)</f>
        <v>0</v>
      </c>
      <c r="AC4370" s="28">
        <f>+SUMIF('Input Sheet'!$S:$S,$AL4370,'Input Sheet'!G:G)</f>
        <v>0</v>
      </c>
      <c r="AD4370" s="28">
        <f>+SUMIF('Input Sheet'!$S:$S,$AL4370,'Input Sheet'!H:H)</f>
        <v>0</v>
      </c>
      <c r="AE4370" s="28">
        <f>+SUMIF('Input Sheet'!$S:$S,$AL4370,'Input Sheet'!I:I)</f>
        <v>0</v>
      </c>
      <c r="AF4370" s="28">
        <f>+SUMIF('Input Sheet'!$S:$S,$AL4370,'Input Sheet'!J:J)</f>
        <v>0</v>
      </c>
      <c r="AG4370" s="28">
        <f>+SUMIF('Input Sheet'!$S:$S,$AL4370,'Input Sheet'!K:K)</f>
        <v>0</v>
      </c>
      <c r="AH4370" s="28">
        <f>+SUMIF('Input Sheet'!$S:$S,$AL4370,'Input Sheet'!L:L)</f>
        <v>0</v>
      </c>
      <c r="AI4370" s="28">
        <f>+SUMIF('Input Sheet'!$S:$S,$AL4370,'Input Sheet'!M:M)</f>
        <v>0</v>
      </c>
      <c r="AJ4370" s="28">
        <f>+SUMIF('Input Sheet'!$S:$S,$AL4370,'Input Sheet'!N:N)</f>
        <v>0</v>
      </c>
      <c r="AK4370" s="28"/>
      <c r="AL4370" s="27" t="str">
        <f t="shared" si="341"/>
        <v>310-3007R</v>
      </c>
      <c r="AM4370" s="34" t="str">
        <f t="shared" si="344"/>
        <v>Used Vehicle</v>
      </c>
      <c r="AN4370" s="34" t="str">
        <f t="shared" si="345"/>
        <v>Used VehicleEx NV demonstrators gross profit p.u.</v>
      </c>
      <c r="AO4370" s="35"/>
      <c r="AP4370" s="35"/>
      <c r="AQ4370" s="35"/>
    </row>
    <row r="4371" spans="1:43" x14ac:dyDescent="0.25">
      <c r="A4371" s="27" t="s">
        <v>103</v>
      </c>
      <c r="B4371" s="27" t="s">
        <v>104</v>
      </c>
      <c r="C4371" s="27" t="s">
        <v>104</v>
      </c>
      <c r="D4371" s="27" t="s">
        <v>825</v>
      </c>
      <c r="E4371" s="27" t="s">
        <v>649</v>
      </c>
      <c r="F4371" s="27" t="s">
        <v>1072</v>
      </c>
      <c r="G4371" s="27" t="s">
        <v>1073</v>
      </c>
      <c r="H4371" s="34" t="s">
        <v>1031</v>
      </c>
      <c r="I4371" s="34" t="s">
        <v>1035</v>
      </c>
      <c r="J4371" s="34" t="str">
        <f t="shared" si="342"/>
        <v>Used VehicleEx NV demonstrators gross profit p.u.</v>
      </c>
      <c r="K4371" s="34" t="str">
        <f t="shared" si="343"/>
        <v>110Ex-Toyota NV Demonstrator revenue</v>
      </c>
      <c r="L4371" s="28">
        <f>+SUMIF('TB 4-24'!M:M,$AL4371,'TB 4-24'!G:G)</f>
        <v>0</v>
      </c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>
        <f>+SUMIF('Input Sheet'!$S:$S,$AL4371,'Input Sheet'!C:C)</f>
        <v>0</v>
      </c>
      <c r="Z4371" s="28">
        <f>+SUMIF('Input Sheet'!$S:$S,$AL4371,'Input Sheet'!D:D)</f>
        <v>0</v>
      </c>
      <c r="AA4371" s="28">
        <f>+SUMIF('Input Sheet'!$S:$S,$AL4371,'Input Sheet'!E:E)</f>
        <v>0</v>
      </c>
      <c r="AB4371" s="28">
        <f>+SUMIF('Input Sheet'!$S:$S,$AL4371,'Input Sheet'!F:F)</f>
        <v>0</v>
      </c>
      <c r="AC4371" s="28">
        <f>+SUMIF('Input Sheet'!$S:$S,$AL4371,'Input Sheet'!G:G)</f>
        <v>0</v>
      </c>
      <c r="AD4371" s="28">
        <f>+SUMIF('Input Sheet'!$S:$S,$AL4371,'Input Sheet'!H:H)</f>
        <v>0</v>
      </c>
      <c r="AE4371" s="28">
        <f>+SUMIF('Input Sheet'!$S:$S,$AL4371,'Input Sheet'!I:I)</f>
        <v>0</v>
      </c>
      <c r="AF4371" s="28">
        <f>+SUMIF('Input Sheet'!$S:$S,$AL4371,'Input Sheet'!J:J)</f>
        <v>0</v>
      </c>
      <c r="AG4371" s="28">
        <f>+SUMIF('Input Sheet'!$S:$S,$AL4371,'Input Sheet'!K:K)</f>
        <v>0</v>
      </c>
      <c r="AH4371" s="28">
        <f>+SUMIF('Input Sheet'!$S:$S,$AL4371,'Input Sheet'!L:L)</f>
        <v>0</v>
      </c>
      <c r="AI4371" s="28">
        <f>+SUMIF('Input Sheet'!$S:$S,$AL4371,'Input Sheet'!M:M)</f>
        <v>0</v>
      </c>
      <c r="AJ4371" s="28">
        <f>+SUMIF('Input Sheet'!$S:$S,$AL4371,'Input Sheet'!N:N)</f>
        <v>0</v>
      </c>
      <c r="AK4371" s="28"/>
      <c r="AL4371" s="27" t="str">
        <f t="shared" si="341"/>
        <v>110-3007R</v>
      </c>
      <c r="AM4371" s="34" t="str">
        <f t="shared" si="344"/>
        <v>Used Vehicle</v>
      </c>
      <c r="AN4371" s="34" t="str">
        <f t="shared" si="345"/>
        <v>Used VehicleEx NV demonstrators gross profit p.u.</v>
      </c>
      <c r="AO4371" s="35"/>
      <c r="AP4371" s="35"/>
      <c r="AQ4371" s="35"/>
    </row>
    <row r="4372" spans="1:43" x14ac:dyDescent="0.25">
      <c r="A4372" s="27" t="s">
        <v>103</v>
      </c>
      <c r="B4372" s="27" t="s">
        <v>104</v>
      </c>
      <c r="C4372" s="27" t="s">
        <v>657</v>
      </c>
      <c r="D4372" s="27" t="s">
        <v>825</v>
      </c>
      <c r="E4372" s="27" t="s">
        <v>658</v>
      </c>
      <c r="F4372" s="27" t="s">
        <v>1072</v>
      </c>
      <c r="G4372" s="27" t="s">
        <v>1073</v>
      </c>
      <c r="H4372" s="34" t="s">
        <v>1031</v>
      </c>
      <c r="I4372" s="34" t="s">
        <v>1035</v>
      </c>
      <c r="J4372" s="34" t="str">
        <f t="shared" si="342"/>
        <v>Used VehicleEx NV demonstrators gross profit p.u.</v>
      </c>
      <c r="K4372" s="34" t="str">
        <f t="shared" si="343"/>
        <v>210Ex-Toyota NV Demonstrator revenue</v>
      </c>
      <c r="L4372" s="28">
        <f>+SUMIF('TB 4-24'!M:M,$AL4372,'TB 4-24'!G:G)</f>
        <v>0</v>
      </c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>
        <f>+SUMIF('Input Sheet'!$S:$S,$AL4372,'Input Sheet'!C:C)</f>
        <v>0</v>
      </c>
      <c r="Z4372" s="28">
        <f>+SUMIF('Input Sheet'!$S:$S,$AL4372,'Input Sheet'!D:D)</f>
        <v>0</v>
      </c>
      <c r="AA4372" s="28">
        <f>+SUMIF('Input Sheet'!$S:$S,$AL4372,'Input Sheet'!E:E)</f>
        <v>0</v>
      </c>
      <c r="AB4372" s="28">
        <f>+SUMIF('Input Sheet'!$S:$S,$AL4372,'Input Sheet'!F:F)</f>
        <v>0</v>
      </c>
      <c r="AC4372" s="28">
        <f>+SUMIF('Input Sheet'!$S:$S,$AL4372,'Input Sheet'!G:G)</f>
        <v>0</v>
      </c>
      <c r="AD4372" s="28">
        <f>+SUMIF('Input Sheet'!$S:$S,$AL4372,'Input Sheet'!H:H)</f>
        <v>0</v>
      </c>
      <c r="AE4372" s="28">
        <f>+SUMIF('Input Sheet'!$S:$S,$AL4372,'Input Sheet'!I:I)</f>
        <v>0</v>
      </c>
      <c r="AF4372" s="28">
        <f>+SUMIF('Input Sheet'!$S:$S,$AL4372,'Input Sheet'!J:J)</f>
        <v>0</v>
      </c>
      <c r="AG4372" s="28">
        <f>+SUMIF('Input Sheet'!$S:$S,$AL4372,'Input Sheet'!K:K)</f>
        <v>0</v>
      </c>
      <c r="AH4372" s="28">
        <f>+SUMIF('Input Sheet'!$S:$S,$AL4372,'Input Sheet'!L:L)</f>
        <v>0</v>
      </c>
      <c r="AI4372" s="28">
        <f>+SUMIF('Input Sheet'!$S:$S,$AL4372,'Input Sheet'!M:M)</f>
        <v>0</v>
      </c>
      <c r="AJ4372" s="28">
        <f>+SUMIF('Input Sheet'!$S:$S,$AL4372,'Input Sheet'!N:N)</f>
        <v>0</v>
      </c>
      <c r="AK4372" s="28"/>
      <c r="AL4372" s="27" t="str">
        <f t="shared" si="341"/>
        <v>210-3007R</v>
      </c>
      <c r="AM4372" s="34" t="str">
        <f t="shared" si="344"/>
        <v>Used Vehicle</v>
      </c>
      <c r="AN4372" s="34" t="str">
        <f t="shared" si="345"/>
        <v>Used VehicleEx NV demonstrators gross profit p.u.</v>
      </c>
      <c r="AO4372" s="35"/>
      <c r="AP4372" s="35"/>
      <c r="AQ4372" s="35"/>
    </row>
    <row r="4373" spans="1:43" x14ac:dyDescent="0.25">
      <c r="A4373" s="27" t="s">
        <v>103</v>
      </c>
      <c r="B4373" s="27" t="s">
        <v>104</v>
      </c>
      <c r="C4373" s="27" t="s">
        <v>657</v>
      </c>
      <c r="D4373" s="27" t="s">
        <v>826</v>
      </c>
      <c r="E4373" s="27" t="s">
        <v>658</v>
      </c>
      <c r="F4373" s="27" t="s">
        <v>1072</v>
      </c>
      <c r="G4373" s="27" t="s">
        <v>1073</v>
      </c>
      <c r="H4373" s="34" t="s">
        <v>1031</v>
      </c>
      <c r="I4373" s="34" t="s">
        <v>1035</v>
      </c>
      <c r="J4373" s="34" t="str">
        <f t="shared" si="342"/>
        <v>Used VehicleEx NV demonstrators gross profit p.u.</v>
      </c>
      <c r="K4373" s="34" t="str">
        <f t="shared" si="343"/>
        <v>210Ex-Toyota NV Demonstrator revenue</v>
      </c>
      <c r="L4373" s="28">
        <f>+SUMIF('TB 4-24'!M:M,$AL4373,'TB 4-24'!G:G)</f>
        <v>0</v>
      </c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>
        <f>+SUMIF('Input Sheet'!$S:$S,$AL4373,'Input Sheet'!C:C)</f>
        <v>0</v>
      </c>
      <c r="Z4373" s="28">
        <f>+SUMIF('Input Sheet'!$S:$S,$AL4373,'Input Sheet'!D:D)</f>
        <v>0</v>
      </c>
      <c r="AA4373" s="28">
        <f>+SUMIF('Input Sheet'!$S:$S,$AL4373,'Input Sheet'!E:E)</f>
        <v>0</v>
      </c>
      <c r="AB4373" s="28">
        <f>+SUMIF('Input Sheet'!$S:$S,$AL4373,'Input Sheet'!F:F)</f>
        <v>0</v>
      </c>
      <c r="AC4373" s="28">
        <f>+SUMIF('Input Sheet'!$S:$S,$AL4373,'Input Sheet'!G:G)</f>
        <v>0</v>
      </c>
      <c r="AD4373" s="28">
        <f>+SUMIF('Input Sheet'!$S:$S,$AL4373,'Input Sheet'!H:H)</f>
        <v>0</v>
      </c>
      <c r="AE4373" s="28">
        <f>+SUMIF('Input Sheet'!$S:$S,$AL4373,'Input Sheet'!I:I)</f>
        <v>0</v>
      </c>
      <c r="AF4373" s="28">
        <f>+SUMIF('Input Sheet'!$S:$S,$AL4373,'Input Sheet'!J:J)</f>
        <v>0</v>
      </c>
      <c r="AG4373" s="28">
        <f>+SUMIF('Input Sheet'!$S:$S,$AL4373,'Input Sheet'!K:K)</f>
        <v>0</v>
      </c>
      <c r="AH4373" s="28">
        <f>+SUMIF('Input Sheet'!$S:$S,$AL4373,'Input Sheet'!L:L)</f>
        <v>0</v>
      </c>
      <c r="AI4373" s="28">
        <f>+SUMIF('Input Sheet'!$S:$S,$AL4373,'Input Sheet'!M:M)</f>
        <v>0</v>
      </c>
      <c r="AJ4373" s="28">
        <f>+SUMIF('Input Sheet'!$S:$S,$AL4373,'Input Sheet'!N:N)</f>
        <v>0</v>
      </c>
      <c r="AK4373" s="28"/>
      <c r="AL4373" s="27" t="str">
        <f t="shared" si="341"/>
        <v>210-3007RD</v>
      </c>
      <c r="AM4373" s="34" t="str">
        <f t="shared" si="344"/>
        <v>Used Vehicle</v>
      </c>
      <c r="AN4373" s="34" t="str">
        <f t="shared" si="345"/>
        <v>Used VehicleEx NV demonstrators gross profit p.u.</v>
      </c>
      <c r="AO4373" s="35"/>
      <c r="AP4373" s="35"/>
      <c r="AQ4373" s="35"/>
    </row>
    <row r="4374" spans="1:43" x14ac:dyDescent="0.25">
      <c r="A4374" s="27" t="s">
        <v>103</v>
      </c>
      <c r="B4374" s="27" t="s">
        <v>104</v>
      </c>
      <c r="C4374" s="27" t="s">
        <v>104</v>
      </c>
      <c r="D4374" s="27" t="s">
        <v>826</v>
      </c>
      <c r="E4374" s="27" t="s">
        <v>649</v>
      </c>
      <c r="F4374" s="27" t="s">
        <v>1072</v>
      </c>
      <c r="G4374" s="27" t="s">
        <v>1073</v>
      </c>
      <c r="H4374" s="34" t="s">
        <v>1031</v>
      </c>
      <c r="I4374" s="34" t="s">
        <v>1035</v>
      </c>
      <c r="J4374" s="34" t="str">
        <f t="shared" si="342"/>
        <v>Used VehicleEx NV demonstrators gross profit p.u.</v>
      </c>
      <c r="K4374" s="34" t="str">
        <f t="shared" si="343"/>
        <v>110Ex-Toyota NV Demonstrator revenue</v>
      </c>
      <c r="L4374" s="28">
        <f>+SUMIF('TB 4-24'!M:M,$AL4374,'TB 4-24'!G:G)</f>
        <v>0</v>
      </c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>
        <f>+SUMIF('Input Sheet'!$S:$S,$AL4374,'Input Sheet'!C:C)</f>
        <v>0</v>
      </c>
      <c r="Z4374" s="28">
        <f>+SUMIF('Input Sheet'!$S:$S,$AL4374,'Input Sheet'!D:D)</f>
        <v>0</v>
      </c>
      <c r="AA4374" s="28">
        <f>+SUMIF('Input Sheet'!$S:$S,$AL4374,'Input Sheet'!E:E)</f>
        <v>0</v>
      </c>
      <c r="AB4374" s="28">
        <f>+SUMIF('Input Sheet'!$S:$S,$AL4374,'Input Sheet'!F:F)</f>
        <v>0</v>
      </c>
      <c r="AC4374" s="28">
        <f>+SUMIF('Input Sheet'!$S:$S,$AL4374,'Input Sheet'!G:G)</f>
        <v>0</v>
      </c>
      <c r="AD4374" s="28">
        <f>+SUMIF('Input Sheet'!$S:$S,$AL4374,'Input Sheet'!H:H)</f>
        <v>0</v>
      </c>
      <c r="AE4374" s="28">
        <f>+SUMIF('Input Sheet'!$S:$S,$AL4374,'Input Sheet'!I:I)</f>
        <v>0</v>
      </c>
      <c r="AF4374" s="28">
        <f>+SUMIF('Input Sheet'!$S:$S,$AL4374,'Input Sheet'!J:J)</f>
        <v>0</v>
      </c>
      <c r="AG4374" s="28">
        <f>+SUMIF('Input Sheet'!$S:$S,$AL4374,'Input Sheet'!K:K)</f>
        <v>0</v>
      </c>
      <c r="AH4374" s="28">
        <f>+SUMIF('Input Sheet'!$S:$S,$AL4374,'Input Sheet'!L:L)</f>
        <v>0</v>
      </c>
      <c r="AI4374" s="28">
        <f>+SUMIF('Input Sheet'!$S:$S,$AL4374,'Input Sheet'!M:M)</f>
        <v>0</v>
      </c>
      <c r="AJ4374" s="28">
        <f>+SUMIF('Input Sheet'!$S:$S,$AL4374,'Input Sheet'!N:N)</f>
        <v>0</v>
      </c>
      <c r="AK4374" s="28"/>
      <c r="AL4374" s="27" t="str">
        <f t="shared" si="341"/>
        <v>110-3007RD</v>
      </c>
      <c r="AM4374" s="34" t="str">
        <f t="shared" si="344"/>
        <v>Used Vehicle</v>
      </c>
      <c r="AN4374" s="34" t="str">
        <f t="shared" si="345"/>
        <v>Used VehicleEx NV demonstrators gross profit p.u.</v>
      </c>
      <c r="AO4374" s="35"/>
      <c r="AP4374" s="35"/>
      <c r="AQ4374" s="35"/>
    </row>
    <row r="4375" spans="1:43" x14ac:dyDescent="0.25">
      <c r="A4375" s="27" t="s">
        <v>103</v>
      </c>
      <c r="B4375" s="27" t="s">
        <v>104</v>
      </c>
      <c r="C4375" s="27" t="s">
        <v>663</v>
      </c>
      <c r="D4375" s="27" t="s">
        <v>826</v>
      </c>
      <c r="E4375" s="27" t="s">
        <v>665</v>
      </c>
      <c r="F4375" s="27" t="s">
        <v>1072</v>
      </c>
      <c r="G4375" s="27" t="s">
        <v>1073</v>
      </c>
      <c r="H4375" s="34" t="s">
        <v>1031</v>
      </c>
      <c r="I4375" s="34" t="s">
        <v>1035</v>
      </c>
      <c r="J4375" s="34" t="str">
        <f t="shared" si="342"/>
        <v>Used VehicleEx NV demonstrators gross profit p.u.</v>
      </c>
      <c r="K4375" s="34" t="str">
        <f t="shared" si="343"/>
        <v>410Ex-Toyota NV Demonstrator revenue</v>
      </c>
      <c r="L4375" s="28">
        <f>+SUMIF('TB 4-24'!M:M,$AL4375,'TB 4-24'!G:G)</f>
        <v>0</v>
      </c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>
        <f>+SUMIF('Input Sheet'!$S:$S,$AL4375,'Input Sheet'!C:C)</f>
        <v>0</v>
      </c>
      <c r="Z4375" s="28">
        <f>+SUMIF('Input Sheet'!$S:$S,$AL4375,'Input Sheet'!D:D)</f>
        <v>0</v>
      </c>
      <c r="AA4375" s="28">
        <f>+SUMIF('Input Sheet'!$S:$S,$AL4375,'Input Sheet'!E:E)</f>
        <v>0</v>
      </c>
      <c r="AB4375" s="28">
        <f>+SUMIF('Input Sheet'!$S:$S,$AL4375,'Input Sheet'!F:F)</f>
        <v>0</v>
      </c>
      <c r="AC4375" s="28">
        <f>+SUMIF('Input Sheet'!$S:$S,$AL4375,'Input Sheet'!G:G)</f>
        <v>0</v>
      </c>
      <c r="AD4375" s="28">
        <f>+SUMIF('Input Sheet'!$S:$S,$AL4375,'Input Sheet'!H:H)</f>
        <v>0</v>
      </c>
      <c r="AE4375" s="28">
        <f>+SUMIF('Input Sheet'!$S:$S,$AL4375,'Input Sheet'!I:I)</f>
        <v>0</v>
      </c>
      <c r="AF4375" s="28">
        <f>+SUMIF('Input Sheet'!$S:$S,$AL4375,'Input Sheet'!J:J)</f>
        <v>0</v>
      </c>
      <c r="AG4375" s="28">
        <f>+SUMIF('Input Sheet'!$S:$S,$AL4375,'Input Sheet'!K:K)</f>
        <v>0</v>
      </c>
      <c r="AH4375" s="28">
        <f>+SUMIF('Input Sheet'!$S:$S,$AL4375,'Input Sheet'!L:L)</f>
        <v>0</v>
      </c>
      <c r="AI4375" s="28">
        <f>+SUMIF('Input Sheet'!$S:$S,$AL4375,'Input Sheet'!M:M)</f>
        <v>0</v>
      </c>
      <c r="AJ4375" s="28">
        <f>+SUMIF('Input Sheet'!$S:$S,$AL4375,'Input Sheet'!N:N)</f>
        <v>0</v>
      </c>
      <c r="AK4375" s="28"/>
      <c r="AL4375" s="27" t="str">
        <f t="shared" si="341"/>
        <v>410-3007RD</v>
      </c>
      <c r="AM4375" s="34" t="str">
        <f t="shared" si="344"/>
        <v>Used Vehicle</v>
      </c>
      <c r="AN4375" s="34" t="str">
        <f t="shared" si="345"/>
        <v>Used VehicleEx NV demonstrators gross profit p.u.</v>
      </c>
      <c r="AO4375" s="35"/>
      <c r="AP4375" s="35"/>
      <c r="AQ4375" s="35"/>
    </row>
    <row r="4376" spans="1:43" x14ac:dyDescent="0.25">
      <c r="A4376" s="27" t="s">
        <v>103</v>
      </c>
      <c r="B4376" s="27" t="s">
        <v>104</v>
      </c>
      <c r="C4376" s="27" t="s">
        <v>671</v>
      </c>
      <c r="D4376" s="27" t="s">
        <v>826</v>
      </c>
      <c r="E4376" s="27" t="s">
        <v>673</v>
      </c>
      <c r="F4376" s="27" t="s">
        <v>1072</v>
      </c>
      <c r="G4376" s="27" t="s">
        <v>1073</v>
      </c>
      <c r="H4376" s="34" t="s">
        <v>1031</v>
      </c>
      <c r="I4376" s="34" t="s">
        <v>1035</v>
      </c>
      <c r="J4376" s="34" t="str">
        <f t="shared" si="342"/>
        <v>Used VehicleEx NV demonstrators gross profit p.u.</v>
      </c>
      <c r="K4376" s="34" t="str">
        <f t="shared" si="343"/>
        <v>310Ex-Toyota NV Demonstrator revenue</v>
      </c>
      <c r="L4376" s="28">
        <f>+SUMIF('TB 4-24'!M:M,$AL4376,'TB 4-24'!G:G)</f>
        <v>0</v>
      </c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>
        <f>+SUMIF('Input Sheet'!$S:$S,$AL4376,'Input Sheet'!C:C)</f>
        <v>0</v>
      </c>
      <c r="Z4376" s="28">
        <f>+SUMIF('Input Sheet'!$S:$S,$AL4376,'Input Sheet'!D:D)</f>
        <v>0</v>
      </c>
      <c r="AA4376" s="28">
        <f>+SUMIF('Input Sheet'!$S:$S,$AL4376,'Input Sheet'!E:E)</f>
        <v>0</v>
      </c>
      <c r="AB4376" s="28">
        <f>+SUMIF('Input Sheet'!$S:$S,$AL4376,'Input Sheet'!F:F)</f>
        <v>0</v>
      </c>
      <c r="AC4376" s="28">
        <f>+SUMIF('Input Sheet'!$S:$S,$AL4376,'Input Sheet'!G:G)</f>
        <v>0</v>
      </c>
      <c r="AD4376" s="28">
        <f>+SUMIF('Input Sheet'!$S:$S,$AL4376,'Input Sheet'!H:H)</f>
        <v>0</v>
      </c>
      <c r="AE4376" s="28">
        <f>+SUMIF('Input Sheet'!$S:$S,$AL4376,'Input Sheet'!I:I)</f>
        <v>0</v>
      </c>
      <c r="AF4376" s="28">
        <f>+SUMIF('Input Sheet'!$S:$S,$AL4376,'Input Sheet'!J:J)</f>
        <v>0</v>
      </c>
      <c r="AG4376" s="28">
        <f>+SUMIF('Input Sheet'!$S:$S,$AL4376,'Input Sheet'!K:K)</f>
        <v>0</v>
      </c>
      <c r="AH4376" s="28">
        <f>+SUMIF('Input Sheet'!$S:$S,$AL4376,'Input Sheet'!L:L)</f>
        <v>0</v>
      </c>
      <c r="AI4376" s="28">
        <f>+SUMIF('Input Sheet'!$S:$S,$AL4376,'Input Sheet'!M:M)</f>
        <v>0</v>
      </c>
      <c r="AJ4376" s="28">
        <f>+SUMIF('Input Sheet'!$S:$S,$AL4376,'Input Sheet'!N:N)</f>
        <v>0</v>
      </c>
      <c r="AK4376" s="28"/>
      <c r="AL4376" s="27" t="str">
        <f t="shared" si="341"/>
        <v>310-3007RD</v>
      </c>
      <c r="AM4376" s="34" t="str">
        <f t="shared" si="344"/>
        <v>Used Vehicle</v>
      </c>
      <c r="AN4376" s="34" t="str">
        <f t="shared" si="345"/>
        <v>Used VehicleEx NV demonstrators gross profit p.u.</v>
      </c>
      <c r="AO4376" s="35"/>
      <c r="AP4376" s="35"/>
      <c r="AQ4376" s="35"/>
    </row>
    <row r="4377" spans="1:43" x14ac:dyDescent="0.25">
      <c r="A4377" s="27" t="s">
        <v>103</v>
      </c>
      <c r="B4377" s="27" t="s">
        <v>104</v>
      </c>
      <c r="C4377" s="27" t="s">
        <v>663</v>
      </c>
      <c r="D4377" s="27" t="s">
        <v>827</v>
      </c>
      <c r="E4377" s="27" t="s">
        <v>665</v>
      </c>
      <c r="F4377" s="27" t="s">
        <v>1072</v>
      </c>
      <c r="G4377" s="27" t="s">
        <v>1073</v>
      </c>
      <c r="H4377" s="34" t="s">
        <v>1031</v>
      </c>
      <c r="I4377" s="34" t="s">
        <v>1035</v>
      </c>
      <c r="J4377" s="34" t="str">
        <f t="shared" si="342"/>
        <v>Used VehicleEx NV demonstrators gross profit p.u.</v>
      </c>
      <c r="K4377" s="34" t="str">
        <f t="shared" si="343"/>
        <v>410Ex-Toyota NV Demonstrator revenue</v>
      </c>
      <c r="L4377" s="28">
        <f>+SUMIF('TB 4-24'!M:M,$AL4377,'TB 4-24'!G:G)</f>
        <v>0</v>
      </c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>
        <f>+SUMIF('Input Sheet'!$S:$S,$AL4377,'Input Sheet'!C:C)</f>
        <v>0</v>
      </c>
      <c r="Z4377" s="28">
        <f>+SUMIF('Input Sheet'!$S:$S,$AL4377,'Input Sheet'!D:D)</f>
        <v>0</v>
      </c>
      <c r="AA4377" s="28">
        <f>+SUMIF('Input Sheet'!$S:$S,$AL4377,'Input Sheet'!E:E)</f>
        <v>0</v>
      </c>
      <c r="AB4377" s="28">
        <f>+SUMIF('Input Sheet'!$S:$S,$AL4377,'Input Sheet'!F:F)</f>
        <v>0</v>
      </c>
      <c r="AC4377" s="28">
        <f>+SUMIF('Input Sheet'!$S:$S,$AL4377,'Input Sheet'!G:G)</f>
        <v>0</v>
      </c>
      <c r="AD4377" s="28">
        <f>+SUMIF('Input Sheet'!$S:$S,$AL4377,'Input Sheet'!H:H)</f>
        <v>0</v>
      </c>
      <c r="AE4377" s="28">
        <f>+SUMIF('Input Sheet'!$S:$S,$AL4377,'Input Sheet'!I:I)</f>
        <v>0</v>
      </c>
      <c r="AF4377" s="28">
        <f>+SUMIF('Input Sheet'!$S:$S,$AL4377,'Input Sheet'!J:J)</f>
        <v>0</v>
      </c>
      <c r="AG4377" s="28">
        <f>+SUMIF('Input Sheet'!$S:$S,$AL4377,'Input Sheet'!K:K)</f>
        <v>0</v>
      </c>
      <c r="AH4377" s="28">
        <f>+SUMIF('Input Sheet'!$S:$S,$AL4377,'Input Sheet'!L:L)</f>
        <v>0</v>
      </c>
      <c r="AI4377" s="28">
        <f>+SUMIF('Input Sheet'!$S:$S,$AL4377,'Input Sheet'!M:M)</f>
        <v>0</v>
      </c>
      <c r="AJ4377" s="28">
        <f>+SUMIF('Input Sheet'!$S:$S,$AL4377,'Input Sheet'!N:N)</f>
        <v>0</v>
      </c>
      <c r="AK4377" s="28"/>
      <c r="AL4377" s="27" t="str">
        <f t="shared" si="341"/>
        <v>410-3008R</v>
      </c>
      <c r="AM4377" s="34" t="str">
        <f t="shared" si="344"/>
        <v>Used Vehicle</v>
      </c>
      <c r="AN4377" s="34" t="str">
        <f t="shared" si="345"/>
        <v>Used VehicleEx NV demonstrators gross profit p.u.</v>
      </c>
      <c r="AO4377" s="35"/>
      <c r="AP4377" s="35"/>
      <c r="AQ4377" s="35"/>
    </row>
    <row r="4378" spans="1:43" x14ac:dyDescent="0.25">
      <c r="A4378" s="27" t="s">
        <v>103</v>
      </c>
      <c r="B4378" s="27" t="s">
        <v>104</v>
      </c>
      <c r="C4378" s="27" t="s">
        <v>671</v>
      </c>
      <c r="D4378" s="27" t="s">
        <v>827</v>
      </c>
      <c r="E4378" s="27" t="s">
        <v>673</v>
      </c>
      <c r="F4378" s="27" t="s">
        <v>1072</v>
      </c>
      <c r="G4378" s="27" t="s">
        <v>1073</v>
      </c>
      <c r="H4378" s="34" t="s">
        <v>1031</v>
      </c>
      <c r="I4378" s="34" t="s">
        <v>1035</v>
      </c>
      <c r="J4378" s="34" t="str">
        <f t="shared" si="342"/>
        <v>Used VehicleEx NV demonstrators gross profit p.u.</v>
      </c>
      <c r="K4378" s="34" t="str">
        <f t="shared" si="343"/>
        <v>310Ex-Toyota NV Demonstrator revenue</v>
      </c>
      <c r="L4378" s="28">
        <f>+SUMIF('TB 4-24'!M:M,$AL4378,'TB 4-24'!G:G)</f>
        <v>0</v>
      </c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>
        <f>+SUMIF('Input Sheet'!$S:$S,$AL4378,'Input Sheet'!C:C)</f>
        <v>0</v>
      </c>
      <c r="Z4378" s="28">
        <f>+SUMIF('Input Sheet'!$S:$S,$AL4378,'Input Sheet'!D:D)</f>
        <v>0</v>
      </c>
      <c r="AA4378" s="28">
        <f>+SUMIF('Input Sheet'!$S:$S,$AL4378,'Input Sheet'!E:E)</f>
        <v>0</v>
      </c>
      <c r="AB4378" s="28">
        <f>+SUMIF('Input Sheet'!$S:$S,$AL4378,'Input Sheet'!F:F)</f>
        <v>0</v>
      </c>
      <c r="AC4378" s="28">
        <f>+SUMIF('Input Sheet'!$S:$S,$AL4378,'Input Sheet'!G:G)</f>
        <v>0</v>
      </c>
      <c r="AD4378" s="28">
        <f>+SUMIF('Input Sheet'!$S:$S,$AL4378,'Input Sheet'!H:H)</f>
        <v>0</v>
      </c>
      <c r="AE4378" s="28">
        <f>+SUMIF('Input Sheet'!$S:$S,$AL4378,'Input Sheet'!I:I)</f>
        <v>0</v>
      </c>
      <c r="AF4378" s="28">
        <f>+SUMIF('Input Sheet'!$S:$S,$AL4378,'Input Sheet'!J:J)</f>
        <v>0</v>
      </c>
      <c r="AG4378" s="28">
        <f>+SUMIF('Input Sheet'!$S:$S,$AL4378,'Input Sheet'!K:K)</f>
        <v>0</v>
      </c>
      <c r="AH4378" s="28">
        <f>+SUMIF('Input Sheet'!$S:$S,$AL4378,'Input Sheet'!L:L)</f>
        <v>0</v>
      </c>
      <c r="AI4378" s="28">
        <f>+SUMIF('Input Sheet'!$S:$S,$AL4378,'Input Sheet'!M:M)</f>
        <v>0</v>
      </c>
      <c r="AJ4378" s="28">
        <f>+SUMIF('Input Sheet'!$S:$S,$AL4378,'Input Sheet'!N:N)</f>
        <v>0</v>
      </c>
      <c r="AK4378" s="28"/>
      <c r="AL4378" s="27" t="str">
        <f t="shared" si="341"/>
        <v>310-3008R</v>
      </c>
      <c r="AM4378" s="34" t="str">
        <f t="shared" si="344"/>
        <v>Used Vehicle</v>
      </c>
      <c r="AN4378" s="34" t="str">
        <f t="shared" si="345"/>
        <v>Used VehicleEx NV demonstrators gross profit p.u.</v>
      </c>
      <c r="AO4378" s="35"/>
      <c r="AP4378" s="35"/>
      <c r="AQ4378" s="35"/>
    </row>
    <row r="4379" spans="1:43" x14ac:dyDescent="0.25">
      <c r="A4379" s="27" t="s">
        <v>103</v>
      </c>
      <c r="B4379" s="27" t="s">
        <v>104</v>
      </c>
      <c r="C4379" s="27" t="s">
        <v>657</v>
      </c>
      <c r="D4379" s="27" t="s">
        <v>827</v>
      </c>
      <c r="E4379" s="27" t="s">
        <v>658</v>
      </c>
      <c r="F4379" s="27" t="s">
        <v>1072</v>
      </c>
      <c r="G4379" s="27" t="s">
        <v>1073</v>
      </c>
      <c r="H4379" s="34" t="s">
        <v>1031</v>
      </c>
      <c r="I4379" s="34" t="s">
        <v>1035</v>
      </c>
      <c r="J4379" s="34" t="str">
        <f t="shared" si="342"/>
        <v>Used VehicleEx NV demonstrators gross profit p.u.</v>
      </c>
      <c r="K4379" s="34" t="str">
        <f t="shared" si="343"/>
        <v>210Ex-Toyota NV Demonstrator revenue</v>
      </c>
      <c r="L4379" s="28">
        <f>+SUMIF('TB 4-24'!M:M,$AL4379,'TB 4-24'!G:G)</f>
        <v>0</v>
      </c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>
        <f>+SUMIF('Input Sheet'!$S:$S,$AL4379,'Input Sheet'!C:C)</f>
        <v>0</v>
      </c>
      <c r="Z4379" s="28">
        <f>+SUMIF('Input Sheet'!$S:$S,$AL4379,'Input Sheet'!D:D)</f>
        <v>0</v>
      </c>
      <c r="AA4379" s="28">
        <f>+SUMIF('Input Sheet'!$S:$S,$AL4379,'Input Sheet'!E:E)</f>
        <v>0</v>
      </c>
      <c r="AB4379" s="28">
        <f>+SUMIF('Input Sheet'!$S:$S,$AL4379,'Input Sheet'!F:F)</f>
        <v>0</v>
      </c>
      <c r="AC4379" s="28">
        <f>+SUMIF('Input Sheet'!$S:$S,$AL4379,'Input Sheet'!G:G)</f>
        <v>0</v>
      </c>
      <c r="AD4379" s="28">
        <f>+SUMIF('Input Sheet'!$S:$S,$AL4379,'Input Sheet'!H:H)</f>
        <v>0</v>
      </c>
      <c r="AE4379" s="28">
        <f>+SUMIF('Input Sheet'!$S:$S,$AL4379,'Input Sheet'!I:I)</f>
        <v>0</v>
      </c>
      <c r="AF4379" s="28">
        <f>+SUMIF('Input Sheet'!$S:$S,$AL4379,'Input Sheet'!J:J)</f>
        <v>0</v>
      </c>
      <c r="AG4379" s="28">
        <f>+SUMIF('Input Sheet'!$S:$S,$AL4379,'Input Sheet'!K:K)</f>
        <v>0</v>
      </c>
      <c r="AH4379" s="28">
        <f>+SUMIF('Input Sheet'!$S:$S,$AL4379,'Input Sheet'!L:L)</f>
        <v>0</v>
      </c>
      <c r="AI4379" s="28">
        <f>+SUMIF('Input Sheet'!$S:$S,$AL4379,'Input Sheet'!M:M)</f>
        <v>0</v>
      </c>
      <c r="AJ4379" s="28">
        <f>+SUMIF('Input Sheet'!$S:$S,$AL4379,'Input Sheet'!N:N)</f>
        <v>0</v>
      </c>
      <c r="AK4379" s="28"/>
      <c r="AL4379" s="27" t="str">
        <f t="shared" si="341"/>
        <v>210-3008R</v>
      </c>
      <c r="AM4379" s="34" t="str">
        <f t="shared" si="344"/>
        <v>Used Vehicle</v>
      </c>
      <c r="AN4379" s="34" t="str">
        <f t="shared" si="345"/>
        <v>Used VehicleEx NV demonstrators gross profit p.u.</v>
      </c>
      <c r="AO4379" s="35"/>
      <c r="AP4379" s="35"/>
      <c r="AQ4379" s="35"/>
    </row>
    <row r="4380" spans="1:43" x14ac:dyDescent="0.25">
      <c r="A4380" s="27" t="s">
        <v>103</v>
      </c>
      <c r="B4380" s="27" t="s">
        <v>104</v>
      </c>
      <c r="C4380" s="27" t="s">
        <v>104</v>
      </c>
      <c r="D4380" s="27" t="s">
        <v>827</v>
      </c>
      <c r="E4380" s="27" t="s">
        <v>649</v>
      </c>
      <c r="F4380" s="27" t="s">
        <v>1072</v>
      </c>
      <c r="G4380" s="27" t="s">
        <v>1073</v>
      </c>
      <c r="H4380" s="34" t="s">
        <v>1031</v>
      </c>
      <c r="I4380" s="34" t="s">
        <v>1035</v>
      </c>
      <c r="J4380" s="34" t="str">
        <f t="shared" si="342"/>
        <v>Used VehicleEx NV demonstrators gross profit p.u.</v>
      </c>
      <c r="K4380" s="34" t="str">
        <f t="shared" si="343"/>
        <v>110Ex-Toyota NV Demonstrator revenue</v>
      </c>
      <c r="L4380" s="28">
        <f>+SUMIF('TB 4-24'!M:M,$AL4380,'TB 4-24'!G:G)</f>
        <v>0</v>
      </c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>
        <f>+SUMIF('Input Sheet'!$S:$S,$AL4380,'Input Sheet'!C:C)</f>
        <v>0</v>
      </c>
      <c r="Z4380" s="28">
        <f>+SUMIF('Input Sheet'!$S:$S,$AL4380,'Input Sheet'!D:D)</f>
        <v>0</v>
      </c>
      <c r="AA4380" s="28">
        <f>+SUMIF('Input Sheet'!$S:$S,$AL4380,'Input Sheet'!E:E)</f>
        <v>0</v>
      </c>
      <c r="AB4380" s="28">
        <f>+SUMIF('Input Sheet'!$S:$S,$AL4380,'Input Sheet'!F:F)</f>
        <v>0</v>
      </c>
      <c r="AC4380" s="28">
        <f>+SUMIF('Input Sheet'!$S:$S,$AL4380,'Input Sheet'!G:G)</f>
        <v>0</v>
      </c>
      <c r="AD4380" s="28">
        <f>+SUMIF('Input Sheet'!$S:$S,$AL4380,'Input Sheet'!H:H)</f>
        <v>0</v>
      </c>
      <c r="AE4380" s="28">
        <f>+SUMIF('Input Sheet'!$S:$S,$AL4380,'Input Sheet'!I:I)</f>
        <v>0</v>
      </c>
      <c r="AF4380" s="28">
        <f>+SUMIF('Input Sheet'!$S:$S,$AL4380,'Input Sheet'!J:J)</f>
        <v>0</v>
      </c>
      <c r="AG4380" s="28">
        <f>+SUMIF('Input Sheet'!$S:$S,$AL4380,'Input Sheet'!K:K)</f>
        <v>0</v>
      </c>
      <c r="AH4380" s="28">
        <f>+SUMIF('Input Sheet'!$S:$S,$AL4380,'Input Sheet'!L:L)</f>
        <v>0</v>
      </c>
      <c r="AI4380" s="28">
        <f>+SUMIF('Input Sheet'!$S:$S,$AL4380,'Input Sheet'!M:M)</f>
        <v>0</v>
      </c>
      <c r="AJ4380" s="28">
        <f>+SUMIF('Input Sheet'!$S:$S,$AL4380,'Input Sheet'!N:N)</f>
        <v>0</v>
      </c>
      <c r="AK4380" s="28"/>
      <c r="AL4380" s="27" t="str">
        <f t="shared" si="341"/>
        <v>110-3008R</v>
      </c>
      <c r="AM4380" s="34" t="str">
        <f t="shared" si="344"/>
        <v>Used Vehicle</v>
      </c>
      <c r="AN4380" s="34" t="str">
        <f t="shared" si="345"/>
        <v>Used VehicleEx NV demonstrators gross profit p.u.</v>
      </c>
      <c r="AO4380" s="35"/>
      <c r="AP4380" s="35"/>
      <c r="AQ4380" s="35"/>
    </row>
    <row r="4381" spans="1:43" x14ac:dyDescent="0.25">
      <c r="A4381" s="27" t="s">
        <v>103</v>
      </c>
      <c r="B4381" s="27" t="s">
        <v>104</v>
      </c>
      <c r="C4381" s="27" t="s">
        <v>657</v>
      </c>
      <c r="D4381" s="27" t="s">
        <v>828</v>
      </c>
      <c r="E4381" s="27" t="s">
        <v>658</v>
      </c>
      <c r="F4381" s="27" t="s">
        <v>1072</v>
      </c>
      <c r="G4381" s="27" t="s">
        <v>1073</v>
      </c>
      <c r="H4381" s="34" t="s">
        <v>1031</v>
      </c>
      <c r="I4381" s="34" t="s">
        <v>1035</v>
      </c>
      <c r="J4381" s="34" t="str">
        <f t="shared" si="342"/>
        <v>Used VehicleEx NV demonstrators gross profit p.u.</v>
      </c>
      <c r="K4381" s="34" t="str">
        <f t="shared" si="343"/>
        <v>210Ex-Toyota NV Demonstrator revenue</v>
      </c>
      <c r="L4381" s="28">
        <f>+SUMIF('TB 4-24'!M:M,$AL4381,'TB 4-24'!G:G)</f>
        <v>0</v>
      </c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>
        <f>+SUMIF('Input Sheet'!$S:$S,$AL4381,'Input Sheet'!C:C)</f>
        <v>0</v>
      </c>
      <c r="Z4381" s="28">
        <f>+SUMIF('Input Sheet'!$S:$S,$AL4381,'Input Sheet'!D:D)</f>
        <v>0</v>
      </c>
      <c r="AA4381" s="28">
        <f>+SUMIF('Input Sheet'!$S:$S,$AL4381,'Input Sheet'!E:E)</f>
        <v>0</v>
      </c>
      <c r="AB4381" s="28">
        <f>+SUMIF('Input Sheet'!$S:$S,$AL4381,'Input Sheet'!F:F)</f>
        <v>0</v>
      </c>
      <c r="AC4381" s="28">
        <f>+SUMIF('Input Sheet'!$S:$S,$AL4381,'Input Sheet'!G:G)</f>
        <v>0</v>
      </c>
      <c r="AD4381" s="28">
        <f>+SUMIF('Input Sheet'!$S:$S,$AL4381,'Input Sheet'!H:H)</f>
        <v>0</v>
      </c>
      <c r="AE4381" s="28">
        <f>+SUMIF('Input Sheet'!$S:$S,$AL4381,'Input Sheet'!I:I)</f>
        <v>0</v>
      </c>
      <c r="AF4381" s="28">
        <f>+SUMIF('Input Sheet'!$S:$S,$AL4381,'Input Sheet'!J:J)</f>
        <v>0</v>
      </c>
      <c r="AG4381" s="28">
        <f>+SUMIF('Input Sheet'!$S:$S,$AL4381,'Input Sheet'!K:K)</f>
        <v>0</v>
      </c>
      <c r="AH4381" s="28">
        <f>+SUMIF('Input Sheet'!$S:$S,$AL4381,'Input Sheet'!L:L)</f>
        <v>0</v>
      </c>
      <c r="AI4381" s="28">
        <f>+SUMIF('Input Sheet'!$S:$S,$AL4381,'Input Sheet'!M:M)</f>
        <v>0</v>
      </c>
      <c r="AJ4381" s="28">
        <f>+SUMIF('Input Sheet'!$S:$S,$AL4381,'Input Sheet'!N:N)</f>
        <v>0</v>
      </c>
      <c r="AK4381" s="28"/>
      <c r="AL4381" s="27" t="str">
        <f t="shared" si="341"/>
        <v>210-3008RD</v>
      </c>
      <c r="AM4381" s="34" t="str">
        <f t="shared" si="344"/>
        <v>Used Vehicle</v>
      </c>
      <c r="AN4381" s="34" t="str">
        <f t="shared" si="345"/>
        <v>Used VehicleEx NV demonstrators gross profit p.u.</v>
      </c>
      <c r="AO4381" s="35"/>
      <c r="AP4381" s="35"/>
      <c r="AQ4381" s="35"/>
    </row>
    <row r="4382" spans="1:43" x14ac:dyDescent="0.25">
      <c r="A4382" s="27" t="s">
        <v>103</v>
      </c>
      <c r="B4382" s="27" t="s">
        <v>104</v>
      </c>
      <c r="C4382" s="27" t="s">
        <v>663</v>
      </c>
      <c r="D4382" s="27" t="s">
        <v>828</v>
      </c>
      <c r="E4382" s="27" t="s">
        <v>665</v>
      </c>
      <c r="F4382" s="27" t="s">
        <v>1072</v>
      </c>
      <c r="G4382" s="27" t="s">
        <v>1073</v>
      </c>
      <c r="H4382" s="34" t="s">
        <v>1031</v>
      </c>
      <c r="I4382" s="34" t="s">
        <v>1035</v>
      </c>
      <c r="J4382" s="34" t="str">
        <f t="shared" si="342"/>
        <v>Used VehicleEx NV demonstrators gross profit p.u.</v>
      </c>
      <c r="K4382" s="34" t="str">
        <f t="shared" si="343"/>
        <v>410Ex-Toyota NV Demonstrator revenue</v>
      </c>
      <c r="L4382" s="28">
        <f>+SUMIF('TB 4-24'!M:M,$AL4382,'TB 4-24'!G:G)</f>
        <v>0</v>
      </c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>
        <f>+SUMIF('Input Sheet'!$S:$S,$AL4382,'Input Sheet'!C:C)</f>
        <v>0</v>
      </c>
      <c r="Z4382" s="28">
        <f>+SUMIF('Input Sheet'!$S:$S,$AL4382,'Input Sheet'!D:D)</f>
        <v>0</v>
      </c>
      <c r="AA4382" s="28">
        <f>+SUMIF('Input Sheet'!$S:$S,$AL4382,'Input Sheet'!E:E)</f>
        <v>0</v>
      </c>
      <c r="AB4382" s="28">
        <f>+SUMIF('Input Sheet'!$S:$S,$AL4382,'Input Sheet'!F:F)</f>
        <v>0</v>
      </c>
      <c r="AC4382" s="28">
        <f>+SUMIF('Input Sheet'!$S:$S,$AL4382,'Input Sheet'!G:G)</f>
        <v>0</v>
      </c>
      <c r="AD4382" s="28">
        <f>+SUMIF('Input Sheet'!$S:$S,$AL4382,'Input Sheet'!H:H)</f>
        <v>0</v>
      </c>
      <c r="AE4382" s="28">
        <f>+SUMIF('Input Sheet'!$S:$S,$AL4382,'Input Sheet'!I:I)</f>
        <v>0</v>
      </c>
      <c r="AF4382" s="28">
        <f>+SUMIF('Input Sheet'!$S:$S,$AL4382,'Input Sheet'!J:J)</f>
        <v>0</v>
      </c>
      <c r="AG4382" s="28">
        <f>+SUMIF('Input Sheet'!$S:$S,$AL4382,'Input Sheet'!K:K)</f>
        <v>0</v>
      </c>
      <c r="AH4382" s="28">
        <f>+SUMIF('Input Sheet'!$S:$S,$AL4382,'Input Sheet'!L:L)</f>
        <v>0</v>
      </c>
      <c r="AI4382" s="28">
        <f>+SUMIF('Input Sheet'!$S:$S,$AL4382,'Input Sheet'!M:M)</f>
        <v>0</v>
      </c>
      <c r="AJ4382" s="28">
        <f>+SUMIF('Input Sheet'!$S:$S,$AL4382,'Input Sheet'!N:N)</f>
        <v>0</v>
      </c>
      <c r="AK4382" s="28"/>
      <c r="AL4382" s="27" t="str">
        <f t="shared" si="341"/>
        <v>410-3008RD</v>
      </c>
      <c r="AM4382" s="34" t="str">
        <f t="shared" si="344"/>
        <v>Used Vehicle</v>
      </c>
      <c r="AN4382" s="34" t="str">
        <f t="shared" si="345"/>
        <v>Used VehicleEx NV demonstrators gross profit p.u.</v>
      </c>
      <c r="AO4382" s="35"/>
      <c r="AP4382" s="35"/>
      <c r="AQ4382" s="35"/>
    </row>
    <row r="4383" spans="1:43" x14ac:dyDescent="0.25">
      <c r="A4383" s="27" t="s">
        <v>103</v>
      </c>
      <c r="B4383" s="27" t="s">
        <v>104</v>
      </c>
      <c r="C4383" s="27" t="s">
        <v>671</v>
      </c>
      <c r="D4383" s="27" t="s">
        <v>828</v>
      </c>
      <c r="E4383" s="27" t="s">
        <v>673</v>
      </c>
      <c r="F4383" s="27" t="s">
        <v>1072</v>
      </c>
      <c r="G4383" s="27" t="s">
        <v>1073</v>
      </c>
      <c r="H4383" s="34" t="s">
        <v>1031</v>
      </c>
      <c r="I4383" s="34" t="s">
        <v>1035</v>
      </c>
      <c r="J4383" s="34" t="str">
        <f t="shared" si="342"/>
        <v>Used VehicleEx NV demonstrators gross profit p.u.</v>
      </c>
      <c r="K4383" s="34" t="str">
        <f t="shared" si="343"/>
        <v>310Ex-Toyota NV Demonstrator revenue</v>
      </c>
      <c r="L4383" s="28">
        <f>+SUMIF('TB 4-24'!M:M,$AL4383,'TB 4-24'!G:G)</f>
        <v>0</v>
      </c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>
        <f>+SUMIF('Input Sheet'!$S:$S,$AL4383,'Input Sheet'!C:C)</f>
        <v>0</v>
      </c>
      <c r="Z4383" s="28">
        <f>+SUMIF('Input Sheet'!$S:$S,$AL4383,'Input Sheet'!D:D)</f>
        <v>0</v>
      </c>
      <c r="AA4383" s="28">
        <f>+SUMIF('Input Sheet'!$S:$S,$AL4383,'Input Sheet'!E:E)</f>
        <v>0</v>
      </c>
      <c r="AB4383" s="28">
        <f>+SUMIF('Input Sheet'!$S:$S,$AL4383,'Input Sheet'!F:F)</f>
        <v>0</v>
      </c>
      <c r="AC4383" s="28">
        <f>+SUMIF('Input Sheet'!$S:$S,$AL4383,'Input Sheet'!G:G)</f>
        <v>0</v>
      </c>
      <c r="AD4383" s="28">
        <f>+SUMIF('Input Sheet'!$S:$S,$AL4383,'Input Sheet'!H:H)</f>
        <v>0</v>
      </c>
      <c r="AE4383" s="28">
        <f>+SUMIF('Input Sheet'!$S:$S,$AL4383,'Input Sheet'!I:I)</f>
        <v>0</v>
      </c>
      <c r="AF4383" s="28">
        <f>+SUMIF('Input Sheet'!$S:$S,$AL4383,'Input Sheet'!J:J)</f>
        <v>0</v>
      </c>
      <c r="AG4383" s="28">
        <f>+SUMIF('Input Sheet'!$S:$S,$AL4383,'Input Sheet'!K:K)</f>
        <v>0</v>
      </c>
      <c r="AH4383" s="28">
        <f>+SUMIF('Input Sheet'!$S:$S,$AL4383,'Input Sheet'!L:L)</f>
        <v>0</v>
      </c>
      <c r="AI4383" s="28">
        <f>+SUMIF('Input Sheet'!$S:$S,$AL4383,'Input Sheet'!M:M)</f>
        <v>0</v>
      </c>
      <c r="AJ4383" s="28">
        <f>+SUMIF('Input Sheet'!$S:$S,$AL4383,'Input Sheet'!N:N)</f>
        <v>0</v>
      </c>
      <c r="AK4383" s="28"/>
      <c r="AL4383" s="27" t="str">
        <f t="shared" si="341"/>
        <v>310-3008RD</v>
      </c>
      <c r="AM4383" s="34" t="str">
        <f t="shared" si="344"/>
        <v>Used Vehicle</v>
      </c>
      <c r="AN4383" s="34" t="str">
        <f t="shared" si="345"/>
        <v>Used VehicleEx NV demonstrators gross profit p.u.</v>
      </c>
      <c r="AO4383" s="35"/>
      <c r="AP4383" s="35"/>
      <c r="AQ4383" s="35"/>
    </row>
    <row r="4384" spans="1:43" x14ac:dyDescent="0.25">
      <c r="A4384" s="27" t="s">
        <v>103</v>
      </c>
      <c r="B4384" s="27" t="s">
        <v>104</v>
      </c>
      <c r="C4384" s="27" t="s">
        <v>104</v>
      </c>
      <c r="D4384" s="27" t="s">
        <v>828</v>
      </c>
      <c r="E4384" s="27" t="s">
        <v>649</v>
      </c>
      <c r="F4384" s="27" t="s">
        <v>1072</v>
      </c>
      <c r="G4384" s="27" t="s">
        <v>1073</v>
      </c>
      <c r="H4384" s="34" t="s">
        <v>1031</v>
      </c>
      <c r="I4384" s="34" t="s">
        <v>1035</v>
      </c>
      <c r="J4384" s="34" t="str">
        <f t="shared" si="342"/>
        <v>Used VehicleEx NV demonstrators gross profit p.u.</v>
      </c>
      <c r="K4384" s="34" t="str">
        <f t="shared" si="343"/>
        <v>110Ex-Toyota NV Demonstrator revenue</v>
      </c>
      <c r="L4384" s="28">
        <f>+SUMIF('TB 4-24'!M:M,$AL4384,'TB 4-24'!G:G)</f>
        <v>0</v>
      </c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>
        <f>+SUMIF('Input Sheet'!$S:$S,$AL4384,'Input Sheet'!C:C)</f>
        <v>0</v>
      </c>
      <c r="Z4384" s="28">
        <f>+SUMIF('Input Sheet'!$S:$S,$AL4384,'Input Sheet'!D:D)</f>
        <v>0</v>
      </c>
      <c r="AA4384" s="28">
        <f>+SUMIF('Input Sheet'!$S:$S,$AL4384,'Input Sheet'!E:E)</f>
        <v>0</v>
      </c>
      <c r="AB4384" s="28">
        <f>+SUMIF('Input Sheet'!$S:$S,$AL4384,'Input Sheet'!F:F)</f>
        <v>0</v>
      </c>
      <c r="AC4384" s="28">
        <f>+SUMIF('Input Sheet'!$S:$S,$AL4384,'Input Sheet'!G:G)</f>
        <v>0</v>
      </c>
      <c r="AD4384" s="28">
        <f>+SUMIF('Input Sheet'!$S:$S,$AL4384,'Input Sheet'!H:H)</f>
        <v>0</v>
      </c>
      <c r="AE4384" s="28">
        <f>+SUMIF('Input Sheet'!$S:$S,$AL4384,'Input Sheet'!I:I)</f>
        <v>0</v>
      </c>
      <c r="AF4384" s="28">
        <f>+SUMIF('Input Sheet'!$S:$S,$AL4384,'Input Sheet'!J:J)</f>
        <v>0</v>
      </c>
      <c r="AG4384" s="28">
        <f>+SUMIF('Input Sheet'!$S:$S,$AL4384,'Input Sheet'!K:K)</f>
        <v>0</v>
      </c>
      <c r="AH4384" s="28">
        <f>+SUMIF('Input Sheet'!$S:$S,$AL4384,'Input Sheet'!L:L)</f>
        <v>0</v>
      </c>
      <c r="AI4384" s="28">
        <f>+SUMIF('Input Sheet'!$S:$S,$AL4384,'Input Sheet'!M:M)</f>
        <v>0</v>
      </c>
      <c r="AJ4384" s="28">
        <f>+SUMIF('Input Sheet'!$S:$S,$AL4384,'Input Sheet'!N:N)</f>
        <v>0</v>
      </c>
      <c r="AK4384" s="28"/>
      <c r="AL4384" s="27" t="str">
        <f t="shared" si="341"/>
        <v>110-3008RD</v>
      </c>
      <c r="AM4384" s="34" t="str">
        <f t="shared" si="344"/>
        <v>Used Vehicle</v>
      </c>
      <c r="AN4384" s="34" t="str">
        <f t="shared" si="345"/>
        <v>Used VehicleEx NV demonstrators gross profit p.u.</v>
      </c>
      <c r="AO4384" s="35"/>
      <c r="AP4384" s="35"/>
      <c r="AQ4384" s="35"/>
    </row>
    <row r="4385" spans="1:43" x14ac:dyDescent="0.25">
      <c r="A4385" s="27" t="s">
        <v>103</v>
      </c>
      <c r="B4385" s="27" t="s">
        <v>104</v>
      </c>
      <c r="C4385" s="27" t="s">
        <v>657</v>
      </c>
      <c r="D4385" s="27" t="s">
        <v>829</v>
      </c>
      <c r="E4385" s="27" t="s">
        <v>658</v>
      </c>
      <c r="F4385" s="27" t="s">
        <v>1072</v>
      </c>
      <c r="G4385" s="27" t="s">
        <v>1073</v>
      </c>
      <c r="H4385" s="34" t="s">
        <v>1031</v>
      </c>
      <c r="I4385" s="34" t="s">
        <v>1035</v>
      </c>
      <c r="J4385" s="34" t="str">
        <f t="shared" si="342"/>
        <v>Used VehicleEx NV demonstrators gross profit p.u.</v>
      </c>
      <c r="K4385" s="34" t="str">
        <f t="shared" si="343"/>
        <v>210Ex-Toyota NV Demonstrator revenue</v>
      </c>
      <c r="L4385" s="28">
        <f>+SUMIF('TB 4-24'!M:M,$AL4385,'TB 4-24'!G:G)</f>
        <v>0</v>
      </c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>
        <f>+SUMIF('Input Sheet'!$S:$S,$AL4385,'Input Sheet'!C:C)</f>
        <v>0</v>
      </c>
      <c r="Z4385" s="28">
        <f>+SUMIF('Input Sheet'!$S:$S,$AL4385,'Input Sheet'!D:D)</f>
        <v>0</v>
      </c>
      <c r="AA4385" s="28">
        <f>+SUMIF('Input Sheet'!$S:$S,$AL4385,'Input Sheet'!E:E)</f>
        <v>0</v>
      </c>
      <c r="AB4385" s="28">
        <f>+SUMIF('Input Sheet'!$S:$S,$AL4385,'Input Sheet'!F:F)</f>
        <v>0</v>
      </c>
      <c r="AC4385" s="28">
        <f>+SUMIF('Input Sheet'!$S:$S,$AL4385,'Input Sheet'!G:G)</f>
        <v>0</v>
      </c>
      <c r="AD4385" s="28">
        <f>+SUMIF('Input Sheet'!$S:$S,$AL4385,'Input Sheet'!H:H)</f>
        <v>0</v>
      </c>
      <c r="AE4385" s="28">
        <f>+SUMIF('Input Sheet'!$S:$S,$AL4385,'Input Sheet'!I:I)</f>
        <v>0</v>
      </c>
      <c r="AF4385" s="28">
        <f>+SUMIF('Input Sheet'!$S:$S,$AL4385,'Input Sheet'!J:J)</f>
        <v>0</v>
      </c>
      <c r="AG4385" s="28">
        <f>+SUMIF('Input Sheet'!$S:$S,$AL4385,'Input Sheet'!K:K)</f>
        <v>0</v>
      </c>
      <c r="AH4385" s="28">
        <f>+SUMIF('Input Sheet'!$S:$S,$AL4385,'Input Sheet'!L:L)</f>
        <v>0</v>
      </c>
      <c r="AI4385" s="28">
        <f>+SUMIF('Input Sheet'!$S:$S,$AL4385,'Input Sheet'!M:M)</f>
        <v>0</v>
      </c>
      <c r="AJ4385" s="28">
        <f>+SUMIF('Input Sheet'!$S:$S,$AL4385,'Input Sheet'!N:N)</f>
        <v>0</v>
      </c>
      <c r="AK4385" s="28"/>
      <c r="AL4385" s="27" t="str">
        <f t="shared" si="341"/>
        <v>210-3009R</v>
      </c>
      <c r="AM4385" s="34" t="str">
        <f t="shared" si="344"/>
        <v>Used Vehicle</v>
      </c>
      <c r="AN4385" s="34" t="str">
        <f t="shared" si="345"/>
        <v>Used VehicleEx NV demonstrators gross profit p.u.</v>
      </c>
      <c r="AO4385" s="35"/>
      <c r="AP4385" s="35"/>
      <c r="AQ4385" s="35"/>
    </row>
    <row r="4386" spans="1:43" x14ac:dyDescent="0.25">
      <c r="A4386" s="27" t="s">
        <v>103</v>
      </c>
      <c r="B4386" s="27" t="s">
        <v>104</v>
      </c>
      <c r="C4386" s="27" t="s">
        <v>663</v>
      </c>
      <c r="D4386" s="27" t="s">
        <v>829</v>
      </c>
      <c r="E4386" s="27" t="s">
        <v>665</v>
      </c>
      <c r="F4386" s="27" t="s">
        <v>1072</v>
      </c>
      <c r="G4386" s="27" t="s">
        <v>1073</v>
      </c>
      <c r="H4386" s="34" t="s">
        <v>1031</v>
      </c>
      <c r="I4386" s="34" t="s">
        <v>1035</v>
      </c>
      <c r="J4386" s="34" t="str">
        <f t="shared" si="342"/>
        <v>Used VehicleEx NV demonstrators gross profit p.u.</v>
      </c>
      <c r="K4386" s="34" t="str">
        <f t="shared" si="343"/>
        <v>410Ex-Toyota NV Demonstrator revenue</v>
      </c>
      <c r="L4386" s="28">
        <f>+SUMIF('TB 4-24'!M:M,$AL4386,'TB 4-24'!G:G)</f>
        <v>0</v>
      </c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>
        <f>+SUMIF('Input Sheet'!$S:$S,$AL4386,'Input Sheet'!C:C)</f>
        <v>0</v>
      </c>
      <c r="Z4386" s="28">
        <f>+SUMIF('Input Sheet'!$S:$S,$AL4386,'Input Sheet'!D:D)</f>
        <v>0</v>
      </c>
      <c r="AA4386" s="28">
        <f>+SUMIF('Input Sheet'!$S:$S,$AL4386,'Input Sheet'!E:E)</f>
        <v>0</v>
      </c>
      <c r="AB4386" s="28">
        <f>+SUMIF('Input Sheet'!$S:$S,$AL4386,'Input Sheet'!F:F)</f>
        <v>0</v>
      </c>
      <c r="AC4386" s="28">
        <f>+SUMIF('Input Sheet'!$S:$S,$AL4386,'Input Sheet'!G:G)</f>
        <v>0</v>
      </c>
      <c r="AD4386" s="28">
        <f>+SUMIF('Input Sheet'!$S:$S,$AL4386,'Input Sheet'!H:H)</f>
        <v>0</v>
      </c>
      <c r="AE4386" s="28">
        <f>+SUMIF('Input Sheet'!$S:$S,$AL4386,'Input Sheet'!I:I)</f>
        <v>0</v>
      </c>
      <c r="AF4386" s="28">
        <f>+SUMIF('Input Sheet'!$S:$S,$AL4386,'Input Sheet'!J:J)</f>
        <v>0</v>
      </c>
      <c r="AG4386" s="28">
        <f>+SUMIF('Input Sheet'!$S:$S,$AL4386,'Input Sheet'!K:K)</f>
        <v>0</v>
      </c>
      <c r="AH4386" s="28">
        <f>+SUMIF('Input Sheet'!$S:$S,$AL4386,'Input Sheet'!L:L)</f>
        <v>0</v>
      </c>
      <c r="AI4386" s="28">
        <f>+SUMIF('Input Sheet'!$S:$S,$AL4386,'Input Sheet'!M:M)</f>
        <v>0</v>
      </c>
      <c r="AJ4386" s="28">
        <f>+SUMIF('Input Sheet'!$S:$S,$AL4386,'Input Sheet'!N:N)</f>
        <v>0</v>
      </c>
      <c r="AK4386" s="28"/>
      <c r="AL4386" s="27" t="str">
        <f t="shared" si="341"/>
        <v>410-3009R</v>
      </c>
      <c r="AM4386" s="34" t="str">
        <f t="shared" si="344"/>
        <v>Used Vehicle</v>
      </c>
      <c r="AN4386" s="34" t="str">
        <f t="shared" si="345"/>
        <v>Used VehicleEx NV demonstrators gross profit p.u.</v>
      </c>
      <c r="AO4386" s="35"/>
      <c r="AP4386" s="35"/>
      <c r="AQ4386" s="35"/>
    </row>
    <row r="4387" spans="1:43" x14ac:dyDescent="0.25">
      <c r="A4387" s="27" t="s">
        <v>103</v>
      </c>
      <c r="B4387" s="27" t="s">
        <v>104</v>
      </c>
      <c r="C4387" s="27" t="s">
        <v>671</v>
      </c>
      <c r="D4387" s="27" t="s">
        <v>829</v>
      </c>
      <c r="E4387" s="27" t="s">
        <v>673</v>
      </c>
      <c r="F4387" s="27" t="s">
        <v>1072</v>
      </c>
      <c r="G4387" s="27" t="s">
        <v>1073</v>
      </c>
      <c r="H4387" s="34" t="s">
        <v>1031</v>
      </c>
      <c r="I4387" s="34" t="s">
        <v>1035</v>
      </c>
      <c r="J4387" s="34" t="str">
        <f t="shared" si="342"/>
        <v>Used VehicleEx NV demonstrators gross profit p.u.</v>
      </c>
      <c r="K4387" s="34" t="str">
        <f t="shared" si="343"/>
        <v>310Ex-Toyota NV Demonstrator revenue</v>
      </c>
      <c r="L4387" s="28">
        <f>+SUMIF('TB 4-24'!M:M,$AL4387,'TB 4-24'!G:G)</f>
        <v>0</v>
      </c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>
        <f>+SUMIF('Input Sheet'!$S:$S,$AL4387,'Input Sheet'!C:C)</f>
        <v>0</v>
      </c>
      <c r="Z4387" s="28">
        <f>+SUMIF('Input Sheet'!$S:$S,$AL4387,'Input Sheet'!D:D)</f>
        <v>0</v>
      </c>
      <c r="AA4387" s="28">
        <f>+SUMIF('Input Sheet'!$S:$S,$AL4387,'Input Sheet'!E:E)</f>
        <v>0</v>
      </c>
      <c r="AB4387" s="28">
        <f>+SUMIF('Input Sheet'!$S:$S,$AL4387,'Input Sheet'!F:F)</f>
        <v>0</v>
      </c>
      <c r="AC4387" s="28">
        <f>+SUMIF('Input Sheet'!$S:$S,$AL4387,'Input Sheet'!G:G)</f>
        <v>0</v>
      </c>
      <c r="AD4387" s="28">
        <f>+SUMIF('Input Sheet'!$S:$S,$AL4387,'Input Sheet'!H:H)</f>
        <v>0</v>
      </c>
      <c r="AE4387" s="28">
        <f>+SUMIF('Input Sheet'!$S:$S,$AL4387,'Input Sheet'!I:I)</f>
        <v>0</v>
      </c>
      <c r="AF4387" s="28">
        <f>+SUMIF('Input Sheet'!$S:$S,$AL4387,'Input Sheet'!J:J)</f>
        <v>0</v>
      </c>
      <c r="AG4387" s="28">
        <f>+SUMIF('Input Sheet'!$S:$S,$AL4387,'Input Sheet'!K:K)</f>
        <v>0</v>
      </c>
      <c r="AH4387" s="28">
        <f>+SUMIF('Input Sheet'!$S:$S,$AL4387,'Input Sheet'!L:L)</f>
        <v>0</v>
      </c>
      <c r="AI4387" s="28">
        <f>+SUMIF('Input Sheet'!$S:$S,$AL4387,'Input Sheet'!M:M)</f>
        <v>0</v>
      </c>
      <c r="AJ4387" s="28">
        <f>+SUMIF('Input Sheet'!$S:$S,$AL4387,'Input Sheet'!N:N)</f>
        <v>0</v>
      </c>
      <c r="AK4387" s="28"/>
      <c r="AL4387" s="27" t="str">
        <f t="shared" si="341"/>
        <v>310-3009R</v>
      </c>
      <c r="AM4387" s="34" t="str">
        <f t="shared" si="344"/>
        <v>Used Vehicle</v>
      </c>
      <c r="AN4387" s="34" t="str">
        <f t="shared" si="345"/>
        <v>Used VehicleEx NV demonstrators gross profit p.u.</v>
      </c>
      <c r="AO4387" s="35"/>
      <c r="AP4387" s="35"/>
      <c r="AQ4387" s="35"/>
    </row>
    <row r="4388" spans="1:43" x14ac:dyDescent="0.25">
      <c r="A4388" s="27" t="s">
        <v>103</v>
      </c>
      <c r="B4388" s="27" t="s">
        <v>104</v>
      </c>
      <c r="C4388" s="27" t="s">
        <v>104</v>
      </c>
      <c r="D4388" s="27" t="s">
        <v>829</v>
      </c>
      <c r="E4388" s="27" t="s">
        <v>649</v>
      </c>
      <c r="F4388" s="27" t="s">
        <v>1072</v>
      </c>
      <c r="G4388" s="27" t="s">
        <v>1073</v>
      </c>
      <c r="H4388" s="34" t="s">
        <v>1031</v>
      </c>
      <c r="I4388" s="34" t="s">
        <v>1035</v>
      </c>
      <c r="J4388" s="34" t="str">
        <f t="shared" si="342"/>
        <v>Used VehicleEx NV demonstrators gross profit p.u.</v>
      </c>
      <c r="K4388" s="34" t="str">
        <f t="shared" si="343"/>
        <v>110Ex-Toyota NV Demonstrator revenue</v>
      </c>
      <c r="L4388" s="28">
        <f>+SUMIF('TB 4-24'!M:M,$AL4388,'TB 4-24'!G:G)</f>
        <v>0</v>
      </c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>
        <f>+SUMIF('Input Sheet'!$S:$S,$AL4388,'Input Sheet'!C:C)</f>
        <v>0</v>
      </c>
      <c r="Z4388" s="28">
        <f>+SUMIF('Input Sheet'!$S:$S,$AL4388,'Input Sheet'!D:D)</f>
        <v>0</v>
      </c>
      <c r="AA4388" s="28">
        <f>+SUMIF('Input Sheet'!$S:$S,$AL4388,'Input Sheet'!E:E)</f>
        <v>0</v>
      </c>
      <c r="AB4388" s="28">
        <f>+SUMIF('Input Sheet'!$S:$S,$AL4388,'Input Sheet'!F:F)</f>
        <v>0</v>
      </c>
      <c r="AC4388" s="28">
        <f>+SUMIF('Input Sheet'!$S:$S,$AL4388,'Input Sheet'!G:G)</f>
        <v>0</v>
      </c>
      <c r="AD4388" s="28">
        <f>+SUMIF('Input Sheet'!$S:$S,$AL4388,'Input Sheet'!H:H)</f>
        <v>0</v>
      </c>
      <c r="AE4388" s="28">
        <f>+SUMIF('Input Sheet'!$S:$S,$AL4388,'Input Sheet'!I:I)</f>
        <v>0</v>
      </c>
      <c r="AF4388" s="28">
        <f>+SUMIF('Input Sheet'!$S:$S,$AL4388,'Input Sheet'!J:J)</f>
        <v>0</v>
      </c>
      <c r="AG4388" s="28">
        <f>+SUMIF('Input Sheet'!$S:$S,$AL4388,'Input Sheet'!K:K)</f>
        <v>0</v>
      </c>
      <c r="AH4388" s="28">
        <f>+SUMIF('Input Sheet'!$S:$S,$AL4388,'Input Sheet'!L:L)</f>
        <v>0</v>
      </c>
      <c r="AI4388" s="28">
        <f>+SUMIF('Input Sheet'!$S:$S,$AL4388,'Input Sheet'!M:M)</f>
        <v>0</v>
      </c>
      <c r="AJ4388" s="28">
        <f>+SUMIF('Input Sheet'!$S:$S,$AL4388,'Input Sheet'!N:N)</f>
        <v>0</v>
      </c>
      <c r="AK4388" s="28"/>
      <c r="AL4388" s="27" t="str">
        <f t="shared" si="341"/>
        <v>110-3009R</v>
      </c>
      <c r="AM4388" s="34" t="str">
        <f t="shared" si="344"/>
        <v>Used Vehicle</v>
      </c>
      <c r="AN4388" s="34" t="str">
        <f t="shared" si="345"/>
        <v>Used VehicleEx NV demonstrators gross profit p.u.</v>
      </c>
      <c r="AO4388" s="35"/>
      <c r="AP4388" s="35"/>
      <c r="AQ4388" s="35"/>
    </row>
    <row r="4389" spans="1:43" x14ac:dyDescent="0.25">
      <c r="A4389" s="27" t="s">
        <v>103</v>
      </c>
      <c r="B4389" s="27" t="s">
        <v>104</v>
      </c>
      <c r="C4389" s="27" t="s">
        <v>657</v>
      </c>
      <c r="D4389" s="27" t="s">
        <v>830</v>
      </c>
      <c r="E4389" s="27" t="s">
        <v>658</v>
      </c>
      <c r="F4389" s="27" t="s">
        <v>1072</v>
      </c>
      <c r="G4389" s="27" t="s">
        <v>1073</v>
      </c>
      <c r="H4389" s="34" t="s">
        <v>1031</v>
      </c>
      <c r="I4389" s="34" t="s">
        <v>1035</v>
      </c>
      <c r="J4389" s="34" t="str">
        <f t="shared" si="342"/>
        <v>Used VehicleEx NV demonstrators gross profit p.u.</v>
      </c>
      <c r="K4389" s="34" t="str">
        <f t="shared" si="343"/>
        <v>210Ex-Toyota NV Demonstrator revenue</v>
      </c>
      <c r="L4389" s="28">
        <f>+SUMIF('TB 4-24'!M:M,$AL4389,'TB 4-24'!G:G)</f>
        <v>0</v>
      </c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>
        <f>+SUMIF('Input Sheet'!$S:$S,$AL4389,'Input Sheet'!C:C)</f>
        <v>0</v>
      </c>
      <c r="Z4389" s="28">
        <f>+SUMIF('Input Sheet'!$S:$S,$AL4389,'Input Sheet'!D:D)</f>
        <v>0</v>
      </c>
      <c r="AA4389" s="28">
        <f>+SUMIF('Input Sheet'!$S:$S,$AL4389,'Input Sheet'!E:E)</f>
        <v>0</v>
      </c>
      <c r="AB4389" s="28">
        <f>+SUMIF('Input Sheet'!$S:$S,$AL4389,'Input Sheet'!F:F)</f>
        <v>0</v>
      </c>
      <c r="AC4389" s="28">
        <f>+SUMIF('Input Sheet'!$S:$S,$AL4389,'Input Sheet'!G:G)</f>
        <v>0</v>
      </c>
      <c r="AD4389" s="28">
        <f>+SUMIF('Input Sheet'!$S:$S,$AL4389,'Input Sheet'!H:H)</f>
        <v>0</v>
      </c>
      <c r="AE4389" s="28">
        <f>+SUMIF('Input Sheet'!$S:$S,$AL4389,'Input Sheet'!I:I)</f>
        <v>0</v>
      </c>
      <c r="AF4389" s="28">
        <f>+SUMIF('Input Sheet'!$S:$S,$AL4389,'Input Sheet'!J:J)</f>
        <v>0</v>
      </c>
      <c r="AG4389" s="28">
        <f>+SUMIF('Input Sheet'!$S:$S,$AL4389,'Input Sheet'!K:K)</f>
        <v>0</v>
      </c>
      <c r="AH4389" s="28">
        <f>+SUMIF('Input Sheet'!$S:$S,$AL4389,'Input Sheet'!L:L)</f>
        <v>0</v>
      </c>
      <c r="AI4389" s="28">
        <f>+SUMIF('Input Sheet'!$S:$S,$AL4389,'Input Sheet'!M:M)</f>
        <v>0</v>
      </c>
      <c r="AJ4389" s="28">
        <f>+SUMIF('Input Sheet'!$S:$S,$AL4389,'Input Sheet'!N:N)</f>
        <v>0</v>
      </c>
      <c r="AK4389" s="28"/>
      <c r="AL4389" s="27" t="str">
        <f t="shared" si="341"/>
        <v>210-3009RD</v>
      </c>
      <c r="AM4389" s="34" t="str">
        <f t="shared" si="344"/>
        <v>Used Vehicle</v>
      </c>
      <c r="AN4389" s="34" t="str">
        <f t="shared" si="345"/>
        <v>Used VehicleEx NV demonstrators gross profit p.u.</v>
      </c>
      <c r="AO4389" s="35"/>
      <c r="AP4389" s="35"/>
      <c r="AQ4389" s="35"/>
    </row>
    <row r="4390" spans="1:43" x14ac:dyDescent="0.25">
      <c r="A4390" s="27" t="s">
        <v>103</v>
      </c>
      <c r="B4390" s="27" t="s">
        <v>104</v>
      </c>
      <c r="C4390" s="27" t="s">
        <v>663</v>
      </c>
      <c r="D4390" s="27" t="s">
        <v>830</v>
      </c>
      <c r="E4390" s="27" t="s">
        <v>665</v>
      </c>
      <c r="F4390" s="27" t="s">
        <v>1072</v>
      </c>
      <c r="G4390" s="27" t="s">
        <v>1073</v>
      </c>
      <c r="H4390" s="34" t="s">
        <v>1031</v>
      </c>
      <c r="I4390" s="34" t="s">
        <v>1035</v>
      </c>
      <c r="J4390" s="34" t="str">
        <f t="shared" si="342"/>
        <v>Used VehicleEx NV demonstrators gross profit p.u.</v>
      </c>
      <c r="K4390" s="34" t="str">
        <f t="shared" si="343"/>
        <v>410Ex-Toyota NV Demonstrator revenue</v>
      </c>
      <c r="L4390" s="28">
        <f>+SUMIF('TB 4-24'!M:M,$AL4390,'TB 4-24'!G:G)</f>
        <v>0</v>
      </c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>
        <f>+SUMIF('Input Sheet'!$S:$S,$AL4390,'Input Sheet'!C:C)</f>
        <v>0</v>
      </c>
      <c r="Z4390" s="28">
        <f>+SUMIF('Input Sheet'!$S:$S,$AL4390,'Input Sheet'!D:D)</f>
        <v>0</v>
      </c>
      <c r="AA4390" s="28">
        <f>+SUMIF('Input Sheet'!$S:$S,$AL4390,'Input Sheet'!E:E)</f>
        <v>0</v>
      </c>
      <c r="AB4390" s="28">
        <f>+SUMIF('Input Sheet'!$S:$S,$AL4390,'Input Sheet'!F:F)</f>
        <v>0</v>
      </c>
      <c r="AC4390" s="28">
        <f>+SUMIF('Input Sheet'!$S:$S,$AL4390,'Input Sheet'!G:G)</f>
        <v>0</v>
      </c>
      <c r="AD4390" s="28">
        <f>+SUMIF('Input Sheet'!$S:$S,$AL4390,'Input Sheet'!H:H)</f>
        <v>0</v>
      </c>
      <c r="AE4390" s="28">
        <f>+SUMIF('Input Sheet'!$S:$S,$AL4390,'Input Sheet'!I:I)</f>
        <v>0</v>
      </c>
      <c r="AF4390" s="28">
        <f>+SUMIF('Input Sheet'!$S:$S,$AL4390,'Input Sheet'!J:J)</f>
        <v>0</v>
      </c>
      <c r="AG4390" s="28">
        <f>+SUMIF('Input Sheet'!$S:$S,$AL4390,'Input Sheet'!K:K)</f>
        <v>0</v>
      </c>
      <c r="AH4390" s="28">
        <f>+SUMIF('Input Sheet'!$S:$S,$AL4390,'Input Sheet'!L:L)</f>
        <v>0</v>
      </c>
      <c r="AI4390" s="28">
        <f>+SUMIF('Input Sheet'!$S:$S,$AL4390,'Input Sheet'!M:M)</f>
        <v>0</v>
      </c>
      <c r="AJ4390" s="28">
        <f>+SUMIF('Input Sheet'!$S:$S,$AL4390,'Input Sheet'!N:N)</f>
        <v>0</v>
      </c>
      <c r="AK4390" s="28"/>
      <c r="AL4390" s="27" t="str">
        <f t="shared" si="341"/>
        <v>410-3009RD</v>
      </c>
      <c r="AM4390" s="34" t="str">
        <f t="shared" si="344"/>
        <v>Used Vehicle</v>
      </c>
      <c r="AN4390" s="34" t="str">
        <f t="shared" si="345"/>
        <v>Used VehicleEx NV demonstrators gross profit p.u.</v>
      </c>
      <c r="AO4390" s="35"/>
      <c r="AP4390" s="35"/>
      <c r="AQ4390" s="35"/>
    </row>
    <row r="4391" spans="1:43" x14ac:dyDescent="0.25">
      <c r="A4391" s="27" t="s">
        <v>103</v>
      </c>
      <c r="B4391" s="27" t="s">
        <v>104</v>
      </c>
      <c r="C4391" s="27" t="s">
        <v>671</v>
      </c>
      <c r="D4391" s="27" t="s">
        <v>830</v>
      </c>
      <c r="E4391" s="27" t="s">
        <v>673</v>
      </c>
      <c r="F4391" s="27" t="s">
        <v>1072</v>
      </c>
      <c r="G4391" s="27" t="s">
        <v>1073</v>
      </c>
      <c r="H4391" s="34" t="s">
        <v>1031</v>
      </c>
      <c r="I4391" s="34" t="s">
        <v>1035</v>
      </c>
      <c r="J4391" s="34" t="str">
        <f t="shared" si="342"/>
        <v>Used VehicleEx NV demonstrators gross profit p.u.</v>
      </c>
      <c r="K4391" s="34" t="str">
        <f t="shared" si="343"/>
        <v>310Ex-Toyota NV Demonstrator revenue</v>
      </c>
      <c r="L4391" s="28">
        <f>+SUMIF('TB 4-24'!M:M,$AL4391,'TB 4-24'!G:G)</f>
        <v>0</v>
      </c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>
        <f>+SUMIF('Input Sheet'!$S:$S,$AL4391,'Input Sheet'!C:C)</f>
        <v>0</v>
      </c>
      <c r="Z4391" s="28">
        <f>+SUMIF('Input Sheet'!$S:$S,$AL4391,'Input Sheet'!D:D)</f>
        <v>0</v>
      </c>
      <c r="AA4391" s="28">
        <f>+SUMIF('Input Sheet'!$S:$S,$AL4391,'Input Sheet'!E:E)</f>
        <v>0</v>
      </c>
      <c r="AB4391" s="28">
        <f>+SUMIF('Input Sheet'!$S:$S,$AL4391,'Input Sheet'!F:F)</f>
        <v>0</v>
      </c>
      <c r="AC4391" s="28">
        <f>+SUMIF('Input Sheet'!$S:$S,$AL4391,'Input Sheet'!G:G)</f>
        <v>0</v>
      </c>
      <c r="AD4391" s="28">
        <f>+SUMIF('Input Sheet'!$S:$S,$AL4391,'Input Sheet'!H:H)</f>
        <v>0</v>
      </c>
      <c r="AE4391" s="28">
        <f>+SUMIF('Input Sheet'!$S:$S,$AL4391,'Input Sheet'!I:I)</f>
        <v>0</v>
      </c>
      <c r="AF4391" s="28">
        <f>+SUMIF('Input Sheet'!$S:$S,$AL4391,'Input Sheet'!J:J)</f>
        <v>0</v>
      </c>
      <c r="AG4391" s="28">
        <f>+SUMIF('Input Sheet'!$S:$S,$AL4391,'Input Sheet'!K:K)</f>
        <v>0</v>
      </c>
      <c r="AH4391" s="28">
        <f>+SUMIF('Input Sheet'!$S:$S,$AL4391,'Input Sheet'!L:L)</f>
        <v>0</v>
      </c>
      <c r="AI4391" s="28">
        <f>+SUMIF('Input Sheet'!$S:$S,$AL4391,'Input Sheet'!M:M)</f>
        <v>0</v>
      </c>
      <c r="AJ4391" s="28">
        <f>+SUMIF('Input Sheet'!$S:$S,$AL4391,'Input Sheet'!N:N)</f>
        <v>0</v>
      </c>
      <c r="AK4391" s="28"/>
      <c r="AL4391" s="27" t="str">
        <f t="shared" si="341"/>
        <v>310-3009RD</v>
      </c>
      <c r="AM4391" s="34" t="str">
        <f t="shared" si="344"/>
        <v>Used Vehicle</v>
      </c>
      <c r="AN4391" s="34" t="str">
        <f t="shared" si="345"/>
        <v>Used VehicleEx NV demonstrators gross profit p.u.</v>
      </c>
      <c r="AO4391" s="35"/>
      <c r="AP4391" s="35"/>
      <c r="AQ4391" s="35"/>
    </row>
    <row r="4392" spans="1:43" x14ac:dyDescent="0.25">
      <c r="A4392" s="27" t="s">
        <v>103</v>
      </c>
      <c r="B4392" s="27" t="s">
        <v>104</v>
      </c>
      <c r="C4392" s="27" t="s">
        <v>104</v>
      </c>
      <c r="D4392" s="27" t="s">
        <v>830</v>
      </c>
      <c r="E4392" s="27" t="s">
        <v>649</v>
      </c>
      <c r="F4392" s="27" t="s">
        <v>1072</v>
      </c>
      <c r="G4392" s="27" t="s">
        <v>1073</v>
      </c>
      <c r="H4392" s="34" t="s">
        <v>1031</v>
      </c>
      <c r="I4392" s="34" t="s">
        <v>1035</v>
      </c>
      <c r="J4392" s="34" t="str">
        <f t="shared" si="342"/>
        <v>Used VehicleEx NV demonstrators gross profit p.u.</v>
      </c>
      <c r="K4392" s="34" t="str">
        <f t="shared" si="343"/>
        <v>110Ex-Toyota NV Demonstrator revenue</v>
      </c>
      <c r="L4392" s="28">
        <f>+SUMIF('TB 4-24'!M:M,$AL4392,'TB 4-24'!G:G)</f>
        <v>0</v>
      </c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>
        <f>+SUMIF('Input Sheet'!$S:$S,$AL4392,'Input Sheet'!C:C)</f>
        <v>0</v>
      </c>
      <c r="Z4392" s="28">
        <f>+SUMIF('Input Sheet'!$S:$S,$AL4392,'Input Sheet'!D:D)</f>
        <v>0</v>
      </c>
      <c r="AA4392" s="28">
        <f>+SUMIF('Input Sheet'!$S:$S,$AL4392,'Input Sheet'!E:E)</f>
        <v>0</v>
      </c>
      <c r="AB4392" s="28">
        <f>+SUMIF('Input Sheet'!$S:$S,$AL4392,'Input Sheet'!F:F)</f>
        <v>0</v>
      </c>
      <c r="AC4392" s="28">
        <f>+SUMIF('Input Sheet'!$S:$S,$AL4392,'Input Sheet'!G:G)</f>
        <v>0</v>
      </c>
      <c r="AD4392" s="28">
        <f>+SUMIF('Input Sheet'!$S:$S,$AL4392,'Input Sheet'!H:H)</f>
        <v>0</v>
      </c>
      <c r="AE4392" s="28">
        <f>+SUMIF('Input Sheet'!$S:$S,$AL4392,'Input Sheet'!I:I)</f>
        <v>0</v>
      </c>
      <c r="AF4392" s="28">
        <f>+SUMIF('Input Sheet'!$S:$S,$AL4392,'Input Sheet'!J:J)</f>
        <v>0</v>
      </c>
      <c r="AG4392" s="28">
        <f>+SUMIF('Input Sheet'!$S:$S,$AL4392,'Input Sheet'!K:K)</f>
        <v>0</v>
      </c>
      <c r="AH4392" s="28">
        <f>+SUMIF('Input Sheet'!$S:$S,$AL4392,'Input Sheet'!L:L)</f>
        <v>0</v>
      </c>
      <c r="AI4392" s="28">
        <f>+SUMIF('Input Sheet'!$S:$S,$AL4392,'Input Sheet'!M:M)</f>
        <v>0</v>
      </c>
      <c r="AJ4392" s="28">
        <f>+SUMIF('Input Sheet'!$S:$S,$AL4392,'Input Sheet'!N:N)</f>
        <v>0</v>
      </c>
      <c r="AK4392" s="28"/>
      <c r="AL4392" s="27" t="str">
        <f t="shared" si="341"/>
        <v>110-3009RD</v>
      </c>
      <c r="AM4392" s="34" t="str">
        <f t="shared" si="344"/>
        <v>Used Vehicle</v>
      </c>
      <c r="AN4392" s="34" t="str">
        <f t="shared" si="345"/>
        <v>Used VehicleEx NV demonstrators gross profit p.u.</v>
      </c>
      <c r="AO4392" s="35"/>
      <c r="AP4392" s="35"/>
      <c r="AQ4392" s="35"/>
    </row>
    <row r="4393" spans="1:43" x14ac:dyDescent="0.25">
      <c r="A4393" s="27" t="s">
        <v>103</v>
      </c>
      <c r="B4393" s="27" t="s">
        <v>104</v>
      </c>
      <c r="C4393" s="27" t="s">
        <v>657</v>
      </c>
      <c r="D4393" s="27" t="s">
        <v>831</v>
      </c>
      <c r="E4393" s="27" t="s">
        <v>658</v>
      </c>
      <c r="F4393" s="27" t="s">
        <v>1072</v>
      </c>
      <c r="G4393" s="27" t="s">
        <v>1073</v>
      </c>
      <c r="H4393" s="34" t="s">
        <v>1031</v>
      </c>
      <c r="I4393" s="34" t="s">
        <v>1035</v>
      </c>
      <c r="J4393" s="34" t="str">
        <f t="shared" si="342"/>
        <v>Used VehicleEx NV demonstrators gross profit p.u.</v>
      </c>
      <c r="K4393" s="34" t="str">
        <f t="shared" si="343"/>
        <v>210Ex-Toyota NV Demonstrator revenue</v>
      </c>
      <c r="L4393" s="28">
        <f>+SUMIF('TB 4-24'!M:M,$AL4393,'TB 4-24'!G:G)</f>
        <v>0</v>
      </c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>
        <f>+SUMIF('Input Sheet'!$S:$S,$AL4393,'Input Sheet'!C:C)</f>
        <v>0</v>
      </c>
      <c r="Z4393" s="28">
        <f>+SUMIF('Input Sheet'!$S:$S,$AL4393,'Input Sheet'!D:D)</f>
        <v>0</v>
      </c>
      <c r="AA4393" s="28">
        <f>+SUMIF('Input Sheet'!$S:$S,$AL4393,'Input Sheet'!E:E)</f>
        <v>0</v>
      </c>
      <c r="AB4393" s="28">
        <f>+SUMIF('Input Sheet'!$S:$S,$AL4393,'Input Sheet'!F:F)</f>
        <v>0</v>
      </c>
      <c r="AC4393" s="28">
        <f>+SUMIF('Input Sheet'!$S:$S,$AL4393,'Input Sheet'!G:G)</f>
        <v>0</v>
      </c>
      <c r="AD4393" s="28">
        <f>+SUMIF('Input Sheet'!$S:$S,$AL4393,'Input Sheet'!H:H)</f>
        <v>0</v>
      </c>
      <c r="AE4393" s="28">
        <f>+SUMIF('Input Sheet'!$S:$S,$AL4393,'Input Sheet'!I:I)</f>
        <v>0</v>
      </c>
      <c r="AF4393" s="28">
        <f>+SUMIF('Input Sheet'!$S:$S,$AL4393,'Input Sheet'!J:J)</f>
        <v>0</v>
      </c>
      <c r="AG4393" s="28">
        <f>+SUMIF('Input Sheet'!$S:$S,$AL4393,'Input Sheet'!K:K)</f>
        <v>0</v>
      </c>
      <c r="AH4393" s="28">
        <f>+SUMIF('Input Sheet'!$S:$S,$AL4393,'Input Sheet'!L:L)</f>
        <v>0</v>
      </c>
      <c r="AI4393" s="28">
        <f>+SUMIF('Input Sheet'!$S:$S,$AL4393,'Input Sheet'!M:M)</f>
        <v>0</v>
      </c>
      <c r="AJ4393" s="28">
        <f>+SUMIF('Input Sheet'!$S:$S,$AL4393,'Input Sheet'!N:N)</f>
        <v>0</v>
      </c>
      <c r="AK4393" s="28"/>
      <c r="AL4393" s="27" t="str">
        <f t="shared" si="341"/>
        <v>210-3010R</v>
      </c>
      <c r="AM4393" s="34" t="str">
        <f t="shared" si="344"/>
        <v>Used Vehicle</v>
      </c>
      <c r="AN4393" s="34" t="str">
        <f t="shared" si="345"/>
        <v>Used VehicleEx NV demonstrators gross profit p.u.</v>
      </c>
      <c r="AO4393" s="35"/>
      <c r="AP4393" s="35"/>
      <c r="AQ4393" s="35"/>
    </row>
    <row r="4394" spans="1:43" x14ac:dyDescent="0.25">
      <c r="A4394" s="27" t="s">
        <v>103</v>
      </c>
      <c r="B4394" s="27" t="s">
        <v>104</v>
      </c>
      <c r="C4394" s="27" t="s">
        <v>663</v>
      </c>
      <c r="D4394" s="27" t="s">
        <v>831</v>
      </c>
      <c r="E4394" s="27" t="s">
        <v>665</v>
      </c>
      <c r="F4394" s="27" t="s">
        <v>1072</v>
      </c>
      <c r="G4394" s="27" t="s">
        <v>1073</v>
      </c>
      <c r="H4394" s="34" t="s">
        <v>1031</v>
      </c>
      <c r="I4394" s="34" t="s">
        <v>1035</v>
      </c>
      <c r="J4394" s="34" t="str">
        <f t="shared" si="342"/>
        <v>Used VehicleEx NV demonstrators gross profit p.u.</v>
      </c>
      <c r="K4394" s="34" t="str">
        <f t="shared" si="343"/>
        <v>410Ex-Toyota NV Demonstrator revenue</v>
      </c>
      <c r="L4394" s="28">
        <f>+SUMIF('TB 4-24'!M:M,$AL4394,'TB 4-24'!G:G)</f>
        <v>0</v>
      </c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>
        <f>+SUMIF('Input Sheet'!$S:$S,$AL4394,'Input Sheet'!C:C)</f>
        <v>0</v>
      </c>
      <c r="Z4394" s="28">
        <f>+SUMIF('Input Sheet'!$S:$S,$AL4394,'Input Sheet'!D:D)</f>
        <v>0</v>
      </c>
      <c r="AA4394" s="28">
        <f>+SUMIF('Input Sheet'!$S:$S,$AL4394,'Input Sheet'!E:E)</f>
        <v>0</v>
      </c>
      <c r="AB4394" s="28">
        <f>+SUMIF('Input Sheet'!$S:$S,$AL4394,'Input Sheet'!F:F)</f>
        <v>0</v>
      </c>
      <c r="AC4394" s="28">
        <f>+SUMIF('Input Sheet'!$S:$S,$AL4394,'Input Sheet'!G:G)</f>
        <v>0</v>
      </c>
      <c r="AD4394" s="28">
        <f>+SUMIF('Input Sheet'!$S:$S,$AL4394,'Input Sheet'!H:H)</f>
        <v>0</v>
      </c>
      <c r="AE4394" s="28">
        <f>+SUMIF('Input Sheet'!$S:$S,$AL4394,'Input Sheet'!I:I)</f>
        <v>0</v>
      </c>
      <c r="AF4394" s="28">
        <f>+SUMIF('Input Sheet'!$S:$S,$AL4394,'Input Sheet'!J:J)</f>
        <v>0</v>
      </c>
      <c r="AG4394" s="28">
        <f>+SUMIF('Input Sheet'!$S:$S,$AL4394,'Input Sheet'!K:K)</f>
        <v>0</v>
      </c>
      <c r="AH4394" s="28">
        <f>+SUMIF('Input Sheet'!$S:$S,$AL4394,'Input Sheet'!L:L)</f>
        <v>0</v>
      </c>
      <c r="AI4394" s="28">
        <f>+SUMIF('Input Sheet'!$S:$S,$AL4394,'Input Sheet'!M:M)</f>
        <v>0</v>
      </c>
      <c r="AJ4394" s="28">
        <f>+SUMIF('Input Sheet'!$S:$S,$AL4394,'Input Sheet'!N:N)</f>
        <v>0</v>
      </c>
      <c r="AK4394" s="28"/>
      <c r="AL4394" s="27" t="str">
        <f t="shared" si="341"/>
        <v>410-3010R</v>
      </c>
      <c r="AM4394" s="34" t="str">
        <f t="shared" si="344"/>
        <v>Used Vehicle</v>
      </c>
      <c r="AN4394" s="34" t="str">
        <f t="shared" si="345"/>
        <v>Used VehicleEx NV demonstrators gross profit p.u.</v>
      </c>
      <c r="AO4394" s="35"/>
      <c r="AP4394" s="35"/>
      <c r="AQ4394" s="35"/>
    </row>
    <row r="4395" spans="1:43" x14ac:dyDescent="0.25">
      <c r="A4395" s="27" t="s">
        <v>103</v>
      </c>
      <c r="B4395" s="27" t="s">
        <v>104</v>
      </c>
      <c r="C4395" s="27" t="s">
        <v>671</v>
      </c>
      <c r="D4395" s="27" t="s">
        <v>831</v>
      </c>
      <c r="E4395" s="27" t="s">
        <v>673</v>
      </c>
      <c r="F4395" s="27" t="s">
        <v>1072</v>
      </c>
      <c r="G4395" s="27" t="s">
        <v>1073</v>
      </c>
      <c r="H4395" s="34" t="s">
        <v>1031</v>
      </c>
      <c r="I4395" s="34" t="s">
        <v>1035</v>
      </c>
      <c r="J4395" s="34" t="str">
        <f t="shared" si="342"/>
        <v>Used VehicleEx NV demonstrators gross profit p.u.</v>
      </c>
      <c r="K4395" s="34" t="str">
        <f t="shared" si="343"/>
        <v>310Ex-Toyota NV Demonstrator revenue</v>
      </c>
      <c r="L4395" s="28">
        <f>+SUMIF('TB 4-24'!M:M,$AL4395,'TB 4-24'!G:G)</f>
        <v>0</v>
      </c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>
        <f>+SUMIF('Input Sheet'!$S:$S,$AL4395,'Input Sheet'!C:C)</f>
        <v>0</v>
      </c>
      <c r="Z4395" s="28">
        <f>+SUMIF('Input Sheet'!$S:$S,$AL4395,'Input Sheet'!D:D)</f>
        <v>0</v>
      </c>
      <c r="AA4395" s="28">
        <f>+SUMIF('Input Sheet'!$S:$S,$AL4395,'Input Sheet'!E:E)</f>
        <v>0</v>
      </c>
      <c r="AB4395" s="28">
        <f>+SUMIF('Input Sheet'!$S:$S,$AL4395,'Input Sheet'!F:F)</f>
        <v>0</v>
      </c>
      <c r="AC4395" s="28">
        <f>+SUMIF('Input Sheet'!$S:$S,$AL4395,'Input Sheet'!G:G)</f>
        <v>0</v>
      </c>
      <c r="AD4395" s="28">
        <f>+SUMIF('Input Sheet'!$S:$S,$AL4395,'Input Sheet'!H:H)</f>
        <v>0</v>
      </c>
      <c r="AE4395" s="28">
        <f>+SUMIF('Input Sheet'!$S:$S,$AL4395,'Input Sheet'!I:I)</f>
        <v>0</v>
      </c>
      <c r="AF4395" s="28">
        <f>+SUMIF('Input Sheet'!$S:$S,$AL4395,'Input Sheet'!J:J)</f>
        <v>0</v>
      </c>
      <c r="AG4395" s="28">
        <f>+SUMIF('Input Sheet'!$S:$S,$AL4395,'Input Sheet'!K:K)</f>
        <v>0</v>
      </c>
      <c r="AH4395" s="28">
        <f>+SUMIF('Input Sheet'!$S:$S,$AL4395,'Input Sheet'!L:L)</f>
        <v>0</v>
      </c>
      <c r="AI4395" s="28">
        <f>+SUMIF('Input Sheet'!$S:$S,$AL4395,'Input Sheet'!M:M)</f>
        <v>0</v>
      </c>
      <c r="AJ4395" s="28">
        <f>+SUMIF('Input Sheet'!$S:$S,$AL4395,'Input Sheet'!N:N)</f>
        <v>0</v>
      </c>
      <c r="AK4395" s="28"/>
      <c r="AL4395" s="27" t="str">
        <f t="shared" si="341"/>
        <v>310-3010R</v>
      </c>
      <c r="AM4395" s="34" t="str">
        <f t="shared" si="344"/>
        <v>Used Vehicle</v>
      </c>
      <c r="AN4395" s="34" t="str">
        <f t="shared" si="345"/>
        <v>Used VehicleEx NV demonstrators gross profit p.u.</v>
      </c>
      <c r="AO4395" s="35"/>
      <c r="AP4395" s="35"/>
      <c r="AQ4395" s="35"/>
    </row>
    <row r="4396" spans="1:43" x14ac:dyDescent="0.25">
      <c r="A4396" s="27" t="s">
        <v>103</v>
      </c>
      <c r="B4396" s="27" t="s">
        <v>104</v>
      </c>
      <c r="C4396" s="27" t="s">
        <v>104</v>
      </c>
      <c r="D4396" s="27" t="s">
        <v>831</v>
      </c>
      <c r="E4396" s="27" t="s">
        <v>649</v>
      </c>
      <c r="F4396" s="27" t="s">
        <v>1072</v>
      </c>
      <c r="G4396" s="27" t="s">
        <v>1073</v>
      </c>
      <c r="H4396" s="34" t="s">
        <v>1031</v>
      </c>
      <c r="I4396" s="34" t="s">
        <v>1035</v>
      </c>
      <c r="J4396" s="34" t="str">
        <f t="shared" si="342"/>
        <v>Used VehicleEx NV demonstrators gross profit p.u.</v>
      </c>
      <c r="K4396" s="34" t="str">
        <f t="shared" si="343"/>
        <v>110Ex-Toyota NV Demonstrator revenue</v>
      </c>
      <c r="L4396" s="28">
        <f>+SUMIF('TB 4-24'!M:M,$AL4396,'TB 4-24'!G:G)</f>
        <v>0</v>
      </c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>
        <f>+SUMIF('Input Sheet'!$S:$S,$AL4396,'Input Sheet'!C:C)</f>
        <v>0</v>
      </c>
      <c r="Z4396" s="28">
        <f>+SUMIF('Input Sheet'!$S:$S,$AL4396,'Input Sheet'!D:D)</f>
        <v>0</v>
      </c>
      <c r="AA4396" s="28">
        <f>+SUMIF('Input Sheet'!$S:$S,$AL4396,'Input Sheet'!E:E)</f>
        <v>0</v>
      </c>
      <c r="AB4396" s="28">
        <f>+SUMIF('Input Sheet'!$S:$S,$AL4396,'Input Sheet'!F:F)</f>
        <v>0</v>
      </c>
      <c r="AC4396" s="28">
        <f>+SUMIF('Input Sheet'!$S:$S,$AL4396,'Input Sheet'!G:G)</f>
        <v>0</v>
      </c>
      <c r="AD4396" s="28">
        <f>+SUMIF('Input Sheet'!$S:$S,$AL4396,'Input Sheet'!H:H)</f>
        <v>0</v>
      </c>
      <c r="AE4396" s="28">
        <f>+SUMIF('Input Sheet'!$S:$S,$AL4396,'Input Sheet'!I:I)</f>
        <v>0</v>
      </c>
      <c r="AF4396" s="28">
        <f>+SUMIF('Input Sheet'!$S:$S,$AL4396,'Input Sheet'!J:J)</f>
        <v>0</v>
      </c>
      <c r="AG4396" s="28">
        <f>+SUMIF('Input Sheet'!$S:$S,$AL4396,'Input Sheet'!K:K)</f>
        <v>0</v>
      </c>
      <c r="AH4396" s="28">
        <f>+SUMIF('Input Sheet'!$S:$S,$AL4396,'Input Sheet'!L:L)</f>
        <v>0</v>
      </c>
      <c r="AI4396" s="28">
        <f>+SUMIF('Input Sheet'!$S:$S,$AL4396,'Input Sheet'!M:M)</f>
        <v>0</v>
      </c>
      <c r="AJ4396" s="28">
        <f>+SUMIF('Input Sheet'!$S:$S,$AL4396,'Input Sheet'!N:N)</f>
        <v>0</v>
      </c>
      <c r="AK4396" s="28"/>
      <c r="AL4396" s="27" t="str">
        <f t="shared" si="341"/>
        <v>110-3010R</v>
      </c>
      <c r="AM4396" s="34" t="str">
        <f t="shared" si="344"/>
        <v>Used Vehicle</v>
      </c>
      <c r="AN4396" s="34" t="str">
        <f t="shared" si="345"/>
        <v>Used VehicleEx NV demonstrators gross profit p.u.</v>
      </c>
      <c r="AO4396" s="35"/>
      <c r="AP4396" s="35"/>
      <c r="AQ4396" s="35"/>
    </row>
    <row r="4397" spans="1:43" x14ac:dyDescent="0.25">
      <c r="A4397" s="27" t="s">
        <v>103</v>
      </c>
      <c r="B4397" s="27" t="s">
        <v>104</v>
      </c>
      <c r="C4397" s="27" t="s">
        <v>657</v>
      </c>
      <c r="D4397" s="27" t="s">
        <v>832</v>
      </c>
      <c r="E4397" s="27" t="s">
        <v>658</v>
      </c>
      <c r="F4397" s="27" t="s">
        <v>1072</v>
      </c>
      <c r="G4397" s="27" t="s">
        <v>1073</v>
      </c>
      <c r="H4397" s="34" t="s">
        <v>1031</v>
      </c>
      <c r="I4397" s="34" t="s">
        <v>1035</v>
      </c>
      <c r="J4397" s="34" t="str">
        <f t="shared" si="342"/>
        <v>Used VehicleEx NV demonstrators gross profit p.u.</v>
      </c>
      <c r="K4397" s="34" t="str">
        <f t="shared" si="343"/>
        <v>210Ex-Toyota NV Demonstrator revenue</v>
      </c>
      <c r="L4397" s="28">
        <f>+SUMIF('TB 4-24'!M:M,$AL4397,'TB 4-24'!G:G)</f>
        <v>0</v>
      </c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>
        <f>+SUMIF('Input Sheet'!$S:$S,$AL4397,'Input Sheet'!C:C)</f>
        <v>0</v>
      </c>
      <c r="Z4397" s="28">
        <f>+SUMIF('Input Sheet'!$S:$S,$AL4397,'Input Sheet'!D:D)</f>
        <v>0</v>
      </c>
      <c r="AA4397" s="28">
        <f>+SUMIF('Input Sheet'!$S:$S,$AL4397,'Input Sheet'!E:E)</f>
        <v>0</v>
      </c>
      <c r="AB4397" s="28">
        <f>+SUMIF('Input Sheet'!$S:$S,$AL4397,'Input Sheet'!F:F)</f>
        <v>0</v>
      </c>
      <c r="AC4397" s="28">
        <f>+SUMIF('Input Sheet'!$S:$S,$AL4397,'Input Sheet'!G:G)</f>
        <v>0</v>
      </c>
      <c r="AD4397" s="28">
        <f>+SUMIF('Input Sheet'!$S:$S,$AL4397,'Input Sheet'!H:H)</f>
        <v>0</v>
      </c>
      <c r="AE4397" s="28">
        <f>+SUMIF('Input Sheet'!$S:$S,$AL4397,'Input Sheet'!I:I)</f>
        <v>0</v>
      </c>
      <c r="AF4397" s="28">
        <f>+SUMIF('Input Sheet'!$S:$S,$AL4397,'Input Sheet'!J:J)</f>
        <v>0</v>
      </c>
      <c r="AG4397" s="28">
        <f>+SUMIF('Input Sheet'!$S:$S,$AL4397,'Input Sheet'!K:K)</f>
        <v>0</v>
      </c>
      <c r="AH4397" s="28">
        <f>+SUMIF('Input Sheet'!$S:$S,$AL4397,'Input Sheet'!L:L)</f>
        <v>0</v>
      </c>
      <c r="AI4397" s="28">
        <f>+SUMIF('Input Sheet'!$S:$S,$AL4397,'Input Sheet'!M:M)</f>
        <v>0</v>
      </c>
      <c r="AJ4397" s="28">
        <f>+SUMIF('Input Sheet'!$S:$S,$AL4397,'Input Sheet'!N:N)</f>
        <v>0</v>
      </c>
      <c r="AK4397" s="28"/>
      <c r="AL4397" s="27" t="str">
        <f t="shared" si="341"/>
        <v>210-3010RD</v>
      </c>
      <c r="AM4397" s="34" t="str">
        <f t="shared" si="344"/>
        <v>Used Vehicle</v>
      </c>
      <c r="AN4397" s="34" t="str">
        <f t="shared" si="345"/>
        <v>Used VehicleEx NV demonstrators gross profit p.u.</v>
      </c>
      <c r="AO4397" s="35"/>
      <c r="AP4397" s="35"/>
      <c r="AQ4397" s="35"/>
    </row>
    <row r="4398" spans="1:43" x14ac:dyDescent="0.25">
      <c r="A4398" s="27" t="s">
        <v>103</v>
      </c>
      <c r="B4398" s="27" t="s">
        <v>104</v>
      </c>
      <c r="C4398" s="27" t="s">
        <v>663</v>
      </c>
      <c r="D4398" s="27" t="s">
        <v>832</v>
      </c>
      <c r="E4398" s="27" t="s">
        <v>665</v>
      </c>
      <c r="F4398" s="27" t="s">
        <v>1072</v>
      </c>
      <c r="G4398" s="27" t="s">
        <v>1073</v>
      </c>
      <c r="H4398" s="34" t="s">
        <v>1031</v>
      </c>
      <c r="I4398" s="34" t="s">
        <v>1035</v>
      </c>
      <c r="J4398" s="34" t="str">
        <f t="shared" si="342"/>
        <v>Used VehicleEx NV demonstrators gross profit p.u.</v>
      </c>
      <c r="K4398" s="34" t="str">
        <f t="shared" si="343"/>
        <v>410Ex-Toyota NV Demonstrator revenue</v>
      </c>
      <c r="L4398" s="28">
        <f>+SUMIF('TB 4-24'!M:M,$AL4398,'TB 4-24'!G:G)</f>
        <v>0</v>
      </c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>
        <f>+SUMIF('Input Sheet'!$S:$S,$AL4398,'Input Sheet'!C:C)</f>
        <v>0</v>
      </c>
      <c r="Z4398" s="28">
        <f>+SUMIF('Input Sheet'!$S:$S,$AL4398,'Input Sheet'!D:D)</f>
        <v>0</v>
      </c>
      <c r="AA4398" s="28">
        <f>+SUMIF('Input Sheet'!$S:$S,$AL4398,'Input Sheet'!E:E)</f>
        <v>0</v>
      </c>
      <c r="AB4398" s="28">
        <f>+SUMIF('Input Sheet'!$S:$S,$AL4398,'Input Sheet'!F:F)</f>
        <v>0</v>
      </c>
      <c r="AC4398" s="28">
        <f>+SUMIF('Input Sheet'!$S:$S,$AL4398,'Input Sheet'!G:G)</f>
        <v>0</v>
      </c>
      <c r="AD4398" s="28">
        <f>+SUMIF('Input Sheet'!$S:$S,$AL4398,'Input Sheet'!H:H)</f>
        <v>0</v>
      </c>
      <c r="AE4398" s="28">
        <f>+SUMIF('Input Sheet'!$S:$S,$AL4398,'Input Sheet'!I:I)</f>
        <v>0</v>
      </c>
      <c r="AF4398" s="28">
        <f>+SUMIF('Input Sheet'!$S:$S,$AL4398,'Input Sheet'!J:J)</f>
        <v>0</v>
      </c>
      <c r="AG4398" s="28">
        <f>+SUMIF('Input Sheet'!$S:$S,$AL4398,'Input Sheet'!K:K)</f>
        <v>0</v>
      </c>
      <c r="AH4398" s="28">
        <f>+SUMIF('Input Sheet'!$S:$S,$AL4398,'Input Sheet'!L:L)</f>
        <v>0</v>
      </c>
      <c r="AI4398" s="28">
        <f>+SUMIF('Input Sheet'!$S:$S,$AL4398,'Input Sheet'!M:M)</f>
        <v>0</v>
      </c>
      <c r="AJ4398" s="28">
        <f>+SUMIF('Input Sheet'!$S:$S,$AL4398,'Input Sheet'!N:N)</f>
        <v>0</v>
      </c>
      <c r="AK4398" s="28"/>
      <c r="AL4398" s="27" t="str">
        <f t="shared" si="341"/>
        <v>410-3010RD</v>
      </c>
      <c r="AM4398" s="34" t="str">
        <f t="shared" si="344"/>
        <v>Used Vehicle</v>
      </c>
      <c r="AN4398" s="34" t="str">
        <f t="shared" si="345"/>
        <v>Used VehicleEx NV demonstrators gross profit p.u.</v>
      </c>
      <c r="AO4398" s="35"/>
      <c r="AP4398" s="35"/>
      <c r="AQ4398" s="35"/>
    </row>
    <row r="4399" spans="1:43" x14ac:dyDescent="0.25">
      <c r="A4399" s="27" t="s">
        <v>103</v>
      </c>
      <c r="B4399" s="27" t="s">
        <v>104</v>
      </c>
      <c r="C4399" s="27" t="s">
        <v>671</v>
      </c>
      <c r="D4399" s="27" t="s">
        <v>832</v>
      </c>
      <c r="E4399" s="27" t="s">
        <v>673</v>
      </c>
      <c r="F4399" s="27" t="s">
        <v>1072</v>
      </c>
      <c r="G4399" s="27" t="s">
        <v>1073</v>
      </c>
      <c r="H4399" s="34" t="s">
        <v>1031</v>
      </c>
      <c r="I4399" s="34" t="s">
        <v>1035</v>
      </c>
      <c r="J4399" s="34" t="str">
        <f t="shared" si="342"/>
        <v>Used VehicleEx NV demonstrators gross profit p.u.</v>
      </c>
      <c r="K4399" s="34" t="str">
        <f t="shared" si="343"/>
        <v>310Ex-Toyota NV Demonstrator revenue</v>
      </c>
      <c r="L4399" s="28">
        <f>+SUMIF('TB 4-24'!M:M,$AL4399,'TB 4-24'!G:G)</f>
        <v>0</v>
      </c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>
        <f>+SUMIF('Input Sheet'!$S:$S,$AL4399,'Input Sheet'!C:C)</f>
        <v>0</v>
      </c>
      <c r="Z4399" s="28">
        <f>+SUMIF('Input Sheet'!$S:$S,$AL4399,'Input Sheet'!D:D)</f>
        <v>0</v>
      </c>
      <c r="AA4399" s="28">
        <f>+SUMIF('Input Sheet'!$S:$S,$AL4399,'Input Sheet'!E:E)</f>
        <v>0</v>
      </c>
      <c r="AB4399" s="28">
        <f>+SUMIF('Input Sheet'!$S:$S,$AL4399,'Input Sheet'!F:F)</f>
        <v>0</v>
      </c>
      <c r="AC4399" s="28">
        <f>+SUMIF('Input Sheet'!$S:$S,$AL4399,'Input Sheet'!G:G)</f>
        <v>0</v>
      </c>
      <c r="AD4399" s="28">
        <f>+SUMIF('Input Sheet'!$S:$S,$AL4399,'Input Sheet'!H:H)</f>
        <v>0</v>
      </c>
      <c r="AE4399" s="28">
        <f>+SUMIF('Input Sheet'!$S:$S,$AL4399,'Input Sheet'!I:I)</f>
        <v>0</v>
      </c>
      <c r="AF4399" s="28">
        <f>+SUMIF('Input Sheet'!$S:$S,$AL4399,'Input Sheet'!J:J)</f>
        <v>0</v>
      </c>
      <c r="AG4399" s="28">
        <f>+SUMIF('Input Sheet'!$S:$S,$AL4399,'Input Sheet'!K:K)</f>
        <v>0</v>
      </c>
      <c r="AH4399" s="28">
        <f>+SUMIF('Input Sheet'!$S:$S,$AL4399,'Input Sheet'!L:L)</f>
        <v>0</v>
      </c>
      <c r="AI4399" s="28">
        <f>+SUMIF('Input Sheet'!$S:$S,$AL4399,'Input Sheet'!M:M)</f>
        <v>0</v>
      </c>
      <c r="AJ4399" s="28">
        <f>+SUMIF('Input Sheet'!$S:$S,$AL4399,'Input Sheet'!N:N)</f>
        <v>0</v>
      </c>
      <c r="AK4399" s="28"/>
      <c r="AL4399" s="27" t="str">
        <f t="shared" si="341"/>
        <v>310-3010RD</v>
      </c>
      <c r="AM4399" s="34" t="str">
        <f t="shared" si="344"/>
        <v>Used Vehicle</v>
      </c>
      <c r="AN4399" s="34" t="str">
        <f t="shared" si="345"/>
        <v>Used VehicleEx NV demonstrators gross profit p.u.</v>
      </c>
      <c r="AO4399" s="35"/>
      <c r="AP4399" s="35"/>
      <c r="AQ4399" s="35"/>
    </row>
    <row r="4400" spans="1:43" x14ac:dyDescent="0.25">
      <c r="A4400" s="27" t="s">
        <v>103</v>
      </c>
      <c r="B4400" s="27" t="s">
        <v>104</v>
      </c>
      <c r="C4400" s="27" t="s">
        <v>104</v>
      </c>
      <c r="D4400" s="27" t="s">
        <v>832</v>
      </c>
      <c r="E4400" s="27" t="s">
        <v>649</v>
      </c>
      <c r="F4400" s="27" t="s">
        <v>1072</v>
      </c>
      <c r="G4400" s="27" t="s">
        <v>1073</v>
      </c>
      <c r="H4400" s="34" t="s">
        <v>1031</v>
      </c>
      <c r="I4400" s="34" t="s">
        <v>1035</v>
      </c>
      <c r="J4400" s="34" t="str">
        <f t="shared" si="342"/>
        <v>Used VehicleEx NV demonstrators gross profit p.u.</v>
      </c>
      <c r="K4400" s="34" t="str">
        <f t="shared" si="343"/>
        <v>110Ex-Toyota NV Demonstrator revenue</v>
      </c>
      <c r="L4400" s="28">
        <f>+SUMIF('TB 4-24'!M:M,$AL4400,'TB 4-24'!G:G)</f>
        <v>0</v>
      </c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>
        <f>+SUMIF('Input Sheet'!$S:$S,$AL4400,'Input Sheet'!C:C)</f>
        <v>0</v>
      </c>
      <c r="Z4400" s="28">
        <f>+SUMIF('Input Sheet'!$S:$S,$AL4400,'Input Sheet'!D:D)</f>
        <v>0</v>
      </c>
      <c r="AA4400" s="28">
        <f>+SUMIF('Input Sheet'!$S:$S,$AL4400,'Input Sheet'!E:E)</f>
        <v>0</v>
      </c>
      <c r="AB4400" s="28">
        <f>+SUMIF('Input Sheet'!$S:$S,$AL4400,'Input Sheet'!F:F)</f>
        <v>0</v>
      </c>
      <c r="AC4400" s="28">
        <f>+SUMIF('Input Sheet'!$S:$S,$AL4400,'Input Sheet'!G:G)</f>
        <v>0</v>
      </c>
      <c r="AD4400" s="28">
        <f>+SUMIF('Input Sheet'!$S:$S,$AL4400,'Input Sheet'!H:H)</f>
        <v>0</v>
      </c>
      <c r="AE4400" s="28">
        <f>+SUMIF('Input Sheet'!$S:$S,$AL4400,'Input Sheet'!I:I)</f>
        <v>0</v>
      </c>
      <c r="AF4400" s="28">
        <f>+SUMIF('Input Sheet'!$S:$S,$AL4400,'Input Sheet'!J:J)</f>
        <v>0</v>
      </c>
      <c r="AG4400" s="28">
        <f>+SUMIF('Input Sheet'!$S:$S,$AL4400,'Input Sheet'!K:K)</f>
        <v>0</v>
      </c>
      <c r="AH4400" s="28">
        <f>+SUMIF('Input Sheet'!$S:$S,$AL4400,'Input Sheet'!L:L)</f>
        <v>0</v>
      </c>
      <c r="AI4400" s="28">
        <f>+SUMIF('Input Sheet'!$S:$S,$AL4400,'Input Sheet'!M:M)</f>
        <v>0</v>
      </c>
      <c r="AJ4400" s="28">
        <f>+SUMIF('Input Sheet'!$S:$S,$AL4400,'Input Sheet'!N:N)</f>
        <v>0</v>
      </c>
      <c r="AK4400" s="28"/>
      <c r="AL4400" s="27" t="str">
        <f t="shared" si="341"/>
        <v>110-3010RD</v>
      </c>
      <c r="AM4400" s="34" t="str">
        <f t="shared" si="344"/>
        <v>Used Vehicle</v>
      </c>
      <c r="AN4400" s="34" t="str">
        <f t="shared" si="345"/>
        <v>Used VehicleEx NV demonstrators gross profit p.u.</v>
      </c>
      <c r="AO4400" s="35"/>
      <c r="AP4400" s="35"/>
      <c r="AQ4400" s="35"/>
    </row>
    <row r="4401" spans="1:43" x14ac:dyDescent="0.25">
      <c r="A4401" s="27" t="s">
        <v>103</v>
      </c>
      <c r="B4401" s="27" t="s">
        <v>104</v>
      </c>
      <c r="C4401" s="27" t="s">
        <v>663</v>
      </c>
      <c r="D4401" s="27" t="s">
        <v>833</v>
      </c>
      <c r="E4401" s="27" t="s">
        <v>665</v>
      </c>
      <c r="F4401" s="27" t="s">
        <v>1072</v>
      </c>
      <c r="G4401" s="27" t="s">
        <v>1073</v>
      </c>
      <c r="H4401" s="34" t="s">
        <v>1031</v>
      </c>
      <c r="I4401" s="34" t="s">
        <v>1035</v>
      </c>
      <c r="J4401" s="34" t="str">
        <f t="shared" si="342"/>
        <v>Used VehicleEx NV demonstrators gross profit p.u.</v>
      </c>
      <c r="K4401" s="34" t="str">
        <f t="shared" si="343"/>
        <v>410Ex-Toyota NV Demonstrator revenue</v>
      </c>
      <c r="L4401" s="28">
        <f>+SUMIF('TB 4-24'!M:M,$AL4401,'TB 4-24'!G:G)</f>
        <v>0</v>
      </c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>
        <f>+SUMIF('Input Sheet'!$S:$S,$AL4401,'Input Sheet'!C:C)</f>
        <v>0</v>
      </c>
      <c r="Z4401" s="28">
        <f>+SUMIF('Input Sheet'!$S:$S,$AL4401,'Input Sheet'!D:D)</f>
        <v>0</v>
      </c>
      <c r="AA4401" s="28">
        <f>+SUMIF('Input Sheet'!$S:$S,$AL4401,'Input Sheet'!E:E)</f>
        <v>0</v>
      </c>
      <c r="AB4401" s="28">
        <f>+SUMIF('Input Sheet'!$S:$S,$AL4401,'Input Sheet'!F:F)</f>
        <v>0</v>
      </c>
      <c r="AC4401" s="28">
        <f>+SUMIF('Input Sheet'!$S:$S,$AL4401,'Input Sheet'!G:G)</f>
        <v>0</v>
      </c>
      <c r="AD4401" s="28">
        <f>+SUMIF('Input Sheet'!$S:$S,$AL4401,'Input Sheet'!H:H)</f>
        <v>0</v>
      </c>
      <c r="AE4401" s="28">
        <f>+SUMIF('Input Sheet'!$S:$S,$AL4401,'Input Sheet'!I:I)</f>
        <v>0</v>
      </c>
      <c r="AF4401" s="28">
        <f>+SUMIF('Input Sheet'!$S:$S,$AL4401,'Input Sheet'!J:J)</f>
        <v>0</v>
      </c>
      <c r="AG4401" s="28">
        <f>+SUMIF('Input Sheet'!$S:$S,$AL4401,'Input Sheet'!K:K)</f>
        <v>0</v>
      </c>
      <c r="AH4401" s="28">
        <f>+SUMIF('Input Sheet'!$S:$S,$AL4401,'Input Sheet'!L:L)</f>
        <v>0</v>
      </c>
      <c r="AI4401" s="28">
        <f>+SUMIF('Input Sheet'!$S:$S,$AL4401,'Input Sheet'!M:M)</f>
        <v>0</v>
      </c>
      <c r="AJ4401" s="28">
        <f>+SUMIF('Input Sheet'!$S:$S,$AL4401,'Input Sheet'!N:N)</f>
        <v>0</v>
      </c>
      <c r="AK4401" s="28"/>
      <c r="AL4401" s="27" t="str">
        <f t="shared" si="341"/>
        <v>410-3011R</v>
      </c>
      <c r="AM4401" s="34" t="str">
        <f t="shared" si="344"/>
        <v>Used Vehicle</v>
      </c>
      <c r="AN4401" s="34" t="str">
        <f t="shared" si="345"/>
        <v>Used VehicleEx NV demonstrators gross profit p.u.</v>
      </c>
      <c r="AO4401" s="35"/>
      <c r="AP4401" s="35"/>
      <c r="AQ4401" s="35"/>
    </row>
    <row r="4402" spans="1:43" x14ac:dyDescent="0.25">
      <c r="A4402" s="27" t="s">
        <v>103</v>
      </c>
      <c r="B4402" s="27" t="s">
        <v>104</v>
      </c>
      <c r="C4402" s="27" t="s">
        <v>671</v>
      </c>
      <c r="D4402" s="27" t="s">
        <v>833</v>
      </c>
      <c r="E4402" s="27" t="s">
        <v>673</v>
      </c>
      <c r="F4402" s="27" t="s">
        <v>1072</v>
      </c>
      <c r="G4402" s="27" t="s">
        <v>1073</v>
      </c>
      <c r="H4402" s="34" t="s">
        <v>1031</v>
      </c>
      <c r="I4402" s="34" t="s">
        <v>1035</v>
      </c>
      <c r="J4402" s="34" t="str">
        <f t="shared" si="342"/>
        <v>Used VehicleEx NV demonstrators gross profit p.u.</v>
      </c>
      <c r="K4402" s="34" t="str">
        <f t="shared" si="343"/>
        <v>310Ex-Toyota NV Demonstrator revenue</v>
      </c>
      <c r="L4402" s="28">
        <f>+SUMIF('TB 4-24'!M:M,$AL4402,'TB 4-24'!G:G)</f>
        <v>0</v>
      </c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>
        <f>+SUMIF('Input Sheet'!$S:$S,$AL4402,'Input Sheet'!C:C)</f>
        <v>0</v>
      </c>
      <c r="Z4402" s="28">
        <f>+SUMIF('Input Sheet'!$S:$S,$AL4402,'Input Sheet'!D:D)</f>
        <v>0</v>
      </c>
      <c r="AA4402" s="28">
        <f>+SUMIF('Input Sheet'!$S:$S,$AL4402,'Input Sheet'!E:E)</f>
        <v>0</v>
      </c>
      <c r="AB4402" s="28">
        <f>+SUMIF('Input Sheet'!$S:$S,$AL4402,'Input Sheet'!F:F)</f>
        <v>0</v>
      </c>
      <c r="AC4402" s="28">
        <f>+SUMIF('Input Sheet'!$S:$S,$AL4402,'Input Sheet'!G:G)</f>
        <v>0</v>
      </c>
      <c r="AD4402" s="28">
        <f>+SUMIF('Input Sheet'!$S:$S,$AL4402,'Input Sheet'!H:H)</f>
        <v>0</v>
      </c>
      <c r="AE4402" s="28">
        <f>+SUMIF('Input Sheet'!$S:$S,$AL4402,'Input Sheet'!I:I)</f>
        <v>0</v>
      </c>
      <c r="AF4402" s="28">
        <f>+SUMIF('Input Sheet'!$S:$S,$AL4402,'Input Sheet'!J:J)</f>
        <v>0</v>
      </c>
      <c r="AG4402" s="28">
        <f>+SUMIF('Input Sheet'!$S:$S,$AL4402,'Input Sheet'!K:K)</f>
        <v>0</v>
      </c>
      <c r="AH4402" s="28">
        <f>+SUMIF('Input Sheet'!$S:$S,$AL4402,'Input Sheet'!L:L)</f>
        <v>0</v>
      </c>
      <c r="AI4402" s="28">
        <f>+SUMIF('Input Sheet'!$S:$S,$AL4402,'Input Sheet'!M:M)</f>
        <v>0</v>
      </c>
      <c r="AJ4402" s="28">
        <f>+SUMIF('Input Sheet'!$S:$S,$AL4402,'Input Sheet'!N:N)</f>
        <v>0</v>
      </c>
      <c r="AK4402" s="28"/>
      <c r="AL4402" s="27" t="str">
        <f t="shared" si="341"/>
        <v>310-3011R</v>
      </c>
      <c r="AM4402" s="34" t="str">
        <f t="shared" si="344"/>
        <v>Used Vehicle</v>
      </c>
      <c r="AN4402" s="34" t="str">
        <f t="shared" si="345"/>
        <v>Used VehicleEx NV demonstrators gross profit p.u.</v>
      </c>
      <c r="AO4402" s="35"/>
      <c r="AP4402" s="35"/>
      <c r="AQ4402" s="35"/>
    </row>
    <row r="4403" spans="1:43" x14ac:dyDescent="0.25">
      <c r="A4403" s="27" t="s">
        <v>103</v>
      </c>
      <c r="B4403" s="27" t="s">
        <v>104</v>
      </c>
      <c r="C4403" s="27" t="s">
        <v>657</v>
      </c>
      <c r="D4403" s="27" t="s">
        <v>833</v>
      </c>
      <c r="E4403" s="27" t="s">
        <v>658</v>
      </c>
      <c r="F4403" s="27" t="s">
        <v>1072</v>
      </c>
      <c r="G4403" s="27" t="s">
        <v>1073</v>
      </c>
      <c r="H4403" s="34" t="s">
        <v>1031</v>
      </c>
      <c r="I4403" s="34" t="s">
        <v>1035</v>
      </c>
      <c r="J4403" s="34" t="str">
        <f t="shared" si="342"/>
        <v>Used VehicleEx NV demonstrators gross profit p.u.</v>
      </c>
      <c r="K4403" s="34" t="str">
        <f t="shared" si="343"/>
        <v>210Ex-Toyota NV Demonstrator revenue</v>
      </c>
      <c r="L4403" s="28">
        <f>+SUMIF('TB 4-24'!M:M,$AL4403,'TB 4-24'!G:G)</f>
        <v>0</v>
      </c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>
        <f>+SUMIF('Input Sheet'!$S:$S,$AL4403,'Input Sheet'!C:C)</f>
        <v>0</v>
      </c>
      <c r="Z4403" s="28">
        <f>+SUMIF('Input Sheet'!$S:$S,$AL4403,'Input Sheet'!D:D)</f>
        <v>0</v>
      </c>
      <c r="AA4403" s="28">
        <f>+SUMIF('Input Sheet'!$S:$S,$AL4403,'Input Sheet'!E:E)</f>
        <v>0</v>
      </c>
      <c r="AB4403" s="28">
        <f>+SUMIF('Input Sheet'!$S:$S,$AL4403,'Input Sheet'!F:F)</f>
        <v>0</v>
      </c>
      <c r="AC4403" s="28">
        <f>+SUMIF('Input Sheet'!$S:$S,$AL4403,'Input Sheet'!G:G)</f>
        <v>0</v>
      </c>
      <c r="AD4403" s="28">
        <f>+SUMIF('Input Sheet'!$S:$S,$AL4403,'Input Sheet'!H:H)</f>
        <v>0</v>
      </c>
      <c r="AE4403" s="28">
        <f>+SUMIF('Input Sheet'!$S:$S,$AL4403,'Input Sheet'!I:I)</f>
        <v>0</v>
      </c>
      <c r="AF4403" s="28">
        <f>+SUMIF('Input Sheet'!$S:$S,$AL4403,'Input Sheet'!J:J)</f>
        <v>0</v>
      </c>
      <c r="AG4403" s="28">
        <f>+SUMIF('Input Sheet'!$S:$S,$AL4403,'Input Sheet'!K:K)</f>
        <v>0</v>
      </c>
      <c r="AH4403" s="28">
        <f>+SUMIF('Input Sheet'!$S:$S,$AL4403,'Input Sheet'!L:L)</f>
        <v>0</v>
      </c>
      <c r="AI4403" s="28">
        <f>+SUMIF('Input Sheet'!$S:$S,$AL4403,'Input Sheet'!M:M)</f>
        <v>0</v>
      </c>
      <c r="AJ4403" s="28">
        <f>+SUMIF('Input Sheet'!$S:$S,$AL4403,'Input Sheet'!N:N)</f>
        <v>0</v>
      </c>
      <c r="AK4403" s="28"/>
      <c r="AL4403" s="27" t="str">
        <f t="shared" si="341"/>
        <v>210-3011R</v>
      </c>
      <c r="AM4403" s="34" t="str">
        <f t="shared" si="344"/>
        <v>Used Vehicle</v>
      </c>
      <c r="AN4403" s="34" t="str">
        <f t="shared" si="345"/>
        <v>Used VehicleEx NV demonstrators gross profit p.u.</v>
      </c>
      <c r="AO4403" s="35"/>
      <c r="AP4403" s="35"/>
      <c r="AQ4403" s="35"/>
    </row>
    <row r="4404" spans="1:43" x14ac:dyDescent="0.25">
      <c r="A4404" s="27" t="s">
        <v>103</v>
      </c>
      <c r="B4404" s="27" t="s">
        <v>104</v>
      </c>
      <c r="C4404" s="27" t="s">
        <v>104</v>
      </c>
      <c r="D4404" s="27" t="s">
        <v>833</v>
      </c>
      <c r="E4404" s="27" t="s">
        <v>649</v>
      </c>
      <c r="F4404" s="27" t="s">
        <v>1072</v>
      </c>
      <c r="G4404" s="27" t="s">
        <v>1073</v>
      </c>
      <c r="H4404" s="34" t="s">
        <v>1031</v>
      </c>
      <c r="I4404" s="34" t="s">
        <v>1035</v>
      </c>
      <c r="J4404" s="34" t="str">
        <f t="shared" si="342"/>
        <v>Used VehicleEx NV demonstrators gross profit p.u.</v>
      </c>
      <c r="K4404" s="34" t="str">
        <f t="shared" si="343"/>
        <v>110Ex-Toyota NV Demonstrator revenue</v>
      </c>
      <c r="L4404" s="28">
        <f>+SUMIF('TB 4-24'!M:M,$AL4404,'TB 4-24'!G:G)</f>
        <v>0</v>
      </c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>
        <f>+SUMIF('Input Sheet'!$S:$S,$AL4404,'Input Sheet'!C:C)</f>
        <v>0</v>
      </c>
      <c r="Z4404" s="28">
        <f>+SUMIF('Input Sheet'!$S:$S,$AL4404,'Input Sheet'!D:D)</f>
        <v>0</v>
      </c>
      <c r="AA4404" s="28">
        <f>+SUMIF('Input Sheet'!$S:$S,$AL4404,'Input Sheet'!E:E)</f>
        <v>0</v>
      </c>
      <c r="AB4404" s="28">
        <f>+SUMIF('Input Sheet'!$S:$S,$AL4404,'Input Sheet'!F:F)</f>
        <v>0</v>
      </c>
      <c r="AC4404" s="28">
        <f>+SUMIF('Input Sheet'!$S:$S,$AL4404,'Input Sheet'!G:G)</f>
        <v>0</v>
      </c>
      <c r="AD4404" s="28">
        <f>+SUMIF('Input Sheet'!$S:$S,$AL4404,'Input Sheet'!H:H)</f>
        <v>0</v>
      </c>
      <c r="AE4404" s="28">
        <f>+SUMIF('Input Sheet'!$S:$S,$AL4404,'Input Sheet'!I:I)</f>
        <v>0</v>
      </c>
      <c r="AF4404" s="28">
        <f>+SUMIF('Input Sheet'!$S:$S,$AL4404,'Input Sheet'!J:J)</f>
        <v>0</v>
      </c>
      <c r="AG4404" s="28">
        <f>+SUMIF('Input Sheet'!$S:$S,$AL4404,'Input Sheet'!K:K)</f>
        <v>0</v>
      </c>
      <c r="AH4404" s="28">
        <f>+SUMIF('Input Sheet'!$S:$S,$AL4404,'Input Sheet'!L:L)</f>
        <v>0</v>
      </c>
      <c r="AI4404" s="28">
        <f>+SUMIF('Input Sheet'!$S:$S,$AL4404,'Input Sheet'!M:M)</f>
        <v>0</v>
      </c>
      <c r="AJ4404" s="28">
        <f>+SUMIF('Input Sheet'!$S:$S,$AL4404,'Input Sheet'!N:N)</f>
        <v>0</v>
      </c>
      <c r="AK4404" s="28"/>
      <c r="AL4404" s="27" t="str">
        <f t="shared" si="341"/>
        <v>110-3011R</v>
      </c>
      <c r="AM4404" s="34" t="str">
        <f t="shared" si="344"/>
        <v>Used Vehicle</v>
      </c>
      <c r="AN4404" s="34" t="str">
        <f t="shared" si="345"/>
        <v>Used VehicleEx NV demonstrators gross profit p.u.</v>
      </c>
      <c r="AO4404" s="35"/>
      <c r="AP4404" s="35"/>
      <c r="AQ4404" s="35"/>
    </row>
    <row r="4405" spans="1:43" x14ac:dyDescent="0.25">
      <c r="A4405" s="27" t="s">
        <v>103</v>
      </c>
      <c r="B4405" s="27" t="s">
        <v>104</v>
      </c>
      <c r="C4405" s="27" t="s">
        <v>104</v>
      </c>
      <c r="D4405" s="27" t="s">
        <v>834</v>
      </c>
      <c r="E4405" s="27" t="s">
        <v>649</v>
      </c>
      <c r="F4405" s="27" t="s">
        <v>1072</v>
      </c>
      <c r="G4405" s="27" t="s">
        <v>1073</v>
      </c>
      <c r="H4405" s="34" t="s">
        <v>1031</v>
      </c>
      <c r="I4405" s="34" t="s">
        <v>1035</v>
      </c>
      <c r="J4405" s="34" t="str">
        <f t="shared" si="342"/>
        <v>Used VehicleEx NV demonstrators gross profit p.u.</v>
      </c>
      <c r="K4405" s="34" t="str">
        <f t="shared" si="343"/>
        <v>110Ex-Toyota NV Demonstrator revenue</v>
      </c>
      <c r="L4405" s="28">
        <f>+SUMIF('TB 4-24'!M:M,$AL4405,'TB 4-24'!G:G)</f>
        <v>0</v>
      </c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>
        <f>+SUMIF('Input Sheet'!$S:$S,$AL4405,'Input Sheet'!C:C)</f>
        <v>0</v>
      </c>
      <c r="Z4405" s="28">
        <f>+SUMIF('Input Sheet'!$S:$S,$AL4405,'Input Sheet'!D:D)</f>
        <v>0</v>
      </c>
      <c r="AA4405" s="28">
        <f>+SUMIF('Input Sheet'!$S:$S,$AL4405,'Input Sheet'!E:E)</f>
        <v>0</v>
      </c>
      <c r="AB4405" s="28">
        <f>+SUMIF('Input Sheet'!$S:$S,$AL4405,'Input Sheet'!F:F)</f>
        <v>0</v>
      </c>
      <c r="AC4405" s="28">
        <f>+SUMIF('Input Sheet'!$S:$S,$AL4405,'Input Sheet'!G:G)</f>
        <v>0</v>
      </c>
      <c r="AD4405" s="28">
        <f>+SUMIF('Input Sheet'!$S:$S,$AL4405,'Input Sheet'!H:H)</f>
        <v>0</v>
      </c>
      <c r="AE4405" s="28">
        <f>+SUMIF('Input Sheet'!$S:$S,$AL4405,'Input Sheet'!I:I)</f>
        <v>0</v>
      </c>
      <c r="AF4405" s="28">
        <f>+SUMIF('Input Sheet'!$S:$S,$AL4405,'Input Sheet'!J:J)</f>
        <v>0</v>
      </c>
      <c r="AG4405" s="28">
        <f>+SUMIF('Input Sheet'!$S:$S,$AL4405,'Input Sheet'!K:K)</f>
        <v>0</v>
      </c>
      <c r="AH4405" s="28">
        <f>+SUMIF('Input Sheet'!$S:$S,$AL4405,'Input Sheet'!L:L)</f>
        <v>0</v>
      </c>
      <c r="AI4405" s="28">
        <f>+SUMIF('Input Sheet'!$S:$S,$AL4405,'Input Sheet'!M:M)</f>
        <v>0</v>
      </c>
      <c r="AJ4405" s="28">
        <f>+SUMIF('Input Sheet'!$S:$S,$AL4405,'Input Sheet'!N:N)</f>
        <v>0</v>
      </c>
      <c r="AK4405" s="28"/>
      <c r="AL4405" s="27" t="str">
        <f t="shared" si="341"/>
        <v>110-3011RD</v>
      </c>
      <c r="AM4405" s="34" t="str">
        <f t="shared" si="344"/>
        <v>Used Vehicle</v>
      </c>
      <c r="AN4405" s="34" t="str">
        <f t="shared" si="345"/>
        <v>Used VehicleEx NV demonstrators gross profit p.u.</v>
      </c>
      <c r="AO4405" s="35"/>
      <c r="AP4405" s="35"/>
      <c r="AQ4405" s="35"/>
    </row>
    <row r="4406" spans="1:43" x14ac:dyDescent="0.25">
      <c r="A4406" s="27" t="s">
        <v>103</v>
      </c>
      <c r="B4406" s="27" t="s">
        <v>104</v>
      </c>
      <c r="C4406" s="27" t="s">
        <v>657</v>
      </c>
      <c r="D4406" s="27" t="s">
        <v>834</v>
      </c>
      <c r="E4406" s="27" t="s">
        <v>658</v>
      </c>
      <c r="F4406" s="27" t="s">
        <v>1072</v>
      </c>
      <c r="G4406" s="27" t="s">
        <v>1073</v>
      </c>
      <c r="H4406" s="34" t="s">
        <v>1031</v>
      </c>
      <c r="I4406" s="34" t="s">
        <v>1035</v>
      </c>
      <c r="J4406" s="34" t="str">
        <f t="shared" si="342"/>
        <v>Used VehicleEx NV demonstrators gross profit p.u.</v>
      </c>
      <c r="K4406" s="34" t="str">
        <f t="shared" si="343"/>
        <v>210Ex-Toyota NV Demonstrator revenue</v>
      </c>
      <c r="L4406" s="28">
        <f>+SUMIF('TB 4-24'!M:M,$AL4406,'TB 4-24'!G:G)</f>
        <v>0</v>
      </c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>
        <f>+SUMIF('Input Sheet'!$S:$S,$AL4406,'Input Sheet'!C:C)</f>
        <v>0</v>
      </c>
      <c r="Z4406" s="28">
        <f>+SUMIF('Input Sheet'!$S:$S,$AL4406,'Input Sheet'!D:D)</f>
        <v>0</v>
      </c>
      <c r="AA4406" s="28">
        <f>+SUMIF('Input Sheet'!$S:$S,$AL4406,'Input Sheet'!E:E)</f>
        <v>0</v>
      </c>
      <c r="AB4406" s="28">
        <f>+SUMIF('Input Sheet'!$S:$S,$AL4406,'Input Sheet'!F:F)</f>
        <v>0</v>
      </c>
      <c r="AC4406" s="28">
        <f>+SUMIF('Input Sheet'!$S:$S,$AL4406,'Input Sheet'!G:G)</f>
        <v>0</v>
      </c>
      <c r="AD4406" s="28">
        <f>+SUMIF('Input Sheet'!$S:$S,$AL4406,'Input Sheet'!H:H)</f>
        <v>0</v>
      </c>
      <c r="AE4406" s="28">
        <f>+SUMIF('Input Sheet'!$S:$S,$AL4406,'Input Sheet'!I:I)</f>
        <v>0</v>
      </c>
      <c r="AF4406" s="28">
        <f>+SUMIF('Input Sheet'!$S:$S,$AL4406,'Input Sheet'!J:J)</f>
        <v>0</v>
      </c>
      <c r="AG4406" s="28">
        <f>+SUMIF('Input Sheet'!$S:$S,$AL4406,'Input Sheet'!K:K)</f>
        <v>0</v>
      </c>
      <c r="AH4406" s="28">
        <f>+SUMIF('Input Sheet'!$S:$S,$AL4406,'Input Sheet'!L:L)</f>
        <v>0</v>
      </c>
      <c r="AI4406" s="28">
        <f>+SUMIF('Input Sheet'!$S:$S,$AL4406,'Input Sheet'!M:M)</f>
        <v>0</v>
      </c>
      <c r="AJ4406" s="28">
        <f>+SUMIF('Input Sheet'!$S:$S,$AL4406,'Input Sheet'!N:N)</f>
        <v>0</v>
      </c>
      <c r="AK4406" s="28"/>
      <c r="AL4406" s="27" t="str">
        <f t="shared" si="341"/>
        <v>210-3011RD</v>
      </c>
      <c r="AM4406" s="34" t="str">
        <f t="shared" si="344"/>
        <v>Used Vehicle</v>
      </c>
      <c r="AN4406" s="34" t="str">
        <f t="shared" si="345"/>
        <v>Used VehicleEx NV demonstrators gross profit p.u.</v>
      </c>
      <c r="AO4406" s="35"/>
      <c r="AP4406" s="35"/>
      <c r="AQ4406" s="35"/>
    </row>
    <row r="4407" spans="1:43" x14ac:dyDescent="0.25">
      <c r="A4407" s="27" t="s">
        <v>103</v>
      </c>
      <c r="B4407" s="27" t="s">
        <v>104</v>
      </c>
      <c r="C4407" s="27" t="s">
        <v>663</v>
      </c>
      <c r="D4407" s="27" t="s">
        <v>834</v>
      </c>
      <c r="E4407" s="27" t="s">
        <v>665</v>
      </c>
      <c r="F4407" s="27" t="s">
        <v>1072</v>
      </c>
      <c r="G4407" s="27" t="s">
        <v>1073</v>
      </c>
      <c r="H4407" s="34" t="s">
        <v>1031</v>
      </c>
      <c r="I4407" s="34" t="s">
        <v>1035</v>
      </c>
      <c r="J4407" s="34" t="str">
        <f t="shared" si="342"/>
        <v>Used VehicleEx NV demonstrators gross profit p.u.</v>
      </c>
      <c r="K4407" s="34" t="str">
        <f t="shared" si="343"/>
        <v>410Ex-Toyota NV Demonstrator revenue</v>
      </c>
      <c r="L4407" s="28">
        <f>+SUMIF('TB 4-24'!M:M,$AL4407,'TB 4-24'!G:G)</f>
        <v>0</v>
      </c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>
        <f>+SUMIF('Input Sheet'!$S:$S,$AL4407,'Input Sheet'!C:C)</f>
        <v>0</v>
      </c>
      <c r="Z4407" s="28">
        <f>+SUMIF('Input Sheet'!$S:$S,$AL4407,'Input Sheet'!D:D)</f>
        <v>0</v>
      </c>
      <c r="AA4407" s="28">
        <f>+SUMIF('Input Sheet'!$S:$S,$AL4407,'Input Sheet'!E:E)</f>
        <v>0</v>
      </c>
      <c r="AB4407" s="28">
        <f>+SUMIF('Input Sheet'!$S:$S,$AL4407,'Input Sheet'!F:F)</f>
        <v>0</v>
      </c>
      <c r="AC4407" s="28">
        <f>+SUMIF('Input Sheet'!$S:$S,$AL4407,'Input Sheet'!G:G)</f>
        <v>0</v>
      </c>
      <c r="AD4407" s="28">
        <f>+SUMIF('Input Sheet'!$S:$S,$AL4407,'Input Sheet'!H:H)</f>
        <v>0</v>
      </c>
      <c r="AE4407" s="28">
        <f>+SUMIF('Input Sheet'!$S:$S,$AL4407,'Input Sheet'!I:I)</f>
        <v>0</v>
      </c>
      <c r="AF4407" s="28">
        <f>+SUMIF('Input Sheet'!$S:$S,$AL4407,'Input Sheet'!J:J)</f>
        <v>0</v>
      </c>
      <c r="AG4407" s="28">
        <f>+SUMIF('Input Sheet'!$S:$S,$AL4407,'Input Sheet'!K:K)</f>
        <v>0</v>
      </c>
      <c r="AH4407" s="28">
        <f>+SUMIF('Input Sheet'!$S:$S,$AL4407,'Input Sheet'!L:L)</f>
        <v>0</v>
      </c>
      <c r="AI4407" s="28">
        <f>+SUMIF('Input Sheet'!$S:$S,$AL4407,'Input Sheet'!M:M)</f>
        <v>0</v>
      </c>
      <c r="AJ4407" s="28">
        <f>+SUMIF('Input Sheet'!$S:$S,$AL4407,'Input Sheet'!N:N)</f>
        <v>0</v>
      </c>
      <c r="AK4407" s="28"/>
      <c r="AL4407" s="27" t="str">
        <f t="shared" si="341"/>
        <v>410-3011RD</v>
      </c>
      <c r="AM4407" s="34" t="str">
        <f t="shared" si="344"/>
        <v>Used Vehicle</v>
      </c>
      <c r="AN4407" s="34" t="str">
        <f t="shared" si="345"/>
        <v>Used VehicleEx NV demonstrators gross profit p.u.</v>
      </c>
      <c r="AO4407" s="35"/>
      <c r="AP4407" s="35"/>
      <c r="AQ4407" s="35"/>
    </row>
    <row r="4408" spans="1:43" x14ac:dyDescent="0.25">
      <c r="A4408" s="27" t="s">
        <v>103</v>
      </c>
      <c r="B4408" s="27" t="s">
        <v>104</v>
      </c>
      <c r="C4408" s="27" t="s">
        <v>671</v>
      </c>
      <c r="D4408" s="27" t="s">
        <v>834</v>
      </c>
      <c r="E4408" s="27" t="s">
        <v>673</v>
      </c>
      <c r="F4408" s="27" t="s">
        <v>1072</v>
      </c>
      <c r="G4408" s="27" t="s">
        <v>1073</v>
      </c>
      <c r="H4408" s="34" t="s">
        <v>1031</v>
      </c>
      <c r="I4408" s="34" t="s">
        <v>1035</v>
      </c>
      <c r="J4408" s="34" t="str">
        <f t="shared" si="342"/>
        <v>Used VehicleEx NV demonstrators gross profit p.u.</v>
      </c>
      <c r="K4408" s="34" t="str">
        <f t="shared" si="343"/>
        <v>310Ex-Toyota NV Demonstrator revenue</v>
      </c>
      <c r="L4408" s="28">
        <f>+SUMIF('TB 4-24'!M:M,$AL4408,'TB 4-24'!G:G)</f>
        <v>0</v>
      </c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>
        <f>+SUMIF('Input Sheet'!$S:$S,$AL4408,'Input Sheet'!C:C)</f>
        <v>0</v>
      </c>
      <c r="Z4408" s="28">
        <f>+SUMIF('Input Sheet'!$S:$S,$AL4408,'Input Sheet'!D:D)</f>
        <v>0</v>
      </c>
      <c r="AA4408" s="28">
        <f>+SUMIF('Input Sheet'!$S:$S,$AL4408,'Input Sheet'!E:E)</f>
        <v>0</v>
      </c>
      <c r="AB4408" s="28">
        <f>+SUMIF('Input Sheet'!$S:$S,$AL4408,'Input Sheet'!F:F)</f>
        <v>0</v>
      </c>
      <c r="AC4408" s="28">
        <f>+SUMIF('Input Sheet'!$S:$S,$AL4408,'Input Sheet'!G:G)</f>
        <v>0</v>
      </c>
      <c r="AD4408" s="28">
        <f>+SUMIF('Input Sheet'!$S:$S,$AL4408,'Input Sheet'!H:H)</f>
        <v>0</v>
      </c>
      <c r="AE4408" s="28">
        <f>+SUMIF('Input Sheet'!$S:$S,$AL4408,'Input Sheet'!I:I)</f>
        <v>0</v>
      </c>
      <c r="AF4408" s="28">
        <f>+SUMIF('Input Sheet'!$S:$S,$AL4408,'Input Sheet'!J:J)</f>
        <v>0</v>
      </c>
      <c r="AG4408" s="28">
        <f>+SUMIF('Input Sheet'!$S:$S,$AL4408,'Input Sheet'!K:K)</f>
        <v>0</v>
      </c>
      <c r="AH4408" s="28">
        <f>+SUMIF('Input Sheet'!$S:$S,$AL4408,'Input Sheet'!L:L)</f>
        <v>0</v>
      </c>
      <c r="AI4408" s="28">
        <f>+SUMIF('Input Sheet'!$S:$S,$AL4408,'Input Sheet'!M:M)</f>
        <v>0</v>
      </c>
      <c r="AJ4408" s="28">
        <f>+SUMIF('Input Sheet'!$S:$S,$AL4408,'Input Sheet'!N:N)</f>
        <v>0</v>
      </c>
      <c r="AK4408" s="28"/>
      <c r="AL4408" s="27" t="str">
        <f t="shared" si="341"/>
        <v>310-3011RD</v>
      </c>
      <c r="AM4408" s="34" t="str">
        <f t="shared" si="344"/>
        <v>Used Vehicle</v>
      </c>
      <c r="AN4408" s="34" t="str">
        <f t="shared" si="345"/>
        <v>Used VehicleEx NV demonstrators gross profit p.u.</v>
      </c>
      <c r="AO4408" s="35"/>
      <c r="AP4408" s="35"/>
      <c r="AQ4408" s="35"/>
    </row>
    <row r="4409" spans="1:43" x14ac:dyDescent="0.25">
      <c r="A4409" s="27" t="s">
        <v>103</v>
      </c>
      <c r="B4409" s="27" t="s">
        <v>104</v>
      </c>
      <c r="C4409" s="27" t="s">
        <v>657</v>
      </c>
      <c r="D4409" s="27" t="s">
        <v>835</v>
      </c>
      <c r="E4409" s="27" t="s">
        <v>658</v>
      </c>
      <c r="F4409" s="27" t="s">
        <v>1072</v>
      </c>
      <c r="G4409" s="27" t="s">
        <v>1073</v>
      </c>
      <c r="H4409" s="34" t="s">
        <v>1031</v>
      </c>
      <c r="I4409" s="34" t="s">
        <v>1035</v>
      </c>
      <c r="J4409" s="34" t="str">
        <f t="shared" si="342"/>
        <v>Used VehicleEx NV demonstrators gross profit p.u.</v>
      </c>
      <c r="K4409" s="34" t="str">
        <f t="shared" si="343"/>
        <v>210Ex-Toyota NV Demonstrator revenue</v>
      </c>
      <c r="L4409" s="28">
        <f>+SUMIF('TB 4-24'!M:M,$AL4409,'TB 4-24'!G:G)</f>
        <v>0</v>
      </c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>
        <f>+SUMIF('Input Sheet'!$S:$S,$AL4409,'Input Sheet'!C:C)</f>
        <v>0</v>
      </c>
      <c r="Z4409" s="28">
        <f>+SUMIF('Input Sheet'!$S:$S,$AL4409,'Input Sheet'!D:D)</f>
        <v>0</v>
      </c>
      <c r="AA4409" s="28">
        <f>+SUMIF('Input Sheet'!$S:$S,$AL4409,'Input Sheet'!E:E)</f>
        <v>0</v>
      </c>
      <c r="AB4409" s="28">
        <f>+SUMIF('Input Sheet'!$S:$S,$AL4409,'Input Sheet'!F:F)</f>
        <v>0</v>
      </c>
      <c r="AC4409" s="28">
        <f>+SUMIF('Input Sheet'!$S:$S,$AL4409,'Input Sheet'!G:G)</f>
        <v>0</v>
      </c>
      <c r="AD4409" s="28">
        <f>+SUMIF('Input Sheet'!$S:$S,$AL4409,'Input Sheet'!H:H)</f>
        <v>0</v>
      </c>
      <c r="AE4409" s="28">
        <f>+SUMIF('Input Sheet'!$S:$S,$AL4409,'Input Sheet'!I:I)</f>
        <v>0</v>
      </c>
      <c r="AF4409" s="28">
        <f>+SUMIF('Input Sheet'!$S:$S,$AL4409,'Input Sheet'!J:J)</f>
        <v>0</v>
      </c>
      <c r="AG4409" s="28">
        <f>+SUMIF('Input Sheet'!$S:$S,$AL4409,'Input Sheet'!K:K)</f>
        <v>0</v>
      </c>
      <c r="AH4409" s="28">
        <f>+SUMIF('Input Sheet'!$S:$S,$AL4409,'Input Sheet'!L:L)</f>
        <v>0</v>
      </c>
      <c r="AI4409" s="28">
        <f>+SUMIF('Input Sheet'!$S:$S,$AL4409,'Input Sheet'!M:M)</f>
        <v>0</v>
      </c>
      <c r="AJ4409" s="28">
        <f>+SUMIF('Input Sheet'!$S:$S,$AL4409,'Input Sheet'!N:N)</f>
        <v>0</v>
      </c>
      <c r="AK4409" s="28"/>
      <c r="AL4409" s="27" t="str">
        <f t="shared" si="341"/>
        <v>210-3021R</v>
      </c>
      <c r="AM4409" s="34" t="str">
        <f t="shared" si="344"/>
        <v>Used Vehicle</v>
      </c>
      <c r="AN4409" s="34" t="str">
        <f t="shared" si="345"/>
        <v>Used VehicleEx NV demonstrators gross profit p.u.</v>
      </c>
      <c r="AO4409" s="35"/>
      <c r="AP4409" s="35"/>
      <c r="AQ4409" s="35"/>
    </row>
    <row r="4410" spans="1:43" x14ac:dyDescent="0.25">
      <c r="A4410" s="27" t="s">
        <v>103</v>
      </c>
      <c r="B4410" s="27" t="s">
        <v>104</v>
      </c>
      <c r="C4410" s="27" t="s">
        <v>663</v>
      </c>
      <c r="D4410" s="27" t="s">
        <v>835</v>
      </c>
      <c r="E4410" s="27" t="s">
        <v>665</v>
      </c>
      <c r="F4410" s="27" t="s">
        <v>1072</v>
      </c>
      <c r="G4410" s="27" t="s">
        <v>1073</v>
      </c>
      <c r="H4410" s="34" t="s">
        <v>1031</v>
      </c>
      <c r="I4410" s="34" t="s">
        <v>1035</v>
      </c>
      <c r="J4410" s="34" t="str">
        <f t="shared" si="342"/>
        <v>Used VehicleEx NV demonstrators gross profit p.u.</v>
      </c>
      <c r="K4410" s="34" t="str">
        <f t="shared" si="343"/>
        <v>410Ex-Toyota NV Demonstrator revenue</v>
      </c>
      <c r="L4410" s="28">
        <f>+SUMIF('TB 4-24'!M:M,$AL4410,'TB 4-24'!G:G)</f>
        <v>0</v>
      </c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>
        <f>+SUMIF('Input Sheet'!$S:$S,$AL4410,'Input Sheet'!C:C)</f>
        <v>0</v>
      </c>
      <c r="Z4410" s="28">
        <f>+SUMIF('Input Sheet'!$S:$S,$AL4410,'Input Sheet'!D:D)</f>
        <v>0</v>
      </c>
      <c r="AA4410" s="28">
        <f>+SUMIF('Input Sheet'!$S:$S,$AL4410,'Input Sheet'!E:E)</f>
        <v>0</v>
      </c>
      <c r="AB4410" s="28">
        <f>+SUMIF('Input Sheet'!$S:$S,$AL4410,'Input Sheet'!F:F)</f>
        <v>0</v>
      </c>
      <c r="AC4410" s="28">
        <f>+SUMIF('Input Sheet'!$S:$S,$AL4410,'Input Sheet'!G:G)</f>
        <v>0</v>
      </c>
      <c r="AD4410" s="28">
        <f>+SUMIF('Input Sheet'!$S:$S,$AL4410,'Input Sheet'!H:H)</f>
        <v>0</v>
      </c>
      <c r="AE4410" s="28">
        <f>+SUMIF('Input Sheet'!$S:$S,$AL4410,'Input Sheet'!I:I)</f>
        <v>0</v>
      </c>
      <c r="AF4410" s="28">
        <f>+SUMIF('Input Sheet'!$S:$S,$AL4410,'Input Sheet'!J:J)</f>
        <v>0</v>
      </c>
      <c r="AG4410" s="28">
        <f>+SUMIF('Input Sheet'!$S:$S,$AL4410,'Input Sheet'!K:K)</f>
        <v>0</v>
      </c>
      <c r="AH4410" s="28">
        <f>+SUMIF('Input Sheet'!$S:$S,$AL4410,'Input Sheet'!L:L)</f>
        <v>0</v>
      </c>
      <c r="AI4410" s="28">
        <f>+SUMIF('Input Sheet'!$S:$S,$AL4410,'Input Sheet'!M:M)</f>
        <v>0</v>
      </c>
      <c r="AJ4410" s="28">
        <f>+SUMIF('Input Sheet'!$S:$S,$AL4410,'Input Sheet'!N:N)</f>
        <v>0</v>
      </c>
      <c r="AK4410" s="28"/>
      <c r="AL4410" s="27" t="str">
        <f t="shared" si="341"/>
        <v>410-3021R</v>
      </c>
      <c r="AM4410" s="34" t="str">
        <f t="shared" si="344"/>
        <v>Used Vehicle</v>
      </c>
      <c r="AN4410" s="34" t="str">
        <f t="shared" si="345"/>
        <v>Used VehicleEx NV demonstrators gross profit p.u.</v>
      </c>
      <c r="AO4410" s="35"/>
      <c r="AP4410" s="35"/>
      <c r="AQ4410" s="35"/>
    </row>
    <row r="4411" spans="1:43" x14ac:dyDescent="0.25">
      <c r="A4411" s="27" t="s">
        <v>103</v>
      </c>
      <c r="B4411" s="27" t="s">
        <v>104</v>
      </c>
      <c r="C4411" s="27" t="s">
        <v>671</v>
      </c>
      <c r="D4411" s="27" t="s">
        <v>835</v>
      </c>
      <c r="E4411" s="27" t="s">
        <v>673</v>
      </c>
      <c r="F4411" s="27" t="s">
        <v>1072</v>
      </c>
      <c r="G4411" s="27" t="s">
        <v>1073</v>
      </c>
      <c r="H4411" s="34" t="s">
        <v>1031</v>
      </c>
      <c r="I4411" s="34" t="s">
        <v>1035</v>
      </c>
      <c r="J4411" s="34" t="str">
        <f t="shared" si="342"/>
        <v>Used VehicleEx NV demonstrators gross profit p.u.</v>
      </c>
      <c r="K4411" s="34" t="str">
        <f t="shared" si="343"/>
        <v>310Ex-Toyota NV Demonstrator revenue</v>
      </c>
      <c r="L4411" s="28">
        <f>+SUMIF('TB 4-24'!M:M,$AL4411,'TB 4-24'!G:G)</f>
        <v>0</v>
      </c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>
        <f>+SUMIF('Input Sheet'!$S:$S,$AL4411,'Input Sheet'!C:C)</f>
        <v>0</v>
      </c>
      <c r="Z4411" s="28">
        <f>+SUMIF('Input Sheet'!$S:$S,$AL4411,'Input Sheet'!D:D)</f>
        <v>0</v>
      </c>
      <c r="AA4411" s="28">
        <f>+SUMIF('Input Sheet'!$S:$S,$AL4411,'Input Sheet'!E:E)</f>
        <v>0</v>
      </c>
      <c r="AB4411" s="28">
        <f>+SUMIF('Input Sheet'!$S:$S,$AL4411,'Input Sheet'!F:F)</f>
        <v>0</v>
      </c>
      <c r="AC4411" s="28">
        <f>+SUMIF('Input Sheet'!$S:$S,$AL4411,'Input Sheet'!G:G)</f>
        <v>0</v>
      </c>
      <c r="AD4411" s="28">
        <f>+SUMIF('Input Sheet'!$S:$S,$AL4411,'Input Sheet'!H:H)</f>
        <v>0</v>
      </c>
      <c r="AE4411" s="28">
        <f>+SUMIF('Input Sheet'!$S:$S,$AL4411,'Input Sheet'!I:I)</f>
        <v>0</v>
      </c>
      <c r="AF4411" s="28">
        <f>+SUMIF('Input Sheet'!$S:$S,$AL4411,'Input Sheet'!J:J)</f>
        <v>0</v>
      </c>
      <c r="AG4411" s="28">
        <f>+SUMIF('Input Sheet'!$S:$S,$AL4411,'Input Sheet'!K:K)</f>
        <v>0</v>
      </c>
      <c r="AH4411" s="28">
        <f>+SUMIF('Input Sheet'!$S:$S,$AL4411,'Input Sheet'!L:L)</f>
        <v>0</v>
      </c>
      <c r="AI4411" s="28">
        <f>+SUMIF('Input Sheet'!$S:$S,$AL4411,'Input Sheet'!M:M)</f>
        <v>0</v>
      </c>
      <c r="AJ4411" s="28">
        <f>+SUMIF('Input Sheet'!$S:$S,$AL4411,'Input Sheet'!N:N)</f>
        <v>0</v>
      </c>
      <c r="AK4411" s="28"/>
      <c r="AL4411" s="27" t="str">
        <f t="shared" si="341"/>
        <v>310-3021R</v>
      </c>
      <c r="AM4411" s="34" t="str">
        <f t="shared" si="344"/>
        <v>Used Vehicle</v>
      </c>
      <c r="AN4411" s="34" t="str">
        <f t="shared" si="345"/>
        <v>Used VehicleEx NV demonstrators gross profit p.u.</v>
      </c>
      <c r="AO4411" s="35"/>
      <c r="AP4411" s="35"/>
      <c r="AQ4411" s="35"/>
    </row>
    <row r="4412" spans="1:43" x14ac:dyDescent="0.25">
      <c r="A4412" s="27" t="s">
        <v>103</v>
      </c>
      <c r="B4412" s="27" t="s">
        <v>104</v>
      </c>
      <c r="C4412" s="27" t="s">
        <v>104</v>
      </c>
      <c r="D4412" s="27" t="s">
        <v>835</v>
      </c>
      <c r="E4412" s="27" t="s">
        <v>649</v>
      </c>
      <c r="F4412" s="27" t="s">
        <v>1072</v>
      </c>
      <c r="G4412" s="27" t="s">
        <v>1073</v>
      </c>
      <c r="H4412" s="34" t="s">
        <v>1031</v>
      </c>
      <c r="I4412" s="34" t="s">
        <v>1035</v>
      </c>
      <c r="J4412" s="34" t="str">
        <f t="shared" si="342"/>
        <v>Used VehicleEx NV demonstrators gross profit p.u.</v>
      </c>
      <c r="K4412" s="34" t="str">
        <f t="shared" si="343"/>
        <v>110Ex-Toyota NV Demonstrator revenue</v>
      </c>
      <c r="L4412" s="28">
        <f>+SUMIF('TB 4-24'!M:M,$AL4412,'TB 4-24'!G:G)</f>
        <v>0</v>
      </c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>
        <f>+SUMIF('Input Sheet'!$S:$S,$AL4412,'Input Sheet'!C:C)</f>
        <v>0</v>
      </c>
      <c r="Z4412" s="28">
        <f>+SUMIF('Input Sheet'!$S:$S,$AL4412,'Input Sheet'!D:D)</f>
        <v>0</v>
      </c>
      <c r="AA4412" s="28">
        <f>+SUMIF('Input Sheet'!$S:$S,$AL4412,'Input Sheet'!E:E)</f>
        <v>0</v>
      </c>
      <c r="AB4412" s="28">
        <f>+SUMIF('Input Sheet'!$S:$S,$AL4412,'Input Sheet'!F:F)</f>
        <v>0</v>
      </c>
      <c r="AC4412" s="28">
        <f>+SUMIF('Input Sheet'!$S:$S,$AL4412,'Input Sheet'!G:G)</f>
        <v>0</v>
      </c>
      <c r="AD4412" s="28">
        <f>+SUMIF('Input Sheet'!$S:$S,$AL4412,'Input Sheet'!H:H)</f>
        <v>0</v>
      </c>
      <c r="AE4412" s="28">
        <f>+SUMIF('Input Sheet'!$S:$S,$AL4412,'Input Sheet'!I:I)</f>
        <v>0</v>
      </c>
      <c r="AF4412" s="28">
        <f>+SUMIF('Input Sheet'!$S:$S,$AL4412,'Input Sheet'!J:J)</f>
        <v>0</v>
      </c>
      <c r="AG4412" s="28">
        <f>+SUMIF('Input Sheet'!$S:$S,$AL4412,'Input Sheet'!K:K)</f>
        <v>0</v>
      </c>
      <c r="AH4412" s="28">
        <f>+SUMIF('Input Sheet'!$S:$S,$AL4412,'Input Sheet'!L:L)</f>
        <v>0</v>
      </c>
      <c r="AI4412" s="28">
        <f>+SUMIF('Input Sheet'!$S:$S,$AL4412,'Input Sheet'!M:M)</f>
        <v>0</v>
      </c>
      <c r="AJ4412" s="28">
        <f>+SUMIF('Input Sheet'!$S:$S,$AL4412,'Input Sheet'!N:N)</f>
        <v>0</v>
      </c>
      <c r="AK4412" s="28"/>
      <c r="AL4412" s="27" t="str">
        <f t="shared" si="341"/>
        <v>110-3021R</v>
      </c>
      <c r="AM4412" s="34" t="str">
        <f t="shared" si="344"/>
        <v>Used Vehicle</v>
      </c>
      <c r="AN4412" s="34" t="str">
        <f t="shared" si="345"/>
        <v>Used VehicleEx NV demonstrators gross profit p.u.</v>
      </c>
      <c r="AO4412" s="35"/>
      <c r="AP4412" s="35"/>
      <c r="AQ4412" s="35"/>
    </row>
    <row r="4413" spans="1:43" x14ac:dyDescent="0.25">
      <c r="A4413" s="27" t="s">
        <v>103</v>
      </c>
      <c r="B4413" s="27" t="s">
        <v>104</v>
      </c>
      <c r="C4413" s="27" t="s">
        <v>657</v>
      </c>
      <c r="D4413" s="27" t="s">
        <v>836</v>
      </c>
      <c r="E4413" s="27" t="s">
        <v>658</v>
      </c>
      <c r="F4413" s="27" t="s">
        <v>1072</v>
      </c>
      <c r="G4413" s="27" t="s">
        <v>1073</v>
      </c>
      <c r="H4413" s="34" t="s">
        <v>1031</v>
      </c>
      <c r="I4413" s="34" t="s">
        <v>1035</v>
      </c>
      <c r="J4413" s="34" t="str">
        <f t="shared" si="342"/>
        <v>Used VehicleEx NV demonstrators gross profit p.u.</v>
      </c>
      <c r="K4413" s="34" t="str">
        <f t="shared" si="343"/>
        <v>210Ex-Toyota NV Demonstrator revenue</v>
      </c>
      <c r="L4413" s="28">
        <f>+SUMIF('TB 4-24'!M:M,$AL4413,'TB 4-24'!G:G)</f>
        <v>0</v>
      </c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>
        <f>+SUMIF('Input Sheet'!$S:$S,$AL4413,'Input Sheet'!C:C)</f>
        <v>0</v>
      </c>
      <c r="Z4413" s="28">
        <f>+SUMIF('Input Sheet'!$S:$S,$AL4413,'Input Sheet'!D:D)</f>
        <v>0</v>
      </c>
      <c r="AA4413" s="28">
        <f>+SUMIF('Input Sheet'!$S:$S,$AL4413,'Input Sheet'!E:E)</f>
        <v>0</v>
      </c>
      <c r="AB4413" s="28">
        <f>+SUMIF('Input Sheet'!$S:$S,$AL4413,'Input Sheet'!F:F)</f>
        <v>0</v>
      </c>
      <c r="AC4413" s="28">
        <f>+SUMIF('Input Sheet'!$S:$S,$AL4413,'Input Sheet'!G:G)</f>
        <v>0</v>
      </c>
      <c r="AD4413" s="28">
        <f>+SUMIF('Input Sheet'!$S:$S,$AL4413,'Input Sheet'!H:H)</f>
        <v>0</v>
      </c>
      <c r="AE4413" s="28">
        <f>+SUMIF('Input Sheet'!$S:$S,$AL4413,'Input Sheet'!I:I)</f>
        <v>0</v>
      </c>
      <c r="AF4413" s="28">
        <f>+SUMIF('Input Sheet'!$S:$S,$AL4413,'Input Sheet'!J:J)</f>
        <v>0</v>
      </c>
      <c r="AG4413" s="28">
        <f>+SUMIF('Input Sheet'!$S:$S,$AL4413,'Input Sheet'!K:K)</f>
        <v>0</v>
      </c>
      <c r="AH4413" s="28">
        <f>+SUMIF('Input Sheet'!$S:$S,$AL4413,'Input Sheet'!L:L)</f>
        <v>0</v>
      </c>
      <c r="AI4413" s="28">
        <f>+SUMIF('Input Sheet'!$S:$S,$AL4413,'Input Sheet'!M:M)</f>
        <v>0</v>
      </c>
      <c r="AJ4413" s="28">
        <f>+SUMIF('Input Sheet'!$S:$S,$AL4413,'Input Sheet'!N:N)</f>
        <v>0</v>
      </c>
      <c r="AK4413" s="28"/>
      <c r="AL4413" s="27" t="str">
        <f t="shared" si="341"/>
        <v>210-3021RD</v>
      </c>
      <c r="AM4413" s="34" t="str">
        <f t="shared" si="344"/>
        <v>Used Vehicle</v>
      </c>
      <c r="AN4413" s="34" t="str">
        <f t="shared" si="345"/>
        <v>Used VehicleEx NV demonstrators gross profit p.u.</v>
      </c>
      <c r="AO4413" s="35"/>
      <c r="AP4413" s="35"/>
      <c r="AQ4413" s="35"/>
    </row>
    <row r="4414" spans="1:43" x14ac:dyDescent="0.25">
      <c r="A4414" s="27" t="s">
        <v>103</v>
      </c>
      <c r="B4414" s="27" t="s">
        <v>104</v>
      </c>
      <c r="C4414" s="27" t="s">
        <v>663</v>
      </c>
      <c r="D4414" s="27" t="s">
        <v>836</v>
      </c>
      <c r="E4414" s="27" t="s">
        <v>665</v>
      </c>
      <c r="F4414" s="27" t="s">
        <v>1072</v>
      </c>
      <c r="G4414" s="27" t="s">
        <v>1073</v>
      </c>
      <c r="H4414" s="34" t="s">
        <v>1031</v>
      </c>
      <c r="I4414" s="34" t="s">
        <v>1035</v>
      </c>
      <c r="J4414" s="34" t="str">
        <f t="shared" si="342"/>
        <v>Used VehicleEx NV demonstrators gross profit p.u.</v>
      </c>
      <c r="K4414" s="34" t="str">
        <f t="shared" si="343"/>
        <v>410Ex-Toyota NV Demonstrator revenue</v>
      </c>
      <c r="L4414" s="28">
        <f>+SUMIF('TB 4-24'!M:M,$AL4414,'TB 4-24'!G:G)</f>
        <v>0</v>
      </c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>
        <f>+SUMIF('Input Sheet'!$S:$S,$AL4414,'Input Sheet'!C:C)</f>
        <v>0</v>
      </c>
      <c r="Z4414" s="28">
        <f>+SUMIF('Input Sheet'!$S:$S,$AL4414,'Input Sheet'!D:D)</f>
        <v>0</v>
      </c>
      <c r="AA4414" s="28">
        <f>+SUMIF('Input Sheet'!$S:$S,$AL4414,'Input Sheet'!E:E)</f>
        <v>0</v>
      </c>
      <c r="AB4414" s="28">
        <f>+SUMIF('Input Sheet'!$S:$S,$AL4414,'Input Sheet'!F:F)</f>
        <v>0</v>
      </c>
      <c r="AC4414" s="28">
        <f>+SUMIF('Input Sheet'!$S:$S,$AL4414,'Input Sheet'!G:G)</f>
        <v>0</v>
      </c>
      <c r="AD4414" s="28">
        <f>+SUMIF('Input Sheet'!$S:$S,$AL4414,'Input Sheet'!H:H)</f>
        <v>0</v>
      </c>
      <c r="AE4414" s="28">
        <f>+SUMIF('Input Sheet'!$S:$S,$AL4414,'Input Sheet'!I:I)</f>
        <v>0</v>
      </c>
      <c r="AF4414" s="28">
        <f>+SUMIF('Input Sheet'!$S:$S,$AL4414,'Input Sheet'!J:J)</f>
        <v>0</v>
      </c>
      <c r="AG4414" s="28">
        <f>+SUMIF('Input Sheet'!$S:$S,$AL4414,'Input Sheet'!K:K)</f>
        <v>0</v>
      </c>
      <c r="AH4414" s="28">
        <f>+SUMIF('Input Sheet'!$S:$S,$AL4414,'Input Sheet'!L:L)</f>
        <v>0</v>
      </c>
      <c r="AI4414" s="28">
        <f>+SUMIF('Input Sheet'!$S:$S,$AL4414,'Input Sheet'!M:M)</f>
        <v>0</v>
      </c>
      <c r="AJ4414" s="28">
        <f>+SUMIF('Input Sheet'!$S:$S,$AL4414,'Input Sheet'!N:N)</f>
        <v>0</v>
      </c>
      <c r="AK4414" s="28"/>
      <c r="AL4414" s="27" t="str">
        <f t="shared" si="341"/>
        <v>410-3021RD</v>
      </c>
      <c r="AM4414" s="34" t="str">
        <f t="shared" si="344"/>
        <v>Used Vehicle</v>
      </c>
      <c r="AN4414" s="34" t="str">
        <f t="shared" si="345"/>
        <v>Used VehicleEx NV demonstrators gross profit p.u.</v>
      </c>
      <c r="AO4414" s="35"/>
      <c r="AP4414" s="35"/>
      <c r="AQ4414" s="35"/>
    </row>
    <row r="4415" spans="1:43" x14ac:dyDescent="0.25">
      <c r="A4415" s="27" t="s">
        <v>103</v>
      </c>
      <c r="B4415" s="27" t="s">
        <v>104</v>
      </c>
      <c r="C4415" s="27" t="s">
        <v>671</v>
      </c>
      <c r="D4415" s="27" t="s">
        <v>836</v>
      </c>
      <c r="E4415" s="27" t="s">
        <v>673</v>
      </c>
      <c r="F4415" s="27" t="s">
        <v>1072</v>
      </c>
      <c r="G4415" s="27" t="s">
        <v>1073</v>
      </c>
      <c r="H4415" s="34" t="s">
        <v>1031</v>
      </c>
      <c r="I4415" s="34" t="s">
        <v>1035</v>
      </c>
      <c r="J4415" s="34" t="str">
        <f t="shared" si="342"/>
        <v>Used VehicleEx NV demonstrators gross profit p.u.</v>
      </c>
      <c r="K4415" s="34" t="str">
        <f t="shared" si="343"/>
        <v>310Ex-Toyota NV Demonstrator revenue</v>
      </c>
      <c r="L4415" s="28">
        <f>+SUMIF('TB 4-24'!M:M,$AL4415,'TB 4-24'!G:G)</f>
        <v>0</v>
      </c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>
        <f>+SUMIF('Input Sheet'!$S:$S,$AL4415,'Input Sheet'!C:C)</f>
        <v>0</v>
      </c>
      <c r="Z4415" s="28">
        <f>+SUMIF('Input Sheet'!$S:$S,$AL4415,'Input Sheet'!D:D)</f>
        <v>0</v>
      </c>
      <c r="AA4415" s="28">
        <f>+SUMIF('Input Sheet'!$S:$S,$AL4415,'Input Sheet'!E:E)</f>
        <v>0</v>
      </c>
      <c r="AB4415" s="28">
        <f>+SUMIF('Input Sheet'!$S:$S,$AL4415,'Input Sheet'!F:F)</f>
        <v>0</v>
      </c>
      <c r="AC4415" s="28">
        <f>+SUMIF('Input Sheet'!$S:$S,$AL4415,'Input Sheet'!G:G)</f>
        <v>0</v>
      </c>
      <c r="AD4415" s="28">
        <f>+SUMIF('Input Sheet'!$S:$S,$AL4415,'Input Sheet'!H:H)</f>
        <v>0</v>
      </c>
      <c r="AE4415" s="28">
        <f>+SUMIF('Input Sheet'!$S:$S,$AL4415,'Input Sheet'!I:I)</f>
        <v>0</v>
      </c>
      <c r="AF4415" s="28">
        <f>+SUMIF('Input Sheet'!$S:$S,$AL4415,'Input Sheet'!J:J)</f>
        <v>0</v>
      </c>
      <c r="AG4415" s="28">
        <f>+SUMIF('Input Sheet'!$S:$S,$AL4415,'Input Sheet'!K:K)</f>
        <v>0</v>
      </c>
      <c r="AH4415" s="28">
        <f>+SUMIF('Input Sheet'!$S:$S,$AL4415,'Input Sheet'!L:L)</f>
        <v>0</v>
      </c>
      <c r="AI4415" s="28">
        <f>+SUMIF('Input Sheet'!$S:$S,$AL4415,'Input Sheet'!M:M)</f>
        <v>0</v>
      </c>
      <c r="AJ4415" s="28">
        <f>+SUMIF('Input Sheet'!$S:$S,$AL4415,'Input Sheet'!N:N)</f>
        <v>0</v>
      </c>
      <c r="AK4415" s="28"/>
      <c r="AL4415" s="27" t="str">
        <f t="shared" si="341"/>
        <v>310-3021RD</v>
      </c>
      <c r="AM4415" s="34" t="str">
        <f t="shared" si="344"/>
        <v>Used Vehicle</v>
      </c>
      <c r="AN4415" s="34" t="str">
        <f t="shared" si="345"/>
        <v>Used VehicleEx NV demonstrators gross profit p.u.</v>
      </c>
      <c r="AO4415" s="35"/>
      <c r="AP4415" s="35"/>
      <c r="AQ4415" s="35"/>
    </row>
    <row r="4416" spans="1:43" x14ac:dyDescent="0.25">
      <c r="A4416" s="27" t="s">
        <v>103</v>
      </c>
      <c r="B4416" s="27" t="s">
        <v>104</v>
      </c>
      <c r="C4416" s="27" t="s">
        <v>104</v>
      </c>
      <c r="D4416" s="27" t="s">
        <v>836</v>
      </c>
      <c r="E4416" s="27" t="s">
        <v>649</v>
      </c>
      <c r="F4416" s="27" t="s">
        <v>1072</v>
      </c>
      <c r="G4416" s="27" t="s">
        <v>1073</v>
      </c>
      <c r="H4416" s="34" t="s">
        <v>1031</v>
      </c>
      <c r="I4416" s="34" t="s">
        <v>1035</v>
      </c>
      <c r="J4416" s="34" t="str">
        <f t="shared" si="342"/>
        <v>Used VehicleEx NV demonstrators gross profit p.u.</v>
      </c>
      <c r="K4416" s="34" t="str">
        <f t="shared" si="343"/>
        <v>110Ex-Toyota NV Demonstrator revenue</v>
      </c>
      <c r="L4416" s="28">
        <f>+SUMIF('TB 4-24'!M:M,$AL4416,'TB 4-24'!G:G)</f>
        <v>0</v>
      </c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>
        <f>+SUMIF('Input Sheet'!$S:$S,$AL4416,'Input Sheet'!C:C)</f>
        <v>0</v>
      </c>
      <c r="Z4416" s="28">
        <f>+SUMIF('Input Sheet'!$S:$S,$AL4416,'Input Sheet'!D:D)</f>
        <v>0</v>
      </c>
      <c r="AA4416" s="28">
        <f>+SUMIF('Input Sheet'!$S:$S,$AL4416,'Input Sheet'!E:E)</f>
        <v>0</v>
      </c>
      <c r="AB4416" s="28">
        <f>+SUMIF('Input Sheet'!$S:$S,$AL4416,'Input Sheet'!F:F)</f>
        <v>0</v>
      </c>
      <c r="AC4416" s="28">
        <f>+SUMIF('Input Sheet'!$S:$S,$AL4416,'Input Sheet'!G:G)</f>
        <v>0</v>
      </c>
      <c r="AD4416" s="28">
        <f>+SUMIF('Input Sheet'!$S:$S,$AL4416,'Input Sheet'!H:H)</f>
        <v>0</v>
      </c>
      <c r="AE4416" s="28">
        <f>+SUMIF('Input Sheet'!$S:$S,$AL4416,'Input Sheet'!I:I)</f>
        <v>0</v>
      </c>
      <c r="AF4416" s="28">
        <f>+SUMIF('Input Sheet'!$S:$S,$AL4416,'Input Sheet'!J:J)</f>
        <v>0</v>
      </c>
      <c r="AG4416" s="28">
        <f>+SUMIF('Input Sheet'!$S:$S,$AL4416,'Input Sheet'!K:K)</f>
        <v>0</v>
      </c>
      <c r="AH4416" s="28">
        <f>+SUMIF('Input Sheet'!$S:$S,$AL4416,'Input Sheet'!L:L)</f>
        <v>0</v>
      </c>
      <c r="AI4416" s="28">
        <f>+SUMIF('Input Sheet'!$S:$S,$AL4416,'Input Sheet'!M:M)</f>
        <v>0</v>
      </c>
      <c r="AJ4416" s="28">
        <f>+SUMIF('Input Sheet'!$S:$S,$AL4416,'Input Sheet'!N:N)</f>
        <v>0</v>
      </c>
      <c r="AK4416" s="28"/>
      <c r="AL4416" s="27" t="str">
        <f t="shared" si="341"/>
        <v>110-3021RD</v>
      </c>
      <c r="AM4416" s="34" t="str">
        <f t="shared" si="344"/>
        <v>Used Vehicle</v>
      </c>
      <c r="AN4416" s="34" t="str">
        <f t="shared" si="345"/>
        <v>Used VehicleEx NV demonstrators gross profit p.u.</v>
      </c>
      <c r="AO4416" s="35"/>
      <c r="AP4416" s="35"/>
      <c r="AQ4416" s="35"/>
    </row>
    <row r="4417" spans="1:43" x14ac:dyDescent="0.25">
      <c r="A4417" s="27" t="s">
        <v>103</v>
      </c>
      <c r="B4417" s="27" t="s">
        <v>104</v>
      </c>
      <c r="C4417" s="27" t="s">
        <v>657</v>
      </c>
      <c r="D4417" s="27" t="s">
        <v>837</v>
      </c>
      <c r="E4417" s="27" t="s">
        <v>658</v>
      </c>
      <c r="F4417" s="27" t="s">
        <v>1072</v>
      </c>
      <c r="G4417" s="27" t="s">
        <v>1073</v>
      </c>
      <c r="H4417" s="34" t="s">
        <v>1031</v>
      </c>
      <c r="I4417" s="34" t="s">
        <v>1035</v>
      </c>
      <c r="J4417" s="34" t="str">
        <f t="shared" si="342"/>
        <v>Used VehicleEx NV demonstrators gross profit p.u.</v>
      </c>
      <c r="K4417" s="34" t="str">
        <f t="shared" si="343"/>
        <v>210Ex-Toyota NV Demonstrator revenue</v>
      </c>
      <c r="L4417" s="28">
        <f>+SUMIF('TB 4-24'!M:M,$AL4417,'TB 4-24'!G:G)</f>
        <v>0</v>
      </c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>
        <f>+SUMIF('Input Sheet'!$S:$S,$AL4417,'Input Sheet'!C:C)</f>
        <v>0</v>
      </c>
      <c r="Z4417" s="28">
        <f>+SUMIF('Input Sheet'!$S:$S,$AL4417,'Input Sheet'!D:D)</f>
        <v>0</v>
      </c>
      <c r="AA4417" s="28">
        <f>+SUMIF('Input Sheet'!$S:$S,$AL4417,'Input Sheet'!E:E)</f>
        <v>0</v>
      </c>
      <c r="AB4417" s="28">
        <f>+SUMIF('Input Sheet'!$S:$S,$AL4417,'Input Sheet'!F:F)</f>
        <v>0</v>
      </c>
      <c r="AC4417" s="28">
        <f>+SUMIF('Input Sheet'!$S:$S,$AL4417,'Input Sheet'!G:G)</f>
        <v>0</v>
      </c>
      <c r="AD4417" s="28">
        <f>+SUMIF('Input Sheet'!$S:$S,$AL4417,'Input Sheet'!H:H)</f>
        <v>0</v>
      </c>
      <c r="AE4417" s="28">
        <f>+SUMIF('Input Sheet'!$S:$S,$AL4417,'Input Sheet'!I:I)</f>
        <v>0</v>
      </c>
      <c r="AF4417" s="28">
        <f>+SUMIF('Input Sheet'!$S:$S,$AL4417,'Input Sheet'!J:J)</f>
        <v>0</v>
      </c>
      <c r="AG4417" s="28">
        <f>+SUMIF('Input Sheet'!$S:$S,$AL4417,'Input Sheet'!K:K)</f>
        <v>0</v>
      </c>
      <c r="AH4417" s="28">
        <f>+SUMIF('Input Sheet'!$S:$S,$AL4417,'Input Sheet'!L:L)</f>
        <v>0</v>
      </c>
      <c r="AI4417" s="28">
        <f>+SUMIF('Input Sheet'!$S:$S,$AL4417,'Input Sheet'!M:M)</f>
        <v>0</v>
      </c>
      <c r="AJ4417" s="28">
        <f>+SUMIF('Input Sheet'!$S:$S,$AL4417,'Input Sheet'!N:N)</f>
        <v>0</v>
      </c>
      <c r="AK4417" s="28"/>
      <c r="AL4417" s="27" t="str">
        <f t="shared" si="341"/>
        <v>210-3023R</v>
      </c>
      <c r="AM4417" s="34" t="str">
        <f t="shared" si="344"/>
        <v>Used Vehicle</v>
      </c>
      <c r="AN4417" s="34" t="str">
        <f t="shared" si="345"/>
        <v>Used VehicleEx NV demonstrators gross profit p.u.</v>
      </c>
      <c r="AO4417" s="35"/>
      <c r="AP4417" s="35"/>
      <c r="AQ4417" s="35"/>
    </row>
    <row r="4418" spans="1:43" x14ac:dyDescent="0.25">
      <c r="A4418" s="27" t="s">
        <v>103</v>
      </c>
      <c r="B4418" s="27" t="s">
        <v>104</v>
      </c>
      <c r="C4418" s="27" t="s">
        <v>663</v>
      </c>
      <c r="D4418" s="27" t="s">
        <v>837</v>
      </c>
      <c r="E4418" s="27" t="s">
        <v>665</v>
      </c>
      <c r="F4418" s="27" t="s">
        <v>1072</v>
      </c>
      <c r="G4418" s="27" t="s">
        <v>1073</v>
      </c>
      <c r="H4418" s="34" t="s">
        <v>1031</v>
      </c>
      <c r="I4418" s="34" t="s">
        <v>1035</v>
      </c>
      <c r="J4418" s="34" t="str">
        <f t="shared" si="342"/>
        <v>Used VehicleEx NV demonstrators gross profit p.u.</v>
      </c>
      <c r="K4418" s="34" t="str">
        <f t="shared" si="343"/>
        <v>410Ex-Toyota NV Demonstrator revenue</v>
      </c>
      <c r="L4418" s="28">
        <f>+SUMIF('TB 4-24'!M:M,$AL4418,'TB 4-24'!G:G)</f>
        <v>0</v>
      </c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>
        <f>+SUMIF('Input Sheet'!$S:$S,$AL4418,'Input Sheet'!C:C)</f>
        <v>0</v>
      </c>
      <c r="Z4418" s="28">
        <f>+SUMIF('Input Sheet'!$S:$S,$AL4418,'Input Sheet'!D:D)</f>
        <v>0</v>
      </c>
      <c r="AA4418" s="28">
        <f>+SUMIF('Input Sheet'!$S:$S,$AL4418,'Input Sheet'!E:E)</f>
        <v>0</v>
      </c>
      <c r="AB4418" s="28">
        <f>+SUMIF('Input Sheet'!$S:$S,$AL4418,'Input Sheet'!F:F)</f>
        <v>0</v>
      </c>
      <c r="AC4418" s="28">
        <f>+SUMIF('Input Sheet'!$S:$S,$AL4418,'Input Sheet'!G:G)</f>
        <v>0</v>
      </c>
      <c r="AD4418" s="28">
        <f>+SUMIF('Input Sheet'!$S:$S,$AL4418,'Input Sheet'!H:H)</f>
        <v>0</v>
      </c>
      <c r="AE4418" s="28">
        <f>+SUMIF('Input Sheet'!$S:$S,$AL4418,'Input Sheet'!I:I)</f>
        <v>0</v>
      </c>
      <c r="AF4418" s="28">
        <f>+SUMIF('Input Sheet'!$S:$S,$AL4418,'Input Sheet'!J:J)</f>
        <v>0</v>
      </c>
      <c r="AG4418" s="28">
        <f>+SUMIF('Input Sheet'!$S:$S,$AL4418,'Input Sheet'!K:K)</f>
        <v>0</v>
      </c>
      <c r="AH4418" s="28">
        <f>+SUMIF('Input Sheet'!$S:$S,$AL4418,'Input Sheet'!L:L)</f>
        <v>0</v>
      </c>
      <c r="AI4418" s="28">
        <f>+SUMIF('Input Sheet'!$S:$S,$AL4418,'Input Sheet'!M:M)</f>
        <v>0</v>
      </c>
      <c r="AJ4418" s="28">
        <f>+SUMIF('Input Sheet'!$S:$S,$AL4418,'Input Sheet'!N:N)</f>
        <v>0</v>
      </c>
      <c r="AK4418" s="28"/>
      <c r="AL4418" s="27" t="str">
        <f t="shared" si="341"/>
        <v>410-3023R</v>
      </c>
      <c r="AM4418" s="34" t="str">
        <f t="shared" si="344"/>
        <v>Used Vehicle</v>
      </c>
      <c r="AN4418" s="34" t="str">
        <f t="shared" si="345"/>
        <v>Used VehicleEx NV demonstrators gross profit p.u.</v>
      </c>
      <c r="AO4418" s="35"/>
      <c r="AP4418" s="35"/>
      <c r="AQ4418" s="35"/>
    </row>
    <row r="4419" spans="1:43" x14ac:dyDescent="0.25">
      <c r="A4419" s="27" t="s">
        <v>103</v>
      </c>
      <c r="B4419" s="27" t="s">
        <v>104</v>
      </c>
      <c r="C4419" s="27" t="s">
        <v>671</v>
      </c>
      <c r="D4419" s="27" t="s">
        <v>837</v>
      </c>
      <c r="E4419" s="27" t="s">
        <v>673</v>
      </c>
      <c r="F4419" s="27" t="s">
        <v>1072</v>
      </c>
      <c r="G4419" s="27" t="s">
        <v>1073</v>
      </c>
      <c r="H4419" s="34" t="s">
        <v>1031</v>
      </c>
      <c r="I4419" s="34" t="s">
        <v>1035</v>
      </c>
      <c r="J4419" s="34" t="str">
        <f t="shared" si="342"/>
        <v>Used VehicleEx NV demonstrators gross profit p.u.</v>
      </c>
      <c r="K4419" s="34" t="str">
        <f t="shared" si="343"/>
        <v>310Ex-Toyota NV Demonstrator revenue</v>
      </c>
      <c r="L4419" s="28">
        <f>+SUMIF('TB 4-24'!M:M,$AL4419,'TB 4-24'!G:G)</f>
        <v>0</v>
      </c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>
        <f>+SUMIF('Input Sheet'!$S:$S,$AL4419,'Input Sheet'!C:C)</f>
        <v>0</v>
      </c>
      <c r="Z4419" s="28">
        <f>+SUMIF('Input Sheet'!$S:$S,$AL4419,'Input Sheet'!D:D)</f>
        <v>0</v>
      </c>
      <c r="AA4419" s="28">
        <f>+SUMIF('Input Sheet'!$S:$S,$AL4419,'Input Sheet'!E:E)</f>
        <v>0</v>
      </c>
      <c r="AB4419" s="28">
        <f>+SUMIF('Input Sheet'!$S:$S,$AL4419,'Input Sheet'!F:F)</f>
        <v>0</v>
      </c>
      <c r="AC4419" s="28">
        <f>+SUMIF('Input Sheet'!$S:$S,$AL4419,'Input Sheet'!G:G)</f>
        <v>0</v>
      </c>
      <c r="AD4419" s="28">
        <f>+SUMIF('Input Sheet'!$S:$S,$AL4419,'Input Sheet'!H:H)</f>
        <v>0</v>
      </c>
      <c r="AE4419" s="28">
        <f>+SUMIF('Input Sheet'!$S:$S,$AL4419,'Input Sheet'!I:I)</f>
        <v>0</v>
      </c>
      <c r="AF4419" s="28">
        <f>+SUMIF('Input Sheet'!$S:$S,$AL4419,'Input Sheet'!J:J)</f>
        <v>0</v>
      </c>
      <c r="AG4419" s="28">
        <f>+SUMIF('Input Sheet'!$S:$S,$AL4419,'Input Sheet'!K:K)</f>
        <v>0</v>
      </c>
      <c r="AH4419" s="28">
        <f>+SUMIF('Input Sheet'!$S:$S,$AL4419,'Input Sheet'!L:L)</f>
        <v>0</v>
      </c>
      <c r="AI4419" s="28">
        <f>+SUMIF('Input Sheet'!$S:$S,$AL4419,'Input Sheet'!M:M)</f>
        <v>0</v>
      </c>
      <c r="AJ4419" s="28">
        <f>+SUMIF('Input Sheet'!$S:$S,$AL4419,'Input Sheet'!N:N)</f>
        <v>0</v>
      </c>
      <c r="AK4419" s="28"/>
      <c r="AL4419" s="27" t="str">
        <f t="shared" ref="AL4419:AL4482" si="346">+E4419&amp;"-"&amp;D4419</f>
        <v>310-3023R</v>
      </c>
      <c r="AM4419" s="34" t="str">
        <f t="shared" si="344"/>
        <v>Used Vehicle</v>
      </c>
      <c r="AN4419" s="34" t="str">
        <f t="shared" si="345"/>
        <v>Used VehicleEx NV demonstrators gross profit p.u.</v>
      </c>
      <c r="AO4419" s="35"/>
      <c r="AP4419" s="35"/>
      <c r="AQ4419" s="35"/>
    </row>
    <row r="4420" spans="1:43" x14ac:dyDescent="0.25">
      <c r="A4420" s="27" t="s">
        <v>103</v>
      </c>
      <c r="B4420" s="27" t="s">
        <v>104</v>
      </c>
      <c r="C4420" s="27" t="s">
        <v>104</v>
      </c>
      <c r="D4420" s="27" t="s">
        <v>837</v>
      </c>
      <c r="E4420" s="27" t="s">
        <v>649</v>
      </c>
      <c r="F4420" s="27" t="s">
        <v>1072</v>
      </c>
      <c r="G4420" s="27" t="s">
        <v>1073</v>
      </c>
      <c r="H4420" s="34" t="s">
        <v>1031</v>
      </c>
      <c r="I4420" s="34" t="s">
        <v>1035</v>
      </c>
      <c r="J4420" s="34" t="str">
        <f t="shared" ref="J4420:J4483" si="347">+H4420&amp;I4420</f>
        <v>Used VehicleEx NV demonstrators gross profit p.u.</v>
      </c>
      <c r="K4420" s="34" t="str">
        <f t="shared" ref="K4420:K4483" si="348">+E4420&amp;G4420</f>
        <v>110Ex-Toyota NV Demonstrator revenue</v>
      </c>
      <c r="L4420" s="28">
        <f>+SUMIF('TB 4-24'!M:M,$AL4420,'TB 4-24'!G:G)</f>
        <v>0</v>
      </c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>
        <f>+SUMIF('Input Sheet'!$S:$S,$AL4420,'Input Sheet'!C:C)</f>
        <v>0</v>
      </c>
      <c r="Z4420" s="28">
        <f>+SUMIF('Input Sheet'!$S:$S,$AL4420,'Input Sheet'!D:D)</f>
        <v>0</v>
      </c>
      <c r="AA4420" s="28">
        <f>+SUMIF('Input Sheet'!$S:$S,$AL4420,'Input Sheet'!E:E)</f>
        <v>0</v>
      </c>
      <c r="AB4420" s="28">
        <f>+SUMIF('Input Sheet'!$S:$S,$AL4420,'Input Sheet'!F:F)</f>
        <v>0</v>
      </c>
      <c r="AC4420" s="28">
        <f>+SUMIF('Input Sheet'!$S:$S,$AL4420,'Input Sheet'!G:G)</f>
        <v>0</v>
      </c>
      <c r="AD4420" s="28">
        <f>+SUMIF('Input Sheet'!$S:$S,$AL4420,'Input Sheet'!H:H)</f>
        <v>0</v>
      </c>
      <c r="AE4420" s="28">
        <f>+SUMIF('Input Sheet'!$S:$S,$AL4420,'Input Sheet'!I:I)</f>
        <v>0</v>
      </c>
      <c r="AF4420" s="28">
        <f>+SUMIF('Input Sheet'!$S:$S,$AL4420,'Input Sheet'!J:J)</f>
        <v>0</v>
      </c>
      <c r="AG4420" s="28">
        <f>+SUMIF('Input Sheet'!$S:$S,$AL4420,'Input Sheet'!K:K)</f>
        <v>0</v>
      </c>
      <c r="AH4420" s="28">
        <f>+SUMIF('Input Sheet'!$S:$S,$AL4420,'Input Sheet'!L:L)</f>
        <v>0</v>
      </c>
      <c r="AI4420" s="28">
        <f>+SUMIF('Input Sheet'!$S:$S,$AL4420,'Input Sheet'!M:M)</f>
        <v>0</v>
      </c>
      <c r="AJ4420" s="28">
        <f>+SUMIF('Input Sheet'!$S:$S,$AL4420,'Input Sheet'!N:N)</f>
        <v>0</v>
      </c>
      <c r="AK4420" s="28"/>
      <c r="AL4420" s="27" t="str">
        <f t="shared" si="346"/>
        <v>110-3023R</v>
      </c>
      <c r="AM4420" s="34" t="str">
        <f t="shared" si="344"/>
        <v>Used Vehicle</v>
      </c>
      <c r="AN4420" s="34" t="str">
        <f t="shared" si="345"/>
        <v>Used VehicleEx NV demonstrators gross profit p.u.</v>
      </c>
      <c r="AO4420" s="35"/>
      <c r="AP4420" s="35"/>
      <c r="AQ4420" s="35"/>
    </row>
    <row r="4421" spans="1:43" x14ac:dyDescent="0.25">
      <c r="A4421" s="27" t="s">
        <v>103</v>
      </c>
      <c r="B4421" s="27" t="s">
        <v>104</v>
      </c>
      <c r="C4421" s="27" t="s">
        <v>657</v>
      </c>
      <c r="D4421" s="27" t="s">
        <v>838</v>
      </c>
      <c r="E4421" s="27" t="s">
        <v>658</v>
      </c>
      <c r="F4421" s="27" t="s">
        <v>1072</v>
      </c>
      <c r="G4421" s="27" t="s">
        <v>1073</v>
      </c>
      <c r="H4421" s="34" t="s">
        <v>1031</v>
      </c>
      <c r="I4421" s="34" t="s">
        <v>1035</v>
      </c>
      <c r="J4421" s="34" t="str">
        <f t="shared" si="347"/>
        <v>Used VehicleEx NV demonstrators gross profit p.u.</v>
      </c>
      <c r="K4421" s="34" t="str">
        <f t="shared" si="348"/>
        <v>210Ex-Toyota NV Demonstrator revenue</v>
      </c>
      <c r="L4421" s="28">
        <f>+SUMIF('TB 4-24'!M:M,$AL4421,'TB 4-24'!G:G)</f>
        <v>0</v>
      </c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>
        <f>+SUMIF('Input Sheet'!$S:$S,$AL4421,'Input Sheet'!C:C)</f>
        <v>0</v>
      </c>
      <c r="Z4421" s="28">
        <f>+SUMIF('Input Sheet'!$S:$S,$AL4421,'Input Sheet'!D:D)</f>
        <v>0</v>
      </c>
      <c r="AA4421" s="28">
        <f>+SUMIF('Input Sheet'!$S:$S,$AL4421,'Input Sheet'!E:E)</f>
        <v>0</v>
      </c>
      <c r="AB4421" s="28">
        <f>+SUMIF('Input Sheet'!$S:$S,$AL4421,'Input Sheet'!F:F)</f>
        <v>0</v>
      </c>
      <c r="AC4421" s="28">
        <f>+SUMIF('Input Sheet'!$S:$S,$AL4421,'Input Sheet'!G:G)</f>
        <v>0</v>
      </c>
      <c r="AD4421" s="28">
        <f>+SUMIF('Input Sheet'!$S:$S,$AL4421,'Input Sheet'!H:H)</f>
        <v>0</v>
      </c>
      <c r="AE4421" s="28">
        <f>+SUMIF('Input Sheet'!$S:$S,$AL4421,'Input Sheet'!I:I)</f>
        <v>0</v>
      </c>
      <c r="AF4421" s="28">
        <f>+SUMIF('Input Sheet'!$S:$S,$AL4421,'Input Sheet'!J:J)</f>
        <v>0</v>
      </c>
      <c r="AG4421" s="28">
        <f>+SUMIF('Input Sheet'!$S:$S,$AL4421,'Input Sheet'!K:K)</f>
        <v>0</v>
      </c>
      <c r="AH4421" s="28">
        <f>+SUMIF('Input Sheet'!$S:$S,$AL4421,'Input Sheet'!L:L)</f>
        <v>0</v>
      </c>
      <c r="AI4421" s="28">
        <f>+SUMIF('Input Sheet'!$S:$S,$AL4421,'Input Sheet'!M:M)</f>
        <v>0</v>
      </c>
      <c r="AJ4421" s="28">
        <f>+SUMIF('Input Sheet'!$S:$S,$AL4421,'Input Sheet'!N:N)</f>
        <v>0</v>
      </c>
      <c r="AK4421" s="28"/>
      <c r="AL4421" s="27" t="str">
        <f t="shared" si="346"/>
        <v>210-3023RD</v>
      </c>
      <c r="AM4421" s="34" t="str">
        <f t="shared" ref="AM4421:AM4484" si="349">H4421</f>
        <v>Used Vehicle</v>
      </c>
      <c r="AN4421" s="34" t="str">
        <f t="shared" ref="AN4421:AN4484" si="350">J4421</f>
        <v>Used VehicleEx NV demonstrators gross profit p.u.</v>
      </c>
      <c r="AO4421" s="35"/>
      <c r="AP4421" s="35"/>
      <c r="AQ4421" s="35"/>
    </row>
    <row r="4422" spans="1:43" x14ac:dyDescent="0.25">
      <c r="A4422" s="27" t="s">
        <v>103</v>
      </c>
      <c r="B4422" s="27" t="s">
        <v>104</v>
      </c>
      <c r="C4422" s="27" t="s">
        <v>663</v>
      </c>
      <c r="D4422" s="27" t="s">
        <v>838</v>
      </c>
      <c r="E4422" s="27" t="s">
        <v>665</v>
      </c>
      <c r="F4422" s="27" t="s">
        <v>1072</v>
      </c>
      <c r="G4422" s="27" t="s">
        <v>1073</v>
      </c>
      <c r="H4422" s="34" t="s">
        <v>1031</v>
      </c>
      <c r="I4422" s="34" t="s">
        <v>1035</v>
      </c>
      <c r="J4422" s="34" t="str">
        <f t="shared" si="347"/>
        <v>Used VehicleEx NV demonstrators gross profit p.u.</v>
      </c>
      <c r="K4422" s="34" t="str">
        <f t="shared" si="348"/>
        <v>410Ex-Toyota NV Demonstrator revenue</v>
      </c>
      <c r="L4422" s="28">
        <f>+SUMIF('TB 4-24'!M:M,$AL4422,'TB 4-24'!G:G)</f>
        <v>0</v>
      </c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>
        <f>+SUMIF('Input Sheet'!$S:$S,$AL4422,'Input Sheet'!C:C)</f>
        <v>0</v>
      </c>
      <c r="Z4422" s="28">
        <f>+SUMIF('Input Sheet'!$S:$S,$AL4422,'Input Sheet'!D:D)</f>
        <v>0</v>
      </c>
      <c r="AA4422" s="28">
        <f>+SUMIF('Input Sheet'!$S:$S,$AL4422,'Input Sheet'!E:E)</f>
        <v>0</v>
      </c>
      <c r="AB4422" s="28">
        <f>+SUMIF('Input Sheet'!$S:$S,$AL4422,'Input Sheet'!F:F)</f>
        <v>0</v>
      </c>
      <c r="AC4422" s="28">
        <f>+SUMIF('Input Sheet'!$S:$S,$AL4422,'Input Sheet'!G:G)</f>
        <v>0</v>
      </c>
      <c r="AD4422" s="28">
        <f>+SUMIF('Input Sheet'!$S:$S,$AL4422,'Input Sheet'!H:H)</f>
        <v>0</v>
      </c>
      <c r="AE4422" s="28">
        <f>+SUMIF('Input Sheet'!$S:$S,$AL4422,'Input Sheet'!I:I)</f>
        <v>0</v>
      </c>
      <c r="AF4422" s="28">
        <f>+SUMIF('Input Sheet'!$S:$S,$AL4422,'Input Sheet'!J:J)</f>
        <v>0</v>
      </c>
      <c r="AG4422" s="28">
        <f>+SUMIF('Input Sheet'!$S:$S,$AL4422,'Input Sheet'!K:K)</f>
        <v>0</v>
      </c>
      <c r="AH4422" s="28">
        <f>+SUMIF('Input Sheet'!$S:$S,$AL4422,'Input Sheet'!L:L)</f>
        <v>0</v>
      </c>
      <c r="AI4422" s="28">
        <f>+SUMIF('Input Sheet'!$S:$S,$AL4422,'Input Sheet'!M:M)</f>
        <v>0</v>
      </c>
      <c r="AJ4422" s="28">
        <f>+SUMIF('Input Sheet'!$S:$S,$AL4422,'Input Sheet'!N:N)</f>
        <v>0</v>
      </c>
      <c r="AK4422" s="28"/>
      <c r="AL4422" s="27" t="str">
        <f t="shared" si="346"/>
        <v>410-3023RD</v>
      </c>
      <c r="AM4422" s="34" t="str">
        <f t="shared" si="349"/>
        <v>Used Vehicle</v>
      </c>
      <c r="AN4422" s="34" t="str">
        <f t="shared" si="350"/>
        <v>Used VehicleEx NV demonstrators gross profit p.u.</v>
      </c>
      <c r="AO4422" s="35"/>
      <c r="AP4422" s="35"/>
      <c r="AQ4422" s="35"/>
    </row>
    <row r="4423" spans="1:43" x14ac:dyDescent="0.25">
      <c r="A4423" s="27" t="s">
        <v>103</v>
      </c>
      <c r="B4423" s="27" t="s">
        <v>104</v>
      </c>
      <c r="C4423" s="27" t="s">
        <v>671</v>
      </c>
      <c r="D4423" s="27" t="s">
        <v>838</v>
      </c>
      <c r="E4423" s="27" t="s">
        <v>673</v>
      </c>
      <c r="F4423" s="27" t="s">
        <v>1072</v>
      </c>
      <c r="G4423" s="27" t="s">
        <v>1073</v>
      </c>
      <c r="H4423" s="34" t="s">
        <v>1031</v>
      </c>
      <c r="I4423" s="34" t="s">
        <v>1035</v>
      </c>
      <c r="J4423" s="34" t="str">
        <f t="shared" si="347"/>
        <v>Used VehicleEx NV demonstrators gross profit p.u.</v>
      </c>
      <c r="K4423" s="34" t="str">
        <f t="shared" si="348"/>
        <v>310Ex-Toyota NV Demonstrator revenue</v>
      </c>
      <c r="L4423" s="28">
        <f>+SUMIF('TB 4-24'!M:M,$AL4423,'TB 4-24'!G:G)</f>
        <v>0</v>
      </c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>
        <f>+SUMIF('Input Sheet'!$S:$S,$AL4423,'Input Sheet'!C:C)</f>
        <v>0</v>
      </c>
      <c r="Z4423" s="28">
        <f>+SUMIF('Input Sheet'!$S:$S,$AL4423,'Input Sheet'!D:D)</f>
        <v>0</v>
      </c>
      <c r="AA4423" s="28">
        <f>+SUMIF('Input Sheet'!$S:$S,$AL4423,'Input Sheet'!E:E)</f>
        <v>0</v>
      </c>
      <c r="AB4423" s="28">
        <f>+SUMIF('Input Sheet'!$S:$S,$AL4423,'Input Sheet'!F:F)</f>
        <v>0</v>
      </c>
      <c r="AC4423" s="28">
        <f>+SUMIF('Input Sheet'!$S:$S,$AL4423,'Input Sheet'!G:G)</f>
        <v>0</v>
      </c>
      <c r="AD4423" s="28">
        <f>+SUMIF('Input Sheet'!$S:$S,$AL4423,'Input Sheet'!H:H)</f>
        <v>0</v>
      </c>
      <c r="AE4423" s="28">
        <f>+SUMIF('Input Sheet'!$S:$S,$AL4423,'Input Sheet'!I:I)</f>
        <v>0</v>
      </c>
      <c r="AF4423" s="28">
        <f>+SUMIF('Input Sheet'!$S:$S,$AL4423,'Input Sheet'!J:J)</f>
        <v>0</v>
      </c>
      <c r="AG4423" s="28">
        <f>+SUMIF('Input Sheet'!$S:$S,$AL4423,'Input Sheet'!K:K)</f>
        <v>0</v>
      </c>
      <c r="AH4423" s="28">
        <f>+SUMIF('Input Sheet'!$S:$S,$AL4423,'Input Sheet'!L:L)</f>
        <v>0</v>
      </c>
      <c r="AI4423" s="28">
        <f>+SUMIF('Input Sheet'!$S:$S,$AL4423,'Input Sheet'!M:M)</f>
        <v>0</v>
      </c>
      <c r="AJ4423" s="28">
        <f>+SUMIF('Input Sheet'!$S:$S,$AL4423,'Input Sheet'!N:N)</f>
        <v>0</v>
      </c>
      <c r="AK4423" s="28"/>
      <c r="AL4423" s="27" t="str">
        <f t="shared" si="346"/>
        <v>310-3023RD</v>
      </c>
      <c r="AM4423" s="34" t="str">
        <f t="shared" si="349"/>
        <v>Used Vehicle</v>
      </c>
      <c r="AN4423" s="34" t="str">
        <f t="shared" si="350"/>
        <v>Used VehicleEx NV demonstrators gross profit p.u.</v>
      </c>
      <c r="AO4423" s="35"/>
      <c r="AP4423" s="35"/>
      <c r="AQ4423" s="35"/>
    </row>
    <row r="4424" spans="1:43" x14ac:dyDescent="0.25">
      <c r="A4424" s="27" t="s">
        <v>103</v>
      </c>
      <c r="B4424" s="27" t="s">
        <v>104</v>
      </c>
      <c r="C4424" s="27" t="s">
        <v>104</v>
      </c>
      <c r="D4424" s="27" t="s">
        <v>838</v>
      </c>
      <c r="E4424" s="27" t="s">
        <v>649</v>
      </c>
      <c r="F4424" s="27" t="s">
        <v>1072</v>
      </c>
      <c r="G4424" s="27" t="s">
        <v>1073</v>
      </c>
      <c r="H4424" s="34" t="s">
        <v>1031</v>
      </c>
      <c r="I4424" s="34" t="s">
        <v>1035</v>
      </c>
      <c r="J4424" s="34" t="str">
        <f t="shared" si="347"/>
        <v>Used VehicleEx NV demonstrators gross profit p.u.</v>
      </c>
      <c r="K4424" s="34" t="str">
        <f t="shared" si="348"/>
        <v>110Ex-Toyota NV Demonstrator revenue</v>
      </c>
      <c r="L4424" s="28">
        <f>+SUMIF('TB 4-24'!M:M,$AL4424,'TB 4-24'!G:G)</f>
        <v>0</v>
      </c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>
        <f>+SUMIF('Input Sheet'!$S:$S,$AL4424,'Input Sheet'!C:C)</f>
        <v>0</v>
      </c>
      <c r="Z4424" s="28">
        <f>+SUMIF('Input Sheet'!$S:$S,$AL4424,'Input Sheet'!D:D)</f>
        <v>0</v>
      </c>
      <c r="AA4424" s="28">
        <f>+SUMIF('Input Sheet'!$S:$S,$AL4424,'Input Sheet'!E:E)</f>
        <v>0</v>
      </c>
      <c r="AB4424" s="28">
        <f>+SUMIF('Input Sheet'!$S:$S,$AL4424,'Input Sheet'!F:F)</f>
        <v>0</v>
      </c>
      <c r="AC4424" s="28">
        <f>+SUMIF('Input Sheet'!$S:$S,$AL4424,'Input Sheet'!G:G)</f>
        <v>0</v>
      </c>
      <c r="AD4424" s="28">
        <f>+SUMIF('Input Sheet'!$S:$S,$AL4424,'Input Sheet'!H:H)</f>
        <v>0</v>
      </c>
      <c r="AE4424" s="28">
        <f>+SUMIF('Input Sheet'!$S:$S,$AL4424,'Input Sheet'!I:I)</f>
        <v>0</v>
      </c>
      <c r="AF4424" s="28">
        <f>+SUMIF('Input Sheet'!$S:$S,$AL4424,'Input Sheet'!J:J)</f>
        <v>0</v>
      </c>
      <c r="AG4424" s="28">
        <f>+SUMIF('Input Sheet'!$S:$S,$AL4424,'Input Sheet'!K:K)</f>
        <v>0</v>
      </c>
      <c r="AH4424" s="28">
        <f>+SUMIF('Input Sheet'!$S:$S,$AL4424,'Input Sheet'!L:L)</f>
        <v>0</v>
      </c>
      <c r="AI4424" s="28">
        <f>+SUMIF('Input Sheet'!$S:$S,$AL4424,'Input Sheet'!M:M)</f>
        <v>0</v>
      </c>
      <c r="AJ4424" s="28">
        <f>+SUMIF('Input Sheet'!$S:$S,$AL4424,'Input Sheet'!N:N)</f>
        <v>0</v>
      </c>
      <c r="AK4424" s="28"/>
      <c r="AL4424" s="27" t="str">
        <f t="shared" si="346"/>
        <v>110-3023RD</v>
      </c>
      <c r="AM4424" s="34" t="str">
        <f t="shared" si="349"/>
        <v>Used Vehicle</v>
      </c>
      <c r="AN4424" s="34" t="str">
        <f t="shared" si="350"/>
        <v>Used VehicleEx NV demonstrators gross profit p.u.</v>
      </c>
      <c r="AO4424" s="35"/>
      <c r="AP4424" s="35"/>
      <c r="AQ4424" s="35"/>
    </row>
    <row r="4425" spans="1:43" x14ac:dyDescent="0.25">
      <c r="A4425" s="27" t="s">
        <v>103</v>
      </c>
      <c r="B4425" s="27" t="s">
        <v>104</v>
      </c>
      <c r="C4425" s="27" t="s">
        <v>657</v>
      </c>
      <c r="D4425" s="27" t="s">
        <v>839</v>
      </c>
      <c r="E4425" s="27" t="s">
        <v>658</v>
      </c>
      <c r="F4425" s="27" t="s">
        <v>1072</v>
      </c>
      <c r="G4425" s="27" t="s">
        <v>1073</v>
      </c>
      <c r="H4425" s="34" t="s">
        <v>1031</v>
      </c>
      <c r="I4425" s="34" t="s">
        <v>1035</v>
      </c>
      <c r="J4425" s="34" t="str">
        <f t="shared" si="347"/>
        <v>Used VehicleEx NV demonstrators gross profit p.u.</v>
      </c>
      <c r="K4425" s="34" t="str">
        <f t="shared" si="348"/>
        <v>210Ex-Toyota NV Demonstrator revenue</v>
      </c>
      <c r="L4425" s="28">
        <f>+SUMIF('TB 4-24'!M:M,$AL4425,'TB 4-24'!G:G)</f>
        <v>0</v>
      </c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>
        <f>+SUMIF('Input Sheet'!$S:$S,$AL4425,'Input Sheet'!C:C)</f>
        <v>0</v>
      </c>
      <c r="Z4425" s="28">
        <f>+SUMIF('Input Sheet'!$S:$S,$AL4425,'Input Sheet'!D:D)</f>
        <v>0</v>
      </c>
      <c r="AA4425" s="28">
        <f>+SUMIF('Input Sheet'!$S:$S,$AL4425,'Input Sheet'!E:E)</f>
        <v>0</v>
      </c>
      <c r="AB4425" s="28">
        <f>+SUMIF('Input Sheet'!$S:$S,$AL4425,'Input Sheet'!F:F)</f>
        <v>0</v>
      </c>
      <c r="AC4425" s="28">
        <f>+SUMIF('Input Sheet'!$S:$S,$AL4425,'Input Sheet'!G:G)</f>
        <v>0</v>
      </c>
      <c r="AD4425" s="28">
        <f>+SUMIF('Input Sheet'!$S:$S,$AL4425,'Input Sheet'!H:H)</f>
        <v>0</v>
      </c>
      <c r="AE4425" s="28">
        <f>+SUMIF('Input Sheet'!$S:$S,$AL4425,'Input Sheet'!I:I)</f>
        <v>0</v>
      </c>
      <c r="AF4425" s="28">
        <f>+SUMIF('Input Sheet'!$S:$S,$AL4425,'Input Sheet'!J:J)</f>
        <v>0</v>
      </c>
      <c r="AG4425" s="28">
        <f>+SUMIF('Input Sheet'!$S:$S,$AL4425,'Input Sheet'!K:K)</f>
        <v>0</v>
      </c>
      <c r="AH4425" s="28">
        <f>+SUMIF('Input Sheet'!$S:$S,$AL4425,'Input Sheet'!L:L)</f>
        <v>0</v>
      </c>
      <c r="AI4425" s="28">
        <f>+SUMIF('Input Sheet'!$S:$S,$AL4425,'Input Sheet'!M:M)</f>
        <v>0</v>
      </c>
      <c r="AJ4425" s="28">
        <f>+SUMIF('Input Sheet'!$S:$S,$AL4425,'Input Sheet'!N:N)</f>
        <v>0</v>
      </c>
      <c r="AK4425" s="28"/>
      <c r="AL4425" s="27" t="str">
        <f t="shared" si="346"/>
        <v>210-3024R</v>
      </c>
      <c r="AM4425" s="34" t="str">
        <f t="shared" si="349"/>
        <v>Used Vehicle</v>
      </c>
      <c r="AN4425" s="34" t="str">
        <f t="shared" si="350"/>
        <v>Used VehicleEx NV demonstrators gross profit p.u.</v>
      </c>
      <c r="AO4425" s="35"/>
      <c r="AP4425" s="35"/>
      <c r="AQ4425" s="35"/>
    </row>
    <row r="4426" spans="1:43" x14ac:dyDescent="0.25">
      <c r="A4426" s="27" t="s">
        <v>103</v>
      </c>
      <c r="B4426" s="27" t="s">
        <v>104</v>
      </c>
      <c r="C4426" s="27" t="s">
        <v>663</v>
      </c>
      <c r="D4426" s="27" t="s">
        <v>839</v>
      </c>
      <c r="E4426" s="27" t="s">
        <v>665</v>
      </c>
      <c r="F4426" s="27" t="s">
        <v>1072</v>
      </c>
      <c r="G4426" s="27" t="s">
        <v>1073</v>
      </c>
      <c r="H4426" s="34" t="s">
        <v>1031</v>
      </c>
      <c r="I4426" s="34" t="s">
        <v>1035</v>
      </c>
      <c r="J4426" s="34" t="str">
        <f t="shared" si="347"/>
        <v>Used VehicleEx NV demonstrators gross profit p.u.</v>
      </c>
      <c r="K4426" s="34" t="str">
        <f t="shared" si="348"/>
        <v>410Ex-Toyota NV Demonstrator revenue</v>
      </c>
      <c r="L4426" s="28">
        <f>+SUMIF('TB 4-24'!M:M,$AL4426,'TB 4-24'!G:G)</f>
        <v>0</v>
      </c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>
        <f>+SUMIF('Input Sheet'!$S:$S,$AL4426,'Input Sheet'!C:C)</f>
        <v>0</v>
      </c>
      <c r="Z4426" s="28">
        <f>+SUMIF('Input Sheet'!$S:$S,$AL4426,'Input Sheet'!D:D)</f>
        <v>0</v>
      </c>
      <c r="AA4426" s="28">
        <f>+SUMIF('Input Sheet'!$S:$S,$AL4426,'Input Sheet'!E:E)</f>
        <v>0</v>
      </c>
      <c r="AB4426" s="28">
        <f>+SUMIF('Input Sheet'!$S:$S,$AL4426,'Input Sheet'!F:F)</f>
        <v>0</v>
      </c>
      <c r="AC4426" s="28">
        <f>+SUMIF('Input Sheet'!$S:$S,$AL4426,'Input Sheet'!G:G)</f>
        <v>0</v>
      </c>
      <c r="AD4426" s="28">
        <f>+SUMIF('Input Sheet'!$S:$S,$AL4426,'Input Sheet'!H:H)</f>
        <v>0</v>
      </c>
      <c r="AE4426" s="28">
        <f>+SUMIF('Input Sheet'!$S:$S,$AL4426,'Input Sheet'!I:I)</f>
        <v>0</v>
      </c>
      <c r="AF4426" s="28">
        <f>+SUMIF('Input Sheet'!$S:$S,$AL4426,'Input Sheet'!J:J)</f>
        <v>0</v>
      </c>
      <c r="AG4426" s="28">
        <f>+SUMIF('Input Sheet'!$S:$S,$AL4426,'Input Sheet'!K:K)</f>
        <v>0</v>
      </c>
      <c r="AH4426" s="28">
        <f>+SUMIF('Input Sheet'!$S:$S,$AL4426,'Input Sheet'!L:L)</f>
        <v>0</v>
      </c>
      <c r="AI4426" s="28">
        <f>+SUMIF('Input Sheet'!$S:$S,$AL4426,'Input Sheet'!M:M)</f>
        <v>0</v>
      </c>
      <c r="AJ4426" s="28">
        <f>+SUMIF('Input Sheet'!$S:$S,$AL4426,'Input Sheet'!N:N)</f>
        <v>0</v>
      </c>
      <c r="AK4426" s="28"/>
      <c r="AL4426" s="27" t="str">
        <f t="shared" si="346"/>
        <v>410-3024R</v>
      </c>
      <c r="AM4426" s="34" t="str">
        <f t="shared" si="349"/>
        <v>Used Vehicle</v>
      </c>
      <c r="AN4426" s="34" t="str">
        <f t="shared" si="350"/>
        <v>Used VehicleEx NV demonstrators gross profit p.u.</v>
      </c>
      <c r="AO4426" s="35"/>
      <c r="AP4426" s="35"/>
      <c r="AQ4426" s="35"/>
    </row>
    <row r="4427" spans="1:43" x14ac:dyDescent="0.25">
      <c r="A4427" s="27" t="s">
        <v>103</v>
      </c>
      <c r="B4427" s="27" t="s">
        <v>104</v>
      </c>
      <c r="C4427" s="27" t="s">
        <v>671</v>
      </c>
      <c r="D4427" s="27" t="s">
        <v>839</v>
      </c>
      <c r="E4427" s="27" t="s">
        <v>673</v>
      </c>
      <c r="F4427" s="27" t="s">
        <v>1072</v>
      </c>
      <c r="G4427" s="27" t="s">
        <v>1073</v>
      </c>
      <c r="H4427" s="34" t="s">
        <v>1031</v>
      </c>
      <c r="I4427" s="34" t="s">
        <v>1035</v>
      </c>
      <c r="J4427" s="34" t="str">
        <f t="shared" si="347"/>
        <v>Used VehicleEx NV demonstrators gross profit p.u.</v>
      </c>
      <c r="K4427" s="34" t="str">
        <f t="shared" si="348"/>
        <v>310Ex-Toyota NV Demonstrator revenue</v>
      </c>
      <c r="L4427" s="28">
        <f>+SUMIF('TB 4-24'!M:M,$AL4427,'TB 4-24'!G:G)</f>
        <v>0</v>
      </c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>
        <f>+SUMIF('Input Sheet'!$S:$S,$AL4427,'Input Sheet'!C:C)</f>
        <v>0</v>
      </c>
      <c r="Z4427" s="28">
        <f>+SUMIF('Input Sheet'!$S:$S,$AL4427,'Input Sheet'!D:D)</f>
        <v>0</v>
      </c>
      <c r="AA4427" s="28">
        <f>+SUMIF('Input Sheet'!$S:$S,$AL4427,'Input Sheet'!E:E)</f>
        <v>0</v>
      </c>
      <c r="AB4427" s="28">
        <f>+SUMIF('Input Sheet'!$S:$S,$AL4427,'Input Sheet'!F:F)</f>
        <v>0</v>
      </c>
      <c r="AC4427" s="28">
        <f>+SUMIF('Input Sheet'!$S:$S,$AL4427,'Input Sheet'!G:G)</f>
        <v>0</v>
      </c>
      <c r="AD4427" s="28">
        <f>+SUMIF('Input Sheet'!$S:$S,$AL4427,'Input Sheet'!H:H)</f>
        <v>0</v>
      </c>
      <c r="AE4427" s="28">
        <f>+SUMIF('Input Sheet'!$S:$S,$AL4427,'Input Sheet'!I:I)</f>
        <v>0</v>
      </c>
      <c r="AF4427" s="28">
        <f>+SUMIF('Input Sheet'!$S:$S,$AL4427,'Input Sheet'!J:J)</f>
        <v>0</v>
      </c>
      <c r="AG4427" s="28">
        <f>+SUMIF('Input Sheet'!$S:$S,$AL4427,'Input Sheet'!K:K)</f>
        <v>0</v>
      </c>
      <c r="AH4427" s="28">
        <f>+SUMIF('Input Sheet'!$S:$S,$AL4427,'Input Sheet'!L:L)</f>
        <v>0</v>
      </c>
      <c r="AI4427" s="28">
        <f>+SUMIF('Input Sheet'!$S:$S,$AL4427,'Input Sheet'!M:M)</f>
        <v>0</v>
      </c>
      <c r="AJ4427" s="28">
        <f>+SUMIF('Input Sheet'!$S:$S,$AL4427,'Input Sheet'!N:N)</f>
        <v>0</v>
      </c>
      <c r="AK4427" s="28"/>
      <c r="AL4427" s="27" t="str">
        <f t="shared" si="346"/>
        <v>310-3024R</v>
      </c>
      <c r="AM4427" s="34" t="str">
        <f t="shared" si="349"/>
        <v>Used Vehicle</v>
      </c>
      <c r="AN4427" s="34" t="str">
        <f t="shared" si="350"/>
        <v>Used VehicleEx NV demonstrators gross profit p.u.</v>
      </c>
      <c r="AO4427" s="35"/>
      <c r="AP4427" s="35"/>
      <c r="AQ4427" s="35"/>
    </row>
    <row r="4428" spans="1:43" x14ac:dyDescent="0.25">
      <c r="A4428" s="27" t="s">
        <v>103</v>
      </c>
      <c r="B4428" s="27" t="s">
        <v>104</v>
      </c>
      <c r="C4428" s="27" t="s">
        <v>104</v>
      </c>
      <c r="D4428" s="27" t="s">
        <v>839</v>
      </c>
      <c r="E4428" s="27" t="s">
        <v>649</v>
      </c>
      <c r="F4428" s="27" t="s">
        <v>1072</v>
      </c>
      <c r="G4428" s="27" t="s">
        <v>1073</v>
      </c>
      <c r="H4428" s="34" t="s">
        <v>1031</v>
      </c>
      <c r="I4428" s="34" t="s">
        <v>1035</v>
      </c>
      <c r="J4428" s="34" t="str">
        <f t="shared" si="347"/>
        <v>Used VehicleEx NV demonstrators gross profit p.u.</v>
      </c>
      <c r="K4428" s="34" t="str">
        <f t="shared" si="348"/>
        <v>110Ex-Toyota NV Demonstrator revenue</v>
      </c>
      <c r="L4428" s="28">
        <f>+SUMIF('TB 4-24'!M:M,$AL4428,'TB 4-24'!G:G)</f>
        <v>0</v>
      </c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>
        <f>+SUMIF('Input Sheet'!$S:$S,$AL4428,'Input Sheet'!C:C)</f>
        <v>0</v>
      </c>
      <c r="Z4428" s="28">
        <f>+SUMIF('Input Sheet'!$S:$S,$AL4428,'Input Sheet'!D:D)</f>
        <v>0</v>
      </c>
      <c r="AA4428" s="28">
        <f>+SUMIF('Input Sheet'!$S:$S,$AL4428,'Input Sheet'!E:E)</f>
        <v>0</v>
      </c>
      <c r="AB4428" s="28">
        <f>+SUMIF('Input Sheet'!$S:$S,$AL4428,'Input Sheet'!F:F)</f>
        <v>0</v>
      </c>
      <c r="AC4428" s="28">
        <f>+SUMIF('Input Sheet'!$S:$S,$AL4428,'Input Sheet'!G:G)</f>
        <v>0</v>
      </c>
      <c r="AD4428" s="28">
        <f>+SUMIF('Input Sheet'!$S:$S,$AL4428,'Input Sheet'!H:H)</f>
        <v>0</v>
      </c>
      <c r="AE4428" s="28">
        <f>+SUMIF('Input Sheet'!$S:$S,$AL4428,'Input Sheet'!I:I)</f>
        <v>0</v>
      </c>
      <c r="AF4428" s="28">
        <f>+SUMIF('Input Sheet'!$S:$S,$AL4428,'Input Sheet'!J:J)</f>
        <v>0</v>
      </c>
      <c r="AG4428" s="28">
        <f>+SUMIF('Input Sheet'!$S:$S,$AL4428,'Input Sheet'!K:K)</f>
        <v>0</v>
      </c>
      <c r="AH4428" s="28">
        <f>+SUMIF('Input Sheet'!$S:$S,$AL4428,'Input Sheet'!L:L)</f>
        <v>0</v>
      </c>
      <c r="AI4428" s="28">
        <f>+SUMIF('Input Sheet'!$S:$S,$AL4428,'Input Sheet'!M:M)</f>
        <v>0</v>
      </c>
      <c r="AJ4428" s="28">
        <f>+SUMIF('Input Sheet'!$S:$S,$AL4428,'Input Sheet'!N:N)</f>
        <v>0</v>
      </c>
      <c r="AK4428" s="28"/>
      <c r="AL4428" s="27" t="str">
        <f t="shared" si="346"/>
        <v>110-3024R</v>
      </c>
      <c r="AM4428" s="34" t="str">
        <f t="shared" si="349"/>
        <v>Used Vehicle</v>
      </c>
      <c r="AN4428" s="34" t="str">
        <f t="shared" si="350"/>
        <v>Used VehicleEx NV demonstrators gross profit p.u.</v>
      </c>
      <c r="AO4428" s="35"/>
      <c r="AP4428" s="35"/>
      <c r="AQ4428" s="35"/>
    </row>
    <row r="4429" spans="1:43" x14ac:dyDescent="0.25">
      <c r="A4429" s="27" t="s">
        <v>103</v>
      </c>
      <c r="B4429" s="27" t="s">
        <v>104</v>
      </c>
      <c r="C4429" s="27" t="s">
        <v>657</v>
      </c>
      <c r="D4429" s="27" t="s">
        <v>840</v>
      </c>
      <c r="E4429" s="27" t="s">
        <v>658</v>
      </c>
      <c r="F4429" s="27" t="s">
        <v>1072</v>
      </c>
      <c r="G4429" s="27" t="s">
        <v>1073</v>
      </c>
      <c r="H4429" s="34" t="s">
        <v>1031</v>
      </c>
      <c r="I4429" s="34" t="s">
        <v>1035</v>
      </c>
      <c r="J4429" s="34" t="str">
        <f t="shared" si="347"/>
        <v>Used VehicleEx NV demonstrators gross profit p.u.</v>
      </c>
      <c r="K4429" s="34" t="str">
        <f t="shared" si="348"/>
        <v>210Ex-Toyota NV Demonstrator revenue</v>
      </c>
      <c r="L4429" s="28">
        <f>+SUMIF('TB 4-24'!M:M,$AL4429,'TB 4-24'!G:G)</f>
        <v>0</v>
      </c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>
        <f>+SUMIF('Input Sheet'!$S:$S,$AL4429,'Input Sheet'!C:C)</f>
        <v>0</v>
      </c>
      <c r="Z4429" s="28">
        <f>+SUMIF('Input Sheet'!$S:$S,$AL4429,'Input Sheet'!D:D)</f>
        <v>0</v>
      </c>
      <c r="AA4429" s="28">
        <f>+SUMIF('Input Sheet'!$S:$S,$AL4429,'Input Sheet'!E:E)</f>
        <v>0</v>
      </c>
      <c r="AB4429" s="28">
        <f>+SUMIF('Input Sheet'!$S:$S,$AL4429,'Input Sheet'!F:F)</f>
        <v>0</v>
      </c>
      <c r="AC4429" s="28">
        <f>+SUMIF('Input Sheet'!$S:$S,$AL4429,'Input Sheet'!G:G)</f>
        <v>0</v>
      </c>
      <c r="AD4429" s="28">
        <f>+SUMIF('Input Sheet'!$S:$S,$AL4429,'Input Sheet'!H:H)</f>
        <v>0</v>
      </c>
      <c r="AE4429" s="28">
        <f>+SUMIF('Input Sheet'!$S:$S,$AL4429,'Input Sheet'!I:I)</f>
        <v>0</v>
      </c>
      <c r="AF4429" s="28">
        <f>+SUMIF('Input Sheet'!$S:$S,$AL4429,'Input Sheet'!J:J)</f>
        <v>0</v>
      </c>
      <c r="AG4429" s="28">
        <f>+SUMIF('Input Sheet'!$S:$S,$AL4429,'Input Sheet'!K:K)</f>
        <v>0</v>
      </c>
      <c r="AH4429" s="28">
        <f>+SUMIF('Input Sheet'!$S:$S,$AL4429,'Input Sheet'!L:L)</f>
        <v>0</v>
      </c>
      <c r="AI4429" s="28">
        <f>+SUMIF('Input Sheet'!$S:$S,$AL4429,'Input Sheet'!M:M)</f>
        <v>0</v>
      </c>
      <c r="AJ4429" s="28">
        <f>+SUMIF('Input Sheet'!$S:$S,$AL4429,'Input Sheet'!N:N)</f>
        <v>0</v>
      </c>
      <c r="AK4429" s="28"/>
      <c r="AL4429" s="27" t="str">
        <f t="shared" si="346"/>
        <v>210-3024RD</v>
      </c>
      <c r="AM4429" s="34" t="str">
        <f t="shared" si="349"/>
        <v>Used Vehicle</v>
      </c>
      <c r="AN4429" s="34" t="str">
        <f t="shared" si="350"/>
        <v>Used VehicleEx NV demonstrators gross profit p.u.</v>
      </c>
      <c r="AO4429" s="35"/>
      <c r="AP4429" s="35"/>
      <c r="AQ4429" s="35"/>
    </row>
    <row r="4430" spans="1:43" x14ac:dyDescent="0.25">
      <c r="A4430" s="27" t="s">
        <v>103</v>
      </c>
      <c r="B4430" s="27" t="s">
        <v>104</v>
      </c>
      <c r="C4430" s="27" t="s">
        <v>663</v>
      </c>
      <c r="D4430" s="27" t="s">
        <v>840</v>
      </c>
      <c r="E4430" s="27" t="s">
        <v>665</v>
      </c>
      <c r="F4430" s="27" t="s">
        <v>1072</v>
      </c>
      <c r="G4430" s="27" t="s">
        <v>1073</v>
      </c>
      <c r="H4430" s="34" t="s">
        <v>1031</v>
      </c>
      <c r="I4430" s="34" t="s">
        <v>1035</v>
      </c>
      <c r="J4430" s="34" t="str">
        <f t="shared" si="347"/>
        <v>Used VehicleEx NV demonstrators gross profit p.u.</v>
      </c>
      <c r="K4430" s="34" t="str">
        <f t="shared" si="348"/>
        <v>410Ex-Toyota NV Demonstrator revenue</v>
      </c>
      <c r="L4430" s="28">
        <f>+SUMIF('TB 4-24'!M:M,$AL4430,'TB 4-24'!G:G)</f>
        <v>0</v>
      </c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>
        <f>+SUMIF('Input Sheet'!$S:$S,$AL4430,'Input Sheet'!C:C)</f>
        <v>0</v>
      </c>
      <c r="Z4430" s="28">
        <f>+SUMIF('Input Sheet'!$S:$S,$AL4430,'Input Sheet'!D:D)</f>
        <v>0</v>
      </c>
      <c r="AA4430" s="28">
        <f>+SUMIF('Input Sheet'!$S:$S,$AL4430,'Input Sheet'!E:E)</f>
        <v>0</v>
      </c>
      <c r="AB4430" s="28">
        <f>+SUMIF('Input Sheet'!$S:$S,$AL4430,'Input Sheet'!F:F)</f>
        <v>0</v>
      </c>
      <c r="AC4430" s="28">
        <f>+SUMIF('Input Sheet'!$S:$S,$AL4430,'Input Sheet'!G:G)</f>
        <v>0</v>
      </c>
      <c r="AD4430" s="28">
        <f>+SUMIF('Input Sheet'!$S:$S,$AL4430,'Input Sheet'!H:H)</f>
        <v>0</v>
      </c>
      <c r="AE4430" s="28">
        <f>+SUMIF('Input Sheet'!$S:$S,$AL4430,'Input Sheet'!I:I)</f>
        <v>0</v>
      </c>
      <c r="AF4430" s="28">
        <f>+SUMIF('Input Sheet'!$S:$S,$AL4430,'Input Sheet'!J:J)</f>
        <v>0</v>
      </c>
      <c r="AG4430" s="28">
        <f>+SUMIF('Input Sheet'!$S:$S,$AL4430,'Input Sheet'!K:K)</f>
        <v>0</v>
      </c>
      <c r="AH4430" s="28">
        <f>+SUMIF('Input Sheet'!$S:$S,$AL4430,'Input Sheet'!L:L)</f>
        <v>0</v>
      </c>
      <c r="AI4430" s="28">
        <f>+SUMIF('Input Sheet'!$S:$S,$AL4430,'Input Sheet'!M:M)</f>
        <v>0</v>
      </c>
      <c r="AJ4430" s="28">
        <f>+SUMIF('Input Sheet'!$S:$S,$AL4430,'Input Sheet'!N:N)</f>
        <v>0</v>
      </c>
      <c r="AK4430" s="28"/>
      <c r="AL4430" s="27" t="str">
        <f t="shared" si="346"/>
        <v>410-3024RD</v>
      </c>
      <c r="AM4430" s="34" t="str">
        <f t="shared" si="349"/>
        <v>Used Vehicle</v>
      </c>
      <c r="AN4430" s="34" t="str">
        <f t="shared" si="350"/>
        <v>Used VehicleEx NV demonstrators gross profit p.u.</v>
      </c>
      <c r="AO4430" s="35"/>
      <c r="AP4430" s="35"/>
      <c r="AQ4430" s="35"/>
    </row>
    <row r="4431" spans="1:43" x14ac:dyDescent="0.25">
      <c r="A4431" s="27" t="s">
        <v>103</v>
      </c>
      <c r="B4431" s="27" t="s">
        <v>104</v>
      </c>
      <c r="C4431" s="27" t="s">
        <v>671</v>
      </c>
      <c r="D4431" s="27" t="s">
        <v>840</v>
      </c>
      <c r="E4431" s="27" t="s">
        <v>673</v>
      </c>
      <c r="F4431" s="27" t="s">
        <v>1072</v>
      </c>
      <c r="G4431" s="27" t="s">
        <v>1073</v>
      </c>
      <c r="H4431" s="34" t="s">
        <v>1031</v>
      </c>
      <c r="I4431" s="34" t="s">
        <v>1035</v>
      </c>
      <c r="J4431" s="34" t="str">
        <f t="shared" si="347"/>
        <v>Used VehicleEx NV demonstrators gross profit p.u.</v>
      </c>
      <c r="K4431" s="34" t="str">
        <f t="shared" si="348"/>
        <v>310Ex-Toyota NV Demonstrator revenue</v>
      </c>
      <c r="L4431" s="28">
        <f>+SUMIF('TB 4-24'!M:M,$AL4431,'TB 4-24'!G:G)</f>
        <v>0</v>
      </c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>
        <f>+SUMIF('Input Sheet'!$S:$S,$AL4431,'Input Sheet'!C:C)</f>
        <v>0</v>
      </c>
      <c r="Z4431" s="28">
        <f>+SUMIF('Input Sheet'!$S:$S,$AL4431,'Input Sheet'!D:D)</f>
        <v>0</v>
      </c>
      <c r="AA4431" s="28">
        <f>+SUMIF('Input Sheet'!$S:$S,$AL4431,'Input Sheet'!E:E)</f>
        <v>0</v>
      </c>
      <c r="AB4431" s="28">
        <f>+SUMIF('Input Sheet'!$S:$S,$AL4431,'Input Sheet'!F:F)</f>
        <v>0</v>
      </c>
      <c r="AC4431" s="28">
        <f>+SUMIF('Input Sheet'!$S:$S,$AL4431,'Input Sheet'!G:G)</f>
        <v>0</v>
      </c>
      <c r="AD4431" s="28">
        <f>+SUMIF('Input Sheet'!$S:$S,$AL4431,'Input Sheet'!H:H)</f>
        <v>0</v>
      </c>
      <c r="AE4431" s="28">
        <f>+SUMIF('Input Sheet'!$S:$S,$AL4431,'Input Sheet'!I:I)</f>
        <v>0</v>
      </c>
      <c r="AF4431" s="28">
        <f>+SUMIF('Input Sheet'!$S:$S,$AL4431,'Input Sheet'!J:J)</f>
        <v>0</v>
      </c>
      <c r="AG4431" s="28">
        <f>+SUMIF('Input Sheet'!$S:$S,$AL4431,'Input Sheet'!K:K)</f>
        <v>0</v>
      </c>
      <c r="AH4431" s="28">
        <f>+SUMIF('Input Sheet'!$S:$S,$AL4431,'Input Sheet'!L:L)</f>
        <v>0</v>
      </c>
      <c r="AI4431" s="28">
        <f>+SUMIF('Input Sheet'!$S:$S,$AL4431,'Input Sheet'!M:M)</f>
        <v>0</v>
      </c>
      <c r="AJ4431" s="28">
        <f>+SUMIF('Input Sheet'!$S:$S,$AL4431,'Input Sheet'!N:N)</f>
        <v>0</v>
      </c>
      <c r="AK4431" s="28"/>
      <c r="AL4431" s="27" t="str">
        <f t="shared" si="346"/>
        <v>310-3024RD</v>
      </c>
      <c r="AM4431" s="34" t="str">
        <f t="shared" si="349"/>
        <v>Used Vehicle</v>
      </c>
      <c r="AN4431" s="34" t="str">
        <f t="shared" si="350"/>
        <v>Used VehicleEx NV demonstrators gross profit p.u.</v>
      </c>
      <c r="AO4431" s="35"/>
      <c r="AP4431" s="35"/>
      <c r="AQ4431" s="35"/>
    </row>
    <row r="4432" spans="1:43" x14ac:dyDescent="0.25">
      <c r="A4432" s="27" t="s">
        <v>103</v>
      </c>
      <c r="B4432" s="27" t="s">
        <v>104</v>
      </c>
      <c r="C4432" s="27" t="s">
        <v>104</v>
      </c>
      <c r="D4432" s="27" t="s">
        <v>840</v>
      </c>
      <c r="E4432" s="27" t="s">
        <v>649</v>
      </c>
      <c r="F4432" s="27" t="s">
        <v>1072</v>
      </c>
      <c r="G4432" s="27" t="s">
        <v>1073</v>
      </c>
      <c r="H4432" s="34" t="s">
        <v>1031</v>
      </c>
      <c r="I4432" s="34" t="s">
        <v>1035</v>
      </c>
      <c r="J4432" s="34" t="str">
        <f t="shared" si="347"/>
        <v>Used VehicleEx NV demonstrators gross profit p.u.</v>
      </c>
      <c r="K4432" s="34" t="str">
        <f t="shared" si="348"/>
        <v>110Ex-Toyota NV Demonstrator revenue</v>
      </c>
      <c r="L4432" s="28">
        <f>+SUMIF('TB 4-24'!M:M,$AL4432,'TB 4-24'!G:G)</f>
        <v>0</v>
      </c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>
        <f>+SUMIF('Input Sheet'!$S:$S,$AL4432,'Input Sheet'!C:C)</f>
        <v>0</v>
      </c>
      <c r="Z4432" s="28">
        <f>+SUMIF('Input Sheet'!$S:$S,$AL4432,'Input Sheet'!D:D)</f>
        <v>0</v>
      </c>
      <c r="AA4432" s="28">
        <f>+SUMIF('Input Sheet'!$S:$S,$AL4432,'Input Sheet'!E:E)</f>
        <v>0</v>
      </c>
      <c r="AB4432" s="28">
        <f>+SUMIF('Input Sheet'!$S:$S,$AL4432,'Input Sheet'!F:F)</f>
        <v>0</v>
      </c>
      <c r="AC4432" s="28">
        <f>+SUMIF('Input Sheet'!$S:$S,$AL4432,'Input Sheet'!G:G)</f>
        <v>0</v>
      </c>
      <c r="AD4432" s="28">
        <f>+SUMIF('Input Sheet'!$S:$S,$AL4432,'Input Sheet'!H:H)</f>
        <v>0</v>
      </c>
      <c r="AE4432" s="28">
        <f>+SUMIF('Input Sheet'!$S:$S,$AL4432,'Input Sheet'!I:I)</f>
        <v>0</v>
      </c>
      <c r="AF4432" s="28">
        <f>+SUMIF('Input Sheet'!$S:$S,$AL4432,'Input Sheet'!J:J)</f>
        <v>0</v>
      </c>
      <c r="AG4432" s="28">
        <f>+SUMIF('Input Sheet'!$S:$S,$AL4432,'Input Sheet'!K:K)</f>
        <v>0</v>
      </c>
      <c r="AH4432" s="28">
        <f>+SUMIF('Input Sheet'!$S:$S,$AL4432,'Input Sheet'!L:L)</f>
        <v>0</v>
      </c>
      <c r="AI4432" s="28">
        <f>+SUMIF('Input Sheet'!$S:$S,$AL4432,'Input Sheet'!M:M)</f>
        <v>0</v>
      </c>
      <c r="AJ4432" s="28">
        <f>+SUMIF('Input Sheet'!$S:$S,$AL4432,'Input Sheet'!N:N)</f>
        <v>0</v>
      </c>
      <c r="AK4432" s="28"/>
      <c r="AL4432" s="27" t="str">
        <f t="shared" si="346"/>
        <v>110-3024RD</v>
      </c>
      <c r="AM4432" s="34" t="str">
        <f t="shared" si="349"/>
        <v>Used Vehicle</v>
      </c>
      <c r="AN4432" s="34" t="str">
        <f t="shared" si="350"/>
        <v>Used VehicleEx NV demonstrators gross profit p.u.</v>
      </c>
      <c r="AO4432" s="35"/>
      <c r="AP4432" s="35"/>
      <c r="AQ4432" s="35"/>
    </row>
    <row r="4433" spans="1:43" x14ac:dyDescent="0.25">
      <c r="A4433" s="27" t="s">
        <v>103</v>
      </c>
      <c r="B4433" s="27" t="s">
        <v>104</v>
      </c>
      <c r="C4433" s="27" t="s">
        <v>657</v>
      </c>
      <c r="D4433" s="27" t="s">
        <v>841</v>
      </c>
      <c r="E4433" s="27" t="s">
        <v>658</v>
      </c>
      <c r="F4433" s="27" t="s">
        <v>1072</v>
      </c>
      <c r="G4433" s="27" t="s">
        <v>1073</v>
      </c>
      <c r="H4433" s="34" t="s">
        <v>1031</v>
      </c>
      <c r="I4433" s="34" t="s">
        <v>1035</v>
      </c>
      <c r="J4433" s="34" t="str">
        <f t="shared" si="347"/>
        <v>Used VehicleEx NV demonstrators gross profit p.u.</v>
      </c>
      <c r="K4433" s="34" t="str">
        <f t="shared" si="348"/>
        <v>210Ex-Toyota NV Demonstrator revenue</v>
      </c>
      <c r="L4433" s="28">
        <f>+SUMIF('TB 4-24'!M:M,$AL4433,'TB 4-24'!G:G)</f>
        <v>0</v>
      </c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>
        <f>+SUMIF('Input Sheet'!$S:$S,$AL4433,'Input Sheet'!C:C)</f>
        <v>0</v>
      </c>
      <c r="Z4433" s="28">
        <f>+SUMIF('Input Sheet'!$S:$S,$AL4433,'Input Sheet'!D:D)</f>
        <v>0</v>
      </c>
      <c r="AA4433" s="28">
        <f>+SUMIF('Input Sheet'!$S:$S,$AL4433,'Input Sheet'!E:E)</f>
        <v>0</v>
      </c>
      <c r="AB4433" s="28">
        <f>+SUMIF('Input Sheet'!$S:$S,$AL4433,'Input Sheet'!F:F)</f>
        <v>0</v>
      </c>
      <c r="AC4433" s="28">
        <f>+SUMIF('Input Sheet'!$S:$S,$AL4433,'Input Sheet'!G:G)</f>
        <v>0</v>
      </c>
      <c r="AD4433" s="28">
        <f>+SUMIF('Input Sheet'!$S:$S,$AL4433,'Input Sheet'!H:H)</f>
        <v>0</v>
      </c>
      <c r="AE4433" s="28">
        <f>+SUMIF('Input Sheet'!$S:$S,$AL4433,'Input Sheet'!I:I)</f>
        <v>0</v>
      </c>
      <c r="AF4433" s="28">
        <f>+SUMIF('Input Sheet'!$S:$S,$AL4433,'Input Sheet'!J:J)</f>
        <v>0</v>
      </c>
      <c r="AG4433" s="28">
        <f>+SUMIF('Input Sheet'!$S:$S,$AL4433,'Input Sheet'!K:K)</f>
        <v>0</v>
      </c>
      <c r="AH4433" s="28">
        <f>+SUMIF('Input Sheet'!$S:$S,$AL4433,'Input Sheet'!L:L)</f>
        <v>0</v>
      </c>
      <c r="AI4433" s="28">
        <f>+SUMIF('Input Sheet'!$S:$S,$AL4433,'Input Sheet'!M:M)</f>
        <v>0</v>
      </c>
      <c r="AJ4433" s="28">
        <f>+SUMIF('Input Sheet'!$S:$S,$AL4433,'Input Sheet'!N:N)</f>
        <v>0</v>
      </c>
      <c r="AK4433" s="28"/>
      <c r="AL4433" s="27" t="str">
        <f t="shared" si="346"/>
        <v>210-3037R</v>
      </c>
      <c r="AM4433" s="34" t="str">
        <f t="shared" si="349"/>
        <v>Used Vehicle</v>
      </c>
      <c r="AN4433" s="34" t="str">
        <f t="shared" si="350"/>
        <v>Used VehicleEx NV demonstrators gross profit p.u.</v>
      </c>
      <c r="AO4433" s="35"/>
      <c r="AP4433" s="35"/>
      <c r="AQ4433" s="35"/>
    </row>
    <row r="4434" spans="1:43" x14ac:dyDescent="0.25">
      <c r="A4434" s="27" t="s">
        <v>103</v>
      </c>
      <c r="B4434" s="27" t="s">
        <v>104</v>
      </c>
      <c r="C4434" s="27" t="s">
        <v>663</v>
      </c>
      <c r="D4434" s="27" t="s">
        <v>841</v>
      </c>
      <c r="E4434" s="27" t="s">
        <v>665</v>
      </c>
      <c r="F4434" s="27" t="s">
        <v>1072</v>
      </c>
      <c r="G4434" s="27" t="s">
        <v>1073</v>
      </c>
      <c r="H4434" s="34" t="s">
        <v>1031</v>
      </c>
      <c r="I4434" s="34" t="s">
        <v>1035</v>
      </c>
      <c r="J4434" s="34" t="str">
        <f t="shared" si="347"/>
        <v>Used VehicleEx NV demonstrators gross profit p.u.</v>
      </c>
      <c r="K4434" s="34" t="str">
        <f t="shared" si="348"/>
        <v>410Ex-Toyota NV Demonstrator revenue</v>
      </c>
      <c r="L4434" s="28">
        <f>+SUMIF('TB 4-24'!M:M,$AL4434,'TB 4-24'!G:G)</f>
        <v>0</v>
      </c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>
        <f>+SUMIF('Input Sheet'!$S:$S,$AL4434,'Input Sheet'!C:C)</f>
        <v>0</v>
      </c>
      <c r="Z4434" s="28">
        <f>+SUMIF('Input Sheet'!$S:$S,$AL4434,'Input Sheet'!D:D)</f>
        <v>0</v>
      </c>
      <c r="AA4434" s="28">
        <f>+SUMIF('Input Sheet'!$S:$S,$AL4434,'Input Sheet'!E:E)</f>
        <v>0</v>
      </c>
      <c r="AB4434" s="28">
        <f>+SUMIF('Input Sheet'!$S:$S,$AL4434,'Input Sheet'!F:F)</f>
        <v>0</v>
      </c>
      <c r="AC4434" s="28">
        <f>+SUMIF('Input Sheet'!$S:$S,$AL4434,'Input Sheet'!G:G)</f>
        <v>0</v>
      </c>
      <c r="AD4434" s="28">
        <f>+SUMIF('Input Sheet'!$S:$S,$AL4434,'Input Sheet'!H:H)</f>
        <v>0</v>
      </c>
      <c r="AE4434" s="28">
        <f>+SUMIF('Input Sheet'!$S:$S,$AL4434,'Input Sheet'!I:I)</f>
        <v>0</v>
      </c>
      <c r="AF4434" s="28">
        <f>+SUMIF('Input Sheet'!$S:$S,$AL4434,'Input Sheet'!J:J)</f>
        <v>0</v>
      </c>
      <c r="AG4434" s="28">
        <f>+SUMIF('Input Sheet'!$S:$S,$AL4434,'Input Sheet'!K:K)</f>
        <v>0</v>
      </c>
      <c r="AH4434" s="28">
        <f>+SUMIF('Input Sheet'!$S:$S,$AL4434,'Input Sheet'!L:L)</f>
        <v>0</v>
      </c>
      <c r="AI4434" s="28">
        <f>+SUMIF('Input Sheet'!$S:$S,$AL4434,'Input Sheet'!M:M)</f>
        <v>0</v>
      </c>
      <c r="AJ4434" s="28">
        <f>+SUMIF('Input Sheet'!$S:$S,$AL4434,'Input Sheet'!N:N)</f>
        <v>0</v>
      </c>
      <c r="AK4434" s="28"/>
      <c r="AL4434" s="27" t="str">
        <f t="shared" si="346"/>
        <v>410-3037R</v>
      </c>
      <c r="AM4434" s="34" t="str">
        <f t="shared" si="349"/>
        <v>Used Vehicle</v>
      </c>
      <c r="AN4434" s="34" t="str">
        <f t="shared" si="350"/>
        <v>Used VehicleEx NV demonstrators gross profit p.u.</v>
      </c>
      <c r="AO4434" s="35"/>
      <c r="AP4434" s="35"/>
      <c r="AQ4434" s="35"/>
    </row>
    <row r="4435" spans="1:43" x14ac:dyDescent="0.25">
      <c r="A4435" s="27" t="s">
        <v>103</v>
      </c>
      <c r="B4435" s="27" t="s">
        <v>104</v>
      </c>
      <c r="C4435" s="27" t="s">
        <v>671</v>
      </c>
      <c r="D4435" s="27" t="s">
        <v>841</v>
      </c>
      <c r="E4435" s="27" t="s">
        <v>673</v>
      </c>
      <c r="F4435" s="27" t="s">
        <v>1072</v>
      </c>
      <c r="G4435" s="27" t="s">
        <v>1073</v>
      </c>
      <c r="H4435" s="34" t="s">
        <v>1031</v>
      </c>
      <c r="I4435" s="34" t="s">
        <v>1035</v>
      </c>
      <c r="J4435" s="34" t="str">
        <f t="shared" si="347"/>
        <v>Used VehicleEx NV demonstrators gross profit p.u.</v>
      </c>
      <c r="K4435" s="34" t="str">
        <f t="shared" si="348"/>
        <v>310Ex-Toyota NV Demonstrator revenue</v>
      </c>
      <c r="L4435" s="28">
        <f>+SUMIF('TB 4-24'!M:M,$AL4435,'TB 4-24'!G:G)</f>
        <v>0</v>
      </c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>
        <f>+SUMIF('Input Sheet'!$S:$S,$AL4435,'Input Sheet'!C:C)</f>
        <v>0</v>
      </c>
      <c r="Z4435" s="28">
        <f>+SUMIF('Input Sheet'!$S:$S,$AL4435,'Input Sheet'!D:D)</f>
        <v>0</v>
      </c>
      <c r="AA4435" s="28">
        <f>+SUMIF('Input Sheet'!$S:$S,$AL4435,'Input Sheet'!E:E)</f>
        <v>0</v>
      </c>
      <c r="AB4435" s="28">
        <f>+SUMIF('Input Sheet'!$S:$S,$AL4435,'Input Sheet'!F:F)</f>
        <v>0</v>
      </c>
      <c r="AC4435" s="28">
        <f>+SUMIF('Input Sheet'!$S:$S,$AL4435,'Input Sheet'!G:G)</f>
        <v>0</v>
      </c>
      <c r="AD4435" s="28">
        <f>+SUMIF('Input Sheet'!$S:$S,$AL4435,'Input Sheet'!H:H)</f>
        <v>0</v>
      </c>
      <c r="AE4435" s="28">
        <f>+SUMIF('Input Sheet'!$S:$S,$AL4435,'Input Sheet'!I:I)</f>
        <v>0</v>
      </c>
      <c r="AF4435" s="28">
        <f>+SUMIF('Input Sheet'!$S:$S,$AL4435,'Input Sheet'!J:J)</f>
        <v>0</v>
      </c>
      <c r="AG4435" s="28">
        <f>+SUMIF('Input Sheet'!$S:$S,$AL4435,'Input Sheet'!K:K)</f>
        <v>0</v>
      </c>
      <c r="AH4435" s="28">
        <f>+SUMIF('Input Sheet'!$S:$S,$AL4435,'Input Sheet'!L:L)</f>
        <v>0</v>
      </c>
      <c r="AI4435" s="28">
        <f>+SUMIF('Input Sheet'!$S:$S,$AL4435,'Input Sheet'!M:M)</f>
        <v>0</v>
      </c>
      <c r="AJ4435" s="28">
        <f>+SUMIF('Input Sheet'!$S:$S,$AL4435,'Input Sheet'!N:N)</f>
        <v>0</v>
      </c>
      <c r="AK4435" s="28"/>
      <c r="AL4435" s="27" t="str">
        <f t="shared" si="346"/>
        <v>310-3037R</v>
      </c>
      <c r="AM4435" s="34" t="str">
        <f t="shared" si="349"/>
        <v>Used Vehicle</v>
      </c>
      <c r="AN4435" s="34" t="str">
        <f t="shared" si="350"/>
        <v>Used VehicleEx NV demonstrators gross profit p.u.</v>
      </c>
      <c r="AO4435" s="35"/>
      <c r="AP4435" s="35"/>
      <c r="AQ4435" s="35"/>
    </row>
    <row r="4436" spans="1:43" x14ac:dyDescent="0.25">
      <c r="A4436" s="27" t="s">
        <v>103</v>
      </c>
      <c r="B4436" s="27" t="s">
        <v>104</v>
      </c>
      <c r="C4436" s="27" t="s">
        <v>104</v>
      </c>
      <c r="D4436" s="27" t="s">
        <v>841</v>
      </c>
      <c r="E4436" s="27" t="s">
        <v>649</v>
      </c>
      <c r="F4436" s="27" t="s">
        <v>1072</v>
      </c>
      <c r="G4436" s="27" t="s">
        <v>1073</v>
      </c>
      <c r="H4436" s="34" t="s">
        <v>1031</v>
      </c>
      <c r="I4436" s="34" t="s">
        <v>1035</v>
      </c>
      <c r="J4436" s="34" t="str">
        <f t="shared" si="347"/>
        <v>Used VehicleEx NV demonstrators gross profit p.u.</v>
      </c>
      <c r="K4436" s="34" t="str">
        <f t="shared" si="348"/>
        <v>110Ex-Toyota NV Demonstrator revenue</v>
      </c>
      <c r="L4436" s="28">
        <f>+SUMIF('TB 4-24'!M:M,$AL4436,'TB 4-24'!G:G)</f>
        <v>0</v>
      </c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>
        <f>+SUMIF('Input Sheet'!$S:$S,$AL4436,'Input Sheet'!C:C)</f>
        <v>0</v>
      </c>
      <c r="Z4436" s="28">
        <f>+SUMIF('Input Sheet'!$S:$S,$AL4436,'Input Sheet'!D:D)</f>
        <v>0</v>
      </c>
      <c r="AA4436" s="28">
        <f>+SUMIF('Input Sheet'!$S:$S,$AL4436,'Input Sheet'!E:E)</f>
        <v>0</v>
      </c>
      <c r="AB4436" s="28">
        <f>+SUMIF('Input Sheet'!$S:$S,$AL4436,'Input Sheet'!F:F)</f>
        <v>0</v>
      </c>
      <c r="AC4436" s="28">
        <f>+SUMIF('Input Sheet'!$S:$S,$AL4436,'Input Sheet'!G:G)</f>
        <v>0</v>
      </c>
      <c r="AD4436" s="28">
        <f>+SUMIF('Input Sheet'!$S:$S,$AL4436,'Input Sheet'!H:H)</f>
        <v>0</v>
      </c>
      <c r="AE4436" s="28">
        <f>+SUMIF('Input Sheet'!$S:$S,$AL4436,'Input Sheet'!I:I)</f>
        <v>0</v>
      </c>
      <c r="AF4436" s="28">
        <f>+SUMIF('Input Sheet'!$S:$S,$AL4436,'Input Sheet'!J:J)</f>
        <v>0</v>
      </c>
      <c r="AG4436" s="28">
        <f>+SUMIF('Input Sheet'!$S:$S,$AL4436,'Input Sheet'!K:K)</f>
        <v>0</v>
      </c>
      <c r="AH4436" s="28">
        <f>+SUMIF('Input Sheet'!$S:$S,$AL4436,'Input Sheet'!L:L)</f>
        <v>0</v>
      </c>
      <c r="AI4436" s="28">
        <f>+SUMIF('Input Sheet'!$S:$S,$AL4436,'Input Sheet'!M:M)</f>
        <v>0</v>
      </c>
      <c r="AJ4436" s="28">
        <f>+SUMIF('Input Sheet'!$S:$S,$AL4436,'Input Sheet'!N:N)</f>
        <v>0</v>
      </c>
      <c r="AK4436" s="28"/>
      <c r="AL4436" s="27" t="str">
        <f t="shared" si="346"/>
        <v>110-3037R</v>
      </c>
      <c r="AM4436" s="34" t="str">
        <f t="shared" si="349"/>
        <v>Used Vehicle</v>
      </c>
      <c r="AN4436" s="34" t="str">
        <f t="shared" si="350"/>
        <v>Used VehicleEx NV demonstrators gross profit p.u.</v>
      </c>
      <c r="AO4436" s="35"/>
      <c r="AP4436" s="35"/>
      <c r="AQ4436" s="35"/>
    </row>
    <row r="4437" spans="1:43" x14ac:dyDescent="0.25">
      <c r="A4437" s="27" t="s">
        <v>103</v>
      </c>
      <c r="B4437" s="27" t="s">
        <v>104</v>
      </c>
      <c r="C4437" s="27" t="s">
        <v>104</v>
      </c>
      <c r="D4437" s="27" t="s">
        <v>842</v>
      </c>
      <c r="E4437" s="27" t="s">
        <v>649</v>
      </c>
      <c r="F4437" s="27" t="s">
        <v>1072</v>
      </c>
      <c r="G4437" s="27" t="s">
        <v>1073</v>
      </c>
      <c r="H4437" s="34" t="s">
        <v>1031</v>
      </c>
      <c r="I4437" s="34" t="s">
        <v>1035</v>
      </c>
      <c r="J4437" s="34" t="str">
        <f t="shared" si="347"/>
        <v>Used VehicleEx NV demonstrators gross profit p.u.</v>
      </c>
      <c r="K4437" s="34" t="str">
        <f t="shared" si="348"/>
        <v>110Ex-Toyota NV Demonstrator revenue</v>
      </c>
      <c r="L4437" s="28">
        <f>+SUMIF('TB 4-24'!M:M,$AL4437,'TB 4-24'!G:G)</f>
        <v>0</v>
      </c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>
        <f>+SUMIF('Input Sheet'!$S:$S,$AL4437,'Input Sheet'!C:C)</f>
        <v>0</v>
      </c>
      <c r="Z4437" s="28">
        <f>+SUMIF('Input Sheet'!$S:$S,$AL4437,'Input Sheet'!D:D)</f>
        <v>0</v>
      </c>
      <c r="AA4437" s="28">
        <f>+SUMIF('Input Sheet'!$S:$S,$AL4437,'Input Sheet'!E:E)</f>
        <v>0</v>
      </c>
      <c r="AB4437" s="28">
        <f>+SUMIF('Input Sheet'!$S:$S,$AL4437,'Input Sheet'!F:F)</f>
        <v>0</v>
      </c>
      <c r="AC4437" s="28">
        <f>+SUMIF('Input Sheet'!$S:$S,$AL4437,'Input Sheet'!G:G)</f>
        <v>0</v>
      </c>
      <c r="AD4437" s="28">
        <f>+SUMIF('Input Sheet'!$S:$S,$AL4437,'Input Sheet'!H:H)</f>
        <v>0</v>
      </c>
      <c r="AE4437" s="28">
        <f>+SUMIF('Input Sheet'!$S:$S,$AL4437,'Input Sheet'!I:I)</f>
        <v>0</v>
      </c>
      <c r="AF4437" s="28">
        <f>+SUMIF('Input Sheet'!$S:$S,$AL4437,'Input Sheet'!J:J)</f>
        <v>0</v>
      </c>
      <c r="AG4437" s="28">
        <f>+SUMIF('Input Sheet'!$S:$S,$AL4437,'Input Sheet'!K:K)</f>
        <v>0</v>
      </c>
      <c r="AH4437" s="28">
        <f>+SUMIF('Input Sheet'!$S:$S,$AL4437,'Input Sheet'!L:L)</f>
        <v>0</v>
      </c>
      <c r="AI4437" s="28">
        <f>+SUMIF('Input Sheet'!$S:$S,$AL4437,'Input Sheet'!M:M)</f>
        <v>0</v>
      </c>
      <c r="AJ4437" s="28">
        <f>+SUMIF('Input Sheet'!$S:$S,$AL4437,'Input Sheet'!N:N)</f>
        <v>0</v>
      </c>
      <c r="AK4437" s="28"/>
      <c r="AL4437" s="27" t="str">
        <f t="shared" si="346"/>
        <v>110-3037RD</v>
      </c>
      <c r="AM4437" s="34" t="str">
        <f t="shared" si="349"/>
        <v>Used Vehicle</v>
      </c>
      <c r="AN4437" s="34" t="str">
        <f t="shared" si="350"/>
        <v>Used VehicleEx NV demonstrators gross profit p.u.</v>
      </c>
      <c r="AO4437" s="35"/>
      <c r="AP4437" s="35"/>
      <c r="AQ4437" s="35"/>
    </row>
    <row r="4438" spans="1:43" x14ac:dyDescent="0.25">
      <c r="A4438" s="27" t="s">
        <v>103</v>
      </c>
      <c r="B4438" s="27" t="s">
        <v>104</v>
      </c>
      <c r="C4438" s="27" t="s">
        <v>657</v>
      </c>
      <c r="D4438" s="27" t="s">
        <v>842</v>
      </c>
      <c r="E4438" s="27" t="s">
        <v>658</v>
      </c>
      <c r="F4438" s="27" t="s">
        <v>1072</v>
      </c>
      <c r="G4438" s="27" t="s">
        <v>1073</v>
      </c>
      <c r="H4438" s="34" t="s">
        <v>1031</v>
      </c>
      <c r="I4438" s="34" t="s">
        <v>1035</v>
      </c>
      <c r="J4438" s="34" t="str">
        <f t="shared" si="347"/>
        <v>Used VehicleEx NV demonstrators gross profit p.u.</v>
      </c>
      <c r="K4438" s="34" t="str">
        <f t="shared" si="348"/>
        <v>210Ex-Toyota NV Demonstrator revenue</v>
      </c>
      <c r="L4438" s="28">
        <f>+SUMIF('TB 4-24'!M:M,$AL4438,'TB 4-24'!G:G)</f>
        <v>0</v>
      </c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>
        <f>+SUMIF('Input Sheet'!$S:$S,$AL4438,'Input Sheet'!C:C)</f>
        <v>0</v>
      </c>
      <c r="Z4438" s="28">
        <f>+SUMIF('Input Sheet'!$S:$S,$AL4438,'Input Sheet'!D:D)</f>
        <v>0</v>
      </c>
      <c r="AA4438" s="28">
        <f>+SUMIF('Input Sheet'!$S:$S,$AL4438,'Input Sheet'!E:E)</f>
        <v>0</v>
      </c>
      <c r="AB4438" s="28">
        <f>+SUMIF('Input Sheet'!$S:$S,$AL4438,'Input Sheet'!F:F)</f>
        <v>0</v>
      </c>
      <c r="AC4438" s="28">
        <f>+SUMIF('Input Sheet'!$S:$S,$AL4438,'Input Sheet'!G:G)</f>
        <v>0</v>
      </c>
      <c r="AD4438" s="28">
        <f>+SUMIF('Input Sheet'!$S:$S,$AL4438,'Input Sheet'!H:H)</f>
        <v>0</v>
      </c>
      <c r="AE4438" s="28">
        <f>+SUMIF('Input Sheet'!$S:$S,$AL4438,'Input Sheet'!I:I)</f>
        <v>0</v>
      </c>
      <c r="AF4438" s="28">
        <f>+SUMIF('Input Sheet'!$S:$S,$AL4438,'Input Sheet'!J:J)</f>
        <v>0</v>
      </c>
      <c r="AG4438" s="28">
        <f>+SUMIF('Input Sheet'!$S:$S,$AL4438,'Input Sheet'!K:K)</f>
        <v>0</v>
      </c>
      <c r="AH4438" s="28">
        <f>+SUMIF('Input Sheet'!$S:$S,$AL4438,'Input Sheet'!L:L)</f>
        <v>0</v>
      </c>
      <c r="AI4438" s="28">
        <f>+SUMIF('Input Sheet'!$S:$S,$AL4438,'Input Sheet'!M:M)</f>
        <v>0</v>
      </c>
      <c r="AJ4438" s="28">
        <f>+SUMIF('Input Sheet'!$S:$S,$AL4438,'Input Sheet'!N:N)</f>
        <v>0</v>
      </c>
      <c r="AK4438" s="28"/>
      <c r="AL4438" s="27" t="str">
        <f t="shared" si="346"/>
        <v>210-3037RD</v>
      </c>
      <c r="AM4438" s="34" t="str">
        <f t="shared" si="349"/>
        <v>Used Vehicle</v>
      </c>
      <c r="AN4438" s="34" t="str">
        <f t="shared" si="350"/>
        <v>Used VehicleEx NV demonstrators gross profit p.u.</v>
      </c>
      <c r="AO4438" s="35"/>
      <c r="AP4438" s="35"/>
      <c r="AQ4438" s="35"/>
    </row>
    <row r="4439" spans="1:43" x14ac:dyDescent="0.25">
      <c r="A4439" s="27" t="s">
        <v>103</v>
      </c>
      <c r="B4439" s="27" t="s">
        <v>104</v>
      </c>
      <c r="C4439" s="27" t="s">
        <v>663</v>
      </c>
      <c r="D4439" s="27" t="s">
        <v>842</v>
      </c>
      <c r="E4439" s="27" t="s">
        <v>665</v>
      </c>
      <c r="F4439" s="27" t="s">
        <v>1072</v>
      </c>
      <c r="G4439" s="27" t="s">
        <v>1073</v>
      </c>
      <c r="H4439" s="34" t="s">
        <v>1031</v>
      </c>
      <c r="I4439" s="34" t="s">
        <v>1035</v>
      </c>
      <c r="J4439" s="34" t="str">
        <f t="shared" si="347"/>
        <v>Used VehicleEx NV demonstrators gross profit p.u.</v>
      </c>
      <c r="K4439" s="34" t="str">
        <f t="shared" si="348"/>
        <v>410Ex-Toyota NV Demonstrator revenue</v>
      </c>
      <c r="L4439" s="28">
        <f>+SUMIF('TB 4-24'!M:M,$AL4439,'TB 4-24'!G:G)</f>
        <v>0</v>
      </c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>
        <f>+SUMIF('Input Sheet'!$S:$S,$AL4439,'Input Sheet'!C:C)</f>
        <v>0</v>
      </c>
      <c r="Z4439" s="28">
        <f>+SUMIF('Input Sheet'!$S:$S,$AL4439,'Input Sheet'!D:D)</f>
        <v>0</v>
      </c>
      <c r="AA4439" s="28">
        <f>+SUMIF('Input Sheet'!$S:$S,$AL4439,'Input Sheet'!E:E)</f>
        <v>0</v>
      </c>
      <c r="AB4439" s="28">
        <f>+SUMIF('Input Sheet'!$S:$S,$AL4439,'Input Sheet'!F:F)</f>
        <v>0</v>
      </c>
      <c r="AC4439" s="28">
        <f>+SUMIF('Input Sheet'!$S:$S,$AL4439,'Input Sheet'!G:G)</f>
        <v>0</v>
      </c>
      <c r="AD4439" s="28">
        <f>+SUMIF('Input Sheet'!$S:$S,$AL4439,'Input Sheet'!H:H)</f>
        <v>0</v>
      </c>
      <c r="AE4439" s="28">
        <f>+SUMIF('Input Sheet'!$S:$S,$AL4439,'Input Sheet'!I:I)</f>
        <v>0</v>
      </c>
      <c r="AF4439" s="28">
        <f>+SUMIF('Input Sheet'!$S:$S,$AL4439,'Input Sheet'!J:J)</f>
        <v>0</v>
      </c>
      <c r="AG4439" s="28">
        <f>+SUMIF('Input Sheet'!$S:$S,$AL4439,'Input Sheet'!K:K)</f>
        <v>0</v>
      </c>
      <c r="AH4439" s="28">
        <f>+SUMIF('Input Sheet'!$S:$S,$AL4439,'Input Sheet'!L:L)</f>
        <v>0</v>
      </c>
      <c r="AI4439" s="28">
        <f>+SUMIF('Input Sheet'!$S:$S,$AL4439,'Input Sheet'!M:M)</f>
        <v>0</v>
      </c>
      <c r="AJ4439" s="28">
        <f>+SUMIF('Input Sheet'!$S:$S,$AL4439,'Input Sheet'!N:N)</f>
        <v>0</v>
      </c>
      <c r="AK4439" s="28"/>
      <c r="AL4439" s="27" t="str">
        <f t="shared" si="346"/>
        <v>410-3037RD</v>
      </c>
      <c r="AM4439" s="34" t="str">
        <f t="shared" si="349"/>
        <v>Used Vehicle</v>
      </c>
      <c r="AN4439" s="34" t="str">
        <f t="shared" si="350"/>
        <v>Used VehicleEx NV demonstrators gross profit p.u.</v>
      </c>
      <c r="AO4439" s="35"/>
      <c r="AP4439" s="35"/>
      <c r="AQ4439" s="35"/>
    </row>
    <row r="4440" spans="1:43" x14ac:dyDescent="0.25">
      <c r="A4440" s="27" t="s">
        <v>103</v>
      </c>
      <c r="B4440" s="27" t="s">
        <v>104</v>
      </c>
      <c r="C4440" s="27" t="s">
        <v>671</v>
      </c>
      <c r="D4440" s="27" t="s">
        <v>842</v>
      </c>
      <c r="E4440" s="27" t="s">
        <v>673</v>
      </c>
      <c r="F4440" s="27" t="s">
        <v>1072</v>
      </c>
      <c r="G4440" s="27" t="s">
        <v>1073</v>
      </c>
      <c r="H4440" s="34" t="s">
        <v>1031</v>
      </c>
      <c r="I4440" s="34" t="s">
        <v>1035</v>
      </c>
      <c r="J4440" s="34" t="str">
        <f t="shared" si="347"/>
        <v>Used VehicleEx NV demonstrators gross profit p.u.</v>
      </c>
      <c r="K4440" s="34" t="str">
        <f t="shared" si="348"/>
        <v>310Ex-Toyota NV Demonstrator revenue</v>
      </c>
      <c r="L4440" s="28">
        <f>+SUMIF('TB 4-24'!M:M,$AL4440,'TB 4-24'!G:G)</f>
        <v>0</v>
      </c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>
        <f>+SUMIF('Input Sheet'!$S:$S,$AL4440,'Input Sheet'!C:C)</f>
        <v>0</v>
      </c>
      <c r="Z4440" s="28">
        <f>+SUMIF('Input Sheet'!$S:$S,$AL4440,'Input Sheet'!D:D)</f>
        <v>0</v>
      </c>
      <c r="AA4440" s="28">
        <f>+SUMIF('Input Sheet'!$S:$S,$AL4440,'Input Sheet'!E:E)</f>
        <v>0</v>
      </c>
      <c r="AB4440" s="28">
        <f>+SUMIF('Input Sheet'!$S:$S,$AL4440,'Input Sheet'!F:F)</f>
        <v>0</v>
      </c>
      <c r="AC4440" s="28">
        <f>+SUMIF('Input Sheet'!$S:$S,$AL4440,'Input Sheet'!G:G)</f>
        <v>0</v>
      </c>
      <c r="AD4440" s="28">
        <f>+SUMIF('Input Sheet'!$S:$S,$AL4440,'Input Sheet'!H:H)</f>
        <v>0</v>
      </c>
      <c r="AE4440" s="28">
        <f>+SUMIF('Input Sheet'!$S:$S,$AL4440,'Input Sheet'!I:I)</f>
        <v>0</v>
      </c>
      <c r="AF4440" s="28">
        <f>+SUMIF('Input Sheet'!$S:$S,$AL4440,'Input Sheet'!J:J)</f>
        <v>0</v>
      </c>
      <c r="AG4440" s="28">
        <f>+SUMIF('Input Sheet'!$S:$S,$AL4440,'Input Sheet'!K:K)</f>
        <v>0</v>
      </c>
      <c r="AH4440" s="28">
        <f>+SUMIF('Input Sheet'!$S:$S,$AL4440,'Input Sheet'!L:L)</f>
        <v>0</v>
      </c>
      <c r="AI4440" s="28">
        <f>+SUMIF('Input Sheet'!$S:$S,$AL4440,'Input Sheet'!M:M)</f>
        <v>0</v>
      </c>
      <c r="AJ4440" s="28">
        <f>+SUMIF('Input Sheet'!$S:$S,$AL4440,'Input Sheet'!N:N)</f>
        <v>0</v>
      </c>
      <c r="AK4440" s="28"/>
      <c r="AL4440" s="27" t="str">
        <f t="shared" si="346"/>
        <v>310-3037RD</v>
      </c>
      <c r="AM4440" s="34" t="str">
        <f t="shared" si="349"/>
        <v>Used Vehicle</v>
      </c>
      <c r="AN4440" s="34" t="str">
        <f t="shared" si="350"/>
        <v>Used VehicleEx NV demonstrators gross profit p.u.</v>
      </c>
      <c r="AO4440" s="35"/>
      <c r="AP4440" s="35"/>
      <c r="AQ4440" s="35"/>
    </row>
    <row r="4441" spans="1:43" x14ac:dyDescent="0.25">
      <c r="A4441" s="27" t="s">
        <v>103</v>
      </c>
      <c r="B4441" s="27" t="s">
        <v>104</v>
      </c>
      <c r="C4441" s="27" t="s">
        <v>657</v>
      </c>
      <c r="D4441" s="27" t="s">
        <v>723</v>
      </c>
      <c r="E4441" s="27" t="s">
        <v>658</v>
      </c>
      <c r="F4441" s="27" t="s">
        <v>1072</v>
      </c>
      <c r="G4441" s="27" t="s">
        <v>1073</v>
      </c>
      <c r="H4441" s="34" t="s">
        <v>1031</v>
      </c>
      <c r="I4441" s="34" t="s">
        <v>1035</v>
      </c>
      <c r="J4441" s="34" t="str">
        <f t="shared" si="347"/>
        <v>Used VehicleEx NV demonstrators gross profit p.u.</v>
      </c>
      <c r="K4441" s="34" t="str">
        <f t="shared" si="348"/>
        <v>210Ex-Toyota NV Demonstrator revenue</v>
      </c>
      <c r="L4441" s="28">
        <f>+SUMIF('TB 4-24'!M:M,$AL4441,'TB 4-24'!G:G)</f>
        <v>0</v>
      </c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>
        <f>+SUMIF('Input Sheet'!$S:$S,$AL4441,'Input Sheet'!C:C)</f>
        <v>0</v>
      </c>
      <c r="Z4441" s="28">
        <f>+SUMIF('Input Sheet'!$S:$S,$AL4441,'Input Sheet'!D:D)</f>
        <v>0</v>
      </c>
      <c r="AA4441" s="28">
        <f>+SUMIF('Input Sheet'!$S:$S,$AL4441,'Input Sheet'!E:E)</f>
        <v>0</v>
      </c>
      <c r="AB4441" s="28">
        <f>+SUMIF('Input Sheet'!$S:$S,$AL4441,'Input Sheet'!F:F)</f>
        <v>0</v>
      </c>
      <c r="AC4441" s="28">
        <f>+SUMIF('Input Sheet'!$S:$S,$AL4441,'Input Sheet'!G:G)</f>
        <v>0</v>
      </c>
      <c r="AD4441" s="28">
        <f>+SUMIF('Input Sheet'!$S:$S,$AL4441,'Input Sheet'!H:H)</f>
        <v>0</v>
      </c>
      <c r="AE4441" s="28">
        <f>+SUMIF('Input Sheet'!$S:$S,$AL4441,'Input Sheet'!I:I)</f>
        <v>0</v>
      </c>
      <c r="AF4441" s="28">
        <f>+SUMIF('Input Sheet'!$S:$S,$AL4441,'Input Sheet'!J:J)</f>
        <v>0</v>
      </c>
      <c r="AG4441" s="28">
        <f>+SUMIF('Input Sheet'!$S:$S,$AL4441,'Input Sheet'!K:K)</f>
        <v>0</v>
      </c>
      <c r="AH4441" s="28">
        <f>+SUMIF('Input Sheet'!$S:$S,$AL4441,'Input Sheet'!L:L)</f>
        <v>0</v>
      </c>
      <c r="AI4441" s="28">
        <f>+SUMIF('Input Sheet'!$S:$S,$AL4441,'Input Sheet'!M:M)</f>
        <v>0</v>
      </c>
      <c r="AJ4441" s="28">
        <f>+SUMIF('Input Sheet'!$S:$S,$AL4441,'Input Sheet'!N:N)</f>
        <v>0</v>
      </c>
      <c r="AK4441" s="28"/>
      <c r="AL4441" s="27" t="str">
        <f t="shared" si="346"/>
        <v>210-3075R</v>
      </c>
      <c r="AM4441" s="34" t="str">
        <f t="shared" si="349"/>
        <v>Used Vehicle</v>
      </c>
      <c r="AN4441" s="34" t="str">
        <f t="shared" si="350"/>
        <v>Used VehicleEx NV demonstrators gross profit p.u.</v>
      </c>
      <c r="AO4441" s="35"/>
      <c r="AP4441" s="35"/>
      <c r="AQ4441" s="35"/>
    </row>
    <row r="4442" spans="1:43" x14ac:dyDescent="0.25">
      <c r="A4442" s="27" t="s">
        <v>103</v>
      </c>
      <c r="B4442" s="27" t="s">
        <v>104</v>
      </c>
      <c r="C4442" s="27" t="s">
        <v>663</v>
      </c>
      <c r="D4442" s="27" t="s">
        <v>723</v>
      </c>
      <c r="E4442" s="27" t="s">
        <v>665</v>
      </c>
      <c r="F4442" s="27" t="s">
        <v>1072</v>
      </c>
      <c r="G4442" s="27" t="s">
        <v>1073</v>
      </c>
      <c r="H4442" s="34" t="s">
        <v>1031</v>
      </c>
      <c r="I4442" s="34" t="s">
        <v>1035</v>
      </c>
      <c r="J4442" s="34" t="str">
        <f t="shared" si="347"/>
        <v>Used VehicleEx NV demonstrators gross profit p.u.</v>
      </c>
      <c r="K4442" s="34" t="str">
        <f t="shared" si="348"/>
        <v>410Ex-Toyota NV Demonstrator revenue</v>
      </c>
      <c r="L4442" s="28">
        <f>+SUMIF('TB 4-24'!M:M,$AL4442,'TB 4-24'!G:G)</f>
        <v>0</v>
      </c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>
        <f>+SUMIF('Input Sheet'!$S:$S,$AL4442,'Input Sheet'!C:C)</f>
        <v>0</v>
      </c>
      <c r="Z4442" s="28">
        <f>+SUMIF('Input Sheet'!$S:$S,$AL4442,'Input Sheet'!D:D)</f>
        <v>0</v>
      </c>
      <c r="AA4442" s="28">
        <f>+SUMIF('Input Sheet'!$S:$S,$AL4442,'Input Sheet'!E:E)</f>
        <v>0</v>
      </c>
      <c r="AB4442" s="28">
        <f>+SUMIF('Input Sheet'!$S:$S,$AL4442,'Input Sheet'!F:F)</f>
        <v>0</v>
      </c>
      <c r="AC4442" s="28">
        <f>+SUMIF('Input Sheet'!$S:$S,$AL4442,'Input Sheet'!G:G)</f>
        <v>0</v>
      </c>
      <c r="AD4442" s="28">
        <f>+SUMIF('Input Sheet'!$S:$S,$AL4442,'Input Sheet'!H:H)</f>
        <v>0</v>
      </c>
      <c r="AE4442" s="28">
        <f>+SUMIF('Input Sheet'!$S:$S,$AL4442,'Input Sheet'!I:I)</f>
        <v>0</v>
      </c>
      <c r="AF4442" s="28">
        <f>+SUMIF('Input Sheet'!$S:$S,$AL4442,'Input Sheet'!J:J)</f>
        <v>0</v>
      </c>
      <c r="AG4442" s="28">
        <f>+SUMIF('Input Sheet'!$S:$S,$AL4442,'Input Sheet'!K:K)</f>
        <v>0</v>
      </c>
      <c r="AH4442" s="28">
        <f>+SUMIF('Input Sheet'!$S:$S,$AL4442,'Input Sheet'!L:L)</f>
        <v>0</v>
      </c>
      <c r="AI4442" s="28">
        <f>+SUMIF('Input Sheet'!$S:$S,$AL4442,'Input Sheet'!M:M)</f>
        <v>0</v>
      </c>
      <c r="AJ4442" s="28">
        <f>+SUMIF('Input Sheet'!$S:$S,$AL4442,'Input Sheet'!N:N)</f>
        <v>0</v>
      </c>
      <c r="AK4442" s="28"/>
      <c r="AL4442" s="27" t="str">
        <f t="shared" si="346"/>
        <v>410-3075R</v>
      </c>
      <c r="AM4442" s="34" t="str">
        <f t="shared" si="349"/>
        <v>Used Vehicle</v>
      </c>
      <c r="AN4442" s="34" t="str">
        <f t="shared" si="350"/>
        <v>Used VehicleEx NV demonstrators gross profit p.u.</v>
      </c>
      <c r="AO4442" s="35"/>
      <c r="AP4442" s="35"/>
      <c r="AQ4442" s="35"/>
    </row>
    <row r="4443" spans="1:43" x14ac:dyDescent="0.25">
      <c r="A4443" s="27" t="s">
        <v>103</v>
      </c>
      <c r="B4443" s="27" t="s">
        <v>104</v>
      </c>
      <c r="C4443" s="27" t="s">
        <v>671</v>
      </c>
      <c r="D4443" s="27" t="s">
        <v>723</v>
      </c>
      <c r="E4443" s="27" t="s">
        <v>673</v>
      </c>
      <c r="F4443" s="27" t="s">
        <v>1072</v>
      </c>
      <c r="G4443" s="27" t="s">
        <v>1073</v>
      </c>
      <c r="H4443" s="34" t="s">
        <v>1031</v>
      </c>
      <c r="I4443" s="34" t="s">
        <v>1035</v>
      </c>
      <c r="J4443" s="34" t="str">
        <f t="shared" si="347"/>
        <v>Used VehicleEx NV demonstrators gross profit p.u.</v>
      </c>
      <c r="K4443" s="34" t="str">
        <f t="shared" si="348"/>
        <v>310Ex-Toyota NV Demonstrator revenue</v>
      </c>
      <c r="L4443" s="28">
        <f>+SUMIF('TB 4-24'!M:M,$AL4443,'TB 4-24'!G:G)</f>
        <v>0</v>
      </c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>
        <f>+SUMIF('Input Sheet'!$S:$S,$AL4443,'Input Sheet'!C:C)</f>
        <v>0</v>
      </c>
      <c r="Z4443" s="28">
        <f>+SUMIF('Input Sheet'!$S:$S,$AL4443,'Input Sheet'!D:D)</f>
        <v>0</v>
      </c>
      <c r="AA4443" s="28">
        <f>+SUMIF('Input Sheet'!$S:$S,$AL4443,'Input Sheet'!E:E)</f>
        <v>0</v>
      </c>
      <c r="AB4443" s="28">
        <f>+SUMIF('Input Sheet'!$S:$S,$AL4443,'Input Sheet'!F:F)</f>
        <v>0</v>
      </c>
      <c r="AC4443" s="28">
        <f>+SUMIF('Input Sheet'!$S:$S,$AL4443,'Input Sheet'!G:G)</f>
        <v>0</v>
      </c>
      <c r="AD4443" s="28">
        <f>+SUMIF('Input Sheet'!$S:$S,$AL4443,'Input Sheet'!H:H)</f>
        <v>0</v>
      </c>
      <c r="AE4443" s="28">
        <f>+SUMIF('Input Sheet'!$S:$S,$AL4443,'Input Sheet'!I:I)</f>
        <v>0</v>
      </c>
      <c r="AF4443" s="28">
        <f>+SUMIF('Input Sheet'!$S:$S,$AL4443,'Input Sheet'!J:J)</f>
        <v>0</v>
      </c>
      <c r="AG4443" s="28">
        <f>+SUMIF('Input Sheet'!$S:$S,$AL4443,'Input Sheet'!K:K)</f>
        <v>0</v>
      </c>
      <c r="AH4443" s="28">
        <f>+SUMIF('Input Sheet'!$S:$S,$AL4443,'Input Sheet'!L:L)</f>
        <v>0</v>
      </c>
      <c r="AI4443" s="28">
        <f>+SUMIF('Input Sheet'!$S:$S,$AL4443,'Input Sheet'!M:M)</f>
        <v>0</v>
      </c>
      <c r="AJ4443" s="28">
        <f>+SUMIF('Input Sheet'!$S:$S,$AL4443,'Input Sheet'!N:N)</f>
        <v>0</v>
      </c>
      <c r="AK4443" s="28"/>
      <c r="AL4443" s="27" t="str">
        <f t="shared" si="346"/>
        <v>310-3075R</v>
      </c>
      <c r="AM4443" s="34" t="str">
        <f t="shared" si="349"/>
        <v>Used Vehicle</v>
      </c>
      <c r="AN4443" s="34" t="str">
        <f t="shared" si="350"/>
        <v>Used VehicleEx NV demonstrators gross profit p.u.</v>
      </c>
      <c r="AO4443" s="35"/>
      <c r="AP4443" s="35"/>
      <c r="AQ4443" s="35"/>
    </row>
    <row r="4444" spans="1:43" x14ac:dyDescent="0.25">
      <c r="A4444" s="27" t="s">
        <v>103</v>
      </c>
      <c r="B4444" s="27" t="s">
        <v>104</v>
      </c>
      <c r="C4444" s="27" t="s">
        <v>104</v>
      </c>
      <c r="D4444" s="27" t="s">
        <v>723</v>
      </c>
      <c r="E4444" s="27" t="s">
        <v>649</v>
      </c>
      <c r="F4444" s="27" t="s">
        <v>1072</v>
      </c>
      <c r="G4444" s="27" t="s">
        <v>1073</v>
      </c>
      <c r="H4444" s="34" t="s">
        <v>1031</v>
      </c>
      <c r="I4444" s="34" t="s">
        <v>1035</v>
      </c>
      <c r="J4444" s="34" t="str">
        <f t="shared" si="347"/>
        <v>Used VehicleEx NV demonstrators gross profit p.u.</v>
      </c>
      <c r="K4444" s="34" t="str">
        <f t="shared" si="348"/>
        <v>110Ex-Toyota NV Demonstrator revenue</v>
      </c>
      <c r="L4444" s="28">
        <f>+SUMIF('TB 4-24'!M:M,$AL4444,'TB 4-24'!G:G)</f>
        <v>0</v>
      </c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>
        <f>+SUMIF('Input Sheet'!$S:$S,$AL4444,'Input Sheet'!C:C)</f>
        <v>0</v>
      </c>
      <c r="Z4444" s="28">
        <f>+SUMIF('Input Sheet'!$S:$S,$AL4444,'Input Sheet'!D:D)</f>
        <v>0</v>
      </c>
      <c r="AA4444" s="28">
        <f>+SUMIF('Input Sheet'!$S:$S,$AL4444,'Input Sheet'!E:E)</f>
        <v>0</v>
      </c>
      <c r="AB4444" s="28">
        <f>+SUMIF('Input Sheet'!$S:$S,$AL4444,'Input Sheet'!F:F)</f>
        <v>0</v>
      </c>
      <c r="AC4444" s="28">
        <f>+SUMIF('Input Sheet'!$S:$S,$AL4444,'Input Sheet'!G:G)</f>
        <v>0</v>
      </c>
      <c r="AD4444" s="28">
        <f>+SUMIF('Input Sheet'!$S:$S,$AL4444,'Input Sheet'!H:H)</f>
        <v>0</v>
      </c>
      <c r="AE4444" s="28">
        <f>+SUMIF('Input Sheet'!$S:$S,$AL4444,'Input Sheet'!I:I)</f>
        <v>0</v>
      </c>
      <c r="AF4444" s="28">
        <f>+SUMIF('Input Sheet'!$S:$S,$AL4444,'Input Sheet'!J:J)</f>
        <v>0</v>
      </c>
      <c r="AG4444" s="28">
        <f>+SUMIF('Input Sheet'!$S:$S,$AL4444,'Input Sheet'!K:K)</f>
        <v>0</v>
      </c>
      <c r="AH4444" s="28">
        <f>+SUMIF('Input Sheet'!$S:$S,$AL4444,'Input Sheet'!L:L)</f>
        <v>0</v>
      </c>
      <c r="AI4444" s="28">
        <f>+SUMIF('Input Sheet'!$S:$S,$AL4444,'Input Sheet'!M:M)</f>
        <v>0</v>
      </c>
      <c r="AJ4444" s="28">
        <f>+SUMIF('Input Sheet'!$S:$S,$AL4444,'Input Sheet'!N:N)</f>
        <v>0</v>
      </c>
      <c r="AK4444" s="28"/>
      <c r="AL4444" s="27" t="str">
        <f t="shared" si="346"/>
        <v>110-3075R</v>
      </c>
      <c r="AM4444" s="34" t="str">
        <f t="shared" si="349"/>
        <v>Used Vehicle</v>
      </c>
      <c r="AN4444" s="34" t="str">
        <f t="shared" si="350"/>
        <v>Used VehicleEx NV demonstrators gross profit p.u.</v>
      </c>
      <c r="AO4444" s="35"/>
      <c r="AP4444" s="35"/>
      <c r="AQ4444" s="35"/>
    </row>
    <row r="4445" spans="1:43" x14ac:dyDescent="0.25">
      <c r="A4445" s="27" t="s">
        <v>103</v>
      </c>
      <c r="B4445" s="27" t="s">
        <v>104</v>
      </c>
      <c r="C4445" s="27" t="s">
        <v>657</v>
      </c>
      <c r="D4445" s="27" t="s">
        <v>726</v>
      </c>
      <c r="E4445" s="27" t="s">
        <v>658</v>
      </c>
      <c r="F4445" s="27" t="s">
        <v>1072</v>
      </c>
      <c r="G4445" s="27" t="s">
        <v>1073</v>
      </c>
      <c r="H4445" s="34" t="s">
        <v>1031</v>
      </c>
      <c r="I4445" s="34" t="s">
        <v>1035</v>
      </c>
      <c r="J4445" s="34" t="str">
        <f t="shared" si="347"/>
        <v>Used VehicleEx NV demonstrators gross profit p.u.</v>
      </c>
      <c r="K4445" s="34" t="str">
        <f t="shared" si="348"/>
        <v>210Ex-Toyota NV Demonstrator revenue</v>
      </c>
      <c r="L4445" s="28">
        <f>+SUMIF('TB 4-24'!M:M,$AL4445,'TB 4-24'!G:G)</f>
        <v>0</v>
      </c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>
        <f>+SUMIF('Input Sheet'!$S:$S,$AL4445,'Input Sheet'!C:C)</f>
        <v>0</v>
      </c>
      <c r="Z4445" s="28">
        <f>+SUMIF('Input Sheet'!$S:$S,$AL4445,'Input Sheet'!D:D)</f>
        <v>0</v>
      </c>
      <c r="AA4445" s="28">
        <f>+SUMIF('Input Sheet'!$S:$S,$AL4445,'Input Sheet'!E:E)</f>
        <v>0</v>
      </c>
      <c r="AB4445" s="28">
        <f>+SUMIF('Input Sheet'!$S:$S,$AL4445,'Input Sheet'!F:F)</f>
        <v>0</v>
      </c>
      <c r="AC4445" s="28">
        <f>+SUMIF('Input Sheet'!$S:$S,$AL4445,'Input Sheet'!G:G)</f>
        <v>0</v>
      </c>
      <c r="AD4445" s="28">
        <f>+SUMIF('Input Sheet'!$S:$S,$AL4445,'Input Sheet'!H:H)</f>
        <v>0</v>
      </c>
      <c r="AE4445" s="28">
        <f>+SUMIF('Input Sheet'!$S:$S,$AL4445,'Input Sheet'!I:I)</f>
        <v>0</v>
      </c>
      <c r="AF4445" s="28">
        <f>+SUMIF('Input Sheet'!$S:$S,$AL4445,'Input Sheet'!J:J)</f>
        <v>0</v>
      </c>
      <c r="AG4445" s="28">
        <f>+SUMIF('Input Sheet'!$S:$S,$AL4445,'Input Sheet'!K:K)</f>
        <v>0</v>
      </c>
      <c r="AH4445" s="28">
        <f>+SUMIF('Input Sheet'!$S:$S,$AL4445,'Input Sheet'!L:L)</f>
        <v>0</v>
      </c>
      <c r="AI4445" s="28">
        <f>+SUMIF('Input Sheet'!$S:$S,$AL4445,'Input Sheet'!M:M)</f>
        <v>0</v>
      </c>
      <c r="AJ4445" s="28">
        <f>+SUMIF('Input Sheet'!$S:$S,$AL4445,'Input Sheet'!N:N)</f>
        <v>0</v>
      </c>
      <c r="AK4445" s="28"/>
      <c r="AL4445" s="27" t="str">
        <f t="shared" si="346"/>
        <v>210-3075RD</v>
      </c>
      <c r="AM4445" s="34" t="str">
        <f t="shared" si="349"/>
        <v>Used Vehicle</v>
      </c>
      <c r="AN4445" s="34" t="str">
        <f t="shared" si="350"/>
        <v>Used VehicleEx NV demonstrators gross profit p.u.</v>
      </c>
      <c r="AO4445" s="35"/>
      <c r="AP4445" s="35"/>
      <c r="AQ4445" s="35"/>
    </row>
    <row r="4446" spans="1:43" x14ac:dyDescent="0.25">
      <c r="A4446" s="27" t="s">
        <v>103</v>
      </c>
      <c r="B4446" s="27" t="s">
        <v>104</v>
      </c>
      <c r="C4446" s="27" t="s">
        <v>663</v>
      </c>
      <c r="D4446" s="27" t="s">
        <v>726</v>
      </c>
      <c r="E4446" s="27" t="s">
        <v>665</v>
      </c>
      <c r="F4446" s="27" t="s">
        <v>1072</v>
      </c>
      <c r="G4446" s="27" t="s">
        <v>1073</v>
      </c>
      <c r="H4446" s="34" t="s">
        <v>1031</v>
      </c>
      <c r="I4446" s="34" t="s">
        <v>1035</v>
      </c>
      <c r="J4446" s="34" t="str">
        <f t="shared" si="347"/>
        <v>Used VehicleEx NV demonstrators gross profit p.u.</v>
      </c>
      <c r="K4446" s="34" t="str">
        <f t="shared" si="348"/>
        <v>410Ex-Toyota NV Demonstrator revenue</v>
      </c>
      <c r="L4446" s="28">
        <f>+SUMIF('TB 4-24'!M:M,$AL4446,'TB 4-24'!G:G)</f>
        <v>0</v>
      </c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>
        <f>+SUMIF('Input Sheet'!$S:$S,$AL4446,'Input Sheet'!C:C)</f>
        <v>0</v>
      </c>
      <c r="Z4446" s="28">
        <f>+SUMIF('Input Sheet'!$S:$S,$AL4446,'Input Sheet'!D:D)</f>
        <v>0</v>
      </c>
      <c r="AA4446" s="28">
        <f>+SUMIF('Input Sheet'!$S:$S,$AL4446,'Input Sheet'!E:E)</f>
        <v>0</v>
      </c>
      <c r="AB4446" s="28">
        <f>+SUMIF('Input Sheet'!$S:$S,$AL4446,'Input Sheet'!F:F)</f>
        <v>0</v>
      </c>
      <c r="AC4446" s="28">
        <f>+SUMIF('Input Sheet'!$S:$S,$AL4446,'Input Sheet'!G:G)</f>
        <v>0</v>
      </c>
      <c r="AD4446" s="28">
        <f>+SUMIF('Input Sheet'!$S:$S,$AL4446,'Input Sheet'!H:H)</f>
        <v>0</v>
      </c>
      <c r="AE4446" s="28">
        <f>+SUMIF('Input Sheet'!$S:$S,$AL4446,'Input Sheet'!I:I)</f>
        <v>0</v>
      </c>
      <c r="AF4446" s="28">
        <f>+SUMIF('Input Sheet'!$S:$S,$AL4446,'Input Sheet'!J:J)</f>
        <v>0</v>
      </c>
      <c r="AG4446" s="28">
        <f>+SUMIF('Input Sheet'!$S:$S,$AL4446,'Input Sheet'!K:K)</f>
        <v>0</v>
      </c>
      <c r="AH4446" s="28">
        <f>+SUMIF('Input Sheet'!$S:$S,$AL4446,'Input Sheet'!L:L)</f>
        <v>0</v>
      </c>
      <c r="AI4446" s="28">
        <f>+SUMIF('Input Sheet'!$S:$S,$AL4446,'Input Sheet'!M:M)</f>
        <v>0</v>
      </c>
      <c r="AJ4446" s="28">
        <f>+SUMIF('Input Sheet'!$S:$S,$AL4446,'Input Sheet'!N:N)</f>
        <v>0</v>
      </c>
      <c r="AK4446" s="28"/>
      <c r="AL4446" s="27" t="str">
        <f t="shared" si="346"/>
        <v>410-3075RD</v>
      </c>
      <c r="AM4446" s="34" t="str">
        <f t="shared" si="349"/>
        <v>Used Vehicle</v>
      </c>
      <c r="AN4446" s="34" t="str">
        <f t="shared" si="350"/>
        <v>Used VehicleEx NV demonstrators gross profit p.u.</v>
      </c>
      <c r="AO4446" s="35"/>
      <c r="AP4446" s="35"/>
      <c r="AQ4446" s="35"/>
    </row>
    <row r="4447" spans="1:43" x14ac:dyDescent="0.25">
      <c r="A4447" s="27" t="s">
        <v>103</v>
      </c>
      <c r="B4447" s="27" t="s">
        <v>104</v>
      </c>
      <c r="C4447" s="27" t="s">
        <v>671</v>
      </c>
      <c r="D4447" s="27" t="s">
        <v>726</v>
      </c>
      <c r="E4447" s="27" t="s">
        <v>673</v>
      </c>
      <c r="F4447" s="27" t="s">
        <v>1072</v>
      </c>
      <c r="G4447" s="27" t="s">
        <v>1073</v>
      </c>
      <c r="H4447" s="34" t="s">
        <v>1031</v>
      </c>
      <c r="I4447" s="34" t="s">
        <v>1035</v>
      </c>
      <c r="J4447" s="34" t="str">
        <f t="shared" si="347"/>
        <v>Used VehicleEx NV demonstrators gross profit p.u.</v>
      </c>
      <c r="K4447" s="34" t="str">
        <f t="shared" si="348"/>
        <v>310Ex-Toyota NV Demonstrator revenue</v>
      </c>
      <c r="L4447" s="28">
        <f>+SUMIF('TB 4-24'!M:M,$AL4447,'TB 4-24'!G:G)</f>
        <v>0</v>
      </c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>
        <f>+SUMIF('Input Sheet'!$S:$S,$AL4447,'Input Sheet'!C:C)</f>
        <v>0</v>
      </c>
      <c r="Z4447" s="28">
        <f>+SUMIF('Input Sheet'!$S:$S,$AL4447,'Input Sheet'!D:D)</f>
        <v>0</v>
      </c>
      <c r="AA4447" s="28">
        <f>+SUMIF('Input Sheet'!$S:$S,$AL4447,'Input Sheet'!E:E)</f>
        <v>0</v>
      </c>
      <c r="AB4447" s="28">
        <f>+SUMIF('Input Sheet'!$S:$S,$AL4447,'Input Sheet'!F:F)</f>
        <v>0</v>
      </c>
      <c r="AC4447" s="28">
        <f>+SUMIF('Input Sheet'!$S:$S,$AL4447,'Input Sheet'!G:G)</f>
        <v>0</v>
      </c>
      <c r="AD4447" s="28">
        <f>+SUMIF('Input Sheet'!$S:$S,$AL4447,'Input Sheet'!H:H)</f>
        <v>0</v>
      </c>
      <c r="AE4447" s="28">
        <f>+SUMIF('Input Sheet'!$S:$S,$AL4447,'Input Sheet'!I:I)</f>
        <v>0</v>
      </c>
      <c r="AF4447" s="28">
        <f>+SUMIF('Input Sheet'!$S:$S,$AL4447,'Input Sheet'!J:J)</f>
        <v>0</v>
      </c>
      <c r="AG4447" s="28">
        <f>+SUMIF('Input Sheet'!$S:$S,$AL4447,'Input Sheet'!K:K)</f>
        <v>0</v>
      </c>
      <c r="AH4447" s="28">
        <f>+SUMIF('Input Sheet'!$S:$S,$AL4447,'Input Sheet'!L:L)</f>
        <v>0</v>
      </c>
      <c r="AI4447" s="28">
        <f>+SUMIF('Input Sheet'!$S:$S,$AL4447,'Input Sheet'!M:M)</f>
        <v>0</v>
      </c>
      <c r="AJ4447" s="28">
        <f>+SUMIF('Input Sheet'!$S:$S,$AL4447,'Input Sheet'!N:N)</f>
        <v>0</v>
      </c>
      <c r="AK4447" s="28"/>
      <c r="AL4447" s="27" t="str">
        <f t="shared" si="346"/>
        <v>310-3075RD</v>
      </c>
      <c r="AM4447" s="34" t="str">
        <f t="shared" si="349"/>
        <v>Used Vehicle</v>
      </c>
      <c r="AN4447" s="34" t="str">
        <f t="shared" si="350"/>
        <v>Used VehicleEx NV demonstrators gross profit p.u.</v>
      </c>
      <c r="AO4447" s="35"/>
      <c r="AP4447" s="35"/>
      <c r="AQ4447" s="35"/>
    </row>
    <row r="4448" spans="1:43" x14ac:dyDescent="0.25">
      <c r="A4448" s="27" t="s">
        <v>103</v>
      </c>
      <c r="B4448" s="27" t="s">
        <v>104</v>
      </c>
      <c r="C4448" s="27" t="s">
        <v>104</v>
      </c>
      <c r="D4448" s="27" t="s">
        <v>726</v>
      </c>
      <c r="E4448" s="27" t="s">
        <v>649</v>
      </c>
      <c r="F4448" s="27" t="s">
        <v>1072</v>
      </c>
      <c r="G4448" s="27" t="s">
        <v>1073</v>
      </c>
      <c r="H4448" s="34" t="s">
        <v>1031</v>
      </c>
      <c r="I4448" s="34" t="s">
        <v>1035</v>
      </c>
      <c r="J4448" s="34" t="str">
        <f t="shared" si="347"/>
        <v>Used VehicleEx NV demonstrators gross profit p.u.</v>
      </c>
      <c r="K4448" s="34" t="str">
        <f t="shared" si="348"/>
        <v>110Ex-Toyota NV Demonstrator revenue</v>
      </c>
      <c r="L4448" s="28">
        <f>+SUMIF('TB 4-24'!M:M,$AL4448,'TB 4-24'!G:G)</f>
        <v>0</v>
      </c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>
        <f>+SUMIF('Input Sheet'!$S:$S,$AL4448,'Input Sheet'!C:C)</f>
        <v>0</v>
      </c>
      <c r="Z4448" s="28">
        <f>+SUMIF('Input Sheet'!$S:$S,$AL4448,'Input Sheet'!D:D)</f>
        <v>0</v>
      </c>
      <c r="AA4448" s="28">
        <f>+SUMIF('Input Sheet'!$S:$S,$AL4448,'Input Sheet'!E:E)</f>
        <v>0</v>
      </c>
      <c r="AB4448" s="28">
        <f>+SUMIF('Input Sheet'!$S:$S,$AL4448,'Input Sheet'!F:F)</f>
        <v>0</v>
      </c>
      <c r="AC4448" s="28">
        <f>+SUMIF('Input Sheet'!$S:$S,$AL4448,'Input Sheet'!G:G)</f>
        <v>0</v>
      </c>
      <c r="AD4448" s="28">
        <f>+SUMIF('Input Sheet'!$S:$S,$AL4448,'Input Sheet'!H:H)</f>
        <v>0</v>
      </c>
      <c r="AE4448" s="28">
        <f>+SUMIF('Input Sheet'!$S:$S,$AL4448,'Input Sheet'!I:I)</f>
        <v>0</v>
      </c>
      <c r="AF4448" s="28">
        <f>+SUMIF('Input Sheet'!$S:$S,$AL4448,'Input Sheet'!J:J)</f>
        <v>0</v>
      </c>
      <c r="AG4448" s="28">
        <f>+SUMIF('Input Sheet'!$S:$S,$AL4448,'Input Sheet'!K:K)</f>
        <v>0</v>
      </c>
      <c r="AH4448" s="28">
        <f>+SUMIF('Input Sheet'!$S:$S,$AL4448,'Input Sheet'!L:L)</f>
        <v>0</v>
      </c>
      <c r="AI4448" s="28">
        <f>+SUMIF('Input Sheet'!$S:$S,$AL4448,'Input Sheet'!M:M)</f>
        <v>0</v>
      </c>
      <c r="AJ4448" s="28">
        <f>+SUMIF('Input Sheet'!$S:$S,$AL4448,'Input Sheet'!N:N)</f>
        <v>0</v>
      </c>
      <c r="AK4448" s="28"/>
      <c r="AL4448" s="27" t="str">
        <f t="shared" si="346"/>
        <v>110-3075RD</v>
      </c>
      <c r="AM4448" s="34" t="str">
        <f t="shared" si="349"/>
        <v>Used Vehicle</v>
      </c>
      <c r="AN4448" s="34" t="str">
        <f t="shared" si="350"/>
        <v>Used VehicleEx NV demonstrators gross profit p.u.</v>
      </c>
      <c r="AO4448" s="35"/>
      <c r="AP4448" s="35"/>
      <c r="AQ4448" s="35"/>
    </row>
    <row r="4449" spans="1:43" x14ac:dyDescent="0.25">
      <c r="A4449" s="27" t="s">
        <v>103</v>
      </c>
      <c r="B4449" s="27" t="s">
        <v>104</v>
      </c>
      <c r="C4449" s="27" t="s">
        <v>657</v>
      </c>
      <c r="D4449" s="27" t="s">
        <v>727</v>
      </c>
      <c r="E4449" s="27" t="s">
        <v>658</v>
      </c>
      <c r="F4449" s="27" t="s">
        <v>1072</v>
      </c>
      <c r="G4449" s="27" t="s">
        <v>1073</v>
      </c>
      <c r="H4449" s="34" t="s">
        <v>1031</v>
      </c>
      <c r="I4449" s="34" t="s">
        <v>1035</v>
      </c>
      <c r="J4449" s="34" t="str">
        <f t="shared" si="347"/>
        <v>Used VehicleEx NV demonstrators gross profit p.u.</v>
      </c>
      <c r="K4449" s="34" t="str">
        <f t="shared" si="348"/>
        <v>210Ex-Toyota NV Demonstrator revenue</v>
      </c>
      <c r="L4449" s="28">
        <f>+SUMIF('TB 4-24'!M:M,$AL4449,'TB 4-24'!G:G)</f>
        <v>0</v>
      </c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>
        <f>+SUMIF('Input Sheet'!$S:$S,$AL4449,'Input Sheet'!C:C)</f>
        <v>0</v>
      </c>
      <c r="Z4449" s="28">
        <f>+SUMIF('Input Sheet'!$S:$S,$AL4449,'Input Sheet'!D:D)</f>
        <v>0</v>
      </c>
      <c r="AA4449" s="28">
        <f>+SUMIF('Input Sheet'!$S:$S,$AL4449,'Input Sheet'!E:E)</f>
        <v>0</v>
      </c>
      <c r="AB4449" s="28">
        <f>+SUMIF('Input Sheet'!$S:$S,$AL4449,'Input Sheet'!F:F)</f>
        <v>0</v>
      </c>
      <c r="AC4449" s="28">
        <f>+SUMIF('Input Sheet'!$S:$S,$AL4449,'Input Sheet'!G:G)</f>
        <v>0</v>
      </c>
      <c r="AD4449" s="28">
        <f>+SUMIF('Input Sheet'!$S:$S,$AL4449,'Input Sheet'!H:H)</f>
        <v>0</v>
      </c>
      <c r="AE4449" s="28">
        <f>+SUMIF('Input Sheet'!$S:$S,$AL4449,'Input Sheet'!I:I)</f>
        <v>0</v>
      </c>
      <c r="AF4449" s="28">
        <f>+SUMIF('Input Sheet'!$S:$S,$AL4449,'Input Sheet'!J:J)</f>
        <v>0</v>
      </c>
      <c r="AG4449" s="28">
        <f>+SUMIF('Input Sheet'!$S:$S,$AL4449,'Input Sheet'!K:K)</f>
        <v>0</v>
      </c>
      <c r="AH4449" s="28">
        <f>+SUMIF('Input Sheet'!$S:$S,$AL4449,'Input Sheet'!L:L)</f>
        <v>0</v>
      </c>
      <c r="AI4449" s="28">
        <f>+SUMIF('Input Sheet'!$S:$S,$AL4449,'Input Sheet'!M:M)</f>
        <v>0</v>
      </c>
      <c r="AJ4449" s="28">
        <f>+SUMIF('Input Sheet'!$S:$S,$AL4449,'Input Sheet'!N:N)</f>
        <v>0</v>
      </c>
      <c r="AK4449" s="28"/>
      <c r="AL4449" s="27" t="str">
        <f t="shared" si="346"/>
        <v>210-3076R</v>
      </c>
      <c r="AM4449" s="34" t="str">
        <f t="shared" si="349"/>
        <v>Used Vehicle</v>
      </c>
      <c r="AN4449" s="34" t="str">
        <f t="shared" si="350"/>
        <v>Used VehicleEx NV demonstrators gross profit p.u.</v>
      </c>
      <c r="AO4449" s="35"/>
      <c r="AP4449" s="35"/>
      <c r="AQ4449" s="35"/>
    </row>
    <row r="4450" spans="1:43" x14ac:dyDescent="0.25">
      <c r="A4450" s="27" t="s">
        <v>103</v>
      </c>
      <c r="B4450" s="27" t="s">
        <v>104</v>
      </c>
      <c r="C4450" s="27" t="s">
        <v>663</v>
      </c>
      <c r="D4450" s="27" t="s">
        <v>727</v>
      </c>
      <c r="E4450" s="27" t="s">
        <v>665</v>
      </c>
      <c r="F4450" s="27" t="s">
        <v>1072</v>
      </c>
      <c r="G4450" s="27" t="s">
        <v>1073</v>
      </c>
      <c r="H4450" s="34" t="s">
        <v>1031</v>
      </c>
      <c r="I4450" s="34" t="s">
        <v>1035</v>
      </c>
      <c r="J4450" s="34" t="str">
        <f t="shared" si="347"/>
        <v>Used VehicleEx NV demonstrators gross profit p.u.</v>
      </c>
      <c r="K4450" s="34" t="str">
        <f t="shared" si="348"/>
        <v>410Ex-Toyota NV Demonstrator revenue</v>
      </c>
      <c r="L4450" s="28">
        <f>+SUMIF('TB 4-24'!M:M,$AL4450,'TB 4-24'!G:G)</f>
        <v>0</v>
      </c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>
        <f>+SUMIF('Input Sheet'!$S:$S,$AL4450,'Input Sheet'!C:C)</f>
        <v>0</v>
      </c>
      <c r="Z4450" s="28">
        <f>+SUMIF('Input Sheet'!$S:$S,$AL4450,'Input Sheet'!D:D)</f>
        <v>0</v>
      </c>
      <c r="AA4450" s="28">
        <f>+SUMIF('Input Sheet'!$S:$S,$AL4450,'Input Sheet'!E:E)</f>
        <v>0</v>
      </c>
      <c r="AB4450" s="28">
        <f>+SUMIF('Input Sheet'!$S:$S,$AL4450,'Input Sheet'!F:F)</f>
        <v>0</v>
      </c>
      <c r="AC4450" s="28">
        <f>+SUMIF('Input Sheet'!$S:$S,$AL4450,'Input Sheet'!G:G)</f>
        <v>0</v>
      </c>
      <c r="AD4450" s="28">
        <f>+SUMIF('Input Sheet'!$S:$S,$AL4450,'Input Sheet'!H:H)</f>
        <v>0</v>
      </c>
      <c r="AE4450" s="28">
        <f>+SUMIF('Input Sheet'!$S:$S,$AL4450,'Input Sheet'!I:I)</f>
        <v>0</v>
      </c>
      <c r="AF4450" s="28">
        <f>+SUMIF('Input Sheet'!$S:$S,$AL4450,'Input Sheet'!J:J)</f>
        <v>0</v>
      </c>
      <c r="AG4450" s="28">
        <f>+SUMIF('Input Sheet'!$S:$S,$AL4450,'Input Sheet'!K:K)</f>
        <v>0</v>
      </c>
      <c r="AH4450" s="28">
        <f>+SUMIF('Input Sheet'!$S:$S,$AL4450,'Input Sheet'!L:L)</f>
        <v>0</v>
      </c>
      <c r="AI4450" s="28">
        <f>+SUMIF('Input Sheet'!$S:$S,$AL4450,'Input Sheet'!M:M)</f>
        <v>0</v>
      </c>
      <c r="AJ4450" s="28">
        <f>+SUMIF('Input Sheet'!$S:$S,$AL4450,'Input Sheet'!N:N)</f>
        <v>0</v>
      </c>
      <c r="AK4450" s="28"/>
      <c r="AL4450" s="27" t="str">
        <f t="shared" si="346"/>
        <v>410-3076R</v>
      </c>
      <c r="AM4450" s="34" t="str">
        <f t="shared" si="349"/>
        <v>Used Vehicle</v>
      </c>
      <c r="AN4450" s="34" t="str">
        <f t="shared" si="350"/>
        <v>Used VehicleEx NV demonstrators gross profit p.u.</v>
      </c>
      <c r="AO4450" s="35"/>
      <c r="AP4450" s="35"/>
      <c r="AQ4450" s="35"/>
    </row>
    <row r="4451" spans="1:43" x14ac:dyDescent="0.25">
      <c r="A4451" s="27" t="s">
        <v>103</v>
      </c>
      <c r="B4451" s="27" t="s">
        <v>104</v>
      </c>
      <c r="C4451" s="27" t="s">
        <v>671</v>
      </c>
      <c r="D4451" s="27" t="s">
        <v>727</v>
      </c>
      <c r="E4451" s="27" t="s">
        <v>673</v>
      </c>
      <c r="F4451" s="27" t="s">
        <v>1072</v>
      </c>
      <c r="G4451" s="27" t="s">
        <v>1073</v>
      </c>
      <c r="H4451" s="34" t="s">
        <v>1031</v>
      </c>
      <c r="I4451" s="34" t="s">
        <v>1035</v>
      </c>
      <c r="J4451" s="34" t="str">
        <f t="shared" si="347"/>
        <v>Used VehicleEx NV demonstrators gross profit p.u.</v>
      </c>
      <c r="K4451" s="34" t="str">
        <f t="shared" si="348"/>
        <v>310Ex-Toyota NV Demonstrator revenue</v>
      </c>
      <c r="L4451" s="28">
        <f>+SUMIF('TB 4-24'!M:M,$AL4451,'TB 4-24'!G:G)</f>
        <v>0</v>
      </c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>
        <f>+SUMIF('Input Sheet'!$S:$S,$AL4451,'Input Sheet'!C:C)</f>
        <v>0</v>
      </c>
      <c r="Z4451" s="28">
        <f>+SUMIF('Input Sheet'!$S:$S,$AL4451,'Input Sheet'!D:D)</f>
        <v>0</v>
      </c>
      <c r="AA4451" s="28">
        <f>+SUMIF('Input Sheet'!$S:$S,$AL4451,'Input Sheet'!E:E)</f>
        <v>0</v>
      </c>
      <c r="AB4451" s="28">
        <f>+SUMIF('Input Sheet'!$S:$S,$AL4451,'Input Sheet'!F:F)</f>
        <v>0</v>
      </c>
      <c r="AC4451" s="28">
        <f>+SUMIF('Input Sheet'!$S:$S,$AL4451,'Input Sheet'!G:G)</f>
        <v>0</v>
      </c>
      <c r="AD4451" s="28">
        <f>+SUMIF('Input Sheet'!$S:$S,$AL4451,'Input Sheet'!H:H)</f>
        <v>0</v>
      </c>
      <c r="AE4451" s="28">
        <f>+SUMIF('Input Sheet'!$S:$S,$AL4451,'Input Sheet'!I:I)</f>
        <v>0</v>
      </c>
      <c r="AF4451" s="28">
        <f>+SUMIF('Input Sheet'!$S:$S,$AL4451,'Input Sheet'!J:J)</f>
        <v>0</v>
      </c>
      <c r="AG4451" s="28">
        <f>+SUMIF('Input Sheet'!$S:$S,$AL4451,'Input Sheet'!K:K)</f>
        <v>0</v>
      </c>
      <c r="AH4451" s="28">
        <f>+SUMIF('Input Sheet'!$S:$S,$AL4451,'Input Sheet'!L:L)</f>
        <v>0</v>
      </c>
      <c r="AI4451" s="28">
        <f>+SUMIF('Input Sheet'!$S:$S,$AL4451,'Input Sheet'!M:M)</f>
        <v>0</v>
      </c>
      <c r="AJ4451" s="28">
        <f>+SUMIF('Input Sheet'!$S:$S,$AL4451,'Input Sheet'!N:N)</f>
        <v>0</v>
      </c>
      <c r="AK4451" s="28"/>
      <c r="AL4451" s="27" t="str">
        <f t="shared" si="346"/>
        <v>310-3076R</v>
      </c>
      <c r="AM4451" s="34" t="str">
        <f t="shared" si="349"/>
        <v>Used Vehicle</v>
      </c>
      <c r="AN4451" s="34" t="str">
        <f t="shared" si="350"/>
        <v>Used VehicleEx NV demonstrators gross profit p.u.</v>
      </c>
      <c r="AO4451" s="35"/>
      <c r="AP4451" s="35"/>
      <c r="AQ4451" s="35"/>
    </row>
    <row r="4452" spans="1:43" x14ac:dyDescent="0.25">
      <c r="A4452" s="27" t="s">
        <v>103</v>
      </c>
      <c r="B4452" s="27" t="s">
        <v>104</v>
      </c>
      <c r="C4452" s="27" t="s">
        <v>104</v>
      </c>
      <c r="D4452" s="27" t="s">
        <v>727</v>
      </c>
      <c r="E4452" s="27" t="s">
        <v>649</v>
      </c>
      <c r="F4452" s="27" t="s">
        <v>1072</v>
      </c>
      <c r="G4452" s="27" t="s">
        <v>1073</v>
      </c>
      <c r="H4452" s="34" t="s">
        <v>1031</v>
      </c>
      <c r="I4452" s="34" t="s">
        <v>1035</v>
      </c>
      <c r="J4452" s="34" t="str">
        <f t="shared" si="347"/>
        <v>Used VehicleEx NV demonstrators gross profit p.u.</v>
      </c>
      <c r="K4452" s="34" t="str">
        <f t="shared" si="348"/>
        <v>110Ex-Toyota NV Demonstrator revenue</v>
      </c>
      <c r="L4452" s="28">
        <f>+SUMIF('TB 4-24'!M:M,$AL4452,'TB 4-24'!G:G)</f>
        <v>0</v>
      </c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>
        <f>+SUMIF('Input Sheet'!$S:$S,$AL4452,'Input Sheet'!C:C)</f>
        <v>0</v>
      </c>
      <c r="Z4452" s="28">
        <f>+SUMIF('Input Sheet'!$S:$S,$AL4452,'Input Sheet'!D:D)</f>
        <v>0</v>
      </c>
      <c r="AA4452" s="28">
        <f>+SUMIF('Input Sheet'!$S:$S,$AL4452,'Input Sheet'!E:E)</f>
        <v>0</v>
      </c>
      <c r="AB4452" s="28">
        <f>+SUMIF('Input Sheet'!$S:$S,$AL4452,'Input Sheet'!F:F)</f>
        <v>0</v>
      </c>
      <c r="AC4452" s="28">
        <f>+SUMIF('Input Sheet'!$S:$S,$AL4452,'Input Sheet'!G:G)</f>
        <v>0</v>
      </c>
      <c r="AD4452" s="28">
        <f>+SUMIF('Input Sheet'!$S:$S,$AL4452,'Input Sheet'!H:H)</f>
        <v>0</v>
      </c>
      <c r="AE4452" s="28">
        <f>+SUMIF('Input Sheet'!$S:$S,$AL4452,'Input Sheet'!I:I)</f>
        <v>0</v>
      </c>
      <c r="AF4452" s="28">
        <f>+SUMIF('Input Sheet'!$S:$S,$AL4452,'Input Sheet'!J:J)</f>
        <v>0</v>
      </c>
      <c r="AG4452" s="28">
        <f>+SUMIF('Input Sheet'!$S:$S,$AL4452,'Input Sheet'!K:K)</f>
        <v>0</v>
      </c>
      <c r="AH4452" s="28">
        <f>+SUMIF('Input Sheet'!$S:$S,$AL4452,'Input Sheet'!L:L)</f>
        <v>0</v>
      </c>
      <c r="AI4452" s="28">
        <f>+SUMIF('Input Sheet'!$S:$S,$AL4452,'Input Sheet'!M:M)</f>
        <v>0</v>
      </c>
      <c r="AJ4452" s="28">
        <f>+SUMIF('Input Sheet'!$S:$S,$AL4452,'Input Sheet'!N:N)</f>
        <v>0</v>
      </c>
      <c r="AK4452" s="28"/>
      <c r="AL4452" s="27" t="str">
        <f t="shared" si="346"/>
        <v>110-3076R</v>
      </c>
      <c r="AM4452" s="34" t="str">
        <f t="shared" si="349"/>
        <v>Used Vehicle</v>
      </c>
      <c r="AN4452" s="34" t="str">
        <f t="shared" si="350"/>
        <v>Used VehicleEx NV demonstrators gross profit p.u.</v>
      </c>
      <c r="AO4452" s="35"/>
      <c r="AP4452" s="35"/>
      <c r="AQ4452" s="35"/>
    </row>
    <row r="4453" spans="1:43" x14ac:dyDescent="0.25">
      <c r="A4453" s="27" t="s">
        <v>103</v>
      </c>
      <c r="B4453" s="27" t="s">
        <v>104</v>
      </c>
      <c r="C4453" s="27" t="s">
        <v>657</v>
      </c>
      <c r="D4453" s="27" t="s">
        <v>728</v>
      </c>
      <c r="E4453" s="27" t="s">
        <v>658</v>
      </c>
      <c r="F4453" s="27" t="s">
        <v>1072</v>
      </c>
      <c r="G4453" s="27" t="s">
        <v>1073</v>
      </c>
      <c r="H4453" s="34" t="s">
        <v>1031</v>
      </c>
      <c r="I4453" s="34" t="s">
        <v>1035</v>
      </c>
      <c r="J4453" s="34" t="str">
        <f t="shared" si="347"/>
        <v>Used VehicleEx NV demonstrators gross profit p.u.</v>
      </c>
      <c r="K4453" s="34" t="str">
        <f t="shared" si="348"/>
        <v>210Ex-Toyota NV Demonstrator revenue</v>
      </c>
      <c r="L4453" s="28">
        <f>+SUMIF('TB 4-24'!M:M,$AL4453,'TB 4-24'!G:G)</f>
        <v>0</v>
      </c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>
        <f>+SUMIF('Input Sheet'!$S:$S,$AL4453,'Input Sheet'!C:C)</f>
        <v>0</v>
      </c>
      <c r="Z4453" s="28">
        <f>+SUMIF('Input Sheet'!$S:$S,$AL4453,'Input Sheet'!D:D)</f>
        <v>0</v>
      </c>
      <c r="AA4453" s="28">
        <f>+SUMIF('Input Sheet'!$S:$S,$AL4453,'Input Sheet'!E:E)</f>
        <v>0</v>
      </c>
      <c r="AB4453" s="28">
        <f>+SUMIF('Input Sheet'!$S:$S,$AL4453,'Input Sheet'!F:F)</f>
        <v>0</v>
      </c>
      <c r="AC4453" s="28">
        <f>+SUMIF('Input Sheet'!$S:$S,$AL4453,'Input Sheet'!G:G)</f>
        <v>0</v>
      </c>
      <c r="AD4453" s="28">
        <f>+SUMIF('Input Sheet'!$S:$S,$AL4453,'Input Sheet'!H:H)</f>
        <v>0</v>
      </c>
      <c r="AE4453" s="28">
        <f>+SUMIF('Input Sheet'!$S:$S,$AL4453,'Input Sheet'!I:I)</f>
        <v>0</v>
      </c>
      <c r="AF4453" s="28">
        <f>+SUMIF('Input Sheet'!$S:$S,$AL4453,'Input Sheet'!J:J)</f>
        <v>0</v>
      </c>
      <c r="AG4453" s="28">
        <f>+SUMIF('Input Sheet'!$S:$S,$AL4453,'Input Sheet'!K:K)</f>
        <v>0</v>
      </c>
      <c r="AH4453" s="28">
        <f>+SUMIF('Input Sheet'!$S:$S,$AL4453,'Input Sheet'!L:L)</f>
        <v>0</v>
      </c>
      <c r="AI4453" s="28">
        <f>+SUMIF('Input Sheet'!$S:$S,$AL4453,'Input Sheet'!M:M)</f>
        <v>0</v>
      </c>
      <c r="AJ4453" s="28">
        <f>+SUMIF('Input Sheet'!$S:$S,$AL4453,'Input Sheet'!N:N)</f>
        <v>0</v>
      </c>
      <c r="AK4453" s="28"/>
      <c r="AL4453" s="27" t="str">
        <f t="shared" si="346"/>
        <v>210-3076RD</v>
      </c>
      <c r="AM4453" s="34" t="str">
        <f t="shared" si="349"/>
        <v>Used Vehicle</v>
      </c>
      <c r="AN4453" s="34" t="str">
        <f t="shared" si="350"/>
        <v>Used VehicleEx NV demonstrators gross profit p.u.</v>
      </c>
      <c r="AO4453" s="35"/>
      <c r="AP4453" s="35"/>
      <c r="AQ4453" s="35"/>
    </row>
    <row r="4454" spans="1:43" x14ac:dyDescent="0.25">
      <c r="A4454" s="27" t="s">
        <v>103</v>
      </c>
      <c r="B4454" s="27" t="s">
        <v>104</v>
      </c>
      <c r="C4454" s="27" t="s">
        <v>663</v>
      </c>
      <c r="D4454" s="27" t="s">
        <v>728</v>
      </c>
      <c r="E4454" s="27" t="s">
        <v>665</v>
      </c>
      <c r="F4454" s="27" t="s">
        <v>1072</v>
      </c>
      <c r="G4454" s="27" t="s">
        <v>1073</v>
      </c>
      <c r="H4454" s="34" t="s">
        <v>1031</v>
      </c>
      <c r="I4454" s="34" t="s">
        <v>1035</v>
      </c>
      <c r="J4454" s="34" t="str">
        <f t="shared" si="347"/>
        <v>Used VehicleEx NV demonstrators gross profit p.u.</v>
      </c>
      <c r="K4454" s="34" t="str">
        <f t="shared" si="348"/>
        <v>410Ex-Toyota NV Demonstrator revenue</v>
      </c>
      <c r="L4454" s="28">
        <f>+SUMIF('TB 4-24'!M:M,$AL4454,'TB 4-24'!G:G)</f>
        <v>0</v>
      </c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>
        <f>+SUMIF('Input Sheet'!$S:$S,$AL4454,'Input Sheet'!C:C)</f>
        <v>0</v>
      </c>
      <c r="Z4454" s="28">
        <f>+SUMIF('Input Sheet'!$S:$S,$AL4454,'Input Sheet'!D:D)</f>
        <v>0</v>
      </c>
      <c r="AA4454" s="28">
        <f>+SUMIF('Input Sheet'!$S:$S,$AL4454,'Input Sheet'!E:E)</f>
        <v>0</v>
      </c>
      <c r="AB4454" s="28">
        <f>+SUMIF('Input Sheet'!$S:$S,$AL4454,'Input Sheet'!F:F)</f>
        <v>0</v>
      </c>
      <c r="AC4454" s="28">
        <f>+SUMIF('Input Sheet'!$S:$S,$AL4454,'Input Sheet'!G:G)</f>
        <v>0</v>
      </c>
      <c r="AD4454" s="28">
        <f>+SUMIF('Input Sheet'!$S:$S,$AL4454,'Input Sheet'!H:H)</f>
        <v>0</v>
      </c>
      <c r="AE4454" s="28">
        <f>+SUMIF('Input Sheet'!$S:$S,$AL4454,'Input Sheet'!I:I)</f>
        <v>0</v>
      </c>
      <c r="AF4454" s="28">
        <f>+SUMIF('Input Sheet'!$S:$S,$AL4454,'Input Sheet'!J:J)</f>
        <v>0</v>
      </c>
      <c r="AG4454" s="28">
        <f>+SUMIF('Input Sheet'!$S:$S,$AL4454,'Input Sheet'!K:K)</f>
        <v>0</v>
      </c>
      <c r="AH4454" s="28">
        <f>+SUMIF('Input Sheet'!$S:$S,$AL4454,'Input Sheet'!L:L)</f>
        <v>0</v>
      </c>
      <c r="AI4454" s="28">
        <f>+SUMIF('Input Sheet'!$S:$S,$AL4454,'Input Sheet'!M:M)</f>
        <v>0</v>
      </c>
      <c r="AJ4454" s="28">
        <f>+SUMIF('Input Sheet'!$S:$S,$AL4454,'Input Sheet'!N:N)</f>
        <v>0</v>
      </c>
      <c r="AK4454" s="28"/>
      <c r="AL4454" s="27" t="str">
        <f t="shared" si="346"/>
        <v>410-3076RD</v>
      </c>
      <c r="AM4454" s="34" t="str">
        <f t="shared" si="349"/>
        <v>Used Vehicle</v>
      </c>
      <c r="AN4454" s="34" t="str">
        <f t="shared" si="350"/>
        <v>Used VehicleEx NV demonstrators gross profit p.u.</v>
      </c>
      <c r="AO4454" s="35"/>
      <c r="AP4454" s="35"/>
      <c r="AQ4454" s="35"/>
    </row>
    <row r="4455" spans="1:43" x14ac:dyDescent="0.25">
      <c r="A4455" s="27" t="s">
        <v>103</v>
      </c>
      <c r="B4455" s="27" t="s">
        <v>104</v>
      </c>
      <c r="C4455" s="27" t="s">
        <v>671</v>
      </c>
      <c r="D4455" s="27" t="s">
        <v>728</v>
      </c>
      <c r="E4455" s="27" t="s">
        <v>673</v>
      </c>
      <c r="F4455" s="27" t="s">
        <v>1072</v>
      </c>
      <c r="G4455" s="27" t="s">
        <v>1073</v>
      </c>
      <c r="H4455" s="34" t="s">
        <v>1031</v>
      </c>
      <c r="I4455" s="34" t="s">
        <v>1035</v>
      </c>
      <c r="J4455" s="34" t="str">
        <f t="shared" si="347"/>
        <v>Used VehicleEx NV demonstrators gross profit p.u.</v>
      </c>
      <c r="K4455" s="34" t="str">
        <f t="shared" si="348"/>
        <v>310Ex-Toyota NV Demonstrator revenue</v>
      </c>
      <c r="L4455" s="28">
        <f>+SUMIF('TB 4-24'!M:M,$AL4455,'TB 4-24'!G:G)</f>
        <v>0</v>
      </c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>
        <f>+SUMIF('Input Sheet'!$S:$S,$AL4455,'Input Sheet'!C:C)</f>
        <v>0</v>
      </c>
      <c r="Z4455" s="28">
        <f>+SUMIF('Input Sheet'!$S:$S,$AL4455,'Input Sheet'!D:D)</f>
        <v>0</v>
      </c>
      <c r="AA4455" s="28">
        <f>+SUMIF('Input Sheet'!$S:$S,$AL4455,'Input Sheet'!E:E)</f>
        <v>0</v>
      </c>
      <c r="AB4455" s="28">
        <f>+SUMIF('Input Sheet'!$S:$S,$AL4455,'Input Sheet'!F:F)</f>
        <v>0</v>
      </c>
      <c r="AC4455" s="28">
        <f>+SUMIF('Input Sheet'!$S:$S,$AL4455,'Input Sheet'!G:G)</f>
        <v>0</v>
      </c>
      <c r="AD4455" s="28">
        <f>+SUMIF('Input Sheet'!$S:$S,$AL4455,'Input Sheet'!H:H)</f>
        <v>0</v>
      </c>
      <c r="AE4455" s="28">
        <f>+SUMIF('Input Sheet'!$S:$S,$AL4455,'Input Sheet'!I:I)</f>
        <v>0</v>
      </c>
      <c r="AF4455" s="28">
        <f>+SUMIF('Input Sheet'!$S:$S,$AL4455,'Input Sheet'!J:J)</f>
        <v>0</v>
      </c>
      <c r="AG4455" s="28">
        <f>+SUMIF('Input Sheet'!$S:$S,$AL4455,'Input Sheet'!K:K)</f>
        <v>0</v>
      </c>
      <c r="AH4455" s="28">
        <f>+SUMIF('Input Sheet'!$S:$S,$AL4455,'Input Sheet'!L:L)</f>
        <v>0</v>
      </c>
      <c r="AI4455" s="28">
        <f>+SUMIF('Input Sheet'!$S:$S,$AL4455,'Input Sheet'!M:M)</f>
        <v>0</v>
      </c>
      <c r="AJ4455" s="28">
        <f>+SUMIF('Input Sheet'!$S:$S,$AL4455,'Input Sheet'!N:N)</f>
        <v>0</v>
      </c>
      <c r="AK4455" s="28"/>
      <c r="AL4455" s="27" t="str">
        <f t="shared" si="346"/>
        <v>310-3076RD</v>
      </c>
      <c r="AM4455" s="34" t="str">
        <f t="shared" si="349"/>
        <v>Used Vehicle</v>
      </c>
      <c r="AN4455" s="34" t="str">
        <f t="shared" si="350"/>
        <v>Used VehicleEx NV demonstrators gross profit p.u.</v>
      </c>
      <c r="AO4455" s="35"/>
      <c r="AP4455" s="35"/>
      <c r="AQ4455" s="35"/>
    </row>
    <row r="4456" spans="1:43" x14ac:dyDescent="0.25">
      <c r="A4456" s="27" t="s">
        <v>103</v>
      </c>
      <c r="B4456" s="27" t="s">
        <v>104</v>
      </c>
      <c r="C4456" s="27" t="s">
        <v>104</v>
      </c>
      <c r="D4456" s="27" t="s">
        <v>728</v>
      </c>
      <c r="E4456" s="27" t="s">
        <v>649</v>
      </c>
      <c r="F4456" s="27" t="s">
        <v>1072</v>
      </c>
      <c r="G4456" s="27" t="s">
        <v>1073</v>
      </c>
      <c r="H4456" s="34" t="s">
        <v>1031</v>
      </c>
      <c r="I4456" s="34" t="s">
        <v>1035</v>
      </c>
      <c r="J4456" s="34" t="str">
        <f t="shared" si="347"/>
        <v>Used VehicleEx NV demonstrators gross profit p.u.</v>
      </c>
      <c r="K4456" s="34" t="str">
        <f t="shared" si="348"/>
        <v>110Ex-Toyota NV Demonstrator revenue</v>
      </c>
      <c r="L4456" s="28">
        <f>+SUMIF('TB 4-24'!M:M,$AL4456,'TB 4-24'!G:G)</f>
        <v>0</v>
      </c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>
        <f>+SUMIF('Input Sheet'!$S:$S,$AL4456,'Input Sheet'!C:C)</f>
        <v>0</v>
      </c>
      <c r="Z4456" s="28">
        <f>+SUMIF('Input Sheet'!$S:$S,$AL4456,'Input Sheet'!D:D)</f>
        <v>0</v>
      </c>
      <c r="AA4456" s="28">
        <f>+SUMIF('Input Sheet'!$S:$S,$AL4456,'Input Sheet'!E:E)</f>
        <v>0</v>
      </c>
      <c r="AB4456" s="28">
        <f>+SUMIF('Input Sheet'!$S:$S,$AL4456,'Input Sheet'!F:F)</f>
        <v>0</v>
      </c>
      <c r="AC4456" s="28">
        <f>+SUMIF('Input Sheet'!$S:$S,$AL4456,'Input Sheet'!G:G)</f>
        <v>0</v>
      </c>
      <c r="AD4456" s="28">
        <f>+SUMIF('Input Sheet'!$S:$S,$AL4456,'Input Sheet'!H:H)</f>
        <v>0</v>
      </c>
      <c r="AE4456" s="28">
        <f>+SUMIF('Input Sheet'!$S:$S,$AL4456,'Input Sheet'!I:I)</f>
        <v>0</v>
      </c>
      <c r="AF4456" s="28">
        <f>+SUMIF('Input Sheet'!$S:$S,$AL4456,'Input Sheet'!J:J)</f>
        <v>0</v>
      </c>
      <c r="AG4456" s="28">
        <f>+SUMIF('Input Sheet'!$S:$S,$AL4456,'Input Sheet'!K:K)</f>
        <v>0</v>
      </c>
      <c r="AH4456" s="28">
        <f>+SUMIF('Input Sheet'!$S:$S,$AL4456,'Input Sheet'!L:L)</f>
        <v>0</v>
      </c>
      <c r="AI4456" s="28">
        <f>+SUMIF('Input Sheet'!$S:$S,$AL4456,'Input Sheet'!M:M)</f>
        <v>0</v>
      </c>
      <c r="AJ4456" s="28">
        <f>+SUMIF('Input Sheet'!$S:$S,$AL4456,'Input Sheet'!N:N)</f>
        <v>0</v>
      </c>
      <c r="AK4456" s="28"/>
      <c r="AL4456" s="27" t="str">
        <f t="shared" si="346"/>
        <v>110-3076RD</v>
      </c>
      <c r="AM4456" s="34" t="str">
        <f t="shared" si="349"/>
        <v>Used Vehicle</v>
      </c>
      <c r="AN4456" s="34" t="str">
        <f t="shared" si="350"/>
        <v>Used VehicleEx NV demonstrators gross profit p.u.</v>
      </c>
      <c r="AO4456" s="35"/>
      <c r="AP4456" s="35"/>
      <c r="AQ4456" s="35"/>
    </row>
    <row r="4457" spans="1:43" x14ac:dyDescent="0.25">
      <c r="A4457" s="27" t="s">
        <v>103</v>
      </c>
      <c r="B4457" s="27" t="s">
        <v>104</v>
      </c>
      <c r="C4457" s="27" t="s">
        <v>657</v>
      </c>
      <c r="D4457" s="27" t="s">
        <v>729</v>
      </c>
      <c r="E4457" s="27" t="s">
        <v>658</v>
      </c>
      <c r="F4457" s="27" t="s">
        <v>1072</v>
      </c>
      <c r="G4457" s="27" t="s">
        <v>1073</v>
      </c>
      <c r="H4457" s="34" t="s">
        <v>1031</v>
      </c>
      <c r="I4457" s="34" t="s">
        <v>1035</v>
      </c>
      <c r="J4457" s="34" t="str">
        <f t="shared" si="347"/>
        <v>Used VehicleEx NV demonstrators gross profit p.u.</v>
      </c>
      <c r="K4457" s="34" t="str">
        <f t="shared" si="348"/>
        <v>210Ex-Toyota NV Demonstrator revenue</v>
      </c>
      <c r="L4457" s="28">
        <f>+SUMIF('TB 4-24'!M:M,$AL4457,'TB 4-24'!G:G)</f>
        <v>0</v>
      </c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>
        <f>+SUMIF('Input Sheet'!$S:$S,$AL4457,'Input Sheet'!C:C)</f>
        <v>0</v>
      </c>
      <c r="Z4457" s="28">
        <f>+SUMIF('Input Sheet'!$S:$S,$AL4457,'Input Sheet'!D:D)</f>
        <v>0</v>
      </c>
      <c r="AA4457" s="28">
        <f>+SUMIF('Input Sheet'!$S:$S,$AL4457,'Input Sheet'!E:E)</f>
        <v>0</v>
      </c>
      <c r="AB4457" s="28">
        <f>+SUMIF('Input Sheet'!$S:$S,$AL4457,'Input Sheet'!F:F)</f>
        <v>0</v>
      </c>
      <c r="AC4457" s="28">
        <f>+SUMIF('Input Sheet'!$S:$S,$AL4457,'Input Sheet'!G:G)</f>
        <v>0</v>
      </c>
      <c r="AD4457" s="28">
        <f>+SUMIF('Input Sheet'!$S:$S,$AL4457,'Input Sheet'!H:H)</f>
        <v>0</v>
      </c>
      <c r="AE4457" s="28">
        <f>+SUMIF('Input Sheet'!$S:$S,$AL4457,'Input Sheet'!I:I)</f>
        <v>0</v>
      </c>
      <c r="AF4457" s="28">
        <f>+SUMIF('Input Sheet'!$S:$S,$AL4457,'Input Sheet'!J:J)</f>
        <v>0</v>
      </c>
      <c r="AG4457" s="28">
        <f>+SUMIF('Input Sheet'!$S:$S,$AL4457,'Input Sheet'!K:K)</f>
        <v>0</v>
      </c>
      <c r="AH4457" s="28">
        <f>+SUMIF('Input Sheet'!$S:$S,$AL4457,'Input Sheet'!L:L)</f>
        <v>0</v>
      </c>
      <c r="AI4457" s="28">
        <f>+SUMIF('Input Sheet'!$S:$S,$AL4457,'Input Sheet'!M:M)</f>
        <v>0</v>
      </c>
      <c r="AJ4457" s="28">
        <f>+SUMIF('Input Sheet'!$S:$S,$AL4457,'Input Sheet'!N:N)</f>
        <v>0</v>
      </c>
      <c r="AK4457" s="28"/>
      <c r="AL4457" s="27" t="str">
        <f t="shared" si="346"/>
        <v>210-3077R</v>
      </c>
      <c r="AM4457" s="34" t="str">
        <f t="shared" si="349"/>
        <v>Used Vehicle</v>
      </c>
      <c r="AN4457" s="34" t="str">
        <f t="shared" si="350"/>
        <v>Used VehicleEx NV demonstrators gross profit p.u.</v>
      </c>
      <c r="AO4457" s="35"/>
      <c r="AP4457" s="35"/>
      <c r="AQ4457" s="35"/>
    </row>
    <row r="4458" spans="1:43" x14ac:dyDescent="0.25">
      <c r="A4458" s="27" t="s">
        <v>103</v>
      </c>
      <c r="B4458" s="27" t="s">
        <v>104</v>
      </c>
      <c r="C4458" s="27" t="s">
        <v>663</v>
      </c>
      <c r="D4458" s="27" t="s">
        <v>729</v>
      </c>
      <c r="E4458" s="27" t="s">
        <v>665</v>
      </c>
      <c r="F4458" s="27" t="s">
        <v>1072</v>
      </c>
      <c r="G4458" s="27" t="s">
        <v>1073</v>
      </c>
      <c r="H4458" s="34" t="s">
        <v>1031</v>
      </c>
      <c r="I4458" s="34" t="s">
        <v>1035</v>
      </c>
      <c r="J4458" s="34" t="str">
        <f t="shared" si="347"/>
        <v>Used VehicleEx NV demonstrators gross profit p.u.</v>
      </c>
      <c r="K4458" s="34" t="str">
        <f t="shared" si="348"/>
        <v>410Ex-Toyota NV Demonstrator revenue</v>
      </c>
      <c r="L4458" s="28">
        <f>+SUMIF('TB 4-24'!M:M,$AL4458,'TB 4-24'!G:G)</f>
        <v>0</v>
      </c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>
        <f>+SUMIF('Input Sheet'!$S:$S,$AL4458,'Input Sheet'!C:C)</f>
        <v>0</v>
      </c>
      <c r="Z4458" s="28">
        <f>+SUMIF('Input Sheet'!$S:$S,$AL4458,'Input Sheet'!D:D)</f>
        <v>0</v>
      </c>
      <c r="AA4458" s="28">
        <f>+SUMIF('Input Sheet'!$S:$S,$AL4458,'Input Sheet'!E:E)</f>
        <v>0</v>
      </c>
      <c r="AB4458" s="28">
        <f>+SUMIF('Input Sheet'!$S:$S,$AL4458,'Input Sheet'!F:F)</f>
        <v>0</v>
      </c>
      <c r="AC4458" s="28">
        <f>+SUMIF('Input Sheet'!$S:$S,$AL4458,'Input Sheet'!G:G)</f>
        <v>0</v>
      </c>
      <c r="AD4458" s="28">
        <f>+SUMIF('Input Sheet'!$S:$S,$AL4458,'Input Sheet'!H:H)</f>
        <v>0</v>
      </c>
      <c r="AE4458" s="28">
        <f>+SUMIF('Input Sheet'!$S:$S,$AL4458,'Input Sheet'!I:I)</f>
        <v>0</v>
      </c>
      <c r="AF4458" s="28">
        <f>+SUMIF('Input Sheet'!$S:$S,$AL4458,'Input Sheet'!J:J)</f>
        <v>0</v>
      </c>
      <c r="AG4458" s="28">
        <f>+SUMIF('Input Sheet'!$S:$S,$AL4458,'Input Sheet'!K:K)</f>
        <v>0</v>
      </c>
      <c r="AH4458" s="28">
        <f>+SUMIF('Input Sheet'!$S:$S,$AL4458,'Input Sheet'!L:L)</f>
        <v>0</v>
      </c>
      <c r="AI4458" s="28">
        <f>+SUMIF('Input Sheet'!$S:$S,$AL4458,'Input Sheet'!M:M)</f>
        <v>0</v>
      </c>
      <c r="AJ4458" s="28">
        <f>+SUMIF('Input Sheet'!$S:$S,$AL4458,'Input Sheet'!N:N)</f>
        <v>0</v>
      </c>
      <c r="AK4458" s="28"/>
      <c r="AL4458" s="27" t="str">
        <f t="shared" si="346"/>
        <v>410-3077R</v>
      </c>
      <c r="AM4458" s="34" t="str">
        <f t="shared" si="349"/>
        <v>Used Vehicle</v>
      </c>
      <c r="AN4458" s="34" t="str">
        <f t="shared" si="350"/>
        <v>Used VehicleEx NV demonstrators gross profit p.u.</v>
      </c>
      <c r="AO4458" s="35"/>
      <c r="AP4458" s="35"/>
      <c r="AQ4458" s="35"/>
    </row>
    <row r="4459" spans="1:43" x14ac:dyDescent="0.25">
      <c r="A4459" s="27" t="s">
        <v>103</v>
      </c>
      <c r="B4459" s="27" t="s">
        <v>104</v>
      </c>
      <c r="C4459" s="27" t="s">
        <v>671</v>
      </c>
      <c r="D4459" s="27" t="s">
        <v>729</v>
      </c>
      <c r="E4459" s="27" t="s">
        <v>673</v>
      </c>
      <c r="F4459" s="27" t="s">
        <v>1072</v>
      </c>
      <c r="G4459" s="27" t="s">
        <v>1073</v>
      </c>
      <c r="H4459" s="34" t="s">
        <v>1031</v>
      </c>
      <c r="I4459" s="34" t="s">
        <v>1035</v>
      </c>
      <c r="J4459" s="34" t="str">
        <f t="shared" si="347"/>
        <v>Used VehicleEx NV demonstrators gross profit p.u.</v>
      </c>
      <c r="K4459" s="34" t="str">
        <f t="shared" si="348"/>
        <v>310Ex-Toyota NV Demonstrator revenue</v>
      </c>
      <c r="L4459" s="28">
        <f>+SUMIF('TB 4-24'!M:M,$AL4459,'TB 4-24'!G:G)</f>
        <v>0</v>
      </c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>
        <f>+SUMIF('Input Sheet'!$S:$S,$AL4459,'Input Sheet'!C:C)</f>
        <v>0</v>
      </c>
      <c r="Z4459" s="28">
        <f>+SUMIF('Input Sheet'!$S:$S,$AL4459,'Input Sheet'!D:D)</f>
        <v>0</v>
      </c>
      <c r="AA4459" s="28">
        <f>+SUMIF('Input Sheet'!$S:$S,$AL4459,'Input Sheet'!E:E)</f>
        <v>0</v>
      </c>
      <c r="AB4459" s="28">
        <f>+SUMIF('Input Sheet'!$S:$S,$AL4459,'Input Sheet'!F:F)</f>
        <v>0</v>
      </c>
      <c r="AC4459" s="28">
        <f>+SUMIF('Input Sheet'!$S:$S,$AL4459,'Input Sheet'!G:G)</f>
        <v>0</v>
      </c>
      <c r="AD4459" s="28">
        <f>+SUMIF('Input Sheet'!$S:$S,$AL4459,'Input Sheet'!H:H)</f>
        <v>0</v>
      </c>
      <c r="AE4459" s="28">
        <f>+SUMIF('Input Sheet'!$S:$S,$AL4459,'Input Sheet'!I:I)</f>
        <v>0</v>
      </c>
      <c r="AF4459" s="28">
        <f>+SUMIF('Input Sheet'!$S:$S,$AL4459,'Input Sheet'!J:J)</f>
        <v>0</v>
      </c>
      <c r="AG4459" s="28">
        <f>+SUMIF('Input Sheet'!$S:$S,$AL4459,'Input Sheet'!K:K)</f>
        <v>0</v>
      </c>
      <c r="AH4459" s="28">
        <f>+SUMIF('Input Sheet'!$S:$S,$AL4459,'Input Sheet'!L:L)</f>
        <v>0</v>
      </c>
      <c r="AI4459" s="28">
        <f>+SUMIF('Input Sheet'!$S:$S,$AL4459,'Input Sheet'!M:M)</f>
        <v>0</v>
      </c>
      <c r="AJ4459" s="28">
        <f>+SUMIF('Input Sheet'!$S:$S,$AL4459,'Input Sheet'!N:N)</f>
        <v>0</v>
      </c>
      <c r="AK4459" s="28"/>
      <c r="AL4459" s="27" t="str">
        <f t="shared" si="346"/>
        <v>310-3077R</v>
      </c>
      <c r="AM4459" s="34" t="str">
        <f t="shared" si="349"/>
        <v>Used Vehicle</v>
      </c>
      <c r="AN4459" s="34" t="str">
        <f t="shared" si="350"/>
        <v>Used VehicleEx NV demonstrators gross profit p.u.</v>
      </c>
      <c r="AO4459" s="35"/>
      <c r="AP4459" s="35"/>
      <c r="AQ4459" s="35"/>
    </row>
    <row r="4460" spans="1:43" x14ac:dyDescent="0.25">
      <c r="A4460" s="27" t="s">
        <v>103</v>
      </c>
      <c r="B4460" s="27" t="s">
        <v>104</v>
      </c>
      <c r="C4460" s="27" t="s">
        <v>104</v>
      </c>
      <c r="D4460" s="27" t="s">
        <v>729</v>
      </c>
      <c r="E4460" s="27" t="s">
        <v>649</v>
      </c>
      <c r="F4460" s="27" t="s">
        <v>1072</v>
      </c>
      <c r="G4460" s="27" t="s">
        <v>1073</v>
      </c>
      <c r="H4460" s="34" t="s">
        <v>1031</v>
      </c>
      <c r="I4460" s="34" t="s">
        <v>1035</v>
      </c>
      <c r="J4460" s="34" t="str">
        <f t="shared" si="347"/>
        <v>Used VehicleEx NV demonstrators gross profit p.u.</v>
      </c>
      <c r="K4460" s="34" t="str">
        <f t="shared" si="348"/>
        <v>110Ex-Toyota NV Demonstrator revenue</v>
      </c>
      <c r="L4460" s="28">
        <f>+SUMIF('TB 4-24'!M:M,$AL4460,'TB 4-24'!G:G)</f>
        <v>0</v>
      </c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>
        <f>+SUMIF('Input Sheet'!$S:$S,$AL4460,'Input Sheet'!C:C)</f>
        <v>0</v>
      </c>
      <c r="Z4460" s="28">
        <f>+SUMIF('Input Sheet'!$S:$S,$AL4460,'Input Sheet'!D:D)</f>
        <v>0</v>
      </c>
      <c r="AA4460" s="28">
        <f>+SUMIF('Input Sheet'!$S:$S,$AL4460,'Input Sheet'!E:E)</f>
        <v>0</v>
      </c>
      <c r="AB4460" s="28">
        <f>+SUMIF('Input Sheet'!$S:$S,$AL4460,'Input Sheet'!F:F)</f>
        <v>0</v>
      </c>
      <c r="AC4460" s="28">
        <f>+SUMIF('Input Sheet'!$S:$S,$AL4460,'Input Sheet'!G:G)</f>
        <v>0</v>
      </c>
      <c r="AD4460" s="28">
        <f>+SUMIF('Input Sheet'!$S:$S,$AL4460,'Input Sheet'!H:H)</f>
        <v>0</v>
      </c>
      <c r="AE4460" s="28">
        <f>+SUMIF('Input Sheet'!$S:$S,$AL4460,'Input Sheet'!I:I)</f>
        <v>0</v>
      </c>
      <c r="AF4460" s="28">
        <f>+SUMIF('Input Sheet'!$S:$S,$AL4460,'Input Sheet'!J:J)</f>
        <v>0</v>
      </c>
      <c r="AG4460" s="28">
        <f>+SUMIF('Input Sheet'!$S:$S,$AL4460,'Input Sheet'!K:K)</f>
        <v>0</v>
      </c>
      <c r="AH4460" s="28">
        <f>+SUMIF('Input Sheet'!$S:$S,$AL4460,'Input Sheet'!L:L)</f>
        <v>0</v>
      </c>
      <c r="AI4460" s="28">
        <f>+SUMIF('Input Sheet'!$S:$S,$AL4460,'Input Sheet'!M:M)</f>
        <v>0</v>
      </c>
      <c r="AJ4460" s="28">
        <f>+SUMIF('Input Sheet'!$S:$S,$AL4460,'Input Sheet'!N:N)</f>
        <v>0</v>
      </c>
      <c r="AK4460" s="28"/>
      <c r="AL4460" s="27" t="str">
        <f t="shared" si="346"/>
        <v>110-3077R</v>
      </c>
      <c r="AM4460" s="34" t="str">
        <f t="shared" si="349"/>
        <v>Used Vehicle</v>
      </c>
      <c r="AN4460" s="34" t="str">
        <f t="shared" si="350"/>
        <v>Used VehicleEx NV demonstrators gross profit p.u.</v>
      </c>
      <c r="AO4460" s="35"/>
      <c r="AP4460" s="35"/>
      <c r="AQ4460" s="35"/>
    </row>
    <row r="4461" spans="1:43" x14ac:dyDescent="0.25">
      <c r="A4461" s="27" t="s">
        <v>103</v>
      </c>
      <c r="B4461" s="27" t="s">
        <v>104</v>
      </c>
      <c r="C4461" s="27" t="s">
        <v>657</v>
      </c>
      <c r="D4461" s="27" t="s">
        <v>730</v>
      </c>
      <c r="E4461" s="27" t="s">
        <v>658</v>
      </c>
      <c r="F4461" s="27" t="s">
        <v>1072</v>
      </c>
      <c r="G4461" s="27" t="s">
        <v>1073</v>
      </c>
      <c r="H4461" s="34" t="s">
        <v>1031</v>
      </c>
      <c r="I4461" s="34" t="s">
        <v>1035</v>
      </c>
      <c r="J4461" s="34" t="str">
        <f t="shared" si="347"/>
        <v>Used VehicleEx NV demonstrators gross profit p.u.</v>
      </c>
      <c r="K4461" s="34" t="str">
        <f t="shared" si="348"/>
        <v>210Ex-Toyota NV Demonstrator revenue</v>
      </c>
      <c r="L4461" s="28">
        <f>+SUMIF('TB 4-24'!M:M,$AL4461,'TB 4-24'!G:G)</f>
        <v>0</v>
      </c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>
        <f>+SUMIF('Input Sheet'!$S:$S,$AL4461,'Input Sheet'!C:C)</f>
        <v>0</v>
      </c>
      <c r="Z4461" s="28">
        <f>+SUMIF('Input Sheet'!$S:$S,$AL4461,'Input Sheet'!D:D)</f>
        <v>0</v>
      </c>
      <c r="AA4461" s="28">
        <f>+SUMIF('Input Sheet'!$S:$S,$AL4461,'Input Sheet'!E:E)</f>
        <v>0</v>
      </c>
      <c r="AB4461" s="28">
        <f>+SUMIF('Input Sheet'!$S:$S,$AL4461,'Input Sheet'!F:F)</f>
        <v>0</v>
      </c>
      <c r="AC4461" s="28">
        <f>+SUMIF('Input Sheet'!$S:$S,$AL4461,'Input Sheet'!G:G)</f>
        <v>0</v>
      </c>
      <c r="AD4461" s="28">
        <f>+SUMIF('Input Sheet'!$S:$S,$AL4461,'Input Sheet'!H:H)</f>
        <v>0</v>
      </c>
      <c r="AE4461" s="28">
        <f>+SUMIF('Input Sheet'!$S:$S,$AL4461,'Input Sheet'!I:I)</f>
        <v>0</v>
      </c>
      <c r="AF4461" s="28">
        <f>+SUMIF('Input Sheet'!$S:$S,$AL4461,'Input Sheet'!J:J)</f>
        <v>0</v>
      </c>
      <c r="AG4461" s="28">
        <f>+SUMIF('Input Sheet'!$S:$S,$AL4461,'Input Sheet'!K:K)</f>
        <v>0</v>
      </c>
      <c r="AH4461" s="28">
        <f>+SUMIF('Input Sheet'!$S:$S,$AL4461,'Input Sheet'!L:L)</f>
        <v>0</v>
      </c>
      <c r="AI4461" s="28">
        <f>+SUMIF('Input Sheet'!$S:$S,$AL4461,'Input Sheet'!M:M)</f>
        <v>0</v>
      </c>
      <c r="AJ4461" s="28">
        <f>+SUMIF('Input Sheet'!$S:$S,$AL4461,'Input Sheet'!N:N)</f>
        <v>0</v>
      </c>
      <c r="AK4461" s="28"/>
      <c r="AL4461" s="27" t="str">
        <f t="shared" si="346"/>
        <v>210-3077RD</v>
      </c>
      <c r="AM4461" s="34" t="str">
        <f t="shared" si="349"/>
        <v>Used Vehicle</v>
      </c>
      <c r="AN4461" s="34" t="str">
        <f t="shared" si="350"/>
        <v>Used VehicleEx NV demonstrators gross profit p.u.</v>
      </c>
      <c r="AO4461" s="35"/>
      <c r="AP4461" s="35"/>
      <c r="AQ4461" s="35"/>
    </row>
    <row r="4462" spans="1:43" x14ac:dyDescent="0.25">
      <c r="A4462" s="27" t="s">
        <v>103</v>
      </c>
      <c r="B4462" s="27" t="s">
        <v>104</v>
      </c>
      <c r="C4462" s="27" t="s">
        <v>663</v>
      </c>
      <c r="D4462" s="27" t="s">
        <v>730</v>
      </c>
      <c r="E4462" s="27" t="s">
        <v>665</v>
      </c>
      <c r="F4462" s="27" t="s">
        <v>1072</v>
      </c>
      <c r="G4462" s="27" t="s">
        <v>1073</v>
      </c>
      <c r="H4462" s="34" t="s">
        <v>1031</v>
      </c>
      <c r="I4462" s="34" t="s">
        <v>1035</v>
      </c>
      <c r="J4462" s="34" t="str">
        <f t="shared" si="347"/>
        <v>Used VehicleEx NV demonstrators gross profit p.u.</v>
      </c>
      <c r="K4462" s="34" t="str">
        <f t="shared" si="348"/>
        <v>410Ex-Toyota NV Demonstrator revenue</v>
      </c>
      <c r="L4462" s="28">
        <f>+SUMIF('TB 4-24'!M:M,$AL4462,'TB 4-24'!G:G)</f>
        <v>0</v>
      </c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>
        <f>+SUMIF('Input Sheet'!$S:$S,$AL4462,'Input Sheet'!C:C)</f>
        <v>0</v>
      </c>
      <c r="Z4462" s="28">
        <f>+SUMIF('Input Sheet'!$S:$S,$AL4462,'Input Sheet'!D:D)</f>
        <v>0</v>
      </c>
      <c r="AA4462" s="28">
        <f>+SUMIF('Input Sheet'!$S:$S,$AL4462,'Input Sheet'!E:E)</f>
        <v>0</v>
      </c>
      <c r="AB4462" s="28">
        <f>+SUMIF('Input Sheet'!$S:$S,$AL4462,'Input Sheet'!F:F)</f>
        <v>0</v>
      </c>
      <c r="AC4462" s="28">
        <f>+SUMIF('Input Sheet'!$S:$S,$AL4462,'Input Sheet'!G:G)</f>
        <v>0</v>
      </c>
      <c r="AD4462" s="28">
        <f>+SUMIF('Input Sheet'!$S:$S,$AL4462,'Input Sheet'!H:H)</f>
        <v>0</v>
      </c>
      <c r="AE4462" s="28">
        <f>+SUMIF('Input Sheet'!$S:$S,$AL4462,'Input Sheet'!I:I)</f>
        <v>0</v>
      </c>
      <c r="AF4462" s="28">
        <f>+SUMIF('Input Sheet'!$S:$S,$AL4462,'Input Sheet'!J:J)</f>
        <v>0</v>
      </c>
      <c r="AG4462" s="28">
        <f>+SUMIF('Input Sheet'!$S:$S,$AL4462,'Input Sheet'!K:K)</f>
        <v>0</v>
      </c>
      <c r="AH4462" s="28">
        <f>+SUMIF('Input Sheet'!$S:$S,$AL4462,'Input Sheet'!L:L)</f>
        <v>0</v>
      </c>
      <c r="AI4462" s="28">
        <f>+SUMIF('Input Sheet'!$S:$S,$AL4462,'Input Sheet'!M:M)</f>
        <v>0</v>
      </c>
      <c r="AJ4462" s="28">
        <f>+SUMIF('Input Sheet'!$S:$S,$AL4462,'Input Sheet'!N:N)</f>
        <v>0</v>
      </c>
      <c r="AK4462" s="28"/>
      <c r="AL4462" s="27" t="str">
        <f t="shared" si="346"/>
        <v>410-3077RD</v>
      </c>
      <c r="AM4462" s="34" t="str">
        <f t="shared" si="349"/>
        <v>Used Vehicle</v>
      </c>
      <c r="AN4462" s="34" t="str">
        <f t="shared" si="350"/>
        <v>Used VehicleEx NV demonstrators gross profit p.u.</v>
      </c>
      <c r="AO4462" s="35"/>
      <c r="AP4462" s="35"/>
      <c r="AQ4462" s="35"/>
    </row>
    <row r="4463" spans="1:43" x14ac:dyDescent="0.25">
      <c r="A4463" s="27" t="s">
        <v>103</v>
      </c>
      <c r="B4463" s="27" t="s">
        <v>104</v>
      </c>
      <c r="C4463" s="27" t="s">
        <v>671</v>
      </c>
      <c r="D4463" s="27" t="s">
        <v>730</v>
      </c>
      <c r="E4463" s="27" t="s">
        <v>673</v>
      </c>
      <c r="F4463" s="27" t="s">
        <v>1072</v>
      </c>
      <c r="G4463" s="27" t="s">
        <v>1073</v>
      </c>
      <c r="H4463" s="34" t="s">
        <v>1031</v>
      </c>
      <c r="I4463" s="34" t="s">
        <v>1035</v>
      </c>
      <c r="J4463" s="34" t="str">
        <f t="shared" si="347"/>
        <v>Used VehicleEx NV demonstrators gross profit p.u.</v>
      </c>
      <c r="K4463" s="34" t="str">
        <f t="shared" si="348"/>
        <v>310Ex-Toyota NV Demonstrator revenue</v>
      </c>
      <c r="L4463" s="28">
        <f>+SUMIF('TB 4-24'!M:M,$AL4463,'TB 4-24'!G:G)</f>
        <v>0</v>
      </c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>
        <f>+SUMIF('Input Sheet'!$S:$S,$AL4463,'Input Sheet'!C:C)</f>
        <v>0</v>
      </c>
      <c r="Z4463" s="28">
        <f>+SUMIF('Input Sheet'!$S:$S,$AL4463,'Input Sheet'!D:D)</f>
        <v>0</v>
      </c>
      <c r="AA4463" s="28">
        <f>+SUMIF('Input Sheet'!$S:$S,$AL4463,'Input Sheet'!E:E)</f>
        <v>0</v>
      </c>
      <c r="AB4463" s="28">
        <f>+SUMIF('Input Sheet'!$S:$S,$AL4463,'Input Sheet'!F:F)</f>
        <v>0</v>
      </c>
      <c r="AC4463" s="28">
        <f>+SUMIF('Input Sheet'!$S:$S,$AL4463,'Input Sheet'!G:G)</f>
        <v>0</v>
      </c>
      <c r="AD4463" s="28">
        <f>+SUMIF('Input Sheet'!$S:$S,$AL4463,'Input Sheet'!H:H)</f>
        <v>0</v>
      </c>
      <c r="AE4463" s="28">
        <f>+SUMIF('Input Sheet'!$S:$S,$AL4463,'Input Sheet'!I:I)</f>
        <v>0</v>
      </c>
      <c r="AF4463" s="28">
        <f>+SUMIF('Input Sheet'!$S:$S,$AL4463,'Input Sheet'!J:J)</f>
        <v>0</v>
      </c>
      <c r="AG4463" s="28">
        <f>+SUMIF('Input Sheet'!$S:$S,$AL4463,'Input Sheet'!K:K)</f>
        <v>0</v>
      </c>
      <c r="AH4463" s="28">
        <f>+SUMIF('Input Sheet'!$S:$S,$AL4463,'Input Sheet'!L:L)</f>
        <v>0</v>
      </c>
      <c r="AI4463" s="28">
        <f>+SUMIF('Input Sheet'!$S:$S,$AL4463,'Input Sheet'!M:M)</f>
        <v>0</v>
      </c>
      <c r="AJ4463" s="28">
        <f>+SUMIF('Input Sheet'!$S:$S,$AL4463,'Input Sheet'!N:N)</f>
        <v>0</v>
      </c>
      <c r="AK4463" s="28"/>
      <c r="AL4463" s="27" t="str">
        <f t="shared" si="346"/>
        <v>310-3077RD</v>
      </c>
      <c r="AM4463" s="34" t="str">
        <f t="shared" si="349"/>
        <v>Used Vehicle</v>
      </c>
      <c r="AN4463" s="34" t="str">
        <f t="shared" si="350"/>
        <v>Used VehicleEx NV demonstrators gross profit p.u.</v>
      </c>
      <c r="AO4463" s="35"/>
      <c r="AP4463" s="35"/>
      <c r="AQ4463" s="35"/>
    </row>
    <row r="4464" spans="1:43" x14ac:dyDescent="0.25">
      <c r="A4464" s="27" t="s">
        <v>103</v>
      </c>
      <c r="B4464" s="27" t="s">
        <v>104</v>
      </c>
      <c r="C4464" s="27" t="s">
        <v>104</v>
      </c>
      <c r="D4464" s="27" t="s">
        <v>730</v>
      </c>
      <c r="E4464" s="27" t="s">
        <v>649</v>
      </c>
      <c r="F4464" s="27" t="s">
        <v>1072</v>
      </c>
      <c r="G4464" s="27" t="s">
        <v>1073</v>
      </c>
      <c r="H4464" s="34" t="s">
        <v>1031</v>
      </c>
      <c r="I4464" s="34" t="s">
        <v>1035</v>
      </c>
      <c r="J4464" s="34" t="str">
        <f t="shared" si="347"/>
        <v>Used VehicleEx NV demonstrators gross profit p.u.</v>
      </c>
      <c r="K4464" s="34" t="str">
        <f t="shared" si="348"/>
        <v>110Ex-Toyota NV Demonstrator revenue</v>
      </c>
      <c r="L4464" s="28">
        <f>+SUMIF('TB 4-24'!M:M,$AL4464,'TB 4-24'!G:G)</f>
        <v>0</v>
      </c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>
        <f>+SUMIF('Input Sheet'!$S:$S,$AL4464,'Input Sheet'!C:C)</f>
        <v>0</v>
      </c>
      <c r="Z4464" s="28">
        <f>+SUMIF('Input Sheet'!$S:$S,$AL4464,'Input Sheet'!D:D)</f>
        <v>0</v>
      </c>
      <c r="AA4464" s="28">
        <f>+SUMIF('Input Sheet'!$S:$S,$AL4464,'Input Sheet'!E:E)</f>
        <v>0</v>
      </c>
      <c r="AB4464" s="28">
        <f>+SUMIF('Input Sheet'!$S:$S,$AL4464,'Input Sheet'!F:F)</f>
        <v>0</v>
      </c>
      <c r="AC4464" s="28">
        <f>+SUMIF('Input Sheet'!$S:$S,$AL4464,'Input Sheet'!G:G)</f>
        <v>0</v>
      </c>
      <c r="AD4464" s="28">
        <f>+SUMIF('Input Sheet'!$S:$S,$AL4464,'Input Sheet'!H:H)</f>
        <v>0</v>
      </c>
      <c r="AE4464" s="28">
        <f>+SUMIF('Input Sheet'!$S:$S,$AL4464,'Input Sheet'!I:I)</f>
        <v>0</v>
      </c>
      <c r="AF4464" s="28">
        <f>+SUMIF('Input Sheet'!$S:$S,$AL4464,'Input Sheet'!J:J)</f>
        <v>0</v>
      </c>
      <c r="AG4464" s="28">
        <f>+SUMIF('Input Sheet'!$S:$S,$AL4464,'Input Sheet'!K:K)</f>
        <v>0</v>
      </c>
      <c r="AH4464" s="28">
        <f>+SUMIF('Input Sheet'!$S:$S,$AL4464,'Input Sheet'!L:L)</f>
        <v>0</v>
      </c>
      <c r="AI4464" s="28">
        <f>+SUMIF('Input Sheet'!$S:$S,$AL4464,'Input Sheet'!M:M)</f>
        <v>0</v>
      </c>
      <c r="AJ4464" s="28">
        <f>+SUMIF('Input Sheet'!$S:$S,$AL4464,'Input Sheet'!N:N)</f>
        <v>0</v>
      </c>
      <c r="AK4464" s="28"/>
      <c r="AL4464" s="27" t="str">
        <f t="shared" si="346"/>
        <v>110-3077RD</v>
      </c>
      <c r="AM4464" s="34" t="str">
        <f t="shared" si="349"/>
        <v>Used Vehicle</v>
      </c>
      <c r="AN4464" s="34" t="str">
        <f t="shared" si="350"/>
        <v>Used VehicleEx NV demonstrators gross profit p.u.</v>
      </c>
      <c r="AO4464" s="35"/>
      <c r="AP4464" s="35"/>
      <c r="AQ4464" s="35"/>
    </row>
    <row r="4465" spans="1:43" x14ac:dyDescent="0.25">
      <c r="A4465" s="27" t="s">
        <v>103</v>
      </c>
      <c r="B4465" s="27" t="s">
        <v>104</v>
      </c>
      <c r="C4465" s="27" t="s">
        <v>657</v>
      </c>
      <c r="D4465" s="27" t="s">
        <v>731</v>
      </c>
      <c r="E4465" s="27" t="s">
        <v>658</v>
      </c>
      <c r="F4465" s="27" t="s">
        <v>1072</v>
      </c>
      <c r="G4465" s="27" t="s">
        <v>1073</v>
      </c>
      <c r="H4465" s="34" t="s">
        <v>1031</v>
      </c>
      <c r="I4465" s="34" t="s">
        <v>1035</v>
      </c>
      <c r="J4465" s="34" t="str">
        <f t="shared" si="347"/>
        <v>Used VehicleEx NV demonstrators gross profit p.u.</v>
      </c>
      <c r="K4465" s="34" t="str">
        <f t="shared" si="348"/>
        <v>210Ex-Toyota NV Demonstrator revenue</v>
      </c>
      <c r="L4465" s="28">
        <f>+SUMIF('TB 4-24'!M:M,$AL4465,'TB 4-24'!G:G)</f>
        <v>0</v>
      </c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>
        <f>+SUMIF('Input Sheet'!$S:$S,$AL4465,'Input Sheet'!C:C)</f>
        <v>0</v>
      </c>
      <c r="Z4465" s="28">
        <f>+SUMIF('Input Sheet'!$S:$S,$AL4465,'Input Sheet'!D:D)</f>
        <v>0</v>
      </c>
      <c r="AA4465" s="28">
        <f>+SUMIF('Input Sheet'!$S:$S,$AL4465,'Input Sheet'!E:E)</f>
        <v>0</v>
      </c>
      <c r="AB4465" s="28">
        <f>+SUMIF('Input Sheet'!$S:$S,$AL4465,'Input Sheet'!F:F)</f>
        <v>0</v>
      </c>
      <c r="AC4465" s="28">
        <f>+SUMIF('Input Sheet'!$S:$S,$AL4465,'Input Sheet'!G:G)</f>
        <v>0</v>
      </c>
      <c r="AD4465" s="28">
        <f>+SUMIF('Input Sheet'!$S:$S,$AL4465,'Input Sheet'!H:H)</f>
        <v>0</v>
      </c>
      <c r="AE4465" s="28">
        <f>+SUMIF('Input Sheet'!$S:$S,$AL4465,'Input Sheet'!I:I)</f>
        <v>0</v>
      </c>
      <c r="AF4465" s="28">
        <f>+SUMIF('Input Sheet'!$S:$S,$AL4465,'Input Sheet'!J:J)</f>
        <v>0</v>
      </c>
      <c r="AG4465" s="28">
        <f>+SUMIF('Input Sheet'!$S:$S,$AL4465,'Input Sheet'!K:K)</f>
        <v>0</v>
      </c>
      <c r="AH4465" s="28">
        <f>+SUMIF('Input Sheet'!$S:$S,$AL4465,'Input Sheet'!L:L)</f>
        <v>0</v>
      </c>
      <c r="AI4465" s="28">
        <f>+SUMIF('Input Sheet'!$S:$S,$AL4465,'Input Sheet'!M:M)</f>
        <v>0</v>
      </c>
      <c r="AJ4465" s="28">
        <f>+SUMIF('Input Sheet'!$S:$S,$AL4465,'Input Sheet'!N:N)</f>
        <v>0</v>
      </c>
      <c r="AK4465" s="28"/>
      <c r="AL4465" s="27" t="str">
        <f t="shared" si="346"/>
        <v>210-3078R</v>
      </c>
      <c r="AM4465" s="34" t="str">
        <f t="shared" si="349"/>
        <v>Used Vehicle</v>
      </c>
      <c r="AN4465" s="34" t="str">
        <f t="shared" si="350"/>
        <v>Used VehicleEx NV demonstrators gross profit p.u.</v>
      </c>
      <c r="AO4465" s="35"/>
      <c r="AP4465" s="35"/>
      <c r="AQ4465" s="35"/>
    </row>
    <row r="4466" spans="1:43" x14ac:dyDescent="0.25">
      <c r="A4466" s="27" t="s">
        <v>103</v>
      </c>
      <c r="B4466" s="27" t="s">
        <v>104</v>
      </c>
      <c r="C4466" s="27" t="s">
        <v>663</v>
      </c>
      <c r="D4466" s="27" t="s">
        <v>731</v>
      </c>
      <c r="E4466" s="27" t="s">
        <v>665</v>
      </c>
      <c r="F4466" s="27" t="s">
        <v>1072</v>
      </c>
      <c r="G4466" s="27" t="s">
        <v>1073</v>
      </c>
      <c r="H4466" s="34" t="s">
        <v>1031</v>
      </c>
      <c r="I4466" s="34" t="s">
        <v>1035</v>
      </c>
      <c r="J4466" s="34" t="str">
        <f t="shared" si="347"/>
        <v>Used VehicleEx NV demonstrators gross profit p.u.</v>
      </c>
      <c r="K4466" s="34" t="str">
        <f t="shared" si="348"/>
        <v>410Ex-Toyota NV Demonstrator revenue</v>
      </c>
      <c r="L4466" s="28">
        <f>+SUMIF('TB 4-24'!M:M,$AL4466,'TB 4-24'!G:G)</f>
        <v>0</v>
      </c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>
        <f>+SUMIF('Input Sheet'!$S:$S,$AL4466,'Input Sheet'!C:C)</f>
        <v>0</v>
      </c>
      <c r="Z4466" s="28">
        <f>+SUMIF('Input Sheet'!$S:$S,$AL4466,'Input Sheet'!D:D)</f>
        <v>0</v>
      </c>
      <c r="AA4466" s="28">
        <f>+SUMIF('Input Sheet'!$S:$S,$AL4466,'Input Sheet'!E:E)</f>
        <v>0</v>
      </c>
      <c r="AB4466" s="28">
        <f>+SUMIF('Input Sheet'!$S:$S,$AL4466,'Input Sheet'!F:F)</f>
        <v>0</v>
      </c>
      <c r="AC4466" s="28">
        <f>+SUMIF('Input Sheet'!$S:$S,$AL4466,'Input Sheet'!G:G)</f>
        <v>0</v>
      </c>
      <c r="AD4466" s="28">
        <f>+SUMIF('Input Sheet'!$S:$S,$AL4466,'Input Sheet'!H:H)</f>
        <v>0</v>
      </c>
      <c r="AE4466" s="28">
        <f>+SUMIF('Input Sheet'!$S:$S,$AL4466,'Input Sheet'!I:I)</f>
        <v>0</v>
      </c>
      <c r="AF4466" s="28">
        <f>+SUMIF('Input Sheet'!$S:$S,$AL4466,'Input Sheet'!J:J)</f>
        <v>0</v>
      </c>
      <c r="AG4466" s="28">
        <f>+SUMIF('Input Sheet'!$S:$S,$AL4466,'Input Sheet'!K:K)</f>
        <v>0</v>
      </c>
      <c r="AH4466" s="28">
        <f>+SUMIF('Input Sheet'!$S:$S,$AL4466,'Input Sheet'!L:L)</f>
        <v>0</v>
      </c>
      <c r="AI4466" s="28">
        <f>+SUMIF('Input Sheet'!$S:$S,$AL4466,'Input Sheet'!M:M)</f>
        <v>0</v>
      </c>
      <c r="AJ4466" s="28">
        <f>+SUMIF('Input Sheet'!$S:$S,$AL4466,'Input Sheet'!N:N)</f>
        <v>0</v>
      </c>
      <c r="AK4466" s="28"/>
      <c r="AL4466" s="27" t="str">
        <f t="shared" si="346"/>
        <v>410-3078R</v>
      </c>
      <c r="AM4466" s="34" t="str">
        <f t="shared" si="349"/>
        <v>Used Vehicle</v>
      </c>
      <c r="AN4466" s="34" t="str">
        <f t="shared" si="350"/>
        <v>Used VehicleEx NV demonstrators gross profit p.u.</v>
      </c>
      <c r="AO4466" s="35"/>
      <c r="AP4466" s="35"/>
      <c r="AQ4466" s="35"/>
    </row>
    <row r="4467" spans="1:43" x14ac:dyDescent="0.25">
      <c r="A4467" s="27" t="s">
        <v>103</v>
      </c>
      <c r="B4467" s="27" t="s">
        <v>104</v>
      </c>
      <c r="C4467" s="27" t="s">
        <v>671</v>
      </c>
      <c r="D4467" s="27" t="s">
        <v>731</v>
      </c>
      <c r="E4467" s="27" t="s">
        <v>673</v>
      </c>
      <c r="F4467" s="27" t="s">
        <v>1072</v>
      </c>
      <c r="G4467" s="27" t="s">
        <v>1073</v>
      </c>
      <c r="H4467" s="34" t="s">
        <v>1031</v>
      </c>
      <c r="I4467" s="34" t="s">
        <v>1035</v>
      </c>
      <c r="J4467" s="34" t="str">
        <f t="shared" si="347"/>
        <v>Used VehicleEx NV demonstrators gross profit p.u.</v>
      </c>
      <c r="K4467" s="34" t="str">
        <f t="shared" si="348"/>
        <v>310Ex-Toyota NV Demonstrator revenue</v>
      </c>
      <c r="L4467" s="28">
        <f>+SUMIF('TB 4-24'!M:M,$AL4467,'TB 4-24'!G:G)</f>
        <v>0</v>
      </c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>
        <f>+SUMIF('Input Sheet'!$S:$S,$AL4467,'Input Sheet'!C:C)</f>
        <v>0</v>
      </c>
      <c r="Z4467" s="28">
        <f>+SUMIF('Input Sheet'!$S:$S,$AL4467,'Input Sheet'!D:D)</f>
        <v>0</v>
      </c>
      <c r="AA4467" s="28">
        <f>+SUMIF('Input Sheet'!$S:$S,$AL4467,'Input Sheet'!E:E)</f>
        <v>0</v>
      </c>
      <c r="AB4467" s="28">
        <f>+SUMIF('Input Sheet'!$S:$S,$AL4467,'Input Sheet'!F:F)</f>
        <v>0</v>
      </c>
      <c r="AC4467" s="28">
        <f>+SUMIF('Input Sheet'!$S:$S,$AL4467,'Input Sheet'!G:G)</f>
        <v>0</v>
      </c>
      <c r="AD4467" s="28">
        <f>+SUMIF('Input Sheet'!$S:$S,$AL4467,'Input Sheet'!H:H)</f>
        <v>0</v>
      </c>
      <c r="AE4467" s="28">
        <f>+SUMIF('Input Sheet'!$S:$S,$AL4467,'Input Sheet'!I:I)</f>
        <v>0</v>
      </c>
      <c r="AF4467" s="28">
        <f>+SUMIF('Input Sheet'!$S:$S,$AL4467,'Input Sheet'!J:J)</f>
        <v>0</v>
      </c>
      <c r="AG4467" s="28">
        <f>+SUMIF('Input Sheet'!$S:$S,$AL4467,'Input Sheet'!K:K)</f>
        <v>0</v>
      </c>
      <c r="AH4467" s="28">
        <f>+SUMIF('Input Sheet'!$S:$S,$AL4467,'Input Sheet'!L:L)</f>
        <v>0</v>
      </c>
      <c r="AI4467" s="28">
        <f>+SUMIF('Input Sheet'!$S:$S,$AL4467,'Input Sheet'!M:M)</f>
        <v>0</v>
      </c>
      <c r="AJ4467" s="28">
        <f>+SUMIF('Input Sheet'!$S:$S,$AL4467,'Input Sheet'!N:N)</f>
        <v>0</v>
      </c>
      <c r="AK4467" s="28"/>
      <c r="AL4467" s="27" t="str">
        <f t="shared" si="346"/>
        <v>310-3078R</v>
      </c>
      <c r="AM4467" s="34" t="str">
        <f t="shared" si="349"/>
        <v>Used Vehicle</v>
      </c>
      <c r="AN4467" s="34" t="str">
        <f t="shared" si="350"/>
        <v>Used VehicleEx NV demonstrators gross profit p.u.</v>
      </c>
      <c r="AO4467" s="35"/>
      <c r="AP4467" s="35"/>
      <c r="AQ4467" s="35"/>
    </row>
    <row r="4468" spans="1:43" x14ac:dyDescent="0.25">
      <c r="A4468" s="27" t="s">
        <v>103</v>
      </c>
      <c r="B4468" s="27" t="s">
        <v>104</v>
      </c>
      <c r="C4468" s="27" t="s">
        <v>104</v>
      </c>
      <c r="D4468" s="27" t="s">
        <v>731</v>
      </c>
      <c r="E4468" s="27" t="s">
        <v>649</v>
      </c>
      <c r="F4468" s="27" t="s">
        <v>1072</v>
      </c>
      <c r="G4468" s="27" t="s">
        <v>1073</v>
      </c>
      <c r="H4468" s="34" t="s">
        <v>1031</v>
      </c>
      <c r="I4468" s="34" t="s">
        <v>1035</v>
      </c>
      <c r="J4468" s="34" t="str">
        <f t="shared" si="347"/>
        <v>Used VehicleEx NV demonstrators gross profit p.u.</v>
      </c>
      <c r="K4468" s="34" t="str">
        <f t="shared" si="348"/>
        <v>110Ex-Toyota NV Demonstrator revenue</v>
      </c>
      <c r="L4468" s="28">
        <f>+SUMIF('TB 4-24'!M:M,$AL4468,'TB 4-24'!G:G)</f>
        <v>0</v>
      </c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>
        <f>+SUMIF('Input Sheet'!$S:$S,$AL4468,'Input Sheet'!C:C)</f>
        <v>0</v>
      </c>
      <c r="Z4468" s="28">
        <f>+SUMIF('Input Sheet'!$S:$S,$AL4468,'Input Sheet'!D:D)</f>
        <v>0</v>
      </c>
      <c r="AA4468" s="28">
        <f>+SUMIF('Input Sheet'!$S:$S,$AL4468,'Input Sheet'!E:E)</f>
        <v>0</v>
      </c>
      <c r="AB4468" s="28">
        <f>+SUMIF('Input Sheet'!$S:$S,$AL4468,'Input Sheet'!F:F)</f>
        <v>0</v>
      </c>
      <c r="AC4468" s="28">
        <f>+SUMIF('Input Sheet'!$S:$S,$AL4468,'Input Sheet'!G:G)</f>
        <v>0</v>
      </c>
      <c r="AD4468" s="28">
        <f>+SUMIF('Input Sheet'!$S:$S,$AL4468,'Input Sheet'!H:H)</f>
        <v>0</v>
      </c>
      <c r="AE4468" s="28">
        <f>+SUMIF('Input Sheet'!$S:$S,$AL4468,'Input Sheet'!I:I)</f>
        <v>0</v>
      </c>
      <c r="AF4468" s="28">
        <f>+SUMIF('Input Sheet'!$S:$S,$AL4468,'Input Sheet'!J:J)</f>
        <v>0</v>
      </c>
      <c r="AG4468" s="28">
        <f>+SUMIF('Input Sheet'!$S:$S,$AL4468,'Input Sheet'!K:K)</f>
        <v>0</v>
      </c>
      <c r="AH4468" s="28">
        <f>+SUMIF('Input Sheet'!$S:$S,$AL4468,'Input Sheet'!L:L)</f>
        <v>0</v>
      </c>
      <c r="AI4468" s="28">
        <f>+SUMIF('Input Sheet'!$S:$S,$AL4468,'Input Sheet'!M:M)</f>
        <v>0</v>
      </c>
      <c r="AJ4468" s="28">
        <f>+SUMIF('Input Sheet'!$S:$S,$AL4468,'Input Sheet'!N:N)</f>
        <v>0</v>
      </c>
      <c r="AK4468" s="28"/>
      <c r="AL4468" s="27" t="str">
        <f t="shared" si="346"/>
        <v>110-3078R</v>
      </c>
      <c r="AM4468" s="34" t="str">
        <f t="shared" si="349"/>
        <v>Used Vehicle</v>
      </c>
      <c r="AN4468" s="34" t="str">
        <f t="shared" si="350"/>
        <v>Used VehicleEx NV demonstrators gross profit p.u.</v>
      </c>
      <c r="AO4468" s="35"/>
      <c r="AP4468" s="35"/>
      <c r="AQ4468" s="35"/>
    </row>
    <row r="4469" spans="1:43" x14ac:dyDescent="0.25">
      <c r="A4469" s="27" t="s">
        <v>103</v>
      </c>
      <c r="B4469" s="27" t="s">
        <v>104</v>
      </c>
      <c r="C4469" s="27" t="s">
        <v>657</v>
      </c>
      <c r="D4469" s="27" t="s">
        <v>1074</v>
      </c>
      <c r="E4469" s="27" t="s">
        <v>660</v>
      </c>
      <c r="F4469" s="27" t="s">
        <v>1072</v>
      </c>
      <c r="G4469" s="27" t="s">
        <v>1073</v>
      </c>
      <c r="H4469" s="34" t="s">
        <v>1031</v>
      </c>
      <c r="I4469" s="34" t="s">
        <v>1035</v>
      </c>
      <c r="J4469" s="34" t="str">
        <f t="shared" si="347"/>
        <v>Used VehicleEx NV demonstrators gross profit p.u.</v>
      </c>
      <c r="K4469" s="34" t="str">
        <f t="shared" si="348"/>
        <v>200Ex-Toyota NV Demonstrator revenue</v>
      </c>
      <c r="L4469" s="28">
        <f>+SUMIF('TB 4-24'!M:M,$AL4469,'TB 4-24'!G:G)</f>
        <v>0</v>
      </c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>
        <f>+SUMIF('Input Sheet'!$S:$S,$AL4469,'Input Sheet'!C:C)</f>
        <v>0</v>
      </c>
      <c r="Z4469" s="28">
        <f>+SUMIF('Input Sheet'!$S:$S,$AL4469,'Input Sheet'!D:D)</f>
        <v>0</v>
      </c>
      <c r="AA4469" s="28">
        <f>+SUMIF('Input Sheet'!$S:$S,$AL4469,'Input Sheet'!E:E)</f>
        <v>0</v>
      </c>
      <c r="AB4469" s="28">
        <f>+SUMIF('Input Sheet'!$S:$S,$AL4469,'Input Sheet'!F:F)</f>
        <v>0</v>
      </c>
      <c r="AC4469" s="28">
        <f>+SUMIF('Input Sheet'!$S:$S,$AL4469,'Input Sheet'!G:G)</f>
        <v>0</v>
      </c>
      <c r="AD4469" s="28">
        <f>+SUMIF('Input Sheet'!$S:$S,$AL4469,'Input Sheet'!H:H)</f>
        <v>0</v>
      </c>
      <c r="AE4469" s="28">
        <f>+SUMIF('Input Sheet'!$S:$S,$AL4469,'Input Sheet'!I:I)</f>
        <v>0</v>
      </c>
      <c r="AF4469" s="28">
        <f>+SUMIF('Input Sheet'!$S:$S,$AL4469,'Input Sheet'!J:J)</f>
        <v>0</v>
      </c>
      <c r="AG4469" s="28">
        <f>+SUMIF('Input Sheet'!$S:$S,$AL4469,'Input Sheet'!K:K)</f>
        <v>0</v>
      </c>
      <c r="AH4469" s="28">
        <f>+SUMIF('Input Sheet'!$S:$S,$AL4469,'Input Sheet'!L:L)</f>
        <v>0</v>
      </c>
      <c r="AI4469" s="28">
        <f>+SUMIF('Input Sheet'!$S:$S,$AL4469,'Input Sheet'!M:M)</f>
        <v>0</v>
      </c>
      <c r="AJ4469" s="28">
        <f>+SUMIF('Input Sheet'!$S:$S,$AL4469,'Input Sheet'!N:N)</f>
        <v>0</v>
      </c>
      <c r="AK4469" s="28"/>
      <c r="AL4469" s="27" t="str">
        <f t="shared" si="346"/>
        <v>200-3078RD</v>
      </c>
      <c r="AM4469" s="34" t="str">
        <f t="shared" si="349"/>
        <v>Used Vehicle</v>
      </c>
      <c r="AN4469" s="34" t="str">
        <f t="shared" si="350"/>
        <v>Used VehicleEx NV demonstrators gross profit p.u.</v>
      </c>
      <c r="AO4469" s="35"/>
      <c r="AP4469" s="35"/>
      <c r="AQ4469" s="35"/>
    </row>
    <row r="4470" spans="1:43" x14ac:dyDescent="0.25">
      <c r="A4470" s="27" t="s">
        <v>103</v>
      </c>
      <c r="B4470" s="27" t="s">
        <v>104</v>
      </c>
      <c r="C4470" s="27" t="s">
        <v>657</v>
      </c>
      <c r="D4470" s="27" t="s">
        <v>1074</v>
      </c>
      <c r="E4470" s="27" t="s">
        <v>658</v>
      </c>
      <c r="F4470" s="27" t="s">
        <v>1072</v>
      </c>
      <c r="G4470" s="27" t="s">
        <v>1073</v>
      </c>
      <c r="H4470" s="34" t="s">
        <v>1031</v>
      </c>
      <c r="I4470" s="34" t="s">
        <v>1035</v>
      </c>
      <c r="J4470" s="34" t="str">
        <f t="shared" si="347"/>
        <v>Used VehicleEx NV demonstrators gross profit p.u.</v>
      </c>
      <c r="K4470" s="34" t="str">
        <f t="shared" si="348"/>
        <v>210Ex-Toyota NV Demonstrator revenue</v>
      </c>
      <c r="L4470" s="28">
        <f>+SUMIF('TB 4-24'!M:M,$AL4470,'TB 4-24'!G:G)</f>
        <v>0</v>
      </c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>
        <f>+SUMIF('Input Sheet'!$S:$S,$AL4470,'Input Sheet'!C:C)</f>
        <v>0</v>
      </c>
      <c r="Z4470" s="28">
        <f>+SUMIF('Input Sheet'!$S:$S,$AL4470,'Input Sheet'!D:D)</f>
        <v>0</v>
      </c>
      <c r="AA4470" s="28">
        <f>+SUMIF('Input Sheet'!$S:$S,$AL4470,'Input Sheet'!E:E)</f>
        <v>0</v>
      </c>
      <c r="AB4470" s="28">
        <f>+SUMIF('Input Sheet'!$S:$S,$AL4470,'Input Sheet'!F:F)</f>
        <v>0</v>
      </c>
      <c r="AC4470" s="28">
        <f>+SUMIF('Input Sheet'!$S:$S,$AL4470,'Input Sheet'!G:G)</f>
        <v>0</v>
      </c>
      <c r="AD4470" s="28">
        <f>+SUMIF('Input Sheet'!$S:$S,$AL4470,'Input Sheet'!H:H)</f>
        <v>0</v>
      </c>
      <c r="AE4470" s="28">
        <f>+SUMIF('Input Sheet'!$S:$S,$AL4470,'Input Sheet'!I:I)</f>
        <v>0</v>
      </c>
      <c r="AF4470" s="28">
        <f>+SUMIF('Input Sheet'!$S:$S,$AL4470,'Input Sheet'!J:J)</f>
        <v>0</v>
      </c>
      <c r="AG4470" s="28">
        <f>+SUMIF('Input Sheet'!$S:$S,$AL4470,'Input Sheet'!K:K)</f>
        <v>0</v>
      </c>
      <c r="AH4470" s="28">
        <f>+SUMIF('Input Sheet'!$S:$S,$AL4470,'Input Sheet'!L:L)</f>
        <v>0</v>
      </c>
      <c r="AI4470" s="28">
        <f>+SUMIF('Input Sheet'!$S:$S,$AL4470,'Input Sheet'!M:M)</f>
        <v>0</v>
      </c>
      <c r="AJ4470" s="28">
        <f>+SUMIF('Input Sheet'!$S:$S,$AL4470,'Input Sheet'!N:N)</f>
        <v>0</v>
      </c>
      <c r="AK4470" s="28"/>
      <c r="AL4470" s="27" t="str">
        <f t="shared" si="346"/>
        <v>210-3078RD</v>
      </c>
      <c r="AM4470" s="34" t="str">
        <f t="shared" si="349"/>
        <v>Used Vehicle</v>
      </c>
      <c r="AN4470" s="34" t="str">
        <f t="shared" si="350"/>
        <v>Used VehicleEx NV demonstrators gross profit p.u.</v>
      </c>
      <c r="AO4470" s="35"/>
      <c r="AP4470" s="35"/>
      <c r="AQ4470" s="35"/>
    </row>
    <row r="4471" spans="1:43" x14ac:dyDescent="0.25">
      <c r="A4471" s="27" t="s">
        <v>103</v>
      </c>
      <c r="B4471" s="27" t="s">
        <v>104</v>
      </c>
      <c r="C4471" s="27" t="s">
        <v>663</v>
      </c>
      <c r="D4471" s="27" t="s">
        <v>1074</v>
      </c>
      <c r="E4471" s="27" t="s">
        <v>664</v>
      </c>
      <c r="F4471" s="27" t="s">
        <v>1072</v>
      </c>
      <c r="G4471" s="27" t="s">
        <v>1073</v>
      </c>
      <c r="H4471" s="34" t="s">
        <v>1031</v>
      </c>
      <c r="I4471" s="34" t="s">
        <v>1035</v>
      </c>
      <c r="J4471" s="34" t="str">
        <f t="shared" si="347"/>
        <v>Used VehicleEx NV demonstrators gross profit p.u.</v>
      </c>
      <c r="K4471" s="34" t="str">
        <f t="shared" si="348"/>
        <v>400Ex-Toyota NV Demonstrator revenue</v>
      </c>
      <c r="L4471" s="28">
        <f>+SUMIF('TB 4-24'!M:M,$AL4471,'TB 4-24'!G:G)</f>
        <v>0</v>
      </c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>
        <f>+SUMIF('Input Sheet'!$S:$S,$AL4471,'Input Sheet'!C:C)</f>
        <v>0</v>
      </c>
      <c r="Z4471" s="28">
        <f>+SUMIF('Input Sheet'!$S:$S,$AL4471,'Input Sheet'!D:D)</f>
        <v>0</v>
      </c>
      <c r="AA4471" s="28">
        <f>+SUMIF('Input Sheet'!$S:$S,$AL4471,'Input Sheet'!E:E)</f>
        <v>0</v>
      </c>
      <c r="AB4471" s="28">
        <f>+SUMIF('Input Sheet'!$S:$S,$AL4471,'Input Sheet'!F:F)</f>
        <v>0</v>
      </c>
      <c r="AC4471" s="28">
        <f>+SUMIF('Input Sheet'!$S:$S,$AL4471,'Input Sheet'!G:G)</f>
        <v>0</v>
      </c>
      <c r="AD4471" s="28">
        <f>+SUMIF('Input Sheet'!$S:$S,$AL4471,'Input Sheet'!H:H)</f>
        <v>0</v>
      </c>
      <c r="AE4471" s="28">
        <f>+SUMIF('Input Sheet'!$S:$S,$AL4471,'Input Sheet'!I:I)</f>
        <v>0</v>
      </c>
      <c r="AF4471" s="28">
        <f>+SUMIF('Input Sheet'!$S:$S,$AL4471,'Input Sheet'!J:J)</f>
        <v>0</v>
      </c>
      <c r="AG4471" s="28">
        <f>+SUMIF('Input Sheet'!$S:$S,$AL4471,'Input Sheet'!K:K)</f>
        <v>0</v>
      </c>
      <c r="AH4471" s="28">
        <f>+SUMIF('Input Sheet'!$S:$S,$AL4471,'Input Sheet'!L:L)</f>
        <v>0</v>
      </c>
      <c r="AI4471" s="28">
        <f>+SUMIF('Input Sheet'!$S:$S,$AL4471,'Input Sheet'!M:M)</f>
        <v>0</v>
      </c>
      <c r="AJ4471" s="28">
        <f>+SUMIF('Input Sheet'!$S:$S,$AL4471,'Input Sheet'!N:N)</f>
        <v>0</v>
      </c>
      <c r="AK4471" s="28"/>
      <c r="AL4471" s="27" t="str">
        <f t="shared" si="346"/>
        <v>400-3078RD</v>
      </c>
      <c r="AM4471" s="34" t="str">
        <f t="shared" si="349"/>
        <v>Used Vehicle</v>
      </c>
      <c r="AN4471" s="34" t="str">
        <f t="shared" si="350"/>
        <v>Used VehicleEx NV demonstrators gross profit p.u.</v>
      </c>
      <c r="AO4471" s="35"/>
      <c r="AP4471" s="35"/>
      <c r="AQ4471" s="35"/>
    </row>
    <row r="4472" spans="1:43" x14ac:dyDescent="0.25">
      <c r="A4472" s="27" t="s">
        <v>103</v>
      </c>
      <c r="B4472" s="27" t="s">
        <v>104</v>
      </c>
      <c r="C4472" s="27" t="s">
        <v>663</v>
      </c>
      <c r="D4472" s="27" t="s">
        <v>1074</v>
      </c>
      <c r="E4472" s="27" t="s">
        <v>665</v>
      </c>
      <c r="F4472" s="27" t="s">
        <v>1072</v>
      </c>
      <c r="G4472" s="27" t="s">
        <v>1073</v>
      </c>
      <c r="H4472" s="34" t="s">
        <v>1031</v>
      </c>
      <c r="I4472" s="34" t="s">
        <v>1035</v>
      </c>
      <c r="J4472" s="34" t="str">
        <f t="shared" si="347"/>
        <v>Used VehicleEx NV demonstrators gross profit p.u.</v>
      </c>
      <c r="K4472" s="34" t="str">
        <f t="shared" si="348"/>
        <v>410Ex-Toyota NV Demonstrator revenue</v>
      </c>
      <c r="L4472" s="28">
        <f>+SUMIF('TB 4-24'!M:M,$AL4472,'TB 4-24'!G:G)</f>
        <v>0</v>
      </c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>
        <f>+SUMIF('Input Sheet'!$S:$S,$AL4472,'Input Sheet'!C:C)</f>
        <v>0</v>
      </c>
      <c r="Z4472" s="28">
        <f>+SUMIF('Input Sheet'!$S:$S,$AL4472,'Input Sheet'!D:D)</f>
        <v>0</v>
      </c>
      <c r="AA4472" s="28">
        <f>+SUMIF('Input Sheet'!$S:$S,$AL4472,'Input Sheet'!E:E)</f>
        <v>0</v>
      </c>
      <c r="AB4472" s="28">
        <f>+SUMIF('Input Sheet'!$S:$S,$AL4472,'Input Sheet'!F:F)</f>
        <v>0</v>
      </c>
      <c r="AC4472" s="28">
        <f>+SUMIF('Input Sheet'!$S:$S,$AL4472,'Input Sheet'!G:G)</f>
        <v>0</v>
      </c>
      <c r="AD4472" s="28">
        <f>+SUMIF('Input Sheet'!$S:$S,$AL4472,'Input Sheet'!H:H)</f>
        <v>0</v>
      </c>
      <c r="AE4472" s="28">
        <f>+SUMIF('Input Sheet'!$S:$S,$AL4472,'Input Sheet'!I:I)</f>
        <v>0</v>
      </c>
      <c r="AF4472" s="28">
        <f>+SUMIF('Input Sheet'!$S:$S,$AL4472,'Input Sheet'!J:J)</f>
        <v>0</v>
      </c>
      <c r="AG4472" s="28">
        <f>+SUMIF('Input Sheet'!$S:$S,$AL4472,'Input Sheet'!K:K)</f>
        <v>0</v>
      </c>
      <c r="AH4472" s="28">
        <f>+SUMIF('Input Sheet'!$S:$S,$AL4472,'Input Sheet'!L:L)</f>
        <v>0</v>
      </c>
      <c r="AI4472" s="28">
        <f>+SUMIF('Input Sheet'!$S:$S,$AL4472,'Input Sheet'!M:M)</f>
        <v>0</v>
      </c>
      <c r="AJ4472" s="28">
        <f>+SUMIF('Input Sheet'!$S:$S,$AL4472,'Input Sheet'!N:N)</f>
        <v>0</v>
      </c>
      <c r="AK4472" s="28"/>
      <c r="AL4472" s="27" t="str">
        <f t="shared" si="346"/>
        <v>410-3078RD</v>
      </c>
      <c r="AM4472" s="34" t="str">
        <f t="shared" si="349"/>
        <v>Used Vehicle</v>
      </c>
      <c r="AN4472" s="34" t="str">
        <f t="shared" si="350"/>
        <v>Used VehicleEx NV demonstrators gross profit p.u.</v>
      </c>
      <c r="AO4472" s="35"/>
      <c r="AP4472" s="35"/>
      <c r="AQ4472" s="35"/>
    </row>
    <row r="4473" spans="1:43" x14ac:dyDescent="0.25">
      <c r="A4473" s="27" t="s">
        <v>103</v>
      </c>
      <c r="B4473" s="27" t="s">
        <v>104</v>
      </c>
      <c r="C4473" s="27" t="s">
        <v>671</v>
      </c>
      <c r="D4473" s="27" t="s">
        <v>1074</v>
      </c>
      <c r="E4473" s="27" t="s">
        <v>672</v>
      </c>
      <c r="F4473" s="27" t="s">
        <v>1072</v>
      </c>
      <c r="G4473" s="27" t="s">
        <v>1073</v>
      </c>
      <c r="H4473" s="34" t="s">
        <v>1031</v>
      </c>
      <c r="I4473" s="34" t="s">
        <v>1035</v>
      </c>
      <c r="J4473" s="34" t="str">
        <f t="shared" si="347"/>
        <v>Used VehicleEx NV demonstrators gross profit p.u.</v>
      </c>
      <c r="K4473" s="34" t="str">
        <f t="shared" si="348"/>
        <v>300Ex-Toyota NV Demonstrator revenue</v>
      </c>
      <c r="L4473" s="28">
        <f>+SUMIF('TB 4-24'!M:M,$AL4473,'TB 4-24'!G:G)</f>
        <v>0</v>
      </c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>
        <f>+SUMIF('Input Sheet'!$S:$S,$AL4473,'Input Sheet'!C:C)</f>
        <v>0</v>
      </c>
      <c r="Z4473" s="28">
        <f>+SUMIF('Input Sheet'!$S:$S,$AL4473,'Input Sheet'!D:D)</f>
        <v>0</v>
      </c>
      <c r="AA4473" s="28">
        <f>+SUMIF('Input Sheet'!$S:$S,$AL4473,'Input Sheet'!E:E)</f>
        <v>0</v>
      </c>
      <c r="AB4473" s="28">
        <f>+SUMIF('Input Sheet'!$S:$S,$AL4473,'Input Sheet'!F:F)</f>
        <v>0</v>
      </c>
      <c r="AC4473" s="28">
        <f>+SUMIF('Input Sheet'!$S:$S,$AL4473,'Input Sheet'!G:G)</f>
        <v>0</v>
      </c>
      <c r="AD4473" s="28">
        <f>+SUMIF('Input Sheet'!$S:$S,$AL4473,'Input Sheet'!H:H)</f>
        <v>0</v>
      </c>
      <c r="AE4473" s="28">
        <f>+SUMIF('Input Sheet'!$S:$S,$AL4473,'Input Sheet'!I:I)</f>
        <v>0</v>
      </c>
      <c r="AF4473" s="28">
        <f>+SUMIF('Input Sheet'!$S:$S,$AL4473,'Input Sheet'!J:J)</f>
        <v>0</v>
      </c>
      <c r="AG4473" s="28">
        <f>+SUMIF('Input Sheet'!$S:$S,$AL4473,'Input Sheet'!K:K)</f>
        <v>0</v>
      </c>
      <c r="AH4473" s="28">
        <f>+SUMIF('Input Sheet'!$S:$S,$AL4473,'Input Sheet'!L:L)</f>
        <v>0</v>
      </c>
      <c r="AI4473" s="28">
        <f>+SUMIF('Input Sheet'!$S:$S,$AL4473,'Input Sheet'!M:M)</f>
        <v>0</v>
      </c>
      <c r="AJ4473" s="28">
        <f>+SUMIF('Input Sheet'!$S:$S,$AL4473,'Input Sheet'!N:N)</f>
        <v>0</v>
      </c>
      <c r="AK4473" s="28"/>
      <c r="AL4473" s="27" t="str">
        <f t="shared" si="346"/>
        <v>300-3078RD</v>
      </c>
      <c r="AM4473" s="34" t="str">
        <f t="shared" si="349"/>
        <v>Used Vehicle</v>
      </c>
      <c r="AN4473" s="34" t="str">
        <f t="shared" si="350"/>
        <v>Used VehicleEx NV demonstrators gross profit p.u.</v>
      </c>
      <c r="AO4473" s="35"/>
      <c r="AP4473" s="35"/>
      <c r="AQ4473" s="35"/>
    </row>
    <row r="4474" spans="1:43" x14ac:dyDescent="0.25">
      <c r="A4474" s="27" t="s">
        <v>103</v>
      </c>
      <c r="B4474" s="27" t="s">
        <v>104</v>
      </c>
      <c r="C4474" s="27" t="s">
        <v>671</v>
      </c>
      <c r="D4474" s="27" t="s">
        <v>1074</v>
      </c>
      <c r="E4474" s="27" t="s">
        <v>673</v>
      </c>
      <c r="F4474" s="27" t="s">
        <v>1072</v>
      </c>
      <c r="G4474" s="27" t="s">
        <v>1073</v>
      </c>
      <c r="H4474" s="34" t="s">
        <v>1031</v>
      </c>
      <c r="I4474" s="34" t="s">
        <v>1035</v>
      </c>
      <c r="J4474" s="34" t="str">
        <f t="shared" si="347"/>
        <v>Used VehicleEx NV demonstrators gross profit p.u.</v>
      </c>
      <c r="K4474" s="34" t="str">
        <f t="shared" si="348"/>
        <v>310Ex-Toyota NV Demonstrator revenue</v>
      </c>
      <c r="L4474" s="28">
        <f>+SUMIF('TB 4-24'!M:M,$AL4474,'TB 4-24'!G:G)</f>
        <v>0</v>
      </c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>
        <f>+SUMIF('Input Sheet'!$S:$S,$AL4474,'Input Sheet'!C:C)</f>
        <v>0</v>
      </c>
      <c r="Z4474" s="28">
        <f>+SUMIF('Input Sheet'!$S:$S,$AL4474,'Input Sheet'!D:D)</f>
        <v>0</v>
      </c>
      <c r="AA4474" s="28">
        <f>+SUMIF('Input Sheet'!$S:$S,$AL4474,'Input Sheet'!E:E)</f>
        <v>0</v>
      </c>
      <c r="AB4474" s="28">
        <f>+SUMIF('Input Sheet'!$S:$S,$AL4474,'Input Sheet'!F:F)</f>
        <v>0</v>
      </c>
      <c r="AC4474" s="28">
        <f>+SUMIF('Input Sheet'!$S:$S,$AL4474,'Input Sheet'!G:G)</f>
        <v>0</v>
      </c>
      <c r="AD4474" s="28">
        <f>+SUMIF('Input Sheet'!$S:$S,$AL4474,'Input Sheet'!H:H)</f>
        <v>0</v>
      </c>
      <c r="AE4474" s="28">
        <f>+SUMIF('Input Sheet'!$S:$S,$AL4474,'Input Sheet'!I:I)</f>
        <v>0</v>
      </c>
      <c r="AF4474" s="28">
        <f>+SUMIF('Input Sheet'!$S:$S,$AL4474,'Input Sheet'!J:J)</f>
        <v>0</v>
      </c>
      <c r="AG4474" s="28">
        <f>+SUMIF('Input Sheet'!$S:$S,$AL4474,'Input Sheet'!K:K)</f>
        <v>0</v>
      </c>
      <c r="AH4474" s="28">
        <f>+SUMIF('Input Sheet'!$S:$S,$AL4474,'Input Sheet'!L:L)</f>
        <v>0</v>
      </c>
      <c r="AI4474" s="28">
        <f>+SUMIF('Input Sheet'!$S:$S,$AL4474,'Input Sheet'!M:M)</f>
        <v>0</v>
      </c>
      <c r="AJ4474" s="28">
        <f>+SUMIF('Input Sheet'!$S:$S,$AL4474,'Input Sheet'!N:N)</f>
        <v>0</v>
      </c>
      <c r="AK4474" s="28"/>
      <c r="AL4474" s="27" t="str">
        <f t="shared" si="346"/>
        <v>310-3078RD</v>
      </c>
      <c r="AM4474" s="34" t="str">
        <f t="shared" si="349"/>
        <v>Used Vehicle</v>
      </c>
      <c r="AN4474" s="34" t="str">
        <f t="shared" si="350"/>
        <v>Used VehicleEx NV demonstrators gross profit p.u.</v>
      </c>
      <c r="AO4474" s="35"/>
      <c r="AP4474" s="35"/>
      <c r="AQ4474" s="35"/>
    </row>
    <row r="4475" spans="1:43" x14ac:dyDescent="0.25">
      <c r="A4475" s="27" t="s">
        <v>103</v>
      </c>
      <c r="B4475" s="27" t="s">
        <v>104</v>
      </c>
      <c r="C4475" s="27" t="s">
        <v>104</v>
      </c>
      <c r="D4475" s="27" t="s">
        <v>1074</v>
      </c>
      <c r="E4475" s="27" t="s">
        <v>677</v>
      </c>
      <c r="F4475" s="27" t="s">
        <v>1072</v>
      </c>
      <c r="G4475" s="27" t="s">
        <v>1073</v>
      </c>
      <c r="H4475" s="34" t="s">
        <v>1031</v>
      </c>
      <c r="I4475" s="34" t="s">
        <v>1035</v>
      </c>
      <c r="J4475" s="34" t="str">
        <f t="shared" si="347"/>
        <v>Used VehicleEx NV demonstrators gross profit p.u.</v>
      </c>
      <c r="K4475" s="34" t="str">
        <f t="shared" si="348"/>
        <v>100Ex-Toyota NV Demonstrator revenue</v>
      </c>
      <c r="L4475" s="28">
        <f>+SUMIF('TB 4-24'!M:M,$AL4475,'TB 4-24'!G:G)</f>
        <v>0</v>
      </c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>
        <f>+SUMIF('Input Sheet'!$S:$S,$AL4475,'Input Sheet'!C:C)</f>
        <v>0</v>
      </c>
      <c r="Z4475" s="28">
        <f>+SUMIF('Input Sheet'!$S:$S,$AL4475,'Input Sheet'!D:D)</f>
        <v>0</v>
      </c>
      <c r="AA4475" s="28">
        <f>+SUMIF('Input Sheet'!$S:$S,$AL4475,'Input Sheet'!E:E)</f>
        <v>0</v>
      </c>
      <c r="AB4475" s="28">
        <f>+SUMIF('Input Sheet'!$S:$S,$AL4475,'Input Sheet'!F:F)</f>
        <v>0</v>
      </c>
      <c r="AC4475" s="28">
        <f>+SUMIF('Input Sheet'!$S:$S,$AL4475,'Input Sheet'!G:G)</f>
        <v>0</v>
      </c>
      <c r="AD4475" s="28">
        <f>+SUMIF('Input Sheet'!$S:$S,$AL4475,'Input Sheet'!H:H)</f>
        <v>0</v>
      </c>
      <c r="AE4475" s="28">
        <f>+SUMIF('Input Sheet'!$S:$S,$AL4475,'Input Sheet'!I:I)</f>
        <v>0</v>
      </c>
      <c r="AF4475" s="28">
        <f>+SUMIF('Input Sheet'!$S:$S,$AL4475,'Input Sheet'!J:J)</f>
        <v>0</v>
      </c>
      <c r="AG4475" s="28">
        <f>+SUMIF('Input Sheet'!$S:$S,$AL4475,'Input Sheet'!K:K)</f>
        <v>0</v>
      </c>
      <c r="AH4475" s="28">
        <f>+SUMIF('Input Sheet'!$S:$S,$AL4475,'Input Sheet'!L:L)</f>
        <v>0</v>
      </c>
      <c r="AI4475" s="28">
        <f>+SUMIF('Input Sheet'!$S:$S,$AL4475,'Input Sheet'!M:M)</f>
        <v>0</v>
      </c>
      <c r="AJ4475" s="28">
        <f>+SUMIF('Input Sheet'!$S:$S,$AL4475,'Input Sheet'!N:N)</f>
        <v>0</v>
      </c>
      <c r="AK4475" s="28"/>
      <c r="AL4475" s="27" t="str">
        <f t="shared" si="346"/>
        <v>100-3078RD</v>
      </c>
      <c r="AM4475" s="34" t="str">
        <f t="shared" si="349"/>
        <v>Used Vehicle</v>
      </c>
      <c r="AN4475" s="34" t="str">
        <f t="shared" si="350"/>
        <v>Used VehicleEx NV demonstrators gross profit p.u.</v>
      </c>
      <c r="AO4475" s="35"/>
      <c r="AP4475" s="35"/>
      <c r="AQ4475" s="35"/>
    </row>
    <row r="4476" spans="1:43" x14ac:dyDescent="0.25">
      <c r="A4476" s="27" t="s">
        <v>103</v>
      </c>
      <c r="B4476" s="27" t="s">
        <v>104</v>
      </c>
      <c r="C4476" s="27" t="s">
        <v>104</v>
      </c>
      <c r="D4476" s="27" t="s">
        <v>1074</v>
      </c>
      <c r="E4476" s="27" t="s">
        <v>649</v>
      </c>
      <c r="F4476" s="27" t="s">
        <v>1072</v>
      </c>
      <c r="G4476" s="27" t="s">
        <v>1073</v>
      </c>
      <c r="H4476" s="34" t="s">
        <v>1031</v>
      </c>
      <c r="I4476" s="34" t="s">
        <v>1035</v>
      </c>
      <c r="J4476" s="34" t="str">
        <f t="shared" si="347"/>
        <v>Used VehicleEx NV demonstrators gross profit p.u.</v>
      </c>
      <c r="K4476" s="34" t="str">
        <f t="shared" si="348"/>
        <v>110Ex-Toyota NV Demonstrator revenue</v>
      </c>
      <c r="L4476" s="28">
        <f>+SUMIF('TB 4-24'!M:M,$AL4476,'TB 4-24'!G:G)</f>
        <v>0</v>
      </c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>
        <f>+SUMIF('Input Sheet'!$S:$S,$AL4476,'Input Sheet'!C:C)</f>
        <v>0</v>
      </c>
      <c r="Z4476" s="28">
        <f>+SUMIF('Input Sheet'!$S:$S,$AL4476,'Input Sheet'!D:D)</f>
        <v>0</v>
      </c>
      <c r="AA4476" s="28">
        <f>+SUMIF('Input Sheet'!$S:$S,$AL4476,'Input Sheet'!E:E)</f>
        <v>0</v>
      </c>
      <c r="AB4476" s="28">
        <f>+SUMIF('Input Sheet'!$S:$S,$AL4476,'Input Sheet'!F:F)</f>
        <v>0</v>
      </c>
      <c r="AC4476" s="28">
        <f>+SUMIF('Input Sheet'!$S:$S,$AL4476,'Input Sheet'!G:G)</f>
        <v>0</v>
      </c>
      <c r="AD4476" s="28">
        <f>+SUMIF('Input Sheet'!$S:$S,$AL4476,'Input Sheet'!H:H)</f>
        <v>0</v>
      </c>
      <c r="AE4476" s="28">
        <f>+SUMIF('Input Sheet'!$S:$S,$AL4476,'Input Sheet'!I:I)</f>
        <v>0</v>
      </c>
      <c r="AF4476" s="28">
        <f>+SUMIF('Input Sheet'!$S:$S,$AL4476,'Input Sheet'!J:J)</f>
        <v>0</v>
      </c>
      <c r="AG4476" s="28">
        <f>+SUMIF('Input Sheet'!$S:$S,$AL4476,'Input Sheet'!K:K)</f>
        <v>0</v>
      </c>
      <c r="AH4476" s="28">
        <f>+SUMIF('Input Sheet'!$S:$S,$AL4476,'Input Sheet'!L:L)</f>
        <v>0</v>
      </c>
      <c r="AI4476" s="28">
        <f>+SUMIF('Input Sheet'!$S:$S,$AL4476,'Input Sheet'!M:M)</f>
        <v>0</v>
      </c>
      <c r="AJ4476" s="28">
        <f>+SUMIF('Input Sheet'!$S:$S,$AL4476,'Input Sheet'!N:N)</f>
        <v>0</v>
      </c>
      <c r="AK4476" s="28"/>
      <c r="AL4476" s="27" t="str">
        <f t="shared" si="346"/>
        <v>110-3078RD</v>
      </c>
      <c r="AM4476" s="34" t="str">
        <f t="shared" si="349"/>
        <v>Used Vehicle</v>
      </c>
      <c r="AN4476" s="34" t="str">
        <f t="shared" si="350"/>
        <v>Used VehicleEx NV demonstrators gross profit p.u.</v>
      </c>
      <c r="AO4476" s="35"/>
      <c r="AP4476" s="35"/>
      <c r="AQ4476" s="35"/>
    </row>
    <row r="4477" spans="1:43" x14ac:dyDescent="0.25">
      <c r="A4477" s="27" t="s">
        <v>103</v>
      </c>
      <c r="B4477" s="27" t="s">
        <v>104</v>
      </c>
      <c r="C4477" s="27" t="s">
        <v>663</v>
      </c>
      <c r="D4477" s="27" t="s">
        <v>843</v>
      </c>
      <c r="E4477" s="27" t="s">
        <v>665</v>
      </c>
      <c r="F4477" s="27" t="s">
        <v>1072</v>
      </c>
      <c r="G4477" s="27" t="s">
        <v>1073</v>
      </c>
      <c r="H4477" s="34" t="s">
        <v>1031</v>
      </c>
      <c r="I4477" s="34" t="s">
        <v>1035</v>
      </c>
      <c r="J4477" s="34" t="str">
        <f t="shared" si="347"/>
        <v>Used VehicleEx NV demonstrators gross profit p.u.</v>
      </c>
      <c r="K4477" s="34" t="str">
        <f t="shared" si="348"/>
        <v>410Ex-Toyota NV Demonstrator revenue</v>
      </c>
      <c r="L4477" s="28">
        <f>+SUMIF('TB 4-24'!M:M,$AL4477,'TB 4-24'!G:G)</f>
        <v>0</v>
      </c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>
        <f>+SUMIF('Input Sheet'!$S:$S,$AL4477,'Input Sheet'!C:C)</f>
        <v>0</v>
      </c>
      <c r="Z4477" s="28">
        <f>+SUMIF('Input Sheet'!$S:$S,$AL4477,'Input Sheet'!D:D)</f>
        <v>0</v>
      </c>
      <c r="AA4477" s="28">
        <f>+SUMIF('Input Sheet'!$S:$S,$AL4477,'Input Sheet'!E:E)</f>
        <v>0</v>
      </c>
      <c r="AB4477" s="28">
        <f>+SUMIF('Input Sheet'!$S:$S,$AL4477,'Input Sheet'!F:F)</f>
        <v>0</v>
      </c>
      <c r="AC4477" s="28">
        <f>+SUMIF('Input Sheet'!$S:$S,$AL4477,'Input Sheet'!G:G)</f>
        <v>0</v>
      </c>
      <c r="AD4477" s="28">
        <f>+SUMIF('Input Sheet'!$S:$S,$AL4477,'Input Sheet'!H:H)</f>
        <v>0</v>
      </c>
      <c r="AE4477" s="28">
        <f>+SUMIF('Input Sheet'!$S:$S,$AL4477,'Input Sheet'!I:I)</f>
        <v>0</v>
      </c>
      <c r="AF4477" s="28">
        <f>+SUMIF('Input Sheet'!$S:$S,$AL4477,'Input Sheet'!J:J)</f>
        <v>0</v>
      </c>
      <c r="AG4477" s="28">
        <f>+SUMIF('Input Sheet'!$S:$S,$AL4477,'Input Sheet'!K:K)</f>
        <v>0</v>
      </c>
      <c r="AH4477" s="28">
        <f>+SUMIF('Input Sheet'!$S:$S,$AL4477,'Input Sheet'!L:L)</f>
        <v>0</v>
      </c>
      <c r="AI4477" s="28">
        <f>+SUMIF('Input Sheet'!$S:$S,$AL4477,'Input Sheet'!M:M)</f>
        <v>0</v>
      </c>
      <c r="AJ4477" s="28">
        <f>+SUMIF('Input Sheet'!$S:$S,$AL4477,'Input Sheet'!N:N)</f>
        <v>0</v>
      </c>
      <c r="AK4477" s="28"/>
      <c r="AL4477" s="27" t="str">
        <f t="shared" si="346"/>
        <v>410-3080R</v>
      </c>
      <c r="AM4477" s="34" t="str">
        <f t="shared" si="349"/>
        <v>Used Vehicle</v>
      </c>
      <c r="AN4477" s="34" t="str">
        <f t="shared" si="350"/>
        <v>Used VehicleEx NV demonstrators gross profit p.u.</v>
      </c>
      <c r="AO4477" s="35"/>
      <c r="AP4477" s="35"/>
      <c r="AQ4477" s="35"/>
    </row>
    <row r="4478" spans="1:43" x14ac:dyDescent="0.25">
      <c r="A4478" s="27" t="s">
        <v>103</v>
      </c>
      <c r="B4478" s="27" t="s">
        <v>104</v>
      </c>
      <c r="C4478" s="27" t="s">
        <v>671</v>
      </c>
      <c r="D4478" s="27" t="s">
        <v>843</v>
      </c>
      <c r="E4478" s="27" t="s">
        <v>673</v>
      </c>
      <c r="F4478" s="27" t="s">
        <v>1072</v>
      </c>
      <c r="G4478" s="27" t="s">
        <v>1073</v>
      </c>
      <c r="H4478" s="34" t="s">
        <v>1031</v>
      </c>
      <c r="I4478" s="34" t="s">
        <v>1035</v>
      </c>
      <c r="J4478" s="34" t="str">
        <f t="shared" si="347"/>
        <v>Used VehicleEx NV demonstrators gross profit p.u.</v>
      </c>
      <c r="K4478" s="34" t="str">
        <f t="shared" si="348"/>
        <v>310Ex-Toyota NV Demonstrator revenue</v>
      </c>
      <c r="L4478" s="28">
        <f>+SUMIF('TB 4-24'!M:M,$AL4478,'TB 4-24'!G:G)</f>
        <v>0</v>
      </c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>
        <f>+SUMIF('Input Sheet'!$S:$S,$AL4478,'Input Sheet'!C:C)</f>
        <v>0</v>
      </c>
      <c r="Z4478" s="28">
        <f>+SUMIF('Input Sheet'!$S:$S,$AL4478,'Input Sheet'!D:D)</f>
        <v>0</v>
      </c>
      <c r="AA4478" s="28">
        <f>+SUMIF('Input Sheet'!$S:$S,$AL4478,'Input Sheet'!E:E)</f>
        <v>0</v>
      </c>
      <c r="AB4478" s="28">
        <f>+SUMIF('Input Sheet'!$S:$S,$AL4478,'Input Sheet'!F:F)</f>
        <v>0</v>
      </c>
      <c r="AC4478" s="28">
        <f>+SUMIF('Input Sheet'!$S:$S,$AL4478,'Input Sheet'!G:G)</f>
        <v>0</v>
      </c>
      <c r="AD4478" s="28">
        <f>+SUMIF('Input Sheet'!$S:$S,$AL4478,'Input Sheet'!H:H)</f>
        <v>0</v>
      </c>
      <c r="AE4478" s="28">
        <f>+SUMIF('Input Sheet'!$S:$S,$AL4478,'Input Sheet'!I:I)</f>
        <v>0</v>
      </c>
      <c r="AF4478" s="28">
        <f>+SUMIF('Input Sheet'!$S:$S,$AL4478,'Input Sheet'!J:J)</f>
        <v>0</v>
      </c>
      <c r="AG4478" s="28">
        <f>+SUMIF('Input Sheet'!$S:$S,$AL4478,'Input Sheet'!K:K)</f>
        <v>0</v>
      </c>
      <c r="AH4478" s="28">
        <f>+SUMIF('Input Sheet'!$S:$S,$AL4478,'Input Sheet'!L:L)</f>
        <v>0</v>
      </c>
      <c r="AI4478" s="28">
        <f>+SUMIF('Input Sheet'!$S:$S,$AL4478,'Input Sheet'!M:M)</f>
        <v>0</v>
      </c>
      <c r="AJ4478" s="28">
        <f>+SUMIF('Input Sheet'!$S:$S,$AL4478,'Input Sheet'!N:N)</f>
        <v>0</v>
      </c>
      <c r="AK4478" s="28"/>
      <c r="AL4478" s="27" t="str">
        <f t="shared" si="346"/>
        <v>310-3080R</v>
      </c>
      <c r="AM4478" s="34" t="str">
        <f t="shared" si="349"/>
        <v>Used Vehicle</v>
      </c>
      <c r="AN4478" s="34" t="str">
        <f t="shared" si="350"/>
        <v>Used VehicleEx NV demonstrators gross profit p.u.</v>
      </c>
      <c r="AO4478" s="35"/>
      <c r="AP4478" s="35"/>
      <c r="AQ4478" s="35"/>
    </row>
    <row r="4479" spans="1:43" x14ac:dyDescent="0.25">
      <c r="A4479" s="27" t="s">
        <v>103</v>
      </c>
      <c r="B4479" s="27" t="s">
        <v>104</v>
      </c>
      <c r="C4479" s="27" t="s">
        <v>104</v>
      </c>
      <c r="D4479" s="27" t="s">
        <v>843</v>
      </c>
      <c r="E4479" s="27" t="s">
        <v>649</v>
      </c>
      <c r="F4479" s="27" t="s">
        <v>1072</v>
      </c>
      <c r="G4479" s="27" t="s">
        <v>1073</v>
      </c>
      <c r="H4479" s="34" t="s">
        <v>1031</v>
      </c>
      <c r="I4479" s="34" t="s">
        <v>1035</v>
      </c>
      <c r="J4479" s="34" t="str">
        <f t="shared" si="347"/>
        <v>Used VehicleEx NV demonstrators gross profit p.u.</v>
      </c>
      <c r="K4479" s="34" t="str">
        <f t="shared" si="348"/>
        <v>110Ex-Toyota NV Demonstrator revenue</v>
      </c>
      <c r="L4479" s="28">
        <f>+SUMIF('TB 4-24'!M:M,$AL4479,'TB 4-24'!G:G)</f>
        <v>0</v>
      </c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>
        <f>+SUMIF('Input Sheet'!$S:$S,$AL4479,'Input Sheet'!C:C)</f>
        <v>0</v>
      </c>
      <c r="Z4479" s="28">
        <f>+SUMIF('Input Sheet'!$S:$S,$AL4479,'Input Sheet'!D:D)</f>
        <v>0</v>
      </c>
      <c r="AA4479" s="28">
        <f>+SUMIF('Input Sheet'!$S:$S,$AL4479,'Input Sheet'!E:E)</f>
        <v>0</v>
      </c>
      <c r="AB4479" s="28">
        <f>+SUMIF('Input Sheet'!$S:$S,$AL4479,'Input Sheet'!F:F)</f>
        <v>0</v>
      </c>
      <c r="AC4479" s="28">
        <f>+SUMIF('Input Sheet'!$S:$S,$AL4479,'Input Sheet'!G:G)</f>
        <v>0</v>
      </c>
      <c r="AD4479" s="28">
        <f>+SUMIF('Input Sheet'!$S:$S,$AL4479,'Input Sheet'!H:H)</f>
        <v>0</v>
      </c>
      <c r="AE4479" s="28">
        <f>+SUMIF('Input Sheet'!$S:$S,$AL4479,'Input Sheet'!I:I)</f>
        <v>0</v>
      </c>
      <c r="AF4479" s="28">
        <f>+SUMIF('Input Sheet'!$S:$S,$AL4479,'Input Sheet'!J:J)</f>
        <v>0</v>
      </c>
      <c r="AG4479" s="28">
        <f>+SUMIF('Input Sheet'!$S:$S,$AL4479,'Input Sheet'!K:K)</f>
        <v>0</v>
      </c>
      <c r="AH4479" s="28">
        <f>+SUMIF('Input Sheet'!$S:$S,$AL4479,'Input Sheet'!L:L)</f>
        <v>0</v>
      </c>
      <c r="AI4479" s="28">
        <f>+SUMIF('Input Sheet'!$S:$S,$AL4479,'Input Sheet'!M:M)</f>
        <v>0</v>
      </c>
      <c r="AJ4479" s="28">
        <f>+SUMIF('Input Sheet'!$S:$S,$AL4479,'Input Sheet'!N:N)</f>
        <v>0</v>
      </c>
      <c r="AK4479" s="28"/>
      <c r="AL4479" s="27" t="str">
        <f t="shared" si="346"/>
        <v>110-3080R</v>
      </c>
      <c r="AM4479" s="34" t="str">
        <f t="shared" si="349"/>
        <v>Used Vehicle</v>
      </c>
      <c r="AN4479" s="34" t="str">
        <f t="shared" si="350"/>
        <v>Used VehicleEx NV demonstrators gross profit p.u.</v>
      </c>
      <c r="AO4479" s="35"/>
      <c r="AP4479" s="35"/>
      <c r="AQ4479" s="35"/>
    </row>
    <row r="4480" spans="1:43" x14ac:dyDescent="0.25">
      <c r="A4480" s="27" t="s">
        <v>103</v>
      </c>
      <c r="B4480" s="27" t="s">
        <v>104</v>
      </c>
      <c r="C4480" s="27" t="s">
        <v>657</v>
      </c>
      <c r="D4480" s="27" t="s">
        <v>843</v>
      </c>
      <c r="E4480" s="27" t="s">
        <v>658</v>
      </c>
      <c r="F4480" s="27" t="s">
        <v>1072</v>
      </c>
      <c r="G4480" s="27" t="s">
        <v>1073</v>
      </c>
      <c r="H4480" s="34" t="s">
        <v>1031</v>
      </c>
      <c r="I4480" s="34" t="s">
        <v>1035</v>
      </c>
      <c r="J4480" s="34" t="str">
        <f t="shared" si="347"/>
        <v>Used VehicleEx NV demonstrators gross profit p.u.</v>
      </c>
      <c r="K4480" s="34" t="str">
        <f t="shared" si="348"/>
        <v>210Ex-Toyota NV Demonstrator revenue</v>
      </c>
      <c r="L4480" s="28">
        <f>+SUMIF('TB 4-24'!M:M,$AL4480,'TB 4-24'!G:G)</f>
        <v>0</v>
      </c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>
        <f>+SUMIF('Input Sheet'!$S:$S,$AL4480,'Input Sheet'!C:C)</f>
        <v>0</v>
      </c>
      <c r="Z4480" s="28">
        <f>+SUMIF('Input Sheet'!$S:$S,$AL4480,'Input Sheet'!D:D)</f>
        <v>0</v>
      </c>
      <c r="AA4480" s="28">
        <f>+SUMIF('Input Sheet'!$S:$S,$AL4480,'Input Sheet'!E:E)</f>
        <v>0</v>
      </c>
      <c r="AB4480" s="28">
        <f>+SUMIF('Input Sheet'!$S:$S,$AL4480,'Input Sheet'!F:F)</f>
        <v>0</v>
      </c>
      <c r="AC4480" s="28">
        <f>+SUMIF('Input Sheet'!$S:$S,$AL4480,'Input Sheet'!G:G)</f>
        <v>0</v>
      </c>
      <c r="AD4480" s="28">
        <f>+SUMIF('Input Sheet'!$S:$S,$AL4480,'Input Sheet'!H:H)</f>
        <v>0</v>
      </c>
      <c r="AE4480" s="28">
        <f>+SUMIF('Input Sheet'!$S:$S,$AL4480,'Input Sheet'!I:I)</f>
        <v>0</v>
      </c>
      <c r="AF4480" s="28">
        <f>+SUMIF('Input Sheet'!$S:$S,$AL4480,'Input Sheet'!J:J)</f>
        <v>0</v>
      </c>
      <c r="AG4480" s="28">
        <f>+SUMIF('Input Sheet'!$S:$S,$AL4480,'Input Sheet'!K:K)</f>
        <v>0</v>
      </c>
      <c r="AH4480" s="28">
        <f>+SUMIF('Input Sheet'!$S:$S,$AL4480,'Input Sheet'!L:L)</f>
        <v>0</v>
      </c>
      <c r="AI4480" s="28">
        <f>+SUMIF('Input Sheet'!$S:$S,$AL4480,'Input Sheet'!M:M)</f>
        <v>0</v>
      </c>
      <c r="AJ4480" s="28">
        <f>+SUMIF('Input Sheet'!$S:$S,$AL4480,'Input Sheet'!N:N)</f>
        <v>0</v>
      </c>
      <c r="AK4480" s="28"/>
      <c r="AL4480" s="27" t="str">
        <f t="shared" si="346"/>
        <v>210-3080R</v>
      </c>
      <c r="AM4480" s="34" t="str">
        <f t="shared" si="349"/>
        <v>Used Vehicle</v>
      </c>
      <c r="AN4480" s="34" t="str">
        <f t="shared" si="350"/>
        <v>Used VehicleEx NV demonstrators gross profit p.u.</v>
      </c>
      <c r="AO4480" s="35"/>
      <c r="AP4480" s="35"/>
      <c r="AQ4480" s="35"/>
    </row>
    <row r="4481" spans="1:43" x14ac:dyDescent="0.25">
      <c r="A4481" s="27" t="s">
        <v>103</v>
      </c>
      <c r="B4481" s="27" t="s">
        <v>104</v>
      </c>
      <c r="C4481" s="27" t="s">
        <v>657</v>
      </c>
      <c r="D4481" s="27" t="s">
        <v>844</v>
      </c>
      <c r="E4481" s="27" t="s">
        <v>658</v>
      </c>
      <c r="F4481" s="27" t="s">
        <v>1072</v>
      </c>
      <c r="G4481" s="27" t="s">
        <v>1073</v>
      </c>
      <c r="H4481" s="34" t="s">
        <v>1031</v>
      </c>
      <c r="I4481" s="34" t="s">
        <v>1035</v>
      </c>
      <c r="J4481" s="34" t="str">
        <f t="shared" si="347"/>
        <v>Used VehicleEx NV demonstrators gross profit p.u.</v>
      </c>
      <c r="K4481" s="34" t="str">
        <f t="shared" si="348"/>
        <v>210Ex-Toyota NV Demonstrator revenue</v>
      </c>
      <c r="L4481" s="28">
        <f>+SUMIF('TB 4-24'!M:M,$AL4481,'TB 4-24'!G:G)</f>
        <v>0</v>
      </c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>
        <f>+SUMIF('Input Sheet'!$S:$S,$AL4481,'Input Sheet'!C:C)</f>
        <v>0</v>
      </c>
      <c r="Z4481" s="28">
        <f>+SUMIF('Input Sheet'!$S:$S,$AL4481,'Input Sheet'!D:D)</f>
        <v>0</v>
      </c>
      <c r="AA4481" s="28">
        <f>+SUMIF('Input Sheet'!$S:$S,$AL4481,'Input Sheet'!E:E)</f>
        <v>0</v>
      </c>
      <c r="AB4481" s="28">
        <f>+SUMIF('Input Sheet'!$S:$S,$AL4481,'Input Sheet'!F:F)</f>
        <v>0</v>
      </c>
      <c r="AC4481" s="28">
        <f>+SUMIF('Input Sheet'!$S:$S,$AL4481,'Input Sheet'!G:G)</f>
        <v>0</v>
      </c>
      <c r="AD4481" s="28">
        <f>+SUMIF('Input Sheet'!$S:$S,$AL4481,'Input Sheet'!H:H)</f>
        <v>0</v>
      </c>
      <c r="AE4481" s="28">
        <f>+SUMIF('Input Sheet'!$S:$S,$AL4481,'Input Sheet'!I:I)</f>
        <v>0</v>
      </c>
      <c r="AF4481" s="28">
        <f>+SUMIF('Input Sheet'!$S:$S,$AL4481,'Input Sheet'!J:J)</f>
        <v>0</v>
      </c>
      <c r="AG4481" s="28">
        <f>+SUMIF('Input Sheet'!$S:$S,$AL4481,'Input Sheet'!K:K)</f>
        <v>0</v>
      </c>
      <c r="AH4481" s="28">
        <f>+SUMIF('Input Sheet'!$S:$S,$AL4481,'Input Sheet'!L:L)</f>
        <v>0</v>
      </c>
      <c r="AI4481" s="28">
        <f>+SUMIF('Input Sheet'!$S:$S,$AL4481,'Input Sheet'!M:M)</f>
        <v>0</v>
      </c>
      <c r="AJ4481" s="28">
        <f>+SUMIF('Input Sheet'!$S:$S,$AL4481,'Input Sheet'!N:N)</f>
        <v>0</v>
      </c>
      <c r="AK4481" s="28"/>
      <c r="AL4481" s="27" t="str">
        <f t="shared" si="346"/>
        <v>210-3080RD</v>
      </c>
      <c r="AM4481" s="34" t="str">
        <f t="shared" si="349"/>
        <v>Used Vehicle</v>
      </c>
      <c r="AN4481" s="34" t="str">
        <f t="shared" si="350"/>
        <v>Used VehicleEx NV demonstrators gross profit p.u.</v>
      </c>
      <c r="AO4481" s="35"/>
      <c r="AP4481" s="35"/>
      <c r="AQ4481" s="35"/>
    </row>
    <row r="4482" spans="1:43" x14ac:dyDescent="0.25">
      <c r="A4482" s="27" t="s">
        <v>103</v>
      </c>
      <c r="B4482" s="27" t="s">
        <v>104</v>
      </c>
      <c r="C4482" s="27" t="s">
        <v>663</v>
      </c>
      <c r="D4482" s="27" t="s">
        <v>844</v>
      </c>
      <c r="E4482" s="27" t="s">
        <v>665</v>
      </c>
      <c r="F4482" s="27" t="s">
        <v>1072</v>
      </c>
      <c r="G4482" s="27" t="s">
        <v>1073</v>
      </c>
      <c r="H4482" s="34" t="s">
        <v>1031</v>
      </c>
      <c r="I4482" s="34" t="s">
        <v>1035</v>
      </c>
      <c r="J4482" s="34" t="str">
        <f t="shared" si="347"/>
        <v>Used VehicleEx NV demonstrators gross profit p.u.</v>
      </c>
      <c r="K4482" s="34" t="str">
        <f t="shared" si="348"/>
        <v>410Ex-Toyota NV Demonstrator revenue</v>
      </c>
      <c r="L4482" s="28">
        <f>+SUMIF('TB 4-24'!M:M,$AL4482,'TB 4-24'!G:G)</f>
        <v>0</v>
      </c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>
        <f>+SUMIF('Input Sheet'!$S:$S,$AL4482,'Input Sheet'!C:C)</f>
        <v>0</v>
      </c>
      <c r="Z4482" s="28">
        <f>+SUMIF('Input Sheet'!$S:$S,$AL4482,'Input Sheet'!D:D)</f>
        <v>0</v>
      </c>
      <c r="AA4482" s="28">
        <f>+SUMIF('Input Sheet'!$S:$S,$AL4482,'Input Sheet'!E:E)</f>
        <v>0</v>
      </c>
      <c r="AB4482" s="28">
        <f>+SUMIF('Input Sheet'!$S:$S,$AL4482,'Input Sheet'!F:F)</f>
        <v>0</v>
      </c>
      <c r="AC4482" s="28">
        <f>+SUMIF('Input Sheet'!$S:$S,$AL4482,'Input Sheet'!G:G)</f>
        <v>0</v>
      </c>
      <c r="AD4482" s="28">
        <f>+SUMIF('Input Sheet'!$S:$S,$AL4482,'Input Sheet'!H:H)</f>
        <v>0</v>
      </c>
      <c r="AE4482" s="28">
        <f>+SUMIF('Input Sheet'!$S:$S,$AL4482,'Input Sheet'!I:I)</f>
        <v>0</v>
      </c>
      <c r="AF4482" s="28">
        <f>+SUMIF('Input Sheet'!$S:$S,$AL4482,'Input Sheet'!J:J)</f>
        <v>0</v>
      </c>
      <c r="AG4482" s="28">
        <f>+SUMIF('Input Sheet'!$S:$S,$AL4482,'Input Sheet'!K:K)</f>
        <v>0</v>
      </c>
      <c r="AH4482" s="28">
        <f>+SUMIF('Input Sheet'!$S:$S,$AL4482,'Input Sheet'!L:L)</f>
        <v>0</v>
      </c>
      <c r="AI4482" s="28">
        <f>+SUMIF('Input Sheet'!$S:$S,$AL4482,'Input Sheet'!M:M)</f>
        <v>0</v>
      </c>
      <c r="AJ4482" s="28">
        <f>+SUMIF('Input Sheet'!$S:$S,$AL4482,'Input Sheet'!N:N)</f>
        <v>0</v>
      </c>
      <c r="AK4482" s="28"/>
      <c r="AL4482" s="27" t="str">
        <f t="shared" si="346"/>
        <v>410-3080RD</v>
      </c>
      <c r="AM4482" s="34" t="str">
        <f t="shared" si="349"/>
        <v>Used Vehicle</v>
      </c>
      <c r="AN4482" s="34" t="str">
        <f t="shared" si="350"/>
        <v>Used VehicleEx NV demonstrators gross profit p.u.</v>
      </c>
      <c r="AO4482" s="35"/>
      <c r="AP4482" s="35"/>
      <c r="AQ4482" s="35"/>
    </row>
    <row r="4483" spans="1:43" x14ac:dyDescent="0.25">
      <c r="A4483" s="27" t="s">
        <v>103</v>
      </c>
      <c r="B4483" s="27" t="s">
        <v>104</v>
      </c>
      <c r="C4483" s="27" t="s">
        <v>671</v>
      </c>
      <c r="D4483" s="27" t="s">
        <v>844</v>
      </c>
      <c r="E4483" s="27" t="s">
        <v>673</v>
      </c>
      <c r="F4483" s="27" t="s">
        <v>1072</v>
      </c>
      <c r="G4483" s="27" t="s">
        <v>1073</v>
      </c>
      <c r="H4483" s="34" t="s">
        <v>1031</v>
      </c>
      <c r="I4483" s="34" t="s">
        <v>1035</v>
      </c>
      <c r="J4483" s="34" t="str">
        <f t="shared" si="347"/>
        <v>Used VehicleEx NV demonstrators gross profit p.u.</v>
      </c>
      <c r="K4483" s="34" t="str">
        <f t="shared" si="348"/>
        <v>310Ex-Toyota NV Demonstrator revenue</v>
      </c>
      <c r="L4483" s="28">
        <f>+SUMIF('TB 4-24'!M:M,$AL4483,'TB 4-24'!G:G)</f>
        <v>0</v>
      </c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>
        <f>+SUMIF('Input Sheet'!$S:$S,$AL4483,'Input Sheet'!C:C)</f>
        <v>0</v>
      </c>
      <c r="Z4483" s="28">
        <f>+SUMIF('Input Sheet'!$S:$S,$AL4483,'Input Sheet'!D:D)</f>
        <v>0</v>
      </c>
      <c r="AA4483" s="28">
        <f>+SUMIF('Input Sheet'!$S:$S,$AL4483,'Input Sheet'!E:E)</f>
        <v>0</v>
      </c>
      <c r="AB4483" s="28">
        <f>+SUMIF('Input Sheet'!$S:$S,$AL4483,'Input Sheet'!F:F)</f>
        <v>0</v>
      </c>
      <c r="AC4483" s="28">
        <f>+SUMIF('Input Sheet'!$S:$S,$AL4483,'Input Sheet'!G:G)</f>
        <v>0</v>
      </c>
      <c r="AD4483" s="28">
        <f>+SUMIF('Input Sheet'!$S:$S,$AL4483,'Input Sheet'!H:H)</f>
        <v>0</v>
      </c>
      <c r="AE4483" s="28">
        <f>+SUMIF('Input Sheet'!$S:$S,$AL4483,'Input Sheet'!I:I)</f>
        <v>0</v>
      </c>
      <c r="AF4483" s="28">
        <f>+SUMIF('Input Sheet'!$S:$S,$AL4483,'Input Sheet'!J:J)</f>
        <v>0</v>
      </c>
      <c r="AG4483" s="28">
        <f>+SUMIF('Input Sheet'!$S:$S,$AL4483,'Input Sheet'!K:K)</f>
        <v>0</v>
      </c>
      <c r="AH4483" s="28">
        <f>+SUMIF('Input Sheet'!$S:$S,$AL4483,'Input Sheet'!L:L)</f>
        <v>0</v>
      </c>
      <c r="AI4483" s="28">
        <f>+SUMIF('Input Sheet'!$S:$S,$AL4483,'Input Sheet'!M:M)</f>
        <v>0</v>
      </c>
      <c r="AJ4483" s="28">
        <f>+SUMIF('Input Sheet'!$S:$S,$AL4483,'Input Sheet'!N:N)</f>
        <v>0</v>
      </c>
      <c r="AK4483" s="28"/>
      <c r="AL4483" s="27" t="str">
        <f t="shared" ref="AL4483:AL4546" si="351">+E4483&amp;"-"&amp;D4483</f>
        <v>310-3080RD</v>
      </c>
      <c r="AM4483" s="34" t="str">
        <f t="shared" si="349"/>
        <v>Used Vehicle</v>
      </c>
      <c r="AN4483" s="34" t="str">
        <f t="shared" si="350"/>
        <v>Used VehicleEx NV demonstrators gross profit p.u.</v>
      </c>
      <c r="AO4483" s="35"/>
      <c r="AP4483" s="35"/>
      <c r="AQ4483" s="35"/>
    </row>
    <row r="4484" spans="1:43" x14ac:dyDescent="0.25">
      <c r="A4484" s="27" t="s">
        <v>103</v>
      </c>
      <c r="B4484" s="27" t="s">
        <v>104</v>
      </c>
      <c r="C4484" s="27" t="s">
        <v>104</v>
      </c>
      <c r="D4484" s="27" t="s">
        <v>844</v>
      </c>
      <c r="E4484" s="27" t="s">
        <v>649</v>
      </c>
      <c r="F4484" s="27" t="s">
        <v>1072</v>
      </c>
      <c r="G4484" s="27" t="s">
        <v>1073</v>
      </c>
      <c r="H4484" s="34" t="s">
        <v>1031</v>
      </c>
      <c r="I4484" s="34" t="s">
        <v>1035</v>
      </c>
      <c r="J4484" s="34" t="str">
        <f t="shared" ref="J4484:J4547" si="352">+H4484&amp;I4484</f>
        <v>Used VehicleEx NV demonstrators gross profit p.u.</v>
      </c>
      <c r="K4484" s="34" t="str">
        <f t="shared" ref="K4484:K4547" si="353">+E4484&amp;G4484</f>
        <v>110Ex-Toyota NV Demonstrator revenue</v>
      </c>
      <c r="L4484" s="28">
        <f>+SUMIF('TB 4-24'!M:M,$AL4484,'TB 4-24'!G:G)</f>
        <v>0</v>
      </c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>
        <f>+SUMIF('Input Sheet'!$S:$S,$AL4484,'Input Sheet'!C:C)</f>
        <v>0</v>
      </c>
      <c r="Z4484" s="28">
        <f>+SUMIF('Input Sheet'!$S:$S,$AL4484,'Input Sheet'!D:D)</f>
        <v>0</v>
      </c>
      <c r="AA4484" s="28">
        <f>+SUMIF('Input Sheet'!$S:$S,$AL4484,'Input Sheet'!E:E)</f>
        <v>0</v>
      </c>
      <c r="AB4484" s="28">
        <f>+SUMIF('Input Sheet'!$S:$S,$AL4484,'Input Sheet'!F:F)</f>
        <v>0</v>
      </c>
      <c r="AC4484" s="28">
        <f>+SUMIF('Input Sheet'!$S:$S,$AL4484,'Input Sheet'!G:G)</f>
        <v>0</v>
      </c>
      <c r="AD4484" s="28">
        <f>+SUMIF('Input Sheet'!$S:$S,$AL4484,'Input Sheet'!H:H)</f>
        <v>0</v>
      </c>
      <c r="AE4484" s="28">
        <f>+SUMIF('Input Sheet'!$S:$S,$AL4484,'Input Sheet'!I:I)</f>
        <v>0</v>
      </c>
      <c r="AF4484" s="28">
        <f>+SUMIF('Input Sheet'!$S:$S,$AL4484,'Input Sheet'!J:J)</f>
        <v>0</v>
      </c>
      <c r="AG4484" s="28">
        <f>+SUMIF('Input Sheet'!$S:$S,$AL4484,'Input Sheet'!K:K)</f>
        <v>0</v>
      </c>
      <c r="AH4484" s="28">
        <f>+SUMIF('Input Sheet'!$S:$S,$AL4484,'Input Sheet'!L:L)</f>
        <v>0</v>
      </c>
      <c r="AI4484" s="28">
        <f>+SUMIF('Input Sheet'!$S:$S,$AL4484,'Input Sheet'!M:M)</f>
        <v>0</v>
      </c>
      <c r="AJ4484" s="28">
        <f>+SUMIF('Input Sheet'!$S:$S,$AL4484,'Input Sheet'!N:N)</f>
        <v>0</v>
      </c>
      <c r="AK4484" s="28"/>
      <c r="AL4484" s="27" t="str">
        <f t="shared" si="351"/>
        <v>110-3080RD</v>
      </c>
      <c r="AM4484" s="34" t="str">
        <f t="shared" si="349"/>
        <v>Used Vehicle</v>
      </c>
      <c r="AN4484" s="34" t="str">
        <f t="shared" si="350"/>
        <v>Used VehicleEx NV demonstrators gross profit p.u.</v>
      </c>
      <c r="AO4484" s="35"/>
      <c r="AP4484" s="35"/>
      <c r="AQ4484" s="35"/>
    </row>
    <row r="4485" spans="1:43" x14ac:dyDescent="0.25">
      <c r="A4485" s="27" t="s">
        <v>103</v>
      </c>
      <c r="B4485" s="27" t="s">
        <v>104</v>
      </c>
      <c r="C4485" s="27" t="s">
        <v>663</v>
      </c>
      <c r="D4485" s="27" t="s">
        <v>845</v>
      </c>
      <c r="E4485" s="27" t="s">
        <v>665</v>
      </c>
      <c r="F4485" s="27" t="s">
        <v>1072</v>
      </c>
      <c r="G4485" s="27" t="s">
        <v>1073</v>
      </c>
      <c r="H4485" s="34" t="s">
        <v>1031</v>
      </c>
      <c r="I4485" s="34" t="s">
        <v>1035</v>
      </c>
      <c r="J4485" s="34" t="str">
        <f t="shared" si="352"/>
        <v>Used VehicleEx NV demonstrators gross profit p.u.</v>
      </c>
      <c r="K4485" s="34" t="str">
        <f t="shared" si="353"/>
        <v>410Ex-Toyota NV Demonstrator revenue</v>
      </c>
      <c r="L4485" s="28">
        <f>+SUMIF('TB 4-24'!M:M,$AL4485,'TB 4-24'!G:G)</f>
        <v>0</v>
      </c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>
        <f>+SUMIF('Input Sheet'!$S:$S,$AL4485,'Input Sheet'!C:C)</f>
        <v>0</v>
      </c>
      <c r="Z4485" s="28">
        <f>+SUMIF('Input Sheet'!$S:$S,$AL4485,'Input Sheet'!D:D)</f>
        <v>0</v>
      </c>
      <c r="AA4485" s="28">
        <f>+SUMIF('Input Sheet'!$S:$S,$AL4485,'Input Sheet'!E:E)</f>
        <v>0</v>
      </c>
      <c r="AB4485" s="28">
        <f>+SUMIF('Input Sheet'!$S:$S,$AL4485,'Input Sheet'!F:F)</f>
        <v>0</v>
      </c>
      <c r="AC4485" s="28">
        <f>+SUMIF('Input Sheet'!$S:$S,$AL4485,'Input Sheet'!G:G)</f>
        <v>0</v>
      </c>
      <c r="AD4485" s="28">
        <f>+SUMIF('Input Sheet'!$S:$S,$AL4485,'Input Sheet'!H:H)</f>
        <v>0</v>
      </c>
      <c r="AE4485" s="28">
        <f>+SUMIF('Input Sheet'!$S:$S,$AL4485,'Input Sheet'!I:I)</f>
        <v>0</v>
      </c>
      <c r="AF4485" s="28">
        <f>+SUMIF('Input Sheet'!$S:$S,$AL4485,'Input Sheet'!J:J)</f>
        <v>0</v>
      </c>
      <c r="AG4485" s="28">
        <f>+SUMIF('Input Sheet'!$S:$S,$AL4485,'Input Sheet'!K:K)</f>
        <v>0</v>
      </c>
      <c r="AH4485" s="28">
        <f>+SUMIF('Input Sheet'!$S:$S,$AL4485,'Input Sheet'!L:L)</f>
        <v>0</v>
      </c>
      <c r="AI4485" s="28">
        <f>+SUMIF('Input Sheet'!$S:$S,$AL4485,'Input Sheet'!M:M)</f>
        <v>0</v>
      </c>
      <c r="AJ4485" s="28">
        <f>+SUMIF('Input Sheet'!$S:$S,$AL4485,'Input Sheet'!N:N)</f>
        <v>0</v>
      </c>
      <c r="AK4485" s="28"/>
      <c r="AL4485" s="27" t="str">
        <f t="shared" si="351"/>
        <v>410-3083R</v>
      </c>
      <c r="AM4485" s="34" t="str">
        <f t="shared" ref="AM4485:AM4548" si="354">H4485</f>
        <v>Used Vehicle</v>
      </c>
      <c r="AN4485" s="34" t="str">
        <f t="shared" ref="AN4485:AN4548" si="355">J4485</f>
        <v>Used VehicleEx NV demonstrators gross profit p.u.</v>
      </c>
      <c r="AO4485" s="35"/>
      <c r="AP4485" s="35"/>
      <c r="AQ4485" s="35"/>
    </row>
    <row r="4486" spans="1:43" x14ac:dyDescent="0.25">
      <c r="A4486" s="27" t="s">
        <v>103</v>
      </c>
      <c r="B4486" s="27" t="s">
        <v>104</v>
      </c>
      <c r="C4486" s="27" t="s">
        <v>671</v>
      </c>
      <c r="D4486" s="27" t="s">
        <v>845</v>
      </c>
      <c r="E4486" s="27" t="s">
        <v>673</v>
      </c>
      <c r="F4486" s="27" t="s">
        <v>1072</v>
      </c>
      <c r="G4486" s="27" t="s">
        <v>1073</v>
      </c>
      <c r="H4486" s="34" t="s">
        <v>1031</v>
      </c>
      <c r="I4486" s="34" t="s">
        <v>1035</v>
      </c>
      <c r="J4486" s="34" t="str">
        <f t="shared" si="352"/>
        <v>Used VehicleEx NV demonstrators gross profit p.u.</v>
      </c>
      <c r="K4486" s="34" t="str">
        <f t="shared" si="353"/>
        <v>310Ex-Toyota NV Demonstrator revenue</v>
      </c>
      <c r="L4486" s="28">
        <f>+SUMIF('TB 4-24'!M:M,$AL4486,'TB 4-24'!G:G)</f>
        <v>0</v>
      </c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>
        <f>+SUMIF('Input Sheet'!$S:$S,$AL4486,'Input Sheet'!C:C)</f>
        <v>0</v>
      </c>
      <c r="Z4486" s="28">
        <f>+SUMIF('Input Sheet'!$S:$S,$AL4486,'Input Sheet'!D:D)</f>
        <v>0</v>
      </c>
      <c r="AA4486" s="28">
        <f>+SUMIF('Input Sheet'!$S:$S,$AL4486,'Input Sheet'!E:E)</f>
        <v>0</v>
      </c>
      <c r="AB4486" s="28">
        <f>+SUMIF('Input Sheet'!$S:$S,$AL4486,'Input Sheet'!F:F)</f>
        <v>0</v>
      </c>
      <c r="AC4486" s="28">
        <f>+SUMIF('Input Sheet'!$S:$S,$AL4486,'Input Sheet'!G:G)</f>
        <v>0</v>
      </c>
      <c r="AD4486" s="28">
        <f>+SUMIF('Input Sheet'!$S:$S,$AL4486,'Input Sheet'!H:H)</f>
        <v>0</v>
      </c>
      <c r="AE4486" s="28">
        <f>+SUMIF('Input Sheet'!$S:$S,$AL4486,'Input Sheet'!I:I)</f>
        <v>0</v>
      </c>
      <c r="AF4486" s="28">
        <f>+SUMIF('Input Sheet'!$S:$S,$AL4486,'Input Sheet'!J:J)</f>
        <v>0</v>
      </c>
      <c r="AG4486" s="28">
        <f>+SUMIF('Input Sheet'!$S:$S,$AL4486,'Input Sheet'!K:K)</f>
        <v>0</v>
      </c>
      <c r="AH4486" s="28">
        <f>+SUMIF('Input Sheet'!$S:$S,$AL4486,'Input Sheet'!L:L)</f>
        <v>0</v>
      </c>
      <c r="AI4486" s="28">
        <f>+SUMIF('Input Sheet'!$S:$S,$AL4486,'Input Sheet'!M:M)</f>
        <v>0</v>
      </c>
      <c r="AJ4486" s="28">
        <f>+SUMIF('Input Sheet'!$S:$S,$AL4486,'Input Sheet'!N:N)</f>
        <v>0</v>
      </c>
      <c r="AK4486" s="28"/>
      <c r="AL4486" s="27" t="str">
        <f t="shared" si="351"/>
        <v>310-3083R</v>
      </c>
      <c r="AM4486" s="34" t="str">
        <f t="shared" si="354"/>
        <v>Used Vehicle</v>
      </c>
      <c r="AN4486" s="34" t="str">
        <f t="shared" si="355"/>
        <v>Used VehicleEx NV demonstrators gross profit p.u.</v>
      </c>
      <c r="AO4486" s="35"/>
      <c r="AP4486" s="35"/>
      <c r="AQ4486" s="35"/>
    </row>
    <row r="4487" spans="1:43" x14ac:dyDescent="0.25">
      <c r="A4487" s="27" t="s">
        <v>103</v>
      </c>
      <c r="B4487" s="27" t="s">
        <v>104</v>
      </c>
      <c r="C4487" s="27" t="s">
        <v>657</v>
      </c>
      <c r="D4487" s="27" t="s">
        <v>845</v>
      </c>
      <c r="E4487" s="27" t="s">
        <v>658</v>
      </c>
      <c r="F4487" s="27" t="s">
        <v>1072</v>
      </c>
      <c r="G4487" s="27" t="s">
        <v>1073</v>
      </c>
      <c r="H4487" s="34" t="s">
        <v>1031</v>
      </c>
      <c r="I4487" s="34" t="s">
        <v>1035</v>
      </c>
      <c r="J4487" s="34" t="str">
        <f t="shared" si="352"/>
        <v>Used VehicleEx NV demonstrators gross profit p.u.</v>
      </c>
      <c r="K4487" s="34" t="str">
        <f t="shared" si="353"/>
        <v>210Ex-Toyota NV Demonstrator revenue</v>
      </c>
      <c r="L4487" s="28">
        <f>+SUMIF('TB 4-24'!M:M,$AL4487,'TB 4-24'!G:G)</f>
        <v>0</v>
      </c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>
        <f>+SUMIF('Input Sheet'!$S:$S,$AL4487,'Input Sheet'!C:C)</f>
        <v>0</v>
      </c>
      <c r="Z4487" s="28">
        <f>+SUMIF('Input Sheet'!$S:$S,$AL4487,'Input Sheet'!D:D)</f>
        <v>0</v>
      </c>
      <c r="AA4487" s="28">
        <f>+SUMIF('Input Sheet'!$S:$S,$AL4487,'Input Sheet'!E:E)</f>
        <v>0</v>
      </c>
      <c r="AB4487" s="28">
        <f>+SUMIF('Input Sheet'!$S:$S,$AL4487,'Input Sheet'!F:F)</f>
        <v>0</v>
      </c>
      <c r="AC4487" s="28">
        <f>+SUMIF('Input Sheet'!$S:$S,$AL4487,'Input Sheet'!G:G)</f>
        <v>0</v>
      </c>
      <c r="AD4487" s="28">
        <f>+SUMIF('Input Sheet'!$S:$S,$AL4487,'Input Sheet'!H:H)</f>
        <v>0</v>
      </c>
      <c r="AE4487" s="28">
        <f>+SUMIF('Input Sheet'!$S:$S,$AL4487,'Input Sheet'!I:I)</f>
        <v>0</v>
      </c>
      <c r="AF4487" s="28">
        <f>+SUMIF('Input Sheet'!$S:$S,$AL4487,'Input Sheet'!J:J)</f>
        <v>0</v>
      </c>
      <c r="AG4487" s="28">
        <f>+SUMIF('Input Sheet'!$S:$S,$AL4487,'Input Sheet'!K:K)</f>
        <v>0</v>
      </c>
      <c r="AH4487" s="28">
        <f>+SUMIF('Input Sheet'!$S:$S,$AL4487,'Input Sheet'!L:L)</f>
        <v>0</v>
      </c>
      <c r="AI4487" s="28">
        <f>+SUMIF('Input Sheet'!$S:$S,$AL4487,'Input Sheet'!M:M)</f>
        <v>0</v>
      </c>
      <c r="AJ4487" s="28">
        <f>+SUMIF('Input Sheet'!$S:$S,$AL4487,'Input Sheet'!N:N)</f>
        <v>0</v>
      </c>
      <c r="AK4487" s="28"/>
      <c r="AL4487" s="27" t="str">
        <f t="shared" si="351"/>
        <v>210-3083R</v>
      </c>
      <c r="AM4487" s="34" t="str">
        <f t="shared" si="354"/>
        <v>Used Vehicle</v>
      </c>
      <c r="AN4487" s="34" t="str">
        <f t="shared" si="355"/>
        <v>Used VehicleEx NV demonstrators gross profit p.u.</v>
      </c>
      <c r="AO4487" s="35"/>
      <c r="AP4487" s="35"/>
      <c r="AQ4487" s="35"/>
    </row>
    <row r="4488" spans="1:43" x14ac:dyDescent="0.25">
      <c r="A4488" s="27" t="s">
        <v>103</v>
      </c>
      <c r="B4488" s="27" t="s">
        <v>104</v>
      </c>
      <c r="C4488" s="27" t="s">
        <v>104</v>
      </c>
      <c r="D4488" s="27" t="s">
        <v>845</v>
      </c>
      <c r="E4488" s="27" t="s">
        <v>649</v>
      </c>
      <c r="F4488" s="27" t="s">
        <v>1072</v>
      </c>
      <c r="G4488" s="27" t="s">
        <v>1073</v>
      </c>
      <c r="H4488" s="34" t="s">
        <v>1031</v>
      </c>
      <c r="I4488" s="34" t="s">
        <v>1035</v>
      </c>
      <c r="J4488" s="34" t="str">
        <f t="shared" si="352"/>
        <v>Used VehicleEx NV demonstrators gross profit p.u.</v>
      </c>
      <c r="K4488" s="34" t="str">
        <f t="shared" si="353"/>
        <v>110Ex-Toyota NV Demonstrator revenue</v>
      </c>
      <c r="L4488" s="28">
        <f>+SUMIF('TB 4-24'!M:M,$AL4488,'TB 4-24'!G:G)</f>
        <v>0</v>
      </c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>
        <f>+SUMIF('Input Sheet'!$S:$S,$AL4488,'Input Sheet'!C:C)</f>
        <v>0</v>
      </c>
      <c r="Z4488" s="28">
        <f>+SUMIF('Input Sheet'!$S:$S,$AL4488,'Input Sheet'!D:D)</f>
        <v>0</v>
      </c>
      <c r="AA4488" s="28">
        <f>+SUMIF('Input Sheet'!$S:$S,$AL4488,'Input Sheet'!E:E)</f>
        <v>0</v>
      </c>
      <c r="AB4488" s="28">
        <f>+SUMIF('Input Sheet'!$S:$S,$AL4488,'Input Sheet'!F:F)</f>
        <v>0</v>
      </c>
      <c r="AC4488" s="28">
        <f>+SUMIF('Input Sheet'!$S:$S,$AL4488,'Input Sheet'!G:G)</f>
        <v>0</v>
      </c>
      <c r="AD4488" s="28">
        <f>+SUMIF('Input Sheet'!$S:$S,$AL4488,'Input Sheet'!H:H)</f>
        <v>0</v>
      </c>
      <c r="AE4488" s="28">
        <f>+SUMIF('Input Sheet'!$S:$S,$AL4488,'Input Sheet'!I:I)</f>
        <v>0</v>
      </c>
      <c r="AF4488" s="28">
        <f>+SUMIF('Input Sheet'!$S:$S,$AL4488,'Input Sheet'!J:J)</f>
        <v>0</v>
      </c>
      <c r="AG4488" s="28">
        <f>+SUMIF('Input Sheet'!$S:$S,$AL4488,'Input Sheet'!K:K)</f>
        <v>0</v>
      </c>
      <c r="AH4488" s="28">
        <f>+SUMIF('Input Sheet'!$S:$S,$AL4488,'Input Sheet'!L:L)</f>
        <v>0</v>
      </c>
      <c r="AI4488" s="28">
        <f>+SUMIF('Input Sheet'!$S:$S,$AL4488,'Input Sheet'!M:M)</f>
        <v>0</v>
      </c>
      <c r="AJ4488" s="28">
        <f>+SUMIF('Input Sheet'!$S:$S,$AL4488,'Input Sheet'!N:N)</f>
        <v>0</v>
      </c>
      <c r="AK4488" s="28"/>
      <c r="AL4488" s="27" t="str">
        <f t="shared" si="351"/>
        <v>110-3083R</v>
      </c>
      <c r="AM4488" s="34" t="str">
        <f t="shared" si="354"/>
        <v>Used Vehicle</v>
      </c>
      <c r="AN4488" s="34" t="str">
        <f t="shared" si="355"/>
        <v>Used VehicleEx NV demonstrators gross profit p.u.</v>
      </c>
      <c r="AO4488" s="35"/>
      <c r="AP4488" s="35"/>
      <c r="AQ4488" s="35"/>
    </row>
    <row r="4489" spans="1:43" x14ac:dyDescent="0.25">
      <c r="A4489" s="27" t="s">
        <v>103</v>
      </c>
      <c r="B4489" s="27" t="s">
        <v>104</v>
      </c>
      <c r="C4489" s="27" t="s">
        <v>104</v>
      </c>
      <c r="D4489" s="27" t="s">
        <v>846</v>
      </c>
      <c r="E4489" s="27" t="s">
        <v>649</v>
      </c>
      <c r="F4489" s="27" t="s">
        <v>1072</v>
      </c>
      <c r="G4489" s="27" t="s">
        <v>1073</v>
      </c>
      <c r="H4489" s="34" t="s">
        <v>1031</v>
      </c>
      <c r="I4489" s="34" t="s">
        <v>1035</v>
      </c>
      <c r="J4489" s="34" t="str">
        <f t="shared" si="352"/>
        <v>Used VehicleEx NV demonstrators gross profit p.u.</v>
      </c>
      <c r="K4489" s="34" t="str">
        <f t="shared" si="353"/>
        <v>110Ex-Toyota NV Demonstrator revenue</v>
      </c>
      <c r="L4489" s="28">
        <f>+SUMIF('TB 4-24'!M:M,$AL4489,'TB 4-24'!G:G)</f>
        <v>0</v>
      </c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>
        <f>+SUMIF('Input Sheet'!$S:$S,$AL4489,'Input Sheet'!C:C)</f>
        <v>0</v>
      </c>
      <c r="Z4489" s="28">
        <f>+SUMIF('Input Sheet'!$S:$S,$AL4489,'Input Sheet'!D:D)</f>
        <v>0</v>
      </c>
      <c r="AA4489" s="28">
        <f>+SUMIF('Input Sheet'!$S:$S,$AL4489,'Input Sheet'!E:E)</f>
        <v>0</v>
      </c>
      <c r="AB4489" s="28">
        <f>+SUMIF('Input Sheet'!$S:$S,$AL4489,'Input Sheet'!F:F)</f>
        <v>0</v>
      </c>
      <c r="AC4489" s="28">
        <f>+SUMIF('Input Sheet'!$S:$S,$AL4489,'Input Sheet'!G:G)</f>
        <v>0</v>
      </c>
      <c r="AD4489" s="28">
        <f>+SUMIF('Input Sheet'!$S:$S,$AL4489,'Input Sheet'!H:H)</f>
        <v>0</v>
      </c>
      <c r="AE4489" s="28">
        <f>+SUMIF('Input Sheet'!$S:$S,$AL4489,'Input Sheet'!I:I)</f>
        <v>0</v>
      </c>
      <c r="AF4489" s="28">
        <f>+SUMIF('Input Sheet'!$S:$S,$AL4489,'Input Sheet'!J:J)</f>
        <v>0</v>
      </c>
      <c r="AG4489" s="28">
        <f>+SUMIF('Input Sheet'!$S:$S,$AL4489,'Input Sheet'!K:K)</f>
        <v>0</v>
      </c>
      <c r="AH4489" s="28">
        <f>+SUMIF('Input Sheet'!$S:$S,$AL4489,'Input Sheet'!L:L)</f>
        <v>0</v>
      </c>
      <c r="AI4489" s="28">
        <f>+SUMIF('Input Sheet'!$S:$S,$AL4489,'Input Sheet'!M:M)</f>
        <v>0</v>
      </c>
      <c r="AJ4489" s="28">
        <f>+SUMIF('Input Sheet'!$S:$S,$AL4489,'Input Sheet'!N:N)</f>
        <v>0</v>
      </c>
      <c r="AK4489" s="28"/>
      <c r="AL4489" s="27" t="str">
        <f t="shared" si="351"/>
        <v>110-3083RD</v>
      </c>
      <c r="AM4489" s="34" t="str">
        <f t="shared" si="354"/>
        <v>Used Vehicle</v>
      </c>
      <c r="AN4489" s="34" t="str">
        <f t="shared" si="355"/>
        <v>Used VehicleEx NV demonstrators gross profit p.u.</v>
      </c>
      <c r="AO4489" s="35"/>
      <c r="AP4489" s="35"/>
      <c r="AQ4489" s="35"/>
    </row>
    <row r="4490" spans="1:43" x14ac:dyDescent="0.25">
      <c r="A4490" s="27" t="s">
        <v>103</v>
      </c>
      <c r="B4490" s="27" t="s">
        <v>104</v>
      </c>
      <c r="C4490" s="27" t="s">
        <v>657</v>
      </c>
      <c r="D4490" s="27" t="s">
        <v>846</v>
      </c>
      <c r="E4490" s="27" t="s">
        <v>658</v>
      </c>
      <c r="F4490" s="27" t="s">
        <v>1072</v>
      </c>
      <c r="G4490" s="27" t="s">
        <v>1073</v>
      </c>
      <c r="H4490" s="34" t="s">
        <v>1031</v>
      </c>
      <c r="I4490" s="34" t="s">
        <v>1035</v>
      </c>
      <c r="J4490" s="34" t="str">
        <f t="shared" si="352"/>
        <v>Used VehicleEx NV demonstrators gross profit p.u.</v>
      </c>
      <c r="K4490" s="34" t="str">
        <f t="shared" si="353"/>
        <v>210Ex-Toyota NV Demonstrator revenue</v>
      </c>
      <c r="L4490" s="28">
        <f>+SUMIF('TB 4-24'!M:M,$AL4490,'TB 4-24'!G:G)</f>
        <v>0</v>
      </c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>
        <f>+SUMIF('Input Sheet'!$S:$S,$AL4490,'Input Sheet'!C:C)</f>
        <v>0</v>
      </c>
      <c r="Z4490" s="28">
        <f>+SUMIF('Input Sheet'!$S:$S,$AL4490,'Input Sheet'!D:D)</f>
        <v>0</v>
      </c>
      <c r="AA4490" s="28">
        <f>+SUMIF('Input Sheet'!$S:$S,$AL4490,'Input Sheet'!E:E)</f>
        <v>0</v>
      </c>
      <c r="AB4490" s="28">
        <f>+SUMIF('Input Sheet'!$S:$S,$AL4490,'Input Sheet'!F:F)</f>
        <v>0</v>
      </c>
      <c r="AC4490" s="28">
        <f>+SUMIF('Input Sheet'!$S:$S,$AL4490,'Input Sheet'!G:G)</f>
        <v>0</v>
      </c>
      <c r="AD4490" s="28">
        <f>+SUMIF('Input Sheet'!$S:$S,$AL4490,'Input Sheet'!H:H)</f>
        <v>0</v>
      </c>
      <c r="AE4490" s="28">
        <f>+SUMIF('Input Sheet'!$S:$S,$AL4490,'Input Sheet'!I:I)</f>
        <v>0</v>
      </c>
      <c r="AF4490" s="28">
        <f>+SUMIF('Input Sheet'!$S:$S,$AL4490,'Input Sheet'!J:J)</f>
        <v>0</v>
      </c>
      <c r="AG4490" s="28">
        <f>+SUMIF('Input Sheet'!$S:$S,$AL4490,'Input Sheet'!K:K)</f>
        <v>0</v>
      </c>
      <c r="AH4490" s="28">
        <f>+SUMIF('Input Sheet'!$S:$S,$AL4490,'Input Sheet'!L:L)</f>
        <v>0</v>
      </c>
      <c r="AI4490" s="28">
        <f>+SUMIF('Input Sheet'!$S:$S,$AL4490,'Input Sheet'!M:M)</f>
        <v>0</v>
      </c>
      <c r="AJ4490" s="28">
        <f>+SUMIF('Input Sheet'!$S:$S,$AL4490,'Input Sheet'!N:N)</f>
        <v>0</v>
      </c>
      <c r="AK4490" s="28"/>
      <c r="AL4490" s="27" t="str">
        <f t="shared" si="351"/>
        <v>210-3083RD</v>
      </c>
      <c r="AM4490" s="34" t="str">
        <f t="shared" si="354"/>
        <v>Used Vehicle</v>
      </c>
      <c r="AN4490" s="34" t="str">
        <f t="shared" si="355"/>
        <v>Used VehicleEx NV demonstrators gross profit p.u.</v>
      </c>
      <c r="AO4490" s="35"/>
      <c r="AP4490" s="35"/>
      <c r="AQ4490" s="35"/>
    </row>
    <row r="4491" spans="1:43" x14ac:dyDescent="0.25">
      <c r="A4491" s="27" t="s">
        <v>103</v>
      </c>
      <c r="B4491" s="27" t="s">
        <v>104</v>
      </c>
      <c r="C4491" s="27" t="s">
        <v>663</v>
      </c>
      <c r="D4491" s="27" t="s">
        <v>846</v>
      </c>
      <c r="E4491" s="27" t="s">
        <v>665</v>
      </c>
      <c r="F4491" s="27" t="s">
        <v>1072</v>
      </c>
      <c r="G4491" s="27" t="s">
        <v>1073</v>
      </c>
      <c r="H4491" s="34" t="s">
        <v>1031</v>
      </c>
      <c r="I4491" s="34" t="s">
        <v>1035</v>
      </c>
      <c r="J4491" s="34" t="str">
        <f t="shared" si="352"/>
        <v>Used VehicleEx NV demonstrators gross profit p.u.</v>
      </c>
      <c r="K4491" s="34" t="str">
        <f t="shared" si="353"/>
        <v>410Ex-Toyota NV Demonstrator revenue</v>
      </c>
      <c r="L4491" s="28">
        <f>+SUMIF('TB 4-24'!M:M,$AL4491,'TB 4-24'!G:G)</f>
        <v>0</v>
      </c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>
        <f>+SUMIF('Input Sheet'!$S:$S,$AL4491,'Input Sheet'!C:C)</f>
        <v>0</v>
      </c>
      <c r="Z4491" s="28">
        <f>+SUMIF('Input Sheet'!$S:$S,$AL4491,'Input Sheet'!D:D)</f>
        <v>0</v>
      </c>
      <c r="AA4491" s="28">
        <f>+SUMIF('Input Sheet'!$S:$S,$AL4491,'Input Sheet'!E:E)</f>
        <v>0</v>
      </c>
      <c r="AB4491" s="28">
        <f>+SUMIF('Input Sheet'!$S:$S,$AL4491,'Input Sheet'!F:F)</f>
        <v>0</v>
      </c>
      <c r="AC4491" s="28">
        <f>+SUMIF('Input Sheet'!$S:$S,$AL4491,'Input Sheet'!G:G)</f>
        <v>0</v>
      </c>
      <c r="AD4491" s="28">
        <f>+SUMIF('Input Sheet'!$S:$S,$AL4491,'Input Sheet'!H:H)</f>
        <v>0</v>
      </c>
      <c r="AE4491" s="28">
        <f>+SUMIF('Input Sheet'!$S:$S,$AL4491,'Input Sheet'!I:I)</f>
        <v>0</v>
      </c>
      <c r="AF4491" s="28">
        <f>+SUMIF('Input Sheet'!$S:$S,$AL4491,'Input Sheet'!J:J)</f>
        <v>0</v>
      </c>
      <c r="AG4491" s="28">
        <f>+SUMIF('Input Sheet'!$S:$S,$AL4491,'Input Sheet'!K:K)</f>
        <v>0</v>
      </c>
      <c r="AH4491" s="28">
        <f>+SUMIF('Input Sheet'!$S:$S,$AL4491,'Input Sheet'!L:L)</f>
        <v>0</v>
      </c>
      <c r="AI4491" s="28">
        <f>+SUMIF('Input Sheet'!$S:$S,$AL4491,'Input Sheet'!M:M)</f>
        <v>0</v>
      </c>
      <c r="AJ4491" s="28">
        <f>+SUMIF('Input Sheet'!$S:$S,$AL4491,'Input Sheet'!N:N)</f>
        <v>0</v>
      </c>
      <c r="AK4491" s="28"/>
      <c r="AL4491" s="27" t="str">
        <f t="shared" si="351"/>
        <v>410-3083RD</v>
      </c>
      <c r="AM4491" s="34" t="str">
        <f t="shared" si="354"/>
        <v>Used Vehicle</v>
      </c>
      <c r="AN4491" s="34" t="str">
        <f t="shared" si="355"/>
        <v>Used VehicleEx NV demonstrators gross profit p.u.</v>
      </c>
      <c r="AO4491" s="35"/>
      <c r="AP4491" s="35"/>
      <c r="AQ4491" s="35"/>
    </row>
    <row r="4492" spans="1:43" x14ac:dyDescent="0.25">
      <c r="A4492" s="27" t="s">
        <v>103</v>
      </c>
      <c r="B4492" s="27" t="s">
        <v>104</v>
      </c>
      <c r="C4492" s="27" t="s">
        <v>671</v>
      </c>
      <c r="D4492" s="27" t="s">
        <v>846</v>
      </c>
      <c r="E4492" s="27" t="s">
        <v>673</v>
      </c>
      <c r="F4492" s="27" t="s">
        <v>1072</v>
      </c>
      <c r="G4492" s="27" t="s">
        <v>1073</v>
      </c>
      <c r="H4492" s="34" t="s">
        <v>1031</v>
      </c>
      <c r="I4492" s="34" t="s">
        <v>1035</v>
      </c>
      <c r="J4492" s="34" t="str">
        <f t="shared" si="352"/>
        <v>Used VehicleEx NV demonstrators gross profit p.u.</v>
      </c>
      <c r="K4492" s="34" t="str">
        <f t="shared" si="353"/>
        <v>310Ex-Toyota NV Demonstrator revenue</v>
      </c>
      <c r="L4492" s="28">
        <f>+SUMIF('TB 4-24'!M:M,$AL4492,'TB 4-24'!G:G)</f>
        <v>0</v>
      </c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>
        <f>+SUMIF('Input Sheet'!$S:$S,$AL4492,'Input Sheet'!C:C)</f>
        <v>0</v>
      </c>
      <c r="Z4492" s="28">
        <f>+SUMIF('Input Sheet'!$S:$S,$AL4492,'Input Sheet'!D:D)</f>
        <v>0</v>
      </c>
      <c r="AA4492" s="28">
        <f>+SUMIF('Input Sheet'!$S:$S,$AL4492,'Input Sheet'!E:E)</f>
        <v>0</v>
      </c>
      <c r="AB4492" s="28">
        <f>+SUMIF('Input Sheet'!$S:$S,$AL4492,'Input Sheet'!F:F)</f>
        <v>0</v>
      </c>
      <c r="AC4492" s="28">
        <f>+SUMIF('Input Sheet'!$S:$S,$AL4492,'Input Sheet'!G:G)</f>
        <v>0</v>
      </c>
      <c r="AD4492" s="28">
        <f>+SUMIF('Input Sheet'!$S:$S,$AL4492,'Input Sheet'!H:H)</f>
        <v>0</v>
      </c>
      <c r="AE4492" s="28">
        <f>+SUMIF('Input Sheet'!$S:$S,$AL4492,'Input Sheet'!I:I)</f>
        <v>0</v>
      </c>
      <c r="AF4492" s="28">
        <f>+SUMIF('Input Sheet'!$S:$S,$AL4492,'Input Sheet'!J:J)</f>
        <v>0</v>
      </c>
      <c r="AG4492" s="28">
        <f>+SUMIF('Input Sheet'!$S:$S,$AL4492,'Input Sheet'!K:K)</f>
        <v>0</v>
      </c>
      <c r="AH4492" s="28">
        <f>+SUMIF('Input Sheet'!$S:$S,$AL4492,'Input Sheet'!L:L)</f>
        <v>0</v>
      </c>
      <c r="AI4492" s="28">
        <f>+SUMIF('Input Sheet'!$S:$S,$AL4492,'Input Sheet'!M:M)</f>
        <v>0</v>
      </c>
      <c r="AJ4492" s="28">
        <f>+SUMIF('Input Sheet'!$S:$S,$AL4492,'Input Sheet'!N:N)</f>
        <v>0</v>
      </c>
      <c r="AK4492" s="28"/>
      <c r="AL4492" s="27" t="str">
        <f t="shared" si="351"/>
        <v>310-3083RD</v>
      </c>
      <c r="AM4492" s="34" t="str">
        <f t="shared" si="354"/>
        <v>Used Vehicle</v>
      </c>
      <c r="AN4492" s="34" t="str">
        <f t="shared" si="355"/>
        <v>Used VehicleEx NV demonstrators gross profit p.u.</v>
      </c>
      <c r="AO4492" s="35"/>
      <c r="AP4492" s="35"/>
      <c r="AQ4492" s="35"/>
    </row>
    <row r="4493" spans="1:43" x14ac:dyDescent="0.25">
      <c r="A4493" s="27" t="s">
        <v>103</v>
      </c>
      <c r="B4493" s="27" t="s">
        <v>104</v>
      </c>
      <c r="C4493" s="27" t="s">
        <v>663</v>
      </c>
      <c r="D4493" s="27" t="s">
        <v>847</v>
      </c>
      <c r="E4493" s="27" t="s">
        <v>665</v>
      </c>
      <c r="F4493" s="27" t="s">
        <v>1072</v>
      </c>
      <c r="G4493" s="27" t="s">
        <v>1073</v>
      </c>
      <c r="H4493" s="34" t="s">
        <v>1031</v>
      </c>
      <c r="I4493" s="34" t="s">
        <v>1035</v>
      </c>
      <c r="J4493" s="34" t="str">
        <f t="shared" si="352"/>
        <v>Used VehicleEx NV demonstrators gross profit p.u.</v>
      </c>
      <c r="K4493" s="34" t="str">
        <f t="shared" si="353"/>
        <v>410Ex-Toyota NV Demonstrator revenue</v>
      </c>
      <c r="L4493" s="28">
        <f>+SUMIF('TB 4-24'!M:M,$AL4493,'TB 4-24'!G:G)</f>
        <v>0</v>
      </c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>
        <f>+SUMIF('Input Sheet'!$S:$S,$AL4493,'Input Sheet'!C:C)</f>
        <v>0</v>
      </c>
      <c r="Z4493" s="28">
        <f>+SUMIF('Input Sheet'!$S:$S,$AL4493,'Input Sheet'!D:D)</f>
        <v>0</v>
      </c>
      <c r="AA4493" s="28">
        <f>+SUMIF('Input Sheet'!$S:$S,$AL4493,'Input Sheet'!E:E)</f>
        <v>0</v>
      </c>
      <c r="AB4493" s="28">
        <f>+SUMIF('Input Sheet'!$S:$S,$AL4493,'Input Sheet'!F:F)</f>
        <v>0</v>
      </c>
      <c r="AC4493" s="28">
        <f>+SUMIF('Input Sheet'!$S:$S,$AL4493,'Input Sheet'!G:G)</f>
        <v>0</v>
      </c>
      <c r="AD4493" s="28">
        <f>+SUMIF('Input Sheet'!$S:$S,$AL4493,'Input Sheet'!H:H)</f>
        <v>0</v>
      </c>
      <c r="AE4493" s="28">
        <f>+SUMIF('Input Sheet'!$S:$S,$AL4493,'Input Sheet'!I:I)</f>
        <v>0</v>
      </c>
      <c r="AF4493" s="28">
        <f>+SUMIF('Input Sheet'!$S:$S,$AL4493,'Input Sheet'!J:J)</f>
        <v>0</v>
      </c>
      <c r="AG4493" s="28">
        <f>+SUMIF('Input Sheet'!$S:$S,$AL4493,'Input Sheet'!K:K)</f>
        <v>0</v>
      </c>
      <c r="AH4493" s="28">
        <f>+SUMIF('Input Sheet'!$S:$S,$AL4493,'Input Sheet'!L:L)</f>
        <v>0</v>
      </c>
      <c r="AI4493" s="28">
        <f>+SUMIF('Input Sheet'!$S:$S,$AL4493,'Input Sheet'!M:M)</f>
        <v>0</v>
      </c>
      <c r="AJ4493" s="28">
        <f>+SUMIF('Input Sheet'!$S:$S,$AL4493,'Input Sheet'!N:N)</f>
        <v>0</v>
      </c>
      <c r="AK4493" s="28"/>
      <c r="AL4493" s="27" t="str">
        <f t="shared" si="351"/>
        <v>410-3085R</v>
      </c>
      <c r="AM4493" s="34" t="str">
        <f t="shared" si="354"/>
        <v>Used Vehicle</v>
      </c>
      <c r="AN4493" s="34" t="str">
        <f t="shared" si="355"/>
        <v>Used VehicleEx NV demonstrators gross profit p.u.</v>
      </c>
      <c r="AO4493" s="35"/>
      <c r="AP4493" s="35"/>
      <c r="AQ4493" s="35"/>
    </row>
    <row r="4494" spans="1:43" x14ac:dyDescent="0.25">
      <c r="A4494" s="27" t="s">
        <v>103</v>
      </c>
      <c r="B4494" s="27" t="s">
        <v>104</v>
      </c>
      <c r="C4494" s="27" t="s">
        <v>671</v>
      </c>
      <c r="D4494" s="27" t="s">
        <v>847</v>
      </c>
      <c r="E4494" s="27" t="s">
        <v>673</v>
      </c>
      <c r="F4494" s="27" t="s">
        <v>1072</v>
      </c>
      <c r="G4494" s="27" t="s">
        <v>1073</v>
      </c>
      <c r="H4494" s="34" t="s">
        <v>1031</v>
      </c>
      <c r="I4494" s="34" t="s">
        <v>1035</v>
      </c>
      <c r="J4494" s="34" t="str">
        <f t="shared" si="352"/>
        <v>Used VehicleEx NV demonstrators gross profit p.u.</v>
      </c>
      <c r="K4494" s="34" t="str">
        <f t="shared" si="353"/>
        <v>310Ex-Toyota NV Demonstrator revenue</v>
      </c>
      <c r="L4494" s="28">
        <f>+SUMIF('TB 4-24'!M:M,$AL4494,'TB 4-24'!G:G)</f>
        <v>0</v>
      </c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>
        <f>+SUMIF('Input Sheet'!$S:$S,$AL4494,'Input Sheet'!C:C)</f>
        <v>0</v>
      </c>
      <c r="Z4494" s="28">
        <f>+SUMIF('Input Sheet'!$S:$S,$AL4494,'Input Sheet'!D:D)</f>
        <v>0</v>
      </c>
      <c r="AA4494" s="28">
        <f>+SUMIF('Input Sheet'!$S:$S,$AL4494,'Input Sheet'!E:E)</f>
        <v>0</v>
      </c>
      <c r="AB4494" s="28">
        <f>+SUMIF('Input Sheet'!$S:$S,$AL4494,'Input Sheet'!F:F)</f>
        <v>0</v>
      </c>
      <c r="AC4494" s="28">
        <f>+SUMIF('Input Sheet'!$S:$S,$AL4494,'Input Sheet'!G:G)</f>
        <v>0</v>
      </c>
      <c r="AD4494" s="28">
        <f>+SUMIF('Input Sheet'!$S:$S,$AL4494,'Input Sheet'!H:H)</f>
        <v>0</v>
      </c>
      <c r="AE4494" s="28">
        <f>+SUMIF('Input Sheet'!$S:$S,$AL4494,'Input Sheet'!I:I)</f>
        <v>0</v>
      </c>
      <c r="AF4494" s="28">
        <f>+SUMIF('Input Sheet'!$S:$S,$AL4494,'Input Sheet'!J:J)</f>
        <v>0</v>
      </c>
      <c r="AG4494" s="28">
        <f>+SUMIF('Input Sheet'!$S:$S,$AL4494,'Input Sheet'!K:K)</f>
        <v>0</v>
      </c>
      <c r="AH4494" s="28">
        <f>+SUMIF('Input Sheet'!$S:$S,$AL4494,'Input Sheet'!L:L)</f>
        <v>0</v>
      </c>
      <c r="AI4494" s="28">
        <f>+SUMIF('Input Sheet'!$S:$S,$AL4494,'Input Sheet'!M:M)</f>
        <v>0</v>
      </c>
      <c r="AJ4494" s="28">
        <f>+SUMIF('Input Sheet'!$S:$S,$AL4494,'Input Sheet'!N:N)</f>
        <v>0</v>
      </c>
      <c r="AK4494" s="28"/>
      <c r="AL4494" s="27" t="str">
        <f t="shared" si="351"/>
        <v>310-3085R</v>
      </c>
      <c r="AM4494" s="34" t="str">
        <f t="shared" si="354"/>
        <v>Used Vehicle</v>
      </c>
      <c r="AN4494" s="34" t="str">
        <f t="shared" si="355"/>
        <v>Used VehicleEx NV demonstrators gross profit p.u.</v>
      </c>
      <c r="AO4494" s="35"/>
      <c r="AP4494" s="35"/>
      <c r="AQ4494" s="35"/>
    </row>
    <row r="4495" spans="1:43" x14ac:dyDescent="0.25">
      <c r="A4495" s="27" t="s">
        <v>103</v>
      </c>
      <c r="B4495" s="27" t="s">
        <v>104</v>
      </c>
      <c r="C4495" s="27" t="s">
        <v>657</v>
      </c>
      <c r="D4495" s="27" t="s">
        <v>847</v>
      </c>
      <c r="E4495" s="27" t="s">
        <v>658</v>
      </c>
      <c r="F4495" s="27" t="s">
        <v>1072</v>
      </c>
      <c r="G4495" s="27" t="s">
        <v>1073</v>
      </c>
      <c r="H4495" s="34" t="s">
        <v>1031</v>
      </c>
      <c r="I4495" s="34" t="s">
        <v>1035</v>
      </c>
      <c r="J4495" s="34" t="str">
        <f t="shared" si="352"/>
        <v>Used VehicleEx NV demonstrators gross profit p.u.</v>
      </c>
      <c r="K4495" s="34" t="str">
        <f t="shared" si="353"/>
        <v>210Ex-Toyota NV Demonstrator revenue</v>
      </c>
      <c r="L4495" s="28">
        <f>+SUMIF('TB 4-24'!M:M,$AL4495,'TB 4-24'!G:G)</f>
        <v>0</v>
      </c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>
        <f>+SUMIF('Input Sheet'!$S:$S,$AL4495,'Input Sheet'!C:C)</f>
        <v>0</v>
      </c>
      <c r="Z4495" s="28">
        <f>+SUMIF('Input Sheet'!$S:$S,$AL4495,'Input Sheet'!D:D)</f>
        <v>0</v>
      </c>
      <c r="AA4495" s="28">
        <f>+SUMIF('Input Sheet'!$S:$S,$AL4495,'Input Sheet'!E:E)</f>
        <v>0</v>
      </c>
      <c r="AB4495" s="28">
        <f>+SUMIF('Input Sheet'!$S:$S,$AL4495,'Input Sheet'!F:F)</f>
        <v>0</v>
      </c>
      <c r="AC4495" s="28">
        <f>+SUMIF('Input Sheet'!$S:$S,$AL4495,'Input Sheet'!G:G)</f>
        <v>0</v>
      </c>
      <c r="AD4495" s="28">
        <f>+SUMIF('Input Sheet'!$S:$S,$AL4495,'Input Sheet'!H:H)</f>
        <v>0</v>
      </c>
      <c r="AE4495" s="28">
        <f>+SUMIF('Input Sheet'!$S:$S,$AL4495,'Input Sheet'!I:I)</f>
        <v>0</v>
      </c>
      <c r="AF4495" s="28">
        <f>+SUMIF('Input Sheet'!$S:$S,$AL4495,'Input Sheet'!J:J)</f>
        <v>0</v>
      </c>
      <c r="AG4495" s="28">
        <f>+SUMIF('Input Sheet'!$S:$S,$AL4495,'Input Sheet'!K:K)</f>
        <v>0</v>
      </c>
      <c r="AH4495" s="28">
        <f>+SUMIF('Input Sheet'!$S:$S,$AL4495,'Input Sheet'!L:L)</f>
        <v>0</v>
      </c>
      <c r="AI4495" s="28">
        <f>+SUMIF('Input Sheet'!$S:$S,$AL4495,'Input Sheet'!M:M)</f>
        <v>0</v>
      </c>
      <c r="AJ4495" s="28">
        <f>+SUMIF('Input Sheet'!$S:$S,$AL4495,'Input Sheet'!N:N)</f>
        <v>0</v>
      </c>
      <c r="AK4495" s="28"/>
      <c r="AL4495" s="27" t="str">
        <f t="shared" si="351"/>
        <v>210-3085R</v>
      </c>
      <c r="AM4495" s="34" t="str">
        <f t="shared" si="354"/>
        <v>Used Vehicle</v>
      </c>
      <c r="AN4495" s="34" t="str">
        <f t="shared" si="355"/>
        <v>Used VehicleEx NV demonstrators gross profit p.u.</v>
      </c>
      <c r="AO4495" s="35"/>
      <c r="AP4495" s="35"/>
      <c r="AQ4495" s="35"/>
    </row>
    <row r="4496" spans="1:43" x14ac:dyDescent="0.25">
      <c r="A4496" s="27" t="s">
        <v>103</v>
      </c>
      <c r="B4496" s="27" t="s">
        <v>104</v>
      </c>
      <c r="C4496" s="27" t="s">
        <v>104</v>
      </c>
      <c r="D4496" s="27" t="s">
        <v>847</v>
      </c>
      <c r="E4496" s="27" t="s">
        <v>649</v>
      </c>
      <c r="F4496" s="27" t="s">
        <v>1072</v>
      </c>
      <c r="G4496" s="27" t="s">
        <v>1073</v>
      </c>
      <c r="H4496" s="34" t="s">
        <v>1031</v>
      </c>
      <c r="I4496" s="34" t="s">
        <v>1035</v>
      </c>
      <c r="J4496" s="34" t="str">
        <f t="shared" si="352"/>
        <v>Used VehicleEx NV demonstrators gross profit p.u.</v>
      </c>
      <c r="K4496" s="34" t="str">
        <f t="shared" si="353"/>
        <v>110Ex-Toyota NV Demonstrator revenue</v>
      </c>
      <c r="L4496" s="28">
        <f>+SUMIF('TB 4-24'!M:M,$AL4496,'TB 4-24'!G:G)</f>
        <v>0</v>
      </c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>
        <f>+SUMIF('Input Sheet'!$S:$S,$AL4496,'Input Sheet'!C:C)</f>
        <v>0</v>
      </c>
      <c r="Z4496" s="28">
        <f>+SUMIF('Input Sheet'!$S:$S,$AL4496,'Input Sheet'!D:D)</f>
        <v>0</v>
      </c>
      <c r="AA4496" s="28">
        <f>+SUMIF('Input Sheet'!$S:$S,$AL4496,'Input Sheet'!E:E)</f>
        <v>0</v>
      </c>
      <c r="AB4496" s="28">
        <f>+SUMIF('Input Sheet'!$S:$S,$AL4496,'Input Sheet'!F:F)</f>
        <v>0</v>
      </c>
      <c r="AC4496" s="28">
        <f>+SUMIF('Input Sheet'!$S:$S,$AL4496,'Input Sheet'!G:G)</f>
        <v>0</v>
      </c>
      <c r="AD4496" s="28">
        <f>+SUMIF('Input Sheet'!$S:$S,$AL4496,'Input Sheet'!H:H)</f>
        <v>0</v>
      </c>
      <c r="AE4496" s="28">
        <f>+SUMIF('Input Sheet'!$S:$S,$AL4496,'Input Sheet'!I:I)</f>
        <v>0</v>
      </c>
      <c r="AF4496" s="28">
        <f>+SUMIF('Input Sheet'!$S:$S,$AL4496,'Input Sheet'!J:J)</f>
        <v>0</v>
      </c>
      <c r="AG4496" s="28">
        <f>+SUMIF('Input Sheet'!$S:$S,$AL4496,'Input Sheet'!K:K)</f>
        <v>0</v>
      </c>
      <c r="AH4496" s="28">
        <f>+SUMIF('Input Sheet'!$S:$S,$AL4496,'Input Sheet'!L:L)</f>
        <v>0</v>
      </c>
      <c r="AI4496" s="28">
        <f>+SUMIF('Input Sheet'!$S:$S,$AL4496,'Input Sheet'!M:M)</f>
        <v>0</v>
      </c>
      <c r="AJ4496" s="28">
        <f>+SUMIF('Input Sheet'!$S:$S,$AL4496,'Input Sheet'!N:N)</f>
        <v>0</v>
      </c>
      <c r="AK4496" s="28"/>
      <c r="AL4496" s="27" t="str">
        <f t="shared" si="351"/>
        <v>110-3085R</v>
      </c>
      <c r="AM4496" s="34" t="str">
        <f t="shared" si="354"/>
        <v>Used Vehicle</v>
      </c>
      <c r="AN4496" s="34" t="str">
        <f t="shared" si="355"/>
        <v>Used VehicleEx NV demonstrators gross profit p.u.</v>
      </c>
      <c r="AO4496" s="35"/>
      <c r="AP4496" s="35"/>
      <c r="AQ4496" s="35"/>
    </row>
    <row r="4497" spans="1:43" x14ac:dyDescent="0.25">
      <c r="A4497" s="27" t="s">
        <v>103</v>
      </c>
      <c r="B4497" s="27" t="s">
        <v>104</v>
      </c>
      <c r="C4497" s="27" t="s">
        <v>657</v>
      </c>
      <c r="D4497" s="27" t="s">
        <v>848</v>
      </c>
      <c r="E4497" s="27" t="s">
        <v>658</v>
      </c>
      <c r="F4497" s="27" t="s">
        <v>1072</v>
      </c>
      <c r="G4497" s="27" t="s">
        <v>1073</v>
      </c>
      <c r="H4497" s="34" t="s">
        <v>1031</v>
      </c>
      <c r="I4497" s="34" t="s">
        <v>1035</v>
      </c>
      <c r="J4497" s="34" t="str">
        <f t="shared" si="352"/>
        <v>Used VehicleEx NV demonstrators gross profit p.u.</v>
      </c>
      <c r="K4497" s="34" t="str">
        <f t="shared" si="353"/>
        <v>210Ex-Toyota NV Demonstrator revenue</v>
      </c>
      <c r="L4497" s="28">
        <f>+SUMIF('TB 4-24'!M:M,$AL4497,'TB 4-24'!G:G)</f>
        <v>0</v>
      </c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>
        <f>+SUMIF('Input Sheet'!$S:$S,$AL4497,'Input Sheet'!C:C)</f>
        <v>0</v>
      </c>
      <c r="Z4497" s="28">
        <f>+SUMIF('Input Sheet'!$S:$S,$AL4497,'Input Sheet'!D:D)</f>
        <v>0</v>
      </c>
      <c r="AA4497" s="28">
        <f>+SUMIF('Input Sheet'!$S:$S,$AL4497,'Input Sheet'!E:E)</f>
        <v>0</v>
      </c>
      <c r="AB4497" s="28">
        <f>+SUMIF('Input Sheet'!$S:$S,$AL4497,'Input Sheet'!F:F)</f>
        <v>0</v>
      </c>
      <c r="AC4497" s="28">
        <f>+SUMIF('Input Sheet'!$S:$S,$AL4497,'Input Sheet'!G:G)</f>
        <v>0</v>
      </c>
      <c r="AD4497" s="28">
        <f>+SUMIF('Input Sheet'!$S:$S,$AL4497,'Input Sheet'!H:H)</f>
        <v>0</v>
      </c>
      <c r="AE4497" s="28">
        <f>+SUMIF('Input Sheet'!$S:$S,$AL4497,'Input Sheet'!I:I)</f>
        <v>0</v>
      </c>
      <c r="AF4497" s="28">
        <f>+SUMIF('Input Sheet'!$S:$S,$AL4497,'Input Sheet'!J:J)</f>
        <v>0</v>
      </c>
      <c r="AG4497" s="28">
        <f>+SUMIF('Input Sheet'!$S:$S,$AL4497,'Input Sheet'!K:K)</f>
        <v>0</v>
      </c>
      <c r="AH4497" s="28">
        <f>+SUMIF('Input Sheet'!$S:$S,$AL4497,'Input Sheet'!L:L)</f>
        <v>0</v>
      </c>
      <c r="AI4497" s="28">
        <f>+SUMIF('Input Sheet'!$S:$S,$AL4497,'Input Sheet'!M:M)</f>
        <v>0</v>
      </c>
      <c r="AJ4497" s="28">
        <f>+SUMIF('Input Sheet'!$S:$S,$AL4497,'Input Sheet'!N:N)</f>
        <v>0</v>
      </c>
      <c r="AK4497" s="28"/>
      <c r="AL4497" s="27" t="str">
        <f t="shared" si="351"/>
        <v>210-3085RD</v>
      </c>
      <c r="AM4497" s="34" t="str">
        <f t="shared" si="354"/>
        <v>Used Vehicle</v>
      </c>
      <c r="AN4497" s="34" t="str">
        <f t="shared" si="355"/>
        <v>Used VehicleEx NV demonstrators gross profit p.u.</v>
      </c>
      <c r="AO4497" s="35"/>
      <c r="AP4497" s="35"/>
      <c r="AQ4497" s="35"/>
    </row>
    <row r="4498" spans="1:43" x14ac:dyDescent="0.25">
      <c r="A4498" s="27" t="s">
        <v>103</v>
      </c>
      <c r="B4498" s="27" t="s">
        <v>104</v>
      </c>
      <c r="C4498" s="27" t="s">
        <v>104</v>
      </c>
      <c r="D4498" s="27" t="s">
        <v>848</v>
      </c>
      <c r="E4498" s="27" t="s">
        <v>649</v>
      </c>
      <c r="F4498" s="27" t="s">
        <v>1072</v>
      </c>
      <c r="G4498" s="27" t="s">
        <v>1073</v>
      </c>
      <c r="H4498" s="34" t="s">
        <v>1031</v>
      </c>
      <c r="I4498" s="34" t="s">
        <v>1035</v>
      </c>
      <c r="J4498" s="34" t="str">
        <f t="shared" si="352"/>
        <v>Used VehicleEx NV demonstrators gross profit p.u.</v>
      </c>
      <c r="K4498" s="34" t="str">
        <f t="shared" si="353"/>
        <v>110Ex-Toyota NV Demonstrator revenue</v>
      </c>
      <c r="L4498" s="28">
        <f>+SUMIF('TB 4-24'!M:M,$AL4498,'TB 4-24'!G:G)</f>
        <v>0</v>
      </c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>
        <f>+SUMIF('Input Sheet'!$S:$S,$AL4498,'Input Sheet'!C:C)</f>
        <v>0</v>
      </c>
      <c r="Z4498" s="28">
        <f>+SUMIF('Input Sheet'!$S:$S,$AL4498,'Input Sheet'!D:D)</f>
        <v>0</v>
      </c>
      <c r="AA4498" s="28">
        <f>+SUMIF('Input Sheet'!$S:$S,$AL4498,'Input Sheet'!E:E)</f>
        <v>0</v>
      </c>
      <c r="AB4498" s="28">
        <f>+SUMIF('Input Sheet'!$S:$S,$AL4498,'Input Sheet'!F:F)</f>
        <v>0</v>
      </c>
      <c r="AC4498" s="28">
        <f>+SUMIF('Input Sheet'!$S:$S,$AL4498,'Input Sheet'!G:G)</f>
        <v>0</v>
      </c>
      <c r="AD4498" s="28">
        <f>+SUMIF('Input Sheet'!$S:$S,$AL4498,'Input Sheet'!H:H)</f>
        <v>0</v>
      </c>
      <c r="AE4498" s="28">
        <f>+SUMIF('Input Sheet'!$S:$S,$AL4498,'Input Sheet'!I:I)</f>
        <v>0</v>
      </c>
      <c r="AF4498" s="28">
        <f>+SUMIF('Input Sheet'!$S:$S,$AL4498,'Input Sheet'!J:J)</f>
        <v>0</v>
      </c>
      <c r="AG4498" s="28">
        <f>+SUMIF('Input Sheet'!$S:$S,$AL4498,'Input Sheet'!K:K)</f>
        <v>0</v>
      </c>
      <c r="AH4498" s="28">
        <f>+SUMIF('Input Sheet'!$S:$S,$AL4498,'Input Sheet'!L:L)</f>
        <v>0</v>
      </c>
      <c r="AI4498" s="28">
        <f>+SUMIF('Input Sheet'!$S:$S,$AL4498,'Input Sheet'!M:M)</f>
        <v>0</v>
      </c>
      <c r="AJ4498" s="28">
        <f>+SUMIF('Input Sheet'!$S:$S,$AL4498,'Input Sheet'!N:N)</f>
        <v>0</v>
      </c>
      <c r="AK4498" s="28"/>
      <c r="AL4498" s="27" t="str">
        <f t="shared" si="351"/>
        <v>110-3085RD</v>
      </c>
      <c r="AM4498" s="34" t="str">
        <f t="shared" si="354"/>
        <v>Used Vehicle</v>
      </c>
      <c r="AN4498" s="34" t="str">
        <f t="shared" si="355"/>
        <v>Used VehicleEx NV demonstrators gross profit p.u.</v>
      </c>
      <c r="AO4498" s="35"/>
      <c r="AP4498" s="35"/>
      <c r="AQ4498" s="35"/>
    </row>
    <row r="4499" spans="1:43" x14ac:dyDescent="0.25">
      <c r="A4499" s="27" t="s">
        <v>103</v>
      </c>
      <c r="B4499" s="27" t="s">
        <v>104</v>
      </c>
      <c r="C4499" s="27" t="s">
        <v>663</v>
      </c>
      <c r="D4499" s="27" t="s">
        <v>848</v>
      </c>
      <c r="E4499" s="27" t="s">
        <v>665</v>
      </c>
      <c r="F4499" s="27" t="s">
        <v>1072</v>
      </c>
      <c r="G4499" s="27" t="s">
        <v>1073</v>
      </c>
      <c r="H4499" s="34" t="s">
        <v>1031</v>
      </c>
      <c r="I4499" s="34" t="s">
        <v>1035</v>
      </c>
      <c r="J4499" s="34" t="str">
        <f t="shared" si="352"/>
        <v>Used VehicleEx NV demonstrators gross profit p.u.</v>
      </c>
      <c r="K4499" s="34" t="str">
        <f t="shared" si="353"/>
        <v>410Ex-Toyota NV Demonstrator revenue</v>
      </c>
      <c r="L4499" s="28">
        <f>+SUMIF('TB 4-24'!M:M,$AL4499,'TB 4-24'!G:G)</f>
        <v>0</v>
      </c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>
        <f>+SUMIF('Input Sheet'!$S:$S,$AL4499,'Input Sheet'!C:C)</f>
        <v>0</v>
      </c>
      <c r="Z4499" s="28">
        <f>+SUMIF('Input Sheet'!$S:$S,$AL4499,'Input Sheet'!D:D)</f>
        <v>0</v>
      </c>
      <c r="AA4499" s="28">
        <f>+SUMIF('Input Sheet'!$S:$S,$AL4499,'Input Sheet'!E:E)</f>
        <v>0</v>
      </c>
      <c r="AB4499" s="28">
        <f>+SUMIF('Input Sheet'!$S:$S,$AL4499,'Input Sheet'!F:F)</f>
        <v>0</v>
      </c>
      <c r="AC4499" s="28">
        <f>+SUMIF('Input Sheet'!$S:$S,$AL4499,'Input Sheet'!G:G)</f>
        <v>0</v>
      </c>
      <c r="AD4499" s="28">
        <f>+SUMIF('Input Sheet'!$S:$S,$AL4499,'Input Sheet'!H:H)</f>
        <v>0</v>
      </c>
      <c r="AE4499" s="28">
        <f>+SUMIF('Input Sheet'!$S:$S,$AL4499,'Input Sheet'!I:I)</f>
        <v>0</v>
      </c>
      <c r="AF4499" s="28">
        <f>+SUMIF('Input Sheet'!$S:$S,$AL4499,'Input Sheet'!J:J)</f>
        <v>0</v>
      </c>
      <c r="AG4499" s="28">
        <f>+SUMIF('Input Sheet'!$S:$S,$AL4499,'Input Sheet'!K:K)</f>
        <v>0</v>
      </c>
      <c r="AH4499" s="28">
        <f>+SUMIF('Input Sheet'!$S:$S,$AL4499,'Input Sheet'!L:L)</f>
        <v>0</v>
      </c>
      <c r="AI4499" s="28">
        <f>+SUMIF('Input Sheet'!$S:$S,$AL4499,'Input Sheet'!M:M)</f>
        <v>0</v>
      </c>
      <c r="AJ4499" s="28">
        <f>+SUMIF('Input Sheet'!$S:$S,$AL4499,'Input Sheet'!N:N)</f>
        <v>0</v>
      </c>
      <c r="AK4499" s="28"/>
      <c r="AL4499" s="27" t="str">
        <f t="shared" si="351"/>
        <v>410-3085RD</v>
      </c>
      <c r="AM4499" s="34" t="str">
        <f t="shared" si="354"/>
        <v>Used Vehicle</v>
      </c>
      <c r="AN4499" s="34" t="str">
        <f t="shared" si="355"/>
        <v>Used VehicleEx NV demonstrators gross profit p.u.</v>
      </c>
      <c r="AO4499" s="35"/>
      <c r="AP4499" s="35"/>
      <c r="AQ4499" s="35"/>
    </row>
    <row r="4500" spans="1:43" x14ac:dyDescent="0.25">
      <c r="A4500" s="27" t="s">
        <v>103</v>
      </c>
      <c r="B4500" s="27" t="s">
        <v>104</v>
      </c>
      <c r="C4500" s="27" t="s">
        <v>671</v>
      </c>
      <c r="D4500" s="27" t="s">
        <v>848</v>
      </c>
      <c r="E4500" s="27" t="s">
        <v>673</v>
      </c>
      <c r="F4500" s="27" t="s">
        <v>1072</v>
      </c>
      <c r="G4500" s="27" t="s">
        <v>1073</v>
      </c>
      <c r="H4500" s="34" t="s">
        <v>1031</v>
      </c>
      <c r="I4500" s="34" t="s">
        <v>1035</v>
      </c>
      <c r="J4500" s="34" t="str">
        <f t="shared" si="352"/>
        <v>Used VehicleEx NV demonstrators gross profit p.u.</v>
      </c>
      <c r="K4500" s="34" t="str">
        <f t="shared" si="353"/>
        <v>310Ex-Toyota NV Demonstrator revenue</v>
      </c>
      <c r="L4500" s="28">
        <f>+SUMIF('TB 4-24'!M:M,$AL4500,'TB 4-24'!G:G)</f>
        <v>0</v>
      </c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>
        <f>+SUMIF('Input Sheet'!$S:$S,$AL4500,'Input Sheet'!C:C)</f>
        <v>0</v>
      </c>
      <c r="Z4500" s="28">
        <f>+SUMIF('Input Sheet'!$S:$S,$AL4500,'Input Sheet'!D:D)</f>
        <v>0</v>
      </c>
      <c r="AA4500" s="28">
        <f>+SUMIF('Input Sheet'!$S:$S,$AL4500,'Input Sheet'!E:E)</f>
        <v>0</v>
      </c>
      <c r="AB4500" s="28">
        <f>+SUMIF('Input Sheet'!$S:$S,$AL4500,'Input Sheet'!F:F)</f>
        <v>0</v>
      </c>
      <c r="AC4500" s="28">
        <f>+SUMIF('Input Sheet'!$S:$S,$AL4500,'Input Sheet'!G:G)</f>
        <v>0</v>
      </c>
      <c r="AD4500" s="28">
        <f>+SUMIF('Input Sheet'!$S:$S,$AL4500,'Input Sheet'!H:H)</f>
        <v>0</v>
      </c>
      <c r="AE4500" s="28">
        <f>+SUMIF('Input Sheet'!$S:$S,$AL4500,'Input Sheet'!I:I)</f>
        <v>0</v>
      </c>
      <c r="AF4500" s="28">
        <f>+SUMIF('Input Sheet'!$S:$S,$AL4500,'Input Sheet'!J:J)</f>
        <v>0</v>
      </c>
      <c r="AG4500" s="28">
        <f>+SUMIF('Input Sheet'!$S:$S,$AL4500,'Input Sheet'!K:K)</f>
        <v>0</v>
      </c>
      <c r="AH4500" s="28">
        <f>+SUMIF('Input Sheet'!$S:$S,$AL4500,'Input Sheet'!L:L)</f>
        <v>0</v>
      </c>
      <c r="AI4500" s="28">
        <f>+SUMIF('Input Sheet'!$S:$S,$AL4500,'Input Sheet'!M:M)</f>
        <v>0</v>
      </c>
      <c r="AJ4500" s="28">
        <f>+SUMIF('Input Sheet'!$S:$S,$AL4500,'Input Sheet'!N:N)</f>
        <v>0</v>
      </c>
      <c r="AK4500" s="28"/>
      <c r="AL4500" s="27" t="str">
        <f t="shared" si="351"/>
        <v>310-3085RD</v>
      </c>
      <c r="AM4500" s="34" t="str">
        <f t="shared" si="354"/>
        <v>Used Vehicle</v>
      </c>
      <c r="AN4500" s="34" t="str">
        <f t="shared" si="355"/>
        <v>Used VehicleEx NV demonstrators gross profit p.u.</v>
      </c>
      <c r="AO4500" s="35"/>
      <c r="AP4500" s="35"/>
      <c r="AQ4500" s="35"/>
    </row>
    <row r="4501" spans="1:43" x14ac:dyDescent="0.25">
      <c r="A4501" s="27" t="s">
        <v>103</v>
      </c>
      <c r="B4501" s="27" t="s">
        <v>104</v>
      </c>
      <c r="C4501" s="27" t="s">
        <v>663</v>
      </c>
      <c r="D4501" s="27" t="s">
        <v>849</v>
      </c>
      <c r="E4501" s="27" t="s">
        <v>665</v>
      </c>
      <c r="F4501" s="27" t="s">
        <v>1072</v>
      </c>
      <c r="G4501" s="27" t="s">
        <v>1073</v>
      </c>
      <c r="H4501" s="34" t="s">
        <v>1031</v>
      </c>
      <c r="I4501" s="34" t="s">
        <v>1035</v>
      </c>
      <c r="J4501" s="34" t="str">
        <f t="shared" si="352"/>
        <v>Used VehicleEx NV demonstrators gross profit p.u.</v>
      </c>
      <c r="K4501" s="34" t="str">
        <f t="shared" si="353"/>
        <v>410Ex-Toyota NV Demonstrator revenue</v>
      </c>
      <c r="L4501" s="28">
        <f>+SUMIF('TB 4-24'!M:M,$AL4501,'TB 4-24'!G:G)</f>
        <v>0</v>
      </c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>
        <f>+SUMIF('Input Sheet'!$S:$S,$AL4501,'Input Sheet'!C:C)</f>
        <v>0</v>
      </c>
      <c r="Z4501" s="28">
        <f>+SUMIF('Input Sheet'!$S:$S,$AL4501,'Input Sheet'!D:D)</f>
        <v>0</v>
      </c>
      <c r="AA4501" s="28">
        <f>+SUMIF('Input Sheet'!$S:$S,$AL4501,'Input Sheet'!E:E)</f>
        <v>0</v>
      </c>
      <c r="AB4501" s="28">
        <f>+SUMIF('Input Sheet'!$S:$S,$AL4501,'Input Sheet'!F:F)</f>
        <v>0</v>
      </c>
      <c r="AC4501" s="28">
        <f>+SUMIF('Input Sheet'!$S:$S,$AL4501,'Input Sheet'!G:G)</f>
        <v>0</v>
      </c>
      <c r="AD4501" s="28">
        <f>+SUMIF('Input Sheet'!$S:$S,$AL4501,'Input Sheet'!H:H)</f>
        <v>0</v>
      </c>
      <c r="AE4501" s="28">
        <f>+SUMIF('Input Sheet'!$S:$S,$AL4501,'Input Sheet'!I:I)</f>
        <v>0</v>
      </c>
      <c r="AF4501" s="28">
        <f>+SUMIF('Input Sheet'!$S:$S,$AL4501,'Input Sheet'!J:J)</f>
        <v>0</v>
      </c>
      <c r="AG4501" s="28">
        <f>+SUMIF('Input Sheet'!$S:$S,$AL4501,'Input Sheet'!K:K)</f>
        <v>0</v>
      </c>
      <c r="AH4501" s="28">
        <f>+SUMIF('Input Sheet'!$S:$S,$AL4501,'Input Sheet'!L:L)</f>
        <v>0</v>
      </c>
      <c r="AI4501" s="28">
        <f>+SUMIF('Input Sheet'!$S:$S,$AL4501,'Input Sheet'!M:M)</f>
        <v>0</v>
      </c>
      <c r="AJ4501" s="28">
        <f>+SUMIF('Input Sheet'!$S:$S,$AL4501,'Input Sheet'!N:N)</f>
        <v>0</v>
      </c>
      <c r="AK4501" s="28"/>
      <c r="AL4501" s="27" t="str">
        <f t="shared" si="351"/>
        <v>410-3087R</v>
      </c>
      <c r="AM4501" s="34" t="str">
        <f t="shared" si="354"/>
        <v>Used Vehicle</v>
      </c>
      <c r="AN4501" s="34" t="str">
        <f t="shared" si="355"/>
        <v>Used VehicleEx NV demonstrators gross profit p.u.</v>
      </c>
      <c r="AO4501" s="35"/>
      <c r="AP4501" s="35"/>
      <c r="AQ4501" s="35"/>
    </row>
    <row r="4502" spans="1:43" x14ac:dyDescent="0.25">
      <c r="A4502" s="27" t="s">
        <v>103</v>
      </c>
      <c r="B4502" s="27" t="s">
        <v>104</v>
      </c>
      <c r="C4502" s="27" t="s">
        <v>671</v>
      </c>
      <c r="D4502" s="27" t="s">
        <v>849</v>
      </c>
      <c r="E4502" s="27" t="s">
        <v>673</v>
      </c>
      <c r="F4502" s="27" t="s">
        <v>1072</v>
      </c>
      <c r="G4502" s="27" t="s">
        <v>1073</v>
      </c>
      <c r="H4502" s="34" t="s">
        <v>1031</v>
      </c>
      <c r="I4502" s="34" t="s">
        <v>1035</v>
      </c>
      <c r="J4502" s="34" t="str">
        <f t="shared" si="352"/>
        <v>Used VehicleEx NV demonstrators gross profit p.u.</v>
      </c>
      <c r="K4502" s="34" t="str">
        <f t="shared" si="353"/>
        <v>310Ex-Toyota NV Demonstrator revenue</v>
      </c>
      <c r="L4502" s="28">
        <f>+SUMIF('TB 4-24'!M:M,$AL4502,'TB 4-24'!G:G)</f>
        <v>0</v>
      </c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>
        <f>+SUMIF('Input Sheet'!$S:$S,$AL4502,'Input Sheet'!C:C)</f>
        <v>0</v>
      </c>
      <c r="Z4502" s="28">
        <f>+SUMIF('Input Sheet'!$S:$S,$AL4502,'Input Sheet'!D:D)</f>
        <v>0</v>
      </c>
      <c r="AA4502" s="28">
        <f>+SUMIF('Input Sheet'!$S:$S,$AL4502,'Input Sheet'!E:E)</f>
        <v>0</v>
      </c>
      <c r="AB4502" s="28">
        <f>+SUMIF('Input Sheet'!$S:$S,$AL4502,'Input Sheet'!F:F)</f>
        <v>0</v>
      </c>
      <c r="AC4502" s="28">
        <f>+SUMIF('Input Sheet'!$S:$S,$AL4502,'Input Sheet'!G:G)</f>
        <v>0</v>
      </c>
      <c r="AD4502" s="28">
        <f>+SUMIF('Input Sheet'!$S:$S,$AL4502,'Input Sheet'!H:H)</f>
        <v>0</v>
      </c>
      <c r="AE4502" s="28">
        <f>+SUMIF('Input Sheet'!$S:$S,$AL4502,'Input Sheet'!I:I)</f>
        <v>0</v>
      </c>
      <c r="AF4502" s="28">
        <f>+SUMIF('Input Sheet'!$S:$S,$AL4502,'Input Sheet'!J:J)</f>
        <v>0</v>
      </c>
      <c r="AG4502" s="28">
        <f>+SUMIF('Input Sheet'!$S:$S,$AL4502,'Input Sheet'!K:K)</f>
        <v>0</v>
      </c>
      <c r="AH4502" s="28">
        <f>+SUMIF('Input Sheet'!$S:$S,$AL4502,'Input Sheet'!L:L)</f>
        <v>0</v>
      </c>
      <c r="AI4502" s="28">
        <f>+SUMIF('Input Sheet'!$S:$S,$AL4502,'Input Sheet'!M:M)</f>
        <v>0</v>
      </c>
      <c r="AJ4502" s="28">
        <f>+SUMIF('Input Sheet'!$S:$S,$AL4502,'Input Sheet'!N:N)</f>
        <v>0</v>
      </c>
      <c r="AK4502" s="28"/>
      <c r="AL4502" s="27" t="str">
        <f t="shared" si="351"/>
        <v>310-3087R</v>
      </c>
      <c r="AM4502" s="34" t="str">
        <f t="shared" si="354"/>
        <v>Used Vehicle</v>
      </c>
      <c r="AN4502" s="34" t="str">
        <f t="shared" si="355"/>
        <v>Used VehicleEx NV demonstrators gross profit p.u.</v>
      </c>
      <c r="AO4502" s="35"/>
      <c r="AP4502" s="35"/>
      <c r="AQ4502" s="35"/>
    </row>
    <row r="4503" spans="1:43" x14ac:dyDescent="0.25">
      <c r="A4503" s="27" t="s">
        <v>103</v>
      </c>
      <c r="B4503" s="27" t="s">
        <v>104</v>
      </c>
      <c r="C4503" s="27" t="s">
        <v>657</v>
      </c>
      <c r="D4503" s="27" t="s">
        <v>849</v>
      </c>
      <c r="E4503" s="27" t="s">
        <v>658</v>
      </c>
      <c r="F4503" s="27" t="s">
        <v>1072</v>
      </c>
      <c r="G4503" s="27" t="s">
        <v>1073</v>
      </c>
      <c r="H4503" s="34" t="s">
        <v>1031</v>
      </c>
      <c r="I4503" s="34" t="s">
        <v>1035</v>
      </c>
      <c r="J4503" s="34" t="str">
        <f t="shared" si="352"/>
        <v>Used VehicleEx NV demonstrators gross profit p.u.</v>
      </c>
      <c r="K4503" s="34" t="str">
        <f t="shared" si="353"/>
        <v>210Ex-Toyota NV Demonstrator revenue</v>
      </c>
      <c r="L4503" s="28">
        <f>+SUMIF('TB 4-24'!M:M,$AL4503,'TB 4-24'!G:G)</f>
        <v>0</v>
      </c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>
        <f>+SUMIF('Input Sheet'!$S:$S,$AL4503,'Input Sheet'!C:C)</f>
        <v>0</v>
      </c>
      <c r="Z4503" s="28">
        <f>+SUMIF('Input Sheet'!$S:$S,$AL4503,'Input Sheet'!D:D)</f>
        <v>0</v>
      </c>
      <c r="AA4503" s="28">
        <f>+SUMIF('Input Sheet'!$S:$S,$AL4503,'Input Sheet'!E:E)</f>
        <v>0</v>
      </c>
      <c r="AB4503" s="28">
        <f>+SUMIF('Input Sheet'!$S:$S,$AL4503,'Input Sheet'!F:F)</f>
        <v>0</v>
      </c>
      <c r="AC4503" s="28">
        <f>+SUMIF('Input Sheet'!$S:$S,$AL4503,'Input Sheet'!G:G)</f>
        <v>0</v>
      </c>
      <c r="AD4503" s="28">
        <f>+SUMIF('Input Sheet'!$S:$S,$AL4503,'Input Sheet'!H:H)</f>
        <v>0</v>
      </c>
      <c r="AE4503" s="28">
        <f>+SUMIF('Input Sheet'!$S:$S,$AL4503,'Input Sheet'!I:I)</f>
        <v>0</v>
      </c>
      <c r="AF4503" s="28">
        <f>+SUMIF('Input Sheet'!$S:$S,$AL4503,'Input Sheet'!J:J)</f>
        <v>0</v>
      </c>
      <c r="AG4503" s="28">
        <f>+SUMIF('Input Sheet'!$S:$S,$AL4503,'Input Sheet'!K:K)</f>
        <v>0</v>
      </c>
      <c r="AH4503" s="28">
        <f>+SUMIF('Input Sheet'!$S:$S,$AL4503,'Input Sheet'!L:L)</f>
        <v>0</v>
      </c>
      <c r="AI4503" s="28">
        <f>+SUMIF('Input Sheet'!$S:$S,$AL4503,'Input Sheet'!M:M)</f>
        <v>0</v>
      </c>
      <c r="AJ4503" s="28">
        <f>+SUMIF('Input Sheet'!$S:$S,$AL4503,'Input Sheet'!N:N)</f>
        <v>0</v>
      </c>
      <c r="AK4503" s="28"/>
      <c r="AL4503" s="27" t="str">
        <f t="shared" si="351"/>
        <v>210-3087R</v>
      </c>
      <c r="AM4503" s="34" t="str">
        <f t="shared" si="354"/>
        <v>Used Vehicle</v>
      </c>
      <c r="AN4503" s="34" t="str">
        <f t="shared" si="355"/>
        <v>Used VehicleEx NV demonstrators gross profit p.u.</v>
      </c>
      <c r="AO4503" s="35"/>
      <c r="AP4503" s="35"/>
      <c r="AQ4503" s="35"/>
    </row>
    <row r="4504" spans="1:43" x14ac:dyDescent="0.25">
      <c r="A4504" s="27" t="s">
        <v>103</v>
      </c>
      <c r="B4504" s="27" t="s">
        <v>104</v>
      </c>
      <c r="C4504" s="27" t="s">
        <v>104</v>
      </c>
      <c r="D4504" s="27" t="s">
        <v>849</v>
      </c>
      <c r="E4504" s="27" t="s">
        <v>649</v>
      </c>
      <c r="F4504" s="27" t="s">
        <v>1072</v>
      </c>
      <c r="G4504" s="27" t="s">
        <v>1073</v>
      </c>
      <c r="H4504" s="34" t="s">
        <v>1031</v>
      </c>
      <c r="I4504" s="34" t="s">
        <v>1035</v>
      </c>
      <c r="J4504" s="34" t="str">
        <f t="shared" si="352"/>
        <v>Used VehicleEx NV demonstrators gross profit p.u.</v>
      </c>
      <c r="K4504" s="34" t="str">
        <f t="shared" si="353"/>
        <v>110Ex-Toyota NV Demonstrator revenue</v>
      </c>
      <c r="L4504" s="28">
        <f>+SUMIF('TB 4-24'!M:M,$AL4504,'TB 4-24'!G:G)</f>
        <v>0</v>
      </c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>
        <f>+SUMIF('Input Sheet'!$S:$S,$AL4504,'Input Sheet'!C:C)</f>
        <v>0</v>
      </c>
      <c r="Z4504" s="28">
        <f>+SUMIF('Input Sheet'!$S:$S,$AL4504,'Input Sheet'!D:D)</f>
        <v>0</v>
      </c>
      <c r="AA4504" s="28">
        <f>+SUMIF('Input Sheet'!$S:$S,$AL4504,'Input Sheet'!E:E)</f>
        <v>0</v>
      </c>
      <c r="AB4504" s="28">
        <f>+SUMIF('Input Sheet'!$S:$S,$AL4504,'Input Sheet'!F:F)</f>
        <v>0</v>
      </c>
      <c r="AC4504" s="28">
        <f>+SUMIF('Input Sheet'!$S:$S,$AL4504,'Input Sheet'!G:G)</f>
        <v>0</v>
      </c>
      <c r="AD4504" s="28">
        <f>+SUMIF('Input Sheet'!$S:$S,$AL4504,'Input Sheet'!H:H)</f>
        <v>0</v>
      </c>
      <c r="AE4504" s="28">
        <f>+SUMIF('Input Sheet'!$S:$S,$AL4504,'Input Sheet'!I:I)</f>
        <v>0</v>
      </c>
      <c r="AF4504" s="28">
        <f>+SUMIF('Input Sheet'!$S:$S,$AL4504,'Input Sheet'!J:J)</f>
        <v>0</v>
      </c>
      <c r="AG4504" s="28">
        <f>+SUMIF('Input Sheet'!$S:$S,$AL4504,'Input Sheet'!K:K)</f>
        <v>0</v>
      </c>
      <c r="AH4504" s="28">
        <f>+SUMIF('Input Sheet'!$S:$S,$AL4504,'Input Sheet'!L:L)</f>
        <v>0</v>
      </c>
      <c r="AI4504" s="28">
        <f>+SUMIF('Input Sheet'!$S:$S,$AL4504,'Input Sheet'!M:M)</f>
        <v>0</v>
      </c>
      <c r="AJ4504" s="28">
        <f>+SUMIF('Input Sheet'!$S:$S,$AL4504,'Input Sheet'!N:N)</f>
        <v>0</v>
      </c>
      <c r="AK4504" s="28"/>
      <c r="AL4504" s="27" t="str">
        <f t="shared" si="351"/>
        <v>110-3087R</v>
      </c>
      <c r="AM4504" s="34" t="str">
        <f t="shared" si="354"/>
        <v>Used Vehicle</v>
      </c>
      <c r="AN4504" s="34" t="str">
        <f t="shared" si="355"/>
        <v>Used VehicleEx NV demonstrators gross profit p.u.</v>
      </c>
      <c r="AO4504" s="35"/>
      <c r="AP4504" s="35"/>
      <c r="AQ4504" s="35"/>
    </row>
    <row r="4505" spans="1:43" x14ac:dyDescent="0.25">
      <c r="A4505" s="27" t="s">
        <v>103</v>
      </c>
      <c r="B4505" s="27" t="s">
        <v>104</v>
      </c>
      <c r="C4505" s="27" t="s">
        <v>657</v>
      </c>
      <c r="D4505" s="27" t="s">
        <v>850</v>
      </c>
      <c r="E4505" s="27" t="s">
        <v>658</v>
      </c>
      <c r="F4505" s="27" t="s">
        <v>1072</v>
      </c>
      <c r="G4505" s="27" t="s">
        <v>1073</v>
      </c>
      <c r="H4505" s="34" t="s">
        <v>1031</v>
      </c>
      <c r="I4505" s="34" t="s">
        <v>1035</v>
      </c>
      <c r="J4505" s="34" t="str">
        <f t="shared" si="352"/>
        <v>Used VehicleEx NV demonstrators gross profit p.u.</v>
      </c>
      <c r="K4505" s="34" t="str">
        <f t="shared" si="353"/>
        <v>210Ex-Toyota NV Demonstrator revenue</v>
      </c>
      <c r="L4505" s="28">
        <f>+SUMIF('TB 4-24'!M:M,$AL4505,'TB 4-24'!G:G)</f>
        <v>0</v>
      </c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>
        <f>+SUMIF('Input Sheet'!$S:$S,$AL4505,'Input Sheet'!C:C)</f>
        <v>0</v>
      </c>
      <c r="Z4505" s="28">
        <f>+SUMIF('Input Sheet'!$S:$S,$AL4505,'Input Sheet'!D:D)</f>
        <v>0</v>
      </c>
      <c r="AA4505" s="28">
        <f>+SUMIF('Input Sheet'!$S:$S,$AL4505,'Input Sheet'!E:E)</f>
        <v>0</v>
      </c>
      <c r="AB4505" s="28">
        <f>+SUMIF('Input Sheet'!$S:$S,$AL4505,'Input Sheet'!F:F)</f>
        <v>0</v>
      </c>
      <c r="AC4505" s="28">
        <f>+SUMIF('Input Sheet'!$S:$S,$AL4505,'Input Sheet'!G:G)</f>
        <v>0</v>
      </c>
      <c r="AD4505" s="28">
        <f>+SUMIF('Input Sheet'!$S:$S,$AL4505,'Input Sheet'!H:H)</f>
        <v>0</v>
      </c>
      <c r="AE4505" s="28">
        <f>+SUMIF('Input Sheet'!$S:$S,$AL4505,'Input Sheet'!I:I)</f>
        <v>0</v>
      </c>
      <c r="AF4505" s="28">
        <f>+SUMIF('Input Sheet'!$S:$S,$AL4505,'Input Sheet'!J:J)</f>
        <v>0</v>
      </c>
      <c r="AG4505" s="28">
        <f>+SUMIF('Input Sheet'!$S:$S,$AL4505,'Input Sheet'!K:K)</f>
        <v>0</v>
      </c>
      <c r="AH4505" s="28">
        <f>+SUMIF('Input Sheet'!$S:$S,$AL4505,'Input Sheet'!L:L)</f>
        <v>0</v>
      </c>
      <c r="AI4505" s="28">
        <f>+SUMIF('Input Sheet'!$S:$S,$AL4505,'Input Sheet'!M:M)</f>
        <v>0</v>
      </c>
      <c r="AJ4505" s="28">
        <f>+SUMIF('Input Sheet'!$S:$S,$AL4505,'Input Sheet'!N:N)</f>
        <v>0</v>
      </c>
      <c r="AK4505" s="28"/>
      <c r="AL4505" s="27" t="str">
        <f t="shared" si="351"/>
        <v>210-3087RD</v>
      </c>
      <c r="AM4505" s="34" t="str">
        <f t="shared" si="354"/>
        <v>Used Vehicle</v>
      </c>
      <c r="AN4505" s="34" t="str">
        <f t="shared" si="355"/>
        <v>Used VehicleEx NV demonstrators gross profit p.u.</v>
      </c>
      <c r="AO4505" s="35"/>
      <c r="AP4505" s="35"/>
      <c r="AQ4505" s="35"/>
    </row>
    <row r="4506" spans="1:43" x14ac:dyDescent="0.25">
      <c r="A4506" s="27" t="s">
        <v>103</v>
      </c>
      <c r="B4506" s="27" t="s">
        <v>104</v>
      </c>
      <c r="C4506" s="27" t="s">
        <v>104</v>
      </c>
      <c r="D4506" s="27" t="s">
        <v>850</v>
      </c>
      <c r="E4506" s="27" t="s">
        <v>649</v>
      </c>
      <c r="F4506" s="27" t="s">
        <v>1072</v>
      </c>
      <c r="G4506" s="27" t="s">
        <v>1073</v>
      </c>
      <c r="H4506" s="34" t="s">
        <v>1031</v>
      </c>
      <c r="I4506" s="34" t="s">
        <v>1035</v>
      </c>
      <c r="J4506" s="34" t="str">
        <f t="shared" si="352"/>
        <v>Used VehicleEx NV demonstrators gross profit p.u.</v>
      </c>
      <c r="K4506" s="34" t="str">
        <f t="shared" si="353"/>
        <v>110Ex-Toyota NV Demonstrator revenue</v>
      </c>
      <c r="L4506" s="28">
        <f>+SUMIF('TB 4-24'!M:M,$AL4506,'TB 4-24'!G:G)</f>
        <v>0</v>
      </c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>
        <f>+SUMIF('Input Sheet'!$S:$S,$AL4506,'Input Sheet'!C:C)</f>
        <v>0</v>
      </c>
      <c r="Z4506" s="28">
        <f>+SUMIF('Input Sheet'!$S:$S,$AL4506,'Input Sheet'!D:D)</f>
        <v>0</v>
      </c>
      <c r="AA4506" s="28">
        <f>+SUMIF('Input Sheet'!$S:$S,$AL4506,'Input Sheet'!E:E)</f>
        <v>0</v>
      </c>
      <c r="AB4506" s="28">
        <f>+SUMIF('Input Sheet'!$S:$S,$AL4506,'Input Sheet'!F:F)</f>
        <v>0</v>
      </c>
      <c r="AC4506" s="28">
        <f>+SUMIF('Input Sheet'!$S:$S,$AL4506,'Input Sheet'!G:G)</f>
        <v>0</v>
      </c>
      <c r="AD4506" s="28">
        <f>+SUMIF('Input Sheet'!$S:$S,$AL4506,'Input Sheet'!H:H)</f>
        <v>0</v>
      </c>
      <c r="AE4506" s="28">
        <f>+SUMIF('Input Sheet'!$S:$S,$AL4506,'Input Sheet'!I:I)</f>
        <v>0</v>
      </c>
      <c r="AF4506" s="28">
        <f>+SUMIF('Input Sheet'!$S:$S,$AL4506,'Input Sheet'!J:J)</f>
        <v>0</v>
      </c>
      <c r="AG4506" s="28">
        <f>+SUMIF('Input Sheet'!$S:$S,$AL4506,'Input Sheet'!K:K)</f>
        <v>0</v>
      </c>
      <c r="AH4506" s="28">
        <f>+SUMIF('Input Sheet'!$S:$S,$AL4506,'Input Sheet'!L:L)</f>
        <v>0</v>
      </c>
      <c r="AI4506" s="28">
        <f>+SUMIF('Input Sheet'!$S:$S,$AL4506,'Input Sheet'!M:M)</f>
        <v>0</v>
      </c>
      <c r="AJ4506" s="28">
        <f>+SUMIF('Input Sheet'!$S:$S,$AL4506,'Input Sheet'!N:N)</f>
        <v>0</v>
      </c>
      <c r="AK4506" s="28"/>
      <c r="AL4506" s="27" t="str">
        <f t="shared" si="351"/>
        <v>110-3087RD</v>
      </c>
      <c r="AM4506" s="34" t="str">
        <f t="shared" si="354"/>
        <v>Used Vehicle</v>
      </c>
      <c r="AN4506" s="34" t="str">
        <f t="shared" si="355"/>
        <v>Used VehicleEx NV demonstrators gross profit p.u.</v>
      </c>
      <c r="AO4506" s="35"/>
      <c r="AP4506" s="35"/>
      <c r="AQ4506" s="35"/>
    </row>
    <row r="4507" spans="1:43" x14ac:dyDescent="0.25">
      <c r="A4507" s="27" t="s">
        <v>103</v>
      </c>
      <c r="B4507" s="27" t="s">
        <v>104</v>
      </c>
      <c r="C4507" s="27" t="s">
        <v>663</v>
      </c>
      <c r="D4507" s="27" t="s">
        <v>850</v>
      </c>
      <c r="E4507" s="27" t="s">
        <v>665</v>
      </c>
      <c r="F4507" s="27" t="s">
        <v>1072</v>
      </c>
      <c r="G4507" s="27" t="s">
        <v>1073</v>
      </c>
      <c r="H4507" s="34" t="s">
        <v>1031</v>
      </c>
      <c r="I4507" s="34" t="s">
        <v>1035</v>
      </c>
      <c r="J4507" s="34" t="str">
        <f t="shared" si="352"/>
        <v>Used VehicleEx NV demonstrators gross profit p.u.</v>
      </c>
      <c r="K4507" s="34" t="str">
        <f t="shared" si="353"/>
        <v>410Ex-Toyota NV Demonstrator revenue</v>
      </c>
      <c r="L4507" s="28">
        <f>+SUMIF('TB 4-24'!M:M,$AL4507,'TB 4-24'!G:G)</f>
        <v>0</v>
      </c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>
        <f>+SUMIF('Input Sheet'!$S:$S,$AL4507,'Input Sheet'!C:C)</f>
        <v>0</v>
      </c>
      <c r="Z4507" s="28">
        <f>+SUMIF('Input Sheet'!$S:$S,$AL4507,'Input Sheet'!D:D)</f>
        <v>0</v>
      </c>
      <c r="AA4507" s="28">
        <f>+SUMIF('Input Sheet'!$S:$S,$AL4507,'Input Sheet'!E:E)</f>
        <v>0</v>
      </c>
      <c r="AB4507" s="28">
        <f>+SUMIF('Input Sheet'!$S:$S,$AL4507,'Input Sheet'!F:F)</f>
        <v>0</v>
      </c>
      <c r="AC4507" s="28">
        <f>+SUMIF('Input Sheet'!$S:$S,$AL4507,'Input Sheet'!G:G)</f>
        <v>0</v>
      </c>
      <c r="AD4507" s="28">
        <f>+SUMIF('Input Sheet'!$S:$S,$AL4507,'Input Sheet'!H:H)</f>
        <v>0</v>
      </c>
      <c r="AE4507" s="28">
        <f>+SUMIF('Input Sheet'!$S:$S,$AL4507,'Input Sheet'!I:I)</f>
        <v>0</v>
      </c>
      <c r="AF4507" s="28">
        <f>+SUMIF('Input Sheet'!$S:$S,$AL4507,'Input Sheet'!J:J)</f>
        <v>0</v>
      </c>
      <c r="AG4507" s="28">
        <f>+SUMIF('Input Sheet'!$S:$S,$AL4507,'Input Sheet'!K:K)</f>
        <v>0</v>
      </c>
      <c r="AH4507" s="28">
        <f>+SUMIF('Input Sheet'!$S:$S,$AL4507,'Input Sheet'!L:L)</f>
        <v>0</v>
      </c>
      <c r="AI4507" s="28">
        <f>+SUMIF('Input Sheet'!$S:$S,$AL4507,'Input Sheet'!M:M)</f>
        <v>0</v>
      </c>
      <c r="AJ4507" s="28">
        <f>+SUMIF('Input Sheet'!$S:$S,$AL4507,'Input Sheet'!N:N)</f>
        <v>0</v>
      </c>
      <c r="AK4507" s="28"/>
      <c r="AL4507" s="27" t="str">
        <f t="shared" si="351"/>
        <v>410-3087RD</v>
      </c>
      <c r="AM4507" s="34" t="str">
        <f t="shared" si="354"/>
        <v>Used Vehicle</v>
      </c>
      <c r="AN4507" s="34" t="str">
        <f t="shared" si="355"/>
        <v>Used VehicleEx NV demonstrators gross profit p.u.</v>
      </c>
      <c r="AO4507" s="35"/>
      <c r="AP4507" s="35"/>
      <c r="AQ4507" s="35"/>
    </row>
    <row r="4508" spans="1:43" x14ac:dyDescent="0.25">
      <c r="A4508" s="27" t="s">
        <v>103</v>
      </c>
      <c r="B4508" s="27" t="s">
        <v>104</v>
      </c>
      <c r="C4508" s="27" t="s">
        <v>671</v>
      </c>
      <c r="D4508" s="27" t="s">
        <v>850</v>
      </c>
      <c r="E4508" s="27" t="s">
        <v>673</v>
      </c>
      <c r="F4508" s="27" t="s">
        <v>1072</v>
      </c>
      <c r="G4508" s="27" t="s">
        <v>1073</v>
      </c>
      <c r="H4508" s="34" t="s">
        <v>1031</v>
      </c>
      <c r="I4508" s="34" t="s">
        <v>1035</v>
      </c>
      <c r="J4508" s="34" t="str">
        <f t="shared" si="352"/>
        <v>Used VehicleEx NV demonstrators gross profit p.u.</v>
      </c>
      <c r="K4508" s="34" t="str">
        <f t="shared" si="353"/>
        <v>310Ex-Toyota NV Demonstrator revenue</v>
      </c>
      <c r="L4508" s="28">
        <f>+SUMIF('TB 4-24'!M:M,$AL4508,'TB 4-24'!G:G)</f>
        <v>0</v>
      </c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>
        <f>+SUMIF('Input Sheet'!$S:$S,$AL4508,'Input Sheet'!C:C)</f>
        <v>0</v>
      </c>
      <c r="Z4508" s="28">
        <f>+SUMIF('Input Sheet'!$S:$S,$AL4508,'Input Sheet'!D:D)</f>
        <v>0</v>
      </c>
      <c r="AA4508" s="28">
        <f>+SUMIF('Input Sheet'!$S:$S,$AL4508,'Input Sheet'!E:E)</f>
        <v>0</v>
      </c>
      <c r="AB4508" s="28">
        <f>+SUMIF('Input Sheet'!$S:$S,$AL4508,'Input Sheet'!F:F)</f>
        <v>0</v>
      </c>
      <c r="AC4508" s="28">
        <f>+SUMIF('Input Sheet'!$S:$S,$AL4508,'Input Sheet'!G:G)</f>
        <v>0</v>
      </c>
      <c r="AD4508" s="28">
        <f>+SUMIF('Input Sheet'!$S:$S,$AL4508,'Input Sheet'!H:H)</f>
        <v>0</v>
      </c>
      <c r="AE4508" s="28">
        <f>+SUMIF('Input Sheet'!$S:$S,$AL4508,'Input Sheet'!I:I)</f>
        <v>0</v>
      </c>
      <c r="AF4508" s="28">
        <f>+SUMIF('Input Sheet'!$S:$S,$AL4508,'Input Sheet'!J:J)</f>
        <v>0</v>
      </c>
      <c r="AG4508" s="28">
        <f>+SUMIF('Input Sheet'!$S:$S,$AL4508,'Input Sheet'!K:K)</f>
        <v>0</v>
      </c>
      <c r="AH4508" s="28">
        <f>+SUMIF('Input Sheet'!$S:$S,$AL4508,'Input Sheet'!L:L)</f>
        <v>0</v>
      </c>
      <c r="AI4508" s="28">
        <f>+SUMIF('Input Sheet'!$S:$S,$AL4508,'Input Sheet'!M:M)</f>
        <v>0</v>
      </c>
      <c r="AJ4508" s="28">
        <f>+SUMIF('Input Sheet'!$S:$S,$AL4508,'Input Sheet'!N:N)</f>
        <v>0</v>
      </c>
      <c r="AK4508" s="28"/>
      <c r="AL4508" s="27" t="str">
        <f t="shared" si="351"/>
        <v>310-3087RD</v>
      </c>
      <c r="AM4508" s="34" t="str">
        <f t="shared" si="354"/>
        <v>Used Vehicle</v>
      </c>
      <c r="AN4508" s="34" t="str">
        <f t="shared" si="355"/>
        <v>Used VehicleEx NV demonstrators gross profit p.u.</v>
      </c>
      <c r="AO4508" s="35"/>
      <c r="AP4508" s="35"/>
      <c r="AQ4508" s="35"/>
    </row>
    <row r="4509" spans="1:43" x14ac:dyDescent="0.25">
      <c r="A4509" s="27" t="s">
        <v>103</v>
      </c>
      <c r="B4509" s="27" t="s">
        <v>104</v>
      </c>
      <c r="C4509" s="27" t="s">
        <v>663</v>
      </c>
      <c r="D4509" s="27" t="s">
        <v>851</v>
      </c>
      <c r="E4509" s="27" t="s">
        <v>665</v>
      </c>
      <c r="F4509" s="27" t="s">
        <v>1072</v>
      </c>
      <c r="G4509" s="27" t="s">
        <v>1073</v>
      </c>
      <c r="H4509" s="34" t="s">
        <v>1031</v>
      </c>
      <c r="I4509" s="34" t="s">
        <v>1035</v>
      </c>
      <c r="J4509" s="34" t="str">
        <f t="shared" si="352"/>
        <v>Used VehicleEx NV demonstrators gross profit p.u.</v>
      </c>
      <c r="K4509" s="34" t="str">
        <f t="shared" si="353"/>
        <v>410Ex-Toyota NV Demonstrator revenue</v>
      </c>
      <c r="L4509" s="28">
        <f>+SUMIF('TB 4-24'!M:M,$AL4509,'TB 4-24'!G:G)</f>
        <v>0</v>
      </c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>
        <f>+SUMIF('Input Sheet'!$S:$S,$AL4509,'Input Sheet'!C:C)</f>
        <v>0</v>
      </c>
      <c r="Z4509" s="28">
        <f>+SUMIF('Input Sheet'!$S:$S,$AL4509,'Input Sheet'!D:D)</f>
        <v>0</v>
      </c>
      <c r="AA4509" s="28">
        <f>+SUMIF('Input Sheet'!$S:$S,$AL4509,'Input Sheet'!E:E)</f>
        <v>0</v>
      </c>
      <c r="AB4509" s="28">
        <f>+SUMIF('Input Sheet'!$S:$S,$AL4509,'Input Sheet'!F:F)</f>
        <v>0</v>
      </c>
      <c r="AC4509" s="28">
        <f>+SUMIF('Input Sheet'!$S:$S,$AL4509,'Input Sheet'!G:G)</f>
        <v>0</v>
      </c>
      <c r="AD4509" s="28">
        <f>+SUMIF('Input Sheet'!$S:$S,$AL4509,'Input Sheet'!H:H)</f>
        <v>0</v>
      </c>
      <c r="AE4509" s="28">
        <f>+SUMIF('Input Sheet'!$S:$S,$AL4509,'Input Sheet'!I:I)</f>
        <v>0</v>
      </c>
      <c r="AF4509" s="28">
        <f>+SUMIF('Input Sheet'!$S:$S,$AL4509,'Input Sheet'!J:J)</f>
        <v>0</v>
      </c>
      <c r="AG4509" s="28">
        <f>+SUMIF('Input Sheet'!$S:$S,$AL4509,'Input Sheet'!K:K)</f>
        <v>0</v>
      </c>
      <c r="AH4509" s="28">
        <f>+SUMIF('Input Sheet'!$S:$S,$AL4509,'Input Sheet'!L:L)</f>
        <v>0</v>
      </c>
      <c r="AI4509" s="28">
        <f>+SUMIF('Input Sheet'!$S:$S,$AL4509,'Input Sheet'!M:M)</f>
        <v>0</v>
      </c>
      <c r="AJ4509" s="28">
        <f>+SUMIF('Input Sheet'!$S:$S,$AL4509,'Input Sheet'!N:N)</f>
        <v>0</v>
      </c>
      <c r="AK4509" s="28"/>
      <c r="AL4509" s="27" t="str">
        <f t="shared" si="351"/>
        <v>410-3088R</v>
      </c>
      <c r="AM4509" s="34" t="str">
        <f t="shared" si="354"/>
        <v>Used Vehicle</v>
      </c>
      <c r="AN4509" s="34" t="str">
        <f t="shared" si="355"/>
        <v>Used VehicleEx NV demonstrators gross profit p.u.</v>
      </c>
      <c r="AO4509" s="35"/>
      <c r="AP4509" s="35"/>
      <c r="AQ4509" s="35"/>
    </row>
    <row r="4510" spans="1:43" x14ac:dyDescent="0.25">
      <c r="A4510" s="27" t="s">
        <v>103</v>
      </c>
      <c r="B4510" s="27" t="s">
        <v>104</v>
      </c>
      <c r="C4510" s="27" t="s">
        <v>671</v>
      </c>
      <c r="D4510" s="27" t="s">
        <v>851</v>
      </c>
      <c r="E4510" s="27" t="s">
        <v>673</v>
      </c>
      <c r="F4510" s="27" t="s">
        <v>1072</v>
      </c>
      <c r="G4510" s="27" t="s">
        <v>1073</v>
      </c>
      <c r="H4510" s="34" t="s">
        <v>1031</v>
      </c>
      <c r="I4510" s="34" t="s">
        <v>1035</v>
      </c>
      <c r="J4510" s="34" t="str">
        <f t="shared" si="352"/>
        <v>Used VehicleEx NV demonstrators gross profit p.u.</v>
      </c>
      <c r="K4510" s="34" t="str">
        <f t="shared" si="353"/>
        <v>310Ex-Toyota NV Demonstrator revenue</v>
      </c>
      <c r="L4510" s="28">
        <f>+SUMIF('TB 4-24'!M:M,$AL4510,'TB 4-24'!G:G)</f>
        <v>0</v>
      </c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>
        <f>+SUMIF('Input Sheet'!$S:$S,$AL4510,'Input Sheet'!C:C)</f>
        <v>0</v>
      </c>
      <c r="Z4510" s="28">
        <f>+SUMIF('Input Sheet'!$S:$S,$AL4510,'Input Sheet'!D:D)</f>
        <v>0</v>
      </c>
      <c r="AA4510" s="28">
        <f>+SUMIF('Input Sheet'!$S:$S,$AL4510,'Input Sheet'!E:E)</f>
        <v>0</v>
      </c>
      <c r="AB4510" s="28">
        <f>+SUMIF('Input Sheet'!$S:$S,$AL4510,'Input Sheet'!F:F)</f>
        <v>0</v>
      </c>
      <c r="AC4510" s="28">
        <f>+SUMIF('Input Sheet'!$S:$S,$AL4510,'Input Sheet'!G:G)</f>
        <v>0</v>
      </c>
      <c r="AD4510" s="28">
        <f>+SUMIF('Input Sheet'!$S:$S,$AL4510,'Input Sheet'!H:H)</f>
        <v>0</v>
      </c>
      <c r="AE4510" s="28">
        <f>+SUMIF('Input Sheet'!$S:$S,$AL4510,'Input Sheet'!I:I)</f>
        <v>0</v>
      </c>
      <c r="AF4510" s="28">
        <f>+SUMIF('Input Sheet'!$S:$S,$AL4510,'Input Sheet'!J:J)</f>
        <v>0</v>
      </c>
      <c r="AG4510" s="28">
        <f>+SUMIF('Input Sheet'!$S:$S,$AL4510,'Input Sheet'!K:K)</f>
        <v>0</v>
      </c>
      <c r="AH4510" s="28">
        <f>+SUMIF('Input Sheet'!$S:$S,$AL4510,'Input Sheet'!L:L)</f>
        <v>0</v>
      </c>
      <c r="AI4510" s="28">
        <f>+SUMIF('Input Sheet'!$S:$S,$AL4510,'Input Sheet'!M:M)</f>
        <v>0</v>
      </c>
      <c r="AJ4510" s="28">
        <f>+SUMIF('Input Sheet'!$S:$S,$AL4510,'Input Sheet'!N:N)</f>
        <v>0</v>
      </c>
      <c r="AK4510" s="28"/>
      <c r="AL4510" s="27" t="str">
        <f t="shared" si="351"/>
        <v>310-3088R</v>
      </c>
      <c r="AM4510" s="34" t="str">
        <f t="shared" si="354"/>
        <v>Used Vehicle</v>
      </c>
      <c r="AN4510" s="34" t="str">
        <f t="shared" si="355"/>
        <v>Used VehicleEx NV demonstrators gross profit p.u.</v>
      </c>
      <c r="AO4510" s="35"/>
      <c r="AP4510" s="35"/>
      <c r="AQ4510" s="35"/>
    </row>
    <row r="4511" spans="1:43" x14ac:dyDescent="0.25">
      <c r="A4511" s="27" t="s">
        <v>103</v>
      </c>
      <c r="B4511" s="27" t="s">
        <v>104</v>
      </c>
      <c r="C4511" s="27" t="s">
        <v>657</v>
      </c>
      <c r="D4511" s="27" t="s">
        <v>851</v>
      </c>
      <c r="E4511" s="27" t="s">
        <v>658</v>
      </c>
      <c r="F4511" s="27" t="s">
        <v>1072</v>
      </c>
      <c r="G4511" s="27" t="s">
        <v>1073</v>
      </c>
      <c r="H4511" s="34" t="s">
        <v>1031</v>
      </c>
      <c r="I4511" s="34" t="s">
        <v>1035</v>
      </c>
      <c r="J4511" s="34" t="str">
        <f t="shared" si="352"/>
        <v>Used VehicleEx NV demonstrators gross profit p.u.</v>
      </c>
      <c r="K4511" s="34" t="str">
        <f t="shared" si="353"/>
        <v>210Ex-Toyota NV Demonstrator revenue</v>
      </c>
      <c r="L4511" s="28">
        <f>+SUMIF('TB 4-24'!M:M,$AL4511,'TB 4-24'!G:G)</f>
        <v>0</v>
      </c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>
        <f>+SUMIF('Input Sheet'!$S:$S,$AL4511,'Input Sheet'!C:C)</f>
        <v>0</v>
      </c>
      <c r="Z4511" s="28">
        <f>+SUMIF('Input Sheet'!$S:$S,$AL4511,'Input Sheet'!D:D)</f>
        <v>0</v>
      </c>
      <c r="AA4511" s="28">
        <f>+SUMIF('Input Sheet'!$S:$S,$AL4511,'Input Sheet'!E:E)</f>
        <v>0</v>
      </c>
      <c r="AB4511" s="28">
        <f>+SUMIF('Input Sheet'!$S:$S,$AL4511,'Input Sheet'!F:F)</f>
        <v>0</v>
      </c>
      <c r="AC4511" s="28">
        <f>+SUMIF('Input Sheet'!$S:$S,$AL4511,'Input Sheet'!G:G)</f>
        <v>0</v>
      </c>
      <c r="AD4511" s="28">
        <f>+SUMIF('Input Sheet'!$S:$S,$AL4511,'Input Sheet'!H:H)</f>
        <v>0</v>
      </c>
      <c r="AE4511" s="28">
        <f>+SUMIF('Input Sheet'!$S:$S,$AL4511,'Input Sheet'!I:I)</f>
        <v>0</v>
      </c>
      <c r="AF4511" s="28">
        <f>+SUMIF('Input Sheet'!$S:$S,$AL4511,'Input Sheet'!J:J)</f>
        <v>0</v>
      </c>
      <c r="AG4511" s="28">
        <f>+SUMIF('Input Sheet'!$S:$S,$AL4511,'Input Sheet'!K:K)</f>
        <v>0</v>
      </c>
      <c r="AH4511" s="28">
        <f>+SUMIF('Input Sheet'!$S:$S,$AL4511,'Input Sheet'!L:L)</f>
        <v>0</v>
      </c>
      <c r="AI4511" s="28">
        <f>+SUMIF('Input Sheet'!$S:$S,$AL4511,'Input Sheet'!M:M)</f>
        <v>0</v>
      </c>
      <c r="AJ4511" s="28">
        <f>+SUMIF('Input Sheet'!$S:$S,$AL4511,'Input Sheet'!N:N)</f>
        <v>0</v>
      </c>
      <c r="AK4511" s="28"/>
      <c r="AL4511" s="27" t="str">
        <f t="shared" si="351"/>
        <v>210-3088R</v>
      </c>
      <c r="AM4511" s="34" t="str">
        <f t="shared" si="354"/>
        <v>Used Vehicle</v>
      </c>
      <c r="AN4511" s="34" t="str">
        <f t="shared" si="355"/>
        <v>Used VehicleEx NV demonstrators gross profit p.u.</v>
      </c>
      <c r="AO4511" s="35"/>
      <c r="AP4511" s="35"/>
      <c r="AQ4511" s="35"/>
    </row>
    <row r="4512" spans="1:43" x14ac:dyDescent="0.25">
      <c r="A4512" s="27" t="s">
        <v>103</v>
      </c>
      <c r="B4512" s="27" t="s">
        <v>104</v>
      </c>
      <c r="C4512" s="27" t="s">
        <v>104</v>
      </c>
      <c r="D4512" s="27" t="s">
        <v>851</v>
      </c>
      <c r="E4512" s="27" t="s">
        <v>649</v>
      </c>
      <c r="F4512" s="27" t="s">
        <v>1072</v>
      </c>
      <c r="G4512" s="27" t="s">
        <v>1073</v>
      </c>
      <c r="H4512" s="34" t="s">
        <v>1031</v>
      </c>
      <c r="I4512" s="34" t="s">
        <v>1035</v>
      </c>
      <c r="J4512" s="34" t="str">
        <f t="shared" si="352"/>
        <v>Used VehicleEx NV demonstrators gross profit p.u.</v>
      </c>
      <c r="K4512" s="34" t="str">
        <f t="shared" si="353"/>
        <v>110Ex-Toyota NV Demonstrator revenue</v>
      </c>
      <c r="L4512" s="28">
        <f>+SUMIF('TB 4-24'!M:M,$AL4512,'TB 4-24'!G:G)</f>
        <v>0</v>
      </c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>
        <f>+SUMIF('Input Sheet'!$S:$S,$AL4512,'Input Sheet'!C:C)</f>
        <v>0</v>
      </c>
      <c r="Z4512" s="28">
        <f>+SUMIF('Input Sheet'!$S:$S,$AL4512,'Input Sheet'!D:D)</f>
        <v>0</v>
      </c>
      <c r="AA4512" s="28">
        <f>+SUMIF('Input Sheet'!$S:$S,$AL4512,'Input Sheet'!E:E)</f>
        <v>0</v>
      </c>
      <c r="AB4512" s="28">
        <f>+SUMIF('Input Sheet'!$S:$S,$AL4512,'Input Sheet'!F:F)</f>
        <v>0</v>
      </c>
      <c r="AC4512" s="28">
        <f>+SUMIF('Input Sheet'!$S:$S,$AL4512,'Input Sheet'!G:G)</f>
        <v>0</v>
      </c>
      <c r="AD4512" s="28">
        <f>+SUMIF('Input Sheet'!$S:$S,$AL4512,'Input Sheet'!H:H)</f>
        <v>0</v>
      </c>
      <c r="AE4512" s="28">
        <f>+SUMIF('Input Sheet'!$S:$S,$AL4512,'Input Sheet'!I:I)</f>
        <v>0</v>
      </c>
      <c r="AF4512" s="28">
        <f>+SUMIF('Input Sheet'!$S:$S,$AL4512,'Input Sheet'!J:J)</f>
        <v>0</v>
      </c>
      <c r="AG4512" s="28">
        <f>+SUMIF('Input Sheet'!$S:$S,$AL4512,'Input Sheet'!K:K)</f>
        <v>0</v>
      </c>
      <c r="AH4512" s="28">
        <f>+SUMIF('Input Sheet'!$S:$S,$AL4512,'Input Sheet'!L:L)</f>
        <v>0</v>
      </c>
      <c r="AI4512" s="28">
        <f>+SUMIF('Input Sheet'!$S:$S,$AL4512,'Input Sheet'!M:M)</f>
        <v>0</v>
      </c>
      <c r="AJ4512" s="28">
        <f>+SUMIF('Input Sheet'!$S:$S,$AL4512,'Input Sheet'!N:N)</f>
        <v>0</v>
      </c>
      <c r="AK4512" s="28"/>
      <c r="AL4512" s="27" t="str">
        <f t="shared" si="351"/>
        <v>110-3088R</v>
      </c>
      <c r="AM4512" s="34" t="str">
        <f t="shared" si="354"/>
        <v>Used Vehicle</v>
      </c>
      <c r="AN4512" s="34" t="str">
        <f t="shared" si="355"/>
        <v>Used VehicleEx NV demonstrators gross profit p.u.</v>
      </c>
      <c r="AO4512" s="35"/>
      <c r="AP4512" s="35"/>
      <c r="AQ4512" s="35"/>
    </row>
    <row r="4513" spans="1:43" x14ac:dyDescent="0.25">
      <c r="A4513" s="27" t="s">
        <v>103</v>
      </c>
      <c r="B4513" s="27" t="s">
        <v>104</v>
      </c>
      <c r="C4513" s="27" t="s">
        <v>657</v>
      </c>
      <c r="D4513" s="27" t="s">
        <v>852</v>
      </c>
      <c r="E4513" s="27" t="s">
        <v>658</v>
      </c>
      <c r="F4513" s="27" t="s">
        <v>1072</v>
      </c>
      <c r="G4513" s="27" t="s">
        <v>1073</v>
      </c>
      <c r="H4513" s="34" t="s">
        <v>1031</v>
      </c>
      <c r="I4513" s="34" t="s">
        <v>1035</v>
      </c>
      <c r="J4513" s="34" t="str">
        <f t="shared" si="352"/>
        <v>Used VehicleEx NV demonstrators gross profit p.u.</v>
      </c>
      <c r="K4513" s="34" t="str">
        <f t="shared" si="353"/>
        <v>210Ex-Toyota NV Demonstrator revenue</v>
      </c>
      <c r="L4513" s="28">
        <f>+SUMIF('TB 4-24'!M:M,$AL4513,'TB 4-24'!G:G)</f>
        <v>0</v>
      </c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>
        <f>+SUMIF('Input Sheet'!$S:$S,$AL4513,'Input Sheet'!C:C)</f>
        <v>0</v>
      </c>
      <c r="Z4513" s="28">
        <f>+SUMIF('Input Sheet'!$S:$S,$AL4513,'Input Sheet'!D:D)</f>
        <v>0</v>
      </c>
      <c r="AA4513" s="28">
        <f>+SUMIF('Input Sheet'!$S:$S,$AL4513,'Input Sheet'!E:E)</f>
        <v>0</v>
      </c>
      <c r="AB4513" s="28">
        <f>+SUMIF('Input Sheet'!$S:$S,$AL4513,'Input Sheet'!F:F)</f>
        <v>0</v>
      </c>
      <c r="AC4513" s="28">
        <f>+SUMIF('Input Sheet'!$S:$S,$AL4513,'Input Sheet'!G:G)</f>
        <v>0</v>
      </c>
      <c r="AD4513" s="28">
        <f>+SUMIF('Input Sheet'!$S:$S,$AL4513,'Input Sheet'!H:H)</f>
        <v>0</v>
      </c>
      <c r="AE4513" s="28">
        <f>+SUMIF('Input Sheet'!$S:$S,$AL4513,'Input Sheet'!I:I)</f>
        <v>0</v>
      </c>
      <c r="AF4513" s="28">
        <f>+SUMIF('Input Sheet'!$S:$S,$AL4513,'Input Sheet'!J:J)</f>
        <v>0</v>
      </c>
      <c r="AG4513" s="28">
        <f>+SUMIF('Input Sheet'!$S:$S,$AL4513,'Input Sheet'!K:K)</f>
        <v>0</v>
      </c>
      <c r="AH4513" s="28">
        <f>+SUMIF('Input Sheet'!$S:$S,$AL4513,'Input Sheet'!L:L)</f>
        <v>0</v>
      </c>
      <c r="AI4513" s="28">
        <f>+SUMIF('Input Sheet'!$S:$S,$AL4513,'Input Sheet'!M:M)</f>
        <v>0</v>
      </c>
      <c r="AJ4513" s="28">
        <f>+SUMIF('Input Sheet'!$S:$S,$AL4513,'Input Sheet'!N:N)</f>
        <v>0</v>
      </c>
      <c r="AK4513" s="28"/>
      <c r="AL4513" s="27" t="str">
        <f t="shared" si="351"/>
        <v>210-3088RD</v>
      </c>
      <c r="AM4513" s="34" t="str">
        <f t="shared" si="354"/>
        <v>Used Vehicle</v>
      </c>
      <c r="AN4513" s="34" t="str">
        <f t="shared" si="355"/>
        <v>Used VehicleEx NV demonstrators gross profit p.u.</v>
      </c>
      <c r="AO4513" s="35"/>
      <c r="AP4513" s="35"/>
      <c r="AQ4513" s="35"/>
    </row>
    <row r="4514" spans="1:43" x14ac:dyDescent="0.25">
      <c r="A4514" s="27" t="s">
        <v>103</v>
      </c>
      <c r="B4514" s="27" t="s">
        <v>104</v>
      </c>
      <c r="C4514" s="27" t="s">
        <v>663</v>
      </c>
      <c r="D4514" s="27" t="s">
        <v>852</v>
      </c>
      <c r="E4514" s="27" t="s">
        <v>665</v>
      </c>
      <c r="F4514" s="27" t="s">
        <v>1072</v>
      </c>
      <c r="G4514" s="27" t="s">
        <v>1073</v>
      </c>
      <c r="H4514" s="34" t="s">
        <v>1031</v>
      </c>
      <c r="I4514" s="34" t="s">
        <v>1035</v>
      </c>
      <c r="J4514" s="34" t="str">
        <f t="shared" si="352"/>
        <v>Used VehicleEx NV demonstrators gross profit p.u.</v>
      </c>
      <c r="K4514" s="34" t="str">
        <f t="shared" si="353"/>
        <v>410Ex-Toyota NV Demonstrator revenue</v>
      </c>
      <c r="L4514" s="28">
        <f>+SUMIF('TB 4-24'!M:M,$AL4514,'TB 4-24'!G:G)</f>
        <v>0</v>
      </c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>
        <f>+SUMIF('Input Sheet'!$S:$S,$AL4514,'Input Sheet'!C:C)</f>
        <v>0</v>
      </c>
      <c r="Z4514" s="28">
        <f>+SUMIF('Input Sheet'!$S:$S,$AL4514,'Input Sheet'!D:D)</f>
        <v>0</v>
      </c>
      <c r="AA4514" s="28">
        <f>+SUMIF('Input Sheet'!$S:$S,$AL4514,'Input Sheet'!E:E)</f>
        <v>0</v>
      </c>
      <c r="AB4514" s="28">
        <f>+SUMIF('Input Sheet'!$S:$S,$AL4514,'Input Sheet'!F:F)</f>
        <v>0</v>
      </c>
      <c r="AC4514" s="28">
        <f>+SUMIF('Input Sheet'!$S:$S,$AL4514,'Input Sheet'!G:G)</f>
        <v>0</v>
      </c>
      <c r="AD4514" s="28">
        <f>+SUMIF('Input Sheet'!$S:$S,$AL4514,'Input Sheet'!H:H)</f>
        <v>0</v>
      </c>
      <c r="AE4514" s="28">
        <f>+SUMIF('Input Sheet'!$S:$S,$AL4514,'Input Sheet'!I:I)</f>
        <v>0</v>
      </c>
      <c r="AF4514" s="28">
        <f>+SUMIF('Input Sheet'!$S:$S,$AL4514,'Input Sheet'!J:J)</f>
        <v>0</v>
      </c>
      <c r="AG4514" s="28">
        <f>+SUMIF('Input Sheet'!$S:$S,$AL4514,'Input Sheet'!K:K)</f>
        <v>0</v>
      </c>
      <c r="AH4514" s="28">
        <f>+SUMIF('Input Sheet'!$S:$S,$AL4514,'Input Sheet'!L:L)</f>
        <v>0</v>
      </c>
      <c r="AI4514" s="28">
        <f>+SUMIF('Input Sheet'!$S:$S,$AL4514,'Input Sheet'!M:M)</f>
        <v>0</v>
      </c>
      <c r="AJ4514" s="28">
        <f>+SUMIF('Input Sheet'!$S:$S,$AL4514,'Input Sheet'!N:N)</f>
        <v>0</v>
      </c>
      <c r="AK4514" s="28"/>
      <c r="AL4514" s="27" t="str">
        <f t="shared" si="351"/>
        <v>410-3088RD</v>
      </c>
      <c r="AM4514" s="34" t="str">
        <f t="shared" si="354"/>
        <v>Used Vehicle</v>
      </c>
      <c r="AN4514" s="34" t="str">
        <f t="shared" si="355"/>
        <v>Used VehicleEx NV demonstrators gross profit p.u.</v>
      </c>
      <c r="AO4514" s="35"/>
      <c r="AP4514" s="35"/>
      <c r="AQ4514" s="35"/>
    </row>
    <row r="4515" spans="1:43" x14ac:dyDescent="0.25">
      <c r="A4515" s="27" t="s">
        <v>103</v>
      </c>
      <c r="B4515" s="27" t="s">
        <v>104</v>
      </c>
      <c r="C4515" s="27" t="s">
        <v>671</v>
      </c>
      <c r="D4515" s="27" t="s">
        <v>852</v>
      </c>
      <c r="E4515" s="27" t="s">
        <v>673</v>
      </c>
      <c r="F4515" s="27" t="s">
        <v>1072</v>
      </c>
      <c r="G4515" s="27" t="s">
        <v>1073</v>
      </c>
      <c r="H4515" s="34" t="s">
        <v>1031</v>
      </c>
      <c r="I4515" s="34" t="s">
        <v>1035</v>
      </c>
      <c r="J4515" s="34" t="str">
        <f t="shared" si="352"/>
        <v>Used VehicleEx NV demonstrators gross profit p.u.</v>
      </c>
      <c r="K4515" s="34" t="str">
        <f t="shared" si="353"/>
        <v>310Ex-Toyota NV Demonstrator revenue</v>
      </c>
      <c r="L4515" s="28">
        <f>+SUMIF('TB 4-24'!M:M,$AL4515,'TB 4-24'!G:G)</f>
        <v>0</v>
      </c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>
        <f>+SUMIF('Input Sheet'!$S:$S,$AL4515,'Input Sheet'!C:C)</f>
        <v>0</v>
      </c>
      <c r="Z4515" s="28">
        <f>+SUMIF('Input Sheet'!$S:$S,$AL4515,'Input Sheet'!D:D)</f>
        <v>0</v>
      </c>
      <c r="AA4515" s="28">
        <f>+SUMIF('Input Sheet'!$S:$S,$AL4515,'Input Sheet'!E:E)</f>
        <v>0</v>
      </c>
      <c r="AB4515" s="28">
        <f>+SUMIF('Input Sheet'!$S:$S,$AL4515,'Input Sheet'!F:F)</f>
        <v>0</v>
      </c>
      <c r="AC4515" s="28">
        <f>+SUMIF('Input Sheet'!$S:$S,$AL4515,'Input Sheet'!G:G)</f>
        <v>0</v>
      </c>
      <c r="AD4515" s="28">
        <f>+SUMIF('Input Sheet'!$S:$S,$AL4515,'Input Sheet'!H:H)</f>
        <v>0</v>
      </c>
      <c r="AE4515" s="28">
        <f>+SUMIF('Input Sheet'!$S:$S,$AL4515,'Input Sheet'!I:I)</f>
        <v>0</v>
      </c>
      <c r="AF4515" s="28">
        <f>+SUMIF('Input Sheet'!$S:$S,$AL4515,'Input Sheet'!J:J)</f>
        <v>0</v>
      </c>
      <c r="AG4515" s="28">
        <f>+SUMIF('Input Sheet'!$S:$S,$AL4515,'Input Sheet'!K:K)</f>
        <v>0</v>
      </c>
      <c r="AH4515" s="28">
        <f>+SUMIF('Input Sheet'!$S:$S,$AL4515,'Input Sheet'!L:L)</f>
        <v>0</v>
      </c>
      <c r="AI4515" s="28">
        <f>+SUMIF('Input Sheet'!$S:$S,$AL4515,'Input Sheet'!M:M)</f>
        <v>0</v>
      </c>
      <c r="AJ4515" s="28">
        <f>+SUMIF('Input Sheet'!$S:$S,$AL4515,'Input Sheet'!N:N)</f>
        <v>0</v>
      </c>
      <c r="AK4515" s="28"/>
      <c r="AL4515" s="27" t="str">
        <f t="shared" si="351"/>
        <v>310-3088RD</v>
      </c>
      <c r="AM4515" s="34" t="str">
        <f t="shared" si="354"/>
        <v>Used Vehicle</v>
      </c>
      <c r="AN4515" s="34" t="str">
        <f t="shared" si="355"/>
        <v>Used VehicleEx NV demonstrators gross profit p.u.</v>
      </c>
      <c r="AO4515" s="35"/>
      <c r="AP4515" s="35"/>
      <c r="AQ4515" s="35"/>
    </row>
    <row r="4516" spans="1:43" x14ac:dyDescent="0.25">
      <c r="A4516" s="27" t="s">
        <v>103</v>
      </c>
      <c r="B4516" s="27" t="s">
        <v>104</v>
      </c>
      <c r="C4516" s="27" t="s">
        <v>104</v>
      </c>
      <c r="D4516" s="27" t="s">
        <v>852</v>
      </c>
      <c r="E4516" s="27" t="s">
        <v>649</v>
      </c>
      <c r="F4516" s="27" t="s">
        <v>1072</v>
      </c>
      <c r="G4516" s="27" t="s">
        <v>1073</v>
      </c>
      <c r="H4516" s="34" t="s">
        <v>1031</v>
      </c>
      <c r="I4516" s="34" t="s">
        <v>1035</v>
      </c>
      <c r="J4516" s="34" t="str">
        <f t="shared" si="352"/>
        <v>Used VehicleEx NV demonstrators gross profit p.u.</v>
      </c>
      <c r="K4516" s="34" t="str">
        <f t="shared" si="353"/>
        <v>110Ex-Toyota NV Demonstrator revenue</v>
      </c>
      <c r="L4516" s="28">
        <f>+SUMIF('TB 4-24'!M:M,$AL4516,'TB 4-24'!G:G)</f>
        <v>0</v>
      </c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>
        <f>+SUMIF('Input Sheet'!$S:$S,$AL4516,'Input Sheet'!C:C)</f>
        <v>0</v>
      </c>
      <c r="Z4516" s="28">
        <f>+SUMIF('Input Sheet'!$S:$S,$AL4516,'Input Sheet'!D:D)</f>
        <v>0</v>
      </c>
      <c r="AA4516" s="28">
        <f>+SUMIF('Input Sheet'!$S:$S,$AL4516,'Input Sheet'!E:E)</f>
        <v>0</v>
      </c>
      <c r="AB4516" s="28">
        <f>+SUMIF('Input Sheet'!$S:$S,$AL4516,'Input Sheet'!F:F)</f>
        <v>0</v>
      </c>
      <c r="AC4516" s="28">
        <f>+SUMIF('Input Sheet'!$S:$S,$AL4516,'Input Sheet'!G:G)</f>
        <v>0</v>
      </c>
      <c r="AD4516" s="28">
        <f>+SUMIF('Input Sheet'!$S:$S,$AL4516,'Input Sheet'!H:H)</f>
        <v>0</v>
      </c>
      <c r="AE4516" s="28">
        <f>+SUMIF('Input Sheet'!$S:$S,$AL4516,'Input Sheet'!I:I)</f>
        <v>0</v>
      </c>
      <c r="AF4516" s="28">
        <f>+SUMIF('Input Sheet'!$S:$S,$AL4516,'Input Sheet'!J:J)</f>
        <v>0</v>
      </c>
      <c r="AG4516" s="28">
        <f>+SUMIF('Input Sheet'!$S:$S,$AL4516,'Input Sheet'!K:K)</f>
        <v>0</v>
      </c>
      <c r="AH4516" s="28">
        <f>+SUMIF('Input Sheet'!$S:$S,$AL4516,'Input Sheet'!L:L)</f>
        <v>0</v>
      </c>
      <c r="AI4516" s="28">
        <f>+SUMIF('Input Sheet'!$S:$S,$AL4516,'Input Sheet'!M:M)</f>
        <v>0</v>
      </c>
      <c r="AJ4516" s="28">
        <f>+SUMIF('Input Sheet'!$S:$S,$AL4516,'Input Sheet'!N:N)</f>
        <v>0</v>
      </c>
      <c r="AK4516" s="28"/>
      <c r="AL4516" s="27" t="str">
        <f t="shared" si="351"/>
        <v>110-3088RD</v>
      </c>
      <c r="AM4516" s="34" t="str">
        <f t="shared" si="354"/>
        <v>Used Vehicle</v>
      </c>
      <c r="AN4516" s="34" t="str">
        <f t="shared" si="355"/>
        <v>Used VehicleEx NV demonstrators gross profit p.u.</v>
      </c>
      <c r="AO4516" s="35"/>
      <c r="AP4516" s="35"/>
      <c r="AQ4516" s="35"/>
    </row>
    <row r="4517" spans="1:43" x14ac:dyDescent="0.25">
      <c r="A4517" s="27" t="s">
        <v>103</v>
      </c>
      <c r="B4517" s="27" t="s">
        <v>104</v>
      </c>
      <c r="C4517" s="27" t="s">
        <v>663</v>
      </c>
      <c r="D4517" s="27" t="s">
        <v>853</v>
      </c>
      <c r="E4517" s="27" t="s">
        <v>665</v>
      </c>
      <c r="F4517" s="27" t="s">
        <v>1072</v>
      </c>
      <c r="G4517" s="27" t="s">
        <v>1073</v>
      </c>
      <c r="H4517" s="34" t="s">
        <v>1031</v>
      </c>
      <c r="I4517" s="34" t="s">
        <v>1035</v>
      </c>
      <c r="J4517" s="34" t="str">
        <f t="shared" si="352"/>
        <v>Used VehicleEx NV demonstrators gross profit p.u.</v>
      </c>
      <c r="K4517" s="34" t="str">
        <f t="shared" si="353"/>
        <v>410Ex-Toyota NV Demonstrator revenue</v>
      </c>
      <c r="L4517" s="28">
        <f>+SUMIF('TB 4-24'!M:M,$AL4517,'TB 4-24'!G:G)</f>
        <v>0</v>
      </c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>
        <f>+SUMIF('Input Sheet'!$S:$S,$AL4517,'Input Sheet'!C:C)</f>
        <v>0</v>
      </c>
      <c r="Z4517" s="28">
        <f>+SUMIF('Input Sheet'!$S:$S,$AL4517,'Input Sheet'!D:D)</f>
        <v>0</v>
      </c>
      <c r="AA4517" s="28">
        <f>+SUMIF('Input Sheet'!$S:$S,$AL4517,'Input Sheet'!E:E)</f>
        <v>0</v>
      </c>
      <c r="AB4517" s="28">
        <f>+SUMIF('Input Sheet'!$S:$S,$AL4517,'Input Sheet'!F:F)</f>
        <v>0</v>
      </c>
      <c r="AC4517" s="28">
        <f>+SUMIF('Input Sheet'!$S:$S,$AL4517,'Input Sheet'!G:G)</f>
        <v>0</v>
      </c>
      <c r="AD4517" s="28">
        <f>+SUMIF('Input Sheet'!$S:$S,$AL4517,'Input Sheet'!H:H)</f>
        <v>0</v>
      </c>
      <c r="AE4517" s="28">
        <f>+SUMIF('Input Sheet'!$S:$S,$AL4517,'Input Sheet'!I:I)</f>
        <v>0</v>
      </c>
      <c r="AF4517" s="28">
        <f>+SUMIF('Input Sheet'!$S:$S,$AL4517,'Input Sheet'!J:J)</f>
        <v>0</v>
      </c>
      <c r="AG4517" s="28">
        <f>+SUMIF('Input Sheet'!$S:$S,$AL4517,'Input Sheet'!K:K)</f>
        <v>0</v>
      </c>
      <c r="AH4517" s="28">
        <f>+SUMIF('Input Sheet'!$S:$S,$AL4517,'Input Sheet'!L:L)</f>
        <v>0</v>
      </c>
      <c r="AI4517" s="28">
        <f>+SUMIF('Input Sheet'!$S:$S,$AL4517,'Input Sheet'!M:M)</f>
        <v>0</v>
      </c>
      <c r="AJ4517" s="28">
        <f>+SUMIF('Input Sheet'!$S:$S,$AL4517,'Input Sheet'!N:N)</f>
        <v>0</v>
      </c>
      <c r="AK4517" s="28"/>
      <c r="AL4517" s="27" t="str">
        <f t="shared" si="351"/>
        <v>410-3090R</v>
      </c>
      <c r="AM4517" s="34" t="str">
        <f t="shared" si="354"/>
        <v>Used Vehicle</v>
      </c>
      <c r="AN4517" s="34" t="str">
        <f t="shared" si="355"/>
        <v>Used VehicleEx NV demonstrators gross profit p.u.</v>
      </c>
      <c r="AO4517" s="35"/>
      <c r="AP4517" s="35"/>
      <c r="AQ4517" s="35"/>
    </row>
    <row r="4518" spans="1:43" x14ac:dyDescent="0.25">
      <c r="A4518" s="27" t="s">
        <v>103</v>
      </c>
      <c r="B4518" s="27" t="s">
        <v>104</v>
      </c>
      <c r="C4518" s="27" t="s">
        <v>671</v>
      </c>
      <c r="D4518" s="27" t="s">
        <v>853</v>
      </c>
      <c r="E4518" s="27" t="s">
        <v>673</v>
      </c>
      <c r="F4518" s="27" t="s">
        <v>1072</v>
      </c>
      <c r="G4518" s="27" t="s">
        <v>1073</v>
      </c>
      <c r="H4518" s="34" t="s">
        <v>1031</v>
      </c>
      <c r="I4518" s="34" t="s">
        <v>1035</v>
      </c>
      <c r="J4518" s="34" t="str">
        <f t="shared" si="352"/>
        <v>Used VehicleEx NV demonstrators gross profit p.u.</v>
      </c>
      <c r="K4518" s="34" t="str">
        <f t="shared" si="353"/>
        <v>310Ex-Toyota NV Demonstrator revenue</v>
      </c>
      <c r="L4518" s="28">
        <f>+SUMIF('TB 4-24'!M:M,$AL4518,'TB 4-24'!G:G)</f>
        <v>0</v>
      </c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>
        <f>+SUMIF('Input Sheet'!$S:$S,$AL4518,'Input Sheet'!C:C)</f>
        <v>0</v>
      </c>
      <c r="Z4518" s="28">
        <f>+SUMIF('Input Sheet'!$S:$S,$AL4518,'Input Sheet'!D:D)</f>
        <v>0</v>
      </c>
      <c r="AA4518" s="28">
        <f>+SUMIF('Input Sheet'!$S:$S,$AL4518,'Input Sheet'!E:E)</f>
        <v>0</v>
      </c>
      <c r="AB4518" s="28">
        <f>+SUMIF('Input Sheet'!$S:$S,$AL4518,'Input Sheet'!F:F)</f>
        <v>0</v>
      </c>
      <c r="AC4518" s="28">
        <f>+SUMIF('Input Sheet'!$S:$S,$AL4518,'Input Sheet'!G:G)</f>
        <v>0</v>
      </c>
      <c r="AD4518" s="28">
        <f>+SUMIF('Input Sheet'!$S:$S,$AL4518,'Input Sheet'!H:H)</f>
        <v>0</v>
      </c>
      <c r="AE4518" s="28">
        <f>+SUMIF('Input Sheet'!$S:$S,$AL4518,'Input Sheet'!I:I)</f>
        <v>0</v>
      </c>
      <c r="AF4518" s="28">
        <f>+SUMIF('Input Sheet'!$S:$S,$AL4518,'Input Sheet'!J:J)</f>
        <v>0</v>
      </c>
      <c r="AG4518" s="28">
        <f>+SUMIF('Input Sheet'!$S:$S,$AL4518,'Input Sheet'!K:K)</f>
        <v>0</v>
      </c>
      <c r="AH4518" s="28">
        <f>+SUMIF('Input Sheet'!$S:$S,$AL4518,'Input Sheet'!L:L)</f>
        <v>0</v>
      </c>
      <c r="AI4518" s="28">
        <f>+SUMIF('Input Sheet'!$S:$S,$AL4518,'Input Sheet'!M:M)</f>
        <v>0</v>
      </c>
      <c r="AJ4518" s="28">
        <f>+SUMIF('Input Sheet'!$S:$S,$AL4518,'Input Sheet'!N:N)</f>
        <v>0</v>
      </c>
      <c r="AK4518" s="28"/>
      <c r="AL4518" s="27" t="str">
        <f t="shared" si="351"/>
        <v>310-3090R</v>
      </c>
      <c r="AM4518" s="34" t="str">
        <f t="shared" si="354"/>
        <v>Used Vehicle</v>
      </c>
      <c r="AN4518" s="34" t="str">
        <f t="shared" si="355"/>
        <v>Used VehicleEx NV demonstrators gross profit p.u.</v>
      </c>
      <c r="AO4518" s="35"/>
      <c r="AP4518" s="35"/>
      <c r="AQ4518" s="35"/>
    </row>
    <row r="4519" spans="1:43" x14ac:dyDescent="0.25">
      <c r="A4519" s="27" t="s">
        <v>103</v>
      </c>
      <c r="B4519" s="27" t="s">
        <v>104</v>
      </c>
      <c r="C4519" s="27" t="s">
        <v>104</v>
      </c>
      <c r="D4519" s="27" t="s">
        <v>853</v>
      </c>
      <c r="E4519" s="27" t="s">
        <v>649</v>
      </c>
      <c r="F4519" s="27" t="s">
        <v>1072</v>
      </c>
      <c r="G4519" s="27" t="s">
        <v>1073</v>
      </c>
      <c r="H4519" s="34" t="s">
        <v>1031</v>
      </c>
      <c r="I4519" s="34" t="s">
        <v>1035</v>
      </c>
      <c r="J4519" s="34" t="str">
        <f t="shared" si="352"/>
        <v>Used VehicleEx NV demonstrators gross profit p.u.</v>
      </c>
      <c r="K4519" s="34" t="str">
        <f t="shared" si="353"/>
        <v>110Ex-Toyota NV Demonstrator revenue</v>
      </c>
      <c r="L4519" s="28">
        <f>+SUMIF('TB 4-24'!M:M,$AL4519,'TB 4-24'!G:G)</f>
        <v>0</v>
      </c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>
        <f>+SUMIF('Input Sheet'!$S:$S,$AL4519,'Input Sheet'!C:C)</f>
        <v>0</v>
      </c>
      <c r="Z4519" s="28">
        <f>+SUMIF('Input Sheet'!$S:$S,$AL4519,'Input Sheet'!D:D)</f>
        <v>0</v>
      </c>
      <c r="AA4519" s="28">
        <f>+SUMIF('Input Sheet'!$S:$S,$AL4519,'Input Sheet'!E:E)</f>
        <v>0</v>
      </c>
      <c r="AB4519" s="28">
        <f>+SUMIF('Input Sheet'!$S:$S,$AL4519,'Input Sheet'!F:F)</f>
        <v>0</v>
      </c>
      <c r="AC4519" s="28">
        <f>+SUMIF('Input Sheet'!$S:$S,$AL4519,'Input Sheet'!G:G)</f>
        <v>0</v>
      </c>
      <c r="AD4519" s="28">
        <f>+SUMIF('Input Sheet'!$S:$S,$AL4519,'Input Sheet'!H:H)</f>
        <v>0</v>
      </c>
      <c r="AE4519" s="28">
        <f>+SUMIF('Input Sheet'!$S:$S,$AL4519,'Input Sheet'!I:I)</f>
        <v>0</v>
      </c>
      <c r="AF4519" s="28">
        <f>+SUMIF('Input Sheet'!$S:$S,$AL4519,'Input Sheet'!J:J)</f>
        <v>0</v>
      </c>
      <c r="AG4519" s="28">
        <f>+SUMIF('Input Sheet'!$S:$S,$AL4519,'Input Sheet'!K:K)</f>
        <v>0</v>
      </c>
      <c r="AH4519" s="28">
        <f>+SUMIF('Input Sheet'!$S:$S,$AL4519,'Input Sheet'!L:L)</f>
        <v>0</v>
      </c>
      <c r="AI4519" s="28">
        <f>+SUMIF('Input Sheet'!$S:$S,$AL4519,'Input Sheet'!M:M)</f>
        <v>0</v>
      </c>
      <c r="AJ4519" s="28">
        <f>+SUMIF('Input Sheet'!$S:$S,$AL4519,'Input Sheet'!N:N)</f>
        <v>0</v>
      </c>
      <c r="AK4519" s="28"/>
      <c r="AL4519" s="27" t="str">
        <f t="shared" si="351"/>
        <v>110-3090R</v>
      </c>
      <c r="AM4519" s="34" t="str">
        <f t="shared" si="354"/>
        <v>Used Vehicle</v>
      </c>
      <c r="AN4519" s="34" t="str">
        <f t="shared" si="355"/>
        <v>Used VehicleEx NV demonstrators gross profit p.u.</v>
      </c>
      <c r="AO4519" s="35"/>
      <c r="AP4519" s="35"/>
      <c r="AQ4519" s="35"/>
    </row>
    <row r="4520" spans="1:43" x14ac:dyDescent="0.25">
      <c r="A4520" s="27" t="s">
        <v>103</v>
      </c>
      <c r="B4520" s="27" t="s">
        <v>104</v>
      </c>
      <c r="C4520" s="27" t="s">
        <v>657</v>
      </c>
      <c r="D4520" s="27" t="s">
        <v>853</v>
      </c>
      <c r="E4520" s="27" t="s">
        <v>658</v>
      </c>
      <c r="F4520" s="27" t="s">
        <v>1072</v>
      </c>
      <c r="G4520" s="27" t="s">
        <v>1073</v>
      </c>
      <c r="H4520" s="34" t="s">
        <v>1031</v>
      </c>
      <c r="I4520" s="34" t="s">
        <v>1035</v>
      </c>
      <c r="J4520" s="34" t="str">
        <f t="shared" si="352"/>
        <v>Used VehicleEx NV demonstrators gross profit p.u.</v>
      </c>
      <c r="K4520" s="34" t="str">
        <f t="shared" si="353"/>
        <v>210Ex-Toyota NV Demonstrator revenue</v>
      </c>
      <c r="L4520" s="28">
        <f>+SUMIF('TB 4-24'!M:M,$AL4520,'TB 4-24'!G:G)</f>
        <v>0</v>
      </c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>
        <f>+SUMIF('Input Sheet'!$S:$S,$AL4520,'Input Sheet'!C:C)</f>
        <v>0</v>
      </c>
      <c r="Z4520" s="28">
        <f>+SUMIF('Input Sheet'!$S:$S,$AL4520,'Input Sheet'!D:D)</f>
        <v>0</v>
      </c>
      <c r="AA4520" s="28">
        <f>+SUMIF('Input Sheet'!$S:$S,$AL4520,'Input Sheet'!E:E)</f>
        <v>0</v>
      </c>
      <c r="AB4520" s="28">
        <f>+SUMIF('Input Sheet'!$S:$S,$AL4520,'Input Sheet'!F:F)</f>
        <v>0</v>
      </c>
      <c r="AC4520" s="28">
        <f>+SUMIF('Input Sheet'!$S:$S,$AL4520,'Input Sheet'!G:G)</f>
        <v>0</v>
      </c>
      <c r="AD4520" s="28">
        <f>+SUMIF('Input Sheet'!$S:$S,$AL4520,'Input Sheet'!H:H)</f>
        <v>0</v>
      </c>
      <c r="AE4520" s="28">
        <f>+SUMIF('Input Sheet'!$S:$S,$AL4520,'Input Sheet'!I:I)</f>
        <v>0</v>
      </c>
      <c r="AF4520" s="28">
        <f>+SUMIF('Input Sheet'!$S:$S,$AL4520,'Input Sheet'!J:J)</f>
        <v>0</v>
      </c>
      <c r="AG4520" s="28">
        <f>+SUMIF('Input Sheet'!$S:$S,$AL4520,'Input Sheet'!K:K)</f>
        <v>0</v>
      </c>
      <c r="AH4520" s="28">
        <f>+SUMIF('Input Sheet'!$S:$S,$AL4520,'Input Sheet'!L:L)</f>
        <v>0</v>
      </c>
      <c r="AI4520" s="28">
        <f>+SUMIF('Input Sheet'!$S:$S,$AL4520,'Input Sheet'!M:M)</f>
        <v>0</v>
      </c>
      <c r="AJ4520" s="28">
        <f>+SUMIF('Input Sheet'!$S:$S,$AL4520,'Input Sheet'!N:N)</f>
        <v>0</v>
      </c>
      <c r="AK4520" s="28"/>
      <c r="AL4520" s="27" t="str">
        <f t="shared" si="351"/>
        <v>210-3090R</v>
      </c>
      <c r="AM4520" s="34" t="str">
        <f t="shared" si="354"/>
        <v>Used Vehicle</v>
      </c>
      <c r="AN4520" s="34" t="str">
        <f t="shared" si="355"/>
        <v>Used VehicleEx NV demonstrators gross profit p.u.</v>
      </c>
      <c r="AO4520" s="35"/>
      <c r="AP4520" s="35"/>
      <c r="AQ4520" s="35"/>
    </row>
    <row r="4521" spans="1:43" x14ac:dyDescent="0.25">
      <c r="A4521" s="27" t="s">
        <v>103</v>
      </c>
      <c r="B4521" s="27" t="s">
        <v>104</v>
      </c>
      <c r="C4521" s="27" t="s">
        <v>657</v>
      </c>
      <c r="D4521" s="27" t="s">
        <v>854</v>
      </c>
      <c r="E4521" s="27" t="s">
        <v>658</v>
      </c>
      <c r="F4521" s="27" t="s">
        <v>1072</v>
      </c>
      <c r="G4521" s="27" t="s">
        <v>1073</v>
      </c>
      <c r="H4521" s="34" t="s">
        <v>1031</v>
      </c>
      <c r="I4521" s="34" t="s">
        <v>1035</v>
      </c>
      <c r="J4521" s="34" t="str">
        <f t="shared" si="352"/>
        <v>Used VehicleEx NV demonstrators gross profit p.u.</v>
      </c>
      <c r="K4521" s="34" t="str">
        <f t="shared" si="353"/>
        <v>210Ex-Toyota NV Demonstrator revenue</v>
      </c>
      <c r="L4521" s="28">
        <f>+SUMIF('TB 4-24'!M:M,$AL4521,'TB 4-24'!G:G)</f>
        <v>0</v>
      </c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>
        <f>+SUMIF('Input Sheet'!$S:$S,$AL4521,'Input Sheet'!C:C)</f>
        <v>0</v>
      </c>
      <c r="Z4521" s="28">
        <f>+SUMIF('Input Sheet'!$S:$S,$AL4521,'Input Sheet'!D:D)</f>
        <v>0</v>
      </c>
      <c r="AA4521" s="28">
        <f>+SUMIF('Input Sheet'!$S:$S,$AL4521,'Input Sheet'!E:E)</f>
        <v>0</v>
      </c>
      <c r="AB4521" s="28">
        <f>+SUMIF('Input Sheet'!$S:$S,$AL4521,'Input Sheet'!F:F)</f>
        <v>0</v>
      </c>
      <c r="AC4521" s="28">
        <f>+SUMIF('Input Sheet'!$S:$S,$AL4521,'Input Sheet'!G:G)</f>
        <v>0</v>
      </c>
      <c r="AD4521" s="28">
        <f>+SUMIF('Input Sheet'!$S:$S,$AL4521,'Input Sheet'!H:H)</f>
        <v>0</v>
      </c>
      <c r="AE4521" s="28">
        <f>+SUMIF('Input Sheet'!$S:$S,$AL4521,'Input Sheet'!I:I)</f>
        <v>0</v>
      </c>
      <c r="AF4521" s="28">
        <f>+SUMIF('Input Sheet'!$S:$S,$AL4521,'Input Sheet'!J:J)</f>
        <v>0</v>
      </c>
      <c r="AG4521" s="28">
        <f>+SUMIF('Input Sheet'!$S:$S,$AL4521,'Input Sheet'!K:K)</f>
        <v>0</v>
      </c>
      <c r="AH4521" s="28">
        <f>+SUMIF('Input Sheet'!$S:$S,$AL4521,'Input Sheet'!L:L)</f>
        <v>0</v>
      </c>
      <c r="AI4521" s="28">
        <f>+SUMIF('Input Sheet'!$S:$S,$AL4521,'Input Sheet'!M:M)</f>
        <v>0</v>
      </c>
      <c r="AJ4521" s="28">
        <f>+SUMIF('Input Sheet'!$S:$S,$AL4521,'Input Sheet'!N:N)</f>
        <v>0</v>
      </c>
      <c r="AK4521" s="28"/>
      <c r="AL4521" s="27" t="str">
        <f t="shared" si="351"/>
        <v>210-3090RD</v>
      </c>
      <c r="AM4521" s="34" t="str">
        <f t="shared" si="354"/>
        <v>Used Vehicle</v>
      </c>
      <c r="AN4521" s="34" t="str">
        <f t="shared" si="355"/>
        <v>Used VehicleEx NV demonstrators gross profit p.u.</v>
      </c>
      <c r="AO4521" s="35"/>
      <c r="AP4521" s="35"/>
      <c r="AQ4521" s="35"/>
    </row>
    <row r="4522" spans="1:43" x14ac:dyDescent="0.25">
      <c r="A4522" s="27" t="s">
        <v>103</v>
      </c>
      <c r="B4522" s="27" t="s">
        <v>104</v>
      </c>
      <c r="C4522" s="27" t="s">
        <v>663</v>
      </c>
      <c r="D4522" s="27" t="s">
        <v>854</v>
      </c>
      <c r="E4522" s="27" t="s">
        <v>665</v>
      </c>
      <c r="F4522" s="27" t="s">
        <v>1072</v>
      </c>
      <c r="G4522" s="27" t="s">
        <v>1073</v>
      </c>
      <c r="H4522" s="34" t="s">
        <v>1031</v>
      </c>
      <c r="I4522" s="34" t="s">
        <v>1035</v>
      </c>
      <c r="J4522" s="34" t="str">
        <f t="shared" si="352"/>
        <v>Used VehicleEx NV demonstrators gross profit p.u.</v>
      </c>
      <c r="K4522" s="34" t="str">
        <f t="shared" si="353"/>
        <v>410Ex-Toyota NV Demonstrator revenue</v>
      </c>
      <c r="L4522" s="28">
        <f>+SUMIF('TB 4-24'!M:M,$AL4522,'TB 4-24'!G:G)</f>
        <v>0</v>
      </c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>
        <f>+SUMIF('Input Sheet'!$S:$S,$AL4522,'Input Sheet'!C:C)</f>
        <v>0</v>
      </c>
      <c r="Z4522" s="28">
        <f>+SUMIF('Input Sheet'!$S:$S,$AL4522,'Input Sheet'!D:D)</f>
        <v>0</v>
      </c>
      <c r="AA4522" s="28">
        <f>+SUMIF('Input Sheet'!$S:$S,$AL4522,'Input Sheet'!E:E)</f>
        <v>0</v>
      </c>
      <c r="AB4522" s="28">
        <f>+SUMIF('Input Sheet'!$S:$S,$AL4522,'Input Sheet'!F:F)</f>
        <v>0</v>
      </c>
      <c r="AC4522" s="28">
        <f>+SUMIF('Input Sheet'!$S:$S,$AL4522,'Input Sheet'!G:G)</f>
        <v>0</v>
      </c>
      <c r="AD4522" s="28">
        <f>+SUMIF('Input Sheet'!$S:$S,$AL4522,'Input Sheet'!H:H)</f>
        <v>0</v>
      </c>
      <c r="AE4522" s="28">
        <f>+SUMIF('Input Sheet'!$S:$S,$AL4522,'Input Sheet'!I:I)</f>
        <v>0</v>
      </c>
      <c r="AF4522" s="28">
        <f>+SUMIF('Input Sheet'!$S:$S,$AL4522,'Input Sheet'!J:J)</f>
        <v>0</v>
      </c>
      <c r="AG4522" s="28">
        <f>+SUMIF('Input Sheet'!$S:$S,$AL4522,'Input Sheet'!K:K)</f>
        <v>0</v>
      </c>
      <c r="AH4522" s="28">
        <f>+SUMIF('Input Sheet'!$S:$S,$AL4522,'Input Sheet'!L:L)</f>
        <v>0</v>
      </c>
      <c r="AI4522" s="28">
        <f>+SUMIF('Input Sheet'!$S:$S,$AL4522,'Input Sheet'!M:M)</f>
        <v>0</v>
      </c>
      <c r="AJ4522" s="28">
        <f>+SUMIF('Input Sheet'!$S:$S,$AL4522,'Input Sheet'!N:N)</f>
        <v>0</v>
      </c>
      <c r="AK4522" s="28"/>
      <c r="AL4522" s="27" t="str">
        <f t="shared" si="351"/>
        <v>410-3090RD</v>
      </c>
      <c r="AM4522" s="34" t="str">
        <f t="shared" si="354"/>
        <v>Used Vehicle</v>
      </c>
      <c r="AN4522" s="34" t="str">
        <f t="shared" si="355"/>
        <v>Used VehicleEx NV demonstrators gross profit p.u.</v>
      </c>
      <c r="AO4522" s="35"/>
      <c r="AP4522" s="35"/>
      <c r="AQ4522" s="35"/>
    </row>
    <row r="4523" spans="1:43" x14ac:dyDescent="0.25">
      <c r="A4523" s="27" t="s">
        <v>103</v>
      </c>
      <c r="B4523" s="27" t="s">
        <v>104</v>
      </c>
      <c r="C4523" s="27" t="s">
        <v>671</v>
      </c>
      <c r="D4523" s="27" t="s">
        <v>854</v>
      </c>
      <c r="E4523" s="27" t="s">
        <v>673</v>
      </c>
      <c r="F4523" s="27" t="s">
        <v>1072</v>
      </c>
      <c r="G4523" s="27" t="s">
        <v>1073</v>
      </c>
      <c r="H4523" s="34" t="s">
        <v>1031</v>
      </c>
      <c r="I4523" s="34" t="s">
        <v>1035</v>
      </c>
      <c r="J4523" s="34" t="str">
        <f t="shared" si="352"/>
        <v>Used VehicleEx NV demonstrators gross profit p.u.</v>
      </c>
      <c r="K4523" s="34" t="str">
        <f t="shared" si="353"/>
        <v>310Ex-Toyota NV Demonstrator revenue</v>
      </c>
      <c r="L4523" s="28">
        <f>+SUMIF('TB 4-24'!M:M,$AL4523,'TB 4-24'!G:G)</f>
        <v>0</v>
      </c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>
        <f>+SUMIF('Input Sheet'!$S:$S,$AL4523,'Input Sheet'!C:C)</f>
        <v>0</v>
      </c>
      <c r="Z4523" s="28">
        <f>+SUMIF('Input Sheet'!$S:$S,$AL4523,'Input Sheet'!D:D)</f>
        <v>0</v>
      </c>
      <c r="AA4523" s="28">
        <f>+SUMIF('Input Sheet'!$S:$S,$AL4523,'Input Sheet'!E:E)</f>
        <v>0</v>
      </c>
      <c r="AB4523" s="28">
        <f>+SUMIF('Input Sheet'!$S:$S,$AL4523,'Input Sheet'!F:F)</f>
        <v>0</v>
      </c>
      <c r="AC4523" s="28">
        <f>+SUMIF('Input Sheet'!$S:$S,$AL4523,'Input Sheet'!G:G)</f>
        <v>0</v>
      </c>
      <c r="AD4523" s="28">
        <f>+SUMIF('Input Sheet'!$S:$S,$AL4523,'Input Sheet'!H:H)</f>
        <v>0</v>
      </c>
      <c r="AE4523" s="28">
        <f>+SUMIF('Input Sheet'!$S:$S,$AL4523,'Input Sheet'!I:I)</f>
        <v>0</v>
      </c>
      <c r="AF4523" s="28">
        <f>+SUMIF('Input Sheet'!$S:$S,$AL4523,'Input Sheet'!J:J)</f>
        <v>0</v>
      </c>
      <c r="AG4523" s="28">
        <f>+SUMIF('Input Sheet'!$S:$S,$AL4523,'Input Sheet'!K:K)</f>
        <v>0</v>
      </c>
      <c r="AH4523" s="28">
        <f>+SUMIF('Input Sheet'!$S:$S,$AL4523,'Input Sheet'!L:L)</f>
        <v>0</v>
      </c>
      <c r="AI4523" s="28">
        <f>+SUMIF('Input Sheet'!$S:$S,$AL4523,'Input Sheet'!M:M)</f>
        <v>0</v>
      </c>
      <c r="AJ4523" s="28">
        <f>+SUMIF('Input Sheet'!$S:$S,$AL4523,'Input Sheet'!N:N)</f>
        <v>0</v>
      </c>
      <c r="AK4523" s="28"/>
      <c r="AL4523" s="27" t="str">
        <f t="shared" si="351"/>
        <v>310-3090RD</v>
      </c>
      <c r="AM4523" s="34" t="str">
        <f t="shared" si="354"/>
        <v>Used Vehicle</v>
      </c>
      <c r="AN4523" s="34" t="str">
        <f t="shared" si="355"/>
        <v>Used VehicleEx NV demonstrators gross profit p.u.</v>
      </c>
      <c r="AO4523" s="35"/>
      <c r="AP4523" s="35"/>
      <c r="AQ4523" s="35"/>
    </row>
    <row r="4524" spans="1:43" x14ac:dyDescent="0.25">
      <c r="A4524" s="27" t="s">
        <v>103</v>
      </c>
      <c r="B4524" s="27" t="s">
        <v>104</v>
      </c>
      <c r="C4524" s="27" t="s">
        <v>104</v>
      </c>
      <c r="D4524" s="27" t="s">
        <v>854</v>
      </c>
      <c r="E4524" s="27" t="s">
        <v>649</v>
      </c>
      <c r="F4524" s="27" t="s">
        <v>1072</v>
      </c>
      <c r="G4524" s="27" t="s">
        <v>1073</v>
      </c>
      <c r="H4524" s="34" t="s">
        <v>1031</v>
      </c>
      <c r="I4524" s="34" t="s">
        <v>1035</v>
      </c>
      <c r="J4524" s="34" t="str">
        <f t="shared" si="352"/>
        <v>Used VehicleEx NV demonstrators gross profit p.u.</v>
      </c>
      <c r="K4524" s="34" t="str">
        <f t="shared" si="353"/>
        <v>110Ex-Toyota NV Demonstrator revenue</v>
      </c>
      <c r="L4524" s="28">
        <f>+SUMIF('TB 4-24'!M:M,$AL4524,'TB 4-24'!G:G)</f>
        <v>0</v>
      </c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>
        <f>+SUMIF('Input Sheet'!$S:$S,$AL4524,'Input Sheet'!C:C)</f>
        <v>0</v>
      </c>
      <c r="Z4524" s="28">
        <f>+SUMIF('Input Sheet'!$S:$S,$AL4524,'Input Sheet'!D:D)</f>
        <v>0</v>
      </c>
      <c r="AA4524" s="28">
        <f>+SUMIF('Input Sheet'!$S:$S,$AL4524,'Input Sheet'!E:E)</f>
        <v>0</v>
      </c>
      <c r="AB4524" s="28">
        <f>+SUMIF('Input Sheet'!$S:$S,$AL4524,'Input Sheet'!F:F)</f>
        <v>0</v>
      </c>
      <c r="AC4524" s="28">
        <f>+SUMIF('Input Sheet'!$S:$S,$AL4524,'Input Sheet'!G:G)</f>
        <v>0</v>
      </c>
      <c r="AD4524" s="28">
        <f>+SUMIF('Input Sheet'!$S:$S,$AL4524,'Input Sheet'!H:H)</f>
        <v>0</v>
      </c>
      <c r="AE4524" s="28">
        <f>+SUMIF('Input Sheet'!$S:$S,$AL4524,'Input Sheet'!I:I)</f>
        <v>0</v>
      </c>
      <c r="AF4524" s="28">
        <f>+SUMIF('Input Sheet'!$S:$S,$AL4524,'Input Sheet'!J:J)</f>
        <v>0</v>
      </c>
      <c r="AG4524" s="28">
        <f>+SUMIF('Input Sheet'!$S:$S,$AL4524,'Input Sheet'!K:K)</f>
        <v>0</v>
      </c>
      <c r="AH4524" s="28">
        <f>+SUMIF('Input Sheet'!$S:$S,$AL4524,'Input Sheet'!L:L)</f>
        <v>0</v>
      </c>
      <c r="AI4524" s="28">
        <f>+SUMIF('Input Sheet'!$S:$S,$AL4524,'Input Sheet'!M:M)</f>
        <v>0</v>
      </c>
      <c r="AJ4524" s="28">
        <f>+SUMIF('Input Sheet'!$S:$S,$AL4524,'Input Sheet'!N:N)</f>
        <v>0</v>
      </c>
      <c r="AK4524" s="28"/>
      <c r="AL4524" s="27" t="str">
        <f t="shared" si="351"/>
        <v>110-3090RD</v>
      </c>
      <c r="AM4524" s="34" t="str">
        <f t="shared" si="354"/>
        <v>Used Vehicle</v>
      </c>
      <c r="AN4524" s="34" t="str">
        <f t="shared" si="355"/>
        <v>Used VehicleEx NV demonstrators gross profit p.u.</v>
      </c>
      <c r="AO4524" s="35"/>
      <c r="AP4524" s="35"/>
      <c r="AQ4524" s="35"/>
    </row>
    <row r="4525" spans="1:43" x14ac:dyDescent="0.25">
      <c r="A4525" s="27" t="s">
        <v>103</v>
      </c>
      <c r="B4525" s="27" t="s">
        <v>104</v>
      </c>
      <c r="C4525" s="27" t="s">
        <v>663</v>
      </c>
      <c r="D4525" s="27" t="s">
        <v>855</v>
      </c>
      <c r="E4525" s="27" t="s">
        <v>665</v>
      </c>
      <c r="F4525" s="27" t="s">
        <v>1072</v>
      </c>
      <c r="G4525" s="27" t="s">
        <v>1073</v>
      </c>
      <c r="H4525" s="34" t="s">
        <v>1031</v>
      </c>
      <c r="I4525" s="34" t="s">
        <v>1035</v>
      </c>
      <c r="J4525" s="34" t="str">
        <f t="shared" si="352"/>
        <v>Used VehicleEx NV demonstrators gross profit p.u.</v>
      </c>
      <c r="K4525" s="34" t="str">
        <f t="shared" si="353"/>
        <v>410Ex-Toyota NV Demonstrator revenue</v>
      </c>
      <c r="L4525" s="28">
        <f>+SUMIF('TB 4-24'!M:M,$AL4525,'TB 4-24'!G:G)</f>
        <v>0</v>
      </c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>
        <f>+SUMIF('Input Sheet'!$S:$S,$AL4525,'Input Sheet'!C:C)</f>
        <v>0</v>
      </c>
      <c r="Z4525" s="28">
        <f>+SUMIF('Input Sheet'!$S:$S,$AL4525,'Input Sheet'!D:D)</f>
        <v>0</v>
      </c>
      <c r="AA4525" s="28">
        <f>+SUMIF('Input Sheet'!$S:$S,$AL4525,'Input Sheet'!E:E)</f>
        <v>0</v>
      </c>
      <c r="AB4525" s="28">
        <f>+SUMIF('Input Sheet'!$S:$S,$AL4525,'Input Sheet'!F:F)</f>
        <v>0</v>
      </c>
      <c r="AC4525" s="28">
        <f>+SUMIF('Input Sheet'!$S:$S,$AL4525,'Input Sheet'!G:G)</f>
        <v>0</v>
      </c>
      <c r="AD4525" s="28">
        <f>+SUMIF('Input Sheet'!$S:$S,$AL4525,'Input Sheet'!H:H)</f>
        <v>0</v>
      </c>
      <c r="AE4525" s="28">
        <f>+SUMIF('Input Sheet'!$S:$S,$AL4525,'Input Sheet'!I:I)</f>
        <v>0</v>
      </c>
      <c r="AF4525" s="28">
        <f>+SUMIF('Input Sheet'!$S:$S,$AL4525,'Input Sheet'!J:J)</f>
        <v>0</v>
      </c>
      <c r="AG4525" s="28">
        <f>+SUMIF('Input Sheet'!$S:$S,$AL4525,'Input Sheet'!K:K)</f>
        <v>0</v>
      </c>
      <c r="AH4525" s="28">
        <f>+SUMIF('Input Sheet'!$S:$S,$AL4525,'Input Sheet'!L:L)</f>
        <v>0</v>
      </c>
      <c r="AI4525" s="28">
        <f>+SUMIF('Input Sheet'!$S:$S,$AL4525,'Input Sheet'!M:M)</f>
        <v>0</v>
      </c>
      <c r="AJ4525" s="28">
        <f>+SUMIF('Input Sheet'!$S:$S,$AL4525,'Input Sheet'!N:N)</f>
        <v>0</v>
      </c>
      <c r="AK4525" s="28"/>
      <c r="AL4525" s="27" t="str">
        <f t="shared" si="351"/>
        <v>410-3095R</v>
      </c>
      <c r="AM4525" s="34" t="str">
        <f t="shared" si="354"/>
        <v>Used Vehicle</v>
      </c>
      <c r="AN4525" s="34" t="str">
        <f t="shared" si="355"/>
        <v>Used VehicleEx NV demonstrators gross profit p.u.</v>
      </c>
      <c r="AO4525" s="35"/>
      <c r="AP4525" s="35"/>
      <c r="AQ4525" s="35"/>
    </row>
    <row r="4526" spans="1:43" x14ac:dyDescent="0.25">
      <c r="A4526" s="27" t="s">
        <v>103</v>
      </c>
      <c r="B4526" s="27" t="s">
        <v>104</v>
      </c>
      <c r="C4526" s="27" t="s">
        <v>671</v>
      </c>
      <c r="D4526" s="27" t="s">
        <v>855</v>
      </c>
      <c r="E4526" s="27" t="s">
        <v>673</v>
      </c>
      <c r="F4526" s="27" t="s">
        <v>1072</v>
      </c>
      <c r="G4526" s="27" t="s">
        <v>1073</v>
      </c>
      <c r="H4526" s="34" t="s">
        <v>1031</v>
      </c>
      <c r="I4526" s="34" t="s">
        <v>1035</v>
      </c>
      <c r="J4526" s="34" t="str">
        <f t="shared" si="352"/>
        <v>Used VehicleEx NV demonstrators gross profit p.u.</v>
      </c>
      <c r="K4526" s="34" t="str">
        <f t="shared" si="353"/>
        <v>310Ex-Toyota NV Demonstrator revenue</v>
      </c>
      <c r="L4526" s="28">
        <f>+SUMIF('TB 4-24'!M:M,$AL4526,'TB 4-24'!G:G)</f>
        <v>0</v>
      </c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>
        <f>+SUMIF('Input Sheet'!$S:$S,$AL4526,'Input Sheet'!C:C)</f>
        <v>0</v>
      </c>
      <c r="Z4526" s="28">
        <f>+SUMIF('Input Sheet'!$S:$S,$AL4526,'Input Sheet'!D:D)</f>
        <v>0</v>
      </c>
      <c r="AA4526" s="28">
        <f>+SUMIF('Input Sheet'!$S:$S,$AL4526,'Input Sheet'!E:E)</f>
        <v>0</v>
      </c>
      <c r="AB4526" s="28">
        <f>+SUMIF('Input Sheet'!$S:$S,$AL4526,'Input Sheet'!F:F)</f>
        <v>0</v>
      </c>
      <c r="AC4526" s="28">
        <f>+SUMIF('Input Sheet'!$S:$S,$AL4526,'Input Sheet'!G:G)</f>
        <v>0</v>
      </c>
      <c r="AD4526" s="28">
        <f>+SUMIF('Input Sheet'!$S:$S,$AL4526,'Input Sheet'!H:H)</f>
        <v>0</v>
      </c>
      <c r="AE4526" s="28">
        <f>+SUMIF('Input Sheet'!$S:$S,$AL4526,'Input Sheet'!I:I)</f>
        <v>0</v>
      </c>
      <c r="AF4526" s="28">
        <f>+SUMIF('Input Sheet'!$S:$S,$AL4526,'Input Sheet'!J:J)</f>
        <v>0</v>
      </c>
      <c r="AG4526" s="28">
        <f>+SUMIF('Input Sheet'!$S:$S,$AL4526,'Input Sheet'!K:K)</f>
        <v>0</v>
      </c>
      <c r="AH4526" s="28">
        <f>+SUMIF('Input Sheet'!$S:$S,$AL4526,'Input Sheet'!L:L)</f>
        <v>0</v>
      </c>
      <c r="AI4526" s="28">
        <f>+SUMIF('Input Sheet'!$S:$S,$AL4526,'Input Sheet'!M:M)</f>
        <v>0</v>
      </c>
      <c r="AJ4526" s="28">
        <f>+SUMIF('Input Sheet'!$S:$S,$AL4526,'Input Sheet'!N:N)</f>
        <v>0</v>
      </c>
      <c r="AK4526" s="28"/>
      <c r="AL4526" s="27" t="str">
        <f t="shared" si="351"/>
        <v>310-3095R</v>
      </c>
      <c r="AM4526" s="34" t="str">
        <f t="shared" si="354"/>
        <v>Used Vehicle</v>
      </c>
      <c r="AN4526" s="34" t="str">
        <f t="shared" si="355"/>
        <v>Used VehicleEx NV demonstrators gross profit p.u.</v>
      </c>
      <c r="AO4526" s="35"/>
      <c r="AP4526" s="35"/>
      <c r="AQ4526" s="35"/>
    </row>
    <row r="4527" spans="1:43" x14ac:dyDescent="0.25">
      <c r="A4527" s="27" t="s">
        <v>103</v>
      </c>
      <c r="B4527" s="27" t="s">
        <v>104</v>
      </c>
      <c r="C4527" s="27" t="s">
        <v>657</v>
      </c>
      <c r="D4527" s="27" t="s">
        <v>855</v>
      </c>
      <c r="E4527" s="27" t="s">
        <v>658</v>
      </c>
      <c r="F4527" s="27" t="s">
        <v>1072</v>
      </c>
      <c r="G4527" s="27" t="s">
        <v>1073</v>
      </c>
      <c r="H4527" s="34" t="s">
        <v>1031</v>
      </c>
      <c r="I4527" s="34" t="s">
        <v>1035</v>
      </c>
      <c r="J4527" s="34" t="str">
        <f t="shared" si="352"/>
        <v>Used VehicleEx NV demonstrators gross profit p.u.</v>
      </c>
      <c r="K4527" s="34" t="str">
        <f t="shared" si="353"/>
        <v>210Ex-Toyota NV Demonstrator revenue</v>
      </c>
      <c r="L4527" s="28">
        <f>+SUMIF('TB 4-24'!M:M,$AL4527,'TB 4-24'!G:G)</f>
        <v>0</v>
      </c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>
        <f>+SUMIF('Input Sheet'!$S:$S,$AL4527,'Input Sheet'!C:C)</f>
        <v>0</v>
      </c>
      <c r="Z4527" s="28">
        <f>+SUMIF('Input Sheet'!$S:$S,$AL4527,'Input Sheet'!D:D)</f>
        <v>0</v>
      </c>
      <c r="AA4527" s="28">
        <f>+SUMIF('Input Sheet'!$S:$S,$AL4527,'Input Sheet'!E:E)</f>
        <v>0</v>
      </c>
      <c r="AB4527" s="28">
        <f>+SUMIF('Input Sheet'!$S:$S,$AL4527,'Input Sheet'!F:F)</f>
        <v>0</v>
      </c>
      <c r="AC4527" s="28">
        <f>+SUMIF('Input Sheet'!$S:$S,$AL4527,'Input Sheet'!G:G)</f>
        <v>0</v>
      </c>
      <c r="AD4527" s="28">
        <f>+SUMIF('Input Sheet'!$S:$S,$AL4527,'Input Sheet'!H:H)</f>
        <v>0</v>
      </c>
      <c r="AE4527" s="28">
        <f>+SUMIF('Input Sheet'!$S:$S,$AL4527,'Input Sheet'!I:I)</f>
        <v>0</v>
      </c>
      <c r="AF4527" s="28">
        <f>+SUMIF('Input Sheet'!$S:$S,$AL4527,'Input Sheet'!J:J)</f>
        <v>0</v>
      </c>
      <c r="AG4527" s="28">
        <f>+SUMIF('Input Sheet'!$S:$S,$AL4527,'Input Sheet'!K:K)</f>
        <v>0</v>
      </c>
      <c r="AH4527" s="28">
        <f>+SUMIF('Input Sheet'!$S:$S,$AL4527,'Input Sheet'!L:L)</f>
        <v>0</v>
      </c>
      <c r="AI4527" s="28">
        <f>+SUMIF('Input Sheet'!$S:$S,$AL4527,'Input Sheet'!M:M)</f>
        <v>0</v>
      </c>
      <c r="AJ4527" s="28">
        <f>+SUMIF('Input Sheet'!$S:$S,$AL4527,'Input Sheet'!N:N)</f>
        <v>0</v>
      </c>
      <c r="AK4527" s="28"/>
      <c r="AL4527" s="27" t="str">
        <f t="shared" si="351"/>
        <v>210-3095R</v>
      </c>
      <c r="AM4527" s="34" t="str">
        <f t="shared" si="354"/>
        <v>Used Vehicle</v>
      </c>
      <c r="AN4527" s="34" t="str">
        <f t="shared" si="355"/>
        <v>Used VehicleEx NV demonstrators gross profit p.u.</v>
      </c>
      <c r="AO4527" s="35"/>
      <c r="AP4527" s="35"/>
      <c r="AQ4527" s="35"/>
    </row>
    <row r="4528" spans="1:43" x14ac:dyDescent="0.25">
      <c r="A4528" s="27" t="s">
        <v>103</v>
      </c>
      <c r="B4528" s="27" t="s">
        <v>104</v>
      </c>
      <c r="C4528" s="27" t="s">
        <v>104</v>
      </c>
      <c r="D4528" s="27" t="s">
        <v>855</v>
      </c>
      <c r="E4528" s="27" t="s">
        <v>649</v>
      </c>
      <c r="F4528" s="27" t="s">
        <v>1072</v>
      </c>
      <c r="G4528" s="27" t="s">
        <v>1073</v>
      </c>
      <c r="H4528" s="34" t="s">
        <v>1031</v>
      </c>
      <c r="I4528" s="34" t="s">
        <v>1035</v>
      </c>
      <c r="J4528" s="34" t="str">
        <f t="shared" si="352"/>
        <v>Used VehicleEx NV demonstrators gross profit p.u.</v>
      </c>
      <c r="K4528" s="34" t="str">
        <f t="shared" si="353"/>
        <v>110Ex-Toyota NV Demonstrator revenue</v>
      </c>
      <c r="L4528" s="28">
        <f>+SUMIF('TB 4-24'!M:M,$AL4528,'TB 4-24'!G:G)</f>
        <v>0</v>
      </c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>
        <f>+SUMIF('Input Sheet'!$S:$S,$AL4528,'Input Sheet'!C:C)</f>
        <v>0</v>
      </c>
      <c r="Z4528" s="28">
        <f>+SUMIF('Input Sheet'!$S:$S,$AL4528,'Input Sheet'!D:D)</f>
        <v>0</v>
      </c>
      <c r="AA4528" s="28">
        <f>+SUMIF('Input Sheet'!$S:$S,$AL4528,'Input Sheet'!E:E)</f>
        <v>0</v>
      </c>
      <c r="AB4528" s="28">
        <f>+SUMIF('Input Sheet'!$S:$S,$AL4528,'Input Sheet'!F:F)</f>
        <v>0</v>
      </c>
      <c r="AC4528" s="28">
        <f>+SUMIF('Input Sheet'!$S:$S,$AL4528,'Input Sheet'!G:G)</f>
        <v>0</v>
      </c>
      <c r="AD4528" s="28">
        <f>+SUMIF('Input Sheet'!$S:$S,$AL4528,'Input Sheet'!H:H)</f>
        <v>0</v>
      </c>
      <c r="AE4528" s="28">
        <f>+SUMIF('Input Sheet'!$S:$S,$AL4528,'Input Sheet'!I:I)</f>
        <v>0</v>
      </c>
      <c r="AF4528" s="28">
        <f>+SUMIF('Input Sheet'!$S:$S,$AL4528,'Input Sheet'!J:J)</f>
        <v>0</v>
      </c>
      <c r="AG4528" s="28">
        <f>+SUMIF('Input Sheet'!$S:$S,$AL4528,'Input Sheet'!K:K)</f>
        <v>0</v>
      </c>
      <c r="AH4528" s="28">
        <f>+SUMIF('Input Sheet'!$S:$S,$AL4528,'Input Sheet'!L:L)</f>
        <v>0</v>
      </c>
      <c r="AI4528" s="28">
        <f>+SUMIF('Input Sheet'!$S:$S,$AL4528,'Input Sheet'!M:M)</f>
        <v>0</v>
      </c>
      <c r="AJ4528" s="28">
        <f>+SUMIF('Input Sheet'!$S:$S,$AL4528,'Input Sheet'!N:N)</f>
        <v>0</v>
      </c>
      <c r="AK4528" s="28"/>
      <c r="AL4528" s="27" t="str">
        <f t="shared" si="351"/>
        <v>110-3095R</v>
      </c>
      <c r="AM4528" s="34" t="str">
        <f t="shared" si="354"/>
        <v>Used Vehicle</v>
      </c>
      <c r="AN4528" s="34" t="str">
        <f t="shared" si="355"/>
        <v>Used VehicleEx NV demonstrators gross profit p.u.</v>
      </c>
      <c r="AO4528" s="35"/>
      <c r="AP4528" s="35"/>
      <c r="AQ4528" s="35"/>
    </row>
    <row r="4529" spans="1:43" x14ac:dyDescent="0.25">
      <c r="A4529" s="27" t="s">
        <v>103</v>
      </c>
      <c r="B4529" s="27" t="s">
        <v>104</v>
      </c>
      <c r="C4529" s="27" t="s">
        <v>104</v>
      </c>
      <c r="D4529" s="27" t="s">
        <v>856</v>
      </c>
      <c r="E4529" s="27" t="s">
        <v>649</v>
      </c>
      <c r="F4529" s="27" t="s">
        <v>1072</v>
      </c>
      <c r="G4529" s="27" t="s">
        <v>1073</v>
      </c>
      <c r="H4529" s="34" t="s">
        <v>1031</v>
      </c>
      <c r="I4529" s="34" t="s">
        <v>1035</v>
      </c>
      <c r="J4529" s="34" t="str">
        <f t="shared" si="352"/>
        <v>Used VehicleEx NV demonstrators gross profit p.u.</v>
      </c>
      <c r="K4529" s="34" t="str">
        <f t="shared" si="353"/>
        <v>110Ex-Toyota NV Demonstrator revenue</v>
      </c>
      <c r="L4529" s="28">
        <f>+SUMIF('TB 4-24'!M:M,$AL4529,'TB 4-24'!G:G)</f>
        <v>0</v>
      </c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>
        <f>+SUMIF('Input Sheet'!$S:$S,$AL4529,'Input Sheet'!C:C)</f>
        <v>0</v>
      </c>
      <c r="Z4529" s="28">
        <f>+SUMIF('Input Sheet'!$S:$S,$AL4529,'Input Sheet'!D:D)</f>
        <v>0</v>
      </c>
      <c r="AA4529" s="28">
        <f>+SUMIF('Input Sheet'!$S:$S,$AL4529,'Input Sheet'!E:E)</f>
        <v>0</v>
      </c>
      <c r="AB4529" s="28">
        <f>+SUMIF('Input Sheet'!$S:$S,$AL4529,'Input Sheet'!F:F)</f>
        <v>0</v>
      </c>
      <c r="AC4529" s="28">
        <f>+SUMIF('Input Sheet'!$S:$S,$AL4529,'Input Sheet'!G:G)</f>
        <v>0</v>
      </c>
      <c r="AD4529" s="28">
        <f>+SUMIF('Input Sheet'!$S:$S,$AL4529,'Input Sheet'!H:H)</f>
        <v>0</v>
      </c>
      <c r="AE4529" s="28">
        <f>+SUMIF('Input Sheet'!$S:$S,$AL4529,'Input Sheet'!I:I)</f>
        <v>0</v>
      </c>
      <c r="AF4529" s="28">
        <f>+SUMIF('Input Sheet'!$S:$S,$AL4529,'Input Sheet'!J:J)</f>
        <v>0</v>
      </c>
      <c r="AG4529" s="28">
        <f>+SUMIF('Input Sheet'!$S:$S,$AL4529,'Input Sheet'!K:K)</f>
        <v>0</v>
      </c>
      <c r="AH4529" s="28">
        <f>+SUMIF('Input Sheet'!$S:$S,$AL4529,'Input Sheet'!L:L)</f>
        <v>0</v>
      </c>
      <c r="AI4529" s="28">
        <f>+SUMIF('Input Sheet'!$S:$S,$AL4529,'Input Sheet'!M:M)</f>
        <v>0</v>
      </c>
      <c r="AJ4529" s="28">
        <f>+SUMIF('Input Sheet'!$S:$S,$AL4529,'Input Sheet'!N:N)</f>
        <v>0</v>
      </c>
      <c r="AK4529" s="28"/>
      <c r="AL4529" s="27" t="str">
        <f t="shared" si="351"/>
        <v>110-3095RD</v>
      </c>
      <c r="AM4529" s="34" t="str">
        <f t="shared" si="354"/>
        <v>Used Vehicle</v>
      </c>
      <c r="AN4529" s="34" t="str">
        <f t="shared" si="355"/>
        <v>Used VehicleEx NV demonstrators gross profit p.u.</v>
      </c>
      <c r="AO4529" s="35"/>
      <c r="AP4529" s="35"/>
      <c r="AQ4529" s="35"/>
    </row>
    <row r="4530" spans="1:43" x14ac:dyDescent="0.25">
      <c r="A4530" s="27" t="s">
        <v>103</v>
      </c>
      <c r="B4530" s="27" t="s">
        <v>104</v>
      </c>
      <c r="C4530" s="27" t="s">
        <v>657</v>
      </c>
      <c r="D4530" s="27" t="s">
        <v>856</v>
      </c>
      <c r="E4530" s="27" t="s">
        <v>658</v>
      </c>
      <c r="F4530" s="27" t="s">
        <v>1072</v>
      </c>
      <c r="G4530" s="27" t="s">
        <v>1073</v>
      </c>
      <c r="H4530" s="34" t="s">
        <v>1031</v>
      </c>
      <c r="I4530" s="34" t="s">
        <v>1035</v>
      </c>
      <c r="J4530" s="34" t="str">
        <f t="shared" si="352"/>
        <v>Used VehicleEx NV demonstrators gross profit p.u.</v>
      </c>
      <c r="K4530" s="34" t="str">
        <f t="shared" si="353"/>
        <v>210Ex-Toyota NV Demonstrator revenue</v>
      </c>
      <c r="L4530" s="28">
        <f>+SUMIF('TB 4-24'!M:M,$AL4530,'TB 4-24'!G:G)</f>
        <v>0</v>
      </c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>
        <f>+SUMIF('Input Sheet'!$S:$S,$AL4530,'Input Sheet'!C:C)</f>
        <v>0</v>
      </c>
      <c r="Z4530" s="28">
        <f>+SUMIF('Input Sheet'!$S:$S,$AL4530,'Input Sheet'!D:D)</f>
        <v>0</v>
      </c>
      <c r="AA4530" s="28">
        <f>+SUMIF('Input Sheet'!$S:$S,$AL4530,'Input Sheet'!E:E)</f>
        <v>0</v>
      </c>
      <c r="AB4530" s="28">
        <f>+SUMIF('Input Sheet'!$S:$S,$AL4530,'Input Sheet'!F:F)</f>
        <v>0</v>
      </c>
      <c r="AC4530" s="28">
        <f>+SUMIF('Input Sheet'!$S:$S,$AL4530,'Input Sheet'!G:G)</f>
        <v>0</v>
      </c>
      <c r="AD4530" s="28">
        <f>+SUMIF('Input Sheet'!$S:$S,$AL4530,'Input Sheet'!H:H)</f>
        <v>0</v>
      </c>
      <c r="AE4530" s="28">
        <f>+SUMIF('Input Sheet'!$S:$S,$AL4530,'Input Sheet'!I:I)</f>
        <v>0</v>
      </c>
      <c r="AF4530" s="28">
        <f>+SUMIF('Input Sheet'!$S:$S,$AL4530,'Input Sheet'!J:J)</f>
        <v>0</v>
      </c>
      <c r="AG4530" s="28">
        <f>+SUMIF('Input Sheet'!$S:$S,$AL4530,'Input Sheet'!K:K)</f>
        <v>0</v>
      </c>
      <c r="AH4530" s="28">
        <f>+SUMIF('Input Sheet'!$S:$S,$AL4530,'Input Sheet'!L:L)</f>
        <v>0</v>
      </c>
      <c r="AI4530" s="28">
        <f>+SUMIF('Input Sheet'!$S:$S,$AL4530,'Input Sheet'!M:M)</f>
        <v>0</v>
      </c>
      <c r="AJ4530" s="28">
        <f>+SUMIF('Input Sheet'!$S:$S,$AL4530,'Input Sheet'!N:N)</f>
        <v>0</v>
      </c>
      <c r="AK4530" s="28"/>
      <c r="AL4530" s="27" t="str">
        <f t="shared" si="351"/>
        <v>210-3095RD</v>
      </c>
      <c r="AM4530" s="34" t="str">
        <f t="shared" si="354"/>
        <v>Used Vehicle</v>
      </c>
      <c r="AN4530" s="34" t="str">
        <f t="shared" si="355"/>
        <v>Used VehicleEx NV demonstrators gross profit p.u.</v>
      </c>
      <c r="AO4530" s="35"/>
      <c r="AP4530" s="35"/>
      <c r="AQ4530" s="35"/>
    </row>
    <row r="4531" spans="1:43" x14ac:dyDescent="0.25">
      <c r="A4531" s="27" t="s">
        <v>103</v>
      </c>
      <c r="B4531" s="27" t="s">
        <v>104</v>
      </c>
      <c r="C4531" s="27" t="s">
        <v>663</v>
      </c>
      <c r="D4531" s="27" t="s">
        <v>856</v>
      </c>
      <c r="E4531" s="27" t="s">
        <v>665</v>
      </c>
      <c r="F4531" s="27" t="s">
        <v>1072</v>
      </c>
      <c r="G4531" s="27" t="s">
        <v>1073</v>
      </c>
      <c r="H4531" s="34" t="s">
        <v>1031</v>
      </c>
      <c r="I4531" s="34" t="s">
        <v>1035</v>
      </c>
      <c r="J4531" s="34" t="str">
        <f t="shared" si="352"/>
        <v>Used VehicleEx NV demonstrators gross profit p.u.</v>
      </c>
      <c r="K4531" s="34" t="str">
        <f t="shared" si="353"/>
        <v>410Ex-Toyota NV Demonstrator revenue</v>
      </c>
      <c r="L4531" s="28">
        <f>+SUMIF('TB 4-24'!M:M,$AL4531,'TB 4-24'!G:G)</f>
        <v>0</v>
      </c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>
        <f>+SUMIF('Input Sheet'!$S:$S,$AL4531,'Input Sheet'!C:C)</f>
        <v>0</v>
      </c>
      <c r="Z4531" s="28">
        <f>+SUMIF('Input Sheet'!$S:$S,$AL4531,'Input Sheet'!D:D)</f>
        <v>0</v>
      </c>
      <c r="AA4531" s="28">
        <f>+SUMIF('Input Sheet'!$S:$S,$AL4531,'Input Sheet'!E:E)</f>
        <v>0</v>
      </c>
      <c r="AB4531" s="28">
        <f>+SUMIF('Input Sheet'!$S:$S,$AL4531,'Input Sheet'!F:F)</f>
        <v>0</v>
      </c>
      <c r="AC4531" s="28">
        <f>+SUMIF('Input Sheet'!$S:$S,$AL4531,'Input Sheet'!G:G)</f>
        <v>0</v>
      </c>
      <c r="AD4531" s="28">
        <f>+SUMIF('Input Sheet'!$S:$S,$AL4531,'Input Sheet'!H:H)</f>
        <v>0</v>
      </c>
      <c r="AE4531" s="28">
        <f>+SUMIF('Input Sheet'!$S:$S,$AL4531,'Input Sheet'!I:I)</f>
        <v>0</v>
      </c>
      <c r="AF4531" s="28">
        <f>+SUMIF('Input Sheet'!$S:$S,$AL4531,'Input Sheet'!J:J)</f>
        <v>0</v>
      </c>
      <c r="AG4531" s="28">
        <f>+SUMIF('Input Sheet'!$S:$S,$AL4531,'Input Sheet'!K:K)</f>
        <v>0</v>
      </c>
      <c r="AH4531" s="28">
        <f>+SUMIF('Input Sheet'!$S:$S,$AL4531,'Input Sheet'!L:L)</f>
        <v>0</v>
      </c>
      <c r="AI4531" s="28">
        <f>+SUMIF('Input Sheet'!$S:$S,$AL4531,'Input Sheet'!M:M)</f>
        <v>0</v>
      </c>
      <c r="AJ4531" s="28">
        <f>+SUMIF('Input Sheet'!$S:$S,$AL4531,'Input Sheet'!N:N)</f>
        <v>0</v>
      </c>
      <c r="AK4531" s="28"/>
      <c r="AL4531" s="27" t="str">
        <f t="shared" si="351"/>
        <v>410-3095RD</v>
      </c>
      <c r="AM4531" s="34" t="str">
        <f t="shared" si="354"/>
        <v>Used Vehicle</v>
      </c>
      <c r="AN4531" s="34" t="str">
        <f t="shared" si="355"/>
        <v>Used VehicleEx NV demonstrators gross profit p.u.</v>
      </c>
      <c r="AO4531" s="35"/>
      <c r="AP4531" s="35"/>
      <c r="AQ4531" s="35"/>
    </row>
    <row r="4532" spans="1:43" x14ac:dyDescent="0.25">
      <c r="A4532" s="27" t="s">
        <v>103</v>
      </c>
      <c r="B4532" s="27" t="s">
        <v>104</v>
      </c>
      <c r="C4532" s="27" t="s">
        <v>671</v>
      </c>
      <c r="D4532" s="27" t="s">
        <v>856</v>
      </c>
      <c r="E4532" s="27" t="s">
        <v>673</v>
      </c>
      <c r="F4532" s="27" t="s">
        <v>1072</v>
      </c>
      <c r="G4532" s="27" t="s">
        <v>1073</v>
      </c>
      <c r="H4532" s="34" t="s">
        <v>1031</v>
      </c>
      <c r="I4532" s="34" t="s">
        <v>1035</v>
      </c>
      <c r="J4532" s="34" t="str">
        <f t="shared" si="352"/>
        <v>Used VehicleEx NV demonstrators gross profit p.u.</v>
      </c>
      <c r="K4532" s="34" t="str">
        <f t="shared" si="353"/>
        <v>310Ex-Toyota NV Demonstrator revenue</v>
      </c>
      <c r="L4532" s="28">
        <f>+SUMIF('TB 4-24'!M:M,$AL4532,'TB 4-24'!G:G)</f>
        <v>0</v>
      </c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>
        <f>+SUMIF('Input Sheet'!$S:$S,$AL4532,'Input Sheet'!C:C)</f>
        <v>0</v>
      </c>
      <c r="Z4532" s="28">
        <f>+SUMIF('Input Sheet'!$S:$S,$AL4532,'Input Sheet'!D:D)</f>
        <v>0</v>
      </c>
      <c r="AA4532" s="28">
        <f>+SUMIF('Input Sheet'!$S:$S,$AL4532,'Input Sheet'!E:E)</f>
        <v>0</v>
      </c>
      <c r="AB4532" s="28">
        <f>+SUMIF('Input Sheet'!$S:$S,$AL4532,'Input Sheet'!F:F)</f>
        <v>0</v>
      </c>
      <c r="AC4532" s="28">
        <f>+SUMIF('Input Sheet'!$S:$S,$AL4532,'Input Sheet'!G:G)</f>
        <v>0</v>
      </c>
      <c r="AD4532" s="28">
        <f>+SUMIF('Input Sheet'!$S:$S,$AL4532,'Input Sheet'!H:H)</f>
        <v>0</v>
      </c>
      <c r="AE4532" s="28">
        <f>+SUMIF('Input Sheet'!$S:$S,$AL4532,'Input Sheet'!I:I)</f>
        <v>0</v>
      </c>
      <c r="AF4532" s="28">
        <f>+SUMIF('Input Sheet'!$S:$S,$AL4532,'Input Sheet'!J:J)</f>
        <v>0</v>
      </c>
      <c r="AG4532" s="28">
        <f>+SUMIF('Input Sheet'!$S:$S,$AL4532,'Input Sheet'!K:K)</f>
        <v>0</v>
      </c>
      <c r="AH4532" s="28">
        <f>+SUMIF('Input Sheet'!$S:$S,$AL4532,'Input Sheet'!L:L)</f>
        <v>0</v>
      </c>
      <c r="AI4532" s="28">
        <f>+SUMIF('Input Sheet'!$S:$S,$AL4532,'Input Sheet'!M:M)</f>
        <v>0</v>
      </c>
      <c r="AJ4532" s="28">
        <f>+SUMIF('Input Sheet'!$S:$S,$AL4532,'Input Sheet'!N:N)</f>
        <v>0</v>
      </c>
      <c r="AK4532" s="28"/>
      <c r="AL4532" s="27" t="str">
        <f t="shared" si="351"/>
        <v>310-3095RD</v>
      </c>
      <c r="AM4532" s="34" t="str">
        <f t="shared" si="354"/>
        <v>Used Vehicle</v>
      </c>
      <c r="AN4532" s="34" t="str">
        <f t="shared" si="355"/>
        <v>Used VehicleEx NV demonstrators gross profit p.u.</v>
      </c>
      <c r="AO4532" s="35"/>
      <c r="AP4532" s="35"/>
      <c r="AQ4532" s="35"/>
    </row>
    <row r="4533" spans="1:43" x14ac:dyDescent="0.25">
      <c r="A4533" s="27" t="s">
        <v>103</v>
      </c>
      <c r="B4533" s="27" t="s">
        <v>104</v>
      </c>
      <c r="C4533" s="27" t="s">
        <v>663</v>
      </c>
      <c r="D4533" s="27" t="s">
        <v>857</v>
      </c>
      <c r="E4533" s="27" t="s">
        <v>665</v>
      </c>
      <c r="F4533" s="27" t="s">
        <v>1072</v>
      </c>
      <c r="G4533" s="27" t="s">
        <v>1073</v>
      </c>
      <c r="H4533" s="34" t="s">
        <v>1031</v>
      </c>
      <c r="I4533" s="34" t="s">
        <v>1035</v>
      </c>
      <c r="J4533" s="34" t="str">
        <f t="shared" si="352"/>
        <v>Used VehicleEx NV demonstrators gross profit p.u.</v>
      </c>
      <c r="K4533" s="34" t="str">
        <f t="shared" si="353"/>
        <v>410Ex-Toyota NV Demonstrator revenue</v>
      </c>
      <c r="L4533" s="28">
        <f>+SUMIF('TB 4-24'!M:M,$AL4533,'TB 4-24'!G:G)</f>
        <v>0</v>
      </c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>
        <f>+SUMIF('Input Sheet'!$S:$S,$AL4533,'Input Sheet'!C:C)</f>
        <v>0</v>
      </c>
      <c r="Z4533" s="28">
        <f>+SUMIF('Input Sheet'!$S:$S,$AL4533,'Input Sheet'!D:D)</f>
        <v>0</v>
      </c>
      <c r="AA4533" s="28">
        <f>+SUMIF('Input Sheet'!$S:$S,$AL4533,'Input Sheet'!E:E)</f>
        <v>0</v>
      </c>
      <c r="AB4533" s="28">
        <f>+SUMIF('Input Sheet'!$S:$S,$AL4533,'Input Sheet'!F:F)</f>
        <v>0</v>
      </c>
      <c r="AC4533" s="28">
        <f>+SUMIF('Input Sheet'!$S:$S,$AL4533,'Input Sheet'!G:G)</f>
        <v>0</v>
      </c>
      <c r="AD4533" s="28">
        <f>+SUMIF('Input Sheet'!$S:$S,$AL4533,'Input Sheet'!H:H)</f>
        <v>0</v>
      </c>
      <c r="AE4533" s="28">
        <f>+SUMIF('Input Sheet'!$S:$S,$AL4533,'Input Sheet'!I:I)</f>
        <v>0</v>
      </c>
      <c r="AF4533" s="28">
        <f>+SUMIF('Input Sheet'!$S:$S,$AL4533,'Input Sheet'!J:J)</f>
        <v>0</v>
      </c>
      <c r="AG4533" s="28">
        <f>+SUMIF('Input Sheet'!$S:$S,$AL4533,'Input Sheet'!K:K)</f>
        <v>0</v>
      </c>
      <c r="AH4533" s="28">
        <f>+SUMIF('Input Sheet'!$S:$S,$AL4533,'Input Sheet'!L:L)</f>
        <v>0</v>
      </c>
      <c r="AI4533" s="28">
        <f>+SUMIF('Input Sheet'!$S:$S,$AL4533,'Input Sheet'!M:M)</f>
        <v>0</v>
      </c>
      <c r="AJ4533" s="28">
        <f>+SUMIF('Input Sheet'!$S:$S,$AL4533,'Input Sheet'!N:N)</f>
        <v>0</v>
      </c>
      <c r="AK4533" s="28"/>
      <c r="AL4533" s="27" t="str">
        <f t="shared" si="351"/>
        <v>410-3105R</v>
      </c>
      <c r="AM4533" s="34" t="str">
        <f t="shared" si="354"/>
        <v>Used Vehicle</v>
      </c>
      <c r="AN4533" s="34" t="str">
        <f t="shared" si="355"/>
        <v>Used VehicleEx NV demonstrators gross profit p.u.</v>
      </c>
      <c r="AO4533" s="35"/>
      <c r="AP4533" s="35"/>
      <c r="AQ4533" s="35"/>
    </row>
    <row r="4534" spans="1:43" x14ac:dyDescent="0.25">
      <c r="A4534" s="27" t="s">
        <v>103</v>
      </c>
      <c r="B4534" s="27" t="s">
        <v>104</v>
      </c>
      <c r="C4534" s="27" t="s">
        <v>671</v>
      </c>
      <c r="D4534" s="27" t="s">
        <v>857</v>
      </c>
      <c r="E4534" s="27" t="s">
        <v>673</v>
      </c>
      <c r="F4534" s="27" t="s">
        <v>1072</v>
      </c>
      <c r="G4534" s="27" t="s">
        <v>1073</v>
      </c>
      <c r="H4534" s="34" t="s">
        <v>1031</v>
      </c>
      <c r="I4534" s="34" t="s">
        <v>1035</v>
      </c>
      <c r="J4534" s="34" t="str">
        <f t="shared" si="352"/>
        <v>Used VehicleEx NV demonstrators gross profit p.u.</v>
      </c>
      <c r="K4534" s="34" t="str">
        <f t="shared" si="353"/>
        <v>310Ex-Toyota NV Demonstrator revenue</v>
      </c>
      <c r="L4534" s="28">
        <f>+SUMIF('TB 4-24'!M:M,$AL4534,'TB 4-24'!G:G)</f>
        <v>0</v>
      </c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>
        <f>+SUMIF('Input Sheet'!$S:$S,$AL4534,'Input Sheet'!C:C)</f>
        <v>0</v>
      </c>
      <c r="Z4534" s="28">
        <f>+SUMIF('Input Sheet'!$S:$S,$AL4534,'Input Sheet'!D:D)</f>
        <v>0</v>
      </c>
      <c r="AA4534" s="28">
        <f>+SUMIF('Input Sheet'!$S:$S,$AL4534,'Input Sheet'!E:E)</f>
        <v>0</v>
      </c>
      <c r="AB4534" s="28">
        <f>+SUMIF('Input Sheet'!$S:$S,$AL4534,'Input Sheet'!F:F)</f>
        <v>0</v>
      </c>
      <c r="AC4534" s="28">
        <f>+SUMIF('Input Sheet'!$S:$S,$AL4534,'Input Sheet'!G:G)</f>
        <v>0</v>
      </c>
      <c r="AD4534" s="28">
        <f>+SUMIF('Input Sheet'!$S:$S,$AL4534,'Input Sheet'!H:H)</f>
        <v>0</v>
      </c>
      <c r="AE4534" s="28">
        <f>+SUMIF('Input Sheet'!$S:$S,$AL4534,'Input Sheet'!I:I)</f>
        <v>0</v>
      </c>
      <c r="AF4534" s="28">
        <f>+SUMIF('Input Sheet'!$S:$S,$AL4534,'Input Sheet'!J:J)</f>
        <v>0</v>
      </c>
      <c r="AG4534" s="28">
        <f>+SUMIF('Input Sheet'!$S:$S,$AL4534,'Input Sheet'!K:K)</f>
        <v>0</v>
      </c>
      <c r="AH4534" s="28">
        <f>+SUMIF('Input Sheet'!$S:$S,$AL4534,'Input Sheet'!L:L)</f>
        <v>0</v>
      </c>
      <c r="AI4534" s="28">
        <f>+SUMIF('Input Sheet'!$S:$S,$AL4534,'Input Sheet'!M:M)</f>
        <v>0</v>
      </c>
      <c r="AJ4534" s="28">
        <f>+SUMIF('Input Sheet'!$S:$S,$AL4534,'Input Sheet'!N:N)</f>
        <v>0</v>
      </c>
      <c r="AK4534" s="28"/>
      <c r="AL4534" s="27" t="str">
        <f t="shared" si="351"/>
        <v>310-3105R</v>
      </c>
      <c r="AM4534" s="34" t="str">
        <f t="shared" si="354"/>
        <v>Used Vehicle</v>
      </c>
      <c r="AN4534" s="34" t="str">
        <f t="shared" si="355"/>
        <v>Used VehicleEx NV demonstrators gross profit p.u.</v>
      </c>
      <c r="AO4534" s="35"/>
      <c r="AP4534" s="35"/>
      <c r="AQ4534" s="35"/>
    </row>
    <row r="4535" spans="1:43" x14ac:dyDescent="0.25">
      <c r="A4535" s="27" t="s">
        <v>103</v>
      </c>
      <c r="B4535" s="27" t="s">
        <v>104</v>
      </c>
      <c r="C4535" s="27" t="s">
        <v>104</v>
      </c>
      <c r="D4535" s="27" t="s">
        <v>857</v>
      </c>
      <c r="E4535" s="27" t="s">
        <v>649</v>
      </c>
      <c r="F4535" s="27" t="s">
        <v>1072</v>
      </c>
      <c r="G4535" s="27" t="s">
        <v>1073</v>
      </c>
      <c r="H4535" s="34" t="s">
        <v>1031</v>
      </c>
      <c r="I4535" s="34" t="s">
        <v>1035</v>
      </c>
      <c r="J4535" s="34" t="str">
        <f t="shared" si="352"/>
        <v>Used VehicleEx NV demonstrators gross profit p.u.</v>
      </c>
      <c r="K4535" s="34" t="str">
        <f t="shared" si="353"/>
        <v>110Ex-Toyota NV Demonstrator revenue</v>
      </c>
      <c r="L4535" s="28">
        <f>+SUMIF('TB 4-24'!M:M,$AL4535,'TB 4-24'!G:G)</f>
        <v>0</v>
      </c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>
        <f>+SUMIF('Input Sheet'!$S:$S,$AL4535,'Input Sheet'!C:C)</f>
        <v>0</v>
      </c>
      <c r="Z4535" s="28">
        <f>+SUMIF('Input Sheet'!$S:$S,$AL4535,'Input Sheet'!D:D)</f>
        <v>0</v>
      </c>
      <c r="AA4535" s="28">
        <f>+SUMIF('Input Sheet'!$S:$S,$AL4535,'Input Sheet'!E:E)</f>
        <v>0</v>
      </c>
      <c r="AB4535" s="28">
        <f>+SUMIF('Input Sheet'!$S:$S,$AL4535,'Input Sheet'!F:F)</f>
        <v>0</v>
      </c>
      <c r="AC4535" s="28">
        <f>+SUMIF('Input Sheet'!$S:$S,$AL4535,'Input Sheet'!G:G)</f>
        <v>0</v>
      </c>
      <c r="AD4535" s="28">
        <f>+SUMIF('Input Sheet'!$S:$S,$AL4535,'Input Sheet'!H:H)</f>
        <v>0</v>
      </c>
      <c r="AE4535" s="28">
        <f>+SUMIF('Input Sheet'!$S:$S,$AL4535,'Input Sheet'!I:I)</f>
        <v>0</v>
      </c>
      <c r="AF4535" s="28">
        <f>+SUMIF('Input Sheet'!$S:$S,$AL4535,'Input Sheet'!J:J)</f>
        <v>0</v>
      </c>
      <c r="AG4535" s="28">
        <f>+SUMIF('Input Sheet'!$S:$S,$AL4535,'Input Sheet'!K:K)</f>
        <v>0</v>
      </c>
      <c r="AH4535" s="28">
        <f>+SUMIF('Input Sheet'!$S:$S,$AL4535,'Input Sheet'!L:L)</f>
        <v>0</v>
      </c>
      <c r="AI4535" s="28">
        <f>+SUMIF('Input Sheet'!$S:$S,$AL4535,'Input Sheet'!M:M)</f>
        <v>0</v>
      </c>
      <c r="AJ4535" s="28">
        <f>+SUMIF('Input Sheet'!$S:$S,$AL4535,'Input Sheet'!N:N)</f>
        <v>0</v>
      </c>
      <c r="AK4535" s="28"/>
      <c r="AL4535" s="27" t="str">
        <f t="shared" si="351"/>
        <v>110-3105R</v>
      </c>
      <c r="AM4535" s="34" t="str">
        <f t="shared" si="354"/>
        <v>Used Vehicle</v>
      </c>
      <c r="AN4535" s="34" t="str">
        <f t="shared" si="355"/>
        <v>Used VehicleEx NV demonstrators gross profit p.u.</v>
      </c>
      <c r="AO4535" s="35"/>
      <c r="AP4535" s="35"/>
      <c r="AQ4535" s="35"/>
    </row>
    <row r="4536" spans="1:43" x14ac:dyDescent="0.25">
      <c r="A4536" s="27" t="s">
        <v>103</v>
      </c>
      <c r="B4536" s="27" t="s">
        <v>104</v>
      </c>
      <c r="C4536" s="27" t="s">
        <v>657</v>
      </c>
      <c r="D4536" s="27" t="s">
        <v>857</v>
      </c>
      <c r="E4536" s="27" t="s">
        <v>658</v>
      </c>
      <c r="F4536" s="27" t="s">
        <v>1072</v>
      </c>
      <c r="G4536" s="27" t="s">
        <v>1073</v>
      </c>
      <c r="H4536" s="34" t="s">
        <v>1031</v>
      </c>
      <c r="I4536" s="34" t="s">
        <v>1035</v>
      </c>
      <c r="J4536" s="34" t="str">
        <f t="shared" si="352"/>
        <v>Used VehicleEx NV demonstrators gross profit p.u.</v>
      </c>
      <c r="K4536" s="34" t="str">
        <f t="shared" si="353"/>
        <v>210Ex-Toyota NV Demonstrator revenue</v>
      </c>
      <c r="L4536" s="28">
        <f>+SUMIF('TB 4-24'!M:M,$AL4536,'TB 4-24'!G:G)</f>
        <v>0</v>
      </c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>
        <f>+SUMIF('Input Sheet'!$S:$S,$AL4536,'Input Sheet'!C:C)</f>
        <v>0</v>
      </c>
      <c r="Z4536" s="28">
        <f>+SUMIF('Input Sheet'!$S:$S,$AL4536,'Input Sheet'!D:D)</f>
        <v>0</v>
      </c>
      <c r="AA4536" s="28">
        <f>+SUMIF('Input Sheet'!$S:$S,$AL4536,'Input Sheet'!E:E)</f>
        <v>0</v>
      </c>
      <c r="AB4536" s="28">
        <f>+SUMIF('Input Sheet'!$S:$S,$AL4536,'Input Sheet'!F:F)</f>
        <v>0</v>
      </c>
      <c r="AC4536" s="28">
        <f>+SUMIF('Input Sheet'!$S:$S,$AL4536,'Input Sheet'!G:G)</f>
        <v>0</v>
      </c>
      <c r="AD4536" s="28">
        <f>+SUMIF('Input Sheet'!$S:$S,$AL4536,'Input Sheet'!H:H)</f>
        <v>0</v>
      </c>
      <c r="AE4536" s="28">
        <f>+SUMIF('Input Sheet'!$S:$S,$AL4536,'Input Sheet'!I:I)</f>
        <v>0</v>
      </c>
      <c r="AF4536" s="28">
        <f>+SUMIF('Input Sheet'!$S:$S,$AL4536,'Input Sheet'!J:J)</f>
        <v>0</v>
      </c>
      <c r="AG4536" s="28">
        <f>+SUMIF('Input Sheet'!$S:$S,$AL4536,'Input Sheet'!K:K)</f>
        <v>0</v>
      </c>
      <c r="AH4536" s="28">
        <f>+SUMIF('Input Sheet'!$S:$S,$AL4536,'Input Sheet'!L:L)</f>
        <v>0</v>
      </c>
      <c r="AI4536" s="28">
        <f>+SUMIF('Input Sheet'!$S:$S,$AL4536,'Input Sheet'!M:M)</f>
        <v>0</v>
      </c>
      <c r="AJ4536" s="28">
        <f>+SUMIF('Input Sheet'!$S:$S,$AL4536,'Input Sheet'!N:N)</f>
        <v>0</v>
      </c>
      <c r="AK4536" s="28"/>
      <c r="AL4536" s="27" t="str">
        <f t="shared" si="351"/>
        <v>210-3105R</v>
      </c>
      <c r="AM4536" s="34" t="str">
        <f t="shared" si="354"/>
        <v>Used Vehicle</v>
      </c>
      <c r="AN4536" s="34" t="str">
        <f t="shared" si="355"/>
        <v>Used VehicleEx NV demonstrators gross profit p.u.</v>
      </c>
      <c r="AO4536" s="35"/>
      <c r="AP4536" s="35"/>
      <c r="AQ4536" s="35"/>
    </row>
    <row r="4537" spans="1:43" x14ac:dyDescent="0.25">
      <c r="A4537" s="27" t="s">
        <v>103</v>
      </c>
      <c r="B4537" s="27" t="s">
        <v>104</v>
      </c>
      <c r="C4537" s="27" t="s">
        <v>104</v>
      </c>
      <c r="D4537" s="27" t="s">
        <v>858</v>
      </c>
      <c r="E4537" s="27" t="s">
        <v>649</v>
      </c>
      <c r="F4537" s="27" t="s">
        <v>1072</v>
      </c>
      <c r="G4537" s="27" t="s">
        <v>1073</v>
      </c>
      <c r="H4537" s="34" t="s">
        <v>1031</v>
      </c>
      <c r="I4537" s="34" t="s">
        <v>1035</v>
      </c>
      <c r="J4537" s="34" t="str">
        <f t="shared" si="352"/>
        <v>Used VehicleEx NV demonstrators gross profit p.u.</v>
      </c>
      <c r="K4537" s="34" t="str">
        <f t="shared" si="353"/>
        <v>110Ex-Toyota NV Demonstrator revenue</v>
      </c>
      <c r="L4537" s="28">
        <f>+SUMIF('TB 4-24'!M:M,$AL4537,'TB 4-24'!G:G)</f>
        <v>0</v>
      </c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>
        <f>+SUMIF('Input Sheet'!$S:$S,$AL4537,'Input Sheet'!C:C)</f>
        <v>0</v>
      </c>
      <c r="Z4537" s="28">
        <f>+SUMIF('Input Sheet'!$S:$S,$AL4537,'Input Sheet'!D:D)</f>
        <v>0</v>
      </c>
      <c r="AA4537" s="28">
        <f>+SUMIF('Input Sheet'!$S:$S,$AL4537,'Input Sheet'!E:E)</f>
        <v>0</v>
      </c>
      <c r="AB4537" s="28">
        <f>+SUMIF('Input Sheet'!$S:$S,$AL4537,'Input Sheet'!F:F)</f>
        <v>0</v>
      </c>
      <c r="AC4537" s="28">
        <f>+SUMIF('Input Sheet'!$S:$S,$AL4537,'Input Sheet'!G:G)</f>
        <v>0</v>
      </c>
      <c r="AD4537" s="28">
        <f>+SUMIF('Input Sheet'!$S:$S,$AL4537,'Input Sheet'!H:H)</f>
        <v>0</v>
      </c>
      <c r="AE4537" s="28">
        <f>+SUMIF('Input Sheet'!$S:$S,$AL4537,'Input Sheet'!I:I)</f>
        <v>0</v>
      </c>
      <c r="AF4537" s="28">
        <f>+SUMIF('Input Sheet'!$S:$S,$AL4537,'Input Sheet'!J:J)</f>
        <v>0</v>
      </c>
      <c r="AG4537" s="28">
        <f>+SUMIF('Input Sheet'!$S:$S,$AL4537,'Input Sheet'!K:K)</f>
        <v>0</v>
      </c>
      <c r="AH4537" s="28">
        <f>+SUMIF('Input Sheet'!$S:$S,$AL4537,'Input Sheet'!L:L)</f>
        <v>0</v>
      </c>
      <c r="AI4537" s="28">
        <f>+SUMIF('Input Sheet'!$S:$S,$AL4537,'Input Sheet'!M:M)</f>
        <v>0</v>
      </c>
      <c r="AJ4537" s="28">
        <f>+SUMIF('Input Sheet'!$S:$S,$AL4537,'Input Sheet'!N:N)</f>
        <v>0</v>
      </c>
      <c r="AK4537" s="28"/>
      <c r="AL4537" s="27" t="str">
        <f t="shared" si="351"/>
        <v>110-3105RD</v>
      </c>
      <c r="AM4537" s="34" t="str">
        <f t="shared" si="354"/>
        <v>Used Vehicle</v>
      </c>
      <c r="AN4537" s="34" t="str">
        <f t="shared" si="355"/>
        <v>Used VehicleEx NV demonstrators gross profit p.u.</v>
      </c>
      <c r="AO4537" s="35"/>
      <c r="AP4537" s="35"/>
      <c r="AQ4537" s="35"/>
    </row>
    <row r="4538" spans="1:43" x14ac:dyDescent="0.25">
      <c r="A4538" s="27" t="s">
        <v>103</v>
      </c>
      <c r="B4538" s="27" t="s">
        <v>104</v>
      </c>
      <c r="C4538" s="27" t="s">
        <v>657</v>
      </c>
      <c r="D4538" s="27" t="s">
        <v>858</v>
      </c>
      <c r="E4538" s="27" t="s">
        <v>658</v>
      </c>
      <c r="F4538" s="27" t="s">
        <v>1072</v>
      </c>
      <c r="G4538" s="27" t="s">
        <v>1073</v>
      </c>
      <c r="H4538" s="34" t="s">
        <v>1031</v>
      </c>
      <c r="I4538" s="34" t="s">
        <v>1035</v>
      </c>
      <c r="J4538" s="34" t="str">
        <f t="shared" si="352"/>
        <v>Used VehicleEx NV demonstrators gross profit p.u.</v>
      </c>
      <c r="K4538" s="34" t="str">
        <f t="shared" si="353"/>
        <v>210Ex-Toyota NV Demonstrator revenue</v>
      </c>
      <c r="L4538" s="28">
        <f>+SUMIF('TB 4-24'!M:M,$AL4538,'TB 4-24'!G:G)</f>
        <v>0</v>
      </c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>
        <f>+SUMIF('Input Sheet'!$S:$S,$AL4538,'Input Sheet'!C:C)</f>
        <v>0</v>
      </c>
      <c r="Z4538" s="28">
        <f>+SUMIF('Input Sheet'!$S:$S,$AL4538,'Input Sheet'!D:D)</f>
        <v>0</v>
      </c>
      <c r="AA4538" s="28">
        <f>+SUMIF('Input Sheet'!$S:$S,$AL4538,'Input Sheet'!E:E)</f>
        <v>0</v>
      </c>
      <c r="AB4538" s="28">
        <f>+SUMIF('Input Sheet'!$S:$S,$AL4538,'Input Sheet'!F:F)</f>
        <v>0</v>
      </c>
      <c r="AC4538" s="28">
        <f>+SUMIF('Input Sheet'!$S:$S,$AL4538,'Input Sheet'!G:G)</f>
        <v>0</v>
      </c>
      <c r="AD4538" s="28">
        <f>+SUMIF('Input Sheet'!$S:$S,$AL4538,'Input Sheet'!H:H)</f>
        <v>0</v>
      </c>
      <c r="AE4538" s="28">
        <f>+SUMIF('Input Sheet'!$S:$S,$AL4538,'Input Sheet'!I:I)</f>
        <v>0</v>
      </c>
      <c r="AF4538" s="28">
        <f>+SUMIF('Input Sheet'!$S:$S,$AL4538,'Input Sheet'!J:J)</f>
        <v>0</v>
      </c>
      <c r="AG4538" s="28">
        <f>+SUMIF('Input Sheet'!$S:$S,$AL4538,'Input Sheet'!K:K)</f>
        <v>0</v>
      </c>
      <c r="AH4538" s="28">
        <f>+SUMIF('Input Sheet'!$S:$S,$AL4538,'Input Sheet'!L:L)</f>
        <v>0</v>
      </c>
      <c r="AI4538" s="28">
        <f>+SUMIF('Input Sheet'!$S:$S,$AL4538,'Input Sheet'!M:M)</f>
        <v>0</v>
      </c>
      <c r="AJ4538" s="28">
        <f>+SUMIF('Input Sheet'!$S:$S,$AL4538,'Input Sheet'!N:N)</f>
        <v>0</v>
      </c>
      <c r="AK4538" s="28"/>
      <c r="AL4538" s="27" t="str">
        <f t="shared" si="351"/>
        <v>210-3105RD</v>
      </c>
      <c r="AM4538" s="34" t="str">
        <f t="shared" si="354"/>
        <v>Used Vehicle</v>
      </c>
      <c r="AN4538" s="34" t="str">
        <f t="shared" si="355"/>
        <v>Used VehicleEx NV demonstrators gross profit p.u.</v>
      </c>
      <c r="AO4538" s="35"/>
      <c r="AP4538" s="35"/>
      <c r="AQ4538" s="35"/>
    </row>
    <row r="4539" spans="1:43" x14ac:dyDescent="0.25">
      <c r="A4539" s="27" t="s">
        <v>103</v>
      </c>
      <c r="B4539" s="27" t="s">
        <v>104</v>
      </c>
      <c r="C4539" s="27" t="s">
        <v>663</v>
      </c>
      <c r="D4539" s="27" t="s">
        <v>858</v>
      </c>
      <c r="E4539" s="27" t="s">
        <v>665</v>
      </c>
      <c r="F4539" s="27" t="s">
        <v>1072</v>
      </c>
      <c r="G4539" s="27" t="s">
        <v>1073</v>
      </c>
      <c r="H4539" s="34" t="s">
        <v>1031</v>
      </c>
      <c r="I4539" s="34" t="s">
        <v>1035</v>
      </c>
      <c r="J4539" s="34" t="str">
        <f t="shared" si="352"/>
        <v>Used VehicleEx NV demonstrators gross profit p.u.</v>
      </c>
      <c r="K4539" s="34" t="str">
        <f t="shared" si="353"/>
        <v>410Ex-Toyota NV Demonstrator revenue</v>
      </c>
      <c r="L4539" s="28">
        <f>+SUMIF('TB 4-24'!M:M,$AL4539,'TB 4-24'!G:G)</f>
        <v>0</v>
      </c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>
        <f>+SUMIF('Input Sheet'!$S:$S,$AL4539,'Input Sheet'!C:C)</f>
        <v>0</v>
      </c>
      <c r="Z4539" s="28">
        <f>+SUMIF('Input Sheet'!$S:$S,$AL4539,'Input Sheet'!D:D)</f>
        <v>0</v>
      </c>
      <c r="AA4539" s="28">
        <f>+SUMIF('Input Sheet'!$S:$S,$AL4539,'Input Sheet'!E:E)</f>
        <v>0</v>
      </c>
      <c r="AB4539" s="28">
        <f>+SUMIF('Input Sheet'!$S:$S,$AL4539,'Input Sheet'!F:F)</f>
        <v>0</v>
      </c>
      <c r="AC4539" s="28">
        <f>+SUMIF('Input Sheet'!$S:$S,$AL4539,'Input Sheet'!G:G)</f>
        <v>0</v>
      </c>
      <c r="AD4539" s="28">
        <f>+SUMIF('Input Sheet'!$S:$S,$AL4539,'Input Sheet'!H:H)</f>
        <v>0</v>
      </c>
      <c r="AE4539" s="28">
        <f>+SUMIF('Input Sheet'!$S:$S,$AL4539,'Input Sheet'!I:I)</f>
        <v>0</v>
      </c>
      <c r="AF4539" s="28">
        <f>+SUMIF('Input Sheet'!$S:$S,$AL4539,'Input Sheet'!J:J)</f>
        <v>0</v>
      </c>
      <c r="AG4539" s="28">
        <f>+SUMIF('Input Sheet'!$S:$S,$AL4539,'Input Sheet'!K:K)</f>
        <v>0</v>
      </c>
      <c r="AH4539" s="28">
        <f>+SUMIF('Input Sheet'!$S:$S,$AL4539,'Input Sheet'!L:L)</f>
        <v>0</v>
      </c>
      <c r="AI4539" s="28">
        <f>+SUMIF('Input Sheet'!$S:$S,$AL4539,'Input Sheet'!M:M)</f>
        <v>0</v>
      </c>
      <c r="AJ4539" s="28">
        <f>+SUMIF('Input Sheet'!$S:$S,$AL4539,'Input Sheet'!N:N)</f>
        <v>0</v>
      </c>
      <c r="AK4539" s="28"/>
      <c r="AL4539" s="27" t="str">
        <f t="shared" si="351"/>
        <v>410-3105RD</v>
      </c>
      <c r="AM4539" s="34" t="str">
        <f t="shared" si="354"/>
        <v>Used Vehicle</v>
      </c>
      <c r="AN4539" s="34" t="str">
        <f t="shared" si="355"/>
        <v>Used VehicleEx NV demonstrators gross profit p.u.</v>
      </c>
      <c r="AO4539" s="35"/>
      <c r="AP4539" s="35"/>
      <c r="AQ4539" s="35"/>
    </row>
    <row r="4540" spans="1:43" x14ac:dyDescent="0.25">
      <c r="A4540" s="27" t="s">
        <v>103</v>
      </c>
      <c r="B4540" s="27" t="s">
        <v>104</v>
      </c>
      <c r="C4540" s="27" t="s">
        <v>671</v>
      </c>
      <c r="D4540" s="27" t="s">
        <v>858</v>
      </c>
      <c r="E4540" s="27" t="s">
        <v>673</v>
      </c>
      <c r="F4540" s="27" t="s">
        <v>1072</v>
      </c>
      <c r="G4540" s="27" t="s">
        <v>1073</v>
      </c>
      <c r="H4540" s="34" t="s">
        <v>1031</v>
      </c>
      <c r="I4540" s="34" t="s">
        <v>1035</v>
      </c>
      <c r="J4540" s="34" t="str">
        <f t="shared" si="352"/>
        <v>Used VehicleEx NV demonstrators gross profit p.u.</v>
      </c>
      <c r="K4540" s="34" t="str">
        <f t="shared" si="353"/>
        <v>310Ex-Toyota NV Demonstrator revenue</v>
      </c>
      <c r="L4540" s="28">
        <f>+SUMIF('TB 4-24'!M:M,$AL4540,'TB 4-24'!G:G)</f>
        <v>0</v>
      </c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>
        <f>+SUMIF('Input Sheet'!$S:$S,$AL4540,'Input Sheet'!C:C)</f>
        <v>0</v>
      </c>
      <c r="Z4540" s="28">
        <f>+SUMIF('Input Sheet'!$S:$S,$AL4540,'Input Sheet'!D:D)</f>
        <v>0</v>
      </c>
      <c r="AA4540" s="28">
        <f>+SUMIF('Input Sheet'!$S:$S,$AL4540,'Input Sheet'!E:E)</f>
        <v>0</v>
      </c>
      <c r="AB4540" s="28">
        <f>+SUMIF('Input Sheet'!$S:$S,$AL4540,'Input Sheet'!F:F)</f>
        <v>0</v>
      </c>
      <c r="AC4540" s="28">
        <f>+SUMIF('Input Sheet'!$S:$S,$AL4540,'Input Sheet'!G:G)</f>
        <v>0</v>
      </c>
      <c r="AD4540" s="28">
        <f>+SUMIF('Input Sheet'!$S:$S,$AL4540,'Input Sheet'!H:H)</f>
        <v>0</v>
      </c>
      <c r="AE4540" s="28">
        <f>+SUMIF('Input Sheet'!$S:$S,$AL4540,'Input Sheet'!I:I)</f>
        <v>0</v>
      </c>
      <c r="AF4540" s="28">
        <f>+SUMIF('Input Sheet'!$S:$S,$AL4540,'Input Sheet'!J:J)</f>
        <v>0</v>
      </c>
      <c r="AG4540" s="28">
        <f>+SUMIF('Input Sheet'!$S:$S,$AL4540,'Input Sheet'!K:K)</f>
        <v>0</v>
      </c>
      <c r="AH4540" s="28">
        <f>+SUMIF('Input Sheet'!$S:$S,$AL4540,'Input Sheet'!L:L)</f>
        <v>0</v>
      </c>
      <c r="AI4540" s="28">
        <f>+SUMIF('Input Sheet'!$S:$S,$AL4540,'Input Sheet'!M:M)</f>
        <v>0</v>
      </c>
      <c r="AJ4540" s="28">
        <f>+SUMIF('Input Sheet'!$S:$S,$AL4540,'Input Sheet'!N:N)</f>
        <v>0</v>
      </c>
      <c r="AK4540" s="28"/>
      <c r="AL4540" s="27" t="str">
        <f t="shared" si="351"/>
        <v>310-3105RD</v>
      </c>
      <c r="AM4540" s="34" t="str">
        <f t="shared" si="354"/>
        <v>Used Vehicle</v>
      </c>
      <c r="AN4540" s="34" t="str">
        <f t="shared" si="355"/>
        <v>Used VehicleEx NV demonstrators gross profit p.u.</v>
      </c>
      <c r="AO4540" s="35"/>
      <c r="AP4540" s="35"/>
      <c r="AQ4540" s="35"/>
    </row>
    <row r="4541" spans="1:43" x14ac:dyDescent="0.25">
      <c r="A4541" s="27" t="s">
        <v>103</v>
      </c>
      <c r="B4541" s="27" t="s">
        <v>104</v>
      </c>
      <c r="C4541" s="27" t="s">
        <v>657</v>
      </c>
      <c r="D4541" s="27" t="s">
        <v>859</v>
      </c>
      <c r="E4541" s="27" t="s">
        <v>658</v>
      </c>
      <c r="F4541" s="27" t="s">
        <v>1072</v>
      </c>
      <c r="G4541" s="27" t="s">
        <v>1073</v>
      </c>
      <c r="H4541" s="34" t="s">
        <v>1031</v>
      </c>
      <c r="I4541" s="34" t="s">
        <v>1035</v>
      </c>
      <c r="J4541" s="34" t="str">
        <f t="shared" si="352"/>
        <v>Used VehicleEx NV demonstrators gross profit p.u.</v>
      </c>
      <c r="K4541" s="34" t="str">
        <f t="shared" si="353"/>
        <v>210Ex-Toyota NV Demonstrator revenue</v>
      </c>
      <c r="L4541" s="28">
        <f>+SUMIF('TB 4-24'!M:M,$AL4541,'TB 4-24'!G:G)</f>
        <v>0</v>
      </c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>
        <f>+SUMIF('Input Sheet'!$S:$S,$AL4541,'Input Sheet'!C:C)</f>
        <v>0</v>
      </c>
      <c r="Z4541" s="28">
        <f>+SUMIF('Input Sheet'!$S:$S,$AL4541,'Input Sheet'!D:D)</f>
        <v>0</v>
      </c>
      <c r="AA4541" s="28">
        <f>+SUMIF('Input Sheet'!$S:$S,$AL4541,'Input Sheet'!E:E)</f>
        <v>0</v>
      </c>
      <c r="AB4541" s="28">
        <f>+SUMIF('Input Sheet'!$S:$S,$AL4541,'Input Sheet'!F:F)</f>
        <v>0</v>
      </c>
      <c r="AC4541" s="28">
        <f>+SUMIF('Input Sheet'!$S:$S,$AL4541,'Input Sheet'!G:G)</f>
        <v>0</v>
      </c>
      <c r="AD4541" s="28">
        <f>+SUMIF('Input Sheet'!$S:$S,$AL4541,'Input Sheet'!H:H)</f>
        <v>0</v>
      </c>
      <c r="AE4541" s="28">
        <f>+SUMIF('Input Sheet'!$S:$S,$AL4541,'Input Sheet'!I:I)</f>
        <v>0</v>
      </c>
      <c r="AF4541" s="28">
        <f>+SUMIF('Input Sheet'!$S:$S,$AL4541,'Input Sheet'!J:J)</f>
        <v>0</v>
      </c>
      <c r="AG4541" s="28">
        <f>+SUMIF('Input Sheet'!$S:$S,$AL4541,'Input Sheet'!K:K)</f>
        <v>0</v>
      </c>
      <c r="AH4541" s="28">
        <f>+SUMIF('Input Sheet'!$S:$S,$AL4541,'Input Sheet'!L:L)</f>
        <v>0</v>
      </c>
      <c r="AI4541" s="28">
        <f>+SUMIF('Input Sheet'!$S:$S,$AL4541,'Input Sheet'!M:M)</f>
        <v>0</v>
      </c>
      <c r="AJ4541" s="28">
        <f>+SUMIF('Input Sheet'!$S:$S,$AL4541,'Input Sheet'!N:N)</f>
        <v>0</v>
      </c>
      <c r="AK4541" s="28"/>
      <c r="AL4541" s="27" t="str">
        <f t="shared" si="351"/>
        <v>210-3110R</v>
      </c>
      <c r="AM4541" s="34" t="str">
        <f t="shared" si="354"/>
        <v>Used Vehicle</v>
      </c>
      <c r="AN4541" s="34" t="str">
        <f t="shared" si="355"/>
        <v>Used VehicleEx NV demonstrators gross profit p.u.</v>
      </c>
      <c r="AO4541" s="35"/>
      <c r="AP4541" s="35"/>
      <c r="AQ4541" s="35"/>
    </row>
    <row r="4542" spans="1:43" x14ac:dyDescent="0.25">
      <c r="A4542" s="27" t="s">
        <v>103</v>
      </c>
      <c r="B4542" s="27" t="s">
        <v>104</v>
      </c>
      <c r="C4542" s="27" t="s">
        <v>663</v>
      </c>
      <c r="D4542" s="27" t="s">
        <v>859</v>
      </c>
      <c r="E4542" s="27" t="s">
        <v>665</v>
      </c>
      <c r="F4542" s="27" t="s">
        <v>1072</v>
      </c>
      <c r="G4542" s="27" t="s">
        <v>1073</v>
      </c>
      <c r="H4542" s="34" t="s">
        <v>1031</v>
      </c>
      <c r="I4542" s="34" t="s">
        <v>1035</v>
      </c>
      <c r="J4542" s="34" t="str">
        <f t="shared" si="352"/>
        <v>Used VehicleEx NV demonstrators gross profit p.u.</v>
      </c>
      <c r="K4542" s="34" t="str">
        <f t="shared" si="353"/>
        <v>410Ex-Toyota NV Demonstrator revenue</v>
      </c>
      <c r="L4542" s="28">
        <f>+SUMIF('TB 4-24'!M:M,$AL4542,'TB 4-24'!G:G)</f>
        <v>0</v>
      </c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>
        <f>+SUMIF('Input Sheet'!$S:$S,$AL4542,'Input Sheet'!C:C)</f>
        <v>0</v>
      </c>
      <c r="Z4542" s="28">
        <f>+SUMIF('Input Sheet'!$S:$S,$AL4542,'Input Sheet'!D:D)</f>
        <v>0</v>
      </c>
      <c r="AA4542" s="28">
        <f>+SUMIF('Input Sheet'!$S:$S,$AL4542,'Input Sheet'!E:E)</f>
        <v>0</v>
      </c>
      <c r="AB4542" s="28">
        <f>+SUMIF('Input Sheet'!$S:$S,$AL4542,'Input Sheet'!F:F)</f>
        <v>0</v>
      </c>
      <c r="AC4542" s="28">
        <f>+SUMIF('Input Sheet'!$S:$S,$AL4542,'Input Sheet'!G:G)</f>
        <v>0</v>
      </c>
      <c r="AD4542" s="28">
        <f>+SUMIF('Input Sheet'!$S:$S,$AL4542,'Input Sheet'!H:H)</f>
        <v>0</v>
      </c>
      <c r="AE4542" s="28">
        <f>+SUMIF('Input Sheet'!$S:$S,$AL4542,'Input Sheet'!I:I)</f>
        <v>0</v>
      </c>
      <c r="AF4542" s="28">
        <f>+SUMIF('Input Sheet'!$S:$S,$AL4542,'Input Sheet'!J:J)</f>
        <v>0</v>
      </c>
      <c r="AG4542" s="28">
        <f>+SUMIF('Input Sheet'!$S:$S,$AL4542,'Input Sheet'!K:K)</f>
        <v>0</v>
      </c>
      <c r="AH4542" s="28">
        <f>+SUMIF('Input Sheet'!$S:$S,$AL4542,'Input Sheet'!L:L)</f>
        <v>0</v>
      </c>
      <c r="AI4542" s="28">
        <f>+SUMIF('Input Sheet'!$S:$S,$AL4542,'Input Sheet'!M:M)</f>
        <v>0</v>
      </c>
      <c r="AJ4542" s="28">
        <f>+SUMIF('Input Sheet'!$S:$S,$AL4542,'Input Sheet'!N:N)</f>
        <v>0</v>
      </c>
      <c r="AK4542" s="28"/>
      <c r="AL4542" s="27" t="str">
        <f t="shared" si="351"/>
        <v>410-3110R</v>
      </c>
      <c r="AM4542" s="34" t="str">
        <f t="shared" si="354"/>
        <v>Used Vehicle</v>
      </c>
      <c r="AN4542" s="34" t="str">
        <f t="shared" si="355"/>
        <v>Used VehicleEx NV demonstrators gross profit p.u.</v>
      </c>
      <c r="AO4542" s="35"/>
      <c r="AP4542" s="35"/>
      <c r="AQ4542" s="35"/>
    </row>
    <row r="4543" spans="1:43" x14ac:dyDescent="0.25">
      <c r="A4543" s="27" t="s">
        <v>103</v>
      </c>
      <c r="B4543" s="27" t="s">
        <v>104</v>
      </c>
      <c r="C4543" s="27" t="s">
        <v>671</v>
      </c>
      <c r="D4543" s="27" t="s">
        <v>859</v>
      </c>
      <c r="E4543" s="27" t="s">
        <v>673</v>
      </c>
      <c r="F4543" s="27" t="s">
        <v>1072</v>
      </c>
      <c r="G4543" s="27" t="s">
        <v>1073</v>
      </c>
      <c r="H4543" s="34" t="s">
        <v>1031</v>
      </c>
      <c r="I4543" s="34" t="s">
        <v>1035</v>
      </c>
      <c r="J4543" s="34" t="str">
        <f t="shared" si="352"/>
        <v>Used VehicleEx NV demonstrators gross profit p.u.</v>
      </c>
      <c r="K4543" s="34" t="str">
        <f t="shared" si="353"/>
        <v>310Ex-Toyota NV Demonstrator revenue</v>
      </c>
      <c r="L4543" s="28">
        <f>+SUMIF('TB 4-24'!M:M,$AL4543,'TB 4-24'!G:G)</f>
        <v>0</v>
      </c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>
        <f>+SUMIF('Input Sheet'!$S:$S,$AL4543,'Input Sheet'!C:C)</f>
        <v>0</v>
      </c>
      <c r="Z4543" s="28">
        <f>+SUMIF('Input Sheet'!$S:$S,$AL4543,'Input Sheet'!D:D)</f>
        <v>0</v>
      </c>
      <c r="AA4543" s="28">
        <f>+SUMIF('Input Sheet'!$S:$S,$AL4543,'Input Sheet'!E:E)</f>
        <v>0</v>
      </c>
      <c r="AB4543" s="28">
        <f>+SUMIF('Input Sheet'!$S:$S,$AL4543,'Input Sheet'!F:F)</f>
        <v>0</v>
      </c>
      <c r="AC4543" s="28">
        <f>+SUMIF('Input Sheet'!$S:$S,$AL4543,'Input Sheet'!G:G)</f>
        <v>0</v>
      </c>
      <c r="AD4543" s="28">
        <f>+SUMIF('Input Sheet'!$S:$S,$AL4543,'Input Sheet'!H:H)</f>
        <v>0</v>
      </c>
      <c r="AE4543" s="28">
        <f>+SUMIF('Input Sheet'!$S:$S,$AL4543,'Input Sheet'!I:I)</f>
        <v>0</v>
      </c>
      <c r="AF4543" s="28">
        <f>+SUMIF('Input Sheet'!$S:$S,$AL4543,'Input Sheet'!J:J)</f>
        <v>0</v>
      </c>
      <c r="AG4543" s="28">
        <f>+SUMIF('Input Sheet'!$S:$S,$AL4543,'Input Sheet'!K:K)</f>
        <v>0</v>
      </c>
      <c r="AH4543" s="28">
        <f>+SUMIF('Input Sheet'!$S:$S,$AL4543,'Input Sheet'!L:L)</f>
        <v>0</v>
      </c>
      <c r="AI4543" s="28">
        <f>+SUMIF('Input Sheet'!$S:$S,$AL4543,'Input Sheet'!M:M)</f>
        <v>0</v>
      </c>
      <c r="AJ4543" s="28">
        <f>+SUMIF('Input Sheet'!$S:$S,$AL4543,'Input Sheet'!N:N)</f>
        <v>0</v>
      </c>
      <c r="AK4543" s="28"/>
      <c r="AL4543" s="27" t="str">
        <f t="shared" si="351"/>
        <v>310-3110R</v>
      </c>
      <c r="AM4543" s="34" t="str">
        <f t="shared" si="354"/>
        <v>Used Vehicle</v>
      </c>
      <c r="AN4543" s="34" t="str">
        <f t="shared" si="355"/>
        <v>Used VehicleEx NV demonstrators gross profit p.u.</v>
      </c>
      <c r="AO4543" s="35"/>
      <c r="AP4543" s="35"/>
      <c r="AQ4543" s="35"/>
    </row>
    <row r="4544" spans="1:43" x14ac:dyDescent="0.25">
      <c r="A4544" s="27" t="s">
        <v>103</v>
      </c>
      <c r="B4544" s="27" t="s">
        <v>104</v>
      </c>
      <c r="C4544" s="27" t="s">
        <v>104</v>
      </c>
      <c r="D4544" s="27" t="s">
        <v>859</v>
      </c>
      <c r="E4544" s="27" t="s">
        <v>649</v>
      </c>
      <c r="F4544" s="27" t="s">
        <v>1072</v>
      </c>
      <c r="G4544" s="27" t="s">
        <v>1073</v>
      </c>
      <c r="H4544" s="34" t="s">
        <v>1031</v>
      </c>
      <c r="I4544" s="34" t="s">
        <v>1035</v>
      </c>
      <c r="J4544" s="34" t="str">
        <f t="shared" si="352"/>
        <v>Used VehicleEx NV demonstrators gross profit p.u.</v>
      </c>
      <c r="K4544" s="34" t="str">
        <f t="shared" si="353"/>
        <v>110Ex-Toyota NV Demonstrator revenue</v>
      </c>
      <c r="L4544" s="28">
        <f>+SUMIF('TB 4-24'!M:M,$AL4544,'TB 4-24'!G:G)</f>
        <v>0</v>
      </c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>
        <f>+SUMIF('Input Sheet'!$S:$S,$AL4544,'Input Sheet'!C:C)</f>
        <v>0</v>
      </c>
      <c r="Z4544" s="28">
        <f>+SUMIF('Input Sheet'!$S:$S,$AL4544,'Input Sheet'!D:D)</f>
        <v>0</v>
      </c>
      <c r="AA4544" s="28">
        <f>+SUMIF('Input Sheet'!$S:$S,$AL4544,'Input Sheet'!E:E)</f>
        <v>0</v>
      </c>
      <c r="AB4544" s="28">
        <f>+SUMIF('Input Sheet'!$S:$S,$AL4544,'Input Sheet'!F:F)</f>
        <v>0</v>
      </c>
      <c r="AC4544" s="28">
        <f>+SUMIF('Input Sheet'!$S:$S,$AL4544,'Input Sheet'!G:G)</f>
        <v>0</v>
      </c>
      <c r="AD4544" s="28">
        <f>+SUMIF('Input Sheet'!$S:$S,$AL4544,'Input Sheet'!H:H)</f>
        <v>0</v>
      </c>
      <c r="AE4544" s="28">
        <f>+SUMIF('Input Sheet'!$S:$S,$AL4544,'Input Sheet'!I:I)</f>
        <v>0</v>
      </c>
      <c r="AF4544" s="28">
        <f>+SUMIF('Input Sheet'!$S:$S,$AL4544,'Input Sheet'!J:J)</f>
        <v>0</v>
      </c>
      <c r="AG4544" s="28">
        <f>+SUMIF('Input Sheet'!$S:$S,$AL4544,'Input Sheet'!K:K)</f>
        <v>0</v>
      </c>
      <c r="AH4544" s="28">
        <f>+SUMIF('Input Sheet'!$S:$S,$AL4544,'Input Sheet'!L:L)</f>
        <v>0</v>
      </c>
      <c r="AI4544" s="28">
        <f>+SUMIF('Input Sheet'!$S:$S,$AL4544,'Input Sheet'!M:M)</f>
        <v>0</v>
      </c>
      <c r="AJ4544" s="28">
        <f>+SUMIF('Input Sheet'!$S:$S,$AL4544,'Input Sheet'!N:N)</f>
        <v>0</v>
      </c>
      <c r="AK4544" s="28"/>
      <c r="AL4544" s="27" t="str">
        <f t="shared" si="351"/>
        <v>110-3110R</v>
      </c>
      <c r="AM4544" s="34" t="str">
        <f t="shared" si="354"/>
        <v>Used Vehicle</v>
      </c>
      <c r="AN4544" s="34" t="str">
        <f t="shared" si="355"/>
        <v>Used VehicleEx NV demonstrators gross profit p.u.</v>
      </c>
      <c r="AO4544" s="35"/>
      <c r="AP4544" s="35"/>
      <c r="AQ4544" s="35"/>
    </row>
    <row r="4545" spans="1:43" x14ac:dyDescent="0.25">
      <c r="A4545" s="27" t="s">
        <v>103</v>
      </c>
      <c r="B4545" s="27" t="s">
        <v>104</v>
      </c>
      <c r="C4545" s="27" t="s">
        <v>657</v>
      </c>
      <c r="D4545" s="27" t="s">
        <v>860</v>
      </c>
      <c r="E4545" s="27" t="s">
        <v>658</v>
      </c>
      <c r="F4545" s="27" t="s">
        <v>1072</v>
      </c>
      <c r="G4545" s="27" t="s">
        <v>1073</v>
      </c>
      <c r="H4545" s="34" t="s">
        <v>1031</v>
      </c>
      <c r="I4545" s="34" t="s">
        <v>1035</v>
      </c>
      <c r="J4545" s="34" t="str">
        <f t="shared" si="352"/>
        <v>Used VehicleEx NV demonstrators gross profit p.u.</v>
      </c>
      <c r="K4545" s="34" t="str">
        <f t="shared" si="353"/>
        <v>210Ex-Toyota NV Demonstrator revenue</v>
      </c>
      <c r="L4545" s="28">
        <f>+SUMIF('TB 4-24'!M:M,$AL4545,'TB 4-24'!G:G)</f>
        <v>0</v>
      </c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>
        <f>+SUMIF('Input Sheet'!$S:$S,$AL4545,'Input Sheet'!C:C)</f>
        <v>0</v>
      </c>
      <c r="Z4545" s="28">
        <f>+SUMIF('Input Sheet'!$S:$S,$AL4545,'Input Sheet'!D:D)</f>
        <v>0</v>
      </c>
      <c r="AA4545" s="28">
        <f>+SUMIF('Input Sheet'!$S:$S,$AL4545,'Input Sheet'!E:E)</f>
        <v>0</v>
      </c>
      <c r="AB4545" s="28">
        <f>+SUMIF('Input Sheet'!$S:$S,$AL4545,'Input Sheet'!F:F)</f>
        <v>0</v>
      </c>
      <c r="AC4545" s="28">
        <f>+SUMIF('Input Sheet'!$S:$S,$AL4545,'Input Sheet'!G:G)</f>
        <v>0</v>
      </c>
      <c r="AD4545" s="28">
        <f>+SUMIF('Input Sheet'!$S:$S,$AL4545,'Input Sheet'!H:H)</f>
        <v>0</v>
      </c>
      <c r="AE4545" s="28">
        <f>+SUMIF('Input Sheet'!$S:$S,$AL4545,'Input Sheet'!I:I)</f>
        <v>0</v>
      </c>
      <c r="AF4545" s="28">
        <f>+SUMIF('Input Sheet'!$S:$S,$AL4545,'Input Sheet'!J:J)</f>
        <v>0</v>
      </c>
      <c r="AG4545" s="28">
        <f>+SUMIF('Input Sheet'!$S:$S,$AL4545,'Input Sheet'!K:K)</f>
        <v>0</v>
      </c>
      <c r="AH4545" s="28">
        <f>+SUMIF('Input Sheet'!$S:$S,$AL4545,'Input Sheet'!L:L)</f>
        <v>0</v>
      </c>
      <c r="AI4545" s="28">
        <f>+SUMIF('Input Sheet'!$S:$S,$AL4545,'Input Sheet'!M:M)</f>
        <v>0</v>
      </c>
      <c r="AJ4545" s="28">
        <f>+SUMIF('Input Sheet'!$S:$S,$AL4545,'Input Sheet'!N:N)</f>
        <v>0</v>
      </c>
      <c r="AK4545" s="28"/>
      <c r="AL4545" s="27" t="str">
        <f t="shared" si="351"/>
        <v>210-3110RD</v>
      </c>
      <c r="AM4545" s="34" t="str">
        <f t="shared" si="354"/>
        <v>Used Vehicle</v>
      </c>
      <c r="AN4545" s="34" t="str">
        <f t="shared" si="355"/>
        <v>Used VehicleEx NV demonstrators gross profit p.u.</v>
      </c>
      <c r="AO4545" s="35"/>
      <c r="AP4545" s="35"/>
      <c r="AQ4545" s="35"/>
    </row>
    <row r="4546" spans="1:43" x14ac:dyDescent="0.25">
      <c r="A4546" s="27" t="s">
        <v>103</v>
      </c>
      <c r="B4546" s="27" t="s">
        <v>104</v>
      </c>
      <c r="C4546" s="27" t="s">
        <v>663</v>
      </c>
      <c r="D4546" s="27" t="s">
        <v>860</v>
      </c>
      <c r="E4546" s="27" t="s">
        <v>665</v>
      </c>
      <c r="F4546" s="27" t="s">
        <v>1072</v>
      </c>
      <c r="G4546" s="27" t="s">
        <v>1073</v>
      </c>
      <c r="H4546" s="34" t="s">
        <v>1031</v>
      </c>
      <c r="I4546" s="34" t="s">
        <v>1035</v>
      </c>
      <c r="J4546" s="34" t="str">
        <f t="shared" si="352"/>
        <v>Used VehicleEx NV demonstrators gross profit p.u.</v>
      </c>
      <c r="K4546" s="34" t="str">
        <f t="shared" si="353"/>
        <v>410Ex-Toyota NV Demonstrator revenue</v>
      </c>
      <c r="L4546" s="28">
        <f>+SUMIF('TB 4-24'!M:M,$AL4546,'TB 4-24'!G:G)</f>
        <v>0</v>
      </c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>
        <f>+SUMIF('Input Sheet'!$S:$S,$AL4546,'Input Sheet'!C:C)</f>
        <v>0</v>
      </c>
      <c r="Z4546" s="28">
        <f>+SUMIF('Input Sheet'!$S:$S,$AL4546,'Input Sheet'!D:D)</f>
        <v>0</v>
      </c>
      <c r="AA4546" s="28">
        <f>+SUMIF('Input Sheet'!$S:$S,$AL4546,'Input Sheet'!E:E)</f>
        <v>0</v>
      </c>
      <c r="AB4546" s="28">
        <f>+SUMIF('Input Sheet'!$S:$S,$AL4546,'Input Sheet'!F:F)</f>
        <v>0</v>
      </c>
      <c r="AC4546" s="28">
        <f>+SUMIF('Input Sheet'!$S:$S,$AL4546,'Input Sheet'!G:G)</f>
        <v>0</v>
      </c>
      <c r="AD4546" s="28">
        <f>+SUMIF('Input Sheet'!$S:$S,$AL4546,'Input Sheet'!H:H)</f>
        <v>0</v>
      </c>
      <c r="AE4546" s="28">
        <f>+SUMIF('Input Sheet'!$S:$S,$AL4546,'Input Sheet'!I:I)</f>
        <v>0</v>
      </c>
      <c r="AF4546" s="28">
        <f>+SUMIF('Input Sheet'!$S:$S,$AL4546,'Input Sheet'!J:J)</f>
        <v>0</v>
      </c>
      <c r="AG4546" s="28">
        <f>+SUMIF('Input Sheet'!$S:$S,$AL4546,'Input Sheet'!K:K)</f>
        <v>0</v>
      </c>
      <c r="AH4546" s="28">
        <f>+SUMIF('Input Sheet'!$S:$S,$AL4546,'Input Sheet'!L:L)</f>
        <v>0</v>
      </c>
      <c r="AI4546" s="28">
        <f>+SUMIF('Input Sheet'!$S:$S,$AL4546,'Input Sheet'!M:M)</f>
        <v>0</v>
      </c>
      <c r="AJ4546" s="28">
        <f>+SUMIF('Input Sheet'!$S:$S,$AL4546,'Input Sheet'!N:N)</f>
        <v>0</v>
      </c>
      <c r="AK4546" s="28"/>
      <c r="AL4546" s="27" t="str">
        <f t="shared" si="351"/>
        <v>410-3110RD</v>
      </c>
      <c r="AM4546" s="34" t="str">
        <f t="shared" si="354"/>
        <v>Used Vehicle</v>
      </c>
      <c r="AN4546" s="34" t="str">
        <f t="shared" si="355"/>
        <v>Used VehicleEx NV demonstrators gross profit p.u.</v>
      </c>
      <c r="AO4546" s="35"/>
      <c r="AP4546" s="35"/>
      <c r="AQ4546" s="35"/>
    </row>
    <row r="4547" spans="1:43" x14ac:dyDescent="0.25">
      <c r="A4547" s="27" t="s">
        <v>103</v>
      </c>
      <c r="B4547" s="27" t="s">
        <v>104</v>
      </c>
      <c r="C4547" s="27" t="s">
        <v>671</v>
      </c>
      <c r="D4547" s="27" t="s">
        <v>860</v>
      </c>
      <c r="E4547" s="27" t="s">
        <v>673</v>
      </c>
      <c r="F4547" s="27" t="s">
        <v>1072</v>
      </c>
      <c r="G4547" s="27" t="s">
        <v>1073</v>
      </c>
      <c r="H4547" s="34" t="s">
        <v>1031</v>
      </c>
      <c r="I4547" s="34" t="s">
        <v>1035</v>
      </c>
      <c r="J4547" s="34" t="str">
        <f t="shared" si="352"/>
        <v>Used VehicleEx NV demonstrators gross profit p.u.</v>
      </c>
      <c r="K4547" s="34" t="str">
        <f t="shared" si="353"/>
        <v>310Ex-Toyota NV Demonstrator revenue</v>
      </c>
      <c r="L4547" s="28">
        <f>+SUMIF('TB 4-24'!M:M,$AL4547,'TB 4-24'!G:G)</f>
        <v>0</v>
      </c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>
        <f>+SUMIF('Input Sheet'!$S:$S,$AL4547,'Input Sheet'!C:C)</f>
        <v>0</v>
      </c>
      <c r="Z4547" s="28">
        <f>+SUMIF('Input Sheet'!$S:$S,$AL4547,'Input Sheet'!D:D)</f>
        <v>0</v>
      </c>
      <c r="AA4547" s="28">
        <f>+SUMIF('Input Sheet'!$S:$S,$AL4547,'Input Sheet'!E:E)</f>
        <v>0</v>
      </c>
      <c r="AB4547" s="28">
        <f>+SUMIF('Input Sheet'!$S:$S,$AL4547,'Input Sheet'!F:F)</f>
        <v>0</v>
      </c>
      <c r="AC4547" s="28">
        <f>+SUMIF('Input Sheet'!$S:$S,$AL4547,'Input Sheet'!G:G)</f>
        <v>0</v>
      </c>
      <c r="AD4547" s="28">
        <f>+SUMIF('Input Sheet'!$S:$S,$AL4547,'Input Sheet'!H:H)</f>
        <v>0</v>
      </c>
      <c r="AE4547" s="28">
        <f>+SUMIF('Input Sheet'!$S:$S,$AL4547,'Input Sheet'!I:I)</f>
        <v>0</v>
      </c>
      <c r="AF4547" s="28">
        <f>+SUMIF('Input Sheet'!$S:$S,$AL4547,'Input Sheet'!J:J)</f>
        <v>0</v>
      </c>
      <c r="AG4547" s="28">
        <f>+SUMIF('Input Sheet'!$S:$S,$AL4547,'Input Sheet'!K:K)</f>
        <v>0</v>
      </c>
      <c r="AH4547" s="28">
        <f>+SUMIF('Input Sheet'!$S:$S,$AL4547,'Input Sheet'!L:L)</f>
        <v>0</v>
      </c>
      <c r="AI4547" s="28">
        <f>+SUMIF('Input Sheet'!$S:$S,$AL4547,'Input Sheet'!M:M)</f>
        <v>0</v>
      </c>
      <c r="AJ4547" s="28">
        <f>+SUMIF('Input Sheet'!$S:$S,$AL4547,'Input Sheet'!N:N)</f>
        <v>0</v>
      </c>
      <c r="AK4547" s="28"/>
      <c r="AL4547" s="27" t="str">
        <f t="shared" ref="AL4547:AL4610" si="356">+E4547&amp;"-"&amp;D4547</f>
        <v>310-3110RD</v>
      </c>
      <c r="AM4547" s="34" t="str">
        <f t="shared" si="354"/>
        <v>Used Vehicle</v>
      </c>
      <c r="AN4547" s="34" t="str">
        <f t="shared" si="355"/>
        <v>Used VehicleEx NV demonstrators gross profit p.u.</v>
      </c>
      <c r="AO4547" s="35"/>
      <c r="AP4547" s="35"/>
      <c r="AQ4547" s="35"/>
    </row>
    <row r="4548" spans="1:43" x14ac:dyDescent="0.25">
      <c r="A4548" s="27" t="s">
        <v>103</v>
      </c>
      <c r="B4548" s="27" t="s">
        <v>104</v>
      </c>
      <c r="C4548" s="27" t="s">
        <v>104</v>
      </c>
      <c r="D4548" s="27" t="s">
        <v>860</v>
      </c>
      <c r="E4548" s="27" t="s">
        <v>649</v>
      </c>
      <c r="F4548" s="27" t="s">
        <v>1072</v>
      </c>
      <c r="G4548" s="27" t="s">
        <v>1073</v>
      </c>
      <c r="H4548" s="34" t="s">
        <v>1031</v>
      </c>
      <c r="I4548" s="34" t="s">
        <v>1035</v>
      </c>
      <c r="J4548" s="34" t="str">
        <f t="shared" ref="J4548:J4611" si="357">+H4548&amp;I4548</f>
        <v>Used VehicleEx NV demonstrators gross profit p.u.</v>
      </c>
      <c r="K4548" s="34" t="str">
        <f t="shared" ref="K4548:K4611" si="358">+E4548&amp;G4548</f>
        <v>110Ex-Toyota NV Demonstrator revenue</v>
      </c>
      <c r="L4548" s="28">
        <f>+SUMIF('TB 4-24'!M:M,$AL4548,'TB 4-24'!G:G)</f>
        <v>0</v>
      </c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>
        <f>+SUMIF('Input Sheet'!$S:$S,$AL4548,'Input Sheet'!C:C)</f>
        <v>0</v>
      </c>
      <c r="Z4548" s="28">
        <f>+SUMIF('Input Sheet'!$S:$S,$AL4548,'Input Sheet'!D:D)</f>
        <v>0</v>
      </c>
      <c r="AA4548" s="28">
        <f>+SUMIF('Input Sheet'!$S:$S,$AL4548,'Input Sheet'!E:E)</f>
        <v>0</v>
      </c>
      <c r="AB4548" s="28">
        <f>+SUMIF('Input Sheet'!$S:$S,$AL4548,'Input Sheet'!F:F)</f>
        <v>0</v>
      </c>
      <c r="AC4548" s="28">
        <f>+SUMIF('Input Sheet'!$S:$S,$AL4548,'Input Sheet'!G:G)</f>
        <v>0</v>
      </c>
      <c r="AD4548" s="28">
        <f>+SUMIF('Input Sheet'!$S:$S,$AL4548,'Input Sheet'!H:H)</f>
        <v>0</v>
      </c>
      <c r="AE4548" s="28">
        <f>+SUMIF('Input Sheet'!$S:$S,$AL4548,'Input Sheet'!I:I)</f>
        <v>0</v>
      </c>
      <c r="AF4548" s="28">
        <f>+SUMIF('Input Sheet'!$S:$S,$AL4548,'Input Sheet'!J:J)</f>
        <v>0</v>
      </c>
      <c r="AG4548" s="28">
        <f>+SUMIF('Input Sheet'!$S:$S,$AL4548,'Input Sheet'!K:K)</f>
        <v>0</v>
      </c>
      <c r="AH4548" s="28">
        <f>+SUMIF('Input Sheet'!$S:$S,$AL4548,'Input Sheet'!L:L)</f>
        <v>0</v>
      </c>
      <c r="AI4548" s="28">
        <f>+SUMIF('Input Sheet'!$S:$S,$AL4548,'Input Sheet'!M:M)</f>
        <v>0</v>
      </c>
      <c r="AJ4548" s="28">
        <f>+SUMIF('Input Sheet'!$S:$S,$AL4548,'Input Sheet'!N:N)</f>
        <v>0</v>
      </c>
      <c r="AK4548" s="28"/>
      <c r="AL4548" s="27" t="str">
        <f t="shared" si="356"/>
        <v>110-3110RD</v>
      </c>
      <c r="AM4548" s="34" t="str">
        <f t="shared" si="354"/>
        <v>Used Vehicle</v>
      </c>
      <c r="AN4548" s="34" t="str">
        <f t="shared" si="355"/>
        <v>Used VehicleEx NV demonstrators gross profit p.u.</v>
      </c>
      <c r="AO4548" s="35"/>
      <c r="AP4548" s="35"/>
      <c r="AQ4548" s="35"/>
    </row>
    <row r="4549" spans="1:43" x14ac:dyDescent="0.25">
      <c r="A4549" s="27" t="s">
        <v>103</v>
      </c>
      <c r="B4549" s="27" t="s">
        <v>104</v>
      </c>
      <c r="C4549" s="27" t="s">
        <v>657</v>
      </c>
      <c r="D4549" s="27" t="s">
        <v>861</v>
      </c>
      <c r="E4549" s="27" t="s">
        <v>658</v>
      </c>
      <c r="F4549" s="27" t="s">
        <v>1072</v>
      </c>
      <c r="G4549" s="27" t="s">
        <v>1073</v>
      </c>
      <c r="H4549" s="34" t="s">
        <v>1031</v>
      </c>
      <c r="I4549" s="34" t="s">
        <v>1035</v>
      </c>
      <c r="J4549" s="34" t="str">
        <f t="shared" si="357"/>
        <v>Used VehicleEx NV demonstrators gross profit p.u.</v>
      </c>
      <c r="K4549" s="34" t="str">
        <f t="shared" si="358"/>
        <v>210Ex-Toyota NV Demonstrator revenue</v>
      </c>
      <c r="L4549" s="28">
        <f>+SUMIF('TB 4-24'!M:M,$AL4549,'TB 4-24'!G:G)</f>
        <v>0</v>
      </c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>
        <f>+SUMIF('Input Sheet'!$S:$S,$AL4549,'Input Sheet'!C:C)</f>
        <v>0</v>
      </c>
      <c r="Z4549" s="28">
        <f>+SUMIF('Input Sheet'!$S:$S,$AL4549,'Input Sheet'!D:D)</f>
        <v>0</v>
      </c>
      <c r="AA4549" s="28">
        <f>+SUMIF('Input Sheet'!$S:$S,$AL4549,'Input Sheet'!E:E)</f>
        <v>0</v>
      </c>
      <c r="AB4549" s="28">
        <f>+SUMIF('Input Sheet'!$S:$S,$AL4549,'Input Sheet'!F:F)</f>
        <v>0</v>
      </c>
      <c r="AC4549" s="28">
        <f>+SUMIF('Input Sheet'!$S:$S,$AL4549,'Input Sheet'!G:G)</f>
        <v>0</v>
      </c>
      <c r="AD4549" s="28">
        <f>+SUMIF('Input Sheet'!$S:$S,$AL4549,'Input Sheet'!H:H)</f>
        <v>0</v>
      </c>
      <c r="AE4549" s="28">
        <f>+SUMIF('Input Sheet'!$S:$S,$AL4549,'Input Sheet'!I:I)</f>
        <v>0</v>
      </c>
      <c r="AF4549" s="28">
        <f>+SUMIF('Input Sheet'!$S:$S,$AL4549,'Input Sheet'!J:J)</f>
        <v>0</v>
      </c>
      <c r="AG4549" s="28">
        <f>+SUMIF('Input Sheet'!$S:$S,$AL4549,'Input Sheet'!K:K)</f>
        <v>0</v>
      </c>
      <c r="AH4549" s="28">
        <f>+SUMIF('Input Sheet'!$S:$S,$AL4549,'Input Sheet'!L:L)</f>
        <v>0</v>
      </c>
      <c r="AI4549" s="28">
        <f>+SUMIF('Input Sheet'!$S:$S,$AL4549,'Input Sheet'!M:M)</f>
        <v>0</v>
      </c>
      <c r="AJ4549" s="28">
        <f>+SUMIF('Input Sheet'!$S:$S,$AL4549,'Input Sheet'!N:N)</f>
        <v>0</v>
      </c>
      <c r="AK4549" s="28"/>
      <c r="AL4549" s="27" t="str">
        <f t="shared" si="356"/>
        <v>210-3115R</v>
      </c>
      <c r="AM4549" s="34" t="str">
        <f t="shared" ref="AM4549:AM4612" si="359">H4549</f>
        <v>Used Vehicle</v>
      </c>
      <c r="AN4549" s="34" t="str">
        <f t="shared" ref="AN4549:AN4612" si="360">J4549</f>
        <v>Used VehicleEx NV demonstrators gross profit p.u.</v>
      </c>
      <c r="AO4549" s="35"/>
      <c r="AP4549" s="35"/>
      <c r="AQ4549" s="35"/>
    </row>
    <row r="4550" spans="1:43" x14ac:dyDescent="0.25">
      <c r="A4550" s="27" t="s">
        <v>103</v>
      </c>
      <c r="B4550" s="27" t="s">
        <v>104</v>
      </c>
      <c r="C4550" s="27" t="s">
        <v>663</v>
      </c>
      <c r="D4550" s="27" t="s">
        <v>861</v>
      </c>
      <c r="E4550" s="27" t="s">
        <v>665</v>
      </c>
      <c r="F4550" s="27" t="s">
        <v>1072</v>
      </c>
      <c r="G4550" s="27" t="s">
        <v>1073</v>
      </c>
      <c r="H4550" s="34" t="s">
        <v>1031</v>
      </c>
      <c r="I4550" s="34" t="s">
        <v>1035</v>
      </c>
      <c r="J4550" s="34" t="str">
        <f t="shared" si="357"/>
        <v>Used VehicleEx NV demonstrators gross profit p.u.</v>
      </c>
      <c r="K4550" s="34" t="str">
        <f t="shared" si="358"/>
        <v>410Ex-Toyota NV Demonstrator revenue</v>
      </c>
      <c r="L4550" s="28">
        <f>+SUMIF('TB 4-24'!M:M,$AL4550,'TB 4-24'!G:G)</f>
        <v>0</v>
      </c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>
        <f>+SUMIF('Input Sheet'!$S:$S,$AL4550,'Input Sheet'!C:C)</f>
        <v>0</v>
      </c>
      <c r="Z4550" s="28">
        <f>+SUMIF('Input Sheet'!$S:$S,$AL4550,'Input Sheet'!D:D)</f>
        <v>0</v>
      </c>
      <c r="AA4550" s="28">
        <f>+SUMIF('Input Sheet'!$S:$S,$AL4550,'Input Sheet'!E:E)</f>
        <v>0</v>
      </c>
      <c r="AB4550" s="28">
        <f>+SUMIF('Input Sheet'!$S:$S,$AL4550,'Input Sheet'!F:F)</f>
        <v>0</v>
      </c>
      <c r="AC4550" s="28">
        <f>+SUMIF('Input Sheet'!$S:$S,$AL4550,'Input Sheet'!G:G)</f>
        <v>0</v>
      </c>
      <c r="AD4550" s="28">
        <f>+SUMIF('Input Sheet'!$S:$S,$AL4550,'Input Sheet'!H:H)</f>
        <v>0</v>
      </c>
      <c r="AE4550" s="28">
        <f>+SUMIF('Input Sheet'!$S:$S,$AL4550,'Input Sheet'!I:I)</f>
        <v>0</v>
      </c>
      <c r="AF4550" s="28">
        <f>+SUMIF('Input Sheet'!$S:$S,$AL4550,'Input Sheet'!J:J)</f>
        <v>0</v>
      </c>
      <c r="AG4550" s="28">
        <f>+SUMIF('Input Sheet'!$S:$S,$AL4550,'Input Sheet'!K:K)</f>
        <v>0</v>
      </c>
      <c r="AH4550" s="28">
        <f>+SUMIF('Input Sheet'!$S:$S,$AL4550,'Input Sheet'!L:L)</f>
        <v>0</v>
      </c>
      <c r="AI4550" s="28">
        <f>+SUMIF('Input Sheet'!$S:$S,$AL4550,'Input Sheet'!M:M)</f>
        <v>0</v>
      </c>
      <c r="AJ4550" s="28">
        <f>+SUMIF('Input Sheet'!$S:$S,$AL4550,'Input Sheet'!N:N)</f>
        <v>0</v>
      </c>
      <c r="AK4550" s="28"/>
      <c r="AL4550" s="27" t="str">
        <f t="shared" si="356"/>
        <v>410-3115R</v>
      </c>
      <c r="AM4550" s="34" t="str">
        <f t="shared" si="359"/>
        <v>Used Vehicle</v>
      </c>
      <c r="AN4550" s="34" t="str">
        <f t="shared" si="360"/>
        <v>Used VehicleEx NV demonstrators gross profit p.u.</v>
      </c>
      <c r="AO4550" s="35"/>
      <c r="AP4550" s="35"/>
      <c r="AQ4550" s="35"/>
    </row>
    <row r="4551" spans="1:43" x14ac:dyDescent="0.25">
      <c r="A4551" s="27" t="s">
        <v>103</v>
      </c>
      <c r="B4551" s="27" t="s">
        <v>104</v>
      </c>
      <c r="C4551" s="27" t="s">
        <v>671</v>
      </c>
      <c r="D4551" s="27" t="s">
        <v>861</v>
      </c>
      <c r="E4551" s="27" t="s">
        <v>673</v>
      </c>
      <c r="F4551" s="27" t="s">
        <v>1072</v>
      </c>
      <c r="G4551" s="27" t="s">
        <v>1073</v>
      </c>
      <c r="H4551" s="34" t="s">
        <v>1031</v>
      </c>
      <c r="I4551" s="34" t="s">
        <v>1035</v>
      </c>
      <c r="J4551" s="34" t="str">
        <f t="shared" si="357"/>
        <v>Used VehicleEx NV demonstrators gross profit p.u.</v>
      </c>
      <c r="K4551" s="34" t="str">
        <f t="shared" si="358"/>
        <v>310Ex-Toyota NV Demonstrator revenue</v>
      </c>
      <c r="L4551" s="28">
        <f>+SUMIF('TB 4-24'!M:M,$AL4551,'TB 4-24'!G:G)</f>
        <v>0</v>
      </c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>
        <f>+SUMIF('Input Sheet'!$S:$S,$AL4551,'Input Sheet'!C:C)</f>
        <v>0</v>
      </c>
      <c r="Z4551" s="28">
        <f>+SUMIF('Input Sheet'!$S:$S,$AL4551,'Input Sheet'!D:D)</f>
        <v>0</v>
      </c>
      <c r="AA4551" s="28">
        <f>+SUMIF('Input Sheet'!$S:$S,$AL4551,'Input Sheet'!E:E)</f>
        <v>0</v>
      </c>
      <c r="AB4551" s="28">
        <f>+SUMIF('Input Sheet'!$S:$S,$AL4551,'Input Sheet'!F:F)</f>
        <v>0</v>
      </c>
      <c r="AC4551" s="28">
        <f>+SUMIF('Input Sheet'!$S:$S,$AL4551,'Input Sheet'!G:G)</f>
        <v>0</v>
      </c>
      <c r="AD4551" s="28">
        <f>+SUMIF('Input Sheet'!$S:$S,$AL4551,'Input Sheet'!H:H)</f>
        <v>0</v>
      </c>
      <c r="AE4551" s="28">
        <f>+SUMIF('Input Sheet'!$S:$S,$AL4551,'Input Sheet'!I:I)</f>
        <v>0</v>
      </c>
      <c r="AF4551" s="28">
        <f>+SUMIF('Input Sheet'!$S:$S,$AL4551,'Input Sheet'!J:J)</f>
        <v>0</v>
      </c>
      <c r="AG4551" s="28">
        <f>+SUMIF('Input Sheet'!$S:$S,$AL4551,'Input Sheet'!K:K)</f>
        <v>0</v>
      </c>
      <c r="AH4551" s="28">
        <f>+SUMIF('Input Sheet'!$S:$S,$AL4551,'Input Sheet'!L:L)</f>
        <v>0</v>
      </c>
      <c r="AI4551" s="28">
        <f>+SUMIF('Input Sheet'!$S:$S,$AL4551,'Input Sheet'!M:M)</f>
        <v>0</v>
      </c>
      <c r="AJ4551" s="28">
        <f>+SUMIF('Input Sheet'!$S:$S,$AL4551,'Input Sheet'!N:N)</f>
        <v>0</v>
      </c>
      <c r="AK4551" s="28"/>
      <c r="AL4551" s="27" t="str">
        <f t="shared" si="356"/>
        <v>310-3115R</v>
      </c>
      <c r="AM4551" s="34" t="str">
        <f t="shared" si="359"/>
        <v>Used Vehicle</v>
      </c>
      <c r="AN4551" s="34" t="str">
        <f t="shared" si="360"/>
        <v>Used VehicleEx NV demonstrators gross profit p.u.</v>
      </c>
      <c r="AO4551" s="35"/>
      <c r="AP4551" s="35"/>
      <c r="AQ4551" s="35"/>
    </row>
    <row r="4552" spans="1:43" x14ac:dyDescent="0.25">
      <c r="A4552" s="27" t="s">
        <v>103</v>
      </c>
      <c r="B4552" s="27" t="s">
        <v>104</v>
      </c>
      <c r="C4552" s="27" t="s">
        <v>104</v>
      </c>
      <c r="D4552" s="27" t="s">
        <v>861</v>
      </c>
      <c r="E4552" s="27" t="s">
        <v>649</v>
      </c>
      <c r="F4552" s="27" t="s">
        <v>1072</v>
      </c>
      <c r="G4552" s="27" t="s">
        <v>1073</v>
      </c>
      <c r="H4552" s="34" t="s">
        <v>1031</v>
      </c>
      <c r="I4552" s="34" t="s">
        <v>1035</v>
      </c>
      <c r="J4552" s="34" t="str">
        <f t="shared" si="357"/>
        <v>Used VehicleEx NV demonstrators gross profit p.u.</v>
      </c>
      <c r="K4552" s="34" t="str">
        <f t="shared" si="358"/>
        <v>110Ex-Toyota NV Demonstrator revenue</v>
      </c>
      <c r="L4552" s="28">
        <f>+SUMIF('TB 4-24'!M:M,$AL4552,'TB 4-24'!G:G)</f>
        <v>0</v>
      </c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>
        <f>+SUMIF('Input Sheet'!$S:$S,$AL4552,'Input Sheet'!C:C)</f>
        <v>0</v>
      </c>
      <c r="Z4552" s="28">
        <f>+SUMIF('Input Sheet'!$S:$S,$AL4552,'Input Sheet'!D:D)</f>
        <v>0</v>
      </c>
      <c r="AA4552" s="28">
        <f>+SUMIF('Input Sheet'!$S:$S,$AL4552,'Input Sheet'!E:E)</f>
        <v>0</v>
      </c>
      <c r="AB4552" s="28">
        <f>+SUMIF('Input Sheet'!$S:$S,$AL4552,'Input Sheet'!F:F)</f>
        <v>0</v>
      </c>
      <c r="AC4552" s="28">
        <f>+SUMIF('Input Sheet'!$S:$S,$AL4552,'Input Sheet'!G:G)</f>
        <v>0</v>
      </c>
      <c r="AD4552" s="28">
        <f>+SUMIF('Input Sheet'!$S:$S,$AL4552,'Input Sheet'!H:H)</f>
        <v>0</v>
      </c>
      <c r="AE4552" s="28">
        <f>+SUMIF('Input Sheet'!$S:$S,$AL4552,'Input Sheet'!I:I)</f>
        <v>0</v>
      </c>
      <c r="AF4552" s="28">
        <f>+SUMIF('Input Sheet'!$S:$S,$AL4552,'Input Sheet'!J:J)</f>
        <v>0</v>
      </c>
      <c r="AG4552" s="28">
        <f>+SUMIF('Input Sheet'!$S:$S,$AL4552,'Input Sheet'!K:K)</f>
        <v>0</v>
      </c>
      <c r="AH4552" s="28">
        <f>+SUMIF('Input Sheet'!$S:$S,$AL4552,'Input Sheet'!L:L)</f>
        <v>0</v>
      </c>
      <c r="AI4552" s="28">
        <f>+SUMIF('Input Sheet'!$S:$S,$AL4552,'Input Sheet'!M:M)</f>
        <v>0</v>
      </c>
      <c r="AJ4552" s="28">
        <f>+SUMIF('Input Sheet'!$S:$S,$AL4552,'Input Sheet'!N:N)</f>
        <v>0</v>
      </c>
      <c r="AK4552" s="28"/>
      <c r="AL4552" s="27" t="str">
        <f t="shared" si="356"/>
        <v>110-3115R</v>
      </c>
      <c r="AM4552" s="34" t="str">
        <f t="shared" si="359"/>
        <v>Used Vehicle</v>
      </c>
      <c r="AN4552" s="34" t="str">
        <f t="shared" si="360"/>
        <v>Used VehicleEx NV demonstrators gross profit p.u.</v>
      </c>
      <c r="AO4552" s="35"/>
      <c r="AP4552" s="35"/>
      <c r="AQ4552" s="35"/>
    </row>
    <row r="4553" spans="1:43" x14ac:dyDescent="0.25">
      <c r="A4553" s="27" t="s">
        <v>103</v>
      </c>
      <c r="B4553" s="27" t="s">
        <v>104</v>
      </c>
      <c r="C4553" s="27" t="s">
        <v>657</v>
      </c>
      <c r="D4553" s="27" t="s">
        <v>862</v>
      </c>
      <c r="E4553" s="27" t="s">
        <v>658</v>
      </c>
      <c r="F4553" s="27" t="s">
        <v>1072</v>
      </c>
      <c r="G4553" s="27" t="s">
        <v>1073</v>
      </c>
      <c r="H4553" s="34" t="s">
        <v>1031</v>
      </c>
      <c r="I4553" s="34" t="s">
        <v>1035</v>
      </c>
      <c r="J4553" s="34" t="str">
        <f t="shared" si="357"/>
        <v>Used VehicleEx NV demonstrators gross profit p.u.</v>
      </c>
      <c r="K4553" s="34" t="str">
        <f t="shared" si="358"/>
        <v>210Ex-Toyota NV Demonstrator revenue</v>
      </c>
      <c r="L4553" s="28">
        <f>+SUMIF('TB 4-24'!M:M,$AL4553,'TB 4-24'!G:G)</f>
        <v>0</v>
      </c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>
        <f>+SUMIF('Input Sheet'!$S:$S,$AL4553,'Input Sheet'!C:C)</f>
        <v>0</v>
      </c>
      <c r="Z4553" s="28">
        <f>+SUMIF('Input Sheet'!$S:$S,$AL4553,'Input Sheet'!D:D)</f>
        <v>0</v>
      </c>
      <c r="AA4553" s="28">
        <f>+SUMIF('Input Sheet'!$S:$S,$AL4553,'Input Sheet'!E:E)</f>
        <v>0</v>
      </c>
      <c r="AB4553" s="28">
        <f>+SUMIF('Input Sheet'!$S:$S,$AL4553,'Input Sheet'!F:F)</f>
        <v>0</v>
      </c>
      <c r="AC4553" s="28">
        <f>+SUMIF('Input Sheet'!$S:$S,$AL4553,'Input Sheet'!G:G)</f>
        <v>0</v>
      </c>
      <c r="AD4553" s="28">
        <f>+SUMIF('Input Sheet'!$S:$S,$AL4553,'Input Sheet'!H:H)</f>
        <v>0</v>
      </c>
      <c r="AE4553" s="28">
        <f>+SUMIF('Input Sheet'!$S:$S,$AL4553,'Input Sheet'!I:I)</f>
        <v>0</v>
      </c>
      <c r="AF4553" s="28">
        <f>+SUMIF('Input Sheet'!$S:$S,$AL4553,'Input Sheet'!J:J)</f>
        <v>0</v>
      </c>
      <c r="AG4553" s="28">
        <f>+SUMIF('Input Sheet'!$S:$S,$AL4553,'Input Sheet'!K:K)</f>
        <v>0</v>
      </c>
      <c r="AH4553" s="28">
        <f>+SUMIF('Input Sheet'!$S:$S,$AL4553,'Input Sheet'!L:L)</f>
        <v>0</v>
      </c>
      <c r="AI4553" s="28">
        <f>+SUMIF('Input Sheet'!$S:$S,$AL4553,'Input Sheet'!M:M)</f>
        <v>0</v>
      </c>
      <c r="AJ4553" s="28">
        <f>+SUMIF('Input Sheet'!$S:$S,$AL4553,'Input Sheet'!N:N)</f>
        <v>0</v>
      </c>
      <c r="AK4553" s="28"/>
      <c r="AL4553" s="27" t="str">
        <f t="shared" si="356"/>
        <v>210-3115RD</v>
      </c>
      <c r="AM4553" s="34" t="str">
        <f t="shared" si="359"/>
        <v>Used Vehicle</v>
      </c>
      <c r="AN4553" s="34" t="str">
        <f t="shared" si="360"/>
        <v>Used VehicleEx NV demonstrators gross profit p.u.</v>
      </c>
      <c r="AO4553" s="35"/>
      <c r="AP4553" s="35"/>
      <c r="AQ4553" s="35"/>
    </row>
    <row r="4554" spans="1:43" x14ac:dyDescent="0.25">
      <c r="A4554" s="27" t="s">
        <v>103</v>
      </c>
      <c r="B4554" s="27" t="s">
        <v>104</v>
      </c>
      <c r="C4554" s="27" t="s">
        <v>663</v>
      </c>
      <c r="D4554" s="27" t="s">
        <v>862</v>
      </c>
      <c r="E4554" s="27" t="s">
        <v>665</v>
      </c>
      <c r="F4554" s="27" t="s">
        <v>1072</v>
      </c>
      <c r="G4554" s="27" t="s">
        <v>1073</v>
      </c>
      <c r="H4554" s="34" t="s">
        <v>1031</v>
      </c>
      <c r="I4554" s="34" t="s">
        <v>1035</v>
      </c>
      <c r="J4554" s="34" t="str">
        <f t="shared" si="357"/>
        <v>Used VehicleEx NV demonstrators gross profit p.u.</v>
      </c>
      <c r="K4554" s="34" t="str">
        <f t="shared" si="358"/>
        <v>410Ex-Toyota NV Demonstrator revenue</v>
      </c>
      <c r="L4554" s="28">
        <f>+SUMIF('TB 4-24'!M:M,$AL4554,'TB 4-24'!G:G)</f>
        <v>0</v>
      </c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>
        <f>+SUMIF('Input Sheet'!$S:$S,$AL4554,'Input Sheet'!C:C)</f>
        <v>0</v>
      </c>
      <c r="Z4554" s="28">
        <f>+SUMIF('Input Sheet'!$S:$S,$AL4554,'Input Sheet'!D:D)</f>
        <v>0</v>
      </c>
      <c r="AA4554" s="28">
        <f>+SUMIF('Input Sheet'!$S:$S,$AL4554,'Input Sheet'!E:E)</f>
        <v>0</v>
      </c>
      <c r="AB4554" s="28">
        <f>+SUMIF('Input Sheet'!$S:$S,$AL4554,'Input Sheet'!F:F)</f>
        <v>0</v>
      </c>
      <c r="AC4554" s="28">
        <f>+SUMIF('Input Sheet'!$S:$S,$AL4554,'Input Sheet'!G:G)</f>
        <v>0</v>
      </c>
      <c r="AD4554" s="28">
        <f>+SUMIF('Input Sheet'!$S:$S,$AL4554,'Input Sheet'!H:H)</f>
        <v>0</v>
      </c>
      <c r="AE4554" s="28">
        <f>+SUMIF('Input Sheet'!$S:$S,$AL4554,'Input Sheet'!I:I)</f>
        <v>0</v>
      </c>
      <c r="AF4554" s="28">
        <f>+SUMIF('Input Sheet'!$S:$S,$AL4554,'Input Sheet'!J:J)</f>
        <v>0</v>
      </c>
      <c r="AG4554" s="28">
        <f>+SUMIF('Input Sheet'!$S:$S,$AL4554,'Input Sheet'!K:K)</f>
        <v>0</v>
      </c>
      <c r="AH4554" s="28">
        <f>+SUMIF('Input Sheet'!$S:$S,$AL4554,'Input Sheet'!L:L)</f>
        <v>0</v>
      </c>
      <c r="AI4554" s="28">
        <f>+SUMIF('Input Sheet'!$S:$S,$AL4554,'Input Sheet'!M:M)</f>
        <v>0</v>
      </c>
      <c r="AJ4554" s="28">
        <f>+SUMIF('Input Sheet'!$S:$S,$AL4554,'Input Sheet'!N:N)</f>
        <v>0</v>
      </c>
      <c r="AK4554" s="28"/>
      <c r="AL4554" s="27" t="str">
        <f t="shared" si="356"/>
        <v>410-3115RD</v>
      </c>
      <c r="AM4554" s="34" t="str">
        <f t="shared" si="359"/>
        <v>Used Vehicle</v>
      </c>
      <c r="AN4554" s="34" t="str">
        <f t="shared" si="360"/>
        <v>Used VehicleEx NV demonstrators gross profit p.u.</v>
      </c>
      <c r="AO4554" s="35"/>
      <c r="AP4554" s="35"/>
      <c r="AQ4554" s="35"/>
    </row>
    <row r="4555" spans="1:43" x14ac:dyDescent="0.25">
      <c r="A4555" s="27" t="s">
        <v>103</v>
      </c>
      <c r="B4555" s="27" t="s">
        <v>104</v>
      </c>
      <c r="C4555" s="27" t="s">
        <v>671</v>
      </c>
      <c r="D4555" s="27" t="s">
        <v>862</v>
      </c>
      <c r="E4555" s="27" t="s">
        <v>673</v>
      </c>
      <c r="F4555" s="27" t="s">
        <v>1072</v>
      </c>
      <c r="G4555" s="27" t="s">
        <v>1073</v>
      </c>
      <c r="H4555" s="34" t="s">
        <v>1031</v>
      </c>
      <c r="I4555" s="34" t="s">
        <v>1035</v>
      </c>
      <c r="J4555" s="34" t="str">
        <f t="shared" si="357"/>
        <v>Used VehicleEx NV demonstrators gross profit p.u.</v>
      </c>
      <c r="K4555" s="34" t="str">
        <f t="shared" si="358"/>
        <v>310Ex-Toyota NV Demonstrator revenue</v>
      </c>
      <c r="L4555" s="28">
        <f>+SUMIF('TB 4-24'!M:M,$AL4555,'TB 4-24'!G:G)</f>
        <v>0</v>
      </c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>
        <f>+SUMIF('Input Sheet'!$S:$S,$AL4555,'Input Sheet'!C:C)</f>
        <v>0</v>
      </c>
      <c r="Z4555" s="28">
        <f>+SUMIF('Input Sheet'!$S:$S,$AL4555,'Input Sheet'!D:D)</f>
        <v>0</v>
      </c>
      <c r="AA4555" s="28">
        <f>+SUMIF('Input Sheet'!$S:$S,$AL4555,'Input Sheet'!E:E)</f>
        <v>0</v>
      </c>
      <c r="AB4555" s="28">
        <f>+SUMIF('Input Sheet'!$S:$S,$AL4555,'Input Sheet'!F:F)</f>
        <v>0</v>
      </c>
      <c r="AC4555" s="28">
        <f>+SUMIF('Input Sheet'!$S:$S,$AL4555,'Input Sheet'!G:G)</f>
        <v>0</v>
      </c>
      <c r="AD4555" s="28">
        <f>+SUMIF('Input Sheet'!$S:$S,$AL4555,'Input Sheet'!H:H)</f>
        <v>0</v>
      </c>
      <c r="AE4555" s="28">
        <f>+SUMIF('Input Sheet'!$S:$S,$AL4555,'Input Sheet'!I:I)</f>
        <v>0</v>
      </c>
      <c r="AF4555" s="28">
        <f>+SUMIF('Input Sheet'!$S:$S,$AL4555,'Input Sheet'!J:J)</f>
        <v>0</v>
      </c>
      <c r="AG4555" s="28">
        <f>+SUMIF('Input Sheet'!$S:$S,$AL4555,'Input Sheet'!K:K)</f>
        <v>0</v>
      </c>
      <c r="AH4555" s="28">
        <f>+SUMIF('Input Sheet'!$S:$S,$AL4555,'Input Sheet'!L:L)</f>
        <v>0</v>
      </c>
      <c r="AI4555" s="28">
        <f>+SUMIF('Input Sheet'!$S:$S,$AL4555,'Input Sheet'!M:M)</f>
        <v>0</v>
      </c>
      <c r="AJ4555" s="28">
        <f>+SUMIF('Input Sheet'!$S:$S,$AL4555,'Input Sheet'!N:N)</f>
        <v>0</v>
      </c>
      <c r="AK4555" s="28"/>
      <c r="AL4555" s="27" t="str">
        <f t="shared" si="356"/>
        <v>310-3115RD</v>
      </c>
      <c r="AM4555" s="34" t="str">
        <f t="shared" si="359"/>
        <v>Used Vehicle</v>
      </c>
      <c r="AN4555" s="34" t="str">
        <f t="shared" si="360"/>
        <v>Used VehicleEx NV demonstrators gross profit p.u.</v>
      </c>
      <c r="AO4555" s="35"/>
      <c r="AP4555" s="35"/>
      <c r="AQ4555" s="35"/>
    </row>
    <row r="4556" spans="1:43" x14ac:dyDescent="0.25">
      <c r="A4556" s="27" t="s">
        <v>103</v>
      </c>
      <c r="B4556" s="27" t="s">
        <v>104</v>
      </c>
      <c r="C4556" s="27" t="s">
        <v>104</v>
      </c>
      <c r="D4556" s="27" t="s">
        <v>862</v>
      </c>
      <c r="E4556" s="27" t="s">
        <v>649</v>
      </c>
      <c r="F4556" s="27" t="s">
        <v>1072</v>
      </c>
      <c r="G4556" s="27" t="s">
        <v>1073</v>
      </c>
      <c r="H4556" s="34" t="s">
        <v>1031</v>
      </c>
      <c r="I4556" s="34" t="s">
        <v>1035</v>
      </c>
      <c r="J4556" s="34" t="str">
        <f t="shared" si="357"/>
        <v>Used VehicleEx NV demonstrators gross profit p.u.</v>
      </c>
      <c r="K4556" s="34" t="str">
        <f t="shared" si="358"/>
        <v>110Ex-Toyota NV Demonstrator revenue</v>
      </c>
      <c r="L4556" s="28">
        <f>+SUMIF('TB 4-24'!M:M,$AL4556,'TB 4-24'!G:G)</f>
        <v>0</v>
      </c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>
        <f>+SUMIF('Input Sheet'!$S:$S,$AL4556,'Input Sheet'!C:C)</f>
        <v>0</v>
      </c>
      <c r="Z4556" s="28">
        <f>+SUMIF('Input Sheet'!$S:$S,$AL4556,'Input Sheet'!D:D)</f>
        <v>0</v>
      </c>
      <c r="AA4556" s="28">
        <f>+SUMIF('Input Sheet'!$S:$S,$AL4556,'Input Sheet'!E:E)</f>
        <v>0</v>
      </c>
      <c r="AB4556" s="28">
        <f>+SUMIF('Input Sheet'!$S:$S,$AL4556,'Input Sheet'!F:F)</f>
        <v>0</v>
      </c>
      <c r="AC4556" s="28">
        <f>+SUMIF('Input Sheet'!$S:$S,$AL4556,'Input Sheet'!G:G)</f>
        <v>0</v>
      </c>
      <c r="AD4556" s="28">
        <f>+SUMIF('Input Sheet'!$S:$S,$AL4556,'Input Sheet'!H:H)</f>
        <v>0</v>
      </c>
      <c r="AE4556" s="28">
        <f>+SUMIF('Input Sheet'!$S:$S,$AL4556,'Input Sheet'!I:I)</f>
        <v>0</v>
      </c>
      <c r="AF4556" s="28">
        <f>+SUMIF('Input Sheet'!$S:$S,$AL4556,'Input Sheet'!J:J)</f>
        <v>0</v>
      </c>
      <c r="AG4556" s="28">
        <f>+SUMIF('Input Sheet'!$S:$S,$AL4556,'Input Sheet'!K:K)</f>
        <v>0</v>
      </c>
      <c r="AH4556" s="28">
        <f>+SUMIF('Input Sheet'!$S:$S,$AL4556,'Input Sheet'!L:L)</f>
        <v>0</v>
      </c>
      <c r="AI4556" s="28">
        <f>+SUMIF('Input Sheet'!$S:$S,$AL4556,'Input Sheet'!M:M)</f>
        <v>0</v>
      </c>
      <c r="AJ4556" s="28">
        <f>+SUMIF('Input Sheet'!$S:$S,$AL4556,'Input Sheet'!N:N)</f>
        <v>0</v>
      </c>
      <c r="AK4556" s="28"/>
      <c r="AL4556" s="27" t="str">
        <f t="shared" si="356"/>
        <v>110-3115RD</v>
      </c>
      <c r="AM4556" s="34" t="str">
        <f t="shared" si="359"/>
        <v>Used Vehicle</v>
      </c>
      <c r="AN4556" s="34" t="str">
        <f t="shared" si="360"/>
        <v>Used VehicleEx NV demonstrators gross profit p.u.</v>
      </c>
      <c r="AO4556" s="35"/>
      <c r="AP4556" s="35"/>
      <c r="AQ4556" s="35"/>
    </row>
    <row r="4557" spans="1:43" x14ac:dyDescent="0.25">
      <c r="A4557" s="27" t="s">
        <v>103</v>
      </c>
      <c r="B4557" s="27" t="s">
        <v>104</v>
      </c>
      <c r="C4557" s="27" t="s">
        <v>657</v>
      </c>
      <c r="D4557" s="27" t="s">
        <v>863</v>
      </c>
      <c r="E4557" s="27" t="s">
        <v>658</v>
      </c>
      <c r="F4557" s="27" t="s">
        <v>1072</v>
      </c>
      <c r="G4557" s="27" t="s">
        <v>1073</v>
      </c>
      <c r="H4557" s="34" t="s">
        <v>1031</v>
      </c>
      <c r="I4557" s="34" t="s">
        <v>1035</v>
      </c>
      <c r="J4557" s="34" t="str">
        <f t="shared" si="357"/>
        <v>Used VehicleEx NV demonstrators gross profit p.u.</v>
      </c>
      <c r="K4557" s="34" t="str">
        <f t="shared" si="358"/>
        <v>210Ex-Toyota NV Demonstrator revenue</v>
      </c>
      <c r="L4557" s="28">
        <f>+SUMIF('TB 4-24'!M:M,$AL4557,'TB 4-24'!G:G)</f>
        <v>0</v>
      </c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>
        <f>+SUMIF('Input Sheet'!$S:$S,$AL4557,'Input Sheet'!C:C)</f>
        <v>0</v>
      </c>
      <c r="Z4557" s="28">
        <f>+SUMIF('Input Sheet'!$S:$S,$AL4557,'Input Sheet'!D:D)</f>
        <v>0</v>
      </c>
      <c r="AA4557" s="28">
        <f>+SUMIF('Input Sheet'!$S:$S,$AL4557,'Input Sheet'!E:E)</f>
        <v>0</v>
      </c>
      <c r="AB4557" s="28">
        <f>+SUMIF('Input Sheet'!$S:$S,$AL4557,'Input Sheet'!F:F)</f>
        <v>0</v>
      </c>
      <c r="AC4557" s="28">
        <f>+SUMIF('Input Sheet'!$S:$S,$AL4557,'Input Sheet'!G:G)</f>
        <v>0</v>
      </c>
      <c r="AD4557" s="28">
        <f>+SUMIF('Input Sheet'!$S:$S,$AL4557,'Input Sheet'!H:H)</f>
        <v>0</v>
      </c>
      <c r="AE4557" s="28">
        <f>+SUMIF('Input Sheet'!$S:$S,$AL4557,'Input Sheet'!I:I)</f>
        <v>0</v>
      </c>
      <c r="AF4557" s="28">
        <f>+SUMIF('Input Sheet'!$S:$S,$AL4557,'Input Sheet'!J:J)</f>
        <v>0</v>
      </c>
      <c r="AG4557" s="28">
        <f>+SUMIF('Input Sheet'!$S:$S,$AL4557,'Input Sheet'!K:K)</f>
        <v>0</v>
      </c>
      <c r="AH4557" s="28">
        <f>+SUMIF('Input Sheet'!$S:$S,$AL4557,'Input Sheet'!L:L)</f>
        <v>0</v>
      </c>
      <c r="AI4557" s="28">
        <f>+SUMIF('Input Sheet'!$S:$S,$AL4557,'Input Sheet'!M:M)</f>
        <v>0</v>
      </c>
      <c r="AJ4557" s="28">
        <f>+SUMIF('Input Sheet'!$S:$S,$AL4557,'Input Sheet'!N:N)</f>
        <v>0</v>
      </c>
      <c r="AK4557" s="28"/>
      <c r="AL4557" s="27" t="str">
        <f t="shared" si="356"/>
        <v>210-3125D</v>
      </c>
      <c r="AM4557" s="34" t="str">
        <f t="shared" si="359"/>
        <v>Used Vehicle</v>
      </c>
      <c r="AN4557" s="34" t="str">
        <f t="shared" si="360"/>
        <v>Used VehicleEx NV demonstrators gross profit p.u.</v>
      </c>
      <c r="AO4557" s="35"/>
      <c r="AP4557" s="35"/>
      <c r="AQ4557" s="35"/>
    </row>
    <row r="4558" spans="1:43" x14ac:dyDescent="0.25">
      <c r="A4558" s="27" t="s">
        <v>103</v>
      </c>
      <c r="B4558" s="27" t="s">
        <v>104</v>
      </c>
      <c r="C4558" s="27" t="s">
        <v>663</v>
      </c>
      <c r="D4558" s="27" t="s">
        <v>863</v>
      </c>
      <c r="E4558" s="27" t="s">
        <v>665</v>
      </c>
      <c r="F4558" s="27" t="s">
        <v>1072</v>
      </c>
      <c r="G4558" s="27" t="s">
        <v>1073</v>
      </c>
      <c r="H4558" s="34" t="s">
        <v>1031</v>
      </c>
      <c r="I4558" s="34" t="s">
        <v>1035</v>
      </c>
      <c r="J4558" s="34" t="str">
        <f t="shared" si="357"/>
        <v>Used VehicleEx NV demonstrators gross profit p.u.</v>
      </c>
      <c r="K4558" s="34" t="str">
        <f t="shared" si="358"/>
        <v>410Ex-Toyota NV Demonstrator revenue</v>
      </c>
      <c r="L4558" s="28">
        <f>+SUMIF('TB 4-24'!M:M,$AL4558,'TB 4-24'!G:G)</f>
        <v>0</v>
      </c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>
        <f>+SUMIF('Input Sheet'!$S:$S,$AL4558,'Input Sheet'!C:C)</f>
        <v>0</v>
      </c>
      <c r="Z4558" s="28">
        <f>+SUMIF('Input Sheet'!$S:$S,$AL4558,'Input Sheet'!D:D)</f>
        <v>0</v>
      </c>
      <c r="AA4558" s="28">
        <f>+SUMIF('Input Sheet'!$S:$S,$AL4558,'Input Sheet'!E:E)</f>
        <v>0</v>
      </c>
      <c r="AB4558" s="28">
        <f>+SUMIF('Input Sheet'!$S:$S,$AL4558,'Input Sheet'!F:F)</f>
        <v>0</v>
      </c>
      <c r="AC4558" s="28">
        <f>+SUMIF('Input Sheet'!$S:$S,$AL4558,'Input Sheet'!G:G)</f>
        <v>0</v>
      </c>
      <c r="AD4558" s="28">
        <f>+SUMIF('Input Sheet'!$S:$S,$AL4558,'Input Sheet'!H:H)</f>
        <v>0</v>
      </c>
      <c r="AE4558" s="28">
        <f>+SUMIF('Input Sheet'!$S:$S,$AL4558,'Input Sheet'!I:I)</f>
        <v>0</v>
      </c>
      <c r="AF4558" s="28">
        <f>+SUMIF('Input Sheet'!$S:$S,$AL4558,'Input Sheet'!J:J)</f>
        <v>0</v>
      </c>
      <c r="AG4558" s="28">
        <f>+SUMIF('Input Sheet'!$S:$S,$AL4558,'Input Sheet'!K:K)</f>
        <v>0</v>
      </c>
      <c r="AH4558" s="28">
        <f>+SUMIF('Input Sheet'!$S:$S,$AL4558,'Input Sheet'!L:L)</f>
        <v>0</v>
      </c>
      <c r="AI4558" s="28">
        <f>+SUMIF('Input Sheet'!$S:$S,$AL4558,'Input Sheet'!M:M)</f>
        <v>0</v>
      </c>
      <c r="AJ4558" s="28">
        <f>+SUMIF('Input Sheet'!$S:$S,$AL4558,'Input Sheet'!N:N)</f>
        <v>0</v>
      </c>
      <c r="AK4558" s="28"/>
      <c r="AL4558" s="27" t="str">
        <f t="shared" si="356"/>
        <v>410-3125D</v>
      </c>
      <c r="AM4558" s="34" t="str">
        <f t="shared" si="359"/>
        <v>Used Vehicle</v>
      </c>
      <c r="AN4558" s="34" t="str">
        <f t="shared" si="360"/>
        <v>Used VehicleEx NV demonstrators gross profit p.u.</v>
      </c>
      <c r="AO4558" s="35"/>
      <c r="AP4558" s="35"/>
      <c r="AQ4558" s="35"/>
    </row>
    <row r="4559" spans="1:43" x14ac:dyDescent="0.25">
      <c r="A4559" s="27" t="s">
        <v>103</v>
      </c>
      <c r="B4559" s="27" t="s">
        <v>104</v>
      </c>
      <c r="C4559" s="27" t="s">
        <v>671</v>
      </c>
      <c r="D4559" s="27" t="s">
        <v>863</v>
      </c>
      <c r="E4559" s="27" t="s">
        <v>673</v>
      </c>
      <c r="F4559" s="27" t="s">
        <v>1072</v>
      </c>
      <c r="G4559" s="27" t="s">
        <v>1073</v>
      </c>
      <c r="H4559" s="34" t="s">
        <v>1031</v>
      </c>
      <c r="I4559" s="34" t="s">
        <v>1035</v>
      </c>
      <c r="J4559" s="34" t="str">
        <f t="shared" si="357"/>
        <v>Used VehicleEx NV demonstrators gross profit p.u.</v>
      </c>
      <c r="K4559" s="34" t="str">
        <f t="shared" si="358"/>
        <v>310Ex-Toyota NV Demonstrator revenue</v>
      </c>
      <c r="L4559" s="28">
        <f>+SUMIF('TB 4-24'!M:M,$AL4559,'TB 4-24'!G:G)</f>
        <v>0</v>
      </c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>
        <f>+SUMIF('Input Sheet'!$S:$S,$AL4559,'Input Sheet'!C:C)</f>
        <v>0</v>
      </c>
      <c r="Z4559" s="28">
        <f>+SUMIF('Input Sheet'!$S:$S,$AL4559,'Input Sheet'!D:D)</f>
        <v>0</v>
      </c>
      <c r="AA4559" s="28">
        <f>+SUMIF('Input Sheet'!$S:$S,$AL4559,'Input Sheet'!E:E)</f>
        <v>0</v>
      </c>
      <c r="AB4559" s="28">
        <f>+SUMIF('Input Sheet'!$S:$S,$AL4559,'Input Sheet'!F:F)</f>
        <v>0</v>
      </c>
      <c r="AC4559" s="28">
        <f>+SUMIF('Input Sheet'!$S:$S,$AL4559,'Input Sheet'!G:G)</f>
        <v>0</v>
      </c>
      <c r="AD4559" s="28">
        <f>+SUMIF('Input Sheet'!$S:$S,$AL4559,'Input Sheet'!H:H)</f>
        <v>0</v>
      </c>
      <c r="AE4559" s="28">
        <f>+SUMIF('Input Sheet'!$S:$S,$AL4559,'Input Sheet'!I:I)</f>
        <v>0</v>
      </c>
      <c r="AF4559" s="28">
        <f>+SUMIF('Input Sheet'!$S:$S,$AL4559,'Input Sheet'!J:J)</f>
        <v>0</v>
      </c>
      <c r="AG4559" s="28">
        <f>+SUMIF('Input Sheet'!$S:$S,$AL4559,'Input Sheet'!K:K)</f>
        <v>0</v>
      </c>
      <c r="AH4559" s="28">
        <f>+SUMIF('Input Sheet'!$S:$S,$AL4559,'Input Sheet'!L:L)</f>
        <v>0</v>
      </c>
      <c r="AI4559" s="28">
        <f>+SUMIF('Input Sheet'!$S:$S,$AL4559,'Input Sheet'!M:M)</f>
        <v>0</v>
      </c>
      <c r="AJ4559" s="28">
        <f>+SUMIF('Input Sheet'!$S:$S,$AL4559,'Input Sheet'!N:N)</f>
        <v>0</v>
      </c>
      <c r="AK4559" s="28"/>
      <c r="AL4559" s="27" t="str">
        <f t="shared" si="356"/>
        <v>310-3125D</v>
      </c>
      <c r="AM4559" s="34" t="str">
        <f t="shared" si="359"/>
        <v>Used Vehicle</v>
      </c>
      <c r="AN4559" s="34" t="str">
        <f t="shared" si="360"/>
        <v>Used VehicleEx NV demonstrators gross profit p.u.</v>
      </c>
      <c r="AO4559" s="35"/>
      <c r="AP4559" s="35"/>
      <c r="AQ4559" s="35"/>
    </row>
    <row r="4560" spans="1:43" x14ac:dyDescent="0.25">
      <c r="A4560" s="27" t="s">
        <v>103</v>
      </c>
      <c r="B4560" s="27" t="s">
        <v>104</v>
      </c>
      <c r="C4560" s="27" t="s">
        <v>104</v>
      </c>
      <c r="D4560" s="27" t="s">
        <v>863</v>
      </c>
      <c r="E4560" s="27" t="s">
        <v>649</v>
      </c>
      <c r="F4560" s="27" t="s">
        <v>1072</v>
      </c>
      <c r="G4560" s="27" t="s">
        <v>1073</v>
      </c>
      <c r="H4560" s="34" t="s">
        <v>1031</v>
      </c>
      <c r="I4560" s="34" t="s">
        <v>1035</v>
      </c>
      <c r="J4560" s="34" t="str">
        <f t="shared" si="357"/>
        <v>Used VehicleEx NV demonstrators gross profit p.u.</v>
      </c>
      <c r="K4560" s="34" t="str">
        <f t="shared" si="358"/>
        <v>110Ex-Toyota NV Demonstrator revenue</v>
      </c>
      <c r="L4560" s="28">
        <f>+SUMIF('TB 4-24'!M:M,$AL4560,'TB 4-24'!G:G)</f>
        <v>0</v>
      </c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>
        <f>+SUMIF('Input Sheet'!$S:$S,$AL4560,'Input Sheet'!C:C)</f>
        <v>0</v>
      </c>
      <c r="Z4560" s="28">
        <f>+SUMIF('Input Sheet'!$S:$S,$AL4560,'Input Sheet'!D:D)</f>
        <v>0</v>
      </c>
      <c r="AA4560" s="28">
        <f>+SUMIF('Input Sheet'!$S:$S,$AL4560,'Input Sheet'!E:E)</f>
        <v>0</v>
      </c>
      <c r="AB4560" s="28">
        <f>+SUMIF('Input Sheet'!$S:$S,$AL4560,'Input Sheet'!F:F)</f>
        <v>0</v>
      </c>
      <c r="AC4560" s="28">
        <f>+SUMIF('Input Sheet'!$S:$S,$AL4560,'Input Sheet'!G:G)</f>
        <v>0</v>
      </c>
      <c r="AD4560" s="28">
        <f>+SUMIF('Input Sheet'!$S:$S,$AL4560,'Input Sheet'!H:H)</f>
        <v>0</v>
      </c>
      <c r="AE4560" s="28">
        <f>+SUMIF('Input Sheet'!$S:$S,$AL4560,'Input Sheet'!I:I)</f>
        <v>0</v>
      </c>
      <c r="AF4560" s="28">
        <f>+SUMIF('Input Sheet'!$S:$S,$AL4560,'Input Sheet'!J:J)</f>
        <v>0</v>
      </c>
      <c r="AG4560" s="28">
        <f>+SUMIF('Input Sheet'!$S:$S,$AL4560,'Input Sheet'!K:K)</f>
        <v>0</v>
      </c>
      <c r="AH4560" s="28">
        <f>+SUMIF('Input Sheet'!$S:$S,$AL4560,'Input Sheet'!L:L)</f>
        <v>0</v>
      </c>
      <c r="AI4560" s="28">
        <f>+SUMIF('Input Sheet'!$S:$S,$AL4560,'Input Sheet'!M:M)</f>
        <v>0</v>
      </c>
      <c r="AJ4560" s="28">
        <f>+SUMIF('Input Sheet'!$S:$S,$AL4560,'Input Sheet'!N:N)</f>
        <v>0</v>
      </c>
      <c r="AK4560" s="28"/>
      <c r="AL4560" s="27" t="str">
        <f t="shared" si="356"/>
        <v>110-3125D</v>
      </c>
      <c r="AM4560" s="34" t="str">
        <f t="shared" si="359"/>
        <v>Used Vehicle</v>
      </c>
      <c r="AN4560" s="34" t="str">
        <f t="shared" si="360"/>
        <v>Used VehicleEx NV demonstrators gross profit p.u.</v>
      </c>
      <c r="AO4560" s="35"/>
      <c r="AP4560" s="35"/>
      <c r="AQ4560" s="35"/>
    </row>
    <row r="4561" spans="1:43" x14ac:dyDescent="0.25">
      <c r="A4561" s="27" t="s">
        <v>103</v>
      </c>
      <c r="B4561" s="27" t="s">
        <v>104</v>
      </c>
      <c r="C4561" s="27" t="s">
        <v>657</v>
      </c>
      <c r="D4561" s="27" t="s">
        <v>864</v>
      </c>
      <c r="E4561" s="27" t="s">
        <v>658</v>
      </c>
      <c r="F4561" s="27" t="s">
        <v>1072</v>
      </c>
      <c r="G4561" s="27" t="s">
        <v>1073</v>
      </c>
      <c r="H4561" s="34" t="s">
        <v>1031</v>
      </c>
      <c r="I4561" s="34" t="s">
        <v>1035</v>
      </c>
      <c r="J4561" s="34" t="str">
        <f t="shared" si="357"/>
        <v>Used VehicleEx NV demonstrators gross profit p.u.</v>
      </c>
      <c r="K4561" s="34" t="str">
        <f t="shared" si="358"/>
        <v>210Ex-Toyota NV Demonstrator revenue</v>
      </c>
      <c r="L4561" s="28">
        <f>+SUMIF('TB 4-24'!M:M,$AL4561,'TB 4-24'!G:G)</f>
        <v>0</v>
      </c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>
        <f>+SUMIF('Input Sheet'!$S:$S,$AL4561,'Input Sheet'!C:C)</f>
        <v>0</v>
      </c>
      <c r="Z4561" s="28">
        <f>+SUMIF('Input Sheet'!$S:$S,$AL4561,'Input Sheet'!D:D)</f>
        <v>0</v>
      </c>
      <c r="AA4561" s="28">
        <f>+SUMIF('Input Sheet'!$S:$S,$AL4561,'Input Sheet'!E:E)</f>
        <v>0</v>
      </c>
      <c r="AB4561" s="28">
        <f>+SUMIF('Input Sheet'!$S:$S,$AL4561,'Input Sheet'!F:F)</f>
        <v>0</v>
      </c>
      <c r="AC4561" s="28">
        <f>+SUMIF('Input Sheet'!$S:$S,$AL4561,'Input Sheet'!G:G)</f>
        <v>0</v>
      </c>
      <c r="AD4561" s="28">
        <f>+SUMIF('Input Sheet'!$S:$S,$AL4561,'Input Sheet'!H:H)</f>
        <v>0</v>
      </c>
      <c r="AE4561" s="28">
        <f>+SUMIF('Input Sheet'!$S:$S,$AL4561,'Input Sheet'!I:I)</f>
        <v>0</v>
      </c>
      <c r="AF4561" s="28">
        <f>+SUMIF('Input Sheet'!$S:$S,$AL4561,'Input Sheet'!J:J)</f>
        <v>0</v>
      </c>
      <c r="AG4561" s="28">
        <f>+SUMIF('Input Sheet'!$S:$S,$AL4561,'Input Sheet'!K:K)</f>
        <v>0</v>
      </c>
      <c r="AH4561" s="28">
        <f>+SUMIF('Input Sheet'!$S:$S,$AL4561,'Input Sheet'!L:L)</f>
        <v>0</v>
      </c>
      <c r="AI4561" s="28">
        <f>+SUMIF('Input Sheet'!$S:$S,$AL4561,'Input Sheet'!M:M)</f>
        <v>0</v>
      </c>
      <c r="AJ4561" s="28">
        <f>+SUMIF('Input Sheet'!$S:$S,$AL4561,'Input Sheet'!N:N)</f>
        <v>0</v>
      </c>
      <c r="AK4561" s="28"/>
      <c r="AL4561" s="27" t="str">
        <f t="shared" si="356"/>
        <v>210-3125R</v>
      </c>
      <c r="AM4561" s="34" t="str">
        <f t="shared" si="359"/>
        <v>Used Vehicle</v>
      </c>
      <c r="AN4561" s="34" t="str">
        <f t="shared" si="360"/>
        <v>Used VehicleEx NV demonstrators gross profit p.u.</v>
      </c>
      <c r="AO4561" s="35"/>
      <c r="AP4561" s="35"/>
      <c r="AQ4561" s="35"/>
    </row>
    <row r="4562" spans="1:43" x14ac:dyDescent="0.25">
      <c r="A4562" s="27" t="s">
        <v>103</v>
      </c>
      <c r="B4562" s="27" t="s">
        <v>104</v>
      </c>
      <c r="C4562" s="27" t="s">
        <v>663</v>
      </c>
      <c r="D4562" s="27" t="s">
        <v>864</v>
      </c>
      <c r="E4562" s="27" t="s">
        <v>665</v>
      </c>
      <c r="F4562" s="27" t="s">
        <v>1072</v>
      </c>
      <c r="G4562" s="27" t="s">
        <v>1073</v>
      </c>
      <c r="H4562" s="34" t="s">
        <v>1031</v>
      </c>
      <c r="I4562" s="34" t="s">
        <v>1035</v>
      </c>
      <c r="J4562" s="34" t="str">
        <f t="shared" si="357"/>
        <v>Used VehicleEx NV demonstrators gross profit p.u.</v>
      </c>
      <c r="K4562" s="34" t="str">
        <f t="shared" si="358"/>
        <v>410Ex-Toyota NV Demonstrator revenue</v>
      </c>
      <c r="L4562" s="28">
        <f>+SUMIF('TB 4-24'!M:M,$AL4562,'TB 4-24'!G:G)</f>
        <v>0</v>
      </c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>
        <f>+SUMIF('Input Sheet'!$S:$S,$AL4562,'Input Sheet'!C:C)</f>
        <v>0</v>
      </c>
      <c r="Z4562" s="28">
        <f>+SUMIF('Input Sheet'!$S:$S,$AL4562,'Input Sheet'!D:D)</f>
        <v>0</v>
      </c>
      <c r="AA4562" s="28">
        <f>+SUMIF('Input Sheet'!$S:$S,$AL4562,'Input Sheet'!E:E)</f>
        <v>0</v>
      </c>
      <c r="AB4562" s="28">
        <f>+SUMIF('Input Sheet'!$S:$S,$AL4562,'Input Sheet'!F:F)</f>
        <v>0</v>
      </c>
      <c r="AC4562" s="28">
        <f>+SUMIF('Input Sheet'!$S:$S,$AL4562,'Input Sheet'!G:G)</f>
        <v>0</v>
      </c>
      <c r="AD4562" s="28">
        <f>+SUMIF('Input Sheet'!$S:$S,$AL4562,'Input Sheet'!H:H)</f>
        <v>0</v>
      </c>
      <c r="AE4562" s="28">
        <f>+SUMIF('Input Sheet'!$S:$S,$AL4562,'Input Sheet'!I:I)</f>
        <v>0</v>
      </c>
      <c r="AF4562" s="28">
        <f>+SUMIF('Input Sheet'!$S:$S,$AL4562,'Input Sheet'!J:J)</f>
        <v>0</v>
      </c>
      <c r="AG4562" s="28">
        <f>+SUMIF('Input Sheet'!$S:$S,$AL4562,'Input Sheet'!K:K)</f>
        <v>0</v>
      </c>
      <c r="AH4562" s="28">
        <f>+SUMIF('Input Sheet'!$S:$S,$AL4562,'Input Sheet'!L:L)</f>
        <v>0</v>
      </c>
      <c r="AI4562" s="28">
        <f>+SUMIF('Input Sheet'!$S:$S,$AL4562,'Input Sheet'!M:M)</f>
        <v>0</v>
      </c>
      <c r="AJ4562" s="28">
        <f>+SUMIF('Input Sheet'!$S:$S,$AL4562,'Input Sheet'!N:N)</f>
        <v>0</v>
      </c>
      <c r="AK4562" s="28"/>
      <c r="AL4562" s="27" t="str">
        <f t="shared" si="356"/>
        <v>410-3125R</v>
      </c>
      <c r="AM4562" s="34" t="str">
        <f t="shared" si="359"/>
        <v>Used Vehicle</v>
      </c>
      <c r="AN4562" s="34" t="str">
        <f t="shared" si="360"/>
        <v>Used VehicleEx NV demonstrators gross profit p.u.</v>
      </c>
      <c r="AO4562" s="35"/>
      <c r="AP4562" s="35"/>
      <c r="AQ4562" s="35"/>
    </row>
    <row r="4563" spans="1:43" x14ac:dyDescent="0.25">
      <c r="A4563" s="27" t="s">
        <v>103</v>
      </c>
      <c r="B4563" s="27" t="s">
        <v>104</v>
      </c>
      <c r="C4563" s="27" t="s">
        <v>671</v>
      </c>
      <c r="D4563" s="27" t="s">
        <v>864</v>
      </c>
      <c r="E4563" s="27" t="s">
        <v>673</v>
      </c>
      <c r="F4563" s="27" t="s">
        <v>1072</v>
      </c>
      <c r="G4563" s="27" t="s">
        <v>1073</v>
      </c>
      <c r="H4563" s="34" t="s">
        <v>1031</v>
      </c>
      <c r="I4563" s="34" t="s">
        <v>1035</v>
      </c>
      <c r="J4563" s="34" t="str">
        <f t="shared" si="357"/>
        <v>Used VehicleEx NV demonstrators gross profit p.u.</v>
      </c>
      <c r="K4563" s="34" t="str">
        <f t="shared" si="358"/>
        <v>310Ex-Toyota NV Demonstrator revenue</v>
      </c>
      <c r="L4563" s="28">
        <f>+SUMIF('TB 4-24'!M:M,$AL4563,'TB 4-24'!G:G)</f>
        <v>0</v>
      </c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>
        <f>+SUMIF('Input Sheet'!$S:$S,$AL4563,'Input Sheet'!C:C)</f>
        <v>0</v>
      </c>
      <c r="Z4563" s="28">
        <f>+SUMIF('Input Sheet'!$S:$S,$AL4563,'Input Sheet'!D:D)</f>
        <v>0</v>
      </c>
      <c r="AA4563" s="28">
        <f>+SUMIF('Input Sheet'!$S:$S,$AL4563,'Input Sheet'!E:E)</f>
        <v>0</v>
      </c>
      <c r="AB4563" s="28">
        <f>+SUMIF('Input Sheet'!$S:$S,$AL4563,'Input Sheet'!F:F)</f>
        <v>0</v>
      </c>
      <c r="AC4563" s="28">
        <f>+SUMIF('Input Sheet'!$S:$S,$AL4563,'Input Sheet'!G:G)</f>
        <v>0</v>
      </c>
      <c r="AD4563" s="28">
        <f>+SUMIF('Input Sheet'!$S:$S,$AL4563,'Input Sheet'!H:H)</f>
        <v>0</v>
      </c>
      <c r="AE4563" s="28">
        <f>+SUMIF('Input Sheet'!$S:$S,$AL4563,'Input Sheet'!I:I)</f>
        <v>0</v>
      </c>
      <c r="AF4563" s="28">
        <f>+SUMIF('Input Sheet'!$S:$S,$AL4563,'Input Sheet'!J:J)</f>
        <v>0</v>
      </c>
      <c r="AG4563" s="28">
        <f>+SUMIF('Input Sheet'!$S:$S,$AL4563,'Input Sheet'!K:K)</f>
        <v>0</v>
      </c>
      <c r="AH4563" s="28">
        <f>+SUMIF('Input Sheet'!$S:$S,$AL4563,'Input Sheet'!L:L)</f>
        <v>0</v>
      </c>
      <c r="AI4563" s="28">
        <f>+SUMIF('Input Sheet'!$S:$S,$AL4563,'Input Sheet'!M:M)</f>
        <v>0</v>
      </c>
      <c r="AJ4563" s="28">
        <f>+SUMIF('Input Sheet'!$S:$S,$AL4563,'Input Sheet'!N:N)</f>
        <v>0</v>
      </c>
      <c r="AK4563" s="28"/>
      <c r="AL4563" s="27" t="str">
        <f t="shared" si="356"/>
        <v>310-3125R</v>
      </c>
      <c r="AM4563" s="34" t="str">
        <f t="shared" si="359"/>
        <v>Used Vehicle</v>
      </c>
      <c r="AN4563" s="34" t="str">
        <f t="shared" si="360"/>
        <v>Used VehicleEx NV demonstrators gross profit p.u.</v>
      </c>
      <c r="AO4563" s="35"/>
      <c r="AP4563" s="35"/>
      <c r="AQ4563" s="35"/>
    </row>
    <row r="4564" spans="1:43" x14ac:dyDescent="0.25">
      <c r="A4564" s="27" t="s">
        <v>103</v>
      </c>
      <c r="B4564" s="27" t="s">
        <v>104</v>
      </c>
      <c r="C4564" s="27" t="s">
        <v>104</v>
      </c>
      <c r="D4564" s="27" t="s">
        <v>864</v>
      </c>
      <c r="E4564" s="27" t="s">
        <v>649</v>
      </c>
      <c r="F4564" s="27" t="s">
        <v>1072</v>
      </c>
      <c r="G4564" s="27" t="s">
        <v>1073</v>
      </c>
      <c r="H4564" s="34" t="s">
        <v>1031</v>
      </c>
      <c r="I4564" s="34" t="s">
        <v>1035</v>
      </c>
      <c r="J4564" s="34" t="str">
        <f t="shared" si="357"/>
        <v>Used VehicleEx NV demonstrators gross profit p.u.</v>
      </c>
      <c r="K4564" s="34" t="str">
        <f t="shared" si="358"/>
        <v>110Ex-Toyota NV Demonstrator revenue</v>
      </c>
      <c r="L4564" s="28">
        <f>+SUMIF('TB 4-24'!M:M,$AL4564,'TB 4-24'!G:G)</f>
        <v>0</v>
      </c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>
        <f>+SUMIF('Input Sheet'!$S:$S,$AL4564,'Input Sheet'!C:C)</f>
        <v>0</v>
      </c>
      <c r="Z4564" s="28">
        <f>+SUMIF('Input Sheet'!$S:$S,$AL4564,'Input Sheet'!D:D)</f>
        <v>0</v>
      </c>
      <c r="AA4564" s="28">
        <f>+SUMIF('Input Sheet'!$S:$S,$AL4564,'Input Sheet'!E:E)</f>
        <v>0</v>
      </c>
      <c r="AB4564" s="28">
        <f>+SUMIF('Input Sheet'!$S:$S,$AL4564,'Input Sheet'!F:F)</f>
        <v>0</v>
      </c>
      <c r="AC4564" s="28">
        <f>+SUMIF('Input Sheet'!$S:$S,$AL4564,'Input Sheet'!G:G)</f>
        <v>0</v>
      </c>
      <c r="AD4564" s="28">
        <f>+SUMIF('Input Sheet'!$S:$S,$AL4564,'Input Sheet'!H:H)</f>
        <v>0</v>
      </c>
      <c r="AE4564" s="28">
        <f>+SUMIF('Input Sheet'!$S:$S,$AL4564,'Input Sheet'!I:I)</f>
        <v>0</v>
      </c>
      <c r="AF4564" s="28">
        <f>+SUMIF('Input Sheet'!$S:$S,$AL4564,'Input Sheet'!J:J)</f>
        <v>0</v>
      </c>
      <c r="AG4564" s="28">
        <f>+SUMIF('Input Sheet'!$S:$S,$AL4564,'Input Sheet'!K:K)</f>
        <v>0</v>
      </c>
      <c r="AH4564" s="28">
        <f>+SUMIF('Input Sheet'!$S:$S,$AL4564,'Input Sheet'!L:L)</f>
        <v>0</v>
      </c>
      <c r="AI4564" s="28">
        <f>+SUMIF('Input Sheet'!$S:$S,$AL4564,'Input Sheet'!M:M)</f>
        <v>0</v>
      </c>
      <c r="AJ4564" s="28">
        <f>+SUMIF('Input Sheet'!$S:$S,$AL4564,'Input Sheet'!N:N)</f>
        <v>0</v>
      </c>
      <c r="AK4564" s="28"/>
      <c r="AL4564" s="27" t="str">
        <f t="shared" si="356"/>
        <v>110-3125R</v>
      </c>
      <c r="AM4564" s="34" t="str">
        <f t="shared" si="359"/>
        <v>Used Vehicle</v>
      </c>
      <c r="AN4564" s="34" t="str">
        <f t="shared" si="360"/>
        <v>Used VehicleEx NV demonstrators gross profit p.u.</v>
      </c>
      <c r="AO4564" s="35"/>
      <c r="AP4564" s="35"/>
      <c r="AQ4564" s="35"/>
    </row>
    <row r="4565" spans="1:43" x14ac:dyDescent="0.25">
      <c r="A4565" s="27" t="s">
        <v>103</v>
      </c>
      <c r="B4565" s="27" t="s">
        <v>104</v>
      </c>
      <c r="C4565" s="27" t="s">
        <v>657</v>
      </c>
      <c r="D4565" s="27" t="s">
        <v>794</v>
      </c>
      <c r="E4565" s="27" t="s">
        <v>658</v>
      </c>
      <c r="F4565" s="27" t="s">
        <v>1072</v>
      </c>
      <c r="G4565" s="27" t="s">
        <v>1073</v>
      </c>
      <c r="H4565" s="34" t="s">
        <v>1031</v>
      </c>
      <c r="I4565" s="34" t="s">
        <v>1035</v>
      </c>
      <c r="J4565" s="34" t="str">
        <f t="shared" si="357"/>
        <v>Used VehicleEx NV demonstrators gross profit p.u.</v>
      </c>
      <c r="K4565" s="34" t="str">
        <f t="shared" si="358"/>
        <v>210Ex-Toyota NV Demonstrator revenue</v>
      </c>
      <c r="L4565" s="28">
        <f>+SUMIF('TB 4-24'!M:M,$AL4565,'TB 4-24'!G:G)</f>
        <v>0</v>
      </c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>
        <f>+SUMIF('Input Sheet'!$S:$S,$AL4565,'Input Sheet'!C:C)</f>
        <v>0</v>
      </c>
      <c r="Z4565" s="28">
        <f>+SUMIF('Input Sheet'!$S:$S,$AL4565,'Input Sheet'!D:D)</f>
        <v>0</v>
      </c>
      <c r="AA4565" s="28">
        <f>+SUMIF('Input Sheet'!$S:$S,$AL4565,'Input Sheet'!E:E)</f>
        <v>0</v>
      </c>
      <c r="AB4565" s="28">
        <f>+SUMIF('Input Sheet'!$S:$S,$AL4565,'Input Sheet'!F:F)</f>
        <v>0</v>
      </c>
      <c r="AC4565" s="28">
        <f>+SUMIF('Input Sheet'!$S:$S,$AL4565,'Input Sheet'!G:G)</f>
        <v>0</v>
      </c>
      <c r="AD4565" s="28">
        <f>+SUMIF('Input Sheet'!$S:$S,$AL4565,'Input Sheet'!H:H)</f>
        <v>0</v>
      </c>
      <c r="AE4565" s="28">
        <f>+SUMIF('Input Sheet'!$S:$S,$AL4565,'Input Sheet'!I:I)</f>
        <v>0</v>
      </c>
      <c r="AF4565" s="28">
        <f>+SUMIF('Input Sheet'!$S:$S,$AL4565,'Input Sheet'!J:J)</f>
        <v>0</v>
      </c>
      <c r="AG4565" s="28">
        <f>+SUMIF('Input Sheet'!$S:$S,$AL4565,'Input Sheet'!K:K)</f>
        <v>0</v>
      </c>
      <c r="AH4565" s="28">
        <f>+SUMIF('Input Sheet'!$S:$S,$AL4565,'Input Sheet'!L:L)</f>
        <v>0</v>
      </c>
      <c r="AI4565" s="28">
        <f>+SUMIF('Input Sheet'!$S:$S,$AL4565,'Input Sheet'!M:M)</f>
        <v>0</v>
      </c>
      <c r="AJ4565" s="28">
        <f>+SUMIF('Input Sheet'!$S:$S,$AL4565,'Input Sheet'!N:N)</f>
        <v>0</v>
      </c>
      <c r="AK4565" s="28"/>
      <c r="AL4565" s="27" t="str">
        <f t="shared" si="356"/>
        <v>210-3142</v>
      </c>
      <c r="AM4565" s="34" t="str">
        <f t="shared" si="359"/>
        <v>Used Vehicle</v>
      </c>
      <c r="AN4565" s="34" t="str">
        <f t="shared" si="360"/>
        <v>Used VehicleEx NV demonstrators gross profit p.u.</v>
      </c>
      <c r="AO4565" s="35"/>
      <c r="AP4565" s="35"/>
      <c r="AQ4565" s="35"/>
    </row>
    <row r="4566" spans="1:43" x14ac:dyDescent="0.25">
      <c r="A4566" s="27" t="s">
        <v>103</v>
      </c>
      <c r="B4566" s="27" t="s">
        <v>104</v>
      </c>
      <c r="C4566" s="27" t="s">
        <v>663</v>
      </c>
      <c r="D4566" s="27" t="s">
        <v>794</v>
      </c>
      <c r="E4566" s="27" t="s">
        <v>665</v>
      </c>
      <c r="F4566" s="27" t="s">
        <v>1072</v>
      </c>
      <c r="G4566" s="27" t="s">
        <v>1073</v>
      </c>
      <c r="H4566" s="34" t="s">
        <v>1031</v>
      </c>
      <c r="I4566" s="34" t="s">
        <v>1035</v>
      </c>
      <c r="J4566" s="34" t="str">
        <f t="shared" si="357"/>
        <v>Used VehicleEx NV demonstrators gross profit p.u.</v>
      </c>
      <c r="K4566" s="34" t="str">
        <f t="shared" si="358"/>
        <v>410Ex-Toyota NV Demonstrator revenue</v>
      </c>
      <c r="L4566" s="28">
        <f>+SUMIF('TB 4-24'!M:M,$AL4566,'TB 4-24'!G:G)</f>
        <v>0</v>
      </c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>
        <f>+SUMIF('Input Sheet'!$S:$S,$AL4566,'Input Sheet'!C:C)</f>
        <v>0</v>
      </c>
      <c r="Z4566" s="28">
        <f>+SUMIF('Input Sheet'!$S:$S,$AL4566,'Input Sheet'!D:D)</f>
        <v>0</v>
      </c>
      <c r="AA4566" s="28">
        <f>+SUMIF('Input Sheet'!$S:$S,$AL4566,'Input Sheet'!E:E)</f>
        <v>0</v>
      </c>
      <c r="AB4566" s="28">
        <f>+SUMIF('Input Sheet'!$S:$S,$AL4566,'Input Sheet'!F:F)</f>
        <v>0</v>
      </c>
      <c r="AC4566" s="28">
        <f>+SUMIF('Input Sheet'!$S:$S,$AL4566,'Input Sheet'!G:G)</f>
        <v>0</v>
      </c>
      <c r="AD4566" s="28">
        <f>+SUMIF('Input Sheet'!$S:$S,$AL4566,'Input Sheet'!H:H)</f>
        <v>0</v>
      </c>
      <c r="AE4566" s="28">
        <f>+SUMIF('Input Sheet'!$S:$S,$AL4566,'Input Sheet'!I:I)</f>
        <v>0</v>
      </c>
      <c r="AF4566" s="28">
        <f>+SUMIF('Input Sheet'!$S:$S,$AL4566,'Input Sheet'!J:J)</f>
        <v>0</v>
      </c>
      <c r="AG4566" s="28">
        <f>+SUMIF('Input Sheet'!$S:$S,$AL4566,'Input Sheet'!K:K)</f>
        <v>0</v>
      </c>
      <c r="AH4566" s="28">
        <f>+SUMIF('Input Sheet'!$S:$S,$AL4566,'Input Sheet'!L:L)</f>
        <v>0</v>
      </c>
      <c r="AI4566" s="28">
        <f>+SUMIF('Input Sheet'!$S:$S,$AL4566,'Input Sheet'!M:M)</f>
        <v>0</v>
      </c>
      <c r="AJ4566" s="28">
        <f>+SUMIF('Input Sheet'!$S:$S,$AL4566,'Input Sheet'!N:N)</f>
        <v>0</v>
      </c>
      <c r="AK4566" s="28"/>
      <c r="AL4566" s="27" t="str">
        <f t="shared" si="356"/>
        <v>410-3142</v>
      </c>
      <c r="AM4566" s="34" t="str">
        <f t="shared" si="359"/>
        <v>Used Vehicle</v>
      </c>
      <c r="AN4566" s="34" t="str">
        <f t="shared" si="360"/>
        <v>Used VehicleEx NV demonstrators gross profit p.u.</v>
      </c>
      <c r="AO4566" s="35"/>
      <c r="AP4566" s="35"/>
      <c r="AQ4566" s="35"/>
    </row>
    <row r="4567" spans="1:43" x14ac:dyDescent="0.25">
      <c r="A4567" s="27" t="s">
        <v>103</v>
      </c>
      <c r="B4567" s="27" t="s">
        <v>104</v>
      </c>
      <c r="C4567" s="27" t="s">
        <v>671</v>
      </c>
      <c r="D4567" s="27" t="s">
        <v>794</v>
      </c>
      <c r="E4567" s="27" t="s">
        <v>673</v>
      </c>
      <c r="F4567" s="27" t="s">
        <v>1072</v>
      </c>
      <c r="G4567" s="27" t="s">
        <v>1073</v>
      </c>
      <c r="H4567" s="34" t="s">
        <v>1031</v>
      </c>
      <c r="I4567" s="34" t="s">
        <v>1035</v>
      </c>
      <c r="J4567" s="34" t="str">
        <f t="shared" si="357"/>
        <v>Used VehicleEx NV demonstrators gross profit p.u.</v>
      </c>
      <c r="K4567" s="34" t="str">
        <f t="shared" si="358"/>
        <v>310Ex-Toyota NV Demonstrator revenue</v>
      </c>
      <c r="L4567" s="28">
        <f>+SUMIF('TB 4-24'!M:M,$AL4567,'TB 4-24'!G:G)</f>
        <v>0</v>
      </c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>
        <f>+SUMIF('Input Sheet'!$S:$S,$AL4567,'Input Sheet'!C:C)</f>
        <v>0</v>
      </c>
      <c r="Z4567" s="28">
        <f>+SUMIF('Input Sheet'!$S:$S,$AL4567,'Input Sheet'!D:D)</f>
        <v>0</v>
      </c>
      <c r="AA4567" s="28">
        <f>+SUMIF('Input Sheet'!$S:$S,$AL4567,'Input Sheet'!E:E)</f>
        <v>0</v>
      </c>
      <c r="AB4567" s="28">
        <f>+SUMIF('Input Sheet'!$S:$S,$AL4567,'Input Sheet'!F:F)</f>
        <v>0</v>
      </c>
      <c r="AC4567" s="28">
        <f>+SUMIF('Input Sheet'!$S:$S,$AL4567,'Input Sheet'!G:G)</f>
        <v>0</v>
      </c>
      <c r="AD4567" s="28">
        <f>+SUMIF('Input Sheet'!$S:$S,$AL4567,'Input Sheet'!H:H)</f>
        <v>0</v>
      </c>
      <c r="AE4567" s="28">
        <f>+SUMIF('Input Sheet'!$S:$S,$AL4567,'Input Sheet'!I:I)</f>
        <v>0</v>
      </c>
      <c r="AF4567" s="28">
        <f>+SUMIF('Input Sheet'!$S:$S,$AL4567,'Input Sheet'!J:J)</f>
        <v>0</v>
      </c>
      <c r="AG4567" s="28">
        <f>+SUMIF('Input Sheet'!$S:$S,$AL4567,'Input Sheet'!K:K)</f>
        <v>0</v>
      </c>
      <c r="AH4567" s="28">
        <f>+SUMIF('Input Sheet'!$S:$S,$AL4567,'Input Sheet'!L:L)</f>
        <v>0</v>
      </c>
      <c r="AI4567" s="28">
        <f>+SUMIF('Input Sheet'!$S:$S,$AL4567,'Input Sheet'!M:M)</f>
        <v>0</v>
      </c>
      <c r="AJ4567" s="28">
        <f>+SUMIF('Input Sheet'!$S:$S,$AL4567,'Input Sheet'!N:N)</f>
        <v>0</v>
      </c>
      <c r="AK4567" s="28"/>
      <c r="AL4567" s="27" t="str">
        <f t="shared" si="356"/>
        <v>310-3142</v>
      </c>
      <c r="AM4567" s="34" t="str">
        <f t="shared" si="359"/>
        <v>Used Vehicle</v>
      </c>
      <c r="AN4567" s="34" t="str">
        <f t="shared" si="360"/>
        <v>Used VehicleEx NV demonstrators gross profit p.u.</v>
      </c>
      <c r="AO4567" s="35"/>
      <c r="AP4567" s="35"/>
      <c r="AQ4567" s="35"/>
    </row>
    <row r="4568" spans="1:43" x14ac:dyDescent="0.25">
      <c r="A4568" s="27" t="s">
        <v>103</v>
      </c>
      <c r="B4568" s="27" t="s">
        <v>104</v>
      </c>
      <c r="C4568" s="27" t="s">
        <v>104</v>
      </c>
      <c r="D4568" s="27" t="s">
        <v>794</v>
      </c>
      <c r="E4568" s="27" t="s">
        <v>649</v>
      </c>
      <c r="F4568" s="27" t="s">
        <v>1072</v>
      </c>
      <c r="G4568" s="27" t="s">
        <v>1073</v>
      </c>
      <c r="H4568" s="34" t="s">
        <v>1031</v>
      </c>
      <c r="I4568" s="34" t="s">
        <v>1035</v>
      </c>
      <c r="J4568" s="34" t="str">
        <f t="shared" si="357"/>
        <v>Used VehicleEx NV demonstrators gross profit p.u.</v>
      </c>
      <c r="K4568" s="34" t="str">
        <f t="shared" si="358"/>
        <v>110Ex-Toyota NV Demonstrator revenue</v>
      </c>
      <c r="L4568" s="28">
        <f>+SUMIF('TB 4-24'!M:M,$AL4568,'TB 4-24'!G:G)</f>
        <v>0</v>
      </c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>
        <f>+SUMIF('Input Sheet'!$S:$S,$AL4568,'Input Sheet'!C:C)</f>
        <v>0</v>
      </c>
      <c r="Z4568" s="28">
        <f>+SUMIF('Input Sheet'!$S:$S,$AL4568,'Input Sheet'!D:D)</f>
        <v>0</v>
      </c>
      <c r="AA4568" s="28">
        <f>+SUMIF('Input Sheet'!$S:$S,$AL4568,'Input Sheet'!E:E)</f>
        <v>0</v>
      </c>
      <c r="AB4568" s="28">
        <f>+SUMIF('Input Sheet'!$S:$S,$AL4568,'Input Sheet'!F:F)</f>
        <v>0</v>
      </c>
      <c r="AC4568" s="28">
        <f>+SUMIF('Input Sheet'!$S:$S,$AL4568,'Input Sheet'!G:G)</f>
        <v>0</v>
      </c>
      <c r="AD4568" s="28">
        <f>+SUMIF('Input Sheet'!$S:$S,$AL4568,'Input Sheet'!H:H)</f>
        <v>0</v>
      </c>
      <c r="AE4568" s="28">
        <f>+SUMIF('Input Sheet'!$S:$S,$AL4568,'Input Sheet'!I:I)</f>
        <v>0</v>
      </c>
      <c r="AF4568" s="28">
        <f>+SUMIF('Input Sheet'!$S:$S,$AL4568,'Input Sheet'!J:J)</f>
        <v>0</v>
      </c>
      <c r="AG4568" s="28">
        <f>+SUMIF('Input Sheet'!$S:$S,$AL4568,'Input Sheet'!K:K)</f>
        <v>0</v>
      </c>
      <c r="AH4568" s="28">
        <f>+SUMIF('Input Sheet'!$S:$S,$AL4568,'Input Sheet'!L:L)</f>
        <v>0</v>
      </c>
      <c r="AI4568" s="28">
        <f>+SUMIF('Input Sheet'!$S:$S,$AL4568,'Input Sheet'!M:M)</f>
        <v>0</v>
      </c>
      <c r="AJ4568" s="28">
        <f>+SUMIF('Input Sheet'!$S:$S,$AL4568,'Input Sheet'!N:N)</f>
        <v>0</v>
      </c>
      <c r="AK4568" s="28"/>
      <c r="AL4568" s="27" t="str">
        <f t="shared" si="356"/>
        <v>110-3142</v>
      </c>
      <c r="AM4568" s="34" t="str">
        <f t="shared" si="359"/>
        <v>Used Vehicle</v>
      </c>
      <c r="AN4568" s="34" t="str">
        <f t="shared" si="360"/>
        <v>Used VehicleEx NV demonstrators gross profit p.u.</v>
      </c>
      <c r="AO4568" s="35"/>
      <c r="AP4568" s="35"/>
      <c r="AQ4568" s="35"/>
    </row>
    <row r="4569" spans="1:43" x14ac:dyDescent="0.25">
      <c r="A4569" s="27" t="s">
        <v>103</v>
      </c>
      <c r="B4569" s="27" t="s">
        <v>104</v>
      </c>
      <c r="C4569" s="27" t="s">
        <v>657</v>
      </c>
      <c r="D4569" s="27" t="s">
        <v>631</v>
      </c>
      <c r="E4569" s="27" t="s">
        <v>661</v>
      </c>
      <c r="F4569" s="27" t="s">
        <v>1075</v>
      </c>
      <c r="G4569" s="27" t="s">
        <v>1076</v>
      </c>
      <c r="H4569" s="34" t="s">
        <v>1031</v>
      </c>
      <c r="I4569" s="34" t="s">
        <v>1077</v>
      </c>
      <c r="J4569" s="34" t="str">
        <f t="shared" si="357"/>
        <v>Used VehicleOverall UV retail gross profit p.u.</v>
      </c>
      <c r="K4569" s="34" t="str">
        <f t="shared" si="358"/>
        <v>221Toyota Non-FP UV retail revenue</v>
      </c>
      <c r="L4569" s="28">
        <f>+SUMIF('TB 4-24'!M:M,$AL4569,'TB 4-24'!G:G)</f>
        <v>0</v>
      </c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>
        <f>+SUMIF('Input Sheet'!$S:$S,$AL4569,'Input Sheet'!C:C)</f>
        <v>0</v>
      </c>
      <c r="Z4569" s="28">
        <f>+SUMIF('Input Sheet'!$S:$S,$AL4569,'Input Sheet'!D:D)</f>
        <v>0</v>
      </c>
      <c r="AA4569" s="28">
        <f>+SUMIF('Input Sheet'!$S:$S,$AL4569,'Input Sheet'!E:E)</f>
        <v>0</v>
      </c>
      <c r="AB4569" s="28">
        <f>+SUMIF('Input Sheet'!$S:$S,$AL4569,'Input Sheet'!F:F)</f>
        <v>0</v>
      </c>
      <c r="AC4569" s="28">
        <f>+SUMIF('Input Sheet'!$S:$S,$AL4569,'Input Sheet'!G:G)</f>
        <v>0</v>
      </c>
      <c r="AD4569" s="28">
        <f>+SUMIF('Input Sheet'!$S:$S,$AL4569,'Input Sheet'!H:H)</f>
        <v>0</v>
      </c>
      <c r="AE4569" s="28">
        <f>+SUMIF('Input Sheet'!$S:$S,$AL4569,'Input Sheet'!I:I)</f>
        <v>0</v>
      </c>
      <c r="AF4569" s="28">
        <f>+SUMIF('Input Sheet'!$S:$S,$AL4569,'Input Sheet'!J:J)</f>
        <v>0</v>
      </c>
      <c r="AG4569" s="28">
        <f>+SUMIF('Input Sheet'!$S:$S,$AL4569,'Input Sheet'!K:K)</f>
        <v>0</v>
      </c>
      <c r="AH4569" s="28">
        <f>+SUMIF('Input Sheet'!$S:$S,$AL4569,'Input Sheet'!L:L)</f>
        <v>0</v>
      </c>
      <c r="AI4569" s="28">
        <f>+SUMIF('Input Sheet'!$S:$S,$AL4569,'Input Sheet'!M:M)</f>
        <v>0</v>
      </c>
      <c r="AJ4569" s="28">
        <f>+SUMIF('Input Sheet'!$S:$S,$AL4569,'Input Sheet'!N:N)</f>
        <v>0</v>
      </c>
      <c r="AK4569" s="28"/>
      <c r="AL4569" s="27" t="str">
        <f t="shared" si="356"/>
        <v>221-3209</v>
      </c>
      <c r="AM4569" s="34" t="str">
        <f t="shared" si="359"/>
        <v>Used Vehicle</v>
      </c>
      <c r="AN4569" s="34" t="str">
        <f t="shared" si="360"/>
        <v>Used VehicleOverall UV retail gross profit p.u.</v>
      </c>
      <c r="AO4569" s="35"/>
      <c r="AP4569" s="35"/>
      <c r="AQ4569" s="35"/>
    </row>
    <row r="4570" spans="1:43" x14ac:dyDescent="0.25">
      <c r="A4570" s="27" t="s">
        <v>103</v>
      </c>
      <c r="B4570" s="27" t="s">
        <v>104</v>
      </c>
      <c r="C4570" s="27" t="s">
        <v>663</v>
      </c>
      <c r="D4570" s="27" t="s">
        <v>631</v>
      </c>
      <c r="E4570" s="27" t="s">
        <v>666</v>
      </c>
      <c r="F4570" s="27" t="s">
        <v>1075</v>
      </c>
      <c r="G4570" s="27" t="s">
        <v>1076</v>
      </c>
      <c r="H4570" s="34" t="s">
        <v>1031</v>
      </c>
      <c r="I4570" s="34" t="s">
        <v>1077</v>
      </c>
      <c r="J4570" s="34" t="str">
        <f t="shared" si="357"/>
        <v>Used VehicleOverall UV retail gross profit p.u.</v>
      </c>
      <c r="K4570" s="34" t="str">
        <f t="shared" si="358"/>
        <v>420Toyota Non-FP UV retail revenue</v>
      </c>
      <c r="L4570" s="28">
        <f>+SUMIF('TB 4-24'!M:M,$AL4570,'TB 4-24'!G:G)</f>
        <v>0</v>
      </c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>
        <f>+SUMIF('Input Sheet'!$S:$S,$AL4570,'Input Sheet'!C:C)</f>
        <v>0</v>
      </c>
      <c r="Z4570" s="28">
        <f>+SUMIF('Input Sheet'!$S:$S,$AL4570,'Input Sheet'!D:D)</f>
        <v>0</v>
      </c>
      <c r="AA4570" s="28">
        <f>+SUMIF('Input Sheet'!$S:$S,$AL4570,'Input Sheet'!E:E)</f>
        <v>0</v>
      </c>
      <c r="AB4570" s="28">
        <f>+SUMIF('Input Sheet'!$S:$S,$AL4570,'Input Sheet'!F:F)</f>
        <v>0</v>
      </c>
      <c r="AC4570" s="28">
        <f>+SUMIF('Input Sheet'!$S:$S,$AL4570,'Input Sheet'!G:G)</f>
        <v>0</v>
      </c>
      <c r="AD4570" s="28">
        <f>+SUMIF('Input Sheet'!$S:$S,$AL4570,'Input Sheet'!H:H)</f>
        <v>0</v>
      </c>
      <c r="AE4570" s="28">
        <f>+SUMIF('Input Sheet'!$S:$S,$AL4570,'Input Sheet'!I:I)</f>
        <v>0</v>
      </c>
      <c r="AF4570" s="28">
        <f>+SUMIF('Input Sheet'!$S:$S,$AL4570,'Input Sheet'!J:J)</f>
        <v>0</v>
      </c>
      <c r="AG4570" s="28">
        <f>+SUMIF('Input Sheet'!$S:$S,$AL4570,'Input Sheet'!K:K)</f>
        <v>0</v>
      </c>
      <c r="AH4570" s="28">
        <f>+SUMIF('Input Sheet'!$S:$S,$AL4570,'Input Sheet'!L:L)</f>
        <v>0</v>
      </c>
      <c r="AI4570" s="28">
        <f>+SUMIF('Input Sheet'!$S:$S,$AL4570,'Input Sheet'!M:M)</f>
        <v>0</v>
      </c>
      <c r="AJ4570" s="28">
        <f>+SUMIF('Input Sheet'!$S:$S,$AL4570,'Input Sheet'!N:N)</f>
        <v>0</v>
      </c>
      <c r="AK4570" s="28"/>
      <c r="AL4570" s="27" t="str">
        <f t="shared" si="356"/>
        <v>420-3209</v>
      </c>
      <c r="AM4570" s="34" t="str">
        <f t="shared" si="359"/>
        <v>Used Vehicle</v>
      </c>
      <c r="AN4570" s="34" t="str">
        <f t="shared" si="360"/>
        <v>Used VehicleOverall UV retail gross profit p.u.</v>
      </c>
      <c r="AO4570" s="35"/>
      <c r="AP4570" s="35"/>
      <c r="AQ4570" s="35"/>
    </row>
    <row r="4571" spans="1:43" x14ac:dyDescent="0.25">
      <c r="A4571" s="27" t="s">
        <v>103</v>
      </c>
      <c r="B4571" s="27" t="s">
        <v>104</v>
      </c>
      <c r="C4571" s="27" t="s">
        <v>663</v>
      </c>
      <c r="D4571" s="27" t="s">
        <v>631</v>
      </c>
      <c r="E4571" s="27" t="s">
        <v>667</v>
      </c>
      <c r="F4571" s="27" t="s">
        <v>1075</v>
      </c>
      <c r="G4571" s="27" t="s">
        <v>1076</v>
      </c>
      <c r="H4571" s="34" t="s">
        <v>1031</v>
      </c>
      <c r="I4571" s="34" t="s">
        <v>1077</v>
      </c>
      <c r="J4571" s="34" t="str">
        <f t="shared" si="357"/>
        <v>Used VehicleOverall UV retail gross profit p.u.</v>
      </c>
      <c r="K4571" s="34" t="str">
        <f t="shared" si="358"/>
        <v>421Toyota Non-FP UV retail revenue</v>
      </c>
      <c r="L4571" s="28">
        <f>+SUMIF('TB 4-24'!M:M,$AL4571,'TB 4-24'!G:G)</f>
        <v>0</v>
      </c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>
        <f>+SUMIF('Input Sheet'!$S:$S,$AL4571,'Input Sheet'!C:C)</f>
        <v>0</v>
      </c>
      <c r="Z4571" s="28">
        <f>+SUMIF('Input Sheet'!$S:$S,$AL4571,'Input Sheet'!D:D)</f>
        <v>0</v>
      </c>
      <c r="AA4571" s="28">
        <f>+SUMIF('Input Sheet'!$S:$S,$AL4571,'Input Sheet'!E:E)</f>
        <v>0</v>
      </c>
      <c r="AB4571" s="28">
        <f>+SUMIF('Input Sheet'!$S:$S,$AL4571,'Input Sheet'!F:F)</f>
        <v>0</v>
      </c>
      <c r="AC4571" s="28">
        <f>+SUMIF('Input Sheet'!$S:$S,$AL4571,'Input Sheet'!G:G)</f>
        <v>0</v>
      </c>
      <c r="AD4571" s="28">
        <f>+SUMIF('Input Sheet'!$S:$S,$AL4571,'Input Sheet'!H:H)</f>
        <v>0</v>
      </c>
      <c r="AE4571" s="28">
        <f>+SUMIF('Input Sheet'!$S:$S,$AL4571,'Input Sheet'!I:I)</f>
        <v>0</v>
      </c>
      <c r="AF4571" s="28">
        <f>+SUMIF('Input Sheet'!$S:$S,$AL4571,'Input Sheet'!J:J)</f>
        <v>0</v>
      </c>
      <c r="AG4571" s="28">
        <f>+SUMIF('Input Sheet'!$S:$S,$AL4571,'Input Sheet'!K:K)</f>
        <v>0</v>
      </c>
      <c r="AH4571" s="28">
        <f>+SUMIF('Input Sheet'!$S:$S,$AL4571,'Input Sheet'!L:L)</f>
        <v>0</v>
      </c>
      <c r="AI4571" s="28">
        <f>+SUMIF('Input Sheet'!$S:$S,$AL4571,'Input Sheet'!M:M)</f>
        <v>0</v>
      </c>
      <c r="AJ4571" s="28">
        <f>+SUMIF('Input Sheet'!$S:$S,$AL4571,'Input Sheet'!N:N)</f>
        <v>0</v>
      </c>
      <c r="AK4571" s="28"/>
      <c r="AL4571" s="27" t="str">
        <f t="shared" si="356"/>
        <v>421-3209</v>
      </c>
      <c r="AM4571" s="34" t="str">
        <f t="shared" si="359"/>
        <v>Used Vehicle</v>
      </c>
      <c r="AN4571" s="34" t="str">
        <f t="shared" si="360"/>
        <v>Used VehicleOverall UV retail gross profit p.u.</v>
      </c>
      <c r="AO4571" s="35"/>
      <c r="AP4571" s="35"/>
      <c r="AQ4571" s="35"/>
    </row>
    <row r="4572" spans="1:43" x14ac:dyDescent="0.25">
      <c r="A4572" s="27" t="s">
        <v>103</v>
      </c>
      <c r="B4572" s="27" t="s">
        <v>104</v>
      </c>
      <c r="C4572" s="27" t="s">
        <v>671</v>
      </c>
      <c r="D4572" s="27" t="s">
        <v>631</v>
      </c>
      <c r="E4572" s="27" t="s">
        <v>719</v>
      </c>
      <c r="F4572" s="27" t="s">
        <v>1075</v>
      </c>
      <c r="G4572" s="27" t="s">
        <v>1076</v>
      </c>
      <c r="H4572" s="34" t="s">
        <v>1031</v>
      </c>
      <c r="I4572" s="34" t="s">
        <v>1077</v>
      </c>
      <c r="J4572" s="34" t="str">
        <f t="shared" si="357"/>
        <v>Used VehicleOverall UV retail gross profit p.u.</v>
      </c>
      <c r="K4572" s="34" t="str">
        <f t="shared" si="358"/>
        <v>320Toyota Non-FP UV retail revenue</v>
      </c>
      <c r="L4572" s="28">
        <f>+SUMIF('TB 4-24'!M:M,$AL4572,'TB 4-24'!G:G)</f>
        <v>0</v>
      </c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>
        <f>+SUMIF('Input Sheet'!$S:$S,$AL4572,'Input Sheet'!C:C)</f>
        <v>0</v>
      </c>
      <c r="Z4572" s="28">
        <f>+SUMIF('Input Sheet'!$S:$S,$AL4572,'Input Sheet'!D:D)</f>
        <v>0</v>
      </c>
      <c r="AA4572" s="28">
        <f>+SUMIF('Input Sheet'!$S:$S,$AL4572,'Input Sheet'!E:E)</f>
        <v>0</v>
      </c>
      <c r="AB4572" s="28">
        <f>+SUMIF('Input Sheet'!$S:$S,$AL4572,'Input Sheet'!F:F)</f>
        <v>0</v>
      </c>
      <c r="AC4572" s="28">
        <f>+SUMIF('Input Sheet'!$S:$S,$AL4572,'Input Sheet'!G:G)</f>
        <v>0</v>
      </c>
      <c r="AD4572" s="28">
        <f>+SUMIF('Input Sheet'!$S:$S,$AL4572,'Input Sheet'!H:H)</f>
        <v>0</v>
      </c>
      <c r="AE4572" s="28">
        <f>+SUMIF('Input Sheet'!$S:$S,$AL4572,'Input Sheet'!I:I)</f>
        <v>0</v>
      </c>
      <c r="AF4572" s="28">
        <f>+SUMIF('Input Sheet'!$S:$S,$AL4572,'Input Sheet'!J:J)</f>
        <v>0</v>
      </c>
      <c r="AG4572" s="28">
        <f>+SUMIF('Input Sheet'!$S:$S,$AL4572,'Input Sheet'!K:K)</f>
        <v>0</v>
      </c>
      <c r="AH4572" s="28">
        <f>+SUMIF('Input Sheet'!$S:$S,$AL4572,'Input Sheet'!L:L)</f>
        <v>0</v>
      </c>
      <c r="AI4572" s="28">
        <f>+SUMIF('Input Sheet'!$S:$S,$AL4572,'Input Sheet'!M:M)</f>
        <v>0</v>
      </c>
      <c r="AJ4572" s="28">
        <f>+SUMIF('Input Sheet'!$S:$S,$AL4572,'Input Sheet'!N:N)</f>
        <v>0</v>
      </c>
      <c r="AK4572" s="28"/>
      <c r="AL4572" s="27" t="str">
        <f t="shared" si="356"/>
        <v>320-3209</v>
      </c>
      <c r="AM4572" s="34" t="str">
        <f t="shared" si="359"/>
        <v>Used Vehicle</v>
      </c>
      <c r="AN4572" s="34" t="str">
        <f t="shared" si="360"/>
        <v>Used VehicleOverall UV retail gross profit p.u.</v>
      </c>
      <c r="AO4572" s="35"/>
      <c r="AP4572" s="35"/>
      <c r="AQ4572" s="35"/>
    </row>
    <row r="4573" spans="1:43" x14ac:dyDescent="0.25">
      <c r="A4573" s="27" t="s">
        <v>103</v>
      </c>
      <c r="B4573" s="27" t="s">
        <v>104</v>
      </c>
      <c r="C4573" s="27" t="s">
        <v>671</v>
      </c>
      <c r="D4573" s="27" t="s">
        <v>631</v>
      </c>
      <c r="E4573" s="27" t="s">
        <v>674</v>
      </c>
      <c r="F4573" s="27" t="s">
        <v>1075</v>
      </c>
      <c r="G4573" s="27" t="s">
        <v>1076</v>
      </c>
      <c r="H4573" s="34" t="s">
        <v>1031</v>
      </c>
      <c r="I4573" s="34" t="s">
        <v>1077</v>
      </c>
      <c r="J4573" s="34" t="str">
        <f t="shared" si="357"/>
        <v>Used VehicleOverall UV retail gross profit p.u.</v>
      </c>
      <c r="K4573" s="34" t="str">
        <f t="shared" si="358"/>
        <v>321Toyota Non-FP UV retail revenue</v>
      </c>
      <c r="L4573" s="28">
        <f>+SUMIF('TB 4-24'!M:M,$AL4573,'TB 4-24'!G:G)</f>
        <v>0</v>
      </c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>
        <f>+SUMIF('Input Sheet'!$S:$S,$AL4573,'Input Sheet'!C:C)</f>
        <v>0</v>
      </c>
      <c r="Z4573" s="28">
        <f>+SUMIF('Input Sheet'!$S:$S,$AL4573,'Input Sheet'!D:D)</f>
        <v>0</v>
      </c>
      <c r="AA4573" s="28">
        <f>+SUMIF('Input Sheet'!$S:$S,$AL4573,'Input Sheet'!E:E)</f>
        <v>0</v>
      </c>
      <c r="AB4573" s="28">
        <f>+SUMIF('Input Sheet'!$S:$S,$AL4573,'Input Sheet'!F:F)</f>
        <v>0</v>
      </c>
      <c r="AC4573" s="28">
        <f>+SUMIF('Input Sheet'!$S:$S,$AL4573,'Input Sheet'!G:G)</f>
        <v>0</v>
      </c>
      <c r="AD4573" s="28">
        <f>+SUMIF('Input Sheet'!$S:$S,$AL4573,'Input Sheet'!H:H)</f>
        <v>0</v>
      </c>
      <c r="AE4573" s="28">
        <f>+SUMIF('Input Sheet'!$S:$S,$AL4573,'Input Sheet'!I:I)</f>
        <v>0</v>
      </c>
      <c r="AF4573" s="28">
        <f>+SUMIF('Input Sheet'!$S:$S,$AL4573,'Input Sheet'!J:J)</f>
        <v>0</v>
      </c>
      <c r="AG4573" s="28">
        <f>+SUMIF('Input Sheet'!$S:$S,$AL4573,'Input Sheet'!K:K)</f>
        <v>0</v>
      </c>
      <c r="AH4573" s="28">
        <f>+SUMIF('Input Sheet'!$S:$S,$AL4573,'Input Sheet'!L:L)</f>
        <v>0</v>
      </c>
      <c r="AI4573" s="28">
        <f>+SUMIF('Input Sheet'!$S:$S,$AL4573,'Input Sheet'!M:M)</f>
        <v>0</v>
      </c>
      <c r="AJ4573" s="28">
        <f>+SUMIF('Input Sheet'!$S:$S,$AL4573,'Input Sheet'!N:N)</f>
        <v>0</v>
      </c>
      <c r="AK4573" s="28"/>
      <c r="AL4573" s="27" t="str">
        <f t="shared" si="356"/>
        <v>321-3209</v>
      </c>
      <c r="AM4573" s="34" t="str">
        <f t="shared" si="359"/>
        <v>Used Vehicle</v>
      </c>
      <c r="AN4573" s="34" t="str">
        <f t="shared" si="360"/>
        <v>Used VehicleOverall UV retail gross profit p.u.</v>
      </c>
      <c r="AO4573" s="35"/>
      <c r="AP4573" s="35"/>
      <c r="AQ4573" s="35"/>
    </row>
    <row r="4574" spans="1:43" x14ac:dyDescent="0.25">
      <c r="A4574" s="27" t="s">
        <v>103</v>
      </c>
      <c r="B4574" s="27" t="s">
        <v>104</v>
      </c>
      <c r="C4574" s="27" t="s">
        <v>104</v>
      </c>
      <c r="D4574" s="27" t="s">
        <v>631</v>
      </c>
      <c r="E4574" s="27" t="s">
        <v>678</v>
      </c>
      <c r="F4574" s="27" t="s">
        <v>1075</v>
      </c>
      <c r="G4574" s="27" t="s">
        <v>1076</v>
      </c>
      <c r="H4574" s="34" t="s">
        <v>1031</v>
      </c>
      <c r="I4574" s="34" t="s">
        <v>1077</v>
      </c>
      <c r="J4574" s="34" t="str">
        <f t="shared" si="357"/>
        <v>Used VehicleOverall UV retail gross profit p.u.</v>
      </c>
      <c r="K4574" s="34" t="str">
        <f t="shared" si="358"/>
        <v>121Toyota Non-FP UV retail revenue</v>
      </c>
      <c r="L4574" s="28">
        <f>+SUMIF('TB 4-24'!M:M,$AL4574,'TB 4-24'!G:G)</f>
        <v>0</v>
      </c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>
        <f>+SUMIF('Input Sheet'!$S:$S,$AL4574,'Input Sheet'!C:C)</f>
        <v>0</v>
      </c>
      <c r="Z4574" s="28">
        <f>+SUMIF('Input Sheet'!$S:$S,$AL4574,'Input Sheet'!D:D)</f>
        <v>0</v>
      </c>
      <c r="AA4574" s="28">
        <f>+SUMIF('Input Sheet'!$S:$S,$AL4574,'Input Sheet'!E:E)</f>
        <v>0</v>
      </c>
      <c r="AB4574" s="28">
        <f>+SUMIF('Input Sheet'!$S:$S,$AL4574,'Input Sheet'!F:F)</f>
        <v>0</v>
      </c>
      <c r="AC4574" s="28">
        <f>+SUMIF('Input Sheet'!$S:$S,$AL4574,'Input Sheet'!G:G)</f>
        <v>0</v>
      </c>
      <c r="AD4574" s="28">
        <f>+SUMIF('Input Sheet'!$S:$S,$AL4574,'Input Sheet'!H:H)</f>
        <v>0</v>
      </c>
      <c r="AE4574" s="28">
        <f>+SUMIF('Input Sheet'!$S:$S,$AL4574,'Input Sheet'!I:I)</f>
        <v>0</v>
      </c>
      <c r="AF4574" s="28">
        <f>+SUMIF('Input Sheet'!$S:$S,$AL4574,'Input Sheet'!J:J)</f>
        <v>0</v>
      </c>
      <c r="AG4574" s="28">
        <f>+SUMIF('Input Sheet'!$S:$S,$AL4574,'Input Sheet'!K:K)</f>
        <v>0</v>
      </c>
      <c r="AH4574" s="28">
        <f>+SUMIF('Input Sheet'!$S:$S,$AL4574,'Input Sheet'!L:L)</f>
        <v>0</v>
      </c>
      <c r="AI4574" s="28">
        <f>+SUMIF('Input Sheet'!$S:$S,$AL4574,'Input Sheet'!M:M)</f>
        <v>0</v>
      </c>
      <c r="AJ4574" s="28">
        <f>+SUMIF('Input Sheet'!$S:$S,$AL4574,'Input Sheet'!N:N)</f>
        <v>0</v>
      </c>
      <c r="AK4574" s="28"/>
      <c r="AL4574" s="27" t="str">
        <f t="shared" si="356"/>
        <v>121-3209</v>
      </c>
      <c r="AM4574" s="34" t="str">
        <f t="shared" si="359"/>
        <v>Used Vehicle</v>
      </c>
      <c r="AN4574" s="34" t="str">
        <f t="shared" si="360"/>
        <v>Used VehicleOverall UV retail gross profit p.u.</v>
      </c>
      <c r="AO4574" s="35"/>
      <c r="AP4574" s="35"/>
      <c r="AQ4574" s="35"/>
    </row>
    <row r="4575" spans="1:43" x14ac:dyDescent="0.25">
      <c r="A4575" s="27" t="s">
        <v>103</v>
      </c>
      <c r="B4575" s="27" t="s">
        <v>104</v>
      </c>
      <c r="C4575" s="27" t="s">
        <v>657</v>
      </c>
      <c r="D4575" s="27" t="s">
        <v>631</v>
      </c>
      <c r="E4575" s="27" t="s">
        <v>659</v>
      </c>
      <c r="F4575" s="27" t="s">
        <v>1075</v>
      </c>
      <c r="G4575" s="27" t="s">
        <v>1076</v>
      </c>
      <c r="H4575" s="34" t="s">
        <v>1031</v>
      </c>
      <c r="I4575" s="34" t="s">
        <v>1077</v>
      </c>
      <c r="J4575" s="34" t="str">
        <f t="shared" si="357"/>
        <v>Used VehicleOverall UV retail gross profit p.u.</v>
      </c>
      <c r="K4575" s="34" t="str">
        <f t="shared" si="358"/>
        <v>220Toyota Non-FP UV retail revenue</v>
      </c>
      <c r="L4575" s="28">
        <f>+SUMIF('TB 4-24'!M:M,$AL4575,'TB 4-24'!G:G)</f>
        <v>0</v>
      </c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>
        <f>+SUMIF('Input Sheet'!$S:$S,$AL4575,'Input Sheet'!C:C)</f>
        <v>0</v>
      </c>
      <c r="Z4575" s="28">
        <f>+SUMIF('Input Sheet'!$S:$S,$AL4575,'Input Sheet'!D:D)</f>
        <v>0</v>
      </c>
      <c r="AA4575" s="28">
        <f>+SUMIF('Input Sheet'!$S:$S,$AL4575,'Input Sheet'!E:E)</f>
        <v>0</v>
      </c>
      <c r="AB4575" s="28">
        <f>+SUMIF('Input Sheet'!$S:$S,$AL4575,'Input Sheet'!F:F)</f>
        <v>0</v>
      </c>
      <c r="AC4575" s="28">
        <f>+SUMIF('Input Sheet'!$S:$S,$AL4575,'Input Sheet'!G:G)</f>
        <v>0</v>
      </c>
      <c r="AD4575" s="28">
        <f>+SUMIF('Input Sheet'!$S:$S,$AL4575,'Input Sheet'!H:H)</f>
        <v>0</v>
      </c>
      <c r="AE4575" s="28">
        <f>+SUMIF('Input Sheet'!$S:$S,$AL4575,'Input Sheet'!I:I)</f>
        <v>0</v>
      </c>
      <c r="AF4575" s="28">
        <f>+SUMIF('Input Sheet'!$S:$S,$AL4575,'Input Sheet'!J:J)</f>
        <v>0</v>
      </c>
      <c r="AG4575" s="28">
        <f>+SUMIF('Input Sheet'!$S:$S,$AL4575,'Input Sheet'!K:K)</f>
        <v>0</v>
      </c>
      <c r="AH4575" s="28">
        <f>+SUMIF('Input Sheet'!$S:$S,$AL4575,'Input Sheet'!L:L)</f>
        <v>0</v>
      </c>
      <c r="AI4575" s="28">
        <f>+SUMIF('Input Sheet'!$S:$S,$AL4575,'Input Sheet'!M:M)</f>
        <v>0</v>
      </c>
      <c r="AJ4575" s="28">
        <f>+SUMIF('Input Sheet'!$S:$S,$AL4575,'Input Sheet'!N:N)</f>
        <v>0</v>
      </c>
      <c r="AK4575" s="28"/>
      <c r="AL4575" s="27" t="str">
        <f t="shared" si="356"/>
        <v>220-3209</v>
      </c>
      <c r="AM4575" s="34" t="str">
        <f t="shared" si="359"/>
        <v>Used Vehicle</v>
      </c>
      <c r="AN4575" s="34" t="str">
        <f t="shared" si="360"/>
        <v>Used VehicleOverall UV retail gross profit p.u.</v>
      </c>
      <c r="AO4575" s="35"/>
      <c r="AP4575" s="35"/>
      <c r="AQ4575" s="35"/>
    </row>
    <row r="4576" spans="1:43" x14ac:dyDescent="0.25">
      <c r="A4576" s="27" t="s">
        <v>103</v>
      </c>
      <c r="B4576" s="27" t="s">
        <v>104</v>
      </c>
      <c r="C4576" s="27" t="s">
        <v>104</v>
      </c>
      <c r="D4576" s="27" t="s">
        <v>631</v>
      </c>
      <c r="E4576" s="27" t="s">
        <v>654</v>
      </c>
      <c r="F4576" s="27" t="s">
        <v>1075</v>
      </c>
      <c r="G4576" s="27" t="s">
        <v>1076</v>
      </c>
      <c r="H4576" s="34" t="s">
        <v>1031</v>
      </c>
      <c r="I4576" s="34" t="s">
        <v>1077</v>
      </c>
      <c r="J4576" s="34" t="str">
        <f t="shared" si="357"/>
        <v>Used VehicleOverall UV retail gross profit p.u.</v>
      </c>
      <c r="K4576" s="34" t="str">
        <f t="shared" si="358"/>
        <v>120Toyota Non-FP UV retail revenue</v>
      </c>
      <c r="L4576" s="28">
        <f>+SUMIF('TB 4-24'!M:M,$AL4576,'TB 4-24'!G:G)</f>
        <v>0</v>
      </c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>
        <f>+SUMIF('Input Sheet'!$S:$S,$AL4576,'Input Sheet'!C:C)</f>
        <v>0</v>
      </c>
      <c r="Z4576" s="28">
        <f>+SUMIF('Input Sheet'!$S:$S,$AL4576,'Input Sheet'!D:D)</f>
        <v>0</v>
      </c>
      <c r="AA4576" s="28">
        <f>+SUMIF('Input Sheet'!$S:$S,$AL4576,'Input Sheet'!E:E)</f>
        <v>0</v>
      </c>
      <c r="AB4576" s="28">
        <f>+SUMIF('Input Sheet'!$S:$S,$AL4576,'Input Sheet'!F:F)</f>
        <v>0</v>
      </c>
      <c r="AC4576" s="28">
        <f>+SUMIF('Input Sheet'!$S:$S,$AL4576,'Input Sheet'!G:G)</f>
        <v>0</v>
      </c>
      <c r="AD4576" s="28">
        <f>+SUMIF('Input Sheet'!$S:$S,$AL4576,'Input Sheet'!H:H)</f>
        <v>0</v>
      </c>
      <c r="AE4576" s="28">
        <f>+SUMIF('Input Sheet'!$S:$S,$AL4576,'Input Sheet'!I:I)</f>
        <v>0</v>
      </c>
      <c r="AF4576" s="28">
        <f>+SUMIF('Input Sheet'!$S:$S,$AL4576,'Input Sheet'!J:J)</f>
        <v>0</v>
      </c>
      <c r="AG4576" s="28">
        <f>+SUMIF('Input Sheet'!$S:$S,$AL4576,'Input Sheet'!K:K)</f>
        <v>0</v>
      </c>
      <c r="AH4576" s="28">
        <f>+SUMIF('Input Sheet'!$S:$S,$AL4576,'Input Sheet'!L:L)</f>
        <v>0</v>
      </c>
      <c r="AI4576" s="28">
        <f>+SUMIF('Input Sheet'!$S:$S,$AL4576,'Input Sheet'!M:M)</f>
        <v>0</v>
      </c>
      <c r="AJ4576" s="28">
        <f>+SUMIF('Input Sheet'!$S:$S,$AL4576,'Input Sheet'!N:N)</f>
        <v>0</v>
      </c>
      <c r="AK4576" s="28"/>
      <c r="AL4576" s="27" t="str">
        <f t="shared" si="356"/>
        <v>120-3209</v>
      </c>
      <c r="AM4576" s="34" t="str">
        <f t="shared" si="359"/>
        <v>Used Vehicle</v>
      </c>
      <c r="AN4576" s="34" t="str">
        <f t="shared" si="360"/>
        <v>Used VehicleOverall UV retail gross profit p.u.</v>
      </c>
      <c r="AO4576" s="35"/>
      <c r="AP4576" s="35"/>
      <c r="AQ4576" s="35"/>
    </row>
    <row r="4577" spans="1:43" x14ac:dyDescent="0.25">
      <c r="A4577" s="27" t="s">
        <v>103</v>
      </c>
      <c r="B4577" s="27" t="s">
        <v>104</v>
      </c>
      <c r="C4577" s="27" t="s">
        <v>657</v>
      </c>
      <c r="D4577" s="27" t="s">
        <v>632</v>
      </c>
      <c r="E4577" s="27" t="s">
        <v>659</v>
      </c>
      <c r="F4577" s="27" t="s">
        <v>1075</v>
      </c>
      <c r="G4577" s="27" t="s">
        <v>1076</v>
      </c>
      <c r="H4577" s="34" t="s">
        <v>1031</v>
      </c>
      <c r="I4577" s="34" t="s">
        <v>1077</v>
      </c>
      <c r="J4577" s="34" t="str">
        <f t="shared" si="357"/>
        <v>Used VehicleOverall UV retail gross profit p.u.</v>
      </c>
      <c r="K4577" s="34" t="str">
        <f t="shared" si="358"/>
        <v>220Toyota Non-FP UV retail revenue</v>
      </c>
      <c r="L4577" s="28">
        <f>+SUMIF('TB 4-24'!M:M,$AL4577,'TB 4-24'!G:G)</f>
        <v>0</v>
      </c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>
        <f>+SUMIF('Input Sheet'!$S:$S,$AL4577,'Input Sheet'!C:C)</f>
        <v>0</v>
      </c>
      <c r="Z4577" s="28">
        <f>+SUMIF('Input Sheet'!$S:$S,$AL4577,'Input Sheet'!D:D)</f>
        <v>0</v>
      </c>
      <c r="AA4577" s="28">
        <f>+SUMIF('Input Sheet'!$S:$S,$AL4577,'Input Sheet'!E:E)</f>
        <v>0</v>
      </c>
      <c r="AB4577" s="28">
        <f>+SUMIF('Input Sheet'!$S:$S,$AL4577,'Input Sheet'!F:F)</f>
        <v>0</v>
      </c>
      <c r="AC4577" s="28">
        <f>+SUMIF('Input Sheet'!$S:$S,$AL4577,'Input Sheet'!G:G)</f>
        <v>0</v>
      </c>
      <c r="AD4577" s="28">
        <f>+SUMIF('Input Sheet'!$S:$S,$AL4577,'Input Sheet'!H:H)</f>
        <v>0</v>
      </c>
      <c r="AE4577" s="28">
        <f>+SUMIF('Input Sheet'!$S:$S,$AL4577,'Input Sheet'!I:I)</f>
        <v>0</v>
      </c>
      <c r="AF4577" s="28">
        <f>+SUMIF('Input Sheet'!$S:$S,$AL4577,'Input Sheet'!J:J)</f>
        <v>0</v>
      </c>
      <c r="AG4577" s="28">
        <f>+SUMIF('Input Sheet'!$S:$S,$AL4577,'Input Sheet'!K:K)</f>
        <v>0</v>
      </c>
      <c r="AH4577" s="28">
        <f>+SUMIF('Input Sheet'!$S:$S,$AL4577,'Input Sheet'!L:L)</f>
        <v>0</v>
      </c>
      <c r="AI4577" s="28">
        <f>+SUMIF('Input Sheet'!$S:$S,$AL4577,'Input Sheet'!M:M)</f>
        <v>0</v>
      </c>
      <c r="AJ4577" s="28">
        <f>+SUMIF('Input Sheet'!$S:$S,$AL4577,'Input Sheet'!N:N)</f>
        <v>0</v>
      </c>
      <c r="AK4577" s="28"/>
      <c r="AL4577" s="27" t="str">
        <f t="shared" si="356"/>
        <v>220-3210</v>
      </c>
      <c r="AM4577" s="34" t="str">
        <f t="shared" si="359"/>
        <v>Used Vehicle</v>
      </c>
      <c r="AN4577" s="34" t="str">
        <f t="shared" si="360"/>
        <v>Used VehicleOverall UV retail gross profit p.u.</v>
      </c>
      <c r="AO4577" s="35"/>
      <c r="AP4577" s="35"/>
      <c r="AQ4577" s="35"/>
    </row>
    <row r="4578" spans="1:43" x14ac:dyDescent="0.25">
      <c r="A4578" s="27" t="s">
        <v>103</v>
      </c>
      <c r="B4578" s="27" t="s">
        <v>104</v>
      </c>
      <c r="C4578" s="27" t="s">
        <v>657</v>
      </c>
      <c r="D4578" s="27" t="s">
        <v>632</v>
      </c>
      <c r="E4578" s="27" t="s">
        <v>661</v>
      </c>
      <c r="F4578" s="27" t="s">
        <v>1075</v>
      </c>
      <c r="G4578" s="27" t="s">
        <v>1076</v>
      </c>
      <c r="H4578" s="34" t="s">
        <v>1031</v>
      </c>
      <c r="I4578" s="34" t="s">
        <v>1077</v>
      </c>
      <c r="J4578" s="34" t="str">
        <f t="shared" si="357"/>
        <v>Used VehicleOverall UV retail gross profit p.u.</v>
      </c>
      <c r="K4578" s="34" t="str">
        <f t="shared" si="358"/>
        <v>221Toyota Non-FP UV retail revenue</v>
      </c>
      <c r="L4578" s="28">
        <f>+SUMIF('TB 4-24'!M:M,$AL4578,'TB 4-24'!G:G)</f>
        <v>0</v>
      </c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>
        <f>+SUMIF('Input Sheet'!$S:$S,$AL4578,'Input Sheet'!C:C)</f>
        <v>0</v>
      </c>
      <c r="Z4578" s="28">
        <f>+SUMIF('Input Sheet'!$S:$S,$AL4578,'Input Sheet'!D:D)</f>
        <v>0</v>
      </c>
      <c r="AA4578" s="28">
        <f>+SUMIF('Input Sheet'!$S:$S,$AL4578,'Input Sheet'!E:E)</f>
        <v>0</v>
      </c>
      <c r="AB4578" s="28">
        <f>+SUMIF('Input Sheet'!$S:$S,$AL4578,'Input Sheet'!F:F)</f>
        <v>0</v>
      </c>
      <c r="AC4578" s="28">
        <f>+SUMIF('Input Sheet'!$S:$S,$AL4578,'Input Sheet'!G:G)</f>
        <v>0</v>
      </c>
      <c r="AD4578" s="28">
        <f>+SUMIF('Input Sheet'!$S:$S,$AL4578,'Input Sheet'!H:H)</f>
        <v>0</v>
      </c>
      <c r="AE4578" s="28">
        <f>+SUMIF('Input Sheet'!$S:$S,$AL4578,'Input Sheet'!I:I)</f>
        <v>0</v>
      </c>
      <c r="AF4578" s="28">
        <f>+SUMIF('Input Sheet'!$S:$S,$AL4578,'Input Sheet'!J:J)</f>
        <v>0</v>
      </c>
      <c r="AG4578" s="28">
        <f>+SUMIF('Input Sheet'!$S:$S,$AL4578,'Input Sheet'!K:K)</f>
        <v>0</v>
      </c>
      <c r="AH4578" s="28">
        <f>+SUMIF('Input Sheet'!$S:$S,$AL4578,'Input Sheet'!L:L)</f>
        <v>0</v>
      </c>
      <c r="AI4578" s="28">
        <f>+SUMIF('Input Sheet'!$S:$S,$AL4578,'Input Sheet'!M:M)</f>
        <v>0</v>
      </c>
      <c r="AJ4578" s="28">
        <f>+SUMIF('Input Sheet'!$S:$S,$AL4578,'Input Sheet'!N:N)</f>
        <v>0</v>
      </c>
      <c r="AK4578" s="28"/>
      <c r="AL4578" s="27" t="str">
        <f t="shared" si="356"/>
        <v>221-3210</v>
      </c>
      <c r="AM4578" s="34" t="str">
        <f t="shared" si="359"/>
        <v>Used Vehicle</v>
      </c>
      <c r="AN4578" s="34" t="str">
        <f t="shared" si="360"/>
        <v>Used VehicleOverall UV retail gross profit p.u.</v>
      </c>
      <c r="AO4578" s="35"/>
      <c r="AP4578" s="35"/>
      <c r="AQ4578" s="35"/>
    </row>
    <row r="4579" spans="1:43" x14ac:dyDescent="0.25">
      <c r="A4579" s="27" t="s">
        <v>103</v>
      </c>
      <c r="B4579" s="27" t="s">
        <v>104</v>
      </c>
      <c r="C4579" s="27" t="s">
        <v>663</v>
      </c>
      <c r="D4579" s="27" t="s">
        <v>632</v>
      </c>
      <c r="E4579" s="27" t="s">
        <v>666</v>
      </c>
      <c r="F4579" s="27" t="s">
        <v>1075</v>
      </c>
      <c r="G4579" s="27" t="s">
        <v>1076</v>
      </c>
      <c r="H4579" s="34" t="s">
        <v>1031</v>
      </c>
      <c r="I4579" s="34" t="s">
        <v>1077</v>
      </c>
      <c r="J4579" s="34" t="str">
        <f t="shared" si="357"/>
        <v>Used VehicleOverall UV retail gross profit p.u.</v>
      </c>
      <c r="K4579" s="34" t="str">
        <f t="shared" si="358"/>
        <v>420Toyota Non-FP UV retail revenue</v>
      </c>
      <c r="L4579" s="28">
        <f>+SUMIF('TB 4-24'!M:M,$AL4579,'TB 4-24'!G:G)</f>
        <v>0</v>
      </c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>
        <f>+SUMIF('Input Sheet'!$S:$S,$AL4579,'Input Sheet'!C:C)</f>
        <v>0</v>
      </c>
      <c r="Z4579" s="28">
        <f>+SUMIF('Input Sheet'!$S:$S,$AL4579,'Input Sheet'!D:D)</f>
        <v>0</v>
      </c>
      <c r="AA4579" s="28">
        <f>+SUMIF('Input Sheet'!$S:$S,$AL4579,'Input Sheet'!E:E)</f>
        <v>0</v>
      </c>
      <c r="AB4579" s="28">
        <f>+SUMIF('Input Sheet'!$S:$S,$AL4579,'Input Sheet'!F:F)</f>
        <v>0</v>
      </c>
      <c r="AC4579" s="28">
        <f>+SUMIF('Input Sheet'!$S:$S,$AL4579,'Input Sheet'!G:G)</f>
        <v>0</v>
      </c>
      <c r="AD4579" s="28">
        <f>+SUMIF('Input Sheet'!$S:$S,$AL4579,'Input Sheet'!H:H)</f>
        <v>0</v>
      </c>
      <c r="AE4579" s="28">
        <f>+SUMIF('Input Sheet'!$S:$S,$AL4579,'Input Sheet'!I:I)</f>
        <v>0</v>
      </c>
      <c r="AF4579" s="28">
        <f>+SUMIF('Input Sheet'!$S:$S,$AL4579,'Input Sheet'!J:J)</f>
        <v>0</v>
      </c>
      <c r="AG4579" s="28">
        <f>+SUMIF('Input Sheet'!$S:$S,$AL4579,'Input Sheet'!K:K)</f>
        <v>0</v>
      </c>
      <c r="AH4579" s="28">
        <f>+SUMIF('Input Sheet'!$S:$S,$AL4579,'Input Sheet'!L:L)</f>
        <v>0</v>
      </c>
      <c r="AI4579" s="28">
        <f>+SUMIF('Input Sheet'!$S:$S,$AL4579,'Input Sheet'!M:M)</f>
        <v>0</v>
      </c>
      <c r="AJ4579" s="28">
        <f>+SUMIF('Input Sheet'!$S:$S,$AL4579,'Input Sheet'!N:N)</f>
        <v>0</v>
      </c>
      <c r="AK4579" s="28"/>
      <c r="AL4579" s="27" t="str">
        <f t="shared" si="356"/>
        <v>420-3210</v>
      </c>
      <c r="AM4579" s="34" t="str">
        <f t="shared" si="359"/>
        <v>Used Vehicle</v>
      </c>
      <c r="AN4579" s="34" t="str">
        <f t="shared" si="360"/>
        <v>Used VehicleOverall UV retail gross profit p.u.</v>
      </c>
      <c r="AO4579" s="35"/>
      <c r="AP4579" s="35"/>
      <c r="AQ4579" s="35"/>
    </row>
    <row r="4580" spans="1:43" x14ac:dyDescent="0.25">
      <c r="A4580" s="27" t="s">
        <v>103</v>
      </c>
      <c r="B4580" s="27" t="s">
        <v>104</v>
      </c>
      <c r="C4580" s="27" t="s">
        <v>663</v>
      </c>
      <c r="D4580" s="27" t="s">
        <v>632</v>
      </c>
      <c r="E4580" s="27" t="s">
        <v>667</v>
      </c>
      <c r="F4580" s="27" t="s">
        <v>1075</v>
      </c>
      <c r="G4580" s="27" t="s">
        <v>1076</v>
      </c>
      <c r="H4580" s="34" t="s">
        <v>1031</v>
      </c>
      <c r="I4580" s="34" t="s">
        <v>1077</v>
      </c>
      <c r="J4580" s="34" t="str">
        <f t="shared" si="357"/>
        <v>Used VehicleOverall UV retail gross profit p.u.</v>
      </c>
      <c r="K4580" s="34" t="str">
        <f t="shared" si="358"/>
        <v>421Toyota Non-FP UV retail revenue</v>
      </c>
      <c r="L4580" s="28">
        <f>+SUMIF('TB 4-24'!M:M,$AL4580,'TB 4-24'!G:G)</f>
        <v>0</v>
      </c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>
        <f>+SUMIF('Input Sheet'!$S:$S,$AL4580,'Input Sheet'!C:C)</f>
        <v>0</v>
      </c>
      <c r="Z4580" s="28">
        <f>+SUMIF('Input Sheet'!$S:$S,$AL4580,'Input Sheet'!D:D)</f>
        <v>0</v>
      </c>
      <c r="AA4580" s="28">
        <f>+SUMIF('Input Sheet'!$S:$S,$AL4580,'Input Sheet'!E:E)</f>
        <v>0</v>
      </c>
      <c r="AB4580" s="28">
        <f>+SUMIF('Input Sheet'!$S:$S,$AL4580,'Input Sheet'!F:F)</f>
        <v>0</v>
      </c>
      <c r="AC4580" s="28">
        <f>+SUMIF('Input Sheet'!$S:$S,$AL4580,'Input Sheet'!G:G)</f>
        <v>0</v>
      </c>
      <c r="AD4580" s="28">
        <f>+SUMIF('Input Sheet'!$S:$S,$AL4580,'Input Sheet'!H:H)</f>
        <v>0</v>
      </c>
      <c r="AE4580" s="28">
        <f>+SUMIF('Input Sheet'!$S:$S,$AL4580,'Input Sheet'!I:I)</f>
        <v>0</v>
      </c>
      <c r="AF4580" s="28">
        <f>+SUMIF('Input Sheet'!$S:$S,$AL4580,'Input Sheet'!J:J)</f>
        <v>0</v>
      </c>
      <c r="AG4580" s="28">
        <f>+SUMIF('Input Sheet'!$S:$S,$AL4580,'Input Sheet'!K:K)</f>
        <v>0</v>
      </c>
      <c r="AH4580" s="28">
        <f>+SUMIF('Input Sheet'!$S:$S,$AL4580,'Input Sheet'!L:L)</f>
        <v>0</v>
      </c>
      <c r="AI4580" s="28">
        <f>+SUMIF('Input Sheet'!$S:$S,$AL4580,'Input Sheet'!M:M)</f>
        <v>0</v>
      </c>
      <c r="AJ4580" s="28">
        <f>+SUMIF('Input Sheet'!$S:$S,$AL4580,'Input Sheet'!N:N)</f>
        <v>0</v>
      </c>
      <c r="AK4580" s="28"/>
      <c r="AL4580" s="27" t="str">
        <f t="shared" si="356"/>
        <v>421-3210</v>
      </c>
      <c r="AM4580" s="34" t="str">
        <f t="shared" si="359"/>
        <v>Used Vehicle</v>
      </c>
      <c r="AN4580" s="34" t="str">
        <f t="shared" si="360"/>
        <v>Used VehicleOverall UV retail gross profit p.u.</v>
      </c>
      <c r="AO4580" s="35"/>
      <c r="AP4580" s="35"/>
      <c r="AQ4580" s="35"/>
    </row>
    <row r="4581" spans="1:43" x14ac:dyDescent="0.25">
      <c r="A4581" s="27" t="s">
        <v>103</v>
      </c>
      <c r="B4581" s="27" t="s">
        <v>104</v>
      </c>
      <c r="C4581" s="27" t="s">
        <v>671</v>
      </c>
      <c r="D4581" s="27" t="s">
        <v>632</v>
      </c>
      <c r="E4581" s="27" t="s">
        <v>719</v>
      </c>
      <c r="F4581" s="27" t="s">
        <v>1075</v>
      </c>
      <c r="G4581" s="27" t="s">
        <v>1076</v>
      </c>
      <c r="H4581" s="34" t="s">
        <v>1031</v>
      </c>
      <c r="I4581" s="34" t="s">
        <v>1077</v>
      </c>
      <c r="J4581" s="34" t="str">
        <f t="shared" si="357"/>
        <v>Used VehicleOverall UV retail gross profit p.u.</v>
      </c>
      <c r="K4581" s="34" t="str">
        <f t="shared" si="358"/>
        <v>320Toyota Non-FP UV retail revenue</v>
      </c>
      <c r="L4581" s="28">
        <f>+SUMIF('TB 4-24'!M:M,$AL4581,'TB 4-24'!G:G)</f>
        <v>0</v>
      </c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>
        <f>+SUMIF('Input Sheet'!$S:$S,$AL4581,'Input Sheet'!C:C)</f>
        <v>0</v>
      </c>
      <c r="Z4581" s="28">
        <f>+SUMIF('Input Sheet'!$S:$S,$AL4581,'Input Sheet'!D:D)</f>
        <v>0</v>
      </c>
      <c r="AA4581" s="28">
        <f>+SUMIF('Input Sheet'!$S:$S,$AL4581,'Input Sheet'!E:E)</f>
        <v>0</v>
      </c>
      <c r="AB4581" s="28">
        <f>+SUMIF('Input Sheet'!$S:$S,$AL4581,'Input Sheet'!F:F)</f>
        <v>0</v>
      </c>
      <c r="AC4581" s="28">
        <f>+SUMIF('Input Sheet'!$S:$S,$AL4581,'Input Sheet'!G:G)</f>
        <v>0</v>
      </c>
      <c r="AD4581" s="28">
        <f>+SUMIF('Input Sheet'!$S:$S,$AL4581,'Input Sheet'!H:H)</f>
        <v>0</v>
      </c>
      <c r="AE4581" s="28">
        <f>+SUMIF('Input Sheet'!$S:$S,$AL4581,'Input Sheet'!I:I)</f>
        <v>0</v>
      </c>
      <c r="AF4581" s="28">
        <f>+SUMIF('Input Sheet'!$S:$S,$AL4581,'Input Sheet'!J:J)</f>
        <v>0</v>
      </c>
      <c r="AG4581" s="28">
        <f>+SUMIF('Input Sheet'!$S:$S,$AL4581,'Input Sheet'!K:K)</f>
        <v>0</v>
      </c>
      <c r="AH4581" s="28">
        <f>+SUMIF('Input Sheet'!$S:$S,$AL4581,'Input Sheet'!L:L)</f>
        <v>0</v>
      </c>
      <c r="AI4581" s="28">
        <f>+SUMIF('Input Sheet'!$S:$S,$AL4581,'Input Sheet'!M:M)</f>
        <v>0</v>
      </c>
      <c r="AJ4581" s="28">
        <f>+SUMIF('Input Sheet'!$S:$S,$AL4581,'Input Sheet'!N:N)</f>
        <v>0</v>
      </c>
      <c r="AK4581" s="28"/>
      <c r="AL4581" s="27" t="str">
        <f t="shared" si="356"/>
        <v>320-3210</v>
      </c>
      <c r="AM4581" s="34" t="str">
        <f t="shared" si="359"/>
        <v>Used Vehicle</v>
      </c>
      <c r="AN4581" s="34" t="str">
        <f t="shared" si="360"/>
        <v>Used VehicleOverall UV retail gross profit p.u.</v>
      </c>
      <c r="AO4581" s="35"/>
      <c r="AP4581" s="35"/>
      <c r="AQ4581" s="35"/>
    </row>
    <row r="4582" spans="1:43" x14ac:dyDescent="0.25">
      <c r="A4582" s="27" t="s">
        <v>103</v>
      </c>
      <c r="B4582" s="27" t="s">
        <v>104</v>
      </c>
      <c r="C4582" s="27" t="s">
        <v>671</v>
      </c>
      <c r="D4582" s="27" t="s">
        <v>632</v>
      </c>
      <c r="E4582" s="27" t="s">
        <v>674</v>
      </c>
      <c r="F4582" s="27" t="s">
        <v>1075</v>
      </c>
      <c r="G4582" s="27" t="s">
        <v>1076</v>
      </c>
      <c r="H4582" s="34" t="s">
        <v>1031</v>
      </c>
      <c r="I4582" s="34" t="s">
        <v>1077</v>
      </c>
      <c r="J4582" s="34" t="str">
        <f t="shared" si="357"/>
        <v>Used VehicleOverall UV retail gross profit p.u.</v>
      </c>
      <c r="K4582" s="34" t="str">
        <f t="shared" si="358"/>
        <v>321Toyota Non-FP UV retail revenue</v>
      </c>
      <c r="L4582" s="28">
        <f>+SUMIF('TB 4-24'!M:M,$AL4582,'TB 4-24'!G:G)</f>
        <v>0</v>
      </c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>
        <f>+SUMIF('Input Sheet'!$S:$S,$AL4582,'Input Sheet'!C:C)</f>
        <v>0</v>
      </c>
      <c r="Z4582" s="28">
        <f>+SUMIF('Input Sheet'!$S:$S,$AL4582,'Input Sheet'!D:D)</f>
        <v>0</v>
      </c>
      <c r="AA4582" s="28">
        <f>+SUMIF('Input Sheet'!$S:$S,$AL4582,'Input Sheet'!E:E)</f>
        <v>0</v>
      </c>
      <c r="AB4582" s="28">
        <f>+SUMIF('Input Sheet'!$S:$S,$AL4582,'Input Sheet'!F:F)</f>
        <v>0</v>
      </c>
      <c r="AC4582" s="28">
        <f>+SUMIF('Input Sheet'!$S:$S,$AL4582,'Input Sheet'!G:G)</f>
        <v>0</v>
      </c>
      <c r="AD4582" s="28">
        <f>+SUMIF('Input Sheet'!$S:$S,$AL4582,'Input Sheet'!H:H)</f>
        <v>0</v>
      </c>
      <c r="AE4582" s="28">
        <f>+SUMIF('Input Sheet'!$S:$S,$AL4582,'Input Sheet'!I:I)</f>
        <v>0</v>
      </c>
      <c r="AF4582" s="28">
        <f>+SUMIF('Input Sheet'!$S:$S,$AL4582,'Input Sheet'!J:J)</f>
        <v>0</v>
      </c>
      <c r="AG4582" s="28">
        <f>+SUMIF('Input Sheet'!$S:$S,$AL4582,'Input Sheet'!K:K)</f>
        <v>0</v>
      </c>
      <c r="AH4582" s="28">
        <f>+SUMIF('Input Sheet'!$S:$S,$AL4582,'Input Sheet'!L:L)</f>
        <v>0</v>
      </c>
      <c r="AI4582" s="28">
        <f>+SUMIF('Input Sheet'!$S:$S,$AL4582,'Input Sheet'!M:M)</f>
        <v>0</v>
      </c>
      <c r="AJ4582" s="28">
        <f>+SUMIF('Input Sheet'!$S:$S,$AL4582,'Input Sheet'!N:N)</f>
        <v>0</v>
      </c>
      <c r="AK4582" s="28"/>
      <c r="AL4582" s="27" t="str">
        <f t="shared" si="356"/>
        <v>321-3210</v>
      </c>
      <c r="AM4582" s="34" t="str">
        <f t="shared" si="359"/>
        <v>Used Vehicle</v>
      </c>
      <c r="AN4582" s="34" t="str">
        <f t="shared" si="360"/>
        <v>Used VehicleOverall UV retail gross profit p.u.</v>
      </c>
      <c r="AO4582" s="35"/>
      <c r="AP4582" s="35"/>
      <c r="AQ4582" s="35"/>
    </row>
    <row r="4583" spans="1:43" x14ac:dyDescent="0.25">
      <c r="A4583" s="27" t="s">
        <v>103</v>
      </c>
      <c r="B4583" s="27" t="s">
        <v>104</v>
      </c>
      <c r="C4583" s="27" t="s">
        <v>104</v>
      </c>
      <c r="D4583" s="27" t="s">
        <v>632</v>
      </c>
      <c r="E4583" s="27" t="s">
        <v>654</v>
      </c>
      <c r="F4583" s="27" t="s">
        <v>1075</v>
      </c>
      <c r="G4583" s="27" t="s">
        <v>1076</v>
      </c>
      <c r="H4583" s="34" t="s">
        <v>1031</v>
      </c>
      <c r="I4583" s="34" t="s">
        <v>1077</v>
      </c>
      <c r="J4583" s="34" t="str">
        <f t="shared" si="357"/>
        <v>Used VehicleOverall UV retail gross profit p.u.</v>
      </c>
      <c r="K4583" s="34" t="str">
        <f t="shared" si="358"/>
        <v>120Toyota Non-FP UV retail revenue</v>
      </c>
      <c r="L4583" s="28">
        <f>+SUMIF('TB 4-24'!M:M,$AL4583,'TB 4-24'!G:G)</f>
        <v>0</v>
      </c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>
        <f>+SUMIF('Input Sheet'!$S:$S,$AL4583,'Input Sheet'!C:C)</f>
        <v>0</v>
      </c>
      <c r="Z4583" s="28">
        <f>+SUMIF('Input Sheet'!$S:$S,$AL4583,'Input Sheet'!D:D)</f>
        <v>0</v>
      </c>
      <c r="AA4583" s="28">
        <f>+SUMIF('Input Sheet'!$S:$S,$AL4583,'Input Sheet'!E:E)</f>
        <v>0</v>
      </c>
      <c r="AB4583" s="28">
        <f>+SUMIF('Input Sheet'!$S:$S,$AL4583,'Input Sheet'!F:F)</f>
        <v>0</v>
      </c>
      <c r="AC4583" s="28">
        <f>+SUMIF('Input Sheet'!$S:$S,$AL4583,'Input Sheet'!G:G)</f>
        <v>0</v>
      </c>
      <c r="AD4583" s="28">
        <f>+SUMIF('Input Sheet'!$S:$S,$AL4583,'Input Sheet'!H:H)</f>
        <v>0</v>
      </c>
      <c r="AE4583" s="28">
        <f>+SUMIF('Input Sheet'!$S:$S,$AL4583,'Input Sheet'!I:I)</f>
        <v>0</v>
      </c>
      <c r="AF4583" s="28">
        <f>+SUMIF('Input Sheet'!$S:$S,$AL4583,'Input Sheet'!J:J)</f>
        <v>0</v>
      </c>
      <c r="AG4583" s="28">
        <f>+SUMIF('Input Sheet'!$S:$S,$AL4583,'Input Sheet'!K:K)</f>
        <v>0</v>
      </c>
      <c r="AH4583" s="28">
        <f>+SUMIF('Input Sheet'!$S:$S,$AL4583,'Input Sheet'!L:L)</f>
        <v>0</v>
      </c>
      <c r="AI4583" s="28">
        <f>+SUMIF('Input Sheet'!$S:$S,$AL4583,'Input Sheet'!M:M)</f>
        <v>0</v>
      </c>
      <c r="AJ4583" s="28">
        <f>+SUMIF('Input Sheet'!$S:$S,$AL4583,'Input Sheet'!N:N)</f>
        <v>0</v>
      </c>
      <c r="AK4583" s="28"/>
      <c r="AL4583" s="27" t="str">
        <f t="shared" si="356"/>
        <v>120-3210</v>
      </c>
      <c r="AM4583" s="34" t="str">
        <f t="shared" si="359"/>
        <v>Used Vehicle</v>
      </c>
      <c r="AN4583" s="34" t="str">
        <f t="shared" si="360"/>
        <v>Used VehicleOverall UV retail gross profit p.u.</v>
      </c>
      <c r="AO4583" s="35"/>
      <c r="AP4583" s="35"/>
      <c r="AQ4583" s="35"/>
    </row>
    <row r="4584" spans="1:43" x14ac:dyDescent="0.25">
      <c r="A4584" s="27" t="s">
        <v>103</v>
      </c>
      <c r="B4584" s="27" t="s">
        <v>104</v>
      </c>
      <c r="C4584" s="27" t="s">
        <v>657</v>
      </c>
      <c r="D4584" s="27" t="s">
        <v>633</v>
      </c>
      <c r="E4584" s="27" t="s">
        <v>661</v>
      </c>
      <c r="F4584" s="27" t="s">
        <v>1075</v>
      </c>
      <c r="G4584" s="27" t="s">
        <v>1076</v>
      </c>
      <c r="H4584" s="34" t="s">
        <v>1031</v>
      </c>
      <c r="I4584" s="34" t="s">
        <v>1077</v>
      </c>
      <c r="J4584" s="34" t="str">
        <f t="shared" si="357"/>
        <v>Used VehicleOverall UV retail gross profit p.u.</v>
      </c>
      <c r="K4584" s="34" t="str">
        <f t="shared" si="358"/>
        <v>221Toyota Non-FP UV retail revenue</v>
      </c>
      <c r="L4584" s="28">
        <f>+SUMIF('TB 4-24'!M:M,$AL4584,'TB 4-24'!G:G)</f>
        <v>0</v>
      </c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>
        <f>+SUMIF('Input Sheet'!$S:$S,$AL4584,'Input Sheet'!C:C)</f>
        <v>0</v>
      </c>
      <c r="Z4584" s="28">
        <f>+SUMIF('Input Sheet'!$S:$S,$AL4584,'Input Sheet'!D:D)</f>
        <v>0</v>
      </c>
      <c r="AA4584" s="28">
        <f>+SUMIF('Input Sheet'!$S:$S,$AL4584,'Input Sheet'!E:E)</f>
        <v>0</v>
      </c>
      <c r="AB4584" s="28">
        <f>+SUMIF('Input Sheet'!$S:$S,$AL4584,'Input Sheet'!F:F)</f>
        <v>0</v>
      </c>
      <c r="AC4584" s="28">
        <f>+SUMIF('Input Sheet'!$S:$S,$AL4584,'Input Sheet'!G:G)</f>
        <v>0</v>
      </c>
      <c r="AD4584" s="28">
        <f>+SUMIF('Input Sheet'!$S:$S,$AL4584,'Input Sheet'!H:H)</f>
        <v>0</v>
      </c>
      <c r="AE4584" s="28">
        <f>+SUMIF('Input Sheet'!$S:$S,$AL4584,'Input Sheet'!I:I)</f>
        <v>0</v>
      </c>
      <c r="AF4584" s="28">
        <f>+SUMIF('Input Sheet'!$S:$S,$AL4584,'Input Sheet'!J:J)</f>
        <v>0</v>
      </c>
      <c r="AG4584" s="28">
        <f>+SUMIF('Input Sheet'!$S:$S,$AL4584,'Input Sheet'!K:K)</f>
        <v>0</v>
      </c>
      <c r="AH4584" s="28">
        <f>+SUMIF('Input Sheet'!$S:$S,$AL4584,'Input Sheet'!L:L)</f>
        <v>0</v>
      </c>
      <c r="AI4584" s="28">
        <f>+SUMIF('Input Sheet'!$S:$S,$AL4584,'Input Sheet'!M:M)</f>
        <v>0</v>
      </c>
      <c r="AJ4584" s="28">
        <f>+SUMIF('Input Sheet'!$S:$S,$AL4584,'Input Sheet'!N:N)</f>
        <v>0</v>
      </c>
      <c r="AK4584" s="28"/>
      <c r="AL4584" s="27" t="str">
        <f t="shared" si="356"/>
        <v>221-3211</v>
      </c>
      <c r="AM4584" s="34" t="str">
        <f t="shared" si="359"/>
        <v>Used Vehicle</v>
      </c>
      <c r="AN4584" s="34" t="str">
        <f t="shared" si="360"/>
        <v>Used VehicleOverall UV retail gross profit p.u.</v>
      </c>
      <c r="AO4584" s="35"/>
      <c r="AP4584" s="35"/>
      <c r="AQ4584" s="35"/>
    </row>
    <row r="4585" spans="1:43" x14ac:dyDescent="0.25">
      <c r="A4585" s="27" t="s">
        <v>103</v>
      </c>
      <c r="B4585" s="27" t="s">
        <v>104</v>
      </c>
      <c r="C4585" s="27" t="s">
        <v>663</v>
      </c>
      <c r="D4585" s="27" t="s">
        <v>633</v>
      </c>
      <c r="E4585" s="27" t="s">
        <v>666</v>
      </c>
      <c r="F4585" s="27" t="s">
        <v>1075</v>
      </c>
      <c r="G4585" s="27" t="s">
        <v>1076</v>
      </c>
      <c r="H4585" s="34" t="s">
        <v>1031</v>
      </c>
      <c r="I4585" s="34" t="s">
        <v>1077</v>
      </c>
      <c r="J4585" s="34" t="str">
        <f t="shared" si="357"/>
        <v>Used VehicleOverall UV retail gross profit p.u.</v>
      </c>
      <c r="K4585" s="34" t="str">
        <f t="shared" si="358"/>
        <v>420Toyota Non-FP UV retail revenue</v>
      </c>
      <c r="L4585" s="28">
        <f>+SUMIF('TB 4-24'!M:M,$AL4585,'TB 4-24'!G:G)</f>
        <v>0</v>
      </c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>
        <f>+SUMIF('Input Sheet'!$S:$S,$AL4585,'Input Sheet'!C:C)</f>
        <v>0</v>
      </c>
      <c r="Z4585" s="28">
        <f>+SUMIF('Input Sheet'!$S:$S,$AL4585,'Input Sheet'!D:D)</f>
        <v>0</v>
      </c>
      <c r="AA4585" s="28">
        <f>+SUMIF('Input Sheet'!$S:$S,$AL4585,'Input Sheet'!E:E)</f>
        <v>0</v>
      </c>
      <c r="AB4585" s="28">
        <f>+SUMIF('Input Sheet'!$S:$S,$AL4585,'Input Sheet'!F:F)</f>
        <v>0</v>
      </c>
      <c r="AC4585" s="28">
        <f>+SUMIF('Input Sheet'!$S:$S,$AL4585,'Input Sheet'!G:G)</f>
        <v>0</v>
      </c>
      <c r="AD4585" s="28">
        <f>+SUMIF('Input Sheet'!$S:$S,$AL4585,'Input Sheet'!H:H)</f>
        <v>0</v>
      </c>
      <c r="AE4585" s="28">
        <f>+SUMIF('Input Sheet'!$S:$S,$AL4585,'Input Sheet'!I:I)</f>
        <v>0</v>
      </c>
      <c r="AF4585" s="28">
        <f>+SUMIF('Input Sheet'!$S:$S,$AL4585,'Input Sheet'!J:J)</f>
        <v>0</v>
      </c>
      <c r="AG4585" s="28">
        <f>+SUMIF('Input Sheet'!$S:$S,$AL4585,'Input Sheet'!K:K)</f>
        <v>0</v>
      </c>
      <c r="AH4585" s="28">
        <f>+SUMIF('Input Sheet'!$S:$S,$AL4585,'Input Sheet'!L:L)</f>
        <v>0</v>
      </c>
      <c r="AI4585" s="28">
        <f>+SUMIF('Input Sheet'!$S:$S,$AL4585,'Input Sheet'!M:M)</f>
        <v>0</v>
      </c>
      <c r="AJ4585" s="28">
        <f>+SUMIF('Input Sheet'!$S:$S,$AL4585,'Input Sheet'!N:N)</f>
        <v>0</v>
      </c>
      <c r="AK4585" s="28"/>
      <c r="AL4585" s="27" t="str">
        <f t="shared" si="356"/>
        <v>420-3211</v>
      </c>
      <c r="AM4585" s="34" t="str">
        <f t="shared" si="359"/>
        <v>Used Vehicle</v>
      </c>
      <c r="AN4585" s="34" t="str">
        <f t="shared" si="360"/>
        <v>Used VehicleOverall UV retail gross profit p.u.</v>
      </c>
      <c r="AO4585" s="35"/>
      <c r="AP4585" s="35"/>
      <c r="AQ4585" s="35"/>
    </row>
    <row r="4586" spans="1:43" x14ac:dyDescent="0.25">
      <c r="A4586" s="27" t="s">
        <v>103</v>
      </c>
      <c r="B4586" s="27" t="s">
        <v>104</v>
      </c>
      <c r="C4586" s="27" t="s">
        <v>663</v>
      </c>
      <c r="D4586" s="27" t="s">
        <v>633</v>
      </c>
      <c r="E4586" s="27" t="s">
        <v>667</v>
      </c>
      <c r="F4586" s="27" t="s">
        <v>1075</v>
      </c>
      <c r="G4586" s="27" t="s">
        <v>1076</v>
      </c>
      <c r="H4586" s="34" t="s">
        <v>1031</v>
      </c>
      <c r="I4586" s="34" t="s">
        <v>1077</v>
      </c>
      <c r="J4586" s="34" t="str">
        <f t="shared" si="357"/>
        <v>Used VehicleOverall UV retail gross profit p.u.</v>
      </c>
      <c r="K4586" s="34" t="str">
        <f t="shared" si="358"/>
        <v>421Toyota Non-FP UV retail revenue</v>
      </c>
      <c r="L4586" s="28">
        <f>+SUMIF('TB 4-24'!M:M,$AL4586,'TB 4-24'!G:G)</f>
        <v>0</v>
      </c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>
        <f>+SUMIF('Input Sheet'!$S:$S,$AL4586,'Input Sheet'!C:C)</f>
        <v>0</v>
      </c>
      <c r="Z4586" s="28">
        <f>+SUMIF('Input Sheet'!$S:$S,$AL4586,'Input Sheet'!D:D)</f>
        <v>0</v>
      </c>
      <c r="AA4586" s="28">
        <f>+SUMIF('Input Sheet'!$S:$S,$AL4586,'Input Sheet'!E:E)</f>
        <v>0</v>
      </c>
      <c r="AB4586" s="28">
        <f>+SUMIF('Input Sheet'!$S:$S,$AL4586,'Input Sheet'!F:F)</f>
        <v>0</v>
      </c>
      <c r="AC4586" s="28">
        <f>+SUMIF('Input Sheet'!$S:$S,$AL4586,'Input Sheet'!G:G)</f>
        <v>0</v>
      </c>
      <c r="AD4586" s="28">
        <f>+SUMIF('Input Sheet'!$S:$S,$AL4586,'Input Sheet'!H:H)</f>
        <v>0</v>
      </c>
      <c r="AE4586" s="28">
        <f>+SUMIF('Input Sheet'!$S:$S,$AL4586,'Input Sheet'!I:I)</f>
        <v>0</v>
      </c>
      <c r="AF4586" s="28">
        <f>+SUMIF('Input Sheet'!$S:$S,$AL4586,'Input Sheet'!J:J)</f>
        <v>0</v>
      </c>
      <c r="AG4586" s="28">
        <f>+SUMIF('Input Sheet'!$S:$S,$AL4586,'Input Sheet'!K:K)</f>
        <v>0</v>
      </c>
      <c r="AH4586" s="28">
        <f>+SUMIF('Input Sheet'!$S:$S,$AL4586,'Input Sheet'!L:L)</f>
        <v>0</v>
      </c>
      <c r="AI4586" s="28">
        <f>+SUMIF('Input Sheet'!$S:$S,$AL4586,'Input Sheet'!M:M)</f>
        <v>0</v>
      </c>
      <c r="AJ4586" s="28">
        <f>+SUMIF('Input Sheet'!$S:$S,$AL4586,'Input Sheet'!N:N)</f>
        <v>0</v>
      </c>
      <c r="AK4586" s="28"/>
      <c r="AL4586" s="27" t="str">
        <f t="shared" si="356"/>
        <v>421-3211</v>
      </c>
      <c r="AM4586" s="34" t="str">
        <f t="shared" si="359"/>
        <v>Used Vehicle</v>
      </c>
      <c r="AN4586" s="34" t="str">
        <f t="shared" si="360"/>
        <v>Used VehicleOverall UV retail gross profit p.u.</v>
      </c>
      <c r="AO4586" s="35"/>
      <c r="AP4586" s="35"/>
      <c r="AQ4586" s="35"/>
    </row>
    <row r="4587" spans="1:43" x14ac:dyDescent="0.25">
      <c r="A4587" s="27" t="s">
        <v>103</v>
      </c>
      <c r="B4587" s="27" t="s">
        <v>104</v>
      </c>
      <c r="C4587" s="27" t="s">
        <v>671</v>
      </c>
      <c r="D4587" s="27" t="s">
        <v>633</v>
      </c>
      <c r="E4587" s="27" t="s">
        <v>719</v>
      </c>
      <c r="F4587" s="27" t="s">
        <v>1075</v>
      </c>
      <c r="G4587" s="27" t="s">
        <v>1076</v>
      </c>
      <c r="H4587" s="34" t="s">
        <v>1031</v>
      </c>
      <c r="I4587" s="34" t="s">
        <v>1077</v>
      </c>
      <c r="J4587" s="34" t="str">
        <f t="shared" si="357"/>
        <v>Used VehicleOverall UV retail gross profit p.u.</v>
      </c>
      <c r="K4587" s="34" t="str">
        <f t="shared" si="358"/>
        <v>320Toyota Non-FP UV retail revenue</v>
      </c>
      <c r="L4587" s="28">
        <f>+SUMIF('TB 4-24'!M:M,$AL4587,'TB 4-24'!G:G)</f>
        <v>0</v>
      </c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>
        <f>+SUMIF('Input Sheet'!$S:$S,$AL4587,'Input Sheet'!C:C)</f>
        <v>0</v>
      </c>
      <c r="Z4587" s="28">
        <f>+SUMIF('Input Sheet'!$S:$S,$AL4587,'Input Sheet'!D:D)</f>
        <v>0</v>
      </c>
      <c r="AA4587" s="28">
        <f>+SUMIF('Input Sheet'!$S:$S,$AL4587,'Input Sheet'!E:E)</f>
        <v>0</v>
      </c>
      <c r="AB4587" s="28">
        <f>+SUMIF('Input Sheet'!$S:$S,$AL4587,'Input Sheet'!F:F)</f>
        <v>0</v>
      </c>
      <c r="AC4587" s="28">
        <f>+SUMIF('Input Sheet'!$S:$S,$AL4587,'Input Sheet'!G:G)</f>
        <v>0</v>
      </c>
      <c r="AD4587" s="28">
        <f>+SUMIF('Input Sheet'!$S:$S,$AL4587,'Input Sheet'!H:H)</f>
        <v>0</v>
      </c>
      <c r="AE4587" s="28">
        <f>+SUMIF('Input Sheet'!$S:$S,$AL4587,'Input Sheet'!I:I)</f>
        <v>0</v>
      </c>
      <c r="AF4587" s="28">
        <f>+SUMIF('Input Sheet'!$S:$S,$AL4587,'Input Sheet'!J:J)</f>
        <v>0</v>
      </c>
      <c r="AG4587" s="28">
        <f>+SUMIF('Input Sheet'!$S:$S,$AL4587,'Input Sheet'!K:K)</f>
        <v>0</v>
      </c>
      <c r="AH4587" s="28">
        <f>+SUMIF('Input Sheet'!$S:$S,$AL4587,'Input Sheet'!L:L)</f>
        <v>0</v>
      </c>
      <c r="AI4587" s="28">
        <f>+SUMIF('Input Sheet'!$S:$S,$AL4587,'Input Sheet'!M:M)</f>
        <v>0</v>
      </c>
      <c r="AJ4587" s="28">
        <f>+SUMIF('Input Sheet'!$S:$S,$AL4587,'Input Sheet'!N:N)</f>
        <v>0</v>
      </c>
      <c r="AK4587" s="28"/>
      <c r="AL4587" s="27" t="str">
        <f t="shared" si="356"/>
        <v>320-3211</v>
      </c>
      <c r="AM4587" s="34" t="str">
        <f t="shared" si="359"/>
        <v>Used Vehicle</v>
      </c>
      <c r="AN4587" s="34" t="str">
        <f t="shared" si="360"/>
        <v>Used VehicleOverall UV retail gross profit p.u.</v>
      </c>
      <c r="AO4587" s="35"/>
      <c r="AP4587" s="35"/>
      <c r="AQ4587" s="35"/>
    </row>
    <row r="4588" spans="1:43" x14ac:dyDescent="0.25">
      <c r="A4588" s="27" t="s">
        <v>103</v>
      </c>
      <c r="B4588" s="27" t="s">
        <v>104</v>
      </c>
      <c r="C4588" s="27" t="s">
        <v>671</v>
      </c>
      <c r="D4588" s="27" t="s">
        <v>633</v>
      </c>
      <c r="E4588" s="27" t="s">
        <v>674</v>
      </c>
      <c r="F4588" s="27" t="s">
        <v>1075</v>
      </c>
      <c r="G4588" s="27" t="s">
        <v>1076</v>
      </c>
      <c r="H4588" s="34" t="s">
        <v>1031</v>
      </c>
      <c r="I4588" s="34" t="s">
        <v>1077</v>
      </c>
      <c r="J4588" s="34" t="str">
        <f t="shared" si="357"/>
        <v>Used VehicleOverall UV retail gross profit p.u.</v>
      </c>
      <c r="K4588" s="34" t="str">
        <f t="shared" si="358"/>
        <v>321Toyota Non-FP UV retail revenue</v>
      </c>
      <c r="L4588" s="28">
        <f>+SUMIF('TB 4-24'!M:M,$AL4588,'TB 4-24'!G:G)</f>
        <v>0</v>
      </c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>
        <f>+SUMIF('Input Sheet'!$S:$S,$AL4588,'Input Sheet'!C:C)</f>
        <v>0</v>
      </c>
      <c r="Z4588" s="28">
        <f>+SUMIF('Input Sheet'!$S:$S,$AL4588,'Input Sheet'!D:D)</f>
        <v>0</v>
      </c>
      <c r="AA4588" s="28">
        <f>+SUMIF('Input Sheet'!$S:$S,$AL4588,'Input Sheet'!E:E)</f>
        <v>0</v>
      </c>
      <c r="AB4588" s="28">
        <f>+SUMIF('Input Sheet'!$S:$S,$AL4588,'Input Sheet'!F:F)</f>
        <v>0</v>
      </c>
      <c r="AC4588" s="28">
        <f>+SUMIF('Input Sheet'!$S:$S,$AL4588,'Input Sheet'!G:G)</f>
        <v>0</v>
      </c>
      <c r="AD4588" s="28">
        <f>+SUMIF('Input Sheet'!$S:$S,$AL4588,'Input Sheet'!H:H)</f>
        <v>0</v>
      </c>
      <c r="AE4588" s="28">
        <f>+SUMIF('Input Sheet'!$S:$S,$AL4588,'Input Sheet'!I:I)</f>
        <v>0</v>
      </c>
      <c r="AF4588" s="28">
        <f>+SUMIF('Input Sheet'!$S:$S,$AL4588,'Input Sheet'!J:J)</f>
        <v>0</v>
      </c>
      <c r="AG4588" s="28">
        <f>+SUMIF('Input Sheet'!$S:$S,$AL4588,'Input Sheet'!K:K)</f>
        <v>0</v>
      </c>
      <c r="AH4588" s="28">
        <f>+SUMIF('Input Sheet'!$S:$S,$AL4588,'Input Sheet'!L:L)</f>
        <v>0</v>
      </c>
      <c r="AI4588" s="28">
        <f>+SUMIF('Input Sheet'!$S:$S,$AL4588,'Input Sheet'!M:M)</f>
        <v>0</v>
      </c>
      <c r="AJ4588" s="28">
        <f>+SUMIF('Input Sheet'!$S:$S,$AL4588,'Input Sheet'!N:N)</f>
        <v>0</v>
      </c>
      <c r="AK4588" s="28"/>
      <c r="AL4588" s="27" t="str">
        <f t="shared" si="356"/>
        <v>321-3211</v>
      </c>
      <c r="AM4588" s="34" t="str">
        <f t="shared" si="359"/>
        <v>Used Vehicle</v>
      </c>
      <c r="AN4588" s="34" t="str">
        <f t="shared" si="360"/>
        <v>Used VehicleOverall UV retail gross profit p.u.</v>
      </c>
      <c r="AO4588" s="35"/>
      <c r="AP4588" s="35"/>
      <c r="AQ4588" s="35"/>
    </row>
    <row r="4589" spans="1:43" x14ac:dyDescent="0.25">
      <c r="A4589" s="27" t="s">
        <v>103</v>
      </c>
      <c r="B4589" s="27" t="s">
        <v>104</v>
      </c>
      <c r="C4589" s="27" t="s">
        <v>104</v>
      </c>
      <c r="D4589" s="27" t="s">
        <v>633</v>
      </c>
      <c r="E4589" s="27" t="s">
        <v>678</v>
      </c>
      <c r="F4589" s="27" t="s">
        <v>1075</v>
      </c>
      <c r="G4589" s="27" t="s">
        <v>1076</v>
      </c>
      <c r="H4589" s="34" t="s">
        <v>1031</v>
      </c>
      <c r="I4589" s="34" t="s">
        <v>1077</v>
      </c>
      <c r="J4589" s="34" t="str">
        <f t="shared" si="357"/>
        <v>Used VehicleOverall UV retail gross profit p.u.</v>
      </c>
      <c r="K4589" s="34" t="str">
        <f t="shared" si="358"/>
        <v>121Toyota Non-FP UV retail revenue</v>
      </c>
      <c r="L4589" s="28">
        <f>+SUMIF('TB 4-24'!M:M,$AL4589,'TB 4-24'!G:G)</f>
        <v>0</v>
      </c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>
        <f>+SUMIF('Input Sheet'!$S:$S,$AL4589,'Input Sheet'!C:C)</f>
        <v>0</v>
      </c>
      <c r="Z4589" s="28">
        <f>+SUMIF('Input Sheet'!$S:$S,$AL4589,'Input Sheet'!D:D)</f>
        <v>0</v>
      </c>
      <c r="AA4589" s="28">
        <f>+SUMIF('Input Sheet'!$S:$S,$AL4589,'Input Sheet'!E:E)</f>
        <v>0</v>
      </c>
      <c r="AB4589" s="28">
        <f>+SUMIF('Input Sheet'!$S:$S,$AL4589,'Input Sheet'!F:F)</f>
        <v>0</v>
      </c>
      <c r="AC4589" s="28">
        <f>+SUMIF('Input Sheet'!$S:$S,$AL4589,'Input Sheet'!G:G)</f>
        <v>0</v>
      </c>
      <c r="AD4589" s="28">
        <f>+SUMIF('Input Sheet'!$S:$S,$AL4589,'Input Sheet'!H:H)</f>
        <v>0</v>
      </c>
      <c r="AE4589" s="28">
        <f>+SUMIF('Input Sheet'!$S:$S,$AL4589,'Input Sheet'!I:I)</f>
        <v>0</v>
      </c>
      <c r="AF4589" s="28">
        <f>+SUMIF('Input Sheet'!$S:$S,$AL4589,'Input Sheet'!J:J)</f>
        <v>0</v>
      </c>
      <c r="AG4589" s="28">
        <f>+SUMIF('Input Sheet'!$S:$S,$AL4589,'Input Sheet'!K:K)</f>
        <v>0</v>
      </c>
      <c r="AH4589" s="28">
        <f>+SUMIF('Input Sheet'!$S:$S,$AL4589,'Input Sheet'!L:L)</f>
        <v>0</v>
      </c>
      <c r="AI4589" s="28">
        <f>+SUMIF('Input Sheet'!$S:$S,$AL4589,'Input Sheet'!M:M)</f>
        <v>0</v>
      </c>
      <c r="AJ4589" s="28">
        <f>+SUMIF('Input Sheet'!$S:$S,$AL4589,'Input Sheet'!N:N)</f>
        <v>0</v>
      </c>
      <c r="AK4589" s="28"/>
      <c r="AL4589" s="27" t="str">
        <f t="shared" si="356"/>
        <v>121-3211</v>
      </c>
      <c r="AM4589" s="34" t="str">
        <f t="shared" si="359"/>
        <v>Used Vehicle</v>
      </c>
      <c r="AN4589" s="34" t="str">
        <f t="shared" si="360"/>
        <v>Used VehicleOverall UV retail gross profit p.u.</v>
      </c>
      <c r="AO4589" s="35"/>
      <c r="AP4589" s="35"/>
      <c r="AQ4589" s="35"/>
    </row>
    <row r="4590" spans="1:43" x14ac:dyDescent="0.25">
      <c r="A4590" s="27" t="s">
        <v>103</v>
      </c>
      <c r="B4590" s="27" t="s">
        <v>104</v>
      </c>
      <c r="C4590" s="27" t="s">
        <v>657</v>
      </c>
      <c r="D4590" s="27" t="s">
        <v>633</v>
      </c>
      <c r="E4590" s="27" t="s">
        <v>659</v>
      </c>
      <c r="F4590" s="27" t="s">
        <v>1075</v>
      </c>
      <c r="G4590" s="27" t="s">
        <v>1076</v>
      </c>
      <c r="H4590" s="34" t="s">
        <v>1031</v>
      </c>
      <c r="I4590" s="34" t="s">
        <v>1077</v>
      </c>
      <c r="J4590" s="34" t="str">
        <f t="shared" si="357"/>
        <v>Used VehicleOverall UV retail gross profit p.u.</v>
      </c>
      <c r="K4590" s="34" t="str">
        <f t="shared" si="358"/>
        <v>220Toyota Non-FP UV retail revenue</v>
      </c>
      <c r="L4590" s="28">
        <f>+SUMIF('TB 4-24'!M:M,$AL4590,'TB 4-24'!G:G)</f>
        <v>0</v>
      </c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>
        <f>+SUMIF('Input Sheet'!$S:$S,$AL4590,'Input Sheet'!C:C)</f>
        <v>0</v>
      </c>
      <c r="Z4590" s="28">
        <f>+SUMIF('Input Sheet'!$S:$S,$AL4590,'Input Sheet'!D:D)</f>
        <v>0</v>
      </c>
      <c r="AA4590" s="28">
        <f>+SUMIF('Input Sheet'!$S:$S,$AL4590,'Input Sheet'!E:E)</f>
        <v>0</v>
      </c>
      <c r="AB4590" s="28">
        <f>+SUMIF('Input Sheet'!$S:$S,$AL4590,'Input Sheet'!F:F)</f>
        <v>0</v>
      </c>
      <c r="AC4590" s="28">
        <f>+SUMIF('Input Sheet'!$S:$S,$AL4590,'Input Sheet'!G:G)</f>
        <v>0</v>
      </c>
      <c r="AD4590" s="28">
        <f>+SUMIF('Input Sheet'!$S:$S,$AL4590,'Input Sheet'!H:H)</f>
        <v>0</v>
      </c>
      <c r="AE4590" s="28">
        <f>+SUMIF('Input Sheet'!$S:$S,$AL4590,'Input Sheet'!I:I)</f>
        <v>0</v>
      </c>
      <c r="AF4590" s="28">
        <f>+SUMIF('Input Sheet'!$S:$S,$AL4590,'Input Sheet'!J:J)</f>
        <v>0</v>
      </c>
      <c r="AG4590" s="28">
        <f>+SUMIF('Input Sheet'!$S:$S,$AL4590,'Input Sheet'!K:K)</f>
        <v>0</v>
      </c>
      <c r="AH4590" s="28">
        <f>+SUMIF('Input Sheet'!$S:$S,$AL4590,'Input Sheet'!L:L)</f>
        <v>0</v>
      </c>
      <c r="AI4590" s="28">
        <f>+SUMIF('Input Sheet'!$S:$S,$AL4590,'Input Sheet'!M:M)</f>
        <v>0</v>
      </c>
      <c r="AJ4590" s="28">
        <f>+SUMIF('Input Sheet'!$S:$S,$AL4590,'Input Sheet'!N:N)</f>
        <v>0</v>
      </c>
      <c r="AK4590" s="28"/>
      <c r="AL4590" s="27" t="str">
        <f t="shared" si="356"/>
        <v>220-3211</v>
      </c>
      <c r="AM4590" s="34" t="str">
        <f t="shared" si="359"/>
        <v>Used Vehicle</v>
      </c>
      <c r="AN4590" s="34" t="str">
        <f t="shared" si="360"/>
        <v>Used VehicleOverall UV retail gross profit p.u.</v>
      </c>
      <c r="AO4590" s="35"/>
      <c r="AP4590" s="35"/>
      <c r="AQ4590" s="35"/>
    </row>
    <row r="4591" spans="1:43" x14ac:dyDescent="0.25">
      <c r="A4591" s="27" t="s">
        <v>103</v>
      </c>
      <c r="B4591" s="27" t="s">
        <v>104</v>
      </c>
      <c r="C4591" s="27" t="s">
        <v>104</v>
      </c>
      <c r="D4591" s="27" t="s">
        <v>633</v>
      </c>
      <c r="E4591" s="27" t="s">
        <v>654</v>
      </c>
      <c r="F4591" s="27" t="s">
        <v>1075</v>
      </c>
      <c r="G4591" s="27" t="s">
        <v>1076</v>
      </c>
      <c r="H4591" s="34" t="s">
        <v>1031</v>
      </c>
      <c r="I4591" s="34" t="s">
        <v>1077</v>
      </c>
      <c r="J4591" s="34" t="str">
        <f t="shared" si="357"/>
        <v>Used VehicleOverall UV retail gross profit p.u.</v>
      </c>
      <c r="K4591" s="34" t="str">
        <f t="shared" si="358"/>
        <v>120Toyota Non-FP UV retail revenue</v>
      </c>
      <c r="L4591" s="28">
        <f>+SUMIF('TB 4-24'!M:M,$AL4591,'TB 4-24'!G:G)</f>
        <v>0</v>
      </c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>
        <f>+SUMIF('Input Sheet'!$S:$S,$AL4591,'Input Sheet'!C:C)</f>
        <v>0</v>
      </c>
      <c r="Z4591" s="28">
        <f>+SUMIF('Input Sheet'!$S:$S,$AL4591,'Input Sheet'!D:D)</f>
        <v>0</v>
      </c>
      <c r="AA4591" s="28">
        <f>+SUMIF('Input Sheet'!$S:$S,$AL4591,'Input Sheet'!E:E)</f>
        <v>0</v>
      </c>
      <c r="AB4591" s="28">
        <f>+SUMIF('Input Sheet'!$S:$S,$AL4591,'Input Sheet'!F:F)</f>
        <v>0</v>
      </c>
      <c r="AC4591" s="28">
        <f>+SUMIF('Input Sheet'!$S:$S,$AL4591,'Input Sheet'!G:G)</f>
        <v>0</v>
      </c>
      <c r="AD4591" s="28">
        <f>+SUMIF('Input Sheet'!$S:$S,$AL4591,'Input Sheet'!H:H)</f>
        <v>0</v>
      </c>
      <c r="AE4591" s="28">
        <f>+SUMIF('Input Sheet'!$S:$S,$AL4591,'Input Sheet'!I:I)</f>
        <v>0</v>
      </c>
      <c r="AF4591" s="28">
        <f>+SUMIF('Input Sheet'!$S:$S,$AL4591,'Input Sheet'!J:J)</f>
        <v>0</v>
      </c>
      <c r="AG4591" s="28">
        <f>+SUMIF('Input Sheet'!$S:$S,$AL4591,'Input Sheet'!K:K)</f>
        <v>0</v>
      </c>
      <c r="AH4591" s="28">
        <f>+SUMIF('Input Sheet'!$S:$S,$AL4591,'Input Sheet'!L:L)</f>
        <v>0</v>
      </c>
      <c r="AI4591" s="28">
        <f>+SUMIF('Input Sheet'!$S:$S,$AL4591,'Input Sheet'!M:M)</f>
        <v>0</v>
      </c>
      <c r="AJ4591" s="28">
        <f>+SUMIF('Input Sheet'!$S:$S,$AL4591,'Input Sheet'!N:N)</f>
        <v>0</v>
      </c>
      <c r="AK4591" s="28"/>
      <c r="AL4591" s="27" t="str">
        <f t="shared" si="356"/>
        <v>120-3211</v>
      </c>
      <c r="AM4591" s="34" t="str">
        <f t="shared" si="359"/>
        <v>Used Vehicle</v>
      </c>
      <c r="AN4591" s="34" t="str">
        <f t="shared" si="360"/>
        <v>Used VehicleOverall UV retail gross profit p.u.</v>
      </c>
      <c r="AO4591" s="35"/>
      <c r="AP4591" s="35"/>
      <c r="AQ4591" s="35"/>
    </row>
    <row r="4592" spans="1:43" x14ac:dyDescent="0.25">
      <c r="A4592" s="27" t="s">
        <v>103</v>
      </c>
      <c r="B4592" s="27" t="s">
        <v>104</v>
      </c>
      <c r="C4592" s="27" t="s">
        <v>657</v>
      </c>
      <c r="D4592" s="27" t="s">
        <v>634</v>
      </c>
      <c r="E4592" s="27" t="s">
        <v>659</v>
      </c>
      <c r="F4592" s="27" t="s">
        <v>1075</v>
      </c>
      <c r="G4592" s="27" t="s">
        <v>1076</v>
      </c>
      <c r="H4592" s="34" t="s">
        <v>1031</v>
      </c>
      <c r="I4592" s="34" t="s">
        <v>1077</v>
      </c>
      <c r="J4592" s="34" t="str">
        <f t="shared" si="357"/>
        <v>Used VehicleOverall UV retail gross profit p.u.</v>
      </c>
      <c r="K4592" s="34" t="str">
        <f t="shared" si="358"/>
        <v>220Toyota Non-FP UV retail revenue</v>
      </c>
      <c r="L4592" s="28">
        <f>+SUMIF('TB 4-24'!M:M,$AL4592,'TB 4-24'!G:G)</f>
        <v>0</v>
      </c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>
        <f>+SUMIF('Input Sheet'!$S:$S,$AL4592,'Input Sheet'!C:C)</f>
        <v>0</v>
      </c>
      <c r="Z4592" s="28">
        <f>+SUMIF('Input Sheet'!$S:$S,$AL4592,'Input Sheet'!D:D)</f>
        <v>0</v>
      </c>
      <c r="AA4592" s="28">
        <f>+SUMIF('Input Sheet'!$S:$S,$AL4592,'Input Sheet'!E:E)</f>
        <v>0</v>
      </c>
      <c r="AB4592" s="28">
        <f>+SUMIF('Input Sheet'!$S:$S,$AL4592,'Input Sheet'!F:F)</f>
        <v>0</v>
      </c>
      <c r="AC4592" s="28">
        <f>+SUMIF('Input Sheet'!$S:$S,$AL4592,'Input Sheet'!G:G)</f>
        <v>0</v>
      </c>
      <c r="AD4592" s="28">
        <f>+SUMIF('Input Sheet'!$S:$S,$AL4592,'Input Sheet'!H:H)</f>
        <v>0</v>
      </c>
      <c r="AE4592" s="28">
        <f>+SUMIF('Input Sheet'!$S:$S,$AL4592,'Input Sheet'!I:I)</f>
        <v>0</v>
      </c>
      <c r="AF4592" s="28">
        <f>+SUMIF('Input Sheet'!$S:$S,$AL4592,'Input Sheet'!J:J)</f>
        <v>0</v>
      </c>
      <c r="AG4592" s="28">
        <f>+SUMIF('Input Sheet'!$S:$S,$AL4592,'Input Sheet'!K:K)</f>
        <v>0</v>
      </c>
      <c r="AH4592" s="28">
        <f>+SUMIF('Input Sheet'!$S:$S,$AL4592,'Input Sheet'!L:L)</f>
        <v>0</v>
      </c>
      <c r="AI4592" s="28">
        <f>+SUMIF('Input Sheet'!$S:$S,$AL4592,'Input Sheet'!M:M)</f>
        <v>0</v>
      </c>
      <c r="AJ4592" s="28">
        <f>+SUMIF('Input Sheet'!$S:$S,$AL4592,'Input Sheet'!N:N)</f>
        <v>0</v>
      </c>
      <c r="AK4592" s="28"/>
      <c r="AL4592" s="27" t="str">
        <f t="shared" si="356"/>
        <v>220-3212</v>
      </c>
      <c r="AM4592" s="34" t="str">
        <f t="shared" si="359"/>
        <v>Used Vehicle</v>
      </c>
      <c r="AN4592" s="34" t="str">
        <f t="shared" si="360"/>
        <v>Used VehicleOverall UV retail gross profit p.u.</v>
      </c>
      <c r="AO4592" s="35"/>
      <c r="AP4592" s="35"/>
      <c r="AQ4592" s="35"/>
    </row>
    <row r="4593" spans="1:43" x14ac:dyDescent="0.25">
      <c r="A4593" s="27" t="s">
        <v>103</v>
      </c>
      <c r="B4593" s="27" t="s">
        <v>104</v>
      </c>
      <c r="C4593" s="27" t="s">
        <v>657</v>
      </c>
      <c r="D4593" s="27" t="s">
        <v>634</v>
      </c>
      <c r="E4593" s="27" t="s">
        <v>661</v>
      </c>
      <c r="F4593" s="27" t="s">
        <v>1075</v>
      </c>
      <c r="G4593" s="27" t="s">
        <v>1076</v>
      </c>
      <c r="H4593" s="34" t="s">
        <v>1031</v>
      </c>
      <c r="I4593" s="34" t="s">
        <v>1077</v>
      </c>
      <c r="J4593" s="34" t="str">
        <f t="shared" si="357"/>
        <v>Used VehicleOverall UV retail gross profit p.u.</v>
      </c>
      <c r="K4593" s="34" t="str">
        <f t="shared" si="358"/>
        <v>221Toyota Non-FP UV retail revenue</v>
      </c>
      <c r="L4593" s="28">
        <f>+SUMIF('TB 4-24'!M:M,$AL4593,'TB 4-24'!G:G)</f>
        <v>0</v>
      </c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>
        <f>+SUMIF('Input Sheet'!$S:$S,$AL4593,'Input Sheet'!C:C)</f>
        <v>0</v>
      </c>
      <c r="Z4593" s="28">
        <f>+SUMIF('Input Sheet'!$S:$S,$AL4593,'Input Sheet'!D:D)</f>
        <v>0</v>
      </c>
      <c r="AA4593" s="28">
        <f>+SUMIF('Input Sheet'!$S:$S,$AL4593,'Input Sheet'!E:E)</f>
        <v>0</v>
      </c>
      <c r="AB4593" s="28">
        <f>+SUMIF('Input Sheet'!$S:$S,$AL4593,'Input Sheet'!F:F)</f>
        <v>0</v>
      </c>
      <c r="AC4593" s="28">
        <f>+SUMIF('Input Sheet'!$S:$S,$AL4593,'Input Sheet'!G:G)</f>
        <v>0</v>
      </c>
      <c r="AD4593" s="28">
        <f>+SUMIF('Input Sheet'!$S:$S,$AL4593,'Input Sheet'!H:H)</f>
        <v>0</v>
      </c>
      <c r="AE4593" s="28">
        <f>+SUMIF('Input Sheet'!$S:$S,$AL4593,'Input Sheet'!I:I)</f>
        <v>0</v>
      </c>
      <c r="AF4593" s="28">
        <f>+SUMIF('Input Sheet'!$S:$S,$AL4593,'Input Sheet'!J:J)</f>
        <v>0</v>
      </c>
      <c r="AG4593" s="28">
        <f>+SUMIF('Input Sheet'!$S:$S,$AL4593,'Input Sheet'!K:K)</f>
        <v>0</v>
      </c>
      <c r="AH4593" s="28">
        <f>+SUMIF('Input Sheet'!$S:$S,$AL4593,'Input Sheet'!L:L)</f>
        <v>0</v>
      </c>
      <c r="AI4593" s="28">
        <f>+SUMIF('Input Sheet'!$S:$S,$AL4593,'Input Sheet'!M:M)</f>
        <v>0</v>
      </c>
      <c r="AJ4593" s="28">
        <f>+SUMIF('Input Sheet'!$S:$S,$AL4593,'Input Sheet'!N:N)</f>
        <v>0</v>
      </c>
      <c r="AK4593" s="28"/>
      <c r="AL4593" s="27" t="str">
        <f t="shared" si="356"/>
        <v>221-3212</v>
      </c>
      <c r="AM4593" s="34" t="str">
        <f t="shared" si="359"/>
        <v>Used Vehicle</v>
      </c>
      <c r="AN4593" s="34" t="str">
        <f t="shared" si="360"/>
        <v>Used VehicleOverall UV retail gross profit p.u.</v>
      </c>
      <c r="AO4593" s="35"/>
      <c r="AP4593" s="35"/>
      <c r="AQ4593" s="35"/>
    </row>
    <row r="4594" spans="1:43" x14ac:dyDescent="0.25">
      <c r="A4594" s="27" t="s">
        <v>103</v>
      </c>
      <c r="B4594" s="27" t="s">
        <v>104</v>
      </c>
      <c r="C4594" s="27" t="s">
        <v>663</v>
      </c>
      <c r="D4594" s="27" t="s">
        <v>634</v>
      </c>
      <c r="E4594" s="27" t="s">
        <v>666</v>
      </c>
      <c r="F4594" s="27" t="s">
        <v>1075</v>
      </c>
      <c r="G4594" s="27" t="s">
        <v>1076</v>
      </c>
      <c r="H4594" s="34" t="s">
        <v>1031</v>
      </c>
      <c r="I4594" s="34" t="s">
        <v>1077</v>
      </c>
      <c r="J4594" s="34" t="str">
        <f t="shared" si="357"/>
        <v>Used VehicleOverall UV retail gross profit p.u.</v>
      </c>
      <c r="K4594" s="34" t="str">
        <f t="shared" si="358"/>
        <v>420Toyota Non-FP UV retail revenue</v>
      </c>
      <c r="L4594" s="28">
        <f>+SUMIF('TB 4-24'!M:M,$AL4594,'TB 4-24'!G:G)</f>
        <v>0</v>
      </c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>
        <f>+SUMIF('Input Sheet'!$S:$S,$AL4594,'Input Sheet'!C:C)</f>
        <v>0</v>
      </c>
      <c r="Z4594" s="28">
        <f>+SUMIF('Input Sheet'!$S:$S,$AL4594,'Input Sheet'!D:D)</f>
        <v>0</v>
      </c>
      <c r="AA4594" s="28">
        <f>+SUMIF('Input Sheet'!$S:$S,$AL4594,'Input Sheet'!E:E)</f>
        <v>0</v>
      </c>
      <c r="AB4594" s="28">
        <f>+SUMIF('Input Sheet'!$S:$S,$AL4594,'Input Sheet'!F:F)</f>
        <v>0</v>
      </c>
      <c r="AC4594" s="28">
        <f>+SUMIF('Input Sheet'!$S:$S,$AL4594,'Input Sheet'!G:G)</f>
        <v>0</v>
      </c>
      <c r="AD4594" s="28">
        <f>+SUMIF('Input Sheet'!$S:$S,$AL4594,'Input Sheet'!H:H)</f>
        <v>0</v>
      </c>
      <c r="AE4594" s="28">
        <f>+SUMIF('Input Sheet'!$S:$S,$AL4594,'Input Sheet'!I:I)</f>
        <v>0</v>
      </c>
      <c r="AF4594" s="28">
        <f>+SUMIF('Input Sheet'!$S:$S,$AL4594,'Input Sheet'!J:J)</f>
        <v>0</v>
      </c>
      <c r="AG4594" s="28">
        <f>+SUMIF('Input Sheet'!$S:$S,$AL4594,'Input Sheet'!K:K)</f>
        <v>0</v>
      </c>
      <c r="AH4594" s="28">
        <f>+SUMIF('Input Sheet'!$S:$S,$AL4594,'Input Sheet'!L:L)</f>
        <v>0</v>
      </c>
      <c r="AI4594" s="28">
        <f>+SUMIF('Input Sheet'!$S:$S,$AL4594,'Input Sheet'!M:M)</f>
        <v>0</v>
      </c>
      <c r="AJ4594" s="28">
        <f>+SUMIF('Input Sheet'!$S:$S,$AL4594,'Input Sheet'!N:N)</f>
        <v>0</v>
      </c>
      <c r="AK4594" s="28"/>
      <c r="AL4594" s="27" t="str">
        <f t="shared" si="356"/>
        <v>420-3212</v>
      </c>
      <c r="AM4594" s="34" t="str">
        <f t="shared" si="359"/>
        <v>Used Vehicle</v>
      </c>
      <c r="AN4594" s="34" t="str">
        <f t="shared" si="360"/>
        <v>Used VehicleOverall UV retail gross profit p.u.</v>
      </c>
      <c r="AO4594" s="35"/>
      <c r="AP4594" s="35"/>
      <c r="AQ4594" s="35"/>
    </row>
    <row r="4595" spans="1:43" x14ac:dyDescent="0.25">
      <c r="A4595" s="27" t="s">
        <v>103</v>
      </c>
      <c r="B4595" s="27" t="s">
        <v>104</v>
      </c>
      <c r="C4595" s="27" t="s">
        <v>663</v>
      </c>
      <c r="D4595" s="27" t="s">
        <v>634</v>
      </c>
      <c r="E4595" s="27" t="s">
        <v>667</v>
      </c>
      <c r="F4595" s="27" t="s">
        <v>1075</v>
      </c>
      <c r="G4595" s="27" t="s">
        <v>1076</v>
      </c>
      <c r="H4595" s="34" t="s">
        <v>1031</v>
      </c>
      <c r="I4595" s="34" t="s">
        <v>1077</v>
      </c>
      <c r="J4595" s="34" t="str">
        <f t="shared" si="357"/>
        <v>Used VehicleOverall UV retail gross profit p.u.</v>
      </c>
      <c r="K4595" s="34" t="str">
        <f t="shared" si="358"/>
        <v>421Toyota Non-FP UV retail revenue</v>
      </c>
      <c r="L4595" s="28">
        <f>+SUMIF('TB 4-24'!M:M,$AL4595,'TB 4-24'!G:G)</f>
        <v>0</v>
      </c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>
        <f>+SUMIF('Input Sheet'!$S:$S,$AL4595,'Input Sheet'!C:C)</f>
        <v>0</v>
      </c>
      <c r="Z4595" s="28">
        <f>+SUMIF('Input Sheet'!$S:$S,$AL4595,'Input Sheet'!D:D)</f>
        <v>0</v>
      </c>
      <c r="AA4595" s="28">
        <f>+SUMIF('Input Sheet'!$S:$S,$AL4595,'Input Sheet'!E:E)</f>
        <v>0</v>
      </c>
      <c r="AB4595" s="28">
        <f>+SUMIF('Input Sheet'!$S:$S,$AL4595,'Input Sheet'!F:F)</f>
        <v>0</v>
      </c>
      <c r="AC4595" s="28">
        <f>+SUMIF('Input Sheet'!$S:$S,$AL4595,'Input Sheet'!G:G)</f>
        <v>0</v>
      </c>
      <c r="AD4595" s="28">
        <f>+SUMIF('Input Sheet'!$S:$S,$AL4595,'Input Sheet'!H:H)</f>
        <v>0</v>
      </c>
      <c r="AE4595" s="28">
        <f>+SUMIF('Input Sheet'!$S:$S,$AL4595,'Input Sheet'!I:I)</f>
        <v>0</v>
      </c>
      <c r="AF4595" s="28">
        <f>+SUMIF('Input Sheet'!$S:$S,$AL4595,'Input Sheet'!J:J)</f>
        <v>0</v>
      </c>
      <c r="AG4595" s="28">
        <f>+SUMIF('Input Sheet'!$S:$S,$AL4595,'Input Sheet'!K:K)</f>
        <v>0</v>
      </c>
      <c r="AH4595" s="28">
        <f>+SUMIF('Input Sheet'!$S:$S,$AL4595,'Input Sheet'!L:L)</f>
        <v>0</v>
      </c>
      <c r="AI4595" s="28">
        <f>+SUMIF('Input Sheet'!$S:$S,$AL4595,'Input Sheet'!M:M)</f>
        <v>0</v>
      </c>
      <c r="AJ4595" s="28">
        <f>+SUMIF('Input Sheet'!$S:$S,$AL4595,'Input Sheet'!N:N)</f>
        <v>0</v>
      </c>
      <c r="AK4595" s="28"/>
      <c r="AL4595" s="27" t="str">
        <f t="shared" si="356"/>
        <v>421-3212</v>
      </c>
      <c r="AM4595" s="34" t="str">
        <f t="shared" si="359"/>
        <v>Used Vehicle</v>
      </c>
      <c r="AN4595" s="34" t="str">
        <f t="shared" si="360"/>
        <v>Used VehicleOverall UV retail gross profit p.u.</v>
      </c>
      <c r="AO4595" s="35"/>
      <c r="AP4595" s="35"/>
      <c r="AQ4595" s="35"/>
    </row>
    <row r="4596" spans="1:43" x14ac:dyDescent="0.25">
      <c r="A4596" s="27" t="s">
        <v>103</v>
      </c>
      <c r="B4596" s="27" t="s">
        <v>104</v>
      </c>
      <c r="C4596" s="27" t="s">
        <v>671</v>
      </c>
      <c r="D4596" s="27" t="s">
        <v>634</v>
      </c>
      <c r="E4596" s="27" t="s">
        <v>719</v>
      </c>
      <c r="F4596" s="27" t="s">
        <v>1075</v>
      </c>
      <c r="G4596" s="27" t="s">
        <v>1076</v>
      </c>
      <c r="H4596" s="34" t="s">
        <v>1031</v>
      </c>
      <c r="I4596" s="34" t="s">
        <v>1077</v>
      </c>
      <c r="J4596" s="34" t="str">
        <f t="shared" si="357"/>
        <v>Used VehicleOverall UV retail gross profit p.u.</v>
      </c>
      <c r="K4596" s="34" t="str">
        <f t="shared" si="358"/>
        <v>320Toyota Non-FP UV retail revenue</v>
      </c>
      <c r="L4596" s="28">
        <f>+SUMIF('TB 4-24'!M:M,$AL4596,'TB 4-24'!G:G)</f>
        <v>0</v>
      </c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>
        <f>+SUMIF('Input Sheet'!$S:$S,$AL4596,'Input Sheet'!C:C)</f>
        <v>0</v>
      </c>
      <c r="Z4596" s="28">
        <f>+SUMIF('Input Sheet'!$S:$S,$AL4596,'Input Sheet'!D:D)</f>
        <v>0</v>
      </c>
      <c r="AA4596" s="28">
        <f>+SUMIF('Input Sheet'!$S:$S,$AL4596,'Input Sheet'!E:E)</f>
        <v>0</v>
      </c>
      <c r="AB4596" s="28">
        <f>+SUMIF('Input Sheet'!$S:$S,$AL4596,'Input Sheet'!F:F)</f>
        <v>0</v>
      </c>
      <c r="AC4596" s="28">
        <f>+SUMIF('Input Sheet'!$S:$S,$AL4596,'Input Sheet'!G:G)</f>
        <v>0</v>
      </c>
      <c r="AD4596" s="28">
        <f>+SUMIF('Input Sheet'!$S:$S,$AL4596,'Input Sheet'!H:H)</f>
        <v>0</v>
      </c>
      <c r="AE4596" s="28">
        <f>+SUMIF('Input Sheet'!$S:$S,$AL4596,'Input Sheet'!I:I)</f>
        <v>0</v>
      </c>
      <c r="AF4596" s="28">
        <f>+SUMIF('Input Sheet'!$S:$S,$AL4596,'Input Sheet'!J:J)</f>
        <v>0</v>
      </c>
      <c r="AG4596" s="28">
        <f>+SUMIF('Input Sheet'!$S:$S,$AL4596,'Input Sheet'!K:K)</f>
        <v>0</v>
      </c>
      <c r="AH4596" s="28">
        <f>+SUMIF('Input Sheet'!$S:$S,$AL4596,'Input Sheet'!L:L)</f>
        <v>0</v>
      </c>
      <c r="AI4596" s="28">
        <f>+SUMIF('Input Sheet'!$S:$S,$AL4596,'Input Sheet'!M:M)</f>
        <v>0</v>
      </c>
      <c r="AJ4596" s="28">
        <f>+SUMIF('Input Sheet'!$S:$S,$AL4596,'Input Sheet'!N:N)</f>
        <v>0</v>
      </c>
      <c r="AK4596" s="28"/>
      <c r="AL4596" s="27" t="str">
        <f t="shared" si="356"/>
        <v>320-3212</v>
      </c>
      <c r="AM4596" s="34" t="str">
        <f t="shared" si="359"/>
        <v>Used Vehicle</v>
      </c>
      <c r="AN4596" s="34" t="str">
        <f t="shared" si="360"/>
        <v>Used VehicleOverall UV retail gross profit p.u.</v>
      </c>
      <c r="AO4596" s="35"/>
      <c r="AP4596" s="35"/>
      <c r="AQ4596" s="35"/>
    </row>
    <row r="4597" spans="1:43" x14ac:dyDescent="0.25">
      <c r="A4597" s="27" t="s">
        <v>103</v>
      </c>
      <c r="B4597" s="27" t="s">
        <v>104</v>
      </c>
      <c r="C4597" s="27" t="s">
        <v>671</v>
      </c>
      <c r="D4597" s="27" t="s">
        <v>634</v>
      </c>
      <c r="E4597" s="27" t="s">
        <v>674</v>
      </c>
      <c r="F4597" s="27" t="s">
        <v>1075</v>
      </c>
      <c r="G4597" s="27" t="s">
        <v>1076</v>
      </c>
      <c r="H4597" s="34" t="s">
        <v>1031</v>
      </c>
      <c r="I4597" s="34" t="s">
        <v>1077</v>
      </c>
      <c r="J4597" s="34" t="str">
        <f t="shared" si="357"/>
        <v>Used VehicleOverall UV retail gross profit p.u.</v>
      </c>
      <c r="K4597" s="34" t="str">
        <f t="shared" si="358"/>
        <v>321Toyota Non-FP UV retail revenue</v>
      </c>
      <c r="L4597" s="28">
        <f>+SUMIF('TB 4-24'!M:M,$AL4597,'TB 4-24'!G:G)</f>
        <v>0</v>
      </c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>
        <f>+SUMIF('Input Sheet'!$S:$S,$AL4597,'Input Sheet'!C:C)</f>
        <v>0</v>
      </c>
      <c r="Z4597" s="28">
        <f>+SUMIF('Input Sheet'!$S:$S,$AL4597,'Input Sheet'!D:D)</f>
        <v>0</v>
      </c>
      <c r="AA4597" s="28">
        <f>+SUMIF('Input Sheet'!$S:$S,$AL4597,'Input Sheet'!E:E)</f>
        <v>0</v>
      </c>
      <c r="AB4597" s="28">
        <f>+SUMIF('Input Sheet'!$S:$S,$AL4597,'Input Sheet'!F:F)</f>
        <v>0</v>
      </c>
      <c r="AC4597" s="28">
        <f>+SUMIF('Input Sheet'!$S:$S,$AL4597,'Input Sheet'!G:G)</f>
        <v>0</v>
      </c>
      <c r="AD4597" s="28">
        <f>+SUMIF('Input Sheet'!$S:$S,$AL4597,'Input Sheet'!H:H)</f>
        <v>0</v>
      </c>
      <c r="AE4597" s="28">
        <f>+SUMIF('Input Sheet'!$S:$S,$AL4597,'Input Sheet'!I:I)</f>
        <v>0</v>
      </c>
      <c r="AF4597" s="28">
        <f>+SUMIF('Input Sheet'!$S:$S,$AL4597,'Input Sheet'!J:J)</f>
        <v>0</v>
      </c>
      <c r="AG4597" s="28">
        <f>+SUMIF('Input Sheet'!$S:$S,$AL4597,'Input Sheet'!K:K)</f>
        <v>0</v>
      </c>
      <c r="AH4597" s="28">
        <f>+SUMIF('Input Sheet'!$S:$S,$AL4597,'Input Sheet'!L:L)</f>
        <v>0</v>
      </c>
      <c r="AI4597" s="28">
        <f>+SUMIF('Input Sheet'!$S:$S,$AL4597,'Input Sheet'!M:M)</f>
        <v>0</v>
      </c>
      <c r="AJ4597" s="28">
        <f>+SUMIF('Input Sheet'!$S:$S,$AL4597,'Input Sheet'!N:N)</f>
        <v>0</v>
      </c>
      <c r="AK4597" s="28"/>
      <c r="AL4597" s="27" t="str">
        <f t="shared" si="356"/>
        <v>321-3212</v>
      </c>
      <c r="AM4597" s="34" t="str">
        <f t="shared" si="359"/>
        <v>Used Vehicle</v>
      </c>
      <c r="AN4597" s="34" t="str">
        <f t="shared" si="360"/>
        <v>Used VehicleOverall UV retail gross profit p.u.</v>
      </c>
      <c r="AO4597" s="35"/>
      <c r="AP4597" s="35"/>
      <c r="AQ4597" s="35"/>
    </row>
    <row r="4598" spans="1:43" x14ac:dyDescent="0.25">
      <c r="A4598" s="27" t="s">
        <v>103</v>
      </c>
      <c r="B4598" s="27" t="s">
        <v>104</v>
      </c>
      <c r="C4598" s="27" t="s">
        <v>104</v>
      </c>
      <c r="D4598" s="27" t="s">
        <v>634</v>
      </c>
      <c r="E4598" s="27" t="s">
        <v>654</v>
      </c>
      <c r="F4598" s="27" t="s">
        <v>1075</v>
      </c>
      <c r="G4598" s="27" t="s">
        <v>1076</v>
      </c>
      <c r="H4598" s="34" t="s">
        <v>1031</v>
      </c>
      <c r="I4598" s="34" t="s">
        <v>1077</v>
      </c>
      <c r="J4598" s="34" t="str">
        <f t="shared" si="357"/>
        <v>Used VehicleOverall UV retail gross profit p.u.</v>
      </c>
      <c r="K4598" s="34" t="str">
        <f t="shared" si="358"/>
        <v>120Toyota Non-FP UV retail revenue</v>
      </c>
      <c r="L4598" s="28">
        <f>+SUMIF('TB 4-24'!M:M,$AL4598,'TB 4-24'!G:G)</f>
        <v>0</v>
      </c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>
        <f>+SUMIF('Input Sheet'!$S:$S,$AL4598,'Input Sheet'!C:C)</f>
        <v>0</v>
      </c>
      <c r="Z4598" s="28">
        <f>+SUMIF('Input Sheet'!$S:$S,$AL4598,'Input Sheet'!D:D)</f>
        <v>0</v>
      </c>
      <c r="AA4598" s="28">
        <f>+SUMIF('Input Sheet'!$S:$S,$AL4598,'Input Sheet'!E:E)</f>
        <v>0</v>
      </c>
      <c r="AB4598" s="28">
        <f>+SUMIF('Input Sheet'!$S:$S,$AL4598,'Input Sheet'!F:F)</f>
        <v>0</v>
      </c>
      <c r="AC4598" s="28">
        <f>+SUMIF('Input Sheet'!$S:$S,$AL4598,'Input Sheet'!G:G)</f>
        <v>0</v>
      </c>
      <c r="AD4598" s="28">
        <f>+SUMIF('Input Sheet'!$S:$S,$AL4598,'Input Sheet'!H:H)</f>
        <v>0</v>
      </c>
      <c r="AE4598" s="28">
        <f>+SUMIF('Input Sheet'!$S:$S,$AL4598,'Input Sheet'!I:I)</f>
        <v>0</v>
      </c>
      <c r="AF4598" s="28">
        <f>+SUMIF('Input Sheet'!$S:$S,$AL4598,'Input Sheet'!J:J)</f>
        <v>0</v>
      </c>
      <c r="AG4598" s="28">
        <f>+SUMIF('Input Sheet'!$S:$S,$AL4598,'Input Sheet'!K:K)</f>
        <v>0</v>
      </c>
      <c r="AH4598" s="28">
        <f>+SUMIF('Input Sheet'!$S:$S,$AL4598,'Input Sheet'!L:L)</f>
        <v>0</v>
      </c>
      <c r="AI4598" s="28">
        <f>+SUMIF('Input Sheet'!$S:$S,$AL4598,'Input Sheet'!M:M)</f>
        <v>0</v>
      </c>
      <c r="AJ4598" s="28">
        <f>+SUMIF('Input Sheet'!$S:$S,$AL4598,'Input Sheet'!N:N)</f>
        <v>0</v>
      </c>
      <c r="AK4598" s="28"/>
      <c r="AL4598" s="27" t="str">
        <f t="shared" si="356"/>
        <v>120-3212</v>
      </c>
      <c r="AM4598" s="34" t="str">
        <f t="shared" si="359"/>
        <v>Used Vehicle</v>
      </c>
      <c r="AN4598" s="34" t="str">
        <f t="shared" si="360"/>
        <v>Used VehicleOverall UV retail gross profit p.u.</v>
      </c>
      <c r="AO4598" s="35"/>
      <c r="AP4598" s="35"/>
      <c r="AQ4598" s="35"/>
    </row>
    <row r="4599" spans="1:43" x14ac:dyDescent="0.25">
      <c r="A4599" s="27" t="s">
        <v>103</v>
      </c>
      <c r="B4599" s="27" t="s">
        <v>104</v>
      </c>
      <c r="C4599" s="27" t="s">
        <v>657</v>
      </c>
      <c r="D4599" s="27" t="s">
        <v>630</v>
      </c>
      <c r="E4599" s="27" t="s">
        <v>661</v>
      </c>
      <c r="F4599" s="27" t="s">
        <v>1078</v>
      </c>
      <c r="G4599" s="27" t="s">
        <v>1079</v>
      </c>
      <c r="H4599" s="34" t="s">
        <v>1031</v>
      </c>
      <c r="I4599" s="34" t="s">
        <v>1046</v>
      </c>
      <c r="J4599" s="34" t="str">
        <f t="shared" si="357"/>
        <v>Used VehicleOT retail gross profit p.u.</v>
      </c>
      <c r="K4599" s="34" t="str">
        <f t="shared" si="358"/>
        <v>221Toyota OT UV revenue</v>
      </c>
      <c r="L4599" s="28">
        <f>+SUMIF('TB 4-24'!M:M,$AL4599,'TB 4-24'!G:G)</f>
        <v>0</v>
      </c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>
        <f>+SUMIF('Input Sheet'!$S:$S,$AL4599,'Input Sheet'!C:C)</f>
        <v>0</v>
      </c>
      <c r="Z4599" s="28">
        <f>+SUMIF('Input Sheet'!$S:$S,$AL4599,'Input Sheet'!D:D)</f>
        <v>0</v>
      </c>
      <c r="AA4599" s="28">
        <f>+SUMIF('Input Sheet'!$S:$S,$AL4599,'Input Sheet'!E:E)</f>
        <v>0</v>
      </c>
      <c r="AB4599" s="28">
        <f>+SUMIF('Input Sheet'!$S:$S,$AL4599,'Input Sheet'!F:F)</f>
        <v>0</v>
      </c>
      <c r="AC4599" s="28">
        <f>+SUMIF('Input Sheet'!$S:$S,$AL4599,'Input Sheet'!G:G)</f>
        <v>0</v>
      </c>
      <c r="AD4599" s="28">
        <f>+SUMIF('Input Sheet'!$S:$S,$AL4599,'Input Sheet'!H:H)</f>
        <v>0</v>
      </c>
      <c r="AE4599" s="28">
        <f>+SUMIF('Input Sheet'!$S:$S,$AL4599,'Input Sheet'!I:I)</f>
        <v>0</v>
      </c>
      <c r="AF4599" s="28">
        <f>+SUMIF('Input Sheet'!$S:$S,$AL4599,'Input Sheet'!J:J)</f>
        <v>0</v>
      </c>
      <c r="AG4599" s="28">
        <f>+SUMIF('Input Sheet'!$S:$S,$AL4599,'Input Sheet'!K:K)</f>
        <v>0</v>
      </c>
      <c r="AH4599" s="28">
        <f>+SUMIF('Input Sheet'!$S:$S,$AL4599,'Input Sheet'!L:L)</f>
        <v>0</v>
      </c>
      <c r="AI4599" s="28">
        <f>+SUMIF('Input Sheet'!$S:$S,$AL4599,'Input Sheet'!M:M)</f>
        <v>0</v>
      </c>
      <c r="AJ4599" s="28">
        <f>+SUMIF('Input Sheet'!$S:$S,$AL4599,'Input Sheet'!N:N)</f>
        <v>0</v>
      </c>
      <c r="AK4599" s="28"/>
      <c r="AL4599" s="27" t="str">
        <f t="shared" si="356"/>
        <v>221-3206</v>
      </c>
      <c r="AM4599" s="34" t="str">
        <f t="shared" si="359"/>
        <v>Used Vehicle</v>
      </c>
      <c r="AN4599" s="34" t="str">
        <f t="shared" si="360"/>
        <v>Used VehicleOT retail gross profit p.u.</v>
      </c>
      <c r="AO4599" s="35"/>
      <c r="AP4599" s="35"/>
      <c r="AQ4599" s="35"/>
    </row>
    <row r="4600" spans="1:43" x14ac:dyDescent="0.25">
      <c r="A4600" s="27" t="s">
        <v>103</v>
      </c>
      <c r="B4600" s="27" t="s">
        <v>104</v>
      </c>
      <c r="C4600" s="27" t="s">
        <v>663</v>
      </c>
      <c r="D4600" s="27" t="s">
        <v>630</v>
      </c>
      <c r="E4600" s="27" t="s">
        <v>666</v>
      </c>
      <c r="F4600" s="27" t="s">
        <v>1078</v>
      </c>
      <c r="G4600" s="27" t="s">
        <v>1079</v>
      </c>
      <c r="H4600" s="34" t="s">
        <v>1031</v>
      </c>
      <c r="I4600" s="34" t="s">
        <v>1046</v>
      </c>
      <c r="J4600" s="34" t="str">
        <f t="shared" si="357"/>
        <v>Used VehicleOT retail gross profit p.u.</v>
      </c>
      <c r="K4600" s="34" t="str">
        <f t="shared" si="358"/>
        <v>420Toyota OT UV revenue</v>
      </c>
      <c r="L4600" s="28">
        <f>+SUMIF('TB 4-24'!M:M,$AL4600,'TB 4-24'!G:G)</f>
        <v>0</v>
      </c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>
        <f>+SUMIF('Input Sheet'!$S:$S,$AL4600,'Input Sheet'!C:C)</f>
        <v>0</v>
      </c>
      <c r="Z4600" s="28">
        <f>+SUMIF('Input Sheet'!$S:$S,$AL4600,'Input Sheet'!D:D)</f>
        <v>0</v>
      </c>
      <c r="AA4600" s="28">
        <f>+SUMIF('Input Sheet'!$S:$S,$AL4600,'Input Sheet'!E:E)</f>
        <v>0</v>
      </c>
      <c r="AB4600" s="28">
        <f>+SUMIF('Input Sheet'!$S:$S,$AL4600,'Input Sheet'!F:F)</f>
        <v>0</v>
      </c>
      <c r="AC4600" s="28">
        <f>+SUMIF('Input Sheet'!$S:$S,$AL4600,'Input Sheet'!G:G)</f>
        <v>0</v>
      </c>
      <c r="AD4600" s="28">
        <f>+SUMIF('Input Sheet'!$S:$S,$AL4600,'Input Sheet'!H:H)</f>
        <v>0</v>
      </c>
      <c r="AE4600" s="28">
        <f>+SUMIF('Input Sheet'!$S:$S,$AL4600,'Input Sheet'!I:I)</f>
        <v>0</v>
      </c>
      <c r="AF4600" s="28">
        <f>+SUMIF('Input Sheet'!$S:$S,$AL4600,'Input Sheet'!J:J)</f>
        <v>0</v>
      </c>
      <c r="AG4600" s="28">
        <f>+SUMIF('Input Sheet'!$S:$S,$AL4600,'Input Sheet'!K:K)</f>
        <v>0</v>
      </c>
      <c r="AH4600" s="28">
        <f>+SUMIF('Input Sheet'!$S:$S,$AL4600,'Input Sheet'!L:L)</f>
        <v>0</v>
      </c>
      <c r="AI4600" s="28">
        <f>+SUMIF('Input Sheet'!$S:$S,$AL4600,'Input Sheet'!M:M)</f>
        <v>0</v>
      </c>
      <c r="AJ4600" s="28">
        <f>+SUMIF('Input Sheet'!$S:$S,$AL4600,'Input Sheet'!N:N)</f>
        <v>0</v>
      </c>
      <c r="AK4600" s="28"/>
      <c r="AL4600" s="27" t="str">
        <f t="shared" si="356"/>
        <v>420-3206</v>
      </c>
      <c r="AM4600" s="34" t="str">
        <f t="shared" si="359"/>
        <v>Used Vehicle</v>
      </c>
      <c r="AN4600" s="34" t="str">
        <f t="shared" si="360"/>
        <v>Used VehicleOT retail gross profit p.u.</v>
      </c>
      <c r="AO4600" s="35"/>
      <c r="AP4600" s="35"/>
      <c r="AQ4600" s="35"/>
    </row>
    <row r="4601" spans="1:43" x14ac:dyDescent="0.25">
      <c r="A4601" s="27" t="s">
        <v>103</v>
      </c>
      <c r="B4601" s="27" t="s">
        <v>104</v>
      </c>
      <c r="C4601" s="27" t="s">
        <v>663</v>
      </c>
      <c r="D4601" s="27" t="s">
        <v>630</v>
      </c>
      <c r="E4601" s="27" t="s">
        <v>667</v>
      </c>
      <c r="F4601" s="27" t="s">
        <v>1078</v>
      </c>
      <c r="G4601" s="27" t="s">
        <v>1079</v>
      </c>
      <c r="H4601" s="34" t="s">
        <v>1031</v>
      </c>
      <c r="I4601" s="34" t="s">
        <v>1046</v>
      </c>
      <c r="J4601" s="34" t="str">
        <f t="shared" si="357"/>
        <v>Used VehicleOT retail gross profit p.u.</v>
      </c>
      <c r="K4601" s="34" t="str">
        <f t="shared" si="358"/>
        <v>421Toyota OT UV revenue</v>
      </c>
      <c r="L4601" s="28">
        <f>+SUMIF('TB 4-24'!M:M,$AL4601,'TB 4-24'!G:G)</f>
        <v>0</v>
      </c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>
        <f>+SUMIF('Input Sheet'!$S:$S,$AL4601,'Input Sheet'!C:C)</f>
        <v>0</v>
      </c>
      <c r="Z4601" s="28">
        <f>+SUMIF('Input Sheet'!$S:$S,$AL4601,'Input Sheet'!D:D)</f>
        <v>0</v>
      </c>
      <c r="AA4601" s="28">
        <f>+SUMIF('Input Sheet'!$S:$S,$AL4601,'Input Sheet'!E:E)</f>
        <v>0</v>
      </c>
      <c r="AB4601" s="28">
        <f>+SUMIF('Input Sheet'!$S:$S,$AL4601,'Input Sheet'!F:F)</f>
        <v>0</v>
      </c>
      <c r="AC4601" s="28">
        <f>+SUMIF('Input Sheet'!$S:$S,$AL4601,'Input Sheet'!G:G)</f>
        <v>0</v>
      </c>
      <c r="AD4601" s="28">
        <f>+SUMIF('Input Sheet'!$S:$S,$AL4601,'Input Sheet'!H:H)</f>
        <v>0</v>
      </c>
      <c r="AE4601" s="28">
        <f>+SUMIF('Input Sheet'!$S:$S,$AL4601,'Input Sheet'!I:I)</f>
        <v>0</v>
      </c>
      <c r="AF4601" s="28">
        <f>+SUMIF('Input Sheet'!$S:$S,$AL4601,'Input Sheet'!J:J)</f>
        <v>0</v>
      </c>
      <c r="AG4601" s="28">
        <f>+SUMIF('Input Sheet'!$S:$S,$AL4601,'Input Sheet'!K:K)</f>
        <v>0</v>
      </c>
      <c r="AH4601" s="28">
        <f>+SUMIF('Input Sheet'!$S:$S,$AL4601,'Input Sheet'!L:L)</f>
        <v>0</v>
      </c>
      <c r="AI4601" s="28">
        <f>+SUMIF('Input Sheet'!$S:$S,$AL4601,'Input Sheet'!M:M)</f>
        <v>0</v>
      </c>
      <c r="AJ4601" s="28">
        <f>+SUMIF('Input Sheet'!$S:$S,$AL4601,'Input Sheet'!N:N)</f>
        <v>0</v>
      </c>
      <c r="AK4601" s="28"/>
      <c r="AL4601" s="27" t="str">
        <f t="shared" si="356"/>
        <v>421-3206</v>
      </c>
      <c r="AM4601" s="34" t="str">
        <f t="shared" si="359"/>
        <v>Used Vehicle</v>
      </c>
      <c r="AN4601" s="34" t="str">
        <f t="shared" si="360"/>
        <v>Used VehicleOT retail gross profit p.u.</v>
      </c>
      <c r="AO4601" s="35"/>
      <c r="AP4601" s="35"/>
      <c r="AQ4601" s="35"/>
    </row>
    <row r="4602" spans="1:43" x14ac:dyDescent="0.25">
      <c r="A4602" s="27" t="s">
        <v>103</v>
      </c>
      <c r="B4602" s="27" t="s">
        <v>104</v>
      </c>
      <c r="C4602" s="27" t="s">
        <v>671</v>
      </c>
      <c r="D4602" s="27" t="s">
        <v>630</v>
      </c>
      <c r="E4602" s="27" t="s">
        <v>719</v>
      </c>
      <c r="F4602" s="27" t="s">
        <v>1078</v>
      </c>
      <c r="G4602" s="27" t="s">
        <v>1079</v>
      </c>
      <c r="H4602" s="34" t="s">
        <v>1031</v>
      </c>
      <c r="I4602" s="34" t="s">
        <v>1046</v>
      </c>
      <c r="J4602" s="34" t="str">
        <f t="shared" si="357"/>
        <v>Used VehicleOT retail gross profit p.u.</v>
      </c>
      <c r="K4602" s="34" t="str">
        <f t="shared" si="358"/>
        <v>320Toyota OT UV revenue</v>
      </c>
      <c r="L4602" s="28">
        <f>+SUMIF('TB 4-24'!M:M,$AL4602,'TB 4-24'!G:G)</f>
        <v>0</v>
      </c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>
        <f>+SUMIF('Input Sheet'!$S:$S,$AL4602,'Input Sheet'!C:C)</f>
        <v>0</v>
      </c>
      <c r="Z4602" s="28">
        <f>+SUMIF('Input Sheet'!$S:$S,$AL4602,'Input Sheet'!D:D)</f>
        <v>0</v>
      </c>
      <c r="AA4602" s="28">
        <f>+SUMIF('Input Sheet'!$S:$S,$AL4602,'Input Sheet'!E:E)</f>
        <v>0</v>
      </c>
      <c r="AB4602" s="28">
        <f>+SUMIF('Input Sheet'!$S:$S,$AL4602,'Input Sheet'!F:F)</f>
        <v>0</v>
      </c>
      <c r="AC4602" s="28">
        <f>+SUMIF('Input Sheet'!$S:$S,$AL4602,'Input Sheet'!G:G)</f>
        <v>0</v>
      </c>
      <c r="AD4602" s="28">
        <f>+SUMIF('Input Sheet'!$S:$S,$AL4602,'Input Sheet'!H:H)</f>
        <v>0</v>
      </c>
      <c r="AE4602" s="28">
        <f>+SUMIF('Input Sheet'!$S:$S,$AL4602,'Input Sheet'!I:I)</f>
        <v>0</v>
      </c>
      <c r="AF4602" s="28">
        <f>+SUMIF('Input Sheet'!$S:$S,$AL4602,'Input Sheet'!J:J)</f>
        <v>0</v>
      </c>
      <c r="AG4602" s="28">
        <f>+SUMIF('Input Sheet'!$S:$S,$AL4602,'Input Sheet'!K:K)</f>
        <v>0</v>
      </c>
      <c r="AH4602" s="28">
        <f>+SUMIF('Input Sheet'!$S:$S,$AL4602,'Input Sheet'!L:L)</f>
        <v>0</v>
      </c>
      <c r="AI4602" s="28">
        <f>+SUMIF('Input Sheet'!$S:$S,$AL4602,'Input Sheet'!M:M)</f>
        <v>0</v>
      </c>
      <c r="AJ4602" s="28">
        <f>+SUMIF('Input Sheet'!$S:$S,$AL4602,'Input Sheet'!N:N)</f>
        <v>0</v>
      </c>
      <c r="AK4602" s="28"/>
      <c r="AL4602" s="27" t="str">
        <f t="shared" si="356"/>
        <v>320-3206</v>
      </c>
      <c r="AM4602" s="34" t="str">
        <f t="shared" si="359"/>
        <v>Used Vehicle</v>
      </c>
      <c r="AN4602" s="34" t="str">
        <f t="shared" si="360"/>
        <v>Used VehicleOT retail gross profit p.u.</v>
      </c>
      <c r="AO4602" s="35"/>
      <c r="AP4602" s="35"/>
      <c r="AQ4602" s="35"/>
    </row>
    <row r="4603" spans="1:43" x14ac:dyDescent="0.25">
      <c r="A4603" s="27" t="s">
        <v>103</v>
      </c>
      <c r="B4603" s="27" t="s">
        <v>104</v>
      </c>
      <c r="C4603" s="27" t="s">
        <v>671</v>
      </c>
      <c r="D4603" s="27" t="s">
        <v>630</v>
      </c>
      <c r="E4603" s="27" t="s">
        <v>674</v>
      </c>
      <c r="F4603" s="27" t="s">
        <v>1078</v>
      </c>
      <c r="G4603" s="27" t="s">
        <v>1079</v>
      </c>
      <c r="H4603" s="34" t="s">
        <v>1031</v>
      </c>
      <c r="I4603" s="34" t="s">
        <v>1046</v>
      </c>
      <c r="J4603" s="34" t="str">
        <f t="shared" si="357"/>
        <v>Used VehicleOT retail gross profit p.u.</v>
      </c>
      <c r="K4603" s="34" t="str">
        <f t="shared" si="358"/>
        <v>321Toyota OT UV revenue</v>
      </c>
      <c r="L4603" s="28">
        <f>+SUMIF('TB 4-24'!M:M,$AL4603,'TB 4-24'!G:G)</f>
        <v>0</v>
      </c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>
        <f>+SUMIF('Input Sheet'!$S:$S,$AL4603,'Input Sheet'!C:C)</f>
        <v>0</v>
      </c>
      <c r="Z4603" s="28">
        <f>+SUMIF('Input Sheet'!$S:$S,$AL4603,'Input Sheet'!D:D)</f>
        <v>0</v>
      </c>
      <c r="AA4603" s="28">
        <f>+SUMIF('Input Sheet'!$S:$S,$AL4603,'Input Sheet'!E:E)</f>
        <v>0</v>
      </c>
      <c r="AB4603" s="28">
        <f>+SUMIF('Input Sheet'!$S:$S,$AL4603,'Input Sheet'!F:F)</f>
        <v>0</v>
      </c>
      <c r="AC4603" s="28">
        <f>+SUMIF('Input Sheet'!$S:$S,$AL4603,'Input Sheet'!G:G)</f>
        <v>0</v>
      </c>
      <c r="AD4603" s="28">
        <f>+SUMIF('Input Sheet'!$S:$S,$AL4603,'Input Sheet'!H:H)</f>
        <v>0</v>
      </c>
      <c r="AE4603" s="28">
        <f>+SUMIF('Input Sheet'!$S:$S,$AL4603,'Input Sheet'!I:I)</f>
        <v>0</v>
      </c>
      <c r="AF4603" s="28">
        <f>+SUMIF('Input Sheet'!$S:$S,$AL4603,'Input Sheet'!J:J)</f>
        <v>0</v>
      </c>
      <c r="AG4603" s="28">
        <f>+SUMIF('Input Sheet'!$S:$S,$AL4603,'Input Sheet'!K:K)</f>
        <v>0</v>
      </c>
      <c r="AH4603" s="28">
        <f>+SUMIF('Input Sheet'!$S:$S,$AL4603,'Input Sheet'!L:L)</f>
        <v>0</v>
      </c>
      <c r="AI4603" s="28">
        <f>+SUMIF('Input Sheet'!$S:$S,$AL4603,'Input Sheet'!M:M)</f>
        <v>0</v>
      </c>
      <c r="AJ4603" s="28">
        <f>+SUMIF('Input Sheet'!$S:$S,$AL4603,'Input Sheet'!N:N)</f>
        <v>0</v>
      </c>
      <c r="AK4603" s="28"/>
      <c r="AL4603" s="27" t="str">
        <f t="shared" si="356"/>
        <v>321-3206</v>
      </c>
      <c r="AM4603" s="34" t="str">
        <f t="shared" si="359"/>
        <v>Used Vehicle</v>
      </c>
      <c r="AN4603" s="34" t="str">
        <f t="shared" si="360"/>
        <v>Used VehicleOT retail gross profit p.u.</v>
      </c>
      <c r="AO4603" s="35"/>
      <c r="AP4603" s="35"/>
      <c r="AQ4603" s="35"/>
    </row>
    <row r="4604" spans="1:43" x14ac:dyDescent="0.25">
      <c r="A4604" s="27" t="s">
        <v>103</v>
      </c>
      <c r="B4604" s="27" t="s">
        <v>104</v>
      </c>
      <c r="C4604" s="27" t="s">
        <v>104</v>
      </c>
      <c r="D4604" s="27" t="s">
        <v>630</v>
      </c>
      <c r="E4604" s="27" t="s">
        <v>654</v>
      </c>
      <c r="F4604" s="27" t="s">
        <v>1078</v>
      </c>
      <c r="G4604" s="27" t="s">
        <v>1079</v>
      </c>
      <c r="H4604" s="34" t="s">
        <v>1031</v>
      </c>
      <c r="I4604" s="34" t="s">
        <v>1046</v>
      </c>
      <c r="J4604" s="34" t="str">
        <f t="shared" si="357"/>
        <v>Used VehicleOT retail gross profit p.u.</v>
      </c>
      <c r="K4604" s="34" t="str">
        <f t="shared" si="358"/>
        <v>120Toyota OT UV revenue</v>
      </c>
      <c r="L4604" s="28">
        <f>+SUMIF('TB 4-24'!M:M,$AL4604,'TB 4-24'!G:G)</f>
        <v>0</v>
      </c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>
        <f>+SUMIF('Input Sheet'!$S:$S,$AL4604,'Input Sheet'!C:C)</f>
        <v>0</v>
      </c>
      <c r="Z4604" s="28">
        <f>+SUMIF('Input Sheet'!$S:$S,$AL4604,'Input Sheet'!D:D)</f>
        <v>0</v>
      </c>
      <c r="AA4604" s="28">
        <f>+SUMIF('Input Sheet'!$S:$S,$AL4604,'Input Sheet'!E:E)</f>
        <v>0</v>
      </c>
      <c r="AB4604" s="28">
        <f>+SUMIF('Input Sheet'!$S:$S,$AL4604,'Input Sheet'!F:F)</f>
        <v>0</v>
      </c>
      <c r="AC4604" s="28">
        <f>+SUMIF('Input Sheet'!$S:$S,$AL4604,'Input Sheet'!G:G)</f>
        <v>0</v>
      </c>
      <c r="AD4604" s="28">
        <f>+SUMIF('Input Sheet'!$S:$S,$AL4604,'Input Sheet'!H:H)</f>
        <v>0</v>
      </c>
      <c r="AE4604" s="28">
        <f>+SUMIF('Input Sheet'!$S:$S,$AL4604,'Input Sheet'!I:I)</f>
        <v>0</v>
      </c>
      <c r="AF4604" s="28">
        <f>+SUMIF('Input Sheet'!$S:$S,$AL4604,'Input Sheet'!J:J)</f>
        <v>0</v>
      </c>
      <c r="AG4604" s="28">
        <f>+SUMIF('Input Sheet'!$S:$S,$AL4604,'Input Sheet'!K:K)</f>
        <v>0</v>
      </c>
      <c r="AH4604" s="28">
        <f>+SUMIF('Input Sheet'!$S:$S,$AL4604,'Input Sheet'!L:L)</f>
        <v>0</v>
      </c>
      <c r="AI4604" s="28">
        <f>+SUMIF('Input Sheet'!$S:$S,$AL4604,'Input Sheet'!M:M)</f>
        <v>0</v>
      </c>
      <c r="AJ4604" s="28">
        <f>+SUMIF('Input Sheet'!$S:$S,$AL4604,'Input Sheet'!N:N)</f>
        <v>0</v>
      </c>
      <c r="AK4604" s="28"/>
      <c r="AL4604" s="27" t="str">
        <f t="shared" si="356"/>
        <v>120-3206</v>
      </c>
      <c r="AM4604" s="34" t="str">
        <f t="shared" si="359"/>
        <v>Used Vehicle</v>
      </c>
      <c r="AN4604" s="34" t="str">
        <f t="shared" si="360"/>
        <v>Used VehicleOT retail gross profit p.u.</v>
      </c>
      <c r="AO4604" s="35"/>
      <c r="AP4604" s="35"/>
      <c r="AQ4604" s="35"/>
    </row>
    <row r="4605" spans="1:43" x14ac:dyDescent="0.25">
      <c r="A4605" s="27" t="s">
        <v>103</v>
      </c>
      <c r="B4605" s="27" t="s">
        <v>104</v>
      </c>
      <c r="C4605" s="27" t="s">
        <v>657</v>
      </c>
      <c r="D4605" s="27" t="s">
        <v>630</v>
      </c>
      <c r="E4605" s="27" t="s">
        <v>659</v>
      </c>
      <c r="F4605" s="27" t="s">
        <v>1078</v>
      </c>
      <c r="G4605" s="27" t="s">
        <v>1079</v>
      </c>
      <c r="H4605" s="34" t="s">
        <v>1031</v>
      </c>
      <c r="I4605" s="34" t="s">
        <v>1046</v>
      </c>
      <c r="J4605" s="34" t="str">
        <f t="shared" si="357"/>
        <v>Used VehicleOT retail gross profit p.u.</v>
      </c>
      <c r="K4605" s="34" t="str">
        <f t="shared" si="358"/>
        <v>220Toyota OT UV revenue</v>
      </c>
      <c r="L4605" s="28">
        <f>+SUMIF('TB 4-24'!M:M,$AL4605,'TB 4-24'!G:G)</f>
        <v>0</v>
      </c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>
        <f>+SUMIF('Input Sheet'!$S:$S,$AL4605,'Input Sheet'!C:C)</f>
        <v>0</v>
      </c>
      <c r="Z4605" s="28">
        <f>+SUMIF('Input Sheet'!$S:$S,$AL4605,'Input Sheet'!D:D)</f>
        <v>0</v>
      </c>
      <c r="AA4605" s="28">
        <f>+SUMIF('Input Sheet'!$S:$S,$AL4605,'Input Sheet'!E:E)</f>
        <v>0</v>
      </c>
      <c r="AB4605" s="28">
        <f>+SUMIF('Input Sheet'!$S:$S,$AL4605,'Input Sheet'!F:F)</f>
        <v>0</v>
      </c>
      <c r="AC4605" s="28">
        <f>+SUMIF('Input Sheet'!$S:$S,$AL4605,'Input Sheet'!G:G)</f>
        <v>0</v>
      </c>
      <c r="AD4605" s="28">
        <f>+SUMIF('Input Sheet'!$S:$S,$AL4605,'Input Sheet'!H:H)</f>
        <v>0</v>
      </c>
      <c r="AE4605" s="28">
        <f>+SUMIF('Input Sheet'!$S:$S,$AL4605,'Input Sheet'!I:I)</f>
        <v>0</v>
      </c>
      <c r="AF4605" s="28">
        <f>+SUMIF('Input Sheet'!$S:$S,$AL4605,'Input Sheet'!J:J)</f>
        <v>0</v>
      </c>
      <c r="AG4605" s="28">
        <f>+SUMIF('Input Sheet'!$S:$S,$AL4605,'Input Sheet'!K:K)</f>
        <v>0</v>
      </c>
      <c r="AH4605" s="28">
        <f>+SUMIF('Input Sheet'!$S:$S,$AL4605,'Input Sheet'!L:L)</f>
        <v>0</v>
      </c>
      <c r="AI4605" s="28">
        <f>+SUMIF('Input Sheet'!$S:$S,$AL4605,'Input Sheet'!M:M)</f>
        <v>0</v>
      </c>
      <c r="AJ4605" s="28">
        <f>+SUMIF('Input Sheet'!$S:$S,$AL4605,'Input Sheet'!N:N)</f>
        <v>0</v>
      </c>
      <c r="AK4605" s="28"/>
      <c r="AL4605" s="27" t="str">
        <f t="shared" si="356"/>
        <v>220-3206</v>
      </c>
      <c r="AM4605" s="34" t="str">
        <f t="shared" si="359"/>
        <v>Used Vehicle</v>
      </c>
      <c r="AN4605" s="34" t="str">
        <f t="shared" si="360"/>
        <v>Used VehicleOT retail gross profit p.u.</v>
      </c>
      <c r="AO4605" s="35"/>
      <c r="AP4605" s="35"/>
      <c r="AQ4605" s="35"/>
    </row>
    <row r="4606" spans="1:43" x14ac:dyDescent="0.25">
      <c r="A4606" s="27" t="s">
        <v>103</v>
      </c>
      <c r="B4606" s="27" t="s">
        <v>104</v>
      </c>
      <c r="C4606" s="27" t="s">
        <v>104</v>
      </c>
      <c r="D4606" s="27" t="s">
        <v>630</v>
      </c>
      <c r="E4606" s="27" t="s">
        <v>678</v>
      </c>
      <c r="F4606" s="27" t="s">
        <v>1078</v>
      </c>
      <c r="G4606" s="27" t="s">
        <v>1079</v>
      </c>
      <c r="H4606" s="34" t="s">
        <v>1031</v>
      </c>
      <c r="I4606" s="34" t="s">
        <v>1046</v>
      </c>
      <c r="J4606" s="34" t="str">
        <f t="shared" si="357"/>
        <v>Used VehicleOT retail gross profit p.u.</v>
      </c>
      <c r="K4606" s="34" t="str">
        <f t="shared" si="358"/>
        <v>121Toyota OT UV revenue</v>
      </c>
      <c r="L4606" s="28">
        <f>+SUMIF('TB 4-24'!M:M,$AL4606,'TB 4-24'!G:G)</f>
        <v>0</v>
      </c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>
        <f>+SUMIF('Input Sheet'!$S:$S,$AL4606,'Input Sheet'!C:C)</f>
        <v>0</v>
      </c>
      <c r="Z4606" s="28">
        <f>+SUMIF('Input Sheet'!$S:$S,$AL4606,'Input Sheet'!D:D)</f>
        <v>0</v>
      </c>
      <c r="AA4606" s="28">
        <f>+SUMIF('Input Sheet'!$S:$S,$AL4606,'Input Sheet'!E:E)</f>
        <v>0</v>
      </c>
      <c r="AB4606" s="28">
        <f>+SUMIF('Input Sheet'!$S:$S,$AL4606,'Input Sheet'!F:F)</f>
        <v>0</v>
      </c>
      <c r="AC4606" s="28">
        <f>+SUMIF('Input Sheet'!$S:$S,$AL4606,'Input Sheet'!G:G)</f>
        <v>0</v>
      </c>
      <c r="AD4606" s="28">
        <f>+SUMIF('Input Sheet'!$S:$S,$AL4606,'Input Sheet'!H:H)</f>
        <v>0</v>
      </c>
      <c r="AE4606" s="28">
        <f>+SUMIF('Input Sheet'!$S:$S,$AL4606,'Input Sheet'!I:I)</f>
        <v>0</v>
      </c>
      <c r="AF4606" s="28">
        <f>+SUMIF('Input Sheet'!$S:$S,$AL4606,'Input Sheet'!J:J)</f>
        <v>0</v>
      </c>
      <c r="AG4606" s="28">
        <f>+SUMIF('Input Sheet'!$S:$S,$AL4606,'Input Sheet'!K:K)</f>
        <v>0</v>
      </c>
      <c r="AH4606" s="28">
        <f>+SUMIF('Input Sheet'!$S:$S,$AL4606,'Input Sheet'!L:L)</f>
        <v>0</v>
      </c>
      <c r="AI4606" s="28">
        <f>+SUMIF('Input Sheet'!$S:$S,$AL4606,'Input Sheet'!M:M)</f>
        <v>0</v>
      </c>
      <c r="AJ4606" s="28">
        <f>+SUMIF('Input Sheet'!$S:$S,$AL4606,'Input Sheet'!N:N)</f>
        <v>0</v>
      </c>
      <c r="AK4606" s="28"/>
      <c r="AL4606" s="27" t="str">
        <f t="shared" si="356"/>
        <v>121-3206</v>
      </c>
      <c r="AM4606" s="34" t="str">
        <f t="shared" si="359"/>
        <v>Used Vehicle</v>
      </c>
      <c r="AN4606" s="34" t="str">
        <f t="shared" si="360"/>
        <v>Used VehicleOT retail gross profit p.u.</v>
      </c>
      <c r="AO4606" s="35"/>
      <c r="AP4606" s="35"/>
      <c r="AQ4606" s="35"/>
    </row>
    <row r="4607" spans="1:43" x14ac:dyDescent="0.25">
      <c r="A4607" s="27" t="s">
        <v>103</v>
      </c>
      <c r="B4607" s="27" t="s">
        <v>104</v>
      </c>
      <c r="C4607" s="27" t="s">
        <v>657</v>
      </c>
      <c r="D4607" s="27" t="s">
        <v>627</v>
      </c>
      <c r="E4607" s="27" t="s">
        <v>661</v>
      </c>
      <c r="F4607" s="27" t="s">
        <v>1080</v>
      </c>
      <c r="G4607" s="27" t="s">
        <v>1081</v>
      </c>
      <c r="H4607" s="34" t="s">
        <v>1031</v>
      </c>
      <c r="I4607" s="34" t="s">
        <v>1049</v>
      </c>
      <c r="J4607" s="34" t="str">
        <f t="shared" si="357"/>
        <v>Used VehicleSIG Class retail gross profit p.u.</v>
      </c>
      <c r="K4607" s="34" t="str">
        <f t="shared" si="358"/>
        <v>221Toyota SIG Class UV revenue</v>
      </c>
      <c r="L4607" s="28">
        <f>+SUMIF('TB 4-24'!M:M,$AL4607,'TB 4-24'!G:G)</f>
        <v>0</v>
      </c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>
        <f>+SUMIF('Input Sheet'!$S:$S,$AL4607,'Input Sheet'!C:C)</f>
        <v>0</v>
      </c>
      <c r="Z4607" s="28">
        <f>+SUMIF('Input Sheet'!$S:$S,$AL4607,'Input Sheet'!D:D)</f>
        <v>0</v>
      </c>
      <c r="AA4607" s="28">
        <f>+SUMIF('Input Sheet'!$S:$S,$AL4607,'Input Sheet'!E:E)</f>
        <v>0</v>
      </c>
      <c r="AB4607" s="28">
        <f>+SUMIF('Input Sheet'!$S:$S,$AL4607,'Input Sheet'!F:F)</f>
        <v>0</v>
      </c>
      <c r="AC4607" s="28">
        <f>+SUMIF('Input Sheet'!$S:$S,$AL4607,'Input Sheet'!G:G)</f>
        <v>0</v>
      </c>
      <c r="AD4607" s="28">
        <f>+SUMIF('Input Sheet'!$S:$S,$AL4607,'Input Sheet'!H:H)</f>
        <v>0</v>
      </c>
      <c r="AE4607" s="28">
        <f>+SUMIF('Input Sheet'!$S:$S,$AL4607,'Input Sheet'!I:I)</f>
        <v>0</v>
      </c>
      <c r="AF4607" s="28">
        <f>+SUMIF('Input Sheet'!$S:$S,$AL4607,'Input Sheet'!J:J)</f>
        <v>0</v>
      </c>
      <c r="AG4607" s="28">
        <f>+SUMIF('Input Sheet'!$S:$S,$AL4607,'Input Sheet'!K:K)</f>
        <v>0</v>
      </c>
      <c r="AH4607" s="28">
        <f>+SUMIF('Input Sheet'!$S:$S,$AL4607,'Input Sheet'!L:L)</f>
        <v>0</v>
      </c>
      <c r="AI4607" s="28">
        <f>+SUMIF('Input Sheet'!$S:$S,$AL4607,'Input Sheet'!M:M)</f>
        <v>0</v>
      </c>
      <c r="AJ4607" s="28">
        <f>+SUMIF('Input Sheet'!$S:$S,$AL4607,'Input Sheet'!N:N)</f>
        <v>0</v>
      </c>
      <c r="AK4607" s="28"/>
      <c r="AL4607" s="27" t="str">
        <f t="shared" si="356"/>
        <v>221-3205</v>
      </c>
      <c r="AM4607" s="34" t="str">
        <f t="shared" si="359"/>
        <v>Used Vehicle</v>
      </c>
      <c r="AN4607" s="34" t="str">
        <f t="shared" si="360"/>
        <v>Used VehicleSIG Class retail gross profit p.u.</v>
      </c>
      <c r="AO4607" s="35"/>
      <c r="AP4607" s="35"/>
      <c r="AQ4607" s="35"/>
    </row>
    <row r="4608" spans="1:43" x14ac:dyDescent="0.25">
      <c r="A4608" s="27" t="s">
        <v>103</v>
      </c>
      <c r="B4608" s="27" t="s">
        <v>104</v>
      </c>
      <c r="C4608" s="27" t="s">
        <v>663</v>
      </c>
      <c r="D4608" s="27" t="s">
        <v>627</v>
      </c>
      <c r="E4608" s="27" t="s">
        <v>666</v>
      </c>
      <c r="F4608" s="27" t="s">
        <v>1080</v>
      </c>
      <c r="G4608" s="27" t="s">
        <v>1081</v>
      </c>
      <c r="H4608" s="34" t="s">
        <v>1031</v>
      </c>
      <c r="I4608" s="34" t="s">
        <v>1049</v>
      </c>
      <c r="J4608" s="34" t="str">
        <f t="shared" si="357"/>
        <v>Used VehicleSIG Class retail gross profit p.u.</v>
      </c>
      <c r="K4608" s="34" t="str">
        <f t="shared" si="358"/>
        <v>420Toyota SIG Class UV revenue</v>
      </c>
      <c r="L4608" s="28">
        <f>+SUMIF('TB 4-24'!M:M,$AL4608,'TB 4-24'!G:G)</f>
        <v>0</v>
      </c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>
        <f>+SUMIF('Input Sheet'!$S:$S,$AL4608,'Input Sheet'!C:C)</f>
        <v>0</v>
      </c>
      <c r="Z4608" s="28">
        <f>+SUMIF('Input Sheet'!$S:$S,$AL4608,'Input Sheet'!D:D)</f>
        <v>0</v>
      </c>
      <c r="AA4608" s="28">
        <f>+SUMIF('Input Sheet'!$S:$S,$AL4608,'Input Sheet'!E:E)</f>
        <v>0</v>
      </c>
      <c r="AB4608" s="28">
        <f>+SUMIF('Input Sheet'!$S:$S,$AL4608,'Input Sheet'!F:F)</f>
        <v>0</v>
      </c>
      <c r="AC4608" s="28">
        <f>+SUMIF('Input Sheet'!$S:$S,$AL4608,'Input Sheet'!G:G)</f>
        <v>0</v>
      </c>
      <c r="AD4608" s="28">
        <f>+SUMIF('Input Sheet'!$S:$S,$AL4608,'Input Sheet'!H:H)</f>
        <v>0</v>
      </c>
      <c r="AE4608" s="28">
        <f>+SUMIF('Input Sheet'!$S:$S,$AL4608,'Input Sheet'!I:I)</f>
        <v>0</v>
      </c>
      <c r="AF4608" s="28">
        <f>+SUMIF('Input Sheet'!$S:$S,$AL4608,'Input Sheet'!J:J)</f>
        <v>0</v>
      </c>
      <c r="AG4608" s="28">
        <f>+SUMIF('Input Sheet'!$S:$S,$AL4608,'Input Sheet'!K:K)</f>
        <v>0</v>
      </c>
      <c r="AH4608" s="28">
        <f>+SUMIF('Input Sheet'!$S:$S,$AL4608,'Input Sheet'!L:L)</f>
        <v>0</v>
      </c>
      <c r="AI4608" s="28">
        <f>+SUMIF('Input Sheet'!$S:$S,$AL4608,'Input Sheet'!M:M)</f>
        <v>0</v>
      </c>
      <c r="AJ4608" s="28">
        <f>+SUMIF('Input Sheet'!$S:$S,$AL4608,'Input Sheet'!N:N)</f>
        <v>0</v>
      </c>
      <c r="AK4608" s="28"/>
      <c r="AL4608" s="27" t="str">
        <f t="shared" si="356"/>
        <v>420-3205</v>
      </c>
      <c r="AM4608" s="34" t="str">
        <f t="shared" si="359"/>
        <v>Used Vehicle</v>
      </c>
      <c r="AN4608" s="34" t="str">
        <f t="shared" si="360"/>
        <v>Used VehicleSIG Class retail gross profit p.u.</v>
      </c>
      <c r="AO4608" s="35"/>
      <c r="AP4608" s="35"/>
      <c r="AQ4608" s="35"/>
    </row>
    <row r="4609" spans="1:43" x14ac:dyDescent="0.25">
      <c r="A4609" s="27" t="s">
        <v>103</v>
      </c>
      <c r="B4609" s="27" t="s">
        <v>104</v>
      </c>
      <c r="C4609" s="27" t="s">
        <v>663</v>
      </c>
      <c r="D4609" s="27" t="s">
        <v>627</v>
      </c>
      <c r="E4609" s="27" t="s">
        <v>667</v>
      </c>
      <c r="F4609" s="27" t="s">
        <v>1080</v>
      </c>
      <c r="G4609" s="27" t="s">
        <v>1081</v>
      </c>
      <c r="H4609" s="34" t="s">
        <v>1031</v>
      </c>
      <c r="I4609" s="34" t="s">
        <v>1049</v>
      </c>
      <c r="J4609" s="34" t="str">
        <f t="shared" si="357"/>
        <v>Used VehicleSIG Class retail gross profit p.u.</v>
      </c>
      <c r="K4609" s="34" t="str">
        <f t="shared" si="358"/>
        <v>421Toyota SIG Class UV revenue</v>
      </c>
      <c r="L4609" s="28">
        <f>+SUMIF('TB 4-24'!M:M,$AL4609,'TB 4-24'!G:G)</f>
        <v>0</v>
      </c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>
        <f>+SUMIF('Input Sheet'!$S:$S,$AL4609,'Input Sheet'!C:C)</f>
        <v>0</v>
      </c>
      <c r="Z4609" s="28">
        <f>+SUMIF('Input Sheet'!$S:$S,$AL4609,'Input Sheet'!D:D)</f>
        <v>0</v>
      </c>
      <c r="AA4609" s="28">
        <f>+SUMIF('Input Sheet'!$S:$S,$AL4609,'Input Sheet'!E:E)</f>
        <v>0</v>
      </c>
      <c r="AB4609" s="28">
        <f>+SUMIF('Input Sheet'!$S:$S,$AL4609,'Input Sheet'!F:F)</f>
        <v>0</v>
      </c>
      <c r="AC4609" s="28">
        <f>+SUMIF('Input Sheet'!$S:$S,$AL4609,'Input Sheet'!G:G)</f>
        <v>0</v>
      </c>
      <c r="AD4609" s="28">
        <f>+SUMIF('Input Sheet'!$S:$S,$AL4609,'Input Sheet'!H:H)</f>
        <v>0</v>
      </c>
      <c r="AE4609" s="28">
        <f>+SUMIF('Input Sheet'!$S:$S,$AL4609,'Input Sheet'!I:I)</f>
        <v>0</v>
      </c>
      <c r="AF4609" s="28">
        <f>+SUMIF('Input Sheet'!$S:$S,$AL4609,'Input Sheet'!J:J)</f>
        <v>0</v>
      </c>
      <c r="AG4609" s="28">
        <f>+SUMIF('Input Sheet'!$S:$S,$AL4609,'Input Sheet'!K:K)</f>
        <v>0</v>
      </c>
      <c r="AH4609" s="28">
        <f>+SUMIF('Input Sheet'!$S:$S,$AL4609,'Input Sheet'!L:L)</f>
        <v>0</v>
      </c>
      <c r="AI4609" s="28">
        <f>+SUMIF('Input Sheet'!$S:$S,$AL4609,'Input Sheet'!M:M)</f>
        <v>0</v>
      </c>
      <c r="AJ4609" s="28">
        <f>+SUMIF('Input Sheet'!$S:$S,$AL4609,'Input Sheet'!N:N)</f>
        <v>0</v>
      </c>
      <c r="AK4609" s="28"/>
      <c r="AL4609" s="27" t="str">
        <f t="shared" si="356"/>
        <v>421-3205</v>
      </c>
      <c r="AM4609" s="34" t="str">
        <f t="shared" si="359"/>
        <v>Used Vehicle</v>
      </c>
      <c r="AN4609" s="34" t="str">
        <f t="shared" si="360"/>
        <v>Used VehicleSIG Class retail gross profit p.u.</v>
      </c>
      <c r="AO4609" s="35"/>
      <c r="AP4609" s="35"/>
      <c r="AQ4609" s="35"/>
    </row>
    <row r="4610" spans="1:43" x14ac:dyDescent="0.25">
      <c r="A4610" s="27" t="s">
        <v>103</v>
      </c>
      <c r="B4610" s="27" t="s">
        <v>104</v>
      </c>
      <c r="C4610" s="27" t="s">
        <v>671</v>
      </c>
      <c r="D4610" s="27" t="s">
        <v>627</v>
      </c>
      <c r="E4610" s="27" t="s">
        <v>719</v>
      </c>
      <c r="F4610" s="27" t="s">
        <v>1080</v>
      </c>
      <c r="G4610" s="27" t="s">
        <v>1081</v>
      </c>
      <c r="H4610" s="34" t="s">
        <v>1031</v>
      </c>
      <c r="I4610" s="34" t="s">
        <v>1049</v>
      </c>
      <c r="J4610" s="34" t="str">
        <f t="shared" si="357"/>
        <v>Used VehicleSIG Class retail gross profit p.u.</v>
      </c>
      <c r="K4610" s="34" t="str">
        <f t="shared" si="358"/>
        <v>320Toyota SIG Class UV revenue</v>
      </c>
      <c r="L4610" s="28">
        <f>+SUMIF('TB 4-24'!M:M,$AL4610,'TB 4-24'!G:G)</f>
        <v>0</v>
      </c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>
        <f>+SUMIF('Input Sheet'!$S:$S,$AL4610,'Input Sheet'!C:C)</f>
        <v>0</v>
      </c>
      <c r="Z4610" s="28">
        <f>+SUMIF('Input Sheet'!$S:$S,$AL4610,'Input Sheet'!D:D)</f>
        <v>0</v>
      </c>
      <c r="AA4610" s="28">
        <f>+SUMIF('Input Sheet'!$S:$S,$AL4610,'Input Sheet'!E:E)</f>
        <v>0</v>
      </c>
      <c r="AB4610" s="28">
        <f>+SUMIF('Input Sheet'!$S:$S,$AL4610,'Input Sheet'!F:F)</f>
        <v>0</v>
      </c>
      <c r="AC4610" s="28">
        <f>+SUMIF('Input Sheet'!$S:$S,$AL4610,'Input Sheet'!G:G)</f>
        <v>0</v>
      </c>
      <c r="AD4610" s="28">
        <f>+SUMIF('Input Sheet'!$S:$S,$AL4610,'Input Sheet'!H:H)</f>
        <v>0</v>
      </c>
      <c r="AE4610" s="28">
        <f>+SUMIF('Input Sheet'!$S:$S,$AL4610,'Input Sheet'!I:I)</f>
        <v>0</v>
      </c>
      <c r="AF4610" s="28">
        <f>+SUMIF('Input Sheet'!$S:$S,$AL4610,'Input Sheet'!J:J)</f>
        <v>0</v>
      </c>
      <c r="AG4610" s="28">
        <f>+SUMIF('Input Sheet'!$S:$S,$AL4610,'Input Sheet'!K:K)</f>
        <v>0</v>
      </c>
      <c r="AH4610" s="28">
        <f>+SUMIF('Input Sheet'!$S:$S,$AL4610,'Input Sheet'!L:L)</f>
        <v>0</v>
      </c>
      <c r="AI4610" s="28">
        <f>+SUMIF('Input Sheet'!$S:$S,$AL4610,'Input Sheet'!M:M)</f>
        <v>0</v>
      </c>
      <c r="AJ4610" s="28">
        <f>+SUMIF('Input Sheet'!$S:$S,$AL4610,'Input Sheet'!N:N)</f>
        <v>0</v>
      </c>
      <c r="AK4610" s="28"/>
      <c r="AL4610" s="27" t="str">
        <f t="shared" si="356"/>
        <v>320-3205</v>
      </c>
      <c r="AM4610" s="34" t="str">
        <f t="shared" si="359"/>
        <v>Used Vehicle</v>
      </c>
      <c r="AN4610" s="34" t="str">
        <f t="shared" si="360"/>
        <v>Used VehicleSIG Class retail gross profit p.u.</v>
      </c>
      <c r="AO4610" s="35"/>
      <c r="AP4610" s="35"/>
      <c r="AQ4610" s="35"/>
    </row>
    <row r="4611" spans="1:43" x14ac:dyDescent="0.25">
      <c r="A4611" s="27" t="s">
        <v>103</v>
      </c>
      <c r="B4611" s="27" t="s">
        <v>104</v>
      </c>
      <c r="C4611" s="27" t="s">
        <v>671</v>
      </c>
      <c r="D4611" s="27" t="s">
        <v>627</v>
      </c>
      <c r="E4611" s="27" t="s">
        <v>674</v>
      </c>
      <c r="F4611" s="27" t="s">
        <v>1080</v>
      </c>
      <c r="G4611" s="27" t="s">
        <v>1081</v>
      </c>
      <c r="H4611" s="34" t="s">
        <v>1031</v>
      </c>
      <c r="I4611" s="34" t="s">
        <v>1049</v>
      </c>
      <c r="J4611" s="34" t="str">
        <f t="shared" si="357"/>
        <v>Used VehicleSIG Class retail gross profit p.u.</v>
      </c>
      <c r="K4611" s="34" t="str">
        <f t="shared" si="358"/>
        <v>321Toyota SIG Class UV revenue</v>
      </c>
      <c r="L4611" s="28">
        <f>+SUMIF('TB 4-24'!M:M,$AL4611,'TB 4-24'!G:G)</f>
        <v>0</v>
      </c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>
        <f>+SUMIF('Input Sheet'!$S:$S,$AL4611,'Input Sheet'!C:C)</f>
        <v>0</v>
      </c>
      <c r="Z4611" s="28">
        <f>+SUMIF('Input Sheet'!$S:$S,$AL4611,'Input Sheet'!D:D)</f>
        <v>0</v>
      </c>
      <c r="AA4611" s="28">
        <f>+SUMIF('Input Sheet'!$S:$S,$AL4611,'Input Sheet'!E:E)</f>
        <v>0</v>
      </c>
      <c r="AB4611" s="28">
        <f>+SUMIF('Input Sheet'!$S:$S,$AL4611,'Input Sheet'!F:F)</f>
        <v>0</v>
      </c>
      <c r="AC4611" s="28">
        <f>+SUMIF('Input Sheet'!$S:$S,$AL4611,'Input Sheet'!G:G)</f>
        <v>0</v>
      </c>
      <c r="AD4611" s="28">
        <f>+SUMIF('Input Sheet'!$S:$S,$AL4611,'Input Sheet'!H:H)</f>
        <v>0</v>
      </c>
      <c r="AE4611" s="28">
        <f>+SUMIF('Input Sheet'!$S:$S,$AL4611,'Input Sheet'!I:I)</f>
        <v>0</v>
      </c>
      <c r="AF4611" s="28">
        <f>+SUMIF('Input Sheet'!$S:$S,$AL4611,'Input Sheet'!J:J)</f>
        <v>0</v>
      </c>
      <c r="AG4611" s="28">
        <f>+SUMIF('Input Sheet'!$S:$S,$AL4611,'Input Sheet'!K:K)</f>
        <v>0</v>
      </c>
      <c r="AH4611" s="28">
        <f>+SUMIF('Input Sheet'!$S:$S,$AL4611,'Input Sheet'!L:L)</f>
        <v>0</v>
      </c>
      <c r="AI4611" s="28">
        <f>+SUMIF('Input Sheet'!$S:$S,$AL4611,'Input Sheet'!M:M)</f>
        <v>0</v>
      </c>
      <c r="AJ4611" s="28">
        <f>+SUMIF('Input Sheet'!$S:$S,$AL4611,'Input Sheet'!N:N)</f>
        <v>0</v>
      </c>
      <c r="AK4611" s="28"/>
      <c r="AL4611" s="27" t="str">
        <f t="shared" ref="AL4611:AL4674" si="361">+E4611&amp;"-"&amp;D4611</f>
        <v>321-3205</v>
      </c>
      <c r="AM4611" s="34" t="str">
        <f t="shared" si="359"/>
        <v>Used Vehicle</v>
      </c>
      <c r="AN4611" s="34" t="str">
        <f t="shared" si="360"/>
        <v>Used VehicleSIG Class retail gross profit p.u.</v>
      </c>
      <c r="AO4611" s="35"/>
      <c r="AP4611" s="35"/>
      <c r="AQ4611" s="35"/>
    </row>
    <row r="4612" spans="1:43" x14ac:dyDescent="0.25">
      <c r="A4612" s="27" t="s">
        <v>103</v>
      </c>
      <c r="B4612" s="27" t="s">
        <v>104</v>
      </c>
      <c r="C4612" s="27" t="s">
        <v>104</v>
      </c>
      <c r="D4612" s="27" t="s">
        <v>627</v>
      </c>
      <c r="E4612" s="27" t="s">
        <v>654</v>
      </c>
      <c r="F4612" s="27" t="s">
        <v>1080</v>
      </c>
      <c r="G4612" s="27" t="s">
        <v>1081</v>
      </c>
      <c r="H4612" s="34" t="s">
        <v>1031</v>
      </c>
      <c r="I4612" s="34" t="s">
        <v>1049</v>
      </c>
      <c r="J4612" s="34" t="str">
        <f t="shared" ref="J4612:J4675" si="362">+H4612&amp;I4612</f>
        <v>Used VehicleSIG Class retail gross profit p.u.</v>
      </c>
      <c r="K4612" s="34" t="str">
        <f t="shared" ref="K4612:K4675" si="363">+E4612&amp;G4612</f>
        <v>120Toyota SIG Class UV revenue</v>
      </c>
      <c r="L4612" s="28">
        <f>+SUMIF('TB 4-24'!M:M,$AL4612,'TB 4-24'!G:G)</f>
        <v>0</v>
      </c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>
        <f>+SUMIF('Input Sheet'!$S:$S,$AL4612,'Input Sheet'!C:C)</f>
        <v>0</v>
      </c>
      <c r="Z4612" s="28">
        <f>+SUMIF('Input Sheet'!$S:$S,$AL4612,'Input Sheet'!D:D)</f>
        <v>0</v>
      </c>
      <c r="AA4612" s="28">
        <f>+SUMIF('Input Sheet'!$S:$S,$AL4612,'Input Sheet'!E:E)</f>
        <v>0</v>
      </c>
      <c r="AB4612" s="28">
        <f>+SUMIF('Input Sheet'!$S:$S,$AL4612,'Input Sheet'!F:F)</f>
        <v>0</v>
      </c>
      <c r="AC4612" s="28">
        <f>+SUMIF('Input Sheet'!$S:$S,$AL4612,'Input Sheet'!G:G)</f>
        <v>0</v>
      </c>
      <c r="AD4612" s="28">
        <f>+SUMIF('Input Sheet'!$S:$S,$AL4612,'Input Sheet'!H:H)</f>
        <v>0</v>
      </c>
      <c r="AE4612" s="28">
        <f>+SUMIF('Input Sheet'!$S:$S,$AL4612,'Input Sheet'!I:I)</f>
        <v>0</v>
      </c>
      <c r="AF4612" s="28">
        <f>+SUMIF('Input Sheet'!$S:$S,$AL4612,'Input Sheet'!J:J)</f>
        <v>0</v>
      </c>
      <c r="AG4612" s="28">
        <f>+SUMIF('Input Sheet'!$S:$S,$AL4612,'Input Sheet'!K:K)</f>
        <v>0</v>
      </c>
      <c r="AH4612" s="28">
        <f>+SUMIF('Input Sheet'!$S:$S,$AL4612,'Input Sheet'!L:L)</f>
        <v>0</v>
      </c>
      <c r="AI4612" s="28">
        <f>+SUMIF('Input Sheet'!$S:$S,$AL4612,'Input Sheet'!M:M)</f>
        <v>0</v>
      </c>
      <c r="AJ4612" s="28">
        <f>+SUMIF('Input Sheet'!$S:$S,$AL4612,'Input Sheet'!N:N)</f>
        <v>0</v>
      </c>
      <c r="AK4612" s="28"/>
      <c r="AL4612" s="27" t="str">
        <f t="shared" si="361"/>
        <v>120-3205</v>
      </c>
      <c r="AM4612" s="34" t="str">
        <f t="shared" si="359"/>
        <v>Used Vehicle</v>
      </c>
      <c r="AN4612" s="34" t="str">
        <f t="shared" si="360"/>
        <v>Used VehicleSIG Class retail gross profit p.u.</v>
      </c>
      <c r="AO4612" s="35"/>
      <c r="AP4612" s="35"/>
      <c r="AQ4612" s="35"/>
    </row>
    <row r="4613" spans="1:43" x14ac:dyDescent="0.25">
      <c r="A4613" s="27" t="s">
        <v>103</v>
      </c>
      <c r="B4613" s="27" t="s">
        <v>104</v>
      </c>
      <c r="C4613" s="27" t="s">
        <v>657</v>
      </c>
      <c r="D4613" s="27" t="s">
        <v>627</v>
      </c>
      <c r="E4613" s="27" t="s">
        <v>659</v>
      </c>
      <c r="F4613" s="27" t="s">
        <v>1080</v>
      </c>
      <c r="G4613" s="27" t="s">
        <v>1081</v>
      </c>
      <c r="H4613" s="34" t="s">
        <v>1031</v>
      </c>
      <c r="I4613" s="34" t="s">
        <v>1049</v>
      </c>
      <c r="J4613" s="34" t="str">
        <f t="shared" si="362"/>
        <v>Used VehicleSIG Class retail gross profit p.u.</v>
      </c>
      <c r="K4613" s="34" t="str">
        <f t="shared" si="363"/>
        <v>220Toyota SIG Class UV revenue</v>
      </c>
      <c r="L4613" s="28">
        <f>+SUMIF('TB 4-24'!M:M,$AL4613,'TB 4-24'!G:G)</f>
        <v>0</v>
      </c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>
        <f>+SUMIF('Input Sheet'!$S:$S,$AL4613,'Input Sheet'!C:C)</f>
        <v>0</v>
      </c>
      <c r="Z4613" s="28">
        <f>+SUMIF('Input Sheet'!$S:$S,$AL4613,'Input Sheet'!D:D)</f>
        <v>0</v>
      </c>
      <c r="AA4613" s="28">
        <f>+SUMIF('Input Sheet'!$S:$S,$AL4613,'Input Sheet'!E:E)</f>
        <v>0</v>
      </c>
      <c r="AB4613" s="28">
        <f>+SUMIF('Input Sheet'!$S:$S,$AL4613,'Input Sheet'!F:F)</f>
        <v>0</v>
      </c>
      <c r="AC4613" s="28">
        <f>+SUMIF('Input Sheet'!$S:$S,$AL4613,'Input Sheet'!G:G)</f>
        <v>0</v>
      </c>
      <c r="AD4613" s="28">
        <f>+SUMIF('Input Sheet'!$S:$S,$AL4613,'Input Sheet'!H:H)</f>
        <v>0</v>
      </c>
      <c r="AE4613" s="28">
        <f>+SUMIF('Input Sheet'!$S:$S,$AL4613,'Input Sheet'!I:I)</f>
        <v>0</v>
      </c>
      <c r="AF4613" s="28">
        <f>+SUMIF('Input Sheet'!$S:$S,$AL4613,'Input Sheet'!J:J)</f>
        <v>0</v>
      </c>
      <c r="AG4613" s="28">
        <f>+SUMIF('Input Sheet'!$S:$S,$AL4613,'Input Sheet'!K:K)</f>
        <v>0</v>
      </c>
      <c r="AH4613" s="28">
        <f>+SUMIF('Input Sheet'!$S:$S,$AL4613,'Input Sheet'!L:L)</f>
        <v>0</v>
      </c>
      <c r="AI4613" s="28">
        <f>+SUMIF('Input Sheet'!$S:$S,$AL4613,'Input Sheet'!M:M)</f>
        <v>0</v>
      </c>
      <c r="AJ4613" s="28">
        <f>+SUMIF('Input Sheet'!$S:$S,$AL4613,'Input Sheet'!N:N)</f>
        <v>0</v>
      </c>
      <c r="AK4613" s="28"/>
      <c r="AL4613" s="27" t="str">
        <f t="shared" si="361"/>
        <v>220-3205</v>
      </c>
      <c r="AM4613" s="34" t="str">
        <f t="shared" ref="AM4613:AM4676" si="364">H4613</f>
        <v>Used Vehicle</v>
      </c>
      <c r="AN4613" s="34" t="str">
        <f t="shared" ref="AN4613:AN4676" si="365">J4613</f>
        <v>Used VehicleSIG Class retail gross profit p.u.</v>
      </c>
      <c r="AO4613" s="35"/>
      <c r="AP4613" s="35"/>
      <c r="AQ4613" s="35"/>
    </row>
    <row r="4614" spans="1:43" x14ac:dyDescent="0.25">
      <c r="A4614" s="27" t="s">
        <v>103</v>
      </c>
      <c r="B4614" s="27" t="s">
        <v>104</v>
      </c>
      <c r="C4614" s="27" t="s">
        <v>104</v>
      </c>
      <c r="D4614" s="27" t="s">
        <v>627</v>
      </c>
      <c r="E4614" s="27" t="s">
        <v>678</v>
      </c>
      <c r="F4614" s="27" t="s">
        <v>1080</v>
      </c>
      <c r="G4614" s="27" t="s">
        <v>1081</v>
      </c>
      <c r="H4614" s="34" t="s">
        <v>1031</v>
      </c>
      <c r="I4614" s="34" t="s">
        <v>1049</v>
      </c>
      <c r="J4614" s="34" t="str">
        <f t="shared" si="362"/>
        <v>Used VehicleSIG Class retail gross profit p.u.</v>
      </c>
      <c r="K4614" s="34" t="str">
        <f t="shared" si="363"/>
        <v>121Toyota SIG Class UV revenue</v>
      </c>
      <c r="L4614" s="28">
        <f>+SUMIF('TB 4-24'!M:M,$AL4614,'TB 4-24'!G:G)</f>
        <v>0</v>
      </c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>
        <f>+SUMIF('Input Sheet'!$S:$S,$AL4614,'Input Sheet'!C:C)</f>
        <v>0</v>
      </c>
      <c r="Z4614" s="28">
        <f>+SUMIF('Input Sheet'!$S:$S,$AL4614,'Input Sheet'!D:D)</f>
        <v>0</v>
      </c>
      <c r="AA4614" s="28">
        <f>+SUMIF('Input Sheet'!$S:$S,$AL4614,'Input Sheet'!E:E)</f>
        <v>0</v>
      </c>
      <c r="AB4614" s="28">
        <f>+SUMIF('Input Sheet'!$S:$S,$AL4614,'Input Sheet'!F:F)</f>
        <v>0</v>
      </c>
      <c r="AC4614" s="28">
        <f>+SUMIF('Input Sheet'!$S:$S,$AL4614,'Input Sheet'!G:G)</f>
        <v>0</v>
      </c>
      <c r="AD4614" s="28">
        <f>+SUMIF('Input Sheet'!$S:$S,$AL4614,'Input Sheet'!H:H)</f>
        <v>0</v>
      </c>
      <c r="AE4614" s="28">
        <f>+SUMIF('Input Sheet'!$S:$S,$AL4614,'Input Sheet'!I:I)</f>
        <v>0</v>
      </c>
      <c r="AF4614" s="28">
        <f>+SUMIF('Input Sheet'!$S:$S,$AL4614,'Input Sheet'!J:J)</f>
        <v>0</v>
      </c>
      <c r="AG4614" s="28">
        <f>+SUMIF('Input Sheet'!$S:$S,$AL4614,'Input Sheet'!K:K)</f>
        <v>0</v>
      </c>
      <c r="AH4614" s="28">
        <f>+SUMIF('Input Sheet'!$S:$S,$AL4614,'Input Sheet'!L:L)</f>
        <v>0</v>
      </c>
      <c r="AI4614" s="28">
        <f>+SUMIF('Input Sheet'!$S:$S,$AL4614,'Input Sheet'!M:M)</f>
        <v>0</v>
      </c>
      <c r="AJ4614" s="28">
        <f>+SUMIF('Input Sheet'!$S:$S,$AL4614,'Input Sheet'!N:N)</f>
        <v>0</v>
      </c>
      <c r="AK4614" s="28"/>
      <c r="AL4614" s="27" t="str">
        <f t="shared" si="361"/>
        <v>121-3205</v>
      </c>
      <c r="AM4614" s="34" t="str">
        <f t="shared" si="364"/>
        <v>Used Vehicle</v>
      </c>
      <c r="AN4614" s="34" t="str">
        <f t="shared" si="365"/>
        <v>Used VehicleSIG Class retail gross profit p.u.</v>
      </c>
      <c r="AO4614" s="35"/>
      <c r="AP4614" s="35"/>
      <c r="AQ4614" s="35"/>
    </row>
    <row r="4615" spans="1:43" x14ac:dyDescent="0.25">
      <c r="A4615" s="27" t="s">
        <v>103</v>
      </c>
      <c r="B4615" s="27" t="s">
        <v>104</v>
      </c>
      <c r="C4615" s="27" t="s">
        <v>657</v>
      </c>
      <c r="D4615" s="27" t="s">
        <v>635</v>
      </c>
      <c r="E4615" s="27" t="s">
        <v>661</v>
      </c>
      <c r="F4615" s="27" t="s">
        <v>1082</v>
      </c>
      <c r="G4615" s="27" t="s">
        <v>1083</v>
      </c>
      <c r="H4615" s="34" t="s">
        <v>1031</v>
      </c>
      <c r="I4615" s="34" t="s">
        <v>1052</v>
      </c>
      <c r="J4615" s="34" t="str">
        <f t="shared" si="362"/>
        <v>Used VehicleGross profit per wholesale unit</v>
      </c>
      <c r="K4615" s="34" t="str">
        <f t="shared" si="363"/>
        <v>221Toyota UV Wholesale revenue</v>
      </c>
      <c r="L4615" s="28">
        <f>+SUMIF('TB 4-24'!M:M,$AL4615,'TB 4-24'!G:G)</f>
        <v>0</v>
      </c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>
        <f>+SUMIF('Input Sheet'!$S:$S,$AL4615,'Input Sheet'!C:C)</f>
        <v>0</v>
      </c>
      <c r="Z4615" s="28">
        <f>+SUMIF('Input Sheet'!$S:$S,$AL4615,'Input Sheet'!D:D)</f>
        <v>0</v>
      </c>
      <c r="AA4615" s="28">
        <f>+SUMIF('Input Sheet'!$S:$S,$AL4615,'Input Sheet'!E:E)</f>
        <v>0</v>
      </c>
      <c r="AB4615" s="28">
        <f>+SUMIF('Input Sheet'!$S:$S,$AL4615,'Input Sheet'!F:F)</f>
        <v>0</v>
      </c>
      <c r="AC4615" s="28">
        <f>+SUMIF('Input Sheet'!$S:$S,$AL4615,'Input Sheet'!G:G)</f>
        <v>0</v>
      </c>
      <c r="AD4615" s="28">
        <f>+SUMIF('Input Sheet'!$S:$S,$AL4615,'Input Sheet'!H:H)</f>
        <v>0</v>
      </c>
      <c r="AE4615" s="28">
        <f>+SUMIF('Input Sheet'!$S:$S,$AL4615,'Input Sheet'!I:I)</f>
        <v>0</v>
      </c>
      <c r="AF4615" s="28">
        <f>+SUMIF('Input Sheet'!$S:$S,$AL4615,'Input Sheet'!J:J)</f>
        <v>0</v>
      </c>
      <c r="AG4615" s="28">
        <f>+SUMIF('Input Sheet'!$S:$S,$AL4615,'Input Sheet'!K:K)</f>
        <v>0</v>
      </c>
      <c r="AH4615" s="28">
        <f>+SUMIF('Input Sheet'!$S:$S,$AL4615,'Input Sheet'!L:L)</f>
        <v>0</v>
      </c>
      <c r="AI4615" s="28">
        <f>+SUMIF('Input Sheet'!$S:$S,$AL4615,'Input Sheet'!M:M)</f>
        <v>0</v>
      </c>
      <c r="AJ4615" s="28">
        <f>+SUMIF('Input Sheet'!$S:$S,$AL4615,'Input Sheet'!N:N)</f>
        <v>0</v>
      </c>
      <c r="AK4615" s="28"/>
      <c r="AL4615" s="27" t="str">
        <f t="shared" si="361"/>
        <v>221-3230</v>
      </c>
      <c r="AM4615" s="34" t="str">
        <f t="shared" si="364"/>
        <v>Used Vehicle</v>
      </c>
      <c r="AN4615" s="34" t="str">
        <f t="shared" si="365"/>
        <v>Used VehicleGross profit per wholesale unit</v>
      </c>
      <c r="AO4615" s="35"/>
      <c r="AP4615" s="35"/>
      <c r="AQ4615" s="35"/>
    </row>
    <row r="4616" spans="1:43" x14ac:dyDescent="0.25">
      <c r="A4616" s="27" t="s">
        <v>103</v>
      </c>
      <c r="B4616" s="27" t="s">
        <v>104</v>
      </c>
      <c r="C4616" s="27" t="s">
        <v>663</v>
      </c>
      <c r="D4616" s="27" t="s">
        <v>635</v>
      </c>
      <c r="E4616" s="27" t="s">
        <v>666</v>
      </c>
      <c r="F4616" s="27" t="s">
        <v>1082</v>
      </c>
      <c r="G4616" s="27" t="s">
        <v>1083</v>
      </c>
      <c r="H4616" s="34" t="s">
        <v>1031</v>
      </c>
      <c r="I4616" s="34" t="s">
        <v>1052</v>
      </c>
      <c r="J4616" s="34" t="str">
        <f t="shared" si="362"/>
        <v>Used VehicleGross profit per wholesale unit</v>
      </c>
      <c r="K4616" s="34" t="str">
        <f t="shared" si="363"/>
        <v>420Toyota UV Wholesale revenue</v>
      </c>
      <c r="L4616" s="28">
        <f>+SUMIF('TB 4-24'!M:M,$AL4616,'TB 4-24'!G:G)</f>
        <v>0</v>
      </c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>
        <f>+SUMIF('Input Sheet'!$S:$S,$AL4616,'Input Sheet'!C:C)</f>
        <v>0</v>
      </c>
      <c r="Z4616" s="28">
        <f>+SUMIF('Input Sheet'!$S:$S,$AL4616,'Input Sheet'!D:D)</f>
        <v>0</v>
      </c>
      <c r="AA4616" s="28">
        <f>+SUMIF('Input Sheet'!$S:$S,$AL4616,'Input Sheet'!E:E)</f>
        <v>0</v>
      </c>
      <c r="AB4616" s="28">
        <f>+SUMIF('Input Sheet'!$S:$S,$AL4616,'Input Sheet'!F:F)</f>
        <v>0</v>
      </c>
      <c r="AC4616" s="28">
        <f>+SUMIF('Input Sheet'!$S:$S,$AL4616,'Input Sheet'!G:G)</f>
        <v>0</v>
      </c>
      <c r="AD4616" s="28">
        <f>+SUMIF('Input Sheet'!$S:$S,$AL4616,'Input Sheet'!H:H)</f>
        <v>0</v>
      </c>
      <c r="AE4616" s="28">
        <f>+SUMIF('Input Sheet'!$S:$S,$AL4616,'Input Sheet'!I:I)</f>
        <v>0</v>
      </c>
      <c r="AF4616" s="28">
        <f>+SUMIF('Input Sheet'!$S:$S,$AL4616,'Input Sheet'!J:J)</f>
        <v>0</v>
      </c>
      <c r="AG4616" s="28">
        <f>+SUMIF('Input Sheet'!$S:$S,$AL4616,'Input Sheet'!K:K)</f>
        <v>0</v>
      </c>
      <c r="AH4616" s="28">
        <f>+SUMIF('Input Sheet'!$S:$S,$AL4616,'Input Sheet'!L:L)</f>
        <v>0</v>
      </c>
      <c r="AI4616" s="28">
        <f>+SUMIF('Input Sheet'!$S:$S,$AL4616,'Input Sheet'!M:M)</f>
        <v>0</v>
      </c>
      <c r="AJ4616" s="28">
        <f>+SUMIF('Input Sheet'!$S:$S,$AL4616,'Input Sheet'!N:N)</f>
        <v>0</v>
      </c>
      <c r="AK4616" s="28"/>
      <c r="AL4616" s="27" t="str">
        <f t="shared" si="361"/>
        <v>420-3230</v>
      </c>
      <c r="AM4616" s="34" t="str">
        <f t="shared" si="364"/>
        <v>Used Vehicle</v>
      </c>
      <c r="AN4616" s="34" t="str">
        <f t="shared" si="365"/>
        <v>Used VehicleGross profit per wholesale unit</v>
      </c>
      <c r="AO4616" s="35"/>
      <c r="AP4616" s="35"/>
      <c r="AQ4616" s="35"/>
    </row>
    <row r="4617" spans="1:43" x14ac:dyDescent="0.25">
      <c r="A4617" s="27" t="s">
        <v>103</v>
      </c>
      <c r="B4617" s="27" t="s">
        <v>104</v>
      </c>
      <c r="C4617" s="27" t="s">
        <v>663</v>
      </c>
      <c r="D4617" s="27" t="s">
        <v>635</v>
      </c>
      <c r="E4617" s="27" t="s">
        <v>667</v>
      </c>
      <c r="F4617" s="27" t="s">
        <v>1082</v>
      </c>
      <c r="G4617" s="27" t="s">
        <v>1083</v>
      </c>
      <c r="H4617" s="34" t="s">
        <v>1031</v>
      </c>
      <c r="I4617" s="34" t="s">
        <v>1052</v>
      </c>
      <c r="J4617" s="34" t="str">
        <f t="shared" si="362"/>
        <v>Used VehicleGross profit per wholesale unit</v>
      </c>
      <c r="K4617" s="34" t="str">
        <f t="shared" si="363"/>
        <v>421Toyota UV Wholesale revenue</v>
      </c>
      <c r="L4617" s="28">
        <f>+SUMIF('TB 4-24'!M:M,$AL4617,'TB 4-24'!G:G)</f>
        <v>0</v>
      </c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>
        <f>+SUMIF('Input Sheet'!$S:$S,$AL4617,'Input Sheet'!C:C)</f>
        <v>0</v>
      </c>
      <c r="Z4617" s="28">
        <f>+SUMIF('Input Sheet'!$S:$S,$AL4617,'Input Sheet'!D:D)</f>
        <v>0</v>
      </c>
      <c r="AA4617" s="28">
        <f>+SUMIF('Input Sheet'!$S:$S,$AL4617,'Input Sheet'!E:E)</f>
        <v>0</v>
      </c>
      <c r="AB4617" s="28">
        <f>+SUMIF('Input Sheet'!$S:$S,$AL4617,'Input Sheet'!F:F)</f>
        <v>0</v>
      </c>
      <c r="AC4617" s="28">
        <f>+SUMIF('Input Sheet'!$S:$S,$AL4617,'Input Sheet'!G:G)</f>
        <v>0</v>
      </c>
      <c r="AD4617" s="28">
        <f>+SUMIF('Input Sheet'!$S:$S,$AL4617,'Input Sheet'!H:H)</f>
        <v>0</v>
      </c>
      <c r="AE4617" s="28">
        <f>+SUMIF('Input Sheet'!$S:$S,$AL4617,'Input Sheet'!I:I)</f>
        <v>0</v>
      </c>
      <c r="AF4617" s="28">
        <f>+SUMIF('Input Sheet'!$S:$S,$AL4617,'Input Sheet'!J:J)</f>
        <v>0</v>
      </c>
      <c r="AG4617" s="28">
        <f>+SUMIF('Input Sheet'!$S:$S,$AL4617,'Input Sheet'!K:K)</f>
        <v>0</v>
      </c>
      <c r="AH4617" s="28">
        <f>+SUMIF('Input Sheet'!$S:$S,$AL4617,'Input Sheet'!L:L)</f>
        <v>0</v>
      </c>
      <c r="AI4617" s="28">
        <f>+SUMIF('Input Sheet'!$S:$S,$AL4617,'Input Sheet'!M:M)</f>
        <v>0</v>
      </c>
      <c r="AJ4617" s="28">
        <f>+SUMIF('Input Sheet'!$S:$S,$AL4617,'Input Sheet'!N:N)</f>
        <v>0</v>
      </c>
      <c r="AK4617" s="28"/>
      <c r="AL4617" s="27" t="str">
        <f t="shared" si="361"/>
        <v>421-3230</v>
      </c>
      <c r="AM4617" s="34" t="str">
        <f t="shared" si="364"/>
        <v>Used Vehicle</v>
      </c>
      <c r="AN4617" s="34" t="str">
        <f t="shared" si="365"/>
        <v>Used VehicleGross profit per wholesale unit</v>
      </c>
      <c r="AO4617" s="35"/>
      <c r="AP4617" s="35"/>
      <c r="AQ4617" s="35"/>
    </row>
    <row r="4618" spans="1:43" x14ac:dyDescent="0.25">
      <c r="A4618" s="27" t="s">
        <v>103</v>
      </c>
      <c r="B4618" s="27" t="s">
        <v>104</v>
      </c>
      <c r="C4618" s="27" t="s">
        <v>671</v>
      </c>
      <c r="D4618" s="27" t="s">
        <v>635</v>
      </c>
      <c r="E4618" s="27" t="s">
        <v>719</v>
      </c>
      <c r="F4618" s="27" t="s">
        <v>1082</v>
      </c>
      <c r="G4618" s="27" t="s">
        <v>1083</v>
      </c>
      <c r="H4618" s="34" t="s">
        <v>1031</v>
      </c>
      <c r="I4618" s="34" t="s">
        <v>1052</v>
      </c>
      <c r="J4618" s="34" t="str">
        <f t="shared" si="362"/>
        <v>Used VehicleGross profit per wholesale unit</v>
      </c>
      <c r="K4618" s="34" t="str">
        <f t="shared" si="363"/>
        <v>320Toyota UV Wholesale revenue</v>
      </c>
      <c r="L4618" s="28">
        <f>+SUMIF('TB 4-24'!M:M,$AL4618,'TB 4-24'!G:G)</f>
        <v>0</v>
      </c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>
        <f>+SUMIF('Input Sheet'!$S:$S,$AL4618,'Input Sheet'!C:C)</f>
        <v>0</v>
      </c>
      <c r="Z4618" s="28">
        <f>+SUMIF('Input Sheet'!$S:$S,$AL4618,'Input Sheet'!D:D)</f>
        <v>0</v>
      </c>
      <c r="AA4618" s="28">
        <f>+SUMIF('Input Sheet'!$S:$S,$AL4618,'Input Sheet'!E:E)</f>
        <v>0</v>
      </c>
      <c r="AB4618" s="28">
        <f>+SUMIF('Input Sheet'!$S:$S,$AL4618,'Input Sheet'!F:F)</f>
        <v>0</v>
      </c>
      <c r="AC4618" s="28">
        <f>+SUMIF('Input Sheet'!$S:$S,$AL4618,'Input Sheet'!G:G)</f>
        <v>0</v>
      </c>
      <c r="AD4618" s="28">
        <f>+SUMIF('Input Sheet'!$S:$S,$AL4618,'Input Sheet'!H:H)</f>
        <v>0</v>
      </c>
      <c r="AE4618" s="28">
        <f>+SUMIF('Input Sheet'!$S:$S,$AL4618,'Input Sheet'!I:I)</f>
        <v>0</v>
      </c>
      <c r="AF4618" s="28">
        <f>+SUMIF('Input Sheet'!$S:$S,$AL4618,'Input Sheet'!J:J)</f>
        <v>0</v>
      </c>
      <c r="AG4618" s="28">
        <f>+SUMIF('Input Sheet'!$S:$S,$AL4618,'Input Sheet'!K:K)</f>
        <v>0</v>
      </c>
      <c r="AH4618" s="28">
        <f>+SUMIF('Input Sheet'!$S:$S,$AL4618,'Input Sheet'!L:L)</f>
        <v>0</v>
      </c>
      <c r="AI4618" s="28">
        <f>+SUMIF('Input Sheet'!$S:$S,$AL4618,'Input Sheet'!M:M)</f>
        <v>0</v>
      </c>
      <c r="AJ4618" s="28">
        <f>+SUMIF('Input Sheet'!$S:$S,$AL4618,'Input Sheet'!N:N)</f>
        <v>0</v>
      </c>
      <c r="AK4618" s="28"/>
      <c r="AL4618" s="27" t="str">
        <f t="shared" si="361"/>
        <v>320-3230</v>
      </c>
      <c r="AM4618" s="34" t="str">
        <f t="shared" si="364"/>
        <v>Used Vehicle</v>
      </c>
      <c r="AN4618" s="34" t="str">
        <f t="shared" si="365"/>
        <v>Used VehicleGross profit per wholesale unit</v>
      </c>
      <c r="AO4618" s="35"/>
      <c r="AP4618" s="35"/>
      <c r="AQ4618" s="35"/>
    </row>
    <row r="4619" spans="1:43" x14ac:dyDescent="0.25">
      <c r="A4619" s="27" t="s">
        <v>103</v>
      </c>
      <c r="B4619" s="27" t="s">
        <v>104</v>
      </c>
      <c r="C4619" s="27" t="s">
        <v>671</v>
      </c>
      <c r="D4619" s="27" t="s">
        <v>635</v>
      </c>
      <c r="E4619" s="27" t="s">
        <v>674</v>
      </c>
      <c r="F4619" s="27" t="s">
        <v>1082</v>
      </c>
      <c r="G4619" s="27" t="s">
        <v>1083</v>
      </c>
      <c r="H4619" s="34" t="s">
        <v>1031</v>
      </c>
      <c r="I4619" s="34" t="s">
        <v>1052</v>
      </c>
      <c r="J4619" s="34" t="str">
        <f t="shared" si="362"/>
        <v>Used VehicleGross profit per wholesale unit</v>
      </c>
      <c r="K4619" s="34" t="str">
        <f t="shared" si="363"/>
        <v>321Toyota UV Wholesale revenue</v>
      </c>
      <c r="L4619" s="28">
        <f>+SUMIF('TB 4-24'!M:M,$AL4619,'TB 4-24'!G:G)</f>
        <v>0</v>
      </c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>
        <f>+SUMIF('Input Sheet'!$S:$S,$AL4619,'Input Sheet'!C:C)</f>
        <v>0</v>
      </c>
      <c r="Z4619" s="28">
        <f>+SUMIF('Input Sheet'!$S:$S,$AL4619,'Input Sheet'!D:D)</f>
        <v>0</v>
      </c>
      <c r="AA4619" s="28">
        <f>+SUMIF('Input Sheet'!$S:$S,$AL4619,'Input Sheet'!E:E)</f>
        <v>0</v>
      </c>
      <c r="AB4619" s="28">
        <f>+SUMIF('Input Sheet'!$S:$S,$AL4619,'Input Sheet'!F:F)</f>
        <v>0</v>
      </c>
      <c r="AC4619" s="28">
        <f>+SUMIF('Input Sheet'!$S:$S,$AL4619,'Input Sheet'!G:G)</f>
        <v>0</v>
      </c>
      <c r="AD4619" s="28">
        <f>+SUMIF('Input Sheet'!$S:$S,$AL4619,'Input Sheet'!H:H)</f>
        <v>0</v>
      </c>
      <c r="AE4619" s="28">
        <f>+SUMIF('Input Sheet'!$S:$S,$AL4619,'Input Sheet'!I:I)</f>
        <v>0</v>
      </c>
      <c r="AF4619" s="28">
        <f>+SUMIF('Input Sheet'!$S:$S,$AL4619,'Input Sheet'!J:J)</f>
        <v>0</v>
      </c>
      <c r="AG4619" s="28">
        <f>+SUMIF('Input Sheet'!$S:$S,$AL4619,'Input Sheet'!K:K)</f>
        <v>0</v>
      </c>
      <c r="AH4619" s="28">
        <f>+SUMIF('Input Sheet'!$S:$S,$AL4619,'Input Sheet'!L:L)</f>
        <v>0</v>
      </c>
      <c r="AI4619" s="28">
        <f>+SUMIF('Input Sheet'!$S:$S,$AL4619,'Input Sheet'!M:M)</f>
        <v>0</v>
      </c>
      <c r="AJ4619" s="28">
        <f>+SUMIF('Input Sheet'!$S:$S,$AL4619,'Input Sheet'!N:N)</f>
        <v>0</v>
      </c>
      <c r="AK4619" s="28"/>
      <c r="AL4619" s="27" t="str">
        <f t="shared" si="361"/>
        <v>321-3230</v>
      </c>
      <c r="AM4619" s="34" t="str">
        <f t="shared" si="364"/>
        <v>Used Vehicle</v>
      </c>
      <c r="AN4619" s="34" t="str">
        <f t="shared" si="365"/>
        <v>Used VehicleGross profit per wholesale unit</v>
      </c>
      <c r="AO4619" s="35"/>
      <c r="AP4619" s="35"/>
      <c r="AQ4619" s="35"/>
    </row>
    <row r="4620" spans="1:43" x14ac:dyDescent="0.25">
      <c r="A4620" s="27" t="s">
        <v>103</v>
      </c>
      <c r="B4620" s="27" t="s">
        <v>104</v>
      </c>
      <c r="C4620" s="27" t="s">
        <v>104</v>
      </c>
      <c r="D4620" s="27" t="s">
        <v>635</v>
      </c>
      <c r="E4620" s="27" t="s">
        <v>678</v>
      </c>
      <c r="F4620" s="27" t="s">
        <v>1082</v>
      </c>
      <c r="G4620" s="27" t="s">
        <v>1083</v>
      </c>
      <c r="H4620" s="34" t="s">
        <v>1031</v>
      </c>
      <c r="I4620" s="34" t="s">
        <v>1052</v>
      </c>
      <c r="J4620" s="34" t="str">
        <f t="shared" si="362"/>
        <v>Used VehicleGross profit per wholesale unit</v>
      </c>
      <c r="K4620" s="34" t="str">
        <f t="shared" si="363"/>
        <v>121Toyota UV Wholesale revenue</v>
      </c>
      <c r="L4620" s="28">
        <f>+SUMIF('TB 4-24'!M:M,$AL4620,'TB 4-24'!G:G)</f>
        <v>0</v>
      </c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>
        <f>+SUMIF('Input Sheet'!$S:$S,$AL4620,'Input Sheet'!C:C)</f>
        <v>0</v>
      </c>
      <c r="Z4620" s="28">
        <f>+SUMIF('Input Sheet'!$S:$S,$AL4620,'Input Sheet'!D:D)</f>
        <v>0</v>
      </c>
      <c r="AA4620" s="28">
        <f>+SUMIF('Input Sheet'!$S:$S,$AL4620,'Input Sheet'!E:E)</f>
        <v>0</v>
      </c>
      <c r="AB4620" s="28">
        <f>+SUMIF('Input Sheet'!$S:$S,$AL4620,'Input Sheet'!F:F)</f>
        <v>0</v>
      </c>
      <c r="AC4620" s="28">
        <f>+SUMIF('Input Sheet'!$S:$S,$AL4620,'Input Sheet'!G:G)</f>
        <v>0</v>
      </c>
      <c r="AD4620" s="28">
        <f>+SUMIF('Input Sheet'!$S:$S,$AL4620,'Input Sheet'!H:H)</f>
        <v>0</v>
      </c>
      <c r="AE4620" s="28">
        <f>+SUMIF('Input Sheet'!$S:$S,$AL4620,'Input Sheet'!I:I)</f>
        <v>0</v>
      </c>
      <c r="AF4620" s="28">
        <f>+SUMIF('Input Sheet'!$S:$S,$AL4620,'Input Sheet'!J:J)</f>
        <v>0</v>
      </c>
      <c r="AG4620" s="28">
        <f>+SUMIF('Input Sheet'!$S:$S,$AL4620,'Input Sheet'!K:K)</f>
        <v>0</v>
      </c>
      <c r="AH4620" s="28">
        <f>+SUMIF('Input Sheet'!$S:$S,$AL4620,'Input Sheet'!L:L)</f>
        <v>0</v>
      </c>
      <c r="AI4620" s="28">
        <f>+SUMIF('Input Sheet'!$S:$S,$AL4620,'Input Sheet'!M:M)</f>
        <v>0</v>
      </c>
      <c r="AJ4620" s="28">
        <f>+SUMIF('Input Sheet'!$S:$S,$AL4620,'Input Sheet'!N:N)</f>
        <v>0</v>
      </c>
      <c r="AK4620" s="28"/>
      <c r="AL4620" s="27" t="str">
        <f t="shared" si="361"/>
        <v>121-3230</v>
      </c>
      <c r="AM4620" s="34" t="str">
        <f t="shared" si="364"/>
        <v>Used Vehicle</v>
      </c>
      <c r="AN4620" s="34" t="str">
        <f t="shared" si="365"/>
        <v>Used VehicleGross profit per wholesale unit</v>
      </c>
      <c r="AO4620" s="35"/>
      <c r="AP4620" s="35"/>
      <c r="AQ4620" s="35"/>
    </row>
    <row r="4621" spans="1:43" x14ac:dyDescent="0.25">
      <c r="A4621" s="27" t="s">
        <v>103</v>
      </c>
      <c r="B4621" s="27" t="s">
        <v>104</v>
      </c>
      <c r="C4621" s="27" t="s">
        <v>657</v>
      </c>
      <c r="D4621" s="27" t="s">
        <v>635</v>
      </c>
      <c r="E4621" s="27" t="s">
        <v>659</v>
      </c>
      <c r="F4621" s="27" t="s">
        <v>1082</v>
      </c>
      <c r="G4621" s="27" t="s">
        <v>1083</v>
      </c>
      <c r="H4621" s="34" t="s">
        <v>1031</v>
      </c>
      <c r="I4621" s="34" t="s">
        <v>1052</v>
      </c>
      <c r="J4621" s="34" t="str">
        <f t="shared" si="362"/>
        <v>Used VehicleGross profit per wholesale unit</v>
      </c>
      <c r="K4621" s="34" t="str">
        <f t="shared" si="363"/>
        <v>220Toyota UV Wholesale revenue</v>
      </c>
      <c r="L4621" s="28">
        <f>+SUMIF('TB 4-24'!M:M,$AL4621,'TB 4-24'!G:G)</f>
        <v>0</v>
      </c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>
        <f>+SUMIF('Input Sheet'!$S:$S,$AL4621,'Input Sheet'!C:C)</f>
        <v>0</v>
      </c>
      <c r="Z4621" s="28">
        <f>+SUMIF('Input Sheet'!$S:$S,$AL4621,'Input Sheet'!D:D)</f>
        <v>0</v>
      </c>
      <c r="AA4621" s="28">
        <f>+SUMIF('Input Sheet'!$S:$S,$AL4621,'Input Sheet'!E:E)</f>
        <v>0</v>
      </c>
      <c r="AB4621" s="28">
        <f>+SUMIF('Input Sheet'!$S:$S,$AL4621,'Input Sheet'!F:F)</f>
        <v>0</v>
      </c>
      <c r="AC4621" s="28">
        <f>+SUMIF('Input Sheet'!$S:$S,$AL4621,'Input Sheet'!G:G)</f>
        <v>0</v>
      </c>
      <c r="AD4621" s="28">
        <f>+SUMIF('Input Sheet'!$S:$S,$AL4621,'Input Sheet'!H:H)</f>
        <v>0</v>
      </c>
      <c r="AE4621" s="28">
        <f>+SUMIF('Input Sheet'!$S:$S,$AL4621,'Input Sheet'!I:I)</f>
        <v>0</v>
      </c>
      <c r="AF4621" s="28">
        <f>+SUMIF('Input Sheet'!$S:$S,$AL4621,'Input Sheet'!J:J)</f>
        <v>0</v>
      </c>
      <c r="AG4621" s="28">
        <f>+SUMIF('Input Sheet'!$S:$S,$AL4621,'Input Sheet'!K:K)</f>
        <v>0</v>
      </c>
      <c r="AH4621" s="28">
        <f>+SUMIF('Input Sheet'!$S:$S,$AL4621,'Input Sheet'!L:L)</f>
        <v>0</v>
      </c>
      <c r="AI4621" s="28">
        <f>+SUMIF('Input Sheet'!$S:$S,$AL4621,'Input Sheet'!M:M)</f>
        <v>0</v>
      </c>
      <c r="AJ4621" s="28">
        <f>+SUMIF('Input Sheet'!$S:$S,$AL4621,'Input Sheet'!N:N)</f>
        <v>0</v>
      </c>
      <c r="AK4621" s="28"/>
      <c r="AL4621" s="27" t="str">
        <f t="shared" si="361"/>
        <v>220-3230</v>
      </c>
      <c r="AM4621" s="34" t="str">
        <f t="shared" si="364"/>
        <v>Used Vehicle</v>
      </c>
      <c r="AN4621" s="34" t="str">
        <f t="shared" si="365"/>
        <v>Used VehicleGross profit per wholesale unit</v>
      </c>
      <c r="AO4621" s="35"/>
      <c r="AP4621" s="35"/>
      <c r="AQ4621" s="35"/>
    </row>
    <row r="4622" spans="1:43" x14ac:dyDescent="0.25">
      <c r="A4622" s="27" t="s">
        <v>103</v>
      </c>
      <c r="B4622" s="27" t="s">
        <v>104</v>
      </c>
      <c r="C4622" s="27" t="s">
        <v>104</v>
      </c>
      <c r="D4622" s="27" t="s">
        <v>635</v>
      </c>
      <c r="E4622" s="27" t="s">
        <v>654</v>
      </c>
      <c r="F4622" s="27" t="s">
        <v>1082</v>
      </c>
      <c r="G4622" s="27" t="s">
        <v>1083</v>
      </c>
      <c r="H4622" s="34" t="s">
        <v>1031</v>
      </c>
      <c r="I4622" s="34" t="s">
        <v>1052</v>
      </c>
      <c r="J4622" s="34" t="str">
        <f t="shared" si="362"/>
        <v>Used VehicleGross profit per wholesale unit</v>
      </c>
      <c r="K4622" s="34" t="str">
        <f t="shared" si="363"/>
        <v>120Toyota UV Wholesale revenue</v>
      </c>
      <c r="L4622" s="28">
        <f>+SUMIF('TB 4-24'!M:M,$AL4622,'TB 4-24'!G:G)</f>
        <v>0</v>
      </c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>
        <f>+SUMIF('Input Sheet'!$S:$S,$AL4622,'Input Sheet'!C:C)</f>
        <v>0</v>
      </c>
      <c r="Z4622" s="28">
        <f>+SUMIF('Input Sheet'!$S:$S,$AL4622,'Input Sheet'!D:D)</f>
        <v>0</v>
      </c>
      <c r="AA4622" s="28">
        <f>+SUMIF('Input Sheet'!$S:$S,$AL4622,'Input Sheet'!E:E)</f>
        <v>0</v>
      </c>
      <c r="AB4622" s="28">
        <f>+SUMIF('Input Sheet'!$S:$S,$AL4622,'Input Sheet'!F:F)</f>
        <v>0</v>
      </c>
      <c r="AC4622" s="28">
        <f>+SUMIF('Input Sheet'!$S:$S,$AL4622,'Input Sheet'!G:G)</f>
        <v>0</v>
      </c>
      <c r="AD4622" s="28">
        <f>+SUMIF('Input Sheet'!$S:$S,$AL4622,'Input Sheet'!H:H)</f>
        <v>0</v>
      </c>
      <c r="AE4622" s="28">
        <f>+SUMIF('Input Sheet'!$S:$S,$AL4622,'Input Sheet'!I:I)</f>
        <v>0</v>
      </c>
      <c r="AF4622" s="28">
        <f>+SUMIF('Input Sheet'!$S:$S,$AL4622,'Input Sheet'!J:J)</f>
        <v>0</v>
      </c>
      <c r="AG4622" s="28">
        <f>+SUMIF('Input Sheet'!$S:$S,$AL4622,'Input Sheet'!K:K)</f>
        <v>0</v>
      </c>
      <c r="AH4622" s="28">
        <f>+SUMIF('Input Sheet'!$S:$S,$AL4622,'Input Sheet'!L:L)</f>
        <v>0</v>
      </c>
      <c r="AI4622" s="28">
        <f>+SUMIF('Input Sheet'!$S:$S,$AL4622,'Input Sheet'!M:M)</f>
        <v>0</v>
      </c>
      <c r="AJ4622" s="28">
        <f>+SUMIF('Input Sheet'!$S:$S,$AL4622,'Input Sheet'!N:N)</f>
        <v>0</v>
      </c>
      <c r="AK4622" s="28"/>
      <c r="AL4622" s="27" t="str">
        <f t="shared" si="361"/>
        <v>120-3230</v>
      </c>
      <c r="AM4622" s="34" t="str">
        <f t="shared" si="364"/>
        <v>Used Vehicle</v>
      </c>
      <c r="AN4622" s="34" t="str">
        <f t="shared" si="365"/>
        <v>Used VehicleGross profit per wholesale unit</v>
      </c>
      <c r="AO4622" s="35"/>
      <c r="AP4622" s="35"/>
      <c r="AQ4622" s="35"/>
    </row>
    <row r="4623" spans="1:43" x14ac:dyDescent="0.25">
      <c r="A4623" s="27" t="s">
        <v>103</v>
      </c>
      <c r="B4623" s="27" t="s">
        <v>104</v>
      </c>
      <c r="C4623" s="27" t="s">
        <v>657</v>
      </c>
      <c r="D4623" s="27" t="s">
        <v>638</v>
      </c>
      <c r="E4623" s="27" t="s">
        <v>659</v>
      </c>
      <c r="F4623" s="27" t="s">
        <v>1082</v>
      </c>
      <c r="G4623" s="27" t="s">
        <v>1083</v>
      </c>
      <c r="H4623" s="34" t="s">
        <v>1031</v>
      </c>
      <c r="I4623" s="34" t="s">
        <v>1052</v>
      </c>
      <c r="J4623" s="34" t="str">
        <f t="shared" si="362"/>
        <v>Used VehicleGross profit per wholesale unit</v>
      </c>
      <c r="K4623" s="34" t="str">
        <f t="shared" si="363"/>
        <v>220Toyota UV Wholesale revenue</v>
      </c>
      <c r="L4623" s="28">
        <f>+SUMIF('TB 4-24'!M:M,$AL4623,'TB 4-24'!G:G)</f>
        <v>0</v>
      </c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>
        <f>+SUMIF('Input Sheet'!$S:$S,$AL4623,'Input Sheet'!C:C)</f>
        <v>0</v>
      </c>
      <c r="Z4623" s="28">
        <f>+SUMIF('Input Sheet'!$S:$S,$AL4623,'Input Sheet'!D:D)</f>
        <v>0</v>
      </c>
      <c r="AA4623" s="28">
        <f>+SUMIF('Input Sheet'!$S:$S,$AL4623,'Input Sheet'!E:E)</f>
        <v>0</v>
      </c>
      <c r="AB4623" s="28">
        <f>+SUMIF('Input Sheet'!$S:$S,$AL4623,'Input Sheet'!F:F)</f>
        <v>0</v>
      </c>
      <c r="AC4623" s="28">
        <f>+SUMIF('Input Sheet'!$S:$S,$AL4623,'Input Sheet'!G:G)</f>
        <v>0</v>
      </c>
      <c r="AD4623" s="28">
        <f>+SUMIF('Input Sheet'!$S:$S,$AL4623,'Input Sheet'!H:H)</f>
        <v>0</v>
      </c>
      <c r="AE4623" s="28">
        <f>+SUMIF('Input Sheet'!$S:$S,$AL4623,'Input Sheet'!I:I)</f>
        <v>0</v>
      </c>
      <c r="AF4623" s="28">
        <f>+SUMIF('Input Sheet'!$S:$S,$AL4623,'Input Sheet'!J:J)</f>
        <v>0</v>
      </c>
      <c r="AG4623" s="28">
        <f>+SUMIF('Input Sheet'!$S:$S,$AL4623,'Input Sheet'!K:K)</f>
        <v>0</v>
      </c>
      <c r="AH4623" s="28">
        <f>+SUMIF('Input Sheet'!$S:$S,$AL4623,'Input Sheet'!L:L)</f>
        <v>0</v>
      </c>
      <c r="AI4623" s="28">
        <f>+SUMIF('Input Sheet'!$S:$S,$AL4623,'Input Sheet'!M:M)</f>
        <v>0</v>
      </c>
      <c r="AJ4623" s="28">
        <f>+SUMIF('Input Sheet'!$S:$S,$AL4623,'Input Sheet'!N:N)</f>
        <v>0</v>
      </c>
      <c r="AK4623" s="28"/>
      <c r="AL4623" s="27" t="str">
        <f t="shared" si="361"/>
        <v>220-3231</v>
      </c>
      <c r="AM4623" s="34" t="str">
        <f t="shared" si="364"/>
        <v>Used Vehicle</v>
      </c>
      <c r="AN4623" s="34" t="str">
        <f t="shared" si="365"/>
        <v>Used VehicleGross profit per wholesale unit</v>
      </c>
      <c r="AO4623" s="35"/>
      <c r="AP4623" s="35"/>
      <c r="AQ4623" s="35"/>
    </row>
    <row r="4624" spans="1:43" x14ac:dyDescent="0.25">
      <c r="A4624" s="27" t="s">
        <v>103</v>
      </c>
      <c r="B4624" s="27" t="s">
        <v>104</v>
      </c>
      <c r="C4624" s="27" t="s">
        <v>657</v>
      </c>
      <c r="D4624" s="27" t="s">
        <v>638</v>
      </c>
      <c r="E4624" s="27" t="s">
        <v>661</v>
      </c>
      <c r="F4624" s="27" t="s">
        <v>1082</v>
      </c>
      <c r="G4624" s="27" t="s">
        <v>1083</v>
      </c>
      <c r="H4624" s="34" t="s">
        <v>1031</v>
      </c>
      <c r="I4624" s="34" t="s">
        <v>1052</v>
      </c>
      <c r="J4624" s="34" t="str">
        <f t="shared" si="362"/>
        <v>Used VehicleGross profit per wholesale unit</v>
      </c>
      <c r="K4624" s="34" t="str">
        <f t="shared" si="363"/>
        <v>221Toyota UV Wholesale revenue</v>
      </c>
      <c r="L4624" s="28">
        <f>+SUMIF('TB 4-24'!M:M,$AL4624,'TB 4-24'!G:G)</f>
        <v>0</v>
      </c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>
        <f>+SUMIF('Input Sheet'!$S:$S,$AL4624,'Input Sheet'!C:C)</f>
        <v>0</v>
      </c>
      <c r="Z4624" s="28">
        <f>+SUMIF('Input Sheet'!$S:$S,$AL4624,'Input Sheet'!D:D)</f>
        <v>0</v>
      </c>
      <c r="AA4624" s="28">
        <f>+SUMIF('Input Sheet'!$S:$S,$AL4624,'Input Sheet'!E:E)</f>
        <v>0</v>
      </c>
      <c r="AB4624" s="28">
        <f>+SUMIF('Input Sheet'!$S:$S,$AL4624,'Input Sheet'!F:F)</f>
        <v>0</v>
      </c>
      <c r="AC4624" s="28">
        <f>+SUMIF('Input Sheet'!$S:$S,$AL4624,'Input Sheet'!G:G)</f>
        <v>0</v>
      </c>
      <c r="AD4624" s="28">
        <f>+SUMIF('Input Sheet'!$S:$S,$AL4624,'Input Sheet'!H:H)</f>
        <v>0</v>
      </c>
      <c r="AE4624" s="28">
        <f>+SUMIF('Input Sheet'!$S:$S,$AL4624,'Input Sheet'!I:I)</f>
        <v>0</v>
      </c>
      <c r="AF4624" s="28">
        <f>+SUMIF('Input Sheet'!$S:$S,$AL4624,'Input Sheet'!J:J)</f>
        <v>0</v>
      </c>
      <c r="AG4624" s="28">
        <f>+SUMIF('Input Sheet'!$S:$S,$AL4624,'Input Sheet'!K:K)</f>
        <v>0</v>
      </c>
      <c r="AH4624" s="28">
        <f>+SUMIF('Input Sheet'!$S:$S,$AL4624,'Input Sheet'!L:L)</f>
        <v>0</v>
      </c>
      <c r="AI4624" s="28">
        <f>+SUMIF('Input Sheet'!$S:$S,$AL4624,'Input Sheet'!M:M)</f>
        <v>0</v>
      </c>
      <c r="AJ4624" s="28">
        <f>+SUMIF('Input Sheet'!$S:$S,$AL4624,'Input Sheet'!N:N)</f>
        <v>0</v>
      </c>
      <c r="AK4624" s="28"/>
      <c r="AL4624" s="27" t="str">
        <f t="shared" si="361"/>
        <v>221-3231</v>
      </c>
      <c r="AM4624" s="34" t="str">
        <f t="shared" si="364"/>
        <v>Used Vehicle</v>
      </c>
      <c r="AN4624" s="34" t="str">
        <f t="shared" si="365"/>
        <v>Used VehicleGross profit per wholesale unit</v>
      </c>
      <c r="AO4624" s="35"/>
      <c r="AP4624" s="35"/>
      <c r="AQ4624" s="35"/>
    </row>
    <row r="4625" spans="1:43" x14ac:dyDescent="0.25">
      <c r="A4625" s="27" t="s">
        <v>103</v>
      </c>
      <c r="B4625" s="27" t="s">
        <v>104</v>
      </c>
      <c r="C4625" s="27" t="s">
        <v>663</v>
      </c>
      <c r="D4625" s="27" t="s">
        <v>638</v>
      </c>
      <c r="E4625" s="27" t="s">
        <v>666</v>
      </c>
      <c r="F4625" s="27" t="s">
        <v>1082</v>
      </c>
      <c r="G4625" s="27" t="s">
        <v>1083</v>
      </c>
      <c r="H4625" s="34" t="s">
        <v>1031</v>
      </c>
      <c r="I4625" s="34" t="s">
        <v>1052</v>
      </c>
      <c r="J4625" s="34" t="str">
        <f t="shared" si="362"/>
        <v>Used VehicleGross profit per wholesale unit</v>
      </c>
      <c r="K4625" s="34" t="str">
        <f t="shared" si="363"/>
        <v>420Toyota UV Wholesale revenue</v>
      </c>
      <c r="L4625" s="28">
        <f>+SUMIF('TB 4-24'!M:M,$AL4625,'TB 4-24'!G:G)</f>
        <v>0</v>
      </c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>
        <f>+SUMIF('Input Sheet'!$S:$S,$AL4625,'Input Sheet'!C:C)</f>
        <v>0</v>
      </c>
      <c r="Z4625" s="28">
        <f>+SUMIF('Input Sheet'!$S:$S,$AL4625,'Input Sheet'!D:D)</f>
        <v>0</v>
      </c>
      <c r="AA4625" s="28">
        <f>+SUMIF('Input Sheet'!$S:$S,$AL4625,'Input Sheet'!E:E)</f>
        <v>0</v>
      </c>
      <c r="AB4625" s="28">
        <f>+SUMIF('Input Sheet'!$S:$S,$AL4625,'Input Sheet'!F:F)</f>
        <v>0</v>
      </c>
      <c r="AC4625" s="28">
        <f>+SUMIF('Input Sheet'!$S:$S,$AL4625,'Input Sheet'!G:G)</f>
        <v>0</v>
      </c>
      <c r="AD4625" s="28">
        <f>+SUMIF('Input Sheet'!$S:$S,$AL4625,'Input Sheet'!H:H)</f>
        <v>0</v>
      </c>
      <c r="AE4625" s="28">
        <f>+SUMIF('Input Sheet'!$S:$S,$AL4625,'Input Sheet'!I:I)</f>
        <v>0</v>
      </c>
      <c r="AF4625" s="28">
        <f>+SUMIF('Input Sheet'!$S:$S,$AL4625,'Input Sheet'!J:J)</f>
        <v>0</v>
      </c>
      <c r="AG4625" s="28">
        <f>+SUMIF('Input Sheet'!$S:$S,$AL4625,'Input Sheet'!K:K)</f>
        <v>0</v>
      </c>
      <c r="AH4625" s="28">
        <f>+SUMIF('Input Sheet'!$S:$S,$AL4625,'Input Sheet'!L:L)</f>
        <v>0</v>
      </c>
      <c r="AI4625" s="28">
        <f>+SUMIF('Input Sheet'!$S:$S,$AL4625,'Input Sheet'!M:M)</f>
        <v>0</v>
      </c>
      <c r="AJ4625" s="28">
        <f>+SUMIF('Input Sheet'!$S:$S,$AL4625,'Input Sheet'!N:N)</f>
        <v>0</v>
      </c>
      <c r="AK4625" s="28"/>
      <c r="AL4625" s="27" t="str">
        <f t="shared" si="361"/>
        <v>420-3231</v>
      </c>
      <c r="AM4625" s="34" t="str">
        <f t="shared" si="364"/>
        <v>Used Vehicle</v>
      </c>
      <c r="AN4625" s="34" t="str">
        <f t="shared" si="365"/>
        <v>Used VehicleGross profit per wholesale unit</v>
      </c>
      <c r="AO4625" s="35"/>
      <c r="AP4625" s="35"/>
      <c r="AQ4625" s="35"/>
    </row>
    <row r="4626" spans="1:43" x14ac:dyDescent="0.25">
      <c r="A4626" s="27" t="s">
        <v>103</v>
      </c>
      <c r="B4626" s="27" t="s">
        <v>104</v>
      </c>
      <c r="C4626" s="27" t="s">
        <v>663</v>
      </c>
      <c r="D4626" s="27" t="s">
        <v>638</v>
      </c>
      <c r="E4626" s="27" t="s">
        <v>667</v>
      </c>
      <c r="F4626" s="27" t="s">
        <v>1082</v>
      </c>
      <c r="G4626" s="27" t="s">
        <v>1083</v>
      </c>
      <c r="H4626" s="34" t="s">
        <v>1031</v>
      </c>
      <c r="I4626" s="34" t="s">
        <v>1052</v>
      </c>
      <c r="J4626" s="34" t="str">
        <f t="shared" si="362"/>
        <v>Used VehicleGross profit per wholesale unit</v>
      </c>
      <c r="K4626" s="34" t="str">
        <f t="shared" si="363"/>
        <v>421Toyota UV Wholesale revenue</v>
      </c>
      <c r="L4626" s="28">
        <f>+SUMIF('TB 4-24'!M:M,$AL4626,'TB 4-24'!G:G)</f>
        <v>0</v>
      </c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>
        <f>+SUMIF('Input Sheet'!$S:$S,$AL4626,'Input Sheet'!C:C)</f>
        <v>0</v>
      </c>
      <c r="Z4626" s="28">
        <f>+SUMIF('Input Sheet'!$S:$S,$AL4626,'Input Sheet'!D:D)</f>
        <v>0</v>
      </c>
      <c r="AA4626" s="28">
        <f>+SUMIF('Input Sheet'!$S:$S,$AL4626,'Input Sheet'!E:E)</f>
        <v>0</v>
      </c>
      <c r="AB4626" s="28">
        <f>+SUMIF('Input Sheet'!$S:$S,$AL4626,'Input Sheet'!F:F)</f>
        <v>0</v>
      </c>
      <c r="AC4626" s="28">
        <f>+SUMIF('Input Sheet'!$S:$S,$AL4626,'Input Sheet'!G:G)</f>
        <v>0</v>
      </c>
      <c r="AD4626" s="28">
        <f>+SUMIF('Input Sheet'!$S:$S,$AL4626,'Input Sheet'!H:H)</f>
        <v>0</v>
      </c>
      <c r="AE4626" s="28">
        <f>+SUMIF('Input Sheet'!$S:$S,$AL4626,'Input Sheet'!I:I)</f>
        <v>0</v>
      </c>
      <c r="AF4626" s="28">
        <f>+SUMIF('Input Sheet'!$S:$S,$AL4626,'Input Sheet'!J:J)</f>
        <v>0</v>
      </c>
      <c r="AG4626" s="28">
        <f>+SUMIF('Input Sheet'!$S:$S,$AL4626,'Input Sheet'!K:K)</f>
        <v>0</v>
      </c>
      <c r="AH4626" s="28">
        <f>+SUMIF('Input Sheet'!$S:$S,$AL4626,'Input Sheet'!L:L)</f>
        <v>0</v>
      </c>
      <c r="AI4626" s="28">
        <f>+SUMIF('Input Sheet'!$S:$S,$AL4626,'Input Sheet'!M:M)</f>
        <v>0</v>
      </c>
      <c r="AJ4626" s="28">
        <f>+SUMIF('Input Sheet'!$S:$S,$AL4626,'Input Sheet'!N:N)</f>
        <v>0</v>
      </c>
      <c r="AK4626" s="28"/>
      <c r="AL4626" s="27" t="str">
        <f t="shared" si="361"/>
        <v>421-3231</v>
      </c>
      <c r="AM4626" s="34" t="str">
        <f t="shared" si="364"/>
        <v>Used Vehicle</v>
      </c>
      <c r="AN4626" s="34" t="str">
        <f t="shared" si="365"/>
        <v>Used VehicleGross profit per wholesale unit</v>
      </c>
      <c r="AO4626" s="35"/>
      <c r="AP4626" s="35"/>
      <c r="AQ4626" s="35"/>
    </row>
    <row r="4627" spans="1:43" x14ac:dyDescent="0.25">
      <c r="A4627" s="27" t="s">
        <v>103</v>
      </c>
      <c r="B4627" s="27" t="s">
        <v>104</v>
      </c>
      <c r="C4627" s="27" t="s">
        <v>671</v>
      </c>
      <c r="D4627" s="27" t="s">
        <v>638</v>
      </c>
      <c r="E4627" s="27" t="s">
        <v>719</v>
      </c>
      <c r="F4627" s="27" t="s">
        <v>1082</v>
      </c>
      <c r="G4627" s="27" t="s">
        <v>1083</v>
      </c>
      <c r="H4627" s="34" t="s">
        <v>1031</v>
      </c>
      <c r="I4627" s="34" t="s">
        <v>1052</v>
      </c>
      <c r="J4627" s="34" t="str">
        <f t="shared" si="362"/>
        <v>Used VehicleGross profit per wholesale unit</v>
      </c>
      <c r="K4627" s="34" t="str">
        <f t="shared" si="363"/>
        <v>320Toyota UV Wholesale revenue</v>
      </c>
      <c r="L4627" s="28">
        <f>+SUMIF('TB 4-24'!M:M,$AL4627,'TB 4-24'!G:G)</f>
        <v>0</v>
      </c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>
        <f>+SUMIF('Input Sheet'!$S:$S,$AL4627,'Input Sheet'!C:C)</f>
        <v>0</v>
      </c>
      <c r="Z4627" s="28">
        <f>+SUMIF('Input Sheet'!$S:$S,$AL4627,'Input Sheet'!D:D)</f>
        <v>0</v>
      </c>
      <c r="AA4627" s="28">
        <f>+SUMIF('Input Sheet'!$S:$S,$AL4627,'Input Sheet'!E:E)</f>
        <v>0</v>
      </c>
      <c r="AB4627" s="28">
        <f>+SUMIF('Input Sheet'!$S:$S,$AL4627,'Input Sheet'!F:F)</f>
        <v>0</v>
      </c>
      <c r="AC4627" s="28">
        <f>+SUMIF('Input Sheet'!$S:$S,$AL4627,'Input Sheet'!G:G)</f>
        <v>0</v>
      </c>
      <c r="AD4627" s="28">
        <f>+SUMIF('Input Sheet'!$S:$S,$AL4627,'Input Sheet'!H:H)</f>
        <v>0</v>
      </c>
      <c r="AE4627" s="28">
        <f>+SUMIF('Input Sheet'!$S:$S,$AL4627,'Input Sheet'!I:I)</f>
        <v>0</v>
      </c>
      <c r="AF4627" s="28">
        <f>+SUMIF('Input Sheet'!$S:$S,$AL4627,'Input Sheet'!J:J)</f>
        <v>0</v>
      </c>
      <c r="AG4627" s="28">
        <f>+SUMIF('Input Sheet'!$S:$S,$AL4627,'Input Sheet'!K:K)</f>
        <v>0</v>
      </c>
      <c r="AH4627" s="28">
        <f>+SUMIF('Input Sheet'!$S:$S,$AL4627,'Input Sheet'!L:L)</f>
        <v>0</v>
      </c>
      <c r="AI4627" s="28">
        <f>+SUMIF('Input Sheet'!$S:$S,$AL4627,'Input Sheet'!M:M)</f>
        <v>0</v>
      </c>
      <c r="AJ4627" s="28">
        <f>+SUMIF('Input Sheet'!$S:$S,$AL4627,'Input Sheet'!N:N)</f>
        <v>0</v>
      </c>
      <c r="AK4627" s="28"/>
      <c r="AL4627" s="27" t="str">
        <f t="shared" si="361"/>
        <v>320-3231</v>
      </c>
      <c r="AM4627" s="34" t="str">
        <f t="shared" si="364"/>
        <v>Used Vehicle</v>
      </c>
      <c r="AN4627" s="34" t="str">
        <f t="shared" si="365"/>
        <v>Used VehicleGross profit per wholesale unit</v>
      </c>
      <c r="AO4627" s="35"/>
      <c r="AP4627" s="35"/>
      <c r="AQ4627" s="35"/>
    </row>
    <row r="4628" spans="1:43" x14ac:dyDescent="0.25">
      <c r="A4628" s="27" t="s">
        <v>103</v>
      </c>
      <c r="B4628" s="27" t="s">
        <v>104</v>
      </c>
      <c r="C4628" s="27" t="s">
        <v>671</v>
      </c>
      <c r="D4628" s="27" t="s">
        <v>638</v>
      </c>
      <c r="E4628" s="27" t="s">
        <v>674</v>
      </c>
      <c r="F4628" s="27" t="s">
        <v>1082</v>
      </c>
      <c r="G4628" s="27" t="s">
        <v>1083</v>
      </c>
      <c r="H4628" s="34" t="s">
        <v>1031</v>
      </c>
      <c r="I4628" s="34" t="s">
        <v>1052</v>
      </c>
      <c r="J4628" s="34" t="str">
        <f t="shared" si="362"/>
        <v>Used VehicleGross profit per wholesale unit</v>
      </c>
      <c r="K4628" s="34" t="str">
        <f t="shared" si="363"/>
        <v>321Toyota UV Wholesale revenue</v>
      </c>
      <c r="L4628" s="28">
        <f>+SUMIF('TB 4-24'!M:M,$AL4628,'TB 4-24'!G:G)</f>
        <v>0</v>
      </c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>
        <f>+SUMIF('Input Sheet'!$S:$S,$AL4628,'Input Sheet'!C:C)</f>
        <v>0</v>
      </c>
      <c r="Z4628" s="28">
        <f>+SUMIF('Input Sheet'!$S:$S,$AL4628,'Input Sheet'!D:D)</f>
        <v>0</v>
      </c>
      <c r="AA4628" s="28">
        <f>+SUMIF('Input Sheet'!$S:$S,$AL4628,'Input Sheet'!E:E)</f>
        <v>0</v>
      </c>
      <c r="AB4628" s="28">
        <f>+SUMIF('Input Sheet'!$S:$S,$AL4628,'Input Sheet'!F:F)</f>
        <v>0</v>
      </c>
      <c r="AC4628" s="28">
        <f>+SUMIF('Input Sheet'!$S:$S,$AL4628,'Input Sheet'!G:G)</f>
        <v>0</v>
      </c>
      <c r="AD4628" s="28">
        <f>+SUMIF('Input Sheet'!$S:$S,$AL4628,'Input Sheet'!H:H)</f>
        <v>0</v>
      </c>
      <c r="AE4628" s="28">
        <f>+SUMIF('Input Sheet'!$S:$S,$AL4628,'Input Sheet'!I:I)</f>
        <v>0</v>
      </c>
      <c r="AF4628" s="28">
        <f>+SUMIF('Input Sheet'!$S:$S,$AL4628,'Input Sheet'!J:J)</f>
        <v>0</v>
      </c>
      <c r="AG4628" s="28">
        <f>+SUMIF('Input Sheet'!$S:$S,$AL4628,'Input Sheet'!K:K)</f>
        <v>0</v>
      </c>
      <c r="AH4628" s="28">
        <f>+SUMIF('Input Sheet'!$S:$S,$AL4628,'Input Sheet'!L:L)</f>
        <v>0</v>
      </c>
      <c r="AI4628" s="28">
        <f>+SUMIF('Input Sheet'!$S:$S,$AL4628,'Input Sheet'!M:M)</f>
        <v>0</v>
      </c>
      <c r="AJ4628" s="28">
        <f>+SUMIF('Input Sheet'!$S:$S,$AL4628,'Input Sheet'!N:N)</f>
        <v>0</v>
      </c>
      <c r="AK4628" s="28"/>
      <c r="AL4628" s="27" t="str">
        <f t="shared" si="361"/>
        <v>321-3231</v>
      </c>
      <c r="AM4628" s="34" t="str">
        <f t="shared" si="364"/>
        <v>Used Vehicle</v>
      </c>
      <c r="AN4628" s="34" t="str">
        <f t="shared" si="365"/>
        <v>Used VehicleGross profit per wholesale unit</v>
      </c>
      <c r="AO4628" s="35"/>
      <c r="AP4628" s="35"/>
      <c r="AQ4628" s="35"/>
    </row>
    <row r="4629" spans="1:43" x14ac:dyDescent="0.25">
      <c r="A4629" s="27" t="s">
        <v>103</v>
      </c>
      <c r="B4629" s="27" t="s">
        <v>104</v>
      </c>
      <c r="C4629" s="27" t="s">
        <v>104</v>
      </c>
      <c r="D4629" s="27" t="s">
        <v>638</v>
      </c>
      <c r="E4629" s="27" t="s">
        <v>654</v>
      </c>
      <c r="F4629" s="27" t="s">
        <v>1082</v>
      </c>
      <c r="G4629" s="27" t="s">
        <v>1083</v>
      </c>
      <c r="H4629" s="34" t="s">
        <v>1031</v>
      </c>
      <c r="I4629" s="34" t="s">
        <v>1052</v>
      </c>
      <c r="J4629" s="34" t="str">
        <f t="shared" si="362"/>
        <v>Used VehicleGross profit per wholesale unit</v>
      </c>
      <c r="K4629" s="34" t="str">
        <f t="shared" si="363"/>
        <v>120Toyota UV Wholesale revenue</v>
      </c>
      <c r="L4629" s="28">
        <f>+SUMIF('TB 4-24'!M:M,$AL4629,'TB 4-24'!G:G)</f>
        <v>0</v>
      </c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>
        <f>+SUMIF('Input Sheet'!$S:$S,$AL4629,'Input Sheet'!C:C)</f>
        <v>0</v>
      </c>
      <c r="Z4629" s="28">
        <f>+SUMIF('Input Sheet'!$S:$S,$AL4629,'Input Sheet'!D:D)</f>
        <v>0</v>
      </c>
      <c r="AA4629" s="28">
        <f>+SUMIF('Input Sheet'!$S:$S,$AL4629,'Input Sheet'!E:E)</f>
        <v>0</v>
      </c>
      <c r="AB4629" s="28">
        <f>+SUMIF('Input Sheet'!$S:$S,$AL4629,'Input Sheet'!F:F)</f>
        <v>0</v>
      </c>
      <c r="AC4629" s="28">
        <f>+SUMIF('Input Sheet'!$S:$S,$AL4629,'Input Sheet'!G:G)</f>
        <v>0</v>
      </c>
      <c r="AD4629" s="28">
        <f>+SUMIF('Input Sheet'!$S:$S,$AL4629,'Input Sheet'!H:H)</f>
        <v>0</v>
      </c>
      <c r="AE4629" s="28">
        <f>+SUMIF('Input Sheet'!$S:$S,$AL4629,'Input Sheet'!I:I)</f>
        <v>0</v>
      </c>
      <c r="AF4629" s="28">
        <f>+SUMIF('Input Sheet'!$S:$S,$AL4629,'Input Sheet'!J:J)</f>
        <v>0</v>
      </c>
      <c r="AG4629" s="28">
        <f>+SUMIF('Input Sheet'!$S:$S,$AL4629,'Input Sheet'!K:K)</f>
        <v>0</v>
      </c>
      <c r="AH4629" s="28">
        <f>+SUMIF('Input Sheet'!$S:$S,$AL4629,'Input Sheet'!L:L)</f>
        <v>0</v>
      </c>
      <c r="AI4629" s="28">
        <f>+SUMIF('Input Sheet'!$S:$S,$AL4629,'Input Sheet'!M:M)</f>
        <v>0</v>
      </c>
      <c r="AJ4629" s="28">
        <f>+SUMIF('Input Sheet'!$S:$S,$AL4629,'Input Sheet'!N:N)</f>
        <v>0</v>
      </c>
      <c r="AK4629" s="28"/>
      <c r="AL4629" s="27" t="str">
        <f t="shared" si="361"/>
        <v>120-3231</v>
      </c>
      <c r="AM4629" s="34" t="str">
        <f t="shared" si="364"/>
        <v>Used Vehicle</v>
      </c>
      <c r="AN4629" s="34" t="str">
        <f t="shared" si="365"/>
        <v>Used VehicleGross profit per wholesale unit</v>
      </c>
      <c r="AO4629" s="35"/>
      <c r="AP4629" s="35"/>
      <c r="AQ4629" s="35"/>
    </row>
    <row r="4630" spans="1:43" x14ac:dyDescent="0.25">
      <c r="A4630" s="27" t="s">
        <v>103</v>
      </c>
      <c r="B4630" s="27" t="s">
        <v>104</v>
      </c>
      <c r="C4630" s="27" t="s">
        <v>657</v>
      </c>
      <c r="D4630" s="27" t="s">
        <v>639</v>
      </c>
      <c r="E4630" s="27" t="s">
        <v>661</v>
      </c>
      <c r="F4630" s="27" t="s">
        <v>1082</v>
      </c>
      <c r="G4630" s="27" t="s">
        <v>1083</v>
      </c>
      <c r="H4630" s="34" t="s">
        <v>1031</v>
      </c>
      <c r="I4630" s="34" t="s">
        <v>1052</v>
      </c>
      <c r="J4630" s="34" t="str">
        <f t="shared" si="362"/>
        <v>Used VehicleGross profit per wholesale unit</v>
      </c>
      <c r="K4630" s="34" t="str">
        <f t="shared" si="363"/>
        <v>221Toyota UV Wholesale revenue</v>
      </c>
      <c r="L4630" s="28">
        <f>+SUMIF('TB 4-24'!M:M,$AL4630,'TB 4-24'!G:G)</f>
        <v>0</v>
      </c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>
        <f>+SUMIF('Input Sheet'!$S:$S,$AL4630,'Input Sheet'!C:C)</f>
        <v>0</v>
      </c>
      <c r="Z4630" s="28">
        <f>+SUMIF('Input Sheet'!$S:$S,$AL4630,'Input Sheet'!D:D)</f>
        <v>0</v>
      </c>
      <c r="AA4630" s="28">
        <f>+SUMIF('Input Sheet'!$S:$S,$AL4630,'Input Sheet'!E:E)</f>
        <v>0</v>
      </c>
      <c r="AB4630" s="28">
        <f>+SUMIF('Input Sheet'!$S:$S,$AL4630,'Input Sheet'!F:F)</f>
        <v>0</v>
      </c>
      <c r="AC4630" s="28">
        <f>+SUMIF('Input Sheet'!$S:$S,$AL4630,'Input Sheet'!G:G)</f>
        <v>0</v>
      </c>
      <c r="AD4630" s="28">
        <f>+SUMIF('Input Sheet'!$S:$S,$AL4630,'Input Sheet'!H:H)</f>
        <v>0</v>
      </c>
      <c r="AE4630" s="28">
        <f>+SUMIF('Input Sheet'!$S:$S,$AL4630,'Input Sheet'!I:I)</f>
        <v>0</v>
      </c>
      <c r="AF4630" s="28">
        <f>+SUMIF('Input Sheet'!$S:$S,$AL4630,'Input Sheet'!J:J)</f>
        <v>0</v>
      </c>
      <c r="AG4630" s="28">
        <f>+SUMIF('Input Sheet'!$S:$S,$AL4630,'Input Sheet'!K:K)</f>
        <v>0</v>
      </c>
      <c r="AH4630" s="28">
        <f>+SUMIF('Input Sheet'!$S:$S,$AL4630,'Input Sheet'!L:L)</f>
        <v>0</v>
      </c>
      <c r="AI4630" s="28">
        <f>+SUMIF('Input Sheet'!$S:$S,$AL4630,'Input Sheet'!M:M)</f>
        <v>0</v>
      </c>
      <c r="AJ4630" s="28">
        <f>+SUMIF('Input Sheet'!$S:$S,$AL4630,'Input Sheet'!N:N)</f>
        <v>0</v>
      </c>
      <c r="AK4630" s="28"/>
      <c r="AL4630" s="27" t="str">
        <f t="shared" si="361"/>
        <v>221-3232</v>
      </c>
      <c r="AM4630" s="34" t="str">
        <f t="shared" si="364"/>
        <v>Used Vehicle</v>
      </c>
      <c r="AN4630" s="34" t="str">
        <f t="shared" si="365"/>
        <v>Used VehicleGross profit per wholesale unit</v>
      </c>
      <c r="AO4630" s="35"/>
      <c r="AP4630" s="35"/>
      <c r="AQ4630" s="35"/>
    </row>
    <row r="4631" spans="1:43" x14ac:dyDescent="0.25">
      <c r="A4631" s="27" t="s">
        <v>103</v>
      </c>
      <c r="B4631" s="27" t="s">
        <v>104</v>
      </c>
      <c r="C4631" s="27" t="s">
        <v>663</v>
      </c>
      <c r="D4631" s="27" t="s">
        <v>639</v>
      </c>
      <c r="E4631" s="27" t="s">
        <v>666</v>
      </c>
      <c r="F4631" s="27" t="s">
        <v>1082</v>
      </c>
      <c r="G4631" s="27" t="s">
        <v>1083</v>
      </c>
      <c r="H4631" s="34" t="s">
        <v>1031</v>
      </c>
      <c r="I4631" s="34" t="s">
        <v>1052</v>
      </c>
      <c r="J4631" s="34" t="str">
        <f t="shared" si="362"/>
        <v>Used VehicleGross profit per wholesale unit</v>
      </c>
      <c r="K4631" s="34" t="str">
        <f t="shared" si="363"/>
        <v>420Toyota UV Wholesale revenue</v>
      </c>
      <c r="L4631" s="28">
        <f>+SUMIF('TB 4-24'!M:M,$AL4631,'TB 4-24'!G:G)</f>
        <v>0</v>
      </c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>
        <f>+SUMIF('Input Sheet'!$S:$S,$AL4631,'Input Sheet'!C:C)</f>
        <v>0</v>
      </c>
      <c r="Z4631" s="28">
        <f>+SUMIF('Input Sheet'!$S:$S,$AL4631,'Input Sheet'!D:D)</f>
        <v>0</v>
      </c>
      <c r="AA4631" s="28">
        <f>+SUMIF('Input Sheet'!$S:$S,$AL4631,'Input Sheet'!E:E)</f>
        <v>0</v>
      </c>
      <c r="AB4631" s="28">
        <f>+SUMIF('Input Sheet'!$S:$S,$AL4631,'Input Sheet'!F:F)</f>
        <v>0</v>
      </c>
      <c r="AC4631" s="28">
        <f>+SUMIF('Input Sheet'!$S:$S,$AL4631,'Input Sheet'!G:G)</f>
        <v>0</v>
      </c>
      <c r="AD4631" s="28">
        <f>+SUMIF('Input Sheet'!$S:$S,$AL4631,'Input Sheet'!H:H)</f>
        <v>0</v>
      </c>
      <c r="AE4631" s="28">
        <f>+SUMIF('Input Sheet'!$S:$S,$AL4631,'Input Sheet'!I:I)</f>
        <v>0</v>
      </c>
      <c r="AF4631" s="28">
        <f>+SUMIF('Input Sheet'!$S:$S,$AL4631,'Input Sheet'!J:J)</f>
        <v>0</v>
      </c>
      <c r="AG4631" s="28">
        <f>+SUMIF('Input Sheet'!$S:$S,$AL4631,'Input Sheet'!K:K)</f>
        <v>0</v>
      </c>
      <c r="AH4631" s="28">
        <f>+SUMIF('Input Sheet'!$S:$S,$AL4631,'Input Sheet'!L:L)</f>
        <v>0</v>
      </c>
      <c r="AI4631" s="28">
        <f>+SUMIF('Input Sheet'!$S:$S,$AL4631,'Input Sheet'!M:M)</f>
        <v>0</v>
      </c>
      <c r="AJ4631" s="28">
        <f>+SUMIF('Input Sheet'!$S:$S,$AL4631,'Input Sheet'!N:N)</f>
        <v>0</v>
      </c>
      <c r="AK4631" s="28"/>
      <c r="AL4631" s="27" t="str">
        <f t="shared" si="361"/>
        <v>420-3232</v>
      </c>
      <c r="AM4631" s="34" t="str">
        <f t="shared" si="364"/>
        <v>Used Vehicle</v>
      </c>
      <c r="AN4631" s="34" t="str">
        <f t="shared" si="365"/>
        <v>Used VehicleGross profit per wholesale unit</v>
      </c>
      <c r="AO4631" s="35"/>
      <c r="AP4631" s="35"/>
      <c r="AQ4631" s="35"/>
    </row>
    <row r="4632" spans="1:43" x14ac:dyDescent="0.25">
      <c r="A4632" s="27" t="s">
        <v>103</v>
      </c>
      <c r="B4632" s="27" t="s">
        <v>104</v>
      </c>
      <c r="C4632" s="27" t="s">
        <v>663</v>
      </c>
      <c r="D4632" s="27" t="s">
        <v>639</v>
      </c>
      <c r="E4632" s="27" t="s">
        <v>667</v>
      </c>
      <c r="F4632" s="27" t="s">
        <v>1082</v>
      </c>
      <c r="G4632" s="27" t="s">
        <v>1083</v>
      </c>
      <c r="H4632" s="34" t="s">
        <v>1031</v>
      </c>
      <c r="I4632" s="34" t="s">
        <v>1052</v>
      </c>
      <c r="J4632" s="34" t="str">
        <f t="shared" si="362"/>
        <v>Used VehicleGross profit per wholesale unit</v>
      </c>
      <c r="K4632" s="34" t="str">
        <f t="shared" si="363"/>
        <v>421Toyota UV Wholesale revenue</v>
      </c>
      <c r="L4632" s="28">
        <f>+SUMIF('TB 4-24'!M:M,$AL4632,'TB 4-24'!G:G)</f>
        <v>0</v>
      </c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>
        <f>+SUMIF('Input Sheet'!$S:$S,$AL4632,'Input Sheet'!C:C)</f>
        <v>0</v>
      </c>
      <c r="Z4632" s="28">
        <f>+SUMIF('Input Sheet'!$S:$S,$AL4632,'Input Sheet'!D:D)</f>
        <v>0</v>
      </c>
      <c r="AA4632" s="28">
        <f>+SUMIF('Input Sheet'!$S:$S,$AL4632,'Input Sheet'!E:E)</f>
        <v>0</v>
      </c>
      <c r="AB4632" s="28">
        <f>+SUMIF('Input Sheet'!$S:$S,$AL4632,'Input Sheet'!F:F)</f>
        <v>0</v>
      </c>
      <c r="AC4632" s="28">
        <f>+SUMIF('Input Sheet'!$S:$S,$AL4632,'Input Sheet'!G:G)</f>
        <v>0</v>
      </c>
      <c r="AD4632" s="28">
        <f>+SUMIF('Input Sheet'!$S:$S,$AL4632,'Input Sheet'!H:H)</f>
        <v>0</v>
      </c>
      <c r="AE4632" s="28">
        <f>+SUMIF('Input Sheet'!$S:$S,$AL4632,'Input Sheet'!I:I)</f>
        <v>0</v>
      </c>
      <c r="AF4632" s="28">
        <f>+SUMIF('Input Sheet'!$S:$S,$AL4632,'Input Sheet'!J:J)</f>
        <v>0</v>
      </c>
      <c r="AG4632" s="28">
        <f>+SUMIF('Input Sheet'!$S:$S,$AL4632,'Input Sheet'!K:K)</f>
        <v>0</v>
      </c>
      <c r="AH4632" s="28">
        <f>+SUMIF('Input Sheet'!$S:$S,$AL4632,'Input Sheet'!L:L)</f>
        <v>0</v>
      </c>
      <c r="AI4632" s="28">
        <f>+SUMIF('Input Sheet'!$S:$S,$AL4632,'Input Sheet'!M:M)</f>
        <v>0</v>
      </c>
      <c r="AJ4632" s="28">
        <f>+SUMIF('Input Sheet'!$S:$S,$AL4632,'Input Sheet'!N:N)</f>
        <v>0</v>
      </c>
      <c r="AK4632" s="28"/>
      <c r="AL4632" s="27" t="str">
        <f t="shared" si="361"/>
        <v>421-3232</v>
      </c>
      <c r="AM4632" s="34" t="str">
        <f t="shared" si="364"/>
        <v>Used Vehicle</v>
      </c>
      <c r="AN4632" s="34" t="str">
        <f t="shared" si="365"/>
        <v>Used VehicleGross profit per wholesale unit</v>
      </c>
      <c r="AO4632" s="35"/>
      <c r="AP4632" s="35"/>
      <c r="AQ4632" s="35"/>
    </row>
    <row r="4633" spans="1:43" x14ac:dyDescent="0.25">
      <c r="A4633" s="27" t="s">
        <v>103</v>
      </c>
      <c r="B4633" s="27" t="s">
        <v>104</v>
      </c>
      <c r="C4633" s="27" t="s">
        <v>671</v>
      </c>
      <c r="D4633" s="27" t="s">
        <v>639</v>
      </c>
      <c r="E4633" s="27" t="s">
        <v>719</v>
      </c>
      <c r="F4633" s="27" t="s">
        <v>1082</v>
      </c>
      <c r="G4633" s="27" t="s">
        <v>1083</v>
      </c>
      <c r="H4633" s="34" t="s">
        <v>1031</v>
      </c>
      <c r="I4633" s="34" t="s">
        <v>1052</v>
      </c>
      <c r="J4633" s="34" t="str">
        <f t="shared" si="362"/>
        <v>Used VehicleGross profit per wholesale unit</v>
      </c>
      <c r="K4633" s="34" t="str">
        <f t="shared" si="363"/>
        <v>320Toyota UV Wholesale revenue</v>
      </c>
      <c r="L4633" s="28">
        <f>+SUMIF('TB 4-24'!M:M,$AL4633,'TB 4-24'!G:G)</f>
        <v>0</v>
      </c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>
        <f>+SUMIF('Input Sheet'!$S:$S,$AL4633,'Input Sheet'!C:C)</f>
        <v>0</v>
      </c>
      <c r="Z4633" s="28">
        <f>+SUMIF('Input Sheet'!$S:$S,$AL4633,'Input Sheet'!D:D)</f>
        <v>0</v>
      </c>
      <c r="AA4633" s="28">
        <f>+SUMIF('Input Sheet'!$S:$S,$AL4633,'Input Sheet'!E:E)</f>
        <v>0</v>
      </c>
      <c r="AB4633" s="28">
        <f>+SUMIF('Input Sheet'!$S:$S,$AL4633,'Input Sheet'!F:F)</f>
        <v>0</v>
      </c>
      <c r="AC4633" s="28">
        <f>+SUMIF('Input Sheet'!$S:$S,$AL4633,'Input Sheet'!G:G)</f>
        <v>0</v>
      </c>
      <c r="AD4633" s="28">
        <f>+SUMIF('Input Sheet'!$S:$S,$AL4633,'Input Sheet'!H:H)</f>
        <v>0</v>
      </c>
      <c r="AE4633" s="28">
        <f>+SUMIF('Input Sheet'!$S:$S,$AL4633,'Input Sheet'!I:I)</f>
        <v>0</v>
      </c>
      <c r="AF4633" s="28">
        <f>+SUMIF('Input Sheet'!$S:$S,$AL4633,'Input Sheet'!J:J)</f>
        <v>0</v>
      </c>
      <c r="AG4633" s="28">
        <f>+SUMIF('Input Sheet'!$S:$S,$AL4633,'Input Sheet'!K:K)</f>
        <v>0</v>
      </c>
      <c r="AH4633" s="28">
        <f>+SUMIF('Input Sheet'!$S:$S,$AL4633,'Input Sheet'!L:L)</f>
        <v>0</v>
      </c>
      <c r="AI4633" s="28">
        <f>+SUMIF('Input Sheet'!$S:$S,$AL4633,'Input Sheet'!M:M)</f>
        <v>0</v>
      </c>
      <c r="AJ4633" s="28">
        <f>+SUMIF('Input Sheet'!$S:$S,$AL4633,'Input Sheet'!N:N)</f>
        <v>0</v>
      </c>
      <c r="AK4633" s="28"/>
      <c r="AL4633" s="27" t="str">
        <f t="shared" si="361"/>
        <v>320-3232</v>
      </c>
      <c r="AM4633" s="34" t="str">
        <f t="shared" si="364"/>
        <v>Used Vehicle</v>
      </c>
      <c r="AN4633" s="34" t="str">
        <f t="shared" si="365"/>
        <v>Used VehicleGross profit per wholesale unit</v>
      </c>
      <c r="AO4633" s="35"/>
      <c r="AP4633" s="35"/>
      <c r="AQ4633" s="35"/>
    </row>
    <row r="4634" spans="1:43" x14ac:dyDescent="0.25">
      <c r="A4634" s="27" t="s">
        <v>103</v>
      </c>
      <c r="B4634" s="27" t="s">
        <v>104</v>
      </c>
      <c r="C4634" s="27" t="s">
        <v>671</v>
      </c>
      <c r="D4634" s="27" t="s">
        <v>639</v>
      </c>
      <c r="E4634" s="27" t="s">
        <v>674</v>
      </c>
      <c r="F4634" s="27" t="s">
        <v>1082</v>
      </c>
      <c r="G4634" s="27" t="s">
        <v>1083</v>
      </c>
      <c r="H4634" s="34" t="s">
        <v>1031</v>
      </c>
      <c r="I4634" s="34" t="s">
        <v>1052</v>
      </c>
      <c r="J4634" s="34" t="str">
        <f t="shared" si="362"/>
        <v>Used VehicleGross profit per wholesale unit</v>
      </c>
      <c r="K4634" s="34" t="str">
        <f t="shared" si="363"/>
        <v>321Toyota UV Wholesale revenue</v>
      </c>
      <c r="L4634" s="28">
        <f>+SUMIF('TB 4-24'!M:M,$AL4634,'TB 4-24'!G:G)</f>
        <v>0</v>
      </c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>
        <f>+SUMIF('Input Sheet'!$S:$S,$AL4634,'Input Sheet'!C:C)</f>
        <v>0</v>
      </c>
      <c r="Z4634" s="28">
        <f>+SUMIF('Input Sheet'!$S:$S,$AL4634,'Input Sheet'!D:D)</f>
        <v>0</v>
      </c>
      <c r="AA4634" s="28">
        <f>+SUMIF('Input Sheet'!$S:$S,$AL4634,'Input Sheet'!E:E)</f>
        <v>0</v>
      </c>
      <c r="AB4634" s="28">
        <f>+SUMIF('Input Sheet'!$S:$S,$AL4634,'Input Sheet'!F:F)</f>
        <v>0</v>
      </c>
      <c r="AC4634" s="28">
        <f>+SUMIF('Input Sheet'!$S:$S,$AL4634,'Input Sheet'!G:G)</f>
        <v>0</v>
      </c>
      <c r="AD4634" s="28">
        <f>+SUMIF('Input Sheet'!$S:$S,$AL4634,'Input Sheet'!H:H)</f>
        <v>0</v>
      </c>
      <c r="AE4634" s="28">
        <f>+SUMIF('Input Sheet'!$S:$S,$AL4634,'Input Sheet'!I:I)</f>
        <v>0</v>
      </c>
      <c r="AF4634" s="28">
        <f>+SUMIF('Input Sheet'!$S:$S,$AL4634,'Input Sheet'!J:J)</f>
        <v>0</v>
      </c>
      <c r="AG4634" s="28">
        <f>+SUMIF('Input Sheet'!$S:$S,$AL4634,'Input Sheet'!K:K)</f>
        <v>0</v>
      </c>
      <c r="AH4634" s="28">
        <f>+SUMIF('Input Sheet'!$S:$S,$AL4634,'Input Sheet'!L:L)</f>
        <v>0</v>
      </c>
      <c r="AI4634" s="28">
        <f>+SUMIF('Input Sheet'!$S:$S,$AL4634,'Input Sheet'!M:M)</f>
        <v>0</v>
      </c>
      <c r="AJ4634" s="28">
        <f>+SUMIF('Input Sheet'!$S:$S,$AL4634,'Input Sheet'!N:N)</f>
        <v>0</v>
      </c>
      <c r="AK4634" s="28"/>
      <c r="AL4634" s="27" t="str">
        <f t="shared" si="361"/>
        <v>321-3232</v>
      </c>
      <c r="AM4634" s="34" t="str">
        <f t="shared" si="364"/>
        <v>Used Vehicle</v>
      </c>
      <c r="AN4634" s="34" t="str">
        <f t="shared" si="365"/>
        <v>Used VehicleGross profit per wholesale unit</v>
      </c>
      <c r="AO4634" s="35"/>
      <c r="AP4634" s="35"/>
      <c r="AQ4634" s="35"/>
    </row>
    <row r="4635" spans="1:43" x14ac:dyDescent="0.25">
      <c r="A4635" s="27" t="s">
        <v>103</v>
      </c>
      <c r="B4635" s="27" t="s">
        <v>104</v>
      </c>
      <c r="C4635" s="27" t="s">
        <v>104</v>
      </c>
      <c r="D4635" s="27" t="s">
        <v>639</v>
      </c>
      <c r="E4635" s="27" t="s">
        <v>678</v>
      </c>
      <c r="F4635" s="27" t="s">
        <v>1082</v>
      </c>
      <c r="G4635" s="27" t="s">
        <v>1083</v>
      </c>
      <c r="H4635" s="34" t="s">
        <v>1031</v>
      </c>
      <c r="I4635" s="34" t="s">
        <v>1052</v>
      </c>
      <c r="J4635" s="34" t="str">
        <f t="shared" si="362"/>
        <v>Used VehicleGross profit per wholesale unit</v>
      </c>
      <c r="K4635" s="34" t="str">
        <f t="shared" si="363"/>
        <v>121Toyota UV Wholesale revenue</v>
      </c>
      <c r="L4635" s="28">
        <f>+SUMIF('TB 4-24'!M:M,$AL4635,'TB 4-24'!G:G)</f>
        <v>0</v>
      </c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>
        <f>+SUMIF('Input Sheet'!$S:$S,$AL4635,'Input Sheet'!C:C)</f>
        <v>0</v>
      </c>
      <c r="Z4635" s="28">
        <f>+SUMIF('Input Sheet'!$S:$S,$AL4635,'Input Sheet'!D:D)</f>
        <v>0</v>
      </c>
      <c r="AA4635" s="28">
        <f>+SUMIF('Input Sheet'!$S:$S,$AL4635,'Input Sheet'!E:E)</f>
        <v>0</v>
      </c>
      <c r="AB4635" s="28">
        <f>+SUMIF('Input Sheet'!$S:$S,$AL4635,'Input Sheet'!F:F)</f>
        <v>0</v>
      </c>
      <c r="AC4635" s="28">
        <f>+SUMIF('Input Sheet'!$S:$S,$AL4635,'Input Sheet'!G:G)</f>
        <v>0</v>
      </c>
      <c r="AD4635" s="28">
        <f>+SUMIF('Input Sheet'!$S:$S,$AL4635,'Input Sheet'!H:H)</f>
        <v>0</v>
      </c>
      <c r="AE4635" s="28">
        <f>+SUMIF('Input Sheet'!$S:$S,$AL4635,'Input Sheet'!I:I)</f>
        <v>0</v>
      </c>
      <c r="AF4635" s="28">
        <f>+SUMIF('Input Sheet'!$S:$S,$AL4635,'Input Sheet'!J:J)</f>
        <v>0</v>
      </c>
      <c r="AG4635" s="28">
        <f>+SUMIF('Input Sheet'!$S:$S,$AL4635,'Input Sheet'!K:K)</f>
        <v>0</v>
      </c>
      <c r="AH4635" s="28">
        <f>+SUMIF('Input Sheet'!$S:$S,$AL4635,'Input Sheet'!L:L)</f>
        <v>0</v>
      </c>
      <c r="AI4635" s="28">
        <f>+SUMIF('Input Sheet'!$S:$S,$AL4635,'Input Sheet'!M:M)</f>
        <v>0</v>
      </c>
      <c r="AJ4635" s="28">
        <f>+SUMIF('Input Sheet'!$S:$S,$AL4635,'Input Sheet'!N:N)</f>
        <v>0</v>
      </c>
      <c r="AK4635" s="28"/>
      <c r="AL4635" s="27" t="str">
        <f t="shared" si="361"/>
        <v>121-3232</v>
      </c>
      <c r="AM4635" s="34" t="str">
        <f t="shared" si="364"/>
        <v>Used Vehicle</v>
      </c>
      <c r="AN4635" s="34" t="str">
        <f t="shared" si="365"/>
        <v>Used VehicleGross profit per wholesale unit</v>
      </c>
      <c r="AO4635" s="35"/>
      <c r="AP4635" s="35"/>
      <c r="AQ4635" s="35"/>
    </row>
    <row r="4636" spans="1:43" x14ac:dyDescent="0.25">
      <c r="A4636" s="27" t="s">
        <v>103</v>
      </c>
      <c r="B4636" s="27" t="s">
        <v>104</v>
      </c>
      <c r="C4636" s="27" t="s">
        <v>104</v>
      </c>
      <c r="D4636" s="27" t="s">
        <v>639</v>
      </c>
      <c r="E4636" s="27" t="s">
        <v>654</v>
      </c>
      <c r="F4636" s="27" t="s">
        <v>1082</v>
      </c>
      <c r="G4636" s="27" t="s">
        <v>1083</v>
      </c>
      <c r="H4636" s="34" t="s">
        <v>1031</v>
      </c>
      <c r="I4636" s="34" t="s">
        <v>1052</v>
      </c>
      <c r="J4636" s="34" t="str">
        <f t="shared" si="362"/>
        <v>Used VehicleGross profit per wholesale unit</v>
      </c>
      <c r="K4636" s="34" t="str">
        <f t="shared" si="363"/>
        <v>120Toyota UV Wholesale revenue</v>
      </c>
      <c r="L4636" s="28">
        <f>+SUMIF('TB 4-24'!M:M,$AL4636,'TB 4-24'!G:G)</f>
        <v>0</v>
      </c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>
        <f>+SUMIF('Input Sheet'!$S:$S,$AL4636,'Input Sheet'!C:C)</f>
        <v>0</v>
      </c>
      <c r="Z4636" s="28">
        <f>+SUMIF('Input Sheet'!$S:$S,$AL4636,'Input Sheet'!D:D)</f>
        <v>0</v>
      </c>
      <c r="AA4636" s="28">
        <f>+SUMIF('Input Sheet'!$S:$S,$AL4636,'Input Sheet'!E:E)</f>
        <v>0</v>
      </c>
      <c r="AB4636" s="28">
        <f>+SUMIF('Input Sheet'!$S:$S,$AL4636,'Input Sheet'!F:F)</f>
        <v>0</v>
      </c>
      <c r="AC4636" s="28">
        <f>+SUMIF('Input Sheet'!$S:$S,$AL4636,'Input Sheet'!G:G)</f>
        <v>0</v>
      </c>
      <c r="AD4636" s="28">
        <f>+SUMIF('Input Sheet'!$S:$S,$AL4636,'Input Sheet'!H:H)</f>
        <v>0</v>
      </c>
      <c r="AE4636" s="28">
        <f>+SUMIF('Input Sheet'!$S:$S,$AL4636,'Input Sheet'!I:I)</f>
        <v>0</v>
      </c>
      <c r="AF4636" s="28">
        <f>+SUMIF('Input Sheet'!$S:$S,$AL4636,'Input Sheet'!J:J)</f>
        <v>0</v>
      </c>
      <c r="AG4636" s="28">
        <f>+SUMIF('Input Sheet'!$S:$S,$AL4636,'Input Sheet'!K:K)</f>
        <v>0</v>
      </c>
      <c r="AH4636" s="28">
        <f>+SUMIF('Input Sheet'!$S:$S,$AL4636,'Input Sheet'!L:L)</f>
        <v>0</v>
      </c>
      <c r="AI4636" s="28">
        <f>+SUMIF('Input Sheet'!$S:$S,$AL4636,'Input Sheet'!M:M)</f>
        <v>0</v>
      </c>
      <c r="AJ4636" s="28">
        <f>+SUMIF('Input Sheet'!$S:$S,$AL4636,'Input Sheet'!N:N)</f>
        <v>0</v>
      </c>
      <c r="AK4636" s="28"/>
      <c r="AL4636" s="27" t="str">
        <f t="shared" si="361"/>
        <v>120-3232</v>
      </c>
      <c r="AM4636" s="34" t="str">
        <f t="shared" si="364"/>
        <v>Used Vehicle</v>
      </c>
      <c r="AN4636" s="34" t="str">
        <f t="shared" si="365"/>
        <v>Used VehicleGross profit per wholesale unit</v>
      </c>
      <c r="AO4636" s="35"/>
      <c r="AP4636" s="35"/>
      <c r="AQ4636" s="35"/>
    </row>
    <row r="4637" spans="1:43" x14ac:dyDescent="0.25">
      <c r="A4637" s="27" t="s">
        <v>103</v>
      </c>
      <c r="B4637" s="27" t="s">
        <v>104</v>
      </c>
      <c r="C4637" s="27" t="s">
        <v>657</v>
      </c>
      <c r="D4637" s="27" t="s">
        <v>639</v>
      </c>
      <c r="E4637" s="27" t="s">
        <v>659</v>
      </c>
      <c r="F4637" s="27" t="s">
        <v>1082</v>
      </c>
      <c r="G4637" s="27" t="s">
        <v>1083</v>
      </c>
      <c r="H4637" s="34" t="s">
        <v>1031</v>
      </c>
      <c r="I4637" s="34" t="s">
        <v>1052</v>
      </c>
      <c r="J4637" s="34" t="str">
        <f t="shared" si="362"/>
        <v>Used VehicleGross profit per wholesale unit</v>
      </c>
      <c r="K4637" s="34" t="str">
        <f t="shared" si="363"/>
        <v>220Toyota UV Wholesale revenue</v>
      </c>
      <c r="L4637" s="28">
        <f>+SUMIF('TB 4-24'!M:M,$AL4637,'TB 4-24'!G:G)</f>
        <v>0</v>
      </c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>
        <f>+SUMIF('Input Sheet'!$S:$S,$AL4637,'Input Sheet'!C:C)</f>
        <v>0</v>
      </c>
      <c r="Z4637" s="28">
        <f>+SUMIF('Input Sheet'!$S:$S,$AL4637,'Input Sheet'!D:D)</f>
        <v>0</v>
      </c>
      <c r="AA4637" s="28">
        <f>+SUMIF('Input Sheet'!$S:$S,$AL4637,'Input Sheet'!E:E)</f>
        <v>0</v>
      </c>
      <c r="AB4637" s="28">
        <f>+SUMIF('Input Sheet'!$S:$S,$AL4637,'Input Sheet'!F:F)</f>
        <v>0</v>
      </c>
      <c r="AC4637" s="28">
        <f>+SUMIF('Input Sheet'!$S:$S,$AL4637,'Input Sheet'!G:G)</f>
        <v>0</v>
      </c>
      <c r="AD4637" s="28">
        <f>+SUMIF('Input Sheet'!$S:$S,$AL4637,'Input Sheet'!H:H)</f>
        <v>0</v>
      </c>
      <c r="AE4637" s="28">
        <f>+SUMIF('Input Sheet'!$S:$S,$AL4637,'Input Sheet'!I:I)</f>
        <v>0</v>
      </c>
      <c r="AF4637" s="28">
        <f>+SUMIF('Input Sheet'!$S:$S,$AL4637,'Input Sheet'!J:J)</f>
        <v>0</v>
      </c>
      <c r="AG4637" s="28">
        <f>+SUMIF('Input Sheet'!$S:$S,$AL4637,'Input Sheet'!K:K)</f>
        <v>0</v>
      </c>
      <c r="AH4637" s="28">
        <f>+SUMIF('Input Sheet'!$S:$S,$AL4637,'Input Sheet'!L:L)</f>
        <v>0</v>
      </c>
      <c r="AI4637" s="28">
        <f>+SUMIF('Input Sheet'!$S:$S,$AL4637,'Input Sheet'!M:M)</f>
        <v>0</v>
      </c>
      <c r="AJ4637" s="28">
        <f>+SUMIF('Input Sheet'!$S:$S,$AL4637,'Input Sheet'!N:N)</f>
        <v>0</v>
      </c>
      <c r="AK4637" s="28"/>
      <c r="AL4637" s="27" t="str">
        <f t="shared" si="361"/>
        <v>220-3232</v>
      </c>
      <c r="AM4637" s="34" t="str">
        <f t="shared" si="364"/>
        <v>Used Vehicle</v>
      </c>
      <c r="AN4637" s="34" t="str">
        <f t="shared" si="365"/>
        <v>Used VehicleGross profit per wholesale unit</v>
      </c>
      <c r="AO4637" s="35"/>
      <c r="AP4637" s="35"/>
      <c r="AQ4637" s="35"/>
    </row>
    <row r="4638" spans="1:43" x14ac:dyDescent="0.25">
      <c r="A4638" s="27" t="s">
        <v>103</v>
      </c>
      <c r="B4638" s="27" t="s">
        <v>104</v>
      </c>
      <c r="C4638" s="27" t="s">
        <v>657</v>
      </c>
      <c r="D4638" s="27" t="s">
        <v>640</v>
      </c>
      <c r="E4638" s="27" t="s">
        <v>659</v>
      </c>
      <c r="F4638" s="27" t="s">
        <v>1082</v>
      </c>
      <c r="G4638" s="27" t="s">
        <v>1083</v>
      </c>
      <c r="H4638" s="34" t="s">
        <v>1031</v>
      </c>
      <c r="I4638" s="34" t="s">
        <v>1052</v>
      </c>
      <c r="J4638" s="34" t="str">
        <f t="shared" si="362"/>
        <v>Used VehicleGross profit per wholesale unit</v>
      </c>
      <c r="K4638" s="34" t="str">
        <f t="shared" si="363"/>
        <v>220Toyota UV Wholesale revenue</v>
      </c>
      <c r="L4638" s="28">
        <f>+SUMIF('TB 4-24'!M:M,$AL4638,'TB 4-24'!G:G)</f>
        <v>0</v>
      </c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>
        <f>+SUMIF('Input Sheet'!$S:$S,$AL4638,'Input Sheet'!C:C)</f>
        <v>0</v>
      </c>
      <c r="Z4638" s="28">
        <f>+SUMIF('Input Sheet'!$S:$S,$AL4638,'Input Sheet'!D:D)</f>
        <v>0</v>
      </c>
      <c r="AA4638" s="28">
        <f>+SUMIF('Input Sheet'!$S:$S,$AL4638,'Input Sheet'!E:E)</f>
        <v>0</v>
      </c>
      <c r="AB4638" s="28">
        <f>+SUMIF('Input Sheet'!$S:$S,$AL4638,'Input Sheet'!F:F)</f>
        <v>0</v>
      </c>
      <c r="AC4638" s="28">
        <f>+SUMIF('Input Sheet'!$S:$S,$AL4638,'Input Sheet'!G:G)</f>
        <v>0</v>
      </c>
      <c r="AD4638" s="28">
        <f>+SUMIF('Input Sheet'!$S:$S,$AL4638,'Input Sheet'!H:H)</f>
        <v>0</v>
      </c>
      <c r="AE4638" s="28">
        <f>+SUMIF('Input Sheet'!$S:$S,$AL4638,'Input Sheet'!I:I)</f>
        <v>0</v>
      </c>
      <c r="AF4638" s="28">
        <f>+SUMIF('Input Sheet'!$S:$S,$AL4638,'Input Sheet'!J:J)</f>
        <v>0</v>
      </c>
      <c r="AG4638" s="28">
        <f>+SUMIF('Input Sheet'!$S:$S,$AL4638,'Input Sheet'!K:K)</f>
        <v>0</v>
      </c>
      <c r="AH4638" s="28">
        <f>+SUMIF('Input Sheet'!$S:$S,$AL4638,'Input Sheet'!L:L)</f>
        <v>0</v>
      </c>
      <c r="AI4638" s="28">
        <f>+SUMIF('Input Sheet'!$S:$S,$AL4638,'Input Sheet'!M:M)</f>
        <v>0</v>
      </c>
      <c r="AJ4638" s="28">
        <f>+SUMIF('Input Sheet'!$S:$S,$AL4638,'Input Sheet'!N:N)</f>
        <v>0</v>
      </c>
      <c r="AK4638" s="28"/>
      <c r="AL4638" s="27" t="str">
        <f t="shared" si="361"/>
        <v>220-3233</v>
      </c>
      <c r="AM4638" s="34" t="str">
        <f t="shared" si="364"/>
        <v>Used Vehicle</v>
      </c>
      <c r="AN4638" s="34" t="str">
        <f t="shared" si="365"/>
        <v>Used VehicleGross profit per wholesale unit</v>
      </c>
      <c r="AO4638" s="35"/>
      <c r="AP4638" s="35"/>
      <c r="AQ4638" s="35"/>
    </row>
    <row r="4639" spans="1:43" x14ac:dyDescent="0.25">
      <c r="A4639" s="27" t="s">
        <v>103</v>
      </c>
      <c r="B4639" s="27" t="s">
        <v>104</v>
      </c>
      <c r="C4639" s="27" t="s">
        <v>657</v>
      </c>
      <c r="D4639" s="27" t="s">
        <v>640</v>
      </c>
      <c r="E4639" s="27" t="s">
        <v>661</v>
      </c>
      <c r="F4639" s="27" t="s">
        <v>1082</v>
      </c>
      <c r="G4639" s="27" t="s">
        <v>1083</v>
      </c>
      <c r="H4639" s="34" t="s">
        <v>1031</v>
      </c>
      <c r="I4639" s="34" t="s">
        <v>1052</v>
      </c>
      <c r="J4639" s="34" t="str">
        <f t="shared" si="362"/>
        <v>Used VehicleGross profit per wholesale unit</v>
      </c>
      <c r="K4639" s="34" t="str">
        <f t="shared" si="363"/>
        <v>221Toyota UV Wholesale revenue</v>
      </c>
      <c r="L4639" s="28">
        <f>+SUMIF('TB 4-24'!M:M,$AL4639,'TB 4-24'!G:G)</f>
        <v>0</v>
      </c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>
        <f>+SUMIF('Input Sheet'!$S:$S,$AL4639,'Input Sheet'!C:C)</f>
        <v>0</v>
      </c>
      <c r="Z4639" s="28">
        <f>+SUMIF('Input Sheet'!$S:$S,$AL4639,'Input Sheet'!D:D)</f>
        <v>0</v>
      </c>
      <c r="AA4639" s="28">
        <f>+SUMIF('Input Sheet'!$S:$S,$AL4639,'Input Sheet'!E:E)</f>
        <v>0</v>
      </c>
      <c r="AB4639" s="28">
        <f>+SUMIF('Input Sheet'!$S:$S,$AL4639,'Input Sheet'!F:F)</f>
        <v>0</v>
      </c>
      <c r="AC4639" s="28">
        <f>+SUMIF('Input Sheet'!$S:$S,$AL4639,'Input Sheet'!G:G)</f>
        <v>0</v>
      </c>
      <c r="AD4639" s="28">
        <f>+SUMIF('Input Sheet'!$S:$S,$AL4639,'Input Sheet'!H:H)</f>
        <v>0</v>
      </c>
      <c r="AE4639" s="28">
        <f>+SUMIF('Input Sheet'!$S:$S,$AL4639,'Input Sheet'!I:I)</f>
        <v>0</v>
      </c>
      <c r="AF4639" s="28">
        <f>+SUMIF('Input Sheet'!$S:$S,$AL4639,'Input Sheet'!J:J)</f>
        <v>0</v>
      </c>
      <c r="AG4639" s="28">
        <f>+SUMIF('Input Sheet'!$S:$S,$AL4639,'Input Sheet'!K:K)</f>
        <v>0</v>
      </c>
      <c r="AH4639" s="28">
        <f>+SUMIF('Input Sheet'!$S:$S,$AL4639,'Input Sheet'!L:L)</f>
        <v>0</v>
      </c>
      <c r="AI4639" s="28">
        <f>+SUMIF('Input Sheet'!$S:$S,$AL4639,'Input Sheet'!M:M)</f>
        <v>0</v>
      </c>
      <c r="AJ4639" s="28">
        <f>+SUMIF('Input Sheet'!$S:$S,$AL4639,'Input Sheet'!N:N)</f>
        <v>0</v>
      </c>
      <c r="AK4639" s="28"/>
      <c r="AL4639" s="27" t="str">
        <f t="shared" si="361"/>
        <v>221-3233</v>
      </c>
      <c r="AM4639" s="34" t="str">
        <f t="shared" si="364"/>
        <v>Used Vehicle</v>
      </c>
      <c r="AN4639" s="34" t="str">
        <f t="shared" si="365"/>
        <v>Used VehicleGross profit per wholesale unit</v>
      </c>
      <c r="AO4639" s="35"/>
      <c r="AP4639" s="35"/>
      <c r="AQ4639" s="35"/>
    </row>
    <row r="4640" spans="1:43" x14ac:dyDescent="0.25">
      <c r="A4640" s="27" t="s">
        <v>103</v>
      </c>
      <c r="B4640" s="27" t="s">
        <v>104</v>
      </c>
      <c r="C4640" s="27" t="s">
        <v>663</v>
      </c>
      <c r="D4640" s="27" t="s">
        <v>640</v>
      </c>
      <c r="E4640" s="27" t="s">
        <v>666</v>
      </c>
      <c r="F4640" s="27" t="s">
        <v>1082</v>
      </c>
      <c r="G4640" s="27" t="s">
        <v>1083</v>
      </c>
      <c r="H4640" s="34" t="s">
        <v>1031</v>
      </c>
      <c r="I4640" s="34" t="s">
        <v>1052</v>
      </c>
      <c r="J4640" s="34" t="str">
        <f t="shared" si="362"/>
        <v>Used VehicleGross profit per wholesale unit</v>
      </c>
      <c r="K4640" s="34" t="str">
        <f t="shared" si="363"/>
        <v>420Toyota UV Wholesale revenue</v>
      </c>
      <c r="L4640" s="28">
        <f>+SUMIF('TB 4-24'!M:M,$AL4640,'TB 4-24'!G:G)</f>
        <v>0</v>
      </c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>
        <f>+SUMIF('Input Sheet'!$S:$S,$AL4640,'Input Sheet'!C:C)</f>
        <v>0</v>
      </c>
      <c r="Z4640" s="28">
        <f>+SUMIF('Input Sheet'!$S:$S,$AL4640,'Input Sheet'!D:D)</f>
        <v>0</v>
      </c>
      <c r="AA4640" s="28">
        <f>+SUMIF('Input Sheet'!$S:$S,$AL4640,'Input Sheet'!E:E)</f>
        <v>0</v>
      </c>
      <c r="AB4640" s="28">
        <f>+SUMIF('Input Sheet'!$S:$S,$AL4640,'Input Sheet'!F:F)</f>
        <v>0</v>
      </c>
      <c r="AC4640" s="28">
        <f>+SUMIF('Input Sheet'!$S:$S,$AL4640,'Input Sheet'!G:G)</f>
        <v>0</v>
      </c>
      <c r="AD4640" s="28">
        <f>+SUMIF('Input Sheet'!$S:$S,$AL4640,'Input Sheet'!H:H)</f>
        <v>0</v>
      </c>
      <c r="AE4640" s="28">
        <f>+SUMIF('Input Sheet'!$S:$S,$AL4640,'Input Sheet'!I:I)</f>
        <v>0</v>
      </c>
      <c r="AF4640" s="28">
        <f>+SUMIF('Input Sheet'!$S:$S,$AL4640,'Input Sheet'!J:J)</f>
        <v>0</v>
      </c>
      <c r="AG4640" s="28">
        <f>+SUMIF('Input Sheet'!$S:$S,$AL4640,'Input Sheet'!K:K)</f>
        <v>0</v>
      </c>
      <c r="AH4640" s="28">
        <f>+SUMIF('Input Sheet'!$S:$S,$AL4640,'Input Sheet'!L:L)</f>
        <v>0</v>
      </c>
      <c r="AI4640" s="28">
        <f>+SUMIF('Input Sheet'!$S:$S,$AL4640,'Input Sheet'!M:M)</f>
        <v>0</v>
      </c>
      <c r="AJ4640" s="28">
        <f>+SUMIF('Input Sheet'!$S:$S,$AL4640,'Input Sheet'!N:N)</f>
        <v>0</v>
      </c>
      <c r="AK4640" s="28"/>
      <c r="AL4640" s="27" t="str">
        <f t="shared" si="361"/>
        <v>420-3233</v>
      </c>
      <c r="AM4640" s="34" t="str">
        <f t="shared" si="364"/>
        <v>Used Vehicle</v>
      </c>
      <c r="AN4640" s="34" t="str">
        <f t="shared" si="365"/>
        <v>Used VehicleGross profit per wholesale unit</v>
      </c>
      <c r="AO4640" s="35"/>
      <c r="AP4640" s="35"/>
      <c r="AQ4640" s="35"/>
    </row>
    <row r="4641" spans="1:43" x14ac:dyDescent="0.25">
      <c r="A4641" s="27" t="s">
        <v>103</v>
      </c>
      <c r="B4641" s="27" t="s">
        <v>104</v>
      </c>
      <c r="C4641" s="27" t="s">
        <v>663</v>
      </c>
      <c r="D4641" s="27" t="s">
        <v>640</v>
      </c>
      <c r="E4641" s="27" t="s">
        <v>667</v>
      </c>
      <c r="F4641" s="27" t="s">
        <v>1082</v>
      </c>
      <c r="G4641" s="27" t="s">
        <v>1083</v>
      </c>
      <c r="H4641" s="34" t="s">
        <v>1031</v>
      </c>
      <c r="I4641" s="34" t="s">
        <v>1052</v>
      </c>
      <c r="J4641" s="34" t="str">
        <f t="shared" si="362"/>
        <v>Used VehicleGross profit per wholesale unit</v>
      </c>
      <c r="K4641" s="34" t="str">
        <f t="shared" si="363"/>
        <v>421Toyota UV Wholesale revenue</v>
      </c>
      <c r="L4641" s="28">
        <f>+SUMIF('TB 4-24'!M:M,$AL4641,'TB 4-24'!G:G)</f>
        <v>0</v>
      </c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>
        <f>+SUMIF('Input Sheet'!$S:$S,$AL4641,'Input Sheet'!C:C)</f>
        <v>0</v>
      </c>
      <c r="Z4641" s="28">
        <f>+SUMIF('Input Sheet'!$S:$S,$AL4641,'Input Sheet'!D:D)</f>
        <v>0</v>
      </c>
      <c r="AA4641" s="28">
        <f>+SUMIF('Input Sheet'!$S:$S,$AL4641,'Input Sheet'!E:E)</f>
        <v>0</v>
      </c>
      <c r="AB4641" s="28">
        <f>+SUMIF('Input Sheet'!$S:$S,$AL4641,'Input Sheet'!F:F)</f>
        <v>0</v>
      </c>
      <c r="AC4641" s="28">
        <f>+SUMIF('Input Sheet'!$S:$S,$AL4641,'Input Sheet'!G:G)</f>
        <v>0</v>
      </c>
      <c r="AD4641" s="28">
        <f>+SUMIF('Input Sheet'!$S:$S,$AL4641,'Input Sheet'!H:H)</f>
        <v>0</v>
      </c>
      <c r="AE4641" s="28">
        <f>+SUMIF('Input Sheet'!$S:$S,$AL4641,'Input Sheet'!I:I)</f>
        <v>0</v>
      </c>
      <c r="AF4641" s="28">
        <f>+SUMIF('Input Sheet'!$S:$S,$AL4641,'Input Sheet'!J:J)</f>
        <v>0</v>
      </c>
      <c r="AG4641" s="28">
        <f>+SUMIF('Input Sheet'!$S:$S,$AL4641,'Input Sheet'!K:K)</f>
        <v>0</v>
      </c>
      <c r="AH4641" s="28">
        <f>+SUMIF('Input Sheet'!$S:$S,$AL4641,'Input Sheet'!L:L)</f>
        <v>0</v>
      </c>
      <c r="AI4641" s="28">
        <f>+SUMIF('Input Sheet'!$S:$S,$AL4641,'Input Sheet'!M:M)</f>
        <v>0</v>
      </c>
      <c r="AJ4641" s="28">
        <f>+SUMIF('Input Sheet'!$S:$S,$AL4641,'Input Sheet'!N:N)</f>
        <v>0</v>
      </c>
      <c r="AK4641" s="28"/>
      <c r="AL4641" s="27" t="str">
        <f t="shared" si="361"/>
        <v>421-3233</v>
      </c>
      <c r="AM4641" s="34" t="str">
        <f t="shared" si="364"/>
        <v>Used Vehicle</v>
      </c>
      <c r="AN4641" s="34" t="str">
        <f t="shared" si="365"/>
        <v>Used VehicleGross profit per wholesale unit</v>
      </c>
      <c r="AO4641" s="35"/>
      <c r="AP4641" s="35"/>
      <c r="AQ4641" s="35"/>
    </row>
    <row r="4642" spans="1:43" x14ac:dyDescent="0.25">
      <c r="A4642" s="27" t="s">
        <v>103</v>
      </c>
      <c r="B4642" s="27" t="s">
        <v>104</v>
      </c>
      <c r="C4642" s="27" t="s">
        <v>671</v>
      </c>
      <c r="D4642" s="27" t="s">
        <v>640</v>
      </c>
      <c r="E4642" s="27" t="s">
        <v>719</v>
      </c>
      <c r="F4642" s="27" t="s">
        <v>1082</v>
      </c>
      <c r="G4642" s="27" t="s">
        <v>1083</v>
      </c>
      <c r="H4642" s="34" t="s">
        <v>1031</v>
      </c>
      <c r="I4642" s="34" t="s">
        <v>1052</v>
      </c>
      <c r="J4642" s="34" t="str">
        <f t="shared" si="362"/>
        <v>Used VehicleGross profit per wholesale unit</v>
      </c>
      <c r="K4642" s="34" t="str">
        <f t="shared" si="363"/>
        <v>320Toyota UV Wholesale revenue</v>
      </c>
      <c r="L4642" s="28">
        <f>+SUMIF('TB 4-24'!M:M,$AL4642,'TB 4-24'!G:G)</f>
        <v>0</v>
      </c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>
        <f>+SUMIF('Input Sheet'!$S:$S,$AL4642,'Input Sheet'!C:C)</f>
        <v>0</v>
      </c>
      <c r="Z4642" s="28">
        <f>+SUMIF('Input Sheet'!$S:$S,$AL4642,'Input Sheet'!D:D)</f>
        <v>0</v>
      </c>
      <c r="AA4642" s="28">
        <f>+SUMIF('Input Sheet'!$S:$S,$AL4642,'Input Sheet'!E:E)</f>
        <v>0</v>
      </c>
      <c r="AB4642" s="28">
        <f>+SUMIF('Input Sheet'!$S:$S,$AL4642,'Input Sheet'!F:F)</f>
        <v>0</v>
      </c>
      <c r="AC4642" s="28">
        <f>+SUMIF('Input Sheet'!$S:$S,$AL4642,'Input Sheet'!G:G)</f>
        <v>0</v>
      </c>
      <c r="AD4642" s="28">
        <f>+SUMIF('Input Sheet'!$S:$S,$AL4642,'Input Sheet'!H:H)</f>
        <v>0</v>
      </c>
      <c r="AE4642" s="28">
        <f>+SUMIF('Input Sheet'!$S:$S,$AL4642,'Input Sheet'!I:I)</f>
        <v>0</v>
      </c>
      <c r="AF4642" s="28">
        <f>+SUMIF('Input Sheet'!$S:$S,$AL4642,'Input Sheet'!J:J)</f>
        <v>0</v>
      </c>
      <c r="AG4642" s="28">
        <f>+SUMIF('Input Sheet'!$S:$S,$AL4642,'Input Sheet'!K:K)</f>
        <v>0</v>
      </c>
      <c r="AH4642" s="28">
        <f>+SUMIF('Input Sheet'!$S:$S,$AL4642,'Input Sheet'!L:L)</f>
        <v>0</v>
      </c>
      <c r="AI4642" s="28">
        <f>+SUMIF('Input Sheet'!$S:$S,$AL4642,'Input Sheet'!M:M)</f>
        <v>0</v>
      </c>
      <c r="AJ4642" s="28">
        <f>+SUMIF('Input Sheet'!$S:$S,$AL4642,'Input Sheet'!N:N)</f>
        <v>0</v>
      </c>
      <c r="AK4642" s="28"/>
      <c r="AL4642" s="27" t="str">
        <f t="shared" si="361"/>
        <v>320-3233</v>
      </c>
      <c r="AM4642" s="34" t="str">
        <f t="shared" si="364"/>
        <v>Used Vehicle</v>
      </c>
      <c r="AN4642" s="34" t="str">
        <f t="shared" si="365"/>
        <v>Used VehicleGross profit per wholesale unit</v>
      </c>
      <c r="AO4642" s="35"/>
      <c r="AP4642" s="35"/>
      <c r="AQ4642" s="35"/>
    </row>
    <row r="4643" spans="1:43" x14ac:dyDescent="0.25">
      <c r="A4643" s="27" t="s">
        <v>103</v>
      </c>
      <c r="B4643" s="27" t="s">
        <v>104</v>
      </c>
      <c r="C4643" s="27" t="s">
        <v>671</v>
      </c>
      <c r="D4643" s="27" t="s">
        <v>640</v>
      </c>
      <c r="E4643" s="27" t="s">
        <v>674</v>
      </c>
      <c r="F4643" s="27" t="s">
        <v>1082</v>
      </c>
      <c r="G4643" s="27" t="s">
        <v>1083</v>
      </c>
      <c r="H4643" s="34" t="s">
        <v>1031</v>
      </c>
      <c r="I4643" s="34" t="s">
        <v>1052</v>
      </c>
      <c r="J4643" s="34" t="str">
        <f t="shared" si="362"/>
        <v>Used VehicleGross profit per wholesale unit</v>
      </c>
      <c r="K4643" s="34" t="str">
        <f t="shared" si="363"/>
        <v>321Toyota UV Wholesale revenue</v>
      </c>
      <c r="L4643" s="28">
        <f>+SUMIF('TB 4-24'!M:M,$AL4643,'TB 4-24'!G:G)</f>
        <v>0</v>
      </c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>
        <f>+SUMIF('Input Sheet'!$S:$S,$AL4643,'Input Sheet'!C:C)</f>
        <v>0</v>
      </c>
      <c r="Z4643" s="28">
        <f>+SUMIF('Input Sheet'!$S:$S,$AL4643,'Input Sheet'!D:D)</f>
        <v>0</v>
      </c>
      <c r="AA4643" s="28">
        <f>+SUMIF('Input Sheet'!$S:$S,$AL4643,'Input Sheet'!E:E)</f>
        <v>0</v>
      </c>
      <c r="AB4643" s="28">
        <f>+SUMIF('Input Sheet'!$S:$S,$AL4643,'Input Sheet'!F:F)</f>
        <v>0</v>
      </c>
      <c r="AC4643" s="28">
        <f>+SUMIF('Input Sheet'!$S:$S,$AL4643,'Input Sheet'!G:G)</f>
        <v>0</v>
      </c>
      <c r="AD4643" s="28">
        <f>+SUMIF('Input Sheet'!$S:$S,$AL4643,'Input Sheet'!H:H)</f>
        <v>0</v>
      </c>
      <c r="AE4643" s="28">
        <f>+SUMIF('Input Sheet'!$S:$S,$AL4643,'Input Sheet'!I:I)</f>
        <v>0</v>
      </c>
      <c r="AF4643" s="28">
        <f>+SUMIF('Input Sheet'!$S:$S,$AL4643,'Input Sheet'!J:J)</f>
        <v>0</v>
      </c>
      <c r="AG4643" s="28">
        <f>+SUMIF('Input Sheet'!$S:$S,$AL4643,'Input Sheet'!K:K)</f>
        <v>0</v>
      </c>
      <c r="AH4643" s="28">
        <f>+SUMIF('Input Sheet'!$S:$S,$AL4643,'Input Sheet'!L:L)</f>
        <v>0</v>
      </c>
      <c r="AI4643" s="28">
        <f>+SUMIF('Input Sheet'!$S:$S,$AL4643,'Input Sheet'!M:M)</f>
        <v>0</v>
      </c>
      <c r="AJ4643" s="28">
        <f>+SUMIF('Input Sheet'!$S:$S,$AL4643,'Input Sheet'!N:N)</f>
        <v>0</v>
      </c>
      <c r="AK4643" s="28"/>
      <c r="AL4643" s="27" t="str">
        <f t="shared" si="361"/>
        <v>321-3233</v>
      </c>
      <c r="AM4643" s="34" t="str">
        <f t="shared" si="364"/>
        <v>Used Vehicle</v>
      </c>
      <c r="AN4643" s="34" t="str">
        <f t="shared" si="365"/>
        <v>Used VehicleGross profit per wholesale unit</v>
      </c>
      <c r="AO4643" s="35"/>
      <c r="AP4643" s="35"/>
      <c r="AQ4643" s="35"/>
    </row>
    <row r="4644" spans="1:43" x14ac:dyDescent="0.25">
      <c r="A4644" s="27" t="s">
        <v>103</v>
      </c>
      <c r="B4644" s="27" t="s">
        <v>104</v>
      </c>
      <c r="C4644" s="27" t="s">
        <v>104</v>
      </c>
      <c r="D4644" s="27" t="s">
        <v>640</v>
      </c>
      <c r="E4644" s="27" t="s">
        <v>654</v>
      </c>
      <c r="F4644" s="27" t="s">
        <v>1082</v>
      </c>
      <c r="G4644" s="27" t="s">
        <v>1083</v>
      </c>
      <c r="H4644" s="34" t="s">
        <v>1031</v>
      </c>
      <c r="I4644" s="34" t="s">
        <v>1052</v>
      </c>
      <c r="J4644" s="34" t="str">
        <f t="shared" si="362"/>
        <v>Used VehicleGross profit per wholesale unit</v>
      </c>
      <c r="K4644" s="34" t="str">
        <f t="shared" si="363"/>
        <v>120Toyota UV Wholesale revenue</v>
      </c>
      <c r="L4644" s="28">
        <f>+SUMIF('TB 4-24'!M:M,$AL4644,'TB 4-24'!G:G)</f>
        <v>0</v>
      </c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>
        <f>+SUMIF('Input Sheet'!$S:$S,$AL4644,'Input Sheet'!C:C)</f>
        <v>0</v>
      </c>
      <c r="Z4644" s="28">
        <f>+SUMIF('Input Sheet'!$S:$S,$AL4644,'Input Sheet'!D:D)</f>
        <v>0</v>
      </c>
      <c r="AA4644" s="28">
        <f>+SUMIF('Input Sheet'!$S:$S,$AL4644,'Input Sheet'!E:E)</f>
        <v>0</v>
      </c>
      <c r="AB4644" s="28">
        <f>+SUMIF('Input Sheet'!$S:$S,$AL4644,'Input Sheet'!F:F)</f>
        <v>0</v>
      </c>
      <c r="AC4644" s="28">
        <f>+SUMIF('Input Sheet'!$S:$S,$AL4644,'Input Sheet'!G:G)</f>
        <v>0</v>
      </c>
      <c r="AD4644" s="28">
        <f>+SUMIF('Input Sheet'!$S:$S,$AL4644,'Input Sheet'!H:H)</f>
        <v>0</v>
      </c>
      <c r="AE4644" s="28">
        <f>+SUMIF('Input Sheet'!$S:$S,$AL4644,'Input Sheet'!I:I)</f>
        <v>0</v>
      </c>
      <c r="AF4644" s="28">
        <f>+SUMIF('Input Sheet'!$S:$S,$AL4644,'Input Sheet'!J:J)</f>
        <v>0</v>
      </c>
      <c r="AG4644" s="28">
        <f>+SUMIF('Input Sheet'!$S:$S,$AL4644,'Input Sheet'!K:K)</f>
        <v>0</v>
      </c>
      <c r="AH4644" s="28">
        <f>+SUMIF('Input Sheet'!$S:$S,$AL4644,'Input Sheet'!L:L)</f>
        <v>0</v>
      </c>
      <c r="AI4644" s="28">
        <f>+SUMIF('Input Sheet'!$S:$S,$AL4644,'Input Sheet'!M:M)</f>
        <v>0</v>
      </c>
      <c r="AJ4644" s="28">
        <f>+SUMIF('Input Sheet'!$S:$S,$AL4644,'Input Sheet'!N:N)</f>
        <v>0</v>
      </c>
      <c r="AK4644" s="28"/>
      <c r="AL4644" s="27" t="str">
        <f t="shared" si="361"/>
        <v>120-3233</v>
      </c>
      <c r="AM4644" s="34" t="str">
        <f t="shared" si="364"/>
        <v>Used Vehicle</v>
      </c>
      <c r="AN4644" s="34" t="str">
        <f t="shared" si="365"/>
        <v>Used VehicleGross profit per wholesale unit</v>
      </c>
      <c r="AO4644" s="35"/>
      <c r="AP4644" s="35"/>
      <c r="AQ4644" s="35"/>
    </row>
    <row r="4645" spans="1:43" x14ac:dyDescent="0.25">
      <c r="A4645" s="27" t="s">
        <v>103</v>
      </c>
      <c r="B4645" s="27" t="s">
        <v>104</v>
      </c>
      <c r="C4645" s="27" t="s">
        <v>104</v>
      </c>
      <c r="D4645" s="27" t="s">
        <v>220</v>
      </c>
      <c r="E4645" s="27" t="s">
        <v>654</v>
      </c>
      <c r="F4645" s="27" t="s">
        <v>1084</v>
      </c>
      <c r="G4645" s="27" t="s">
        <v>1085</v>
      </c>
      <c r="H4645" s="34" t="s">
        <v>1031</v>
      </c>
      <c r="I4645" s="34" t="s">
        <v>1065</v>
      </c>
      <c r="J4645" s="34" t="str">
        <f t="shared" si="362"/>
        <v>Used VehicleOther Semi-Fixed expenses per retail</v>
      </c>
      <c r="K4645" s="34" t="str">
        <f t="shared" si="363"/>
        <v>120Toyota UV Training expense</v>
      </c>
      <c r="L4645" s="28">
        <f>+SUMIF('TB 4-24'!M:M,$AL4645,'TB 4-24'!G:G)</f>
        <v>0</v>
      </c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>
        <f>+SUMIF('Input Sheet'!$S:$S,$AL4645,'Input Sheet'!C:C)</f>
        <v>0</v>
      </c>
      <c r="Z4645" s="28">
        <f>+SUMIF('Input Sheet'!$S:$S,$AL4645,'Input Sheet'!D:D)</f>
        <v>0</v>
      </c>
      <c r="AA4645" s="28">
        <f>+SUMIF('Input Sheet'!$S:$S,$AL4645,'Input Sheet'!E:E)</f>
        <v>0</v>
      </c>
      <c r="AB4645" s="28">
        <f>+SUMIF('Input Sheet'!$S:$S,$AL4645,'Input Sheet'!F:F)</f>
        <v>0</v>
      </c>
      <c r="AC4645" s="28">
        <f>+SUMIF('Input Sheet'!$S:$S,$AL4645,'Input Sheet'!G:G)</f>
        <v>0</v>
      </c>
      <c r="AD4645" s="28">
        <f>+SUMIF('Input Sheet'!$S:$S,$AL4645,'Input Sheet'!H:H)</f>
        <v>0</v>
      </c>
      <c r="AE4645" s="28">
        <f>+SUMIF('Input Sheet'!$S:$S,$AL4645,'Input Sheet'!I:I)</f>
        <v>0</v>
      </c>
      <c r="AF4645" s="28">
        <f>+SUMIF('Input Sheet'!$S:$S,$AL4645,'Input Sheet'!J:J)</f>
        <v>0</v>
      </c>
      <c r="AG4645" s="28">
        <f>+SUMIF('Input Sheet'!$S:$S,$AL4645,'Input Sheet'!K:K)</f>
        <v>0</v>
      </c>
      <c r="AH4645" s="28">
        <f>+SUMIF('Input Sheet'!$S:$S,$AL4645,'Input Sheet'!L:L)</f>
        <v>0</v>
      </c>
      <c r="AI4645" s="28">
        <f>+SUMIF('Input Sheet'!$S:$S,$AL4645,'Input Sheet'!M:M)</f>
        <v>0</v>
      </c>
      <c r="AJ4645" s="28">
        <f>+SUMIF('Input Sheet'!$S:$S,$AL4645,'Input Sheet'!N:N)</f>
        <v>0</v>
      </c>
      <c r="AK4645" s="28"/>
      <c r="AL4645" s="27" t="str">
        <f t="shared" si="361"/>
        <v>120-7550</v>
      </c>
      <c r="AM4645" s="34" t="str">
        <f t="shared" si="364"/>
        <v>Used Vehicle</v>
      </c>
      <c r="AN4645" s="34" t="str">
        <f t="shared" si="365"/>
        <v>Used VehicleOther Semi-Fixed expenses per retail</v>
      </c>
      <c r="AO4645" s="35"/>
      <c r="AP4645" s="35"/>
      <c r="AQ4645" s="35"/>
    </row>
    <row r="4646" spans="1:43" x14ac:dyDescent="0.25">
      <c r="A4646" s="27" t="s">
        <v>103</v>
      </c>
      <c r="B4646" s="27" t="s">
        <v>104</v>
      </c>
      <c r="C4646" s="27" t="s">
        <v>657</v>
      </c>
      <c r="D4646" s="27" t="s">
        <v>220</v>
      </c>
      <c r="E4646" s="27" t="s">
        <v>659</v>
      </c>
      <c r="F4646" s="27" t="s">
        <v>1084</v>
      </c>
      <c r="G4646" s="27" t="s">
        <v>1085</v>
      </c>
      <c r="H4646" s="34" t="s">
        <v>1031</v>
      </c>
      <c r="I4646" s="34" t="s">
        <v>1065</v>
      </c>
      <c r="J4646" s="34" t="str">
        <f t="shared" si="362"/>
        <v>Used VehicleOther Semi-Fixed expenses per retail</v>
      </c>
      <c r="K4646" s="34" t="str">
        <f t="shared" si="363"/>
        <v>220Toyota UV Training expense</v>
      </c>
      <c r="L4646" s="28">
        <f>+SUMIF('TB 4-24'!M:M,$AL4646,'TB 4-24'!G:G)</f>
        <v>0</v>
      </c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>
        <f>+SUMIF('Input Sheet'!$S:$S,$AL4646,'Input Sheet'!C:C)</f>
        <v>0</v>
      </c>
      <c r="Z4646" s="28">
        <f>+SUMIF('Input Sheet'!$S:$S,$AL4646,'Input Sheet'!D:D)</f>
        <v>0</v>
      </c>
      <c r="AA4646" s="28">
        <f>+SUMIF('Input Sheet'!$S:$S,$AL4646,'Input Sheet'!E:E)</f>
        <v>0</v>
      </c>
      <c r="AB4646" s="28">
        <f>+SUMIF('Input Sheet'!$S:$S,$AL4646,'Input Sheet'!F:F)</f>
        <v>0</v>
      </c>
      <c r="AC4646" s="28">
        <f>+SUMIF('Input Sheet'!$S:$S,$AL4646,'Input Sheet'!G:G)</f>
        <v>0</v>
      </c>
      <c r="AD4646" s="28">
        <f>+SUMIF('Input Sheet'!$S:$S,$AL4646,'Input Sheet'!H:H)</f>
        <v>0</v>
      </c>
      <c r="AE4646" s="28">
        <f>+SUMIF('Input Sheet'!$S:$S,$AL4646,'Input Sheet'!I:I)</f>
        <v>0</v>
      </c>
      <c r="AF4646" s="28">
        <f>+SUMIF('Input Sheet'!$S:$S,$AL4646,'Input Sheet'!J:J)</f>
        <v>0</v>
      </c>
      <c r="AG4646" s="28">
        <f>+SUMIF('Input Sheet'!$S:$S,$AL4646,'Input Sheet'!K:K)</f>
        <v>0</v>
      </c>
      <c r="AH4646" s="28">
        <f>+SUMIF('Input Sheet'!$S:$S,$AL4646,'Input Sheet'!L:L)</f>
        <v>0</v>
      </c>
      <c r="AI4646" s="28">
        <f>+SUMIF('Input Sheet'!$S:$S,$AL4646,'Input Sheet'!M:M)</f>
        <v>0</v>
      </c>
      <c r="AJ4646" s="28">
        <f>+SUMIF('Input Sheet'!$S:$S,$AL4646,'Input Sheet'!N:N)</f>
        <v>0</v>
      </c>
      <c r="AK4646" s="28"/>
      <c r="AL4646" s="27" t="str">
        <f t="shared" si="361"/>
        <v>220-7550</v>
      </c>
      <c r="AM4646" s="34" t="str">
        <f t="shared" si="364"/>
        <v>Used Vehicle</v>
      </c>
      <c r="AN4646" s="34" t="str">
        <f t="shared" si="365"/>
        <v>Used VehicleOther Semi-Fixed expenses per retail</v>
      </c>
      <c r="AO4646" s="35"/>
      <c r="AP4646" s="35"/>
      <c r="AQ4646" s="35"/>
    </row>
    <row r="4647" spans="1:43" x14ac:dyDescent="0.25">
      <c r="A4647" s="27" t="s">
        <v>103</v>
      </c>
      <c r="B4647" s="27" t="s">
        <v>104</v>
      </c>
      <c r="C4647" s="27" t="s">
        <v>104</v>
      </c>
      <c r="D4647" s="27" t="s">
        <v>220</v>
      </c>
      <c r="E4647" s="27" t="s">
        <v>678</v>
      </c>
      <c r="F4647" s="27" t="s">
        <v>1084</v>
      </c>
      <c r="G4647" s="27" t="s">
        <v>1085</v>
      </c>
      <c r="H4647" s="34" t="s">
        <v>1031</v>
      </c>
      <c r="I4647" s="34" t="s">
        <v>1065</v>
      </c>
      <c r="J4647" s="34" t="str">
        <f t="shared" si="362"/>
        <v>Used VehicleOther Semi-Fixed expenses per retail</v>
      </c>
      <c r="K4647" s="34" t="str">
        <f t="shared" si="363"/>
        <v>121Toyota UV Training expense</v>
      </c>
      <c r="L4647" s="28">
        <f>+SUMIF('TB 4-24'!M:M,$AL4647,'TB 4-24'!G:G)</f>
        <v>0</v>
      </c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>
        <f>+SUMIF('Input Sheet'!$S:$S,$AL4647,'Input Sheet'!C:C)</f>
        <v>0</v>
      </c>
      <c r="Z4647" s="28">
        <f>+SUMIF('Input Sheet'!$S:$S,$AL4647,'Input Sheet'!D:D)</f>
        <v>0</v>
      </c>
      <c r="AA4647" s="28">
        <f>+SUMIF('Input Sheet'!$S:$S,$AL4647,'Input Sheet'!E:E)</f>
        <v>0</v>
      </c>
      <c r="AB4647" s="28">
        <f>+SUMIF('Input Sheet'!$S:$S,$AL4647,'Input Sheet'!F:F)</f>
        <v>0</v>
      </c>
      <c r="AC4647" s="28">
        <f>+SUMIF('Input Sheet'!$S:$S,$AL4647,'Input Sheet'!G:G)</f>
        <v>0</v>
      </c>
      <c r="AD4647" s="28">
        <f>+SUMIF('Input Sheet'!$S:$S,$AL4647,'Input Sheet'!H:H)</f>
        <v>0</v>
      </c>
      <c r="AE4647" s="28">
        <f>+SUMIF('Input Sheet'!$S:$S,$AL4647,'Input Sheet'!I:I)</f>
        <v>0</v>
      </c>
      <c r="AF4647" s="28">
        <f>+SUMIF('Input Sheet'!$S:$S,$AL4647,'Input Sheet'!J:J)</f>
        <v>0</v>
      </c>
      <c r="AG4647" s="28">
        <f>+SUMIF('Input Sheet'!$S:$S,$AL4647,'Input Sheet'!K:K)</f>
        <v>0</v>
      </c>
      <c r="AH4647" s="28">
        <f>+SUMIF('Input Sheet'!$S:$S,$AL4647,'Input Sheet'!L:L)</f>
        <v>0</v>
      </c>
      <c r="AI4647" s="28">
        <f>+SUMIF('Input Sheet'!$S:$S,$AL4647,'Input Sheet'!M:M)</f>
        <v>0</v>
      </c>
      <c r="AJ4647" s="28">
        <f>+SUMIF('Input Sheet'!$S:$S,$AL4647,'Input Sheet'!N:N)</f>
        <v>0</v>
      </c>
      <c r="AK4647" s="28"/>
      <c r="AL4647" s="27" t="str">
        <f t="shared" si="361"/>
        <v>121-7550</v>
      </c>
      <c r="AM4647" s="34" t="str">
        <f t="shared" si="364"/>
        <v>Used Vehicle</v>
      </c>
      <c r="AN4647" s="34" t="str">
        <f t="shared" si="365"/>
        <v>Used VehicleOther Semi-Fixed expenses per retail</v>
      </c>
      <c r="AO4647" s="35"/>
      <c r="AP4647" s="35"/>
      <c r="AQ4647" s="35"/>
    </row>
    <row r="4648" spans="1:43" x14ac:dyDescent="0.25">
      <c r="A4648" s="27" t="s">
        <v>103</v>
      </c>
      <c r="B4648" s="27" t="s">
        <v>104</v>
      </c>
      <c r="C4648" s="27" t="s">
        <v>657</v>
      </c>
      <c r="D4648" s="27" t="s">
        <v>220</v>
      </c>
      <c r="E4648" s="27" t="s">
        <v>661</v>
      </c>
      <c r="F4648" s="27" t="s">
        <v>1084</v>
      </c>
      <c r="G4648" s="27" t="s">
        <v>1085</v>
      </c>
      <c r="H4648" s="34" t="s">
        <v>1031</v>
      </c>
      <c r="I4648" s="34" t="s">
        <v>1065</v>
      </c>
      <c r="J4648" s="34" t="str">
        <f t="shared" si="362"/>
        <v>Used VehicleOther Semi-Fixed expenses per retail</v>
      </c>
      <c r="K4648" s="34" t="str">
        <f t="shared" si="363"/>
        <v>221Toyota UV Training expense</v>
      </c>
      <c r="L4648" s="28">
        <f>+SUMIF('TB 4-24'!M:M,$AL4648,'TB 4-24'!G:G)</f>
        <v>0</v>
      </c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>
        <f>+SUMIF('Input Sheet'!$S:$S,$AL4648,'Input Sheet'!C:C)</f>
        <v>0</v>
      </c>
      <c r="Z4648" s="28">
        <f>+SUMIF('Input Sheet'!$S:$S,$AL4648,'Input Sheet'!D:D)</f>
        <v>0</v>
      </c>
      <c r="AA4648" s="28">
        <f>+SUMIF('Input Sheet'!$S:$S,$AL4648,'Input Sheet'!E:E)</f>
        <v>0</v>
      </c>
      <c r="AB4648" s="28">
        <f>+SUMIF('Input Sheet'!$S:$S,$AL4648,'Input Sheet'!F:F)</f>
        <v>0</v>
      </c>
      <c r="AC4648" s="28">
        <f>+SUMIF('Input Sheet'!$S:$S,$AL4648,'Input Sheet'!G:G)</f>
        <v>0</v>
      </c>
      <c r="AD4648" s="28">
        <f>+SUMIF('Input Sheet'!$S:$S,$AL4648,'Input Sheet'!H:H)</f>
        <v>0</v>
      </c>
      <c r="AE4648" s="28">
        <f>+SUMIF('Input Sheet'!$S:$S,$AL4648,'Input Sheet'!I:I)</f>
        <v>0</v>
      </c>
      <c r="AF4648" s="28">
        <f>+SUMIF('Input Sheet'!$S:$S,$AL4648,'Input Sheet'!J:J)</f>
        <v>0</v>
      </c>
      <c r="AG4648" s="28">
        <f>+SUMIF('Input Sheet'!$S:$S,$AL4648,'Input Sheet'!K:K)</f>
        <v>0</v>
      </c>
      <c r="AH4648" s="28">
        <f>+SUMIF('Input Sheet'!$S:$S,$AL4648,'Input Sheet'!L:L)</f>
        <v>0</v>
      </c>
      <c r="AI4648" s="28">
        <f>+SUMIF('Input Sheet'!$S:$S,$AL4648,'Input Sheet'!M:M)</f>
        <v>0</v>
      </c>
      <c r="AJ4648" s="28">
        <f>+SUMIF('Input Sheet'!$S:$S,$AL4648,'Input Sheet'!N:N)</f>
        <v>0</v>
      </c>
      <c r="AK4648" s="28"/>
      <c r="AL4648" s="27" t="str">
        <f t="shared" si="361"/>
        <v>221-7550</v>
      </c>
      <c r="AM4648" s="34" t="str">
        <f t="shared" si="364"/>
        <v>Used Vehicle</v>
      </c>
      <c r="AN4648" s="34" t="str">
        <f t="shared" si="365"/>
        <v>Used VehicleOther Semi-Fixed expenses per retail</v>
      </c>
      <c r="AO4648" s="35"/>
      <c r="AP4648" s="35"/>
      <c r="AQ4648" s="35"/>
    </row>
    <row r="4649" spans="1:43" x14ac:dyDescent="0.25">
      <c r="A4649" s="27" t="s">
        <v>103</v>
      </c>
      <c r="B4649" s="27" t="s">
        <v>104</v>
      </c>
      <c r="C4649" s="27" t="s">
        <v>663</v>
      </c>
      <c r="D4649" s="27" t="s">
        <v>220</v>
      </c>
      <c r="E4649" s="27" t="s">
        <v>665</v>
      </c>
      <c r="F4649" s="27" t="s">
        <v>1084</v>
      </c>
      <c r="G4649" s="27" t="s">
        <v>1085</v>
      </c>
      <c r="H4649" s="34" t="s">
        <v>1031</v>
      </c>
      <c r="I4649" s="34" t="s">
        <v>1065</v>
      </c>
      <c r="J4649" s="34" t="str">
        <f t="shared" si="362"/>
        <v>Used VehicleOther Semi-Fixed expenses per retail</v>
      </c>
      <c r="K4649" s="34" t="str">
        <f t="shared" si="363"/>
        <v>410Toyota UV Training expense</v>
      </c>
      <c r="L4649" s="28">
        <f>+SUMIF('TB 4-24'!M:M,$AL4649,'TB 4-24'!G:G)</f>
        <v>0</v>
      </c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>
        <f>+SUMIF('Input Sheet'!$S:$S,$AL4649,'Input Sheet'!C:C)</f>
        <v>0</v>
      </c>
      <c r="Z4649" s="28">
        <f>+SUMIF('Input Sheet'!$S:$S,$AL4649,'Input Sheet'!D:D)</f>
        <v>0</v>
      </c>
      <c r="AA4649" s="28">
        <f>+SUMIF('Input Sheet'!$S:$S,$AL4649,'Input Sheet'!E:E)</f>
        <v>0</v>
      </c>
      <c r="AB4649" s="28">
        <f>+SUMIF('Input Sheet'!$S:$S,$AL4649,'Input Sheet'!F:F)</f>
        <v>0</v>
      </c>
      <c r="AC4649" s="28">
        <f>+SUMIF('Input Sheet'!$S:$S,$AL4649,'Input Sheet'!G:G)</f>
        <v>0</v>
      </c>
      <c r="AD4649" s="28">
        <f>+SUMIF('Input Sheet'!$S:$S,$AL4649,'Input Sheet'!H:H)</f>
        <v>0</v>
      </c>
      <c r="AE4649" s="28">
        <f>+SUMIF('Input Sheet'!$S:$S,$AL4649,'Input Sheet'!I:I)</f>
        <v>0</v>
      </c>
      <c r="AF4649" s="28">
        <f>+SUMIF('Input Sheet'!$S:$S,$AL4649,'Input Sheet'!J:J)</f>
        <v>0</v>
      </c>
      <c r="AG4649" s="28">
        <f>+SUMIF('Input Sheet'!$S:$S,$AL4649,'Input Sheet'!K:K)</f>
        <v>0</v>
      </c>
      <c r="AH4649" s="28">
        <f>+SUMIF('Input Sheet'!$S:$S,$AL4649,'Input Sheet'!L:L)</f>
        <v>0</v>
      </c>
      <c r="AI4649" s="28">
        <f>+SUMIF('Input Sheet'!$S:$S,$AL4649,'Input Sheet'!M:M)</f>
        <v>0</v>
      </c>
      <c r="AJ4649" s="28">
        <f>+SUMIF('Input Sheet'!$S:$S,$AL4649,'Input Sheet'!N:N)</f>
        <v>0</v>
      </c>
      <c r="AK4649" s="28"/>
      <c r="AL4649" s="27" t="str">
        <f t="shared" si="361"/>
        <v>410-7550</v>
      </c>
      <c r="AM4649" s="34" t="str">
        <f t="shared" si="364"/>
        <v>Used Vehicle</v>
      </c>
      <c r="AN4649" s="34" t="str">
        <f t="shared" si="365"/>
        <v>Used VehicleOther Semi-Fixed expenses per retail</v>
      </c>
      <c r="AO4649" s="35"/>
      <c r="AP4649" s="35"/>
      <c r="AQ4649" s="35"/>
    </row>
    <row r="4650" spans="1:43" x14ac:dyDescent="0.25">
      <c r="A4650" s="27" t="s">
        <v>103</v>
      </c>
      <c r="B4650" s="27" t="s">
        <v>104</v>
      </c>
      <c r="C4650" s="27" t="s">
        <v>663</v>
      </c>
      <c r="D4650" s="27" t="s">
        <v>220</v>
      </c>
      <c r="E4650" s="27" t="s">
        <v>666</v>
      </c>
      <c r="F4650" s="27" t="s">
        <v>1084</v>
      </c>
      <c r="G4650" s="27" t="s">
        <v>1085</v>
      </c>
      <c r="H4650" s="34" t="s">
        <v>1031</v>
      </c>
      <c r="I4650" s="34" t="s">
        <v>1065</v>
      </c>
      <c r="J4650" s="34" t="str">
        <f t="shared" si="362"/>
        <v>Used VehicleOther Semi-Fixed expenses per retail</v>
      </c>
      <c r="K4650" s="34" t="str">
        <f t="shared" si="363"/>
        <v>420Toyota UV Training expense</v>
      </c>
      <c r="L4650" s="28">
        <f>+SUMIF('TB 4-24'!M:M,$AL4650,'TB 4-24'!G:G)</f>
        <v>0</v>
      </c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>
        <f>+SUMIF('Input Sheet'!$S:$S,$AL4650,'Input Sheet'!C:C)</f>
        <v>0</v>
      </c>
      <c r="Z4650" s="28">
        <f>+SUMIF('Input Sheet'!$S:$S,$AL4650,'Input Sheet'!D:D)</f>
        <v>0</v>
      </c>
      <c r="AA4650" s="28">
        <f>+SUMIF('Input Sheet'!$S:$S,$AL4650,'Input Sheet'!E:E)</f>
        <v>0</v>
      </c>
      <c r="AB4650" s="28">
        <f>+SUMIF('Input Sheet'!$S:$S,$AL4650,'Input Sheet'!F:F)</f>
        <v>0</v>
      </c>
      <c r="AC4650" s="28">
        <f>+SUMIF('Input Sheet'!$S:$S,$AL4650,'Input Sheet'!G:G)</f>
        <v>0</v>
      </c>
      <c r="AD4650" s="28">
        <f>+SUMIF('Input Sheet'!$S:$S,$AL4650,'Input Sheet'!H:H)</f>
        <v>0</v>
      </c>
      <c r="AE4650" s="28">
        <f>+SUMIF('Input Sheet'!$S:$S,$AL4650,'Input Sheet'!I:I)</f>
        <v>0</v>
      </c>
      <c r="AF4650" s="28">
        <f>+SUMIF('Input Sheet'!$S:$S,$AL4650,'Input Sheet'!J:J)</f>
        <v>0</v>
      </c>
      <c r="AG4650" s="28">
        <f>+SUMIF('Input Sheet'!$S:$S,$AL4650,'Input Sheet'!K:K)</f>
        <v>0</v>
      </c>
      <c r="AH4650" s="28">
        <f>+SUMIF('Input Sheet'!$S:$S,$AL4650,'Input Sheet'!L:L)</f>
        <v>0</v>
      </c>
      <c r="AI4650" s="28">
        <f>+SUMIF('Input Sheet'!$S:$S,$AL4650,'Input Sheet'!M:M)</f>
        <v>0</v>
      </c>
      <c r="AJ4650" s="28">
        <f>+SUMIF('Input Sheet'!$S:$S,$AL4650,'Input Sheet'!N:N)</f>
        <v>0</v>
      </c>
      <c r="AK4650" s="28"/>
      <c r="AL4650" s="27" t="str">
        <f t="shared" si="361"/>
        <v>420-7550</v>
      </c>
      <c r="AM4650" s="34" t="str">
        <f t="shared" si="364"/>
        <v>Used Vehicle</v>
      </c>
      <c r="AN4650" s="34" t="str">
        <f t="shared" si="365"/>
        <v>Used VehicleOther Semi-Fixed expenses per retail</v>
      </c>
      <c r="AO4650" s="35"/>
      <c r="AP4650" s="35"/>
      <c r="AQ4650" s="35"/>
    </row>
    <row r="4651" spans="1:43" x14ac:dyDescent="0.25">
      <c r="A4651" s="27" t="s">
        <v>103</v>
      </c>
      <c r="B4651" s="27" t="s">
        <v>104</v>
      </c>
      <c r="C4651" s="27" t="s">
        <v>663</v>
      </c>
      <c r="D4651" s="27" t="s">
        <v>220</v>
      </c>
      <c r="E4651" s="27" t="s">
        <v>667</v>
      </c>
      <c r="F4651" s="27" t="s">
        <v>1084</v>
      </c>
      <c r="G4651" s="27" t="s">
        <v>1085</v>
      </c>
      <c r="H4651" s="34" t="s">
        <v>1031</v>
      </c>
      <c r="I4651" s="34" t="s">
        <v>1065</v>
      </c>
      <c r="J4651" s="34" t="str">
        <f t="shared" si="362"/>
        <v>Used VehicleOther Semi-Fixed expenses per retail</v>
      </c>
      <c r="K4651" s="34" t="str">
        <f t="shared" si="363"/>
        <v>421Toyota UV Training expense</v>
      </c>
      <c r="L4651" s="28">
        <f>+SUMIF('TB 4-24'!M:M,$AL4651,'TB 4-24'!G:G)</f>
        <v>0</v>
      </c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>
        <f>+SUMIF('Input Sheet'!$S:$S,$AL4651,'Input Sheet'!C:C)</f>
        <v>0</v>
      </c>
      <c r="Z4651" s="28">
        <f>+SUMIF('Input Sheet'!$S:$S,$AL4651,'Input Sheet'!D:D)</f>
        <v>0</v>
      </c>
      <c r="AA4651" s="28">
        <f>+SUMIF('Input Sheet'!$S:$S,$AL4651,'Input Sheet'!E:E)</f>
        <v>0</v>
      </c>
      <c r="AB4651" s="28">
        <f>+SUMIF('Input Sheet'!$S:$S,$AL4651,'Input Sheet'!F:F)</f>
        <v>0</v>
      </c>
      <c r="AC4651" s="28">
        <f>+SUMIF('Input Sheet'!$S:$S,$AL4651,'Input Sheet'!G:G)</f>
        <v>0</v>
      </c>
      <c r="AD4651" s="28">
        <f>+SUMIF('Input Sheet'!$S:$S,$AL4651,'Input Sheet'!H:H)</f>
        <v>0</v>
      </c>
      <c r="AE4651" s="28">
        <f>+SUMIF('Input Sheet'!$S:$S,$AL4651,'Input Sheet'!I:I)</f>
        <v>0</v>
      </c>
      <c r="AF4651" s="28">
        <f>+SUMIF('Input Sheet'!$S:$S,$AL4651,'Input Sheet'!J:J)</f>
        <v>0</v>
      </c>
      <c r="AG4651" s="28">
        <f>+SUMIF('Input Sheet'!$S:$S,$AL4651,'Input Sheet'!K:K)</f>
        <v>0</v>
      </c>
      <c r="AH4651" s="28">
        <f>+SUMIF('Input Sheet'!$S:$S,$AL4651,'Input Sheet'!L:L)</f>
        <v>0</v>
      </c>
      <c r="AI4651" s="28">
        <f>+SUMIF('Input Sheet'!$S:$S,$AL4651,'Input Sheet'!M:M)</f>
        <v>0</v>
      </c>
      <c r="AJ4651" s="28">
        <f>+SUMIF('Input Sheet'!$S:$S,$AL4651,'Input Sheet'!N:N)</f>
        <v>0</v>
      </c>
      <c r="AK4651" s="28"/>
      <c r="AL4651" s="27" t="str">
        <f t="shared" si="361"/>
        <v>421-7550</v>
      </c>
      <c r="AM4651" s="34" t="str">
        <f t="shared" si="364"/>
        <v>Used Vehicle</v>
      </c>
      <c r="AN4651" s="34" t="str">
        <f t="shared" si="365"/>
        <v>Used VehicleOther Semi-Fixed expenses per retail</v>
      </c>
      <c r="AO4651" s="35"/>
      <c r="AP4651" s="35"/>
      <c r="AQ4651" s="35"/>
    </row>
    <row r="4652" spans="1:43" x14ac:dyDescent="0.25">
      <c r="A4652" s="27" t="s">
        <v>103</v>
      </c>
      <c r="B4652" s="27" t="s">
        <v>104</v>
      </c>
      <c r="C4652" s="27" t="s">
        <v>671</v>
      </c>
      <c r="D4652" s="27" t="s">
        <v>220</v>
      </c>
      <c r="E4652" s="27" t="s">
        <v>673</v>
      </c>
      <c r="F4652" s="27" t="s">
        <v>1084</v>
      </c>
      <c r="G4652" s="27" t="s">
        <v>1085</v>
      </c>
      <c r="H4652" s="34" t="s">
        <v>1031</v>
      </c>
      <c r="I4652" s="34" t="s">
        <v>1065</v>
      </c>
      <c r="J4652" s="34" t="str">
        <f t="shared" si="362"/>
        <v>Used VehicleOther Semi-Fixed expenses per retail</v>
      </c>
      <c r="K4652" s="34" t="str">
        <f t="shared" si="363"/>
        <v>310Toyota UV Training expense</v>
      </c>
      <c r="L4652" s="28">
        <f>+SUMIF('TB 4-24'!M:M,$AL4652,'TB 4-24'!G:G)</f>
        <v>0</v>
      </c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>
        <f>+SUMIF('Input Sheet'!$S:$S,$AL4652,'Input Sheet'!C:C)</f>
        <v>0</v>
      </c>
      <c r="Z4652" s="28">
        <f>+SUMIF('Input Sheet'!$S:$S,$AL4652,'Input Sheet'!D:D)</f>
        <v>0</v>
      </c>
      <c r="AA4652" s="28">
        <f>+SUMIF('Input Sheet'!$S:$S,$AL4652,'Input Sheet'!E:E)</f>
        <v>0</v>
      </c>
      <c r="AB4652" s="28">
        <f>+SUMIF('Input Sheet'!$S:$S,$AL4652,'Input Sheet'!F:F)</f>
        <v>0</v>
      </c>
      <c r="AC4652" s="28">
        <f>+SUMIF('Input Sheet'!$S:$S,$AL4652,'Input Sheet'!G:G)</f>
        <v>0</v>
      </c>
      <c r="AD4652" s="28">
        <f>+SUMIF('Input Sheet'!$S:$S,$AL4652,'Input Sheet'!H:H)</f>
        <v>0</v>
      </c>
      <c r="AE4652" s="28">
        <f>+SUMIF('Input Sheet'!$S:$S,$AL4652,'Input Sheet'!I:I)</f>
        <v>0</v>
      </c>
      <c r="AF4652" s="28">
        <f>+SUMIF('Input Sheet'!$S:$S,$AL4652,'Input Sheet'!J:J)</f>
        <v>0</v>
      </c>
      <c r="AG4652" s="28">
        <f>+SUMIF('Input Sheet'!$S:$S,$AL4652,'Input Sheet'!K:K)</f>
        <v>0</v>
      </c>
      <c r="AH4652" s="28">
        <f>+SUMIF('Input Sheet'!$S:$S,$AL4652,'Input Sheet'!L:L)</f>
        <v>0</v>
      </c>
      <c r="AI4652" s="28">
        <f>+SUMIF('Input Sheet'!$S:$S,$AL4652,'Input Sheet'!M:M)</f>
        <v>0</v>
      </c>
      <c r="AJ4652" s="28">
        <f>+SUMIF('Input Sheet'!$S:$S,$AL4652,'Input Sheet'!N:N)</f>
        <v>0</v>
      </c>
      <c r="AK4652" s="28"/>
      <c r="AL4652" s="27" t="str">
        <f t="shared" si="361"/>
        <v>310-7550</v>
      </c>
      <c r="AM4652" s="34" t="str">
        <f t="shared" si="364"/>
        <v>Used Vehicle</v>
      </c>
      <c r="AN4652" s="34" t="str">
        <f t="shared" si="365"/>
        <v>Used VehicleOther Semi-Fixed expenses per retail</v>
      </c>
      <c r="AO4652" s="35"/>
      <c r="AP4652" s="35"/>
      <c r="AQ4652" s="35"/>
    </row>
    <row r="4653" spans="1:43" x14ac:dyDescent="0.25">
      <c r="A4653" s="27" t="s">
        <v>103</v>
      </c>
      <c r="B4653" s="27" t="s">
        <v>104</v>
      </c>
      <c r="C4653" s="27" t="s">
        <v>671</v>
      </c>
      <c r="D4653" s="27" t="s">
        <v>220</v>
      </c>
      <c r="E4653" s="27" t="s">
        <v>674</v>
      </c>
      <c r="F4653" s="27" t="s">
        <v>1084</v>
      </c>
      <c r="G4653" s="27" t="s">
        <v>1085</v>
      </c>
      <c r="H4653" s="34" t="s">
        <v>1031</v>
      </c>
      <c r="I4653" s="34" t="s">
        <v>1065</v>
      </c>
      <c r="J4653" s="34" t="str">
        <f t="shared" si="362"/>
        <v>Used VehicleOther Semi-Fixed expenses per retail</v>
      </c>
      <c r="K4653" s="34" t="str">
        <f t="shared" si="363"/>
        <v>321Toyota UV Training expense</v>
      </c>
      <c r="L4653" s="28">
        <f>+SUMIF('TB 4-24'!M:M,$AL4653,'TB 4-24'!G:G)</f>
        <v>0</v>
      </c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>
        <f>+SUMIF('Input Sheet'!$S:$S,$AL4653,'Input Sheet'!C:C)</f>
        <v>0</v>
      </c>
      <c r="Z4653" s="28">
        <f>+SUMIF('Input Sheet'!$S:$S,$AL4653,'Input Sheet'!D:D)</f>
        <v>0</v>
      </c>
      <c r="AA4653" s="28">
        <f>+SUMIF('Input Sheet'!$S:$S,$AL4653,'Input Sheet'!E:E)</f>
        <v>0</v>
      </c>
      <c r="AB4653" s="28">
        <f>+SUMIF('Input Sheet'!$S:$S,$AL4653,'Input Sheet'!F:F)</f>
        <v>0</v>
      </c>
      <c r="AC4653" s="28">
        <f>+SUMIF('Input Sheet'!$S:$S,$AL4653,'Input Sheet'!G:G)</f>
        <v>0</v>
      </c>
      <c r="AD4653" s="28">
        <f>+SUMIF('Input Sheet'!$S:$S,$AL4653,'Input Sheet'!H:H)</f>
        <v>0</v>
      </c>
      <c r="AE4653" s="28">
        <f>+SUMIF('Input Sheet'!$S:$S,$AL4653,'Input Sheet'!I:I)</f>
        <v>0</v>
      </c>
      <c r="AF4653" s="28">
        <f>+SUMIF('Input Sheet'!$S:$S,$AL4653,'Input Sheet'!J:J)</f>
        <v>0</v>
      </c>
      <c r="AG4653" s="28">
        <f>+SUMIF('Input Sheet'!$S:$S,$AL4653,'Input Sheet'!K:K)</f>
        <v>0</v>
      </c>
      <c r="AH4653" s="28">
        <f>+SUMIF('Input Sheet'!$S:$S,$AL4653,'Input Sheet'!L:L)</f>
        <v>0</v>
      </c>
      <c r="AI4653" s="28">
        <f>+SUMIF('Input Sheet'!$S:$S,$AL4653,'Input Sheet'!M:M)</f>
        <v>0</v>
      </c>
      <c r="AJ4653" s="28">
        <f>+SUMIF('Input Sheet'!$S:$S,$AL4653,'Input Sheet'!N:N)</f>
        <v>0</v>
      </c>
      <c r="AK4653" s="28"/>
      <c r="AL4653" s="27" t="str">
        <f t="shared" si="361"/>
        <v>321-7550</v>
      </c>
      <c r="AM4653" s="34" t="str">
        <f t="shared" si="364"/>
        <v>Used Vehicle</v>
      </c>
      <c r="AN4653" s="34" t="str">
        <f t="shared" si="365"/>
        <v>Used VehicleOther Semi-Fixed expenses per retail</v>
      </c>
      <c r="AO4653" s="35"/>
      <c r="AP4653" s="35"/>
      <c r="AQ4653" s="35"/>
    </row>
    <row r="4654" spans="1:43" x14ac:dyDescent="0.25">
      <c r="A4654" s="27" t="s">
        <v>103</v>
      </c>
      <c r="B4654" s="27" t="s">
        <v>104</v>
      </c>
      <c r="C4654" s="27" t="s">
        <v>104</v>
      </c>
      <c r="D4654" s="27" t="s">
        <v>582</v>
      </c>
      <c r="E4654" s="27" t="s">
        <v>713</v>
      </c>
      <c r="F4654" s="27" t="s">
        <v>1086</v>
      </c>
      <c r="G4654" s="27" t="s">
        <v>1087</v>
      </c>
      <c r="H4654" s="34" t="s">
        <v>109</v>
      </c>
      <c r="I4654" s="34" t="s">
        <v>110</v>
      </c>
      <c r="J4654" s="34" t="str">
        <f t="shared" si="362"/>
        <v>OverallOther Income</v>
      </c>
      <c r="K4654" s="34" t="str">
        <f t="shared" si="363"/>
        <v>936Other franchise/business revenue</v>
      </c>
      <c r="L4654" s="28">
        <f>+SUMIF('TB 4-24'!M:M,$AL4654,'TB 4-24'!G:G)</f>
        <v>0</v>
      </c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>
        <f>+SUMIF('Input Sheet'!$S:$S,$AL4654,'Input Sheet'!C:C)</f>
        <v>0</v>
      </c>
      <c r="Z4654" s="28">
        <f>+SUMIF('Input Sheet'!$S:$S,$AL4654,'Input Sheet'!D:D)</f>
        <v>0</v>
      </c>
      <c r="AA4654" s="28">
        <f>+SUMIF('Input Sheet'!$S:$S,$AL4654,'Input Sheet'!E:E)</f>
        <v>0</v>
      </c>
      <c r="AB4654" s="28">
        <f>+SUMIF('Input Sheet'!$S:$S,$AL4654,'Input Sheet'!F:F)</f>
        <v>0</v>
      </c>
      <c r="AC4654" s="28">
        <f>+SUMIF('Input Sheet'!$S:$S,$AL4654,'Input Sheet'!G:G)</f>
        <v>0</v>
      </c>
      <c r="AD4654" s="28">
        <f>+SUMIF('Input Sheet'!$S:$S,$AL4654,'Input Sheet'!H:H)</f>
        <v>0</v>
      </c>
      <c r="AE4654" s="28">
        <f>+SUMIF('Input Sheet'!$S:$S,$AL4654,'Input Sheet'!I:I)</f>
        <v>0</v>
      </c>
      <c r="AF4654" s="28">
        <f>+SUMIF('Input Sheet'!$S:$S,$AL4654,'Input Sheet'!J:J)</f>
        <v>0</v>
      </c>
      <c r="AG4654" s="28">
        <f>+SUMIF('Input Sheet'!$S:$S,$AL4654,'Input Sheet'!K:K)</f>
        <v>0</v>
      </c>
      <c r="AH4654" s="28">
        <f>+SUMIF('Input Sheet'!$S:$S,$AL4654,'Input Sheet'!L:L)</f>
        <v>0</v>
      </c>
      <c r="AI4654" s="28">
        <f>+SUMIF('Input Sheet'!$S:$S,$AL4654,'Input Sheet'!M:M)</f>
        <v>0</v>
      </c>
      <c r="AJ4654" s="28">
        <f>+SUMIF('Input Sheet'!$S:$S,$AL4654,'Input Sheet'!N:N)</f>
        <v>0</v>
      </c>
      <c r="AK4654" s="28"/>
      <c r="AL4654" s="27" t="str">
        <f t="shared" si="361"/>
        <v>936-3303</v>
      </c>
      <c r="AM4654" s="34" t="str">
        <f t="shared" si="364"/>
        <v>Overall</v>
      </c>
      <c r="AN4654" s="34" t="str">
        <f t="shared" si="365"/>
        <v>OverallOther Income</v>
      </c>
      <c r="AO4654" s="35"/>
      <c r="AP4654" s="35"/>
      <c r="AQ4654" s="35"/>
    </row>
    <row r="4655" spans="1:43" x14ac:dyDescent="0.25">
      <c r="A4655" s="27" t="s">
        <v>103</v>
      </c>
      <c r="B4655" s="27" t="s">
        <v>104</v>
      </c>
      <c r="C4655" s="27" t="s">
        <v>104</v>
      </c>
      <c r="D4655" s="27" t="s">
        <v>582</v>
      </c>
      <c r="E4655" s="27" t="s">
        <v>712</v>
      </c>
      <c r="F4655" s="27" t="s">
        <v>1086</v>
      </c>
      <c r="G4655" s="27" t="s">
        <v>1087</v>
      </c>
      <c r="H4655" s="34" t="s">
        <v>109</v>
      </c>
      <c r="I4655" s="34" t="s">
        <v>110</v>
      </c>
      <c r="J4655" s="34" t="str">
        <f t="shared" si="362"/>
        <v>OverallOther Income</v>
      </c>
      <c r="K4655" s="34" t="str">
        <f t="shared" si="363"/>
        <v>935Other franchise/business revenue</v>
      </c>
      <c r="L4655" s="28">
        <f>+SUMIF('TB 4-24'!M:M,$AL4655,'TB 4-24'!G:G)</f>
        <v>0</v>
      </c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>
        <f>+SUMIF('Input Sheet'!$S:$S,$AL4655,'Input Sheet'!C:C)</f>
        <v>0</v>
      </c>
      <c r="Z4655" s="28">
        <f>+SUMIF('Input Sheet'!$S:$S,$AL4655,'Input Sheet'!D:D)</f>
        <v>0</v>
      </c>
      <c r="AA4655" s="28">
        <f>+SUMIF('Input Sheet'!$S:$S,$AL4655,'Input Sheet'!E:E)</f>
        <v>0</v>
      </c>
      <c r="AB4655" s="28">
        <f>+SUMIF('Input Sheet'!$S:$S,$AL4655,'Input Sheet'!F:F)</f>
        <v>0</v>
      </c>
      <c r="AC4655" s="28">
        <f>+SUMIF('Input Sheet'!$S:$S,$AL4655,'Input Sheet'!G:G)</f>
        <v>0</v>
      </c>
      <c r="AD4655" s="28">
        <f>+SUMIF('Input Sheet'!$S:$S,$AL4655,'Input Sheet'!H:H)</f>
        <v>0</v>
      </c>
      <c r="AE4655" s="28">
        <f>+SUMIF('Input Sheet'!$S:$S,$AL4655,'Input Sheet'!I:I)</f>
        <v>0</v>
      </c>
      <c r="AF4655" s="28">
        <f>+SUMIF('Input Sheet'!$S:$S,$AL4655,'Input Sheet'!J:J)</f>
        <v>0</v>
      </c>
      <c r="AG4655" s="28">
        <f>+SUMIF('Input Sheet'!$S:$S,$AL4655,'Input Sheet'!K:K)</f>
        <v>0</v>
      </c>
      <c r="AH4655" s="28">
        <f>+SUMIF('Input Sheet'!$S:$S,$AL4655,'Input Sheet'!L:L)</f>
        <v>0</v>
      </c>
      <c r="AI4655" s="28">
        <f>+SUMIF('Input Sheet'!$S:$S,$AL4655,'Input Sheet'!M:M)</f>
        <v>0</v>
      </c>
      <c r="AJ4655" s="28">
        <f>+SUMIF('Input Sheet'!$S:$S,$AL4655,'Input Sheet'!N:N)</f>
        <v>0</v>
      </c>
      <c r="AK4655" s="28"/>
      <c r="AL4655" s="27" t="str">
        <f t="shared" si="361"/>
        <v>935-3303</v>
      </c>
      <c r="AM4655" s="34" t="str">
        <f t="shared" si="364"/>
        <v>Overall</v>
      </c>
      <c r="AN4655" s="34" t="str">
        <f t="shared" si="365"/>
        <v>OverallOther Income</v>
      </c>
      <c r="AO4655" s="35"/>
      <c r="AP4655" s="35"/>
      <c r="AQ4655" s="35"/>
    </row>
    <row r="4656" spans="1:43" x14ac:dyDescent="0.25">
      <c r="A4656" s="27" t="s">
        <v>103</v>
      </c>
      <c r="B4656" s="27" t="s">
        <v>104</v>
      </c>
      <c r="C4656" s="27" t="s">
        <v>104</v>
      </c>
      <c r="D4656" s="27" t="s">
        <v>501</v>
      </c>
      <c r="E4656" s="27" t="s">
        <v>713</v>
      </c>
      <c r="F4656" s="27" t="s">
        <v>1086</v>
      </c>
      <c r="G4656" s="27" t="s">
        <v>1087</v>
      </c>
      <c r="H4656" s="34" t="s">
        <v>109</v>
      </c>
      <c r="I4656" s="34" t="s">
        <v>110</v>
      </c>
      <c r="J4656" s="34" t="str">
        <f t="shared" si="362"/>
        <v>OverallOther Income</v>
      </c>
      <c r="K4656" s="34" t="str">
        <f t="shared" si="363"/>
        <v>936Other franchise/business revenue</v>
      </c>
      <c r="L4656" s="28">
        <f>+SUMIF('TB 4-24'!M:M,$AL4656,'TB 4-24'!G:G)</f>
        <v>0</v>
      </c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>
        <f>+SUMIF('Input Sheet'!$S:$S,$AL4656,'Input Sheet'!C:C)</f>
        <v>-28500</v>
      </c>
      <c r="Z4656" s="28">
        <f>+SUMIF('Input Sheet'!$S:$S,$AL4656,'Input Sheet'!D:D)</f>
        <v>-33750</v>
      </c>
      <c r="AA4656" s="28">
        <f>+SUMIF('Input Sheet'!$S:$S,$AL4656,'Input Sheet'!E:E)</f>
        <v>-31500</v>
      </c>
      <c r="AB4656" s="28">
        <f>+SUMIF('Input Sheet'!$S:$S,$AL4656,'Input Sheet'!F:F)</f>
        <v>-61500</v>
      </c>
      <c r="AC4656" s="28">
        <f>+SUMIF('Input Sheet'!$S:$S,$AL4656,'Input Sheet'!G:G)</f>
        <v>-60000</v>
      </c>
      <c r="AD4656" s="28">
        <f>+SUMIF('Input Sheet'!$S:$S,$AL4656,'Input Sheet'!H:H)</f>
        <v>-58500</v>
      </c>
      <c r="AE4656" s="28">
        <f>+SUMIF('Input Sheet'!$S:$S,$AL4656,'Input Sheet'!I:I)</f>
        <v>-61500</v>
      </c>
      <c r="AF4656" s="28">
        <f>+SUMIF('Input Sheet'!$S:$S,$AL4656,'Input Sheet'!J:J)</f>
        <v>-71250</v>
      </c>
      <c r="AG4656" s="28">
        <f>+SUMIF('Input Sheet'!$S:$S,$AL4656,'Input Sheet'!K:K)</f>
        <v>-58500</v>
      </c>
      <c r="AH4656" s="28">
        <f>+SUMIF('Input Sheet'!$S:$S,$AL4656,'Input Sheet'!L:L)</f>
        <v>-58500</v>
      </c>
      <c r="AI4656" s="28">
        <f>+SUMIF('Input Sheet'!$S:$S,$AL4656,'Input Sheet'!M:M)</f>
        <v>-54000</v>
      </c>
      <c r="AJ4656" s="28">
        <f>+SUMIF('Input Sheet'!$S:$S,$AL4656,'Input Sheet'!N:N)</f>
        <v>-71250</v>
      </c>
      <c r="AK4656" s="28"/>
      <c r="AL4656" s="27" t="str">
        <f t="shared" si="361"/>
        <v>936-3465</v>
      </c>
      <c r="AM4656" s="34" t="str">
        <f t="shared" si="364"/>
        <v>Overall</v>
      </c>
      <c r="AN4656" s="34" t="str">
        <f t="shared" si="365"/>
        <v>OverallOther Income</v>
      </c>
      <c r="AO4656" s="35"/>
      <c r="AP4656" s="35"/>
      <c r="AQ4656" s="35"/>
    </row>
    <row r="4657" spans="1:43" x14ac:dyDescent="0.25">
      <c r="A4657" s="27" t="s">
        <v>103</v>
      </c>
      <c r="B4657" s="27" t="s">
        <v>104</v>
      </c>
      <c r="C4657" s="27" t="s">
        <v>104</v>
      </c>
      <c r="D4657" s="27" t="s">
        <v>501</v>
      </c>
      <c r="E4657" s="27" t="s">
        <v>712</v>
      </c>
      <c r="F4657" s="27" t="s">
        <v>1086</v>
      </c>
      <c r="G4657" s="27" t="s">
        <v>1087</v>
      </c>
      <c r="H4657" s="34" t="s">
        <v>109</v>
      </c>
      <c r="I4657" s="34" t="s">
        <v>110</v>
      </c>
      <c r="J4657" s="34" t="str">
        <f t="shared" si="362"/>
        <v>OverallOther Income</v>
      </c>
      <c r="K4657" s="34" t="str">
        <f t="shared" si="363"/>
        <v>935Other franchise/business revenue</v>
      </c>
      <c r="L4657" s="28">
        <f>+SUMIF('TB 4-24'!M:M,$AL4657,'TB 4-24'!G:G)</f>
        <v>0</v>
      </c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>
        <f>+SUMIF('Input Sheet'!$S:$S,$AL4657,'Input Sheet'!C:C)</f>
        <v>-97500</v>
      </c>
      <c r="Z4657" s="28">
        <f>+SUMIF('Input Sheet'!$S:$S,$AL4657,'Input Sheet'!D:D)</f>
        <v>-120000</v>
      </c>
      <c r="AA4657" s="28">
        <f>+SUMIF('Input Sheet'!$S:$S,$AL4657,'Input Sheet'!E:E)</f>
        <v>-116250</v>
      </c>
      <c r="AB4657" s="28">
        <f>+SUMIF('Input Sheet'!$S:$S,$AL4657,'Input Sheet'!F:F)</f>
        <v>-99000</v>
      </c>
      <c r="AC4657" s="28">
        <f>+SUMIF('Input Sheet'!$S:$S,$AL4657,'Input Sheet'!G:G)</f>
        <v>-123750</v>
      </c>
      <c r="AD4657" s="28">
        <f>+SUMIF('Input Sheet'!$S:$S,$AL4657,'Input Sheet'!H:H)</f>
        <v>-126000</v>
      </c>
      <c r="AE4657" s="28">
        <f>+SUMIF('Input Sheet'!$S:$S,$AL4657,'Input Sheet'!I:I)</f>
        <v>-123750</v>
      </c>
      <c r="AF4657" s="28">
        <f>+SUMIF('Input Sheet'!$S:$S,$AL4657,'Input Sheet'!J:J)</f>
        <v>-131250</v>
      </c>
      <c r="AG4657" s="28">
        <f>+SUMIF('Input Sheet'!$S:$S,$AL4657,'Input Sheet'!K:K)</f>
        <v>-127500</v>
      </c>
      <c r="AH4657" s="28">
        <f>+SUMIF('Input Sheet'!$S:$S,$AL4657,'Input Sheet'!L:L)</f>
        <v>-121500</v>
      </c>
      <c r="AI4657" s="28">
        <f>+SUMIF('Input Sheet'!$S:$S,$AL4657,'Input Sheet'!M:M)</f>
        <v>-100500</v>
      </c>
      <c r="AJ4657" s="28">
        <f>+SUMIF('Input Sheet'!$S:$S,$AL4657,'Input Sheet'!N:N)</f>
        <v>-133500</v>
      </c>
      <c r="AK4657" s="28"/>
      <c r="AL4657" s="27" t="str">
        <f t="shared" si="361"/>
        <v>935-3465</v>
      </c>
      <c r="AM4657" s="34" t="str">
        <f t="shared" si="364"/>
        <v>Overall</v>
      </c>
      <c r="AN4657" s="34" t="str">
        <f t="shared" si="365"/>
        <v>OverallOther Income</v>
      </c>
      <c r="AO4657" s="35"/>
      <c r="AP4657" s="35"/>
      <c r="AQ4657" s="35"/>
    </row>
    <row r="4658" spans="1:43" x14ac:dyDescent="0.25">
      <c r="A4658" s="27" t="s">
        <v>103</v>
      </c>
      <c r="B4658" s="27" t="s">
        <v>104</v>
      </c>
      <c r="C4658" s="27" t="s">
        <v>104</v>
      </c>
      <c r="D4658" s="27" t="s">
        <v>513</v>
      </c>
      <c r="E4658" s="27" t="s">
        <v>713</v>
      </c>
      <c r="F4658" s="27" t="s">
        <v>1086</v>
      </c>
      <c r="G4658" s="27" t="s">
        <v>1087</v>
      </c>
      <c r="H4658" s="34" t="s">
        <v>109</v>
      </c>
      <c r="I4658" s="34" t="s">
        <v>110</v>
      </c>
      <c r="J4658" s="34" t="str">
        <f t="shared" si="362"/>
        <v>OverallOther Income</v>
      </c>
      <c r="K4658" s="34" t="str">
        <f t="shared" si="363"/>
        <v>936Other franchise/business revenue</v>
      </c>
      <c r="L4658" s="28">
        <f>+SUMIF('TB 4-24'!M:M,$AL4658,'TB 4-24'!G:G)</f>
        <v>0</v>
      </c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>
        <f>+SUMIF('Input Sheet'!$S:$S,$AL4658,'Input Sheet'!C:C)</f>
        <v>-3800</v>
      </c>
      <c r="Z4658" s="28">
        <f>+SUMIF('Input Sheet'!$S:$S,$AL4658,'Input Sheet'!D:D)</f>
        <v>-4500</v>
      </c>
      <c r="AA4658" s="28">
        <f>+SUMIF('Input Sheet'!$S:$S,$AL4658,'Input Sheet'!E:E)</f>
        <v>-4200</v>
      </c>
      <c r="AB4658" s="28">
        <f>+SUMIF('Input Sheet'!$S:$S,$AL4658,'Input Sheet'!F:F)</f>
        <v>-8200</v>
      </c>
      <c r="AC4658" s="28">
        <f>+SUMIF('Input Sheet'!$S:$S,$AL4658,'Input Sheet'!G:G)</f>
        <v>-8000</v>
      </c>
      <c r="AD4658" s="28">
        <f>+SUMIF('Input Sheet'!$S:$S,$AL4658,'Input Sheet'!H:H)</f>
        <v>-7800</v>
      </c>
      <c r="AE4658" s="28">
        <f>+SUMIF('Input Sheet'!$S:$S,$AL4658,'Input Sheet'!I:I)</f>
        <v>-8200</v>
      </c>
      <c r="AF4658" s="28">
        <f>+SUMIF('Input Sheet'!$S:$S,$AL4658,'Input Sheet'!J:J)</f>
        <v>-9500</v>
      </c>
      <c r="AG4658" s="28">
        <f>+SUMIF('Input Sheet'!$S:$S,$AL4658,'Input Sheet'!K:K)</f>
        <v>-7800</v>
      </c>
      <c r="AH4658" s="28">
        <f>+SUMIF('Input Sheet'!$S:$S,$AL4658,'Input Sheet'!L:L)</f>
        <v>-7800</v>
      </c>
      <c r="AI4658" s="28">
        <f>+SUMIF('Input Sheet'!$S:$S,$AL4658,'Input Sheet'!M:M)</f>
        <v>-7200</v>
      </c>
      <c r="AJ4658" s="28">
        <f>+SUMIF('Input Sheet'!$S:$S,$AL4658,'Input Sheet'!N:N)</f>
        <v>-9500</v>
      </c>
      <c r="AK4658" s="28"/>
      <c r="AL4658" s="27" t="str">
        <f t="shared" si="361"/>
        <v>936-3466</v>
      </c>
      <c r="AM4658" s="34" t="str">
        <f t="shared" si="364"/>
        <v>Overall</v>
      </c>
      <c r="AN4658" s="34" t="str">
        <f t="shared" si="365"/>
        <v>OverallOther Income</v>
      </c>
      <c r="AO4658" s="35"/>
      <c r="AP4658" s="35"/>
      <c r="AQ4658" s="35"/>
    </row>
    <row r="4659" spans="1:43" x14ac:dyDescent="0.25">
      <c r="A4659" s="27" t="s">
        <v>103</v>
      </c>
      <c r="B4659" s="27" t="s">
        <v>104</v>
      </c>
      <c r="C4659" s="27" t="s">
        <v>104</v>
      </c>
      <c r="D4659" s="27" t="s">
        <v>513</v>
      </c>
      <c r="E4659" s="27" t="s">
        <v>712</v>
      </c>
      <c r="F4659" s="27" t="s">
        <v>1086</v>
      </c>
      <c r="G4659" s="27" t="s">
        <v>1087</v>
      </c>
      <c r="H4659" s="34" t="s">
        <v>109</v>
      </c>
      <c r="I4659" s="34" t="s">
        <v>110</v>
      </c>
      <c r="J4659" s="34" t="str">
        <f t="shared" si="362"/>
        <v>OverallOther Income</v>
      </c>
      <c r="K4659" s="34" t="str">
        <f t="shared" si="363"/>
        <v>935Other franchise/business revenue</v>
      </c>
      <c r="L4659" s="28">
        <f>+SUMIF('TB 4-24'!M:M,$AL4659,'TB 4-24'!G:G)</f>
        <v>0</v>
      </c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>
        <f>+SUMIF('Input Sheet'!$S:$S,$AL4659,'Input Sheet'!C:C)</f>
        <v>-13000</v>
      </c>
      <c r="Z4659" s="28">
        <f>+SUMIF('Input Sheet'!$S:$S,$AL4659,'Input Sheet'!D:D)</f>
        <v>-16000</v>
      </c>
      <c r="AA4659" s="28">
        <f>+SUMIF('Input Sheet'!$S:$S,$AL4659,'Input Sheet'!E:E)</f>
        <v>-15500</v>
      </c>
      <c r="AB4659" s="28">
        <f>+SUMIF('Input Sheet'!$S:$S,$AL4659,'Input Sheet'!F:F)</f>
        <v>-13200</v>
      </c>
      <c r="AC4659" s="28">
        <f>+SUMIF('Input Sheet'!$S:$S,$AL4659,'Input Sheet'!G:G)</f>
        <v>-16500</v>
      </c>
      <c r="AD4659" s="28">
        <f>+SUMIF('Input Sheet'!$S:$S,$AL4659,'Input Sheet'!H:H)</f>
        <v>-16800</v>
      </c>
      <c r="AE4659" s="28">
        <f>+SUMIF('Input Sheet'!$S:$S,$AL4659,'Input Sheet'!I:I)</f>
        <v>-16500</v>
      </c>
      <c r="AF4659" s="28">
        <f>+SUMIF('Input Sheet'!$S:$S,$AL4659,'Input Sheet'!J:J)</f>
        <v>-17500</v>
      </c>
      <c r="AG4659" s="28">
        <f>+SUMIF('Input Sheet'!$S:$S,$AL4659,'Input Sheet'!K:K)</f>
        <v>-17000</v>
      </c>
      <c r="AH4659" s="28">
        <f>+SUMIF('Input Sheet'!$S:$S,$AL4659,'Input Sheet'!L:L)</f>
        <v>-16200</v>
      </c>
      <c r="AI4659" s="28">
        <f>+SUMIF('Input Sheet'!$S:$S,$AL4659,'Input Sheet'!M:M)</f>
        <v>-13400</v>
      </c>
      <c r="AJ4659" s="28">
        <f>+SUMIF('Input Sheet'!$S:$S,$AL4659,'Input Sheet'!N:N)</f>
        <v>-17800</v>
      </c>
      <c r="AK4659" s="28"/>
      <c r="AL4659" s="27" t="str">
        <f t="shared" si="361"/>
        <v>935-3466</v>
      </c>
      <c r="AM4659" s="34" t="str">
        <f t="shared" si="364"/>
        <v>Overall</v>
      </c>
      <c r="AN4659" s="34" t="str">
        <f t="shared" si="365"/>
        <v>OverallOther Income</v>
      </c>
      <c r="AO4659" s="35"/>
      <c r="AP4659" s="35"/>
      <c r="AQ4659" s="35"/>
    </row>
    <row r="4660" spans="1:43" x14ac:dyDescent="0.25">
      <c r="A4660" s="27" t="s">
        <v>103</v>
      </c>
      <c r="B4660" s="27" t="s">
        <v>104</v>
      </c>
      <c r="C4660" s="27" t="s">
        <v>104</v>
      </c>
      <c r="D4660" s="27" t="s">
        <v>516</v>
      </c>
      <c r="E4660" s="27" t="s">
        <v>713</v>
      </c>
      <c r="F4660" s="27" t="s">
        <v>1086</v>
      </c>
      <c r="G4660" s="27" t="s">
        <v>1087</v>
      </c>
      <c r="H4660" s="34" t="s">
        <v>109</v>
      </c>
      <c r="I4660" s="34" t="s">
        <v>110</v>
      </c>
      <c r="J4660" s="34" t="str">
        <f t="shared" si="362"/>
        <v>OverallOther Income</v>
      </c>
      <c r="K4660" s="34" t="str">
        <f t="shared" si="363"/>
        <v>936Other franchise/business revenue</v>
      </c>
      <c r="L4660" s="28">
        <f>+SUMIF('TB 4-24'!M:M,$AL4660,'TB 4-24'!G:G)</f>
        <v>0</v>
      </c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>
        <f>+SUMIF('Input Sheet'!$S:$S,$AL4660,'Input Sheet'!C:C)</f>
        <v>0</v>
      </c>
      <c r="Z4660" s="28">
        <f>+SUMIF('Input Sheet'!$S:$S,$AL4660,'Input Sheet'!D:D)</f>
        <v>0</v>
      </c>
      <c r="AA4660" s="28">
        <f>+SUMIF('Input Sheet'!$S:$S,$AL4660,'Input Sheet'!E:E)</f>
        <v>0</v>
      </c>
      <c r="AB4660" s="28">
        <f>+SUMIF('Input Sheet'!$S:$S,$AL4660,'Input Sheet'!F:F)</f>
        <v>0</v>
      </c>
      <c r="AC4660" s="28">
        <f>+SUMIF('Input Sheet'!$S:$S,$AL4660,'Input Sheet'!G:G)</f>
        <v>0</v>
      </c>
      <c r="AD4660" s="28">
        <f>+SUMIF('Input Sheet'!$S:$S,$AL4660,'Input Sheet'!H:H)</f>
        <v>0</v>
      </c>
      <c r="AE4660" s="28">
        <f>+SUMIF('Input Sheet'!$S:$S,$AL4660,'Input Sheet'!I:I)</f>
        <v>0</v>
      </c>
      <c r="AF4660" s="28">
        <f>+SUMIF('Input Sheet'!$S:$S,$AL4660,'Input Sheet'!J:J)</f>
        <v>0</v>
      </c>
      <c r="AG4660" s="28">
        <f>+SUMIF('Input Sheet'!$S:$S,$AL4660,'Input Sheet'!K:K)</f>
        <v>0</v>
      </c>
      <c r="AH4660" s="28">
        <f>+SUMIF('Input Sheet'!$S:$S,$AL4660,'Input Sheet'!L:L)</f>
        <v>0</v>
      </c>
      <c r="AI4660" s="28">
        <f>+SUMIF('Input Sheet'!$S:$S,$AL4660,'Input Sheet'!M:M)</f>
        <v>0</v>
      </c>
      <c r="AJ4660" s="28">
        <f>+SUMIF('Input Sheet'!$S:$S,$AL4660,'Input Sheet'!N:N)</f>
        <v>0</v>
      </c>
      <c r="AK4660" s="28"/>
      <c r="AL4660" s="27" t="str">
        <f t="shared" si="361"/>
        <v>936-3467</v>
      </c>
      <c r="AM4660" s="34" t="str">
        <f t="shared" si="364"/>
        <v>Overall</v>
      </c>
      <c r="AN4660" s="34" t="str">
        <f t="shared" si="365"/>
        <v>OverallOther Income</v>
      </c>
      <c r="AO4660" s="35"/>
      <c r="AP4660" s="35"/>
      <c r="AQ4660" s="35"/>
    </row>
    <row r="4661" spans="1:43" x14ac:dyDescent="0.25">
      <c r="A4661" s="27" t="s">
        <v>103</v>
      </c>
      <c r="B4661" s="27" t="s">
        <v>104</v>
      </c>
      <c r="C4661" s="27" t="s">
        <v>104</v>
      </c>
      <c r="D4661" s="27" t="s">
        <v>516</v>
      </c>
      <c r="E4661" s="27" t="s">
        <v>712</v>
      </c>
      <c r="F4661" s="27" t="s">
        <v>1086</v>
      </c>
      <c r="G4661" s="27" t="s">
        <v>1087</v>
      </c>
      <c r="H4661" s="34" t="s">
        <v>109</v>
      </c>
      <c r="I4661" s="34" t="s">
        <v>110</v>
      </c>
      <c r="J4661" s="34" t="str">
        <f t="shared" si="362"/>
        <v>OverallOther Income</v>
      </c>
      <c r="K4661" s="34" t="str">
        <f t="shared" si="363"/>
        <v>935Other franchise/business revenue</v>
      </c>
      <c r="L4661" s="28">
        <f>+SUMIF('TB 4-24'!M:M,$AL4661,'TB 4-24'!G:G)</f>
        <v>0</v>
      </c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>
        <f>+SUMIF('Input Sheet'!$S:$S,$AL4661,'Input Sheet'!C:C)</f>
        <v>0</v>
      </c>
      <c r="Z4661" s="28">
        <f>+SUMIF('Input Sheet'!$S:$S,$AL4661,'Input Sheet'!D:D)</f>
        <v>0</v>
      </c>
      <c r="AA4661" s="28">
        <f>+SUMIF('Input Sheet'!$S:$S,$AL4661,'Input Sheet'!E:E)</f>
        <v>0</v>
      </c>
      <c r="AB4661" s="28">
        <f>+SUMIF('Input Sheet'!$S:$S,$AL4661,'Input Sheet'!F:F)</f>
        <v>0</v>
      </c>
      <c r="AC4661" s="28">
        <f>+SUMIF('Input Sheet'!$S:$S,$AL4661,'Input Sheet'!G:G)</f>
        <v>0</v>
      </c>
      <c r="AD4661" s="28">
        <f>+SUMIF('Input Sheet'!$S:$S,$AL4661,'Input Sheet'!H:H)</f>
        <v>0</v>
      </c>
      <c r="AE4661" s="28">
        <f>+SUMIF('Input Sheet'!$S:$S,$AL4661,'Input Sheet'!I:I)</f>
        <v>0</v>
      </c>
      <c r="AF4661" s="28">
        <f>+SUMIF('Input Sheet'!$S:$S,$AL4661,'Input Sheet'!J:J)</f>
        <v>0</v>
      </c>
      <c r="AG4661" s="28">
        <f>+SUMIF('Input Sheet'!$S:$S,$AL4661,'Input Sheet'!K:K)</f>
        <v>0</v>
      </c>
      <c r="AH4661" s="28">
        <f>+SUMIF('Input Sheet'!$S:$S,$AL4661,'Input Sheet'!L:L)</f>
        <v>0</v>
      </c>
      <c r="AI4661" s="28">
        <f>+SUMIF('Input Sheet'!$S:$S,$AL4661,'Input Sheet'!M:M)</f>
        <v>0</v>
      </c>
      <c r="AJ4661" s="28">
        <f>+SUMIF('Input Sheet'!$S:$S,$AL4661,'Input Sheet'!N:N)</f>
        <v>0</v>
      </c>
      <c r="AK4661" s="28"/>
      <c r="AL4661" s="27" t="str">
        <f t="shared" si="361"/>
        <v>935-3467</v>
      </c>
      <c r="AM4661" s="34" t="str">
        <f t="shared" si="364"/>
        <v>Overall</v>
      </c>
      <c r="AN4661" s="34" t="str">
        <f t="shared" si="365"/>
        <v>OverallOther Income</v>
      </c>
      <c r="AO4661" s="35"/>
      <c r="AP4661" s="35"/>
      <c r="AQ4661" s="35"/>
    </row>
    <row r="4662" spans="1:43" x14ac:dyDescent="0.25">
      <c r="A4662" s="27" t="s">
        <v>103</v>
      </c>
      <c r="B4662" s="27" t="s">
        <v>104</v>
      </c>
      <c r="C4662" s="27" t="s">
        <v>104</v>
      </c>
      <c r="D4662" s="27" t="s">
        <v>504</v>
      </c>
      <c r="E4662" s="27" t="s">
        <v>713</v>
      </c>
      <c r="F4662" s="27" t="s">
        <v>1086</v>
      </c>
      <c r="G4662" s="27" t="s">
        <v>1087</v>
      </c>
      <c r="H4662" s="34" t="s">
        <v>109</v>
      </c>
      <c r="I4662" s="34" t="s">
        <v>110</v>
      </c>
      <c r="J4662" s="34" t="str">
        <f t="shared" si="362"/>
        <v>OverallOther Income</v>
      </c>
      <c r="K4662" s="34" t="str">
        <f t="shared" si="363"/>
        <v>936Other franchise/business revenue</v>
      </c>
      <c r="L4662" s="28">
        <f>+SUMIF('TB 4-24'!M:M,$AL4662,'TB 4-24'!G:G)</f>
        <v>0</v>
      </c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>
        <f>+SUMIF('Input Sheet'!$S:$S,$AL4662,'Input Sheet'!C:C)</f>
        <v>0</v>
      </c>
      <c r="Z4662" s="28">
        <f>+SUMIF('Input Sheet'!$S:$S,$AL4662,'Input Sheet'!D:D)</f>
        <v>0</v>
      </c>
      <c r="AA4662" s="28">
        <f>+SUMIF('Input Sheet'!$S:$S,$AL4662,'Input Sheet'!E:E)</f>
        <v>0</v>
      </c>
      <c r="AB4662" s="28">
        <f>+SUMIF('Input Sheet'!$S:$S,$AL4662,'Input Sheet'!F:F)</f>
        <v>0</v>
      </c>
      <c r="AC4662" s="28">
        <f>+SUMIF('Input Sheet'!$S:$S,$AL4662,'Input Sheet'!G:G)</f>
        <v>0</v>
      </c>
      <c r="AD4662" s="28">
        <f>+SUMIF('Input Sheet'!$S:$S,$AL4662,'Input Sheet'!H:H)</f>
        <v>0</v>
      </c>
      <c r="AE4662" s="28">
        <f>+SUMIF('Input Sheet'!$S:$S,$AL4662,'Input Sheet'!I:I)</f>
        <v>0</v>
      </c>
      <c r="AF4662" s="28">
        <f>+SUMIF('Input Sheet'!$S:$S,$AL4662,'Input Sheet'!J:J)</f>
        <v>0</v>
      </c>
      <c r="AG4662" s="28">
        <f>+SUMIF('Input Sheet'!$S:$S,$AL4662,'Input Sheet'!K:K)</f>
        <v>0</v>
      </c>
      <c r="AH4662" s="28">
        <f>+SUMIF('Input Sheet'!$S:$S,$AL4662,'Input Sheet'!L:L)</f>
        <v>0</v>
      </c>
      <c r="AI4662" s="28">
        <f>+SUMIF('Input Sheet'!$S:$S,$AL4662,'Input Sheet'!M:M)</f>
        <v>0</v>
      </c>
      <c r="AJ4662" s="28">
        <f>+SUMIF('Input Sheet'!$S:$S,$AL4662,'Input Sheet'!N:N)</f>
        <v>0</v>
      </c>
      <c r="AK4662" s="28"/>
      <c r="AL4662" s="27" t="str">
        <f t="shared" si="361"/>
        <v>936-3468</v>
      </c>
      <c r="AM4662" s="34" t="str">
        <f t="shared" si="364"/>
        <v>Overall</v>
      </c>
      <c r="AN4662" s="34" t="str">
        <f t="shared" si="365"/>
        <v>OverallOther Income</v>
      </c>
      <c r="AO4662" s="35"/>
      <c r="AP4662" s="35"/>
      <c r="AQ4662" s="35"/>
    </row>
    <row r="4663" spans="1:43" x14ac:dyDescent="0.25">
      <c r="A4663" s="27" t="s">
        <v>103</v>
      </c>
      <c r="B4663" s="27" t="s">
        <v>104</v>
      </c>
      <c r="C4663" s="27" t="s">
        <v>104</v>
      </c>
      <c r="D4663" s="27" t="s">
        <v>504</v>
      </c>
      <c r="E4663" s="27" t="s">
        <v>712</v>
      </c>
      <c r="F4663" s="27" t="s">
        <v>1086</v>
      </c>
      <c r="G4663" s="27" t="s">
        <v>1087</v>
      </c>
      <c r="H4663" s="34" t="s">
        <v>109</v>
      </c>
      <c r="I4663" s="34" t="s">
        <v>110</v>
      </c>
      <c r="J4663" s="34" t="str">
        <f t="shared" si="362"/>
        <v>OverallOther Income</v>
      </c>
      <c r="K4663" s="34" t="str">
        <f t="shared" si="363"/>
        <v>935Other franchise/business revenue</v>
      </c>
      <c r="L4663" s="28">
        <f>+SUMIF('TB 4-24'!M:M,$AL4663,'TB 4-24'!G:G)</f>
        <v>0</v>
      </c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>
        <f>+SUMIF('Input Sheet'!$S:$S,$AL4663,'Input Sheet'!C:C)</f>
        <v>0</v>
      </c>
      <c r="Z4663" s="28">
        <f>+SUMIF('Input Sheet'!$S:$S,$AL4663,'Input Sheet'!D:D)</f>
        <v>0</v>
      </c>
      <c r="AA4663" s="28">
        <f>+SUMIF('Input Sheet'!$S:$S,$AL4663,'Input Sheet'!E:E)</f>
        <v>0</v>
      </c>
      <c r="AB4663" s="28">
        <f>+SUMIF('Input Sheet'!$S:$S,$AL4663,'Input Sheet'!F:F)</f>
        <v>0</v>
      </c>
      <c r="AC4663" s="28">
        <f>+SUMIF('Input Sheet'!$S:$S,$AL4663,'Input Sheet'!G:G)</f>
        <v>0</v>
      </c>
      <c r="AD4663" s="28">
        <f>+SUMIF('Input Sheet'!$S:$S,$AL4663,'Input Sheet'!H:H)</f>
        <v>0</v>
      </c>
      <c r="AE4663" s="28">
        <f>+SUMIF('Input Sheet'!$S:$S,$AL4663,'Input Sheet'!I:I)</f>
        <v>0</v>
      </c>
      <c r="AF4663" s="28">
        <f>+SUMIF('Input Sheet'!$S:$S,$AL4663,'Input Sheet'!J:J)</f>
        <v>0</v>
      </c>
      <c r="AG4663" s="28">
        <f>+SUMIF('Input Sheet'!$S:$S,$AL4663,'Input Sheet'!K:K)</f>
        <v>0</v>
      </c>
      <c r="AH4663" s="28">
        <f>+SUMIF('Input Sheet'!$S:$S,$AL4663,'Input Sheet'!L:L)</f>
        <v>0</v>
      </c>
      <c r="AI4663" s="28">
        <f>+SUMIF('Input Sheet'!$S:$S,$AL4663,'Input Sheet'!M:M)</f>
        <v>0</v>
      </c>
      <c r="AJ4663" s="28">
        <f>+SUMIF('Input Sheet'!$S:$S,$AL4663,'Input Sheet'!N:N)</f>
        <v>0</v>
      </c>
      <c r="AK4663" s="28"/>
      <c r="AL4663" s="27" t="str">
        <f t="shared" si="361"/>
        <v>935-3468</v>
      </c>
      <c r="AM4663" s="34" t="str">
        <f t="shared" si="364"/>
        <v>Overall</v>
      </c>
      <c r="AN4663" s="34" t="str">
        <f t="shared" si="365"/>
        <v>OverallOther Income</v>
      </c>
      <c r="AO4663" s="35"/>
      <c r="AP4663" s="35"/>
      <c r="AQ4663" s="35"/>
    </row>
    <row r="4664" spans="1:43" x14ac:dyDescent="0.25">
      <c r="A4664" s="27" t="s">
        <v>103</v>
      </c>
      <c r="B4664" s="27" t="s">
        <v>104</v>
      </c>
      <c r="C4664" s="27" t="s">
        <v>104</v>
      </c>
      <c r="D4664" s="27" t="s">
        <v>519</v>
      </c>
      <c r="E4664" s="27" t="s">
        <v>713</v>
      </c>
      <c r="F4664" s="27" t="s">
        <v>1086</v>
      </c>
      <c r="G4664" s="27" t="s">
        <v>1087</v>
      </c>
      <c r="H4664" s="34" t="s">
        <v>109</v>
      </c>
      <c r="I4664" s="34" t="s">
        <v>110</v>
      </c>
      <c r="J4664" s="34" t="str">
        <f t="shared" si="362"/>
        <v>OverallOther Income</v>
      </c>
      <c r="K4664" s="34" t="str">
        <f t="shared" si="363"/>
        <v>936Other franchise/business revenue</v>
      </c>
      <c r="L4664" s="28">
        <f>+SUMIF('TB 4-24'!M:M,$AL4664,'TB 4-24'!G:G)</f>
        <v>0</v>
      </c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>
        <f>+SUMIF('Input Sheet'!$S:$S,$AL4664,'Input Sheet'!C:C)</f>
        <v>0</v>
      </c>
      <c r="Z4664" s="28">
        <f>+SUMIF('Input Sheet'!$S:$S,$AL4664,'Input Sheet'!D:D)</f>
        <v>0</v>
      </c>
      <c r="AA4664" s="28">
        <f>+SUMIF('Input Sheet'!$S:$S,$AL4664,'Input Sheet'!E:E)</f>
        <v>0</v>
      </c>
      <c r="AB4664" s="28">
        <f>+SUMIF('Input Sheet'!$S:$S,$AL4664,'Input Sheet'!F:F)</f>
        <v>0</v>
      </c>
      <c r="AC4664" s="28">
        <f>+SUMIF('Input Sheet'!$S:$S,$AL4664,'Input Sheet'!G:G)</f>
        <v>0</v>
      </c>
      <c r="AD4664" s="28">
        <f>+SUMIF('Input Sheet'!$S:$S,$AL4664,'Input Sheet'!H:H)</f>
        <v>0</v>
      </c>
      <c r="AE4664" s="28">
        <f>+SUMIF('Input Sheet'!$S:$S,$AL4664,'Input Sheet'!I:I)</f>
        <v>0</v>
      </c>
      <c r="AF4664" s="28">
        <f>+SUMIF('Input Sheet'!$S:$S,$AL4664,'Input Sheet'!J:J)</f>
        <v>0</v>
      </c>
      <c r="AG4664" s="28">
        <f>+SUMIF('Input Sheet'!$S:$S,$AL4664,'Input Sheet'!K:K)</f>
        <v>0</v>
      </c>
      <c r="AH4664" s="28">
        <f>+SUMIF('Input Sheet'!$S:$S,$AL4664,'Input Sheet'!L:L)</f>
        <v>0</v>
      </c>
      <c r="AI4664" s="28">
        <f>+SUMIF('Input Sheet'!$S:$S,$AL4664,'Input Sheet'!M:M)</f>
        <v>0</v>
      </c>
      <c r="AJ4664" s="28">
        <f>+SUMIF('Input Sheet'!$S:$S,$AL4664,'Input Sheet'!N:N)</f>
        <v>0</v>
      </c>
      <c r="AK4664" s="28"/>
      <c r="AL4664" s="27" t="str">
        <f t="shared" si="361"/>
        <v>936-3475</v>
      </c>
      <c r="AM4664" s="34" t="str">
        <f t="shared" si="364"/>
        <v>Overall</v>
      </c>
      <c r="AN4664" s="34" t="str">
        <f t="shared" si="365"/>
        <v>OverallOther Income</v>
      </c>
      <c r="AO4664" s="35"/>
      <c r="AP4664" s="35"/>
      <c r="AQ4664" s="35"/>
    </row>
    <row r="4665" spans="1:43" x14ac:dyDescent="0.25">
      <c r="A4665" s="27" t="s">
        <v>103</v>
      </c>
      <c r="B4665" s="27" t="s">
        <v>104</v>
      </c>
      <c r="C4665" s="27" t="s">
        <v>104</v>
      </c>
      <c r="D4665" s="27" t="s">
        <v>519</v>
      </c>
      <c r="E4665" s="27" t="s">
        <v>712</v>
      </c>
      <c r="F4665" s="27" t="s">
        <v>1086</v>
      </c>
      <c r="G4665" s="27" t="s">
        <v>1087</v>
      </c>
      <c r="H4665" s="34" t="s">
        <v>109</v>
      </c>
      <c r="I4665" s="34" t="s">
        <v>110</v>
      </c>
      <c r="J4665" s="34" t="str">
        <f t="shared" si="362"/>
        <v>OverallOther Income</v>
      </c>
      <c r="K4665" s="34" t="str">
        <f t="shared" si="363"/>
        <v>935Other franchise/business revenue</v>
      </c>
      <c r="L4665" s="28">
        <f>+SUMIF('TB 4-24'!M:M,$AL4665,'TB 4-24'!G:G)</f>
        <v>0</v>
      </c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>
        <f>+SUMIF('Input Sheet'!$S:$S,$AL4665,'Input Sheet'!C:C)</f>
        <v>0</v>
      </c>
      <c r="Z4665" s="28">
        <f>+SUMIF('Input Sheet'!$S:$S,$AL4665,'Input Sheet'!D:D)</f>
        <v>0</v>
      </c>
      <c r="AA4665" s="28">
        <f>+SUMIF('Input Sheet'!$S:$S,$AL4665,'Input Sheet'!E:E)</f>
        <v>0</v>
      </c>
      <c r="AB4665" s="28">
        <f>+SUMIF('Input Sheet'!$S:$S,$AL4665,'Input Sheet'!F:F)</f>
        <v>0</v>
      </c>
      <c r="AC4665" s="28">
        <f>+SUMIF('Input Sheet'!$S:$S,$AL4665,'Input Sheet'!G:G)</f>
        <v>0</v>
      </c>
      <c r="AD4665" s="28">
        <f>+SUMIF('Input Sheet'!$S:$S,$AL4665,'Input Sheet'!H:H)</f>
        <v>0</v>
      </c>
      <c r="AE4665" s="28">
        <f>+SUMIF('Input Sheet'!$S:$S,$AL4665,'Input Sheet'!I:I)</f>
        <v>0</v>
      </c>
      <c r="AF4665" s="28">
        <f>+SUMIF('Input Sheet'!$S:$S,$AL4665,'Input Sheet'!J:J)</f>
        <v>0</v>
      </c>
      <c r="AG4665" s="28">
        <f>+SUMIF('Input Sheet'!$S:$S,$AL4665,'Input Sheet'!K:K)</f>
        <v>0</v>
      </c>
      <c r="AH4665" s="28">
        <f>+SUMIF('Input Sheet'!$S:$S,$AL4665,'Input Sheet'!L:L)</f>
        <v>0</v>
      </c>
      <c r="AI4665" s="28">
        <f>+SUMIF('Input Sheet'!$S:$S,$AL4665,'Input Sheet'!M:M)</f>
        <v>0</v>
      </c>
      <c r="AJ4665" s="28">
        <f>+SUMIF('Input Sheet'!$S:$S,$AL4665,'Input Sheet'!N:N)</f>
        <v>0</v>
      </c>
      <c r="AK4665" s="28"/>
      <c r="AL4665" s="27" t="str">
        <f t="shared" si="361"/>
        <v>935-3475</v>
      </c>
      <c r="AM4665" s="34" t="str">
        <f t="shared" si="364"/>
        <v>Overall</v>
      </c>
      <c r="AN4665" s="34" t="str">
        <f t="shared" si="365"/>
        <v>OverallOther Income</v>
      </c>
      <c r="AO4665" s="35"/>
      <c r="AP4665" s="35"/>
      <c r="AQ4665" s="35"/>
    </row>
    <row r="4666" spans="1:43" x14ac:dyDescent="0.25">
      <c r="A4666" s="27" t="s">
        <v>103</v>
      </c>
      <c r="B4666" s="27" t="s">
        <v>104</v>
      </c>
      <c r="C4666" s="27" t="s">
        <v>104</v>
      </c>
      <c r="D4666" s="27" t="s">
        <v>522</v>
      </c>
      <c r="E4666" s="27" t="s">
        <v>713</v>
      </c>
      <c r="F4666" s="27" t="s">
        <v>1086</v>
      </c>
      <c r="G4666" s="27" t="s">
        <v>1087</v>
      </c>
      <c r="H4666" s="34" t="s">
        <v>109</v>
      </c>
      <c r="I4666" s="34" t="s">
        <v>110</v>
      </c>
      <c r="J4666" s="34" t="str">
        <f t="shared" si="362"/>
        <v>OverallOther Income</v>
      </c>
      <c r="K4666" s="34" t="str">
        <f t="shared" si="363"/>
        <v>936Other franchise/business revenue</v>
      </c>
      <c r="L4666" s="28">
        <f>+SUMIF('TB 4-24'!M:M,$AL4666,'TB 4-24'!G:G)</f>
        <v>0</v>
      </c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>
        <f>+SUMIF('Input Sheet'!$S:$S,$AL4666,'Input Sheet'!C:C)</f>
        <v>0</v>
      </c>
      <c r="Z4666" s="28">
        <f>+SUMIF('Input Sheet'!$S:$S,$AL4666,'Input Sheet'!D:D)</f>
        <v>0</v>
      </c>
      <c r="AA4666" s="28">
        <f>+SUMIF('Input Sheet'!$S:$S,$AL4666,'Input Sheet'!E:E)</f>
        <v>0</v>
      </c>
      <c r="AB4666" s="28">
        <f>+SUMIF('Input Sheet'!$S:$S,$AL4666,'Input Sheet'!F:F)</f>
        <v>0</v>
      </c>
      <c r="AC4666" s="28">
        <f>+SUMIF('Input Sheet'!$S:$S,$AL4666,'Input Sheet'!G:G)</f>
        <v>0</v>
      </c>
      <c r="AD4666" s="28">
        <f>+SUMIF('Input Sheet'!$S:$S,$AL4666,'Input Sheet'!H:H)</f>
        <v>0</v>
      </c>
      <c r="AE4666" s="28">
        <f>+SUMIF('Input Sheet'!$S:$S,$AL4666,'Input Sheet'!I:I)</f>
        <v>0</v>
      </c>
      <c r="AF4666" s="28">
        <f>+SUMIF('Input Sheet'!$S:$S,$AL4666,'Input Sheet'!J:J)</f>
        <v>0</v>
      </c>
      <c r="AG4666" s="28">
        <f>+SUMIF('Input Sheet'!$S:$S,$AL4666,'Input Sheet'!K:K)</f>
        <v>0</v>
      </c>
      <c r="AH4666" s="28">
        <f>+SUMIF('Input Sheet'!$S:$S,$AL4666,'Input Sheet'!L:L)</f>
        <v>0</v>
      </c>
      <c r="AI4666" s="28">
        <f>+SUMIF('Input Sheet'!$S:$S,$AL4666,'Input Sheet'!M:M)</f>
        <v>0</v>
      </c>
      <c r="AJ4666" s="28">
        <f>+SUMIF('Input Sheet'!$S:$S,$AL4666,'Input Sheet'!N:N)</f>
        <v>0</v>
      </c>
      <c r="AK4666" s="28"/>
      <c r="AL4666" s="27" t="str">
        <f t="shared" si="361"/>
        <v>936-3480</v>
      </c>
      <c r="AM4666" s="34" t="str">
        <f t="shared" si="364"/>
        <v>Overall</v>
      </c>
      <c r="AN4666" s="34" t="str">
        <f t="shared" si="365"/>
        <v>OverallOther Income</v>
      </c>
      <c r="AO4666" s="35"/>
      <c r="AP4666" s="35"/>
      <c r="AQ4666" s="35"/>
    </row>
    <row r="4667" spans="1:43" x14ac:dyDescent="0.25">
      <c r="A4667" s="27" t="s">
        <v>103</v>
      </c>
      <c r="B4667" s="27" t="s">
        <v>104</v>
      </c>
      <c r="C4667" s="27" t="s">
        <v>104</v>
      </c>
      <c r="D4667" s="27" t="s">
        <v>522</v>
      </c>
      <c r="E4667" s="27" t="s">
        <v>712</v>
      </c>
      <c r="F4667" s="27" t="s">
        <v>1086</v>
      </c>
      <c r="G4667" s="27" t="s">
        <v>1087</v>
      </c>
      <c r="H4667" s="34" t="s">
        <v>109</v>
      </c>
      <c r="I4667" s="34" t="s">
        <v>110</v>
      </c>
      <c r="J4667" s="34" t="str">
        <f t="shared" si="362"/>
        <v>OverallOther Income</v>
      </c>
      <c r="K4667" s="34" t="str">
        <f t="shared" si="363"/>
        <v>935Other franchise/business revenue</v>
      </c>
      <c r="L4667" s="28">
        <f>+SUMIF('TB 4-24'!M:M,$AL4667,'TB 4-24'!G:G)</f>
        <v>0</v>
      </c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>
        <f>+SUMIF('Input Sheet'!$S:$S,$AL4667,'Input Sheet'!C:C)</f>
        <v>0</v>
      </c>
      <c r="Z4667" s="28">
        <f>+SUMIF('Input Sheet'!$S:$S,$AL4667,'Input Sheet'!D:D)</f>
        <v>0</v>
      </c>
      <c r="AA4667" s="28">
        <f>+SUMIF('Input Sheet'!$S:$S,$AL4667,'Input Sheet'!E:E)</f>
        <v>0</v>
      </c>
      <c r="AB4667" s="28">
        <f>+SUMIF('Input Sheet'!$S:$S,$AL4667,'Input Sheet'!F:F)</f>
        <v>0</v>
      </c>
      <c r="AC4667" s="28">
        <f>+SUMIF('Input Sheet'!$S:$S,$AL4667,'Input Sheet'!G:G)</f>
        <v>0</v>
      </c>
      <c r="AD4667" s="28">
        <f>+SUMIF('Input Sheet'!$S:$S,$AL4667,'Input Sheet'!H:H)</f>
        <v>0</v>
      </c>
      <c r="AE4667" s="28">
        <f>+SUMIF('Input Sheet'!$S:$S,$AL4667,'Input Sheet'!I:I)</f>
        <v>0</v>
      </c>
      <c r="AF4667" s="28">
        <f>+SUMIF('Input Sheet'!$S:$S,$AL4667,'Input Sheet'!J:J)</f>
        <v>0</v>
      </c>
      <c r="AG4667" s="28">
        <f>+SUMIF('Input Sheet'!$S:$S,$AL4667,'Input Sheet'!K:K)</f>
        <v>0</v>
      </c>
      <c r="AH4667" s="28">
        <f>+SUMIF('Input Sheet'!$S:$S,$AL4667,'Input Sheet'!L:L)</f>
        <v>0</v>
      </c>
      <c r="AI4667" s="28">
        <f>+SUMIF('Input Sheet'!$S:$S,$AL4667,'Input Sheet'!M:M)</f>
        <v>0</v>
      </c>
      <c r="AJ4667" s="28">
        <f>+SUMIF('Input Sheet'!$S:$S,$AL4667,'Input Sheet'!N:N)</f>
        <v>0</v>
      </c>
      <c r="AK4667" s="28"/>
      <c r="AL4667" s="27" t="str">
        <f t="shared" si="361"/>
        <v>935-3480</v>
      </c>
      <c r="AM4667" s="34" t="str">
        <f t="shared" si="364"/>
        <v>Overall</v>
      </c>
      <c r="AN4667" s="34" t="str">
        <f t="shared" si="365"/>
        <v>OverallOther Income</v>
      </c>
      <c r="AO4667" s="35"/>
      <c r="AP4667" s="35"/>
      <c r="AQ4667" s="35"/>
    </row>
    <row r="4668" spans="1:43" x14ac:dyDescent="0.25">
      <c r="A4668" s="27" t="s">
        <v>103</v>
      </c>
      <c r="B4668" s="27" t="s">
        <v>104</v>
      </c>
      <c r="C4668" s="27" t="s">
        <v>104</v>
      </c>
      <c r="D4668" s="27" t="s">
        <v>523</v>
      </c>
      <c r="E4668" s="27" t="s">
        <v>713</v>
      </c>
      <c r="F4668" s="27" t="s">
        <v>1086</v>
      </c>
      <c r="G4668" s="27" t="s">
        <v>1087</v>
      </c>
      <c r="H4668" s="34" t="s">
        <v>109</v>
      </c>
      <c r="I4668" s="34" t="s">
        <v>110</v>
      </c>
      <c r="J4668" s="34" t="str">
        <f t="shared" si="362"/>
        <v>OverallOther Income</v>
      </c>
      <c r="K4668" s="34" t="str">
        <f t="shared" si="363"/>
        <v>936Other franchise/business revenue</v>
      </c>
      <c r="L4668" s="28">
        <f>+SUMIF('TB 4-24'!M:M,$AL4668,'TB 4-24'!G:G)</f>
        <v>0</v>
      </c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>
        <f>+SUMIF('Input Sheet'!$S:$S,$AL4668,'Input Sheet'!C:C)</f>
        <v>0</v>
      </c>
      <c r="Z4668" s="28">
        <f>+SUMIF('Input Sheet'!$S:$S,$AL4668,'Input Sheet'!D:D)</f>
        <v>0</v>
      </c>
      <c r="AA4668" s="28">
        <f>+SUMIF('Input Sheet'!$S:$S,$AL4668,'Input Sheet'!E:E)</f>
        <v>0</v>
      </c>
      <c r="AB4668" s="28">
        <f>+SUMIF('Input Sheet'!$S:$S,$AL4668,'Input Sheet'!F:F)</f>
        <v>0</v>
      </c>
      <c r="AC4668" s="28">
        <f>+SUMIF('Input Sheet'!$S:$S,$AL4668,'Input Sheet'!G:G)</f>
        <v>0</v>
      </c>
      <c r="AD4668" s="28">
        <f>+SUMIF('Input Sheet'!$S:$S,$AL4668,'Input Sheet'!H:H)</f>
        <v>0</v>
      </c>
      <c r="AE4668" s="28">
        <f>+SUMIF('Input Sheet'!$S:$S,$AL4668,'Input Sheet'!I:I)</f>
        <v>0</v>
      </c>
      <c r="AF4668" s="28">
        <f>+SUMIF('Input Sheet'!$S:$S,$AL4668,'Input Sheet'!J:J)</f>
        <v>0</v>
      </c>
      <c r="AG4668" s="28">
        <f>+SUMIF('Input Sheet'!$S:$S,$AL4668,'Input Sheet'!K:K)</f>
        <v>0</v>
      </c>
      <c r="AH4668" s="28">
        <f>+SUMIF('Input Sheet'!$S:$S,$AL4668,'Input Sheet'!L:L)</f>
        <v>0</v>
      </c>
      <c r="AI4668" s="28">
        <f>+SUMIF('Input Sheet'!$S:$S,$AL4668,'Input Sheet'!M:M)</f>
        <v>0</v>
      </c>
      <c r="AJ4668" s="28">
        <f>+SUMIF('Input Sheet'!$S:$S,$AL4668,'Input Sheet'!N:N)</f>
        <v>0</v>
      </c>
      <c r="AK4668" s="28"/>
      <c r="AL4668" s="27" t="str">
        <f t="shared" si="361"/>
        <v>936-3481</v>
      </c>
      <c r="AM4668" s="34" t="str">
        <f t="shared" si="364"/>
        <v>Overall</v>
      </c>
      <c r="AN4668" s="34" t="str">
        <f t="shared" si="365"/>
        <v>OverallOther Income</v>
      </c>
      <c r="AO4668" s="35"/>
      <c r="AP4668" s="35"/>
      <c r="AQ4668" s="35"/>
    </row>
    <row r="4669" spans="1:43" x14ac:dyDescent="0.25">
      <c r="A4669" s="27" t="s">
        <v>103</v>
      </c>
      <c r="B4669" s="27" t="s">
        <v>104</v>
      </c>
      <c r="C4669" s="27" t="s">
        <v>104</v>
      </c>
      <c r="D4669" s="27" t="s">
        <v>523</v>
      </c>
      <c r="E4669" s="27" t="s">
        <v>712</v>
      </c>
      <c r="F4669" s="27" t="s">
        <v>1086</v>
      </c>
      <c r="G4669" s="27" t="s">
        <v>1087</v>
      </c>
      <c r="H4669" s="34" t="s">
        <v>109</v>
      </c>
      <c r="I4669" s="34" t="s">
        <v>110</v>
      </c>
      <c r="J4669" s="34" t="str">
        <f t="shared" si="362"/>
        <v>OverallOther Income</v>
      </c>
      <c r="K4669" s="34" t="str">
        <f t="shared" si="363"/>
        <v>935Other franchise/business revenue</v>
      </c>
      <c r="L4669" s="28">
        <f>+SUMIF('TB 4-24'!M:M,$AL4669,'TB 4-24'!G:G)</f>
        <v>0</v>
      </c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>
        <f>+SUMIF('Input Sheet'!$S:$S,$AL4669,'Input Sheet'!C:C)</f>
        <v>0</v>
      </c>
      <c r="Z4669" s="28">
        <f>+SUMIF('Input Sheet'!$S:$S,$AL4669,'Input Sheet'!D:D)</f>
        <v>0</v>
      </c>
      <c r="AA4669" s="28">
        <f>+SUMIF('Input Sheet'!$S:$S,$AL4669,'Input Sheet'!E:E)</f>
        <v>0</v>
      </c>
      <c r="AB4669" s="28">
        <f>+SUMIF('Input Sheet'!$S:$S,$AL4669,'Input Sheet'!F:F)</f>
        <v>0</v>
      </c>
      <c r="AC4669" s="28">
        <f>+SUMIF('Input Sheet'!$S:$S,$AL4669,'Input Sheet'!G:G)</f>
        <v>0</v>
      </c>
      <c r="AD4669" s="28">
        <f>+SUMIF('Input Sheet'!$S:$S,$AL4669,'Input Sheet'!H:H)</f>
        <v>0</v>
      </c>
      <c r="AE4669" s="28">
        <f>+SUMIF('Input Sheet'!$S:$S,$AL4669,'Input Sheet'!I:I)</f>
        <v>0</v>
      </c>
      <c r="AF4669" s="28">
        <f>+SUMIF('Input Sheet'!$S:$S,$AL4669,'Input Sheet'!J:J)</f>
        <v>0</v>
      </c>
      <c r="AG4669" s="28">
        <f>+SUMIF('Input Sheet'!$S:$S,$AL4669,'Input Sheet'!K:K)</f>
        <v>0</v>
      </c>
      <c r="AH4669" s="28">
        <f>+SUMIF('Input Sheet'!$S:$S,$AL4669,'Input Sheet'!L:L)</f>
        <v>0</v>
      </c>
      <c r="AI4669" s="28">
        <f>+SUMIF('Input Sheet'!$S:$S,$AL4669,'Input Sheet'!M:M)</f>
        <v>0</v>
      </c>
      <c r="AJ4669" s="28">
        <f>+SUMIF('Input Sheet'!$S:$S,$AL4669,'Input Sheet'!N:N)</f>
        <v>0</v>
      </c>
      <c r="AK4669" s="28"/>
      <c r="AL4669" s="27" t="str">
        <f t="shared" si="361"/>
        <v>935-3481</v>
      </c>
      <c r="AM4669" s="34" t="str">
        <f t="shared" si="364"/>
        <v>Overall</v>
      </c>
      <c r="AN4669" s="34" t="str">
        <f t="shared" si="365"/>
        <v>OverallOther Income</v>
      </c>
      <c r="AO4669" s="35"/>
      <c r="AP4669" s="35"/>
      <c r="AQ4669" s="35"/>
    </row>
    <row r="4670" spans="1:43" x14ac:dyDescent="0.25">
      <c r="A4670" s="27" t="s">
        <v>103</v>
      </c>
      <c r="B4670" s="27" t="s">
        <v>104</v>
      </c>
      <c r="C4670" s="27" t="s">
        <v>104</v>
      </c>
      <c r="D4670" s="27" t="s">
        <v>524</v>
      </c>
      <c r="E4670" s="27" t="s">
        <v>713</v>
      </c>
      <c r="F4670" s="27" t="s">
        <v>1086</v>
      </c>
      <c r="G4670" s="27" t="s">
        <v>1087</v>
      </c>
      <c r="H4670" s="34" t="s">
        <v>109</v>
      </c>
      <c r="I4670" s="34" t="s">
        <v>110</v>
      </c>
      <c r="J4670" s="34" t="str">
        <f t="shared" si="362"/>
        <v>OverallOther Income</v>
      </c>
      <c r="K4670" s="34" t="str">
        <f t="shared" si="363"/>
        <v>936Other franchise/business revenue</v>
      </c>
      <c r="L4670" s="28">
        <f>+SUMIF('TB 4-24'!M:M,$AL4670,'TB 4-24'!G:G)</f>
        <v>0</v>
      </c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>
        <f>+SUMIF('Input Sheet'!$S:$S,$AL4670,'Input Sheet'!C:C)</f>
        <v>0</v>
      </c>
      <c r="Z4670" s="28">
        <f>+SUMIF('Input Sheet'!$S:$S,$AL4670,'Input Sheet'!D:D)</f>
        <v>0</v>
      </c>
      <c r="AA4670" s="28">
        <f>+SUMIF('Input Sheet'!$S:$S,$AL4670,'Input Sheet'!E:E)</f>
        <v>0</v>
      </c>
      <c r="AB4670" s="28">
        <f>+SUMIF('Input Sheet'!$S:$S,$AL4670,'Input Sheet'!F:F)</f>
        <v>0</v>
      </c>
      <c r="AC4670" s="28">
        <f>+SUMIF('Input Sheet'!$S:$S,$AL4670,'Input Sheet'!G:G)</f>
        <v>0</v>
      </c>
      <c r="AD4670" s="28">
        <f>+SUMIF('Input Sheet'!$S:$S,$AL4670,'Input Sheet'!H:H)</f>
        <v>0</v>
      </c>
      <c r="AE4670" s="28">
        <f>+SUMIF('Input Sheet'!$S:$S,$AL4670,'Input Sheet'!I:I)</f>
        <v>0</v>
      </c>
      <c r="AF4670" s="28">
        <f>+SUMIF('Input Sheet'!$S:$S,$AL4670,'Input Sheet'!J:J)</f>
        <v>0</v>
      </c>
      <c r="AG4670" s="28">
        <f>+SUMIF('Input Sheet'!$S:$S,$AL4670,'Input Sheet'!K:K)</f>
        <v>0</v>
      </c>
      <c r="AH4670" s="28">
        <f>+SUMIF('Input Sheet'!$S:$S,$AL4670,'Input Sheet'!L:L)</f>
        <v>0</v>
      </c>
      <c r="AI4670" s="28">
        <f>+SUMIF('Input Sheet'!$S:$S,$AL4670,'Input Sheet'!M:M)</f>
        <v>0</v>
      </c>
      <c r="AJ4670" s="28">
        <f>+SUMIF('Input Sheet'!$S:$S,$AL4670,'Input Sheet'!N:N)</f>
        <v>0</v>
      </c>
      <c r="AK4670" s="28"/>
      <c r="AL4670" s="27" t="str">
        <f t="shared" si="361"/>
        <v>936-3482</v>
      </c>
      <c r="AM4670" s="34" t="str">
        <f t="shared" si="364"/>
        <v>Overall</v>
      </c>
      <c r="AN4670" s="34" t="str">
        <f t="shared" si="365"/>
        <v>OverallOther Income</v>
      </c>
      <c r="AO4670" s="35"/>
      <c r="AP4670" s="35"/>
      <c r="AQ4670" s="35"/>
    </row>
    <row r="4671" spans="1:43" x14ac:dyDescent="0.25">
      <c r="A4671" s="27" t="s">
        <v>103</v>
      </c>
      <c r="B4671" s="27" t="s">
        <v>104</v>
      </c>
      <c r="C4671" s="27" t="s">
        <v>104</v>
      </c>
      <c r="D4671" s="27" t="s">
        <v>524</v>
      </c>
      <c r="E4671" s="27" t="s">
        <v>712</v>
      </c>
      <c r="F4671" s="27" t="s">
        <v>1086</v>
      </c>
      <c r="G4671" s="27" t="s">
        <v>1087</v>
      </c>
      <c r="H4671" s="34" t="s">
        <v>109</v>
      </c>
      <c r="I4671" s="34" t="s">
        <v>110</v>
      </c>
      <c r="J4671" s="34" t="str">
        <f t="shared" si="362"/>
        <v>OverallOther Income</v>
      </c>
      <c r="K4671" s="34" t="str">
        <f t="shared" si="363"/>
        <v>935Other franchise/business revenue</v>
      </c>
      <c r="L4671" s="28">
        <f>+SUMIF('TB 4-24'!M:M,$AL4671,'TB 4-24'!G:G)</f>
        <v>0</v>
      </c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>
        <f>+SUMIF('Input Sheet'!$S:$S,$AL4671,'Input Sheet'!C:C)</f>
        <v>0</v>
      </c>
      <c r="Z4671" s="28">
        <f>+SUMIF('Input Sheet'!$S:$S,$AL4671,'Input Sheet'!D:D)</f>
        <v>0</v>
      </c>
      <c r="AA4671" s="28">
        <f>+SUMIF('Input Sheet'!$S:$S,$AL4671,'Input Sheet'!E:E)</f>
        <v>0</v>
      </c>
      <c r="AB4671" s="28">
        <f>+SUMIF('Input Sheet'!$S:$S,$AL4671,'Input Sheet'!F:F)</f>
        <v>0</v>
      </c>
      <c r="AC4671" s="28">
        <f>+SUMIF('Input Sheet'!$S:$S,$AL4671,'Input Sheet'!G:G)</f>
        <v>0</v>
      </c>
      <c r="AD4671" s="28">
        <f>+SUMIF('Input Sheet'!$S:$S,$AL4671,'Input Sheet'!H:H)</f>
        <v>0</v>
      </c>
      <c r="AE4671" s="28">
        <f>+SUMIF('Input Sheet'!$S:$S,$AL4671,'Input Sheet'!I:I)</f>
        <v>0</v>
      </c>
      <c r="AF4671" s="28">
        <f>+SUMIF('Input Sheet'!$S:$S,$AL4671,'Input Sheet'!J:J)</f>
        <v>0</v>
      </c>
      <c r="AG4671" s="28">
        <f>+SUMIF('Input Sheet'!$S:$S,$AL4671,'Input Sheet'!K:K)</f>
        <v>0</v>
      </c>
      <c r="AH4671" s="28">
        <f>+SUMIF('Input Sheet'!$S:$S,$AL4671,'Input Sheet'!L:L)</f>
        <v>0</v>
      </c>
      <c r="AI4671" s="28">
        <f>+SUMIF('Input Sheet'!$S:$S,$AL4671,'Input Sheet'!M:M)</f>
        <v>0</v>
      </c>
      <c r="AJ4671" s="28">
        <f>+SUMIF('Input Sheet'!$S:$S,$AL4671,'Input Sheet'!N:N)</f>
        <v>0</v>
      </c>
      <c r="AK4671" s="28"/>
      <c r="AL4671" s="27" t="str">
        <f t="shared" si="361"/>
        <v>935-3482</v>
      </c>
      <c r="AM4671" s="34" t="str">
        <f t="shared" si="364"/>
        <v>Overall</v>
      </c>
      <c r="AN4671" s="34" t="str">
        <f t="shared" si="365"/>
        <v>OverallOther Income</v>
      </c>
      <c r="AO4671" s="35"/>
      <c r="AP4671" s="35"/>
      <c r="AQ4671" s="35"/>
    </row>
    <row r="4672" spans="1:43" x14ac:dyDescent="0.25">
      <c r="A4672" s="27" t="s">
        <v>103</v>
      </c>
      <c r="B4672" s="27" t="s">
        <v>104</v>
      </c>
      <c r="C4672" s="27" t="s">
        <v>104</v>
      </c>
      <c r="D4672" s="27" t="s">
        <v>517</v>
      </c>
      <c r="E4672" s="27" t="s">
        <v>713</v>
      </c>
      <c r="F4672" s="27" t="s">
        <v>1086</v>
      </c>
      <c r="G4672" s="27" t="s">
        <v>1087</v>
      </c>
      <c r="H4672" s="34" t="s">
        <v>109</v>
      </c>
      <c r="I4672" s="34" t="s">
        <v>110</v>
      </c>
      <c r="J4672" s="34" t="str">
        <f t="shared" si="362"/>
        <v>OverallOther Income</v>
      </c>
      <c r="K4672" s="34" t="str">
        <f t="shared" si="363"/>
        <v>936Other franchise/business revenue</v>
      </c>
      <c r="L4672" s="28">
        <f>+SUMIF('TB 4-24'!M:M,$AL4672,'TB 4-24'!G:G)</f>
        <v>0</v>
      </c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>
        <f>+SUMIF('Input Sheet'!$S:$S,$AL4672,'Input Sheet'!C:C)</f>
        <v>0</v>
      </c>
      <c r="Z4672" s="28">
        <f>+SUMIF('Input Sheet'!$S:$S,$AL4672,'Input Sheet'!D:D)</f>
        <v>0</v>
      </c>
      <c r="AA4672" s="28">
        <f>+SUMIF('Input Sheet'!$S:$S,$AL4672,'Input Sheet'!E:E)</f>
        <v>0</v>
      </c>
      <c r="AB4672" s="28">
        <f>+SUMIF('Input Sheet'!$S:$S,$AL4672,'Input Sheet'!F:F)</f>
        <v>0</v>
      </c>
      <c r="AC4672" s="28">
        <f>+SUMIF('Input Sheet'!$S:$S,$AL4672,'Input Sheet'!G:G)</f>
        <v>0</v>
      </c>
      <c r="AD4672" s="28">
        <f>+SUMIF('Input Sheet'!$S:$S,$AL4672,'Input Sheet'!H:H)</f>
        <v>0</v>
      </c>
      <c r="AE4672" s="28">
        <f>+SUMIF('Input Sheet'!$S:$S,$AL4672,'Input Sheet'!I:I)</f>
        <v>0</v>
      </c>
      <c r="AF4672" s="28">
        <f>+SUMIF('Input Sheet'!$S:$S,$AL4672,'Input Sheet'!J:J)</f>
        <v>0</v>
      </c>
      <c r="AG4672" s="28">
        <f>+SUMIF('Input Sheet'!$S:$S,$AL4672,'Input Sheet'!K:K)</f>
        <v>0</v>
      </c>
      <c r="AH4672" s="28">
        <f>+SUMIF('Input Sheet'!$S:$S,$AL4672,'Input Sheet'!L:L)</f>
        <v>0</v>
      </c>
      <c r="AI4672" s="28">
        <f>+SUMIF('Input Sheet'!$S:$S,$AL4672,'Input Sheet'!M:M)</f>
        <v>0</v>
      </c>
      <c r="AJ4672" s="28">
        <f>+SUMIF('Input Sheet'!$S:$S,$AL4672,'Input Sheet'!N:N)</f>
        <v>0</v>
      </c>
      <c r="AK4672" s="28"/>
      <c r="AL4672" s="27" t="str">
        <f t="shared" si="361"/>
        <v>936-3485</v>
      </c>
      <c r="AM4672" s="34" t="str">
        <f t="shared" si="364"/>
        <v>Overall</v>
      </c>
      <c r="AN4672" s="34" t="str">
        <f t="shared" si="365"/>
        <v>OverallOther Income</v>
      </c>
      <c r="AO4672" s="35"/>
      <c r="AP4672" s="35"/>
      <c r="AQ4672" s="35"/>
    </row>
    <row r="4673" spans="1:43" x14ac:dyDescent="0.25">
      <c r="A4673" s="27" t="s">
        <v>103</v>
      </c>
      <c r="B4673" s="27" t="s">
        <v>104</v>
      </c>
      <c r="C4673" s="27" t="s">
        <v>104</v>
      </c>
      <c r="D4673" s="27" t="s">
        <v>517</v>
      </c>
      <c r="E4673" s="27" t="s">
        <v>712</v>
      </c>
      <c r="F4673" s="27" t="s">
        <v>1086</v>
      </c>
      <c r="G4673" s="27" t="s">
        <v>1087</v>
      </c>
      <c r="H4673" s="34" t="s">
        <v>109</v>
      </c>
      <c r="I4673" s="34" t="s">
        <v>110</v>
      </c>
      <c r="J4673" s="34" t="str">
        <f t="shared" si="362"/>
        <v>OverallOther Income</v>
      </c>
      <c r="K4673" s="34" t="str">
        <f t="shared" si="363"/>
        <v>935Other franchise/business revenue</v>
      </c>
      <c r="L4673" s="28">
        <f>+SUMIF('TB 4-24'!M:M,$AL4673,'TB 4-24'!G:G)</f>
        <v>0</v>
      </c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>
        <f>+SUMIF('Input Sheet'!$S:$S,$AL4673,'Input Sheet'!C:C)</f>
        <v>0</v>
      </c>
      <c r="Z4673" s="28">
        <f>+SUMIF('Input Sheet'!$S:$S,$AL4673,'Input Sheet'!D:D)</f>
        <v>0</v>
      </c>
      <c r="AA4673" s="28">
        <f>+SUMIF('Input Sheet'!$S:$S,$AL4673,'Input Sheet'!E:E)</f>
        <v>0</v>
      </c>
      <c r="AB4673" s="28">
        <f>+SUMIF('Input Sheet'!$S:$S,$AL4673,'Input Sheet'!F:F)</f>
        <v>0</v>
      </c>
      <c r="AC4673" s="28">
        <f>+SUMIF('Input Sheet'!$S:$S,$AL4673,'Input Sheet'!G:G)</f>
        <v>0</v>
      </c>
      <c r="AD4673" s="28">
        <f>+SUMIF('Input Sheet'!$S:$S,$AL4673,'Input Sheet'!H:H)</f>
        <v>0</v>
      </c>
      <c r="AE4673" s="28">
        <f>+SUMIF('Input Sheet'!$S:$S,$AL4673,'Input Sheet'!I:I)</f>
        <v>0</v>
      </c>
      <c r="AF4673" s="28">
        <f>+SUMIF('Input Sheet'!$S:$S,$AL4673,'Input Sheet'!J:J)</f>
        <v>0</v>
      </c>
      <c r="AG4673" s="28">
        <f>+SUMIF('Input Sheet'!$S:$S,$AL4673,'Input Sheet'!K:K)</f>
        <v>0</v>
      </c>
      <c r="AH4673" s="28">
        <f>+SUMIF('Input Sheet'!$S:$S,$AL4673,'Input Sheet'!L:L)</f>
        <v>0</v>
      </c>
      <c r="AI4673" s="28">
        <f>+SUMIF('Input Sheet'!$S:$S,$AL4673,'Input Sheet'!M:M)</f>
        <v>0</v>
      </c>
      <c r="AJ4673" s="28">
        <f>+SUMIF('Input Sheet'!$S:$S,$AL4673,'Input Sheet'!N:N)</f>
        <v>0</v>
      </c>
      <c r="AK4673" s="28"/>
      <c r="AL4673" s="27" t="str">
        <f t="shared" si="361"/>
        <v>935-3485</v>
      </c>
      <c r="AM4673" s="34" t="str">
        <f t="shared" si="364"/>
        <v>Overall</v>
      </c>
      <c r="AN4673" s="34" t="str">
        <f t="shared" si="365"/>
        <v>OverallOther Income</v>
      </c>
      <c r="AO4673" s="35"/>
      <c r="AP4673" s="35"/>
      <c r="AQ4673" s="35"/>
    </row>
    <row r="4674" spans="1:43" x14ac:dyDescent="0.25">
      <c r="A4674" s="27" t="s">
        <v>103</v>
      </c>
      <c r="B4674" s="27" t="s">
        <v>104</v>
      </c>
      <c r="C4674" s="27" t="s">
        <v>104</v>
      </c>
      <c r="D4674" s="27" t="s">
        <v>518</v>
      </c>
      <c r="E4674" s="27" t="s">
        <v>713</v>
      </c>
      <c r="F4674" s="27" t="s">
        <v>1086</v>
      </c>
      <c r="G4674" s="27" t="s">
        <v>1087</v>
      </c>
      <c r="H4674" s="34" t="s">
        <v>109</v>
      </c>
      <c r="I4674" s="34" t="s">
        <v>110</v>
      </c>
      <c r="J4674" s="34" t="str">
        <f t="shared" si="362"/>
        <v>OverallOther Income</v>
      </c>
      <c r="K4674" s="34" t="str">
        <f t="shared" si="363"/>
        <v>936Other franchise/business revenue</v>
      </c>
      <c r="L4674" s="28">
        <f>+SUMIF('TB 4-24'!M:M,$AL4674,'TB 4-24'!G:G)</f>
        <v>0</v>
      </c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>
        <f>+SUMIF('Input Sheet'!$S:$S,$AL4674,'Input Sheet'!C:C)</f>
        <v>0</v>
      </c>
      <c r="Z4674" s="28">
        <f>+SUMIF('Input Sheet'!$S:$S,$AL4674,'Input Sheet'!D:D)</f>
        <v>0</v>
      </c>
      <c r="AA4674" s="28">
        <f>+SUMIF('Input Sheet'!$S:$S,$AL4674,'Input Sheet'!E:E)</f>
        <v>0</v>
      </c>
      <c r="AB4674" s="28">
        <f>+SUMIF('Input Sheet'!$S:$S,$AL4674,'Input Sheet'!F:F)</f>
        <v>0</v>
      </c>
      <c r="AC4674" s="28">
        <f>+SUMIF('Input Sheet'!$S:$S,$AL4674,'Input Sheet'!G:G)</f>
        <v>0</v>
      </c>
      <c r="AD4674" s="28">
        <f>+SUMIF('Input Sheet'!$S:$S,$AL4674,'Input Sheet'!H:H)</f>
        <v>0</v>
      </c>
      <c r="AE4674" s="28">
        <f>+SUMIF('Input Sheet'!$S:$S,$AL4674,'Input Sheet'!I:I)</f>
        <v>0</v>
      </c>
      <c r="AF4674" s="28">
        <f>+SUMIF('Input Sheet'!$S:$S,$AL4674,'Input Sheet'!J:J)</f>
        <v>0</v>
      </c>
      <c r="AG4674" s="28">
        <f>+SUMIF('Input Sheet'!$S:$S,$AL4674,'Input Sheet'!K:K)</f>
        <v>0</v>
      </c>
      <c r="AH4674" s="28">
        <f>+SUMIF('Input Sheet'!$S:$S,$AL4674,'Input Sheet'!L:L)</f>
        <v>0</v>
      </c>
      <c r="AI4674" s="28">
        <f>+SUMIF('Input Sheet'!$S:$S,$AL4674,'Input Sheet'!M:M)</f>
        <v>0</v>
      </c>
      <c r="AJ4674" s="28">
        <f>+SUMIF('Input Sheet'!$S:$S,$AL4674,'Input Sheet'!N:N)</f>
        <v>0</v>
      </c>
      <c r="AK4674" s="28"/>
      <c r="AL4674" s="27" t="str">
        <f t="shared" si="361"/>
        <v>936-3495</v>
      </c>
      <c r="AM4674" s="34" t="str">
        <f t="shared" si="364"/>
        <v>Overall</v>
      </c>
      <c r="AN4674" s="34" t="str">
        <f t="shared" si="365"/>
        <v>OverallOther Income</v>
      </c>
      <c r="AO4674" s="35"/>
      <c r="AP4674" s="35"/>
      <c r="AQ4674" s="35"/>
    </row>
    <row r="4675" spans="1:43" x14ac:dyDescent="0.25">
      <c r="A4675" s="27" t="s">
        <v>103</v>
      </c>
      <c r="B4675" s="27" t="s">
        <v>104</v>
      </c>
      <c r="C4675" s="27" t="s">
        <v>104</v>
      </c>
      <c r="D4675" s="27" t="s">
        <v>518</v>
      </c>
      <c r="E4675" s="27" t="s">
        <v>712</v>
      </c>
      <c r="F4675" s="27" t="s">
        <v>1086</v>
      </c>
      <c r="G4675" s="27" t="s">
        <v>1087</v>
      </c>
      <c r="H4675" s="34" t="s">
        <v>109</v>
      </c>
      <c r="I4675" s="34" t="s">
        <v>110</v>
      </c>
      <c r="J4675" s="34" t="str">
        <f t="shared" si="362"/>
        <v>OverallOther Income</v>
      </c>
      <c r="K4675" s="34" t="str">
        <f t="shared" si="363"/>
        <v>935Other franchise/business revenue</v>
      </c>
      <c r="L4675" s="28">
        <f>+SUMIF('TB 4-24'!M:M,$AL4675,'TB 4-24'!G:G)</f>
        <v>0</v>
      </c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>
        <f>+SUMIF('Input Sheet'!$S:$S,$AL4675,'Input Sheet'!C:C)</f>
        <v>0</v>
      </c>
      <c r="Z4675" s="28">
        <f>+SUMIF('Input Sheet'!$S:$S,$AL4675,'Input Sheet'!D:D)</f>
        <v>0</v>
      </c>
      <c r="AA4675" s="28">
        <f>+SUMIF('Input Sheet'!$S:$S,$AL4675,'Input Sheet'!E:E)</f>
        <v>0</v>
      </c>
      <c r="AB4675" s="28">
        <f>+SUMIF('Input Sheet'!$S:$S,$AL4675,'Input Sheet'!F:F)</f>
        <v>0</v>
      </c>
      <c r="AC4675" s="28">
        <f>+SUMIF('Input Sheet'!$S:$S,$AL4675,'Input Sheet'!G:G)</f>
        <v>0</v>
      </c>
      <c r="AD4675" s="28">
        <f>+SUMIF('Input Sheet'!$S:$S,$AL4675,'Input Sheet'!H:H)</f>
        <v>0</v>
      </c>
      <c r="AE4675" s="28">
        <f>+SUMIF('Input Sheet'!$S:$S,$AL4675,'Input Sheet'!I:I)</f>
        <v>0</v>
      </c>
      <c r="AF4675" s="28">
        <f>+SUMIF('Input Sheet'!$S:$S,$AL4675,'Input Sheet'!J:J)</f>
        <v>0</v>
      </c>
      <c r="AG4675" s="28">
        <f>+SUMIF('Input Sheet'!$S:$S,$AL4675,'Input Sheet'!K:K)</f>
        <v>0</v>
      </c>
      <c r="AH4675" s="28">
        <f>+SUMIF('Input Sheet'!$S:$S,$AL4675,'Input Sheet'!L:L)</f>
        <v>0</v>
      </c>
      <c r="AI4675" s="28">
        <f>+SUMIF('Input Sheet'!$S:$S,$AL4675,'Input Sheet'!M:M)</f>
        <v>0</v>
      </c>
      <c r="AJ4675" s="28">
        <f>+SUMIF('Input Sheet'!$S:$S,$AL4675,'Input Sheet'!N:N)</f>
        <v>0</v>
      </c>
      <c r="AK4675" s="28"/>
      <c r="AL4675" s="27" t="str">
        <f t="shared" ref="AL4675:AL4738" si="366">+E4675&amp;"-"&amp;D4675</f>
        <v>935-3495</v>
      </c>
      <c r="AM4675" s="34" t="str">
        <f t="shared" si="364"/>
        <v>Overall</v>
      </c>
      <c r="AN4675" s="34" t="str">
        <f t="shared" si="365"/>
        <v>OverallOther Income</v>
      </c>
      <c r="AO4675" s="35"/>
      <c r="AP4675" s="35"/>
      <c r="AQ4675" s="35"/>
    </row>
    <row r="4676" spans="1:43" x14ac:dyDescent="0.25">
      <c r="A4676" s="27" t="s">
        <v>103</v>
      </c>
      <c r="B4676" s="27" t="s">
        <v>104</v>
      </c>
      <c r="C4676" s="27" t="s">
        <v>104</v>
      </c>
      <c r="D4676" s="27" t="s">
        <v>526</v>
      </c>
      <c r="E4676" s="27" t="s">
        <v>713</v>
      </c>
      <c r="F4676" s="27" t="s">
        <v>1086</v>
      </c>
      <c r="G4676" s="27" t="s">
        <v>1087</v>
      </c>
      <c r="H4676" s="34" t="s">
        <v>109</v>
      </c>
      <c r="I4676" s="34" t="s">
        <v>110</v>
      </c>
      <c r="J4676" s="34" t="str">
        <f t="shared" ref="J4676:J4739" si="367">+H4676&amp;I4676</f>
        <v>OverallOther Income</v>
      </c>
      <c r="K4676" s="34" t="str">
        <f t="shared" ref="K4676:K4739" si="368">+E4676&amp;G4676</f>
        <v>936Other franchise/business revenue</v>
      </c>
      <c r="L4676" s="28">
        <f>+SUMIF('TB 4-24'!M:M,$AL4676,'TB 4-24'!G:G)</f>
        <v>0</v>
      </c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>
        <f>+SUMIF('Input Sheet'!$S:$S,$AL4676,'Input Sheet'!C:C)</f>
        <v>0</v>
      </c>
      <c r="Z4676" s="28">
        <f>+SUMIF('Input Sheet'!$S:$S,$AL4676,'Input Sheet'!D:D)</f>
        <v>0</v>
      </c>
      <c r="AA4676" s="28">
        <f>+SUMIF('Input Sheet'!$S:$S,$AL4676,'Input Sheet'!E:E)</f>
        <v>0</v>
      </c>
      <c r="AB4676" s="28">
        <f>+SUMIF('Input Sheet'!$S:$S,$AL4676,'Input Sheet'!F:F)</f>
        <v>0</v>
      </c>
      <c r="AC4676" s="28">
        <f>+SUMIF('Input Sheet'!$S:$S,$AL4676,'Input Sheet'!G:G)</f>
        <v>0</v>
      </c>
      <c r="AD4676" s="28">
        <f>+SUMIF('Input Sheet'!$S:$S,$AL4676,'Input Sheet'!H:H)</f>
        <v>0</v>
      </c>
      <c r="AE4676" s="28">
        <f>+SUMIF('Input Sheet'!$S:$S,$AL4676,'Input Sheet'!I:I)</f>
        <v>0</v>
      </c>
      <c r="AF4676" s="28">
        <f>+SUMIF('Input Sheet'!$S:$S,$AL4676,'Input Sheet'!J:J)</f>
        <v>0</v>
      </c>
      <c r="AG4676" s="28">
        <f>+SUMIF('Input Sheet'!$S:$S,$AL4676,'Input Sheet'!K:K)</f>
        <v>0</v>
      </c>
      <c r="AH4676" s="28">
        <f>+SUMIF('Input Sheet'!$S:$S,$AL4676,'Input Sheet'!L:L)</f>
        <v>0</v>
      </c>
      <c r="AI4676" s="28">
        <f>+SUMIF('Input Sheet'!$S:$S,$AL4676,'Input Sheet'!M:M)</f>
        <v>0</v>
      </c>
      <c r="AJ4676" s="28">
        <f>+SUMIF('Input Sheet'!$S:$S,$AL4676,'Input Sheet'!N:N)</f>
        <v>0</v>
      </c>
      <c r="AK4676" s="28"/>
      <c r="AL4676" s="27" t="str">
        <f t="shared" si="366"/>
        <v>936-3500</v>
      </c>
      <c r="AM4676" s="34" t="str">
        <f t="shared" si="364"/>
        <v>Overall</v>
      </c>
      <c r="AN4676" s="34" t="str">
        <f t="shared" si="365"/>
        <v>OverallOther Income</v>
      </c>
      <c r="AO4676" s="35"/>
      <c r="AP4676" s="35"/>
      <c r="AQ4676" s="35"/>
    </row>
    <row r="4677" spans="1:43" x14ac:dyDescent="0.25">
      <c r="A4677" s="27" t="s">
        <v>103</v>
      </c>
      <c r="B4677" s="27" t="s">
        <v>104</v>
      </c>
      <c r="C4677" s="27" t="s">
        <v>104</v>
      </c>
      <c r="D4677" s="27" t="s">
        <v>526</v>
      </c>
      <c r="E4677" s="27" t="s">
        <v>712</v>
      </c>
      <c r="F4677" s="27" t="s">
        <v>1086</v>
      </c>
      <c r="G4677" s="27" t="s">
        <v>1087</v>
      </c>
      <c r="H4677" s="34" t="s">
        <v>109</v>
      </c>
      <c r="I4677" s="34" t="s">
        <v>110</v>
      </c>
      <c r="J4677" s="34" t="str">
        <f t="shared" si="367"/>
        <v>OverallOther Income</v>
      </c>
      <c r="K4677" s="34" t="str">
        <f t="shared" si="368"/>
        <v>935Other franchise/business revenue</v>
      </c>
      <c r="L4677" s="28">
        <f>+SUMIF('TB 4-24'!M:M,$AL4677,'TB 4-24'!G:G)</f>
        <v>0</v>
      </c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>
        <f>+SUMIF('Input Sheet'!$S:$S,$AL4677,'Input Sheet'!C:C)</f>
        <v>0</v>
      </c>
      <c r="Z4677" s="28">
        <f>+SUMIF('Input Sheet'!$S:$S,$AL4677,'Input Sheet'!D:D)</f>
        <v>0</v>
      </c>
      <c r="AA4677" s="28">
        <f>+SUMIF('Input Sheet'!$S:$S,$AL4677,'Input Sheet'!E:E)</f>
        <v>0</v>
      </c>
      <c r="AB4677" s="28">
        <f>+SUMIF('Input Sheet'!$S:$S,$AL4677,'Input Sheet'!F:F)</f>
        <v>0</v>
      </c>
      <c r="AC4677" s="28">
        <f>+SUMIF('Input Sheet'!$S:$S,$AL4677,'Input Sheet'!G:G)</f>
        <v>0</v>
      </c>
      <c r="AD4677" s="28">
        <f>+SUMIF('Input Sheet'!$S:$S,$AL4677,'Input Sheet'!H:H)</f>
        <v>0</v>
      </c>
      <c r="AE4677" s="28">
        <f>+SUMIF('Input Sheet'!$S:$S,$AL4677,'Input Sheet'!I:I)</f>
        <v>0</v>
      </c>
      <c r="AF4677" s="28">
        <f>+SUMIF('Input Sheet'!$S:$S,$AL4677,'Input Sheet'!J:J)</f>
        <v>0</v>
      </c>
      <c r="AG4677" s="28">
        <f>+SUMIF('Input Sheet'!$S:$S,$AL4677,'Input Sheet'!K:K)</f>
        <v>0</v>
      </c>
      <c r="AH4677" s="28">
        <f>+SUMIF('Input Sheet'!$S:$S,$AL4677,'Input Sheet'!L:L)</f>
        <v>0</v>
      </c>
      <c r="AI4677" s="28">
        <f>+SUMIF('Input Sheet'!$S:$S,$AL4677,'Input Sheet'!M:M)</f>
        <v>0</v>
      </c>
      <c r="AJ4677" s="28">
        <f>+SUMIF('Input Sheet'!$S:$S,$AL4677,'Input Sheet'!N:N)</f>
        <v>0</v>
      </c>
      <c r="AK4677" s="28"/>
      <c r="AL4677" s="27" t="str">
        <f t="shared" si="366"/>
        <v>935-3500</v>
      </c>
      <c r="AM4677" s="34" t="str">
        <f t="shared" ref="AM4677:AM4740" si="369">H4677</f>
        <v>Overall</v>
      </c>
      <c r="AN4677" s="34" t="str">
        <f t="shared" ref="AN4677:AN4740" si="370">J4677</f>
        <v>OverallOther Income</v>
      </c>
      <c r="AO4677" s="35"/>
      <c r="AP4677" s="35"/>
      <c r="AQ4677" s="35"/>
    </row>
    <row r="4678" spans="1:43" x14ac:dyDescent="0.25">
      <c r="A4678" s="27" t="s">
        <v>103</v>
      </c>
      <c r="B4678" s="27" t="s">
        <v>104</v>
      </c>
      <c r="C4678" s="27" t="s">
        <v>104</v>
      </c>
      <c r="D4678" s="27" t="s">
        <v>506</v>
      </c>
      <c r="E4678" s="27" t="s">
        <v>713</v>
      </c>
      <c r="F4678" s="27" t="s">
        <v>1086</v>
      </c>
      <c r="G4678" s="27" t="s">
        <v>1087</v>
      </c>
      <c r="H4678" s="34" t="s">
        <v>109</v>
      </c>
      <c r="I4678" s="34" t="s">
        <v>110</v>
      </c>
      <c r="J4678" s="34" t="str">
        <f t="shared" si="367"/>
        <v>OverallOther Income</v>
      </c>
      <c r="K4678" s="34" t="str">
        <f t="shared" si="368"/>
        <v>936Other franchise/business revenue</v>
      </c>
      <c r="L4678" s="28">
        <f>+SUMIF('TB 4-24'!M:M,$AL4678,'TB 4-24'!G:G)</f>
        <v>0</v>
      </c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>
        <f>+SUMIF('Input Sheet'!$S:$S,$AL4678,'Input Sheet'!C:C)</f>
        <v>-5700</v>
      </c>
      <c r="Z4678" s="28">
        <f>+SUMIF('Input Sheet'!$S:$S,$AL4678,'Input Sheet'!D:D)</f>
        <v>-6750</v>
      </c>
      <c r="AA4678" s="28">
        <f>+SUMIF('Input Sheet'!$S:$S,$AL4678,'Input Sheet'!E:E)</f>
        <v>-6300</v>
      </c>
      <c r="AB4678" s="28">
        <f>+SUMIF('Input Sheet'!$S:$S,$AL4678,'Input Sheet'!F:F)</f>
        <v>-12300</v>
      </c>
      <c r="AC4678" s="28">
        <f>+SUMIF('Input Sheet'!$S:$S,$AL4678,'Input Sheet'!G:G)</f>
        <v>-12000</v>
      </c>
      <c r="AD4678" s="28">
        <f>+SUMIF('Input Sheet'!$S:$S,$AL4678,'Input Sheet'!H:H)</f>
        <v>-11700</v>
      </c>
      <c r="AE4678" s="28">
        <f>+SUMIF('Input Sheet'!$S:$S,$AL4678,'Input Sheet'!I:I)</f>
        <v>-12300</v>
      </c>
      <c r="AF4678" s="28">
        <f>+SUMIF('Input Sheet'!$S:$S,$AL4678,'Input Sheet'!J:J)</f>
        <v>-14250</v>
      </c>
      <c r="AG4678" s="28">
        <f>+SUMIF('Input Sheet'!$S:$S,$AL4678,'Input Sheet'!K:K)</f>
        <v>-11700</v>
      </c>
      <c r="AH4678" s="28">
        <f>+SUMIF('Input Sheet'!$S:$S,$AL4678,'Input Sheet'!L:L)</f>
        <v>-11700</v>
      </c>
      <c r="AI4678" s="28">
        <f>+SUMIF('Input Sheet'!$S:$S,$AL4678,'Input Sheet'!M:M)</f>
        <v>-10800</v>
      </c>
      <c r="AJ4678" s="28">
        <f>+SUMIF('Input Sheet'!$S:$S,$AL4678,'Input Sheet'!N:N)</f>
        <v>-14250</v>
      </c>
      <c r="AK4678" s="28"/>
      <c r="AL4678" s="27" t="str">
        <f t="shared" si="366"/>
        <v>936-3505</v>
      </c>
      <c r="AM4678" s="34" t="str">
        <f t="shared" si="369"/>
        <v>Overall</v>
      </c>
      <c r="AN4678" s="34" t="str">
        <f t="shared" si="370"/>
        <v>OverallOther Income</v>
      </c>
      <c r="AO4678" s="35"/>
      <c r="AP4678" s="35"/>
      <c r="AQ4678" s="35"/>
    </row>
    <row r="4679" spans="1:43" x14ac:dyDescent="0.25">
      <c r="A4679" s="27" t="s">
        <v>103</v>
      </c>
      <c r="B4679" s="27" t="s">
        <v>104</v>
      </c>
      <c r="C4679" s="27" t="s">
        <v>104</v>
      </c>
      <c r="D4679" s="27" t="s">
        <v>506</v>
      </c>
      <c r="E4679" s="27" t="s">
        <v>712</v>
      </c>
      <c r="F4679" s="27" t="s">
        <v>1086</v>
      </c>
      <c r="G4679" s="27" t="s">
        <v>1087</v>
      </c>
      <c r="H4679" s="34" t="s">
        <v>109</v>
      </c>
      <c r="I4679" s="34" t="s">
        <v>110</v>
      </c>
      <c r="J4679" s="34" t="str">
        <f t="shared" si="367"/>
        <v>OverallOther Income</v>
      </c>
      <c r="K4679" s="34" t="str">
        <f t="shared" si="368"/>
        <v>935Other franchise/business revenue</v>
      </c>
      <c r="L4679" s="28">
        <f>+SUMIF('TB 4-24'!M:M,$AL4679,'TB 4-24'!G:G)</f>
        <v>0</v>
      </c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>
        <f>+SUMIF('Input Sheet'!$S:$S,$AL4679,'Input Sheet'!C:C)</f>
        <v>-19500</v>
      </c>
      <c r="Z4679" s="28">
        <f>+SUMIF('Input Sheet'!$S:$S,$AL4679,'Input Sheet'!D:D)</f>
        <v>-24000</v>
      </c>
      <c r="AA4679" s="28">
        <f>+SUMIF('Input Sheet'!$S:$S,$AL4679,'Input Sheet'!E:E)</f>
        <v>-23250</v>
      </c>
      <c r="AB4679" s="28">
        <f>+SUMIF('Input Sheet'!$S:$S,$AL4679,'Input Sheet'!F:F)</f>
        <v>-19800</v>
      </c>
      <c r="AC4679" s="28">
        <f>+SUMIF('Input Sheet'!$S:$S,$AL4679,'Input Sheet'!G:G)</f>
        <v>-24750</v>
      </c>
      <c r="AD4679" s="28">
        <f>+SUMIF('Input Sheet'!$S:$S,$AL4679,'Input Sheet'!H:H)</f>
        <v>-25200</v>
      </c>
      <c r="AE4679" s="28">
        <f>+SUMIF('Input Sheet'!$S:$S,$AL4679,'Input Sheet'!I:I)</f>
        <v>-24750</v>
      </c>
      <c r="AF4679" s="28">
        <f>+SUMIF('Input Sheet'!$S:$S,$AL4679,'Input Sheet'!J:J)</f>
        <v>-26250</v>
      </c>
      <c r="AG4679" s="28">
        <f>+SUMIF('Input Sheet'!$S:$S,$AL4679,'Input Sheet'!K:K)</f>
        <v>-25500</v>
      </c>
      <c r="AH4679" s="28">
        <f>+SUMIF('Input Sheet'!$S:$S,$AL4679,'Input Sheet'!L:L)</f>
        <v>-24300</v>
      </c>
      <c r="AI4679" s="28">
        <f>+SUMIF('Input Sheet'!$S:$S,$AL4679,'Input Sheet'!M:M)</f>
        <v>-20100</v>
      </c>
      <c r="AJ4679" s="28">
        <f>+SUMIF('Input Sheet'!$S:$S,$AL4679,'Input Sheet'!N:N)</f>
        <v>-26700</v>
      </c>
      <c r="AK4679" s="28"/>
      <c r="AL4679" s="27" t="str">
        <f t="shared" si="366"/>
        <v>935-3505</v>
      </c>
      <c r="AM4679" s="34" t="str">
        <f t="shared" si="369"/>
        <v>Overall</v>
      </c>
      <c r="AN4679" s="34" t="str">
        <f t="shared" si="370"/>
        <v>OverallOther Income</v>
      </c>
      <c r="AO4679" s="35"/>
      <c r="AP4679" s="35"/>
      <c r="AQ4679" s="35"/>
    </row>
    <row r="4680" spans="1:43" x14ac:dyDescent="0.25">
      <c r="A4680" s="27" t="s">
        <v>103</v>
      </c>
      <c r="B4680" s="27" t="s">
        <v>104</v>
      </c>
      <c r="C4680" s="27" t="s">
        <v>104</v>
      </c>
      <c r="D4680" s="27" t="s">
        <v>509</v>
      </c>
      <c r="E4680" s="27" t="s">
        <v>713</v>
      </c>
      <c r="F4680" s="27" t="s">
        <v>1086</v>
      </c>
      <c r="G4680" s="27" t="s">
        <v>1087</v>
      </c>
      <c r="H4680" s="34" t="s">
        <v>109</v>
      </c>
      <c r="I4680" s="34" t="s">
        <v>110</v>
      </c>
      <c r="J4680" s="34" t="str">
        <f t="shared" si="367"/>
        <v>OverallOther Income</v>
      </c>
      <c r="K4680" s="34" t="str">
        <f t="shared" si="368"/>
        <v>936Other franchise/business revenue</v>
      </c>
      <c r="L4680" s="28">
        <f>+SUMIF('TB 4-24'!M:M,$AL4680,'TB 4-24'!G:G)</f>
        <v>0</v>
      </c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>
        <f>+SUMIF('Input Sheet'!$S:$S,$AL4680,'Input Sheet'!C:C)</f>
        <v>0</v>
      </c>
      <c r="Z4680" s="28">
        <f>+SUMIF('Input Sheet'!$S:$S,$AL4680,'Input Sheet'!D:D)</f>
        <v>0</v>
      </c>
      <c r="AA4680" s="28">
        <f>+SUMIF('Input Sheet'!$S:$S,$AL4680,'Input Sheet'!E:E)</f>
        <v>0</v>
      </c>
      <c r="AB4680" s="28">
        <f>+SUMIF('Input Sheet'!$S:$S,$AL4680,'Input Sheet'!F:F)</f>
        <v>0</v>
      </c>
      <c r="AC4680" s="28">
        <f>+SUMIF('Input Sheet'!$S:$S,$AL4680,'Input Sheet'!G:G)</f>
        <v>0</v>
      </c>
      <c r="AD4680" s="28">
        <f>+SUMIF('Input Sheet'!$S:$S,$AL4680,'Input Sheet'!H:H)</f>
        <v>0</v>
      </c>
      <c r="AE4680" s="28">
        <f>+SUMIF('Input Sheet'!$S:$S,$AL4680,'Input Sheet'!I:I)</f>
        <v>0</v>
      </c>
      <c r="AF4680" s="28">
        <f>+SUMIF('Input Sheet'!$S:$S,$AL4680,'Input Sheet'!J:J)</f>
        <v>0</v>
      </c>
      <c r="AG4680" s="28">
        <f>+SUMIF('Input Sheet'!$S:$S,$AL4680,'Input Sheet'!K:K)</f>
        <v>0</v>
      </c>
      <c r="AH4680" s="28">
        <f>+SUMIF('Input Sheet'!$S:$S,$AL4680,'Input Sheet'!L:L)</f>
        <v>0</v>
      </c>
      <c r="AI4680" s="28">
        <f>+SUMIF('Input Sheet'!$S:$S,$AL4680,'Input Sheet'!M:M)</f>
        <v>0</v>
      </c>
      <c r="AJ4680" s="28">
        <f>+SUMIF('Input Sheet'!$S:$S,$AL4680,'Input Sheet'!N:N)</f>
        <v>0</v>
      </c>
      <c r="AK4680" s="28"/>
      <c r="AL4680" s="27" t="str">
        <f t="shared" si="366"/>
        <v>936-3510</v>
      </c>
      <c r="AM4680" s="34" t="str">
        <f t="shared" si="369"/>
        <v>Overall</v>
      </c>
      <c r="AN4680" s="34" t="str">
        <f t="shared" si="370"/>
        <v>OverallOther Income</v>
      </c>
      <c r="AO4680" s="35"/>
      <c r="AP4680" s="35"/>
      <c r="AQ4680" s="35"/>
    </row>
    <row r="4681" spans="1:43" x14ac:dyDescent="0.25">
      <c r="A4681" s="27" t="s">
        <v>103</v>
      </c>
      <c r="B4681" s="27" t="s">
        <v>104</v>
      </c>
      <c r="C4681" s="27" t="s">
        <v>104</v>
      </c>
      <c r="D4681" s="27" t="s">
        <v>509</v>
      </c>
      <c r="E4681" s="27" t="s">
        <v>712</v>
      </c>
      <c r="F4681" s="27" t="s">
        <v>1086</v>
      </c>
      <c r="G4681" s="27" t="s">
        <v>1087</v>
      </c>
      <c r="H4681" s="34" t="s">
        <v>109</v>
      </c>
      <c r="I4681" s="34" t="s">
        <v>110</v>
      </c>
      <c r="J4681" s="34" t="str">
        <f t="shared" si="367"/>
        <v>OverallOther Income</v>
      </c>
      <c r="K4681" s="34" t="str">
        <f t="shared" si="368"/>
        <v>935Other franchise/business revenue</v>
      </c>
      <c r="L4681" s="28">
        <f>+SUMIF('TB 4-24'!M:M,$AL4681,'TB 4-24'!G:G)</f>
        <v>0</v>
      </c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>
        <f>+SUMIF('Input Sheet'!$S:$S,$AL4681,'Input Sheet'!C:C)</f>
        <v>0</v>
      </c>
      <c r="Z4681" s="28">
        <f>+SUMIF('Input Sheet'!$S:$S,$AL4681,'Input Sheet'!D:D)</f>
        <v>0</v>
      </c>
      <c r="AA4681" s="28">
        <f>+SUMIF('Input Sheet'!$S:$S,$AL4681,'Input Sheet'!E:E)</f>
        <v>0</v>
      </c>
      <c r="AB4681" s="28">
        <f>+SUMIF('Input Sheet'!$S:$S,$AL4681,'Input Sheet'!F:F)</f>
        <v>0</v>
      </c>
      <c r="AC4681" s="28">
        <f>+SUMIF('Input Sheet'!$S:$S,$AL4681,'Input Sheet'!G:G)</f>
        <v>0</v>
      </c>
      <c r="AD4681" s="28">
        <f>+SUMIF('Input Sheet'!$S:$S,$AL4681,'Input Sheet'!H:H)</f>
        <v>0</v>
      </c>
      <c r="AE4681" s="28">
        <f>+SUMIF('Input Sheet'!$S:$S,$AL4681,'Input Sheet'!I:I)</f>
        <v>0</v>
      </c>
      <c r="AF4681" s="28">
        <f>+SUMIF('Input Sheet'!$S:$S,$AL4681,'Input Sheet'!J:J)</f>
        <v>0</v>
      </c>
      <c r="AG4681" s="28">
        <f>+SUMIF('Input Sheet'!$S:$S,$AL4681,'Input Sheet'!K:K)</f>
        <v>0</v>
      </c>
      <c r="AH4681" s="28">
        <f>+SUMIF('Input Sheet'!$S:$S,$AL4681,'Input Sheet'!L:L)</f>
        <v>0</v>
      </c>
      <c r="AI4681" s="28">
        <f>+SUMIF('Input Sheet'!$S:$S,$AL4681,'Input Sheet'!M:M)</f>
        <v>0</v>
      </c>
      <c r="AJ4681" s="28">
        <f>+SUMIF('Input Sheet'!$S:$S,$AL4681,'Input Sheet'!N:N)</f>
        <v>0</v>
      </c>
      <c r="AK4681" s="28"/>
      <c r="AL4681" s="27" t="str">
        <f t="shared" si="366"/>
        <v>935-3510</v>
      </c>
      <c r="AM4681" s="34" t="str">
        <f t="shared" si="369"/>
        <v>Overall</v>
      </c>
      <c r="AN4681" s="34" t="str">
        <f t="shared" si="370"/>
        <v>OverallOther Income</v>
      </c>
      <c r="AO4681" s="35"/>
      <c r="AP4681" s="35"/>
      <c r="AQ4681" s="35"/>
    </row>
    <row r="4682" spans="1:43" x14ac:dyDescent="0.25">
      <c r="A4682" s="27" t="s">
        <v>103</v>
      </c>
      <c r="B4682" s="27" t="s">
        <v>104</v>
      </c>
      <c r="C4682" s="27" t="s">
        <v>104</v>
      </c>
      <c r="D4682" s="27" t="s">
        <v>525</v>
      </c>
      <c r="E4682" s="27" t="s">
        <v>713</v>
      </c>
      <c r="F4682" s="27" t="s">
        <v>1086</v>
      </c>
      <c r="G4682" s="27" t="s">
        <v>1087</v>
      </c>
      <c r="H4682" s="34" t="s">
        <v>109</v>
      </c>
      <c r="I4682" s="34" t="s">
        <v>110</v>
      </c>
      <c r="J4682" s="34" t="str">
        <f t="shared" si="367"/>
        <v>OverallOther Income</v>
      </c>
      <c r="K4682" s="34" t="str">
        <f t="shared" si="368"/>
        <v>936Other franchise/business revenue</v>
      </c>
      <c r="L4682" s="28">
        <f>+SUMIF('TB 4-24'!M:M,$AL4682,'TB 4-24'!G:G)</f>
        <v>0</v>
      </c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>
        <f>+SUMIF('Input Sheet'!$S:$S,$AL4682,'Input Sheet'!C:C)</f>
        <v>0</v>
      </c>
      <c r="Z4682" s="28">
        <f>+SUMIF('Input Sheet'!$S:$S,$AL4682,'Input Sheet'!D:D)</f>
        <v>0</v>
      </c>
      <c r="AA4682" s="28">
        <f>+SUMIF('Input Sheet'!$S:$S,$AL4682,'Input Sheet'!E:E)</f>
        <v>0</v>
      </c>
      <c r="AB4682" s="28">
        <f>+SUMIF('Input Sheet'!$S:$S,$AL4682,'Input Sheet'!F:F)</f>
        <v>0</v>
      </c>
      <c r="AC4682" s="28">
        <f>+SUMIF('Input Sheet'!$S:$S,$AL4682,'Input Sheet'!G:G)</f>
        <v>0</v>
      </c>
      <c r="AD4682" s="28">
        <f>+SUMIF('Input Sheet'!$S:$S,$AL4682,'Input Sheet'!H:H)</f>
        <v>0</v>
      </c>
      <c r="AE4682" s="28">
        <f>+SUMIF('Input Sheet'!$S:$S,$AL4682,'Input Sheet'!I:I)</f>
        <v>0</v>
      </c>
      <c r="AF4682" s="28">
        <f>+SUMIF('Input Sheet'!$S:$S,$AL4682,'Input Sheet'!J:J)</f>
        <v>0</v>
      </c>
      <c r="AG4682" s="28">
        <f>+SUMIF('Input Sheet'!$S:$S,$AL4682,'Input Sheet'!K:K)</f>
        <v>0</v>
      </c>
      <c r="AH4682" s="28">
        <f>+SUMIF('Input Sheet'!$S:$S,$AL4682,'Input Sheet'!L:L)</f>
        <v>0</v>
      </c>
      <c r="AI4682" s="28">
        <f>+SUMIF('Input Sheet'!$S:$S,$AL4682,'Input Sheet'!M:M)</f>
        <v>0</v>
      </c>
      <c r="AJ4682" s="28">
        <f>+SUMIF('Input Sheet'!$S:$S,$AL4682,'Input Sheet'!N:N)</f>
        <v>0</v>
      </c>
      <c r="AK4682" s="28"/>
      <c r="AL4682" s="27" t="str">
        <f t="shared" si="366"/>
        <v>936-3535</v>
      </c>
      <c r="AM4682" s="34" t="str">
        <f t="shared" si="369"/>
        <v>Overall</v>
      </c>
      <c r="AN4682" s="34" t="str">
        <f t="shared" si="370"/>
        <v>OverallOther Income</v>
      </c>
      <c r="AO4682" s="35"/>
      <c r="AP4682" s="35"/>
      <c r="AQ4682" s="35"/>
    </row>
    <row r="4683" spans="1:43" x14ac:dyDescent="0.25">
      <c r="A4683" s="27" t="s">
        <v>103</v>
      </c>
      <c r="B4683" s="27" t="s">
        <v>104</v>
      </c>
      <c r="C4683" s="27" t="s">
        <v>104</v>
      </c>
      <c r="D4683" s="27" t="s">
        <v>525</v>
      </c>
      <c r="E4683" s="27" t="s">
        <v>712</v>
      </c>
      <c r="F4683" s="27" t="s">
        <v>1086</v>
      </c>
      <c r="G4683" s="27" t="s">
        <v>1087</v>
      </c>
      <c r="H4683" s="34" t="s">
        <v>109</v>
      </c>
      <c r="I4683" s="34" t="s">
        <v>110</v>
      </c>
      <c r="J4683" s="34" t="str">
        <f t="shared" si="367"/>
        <v>OverallOther Income</v>
      </c>
      <c r="K4683" s="34" t="str">
        <f t="shared" si="368"/>
        <v>935Other franchise/business revenue</v>
      </c>
      <c r="L4683" s="28">
        <f>+SUMIF('TB 4-24'!M:M,$AL4683,'TB 4-24'!G:G)</f>
        <v>0</v>
      </c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>
        <f>+SUMIF('Input Sheet'!$S:$S,$AL4683,'Input Sheet'!C:C)</f>
        <v>0</v>
      </c>
      <c r="Z4683" s="28">
        <f>+SUMIF('Input Sheet'!$S:$S,$AL4683,'Input Sheet'!D:D)</f>
        <v>0</v>
      </c>
      <c r="AA4683" s="28">
        <f>+SUMIF('Input Sheet'!$S:$S,$AL4683,'Input Sheet'!E:E)</f>
        <v>0</v>
      </c>
      <c r="AB4683" s="28">
        <f>+SUMIF('Input Sheet'!$S:$S,$AL4683,'Input Sheet'!F:F)</f>
        <v>0</v>
      </c>
      <c r="AC4683" s="28">
        <f>+SUMIF('Input Sheet'!$S:$S,$AL4683,'Input Sheet'!G:G)</f>
        <v>0</v>
      </c>
      <c r="AD4683" s="28">
        <f>+SUMIF('Input Sheet'!$S:$S,$AL4683,'Input Sheet'!H:H)</f>
        <v>0</v>
      </c>
      <c r="AE4683" s="28">
        <f>+SUMIF('Input Sheet'!$S:$S,$AL4683,'Input Sheet'!I:I)</f>
        <v>0</v>
      </c>
      <c r="AF4683" s="28">
        <f>+SUMIF('Input Sheet'!$S:$S,$AL4683,'Input Sheet'!J:J)</f>
        <v>0</v>
      </c>
      <c r="AG4683" s="28">
        <f>+SUMIF('Input Sheet'!$S:$S,$AL4683,'Input Sheet'!K:K)</f>
        <v>0</v>
      </c>
      <c r="AH4683" s="28">
        <f>+SUMIF('Input Sheet'!$S:$S,$AL4683,'Input Sheet'!L:L)</f>
        <v>0</v>
      </c>
      <c r="AI4683" s="28">
        <f>+SUMIF('Input Sheet'!$S:$S,$AL4683,'Input Sheet'!M:M)</f>
        <v>0</v>
      </c>
      <c r="AJ4683" s="28">
        <f>+SUMIF('Input Sheet'!$S:$S,$AL4683,'Input Sheet'!N:N)</f>
        <v>0</v>
      </c>
      <c r="AK4683" s="28"/>
      <c r="AL4683" s="27" t="str">
        <f t="shared" si="366"/>
        <v>935-3535</v>
      </c>
      <c r="AM4683" s="34" t="str">
        <f t="shared" si="369"/>
        <v>Overall</v>
      </c>
      <c r="AN4683" s="34" t="str">
        <f t="shared" si="370"/>
        <v>OverallOther Income</v>
      </c>
      <c r="AO4683" s="35"/>
      <c r="AP4683" s="35"/>
      <c r="AQ4683" s="35"/>
    </row>
    <row r="4684" spans="1:43" x14ac:dyDescent="0.25">
      <c r="A4684" s="27" t="s">
        <v>103</v>
      </c>
      <c r="B4684" s="27" t="s">
        <v>104</v>
      </c>
      <c r="C4684" s="27" t="s">
        <v>104</v>
      </c>
      <c r="D4684" s="27" t="s">
        <v>510</v>
      </c>
      <c r="E4684" s="27" t="s">
        <v>713</v>
      </c>
      <c r="F4684" s="27" t="s">
        <v>1086</v>
      </c>
      <c r="G4684" s="27" t="s">
        <v>1087</v>
      </c>
      <c r="H4684" s="34" t="s">
        <v>109</v>
      </c>
      <c r="I4684" s="34" t="s">
        <v>110</v>
      </c>
      <c r="J4684" s="34" t="str">
        <f t="shared" si="367"/>
        <v>OverallOther Income</v>
      </c>
      <c r="K4684" s="34" t="str">
        <f t="shared" si="368"/>
        <v>936Other franchise/business revenue</v>
      </c>
      <c r="L4684" s="28">
        <f>+SUMIF('TB 4-24'!M:M,$AL4684,'TB 4-24'!G:G)</f>
        <v>0</v>
      </c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>
        <f>+SUMIF('Input Sheet'!$S:$S,$AL4684,'Input Sheet'!C:C)</f>
        <v>0</v>
      </c>
      <c r="Z4684" s="28">
        <f>+SUMIF('Input Sheet'!$S:$S,$AL4684,'Input Sheet'!D:D)</f>
        <v>0</v>
      </c>
      <c r="AA4684" s="28">
        <f>+SUMIF('Input Sheet'!$S:$S,$AL4684,'Input Sheet'!E:E)</f>
        <v>0</v>
      </c>
      <c r="AB4684" s="28">
        <f>+SUMIF('Input Sheet'!$S:$S,$AL4684,'Input Sheet'!F:F)</f>
        <v>0</v>
      </c>
      <c r="AC4684" s="28">
        <f>+SUMIF('Input Sheet'!$S:$S,$AL4684,'Input Sheet'!G:G)</f>
        <v>0</v>
      </c>
      <c r="AD4684" s="28">
        <f>+SUMIF('Input Sheet'!$S:$S,$AL4684,'Input Sheet'!H:H)</f>
        <v>0</v>
      </c>
      <c r="AE4684" s="28">
        <f>+SUMIF('Input Sheet'!$S:$S,$AL4684,'Input Sheet'!I:I)</f>
        <v>0</v>
      </c>
      <c r="AF4684" s="28">
        <f>+SUMIF('Input Sheet'!$S:$S,$AL4684,'Input Sheet'!J:J)</f>
        <v>0</v>
      </c>
      <c r="AG4684" s="28">
        <f>+SUMIF('Input Sheet'!$S:$S,$AL4684,'Input Sheet'!K:K)</f>
        <v>0</v>
      </c>
      <c r="AH4684" s="28">
        <f>+SUMIF('Input Sheet'!$S:$S,$AL4684,'Input Sheet'!L:L)</f>
        <v>0</v>
      </c>
      <c r="AI4684" s="28">
        <f>+SUMIF('Input Sheet'!$S:$S,$AL4684,'Input Sheet'!M:M)</f>
        <v>0</v>
      </c>
      <c r="AJ4684" s="28">
        <f>+SUMIF('Input Sheet'!$S:$S,$AL4684,'Input Sheet'!N:N)</f>
        <v>0</v>
      </c>
      <c r="AK4684" s="28"/>
      <c r="AL4684" s="27" t="str">
        <f t="shared" si="366"/>
        <v>936-3550</v>
      </c>
      <c r="AM4684" s="34" t="str">
        <f t="shared" si="369"/>
        <v>Overall</v>
      </c>
      <c r="AN4684" s="34" t="str">
        <f t="shared" si="370"/>
        <v>OverallOther Income</v>
      </c>
      <c r="AO4684" s="35"/>
      <c r="AP4684" s="35"/>
      <c r="AQ4684" s="35"/>
    </row>
    <row r="4685" spans="1:43" x14ac:dyDescent="0.25">
      <c r="A4685" s="27" t="s">
        <v>103</v>
      </c>
      <c r="B4685" s="27" t="s">
        <v>104</v>
      </c>
      <c r="C4685" s="27" t="s">
        <v>104</v>
      </c>
      <c r="D4685" s="27" t="s">
        <v>510</v>
      </c>
      <c r="E4685" s="27" t="s">
        <v>712</v>
      </c>
      <c r="F4685" s="27" t="s">
        <v>1086</v>
      </c>
      <c r="G4685" s="27" t="s">
        <v>1087</v>
      </c>
      <c r="H4685" s="34" t="s">
        <v>109</v>
      </c>
      <c r="I4685" s="34" t="s">
        <v>110</v>
      </c>
      <c r="J4685" s="34" t="str">
        <f t="shared" si="367"/>
        <v>OverallOther Income</v>
      </c>
      <c r="K4685" s="34" t="str">
        <f t="shared" si="368"/>
        <v>935Other franchise/business revenue</v>
      </c>
      <c r="L4685" s="28">
        <f>+SUMIF('TB 4-24'!M:M,$AL4685,'TB 4-24'!G:G)</f>
        <v>0</v>
      </c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>
        <f>+SUMIF('Input Sheet'!$S:$S,$AL4685,'Input Sheet'!C:C)</f>
        <v>0</v>
      </c>
      <c r="Z4685" s="28">
        <f>+SUMIF('Input Sheet'!$S:$S,$AL4685,'Input Sheet'!D:D)</f>
        <v>0</v>
      </c>
      <c r="AA4685" s="28">
        <f>+SUMIF('Input Sheet'!$S:$S,$AL4685,'Input Sheet'!E:E)</f>
        <v>0</v>
      </c>
      <c r="AB4685" s="28">
        <f>+SUMIF('Input Sheet'!$S:$S,$AL4685,'Input Sheet'!F:F)</f>
        <v>0</v>
      </c>
      <c r="AC4685" s="28">
        <f>+SUMIF('Input Sheet'!$S:$S,$AL4685,'Input Sheet'!G:G)</f>
        <v>0</v>
      </c>
      <c r="AD4685" s="28">
        <f>+SUMIF('Input Sheet'!$S:$S,$AL4685,'Input Sheet'!H:H)</f>
        <v>0</v>
      </c>
      <c r="AE4685" s="28">
        <f>+SUMIF('Input Sheet'!$S:$S,$AL4685,'Input Sheet'!I:I)</f>
        <v>0</v>
      </c>
      <c r="AF4685" s="28">
        <f>+SUMIF('Input Sheet'!$S:$S,$AL4685,'Input Sheet'!J:J)</f>
        <v>0</v>
      </c>
      <c r="AG4685" s="28">
        <f>+SUMIF('Input Sheet'!$S:$S,$AL4685,'Input Sheet'!K:K)</f>
        <v>0</v>
      </c>
      <c r="AH4685" s="28">
        <f>+SUMIF('Input Sheet'!$S:$S,$AL4685,'Input Sheet'!L:L)</f>
        <v>0</v>
      </c>
      <c r="AI4685" s="28">
        <f>+SUMIF('Input Sheet'!$S:$S,$AL4685,'Input Sheet'!M:M)</f>
        <v>0</v>
      </c>
      <c r="AJ4685" s="28">
        <f>+SUMIF('Input Sheet'!$S:$S,$AL4685,'Input Sheet'!N:N)</f>
        <v>0</v>
      </c>
      <c r="AK4685" s="28"/>
      <c r="AL4685" s="27" t="str">
        <f t="shared" si="366"/>
        <v>935-3550</v>
      </c>
      <c r="AM4685" s="34" t="str">
        <f t="shared" si="369"/>
        <v>Overall</v>
      </c>
      <c r="AN4685" s="34" t="str">
        <f t="shared" si="370"/>
        <v>OverallOther Income</v>
      </c>
      <c r="AO4685" s="35"/>
      <c r="AP4685" s="35"/>
      <c r="AQ4685" s="35"/>
    </row>
    <row r="4686" spans="1:43" x14ac:dyDescent="0.25">
      <c r="A4686" s="27" t="s">
        <v>103</v>
      </c>
      <c r="B4686" s="27" t="s">
        <v>104</v>
      </c>
      <c r="C4686" s="27" t="s">
        <v>104</v>
      </c>
      <c r="D4686" s="27" t="s">
        <v>505</v>
      </c>
      <c r="E4686" s="27" t="s">
        <v>713</v>
      </c>
      <c r="F4686" s="27" t="s">
        <v>1086</v>
      </c>
      <c r="G4686" s="27" t="s">
        <v>1087</v>
      </c>
      <c r="H4686" s="34" t="s">
        <v>109</v>
      </c>
      <c r="I4686" s="34" t="s">
        <v>110</v>
      </c>
      <c r="J4686" s="34" t="str">
        <f t="shared" si="367"/>
        <v>OverallOther Income</v>
      </c>
      <c r="K4686" s="34" t="str">
        <f t="shared" si="368"/>
        <v>936Other franchise/business revenue</v>
      </c>
      <c r="L4686" s="28">
        <f>+SUMIF('TB 4-24'!M:M,$AL4686,'TB 4-24'!G:G)</f>
        <v>0</v>
      </c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>
        <f>+SUMIF('Input Sheet'!$S:$S,$AL4686,'Input Sheet'!C:C)</f>
        <v>0</v>
      </c>
      <c r="Z4686" s="28">
        <f>+SUMIF('Input Sheet'!$S:$S,$AL4686,'Input Sheet'!D:D)</f>
        <v>0</v>
      </c>
      <c r="AA4686" s="28">
        <f>+SUMIF('Input Sheet'!$S:$S,$AL4686,'Input Sheet'!E:E)</f>
        <v>0</v>
      </c>
      <c r="AB4686" s="28">
        <f>+SUMIF('Input Sheet'!$S:$S,$AL4686,'Input Sheet'!F:F)</f>
        <v>0</v>
      </c>
      <c r="AC4686" s="28">
        <f>+SUMIF('Input Sheet'!$S:$S,$AL4686,'Input Sheet'!G:G)</f>
        <v>0</v>
      </c>
      <c r="AD4686" s="28">
        <f>+SUMIF('Input Sheet'!$S:$S,$AL4686,'Input Sheet'!H:H)</f>
        <v>0</v>
      </c>
      <c r="AE4686" s="28">
        <f>+SUMIF('Input Sheet'!$S:$S,$AL4686,'Input Sheet'!I:I)</f>
        <v>0</v>
      </c>
      <c r="AF4686" s="28">
        <f>+SUMIF('Input Sheet'!$S:$S,$AL4686,'Input Sheet'!J:J)</f>
        <v>0</v>
      </c>
      <c r="AG4686" s="28">
        <f>+SUMIF('Input Sheet'!$S:$S,$AL4686,'Input Sheet'!K:K)</f>
        <v>0</v>
      </c>
      <c r="AH4686" s="28">
        <f>+SUMIF('Input Sheet'!$S:$S,$AL4686,'Input Sheet'!L:L)</f>
        <v>0</v>
      </c>
      <c r="AI4686" s="28">
        <f>+SUMIF('Input Sheet'!$S:$S,$AL4686,'Input Sheet'!M:M)</f>
        <v>0</v>
      </c>
      <c r="AJ4686" s="28">
        <f>+SUMIF('Input Sheet'!$S:$S,$AL4686,'Input Sheet'!N:N)</f>
        <v>0</v>
      </c>
      <c r="AK4686" s="28"/>
      <c r="AL4686" s="27" t="str">
        <f t="shared" si="366"/>
        <v>936-3551</v>
      </c>
      <c r="AM4686" s="34" t="str">
        <f t="shared" si="369"/>
        <v>Overall</v>
      </c>
      <c r="AN4686" s="34" t="str">
        <f t="shared" si="370"/>
        <v>OverallOther Income</v>
      </c>
      <c r="AO4686" s="35"/>
      <c r="AP4686" s="35"/>
      <c r="AQ4686" s="35"/>
    </row>
    <row r="4687" spans="1:43" x14ac:dyDescent="0.25">
      <c r="A4687" s="27" t="s">
        <v>103</v>
      </c>
      <c r="B4687" s="27" t="s">
        <v>104</v>
      </c>
      <c r="C4687" s="27" t="s">
        <v>104</v>
      </c>
      <c r="D4687" s="27" t="s">
        <v>505</v>
      </c>
      <c r="E4687" s="27" t="s">
        <v>712</v>
      </c>
      <c r="F4687" s="27" t="s">
        <v>1086</v>
      </c>
      <c r="G4687" s="27" t="s">
        <v>1087</v>
      </c>
      <c r="H4687" s="34" t="s">
        <v>109</v>
      </c>
      <c r="I4687" s="34" t="s">
        <v>110</v>
      </c>
      <c r="J4687" s="34" t="str">
        <f t="shared" si="367"/>
        <v>OverallOther Income</v>
      </c>
      <c r="K4687" s="34" t="str">
        <f t="shared" si="368"/>
        <v>935Other franchise/business revenue</v>
      </c>
      <c r="L4687" s="28">
        <f>+SUMIF('TB 4-24'!M:M,$AL4687,'TB 4-24'!G:G)</f>
        <v>0</v>
      </c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>
        <f>+SUMIF('Input Sheet'!$S:$S,$AL4687,'Input Sheet'!C:C)</f>
        <v>0</v>
      </c>
      <c r="Z4687" s="28">
        <f>+SUMIF('Input Sheet'!$S:$S,$AL4687,'Input Sheet'!D:D)</f>
        <v>0</v>
      </c>
      <c r="AA4687" s="28">
        <f>+SUMIF('Input Sheet'!$S:$S,$AL4687,'Input Sheet'!E:E)</f>
        <v>0</v>
      </c>
      <c r="AB4687" s="28">
        <f>+SUMIF('Input Sheet'!$S:$S,$AL4687,'Input Sheet'!F:F)</f>
        <v>0</v>
      </c>
      <c r="AC4687" s="28">
        <f>+SUMIF('Input Sheet'!$S:$S,$AL4687,'Input Sheet'!G:G)</f>
        <v>0</v>
      </c>
      <c r="AD4687" s="28">
        <f>+SUMIF('Input Sheet'!$S:$S,$AL4687,'Input Sheet'!H:H)</f>
        <v>0</v>
      </c>
      <c r="AE4687" s="28">
        <f>+SUMIF('Input Sheet'!$S:$S,$AL4687,'Input Sheet'!I:I)</f>
        <v>0</v>
      </c>
      <c r="AF4687" s="28">
        <f>+SUMIF('Input Sheet'!$S:$S,$AL4687,'Input Sheet'!J:J)</f>
        <v>0</v>
      </c>
      <c r="AG4687" s="28">
        <f>+SUMIF('Input Sheet'!$S:$S,$AL4687,'Input Sheet'!K:K)</f>
        <v>0</v>
      </c>
      <c r="AH4687" s="28">
        <f>+SUMIF('Input Sheet'!$S:$S,$AL4687,'Input Sheet'!L:L)</f>
        <v>0</v>
      </c>
      <c r="AI4687" s="28">
        <f>+SUMIF('Input Sheet'!$S:$S,$AL4687,'Input Sheet'!M:M)</f>
        <v>0</v>
      </c>
      <c r="AJ4687" s="28">
        <f>+SUMIF('Input Sheet'!$S:$S,$AL4687,'Input Sheet'!N:N)</f>
        <v>0</v>
      </c>
      <c r="AK4687" s="28"/>
      <c r="AL4687" s="27" t="str">
        <f t="shared" si="366"/>
        <v>935-3551</v>
      </c>
      <c r="AM4687" s="34" t="str">
        <f t="shared" si="369"/>
        <v>Overall</v>
      </c>
      <c r="AN4687" s="34" t="str">
        <f t="shared" si="370"/>
        <v>OverallOther Income</v>
      </c>
      <c r="AO4687" s="35"/>
      <c r="AP4687" s="35"/>
      <c r="AQ4687" s="35"/>
    </row>
    <row r="4688" spans="1:43" x14ac:dyDescent="0.25">
      <c r="A4688" s="27" t="s">
        <v>103</v>
      </c>
      <c r="B4688" s="27" t="s">
        <v>104</v>
      </c>
      <c r="C4688" s="27" t="s">
        <v>104</v>
      </c>
      <c r="D4688" s="27" t="s">
        <v>553</v>
      </c>
      <c r="E4688" s="27" t="s">
        <v>713</v>
      </c>
      <c r="F4688" s="27" t="s">
        <v>1088</v>
      </c>
      <c r="G4688" s="27" t="s">
        <v>1089</v>
      </c>
      <c r="H4688" s="34" t="s">
        <v>109</v>
      </c>
      <c r="I4688" s="34" t="s">
        <v>110</v>
      </c>
      <c r="J4688" s="34" t="str">
        <f t="shared" si="367"/>
        <v>OverallOther Income</v>
      </c>
      <c r="K4688" s="34" t="str">
        <f t="shared" si="368"/>
        <v>936Other franchise/business expense</v>
      </c>
      <c r="L4688" s="28">
        <f>+SUMIF('TB 4-24'!M:M,$AL4688,'TB 4-24'!G:G)</f>
        <v>0</v>
      </c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>
        <f>+SUMIF('Input Sheet'!$S:$S,$AL4688,'Input Sheet'!C:C)</f>
        <v>0</v>
      </c>
      <c r="Z4688" s="28">
        <f>+SUMIF('Input Sheet'!$S:$S,$AL4688,'Input Sheet'!D:D)</f>
        <v>0</v>
      </c>
      <c r="AA4688" s="28">
        <f>+SUMIF('Input Sheet'!$S:$S,$AL4688,'Input Sheet'!E:E)</f>
        <v>0</v>
      </c>
      <c r="AB4688" s="28">
        <f>+SUMIF('Input Sheet'!$S:$S,$AL4688,'Input Sheet'!F:F)</f>
        <v>0</v>
      </c>
      <c r="AC4688" s="28">
        <f>+SUMIF('Input Sheet'!$S:$S,$AL4688,'Input Sheet'!G:G)</f>
        <v>0</v>
      </c>
      <c r="AD4688" s="28">
        <f>+SUMIF('Input Sheet'!$S:$S,$AL4688,'Input Sheet'!H:H)</f>
        <v>0</v>
      </c>
      <c r="AE4688" s="28">
        <f>+SUMIF('Input Sheet'!$S:$S,$AL4688,'Input Sheet'!I:I)</f>
        <v>0</v>
      </c>
      <c r="AF4688" s="28">
        <f>+SUMIF('Input Sheet'!$S:$S,$AL4688,'Input Sheet'!J:J)</f>
        <v>0</v>
      </c>
      <c r="AG4688" s="28">
        <f>+SUMIF('Input Sheet'!$S:$S,$AL4688,'Input Sheet'!K:K)</f>
        <v>0</v>
      </c>
      <c r="AH4688" s="28">
        <f>+SUMIF('Input Sheet'!$S:$S,$AL4688,'Input Sheet'!L:L)</f>
        <v>0</v>
      </c>
      <c r="AI4688" s="28">
        <f>+SUMIF('Input Sheet'!$S:$S,$AL4688,'Input Sheet'!M:M)</f>
        <v>0</v>
      </c>
      <c r="AJ4688" s="28">
        <f>+SUMIF('Input Sheet'!$S:$S,$AL4688,'Input Sheet'!N:N)</f>
        <v>0</v>
      </c>
      <c r="AK4688" s="28"/>
      <c r="AL4688" s="27" t="str">
        <f t="shared" si="366"/>
        <v>936-4303</v>
      </c>
      <c r="AM4688" s="34" t="str">
        <f t="shared" si="369"/>
        <v>Overall</v>
      </c>
      <c r="AN4688" s="34" t="str">
        <f t="shared" si="370"/>
        <v>OverallOther Income</v>
      </c>
      <c r="AO4688" s="35"/>
      <c r="AP4688" s="35"/>
      <c r="AQ4688" s="35"/>
    </row>
    <row r="4689" spans="1:43" x14ac:dyDescent="0.25">
      <c r="A4689" s="27" t="s">
        <v>103</v>
      </c>
      <c r="B4689" s="27" t="s">
        <v>104</v>
      </c>
      <c r="C4689" s="27" t="s">
        <v>104</v>
      </c>
      <c r="D4689" s="27" t="s">
        <v>553</v>
      </c>
      <c r="E4689" s="27" t="s">
        <v>712</v>
      </c>
      <c r="F4689" s="27" t="s">
        <v>1088</v>
      </c>
      <c r="G4689" s="27" t="s">
        <v>1089</v>
      </c>
      <c r="H4689" s="34" t="s">
        <v>109</v>
      </c>
      <c r="I4689" s="34" t="s">
        <v>110</v>
      </c>
      <c r="J4689" s="34" t="str">
        <f t="shared" si="367"/>
        <v>OverallOther Income</v>
      </c>
      <c r="K4689" s="34" t="str">
        <f t="shared" si="368"/>
        <v>935Other franchise/business expense</v>
      </c>
      <c r="L4689" s="28">
        <f>+SUMIF('TB 4-24'!M:M,$AL4689,'TB 4-24'!G:G)</f>
        <v>0</v>
      </c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>
        <f>+SUMIF('Input Sheet'!$S:$S,$AL4689,'Input Sheet'!C:C)</f>
        <v>0</v>
      </c>
      <c r="Z4689" s="28">
        <f>+SUMIF('Input Sheet'!$S:$S,$AL4689,'Input Sheet'!D:D)</f>
        <v>0</v>
      </c>
      <c r="AA4689" s="28">
        <f>+SUMIF('Input Sheet'!$S:$S,$AL4689,'Input Sheet'!E:E)</f>
        <v>0</v>
      </c>
      <c r="AB4689" s="28">
        <f>+SUMIF('Input Sheet'!$S:$S,$AL4689,'Input Sheet'!F:F)</f>
        <v>0</v>
      </c>
      <c r="AC4689" s="28">
        <f>+SUMIF('Input Sheet'!$S:$S,$AL4689,'Input Sheet'!G:G)</f>
        <v>0</v>
      </c>
      <c r="AD4689" s="28">
        <f>+SUMIF('Input Sheet'!$S:$S,$AL4689,'Input Sheet'!H:H)</f>
        <v>0</v>
      </c>
      <c r="AE4689" s="28">
        <f>+SUMIF('Input Sheet'!$S:$S,$AL4689,'Input Sheet'!I:I)</f>
        <v>0</v>
      </c>
      <c r="AF4689" s="28">
        <f>+SUMIF('Input Sheet'!$S:$S,$AL4689,'Input Sheet'!J:J)</f>
        <v>0</v>
      </c>
      <c r="AG4689" s="28">
        <f>+SUMIF('Input Sheet'!$S:$S,$AL4689,'Input Sheet'!K:K)</f>
        <v>0</v>
      </c>
      <c r="AH4689" s="28">
        <f>+SUMIF('Input Sheet'!$S:$S,$AL4689,'Input Sheet'!L:L)</f>
        <v>0</v>
      </c>
      <c r="AI4689" s="28">
        <f>+SUMIF('Input Sheet'!$S:$S,$AL4689,'Input Sheet'!M:M)</f>
        <v>0</v>
      </c>
      <c r="AJ4689" s="28">
        <f>+SUMIF('Input Sheet'!$S:$S,$AL4689,'Input Sheet'!N:N)</f>
        <v>0</v>
      </c>
      <c r="AK4689" s="28"/>
      <c r="AL4689" s="27" t="str">
        <f t="shared" si="366"/>
        <v>935-4303</v>
      </c>
      <c r="AM4689" s="34" t="str">
        <f t="shared" si="369"/>
        <v>Overall</v>
      </c>
      <c r="AN4689" s="34" t="str">
        <f t="shared" si="370"/>
        <v>OverallOther Income</v>
      </c>
      <c r="AO4689" s="35"/>
      <c r="AP4689" s="35"/>
      <c r="AQ4689" s="35"/>
    </row>
    <row r="4690" spans="1:43" x14ac:dyDescent="0.25">
      <c r="A4690" s="27" t="s">
        <v>103</v>
      </c>
      <c r="B4690" s="27" t="s">
        <v>104</v>
      </c>
      <c r="C4690" s="27" t="s">
        <v>104</v>
      </c>
      <c r="D4690" s="27" t="s">
        <v>545</v>
      </c>
      <c r="E4690" s="27" t="s">
        <v>713</v>
      </c>
      <c r="F4690" s="27" t="s">
        <v>1088</v>
      </c>
      <c r="G4690" s="27" t="s">
        <v>1089</v>
      </c>
      <c r="H4690" s="34" t="s">
        <v>109</v>
      </c>
      <c r="I4690" s="34" t="s">
        <v>110</v>
      </c>
      <c r="J4690" s="34" t="str">
        <f t="shared" si="367"/>
        <v>OverallOther Income</v>
      </c>
      <c r="K4690" s="34" t="str">
        <f t="shared" si="368"/>
        <v>936Other franchise/business expense</v>
      </c>
      <c r="L4690" s="28">
        <f>+SUMIF('TB 4-24'!M:M,$AL4690,'TB 4-24'!G:G)</f>
        <v>0</v>
      </c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>
        <f>+SUMIF('Input Sheet'!$S:$S,$AL4690,'Input Sheet'!C:C)</f>
        <v>0</v>
      </c>
      <c r="Z4690" s="28">
        <f>+SUMIF('Input Sheet'!$S:$S,$AL4690,'Input Sheet'!D:D)</f>
        <v>0</v>
      </c>
      <c r="AA4690" s="28">
        <f>+SUMIF('Input Sheet'!$S:$S,$AL4690,'Input Sheet'!E:E)</f>
        <v>0</v>
      </c>
      <c r="AB4690" s="28">
        <f>+SUMIF('Input Sheet'!$S:$S,$AL4690,'Input Sheet'!F:F)</f>
        <v>0</v>
      </c>
      <c r="AC4690" s="28">
        <f>+SUMIF('Input Sheet'!$S:$S,$AL4690,'Input Sheet'!G:G)</f>
        <v>0</v>
      </c>
      <c r="AD4690" s="28">
        <f>+SUMIF('Input Sheet'!$S:$S,$AL4690,'Input Sheet'!H:H)</f>
        <v>0</v>
      </c>
      <c r="AE4690" s="28">
        <f>+SUMIF('Input Sheet'!$S:$S,$AL4690,'Input Sheet'!I:I)</f>
        <v>0</v>
      </c>
      <c r="AF4690" s="28">
        <f>+SUMIF('Input Sheet'!$S:$S,$AL4690,'Input Sheet'!J:J)</f>
        <v>0</v>
      </c>
      <c r="AG4690" s="28">
        <f>+SUMIF('Input Sheet'!$S:$S,$AL4690,'Input Sheet'!K:K)</f>
        <v>0</v>
      </c>
      <c r="AH4690" s="28">
        <f>+SUMIF('Input Sheet'!$S:$S,$AL4690,'Input Sheet'!L:L)</f>
        <v>0</v>
      </c>
      <c r="AI4690" s="28">
        <f>+SUMIF('Input Sheet'!$S:$S,$AL4690,'Input Sheet'!M:M)</f>
        <v>0</v>
      </c>
      <c r="AJ4690" s="28">
        <f>+SUMIF('Input Sheet'!$S:$S,$AL4690,'Input Sheet'!N:N)</f>
        <v>0</v>
      </c>
      <c r="AK4690" s="28"/>
      <c r="AL4690" s="27" t="str">
        <f t="shared" si="366"/>
        <v>936-4370</v>
      </c>
      <c r="AM4690" s="34" t="str">
        <f t="shared" si="369"/>
        <v>Overall</v>
      </c>
      <c r="AN4690" s="34" t="str">
        <f t="shared" si="370"/>
        <v>OverallOther Income</v>
      </c>
      <c r="AO4690" s="35"/>
      <c r="AP4690" s="35"/>
      <c r="AQ4690" s="35"/>
    </row>
    <row r="4691" spans="1:43" x14ac:dyDescent="0.25">
      <c r="A4691" s="27" t="s">
        <v>103</v>
      </c>
      <c r="B4691" s="27" t="s">
        <v>104</v>
      </c>
      <c r="C4691" s="27" t="s">
        <v>104</v>
      </c>
      <c r="D4691" s="27" t="s">
        <v>545</v>
      </c>
      <c r="E4691" s="27" t="s">
        <v>712</v>
      </c>
      <c r="F4691" s="27" t="s">
        <v>1088</v>
      </c>
      <c r="G4691" s="27" t="s">
        <v>1089</v>
      </c>
      <c r="H4691" s="34" t="s">
        <v>109</v>
      </c>
      <c r="I4691" s="34" t="s">
        <v>110</v>
      </c>
      <c r="J4691" s="34" t="str">
        <f t="shared" si="367"/>
        <v>OverallOther Income</v>
      </c>
      <c r="K4691" s="34" t="str">
        <f t="shared" si="368"/>
        <v>935Other franchise/business expense</v>
      </c>
      <c r="L4691" s="28">
        <f>+SUMIF('TB 4-24'!M:M,$AL4691,'TB 4-24'!G:G)</f>
        <v>0</v>
      </c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>
        <f>+SUMIF('Input Sheet'!$S:$S,$AL4691,'Input Sheet'!C:C)</f>
        <v>0</v>
      </c>
      <c r="Z4691" s="28">
        <f>+SUMIF('Input Sheet'!$S:$S,$AL4691,'Input Sheet'!D:D)</f>
        <v>0</v>
      </c>
      <c r="AA4691" s="28">
        <f>+SUMIF('Input Sheet'!$S:$S,$AL4691,'Input Sheet'!E:E)</f>
        <v>0</v>
      </c>
      <c r="AB4691" s="28">
        <f>+SUMIF('Input Sheet'!$S:$S,$AL4691,'Input Sheet'!F:F)</f>
        <v>0</v>
      </c>
      <c r="AC4691" s="28">
        <f>+SUMIF('Input Sheet'!$S:$S,$AL4691,'Input Sheet'!G:G)</f>
        <v>0</v>
      </c>
      <c r="AD4691" s="28">
        <f>+SUMIF('Input Sheet'!$S:$S,$AL4691,'Input Sheet'!H:H)</f>
        <v>0</v>
      </c>
      <c r="AE4691" s="28">
        <f>+SUMIF('Input Sheet'!$S:$S,$AL4691,'Input Sheet'!I:I)</f>
        <v>0</v>
      </c>
      <c r="AF4691" s="28">
        <f>+SUMIF('Input Sheet'!$S:$S,$AL4691,'Input Sheet'!J:J)</f>
        <v>0</v>
      </c>
      <c r="AG4691" s="28">
        <f>+SUMIF('Input Sheet'!$S:$S,$AL4691,'Input Sheet'!K:K)</f>
        <v>0</v>
      </c>
      <c r="AH4691" s="28">
        <f>+SUMIF('Input Sheet'!$S:$S,$AL4691,'Input Sheet'!L:L)</f>
        <v>0</v>
      </c>
      <c r="AI4691" s="28">
        <f>+SUMIF('Input Sheet'!$S:$S,$AL4691,'Input Sheet'!M:M)</f>
        <v>0</v>
      </c>
      <c r="AJ4691" s="28">
        <f>+SUMIF('Input Sheet'!$S:$S,$AL4691,'Input Sheet'!N:N)</f>
        <v>0</v>
      </c>
      <c r="AK4691" s="28"/>
      <c r="AL4691" s="27" t="str">
        <f t="shared" si="366"/>
        <v>935-4370</v>
      </c>
      <c r="AM4691" s="34" t="str">
        <f t="shared" si="369"/>
        <v>Overall</v>
      </c>
      <c r="AN4691" s="34" t="str">
        <f t="shared" si="370"/>
        <v>OverallOther Income</v>
      </c>
      <c r="AO4691" s="35"/>
      <c r="AP4691" s="35"/>
      <c r="AQ4691" s="35"/>
    </row>
    <row r="4692" spans="1:43" x14ac:dyDescent="0.25">
      <c r="A4692" s="27" t="s">
        <v>103</v>
      </c>
      <c r="B4692" s="27" t="s">
        <v>104</v>
      </c>
      <c r="C4692" s="27" t="s">
        <v>104</v>
      </c>
      <c r="D4692" s="27" t="s">
        <v>465</v>
      </c>
      <c r="E4692" s="27" t="s">
        <v>713</v>
      </c>
      <c r="F4692" s="27" t="s">
        <v>1088</v>
      </c>
      <c r="G4692" s="27" t="s">
        <v>1089</v>
      </c>
      <c r="H4692" s="34" t="s">
        <v>109</v>
      </c>
      <c r="I4692" s="34" t="s">
        <v>110</v>
      </c>
      <c r="J4692" s="34" t="str">
        <f t="shared" si="367"/>
        <v>OverallOther Income</v>
      </c>
      <c r="K4692" s="34" t="str">
        <f t="shared" si="368"/>
        <v>936Other franchise/business expense</v>
      </c>
      <c r="L4692" s="28">
        <f>+SUMIF('TB 4-24'!M:M,$AL4692,'TB 4-24'!G:G)</f>
        <v>0</v>
      </c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>
        <f>+SUMIF('Input Sheet'!$S:$S,$AL4692,'Input Sheet'!C:C)</f>
        <v>16583.740802346787</v>
      </c>
      <c r="Z4692" s="28">
        <f>+SUMIF('Input Sheet'!$S:$S,$AL4692,'Input Sheet'!D:D)</f>
        <v>19638.640423831719</v>
      </c>
      <c r="AA4692" s="28">
        <f>+SUMIF('Input Sheet'!$S:$S,$AL4692,'Input Sheet'!E:E)</f>
        <v>18329.397728909604</v>
      </c>
      <c r="AB4692" s="28">
        <f>+SUMIF('Input Sheet'!$S:$S,$AL4692,'Input Sheet'!F:F)</f>
        <v>35785.966994537797</v>
      </c>
      <c r="AC4692" s="28">
        <f>+SUMIF('Input Sheet'!$S:$S,$AL4692,'Input Sheet'!G:G)</f>
        <v>34913.138531256387</v>
      </c>
      <c r="AD4692" s="28">
        <f>+SUMIF('Input Sheet'!$S:$S,$AL4692,'Input Sheet'!H:H)</f>
        <v>34040.310067974977</v>
      </c>
      <c r="AE4692" s="28">
        <f>+SUMIF('Input Sheet'!$S:$S,$AL4692,'Input Sheet'!I:I)</f>
        <v>35785.966994537797</v>
      </c>
      <c r="AF4692" s="28">
        <f>+SUMIF('Input Sheet'!$S:$S,$AL4692,'Input Sheet'!J:J)</f>
        <v>41459.35200586696</v>
      </c>
      <c r="AG4692" s="28">
        <f>+SUMIF('Input Sheet'!$S:$S,$AL4692,'Input Sheet'!K:K)</f>
        <v>34040.310067974977</v>
      </c>
      <c r="AH4692" s="28">
        <f>+SUMIF('Input Sheet'!$S:$S,$AL4692,'Input Sheet'!L:L)</f>
        <v>34040.310067974977</v>
      </c>
      <c r="AI4692" s="28">
        <f>+SUMIF('Input Sheet'!$S:$S,$AL4692,'Input Sheet'!M:M)</f>
        <v>31421.824678130746</v>
      </c>
      <c r="AJ4692" s="28">
        <f>+SUMIF('Input Sheet'!$S:$S,$AL4692,'Input Sheet'!N:N)</f>
        <v>41459.35200586696</v>
      </c>
      <c r="AK4692" s="28"/>
      <c r="AL4692" s="27" t="str">
        <f t="shared" si="366"/>
        <v>936-4465</v>
      </c>
      <c r="AM4692" s="34" t="str">
        <f t="shared" si="369"/>
        <v>Overall</v>
      </c>
      <c r="AN4692" s="34" t="str">
        <f t="shared" si="370"/>
        <v>OverallOther Income</v>
      </c>
      <c r="AO4692" s="35"/>
      <c r="AP4692" s="35"/>
      <c r="AQ4692" s="35"/>
    </row>
    <row r="4693" spans="1:43" x14ac:dyDescent="0.25">
      <c r="A4693" s="27" t="s">
        <v>103</v>
      </c>
      <c r="B4693" s="27" t="s">
        <v>104</v>
      </c>
      <c r="C4693" s="27" t="s">
        <v>104</v>
      </c>
      <c r="D4693" s="27" t="s">
        <v>465</v>
      </c>
      <c r="E4693" s="27" t="s">
        <v>712</v>
      </c>
      <c r="F4693" s="27" t="s">
        <v>1088</v>
      </c>
      <c r="G4693" s="27" t="s">
        <v>1089</v>
      </c>
      <c r="H4693" s="34" t="s">
        <v>109</v>
      </c>
      <c r="I4693" s="34" t="s">
        <v>110</v>
      </c>
      <c r="J4693" s="34" t="str">
        <f t="shared" si="367"/>
        <v>OverallOther Income</v>
      </c>
      <c r="K4693" s="34" t="str">
        <f t="shared" si="368"/>
        <v>935Other franchise/business expense</v>
      </c>
      <c r="L4693" s="28">
        <f>+SUMIF('TB 4-24'!M:M,$AL4693,'TB 4-24'!G:G)</f>
        <v>0</v>
      </c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>
        <f>+SUMIF('Input Sheet'!$S:$S,$AL4693,'Input Sheet'!C:C)</f>
        <v>58439.691012177609</v>
      </c>
      <c r="Z4693" s="28">
        <f>+SUMIF('Input Sheet'!$S:$S,$AL4693,'Input Sheet'!D:D)</f>
        <v>71925.773553449355</v>
      </c>
      <c r="AA4693" s="28">
        <f>+SUMIF('Input Sheet'!$S:$S,$AL4693,'Input Sheet'!E:E)</f>
        <v>69678.093129904068</v>
      </c>
      <c r="AB4693" s="28">
        <f>+SUMIF('Input Sheet'!$S:$S,$AL4693,'Input Sheet'!F:F)</f>
        <v>59338.763181595721</v>
      </c>
      <c r="AC4693" s="28">
        <f>+SUMIF('Input Sheet'!$S:$S,$AL4693,'Input Sheet'!G:G)</f>
        <v>74173.453976994657</v>
      </c>
      <c r="AD4693" s="28">
        <f>+SUMIF('Input Sheet'!$S:$S,$AL4693,'Input Sheet'!H:H)</f>
        <v>75522.062231121818</v>
      </c>
      <c r="AE4693" s="28">
        <f>+SUMIF('Input Sheet'!$S:$S,$AL4693,'Input Sheet'!I:I)</f>
        <v>74173.453976994657</v>
      </c>
      <c r="AF4693" s="28">
        <f>+SUMIF('Input Sheet'!$S:$S,$AL4693,'Input Sheet'!J:J)</f>
        <v>78668.814824085246</v>
      </c>
      <c r="AG4693" s="28">
        <f>+SUMIF('Input Sheet'!$S:$S,$AL4693,'Input Sheet'!K:K)</f>
        <v>76421.134400539944</v>
      </c>
      <c r="AH4693" s="28">
        <f>+SUMIF('Input Sheet'!$S:$S,$AL4693,'Input Sheet'!L:L)</f>
        <v>72824.845722867482</v>
      </c>
      <c r="AI4693" s="28">
        <f>+SUMIF('Input Sheet'!$S:$S,$AL4693,'Input Sheet'!M:M)</f>
        <v>60237.835351013833</v>
      </c>
      <c r="AJ4693" s="28">
        <f>+SUMIF('Input Sheet'!$S:$S,$AL4693,'Input Sheet'!N:N)</f>
        <v>80017.423078212421</v>
      </c>
      <c r="AK4693" s="28"/>
      <c r="AL4693" s="27" t="str">
        <f t="shared" si="366"/>
        <v>935-4465</v>
      </c>
      <c r="AM4693" s="34" t="str">
        <f t="shared" si="369"/>
        <v>Overall</v>
      </c>
      <c r="AN4693" s="34" t="str">
        <f t="shared" si="370"/>
        <v>OverallOther Income</v>
      </c>
      <c r="AO4693" s="35"/>
      <c r="AP4693" s="35"/>
      <c r="AQ4693" s="35"/>
    </row>
    <row r="4694" spans="1:43" x14ac:dyDescent="0.25">
      <c r="A4694" s="27" t="s">
        <v>103</v>
      </c>
      <c r="B4694" s="27" t="s">
        <v>104</v>
      </c>
      <c r="C4694" s="27" t="s">
        <v>104</v>
      </c>
      <c r="D4694" s="27" t="s">
        <v>477</v>
      </c>
      <c r="E4694" s="27" t="s">
        <v>713</v>
      </c>
      <c r="F4694" s="27" t="s">
        <v>1088</v>
      </c>
      <c r="G4694" s="27" t="s">
        <v>1089</v>
      </c>
      <c r="H4694" s="34" t="s">
        <v>109</v>
      </c>
      <c r="I4694" s="34" t="s">
        <v>110</v>
      </c>
      <c r="J4694" s="34" t="str">
        <f t="shared" si="367"/>
        <v>OverallOther Income</v>
      </c>
      <c r="K4694" s="34" t="str">
        <f t="shared" si="368"/>
        <v>936Other franchise/business expense</v>
      </c>
      <c r="L4694" s="28">
        <f>+SUMIF('TB 4-24'!M:M,$AL4694,'TB 4-24'!G:G)</f>
        <v>0</v>
      </c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>
        <f>+SUMIF('Input Sheet'!$S:$S,$AL4694,'Input Sheet'!C:C)</f>
        <v>2211.1654403129046</v>
      </c>
      <c r="Z4694" s="28">
        <f>+SUMIF('Input Sheet'!$S:$S,$AL4694,'Input Sheet'!D:D)</f>
        <v>2618.4853898442293</v>
      </c>
      <c r="AA4694" s="28">
        <f>+SUMIF('Input Sheet'!$S:$S,$AL4694,'Input Sheet'!E:E)</f>
        <v>2443.9196971879473</v>
      </c>
      <c r="AB4694" s="28">
        <f>+SUMIF('Input Sheet'!$S:$S,$AL4694,'Input Sheet'!F:F)</f>
        <v>4771.4622659383731</v>
      </c>
      <c r="AC4694" s="28">
        <f>+SUMIF('Input Sheet'!$S:$S,$AL4694,'Input Sheet'!G:G)</f>
        <v>4655.0851375008524</v>
      </c>
      <c r="AD4694" s="28">
        <f>+SUMIF('Input Sheet'!$S:$S,$AL4694,'Input Sheet'!H:H)</f>
        <v>4538.7080090633308</v>
      </c>
      <c r="AE4694" s="28">
        <f>+SUMIF('Input Sheet'!$S:$S,$AL4694,'Input Sheet'!I:I)</f>
        <v>4771.4622659383731</v>
      </c>
      <c r="AF4694" s="28">
        <f>+SUMIF('Input Sheet'!$S:$S,$AL4694,'Input Sheet'!J:J)</f>
        <v>5527.9136007822617</v>
      </c>
      <c r="AG4694" s="28">
        <f>+SUMIF('Input Sheet'!$S:$S,$AL4694,'Input Sheet'!K:K)</f>
        <v>4538.7080090633308</v>
      </c>
      <c r="AH4694" s="28">
        <f>+SUMIF('Input Sheet'!$S:$S,$AL4694,'Input Sheet'!L:L)</f>
        <v>4538.7080090633308</v>
      </c>
      <c r="AI4694" s="28">
        <f>+SUMIF('Input Sheet'!$S:$S,$AL4694,'Input Sheet'!M:M)</f>
        <v>4189.576623750766</v>
      </c>
      <c r="AJ4694" s="28">
        <f>+SUMIF('Input Sheet'!$S:$S,$AL4694,'Input Sheet'!N:N)</f>
        <v>5527.9136007822617</v>
      </c>
      <c r="AK4694" s="28"/>
      <c r="AL4694" s="27" t="str">
        <f t="shared" si="366"/>
        <v>936-4466</v>
      </c>
      <c r="AM4694" s="34" t="str">
        <f t="shared" si="369"/>
        <v>Overall</v>
      </c>
      <c r="AN4694" s="34" t="str">
        <f t="shared" si="370"/>
        <v>OverallOther Income</v>
      </c>
      <c r="AO4694" s="35"/>
      <c r="AP4694" s="35"/>
      <c r="AQ4694" s="35"/>
    </row>
    <row r="4695" spans="1:43" x14ac:dyDescent="0.25">
      <c r="A4695" s="27" t="s">
        <v>103</v>
      </c>
      <c r="B4695" s="27" t="s">
        <v>104</v>
      </c>
      <c r="C4695" s="27" t="s">
        <v>104</v>
      </c>
      <c r="D4695" s="27" t="s">
        <v>477</v>
      </c>
      <c r="E4695" s="27" t="s">
        <v>712</v>
      </c>
      <c r="F4695" s="27" t="s">
        <v>1088</v>
      </c>
      <c r="G4695" s="27" t="s">
        <v>1089</v>
      </c>
      <c r="H4695" s="34" t="s">
        <v>109</v>
      </c>
      <c r="I4695" s="34" t="s">
        <v>110</v>
      </c>
      <c r="J4695" s="34" t="str">
        <f t="shared" si="367"/>
        <v>OverallOther Income</v>
      </c>
      <c r="K4695" s="34" t="str">
        <f t="shared" si="368"/>
        <v>935Other franchise/business expense</v>
      </c>
      <c r="L4695" s="28">
        <f>+SUMIF('TB 4-24'!M:M,$AL4695,'TB 4-24'!G:G)</f>
        <v>0</v>
      </c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>
        <f>+SUMIF('Input Sheet'!$S:$S,$AL4695,'Input Sheet'!C:C)</f>
        <v>7791.9588016236812</v>
      </c>
      <c r="Z4695" s="28">
        <f>+SUMIF('Input Sheet'!$S:$S,$AL4695,'Input Sheet'!D:D)</f>
        <v>9590.1031404599144</v>
      </c>
      <c r="AA4695" s="28">
        <f>+SUMIF('Input Sheet'!$S:$S,$AL4695,'Input Sheet'!E:E)</f>
        <v>9290.4124173205437</v>
      </c>
      <c r="AB4695" s="28">
        <f>+SUMIF('Input Sheet'!$S:$S,$AL4695,'Input Sheet'!F:F)</f>
        <v>7911.83509087943</v>
      </c>
      <c r="AC4695" s="28">
        <f>+SUMIF('Input Sheet'!$S:$S,$AL4695,'Input Sheet'!G:G)</f>
        <v>9889.7938635992887</v>
      </c>
      <c r="AD4695" s="28">
        <f>+SUMIF('Input Sheet'!$S:$S,$AL4695,'Input Sheet'!H:H)</f>
        <v>10069.608297482911</v>
      </c>
      <c r="AE4695" s="28">
        <f>+SUMIF('Input Sheet'!$S:$S,$AL4695,'Input Sheet'!I:I)</f>
        <v>9889.7938635992887</v>
      </c>
      <c r="AF4695" s="28">
        <f>+SUMIF('Input Sheet'!$S:$S,$AL4695,'Input Sheet'!J:J)</f>
        <v>10489.175309878032</v>
      </c>
      <c r="AG4695" s="28">
        <f>+SUMIF('Input Sheet'!$S:$S,$AL4695,'Input Sheet'!K:K)</f>
        <v>10189.484586738661</v>
      </c>
      <c r="AH4695" s="28">
        <f>+SUMIF('Input Sheet'!$S:$S,$AL4695,'Input Sheet'!L:L)</f>
        <v>9709.9794297156641</v>
      </c>
      <c r="AI4695" s="28">
        <f>+SUMIF('Input Sheet'!$S:$S,$AL4695,'Input Sheet'!M:M)</f>
        <v>8031.7113801351779</v>
      </c>
      <c r="AJ4695" s="28">
        <f>+SUMIF('Input Sheet'!$S:$S,$AL4695,'Input Sheet'!N:N)</f>
        <v>10668.989743761656</v>
      </c>
      <c r="AK4695" s="28"/>
      <c r="AL4695" s="27" t="str">
        <f t="shared" si="366"/>
        <v>935-4466</v>
      </c>
      <c r="AM4695" s="34" t="str">
        <f t="shared" si="369"/>
        <v>Overall</v>
      </c>
      <c r="AN4695" s="34" t="str">
        <f t="shared" si="370"/>
        <v>OverallOther Income</v>
      </c>
      <c r="AO4695" s="35"/>
      <c r="AP4695" s="35"/>
      <c r="AQ4695" s="35"/>
    </row>
    <row r="4696" spans="1:43" x14ac:dyDescent="0.25">
      <c r="A4696" s="27" t="s">
        <v>103</v>
      </c>
      <c r="B4696" s="27" t="s">
        <v>104</v>
      </c>
      <c r="C4696" s="27" t="s">
        <v>104</v>
      </c>
      <c r="D4696" s="27" t="s">
        <v>480</v>
      </c>
      <c r="E4696" s="27" t="s">
        <v>713</v>
      </c>
      <c r="F4696" s="27" t="s">
        <v>1088</v>
      </c>
      <c r="G4696" s="27" t="s">
        <v>1089</v>
      </c>
      <c r="H4696" s="34" t="s">
        <v>109</v>
      </c>
      <c r="I4696" s="34" t="s">
        <v>110</v>
      </c>
      <c r="J4696" s="34" t="str">
        <f t="shared" si="367"/>
        <v>OverallOther Income</v>
      </c>
      <c r="K4696" s="34" t="str">
        <f t="shared" si="368"/>
        <v>936Other franchise/business expense</v>
      </c>
      <c r="L4696" s="28">
        <f>+SUMIF('TB 4-24'!M:M,$AL4696,'TB 4-24'!G:G)</f>
        <v>0</v>
      </c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>
        <f>+SUMIF('Input Sheet'!$S:$S,$AL4696,'Input Sheet'!C:C)</f>
        <v>0</v>
      </c>
      <c r="Z4696" s="28">
        <f>+SUMIF('Input Sheet'!$S:$S,$AL4696,'Input Sheet'!D:D)</f>
        <v>0</v>
      </c>
      <c r="AA4696" s="28">
        <f>+SUMIF('Input Sheet'!$S:$S,$AL4696,'Input Sheet'!E:E)</f>
        <v>0</v>
      </c>
      <c r="AB4696" s="28">
        <f>+SUMIF('Input Sheet'!$S:$S,$AL4696,'Input Sheet'!F:F)</f>
        <v>0</v>
      </c>
      <c r="AC4696" s="28">
        <f>+SUMIF('Input Sheet'!$S:$S,$AL4696,'Input Sheet'!G:G)</f>
        <v>0</v>
      </c>
      <c r="AD4696" s="28">
        <f>+SUMIF('Input Sheet'!$S:$S,$AL4696,'Input Sheet'!H:H)</f>
        <v>0</v>
      </c>
      <c r="AE4696" s="28">
        <f>+SUMIF('Input Sheet'!$S:$S,$AL4696,'Input Sheet'!I:I)</f>
        <v>0</v>
      </c>
      <c r="AF4696" s="28">
        <f>+SUMIF('Input Sheet'!$S:$S,$AL4696,'Input Sheet'!J:J)</f>
        <v>0</v>
      </c>
      <c r="AG4696" s="28">
        <f>+SUMIF('Input Sheet'!$S:$S,$AL4696,'Input Sheet'!K:K)</f>
        <v>0</v>
      </c>
      <c r="AH4696" s="28">
        <f>+SUMIF('Input Sheet'!$S:$S,$AL4696,'Input Sheet'!L:L)</f>
        <v>0</v>
      </c>
      <c r="AI4696" s="28">
        <f>+SUMIF('Input Sheet'!$S:$S,$AL4696,'Input Sheet'!M:M)</f>
        <v>0</v>
      </c>
      <c r="AJ4696" s="28">
        <f>+SUMIF('Input Sheet'!$S:$S,$AL4696,'Input Sheet'!N:N)</f>
        <v>0</v>
      </c>
      <c r="AK4696" s="28"/>
      <c r="AL4696" s="27" t="str">
        <f t="shared" si="366"/>
        <v>936-4467</v>
      </c>
      <c r="AM4696" s="34" t="str">
        <f t="shared" si="369"/>
        <v>Overall</v>
      </c>
      <c r="AN4696" s="34" t="str">
        <f t="shared" si="370"/>
        <v>OverallOther Income</v>
      </c>
      <c r="AO4696" s="35"/>
      <c r="AP4696" s="35"/>
      <c r="AQ4696" s="35"/>
    </row>
    <row r="4697" spans="1:43" x14ac:dyDescent="0.25">
      <c r="A4697" s="27" t="s">
        <v>103</v>
      </c>
      <c r="B4697" s="27" t="s">
        <v>104</v>
      </c>
      <c r="C4697" s="27" t="s">
        <v>104</v>
      </c>
      <c r="D4697" s="27" t="s">
        <v>480</v>
      </c>
      <c r="E4697" s="27" t="s">
        <v>712</v>
      </c>
      <c r="F4697" s="27" t="s">
        <v>1088</v>
      </c>
      <c r="G4697" s="27" t="s">
        <v>1089</v>
      </c>
      <c r="H4697" s="34" t="s">
        <v>109</v>
      </c>
      <c r="I4697" s="34" t="s">
        <v>110</v>
      </c>
      <c r="J4697" s="34" t="str">
        <f t="shared" si="367"/>
        <v>OverallOther Income</v>
      </c>
      <c r="K4697" s="34" t="str">
        <f t="shared" si="368"/>
        <v>935Other franchise/business expense</v>
      </c>
      <c r="L4697" s="28">
        <f>+SUMIF('TB 4-24'!M:M,$AL4697,'TB 4-24'!G:G)</f>
        <v>0</v>
      </c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>
        <f>+SUMIF('Input Sheet'!$S:$S,$AL4697,'Input Sheet'!C:C)</f>
        <v>0</v>
      </c>
      <c r="Z4697" s="28">
        <f>+SUMIF('Input Sheet'!$S:$S,$AL4697,'Input Sheet'!D:D)</f>
        <v>0</v>
      </c>
      <c r="AA4697" s="28">
        <f>+SUMIF('Input Sheet'!$S:$S,$AL4697,'Input Sheet'!E:E)</f>
        <v>0</v>
      </c>
      <c r="AB4697" s="28">
        <f>+SUMIF('Input Sheet'!$S:$S,$AL4697,'Input Sheet'!F:F)</f>
        <v>0</v>
      </c>
      <c r="AC4697" s="28">
        <f>+SUMIF('Input Sheet'!$S:$S,$AL4697,'Input Sheet'!G:G)</f>
        <v>0</v>
      </c>
      <c r="AD4697" s="28">
        <f>+SUMIF('Input Sheet'!$S:$S,$AL4697,'Input Sheet'!H:H)</f>
        <v>0</v>
      </c>
      <c r="AE4697" s="28">
        <f>+SUMIF('Input Sheet'!$S:$S,$AL4697,'Input Sheet'!I:I)</f>
        <v>0</v>
      </c>
      <c r="AF4697" s="28">
        <f>+SUMIF('Input Sheet'!$S:$S,$AL4697,'Input Sheet'!J:J)</f>
        <v>0</v>
      </c>
      <c r="AG4697" s="28">
        <f>+SUMIF('Input Sheet'!$S:$S,$AL4697,'Input Sheet'!K:K)</f>
        <v>0</v>
      </c>
      <c r="AH4697" s="28">
        <f>+SUMIF('Input Sheet'!$S:$S,$AL4697,'Input Sheet'!L:L)</f>
        <v>0</v>
      </c>
      <c r="AI4697" s="28">
        <f>+SUMIF('Input Sheet'!$S:$S,$AL4697,'Input Sheet'!M:M)</f>
        <v>0</v>
      </c>
      <c r="AJ4697" s="28">
        <f>+SUMIF('Input Sheet'!$S:$S,$AL4697,'Input Sheet'!N:N)</f>
        <v>0</v>
      </c>
      <c r="AK4697" s="28"/>
      <c r="AL4697" s="27" t="str">
        <f t="shared" si="366"/>
        <v>935-4467</v>
      </c>
      <c r="AM4697" s="34" t="str">
        <f t="shared" si="369"/>
        <v>Overall</v>
      </c>
      <c r="AN4697" s="34" t="str">
        <f t="shared" si="370"/>
        <v>OverallOther Income</v>
      </c>
      <c r="AO4697" s="35"/>
      <c r="AP4697" s="35"/>
      <c r="AQ4697" s="35"/>
    </row>
    <row r="4698" spans="1:43" x14ac:dyDescent="0.25">
      <c r="A4698" s="27" t="s">
        <v>103</v>
      </c>
      <c r="B4698" s="27" t="s">
        <v>104</v>
      </c>
      <c r="C4698" s="27" t="s">
        <v>104</v>
      </c>
      <c r="D4698" s="27" t="s">
        <v>468</v>
      </c>
      <c r="E4698" s="27" t="s">
        <v>713</v>
      </c>
      <c r="F4698" s="27" t="s">
        <v>1088</v>
      </c>
      <c r="G4698" s="27" t="s">
        <v>1089</v>
      </c>
      <c r="H4698" s="34" t="s">
        <v>109</v>
      </c>
      <c r="I4698" s="34" t="s">
        <v>110</v>
      </c>
      <c r="J4698" s="34" t="str">
        <f t="shared" si="367"/>
        <v>OverallOther Income</v>
      </c>
      <c r="K4698" s="34" t="str">
        <f t="shared" si="368"/>
        <v>936Other franchise/business expense</v>
      </c>
      <c r="L4698" s="28">
        <f>+SUMIF('TB 4-24'!M:M,$AL4698,'TB 4-24'!G:G)</f>
        <v>0</v>
      </c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>
        <f>+SUMIF('Input Sheet'!$S:$S,$AL4698,'Input Sheet'!C:C)</f>
        <v>0</v>
      </c>
      <c r="Z4698" s="28">
        <f>+SUMIF('Input Sheet'!$S:$S,$AL4698,'Input Sheet'!D:D)</f>
        <v>0</v>
      </c>
      <c r="AA4698" s="28">
        <f>+SUMIF('Input Sheet'!$S:$S,$AL4698,'Input Sheet'!E:E)</f>
        <v>0</v>
      </c>
      <c r="AB4698" s="28">
        <f>+SUMIF('Input Sheet'!$S:$S,$AL4698,'Input Sheet'!F:F)</f>
        <v>0</v>
      </c>
      <c r="AC4698" s="28">
        <f>+SUMIF('Input Sheet'!$S:$S,$AL4698,'Input Sheet'!G:G)</f>
        <v>0</v>
      </c>
      <c r="AD4698" s="28">
        <f>+SUMIF('Input Sheet'!$S:$S,$AL4698,'Input Sheet'!H:H)</f>
        <v>0</v>
      </c>
      <c r="AE4698" s="28">
        <f>+SUMIF('Input Sheet'!$S:$S,$AL4698,'Input Sheet'!I:I)</f>
        <v>0</v>
      </c>
      <c r="AF4698" s="28">
        <f>+SUMIF('Input Sheet'!$S:$S,$AL4698,'Input Sheet'!J:J)</f>
        <v>0</v>
      </c>
      <c r="AG4698" s="28">
        <f>+SUMIF('Input Sheet'!$S:$S,$AL4698,'Input Sheet'!K:K)</f>
        <v>0</v>
      </c>
      <c r="AH4698" s="28">
        <f>+SUMIF('Input Sheet'!$S:$S,$AL4698,'Input Sheet'!L:L)</f>
        <v>0</v>
      </c>
      <c r="AI4698" s="28">
        <f>+SUMIF('Input Sheet'!$S:$S,$AL4698,'Input Sheet'!M:M)</f>
        <v>0</v>
      </c>
      <c r="AJ4698" s="28">
        <f>+SUMIF('Input Sheet'!$S:$S,$AL4698,'Input Sheet'!N:N)</f>
        <v>0</v>
      </c>
      <c r="AK4698" s="28"/>
      <c r="AL4698" s="27" t="str">
        <f t="shared" si="366"/>
        <v>936-4468</v>
      </c>
      <c r="AM4698" s="34" t="str">
        <f t="shared" si="369"/>
        <v>Overall</v>
      </c>
      <c r="AN4698" s="34" t="str">
        <f t="shared" si="370"/>
        <v>OverallOther Income</v>
      </c>
      <c r="AO4698" s="35"/>
      <c r="AP4698" s="35"/>
      <c r="AQ4698" s="35"/>
    </row>
    <row r="4699" spans="1:43" x14ac:dyDescent="0.25">
      <c r="A4699" s="27" t="s">
        <v>103</v>
      </c>
      <c r="B4699" s="27" t="s">
        <v>104</v>
      </c>
      <c r="C4699" s="27" t="s">
        <v>104</v>
      </c>
      <c r="D4699" s="27" t="s">
        <v>468</v>
      </c>
      <c r="E4699" s="27" t="s">
        <v>712</v>
      </c>
      <c r="F4699" s="27" t="s">
        <v>1088</v>
      </c>
      <c r="G4699" s="27" t="s">
        <v>1089</v>
      </c>
      <c r="H4699" s="34" t="s">
        <v>109</v>
      </c>
      <c r="I4699" s="34" t="s">
        <v>110</v>
      </c>
      <c r="J4699" s="34" t="str">
        <f t="shared" si="367"/>
        <v>OverallOther Income</v>
      </c>
      <c r="K4699" s="34" t="str">
        <f t="shared" si="368"/>
        <v>935Other franchise/business expense</v>
      </c>
      <c r="L4699" s="28">
        <f>+SUMIF('TB 4-24'!M:M,$AL4699,'TB 4-24'!G:G)</f>
        <v>0</v>
      </c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>
        <f>+SUMIF('Input Sheet'!$S:$S,$AL4699,'Input Sheet'!C:C)</f>
        <v>0</v>
      </c>
      <c r="Z4699" s="28">
        <f>+SUMIF('Input Sheet'!$S:$S,$AL4699,'Input Sheet'!D:D)</f>
        <v>0</v>
      </c>
      <c r="AA4699" s="28">
        <f>+SUMIF('Input Sheet'!$S:$S,$AL4699,'Input Sheet'!E:E)</f>
        <v>0</v>
      </c>
      <c r="AB4699" s="28">
        <f>+SUMIF('Input Sheet'!$S:$S,$AL4699,'Input Sheet'!F:F)</f>
        <v>0</v>
      </c>
      <c r="AC4699" s="28">
        <f>+SUMIF('Input Sheet'!$S:$S,$AL4699,'Input Sheet'!G:G)</f>
        <v>0</v>
      </c>
      <c r="AD4699" s="28">
        <f>+SUMIF('Input Sheet'!$S:$S,$AL4699,'Input Sheet'!H:H)</f>
        <v>0</v>
      </c>
      <c r="AE4699" s="28">
        <f>+SUMIF('Input Sheet'!$S:$S,$AL4699,'Input Sheet'!I:I)</f>
        <v>0</v>
      </c>
      <c r="AF4699" s="28">
        <f>+SUMIF('Input Sheet'!$S:$S,$AL4699,'Input Sheet'!J:J)</f>
        <v>0</v>
      </c>
      <c r="AG4699" s="28">
        <f>+SUMIF('Input Sheet'!$S:$S,$AL4699,'Input Sheet'!K:K)</f>
        <v>0</v>
      </c>
      <c r="AH4699" s="28">
        <f>+SUMIF('Input Sheet'!$S:$S,$AL4699,'Input Sheet'!L:L)</f>
        <v>0</v>
      </c>
      <c r="AI4699" s="28">
        <f>+SUMIF('Input Sheet'!$S:$S,$AL4699,'Input Sheet'!M:M)</f>
        <v>0</v>
      </c>
      <c r="AJ4699" s="28">
        <f>+SUMIF('Input Sheet'!$S:$S,$AL4699,'Input Sheet'!N:N)</f>
        <v>0</v>
      </c>
      <c r="AK4699" s="28"/>
      <c r="AL4699" s="27" t="str">
        <f t="shared" si="366"/>
        <v>935-4468</v>
      </c>
      <c r="AM4699" s="34" t="str">
        <f t="shared" si="369"/>
        <v>Overall</v>
      </c>
      <c r="AN4699" s="34" t="str">
        <f t="shared" si="370"/>
        <v>OverallOther Income</v>
      </c>
      <c r="AO4699" s="35"/>
      <c r="AP4699" s="35"/>
      <c r="AQ4699" s="35"/>
    </row>
    <row r="4700" spans="1:43" x14ac:dyDescent="0.25">
      <c r="A4700" s="27" t="s">
        <v>103</v>
      </c>
      <c r="B4700" s="27" t="s">
        <v>104</v>
      </c>
      <c r="C4700" s="27" t="s">
        <v>104</v>
      </c>
      <c r="D4700" s="27" t="s">
        <v>483</v>
      </c>
      <c r="E4700" s="27" t="s">
        <v>713</v>
      </c>
      <c r="F4700" s="27" t="s">
        <v>1088</v>
      </c>
      <c r="G4700" s="27" t="s">
        <v>1089</v>
      </c>
      <c r="H4700" s="34" t="s">
        <v>109</v>
      </c>
      <c r="I4700" s="34" t="s">
        <v>110</v>
      </c>
      <c r="J4700" s="34" t="str">
        <f t="shared" si="367"/>
        <v>OverallOther Income</v>
      </c>
      <c r="K4700" s="34" t="str">
        <f t="shared" si="368"/>
        <v>936Other franchise/business expense</v>
      </c>
      <c r="L4700" s="28">
        <f>+SUMIF('TB 4-24'!M:M,$AL4700,'TB 4-24'!G:G)</f>
        <v>0</v>
      </c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>
        <f>+SUMIF('Input Sheet'!$S:$S,$AL4700,'Input Sheet'!C:C)</f>
        <v>0</v>
      </c>
      <c r="Z4700" s="28">
        <f>+SUMIF('Input Sheet'!$S:$S,$AL4700,'Input Sheet'!D:D)</f>
        <v>0</v>
      </c>
      <c r="AA4700" s="28">
        <f>+SUMIF('Input Sheet'!$S:$S,$AL4700,'Input Sheet'!E:E)</f>
        <v>0</v>
      </c>
      <c r="AB4700" s="28">
        <f>+SUMIF('Input Sheet'!$S:$S,$AL4700,'Input Sheet'!F:F)</f>
        <v>0</v>
      </c>
      <c r="AC4700" s="28">
        <f>+SUMIF('Input Sheet'!$S:$S,$AL4700,'Input Sheet'!G:G)</f>
        <v>0</v>
      </c>
      <c r="AD4700" s="28">
        <f>+SUMIF('Input Sheet'!$S:$S,$AL4700,'Input Sheet'!H:H)</f>
        <v>0</v>
      </c>
      <c r="AE4700" s="28">
        <f>+SUMIF('Input Sheet'!$S:$S,$AL4700,'Input Sheet'!I:I)</f>
        <v>0</v>
      </c>
      <c r="AF4700" s="28">
        <f>+SUMIF('Input Sheet'!$S:$S,$AL4700,'Input Sheet'!J:J)</f>
        <v>0</v>
      </c>
      <c r="AG4700" s="28">
        <f>+SUMIF('Input Sheet'!$S:$S,$AL4700,'Input Sheet'!K:K)</f>
        <v>0</v>
      </c>
      <c r="AH4700" s="28">
        <f>+SUMIF('Input Sheet'!$S:$S,$AL4700,'Input Sheet'!L:L)</f>
        <v>0</v>
      </c>
      <c r="AI4700" s="28">
        <f>+SUMIF('Input Sheet'!$S:$S,$AL4700,'Input Sheet'!M:M)</f>
        <v>0</v>
      </c>
      <c r="AJ4700" s="28">
        <f>+SUMIF('Input Sheet'!$S:$S,$AL4700,'Input Sheet'!N:N)</f>
        <v>0</v>
      </c>
      <c r="AK4700" s="28"/>
      <c r="AL4700" s="27" t="str">
        <f t="shared" si="366"/>
        <v>936-4475</v>
      </c>
      <c r="AM4700" s="34" t="str">
        <f t="shared" si="369"/>
        <v>Overall</v>
      </c>
      <c r="AN4700" s="34" t="str">
        <f t="shared" si="370"/>
        <v>OverallOther Income</v>
      </c>
      <c r="AO4700" s="35"/>
      <c r="AP4700" s="35"/>
      <c r="AQ4700" s="35"/>
    </row>
    <row r="4701" spans="1:43" x14ac:dyDescent="0.25">
      <c r="A4701" s="27" t="s">
        <v>103</v>
      </c>
      <c r="B4701" s="27" t="s">
        <v>104</v>
      </c>
      <c r="C4701" s="27" t="s">
        <v>104</v>
      </c>
      <c r="D4701" s="27" t="s">
        <v>483</v>
      </c>
      <c r="E4701" s="27" t="s">
        <v>712</v>
      </c>
      <c r="F4701" s="27" t="s">
        <v>1088</v>
      </c>
      <c r="G4701" s="27" t="s">
        <v>1089</v>
      </c>
      <c r="H4701" s="34" t="s">
        <v>109</v>
      </c>
      <c r="I4701" s="34" t="s">
        <v>110</v>
      </c>
      <c r="J4701" s="34" t="str">
        <f t="shared" si="367"/>
        <v>OverallOther Income</v>
      </c>
      <c r="K4701" s="34" t="str">
        <f t="shared" si="368"/>
        <v>935Other franchise/business expense</v>
      </c>
      <c r="L4701" s="28">
        <f>+SUMIF('TB 4-24'!M:M,$AL4701,'TB 4-24'!G:G)</f>
        <v>0</v>
      </c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>
        <f>+SUMIF('Input Sheet'!$S:$S,$AL4701,'Input Sheet'!C:C)</f>
        <v>0</v>
      </c>
      <c r="Z4701" s="28">
        <f>+SUMIF('Input Sheet'!$S:$S,$AL4701,'Input Sheet'!D:D)</f>
        <v>0</v>
      </c>
      <c r="AA4701" s="28">
        <f>+SUMIF('Input Sheet'!$S:$S,$AL4701,'Input Sheet'!E:E)</f>
        <v>0</v>
      </c>
      <c r="AB4701" s="28">
        <f>+SUMIF('Input Sheet'!$S:$S,$AL4701,'Input Sheet'!F:F)</f>
        <v>0</v>
      </c>
      <c r="AC4701" s="28">
        <f>+SUMIF('Input Sheet'!$S:$S,$AL4701,'Input Sheet'!G:G)</f>
        <v>0</v>
      </c>
      <c r="AD4701" s="28">
        <f>+SUMIF('Input Sheet'!$S:$S,$AL4701,'Input Sheet'!H:H)</f>
        <v>0</v>
      </c>
      <c r="AE4701" s="28">
        <f>+SUMIF('Input Sheet'!$S:$S,$AL4701,'Input Sheet'!I:I)</f>
        <v>0</v>
      </c>
      <c r="AF4701" s="28">
        <f>+SUMIF('Input Sheet'!$S:$S,$AL4701,'Input Sheet'!J:J)</f>
        <v>0</v>
      </c>
      <c r="AG4701" s="28">
        <f>+SUMIF('Input Sheet'!$S:$S,$AL4701,'Input Sheet'!K:K)</f>
        <v>0</v>
      </c>
      <c r="AH4701" s="28">
        <f>+SUMIF('Input Sheet'!$S:$S,$AL4701,'Input Sheet'!L:L)</f>
        <v>0</v>
      </c>
      <c r="AI4701" s="28">
        <f>+SUMIF('Input Sheet'!$S:$S,$AL4701,'Input Sheet'!M:M)</f>
        <v>0</v>
      </c>
      <c r="AJ4701" s="28">
        <f>+SUMIF('Input Sheet'!$S:$S,$AL4701,'Input Sheet'!N:N)</f>
        <v>0</v>
      </c>
      <c r="AK4701" s="28"/>
      <c r="AL4701" s="27" t="str">
        <f t="shared" si="366"/>
        <v>935-4475</v>
      </c>
      <c r="AM4701" s="34" t="str">
        <f t="shared" si="369"/>
        <v>Overall</v>
      </c>
      <c r="AN4701" s="34" t="str">
        <f t="shared" si="370"/>
        <v>OverallOther Income</v>
      </c>
      <c r="AO4701" s="35"/>
      <c r="AP4701" s="35"/>
      <c r="AQ4701" s="35"/>
    </row>
    <row r="4702" spans="1:43" x14ac:dyDescent="0.25">
      <c r="A4702" s="27" t="s">
        <v>103</v>
      </c>
      <c r="B4702" s="27" t="s">
        <v>104</v>
      </c>
      <c r="C4702" s="27" t="s">
        <v>104</v>
      </c>
      <c r="D4702" s="27" t="s">
        <v>486</v>
      </c>
      <c r="E4702" s="27" t="s">
        <v>713</v>
      </c>
      <c r="F4702" s="27" t="s">
        <v>1088</v>
      </c>
      <c r="G4702" s="27" t="s">
        <v>1089</v>
      </c>
      <c r="H4702" s="34" t="s">
        <v>109</v>
      </c>
      <c r="I4702" s="34" t="s">
        <v>110</v>
      </c>
      <c r="J4702" s="34" t="str">
        <f t="shared" si="367"/>
        <v>OverallOther Income</v>
      </c>
      <c r="K4702" s="34" t="str">
        <f t="shared" si="368"/>
        <v>936Other franchise/business expense</v>
      </c>
      <c r="L4702" s="28">
        <f>+SUMIF('TB 4-24'!M:M,$AL4702,'TB 4-24'!G:G)</f>
        <v>0</v>
      </c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>
        <f>+SUMIF('Input Sheet'!$S:$S,$AL4702,'Input Sheet'!C:C)</f>
        <v>0</v>
      </c>
      <c r="Z4702" s="28">
        <f>+SUMIF('Input Sheet'!$S:$S,$AL4702,'Input Sheet'!D:D)</f>
        <v>0</v>
      </c>
      <c r="AA4702" s="28">
        <f>+SUMIF('Input Sheet'!$S:$S,$AL4702,'Input Sheet'!E:E)</f>
        <v>0</v>
      </c>
      <c r="AB4702" s="28">
        <f>+SUMIF('Input Sheet'!$S:$S,$AL4702,'Input Sheet'!F:F)</f>
        <v>0</v>
      </c>
      <c r="AC4702" s="28">
        <f>+SUMIF('Input Sheet'!$S:$S,$AL4702,'Input Sheet'!G:G)</f>
        <v>0</v>
      </c>
      <c r="AD4702" s="28">
        <f>+SUMIF('Input Sheet'!$S:$S,$AL4702,'Input Sheet'!H:H)</f>
        <v>0</v>
      </c>
      <c r="AE4702" s="28">
        <f>+SUMIF('Input Sheet'!$S:$S,$AL4702,'Input Sheet'!I:I)</f>
        <v>0</v>
      </c>
      <c r="AF4702" s="28">
        <f>+SUMIF('Input Sheet'!$S:$S,$AL4702,'Input Sheet'!J:J)</f>
        <v>0</v>
      </c>
      <c r="AG4702" s="28">
        <f>+SUMIF('Input Sheet'!$S:$S,$AL4702,'Input Sheet'!K:K)</f>
        <v>0</v>
      </c>
      <c r="AH4702" s="28">
        <f>+SUMIF('Input Sheet'!$S:$S,$AL4702,'Input Sheet'!L:L)</f>
        <v>0</v>
      </c>
      <c r="AI4702" s="28">
        <f>+SUMIF('Input Sheet'!$S:$S,$AL4702,'Input Sheet'!M:M)</f>
        <v>0</v>
      </c>
      <c r="AJ4702" s="28">
        <f>+SUMIF('Input Sheet'!$S:$S,$AL4702,'Input Sheet'!N:N)</f>
        <v>0</v>
      </c>
      <c r="AK4702" s="28"/>
      <c r="AL4702" s="27" t="str">
        <f t="shared" si="366"/>
        <v>936-4480</v>
      </c>
      <c r="AM4702" s="34" t="str">
        <f t="shared" si="369"/>
        <v>Overall</v>
      </c>
      <c r="AN4702" s="34" t="str">
        <f t="shared" si="370"/>
        <v>OverallOther Income</v>
      </c>
      <c r="AO4702" s="35"/>
      <c r="AP4702" s="35"/>
      <c r="AQ4702" s="35"/>
    </row>
    <row r="4703" spans="1:43" x14ac:dyDescent="0.25">
      <c r="A4703" s="27" t="s">
        <v>103</v>
      </c>
      <c r="B4703" s="27" t="s">
        <v>104</v>
      </c>
      <c r="C4703" s="27" t="s">
        <v>104</v>
      </c>
      <c r="D4703" s="27" t="s">
        <v>486</v>
      </c>
      <c r="E4703" s="27" t="s">
        <v>712</v>
      </c>
      <c r="F4703" s="27" t="s">
        <v>1088</v>
      </c>
      <c r="G4703" s="27" t="s">
        <v>1089</v>
      </c>
      <c r="H4703" s="34" t="s">
        <v>109</v>
      </c>
      <c r="I4703" s="34" t="s">
        <v>110</v>
      </c>
      <c r="J4703" s="34" t="str">
        <f t="shared" si="367"/>
        <v>OverallOther Income</v>
      </c>
      <c r="K4703" s="34" t="str">
        <f t="shared" si="368"/>
        <v>935Other franchise/business expense</v>
      </c>
      <c r="L4703" s="28">
        <f>+SUMIF('TB 4-24'!M:M,$AL4703,'TB 4-24'!G:G)</f>
        <v>0</v>
      </c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>
        <f>+SUMIF('Input Sheet'!$S:$S,$AL4703,'Input Sheet'!C:C)</f>
        <v>0</v>
      </c>
      <c r="Z4703" s="28">
        <f>+SUMIF('Input Sheet'!$S:$S,$AL4703,'Input Sheet'!D:D)</f>
        <v>0</v>
      </c>
      <c r="AA4703" s="28">
        <f>+SUMIF('Input Sheet'!$S:$S,$AL4703,'Input Sheet'!E:E)</f>
        <v>0</v>
      </c>
      <c r="AB4703" s="28">
        <f>+SUMIF('Input Sheet'!$S:$S,$AL4703,'Input Sheet'!F:F)</f>
        <v>0</v>
      </c>
      <c r="AC4703" s="28">
        <f>+SUMIF('Input Sheet'!$S:$S,$AL4703,'Input Sheet'!G:G)</f>
        <v>0</v>
      </c>
      <c r="AD4703" s="28">
        <f>+SUMIF('Input Sheet'!$S:$S,$AL4703,'Input Sheet'!H:H)</f>
        <v>0</v>
      </c>
      <c r="AE4703" s="28">
        <f>+SUMIF('Input Sheet'!$S:$S,$AL4703,'Input Sheet'!I:I)</f>
        <v>0</v>
      </c>
      <c r="AF4703" s="28">
        <f>+SUMIF('Input Sheet'!$S:$S,$AL4703,'Input Sheet'!J:J)</f>
        <v>0</v>
      </c>
      <c r="AG4703" s="28">
        <f>+SUMIF('Input Sheet'!$S:$S,$AL4703,'Input Sheet'!K:K)</f>
        <v>0</v>
      </c>
      <c r="AH4703" s="28">
        <f>+SUMIF('Input Sheet'!$S:$S,$AL4703,'Input Sheet'!L:L)</f>
        <v>0</v>
      </c>
      <c r="AI4703" s="28">
        <f>+SUMIF('Input Sheet'!$S:$S,$AL4703,'Input Sheet'!M:M)</f>
        <v>0</v>
      </c>
      <c r="AJ4703" s="28">
        <f>+SUMIF('Input Sheet'!$S:$S,$AL4703,'Input Sheet'!N:N)</f>
        <v>0</v>
      </c>
      <c r="AK4703" s="28"/>
      <c r="AL4703" s="27" t="str">
        <f t="shared" si="366"/>
        <v>935-4480</v>
      </c>
      <c r="AM4703" s="34" t="str">
        <f t="shared" si="369"/>
        <v>Overall</v>
      </c>
      <c r="AN4703" s="34" t="str">
        <f t="shared" si="370"/>
        <v>OverallOther Income</v>
      </c>
      <c r="AO4703" s="35"/>
      <c r="AP4703" s="35"/>
      <c r="AQ4703" s="35"/>
    </row>
    <row r="4704" spans="1:43" x14ac:dyDescent="0.25">
      <c r="A4704" s="27" t="s">
        <v>103</v>
      </c>
      <c r="B4704" s="27" t="s">
        <v>104</v>
      </c>
      <c r="C4704" s="27" t="s">
        <v>104</v>
      </c>
      <c r="D4704" s="27" t="s">
        <v>487</v>
      </c>
      <c r="E4704" s="27" t="s">
        <v>713</v>
      </c>
      <c r="F4704" s="27" t="s">
        <v>1088</v>
      </c>
      <c r="G4704" s="27" t="s">
        <v>1089</v>
      </c>
      <c r="H4704" s="34" t="s">
        <v>109</v>
      </c>
      <c r="I4704" s="34" t="s">
        <v>110</v>
      </c>
      <c r="J4704" s="34" t="str">
        <f t="shared" si="367"/>
        <v>OverallOther Income</v>
      </c>
      <c r="K4704" s="34" t="str">
        <f t="shared" si="368"/>
        <v>936Other franchise/business expense</v>
      </c>
      <c r="L4704" s="28">
        <f>+SUMIF('TB 4-24'!M:M,$AL4704,'TB 4-24'!G:G)</f>
        <v>0</v>
      </c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>
        <f>+SUMIF('Input Sheet'!$S:$S,$AL4704,'Input Sheet'!C:C)</f>
        <v>0</v>
      </c>
      <c r="Z4704" s="28">
        <f>+SUMIF('Input Sheet'!$S:$S,$AL4704,'Input Sheet'!D:D)</f>
        <v>0</v>
      </c>
      <c r="AA4704" s="28">
        <f>+SUMIF('Input Sheet'!$S:$S,$AL4704,'Input Sheet'!E:E)</f>
        <v>0</v>
      </c>
      <c r="AB4704" s="28">
        <f>+SUMIF('Input Sheet'!$S:$S,$AL4704,'Input Sheet'!F:F)</f>
        <v>0</v>
      </c>
      <c r="AC4704" s="28">
        <f>+SUMIF('Input Sheet'!$S:$S,$AL4704,'Input Sheet'!G:G)</f>
        <v>0</v>
      </c>
      <c r="AD4704" s="28">
        <f>+SUMIF('Input Sheet'!$S:$S,$AL4704,'Input Sheet'!H:H)</f>
        <v>0</v>
      </c>
      <c r="AE4704" s="28">
        <f>+SUMIF('Input Sheet'!$S:$S,$AL4704,'Input Sheet'!I:I)</f>
        <v>0</v>
      </c>
      <c r="AF4704" s="28">
        <f>+SUMIF('Input Sheet'!$S:$S,$AL4704,'Input Sheet'!J:J)</f>
        <v>0</v>
      </c>
      <c r="AG4704" s="28">
        <f>+SUMIF('Input Sheet'!$S:$S,$AL4704,'Input Sheet'!K:K)</f>
        <v>0</v>
      </c>
      <c r="AH4704" s="28">
        <f>+SUMIF('Input Sheet'!$S:$S,$AL4704,'Input Sheet'!L:L)</f>
        <v>0</v>
      </c>
      <c r="AI4704" s="28">
        <f>+SUMIF('Input Sheet'!$S:$S,$AL4704,'Input Sheet'!M:M)</f>
        <v>0</v>
      </c>
      <c r="AJ4704" s="28">
        <f>+SUMIF('Input Sheet'!$S:$S,$AL4704,'Input Sheet'!N:N)</f>
        <v>0</v>
      </c>
      <c r="AK4704" s="28"/>
      <c r="AL4704" s="27" t="str">
        <f t="shared" si="366"/>
        <v>936-4481</v>
      </c>
      <c r="AM4704" s="34" t="str">
        <f t="shared" si="369"/>
        <v>Overall</v>
      </c>
      <c r="AN4704" s="34" t="str">
        <f t="shared" si="370"/>
        <v>OverallOther Income</v>
      </c>
      <c r="AO4704" s="35"/>
      <c r="AP4704" s="35"/>
      <c r="AQ4704" s="35"/>
    </row>
    <row r="4705" spans="1:43" x14ac:dyDescent="0.25">
      <c r="A4705" s="27" t="s">
        <v>103</v>
      </c>
      <c r="B4705" s="27" t="s">
        <v>104</v>
      </c>
      <c r="C4705" s="27" t="s">
        <v>104</v>
      </c>
      <c r="D4705" s="27" t="s">
        <v>487</v>
      </c>
      <c r="E4705" s="27" t="s">
        <v>712</v>
      </c>
      <c r="F4705" s="27" t="s">
        <v>1088</v>
      </c>
      <c r="G4705" s="27" t="s">
        <v>1089</v>
      </c>
      <c r="H4705" s="34" t="s">
        <v>109</v>
      </c>
      <c r="I4705" s="34" t="s">
        <v>110</v>
      </c>
      <c r="J4705" s="34" t="str">
        <f t="shared" si="367"/>
        <v>OverallOther Income</v>
      </c>
      <c r="K4705" s="34" t="str">
        <f t="shared" si="368"/>
        <v>935Other franchise/business expense</v>
      </c>
      <c r="L4705" s="28">
        <f>+SUMIF('TB 4-24'!M:M,$AL4705,'TB 4-24'!G:G)</f>
        <v>0</v>
      </c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>
        <f>+SUMIF('Input Sheet'!$S:$S,$AL4705,'Input Sheet'!C:C)</f>
        <v>0</v>
      </c>
      <c r="Z4705" s="28">
        <f>+SUMIF('Input Sheet'!$S:$S,$AL4705,'Input Sheet'!D:D)</f>
        <v>0</v>
      </c>
      <c r="AA4705" s="28">
        <f>+SUMIF('Input Sheet'!$S:$S,$AL4705,'Input Sheet'!E:E)</f>
        <v>0</v>
      </c>
      <c r="AB4705" s="28">
        <f>+SUMIF('Input Sheet'!$S:$S,$AL4705,'Input Sheet'!F:F)</f>
        <v>0</v>
      </c>
      <c r="AC4705" s="28">
        <f>+SUMIF('Input Sheet'!$S:$S,$AL4705,'Input Sheet'!G:G)</f>
        <v>0</v>
      </c>
      <c r="AD4705" s="28">
        <f>+SUMIF('Input Sheet'!$S:$S,$AL4705,'Input Sheet'!H:H)</f>
        <v>0</v>
      </c>
      <c r="AE4705" s="28">
        <f>+SUMIF('Input Sheet'!$S:$S,$AL4705,'Input Sheet'!I:I)</f>
        <v>0</v>
      </c>
      <c r="AF4705" s="28">
        <f>+SUMIF('Input Sheet'!$S:$S,$AL4705,'Input Sheet'!J:J)</f>
        <v>0</v>
      </c>
      <c r="AG4705" s="28">
        <f>+SUMIF('Input Sheet'!$S:$S,$AL4705,'Input Sheet'!K:K)</f>
        <v>0</v>
      </c>
      <c r="AH4705" s="28">
        <f>+SUMIF('Input Sheet'!$S:$S,$AL4705,'Input Sheet'!L:L)</f>
        <v>0</v>
      </c>
      <c r="AI4705" s="28">
        <f>+SUMIF('Input Sheet'!$S:$S,$AL4705,'Input Sheet'!M:M)</f>
        <v>0</v>
      </c>
      <c r="AJ4705" s="28">
        <f>+SUMIF('Input Sheet'!$S:$S,$AL4705,'Input Sheet'!N:N)</f>
        <v>0</v>
      </c>
      <c r="AK4705" s="28"/>
      <c r="AL4705" s="27" t="str">
        <f t="shared" si="366"/>
        <v>935-4481</v>
      </c>
      <c r="AM4705" s="34" t="str">
        <f t="shared" si="369"/>
        <v>Overall</v>
      </c>
      <c r="AN4705" s="34" t="str">
        <f t="shared" si="370"/>
        <v>OverallOther Income</v>
      </c>
      <c r="AO4705" s="35"/>
      <c r="AP4705" s="35"/>
      <c r="AQ4705" s="35"/>
    </row>
    <row r="4706" spans="1:43" x14ac:dyDescent="0.25">
      <c r="A4706" s="27" t="s">
        <v>103</v>
      </c>
      <c r="B4706" s="27" t="s">
        <v>104</v>
      </c>
      <c r="C4706" s="27" t="s">
        <v>104</v>
      </c>
      <c r="D4706" s="27" t="s">
        <v>488</v>
      </c>
      <c r="E4706" s="27" t="s">
        <v>713</v>
      </c>
      <c r="F4706" s="27" t="s">
        <v>1088</v>
      </c>
      <c r="G4706" s="27" t="s">
        <v>1089</v>
      </c>
      <c r="H4706" s="34" t="s">
        <v>109</v>
      </c>
      <c r="I4706" s="34" t="s">
        <v>110</v>
      </c>
      <c r="J4706" s="34" t="str">
        <f t="shared" si="367"/>
        <v>OverallOther Income</v>
      </c>
      <c r="K4706" s="34" t="str">
        <f t="shared" si="368"/>
        <v>936Other franchise/business expense</v>
      </c>
      <c r="L4706" s="28">
        <f>+SUMIF('TB 4-24'!M:M,$AL4706,'TB 4-24'!G:G)</f>
        <v>0</v>
      </c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>
        <f>+SUMIF('Input Sheet'!$S:$S,$AL4706,'Input Sheet'!C:C)</f>
        <v>0</v>
      </c>
      <c r="Z4706" s="28">
        <f>+SUMIF('Input Sheet'!$S:$S,$AL4706,'Input Sheet'!D:D)</f>
        <v>0</v>
      </c>
      <c r="AA4706" s="28">
        <f>+SUMIF('Input Sheet'!$S:$S,$AL4706,'Input Sheet'!E:E)</f>
        <v>0</v>
      </c>
      <c r="AB4706" s="28">
        <f>+SUMIF('Input Sheet'!$S:$S,$AL4706,'Input Sheet'!F:F)</f>
        <v>0</v>
      </c>
      <c r="AC4706" s="28">
        <f>+SUMIF('Input Sheet'!$S:$S,$AL4706,'Input Sheet'!G:G)</f>
        <v>0</v>
      </c>
      <c r="AD4706" s="28">
        <f>+SUMIF('Input Sheet'!$S:$S,$AL4706,'Input Sheet'!H:H)</f>
        <v>0</v>
      </c>
      <c r="AE4706" s="28">
        <f>+SUMIF('Input Sheet'!$S:$S,$AL4706,'Input Sheet'!I:I)</f>
        <v>0</v>
      </c>
      <c r="AF4706" s="28">
        <f>+SUMIF('Input Sheet'!$S:$S,$AL4706,'Input Sheet'!J:J)</f>
        <v>0</v>
      </c>
      <c r="AG4706" s="28">
        <f>+SUMIF('Input Sheet'!$S:$S,$AL4706,'Input Sheet'!K:K)</f>
        <v>0</v>
      </c>
      <c r="AH4706" s="28">
        <f>+SUMIF('Input Sheet'!$S:$S,$AL4706,'Input Sheet'!L:L)</f>
        <v>0</v>
      </c>
      <c r="AI4706" s="28">
        <f>+SUMIF('Input Sheet'!$S:$S,$AL4706,'Input Sheet'!M:M)</f>
        <v>0</v>
      </c>
      <c r="AJ4706" s="28">
        <f>+SUMIF('Input Sheet'!$S:$S,$AL4706,'Input Sheet'!N:N)</f>
        <v>0</v>
      </c>
      <c r="AK4706" s="28"/>
      <c r="AL4706" s="27" t="str">
        <f t="shared" si="366"/>
        <v>936-4482</v>
      </c>
      <c r="AM4706" s="34" t="str">
        <f t="shared" si="369"/>
        <v>Overall</v>
      </c>
      <c r="AN4706" s="34" t="str">
        <f t="shared" si="370"/>
        <v>OverallOther Income</v>
      </c>
      <c r="AO4706" s="35"/>
      <c r="AP4706" s="35"/>
      <c r="AQ4706" s="35"/>
    </row>
    <row r="4707" spans="1:43" x14ac:dyDescent="0.25">
      <c r="A4707" s="27" t="s">
        <v>103</v>
      </c>
      <c r="B4707" s="27" t="s">
        <v>104</v>
      </c>
      <c r="C4707" s="27" t="s">
        <v>104</v>
      </c>
      <c r="D4707" s="27" t="s">
        <v>488</v>
      </c>
      <c r="E4707" s="27" t="s">
        <v>712</v>
      </c>
      <c r="F4707" s="27" t="s">
        <v>1088</v>
      </c>
      <c r="G4707" s="27" t="s">
        <v>1089</v>
      </c>
      <c r="H4707" s="34" t="s">
        <v>109</v>
      </c>
      <c r="I4707" s="34" t="s">
        <v>110</v>
      </c>
      <c r="J4707" s="34" t="str">
        <f t="shared" si="367"/>
        <v>OverallOther Income</v>
      </c>
      <c r="K4707" s="34" t="str">
        <f t="shared" si="368"/>
        <v>935Other franchise/business expense</v>
      </c>
      <c r="L4707" s="28">
        <f>+SUMIF('TB 4-24'!M:M,$AL4707,'TB 4-24'!G:G)</f>
        <v>0</v>
      </c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>
        <f>+SUMIF('Input Sheet'!$S:$S,$AL4707,'Input Sheet'!C:C)</f>
        <v>0</v>
      </c>
      <c r="Z4707" s="28">
        <f>+SUMIF('Input Sheet'!$S:$S,$AL4707,'Input Sheet'!D:D)</f>
        <v>0</v>
      </c>
      <c r="AA4707" s="28">
        <f>+SUMIF('Input Sheet'!$S:$S,$AL4707,'Input Sheet'!E:E)</f>
        <v>0</v>
      </c>
      <c r="AB4707" s="28">
        <f>+SUMIF('Input Sheet'!$S:$S,$AL4707,'Input Sheet'!F:F)</f>
        <v>0</v>
      </c>
      <c r="AC4707" s="28">
        <f>+SUMIF('Input Sheet'!$S:$S,$AL4707,'Input Sheet'!G:G)</f>
        <v>0</v>
      </c>
      <c r="AD4707" s="28">
        <f>+SUMIF('Input Sheet'!$S:$S,$AL4707,'Input Sheet'!H:H)</f>
        <v>0</v>
      </c>
      <c r="AE4707" s="28">
        <f>+SUMIF('Input Sheet'!$S:$S,$AL4707,'Input Sheet'!I:I)</f>
        <v>0</v>
      </c>
      <c r="AF4707" s="28">
        <f>+SUMIF('Input Sheet'!$S:$S,$AL4707,'Input Sheet'!J:J)</f>
        <v>0</v>
      </c>
      <c r="AG4707" s="28">
        <f>+SUMIF('Input Sheet'!$S:$S,$AL4707,'Input Sheet'!K:K)</f>
        <v>0</v>
      </c>
      <c r="AH4707" s="28">
        <f>+SUMIF('Input Sheet'!$S:$S,$AL4707,'Input Sheet'!L:L)</f>
        <v>0</v>
      </c>
      <c r="AI4707" s="28">
        <f>+SUMIF('Input Sheet'!$S:$S,$AL4707,'Input Sheet'!M:M)</f>
        <v>0</v>
      </c>
      <c r="AJ4707" s="28">
        <f>+SUMIF('Input Sheet'!$S:$S,$AL4707,'Input Sheet'!N:N)</f>
        <v>0</v>
      </c>
      <c r="AK4707" s="28"/>
      <c r="AL4707" s="27" t="str">
        <f t="shared" si="366"/>
        <v>935-4482</v>
      </c>
      <c r="AM4707" s="34" t="str">
        <f t="shared" si="369"/>
        <v>Overall</v>
      </c>
      <c r="AN4707" s="34" t="str">
        <f t="shared" si="370"/>
        <v>OverallOther Income</v>
      </c>
      <c r="AO4707" s="35"/>
      <c r="AP4707" s="35"/>
      <c r="AQ4707" s="35"/>
    </row>
    <row r="4708" spans="1:43" x14ac:dyDescent="0.25">
      <c r="A4708" s="27" t="s">
        <v>103</v>
      </c>
      <c r="B4708" s="27" t="s">
        <v>104</v>
      </c>
      <c r="C4708" s="27" t="s">
        <v>104</v>
      </c>
      <c r="D4708" s="27" t="s">
        <v>481</v>
      </c>
      <c r="E4708" s="27" t="s">
        <v>713</v>
      </c>
      <c r="F4708" s="27" t="s">
        <v>1088</v>
      </c>
      <c r="G4708" s="27" t="s">
        <v>1089</v>
      </c>
      <c r="H4708" s="34" t="s">
        <v>109</v>
      </c>
      <c r="I4708" s="34" t="s">
        <v>110</v>
      </c>
      <c r="J4708" s="34" t="str">
        <f t="shared" si="367"/>
        <v>OverallOther Income</v>
      </c>
      <c r="K4708" s="34" t="str">
        <f t="shared" si="368"/>
        <v>936Other franchise/business expense</v>
      </c>
      <c r="L4708" s="28">
        <f>+SUMIF('TB 4-24'!M:M,$AL4708,'TB 4-24'!G:G)</f>
        <v>0</v>
      </c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>
        <f>+SUMIF('Input Sheet'!$S:$S,$AL4708,'Input Sheet'!C:C)</f>
        <v>0</v>
      </c>
      <c r="Z4708" s="28">
        <f>+SUMIF('Input Sheet'!$S:$S,$AL4708,'Input Sheet'!D:D)</f>
        <v>0</v>
      </c>
      <c r="AA4708" s="28">
        <f>+SUMIF('Input Sheet'!$S:$S,$AL4708,'Input Sheet'!E:E)</f>
        <v>0</v>
      </c>
      <c r="AB4708" s="28">
        <f>+SUMIF('Input Sheet'!$S:$S,$AL4708,'Input Sheet'!F:F)</f>
        <v>0</v>
      </c>
      <c r="AC4708" s="28">
        <f>+SUMIF('Input Sheet'!$S:$S,$AL4708,'Input Sheet'!G:G)</f>
        <v>0</v>
      </c>
      <c r="AD4708" s="28">
        <f>+SUMIF('Input Sheet'!$S:$S,$AL4708,'Input Sheet'!H:H)</f>
        <v>0</v>
      </c>
      <c r="AE4708" s="28">
        <f>+SUMIF('Input Sheet'!$S:$S,$AL4708,'Input Sheet'!I:I)</f>
        <v>0</v>
      </c>
      <c r="AF4708" s="28">
        <f>+SUMIF('Input Sheet'!$S:$S,$AL4708,'Input Sheet'!J:J)</f>
        <v>0</v>
      </c>
      <c r="AG4708" s="28">
        <f>+SUMIF('Input Sheet'!$S:$S,$AL4708,'Input Sheet'!K:K)</f>
        <v>0</v>
      </c>
      <c r="AH4708" s="28">
        <f>+SUMIF('Input Sheet'!$S:$S,$AL4708,'Input Sheet'!L:L)</f>
        <v>0</v>
      </c>
      <c r="AI4708" s="28">
        <f>+SUMIF('Input Sheet'!$S:$S,$AL4708,'Input Sheet'!M:M)</f>
        <v>0</v>
      </c>
      <c r="AJ4708" s="28">
        <f>+SUMIF('Input Sheet'!$S:$S,$AL4708,'Input Sheet'!N:N)</f>
        <v>0</v>
      </c>
      <c r="AK4708" s="28"/>
      <c r="AL4708" s="27" t="str">
        <f t="shared" si="366"/>
        <v>936-4485</v>
      </c>
      <c r="AM4708" s="34" t="str">
        <f t="shared" si="369"/>
        <v>Overall</v>
      </c>
      <c r="AN4708" s="34" t="str">
        <f t="shared" si="370"/>
        <v>OverallOther Income</v>
      </c>
      <c r="AO4708" s="35"/>
      <c r="AP4708" s="35"/>
      <c r="AQ4708" s="35"/>
    </row>
    <row r="4709" spans="1:43" x14ac:dyDescent="0.25">
      <c r="A4709" s="27" t="s">
        <v>103</v>
      </c>
      <c r="B4709" s="27" t="s">
        <v>104</v>
      </c>
      <c r="C4709" s="27" t="s">
        <v>104</v>
      </c>
      <c r="D4709" s="27" t="s">
        <v>481</v>
      </c>
      <c r="E4709" s="27" t="s">
        <v>712</v>
      </c>
      <c r="F4709" s="27" t="s">
        <v>1088</v>
      </c>
      <c r="G4709" s="27" t="s">
        <v>1089</v>
      </c>
      <c r="H4709" s="34" t="s">
        <v>109</v>
      </c>
      <c r="I4709" s="34" t="s">
        <v>110</v>
      </c>
      <c r="J4709" s="34" t="str">
        <f t="shared" si="367"/>
        <v>OverallOther Income</v>
      </c>
      <c r="K4709" s="34" t="str">
        <f t="shared" si="368"/>
        <v>935Other franchise/business expense</v>
      </c>
      <c r="L4709" s="28">
        <f>+SUMIF('TB 4-24'!M:M,$AL4709,'TB 4-24'!G:G)</f>
        <v>0</v>
      </c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>
        <f>+SUMIF('Input Sheet'!$S:$S,$AL4709,'Input Sheet'!C:C)</f>
        <v>0</v>
      </c>
      <c r="Z4709" s="28">
        <f>+SUMIF('Input Sheet'!$S:$S,$AL4709,'Input Sheet'!D:D)</f>
        <v>0</v>
      </c>
      <c r="AA4709" s="28">
        <f>+SUMIF('Input Sheet'!$S:$S,$AL4709,'Input Sheet'!E:E)</f>
        <v>0</v>
      </c>
      <c r="AB4709" s="28">
        <f>+SUMIF('Input Sheet'!$S:$S,$AL4709,'Input Sheet'!F:F)</f>
        <v>0</v>
      </c>
      <c r="AC4709" s="28">
        <f>+SUMIF('Input Sheet'!$S:$S,$AL4709,'Input Sheet'!G:G)</f>
        <v>0</v>
      </c>
      <c r="AD4709" s="28">
        <f>+SUMIF('Input Sheet'!$S:$S,$AL4709,'Input Sheet'!H:H)</f>
        <v>0</v>
      </c>
      <c r="AE4709" s="28">
        <f>+SUMIF('Input Sheet'!$S:$S,$AL4709,'Input Sheet'!I:I)</f>
        <v>0</v>
      </c>
      <c r="AF4709" s="28">
        <f>+SUMIF('Input Sheet'!$S:$S,$AL4709,'Input Sheet'!J:J)</f>
        <v>0</v>
      </c>
      <c r="AG4709" s="28">
        <f>+SUMIF('Input Sheet'!$S:$S,$AL4709,'Input Sheet'!K:K)</f>
        <v>0</v>
      </c>
      <c r="AH4709" s="28">
        <f>+SUMIF('Input Sheet'!$S:$S,$AL4709,'Input Sheet'!L:L)</f>
        <v>0</v>
      </c>
      <c r="AI4709" s="28">
        <f>+SUMIF('Input Sheet'!$S:$S,$AL4709,'Input Sheet'!M:M)</f>
        <v>0</v>
      </c>
      <c r="AJ4709" s="28">
        <f>+SUMIF('Input Sheet'!$S:$S,$AL4709,'Input Sheet'!N:N)</f>
        <v>0</v>
      </c>
      <c r="AK4709" s="28"/>
      <c r="AL4709" s="27" t="str">
        <f t="shared" si="366"/>
        <v>935-4485</v>
      </c>
      <c r="AM4709" s="34" t="str">
        <f t="shared" si="369"/>
        <v>Overall</v>
      </c>
      <c r="AN4709" s="34" t="str">
        <f t="shared" si="370"/>
        <v>OverallOther Income</v>
      </c>
      <c r="AO4709" s="35"/>
      <c r="AP4709" s="35"/>
      <c r="AQ4709" s="35"/>
    </row>
    <row r="4710" spans="1:43" x14ac:dyDescent="0.25">
      <c r="A4710" s="27" t="s">
        <v>103</v>
      </c>
      <c r="B4710" s="27" t="s">
        <v>104</v>
      </c>
      <c r="C4710" s="27" t="s">
        <v>104</v>
      </c>
      <c r="D4710" s="27" t="s">
        <v>482</v>
      </c>
      <c r="E4710" s="27" t="s">
        <v>713</v>
      </c>
      <c r="F4710" s="27" t="s">
        <v>1088</v>
      </c>
      <c r="G4710" s="27" t="s">
        <v>1089</v>
      </c>
      <c r="H4710" s="34" t="s">
        <v>109</v>
      </c>
      <c r="I4710" s="34" t="s">
        <v>110</v>
      </c>
      <c r="J4710" s="34" t="str">
        <f t="shared" si="367"/>
        <v>OverallOther Income</v>
      </c>
      <c r="K4710" s="34" t="str">
        <f t="shared" si="368"/>
        <v>936Other franchise/business expense</v>
      </c>
      <c r="L4710" s="28">
        <f>+SUMIF('TB 4-24'!M:M,$AL4710,'TB 4-24'!G:G)</f>
        <v>0</v>
      </c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>
        <f>+SUMIF('Input Sheet'!$S:$S,$AL4710,'Input Sheet'!C:C)</f>
        <v>0</v>
      </c>
      <c r="Z4710" s="28">
        <f>+SUMIF('Input Sheet'!$S:$S,$AL4710,'Input Sheet'!D:D)</f>
        <v>0</v>
      </c>
      <c r="AA4710" s="28">
        <f>+SUMIF('Input Sheet'!$S:$S,$AL4710,'Input Sheet'!E:E)</f>
        <v>0</v>
      </c>
      <c r="AB4710" s="28">
        <f>+SUMIF('Input Sheet'!$S:$S,$AL4710,'Input Sheet'!F:F)</f>
        <v>0</v>
      </c>
      <c r="AC4710" s="28">
        <f>+SUMIF('Input Sheet'!$S:$S,$AL4710,'Input Sheet'!G:G)</f>
        <v>0</v>
      </c>
      <c r="AD4710" s="28">
        <f>+SUMIF('Input Sheet'!$S:$S,$AL4710,'Input Sheet'!H:H)</f>
        <v>0</v>
      </c>
      <c r="AE4710" s="28">
        <f>+SUMIF('Input Sheet'!$S:$S,$AL4710,'Input Sheet'!I:I)</f>
        <v>0</v>
      </c>
      <c r="AF4710" s="28">
        <f>+SUMIF('Input Sheet'!$S:$S,$AL4710,'Input Sheet'!J:J)</f>
        <v>0</v>
      </c>
      <c r="AG4710" s="28">
        <f>+SUMIF('Input Sheet'!$S:$S,$AL4710,'Input Sheet'!K:K)</f>
        <v>0</v>
      </c>
      <c r="AH4710" s="28">
        <f>+SUMIF('Input Sheet'!$S:$S,$AL4710,'Input Sheet'!L:L)</f>
        <v>0</v>
      </c>
      <c r="AI4710" s="28">
        <f>+SUMIF('Input Sheet'!$S:$S,$AL4710,'Input Sheet'!M:M)</f>
        <v>0</v>
      </c>
      <c r="AJ4710" s="28">
        <f>+SUMIF('Input Sheet'!$S:$S,$AL4710,'Input Sheet'!N:N)</f>
        <v>0</v>
      </c>
      <c r="AK4710" s="28"/>
      <c r="AL4710" s="27" t="str">
        <f t="shared" si="366"/>
        <v>936-4495</v>
      </c>
      <c r="AM4710" s="34" t="str">
        <f t="shared" si="369"/>
        <v>Overall</v>
      </c>
      <c r="AN4710" s="34" t="str">
        <f t="shared" si="370"/>
        <v>OverallOther Income</v>
      </c>
      <c r="AO4710" s="35"/>
      <c r="AP4710" s="35"/>
      <c r="AQ4710" s="35"/>
    </row>
    <row r="4711" spans="1:43" x14ac:dyDescent="0.25">
      <c r="A4711" s="27" t="s">
        <v>103</v>
      </c>
      <c r="B4711" s="27" t="s">
        <v>104</v>
      </c>
      <c r="C4711" s="27" t="s">
        <v>104</v>
      </c>
      <c r="D4711" s="27" t="s">
        <v>482</v>
      </c>
      <c r="E4711" s="27" t="s">
        <v>712</v>
      </c>
      <c r="F4711" s="27" t="s">
        <v>1088</v>
      </c>
      <c r="G4711" s="27" t="s">
        <v>1089</v>
      </c>
      <c r="H4711" s="34" t="s">
        <v>109</v>
      </c>
      <c r="I4711" s="34" t="s">
        <v>110</v>
      </c>
      <c r="J4711" s="34" t="str">
        <f t="shared" si="367"/>
        <v>OverallOther Income</v>
      </c>
      <c r="K4711" s="34" t="str">
        <f t="shared" si="368"/>
        <v>935Other franchise/business expense</v>
      </c>
      <c r="L4711" s="28">
        <f>+SUMIF('TB 4-24'!M:M,$AL4711,'TB 4-24'!G:G)</f>
        <v>0</v>
      </c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>
        <f>+SUMIF('Input Sheet'!$S:$S,$AL4711,'Input Sheet'!C:C)</f>
        <v>0</v>
      </c>
      <c r="Z4711" s="28">
        <f>+SUMIF('Input Sheet'!$S:$S,$AL4711,'Input Sheet'!D:D)</f>
        <v>0</v>
      </c>
      <c r="AA4711" s="28">
        <f>+SUMIF('Input Sheet'!$S:$S,$AL4711,'Input Sheet'!E:E)</f>
        <v>0</v>
      </c>
      <c r="AB4711" s="28">
        <f>+SUMIF('Input Sheet'!$S:$S,$AL4711,'Input Sheet'!F:F)</f>
        <v>0</v>
      </c>
      <c r="AC4711" s="28">
        <f>+SUMIF('Input Sheet'!$S:$S,$AL4711,'Input Sheet'!G:G)</f>
        <v>0</v>
      </c>
      <c r="AD4711" s="28">
        <f>+SUMIF('Input Sheet'!$S:$S,$AL4711,'Input Sheet'!H:H)</f>
        <v>0</v>
      </c>
      <c r="AE4711" s="28">
        <f>+SUMIF('Input Sheet'!$S:$S,$AL4711,'Input Sheet'!I:I)</f>
        <v>0</v>
      </c>
      <c r="AF4711" s="28">
        <f>+SUMIF('Input Sheet'!$S:$S,$AL4711,'Input Sheet'!J:J)</f>
        <v>0</v>
      </c>
      <c r="AG4711" s="28">
        <f>+SUMIF('Input Sheet'!$S:$S,$AL4711,'Input Sheet'!K:K)</f>
        <v>0</v>
      </c>
      <c r="AH4711" s="28">
        <f>+SUMIF('Input Sheet'!$S:$S,$AL4711,'Input Sheet'!L:L)</f>
        <v>0</v>
      </c>
      <c r="AI4711" s="28">
        <f>+SUMIF('Input Sheet'!$S:$S,$AL4711,'Input Sheet'!M:M)</f>
        <v>0</v>
      </c>
      <c r="AJ4711" s="28">
        <f>+SUMIF('Input Sheet'!$S:$S,$AL4711,'Input Sheet'!N:N)</f>
        <v>0</v>
      </c>
      <c r="AK4711" s="28"/>
      <c r="AL4711" s="27" t="str">
        <f t="shared" si="366"/>
        <v>935-4495</v>
      </c>
      <c r="AM4711" s="34" t="str">
        <f t="shared" si="369"/>
        <v>Overall</v>
      </c>
      <c r="AN4711" s="34" t="str">
        <f t="shared" si="370"/>
        <v>OverallOther Income</v>
      </c>
      <c r="AO4711" s="35"/>
      <c r="AP4711" s="35"/>
      <c r="AQ4711" s="35"/>
    </row>
    <row r="4712" spans="1:43" x14ac:dyDescent="0.25">
      <c r="A4712" s="27" t="s">
        <v>103</v>
      </c>
      <c r="B4712" s="27" t="s">
        <v>104</v>
      </c>
      <c r="C4712" s="27" t="s">
        <v>104</v>
      </c>
      <c r="D4712" s="27" t="s">
        <v>490</v>
      </c>
      <c r="E4712" s="27" t="s">
        <v>713</v>
      </c>
      <c r="F4712" s="27" t="s">
        <v>1088</v>
      </c>
      <c r="G4712" s="27" t="s">
        <v>1089</v>
      </c>
      <c r="H4712" s="34" t="s">
        <v>109</v>
      </c>
      <c r="I4712" s="34" t="s">
        <v>110</v>
      </c>
      <c r="J4712" s="34" t="str">
        <f t="shared" si="367"/>
        <v>OverallOther Income</v>
      </c>
      <c r="K4712" s="34" t="str">
        <f t="shared" si="368"/>
        <v>936Other franchise/business expense</v>
      </c>
      <c r="L4712" s="28">
        <f>+SUMIF('TB 4-24'!M:M,$AL4712,'TB 4-24'!G:G)</f>
        <v>0</v>
      </c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>
        <f>+SUMIF('Input Sheet'!$S:$S,$AL4712,'Input Sheet'!C:C)</f>
        <v>0</v>
      </c>
      <c r="Z4712" s="28">
        <f>+SUMIF('Input Sheet'!$S:$S,$AL4712,'Input Sheet'!D:D)</f>
        <v>0</v>
      </c>
      <c r="AA4712" s="28">
        <f>+SUMIF('Input Sheet'!$S:$S,$AL4712,'Input Sheet'!E:E)</f>
        <v>0</v>
      </c>
      <c r="AB4712" s="28">
        <f>+SUMIF('Input Sheet'!$S:$S,$AL4712,'Input Sheet'!F:F)</f>
        <v>0</v>
      </c>
      <c r="AC4712" s="28">
        <f>+SUMIF('Input Sheet'!$S:$S,$AL4712,'Input Sheet'!G:G)</f>
        <v>0</v>
      </c>
      <c r="AD4712" s="28">
        <f>+SUMIF('Input Sheet'!$S:$S,$AL4712,'Input Sheet'!H:H)</f>
        <v>0</v>
      </c>
      <c r="AE4712" s="28">
        <f>+SUMIF('Input Sheet'!$S:$S,$AL4712,'Input Sheet'!I:I)</f>
        <v>0</v>
      </c>
      <c r="AF4712" s="28">
        <f>+SUMIF('Input Sheet'!$S:$S,$AL4712,'Input Sheet'!J:J)</f>
        <v>0</v>
      </c>
      <c r="AG4712" s="28">
        <f>+SUMIF('Input Sheet'!$S:$S,$AL4712,'Input Sheet'!K:K)</f>
        <v>0</v>
      </c>
      <c r="AH4712" s="28">
        <f>+SUMIF('Input Sheet'!$S:$S,$AL4712,'Input Sheet'!L:L)</f>
        <v>0</v>
      </c>
      <c r="AI4712" s="28">
        <f>+SUMIF('Input Sheet'!$S:$S,$AL4712,'Input Sheet'!M:M)</f>
        <v>0</v>
      </c>
      <c r="AJ4712" s="28">
        <f>+SUMIF('Input Sheet'!$S:$S,$AL4712,'Input Sheet'!N:N)</f>
        <v>0</v>
      </c>
      <c r="AK4712" s="28"/>
      <c r="AL4712" s="27" t="str">
        <f t="shared" si="366"/>
        <v>936-4500</v>
      </c>
      <c r="AM4712" s="34" t="str">
        <f t="shared" si="369"/>
        <v>Overall</v>
      </c>
      <c r="AN4712" s="34" t="str">
        <f t="shared" si="370"/>
        <v>OverallOther Income</v>
      </c>
      <c r="AO4712" s="35"/>
      <c r="AP4712" s="35"/>
      <c r="AQ4712" s="35"/>
    </row>
    <row r="4713" spans="1:43" x14ac:dyDescent="0.25">
      <c r="A4713" s="27" t="s">
        <v>103</v>
      </c>
      <c r="B4713" s="27" t="s">
        <v>104</v>
      </c>
      <c r="C4713" s="27" t="s">
        <v>104</v>
      </c>
      <c r="D4713" s="27" t="s">
        <v>490</v>
      </c>
      <c r="E4713" s="27" t="s">
        <v>712</v>
      </c>
      <c r="F4713" s="27" t="s">
        <v>1088</v>
      </c>
      <c r="G4713" s="27" t="s">
        <v>1089</v>
      </c>
      <c r="H4713" s="34" t="s">
        <v>109</v>
      </c>
      <c r="I4713" s="34" t="s">
        <v>110</v>
      </c>
      <c r="J4713" s="34" t="str">
        <f t="shared" si="367"/>
        <v>OverallOther Income</v>
      </c>
      <c r="K4713" s="34" t="str">
        <f t="shared" si="368"/>
        <v>935Other franchise/business expense</v>
      </c>
      <c r="L4713" s="28">
        <f>+SUMIF('TB 4-24'!M:M,$AL4713,'TB 4-24'!G:G)</f>
        <v>0</v>
      </c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>
        <f>+SUMIF('Input Sheet'!$S:$S,$AL4713,'Input Sheet'!C:C)</f>
        <v>0</v>
      </c>
      <c r="Z4713" s="28">
        <f>+SUMIF('Input Sheet'!$S:$S,$AL4713,'Input Sheet'!D:D)</f>
        <v>0</v>
      </c>
      <c r="AA4713" s="28">
        <f>+SUMIF('Input Sheet'!$S:$S,$AL4713,'Input Sheet'!E:E)</f>
        <v>0</v>
      </c>
      <c r="AB4713" s="28">
        <f>+SUMIF('Input Sheet'!$S:$S,$AL4713,'Input Sheet'!F:F)</f>
        <v>0</v>
      </c>
      <c r="AC4713" s="28">
        <f>+SUMIF('Input Sheet'!$S:$S,$AL4713,'Input Sheet'!G:G)</f>
        <v>0</v>
      </c>
      <c r="AD4713" s="28">
        <f>+SUMIF('Input Sheet'!$S:$S,$AL4713,'Input Sheet'!H:H)</f>
        <v>0</v>
      </c>
      <c r="AE4713" s="28">
        <f>+SUMIF('Input Sheet'!$S:$S,$AL4713,'Input Sheet'!I:I)</f>
        <v>0</v>
      </c>
      <c r="AF4713" s="28">
        <f>+SUMIF('Input Sheet'!$S:$S,$AL4713,'Input Sheet'!J:J)</f>
        <v>0</v>
      </c>
      <c r="AG4713" s="28">
        <f>+SUMIF('Input Sheet'!$S:$S,$AL4713,'Input Sheet'!K:K)</f>
        <v>0</v>
      </c>
      <c r="AH4713" s="28">
        <f>+SUMIF('Input Sheet'!$S:$S,$AL4713,'Input Sheet'!L:L)</f>
        <v>0</v>
      </c>
      <c r="AI4713" s="28">
        <f>+SUMIF('Input Sheet'!$S:$S,$AL4713,'Input Sheet'!M:M)</f>
        <v>0</v>
      </c>
      <c r="AJ4713" s="28">
        <f>+SUMIF('Input Sheet'!$S:$S,$AL4713,'Input Sheet'!N:N)</f>
        <v>0</v>
      </c>
      <c r="AK4713" s="28"/>
      <c r="AL4713" s="27" t="str">
        <f t="shared" si="366"/>
        <v>935-4500</v>
      </c>
      <c r="AM4713" s="34" t="str">
        <f t="shared" si="369"/>
        <v>Overall</v>
      </c>
      <c r="AN4713" s="34" t="str">
        <f t="shared" si="370"/>
        <v>OverallOther Income</v>
      </c>
      <c r="AO4713" s="35"/>
      <c r="AP4713" s="35"/>
      <c r="AQ4713" s="35"/>
    </row>
    <row r="4714" spans="1:43" x14ac:dyDescent="0.25">
      <c r="A4714" s="27" t="s">
        <v>103</v>
      </c>
      <c r="B4714" s="27" t="s">
        <v>104</v>
      </c>
      <c r="C4714" s="27" t="s">
        <v>104</v>
      </c>
      <c r="D4714" s="27" t="s">
        <v>470</v>
      </c>
      <c r="E4714" s="27" t="s">
        <v>713</v>
      </c>
      <c r="F4714" s="27" t="s">
        <v>1088</v>
      </c>
      <c r="G4714" s="27" t="s">
        <v>1089</v>
      </c>
      <c r="H4714" s="34" t="s">
        <v>109</v>
      </c>
      <c r="I4714" s="34" t="s">
        <v>110</v>
      </c>
      <c r="J4714" s="34" t="str">
        <f t="shared" si="367"/>
        <v>OverallOther Income</v>
      </c>
      <c r="K4714" s="34" t="str">
        <f t="shared" si="368"/>
        <v>936Other franchise/business expense</v>
      </c>
      <c r="L4714" s="28">
        <f>+SUMIF('TB 4-24'!M:M,$AL4714,'TB 4-24'!G:G)</f>
        <v>0</v>
      </c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>
        <f>+SUMIF('Input Sheet'!$S:$S,$AL4714,'Input Sheet'!C:C)</f>
        <v>3316.7481604693571</v>
      </c>
      <c r="Z4714" s="28">
        <f>+SUMIF('Input Sheet'!$S:$S,$AL4714,'Input Sheet'!D:D)</f>
        <v>3927.7280847663437</v>
      </c>
      <c r="AA4714" s="28">
        <f>+SUMIF('Input Sheet'!$S:$S,$AL4714,'Input Sheet'!E:E)</f>
        <v>3665.8795457819206</v>
      </c>
      <c r="AB4714" s="28">
        <f>+SUMIF('Input Sheet'!$S:$S,$AL4714,'Input Sheet'!F:F)</f>
        <v>7157.1933989075587</v>
      </c>
      <c r="AC4714" s="28">
        <f>+SUMIF('Input Sheet'!$S:$S,$AL4714,'Input Sheet'!G:G)</f>
        <v>6982.6277062512772</v>
      </c>
      <c r="AD4714" s="28">
        <f>+SUMIF('Input Sheet'!$S:$S,$AL4714,'Input Sheet'!H:H)</f>
        <v>6808.0620135949948</v>
      </c>
      <c r="AE4714" s="28">
        <f>+SUMIF('Input Sheet'!$S:$S,$AL4714,'Input Sheet'!I:I)</f>
        <v>7157.1933989075587</v>
      </c>
      <c r="AF4714" s="28">
        <f>+SUMIF('Input Sheet'!$S:$S,$AL4714,'Input Sheet'!J:J)</f>
        <v>8291.8704011733917</v>
      </c>
      <c r="AG4714" s="28">
        <f>+SUMIF('Input Sheet'!$S:$S,$AL4714,'Input Sheet'!K:K)</f>
        <v>6808.0620135949948</v>
      </c>
      <c r="AH4714" s="28">
        <f>+SUMIF('Input Sheet'!$S:$S,$AL4714,'Input Sheet'!L:L)</f>
        <v>6808.0620135949948</v>
      </c>
      <c r="AI4714" s="28">
        <f>+SUMIF('Input Sheet'!$S:$S,$AL4714,'Input Sheet'!M:M)</f>
        <v>6284.3649356261494</v>
      </c>
      <c r="AJ4714" s="28">
        <f>+SUMIF('Input Sheet'!$S:$S,$AL4714,'Input Sheet'!N:N)</f>
        <v>8291.8704011733917</v>
      </c>
      <c r="AK4714" s="28"/>
      <c r="AL4714" s="27" t="str">
        <f t="shared" si="366"/>
        <v>936-4505</v>
      </c>
      <c r="AM4714" s="34" t="str">
        <f t="shared" si="369"/>
        <v>Overall</v>
      </c>
      <c r="AN4714" s="34" t="str">
        <f t="shared" si="370"/>
        <v>OverallOther Income</v>
      </c>
      <c r="AO4714" s="35"/>
      <c r="AP4714" s="35"/>
      <c r="AQ4714" s="35"/>
    </row>
    <row r="4715" spans="1:43" x14ac:dyDescent="0.25">
      <c r="A4715" s="27" t="s">
        <v>103</v>
      </c>
      <c r="B4715" s="27" t="s">
        <v>104</v>
      </c>
      <c r="C4715" s="27" t="s">
        <v>104</v>
      </c>
      <c r="D4715" s="27" t="s">
        <v>470</v>
      </c>
      <c r="E4715" s="27" t="s">
        <v>712</v>
      </c>
      <c r="F4715" s="27" t="s">
        <v>1088</v>
      </c>
      <c r="G4715" s="27" t="s">
        <v>1089</v>
      </c>
      <c r="H4715" s="34" t="s">
        <v>109</v>
      </c>
      <c r="I4715" s="34" t="s">
        <v>110</v>
      </c>
      <c r="J4715" s="34" t="str">
        <f t="shared" si="367"/>
        <v>OverallOther Income</v>
      </c>
      <c r="K4715" s="34" t="str">
        <f t="shared" si="368"/>
        <v>935Other franchise/business expense</v>
      </c>
      <c r="L4715" s="28">
        <f>+SUMIF('TB 4-24'!M:M,$AL4715,'TB 4-24'!G:G)</f>
        <v>0</v>
      </c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>
        <f>+SUMIF('Input Sheet'!$S:$S,$AL4715,'Input Sheet'!C:C)</f>
        <v>11687.938202435522</v>
      </c>
      <c r="Z4715" s="28">
        <f>+SUMIF('Input Sheet'!$S:$S,$AL4715,'Input Sheet'!D:D)</f>
        <v>14385.154710689871</v>
      </c>
      <c r="AA4715" s="28">
        <f>+SUMIF('Input Sheet'!$S:$S,$AL4715,'Input Sheet'!E:E)</f>
        <v>13935.618625980815</v>
      </c>
      <c r="AB4715" s="28">
        <f>+SUMIF('Input Sheet'!$S:$S,$AL4715,'Input Sheet'!F:F)</f>
        <v>11867.752636319145</v>
      </c>
      <c r="AC4715" s="28">
        <f>+SUMIF('Input Sheet'!$S:$S,$AL4715,'Input Sheet'!G:G)</f>
        <v>14834.69079539893</v>
      </c>
      <c r="AD4715" s="28">
        <f>+SUMIF('Input Sheet'!$S:$S,$AL4715,'Input Sheet'!H:H)</f>
        <v>15104.412446224364</v>
      </c>
      <c r="AE4715" s="28">
        <f>+SUMIF('Input Sheet'!$S:$S,$AL4715,'Input Sheet'!I:I)</f>
        <v>14834.69079539893</v>
      </c>
      <c r="AF4715" s="28">
        <f>+SUMIF('Input Sheet'!$S:$S,$AL4715,'Input Sheet'!J:J)</f>
        <v>15733.762964817048</v>
      </c>
      <c r="AG4715" s="28">
        <f>+SUMIF('Input Sheet'!$S:$S,$AL4715,'Input Sheet'!K:K)</f>
        <v>15284.226880107988</v>
      </c>
      <c r="AH4715" s="28">
        <f>+SUMIF('Input Sheet'!$S:$S,$AL4715,'Input Sheet'!L:L)</f>
        <v>14564.969144573495</v>
      </c>
      <c r="AI4715" s="28">
        <f>+SUMIF('Input Sheet'!$S:$S,$AL4715,'Input Sheet'!M:M)</f>
        <v>12047.567070202766</v>
      </c>
      <c r="AJ4715" s="28">
        <f>+SUMIF('Input Sheet'!$S:$S,$AL4715,'Input Sheet'!N:N)</f>
        <v>16003.484615642483</v>
      </c>
      <c r="AK4715" s="28"/>
      <c r="AL4715" s="27" t="str">
        <f t="shared" si="366"/>
        <v>935-4505</v>
      </c>
      <c r="AM4715" s="34" t="str">
        <f t="shared" si="369"/>
        <v>Overall</v>
      </c>
      <c r="AN4715" s="34" t="str">
        <f t="shared" si="370"/>
        <v>OverallOther Income</v>
      </c>
      <c r="AO4715" s="35"/>
      <c r="AP4715" s="35"/>
      <c r="AQ4715" s="35"/>
    </row>
    <row r="4716" spans="1:43" x14ac:dyDescent="0.25">
      <c r="A4716" s="27" t="s">
        <v>103</v>
      </c>
      <c r="B4716" s="27" t="s">
        <v>104</v>
      </c>
      <c r="C4716" s="27" t="s">
        <v>104</v>
      </c>
      <c r="D4716" s="27" t="s">
        <v>473</v>
      </c>
      <c r="E4716" s="27" t="s">
        <v>713</v>
      </c>
      <c r="F4716" s="27" t="s">
        <v>1088</v>
      </c>
      <c r="G4716" s="27" t="s">
        <v>1089</v>
      </c>
      <c r="H4716" s="34" t="s">
        <v>109</v>
      </c>
      <c r="I4716" s="34" t="s">
        <v>110</v>
      </c>
      <c r="J4716" s="34" t="str">
        <f t="shared" si="367"/>
        <v>OverallOther Income</v>
      </c>
      <c r="K4716" s="34" t="str">
        <f t="shared" si="368"/>
        <v>936Other franchise/business expense</v>
      </c>
      <c r="L4716" s="28">
        <f>+SUMIF('TB 4-24'!M:M,$AL4716,'TB 4-24'!G:G)</f>
        <v>0</v>
      </c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>
        <f>+SUMIF('Input Sheet'!$S:$S,$AL4716,'Input Sheet'!C:C)</f>
        <v>0</v>
      </c>
      <c r="Z4716" s="28">
        <f>+SUMIF('Input Sheet'!$S:$S,$AL4716,'Input Sheet'!D:D)</f>
        <v>0</v>
      </c>
      <c r="AA4716" s="28">
        <f>+SUMIF('Input Sheet'!$S:$S,$AL4716,'Input Sheet'!E:E)</f>
        <v>0</v>
      </c>
      <c r="AB4716" s="28">
        <f>+SUMIF('Input Sheet'!$S:$S,$AL4716,'Input Sheet'!F:F)</f>
        <v>0</v>
      </c>
      <c r="AC4716" s="28">
        <f>+SUMIF('Input Sheet'!$S:$S,$AL4716,'Input Sheet'!G:G)</f>
        <v>0</v>
      </c>
      <c r="AD4716" s="28">
        <f>+SUMIF('Input Sheet'!$S:$S,$AL4716,'Input Sheet'!H:H)</f>
        <v>0</v>
      </c>
      <c r="AE4716" s="28">
        <f>+SUMIF('Input Sheet'!$S:$S,$AL4716,'Input Sheet'!I:I)</f>
        <v>0</v>
      </c>
      <c r="AF4716" s="28">
        <f>+SUMIF('Input Sheet'!$S:$S,$AL4716,'Input Sheet'!J:J)</f>
        <v>0</v>
      </c>
      <c r="AG4716" s="28">
        <f>+SUMIF('Input Sheet'!$S:$S,$AL4716,'Input Sheet'!K:K)</f>
        <v>0</v>
      </c>
      <c r="AH4716" s="28">
        <f>+SUMIF('Input Sheet'!$S:$S,$AL4716,'Input Sheet'!L:L)</f>
        <v>0</v>
      </c>
      <c r="AI4716" s="28">
        <f>+SUMIF('Input Sheet'!$S:$S,$AL4716,'Input Sheet'!M:M)</f>
        <v>0</v>
      </c>
      <c r="AJ4716" s="28">
        <f>+SUMIF('Input Sheet'!$S:$S,$AL4716,'Input Sheet'!N:N)</f>
        <v>0</v>
      </c>
      <c r="AK4716" s="28"/>
      <c r="AL4716" s="27" t="str">
        <f t="shared" si="366"/>
        <v>936-4510</v>
      </c>
      <c r="AM4716" s="34" t="str">
        <f t="shared" si="369"/>
        <v>Overall</v>
      </c>
      <c r="AN4716" s="34" t="str">
        <f t="shared" si="370"/>
        <v>OverallOther Income</v>
      </c>
      <c r="AO4716" s="35"/>
      <c r="AP4716" s="35"/>
      <c r="AQ4716" s="35"/>
    </row>
    <row r="4717" spans="1:43" x14ac:dyDescent="0.25">
      <c r="A4717" s="27" t="s">
        <v>103</v>
      </c>
      <c r="B4717" s="27" t="s">
        <v>104</v>
      </c>
      <c r="C4717" s="27" t="s">
        <v>104</v>
      </c>
      <c r="D4717" s="27" t="s">
        <v>473</v>
      </c>
      <c r="E4717" s="27" t="s">
        <v>712</v>
      </c>
      <c r="F4717" s="27" t="s">
        <v>1088</v>
      </c>
      <c r="G4717" s="27" t="s">
        <v>1089</v>
      </c>
      <c r="H4717" s="34" t="s">
        <v>109</v>
      </c>
      <c r="I4717" s="34" t="s">
        <v>110</v>
      </c>
      <c r="J4717" s="34" t="str">
        <f t="shared" si="367"/>
        <v>OverallOther Income</v>
      </c>
      <c r="K4717" s="34" t="str">
        <f t="shared" si="368"/>
        <v>935Other franchise/business expense</v>
      </c>
      <c r="L4717" s="28">
        <f>+SUMIF('TB 4-24'!M:M,$AL4717,'TB 4-24'!G:G)</f>
        <v>0</v>
      </c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>
        <f>+SUMIF('Input Sheet'!$S:$S,$AL4717,'Input Sheet'!C:C)</f>
        <v>0</v>
      </c>
      <c r="Z4717" s="28">
        <f>+SUMIF('Input Sheet'!$S:$S,$AL4717,'Input Sheet'!D:D)</f>
        <v>0</v>
      </c>
      <c r="AA4717" s="28">
        <f>+SUMIF('Input Sheet'!$S:$S,$AL4717,'Input Sheet'!E:E)</f>
        <v>0</v>
      </c>
      <c r="AB4717" s="28">
        <f>+SUMIF('Input Sheet'!$S:$S,$AL4717,'Input Sheet'!F:F)</f>
        <v>0</v>
      </c>
      <c r="AC4717" s="28">
        <f>+SUMIF('Input Sheet'!$S:$S,$AL4717,'Input Sheet'!G:G)</f>
        <v>0</v>
      </c>
      <c r="AD4717" s="28">
        <f>+SUMIF('Input Sheet'!$S:$S,$AL4717,'Input Sheet'!H:H)</f>
        <v>0</v>
      </c>
      <c r="AE4717" s="28">
        <f>+SUMIF('Input Sheet'!$S:$S,$AL4717,'Input Sheet'!I:I)</f>
        <v>0</v>
      </c>
      <c r="AF4717" s="28">
        <f>+SUMIF('Input Sheet'!$S:$S,$AL4717,'Input Sheet'!J:J)</f>
        <v>0</v>
      </c>
      <c r="AG4717" s="28">
        <f>+SUMIF('Input Sheet'!$S:$S,$AL4717,'Input Sheet'!K:K)</f>
        <v>0</v>
      </c>
      <c r="AH4717" s="28">
        <f>+SUMIF('Input Sheet'!$S:$S,$AL4717,'Input Sheet'!L:L)</f>
        <v>0</v>
      </c>
      <c r="AI4717" s="28">
        <f>+SUMIF('Input Sheet'!$S:$S,$AL4717,'Input Sheet'!M:M)</f>
        <v>0</v>
      </c>
      <c r="AJ4717" s="28">
        <f>+SUMIF('Input Sheet'!$S:$S,$AL4717,'Input Sheet'!N:N)</f>
        <v>0</v>
      </c>
      <c r="AK4717" s="28"/>
      <c r="AL4717" s="27" t="str">
        <f t="shared" si="366"/>
        <v>935-4510</v>
      </c>
      <c r="AM4717" s="34" t="str">
        <f t="shared" si="369"/>
        <v>Overall</v>
      </c>
      <c r="AN4717" s="34" t="str">
        <f t="shared" si="370"/>
        <v>OverallOther Income</v>
      </c>
      <c r="AO4717" s="35"/>
      <c r="AP4717" s="35"/>
      <c r="AQ4717" s="35"/>
    </row>
    <row r="4718" spans="1:43" x14ac:dyDescent="0.25">
      <c r="A4718" s="27" t="s">
        <v>103</v>
      </c>
      <c r="B4718" s="27" t="s">
        <v>104</v>
      </c>
      <c r="C4718" s="27" t="s">
        <v>104</v>
      </c>
      <c r="D4718" s="27" t="s">
        <v>937</v>
      </c>
      <c r="E4718" s="27" t="s">
        <v>713</v>
      </c>
      <c r="F4718" s="27" t="s">
        <v>1088</v>
      </c>
      <c r="G4718" s="27" t="s">
        <v>1089</v>
      </c>
      <c r="H4718" s="34" t="s">
        <v>109</v>
      </c>
      <c r="I4718" s="34" t="s">
        <v>110</v>
      </c>
      <c r="J4718" s="34" t="str">
        <f t="shared" si="367"/>
        <v>OverallOther Income</v>
      </c>
      <c r="K4718" s="34" t="str">
        <f t="shared" si="368"/>
        <v>936Other franchise/business expense</v>
      </c>
      <c r="L4718" s="28">
        <f>+SUMIF('TB 4-24'!M:M,$AL4718,'TB 4-24'!G:G)</f>
        <v>0</v>
      </c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>
        <f>+SUMIF('Input Sheet'!$S:$S,$AL4718,'Input Sheet'!C:C)</f>
        <v>0</v>
      </c>
      <c r="Z4718" s="28">
        <f>+SUMIF('Input Sheet'!$S:$S,$AL4718,'Input Sheet'!D:D)</f>
        <v>0</v>
      </c>
      <c r="AA4718" s="28">
        <f>+SUMIF('Input Sheet'!$S:$S,$AL4718,'Input Sheet'!E:E)</f>
        <v>0</v>
      </c>
      <c r="AB4718" s="28">
        <f>+SUMIF('Input Sheet'!$S:$S,$AL4718,'Input Sheet'!F:F)</f>
        <v>0</v>
      </c>
      <c r="AC4718" s="28">
        <f>+SUMIF('Input Sheet'!$S:$S,$AL4718,'Input Sheet'!G:G)</f>
        <v>0</v>
      </c>
      <c r="AD4718" s="28">
        <f>+SUMIF('Input Sheet'!$S:$S,$AL4718,'Input Sheet'!H:H)</f>
        <v>0</v>
      </c>
      <c r="AE4718" s="28">
        <f>+SUMIF('Input Sheet'!$S:$S,$AL4718,'Input Sheet'!I:I)</f>
        <v>0</v>
      </c>
      <c r="AF4718" s="28">
        <f>+SUMIF('Input Sheet'!$S:$S,$AL4718,'Input Sheet'!J:J)</f>
        <v>0</v>
      </c>
      <c r="AG4718" s="28">
        <f>+SUMIF('Input Sheet'!$S:$S,$AL4718,'Input Sheet'!K:K)</f>
        <v>0</v>
      </c>
      <c r="AH4718" s="28">
        <f>+SUMIF('Input Sheet'!$S:$S,$AL4718,'Input Sheet'!L:L)</f>
        <v>0</v>
      </c>
      <c r="AI4718" s="28">
        <f>+SUMIF('Input Sheet'!$S:$S,$AL4718,'Input Sheet'!M:M)</f>
        <v>0</v>
      </c>
      <c r="AJ4718" s="28">
        <f>+SUMIF('Input Sheet'!$S:$S,$AL4718,'Input Sheet'!N:N)</f>
        <v>0</v>
      </c>
      <c r="AK4718" s="28"/>
      <c r="AL4718" s="27" t="str">
        <f t="shared" si="366"/>
        <v>936-4525</v>
      </c>
      <c r="AM4718" s="34" t="str">
        <f t="shared" si="369"/>
        <v>Overall</v>
      </c>
      <c r="AN4718" s="34" t="str">
        <f t="shared" si="370"/>
        <v>OverallOther Income</v>
      </c>
      <c r="AO4718" s="35"/>
      <c r="AP4718" s="35"/>
      <c r="AQ4718" s="35"/>
    </row>
    <row r="4719" spans="1:43" x14ac:dyDescent="0.25">
      <c r="A4719" s="27" t="s">
        <v>103</v>
      </c>
      <c r="B4719" s="27" t="s">
        <v>104</v>
      </c>
      <c r="C4719" s="27" t="s">
        <v>104</v>
      </c>
      <c r="D4719" s="27" t="s">
        <v>937</v>
      </c>
      <c r="E4719" s="27" t="s">
        <v>712</v>
      </c>
      <c r="F4719" s="27" t="s">
        <v>1088</v>
      </c>
      <c r="G4719" s="27" t="s">
        <v>1089</v>
      </c>
      <c r="H4719" s="34" t="s">
        <v>109</v>
      </c>
      <c r="I4719" s="34" t="s">
        <v>110</v>
      </c>
      <c r="J4719" s="34" t="str">
        <f t="shared" si="367"/>
        <v>OverallOther Income</v>
      </c>
      <c r="K4719" s="34" t="str">
        <f t="shared" si="368"/>
        <v>935Other franchise/business expense</v>
      </c>
      <c r="L4719" s="28">
        <f>+SUMIF('TB 4-24'!M:M,$AL4719,'TB 4-24'!G:G)</f>
        <v>0</v>
      </c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>
        <f>+SUMIF('Input Sheet'!$S:$S,$AL4719,'Input Sheet'!C:C)</f>
        <v>0</v>
      </c>
      <c r="Z4719" s="28">
        <f>+SUMIF('Input Sheet'!$S:$S,$AL4719,'Input Sheet'!D:D)</f>
        <v>0</v>
      </c>
      <c r="AA4719" s="28">
        <f>+SUMIF('Input Sheet'!$S:$S,$AL4719,'Input Sheet'!E:E)</f>
        <v>0</v>
      </c>
      <c r="AB4719" s="28">
        <f>+SUMIF('Input Sheet'!$S:$S,$AL4719,'Input Sheet'!F:F)</f>
        <v>0</v>
      </c>
      <c r="AC4719" s="28">
        <f>+SUMIF('Input Sheet'!$S:$S,$AL4719,'Input Sheet'!G:G)</f>
        <v>0</v>
      </c>
      <c r="AD4719" s="28">
        <f>+SUMIF('Input Sheet'!$S:$S,$AL4719,'Input Sheet'!H:H)</f>
        <v>0</v>
      </c>
      <c r="AE4719" s="28">
        <f>+SUMIF('Input Sheet'!$S:$S,$AL4719,'Input Sheet'!I:I)</f>
        <v>0</v>
      </c>
      <c r="AF4719" s="28">
        <f>+SUMIF('Input Sheet'!$S:$S,$AL4719,'Input Sheet'!J:J)</f>
        <v>0</v>
      </c>
      <c r="AG4719" s="28">
        <f>+SUMIF('Input Sheet'!$S:$S,$AL4719,'Input Sheet'!K:K)</f>
        <v>0</v>
      </c>
      <c r="AH4719" s="28">
        <f>+SUMIF('Input Sheet'!$S:$S,$AL4719,'Input Sheet'!L:L)</f>
        <v>0</v>
      </c>
      <c r="AI4719" s="28">
        <f>+SUMIF('Input Sheet'!$S:$S,$AL4719,'Input Sheet'!M:M)</f>
        <v>0</v>
      </c>
      <c r="AJ4719" s="28">
        <f>+SUMIF('Input Sheet'!$S:$S,$AL4719,'Input Sheet'!N:N)</f>
        <v>0</v>
      </c>
      <c r="AK4719" s="28"/>
      <c r="AL4719" s="27" t="str">
        <f t="shared" si="366"/>
        <v>935-4525</v>
      </c>
      <c r="AM4719" s="34" t="str">
        <f t="shared" si="369"/>
        <v>Overall</v>
      </c>
      <c r="AN4719" s="34" t="str">
        <f t="shared" si="370"/>
        <v>OverallOther Income</v>
      </c>
      <c r="AO4719" s="35"/>
      <c r="AP4719" s="35"/>
      <c r="AQ4719" s="35"/>
    </row>
    <row r="4720" spans="1:43" x14ac:dyDescent="0.25">
      <c r="A4720" s="27" t="s">
        <v>103</v>
      </c>
      <c r="B4720" s="27" t="s">
        <v>104</v>
      </c>
      <c r="C4720" s="27" t="s">
        <v>104</v>
      </c>
      <c r="D4720" s="27" t="s">
        <v>460</v>
      </c>
      <c r="E4720" s="27" t="s">
        <v>713</v>
      </c>
      <c r="F4720" s="27" t="s">
        <v>1088</v>
      </c>
      <c r="G4720" s="27" t="s">
        <v>1089</v>
      </c>
      <c r="H4720" s="34" t="s">
        <v>109</v>
      </c>
      <c r="I4720" s="34" t="s">
        <v>110</v>
      </c>
      <c r="J4720" s="34" t="str">
        <f t="shared" si="367"/>
        <v>OverallOther Income</v>
      </c>
      <c r="K4720" s="34" t="str">
        <f t="shared" si="368"/>
        <v>936Other franchise/business expense</v>
      </c>
      <c r="L4720" s="28">
        <f>+SUMIF('TB 4-24'!M:M,$AL4720,'TB 4-24'!G:G)</f>
        <v>0</v>
      </c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>
        <f>+SUMIF('Input Sheet'!$S:$S,$AL4720,'Input Sheet'!C:C)</f>
        <v>0</v>
      </c>
      <c r="Z4720" s="28">
        <f>+SUMIF('Input Sheet'!$S:$S,$AL4720,'Input Sheet'!D:D)</f>
        <v>0</v>
      </c>
      <c r="AA4720" s="28">
        <f>+SUMIF('Input Sheet'!$S:$S,$AL4720,'Input Sheet'!E:E)</f>
        <v>0</v>
      </c>
      <c r="AB4720" s="28">
        <f>+SUMIF('Input Sheet'!$S:$S,$AL4720,'Input Sheet'!F:F)</f>
        <v>0</v>
      </c>
      <c r="AC4720" s="28">
        <f>+SUMIF('Input Sheet'!$S:$S,$AL4720,'Input Sheet'!G:G)</f>
        <v>0</v>
      </c>
      <c r="AD4720" s="28">
        <f>+SUMIF('Input Sheet'!$S:$S,$AL4720,'Input Sheet'!H:H)</f>
        <v>0</v>
      </c>
      <c r="AE4720" s="28">
        <f>+SUMIF('Input Sheet'!$S:$S,$AL4720,'Input Sheet'!I:I)</f>
        <v>0</v>
      </c>
      <c r="AF4720" s="28">
        <f>+SUMIF('Input Sheet'!$S:$S,$AL4720,'Input Sheet'!J:J)</f>
        <v>0</v>
      </c>
      <c r="AG4720" s="28">
        <f>+SUMIF('Input Sheet'!$S:$S,$AL4720,'Input Sheet'!K:K)</f>
        <v>0</v>
      </c>
      <c r="AH4720" s="28">
        <f>+SUMIF('Input Sheet'!$S:$S,$AL4720,'Input Sheet'!L:L)</f>
        <v>0</v>
      </c>
      <c r="AI4720" s="28">
        <f>+SUMIF('Input Sheet'!$S:$S,$AL4720,'Input Sheet'!M:M)</f>
        <v>0</v>
      </c>
      <c r="AJ4720" s="28">
        <f>+SUMIF('Input Sheet'!$S:$S,$AL4720,'Input Sheet'!N:N)</f>
        <v>0</v>
      </c>
      <c r="AK4720" s="28"/>
      <c r="AL4720" s="27" t="str">
        <f t="shared" si="366"/>
        <v>936-4530</v>
      </c>
      <c r="AM4720" s="34" t="str">
        <f t="shared" si="369"/>
        <v>Overall</v>
      </c>
      <c r="AN4720" s="34" t="str">
        <f t="shared" si="370"/>
        <v>OverallOther Income</v>
      </c>
      <c r="AO4720" s="35"/>
      <c r="AP4720" s="35"/>
      <c r="AQ4720" s="35"/>
    </row>
    <row r="4721" spans="1:43" x14ac:dyDescent="0.25">
      <c r="A4721" s="27" t="s">
        <v>103</v>
      </c>
      <c r="B4721" s="27" t="s">
        <v>104</v>
      </c>
      <c r="C4721" s="27" t="s">
        <v>104</v>
      </c>
      <c r="D4721" s="27" t="s">
        <v>460</v>
      </c>
      <c r="E4721" s="27" t="s">
        <v>712</v>
      </c>
      <c r="F4721" s="27" t="s">
        <v>1088</v>
      </c>
      <c r="G4721" s="27" t="s">
        <v>1089</v>
      </c>
      <c r="H4721" s="34" t="s">
        <v>109</v>
      </c>
      <c r="I4721" s="34" t="s">
        <v>110</v>
      </c>
      <c r="J4721" s="34" t="str">
        <f t="shared" si="367"/>
        <v>OverallOther Income</v>
      </c>
      <c r="K4721" s="34" t="str">
        <f t="shared" si="368"/>
        <v>935Other franchise/business expense</v>
      </c>
      <c r="L4721" s="28">
        <f>+SUMIF('TB 4-24'!M:M,$AL4721,'TB 4-24'!G:G)</f>
        <v>0</v>
      </c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>
        <f>+SUMIF('Input Sheet'!$S:$S,$AL4721,'Input Sheet'!C:C)</f>
        <v>0</v>
      </c>
      <c r="Z4721" s="28">
        <f>+SUMIF('Input Sheet'!$S:$S,$AL4721,'Input Sheet'!D:D)</f>
        <v>0</v>
      </c>
      <c r="AA4721" s="28">
        <f>+SUMIF('Input Sheet'!$S:$S,$AL4721,'Input Sheet'!E:E)</f>
        <v>0</v>
      </c>
      <c r="AB4721" s="28">
        <f>+SUMIF('Input Sheet'!$S:$S,$AL4721,'Input Sheet'!F:F)</f>
        <v>0</v>
      </c>
      <c r="AC4721" s="28">
        <f>+SUMIF('Input Sheet'!$S:$S,$AL4721,'Input Sheet'!G:G)</f>
        <v>0</v>
      </c>
      <c r="AD4721" s="28">
        <f>+SUMIF('Input Sheet'!$S:$S,$AL4721,'Input Sheet'!H:H)</f>
        <v>0</v>
      </c>
      <c r="AE4721" s="28">
        <f>+SUMIF('Input Sheet'!$S:$S,$AL4721,'Input Sheet'!I:I)</f>
        <v>0</v>
      </c>
      <c r="AF4721" s="28">
        <f>+SUMIF('Input Sheet'!$S:$S,$AL4721,'Input Sheet'!J:J)</f>
        <v>0</v>
      </c>
      <c r="AG4721" s="28">
        <f>+SUMIF('Input Sheet'!$S:$S,$AL4721,'Input Sheet'!K:K)</f>
        <v>0</v>
      </c>
      <c r="AH4721" s="28">
        <f>+SUMIF('Input Sheet'!$S:$S,$AL4721,'Input Sheet'!L:L)</f>
        <v>0</v>
      </c>
      <c r="AI4721" s="28">
        <f>+SUMIF('Input Sheet'!$S:$S,$AL4721,'Input Sheet'!M:M)</f>
        <v>0</v>
      </c>
      <c r="AJ4721" s="28">
        <f>+SUMIF('Input Sheet'!$S:$S,$AL4721,'Input Sheet'!N:N)</f>
        <v>0</v>
      </c>
      <c r="AK4721" s="28"/>
      <c r="AL4721" s="27" t="str">
        <f t="shared" si="366"/>
        <v>935-4530</v>
      </c>
      <c r="AM4721" s="34" t="str">
        <f t="shared" si="369"/>
        <v>Overall</v>
      </c>
      <c r="AN4721" s="34" t="str">
        <f t="shared" si="370"/>
        <v>OverallOther Income</v>
      </c>
      <c r="AO4721" s="35"/>
      <c r="AP4721" s="35"/>
      <c r="AQ4721" s="35"/>
    </row>
    <row r="4722" spans="1:43" x14ac:dyDescent="0.25">
      <c r="A4722" s="27" t="s">
        <v>103</v>
      </c>
      <c r="B4722" s="27" t="s">
        <v>104</v>
      </c>
      <c r="C4722" s="27" t="s">
        <v>104</v>
      </c>
      <c r="D4722" s="27" t="s">
        <v>463</v>
      </c>
      <c r="E4722" s="27" t="s">
        <v>713</v>
      </c>
      <c r="F4722" s="27" t="s">
        <v>1088</v>
      </c>
      <c r="G4722" s="27" t="s">
        <v>1089</v>
      </c>
      <c r="H4722" s="34" t="s">
        <v>109</v>
      </c>
      <c r="I4722" s="34" t="s">
        <v>110</v>
      </c>
      <c r="J4722" s="34" t="str">
        <f t="shared" si="367"/>
        <v>OverallOther Income</v>
      </c>
      <c r="K4722" s="34" t="str">
        <f t="shared" si="368"/>
        <v>936Other franchise/business expense</v>
      </c>
      <c r="L4722" s="28">
        <f>+SUMIF('TB 4-24'!M:M,$AL4722,'TB 4-24'!G:G)</f>
        <v>0</v>
      </c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>
        <f>+SUMIF('Input Sheet'!$S:$S,$AL4722,'Input Sheet'!C:C)</f>
        <v>0</v>
      </c>
      <c r="Z4722" s="28">
        <f>+SUMIF('Input Sheet'!$S:$S,$AL4722,'Input Sheet'!D:D)</f>
        <v>0</v>
      </c>
      <c r="AA4722" s="28">
        <f>+SUMIF('Input Sheet'!$S:$S,$AL4722,'Input Sheet'!E:E)</f>
        <v>0</v>
      </c>
      <c r="AB4722" s="28">
        <f>+SUMIF('Input Sheet'!$S:$S,$AL4722,'Input Sheet'!F:F)</f>
        <v>0</v>
      </c>
      <c r="AC4722" s="28">
        <f>+SUMIF('Input Sheet'!$S:$S,$AL4722,'Input Sheet'!G:G)</f>
        <v>0</v>
      </c>
      <c r="AD4722" s="28">
        <f>+SUMIF('Input Sheet'!$S:$S,$AL4722,'Input Sheet'!H:H)</f>
        <v>0</v>
      </c>
      <c r="AE4722" s="28">
        <f>+SUMIF('Input Sheet'!$S:$S,$AL4722,'Input Sheet'!I:I)</f>
        <v>0</v>
      </c>
      <c r="AF4722" s="28">
        <f>+SUMIF('Input Sheet'!$S:$S,$AL4722,'Input Sheet'!J:J)</f>
        <v>0</v>
      </c>
      <c r="AG4722" s="28">
        <f>+SUMIF('Input Sheet'!$S:$S,$AL4722,'Input Sheet'!K:K)</f>
        <v>0</v>
      </c>
      <c r="AH4722" s="28">
        <f>+SUMIF('Input Sheet'!$S:$S,$AL4722,'Input Sheet'!L:L)</f>
        <v>0</v>
      </c>
      <c r="AI4722" s="28">
        <f>+SUMIF('Input Sheet'!$S:$S,$AL4722,'Input Sheet'!M:M)</f>
        <v>0</v>
      </c>
      <c r="AJ4722" s="28">
        <f>+SUMIF('Input Sheet'!$S:$S,$AL4722,'Input Sheet'!N:N)</f>
        <v>0</v>
      </c>
      <c r="AK4722" s="28"/>
      <c r="AL4722" s="27" t="str">
        <f t="shared" si="366"/>
        <v>936-4531</v>
      </c>
      <c r="AM4722" s="34" t="str">
        <f t="shared" si="369"/>
        <v>Overall</v>
      </c>
      <c r="AN4722" s="34" t="str">
        <f t="shared" si="370"/>
        <v>OverallOther Income</v>
      </c>
      <c r="AO4722" s="35"/>
      <c r="AP4722" s="35"/>
      <c r="AQ4722" s="35"/>
    </row>
    <row r="4723" spans="1:43" x14ac:dyDescent="0.25">
      <c r="A4723" s="27" t="s">
        <v>103</v>
      </c>
      <c r="B4723" s="27" t="s">
        <v>104</v>
      </c>
      <c r="C4723" s="27" t="s">
        <v>104</v>
      </c>
      <c r="D4723" s="27" t="s">
        <v>463</v>
      </c>
      <c r="E4723" s="27" t="s">
        <v>712</v>
      </c>
      <c r="F4723" s="27" t="s">
        <v>1088</v>
      </c>
      <c r="G4723" s="27" t="s">
        <v>1089</v>
      </c>
      <c r="H4723" s="34" t="s">
        <v>109</v>
      </c>
      <c r="I4723" s="34" t="s">
        <v>110</v>
      </c>
      <c r="J4723" s="34" t="str">
        <f t="shared" si="367"/>
        <v>OverallOther Income</v>
      </c>
      <c r="K4723" s="34" t="str">
        <f t="shared" si="368"/>
        <v>935Other franchise/business expense</v>
      </c>
      <c r="L4723" s="28">
        <f>+SUMIF('TB 4-24'!M:M,$AL4723,'TB 4-24'!G:G)</f>
        <v>0</v>
      </c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>
        <f>+SUMIF('Input Sheet'!$S:$S,$AL4723,'Input Sheet'!C:C)</f>
        <v>0</v>
      </c>
      <c r="Z4723" s="28">
        <f>+SUMIF('Input Sheet'!$S:$S,$AL4723,'Input Sheet'!D:D)</f>
        <v>0</v>
      </c>
      <c r="AA4723" s="28">
        <f>+SUMIF('Input Sheet'!$S:$S,$AL4723,'Input Sheet'!E:E)</f>
        <v>0</v>
      </c>
      <c r="AB4723" s="28">
        <f>+SUMIF('Input Sheet'!$S:$S,$AL4723,'Input Sheet'!F:F)</f>
        <v>0</v>
      </c>
      <c r="AC4723" s="28">
        <f>+SUMIF('Input Sheet'!$S:$S,$AL4723,'Input Sheet'!G:G)</f>
        <v>0</v>
      </c>
      <c r="AD4723" s="28">
        <f>+SUMIF('Input Sheet'!$S:$S,$AL4723,'Input Sheet'!H:H)</f>
        <v>0</v>
      </c>
      <c r="AE4723" s="28">
        <f>+SUMIF('Input Sheet'!$S:$S,$AL4723,'Input Sheet'!I:I)</f>
        <v>0</v>
      </c>
      <c r="AF4723" s="28">
        <f>+SUMIF('Input Sheet'!$S:$S,$AL4723,'Input Sheet'!J:J)</f>
        <v>0</v>
      </c>
      <c r="AG4723" s="28">
        <f>+SUMIF('Input Sheet'!$S:$S,$AL4723,'Input Sheet'!K:K)</f>
        <v>0</v>
      </c>
      <c r="AH4723" s="28">
        <f>+SUMIF('Input Sheet'!$S:$S,$AL4723,'Input Sheet'!L:L)</f>
        <v>0</v>
      </c>
      <c r="AI4723" s="28">
        <f>+SUMIF('Input Sheet'!$S:$S,$AL4723,'Input Sheet'!M:M)</f>
        <v>0</v>
      </c>
      <c r="AJ4723" s="28">
        <f>+SUMIF('Input Sheet'!$S:$S,$AL4723,'Input Sheet'!N:N)</f>
        <v>0</v>
      </c>
      <c r="AK4723" s="28"/>
      <c r="AL4723" s="27" t="str">
        <f t="shared" si="366"/>
        <v>935-4531</v>
      </c>
      <c r="AM4723" s="34" t="str">
        <f t="shared" si="369"/>
        <v>Overall</v>
      </c>
      <c r="AN4723" s="34" t="str">
        <f t="shared" si="370"/>
        <v>OverallOther Income</v>
      </c>
      <c r="AO4723" s="35"/>
      <c r="AP4723" s="35"/>
      <c r="AQ4723" s="35"/>
    </row>
    <row r="4724" spans="1:43" x14ac:dyDescent="0.25">
      <c r="A4724" s="27" t="s">
        <v>103</v>
      </c>
      <c r="B4724" s="27" t="s">
        <v>104</v>
      </c>
      <c r="C4724" s="27" t="s">
        <v>104</v>
      </c>
      <c r="D4724" s="27" t="s">
        <v>489</v>
      </c>
      <c r="E4724" s="27" t="s">
        <v>713</v>
      </c>
      <c r="F4724" s="27" t="s">
        <v>1088</v>
      </c>
      <c r="G4724" s="27" t="s">
        <v>1089</v>
      </c>
      <c r="H4724" s="34" t="s">
        <v>109</v>
      </c>
      <c r="I4724" s="34" t="s">
        <v>110</v>
      </c>
      <c r="J4724" s="34" t="str">
        <f t="shared" si="367"/>
        <v>OverallOther Income</v>
      </c>
      <c r="K4724" s="34" t="str">
        <f t="shared" si="368"/>
        <v>936Other franchise/business expense</v>
      </c>
      <c r="L4724" s="28">
        <f>+SUMIF('TB 4-24'!M:M,$AL4724,'TB 4-24'!G:G)</f>
        <v>0</v>
      </c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>
        <f>+SUMIF('Input Sheet'!$S:$S,$AL4724,'Input Sheet'!C:C)</f>
        <v>0</v>
      </c>
      <c r="Z4724" s="28">
        <f>+SUMIF('Input Sheet'!$S:$S,$AL4724,'Input Sheet'!D:D)</f>
        <v>0</v>
      </c>
      <c r="AA4724" s="28">
        <f>+SUMIF('Input Sheet'!$S:$S,$AL4724,'Input Sheet'!E:E)</f>
        <v>0</v>
      </c>
      <c r="AB4724" s="28">
        <f>+SUMIF('Input Sheet'!$S:$S,$AL4724,'Input Sheet'!F:F)</f>
        <v>0</v>
      </c>
      <c r="AC4724" s="28">
        <f>+SUMIF('Input Sheet'!$S:$S,$AL4724,'Input Sheet'!G:G)</f>
        <v>0</v>
      </c>
      <c r="AD4724" s="28">
        <f>+SUMIF('Input Sheet'!$S:$S,$AL4724,'Input Sheet'!H:H)</f>
        <v>0</v>
      </c>
      <c r="AE4724" s="28">
        <f>+SUMIF('Input Sheet'!$S:$S,$AL4724,'Input Sheet'!I:I)</f>
        <v>0</v>
      </c>
      <c r="AF4724" s="28">
        <f>+SUMIF('Input Sheet'!$S:$S,$AL4724,'Input Sheet'!J:J)</f>
        <v>0</v>
      </c>
      <c r="AG4724" s="28">
        <f>+SUMIF('Input Sheet'!$S:$S,$AL4724,'Input Sheet'!K:K)</f>
        <v>0</v>
      </c>
      <c r="AH4724" s="28">
        <f>+SUMIF('Input Sheet'!$S:$S,$AL4724,'Input Sheet'!L:L)</f>
        <v>0</v>
      </c>
      <c r="AI4724" s="28">
        <f>+SUMIF('Input Sheet'!$S:$S,$AL4724,'Input Sheet'!M:M)</f>
        <v>0</v>
      </c>
      <c r="AJ4724" s="28">
        <f>+SUMIF('Input Sheet'!$S:$S,$AL4724,'Input Sheet'!N:N)</f>
        <v>0</v>
      </c>
      <c r="AK4724" s="28"/>
      <c r="AL4724" s="27" t="str">
        <f t="shared" si="366"/>
        <v>936-4535</v>
      </c>
      <c r="AM4724" s="34" t="str">
        <f t="shared" si="369"/>
        <v>Overall</v>
      </c>
      <c r="AN4724" s="34" t="str">
        <f t="shared" si="370"/>
        <v>OverallOther Income</v>
      </c>
      <c r="AO4724" s="35"/>
      <c r="AP4724" s="35"/>
      <c r="AQ4724" s="35"/>
    </row>
    <row r="4725" spans="1:43" x14ac:dyDescent="0.25">
      <c r="A4725" s="27" t="s">
        <v>103</v>
      </c>
      <c r="B4725" s="27" t="s">
        <v>104</v>
      </c>
      <c r="C4725" s="27" t="s">
        <v>104</v>
      </c>
      <c r="D4725" s="27" t="s">
        <v>489</v>
      </c>
      <c r="E4725" s="27" t="s">
        <v>712</v>
      </c>
      <c r="F4725" s="27" t="s">
        <v>1088</v>
      </c>
      <c r="G4725" s="27" t="s">
        <v>1089</v>
      </c>
      <c r="H4725" s="34" t="s">
        <v>109</v>
      </c>
      <c r="I4725" s="34" t="s">
        <v>110</v>
      </c>
      <c r="J4725" s="34" t="str">
        <f t="shared" si="367"/>
        <v>OverallOther Income</v>
      </c>
      <c r="K4725" s="34" t="str">
        <f t="shared" si="368"/>
        <v>935Other franchise/business expense</v>
      </c>
      <c r="L4725" s="28">
        <f>+SUMIF('TB 4-24'!M:M,$AL4725,'TB 4-24'!G:G)</f>
        <v>0</v>
      </c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>
        <f>+SUMIF('Input Sheet'!$S:$S,$AL4725,'Input Sheet'!C:C)</f>
        <v>0</v>
      </c>
      <c r="Z4725" s="28">
        <f>+SUMIF('Input Sheet'!$S:$S,$AL4725,'Input Sheet'!D:D)</f>
        <v>0</v>
      </c>
      <c r="AA4725" s="28">
        <f>+SUMIF('Input Sheet'!$S:$S,$AL4725,'Input Sheet'!E:E)</f>
        <v>0</v>
      </c>
      <c r="AB4725" s="28">
        <f>+SUMIF('Input Sheet'!$S:$S,$AL4725,'Input Sheet'!F:F)</f>
        <v>0</v>
      </c>
      <c r="AC4725" s="28">
        <f>+SUMIF('Input Sheet'!$S:$S,$AL4725,'Input Sheet'!G:G)</f>
        <v>0</v>
      </c>
      <c r="AD4725" s="28">
        <f>+SUMIF('Input Sheet'!$S:$S,$AL4725,'Input Sheet'!H:H)</f>
        <v>0</v>
      </c>
      <c r="AE4725" s="28">
        <f>+SUMIF('Input Sheet'!$S:$S,$AL4725,'Input Sheet'!I:I)</f>
        <v>0</v>
      </c>
      <c r="AF4725" s="28">
        <f>+SUMIF('Input Sheet'!$S:$S,$AL4725,'Input Sheet'!J:J)</f>
        <v>0</v>
      </c>
      <c r="AG4725" s="28">
        <f>+SUMIF('Input Sheet'!$S:$S,$AL4725,'Input Sheet'!K:K)</f>
        <v>0</v>
      </c>
      <c r="AH4725" s="28">
        <f>+SUMIF('Input Sheet'!$S:$S,$AL4725,'Input Sheet'!L:L)</f>
        <v>0</v>
      </c>
      <c r="AI4725" s="28">
        <f>+SUMIF('Input Sheet'!$S:$S,$AL4725,'Input Sheet'!M:M)</f>
        <v>0</v>
      </c>
      <c r="AJ4725" s="28">
        <f>+SUMIF('Input Sheet'!$S:$S,$AL4725,'Input Sheet'!N:N)</f>
        <v>0</v>
      </c>
      <c r="AK4725" s="28"/>
      <c r="AL4725" s="27" t="str">
        <f t="shared" si="366"/>
        <v>935-4535</v>
      </c>
      <c r="AM4725" s="34" t="str">
        <f t="shared" si="369"/>
        <v>Overall</v>
      </c>
      <c r="AN4725" s="34" t="str">
        <f t="shared" si="370"/>
        <v>OverallOther Income</v>
      </c>
      <c r="AO4725" s="35"/>
      <c r="AP4725" s="35"/>
      <c r="AQ4725" s="35"/>
    </row>
    <row r="4726" spans="1:43" x14ac:dyDescent="0.25">
      <c r="A4726" s="27" t="s">
        <v>103</v>
      </c>
      <c r="B4726" s="27" t="s">
        <v>104</v>
      </c>
      <c r="C4726" s="27" t="s">
        <v>104</v>
      </c>
      <c r="D4726" s="27" t="s">
        <v>474</v>
      </c>
      <c r="E4726" s="27" t="s">
        <v>713</v>
      </c>
      <c r="F4726" s="27" t="s">
        <v>1088</v>
      </c>
      <c r="G4726" s="27" t="s">
        <v>1089</v>
      </c>
      <c r="H4726" s="34" t="s">
        <v>109</v>
      </c>
      <c r="I4726" s="34" t="s">
        <v>110</v>
      </c>
      <c r="J4726" s="34" t="str">
        <f t="shared" si="367"/>
        <v>OverallOther Income</v>
      </c>
      <c r="K4726" s="34" t="str">
        <f t="shared" si="368"/>
        <v>936Other franchise/business expense</v>
      </c>
      <c r="L4726" s="28">
        <f>+SUMIF('TB 4-24'!M:M,$AL4726,'TB 4-24'!G:G)</f>
        <v>0</v>
      </c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>
        <f>+SUMIF('Input Sheet'!$S:$S,$AL4726,'Input Sheet'!C:C)</f>
        <v>0</v>
      </c>
      <c r="Z4726" s="28">
        <f>+SUMIF('Input Sheet'!$S:$S,$AL4726,'Input Sheet'!D:D)</f>
        <v>0</v>
      </c>
      <c r="AA4726" s="28">
        <f>+SUMIF('Input Sheet'!$S:$S,$AL4726,'Input Sheet'!E:E)</f>
        <v>0</v>
      </c>
      <c r="AB4726" s="28">
        <f>+SUMIF('Input Sheet'!$S:$S,$AL4726,'Input Sheet'!F:F)</f>
        <v>0</v>
      </c>
      <c r="AC4726" s="28">
        <f>+SUMIF('Input Sheet'!$S:$S,$AL4726,'Input Sheet'!G:G)</f>
        <v>0</v>
      </c>
      <c r="AD4726" s="28">
        <f>+SUMIF('Input Sheet'!$S:$S,$AL4726,'Input Sheet'!H:H)</f>
        <v>0</v>
      </c>
      <c r="AE4726" s="28">
        <f>+SUMIF('Input Sheet'!$S:$S,$AL4726,'Input Sheet'!I:I)</f>
        <v>0</v>
      </c>
      <c r="AF4726" s="28">
        <f>+SUMIF('Input Sheet'!$S:$S,$AL4726,'Input Sheet'!J:J)</f>
        <v>0</v>
      </c>
      <c r="AG4726" s="28">
        <f>+SUMIF('Input Sheet'!$S:$S,$AL4726,'Input Sheet'!K:K)</f>
        <v>0</v>
      </c>
      <c r="AH4726" s="28">
        <f>+SUMIF('Input Sheet'!$S:$S,$AL4726,'Input Sheet'!L:L)</f>
        <v>0</v>
      </c>
      <c r="AI4726" s="28">
        <f>+SUMIF('Input Sheet'!$S:$S,$AL4726,'Input Sheet'!M:M)</f>
        <v>0</v>
      </c>
      <c r="AJ4726" s="28">
        <f>+SUMIF('Input Sheet'!$S:$S,$AL4726,'Input Sheet'!N:N)</f>
        <v>0</v>
      </c>
      <c r="AK4726" s="28"/>
      <c r="AL4726" s="27" t="str">
        <f t="shared" si="366"/>
        <v>936-4550</v>
      </c>
      <c r="AM4726" s="34" t="str">
        <f t="shared" si="369"/>
        <v>Overall</v>
      </c>
      <c r="AN4726" s="34" t="str">
        <f t="shared" si="370"/>
        <v>OverallOther Income</v>
      </c>
      <c r="AO4726" s="35"/>
      <c r="AP4726" s="35"/>
      <c r="AQ4726" s="35"/>
    </row>
    <row r="4727" spans="1:43" x14ac:dyDescent="0.25">
      <c r="A4727" s="27" t="s">
        <v>103</v>
      </c>
      <c r="B4727" s="27" t="s">
        <v>104</v>
      </c>
      <c r="C4727" s="27" t="s">
        <v>104</v>
      </c>
      <c r="D4727" s="27" t="s">
        <v>474</v>
      </c>
      <c r="E4727" s="27" t="s">
        <v>712</v>
      </c>
      <c r="F4727" s="27" t="s">
        <v>1088</v>
      </c>
      <c r="G4727" s="27" t="s">
        <v>1089</v>
      </c>
      <c r="H4727" s="34" t="s">
        <v>109</v>
      </c>
      <c r="I4727" s="34" t="s">
        <v>110</v>
      </c>
      <c r="J4727" s="34" t="str">
        <f t="shared" si="367"/>
        <v>OverallOther Income</v>
      </c>
      <c r="K4727" s="34" t="str">
        <f t="shared" si="368"/>
        <v>935Other franchise/business expense</v>
      </c>
      <c r="L4727" s="28">
        <f>+SUMIF('TB 4-24'!M:M,$AL4727,'TB 4-24'!G:G)</f>
        <v>0</v>
      </c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>
        <f>+SUMIF('Input Sheet'!$S:$S,$AL4727,'Input Sheet'!C:C)</f>
        <v>0</v>
      </c>
      <c r="Z4727" s="28">
        <f>+SUMIF('Input Sheet'!$S:$S,$AL4727,'Input Sheet'!D:D)</f>
        <v>0</v>
      </c>
      <c r="AA4727" s="28">
        <f>+SUMIF('Input Sheet'!$S:$S,$AL4727,'Input Sheet'!E:E)</f>
        <v>0</v>
      </c>
      <c r="AB4727" s="28">
        <f>+SUMIF('Input Sheet'!$S:$S,$AL4727,'Input Sheet'!F:F)</f>
        <v>0</v>
      </c>
      <c r="AC4727" s="28">
        <f>+SUMIF('Input Sheet'!$S:$S,$AL4727,'Input Sheet'!G:G)</f>
        <v>0</v>
      </c>
      <c r="AD4727" s="28">
        <f>+SUMIF('Input Sheet'!$S:$S,$AL4727,'Input Sheet'!H:H)</f>
        <v>0</v>
      </c>
      <c r="AE4727" s="28">
        <f>+SUMIF('Input Sheet'!$S:$S,$AL4727,'Input Sheet'!I:I)</f>
        <v>0</v>
      </c>
      <c r="AF4727" s="28">
        <f>+SUMIF('Input Sheet'!$S:$S,$AL4727,'Input Sheet'!J:J)</f>
        <v>0</v>
      </c>
      <c r="AG4727" s="28">
        <f>+SUMIF('Input Sheet'!$S:$S,$AL4727,'Input Sheet'!K:K)</f>
        <v>0</v>
      </c>
      <c r="AH4727" s="28">
        <f>+SUMIF('Input Sheet'!$S:$S,$AL4727,'Input Sheet'!L:L)</f>
        <v>0</v>
      </c>
      <c r="AI4727" s="28">
        <f>+SUMIF('Input Sheet'!$S:$S,$AL4727,'Input Sheet'!M:M)</f>
        <v>0</v>
      </c>
      <c r="AJ4727" s="28">
        <f>+SUMIF('Input Sheet'!$S:$S,$AL4727,'Input Sheet'!N:N)</f>
        <v>0</v>
      </c>
      <c r="AK4727" s="28"/>
      <c r="AL4727" s="27" t="str">
        <f t="shared" si="366"/>
        <v>935-4550</v>
      </c>
      <c r="AM4727" s="34" t="str">
        <f t="shared" si="369"/>
        <v>Overall</v>
      </c>
      <c r="AN4727" s="34" t="str">
        <f t="shared" si="370"/>
        <v>OverallOther Income</v>
      </c>
      <c r="AO4727" s="35"/>
      <c r="AP4727" s="35"/>
      <c r="AQ4727" s="35"/>
    </row>
    <row r="4728" spans="1:43" x14ac:dyDescent="0.25">
      <c r="A4728" s="27" t="s">
        <v>103</v>
      </c>
      <c r="B4728" s="27" t="s">
        <v>104</v>
      </c>
      <c r="C4728" s="27" t="s">
        <v>104</v>
      </c>
      <c r="D4728" s="27" t="s">
        <v>469</v>
      </c>
      <c r="E4728" s="27" t="s">
        <v>713</v>
      </c>
      <c r="F4728" s="27" t="s">
        <v>1088</v>
      </c>
      <c r="G4728" s="27" t="s">
        <v>1089</v>
      </c>
      <c r="H4728" s="34" t="s">
        <v>109</v>
      </c>
      <c r="I4728" s="34" t="s">
        <v>110</v>
      </c>
      <c r="J4728" s="34" t="str">
        <f t="shared" si="367"/>
        <v>OverallOther Income</v>
      </c>
      <c r="K4728" s="34" t="str">
        <f t="shared" si="368"/>
        <v>936Other franchise/business expense</v>
      </c>
      <c r="L4728" s="28">
        <f>+SUMIF('TB 4-24'!M:M,$AL4728,'TB 4-24'!G:G)</f>
        <v>0</v>
      </c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>
        <f>+SUMIF('Input Sheet'!$S:$S,$AL4728,'Input Sheet'!C:C)</f>
        <v>0</v>
      </c>
      <c r="Z4728" s="28">
        <f>+SUMIF('Input Sheet'!$S:$S,$AL4728,'Input Sheet'!D:D)</f>
        <v>0</v>
      </c>
      <c r="AA4728" s="28">
        <f>+SUMIF('Input Sheet'!$S:$S,$AL4728,'Input Sheet'!E:E)</f>
        <v>0</v>
      </c>
      <c r="AB4728" s="28">
        <f>+SUMIF('Input Sheet'!$S:$S,$AL4728,'Input Sheet'!F:F)</f>
        <v>0</v>
      </c>
      <c r="AC4728" s="28">
        <f>+SUMIF('Input Sheet'!$S:$S,$AL4728,'Input Sheet'!G:G)</f>
        <v>0</v>
      </c>
      <c r="AD4728" s="28">
        <f>+SUMIF('Input Sheet'!$S:$S,$AL4728,'Input Sheet'!H:H)</f>
        <v>0</v>
      </c>
      <c r="AE4728" s="28">
        <f>+SUMIF('Input Sheet'!$S:$S,$AL4728,'Input Sheet'!I:I)</f>
        <v>0</v>
      </c>
      <c r="AF4728" s="28">
        <f>+SUMIF('Input Sheet'!$S:$S,$AL4728,'Input Sheet'!J:J)</f>
        <v>0</v>
      </c>
      <c r="AG4728" s="28">
        <f>+SUMIF('Input Sheet'!$S:$S,$AL4728,'Input Sheet'!K:K)</f>
        <v>0</v>
      </c>
      <c r="AH4728" s="28">
        <f>+SUMIF('Input Sheet'!$S:$S,$AL4728,'Input Sheet'!L:L)</f>
        <v>0</v>
      </c>
      <c r="AI4728" s="28">
        <f>+SUMIF('Input Sheet'!$S:$S,$AL4728,'Input Sheet'!M:M)</f>
        <v>0</v>
      </c>
      <c r="AJ4728" s="28">
        <f>+SUMIF('Input Sheet'!$S:$S,$AL4728,'Input Sheet'!N:N)</f>
        <v>0</v>
      </c>
      <c r="AK4728" s="28"/>
      <c r="AL4728" s="27" t="str">
        <f t="shared" si="366"/>
        <v>936-4551</v>
      </c>
      <c r="AM4728" s="34" t="str">
        <f t="shared" si="369"/>
        <v>Overall</v>
      </c>
      <c r="AN4728" s="34" t="str">
        <f t="shared" si="370"/>
        <v>OverallOther Income</v>
      </c>
      <c r="AO4728" s="35"/>
      <c r="AP4728" s="35"/>
      <c r="AQ4728" s="35"/>
    </row>
    <row r="4729" spans="1:43" x14ac:dyDescent="0.25">
      <c r="A4729" s="27" t="s">
        <v>103</v>
      </c>
      <c r="B4729" s="27" t="s">
        <v>104</v>
      </c>
      <c r="C4729" s="27" t="s">
        <v>104</v>
      </c>
      <c r="D4729" s="27" t="s">
        <v>469</v>
      </c>
      <c r="E4729" s="27" t="s">
        <v>712</v>
      </c>
      <c r="F4729" s="27" t="s">
        <v>1088</v>
      </c>
      <c r="G4729" s="27" t="s">
        <v>1089</v>
      </c>
      <c r="H4729" s="34" t="s">
        <v>109</v>
      </c>
      <c r="I4729" s="34" t="s">
        <v>110</v>
      </c>
      <c r="J4729" s="34" t="str">
        <f t="shared" si="367"/>
        <v>OverallOther Income</v>
      </c>
      <c r="K4729" s="34" t="str">
        <f t="shared" si="368"/>
        <v>935Other franchise/business expense</v>
      </c>
      <c r="L4729" s="28">
        <f>+SUMIF('TB 4-24'!M:M,$AL4729,'TB 4-24'!G:G)</f>
        <v>0</v>
      </c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>
        <f>+SUMIF('Input Sheet'!$S:$S,$AL4729,'Input Sheet'!C:C)</f>
        <v>0</v>
      </c>
      <c r="Z4729" s="28">
        <f>+SUMIF('Input Sheet'!$S:$S,$AL4729,'Input Sheet'!D:D)</f>
        <v>0</v>
      </c>
      <c r="AA4729" s="28">
        <f>+SUMIF('Input Sheet'!$S:$S,$AL4729,'Input Sheet'!E:E)</f>
        <v>0</v>
      </c>
      <c r="AB4729" s="28">
        <f>+SUMIF('Input Sheet'!$S:$S,$AL4729,'Input Sheet'!F:F)</f>
        <v>0</v>
      </c>
      <c r="AC4729" s="28">
        <f>+SUMIF('Input Sheet'!$S:$S,$AL4729,'Input Sheet'!G:G)</f>
        <v>0</v>
      </c>
      <c r="AD4729" s="28">
        <f>+SUMIF('Input Sheet'!$S:$S,$AL4729,'Input Sheet'!H:H)</f>
        <v>0</v>
      </c>
      <c r="AE4729" s="28">
        <f>+SUMIF('Input Sheet'!$S:$S,$AL4729,'Input Sheet'!I:I)</f>
        <v>0</v>
      </c>
      <c r="AF4729" s="28">
        <f>+SUMIF('Input Sheet'!$S:$S,$AL4729,'Input Sheet'!J:J)</f>
        <v>0</v>
      </c>
      <c r="AG4729" s="28">
        <f>+SUMIF('Input Sheet'!$S:$S,$AL4729,'Input Sheet'!K:K)</f>
        <v>0</v>
      </c>
      <c r="AH4729" s="28">
        <f>+SUMIF('Input Sheet'!$S:$S,$AL4729,'Input Sheet'!L:L)</f>
        <v>0</v>
      </c>
      <c r="AI4729" s="28">
        <f>+SUMIF('Input Sheet'!$S:$S,$AL4729,'Input Sheet'!M:M)</f>
        <v>0</v>
      </c>
      <c r="AJ4729" s="28">
        <f>+SUMIF('Input Sheet'!$S:$S,$AL4729,'Input Sheet'!N:N)</f>
        <v>0</v>
      </c>
      <c r="AK4729" s="28"/>
      <c r="AL4729" s="27" t="str">
        <f t="shared" si="366"/>
        <v>935-4551</v>
      </c>
      <c r="AM4729" s="34" t="str">
        <f t="shared" si="369"/>
        <v>Overall</v>
      </c>
      <c r="AN4729" s="34" t="str">
        <f t="shared" si="370"/>
        <v>OverallOther Income</v>
      </c>
      <c r="AO4729" s="35"/>
      <c r="AP4729" s="35"/>
      <c r="AQ4729" s="35"/>
    </row>
    <row r="4730" spans="1:43" x14ac:dyDescent="0.25">
      <c r="A4730" s="27" t="s">
        <v>103</v>
      </c>
      <c r="B4730" s="27" t="s">
        <v>104</v>
      </c>
      <c r="C4730" s="27" t="s">
        <v>104</v>
      </c>
      <c r="D4730" s="27" t="s">
        <v>464</v>
      </c>
      <c r="E4730" s="27" t="s">
        <v>713</v>
      </c>
      <c r="F4730" s="27" t="s">
        <v>1088</v>
      </c>
      <c r="G4730" s="27" t="s">
        <v>1089</v>
      </c>
      <c r="H4730" s="34" t="s">
        <v>109</v>
      </c>
      <c r="I4730" s="34" t="s">
        <v>110</v>
      </c>
      <c r="J4730" s="34" t="str">
        <f t="shared" si="367"/>
        <v>OverallOther Income</v>
      </c>
      <c r="K4730" s="34" t="str">
        <f t="shared" si="368"/>
        <v>936Other franchise/business expense</v>
      </c>
      <c r="L4730" s="28">
        <f>+SUMIF('TB 4-24'!M:M,$AL4730,'TB 4-24'!G:G)</f>
        <v>0</v>
      </c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>
        <f>+SUMIF('Input Sheet'!$S:$S,$AL4730,'Input Sheet'!C:C)</f>
        <v>0</v>
      </c>
      <c r="Z4730" s="28">
        <f>+SUMIF('Input Sheet'!$S:$S,$AL4730,'Input Sheet'!D:D)</f>
        <v>0</v>
      </c>
      <c r="AA4730" s="28">
        <f>+SUMIF('Input Sheet'!$S:$S,$AL4730,'Input Sheet'!E:E)</f>
        <v>0</v>
      </c>
      <c r="AB4730" s="28">
        <f>+SUMIF('Input Sheet'!$S:$S,$AL4730,'Input Sheet'!F:F)</f>
        <v>0</v>
      </c>
      <c r="AC4730" s="28">
        <f>+SUMIF('Input Sheet'!$S:$S,$AL4730,'Input Sheet'!G:G)</f>
        <v>0</v>
      </c>
      <c r="AD4730" s="28">
        <f>+SUMIF('Input Sheet'!$S:$S,$AL4730,'Input Sheet'!H:H)</f>
        <v>0</v>
      </c>
      <c r="AE4730" s="28">
        <f>+SUMIF('Input Sheet'!$S:$S,$AL4730,'Input Sheet'!I:I)</f>
        <v>0</v>
      </c>
      <c r="AF4730" s="28">
        <f>+SUMIF('Input Sheet'!$S:$S,$AL4730,'Input Sheet'!J:J)</f>
        <v>0</v>
      </c>
      <c r="AG4730" s="28">
        <f>+SUMIF('Input Sheet'!$S:$S,$AL4730,'Input Sheet'!K:K)</f>
        <v>0</v>
      </c>
      <c r="AH4730" s="28">
        <f>+SUMIF('Input Sheet'!$S:$S,$AL4730,'Input Sheet'!L:L)</f>
        <v>0</v>
      </c>
      <c r="AI4730" s="28">
        <f>+SUMIF('Input Sheet'!$S:$S,$AL4730,'Input Sheet'!M:M)</f>
        <v>0</v>
      </c>
      <c r="AJ4730" s="28">
        <f>+SUMIF('Input Sheet'!$S:$S,$AL4730,'Input Sheet'!N:N)</f>
        <v>0</v>
      </c>
      <c r="AK4730" s="28"/>
      <c r="AL4730" s="27" t="str">
        <f t="shared" si="366"/>
        <v>936-4560</v>
      </c>
      <c r="AM4730" s="34" t="str">
        <f t="shared" si="369"/>
        <v>Overall</v>
      </c>
      <c r="AN4730" s="34" t="str">
        <f t="shared" si="370"/>
        <v>OverallOther Income</v>
      </c>
      <c r="AO4730" s="35"/>
      <c r="AP4730" s="35"/>
      <c r="AQ4730" s="35"/>
    </row>
    <row r="4731" spans="1:43" x14ac:dyDescent="0.25">
      <c r="A4731" s="27" t="s">
        <v>103</v>
      </c>
      <c r="B4731" s="27" t="s">
        <v>104</v>
      </c>
      <c r="C4731" s="27" t="s">
        <v>104</v>
      </c>
      <c r="D4731" s="27" t="s">
        <v>464</v>
      </c>
      <c r="E4731" s="27" t="s">
        <v>712</v>
      </c>
      <c r="F4731" s="27" t="s">
        <v>1088</v>
      </c>
      <c r="G4731" s="27" t="s">
        <v>1089</v>
      </c>
      <c r="H4731" s="34" t="s">
        <v>109</v>
      </c>
      <c r="I4731" s="34" t="s">
        <v>110</v>
      </c>
      <c r="J4731" s="34" t="str">
        <f t="shared" si="367"/>
        <v>OverallOther Income</v>
      </c>
      <c r="K4731" s="34" t="str">
        <f t="shared" si="368"/>
        <v>935Other franchise/business expense</v>
      </c>
      <c r="L4731" s="28">
        <f>+SUMIF('TB 4-24'!M:M,$AL4731,'TB 4-24'!G:G)</f>
        <v>0</v>
      </c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>
        <f>+SUMIF('Input Sheet'!$S:$S,$AL4731,'Input Sheet'!C:C)</f>
        <v>0</v>
      </c>
      <c r="Z4731" s="28">
        <f>+SUMIF('Input Sheet'!$S:$S,$AL4731,'Input Sheet'!D:D)</f>
        <v>0</v>
      </c>
      <c r="AA4731" s="28">
        <f>+SUMIF('Input Sheet'!$S:$S,$AL4731,'Input Sheet'!E:E)</f>
        <v>0</v>
      </c>
      <c r="AB4731" s="28">
        <f>+SUMIF('Input Sheet'!$S:$S,$AL4731,'Input Sheet'!F:F)</f>
        <v>0</v>
      </c>
      <c r="AC4731" s="28">
        <f>+SUMIF('Input Sheet'!$S:$S,$AL4731,'Input Sheet'!G:G)</f>
        <v>0</v>
      </c>
      <c r="AD4731" s="28">
        <f>+SUMIF('Input Sheet'!$S:$S,$AL4731,'Input Sheet'!H:H)</f>
        <v>0</v>
      </c>
      <c r="AE4731" s="28">
        <f>+SUMIF('Input Sheet'!$S:$S,$AL4731,'Input Sheet'!I:I)</f>
        <v>0</v>
      </c>
      <c r="AF4731" s="28">
        <f>+SUMIF('Input Sheet'!$S:$S,$AL4731,'Input Sheet'!J:J)</f>
        <v>0</v>
      </c>
      <c r="AG4731" s="28">
        <f>+SUMIF('Input Sheet'!$S:$S,$AL4731,'Input Sheet'!K:K)</f>
        <v>0</v>
      </c>
      <c r="AH4731" s="28">
        <f>+SUMIF('Input Sheet'!$S:$S,$AL4731,'Input Sheet'!L:L)</f>
        <v>0</v>
      </c>
      <c r="AI4731" s="28">
        <f>+SUMIF('Input Sheet'!$S:$S,$AL4731,'Input Sheet'!M:M)</f>
        <v>0</v>
      </c>
      <c r="AJ4731" s="28">
        <f>+SUMIF('Input Sheet'!$S:$S,$AL4731,'Input Sheet'!N:N)</f>
        <v>0</v>
      </c>
      <c r="AK4731" s="28"/>
      <c r="AL4731" s="27" t="str">
        <f t="shared" si="366"/>
        <v>935-4560</v>
      </c>
      <c r="AM4731" s="34" t="str">
        <f t="shared" si="369"/>
        <v>Overall</v>
      </c>
      <c r="AN4731" s="34" t="str">
        <f t="shared" si="370"/>
        <v>OverallOther Income</v>
      </c>
      <c r="AO4731" s="35"/>
      <c r="AP4731" s="35"/>
      <c r="AQ4731" s="35"/>
    </row>
    <row r="4732" spans="1:43" x14ac:dyDescent="0.25">
      <c r="A4732" s="27" t="s">
        <v>103</v>
      </c>
      <c r="B4732" s="27" t="s">
        <v>104</v>
      </c>
      <c r="C4732" s="27" t="s">
        <v>104</v>
      </c>
      <c r="D4732" s="27" t="s">
        <v>276</v>
      </c>
      <c r="E4732" s="27" t="s">
        <v>713</v>
      </c>
      <c r="F4732" s="27" t="s">
        <v>1088</v>
      </c>
      <c r="G4732" s="27" t="s">
        <v>1089</v>
      </c>
      <c r="H4732" s="34" t="s">
        <v>109</v>
      </c>
      <c r="I4732" s="34" t="s">
        <v>110</v>
      </c>
      <c r="J4732" s="34" t="str">
        <f t="shared" si="367"/>
        <v>OverallOther Income</v>
      </c>
      <c r="K4732" s="34" t="str">
        <f t="shared" si="368"/>
        <v>936Other franchise/business expense</v>
      </c>
      <c r="L4732" s="28">
        <f>+SUMIF('TB 4-24'!M:M,$AL4732,'TB 4-24'!G:G)</f>
        <v>0</v>
      </c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>
        <f>+SUMIF('Input Sheet'!$S:$S,$AL4732,'Input Sheet'!C:C)</f>
        <v>9276.7487080963729</v>
      </c>
      <c r="Z4732" s="28">
        <f>+SUMIF('Input Sheet'!$S:$S,$AL4732,'Input Sheet'!D:D)</f>
        <v>9276.7487080963729</v>
      </c>
      <c r="AA4732" s="28">
        <f>+SUMIF('Input Sheet'!$S:$S,$AL4732,'Input Sheet'!E:E)</f>
        <v>9276.7487080963729</v>
      </c>
      <c r="AB4732" s="28">
        <f>+SUMIF('Input Sheet'!$S:$S,$AL4732,'Input Sheet'!F:F)</f>
        <v>9276.7487080963729</v>
      </c>
      <c r="AC4732" s="28">
        <f>+SUMIF('Input Sheet'!$S:$S,$AL4732,'Input Sheet'!G:G)</f>
        <v>9276.7487080963729</v>
      </c>
      <c r="AD4732" s="28">
        <f>+SUMIF('Input Sheet'!$S:$S,$AL4732,'Input Sheet'!H:H)</f>
        <v>9276.7487080963729</v>
      </c>
      <c r="AE4732" s="28">
        <f>+SUMIF('Input Sheet'!$S:$S,$AL4732,'Input Sheet'!I:I)</f>
        <v>9276.7487080963729</v>
      </c>
      <c r="AF4732" s="28">
        <f>+SUMIF('Input Sheet'!$S:$S,$AL4732,'Input Sheet'!J:J)</f>
        <v>9276.7487080963729</v>
      </c>
      <c r="AG4732" s="28">
        <f>+SUMIF('Input Sheet'!$S:$S,$AL4732,'Input Sheet'!K:K)</f>
        <v>9276.7487080963729</v>
      </c>
      <c r="AH4732" s="28">
        <f>+SUMIF('Input Sheet'!$S:$S,$AL4732,'Input Sheet'!L:L)</f>
        <v>9276.7487080963729</v>
      </c>
      <c r="AI4732" s="28">
        <f>+SUMIF('Input Sheet'!$S:$S,$AL4732,'Input Sheet'!M:M)</f>
        <v>9276.7487080963729</v>
      </c>
      <c r="AJ4732" s="28">
        <f>+SUMIF('Input Sheet'!$S:$S,$AL4732,'Input Sheet'!N:N)</f>
        <v>9276.7487080963729</v>
      </c>
      <c r="AK4732" s="28"/>
      <c r="AL4732" s="27" t="str">
        <f t="shared" si="366"/>
        <v>936-7020</v>
      </c>
      <c r="AM4732" s="34" t="str">
        <f t="shared" si="369"/>
        <v>Overall</v>
      </c>
      <c r="AN4732" s="34" t="str">
        <f t="shared" si="370"/>
        <v>OverallOther Income</v>
      </c>
      <c r="AO4732" s="35"/>
      <c r="AP4732" s="35"/>
      <c r="AQ4732" s="35"/>
    </row>
    <row r="4733" spans="1:43" x14ac:dyDescent="0.25">
      <c r="A4733" s="27" t="s">
        <v>103</v>
      </c>
      <c r="B4733" s="27" t="s">
        <v>104</v>
      </c>
      <c r="C4733" s="27" t="s">
        <v>104</v>
      </c>
      <c r="D4733" s="27" t="s">
        <v>276</v>
      </c>
      <c r="E4733" s="27" t="s">
        <v>712</v>
      </c>
      <c r="F4733" s="27" t="s">
        <v>1088</v>
      </c>
      <c r="G4733" s="27" t="s">
        <v>1089</v>
      </c>
      <c r="H4733" s="34" t="s">
        <v>109</v>
      </c>
      <c r="I4733" s="34" t="s">
        <v>110</v>
      </c>
      <c r="J4733" s="34" t="str">
        <f t="shared" si="367"/>
        <v>OverallOther Income</v>
      </c>
      <c r="K4733" s="34" t="str">
        <f t="shared" si="368"/>
        <v>935Other franchise/business expense</v>
      </c>
      <c r="L4733" s="28">
        <f>+SUMIF('TB 4-24'!M:M,$AL4733,'TB 4-24'!G:G)</f>
        <v>0</v>
      </c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>
        <f>+SUMIF('Input Sheet'!$S:$S,$AL4733,'Input Sheet'!C:C)</f>
        <v>36532.241496137554</v>
      </c>
      <c r="Z4733" s="28">
        <f>+SUMIF('Input Sheet'!$S:$S,$AL4733,'Input Sheet'!D:D)</f>
        <v>36532.241496137554</v>
      </c>
      <c r="AA4733" s="28">
        <f>+SUMIF('Input Sheet'!$S:$S,$AL4733,'Input Sheet'!E:E)</f>
        <v>36532.241496137554</v>
      </c>
      <c r="AB4733" s="28">
        <f>+SUMIF('Input Sheet'!$S:$S,$AL4733,'Input Sheet'!F:F)</f>
        <v>36532.241496137554</v>
      </c>
      <c r="AC4733" s="28">
        <f>+SUMIF('Input Sheet'!$S:$S,$AL4733,'Input Sheet'!G:G)</f>
        <v>36532.241496137554</v>
      </c>
      <c r="AD4733" s="28">
        <f>+SUMIF('Input Sheet'!$S:$S,$AL4733,'Input Sheet'!H:H)</f>
        <v>36532.241496137554</v>
      </c>
      <c r="AE4733" s="28">
        <f>+SUMIF('Input Sheet'!$S:$S,$AL4733,'Input Sheet'!I:I)</f>
        <v>36532.241496137554</v>
      </c>
      <c r="AF4733" s="28">
        <f>+SUMIF('Input Sheet'!$S:$S,$AL4733,'Input Sheet'!J:J)</f>
        <v>36532.241496137554</v>
      </c>
      <c r="AG4733" s="28">
        <f>+SUMIF('Input Sheet'!$S:$S,$AL4733,'Input Sheet'!K:K)</f>
        <v>36532.241496137554</v>
      </c>
      <c r="AH4733" s="28">
        <f>+SUMIF('Input Sheet'!$S:$S,$AL4733,'Input Sheet'!L:L)</f>
        <v>36532.241496137554</v>
      </c>
      <c r="AI4733" s="28">
        <f>+SUMIF('Input Sheet'!$S:$S,$AL4733,'Input Sheet'!M:M)</f>
        <v>36532.241496137554</v>
      </c>
      <c r="AJ4733" s="28">
        <f>+SUMIF('Input Sheet'!$S:$S,$AL4733,'Input Sheet'!N:N)</f>
        <v>36532.241496137554</v>
      </c>
      <c r="AK4733" s="28"/>
      <c r="AL4733" s="27" t="str">
        <f t="shared" si="366"/>
        <v>935-7020</v>
      </c>
      <c r="AM4733" s="34" t="str">
        <f t="shared" si="369"/>
        <v>Overall</v>
      </c>
      <c r="AN4733" s="34" t="str">
        <f t="shared" si="370"/>
        <v>OverallOther Income</v>
      </c>
      <c r="AO4733" s="35"/>
      <c r="AP4733" s="35"/>
      <c r="AQ4733" s="35"/>
    </row>
    <row r="4734" spans="1:43" x14ac:dyDescent="0.25">
      <c r="A4734" s="27" t="s">
        <v>103</v>
      </c>
      <c r="B4734" s="27" t="s">
        <v>104</v>
      </c>
      <c r="C4734" s="27" t="s">
        <v>104</v>
      </c>
      <c r="D4734" s="27" t="s">
        <v>391</v>
      </c>
      <c r="E4734" s="27" t="s">
        <v>713</v>
      </c>
      <c r="F4734" s="27" t="s">
        <v>1088</v>
      </c>
      <c r="G4734" s="27" t="s">
        <v>1089</v>
      </c>
      <c r="H4734" s="34" t="s">
        <v>109</v>
      </c>
      <c r="I4734" s="34" t="s">
        <v>110</v>
      </c>
      <c r="J4734" s="34" t="str">
        <f t="shared" si="367"/>
        <v>OverallOther Income</v>
      </c>
      <c r="K4734" s="34" t="str">
        <f t="shared" si="368"/>
        <v>936Other franchise/business expense</v>
      </c>
      <c r="L4734" s="28">
        <f>+SUMIF('TB 4-24'!M:M,$AL4734,'TB 4-24'!G:G)</f>
        <v>0</v>
      </c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>
        <f>+SUMIF('Input Sheet'!$S:$S,$AL4734,'Input Sheet'!C:C)</f>
        <v>0</v>
      </c>
      <c r="Z4734" s="28">
        <f>+SUMIF('Input Sheet'!$S:$S,$AL4734,'Input Sheet'!D:D)</f>
        <v>0</v>
      </c>
      <c r="AA4734" s="28">
        <f>+SUMIF('Input Sheet'!$S:$S,$AL4734,'Input Sheet'!E:E)</f>
        <v>0</v>
      </c>
      <c r="AB4734" s="28">
        <f>+SUMIF('Input Sheet'!$S:$S,$AL4734,'Input Sheet'!F:F)</f>
        <v>0</v>
      </c>
      <c r="AC4734" s="28">
        <f>+SUMIF('Input Sheet'!$S:$S,$AL4734,'Input Sheet'!G:G)</f>
        <v>0</v>
      </c>
      <c r="AD4734" s="28">
        <f>+SUMIF('Input Sheet'!$S:$S,$AL4734,'Input Sheet'!H:H)</f>
        <v>0</v>
      </c>
      <c r="AE4734" s="28">
        <f>+SUMIF('Input Sheet'!$S:$S,$AL4734,'Input Sheet'!I:I)</f>
        <v>0</v>
      </c>
      <c r="AF4734" s="28">
        <f>+SUMIF('Input Sheet'!$S:$S,$AL4734,'Input Sheet'!J:J)</f>
        <v>0</v>
      </c>
      <c r="AG4734" s="28">
        <f>+SUMIF('Input Sheet'!$S:$S,$AL4734,'Input Sheet'!K:K)</f>
        <v>0</v>
      </c>
      <c r="AH4734" s="28">
        <f>+SUMIF('Input Sheet'!$S:$S,$AL4734,'Input Sheet'!L:L)</f>
        <v>0</v>
      </c>
      <c r="AI4734" s="28">
        <f>+SUMIF('Input Sheet'!$S:$S,$AL4734,'Input Sheet'!M:M)</f>
        <v>0</v>
      </c>
      <c r="AJ4734" s="28">
        <f>+SUMIF('Input Sheet'!$S:$S,$AL4734,'Input Sheet'!N:N)</f>
        <v>0</v>
      </c>
      <c r="AK4734" s="28"/>
      <c r="AL4734" s="27" t="str">
        <f t="shared" si="366"/>
        <v>936-7060</v>
      </c>
      <c r="AM4734" s="34" t="str">
        <f t="shared" si="369"/>
        <v>Overall</v>
      </c>
      <c r="AN4734" s="34" t="str">
        <f t="shared" si="370"/>
        <v>OverallOther Income</v>
      </c>
      <c r="AO4734" s="35"/>
      <c r="AP4734" s="35"/>
      <c r="AQ4734" s="35"/>
    </row>
    <row r="4735" spans="1:43" x14ac:dyDescent="0.25">
      <c r="A4735" s="27" t="s">
        <v>103</v>
      </c>
      <c r="B4735" s="27" t="s">
        <v>104</v>
      </c>
      <c r="C4735" s="27" t="s">
        <v>104</v>
      </c>
      <c r="D4735" s="27" t="s">
        <v>391</v>
      </c>
      <c r="E4735" s="27" t="s">
        <v>712</v>
      </c>
      <c r="F4735" s="27" t="s">
        <v>1088</v>
      </c>
      <c r="G4735" s="27" t="s">
        <v>1089</v>
      </c>
      <c r="H4735" s="34" t="s">
        <v>109</v>
      </c>
      <c r="I4735" s="34" t="s">
        <v>110</v>
      </c>
      <c r="J4735" s="34" t="str">
        <f t="shared" si="367"/>
        <v>OverallOther Income</v>
      </c>
      <c r="K4735" s="34" t="str">
        <f t="shared" si="368"/>
        <v>935Other franchise/business expense</v>
      </c>
      <c r="L4735" s="28">
        <f>+SUMIF('TB 4-24'!M:M,$AL4735,'TB 4-24'!G:G)</f>
        <v>0</v>
      </c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>
        <f>+SUMIF('Input Sheet'!$S:$S,$AL4735,'Input Sheet'!C:C)</f>
        <v>0</v>
      </c>
      <c r="Z4735" s="28">
        <f>+SUMIF('Input Sheet'!$S:$S,$AL4735,'Input Sheet'!D:D)</f>
        <v>0</v>
      </c>
      <c r="AA4735" s="28">
        <f>+SUMIF('Input Sheet'!$S:$S,$AL4735,'Input Sheet'!E:E)</f>
        <v>0</v>
      </c>
      <c r="AB4735" s="28">
        <f>+SUMIF('Input Sheet'!$S:$S,$AL4735,'Input Sheet'!F:F)</f>
        <v>0</v>
      </c>
      <c r="AC4735" s="28">
        <f>+SUMIF('Input Sheet'!$S:$S,$AL4735,'Input Sheet'!G:G)</f>
        <v>0</v>
      </c>
      <c r="AD4735" s="28">
        <f>+SUMIF('Input Sheet'!$S:$S,$AL4735,'Input Sheet'!H:H)</f>
        <v>0</v>
      </c>
      <c r="AE4735" s="28">
        <f>+SUMIF('Input Sheet'!$S:$S,$AL4735,'Input Sheet'!I:I)</f>
        <v>0</v>
      </c>
      <c r="AF4735" s="28">
        <f>+SUMIF('Input Sheet'!$S:$S,$AL4735,'Input Sheet'!J:J)</f>
        <v>0</v>
      </c>
      <c r="AG4735" s="28">
        <f>+SUMIF('Input Sheet'!$S:$S,$AL4735,'Input Sheet'!K:K)</f>
        <v>0</v>
      </c>
      <c r="AH4735" s="28">
        <f>+SUMIF('Input Sheet'!$S:$S,$AL4735,'Input Sheet'!L:L)</f>
        <v>0</v>
      </c>
      <c r="AI4735" s="28">
        <f>+SUMIF('Input Sheet'!$S:$S,$AL4735,'Input Sheet'!M:M)</f>
        <v>0</v>
      </c>
      <c r="AJ4735" s="28">
        <f>+SUMIF('Input Sheet'!$S:$S,$AL4735,'Input Sheet'!N:N)</f>
        <v>0</v>
      </c>
      <c r="AK4735" s="28"/>
      <c r="AL4735" s="27" t="str">
        <f t="shared" si="366"/>
        <v>935-7060</v>
      </c>
      <c r="AM4735" s="34" t="str">
        <f t="shared" si="369"/>
        <v>Overall</v>
      </c>
      <c r="AN4735" s="34" t="str">
        <f t="shared" si="370"/>
        <v>OverallOther Income</v>
      </c>
      <c r="AO4735" s="35"/>
      <c r="AP4735" s="35"/>
      <c r="AQ4735" s="35"/>
    </row>
    <row r="4736" spans="1:43" x14ac:dyDescent="0.25">
      <c r="A4736" s="27" t="s">
        <v>103</v>
      </c>
      <c r="B4736" s="27" t="s">
        <v>104</v>
      </c>
      <c r="C4736" s="27" t="s">
        <v>104</v>
      </c>
      <c r="D4736" s="27" t="s">
        <v>230</v>
      </c>
      <c r="E4736" s="27" t="s">
        <v>713</v>
      </c>
      <c r="F4736" s="27" t="s">
        <v>1088</v>
      </c>
      <c r="G4736" s="27" t="s">
        <v>1089</v>
      </c>
      <c r="H4736" s="34" t="s">
        <v>109</v>
      </c>
      <c r="I4736" s="34" t="s">
        <v>110</v>
      </c>
      <c r="J4736" s="34" t="str">
        <f t="shared" si="367"/>
        <v>OverallOther Income</v>
      </c>
      <c r="K4736" s="34" t="str">
        <f t="shared" si="368"/>
        <v>936Other franchise/business expense</v>
      </c>
      <c r="L4736" s="28">
        <f>+SUMIF('TB 4-24'!M:M,$AL4736,'TB 4-24'!G:G)</f>
        <v>0</v>
      </c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>
        <f>+SUMIF('Input Sheet'!$S:$S,$AL4736,'Input Sheet'!C:C)</f>
        <v>0</v>
      </c>
      <c r="Z4736" s="28">
        <f>+SUMIF('Input Sheet'!$S:$S,$AL4736,'Input Sheet'!D:D)</f>
        <v>0</v>
      </c>
      <c r="AA4736" s="28">
        <f>+SUMIF('Input Sheet'!$S:$S,$AL4736,'Input Sheet'!E:E)</f>
        <v>0</v>
      </c>
      <c r="AB4736" s="28">
        <f>+SUMIF('Input Sheet'!$S:$S,$AL4736,'Input Sheet'!F:F)</f>
        <v>0</v>
      </c>
      <c r="AC4736" s="28">
        <f>+SUMIF('Input Sheet'!$S:$S,$AL4736,'Input Sheet'!G:G)</f>
        <v>0</v>
      </c>
      <c r="AD4736" s="28">
        <f>+SUMIF('Input Sheet'!$S:$S,$AL4736,'Input Sheet'!H:H)</f>
        <v>0</v>
      </c>
      <c r="AE4736" s="28">
        <f>+SUMIF('Input Sheet'!$S:$S,$AL4736,'Input Sheet'!I:I)</f>
        <v>0</v>
      </c>
      <c r="AF4736" s="28">
        <f>+SUMIF('Input Sheet'!$S:$S,$AL4736,'Input Sheet'!J:J)</f>
        <v>0</v>
      </c>
      <c r="AG4736" s="28">
        <f>+SUMIF('Input Sheet'!$S:$S,$AL4736,'Input Sheet'!K:K)</f>
        <v>0</v>
      </c>
      <c r="AH4736" s="28">
        <f>+SUMIF('Input Sheet'!$S:$S,$AL4736,'Input Sheet'!L:L)</f>
        <v>0</v>
      </c>
      <c r="AI4736" s="28">
        <f>+SUMIF('Input Sheet'!$S:$S,$AL4736,'Input Sheet'!M:M)</f>
        <v>0</v>
      </c>
      <c r="AJ4736" s="28">
        <f>+SUMIF('Input Sheet'!$S:$S,$AL4736,'Input Sheet'!N:N)</f>
        <v>0</v>
      </c>
      <c r="AK4736" s="28"/>
      <c r="AL4736" s="27" t="str">
        <f t="shared" si="366"/>
        <v>936-7080</v>
      </c>
      <c r="AM4736" s="34" t="str">
        <f t="shared" si="369"/>
        <v>Overall</v>
      </c>
      <c r="AN4736" s="34" t="str">
        <f t="shared" si="370"/>
        <v>OverallOther Income</v>
      </c>
      <c r="AO4736" s="35"/>
      <c r="AP4736" s="35"/>
      <c r="AQ4736" s="35"/>
    </row>
    <row r="4737" spans="1:43" x14ac:dyDescent="0.25">
      <c r="A4737" s="27" t="s">
        <v>103</v>
      </c>
      <c r="B4737" s="27" t="s">
        <v>104</v>
      </c>
      <c r="C4737" s="27" t="s">
        <v>104</v>
      </c>
      <c r="D4737" s="27" t="s">
        <v>230</v>
      </c>
      <c r="E4737" s="27" t="s">
        <v>712</v>
      </c>
      <c r="F4737" s="27" t="s">
        <v>1088</v>
      </c>
      <c r="G4737" s="27" t="s">
        <v>1089</v>
      </c>
      <c r="H4737" s="34" t="s">
        <v>109</v>
      </c>
      <c r="I4737" s="34" t="s">
        <v>110</v>
      </c>
      <c r="J4737" s="34" t="str">
        <f t="shared" si="367"/>
        <v>OverallOther Income</v>
      </c>
      <c r="K4737" s="34" t="str">
        <f t="shared" si="368"/>
        <v>935Other franchise/business expense</v>
      </c>
      <c r="L4737" s="28">
        <f>+SUMIF('TB 4-24'!M:M,$AL4737,'TB 4-24'!G:G)</f>
        <v>0</v>
      </c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>
        <f>+SUMIF('Input Sheet'!$S:$S,$AL4737,'Input Sheet'!C:C)</f>
        <v>0</v>
      </c>
      <c r="Z4737" s="28">
        <f>+SUMIF('Input Sheet'!$S:$S,$AL4737,'Input Sheet'!D:D)</f>
        <v>0</v>
      </c>
      <c r="AA4737" s="28">
        <f>+SUMIF('Input Sheet'!$S:$S,$AL4737,'Input Sheet'!E:E)</f>
        <v>0</v>
      </c>
      <c r="AB4737" s="28">
        <f>+SUMIF('Input Sheet'!$S:$S,$AL4737,'Input Sheet'!F:F)</f>
        <v>0</v>
      </c>
      <c r="AC4737" s="28">
        <f>+SUMIF('Input Sheet'!$S:$S,$AL4737,'Input Sheet'!G:G)</f>
        <v>0</v>
      </c>
      <c r="AD4737" s="28">
        <f>+SUMIF('Input Sheet'!$S:$S,$AL4737,'Input Sheet'!H:H)</f>
        <v>0</v>
      </c>
      <c r="AE4737" s="28">
        <f>+SUMIF('Input Sheet'!$S:$S,$AL4737,'Input Sheet'!I:I)</f>
        <v>0</v>
      </c>
      <c r="AF4737" s="28">
        <f>+SUMIF('Input Sheet'!$S:$S,$AL4737,'Input Sheet'!J:J)</f>
        <v>0</v>
      </c>
      <c r="AG4737" s="28">
        <f>+SUMIF('Input Sheet'!$S:$S,$AL4737,'Input Sheet'!K:K)</f>
        <v>0</v>
      </c>
      <c r="AH4737" s="28">
        <f>+SUMIF('Input Sheet'!$S:$S,$AL4737,'Input Sheet'!L:L)</f>
        <v>0</v>
      </c>
      <c r="AI4737" s="28">
        <f>+SUMIF('Input Sheet'!$S:$S,$AL4737,'Input Sheet'!M:M)</f>
        <v>0</v>
      </c>
      <c r="AJ4737" s="28">
        <f>+SUMIF('Input Sheet'!$S:$S,$AL4737,'Input Sheet'!N:N)</f>
        <v>0</v>
      </c>
      <c r="AK4737" s="28"/>
      <c r="AL4737" s="27" t="str">
        <f t="shared" si="366"/>
        <v>935-7080</v>
      </c>
      <c r="AM4737" s="34" t="str">
        <f t="shared" si="369"/>
        <v>Overall</v>
      </c>
      <c r="AN4737" s="34" t="str">
        <f t="shared" si="370"/>
        <v>OverallOther Income</v>
      </c>
      <c r="AO4737" s="35"/>
      <c r="AP4737" s="35"/>
      <c r="AQ4737" s="35"/>
    </row>
    <row r="4738" spans="1:43" x14ac:dyDescent="0.25">
      <c r="A4738" s="27" t="s">
        <v>103</v>
      </c>
      <c r="B4738" s="27" t="s">
        <v>104</v>
      </c>
      <c r="C4738" s="27" t="s">
        <v>104</v>
      </c>
      <c r="D4738" s="27" t="s">
        <v>258</v>
      </c>
      <c r="E4738" s="27" t="s">
        <v>713</v>
      </c>
      <c r="F4738" s="27" t="s">
        <v>1088</v>
      </c>
      <c r="G4738" s="27" t="s">
        <v>1089</v>
      </c>
      <c r="H4738" s="34" t="s">
        <v>109</v>
      </c>
      <c r="I4738" s="34" t="s">
        <v>110</v>
      </c>
      <c r="J4738" s="34" t="str">
        <f t="shared" si="367"/>
        <v>OverallOther Income</v>
      </c>
      <c r="K4738" s="34" t="str">
        <f t="shared" si="368"/>
        <v>936Other franchise/business expense</v>
      </c>
      <c r="L4738" s="28">
        <f>+SUMIF('TB 4-24'!M:M,$AL4738,'TB 4-24'!G:G)</f>
        <v>0</v>
      </c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>
        <f>+SUMIF('Input Sheet'!$S:$S,$AL4738,'Input Sheet'!C:C)</f>
        <v>0</v>
      </c>
      <c r="Z4738" s="28">
        <f>+SUMIF('Input Sheet'!$S:$S,$AL4738,'Input Sheet'!D:D)</f>
        <v>0</v>
      </c>
      <c r="AA4738" s="28">
        <f>+SUMIF('Input Sheet'!$S:$S,$AL4738,'Input Sheet'!E:E)</f>
        <v>0</v>
      </c>
      <c r="AB4738" s="28">
        <f>+SUMIF('Input Sheet'!$S:$S,$AL4738,'Input Sheet'!F:F)</f>
        <v>0</v>
      </c>
      <c r="AC4738" s="28">
        <f>+SUMIF('Input Sheet'!$S:$S,$AL4738,'Input Sheet'!G:G)</f>
        <v>0</v>
      </c>
      <c r="AD4738" s="28">
        <f>+SUMIF('Input Sheet'!$S:$S,$AL4738,'Input Sheet'!H:H)</f>
        <v>0</v>
      </c>
      <c r="AE4738" s="28">
        <f>+SUMIF('Input Sheet'!$S:$S,$AL4738,'Input Sheet'!I:I)</f>
        <v>0</v>
      </c>
      <c r="AF4738" s="28">
        <f>+SUMIF('Input Sheet'!$S:$S,$AL4738,'Input Sheet'!J:J)</f>
        <v>0</v>
      </c>
      <c r="AG4738" s="28">
        <f>+SUMIF('Input Sheet'!$S:$S,$AL4738,'Input Sheet'!K:K)</f>
        <v>0</v>
      </c>
      <c r="AH4738" s="28">
        <f>+SUMIF('Input Sheet'!$S:$S,$AL4738,'Input Sheet'!L:L)</f>
        <v>0</v>
      </c>
      <c r="AI4738" s="28">
        <f>+SUMIF('Input Sheet'!$S:$S,$AL4738,'Input Sheet'!M:M)</f>
        <v>0</v>
      </c>
      <c r="AJ4738" s="28">
        <f>+SUMIF('Input Sheet'!$S:$S,$AL4738,'Input Sheet'!N:N)</f>
        <v>0</v>
      </c>
      <c r="AK4738" s="28"/>
      <c r="AL4738" s="27" t="str">
        <f t="shared" si="366"/>
        <v>936-7100</v>
      </c>
      <c r="AM4738" s="34" t="str">
        <f t="shared" si="369"/>
        <v>Overall</v>
      </c>
      <c r="AN4738" s="34" t="str">
        <f t="shared" si="370"/>
        <v>OverallOther Income</v>
      </c>
      <c r="AO4738" s="35"/>
      <c r="AP4738" s="35"/>
      <c r="AQ4738" s="35"/>
    </row>
    <row r="4739" spans="1:43" x14ac:dyDescent="0.25">
      <c r="A4739" s="27" t="s">
        <v>103</v>
      </c>
      <c r="B4739" s="27" t="s">
        <v>104</v>
      </c>
      <c r="C4739" s="27" t="s">
        <v>104</v>
      </c>
      <c r="D4739" s="27" t="s">
        <v>258</v>
      </c>
      <c r="E4739" s="27" t="s">
        <v>712</v>
      </c>
      <c r="F4739" s="27" t="s">
        <v>1088</v>
      </c>
      <c r="G4739" s="27" t="s">
        <v>1089</v>
      </c>
      <c r="H4739" s="34" t="s">
        <v>109</v>
      </c>
      <c r="I4739" s="34" t="s">
        <v>110</v>
      </c>
      <c r="J4739" s="34" t="str">
        <f t="shared" si="367"/>
        <v>OverallOther Income</v>
      </c>
      <c r="K4739" s="34" t="str">
        <f t="shared" si="368"/>
        <v>935Other franchise/business expense</v>
      </c>
      <c r="L4739" s="28">
        <f>+SUMIF('TB 4-24'!M:M,$AL4739,'TB 4-24'!G:G)</f>
        <v>0</v>
      </c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>
        <f>+SUMIF('Input Sheet'!$S:$S,$AL4739,'Input Sheet'!C:C)</f>
        <v>0</v>
      </c>
      <c r="Z4739" s="28">
        <f>+SUMIF('Input Sheet'!$S:$S,$AL4739,'Input Sheet'!D:D)</f>
        <v>0</v>
      </c>
      <c r="AA4739" s="28">
        <f>+SUMIF('Input Sheet'!$S:$S,$AL4739,'Input Sheet'!E:E)</f>
        <v>0</v>
      </c>
      <c r="AB4739" s="28">
        <f>+SUMIF('Input Sheet'!$S:$S,$AL4739,'Input Sheet'!F:F)</f>
        <v>0</v>
      </c>
      <c r="AC4739" s="28">
        <f>+SUMIF('Input Sheet'!$S:$S,$AL4739,'Input Sheet'!G:G)</f>
        <v>0</v>
      </c>
      <c r="AD4739" s="28">
        <f>+SUMIF('Input Sheet'!$S:$S,$AL4739,'Input Sheet'!H:H)</f>
        <v>0</v>
      </c>
      <c r="AE4739" s="28">
        <f>+SUMIF('Input Sheet'!$S:$S,$AL4739,'Input Sheet'!I:I)</f>
        <v>0</v>
      </c>
      <c r="AF4739" s="28">
        <f>+SUMIF('Input Sheet'!$S:$S,$AL4739,'Input Sheet'!J:J)</f>
        <v>0</v>
      </c>
      <c r="AG4739" s="28">
        <f>+SUMIF('Input Sheet'!$S:$S,$AL4739,'Input Sheet'!K:K)</f>
        <v>0</v>
      </c>
      <c r="AH4739" s="28">
        <f>+SUMIF('Input Sheet'!$S:$S,$AL4739,'Input Sheet'!L:L)</f>
        <v>0</v>
      </c>
      <c r="AI4739" s="28">
        <f>+SUMIF('Input Sheet'!$S:$S,$AL4739,'Input Sheet'!M:M)</f>
        <v>0</v>
      </c>
      <c r="AJ4739" s="28">
        <f>+SUMIF('Input Sheet'!$S:$S,$AL4739,'Input Sheet'!N:N)</f>
        <v>0</v>
      </c>
      <c r="AK4739" s="28"/>
      <c r="AL4739" s="27" t="str">
        <f t="shared" ref="AL4739:AL4802" si="371">+E4739&amp;"-"&amp;D4739</f>
        <v>935-7100</v>
      </c>
      <c r="AM4739" s="34" t="str">
        <f t="shared" si="369"/>
        <v>Overall</v>
      </c>
      <c r="AN4739" s="34" t="str">
        <f t="shared" si="370"/>
        <v>OverallOther Income</v>
      </c>
      <c r="AO4739" s="35"/>
      <c r="AP4739" s="35"/>
      <c r="AQ4739" s="35"/>
    </row>
    <row r="4740" spans="1:43" x14ac:dyDescent="0.25">
      <c r="A4740" s="27" t="s">
        <v>103</v>
      </c>
      <c r="B4740" s="27" t="s">
        <v>104</v>
      </c>
      <c r="C4740" s="27" t="s">
        <v>104</v>
      </c>
      <c r="D4740" s="27" t="s">
        <v>261</v>
      </c>
      <c r="E4740" s="27" t="s">
        <v>713</v>
      </c>
      <c r="F4740" s="27" t="s">
        <v>1088</v>
      </c>
      <c r="G4740" s="27" t="s">
        <v>1089</v>
      </c>
      <c r="H4740" s="34" t="s">
        <v>109</v>
      </c>
      <c r="I4740" s="34" t="s">
        <v>110</v>
      </c>
      <c r="J4740" s="34" t="str">
        <f t="shared" ref="J4740:J4803" si="372">+H4740&amp;I4740</f>
        <v>OverallOther Income</v>
      </c>
      <c r="K4740" s="34" t="str">
        <f t="shared" ref="K4740:K4803" si="373">+E4740&amp;G4740</f>
        <v>936Other franchise/business expense</v>
      </c>
      <c r="L4740" s="28">
        <f>+SUMIF('TB 4-24'!M:M,$AL4740,'TB 4-24'!G:G)</f>
        <v>0</v>
      </c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>
        <f>+SUMIF('Input Sheet'!$S:$S,$AL4740,'Input Sheet'!C:C)</f>
        <v>0</v>
      </c>
      <c r="Z4740" s="28">
        <f>+SUMIF('Input Sheet'!$S:$S,$AL4740,'Input Sheet'!D:D)</f>
        <v>0</v>
      </c>
      <c r="AA4740" s="28">
        <f>+SUMIF('Input Sheet'!$S:$S,$AL4740,'Input Sheet'!E:E)</f>
        <v>0</v>
      </c>
      <c r="AB4740" s="28">
        <f>+SUMIF('Input Sheet'!$S:$S,$AL4740,'Input Sheet'!F:F)</f>
        <v>0</v>
      </c>
      <c r="AC4740" s="28">
        <f>+SUMIF('Input Sheet'!$S:$S,$AL4740,'Input Sheet'!G:G)</f>
        <v>0</v>
      </c>
      <c r="AD4740" s="28">
        <f>+SUMIF('Input Sheet'!$S:$S,$AL4740,'Input Sheet'!H:H)</f>
        <v>0</v>
      </c>
      <c r="AE4740" s="28">
        <f>+SUMIF('Input Sheet'!$S:$S,$AL4740,'Input Sheet'!I:I)</f>
        <v>0</v>
      </c>
      <c r="AF4740" s="28">
        <f>+SUMIF('Input Sheet'!$S:$S,$AL4740,'Input Sheet'!J:J)</f>
        <v>0</v>
      </c>
      <c r="AG4740" s="28">
        <f>+SUMIF('Input Sheet'!$S:$S,$AL4740,'Input Sheet'!K:K)</f>
        <v>0</v>
      </c>
      <c r="AH4740" s="28">
        <f>+SUMIF('Input Sheet'!$S:$S,$AL4740,'Input Sheet'!L:L)</f>
        <v>0</v>
      </c>
      <c r="AI4740" s="28">
        <f>+SUMIF('Input Sheet'!$S:$S,$AL4740,'Input Sheet'!M:M)</f>
        <v>0</v>
      </c>
      <c r="AJ4740" s="28">
        <f>+SUMIF('Input Sheet'!$S:$S,$AL4740,'Input Sheet'!N:N)</f>
        <v>0</v>
      </c>
      <c r="AK4740" s="28"/>
      <c r="AL4740" s="27" t="str">
        <f t="shared" si="371"/>
        <v>936-7110</v>
      </c>
      <c r="AM4740" s="34" t="str">
        <f t="shared" si="369"/>
        <v>Overall</v>
      </c>
      <c r="AN4740" s="34" t="str">
        <f t="shared" si="370"/>
        <v>OverallOther Income</v>
      </c>
      <c r="AO4740" s="35"/>
      <c r="AP4740" s="35"/>
      <c r="AQ4740" s="35"/>
    </row>
    <row r="4741" spans="1:43" x14ac:dyDescent="0.25">
      <c r="A4741" s="27" t="s">
        <v>103</v>
      </c>
      <c r="B4741" s="27" t="s">
        <v>104</v>
      </c>
      <c r="C4741" s="27" t="s">
        <v>104</v>
      </c>
      <c r="D4741" s="27" t="s">
        <v>261</v>
      </c>
      <c r="E4741" s="27" t="s">
        <v>712</v>
      </c>
      <c r="F4741" s="27" t="s">
        <v>1088</v>
      </c>
      <c r="G4741" s="27" t="s">
        <v>1089</v>
      </c>
      <c r="H4741" s="34" t="s">
        <v>109</v>
      </c>
      <c r="I4741" s="34" t="s">
        <v>110</v>
      </c>
      <c r="J4741" s="34" t="str">
        <f t="shared" si="372"/>
        <v>OverallOther Income</v>
      </c>
      <c r="K4741" s="34" t="str">
        <f t="shared" si="373"/>
        <v>935Other franchise/business expense</v>
      </c>
      <c r="L4741" s="28">
        <f>+SUMIF('TB 4-24'!M:M,$AL4741,'TB 4-24'!G:G)</f>
        <v>0</v>
      </c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>
        <f>+SUMIF('Input Sheet'!$S:$S,$AL4741,'Input Sheet'!C:C)</f>
        <v>0</v>
      </c>
      <c r="Z4741" s="28">
        <f>+SUMIF('Input Sheet'!$S:$S,$AL4741,'Input Sheet'!D:D)</f>
        <v>0</v>
      </c>
      <c r="AA4741" s="28">
        <f>+SUMIF('Input Sheet'!$S:$S,$AL4741,'Input Sheet'!E:E)</f>
        <v>0</v>
      </c>
      <c r="AB4741" s="28">
        <f>+SUMIF('Input Sheet'!$S:$S,$AL4741,'Input Sheet'!F:F)</f>
        <v>0</v>
      </c>
      <c r="AC4741" s="28">
        <f>+SUMIF('Input Sheet'!$S:$S,$AL4741,'Input Sheet'!G:G)</f>
        <v>0</v>
      </c>
      <c r="AD4741" s="28">
        <f>+SUMIF('Input Sheet'!$S:$S,$AL4741,'Input Sheet'!H:H)</f>
        <v>0</v>
      </c>
      <c r="AE4741" s="28">
        <f>+SUMIF('Input Sheet'!$S:$S,$AL4741,'Input Sheet'!I:I)</f>
        <v>0</v>
      </c>
      <c r="AF4741" s="28">
        <f>+SUMIF('Input Sheet'!$S:$S,$AL4741,'Input Sheet'!J:J)</f>
        <v>0</v>
      </c>
      <c r="AG4741" s="28">
        <f>+SUMIF('Input Sheet'!$S:$S,$AL4741,'Input Sheet'!K:K)</f>
        <v>0</v>
      </c>
      <c r="AH4741" s="28">
        <f>+SUMIF('Input Sheet'!$S:$S,$AL4741,'Input Sheet'!L:L)</f>
        <v>0</v>
      </c>
      <c r="AI4741" s="28">
        <f>+SUMIF('Input Sheet'!$S:$S,$AL4741,'Input Sheet'!M:M)</f>
        <v>0</v>
      </c>
      <c r="AJ4741" s="28">
        <f>+SUMIF('Input Sheet'!$S:$S,$AL4741,'Input Sheet'!N:N)</f>
        <v>0</v>
      </c>
      <c r="AK4741" s="28"/>
      <c r="AL4741" s="27" t="str">
        <f t="shared" si="371"/>
        <v>935-7110</v>
      </c>
      <c r="AM4741" s="34" t="str">
        <f t="shared" ref="AM4741:AM4804" si="374">H4741</f>
        <v>Overall</v>
      </c>
      <c r="AN4741" s="34" t="str">
        <f t="shared" ref="AN4741:AN4804" si="375">J4741</f>
        <v>OverallOther Income</v>
      </c>
      <c r="AO4741" s="35"/>
      <c r="AP4741" s="35"/>
      <c r="AQ4741" s="35"/>
    </row>
    <row r="4742" spans="1:43" x14ac:dyDescent="0.25">
      <c r="A4742" s="27" t="s">
        <v>103</v>
      </c>
      <c r="B4742" s="27" t="s">
        <v>104</v>
      </c>
      <c r="C4742" s="27" t="s">
        <v>104</v>
      </c>
      <c r="D4742" s="27" t="s">
        <v>210</v>
      </c>
      <c r="E4742" s="27" t="s">
        <v>713</v>
      </c>
      <c r="F4742" s="27" t="s">
        <v>1088</v>
      </c>
      <c r="G4742" s="27" t="s">
        <v>1089</v>
      </c>
      <c r="H4742" s="34" t="s">
        <v>109</v>
      </c>
      <c r="I4742" s="34" t="s">
        <v>110</v>
      </c>
      <c r="J4742" s="34" t="str">
        <f t="shared" si="372"/>
        <v>OverallOther Income</v>
      </c>
      <c r="K4742" s="34" t="str">
        <f t="shared" si="373"/>
        <v>936Other franchise/business expense</v>
      </c>
      <c r="L4742" s="28">
        <f>+SUMIF('TB 4-24'!M:M,$AL4742,'TB 4-24'!G:G)</f>
        <v>0</v>
      </c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>
        <f>+SUMIF('Input Sheet'!$S:$S,$AL4742,'Input Sheet'!C:C)</f>
        <v>0</v>
      </c>
      <c r="Z4742" s="28">
        <f>+SUMIF('Input Sheet'!$S:$S,$AL4742,'Input Sheet'!D:D)</f>
        <v>0</v>
      </c>
      <c r="AA4742" s="28">
        <f>+SUMIF('Input Sheet'!$S:$S,$AL4742,'Input Sheet'!E:E)</f>
        <v>0</v>
      </c>
      <c r="AB4742" s="28">
        <f>+SUMIF('Input Sheet'!$S:$S,$AL4742,'Input Sheet'!F:F)</f>
        <v>0</v>
      </c>
      <c r="AC4742" s="28">
        <f>+SUMIF('Input Sheet'!$S:$S,$AL4742,'Input Sheet'!G:G)</f>
        <v>0</v>
      </c>
      <c r="AD4742" s="28">
        <f>+SUMIF('Input Sheet'!$S:$S,$AL4742,'Input Sheet'!H:H)</f>
        <v>0</v>
      </c>
      <c r="AE4742" s="28">
        <f>+SUMIF('Input Sheet'!$S:$S,$AL4742,'Input Sheet'!I:I)</f>
        <v>0</v>
      </c>
      <c r="AF4742" s="28">
        <f>+SUMIF('Input Sheet'!$S:$S,$AL4742,'Input Sheet'!J:J)</f>
        <v>0</v>
      </c>
      <c r="AG4742" s="28">
        <f>+SUMIF('Input Sheet'!$S:$S,$AL4742,'Input Sheet'!K:K)</f>
        <v>0</v>
      </c>
      <c r="AH4742" s="28">
        <f>+SUMIF('Input Sheet'!$S:$S,$AL4742,'Input Sheet'!L:L)</f>
        <v>0</v>
      </c>
      <c r="AI4742" s="28">
        <f>+SUMIF('Input Sheet'!$S:$S,$AL4742,'Input Sheet'!M:M)</f>
        <v>0</v>
      </c>
      <c r="AJ4742" s="28">
        <f>+SUMIF('Input Sheet'!$S:$S,$AL4742,'Input Sheet'!N:N)</f>
        <v>0</v>
      </c>
      <c r="AK4742" s="28"/>
      <c r="AL4742" s="27" t="str">
        <f t="shared" si="371"/>
        <v>936-7160</v>
      </c>
      <c r="AM4742" s="34" t="str">
        <f t="shared" si="374"/>
        <v>Overall</v>
      </c>
      <c r="AN4742" s="34" t="str">
        <f t="shared" si="375"/>
        <v>OverallOther Income</v>
      </c>
      <c r="AO4742" s="35"/>
      <c r="AP4742" s="35"/>
      <c r="AQ4742" s="35"/>
    </row>
    <row r="4743" spans="1:43" x14ac:dyDescent="0.25">
      <c r="A4743" s="27" t="s">
        <v>103</v>
      </c>
      <c r="B4743" s="27" t="s">
        <v>104</v>
      </c>
      <c r="C4743" s="27" t="s">
        <v>104</v>
      </c>
      <c r="D4743" s="27" t="s">
        <v>210</v>
      </c>
      <c r="E4743" s="27" t="s">
        <v>712</v>
      </c>
      <c r="F4743" s="27" t="s">
        <v>1088</v>
      </c>
      <c r="G4743" s="27" t="s">
        <v>1089</v>
      </c>
      <c r="H4743" s="34" t="s">
        <v>109</v>
      </c>
      <c r="I4743" s="34" t="s">
        <v>110</v>
      </c>
      <c r="J4743" s="34" t="str">
        <f t="shared" si="372"/>
        <v>OverallOther Income</v>
      </c>
      <c r="K4743" s="34" t="str">
        <f t="shared" si="373"/>
        <v>935Other franchise/business expense</v>
      </c>
      <c r="L4743" s="28">
        <f>+SUMIF('TB 4-24'!M:M,$AL4743,'TB 4-24'!G:G)</f>
        <v>0</v>
      </c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>
        <f>+SUMIF('Input Sheet'!$S:$S,$AL4743,'Input Sheet'!C:C)</f>
        <v>0</v>
      </c>
      <c r="Z4743" s="28">
        <f>+SUMIF('Input Sheet'!$S:$S,$AL4743,'Input Sheet'!D:D)</f>
        <v>0</v>
      </c>
      <c r="AA4743" s="28">
        <f>+SUMIF('Input Sheet'!$S:$S,$AL4743,'Input Sheet'!E:E)</f>
        <v>0</v>
      </c>
      <c r="AB4743" s="28">
        <f>+SUMIF('Input Sheet'!$S:$S,$AL4743,'Input Sheet'!F:F)</f>
        <v>0</v>
      </c>
      <c r="AC4743" s="28">
        <f>+SUMIF('Input Sheet'!$S:$S,$AL4743,'Input Sheet'!G:G)</f>
        <v>0</v>
      </c>
      <c r="AD4743" s="28">
        <f>+SUMIF('Input Sheet'!$S:$S,$AL4743,'Input Sheet'!H:H)</f>
        <v>0</v>
      </c>
      <c r="AE4743" s="28">
        <f>+SUMIF('Input Sheet'!$S:$S,$AL4743,'Input Sheet'!I:I)</f>
        <v>0</v>
      </c>
      <c r="AF4743" s="28">
        <f>+SUMIF('Input Sheet'!$S:$S,$AL4743,'Input Sheet'!J:J)</f>
        <v>0</v>
      </c>
      <c r="AG4743" s="28">
        <f>+SUMIF('Input Sheet'!$S:$S,$AL4743,'Input Sheet'!K:K)</f>
        <v>0</v>
      </c>
      <c r="AH4743" s="28">
        <f>+SUMIF('Input Sheet'!$S:$S,$AL4743,'Input Sheet'!L:L)</f>
        <v>0</v>
      </c>
      <c r="AI4743" s="28">
        <f>+SUMIF('Input Sheet'!$S:$S,$AL4743,'Input Sheet'!M:M)</f>
        <v>0</v>
      </c>
      <c r="AJ4743" s="28">
        <f>+SUMIF('Input Sheet'!$S:$S,$AL4743,'Input Sheet'!N:N)</f>
        <v>0</v>
      </c>
      <c r="AK4743" s="28"/>
      <c r="AL4743" s="27" t="str">
        <f t="shared" si="371"/>
        <v>935-7160</v>
      </c>
      <c r="AM4743" s="34" t="str">
        <f t="shared" si="374"/>
        <v>Overall</v>
      </c>
      <c r="AN4743" s="34" t="str">
        <f t="shared" si="375"/>
        <v>OverallOther Income</v>
      </c>
      <c r="AO4743" s="35"/>
      <c r="AP4743" s="35"/>
      <c r="AQ4743" s="35"/>
    </row>
    <row r="4744" spans="1:43" x14ac:dyDescent="0.25">
      <c r="A4744" s="27" t="s">
        <v>103</v>
      </c>
      <c r="B4744" s="27" t="s">
        <v>104</v>
      </c>
      <c r="C4744" s="27" t="s">
        <v>104</v>
      </c>
      <c r="D4744" s="27" t="s">
        <v>279</v>
      </c>
      <c r="E4744" s="27" t="s">
        <v>713</v>
      </c>
      <c r="F4744" s="27" t="s">
        <v>1088</v>
      </c>
      <c r="G4744" s="27" t="s">
        <v>1089</v>
      </c>
      <c r="H4744" s="34" t="s">
        <v>109</v>
      </c>
      <c r="I4744" s="34" t="s">
        <v>110</v>
      </c>
      <c r="J4744" s="34" t="str">
        <f t="shared" si="372"/>
        <v>OverallOther Income</v>
      </c>
      <c r="K4744" s="34" t="str">
        <f t="shared" si="373"/>
        <v>936Other franchise/business expense</v>
      </c>
      <c r="L4744" s="28">
        <f>+SUMIF('TB 4-24'!M:M,$AL4744,'TB 4-24'!G:G)</f>
        <v>0</v>
      </c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>
        <f>+SUMIF('Input Sheet'!$S:$S,$AL4744,'Input Sheet'!C:C)</f>
        <v>0</v>
      </c>
      <c r="Z4744" s="28">
        <f>+SUMIF('Input Sheet'!$S:$S,$AL4744,'Input Sheet'!D:D)</f>
        <v>0</v>
      </c>
      <c r="AA4744" s="28">
        <f>+SUMIF('Input Sheet'!$S:$S,$AL4744,'Input Sheet'!E:E)</f>
        <v>0</v>
      </c>
      <c r="AB4744" s="28">
        <f>+SUMIF('Input Sheet'!$S:$S,$AL4744,'Input Sheet'!F:F)</f>
        <v>0</v>
      </c>
      <c r="AC4744" s="28">
        <f>+SUMIF('Input Sheet'!$S:$S,$AL4744,'Input Sheet'!G:G)</f>
        <v>0</v>
      </c>
      <c r="AD4744" s="28">
        <f>+SUMIF('Input Sheet'!$S:$S,$AL4744,'Input Sheet'!H:H)</f>
        <v>0</v>
      </c>
      <c r="AE4744" s="28">
        <f>+SUMIF('Input Sheet'!$S:$S,$AL4744,'Input Sheet'!I:I)</f>
        <v>0</v>
      </c>
      <c r="AF4744" s="28">
        <f>+SUMIF('Input Sheet'!$S:$S,$AL4744,'Input Sheet'!J:J)</f>
        <v>0</v>
      </c>
      <c r="AG4744" s="28">
        <f>+SUMIF('Input Sheet'!$S:$S,$AL4744,'Input Sheet'!K:K)</f>
        <v>0</v>
      </c>
      <c r="AH4744" s="28">
        <f>+SUMIF('Input Sheet'!$S:$S,$AL4744,'Input Sheet'!L:L)</f>
        <v>0</v>
      </c>
      <c r="AI4744" s="28">
        <f>+SUMIF('Input Sheet'!$S:$S,$AL4744,'Input Sheet'!M:M)</f>
        <v>0</v>
      </c>
      <c r="AJ4744" s="28">
        <f>+SUMIF('Input Sheet'!$S:$S,$AL4744,'Input Sheet'!N:N)</f>
        <v>0</v>
      </c>
      <c r="AK4744" s="28"/>
      <c r="AL4744" s="27" t="str">
        <f t="shared" si="371"/>
        <v>936-7170</v>
      </c>
      <c r="AM4744" s="34" t="str">
        <f t="shared" si="374"/>
        <v>Overall</v>
      </c>
      <c r="AN4744" s="34" t="str">
        <f t="shared" si="375"/>
        <v>OverallOther Income</v>
      </c>
      <c r="AO4744" s="35"/>
      <c r="AP4744" s="35"/>
      <c r="AQ4744" s="35"/>
    </row>
    <row r="4745" spans="1:43" x14ac:dyDescent="0.25">
      <c r="A4745" s="27" t="s">
        <v>103</v>
      </c>
      <c r="B4745" s="27" t="s">
        <v>104</v>
      </c>
      <c r="C4745" s="27" t="s">
        <v>104</v>
      </c>
      <c r="D4745" s="27" t="s">
        <v>279</v>
      </c>
      <c r="E4745" s="27" t="s">
        <v>712</v>
      </c>
      <c r="F4745" s="27" t="s">
        <v>1088</v>
      </c>
      <c r="G4745" s="27" t="s">
        <v>1089</v>
      </c>
      <c r="H4745" s="34" t="s">
        <v>109</v>
      </c>
      <c r="I4745" s="34" t="s">
        <v>110</v>
      </c>
      <c r="J4745" s="34" t="str">
        <f t="shared" si="372"/>
        <v>OverallOther Income</v>
      </c>
      <c r="K4745" s="34" t="str">
        <f t="shared" si="373"/>
        <v>935Other franchise/business expense</v>
      </c>
      <c r="L4745" s="28">
        <f>+SUMIF('TB 4-24'!M:M,$AL4745,'TB 4-24'!G:G)</f>
        <v>0</v>
      </c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>
        <f>+SUMIF('Input Sheet'!$S:$S,$AL4745,'Input Sheet'!C:C)</f>
        <v>0</v>
      </c>
      <c r="Z4745" s="28">
        <f>+SUMIF('Input Sheet'!$S:$S,$AL4745,'Input Sheet'!D:D)</f>
        <v>0</v>
      </c>
      <c r="AA4745" s="28">
        <f>+SUMIF('Input Sheet'!$S:$S,$AL4745,'Input Sheet'!E:E)</f>
        <v>0</v>
      </c>
      <c r="AB4745" s="28">
        <f>+SUMIF('Input Sheet'!$S:$S,$AL4745,'Input Sheet'!F:F)</f>
        <v>0</v>
      </c>
      <c r="AC4745" s="28">
        <f>+SUMIF('Input Sheet'!$S:$S,$AL4745,'Input Sheet'!G:G)</f>
        <v>0</v>
      </c>
      <c r="AD4745" s="28">
        <f>+SUMIF('Input Sheet'!$S:$S,$AL4745,'Input Sheet'!H:H)</f>
        <v>0</v>
      </c>
      <c r="AE4745" s="28">
        <f>+SUMIF('Input Sheet'!$S:$S,$AL4745,'Input Sheet'!I:I)</f>
        <v>0</v>
      </c>
      <c r="AF4745" s="28">
        <f>+SUMIF('Input Sheet'!$S:$S,$AL4745,'Input Sheet'!J:J)</f>
        <v>0</v>
      </c>
      <c r="AG4745" s="28">
        <f>+SUMIF('Input Sheet'!$S:$S,$AL4745,'Input Sheet'!K:K)</f>
        <v>0</v>
      </c>
      <c r="AH4745" s="28">
        <f>+SUMIF('Input Sheet'!$S:$S,$AL4745,'Input Sheet'!L:L)</f>
        <v>0</v>
      </c>
      <c r="AI4745" s="28">
        <f>+SUMIF('Input Sheet'!$S:$S,$AL4745,'Input Sheet'!M:M)</f>
        <v>0</v>
      </c>
      <c r="AJ4745" s="28">
        <f>+SUMIF('Input Sheet'!$S:$S,$AL4745,'Input Sheet'!N:N)</f>
        <v>0</v>
      </c>
      <c r="AK4745" s="28"/>
      <c r="AL4745" s="27" t="str">
        <f t="shared" si="371"/>
        <v>935-7170</v>
      </c>
      <c r="AM4745" s="34" t="str">
        <f t="shared" si="374"/>
        <v>Overall</v>
      </c>
      <c r="AN4745" s="34" t="str">
        <f t="shared" si="375"/>
        <v>OverallOther Income</v>
      </c>
      <c r="AO4745" s="35"/>
      <c r="AP4745" s="35"/>
      <c r="AQ4745" s="35"/>
    </row>
    <row r="4746" spans="1:43" x14ac:dyDescent="0.25">
      <c r="A4746" s="27" t="s">
        <v>103</v>
      </c>
      <c r="B4746" s="27" t="s">
        <v>104</v>
      </c>
      <c r="C4746" s="27" t="s">
        <v>104</v>
      </c>
      <c r="D4746" s="27" t="s">
        <v>280</v>
      </c>
      <c r="E4746" s="27" t="s">
        <v>713</v>
      </c>
      <c r="F4746" s="27" t="s">
        <v>1088</v>
      </c>
      <c r="G4746" s="27" t="s">
        <v>1089</v>
      </c>
      <c r="H4746" s="34" t="s">
        <v>109</v>
      </c>
      <c r="I4746" s="34" t="s">
        <v>110</v>
      </c>
      <c r="J4746" s="34" t="str">
        <f t="shared" si="372"/>
        <v>OverallOther Income</v>
      </c>
      <c r="K4746" s="34" t="str">
        <f t="shared" si="373"/>
        <v>936Other franchise/business expense</v>
      </c>
      <c r="L4746" s="28">
        <f>+SUMIF('TB 4-24'!M:M,$AL4746,'TB 4-24'!G:G)</f>
        <v>0</v>
      </c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>
        <f>+SUMIF('Input Sheet'!$S:$S,$AL4746,'Input Sheet'!C:C)</f>
        <v>0</v>
      </c>
      <c r="Z4746" s="28">
        <f>+SUMIF('Input Sheet'!$S:$S,$AL4746,'Input Sheet'!D:D)</f>
        <v>0</v>
      </c>
      <c r="AA4746" s="28">
        <f>+SUMIF('Input Sheet'!$S:$S,$AL4746,'Input Sheet'!E:E)</f>
        <v>0</v>
      </c>
      <c r="AB4746" s="28">
        <f>+SUMIF('Input Sheet'!$S:$S,$AL4746,'Input Sheet'!F:F)</f>
        <v>0</v>
      </c>
      <c r="AC4746" s="28">
        <f>+SUMIF('Input Sheet'!$S:$S,$AL4746,'Input Sheet'!G:G)</f>
        <v>0</v>
      </c>
      <c r="AD4746" s="28">
        <f>+SUMIF('Input Sheet'!$S:$S,$AL4746,'Input Sheet'!H:H)</f>
        <v>0</v>
      </c>
      <c r="AE4746" s="28">
        <f>+SUMIF('Input Sheet'!$S:$S,$AL4746,'Input Sheet'!I:I)</f>
        <v>0</v>
      </c>
      <c r="AF4746" s="28">
        <f>+SUMIF('Input Sheet'!$S:$S,$AL4746,'Input Sheet'!J:J)</f>
        <v>0</v>
      </c>
      <c r="AG4746" s="28">
        <f>+SUMIF('Input Sheet'!$S:$S,$AL4746,'Input Sheet'!K:K)</f>
        <v>0</v>
      </c>
      <c r="AH4746" s="28">
        <f>+SUMIF('Input Sheet'!$S:$S,$AL4746,'Input Sheet'!L:L)</f>
        <v>0</v>
      </c>
      <c r="AI4746" s="28">
        <f>+SUMIF('Input Sheet'!$S:$S,$AL4746,'Input Sheet'!M:M)</f>
        <v>0</v>
      </c>
      <c r="AJ4746" s="28">
        <f>+SUMIF('Input Sheet'!$S:$S,$AL4746,'Input Sheet'!N:N)</f>
        <v>0</v>
      </c>
      <c r="AK4746" s="28"/>
      <c r="AL4746" s="27" t="str">
        <f t="shared" si="371"/>
        <v>936-7175</v>
      </c>
      <c r="AM4746" s="34" t="str">
        <f t="shared" si="374"/>
        <v>Overall</v>
      </c>
      <c r="AN4746" s="34" t="str">
        <f t="shared" si="375"/>
        <v>OverallOther Income</v>
      </c>
      <c r="AO4746" s="35"/>
      <c r="AP4746" s="35"/>
      <c r="AQ4746" s="35"/>
    </row>
    <row r="4747" spans="1:43" x14ac:dyDescent="0.25">
      <c r="A4747" s="27" t="s">
        <v>103</v>
      </c>
      <c r="B4747" s="27" t="s">
        <v>104</v>
      </c>
      <c r="C4747" s="27" t="s">
        <v>104</v>
      </c>
      <c r="D4747" s="27" t="s">
        <v>280</v>
      </c>
      <c r="E4747" s="27" t="s">
        <v>712</v>
      </c>
      <c r="F4747" s="27" t="s">
        <v>1088</v>
      </c>
      <c r="G4747" s="27" t="s">
        <v>1089</v>
      </c>
      <c r="H4747" s="34" t="s">
        <v>109</v>
      </c>
      <c r="I4747" s="34" t="s">
        <v>110</v>
      </c>
      <c r="J4747" s="34" t="str">
        <f t="shared" si="372"/>
        <v>OverallOther Income</v>
      </c>
      <c r="K4747" s="34" t="str">
        <f t="shared" si="373"/>
        <v>935Other franchise/business expense</v>
      </c>
      <c r="L4747" s="28">
        <f>+SUMIF('TB 4-24'!M:M,$AL4747,'TB 4-24'!G:G)</f>
        <v>0</v>
      </c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>
        <f>+SUMIF('Input Sheet'!$S:$S,$AL4747,'Input Sheet'!C:C)</f>
        <v>0</v>
      </c>
      <c r="Z4747" s="28">
        <f>+SUMIF('Input Sheet'!$S:$S,$AL4747,'Input Sheet'!D:D)</f>
        <v>0</v>
      </c>
      <c r="AA4747" s="28">
        <f>+SUMIF('Input Sheet'!$S:$S,$AL4747,'Input Sheet'!E:E)</f>
        <v>0</v>
      </c>
      <c r="AB4747" s="28">
        <f>+SUMIF('Input Sheet'!$S:$S,$AL4747,'Input Sheet'!F:F)</f>
        <v>0</v>
      </c>
      <c r="AC4747" s="28">
        <f>+SUMIF('Input Sheet'!$S:$S,$AL4747,'Input Sheet'!G:G)</f>
        <v>0</v>
      </c>
      <c r="AD4747" s="28">
        <f>+SUMIF('Input Sheet'!$S:$S,$AL4747,'Input Sheet'!H:H)</f>
        <v>0</v>
      </c>
      <c r="AE4747" s="28">
        <f>+SUMIF('Input Sheet'!$S:$S,$AL4747,'Input Sheet'!I:I)</f>
        <v>0</v>
      </c>
      <c r="AF4747" s="28">
        <f>+SUMIF('Input Sheet'!$S:$S,$AL4747,'Input Sheet'!J:J)</f>
        <v>0</v>
      </c>
      <c r="AG4747" s="28">
        <f>+SUMIF('Input Sheet'!$S:$S,$AL4747,'Input Sheet'!K:K)</f>
        <v>0</v>
      </c>
      <c r="AH4747" s="28">
        <f>+SUMIF('Input Sheet'!$S:$S,$AL4747,'Input Sheet'!L:L)</f>
        <v>0</v>
      </c>
      <c r="AI4747" s="28">
        <f>+SUMIF('Input Sheet'!$S:$S,$AL4747,'Input Sheet'!M:M)</f>
        <v>0</v>
      </c>
      <c r="AJ4747" s="28">
        <f>+SUMIF('Input Sheet'!$S:$S,$AL4747,'Input Sheet'!N:N)</f>
        <v>0</v>
      </c>
      <c r="AK4747" s="28"/>
      <c r="AL4747" s="27" t="str">
        <f t="shared" si="371"/>
        <v>935-7175</v>
      </c>
      <c r="AM4747" s="34" t="str">
        <f t="shared" si="374"/>
        <v>Overall</v>
      </c>
      <c r="AN4747" s="34" t="str">
        <f t="shared" si="375"/>
        <v>OverallOther Income</v>
      </c>
      <c r="AO4747" s="35"/>
      <c r="AP4747" s="35"/>
      <c r="AQ4747" s="35"/>
    </row>
    <row r="4748" spans="1:43" x14ac:dyDescent="0.25">
      <c r="A4748" s="27" t="s">
        <v>103</v>
      </c>
      <c r="B4748" s="27" t="s">
        <v>104</v>
      </c>
      <c r="C4748" s="27" t="s">
        <v>104</v>
      </c>
      <c r="D4748" s="27" t="s">
        <v>213</v>
      </c>
      <c r="E4748" s="27" t="s">
        <v>713</v>
      </c>
      <c r="F4748" s="27" t="s">
        <v>1088</v>
      </c>
      <c r="G4748" s="27" t="s">
        <v>1089</v>
      </c>
      <c r="H4748" s="34" t="s">
        <v>109</v>
      </c>
      <c r="I4748" s="34" t="s">
        <v>110</v>
      </c>
      <c r="J4748" s="34" t="str">
        <f t="shared" si="372"/>
        <v>OverallOther Income</v>
      </c>
      <c r="K4748" s="34" t="str">
        <f t="shared" si="373"/>
        <v>936Other franchise/business expense</v>
      </c>
      <c r="L4748" s="28">
        <f>+SUMIF('TB 4-24'!M:M,$AL4748,'TB 4-24'!G:G)</f>
        <v>0</v>
      </c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>
        <f>+SUMIF('Input Sheet'!$S:$S,$AL4748,'Input Sheet'!C:C)</f>
        <v>0</v>
      </c>
      <c r="Z4748" s="28">
        <f>+SUMIF('Input Sheet'!$S:$S,$AL4748,'Input Sheet'!D:D)</f>
        <v>0</v>
      </c>
      <c r="AA4748" s="28">
        <f>+SUMIF('Input Sheet'!$S:$S,$AL4748,'Input Sheet'!E:E)</f>
        <v>0</v>
      </c>
      <c r="AB4748" s="28">
        <f>+SUMIF('Input Sheet'!$S:$S,$AL4748,'Input Sheet'!F:F)</f>
        <v>0</v>
      </c>
      <c r="AC4748" s="28">
        <f>+SUMIF('Input Sheet'!$S:$S,$AL4748,'Input Sheet'!G:G)</f>
        <v>0</v>
      </c>
      <c r="AD4748" s="28">
        <f>+SUMIF('Input Sheet'!$S:$S,$AL4748,'Input Sheet'!H:H)</f>
        <v>0</v>
      </c>
      <c r="AE4748" s="28">
        <f>+SUMIF('Input Sheet'!$S:$S,$AL4748,'Input Sheet'!I:I)</f>
        <v>0</v>
      </c>
      <c r="AF4748" s="28">
        <f>+SUMIF('Input Sheet'!$S:$S,$AL4748,'Input Sheet'!J:J)</f>
        <v>0</v>
      </c>
      <c r="AG4748" s="28">
        <f>+SUMIF('Input Sheet'!$S:$S,$AL4748,'Input Sheet'!K:K)</f>
        <v>0</v>
      </c>
      <c r="AH4748" s="28">
        <f>+SUMIF('Input Sheet'!$S:$S,$AL4748,'Input Sheet'!L:L)</f>
        <v>0</v>
      </c>
      <c r="AI4748" s="28">
        <f>+SUMIF('Input Sheet'!$S:$S,$AL4748,'Input Sheet'!M:M)</f>
        <v>0</v>
      </c>
      <c r="AJ4748" s="28">
        <f>+SUMIF('Input Sheet'!$S:$S,$AL4748,'Input Sheet'!N:N)</f>
        <v>0</v>
      </c>
      <c r="AK4748" s="28"/>
      <c r="AL4748" s="27" t="str">
        <f t="shared" si="371"/>
        <v>936-7180</v>
      </c>
      <c r="AM4748" s="34" t="str">
        <f t="shared" si="374"/>
        <v>Overall</v>
      </c>
      <c r="AN4748" s="34" t="str">
        <f t="shared" si="375"/>
        <v>OverallOther Income</v>
      </c>
      <c r="AO4748" s="35"/>
      <c r="AP4748" s="35"/>
      <c r="AQ4748" s="35"/>
    </row>
    <row r="4749" spans="1:43" x14ac:dyDescent="0.25">
      <c r="A4749" s="27" t="s">
        <v>103</v>
      </c>
      <c r="B4749" s="27" t="s">
        <v>104</v>
      </c>
      <c r="C4749" s="27" t="s">
        <v>104</v>
      </c>
      <c r="D4749" s="27" t="s">
        <v>213</v>
      </c>
      <c r="E4749" s="27" t="s">
        <v>712</v>
      </c>
      <c r="F4749" s="27" t="s">
        <v>1088</v>
      </c>
      <c r="G4749" s="27" t="s">
        <v>1089</v>
      </c>
      <c r="H4749" s="34" t="s">
        <v>109</v>
      </c>
      <c r="I4749" s="34" t="s">
        <v>110</v>
      </c>
      <c r="J4749" s="34" t="str">
        <f t="shared" si="372"/>
        <v>OverallOther Income</v>
      </c>
      <c r="K4749" s="34" t="str">
        <f t="shared" si="373"/>
        <v>935Other franchise/business expense</v>
      </c>
      <c r="L4749" s="28">
        <f>+SUMIF('TB 4-24'!M:M,$AL4749,'TB 4-24'!G:G)</f>
        <v>0</v>
      </c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>
        <f>+SUMIF('Input Sheet'!$S:$S,$AL4749,'Input Sheet'!C:C)</f>
        <v>0</v>
      </c>
      <c r="Z4749" s="28">
        <f>+SUMIF('Input Sheet'!$S:$S,$AL4749,'Input Sheet'!D:D)</f>
        <v>0</v>
      </c>
      <c r="AA4749" s="28">
        <f>+SUMIF('Input Sheet'!$S:$S,$AL4749,'Input Sheet'!E:E)</f>
        <v>0</v>
      </c>
      <c r="AB4749" s="28">
        <f>+SUMIF('Input Sheet'!$S:$S,$AL4749,'Input Sheet'!F:F)</f>
        <v>0</v>
      </c>
      <c r="AC4749" s="28">
        <f>+SUMIF('Input Sheet'!$S:$S,$AL4749,'Input Sheet'!G:G)</f>
        <v>0</v>
      </c>
      <c r="AD4749" s="28">
        <f>+SUMIF('Input Sheet'!$S:$S,$AL4749,'Input Sheet'!H:H)</f>
        <v>0</v>
      </c>
      <c r="AE4749" s="28">
        <f>+SUMIF('Input Sheet'!$S:$S,$AL4749,'Input Sheet'!I:I)</f>
        <v>0</v>
      </c>
      <c r="AF4749" s="28">
        <f>+SUMIF('Input Sheet'!$S:$S,$AL4749,'Input Sheet'!J:J)</f>
        <v>0</v>
      </c>
      <c r="AG4749" s="28">
        <f>+SUMIF('Input Sheet'!$S:$S,$AL4749,'Input Sheet'!K:K)</f>
        <v>0</v>
      </c>
      <c r="AH4749" s="28">
        <f>+SUMIF('Input Sheet'!$S:$S,$AL4749,'Input Sheet'!L:L)</f>
        <v>0</v>
      </c>
      <c r="AI4749" s="28">
        <f>+SUMIF('Input Sheet'!$S:$S,$AL4749,'Input Sheet'!M:M)</f>
        <v>0</v>
      </c>
      <c r="AJ4749" s="28">
        <f>+SUMIF('Input Sheet'!$S:$S,$AL4749,'Input Sheet'!N:N)</f>
        <v>0</v>
      </c>
      <c r="AK4749" s="28"/>
      <c r="AL4749" s="27" t="str">
        <f t="shared" si="371"/>
        <v>935-7180</v>
      </c>
      <c r="AM4749" s="34" t="str">
        <f t="shared" si="374"/>
        <v>Overall</v>
      </c>
      <c r="AN4749" s="34" t="str">
        <f t="shared" si="375"/>
        <v>OverallOther Income</v>
      </c>
      <c r="AO4749" s="35"/>
      <c r="AP4749" s="35"/>
      <c r="AQ4749" s="35"/>
    </row>
    <row r="4750" spans="1:43" x14ac:dyDescent="0.25">
      <c r="A4750" s="27" t="s">
        <v>103</v>
      </c>
      <c r="B4750" s="27" t="s">
        <v>104</v>
      </c>
      <c r="C4750" s="27" t="s">
        <v>104</v>
      </c>
      <c r="D4750" s="27" t="s">
        <v>281</v>
      </c>
      <c r="E4750" s="27" t="s">
        <v>713</v>
      </c>
      <c r="F4750" s="27" t="s">
        <v>1088</v>
      </c>
      <c r="G4750" s="27" t="s">
        <v>1089</v>
      </c>
      <c r="H4750" s="34" t="s">
        <v>109</v>
      </c>
      <c r="I4750" s="34" t="s">
        <v>110</v>
      </c>
      <c r="J4750" s="34" t="str">
        <f t="shared" si="372"/>
        <v>OverallOther Income</v>
      </c>
      <c r="K4750" s="34" t="str">
        <f t="shared" si="373"/>
        <v>936Other franchise/business expense</v>
      </c>
      <c r="L4750" s="28">
        <f>+SUMIF('TB 4-24'!M:M,$AL4750,'TB 4-24'!G:G)</f>
        <v>0</v>
      </c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>
        <f>+SUMIF('Input Sheet'!$S:$S,$AL4750,'Input Sheet'!C:C)</f>
        <v>0</v>
      </c>
      <c r="Z4750" s="28">
        <f>+SUMIF('Input Sheet'!$S:$S,$AL4750,'Input Sheet'!D:D)</f>
        <v>0</v>
      </c>
      <c r="AA4750" s="28">
        <f>+SUMIF('Input Sheet'!$S:$S,$AL4750,'Input Sheet'!E:E)</f>
        <v>0</v>
      </c>
      <c r="AB4750" s="28">
        <f>+SUMIF('Input Sheet'!$S:$S,$AL4750,'Input Sheet'!F:F)</f>
        <v>0</v>
      </c>
      <c r="AC4750" s="28">
        <f>+SUMIF('Input Sheet'!$S:$S,$AL4750,'Input Sheet'!G:G)</f>
        <v>0</v>
      </c>
      <c r="AD4750" s="28">
        <f>+SUMIF('Input Sheet'!$S:$S,$AL4750,'Input Sheet'!H:H)</f>
        <v>0</v>
      </c>
      <c r="AE4750" s="28">
        <f>+SUMIF('Input Sheet'!$S:$S,$AL4750,'Input Sheet'!I:I)</f>
        <v>0</v>
      </c>
      <c r="AF4750" s="28">
        <f>+SUMIF('Input Sheet'!$S:$S,$AL4750,'Input Sheet'!J:J)</f>
        <v>0</v>
      </c>
      <c r="AG4750" s="28">
        <f>+SUMIF('Input Sheet'!$S:$S,$AL4750,'Input Sheet'!K:K)</f>
        <v>0</v>
      </c>
      <c r="AH4750" s="28">
        <f>+SUMIF('Input Sheet'!$S:$S,$AL4750,'Input Sheet'!L:L)</f>
        <v>0</v>
      </c>
      <c r="AI4750" s="28">
        <f>+SUMIF('Input Sheet'!$S:$S,$AL4750,'Input Sheet'!M:M)</f>
        <v>0</v>
      </c>
      <c r="AJ4750" s="28">
        <f>+SUMIF('Input Sheet'!$S:$S,$AL4750,'Input Sheet'!N:N)</f>
        <v>0</v>
      </c>
      <c r="AK4750" s="28"/>
      <c r="AL4750" s="27" t="str">
        <f t="shared" si="371"/>
        <v>936-7190</v>
      </c>
      <c r="AM4750" s="34" t="str">
        <f t="shared" si="374"/>
        <v>Overall</v>
      </c>
      <c r="AN4750" s="34" t="str">
        <f t="shared" si="375"/>
        <v>OverallOther Income</v>
      </c>
      <c r="AO4750" s="35"/>
      <c r="AP4750" s="35"/>
      <c r="AQ4750" s="35"/>
    </row>
    <row r="4751" spans="1:43" x14ac:dyDescent="0.25">
      <c r="A4751" s="27" t="s">
        <v>103</v>
      </c>
      <c r="B4751" s="27" t="s">
        <v>104</v>
      </c>
      <c r="C4751" s="27" t="s">
        <v>104</v>
      </c>
      <c r="D4751" s="27" t="s">
        <v>281</v>
      </c>
      <c r="E4751" s="27" t="s">
        <v>712</v>
      </c>
      <c r="F4751" s="27" t="s">
        <v>1088</v>
      </c>
      <c r="G4751" s="27" t="s">
        <v>1089</v>
      </c>
      <c r="H4751" s="34" t="s">
        <v>109</v>
      </c>
      <c r="I4751" s="34" t="s">
        <v>110</v>
      </c>
      <c r="J4751" s="34" t="str">
        <f t="shared" si="372"/>
        <v>OverallOther Income</v>
      </c>
      <c r="K4751" s="34" t="str">
        <f t="shared" si="373"/>
        <v>935Other franchise/business expense</v>
      </c>
      <c r="L4751" s="28">
        <f>+SUMIF('TB 4-24'!M:M,$AL4751,'TB 4-24'!G:G)</f>
        <v>0</v>
      </c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>
        <f>+SUMIF('Input Sheet'!$S:$S,$AL4751,'Input Sheet'!C:C)</f>
        <v>0</v>
      </c>
      <c r="Z4751" s="28">
        <f>+SUMIF('Input Sheet'!$S:$S,$AL4751,'Input Sheet'!D:D)</f>
        <v>0</v>
      </c>
      <c r="AA4751" s="28">
        <f>+SUMIF('Input Sheet'!$S:$S,$AL4751,'Input Sheet'!E:E)</f>
        <v>0</v>
      </c>
      <c r="AB4751" s="28">
        <f>+SUMIF('Input Sheet'!$S:$S,$AL4751,'Input Sheet'!F:F)</f>
        <v>0</v>
      </c>
      <c r="AC4751" s="28">
        <f>+SUMIF('Input Sheet'!$S:$S,$AL4751,'Input Sheet'!G:G)</f>
        <v>0</v>
      </c>
      <c r="AD4751" s="28">
        <f>+SUMIF('Input Sheet'!$S:$S,$AL4751,'Input Sheet'!H:H)</f>
        <v>0</v>
      </c>
      <c r="AE4751" s="28">
        <f>+SUMIF('Input Sheet'!$S:$S,$AL4751,'Input Sheet'!I:I)</f>
        <v>0</v>
      </c>
      <c r="AF4751" s="28">
        <f>+SUMIF('Input Sheet'!$S:$S,$AL4751,'Input Sheet'!J:J)</f>
        <v>0</v>
      </c>
      <c r="AG4751" s="28">
        <f>+SUMIF('Input Sheet'!$S:$S,$AL4751,'Input Sheet'!K:K)</f>
        <v>0</v>
      </c>
      <c r="AH4751" s="28">
        <f>+SUMIF('Input Sheet'!$S:$S,$AL4751,'Input Sheet'!L:L)</f>
        <v>0</v>
      </c>
      <c r="AI4751" s="28">
        <f>+SUMIF('Input Sheet'!$S:$S,$AL4751,'Input Sheet'!M:M)</f>
        <v>0</v>
      </c>
      <c r="AJ4751" s="28">
        <f>+SUMIF('Input Sheet'!$S:$S,$AL4751,'Input Sheet'!N:N)</f>
        <v>0</v>
      </c>
      <c r="AK4751" s="28"/>
      <c r="AL4751" s="27" t="str">
        <f t="shared" si="371"/>
        <v>935-7190</v>
      </c>
      <c r="AM4751" s="34" t="str">
        <f t="shared" si="374"/>
        <v>Overall</v>
      </c>
      <c r="AN4751" s="34" t="str">
        <f t="shared" si="375"/>
        <v>OverallOther Income</v>
      </c>
      <c r="AO4751" s="35"/>
      <c r="AP4751" s="35"/>
      <c r="AQ4751" s="35"/>
    </row>
    <row r="4752" spans="1:43" x14ac:dyDescent="0.25">
      <c r="A4752" s="27" t="s">
        <v>103</v>
      </c>
      <c r="B4752" s="27" t="s">
        <v>104</v>
      </c>
      <c r="C4752" s="27" t="s">
        <v>104</v>
      </c>
      <c r="D4752" s="27" t="s">
        <v>282</v>
      </c>
      <c r="E4752" s="27" t="s">
        <v>713</v>
      </c>
      <c r="F4752" s="27" t="s">
        <v>1088</v>
      </c>
      <c r="G4752" s="27" t="s">
        <v>1089</v>
      </c>
      <c r="H4752" s="34" t="s">
        <v>109</v>
      </c>
      <c r="I4752" s="34" t="s">
        <v>110</v>
      </c>
      <c r="J4752" s="34" t="str">
        <f t="shared" si="372"/>
        <v>OverallOther Income</v>
      </c>
      <c r="K4752" s="34" t="str">
        <f t="shared" si="373"/>
        <v>936Other franchise/business expense</v>
      </c>
      <c r="L4752" s="28">
        <f>+SUMIF('TB 4-24'!M:M,$AL4752,'TB 4-24'!G:G)</f>
        <v>0</v>
      </c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>
        <f>+SUMIF('Input Sheet'!$S:$S,$AL4752,'Input Sheet'!C:C)</f>
        <v>0</v>
      </c>
      <c r="Z4752" s="28">
        <f>+SUMIF('Input Sheet'!$S:$S,$AL4752,'Input Sheet'!D:D)</f>
        <v>0</v>
      </c>
      <c r="AA4752" s="28">
        <f>+SUMIF('Input Sheet'!$S:$S,$AL4752,'Input Sheet'!E:E)</f>
        <v>0</v>
      </c>
      <c r="AB4752" s="28">
        <f>+SUMIF('Input Sheet'!$S:$S,$AL4752,'Input Sheet'!F:F)</f>
        <v>0</v>
      </c>
      <c r="AC4752" s="28">
        <f>+SUMIF('Input Sheet'!$S:$S,$AL4752,'Input Sheet'!G:G)</f>
        <v>0</v>
      </c>
      <c r="AD4752" s="28">
        <f>+SUMIF('Input Sheet'!$S:$S,$AL4752,'Input Sheet'!H:H)</f>
        <v>0</v>
      </c>
      <c r="AE4752" s="28">
        <f>+SUMIF('Input Sheet'!$S:$S,$AL4752,'Input Sheet'!I:I)</f>
        <v>0</v>
      </c>
      <c r="AF4752" s="28">
        <f>+SUMIF('Input Sheet'!$S:$S,$AL4752,'Input Sheet'!J:J)</f>
        <v>0</v>
      </c>
      <c r="AG4752" s="28">
        <f>+SUMIF('Input Sheet'!$S:$S,$AL4752,'Input Sheet'!K:K)</f>
        <v>0</v>
      </c>
      <c r="AH4752" s="28">
        <f>+SUMIF('Input Sheet'!$S:$S,$AL4752,'Input Sheet'!L:L)</f>
        <v>0</v>
      </c>
      <c r="AI4752" s="28">
        <f>+SUMIF('Input Sheet'!$S:$S,$AL4752,'Input Sheet'!M:M)</f>
        <v>0</v>
      </c>
      <c r="AJ4752" s="28">
        <f>+SUMIF('Input Sheet'!$S:$S,$AL4752,'Input Sheet'!N:N)</f>
        <v>0</v>
      </c>
      <c r="AK4752" s="28"/>
      <c r="AL4752" s="27" t="str">
        <f t="shared" si="371"/>
        <v>936-7210</v>
      </c>
      <c r="AM4752" s="34" t="str">
        <f t="shared" si="374"/>
        <v>Overall</v>
      </c>
      <c r="AN4752" s="34" t="str">
        <f t="shared" si="375"/>
        <v>OverallOther Income</v>
      </c>
      <c r="AO4752" s="35"/>
      <c r="AP4752" s="35"/>
      <c r="AQ4752" s="35"/>
    </row>
    <row r="4753" spans="1:43" x14ac:dyDescent="0.25">
      <c r="A4753" s="27" t="s">
        <v>103</v>
      </c>
      <c r="B4753" s="27" t="s">
        <v>104</v>
      </c>
      <c r="C4753" s="27" t="s">
        <v>104</v>
      </c>
      <c r="D4753" s="27" t="s">
        <v>282</v>
      </c>
      <c r="E4753" s="27" t="s">
        <v>712</v>
      </c>
      <c r="F4753" s="27" t="s">
        <v>1088</v>
      </c>
      <c r="G4753" s="27" t="s">
        <v>1089</v>
      </c>
      <c r="H4753" s="34" t="s">
        <v>109</v>
      </c>
      <c r="I4753" s="34" t="s">
        <v>110</v>
      </c>
      <c r="J4753" s="34" t="str">
        <f t="shared" si="372"/>
        <v>OverallOther Income</v>
      </c>
      <c r="K4753" s="34" t="str">
        <f t="shared" si="373"/>
        <v>935Other franchise/business expense</v>
      </c>
      <c r="L4753" s="28">
        <f>+SUMIF('TB 4-24'!M:M,$AL4753,'TB 4-24'!G:G)</f>
        <v>0</v>
      </c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>
        <f>+SUMIF('Input Sheet'!$S:$S,$AL4753,'Input Sheet'!C:C)</f>
        <v>0</v>
      </c>
      <c r="Z4753" s="28">
        <f>+SUMIF('Input Sheet'!$S:$S,$AL4753,'Input Sheet'!D:D)</f>
        <v>0</v>
      </c>
      <c r="AA4753" s="28">
        <f>+SUMIF('Input Sheet'!$S:$S,$AL4753,'Input Sheet'!E:E)</f>
        <v>0</v>
      </c>
      <c r="AB4753" s="28">
        <f>+SUMIF('Input Sheet'!$S:$S,$AL4753,'Input Sheet'!F:F)</f>
        <v>0</v>
      </c>
      <c r="AC4753" s="28">
        <f>+SUMIF('Input Sheet'!$S:$S,$AL4753,'Input Sheet'!G:G)</f>
        <v>0</v>
      </c>
      <c r="AD4753" s="28">
        <f>+SUMIF('Input Sheet'!$S:$S,$AL4753,'Input Sheet'!H:H)</f>
        <v>0</v>
      </c>
      <c r="AE4753" s="28">
        <f>+SUMIF('Input Sheet'!$S:$S,$AL4753,'Input Sheet'!I:I)</f>
        <v>0</v>
      </c>
      <c r="AF4753" s="28">
        <f>+SUMIF('Input Sheet'!$S:$S,$AL4753,'Input Sheet'!J:J)</f>
        <v>0</v>
      </c>
      <c r="AG4753" s="28">
        <f>+SUMIF('Input Sheet'!$S:$S,$AL4753,'Input Sheet'!K:K)</f>
        <v>0</v>
      </c>
      <c r="AH4753" s="28">
        <f>+SUMIF('Input Sheet'!$S:$S,$AL4753,'Input Sheet'!L:L)</f>
        <v>0</v>
      </c>
      <c r="AI4753" s="28">
        <f>+SUMIF('Input Sheet'!$S:$S,$AL4753,'Input Sheet'!M:M)</f>
        <v>0</v>
      </c>
      <c r="AJ4753" s="28">
        <f>+SUMIF('Input Sheet'!$S:$S,$AL4753,'Input Sheet'!N:N)</f>
        <v>0</v>
      </c>
      <c r="AK4753" s="28"/>
      <c r="AL4753" s="27" t="str">
        <f t="shared" si="371"/>
        <v>935-7210</v>
      </c>
      <c r="AM4753" s="34" t="str">
        <f t="shared" si="374"/>
        <v>Overall</v>
      </c>
      <c r="AN4753" s="34" t="str">
        <f t="shared" si="375"/>
        <v>OverallOther Income</v>
      </c>
      <c r="AO4753" s="35"/>
      <c r="AP4753" s="35"/>
      <c r="AQ4753" s="35"/>
    </row>
    <row r="4754" spans="1:43" x14ac:dyDescent="0.25">
      <c r="A4754" s="27" t="s">
        <v>103</v>
      </c>
      <c r="B4754" s="27" t="s">
        <v>104</v>
      </c>
      <c r="C4754" s="27" t="s">
        <v>104</v>
      </c>
      <c r="D4754" s="27" t="s">
        <v>283</v>
      </c>
      <c r="E4754" s="27" t="s">
        <v>713</v>
      </c>
      <c r="F4754" s="27" t="s">
        <v>1088</v>
      </c>
      <c r="G4754" s="27" t="s">
        <v>1089</v>
      </c>
      <c r="H4754" s="34" t="s">
        <v>109</v>
      </c>
      <c r="I4754" s="34" t="s">
        <v>110</v>
      </c>
      <c r="J4754" s="34" t="str">
        <f t="shared" si="372"/>
        <v>OverallOther Income</v>
      </c>
      <c r="K4754" s="34" t="str">
        <f t="shared" si="373"/>
        <v>936Other franchise/business expense</v>
      </c>
      <c r="L4754" s="28">
        <f>+SUMIF('TB 4-24'!M:M,$AL4754,'TB 4-24'!G:G)</f>
        <v>0</v>
      </c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>
        <f>+SUMIF('Input Sheet'!$S:$S,$AL4754,'Input Sheet'!C:C)</f>
        <v>0</v>
      </c>
      <c r="Z4754" s="28">
        <f>+SUMIF('Input Sheet'!$S:$S,$AL4754,'Input Sheet'!D:D)</f>
        <v>0</v>
      </c>
      <c r="AA4754" s="28">
        <f>+SUMIF('Input Sheet'!$S:$S,$AL4754,'Input Sheet'!E:E)</f>
        <v>0</v>
      </c>
      <c r="AB4754" s="28">
        <f>+SUMIF('Input Sheet'!$S:$S,$AL4754,'Input Sheet'!F:F)</f>
        <v>0</v>
      </c>
      <c r="AC4754" s="28">
        <f>+SUMIF('Input Sheet'!$S:$S,$AL4754,'Input Sheet'!G:G)</f>
        <v>0</v>
      </c>
      <c r="AD4754" s="28">
        <f>+SUMIF('Input Sheet'!$S:$S,$AL4754,'Input Sheet'!H:H)</f>
        <v>0</v>
      </c>
      <c r="AE4754" s="28">
        <f>+SUMIF('Input Sheet'!$S:$S,$AL4754,'Input Sheet'!I:I)</f>
        <v>0</v>
      </c>
      <c r="AF4754" s="28">
        <f>+SUMIF('Input Sheet'!$S:$S,$AL4754,'Input Sheet'!J:J)</f>
        <v>0</v>
      </c>
      <c r="AG4754" s="28">
        <f>+SUMIF('Input Sheet'!$S:$S,$AL4754,'Input Sheet'!K:K)</f>
        <v>0</v>
      </c>
      <c r="AH4754" s="28">
        <f>+SUMIF('Input Sheet'!$S:$S,$AL4754,'Input Sheet'!L:L)</f>
        <v>0</v>
      </c>
      <c r="AI4754" s="28">
        <f>+SUMIF('Input Sheet'!$S:$S,$AL4754,'Input Sheet'!M:M)</f>
        <v>0</v>
      </c>
      <c r="AJ4754" s="28">
        <f>+SUMIF('Input Sheet'!$S:$S,$AL4754,'Input Sheet'!N:N)</f>
        <v>0</v>
      </c>
      <c r="AK4754" s="28"/>
      <c r="AL4754" s="27" t="str">
        <f t="shared" si="371"/>
        <v>936-7211</v>
      </c>
      <c r="AM4754" s="34" t="str">
        <f t="shared" si="374"/>
        <v>Overall</v>
      </c>
      <c r="AN4754" s="34" t="str">
        <f t="shared" si="375"/>
        <v>OverallOther Income</v>
      </c>
      <c r="AO4754" s="35"/>
      <c r="AP4754" s="35"/>
      <c r="AQ4754" s="35"/>
    </row>
    <row r="4755" spans="1:43" x14ac:dyDescent="0.25">
      <c r="A4755" s="27" t="s">
        <v>103</v>
      </c>
      <c r="B4755" s="27" t="s">
        <v>104</v>
      </c>
      <c r="C4755" s="27" t="s">
        <v>104</v>
      </c>
      <c r="D4755" s="27" t="s">
        <v>283</v>
      </c>
      <c r="E4755" s="27" t="s">
        <v>712</v>
      </c>
      <c r="F4755" s="27" t="s">
        <v>1088</v>
      </c>
      <c r="G4755" s="27" t="s">
        <v>1089</v>
      </c>
      <c r="H4755" s="34" t="s">
        <v>109</v>
      </c>
      <c r="I4755" s="34" t="s">
        <v>110</v>
      </c>
      <c r="J4755" s="34" t="str">
        <f t="shared" si="372"/>
        <v>OverallOther Income</v>
      </c>
      <c r="K4755" s="34" t="str">
        <f t="shared" si="373"/>
        <v>935Other franchise/business expense</v>
      </c>
      <c r="L4755" s="28">
        <f>+SUMIF('TB 4-24'!M:M,$AL4755,'TB 4-24'!G:G)</f>
        <v>0</v>
      </c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>
        <f>+SUMIF('Input Sheet'!$S:$S,$AL4755,'Input Sheet'!C:C)</f>
        <v>0</v>
      </c>
      <c r="Z4755" s="28">
        <f>+SUMIF('Input Sheet'!$S:$S,$AL4755,'Input Sheet'!D:D)</f>
        <v>0</v>
      </c>
      <c r="AA4755" s="28">
        <f>+SUMIF('Input Sheet'!$S:$S,$AL4755,'Input Sheet'!E:E)</f>
        <v>0</v>
      </c>
      <c r="AB4755" s="28">
        <f>+SUMIF('Input Sheet'!$S:$S,$AL4755,'Input Sheet'!F:F)</f>
        <v>0</v>
      </c>
      <c r="AC4755" s="28">
        <f>+SUMIF('Input Sheet'!$S:$S,$AL4755,'Input Sheet'!G:G)</f>
        <v>0</v>
      </c>
      <c r="AD4755" s="28">
        <f>+SUMIF('Input Sheet'!$S:$S,$AL4755,'Input Sheet'!H:H)</f>
        <v>0</v>
      </c>
      <c r="AE4755" s="28">
        <f>+SUMIF('Input Sheet'!$S:$S,$AL4755,'Input Sheet'!I:I)</f>
        <v>0</v>
      </c>
      <c r="AF4755" s="28">
        <f>+SUMIF('Input Sheet'!$S:$S,$AL4755,'Input Sheet'!J:J)</f>
        <v>0</v>
      </c>
      <c r="AG4755" s="28">
        <f>+SUMIF('Input Sheet'!$S:$S,$AL4755,'Input Sheet'!K:K)</f>
        <v>0</v>
      </c>
      <c r="AH4755" s="28">
        <f>+SUMIF('Input Sheet'!$S:$S,$AL4755,'Input Sheet'!L:L)</f>
        <v>0</v>
      </c>
      <c r="AI4755" s="28">
        <f>+SUMIF('Input Sheet'!$S:$S,$AL4755,'Input Sheet'!M:M)</f>
        <v>0</v>
      </c>
      <c r="AJ4755" s="28">
        <f>+SUMIF('Input Sheet'!$S:$S,$AL4755,'Input Sheet'!N:N)</f>
        <v>0</v>
      </c>
      <c r="AK4755" s="28"/>
      <c r="AL4755" s="27" t="str">
        <f t="shared" si="371"/>
        <v>935-7211</v>
      </c>
      <c r="AM4755" s="34" t="str">
        <f t="shared" si="374"/>
        <v>Overall</v>
      </c>
      <c r="AN4755" s="34" t="str">
        <f t="shared" si="375"/>
        <v>OverallOther Income</v>
      </c>
      <c r="AO4755" s="35"/>
      <c r="AP4755" s="35"/>
      <c r="AQ4755" s="35"/>
    </row>
    <row r="4756" spans="1:43" x14ac:dyDescent="0.25">
      <c r="A4756" s="27" t="s">
        <v>103</v>
      </c>
      <c r="B4756" s="27" t="s">
        <v>104</v>
      </c>
      <c r="C4756" s="27" t="s">
        <v>104</v>
      </c>
      <c r="D4756" s="27" t="s">
        <v>284</v>
      </c>
      <c r="E4756" s="27" t="s">
        <v>713</v>
      </c>
      <c r="F4756" s="27" t="s">
        <v>1088</v>
      </c>
      <c r="G4756" s="27" t="s">
        <v>1089</v>
      </c>
      <c r="H4756" s="34" t="s">
        <v>109</v>
      </c>
      <c r="I4756" s="34" t="s">
        <v>110</v>
      </c>
      <c r="J4756" s="34" t="str">
        <f t="shared" si="372"/>
        <v>OverallOther Income</v>
      </c>
      <c r="K4756" s="34" t="str">
        <f t="shared" si="373"/>
        <v>936Other franchise/business expense</v>
      </c>
      <c r="L4756" s="28">
        <f>+SUMIF('TB 4-24'!M:M,$AL4756,'TB 4-24'!G:G)</f>
        <v>0</v>
      </c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>
        <f>+SUMIF('Input Sheet'!$S:$S,$AL4756,'Input Sheet'!C:C)</f>
        <v>0</v>
      </c>
      <c r="Z4756" s="28">
        <f>+SUMIF('Input Sheet'!$S:$S,$AL4756,'Input Sheet'!D:D)</f>
        <v>0</v>
      </c>
      <c r="AA4756" s="28">
        <f>+SUMIF('Input Sheet'!$S:$S,$AL4756,'Input Sheet'!E:E)</f>
        <v>0</v>
      </c>
      <c r="AB4756" s="28">
        <f>+SUMIF('Input Sheet'!$S:$S,$AL4756,'Input Sheet'!F:F)</f>
        <v>0</v>
      </c>
      <c r="AC4756" s="28">
        <f>+SUMIF('Input Sheet'!$S:$S,$AL4756,'Input Sheet'!G:G)</f>
        <v>0</v>
      </c>
      <c r="AD4756" s="28">
        <f>+SUMIF('Input Sheet'!$S:$S,$AL4756,'Input Sheet'!H:H)</f>
        <v>0</v>
      </c>
      <c r="AE4756" s="28">
        <f>+SUMIF('Input Sheet'!$S:$S,$AL4756,'Input Sheet'!I:I)</f>
        <v>0</v>
      </c>
      <c r="AF4756" s="28">
        <f>+SUMIF('Input Sheet'!$S:$S,$AL4756,'Input Sheet'!J:J)</f>
        <v>0</v>
      </c>
      <c r="AG4756" s="28">
        <f>+SUMIF('Input Sheet'!$S:$S,$AL4756,'Input Sheet'!K:K)</f>
        <v>0</v>
      </c>
      <c r="AH4756" s="28">
        <f>+SUMIF('Input Sheet'!$S:$S,$AL4756,'Input Sheet'!L:L)</f>
        <v>0</v>
      </c>
      <c r="AI4756" s="28">
        <f>+SUMIF('Input Sheet'!$S:$S,$AL4756,'Input Sheet'!M:M)</f>
        <v>0</v>
      </c>
      <c r="AJ4756" s="28">
        <f>+SUMIF('Input Sheet'!$S:$S,$AL4756,'Input Sheet'!N:N)</f>
        <v>0</v>
      </c>
      <c r="AK4756" s="28"/>
      <c r="AL4756" s="27" t="str">
        <f t="shared" si="371"/>
        <v>936-7220</v>
      </c>
      <c r="AM4756" s="34" t="str">
        <f t="shared" si="374"/>
        <v>Overall</v>
      </c>
      <c r="AN4756" s="34" t="str">
        <f t="shared" si="375"/>
        <v>OverallOther Income</v>
      </c>
      <c r="AO4756" s="35"/>
      <c r="AP4756" s="35"/>
      <c r="AQ4756" s="35"/>
    </row>
    <row r="4757" spans="1:43" x14ac:dyDescent="0.25">
      <c r="A4757" s="27" t="s">
        <v>103</v>
      </c>
      <c r="B4757" s="27" t="s">
        <v>104</v>
      </c>
      <c r="C4757" s="27" t="s">
        <v>104</v>
      </c>
      <c r="D4757" s="27" t="s">
        <v>284</v>
      </c>
      <c r="E4757" s="27" t="s">
        <v>712</v>
      </c>
      <c r="F4757" s="27" t="s">
        <v>1088</v>
      </c>
      <c r="G4757" s="27" t="s">
        <v>1089</v>
      </c>
      <c r="H4757" s="34" t="s">
        <v>109</v>
      </c>
      <c r="I4757" s="34" t="s">
        <v>110</v>
      </c>
      <c r="J4757" s="34" t="str">
        <f t="shared" si="372"/>
        <v>OverallOther Income</v>
      </c>
      <c r="K4757" s="34" t="str">
        <f t="shared" si="373"/>
        <v>935Other franchise/business expense</v>
      </c>
      <c r="L4757" s="28">
        <f>+SUMIF('TB 4-24'!M:M,$AL4757,'TB 4-24'!G:G)</f>
        <v>0</v>
      </c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>
        <f>+SUMIF('Input Sheet'!$S:$S,$AL4757,'Input Sheet'!C:C)</f>
        <v>0</v>
      </c>
      <c r="Z4757" s="28">
        <f>+SUMIF('Input Sheet'!$S:$S,$AL4757,'Input Sheet'!D:D)</f>
        <v>0</v>
      </c>
      <c r="AA4757" s="28">
        <f>+SUMIF('Input Sheet'!$S:$S,$AL4757,'Input Sheet'!E:E)</f>
        <v>0</v>
      </c>
      <c r="AB4757" s="28">
        <f>+SUMIF('Input Sheet'!$S:$S,$AL4757,'Input Sheet'!F:F)</f>
        <v>0</v>
      </c>
      <c r="AC4757" s="28">
        <f>+SUMIF('Input Sheet'!$S:$S,$AL4757,'Input Sheet'!G:G)</f>
        <v>0</v>
      </c>
      <c r="AD4757" s="28">
        <f>+SUMIF('Input Sheet'!$S:$S,$AL4757,'Input Sheet'!H:H)</f>
        <v>0</v>
      </c>
      <c r="AE4757" s="28">
        <f>+SUMIF('Input Sheet'!$S:$S,$AL4757,'Input Sheet'!I:I)</f>
        <v>0</v>
      </c>
      <c r="AF4757" s="28">
        <f>+SUMIF('Input Sheet'!$S:$S,$AL4757,'Input Sheet'!J:J)</f>
        <v>0</v>
      </c>
      <c r="AG4757" s="28">
        <f>+SUMIF('Input Sheet'!$S:$S,$AL4757,'Input Sheet'!K:K)</f>
        <v>0</v>
      </c>
      <c r="AH4757" s="28">
        <f>+SUMIF('Input Sheet'!$S:$S,$AL4757,'Input Sheet'!L:L)</f>
        <v>0</v>
      </c>
      <c r="AI4757" s="28">
        <f>+SUMIF('Input Sheet'!$S:$S,$AL4757,'Input Sheet'!M:M)</f>
        <v>0</v>
      </c>
      <c r="AJ4757" s="28">
        <f>+SUMIF('Input Sheet'!$S:$S,$AL4757,'Input Sheet'!N:N)</f>
        <v>0</v>
      </c>
      <c r="AK4757" s="28"/>
      <c r="AL4757" s="27" t="str">
        <f t="shared" si="371"/>
        <v>935-7220</v>
      </c>
      <c r="AM4757" s="34" t="str">
        <f t="shared" si="374"/>
        <v>Overall</v>
      </c>
      <c r="AN4757" s="34" t="str">
        <f t="shared" si="375"/>
        <v>OverallOther Income</v>
      </c>
      <c r="AO4757" s="35"/>
      <c r="AP4757" s="35"/>
      <c r="AQ4757" s="35"/>
    </row>
    <row r="4758" spans="1:43" x14ac:dyDescent="0.25">
      <c r="A4758" s="27" t="s">
        <v>103</v>
      </c>
      <c r="B4758" s="27" t="s">
        <v>104</v>
      </c>
      <c r="C4758" s="27" t="s">
        <v>104</v>
      </c>
      <c r="D4758" s="27" t="s">
        <v>124</v>
      </c>
      <c r="E4758" s="27" t="s">
        <v>713</v>
      </c>
      <c r="F4758" s="27" t="s">
        <v>1088</v>
      </c>
      <c r="G4758" s="27" t="s">
        <v>1089</v>
      </c>
      <c r="H4758" s="34" t="s">
        <v>109</v>
      </c>
      <c r="I4758" s="34" t="s">
        <v>110</v>
      </c>
      <c r="J4758" s="34" t="str">
        <f t="shared" si="372"/>
        <v>OverallOther Income</v>
      </c>
      <c r="K4758" s="34" t="str">
        <f t="shared" si="373"/>
        <v>936Other franchise/business expense</v>
      </c>
      <c r="L4758" s="28">
        <f>+SUMIF('TB 4-24'!M:M,$AL4758,'TB 4-24'!G:G)</f>
        <v>0</v>
      </c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>
        <f>+SUMIF('Input Sheet'!$S:$S,$AL4758,'Input Sheet'!C:C)</f>
        <v>0</v>
      </c>
      <c r="Z4758" s="28">
        <f>+SUMIF('Input Sheet'!$S:$S,$AL4758,'Input Sheet'!D:D)</f>
        <v>0</v>
      </c>
      <c r="AA4758" s="28">
        <f>+SUMIF('Input Sheet'!$S:$S,$AL4758,'Input Sheet'!E:E)</f>
        <v>0</v>
      </c>
      <c r="AB4758" s="28">
        <f>+SUMIF('Input Sheet'!$S:$S,$AL4758,'Input Sheet'!F:F)</f>
        <v>0</v>
      </c>
      <c r="AC4758" s="28">
        <f>+SUMIF('Input Sheet'!$S:$S,$AL4758,'Input Sheet'!G:G)</f>
        <v>0</v>
      </c>
      <c r="AD4758" s="28">
        <f>+SUMIF('Input Sheet'!$S:$S,$AL4758,'Input Sheet'!H:H)</f>
        <v>0</v>
      </c>
      <c r="AE4758" s="28">
        <f>+SUMIF('Input Sheet'!$S:$S,$AL4758,'Input Sheet'!I:I)</f>
        <v>0</v>
      </c>
      <c r="AF4758" s="28">
        <f>+SUMIF('Input Sheet'!$S:$S,$AL4758,'Input Sheet'!J:J)</f>
        <v>0</v>
      </c>
      <c r="AG4758" s="28">
        <f>+SUMIF('Input Sheet'!$S:$S,$AL4758,'Input Sheet'!K:K)</f>
        <v>0</v>
      </c>
      <c r="AH4758" s="28">
        <f>+SUMIF('Input Sheet'!$S:$S,$AL4758,'Input Sheet'!L:L)</f>
        <v>0</v>
      </c>
      <c r="AI4758" s="28">
        <f>+SUMIF('Input Sheet'!$S:$S,$AL4758,'Input Sheet'!M:M)</f>
        <v>0</v>
      </c>
      <c r="AJ4758" s="28">
        <f>+SUMIF('Input Sheet'!$S:$S,$AL4758,'Input Sheet'!N:N)</f>
        <v>0</v>
      </c>
      <c r="AK4758" s="28"/>
      <c r="AL4758" s="27" t="str">
        <f t="shared" si="371"/>
        <v>936-7240</v>
      </c>
      <c r="AM4758" s="34" t="str">
        <f t="shared" si="374"/>
        <v>Overall</v>
      </c>
      <c r="AN4758" s="34" t="str">
        <f t="shared" si="375"/>
        <v>OverallOther Income</v>
      </c>
      <c r="AO4758" s="35"/>
      <c r="AP4758" s="35"/>
      <c r="AQ4758" s="35"/>
    </row>
    <row r="4759" spans="1:43" x14ac:dyDescent="0.25">
      <c r="A4759" s="27" t="s">
        <v>103</v>
      </c>
      <c r="B4759" s="27" t="s">
        <v>104</v>
      </c>
      <c r="C4759" s="27" t="s">
        <v>104</v>
      </c>
      <c r="D4759" s="27" t="s">
        <v>124</v>
      </c>
      <c r="E4759" s="27" t="s">
        <v>712</v>
      </c>
      <c r="F4759" s="27" t="s">
        <v>1088</v>
      </c>
      <c r="G4759" s="27" t="s">
        <v>1089</v>
      </c>
      <c r="H4759" s="34" t="s">
        <v>109</v>
      </c>
      <c r="I4759" s="34" t="s">
        <v>110</v>
      </c>
      <c r="J4759" s="34" t="str">
        <f t="shared" si="372"/>
        <v>OverallOther Income</v>
      </c>
      <c r="K4759" s="34" t="str">
        <f t="shared" si="373"/>
        <v>935Other franchise/business expense</v>
      </c>
      <c r="L4759" s="28">
        <f>+SUMIF('TB 4-24'!M:M,$AL4759,'TB 4-24'!G:G)</f>
        <v>0</v>
      </c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>
        <f>+SUMIF('Input Sheet'!$S:$S,$AL4759,'Input Sheet'!C:C)</f>
        <v>0</v>
      </c>
      <c r="Z4759" s="28">
        <f>+SUMIF('Input Sheet'!$S:$S,$AL4759,'Input Sheet'!D:D)</f>
        <v>0</v>
      </c>
      <c r="AA4759" s="28">
        <f>+SUMIF('Input Sheet'!$S:$S,$AL4759,'Input Sheet'!E:E)</f>
        <v>0</v>
      </c>
      <c r="AB4759" s="28">
        <f>+SUMIF('Input Sheet'!$S:$S,$AL4759,'Input Sheet'!F:F)</f>
        <v>0</v>
      </c>
      <c r="AC4759" s="28">
        <f>+SUMIF('Input Sheet'!$S:$S,$AL4759,'Input Sheet'!G:G)</f>
        <v>0</v>
      </c>
      <c r="AD4759" s="28">
        <f>+SUMIF('Input Sheet'!$S:$S,$AL4759,'Input Sheet'!H:H)</f>
        <v>0</v>
      </c>
      <c r="AE4759" s="28">
        <f>+SUMIF('Input Sheet'!$S:$S,$AL4759,'Input Sheet'!I:I)</f>
        <v>0</v>
      </c>
      <c r="AF4759" s="28">
        <f>+SUMIF('Input Sheet'!$S:$S,$AL4759,'Input Sheet'!J:J)</f>
        <v>0</v>
      </c>
      <c r="AG4759" s="28">
        <f>+SUMIF('Input Sheet'!$S:$S,$AL4759,'Input Sheet'!K:K)</f>
        <v>0</v>
      </c>
      <c r="AH4759" s="28">
        <f>+SUMIF('Input Sheet'!$S:$S,$AL4759,'Input Sheet'!L:L)</f>
        <v>0</v>
      </c>
      <c r="AI4759" s="28">
        <f>+SUMIF('Input Sheet'!$S:$S,$AL4759,'Input Sheet'!M:M)</f>
        <v>0</v>
      </c>
      <c r="AJ4759" s="28">
        <f>+SUMIF('Input Sheet'!$S:$S,$AL4759,'Input Sheet'!N:N)</f>
        <v>0</v>
      </c>
      <c r="AK4759" s="28"/>
      <c r="AL4759" s="27" t="str">
        <f t="shared" si="371"/>
        <v>935-7240</v>
      </c>
      <c r="AM4759" s="34" t="str">
        <f t="shared" si="374"/>
        <v>Overall</v>
      </c>
      <c r="AN4759" s="34" t="str">
        <f t="shared" si="375"/>
        <v>OverallOther Income</v>
      </c>
      <c r="AO4759" s="35"/>
      <c r="AP4759" s="35"/>
      <c r="AQ4759" s="35"/>
    </row>
    <row r="4760" spans="1:43" x14ac:dyDescent="0.25">
      <c r="A4760" s="27" t="s">
        <v>103</v>
      </c>
      <c r="B4760" s="27" t="s">
        <v>104</v>
      </c>
      <c r="C4760" s="27" t="s">
        <v>104</v>
      </c>
      <c r="D4760" s="27" t="s">
        <v>132</v>
      </c>
      <c r="E4760" s="27" t="s">
        <v>713</v>
      </c>
      <c r="F4760" s="27" t="s">
        <v>1088</v>
      </c>
      <c r="G4760" s="27" t="s">
        <v>1089</v>
      </c>
      <c r="H4760" s="34" t="s">
        <v>109</v>
      </c>
      <c r="I4760" s="34" t="s">
        <v>110</v>
      </c>
      <c r="J4760" s="34" t="str">
        <f t="shared" si="372"/>
        <v>OverallOther Income</v>
      </c>
      <c r="K4760" s="34" t="str">
        <f t="shared" si="373"/>
        <v>936Other franchise/business expense</v>
      </c>
      <c r="L4760" s="28">
        <f>+SUMIF('TB 4-24'!M:M,$AL4760,'TB 4-24'!G:G)</f>
        <v>0</v>
      </c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>
        <f>+SUMIF('Input Sheet'!$S:$S,$AL4760,'Input Sheet'!C:C)</f>
        <v>0</v>
      </c>
      <c r="Z4760" s="28">
        <f>+SUMIF('Input Sheet'!$S:$S,$AL4760,'Input Sheet'!D:D)</f>
        <v>0</v>
      </c>
      <c r="AA4760" s="28">
        <f>+SUMIF('Input Sheet'!$S:$S,$AL4760,'Input Sheet'!E:E)</f>
        <v>0</v>
      </c>
      <c r="AB4760" s="28">
        <f>+SUMIF('Input Sheet'!$S:$S,$AL4760,'Input Sheet'!F:F)</f>
        <v>0</v>
      </c>
      <c r="AC4760" s="28">
        <f>+SUMIF('Input Sheet'!$S:$S,$AL4760,'Input Sheet'!G:G)</f>
        <v>0</v>
      </c>
      <c r="AD4760" s="28">
        <f>+SUMIF('Input Sheet'!$S:$S,$AL4760,'Input Sheet'!H:H)</f>
        <v>0</v>
      </c>
      <c r="AE4760" s="28">
        <f>+SUMIF('Input Sheet'!$S:$S,$AL4760,'Input Sheet'!I:I)</f>
        <v>0</v>
      </c>
      <c r="AF4760" s="28">
        <f>+SUMIF('Input Sheet'!$S:$S,$AL4760,'Input Sheet'!J:J)</f>
        <v>0</v>
      </c>
      <c r="AG4760" s="28">
        <f>+SUMIF('Input Sheet'!$S:$S,$AL4760,'Input Sheet'!K:K)</f>
        <v>0</v>
      </c>
      <c r="AH4760" s="28">
        <f>+SUMIF('Input Sheet'!$S:$S,$AL4760,'Input Sheet'!L:L)</f>
        <v>0</v>
      </c>
      <c r="AI4760" s="28">
        <f>+SUMIF('Input Sheet'!$S:$S,$AL4760,'Input Sheet'!M:M)</f>
        <v>0</v>
      </c>
      <c r="AJ4760" s="28">
        <f>+SUMIF('Input Sheet'!$S:$S,$AL4760,'Input Sheet'!N:N)</f>
        <v>0</v>
      </c>
      <c r="AK4760" s="28"/>
      <c r="AL4760" s="27" t="str">
        <f t="shared" si="371"/>
        <v>936-7260</v>
      </c>
      <c r="AM4760" s="34" t="str">
        <f t="shared" si="374"/>
        <v>Overall</v>
      </c>
      <c r="AN4760" s="34" t="str">
        <f t="shared" si="375"/>
        <v>OverallOther Income</v>
      </c>
      <c r="AO4760" s="35"/>
      <c r="AP4760" s="35"/>
      <c r="AQ4760" s="35"/>
    </row>
    <row r="4761" spans="1:43" x14ac:dyDescent="0.25">
      <c r="A4761" s="27" t="s">
        <v>103</v>
      </c>
      <c r="B4761" s="27" t="s">
        <v>104</v>
      </c>
      <c r="C4761" s="27" t="s">
        <v>104</v>
      </c>
      <c r="D4761" s="27" t="s">
        <v>132</v>
      </c>
      <c r="E4761" s="27" t="s">
        <v>712</v>
      </c>
      <c r="F4761" s="27" t="s">
        <v>1088</v>
      </c>
      <c r="G4761" s="27" t="s">
        <v>1089</v>
      </c>
      <c r="H4761" s="34" t="s">
        <v>109</v>
      </c>
      <c r="I4761" s="34" t="s">
        <v>110</v>
      </c>
      <c r="J4761" s="34" t="str">
        <f t="shared" si="372"/>
        <v>OverallOther Income</v>
      </c>
      <c r="K4761" s="34" t="str">
        <f t="shared" si="373"/>
        <v>935Other franchise/business expense</v>
      </c>
      <c r="L4761" s="28">
        <f>+SUMIF('TB 4-24'!M:M,$AL4761,'TB 4-24'!G:G)</f>
        <v>0</v>
      </c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>
        <f>+SUMIF('Input Sheet'!$S:$S,$AL4761,'Input Sheet'!C:C)</f>
        <v>0</v>
      </c>
      <c r="Z4761" s="28">
        <f>+SUMIF('Input Sheet'!$S:$S,$AL4761,'Input Sheet'!D:D)</f>
        <v>0</v>
      </c>
      <c r="AA4761" s="28">
        <f>+SUMIF('Input Sheet'!$S:$S,$AL4761,'Input Sheet'!E:E)</f>
        <v>0</v>
      </c>
      <c r="AB4761" s="28">
        <f>+SUMIF('Input Sheet'!$S:$S,$AL4761,'Input Sheet'!F:F)</f>
        <v>0</v>
      </c>
      <c r="AC4761" s="28">
        <f>+SUMIF('Input Sheet'!$S:$S,$AL4761,'Input Sheet'!G:G)</f>
        <v>0</v>
      </c>
      <c r="AD4761" s="28">
        <f>+SUMIF('Input Sheet'!$S:$S,$AL4761,'Input Sheet'!H:H)</f>
        <v>0</v>
      </c>
      <c r="AE4761" s="28">
        <f>+SUMIF('Input Sheet'!$S:$S,$AL4761,'Input Sheet'!I:I)</f>
        <v>0</v>
      </c>
      <c r="AF4761" s="28">
        <f>+SUMIF('Input Sheet'!$S:$S,$AL4761,'Input Sheet'!J:J)</f>
        <v>0</v>
      </c>
      <c r="AG4761" s="28">
        <f>+SUMIF('Input Sheet'!$S:$S,$AL4761,'Input Sheet'!K:K)</f>
        <v>0</v>
      </c>
      <c r="AH4761" s="28">
        <f>+SUMIF('Input Sheet'!$S:$S,$AL4761,'Input Sheet'!L:L)</f>
        <v>0</v>
      </c>
      <c r="AI4761" s="28">
        <f>+SUMIF('Input Sheet'!$S:$S,$AL4761,'Input Sheet'!M:M)</f>
        <v>0</v>
      </c>
      <c r="AJ4761" s="28">
        <f>+SUMIF('Input Sheet'!$S:$S,$AL4761,'Input Sheet'!N:N)</f>
        <v>0</v>
      </c>
      <c r="AK4761" s="28"/>
      <c r="AL4761" s="27" t="str">
        <f t="shared" si="371"/>
        <v>935-7260</v>
      </c>
      <c r="AM4761" s="34" t="str">
        <f t="shared" si="374"/>
        <v>Overall</v>
      </c>
      <c r="AN4761" s="34" t="str">
        <f t="shared" si="375"/>
        <v>OverallOther Income</v>
      </c>
      <c r="AO4761" s="35"/>
      <c r="AP4761" s="35"/>
      <c r="AQ4761" s="35"/>
    </row>
    <row r="4762" spans="1:43" x14ac:dyDescent="0.25">
      <c r="A4762" s="27" t="s">
        <v>103</v>
      </c>
      <c r="B4762" s="27" t="s">
        <v>104</v>
      </c>
      <c r="C4762" s="27" t="s">
        <v>104</v>
      </c>
      <c r="D4762" s="27" t="s">
        <v>137</v>
      </c>
      <c r="E4762" s="27" t="s">
        <v>713</v>
      </c>
      <c r="F4762" s="27" t="s">
        <v>1088</v>
      </c>
      <c r="G4762" s="27" t="s">
        <v>1089</v>
      </c>
      <c r="H4762" s="34" t="s">
        <v>109</v>
      </c>
      <c r="I4762" s="34" t="s">
        <v>110</v>
      </c>
      <c r="J4762" s="34" t="str">
        <f t="shared" si="372"/>
        <v>OverallOther Income</v>
      </c>
      <c r="K4762" s="34" t="str">
        <f t="shared" si="373"/>
        <v>936Other franchise/business expense</v>
      </c>
      <c r="L4762" s="28">
        <f>+SUMIF('TB 4-24'!M:M,$AL4762,'TB 4-24'!G:G)</f>
        <v>0</v>
      </c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>
        <f>+SUMIF('Input Sheet'!$S:$S,$AL4762,'Input Sheet'!C:C)</f>
        <v>0</v>
      </c>
      <c r="Z4762" s="28">
        <f>+SUMIF('Input Sheet'!$S:$S,$AL4762,'Input Sheet'!D:D)</f>
        <v>0</v>
      </c>
      <c r="AA4762" s="28">
        <f>+SUMIF('Input Sheet'!$S:$S,$AL4762,'Input Sheet'!E:E)</f>
        <v>0</v>
      </c>
      <c r="AB4762" s="28">
        <f>+SUMIF('Input Sheet'!$S:$S,$AL4762,'Input Sheet'!F:F)</f>
        <v>0</v>
      </c>
      <c r="AC4762" s="28">
        <f>+SUMIF('Input Sheet'!$S:$S,$AL4762,'Input Sheet'!G:G)</f>
        <v>0</v>
      </c>
      <c r="AD4762" s="28">
        <f>+SUMIF('Input Sheet'!$S:$S,$AL4762,'Input Sheet'!H:H)</f>
        <v>0</v>
      </c>
      <c r="AE4762" s="28">
        <f>+SUMIF('Input Sheet'!$S:$S,$AL4762,'Input Sheet'!I:I)</f>
        <v>0</v>
      </c>
      <c r="AF4762" s="28">
        <f>+SUMIF('Input Sheet'!$S:$S,$AL4762,'Input Sheet'!J:J)</f>
        <v>0</v>
      </c>
      <c r="AG4762" s="28">
        <f>+SUMIF('Input Sheet'!$S:$S,$AL4762,'Input Sheet'!K:K)</f>
        <v>0</v>
      </c>
      <c r="AH4762" s="28">
        <f>+SUMIF('Input Sheet'!$S:$S,$AL4762,'Input Sheet'!L:L)</f>
        <v>0</v>
      </c>
      <c r="AI4762" s="28">
        <f>+SUMIF('Input Sheet'!$S:$S,$AL4762,'Input Sheet'!M:M)</f>
        <v>0</v>
      </c>
      <c r="AJ4762" s="28">
        <f>+SUMIF('Input Sheet'!$S:$S,$AL4762,'Input Sheet'!N:N)</f>
        <v>0</v>
      </c>
      <c r="AK4762" s="28"/>
      <c r="AL4762" s="27" t="str">
        <f t="shared" si="371"/>
        <v>936-7270</v>
      </c>
      <c r="AM4762" s="34" t="str">
        <f t="shared" si="374"/>
        <v>Overall</v>
      </c>
      <c r="AN4762" s="34" t="str">
        <f t="shared" si="375"/>
        <v>OverallOther Income</v>
      </c>
      <c r="AO4762" s="35"/>
      <c r="AP4762" s="35"/>
      <c r="AQ4762" s="35"/>
    </row>
    <row r="4763" spans="1:43" x14ac:dyDescent="0.25">
      <c r="A4763" s="27" t="s">
        <v>103</v>
      </c>
      <c r="B4763" s="27" t="s">
        <v>104</v>
      </c>
      <c r="C4763" s="27" t="s">
        <v>104</v>
      </c>
      <c r="D4763" s="27" t="s">
        <v>137</v>
      </c>
      <c r="E4763" s="27" t="s">
        <v>712</v>
      </c>
      <c r="F4763" s="27" t="s">
        <v>1088</v>
      </c>
      <c r="G4763" s="27" t="s">
        <v>1089</v>
      </c>
      <c r="H4763" s="34" t="s">
        <v>109</v>
      </c>
      <c r="I4763" s="34" t="s">
        <v>110</v>
      </c>
      <c r="J4763" s="34" t="str">
        <f t="shared" si="372"/>
        <v>OverallOther Income</v>
      </c>
      <c r="K4763" s="34" t="str">
        <f t="shared" si="373"/>
        <v>935Other franchise/business expense</v>
      </c>
      <c r="L4763" s="28">
        <f>+SUMIF('TB 4-24'!M:M,$AL4763,'TB 4-24'!G:G)</f>
        <v>0</v>
      </c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>
        <f>+SUMIF('Input Sheet'!$S:$S,$AL4763,'Input Sheet'!C:C)</f>
        <v>0</v>
      </c>
      <c r="Z4763" s="28">
        <f>+SUMIF('Input Sheet'!$S:$S,$AL4763,'Input Sheet'!D:D)</f>
        <v>0</v>
      </c>
      <c r="AA4763" s="28">
        <f>+SUMIF('Input Sheet'!$S:$S,$AL4763,'Input Sheet'!E:E)</f>
        <v>0</v>
      </c>
      <c r="AB4763" s="28">
        <f>+SUMIF('Input Sheet'!$S:$S,$AL4763,'Input Sheet'!F:F)</f>
        <v>0</v>
      </c>
      <c r="AC4763" s="28">
        <f>+SUMIF('Input Sheet'!$S:$S,$AL4763,'Input Sheet'!G:G)</f>
        <v>0</v>
      </c>
      <c r="AD4763" s="28">
        <f>+SUMIF('Input Sheet'!$S:$S,$AL4763,'Input Sheet'!H:H)</f>
        <v>0</v>
      </c>
      <c r="AE4763" s="28">
        <f>+SUMIF('Input Sheet'!$S:$S,$AL4763,'Input Sheet'!I:I)</f>
        <v>0</v>
      </c>
      <c r="AF4763" s="28">
        <f>+SUMIF('Input Sheet'!$S:$S,$AL4763,'Input Sheet'!J:J)</f>
        <v>0</v>
      </c>
      <c r="AG4763" s="28">
        <f>+SUMIF('Input Sheet'!$S:$S,$AL4763,'Input Sheet'!K:K)</f>
        <v>0</v>
      </c>
      <c r="AH4763" s="28">
        <f>+SUMIF('Input Sheet'!$S:$S,$AL4763,'Input Sheet'!L:L)</f>
        <v>0</v>
      </c>
      <c r="AI4763" s="28">
        <f>+SUMIF('Input Sheet'!$S:$S,$AL4763,'Input Sheet'!M:M)</f>
        <v>0</v>
      </c>
      <c r="AJ4763" s="28">
        <f>+SUMIF('Input Sheet'!$S:$S,$AL4763,'Input Sheet'!N:N)</f>
        <v>0</v>
      </c>
      <c r="AK4763" s="28"/>
      <c r="AL4763" s="27" t="str">
        <f t="shared" si="371"/>
        <v>935-7270</v>
      </c>
      <c r="AM4763" s="34" t="str">
        <f t="shared" si="374"/>
        <v>Overall</v>
      </c>
      <c r="AN4763" s="34" t="str">
        <f t="shared" si="375"/>
        <v>OverallOther Income</v>
      </c>
      <c r="AO4763" s="35"/>
      <c r="AP4763" s="35"/>
      <c r="AQ4763" s="35"/>
    </row>
    <row r="4764" spans="1:43" x14ac:dyDescent="0.25">
      <c r="A4764" s="27" t="s">
        <v>103</v>
      </c>
      <c r="B4764" s="27" t="s">
        <v>104</v>
      </c>
      <c r="C4764" s="27" t="s">
        <v>104</v>
      </c>
      <c r="D4764" s="27" t="s">
        <v>285</v>
      </c>
      <c r="E4764" s="27" t="s">
        <v>713</v>
      </c>
      <c r="F4764" s="27" t="s">
        <v>1088</v>
      </c>
      <c r="G4764" s="27" t="s">
        <v>1089</v>
      </c>
      <c r="H4764" s="34" t="s">
        <v>109</v>
      </c>
      <c r="I4764" s="34" t="s">
        <v>110</v>
      </c>
      <c r="J4764" s="34" t="str">
        <f t="shared" si="372"/>
        <v>OverallOther Income</v>
      </c>
      <c r="K4764" s="34" t="str">
        <f t="shared" si="373"/>
        <v>936Other franchise/business expense</v>
      </c>
      <c r="L4764" s="28">
        <f>+SUMIF('TB 4-24'!M:M,$AL4764,'TB 4-24'!G:G)</f>
        <v>0</v>
      </c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>
        <f>+SUMIF('Input Sheet'!$S:$S,$AL4764,'Input Sheet'!C:C)</f>
        <v>0</v>
      </c>
      <c r="Z4764" s="28">
        <f>+SUMIF('Input Sheet'!$S:$S,$AL4764,'Input Sheet'!D:D)</f>
        <v>0</v>
      </c>
      <c r="AA4764" s="28">
        <f>+SUMIF('Input Sheet'!$S:$S,$AL4764,'Input Sheet'!E:E)</f>
        <v>0</v>
      </c>
      <c r="AB4764" s="28">
        <f>+SUMIF('Input Sheet'!$S:$S,$AL4764,'Input Sheet'!F:F)</f>
        <v>0</v>
      </c>
      <c r="AC4764" s="28">
        <f>+SUMIF('Input Sheet'!$S:$S,$AL4764,'Input Sheet'!G:G)</f>
        <v>0</v>
      </c>
      <c r="AD4764" s="28">
        <f>+SUMIF('Input Sheet'!$S:$S,$AL4764,'Input Sheet'!H:H)</f>
        <v>0</v>
      </c>
      <c r="AE4764" s="28">
        <f>+SUMIF('Input Sheet'!$S:$S,$AL4764,'Input Sheet'!I:I)</f>
        <v>0</v>
      </c>
      <c r="AF4764" s="28">
        <f>+SUMIF('Input Sheet'!$S:$S,$AL4764,'Input Sheet'!J:J)</f>
        <v>0</v>
      </c>
      <c r="AG4764" s="28">
        <f>+SUMIF('Input Sheet'!$S:$S,$AL4764,'Input Sheet'!K:K)</f>
        <v>0</v>
      </c>
      <c r="AH4764" s="28">
        <f>+SUMIF('Input Sheet'!$S:$S,$AL4764,'Input Sheet'!L:L)</f>
        <v>0</v>
      </c>
      <c r="AI4764" s="28">
        <f>+SUMIF('Input Sheet'!$S:$S,$AL4764,'Input Sheet'!M:M)</f>
        <v>0</v>
      </c>
      <c r="AJ4764" s="28">
        <f>+SUMIF('Input Sheet'!$S:$S,$AL4764,'Input Sheet'!N:N)</f>
        <v>0</v>
      </c>
      <c r="AK4764" s="28"/>
      <c r="AL4764" s="27" t="str">
        <f t="shared" si="371"/>
        <v>936-7280</v>
      </c>
      <c r="AM4764" s="34" t="str">
        <f t="shared" si="374"/>
        <v>Overall</v>
      </c>
      <c r="AN4764" s="34" t="str">
        <f t="shared" si="375"/>
        <v>OverallOther Income</v>
      </c>
      <c r="AO4764" s="35"/>
      <c r="AP4764" s="35"/>
      <c r="AQ4764" s="35"/>
    </row>
    <row r="4765" spans="1:43" x14ac:dyDescent="0.25">
      <c r="A4765" s="27" t="s">
        <v>103</v>
      </c>
      <c r="B4765" s="27" t="s">
        <v>104</v>
      </c>
      <c r="C4765" s="27" t="s">
        <v>104</v>
      </c>
      <c r="D4765" s="27" t="s">
        <v>285</v>
      </c>
      <c r="E4765" s="27" t="s">
        <v>712</v>
      </c>
      <c r="F4765" s="27" t="s">
        <v>1088</v>
      </c>
      <c r="G4765" s="27" t="s">
        <v>1089</v>
      </c>
      <c r="H4765" s="34" t="s">
        <v>109</v>
      </c>
      <c r="I4765" s="34" t="s">
        <v>110</v>
      </c>
      <c r="J4765" s="34" t="str">
        <f t="shared" si="372"/>
        <v>OverallOther Income</v>
      </c>
      <c r="K4765" s="34" t="str">
        <f t="shared" si="373"/>
        <v>935Other franchise/business expense</v>
      </c>
      <c r="L4765" s="28">
        <f>+SUMIF('TB 4-24'!M:M,$AL4765,'TB 4-24'!G:G)</f>
        <v>0</v>
      </c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>
        <f>+SUMIF('Input Sheet'!$S:$S,$AL4765,'Input Sheet'!C:C)</f>
        <v>0</v>
      </c>
      <c r="Z4765" s="28">
        <f>+SUMIF('Input Sheet'!$S:$S,$AL4765,'Input Sheet'!D:D)</f>
        <v>0</v>
      </c>
      <c r="AA4765" s="28">
        <f>+SUMIF('Input Sheet'!$S:$S,$AL4765,'Input Sheet'!E:E)</f>
        <v>0</v>
      </c>
      <c r="AB4765" s="28">
        <f>+SUMIF('Input Sheet'!$S:$S,$AL4765,'Input Sheet'!F:F)</f>
        <v>0</v>
      </c>
      <c r="AC4765" s="28">
        <f>+SUMIF('Input Sheet'!$S:$S,$AL4765,'Input Sheet'!G:G)</f>
        <v>0</v>
      </c>
      <c r="AD4765" s="28">
        <f>+SUMIF('Input Sheet'!$S:$S,$AL4765,'Input Sheet'!H:H)</f>
        <v>0</v>
      </c>
      <c r="AE4765" s="28">
        <f>+SUMIF('Input Sheet'!$S:$S,$AL4765,'Input Sheet'!I:I)</f>
        <v>0</v>
      </c>
      <c r="AF4765" s="28">
        <f>+SUMIF('Input Sheet'!$S:$S,$AL4765,'Input Sheet'!J:J)</f>
        <v>0</v>
      </c>
      <c r="AG4765" s="28">
        <f>+SUMIF('Input Sheet'!$S:$S,$AL4765,'Input Sheet'!K:K)</f>
        <v>0</v>
      </c>
      <c r="AH4765" s="28">
        <f>+SUMIF('Input Sheet'!$S:$S,$AL4765,'Input Sheet'!L:L)</f>
        <v>0</v>
      </c>
      <c r="AI4765" s="28">
        <f>+SUMIF('Input Sheet'!$S:$S,$AL4765,'Input Sheet'!M:M)</f>
        <v>0</v>
      </c>
      <c r="AJ4765" s="28">
        <f>+SUMIF('Input Sheet'!$S:$S,$AL4765,'Input Sheet'!N:N)</f>
        <v>0</v>
      </c>
      <c r="AK4765" s="28"/>
      <c r="AL4765" s="27" t="str">
        <f t="shared" si="371"/>
        <v>935-7280</v>
      </c>
      <c r="AM4765" s="34" t="str">
        <f t="shared" si="374"/>
        <v>Overall</v>
      </c>
      <c r="AN4765" s="34" t="str">
        <f t="shared" si="375"/>
        <v>OverallOther Income</v>
      </c>
      <c r="AO4765" s="35"/>
      <c r="AP4765" s="35"/>
      <c r="AQ4765" s="35"/>
    </row>
    <row r="4766" spans="1:43" x14ac:dyDescent="0.25">
      <c r="A4766" s="27" t="s">
        <v>103</v>
      </c>
      <c r="B4766" s="27" t="s">
        <v>104</v>
      </c>
      <c r="C4766" s="27" t="s">
        <v>104</v>
      </c>
      <c r="D4766" s="27" t="s">
        <v>139</v>
      </c>
      <c r="E4766" s="27" t="s">
        <v>713</v>
      </c>
      <c r="F4766" s="27" t="s">
        <v>1088</v>
      </c>
      <c r="G4766" s="27" t="s">
        <v>1089</v>
      </c>
      <c r="H4766" s="34" t="s">
        <v>109</v>
      </c>
      <c r="I4766" s="34" t="s">
        <v>110</v>
      </c>
      <c r="J4766" s="34" t="str">
        <f t="shared" si="372"/>
        <v>OverallOther Income</v>
      </c>
      <c r="K4766" s="34" t="str">
        <f t="shared" si="373"/>
        <v>936Other franchise/business expense</v>
      </c>
      <c r="L4766" s="28">
        <f>+SUMIF('TB 4-24'!M:M,$AL4766,'TB 4-24'!G:G)</f>
        <v>0</v>
      </c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>
        <f>+SUMIF('Input Sheet'!$S:$S,$AL4766,'Input Sheet'!C:C)</f>
        <v>0</v>
      </c>
      <c r="Z4766" s="28">
        <f>+SUMIF('Input Sheet'!$S:$S,$AL4766,'Input Sheet'!D:D)</f>
        <v>0</v>
      </c>
      <c r="AA4766" s="28">
        <f>+SUMIF('Input Sheet'!$S:$S,$AL4766,'Input Sheet'!E:E)</f>
        <v>0</v>
      </c>
      <c r="AB4766" s="28">
        <f>+SUMIF('Input Sheet'!$S:$S,$AL4766,'Input Sheet'!F:F)</f>
        <v>0</v>
      </c>
      <c r="AC4766" s="28">
        <f>+SUMIF('Input Sheet'!$S:$S,$AL4766,'Input Sheet'!G:G)</f>
        <v>0</v>
      </c>
      <c r="AD4766" s="28">
        <f>+SUMIF('Input Sheet'!$S:$S,$AL4766,'Input Sheet'!H:H)</f>
        <v>0</v>
      </c>
      <c r="AE4766" s="28">
        <f>+SUMIF('Input Sheet'!$S:$S,$AL4766,'Input Sheet'!I:I)</f>
        <v>0</v>
      </c>
      <c r="AF4766" s="28">
        <f>+SUMIF('Input Sheet'!$S:$S,$AL4766,'Input Sheet'!J:J)</f>
        <v>0</v>
      </c>
      <c r="AG4766" s="28">
        <f>+SUMIF('Input Sheet'!$S:$S,$AL4766,'Input Sheet'!K:K)</f>
        <v>0</v>
      </c>
      <c r="AH4766" s="28">
        <f>+SUMIF('Input Sheet'!$S:$S,$AL4766,'Input Sheet'!L:L)</f>
        <v>0</v>
      </c>
      <c r="AI4766" s="28">
        <f>+SUMIF('Input Sheet'!$S:$S,$AL4766,'Input Sheet'!M:M)</f>
        <v>0</v>
      </c>
      <c r="AJ4766" s="28">
        <f>+SUMIF('Input Sheet'!$S:$S,$AL4766,'Input Sheet'!N:N)</f>
        <v>0</v>
      </c>
      <c r="AK4766" s="28"/>
      <c r="AL4766" s="27" t="str">
        <f t="shared" si="371"/>
        <v>936-7290</v>
      </c>
      <c r="AM4766" s="34" t="str">
        <f t="shared" si="374"/>
        <v>Overall</v>
      </c>
      <c r="AN4766" s="34" t="str">
        <f t="shared" si="375"/>
        <v>OverallOther Income</v>
      </c>
      <c r="AO4766" s="35"/>
      <c r="AP4766" s="35"/>
      <c r="AQ4766" s="35"/>
    </row>
    <row r="4767" spans="1:43" x14ac:dyDescent="0.25">
      <c r="A4767" s="27" t="s">
        <v>103</v>
      </c>
      <c r="B4767" s="27" t="s">
        <v>104</v>
      </c>
      <c r="C4767" s="27" t="s">
        <v>104</v>
      </c>
      <c r="D4767" s="27" t="s">
        <v>139</v>
      </c>
      <c r="E4767" s="27" t="s">
        <v>712</v>
      </c>
      <c r="F4767" s="27" t="s">
        <v>1088</v>
      </c>
      <c r="G4767" s="27" t="s">
        <v>1089</v>
      </c>
      <c r="H4767" s="34" t="s">
        <v>109</v>
      </c>
      <c r="I4767" s="34" t="s">
        <v>110</v>
      </c>
      <c r="J4767" s="34" t="str">
        <f t="shared" si="372"/>
        <v>OverallOther Income</v>
      </c>
      <c r="K4767" s="34" t="str">
        <f t="shared" si="373"/>
        <v>935Other franchise/business expense</v>
      </c>
      <c r="L4767" s="28">
        <f>+SUMIF('TB 4-24'!M:M,$AL4767,'TB 4-24'!G:G)</f>
        <v>0</v>
      </c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>
        <f>+SUMIF('Input Sheet'!$S:$S,$AL4767,'Input Sheet'!C:C)</f>
        <v>0</v>
      </c>
      <c r="Z4767" s="28">
        <f>+SUMIF('Input Sheet'!$S:$S,$AL4767,'Input Sheet'!D:D)</f>
        <v>0</v>
      </c>
      <c r="AA4767" s="28">
        <f>+SUMIF('Input Sheet'!$S:$S,$AL4767,'Input Sheet'!E:E)</f>
        <v>0</v>
      </c>
      <c r="AB4767" s="28">
        <f>+SUMIF('Input Sheet'!$S:$S,$AL4767,'Input Sheet'!F:F)</f>
        <v>0</v>
      </c>
      <c r="AC4767" s="28">
        <f>+SUMIF('Input Sheet'!$S:$S,$AL4767,'Input Sheet'!G:G)</f>
        <v>0</v>
      </c>
      <c r="AD4767" s="28">
        <f>+SUMIF('Input Sheet'!$S:$S,$AL4767,'Input Sheet'!H:H)</f>
        <v>0</v>
      </c>
      <c r="AE4767" s="28">
        <f>+SUMIF('Input Sheet'!$S:$S,$AL4767,'Input Sheet'!I:I)</f>
        <v>0</v>
      </c>
      <c r="AF4767" s="28">
        <f>+SUMIF('Input Sheet'!$S:$S,$AL4767,'Input Sheet'!J:J)</f>
        <v>0</v>
      </c>
      <c r="AG4767" s="28">
        <f>+SUMIF('Input Sheet'!$S:$S,$AL4767,'Input Sheet'!K:K)</f>
        <v>0</v>
      </c>
      <c r="AH4767" s="28">
        <f>+SUMIF('Input Sheet'!$S:$S,$AL4767,'Input Sheet'!L:L)</f>
        <v>0</v>
      </c>
      <c r="AI4767" s="28">
        <f>+SUMIF('Input Sheet'!$S:$S,$AL4767,'Input Sheet'!M:M)</f>
        <v>0</v>
      </c>
      <c r="AJ4767" s="28">
        <f>+SUMIF('Input Sheet'!$S:$S,$AL4767,'Input Sheet'!N:N)</f>
        <v>0</v>
      </c>
      <c r="AK4767" s="28"/>
      <c r="AL4767" s="27" t="str">
        <f t="shared" si="371"/>
        <v>935-7290</v>
      </c>
      <c r="AM4767" s="34" t="str">
        <f t="shared" si="374"/>
        <v>Overall</v>
      </c>
      <c r="AN4767" s="34" t="str">
        <f t="shared" si="375"/>
        <v>OverallOther Income</v>
      </c>
      <c r="AO4767" s="35"/>
      <c r="AP4767" s="35"/>
      <c r="AQ4767" s="35"/>
    </row>
    <row r="4768" spans="1:43" x14ac:dyDescent="0.25">
      <c r="A4768" s="27" t="s">
        <v>103</v>
      </c>
      <c r="B4768" s="27" t="s">
        <v>104</v>
      </c>
      <c r="C4768" s="27" t="s">
        <v>104</v>
      </c>
      <c r="D4768" s="27" t="s">
        <v>140</v>
      </c>
      <c r="E4768" s="27" t="s">
        <v>713</v>
      </c>
      <c r="F4768" s="27" t="s">
        <v>1088</v>
      </c>
      <c r="G4768" s="27" t="s">
        <v>1089</v>
      </c>
      <c r="H4768" s="34" t="s">
        <v>109</v>
      </c>
      <c r="I4768" s="34" t="s">
        <v>110</v>
      </c>
      <c r="J4768" s="34" t="str">
        <f t="shared" si="372"/>
        <v>OverallOther Income</v>
      </c>
      <c r="K4768" s="34" t="str">
        <f t="shared" si="373"/>
        <v>936Other franchise/business expense</v>
      </c>
      <c r="L4768" s="28">
        <f>+SUMIF('TB 4-24'!M:M,$AL4768,'TB 4-24'!G:G)</f>
        <v>0</v>
      </c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>
        <f>+SUMIF('Input Sheet'!$S:$S,$AL4768,'Input Sheet'!C:C)</f>
        <v>0</v>
      </c>
      <c r="Z4768" s="28">
        <f>+SUMIF('Input Sheet'!$S:$S,$AL4768,'Input Sheet'!D:D)</f>
        <v>0</v>
      </c>
      <c r="AA4768" s="28">
        <f>+SUMIF('Input Sheet'!$S:$S,$AL4768,'Input Sheet'!E:E)</f>
        <v>0</v>
      </c>
      <c r="AB4768" s="28">
        <f>+SUMIF('Input Sheet'!$S:$S,$AL4768,'Input Sheet'!F:F)</f>
        <v>0</v>
      </c>
      <c r="AC4768" s="28">
        <f>+SUMIF('Input Sheet'!$S:$S,$AL4768,'Input Sheet'!G:G)</f>
        <v>0</v>
      </c>
      <c r="AD4768" s="28">
        <f>+SUMIF('Input Sheet'!$S:$S,$AL4768,'Input Sheet'!H:H)</f>
        <v>0</v>
      </c>
      <c r="AE4768" s="28">
        <f>+SUMIF('Input Sheet'!$S:$S,$AL4768,'Input Sheet'!I:I)</f>
        <v>0</v>
      </c>
      <c r="AF4768" s="28">
        <f>+SUMIF('Input Sheet'!$S:$S,$AL4768,'Input Sheet'!J:J)</f>
        <v>0</v>
      </c>
      <c r="AG4768" s="28">
        <f>+SUMIF('Input Sheet'!$S:$S,$AL4768,'Input Sheet'!K:K)</f>
        <v>0</v>
      </c>
      <c r="AH4768" s="28">
        <f>+SUMIF('Input Sheet'!$S:$S,$AL4768,'Input Sheet'!L:L)</f>
        <v>0</v>
      </c>
      <c r="AI4768" s="28">
        <f>+SUMIF('Input Sheet'!$S:$S,$AL4768,'Input Sheet'!M:M)</f>
        <v>0</v>
      </c>
      <c r="AJ4768" s="28">
        <f>+SUMIF('Input Sheet'!$S:$S,$AL4768,'Input Sheet'!N:N)</f>
        <v>0</v>
      </c>
      <c r="AK4768" s="28"/>
      <c r="AL4768" s="27" t="str">
        <f t="shared" si="371"/>
        <v>936-7295</v>
      </c>
      <c r="AM4768" s="34" t="str">
        <f t="shared" si="374"/>
        <v>Overall</v>
      </c>
      <c r="AN4768" s="34" t="str">
        <f t="shared" si="375"/>
        <v>OverallOther Income</v>
      </c>
      <c r="AO4768" s="35"/>
      <c r="AP4768" s="35"/>
      <c r="AQ4768" s="35"/>
    </row>
    <row r="4769" spans="1:43" x14ac:dyDescent="0.25">
      <c r="A4769" s="27" t="s">
        <v>103</v>
      </c>
      <c r="B4769" s="27" t="s">
        <v>104</v>
      </c>
      <c r="C4769" s="27" t="s">
        <v>104</v>
      </c>
      <c r="D4769" s="27" t="s">
        <v>140</v>
      </c>
      <c r="E4769" s="27" t="s">
        <v>712</v>
      </c>
      <c r="F4769" s="27" t="s">
        <v>1088</v>
      </c>
      <c r="G4769" s="27" t="s">
        <v>1089</v>
      </c>
      <c r="H4769" s="34" t="s">
        <v>109</v>
      </c>
      <c r="I4769" s="34" t="s">
        <v>110</v>
      </c>
      <c r="J4769" s="34" t="str">
        <f t="shared" si="372"/>
        <v>OverallOther Income</v>
      </c>
      <c r="K4769" s="34" t="str">
        <f t="shared" si="373"/>
        <v>935Other franchise/business expense</v>
      </c>
      <c r="L4769" s="28">
        <f>+SUMIF('TB 4-24'!M:M,$AL4769,'TB 4-24'!G:G)</f>
        <v>0</v>
      </c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>
        <f>+SUMIF('Input Sheet'!$S:$S,$AL4769,'Input Sheet'!C:C)</f>
        <v>0</v>
      </c>
      <c r="Z4769" s="28">
        <f>+SUMIF('Input Sheet'!$S:$S,$AL4769,'Input Sheet'!D:D)</f>
        <v>0</v>
      </c>
      <c r="AA4769" s="28">
        <f>+SUMIF('Input Sheet'!$S:$S,$AL4769,'Input Sheet'!E:E)</f>
        <v>0</v>
      </c>
      <c r="AB4769" s="28">
        <f>+SUMIF('Input Sheet'!$S:$S,$AL4769,'Input Sheet'!F:F)</f>
        <v>0</v>
      </c>
      <c r="AC4769" s="28">
        <f>+SUMIF('Input Sheet'!$S:$S,$AL4769,'Input Sheet'!G:G)</f>
        <v>0</v>
      </c>
      <c r="AD4769" s="28">
        <f>+SUMIF('Input Sheet'!$S:$S,$AL4769,'Input Sheet'!H:H)</f>
        <v>0</v>
      </c>
      <c r="AE4769" s="28">
        <f>+SUMIF('Input Sheet'!$S:$S,$AL4769,'Input Sheet'!I:I)</f>
        <v>0</v>
      </c>
      <c r="AF4769" s="28">
        <f>+SUMIF('Input Sheet'!$S:$S,$AL4769,'Input Sheet'!J:J)</f>
        <v>0</v>
      </c>
      <c r="AG4769" s="28">
        <f>+SUMIF('Input Sheet'!$S:$S,$AL4769,'Input Sheet'!K:K)</f>
        <v>0</v>
      </c>
      <c r="AH4769" s="28">
        <f>+SUMIF('Input Sheet'!$S:$S,$AL4769,'Input Sheet'!L:L)</f>
        <v>0</v>
      </c>
      <c r="AI4769" s="28">
        <f>+SUMIF('Input Sheet'!$S:$S,$AL4769,'Input Sheet'!M:M)</f>
        <v>0</v>
      </c>
      <c r="AJ4769" s="28">
        <f>+SUMIF('Input Sheet'!$S:$S,$AL4769,'Input Sheet'!N:N)</f>
        <v>0</v>
      </c>
      <c r="AK4769" s="28"/>
      <c r="AL4769" s="27" t="str">
        <f t="shared" si="371"/>
        <v>935-7295</v>
      </c>
      <c r="AM4769" s="34" t="str">
        <f t="shared" si="374"/>
        <v>Overall</v>
      </c>
      <c r="AN4769" s="34" t="str">
        <f t="shared" si="375"/>
        <v>OverallOther Income</v>
      </c>
      <c r="AO4769" s="35"/>
      <c r="AP4769" s="35"/>
      <c r="AQ4769" s="35"/>
    </row>
    <row r="4770" spans="1:43" x14ac:dyDescent="0.25">
      <c r="A4770" s="27" t="s">
        <v>103</v>
      </c>
      <c r="B4770" s="27" t="s">
        <v>104</v>
      </c>
      <c r="C4770" s="27" t="s">
        <v>104</v>
      </c>
      <c r="D4770" s="27" t="s">
        <v>171</v>
      </c>
      <c r="E4770" s="27" t="s">
        <v>713</v>
      </c>
      <c r="F4770" s="27" t="s">
        <v>1088</v>
      </c>
      <c r="G4770" s="27" t="s">
        <v>1089</v>
      </c>
      <c r="H4770" s="34" t="s">
        <v>109</v>
      </c>
      <c r="I4770" s="34" t="s">
        <v>110</v>
      </c>
      <c r="J4770" s="34" t="str">
        <f t="shared" si="372"/>
        <v>OverallOther Income</v>
      </c>
      <c r="K4770" s="34" t="str">
        <f t="shared" si="373"/>
        <v>936Other franchise/business expense</v>
      </c>
      <c r="L4770" s="28">
        <f>+SUMIF('TB 4-24'!M:M,$AL4770,'TB 4-24'!G:G)</f>
        <v>0</v>
      </c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>
        <f>+SUMIF('Input Sheet'!$S:$S,$AL4770,'Input Sheet'!C:C)</f>
        <v>0</v>
      </c>
      <c r="Z4770" s="28">
        <f>+SUMIF('Input Sheet'!$S:$S,$AL4770,'Input Sheet'!D:D)</f>
        <v>0</v>
      </c>
      <c r="AA4770" s="28">
        <f>+SUMIF('Input Sheet'!$S:$S,$AL4770,'Input Sheet'!E:E)</f>
        <v>0</v>
      </c>
      <c r="AB4770" s="28">
        <f>+SUMIF('Input Sheet'!$S:$S,$AL4770,'Input Sheet'!F:F)</f>
        <v>0</v>
      </c>
      <c r="AC4770" s="28">
        <f>+SUMIF('Input Sheet'!$S:$S,$AL4770,'Input Sheet'!G:G)</f>
        <v>0</v>
      </c>
      <c r="AD4770" s="28">
        <f>+SUMIF('Input Sheet'!$S:$S,$AL4770,'Input Sheet'!H:H)</f>
        <v>0</v>
      </c>
      <c r="AE4770" s="28">
        <f>+SUMIF('Input Sheet'!$S:$S,$AL4770,'Input Sheet'!I:I)</f>
        <v>0</v>
      </c>
      <c r="AF4770" s="28">
        <f>+SUMIF('Input Sheet'!$S:$S,$AL4770,'Input Sheet'!J:J)</f>
        <v>0</v>
      </c>
      <c r="AG4770" s="28">
        <f>+SUMIF('Input Sheet'!$S:$S,$AL4770,'Input Sheet'!K:K)</f>
        <v>0</v>
      </c>
      <c r="AH4770" s="28">
        <f>+SUMIF('Input Sheet'!$S:$S,$AL4770,'Input Sheet'!L:L)</f>
        <v>0</v>
      </c>
      <c r="AI4770" s="28">
        <f>+SUMIF('Input Sheet'!$S:$S,$AL4770,'Input Sheet'!M:M)</f>
        <v>0</v>
      </c>
      <c r="AJ4770" s="28">
        <f>+SUMIF('Input Sheet'!$S:$S,$AL4770,'Input Sheet'!N:N)</f>
        <v>0</v>
      </c>
      <c r="AK4770" s="28"/>
      <c r="AL4770" s="27" t="str">
        <f t="shared" si="371"/>
        <v>936-7300</v>
      </c>
      <c r="AM4770" s="34" t="str">
        <f t="shared" si="374"/>
        <v>Overall</v>
      </c>
      <c r="AN4770" s="34" t="str">
        <f t="shared" si="375"/>
        <v>OverallOther Income</v>
      </c>
      <c r="AO4770" s="35"/>
      <c r="AP4770" s="35"/>
      <c r="AQ4770" s="35"/>
    </row>
    <row r="4771" spans="1:43" x14ac:dyDescent="0.25">
      <c r="A4771" s="27" t="s">
        <v>103</v>
      </c>
      <c r="B4771" s="27" t="s">
        <v>104</v>
      </c>
      <c r="C4771" s="27" t="s">
        <v>104</v>
      </c>
      <c r="D4771" s="27" t="s">
        <v>171</v>
      </c>
      <c r="E4771" s="27" t="s">
        <v>712</v>
      </c>
      <c r="F4771" s="27" t="s">
        <v>1088</v>
      </c>
      <c r="G4771" s="27" t="s">
        <v>1089</v>
      </c>
      <c r="H4771" s="34" t="s">
        <v>109</v>
      </c>
      <c r="I4771" s="34" t="s">
        <v>110</v>
      </c>
      <c r="J4771" s="34" t="str">
        <f t="shared" si="372"/>
        <v>OverallOther Income</v>
      </c>
      <c r="K4771" s="34" t="str">
        <f t="shared" si="373"/>
        <v>935Other franchise/business expense</v>
      </c>
      <c r="L4771" s="28">
        <f>+SUMIF('TB 4-24'!M:M,$AL4771,'TB 4-24'!G:G)</f>
        <v>0</v>
      </c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>
        <f>+SUMIF('Input Sheet'!$S:$S,$AL4771,'Input Sheet'!C:C)</f>
        <v>0</v>
      </c>
      <c r="Z4771" s="28">
        <f>+SUMIF('Input Sheet'!$S:$S,$AL4771,'Input Sheet'!D:D)</f>
        <v>0</v>
      </c>
      <c r="AA4771" s="28">
        <f>+SUMIF('Input Sheet'!$S:$S,$AL4771,'Input Sheet'!E:E)</f>
        <v>0</v>
      </c>
      <c r="AB4771" s="28">
        <f>+SUMIF('Input Sheet'!$S:$S,$AL4771,'Input Sheet'!F:F)</f>
        <v>0</v>
      </c>
      <c r="AC4771" s="28">
        <f>+SUMIF('Input Sheet'!$S:$S,$AL4771,'Input Sheet'!G:G)</f>
        <v>0</v>
      </c>
      <c r="AD4771" s="28">
        <f>+SUMIF('Input Sheet'!$S:$S,$AL4771,'Input Sheet'!H:H)</f>
        <v>0</v>
      </c>
      <c r="AE4771" s="28">
        <f>+SUMIF('Input Sheet'!$S:$S,$AL4771,'Input Sheet'!I:I)</f>
        <v>0</v>
      </c>
      <c r="AF4771" s="28">
        <f>+SUMIF('Input Sheet'!$S:$S,$AL4771,'Input Sheet'!J:J)</f>
        <v>0</v>
      </c>
      <c r="AG4771" s="28">
        <f>+SUMIF('Input Sheet'!$S:$S,$AL4771,'Input Sheet'!K:K)</f>
        <v>0</v>
      </c>
      <c r="AH4771" s="28">
        <f>+SUMIF('Input Sheet'!$S:$S,$AL4771,'Input Sheet'!L:L)</f>
        <v>0</v>
      </c>
      <c r="AI4771" s="28">
        <f>+SUMIF('Input Sheet'!$S:$S,$AL4771,'Input Sheet'!M:M)</f>
        <v>0</v>
      </c>
      <c r="AJ4771" s="28">
        <f>+SUMIF('Input Sheet'!$S:$S,$AL4771,'Input Sheet'!N:N)</f>
        <v>0</v>
      </c>
      <c r="AK4771" s="28"/>
      <c r="AL4771" s="27" t="str">
        <f t="shared" si="371"/>
        <v>935-7300</v>
      </c>
      <c r="AM4771" s="34" t="str">
        <f t="shared" si="374"/>
        <v>Overall</v>
      </c>
      <c r="AN4771" s="34" t="str">
        <f t="shared" si="375"/>
        <v>OverallOther Income</v>
      </c>
      <c r="AO4771" s="35"/>
      <c r="AP4771" s="35"/>
      <c r="AQ4771" s="35"/>
    </row>
    <row r="4772" spans="1:43" x14ac:dyDescent="0.25">
      <c r="A4772" s="27" t="s">
        <v>103</v>
      </c>
      <c r="B4772" s="27" t="s">
        <v>104</v>
      </c>
      <c r="C4772" s="27" t="s">
        <v>104</v>
      </c>
      <c r="D4772" s="27" t="s">
        <v>105</v>
      </c>
      <c r="E4772" s="27" t="s">
        <v>713</v>
      </c>
      <c r="F4772" s="27" t="s">
        <v>1088</v>
      </c>
      <c r="G4772" s="27" t="s">
        <v>1089</v>
      </c>
      <c r="H4772" s="34" t="s">
        <v>109</v>
      </c>
      <c r="I4772" s="34" t="s">
        <v>110</v>
      </c>
      <c r="J4772" s="34" t="str">
        <f t="shared" si="372"/>
        <v>OverallOther Income</v>
      </c>
      <c r="K4772" s="34" t="str">
        <f t="shared" si="373"/>
        <v>936Other franchise/business expense</v>
      </c>
      <c r="L4772" s="28">
        <f>+SUMIF('TB 4-24'!M:M,$AL4772,'TB 4-24'!G:G)</f>
        <v>0</v>
      </c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>
        <f>+SUMIF('Input Sheet'!$S:$S,$AL4772,'Input Sheet'!C:C)</f>
        <v>0</v>
      </c>
      <c r="Z4772" s="28">
        <f>+SUMIF('Input Sheet'!$S:$S,$AL4772,'Input Sheet'!D:D)</f>
        <v>0</v>
      </c>
      <c r="AA4772" s="28">
        <f>+SUMIF('Input Sheet'!$S:$S,$AL4772,'Input Sheet'!E:E)</f>
        <v>0</v>
      </c>
      <c r="AB4772" s="28">
        <f>+SUMIF('Input Sheet'!$S:$S,$AL4772,'Input Sheet'!F:F)</f>
        <v>0</v>
      </c>
      <c r="AC4772" s="28">
        <f>+SUMIF('Input Sheet'!$S:$S,$AL4772,'Input Sheet'!G:G)</f>
        <v>0</v>
      </c>
      <c r="AD4772" s="28">
        <f>+SUMIF('Input Sheet'!$S:$S,$AL4772,'Input Sheet'!H:H)</f>
        <v>0</v>
      </c>
      <c r="AE4772" s="28">
        <f>+SUMIF('Input Sheet'!$S:$S,$AL4772,'Input Sheet'!I:I)</f>
        <v>0</v>
      </c>
      <c r="AF4772" s="28">
        <f>+SUMIF('Input Sheet'!$S:$S,$AL4772,'Input Sheet'!J:J)</f>
        <v>0</v>
      </c>
      <c r="AG4772" s="28">
        <f>+SUMIF('Input Sheet'!$S:$S,$AL4772,'Input Sheet'!K:K)</f>
        <v>0</v>
      </c>
      <c r="AH4772" s="28">
        <f>+SUMIF('Input Sheet'!$S:$S,$AL4772,'Input Sheet'!L:L)</f>
        <v>0</v>
      </c>
      <c r="AI4772" s="28">
        <f>+SUMIF('Input Sheet'!$S:$S,$AL4772,'Input Sheet'!M:M)</f>
        <v>0</v>
      </c>
      <c r="AJ4772" s="28">
        <f>+SUMIF('Input Sheet'!$S:$S,$AL4772,'Input Sheet'!N:N)</f>
        <v>0</v>
      </c>
      <c r="AK4772" s="28"/>
      <c r="AL4772" s="27" t="str">
        <f t="shared" si="371"/>
        <v>936-7305</v>
      </c>
      <c r="AM4772" s="34" t="str">
        <f t="shared" si="374"/>
        <v>Overall</v>
      </c>
      <c r="AN4772" s="34" t="str">
        <f t="shared" si="375"/>
        <v>OverallOther Income</v>
      </c>
      <c r="AO4772" s="35"/>
      <c r="AP4772" s="35"/>
      <c r="AQ4772" s="35"/>
    </row>
    <row r="4773" spans="1:43" x14ac:dyDescent="0.25">
      <c r="A4773" s="27" t="s">
        <v>103</v>
      </c>
      <c r="B4773" s="27" t="s">
        <v>104</v>
      </c>
      <c r="C4773" s="27" t="s">
        <v>104</v>
      </c>
      <c r="D4773" s="27" t="s">
        <v>105</v>
      </c>
      <c r="E4773" s="27" t="s">
        <v>712</v>
      </c>
      <c r="F4773" s="27" t="s">
        <v>1088</v>
      </c>
      <c r="G4773" s="27" t="s">
        <v>1089</v>
      </c>
      <c r="H4773" s="34" t="s">
        <v>109</v>
      </c>
      <c r="I4773" s="34" t="s">
        <v>110</v>
      </c>
      <c r="J4773" s="34" t="str">
        <f t="shared" si="372"/>
        <v>OverallOther Income</v>
      </c>
      <c r="K4773" s="34" t="str">
        <f t="shared" si="373"/>
        <v>935Other franchise/business expense</v>
      </c>
      <c r="L4773" s="28">
        <f>+SUMIF('TB 4-24'!M:M,$AL4773,'TB 4-24'!G:G)</f>
        <v>0</v>
      </c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>
        <f>+SUMIF('Input Sheet'!$S:$S,$AL4773,'Input Sheet'!C:C)</f>
        <v>0</v>
      </c>
      <c r="Z4773" s="28">
        <f>+SUMIF('Input Sheet'!$S:$S,$AL4773,'Input Sheet'!D:D)</f>
        <v>0</v>
      </c>
      <c r="AA4773" s="28">
        <f>+SUMIF('Input Sheet'!$S:$S,$AL4773,'Input Sheet'!E:E)</f>
        <v>0</v>
      </c>
      <c r="AB4773" s="28">
        <f>+SUMIF('Input Sheet'!$S:$S,$AL4773,'Input Sheet'!F:F)</f>
        <v>0</v>
      </c>
      <c r="AC4773" s="28">
        <f>+SUMIF('Input Sheet'!$S:$S,$AL4773,'Input Sheet'!G:G)</f>
        <v>0</v>
      </c>
      <c r="AD4773" s="28">
        <f>+SUMIF('Input Sheet'!$S:$S,$AL4773,'Input Sheet'!H:H)</f>
        <v>0</v>
      </c>
      <c r="AE4773" s="28">
        <f>+SUMIF('Input Sheet'!$S:$S,$AL4773,'Input Sheet'!I:I)</f>
        <v>0</v>
      </c>
      <c r="AF4773" s="28">
        <f>+SUMIF('Input Sheet'!$S:$S,$AL4773,'Input Sheet'!J:J)</f>
        <v>0</v>
      </c>
      <c r="AG4773" s="28">
        <f>+SUMIF('Input Sheet'!$S:$S,$AL4773,'Input Sheet'!K:K)</f>
        <v>0</v>
      </c>
      <c r="AH4773" s="28">
        <f>+SUMIF('Input Sheet'!$S:$S,$AL4773,'Input Sheet'!L:L)</f>
        <v>0</v>
      </c>
      <c r="AI4773" s="28">
        <f>+SUMIF('Input Sheet'!$S:$S,$AL4773,'Input Sheet'!M:M)</f>
        <v>0</v>
      </c>
      <c r="AJ4773" s="28">
        <f>+SUMIF('Input Sheet'!$S:$S,$AL4773,'Input Sheet'!N:N)</f>
        <v>0</v>
      </c>
      <c r="AK4773" s="28"/>
      <c r="AL4773" s="27" t="str">
        <f t="shared" si="371"/>
        <v>935-7305</v>
      </c>
      <c r="AM4773" s="34" t="str">
        <f t="shared" si="374"/>
        <v>Overall</v>
      </c>
      <c r="AN4773" s="34" t="str">
        <f t="shared" si="375"/>
        <v>OverallOther Income</v>
      </c>
      <c r="AO4773" s="35"/>
      <c r="AP4773" s="35"/>
      <c r="AQ4773" s="35"/>
    </row>
    <row r="4774" spans="1:43" x14ac:dyDescent="0.25">
      <c r="A4774" s="27" t="s">
        <v>103</v>
      </c>
      <c r="B4774" s="27" t="s">
        <v>104</v>
      </c>
      <c r="C4774" s="27" t="s">
        <v>104</v>
      </c>
      <c r="D4774" s="27" t="s">
        <v>118</v>
      </c>
      <c r="E4774" s="27" t="s">
        <v>713</v>
      </c>
      <c r="F4774" s="27" t="s">
        <v>1088</v>
      </c>
      <c r="G4774" s="27" t="s">
        <v>1089</v>
      </c>
      <c r="H4774" s="34" t="s">
        <v>109</v>
      </c>
      <c r="I4774" s="34" t="s">
        <v>110</v>
      </c>
      <c r="J4774" s="34" t="str">
        <f t="shared" si="372"/>
        <v>OverallOther Income</v>
      </c>
      <c r="K4774" s="34" t="str">
        <f t="shared" si="373"/>
        <v>936Other franchise/business expense</v>
      </c>
      <c r="L4774" s="28">
        <f>+SUMIF('TB 4-24'!M:M,$AL4774,'TB 4-24'!G:G)</f>
        <v>0</v>
      </c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>
        <f>+SUMIF('Input Sheet'!$S:$S,$AL4774,'Input Sheet'!C:C)</f>
        <v>0</v>
      </c>
      <c r="Z4774" s="28">
        <f>+SUMIF('Input Sheet'!$S:$S,$AL4774,'Input Sheet'!D:D)</f>
        <v>0</v>
      </c>
      <c r="AA4774" s="28">
        <f>+SUMIF('Input Sheet'!$S:$S,$AL4774,'Input Sheet'!E:E)</f>
        <v>0</v>
      </c>
      <c r="AB4774" s="28">
        <f>+SUMIF('Input Sheet'!$S:$S,$AL4774,'Input Sheet'!F:F)</f>
        <v>0</v>
      </c>
      <c r="AC4774" s="28">
        <f>+SUMIF('Input Sheet'!$S:$S,$AL4774,'Input Sheet'!G:G)</f>
        <v>0</v>
      </c>
      <c r="AD4774" s="28">
        <f>+SUMIF('Input Sheet'!$S:$S,$AL4774,'Input Sheet'!H:H)</f>
        <v>0</v>
      </c>
      <c r="AE4774" s="28">
        <f>+SUMIF('Input Sheet'!$S:$S,$AL4774,'Input Sheet'!I:I)</f>
        <v>0</v>
      </c>
      <c r="AF4774" s="28">
        <f>+SUMIF('Input Sheet'!$S:$S,$AL4774,'Input Sheet'!J:J)</f>
        <v>0</v>
      </c>
      <c r="AG4774" s="28">
        <f>+SUMIF('Input Sheet'!$S:$S,$AL4774,'Input Sheet'!K:K)</f>
        <v>0</v>
      </c>
      <c r="AH4774" s="28">
        <f>+SUMIF('Input Sheet'!$S:$S,$AL4774,'Input Sheet'!L:L)</f>
        <v>0</v>
      </c>
      <c r="AI4774" s="28">
        <f>+SUMIF('Input Sheet'!$S:$S,$AL4774,'Input Sheet'!M:M)</f>
        <v>0</v>
      </c>
      <c r="AJ4774" s="28">
        <f>+SUMIF('Input Sheet'!$S:$S,$AL4774,'Input Sheet'!N:N)</f>
        <v>0</v>
      </c>
      <c r="AK4774" s="28"/>
      <c r="AL4774" s="27" t="str">
        <f t="shared" si="371"/>
        <v>936-7310</v>
      </c>
      <c r="AM4774" s="34" t="str">
        <f t="shared" si="374"/>
        <v>Overall</v>
      </c>
      <c r="AN4774" s="34" t="str">
        <f t="shared" si="375"/>
        <v>OverallOther Income</v>
      </c>
      <c r="AO4774" s="35"/>
      <c r="AP4774" s="35"/>
      <c r="AQ4774" s="35"/>
    </row>
    <row r="4775" spans="1:43" x14ac:dyDescent="0.25">
      <c r="A4775" s="27" t="s">
        <v>103</v>
      </c>
      <c r="B4775" s="27" t="s">
        <v>104</v>
      </c>
      <c r="C4775" s="27" t="s">
        <v>104</v>
      </c>
      <c r="D4775" s="27" t="s">
        <v>118</v>
      </c>
      <c r="E4775" s="27" t="s">
        <v>712</v>
      </c>
      <c r="F4775" s="27" t="s">
        <v>1088</v>
      </c>
      <c r="G4775" s="27" t="s">
        <v>1089</v>
      </c>
      <c r="H4775" s="34" t="s">
        <v>109</v>
      </c>
      <c r="I4775" s="34" t="s">
        <v>110</v>
      </c>
      <c r="J4775" s="34" t="str">
        <f t="shared" si="372"/>
        <v>OverallOther Income</v>
      </c>
      <c r="K4775" s="34" t="str">
        <f t="shared" si="373"/>
        <v>935Other franchise/business expense</v>
      </c>
      <c r="L4775" s="28">
        <f>+SUMIF('TB 4-24'!M:M,$AL4775,'TB 4-24'!G:G)</f>
        <v>0</v>
      </c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>
        <f>+SUMIF('Input Sheet'!$S:$S,$AL4775,'Input Sheet'!C:C)</f>
        <v>0</v>
      </c>
      <c r="Z4775" s="28">
        <f>+SUMIF('Input Sheet'!$S:$S,$AL4775,'Input Sheet'!D:D)</f>
        <v>0</v>
      </c>
      <c r="AA4775" s="28">
        <f>+SUMIF('Input Sheet'!$S:$S,$AL4775,'Input Sheet'!E:E)</f>
        <v>0</v>
      </c>
      <c r="AB4775" s="28">
        <f>+SUMIF('Input Sheet'!$S:$S,$AL4775,'Input Sheet'!F:F)</f>
        <v>0</v>
      </c>
      <c r="AC4775" s="28">
        <f>+SUMIF('Input Sheet'!$S:$S,$AL4775,'Input Sheet'!G:G)</f>
        <v>0</v>
      </c>
      <c r="AD4775" s="28">
        <f>+SUMIF('Input Sheet'!$S:$S,$AL4775,'Input Sheet'!H:H)</f>
        <v>0</v>
      </c>
      <c r="AE4775" s="28">
        <f>+SUMIF('Input Sheet'!$S:$S,$AL4775,'Input Sheet'!I:I)</f>
        <v>0</v>
      </c>
      <c r="AF4775" s="28">
        <f>+SUMIF('Input Sheet'!$S:$S,$AL4775,'Input Sheet'!J:J)</f>
        <v>0</v>
      </c>
      <c r="AG4775" s="28">
        <f>+SUMIF('Input Sheet'!$S:$S,$AL4775,'Input Sheet'!K:K)</f>
        <v>0</v>
      </c>
      <c r="AH4775" s="28">
        <f>+SUMIF('Input Sheet'!$S:$S,$AL4775,'Input Sheet'!L:L)</f>
        <v>0</v>
      </c>
      <c r="AI4775" s="28">
        <f>+SUMIF('Input Sheet'!$S:$S,$AL4775,'Input Sheet'!M:M)</f>
        <v>0</v>
      </c>
      <c r="AJ4775" s="28">
        <f>+SUMIF('Input Sheet'!$S:$S,$AL4775,'Input Sheet'!N:N)</f>
        <v>0</v>
      </c>
      <c r="AK4775" s="28"/>
      <c r="AL4775" s="27" t="str">
        <f t="shared" si="371"/>
        <v>935-7310</v>
      </c>
      <c r="AM4775" s="34" t="str">
        <f t="shared" si="374"/>
        <v>Overall</v>
      </c>
      <c r="AN4775" s="34" t="str">
        <f t="shared" si="375"/>
        <v>OverallOther Income</v>
      </c>
      <c r="AO4775" s="35"/>
      <c r="AP4775" s="35"/>
      <c r="AQ4775" s="35"/>
    </row>
    <row r="4776" spans="1:43" x14ac:dyDescent="0.25">
      <c r="A4776" s="27" t="s">
        <v>103</v>
      </c>
      <c r="B4776" s="27" t="s">
        <v>104</v>
      </c>
      <c r="C4776" s="27" t="s">
        <v>104</v>
      </c>
      <c r="D4776" s="27" t="s">
        <v>262</v>
      </c>
      <c r="E4776" s="27" t="s">
        <v>713</v>
      </c>
      <c r="F4776" s="27" t="s">
        <v>1088</v>
      </c>
      <c r="G4776" s="27" t="s">
        <v>1089</v>
      </c>
      <c r="H4776" s="34" t="s">
        <v>109</v>
      </c>
      <c r="I4776" s="34" t="s">
        <v>110</v>
      </c>
      <c r="J4776" s="34" t="str">
        <f t="shared" si="372"/>
        <v>OverallOther Income</v>
      </c>
      <c r="K4776" s="34" t="str">
        <f t="shared" si="373"/>
        <v>936Other franchise/business expense</v>
      </c>
      <c r="L4776" s="28">
        <f>+SUMIF('TB 4-24'!M:M,$AL4776,'TB 4-24'!G:G)</f>
        <v>0</v>
      </c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>
        <f>+SUMIF('Input Sheet'!$S:$S,$AL4776,'Input Sheet'!C:C)</f>
        <v>0</v>
      </c>
      <c r="Z4776" s="28">
        <f>+SUMIF('Input Sheet'!$S:$S,$AL4776,'Input Sheet'!D:D)</f>
        <v>0</v>
      </c>
      <c r="AA4776" s="28">
        <f>+SUMIF('Input Sheet'!$S:$S,$AL4776,'Input Sheet'!E:E)</f>
        <v>0</v>
      </c>
      <c r="AB4776" s="28">
        <f>+SUMIF('Input Sheet'!$S:$S,$AL4776,'Input Sheet'!F:F)</f>
        <v>0</v>
      </c>
      <c r="AC4776" s="28">
        <f>+SUMIF('Input Sheet'!$S:$S,$AL4776,'Input Sheet'!G:G)</f>
        <v>0</v>
      </c>
      <c r="AD4776" s="28">
        <f>+SUMIF('Input Sheet'!$S:$S,$AL4776,'Input Sheet'!H:H)</f>
        <v>0</v>
      </c>
      <c r="AE4776" s="28">
        <f>+SUMIF('Input Sheet'!$S:$S,$AL4776,'Input Sheet'!I:I)</f>
        <v>0</v>
      </c>
      <c r="AF4776" s="28">
        <f>+SUMIF('Input Sheet'!$S:$S,$AL4776,'Input Sheet'!J:J)</f>
        <v>0</v>
      </c>
      <c r="AG4776" s="28">
        <f>+SUMIF('Input Sheet'!$S:$S,$AL4776,'Input Sheet'!K:K)</f>
        <v>0</v>
      </c>
      <c r="AH4776" s="28">
        <f>+SUMIF('Input Sheet'!$S:$S,$AL4776,'Input Sheet'!L:L)</f>
        <v>0</v>
      </c>
      <c r="AI4776" s="28">
        <f>+SUMIF('Input Sheet'!$S:$S,$AL4776,'Input Sheet'!M:M)</f>
        <v>0</v>
      </c>
      <c r="AJ4776" s="28">
        <f>+SUMIF('Input Sheet'!$S:$S,$AL4776,'Input Sheet'!N:N)</f>
        <v>0</v>
      </c>
      <c r="AK4776" s="28"/>
      <c r="AL4776" s="27" t="str">
        <f t="shared" si="371"/>
        <v>936-7330</v>
      </c>
      <c r="AM4776" s="34" t="str">
        <f t="shared" si="374"/>
        <v>Overall</v>
      </c>
      <c r="AN4776" s="34" t="str">
        <f t="shared" si="375"/>
        <v>OverallOther Income</v>
      </c>
      <c r="AO4776" s="35"/>
      <c r="AP4776" s="35"/>
      <c r="AQ4776" s="35"/>
    </row>
    <row r="4777" spans="1:43" x14ac:dyDescent="0.25">
      <c r="A4777" s="27" t="s">
        <v>103</v>
      </c>
      <c r="B4777" s="27" t="s">
        <v>104</v>
      </c>
      <c r="C4777" s="27" t="s">
        <v>104</v>
      </c>
      <c r="D4777" s="27" t="s">
        <v>262</v>
      </c>
      <c r="E4777" s="27" t="s">
        <v>712</v>
      </c>
      <c r="F4777" s="27" t="s">
        <v>1088</v>
      </c>
      <c r="G4777" s="27" t="s">
        <v>1089</v>
      </c>
      <c r="H4777" s="34" t="s">
        <v>109</v>
      </c>
      <c r="I4777" s="34" t="s">
        <v>110</v>
      </c>
      <c r="J4777" s="34" t="str">
        <f t="shared" si="372"/>
        <v>OverallOther Income</v>
      </c>
      <c r="K4777" s="34" t="str">
        <f t="shared" si="373"/>
        <v>935Other franchise/business expense</v>
      </c>
      <c r="L4777" s="28">
        <f>+SUMIF('TB 4-24'!M:M,$AL4777,'TB 4-24'!G:G)</f>
        <v>0</v>
      </c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>
        <f>+SUMIF('Input Sheet'!$S:$S,$AL4777,'Input Sheet'!C:C)</f>
        <v>0</v>
      </c>
      <c r="Z4777" s="28">
        <f>+SUMIF('Input Sheet'!$S:$S,$AL4777,'Input Sheet'!D:D)</f>
        <v>0</v>
      </c>
      <c r="AA4777" s="28">
        <f>+SUMIF('Input Sheet'!$S:$S,$AL4777,'Input Sheet'!E:E)</f>
        <v>0</v>
      </c>
      <c r="AB4777" s="28">
        <f>+SUMIF('Input Sheet'!$S:$S,$AL4777,'Input Sheet'!F:F)</f>
        <v>0</v>
      </c>
      <c r="AC4777" s="28">
        <f>+SUMIF('Input Sheet'!$S:$S,$AL4777,'Input Sheet'!G:G)</f>
        <v>0</v>
      </c>
      <c r="AD4777" s="28">
        <f>+SUMIF('Input Sheet'!$S:$S,$AL4777,'Input Sheet'!H:H)</f>
        <v>0</v>
      </c>
      <c r="AE4777" s="28">
        <f>+SUMIF('Input Sheet'!$S:$S,$AL4777,'Input Sheet'!I:I)</f>
        <v>0</v>
      </c>
      <c r="AF4777" s="28">
        <f>+SUMIF('Input Sheet'!$S:$S,$AL4777,'Input Sheet'!J:J)</f>
        <v>0</v>
      </c>
      <c r="AG4777" s="28">
        <f>+SUMIF('Input Sheet'!$S:$S,$AL4777,'Input Sheet'!K:K)</f>
        <v>0</v>
      </c>
      <c r="AH4777" s="28">
        <f>+SUMIF('Input Sheet'!$S:$S,$AL4777,'Input Sheet'!L:L)</f>
        <v>0</v>
      </c>
      <c r="AI4777" s="28">
        <f>+SUMIF('Input Sheet'!$S:$S,$AL4777,'Input Sheet'!M:M)</f>
        <v>0</v>
      </c>
      <c r="AJ4777" s="28">
        <f>+SUMIF('Input Sheet'!$S:$S,$AL4777,'Input Sheet'!N:N)</f>
        <v>0</v>
      </c>
      <c r="AK4777" s="28"/>
      <c r="AL4777" s="27" t="str">
        <f t="shared" si="371"/>
        <v>935-7330</v>
      </c>
      <c r="AM4777" s="34" t="str">
        <f t="shared" si="374"/>
        <v>Overall</v>
      </c>
      <c r="AN4777" s="34" t="str">
        <f t="shared" si="375"/>
        <v>OverallOther Income</v>
      </c>
      <c r="AO4777" s="35"/>
      <c r="AP4777" s="35"/>
      <c r="AQ4777" s="35"/>
    </row>
    <row r="4778" spans="1:43" x14ac:dyDescent="0.25">
      <c r="A4778" s="27" t="s">
        <v>103</v>
      </c>
      <c r="B4778" s="27" t="s">
        <v>104</v>
      </c>
      <c r="C4778" s="27" t="s">
        <v>104</v>
      </c>
      <c r="D4778" s="27" t="s">
        <v>263</v>
      </c>
      <c r="E4778" s="27" t="s">
        <v>713</v>
      </c>
      <c r="F4778" s="27" t="s">
        <v>1088</v>
      </c>
      <c r="G4778" s="27" t="s">
        <v>1089</v>
      </c>
      <c r="H4778" s="34" t="s">
        <v>109</v>
      </c>
      <c r="I4778" s="34" t="s">
        <v>110</v>
      </c>
      <c r="J4778" s="34" t="str">
        <f t="shared" si="372"/>
        <v>OverallOther Income</v>
      </c>
      <c r="K4778" s="34" t="str">
        <f t="shared" si="373"/>
        <v>936Other franchise/business expense</v>
      </c>
      <c r="L4778" s="28">
        <f>+SUMIF('TB 4-24'!M:M,$AL4778,'TB 4-24'!G:G)</f>
        <v>0</v>
      </c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>
        <f>+SUMIF('Input Sheet'!$S:$S,$AL4778,'Input Sheet'!C:C)</f>
        <v>0</v>
      </c>
      <c r="Z4778" s="28">
        <f>+SUMIF('Input Sheet'!$S:$S,$AL4778,'Input Sheet'!D:D)</f>
        <v>0</v>
      </c>
      <c r="AA4778" s="28">
        <f>+SUMIF('Input Sheet'!$S:$S,$AL4778,'Input Sheet'!E:E)</f>
        <v>0</v>
      </c>
      <c r="AB4778" s="28">
        <f>+SUMIF('Input Sheet'!$S:$S,$AL4778,'Input Sheet'!F:F)</f>
        <v>0</v>
      </c>
      <c r="AC4778" s="28">
        <f>+SUMIF('Input Sheet'!$S:$S,$AL4778,'Input Sheet'!G:G)</f>
        <v>0</v>
      </c>
      <c r="AD4778" s="28">
        <f>+SUMIF('Input Sheet'!$S:$S,$AL4778,'Input Sheet'!H:H)</f>
        <v>0</v>
      </c>
      <c r="AE4778" s="28">
        <f>+SUMIF('Input Sheet'!$S:$S,$AL4778,'Input Sheet'!I:I)</f>
        <v>0</v>
      </c>
      <c r="AF4778" s="28">
        <f>+SUMIF('Input Sheet'!$S:$S,$AL4778,'Input Sheet'!J:J)</f>
        <v>0</v>
      </c>
      <c r="AG4778" s="28">
        <f>+SUMIF('Input Sheet'!$S:$S,$AL4778,'Input Sheet'!K:K)</f>
        <v>0</v>
      </c>
      <c r="AH4778" s="28">
        <f>+SUMIF('Input Sheet'!$S:$S,$AL4778,'Input Sheet'!L:L)</f>
        <v>0</v>
      </c>
      <c r="AI4778" s="28">
        <f>+SUMIF('Input Sheet'!$S:$S,$AL4778,'Input Sheet'!M:M)</f>
        <v>0</v>
      </c>
      <c r="AJ4778" s="28">
        <f>+SUMIF('Input Sheet'!$S:$S,$AL4778,'Input Sheet'!N:N)</f>
        <v>0</v>
      </c>
      <c r="AK4778" s="28"/>
      <c r="AL4778" s="27" t="str">
        <f t="shared" si="371"/>
        <v>936-7331</v>
      </c>
      <c r="AM4778" s="34" t="str">
        <f t="shared" si="374"/>
        <v>Overall</v>
      </c>
      <c r="AN4778" s="34" t="str">
        <f t="shared" si="375"/>
        <v>OverallOther Income</v>
      </c>
      <c r="AO4778" s="35"/>
      <c r="AP4778" s="35"/>
      <c r="AQ4778" s="35"/>
    </row>
    <row r="4779" spans="1:43" x14ac:dyDescent="0.25">
      <c r="A4779" s="27" t="s">
        <v>103</v>
      </c>
      <c r="B4779" s="27" t="s">
        <v>104</v>
      </c>
      <c r="C4779" s="27" t="s">
        <v>104</v>
      </c>
      <c r="D4779" s="27" t="s">
        <v>263</v>
      </c>
      <c r="E4779" s="27" t="s">
        <v>712</v>
      </c>
      <c r="F4779" s="27" t="s">
        <v>1088</v>
      </c>
      <c r="G4779" s="27" t="s">
        <v>1089</v>
      </c>
      <c r="H4779" s="34" t="s">
        <v>109</v>
      </c>
      <c r="I4779" s="34" t="s">
        <v>110</v>
      </c>
      <c r="J4779" s="34" t="str">
        <f t="shared" si="372"/>
        <v>OverallOther Income</v>
      </c>
      <c r="K4779" s="34" t="str">
        <f t="shared" si="373"/>
        <v>935Other franchise/business expense</v>
      </c>
      <c r="L4779" s="28">
        <f>+SUMIF('TB 4-24'!M:M,$AL4779,'TB 4-24'!G:G)</f>
        <v>0</v>
      </c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>
        <f>+SUMIF('Input Sheet'!$S:$S,$AL4779,'Input Sheet'!C:C)</f>
        <v>0</v>
      </c>
      <c r="Z4779" s="28">
        <f>+SUMIF('Input Sheet'!$S:$S,$AL4779,'Input Sheet'!D:D)</f>
        <v>0</v>
      </c>
      <c r="AA4779" s="28">
        <f>+SUMIF('Input Sheet'!$S:$S,$AL4779,'Input Sheet'!E:E)</f>
        <v>0</v>
      </c>
      <c r="AB4779" s="28">
        <f>+SUMIF('Input Sheet'!$S:$S,$AL4779,'Input Sheet'!F:F)</f>
        <v>0</v>
      </c>
      <c r="AC4779" s="28">
        <f>+SUMIF('Input Sheet'!$S:$S,$AL4779,'Input Sheet'!G:G)</f>
        <v>0</v>
      </c>
      <c r="AD4779" s="28">
        <f>+SUMIF('Input Sheet'!$S:$S,$AL4779,'Input Sheet'!H:H)</f>
        <v>0</v>
      </c>
      <c r="AE4779" s="28">
        <f>+SUMIF('Input Sheet'!$S:$S,$AL4779,'Input Sheet'!I:I)</f>
        <v>0</v>
      </c>
      <c r="AF4779" s="28">
        <f>+SUMIF('Input Sheet'!$S:$S,$AL4779,'Input Sheet'!J:J)</f>
        <v>0</v>
      </c>
      <c r="AG4779" s="28">
        <f>+SUMIF('Input Sheet'!$S:$S,$AL4779,'Input Sheet'!K:K)</f>
        <v>0</v>
      </c>
      <c r="AH4779" s="28">
        <f>+SUMIF('Input Sheet'!$S:$S,$AL4779,'Input Sheet'!L:L)</f>
        <v>0</v>
      </c>
      <c r="AI4779" s="28">
        <f>+SUMIF('Input Sheet'!$S:$S,$AL4779,'Input Sheet'!M:M)</f>
        <v>0</v>
      </c>
      <c r="AJ4779" s="28">
        <f>+SUMIF('Input Sheet'!$S:$S,$AL4779,'Input Sheet'!N:N)</f>
        <v>0</v>
      </c>
      <c r="AK4779" s="28"/>
      <c r="AL4779" s="27" t="str">
        <f t="shared" si="371"/>
        <v>935-7331</v>
      </c>
      <c r="AM4779" s="34" t="str">
        <f t="shared" si="374"/>
        <v>Overall</v>
      </c>
      <c r="AN4779" s="34" t="str">
        <f t="shared" si="375"/>
        <v>OverallOther Income</v>
      </c>
      <c r="AO4779" s="35"/>
      <c r="AP4779" s="35"/>
      <c r="AQ4779" s="35"/>
    </row>
    <row r="4780" spans="1:43" x14ac:dyDescent="0.25">
      <c r="A4780" s="27" t="s">
        <v>103</v>
      </c>
      <c r="B4780" s="27" t="s">
        <v>104</v>
      </c>
      <c r="C4780" s="27" t="s">
        <v>104</v>
      </c>
      <c r="D4780" s="27" t="s">
        <v>264</v>
      </c>
      <c r="E4780" s="27" t="s">
        <v>713</v>
      </c>
      <c r="F4780" s="27" t="s">
        <v>1088</v>
      </c>
      <c r="G4780" s="27" t="s">
        <v>1089</v>
      </c>
      <c r="H4780" s="34" t="s">
        <v>109</v>
      </c>
      <c r="I4780" s="34" t="s">
        <v>110</v>
      </c>
      <c r="J4780" s="34" t="str">
        <f t="shared" si="372"/>
        <v>OverallOther Income</v>
      </c>
      <c r="K4780" s="34" t="str">
        <f t="shared" si="373"/>
        <v>936Other franchise/business expense</v>
      </c>
      <c r="L4780" s="28">
        <f>+SUMIF('TB 4-24'!M:M,$AL4780,'TB 4-24'!G:G)</f>
        <v>0</v>
      </c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>
        <f>+SUMIF('Input Sheet'!$S:$S,$AL4780,'Input Sheet'!C:C)</f>
        <v>0</v>
      </c>
      <c r="Z4780" s="28">
        <f>+SUMIF('Input Sheet'!$S:$S,$AL4780,'Input Sheet'!D:D)</f>
        <v>0</v>
      </c>
      <c r="AA4780" s="28">
        <f>+SUMIF('Input Sheet'!$S:$S,$AL4780,'Input Sheet'!E:E)</f>
        <v>0</v>
      </c>
      <c r="AB4780" s="28">
        <f>+SUMIF('Input Sheet'!$S:$S,$AL4780,'Input Sheet'!F:F)</f>
        <v>0</v>
      </c>
      <c r="AC4780" s="28">
        <f>+SUMIF('Input Sheet'!$S:$S,$AL4780,'Input Sheet'!G:G)</f>
        <v>0</v>
      </c>
      <c r="AD4780" s="28">
        <f>+SUMIF('Input Sheet'!$S:$S,$AL4780,'Input Sheet'!H:H)</f>
        <v>0</v>
      </c>
      <c r="AE4780" s="28">
        <f>+SUMIF('Input Sheet'!$S:$S,$AL4780,'Input Sheet'!I:I)</f>
        <v>0</v>
      </c>
      <c r="AF4780" s="28">
        <f>+SUMIF('Input Sheet'!$S:$S,$AL4780,'Input Sheet'!J:J)</f>
        <v>0</v>
      </c>
      <c r="AG4780" s="28">
        <f>+SUMIF('Input Sheet'!$S:$S,$AL4780,'Input Sheet'!K:K)</f>
        <v>0</v>
      </c>
      <c r="AH4780" s="28">
        <f>+SUMIF('Input Sheet'!$S:$S,$AL4780,'Input Sheet'!L:L)</f>
        <v>0</v>
      </c>
      <c r="AI4780" s="28">
        <f>+SUMIF('Input Sheet'!$S:$S,$AL4780,'Input Sheet'!M:M)</f>
        <v>0</v>
      </c>
      <c r="AJ4780" s="28">
        <f>+SUMIF('Input Sheet'!$S:$S,$AL4780,'Input Sheet'!N:N)</f>
        <v>0</v>
      </c>
      <c r="AK4780" s="28"/>
      <c r="AL4780" s="27" t="str">
        <f t="shared" si="371"/>
        <v>936-7332</v>
      </c>
      <c r="AM4780" s="34" t="str">
        <f t="shared" si="374"/>
        <v>Overall</v>
      </c>
      <c r="AN4780" s="34" t="str">
        <f t="shared" si="375"/>
        <v>OverallOther Income</v>
      </c>
      <c r="AO4780" s="35"/>
      <c r="AP4780" s="35"/>
      <c r="AQ4780" s="35"/>
    </row>
    <row r="4781" spans="1:43" x14ac:dyDescent="0.25">
      <c r="A4781" s="27" t="s">
        <v>103</v>
      </c>
      <c r="B4781" s="27" t="s">
        <v>104</v>
      </c>
      <c r="C4781" s="27" t="s">
        <v>104</v>
      </c>
      <c r="D4781" s="27" t="s">
        <v>264</v>
      </c>
      <c r="E4781" s="27" t="s">
        <v>712</v>
      </c>
      <c r="F4781" s="27" t="s">
        <v>1088</v>
      </c>
      <c r="G4781" s="27" t="s">
        <v>1089</v>
      </c>
      <c r="H4781" s="34" t="s">
        <v>109</v>
      </c>
      <c r="I4781" s="34" t="s">
        <v>110</v>
      </c>
      <c r="J4781" s="34" t="str">
        <f t="shared" si="372"/>
        <v>OverallOther Income</v>
      </c>
      <c r="K4781" s="34" t="str">
        <f t="shared" si="373"/>
        <v>935Other franchise/business expense</v>
      </c>
      <c r="L4781" s="28">
        <f>+SUMIF('TB 4-24'!M:M,$AL4781,'TB 4-24'!G:G)</f>
        <v>0</v>
      </c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>
        <f>+SUMIF('Input Sheet'!$S:$S,$AL4781,'Input Sheet'!C:C)</f>
        <v>0</v>
      </c>
      <c r="Z4781" s="28">
        <f>+SUMIF('Input Sheet'!$S:$S,$AL4781,'Input Sheet'!D:D)</f>
        <v>0</v>
      </c>
      <c r="AA4781" s="28">
        <f>+SUMIF('Input Sheet'!$S:$S,$AL4781,'Input Sheet'!E:E)</f>
        <v>0</v>
      </c>
      <c r="AB4781" s="28">
        <f>+SUMIF('Input Sheet'!$S:$S,$AL4781,'Input Sheet'!F:F)</f>
        <v>0</v>
      </c>
      <c r="AC4781" s="28">
        <f>+SUMIF('Input Sheet'!$S:$S,$AL4781,'Input Sheet'!G:G)</f>
        <v>0</v>
      </c>
      <c r="AD4781" s="28">
        <f>+SUMIF('Input Sheet'!$S:$S,$AL4781,'Input Sheet'!H:H)</f>
        <v>0</v>
      </c>
      <c r="AE4781" s="28">
        <f>+SUMIF('Input Sheet'!$S:$S,$AL4781,'Input Sheet'!I:I)</f>
        <v>0</v>
      </c>
      <c r="AF4781" s="28">
        <f>+SUMIF('Input Sheet'!$S:$S,$AL4781,'Input Sheet'!J:J)</f>
        <v>0</v>
      </c>
      <c r="AG4781" s="28">
        <f>+SUMIF('Input Sheet'!$S:$S,$AL4781,'Input Sheet'!K:K)</f>
        <v>0</v>
      </c>
      <c r="AH4781" s="28">
        <f>+SUMIF('Input Sheet'!$S:$S,$AL4781,'Input Sheet'!L:L)</f>
        <v>0</v>
      </c>
      <c r="AI4781" s="28">
        <f>+SUMIF('Input Sheet'!$S:$S,$AL4781,'Input Sheet'!M:M)</f>
        <v>0</v>
      </c>
      <c r="AJ4781" s="28">
        <f>+SUMIF('Input Sheet'!$S:$S,$AL4781,'Input Sheet'!N:N)</f>
        <v>0</v>
      </c>
      <c r="AK4781" s="28"/>
      <c r="AL4781" s="27" t="str">
        <f t="shared" si="371"/>
        <v>935-7332</v>
      </c>
      <c r="AM4781" s="34" t="str">
        <f t="shared" si="374"/>
        <v>Overall</v>
      </c>
      <c r="AN4781" s="34" t="str">
        <f t="shared" si="375"/>
        <v>OverallOther Income</v>
      </c>
      <c r="AO4781" s="35"/>
      <c r="AP4781" s="35"/>
      <c r="AQ4781" s="35"/>
    </row>
    <row r="4782" spans="1:43" x14ac:dyDescent="0.25">
      <c r="A4782" s="27" t="s">
        <v>103</v>
      </c>
      <c r="B4782" s="27" t="s">
        <v>104</v>
      </c>
      <c r="C4782" s="27" t="s">
        <v>104</v>
      </c>
      <c r="D4782" s="27" t="s">
        <v>265</v>
      </c>
      <c r="E4782" s="27" t="s">
        <v>713</v>
      </c>
      <c r="F4782" s="27" t="s">
        <v>1088</v>
      </c>
      <c r="G4782" s="27" t="s">
        <v>1089</v>
      </c>
      <c r="H4782" s="34" t="s">
        <v>109</v>
      </c>
      <c r="I4782" s="34" t="s">
        <v>110</v>
      </c>
      <c r="J4782" s="34" t="str">
        <f t="shared" si="372"/>
        <v>OverallOther Income</v>
      </c>
      <c r="K4782" s="34" t="str">
        <f t="shared" si="373"/>
        <v>936Other franchise/business expense</v>
      </c>
      <c r="L4782" s="28">
        <f>+SUMIF('TB 4-24'!M:M,$AL4782,'TB 4-24'!G:G)</f>
        <v>0</v>
      </c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>
        <f>+SUMIF('Input Sheet'!$S:$S,$AL4782,'Input Sheet'!C:C)</f>
        <v>0</v>
      </c>
      <c r="Z4782" s="28">
        <f>+SUMIF('Input Sheet'!$S:$S,$AL4782,'Input Sheet'!D:D)</f>
        <v>0</v>
      </c>
      <c r="AA4782" s="28">
        <f>+SUMIF('Input Sheet'!$S:$S,$AL4782,'Input Sheet'!E:E)</f>
        <v>0</v>
      </c>
      <c r="AB4782" s="28">
        <f>+SUMIF('Input Sheet'!$S:$S,$AL4782,'Input Sheet'!F:F)</f>
        <v>0</v>
      </c>
      <c r="AC4782" s="28">
        <f>+SUMIF('Input Sheet'!$S:$S,$AL4782,'Input Sheet'!G:G)</f>
        <v>0</v>
      </c>
      <c r="AD4782" s="28">
        <f>+SUMIF('Input Sheet'!$S:$S,$AL4782,'Input Sheet'!H:H)</f>
        <v>0</v>
      </c>
      <c r="AE4782" s="28">
        <f>+SUMIF('Input Sheet'!$S:$S,$AL4782,'Input Sheet'!I:I)</f>
        <v>0</v>
      </c>
      <c r="AF4782" s="28">
        <f>+SUMIF('Input Sheet'!$S:$S,$AL4782,'Input Sheet'!J:J)</f>
        <v>0</v>
      </c>
      <c r="AG4782" s="28">
        <f>+SUMIF('Input Sheet'!$S:$S,$AL4782,'Input Sheet'!K:K)</f>
        <v>0</v>
      </c>
      <c r="AH4782" s="28">
        <f>+SUMIF('Input Sheet'!$S:$S,$AL4782,'Input Sheet'!L:L)</f>
        <v>0</v>
      </c>
      <c r="AI4782" s="28">
        <f>+SUMIF('Input Sheet'!$S:$S,$AL4782,'Input Sheet'!M:M)</f>
        <v>0</v>
      </c>
      <c r="AJ4782" s="28">
        <f>+SUMIF('Input Sheet'!$S:$S,$AL4782,'Input Sheet'!N:N)</f>
        <v>0</v>
      </c>
      <c r="AK4782" s="28"/>
      <c r="AL4782" s="27" t="str">
        <f t="shared" si="371"/>
        <v>936-7333</v>
      </c>
      <c r="AM4782" s="34" t="str">
        <f t="shared" si="374"/>
        <v>Overall</v>
      </c>
      <c r="AN4782" s="34" t="str">
        <f t="shared" si="375"/>
        <v>OverallOther Income</v>
      </c>
      <c r="AO4782" s="35"/>
      <c r="AP4782" s="35"/>
      <c r="AQ4782" s="35"/>
    </row>
    <row r="4783" spans="1:43" x14ac:dyDescent="0.25">
      <c r="A4783" s="27" t="s">
        <v>103</v>
      </c>
      <c r="B4783" s="27" t="s">
        <v>104</v>
      </c>
      <c r="C4783" s="27" t="s">
        <v>104</v>
      </c>
      <c r="D4783" s="27" t="s">
        <v>265</v>
      </c>
      <c r="E4783" s="27" t="s">
        <v>712</v>
      </c>
      <c r="F4783" s="27" t="s">
        <v>1088</v>
      </c>
      <c r="G4783" s="27" t="s">
        <v>1089</v>
      </c>
      <c r="H4783" s="34" t="s">
        <v>109</v>
      </c>
      <c r="I4783" s="34" t="s">
        <v>110</v>
      </c>
      <c r="J4783" s="34" t="str">
        <f t="shared" si="372"/>
        <v>OverallOther Income</v>
      </c>
      <c r="K4783" s="34" t="str">
        <f t="shared" si="373"/>
        <v>935Other franchise/business expense</v>
      </c>
      <c r="L4783" s="28">
        <f>+SUMIF('TB 4-24'!M:M,$AL4783,'TB 4-24'!G:G)</f>
        <v>0</v>
      </c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>
        <f>+SUMIF('Input Sheet'!$S:$S,$AL4783,'Input Sheet'!C:C)</f>
        <v>0</v>
      </c>
      <c r="Z4783" s="28">
        <f>+SUMIF('Input Sheet'!$S:$S,$AL4783,'Input Sheet'!D:D)</f>
        <v>0</v>
      </c>
      <c r="AA4783" s="28">
        <f>+SUMIF('Input Sheet'!$S:$S,$AL4783,'Input Sheet'!E:E)</f>
        <v>0</v>
      </c>
      <c r="AB4783" s="28">
        <f>+SUMIF('Input Sheet'!$S:$S,$AL4783,'Input Sheet'!F:F)</f>
        <v>0</v>
      </c>
      <c r="AC4783" s="28">
        <f>+SUMIF('Input Sheet'!$S:$S,$AL4783,'Input Sheet'!G:G)</f>
        <v>0</v>
      </c>
      <c r="AD4783" s="28">
        <f>+SUMIF('Input Sheet'!$S:$S,$AL4783,'Input Sheet'!H:H)</f>
        <v>0</v>
      </c>
      <c r="AE4783" s="28">
        <f>+SUMIF('Input Sheet'!$S:$S,$AL4783,'Input Sheet'!I:I)</f>
        <v>0</v>
      </c>
      <c r="AF4783" s="28">
        <f>+SUMIF('Input Sheet'!$S:$S,$AL4783,'Input Sheet'!J:J)</f>
        <v>0</v>
      </c>
      <c r="AG4783" s="28">
        <f>+SUMIF('Input Sheet'!$S:$S,$AL4783,'Input Sheet'!K:K)</f>
        <v>0</v>
      </c>
      <c r="AH4783" s="28">
        <f>+SUMIF('Input Sheet'!$S:$S,$AL4783,'Input Sheet'!L:L)</f>
        <v>0</v>
      </c>
      <c r="AI4783" s="28">
        <f>+SUMIF('Input Sheet'!$S:$S,$AL4783,'Input Sheet'!M:M)</f>
        <v>0</v>
      </c>
      <c r="AJ4783" s="28">
        <f>+SUMIF('Input Sheet'!$S:$S,$AL4783,'Input Sheet'!N:N)</f>
        <v>0</v>
      </c>
      <c r="AK4783" s="28"/>
      <c r="AL4783" s="27" t="str">
        <f t="shared" si="371"/>
        <v>935-7333</v>
      </c>
      <c r="AM4783" s="34" t="str">
        <f t="shared" si="374"/>
        <v>Overall</v>
      </c>
      <c r="AN4783" s="34" t="str">
        <f t="shared" si="375"/>
        <v>OverallOther Income</v>
      </c>
      <c r="AO4783" s="35"/>
      <c r="AP4783" s="35"/>
      <c r="AQ4783" s="35"/>
    </row>
    <row r="4784" spans="1:43" x14ac:dyDescent="0.25">
      <c r="A4784" s="27" t="s">
        <v>103</v>
      </c>
      <c r="B4784" s="27" t="s">
        <v>104</v>
      </c>
      <c r="C4784" s="27" t="s">
        <v>104</v>
      </c>
      <c r="D4784" s="27" t="s">
        <v>141</v>
      </c>
      <c r="E4784" s="27" t="s">
        <v>713</v>
      </c>
      <c r="F4784" s="27" t="s">
        <v>1088</v>
      </c>
      <c r="G4784" s="27" t="s">
        <v>1089</v>
      </c>
      <c r="H4784" s="34" t="s">
        <v>109</v>
      </c>
      <c r="I4784" s="34" t="s">
        <v>110</v>
      </c>
      <c r="J4784" s="34" t="str">
        <f t="shared" si="372"/>
        <v>OverallOther Income</v>
      </c>
      <c r="K4784" s="34" t="str">
        <f t="shared" si="373"/>
        <v>936Other franchise/business expense</v>
      </c>
      <c r="L4784" s="28">
        <f>+SUMIF('TB 4-24'!M:M,$AL4784,'TB 4-24'!G:G)</f>
        <v>0</v>
      </c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>
        <f>+SUMIF('Input Sheet'!$S:$S,$AL4784,'Input Sheet'!C:C)</f>
        <v>0</v>
      </c>
      <c r="Z4784" s="28">
        <f>+SUMIF('Input Sheet'!$S:$S,$AL4784,'Input Sheet'!D:D)</f>
        <v>0</v>
      </c>
      <c r="AA4784" s="28">
        <f>+SUMIF('Input Sheet'!$S:$S,$AL4784,'Input Sheet'!E:E)</f>
        <v>0</v>
      </c>
      <c r="AB4784" s="28">
        <f>+SUMIF('Input Sheet'!$S:$S,$AL4784,'Input Sheet'!F:F)</f>
        <v>0</v>
      </c>
      <c r="AC4784" s="28">
        <f>+SUMIF('Input Sheet'!$S:$S,$AL4784,'Input Sheet'!G:G)</f>
        <v>0</v>
      </c>
      <c r="AD4784" s="28">
        <f>+SUMIF('Input Sheet'!$S:$S,$AL4784,'Input Sheet'!H:H)</f>
        <v>0</v>
      </c>
      <c r="AE4784" s="28">
        <f>+SUMIF('Input Sheet'!$S:$S,$AL4784,'Input Sheet'!I:I)</f>
        <v>0</v>
      </c>
      <c r="AF4784" s="28">
        <f>+SUMIF('Input Sheet'!$S:$S,$AL4784,'Input Sheet'!J:J)</f>
        <v>0</v>
      </c>
      <c r="AG4784" s="28">
        <f>+SUMIF('Input Sheet'!$S:$S,$AL4784,'Input Sheet'!K:K)</f>
        <v>0</v>
      </c>
      <c r="AH4784" s="28">
        <f>+SUMIF('Input Sheet'!$S:$S,$AL4784,'Input Sheet'!L:L)</f>
        <v>0</v>
      </c>
      <c r="AI4784" s="28">
        <f>+SUMIF('Input Sheet'!$S:$S,$AL4784,'Input Sheet'!M:M)</f>
        <v>0</v>
      </c>
      <c r="AJ4784" s="28">
        <f>+SUMIF('Input Sheet'!$S:$S,$AL4784,'Input Sheet'!N:N)</f>
        <v>0</v>
      </c>
      <c r="AK4784" s="28"/>
      <c r="AL4784" s="27" t="str">
        <f t="shared" si="371"/>
        <v>936-7340</v>
      </c>
      <c r="AM4784" s="34" t="str">
        <f t="shared" si="374"/>
        <v>Overall</v>
      </c>
      <c r="AN4784" s="34" t="str">
        <f t="shared" si="375"/>
        <v>OverallOther Income</v>
      </c>
      <c r="AO4784" s="35"/>
      <c r="AP4784" s="35"/>
      <c r="AQ4784" s="35"/>
    </row>
    <row r="4785" spans="1:43" x14ac:dyDescent="0.25">
      <c r="A4785" s="27" t="s">
        <v>103</v>
      </c>
      <c r="B4785" s="27" t="s">
        <v>104</v>
      </c>
      <c r="C4785" s="27" t="s">
        <v>104</v>
      </c>
      <c r="D4785" s="27" t="s">
        <v>141</v>
      </c>
      <c r="E4785" s="27" t="s">
        <v>712</v>
      </c>
      <c r="F4785" s="27" t="s">
        <v>1088</v>
      </c>
      <c r="G4785" s="27" t="s">
        <v>1089</v>
      </c>
      <c r="H4785" s="34" t="s">
        <v>109</v>
      </c>
      <c r="I4785" s="34" t="s">
        <v>110</v>
      </c>
      <c r="J4785" s="34" t="str">
        <f t="shared" si="372"/>
        <v>OverallOther Income</v>
      </c>
      <c r="K4785" s="34" t="str">
        <f t="shared" si="373"/>
        <v>935Other franchise/business expense</v>
      </c>
      <c r="L4785" s="28">
        <f>+SUMIF('TB 4-24'!M:M,$AL4785,'TB 4-24'!G:G)</f>
        <v>0</v>
      </c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>
        <f>+SUMIF('Input Sheet'!$S:$S,$AL4785,'Input Sheet'!C:C)</f>
        <v>0</v>
      </c>
      <c r="Z4785" s="28">
        <f>+SUMIF('Input Sheet'!$S:$S,$AL4785,'Input Sheet'!D:D)</f>
        <v>0</v>
      </c>
      <c r="AA4785" s="28">
        <f>+SUMIF('Input Sheet'!$S:$S,$AL4785,'Input Sheet'!E:E)</f>
        <v>0</v>
      </c>
      <c r="AB4785" s="28">
        <f>+SUMIF('Input Sheet'!$S:$S,$AL4785,'Input Sheet'!F:F)</f>
        <v>0</v>
      </c>
      <c r="AC4785" s="28">
        <f>+SUMIF('Input Sheet'!$S:$S,$AL4785,'Input Sheet'!G:G)</f>
        <v>0</v>
      </c>
      <c r="AD4785" s="28">
        <f>+SUMIF('Input Sheet'!$S:$S,$AL4785,'Input Sheet'!H:H)</f>
        <v>0</v>
      </c>
      <c r="AE4785" s="28">
        <f>+SUMIF('Input Sheet'!$S:$S,$AL4785,'Input Sheet'!I:I)</f>
        <v>0</v>
      </c>
      <c r="AF4785" s="28">
        <f>+SUMIF('Input Sheet'!$S:$S,$AL4785,'Input Sheet'!J:J)</f>
        <v>0</v>
      </c>
      <c r="AG4785" s="28">
        <f>+SUMIF('Input Sheet'!$S:$S,$AL4785,'Input Sheet'!K:K)</f>
        <v>0</v>
      </c>
      <c r="AH4785" s="28">
        <f>+SUMIF('Input Sheet'!$S:$S,$AL4785,'Input Sheet'!L:L)</f>
        <v>0</v>
      </c>
      <c r="AI4785" s="28">
        <f>+SUMIF('Input Sheet'!$S:$S,$AL4785,'Input Sheet'!M:M)</f>
        <v>0</v>
      </c>
      <c r="AJ4785" s="28">
        <f>+SUMIF('Input Sheet'!$S:$S,$AL4785,'Input Sheet'!N:N)</f>
        <v>0</v>
      </c>
      <c r="AK4785" s="28"/>
      <c r="AL4785" s="27" t="str">
        <f t="shared" si="371"/>
        <v>935-7340</v>
      </c>
      <c r="AM4785" s="34" t="str">
        <f t="shared" si="374"/>
        <v>Overall</v>
      </c>
      <c r="AN4785" s="34" t="str">
        <f t="shared" si="375"/>
        <v>OverallOther Income</v>
      </c>
      <c r="AO4785" s="35"/>
      <c r="AP4785" s="35"/>
      <c r="AQ4785" s="35"/>
    </row>
    <row r="4786" spans="1:43" x14ac:dyDescent="0.25">
      <c r="A4786" s="27" t="s">
        <v>103</v>
      </c>
      <c r="B4786" s="27" t="s">
        <v>104</v>
      </c>
      <c r="C4786" s="27" t="s">
        <v>104</v>
      </c>
      <c r="D4786" s="27" t="s">
        <v>179</v>
      </c>
      <c r="E4786" s="27" t="s">
        <v>713</v>
      </c>
      <c r="F4786" s="27" t="s">
        <v>1088</v>
      </c>
      <c r="G4786" s="27" t="s">
        <v>1089</v>
      </c>
      <c r="H4786" s="34" t="s">
        <v>109</v>
      </c>
      <c r="I4786" s="34" t="s">
        <v>110</v>
      </c>
      <c r="J4786" s="34" t="str">
        <f t="shared" si="372"/>
        <v>OverallOther Income</v>
      </c>
      <c r="K4786" s="34" t="str">
        <f t="shared" si="373"/>
        <v>936Other franchise/business expense</v>
      </c>
      <c r="L4786" s="28">
        <f>+SUMIF('TB 4-24'!M:M,$AL4786,'TB 4-24'!G:G)</f>
        <v>0</v>
      </c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>
        <f>+SUMIF('Input Sheet'!$S:$S,$AL4786,'Input Sheet'!C:C)</f>
        <v>0</v>
      </c>
      <c r="Z4786" s="28">
        <f>+SUMIF('Input Sheet'!$S:$S,$AL4786,'Input Sheet'!D:D)</f>
        <v>0</v>
      </c>
      <c r="AA4786" s="28">
        <f>+SUMIF('Input Sheet'!$S:$S,$AL4786,'Input Sheet'!E:E)</f>
        <v>0</v>
      </c>
      <c r="AB4786" s="28">
        <f>+SUMIF('Input Sheet'!$S:$S,$AL4786,'Input Sheet'!F:F)</f>
        <v>0</v>
      </c>
      <c r="AC4786" s="28">
        <f>+SUMIF('Input Sheet'!$S:$S,$AL4786,'Input Sheet'!G:G)</f>
        <v>0</v>
      </c>
      <c r="AD4786" s="28">
        <f>+SUMIF('Input Sheet'!$S:$S,$AL4786,'Input Sheet'!H:H)</f>
        <v>0</v>
      </c>
      <c r="AE4786" s="28">
        <f>+SUMIF('Input Sheet'!$S:$S,$AL4786,'Input Sheet'!I:I)</f>
        <v>0</v>
      </c>
      <c r="AF4786" s="28">
        <f>+SUMIF('Input Sheet'!$S:$S,$AL4786,'Input Sheet'!J:J)</f>
        <v>0</v>
      </c>
      <c r="AG4786" s="28">
        <f>+SUMIF('Input Sheet'!$S:$S,$AL4786,'Input Sheet'!K:K)</f>
        <v>0</v>
      </c>
      <c r="AH4786" s="28">
        <f>+SUMIF('Input Sheet'!$S:$S,$AL4786,'Input Sheet'!L:L)</f>
        <v>0</v>
      </c>
      <c r="AI4786" s="28">
        <f>+SUMIF('Input Sheet'!$S:$S,$AL4786,'Input Sheet'!M:M)</f>
        <v>0</v>
      </c>
      <c r="AJ4786" s="28">
        <f>+SUMIF('Input Sheet'!$S:$S,$AL4786,'Input Sheet'!N:N)</f>
        <v>0</v>
      </c>
      <c r="AK4786" s="28"/>
      <c r="AL4786" s="27" t="str">
        <f t="shared" si="371"/>
        <v>936-7350</v>
      </c>
      <c r="AM4786" s="34" t="str">
        <f t="shared" si="374"/>
        <v>Overall</v>
      </c>
      <c r="AN4786" s="34" t="str">
        <f t="shared" si="375"/>
        <v>OverallOther Income</v>
      </c>
      <c r="AO4786" s="35"/>
      <c r="AP4786" s="35"/>
      <c r="AQ4786" s="35"/>
    </row>
    <row r="4787" spans="1:43" x14ac:dyDescent="0.25">
      <c r="A4787" s="27" t="s">
        <v>103</v>
      </c>
      <c r="B4787" s="27" t="s">
        <v>104</v>
      </c>
      <c r="C4787" s="27" t="s">
        <v>104</v>
      </c>
      <c r="D4787" s="27" t="s">
        <v>179</v>
      </c>
      <c r="E4787" s="27" t="s">
        <v>712</v>
      </c>
      <c r="F4787" s="27" t="s">
        <v>1088</v>
      </c>
      <c r="G4787" s="27" t="s">
        <v>1089</v>
      </c>
      <c r="H4787" s="34" t="s">
        <v>109</v>
      </c>
      <c r="I4787" s="34" t="s">
        <v>110</v>
      </c>
      <c r="J4787" s="34" t="str">
        <f t="shared" si="372"/>
        <v>OverallOther Income</v>
      </c>
      <c r="K4787" s="34" t="str">
        <f t="shared" si="373"/>
        <v>935Other franchise/business expense</v>
      </c>
      <c r="L4787" s="28">
        <f>+SUMIF('TB 4-24'!M:M,$AL4787,'TB 4-24'!G:G)</f>
        <v>0</v>
      </c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>
        <f>+SUMIF('Input Sheet'!$S:$S,$AL4787,'Input Sheet'!C:C)</f>
        <v>0</v>
      </c>
      <c r="Z4787" s="28">
        <f>+SUMIF('Input Sheet'!$S:$S,$AL4787,'Input Sheet'!D:D)</f>
        <v>0</v>
      </c>
      <c r="AA4787" s="28">
        <f>+SUMIF('Input Sheet'!$S:$S,$AL4787,'Input Sheet'!E:E)</f>
        <v>0</v>
      </c>
      <c r="AB4787" s="28">
        <f>+SUMIF('Input Sheet'!$S:$S,$AL4787,'Input Sheet'!F:F)</f>
        <v>0</v>
      </c>
      <c r="AC4787" s="28">
        <f>+SUMIF('Input Sheet'!$S:$S,$AL4787,'Input Sheet'!G:G)</f>
        <v>0</v>
      </c>
      <c r="AD4787" s="28">
        <f>+SUMIF('Input Sheet'!$S:$S,$AL4787,'Input Sheet'!H:H)</f>
        <v>0</v>
      </c>
      <c r="AE4787" s="28">
        <f>+SUMIF('Input Sheet'!$S:$S,$AL4787,'Input Sheet'!I:I)</f>
        <v>0</v>
      </c>
      <c r="AF4787" s="28">
        <f>+SUMIF('Input Sheet'!$S:$S,$AL4787,'Input Sheet'!J:J)</f>
        <v>0</v>
      </c>
      <c r="AG4787" s="28">
        <f>+SUMIF('Input Sheet'!$S:$S,$AL4787,'Input Sheet'!K:K)</f>
        <v>0</v>
      </c>
      <c r="AH4787" s="28">
        <f>+SUMIF('Input Sheet'!$S:$S,$AL4787,'Input Sheet'!L:L)</f>
        <v>0</v>
      </c>
      <c r="AI4787" s="28">
        <f>+SUMIF('Input Sheet'!$S:$S,$AL4787,'Input Sheet'!M:M)</f>
        <v>0</v>
      </c>
      <c r="AJ4787" s="28">
        <f>+SUMIF('Input Sheet'!$S:$S,$AL4787,'Input Sheet'!N:N)</f>
        <v>0</v>
      </c>
      <c r="AK4787" s="28"/>
      <c r="AL4787" s="27" t="str">
        <f t="shared" si="371"/>
        <v>935-7350</v>
      </c>
      <c r="AM4787" s="34" t="str">
        <f t="shared" si="374"/>
        <v>Overall</v>
      </c>
      <c r="AN4787" s="34" t="str">
        <f t="shared" si="375"/>
        <v>OverallOther Income</v>
      </c>
      <c r="AO4787" s="35"/>
      <c r="AP4787" s="35"/>
      <c r="AQ4787" s="35"/>
    </row>
    <row r="4788" spans="1:43" x14ac:dyDescent="0.25">
      <c r="A4788" s="27" t="s">
        <v>103</v>
      </c>
      <c r="B4788" s="27" t="s">
        <v>104</v>
      </c>
      <c r="C4788" s="27" t="s">
        <v>104</v>
      </c>
      <c r="D4788" s="27" t="s">
        <v>266</v>
      </c>
      <c r="E4788" s="27" t="s">
        <v>713</v>
      </c>
      <c r="F4788" s="27" t="s">
        <v>1088</v>
      </c>
      <c r="G4788" s="27" t="s">
        <v>1089</v>
      </c>
      <c r="H4788" s="34" t="s">
        <v>109</v>
      </c>
      <c r="I4788" s="34" t="s">
        <v>110</v>
      </c>
      <c r="J4788" s="34" t="str">
        <f t="shared" si="372"/>
        <v>OverallOther Income</v>
      </c>
      <c r="K4788" s="34" t="str">
        <f t="shared" si="373"/>
        <v>936Other franchise/business expense</v>
      </c>
      <c r="L4788" s="28">
        <f>+SUMIF('TB 4-24'!M:M,$AL4788,'TB 4-24'!G:G)</f>
        <v>0</v>
      </c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>
        <f>+SUMIF('Input Sheet'!$S:$S,$AL4788,'Input Sheet'!C:C)</f>
        <v>0</v>
      </c>
      <c r="Z4788" s="28">
        <f>+SUMIF('Input Sheet'!$S:$S,$AL4788,'Input Sheet'!D:D)</f>
        <v>0</v>
      </c>
      <c r="AA4788" s="28">
        <f>+SUMIF('Input Sheet'!$S:$S,$AL4788,'Input Sheet'!E:E)</f>
        <v>0</v>
      </c>
      <c r="AB4788" s="28">
        <f>+SUMIF('Input Sheet'!$S:$S,$AL4788,'Input Sheet'!F:F)</f>
        <v>0</v>
      </c>
      <c r="AC4788" s="28">
        <f>+SUMIF('Input Sheet'!$S:$S,$AL4788,'Input Sheet'!G:G)</f>
        <v>0</v>
      </c>
      <c r="AD4788" s="28">
        <f>+SUMIF('Input Sheet'!$S:$S,$AL4788,'Input Sheet'!H:H)</f>
        <v>0</v>
      </c>
      <c r="AE4788" s="28">
        <f>+SUMIF('Input Sheet'!$S:$S,$AL4788,'Input Sheet'!I:I)</f>
        <v>0</v>
      </c>
      <c r="AF4788" s="28">
        <f>+SUMIF('Input Sheet'!$S:$S,$AL4788,'Input Sheet'!J:J)</f>
        <v>0</v>
      </c>
      <c r="AG4788" s="28">
        <f>+SUMIF('Input Sheet'!$S:$S,$AL4788,'Input Sheet'!K:K)</f>
        <v>0</v>
      </c>
      <c r="AH4788" s="28">
        <f>+SUMIF('Input Sheet'!$S:$S,$AL4788,'Input Sheet'!L:L)</f>
        <v>0</v>
      </c>
      <c r="AI4788" s="28">
        <f>+SUMIF('Input Sheet'!$S:$S,$AL4788,'Input Sheet'!M:M)</f>
        <v>0</v>
      </c>
      <c r="AJ4788" s="28">
        <f>+SUMIF('Input Sheet'!$S:$S,$AL4788,'Input Sheet'!N:N)</f>
        <v>0</v>
      </c>
      <c r="AK4788" s="28"/>
      <c r="AL4788" s="27" t="str">
        <f t="shared" si="371"/>
        <v>936-7370</v>
      </c>
      <c r="AM4788" s="34" t="str">
        <f t="shared" si="374"/>
        <v>Overall</v>
      </c>
      <c r="AN4788" s="34" t="str">
        <f t="shared" si="375"/>
        <v>OverallOther Income</v>
      </c>
      <c r="AO4788" s="35"/>
      <c r="AP4788" s="35"/>
      <c r="AQ4788" s="35"/>
    </row>
    <row r="4789" spans="1:43" x14ac:dyDescent="0.25">
      <c r="A4789" s="27" t="s">
        <v>103</v>
      </c>
      <c r="B4789" s="27" t="s">
        <v>104</v>
      </c>
      <c r="C4789" s="27" t="s">
        <v>104</v>
      </c>
      <c r="D4789" s="27" t="s">
        <v>266</v>
      </c>
      <c r="E4789" s="27" t="s">
        <v>712</v>
      </c>
      <c r="F4789" s="27" t="s">
        <v>1088</v>
      </c>
      <c r="G4789" s="27" t="s">
        <v>1089</v>
      </c>
      <c r="H4789" s="34" t="s">
        <v>109</v>
      </c>
      <c r="I4789" s="34" t="s">
        <v>110</v>
      </c>
      <c r="J4789" s="34" t="str">
        <f t="shared" si="372"/>
        <v>OverallOther Income</v>
      </c>
      <c r="K4789" s="34" t="str">
        <f t="shared" si="373"/>
        <v>935Other franchise/business expense</v>
      </c>
      <c r="L4789" s="28">
        <f>+SUMIF('TB 4-24'!M:M,$AL4789,'TB 4-24'!G:G)</f>
        <v>0</v>
      </c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>
        <f>+SUMIF('Input Sheet'!$S:$S,$AL4789,'Input Sheet'!C:C)</f>
        <v>0</v>
      </c>
      <c r="Z4789" s="28">
        <f>+SUMIF('Input Sheet'!$S:$S,$AL4789,'Input Sheet'!D:D)</f>
        <v>0</v>
      </c>
      <c r="AA4789" s="28">
        <f>+SUMIF('Input Sheet'!$S:$S,$AL4789,'Input Sheet'!E:E)</f>
        <v>0</v>
      </c>
      <c r="AB4789" s="28">
        <f>+SUMIF('Input Sheet'!$S:$S,$AL4789,'Input Sheet'!F:F)</f>
        <v>0</v>
      </c>
      <c r="AC4789" s="28">
        <f>+SUMIF('Input Sheet'!$S:$S,$AL4789,'Input Sheet'!G:G)</f>
        <v>0</v>
      </c>
      <c r="AD4789" s="28">
        <f>+SUMIF('Input Sheet'!$S:$S,$AL4789,'Input Sheet'!H:H)</f>
        <v>0</v>
      </c>
      <c r="AE4789" s="28">
        <f>+SUMIF('Input Sheet'!$S:$S,$AL4789,'Input Sheet'!I:I)</f>
        <v>0</v>
      </c>
      <c r="AF4789" s="28">
        <f>+SUMIF('Input Sheet'!$S:$S,$AL4789,'Input Sheet'!J:J)</f>
        <v>0</v>
      </c>
      <c r="AG4789" s="28">
        <f>+SUMIF('Input Sheet'!$S:$S,$AL4789,'Input Sheet'!K:K)</f>
        <v>0</v>
      </c>
      <c r="AH4789" s="28">
        <f>+SUMIF('Input Sheet'!$S:$S,$AL4789,'Input Sheet'!L:L)</f>
        <v>0</v>
      </c>
      <c r="AI4789" s="28">
        <f>+SUMIF('Input Sheet'!$S:$S,$AL4789,'Input Sheet'!M:M)</f>
        <v>0</v>
      </c>
      <c r="AJ4789" s="28">
        <f>+SUMIF('Input Sheet'!$S:$S,$AL4789,'Input Sheet'!N:N)</f>
        <v>0</v>
      </c>
      <c r="AK4789" s="28"/>
      <c r="AL4789" s="27" t="str">
        <f t="shared" si="371"/>
        <v>935-7370</v>
      </c>
      <c r="AM4789" s="34" t="str">
        <f t="shared" si="374"/>
        <v>Overall</v>
      </c>
      <c r="AN4789" s="34" t="str">
        <f t="shared" si="375"/>
        <v>OverallOther Income</v>
      </c>
      <c r="AO4789" s="35"/>
      <c r="AP4789" s="35"/>
      <c r="AQ4789" s="35"/>
    </row>
    <row r="4790" spans="1:43" x14ac:dyDescent="0.25">
      <c r="A4790" s="27" t="s">
        <v>103</v>
      </c>
      <c r="B4790" s="27" t="s">
        <v>104</v>
      </c>
      <c r="C4790" s="27" t="s">
        <v>104</v>
      </c>
      <c r="D4790" s="27" t="s">
        <v>267</v>
      </c>
      <c r="E4790" s="27" t="s">
        <v>713</v>
      </c>
      <c r="F4790" s="27" t="s">
        <v>1088</v>
      </c>
      <c r="G4790" s="27" t="s">
        <v>1089</v>
      </c>
      <c r="H4790" s="34" t="s">
        <v>109</v>
      </c>
      <c r="I4790" s="34" t="s">
        <v>110</v>
      </c>
      <c r="J4790" s="34" t="str">
        <f t="shared" si="372"/>
        <v>OverallOther Income</v>
      </c>
      <c r="K4790" s="34" t="str">
        <f t="shared" si="373"/>
        <v>936Other franchise/business expense</v>
      </c>
      <c r="L4790" s="28">
        <f>+SUMIF('TB 4-24'!M:M,$AL4790,'TB 4-24'!G:G)</f>
        <v>0</v>
      </c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>
        <f>+SUMIF('Input Sheet'!$S:$S,$AL4790,'Input Sheet'!C:C)</f>
        <v>0</v>
      </c>
      <c r="Z4790" s="28">
        <f>+SUMIF('Input Sheet'!$S:$S,$AL4790,'Input Sheet'!D:D)</f>
        <v>0</v>
      </c>
      <c r="AA4790" s="28">
        <f>+SUMIF('Input Sheet'!$S:$S,$AL4790,'Input Sheet'!E:E)</f>
        <v>0</v>
      </c>
      <c r="AB4790" s="28">
        <f>+SUMIF('Input Sheet'!$S:$S,$AL4790,'Input Sheet'!F:F)</f>
        <v>0</v>
      </c>
      <c r="AC4790" s="28">
        <f>+SUMIF('Input Sheet'!$S:$S,$AL4790,'Input Sheet'!G:G)</f>
        <v>0</v>
      </c>
      <c r="AD4790" s="28">
        <f>+SUMIF('Input Sheet'!$S:$S,$AL4790,'Input Sheet'!H:H)</f>
        <v>0</v>
      </c>
      <c r="AE4790" s="28">
        <f>+SUMIF('Input Sheet'!$S:$S,$AL4790,'Input Sheet'!I:I)</f>
        <v>0</v>
      </c>
      <c r="AF4790" s="28">
        <f>+SUMIF('Input Sheet'!$S:$S,$AL4790,'Input Sheet'!J:J)</f>
        <v>0</v>
      </c>
      <c r="AG4790" s="28">
        <f>+SUMIF('Input Sheet'!$S:$S,$AL4790,'Input Sheet'!K:K)</f>
        <v>0</v>
      </c>
      <c r="AH4790" s="28">
        <f>+SUMIF('Input Sheet'!$S:$S,$AL4790,'Input Sheet'!L:L)</f>
        <v>0</v>
      </c>
      <c r="AI4790" s="28">
        <f>+SUMIF('Input Sheet'!$S:$S,$AL4790,'Input Sheet'!M:M)</f>
        <v>0</v>
      </c>
      <c r="AJ4790" s="28">
        <f>+SUMIF('Input Sheet'!$S:$S,$AL4790,'Input Sheet'!N:N)</f>
        <v>0</v>
      </c>
      <c r="AK4790" s="28"/>
      <c r="AL4790" s="27" t="str">
        <f t="shared" si="371"/>
        <v>936-7371</v>
      </c>
      <c r="AM4790" s="34" t="str">
        <f t="shared" si="374"/>
        <v>Overall</v>
      </c>
      <c r="AN4790" s="34" t="str">
        <f t="shared" si="375"/>
        <v>OverallOther Income</v>
      </c>
      <c r="AO4790" s="35"/>
      <c r="AP4790" s="35"/>
      <c r="AQ4790" s="35"/>
    </row>
    <row r="4791" spans="1:43" x14ac:dyDescent="0.25">
      <c r="A4791" s="27" t="s">
        <v>103</v>
      </c>
      <c r="B4791" s="27" t="s">
        <v>104</v>
      </c>
      <c r="C4791" s="27" t="s">
        <v>104</v>
      </c>
      <c r="D4791" s="27" t="s">
        <v>267</v>
      </c>
      <c r="E4791" s="27" t="s">
        <v>712</v>
      </c>
      <c r="F4791" s="27" t="s">
        <v>1088</v>
      </c>
      <c r="G4791" s="27" t="s">
        <v>1089</v>
      </c>
      <c r="H4791" s="34" t="s">
        <v>109</v>
      </c>
      <c r="I4791" s="34" t="s">
        <v>110</v>
      </c>
      <c r="J4791" s="34" t="str">
        <f t="shared" si="372"/>
        <v>OverallOther Income</v>
      </c>
      <c r="K4791" s="34" t="str">
        <f t="shared" si="373"/>
        <v>935Other franchise/business expense</v>
      </c>
      <c r="L4791" s="28">
        <f>+SUMIF('TB 4-24'!M:M,$AL4791,'TB 4-24'!G:G)</f>
        <v>0</v>
      </c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>
        <f>+SUMIF('Input Sheet'!$S:$S,$AL4791,'Input Sheet'!C:C)</f>
        <v>0</v>
      </c>
      <c r="Z4791" s="28">
        <f>+SUMIF('Input Sheet'!$S:$S,$AL4791,'Input Sheet'!D:D)</f>
        <v>0</v>
      </c>
      <c r="AA4791" s="28">
        <f>+SUMIF('Input Sheet'!$S:$S,$AL4791,'Input Sheet'!E:E)</f>
        <v>0</v>
      </c>
      <c r="AB4791" s="28">
        <f>+SUMIF('Input Sheet'!$S:$S,$AL4791,'Input Sheet'!F:F)</f>
        <v>0</v>
      </c>
      <c r="AC4791" s="28">
        <f>+SUMIF('Input Sheet'!$S:$S,$AL4791,'Input Sheet'!G:G)</f>
        <v>0</v>
      </c>
      <c r="AD4791" s="28">
        <f>+SUMIF('Input Sheet'!$S:$S,$AL4791,'Input Sheet'!H:H)</f>
        <v>0</v>
      </c>
      <c r="AE4791" s="28">
        <f>+SUMIF('Input Sheet'!$S:$S,$AL4791,'Input Sheet'!I:I)</f>
        <v>0</v>
      </c>
      <c r="AF4791" s="28">
        <f>+SUMIF('Input Sheet'!$S:$S,$AL4791,'Input Sheet'!J:J)</f>
        <v>0</v>
      </c>
      <c r="AG4791" s="28">
        <f>+SUMIF('Input Sheet'!$S:$S,$AL4791,'Input Sheet'!K:K)</f>
        <v>0</v>
      </c>
      <c r="AH4791" s="28">
        <f>+SUMIF('Input Sheet'!$S:$S,$AL4791,'Input Sheet'!L:L)</f>
        <v>0</v>
      </c>
      <c r="AI4791" s="28">
        <f>+SUMIF('Input Sheet'!$S:$S,$AL4791,'Input Sheet'!M:M)</f>
        <v>0</v>
      </c>
      <c r="AJ4791" s="28">
        <f>+SUMIF('Input Sheet'!$S:$S,$AL4791,'Input Sheet'!N:N)</f>
        <v>0</v>
      </c>
      <c r="AK4791" s="28"/>
      <c r="AL4791" s="27" t="str">
        <f t="shared" si="371"/>
        <v>935-7371</v>
      </c>
      <c r="AM4791" s="34" t="str">
        <f t="shared" si="374"/>
        <v>Overall</v>
      </c>
      <c r="AN4791" s="34" t="str">
        <f t="shared" si="375"/>
        <v>OverallOther Income</v>
      </c>
      <c r="AO4791" s="35"/>
      <c r="AP4791" s="35"/>
      <c r="AQ4791" s="35"/>
    </row>
    <row r="4792" spans="1:43" x14ac:dyDescent="0.25">
      <c r="A4792" s="27" t="s">
        <v>103</v>
      </c>
      <c r="B4792" s="27" t="s">
        <v>104</v>
      </c>
      <c r="C4792" s="27" t="s">
        <v>104</v>
      </c>
      <c r="D4792" s="27" t="s">
        <v>227</v>
      </c>
      <c r="E4792" s="27" t="s">
        <v>713</v>
      </c>
      <c r="F4792" s="27" t="s">
        <v>1088</v>
      </c>
      <c r="G4792" s="27" t="s">
        <v>1089</v>
      </c>
      <c r="H4792" s="34" t="s">
        <v>109</v>
      </c>
      <c r="I4792" s="34" t="s">
        <v>110</v>
      </c>
      <c r="J4792" s="34" t="str">
        <f t="shared" si="372"/>
        <v>OverallOther Income</v>
      </c>
      <c r="K4792" s="34" t="str">
        <f t="shared" si="373"/>
        <v>936Other franchise/business expense</v>
      </c>
      <c r="L4792" s="28">
        <f>+SUMIF('TB 4-24'!M:M,$AL4792,'TB 4-24'!G:G)</f>
        <v>0</v>
      </c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>
        <f>+SUMIF('Input Sheet'!$S:$S,$AL4792,'Input Sheet'!C:C)</f>
        <v>0</v>
      </c>
      <c r="Z4792" s="28">
        <f>+SUMIF('Input Sheet'!$S:$S,$AL4792,'Input Sheet'!D:D)</f>
        <v>0</v>
      </c>
      <c r="AA4792" s="28">
        <f>+SUMIF('Input Sheet'!$S:$S,$AL4792,'Input Sheet'!E:E)</f>
        <v>0</v>
      </c>
      <c r="AB4792" s="28">
        <f>+SUMIF('Input Sheet'!$S:$S,$AL4792,'Input Sheet'!F:F)</f>
        <v>0</v>
      </c>
      <c r="AC4792" s="28">
        <f>+SUMIF('Input Sheet'!$S:$S,$AL4792,'Input Sheet'!G:G)</f>
        <v>0</v>
      </c>
      <c r="AD4792" s="28">
        <f>+SUMIF('Input Sheet'!$S:$S,$AL4792,'Input Sheet'!H:H)</f>
        <v>0</v>
      </c>
      <c r="AE4792" s="28">
        <f>+SUMIF('Input Sheet'!$S:$S,$AL4792,'Input Sheet'!I:I)</f>
        <v>0</v>
      </c>
      <c r="AF4792" s="28">
        <f>+SUMIF('Input Sheet'!$S:$S,$AL4792,'Input Sheet'!J:J)</f>
        <v>0</v>
      </c>
      <c r="AG4792" s="28">
        <f>+SUMIF('Input Sheet'!$S:$S,$AL4792,'Input Sheet'!K:K)</f>
        <v>0</v>
      </c>
      <c r="AH4792" s="28">
        <f>+SUMIF('Input Sheet'!$S:$S,$AL4792,'Input Sheet'!L:L)</f>
        <v>0</v>
      </c>
      <c r="AI4792" s="28">
        <f>+SUMIF('Input Sheet'!$S:$S,$AL4792,'Input Sheet'!M:M)</f>
        <v>0</v>
      </c>
      <c r="AJ4792" s="28">
        <f>+SUMIF('Input Sheet'!$S:$S,$AL4792,'Input Sheet'!N:N)</f>
        <v>0</v>
      </c>
      <c r="AK4792" s="28"/>
      <c r="AL4792" s="27" t="str">
        <f t="shared" si="371"/>
        <v>936-7380</v>
      </c>
      <c r="AM4792" s="34" t="str">
        <f t="shared" si="374"/>
        <v>Overall</v>
      </c>
      <c r="AN4792" s="34" t="str">
        <f t="shared" si="375"/>
        <v>OverallOther Income</v>
      </c>
      <c r="AO4792" s="35"/>
      <c r="AP4792" s="35"/>
      <c r="AQ4792" s="35"/>
    </row>
    <row r="4793" spans="1:43" x14ac:dyDescent="0.25">
      <c r="A4793" s="27" t="s">
        <v>103</v>
      </c>
      <c r="B4793" s="27" t="s">
        <v>104</v>
      </c>
      <c r="C4793" s="27" t="s">
        <v>104</v>
      </c>
      <c r="D4793" s="27" t="s">
        <v>227</v>
      </c>
      <c r="E4793" s="27" t="s">
        <v>712</v>
      </c>
      <c r="F4793" s="27" t="s">
        <v>1088</v>
      </c>
      <c r="G4793" s="27" t="s">
        <v>1089</v>
      </c>
      <c r="H4793" s="34" t="s">
        <v>109</v>
      </c>
      <c r="I4793" s="34" t="s">
        <v>110</v>
      </c>
      <c r="J4793" s="34" t="str">
        <f t="shared" si="372"/>
        <v>OverallOther Income</v>
      </c>
      <c r="K4793" s="34" t="str">
        <f t="shared" si="373"/>
        <v>935Other franchise/business expense</v>
      </c>
      <c r="L4793" s="28">
        <f>+SUMIF('TB 4-24'!M:M,$AL4793,'TB 4-24'!G:G)</f>
        <v>0</v>
      </c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>
        <f>+SUMIF('Input Sheet'!$S:$S,$AL4793,'Input Sheet'!C:C)</f>
        <v>0</v>
      </c>
      <c r="Z4793" s="28">
        <f>+SUMIF('Input Sheet'!$S:$S,$AL4793,'Input Sheet'!D:D)</f>
        <v>0</v>
      </c>
      <c r="AA4793" s="28">
        <f>+SUMIF('Input Sheet'!$S:$S,$AL4793,'Input Sheet'!E:E)</f>
        <v>0</v>
      </c>
      <c r="AB4793" s="28">
        <f>+SUMIF('Input Sheet'!$S:$S,$AL4793,'Input Sheet'!F:F)</f>
        <v>0</v>
      </c>
      <c r="AC4793" s="28">
        <f>+SUMIF('Input Sheet'!$S:$S,$AL4793,'Input Sheet'!G:G)</f>
        <v>0</v>
      </c>
      <c r="AD4793" s="28">
        <f>+SUMIF('Input Sheet'!$S:$S,$AL4793,'Input Sheet'!H:H)</f>
        <v>0</v>
      </c>
      <c r="AE4793" s="28">
        <f>+SUMIF('Input Sheet'!$S:$S,$AL4793,'Input Sheet'!I:I)</f>
        <v>0</v>
      </c>
      <c r="AF4793" s="28">
        <f>+SUMIF('Input Sheet'!$S:$S,$AL4793,'Input Sheet'!J:J)</f>
        <v>0</v>
      </c>
      <c r="AG4793" s="28">
        <f>+SUMIF('Input Sheet'!$S:$S,$AL4793,'Input Sheet'!K:K)</f>
        <v>0</v>
      </c>
      <c r="AH4793" s="28">
        <f>+SUMIF('Input Sheet'!$S:$S,$AL4793,'Input Sheet'!L:L)</f>
        <v>0</v>
      </c>
      <c r="AI4793" s="28">
        <f>+SUMIF('Input Sheet'!$S:$S,$AL4793,'Input Sheet'!M:M)</f>
        <v>0</v>
      </c>
      <c r="AJ4793" s="28">
        <f>+SUMIF('Input Sheet'!$S:$S,$AL4793,'Input Sheet'!N:N)</f>
        <v>0</v>
      </c>
      <c r="AK4793" s="28"/>
      <c r="AL4793" s="27" t="str">
        <f t="shared" si="371"/>
        <v>935-7380</v>
      </c>
      <c r="AM4793" s="34" t="str">
        <f t="shared" si="374"/>
        <v>Overall</v>
      </c>
      <c r="AN4793" s="34" t="str">
        <f t="shared" si="375"/>
        <v>OverallOther Income</v>
      </c>
      <c r="AO4793" s="35"/>
      <c r="AP4793" s="35"/>
      <c r="AQ4793" s="35"/>
    </row>
    <row r="4794" spans="1:43" x14ac:dyDescent="0.25">
      <c r="A4794" s="27" t="s">
        <v>103</v>
      </c>
      <c r="B4794" s="27" t="s">
        <v>104</v>
      </c>
      <c r="C4794" s="27" t="s">
        <v>104</v>
      </c>
      <c r="D4794" s="27" t="s">
        <v>306</v>
      </c>
      <c r="E4794" s="27" t="s">
        <v>713</v>
      </c>
      <c r="F4794" s="27" t="s">
        <v>1088</v>
      </c>
      <c r="G4794" s="27" t="s">
        <v>1089</v>
      </c>
      <c r="H4794" s="34" t="s">
        <v>109</v>
      </c>
      <c r="I4794" s="34" t="s">
        <v>110</v>
      </c>
      <c r="J4794" s="34" t="str">
        <f t="shared" si="372"/>
        <v>OverallOther Income</v>
      </c>
      <c r="K4794" s="34" t="str">
        <f t="shared" si="373"/>
        <v>936Other franchise/business expense</v>
      </c>
      <c r="L4794" s="28">
        <f>+SUMIF('TB 4-24'!M:M,$AL4794,'TB 4-24'!G:G)</f>
        <v>0</v>
      </c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>
        <f>+SUMIF('Input Sheet'!$S:$S,$AL4794,'Input Sheet'!C:C)</f>
        <v>0</v>
      </c>
      <c r="Z4794" s="28">
        <f>+SUMIF('Input Sheet'!$S:$S,$AL4794,'Input Sheet'!D:D)</f>
        <v>0</v>
      </c>
      <c r="AA4794" s="28">
        <f>+SUMIF('Input Sheet'!$S:$S,$AL4794,'Input Sheet'!E:E)</f>
        <v>0</v>
      </c>
      <c r="AB4794" s="28">
        <f>+SUMIF('Input Sheet'!$S:$S,$AL4794,'Input Sheet'!F:F)</f>
        <v>0</v>
      </c>
      <c r="AC4794" s="28">
        <f>+SUMIF('Input Sheet'!$S:$S,$AL4794,'Input Sheet'!G:G)</f>
        <v>0</v>
      </c>
      <c r="AD4794" s="28">
        <f>+SUMIF('Input Sheet'!$S:$S,$AL4794,'Input Sheet'!H:H)</f>
        <v>0</v>
      </c>
      <c r="AE4794" s="28">
        <f>+SUMIF('Input Sheet'!$S:$S,$AL4794,'Input Sheet'!I:I)</f>
        <v>0</v>
      </c>
      <c r="AF4794" s="28">
        <f>+SUMIF('Input Sheet'!$S:$S,$AL4794,'Input Sheet'!J:J)</f>
        <v>0</v>
      </c>
      <c r="AG4794" s="28">
        <f>+SUMIF('Input Sheet'!$S:$S,$AL4794,'Input Sheet'!K:K)</f>
        <v>0</v>
      </c>
      <c r="AH4794" s="28">
        <f>+SUMIF('Input Sheet'!$S:$S,$AL4794,'Input Sheet'!L:L)</f>
        <v>0</v>
      </c>
      <c r="AI4794" s="28">
        <f>+SUMIF('Input Sheet'!$S:$S,$AL4794,'Input Sheet'!M:M)</f>
        <v>0</v>
      </c>
      <c r="AJ4794" s="28">
        <f>+SUMIF('Input Sheet'!$S:$S,$AL4794,'Input Sheet'!N:N)</f>
        <v>0</v>
      </c>
      <c r="AK4794" s="28"/>
      <c r="AL4794" s="27" t="str">
        <f t="shared" si="371"/>
        <v>936-7385</v>
      </c>
      <c r="AM4794" s="34" t="str">
        <f t="shared" si="374"/>
        <v>Overall</v>
      </c>
      <c r="AN4794" s="34" t="str">
        <f t="shared" si="375"/>
        <v>OverallOther Income</v>
      </c>
      <c r="AO4794" s="35"/>
      <c r="AP4794" s="35"/>
      <c r="AQ4794" s="35"/>
    </row>
    <row r="4795" spans="1:43" x14ac:dyDescent="0.25">
      <c r="A4795" s="27" t="s">
        <v>103</v>
      </c>
      <c r="B4795" s="27" t="s">
        <v>104</v>
      </c>
      <c r="C4795" s="27" t="s">
        <v>104</v>
      </c>
      <c r="D4795" s="27" t="s">
        <v>306</v>
      </c>
      <c r="E4795" s="27" t="s">
        <v>712</v>
      </c>
      <c r="F4795" s="27" t="s">
        <v>1088</v>
      </c>
      <c r="G4795" s="27" t="s">
        <v>1089</v>
      </c>
      <c r="H4795" s="34" t="s">
        <v>109</v>
      </c>
      <c r="I4795" s="34" t="s">
        <v>110</v>
      </c>
      <c r="J4795" s="34" t="str">
        <f t="shared" si="372"/>
        <v>OverallOther Income</v>
      </c>
      <c r="K4795" s="34" t="str">
        <f t="shared" si="373"/>
        <v>935Other franchise/business expense</v>
      </c>
      <c r="L4795" s="28">
        <f>+SUMIF('TB 4-24'!M:M,$AL4795,'TB 4-24'!G:G)</f>
        <v>0</v>
      </c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>
        <f>+SUMIF('Input Sheet'!$S:$S,$AL4795,'Input Sheet'!C:C)</f>
        <v>0</v>
      </c>
      <c r="Z4795" s="28">
        <f>+SUMIF('Input Sheet'!$S:$S,$AL4795,'Input Sheet'!D:D)</f>
        <v>0</v>
      </c>
      <c r="AA4795" s="28">
        <f>+SUMIF('Input Sheet'!$S:$S,$AL4795,'Input Sheet'!E:E)</f>
        <v>0</v>
      </c>
      <c r="AB4795" s="28">
        <f>+SUMIF('Input Sheet'!$S:$S,$AL4795,'Input Sheet'!F:F)</f>
        <v>0</v>
      </c>
      <c r="AC4795" s="28">
        <f>+SUMIF('Input Sheet'!$S:$S,$AL4795,'Input Sheet'!G:G)</f>
        <v>0</v>
      </c>
      <c r="AD4795" s="28">
        <f>+SUMIF('Input Sheet'!$S:$S,$AL4795,'Input Sheet'!H:H)</f>
        <v>0</v>
      </c>
      <c r="AE4795" s="28">
        <f>+SUMIF('Input Sheet'!$S:$S,$AL4795,'Input Sheet'!I:I)</f>
        <v>0</v>
      </c>
      <c r="AF4795" s="28">
        <f>+SUMIF('Input Sheet'!$S:$S,$AL4795,'Input Sheet'!J:J)</f>
        <v>0</v>
      </c>
      <c r="AG4795" s="28">
        <f>+SUMIF('Input Sheet'!$S:$S,$AL4795,'Input Sheet'!K:K)</f>
        <v>0</v>
      </c>
      <c r="AH4795" s="28">
        <f>+SUMIF('Input Sheet'!$S:$S,$AL4795,'Input Sheet'!L:L)</f>
        <v>0</v>
      </c>
      <c r="AI4795" s="28">
        <f>+SUMIF('Input Sheet'!$S:$S,$AL4795,'Input Sheet'!M:M)</f>
        <v>0</v>
      </c>
      <c r="AJ4795" s="28">
        <f>+SUMIF('Input Sheet'!$S:$S,$AL4795,'Input Sheet'!N:N)</f>
        <v>0</v>
      </c>
      <c r="AK4795" s="28"/>
      <c r="AL4795" s="27" t="str">
        <f t="shared" si="371"/>
        <v>935-7385</v>
      </c>
      <c r="AM4795" s="34" t="str">
        <f t="shared" si="374"/>
        <v>Overall</v>
      </c>
      <c r="AN4795" s="34" t="str">
        <f t="shared" si="375"/>
        <v>OverallOther Income</v>
      </c>
      <c r="AO4795" s="35"/>
      <c r="AP4795" s="35"/>
      <c r="AQ4795" s="35"/>
    </row>
    <row r="4796" spans="1:43" x14ac:dyDescent="0.25">
      <c r="A4796" s="27" t="s">
        <v>103</v>
      </c>
      <c r="B4796" s="27" t="s">
        <v>104</v>
      </c>
      <c r="C4796" s="27" t="s">
        <v>104</v>
      </c>
      <c r="D4796" s="27" t="s">
        <v>307</v>
      </c>
      <c r="E4796" s="27" t="s">
        <v>713</v>
      </c>
      <c r="F4796" s="27" t="s">
        <v>1088</v>
      </c>
      <c r="G4796" s="27" t="s">
        <v>1089</v>
      </c>
      <c r="H4796" s="34" t="s">
        <v>109</v>
      </c>
      <c r="I4796" s="34" t="s">
        <v>110</v>
      </c>
      <c r="J4796" s="34" t="str">
        <f t="shared" si="372"/>
        <v>OverallOther Income</v>
      </c>
      <c r="K4796" s="34" t="str">
        <f t="shared" si="373"/>
        <v>936Other franchise/business expense</v>
      </c>
      <c r="L4796" s="28">
        <f>+SUMIF('TB 4-24'!M:M,$AL4796,'TB 4-24'!G:G)</f>
        <v>0</v>
      </c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>
        <f>+SUMIF('Input Sheet'!$S:$S,$AL4796,'Input Sheet'!C:C)</f>
        <v>0</v>
      </c>
      <c r="Z4796" s="28">
        <f>+SUMIF('Input Sheet'!$S:$S,$AL4796,'Input Sheet'!D:D)</f>
        <v>0</v>
      </c>
      <c r="AA4796" s="28">
        <f>+SUMIF('Input Sheet'!$S:$S,$AL4796,'Input Sheet'!E:E)</f>
        <v>0</v>
      </c>
      <c r="AB4796" s="28">
        <f>+SUMIF('Input Sheet'!$S:$S,$AL4796,'Input Sheet'!F:F)</f>
        <v>0</v>
      </c>
      <c r="AC4796" s="28">
        <f>+SUMIF('Input Sheet'!$S:$S,$AL4796,'Input Sheet'!G:G)</f>
        <v>0</v>
      </c>
      <c r="AD4796" s="28">
        <f>+SUMIF('Input Sheet'!$S:$S,$AL4796,'Input Sheet'!H:H)</f>
        <v>0</v>
      </c>
      <c r="AE4796" s="28">
        <f>+SUMIF('Input Sheet'!$S:$S,$AL4796,'Input Sheet'!I:I)</f>
        <v>0</v>
      </c>
      <c r="AF4796" s="28">
        <f>+SUMIF('Input Sheet'!$S:$S,$AL4796,'Input Sheet'!J:J)</f>
        <v>0</v>
      </c>
      <c r="AG4796" s="28">
        <f>+SUMIF('Input Sheet'!$S:$S,$AL4796,'Input Sheet'!K:K)</f>
        <v>0</v>
      </c>
      <c r="AH4796" s="28">
        <f>+SUMIF('Input Sheet'!$S:$S,$AL4796,'Input Sheet'!L:L)</f>
        <v>0</v>
      </c>
      <c r="AI4796" s="28">
        <f>+SUMIF('Input Sheet'!$S:$S,$AL4796,'Input Sheet'!M:M)</f>
        <v>0</v>
      </c>
      <c r="AJ4796" s="28">
        <f>+SUMIF('Input Sheet'!$S:$S,$AL4796,'Input Sheet'!N:N)</f>
        <v>0</v>
      </c>
      <c r="AK4796" s="28"/>
      <c r="AL4796" s="27" t="str">
        <f t="shared" si="371"/>
        <v>936-7390</v>
      </c>
      <c r="AM4796" s="34" t="str">
        <f t="shared" si="374"/>
        <v>Overall</v>
      </c>
      <c r="AN4796" s="34" t="str">
        <f t="shared" si="375"/>
        <v>OverallOther Income</v>
      </c>
      <c r="AO4796" s="35"/>
      <c r="AP4796" s="35"/>
      <c r="AQ4796" s="35"/>
    </row>
    <row r="4797" spans="1:43" x14ac:dyDescent="0.25">
      <c r="A4797" s="27" t="s">
        <v>103</v>
      </c>
      <c r="B4797" s="27" t="s">
        <v>104</v>
      </c>
      <c r="C4797" s="27" t="s">
        <v>104</v>
      </c>
      <c r="D4797" s="27" t="s">
        <v>307</v>
      </c>
      <c r="E4797" s="27" t="s">
        <v>712</v>
      </c>
      <c r="F4797" s="27" t="s">
        <v>1088</v>
      </c>
      <c r="G4797" s="27" t="s">
        <v>1089</v>
      </c>
      <c r="H4797" s="34" t="s">
        <v>109</v>
      </c>
      <c r="I4797" s="34" t="s">
        <v>110</v>
      </c>
      <c r="J4797" s="34" t="str">
        <f t="shared" si="372"/>
        <v>OverallOther Income</v>
      </c>
      <c r="K4797" s="34" t="str">
        <f t="shared" si="373"/>
        <v>935Other franchise/business expense</v>
      </c>
      <c r="L4797" s="28">
        <f>+SUMIF('TB 4-24'!M:M,$AL4797,'TB 4-24'!G:G)</f>
        <v>0</v>
      </c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>
        <f>+SUMIF('Input Sheet'!$S:$S,$AL4797,'Input Sheet'!C:C)</f>
        <v>0</v>
      </c>
      <c r="Z4797" s="28">
        <f>+SUMIF('Input Sheet'!$S:$S,$AL4797,'Input Sheet'!D:D)</f>
        <v>0</v>
      </c>
      <c r="AA4797" s="28">
        <f>+SUMIF('Input Sheet'!$S:$S,$AL4797,'Input Sheet'!E:E)</f>
        <v>0</v>
      </c>
      <c r="AB4797" s="28">
        <f>+SUMIF('Input Sheet'!$S:$S,$AL4797,'Input Sheet'!F:F)</f>
        <v>0</v>
      </c>
      <c r="AC4797" s="28">
        <f>+SUMIF('Input Sheet'!$S:$S,$AL4797,'Input Sheet'!G:G)</f>
        <v>0</v>
      </c>
      <c r="AD4797" s="28">
        <f>+SUMIF('Input Sheet'!$S:$S,$AL4797,'Input Sheet'!H:H)</f>
        <v>0</v>
      </c>
      <c r="AE4797" s="28">
        <f>+SUMIF('Input Sheet'!$S:$S,$AL4797,'Input Sheet'!I:I)</f>
        <v>0</v>
      </c>
      <c r="AF4797" s="28">
        <f>+SUMIF('Input Sheet'!$S:$S,$AL4797,'Input Sheet'!J:J)</f>
        <v>0</v>
      </c>
      <c r="AG4797" s="28">
        <f>+SUMIF('Input Sheet'!$S:$S,$AL4797,'Input Sheet'!K:K)</f>
        <v>0</v>
      </c>
      <c r="AH4797" s="28">
        <f>+SUMIF('Input Sheet'!$S:$S,$AL4797,'Input Sheet'!L:L)</f>
        <v>0</v>
      </c>
      <c r="AI4797" s="28">
        <f>+SUMIF('Input Sheet'!$S:$S,$AL4797,'Input Sheet'!M:M)</f>
        <v>0</v>
      </c>
      <c r="AJ4797" s="28">
        <f>+SUMIF('Input Sheet'!$S:$S,$AL4797,'Input Sheet'!N:N)</f>
        <v>0</v>
      </c>
      <c r="AK4797" s="28"/>
      <c r="AL4797" s="27" t="str">
        <f t="shared" si="371"/>
        <v>935-7390</v>
      </c>
      <c r="AM4797" s="34" t="str">
        <f t="shared" si="374"/>
        <v>Overall</v>
      </c>
      <c r="AN4797" s="34" t="str">
        <f t="shared" si="375"/>
        <v>OverallOther Income</v>
      </c>
      <c r="AO4797" s="35"/>
      <c r="AP4797" s="35"/>
      <c r="AQ4797" s="35"/>
    </row>
    <row r="4798" spans="1:43" x14ac:dyDescent="0.25">
      <c r="A4798" s="27" t="s">
        <v>103</v>
      </c>
      <c r="B4798" s="27" t="s">
        <v>104</v>
      </c>
      <c r="C4798" s="27" t="s">
        <v>104</v>
      </c>
      <c r="D4798" s="27" t="s">
        <v>497</v>
      </c>
      <c r="E4798" s="27" t="s">
        <v>713</v>
      </c>
      <c r="F4798" s="27" t="s">
        <v>1088</v>
      </c>
      <c r="G4798" s="27" t="s">
        <v>1089</v>
      </c>
      <c r="H4798" s="34" t="s">
        <v>109</v>
      </c>
      <c r="I4798" s="34" t="s">
        <v>110</v>
      </c>
      <c r="J4798" s="34" t="str">
        <f t="shared" si="372"/>
        <v>OverallOther Income</v>
      </c>
      <c r="K4798" s="34" t="str">
        <f t="shared" si="373"/>
        <v>936Other franchise/business expense</v>
      </c>
      <c r="L4798" s="28">
        <f>+SUMIF('TB 4-24'!M:M,$AL4798,'TB 4-24'!G:G)</f>
        <v>0</v>
      </c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>
        <f>+SUMIF('Input Sheet'!$S:$S,$AL4798,'Input Sheet'!C:C)</f>
        <v>0</v>
      </c>
      <c r="Z4798" s="28">
        <f>+SUMIF('Input Sheet'!$S:$S,$AL4798,'Input Sheet'!D:D)</f>
        <v>0</v>
      </c>
      <c r="AA4798" s="28">
        <f>+SUMIF('Input Sheet'!$S:$S,$AL4798,'Input Sheet'!E:E)</f>
        <v>0</v>
      </c>
      <c r="AB4798" s="28">
        <f>+SUMIF('Input Sheet'!$S:$S,$AL4798,'Input Sheet'!F:F)</f>
        <v>0</v>
      </c>
      <c r="AC4798" s="28">
        <f>+SUMIF('Input Sheet'!$S:$S,$AL4798,'Input Sheet'!G:G)</f>
        <v>0</v>
      </c>
      <c r="AD4798" s="28">
        <f>+SUMIF('Input Sheet'!$S:$S,$AL4798,'Input Sheet'!H:H)</f>
        <v>0</v>
      </c>
      <c r="AE4798" s="28">
        <f>+SUMIF('Input Sheet'!$S:$S,$AL4798,'Input Sheet'!I:I)</f>
        <v>0</v>
      </c>
      <c r="AF4798" s="28">
        <f>+SUMIF('Input Sheet'!$S:$S,$AL4798,'Input Sheet'!J:J)</f>
        <v>0</v>
      </c>
      <c r="AG4798" s="28">
        <f>+SUMIF('Input Sheet'!$S:$S,$AL4798,'Input Sheet'!K:K)</f>
        <v>0</v>
      </c>
      <c r="AH4798" s="28">
        <f>+SUMIF('Input Sheet'!$S:$S,$AL4798,'Input Sheet'!L:L)</f>
        <v>0</v>
      </c>
      <c r="AI4798" s="28">
        <f>+SUMIF('Input Sheet'!$S:$S,$AL4798,'Input Sheet'!M:M)</f>
        <v>0</v>
      </c>
      <c r="AJ4798" s="28">
        <f>+SUMIF('Input Sheet'!$S:$S,$AL4798,'Input Sheet'!N:N)</f>
        <v>0</v>
      </c>
      <c r="AK4798" s="28"/>
      <c r="AL4798" s="27" t="str">
        <f t="shared" si="371"/>
        <v>936-7410</v>
      </c>
      <c r="AM4798" s="34" t="str">
        <f t="shared" si="374"/>
        <v>Overall</v>
      </c>
      <c r="AN4798" s="34" t="str">
        <f t="shared" si="375"/>
        <v>OverallOther Income</v>
      </c>
      <c r="AO4798" s="35"/>
      <c r="AP4798" s="35"/>
      <c r="AQ4798" s="35"/>
    </row>
    <row r="4799" spans="1:43" x14ac:dyDescent="0.25">
      <c r="A4799" s="27" t="s">
        <v>103</v>
      </c>
      <c r="B4799" s="27" t="s">
        <v>104</v>
      </c>
      <c r="C4799" s="27" t="s">
        <v>104</v>
      </c>
      <c r="D4799" s="27" t="s">
        <v>497</v>
      </c>
      <c r="E4799" s="27" t="s">
        <v>712</v>
      </c>
      <c r="F4799" s="27" t="s">
        <v>1088</v>
      </c>
      <c r="G4799" s="27" t="s">
        <v>1089</v>
      </c>
      <c r="H4799" s="34" t="s">
        <v>109</v>
      </c>
      <c r="I4799" s="34" t="s">
        <v>110</v>
      </c>
      <c r="J4799" s="34" t="str">
        <f t="shared" si="372"/>
        <v>OverallOther Income</v>
      </c>
      <c r="K4799" s="34" t="str">
        <f t="shared" si="373"/>
        <v>935Other franchise/business expense</v>
      </c>
      <c r="L4799" s="28">
        <f>+SUMIF('TB 4-24'!M:M,$AL4799,'TB 4-24'!G:G)</f>
        <v>0</v>
      </c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>
        <f>+SUMIF('Input Sheet'!$S:$S,$AL4799,'Input Sheet'!C:C)</f>
        <v>0</v>
      </c>
      <c r="Z4799" s="28">
        <f>+SUMIF('Input Sheet'!$S:$S,$AL4799,'Input Sheet'!D:D)</f>
        <v>0</v>
      </c>
      <c r="AA4799" s="28">
        <f>+SUMIF('Input Sheet'!$S:$S,$AL4799,'Input Sheet'!E:E)</f>
        <v>0</v>
      </c>
      <c r="AB4799" s="28">
        <f>+SUMIF('Input Sheet'!$S:$S,$AL4799,'Input Sheet'!F:F)</f>
        <v>0</v>
      </c>
      <c r="AC4799" s="28">
        <f>+SUMIF('Input Sheet'!$S:$S,$AL4799,'Input Sheet'!G:G)</f>
        <v>0</v>
      </c>
      <c r="AD4799" s="28">
        <f>+SUMIF('Input Sheet'!$S:$S,$AL4799,'Input Sheet'!H:H)</f>
        <v>0</v>
      </c>
      <c r="AE4799" s="28">
        <f>+SUMIF('Input Sheet'!$S:$S,$AL4799,'Input Sheet'!I:I)</f>
        <v>0</v>
      </c>
      <c r="AF4799" s="28">
        <f>+SUMIF('Input Sheet'!$S:$S,$AL4799,'Input Sheet'!J:J)</f>
        <v>0</v>
      </c>
      <c r="AG4799" s="28">
        <f>+SUMIF('Input Sheet'!$S:$S,$AL4799,'Input Sheet'!K:K)</f>
        <v>0</v>
      </c>
      <c r="AH4799" s="28">
        <f>+SUMIF('Input Sheet'!$S:$S,$AL4799,'Input Sheet'!L:L)</f>
        <v>0</v>
      </c>
      <c r="AI4799" s="28">
        <f>+SUMIF('Input Sheet'!$S:$S,$AL4799,'Input Sheet'!M:M)</f>
        <v>0</v>
      </c>
      <c r="AJ4799" s="28">
        <f>+SUMIF('Input Sheet'!$S:$S,$AL4799,'Input Sheet'!N:N)</f>
        <v>0</v>
      </c>
      <c r="AK4799" s="28"/>
      <c r="AL4799" s="27" t="str">
        <f t="shared" si="371"/>
        <v>935-7410</v>
      </c>
      <c r="AM4799" s="34" t="str">
        <f t="shared" si="374"/>
        <v>Overall</v>
      </c>
      <c r="AN4799" s="34" t="str">
        <f t="shared" si="375"/>
        <v>OverallOther Income</v>
      </c>
      <c r="AO4799" s="35"/>
      <c r="AP4799" s="35"/>
      <c r="AQ4799" s="35"/>
    </row>
    <row r="4800" spans="1:43" x14ac:dyDescent="0.25">
      <c r="A4800" s="27" t="s">
        <v>103</v>
      </c>
      <c r="B4800" s="27" t="s">
        <v>104</v>
      </c>
      <c r="C4800" s="27" t="s">
        <v>104</v>
      </c>
      <c r="D4800" s="27" t="s">
        <v>143</v>
      </c>
      <c r="E4800" s="27" t="s">
        <v>713</v>
      </c>
      <c r="F4800" s="27" t="s">
        <v>1088</v>
      </c>
      <c r="G4800" s="27" t="s">
        <v>1089</v>
      </c>
      <c r="H4800" s="34" t="s">
        <v>109</v>
      </c>
      <c r="I4800" s="34" t="s">
        <v>110</v>
      </c>
      <c r="J4800" s="34" t="str">
        <f t="shared" si="372"/>
        <v>OverallOther Income</v>
      </c>
      <c r="K4800" s="34" t="str">
        <f t="shared" si="373"/>
        <v>936Other franchise/business expense</v>
      </c>
      <c r="L4800" s="28">
        <f>+SUMIF('TB 4-24'!M:M,$AL4800,'TB 4-24'!G:G)</f>
        <v>0</v>
      </c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>
        <f>+SUMIF('Input Sheet'!$S:$S,$AL4800,'Input Sheet'!C:C)</f>
        <v>0</v>
      </c>
      <c r="Z4800" s="28">
        <f>+SUMIF('Input Sheet'!$S:$S,$AL4800,'Input Sheet'!D:D)</f>
        <v>0</v>
      </c>
      <c r="AA4800" s="28">
        <f>+SUMIF('Input Sheet'!$S:$S,$AL4800,'Input Sheet'!E:E)</f>
        <v>0</v>
      </c>
      <c r="AB4800" s="28">
        <f>+SUMIF('Input Sheet'!$S:$S,$AL4800,'Input Sheet'!F:F)</f>
        <v>0</v>
      </c>
      <c r="AC4800" s="28">
        <f>+SUMIF('Input Sheet'!$S:$S,$AL4800,'Input Sheet'!G:G)</f>
        <v>0</v>
      </c>
      <c r="AD4800" s="28">
        <f>+SUMIF('Input Sheet'!$S:$S,$AL4800,'Input Sheet'!H:H)</f>
        <v>0</v>
      </c>
      <c r="AE4800" s="28">
        <f>+SUMIF('Input Sheet'!$S:$S,$AL4800,'Input Sheet'!I:I)</f>
        <v>0</v>
      </c>
      <c r="AF4800" s="28">
        <f>+SUMIF('Input Sheet'!$S:$S,$AL4800,'Input Sheet'!J:J)</f>
        <v>0</v>
      </c>
      <c r="AG4800" s="28">
        <f>+SUMIF('Input Sheet'!$S:$S,$AL4800,'Input Sheet'!K:K)</f>
        <v>0</v>
      </c>
      <c r="AH4800" s="28">
        <f>+SUMIF('Input Sheet'!$S:$S,$AL4800,'Input Sheet'!L:L)</f>
        <v>0</v>
      </c>
      <c r="AI4800" s="28">
        <f>+SUMIF('Input Sheet'!$S:$S,$AL4800,'Input Sheet'!M:M)</f>
        <v>0</v>
      </c>
      <c r="AJ4800" s="28">
        <f>+SUMIF('Input Sheet'!$S:$S,$AL4800,'Input Sheet'!N:N)</f>
        <v>0</v>
      </c>
      <c r="AK4800" s="28"/>
      <c r="AL4800" s="27" t="str">
        <f t="shared" si="371"/>
        <v>936-7430</v>
      </c>
      <c r="AM4800" s="34" t="str">
        <f t="shared" si="374"/>
        <v>Overall</v>
      </c>
      <c r="AN4800" s="34" t="str">
        <f t="shared" si="375"/>
        <v>OverallOther Income</v>
      </c>
      <c r="AO4800" s="35"/>
      <c r="AP4800" s="35"/>
      <c r="AQ4800" s="35"/>
    </row>
    <row r="4801" spans="1:43" x14ac:dyDescent="0.25">
      <c r="A4801" s="27" t="s">
        <v>103</v>
      </c>
      <c r="B4801" s="27" t="s">
        <v>104</v>
      </c>
      <c r="C4801" s="27" t="s">
        <v>104</v>
      </c>
      <c r="D4801" s="27" t="s">
        <v>143</v>
      </c>
      <c r="E4801" s="27" t="s">
        <v>712</v>
      </c>
      <c r="F4801" s="27" t="s">
        <v>1088</v>
      </c>
      <c r="G4801" s="27" t="s">
        <v>1089</v>
      </c>
      <c r="H4801" s="34" t="s">
        <v>109</v>
      </c>
      <c r="I4801" s="34" t="s">
        <v>110</v>
      </c>
      <c r="J4801" s="34" t="str">
        <f t="shared" si="372"/>
        <v>OverallOther Income</v>
      </c>
      <c r="K4801" s="34" t="str">
        <f t="shared" si="373"/>
        <v>935Other franchise/business expense</v>
      </c>
      <c r="L4801" s="28">
        <f>+SUMIF('TB 4-24'!M:M,$AL4801,'TB 4-24'!G:G)</f>
        <v>0</v>
      </c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>
        <f>+SUMIF('Input Sheet'!$S:$S,$AL4801,'Input Sheet'!C:C)</f>
        <v>0</v>
      </c>
      <c r="Z4801" s="28">
        <f>+SUMIF('Input Sheet'!$S:$S,$AL4801,'Input Sheet'!D:D)</f>
        <v>0</v>
      </c>
      <c r="AA4801" s="28">
        <f>+SUMIF('Input Sheet'!$S:$S,$AL4801,'Input Sheet'!E:E)</f>
        <v>0</v>
      </c>
      <c r="AB4801" s="28">
        <f>+SUMIF('Input Sheet'!$S:$S,$AL4801,'Input Sheet'!F:F)</f>
        <v>0</v>
      </c>
      <c r="AC4801" s="28">
        <f>+SUMIF('Input Sheet'!$S:$S,$AL4801,'Input Sheet'!G:G)</f>
        <v>0</v>
      </c>
      <c r="AD4801" s="28">
        <f>+SUMIF('Input Sheet'!$S:$S,$AL4801,'Input Sheet'!H:H)</f>
        <v>0</v>
      </c>
      <c r="AE4801" s="28">
        <f>+SUMIF('Input Sheet'!$S:$S,$AL4801,'Input Sheet'!I:I)</f>
        <v>0</v>
      </c>
      <c r="AF4801" s="28">
        <f>+SUMIF('Input Sheet'!$S:$S,$AL4801,'Input Sheet'!J:J)</f>
        <v>0</v>
      </c>
      <c r="AG4801" s="28">
        <f>+SUMIF('Input Sheet'!$S:$S,$AL4801,'Input Sheet'!K:K)</f>
        <v>0</v>
      </c>
      <c r="AH4801" s="28">
        <f>+SUMIF('Input Sheet'!$S:$S,$AL4801,'Input Sheet'!L:L)</f>
        <v>0</v>
      </c>
      <c r="AI4801" s="28">
        <f>+SUMIF('Input Sheet'!$S:$S,$AL4801,'Input Sheet'!M:M)</f>
        <v>0</v>
      </c>
      <c r="AJ4801" s="28">
        <f>+SUMIF('Input Sheet'!$S:$S,$AL4801,'Input Sheet'!N:N)</f>
        <v>0</v>
      </c>
      <c r="AK4801" s="28"/>
      <c r="AL4801" s="27" t="str">
        <f t="shared" si="371"/>
        <v>935-7430</v>
      </c>
      <c r="AM4801" s="34" t="str">
        <f t="shared" si="374"/>
        <v>Overall</v>
      </c>
      <c r="AN4801" s="34" t="str">
        <f t="shared" si="375"/>
        <v>OverallOther Income</v>
      </c>
      <c r="AO4801" s="35"/>
      <c r="AP4801" s="35"/>
      <c r="AQ4801" s="35"/>
    </row>
    <row r="4802" spans="1:43" x14ac:dyDescent="0.25">
      <c r="A4802" s="27" t="s">
        <v>103</v>
      </c>
      <c r="B4802" s="27" t="s">
        <v>104</v>
      </c>
      <c r="C4802" s="27" t="s">
        <v>104</v>
      </c>
      <c r="D4802" s="27" t="s">
        <v>146</v>
      </c>
      <c r="E4802" s="27" t="s">
        <v>713</v>
      </c>
      <c r="F4802" s="27" t="s">
        <v>1088</v>
      </c>
      <c r="G4802" s="27" t="s">
        <v>1089</v>
      </c>
      <c r="H4802" s="34" t="s">
        <v>109</v>
      </c>
      <c r="I4802" s="34" t="s">
        <v>110</v>
      </c>
      <c r="J4802" s="34" t="str">
        <f t="shared" si="372"/>
        <v>OverallOther Income</v>
      </c>
      <c r="K4802" s="34" t="str">
        <f t="shared" si="373"/>
        <v>936Other franchise/business expense</v>
      </c>
      <c r="L4802" s="28">
        <f>+SUMIF('TB 4-24'!M:M,$AL4802,'TB 4-24'!G:G)</f>
        <v>0</v>
      </c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>
        <f>+SUMIF('Input Sheet'!$S:$S,$AL4802,'Input Sheet'!C:C)</f>
        <v>0</v>
      </c>
      <c r="Z4802" s="28">
        <f>+SUMIF('Input Sheet'!$S:$S,$AL4802,'Input Sheet'!D:D)</f>
        <v>0</v>
      </c>
      <c r="AA4802" s="28">
        <f>+SUMIF('Input Sheet'!$S:$S,$AL4802,'Input Sheet'!E:E)</f>
        <v>0</v>
      </c>
      <c r="AB4802" s="28">
        <f>+SUMIF('Input Sheet'!$S:$S,$AL4802,'Input Sheet'!F:F)</f>
        <v>0</v>
      </c>
      <c r="AC4802" s="28">
        <f>+SUMIF('Input Sheet'!$S:$S,$AL4802,'Input Sheet'!G:G)</f>
        <v>0</v>
      </c>
      <c r="AD4802" s="28">
        <f>+SUMIF('Input Sheet'!$S:$S,$AL4802,'Input Sheet'!H:H)</f>
        <v>0</v>
      </c>
      <c r="AE4802" s="28">
        <f>+SUMIF('Input Sheet'!$S:$S,$AL4802,'Input Sheet'!I:I)</f>
        <v>0</v>
      </c>
      <c r="AF4802" s="28">
        <f>+SUMIF('Input Sheet'!$S:$S,$AL4802,'Input Sheet'!J:J)</f>
        <v>0</v>
      </c>
      <c r="AG4802" s="28">
        <f>+SUMIF('Input Sheet'!$S:$S,$AL4802,'Input Sheet'!K:K)</f>
        <v>0</v>
      </c>
      <c r="AH4802" s="28">
        <f>+SUMIF('Input Sheet'!$S:$S,$AL4802,'Input Sheet'!L:L)</f>
        <v>0</v>
      </c>
      <c r="AI4802" s="28">
        <f>+SUMIF('Input Sheet'!$S:$S,$AL4802,'Input Sheet'!M:M)</f>
        <v>0</v>
      </c>
      <c r="AJ4802" s="28">
        <f>+SUMIF('Input Sheet'!$S:$S,$AL4802,'Input Sheet'!N:N)</f>
        <v>0</v>
      </c>
      <c r="AK4802" s="28"/>
      <c r="AL4802" s="27" t="str">
        <f t="shared" si="371"/>
        <v>936-7450</v>
      </c>
      <c r="AM4802" s="34" t="str">
        <f t="shared" si="374"/>
        <v>Overall</v>
      </c>
      <c r="AN4802" s="34" t="str">
        <f t="shared" si="375"/>
        <v>OverallOther Income</v>
      </c>
      <c r="AO4802" s="35"/>
      <c r="AP4802" s="35"/>
      <c r="AQ4802" s="35"/>
    </row>
    <row r="4803" spans="1:43" x14ac:dyDescent="0.25">
      <c r="A4803" s="27" t="s">
        <v>103</v>
      </c>
      <c r="B4803" s="27" t="s">
        <v>104</v>
      </c>
      <c r="C4803" s="27" t="s">
        <v>104</v>
      </c>
      <c r="D4803" s="27" t="s">
        <v>146</v>
      </c>
      <c r="E4803" s="27" t="s">
        <v>712</v>
      </c>
      <c r="F4803" s="27" t="s">
        <v>1088</v>
      </c>
      <c r="G4803" s="27" t="s">
        <v>1089</v>
      </c>
      <c r="H4803" s="34" t="s">
        <v>109</v>
      </c>
      <c r="I4803" s="34" t="s">
        <v>110</v>
      </c>
      <c r="J4803" s="34" t="str">
        <f t="shared" si="372"/>
        <v>OverallOther Income</v>
      </c>
      <c r="K4803" s="34" t="str">
        <f t="shared" si="373"/>
        <v>935Other franchise/business expense</v>
      </c>
      <c r="L4803" s="28">
        <f>+SUMIF('TB 4-24'!M:M,$AL4803,'TB 4-24'!G:G)</f>
        <v>0</v>
      </c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>
        <f>+SUMIF('Input Sheet'!$S:$S,$AL4803,'Input Sheet'!C:C)</f>
        <v>0</v>
      </c>
      <c r="Z4803" s="28">
        <f>+SUMIF('Input Sheet'!$S:$S,$AL4803,'Input Sheet'!D:D)</f>
        <v>0</v>
      </c>
      <c r="AA4803" s="28">
        <f>+SUMIF('Input Sheet'!$S:$S,$AL4803,'Input Sheet'!E:E)</f>
        <v>0</v>
      </c>
      <c r="AB4803" s="28">
        <f>+SUMIF('Input Sheet'!$S:$S,$AL4803,'Input Sheet'!F:F)</f>
        <v>0</v>
      </c>
      <c r="AC4803" s="28">
        <f>+SUMIF('Input Sheet'!$S:$S,$AL4803,'Input Sheet'!G:G)</f>
        <v>0</v>
      </c>
      <c r="AD4803" s="28">
        <f>+SUMIF('Input Sheet'!$S:$S,$AL4803,'Input Sheet'!H:H)</f>
        <v>0</v>
      </c>
      <c r="AE4803" s="28">
        <f>+SUMIF('Input Sheet'!$S:$S,$AL4803,'Input Sheet'!I:I)</f>
        <v>0</v>
      </c>
      <c r="AF4803" s="28">
        <f>+SUMIF('Input Sheet'!$S:$S,$AL4803,'Input Sheet'!J:J)</f>
        <v>0</v>
      </c>
      <c r="AG4803" s="28">
        <f>+SUMIF('Input Sheet'!$S:$S,$AL4803,'Input Sheet'!K:K)</f>
        <v>0</v>
      </c>
      <c r="AH4803" s="28">
        <f>+SUMIF('Input Sheet'!$S:$S,$AL4803,'Input Sheet'!L:L)</f>
        <v>0</v>
      </c>
      <c r="AI4803" s="28">
        <f>+SUMIF('Input Sheet'!$S:$S,$AL4803,'Input Sheet'!M:M)</f>
        <v>0</v>
      </c>
      <c r="AJ4803" s="28">
        <f>+SUMIF('Input Sheet'!$S:$S,$AL4803,'Input Sheet'!N:N)</f>
        <v>0</v>
      </c>
      <c r="AK4803" s="28"/>
      <c r="AL4803" s="27" t="str">
        <f t="shared" ref="AL4803:AL4866" si="376">+E4803&amp;"-"&amp;D4803</f>
        <v>935-7450</v>
      </c>
      <c r="AM4803" s="34" t="str">
        <f t="shared" si="374"/>
        <v>Overall</v>
      </c>
      <c r="AN4803" s="34" t="str">
        <f t="shared" si="375"/>
        <v>OverallOther Income</v>
      </c>
      <c r="AO4803" s="35"/>
      <c r="AP4803" s="35"/>
      <c r="AQ4803" s="35"/>
    </row>
    <row r="4804" spans="1:43" x14ac:dyDescent="0.25">
      <c r="A4804" s="27" t="s">
        <v>103</v>
      </c>
      <c r="B4804" s="27" t="s">
        <v>104</v>
      </c>
      <c r="C4804" s="27" t="s">
        <v>104</v>
      </c>
      <c r="D4804" s="27" t="s">
        <v>192</v>
      </c>
      <c r="E4804" s="27" t="s">
        <v>713</v>
      </c>
      <c r="F4804" s="27" t="s">
        <v>1088</v>
      </c>
      <c r="G4804" s="27" t="s">
        <v>1089</v>
      </c>
      <c r="H4804" s="34" t="s">
        <v>109</v>
      </c>
      <c r="I4804" s="34" t="s">
        <v>110</v>
      </c>
      <c r="J4804" s="34" t="str">
        <f t="shared" ref="J4804:J4867" si="377">+H4804&amp;I4804</f>
        <v>OverallOther Income</v>
      </c>
      <c r="K4804" s="34" t="str">
        <f t="shared" ref="K4804:K4867" si="378">+E4804&amp;G4804</f>
        <v>936Other franchise/business expense</v>
      </c>
      <c r="L4804" s="28">
        <f>+SUMIF('TB 4-24'!M:M,$AL4804,'TB 4-24'!G:G)</f>
        <v>0</v>
      </c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>
        <f>+SUMIF('Input Sheet'!$S:$S,$AL4804,'Input Sheet'!C:C)</f>
        <v>0</v>
      </c>
      <c r="Z4804" s="28">
        <f>+SUMIF('Input Sheet'!$S:$S,$AL4804,'Input Sheet'!D:D)</f>
        <v>0</v>
      </c>
      <c r="AA4804" s="28">
        <f>+SUMIF('Input Sheet'!$S:$S,$AL4804,'Input Sheet'!E:E)</f>
        <v>0</v>
      </c>
      <c r="AB4804" s="28">
        <f>+SUMIF('Input Sheet'!$S:$S,$AL4804,'Input Sheet'!F:F)</f>
        <v>0</v>
      </c>
      <c r="AC4804" s="28">
        <f>+SUMIF('Input Sheet'!$S:$S,$AL4804,'Input Sheet'!G:G)</f>
        <v>0</v>
      </c>
      <c r="AD4804" s="28">
        <f>+SUMIF('Input Sheet'!$S:$S,$AL4804,'Input Sheet'!H:H)</f>
        <v>0</v>
      </c>
      <c r="AE4804" s="28">
        <f>+SUMIF('Input Sheet'!$S:$S,$AL4804,'Input Sheet'!I:I)</f>
        <v>0</v>
      </c>
      <c r="AF4804" s="28">
        <f>+SUMIF('Input Sheet'!$S:$S,$AL4804,'Input Sheet'!J:J)</f>
        <v>0</v>
      </c>
      <c r="AG4804" s="28">
        <f>+SUMIF('Input Sheet'!$S:$S,$AL4804,'Input Sheet'!K:K)</f>
        <v>0</v>
      </c>
      <c r="AH4804" s="28">
        <f>+SUMIF('Input Sheet'!$S:$S,$AL4804,'Input Sheet'!L:L)</f>
        <v>0</v>
      </c>
      <c r="AI4804" s="28">
        <f>+SUMIF('Input Sheet'!$S:$S,$AL4804,'Input Sheet'!M:M)</f>
        <v>0</v>
      </c>
      <c r="AJ4804" s="28">
        <f>+SUMIF('Input Sheet'!$S:$S,$AL4804,'Input Sheet'!N:N)</f>
        <v>0</v>
      </c>
      <c r="AK4804" s="28"/>
      <c r="AL4804" s="27" t="str">
        <f t="shared" si="376"/>
        <v>936-7452</v>
      </c>
      <c r="AM4804" s="34" t="str">
        <f t="shared" si="374"/>
        <v>Overall</v>
      </c>
      <c r="AN4804" s="34" t="str">
        <f t="shared" si="375"/>
        <v>OverallOther Income</v>
      </c>
      <c r="AO4804" s="35"/>
      <c r="AP4804" s="35"/>
      <c r="AQ4804" s="35"/>
    </row>
    <row r="4805" spans="1:43" x14ac:dyDescent="0.25">
      <c r="A4805" s="27" t="s">
        <v>103</v>
      </c>
      <c r="B4805" s="27" t="s">
        <v>104</v>
      </c>
      <c r="C4805" s="27" t="s">
        <v>104</v>
      </c>
      <c r="D4805" s="27" t="s">
        <v>192</v>
      </c>
      <c r="E4805" s="27" t="s">
        <v>712</v>
      </c>
      <c r="F4805" s="27" t="s">
        <v>1088</v>
      </c>
      <c r="G4805" s="27" t="s">
        <v>1089</v>
      </c>
      <c r="H4805" s="34" t="s">
        <v>109</v>
      </c>
      <c r="I4805" s="34" t="s">
        <v>110</v>
      </c>
      <c r="J4805" s="34" t="str">
        <f t="shared" si="377"/>
        <v>OverallOther Income</v>
      </c>
      <c r="K4805" s="34" t="str">
        <f t="shared" si="378"/>
        <v>935Other franchise/business expense</v>
      </c>
      <c r="L4805" s="28">
        <f>+SUMIF('TB 4-24'!M:M,$AL4805,'TB 4-24'!G:G)</f>
        <v>0</v>
      </c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>
        <f>+SUMIF('Input Sheet'!$S:$S,$AL4805,'Input Sheet'!C:C)</f>
        <v>0</v>
      </c>
      <c r="Z4805" s="28">
        <f>+SUMIF('Input Sheet'!$S:$S,$AL4805,'Input Sheet'!D:D)</f>
        <v>0</v>
      </c>
      <c r="AA4805" s="28">
        <f>+SUMIF('Input Sheet'!$S:$S,$AL4805,'Input Sheet'!E:E)</f>
        <v>0</v>
      </c>
      <c r="AB4805" s="28">
        <f>+SUMIF('Input Sheet'!$S:$S,$AL4805,'Input Sheet'!F:F)</f>
        <v>0</v>
      </c>
      <c r="AC4805" s="28">
        <f>+SUMIF('Input Sheet'!$S:$S,$AL4805,'Input Sheet'!G:G)</f>
        <v>0</v>
      </c>
      <c r="AD4805" s="28">
        <f>+SUMIF('Input Sheet'!$S:$S,$AL4805,'Input Sheet'!H:H)</f>
        <v>0</v>
      </c>
      <c r="AE4805" s="28">
        <f>+SUMIF('Input Sheet'!$S:$S,$AL4805,'Input Sheet'!I:I)</f>
        <v>0</v>
      </c>
      <c r="AF4805" s="28">
        <f>+SUMIF('Input Sheet'!$S:$S,$AL4805,'Input Sheet'!J:J)</f>
        <v>0</v>
      </c>
      <c r="AG4805" s="28">
        <f>+SUMIF('Input Sheet'!$S:$S,$AL4805,'Input Sheet'!K:K)</f>
        <v>0</v>
      </c>
      <c r="AH4805" s="28">
        <f>+SUMIF('Input Sheet'!$S:$S,$AL4805,'Input Sheet'!L:L)</f>
        <v>0</v>
      </c>
      <c r="AI4805" s="28">
        <f>+SUMIF('Input Sheet'!$S:$S,$AL4805,'Input Sheet'!M:M)</f>
        <v>0</v>
      </c>
      <c r="AJ4805" s="28">
        <f>+SUMIF('Input Sheet'!$S:$S,$AL4805,'Input Sheet'!N:N)</f>
        <v>0</v>
      </c>
      <c r="AK4805" s="28"/>
      <c r="AL4805" s="27" t="str">
        <f t="shared" si="376"/>
        <v>935-7452</v>
      </c>
      <c r="AM4805" s="34" t="str">
        <f t="shared" ref="AM4805:AM4868" si="379">H4805</f>
        <v>Overall</v>
      </c>
      <c r="AN4805" s="34" t="str">
        <f t="shared" ref="AN4805:AN4868" si="380">J4805</f>
        <v>OverallOther Income</v>
      </c>
      <c r="AO4805" s="35"/>
      <c r="AP4805" s="35"/>
      <c r="AQ4805" s="35"/>
    </row>
    <row r="4806" spans="1:43" x14ac:dyDescent="0.25">
      <c r="A4806" s="27" t="s">
        <v>103</v>
      </c>
      <c r="B4806" s="27" t="s">
        <v>104</v>
      </c>
      <c r="C4806" s="27" t="s">
        <v>104</v>
      </c>
      <c r="D4806" s="27" t="s">
        <v>1090</v>
      </c>
      <c r="E4806" s="27" t="s">
        <v>1090</v>
      </c>
      <c r="F4806" s="27" t="s">
        <v>1088</v>
      </c>
      <c r="G4806" s="27" t="s">
        <v>1089</v>
      </c>
      <c r="H4806" s="34" t="s">
        <v>109</v>
      </c>
      <c r="I4806" s="34" t="s">
        <v>110</v>
      </c>
      <c r="J4806" s="34" t="str">
        <f t="shared" si="377"/>
        <v>OverallOther Income</v>
      </c>
      <c r="K4806" s="34" t="str">
        <f>+E4806&amp;G4806</f>
        <v>####Other franchise/business expense</v>
      </c>
      <c r="L4806" s="28">
        <f>+SUMIF('TB 4-24'!M:M,$AL4806,'TB 4-24'!G:G)</f>
        <v>0</v>
      </c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>
        <f>+SUMIF('Input Sheet'!$S:$S,$AL4806,'Input Sheet'!C:C)</f>
        <v>0</v>
      </c>
      <c r="Z4806" s="28">
        <f>+SUMIF('Input Sheet'!$S:$S,$AL4806,'Input Sheet'!D:D)</f>
        <v>0</v>
      </c>
      <c r="AA4806" s="28">
        <f>+SUMIF('Input Sheet'!$S:$S,$AL4806,'Input Sheet'!E:E)</f>
        <v>0</v>
      </c>
      <c r="AB4806" s="28">
        <f>+SUMIF('Input Sheet'!$S:$S,$AL4806,'Input Sheet'!F:F)</f>
        <v>0</v>
      </c>
      <c r="AC4806" s="28">
        <f>+SUMIF('Input Sheet'!$S:$S,$AL4806,'Input Sheet'!G:G)</f>
        <v>0</v>
      </c>
      <c r="AD4806" s="28">
        <f>+SUMIF('Input Sheet'!$S:$S,$AL4806,'Input Sheet'!H:H)</f>
        <v>0</v>
      </c>
      <c r="AE4806" s="28">
        <f>+SUMIF('Input Sheet'!$S:$S,$AL4806,'Input Sheet'!I:I)</f>
        <v>0</v>
      </c>
      <c r="AF4806" s="28">
        <f>+SUMIF('Input Sheet'!$S:$S,$AL4806,'Input Sheet'!J:J)</f>
        <v>0</v>
      </c>
      <c r="AG4806" s="28">
        <f>+SUMIF('Input Sheet'!$S:$S,$AL4806,'Input Sheet'!K:K)</f>
        <v>0</v>
      </c>
      <c r="AH4806" s="28">
        <f>+SUMIF('Input Sheet'!$S:$S,$AL4806,'Input Sheet'!L:L)</f>
        <v>0</v>
      </c>
      <c r="AI4806" s="28">
        <f>+SUMIF('Input Sheet'!$S:$S,$AL4806,'Input Sheet'!M:M)</f>
        <v>0</v>
      </c>
      <c r="AJ4806" s="28">
        <f>+SUMIF('Input Sheet'!$S:$S,$AL4806,'Input Sheet'!N:N)</f>
        <v>0</v>
      </c>
      <c r="AK4806" s="28"/>
      <c r="AL4806" s="27" t="str">
        <f t="shared" si="376"/>
        <v>####-####</v>
      </c>
      <c r="AM4806" s="34" t="str">
        <f t="shared" si="379"/>
        <v>Overall</v>
      </c>
      <c r="AN4806" s="34" t="str">
        <f t="shared" si="380"/>
        <v>OverallOther Income</v>
      </c>
      <c r="AO4806" s="35"/>
      <c r="AP4806" s="35"/>
      <c r="AQ4806" s="35"/>
    </row>
    <row r="4807" spans="1:43" x14ac:dyDescent="0.25">
      <c r="A4807" s="27" t="s">
        <v>103</v>
      </c>
      <c r="B4807" s="27" t="s">
        <v>104</v>
      </c>
      <c r="C4807" s="27" t="s">
        <v>104</v>
      </c>
      <c r="D4807" s="27" t="s">
        <v>1090</v>
      </c>
      <c r="E4807" s="27" t="s">
        <v>1090</v>
      </c>
      <c r="F4807" s="27" t="s">
        <v>1088</v>
      </c>
      <c r="G4807" s="27" t="s">
        <v>1089</v>
      </c>
      <c r="H4807" s="34" t="s">
        <v>109</v>
      </c>
      <c r="I4807" s="34" t="s">
        <v>110</v>
      </c>
      <c r="J4807" s="34" t="str">
        <f t="shared" si="377"/>
        <v>OverallOther Income</v>
      </c>
      <c r="K4807" s="34" t="str">
        <f t="shared" si="378"/>
        <v>####Other franchise/business expense</v>
      </c>
      <c r="L4807" s="28">
        <f>+SUMIF('TB 4-24'!M:M,$AL4807,'TB 4-24'!G:G)</f>
        <v>0</v>
      </c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>
        <f>+SUMIF('Input Sheet'!$S:$S,$AL4807,'Input Sheet'!C:C)</f>
        <v>0</v>
      </c>
      <c r="Z4807" s="28">
        <f>+SUMIF('Input Sheet'!$S:$S,$AL4807,'Input Sheet'!D:D)</f>
        <v>0</v>
      </c>
      <c r="AA4807" s="28">
        <f>+SUMIF('Input Sheet'!$S:$S,$AL4807,'Input Sheet'!E:E)</f>
        <v>0</v>
      </c>
      <c r="AB4807" s="28">
        <f>+SUMIF('Input Sheet'!$S:$S,$AL4807,'Input Sheet'!F:F)</f>
        <v>0</v>
      </c>
      <c r="AC4807" s="28">
        <f>+SUMIF('Input Sheet'!$S:$S,$AL4807,'Input Sheet'!G:G)</f>
        <v>0</v>
      </c>
      <c r="AD4807" s="28">
        <f>+SUMIF('Input Sheet'!$S:$S,$AL4807,'Input Sheet'!H:H)</f>
        <v>0</v>
      </c>
      <c r="AE4807" s="28">
        <f>+SUMIF('Input Sheet'!$S:$S,$AL4807,'Input Sheet'!I:I)</f>
        <v>0</v>
      </c>
      <c r="AF4807" s="28">
        <f>+SUMIF('Input Sheet'!$S:$S,$AL4807,'Input Sheet'!J:J)</f>
        <v>0</v>
      </c>
      <c r="AG4807" s="28">
        <f>+SUMIF('Input Sheet'!$S:$S,$AL4807,'Input Sheet'!K:K)</f>
        <v>0</v>
      </c>
      <c r="AH4807" s="28">
        <f>+SUMIF('Input Sheet'!$S:$S,$AL4807,'Input Sheet'!L:L)</f>
        <v>0</v>
      </c>
      <c r="AI4807" s="28">
        <f>+SUMIF('Input Sheet'!$S:$S,$AL4807,'Input Sheet'!M:M)</f>
        <v>0</v>
      </c>
      <c r="AJ4807" s="28">
        <f>+SUMIF('Input Sheet'!$S:$S,$AL4807,'Input Sheet'!N:N)</f>
        <v>0</v>
      </c>
      <c r="AK4807" s="28"/>
      <c r="AL4807" s="27" t="str">
        <f t="shared" si="376"/>
        <v>####-####</v>
      </c>
      <c r="AM4807" s="34" t="str">
        <f t="shared" si="379"/>
        <v>Overall</v>
      </c>
      <c r="AN4807" s="34" t="str">
        <f t="shared" si="380"/>
        <v>OverallOther Income</v>
      </c>
      <c r="AO4807" s="35"/>
      <c r="AP4807" s="35"/>
      <c r="AQ4807" s="35"/>
    </row>
    <row r="4808" spans="1:43" x14ac:dyDescent="0.25">
      <c r="A4808" s="27" t="s">
        <v>103</v>
      </c>
      <c r="B4808" s="27" t="s">
        <v>104</v>
      </c>
      <c r="C4808" s="27" t="s">
        <v>104</v>
      </c>
      <c r="D4808" s="27" t="s">
        <v>174</v>
      </c>
      <c r="E4808" s="27" t="s">
        <v>713</v>
      </c>
      <c r="F4808" s="27" t="s">
        <v>1088</v>
      </c>
      <c r="G4808" s="27" t="s">
        <v>1089</v>
      </c>
      <c r="H4808" s="34" t="s">
        <v>109</v>
      </c>
      <c r="I4808" s="34" t="s">
        <v>110</v>
      </c>
      <c r="J4808" s="34" t="str">
        <f t="shared" si="377"/>
        <v>OverallOther Income</v>
      </c>
      <c r="K4808" s="34" t="str">
        <f t="shared" si="378"/>
        <v>936Other franchise/business expense</v>
      </c>
      <c r="L4808" s="28">
        <f>+SUMIF('TB 4-24'!M:M,$AL4808,'TB 4-24'!G:G)</f>
        <v>0</v>
      </c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>
        <f>+SUMIF('Input Sheet'!$S:$S,$AL4808,'Input Sheet'!C:C)</f>
        <v>0</v>
      </c>
      <c r="Z4808" s="28">
        <f>+SUMIF('Input Sheet'!$S:$S,$AL4808,'Input Sheet'!D:D)</f>
        <v>0</v>
      </c>
      <c r="AA4808" s="28">
        <f>+SUMIF('Input Sheet'!$S:$S,$AL4808,'Input Sheet'!E:E)</f>
        <v>0</v>
      </c>
      <c r="AB4808" s="28">
        <f>+SUMIF('Input Sheet'!$S:$S,$AL4808,'Input Sheet'!F:F)</f>
        <v>0</v>
      </c>
      <c r="AC4808" s="28">
        <f>+SUMIF('Input Sheet'!$S:$S,$AL4808,'Input Sheet'!G:G)</f>
        <v>0</v>
      </c>
      <c r="AD4808" s="28">
        <f>+SUMIF('Input Sheet'!$S:$S,$AL4808,'Input Sheet'!H:H)</f>
        <v>0</v>
      </c>
      <c r="AE4808" s="28">
        <f>+SUMIF('Input Sheet'!$S:$S,$AL4808,'Input Sheet'!I:I)</f>
        <v>0</v>
      </c>
      <c r="AF4808" s="28">
        <f>+SUMIF('Input Sheet'!$S:$S,$AL4808,'Input Sheet'!J:J)</f>
        <v>0</v>
      </c>
      <c r="AG4808" s="28">
        <f>+SUMIF('Input Sheet'!$S:$S,$AL4808,'Input Sheet'!K:K)</f>
        <v>0</v>
      </c>
      <c r="AH4808" s="28">
        <f>+SUMIF('Input Sheet'!$S:$S,$AL4808,'Input Sheet'!L:L)</f>
        <v>0</v>
      </c>
      <c r="AI4808" s="28">
        <f>+SUMIF('Input Sheet'!$S:$S,$AL4808,'Input Sheet'!M:M)</f>
        <v>0</v>
      </c>
      <c r="AJ4808" s="28">
        <f>+SUMIF('Input Sheet'!$S:$S,$AL4808,'Input Sheet'!N:N)</f>
        <v>0</v>
      </c>
      <c r="AK4808" s="28"/>
      <c r="AL4808" s="27" t="str">
        <f t="shared" si="376"/>
        <v>936-7454</v>
      </c>
      <c r="AM4808" s="34" t="str">
        <f t="shared" si="379"/>
        <v>Overall</v>
      </c>
      <c r="AN4808" s="34" t="str">
        <f t="shared" si="380"/>
        <v>OverallOther Income</v>
      </c>
      <c r="AO4808" s="35"/>
      <c r="AP4808" s="35"/>
      <c r="AQ4808" s="35"/>
    </row>
    <row r="4809" spans="1:43" x14ac:dyDescent="0.25">
      <c r="A4809" s="27" t="s">
        <v>103</v>
      </c>
      <c r="B4809" s="27" t="s">
        <v>104</v>
      </c>
      <c r="C4809" s="27" t="s">
        <v>104</v>
      </c>
      <c r="D4809" s="27" t="s">
        <v>174</v>
      </c>
      <c r="E4809" s="27" t="s">
        <v>712</v>
      </c>
      <c r="F4809" s="27" t="s">
        <v>1088</v>
      </c>
      <c r="G4809" s="27" t="s">
        <v>1089</v>
      </c>
      <c r="H4809" s="34" t="s">
        <v>109</v>
      </c>
      <c r="I4809" s="34" t="s">
        <v>110</v>
      </c>
      <c r="J4809" s="34" t="str">
        <f t="shared" si="377"/>
        <v>OverallOther Income</v>
      </c>
      <c r="K4809" s="34" t="str">
        <f t="shared" si="378"/>
        <v>935Other franchise/business expense</v>
      </c>
      <c r="L4809" s="28">
        <f>+SUMIF('TB 4-24'!M:M,$AL4809,'TB 4-24'!G:G)</f>
        <v>0</v>
      </c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>
        <f>+SUMIF('Input Sheet'!$S:$S,$AL4809,'Input Sheet'!C:C)</f>
        <v>0</v>
      </c>
      <c r="Z4809" s="28">
        <f>+SUMIF('Input Sheet'!$S:$S,$AL4809,'Input Sheet'!D:D)</f>
        <v>0</v>
      </c>
      <c r="AA4809" s="28">
        <f>+SUMIF('Input Sheet'!$S:$S,$AL4809,'Input Sheet'!E:E)</f>
        <v>0</v>
      </c>
      <c r="AB4809" s="28">
        <f>+SUMIF('Input Sheet'!$S:$S,$AL4809,'Input Sheet'!F:F)</f>
        <v>0</v>
      </c>
      <c r="AC4809" s="28">
        <f>+SUMIF('Input Sheet'!$S:$S,$AL4809,'Input Sheet'!G:G)</f>
        <v>0</v>
      </c>
      <c r="AD4809" s="28">
        <f>+SUMIF('Input Sheet'!$S:$S,$AL4809,'Input Sheet'!H:H)</f>
        <v>0</v>
      </c>
      <c r="AE4809" s="28">
        <f>+SUMIF('Input Sheet'!$S:$S,$AL4809,'Input Sheet'!I:I)</f>
        <v>0</v>
      </c>
      <c r="AF4809" s="28">
        <f>+SUMIF('Input Sheet'!$S:$S,$AL4809,'Input Sheet'!J:J)</f>
        <v>0</v>
      </c>
      <c r="AG4809" s="28">
        <f>+SUMIF('Input Sheet'!$S:$S,$AL4809,'Input Sheet'!K:K)</f>
        <v>0</v>
      </c>
      <c r="AH4809" s="28">
        <f>+SUMIF('Input Sheet'!$S:$S,$AL4809,'Input Sheet'!L:L)</f>
        <v>0</v>
      </c>
      <c r="AI4809" s="28">
        <f>+SUMIF('Input Sheet'!$S:$S,$AL4809,'Input Sheet'!M:M)</f>
        <v>0</v>
      </c>
      <c r="AJ4809" s="28">
        <f>+SUMIF('Input Sheet'!$S:$S,$AL4809,'Input Sheet'!N:N)</f>
        <v>0</v>
      </c>
      <c r="AK4809" s="28"/>
      <c r="AL4809" s="27" t="str">
        <f t="shared" si="376"/>
        <v>935-7454</v>
      </c>
      <c r="AM4809" s="34" t="str">
        <f t="shared" si="379"/>
        <v>Overall</v>
      </c>
      <c r="AN4809" s="34" t="str">
        <f t="shared" si="380"/>
        <v>OverallOther Income</v>
      </c>
      <c r="AO4809" s="35"/>
      <c r="AP4809" s="35"/>
      <c r="AQ4809" s="35"/>
    </row>
    <row r="4810" spans="1:43" x14ac:dyDescent="0.25">
      <c r="A4810" s="27" t="s">
        <v>103</v>
      </c>
      <c r="B4810" s="27" t="s">
        <v>104</v>
      </c>
      <c r="C4810" s="27" t="s">
        <v>104</v>
      </c>
      <c r="D4810" s="27" t="s">
        <v>119</v>
      </c>
      <c r="E4810" s="27" t="s">
        <v>713</v>
      </c>
      <c r="F4810" s="27" t="s">
        <v>1088</v>
      </c>
      <c r="G4810" s="27" t="s">
        <v>1089</v>
      </c>
      <c r="H4810" s="34" t="s">
        <v>109</v>
      </c>
      <c r="I4810" s="34" t="s">
        <v>110</v>
      </c>
      <c r="J4810" s="34" t="str">
        <f t="shared" si="377"/>
        <v>OverallOther Income</v>
      </c>
      <c r="K4810" s="34" t="str">
        <f t="shared" si="378"/>
        <v>936Other franchise/business expense</v>
      </c>
      <c r="L4810" s="28">
        <f>+SUMIF('TB 4-24'!M:M,$AL4810,'TB 4-24'!G:G)</f>
        <v>0</v>
      </c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>
        <f>+SUMIF('Input Sheet'!$S:$S,$AL4810,'Input Sheet'!C:C)</f>
        <v>0</v>
      </c>
      <c r="Z4810" s="28">
        <f>+SUMIF('Input Sheet'!$S:$S,$AL4810,'Input Sheet'!D:D)</f>
        <v>0</v>
      </c>
      <c r="AA4810" s="28">
        <f>+SUMIF('Input Sheet'!$S:$S,$AL4810,'Input Sheet'!E:E)</f>
        <v>0</v>
      </c>
      <c r="AB4810" s="28">
        <f>+SUMIF('Input Sheet'!$S:$S,$AL4810,'Input Sheet'!F:F)</f>
        <v>0</v>
      </c>
      <c r="AC4810" s="28">
        <f>+SUMIF('Input Sheet'!$S:$S,$AL4810,'Input Sheet'!G:G)</f>
        <v>0</v>
      </c>
      <c r="AD4810" s="28">
        <f>+SUMIF('Input Sheet'!$S:$S,$AL4810,'Input Sheet'!H:H)</f>
        <v>0</v>
      </c>
      <c r="AE4810" s="28">
        <f>+SUMIF('Input Sheet'!$S:$S,$AL4810,'Input Sheet'!I:I)</f>
        <v>0</v>
      </c>
      <c r="AF4810" s="28">
        <f>+SUMIF('Input Sheet'!$S:$S,$AL4810,'Input Sheet'!J:J)</f>
        <v>0</v>
      </c>
      <c r="AG4810" s="28">
        <f>+SUMIF('Input Sheet'!$S:$S,$AL4810,'Input Sheet'!K:K)</f>
        <v>0</v>
      </c>
      <c r="AH4810" s="28">
        <f>+SUMIF('Input Sheet'!$S:$S,$AL4810,'Input Sheet'!L:L)</f>
        <v>0</v>
      </c>
      <c r="AI4810" s="28">
        <f>+SUMIF('Input Sheet'!$S:$S,$AL4810,'Input Sheet'!M:M)</f>
        <v>0</v>
      </c>
      <c r="AJ4810" s="28">
        <f>+SUMIF('Input Sheet'!$S:$S,$AL4810,'Input Sheet'!N:N)</f>
        <v>0</v>
      </c>
      <c r="AK4810" s="28"/>
      <c r="AL4810" s="27" t="str">
        <f t="shared" si="376"/>
        <v>936-7455</v>
      </c>
      <c r="AM4810" s="34" t="str">
        <f t="shared" si="379"/>
        <v>Overall</v>
      </c>
      <c r="AN4810" s="34" t="str">
        <f t="shared" si="380"/>
        <v>OverallOther Income</v>
      </c>
      <c r="AO4810" s="35"/>
      <c r="AP4810" s="35"/>
      <c r="AQ4810" s="35"/>
    </row>
    <row r="4811" spans="1:43" x14ac:dyDescent="0.25">
      <c r="A4811" s="27" t="s">
        <v>103</v>
      </c>
      <c r="B4811" s="27" t="s">
        <v>104</v>
      </c>
      <c r="C4811" s="27" t="s">
        <v>104</v>
      </c>
      <c r="D4811" s="27" t="s">
        <v>119</v>
      </c>
      <c r="E4811" s="27" t="s">
        <v>712</v>
      </c>
      <c r="F4811" s="27" t="s">
        <v>1088</v>
      </c>
      <c r="G4811" s="27" t="s">
        <v>1089</v>
      </c>
      <c r="H4811" s="34" t="s">
        <v>109</v>
      </c>
      <c r="I4811" s="34" t="s">
        <v>110</v>
      </c>
      <c r="J4811" s="34" t="str">
        <f t="shared" si="377"/>
        <v>OverallOther Income</v>
      </c>
      <c r="K4811" s="34" t="str">
        <f t="shared" si="378"/>
        <v>935Other franchise/business expense</v>
      </c>
      <c r="L4811" s="28">
        <f>+SUMIF('TB 4-24'!M:M,$AL4811,'TB 4-24'!G:G)</f>
        <v>0</v>
      </c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>
        <f>+SUMIF('Input Sheet'!$S:$S,$AL4811,'Input Sheet'!C:C)</f>
        <v>0</v>
      </c>
      <c r="Z4811" s="28">
        <f>+SUMIF('Input Sheet'!$S:$S,$AL4811,'Input Sheet'!D:D)</f>
        <v>0</v>
      </c>
      <c r="AA4811" s="28">
        <f>+SUMIF('Input Sheet'!$S:$S,$AL4811,'Input Sheet'!E:E)</f>
        <v>0</v>
      </c>
      <c r="AB4811" s="28">
        <f>+SUMIF('Input Sheet'!$S:$S,$AL4811,'Input Sheet'!F:F)</f>
        <v>0</v>
      </c>
      <c r="AC4811" s="28">
        <f>+SUMIF('Input Sheet'!$S:$S,$AL4811,'Input Sheet'!G:G)</f>
        <v>0</v>
      </c>
      <c r="AD4811" s="28">
        <f>+SUMIF('Input Sheet'!$S:$S,$AL4811,'Input Sheet'!H:H)</f>
        <v>0</v>
      </c>
      <c r="AE4811" s="28">
        <f>+SUMIF('Input Sheet'!$S:$S,$AL4811,'Input Sheet'!I:I)</f>
        <v>0</v>
      </c>
      <c r="AF4811" s="28">
        <f>+SUMIF('Input Sheet'!$S:$S,$AL4811,'Input Sheet'!J:J)</f>
        <v>0</v>
      </c>
      <c r="AG4811" s="28">
        <f>+SUMIF('Input Sheet'!$S:$S,$AL4811,'Input Sheet'!K:K)</f>
        <v>0</v>
      </c>
      <c r="AH4811" s="28">
        <f>+SUMIF('Input Sheet'!$S:$S,$AL4811,'Input Sheet'!L:L)</f>
        <v>0</v>
      </c>
      <c r="AI4811" s="28">
        <f>+SUMIF('Input Sheet'!$S:$S,$AL4811,'Input Sheet'!M:M)</f>
        <v>0</v>
      </c>
      <c r="AJ4811" s="28">
        <f>+SUMIF('Input Sheet'!$S:$S,$AL4811,'Input Sheet'!N:N)</f>
        <v>0</v>
      </c>
      <c r="AK4811" s="28"/>
      <c r="AL4811" s="27" t="str">
        <f t="shared" si="376"/>
        <v>935-7455</v>
      </c>
      <c r="AM4811" s="34" t="str">
        <f t="shared" si="379"/>
        <v>Overall</v>
      </c>
      <c r="AN4811" s="34" t="str">
        <f t="shared" si="380"/>
        <v>OverallOther Income</v>
      </c>
      <c r="AO4811" s="35"/>
      <c r="AP4811" s="35"/>
      <c r="AQ4811" s="35"/>
    </row>
    <row r="4812" spans="1:43" x14ac:dyDescent="0.25">
      <c r="A4812" s="27" t="s">
        <v>103</v>
      </c>
      <c r="B4812" s="27" t="s">
        <v>104</v>
      </c>
      <c r="C4812" s="27" t="s">
        <v>104</v>
      </c>
      <c r="D4812" s="27" t="s">
        <v>195</v>
      </c>
      <c r="E4812" s="27" t="s">
        <v>713</v>
      </c>
      <c r="F4812" s="27" t="s">
        <v>1088</v>
      </c>
      <c r="G4812" s="27" t="s">
        <v>1089</v>
      </c>
      <c r="H4812" s="34" t="s">
        <v>109</v>
      </c>
      <c r="I4812" s="34" t="s">
        <v>110</v>
      </c>
      <c r="J4812" s="34" t="str">
        <f t="shared" si="377"/>
        <v>OverallOther Income</v>
      </c>
      <c r="K4812" s="34" t="str">
        <f t="shared" si="378"/>
        <v>936Other franchise/business expense</v>
      </c>
      <c r="L4812" s="28">
        <f>+SUMIF('TB 4-24'!M:M,$AL4812,'TB 4-24'!G:G)</f>
        <v>0</v>
      </c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>
        <f>+SUMIF('Input Sheet'!$S:$S,$AL4812,'Input Sheet'!C:C)</f>
        <v>0</v>
      </c>
      <c r="Z4812" s="28">
        <f>+SUMIF('Input Sheet'!$S:$S,$AL4812,'Input Sheet'!D:D)</f>
        <v>0</v>
      </c>
      <c r="AA4812" s="28">
        <f>+SUMIF('Input Sheet'!$S:$S,$AL4812,'Input Sheet'!E:E)</f>
        <v>0</v>
      </c>
      <c r="AB4812" s="28">
        <f>+SUMIF('Input Sheet'!$S:$S,$AL4812,'Input Sheet'!F:F)</f>
        <v>0</v>
      </c>
      <c r="AC4812" s="28">
        <f>+SUMIF('Input Sheet'!$S:$S,$AL4812,'Input Sheet'!G:G)</f>
        <v>0</v>
      </c>
      <c r="AD4812" s="28">
        <f>+SUMIF('Input Sheet'!$S:$S,$AL4812,'Input Sheet'!H:H)</f>
        <v>0</v>
      </c>
      <c r="AE4812" s="28">
        <f>+SUMIF('Input Sheet'!$S:$S,$AL4812,'Input Sheet'!I:I)</f>
        <v>0</v>
      </c>
      <c r="AF4812" s="28">
        <f>+SUMIF('Input Sheet'!$S:$S,$AL4812,'Input Sheet'!J:J)</f>
        <v>0</v>
      </c>
      <c r="AG4812" s="28">
        <f>+SUMIF('Input Sheet'!$S:$S,$AL4812,'Input Sheet'!K:K)</f>
        <v>0</v>
      </c>
      <c r="AH4812" s="28">
        <f>+SUMIF('Input Sheet'!$S:$S,$AL4812,'Input Sheet'!L:L)</f>
        <v>0</v>
      </c>
      <c r="AI4812" s="28">
        <f>+SUMIF('Input Sheet'!$S:$S,$AL4812,'Input Sheet'!M:M)</f>
        <v>0</v>
      </c>
      <c r="AJ4812" s="28">
        <f>+SUMIF('Input Sheet'!$S:$S,$AL4812,'Input Sheet'!N:N)</f>
        <v>0</v>
      </c>
      <c r="AK4812" s="28"/>
      <c r="AL4812" s="27" t="str">
        <f t="shared" si="376"/>
        <v>936-7456</v>
      </c>
      <c r="AM4812" s="34" t="str">
        <f t="shared" si="379"/>
        <v>Overall</v>
      </c>
      <c r="AN4812" s="34" t="str">
        <f t="shared" si="380"/>
        <v>OverallOther Income</v>
      </c>
      <c r="AO4812" s="35"/>
      <c r="AP4812" s="35"/>
      <c r="AQ4812" s="35"/>
    </row>
    <row r="4813" spans="1:43" x14ac:dyDescent="0.25">
      <c r="A4813" s="27" t="s">
        <v>103</v>
      </c>
      <c r="B4813" s="27" t="s">
        <v>104</v>
      </c>
      <c r="C4813" s="27" t="s">
        <v>104</v>
      </c>
      <c r="D4813" s="27" t="s">
        <v>195</v>
      </c>
      <c r="E4813" s="27" t="s">
        <v>712</v>
      </c>
      <c r="F4813" s="27" t="s">
        <v>1088</v>
      </c>
      <c r="G4813" s="27" t="s">
        <v>1089</v>
      </c>
      <c r="H4813" s="34" t="s">
        <v>109</v>
      </c>
      <c r="I4813" s="34" t="s">
        <v>110</v>
      </c>
      <c r="J4813" s="34" t="str">
        <f t="shared" si="377"/>
        <v>OverallOther Income</v>
      </c>
      <c r="K4813" s="34" t="str">
        <f t="shared" si="378"/>
        <v>935Other franchise/business expense</v>
      </c>
      <c r="L4813" s="28">
        <f>+SUMIF('TB 4-24'!M:M,$AL4813,'TB 4-24'!G:G)</f>
        <v>0</v>
      </c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>
        <f>+SUMIF('Input Sheet'!$S:$S,$AL4813,'Input Sheet'!C:C)</f>
        <v>0</v>
      </c>
      <c r="Z4813" s="28">
        <f>+SUMIF('Input Sheet'!$S:$S,$AL4813,'Input Sheet'!D:D)</f>
        <v>0</v>
      </c>
      <c r="AA4813" s="28">
        <f>+SUMIF('Input Sheet'!$S:$S,$AL4813,'Input Sheet'!E:E)</f>
        <v>0</v>
      </c>
      <c r="AB4813" s="28">
        <f>+SUMIF('Input Sheet'!$S:$S,$AL4813,'Input Sheet'!F:F)</f>
        <v>0</v>
      </c>
      <c r="AC4813" s="28">
        <f>+SUMIF('Input Sheet'!$S:$S,$AL4813,'Input Sheet'!G:G)</f>
        <v>0</v>
      </c>
      <c r="AD4813" s="28">
        <f>+SUMIF('Input Sheet'!$S:$S,$AL4813,'Input Sheet'!H:H)</f>
        <v>0</v>
      </c>
      <c r="AE4813" s="28">
        <f>+SUMIF('Input Sheet'!$S:$S,$AL4813,'Input Sheet'!I:I)</f>
        <v>0</v>
      </c>
      <c r="AF4813" s="28">
        <f>+SUMIF('Input Sheet'!$S:$S,$AL4813,'Input Sheet'!J:J)</f>
        <v>0</v>
      </c>
      <c r="AG4813" s="28">
        <f>+SUMIF('Input Sheet'!$S:$S,$AL4813,'Input Sheet'!K:K)</f>
        <v>0</v>
      </c>
      <c r="AH4813" s="28">
        <f>+SUMIF('Input Sheet'!$S:$S,$AL4813,'Input Sheet'!L:L)</f>
        <v>0</v>
      </c>
      <c r="AI4813" s="28">
        <f>+SUMIF('Input Sheet'!$S:$S,$AL4813,'Input Sheet'!M:M)</f>
        <v>0</v>
      </c>
      <c r="AJ4813" s="28">
        <f>+SUMIF('Input Sheet'!$S:$S,$AL4813,'Input Sheet'!N:N)</f>
        <v>0</v>
      </c>
      <c r="AK4813" s="28"/>
      <c r="AL4813" s="27" t="str">
        <f t="shared" si="376"/>
        <v>935-7456</v>
      </c>
      <c r="AM4813" s="34" t="str">
        <f t="shared" si="379"/>
        <v>Overall</v>
      </c>
      <c r="AN4813" s="34" t="str">
        <f t="shared" si="380"/>
        <v>OverallOther Income</v>
      </c>
      <c r="AO4813" s="35"/>
      <c r="AP4813" s="35"/>
      <c r="AQ4813" s="35"/>
    </row>
    <row r="4814" spans="1:43" x14ac:dyDescent="0.25">
      <c r="A4814" s="27" t="s">
        <v>103</v>
      </c>
      <c r="B4814" s="27" t="s">
        <v>104</v>
      </c>
      <c r="C4814" s="27" t="s">
        <v>104</v>
      </c>
      <c r="D4814" s="27" t="s">
        <v>175</v>
      </c>
      <c r="E4814" s="27" t="s">
        <v>713</v>
      </c>
      <c r="F4814" s="27" t="s">
        <v>1088</v>
      </c>
      <c r="G4814" s="27" t="s">
        <v>1089</v>
      </c>
      <c r="H4814" s="34" t="s">
        <v>109</v>
      </c>
      <c r="I4814" s="34" t="s">
        <v>110</v>
      </c>
      <c r="J4814" s="34" t="str">
        <f t="shared" si="377"/>
        <v>OverallOther Income</v>
      </c>
      <c r="K4814" s="34" t="str">
        <f t="shared" si="378"/>
        <v>936Other franchise/business expense</v>
      </c>
      <c r="L4814" s="28">
        <f>+SUMIF('TB 4-24'!M:M,$AL4814,'TB 4-24'!G:G)</f>
        <v>0</v>
      </c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>
        <f>+SUMIF('Input Sheet'!$S:$S,$AL4814,'Input Sheet'!C:C)</f>
        <v>0</v>
      </c>
      <c r="Z4814" s="28">
        <f>+SUMIF('Input Sheet'!$S:$S,$AL4814,'Input Sheet'!D:D)</f>
        <v>0</v>
      </c>
      <c r="AA4814" s="28">
        <f>+SUMIF('Input Sheet'!$S:$S,$AL4814,'Input Sheet'!E:E)</f>
        <v>0</v>
      </c>
      <c r="AB4814" s="28">
        <f>+SUMIF('Input Sheet'!$S:$S,$AL4814,'Input Sheet'!F:F)</f>
        <v>0</v>
      </c>
      <c r="AC4814" s="28">
        <f>+SUMIF('Input Sheet'!$S:$S,$AL4814,'Input Sheet'!G:G)</f>
        <v>0</v>
      </c>
      <c r="AD4814" s="28">
        <f>+SUMIF('Input Sheet'!$S:$S,$AL4814,'Input Sheet'!H:H)</f>
        <v>0</v>
      </c>
      <c r="AE4814" s="28">
        <f>+SUMIF('Input Sheet'!$S:$S,$AL4814,'Input Sheet'!I:I)</f>
        <v>0</v>
      </c>
      <c r="AF4814" s="28">
        <f>+SUMIF('Input Sheet'!$S:$S,$AL4814,'Input Sheet'!J:J)</f>
        <v>0</v>
      </c>
      <c r="AG4814" s="28">
        <f>+SUMIF('Input Sheet'!$S:$S,$AL4814,'Input Sheet'!K:K)</f>
        <v>0</v>
      </c>
      <c r="AH4814" s="28">
        <f>+SUMIF('Input Sheet'!$S:$S,$AL4814,'Input Sheet'!L:L)</f>
        <v>0</v>
      </c>
      <c r="AI4814" s="28">
        <f>+SUMIF('Input Sheet'!$S:$S,$AL4814,'Input Sheet'!M:M)</f>
        <v>0</v>
      </c>
      <c r="AJ4814" s="28">
        <f>+SUMIF('Input Sheet'!$S:$S,$AL4814,'Input Sheet'!N:N)</f>
        <v>0</v>
      </c>
      <c r="AK4814" s="28"/>
      <c r="AL4814" s="27" t="str">
        <f t="shared" si="376"/>
        <v>936-7457</v>
      </c>
      <c r="AM4814" s="34" t="str">
        <f t="shared" si="379"/>
        <v>Overall</v>
      </c>
      <c r="AN4814" s="34" t="str">
        <f t="shared" si="380"/>
        <v>OverallOther Income</v>
      </c>
      <c r="AO4814" s="35"/>
      <c r="AP4814" s="35"/>
      <c r="AQ4814" s="35"/>
    </row>
    <row r="4815" spans="1:43" x14ac:dyDescent="0.25">
      <c r="A4815" s="27" t="s">
        <v>103</v>
      </c>
      <c r="B4815" s="27" t="s">
        <v>104</v>
      </c>
      <c r="C4815" s="27" t="s">
        <v>104</v>
      </c>
      <c r="D4815" s="27" t="s">
        <v>175</v>
      </c>
      <c r="E4815" s="27" t="s">
        <v>712</v>
      </c>
      <c r="F4815" s="27" t="s">
        <v>1088</v>
      </c>
      <c r="G4815" s="27" t="s">
        <v>1089</v>
      </c>
      <c r="H4815" s="34" t="s">
        <v>109</v>
      </c>
      <c r="I4815" s="34" t="s">
        <v>110</v>
      </c>
      <c r="J4815" s="34" t="str">
        <f t="shared" si="377"/>
        <v>OverallOther Income</v>
      </c>
      <c r="K4815" s="34" t="str">
        <f t="shared" si="378"/>
        <v>935Other franchise/business expense</v>
      </c>
      <c r="L4815" s="28">
        <f>+SUMIF('TB 4-24'!M:M,$AL4815,'TB 4-24'!G:G)</f>
        <v>0</v>
      </c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>
        <f>+SUMIF('Input Sheet'!$S:$S,$AL4815,'Input Sheet'!C:C)</f>
        <v>0</v>
      </c>
      <c r="Z4815" s="28">
        <f>+SUMIF('Input Sheet'!$S:$S,$AL4815,'Input Sheet'!D:D)</f>
        <v>0</v>
      </c>
      <c r="AA4815" s="28">
        <f>+SUMIF('Input Sheet'!$S:$S,$AL4815,'Input Sheet'!E:E)</f>
        <v>0</v>
      </c>
      <c r="AB4815" s="28">
        <f>+SUMIF('Input Sheet'!$S:$S,$AL4815,'Input Sheet'!F:F)</f>
        <v>0</v>
      </c>
      <c r="AC4815" s="28">
        <f>+SUMIF('Input Sheet'!$S:$S,$AL4815,'Input Sheet'!G:G)</f>
        <v>0</v>
      </c>
      <c r="AD4815" s="28">
        <f>+SUMIF('Input Sheet'!$S:$S,$AL4815,'Input Sheet'!H:H)</f>
        <v>0</v>
      </c>
      <c r="AE4815" s="28">
        <f>+SUMIF('Input Sheet'!$S:$S,$AL4815,'Input Sheet'!I:I)</f>
        <v>0</v>
      </c>
      <c r="AF4815" s="28">
        <f>+SUMIF('Input Sheet'!$S:$S,$AL4815,'Input Sheet'!J:J)</f>
        <v>0</v>
      </c>
      <c r="AG4815" s="28">
        <f>+SUMIF('Input Sheet'!$S:$S,$AL4815,'Input Sheet'!K:K)</f>
        <v>0</v>
      </c>
      <c r="AH4815" s="28">
        <f>+SUMIF('Input Sheet'!$S:$S,$AL4815,'Input Sheet'!L:L)</f>
        <v>0</v>
      </c>
      <c r="AI4815" s="28">
        <f>+SUMIF('Input Sheet'!$S:$S,$AL4815,'Input Sheet'!M:M)</f>
        <v>0</v>
      </c>
      <c r="AJ4815" s="28">
        <f>+SUMIF('Input Sheet'!$S:$S,$AL4815,'Input Sheet'!N:N)</f>
        <v>0</v>
      </c>
      <c r="AK4815" s="28"/>
      <c r="AL4815" s="27" t="str">
        <f t="shared" si="376"/>
        <v>935-7457</v>
      </c>
      <c r="AM4815" s="34" t="str">
        <f t="shared" si="379"/>
        <v>Overall</v>
      </c>
      <c r="AN4815" s="34" t="str">
        <f t="shared" si="380"/>
        <v>OverallOther Income</v>
      </c>
      <c r="AO4815" s="35"/>
      <c r="AP4815" s="35"/>
      <c r="AQ4815" s="35"/>
    </row>
    <row r="4816" spans="1:43" x14ac:dyDescent="0.25">
      <c r="A4816" s="27" t="s">
        <v>103</v>
      </c>
      <c r="B4816" s="27" t="s">
        <v>104</v>
      </c>
      <c r="C4816" s="27" t="s">
        <v>104</v>
      </c>
      <c r="D4816" s="27" t="s">
        <v>562</v>
      </c>
      <c r="E4816" s="27" t="s">
        <v>713</v>
      </c>
      <c r="F4816" s="27" t="s">
        <v>1088</v>
      </c>
      <c r="G4816" s="27" t="s">
        <v>1089</v>
      </c>
      <c r="H4816" s="34" t="s">
        <v>109</v>
      </c>
      <c r="I4816" s="34" t="s">
        <v>110</v>
      </c>
      <c r="J4816" s="34" t="str">
        <f t="shared" si="377"/>
        <v>OverallOther Income</v>
      </c>
      <c r="K4816" s="34" t="str">
        <f t="shared" si="378"/>
        <v>936Other franchise/business expense</v>
      </c>
      <c r="L4816" s="28">
        <f>+SUMIF('TB 4-24'!M:M,$AL4816,'TB 4-24'!G:G)</f>
        <v>0</v>
      </c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>
        <f>+SUMIF('Input Sheet'!$S:$S,$AL4816,'Input Sheet'!C:C)</f>
        <v>0</v>
      </c>
      <c r="Z4816" s="28">
        <f>+SUMIF('Input Sheet'!$S:$S,$AL4816,'Input Sheet'!D:D)</f>
        <v>0</v>
      </c>
      <c r="AA4816" s="28">
        <f>+SUMIF('Input Sheet'!$S:$S,$AL4816,'Input Sheet'!E:E)</f>
        <v>0</v>
      </c>
      <c r="AB4816" s="28">
        <f>+SUMIF('Input Sheet'!$S:$S,$AL4816,'Input Sheet'!F:F)</f>
        <v>0</v>
      </c>
      <c r="AC4816" s="28">
        <f>+SUMIF('Input Sheet'!$S:$S,$AL4816,'Input Sheet'!G:G)</f>
        <v>0</v>
      </c>
      <c r="AD4816" s="28">
        <f>+SUMIF('Input Sheet'!$S:$S,$AL4816,'Input Sheet'!H:H)</f>
        <v>0</v>
      </c>
      <c r="AE4816" s="28">
        <f>+SUMIF('Input Sheet'!$S:$S,$AL4816,'Input Sheet'!I:I)</f>
        <v>0</v>
      </c>
      <c r="AF4816" s="28">
        <f>+SUMIF('Input Sheet'!$S:$S,$AL4816,'Input Sheet'!J:J)</f>
        <v>0</v>
      </c>
      <c r="AG4816" s="28">
        <f>+SUMIF('Input Sheet'!$S:$S,$AL4816,'Input Sheet'!K:K)</f>
        <v>0</v>
      </c>
      <c r="AH4816" s="28">
        <f>+SUMIF('Input Sheet'!$S:$S,$AL4816,'Input Sheet'!L:L)</f>
        <v>0</v>
      </c>
      <c r="AI4816" s="28">
        <f>+SUMIF('Input Sheet'!$S:$S,$AL4816,'Input Sheet'!M:M)</f>
        <v>0</v>
      </c>
      <c r="AJ4816" s="28">
        <f>+SUMIF('Input Sheet'!$S:$S,$AL4816,'Input Sheet'!N:N)</f>
        <v>0</v>
      </c>
      <c r="AK4816" s="28"/>
      <c r="AL4816" s="27" t="str">
        <f t="shared" si="376"/>
        <v>936-7458</v>
      </c>
      <c r="AM4816" s="34" t="str">
        <f t="shared" si="379"/>
        <v>Overall</v>
      </c>
      <c r="AN4816" s="34" t="str">
        <f t="shared" si="380"/>
        <v>OverallOther Income</v>
      </c>
      <c r="AO4816" s="35"/>
      <c r="AP4816" s="35"/>
      <c r="AQ4816" s="35"/>
    </row>
    <row r="4817" spans="1:43" x14ac:dyDescent="0.25">
      <c r="A4817" s="27" t="s">
        <v>103</v>
      </c>
      <c r="B4817" s="27" t="s">
        <v>104</v>
      </c>
      <c r="C4817" s="27" t="s">
        <v>104</v>
      </c>
      <c r="D4817" s="27" t="s">
        <v>562</v>
      </c>
      <c r="E4817" s="27" t="s">
        <v>712</v>
      </c>
      <c r="F4817" s="27" t="s">
        <v>1088</v>
      </c>
      <c r="G4817" s="27" t="s">
        <v>1089</v>
      </c>
      <c r="H4817" s="34" t="s">
        <v>109</v>
      </c>
      <c r="I4817" s="34" t="s">
        <v>110</v>
      </c>
      <c r="J4817" s="34" t="str">
        <f t="shared" si="377"/>
        <v>OverallOther Income</v>
      </c>
      <c r="K4817" s="34" t="str">
        <f t="shared" si="378"/>
        <v>935Other franchise/business expense</v>
      </c>
      <c r="L4817" s="28">
        <f>+SUMIF('TB 4-24'!M:M,$AL4817,'TB 4-24'!G:G)</f>
        <v>0</v>
      </c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>
        <f>+SUMIF('Input Sheet'!$S:$S,$AL4817,'Input Sheet'!C:C)</f>
        <v>0</v>
      </c>
      <c r="Z4817" s="28">
        <f>+SUMIF('Input Sheet'!$S:$S,$AL4817,'Input Sheet'!D:D)</f>
        <v>0</v>
      </c>
      <c r="AA4817" s="28">
        <f>+SUMIF('Input Sheet'!$S:$S,$AL4817,'Input Sheet'!E:E)</f>
        <v>0</v>
      </c>
      <c r="AB4817" s="28">
        <f>+SUMIF('Input Sheet'!$S:$S,$AL4817,'Input Sheet'!F:F)</f>
        <v>0</v>
      </c>
      <c r="AC4817" s="28">
        <f>+SUMIF('Input Sheet'!$S:$S,$AL4817,'Input Sheet'!G:G)</f>
        <v>0</v>
      </c>
      <c r="AD4817" s="28">
        <f>+SUMIF('Input Sheet'!$S:$S,$AL4817,'Input Sheet'!H:H)</f>
        <v>0</v>
      </c>
      <c r="AE4817" s="28">
        <f>+SUMIF('Input Sheet'!$S:$S,$AL4817,'Input Sheet'!I:I)</f>
        <v>0</v>
      </c>
      <c r="AF4817" s="28">
        <f>+SUMIF('Input Sheet'!$S:$S,$AL4817,'Input Sheet'!J:J)</f>
        <v>0</v>
      </c>
      <c r="AG4817" s="28">
        <f>+SUMIF('Input Sheet'!$S:$S,$AL4817,'Input Sheet'!K:K)</f>
        <v>0</v>
      </c>
      <c r="AH4817" s="28">
        <f>+SUMIF('Input Sheet'!$S:$S,$AL4817,'Input Sheet'!L:L)</f>
        <v>0</v>
      </c>
      <c r="AI4817" s="28">
        <f>+SUMIF('Input Sheet'!$S:$S,$AL4817,'Input Sheet'!M:M)</f>
        <v>0</v>
      </c>
      <c r="AJ4817" s="28">
        <f>+SUMIF('Input Sheet'!$S:$S,$AL4817,'Input Sheet'!N:N)</f>
        <v>0</v>
      </c>
      <c r="AK4817" s="28"/>
      <c r="AL4817" s="27" t="str">
        <f t="shared" si="376"/>
        <v>935-7458</v>
      </c>
      <c r="AM4817" s="34" t="str">
        <f t="shared" si="379"/>
        <v>Overall</v>
      </c>
      <c r="AN4817" s="34" t="str">
        <f t="shared" si="380"/>
        <v>OverallOther Income</v>
      </c>
      <c r="AO4817" s="35"/>
      <c r="AP4817" s="35"/>
      <c r="AQ4817" s="35"/>
    </row>
    <row r="4818" spans="1:43" x14ac:dyDescent="0.25">
      <c r="A4818" s="27" t="s">
        <v>103</v>
      </c>
      <c r="B4818" s="27" t="s">
        <v>104</v>
      </c>
      <c r="C4818" s="27" t="s">
        <v>104</v>
      </c>
      <c r="D4818" s="27" t="s">
        <v>214</v>
      </c>
      <c r="E4818" s="27" t="s">
        <v>713</v>
      </c>
      <c r="F4818" s="27" t="s">
        <v>1088</v>
      </c>
      <c r="G4818" s="27" t="s">
        <v>1089</v>
      </c>
      <c r="H4818" s="34" t="s">
        <v>109</v>
      </c>
      <c r="I4818" s="34" t="s">
        <v>110</v>
      </c>
      <c r="J4818" s="34" t="str">
        <f t="shared" si="377"/>
        <v>OverallOther Income</v>
      </c>
      <c r="K4818" s="34" t="str">
        <f t="shared" si="378"/>
        <v>936Other franchise/business expense</v>
      </c>
      <c r="L4818" s="28">
        <f>+SUMIF('TB 4-24'!M:M,$AL4818,'TB 4-24'!G:G)</f>
        <v>0</v>
      </c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>
        <f>+SUMIF('Input Sheet'!$S:$S,$AL4818,'Input Sheet'!C:C)</f>
        <v>0</v>
      </c>
      <c r="Z4818" s="28">
        <f>+SUMIF('Input Sheet'!$S:$S,$AL4818,'Input Sheet'!D:D)</f>
        <v>0</v>
      </c>
      <c r="AA4818" s="28">
        <f>+SUMIF('Input Sheet'!$S:$S,$AL4818,'Input Sheet'!E:E)</f>
        <v>0</v>
      </c>
      <c r="AB4818" s="28">
        <f>+SUMIF('Input Sheet'!$S:$S,$AL4818,'Input Sheet'!F:F)</f>
        <v>0</v>
      </c>
      <c r="AC4818" s="28">
        <f>+SUMIF('Input Sheet'!$S:$S,$AL4818,'Input Sheet'!G:G)</f>
        <v>0</v>
      </c>
      <c r="AD4818" s="28">
        <f>+SUMIF('Input Sheet'!$S:$S,$AL4818,'Input Sheet'!H:H)</f>
        <v>0</v>
      </c>
      <c r="AE4818" s="28">
        <f>+SUMIF('Input Sheet'!$S:$S,$AL4818,'Input Sheet'!I:I)</f>
        <v>0</v>
      </c>
      <c r="AF4818" s="28">
        <f>+SUMIF('Input Sheet'!$S:$S,$AL4818,'Input Sheet'!J:J)</f>
        <v>0</v>
      </c>
      <c r="AG4818" s="28">
        <f>+SUMIF('Input Sheet'!$S:$S,$AL4818,'Input Sheet'!K:K)</f>
        <v>0</v>
      </c>
      <c r="AH4818" s="28">
        <f>+SUMIF('Input Sheet'!$S:$S,$AL4818,'Input Sheet'!L:L)</f>
        <v>0</v>
      </c>
      <c r="AI4818" s="28">
        <f>+SUMIF('Input Sheet'!$S:$S,$AL4818,'Input Sheet'!M:M)</f>
        <v>0</v>
      </c>
      <c r="AJ4818" s="28">
        <f>+SUMIF('Input Sheet'!$S:$S,$AL4818,'Input Sheet'!N:N)</f>
        <v>0</v>
      </c>
      <c r="AK4818" s="28"/>
      <c r="AL4818" s="27" t="str">
        <f t="shared" si="376"/>
        <v>936-7470</v>
      </c>
      <c r="AM4818" s="34" t="str">
        <f t="shared" si="379"/>
        <v>Overall</v>
      </c>
      <c r="AN4818" s="34" t="str">
        <f t="shared" si="380"/>
        <v>OverallOther Income</v>
      </c>
      <c r="AO4818" s="35"/>
      <c r="AP4818" s="35"/>
      <c r="AQ4818" s="35"/>
    </row>
    <row r="4819" spans="1:43" x14ac:dyDescent="0.25">
      <c r="A4819" s="27" t="s">
        <v>103</v>
      </c>
      <c r="B4819" s="27" t="s">
        <v>104</v>
      </c>
      <c r="C4819" s="27" t="s">
        <v>104</v>
      </c>
      <c r="D4819" s="27" t="s">
        <v>214</v>
      </c>
      <c r="E4819" s="27" t="s">
        <v>712</v>
      </c>
      <c r="F4819" s="27" t="s">
        <v>1088</v>
      </c>
      <c r="G4819" s="27" t="s">
        <v>1089</v>
      </c>
      <c r="H4819" s="34" t="s">
        <v>109</v>
      </c>
      <c r="I4819" s="34" t="s">
        <v>110</v>
      </c>
      <c r="J4819" s="34" t="str">
        <f t="shared" si="377"/>
        <v>OverallOther Income</v>
      </c>
      <c r="K4819" s="34" t="str">
        <f t="shared" si="378"/>
        <v>935Other franchise/business expense</v>
      </c>
      <c r="L4819" s="28">
        <f>+SUMIF('TB 4-24'!M:M,$AL4819,'TB 4-24'!G:G)</f>
        <v>0</v>
      </c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>
        <f>+SUMIF('Input Sheet'!$S:$S,$AL4819,'Input Sheet'!C:C)</f>
        <v>0</v>
      </c>
      <c r="Z4819" s="28">
        <f>+SUMIF('Input Sheet'!$S:$S,$AL4819,'Input Sheet'!D:D)</f>
        <v>0</v>
      </c>
      <c r="AA4819" s="28">
        <f>+SUMIF('Input Sheet'!$S:$S,$AL4819,'Input Sheet'!E:E)</f>
        <v>0</v>
      </c>
      <c r="AB4819" s="28">
        <f>+SUMIF('Input Sheet'!$S:$S,$AL4819,'Input Sheet'!F:F)</f>
        <v>0</v>
      </c>
      <c r="AC4819" s="28">
        <f>+SUMIF('Input Sheet'!$S:$S,$AL4819,'Input Sheet'!G:G)</f>
        <v>0</v>
      </c>
      <c r="AD4819" s="28">
        <f>+SUMIF('Input Sheet'!$S:$S,$AL4819,'Input Sheet'!H:H)</f>
        <v>0</v>
      </c>
      <c r="AE4819" s="28">
        <f>+SUMIF('Input Sheet'!$S:$S,$AL4819,'Input Sheet'!I:I)</f>
        <v>0</v>
      </c>
      <c r="AF4819" s="28">
        <f>+SUMIF('Input Sheet'!$S:$S,$AL4819,'Input Sheet'!J:J)</f>
        <v>0</v>
      </c>
      <c r="AG4819" s="28">
        <f>+SUMIF('Input Sheet'!$S:$S,$AL4819,'Input Sheet'!K:K)</f>
        <v>0</v>
      </c>
      <c r="AH4819" s="28">
        <f>+SUMIF('Input Sheet'!$S:$S,$AL4819,'Input Sheet'!L:L)</f>
        <v>0</v>
      </c>
      <c r="AI4819" s="28">
        <f>+SUMIF('Input Sheet'!$S:$S,$AL4819,'Input Sheet'!M:M)</f>
        <v>0</v>
      </c>
      <c r="AJ4819" s="28">
        <f>+SUMIF('Input Sheet'!$S:$S,$AL4819,'Input Sheet'!N:N)</f>
        <v>0</v>
      </c>
      <c r="AK4819" s="28"/>
      <c r="AL4819" s="27" t="str">
        <f t="shared" si="376"/>
        <v>935-7470</v>
      </c>
      <c r="AM4819" s="34" t="str">
        <f t="shared" si="379"/>
        <v>Overall</v>
      </c>
      <c r="AN4819" s="34" t="str">
        <f t="shared" si="380"/>
        <v>OverallOther Income</v>
      </c>
      <c r="AO4819" s="35"/>
      <c r="AP4819" s="35"/>
      <c r="AQ4819" s="35"/>
    </row>
    <row r="4820" spans="1:43" x14ac:dyDescent="0.25">
      <c r="A4820" s="27" t="s">
        <v>103</v>
      </c>
      <c r="B4820" s="27" t="s">
        <v>104</v>
      </c>
      <c r="C4820" s="27" t="s">
        <v>104</v>
      </c>
      <c r="D4820" s="27" t="s">
        <v>217</v>
      </c>
      <c r="E4820" s="27" t="s">
        <v>713</v>
      </c>
      <c r="F4820" s="27" t="s">
        <v>1088</v>
      </c>
      <c r="G4820" s="27" t="s">
        <v>1089</v>
      </c>
      <c r="H4820" s="34" t="s">
        <v>109</v>
      </c>
      <c r="I4820" s="34" t="s">
        <v>110</v>
      </c>
      <c r="J4820" s="34" t="str">
        <f t="shared" si="377"/>
        <v>OverallOther Income</v>
      </c>
      <c r="K4820" s="34" t="str">
        <f t="shared" si="378"/>
        <v>936Other franchise/business expense</v>
      </c>
      <c r="L4820" s="28">
        <f>+SUMIF('TB 4-24'!M:M,$AL4820,'TB 4-24'!G:G)</f>
        <v>0</v>
      </c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>
        <f>+SUMIF('Input Sheet'!$S:$S,$AL4820,'Input Sheet'!C:C)</f>
        <v>0</v>
      </c>
      <c r="Z4820" s="28">
        <f>+SUMIF('Input Sheet'!$S:$S,$AL4820,'Input Sheet'!D:D)</f>
        <v>0</v>
      </c>
      <c r="AA4820" s="28">
        <f>+SUMIF('Input Sheet'!$S:$S,$AL4820,'Input Sheet'!E:E)</f>
        <v>0</v>
      </c>
      <c r="AB4820" s="28">
        <f>+SUMIF('Input Sheet'!$S:$S,$AL4820,'Input Sheet'!F:F)</f>
        <v>0</v>
      </c>
      <c r="AC4820" s="28">
        <f>+SUMIF('Input Sheet'!$S:$S,$AL4820,'Input Sheet'!G:G)</f>
        <v>0</v>
      </c>
      <c r="AD4820" s="28">
        <f>+SUMIF('Input Sheet'!$S:$S,$AL4820,'Input Sheet'!H:H)</f>
        <v>0</v>
      </c>
      <c r="AE4820" s="28">
        <f>+SUMIF('Input Sheet'!$S:$S,$AL4820,'Input Sheet'!I:I)</f>
        <v>0</v>
      </c>
      <c r="AF4820" s="28">
        <f>+SUMIF('Input Sheet'!$S:$S,$AL4820,'Input Sheet'!J:J)</f>
        <v>0</v>
      </c>
      <c r="AG4820" s="28">
        <f>+SUMIF('Input Sheet'!$S:$S,$AL4820,'Input Sheet'!K:K)</f>
        <v>0</v>
      </c>
      <c r="AH4820" s="28">
        <f>+SUMIF('Input Sheet'!$S:$S,$AL4820,'Input Sheet'!L:L)</f>
        <v>0</v>
      </c>
      <c r="AI4820" s="28">
        <f>+SUMIF('Input Sheet'!$S:$S,$AL4820,'Input Sheet'!M:M)</f>
        <v>0</v>
      </c>
      <c r="AJ4820" s="28">
        <f>+SUMIF('Input Sheet'!$S:$S,$AL4820,'Input Sheet'!N:N)</f>
        <v>0</v>
      </c>
      <c r="AK4820" s="28"/>
      <c r="AL4820" s="27" t="str">
        <f t="shared" si="376"/>
        <v>936-7471</v>
      </c>
      <c r="AM4820" s="34" t="str">
        <f t="shared" si="379"/>
        <v>Overall</v>
      </c>
      <c r="AN4820" s="34" t="str">
        <f t="shared" si="380"/>
        <v>OverallOther Income</v>
      </c>
      <c r="AO4820" s="35"/>
      <c r="AP4820" s="35"/>
      <c r="AQ4820" s="35"/>
    </row>
    <row r="4821" spans="1:43" x14ac:dyDescent="0.25">
      <c r="A4821" s="27" t="s">
        <v>103</v>
      </c>
      <c r="B4821" s="27" t="s">
        <v>104</v>
      </c>
      <c r="C4821" s="27" t="s">
        <v>104</v>
      </c>
      <c r="D4821" s="27" t="s">
        <v>217</v>
      </c>
      <c r="E4821" s="27" t="s">
        <v>712</v>
      </c>
      <c r="F4821" s="27" t="s">
        <v>1088</v>
      </c>
      <c r="G4821" s="27" t="s">
        <v>1089</v>
      </c>
      <c r="H4821" s="34" t="s">
        <v>109</v>
      </c>
      <c r="I4821" s="34" t="s">
        <v>110</v>
      </c>
      <c r="J4821" s="34" t="str">
        <f t="shared" si="377"/>
        <v>OverallOther Income</v>
      </c>
      <c r="K4821" s="34" t="str">
        <f t="shared" si="378"/>
        <v>935Other franchise/business expense</v>
      </c>
      <c r="L4821" s="28">
        <f>+SUMIF('TB 4-24'!M:M,$AL4821,'TB 4-24'!G:G)</f>
        <v>0</v>
      </c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>
        <f>+SUMIF('Input Sheet'!$S:$S,$AL4821,'Input Sheet'!C:C)</f>
        <v>0</v>
      </c>
      <c r="Z4821" s="28">
        <f>+SUMIF('Input Sheet'!$S:$S,$AL4821,'Input Sheet'!D:D)</f>
        <v>0</v>
      </c>
      <c r="AA4821" s="28">
        <f>+SUMIF('Input Sheet'!$S:$S,$AL4821,'Input Sheet'!E:E)</f>
        <v>0</v>
      </c>
      <c r="AB4821" s="28">
        <f>+SUMIF('Input Sheet'!$S:$S,$AL4821,'Input Sheet'!F:F)</f>
        <v>0</v>
      </c>
      <c r="AC4821" s="28">
        <f>+SUMIF('Input Sheet'!$S:$S,$AL4821,'Input Sheet'!G:G)</f>
        <v>0</v>
      </c>
      <c r="AD4821" s="28">
        <f>+SUMIF('Input Sheet'!$S:$S,$AL4821,'Input Sheet'!H:H)</f>
        <v>0</v>
      </c>
      <c r="AE4821" s="28">
        <f>+SUMIF('Input Sheet'!$S:$S,$AL4821,'Input Sheet'!I:I)</f>
        <v>0</v>
      </c>
      <c r="AF4821" s="28">
        <f>+SUMIF('Input Sheet'!$S:$S,$AL4821,'Input Sheet'!J:J)</f>
        <v>0</v>
      </c>
      <c r="AG4821" s="28">
        <f>+SUMIF('Input Sheet'!$S:$S,$AL4821,'Input Sheet'!K:K)</f>
        <v>0</v>
      </c>
      <c r="AH4821" s="28">
        <f>+SUMIF('Input Sheet'!$S:$S,$AL4821,'Input Sheet'!L:L)</f>
        <v>0</v>
      </c>
      <c r="AI4821" s="28">
        <f>+SUMIF('Input Sheet'!$S:$S,$AL4821,'Input Sheet'!M:M)</f>
        <v>0</v>
      </c>
      <c r="AJ4821" s="28">
        <f>+SUMIF('Input Sheet'!$S:$S,$AL4821,'Input Sheet'!N:N)</f>
        <v>0</v>
      </c>
      <c r="AK4821" s="28"/>
      <c r="AL4821" s="27" t="str">
        <f t="shared" si="376"/>
        <v>935-7471</v>
      </c>
      <c r="AM4821" s="34" t="str">
        <f t="shared" si="379"/>
        <v>Overall</v>
      </c>
      <c r="AN4821" s="34" t="str">
        <f t="shared" si="380"/>
        <v>OverallOther Income</v>
      </c>
      <c r="AO4821" s="35"/>
      <c r="AP4821" s="35"/>
      <c r="AQ4821" s="35"/>
    </row>
    <row r="4822" spans="1:43" x14ac:dyDescent="0.25">
      <c r="A4822" s="27" t="s">
        <v>103</v>
      </c>
      <c r="B4822" s="27" t="s">
        <v>104</v>
      </c>
      <c r="C4822" s="27" t="s">
        <v>104</v>
      </c>
      <c r="D4822" s="27" t="s">
        <v>218</v>
      </c>
      <c r="E4822" s="27" t="s">
        <v>713</v>
      </c>
      <c r="F4822" s="27" t="s">
        <v>1088</v>
      </c>
      <c r="G4822" s="27" t="s">
        <v>1089</v>
      </c>
      <c r="H4822" s="34" t="s">
        <v>109</v>
      </c>
      <c r="I4822" s="34" t="s">
        <v>110</v>
      </c>
      <c r="J4822" s="34" t="str">
        <f t="shared" si="377"/>
        <v>OverallOther Income</v>
      </c>
      <c r="K4822" s="34" t="str">
        <f t="shared" si="378"/>
        <v>936Other franchise/business expense</v>
      </c>
      <c r="L4822" s="28">
        <f>+SUMIF('TB 4-24'!M:M,$AL4822,'TB 4-24'!G:G)</f>
        <v>0</v>
      </c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>
        <f>+SUMIF('Input Sheet'!$S:$S,$AL4822,'Input Sheet'!C:C)</f>
        <v>0</v>
      </c>
      <c r="Z4822" s="28">
        <f>+SUMIF('Input Sheet'!$S:$S,$AL4822,'Input Sheet'!D:D)</f>
        <v>0</v>
      </c>
      <c r="AA4822" s="28">
        <f>+SUMIF('Input Sheet'!$S:$S,$AL4822,'Input Sheet'!E:E)</f>
        <v>0</v>
      </c>
      <c r="AB4822" s="28">
        <f>+SUMIF('Input Sheet'!$S:$S,$AL4822,'Input Sheet'!F:F)</f>
        <v>0</v>
      </c>
      <c r="AC4822" s="28">
        <f>+SUMIF('Input Sheet'!$S:$S,$AL4822,'Input Sheet'!G:G)</f>
        <v>0</v>
      </c>
      <c r="AD4822" s="28">
        <f>+SUMIF('Input Sheet'!$S:$S,$AL4822,'Input Sheet'!H:H)</f>
        <v>0</v>
      </c>
      <c r="AE4822" s="28">
        <f>+SUMIF('Input Sheet'!$S:$S,$AL4822,'Input Sheet'!I:I)</f>
        <v>0</v>
      </c>
      <c r="AF4822" s="28">
        <f>+SUMIF('Input Sheet'!$S:$S,$AL4822,'Input Sheet'!J:J)</f>
        <v>0</v>
      </c>
      <c r="AG4822" s="28">
        <f>+SUMIF('Input Sheet'!$S:$S,$AL4822,'Input Sheet'!K:K)</f>
        <v>0</v>
      </c>
      <c r="AH4822" s="28">
        <f>+SUMIF('Input Sheet'!$S:$S,$AL4822,'Input Sheet'!L:L)</f>
        <v>0</v>
      </c>
      <c r="AI4822" s="28">
        <f>+SUMIF('Input Sheet'!$S:$S,$AL4822,'Input Sheet'!M:M)</f>
        <v>0</v>
      </c>
      <c r="AJ4822" s="28">
        <f>+SUMIF('Input Sheet'!$S:$S,$AL4822,'Input Sheet'!N:N)</f>
        <v>0</v>
      </c>
      <c r="AK4822" s="28"/>
      <c r="AL4822" s="27" t="str">
        <f t="shared" si="376"/>
        <v>936-7475</v>
      </c>
      <c r="AM4822" s="34" t="str">
        <f t="shared" si="379"/>
        <v>Overall</v>
      </c>
      <c r="AN4822" s="34" t="str">
        <f t="shared" si="380"/>
        <v>OverallOther Income</v>
      </c>
      <c r="AO4822" s="35"/>
      <c r="AP4822" s="35"/>
      <c r="AQ4822" s="35"/>
    </row>
    <row r="4823" spans="1:43" x14ac:dyDescent="0.25">
      <c r="A4823" s="27" t="s">
        <v>103</v>
      </c>
      <c r="B4823" s="27" t="s">
        <v>104</v>
      </c>
      <c r="C4823" s="27" t="s">
        <v>104</v>
      </c>
      <c r="D4823" s="27" t="s">
        <v>218</v>
      </c>
      <c r="E4823" s="27" t="s">
        <v>712</v>
      </c>
      <c r="F4823" s="27" t="s">
        <v>1088</v>
      </c>
      <c r="G4823" s="27" t="s">
        <v>1089</v>
      </c>
      <c r="H4823" s="34" t="s">
        <v>109</v>
      </c>
      <c r="I4823" s="34" t="s">
        <v>110</v>
      </c>
      <c r="J4823" s="34" t="str">
        <f t="shared" si="377"/>
        <v>OverallOther Income</v>
      </c>
      <c r="K4823" s="34" t="str">
        <f t="shared" si="378"/>
        <v>935Other franchise/business expense</v>
      </c>
      <c r="L4823" s="28">
        <f>+SUMIF('TB 4-24'!M:M,$AL4823,'TB 4-24'!G:G)</f>
        <v>0</v>
      </c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>
        <f>+SUMIF('Input Sheet'!$S:$S,$AL4823,'Input Sheet'!C:C)</f>
        <v>0</v>
      </c>
      <c r="Z4823" s="28">
        <f>+SUMIF('Input Sheet'!$S:$S,$AL4823,'Input Sheet'!D:D)</f>
        <v>0</v>
      </c>
      <c r="AA4823" s="28">
        <f>+SUMIF('Input Sheet'!$S:$S,$AL4823,'Input Sheet'!E:E)</f>
        <v>0</v>
      </c>
      <c r="AB4823" s="28">
        <f>+SUMIF('Input Sheet'!$S:$S,$AL4823,'Input Sheet'!F:F)</f>
        <v>0</v>
      </c>
      <c r="AC4823" s="28">
        <f>+SUMIF('Input Sheet'!$S:$S,$AL4823,'Input Sheet'!G:G)</f>
        <v>0</v>
      </c>
      <c r="AD4823" s="28">
        <f>+SUMIF('Input Sheet'!$S:$S,$AL4823,'Input Sheet'!H:H)</f>
        <v>0</v>
      </c>
      <c r="AE4823" s="28">
        <f>+SUMIF('Input Sheet'!$S:$S,$AL4823,'Input Sheet'!I:I)</f>
        <v>0</v>
      </c>
      <c r="AF4823" s="28">
        <f>+SUMIF('Input Sheet'!$S:$S,$AL4823,'Input Sheet'!J:J)</f>
        <v>0</v>
      </c>
      <c r="AG4823" s="28">
        <f>+SUMIF('Input Sheet'!$S:$S,$AL4823,'Input Sheet'!K:K)</f>
        <v>0</v>
      </c>
      <c r="AH4823" s="28">
        <f>+SUMIF('Input Sheet'!$S:$S,$AL4823,'Input Sheet'!L:L)</f>
        <v>0</v>
      </c>
      <c r="AI4823" s="28">
        <f>+SUMIF('Input Sheet'!$S:$S,$AL4823,'Input Sheet'!M:M)</f>
        <v>0</v>
      </c>
      <c r="AJ4823" s="28">
        <f>+SUMIF('Input Sheet'!$S:$S,$AL4823,'Input Sheet'!N:N)</f>
        <v>0</v>
      </c>
      <c r="AK4823" s="28"/>
      <c r="AL4823" s="27" t="str">
        <f t="shared" si="376"/>
        <v>935-7475</v>
      </c>
      <c r="AM4823" s="34" t="str">
        <f t="shared" si="379"/>
        <v>Overall</v>
      </c>
      <c r="AN4823" s="34" t="str">
        <f t="shared" si="380"/>
        <v>OverallOther Income</v>
      </c>
      <c r="AO4823" s="35"/>
      <c r="AP4823" s="35"/>
      <c r="AQ4823" s="35"/>
    </row>
    <row r="4824" spans="1:43" x14ac:dyDescent="0.25">
      <c r="A4824" s="27" t="s">
        <v>103</v>
      </c>
      <c r="B4824" s="27" t="s">
        <v>104</v>
      </c>
      <c r="C4824" s="27" t="s">
        <v>104</v>
      </c>
      <c r="D4824" s="27" t="s">
        <v>196</v>
      </c>
      <c r="E4824" s="27" t="s">
        <v>713</v>
      </c>
      <c r="F4824" s="27" t="s">
        <v>1088</v>
      </c>
      <c r="G4824" s="27" t="s">
        <v>1089</v>
      </c>
      <c r="H4824" s="34" t="s">
        <v>109</v>
      </c>
      <c r="I4824" s="34" t="s">
        <v>110</v>
      </c>
      <c r="J4824" s="34" t="str">
        <f t="shared" si="377"/>
        <v>OverallOther Income</v>
      </c>
      <c r="K4824" s="34" t="str">
        <f t="shared" si="378"/>
        <v>936Other franchise/business expense</v>
      </c>
      <c r="L4824" s="28">
        <f>+SUMIF('TB 4-24'!M:M,$AL4824,'TB 4-24'!G:G)</f>
        <v>0</v>
      </c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>
        <f>+SUMIF('Input Sheet'!$S:$S,$AL4824,'Input Sheet'!C:C)</f>
        <v>0</v>
      </c>
      <c r="Z4824" s="28">
        <f>+SUMIF('Input Sheet'!$S:$S,$AL4824,'Input Sheet'!D:D)</f>
        <v>0</v>
      </c>
      <c r="AA4824" s="28">
        <f>+SUMIF('Input Sheet'!$S:$S,$AL4824,'Input Sheet'!E:E)</f>
        <v>0</v>
      </c>
      <c r="AB4824" s="28">
        <f>+SUMIF('Input Sheet'!$S:$S,$AL4824,'Input Sheet'!F:F)</f>
        <v>0</v>
      </c>
      <c r="AC4824" s="28">
        <f>+SUMIF('Input Sheet'!$S:$S,$AL4824,'Input Sheet'!G:G)</f>
        <v>0</v>
      </c>
      <c r="AD4824" s="28">
        <f>+SUMIF('Input Sheet'!$S:$S,$AL4824,'Input Sheet'!H:H)</f>
        <v>0</v>
      </c>
      <c r="AE4824" s="28">
        <f>+SUMIF('Input Sheet'!$S:$S,$AL4824,'Input Sheet'!I:I)</f>
        <v>0</v>
      </c>
      <c r="AF4824" s="28">
        <f>+SUMIF('Input Sheet'!$S:$S,$AL4824,'Input Sheet'!J:J)</f>
        <v>0</v>
      </c>
      <c r="AG4824" s="28">
        <f>+SUMIF('Input Sheet'!$S:$S,$AL4824,'Input Sheet'!K:K)</f>
        <v>0</v>
      </c>
      <c r="AH4824" s="28">
        <f>+SUMIF('Input Sheet'!$S:$S,$AL4824,'Input Sheet'!L:L)</f>
        <v>0</v>
      </c>
      <c r="AI4824" s="28">
        <f>+SUMIF('Input Sheet'!$S:$S,$AL4824,'Input Sheet'!M:M)</f>
        <v>0</v>
      </c>
      <c r="AJ4824" s="28">
        <f>+SUMIF('Input Sheet'!$S:$S,$AL4824,'Input Sheet'!N:N)</f>
        <v>0</v>
      </c>
      <c r="AK4824" s="28"/>
      <c r="AL4824" s="27" t="str">
        <f t="shared" si="376"/>
        <v>936-7490</v>
      </c>
      <c r="AM4824" s="34" t="str">
        <f t="shared" si="379"/>
        <v>Overall</v>
      </c>
      <c r="AN4824" s="34" t="str">
        <f t="shared" si="380"/>
        <v>OverallOther Income</v>
      </c>
      <c r="AO4824" s="35"/>
      <c r="AP4824" s="35"/>
      <c r="AQ4824" s="35"/>
    </row>
    <row r="4825" spans="1:43" x14ac:dyDescent="0.25">
      <c r="A4825" s="27" t="s">
        <v>103</v>
      </c>
      <c r="B4825" s="27" t="s">
        <v>104</v>
      </c>
      <c r="C4825" s="27" t="s">
        <v>104</v>
      </c>
      <c r="D4825" s="27" t="s">
        <v>196</v>
      </c>
      <c r="E4825" s="27" t="s">
        <v>712</v>
      </c>
      <c r="F4825" s="27" t="s">
        <v>1088</v>
      </c>
      <c r="G4825" s="27" t="s">
        <v>1089</v>
      </c>
      <c r="H4825" s="34" t="s">
        <v>109</v>
      </c>
      <c r="I4825" s="34" t="s">
        <v>110</v>
      </c>
      <c r="J4825" s="34" t="str">
        <f t="shared" si="377"/>
        <v>OverallOther Income</v>
      </c>
      <c r="K4825" s="34" t="str">
        <f t="shared" si="378"/>
        <v>935Other franchise/business expense</v>
      </c>
      <c r="L4825" s="28">
        <f>+SUMIF('TB 4-24'!M:M,$AL4825,'TB 4-24'!G:G)</f>
        <v>0</v>
      </c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>
        <f>+SUMIF('Input Sheet'!$S:$S,$AL4825,'Input Sheet'!C:C)</f>
        <v>0</v>
      </c>
      <c r="Z4825" s="28">
        <f>+SUMIF('Input Sheet'!$S:$S,$AL4825,'Input Sheet'!D:D)</f>
        <v>0</v>
      </c>
      <c r="AA4825" s="28">
        <f>+SUMIF('Input Sheet'!$S:$S,$AL4825,'Input Sheet'!E:E)</f>
        <v>0</v>
      </c>
      <c r="AB4825" s="28">
        <f>+SUMIF('Input Sheet'!$S:$S,$AL4825,'Input Sheet'!F:F)</f>
        <v>0</v>
      </c>
      <c r="AC4825" s="28">
        <f>+SUMIF('Input Sheet'!$S:$S,$AL4825,'Input Sheet'!G:G)</f>
        <v>0</v>
      </c>
      <c r="AD4825" s="28">
        <f>+SUMIF('Input Sheet'!$S:$S,$AL4825,'Input Sheet'!H:H)</f>
        <v>0</v>
      </c>
      <c r="AE4825" s="28">
        <f>+SUMIF('Input Sheet'!$S:$S,$AL4825,'Input Sheet'!I:I)</f>
        <v>0</v>
      </c>
      <c r="AF4825" s="28">
        <f>+SUMIF('Input Sheet'!$S:$S,$AL4825,'Input Sheet'!J:J)</f>
        <v>0</v>
      </c>
      <c r="AG4825" s="28">
        <f>+SUMIF('Input Sheet'!$S:$S,$AL4825,'Input Sheet'!K:K)</f>
        <v>0</v>
      </c>
      <c r="AH4825" s="28">
        <f>+SUMIF('Input Sheet'!$S:$S,$AL4825,'Input Sheet'!L:L)</f>
        <v>0</v>
      </c>
      <c r="AI4825" s="28">
        <f>+SUMIF('Input Sheet'!$S:$S,$AL4825,'Input Sheet'!M:M)</f>
        <v>0</v>
      </c>
      <c r="AJ4825" s="28">
        <f>+SUMIF('Input Sheet'!$S:$S,$AL4825,'Input Sheet'!N:N)</f>
        <v>0</v>
      </c>
      <c r="AK4825" s="28"/>
      <c r="AL4825" s="27" t="str">
        <f t="shared" si="376"/>
        <v>935-7490</v>
      </c>
      <c r="AM4825" s="34" t="str">
        <f t="shared" si="379"/>
        <v>Overall</v>
      </c>
      <c r="AN4825" s="34" t="str">
        <f t="shared" si="380"/>
        <v>OverallOther Income</v>
      </c>
      <c r="AO4825" s="35"/>
      <c r="AP4825" s="35"/>
      <c r="AQ4825" s="35"/>
    </row>
    <row r="4826" spans="1:43" x14ac:dyDescent="0.25">
      <c r="A4826" s="27" t="s">
        <v>103</v>
      </c>
      <c r="B4826" s="27" t="s">
        <v>104</v>
      </c>
      <c r="C4826" s="27" t="s">
        <v>104</v>
      </c>
      <c r="D4826" s="27" t="s">
        <v>219</v>
      </c>
      <c r="E4826" s="27" t="s">
        <v>713</v>
      </c>
      <c r="F4826" s="27" t="s">
        <v>1088</v>
      </c>
      <c r="G4826" s="27" t="s">
        <v>1089</v>
      </c>
      <c r="H4826" s="34" t="s">
        <v>109</v>
      </c>
      <c r="I4826" s="34" t="s">
        <v>110</v>
      </c>
      <c r="J4826" s="34" t="str">
        <f t="shared" si="377"/>
        <v>OverallOther Income</v>
      </c>
      <c r="K4826" s="34" t="str">
        <f t="shared" si="378"/>
        <v>936Other franchise/business expense</v>
      </c>
      <c r="L4826" s="28">
        <f>+SUMIF('TB 4-24'!M:M,$AL4826,'TB 4-24'!G:G)</f>
        <v>0</v>
      </c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>
        <f>+SUMIF('Input Sheet'!$S:$S,$AL4826,'Input Sheet'!C:C)</f>
        <v>0</v>
      </c>
      <c r="Z4826" s="28">
        <f>+SUMIF('Input Sheet'!$S:$S,$AL4826,'Input Sheet'!D:D)</f>
        <v>0</v>
      </c>
      <c r="AA4826" s="28">
        <f>+SUMIF('Input Sheet'!$S:$S,$AL4826,'Input Sheet'!E:E)</f>
        <v>0</v>
      </c>
      <c r="AB4826" s="28">
        <f>+SUMIF('Input Sheet'!$S:$S,$AL4826,'Input Sheet'!F:F)</f>
        <v>0</v>
      </c>
      <c r="AC4826" s="28">
        <f>+SUMIF('Input Sheet'!$S:$S,$AL4826,'Input Sheet'!G:G)</f>
        <v>0</v>
      </c>
      <c r="AD4826" s="28">
        <f>+SUMIF('Input Sheet'!$S:$S,$AL4826,'Input Sheet'!H:H)</f>
        <v>0</v>
      </c>
      <c r="AE4826" s="28">
        <f>+SUMIF('Input Sheet'!$S:$S,$AL4826,'Input Sheet'!I:I)</f>
        <v>0</v>
      </c>
      <c r="AF4826" s="28">
        <f>+SUMIF('Input Sheet'!$S:$S,$AL4826,'Input Sheet'!J:J)</f>
        <v>0</v>
      </c>
      <c r="AG4826" s="28">
        <f>+SUMIF('Input Sheet'!$S:$S,$AL4826,'Input Sheet'!K:K)</f>
        <v>0</v>
      </c>
      <c r="AH4826" s="28">
        <f>+SUMIF('Input Sheet'!$S:$S,$AL4826,'Input Sheet'!L:L)</f>
        <v>0</v>
      </c>
      <c r="AI4826" s="28">
        <f>+SUMIF('Input Sheet'!$S:$S,$AL4826,'Input Sheet'!M:M)</f>
        <v>0</v>
      </c>
      <c r="AJ4826" s="28">
        <f>+SUMIF('Input Sheet'!$S:$S,$AL4826,'Input Sheet'!N:N)</f>
        <v>0</v>
      </c>
      <c r="AK4826" s="28"/>
      <c r="AL4826" s="27" t="str">
        <f t="shared" si="376"/>
        <v>936-7495</v>
      </c>
      <c r="AM4826" s="34" t="str">
        <f t="shared" si="379"/>
        <v>Overall</v>
      </c>
      <c r="AN4826" s="34" t="str">
        <f t="shared" si="380"/>
        <v>OverallOther Income</v>
      </c>
      <c r="AO4826" s="35"/>
      <c r="AP4826" s="35"/>
      <c r="AQ4826" s="35"/>
    </row>
    <row r="4827" spans="1:43" x14ac:dyDescent="0.25">
      <c r="A4827" s="27" t="s">
        <v>103</v>
      </c>
      <c r="B4827" s="27" t="s">
        <v>104</v>
      </c>
      <c r="C4827" s="27" t="s">
        <v>104</v>
      </c>
      <c r="D4827" s="27" t="s">
        <v>219</v>
      </c>
      <c r="E4827" s="27" t="s">
        <v>712</v>
      </c>
      <c r="F4827" s="27" t="s">
        <v>1088</v>
      </c>
      <c r="G4827" s="27" t="s">
        <v>1089</v>
      </c>
      <c r="H4827" s="34" t="s">
        <v>109</v>
      </c>
      <c r="I4827" s="34" t="s">
        <v>110</v>
      </c>
      <c r="J4827" s="34" t="str">
        <f t="shared" si="377"/>
        <v>OverallOther Income</v>
      </c>
      <c r="K4827" s="34" t="str">
        <f t="shared" si="378"/>
        <v>935Other franchise/business expense</v>
      </c>
      <c r="L4827" s="28">
        <f>+SUMIF('TB 4-24'!M:M,$AL4827,'TB 4-24'!G:G)</f>
        <v>0</v>
      </c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>
        <f>+SUMIF('Input Sheet'!$S:$S,$AL4827,'Input Sheet'!C:C)</f>
        <v>0</v>
      </c>
      <c r="Z4827" s="28">
        <f>+SUMIF('Input Sheet'!$S:$S,$AL4827,'Input Sheet'!D:D)</f>
        <v>0</v>
      </c>
      <c r="AA4827" s="28">
        <f>+SUMIF('Input Sheet'!$S:$S,$AL4827,'Input Sheet'!E:E)</f>
        <v>0</v>
      </c>
      <c r="AB4827" s="28">
        <f>+SUMIF('Input Sheet'!$S:$S,$AL4827,'Input Sheet'!F:F)</f>
        <v>0</v>
      </c>
      <c r="AC4827" s="28">
        <f>+SUMIF('Input Sheet'!$S:$S,$AL4827,'Input Sheet'!G:G)</f>
        <v>0</v>
      </c>
      <c r="AD4827" s="28">
        <f>+SUMIF('Input Sheet'!$S:$S,$AL4827,'Input Sheet'!H:H)</f>
        <v>0</v>
      </c>
      <c r="AE4827" s="28">
        <f>+SUMIF('Input Sheet'!$S:$S,$AL4827,'Input Sheet'!I:I)</f>
        <v>0</v>
      </c>
      <c r="AF4827" s="28">
        <f>+SUMIF('Input Sheet'!$S:$S,$AL4827,'Input Sheet'!J:J)</f>
        <v>0</v>
      </c>
      <c r="AG4827" s="28">
        <f>+SUMIF('Input Sheet'!$S:$S,$AL4827,'Input Sheet'!K:K)</f>
        <v>0</v>
      </c>
      <c r="AH4827" s="28">
        <f>+SUMIF('Input Sheet'!$S:$S,$AL4827,'Input Sheet'!L:L)</f>
        <v>0</v>
      </c>
      <c r="AI4827" s="28">
        <f>+SUMIF('Input Sheet'!$S:$S,$AL4827,'Input Sheet'!M:M)</f>
        <v>0</v>
      </c>
      <c r="AJ4827" s="28">
        <f>+SUMIF('Input Sheet'!$S:$S,$AL4827,'Input Sheet'!N:N)</f>
        <v>0</v>
      </c>
      <c r="AK4827" s="28"/>
      <c r="AL4827" s="27" t="str">
        <f t="shared" si="376"/>
        <v>935-7495</v>
      </c>
      <c r="AM4827" s="34" t="str">
        <f t="shared" si="379"/>
        <v>Overall</v>
      </c>
      <c r="AN4827" s="34" t="str">
        <f t="shared" si="380"/>
        <v>OverallOther Income</v>
      </c>
      <c r="AO4827" s="35"/>
      <c r="AP4827" s="35"/>
      <c r="AQ4827" s="35"/>
    </row>
    <row r="4828" spans="1:43" x14ac:dyDescent="0.25">
      <c r="A4828" s="27" t="s">
        <v>103</v>
      </c>
      <c r="B4828" s="27" t="s">
        <v>104</v>
      </c>
      <c r="C4828" s="27" t="s">
        <v>104</v>
      </c>
      <c r="D4828" s="27" t="s">
        <v>223</v>
      </c>
      <c r="E4828" s="27" t="s">
        <v>713</v>
      </c>
      <c r="F4828" s="27" t="s">
        <v>1088</v>
      </c>
      <c r="G4828" s="27" t="s">
        <v>1089</v>
      </c>
      <c r="H4828" s="34" t="s">
        <v>109</v>
      </c>
      <c r="I4828" s="34" t="s">
        <v>110</v>
      </c>
      <c r="J4828" s="34" t="str">
        <f t="shared" si="377"/>
        <v>OverallOther Income</v>
      </c>
      <c r="K4828" s="34" t="str">
        <f t="shared" si="378"/>
        <v>936Other franchise/business expense</v>
      </c>
      <c r="L4828" s="28">
        <f>+SUMIF('TB 4-24'!M:M,$AL4828,'TB 4-24'!G:G)</f>
        <v>0</v>
      </c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>
        <f>+SUMIF('Input Sheet'!$S:$S,$AL4828,'Input Sheet'!C:C)</f>
        <v>0</v>
      </c>
      <c r="Z4828" s="28">
        <f>+SUMIF('Input Sheet'!$S:$S,$AL4828,'Input Sheet'!D:D)</f>
        <v>0</v>
      </c>
      <c r="AA4828" s="28">
        <f>+SUMIF('Input Sheet'!$S:$S,$AL4828,'Input Sheet'!E:E)</f>
        <v>0</v>
      </c>
      <c r="AB4828" s="28">
        <f>+SUMIF('Input Sheet'!$S:$S,$AL4828,'Input Sheet'!F:F)</f>
        <v>0</v>
      </c>
      <c r="AC4828" s="28">
        <f>+SUMIF('Input Sheet'!$S:$S,$AL4828,'Input Sheet'!G:G)</f>
        <v>0</v>
      </c>
      <c r="AD4828" s="28">
        <f>+SUMIF('Input Sheet'!$S:$S,$AL4828,'Input Sheet'!H:H)</f>
        <v>0</v>
      </c>
      <c r="AE4828" s="28">
        <f>+SUMIF('Input Sheet'!$S:$S,$AL4828,'Input Sheet'!I:I)</f>
        <v>0</v>
      </c>
      <c r="AF4828" s="28">
        <f>+SUMIF('Input Sheet'!$S:$S,$AL4828,'Input Sheet'!J:J)</f>
        <v>0</v>
      </c>
      <c r="AG4828" s="28">
        <f>+SUMIF('Input Sheet'!$S:$S,$AL4828,'Input Sheet'!K:K)</f>
        <v>0</v>
      </c>
      <c r="AH4828" s="28">
        <f>+SUMIF('Input Sheet'!$S:$S,$AL4828,'Input Sheet'!L:L)</f>
        <v>0</v>
      </c>
      <c r="AI4828" s="28">
        <f>+SUMIF('Input Sheet'!$S:$S,$AL4828,'Input Sheet'!M:M)</f>
        <v>0</v>
      </c>
      <c r="AJ4828" s="28">
        <f>+SUMIF('Input Sheet'!$S:$S,$AL4828,'Input Sheet'!N:N)</f>
        <v>0</v>
      </c>
      <c r="AK4828" s="28"/>
      <c r="AL4828" s="27" t="str">
        <f t="shared" si="376"/>
        <v>936-7510</v>
      </c>
      <c r="AM4828" s="34" t="str">
        <f t="shared" si="379"/>
        <v>Overall</v>
      </c>
      <c r="AN4828" s="34" t="str">
        <f t="shared" si="380"/>
        <v>OverallOther Income</v>
      </c>
      <c r="AO4828" s="35"/>
      <c r="AP4828" s="35"/>
      <c r="AQ4828" s="35"/>
    </row>
    <row r="4829" spans="1:43" x14ac:dyDescent="0.25">
      <c r="A4829" s="27" t="s">
        <v>103</v>
      </c>
      <c r="B4829" s="27" t="s">
        <v>104</v>
      </c>
      <c r="C4829" s="27" t="s">
        <v>104</v>
      </c>
      <c r="D4829" s="27" t="s">
        <v>223</v>
      </c>
      <c r="E4829" s="27" t="s">
        <v>712</v>
      </c>
      <c r="F4829" s="27" t="s">
        <v>1088</v>
      </c>
      <c r="G4829" s="27" t="s">
        <v>1089</v>
      </c>
      <c r="H4829" s="34" t="s">
        <v>109</v>
      </c>
      <c r="I4829" s="34" t="s">
        <v>110</v>
      </c>
      <c r="J4829" s="34" t="str">
        <f t="shared" si="377"/>
        <v>OverallOther Income</v>
      </c>
      <c r="K4829" s="34" t="str">
        <f t="shared" si="378"/>
        <v>935Other franchise/business expense</v>
      </c>
      <c r="L4829" s="28">
        <f>+SUMIF('TB 4-24'!M:M,$AL4829,'TB 4-24'!G:G)</f>
        <v>0</v>
      </c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>
        <f>+SUMIF('Input Sheet'!$S:$S,$AL4829,'Input Sheet'!C:C)</f>
        <v>0</v>
      </c>
      <c r="Z4829" s="28">
        <f>+SUMIF('Input Sheet'!$S:$S,$AL4829,'Input Sheet'!D:D)</f>
        <v>0</v>
      </c>
      <c r="AA4829" s="28">
        <f>+SUMIF('Input Sheet'!$S:$S,$AL4829,'Input Sheet'!E:E)</f>
        <v>0</v>
      </c>
      <c r="AB4829" s="28">
        <f>+SUMIF('Input Sheet'!$S:$S,$AL4829,'Input Sheet'!F:F)</f>
        <v>0</v>
      </c>
      <c r="AC4829" s="28">
        <f>+SUMIF('Input Sheet'!$S:$S,$AL4829,'Input Sheet'!G:G)</f>
        <v>0</v>
      </c>
      <c r="AD4829" s="28">
        <f>+SUMIF('Input Sheet'!$S:$S,$AL4829,'Input Sheet'!H:H)</f>
        <v>0</v>
      </c>
      <c r="AE4829" s="28">
        <f>+SUMIF('Input Sheet'!$S:$S,$AL4829,'Input Sheet'!I:I)</f>
        <v>0</v>
      </c>
      <c r="AF4829" s="28">
        <f>+SUMIF('Input Sheet'!$S:$S,$AL4829,'Input Sheet'!J:J)</f>
        <v>0</v>
      </c>
      <c r="AG4829" s="28">
        <f>+SUMIF('Input Sheet'!$S:$S,$AL4829,'Input Sheet'!K:K)</f>
        <v>0</v>
      </c>
      <c r="AH4829" s="28">
        <f>+SUMIF('Input Sheet'!$S:$S,$AL4829,'Input Sheet'!L:L)</f>
        <v>0</v>
      </c>
      <c r="AI4829" s="28">
        <f>+SUMIF('Input Sheet'!$S:$S,$AL4829,'Input Sheet'!M:M)</f>
        <v>0</v>
      </c>
      <c r="AJ4829" s="28">
        <f>+SUMIF('Input Sheet'!$S:$S,$AL4829,'Input Sheet'!N:N)</f>
        <v>0</v>
      </c>
      <c r="AK4829" s="28"/>
      <c r="AL4829" s="27" t="str">
        <f t="shared" si="376"/>
        <v>935-7510</v>
      </c>
      <c r="AM4829" s="34" t="str">
        <f t="shared" si="379"/>
        <v>Overall</v>
      </c>
      <c r="AN4829" s="34" t="str">
        <f t="shared" si="380"/>
        <v>OverallOther Income</v>
      </c>
      <c r="AO4829" s="35"/>
      <c r="AP4829" s="35"/>
      <c r="AQ4829" s="35"/>
    </row>
    <row r="4830" spans="1:43" x14ac:dyDescent="0.25">
      <c r="A4830" s="27" t="s">
        <v>103</v>
      </c>
      <c r="B4830" s="27" t="s">
        <v>104</v>
      </c>
      <c r="C4830" s="27" t="s">
        <v>104</v>
      </c>
      <c r="D4830" s="27" t="s">
        <v>226</v>
      </c>
      <c r="E4830" s="27" t="s">
        <v>713</v>
      </c>
      <c r="F4830" s="27" t="s">
        <v>1088</v>
      </c>
      <c r="G4830" s="27" t="s">
        <v>1089</v>
      </c>
      <c r="H4830" s="34" t="s">
        <v>109</v>
      </c>
      <c r="I4830" s="34" t="s">
        <v>110</v>
      </c>
      <c r="J4830" s="34" t="str">
        <f t="shared" si="377"/>
        <v>OverallOther Income</v>
      </c>
      <c r="K4830" s="34" t="str">
        <f t="shared" si="378"/>
        <v>936Other franchise/business expense</v>
      </c>
      <c r="L4830" s="28">
        <f>+SUMIF('TB 4-24'!M:M,$AL4830,'TB 4-24'!G:G)</f>
        <v>0</v>
      </c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>
        <f>+SUMIF('Input Sheet'!$S:$S,$AL4830,'Input Sheet'!C:C)</f>
        <v>0</v>
      </c>
      <c r="Z4830" s="28">
        <f>+SUMIF('Input Sheet'!$S:$S,$AL4830,'Input Sheet'!D:D)</f>
        <v>0</v>
      </c>
      <c r="AA4830" s="28">
        <f>+SUMIF('Input Sheet'!$S:$S,$AL4830,'Input Sheet'!E:E)</f>
        <v>0</v>
      </c>
      <c r="AB4830" s="28">
        <f>+SUMIF('Input Sheet'!$S:$S,$AL4830,'Input Sheet'!F:F)</f>
        <v>0</v>
      </c>
      <c r="AC4830" s="28">
        <f>+SUMIF('Input Sheet'!$S:$S,$AL4830,'Input Sheet'!G:G)</f>
        <v>0</v>
      </c>
      <c r="AD4830" s="28">
        <f>+SUMIF('Input Sheet'!$S:$S,$AL4830,'Input Sheet'!H:H)</f>
        <v>0</v>
      </c>
      <c r="AE4830" s="28">
        <f>+SUMIF('Input Sheet'!$S:$S,$AL4830,'Input Sheet'!I:I)</f>
        <v>0</v>
      </c>
      <c r="AF4830" s="28">
        <f>+SUMIF('Input Sheet'!$S:$S,$AL4830,'Input Sheet'!J:J)</f>
        <v>0</v>
      </c>
      <c r="AG4830" s="28">
        <f>+SUMIF('Input Sheet'!$S:$S,$AL4830,'Input Sheet'!K:K)</f>
        <v>0</v>
      </c>
      <c r="AH4830" s="28">
        <f>+SUMIF('Input Sheet'!$S:$S,$AL4830,'Input Sheet'!L:L)</f>
        <v>0</v>
      </c>
      <c r="AI4830" s="28">
        <f>+SUMIF('Input Sheet'!$S:$S,$AL4830,'Input Sheet'!M:M)</f>
        <v>0</v>
      </c>
      <c r="AJ4830" s="28">
        <f>+SUMIF('Input Sheet'!$S:$S,$AL4830,'Input Sheet'!N:N)</f>
        <v>0</v>
      </c>
      <c r="AK4830" s="28"/>
      <c r="AL4830" s="27" t="str">
        <f t="shared" si="376"/>
        <v>936-7520</v>
      </c>
      <c r="AM4830" s="34" t="str">
        <f t="shared" si="379"/>
        <v>Overall</v>
      </c>
      <c r="AN4830" s="34" t="str">
        <f t="shared" si="380"/>
        <v>OverallOther Income</v>
      </c>
      <c r="AO4830" s="35"/>
      <c r="AP4830" s="35"/>
      <c r="AQ4830" s="35"/>
    </row>
    <row r="4831" spans="1:43" x14ac:dyDescent="0.25">
      <c r="A4831" s="27" t="s">
        <v>103</v>
      </c>
      <c r="B4831" s="27" t="s">
        <v>104</v>
      </c>
      <c r="C4831" s="27" t="s">
        <v>104</v>
      </c>
      <c r="D4831" s="27" t="s">
        <v>226</v>
      </c>
      <c r="E4831" s="27" t="s">
        <v>712</v>
      </c>
      <c r="F4831" s="27" t="s">
        <v>1088</v>
      </c>
      <c r="G4831" s="27" t="s">
        <v>1089</v>
      </c>
      <c r="H4831" s="34" t="s">
        <v>109</v>
      </c>
      <c r="I4831" s="34" t="s">
        <v>110</v>
      </c>
      <c r="J4831" s="34" t="str">
        <f t="shared" si="377"/>
        <v>OverallOther Income</v>
      </c>
      <c r="K4831" s="34" t="str">
        <f t="shared" si="378"/>
        <v>935Other franchise/business expense</v>
      </c>
      <c r="L4831" s="28">
        <f>+SUMIF('TB 4-24'!M:M,$AL4831,'TB 4-24'!G:G)</f>
        <v>0</v>
      </c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>
        <f>+SUMIF('Input Sheet'!$S:$S,$AL4831,'Input Sheet'!C:C)</f>
        <v>0</v>
      </c>
      <c r="Z4831" s="28">
        <f>+SUMIF('Input Sheet'!$S:$S,$AL4831,'Input Sheet'!D:D)</f>
        <v>0</v>
      </c>
      <c r="AA4831" s="28">
        <f>+SUMIF('Input Sheet'!$S:$S,$AL4831,'Input Sheet'!E:E)</f>
        <v>0</v>
      </c>
      <c r="AB4831" s="28">
        <f>+SUMIF('Input Sheet'!$S:$S,$AL4831,'Input Sheet'!F:F)</f>
        <v>0</v>
      </c>
      <c r="AC4831" s="28">
        <f>+SUMIF('Input Sheet'!$S:$S,$AL4831,'Input Sheet'!G:G)</f>
        <v>0</v>
      </c>
      <c r="AD4831" s="28">
        <f>+SUMIF('Input Sheet'!$S:$S,$AL4831,'Input Sheet'!H:H)</f>
        <v>0</v>
      </c>
      <c r="AE4831" s="28">
        <f>+SUMIF('Input Sheet'!$S:$S,$AL4831,'Input Sheet'!I:I)</f>
        <v>0</v>
      </c>
      <c r="AF4831" s="28">
        <f>+SUMIF('Input Sheet'!$S:$S,$AL4831,'Input Sheet'!J:J)</f>
        <v>0</v>
      </c>
      <c r="AG4831" s="28">
        <f>+SUMIF('Input Sheet'!$S:$S,$AL4831,'Input Sheet'!K:K)</f>
        <v>0</v>
      </c>
      <c r="AH4831" s="28">
        <f>+SUMIF('Input Sheet'!$S:$S,$AL4831,'Input Sheet'!L:L)</f>
        <v>0</v>
      </c>
      <c r="AI4831" s="28">
        <f>+SUMIF('Input Sheet'!$S:$S,$AL4831,'Input Sheet'!M:M)</f>
        <v>0</v>
      </c>
      <c r="AJ4831" s="28">
        <f>+SUMIF('Input Sheet'!$S:$S,$AL4831,'Input Sheet'!N:N)</f>
        <v>0</v>
      </c>
      <c r="AK4831" s="28"/>
      <c r="AL4831" s="27" t="str">
        <f t="shared" si="376"/>
        <v>935-7520</v>
      </c>
      <c r="AM4831" s="34" t="str">
        <f t="shared" si="379"/>
        <v>Overall</v>
      </c>
      <c r="AN4831" s="34" t="str">
        <f t="shared" si="380"/>
        <v>OverallOther Income</v>
      </c>
      <c r="AO4831" s="35"/>
      <c r="AP4831" s="35"/>
      <c r="AQ4831" s="35"/>
    </row>
    <row r="4832" spans="1:43" x14ac:dyDescent="0.25">
      <c r="A4832" s="27" t="s">
        <v>103</v>
      </c>
      <c r="B4832" s="27" t="s">
        <v>104</v>
      </c>
      <c r="C4832" s="27" t="s">
        <v>104</v>
      </c>
      <c r="D4832" s="27" t="s">
        <v>188</v>
      </c>
      <c r="E4832" s="27" t="s">
        <v>713</v>
      </c>
      <c r="F4832" s="27" t="s">
        <v>1088</v>
      </c>
      <c r="G4832" s="27" t="s">
        <v>1089</v>
      </c>
      <c r="H4832" s="34" t="s">
        <v>109</v>
      </c>
      <c r="I4832" s="34" t="s">
        <v>110</v>
      </c>
      <c r="J4832" s="34" t="str">
        <f t="shared" si="377"/>
        <v>OverallOther Income</v>
      </c>
      <c r="K4832" s="34" t="str">
        <f t="shared" si="378"/>
        <v>936Other franchise/business expense</v>
      </c>
      <c r="L4832" s="28">
        <f>+SUMIF('TB 4-24'!M:M,$AL4832,'TB 4-24'!G:G)</f>
        <v>0</v>
      </c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>
        <f>+SUMIF('Input Sheet'!$S:$S,$AL4832,'Input Sheet'!C:C)</f>
        <v>0</v>
      </c>
      <c r="Z4832" s="28">
        <f>+SUMIF('Input Sheet'!$S:$S,$AL4832,'Input Sheet'!D:D)</f>
        <v>0</v>
      </c>
      <c r="AA4832" s="28">
        <f>+SUMIF('Input Sheet'!$S:$S,$AL4832,'Input Sheet'!E:E)</f>
        <v>0</v>
      </c>
      <c r="AB4832" s="28">
        <f>+SUMIF('Input Sheet'!$S:$S,$AL4832,'Input Sheet'!F:F)</f>
        <v>0</v>
      </c>
      <c r="AC4832" s="28">
        <f>+SUMIF('Input Sheet'!$S:$S,$AL4832,'Input Sheet'!G:G)</f>
        <v>0</v>
      </c>
      <c r="AD4832" s="28">
        <f>+SUMIF('Input Sheet'!$S:$S,$AL4832,'Input Sheet'!H:H)</f>
        <v>0</v>
      </c>
      <c r="AE4832" s="28">
        <f>+SUMIF('Input Sheet'!$S:$S,$AL4832,'Input Sheet'!I:I)</f>
        <v>0</v>
      </c>
      <c r="AF4832" s="28">
        <f>+SUMIF('Input Sheet'!$S:$S,$AL4832,'Input Sheet'!J:J)</f>
        <v>0</v>
      </c>
      <c r="AG4832" s="28">
        <f>+SUMIF('Input Sheet'!$S:$S,$AL4832,'Input Sheet'!K:K)</f>
        <v>0</v>
      </c>
      <c r="AH4832" s="28">
        <f>+SUMIF('Input Sheet'!$S:$S,$AL4832,'Input Sheet'!L:L)</f>
        <v>0</v>
      </c>
      <c r="AI4832" s="28">
        <f>+SUMIF('Input Sheet'!$S:$S,$AL4832,'Input Sheet'!M:M)</f>
        <v>0</v>
      </c>
      <c r="AJ4832" s="28">
        <f>+SUMIF('Input Sheet'!$S:$S,$AL4832,'Input Sheet'!N:N)</f>
        <v>0</v>
      </c>
      <c r="AK4832" s="28"/>
      <c r="AL4832" s="27" t="str">
        <f t="shared" si="376"/>
        <v>936-7530</v>
      </c>
      <c r="AM4832" s="34" t="str">
        <f t="shared" si="379"/>
        <v>Overall</v>
      </c>
      <c r="AN4832" s="34" t="str">
        <f t="shared" si="380"/>
        <v>OverallOther Income</v>
      </c>
      <c r="AO4832" s="35"/>
      <c r="AP4832" s="35"/>
      <c r="AQ4832" s="35"/>
    </row>
    <row r="4833" spans="1:43" x14ac:dyDescent="0.25">
      <c r="A4833" s="27" t="s">
        <v>103</v>
      </c>
      <c r="B4833" s="27" t="s">
        <v>104</v>
      </c>
      <c r="C4833" s="27" t="s">
        <v>104</v>
      </c>
      <c r="D4833" s="27" t="s">
        <v>188</v>
      </c>
      <c r="E4833" s="27" t="s">
        <v>712</v>
      </c>
      <c r="F4833" s="27" t="s">
        <v>1088</v>
      </c>
      <c r="G4833" s="27" t="s">
        <v>1089</v>
      </c>
      <c r="H4833" s="34" t="s">
        <v>109</v>
      </c>
      <c r="I4833" s="34" t="s">
        <v>110</v>
      </c>
      <c r="J4833" s="34" t="str">
        <f t="shared" si="377"/>
        <v>OverallOther Income</v>
      </c>
      <c r="K4833" s="34" t="str">
        <f t="shared" si="378"/>
        <v>935Other franchise/business expense</v>
      </c>
      <c r="L4833" s="28">
        <f>+SUMIF('TB 4-24'!M:M,$AL4833,'TB 4-24'!G:G)</f>
        <v>0</v>
      </c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>
        <f>+SUMIF('Input Sheet'!$S:$S,$AL4833,'Input Sheet'!C:C)</f>
        <v>0</v>
      </c>
      <c r="Z4833" s="28">
        <f>+SUMIF('Input Sheet'!$S:$S,$AL4833,'Input Sheet'!D:D)</f>
        <v>0</v>
      </c>
      <c r="AA4833" s="28">
        <f>+SUMIF('Input Sheet'!$S:$S,$AL4833,'Input Sheet'!E:E)</f>
        <v>0</v>
      </c>
      <c r="AB4833" s="28">
        <f>+SUMIF('Input Sheet'!$S:$S,$AL4833,'Input Sheet'!F:F)</f>
        <v>0</v>
      </c>
      <c r="AC4833" s="28">
        <f>+SUMIF('Input Sheet'!$S:$S,$AL4833,'Input Sheet'!G:G)</f>
        <v>0</v>
      </c>
      <c r="AD4833" s="28">
        <f>+SUMIF('Input Sheet'!$S:$S,$AL4833,'Input Sheet'!H:H)</f>
        <v>0</v>
      </c>
      <c r="AE4833" s="28">
        <f>+SUMIF('Input Sheet'!$S:$S,$AL4833,'Input Sheet'!I:I)</f>
        <v>0</v>
      </c>
      <c r="AF4833" s="28">
        <f>+SUMIF('Input Sheet'!$S:$S,$AL4833,'Input Sheet'!J:J)</f>
        <v>0</v>
      </c>
      <c r="AG4833" s="28">
        <f>+SUMIF('Input Sheet'!$S:$S,$AL4833,'Input Sheet'!K:K)</f>
        <v>0</v>
      </c>
      <c r="AH4833" s="28">
        <f>+SUMIF('Input Sheet'!$S:$S,$AL4833,'Input Sheet'!L:L)</f>
        <v>0</v>
      </c>
      <c r="AI4833" s="28">
        <f>+SUMIF('Input Sheet'!$S:$S,$AL4833,'Input Sheet'!M:M)</f>
        <v>0</v>
      </c>
      <c r="AJ4833" s="28">
        <f>+SUMIF('Input Sheet'!$S:$S,$AL4833,'Input Sheet'!N:N)</f>
        <v>0</v>
      </c>
      <c r="AK4833" s="28"/>
      <c r="AL4833" s="27" t="str">
        <f t="shared" si="376"/>
        <v>935-7530</v>
      </c>
      <c r="AM4833" s="34" t="str">
        <f t="shared" si="379"/>
        <v>Overall</v>
      </c>
      <c r="AN4833" s="34" t="str">
        <f t="shared" si="380"/>
        <v>OverallOther Income</v>
      </c>
      <c r="AO4833" s="35"/>
      <c r="AP4833" s="35"/>
      <c r="AQ4833" s="35"/>
    </row>
    <row r="4834" spans="1:43" x14ac:dyDescent="0.25">
      <c r="A4834" s="27" t="s">
        <v>103</v>
      </c>
      <c r="B4834" s="27" t="s">
        <v>104</v>
      </c>
      <c r="C4834" s="27" t="s">
        <v>104</v>
      </c>
      <c r="D4834" s="27" t="s">
        <v>191</v>
      </c>
      <c r="E4834" s="27" t="s">
        <v>713</v>
      </c>
      <c r="F4834" s="27" t="s">
        <v>1088</v>
      </c>
      <c r="G4834" s="27" t="s">
        <v>1089</v>
      </c>
      <c r="H4834" s="34" t="s">
        <v>109</v>
      </c>
      <c r="I4834" s="34" t="s">
        <v>110</v>
      </c>
      <c r="J4834" s="34" t="str">
        <f t="shared" si="377"/>
        <v>OverallOther Income</v>
      </c>
      <c r="K4834" s="34" t="str">
        <f t="shared" si="378"/>
        <v>936Other franchise/business expense</v>
      </c>
      <c r="L4834" s="28">
        <f>+SUMIF('TB 4-24'!M:M,$AL4834,'TB 4-24'!G:G)</f>
        <v>0</v>
      </c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>
        <f>+SUMIF('Input Sheet'!$S:$S,$AL4834,'Input Sheet'!C:C)</f>
        <v>0</v>
      </c>
      <c r="Z4834" s="28">
        <f>+SUMIF('Input Sheet'!$S:$S,$AL4834,'Input Sheet'!D:D)</f>
        <v>0</v>
      </c>
      <c r="AA4834" s="28">
        <f>+SUMIF('Input Sheet'!$S:$S,$AL4834,'Input Sheet'!E:E)</f>
        <v>0</v>
      </c>
      <c r="AB4834" s="28">
        <f>+SUMIF('Input Sheet'!$S:$S,$AL4834,'Input Sheet'!F:F)</f>
        <v>0</v>
      </c>
      <c r="AC4834" s="28">
        <f>+SUMIF('Input Sheet'!$S:$S,$AL4834,'Input Sheet'!G:G)</f>
        <v>0</v>
      </c>
      <c r="AD4834" s="28">
        <f>+SUMIF('Input Sheet'!$S:$S,$AL4834,'Input Sheet'!H:H)</f>
        <v>0</v>
      </c>
      <c r="AE4834" s="28">
        <f>+SUMIF('Input Sheet'!$S:$S,$AL4834,'Input Sheet'!I:I)</f>
        <v>0</v>
      </c>
      <c r="AF4834" s="28">
        <f>+SUMIF('Input Sheet'!$S:$S,$AL4834,'Input Sheet'!J:J)</f>
        <v>0</v>
      </c>
      <c r="AG4834" s="28">
        <f>+SUMIF('Input Sheet'!$S:$S,$AL4834,'Input Sheet'!K:K)</f>
        <v>0</v>
      </c>
      <c r="AH4834" s="28">
        <f>+SUMIF('Input Sheet'!$S:$S,$AL4834,'Input Sheet'!L:L)</f>
        <v>0</v>
      </c>
      <c r="AI4834" s="28">
        <f>+SUMIF('Input Sheet'!$S:$S,$AL4834,'Input Sheet'!M:M)</f>
        <v>0</v>
      </c>
      <c r="AJ4834" s="28">
        <f>+SUMIF('Input Sheet'!$S:$S,$AL4834,'Input Sheet'!N:N)</f>
        <v>0</v>
      </c>
      <c r="AK4834" s="28"/>
      <c r="AL4834" s="27" t="str">
        <f t="shared" si="376"/>
        <v>936-7535</v>
      </c>
      <c r="AM4834" s="34" t="str">
        <f t="shared" si="379"/>
        <v>Overall</v>
      </c>
      <c r="AN4834" s="34" t="str">
        <f t="shared" si="380"/>
        <v>OverallOther Income</v>
      </c>
      <c r="AO4834" s="35"/>
      <c r="AP4834" s="35"/>
      <c r="AQ4834" s="35"/>
    </row>
    <row r="4835" spans="1:43" x14ac:dyDescent="0.25">
      <c r="A4835" s="27" t="s">
        <v>103</v>
      </c>
      <c r="B4835" s="27" t="s">
        <v>104</v>
      </c>
      <c r="C4835" s="27" t="s">
        <v>104</v>
      </c>
      <c r="D4835" s="27" t="s">
        <v>191</v>
      </c>
      <c r="E4835" s="27" t="s">
        <v>712</v>
      </c>
      <c r="F4835" s="27" t="s">
        <v>1088</v>
      </c>
      <c r="G4835" s="27" t="s">
        <v>1089</v>
      </c>
      <c r="H4835" s="34" t="s">
        <v>109</v>
      </c>
      <c r="I4835" s="34" t="s">
        <v>110</v>
      </c>
      <c r="J4835" s="34" t="str">
        <f t="shared" si="377"/>
        <v>OverallOther Income</v>
      </c>
      <c r="K4835" s="34" t="str">
        <f t="shared" si="378"/>
        <v>935Other franchise/business expense</v>
      </c>
      <c r="L4835" s="28">
        <f>+SUMIF('TB 4-24'!M:M,$AL4835,'TB 4-24'!G:G)</f>
        <v>0</v>
      </c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>
        <f>+SUMIF('Input Sheet'!$S:$S,$AL4835,'Input Sheet'!C:C)</f>
        <v>0</v>
      </c>
      <c r="Z4835" s="28">
        <f>+SUMIF('Input Sheet'!$S:$S,$AL4835,'Input Sheet'!D:D)</f>
        <v>0</v>
      </c>
      <c r="AA4835" s="28">
        <f>+SUMIF('Input Sheet'!$S:$S,$AL4835,'Input Sheet'!E:E)</f>
        <v>0</v>
      </c>
      <c r="AB4835" s="28">
        <f>+SUMIF('Input Sheet'!$S:$S,$AL4835,'Input Sheet'!F:F)</f>
        <v>0</v>
      </c>
      <c r="AC4835" s="28">
        <f>+SUMIF('Input Sheet'!$S:$S,$AL4835,'Input Sheet'!G:G)</f>
        <v>0</v>
      </c>
      <c r="AD4835" s="28">
        <f>+SUMIF('Input Sheet'!$S:$S,$AL4835,'Input Sheet'!H:H)</f>
        <v>0</v>
      </c>
      <c r="AE4835" s="28">
        <f>+SUMIF('Input Sheet'!$S:$S,$AL4835,'Input Sheet'!I:I)</f>
        <v>0</v>
      </c>
      <c r="AF4835" s="28">
        <f>+SUMIF('Input Sheet'!$S:$S,$AL4835,'Input Sheet'!J:J)</f>
        <v>0</v>
      </c>
      <c r="AG4835" s="28">
        <f>+SUMIF('Input Sheet'!$S:$S,$AL4835,'Input Sheet'!K:K)</f>
        <v>0</v>
      </c>
      <c r="AH4835" s="28">
        <f>+SUMIF('Input Sheet'!$S:$S,$AL4835,'Input Sheet'!L:L)</f>
        <v>0</v>
      </c>
      <c r="AI4835" s="28">
        <f>+SUMIF('Input Sheet'!$S:$S,$AL4835,'Input Sheet'!M:M)</f>
        <v>0</v>
      </c>
      <c r="AJ4835" s="28">
        <f>+SUMIF('Input Sheet'!$S:$S,$AL4835,'Input Sheet'!N:N)</f>
        <v>0</v>
      </c>
      <c r="AK4835" s="28"/>
      <c r="AL4835" s="27" t="str">
        <f t="shared" si="376"/>
        <v>935-7535</v>
      </c>
      <c r="AM4835" s="34" t="str">
        <f t="shared" si="379"/>
        <v>Overall</v>
      </c>
      <c r="AN4835" s="34" t="str">
        <f t="shared" si="380"/>
        <v>OverallOther Income</v>
      </c>
      <c r="AO4835" s="35"/>
      <c r="AP4835" s="35"/>
      <c r="AQ4835" s="35"/>
    </row>
    <row r="4836" spans="1:43" x14ac:dyDescent="0.25">
      <c r="A4836" s="27" t="s">
        <v>103</v>
      </c>
      <c r="B4836" s="27" t="s">
        <v>104</v>
      </c>
      <c r="C4836" s="27" t="s">
        <v>104</v>
      </c>
      <c r="D4836" s="27" t="s">
        <v>182</v>
      </c>
      <c r="E4836" s="27" t="s">
        <v>713</v>
      </c>
      <c r="F4836" s="27" t="s">
        <v>1088</v>
      </c>
      <c r="G4836" s="27" t="s">
        <v>1089</v>
      </c>
      <c r="H4836" s="34" t="s">
        <v>109</v>
      </c>
      <c r="I4836" s="34" t="s">
        <v>110</v>
      </c>
      <c r="J4836" s="34" t="str">
        <f t="shared" si="377"/>
        <v>OverallOther Income</v>
      </c>
      <c r="K4836" s="34" t="str">
        <f t="shared" si="378"/>
        <v>936Other franchise/business expense</v>
      </c>
      <c r="L4836" s="28">
        <f>+SUMIF('TB 4-24'!M:M,$AL4836,'TB 4-24'!G:G)</f>
        <v>0</v>
      </c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>
        <f>+SUMIF('Input Sheet'!$S:$S,$AL4836,'Input Sheet'!C:C)</f>
        <v>0</v>
      </c>
      <c r="Z4836" s="28">
        <f>+SUMIF('Input Sheet'!$S:$S,$AL4836,'Input Sheet'!D:D)</f>
        <v>0</v>
      </c>
      <c r="AA4836" s="28">
        <f>+SUMIF('Input Sheet'!$S:$S,$AL4836,'Input Sheet'!E:E)</f>
        <v>0</v>
      </c>
      <c r="AB4836" s="28">
        <f>+SUMIF('Input Sheet'!$S:$S,$AL4836,'Input Sheet'!F:F)</f>
        <v>0</v>
      </c>
      <c r="AC4836" s="28">
        <f>+SUMIF('Input Sheet'!$S:$S,$AL4836,'Input Sheet'!G:G)</f>
        <v>0</v>
      </c>
      <c r="AD4836" s="28">
        <f>+SUMIF('Input Sheet'!$S:$S,$AL4836,'Input Sheet'!H:H)</f>
        <v>0</v>
      </c>
      <c r="AE4836" s="28">
        <f>+SUMIF('Input Sheet'!$S:$S,$AL4836,'Input Sheet'!I:I)</f>
        <v>0</v>
      </c>
      <c r="AF4836" s="28">
        <f>+SUMIF('Input Sheet'!$S:$S,$AL4836,'Input Sheet'!J:J)</f>
        <v>0</v>
      </c>
      <c r="AG4836" s="28">
        <f>+SUMIF('Input Sheet'!$S:$S,$AL4836,'Input Sheet'!K:K)</f>
        <v>0</v>
      </c>
      <c r="AH4836" s="28">
        <f>+SUMIF('Input Sheet'!$S:$S,$AL4836,'Input Sheet'!L:L)</f>
        <v>0</v>
      </c>
      <c r="AI4836" s="28">
        <f>+SUMIF('Input Sheet'!$S:$S,$AL4836,'Input Sheet'!M:M)</f>
        <v>0</v>
      </c>
      <c r="AJ4836" s="28">
        <f>+SUMIF('Input Sheet'!$S:$S,$AL4836,'Input Sheet'!N:N)</f>
        <v>0</v>
      </c>
      <c r="AK4836" s="28"/>
      <c r="AL4836" s="27" t="str">
        <f t="shared" si="376"/>
        <v>936-7540</v>
      </c>
      <c r="AM4836" s="34" t="str">
        <f t="shared" si="379"/>
        <v>Overall</v>
      </c>
      <c r="AN4836" s="34" t="str">
        <f t="shared" si="380"/>
        <v>OverallOther Income</v>
      </c>
      <c r="AO4836" s="35"/>
      <c r="AP4836" s="35"/>
      <c r="AQ4836" s="35"/>
    </row>
    <row r="4837" spans="1:43" x14ac:dyDescent="0.25">
      <c r="A4837" s="27" t="s">
        <v>103</v>
      </c>
      <c r="B4837" s="27" t="s">
        <v>104</v>
      </c>
      <c r="C4837" s="27" t="s">
        <v>104</v>
      </c>
      <c r="D4837" s="27" t="s">
        <v>182</v>
      </c>
      <c r="E4837" s="27" t="s">
        <v>712</v>
      </c>
      <c r="F4837" s="27" t="s">
        <v>1088</v>
      </c>
      <c r="G4837" s="27" t="s">
        <v>1089</v>
      </c>
      <c r="H4837" s="34" t="s">
        <v>109</v>
      </c>
      <c r="I4837" s="34" t="s">
        <v>110</v>
      </c>
      <c r="J4837" s="34" t="str">
        <f t="shared" si="377"/>
        <v>OverallOther Income</v>
      </c>
      <c r="K4837" s="34" t="str">
        <f t="shared" si="378"/>
        <v>935Other franchise/business expense</v>
      </c>
      <c r="L4837" s="28">
        <f>+SUMIF('TB 4-24'!M:M,$AL4837,'TB 4-24'!G:G)</f>
        <v>0</v>
      </c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>
        <f>+SUMIF('Input Sheet'!$S:$S,$AL4837,'Input Sheet'!C:C)</f>
        <v>0</v>
      </c>
      <c r="Z4837" s="28">
        <f>+SUMIF('Input Sheet'!$S:$S,$AL4837,'Input Sheet'!D:D)</f>
        <v>0</v>
      </c>
      <c r="AA4837" s="28">
        <f>+SUMIF('Input Sheet'!$S:$S,$AL4837,'Input Sheet'!E:E)</f>
        <v>0</v>
      </c>
      <c r="AB4837" s="28">
        <f>+SUMIF('Input Sheet'!$S:$S,$AL4837,'Input Sheet'!F:F)</f>
        <v>0</v>
      </c>
      <c r="AC4837" s="28">
        <f>+SUMIF('Input Sheet'!$S:$S,$AL4837,'Input Sheet'!G:G)</f>
        <v>0</v>
      </c>
      <c r="AD4837" s="28">
        <f>+SUMIF('Input Sheet'!$S:$S,$AL4837,'Input Sheet'!H:H)</f>
        <v>0</v>
      </c>
      <c r="AE4837" s="28">
        <f>+SUMIF('Input Sheet'!$S:$S,$AL4837,'Input Sheet'!I:I)</f>
        <v>0</v>
      </c>
      <c r="AF4837" s="28">
        <f>+SUMIF('Input Sheet'!$S:$S,$AL4837,'Input Sheet'!J:J)</f>
        <v>0</v>
      </c>
      <c r="AG4837" s="28">
        <f>+SUMIF('Input Sheet'!$S:$S,$AL4837,'Input Sheet'!K:K)</f>
        <v>0</v>
      </c>
      <c r="AH4837" s="28">
        <f>+SUMIF('Input Sheet'!$S:$S,$AL4837,'Input Sheet'!L:L)</f>
        <v>0</v>
      </c>
      <c r="AI4837" s="28">
        <f>+SUMIF('Input Sheet'!$S:$S,$AL4837,'Input Sheet'!M:M)</f>
        <v>0</v>
      </c>
      <c r="AJ4837" s="28">
        <f>+SUMIF('Input Sheet'!$S:$S,$AL4837,'Input Sheet'!N:N)</f>
        <v>0</v>
      </c>
      <c r="AK4837" s="28"/>
      <c r="AL4837" s="27" t="str">
        <f t="shared" si="376"/>
        <v>935-7540</v>
      </c>
      <c r="AM4837" s="34" t="str">
        <f t="shared" si="379"/>
        <v>Overall</v>
      </c>
      <c r="AN4837" s="34" t="str">
        <f t="shared" si="380"/>
        <v>OverallOther Income</v>
      </c>
      <c r="AO4837" s="35"/>
      <c r="AP4837" s="35"/>
      <c r="AQ4837" s="35"/>
    </row>
    <row r="4838" spans="1:43" x14ac:dyDescent="0.25">
      <c r="A4838" s="27" t="s">
        <v>103</v>
      </c>
      <c r="B4838" s="27" t="s">
        <v>104</v>
      </c>
      <c r="C4838" s="27" t="s">
        <v>104</v>
      </c>
      <c r="D4838" s="27" t="s">
        <v>220</v>
      </c>
      <c r="E4838" s="27" t="s">
        <v>713</v>
      </c>
      <c r="F4838" s="27" t="s">
        <v>1088</v>
      </c>
      <c r="G4838" s="27" t="s">
        <v>1089</v>
      </c>
      <c r="H4838" s="34" t="s">
        <v>109</v>
      </c>
      <c r="I4838" s="34" t="s">
        <v>110</v>
      </c>
      <c r="J4838" s="34" t="str">
        <f t="shared" si="377"/>
        <v>OverallOther Income</v>
      </c>
      <c r="K4838" s="34" t="str">
        <f t="shared" si="378"/>
        <v>936Other franchise/business expense</v>
      </c>
      <c r="L4838" s="28">
        <f>+SUMIF('TB 4-24'!M:M,$AL4838,'TB 4-24'!G:G)</f>
        <v>0</v>
      </c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>
        <f>+SUMIF('Input Sheet'!$S:$S,$AL4838,'Input Sheet'!C:C)</f>
        <v>0</v>
      </c>
      <c r="Z4838" s="28">
        <f>+SUMIF('Input Sheet'!$S:$S,$AL4838,'Input Sheet'!D:D)</f>
        <v>0</v>
      </c>
      <c r="AA4838" s="28">
        <f>+SUMIF('Input Sheet'!$S:$S,$AL4838,'Input Sheet'!E:E)</f>
        <v>0</v>
      </c>
      <c r="AB4838" s="28">
        <f>+SUMIF('Input Sheet'!$S:$S,$AL4838,'Input Sheet'!F:F)</f>
        <v>0</v>
      </c>
      <c r="AC4838" s="28">
        <f>+SUMIF('Input Sheet'!$S:$S,$AL4838,'Input Sheet'!G:G)</f>
        <v>0</v>
      </c>
      <c r="AD4838" s="28">
        <f>+SUMIF('Input Sheet'!$S:$S,$AL4838,'Input Sheet'!H:H)</f>
        <v>0</v>
      </c>
      <c r="AE4838" s="28">
        <f>+SUMIF('Input Sheet'!$S:$S,$AL4838,'Input Sheet'!I:I)</f>
        <v>0</v>
      </c>
      <c r="AF4838" s="28">
        <f>+SUMIF('Input Sheet'!$S:$S,$AL4838,'Input Sheet'!J:J)</f>
        <v>0</v>
      </c>
      <c r="AG4838" s="28">
        <f>+SUMIF('Input Sheet'!$S:$S,$AL4838,'Input Sheet'!K:K)</f>
        <v>0</v>
      </c>
      <c r="AH4838" s="28">
        <f>+SUMIF('Input Sheet'!$S:$S,$AL4838,'Input Sheet'!L:L)</f>
        <v>0</v>
      </c>
      <c r="AI4838" s="28">
        <f>+SUMIF('Input Sheet'!$S:$S,$AL4838,'Input Sheet'!M:M)</f>
        <v>0</v>
      </c>
      <c r="AJ4838" s="28">
        <f>+SUMIF('Input Sheet'!$S:$S,$AL4838,'Input Sheet'!N:N)</f>
        <v>0</v>
      </c>
      <c r="AK4838" s="28"/>
      <c r="AL4838" s="27" t="str">
        <f t="shared" si="376"/>
        <v>936-7550</v>
      </c>
      <c r="AM4838" s="34" t="str">
        <f t="shared" si="379"/>
        <v>Overall</v>
      </c>
      <c r="AN4838" s="34" t="str">
        <f t="shared" si="380"/>
        <v>OverallOther Income</v>
      </c>
      <c r="AO4838" s="35"/>
      <c r="AP4838" s="35"/>
      <c r="AQ4838" s="35"/>
    </row>
    <row r="4839" spans="1:43" x14ac:dyDescent="0.25">
      <c r="A4839" s="27" t="s">
        <v>103</v>
      </c>
      <c r="B4839" s="27" t="s">
        <v>104</v>
      </c>
      <c r="C4839" s="27" t="s">
        <v>104</v>
      </c>
      <c r="D4839" s="27" t="s">
        <v>220</v>
      </c>
      <c r="E4839" s="27" t="s">
        <v>712</v>
      </c>
      <c r="F4839" s="27" t="s">
        <v>1088</v>
      </c>
      <c r="G4839" s="27" t="s">
        <v>1089</v>
      </c>
      <c r="H4839" s="34" t="s">
        <v>109</v>
      </c>
      <c r="I4839" s="34" t="s">
        <v>110</v>
      </c>
      <c r="J4839" s="34" t="str">
        <f t="shared" si="377"/>
        <v>OverallOther Income</v>
      </c>
      <c r="K4839" s="34" t="str">
        <f t="shared" si="378"/>
        <v>935Other franchise/business expense</v>
      </c>
      <c r="L4839" s="28">
        <f>+SUMIF('TB 4-24'!M:M,$AL4839,'TB 4-24'!G:G)</f>
        <v>0</v>
      </c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>
        <f>+SUMIF('Input Sheet'!$S:$S,$AL4839,'Input Sheet'!C:C)</f>
        <v>0</v>
      </c>
      <c r="Z4839" s="28">
        <f>+SUMIF('Input Sheet'!$S:$S,$AL4839,'Input Sheet'!D:D)</f>
        <v>0</v>
      </c>
      <c r="AA4839" s="28">
        <f>+SUMIF('Input Sheet'!$S:$S,$AL4839,'Input Sheet'!E:E)</f>
        <v>0</v>
      </c>
      <c r="AB4839" s="28">
        <f>+SUMIF('Input Sheet'!$S:$S,$AL4839,'Input Sheet'!F:F)</f>
        <v>0</v>
      </c>
      <c r="AC4839" s="28">
        <f>+SUMIF('Input Sheet'!$S:$S,$AL4839,'Input Sheet'!G:G)</f>
        <v>0</v>
      </c>
      <c r="AD4839" s="28">
        <f>+SUMIF('Input Sheet'!$S:$S,$AL4839,'Input Sheet'!H:H)</f>
        <v>0</v>
      </c>
      <c r="AE4839" s="28">
        <f>+SUMIF('Input Sheet'!$S:$S,$AL4839,'Input Sheet'!I:I)</f>
        <v>0</v>
      </c>
      <c r="AF4839" s="28">
        <f>+SUMIF('Input Sheet'!$S:$S,$AL4839,'Input Sheet'!J:J)</f>
        <v>0</v>
      </c>
      <c r="AG4839" s="28">
        <f>+SUMIF('Input Sheet'!$S:$S,$AL4839,'Input Sheet'!K:K)</f>
        <v>0</v>
      </c>
      <c r="AH4839" s="28">
        <f>+SUMIF('Input Sheet'!$S:$S,$AL4839,'Input Sheet'!L:L)</f>
        <v>0</v>
      </c>
      <c r="AI4839" s="28">
        <f>+SUMIF('Input Sheet'!$S:$S,$AL4839,'Input Sheet'!M:M)</f>
        <v>0</v>
      </c>
      <c r="AJ4839" s="28">
        <f>+SUMIF('Input Sheet'!$S:$S,$AL4839,'Input Sheet'!N:N)</f>
        <v>0</v>
      </c>
      <c r="AK4839" s="28"/>
      <c r="AL4839" s="27" t="str">
        <f t="shared" si="376"/>
        <v>935-7550</v>
      </c>
      <c r="AM4839" s="34" t="str">
        <f t="shared" si="379"/>
        <v>Overall</v>
      </c>
      <c r="AN4839" s="34" t="str">
        <f t="shared" si="380"/>
        <v>OverallOther Income</v>
      </c>
      <c r="AO4839" s="35"/>
      <c r="AP4839" s="35"/>
      <c r="AQ4839" s="35"/>
    </row>
    <row r="4840" spans="1:43" x14ac:dyDescent="0.25">
      <c r="A4840" s="27" t="s">
        <v>103</v>
      </c>
      <c r="B4840" s="27" t="s">
        <v>104</v>
      </c>
      <c r="C4840" s="27" t="s">
        <v>104</v>
      </c>
      <c r="D4840" s="27" t="s">
        <v>205</v>
      </c>
      <c r="E4840" s="27" t="s">
        <v>713</v>
      </c>
      <c r="F4840" s="27" t="s">
        <v>1088</v>
      </c>
      <c r="G4840" s="27" t="s">
        <v>1089</v>
      </c>
      <c r="H4840" s="34" t="s">
        <v>109</v>
      </c>
      <c r="I4840" s="34" t="s">
        <v>110</v>
      </c>
      <c r="J4840" s="34" t="str">
        <f t="shared" si="377"/>
        <v>OverallOther Income</v>
      </c>
      <c r="K4840" s="34" t="str">
        <f t="shared" si="378"/>
        <v>936Other franchise/business expense</v>
      </c>
      <c r="L4840" s="28">
        <f>+SUMIF('TB 4-24'!M:M,$AL4840,'TB 4-24'!G:G)</f>
        <v>0</v>
      </c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>
        <f>+SUMIF('Input Sheet'!$S:$S,$AL4840,'Input Sheet'!C:C)</f>
        <v>0</v>
      </c>
      <c r="Z4840" s="28">
        <f>+SUMIF('Input Sheet'!$S:$S,$AL4840,'Input Sheet'!D:D)</f>
        <v>0</v>
      </c>
      <c r="AA4840" s="28">
        <f>+SUMIF('Input Sheet'!$S:$S,$AL4840,'Input Sheet'!E:E)</f>
        <v>0</v>
      </c>
      <c r="AB4840" s="28">
        <f>+SUMIF('Input Sheet'!$S:$S,$AL4840,'Input Sheet'!F:F)</f>
        <v>0</v>
      </c>
      <c r="AC4840" s="28">
        <f>+SUMIF('Input Sheet'!$S:$S,$AL4840,'Input Sheet'!G:G)</f>
        <v>0</v>
      </c>
      <c r="AD4840" s="28">
        <f>+SUMIF('Input Sheet'!$S:$S,$AL4840,'Input Sheet'!H:H)</f>
        <v>0</v>
      </c>
      <c r="AE4840" s="28">
        <f>+SUMIF('Input Sheet'!$S:$S,$AL4840,'Input Sheet'!I:I)</f>
        <v>0</v>
      </c>
      <c r="AF4840" s="28">
        <f>+SUMIF('Input Sheet'!$S:$S,$AL4840,'Input Sheet'!J:J)</f>
        <v>0</v>
      </c>
      <c r="AG4840" s="28">
        <f>+SUMIF('Input Sheet'!$S:$S,$AL4840,'Input Sheet'!K:K)</f>
        <v>0</v>
      </c>
      <c r="AH4840" s="28">
        <f>+SUMIF('Input Sheet'!$S:$S,$AL4840,'Input Sheet'!L:L)</f>
        <v>0</v>
      </c>
      <c r="AI4840" s="28">
        <f>+SUMIF('Input Sheet'!$S:$S,$AL4840,'Input Sheet'!M:M)</f>
        <v>0</v>
      </c>
      <c r="AJ4840" s="28">
        <f>+SUMIF('Input Sheet'!$S:$S,$AL4840,'Input Sheet'!N:N)</f>
        <v>0</v>
      </c>
      <c r="AK4840" s="28"/>
      <c r="AL4840" s="27" t="str">
        <f t="shared" si="376"/>
        <v>936-7570</v>
      </c>
      <c r="AM4840" s="34" t="str">
        <f t="shared" si="379"/>
        <v>Overall</v>
      </c>
      <c r="AN4840" s="34" t="str">
        <f t="shared" si="380"/>
        <v>OverallOther Income</v>
      </c>
      <c r="AO4840" s="35"/>
      <c r="AP4840" s="35"/>
      <c r="AQ4840" s="35"/>
    </row>
    <row r="4841" spans="1:43" x14ac:dyDescent="0.25">
      <c r="A4841" s="27" t="s">
        <v>103</v>
      </c>
      <c r="B4841" s="27" t="s">
        <v>104</v>
      </c>
      <c r="C4841" s="27" t="s">
        <v>104</v>
      </c>
      <c r="D4841" s="27" t="s">
        <v>205</v>
      </c>
      <c r="E4841" s="27" t="s">
        <v>712</v>
      </c>
      <c r="F4841" s="27" t="s">
        <v>1088</v>
      </c>
      <c r="G4841" s="27" t="s">
        <v>1089</v>
      </c>
      <c r="H4841" s="34" t="s">
        <v>109</v>
      </c>
      <c r="I4841" s="34" t="s">
        <v>110</v>
      </c>
      <c r="J4841" s="34" t="str">
        <f t="shared" si="377"/>
        <v>OverallOther Income</v>
      </c>
      <c r="K4841" s="34" t="str">
        <f t="shared" si="378"/>
        <v>935Other franchise/business expense</v>
      </c>
      <c r="L4841" s="28">
        <f>+SUMIF('TB 4-24'!M:M,$AL4841,'TB 4-24'!G:G)</f>
        <v>0</v>
      </c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>
        <f>+SUMIF('Input Sheet'!$S:$S,$AL4841,'Input Sheet'!C:C)</f>
        <v>0</v>
      </c>
      <c r="Z4841" s="28">
        <f>+SUMIF('Input Sheet'!$S:$S,$AL4841,'Input Sheet'!D:D)</f>
        <v>0</v>
      </c>
      <c r="AA4841" s="28">
        <f>+SUMIF('Input Sheet'!$S:$S,$AL4841,'Input Sheet'!E:E)</f>
        <v>0</v>
      </c>
      <c r="AB4841" s="28">
        <f>+SUMIF('Input Sheet'!$S:$S,$AL4841,'Input Sheet'!F:F)</f>
        <v>0</v>
      </c>
      <c r="AC4841" s="28">
        <f>+SUMIF('Input Sheet'!$S:$S,$AL4841,'Input Sheet'!G:G)</f>
        <v>0</v>
      </c>
      <c r="AD4841" s="28">
        <f>+SUMIF('Input Sheet'!$S:$S,$AL4841,'Input Sheet'!H:H)</f>
        <v>0</v>
      </c>
      <c r="AE4841" s="28">
        <f>+SUMIF('Input Sheet'!$S:$S,$AL4841,'Input Sheet'!I:I)</f>
        <v>0</v>
      </c>
      <c r="AF4841" s="28">
        <f>+SUMIF('Input Sheet'!$S:$S,$AL4841,'Input Sheet'!J:J)</f>
        <v>0</v>
      </c>
      <c r="AG4841" s="28">
        <f>+SUMIF('Input Sheet'!$S:$S,$AL4841,'Input Sheet'!K:K)</f>
        <v>0</v>
      </c>
      <c r="AH4841" s="28">
        <f>+SUMIF('Input Sheet'!$S:$S,$AL4841,'Input Sheet'!L:L)</f>
        <v>0</v>
      </c>
      <c r="AI4841" s="28">
        <f>+SUMIF('Input Sheet'!$S:$S,$AL4841,'Input Sheet'!M:M)</f>
        <v>0</v>
      </c>
      <c r="AJ4841" s="28">
        <f>+SUMIF('Input Sheet'!$S:$S,$AL4841,'Input Sheet'!N:N)</f>
        <v>0</v>
      </c>
      <c r="AK4841" s="28"/>
      <c r="AL4841" s="27" t="str">
        <f t="shared" si="376"/>
        <v>935-7570</v>
      </c>
      <c r="AM4841" s="34" t="str">
        <f t="shared" si="379"/>
        <v>Overall</v>
      </c>
      <c r="AN4841" s="34" t="str">
        <f t="shared" si="380"/>
        <v>OverallOther Income</v>
      </c>
      <c r="AO4841" s="35"/>
      <c r="AP4841" s="35"/>
      <c r="AQ4841" s="35"/>
    </row>
    <row r="4842" spans="1:43" x14ac:dyDescent="0.25">
      <c r="A4842" s="27" t="s">
        <v>103</v>
      </c>
      <c r="B4842" s="27" t="s">
        <v>104</v>
      </c>
      <c r="C4842" s="27" t="s">
        <v>104</v>
      </c>
      <c r="D4842" s="27" t="s">
        <v>208</v>
      </c>
      <c r="E4842" s="27" t="s">
        <v>713</v>
      </c>
      <c r="F4842" s="27" t="s">
        <v>1088</v>
      </c>
      <c r="G4842" s="27" t="s">
        <v>1089</v>
      </c>
      <c r="H4842" s="34" t="s">
        <v>109</v>
      </c>
      <c r="I4842" s="34" t="s">
        <v>110</v>
      </c>
      <c r="J4842" s="34" t="str">
        <f t="shared" si="377"/>
        <v>OverallOther Income</v>
      </c>
      <c r="K4842" s="34" t="str">
        <f t="shared" si="378"/>
        <v>936Other franchise/business expense</v>
      </c>
      <c r="L4842" s="28">
        <f>+SUMIF('TB 4-24'!M:M,$AL4842,'TB 4-24'!G:G)</f>
        <v>0</v>
      </c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>
        <f>+SUMIF('Input Sheet'!$S:$S,$AL4842,'Input Sheet'!C:C)</f>
        <v>0</v>
      </c>
      <c r="Z4842" s="28">
        <f>+SUMIF('Input Sheet'!$S:$S,$AL4842,'Input Sheet'!D:D)</f>
        <v>0</v>
      </c>
      <c r="AA4842" s="28">
        <f>+SUMIF('Input Sheet'!$S:$S,$AL4842,'Input Sheet'!E:E)</f>
        <v>0</v>
      </c>
      <c r="AB4842" s="28">
        <f>+SUMIF('Input Sheet'!$S:$S,$AL4842,'Input Sheet'!F:F)</f>
        <v>0</v>
      </c>
      <c r="AC4842" s="28">
        <f>+SUMIF('Input Sheet'!$S:$S,$AL4842,'Input Sheet'!G:G)</f>
        <v>0</v>
      </c>
      <c r="AD4842" s="28">
        <f>+SUMIF('Input Sheet'!$S:$S,$AL4842,'Input Sheet'!H:H)</f>
        <v>0</v>
      </c>
      <c r="AE4842" s="28">
        <f>+SUMIF('Input Sheet'!$S:$S,$AL4842,'Input Sheet'!I:I)</f>
        <v>0</v>
      </c>
      <c r="AF4842" s="28">
        <f>+SUMIF('Input Sheet'!$S:$S,$AL4842,'Input Sheet'!J:J)</f>
        <v>0</v>
      </c>
      <c r="AG4842" s="28">
        <f>+SUMIF('Input Sheet'!$S:$S,$AL4842,'Input Sheet'!K:K)</f>
        <v>0</v>
      </c>
      <c r="AH4842" s="28">
        <f>+SUMIF('Input Sheet'!$S:$S,$AL4842,'Input Sheet'!L:L)</f>
        <v>0</v>
      </c>
      <c r="AI4842" s="28">
        <f>+SUMIF('Input Sheet'!$S:$S,$AL4842,'Input Sheet'!M:M)</f>
        <v>0</v>
      </c>
      <c r="AJ4842" s="28">
        <f>+SUMIF('Input Sheet'!$S:$S,$AL4842,'Input Sheet'!N:N)</f>
        <v>0</v>
      </c>
      <c r="AK4842" s="28"/>
      <c r="AL4842" s="27" t="str">
        <f t="shared" si="376"/>
        <v>936-7570M</v>
      </c>
      <c r="AM4842" s="34" t="str">
        <f t="shared" si="379"/>
        <v>Overall</v>
      </c>
      <c r="AN4842" s="34" t="str">
        <f t="shared" si="380"/>
        <v>OverallOther Income</v>
      </c>
      <c r="AO4842" s="35"/>
      <c r="AP4842" s="35"/>
      <c r="AQ4842" s="35"/>
    </row>
    <row r="4843" spans="1:43" x14ac:dyDescent="0.25">
      <c r="A4843" s="27" t="s">
        <v>103</v>
      </c>
      <c r="B4843" s="27" t="s">
        <v>104</v>
      </c>
      <c r="C4843" s="27" t="s">
        <v>104</v>
      </c>
      <c r="D4843" s="27" t="s">
        <v>208</v>
      </c>
      <c r="E4843" s="27" t="s">
        <v>712</v>
      </c>
      <c r="F4843" s="27" t="s">
        <v>1088</v>
      </c>
      <c r="G4843" s="27" t="s">
        <v>1089</v>
      </c>
      <c r="H4843" s="34" t="s">
        <v>109</v>
      </c>
      <c r="I4843" s="34" t="s">
        <v>110</v>
      </c>
      <c r="J4843" s="34" t="str">
        <f t="shared" si="377"/>
        <v>OverallOther Income</v>
      </c>
      <c r="K4843" s="34" t="str">
        <f t="shared" si="378"/>
        <v>935Other franchise/business expense</v>
      </c>
      <c r="L4843" s="28">
        <f>+SUMIF('TB 4-24'!M:M,$AL4843,'TB 4-24'!G:G)</f>
        <v>0</v>
      </c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>
        <f>+SUMIF('Input Sheet'!$S:$S,$AL4843,'Input Sheet'!C:C)</f>
        <v>0</v>
      </c>
      <c r="Z4843" s="28">
        <f>+SUMIF('Input Sheet'!$S:$S,$AL4843,'Input Sheet'!D:D)</f>
        <v>0</v>
      </c>
      <c r="AA4843" s="28">
        <f>+SUMIF('Input Sheet'!$S:$S,$AL4843,'Input Sheet'!E:E)</f>
        <v>0</v>
      </c>
      <c r="AB4843" s="28">
        <f>+SUMIF('Input Sheet'!$S:$S,$AL4843,'Input Sheet'!F:F)</f>
        <v>0</v>
      </c>
      <c r="AC4843" s="28">
        <f>+SUMIF('Input Sheet'!$S:$S,$AL4843,'Input Sheet'!G:G)</f>
        <v>0</v>
      </c>
      <c r="AD4843" s="28">
        <f>+SUMIF('Input Sheet'!$S:$S,$AL4843,'Input Sheet'!H:H)</f>
        <v>0</v>
      </c>
      <c r="AE4843" s="28">
        <f>+SUMIF('Input Sheet'!$S:$S,$AL4843,'Input Sheet'!I:I)</f>
        <v>0</v>
      </c>
      <c r="AF4843" s="28">
        <f>+SUMIF('Input Sheet'!$S:$S,$AL4843,'Input Sheet'!J:J)</f>
        <v>0</v>
      </c>
      <c r="AG4843" s="28">
        <f>+SUMIF('Input Sheet'!$S:$S,$AL4843,'Input Sheet'!K:K)</f>
        <v>0</v>
      </c>
      <c r="AH4843" s="28">
        <f>+SUMIF('Input Sheet'!$S:$S,$AL4843,'Input Sheet'!L:L)</f>
        <v>0</v>
      </c>
      <c r="AI4843" s="28">
        <f>+SUMIF('Input Sheet'!$S:$S,$AL4843,'Input Sheet'!M:M)</f>
        <v>0</v>
      </c>
      <c r="AJ4843" s="28">
        <f>+SUMIF('Input Sheet'!$S:$S,$AL4843,'Input Sheet'!N:N)</f>
        <v>0</v>
      </c>
      <c r="AK4843" s="28"/>
      <c r="AL4843" s="27" t="str">
        <f t="shared" si="376"/>
        <v>935-7570M</v>
      </c>
      <c r="AM4843" s="34" t="str">
        <f t="shared" si="379"/>
        <v>Overall</v>
      </c>
      <c r="AN4843" s="34" t="str">
        <f t="shared" si="380"/>
        <v>OverallOther Income</v>
      </c>
      <c r="AO4843" s="35"/>
      <c r="AP4843" s="35"/>
      <c r="AQ4843" s="35"/>
    </row>
    <row r="4844" spans="1:43" x14ac:dyDescent="0.25">
      <c r="A4844" s="27" t="s">
        <v>103</v>
      </c>
      <c r="B4844" s="27" t="s">
        <v>104</v>
      </c>
      <c r="C4844" s="27" t="s">
        <v>104</v>
      </c>
      <c r="D4844" s="27" t="s">
        <v>176</v>
      </c>
      <c r="E4844" s="27" t="s">
        <v>713</v>
      </c>
      <c r="F4844" s="27" t="s">
        <v>1088</v>
      </c>
      <c r="G4844" s="27" t="s">
        <v>1089</v>
      </c>
      <c r="H4844" s="34" t="s">
        <v>109</v>
      </c>
      <c r="I4844" s="34" t="s">
        <v>110</v>
      </c>
      <c r="J4844" s="34" t="str">
        <f t="shared" si="377"/>
        <v>OverallOther Income</v>
      </c>
      <c r="K4844" s="34" t="str">
        <f t="shared" si="378"/>
        <v>936Other franchise/business expense</v>
      </c>
      <c r="L4844" s="28">
        <f>+SUMIF('TB 4-24'!M:M,$AL4844,'TB 4-24'!G:G)</f>
        <v>0</v>
      </c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>
        <f>+SUMIF('Input Sheet'!$S:$S,$AL4844,'Input Sheet'!C:C)</f>
        <v>0</v>
      </c>
      <c r="Z4844" s="28">
        <f>+SUMIF('Input Sheet'!$S:$S,$AL4844,'Input Sheet'!D:D)</f>
        <v>0</v>
      </c>
      <c r="AA4844" s="28">
        <f>+SUMIF('Input Sheet'!$S:$S,$AL4844,'Input Sheet'!E:E)</f>
        <v>0</v>
      </c>
      <c r="AB4844" s="28">
        <f>+SUMIF('Input Sheet'!$S:$S,$AL4844,'Input Sheet'!F:F)</f>
        <v>0</v>
      </c>
      <c r="AC4844" s="28">
        <f>+SUMIF('Input Sheet'!$S:$S,$AL4844,'Input Sheet'!G:G)</f>
        <v>0</v>
      </c>
      <c r="AD4844" s="28">
        <f>+SUMIF('Input Sheet'!$S:$S,$AL4844,'Input Sheet'!H:H)</f>
        <v>0</v>
      </c>
      <c r="AE4844" s="28">
        <f>+SUMIF('Input Sheet'!$S:$S,$AL4844,'Input Sheet'!I:I)</f>
        <v>0</v>
      </c>
      <c r="AF4844" s="28">
        <f>+SUMIF('Input Sheet'!$S:$S,$AL4844,'Input Sheet'!J:J)</f>
        <v>0</v>
      </c>
      <c r="AG4844" s="28">
        <f>+SUMIF('Input Sheet'!$S:$S,$AL4844,'Input Sheet'!K:K)</f>
        <v>0</v>
      </c>
      <c r="AH4844" s="28">
        <f>+SUMIF('Input Sheet'!$S:$S,$AL4844,'Input Sheet'!L:L)</f>
        <v>0</v>
      </c>
      <c r="AI4844" s="28">
        <f>+SUMIF('Input Sheet'!$S:$S,$AL4844,'Input Sheet'!M:M)</f>
        <v>0</v>
      </c>
      <c r="AJ4844" s="28">
        <f>+SUMIF('Input Sheet'!$S:$S,$AL4844,'Input Sheet'!N:N)</f>
        <v>0</v>
      </c>
      <c r="AK4844" s="28"/>
      <c r="AL4844" s="27" t="str">
        <f t="shared" si="376"/>
        <v>936-7570R</v>
      </c>
      <c r="AM4844" s="34" t="str">
        <f t="shared" si="379"/>
        <v>Overall</v>
      </c>
      <c r="AN4844" s="34" t="str">
        <f t="shared" si="380"/>
        <v>OverallOther Income</v>
      </c>
      <c r="AO4844" s="35"/>
      <c r="AP4844" s="35"/>
      <c r="AQ4844" s="35"/>
    </row>
    <row r="4845" spans="1:43" x14ac:dyDescent="0.25">
      <c r="A4845" s="27" t="s">
        <v>103</v>
      </c>
      <c r="B4845" s="27" t="s">
        <v>104</v>
      </c>
      <c r="C4845" s="27" t="s">
        <v>104</v>
      </c>
      <c r="D4845" s="27" t="s">
        <v>176</v>
      </c>
      <c r="E4845" s="27" t="s">
        <v>712</v>
      </c>
      <c r="F4845" s="27" t="s">
        <v>1088</v>
      </c>
      <c r="G4845" s="27" t="s">
        <v>1089</v>
      </c>
      <c r="H4845" s="34" t="s">
        <v>109</v>
      </c>
      <c r="I4845" s="34" t="s">
        <v>110</v>
      </c>
      <c r="J4845" s="34" t="str">
        <f t="shared" si="377"/>
        <v>OverallOther Income</v>
      </c>
      <c r="K4845" s="34" t="str">
        <f t="shared" si="378"/>
        <v>935Other franchise/business expense</v>
      </c>
      <c r="L4845" s="28">
        <f>+SUMIF('TB 4-24'!M:M,$AL4845,'TB 4-24'!G:G)</f>
        <v>0</v>
      </c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>
        <f>+SUMIF('Input Sheet'!$S:$S,$AL4845,'Input Sheet'!C:C)</f>
        <v>0</v>
      </c>
      <c r="Z4845" s="28">
        <f>+SUMIF('Input Sheet'!$S:$S,$AL4845,'Input Sheet'!D:D)</f>
        <v>0</v>
      </c>
      <c r="AA4845" s="28">
        <f>+SUMIF('Input Sheet'!$S:$S,$AL4845,'Input Sheet'!E:E)</f>
        <v>0</v>
      </c>
      <c r="AB4845" s="28">
        <f>+SUMIF('Input Sheet'!$S:$S,$AL4845,'Input Sheet'!F:F)</f>
        <v>0</v>
      </c>
      <c r="AC4845" s="28">
        <f>+SUMIF('Input Sheet'!$S:$S,$AL4845,'Input Sheet'!G:G)</f>
        <v>0</v>
      </c>
      <c r="AD4845" s="28">
        <f>+SUMIF('Input Sheet'!$S:$S,$AL4845,'Input Sheet'!H:H)</f>
        <v>0</v>
      </c>
      <c r="AE4845" s="28">
        <f>+SUMIF('Input Sheet'!$S:$S,$AL4845,'Input Sheet'!I:I)</f>
        <v>0</v>
      </c>
      <c r="AF4845" s="28">
        <f>+SUMIF('Input Sheet'!$S:$S,$AL4845,'Input Sheet'!J:J)</f>
        <v>0</v>
      </c>
      <c r="AG4845" s="28">
        <f>+SUMIF('Input Sheet'!$S:$S,$AL4845,'Input Sheet'!K:K)</f>
        <v>0</v>
      </c>
      <c r="AH4845" s="28">
        <f>+SUMIF('Input Sheet'!$S:$S,$AL4845,'Input Sheet'!L:L)</f>
        <v>0</v>
      </c>
      <c r="AI4845" s="28">
        <f>+SUMIF('Input Sheet'!$S:$S,$AL4845,'Input Sheet'!M:M)</f>
        <v>0</v>
      </c>
      <c r="AJ4845" s="28">
        <f>+SUMIF('Input Sheet'!$S:$S,$AL4845,'Input Sheet'!N:N)</f>
        <v>0</v>
      </c>
      <c r="AK4845" s="28"/>
      <c r="AL4845" s="27" t="str">
        <f t="shared" si="376"/>
        <v>935-7570R</v>
      </c>
      <c r="AM4845" s="34" t="str">
        <f t="shared" si="379"/>
        <v>Overall</v>
      </c>
      <c r="AN4845" s="34" t="str">
        <f t="shared" si="380"/>
        <v>OverallOther Income</v>
      </c>
      <c r="AO4845" s="35"/>
      <c r="AP4845" s="35"/>
      <c r="AQ4845" s="35"/>
    </row>
    <row r="4846" spans="1:43" x14ac:dyDescent="0.25">
      <c r="A4846" s="27" t="s">
        <v>103</v>
      </c>
      <c r="B4846" s="27" t="s">
        <v>104</v>
      </c>
      <c r="C4846" s="27" t="s">
        <v>104</v>
      </c>
      <c r="D4846" s="27" t="s">
        <v>268</v>
      </c>
      <c r="E4846" s="27" t="s">
        <v>713</v>
      </c>
      <c r="F4846" s="27" t="s">
        <v>1088</v>
      </c>
      <c r="G4846" s="27" t="s">
        <v>1089</v>
      </c>
      <c r="H4846" s="34" t="s">
        <v>109</v>
      </c>
      <c r="I4846" s="34" t="s">
        <v>110</v>
      </c>
      <c r="J4846" s="34" t="str">
        <f t="shared" si="377"/>
        <v>OverallOther Income</v>
      </c>
      <c r="K4846" s="34" t="str">
        <f t="shared" si="378"/>
        <v>936Other franchise/business expense</v>
      </c>
      <c r="L4846" s="28">
        <f>+SUMIF('TB 4-24'!M:M,$AL4846,'TB 4-24'!G:G)</f>
        <v>0</v>
      </c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>
        <f>+SUMIF('Input Sheet'!$S:$S,$AL4846,'Input Sheet'!C:C)</f>
        <v>0</v>
      </c>
      <c r="Z4846" s="28">
        <f>+SUMIF('Input Sheet'!$S:$S,$AL4846,'Input Sheet'!D:D)</f>
        <v>0</v>
      </c>
      <c r="AA4846" s="28">
        <f>+SUMIF('Input Sheet'!$S:$S,$AL4846,'Input Sheet'!E:E)</f>
        <v>0</v>
      </c>
      <c r="AB4846" s="28">
        <f>+SUMIF('Input Sheet'!$S:$S,$AL4846,'Input Sheet'!F:F)</f>
        <v>0</v>
      </c>
      <c r="AC4846" s="28">
        <f>+SUMIF('Input Sheet'!$S:$S,$AL4846,'Input Sheet'!G:G)</f>
        <v>0</v>
      </c>
      <c r="AD4846" s="28">
        <f>+SUMIF('Input Sheet'!$S:$S,$AL4846,'Input Sheet'!H:H)</f>
        <v>0</v>
      </c>
      <c r="AE4846" s="28">
        <f>+SUMIF('Input Sheet'!$S:$S,$AL4846,'Input Sheet'!I:I)</f>
        <v>0</v>
      </c>
      <c r="AF4846" s="28">
        <f>+SUMIF('Input Sheet'!$S:$S,$AL4846,'Input Sheet'!J:J)</f>
        <v>0</v>
      </c>
      <c r="AG4846" s="28">
        <f>+SUMIF('Input Sheet'!$S:$S,$AL4846,'Input Sheet'!K:K)</f>
        <v>0</v>
      </c>
      <c r="AH4846" s="28">
        <f>+SUMIF('Input Sheet'!$S:$S,$AL4846,'Input Sheet'!L:L)</f>
        <v>0</v>
      </c>
      <c r="AI4846" s="28">
        <f>+SUMIF('Input Sheet'!$S:$S,$AL4846,'Input Sheet'!M:M)</f>
        <v>0</v>
      </c>
      <c r="AJ4846" s="28">
        <f>+SUMIF('Input Sheet'!$S:$S,$AL4846,'Input Sheet'!N:N)</f>
        <v>0</v>
      </c>
      <c r="AK4846" s="28"/>
      <c r="AL4846" s="27" t="str">
        <f t="shared" si="376"/>
        <v>936-7590</v>
      </c>
      <c r="AM4846" s="34" t="str">
        <f t="shared" si="379"/>
        <v>Overall</v>
      </c>
      <c r="AN4846" s="34" t="str">
        <f t="shared" si="380"/>
        <v>OverallOther Income</v>
      </c>
      <c r="AO4846" s="35"/>
      <c r="AP4846" s="35"/>
      <c r="AQ4846" s="35"/>
    </row>
    <row r="4847" spans="1:43" x14ac:dyDescent="0.25">
      <c r="A4847" s="27" t="s">
        <v>103</v>
      </c>
      <c r="B4847" s="27" t="s">
        <v>104</v>
      </c>
      <c r="C4847" s="27" t="s">
        <v>104</v>
      </c>
      <c r="D4847" s="27" t="s">
        <v>268</v>
      </c>
      <c r="E4847" s="27" t="s">
        <v>712</v>
      </c>
      <c r="F4847" s="27" t="s">
        <v>1088</v>
      </c>
      <c r="G4847" s="27" t="s">
        <v>1089</v>
      </c>
      <c r="H4847" s="34" t="s">
        <v>109</v>
      </c>
      <c r="I4847" s="34" t="s">
        <v>110</v>
      </c>
      <c r="J4847" s="34" t="str">
        <f t="shared" si="377"/>
        <v>OverallOther Income</v>
      </c>
      <c r="K4847" s="34" t="str">
        <f t="shared" si="378"/>
        <v>935Other franchise/business expense</v>
      </c>
      <c r="L4847" s="28">
        <f>+SUMIF('TB 4-24'!M:M,$AL4847,'TB 4-24'!G:G)</f>
        <v>0</v>
      </c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>
        <f>+SUMIF('Input Sheet'!$S:$S,$AL4847,'Input Sheet'!C:C)</f>
        <v>0</v>
      </c>
      <c r="Z4847" s="28">
        <f>+SUMIF('Input Sheet'!$S:$S,$AL4847,'Input Sheet'!D:D)</f>
        <v>0</v>
      </c>
      <c r="AA4847" s="28">
        <f>+SUMIF('Input Sheet'!$S:$S,$AL4847,'Input Sheet'!E:E)</f>
        <v>0</v>
      </c>
      <c r="AB4847" s="28">
        <f>+SUMIF('Input Sheet'!$S:$S,$AL4847,'Input Sheet'!F:F)</f>
        <v>0</v>
      </c>
      <c r="AC4847" s="28">
        <f>+SUMIF('Input Sheet'!$S:$S,$AL4847,'Input Sheet'!G:G)</f>
        <v>0</v>
      </c>
      <c r="AD4847" s="28">
        <f>+SUMIF('Input Sheet'!$S:$S,$AL4847,'Input Sheet'!H:H)</f>
        <v>0</v>
      </c>
      <c r="AE4847" s="28">
        <f>+SUMIF('Input Sheet'!$S:$S,$AL4847,'Input Sheet'!I:I)</f>
        <v>0</v>
      </c>
      <c r="AF4847" s="28">
        <f>+SUMIF('Input Sheet'!$S:$S,$AL4847,'Input Sheet'!J:J)</f>
        <v>0</v>
      </c>
      <c r="AG4847" s="28">
        <f>+SUMIF('Input Sheet'!$S:$S,$AL4847,'Input Sheet'!K:K)</f>
        <v>0</v>
      </c>
      <c r="AH4847" s="28">
        <f>+SUMIF('Input Sheet'!$S:$S,$AL4847,'Input Sheet'!L:L)</f>
        <v>0</v>
      </c>
      <c r="AI4847" s="28">
        <f>+SUMIF('Input Sheet'!$S:$S,$AL4847,'Input Sheet'!M:M)</f>
        <v>0</v>
      </c>
      <c r="AJ4847" s="28">
        <f>+SUMIF('Input Sheet'!$S:$S,$AL4847,'Input Sheet'!N:N)</f>
        <v>0</v>
      </c>
      <c r="AK4847" s="28"/>
      <c r="AL4847" s="27" t="str">
        <f t="shared" si="376"/>
        <v>935-7590</v>
      </c>
      <c r="AM4847" s="34" t="str">
        <f t="shared" si="379"/>
        <v>Overall</v>
      </c>
      <c r="AN4847" s="34" t="str">
        <f t="shared" si="380"/>
        <v>OverallOther Income</v>
      </c>
      <c r="AO4847" s="35"/>
      <c r="AP4847" s="35"/>
      <c r="AQ4847" s="35"/>
    </row>
    <row r="4848" spans="1:43" x14ac:dyDescent="0.25">
      <c r="A4848" s="27" t="s">
        <v>103</v>
      </c>
      <c r="B4848" s="27" t="s">
        <v>104</v>
      </c>
      <c r="C4848" s="27" t="s">
        <v>104</v>
      </c>
      <c r="D4848" s="27" t="s">
        <v>168</v>
      </c>
      <c r="E4848" s="27" t="s">
        <v>713</v>
      </c>
      <c r="F4848" s="27" t="s">
        <v>1088</v>
      </c>
      <c r="G4848" s="27" t="s">
        <v>1089</v>
      </c>
      <c r="H4848" s="34" t="s">
        <v>109</v>
      </c>
      <c r="I4848" s="34" t="s">
        <v>110</v>
      </c>
      <c r="J4848" s="34" t="str">
        <f t="shared" si="377"/>
        <v>OverallOther Income</v>
      </c>
      <c r="K4848" s="34" t="str">
        <f t="shared" si="378"/>
        <v>936Other franchise/business expense</v>
      </c>
      <c r="L4848" s="28">
        <f>+SUMIF('TB 4-24'!M:M,$AL4848,'TB 4-24'!G:G)</f>
        <v>0</v>
      </c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>
        <f>+SUMIF('Input Sheet'!$S:$S,$AL4848,'Input Sheet'!C:C)</f>
        <v>0</v>
      </c>
      <c r="Z4848" s="28">
        <f>+SUMIF('Input Sheet'!$S:$S,$AL4848,'Input Sheet'!D:D)</f>
        <v>0</v>
      </c>
      <c r="AA4848" s="28">
        <f>+SUMIF('Input Sheet'!$S:$S,$AL4848,'Input Sheet'!E:E)</f>
        <v>0</v>
      </c>
      <c r="AB4848" s="28">
        <f>+SUMIF('Input Sheet'!$S:$S,$AL4848,'Input Sheet'!F:F)</f>
        <v>0</v>
      </c>
      <c r="AC4848" s="28">
        <f>+SUMIF('Input Sheet'!$S:$S,$AL4848,'Input Sheet'!G:G)</f>
        <v>0</v>
      </c>
      <c r="AD4848" s="28">
        <f>+SUMIF('Input Sheet'!$S:$S,$AL4848,'Input Sheet'!H:H)</f>
        <v>0</v>
      </c>
      <c r="AE4848" s="28">
        <f>+SUMIF('Input Sheet'!$S:$S,$AL4848,'Input Sheet'!I:I)</f>
        <v>0</v>
      </c>
      <c r="AF4848" s="28">
        <f>+SUMIF('Input Sheet'!$S:$S,$AL4848,'Input Sheet'!J:J)</f>
        <v>0</v>
      </c>
      <c r="AG4848" s="28">
        <f>+SUMIF('Input Sheet'!$S:$S,$AL4848,'Input Sheet'!K:K)</f>
        <v>0</v>
      </c>
      <c r="AH4848" s="28">
        <f>+SUMIF('Input Sheet'!$S:$S,$AL4848,'Input Sheet'!L:L)</f>
        <v>0</v>
      </c>
      <c r="AI4848" s="28">
        <f>+SUMIF('Input Sheet'!$S:$S,$AL4848,'Input Sheet'!M:M)</f>
        <v>0</v>
      </c>
      <c r="AJ4848" s="28">
        <f>+SUMIF('Input Sheet'!$S:$S,$AL4848,'Input Sheet'!N:N)</f>
        <v>0</v>
      </c>
      <c r="AK4848" s="28"/>
      <c r="AL4848" s="27" t="str">
        <f t="shared" si="376"/>
        <v>936-7610</v>
      </c>
      <c r="AM4848" s="34" t="str">
        <f t="shared" si="379"/>
        <v>Overall</v>
      </c>
      <c r="AN4848" s="34" t="str">
        <f t="shared" si="380"/>
        <v>OverallOther Income</v>
      </c>
      <c r="AO4848" s="35"/>
      <c r="AP4848" s="35"/>
      <c r="AQ4848" s="35"/>
    </row>
    <row r="4849" spans="1:43" x14ac:dyDescent="0.25">
      <c r="A4849" s="27" t="s">
        <v>103</v>
      </c>
      <c r="B4849" s="27" t="s">
        <v>104</v>
      </c>
      <c r="C4849" s="27" t="s">
        <v>104</v>
      </c>
      <c r="D4849" s="27" t="s">
        <v>168</v>
      </c>
      <c r="E4849" s="27" t="s">
        <v>712</v>
      </c>
      <c r="F4849" s="27" t="s">
        <v>1088</v>
      </c>
      <c r="G4849" s="27" t="s">
        <v>1089</v>
      </c>
      <c r="H4849" s="34" t="s">
        <v>109</v>
      </c>
      <c r="I4849" s="34" t="s">
        <v>110</v>
      </c>
      <c r="J4849" s="34" t="str">
        <f t="shared" si="377"/>
        <v>OverallOther Income</v>
      </c>
      <c r="K4849" s="34" t="str">
        <f t="shared" si="378"/>
        <v>935Other franchise/business expense</v>
      </c>
      <c r="L4849" s="28">
        <f>+SUMIF('TB 4-24'!M:M,$AL4849,'TB 4-24'!G:G)</f>
        <v>0</v>
      </c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>
        <f>+SUMIF('Input Sheet'!$S:$S,$AL4849,'Input Sheet'!C:C)</f>
        <v>0</v>
      </c>
      <c r="Z4849" s="28">
        <f>+SUMIF('Input Sheet'!$S:$S,$AL4849,'Input Sheet'!D:D)</f>
        <v>0</v>
      </c>
      <c r="AA4849" s="28">
        <f>+SUMIF('Input Sheet'!$S:$S,$AL4849,'Input Sheet'!E:E)</f>
        <v>0</v>
      </c>
      <c r="AB4849" s="28">
        <f>+SUMIF('Input Sheet'!$S:$S,$AL4849,'Input Sheet'!F:F)</f>
        <v>0</v>
      </c>
      <c r="AC4849" s="28">
        <f>+SUMIF('Input Sheet'!$S:$S,$AL4849,'Input Sheet'!G:G)</f>
        <v>0</v>
      </c>
      <c r="AD4849" s="28">
        <f>+SUMIF('Input Sheet'!$S:$S,$AL4849,'Input Sheet'!H:H)</f>
        <v>0</v>
      </c>
      <c r="AE4849" s="28">
        <f>+SUMIF('Input Sheet'!$S:$S,$AL4849,'Input Sheet'!I:I)</f>
        <v>0</v>
      </c>
      <c r="AF4849" s="28">
        <f>+SUMIF('Input Sheet'!$S:$S,$AL4849,'Input Sheet'!J:J)</f>
        <v>0</v>
      </c>
      <c r="AG4849" s="28">
        <f>+SUMIF('Input Sheet'!$S:$S,$AL4849,'Input Sheet'!K:K)</f>
        <v>0</v>
      </c>
      <c r="AH4849" s="28">
        <f>+SUMIF('Input Sheet'!$S:$S,$AL4849,'Input Sheet'!L:L)</f>
        <v>0</v>
      </c>
      <c r="AI4849" s="28">
        <f>+SUMIF('Input Sheet'!$S:$S,$AL4849,'Input Sheet'!M:M)</f>
        <v>0</v>
      </c>
      <c r="AJ4849" s="28">
        <f>+SUMIF('Input Sheet'!$S:$S,$AL4849,'Input Sheet'!N:N)</f>
        <v>0</v>
      </c>
      <c r="AK4849" s="28"/>
      <c r="AL4849" s="27" t="str">
        <f t="shared" si="376"/>
        <v>935-7610</v>
      </c>
      <c r="AM4849" s="34" t="str">
        <f t="shared" si="379"/>
        <v>Overall</v>
      </c>
      <c r="AN4849" s="34" t="str">
        <f t="shared" si="380"/>
        <v>OverallOther Income</v>
      </c>
      <c r="AO4849" s="35"/>
      <c r="AP4849" s="35"/>
      <c r="AQ4849" s="35"/>
    </row>
    <row r="4850" spans="1:43" x14ac:dyDescent="0.25">
      <c r="A4850" s="27" t="s">
        <v>103</v>
      </c>
      <c r="B4850" s="27" t="s">
        <v>104</v>
      </c>
      <c r="C4850" s="27" t="s">
        <v>104</v>
      </c>
      <c r="D4850" s="27" t="s">
        <v>169</v>
      </c>
      <c r="E4850" s="27" t="s">
        <v>713</v>
      </c>
      <c r="F4850" s="27" t="s">
        <v>1088</v>
      </c>
      <c r="G4850" s="27" t="s">
        <v>1089</v>
      </c>
      <c r="H4850" s="34" t="s">
        <v>109</v>
      </c>
      <c r="I4850" s="34" t="s">
        <v>110</v>
      </c>
      <c r="J4850" s="34" t="str">
        <f t="shared" si="377"/>
        <v>OverallOther Income</v>
      </c>
      <c r="K4850" s="34" t="str">
        <f t="shared" si="378"/>
        <v>936Other franchise/business expense</v>
      </c>
      <c r="L4850" s="28">
        <f>+SUMIF('TB 4-24'!M:M,$AL4850,'TB 4-24'!G:G)</f>
        <v>0</v>
      </c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>
        <f>+SUMIF('Input Sheet'!$S:$S,$AL4850,'Input Sheet'!C:C)</f>
        <v>0</v>
      </c>
      <c r="Z4850" s="28">
        <f>+SUMIF('Input Sheet'!$S:$S,$AL4850,'Input Sheet'!D:D)</f>
        <v>0</v>
      </c>
      <c r="AA4850" s="28">
        <f>+SUMIF('Input Sheet'!$S:$S,$AL4850,'Input Sheet'!E:E)</f>
        <v>0</v>
      </c>
      <c r="AB4850" s="28">
        <f>+SUMIF('Input Sheet'!$S:$S,$AL4850,'Input Sheet'!F:F)</f>
        <v>0</v>
      </c>
      <c r="AC4850" s="28">
        <f>+SUMIF('Input Sheet'!$S:$S,$AL4850,'Input Sheet'!G:G)</f>
        <v>0</v>
      </c>
      <c r="AD4850" s="28">
        <f>+SUMIF('Input Sheet'!$S:$S,$AL4850,'Input Sheet'!H:H)</f>
        <v>0</v>
      </c>
      <c r="AE4850" s="28">
        <f>+SUMIF('Input Sheet'!$S:$S,$AL4850,'Input Sheet'!I:I)</f>
        <v>0</v>
      </c>
      <c r="AF4850" s="28">
        <f>+SUMIF('Input Sheet'!$S:$S,$AL4850,'Input Sheet'!J:J)</f>
        <v>0</v>
      </c>
      <c r="AG4850" s="28">
        <f>+SUMIF('Input Sheet'!$S:$S,$AL4850,'Input Sheet'!K:K)</f>
        <v>0</v>
      </c>
      <c r="AH4850" s="28">
        <f>+SUMIF('Input Sheet'!$S:$S,$AL4850,'Input Sheet'!L:L)</f>
        <v>0</v>
      </c>
      <c r="AI4850" s="28">
        <f>+SUMIF('Input Sheet'!$S:$S,$AL4850,'Input Sheet'!M:M)</f>
        <v>0</v>
      </c>
      <c r="AJ4850" s="28">
        <f>+SUMIF('Input Sheet'!$S:$S,$AL4850,'Input Sheet'!N:N)</f>
        <v>0</v>
      </c>
      <c r="AK4850" s="28"/>
      <c r="AL4850" s="27" t="str">
        <f t="shared" si="376"/>
        <v>936-7630</v>
      </c>
      <c r="AM4850" s="34" t="str">
        <f t="shared" si="379"/>
        <v>Overall</v>
      </c>
      <c r="AN4850" s="34" t="str">
        <f t="shared" si="380"/>
        <v>OverallOther Income</v>
      </c>
      <c r="AO4850" s="35"/>
      <c r="AP4850" s="35"/>
      <c r="AQ4850" s="35"/>
    </row>
    <row r="4851" spans="1:43" x14ac:dyDescent="0.25">
      <c r="A4851" s="27" t="s">
        <v>103</v>
      </c>
      <c r="B4851" s="27" t="s">
        <v>104</v>
      </c>
      <c r="C4851" s="27" t="s">
        <v>104</v>
      </c>
      <c r="D4851" s="27" t="s">
        <v>169</v>
      </c>
      <c r="E4851" s="27" t="s">
        <v>712</v>
      </c>
      <c r="F4851" s="27" t="s">
        <v>1088</v>
      </c>
      <c r="G4851" s="27" t="s">
        <v>1089</v>
      </c>
      <c r="H4851" s="34" t="s">
        <v>109</v>
      </c>
      <c r="I4851" s="34" t="s">
        <v>110</v>
      </c>
      <c r="J4851" s="34" t="str">
        <f t="shared" si="377"/>
        <v>OverallOther Income</v>
      </c>
      <c r="K4851" s="34" t="str">
        <f t="shared" si="378"/>
        <v>935Other franchise/business expense</v>
      </c>
      <c r="L4851" s="28">
        <f>+SUMIF('TB 4-24'!M:M,$AL4851,'TB 4-24'!G:G)</f>
        <v>0</v>
      </c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>
        <f>+SUMIF('Input Sheet'!$S:$S,$AL4851,'Input Sheet'!C:C)</f>
        <v>0</v>
      </c>
      <c r="Z4851" s="28">
        <f>+SUMIF('Input Sheet'!$S:$S,$AL4851,'Input Sheet'!D:D)</f>
        <v>0</v>
      </c>
      <c r="AA4851" s="28">
        <f>+SUMIF('Input Sheet'!$S:$S,$AL4851,'Input Sheet'!E:E)</f>
        <v>0</v>
      </c>
      <c r="AB4851" s="28">
        <f>+SUMIF('Input Sheet'!$S:$S,$AL4851,'Input Sheet'!F:F)</f>
        <v>0</v>
      </c>
      <c r="AC4851" s="28">
        <f>+SUMIF('Input Sheet'!$S:$S,$AL4851,'Input Sheet'!G:G)</f>
        <v>0</v>
      </c>
      <c r="AD4851" s="28">
        <f>+SUMIF('Input Sheet'!$S:$S,$AL4851,'Input Sheet'!H:H)</f>
        <v>0</v>
      </c>
      <c r="AE4851" s="28">
        <f>+SUMIF('Input Sheet'!$S:$S,$AL4851,'Input Sheet'!I:I)</f>
        <v>0</v>
      </c>
      <c r="AF4851" s="28">
        <f>+SUMIF('Input Sheet'!$S:$S,$AL4851,'Input Sheet'!J:J)</f>
        <v>0</v>
      </c>
      <c r="AG4851" s="28">
        <f>+SUMIF('Input Sheet'!$S:$S,$AL4851,'Input Sheet'!K:K)</f>
        <v>0</v>
      </c>
      <c r="AH4851" s="28">
        <f>+SUMIF('Input Sheet'!$S:$S,$AL4851,'Input Sheet'!L:L)</f>
        <v>0</v>
      </c>
      <c r="AI4851" s="28">
        <f>+SUMIF('Input Sheet'!$S:$S,$AL4851,'Input Sheet'!M:M)</f>
        <v>0</v>
      </c>
      <c r="AJ4851" s="28">
        <f>+SUMIF('Input Sheet'!$S:$S,$AL4851,'Input Sheet'!N:N)</f>
        <v>0</v>
      </c>
      <c r="AK4851" s="28"/>
      <c r="AL4851" s="27" t="str">
        <f t="shared" si="376"/>
        <v>935-7630</v>
      </c>
      <c r="AM4851" s="34" t="str">
        <f t="shared" si="379"/>
        <v>Overall</v>
      </c>
      <c r="AN4851" s="34" t="str">
        <f t="shared" si="380"/>
        <v>OverallOther Income</v>
      </c>
      <c r="AO4851" s="35"/>
      <c r="AP4851" s="35"/>
      <c r="AQ4851" s="35"/>
    </row>
    <row r="4852" spans="1:43" x14ac:dyDescent="0.25">
      <c r="A4852" s="27" t="s">
        <v>103</v>
      </c>
      <c r="B4852" s="27" t="s">
        <v>104</v>
      </c>
      <c r="C4852" s="27" t="s">
        <v>104</v>
      </c>
      <c r="D4852" s="27" t="s">
        <v>269</v>
      </c>
      <c r="E4852" s="27" t="s">
        <v>713</v>
      </c>
      <c r="F4852" s="27" t="s">
        <v>1088</v>
      </c>
      <c r="G4852" s="27" t="s">
        <v>1089</v>
      </c>
      <c r="H4852" s="34" t="s">
        <v>109</v>
      </c>
      <c r="I4852" s="34" t="s">
        <v>110</v>
      </c>
      <c r="J4852" s="34" t="str">
        <f t="shared" si="377"/>
        <v>OverallOther Income</v>
      </c>
      <c r="K4852" s="34" t="str">
        <f t="shared" si="378"/>
        <v>936Other franchise/business expense</v>
      </c>
      <c r="L4852" s="28">
        <f>+SUMIF('TB 4-24'!M:M,$AL4852,'TB 4-24'!G:G)</f>
        <v>0</v>
      </c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>
        <f>+SUMIF('Input Sheet'!$S:$S,$AL4852,'Input Sheet'!C:C)</f>
        <v>0</v>
      </c>
      <c r="Z4852" s="28">
        <f>+SUMIF('Input Sheet'!$S:$S,$AL4852,'Input Sheet'!D:D)</f>
        <v>0</v>
      </c>
      <c r="AA4852" s="28">
        <f>+SUMIF('Input Sheet'!$S:$S,$AL4852,'Input Sheet'!E:E)</f>
        <v>0</v>
      </c>
      <c r="AB4852" s="28">
        <f>+SUMIF('Input Sheet'!$S:$S,$AL4852,'Input Sheet'!F:F)</f>
        <v>0</v>
      </c>
      <c r="AC4852" s="28">
        <f>+SUMIF('Input Sheet'!$S:$S,$AL4852,'Input Sheet'!G:G)</f>
        <v>0</v>
      </c>
      <c r="AD4852" s="28">
        <f>+SUMIF('Input Sheet'!$S:$S,$AL4852,'Input Sheet'!H:H)</f>
        <v>0</v>
      </c>
      <c r="AE4852" s="28">
        <f>+SUMIF('Input Sheet'!$S:$S,$AL4852,'Input Sheet'!I:I)</f>
        <v>0</v>
      </c>
      <c r="AF4852" s="28">
        <f>+SUMIF('Input Sheet'!$S:$S,$AL4852,'Input Sheet'!J:J)</f>
        <v>0</v>
      </c>
      <c r="AG4852" s="28">
        <f>+SUMIF('Input Sheet'!$S:$S,$AL4852,'Input Sheet'!K:K)</f>
        <v>0</v>
      </c>
      <c r="AH4852" s="28">
        <f>+SUMIF('Input Sheet'!$S:$S,$AL4852,'Input Sheet'!L:L)</f>
        <v>0</v>
      </c>
      <c r="AI4852" s="28">
        <f>+SUMIF('Input Sheet'!$S:$S,$AL4852,'Input Sheet'!M:M)</f>
        <v>0</v>
      </c>
      <c r="AJ4852" s="28">
        <f>+SUMIF('Input Sheet'!$S:$S,$AL4852,'Input Sheet'!N:N)</f>
        <v>0</v>
      </c>
      <c r="AK4852" s="28"/>
      <c r="AL4852" s="27" t="str">
        <f t="shared" si="376"/>
        <v>936-7650</v>
      </c>
      <c r="AM4852" s="34" t="str">
        <f t="shared" si="379"/>
        <v>Overall</v>
      </c>
      <c r="AN4852" s="34" t="str">
        <f t="shared" si="380"/>
        <v>OverallOther Income</v>
      </c>
      <c r="AO4852" s="35"/>
      <c r="AP4852" s="35"/>
      <c r="AQ4852" s="35"/>
    </row>
    <row r="4853" spans="1:43" x14ac:dyDescent="0.25">
      <c r="A4853" s="27" t="s">
        <v>103</v>
      </c>
      <c r="B4853" s="27" t="s">
        <v>104</v>
      </c>
      <c r="C4853" s="27" t="s">
        <v>104</v>
      </c>
      <c r="D4853" s="27" t="s">
        <v>269</v>
      </c>
      <c r="E4853" s="27" t="s">
        <v>712</v>
      </c>
      <c r="F4853" s="27" t="s">
        <v>1088</v>
      </c>
      <c r="G4853" s="27" t="s">
        <v>1089</v>
      </c>
      <c r="H4853" s="34" t="s">
        <v>109</v>
      </c>
      <c r="I4853" s="34" t="s">
        <v>110</v>
      </c>
      <c r="J4853" s="34" t="str">
        <f t="shared" si="377"/>
        <v>OverallOther Income</v>
      </c>
      <c r="K4853" s="34" t="str">
        <f t="shared" si="378"/>
        <v>935Other franchise/business expense</v>
      </c>
      <c r="L4853" s="28">
        <f>+SUMIF('TB 4-24'!M:M,$AL4853,'TB 4-24'!G:G)</f>
        <v>0</v>
      </c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>
        <f>+SUMIF('Input Sheet'!$S:$S,$AL4853,'Input Sheet'!C:C)</f>
        <v>0</v>
      </c>
      <c r="Z4853" s="28">
        <f>+SUMIF('Input Sheet'!$S:$S,$AL4853,'Input Sheet'!D:D)</f>
        <v>0</v>
      </c>
      <c r="AA4853" s="28">
        <f>+SUMIF('Input Sheet'!$S:$S,$AL4853,'Input Sheet'!E:E)</f>
        <v>0</v>
      </c>
      <c r="AB4853" s="28">
        <f>+SUMIF('Input Sheet'!$S:$S,$AL4853,'Input Sheet'!F:F)</f>
        <v>0</v>
      </c>
      <c r="AC4853" s="28">
        <f>+SUMIF('Input Sheet'!$S:$S,$AL4853,'Input Sheet'!G:G)</f>
        <v>0</v>
      </c>
      <c r="AD4853" s="28">
        <f>+SUMIF('Input Sheet'!$S:$S,$AL4853,'Input Sheet'!H:H)</f>
        <v>0</v>
      </c>
      <c r="AE4853" s="28">
        <f>+SUMIF('Input Sheet'!$S:$S,$AL4853,'Input Sheet'!I:I)</f>
        <v>0</v>
      </c>
      <c r="AF4853" s="28">
        <f>+SUMIF('Input Sheet'!$S:$S,$AL4853,'Input Sheet'!J:J)</f>
        <v>0</v>
      </c>
      <c r="AG4853" s="28">
        <f>+SUMIF('Input Sheet'!$S:$S,$AL4853,'Input Sheet'!K:K)</f>
        <v>0</v>
      </c>
      <c r="AH4853" s="28">
        <f>+SUMIF('Input Sheet'!$S:$S,$AL4853,'Input Sheet'!L:L)</f>
        <v>0</v>
      </c>
      <c r="AI4853" s="28">
        <f>+SUMIF('Input Sheet'!$S:$S,$AL4853,'Input Sheet'!M:M)</f>
        <v>0</v>
      </c>
      <c r="AJ4853" s="28">
        <f>+SUMIF('Input Sheet'!$S:$S,$AL4853,'Input Sheet'!N:N)</f>
        <v>0</v>
      </c>
      <c r="AK4853" s="28"/>
      <c r="AL4853" s="27" t="str">
        <f t="shared" si="376"/>
        <v>935-7650</v>
      </c>
      <c r="AM4853" s="34" t="str">
        <f t="shared" si="379"/>
        <v>Overall</v>
      </c>
      <c r="AN4853" s="34" t="str">
        <f t="shared" si="380"/>
        <v>OverallOther Income</v>
      </c>
      <c r="AO4853" s="35"/>
      <c r="AP4853" s="35"/>
      <c r="AQ4853" s="35"/>
    </row>
    <row r="4854" spans="1:43" x14ac:dyDescent="0.25">
      <c r="A4854" s="27" t="s">
        <v>103</v>
      </c>
      <c r="B4854" s="27" t="s">
        <v>104</v>
      </c>
      <c r="C4854" s="27" t="s">
        <v>104</v>
      </c>
      <c r="D4854" s="27" t="s">
        <v>202</v>
      </c>
      <c r="E4854" s="27" t="s">
        <v>713</v>
      </c>
      <c r="F4854" s="27" t="s">
        <v>1088</v>
      </c>
      <c r="G4854" s="27" t="s">
        <v>1089</v>
      </c>
      <c r="H4854" s="34" t="s">
        <v>109</v>
      </c>
      <c r="I4854" s="34" t="s">
        <v>110</v>
      </c>
      <c r="J4854" s="34" t="str">
        <f t="shared" si="377"/>
        <v>OverallOther Income</v>
      </c>
      <c r="K4854" s="34" t="str">
        <f t="shared" si="378"/>
        <v>936Other franchise/business expense</v>
      </c>
      <c r="L4854" s="28">
        <f>+SUMIF('TB 4-24'!M:M,$AL4854,'TB 4-24'!G:G)</f>
        <v>0</v>
      </c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>
        <f>+SUMIF('Input Sheet'!$S:$S,$AL4854,'Input Sheet'!C:C)</f>
        <v>0</v>
      </c>
      <c r="Z4854" s="28">
        <f>+SUMIF('Input Sheet'!$S:$S,$AL4854,'Input Sheet'!D:D)</f>
        <v>0</v>
      </c>
      <c r="AA4854" s="28">
        <f>+SUMIF('Input Sheet'!$S:$S,$AL4854,'Input Sheet'!E:E)</f>
        <v>0</v>
      </c>
      <c r="AB4854" s="28">
        <f>+SUMIF('Input Sheet'!$S:$S,$AL4854,'Input Sheet'!F:F)</f>
        <v>0</v>
      </c>
      <c r="AC4854" s="28">
        <f>+SUMIF('Input Sheet'!$S:$S,$AL4854,'Input Sheet'!G:G)</f>
        <v>0</v>
      </c>
      <c r="AD4854" s="28">
        <f>+SUMIF('Input Sheet'!$S:$S,$AL4854,'Input Sheet'!H:H)</f>
        <v>0</v>
      </c>
      <c r="AE4854" s="28">
        <f>+SUMIF('Input Sheet'!$S:$S,$AL4854,'Input Sheet'!I:I)</f>
        <v>0</v>
      </c>
      <c r="AF4854" s="28">
        <f>+SUMIF('Input Sheet'!$S:$S,$AL4854,'Input Sheet'!J:J)</f>
        <v>0</v>
      </c>
      <c r="AG4854" s="28">
        <f>+SUMIF('Input Sheet'!$S:$S,$AL4854,'Input Sheet'!K:K)</f>
        <v>0</v>
      </c>
      <c r="AH4854" s="28">
        <f>+SUMIF('Input Sheet'!$S:$S,$AL4854,'Input Sheet'!L:L)</f>
        <v>0</v>
      </c>
      <c r="AI4854" s="28">
        <f>+SUMIF('Input Sheet'!$S:$S,$AL4854,'Input Sheet'!M:M)</f>
        <v>0</v>
      </c>
      <c r="AJ4854" s="28">
        <f>+SUMIF('Input Sheet'!$S:$S,$AL4854,'Input Sheet'!N:N)</f>
        <v>0</v>
      </c>
      <c r="AK4854" s="28"/>
      <c r="AL4854" s="27" t="str">
        <f t="shared" si="376"/>
        <v>936-7690</v>
      </c>
      <c r="AM4854" s="34" t="str">
        <f t="shared" si="379"/>
        <v>Overall</v>
      </c>
      <c r="AN4854" s="34" t="str">
        <f t="shared" si="380"/>
        <v>OverallOther Income</v>
      </c>
      <c r="AO4854" s="35"/>
      <c r="AP4854" s="35"/>
      <c r="AQ4854" s="35"/>
    </row>
    <row r="4855" spans="1:43" x14ac:dyDescent="0.25">
      <c r="A4855" s="27" t="s">
        <v>103</v>
      </c>
      <c r="B4855" s="27" t="s">
        <v>104</v>
      </c>
      <c r="C4855" s="27" t="s">
        <v>104</v>
      </c>
      <c r="D4855" s="27" t="s">
        <v>202</v>
      </c>
      <c r="E4855" s="27" t="s">
        <v>712</v>
      </c>
      <c r="F4855" s="27" t="s">
        <v>1088</v>
      </c>
      <c r="G4855" s="27" t="s">
        <v>1089</v>
      </c>
      <c r="H4855" s="34" t="s">
        <v>109</v>
      </c>
      <c r="I4855" s="34" t="s">
        <v>110</v>
      </c>
      <c r="J4855" s="34" t="str">
        <f t="shared" si="377"/>
        <v>OverallOther Income</v>
      </c>
      <c r="K4855" s="34" t="str">
        <f t="shared" si="378"/>
        <v>935Other franchise/business expense</v>
      </c>
      <c r="L4855" s="28">
        <f>+SUMIF('TB 4-24'!M:M,$AL4855,'TB 4-24'!G:G)</f>
        <v>0</v>
      </c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>
        <f>+SUMIF('Input Sheet'!$S:$S,$AL4855,'Input Sheet'!C:C)</f>
        <v>0</v>
      </c>
      <c r="Z4855" s="28">
        <f>+SUMIF('Input Sheet'!$S:$S,$AL4855,'Input Sheet'!D:D)</f>
        <v>0</v>
      </c>
      <c r="AA4855" s="28">
        <f>+SUMIF('Input Sheet'!$S:$S,$AL4855,'Input Sheet'!E:E)</f>
        <v>0</v>
      </c>
      <c r="AB4855" s="28">
        <f>+SUMIF('Input Sheet'!$S:$S,$AL4855,'Input Sheet'!F:F)</f>
        <v>0</v>
      </c>
      <c r="AC4855" s="28">
        <f>+SUMIF('Input Sheet'!$S:$S,$AL4855,'Input Sheet'!G:G)</f>
        <v>0</v>
      </c>
      <c r="AD4855" s="28">
        <f>+SUMIF('Input Sheet'!$S:$S,$AL4855,'Input Sheet'!H:H)</f>
        <v>0</v>
      </c>
      <c r="AE4855" s="28">
        <f>+SUMIF('Input Sheet'!$S:$S,$AL4855,'Input Sheet'!I:I)</f>
        <v>0</v>
      </c>
      <c r="AF4855" s="28">
        <f>+SUMIF('Input Sheet'!$S:$S,$AL4855,'Input Sheet'!J:J)</f>
        <v>0</v>
      </c>
      <c r="AG4855" s="28">
        <f>+SUMIF('Input Sheet'!$S:$S,$AL4855,'Input Sheet'!K:K)</f>
        <v>0</v>
      </c>
      <c r="AH4855" s="28">
        <f>+SUMIF('Input Sheet'!$S:$S,$AL4855,'Input Sheet'!L:L)</f>
        <v>0</v>
      </c>
      <c r="AI4855" s="28">
        <f>+SUMIF('Input Sheet'!$S:$S,$AL4855,'Input Sheet'!M:M)</f>
        <v>0</v>
      </c>
      <c r="AJ4855" s="28">
        <f>+SUMIF('Input Sheet'!$S:$S,$AL4855,'Input Sheet'!N:N)</f>
        <v>0</v>
      </c>
      <c r="AK4855" s="28"/>
      <c r="AL4855" s="27" t="str">
        <f t="shared" si="376"/>
        <v>935-7690</v>
      </c>
      <c r="AM4855" s="34" t="str">
        <f t="shared" si="379"/>
        <v>Overall</v>
      </c>
      <c r="AN4855" s="34" t="str">
        <f t="shared" si="380"/>
        <v>OverallOther Income</v>
      </c>
      <c r="AO4855" s="35"/>
      <c r="AP4855" s="35"/>
      <c r="AQ4855" s="35"/>
    </row>
    <row r="4856" spans="1:43" x14ac:dyDescent="0.25">
      <c r="A4856" s="27" t="s">
        <v>103</v>
      </c>
      <c r="B4856" s="27" t="s">
        <v>104</v>
      </c>
      <c r="C4856" s="27" t="s">
        <v>104</v>
      </c>
      <c r="D4856" s="27" t="s">
        <v>209</v>
      </c>
      <c r="E4856" s="27" t="s">
        <v>713</v>
      </c>
      <c r="F4856" s="27" t="s">
        <v>1088</v>
      </c>
      <c r="G4856" s="27" t="s">
        <v>1089</v>
      </c>
      <c r="H4856" s="34" t="s">
        <v>109</v>
      </c>
      <c r="I4856" s="34" t="s">
        <v>110</v>
      </c>
      <c r="J4856" s="34" t="str">
        <f t="shared" si="377"/>
        <v>OverallOther Income</v>
      </c>
      <c r="K4856" s="34" t="str">
        <f t="shared" si="378"/>
        <v>936Other franchise/business expense</v>
      </c>
      <c r="L4856" s="28">
        <f>+SUMIF('TB 4-24'!M:M,$AL4856,'TB 4-24'!G:G)</f>
        <v>0</v>
      </c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>
        <f>+SUMIF('Input Sheet'!$S:$S,$AL4856,'Input Sheet'!C:C)</f>
        <v>0</v>
      </c>
      <c r="Z4856" s="28">
        <f>+SUMIF('Input Sheet'!$S:$S,$AL4856,'Input Sheet'!D:D)</f>
        <v>0</v>
      </c>
      <c r="AA4856" s="28">
        <f>+SUMIF('Input Sheet'!$S:$S,$AL4856,'Input Sheet'!E:E)</f>
        <v>0</v>
      </c>
      <c r="AB4856" s="28">
        <f>+SUMIF('Input Sheet'!$S:$S,$AL4856,'Input Sheet'!F:F)</f>
        <v>0</v>
      </c>
      <c r="AC4856" s="28">
        <f>+SUMIF('Input Sheet'!$S:$S,$AL4856,'Input Sheet'!G:G)</f>
        <v>0</v>
      </c>
      <c r="AD4856" s="28">
        <f>+SUMIF('Input Sheet'!$S:$S,$AL4856,'Input Sheet'!H:H)</f>
        <v>0</v>
      </c>
      <c r="AE4856" s="28">
        <f>+SUMIF('Input Sheet'!$S:$S,$AL4856,'Input Sheet'!I:I)</f>
        <v>0</v>
      </c>
      <c r="AF4856" s="28">
        <f>+SUMIF('Input Sheet'!$S:$S,$AL4856,'Input Sheet'!J:J)</f>
        <v>0</v>
      </c>
      <c r="AG4856" s="28">
        <f>+SUMIF('Input Sheet'!$S:$S,$AL4856,'Input Sheet'!K:K)</f>
        <v>0</v>
      </c>
      <c r="AH4856" s="28">
        <f>+SUMIF('Input Sheet'!$S:$S,$AL4856,'Input Sheet'!L:L)</f>
        <v>0</v>
      </c>
      <c r="AI4856" s="28">
        <f>+SUMIF('Input Sheet'!$S:$S,$AL4856,'Input Sheet'!M:M)</f>
        <v>0</v>
      </c>
      <c r="AJ4856" s="28">
        <f>+SUMIF('Input Sheet'!$S:$S,$AL4856,'Input Sheet'!N:N)</f>
        <v>0</v>
      </c>
      <c r="AK4856" s="28"/>
      <c r="AL4856" s="27" t="str">
        <f t="shared" si="376"/>
        <v>936-7750</v>
      </c>
      <c r="AM4856" s="34" t="str">
        <f t="shared" si="379"/>
        <v>Overall</v>
      </c>
      <c r="AN4856" s="34" t="str">
        <f t="shared" si="380"/>
        <v>OverallOther Income</v>
      </c>
      <c r="AO4856" s="35"/>
      <c r="AP4856" s="35"/>
      <c r="AQ4856" s="35"/>
    </row>
    <row r="4857" spans="1:43" x14ac:dyDescent="0.25">
      <c r="A4857" s="27" t="s">
        <v>103</v>
      </c>
      <c r="B4857" s="27" t="s">
        <v>104</v>
      </c>
      <c r="C4857" s="27" t="s">
        <v>104</v>
      </c>
      <c r="D4857" s="27" t="s">
        <v>209</v>
      </c>
      <c r="E4857" s="27" t="s">
        <v>712</v>
      </c>
      <c r="F4857" s="27" t="s">
        <v>1088</v>
      </c>
      <c r="G4857" s="27" t="s">
        <v>1089</v>
      </c>
      <c r="H4857" s="34" t="s">
        <v>109</v>
      </c>
      <c r="I4857" s="34" t="s">
        <v>110</v>
      </c>
      <c r="J4857" s="34" t="str">
        <f t="shared" si="377"/>
        <v>OverallOther Income</v>
      </c>
      <c r="K4857" s="34" t="str">
        <f t="shared" si="378"/>
        <v>935Other franchise/business expense</v>
      </c>
      <c r="L4857" s="28">
        <f>+SUMIF('TB 4-24'!M:M,$AL4857,'TB 4-24'!G:G)</f>
        <v>0</v>
      </c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>
        <f>+SUMIF('Input Sheet'!$S:$S,$AL4857,'Input Sheet'!C:C)</f>
        <v>0</v>
      </c>
      <c r="Z4857" s="28">
        <f>+SUMIF('Input Sheet'!$S:$S,$AL4857,'Input Sheet'!D:D)</f>
        <v>0</v>
      </c>
      <c r="AA4857" s="28">
        <f>+SUMIF('Input Sheet'!$S:$S,$AL4857,'Input Sheet'!E:E)</f>
        <v>0</v>
      </c>
      <c r="AB4857" s="28">
        <f>+SUMIF('Input Sheet'!$S:$S,$AL4857,'Input Sheet'!F:F)</f>
        <v>0</v>
      </c>
      <c r="AC4857" s="28">
        <f>+SUMIF('Input Sheet'!$S:$S,$AL4857,'Input Sheet'!G:G)</f>
        <v>0</v>
      </c>
      <c r="AD4857" s="28">
        <f>+SUMIF('Input Sheet'!$S:$S,$AL4857,'Input Sheet'!H:H)</f>
        <v>0</v>
      </c>
      <c r="AE4857" s="28">
        <f>+SUMIF('Input Sheet'!$S:$S,$AL4857,'Input Sheet'!I:I)</f>
        <v>0</v>
      </c>
      <c r="AF4857" s="28">
        <f>+SUMIF('Input Sheet'!$S:$S,$AL4857,'Input Sheet'!J:J)</f>
        <v>0</v>
      </c>
      <c r="AG4857" s="28">
        <f>+SUMIF('Input Sheet'!$S:$S,$AL4857,'Input Sheet'!K:K)</f>
        <v>0</v>
      </c>
      <c r="AH4857" s="28">
        <f>+SUMIF('Input Sheet'!$S:$S,$AL4857,'Input Sheet'!L:L)</f>
        <v>0</v>
      </c>
      <c r="AI4857" s="28">
        <f>+SUMIF('Input Sheet'!$S:$S,$AL4857,'Input Sheet'!M:M)</f>
        <v>0</v>
      </c>
      <c r="AJ4857" s="28">
        <f>+SUMIF('Input Sheet'!$S:$S,$AL4857,'Input Sheet'!N:N)</f>
        <v>0</v>
      </c>
      <c r="AK4857" s="28"/>
      <c r="AL4857" s="27" t="str">
        <f t="shared" si="376"/>
        <v>935-7750</v>
      </c>
      <c r="AM4857" s="34" t="str">
        <f t="shared" si="379"/>
        <v>Overall</v>
      </c>
      <c r="AN4857" s="34" t="str">
        <f t="shared" si="380"/>
        <v>OverallOther Income</v>
      </c>
      <c r="AO4857" s="35"/>
      <c r="AP4857" s="35"/>
      <c r="AQ4857" s="35"/>
    </row>
    <row r="4858" spans="1:43" x14ac:dyDescent="0.25">
      <c r="A4858" s="27" t="s">
        <v>103</v>
      </c>
      <c r="B4858" s="27" t="s">
        <v>104</v>
      </c>
      <c r="C4858" s="27" t="s">
        <v>104</v>
      </c>
      <c r="D4858" s="27" t="s">
        <v>199</v>
      </c>
      <c r="E4858" s="27" t="s">
        <v>713</v>
      </c>
      <c r="F4858" s="27" t="s">
        <v>1088</v>
      </c>
      <c r="G4858" s="27" t="s">
        <v>1089</v>
      </c>
      <c r="H4858" s="34" t="s">
        <v>109</v>
      </c>
      <c r="I4858" s="34" t="s">
        <v>110</v>
      </c>
      <c r="J4858" s="34" t="str">
        <f t="shared" si="377"/>
        <v>OverallOther Income</v>
      </c>
      <c r="K4858" s="34" t="str">
        <f t="shared" si="378"/>
        <v>936Other franchise/business expense</v>
      </c>
      <c r="L4858" s="28">
        <f>+SUMIF('TB 4-24'!M:M,$AL4858,'TB 4-24'!G:G)</f>
        <v>0</v>
      </c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>
        <f>+SUMIF('Input Sheet'!$S:$S,$AL4858,'Input Sheet'!C:C)</f>
        <v>0</v>
      </c>
      <c r="Z4858" s="28">
        <f>+SUMIF('Input Sheet'!$S:$S,$AL4858,'Input Sheet'!D:D)</f>
        <v>0</v>
      </c>
      <c r="AA4858" s="28">
        <f>+SUMIF('Input Sheet'!$S:$S,$AL4858,'Input Sheet'!E:E)</f>
        <v>0</v>
      </c>
      <c r="AB4858" s="28">
        <f>+SUMIF('Input Sheet'!$S:$S,$AL4858,'Input Sheet'!F:F)</f>
        <v>0</v>
      </c>
      <c r="AC4858" s="28">
        <f>+SUMIF('Input Sheet'!$S:$S,$AL4858,'Input Sheet'!G:G)</f>
        <v>0</v>
      </c>
      <c r="AD4858" s="28">
        <f>+SUMIF('Input Sheet'!$S:$S,$AL4858,'Input Sheet'!H:H)</f>
        <v>0</v>
      </c>
      <c r="AE4858" s="28">
        <f>+SUMIF('Input Sheet'!$S:$S,$AL4858,'Input Sheet'!I:I)</f>
        <v>0</v>
      </c>
      <c r="AF4858" s="28">
        <f>+SUMIF('Input Sheet'!$S:$S,$AL4858,'Input Sheet'!J:J)</f>
        <v>0</v>
      </c>
      <c r="AG4858" s="28">
        <f>+SUMIF('Input Sheet'!$S:$S,$AL4858,'Input Sheet'!K:K)</f>
        <v>0</v>
      </c>
      <c r="AH4858" s="28">
        <f>+SUMIF('Input Sheet'!$S:$S,$AL4858,'Input Sheet'!L:L)</f>
        <v>0</v>
      </c>
      <c r="AI4858" s="28">
        <f>+SUMIF('Input Sheet'!$S:$S,$AL4858,'Input Sheet'!M:M)</f>
        <v>0</v>
      </c>
      <c r="AJ4858" s="28">
        <f>+SUMIF('Input Sheet'!$S:$S,$AL4858,'Input Sheet'!N:N)</f>
        <v>0</v>
      </c>
      <c r="AK4858" s="28"/>
      <c r="AL4858" s="27" t="str">
        <f t="shared" si="376"/>
        <v>936-7760</v>
      </c>
      <c r="AM4858" s="34" t="str">
        <f t="shared" si="379"/>
        <v>Overall</v>
      </c>
      <c r="AN4858" s="34" t="str">
        <f t="shared" si="380"/>
        <v>OverallOther Income</v>
      </c>
      <c r="AO4858" s="35"/>
      <c r="AP4858" s="35"/>
      <c r="AQ4858" s="35"/>
    </row>
    <row r="4859" spans="1:43" x14ac:dyDescent="0.25">
      <c r="A4859" s="27" t="s">
        <v>103</v>
      </c>
      <c r="B4859" s="27" t="s">
        <v>104</v>
      </c>
      <c r="C4859" s="27" t="s">
        <v>104</v>
      </c>
      <c r="D4859" s="27" t="s">
        <v>199</v>
      </c>
      <c r="E4859" s="27" t="s">
        <v>712</v>
      </c>
      <c r="F4859" s="27" t="s">
        <v>1088</v>
      </c>
      <c r="G4859" s="27" t="s">
        <v>1089</v>
      </c>
      <c r="H4859" s="34" t="s">
        <v>109</v>
      </c>
      <c r="I4859" s="34" t="s">
        <v>110</v>
      </c>
      <c r="J4859" s="34" t="str">
        <f t="shared" si="377"/>
        <v>OverallOther Income</v>
      </c>
      <c r="K4859" s="34" t="str">
        <f t="shared" si="378"/>
        <v>935Other franchise/business expense</v>
      </c>
      <c r="L4859" s="28">
        <f>+SUMIF('TB 4-24'!M:M,$AL4859,'TB 4-24'!G:G)</f>
        <v>0</v>
      </c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>
        <f>+SUMIF('Input Sheet'!$S:$S,$AL4859,'Input Sheet'!C:C)</f>
        <v>0</v>
      </c>
      <c r="Z4859" s="28">
        <f>+SUMIF('Input Sheet'!$S:$S,$AL4859,'Input Sheet'!D:D)</f>
        <v>0</v>
      </c>
      <c r="AA4859" s="28">
        <f>+SUMIF('Input Sheet'!$S:$S,$AL4859,'Input Sheet'!E:E)</f>
        <v>0</v>
      </c>
      <c r="AB4859" s="28">
        <f>+SUMIF('Input Sheet'!$S:$S,$AL4859,'Input Sheet'!F:F)</f>
        <v>0</v>
      </c>
      <c r="AC4859" s="28">
        <f>+SUMIF('Input Sheet'!$S:$S,$AL4859,'Input Sheet'!G:G)</f>
        <v>0</v>
      </c>
      <c r="AD4859" s="28">
        <f>+SUMIF('Input Sheet'!$S:$S,$AL4859,'Input Sheet'!H:H)</f>
        <v>0</v>
      </c>
      <c r="AE4859" s="28">
        <f>+SUMIF('Input Sheet'!$S:$S,$AL4859,'Input Sheet'!I:I)</f>
        <v>0</v>
      </c>
      <c r="AF4859" s="28">
        <f>+SUMIF('Input Sheet'!$S:$S,$AL4859,'Input Sheet'!J:J)</f>
        <v>0</v>
      </c>
      <c r="AG4859" s="28">
        <f>+SUMIF('Input Sheet'!$S:$S,$AL4859,'Input Sheet'!K:K)</f>
        <v>0</v>
      </c>
      <c r="AH4859" s="28">
        <f>+SUMIF('Input Sheet'!$S:$S,$AL4859,'Input Sheet'!L:L)</f>
        <v>0</v>
      </c>
      <c r="AI4859" s="28">
        <f>+SUMIF('Input Sheet'!$S:$S,$AL4859,'Input Sheet'!M:M)</f>
        <v>0</v>
      </c>
      <c r="AJ4859" s="28">
        <f>+SUMIF('Input Sheet'!$S:$S,$AL4859,'Input Sheet'!N:N)</f>
        <v>0</v>
      </c>
      <c r="AK4859" s="28"/>
      <c r="AL4859" s="27" t="str">
        <f t="shared" si="376"/>
        <v>935-7760</v>
      </c>
      <c r="AM4859" s="34" t="str">
        <f t="shared" si="379"/>
        <v>Overall</v>
      </c>
      <c r="AN4859" s="34" t="str">
        <f t="shared" si="380"/>
        <v>OverallOther Income</v>
      </c>
      <c r="AO4859" s="35"/>
      <c r="AP4859" s="35"/>
      <c r="AQ4859" s="35"/>
    </row>
    <row r="4860" spans="1:43" x14ac:dyDescent="0.25">
      <c r="A4860" s="27" t="s">
        <v>103</v>
      </c>
      <c r="B4860" s="27" t="s">
        <v>104</v>
      </c>
      <c r="C4860" s="27" t="s">
        <v>104</v>
      </c>
      <c r="D4860" s="27" t="s">
        <v>160</v>
      </c>
      <c r="E4860" s="27" t="s">
        <v>713</v>
      </c>
      <c r="F4860" s="27" t="s">
        <v>1088</v>
      </c>
      <c r="G4860" s="27" t="s">
        <v>1089</v>
      </c>
      <c r="H4860" s="34" t="s">
        <v>109</v>
      </c>
      <c r="I4860" s="34" t="s">
        <v>110</v>
      </c>
      <c r="J4860" s="34" t="str">
        <f t="shared" si="377"/>
        <v>OverallOther Income</v>
      </c>
      <c r="K4860" s="34" t="str">
        <f t="shared" si="378"/>
        <v>936Other franchise/business expense</v>
      </c>
      <c r="L4860" s="28">
        <f>+SUMIF('TB 4-24'!M:M,$AL4860,'TB 4-24'!G:G)</f>
        <v>0</v>
      </c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>
        <f>+SUMIF('Input Sheet'!$S:$S,$AL4860,'Input Sheet'!C:C)</f>
        <v>0</v>
      </c>
      <c r="Z4860" s="28">
        <f>+SUMIF('Input Sheet'!$S:$S,$AL4860,'Input Sheet'!D:D)</f>
        <v>0</v>
      </c>
      <c r="AA4860" s="28">
        <f>+SUMIF('Input Sheet'!$S:$S,$AL4860,'Input Sheet'!E:E)</f>
        <v>0</v>
      </c>
      <c r="AB4860" s="28">
        <f>+SUMIF('Input Sheet'!$S:$S,$AL4860,'Input Sheet'!F:F)</f>
        <v>0</v>
      </c>
      <c r="AC4860" s="28">
        <f>+SUMIF('Input Sheet'!$S:$S,$AL4860,'Input Sheet'!G:G)</f>
        <v>0</v>
      </c>
      <c r="AD4860" s="28">
        <f>+SUMIF('Input Sheet'!$S:$S,$AL4860,'Input Sheet'!H:H)</f>
        <v>0</v>
      </c>
      <c r="AE4860" s="28">
        <f>+SUMIF('Input Sheet'!$S:$S,$AL4860,'Input Sheet'!I:I)</f>
        <v>0</v>
      </c>
      <c r="AF4860" s="28">
        <f>+SUMIF('Input Sheet'!$S:$S,$AL4860,'Input Sheet'!J:J)</f>
        <v>0</v>
      </c>
      <c r="AG4860" s="28">
        <f>+SUMIF('Input Sheet'!$S:$S,$AL4860,'Input Sheet'!K:K)</f>
        <v>0</v>
      </c>
      <c r="AH4860" s="28">
        <f>+SUMIF('Input Sheet'!$S:$S,$AL4860,'Input Sheet'!L:L)</f>
        <v>0</v>
      </c>
      <c r="AI4860" s="28">
        <f>+SUMIF('Input Sheet'!$S:$S,$AL4860,'Input Sheet'!M:M)</f>
        <v>0</v>
      </c>
      <c r="AJ4860" s="28">
        <f>+SUMIF('Input Sheet'!$S:$S,$AL4860,'Input Sheet'!N:N)</f>
        <v>0</v>
      </c>
      <c r="AK4860" s="28"/>
      <c r="AL4860" s="27" t="str">
        <f t="shared" si="376"/>
        <v>936-7780</v>
      </c>
      <c r="AM4860" s="34" t="str">
        <f t="shared" si="379"/>
        <v>Overall</v>
      </c>
      <c r="AN4860" s="34" t="str">
        <f t="shared" si="380"/>
        <v>OverallOther Income</v>
      </c>
      <c r="AO4860" s="35"/>
      <c r="AP4860" s="35"/>
      <c r="AQ4860" s="35"/>
    </row>
    <row r="4861" spans="1:43" x14ac:dyDescent="0.25">
      <c r="A4861" s="27" t="s">
        <v>103</v>
      </c>
      <c r="B4861" s="27" t="s">
        <v>104</v>
      </c>
      <c r="C4861" s="27" t="s">
        <v>104</v>
      </c>
      <c r="D4861" s="27" t="s">
        <v>160</v>
      </c>
      <c r="E4861" s="27" t="s">
        <v>712</v>
      </c>
      <c r="F4861" s="27" t="s">
        <v>1088</v>
      </c>
      <c r="G4861" s="27" t="s">
        <v>1089</v>
      </c>
      <c r="H4861" s="34" t="s">
        <v>109</v>
      </c>
      <c r="I4861" s="34" t="s">
        <v>110</v>
      </c>
      <c r="J4861" s="34" t="str">
        <f t="shared" si="377"/>
        <v>OverallOther Income</v>
      </c>
      <c r="K4861" s="34" t="str">
        <f t="shared" si="378"/>
        <v>935Other franchise/business expense</v>
      </c>
      <c r="L4861" s="28">
        <f>+SUMIF('TB 4-24'!M:M,$AL4861,'TB 4-24'!G:G)</f>
        <v>0</v>
      </c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>
        <f>+SUMIF('Input Sheet'!$S:$S,$AL4861,'Input Sheet'!C:C)</f>
        <v>0</v>
      </c>
      <c r="Z4861" s="28">
        <f>+SUMIF('Input Sheet'!$S:$S,$AL4861,'Input Sheet'!D:D)</f>
        <v>0</v>
      </c>
      <c r="AA4861" s="28">
        <f>+SUMIF('Input Sheet'!$S:$S,$AL4861,'Input Sheet'!E:E)</f>
        <v>0</v>
      </c>
      <c r="AB4861" s="28">
        <f>+SUMIF('Input Sheet'!$S:$S,$AL4861,'Input Sheet'!F:F)</f>
        <v>0</v>
      </c>
      <c r="AC4861" s="28">
        <f>+SUMIF('Input Sheet'!$S:$S,$AL4861,'Input Sheet'!G:G)</f>
        <v>0</v>
      </c>
      <c r="AD4861" s="28">
        <f>+SUMIF('Input Sheet'!$S:$S,$AL4861,'Input Sheet'!H:H)</f>
        <v>0</v>
      </c>
      <c r="AE4861" s="28">
        <f>+SUMIF('Input Sheet'!$S:$S,$AL4861,'Input Sheet'!I:I)</f>
        <v>0</v>
      </c>
      <c r="AF4861" s="28">
        <f>+SUMIF('Input Sheet'!$S:$S,$AL4861,'Input Sheet'!J:J)</f>
        <v>0</v>
      </c>
      <c r="AG4861" s="28">
        <f>+SUMIF('Input Sheet'!$S:$S,$AL4861,'Input Sheet'!K:K)</f>
        <v>0</v>
      </c>
      <c r="AH4861" s="28">
        <f>+SUMIF('Input Sheet'!$S:$S,$AL4861,'Input Sheet'!L:L)</f>
        <v>0</v>
      </c>
      <c r="AI4861" s="28">
        <f>+SUMIF('Input Sheet'!$S:$S,$AL4861,'Input Sheet'!M:M)</f>
        <v>0</v>
      </c>
      <c r="AJ4861" s="28">
        <f>+SUMIF('Input Sheet'!$S:$S,$AL4861,'Input Sheet'!N:N)</f>
        <v>0</v>
      </c>
      <c r="AK4861" s="28"/>
      <c r="AL4861" s="27" t="str">
        <f t="shared" si="376"/>
        <v>935-7780</v>
      </c>
      <c r="AM4861" s="34" t="str">
        <f t="shared" si="379"/>
        <v>Overall</v>
      </c>
      <c r="AN4861" s="34" t="str">
        <f t="shared" si="380"/>
        <v>OverallOther Income</v>
      </c>
      <c r="AO4861" s="35"/>
      <c r="AP4861" s="35"/>
      <c r="AQ4861" s="35"/>
    </row>
    <row r="4862" spans="1:43" x14ac:dyDescent="0.25">
      <c r="A4862" s="27" t="s">
        <v>103</v>
      </c>
      <c r="B4862" s="27" t="s">
        <v>104</v>
      </c>
      <c r="C4862" s="27" t="s">
        <v>104</v>
      </c>
      <c r="D4862" s="27" t="s">
        <v>147</v>
      </c>
      <c r="E4862" s="27" t="s">
        <v>713</v>
      </c>
      <c r="F4862" s="27" t="s">
        <v>1088</v>
      </c>
      <c r="G4862" s="27" t="s">
        <v>1089</v>
      </c>
      <c r="H4862" s="34" t="s">
        <v>109</v>
      </c>
      <c r="I4862" s="34" t="s">
        <v>110</v>
      </c>
      <c r="J4862" s="34" t="str">
        <f t="shared" si="377"/>
        <v>OverallOther Income</v>
      </c>
      <c r="K4862" s="34" t="str">
        <f t="shared" si="378"/>
        <v>936Other franchise/business expense</v>
      </c>
      <c r="L4862" s="28">
        <f>+SUMIF('TB 4-24'!M:M,$AL4862,'TB 4-24'!G:G)</f>
        <v>0</v>
      </c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>
        <f>+SUMIF('Input Sheet'!$S:$S,$AL4862,'Input Sheet'!C:C)</f>
        <v>0</v>
      </c>
      <c r="Z4862" s="28">
        <f>+SUMIF('Input Sheet'!$S:$S,$AL4862,'Input Sheet'!D:D)</f>
        <v>0</v>
      </c>
      <c r="AA4862" s="28">
        <f>+SUMIF('Input Sheet'!$S:$S,$AL4862,'Input Sheet'!E:E)</f>
        <v>0</v>
      </c>
      <c r="AB4862" s="28">
        <f>+SUMIF('Input Sheet'!$S:$S,$AL4862,'Input Sheet'!F:F)</f>
        <v>0</v>
      </c>
      <c r="AC4862" s="28">
        <f>+SUMIF('Input Sheet'!$S:$S,$AL4862,'Input Sheet'!G:G)</f>
        <v>0</v>
      </c>
      <c r="AD4862" s="28">
        <f>+SUMIF('Input Sheet'!$S:$S,$AL4862,'Input Sheet'!H:H)</f>
        <v>0</v>
      </c>
      <c r="AE4862" s="28">
        <f>+SUMIF('Input Sheet'!$S:$S,$AL4862,'Input Sheet'!I:I)</f>
        <v>0</v>
      </c>
      <c r="AF4862" s="28">
        <f>+SUMIF('Input Sheet'!$S:$S,$AL4862,'Input Sheet'!J:J)</f>
        <v>0</v>
      </c>
      <c r="AG4862" s="28">
        <f>+SUMIF('Input Sheet'!$S:$S,$AL4862,'Input Sheet'!K:K)</f>
        <v>0</v>
      </c>
      <c r="AH4862" s="28">
        <f>+SUMIF('Input Sheet'!$S:$S,$AL4862,'Input Sheet'!L:L)</f>
        <v>0</v>
      </c>
      <c r="AI4862" s="28">
        <f>+SUMIF('Input Sheet'!$S:$S,$AL4862,'Input Sheet'!M:M)</f>
        <v>0</v>
      </c>
      <c r="AJ4862" s="28">
        <f>+SUMIF('Input Sheet'!$S:$S,$AL4862,'Input Sheet'!N:N)</f>
        <v>0</v>
      </c>
      <c r="AK4862" s="28"/>
      <c r="AL4862" s="27" t="str">
        <f t="shared" si="376"/>
        <v>936-7790</v>
      </c>
      <c r="AM4862" s="34" t="str">
        <f t="shared" si="379"/>
        <v>Overall</v>
      </c>
      <c r="AN4862" s="34" t="str">
        <f t="shared" si="380"/>
        <v>OverallOther Income</v>
      </c>
      <c r="AO4862" s="35"/>
      <c r="AP4862" s="35"/>
      <c r="AQ4862" s="35"/>
    </row>
    <row r="4863" spans="1:43" x14ac:dyDescent="0.25">
      <c r="A4863" s="27" t="s">
        <v>103</v>
      </c>
      <c r="B4863" s="27" t="s">
        <v>104</v>
      </c>
      <c r="C4863" s="27" t="s">
        <v>104</v>
      </c>
      <c r="D4863" s="27" t="s">
        <v>147</v>
      </c>
      <c r="E4863" s="27" t="s">
        <v>712</v>
      </c>
      <c r="F4863" s="27" t="s">
        <v>1088</v>
      </c>
      <c r="G4863" s="27" t="s">
        <v>1089</v>
      </c>
      <c r="H4863" s="34" t="s">
        <v>109</v>
      </c>
      <c r="I4863" s="34" t="s">
        <v>110</v>
      </c>
      <c r="J4863" s="34" t="str">
        <f t="shared" si="377"/>
        <v>OverallOther Income</v>
      </c>
      <c r="K4863" s="34" t="str">
        <f t="shared" si="378"/>
        <v>935Other franchise/business expense</v>
      </c>
      <c r="L4863" s="28">
        <f>+SUMIF('TB 4-24'!M:M,$AL4863,'TB 4-24'!G:G)</f>
        <v>0</v>
      </c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>
        <f>+SUMIF('Input Sheet'!$S:$S,$AL4863,'Input Sheet'!C:C)</f>
        <v>0</v>
      </c>
      <c r="Z4863" s="28">
        <f>+SUMIF('Input Sheet'!$S:$S,$AL4863,'Input Sheet'!D:D)</f>
        <v>0</v>
      </c>
      <c r="AA4863" s="28">
        <f>+SUMIF('Input Sheet'!$S:$S,$AL4863,'Input Sheet'!E:E)</f>
        <v>0</v>
      </c>
      <c r="AB4863" s="28">
        <f>+SUMIF('Input Sheet'!$S:$S,$AL4863,'Input Sheet'!F:F)</f>
        <v>0</v>
      </c>
      <c r="AC4863" s="28">
        <f>+SUMIF('Input Sheet'!$S:$S,$AL4863,'Input Sheet'!G:G)</f>
        <v>0</v>
      </c>
      <c r="AD4863" s="28">
        <f>+SUMIF('Input Sheet'!$S:$S,$AL4863,'Input Sheet'!H:H)</f>
        <v>0</v>
      </c>
      <c r="AE4863" s="28">
        <f>+SUMIF('Input Sheet'!$S:$S,$AL4863,'Input Sheet'!I:I)</f>
        <v>0</v>
      </c>
      <c r="AF4863" s="28">
        <f>+SUMIF('Input Sheet'!$S:$S,$AL4863,'Input Sheet'!J:J)</f>
        <v>0</v>
      </c>
      <c r="AG4863" s="28">
        <f>+SUMIF('Input Sheet'!$S:$S,$AL4863,'Input Sheet'!K:K)</f>
        <v>0</v>
      </c>
      <c r="AH4863" s="28">
        <f>+SUMIF('Input Sheet'!$S:$S,$AL4863,'Input Sheet'!L:L)</f>
        <v>0</v>
      </c>
      <c r="AI4863" s="28">
        <f>+SUMIF('Input Sheet'!$S:$S,$AL4863,'Input Sheet'!M:M)</f>
        <v>0</v>
      </c>
      <c r="AJ4863" s="28">
        <f>+SUMIF('Input Sheet'!$S:$S,$AL4863,'Input Sheet'!N:N)</f>
        <v>0</v>
      </c>
      <c r="AK4863" s="28"/>
      <c r="AL4863" s="27" t="str">
        <f t="shared" si="376"/>
        <v>935-7790</v>
      </c>
      <c r="AM4863" s="34" t="str">
        <f t="shared" si="379"/>
        <v>Overall</v>
      </c>
      <c r="AN4863" s="34" t="str">
        <f t="shared" si="380"/>
        <v>OverallOther Income</v>
      </c>
      <c r="AO4863" s="35"/>
      <c r="AP4863" s="35"/>
      <c r="AQ4863" s="35"/>
    </row>
    <row r="4864" spans="1:43" x14ac:dyDescent="0.25">
      <c r="A4864" s="27" t="s">
        <v>103</v>
      </c>
      <c r="B4864" s="27" t="s">
        <v>104</v>
      </c>
      <c r="C4864" s="27" t="s">
        <v>104</v>
      </c>
      <c r="D4864" s="27" t="s">
        <v>150</v>
      </c>
      <c r="E4864" s="27" t="s">
        <v>713</v>
      </c>
      <c r="F4864" s="27" t="s">
        <v>1088</v>
      </c>
      <c r="G4864" s="27" t="s">
        <v>1089</v>
      </c>
      <c r="H4864" s="34" t="s">
        <v>109</v>
      </c>
      <c r="I4864" s="34" t="s">
        <v>110</v>
      </c>
      <c r="J4864" s="34" t="str">
        <f t="shared" si="377"/>
        <v>OverallOther Income</v>
      </c>
      <c r="K4864" s="34" t="str">
        <f t="shared" si="378"/>
        <v>936Other franchise/business expense</v>
      </c>
      <c r="L4864" s="28">
        <f>+SUMIF('TB 4-24'!M:M,$AL4864,'TB 4-24'!G:G)</f>
        <v>0</v>
      </c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>
        <f>+SUMIF('Input Sheet'!$S:$S,$AL4864,'Input Sheet'!C:C)</f>
        <v>0</v>
      </c>
      <c r="Z4864" s="28">
        <f>+SUMIF('Input Sheet'!$S:$S,$AL4864,'Input Sheet'!D:D)</f>
        <v>0</v>
      </c>
      <c r="AA4864" s="28">
        <f>+SUMIF('Input Sheet'!$S:$S,$AL4864,'Input Sheet'!E:E)</f>
        <v>0</v>
      </c>
      <c r="AB4864" s="28">
        <f>+SUMIF('Input Sheet'!$S:$S,$AL4864,'Input Sheet'!F:F)</f>
        <v>0</v>
      </c>
      <c r="AC4864" s="28">
        <f>+SUMIF('Input Sheet'!$S:$S,$AL4864,'Input Sheet'!G:G)</f>
        <v>0</v>
      </c>
      <c r="AD4864" s="28">
        <f>+SUMIF('Input Sheet'!$S:$S,$AL4864,'Input Sheet'!H:H)</f>
        <v>0</v>
      </c>
      <c r="AE4864" s="28">
        <f>+SUMIF('Input Sheet'!$S:$S,$AL4864,'Input Sheet'!I:I)</f>
        <v>0</v>
      </c>
      <c r="AF4864" s="28">
        <f>+SUMIF('Input Sheet'!$S:$S,$AL4864,'Input Sheet'!J:J)</f>
        <v>0</v>
      </c>
      <c r="AG4864" s="28">
        <f>+SUMIF('Input Sheet'!$S:$S,$AL4864,'Input Sheet'!K:K)</f>
        <v>0</v>
      </c>
      <c r="AH4864" s="28">
        <f>+SUMIF('Input Sheet'!$S:$S,$AL4864,'Input Sheet'!L:L)</f>
        <v>0</v>
      </c>
      <c r="AI4864" s="28">
        <f>+SUMIF('Input Sheet'!$S:$S,$AL4864,'Input Sheet'!M:M)</f>
        <v>0</v>
      </c>
      <c r="AJ4864" s="28">
        <f>+SUMIF('Input Sheet'!$S:$S,$AL4864,'Input Sheet'!N:N)</f>
        <v>0</v>
      </c>
      <c r="AK4864" s="28"/>
      <c r="AL4864" s="27" t="str">
        <f t="shared" si="376"/>
        <v>936-7795</v>
      </c>
      <c r="AM4864" s="34" t="str">
        <f t="shared" si="379"/>
        <v>Overall</v>
      </c>
      <c r="AN4864" s="34" t="str">
        <f t="shared" si="380"/>
        <v>OverallOther Income</v>
      </c>
      <c r="AO4864" s="35"/>
      <c r="AP4864" s="35"/>
      <c r="AQ4864" s="35"/>
    </row>
    <row r="4865" spans="1:43" x14ac:dyDescent="0.25">
      <c r="A4865" s="27" t="s">
        <v>103</v>
      </c>
      <c r="B4865" s="27" t="s">
        <v>104</v>
      </c>
      <c r="C4865" s="27" t="s">
        <v>104</v>
      </c>
      <c r="D4865" s="27" t="s">
        <v>150</v>
      </c>
      <c r="E4865" s="27" t="s">
        <v>712</v>
      </c>
      <c r="F4865" s="27" t="s">
        <v>1088</v>
      </c>
      <c r="G4865" s="27" t="s">
        <v>1089</v>
      </c>
      <c r="H4865" s="34" t="s">
        <v>109</v>
      </c>
      <c r="I4865" s="34" t="s">
        <v>110</v>
      </c>
      <c r="J4865" s="34" t="str">
        <f t="shared" si="377"/>
        <v>OverallOther Income</v>
      </c>
      <c r="K4865" s="34" t="str">
        <f t="shared" si="378"/>
        <v>935Other franchise/business expense</v>
      </c>
      <c r="L4865" s="28">
        <f>+SUMIF('TB 4-24'!M:M,$AL4865,'TB 4-24'!G:G)</f>
        <v>0</v>
      </c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>
        <f>+SUMIF('Input Sheet'!$S:$S,$AL4865,'Input Sheet'!C:C)</f>
        <v>0</v>
      </c>
      <c r="Z4865" s="28">
        <f>+SUMIF('Input Sheet'!$S:$S,$AL4865,'Input Sheet'!D:D)</f>
        <v>0</v>
      </c>
      <c r="AA4865" s="28">
        <f>+SUMIF('Input Sheet'!$S:$S,$AL4865,'Input Sheet'!E:E)</f>
        <v>0</v>
      </c>
      <c r="AB4865" s="28">
        <f>+SUMIF('Input Sheet'!$S:$S,$AL4865,'Input Sheet'!F:F)</f>
        <v>0</v>
      </c>
      <c r="AC4865" s="28">
        <f>+SUMIF('Input Sheet'!$S:$S,$AL4865,'Input Sheet'!G:G)</f>
        <v>0</v>
      </c>
      <c r="AD4865" s="28">
        <f>+SUMIF('Input Sheet'!$S:$S,$AL4865,'Input Sheet'!H:H)</f>
        <v>0</v>
      </c>
      <c r="AE4865" s="28">
        <f>+SUMIF('Input Sheet'!$S:$S,$AL4865,'Input Sheet'!I:I)</f>
        <v>0</v>
      </c>
      <c r="AF4865" s="28">
        <f>+SUMIF('Input Sheet'!$S:$S,$AL4865,'Input Sheet'!J:J)</f>
        <v>0</v>
      </c>
      <c r="AG4865" s="28">
        <f>+SUMIF('Input Sheet'!$S:$S,$AL4865,'Input Sheet'!K:K)</f>
        <v>0</v>
      </c>
      <c r="AH4865" s="28">
        <f>+SUMIF('Input Sheet'!$S:$S,$AL4865,'Input Sheet'!L:L)</f>
        <v>0</v>
      </c>
      <c r="AI4865" s="28">
        <f>+SUMIF('Input Sheet'!$S:$S,$AL4865,'Input Sheet'!M:M)</f>
        <v>0</v>
      </c>
      <c r="AJ4865" s="28">
        <f>+SUMIF('Input Sheet'!$S:$S,$AL4865,'Input Sheet'!N:N)</f>
        <v>0</v>
      </c>
      <c r="AK4865" s="28"/>
      <c r="AL4865" s="27" t="str">
        <f t="shared" si="376"/>
        <v>935-7795</v>
      </c>
      <c r="AM4865" s="34" t="str">
        <f t="shared" si="379"/>
        <v>Overall</v>
      </c>
      <c r="AN4865" s="34" t="str">
        <f t="shared" si="380"/>
        <v>OverallOther Income</v>
      </c>
      <c r="AO4865" s="35"/>
      <c r="AP4865" s="35"/>
      <c r="AQ4865" s="35"/>
    </row>
    <row r="4866" spans="1:43" x14ac:dyDescent="0.25">
      <c r="A4866" s="27" t="s">
        <v>103</v>
      </c>
      <c r="B4866" s="27" t="s">
        <v>104</v>
      </c>
      <c r="C4866" s="27" t="s">
        <v>104</v>
      </c>
      <c r="D4866" s="27" t="s">
        <v>153</v>
      </c>
      <c r="E4866" s="27" t="s">
        <v>713</v>
      </c>
      <c r="F4866" s="27" t="s">
        <v>1088</v>
      </c>
      <c r="G4866" s="27" t="s">
        <v>1089</v>
      </c>
      <c r="H4866" s="34" t="s">
        <v>109</v>
      </c>
      <c r="I4866" s="34" t="s">
        <v>110</v>
      </c>
      <c r="J4866" s="34" t="str">
        <f t="shared" si="377"/>
        <v>OverallOther Income</v>
      </c>
      <c r="K4866" s="34" t="str">
        <f t="shared" si="378"/>
        <v>936Other franchise/business expense</v>
      </c>
      <c r="L4866" s="28">
        <f>+SUMIF('TB 4-24'!M:M,$AL4866,'TB 4-24'!G:G)</f>
        <v>0</v>
      </c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>
        <f>+SUMIF('Input Sheet'!$S:$S,$AL4866,'Input Sheet'!C:C)</f>
        <v>0</v>
      </c>
      <c r="Z4866" s="28">
        <f>+SUMIF('Input Sheet'!$S:$S,$AL4866,'Input Sheet'!D:D)</f>
        <v>0</v>
      </c>
      <c r="AA4866" s="28">
        <f>+SUMIF('Input Sheet'!$S:$S,$AL4866,'Input Sheet'!E:E)</f>
        <v>0</v>
      </c>
      <c r="AB4866" s="28">
        <f>+SUMIF('Input Sheet'!$S:$S,$AL4866,'Input Sheet'!F:F)</f>
        <v>0</v>
      </c>
      <c r="AC4866" s="28">
        <f>+SUMIF('Input Sheet'!$S:$S,$AL4866,'Input Sheet'!G:G)</f>
        <v>0</v>
      </c>
      <c r="AD4866" s="28">
        <f>+SUMIF('Input Sheet'!$S:$S,$AL4866,'Input Sheet'!H:H)</f>
        <v>0</v>
      </c>
      <c r="AE4866" s="28">
        <f>+SUMIF('Input Sheet'!$S:$S,$AL4866,'Input Sheet'!I:I)</f>
        <v>0</v>
      </c>
      <c r="AF4866" s="28">
        <f>+SUMIF('Input Sheet'!$S:$S,$AL4866,'Input Sheet'!J:J)</f>
        <v>0</v>
      </c>
      <c r="AG4866" s="28">
        <f>+SUMIF('Input Sheet'!$S:$S,$AL4866,'Input Sheet'!K:K)</f>
        <v>0</v>
      </c>
      <c r="AH4866" s="28">
        <f>+SUMIF('Input Sheet'!$S:$S,$AL4866,'Input Sheet'!L:L)</f>
        <v>0</v>
      </c>
      <c r="AI4866" s="28">
        <f>+SUMIF('Input Sheet'!$S:$S,$AL4866,'Input Sheet'!M:M)</f>
        <v>0</v>
      </c>
      <c r="AJ4866" s="28">
        <f>+SUMIF('Input Sheet'!$S:$S,$AL4866,'Input Sheet'!N:N)</f>
        <v>0</v>
      </c>
      <c r="AK4866" s="28"/>
      <c r="AL4866" s="27" t="str">
        <f t="shared" si="376"/>
        <v>936-7820</v>
      </c>
      <c r="AM4866" s="34" t="str">
        <f t="shared" si="379"/>
        <v>Overall</v>
      </c>
      <c r="AN4866" s="34" t="str">
        <f t="shared" si="380"/>
        <v>OverallOther Income</v>
      </c>
      <c r="AO4866" s="35"/>
      <c r="AP4866" s="35"/>
      <c r="AQ4866" s="35"/>
    </row>
    <row r="4867" spans="1:43" x14ac:dyDescent="0.25">
      <c r="A4867" s="27" t="s">
        <v>103</v>
      </c>
      <c r="B4867" s="27" t="s">
        <v>104</v>
      </c>
      <c r="C4867" s="27" t="s">
        <v>104</v>
      </c>
      <c r="D4867" s="27" t="s">
        <v>153</v>
      </c>
      <c r="E4867" s="27" t="s">
        <v>712</v>
      </c>
      <c r="F4867" s="27" t="s">
        <v>1088</v>
      </c>
      <c r="G4867" s="27" t="s">
        <v>1089</v>
      </c>
      <c r="H4867" s="34" t="s">
        <v>109</v>
      </c>
      <c r="I4867" s="34" t="s">
        <v>110</v>
      </c>
      <c r="J4867" s="34" t="str">
        <f t="shared" si="377"/>
        <v>OverallOther Income</v>
      </c>
      <c r="K4867" s="34" t="str">
        <f t="shared" si="378"/>
        <v>935Other franchise/business expense</v>
      </c>
      <c r="L4867" s="28">
        <f>+SUMIF('TB 4-24'!M:M,$AL4867,'TB 4-24'!G:G)</f>
        <v>0</v>
      </c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>
        <f>+SUMIF('Input Sheet'!$S:$S,$AL4867,'Input Sheet'!C:C)</f>
        <v>0</v>
      </c>
      <c r="Z4867" s="28">
        <f>+SUMIF('Input Sheet'!$S:$S,$AL4867,'Input Sheet'!D:D)</f>
        <v>0</v>
      </c>
      <c r="AA4867" s="28">
        <f>+SUMIF('Input Sheet'!$S:$S,$AL4867,'Input Sheet'!E:E)</f>
        <v>0</v>
      </c>
      <c r="AB4867" s="28">
        <f>+SUMIF('Input Sheet'!$S:$S,$AL4867,'Input Sheet'!F:F)</f>
        <v>0</v>
      </c>
      <c r="AC4867" s="28">
        <f>+SUMIF('Input Sheet'!$S:$S,$AL4867,'Input Sheet'!G:G)</f>
        <v>0</v>
      </c>
      <c r="AD4867" s="28">
        <f>+SUMIF('Input Sheet'!$S:$S,$AL4867,'Input Sheet'!H:H)</f>
        <v>0</v>
      </c>
      <c r="AE4867" s="28">
        <f>+SUMIF('Input Sheet'!$S:$S,$AL4867,'Input Sheet'!I:I)</f>
        <v>0</v>
      </c>
      <c r="AF4867" s="28">
        <f>+SUMIF('Input Sheet'!$S:$S,$AL4867,'Input Sheet'!J:J)</f>
        <v>0</v>
      </c>
      <c r="AG4867" s="28">
        <f>+SUMIF('Input Sheet'!$S:$S,$AL4867,'Input Sheet'!K:K)</f>
        <v>0</v>
      </c>
      <c r="AH4867" s="28">
        <f>+SUMIF('Input Sheet'!$S:$S,$AL4867,'Input Sheet'!L:L)</f>
        <v>0</v>
      </c>
      <c r="AI4867" s="28">
        <f>+SUMIF('Input Sheet'!$S:$S,$AL4867,'Input Sheet'!M:M)</f>
        <v>0</v>
      </c>
      <c r="AJ4867" s="28">
        <f>+SUMIF('Input Sheet'!$S:$S,$AL4867,'Input Sheet'!N:N)</f>
        <v>0</v>
      </c>
      <c r="AK4867" s="28"/>
      <c r="AL4867" s="27" t="str">
        <f t="shared" ref="AL4867:AL4930" si="381">+E4867&amp;"-"&amp;D4867</f>
        <v>935-7820</v>
      </c>
      <c r="AM4867" s="34" t="str">
        <f t="shared" si="379"/>
        <v>Overall</v>
      </c>
      <c r="AN4867" s="34" t="str">
        <f t="shared" si="380"/>
        <v>OverallOther Income</v>
      </c>
      <c r="AO4867" s="35"/>
      <c r="AP4867" s="35"/>
      <c r="AQ4867" s="35"/>
    </row>
    <row r="4868" spans="1:43" x14ac:dyDescent="0.25">
      <c r="A4868" s="27" t="s">
        <v>103</v>
      </c>
      <c r="B4868" s="27" t="s">
        <v>104</v>
      </c>
      <c r="C4868" s="27" t="s">
        <v>104</v>
      </c>
      <c r="D4868" s="27" t="s">
        <v>163</v>
      </c>
      <c r="E4868" s="27" t="s">
        <v>713</v>
      </c>
      <c r="F4868" s="27" t="s">
        <v>1088</v>
      </c>
      <c r="G4868" s="27" t="s">
        <v>1089</v>
      </c>
      <c r="H4868" s="34" t="s">
        <v>109</v>
      </c>
      <c r="I4868" s="34" t="s">
        <v>110</v>
      </c>
      <c r="J4868" s="34" t="str">
        <f t="shared" ref="J4868:J4931" si="382">+H4868&amp;I4868</f>
        <v>OverallOther Income</v>
      </c>
      <c r="K4868" s="34" t="str">
        <f t="shared" ref="K4868:K4931" si="383">+E4868&amp;G4868</f>
        <v>936Other franchise/business expense</v>
      </c>
      <c r="L4868" s="28">
        <f>+SUMIF('TB 4-24'!M:M,$AL4868,'TB 4-24'!G:G)</f>
        <v>0</v>
      </c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>
        <f>+SUMIF('Input Sheet'!$S:$S,$AL4868,'Input Sheet'!C:C)</f>
        <v>0</v>
      </c>
      <c r="Z4868" s="28">
        <f>+SUMIF('Input Sheet'!$S:$S,$AL4868,'Input Sheet'!D:D)</f>
        <v>0</v>
      </c>
      <c r="AA4868" s="28">
        <f>+SUMIF('Input Sheet'!$S:$S,$AL4868,'Input Sheet'!E:E)</f>
        <v>0</v>
      </c>
      <c r="AB4868" s="28">
        <f>+SUMIF('Input Sheet'!$S:$S,$AL4868,'Input Sheet'!F:F)</f>
        <v>0</v>
      </c>
      <c r="AC4868" s="28">
        <f>+SUMIF('Input Sheet'!$S:$S,$AL4868,'Input Sheet'!G:G)</f>
        <v>0</v>
      </c>
      <c r="AD4868" s="28">
        <f>+SUMIF('Input Sheet'!$S:$S,$AL4868,'Input Sheet'!H:H)</f>
        <v>0</v>
      </c>
      <c r="AE4868" s="28">
        <f>+SUMIF('Input Sheet'!$S:$S,$AL4868,'Input Sheet'!I:I)</f>
        <v>0</v>
      </c>
      <c r="AF4868" s="28">
        <f>+SUMIF('Input Sheet'!$S:$S,$AL4868,'Input Sheet'!J:J)</f>
        <v>0</v>
      </c>
      <c r="AG4868" s="28">
        <f>+SUMIF('Input Sheet'!$S:$S,$AL4868,'Input Sheet'!K:K)</f>
        <v>0</v>
      </c>
      <c r="AH4868" s="28">
        <f>+SUMIF('Input Sheet'!$S:$S,$AL4868,'Input Sheet'!L:L)</f>
        <v>0</v>
      </c>
      <c r="AI4868" s="28">
        <f>+SUMIF('Input Sheet'!$S:$S,$AL4868,'Input Sheet'!M:M)</f>
        <v>0</v>
      </c>
      <c r="AJ4868" s="28">
        <f>+SUMIF('Input Sheet'!$S:$S,$AL4868,'Input Sheet'!N:N)</f>
        <v>0</v>
      </c>
      <c r="AK4868" s="28"/>
      <c r="AL4868" s="27" t="str">
        <f t="shared" si="381"/>
        <v>936-7840</v>
      </c>
      <c r="AM4868" s="34" t="str">
        <f t="shared" si="379"/>
        <v>Overall</v>
      </c>
      <c r="AN4868" s="34" t="str">
        <f t="shared" si="380"/>
        <v>OverallOther Income</v>
      </c>
      <c r="AO4868" s="35"/>
      <c r="AP4868" s="35"/>
      <c r="AQ4868" s="35"/>
    </row>
    <row r="4869" spans="1:43" x14ac:dyDescent="0.25">
      <c r="A4869" s="27" t="s">
        <v>103</v>
      </c>
      <c r="B4869" s="27" t="s">
        <v>104</v>
      </c>
      <c r="C4869" s="27" t="s">
        <v>104</v>
      </c>
      <c r="D4869" s="27" t="s">
        <v>163</v>
      </c>
      <c r="E4869" s="27" t="s">
        <v>712</v>
      </c>
      <c r="F4869" s="27" t="s">
        <v>1088</v>
      </c>
      <c r="G4869" s="27" t="s">
        <v>1089</v>
      </c>
      <c r="H4869" s="34" t="s">
        <v>109</v>
      </c>
      <c r="I4869" s="34" t="s">
        <v>110</v>
      </c>
      <c r="J4869" s="34" t="str">
        <f t="shared" si="382"/>
        <v>OverallOther Income</v>
      </c>
      <c r="K4869" s="34" t="str">
        <f t="shared" si="383"/>
        <v>935Other franchise/business expense</v>
      </c>
      <c r="L4869" s="28">
        <f>+SUMIF('TB 4-24'!M:M,$AL4869,'TB 4-24'!G:G)</f>
        <v>0</v>
      </c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>
        <f>+SUMIF('Input Sheet'!$S:$S,$AL4869,'Input Sheet'!C:C)</f>
        <v>0</v>
      </c>
      <c r="Z4869" s="28">
        <f>+SUMIF('Input Sheet'!$S:$S,$AL4869,'Input Sheet'!D:D)</f>
        <v>0</v>
      </c>
      <c r="AA4869" s="28">
        <f>+SUMIF('Input Sheet'!$S:$S,$AL4869,'Input Sheet'!E:E)</f>
        <v>0</v>
      </c>
      <c r="AB4869" s="28">
        <f>+SUMIF('Input Sheet'!$S:$S,$AL4869,'Input Sheet'!F:F)</f>
        <v>0</v>
      </c>
      <c r="AC4869" s="28">
        <f>+SUMIF('Input Sheet'!$S:$S,$AL4869,'Input Sheet'!G:G)</f>
        <v>0</v>
      </c>
      <c r="AD4869" s="28">
        <f>+SUMIF('Input Sheet'!$S:$S,$AL4869,'Input Sheet'!H:H)</f>
        <v>0</v>
      </c>
      <c r="AE4869" s="28">
        <f>+SUMIF('Input Sheet'!$S:$S,$AL4869,'Input Sheet'!I:I)</f>
        <v>0</v>
      </c>
      <c r="AF4869" s="28">
        <f>+SUMIF('Input Sheet'!$S:$S,$AL4869,'Input Sheet'!J:J)</f>
        <v>0</v>
      </c>
      <c r="AG4869" s="28">
        <f>+SUMIF('Input Sheet'!$S:$S,$AL4869,'Input Sheet'!K:K)</f>
        <v>0</v>
      </c>
      <c r="AH4869" s="28">
        <f>+SUMIF('Input Sheet'!$S:$S,$AL4869,'Input Sheet'!L:L)</f>
        <v>0</v>
      </c>
      <c r="AI4869" s="28">
        <f>+SUMIF('Input Sheet'!$S:$S,$AL4869,'Input Sheet'!M:M)</f>
        <v>0</v>
      </c>
      <c r="AJ4869" s="28">
        <f>+SUMIF('Input Sheet'!$S:$S,$AL4869,'Input Sheet'!N:N)</f>
        <v>0</v>
      </c>
      <c r="AK4869" s="28"/>
      <c r="AL4869" s="27" t="str">
        <f t="shared" si="381"/>
        <v>935-7840</v>
      </c>
      <c r="AM4869" s="34" t="str">
        <f t="shared" ref="AM4869:AM4932" si="384">H4869</f>
        <v>Overall</v>
      </c>
      <c r="AN4869" s="34" t="str">
        <f t="shared" ref="AN4869:AN4932" si="385">J4869</f>
        <v>OverallOther Income</v>
      </c>
      <c r="AO4869" s="35"/>
      <c r="AP4869" s="35"/>
      <c r="AQ4869" s="35"/>
    </row>
    <row r="4870" spans="1:43" x14ac:dyDescent="0.25">
      <c r="A4870" s="27" t="s">
        <v>103</v>
      </c>
      <c r="B4870" s="27" t="s">
        <v>104</v>
      </c>
      <c r="C4870" s="27" t="s">
        <v>104</v>
      </c>
      <c r="D4870" s="27" t="s">
        <v>164</v>
      </c>
      <c r="E4870" s="27" t="s">
        <v>713</v>
      </c>
      <c r="F4870" s="27" t="s">
        <v>1088</v>
      </c>
      <c r="G4870" s="27" t="s">
        <v>1089</v>
      </c>
      <c r="H4870" s="34" t="s">
        <v>109</v>
      </c>
      <c r="I4870" s="34" t="s">
        <v>110</v>
      </c>
      <c r="J4870" s="34" t="str">
        <f t="shared" si="382"/>
        <v>OverallOther Income</v>
      </c>
      <c r="K4870" s="34" t="str">
        <f t="shared" si="383"/>
        <v>936Other franchise/business expense</v>
      </c>
      <c r="L4870" s="28">
        <f>+SUMIF('TB 4-24'!M:M,$AL4870,'TB 4-24'!G:G)</f>
        <v>0</v>
      </c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>
        <f>+SUMIF('Input Sheet'!$S:$S,$AL4870,'Input Sheet'!C:C)</f>
        <v>0</v>
      </c>
      <c r="Z4870" s="28">
        <f>+SUMIF('Input Sheet'!$S:$S,$AL4870,'Input Sheet'!D:D)</f>
        <v>0</v>
      </c>
      <c r="AA4870" s="28">
        <f>+SUMIF('Input Sheet'!$S:$S,$AL4870,'Input Sheet'!E:E)</f>
        <v>0</v>
      </c>
      <c r="AB4870" s="28">
        <f>+SUMIF('Input Sheet'!$S:$S,$AL4870,'Input Sheet'!F:F)</f>
        <v>0</v>
      </c>
      <c r="AC4870" s="28">
        <f>+SUMIF('Input Sheet'!$S:$S,$AL4870,'Input Sheet'!G:G)</f>
        <v>0</v>
      </c>
      <c r="AD4870" s="28">
        <f>+SUMIF('Input Sheet'!$S:$S,$AL4870,'Input Sheet'!H:H)</f>
        <v>0</v>
      </c>
      <c r="AE4870" s="28">
        <f>+SUMIF('Input Sheet'!$S:$S,$AL4870,'Input Sheet'!I:I)</f>
        <v>0</v>
      </c>
      <c r="AF4870" s="28">
        <f>+SUMIF('Input Sheet'!$S:$S,$AL4870,'Input Sheet'!J:J)</f>
        <v>0</v>
      </c>
      <c r="AG4870" s="28">
        <f>+SUMIF('Input Sheet'!$S:$S,$AL4870,'Input Sheet'!K:K)</f>
        <v>0</v>
      </c>
      <c r="AH4870" s="28">
        <f>+SUMIF('Input Sheet'!$S:$S,$AL4870,'Input Sheet'!L:L)</f>
        <v>0</v>
      </c>
      <c r="AI4870" s="28">
        <f>+SUMIF('Input Sheet'!$S:$S,$AL4870,'Input Sheet'!M:M)</f>
        <v>0</v>
      </c>
      <c r="AJ4870" s="28">
        <f>+SUMIF('Input Sheet'!$S:$S,$AL4870,'Input Sheet'!N:N)</f>
        <v>0</v>
      </c>
      <c r="AK4870" s="28"/>
      <c r="AL4870" s="27" t="str">
        <f t="shared" si="381"/>
        <v>936-7845</v>
      </c>
      <c r="AM4870" s="34" t="str">
        <f t="shared" si="384"/>
        <v>Overall</v>
      </c>
      <c r="AN4870" s="34" t="str">
        <f t="shared" si="385"/>
        <v>OverallOther Income</v>
      </c>
      <c r="AO4870" s="35"/>
      <c r="AP4870" s="35"/>
      <c r="AQ4870" s="35"/>
    </row>
    <row r="4871" spans="1:43" x14ac:dyDescent="0.25">
      <c r="A4871" s="27" t="s">
        <v>103</v>
      </c>
      <c r="B4871" s="27" t="s">
        <v>104</v>
      </c>
      <c r="C4871" s="27" t="s">
        <v>104</v>
      </c>
      <c r="D4871" s="27" t="s">
        <v>164</v>
      </c>
      <c r="E4871" s="27" t="s">
        <v>712</v>
      </c>
      <c r="F4871" s="27" t="s">
        <v>1088</v>
      </c>
      <c r="G4871" s="27" t="s">
        <v>1089</v>
      </c>
      <c r="H4871" s="34" t="s">
        <v>109</v>
      </c>
      <c r="I4871" s="34" t="s">
        <v>110</v>
      </c>
      <c r="J4871" s="34" t="str">
        <f t="shared" si="382"/>
        <v>OverallOther Income</v>
      </c>
      <c r="K4871" s="34" t="str">
        <f t="shared" si="383"/>
        <v>935Other franchise/business expense</v>
      </c>
      <c r="L4871" s="28">
        <f>+SUMIF('TB 4-24'!M:M,$AL4871,'TB 4-24'!G:G)</f>
        <v>0</v>
      </c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>
        <f>+SUMIF('Input Sheet'!$S:$S,$AL4871,'Input Sheet'!C:C)</f>
        <v>0</v>
      </c>
      <c r="Z4871" s="28">
        <f>+SUMIF('Input Sheet'!$S:$S,$AL4871,'Input Sheet'!D:D)</f>
        <v>0</v>
      </c>
      <c r="AA4871" s="28">
        <f>+SUMIF('Input Sheet'!$S:$S,$AL4871,'Input Sheet'!E:E)</f>
        <v>0</v>
      </c>
      <c r="AB4871" s="28">
        <f>+SUMIF('Input Sheet'!$S:$S,$AL4871,'Input Sheet'!F:F)</f>
        <v>0</v>
      </c>
      <c r="AC4871" s="28">
        <f>+SUMIF('Input Sheet'!$S:$S,$AL4871,'Input Sheet'!G:G)</f>
        <v>0</v>
      </c>
      <c r="AD4871" s="28">
        <f>+SUMIF('Input Sheet'!$S:$S,$AL4871,'Input Sheet'!H:H)</f>
        <v>0</v>
      </c>
      <c r="AE4871" s="28">
        <f>+SUMIF('Input Sheet'!$S:$S,$AL4871,'Input Sheet'!I:I)</f>
        <v>0</v>
      </c>
      <c r="AF4871" s="28">
        <f>+SUMIF('Input Sheet'!$S:$S,$AL4871,'Input Sheet'!J:J)</f>
        <v>0</v>
      </c>
      <c r="AG4871" s="28">
        <f>+SUMIF('Input Sheet'!$S:$S,$AL4871,'Input Sheet'!K:K)</f>
        <v>0</v>
      </c>
      <c r="AH4871" s="28">
        <f>+SUMIF('Input Sheet'!$S:$S,$AL4871,'Input Sheet'!L:L)</f>
        <v>0</v>
      </c>
      <c r="AI4871" s="28">
        <f>+SUMIF('Input Sheet'!$S:$S,$AL4871,'Input Sheet'!M:M)</f>
        <v>0</v>
      </c>
      <c r="AJ4871" s="28">
        <f>+SUMIF('Input Sheet'!$S:$S,$AL4871,'Input Sheet'!N:N)</f>
        <v>0</v>
      </c>
      <c r="AK4871" s="28"/>
      <c r="AL4871" s="27" t="str">
        <f t="shared" si="381"/>
        <v>935-7845</v>
      </c>
      <c r="AM4871" s="34" t="str">
        <f t="shared" si="384"/>
        <v>Overall</v>
      </c>
      <c r="AN4871" s="34" t="str">
        <f t="shared" si="385"/>
        <v>OverallOther Income</v>
      </c>
      <c r="AO4871" s="35"/>
      <c r="AP4871" s="35"/>
      <c r="AQ4871" s="35"/>
    </row>
    <row r="4872" spans="1:43" x14ac:dyDescent="0.25">
      <c r="A4872" s="27" t="s">
        <v>103</v>
      </c>
      <c r="B4872" s="27" t="s">
        <v>104</v>
      </c>
      <c r="C4872" s="27" t="s">
        <v>104</v>
      </c>
      <c r="D4872" s="27" t="s">
        <v>178</v>
      </c>
      <c r="E4872" s="27" t="s">
        <v>713</v>
      </c>
      <c r="F4872" s="27" t="s">
        <v>1088</v>
      </c>
      <c r="G4872" s="27" t="s">
        <v>1089</v>
      </c>
      <c r="H4872" s="34" t="s">
        <v>109</v>
      </c>
      <c r="I4872" s="34" t="s">
        <v>110</v>
      </c>
      <c r="J4872" s="34" t="str">
        <f t="shared" si="382"/>
        <v>OverallOther Income</v>
      </c>
      <c r="K4872" s="34" t="str">
        <f t="shared" si="383"/>
        <v>936Other franchise/business expense</v>
      </c>
      <c r="L4872" s="28">
        <f>+SUMIF('TB 4-24'!M:M,$AL4872,'TB 4-24'!G:G)</f>
        <v>0</v>
      </c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>
        <f>+SUMIF('Input Sheet'!$S:$S,$AL4872,'Input Sheet'!C:C)</f>
        <v>0</v>
      </c>
      <c r="Z4872" s="28">
        <f>+SUMIF('Input Sheet'!$S:$S,$AL4872,'Input Sheet'!D:D)</f>
        <v>0</v>
      </c>
      <c r="AA4872" s="28">
        <f>+SUMIF('Input Sheet'!$S:$S,$AL4872,'Input Sheet'!E:E)</f>
        <v>0</v>
      </c>
      <c r="AB4872" s="28">
        <f>+SUMIF('Input Sheet'!$S:$S,$AL4872,'Input Sheet'!F:F)</f>
        <v>0</v>
      </c>
      <c r="AC4872" s="28">
        <f>+SUMIF('Input Sheet'!$S:$S,$AL4872,'Input Sheet'!G:G)</f>
        <v>0</v>
      </c>
      <c r="AD4872" s="28">
        <f>+SUMIF('Input Sheet'!$S:$S,$AL4872,'Input Sheet'!H:H)</f>
        <v>0</v>
      </c>
      <c r="AE4872" s="28">
        <f>+SUMIF('Input Sheet'!$S:$S,$AL4872,'Input Sheet'!I:I)</f>
        <v>0</v>
      </c>
      <c r="AF4872" s="28">
        <f>+SUMIF('Input Sheet'!$S:$S,$AL4872,'Input Sheet'!J:J)</f>
        <v>0</v>
      </c>
      <c r="AG4872" s="28">
        <f>+SUMIF('Input Sheet'!$S:$S,$AL4872,'Input Sheet'!K:K)</f>
        <v>0</v>
      </c>
      <c r="AH4872" s="28">
        <f>+SUMIF('Input Sheet'!$S:$S,$AL4872,'Input Sheet'!L:L)</f>
        <v>0</v>
      </c>
      <c r="AI4872" s="28">
        <f>+SUMIF('Input Sheet'!$S:$S,$AL4872,'Input Sheet'!M:M)</f>
        <v>0</v>
      </c>
      <c r="AJ4872" s="28">
        <f>+SUMIF('Input Sheet'!$S:$S,$AL4872,'Input Sheet'!N:N)</f>
        <v>0</v>
      </c>
      <c r="AK4872" s="28"/>
      <c r="AL4872" s="27" t="str">
        <f t="shared" si="381"/>
        <v>936-7860</v>
      </c>
      <c r="AM4872" s="34" t="str">
        <f t="shared" si="384"/>
        <v>Overall</v>
      </c>
      <c r="AN4872" s="34" t="str">
        <f t="shared" si="385"/>
        <v>OverallOther Income</v>
      </c>
      <c r="AO4872" s="35"/>
      <c r="AP4872" s="35"/>
      <c r="AQ4872" s="35"/>
    </row>
    <row r="4873" spans="1:43" x14ac:dyDescent="0.25">
      <c r="A4873" s="27" t="s">
        <v>103</v>
      </c>
      <c r="B4873" s="27" t="s">
        <v>104</v>
      </c>
      <c r="C4873" s="27" t="s">
        <v>104</v>
      </c>
      <c r="D4873" s="27" t="s">
        <v>178</v>
      </c>
      <c r="E4873" s="27" t="s">
        <v>712</v>
      </c>
      <c r="F4873" s="27" t="s">
        <v>1088</v>
      </c>
      <c r="G4873" s="27" t="s">
        <v>1089</v>
      </c>
      <c r="H4873" s="34" t="s">
        <v>109</v>
      </c>
      <c r="I4873" s="34" t="s">
        <v>110</v>
      </c>
      <c r="J4873" s="34" t="str">
        <f t="shared" si="382"/>
        <v>OverallOther Income</v>
      </c>
      <c r="K4873" s="34" t="str">
        <f t="shared" si="383"/>
        <v>935Other franchise/business expense</v>
      </c>
      <c r="L4873" s="28">
        <f>+SUMIF('TB 4-24'!M:M,$AL4873,'TB 4-24'!G:G)</f>
        <v>0</v>
      </c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>
        <f>+SUMIF('Input Sheet'!$S:$S,$AL4873,'Input Sheet'!C:C)</f>
        <v>0</v>
      </c>
      <c r="Z4873" s="28">
        <f>+SUMIF('Input Sheet'!$S:$S,$AL4873,'Input Sheet'!D:D)</f>
        <v>0</v>
      </c>
      <c r="AA4873" s="28">
        <f>+SUMIF('Input Sheet'!$S:$S,$AL4873,'Input Sheet'!E:E)</f>
        <v>0</v>
      </c>
      <c r="AB4873" s="28">
        <f>+SUMIF('Input Sheet'!$S:$S,$AL4873,'Input Sheet'!F:F)</f>
        <v>0</v>
      </c>
      <c r="AC4873" s="28">
        <f>+SUMIF('Input Sheet'!$S:$S,$AL4873,'Input Sheet'!G:G)</f>
        <v>0</v>
      </c>
      <c r="AD4873" s="28">
        <f>+SUMIF('Input Sheet'!$S:$S,$AL4873,'Input Sheet'!H:H)</f>
        <v>0</v>
      </c>
      <c r="AE4873" s="28">
        <f>+SUMIF('Input Sheet'!$S:$S,$AL4873,'Input Sheet'!I:I)</f>
        <v>0</v>
      </c>
      <c r="AF4873" s="28">
        <f>+SUMIF('Input Sheet'!$S:$S,$AL4873,'Input Sheet'!J:J)</f>
        <v>0</v>
      </c>
      <c r="AG4873" s="28">
        <f>+SUMIF('Input Sheet'!$S:$S,$AL4873,'Input Sheet'!K:K)</f>
        <v>0</v>
      </c>
      <c r="AH4873" s="28">
        <f>+SUMIF('Input Sheet'!$S:$S,$AL4873,'Input Sheet'!L:L)</f>
        <v>0</v>
      </c>
      <c r="AI4873" s="28">
        <f>+SUMIF('Input Sheet'!$S:$S,$AL4873,'Input Sheet'!M:M)</f>
        <v>0</v>
      </c>
      <c r="AJ4873" s="28">
        <f>+SUMIF('Input Sheet'!$S:$S,$AL4873,'Input Sheet'!N:N)</f>
        <v>0</v>
      </c>
      <c r="AK4873" s="28"/>
      <c r="AL4873" s="27" t="str">
        <f t="shared" si="381"/>
        <v>935-7860</v>
      </c>
      <c r="AM4873" s="34" t="str">
        <f t="shared" si="384"/>
        <v>Overall</v>
      </c>
      <c r="AN4873" s="34" t="str">
        <f t="shared" si="385"/>
        <v>OverallOther Income</v>
      </c>
      <c r="AO4873" s="35"/>
      <c r="AP4873" s="35"/>
      <c r="AQ4873" s="35"/>
    </row>
    <row r="4874" spans="1:43" x14ac:dyDescent="0.25">
      <c r="A4874" s="27" t="s">
        <v>103</v>
      </c>
      <c r="B4874" s="27" t="s">
        <v>104</v>
      </c>
      <c r="C4874" s="27" t="s">
        <v>104</v>
      </c>
      <c r="D4874" s="27" t="s">
        <v>151</v>
      </c>
      <c r="E4874" s="27" t="s">
        <v>713</v>
      </c>
      <c r="F4874" s="27" t="s">
        <v>1088</v>
      </c>
      <c r="G4874" s="27" t="s">
        <v>1089</v>
      </c>
      <c r="H4874" s="34" t="s">
        <v>109</v>
      </c>
      <c r="I4874" s="34" t="s">
        <v>110</v>
      </c>
      <c r="J4874" s="34" t="str">
        <f t="shared" si="382"/>
        <v>OverallOther Income</v>
      </c>
      <c r="K4874" s="34" t="str">
        <f t="shared" si="383"/>
        <v>936Other franchise/business expense</v>
      </c>
      <c r="L4874" s="28">
        <f>+SUMIF('TB 4-24'!M:M,$AL4874,'TB 4-24'!G:G)</f>
        <v>0</v>
      </c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>
        <f>+SUMIF('Input Sheet'!$S:$S,$AL4874,'Input Sheet'!C:C)</f>
        <v>0</v>
      </c>
      <c r="Z4874" s="28">
        <f>+SUMIF('Input Sheet'!$S:$S,$AL4874,'Input Sheet'!D:D)</f>
        <v>0</v>
      </c>
      <c r="AA4874" s="28">
        <f>+SUMIF('Input Sheet'!$S:$S,$AL4874,'Input Sheet'!E:E)</f>
        <v>0</v>
      </c>
      <c r="AB4874" s="28">
        <f>+SUMIF('Input Sheet'!$S:$S,$AL4874,'Input Sheet'!F:F)</f>
        <v>0</v>
      </c>
      <c r="AC4874" s="28">
        <f>+SUMIF('Input Sheet'!$S:$S,$AL4874,'Input Sheet'!G:G)</f>
        <v>0</v>
      </c>
      <c r="AD4874" s="28">
        <f>+SUMIF('Input Sheet'!$S:$S,$AL4874,'Input Sheet'!H:H)</f>
        <v>0</v>
      </c>
      <c r="AE4874" s="28">
        <f>+SUMIF('Input Sheet'!$S:$S,$AL4874,'Input Sheet'!I:I)</f>
        <v>0</v>
      </c>
      <c r="AF4874" s="28">
        <f>+SUMIF('Input Sheet'!$S:$S,$AL4874,'Input Sheet'!J:J)</f>
        <v>0</v>
      </c>
      <c r="AG4874" s="28">
        <f>+SUMIF('Input Sheet'!$S:$S,$AL4874,'Input Sheet'!K:K)</f>
        <v>0</v>
      </c>
      <c r="AH4874" s="28">
        <f>+SUMIF('Input Sheet'!$S:$S,$AL4874,'Input Sheet'!L:L)</f>
        <v>0</v>
      </c>
      <c r="AI4874" s="28">
        <f>+SUMIF('Input Sheet'!$S:$S,$AL4874,'Input Sheet'!M:M)</f>
        <v>0</v>
      </c>
      <c r="AJ4874" s="28">
        <f>+SUMIF('Input Sheet'!$S:$S,$AL4874,'Input Sheet'!N:N)</f>
        <v>0</v>
      </c>
      <c r="AK4874" s="28"/>
      <c r="AL4874" s="27" t="str">
        <f t="shared" si="381"/>
        <v>936-7880</v>
      </c>
      <c r="AM4874" s="34" t="str">
        <f t="shared" si="384"/>
        <v>Overall</v>
      </c>
      <c r="AN4874" s="34" t="str">
        <f t="shared" si="385"/>
        <v>OverallOther Income</v>
      </c>
      <c r="AO4874" s="35"/>
      <c r="AP4874" s="35"/>
      <c r="AQ4874" s="35"/>
    </row>
    <row r="4875" spans="1:43" x14ac:dyDescent="0.25">
      <c r="A4875" s="27" t="s">
        <v>103</v>
      </c>
      <c r="B4875" s="27" t="s">
        <v>104</v>
      </c>
      <c r="C4875" s="27" t="s">
        <v>104</v>
      </c>
      <c r="D4875" s="27" t="s">
        <v>151</v>
      </c>
      <c r="E4875" s="27" t="s">
        <v>712</v>
      </c>
      <c r="F4875" s="27" t="s">
        <v>1088</v>
      </c>
      <c r="G4875" s="27" t="s">
        <v>1089</v>
      </c>
      <c r="H4875" s="34" t="s">
        <v>109</v>
      </c>
      <c r="I4875" s="34" t="s">
        <v>110</v>
      </c>
      <c r="J4875" s="34" t="str">
        <f t="shared" si="382"/>
        <v>OverallOther Income</v>
      </c>
      <c r="K4875" s="34" t="str">
        <f t="shared" si="383"/>
        <v>935Other franchise/business expense</v>
      </c>
      <c r="L4875" s="28">
        <f>+SUMIF('TB 4-24'!M:M,$AL4875,'TB 4-24'!G:G)</f>
        <v>0</v>
      </c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>
        <f>+SUMIF('Input Sheet'!$S:$S,$AL4875,'Input Sheet'!C:C)</f>
        <v>0</v>
      </c>
      <c r="Z4875" s="28">
        <f>+SUMIF('Input Sheet'!$S:$S,$AL4875,'Input Sheet'!D:D)</f>
        <v>0</v>
      </c>
      <c r="AA4875" s="28">
        <f>+SUMIF('Input Sheet'!$S:$S,$AL4875,'Input Sheet'!E:E)</f>
        <v>0</v>
      </c>
      <c r="AB4875" s="28">
        <f>+SUMIF('Input Sheet'!$S:$S,$AL4875,'Input Sheet'!F:F)</f>
        <v>0</v>
      </c>
      <c r="AC4875" s="28">
        <f>+SUMIF('Input Sheet'!$S:$S,$AL4875,'Input Sheet'!G:G)</f>
        <v>0</v>
      </c>
      <c r="AD4875" s="28">
        <f>+SUMIF('Input Sheet'!$S:$S,$AL4875,'Input Sheet'!H:H)</f>
        <v>0</v>
      </c>
      <c r="AE4875" s="28">
        <f>+SUMIF('Input Sheet'!$S:$S,$AL4875,'Input Sheet'!I:I)</f>
        <v>0</v>
      </c>
      <c r="AF4875" s="28">
        <f>+SUMIF('Input Sheet'!$S:$S,$AL4875,'Input Sheet'!J:J)</f>
        <v>0</v>
      </c>
      <c r="AG4875" s="28">
        <f>+SUMIF('Input Sheet'!$S:$S,$AL4875,'Input Sheet'!K:K)</f>
        <v>0</v>
      </c>
      <c r="AH4875" s="28">
        <f>+SUMIF('Input Sheet'!$S:$S,$AL4875,'Input Sheet'!L:L)</f>
        <v>0</v>
      </c>
      <c r="AI4875" s="28">
        <f>+SUMIF('Input Sheet'!$S:$S,$AL4875,'Input Sheet'!M:M)</f>
        <v>0</v>
      </c>
      <c r="AJ4875" s="28">
        <f>+SUMIF('Input Sheet'!$S:$S,$AL4875,'Input Sheet'!N:N)</f>
        <v>0</v>
      </c>
      <c r="AK4875" s="28"/>
      <c r="AL4875" s="27" t="str">
        <f t="shared" si="381"/>
        <v>935-7880</v>
      </c>
      <c r="AM4875" s="34" t="str">
        <f t="shared" si="384"/>
        <v>Overall</v>
      </c>
      <c r="AN4875" s="34" t="str">
        <f t="shared" si="385"/>
        <v>OverallOther Income</v>
      </c>
      <c r="AO4875" s="35"/>
      <c r="AP4875" s="35"/>
      <c r="AQ4875" s="35"/>
    </row>
    <row r="4876" spans="1:43" x14ac:dyDescent="0.25">
      <c r="A4876" s="27" t="s">
        <v>103</v>
      </c>
      <c r="B4876" s="27" t="s">
        <v>104</v>
      </c>
      <c r="C4876" s="27" t="s">
        <v>104</v>
      </c>
      <c r="D4876" s="27" t="s">
        <v>197</v>
      </c>
      <c r="E4876" s="27" t="s">
        <v>713</v>
      </c>
      <c r="F4876" s="27" t="s">
        <v>1088</v>
      </c>
      <c r="G4876" s="27" t="s">
        <v>1089</v>
      </c>
      <c r="H4876" s="34" t="s">
        <v>109</v>
      </c>
      <c r="I4876" s="34" t="s">
        <v>110</v>
      </c>
      <c r="J4876" s="34" t="str">
        <f t="shared" si="382"/>
        <v>OverallOther Income</v>
      </c>
      <c r="K4876" s="34" t="str">
        <f t="shared" si="383"/>
        <v>936Other franchise/business expense</v>
      </c>
      <c r="L4876" s="28">
        <f>+SUMIF('TB 4-24'!M:M,$AL4876,'TB 4-24'!G:G)</f>
        <v>0</v>
      </c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>
        <f>+SUMIF('Input Sheet'!$S:$S,$AL4876,'Input Sheet'!C:C)</f>
        <v>0</v>
      </c>
      <c r="Z4876" s="28">
        <f>+SUMIF('Input Sheet'!$S:$S,$AL4876,'Input Sheet'!D:D)</f>
        <v>0</v>
      </c>
      <c r="AA4876" s="28">
        <f>+SUMIF('Input Sheet'!$S:$S,$AL4876,'Input Sheet'!E:E)</f>
        <v>0</v>
      </c>
      <c r="AB4876" s="28">
        <f>+SUMIF('Input Sheet'!$S:$S,$AL4876,'Input Sheet'!F:F)</f>
        <v>0</v>
      </c>
      <c r="AC4876" s="28">
        <f>+SUMIF('Input Sheet'!$S:$S,$AL4876,'Input Sheet'!G:G)</f>
        <v>0</v>
      </c>
      <c r="AD4876" s="28">
        <f>+SUMIF('Input Sheet'!$S:$S,$AL4876,'Input Sheet'!H:H)</f>
        <v>0</v>
      </c>
      <c r="AE4876" s="28">
        <f>+SUMIF('Input Sheet'!$S:$S,$AL4876,'Input Sheet'!I:I)</f>
        <v>0</v>
      </c>
      <c r="AF4876" s="28">
        <f>+SUMIF('Input Sheet'!$S:$S,$AL4876,'Input Sheet'!J:J)</f>
        <v>0</v>
      </c>
      <c r="AG4876" s="28">
        <f>+SUMIF('Input Sheet'!$S:$S,$AL4876,'Input Sheet'!K:K)</f>
        <v>0</v>
      </c>
      <c r="AH4876" s="28">
        <f>+SUMIF('Input Sheet'!$S:$S,$AL4876,'Input Sheet'!L:L)</f>
        <v>0</v>
      </c>
      <c r="AI4876" s="28">
        <f>+SUMIF('Input Sheet'!$S:$S,$AL4876,'Input Sheet'!M:M)</f>
        <v>0</v>
      </c>
      <c r="AJ4876" s="28">
        <f>+SUMIF('Input Sheet'!$S:$S,$AL4876,'Input Sheet'!N:N)</f>
        <v>0</v>
      </c>
      <c r="AK4876" s="28"/>
      <c r="AL4876" s="27" t="str">
        <f t="shared" si="381"/>
        <v>936-7900</v>
      </c>
      <c r="AM4876" s="34" t="str">
        <f t="shared" si="384"/>
        <v>Overall</v>
      </c>
      <c r="AN4876" s="34" t="str">
        <f t="shared" si="385"/>
        <v>OverallOther Income</v>
      </c>
      <c r="AO4876" s="35"/>
      <c r="AP4876" s="35"/>
      <c r="AQ4876" s="35"/>
    </row>
    <row r="4877" spans="1:43" x14ac:dyDescent="0.25">
      <c r="A4877" s="27" t="s">
        <v>103</v>
      </c>
      <c r="B4877" s="27" t="s">
        <v>104</v>
      </c>
      <c r="C4877" s="27" t="s">
        <v>104</v>
      </c>
      <c r="D4877" s="27" t="s">
        <v>197</v>
      </c>
      <c r="E4877" s="27" t="s">
        <v>712</v>
      </c>
      <c r="F4877" s="27" t="s">
        <v>1088</v>
      </c>
      <c r="G4877" s="27" t="s">
        <v>1089</v>
      </c>
      <c r="H4877" s="34" t="s">
        <v>109</v>
      </c>
      <c r="I4877" s="34" t="s">
        <v>110</v>
      </c>
      <c r="J4877" s="34" t="str">
        <f t="shared" si="382"/>
        <v>OverallOther Income</v>
      </c>
      <c r="K4877" s="34" t="str">
        <f t="shared" si="383"/>
        <v>935Other franchise/business expense</v>
      </c>
      <c r="L4877" s="28">
        <f>+SUMIF('TB 4-24'!M:M,$AL4877,'TB 4-24'!G:G)</f>
        <v>0</v>
      </c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>
        <f>+SUMIF('Input Sheet'!$S:$S,$AL4877,'Input Sheet'!C:C)</f>
        <v>0</v>
      </c>
      <c r="Z4877" s="28">
        <f>+SUMIF('Input Sheet'!$S:$S,$AL4877,'Input Sheet'!D:D)</f>
        <v>0</v>
      </c>
      <c r="AA4877" s="28">
        <f>+SUMIF('Input Sheet'!$S:$S,$AL4877,'Input Sheet'!E:E)</f>
        <v>0</v>
      </c>
      <c r="AB4877" s="28">
        <f>+SUMIF('Input Sheet'!$S:$S,$AL4877,'Input Sheet'!F:F)</f>
        <v>0</v>
      </c>
      <c r="AC4877" s="28">
        <f>+SUMIF('Input Sheet'!$S:$S,$AL4877,'Input Sheet'!G:G)</f>
        <v>0</v>
      </c>
      <c r="AD4877" s="28">
        <f>+SUMIF('Input Sheet'!$S:$S,$AL4877,'Input Sheet'!H:H)</f>
        <v>0</v>
      </c>
      <c r="AE4877" s="28">
        <f>+SUMIF('Input Sheet'!$S:$S,$AL4877,'Input Sheet'!I:I)</f>
        <v>0</v>
      </c>
      <c r="AF4877" s="28">
        <f>+SUMIF('Input Sheet'!$S:$S,$AL4877,'Input Sheet'!J:J)</f>
        <v>0</v>
      </c>
      <c r="AG4877" s="28">
        <f>+SUMIF('Input Sheet'!$S:$S,$AL4877,'Input Sheet'!K:K)</f>
        <v>0</v>
      </c>
      <c r="AH4877" s="28">
        <f>+SUMIF('Input Sheet'!$S:$S,$AL4877,'Input Sheet'!L:L)</f>
        <v>0</v>
      </c>
      <c r="AI4877" s="28">
        <f>+SUMIF('Input Sheet'!$S:$S,$AL4877,'Input Sheet'!M:M)</f>
        <v>0</v>
      </c>
      <c r="AJ4877" s="28">
        <f>+SUMIF('Input Sheet'!$S:$S,$AL4877,'Input Sheet'!N:N)</f>
        <v>0</v>
      </c>
      <c r="AK4877" s="28"/>
      <c r="AL4877" s="27" t="str">
        <f t="shared" si="381"/>
        <v>935-7900</v>
      </c>
      <c r="AM4877" s="34" t="str">
        <f t="shared" si="384"/>
        <v>Overall</v>
      </c>
      <c r="AN4877" s="34" t="str">
        <f t="shared" si="385"/>
        <v>OverallOther Income</v>
      </c>
      <c r="AO4877" s="35"/>
      <c r="AP4877" s="35"/>
      <c r="AQ4877" s="35"/>
    </row>
    <row r="4878" spans="1:43" x14ac:dyDescent="0.25">
      <c r="A4878" s="27" t="s">
        <v>103</v>
      </c>
      <c r="B4878" s="27" t="s">
        <v>104</v>
      </c>
      <c r="C4878" s="27" t="s">
        <v>104</v>
      </c>
      <c r="D4878" s="27" t="s">
        <v>198</v>
      </c>
      <c r="E4878" s="27" t="s">
        <v>713</v>
      </c>
      <c r="F4878" s="27" t="s">
        <v>1088</v>
      </c>
      <c r="G4878" s="27" t="s">
        <v>1089</v>
      </c>
      <c r="H4878" s="34" t="s">
        <v>109</v>
      </c>
      <c r="I4878" s="34" t="s">
        <v>110</v>
      </c>
      <c r="J4878" s="34" t="str">
        <f t="shared" si="382"/>
        <v>OverallOther Income</v>
      </c>
      <c r="K4878" s="34" t="str">
        <f t="shared" si="383"/>
        <v>936Other franchise/business expense</v>
      </c>
      <c r="L4878" s="28">
        <f>+SUMIF('TB 4-24'!M:M,$AL4878,'TB 4-24'!G:G)</f>
        <v>0</v>
      </c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>
        <f>+SUMIF('Input Sheet'!$S:$S,$AL4878,'Input Sheet'!C:C)</f>
        <v>0</v>
      </c>
      <c r="Z4878" s="28">
        <f>+SUMIF('Input Sheet'!$S:$S,$AL4878,'Input Sheet'!D:D)</f>
        <v>0</v>
      </c>
      <c r="AA4878" s="28">
        <f>+SUMIF('Input Sheet'!$S:$S,$AL4878,'Input Sheet'!E:E)</f>
        <v>0</v>
      </c>
      <c r="AB4878" s="28">
        <f>+SUMIF('Input Sheet'!$S:$S,$AL4878,'Input Sheet'!F:F)</f>
        <v>0</v>
      </c>
      <c r="AC4878" s="28">
        <f>+SUMIF('Input Sheet'!$S:$S,$AL4878,'Input Sheet'!G:G)</f>
        <v>0</v>
      </c>
      <c r="AD4878" s="28">
        <f>+SUMIF('Input Sheet'!$S:$S,$AL4878,'Input Sheet'!H:H)</f>
        <v>0</v>
      </c>
      <c r="AE4878" s="28">
        <f>+SUMIF('Input Sheet'!$S:$S,$AL4878,'Input Sheet'!I:I)</f>
        <v>0</v>
      </c>
      <c r="AF4878" s="28">
        <f>+SUMIF('Input Sheet'!$S:$S,$AL4878,'Input Sheet'!J:J)</f>
        <v>0</v>
      </c>
      <c r="AG4878" s="28">
        <f>+SUMIF('Input Sheet'!$S:$S,$AL4878,'Input Sheet'!K:K)</f>
        <v>0</v>
      </c>
      <c r="AH4878" s="28">
        <f>+SUMIF('Input Sheet'!$S:$S,$AL4878,'Input Sheet'!L:L)</f>
        <v>0</v>
      </c>
      <c r="AI4878" s="28">
        <f>+SUMIF('Input Sheet'!$S:$S,$AL4878,'Input Sheet'!M:M)</f>
        <v>0</v>
      </c>
      <c r="AJ4878" s="28">
        <f>+SUMIF('Input Sheet'!$S:$S,$AL4878,'Input Sheet'!N:N)</f>
        <v>0</v>
      </c>
      <c r="AK4878" s="28"/>
      <c r="AL4878" s="27" t="str">
        <f t="shared" si="381"/>
        <v>936-7905</v>
      </c>
      <c r="AM4878" s="34" t="str">
        <f t="shared" si="384"/>
        <v>Overall</v>
      </c>
      <c r="AN4878" s="34" t="str">
        <f t="shared" si="385"/>
        <v>OverallOther Income</v>
      </c>
      <c r="AO4878" s="35"/>
      <c r="AP4878" s="35"/>
      <c r="AQ4878" s="35"/>
    </row>
    <row r="4879" spans="1:43" x14ac:dyDescent="0.25">
      <c r="A4879" s="27" t="s">
        <v>103</v>
      </c>
      <c r="B4879" s="27" t="s">
        <v>104</v>
      </c>
      <c r="C4879" s="27" t="s">
        <v>104</v>
      </c>
      <c r="D4879" s="27" t="s">
        <v>198</v>
      </c>
      <c r="E4879" s="27" t="s">
        <v>712</v>
      </c>
      <c r="F4879" s="27" t="s">
        <v>1088</v>
      </c>
      <c r="G4879" s="27" t="s">
        <v>1089</v>
      </c>
      <c r="H4879" s="34" t="s">
        <v>109</v>
      </c>
      <c r="I4879" s="34" t="s">
        <v>110</v>
      </c>
      <c r="J4879" s="34" t="str">
        <f t="shared" si="382"/>
        <v>OverallOther Income</v>
      </c>
      <c r="K4879" s="34" t="str">
        <f t="shared" si="383"/>
        <v>935Other franchise/business expense</v>
      </c>
      <c r="L4879" s="28">
        <f>+SUMIF('TB 4-24'!M:M,$AL4879,'TB 4-24'!G:G)</f>
        <v>0</v>
      </c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>
        <f>+SUMIF('Input Sheet'!$S:$S,$AL4879,'Input Sheet'!C:C)</f>
        <v>0</v>
      </c>
      <c r="Z4879" s="28">
        <f>+SUMIF('Input Sheet'!$S:$S,$AL4879,'Input Sheet'!D:D)</f>
        <v>0</v>
      </c>
      <c r="AA4879" s="28">
        <f>+SUMIF('Input Sheet'!$S:$S,$AL4879,'Input Sheet'!E:E)</f>
        <v>0</v>
      </c>
      <c r="AB4879" s="28">
        <f>+SUMIF('Input Sheet'!$S:$S,$AL4879,'Input Sheet'!F:F)</f>
        <v>0</v>
      </c>
      <c r="AC4879" s="28">
        <f>+SUMIF('Input Sheet'!$S:$S,$AL4879,'Input Sheet'!G:G)</f>
        <v>0</v>
      </c>
      <c r="AD4879" s="28">
        <f>+SUMIF('Input Sheet'!$S:$S,$AL4879,'Input Sheet'!H:H)</f>
        <v>0</v>
      </c>
      <c r="AE4879" s="28">
        <f>+SUMIF('Input Sheet'!$S:$S,$AL4879,'Input Sheet'!I:I)</f>
        <v>0</v>
      </c>
      <c r="AF4879" s="28">
        <f>+SUMIF('Input Sheet'!$S:$S,$AL4879,'Input Sheet'!J:J)</f>
        <v>0</v>
      </c>
      <c r="AG4879" s="28">
        <f>+SUMIF('Input Sheet'!$S:$S,$AL4879,'Input Sheet'!K:K)</f>
        <v>0</v>
      </c>
      <c r="AH4879" s="28">
        <f>+SUMIF('Input Sheet'!$S:$S,$AL4879,'Input Sheet'!L:L)</f>
        <v>0</v>
      </c>
      <c r="AI4879" s="28">
        <f>+SUMIF('Input Sheet'!$S:$S,$AL4879,'Input Sheet'!M:M)</f>
        <v>0</v>
      </c>
      <c r="AJ4879" s="28">
        <f>+SUMIF('Input Sheet'!$S:$S,$AL4879,'Input Sheet'!N:N)</f>
        <v>0</v>
      </c>
      <c r="AK4879" s="28"/>
      <c r="AL4879" s="27" t="str">
        <f t="shared" si="381"/>
        <v>935-7905</v>
      </c>
      <c r="AM4879" s="34" t="str">
        <f t="shared" si="384"/>
        <v>Overall</v>
      </c>
      <c r="AN4879" s="34" t="str">
        <f t="shared" si="385"/>
        <v>OverallOther Income</v>
      </c>
      <c r="AO4879" s="35"/>
      <c r="AP4879" s="35"/>
      <c r="AQ4879" s="35"/>
    </row>
    <row r="4880" spans="1:43" x14ac:dyDescent="0.25">
      <c r="A4880" s="27" t="s">
        <v>103</v>
      </c>
      <c r="B4880" s="27" t="s">
        <v>104</v>
      </c>
      <c r="C4880" s="27" t="s">
        <v>104</v>
      </c>
      <c r="D4880" s="27" t="s">
        <v>233</v>
      </c>
      <c r="E4880" s="27" t="s">
        <v>713</v>
      </c>
      <c r="F4880" s="27" t="s">
        <v>1088</v>
      </c>
      <c r="G4880" s="27" t="s">
        <v>1089</v>
      </c>
      <c r="H4880" s="34" t="s">
        <v>109</v>
      </c>
      <c r="I4880" s="34" t="s">
        <v>110</v>
      </c>
      <c r="J4880" s="34" t="str">
        <f t="shared" si="382"/>
        <v>OverallOther Income</v>
      </c>
      <c r="K4880" s="34" t="str">
        <f t="shared" si="383"/>
        <v>936Other franchise/business expense</v>
      </c>
      <c r="L4880" s="28">
        <f>+SUMIF('TB 4-24'!M:M,$AL4880,'TB 4-24'!G:G)</f>
        <v>0</v>
      </c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>
        <f>+SUMIF('Input Sheet'!$S:$S,$AL4880,'Input Sheet'!C:C)</f>
        <v>0</v>
      </c>
      <c r="Z4880" s="28">
        <f>+SUMIF('Input Sheet'!$S:$S,$AL4880,'Input Sheet'!D:D)</f>
        <v>0</v>
      </c>
      <c r="AA4880" s="28">
        <f>+SUMIF('Input Sheet'!$S:$S,$AL4880,'Input Sheet'!E:E)</f>
        <v>0</v>
      </c>
      <c r="AB4880" s="28">
        <f>+SUMIF('Input Sheet'!$S:$S,$AL4880,'Input Sheet'!F:F)</f>
        <v>0</v>
      </c>
      <c r="AC4880" s="28">
        <f>+SUMIF('Input Sheet'!$S:$S,$AL4880,'Input Sheet'!G:G)</f>
        <v>0</v>
      </c>
      <c r="AD4880" s="28">
        <f>+SUMIF('Input Sheet'!$S:$S,$AL4880,'Input Sheet'!H:H)</f>
        <v>0</v>
      </c>
      <c r="AE4880" s="28">
        <f>+SUMIF('Input Sheet'!$S:$S,$AL4880,'Input Sheet'!I:I)</f>
        <v>0</v>
      </c>
      <c r="AF4880" s="28">
        <f>+SUMIF('Input Sheet'!$S:$S,$AL4880,'Input Sheet'!J:J)</f>
        <v>0</v>
      </c>
      <c r="AG4880" s="28">
        <f>+SUMIF('Input Sheet'!$S:$S,$AL4880,'Input Sheet'!K:K)</f>
        <v>0</v>
      </c>
      <c r="AH4880" s="28">
        <f>+SUMIF('Input Sheet'!$S:$S,$AL4880,'Input Sheet'!L:L)</f>
        <v>0</v>
      </c>
      <c r="AI4880" s="28">
        <f>+SUMIF('Input Sheet'!$S:$S,$AL4880,'Input Sheet'!M:M)</f>
        <v>0</v>
      </c>
      <c r="AJ4880" s="28">
        <f>+SUMIF('Input Sheet'!$S:$S,$AL4880,'Input Sheet'!N:N)</f>
        <v>0</v>
      </c>
      <c r="AK4880" s="28"/>
      <c r="AL4880" s="27" t="str">
        <f t="shared" si="381"/>
        <v>936-7910</v>
      </c>
      <c r="AM4880" s="34" t="str">
        <f t="shared" si="384"/>
        <v>Overall</v>
      </c>
      <c r="AN4880" s="34" t="str">
        <f t="shared" si="385"/>
        <v>OverallOther Income</v>
      </c>
      <c r="AO4880" s="35"/>
      <c r="AP4880" s="35"/>
      <c r="AQ4880" s="35"/>
    </row>
    <row r="4881" spans="1:43" x14ac:dyDescent="0.25">
      <c r="A4881" s="27" t="s">
        <v>103</v>
      </c>
      <c r="B4881" s="27" t="s">
        <v>104</v>
      </c>
      <c r="C4881" s="27" t="s">
        <v>104</v>
      </c>
      <c r="D4881" s="27" t="s">
        <v>233</v>
      </c>
      <c r="E4881" s="27" t="s">
        <v>712</v>
      </c>
      <c r="F4881" s="27" t="s">
        <v>1088</v>
      </c>
      <c r="G4881" s="27" t="s">
        <v>1089</v>
      </c>
      <c r="H4881" s="34" t="s">
        <v>109</v>
      </c>
      <c r="I4881" s="34" t="s">
        <v>110</v>
      </c>
      <c r="J4881" s="34" t="str">
        <f t="shared" si="382"/>
        <v>OverallOther Income</v>
      </c>
      <c r="K4881" s="34" t="str">
        <f t="shared" si="383"/>
        <v>935Other franchise/business expense</v>
      </c>
      <c r="L4881" s="28">
        <f>+SUMIF('TB 4-24'!M:M,$AL4881,'TB 4-24'!G:G)</f>
        <v>0</v>
      </c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>
        <f>+SUMIF('Input Sheet'!$S:$S,$AL4881,'Input Sheet'!C:C)</f>
        <v>0</v>
      </c>
      <c r="Z4881" s="28">
        <f>+SUMIF('Input Sheet'!$S:$S,$AL4881,'Input Sheet'!D:D)</f>
        <v>0</v>
      </c>
      <c r="AA4881" s="28">
        <f>+SUMIF('Input Sheet'!$S:$S,$AL4881,'Input Sheet'!E:E)</f>
        <v>0</v>
      </c>
      <c r="AB4881" s="28">
        <f>+SUMIF('Input Sheet'!$S:$S,$AL4881,'Input Sheet'!F:F)</f>
        <v>0</v>
      </c>
      <c r="AC4881" s="28">
        <f>+SUMIF('Input Sheet'!$S:$S,$AL4881,'Input Sheet'!G:G)</f>
        <v>0</v>
      </c>
      <c r="AD4881" s="28">
        <f>+SUMIF('Input Sheet'!$S:$S,$AL4881,'Input Sheet'!H:H)</f>
        <v>0</v>
      </c>
      <c r="AE4881" s="28">
        <f>+SUMIF('Input Sheet'!$S:$S,$AL4881,'Input Sheet'!I:I)</f>
        <v>0</v>
      </c>
      <c r="AF4881" s="28">
        <f>+SUMIF('Input Sheet'!$S:$S,$AL4881,'Input Sheet'!J:J)</f>
        <v>0</v>
      </c>
      <c r="AG4881" s="28">
        <f>+SUMIF('Input Sheet'!$S:$S,$AL4881,'Input Sheet'!K:K)</f>
        <v>0</v>
      </c>
      <c r="AH4881" s="28">
        <f>+SUMIF('Input Sheet'!$S:$S,$AL4881,'Input Sheet'!L:L)</f>
        <v>0</v>
      </c>
      <c r="AI4881" s="28">
        <f>+SUMIF('Input Sheet'!$S:$S,$AL4881,'Input Sheet'!M:M)</f>
        <v>0</v>
      </c>
      <c r="AJ4881" s="28">
        <f>+SUMIF('Input Sheet'!$S:$S,$AL4881,'Input Sheet'!N:N)</f>
        <v>0</v>
      </c>
      <c r="AK4881" s="28"/>
      <c r="AL4881" s="27" t="str">
        <f t="shared" si="381"/>
        <v>935-7910</v>
      </c>
      <c r="AM4881" s="34" t="str">
        <f t="shared" si="384"/>
        <v>Overall</v>
      </c>
      <c r="AN4881" s="34" t="str">
        <f t="shared" si="385"/>
        <v>OverallOther Income</v>
      </c>
      <c r="AO4881" s="35"/>
      <c r="AP4881" s="35"/>
      <c r="AQ4881" s="35"/>
    </row>
    <row r="4882" spans="1:43" x14ac:dyDescent="0.25">
      <c r="A4882" s="27" t="s">
        <v>103</v>
      </c>
      <c r="B4882" s="27" t="s">
        <v>104</v>
      </c>
      <c r="C4882" s="27" t="s">
        <v>104</v>
      </c>
      <c r="D4882" s="27" t="s">
        <v>1091</v>
      </c>
      <c r="E4882" s="27" t="s">
        <v>713</v>
      </c>
      <c r="F4882" s="27" t="s">
        <v>1088</v>
      </c>
      <c r="G4882" s="27" t="s">
        <v>1089</v>
      </c>
      <c r="H4882" s="34" t="s">
        <v>109</v>
      </c>
      <c r="I4882" s="34" t="s">
        <v>110</v>
      </c>
      <c r="J4882" s="34" t="str">
        <f t="shared" si="382"/>
        <v>OverallOther Income</v>
      </c>
      <c r="K4882" s="34" t="str">
        <f t="shared" si="383"/>
        <v>936Other franchise/business expense</v>
      </c>
      <c r="L4882" s="28">
        <f>+SUMIF('TB 4-24'!M:M,$AL4882,'TB 4-24'!G:G)</f>
        <v>0</v>
      </c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>
        <f>+SUMIF('Input Sheet'!$S:$S,$AL4882,'Input Sheet'!C:C)</f>
        <v>0</v>
      </c>
      <c r="Z4882" s="28">
        <f>+SUMIF('Input Sheet'!$S:$S,$AL4882,'Input Sheet'!D:D)</f>
        <v>0</v>
      </c>
      <c r="AA4882" s="28">
        <f>+SUMIF('Input Sheet'!$S:$S,$AL4882,'Input Sheet'!E:E)</f>
        <v>0</v>
      </c>
      <c r="AB4882" s="28">
        <f>+SUMIF('Input Sheet'!$S:$S,$AL4882,'Input Sheet'!F:F)</f>
        <v>0</v>
      </c>
      <c r="AC4882" s="28">
        <f>+SUMIF('Input Sheet'!$S:$S,$AL4882,'Input Sheet'!G:G)</f>
        <v>0</v>
      </c>
      <c r="AD4882" s="28">
        <f>+SUMIF('Input Sheet'!$S:$S,$AL4882,'Input Sheet'!H:H)</f>
        <v>0</v>
      </c>
      <c r="AE4882" s="28">
        <f>+SUMIF('Input Sheet'!$S:$S,$AL4882,'Input Sheet'!I:I)</f>
        <v>0</v>
      </c>
      <c r="AF4882" s="28">
        <f>+SUMIF('Input Sheet'!$S:$S,$AL4882,'Input Sheet'!J:J)</f>
        <v>0</v>
      </c>
      <c r="AG4882" s="28">
        <f>+SUMIF('Input Sheet'!$S:$S,$AL4882,'Input Sheet'!K:K)</f>
        <v>0</v>
      </c>
      <c r="AH4882" s="28">
        <f>+SUMIF('Input Sheet'!$S:$S,$AL4882,'Input Sheet'!L:L)</f>
        <v>0</v>
      </c>
      <c r="AI4882" s="28">
        <f>+SUMIF('Input Sheet'!$S:$S,$AL4882,'Input Sheet'!M:M)</f>
        <v>0</v>
      </c>
      <c r="AJ4882" s="28">
        <f>+SUMIF('Input Sheet'!$S:$S,$AL4882,'Input Sheet'!N:N)</f>
        <v>0</v>
      </c>
      <c r="AK4882" s="28"/>
      <c r="AL4882" s="27" t="str">
        <f t="shared" si="381"/>
        <v>936-7970</v>
      </c>
      <c r="AM4882" s="34" t="str">
        <f t="shared" si="384"/>
        <v>Overall</v>
      </c>
      <c r="AN4882" s="34" t="str">
        <f t="shared" si="385"/>
        <v>OverallOther Income</v>
      </c>
      <c r="AO4882" s="35"/>
      <c r="AP4882" s="35"/>
      <c r="AQ4882" s="35"/>
    </row>
    <row r="4883" spans="1:43" x14ac:dyDescent="0.25">
      <c r="A4883" s="27" t="s">
        <v>103</v>
      </c>
      <c r="B4883" s="27" t="s">
        <v>104</v>
      </c>
      <c r="C4883" s="27" t="s">
        <v>104</v>
      </c>
      <c r="D4883" s="27" t="s">
        <v>1091</v>
      </c>
      <c r="E4883" s="27" t="s">
        <v>712</v>
      </c>
      <c r="F4883" s="27" t="s">
        <v>1088</v>
      </c>
      <c r="G4883" s="27" t="s">
        <v>1089</v>
      </c>
      <c r="H4883" s="34" t="s">
        <v>109</v>
      </c>
      <c r="I4883" s="34" t="s">
        <v>110</v>
      </c>
      <c r="J4883" s="34" t="str">
        <f t="shared" si="382"/>
        <v>OverallOther Income</v>
      </c>
      <c r="K4883" s="34" t="str">
        <f t="shared" si="383"/>
        <v>935Other franchise/business expense</v>
      </c>
      <c r="L4883" s="28">
        <f>+SUMIF('TB 4-24'!M:M,$AL4883,'TB 4-24'!G:G)</f>
        <v>0</v>
      </c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>
        <f>+SUMIF('Input Sheet'!$S:$S,$AL4883,'Input Sheet'!C:C)</f>
        <v>0</v>
      </c>
      <c r="Z4883" s="28">
        <f>+SUMIF('Input Sheet'!$S:$S,$AL4883,'Input Sheet'!D:D)</f>
        <v>0</v>
      </c>
      <c r="AA4883" s="28">
        <f>+SUMIF('Input Sheet'!$S:$S,$AL4883,'Input Sheet'!E:E)</f>
        <v>0</v>
      </c>
      <c r="AB4883" s="28">
        <f>+SUMIF('Input Sheet'!$S:$S,$AL4883,'Input Sheet'!F:F)</f>
        <v>0</v>
      </c>
      <c r="AC4883" s="28">
        <f>+SUMIF('Input Sheet'!$S:$S,$AL4883,'Input Sheet'!G:G)</f>
        <v>0</v>
      </c>
      <c r="AD4883" s="28">
        <f>+SUMIF('Input Sheet'!$S:$S,$AL4883,'Input Sheet'!H:H)</f>
        <v>0</v>
      </c>
      <c r="AE4883" s="28">
        <f>+SUMIF('Input Sheet'!$S:$S,$AL4883,'Input Sheet'!I:I)</f>
        <v>0</v>
      </c>
      <c r="AF4883" s="28">
        <f>+SUMIF('Input Sheet'!$S:$S,$AL4883,'Input Sheet'!J:J)</f>
        <v>0</v>
      </c>
      <c r="AG4883" s="28">
        <f>+SUMIF('Input Sheet'!$S:$S,$AL4883,'Input Sheet'!K:K)</f>
        <v>0</v>
      </c>
      <c r="AH4883" s="28">
        <f>+SUMIF('Input Sheet'!$S:$S,$AL4883,'Input Sheet'!L:L)</f>
        <v>0</v>
      </c>
      <c r="AI4883" s="28">
        <f>+SUMIF('Input Sheet'!$S:$S,$AL4883,'Input Sheet'!M:M)</f>
        <v>0</v>
      </c>
      <c r="AJ4883" s="28">
        <f>+SUMIF('Input Sheet'!$S:$S,$AL4883,'Input Sheet'!N:N)</f>
        <v>0</v>
      </c>
      <c r="AK4883" s="28"/>
      <c r="AL4883" s="27" t="str">
        <f t="shared" si="381"/>
        <v>935-7970</v>
      </c>
      <c r="AM4883" s="34" t="str">
        <f t="shared" si="384"/>
        <v>Overall</v>
      </c>
      <c r="AN4883" s="34" t="str">
        <f t="shared" si="385"/>
        <v>OverallOther Income</v>
      </c>
      <c r="AO4883" s="35"/>
      <c r="AP4883" s="35"/>
      <c r="AQ4883" s="35"/>
    </row>
    <row r="4884" spans="1:43" x14ac:dyDescent="0.25">
      <c r="A4884" s="27" t="s">
        <v>103</v>
      </c>
      <c r="B4884" s="27" t="s">
        <v>104</v>
      </c>
      <c r="C4884" s="27" t="s">
        <v>104</v>
      </c>
      <c r="D4884" s="27" t="s">
        <v>142</v>
      </c>
      <c r="E4884" s="27" t="s">
        <v>713</v>
      </c>
      <c r="F4884" s="27" t="s">
        <v>1088</v>
      </c>
      <c r="G4884" s="27" t="s">
        <v>1089</v>
      </c>
      <c r="H4884" s="34" t="s">
        <v>109</v>
      </c>
      <c r="I4884" s="34" t="s">
        <v>110</v>
      </c>
      <c r="J4884" s="34" t="str">
        <f t="shared" si="382"/>
        <v>OverallOther Income</v>
      </c>
      <c r="K4884" s="34" t="str">
        <f t="shared" si="383"/>
        <v>936Other franchise/business expense</v>
      </c>
      <c r="L4884" s="28">
        <f>+SUMIF('TB 4-24'!M:M,$AL4884,'TB 4-24'!G:G)</f>
        <v>0</v>
      </c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>
        <f>+SUMIF('Input Sheet'!$S:$S,$AL4884,'Input Sheet'!C:C)</f>
        <v>0</v>
      </c>
      <c r="Z4884" s="28">
        <f>+SUMIF('Input Sheet'!$S:$S,$AL4884,'Input Sheet'!D:D)</f>
        <v>0</v>
      </c>
      <c r="AA4884" s="28">
        <f>+SUMIF('Input Sheet'!$S:$S,$AL4884,'Input Sheet'!E:E)</f>
        <v>0</v>
      </c>
      <c r="AB4884" s="28">
        <f>+SUMIF('Input Sheet'!$S:$S,$AL4884,'Input Sheet'!F:F)</f>
        <v>0</v>
      </c>
      <c r="AC4884" s="28">
        <f>+SUMIF('Input Sheet'!$S:$S,$AL4884,'Input Sheet'!G:G)</f>
        <v>0</v>
      </c>
      <c r="AD4884" s="28">
        <f>+SUMIF('Input Sheet'!$S:$S,$AL4884,'Input Sheet'!H:H)</f>
        <v>0</v>
      </c>
      <c r="AE4884" s="28">
        <f>+SUMIF('Input Sheet'!$S:$S,$AL4884,'Input Sheet'!I:I)</f>
        <v>0</v>
      </c>
      <c r="AF4884" s="28">
        <f>+SUMIF('Input Sheet'!$S:$S,$AL4884,'Input Sheet'!J:J)</f>
        <v>0</v>
      </c>
      <c r="AG4884" s="28">
        <f>+SUMIF('Input Sheet'!$S:$S,$AL4884,'Input Sheet'!K:K)</f>
        <v>0</v>
      </c>
      <c r="AH4884" s="28">
        <f>+SUMIF('Input Sheet'!$S:$S,$AL4884,'Input Sheet'!L:L)</f>
        <v>0</v>
      </c>
      <c r="AI4884" s="28">
        <f>+SUMIF('Input Sheet'!$S:$S,$AL4884,'Input Sheet'!M:M)</f>
        <v>0</v>
      </c>
      <c r="AJ4884" s="28">
        <f>+SUMIF('Input Sheet'!$S:$S,$AL4884,'Input Sheet'!N:N)</f>
        <v>0</v>
      </c>
      <c r="AK4884" s="28"/>
      <c r="AL4884" s="27" t="str">
        <f t="shared" si="381"/>
        <v>936-7975</v>
      </c>
      <c r="AM4884" s="34" t="str">
        <f t="shared" si="384"/>
        <v>Overall</v>
      </c>
      <c r="AN4884" s="34" t="str">
        <f t="shared" si="385"/>
        <v>OverallOther Income</v>
      </c>
      <c r="AO4884" s="35"/>
      <c r="AP4884" s="35"/>
      <c r="AQ4884" s="35"/>
    </row>
    <row r="4885" spans="1:43" x14ac:dyDescent="0.25">
      <c r="A4885" s="27" t="s">
        <v>103</v>
      </c>
      <c r="B4885" s="27" t="s">
        <v>104</v>
      </c>
      <c r="C4885" s="27" t="s">
        <v>104</v>
      </c>
      <c r="D4885" s="27" t="s">
        <v>142</v>
      </c>
      <c r="E4885" s="27" t="s">
        <v>712</v>
      </c>
      <c r="F4885" s="27" t="s">
        <v>1088</v>
      </c>
      <c r="G4885" s="27" t="s">
        <v>1089</v>
      </c>
      <c r="H4885" s="34" t="s">
        <v>109</v>
      </c>
      <c r="I4885" s="34" t="s">
        <v>110</v>
      </c>
      <c r="J4885" s="34" t="str">
        <f t="shared" si="382"/>
        <v>OverallOther Income</v>
      </c>
      <c r="K4885" s="34" t="str">
        <f t="shared" si="383"/>
        <v>935Other franchise/business expense</v>
      </c>
      <c r="L4885" s="28">
        <f>+SUMIF('TB 4-24'!M:M,$AL4885,'TB 4-24'!G:G)</f>
        <v>0</v>
      </c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>
        <f>+SUMIF('Input Sheet'!$S:$S,$AL4885,'Input Sheet'!C:C)</f>
        <v>0</v>
      </c>
      <c r="Z4885" s="28">
        <f>+SUMIF('Input Sheet'!$S:$S,$AL4885,'Input Sheet'!D:D)</f>
        <v>0</v>
      </c>
      <c r="AA4885" s="28">
        <f>+SUMIF('Input Sheet'!$S:$S,$AL4885,'Input Sheet'!E:E)</f>
        <v>0</v>
      </c>
      <c r="AB4885" s="28">
        <f>+SUMIF('Input Sheet'!$S:$S,$AL4885,'Input Sheet'!F:F)</f>
        <v>0</v>
      </c>
      <c r="AC4885" s="28">
        <f>+SUMIF('Input Sheet'!$S:$S,$AL4885,'Input Sheet'!G:G)</f>
        <v>0</v>
      </c>
      <c r="AD4885" s="28">
        <f>+SUMIF('Input Sheet'!$S:$S,$AL4885,'Input Sheet'!H:H)</f>
        <v>0</v>
      </c>
      <c r="AE4885" s="28">
        <f>+SUMIF('Input Sheet'!$S:$S,$AL4885,'Input Sheet'!I:I)</f>
        <v>0</v>
      </c>
      <c r="AF4885" s="28">
        <f>+SUMIF('Input Sheet'!$S:$S,$AL4885,'Input Sheet'!J:J)</f>
        <v>0</v>
      </c>
      <c r="AG4885" s="28">
        <f>+SUMIF('Input Sheet'!$S:$S,$AL4885,'Input Sheet'!K:K)</f>
        <v>0</v>
      </c>
      <c r="AH4885" s="28">
        <f>+SUMIF('Input Sheet'!$S:$S,$AL4885,'Input Sheet'!L:L)</f>
        <v>0</v>
      </c>
      <c r="AI4885" s="28">
        <f>+SUMIF('Input Sheet'!$S:$S,$AL4885,'Input Sheet'!M:M)</f>
        <v>0</v>
      </c>
      <c r="AJ4885" s="28">
        <f>+SUMIF('Input Sheet'!$S:$S,$AL4885,'Input Sheet'!N:N)</f>
        <v>0</v>
      </c>
      <c r="AK4885" s="28"/>
      <c r="AL4885" s="27" t="str">
        <f t="shared" si="381"/>
        <v>935-7975</v>
      </c>
      <c r="AM4885" s="34" t="str">
        <f t="shared" si="384"/>
        <v>Overall</v>
      </c>
      <c r="AN4885" s="34" t="str">
        <f t="shared" si="385"/>
        <v>OverallOther Income</v>
      </c>
      <c r="AO4885" s="35"/>
      <c r="AP4885" s="35"/>
      <c r="AQ4885" s="35"/>
    </row>
    <row r="4886" spans="1:43" x14ac:dyDescent="0.25">
      <c r="A4886" s="27" t="s">
        <v>103</v>
      </c>
      <c r="B4886" s="27" t="s">
        <v>104</v>
      </c>
      <c r="C4886" s="27" t="s">
        <v>104</v>
      </c>
      <c r="D4886" s="27" t="s">
        <v>170</v>
      </c>
      <c r="E4886" s="27" t="s">
        <v>713</v>
      </c>
      <c r="F4886" s="27" t="s">
        <v>1088</v>
      </c>
      <c r="G4886" s="27" t="s">
        <v>1089</v>
      </c>
      <c r="H4886" s="34" t="s">
        <v>109</v>
      </c>
      <c r="I4886" s="34" t="s">
        <v>110</v>
      </c>
      <c r="J4886" s="34" t="str">
        <f t="shared" si="382"/>
        <v>OverallOther Income</v>
      </c>
      <c r="K4886" s="34" t="str">
        <f t="shared" si="383"/>
        <v>936Other franchise/business expense</v>
      </c>
      <c r="L4886" s="28">
        <f>+SUMIF('TB 4-24'!M:M,$AL4886,'TB 4-24'!G:G)</f>
        <v>0</v>
      </c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>
        <f>+SUMIF('Input Sheet'!$S:$S,$AL4886,'Input Sheet'!C:C)</f>
        <v>0</v>
      </c>
      <c r="Z4886" s="28">
        <f>+SUMIF('Input Sheet'!$S:$S,$AL4886,'Input Sheet'!D:D)</f>
        <v>0</v>
      </c>
      <c r="AA4886" s="28">
        <f>+SUMIF('Input Sheet'!$S:$S,$AL4886,'Input Sheet'!E:E)</f>
        <v>0</v>
      </c>
      <c r="AB4886" s="28">
        <f>+SUMIF('Input Sheet'!$S:$S,$AL4886,'Input Sheet'!F:F)</f>
        <v>0</v>
      </c>
      <c r="AC4886" s="28">
        <f>+SUMIF('Input Sheet'!$S:$S,$AL4886,'Input Sheet'!G:G)</f>
        <v>0</v>
      </c>
      <c r="AD4886" s="28">
        <f>+SUMIF('Input Sheet'!$S:$S,$AL4886,'Input Sheet'!H:H)</f>
        <v>0</v>
      </c>
      <c r="AE4886" s="28">
        <f>+SUMIF('Input Sheet'!$S:$S,$AL4886,'Input Sheet'!I:I)</f>
        <v>0</v>
      </c>
      <c r="AF4886" s="28">
        <f>+SUMIF('Input Sheet'!$S:$S,$AL4886,'Input Sheet'!J:J)</f>
        <v>0</v>
      </c>
      <c r="AG4886" s="28">
        <f>+SUMIF('Input Sheet'!$S:$S,$AL4886,'Input Sheet'!K:K)</f>
        <v>0</v>
      </c>
      <c r="AH4886" s="28">
        <f>+SUMIF('Input Sheet'!$S:$S,$AL4886,'Input Sheet'!L:L)</f>
        <v>0</v>
      </c>
      <c r="AI4886" s="28">
        <f>+SUMIF('Input Sheet'!$S:$S,$AL4886,'Input Sheet'!M:M)</f>
        <v>0</v>
      </c>
      <c r="AJ4886" s="28">
        <f>+SUMIF('Input Sheet'!$S:$S,$AL4886,'Input Sheet'!N:N)</f>
        <v>0</v>
      </c>
      <c r="AK4886" s="28"/>
      <c r="AL4886" s="27" t="str">
        <f t="shared" si="381"/>
        <v>936-8500</v>
      </c>
      <c r="AM4886" s="34" t="str">
        <f t="shared" si="384"/>
        <v>Overall</v>
      </c>
      <c r="AN4886" s="34" t="str">
        <f t="shared" si="385"/>
        <v>OverallOther Income</v>
      </c>
      <c r="AO4886" s="35"/>
      <c r="AP4886" s="35"/>
      <c r="AQ4886" s="35"/>
    </row>
    <row r="4887" spans="1:43" x14ac:dyDescent="0.25">
      <c r="A4887" s="27" t="s">
        <v>103</v>
      </c>
      <c r="B4887" s="27" t="s">
        <v>104</v>
      </c>
      <c r="C4887" s="27" t="s">
        <v>104</v>
      </c>
      <c r="D4887" s="27" t="s">
        <v>170</v>
      </c>
      <c r="E4887" s="27" t="s">
        <v>712</v>
      </c>
      <c r="F4887" s="27" t="s">
        <v>1088</v>
      </c>
      <c r="G4887" s="27" t="s">
        <v>1089</v>
      </c>
      <c r="H4887" s="34" t="s">
        <v>109</v>
      </c>
      <c r="I4887" s="34" t="s">
        <v>110</v>
      </c>
      <c r="J4887" s="34" t="str">
        <f t="shared" si="382"/>
        <v>OverallOther Income</v>
      </c>
      <c r="K4887" s="34" t="str">
        <f t="shared" si="383"/>
        <v>935Other franchise/business expense</v>
      </c>
      <c r="L4887" s="28">
        <f>+SUMIF('TB 4-24'!M:M,$AL4887,'TB 4-24'!G:G)</f>
        <v>0</v>
      </c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>
        <f>+SUMIF('Input Sheet'!$S:$S,$AL4887,'Input Sheet'!C:C)</f>
        <v>0</v>
      </c>
      <c r="Z4887" s="28">
        <f>+SUMIF('Input Sheet'!$S:$S,$AL4887,'Input Sheet'!D:D)</f>
        <v>0</v>
      </c>
      <c r="AA4887" s="28">
        <f>+SUMIF('Input Sheet'!$S:$S,$AL4887,'Input Sheet'!E:E)</f>
        <v>0</v>
      </c>
      <c r="AB4887" s="28">
        <f>+SUMIF('Input Sheet'!$S:$S,$AL4887,'Input Sheet'!F:F)</f>
        <v>0</v>
      </c>
      <c r="AC4887" s="28">
        <f>+SUMIF('Input Sheet'!$S:$S,$AL4887,'Input Sheet'!G:G)</f>
        <v>0</v>
      </c>
      <c r="AD4887" s="28">
        <f>+SUMIF('Input Sheet'!$S:$S,$AL4887,'Input Sheet'!H:H)</f>
        <v>0</v>
      </c>
      <c r="AE4887" s="28">
        <f>+SUMIF('Input Sheet'!$S:$S,$AL4887,'Input Sheet'!I:I)</f>
        <v>0</v>
      </c>
      <c r="AF4887" s="28">
        <f>+SUMIF('Input Sheet'!$S:$S,$AL4887,'Input Sheet'!J:J)</f>
        <v>0</v>
      </c>
      <c r="AG4887" s="28">
        <f>+SUMIF('Input Sheet'!$S:$S,$AL4887,'Input Sheet'!K:K)</f>
        <v>0</v>
      </c>
      <c r="AH4887" s="28">
        <f>+SUMIF('Input Sheet'!$S:$S,$AL4887,'Input Sheet'!L:L)</f>
        <v>0</v>
      </c>
      <c r="AI4887" s="28">
        <f>+SUMIF('Input Sheet'!$S:$S,$AL4887,'Input Sheet'!M:M)</f>
        <v>0</v>
      </c>
      <c r="AJ4887" s="28">
        <f>+SUMIF('Input Sheet'!$S:$S,$AL4887,'Input Sheet'!N:N)</f>
        <v>0</v>
      </c>
      <c r="AK4887" s="28"/>
      <c r="AL4887" s="27" t="str">
        <f t="shared" si="381"/>
        <v>935-8500</v>
      </c>
      <c r="AM4887" s="34" t="str">
        <f t="shared" si="384"/>
        <v>Overall</v>
      </c>
      <c r="AN4887" s="34" t="str">
        <f t="shared" si="385"/>
        <v>OverallOther Income</v>
      </c>
      <c r="AO4887" s="35"/>
      <c r="AP4887" s="35"/>
      <c r="AQ4887" s="35"/>
    </row>
    <row r="4888" spans="1:43" x14ac:dyDescent="0.25">
      <c r="A4888" s="27" t="s">
        <v>103</v>
      </c>
      <c r="B4888" s="27" t="s">
        <v>104</v>
      </c>
      <c r="C4888" s="27" t="s">
        <v>104</v>
      </c>
      <c r="D4888" s="27" t="s">
        <v>120</v>
      </c>
      <c r="E4888" s="27" t="s">
        <v>713</v>
      </c>
      <c r="F4888" s="27" t="s">
        <v>1088</v>
      </c>
      <c r="G4888" s="27" t="s">
        <v>1089</v>
      </c>
      <c r="H4888" s="34" t="s">
        <v>109</v>
      </c>
      <c r="I4888" s="34" t="s">
        <v>110</v>
      </c>
      <c r="J4888" s="34" t="str">
        <f t="shared" si="382"/>
        <v>OverallOther Income</v>
      </c>
      <c r="K4888" s="34" t="str">
        <f t="shared" si="383"/>
        <v>936Other franchise/business expense</v>
      </c>
      <c r="L4888" s="28">
        <f>+SUMIF('TB 4-24'!M:M,$AL4888,'TB 4-24'!G:G)</f>
        <v>0</v>
      </c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>
        <f>+SUMIF('Input Sheet'!$S:$S,$AL4888,'Input Sheet'!C:C)</f>
        <v>0</v>
      </c>
      <c r="Z4888" s="28">
        <f>+SUMIF('Input Sheet'!$S:$S,$AL4888,'Input Sheet'!D:D)</f>
        <v>0</v>
      </c>
      <c r="AA4888" s="28">
        <f>+SUMIF('Input Sheet'!$S:$S,$AL4888,'Input Sheet'!E:E)</f>
        <v>0</v>
      </c>
      <c r="AB4888" s="28">
        <f>+SUMIF('Input Sheet'!$S:$S,$AL4888,'Input Sheet'!F:F)</f>
        <v>0</v>
      </c>
      <c r="AC4888" s="28">
        <f>+SUMIF('Input Sheet'!$S:$S,$AL4888,'Input Sheet'!G:G)</f>
        <v>0</v>
      </c>
      <c r="AD4888" s="28">
        <f>+SUMIF('Input Sheet'!$S:$S,$AL4888,'Input Sheet'!H:H)</f>
        <v>0</v>
      </c>
      <c r="AE4888" s="28">
        <f>+SUMIF('Input Sheet'!$S:$S,$AL4888,'Input Sheet'!I:I)</f>
        <v>0</v>
      </c>
      <c r="AF4888" s="28">
        <f>+SUMIF('Input Sheet'!$S:$S,$AL4888,'Input Sheet'!J:J)</f>
        <v>0</v>
      </c>
      <c r="AG4888" s="28">
        <f>+SUMIF('Input Sheet'!$S:$S,$AL4888,'Input Sheet'!K:K)</f>
        <v>0</v>
      </c>
      <c r="AH4888" s="28">
        <f>+SUMIF('Input Sheet'!$S:$S,$AL4888,'Input Sheet'!L:L)</f>
        <v>0</v>
      </c>
      <c r="AI4888" s="28">
        <f>+SUMIF('Input Sheet'!$S:$S,$AL4888,'Input Sheet'!M:M)</f>
        <v>0</v>
      </c>
      <c r="AJ4888" s="28">
        <f>+SUMIF('Input Sheet'!$S:$S,$AL4888,'Input Sheet'!N:N)</f>
        <v>0</v>
      </c>
      <c r="AK4888" s="28"/>
      <c r="AL4888" s="27" t="str">
        <f t="shared" si="381"/>
        <v>936-8520</v>
      </c>
      <c r="AM4888" s="34" t="str">
        <f t="shared" si="384"/>
        <v>Overall</v>
      </c>
      <c r="AN4888" s="34" t="str">
        <f t="shared" si="385"/>
        <v>OverallOther Income</v>
      </c>
      <c r="AO4888" s="35"/>
      <c r="AP4888" s="35"/>
      <c r="AQ4888" s="35"/>
    </row>
    <row r="4889" spans="1:43" x14ac:dyDescent="0.25">
      <c r="A4889" s="27" t="s">
        <v>103</v>
      </c>
      <c r="B4889" s="27" t="s">
        <v>104</v>
      </c>
      <c r="C4889" s="27" t="s">
        <v>104</v>
      </c>
      <c r="D4889" s="27" t="s">
        <v>120</v>
      </c>
      <c r="E4889" s="27" t="s">
        <v>712</v>
      </c>
      <c r="F4889" s="27" t="s">
        <v>1088</v>
      </c>
      <c r="G4889" s="27" t="s">
        <v>1089</v>
      </c>
      <c r="H4889" s="34" t="s">
        <v>109</v>
      </c>
      <c r="I4889" s="34" t="s">
        <v>110</v>
      </c>
      <c r="J4889" s="34" t="str">
        <f t="shared" si="382"/>
        <v>OverallOther Income</v>
      </c>
      <c r="K4889" s="34" t="str">
        <f t="shared" si="383"/>
        <v>935Other franchise/business expense</v>
      </c>
      <c r="L4889" s="28">
        <f>+SUMIF('TB 4-24'!M:M,$AL4889,'TB 4-24'!G:G)</f>
        <v>0</v>
      </c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>
        <f>+SUMIF('Input Sheet'!$S:$S,$AL4889,'Input Sheet'!C:C)</f>
        <v>0</v>
      </c>
      <c r="Z4889" s="28">
        <f>+SUMIF('Input Sheet'!$S:$S,$AL4889,'Input Sheet'!D:D)</f>
        <v>0</v>
      </c>
      <c r="AA4889" s="28">
        <f>+SUMIF('Input Sheet'!$S:$S,$AL4889,'Input Sheet'!E:E)</f>
        <v>0</v>
      </c>
      <c r="AB4889" s="28">
        <f>+SUMIF('Input Sheet'!$S:$S,$AL4889,'Input Sheet'!F:F)</f>
        <v>0</v>
      </c>
      <c r="AC4889" s="28">
        <f>+SUMIF('Input Sheet'!$S:$S,$AL4889,'Input Sheet'!G:G)</f>
        <v>0</v>
      </c>
      <c r="AD4889" s="28">
        <f>+SUMIF('Input Sheet'!$S:$S,$AL4889,'Input Sheet'!H:H)</f>
        <v>0</v>
      </c>
      <c r="AE4889" s="28">
        <f>+SUMIF('Input Sheet'!$S:$S,$AL4889,'Input Sheet'!I:I)</f>
        <v>0</v>
      </c>
      <c r="AF4889" s="28">
        <f>+SUMIF('Input Sheet'!$S:$S,$AL4889,'Input Sheet'!J:J)</f>
        <v>0</v>
      </c>
      <c r="AG4889" s="28">
        <f>+SUMIF('Input Sheet'!$S:$S,$AL4889,'Input Sheet'!K:K)</f>
        <v>0</v>
      </c>
      <c r="AH4889" s="28">
        <f>+SUMIF('Input Sheet'!$S:$S,$AL4889,'Input Sheet'!L:L)</f>
        <v>0</v>
      </c>
      <c r="AI4889" s="28">
        <f>+SUMIF('Input Sheet'!$S:$S,$AL4889,'Input Sheet'!M:M)</f>
        <v>0</v>
      </c>
      <c r="AJ4889" s="28">
        <f>+SUMIF('Input Sheet'!$S:$S,$AL4889,'Input Sheet'!N:N)</f>
        <v>0</v>
      </c>
      <c r="AK4889" s="28"/>
      <c r="AL4889" s="27" t="str">
        <f t="shared" si="381"/>
        <v>935-8520</v>
      </c>
      <c r="AM4889" s="34" t="str">
        <f t="shared" si="384"/>
        <v>Overall</v>
      </c>
      <c r="AN4889" s="34" t="str">
        <f t="shared" si="385"/>
        <v>OverallOther Income</v>
      </c>
      <c r="AO4889" s="35"/>
      <c r="AP4889" s="35"/>
      <c r="AQ4889" s="35"/>
    </row>
    <row r="4890" spans="1:43" x14ac:dyDescent="0.25">
      <c r="A4890" s="27" t="s">
        <v>103</v>
      </c>
      <c r="B4890" s="27" t="s">
        <v>104</v>
      </c>
      <c r="C4890" s="27" t="s">
        <v>104</v>
      </c>
      <c r="D4890" s="27" t="s">
        <v>185</v>
      </c>
      <c r="E4890" s="27" t="s">
        <v>713</v>
      </c>
      <c r="F4890" s="27" t="s">
        <v>1088</v>
      </c>
      <c r="G4890" s="27" t="s">
        <v>1089</v>
      </c>
      <c r="H4890" s="34" t="s">
        <v>109</v>
      </c>
      <c r="I4890" s="34" t="s">
        <v>110</v>
      </c>
      <c r="J4890" s="34" t="str">
        <f t="shared" si="382"/>
        <v>OverallOther Income</v>
      </c>
      <c r="K4890" s="34" t="str">
        <f t="shared" si="383"/>
        <v>936Other franchise/business expense</v>
      </c>
      <c r="L4890" s="28">
        <f>+SUMIF('TB 4-24'!M:M,$AL4890,'TB 4-24'!G:G)</f>
        <v>0</v>
      </c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>
        <f>+SUMIF('Input Sheet'!$S:$S,$AL4890,'Input Sheet'!C:C)</f>
        <v>0</v>
      </c>
      <c r="Z4890" s="28">
        <f>+SUMIF('Input Sheet'!$S:$S,$AL4890,'Input Sheet'!D:D)</f>
        <v>0</v>
      </c>
      <c r="AA4890" s="28">
        <f>+SUMIF('Input Sheet'!$S:$S,$AL4890,'Input Sheet'!E:E)</f>
        <v>0</v>
      </c>
      <c r="AB4890" s="28">
        <f>+SUMIF('Input Sheet'!$S:$S,$AL4890,'Input Sheet'!F:F)</f>
        <v>0</v>
      </c>
      <c r="AC4890" s="28">
        <f>+SUMIF('Input Sheet'!$S:$S,$AL4890,'Input Sheet'!G:G)</f>
        <v>0</v>
      </c>
      <c r="AD4890" s="28">
        <f>+SUMIF('Input Sheet'!$S:$S,$AL4890,'Input Sheet'!H:H)</f>
        <v>0</v>
      </c>
      <c r="AE4890" s="28">
        <f>+SUMIF('Input Sheet'!$S:$S,$AL4890,'Input Sheet'!I:I)</f>
        <v>0</v>
      </c>
      <c r="AF4890" s="28">
        <f>+SUMIF('Input Sheet'!$S:$S,$AL4890,'Input Sheet'!J:J)</f>
        <v>0</v>
      </c>
      <c r="AG4890" s="28">
        <f>+SUMIF('Input Sheet'!$S:$S,$AL4890,'Input Sheet'!K:K)</f>
        <v>0</v>
      </c>
      <c r="AH4890" s="28">
        <f>+SUMIF('Input Sheet'!$S:$S,$AL4890,'Input Sheet'!L:L)</f>
        <v>0</v>
      </c>
      <c r="AI4890" s="28">
        <f>+SUMIF('Input Sheet'!$S:$S,$AL4890,'Input Sheet'!M:M)</f>
        <v>0</v>
      </c>
      <c r="AJ4890" s="28">
        <f>+SUMIF('Input Sheet'!$S:$S,$AL4890,'Input Sheet'!N:N)</f>
        <v>0</v>
      </c>
      <c r="AK4890" s="28"/>
      <c r="AL4890" s="27" t="str">
        <f t="shared" si="381"/>
        <v>936-8540</v>
      </c>
      <c r="AM4890" s="34" t="str">
        <f t="shared" si="384"/>
        <v>Overall</v>
      </c>
      <c r="AN4890" s="34" t="str">
        <f t="shared" si="385"/>
        <v>OverallOther Income</v>
      </c>
      <c r="AO4890" s="35"/>
      <c r="AP4890" s="35"/>
      <c r="AQ4890" s="35"/>
    </row>
    <row r="4891" spans="1:43" x14ac:dyDescent="0.25">
      <c r="A4891" s="27" t="s">
        <v>103</v>
      </c>
      <c r="B4891" s="27" t="s">
        <v>104</v>
      </c>
      <c r="C4891" s="27" t="s">
        <v>104</v>
      </c>
      <c r="D4891" s="27" t="s">
        <v>185</v>
      </c>
      <c r="E4891" s="27" t="s">
        <v>712</v>
      </c>
      <c r="F4891" s="27" t="s">
        <v>1088</v>
      </c>
      <c r="G4891" s="27" t="s">
        <v>1089</v>
      </c>
      <c r="H4891" s="34" t="s">
        <v>109</v>
      </c>
      <c r="I4891" s="34" t="s">
        <v>110</v>
      </c>
      <c r="J4891" s="34" t="str">
        <f t="shared" si="382"/>
        <v>OverallOther Income</v>
      </c>
      <c r="K4891" s="34" t="str">
        <f t="shared" si="383"/>
        <v>935Other franchise/business expense</v>
      </c>
      <c r="L4891" s="28">
        <f>+SUMIF('TB 4-24'!M:M,$AL4891,'TB 4-24'!G:G)</f>
        <v>0</v>
      </c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>
        <f>+SUMIF('Input Sheet'!$S:$S,$AL4891,'Input Sheet'!C:C)</f>
        <v>0</v>
      </c>
      <c r="Z4891" s="28">
        <f>+SUMIF('Input Sheet'!$S:$S,$AL4891,'Input Sheet'!D:D)</f>
        <v>0</v>
      </c>
      <c r="AA4891" s="28">
        <f>+SUMIF('Input Sheet'!$S:$S,$AL4891,'Input Sheet'!E:E)</f>
        <v>0</v>
      </c>
      <c r="AB4891" s="28">
        <f>+SUMIF('Input Sheet'!$S:$S,$AL4891,'Input Sheet'!F:F)</f>
        <v>0</v>
      </c>
      <c r="AC4891" s="28">
        <f>+SUMIF('Input Sheet'!$S:$S,$AL4891,'Input Sheet'!G:G)</f>
        <v>0</v>
      </c>
      <c r="AD4891" s="28">
        <f>+SUMIF('Input Sheet'!$S:$S,$AL4891,'Input Sheet'!H:H)</f>
        <v>0</v>
      </c>
      <c r="AE4891" s="28">
        <f>+SUMIF('Input Sheet'!$S:$S,$AL4891,'Input Sheet'!I:I)</f>
        <v>0</v>
      </c>
      <c r="AF4891" s="28">
        <f>+SUMIF('Input Sheet'!$S:$S,$AL4891,'Input Sheet'!J:J)</f>
        <v>0</v>
      </c>
      <c r="AG4891" s="28">
        <f>+SUMIF('Input Sheet'!$S:$S,$AL4891,'Input Sheet'!K:K)</f>
        <v>0</v>
      </c>
      <c r="AH4891" s="28">
        <f>+SUMIF('Input Sheet'!$S:$S,$AL4891,'Input Sheet'!L:L)</f>
        <v>0</v>
      </c>
      <c r="AI4891" s="28">
        <f>+SUMIF('Input Sheet'!$S:$S,$AL4891,'Input Sheet'!M:M)</f>
        <v>0</v>
      </c>
      <c r="AJ4891" s="28">
        <f>+SUMIF('Input Sheet'!$S:$S,$AL4891,'Input Sheet'!N:N)</f>
        <v>0</v>
      </c>
      <c r="AK4891" s="28"/>
      <c r="AL4891" s="27" t="str">
        <f t="shared" si="381"/>
        <v>935-8540</v>
      </c>
      <c r="AM4891" s="34" t="str">
        <f t="shared" si="384"/>
        <v>Overall</v>
      </c>
      <c r="AN4891" s="34" t="str">
        <f t="shared" si="385"/>
        <v>OverallOther Income</v>
      </c>
      <c r="AO4891" s="35"/>
      <c r="AP4891" s="35"/>
      <c r="AQ4891" s="35"/>
    </row>
    <row r="4892" spans="1:43" x14ac:dyDescent="0.25">
      <c r="A4892" s="27" t="s">
        <v>103</v>
      </c>
      <c r="B4892" s="27" t="s">
        <v>104</v>
      </c>
      <c r="C4892" s="27" t="s">
        <v>104</v>
      </c>
      <c r="D4892" s="27" t="s">
        <v>186</v>
      </c>
      <c r="E4892" s="27" t="s">
        <v>713</v>
      </c>
      <c r="F4892" s="27" t="s">
        <v>1088</v>
      </c>
      <c r="G4892" s="27" t="s">
        <v>1089</v>
      </c>
      <c r="H4892" s="34" t="s">
        <v>109</v>
      </c>
      <c r="I4892" s="34" t="s">
        <v>110</v>
      </c>
      <c r="J4892" s="34" t="str">
        <f t="shared" si="382"/>
        <v>OverallOther Income</v>
      </c>
      <c r="K4892" s="34" t="str">
        <f t="shared" si="383"/>
        <v>936Other franchise/business expense</v>
      </c>
      <c r="L4892" s="28">
        <f>+SUMIF('TB 4-24'!M:M,$AL4892,'TB 4-24'!G:G)</f>
        <v>0</v>
      </c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>
        <f>+SUMIF('Input Sheet'!$S:$S,$AL4892,'Input Sheet'!C:C)</f>
        <v>0</v>
      </c>
      <c r="Z4892" s="28">
        <f>+SUMIF('Input Sheet'!$S:$S,$AL4892,'Input Sheet'!D:D)</f>
        <v>0</v>
      </c>
      <c r="AA4892" s="28">
        <f>+SUMIF('Input Sheet'!$S:$S,$AL4892,'Input Sheet'!E:E)</f>
        <v>0</v>
      </c>
      <c r="AB4892" s="28">
        <f>+SUMIF('Input Sheet'!$S:$S,$AL4892,'Input Sheet'!F:F)</f>
        <v>0</v>
      </c>
      <c r="AC4892" s="28">
        <f>+SUMIF('Input Sheet'!$S:$S,$AL4892,'Input Sheet'!G:G)</f>
        <v>0</v>
      </c>
      <c r="AD4892" s="28">
        <f>+SUMIF('Input Sheet'!$S:$S,$AL4892,'Input Sheet'!H:H)</f>
        <v>0</v>
      </c>
      <c r="AE4892" s="28">
        <f>+SUMIF('Input Sheet'!$S:$S,$AL4892,'Input Sheet'!I:I)</f>
        <v>0</v>
      </c>
      <c r="AF4892" s="28">
        <f>+SUMIF('Input Sheet'!$S:$S,$AL4892,'Input Sheet'!J:J)</f>
        <v>0</v>
      </c>
      <c r="AG4892" s="28">
        <f>+SUMIF('Input Sheet'!$S:$S,$AL4892,'Input Sheet'!K:K)</f>
        <v>0</v>
      </c>
      <c r="AH4892" s="28">
        <f>+SUMIF('Input Sheet'!$S:$S,$AL4892,'Input Sheet'!L:L)</f>
        <v>0</v>
      </c>
      <c r="AI4892" s="28">
        <f>+SUMIF('Input Sheet'!$S:$S,$AL4892,'Input Sheet'!M:M)</f>
        <v>0</v>
      </c>
      <c r="AJ4892" s="28">
        <f>+SUMIF('Input Sheet'!$S:$S,$AL4892,'Input Sheet'!N:N)</f>
        <v>0</v>
      </c>
      <c r="AK4892" s="28"/>
      <c r="AL4892" s="27" t="str">
        <f t="shared" si="381"/>
        <v>936-8570</v>
      </c>
      <c r="AM4892" s="34" t="str">
        <f t="shared" si="384"/>
        <v>Overall</v>
      </c>
      <c r="AN4892" s="34" t="str">
        <f t="shared" si="385"/>
        <v>OverallOther Income</v>
      </c>
      <c r="AO4892" s="35"/>
      <c r="AP4892" s="35"/>
      <c r="AQ4892" s="35"/>
    </row>
    <row r="4893" spans="1:43" x14ac:dyDescent="0.25">
      <c r="A4893" s="27" t="s">
        <v>103</v>
      </c>
      <c r="B4893" s="27" t="s">
        <v>104</v>
      </c>
      <c r="C4893" s="27" t="s">
        <v>104</v>
      </c>
      <c r="D4893" s="27" t="s">
        <v>186</v>
      </c>
      <c r="E4893" s="27" t="s">
        <v>712</v>
      </c>
      <c r="F4893" s="27" t="s">
        <v>1088</v>
      </c>
      <c r="G4893" s="27" t="s">
        <v>1089</v>
      </c>
      <c r="H4893" s="34" t="s">
        <v>109</v>
      </c>
      <c r="I4893" s="34" t="s">
        <v>110</v>
      </c>
      <c r="J4893" s="34" t="str">
        <f t="shared" si="382"/>
        <v>OverallOther Income</v>
      </c>
      <c r="K4893" s="34" t="str">
        <f t="shared" si="383"/>
        <v>935Other franchise/business expense</v>
      </c>
      <c r="L4893" s="28">
        <f>+SUMIF('TB 4-24'!M:M,$AL4893,'TB 4-24'!G:G)</f>
        <v>0</v>
      </c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>
        <f>+SUMIF('Input Sheet'!$S:$S,$AL4893,'Input Sheet'!C:C)</f>
        <v>0</v>
      </c>
      <c r="Z4893" s="28">
        <f>+SUMIF('Input Sheet'!$S:$S,$AL4893,'Input Sheet'!D:D)</f>
        <v>0</v>
      </c>
      <c r="AA4893" s="28">
        <f>+SUMIF('Input Sheet'!$S:$S,$AL4893,'Input Sheet'!E:E)</f>
        <v>0</v>
      </c>
      <c r="AB4893" s="28">
        <f>+SUMIF('Input Sheet'!$S:$S,$AL4893,'Input Sheet'!F:F)</f>
        <v>0</v>
      </c>
      <c r="AC4893" s="28">
        <f>+SUMIF('Input Sheet'!$S:$S,$AL4893,'Input Sheet'!G:G)</f>
        <v>0</v>
      </c>
      <c r="AD4893" s="28">
        <f>+SUMIF('Input Sheet'!$S:$S,$AL4893,'Input Sheet'!H:H)</f>
        <v>0</v>
      </c>
      <c r="AE4893" s="28">
        <f>+SUMIF('Input Sheet'!$S:$S,$AL4893,'Input Sheet'!I:I)</f>
        <v>0</v>
      </c>
      <c r="AF4893" s="28">
        <f>+SUMIF('Input Sheet'!$S:$S,$AL4893,'Input Sheet'!J:J)</f>
        <v>0</v>
      </c>
      <c r="AG4893" s="28">
        <f>+SUMIF('Input Sheet'!$S:$S,$AL4893,'Input Sheet'!K:K)</f>
        <v>0</v>
      </c>
      <c r="AH4893" s="28">
        <f>+SUMIF('Input Sheet'!$S:$S,$AL4893,'Input Sheet'!L:L)</f>
        <v>0</v>
      </c>
      <c r="AI4893" s="28">
        <f>+SUMIF('Input Sheet'!$S:$S,$AL4893,'Input Sheet'!M:M)</f>
        <v>0</v>
      </c>
      <c r="AJ4893" s="28">
        <f>+SUMIF('Input Sheet'!$S:$S,$AL4893,'Input Sheet'!N:N)</f>
        <v>0</v>
      </c>
      <c r="AK4893" s="28"/>
      <c r="AL4893" s="27" t="str">
        <f t="shared" si="381"/>
        <v>935-8570</v>
      </c>
      <c r="AM4893" s="34" t="str">
        <f t="shared" si="384"/>
        <v>Overall</v>
      </c>
      <c r="AN4893" s="34" t="str">
        <f t="shared" si="385"/>
        <v>OverallOther Income</v>
      </c>
      <c r="AO4893" s="35"/>
      <c r="AP4893" s="35"/>
      <c r="AQ4893" s="35"/>
    </row>
    <row r="4894" spans="1:43" x14ac:dyDescent="0.25">
      <c r="A4894" s="27" t="s">
        <v>103</v>
      </c>
      <c r="B4894" s="27" t="s">
        <v>104</v>
      </c>
      <c r="C4894" s="27" t="s">
        <v>104</v>
      </c>
      <c r="D4894" s="27" t="s">
        <v>121</v>
      </c>
      <c r="E4894" s="27" t="s">
        <v>713</v>
      </c>
      <c r="F4894" s="27" t="s">
        <v>1088</v>
      </c>
      <c r="G4894" s="27" t="s">
        <v>1089</v>
      </c>
      <c r="H4894" s="34" t="s">
        <v>109</v>
      </c>
      <c r="I4894" s="34" t="s">
        <v>110</v>
      </c>
      <c r="J4894" s="34" t="str">
        <f t="shared" si="382"/>
        <v>OverallOther Income</v>
      </c>
      <c r="K4894" s="34" t="str">
        <f t="shared" si="383"/>
        <v>936Other franchise/business expense</v>
      </c>
      <c r="L4894" s="28">
        <f>+SUMIF('TB 4-24'!M:M,$AL4894,'TB 4-24'!G:G)</f>
        <v>0</v>
      </c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>
        <f>+SUMIF('Input Sheet'!$S:$S,$AL4894,'Input Sheet'!C:C)</f>
        <v>0</v>
      </c>
      <c r="Z4894" s="28">
        <f>+SUMIF('Input Sheet'!$S:$S,$AL4894,'Input Sheet'!D:D)</f>
        <v>0</v>
      </c>
      <c r="AA4894" s="28">
        <f>+SUMIF('Input Sheet'!$S:$S,$AL4894,'Input Sheet'!E:E)</f>
        <v>0</v>
      </c>
      <c r="AB4894" s="28">
        <f>+SUMIF('Input Sheet'!$S:$S,$AL4894,'Input Sheet'!F:F)</f>
        <v>0</v>
      </c>
      <c r="AC4894" s="28">
        <f>+SUMIF('Input Sheet'!$S:$S,$AL4894,'Input Sheet'!G:G)</f>
        <v>0</v>
      </c>
      <c r="AD4894" s="28">
        <f>+SUMIF('Input Sheet'!$S:$S,$AL4894,'Input Sheet'!H:H)</f>
        <v>0</v>
      </c>
      <c r="AE4894" s="28">
        <f>+SUMIF('Input Sheet'!$S:$S,$AL4894,'Input Sheet'!I:I)</f>
        <v>0</v>
      </c>
      <c r="AF4894" s="28">
        <f>+SUMIF('Input Sheet'!$S:$S,$AL4894,'Input Sheet'!J:J)</f>
        <v>0</v>
      </c>
      <c r="AG4894" s="28">
        <f>+SUMIF('Input Sheet'!$S:$S,$AL4894,'Input Sheet'!K:K)</f>
        <v>0</v>
      </c>
      <c r="AH4894" s="28">
        <f>+SUMIF('Input Sheet'!$S:$S,$AL4894,'Input Sheet'!L:L)</f>
        <v>0</v>
      </c>
      <c r="AI4894" s="28">
        <f>+SUMIF('Input Sheet'!$S:$S,$AL4894,'Input Sheet'!M:M)</f>
        <v>0</v>
      </c>
      <c r="AJ4894" s="28">
        <f>+SUMIF('Input Sheet'!$S:$S,$AL4894,'Input Sheet'!N:N)</f>
        <v>0</v>
      </c>
      <c r="AK4894" s="28"/>
      <c r="AL4894" s="27" t="str">
        <f t="shared" si="381"/>
        <v>936-8800</v>
      </c>
      <c r="AM4894" s="34" t="str">
        <f t="shared" si="384"/>
        <v>Overall</v>
      </c>
      <c r="AN4894" s="34" t="str">
        <f t="shared" si="385"/>
        <v>OverallOther Income</v>
      </c>
      <c r="AO4894" s="35"/>
      <c r="AP4894" s="35"/>
      <c r="AQ4894" s="35"/>
    </row>
    <row r="4895" spans="1:43" x14ac:dyDescent="0.25">
      <c r="A4895" s="27" t="s">
        <v>103</v>
      </c>
      <c r="B4895" s="27" t="s">
        <v>104</v>
      </c>
      <c r="C4895" s="27" t="s">
        <v>104</v>
      </c>
      <c r="D4895" s="27" t="s">
        <v>121</v>
      </c>
      <c r="E4895" s="27" t="s">
        <v>712</v>
      </c>
      <c r="F4895" s="27" t="s">
        <v>1088</v>
      </c>
      <c r="G4895" s="27" t="s">
        <v>1089</v>
      </c>
      <c r="H4895" s="34" t="s">
        <v>109</v>
      </c>
      <c r="I4895" s="34" t="s">
        <v>110</v>
      </c>
      <c r="J4895" s="34" t="str">
        <f t="shared" si="382"/>
        <v>OverallOther Income</v>
      </c>
      <c r="K4895" s="34" t="str">
        <f t="shared" si="383"/>
        <v>935Other franchise/business expense</v>
      </c>
      <c r="L4895" s="28">
        <f>+SUMIF('TB 4-24'!M:M,$AL4895,'TB 4-24'!G:G)</f>
        <v>0</v>
      </c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>
        <f>+SUMIF('Input Sheet'!$S:$S,$AL4895,'Input Sheet'!C:C)</f>
        <v>0</v>
      </c>
      <c r="Z4895" s="28">
        <f>+SUMIF('Input Sheet'!$S:$S,$AL4895,'Input Sheet'!D:D)</f>
        <v>0</v>
      </c>
      <c r="AA4895" s="28">
        <f>+SUMIF('Input Sheet'!$S:$S,$AL4895,'Input Sheet'!E:E)</f>
        <v>0</v>
      </c>
      <c r="AB4895" s="28">
        <f>+SUMIF('Input Sheet'!$S:$S,$AL4895,'Input Sheet'!F:F)</f>
        <v>0</v>
      </c>
      <c r="AC4895" s="28">
        <f>+SUMIF('Input Sheet'!$S:$S,$AL4895,'Input Sheet'!G:G)</f>
        <v>0</v>
      </c>
      <c r="AD4895" s="28">
        <f>+SUMIF('Input Sheet'!$S:$S,$AL4895,'Input Sheet'!H:H)</f>
        <v>0</v>
      </c>
      <c r="AE4895" s="28">
        <f>+SUMIF('Input Sheet'!$S:$S,$AL4895,'Input Sheet'!I:I)</f>
        <v>0</v>
      </c>
      <c r="AF4895" s="28">
        <f>+SUMIF('Input Sheet'!$S:$S,$AL4895,'Input Sheet'!J:J)</f>
        <v>0</v>
      </c>
      <c r="AG4895" s="28">
        <f>+SUMIF('Input Sheet'!$S:$S,$AL4895,'Input Sheet'!K:K)</f>
        <v>0</v>
      </c>
      <c r="AH4895" s="28">
        <f>+SUMIF('Input Sheet'!$S:$S,$AL4895,'Input Sheet'!L:L)</f>
        <v>0</v>
      </c>
      <c r="AI4895" s="28">
        <f>+SUMIF('Input Sheet'!$S:$S,$AL4895,'Input Sheet'!M:M)</f>
        <v>0</v>
      </c>
      <c r="AJ4895" s="28">
        <f>+SUMIF('Input Sheet'!$S:$S,$AL4895,'Input Sheet'!N:N)</f>
        <v>0</v>
      </c>
      <c r="AK4895" s="28"/>
      <c r="AL4895" s="27" t="str">
        <f t="shared" si="381"/>
        <v>935-8800</v>
      </c>
      <c r="AM4895" s="34" t="str">
        <f t="shared" si="384"/>
        <v>Overall</v>
      </c>
      <c r="AN4895" s="34" t="str">
        <f t="shared" si="385"/>
        <v>OverallOther Income</v>
      </c>
      <c r="AO4895" s="35"/>
      <c r="AP4895" s="35"/>
      <c r="AQ4895" s="35"/>
    </row>
    <row r="4896" spans="1:43" x14ac:dyDescent="0.25">
      <c r="A4896" s="27" t="s">
        <v>103</v>
      </c>
      <c r="B4896" s="27" t="s">
        <v>104</v>
      </c>
      <c r="C4896" s="27" t="s">
        <v>104</v>
      </c>
      <c r="D4896" s="27" t="s">
        <v>152</v>
      </c>
      <c r="E4896" s="27" t="s">
        <v>713</v>
      </c>
      <c r="F4896" s="27" t="s">
        <v>1088</v>
      </c>
      <c r="G4896" s="27" t="s">
        <v>1089</v>
      </c>
      <c r="H4896" s="34" t="s">
        <v>109</v>
      </c>
      <c r="I4896" s="34" t="s">
        <v>110</v>
      </c>
      <c r="J4896" s="34" t="str">
        <f t="shared" si="382"/>
        <v>OverallOther Income</v>
      </c>
      <c r="K4896" s="34" t="str">
        <f t="shared" si="383"/>
        <v>936Other franchise/business expense</v>
      </c>
      <c r="L4896" s="28">
        <f>+SUMIF('TB 4-24'!M:M,$AL4896,'TB 4-24'!G:G)</f>
        <v>0</v>
      </c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>
        <f>+SUMIF('Input Sheet'!$S:$S,$AL4896,'Input Sheet'!C:C)</f>
        <v>0</v>
      </c>
      <c r="Z4896" s="28">
        <f>+SUMIF('Input Sheet'!$S:$S,$AL4896,'Input Sheet'!D:D)</f>
        <v>0</v>
      </c>
      <c r="AA4896" s="28">
        <f>+SUMIF('Input Sheet'!$S:$S,$AL4896,'Input Sheet'!E:E)</f>
        <v>0</v>
      </c>
      <c r="AB4896" s="28">
        <f>+SUMIF('Input Sheet'!$S:$S,$AL4896,'Input Sheet'!F:F)</f>
        <v>0</v>
      </c>
      <c r="AC4896" s="28">
        <f>+SUMIF('Input Sheet'!$S:$S,$AL4896,'Input Sheet'!G:G)</f>
        <v>0</v>
      </c>
      <c r="AD4896" s="28">
        <f>+SUMIF('Input Sheet'!$S:$S,$AL4896,'Input Sheet'!H:H)</f>
        <v>0</v>
      </c>
      <c r="AE4896" s="28">
        <f>+SUMIF('Input Sheet'!$S:$S,$AL4896,'Input Sheet'!I:I)</f>
        <v>0</v>
      </c>
      <c r="AF4896" s="28">
        <f>+SUMIF('Input Sheet'!$S:$S,$AL4896,'Input Sheet'!J:J)</f>
        <v>0</v>
      </c>
      <c r="AG4896" s="28">
        <f>+SUMIF('Input Sheet'!$S:$S,$AL4896,'Input Sheet'!K:K)</f>
        <v>0</v>
      </c>
      <c r="AH4896" s="28">
        <f>+SUMIF('Input Sheet'!$S:$S,$AL4896,'Input Sheet'!L:L)</f>
        <v>0</v>
      </c>
      <c r="AI4896" s="28">
        <f>+SUMIF('Input Sheet'!$S:$S,$AL4896,'Input Sheet'!M:M)</f>
        <v>0</v>
      </c>
      <c r="AJ4896" s="28">
        <f>+SUMIF('Input Sheet'!$S:$S,$AL4896,'Input Sheet'!N:N)</f>
        <v>0</v>
      </c>
      <c r="AK4896" s="28"/>
      <c r="AL4896" s="27" t="str">
        <f t="shared" si="381"/>
        <v>936-8805</v>
      </c>
      <c r="AM4896" s="34" t="str">
        <f t="shared" si="384"/>
        <v>Overall</v>
      </c>
      <c r="AN4896" s="34" t="str">
        <f t="shared" si="385"/>
        <v>OverallOther Income</v>
      </c>
      <c r="AO4896" s="35"/>
      <c r="AP4896" s="35"/>
      <c r="AQ4896" s="35"/>
    </row>
    <row r="4897" spans="1:43" x14ac:dyDescent="0.25">
      <c r="A4897" s="27" t="s">
        <v>103</v>
      </c>
      <c r="B4897" s="27" t="s">
        <v>104</v>
      </c>
      <c r="C4897" s="27" t="s">
        <v>104</v>
      </c>
      <c r="D4897" s="27" t="s">
        <v>152</v>
      </c>
      <c r="E4897" s="27" t="s">
        <v>712</v>
      </c>
      <c r="F4897" s="27" t="s">
        <v>1088</v>
      </c>
      <c r="G4897" s="27" t="s">
        <v>1089</v>
      </c>
      <c r="H4897" s="34" t="s">
        <v>109</v>
      </c>
      <c r="I4897" s="34" t="s">
        <v>110</v>
      </c>
      <c r="J4897" s="34" t="str">
        <f t="shared" si="382"/>
        <v>OverallOther Income</v>
      </c>
      <c r="K4897" s="34" t="str">
        <f t="shared" si="383"/>
        <v>935Other franchise/business expense</v>
      </c>
      <c r="L4897" s="28">
        <f>+SUMIF('TB 4-24'!M:M,$AL4897,'TB 4-24'!G:G)</f>
        <v>0</v>
      </c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>
        <f>+SUMIF('Input Sheet'!$S:$S,$AL4897,'Input Sheet'!C:C)</f>
        <v>0</v>
      </c>
      <c r="Z4897" s="28">
        <f>+SUMIF('Input Sheet'!$S:$S,$AL4897,'Input Sheet'!D:D)</f>
        <v>0</v>
      </c>
      <c r="AA4897" s="28">
        <f>+SUMIF('Input Sheet'!$S:$S,$AL4897,'Input Sheet'!E:E)</f>
        <v>0</v>
      </c>
      <c r="AB4897" s="28">
        <f>+SUMIF('Input Sheet'!$S:$S,$AL4897,'Input Sheet'!F:F)</f>
        <v>0</v>
      </c>
      <c r="AC4897" s="28">
        <f>+SUMIF('Input Sheet'!$S:$S,$AL4897,'Input Sheet'!G:G)</f>
        <v>0</v>
      </c>
      <c r="AD4897" s="28">
        <f>+SUMIF('Input Sheet'!$S:$S,$AL4897,'Input Sheet'!H:H)</f>
        <v>0</v>
      </c>
      <c r="AE4897" s="28">
        <f>+SUMIF('Input Sheet'!$S:$S,$AL4897,'Input Sheet'!I:I)</f>
        <v>0</v>
      </c>
      <c r="AF4897" s="28">
        <f>+SUMIF('Input Sheet'!$S:$S,$AL4897,'Input Sheet'!J:J)</f>
        <v>0</v>
      </c>
      <c r="AG4897" s="28">
        <f>+SUMIF('Input Sheet'!$S:$S,$AL4897,'Input Sheet'!K:K)</f>
        <v>0</v>
      </c>
      <c r="AH4897" s="28">
        <f>+SUMIF('Input Sheet'!$S:$S,$AL4897,'Input Sheet'!L:L)</f>
        <v>0</v>
      </c>
      <c r="AI4897" s="28">
        <f>+SUMIF('Input Sheet'!$S:$S,$AL4897,'Input Sheet'!M:M)</f>
        <v>0</v>
      </c>
      <c r="AJ4897" s="28">
        <f>+SUMIF('Input Sheet'!$S:$S,$AL4897,'Input Sheet'!N:N)</f>
        <v>0</v>
      </c>
      <c r="AK4897" s="28"/>
      <c r="AL4897" s="27" t="str">
        <f t="shared" si="381"/>
        <v>935-8805</v>
      </c>
      <c r="AM4897" s="34" t="str">
        <f t="shared" si="384"/>
        <v>Overall</v>
      </c>
      <c r="AN4897" s="34" t="str">
        <f t="shared" si="385"/>
        <v>OverallOther Income</v>
      </c>
      <c r="AO4897" s="35"/>
      <c r="AP4897" s="35"/>
      <c r="AQ4897" s="35"/>
    </row>
    <row r="4898" spans="1:43" x14ac:dyDescent="0.25">
      <c r="A4898" s="27" t="s">
        <v>103</v>
      </c>
      <c r="B4898" s="27" t="s">
        <v>104</v>
      </c>
      <c r="C4898" s="27" t="s">
        <v>104</v>
      </c>
      <c r="D4898" s="27" t="s">
        <v>187</v>
      </c>
      <c r="E4898" s="27" t="s">
        <v>713</v>
      </c>
      <c r="F4898" s="27" t="s">
        <v>1088</v>
      </c>
      <c r="G4898" s="27" t="s">
        <v>1089</v>
      </c>
      <c r="H4898" s="34" t="s">
        <v>109</v>
      </c>
      <c r="I4898" s="34" t="s">
        <v>110</v>
      </c>
      <c r="J4898" s="34" t="str">
        <f t="shared" si="382"/>
        <v>OverallOther Income</v>
      </c>
      <c r="K4898" s="34" t="str">
        <f t="shared" si="383"/>
        <v>936Other franchise/business expense</v>
      </c>
      <c r="L4898" s="28">
        <f>+SUMIF('TB 4-24'!M:M,$AL4898,'TB 4-24'!G:G)</f>
        <v>0</v>
      </c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>
        <f>+SUMIF('Input Sheet'!$S:$S,$AL4898,'Input Sheet'!C:C)</f>
        <v>0</v>
      </c>
      <c r="Z4898" s="28">
        <f>+SUMIF('Input Sheet'!$S:$S,$AL4898,'Input Sheet'!D:D)</f>
        <v>0</v>
      </c>
      <c r="AA4898" s="28">
        <f>+SUMIF('Input Sheet'!$S:$S,$AL4898,'Input Sheet'!E:E)</f>
        <v>0</v>
      </c>
      <c r="AB4898" s="28">
        <f>+SUMIF('Input Sheet'!$S:$S,$AL4898,'Input Sheet'!F:F)</f>
        <v>0</v>
      </c>
      <c r="AC4898" s="28">
        <f>+SUMIF('Input Sheet'!$S:$S,$AL4898,'Input Sheet'!G:G)</f>
        <v>0</v>
      </c>
      <c r="AD4898" s="28">
        <f>+SUMIF('Input Sheet'!$S:$S,$AL4898,'Input Sheet'!H:H)</f>
        <v>0</v>
      </c>
      <c r="AE4898" s="28">
        <f>+SUMIF('Input Sheet'!$S:$S,$AL4898,'Input Sheet'!I:I)</f>
        <v>0</v>
      </c>
      <c r="AF4898" s="28">
        <f>+SUMIF('Input Sheet'!$S:$S,$AL4898,'Input Sheet'!J:J)</f>
        <v>0</v>
      </c>
      <c r="AG4898" s="28">
        <f>+SUMIF('Input Sheet'!$S:$S,$AL4898,'Input Sheet'!K:K)</f>
        <v>0</v>
      </c>
      <c r="AH4898" s="28">
        <f>+SUMIF('Input Sheet'!$S:$S,$AL4898,'Input Sheet'!L:L)</f>
        <v>0</v>
      </c>
      <c r="AI4898" s="28">
        <f>+SUMIF('Input Sheet'!$S:$S,$AL4898,'Input Sheet'!M:M)</f>
        <v>0</v>
      </c>
      <c r="AJ4898" s="28">
        <f>+SUMIF('Input Sheet'!$S:$S,$AL4898,'Input Sheet'!N:N)</f>
        <v>0</v>
      </c>
      <c r="AK4898" s="28"/>
      <c r="AL4898" s="27" t="str">
        <f t="shared" si="381"/>
        <v>936-8820</v>
      </c>
      <c r="AM4898" s="34" t="str">
        <f t="shared" si="384"/>
        <v>Overall</v>
      </c>
      <c r="AN4898" s="34" t="str">
        <f t="shared" si="385"/>
        <v>OverallOther Income</v>
      </c>
      <c r="AO4898" s="35"/>
      <c r="AP4898" s="35"/>
      <c r="AQ4898" s="35"/>
    </row>
    <row r="4899" spans="1:43" x14ac:dyDescent="0.25">
      <c r="A4899" s="27" t="s">
        <v>103</v>
      </c>
      <c r="B4899" s="27" t="s">
        <v>104</v>
      </c>
      <c r="C4899" s="27" t="s">
        <v>104</v>
      </c>
      <c r="D4899" s="27" t="s">
        <v>187</v>
      </c>
      <c r="E4899" s="27" t="s">
        <v>712</v>
      </c>
      <c r="F4899" s="27" t="s">
        <v>1088</v>
      </c>
      <c r="G4899" s="27" t="s">
        <v>1089</v>
      </c>
      <c r="H4899" s="34" t="s">
        <v>109</v>
      </c>
      <c r="I4899" s="34" t="s">
        <v>110</v>
      </c>
      <c r="J4899" s="34" t="str">
        <f t="shared" si="382"/>
        <v>OverallOther Income</v>
      </c>
      <c r="K4899" s="34" t="str">
        <f t="shared" si="383"/>
        <v>935Other franchise/business expense</v>
      </c>
      <c r="L4899" s="28">
        <f>+SUMIF('TB 4-24'!M:M,$AL4899,'TB 4-24'!G:G)</f>
        <v>0</v>
      </c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>
        <f>+SUMIF('Input Sheet'!$S:$S,$AL4899,'Input Sheet'!C:C)</f>
        <v>0</v>
      </c>
      <c r="Z4899" s="28">
        <f>+SUMIF('Input Sheet'!$S:$S,$AL4899,'Input Sheet'!D:D)</f>
        <v>0</v>
      </c>
      <c r="AA4899" s="28">
        <f>+SUMIF('Input Sheet'!$S:$S,$AL4899,'Input Sheet'!E:E)</f>
        <v>0</v>
      </c>
      <c r="AB4899" s="28">
        <f>+SUMIF('Input Sheet'!$S:$S,$AL4899,'Input Sheet'!F:F)</f>
        <v>0</v>
      </c>
      <c r="AC4899" s="28">
        <f>+SUMIF('Input Sheet'!$S:$S,$AL4899,'Input Sheet'!G:G)</f>
        <v>0</v>
      </c>
      <c r="AD4899" s="28">
        <f>+SUMIF('Input Sheet'!$S:$S,$AL4899,'Input Sheet'!H:H)</f>
        <v>0</v>
      </c>
      <c r="AE4899" s="28">
        <f>+SUMIF('Input Sheet'!$S:$S,$AL4899,'Input Sheet'!I:I)</f>
        <v>0</v>
      </c>
      <c r="AF4899" s="28">
        <f>+SUMIF('Input Sheet'!$S:$S,$AL4899,'Input Sheet'!J:J)</f>
        <v>0</v>
      </c>
      <c r="AG4899" s="28">
        <f>+SUMIF('Input Sheet'!$S:$S,$AL4899,'Input Sheet'!K:K)</f>
        <v>0</v>
      </c>
      <c r="AH4899" s="28">
        <f>+SUMIF('Input Sheet'!$S:$S,$AL4899,'Input Sheet'!L:L)</f>
        <v>0</v>
      </c>
      <c r="AI4899" s="28">
        <f>+SUMIF('Input Sheet'!$S:$S,$AL4899,'Input Sheet'!M:M)</f>
        <v>0</v>
      </c>
      <c r="AJ4899" s="28">
        <f>+SUMIF('Input Sheet'!$S:$S,$AL4899,'Input Sheet'!N:N)</f>
        <v>0</v>
      </c>
      <c r="AK4899" s="28"/>
      <c r="AL4899" s="27" t="str">
        <f t="shared" si="381"/>
        <v>935-8820</v>
      </c>
      <c r="AM4899" s="34" t="str">
        <f t="shared" si="384"/>
        <v>Overall</v>
      </c>
      <c r="AN4899" s="34" t="str">
        <f t="shared" si="385"/>
        <v>OverallOther Income</v>
      </c>
      <c r="AO4899" s="35"/>
      <c r="AP4899" s="35"/>
      <c r="AQ4899" s="35"/>
    </row>
    <row r="4900" spans="1:43" x14ac:dyDescent="0.25">
      <c r="A4900" s="27" t="s">
        <v>103</v>
      </c>
      <c r="B4900" s="27" t="s">
        <v>104</v>
      </c>
      <c r="C4900" s="27" t="s">
        <v>104</v>
      </c>
      <c r="D4900" s="27" t="s">
        <v>1086</v>
      </c>
      <c r="E4900" s="27" t="s">
        <v>1086</v>
      </c>
      <c r="F4900" s="27" t="s">
        <v>1086</v>
      </c>
      <c r="G4900" s="27" t="s">
        <v>1089</v>
      </c>
      <c r="H4900" s="34" t="s">
        <v>109</v>
      </c>
      <c r="I4900" s="34" t="s">
        <v>110</v>
      </c>
      <c r="J4900" s="34" t="str">
        <f t="shared" si="382"/>
        <v>OverallOther Income</v>
      </c>
      <c r="K4900" s="34" t="str">
        <f t="shared" si="383"/>
        <v>POREVEOther franchise/business expense</v>
      </c>
      <c r="L4900" s="28">
        <f>+SUMIF('TB 4-24'!M:M,$AL4900,'TB 4-24'!G:G)</f>
        <v>0</v>
      </c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>
        <f>+SUMIF('Input Sheet'!$S:$S,$AL4900,'Input Sheet'!C:C)</f>
        <v>0</v>
      </c>
      <c r="Z4900" s="28">
        <f>+SUMIF('Input Sheet'!$S:$S,$AL4900,'Input Sheet'!D:D)</f>
        <v>0</v>
      </c>
      <c r="AA4900" s="28">
        <f>+SUMIF('Input Sheet'!$S:$S,$AL4900,'Input Sheet'!E:E)</f>
        <v>0</v>
      </c>
      <c r="AB4900" s="28">
        <f>+SUMIF('Input Sheet'!$S:$S,$AL4900,'Input Sheet'!F:F)</f>
        <v>0</v>
      </c>
      <c r="AC4900" s="28">
        <f>+SUMIF('Input Sheet'!$S:$S,$AL4900,'Input Sheet'!G:G)</f>
        <v>0</v>
      </c>
      <c r="AD4900" s="28">
        <f>+SUMIF('Input Sheet'!$S:$S,$AL4900,'Input Sheet'!H:H)</f>
        <v>0</v>
      </c>
      <c r="AE4900" s="28">
        <f>+SUMIF('Input Sheet'!$S:$S,$AL4900,'Input Sheet'!I:I)</f>
        <v>0</v>
      </c>
      <c r="AF4900" s="28">
        <f>+SUMIF('Input Sheet'!$S:$S,$AL4900,'Input Sheet'!J:J)</f>
        <v>0</v>
      </c>
      <c r="AG4900" s="28">
        <f>+SUMIF('Input Sheet'!$S:$S,$AL4900,'Input Sheet'!K:K)</f>
        <v>0</v>
      </c>
      <c r="AH4900" s="28">
        <f>+SUMIF('Input Sheet'!$S:$S,$AL4900,'Input Sheet'!L:L)</f>
        <v>0</v>
      </c>
      <c r="AI4900" s="28">
        <f>+SUMIF('Input Sheet'!$S:$S,$AL4900,'Input Sheet'!M:M)</f>
        <v>0</v>
      </c>
      <c r="AJ4900" s="28">
        <f>+SUMIF('Input Sheet'!$S:$S,$AL4900,'Input Sheet'!N:N)</f>
        <v>0</v>
      </c>
      <c r="AK4900" s="28"/>
      <c r="AL4900" s="27" t="str">
        <f t="shared" si="381"/>
        <v>POREVE-POREVE</v>
      </c>
      <c r="AM4900" s="34" t="str">
        <f t="shared" si="384"/>
        <v>Overall</v>
      </c>
      <c r="AN4900" s="34" t="str">
        <f t="shared" si="385"/>
        <v>OverallOther Income</v>
      </c>
      <c r="AO4900" s="35"/>
      <c r="AP4900" s="35"/>
      <c r="AQ4900" s="35"/>
    </row>
    <row r="4901" spans="1:43" x14ac:dyDescent="0.25">
      <c r="A4901" s="27" t="s">
        <v>103</v>
      </c>
      <c r="B4901" s="27" t="s">
        <v>104</v>
      </c>
      <c r="C4901" s="27" t="s">
        <v>104</v>
      </c>
      <c r="D4901" s="27" t="s">
        <v>281</v>
      </c>
      <c r="E4901" s="27">
        <v>150</v>
      </c>
      <c r="F4901" s="27" t="s">
        <v>1010</v>
      </c>
      <c r="G4901" s="27" t="s">
        <v>1011</v>
      </c>
      <c r="H4901" s="34" t="s">
        <v>109</v>
      </c>
      <c r="I4901" s="34" t="s">
        <v>110</v>
      </c>
      <c r="J4901" s="34" t="str">
        <f t="shared" si="382"/>
        <v>OverallOther Income</v>
      </c>
      <c r="K4901" s="34" t="str">
        <f t="shared" si="383"/>
        <v>150Service Salaries &amp; Commission - Toyota</v>
      </c>
      <c r="L4901" s="28">
        <f>+SUMIF('TB 4-24'!M:M,$AL4901,'TB 4-24'!G:G)</f>
        <v>0</v>
      </c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>
        <f>+SUMIF('Input Sheet'!$S:$S,$AL4901,'Input Sheet'!C:C)</f>
        <v>0</v>
      </c>
      <c r="Z4901" s="28">
        <f>+SUMIF('Input Sheet'!$S:$S,$AL4901,'Input Sheet'!D:D)</f>
        <v>0</v>
      </c>
      <c r="AA4901" s="28">
        <f>+SUMIF('Input Sheet'!$S:$S,$AL4901,'Input Sheet'!E:E)</f>
        <v>0</v>
      </c>
      <c r="AB4901" s="28">
        <f>+SUMIF('Input Sheet'!$S:$S,$AL4901,'Input Sheet'!F:F)</f>
        <v>0</v>
      </c>
      <c r="AC4901" s="28">
        <f>+SUMIF('Input Sheet'!$S:$S,$AL4901,'Input Sheet'!G:G)</f>
        <v>0</v>
      </c>
      <c r="AD4901" s="28">
        <f>+SUMIF('Input Sheet'!$S:$S,$AL4901,'Input Sheet'!H:H)</f>
        <v>0</v>
      </c>
      <c r="AE4901" s="28">
        <f>+SUMIF('Input Sheet'!$S:$S,$AL4901,'Input Sheet'!I:I)</f>
        <v>0</v>
      </c>
      <c r="AF4901" s="28">
        <f>+SUMIF('Input Sheet'!$S:$S,$AL4901,'Input Sheet'!J:J)</f>
        <v>0</v>
      </c>
      <c r="AG4901" s="28">
        <f>+SUMIF('Input Sheet'!$S:$S,$AL4901,'Input Sheet'!K:K)</f>
        <v>0</v>
      </c>
      <c r="AH4901" s="28">
        <f>+SUMIF('Input Sheet'!$S:$S,$AL4901,'Input Sheet'!L:L)</f>
        <v>0</v>
      </c>
      <c r="AI4901" s="28">
        <f>+SUMIF('Input Sheet'!$S:$S,$AL4901,'Input Sheet'!M:M)</f>
        <v>0</v>
      </c>
      <c r="AJ4901" s="28">
        <f>+SUMIF('Input Sheet'!$S:$S,$AL4901,'Input Sheet'!N:N)</f>
        <v>0</v>
      </c>
      <c r="AK4901" s="28"/>
      <c r="AL4901" s="27" t="str">
        <f t="shared" si="381"/>
        <v>150-7190</v>
      </c>
      <c r="AM4901" s="34" t="str">
        <f t="shared" si="384"/>
        <v>Overall</v>
      </c>
      <c r="AN4901" s="34" t="str">
        <f t="shared" si="385"/>
        <v>OverallOther Income</v>
      </c>
      <c r="AO4901" s="35"/>
      <c r="AP4901" s="35"/>
      <c r="AQ4901" s="35"/>
    </row>
    <row r="4902" spans="1:43" x14ac:dyDescent="0.25">
      <c r="A4902" s="27" t="s">
        <v>103</v>
      </c>
      <c r="B4902" s="27" t="s">
        <v>104</v>
      </c>
      <c r="C4902" s="27" t="s">
        <v>104</v>
      </c>
      <c r="D4902" s="27" t="s">
        <v>283</v>
      </c>
      <c r="E4902" s="27">
        <v>150</v>
      </c>
      <c r="F4902" s="27" t="s">
        <v>1005</v>
      </c>
      <c r="G4902" s="27" t="s">
        <v>1006</v>
      </c>
      <c r="H4902" s="34" t="s">
        <v>109</v>
      </c>
      <c r="I4902" s="34" t="s">
        <v>110</v>
      </c>
      <c r="J4902" s="34" t="str">
        <f t="shared" si="382"/>
        <v>OverallOther Income</v>
      </c>
      <c r="K4902" s="34" t="str">
        <f t="shared" si="383"/>
        <v>150Service Leave Expense - Toyota</v>
      </c>
      <c r="L4902" s="28">
        <f>+SUMIF('TB 4-24'!M:M,$AL4902,'TB 4-24'!G:G)</f>
        <v>0</v>
      </c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>
        <f>+SUMIF('Input Sheet'!$S:$S,$AL4902,'Input Sheet'!C:C)</f>
        <v>0</v>
      </c>
      <c r="Z4902" s="28">
        <f>+SUMIF('Input Sheet'!$S:$S,$AL4902,'Input Sheet'!D:D)</f>
        <v>0</v>
      </c>
      <c r="AA4902" s="28">
        <f>+SUMIF('Input Sheet'!$S:$S,$AL4902,'Input Sheet'!E:E)</f>
        <v>0</v>
      </c>
      <c r="AB4902" s="28">
        <f>+SUMIF('Input Sheet'!$S:$S,$AL4902,'Input Sheet'!F:F)</f>
        <v>0</v>
      </c>
      <c r="AC4902" s="28">
        <f>+SUMIF('Input Sheet'!$S:$S,$AL4902,'Input Sheet'!G:G)</f>
        <v>0</v>
      </c>
      <c r="AD4902" s="28">
        <f>+SUMIF('Input Sheet'!$S:$S,$AL4902,'Input Sheet'!H:H)</f>
        <v>0</v>
      </c>
      <c r="AE4902" s="28">
        <f>+SUMIF('Input Sheet'!$S:$S,$AL4902,'Input Sheet'!I:I)</f>
        <v>0</v>
      </c>
      <c r="AF4902" s="28">
        <f>+SUMIF('Input Sheet'!$S:$S,$AL4902,'Input Sheet'!J:J)</f>
        <v>0</v>
      </c>
      <c r="AG4902" s="28">
        <f>+SUMIF('Input Sheet'!$S:$S,$AL4902,'Input Sheet'!K:K)</f>
        <v>0</v>
      </c>
      <c r="AH4902" s="28">
        <f>+SUMIF('Input Sheet'!$S:$S,$AL4902,'Input Sheet'!L:L)</f>
        <v>0</v>
      </c>
      <c r="AI4902" s="28">
        <f>+SUMIF('Input Sheet'!$S:$S,$AL4902,'Input Sheet'!M:M)</f>
        <v>0</v>
      </c>
      <c r="AJ4902" s="28">
        <f>+SUMIF('Input Sheet'!$S:$S,$AL4902,'Input Sheet'!N:N)</f>
        <v>0</v>
      </c>
      <c r="AK4902" s="28"/>
      <c r="AL4902" s="27" t="str">
        <f t="shared" si="381"/>
        <v>150-7211</v>
      </c>
      <c r="AM4902" s="34" t="str">
        <f t="shared" si="384"/>
        <v>Overall</v>
      </c>
      <c r="AN4902" s="34" t="str">
        <f t="shared" si="385"/>
        <v>OverallOther Income</v>
      </c>
      <c r="AO4902" s="35"/>
      <c r="AP4902" s="35"/>
      <c r="AQ4902" s="35"/>
    </row>
    <row r="4903" spans="1:43" x14ac:dyDescent="0.25">
      <c r="A4903" s="27" t="s">
        <v>103</v>
      </c>
      <c r="B4903" s="27" t="s">
        <v>104</v>
      </c>
      <c r="C4903" s="27" t="s">
        <v>104</v>
      </c>
      <c r="D4903" s="27" t="s">
        <v>198</v>
      </c>
      <c r="E4903" s="27" t="s">
        <v>653</v>
      </c>
      <c r="F4903" s="27" t="s">
        <v>704</v>
      </c>
      <c r="G4903" s="27" t="s">
        <v>705</v>
      </c>
      <c r="H4903" s="34" t="s">
        <v>644</v>
      </c>
      <c r="I4903" s="34" t="s">
        <v>706</v>
      </c>
      <c r="J4903" s="34" t="str">
        <f t="shared" si="382"/>
        <v>Admin &amp; OtherProfessional Fees as % of Total Gross Profit</v>
      </c>
      <c r="K4903" s="34" t="str">
        <f t="shared" si="383"/>
        <v>140Professional Fees - Toyota</v>
      </c>
      <c r="L4903" s="28">
        <f>+SUMIF('TB 4-24'!M:M,$AL4903,'TB 4-24'!G:G)</f>
        <v>0</v>
      </c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>
        <f>+SUMIF('Input Sheet'!$S:$S,$AL4903,'Input Sheet'!C:C)</f>
        <v>0</v>
      </c>
      <c r="Z4903" s="28">
        <f>+SUMIF('Input Sheet'!$S:$S,$AL4903,'Input Sheet'!D:D)</f>
        <v>0</v>
      </c>
      <c r="AA4903" s="28">
        <f>+SUMIF('Input Sheet'!$S:$S,$AL4903,'Input Sheet'!E:E)</f>
        <v>0</v>
      </c>
      <c r="AB4903" s="28">
        <f>+SUMIF('Input Sheet'!$S:$S,$AL4903,'Input Sheet'!F:F)</f>
        <v>0</v>
      </c>
      <c r="AC4903" s="28">
        <f>+SUMIF('Input Sheet'!$S:$S,$AL4903,'Input Sheet'!G:G)</f>
        <v>0</v>
      </c>
      <c r="AD4903" s="28">
        <f>+SUMIF('Input Sheet'!$S:$S,$AL4903,'Input Sheet'!H:H)</f>
        <v>0</v>
      </c>
      <c r="AE4903" s="28">
        <f>+SUMIF('Input Sheet'!$S:$S,$AL4903,'Input Sheet'!I:I)</f>
        <v>0</v>
      </c>
      <c r="AF4903" s="28">
        <f>+SUMIF('Input Sheet'!$S:$S,$AL4903,'Input Sheet'!J:J)</f>
        <v>0</v>
      </c>
      <c r="AG4903" s="28">
        <f>+SUMIF('Input Sheet'!$S:$S,$AL4903,'Input Sheet'!K:K)</f>
        <v>0</v>
      </c>
      <c r="AH4903" s="28">
        <f>+SUMIF('Input Sheet'!$S:$S,$AL4903,'Input Sheet'!L:L)</f>
        <v>0</v>
      </c>
      <c r="AI4903" s="28">
        <f>+SUMIF('Input Sheet'!$S:$S,$AL4903,'Input Sheet'!M:M)</f>
        <v>0</v>
      </c>
      <c r="AJ4903" s="28">
        <f>+SUMIF('Input Sheet'!$S:$S,$AL4903,'Input Sheet'!N:N)</f>
        <v>0</v>
      </c>
      <c r="AK4903" s="28"/>
      <c r="AL4903" s="27" t="str">
        <f t="shared" si="381"/>
        <v>140-7905</v>
      </c>
      <c r="AM4903" s="34" t="str">
        <f t="shared" si="384"/>
        <v>Admin &amp; Other</v>
      </c>
      <c r="AN4903" s="34" t="str">
        <f t="shared" si="385"/>
        <v>Admin &amp; OtherProfessional Fees as % of Total Gross Profit</v>
      </c>
      <c r="AO4903" s="35"/>
      <c r="AP4903" s="35"/>
      <c r="AQ4903" s="35"/>
    </row>
    <row r="4904" spans="1:43" x14ac:dyDescent="0.25">
      <c r="A4904" s="27" t="s">
        <v>103</v>
      </c>
      <c r="B4904" s="27" t="s">
        <v>104</v>
      </c>
      <c r="C4904" s="27" t="s">
        <v>104</v>
      </c>
      <c r="D4904" s="27" t="s">
        <v>198</v>
      </c>
      <c r="E4904" s="27" t="s">
        <v>678</v>
      </c>
      <c r="F4904" s="27" t="s">
        <v>704</v>
      </c>
      <c r="G4904" s="27" t="s">
        <v>705</v>
      </c>
      <c r="H4904" s="34" t="s">
        <v>644</v>
      </c>
      <c r="I4904" s="34" t="s">
        <v>706</v>
      </c>
      <c r="J4904" s="34" t="str">
        <f t="shared" si="382"/>
        <v>Admin &amp; OtherProfessional Fees as % of Total Gross Profit</v>
      </c>
      <c r="K4904" s="34" t="str">
        <f t="shared" si="383"/>
        <v>121Professional Fees - Toyota</v>
      </c>
      <c r="L4904" s="28">
        <f>+SUMIF('TB 4-24'!M:M,$AL4904,'TB 4-24'!G:G)</f>
        <v>0</v>
      </c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>
        <f>+SUMIF('Input Sheet'!$S:$S,$AL4904,'Input Sheet'!C:C)</f>
        <v>0</v>
      </c>
      <c r="Z4904" s="28">
        <f>+SUMIF('Input Sheet'!$S:$S,$AL4904,'Input Sheet'!D:D)</f>
        <v>0</v>
      </c>
      <c r="AA4904" s="28">
        <f>+SUMIF('Input Sheet'!$S:$S,$AL4904,'Input Sheet'!E:E)</f>
        <v>0</v>
      </c>
      <c r="AB4904" s="28">
        <f>+SUMIF('Input Sheet'!$S:$S,$AL4904,'Input Sheet'!F:F)</f>
        <v>0</v>
      </c>
      <c r="AC4904" s="28">
        <f>+SUMIF('Input Sheet'!$S:$S,$AL4904,'Input Sheet'!G:G)</f>
        <v>0</v>
      </c>
      <c r="AD4904" s="28">
        <f>+SUMIF('Input Sheet'!$S:$S,$AL4904,'Input Sheet'!H:H)</f>
        <v>0</v>
      </c>
      <c r="AE4904" s="28">
        <f>+SUMIF('Input Sheet'!$S:$S,$AL4904,'Input Sheet'!I:I)</f>
        <v>0</v>
      </c>
      <c r="AF4904" s="28">
        <f>+SUMIF('Input Sheet'!$S:$S,$AL4904,'Input Sheet'!J:J)</f>
        <v>0</v>
      </c>
      <c r="AG4904" s="28">
        <f>+SUMIF('Input Sheet'!$S:$S,$AL4904,'Input Sheet'!K:K)</f>
        <v>0</v>
      </c>
      <c r="AH4904" s="28">
        <f>+SUMIF('Input Sheet'!$S:$S,$AL4904,'Input Sheet'!L:L)</f>
        <v>0</v>
      </c>
      <c r="AI4904" s="28">
        <f>+SUMIF('Input Sheet'!$S:$S,$AL4904,'Input Sheet'!M:M)</f>
        <v>0</v>
      </c>
      <c r="AJ4904" s="28">
        <f>+SUMIF('Input Sheet'!$S:$S,$AL4904,'Input Sheet'!N:N)</f>
        <v>0</v>
      </c>
      <c r="AK4904" s="28"/>
      <c r="AL4904" s="27" t="str">
        <f t="shared" si="381"/>
        <v>121-7905</v>
      </c>
      <c r="AM4904" s="34" t="str">
        <f t="shared" si="384"/>
        <v>Admin &amp; Other</v>
      </c>
      <c r="AN4904" s="34" t="str">
        <f t="shared" si="385"/>
        <v>Admin &amp; OtherProfessional Fees as % of Total Gross Profit</v>
      </c>
      <c r="AO4904" s="35"/>
      <c r="AP4904" s="35"/>
      <c r="AQ4904" s="35"/>
    </row>
    <row r="4905" spans="1:43" x14ac:dyDescent="0.25">
      <c r="A4905" s="27" t="s">
        <v>103</v>
      </c>
      <c r="B4905" s="27" t="s">
        <v>104</v>
      </c>
      <c r="C4905" s="27" t="s">
        <v>671</v>
      </c>
      <c r="D4905" s="27" t="s">
        <v>198</v>
      </c>
      <c r="E4905" s="27" t="s">
        <v>683</v>
      </c>
      <c r="F4905" s="27" t="s">
        <v>704</v>
      </c>
      <c r="G4905" s="27" t="s">
        <v>705</v>
      </c>
      <c r="H4905" s="34" t="s">
        <v>644</v>
      </c>
      <c r="I4905" s="34" t="s">
        <v>706</v>
      </c>
      <c r="J4905" s="34" t="str">
        <f t="shared" si="382"/>
        <v>Admin &amp; OtherProfessional Fees as % of Total Gross Profit</v>
      </c>
      <c r="K4905" s="34" t="str">
        <f t="shared" si="383"/>
        <v>340Professional Fees - Toyota</v>
      </c>
      <c r="L4905" s="28">
        <f>+SUMIF('TB 4-24'!M:M,$AL4905,'TB 4-24'!G:G)</f>
        <v>0</v>
      </c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>
        <f>+SUMIF('Input Sheet'!$S:$S,$AL4905,'Input Sheet'!C:C)</f>
        <v>0</v>
      </c>
      <c r="Z4905" s="28">
        <f>+SUMIF('Input Sheet'!$S:$S,$AL4905,'Input Sheet'!D:D)</f>
        <v>0</v>
      </c>
      <c r="AA4905" s="28">
        <f>+SUMIF('Input Sheet'!$S:$S,$AL4905,'Input Sheet'!E:E)</f>
        <v>0</v>
      </c>
      <c r="AB4905" s="28">
        <f>+SUMIF('Input Sheet'!$S:$S,$AL4905,'Input Sheet'!F:F)</f>
        <v>0</v>
      </c>
      <c r="AC4905" s="28">
        <f>+SUMIF('Input Sheet'!$S:$S,$AL4905,'Input Sheet'!G:G)</f>
        <v>0</v>
      </c>
      <c r="AD4905" s="28">
        <f>+SUMIF('Input Sheet'!$S:$S,$AL4905,'Input Sheet'!H:H)</f>
        <v>0</v>
      </c>
      <c r="AE4905" s="28">
        <f>+SUMIF('Input Sheet'!$S:$S,$AL4905,'Input Sheet'!I:I)</f>
        <v>0</v>
      </c>
      <c r="AF4905" s="28">
        <f>+SUMIF('Input Sheet'!$S:$S,$AL4905,'Input Sheet'!J:J)</f>
        <v>0</v>
      </c>
      <c r="AG4905" s="28">
        <f>+SUMIF('Input Sheet'!$S:$S,$AL4905,'Input Sheet'!K:K)</f>
        <v>0</v>
      </c>
      <c r="AH4905" s="28">
        <f>+SUMIF('Input Sheet'!$S:$S,$AL4905,'Input Sheet'!L:L)</f>
        <v>0</v>
      </c>
      <c r="AI4905" s="28">
        <f>+SUMIF('Input Sheet'!$S:$S,$AL4905,'Input Sheet'!M:M)</f>
        <v>0</v>
      </c>
      <c r="AJ4905" s="28">
        <f>+SUMIF('Input Sheet'!$S:$S,$AL4905,'Input Sheet'!N:N)</f>
        <v>0</v>
      </c>
      <c r="AK4905" s="28"/>
      <c r="AL4905" s="27" t="str">
        <f t="shared" si="381"/>
        <v>340-7905</v>
      </c>
      <c r="AM4905" s="34" t="str">
        <f t="shared" si="384"/>
        <v>Admin &amp; Other</v>
      </c>
      <c r="AN4905" s="34" t="str">
        <f t="shared" si="385"/>
        <v>Admin &amp; OtherProfessional Fees as % of Total Gross Profit</v>
      </c>
      <c r="AO4905" s="35"/>
      <c r="AP4905" s="35"/>
      <c r="AQ4905" s="35"/>
    </row>
    <row r="4906" spans="1:43" x14ac:dyDescent="0.25">
      <c r="A4906" s="27" t="s">
        <v>103</v>
      </c>
      <c r="B4906" s="27" t="s">
        <v>104</v>
      </c>
      <c r="C4906" s="27" t="s">
        <v>104</v>
      </c>
      <c r="D4906" s="27" t="s">
        <v>220</v>
      </c>
      <c r="E4906" s="27">
        <v>150</v>
      </c>
      <c r="F4906" s="27" t="s">
        <v>1027</v>
      </c>
      <c r="G4906" s="27" t="s">
        <v>1028</v>
      </c>
      <c r="H4906" s="34" t="s">
        <v>109</v>
      </c>
      <c r="I4906" s="34" t="s">
        <v>110</v>
      </c>
      <c r="J4906" s="34" t="str">
        <f t="shared" si="382"/>
        <v>OverallOther Income</v>
      </c>
      <c r="K4906" s="34" t="str">
        <f t="shared" si="383"/>
        <v>150Service Training expense - Toyota</v>
      </c>
      <c r="L4906" s="28">
        <f>+SUMIF('TB 4-24'!M:M,$AL4906,'TB 4-24'!G:G)</f>
        <v>0</v>
      </c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>
        <f>+SUMIF('Input Sheet'!$S:$S,$AL4906,'Input Sheet'!C:C)</f>
        <v>933.20726407696293</v>
      </c>
      <c r="Z4906" s="28">
        <f>+SUMIF('Input Sheet'!$S:$S,$AL4906,'Input Sheet'!D:D)</f>
        <v>933.20726407696293</v>
      </c>
      <c r="AA4906" s="28">
        <f>+SUMIF('Input Sheet'!$S:$S,$AL4906,'Input Sheet'!E:E)</f>
        <v>933.20726407696293</v>
      </c>
      <c r="AB4906" s="28">
        <f>+SUMIF('Input Sheet'!$S:$S,$AL4906,'Input Sheet'!F:F)</f>
        <v>933.20726407696293</v>
      </c>
      <c r="AC4906" s="28">
        <f>+SUMIF('Input Sheet'!$S:$S,$AL4906,'Input Sheet'!G:G)</f>
        <v>933.20726407696293</v>
      </c>
      <c r="AD4906" s="28">
        <f>+SUMIF('Input Sheet'!$S:$S,$AL4906,'Input Sheet'!H:H)</f>
        <v>933.20726407696293</v>
      </c>
      <c r="AE4906" s="28">
        <f>+SUMIF('Input Sheet'!$S:$S,$AL4906,'Input Sheet'!I:I)</f>
        <v>933.20726407696293</v>
      </c>
      <c r="AF4906" s="28">
        <f>+SUMIF('Input Sheet'!$S:$S,$AL4906,'Input Sheet'!J:J)</f>
        <v>933.20726407696293</v>
      </c>
      <c r="AG4906" s="28">
        <f>+SUMIF('Input Sheet'!$S:$S,$AL4906,'Input Sheet'!K:K)</f>
        <v>933.20726407696293</v>
      </c>
      <c r="AH4906" s="28">
        <f>+SUMIF('Input Sheet'!$S:$S,$AL4906,'Input Sheet'!L:L)</f>
        <v>933.20726407696293</v>
      </c>
      <c r="AI4906" s="28">
        <f>+SUMIF('Input Sheet'!$S:$S,$AL4906,'Input Sheet'!M:M)</f>
        <v>933.20726407696293</v>
      </c>
      <c r="AJ4906" s="28">
        <f>+SUMIF('Input Sheet'!$S:$S,$AL4906,'Input Sheet'!N:N)</f>
        <v>933.20726407696293</v>
      </c>
      <c r="AK4906" s="28"/>
      <c r="AL4906" s="27" t="str">
        <f t="shared" si="381"/>
        <v>150-7550</v>
      </c>
      <c r="AM4906" s="34" t="str">
        <f t="shared" si="384"/>
        <v>Overall</v>
      </c>
      <c r="AN4906" s="34" t="str">
        <f t="shared" si="385"/>
        <v>OverallOther Income</v>
      </c>
      <c r="AO4906" s="35"/>
      <c r="AP4906" s="35"/>
      <c r="AQ4906" s="35"/>
    </row>
    <row r="4907" spans="1:43" x14ac:dyDescent="0.25">
      <c r="A4907" s="27" t="s">
        <v>103</v>
      </c>
      <c r="B4907" s="27" t="s">
        <v>104</v>
      </c>
      <c r="C4907" s="27" t="s">
        <v>104</v>
      </c>
      <c r="D4907" s="27" t="s">
        <v>279</v>
      </c>
      <c r="E4907" s="27">
        <v>150</v>
      </c>
      <c r="F4907" s="27" t="s">
        <v>1010</v>
      </c>
      <c r="G4907" s="27" t="s">
        <v>1011</v>
      </c>
      <c r="H4907" s="34" t="s">
        <v>109</v>
      </c>
      <c r="I4907" s="34" t="s">
        <v>110</v>
      </c>
      <c r="J4907" s="34" t="str">
        <f t="shared" si="382"/>
        <v>OverallOther Income</v>
      </c>
      <c r="K4907" s="34" t="str">
        <f t="shared" si="383"/>
        <v>150Service Salaries &amp; Commission - Toyota</v>
      </c>
      <c r="L4907" s="28">
        <f>+SUMIF('TB 4-24'!M:M,$AL4907,'TB 4-24'!G:G)</f>
        <v>0</v>
      </c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>
        <f>+SUMIF('Input Sheet'!$S:$S,$AL4907,'Input Sheet'!C:C)</f>
        <v>0</v>
      </c>
      <c r="Z4907" s="28">
        <f>+SUMIF('Input Sheet'!$S:$S,$AL4907,'Input Sheet'!D:D)</f>
        <v>0</v>
      </c>
      <c r="AA4907" s="28">
        <f>+SUMIF('Input Sheet'!$S:$S,$AL4907,'Input Sheet'!E:E)</f>
        <v>0</v>
      </c>
      <c r="AB4907" s="28">
        <f>+SUMIF('Input Sheet'!$S:$S,$AL4907,'Input Sheet'!F:F)</f>
        <v>0</v>
      </c>
      <c r="AC4907" s="28">
        <f>+SUMIF('Input Sheet'!$S:$S,$AL4907,'Input Sheet'!G:G)</f>
        <v>0</v>
      </c>
      <c r="AD4907" s="28">
        <f>+SUMIF('Input Sheet'!$S:$S,$AL4907,'Input Sheet'!H:H)</f>
        <v>0</v>
      </c>
      <c r="AE4907" s="28">
        <f>+SUMIF('Input Sheet'!$S:$S,$AL4907,'Input Sheet'!I:I)</f>
        <v>0</v>
      </c>
      <c r="AF4907" s="28">
        <f>+SUMIF('Input Sheet'!$S:$S,$AL4907,'Input Sheet'!J:J)</f>
        <v>0</v>
      </c>
      <c r="AG4907" s="28">
        <f>+SUMIF('Input Sheet'!$S:$S,$AL4907,'Input Sheet'!K:K)</f>
        <v>0</v>
      </c>
      <c r="AH4907" s="28">
        <f>+SUMIF('Input Sheet'!$S:$S,$AL4907,'Input Sheet'!L:L)</f>
        <v>0</v>
      </c>
      <c r="AI4907" s="28">
        <f>+SUMIF('Input Sheet'!$S:$S,$AL4907,'Input Sheet'!M:M)</f>
        <v>0</v>
      </c>
      <c r="AJ4907" s="28">
        <f>+SUMIF('Input Sheet'!$S:$S,$AL4907,'Input Sheet'!N:N)</f>
        <v>0</v>
      </c>
      <c r="AK4907" s="28"/>
      <c r="AL4907" s="27" t="str">
        <f t="shared" si="381"/>
        <v>150-7170</v>
      </c>
      <c r="AM4907" s="34" t="str">
        <f t="shared" si="384"/>
        <v>Overall</v>
      </c>
      <c r="AN4907" s="34" t="str">
        <f t="shared" si="385"/>
        <v>OverallOther Income</v>
      </c>
      <c r="AO4907" s="35"/>
      <c r="AP4907" s="35"/>
      <c r="AQ4907" s="35"/>
    </row>
    <row r="4908" spans="1:43" x14ac:dyDescent="0.25">
      <c r="A4908" s="27" t="s">
        <v>103</v>
      </c>
      <c r="B4908" s="27" t="s">
        <v>104</v>
      </c>
      <c r="C4908" s="27" t="s">
        <v>104</v>
      </c>
      <c r="D4908" s="27" t="s">
        <v>198</v>
      </c>
      <c r="E4908" s="27" t="s">
        <v>684</v>
      </c>
      <c r="F4908" s="27" t="s">
        <v>704</v>
      </c>
      <c r="G4908" s="27" t="s">
        <v>705</v>
      </c>
      <c r="H4908" s="34" t="s">
        <v>644</v>
      </c>
      <c r="I4908" s="34" t="s">
        <v>706</v>
      </c>
      <c r="J4908" s="34" t="str">
        <f t="shared" si="382"/>
        <v>Admin &amp; OtherProfessional Fees as % of Total Gross Profit</v>
      </c>
      <c r="K4908" s="34" t="str">
        <f t="shared" si="383"/>
        <v>147Professional Fees - Toyota</v>
      </c>
      <c r="L4908" s="28">
        <f>+SUMIF('TB 4-24'!M:M,$AL4908,'TB 4-24'!G:G)</f>
        <v>0</v>
      </c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>
        <f>+SUMIF('Input Sheet'!$S:$S,$AL4908,'Input Sheet'!C:C)</f>
        <v>0</v>
      </c>
      <c r="Z4908" s="28">
        <f>+SUMIF('Input Sheet'!$S:$S,$AL4908,'Input Sheet'!D:D)</f>
        <v>0</v>
      </c>
      <c r="AA4908" s="28">
        <f>+SUMIF('Input Sheet'!$S:$S,$AL4908,'Input Sheet'!E:E)</f>
        <v>0</v>
      </c>
      <c r="AB4908" s="28">
        <f>+SUMIF('Input Sheet'!$S:$S,$AL4908,'Input Sheet'!F:F)</f>
        <v>0</v>
      </c>
      <c r="AC4908" s="28">
        <f>+SUMIF('Input Sheet'!$S:$S,$AL4908,'Input Sheet'!G:G)</f>
        <v>0</v>
      </c>
      <c r="AD4908" s="28">
        <f>+SUMIF('Input Sheet'!$S:$S,$AL4908,'Input Sheet'!H:H)</f>
        <v>0</v>
      </c>
      <c r="AE4908" s="28">
        <f>+SUMIF('Input Sheet'!$S:$S,$AL4908,'Input Sheet'!I:I)</f>
        <v>0</v>
      </c>
      <c r="AF4908" s="28">
        <f>+SUMIF('Input Sheet'!$S:$S,$AL4908,'Input Sheet'!J:J)</f>
        <v>0</v>
      </c>
      <c r="AG4908" s="28">
        <f>+SUMIF('Input Sheet'!$S:$S,$AL4908,'Input Sheet'!K:K)</f>
        <v>0</v>
      </c>
      <c r="AH4908" s="28">
        <f>+SUMIF('Input Sheet'!$S:$S,$AL4908,'Input Sheet'!L:L)</f>
        <v>0</v>
      </c>
      <c r="AI4908" s="28">
        <f>+SUMIF('Input Sheet'!$S:$S,$AL4908,'Input Sheet'!M:M)</f>
        <v>0</v>
      </c>
      <c r="AJ4908" s="28">
        <f>+SUMIF('Input Sheet'!$S:$S,$AL4908,'Input Sheet'!N:N)</f>
        <v>0</v>
      </c>
      <c r="AK4908" s="28"/>
      <c r="AL4908" s="27" t="str">
        <f t="shared" si="381"/>
        <v>147-7905</v>
      </c>
      <c r="AM4908" s="34" t="str">
        <f t="shared" si="384"/>
        <v>Admin &amp; Other</v>
      </c>
      <c r="AN4908" s="34" t="str">
        <f t="shared" si="385"/>
        <v>Admin &amp; OtherProfessional Fees as % of Total Gross Profit</v>
      </c>
      <c r="AO4908" s="35"/>
      <c r="AP4908" s="35"/>
      <c r="AQ4908" s="35"/>
    </row>
    <row r="4909" spans="1:43" x14ac:dyDescent="0.25">
      <c r="A4909" s="27" t="s">
        <v>103</v>
      </c>
      <c r="B4909" s="27" t="s">
        <v>104</v>
      </c>
      <c r="C4909" s="27" t="s">
        <v>657</v>
      </c>
      <c r="D4909" s="27" t="s">
        <v>198</v>
      </c>
      <c r="E4909" s="27" t="s">
        <v>662</v>
      </c>
      <c r="F4909" s="27" t="s">
        <v>704</v>
      </c>
      <c r="G4909" s="27" t="s">
        <v>705</v>
      </c>
      <c r="H4909" s="34" t="s">
        <v>644</v>
      </c>
      <c r="I4909" s="34" t="s">
        <v>706</v>
      </c>
      <c r="J4909" s="34" t="str">
        <f t="shared" si="382"/>
        <v>Admin &amp; OtherProfessional Fees as % of Total Gross Profit</v>
      </c>
      <c r="K4909" s="34" t="str">
        <f t="shared" si="383"/>
        <v>260Professional Fees - Toyota</v>
      </c>
      <c r="L4909" s="28">
        <f>+SUMIF('TB 4-24'!M:M,$AL4909,'TB 4-24'!G:G)</f>
        <v>0</v>
      </c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>
        <f>+SUMIF('Input Sheet'!$S:$S,$AL4909,'Input Sheet'!C:C)</f>
        <v>0</v>
      </c>
      <c r="Z4909" s="28">
        <f>+SUMIF('Input Sheet'!$S:$S,$AL4909,'Input Sheet'!D:D)</f>
        <v>0</v>
      </c>
      <c r="AA4909" s="28">
        <f>+SUMIF('Input Sheet'!$S:$S,$AL4909,'Input Sheet'!E:E)</f>
        <v>0</v>
      </c>
      <c r="AB4909" s="28">
        <f>+SUMIF('Input Sheet'!$S:$S,$AL4909,'Input Sheet'!F:F)</f>
        <v>0</v>
      </c>
      <c r="AC4909" s="28">
        <f>+SUMIF('Input Sheet'!$S:$S,$AL4909,'Input Sheet'!G:G)</f>
        <v>0</v>
      </c>
      <c r="AD4909" s="28">
        <f>+SUMIF('Input Sheet'!$S:$S,$AL4909,'Input Sheet'!H:H)</f>
        <v>0</v>
      </c>
      <c r="AE4909" s="28">
        <f>+SUMIF('Input Sheet'!$S:$S,$AL4909,'Input Sheet'!I:I)</f>
        <v>0</v>
      </c>
      <c r="AF4909" s="28">
        <f>+SUMIF('Input Sheet'!$S:$S,$AL4909,'Input Sheet'!J:J)</f>
        <v>0</v>
      </c>
      <c r="AG4909" s="28">
        <f>+SUMIF('Input Sheet'!$S:$S,$AL4909,'Input Sheet'!K:K)</f>
        <v>0</v>
      </c>
      <c r="AH4909" s="28">
        <f>+SUMIF('Input Sheet'!$S:$S,$AL4909,'Input Sheet'!L:L)</f>
        <v>0</v>
      </c>
      <c r="AI4909" s="28">
        <f>+SUMIF('Input Sheet'!$S:$S,$AL4909,'Input Sheet'!M:M)</f>
        <v>0</v>
      </c>
      <c r="AJ4909" s="28">
        <f>+SUMIF('Input Sheet'!$S:$S,$AL4909,'Input Sheet'!N:N)</f>
        <v>0</v>
      </c>
      <c r="AK4909" s="28"/>
      <c r="AL4909" s="27" t="str">
        <f t="shared" si="381"/>
        <v>260-7905</v>
      </c>
      <c r="AM4909" s="34" t="str">
        <f t="shared" si="384"/>
        <v>Admin &amp; Other</v>
      </c>
      <c r="AN4909" s="34" t="str">
        <f t="shared" si="385"/>
        <v>Admin &amp; OtherProfessional Fees as % of Total Gross Profit</v>
      </c>
      <c r="AO4909" s="35"/>
      <c r="AP4909" s="35"/>
      <c r="AQ4909" s="35"/>
    </row>
    <row r="4910" spans="1:43" x14ac:dyDescent="0.25">
      <c r="A4910" s="27" t="s">
        <v>103</v>
      </c>
      <c r="B4910" s="27" t="s">
        <v>104</v>
      </c>
      <c r="C4910" s="27" t="s">
        <v>663</v>
      </c>
      <c r="D4910" s="27" t="s">
        <v>198</v>
      </c>
      <c r="E4910" s="27" t="s">
        <v>668</v>
      </c>
      <c r="F4910" s="27" t="s">
        <v>704</v>
      </c>
      <c r="G4910" s="27" t="s">
        <v>705</v>
      </c>
      <c r="H4910" s="34" t="s">
        <v>644</v>
      </c>
      <c r="I4910" s="34" t="s">
        <v>706</v>
      </c>
      <c r="J4910" s="34" t="str">
        <f t="shared" si="382"/>
        <v>Admin &amp; OtherProfessional Fees as % of Total Gross Profit</v>
      </c>
      <c r="K4910" s="34" t="str">
        <f t="shared" si="383"/>
        <v>430Professional Fees - Toyota</v>
      </c>
      <c r="L4910" s="28">
        <f>+SUMIF('TB 4-24'!M:M,$AL4910,'TB 4-24'!G:G)</f>
        <v>0</v>
      </c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>
        <f>+SUMIF('Input Sheet'!$S:$S,$AL4910,'Input Sheet'!C:C)</f>
        <v>0</v>
      </c>
      <c r="Z4910" s="28">
        <f>+SUMIF('Input Sheet'!$S:$S,$AL4910,'Input Sheet'!D:D)</f>
        <v>0</v>
      </c>
      <c r="AA4910" s="28">
        <f>+SUMIF('Input Sheet'!$S:$S,$AL4910,'Input Sheet'!E:E)</f>
        <v>0</v>
      </c>
      <c r="AB4910" s="28">
        <f>+SUMIF('Input Sheet'!$S:$S,$AL4910,'Input Sheet'!F:F)</f>
        <v>0</v>
      </c>
      <c r="AC4910" s="28">
        <f>+SUMIF('Input Sheet'!$S:$S,$AL4910,'Input Sheet'!G:G)</f>
        <v>0</v>
      </c>
      <c r="AD4910" s="28">
        <f>+SUMIF('Input Sheet'!$S:$S,$AL4910,'Input Sheet'!H:H)</f>
        <v>0</v>
      </c>
      <c r="AE4910" s="28">
        <f>+SUMIF('Input Sheet'!$S:$S,$AL4910,'Input Sheet'!I:I)</f>
        <v>0</v>
      </c>
      <c r="AF4910" s="28">
        <f>+SUMIF('Input Sheet'!$S:$S,$AL4910,'Input Sheet'!J:J)</f>
        <v>0</v>
      </c>
      <c r="AG4910" s="28">
        <f>+SUMIF('Input Sheet'!$S:$S,$AL4910,'Input Sheet'!K:K)</f>
        <v>0</v>
      </c>
      <c r="AH4910" s="28">
        <f>+SUMIF('Input Sheet'!$S:$S,$AL4910,'Input Sheet'!L:L)</f>
        <v>0</v>
      </c>
      <c r="AI4910" s="28">
        <f>+SUMIF('Input Sheet'!$S:$S,$AL4910,'Input Sheet'!M:M)</f>
        <v>0</v>
      </c>
      <c r="AJ4910" s="28">
        <f>+SUMIF('Input Sheet'!$S:$S,$AL4910,'Input Sheet'!N:N)</f>
        <v>0</v>
      </c>
      <c r="AK4910" s="28"/>
      <c r="AL4910" s="27" t="str">
        <f t="shared" si="381"/>
        <v>430-7905</v>
      </c>
      <c r="AM4910" s="34" t="str">
        <f t="shared" si="384"/>
        <v>Admin &amp; Other</v>
      </c>
      <c r="AN4910" s="34" t="str">
        <f t="shared" si="385"/>
        <v>Admin &amp; OtherProfessional Fees as % of Total Gross Profit</v>
      </c>
      <c r="AO4910" s="35"/>
      <c r="AP4910" s="35"/>
      <c r="AQ4910" s="35"/>
    </row>
    <row r="4911" spans="1:43" x14ac:dyDescent="0.25">
      <c r="A4911" s="27" t="s">
        <v>103</v>
      </c>
      <c r="B4911" s="27" t="s">
        <v>104</v>
      </c>
      <c r="C4911" s="27" t="s">
        <v>663</v>
      </c>
      <c r="D4911" s="27" t="s">
        <v>198</v>
      </c>
      <c r="E4911" s="27" t="s">
        <v>669</v>
      </c>
      <c r="F4911" s="27" t="s">
        <v>704</v>
      </c>
      <c r="G4911" s="27" t="s">
        <v>705</v>
      </c>
      <c r="H4911" s="34" t="s">
        <v>644</v>
      </c>
      <c r="I4911" s="34" t="s">
        <v>706</v>
      </c>
      <c r="J4911" s="34" t="str">
        <f t="shared" si="382"/>
        <v>Admin &amp; OtherProfessional Fees as % of Total Gross Profit</v>
      </c>
      <c r="K4911" s="34" t="str">
        <f t="shared" si="383"/>
        <v>440Professional Fees - Toyota</v>
      </c>
      <c r="L4911" s="28">
        <f>+SUMIF('TB 4-24'!M:M,$AL4911,'TB 4-24'!G:G)</f>
        <v>0</v>
      </c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>
        <f>+SUMIF('Input Sheet'!$S:$S,$AL4911,'Input Sheet'!C:C)</f>
        <v>0</v>
      </c>
      <c r="Z4911" s="28">
        <f>+SUMIF('Input Sheet'!$S:$S,$AL4911,'Input Sheet'!D:D)</f>
        <v>0</v>
      </c>
      <c r="AA4911" s="28">
        <f>+SUMIF('Input Sheet'!$S:$S,$AL4911,'Input Sheet'!E:E)</f>
        <v>0</v>
      </c>
      <c r="AB4911" s="28">
        <f>+SUMIF('Input Sheet'!$S:$S,$AL4911,'Input Sheet'!F:F)</f>
        <v>0</v>
      </c>
      <c r="AC4911" s="28">
        <f>+SUMIF('Input Sheet'!$S:$S,$AL4911,'Input Sheet'!G:G)</f>
        <v>0</v>
      </c>
      <c r="AD4911" s="28">
        <f>+SUMIF('Input Sheet'!$S:$S,$AL4911,'Input Sheet'!H:H)</f>
        <v>0</v>
      </c>
      <c r="AE4911" s="28">
        <f>+SUMIF('Input Sheet'!$S:$S,$AL4911,'Input Sheet'!I:I)</f>
        <v>0</v>
      </c>
      <c r="AF4911" s="28">
        <f>+SUMIF('Input Sheet'!$S:$S,$AL4911,'Input Sheet'!J:J)</f>
        <v>0</v>
      </c>
      <c r="AG4911" s="28">
        <f>+SUMIF('Input Sheet'!$S:$S,$AL4911,'Input Sheet'!K:K)</f>
        <v>0</v>
      </c>
      <c r="AH4911" s="28">
        <f>+SUMIF('Input Sheet'!$S:$S,$AL4911,'Input Sheet'!L:L)</f>
        <v>0</v>
      </c>
      <c r="AI4911" s="28">
        <f>+SUMIF('Input Sheet'!$S:$S,$AL4911,'Input Sheet'!M:M)</f>
        <v>0</v>
      </c>
      <c r="AJ4911" s="28">
        <f>+SUMIF('Input Sheet'!$S:$S,$AL4911,'Input Sheet'!N:N)</f>
        <v>0</v>
      </c>
      <c r="AK4911" s="28"/>
      <c r="AL4911" s="27" t="str">
        <f t="shared" si="381"/>
        <v>440-7905</v>
      </c>
      <c r="AM4911" s="34" t="str">
        <f t="shared" si="384"/>
        <v>Admin &amp; Other</v>
      </c>
      <c r="AN4911" s="34" t="str">
        <f t="shared" si="385"/>
        <v>Admin &amp; OtherProfessional Fees as % of Total Gross Profit</v>
      </c>
      <c r="AO4911" s="35"/>
      <c r="AP4911" s="35"/>
      <c r="AQ4911" s="35"/>
    </row>
    <row r="4912" spans="1:43" x14ac:dyDescent="0.25">
      <c r="A4912" s="27" t="s">
        <v>103</v>
      </c>
      <c r="B4912" s="27" t="s">
        <v>104</v>
      </c>
      <c r="C4912" s="27" t="s">
        <v>671</v>
      </c>
      <c r="D4912" s="27" t="s">
        <v>198</v>
      </c>
      <c r="E4912" s="27" t="s">
        <v>675</v>
      </c>
      <c r="F4912" s="27" t="s">
        <v>704</v>
      </c>
      <c r="G4912" s="27" t="s">
        <v>705</v>
      </c>
      <c r="H4912" s="34" t="s">
        <v>644</v>
      </c>
      <c r="I4912" s="34" t="s">
        <v>706</v>
      </c>
      <c r="J4912" s="34" t="str">
        <f t="shared" si="382"/>
        <v>Admin &amp; OtherProfessional Fees as % of Total Gross Profit</v>
      </c>
      <c r="K4912" s="34" t="str">
        <f t="shared" si="383"/>
        <v>330Professional Fees - Toyota</v>
      </c>
      <c r="L4912" s="28">
        <f>+SUMIF('TB 4-24'!M:M,$AL4912,'TB 4-24'!G:G)</f>
        <v>0</v>
      </c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>
        <f>+SUMIF('Input Sheet'!$S:$S,$AL4912,'Input Sheet'!C:C)</f>
        <v>0</v>
      </c>
      <c r="Z4912" s="28">
        <f>+SUMIF('Input Sheet'!$S:$S,$AL4912,'Input Sheet'!D:D)</f>
        <v>0</v>
      </c>
      <c r="AA4912" s="28">
        <f>+SUMIF('Input Sheet'!$S:$S,$AL4912,'Input Sheet'!E:E)</f>
        <v>0</v>
      </c>
      <c r="AB4912" s="28">
        <f>+SUMIF('Input Sheet'!$S:$S,$AL4912,'Input Sheet'!F:F)</f>
        <v>0</v>
      </c>
      <c r="AC4912" s="28">
        <f>+SUMIF('Input Sheet'!$S:$S,$AL4912,'Input Sheet'!G:G)</f>
        <v>0</v>
      </c>
      <c r="AD4912" s="28">
        <f>+SUMIF('Input Sheet'!$S:$S,$AL4912,'Input Sheet'!H:H)</f>
        <v>0</v>
      </c>
      <c r="AE4912" s="28">
        <f>+SUMIF('Input Sheet'!$S:$S,$AL4912,'Input Sheet'!I:I)</f>
        <v>0</v>
      </c>
      <c r="AF4912" s="28">
        <f>+SUMIF('Input Sheet'!$S:$S,$AL4912,'Input Sheet'!J:J)</f>
        <v>0</v>
      </c>
      <c r="AG4912" s="28">
        <f>+SUMIF('Input Sheet'!$S:$S,$AL4912,'Input Sheet'!K:K)</f>
        <v>0</v>
      </c>
      <c r="AH4912" s="28">
        <f>+SUMIF('Input Sheet'!$S:$S,$AL4912,'Input Sheet'!L:L)</f>
        <v>0</v>
      </c>
      <c r="AI4912" s="28">
        <f>+SUMIF('Input Sheet'!$S:$S,$AL4912,'Input Sheet'!M:M)</f>
        <v>0</v>
      </c>
      <c r="AJ4912" s="28">
        <f>+SUMIF('Input Sheet'!$S:$S,$AL4912,'Input Sheet'!N:N)</f>
        <v>0</v>
      </c>
      <c r="AK4912" s="28"/>
      <c r="AL4912" s="27" t="str">
        <f t="shared" si="381"/>
        <v>330-7905</v>
      </c>
      <c r="AM4912" s="34" t="str">
        <f t="shared" si="384"/>
        <v>Admin &amp; Other</v>
      </c>
      <c r="AN4912" s="34" t="str">
        <f t="shared" si="385"/>
        <v>Admin &amp; OtherProfessional Fees as % of Total Gross Profit</v>
      </c>
      <c r="AO4912" s="35"/>
      <c r="AP4912" s="35"/>
      <c r="AQ4912" s="35"/>
    </row>
    <row r="4913" spans="1:43" x14ac:dyDescent="0.25">
      <c r="A4913" s="27" t="s">
        <v>103</v>
      </c>
      <c r="B4913" s="27" t="s">
        <v>104</v>
      </c>
      <c r="C4913" s="27" t="s">
        <v>104</v>
      </c>
      <c r="D4913" s="27">
        <v>3340</v>
      </c>
      <c r="E4913" s="27">
        <v>150</v>
      </c>
      <c r="F4913" s="27" t="s">
        <v>1012</v>
      </c>
      <c r="G4913" s="27" t="s">
        <v>1013</v>
      </c>
      <c r="H4913" s="34" t="s">
        <v>109</v>
      </c>
      <c r="I4913" s="34" t="s">
        <v>110</v>
      </c>
      <c r="J4913" s="34" t="str">
        <f t="shared" si="382"/>
        <v>OverallOther Income</v>
      </c>
      <c r="K4913" s="34" t="str">
        <f t="shared" si="383"/>
        <v>150Service Internal labour Sales - Toyota</v>
      </c>
      <c r="L4913" s="28">
        <f>+SUMIF('TB 4-24'!M:M,$AL4913,'TB 4-24'!G:G)</f>
        <v>0</v>
      </c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>
        <f>+SUMIF('Input Sheet'!$S:$S,$AL4913,'Input Sheet'!C:C)</f>
        <v>-26102.592304988906</v>
      </c>
      <c r="Z4913" s="28">
        <f>+SUMIF('Input Sheet'!$S:$S,$AL4913,'Input Sheet'!D:D)</f>
        <v>-26102.592304988906</v>
      </c>
      <c r="AA4913" s="28">
        <f>+SUMIF('Input Sheet'!$S:$S,$AL4913,'Input Sheet'!E:E)</f>
        <v>-26102.592304988906</v>
      </c>
      <c r="AB4913" s="28">
        <f>+SUMIF('Input Sheet'!$S:$S,$AL4913,'Input Sheet'!F:F)</f>
        <v>-26102.592304988906</v>
      </c>
      <c r="AC4913" s="28">
        <f>+SUMIF('Input Sheet'!$S:$S,$AL4913,'Input Sheet'!G:G)</f>
        <v>-26102.592304988906</v>
      </c>
      <c r="AD4913" s="28">
        <f>+SUMIF('Input Sheet'!$S:$S,$AL4913,'Input Sheet'!H:H)</f>
        <v>-26102.592304988906</v>
      </c>
      <c r="AE4913" s="28">
        <f>+SUMIF('Input Sheet'!$S:$S,$AL4913,'Input Sheet'!I:I)</f>
        <v>-26102.592304988906</v>
      </c>
      <c r="AF4913" s="28">
        <f>+SUMIF('Input Sheet'!$S:$S,$AL4913,'Input Sheet'!J:J)</f>
        <v>-26102.592304988906</v>
      </c>
      <c r="AG4913" s="28">
        <f>+SUMIF('Input Sheet'!$S:$S,$AL4913,'Input Sheet'!K:K)</f>
        <v>-26102.592304988906</v>
      </c>
      <c r="AH4913" s="28">
        <f>+SUMIF('Input Sheet'!$S:$S,$AL4913,'Input Sheet'!L:L)</f>
        <v>-26102.592304988906</v>
      </c>
      <c r="AI4913" s="28">
        <f>+SUMIF('Input Sheet'!$S:$S,$AL4913,'Input Sheet'!M:M)</f>
        <v>-26102.592304988906</v>
      </c>
      <c r="AJ4913" s="28">
        <f>+SUMIF('Input Sheet'!$S:$S,$AL4913,'Input Sheet'!N:N)</f>
        <v>-26102.592304988906</v>
      </c>
      <c r="AK4913" s="28"/>
      <c r="AL4913" s="27" t="str">
        <f t="shared" si="381"/>
        <v>150-3340</v>
      </c>
      <c r="AM4913" s="34" t="str">
        <f t="shared" si="384"/>
        <v>Overall</v>
      </c>
      <c r="AN4913" s="34" t="str">
        <f t="shared" si="385"/>
        <v>OverallOther Income</v>
      </c>
      <c r="AO4913" s="35"/>
      <c r="AP4913" s="35"/>
      <c r="AQ4913" s="35"/>
    </row>
    <row r="4914" spans="1:43" x14ac:dyDescent="0.25">
      <c r="A4914" s="27" t="s">
        <v>103</v>
      </c>
      <c r="B4914" s="27" t="s">
        <v>104</v>
      </c>
      <c r="C4914" s="27" t="s">
        <v>104</v>
      </c>
      <c r="D4914" s="27" t="s">
        <v>198</v>
      </c>
      <c r="E4914" s="27" t="s">
        <v>679</v>
      </c>
      <c r="F4914" s="27" t="s">
        <v>704</v>
      </c>
      <c r="G4914" s="27" t="s">
        <v>705</v>
      </c>
      <c r="H4914" s="34" t="s">
        <v>644</v>
      </c>
      <c r="I4914" s="34" t="s">
        <v>706</v>
      </c>
      <c r="J4914" s="34" t="str">
        <f t="shared" si="382"/>
        <v>Admin &amp; OtherProfessional Fees as % of Total Gross Profit</v>
      </c>
      <c r="K4914" s="34" t="str">
        <f t="shared" si="383"/>
        <v>160Professional Fees - Toyota</v>
      </c>
      <c r="L4914" s="28">
        <f>+SUMIF('TB 4-24'!M:M,$AL4914,'TB 4-24'!G:G)</f>
        <v>0</v>
      </c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>
        <f>+SUMIF('Input Sheet'!$S:$S,$AL4914,'Input Sheet'!C:C)</f>
        <v>0</v>
      </c>
      <c r="Z4914" s="28">
        <f>+SUMIF('Input Sheet'!$S:$S,$AL4914,'Input Sheet'!D:D)</f>
        <v>0</v>
      </c>
      <c r="AA4914" s="28">
        <f>+SUMIF('Input Sheet'!$S:$S,$AL4914,'Input Sheet'!E:E)</f>
        <v>0</v>
      </c>
      <c r="AB4914" s="28">
        <f>+SUMIF('Input Sheet'!$S:$S,$AL4914,'Input Sheet'!F:F)</f>
        <v>0</v>
      </c>
      <c r="AC4914" s="28">
        <f>+SUMIF('Input Sheet'!$S:$S,$AL4914,'Input Sheet'!G:G)</f>
        <v>0</v>
      </c>
      <c r="AD4914" s="28">
        <f>+SUMIF('Input Sheet'!$S:$S,$AL4914,'Input Sheet'!H:H)</f>
        <v>0</v>
      </c>
      <c r="AE4914" s="28">
        <f>+SUMIF('Input Sheet'!$S:$S,$AL4914,'Input Sheet'!I:I)</f>
        <v>0</v>
      </c>
      <c r="AF4914" s="28">
        <f>+SUMIF('Input Sheet'!$S:$S,$AL4914,'Input Sheet'!J:J)</f>
        <v>0</v>
      </c>
      <c r="AG4914" s="28">
        <f>+SUMIF('Input Sheet'!$S:$S,$AL4914,'Input Sheet'!K:K)</f>
        <v>0</v>
      </c>
      <c r="AH4914" s="28">
        <f>+SUMIF('Input Sheet'!$S:$S,$AL4914,'Input Sheet'!L:L)</f>
        <v>0</v>
      </c>
      <c r="AI4914" s="28">
        <f>+SUMIF('Input Sheet'!$S:$S,$AL4914,'Input Sheet'!M:M)</f>
        <v>0</v>
      </c>
      <c r="AJ4914" s="28">
        <f>+SUMIF('Input Sheet'!$S:$S,$AL4914,'Input Sheet'!N:N)</f>
        <v>0</v>
      </c>
      <c r="AK4914" s="28"/>
      <c r="AL4914" s="27" t="str">
        <f t="shared" si="381"/>
        <v>160-7905</v>
      </c>
      <c r="AM4914" s="34" t="str">
        <f t="shared" si="384"/>
        <v>Admin &amp; Other</v>
      </c>
      <c r="AN4914" s="34" t="str">
        <f t="shared" si="385"/>
        <v>Admin &amp; OtherProfessional Fees as % of Total Gross Profit</v>
      </c>
      <c r="AO4914" s="35"/>
      <c r="AP4914" s="35"/>
      <c r="AQ4914" s="35"/>
    </row>
    <row r="4915" spans="1:43" x14ac:dyDescent="0.25">
      <c r="A4915" s="27" t="s">
        <v>103</v>
      </c>
      <c r="B4915" s="27" t="s">
        <v>104</v>
      </c>
      <c r="C4915" s="27" t="s">
        <v>104</v>
      </c>
      <c r="D4915" s="27" t="s">
        <v>197</v>
      </c>
      <c r="E4915" s="27">
        <v>150</v>
      </c>
      <c r="F4915" s="27" t="s">
        <v>704</v>
      </c>
      <c r="G4915" s="27" t="s">
        <v>705</v>
      </c>
      <c r="H4915" s="34" t="s">
        <v>109</v>
      </c>
      <c r="I4915" s="34" t="s">
        <v>110</v>
      </c>
      <c r="J4915" s="34" t="str">
        <f t="shared" si="382"/>
        <v>OverallOther Income</v>
      </c>
      <c r="K4915" s="34" t="str">
        <f t="shared" si="383"/>
        <v>150Professional Fees - Toyota</v>
      </c>
      <c r="L4915" s="28">
        <f>+SUMIF('TB 4-24'!M:M,$AL4915,'TB 4-24'!G:G)</f>
        <v>0</v>
      </c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>
        <f>+SUMIF('Input Sheet'!$S:$S,$AL4915,'Input Sheet'!C:C)</f>
        <v>0</v>
      </c>
      <c r="Z4915" s="28">
        <f>+SUMIF('Input Sheet'!$S:$S,$AL4915,'Input Sheet'!D:D)</f>
        <v>0</v>
      </c>
      <c r="AA4915" s="28">
        <f>+SUMIF('Input Sheet'!$S:$S,$AL4915,'Input Sheet'!E:E)</f>
        <v>0</v>
      </c>
      <c r="AB4915" s="28">
        <f>+SUMIF('Input Sheet'!$S:$S,$AL4915,'Input Sheet'!F:F)</f>
        <v>0</v>
      </c>
      <c r="AC4915" s="28">
        <f>+SUMIF('Input Sheet'!$S:$S,$AL4915,'Input Sheet'!G:G)</f>
        <v>0</v>
      </c>
      <c r="AD4915" s="28">
        <f>+SUMIF('Input Sheet'!$S:$S,$AL4915,'Input Sheet'!H:H)</f>
        <v>0</v>
      </c>
      <c r="AE4915" s="28">
        <f>+SUMIF('Input Sheet'!$S:$S,$AL4915,'Input Sheet'!I:I)</f>
        <v>0</v>
      </c>
      <c r="AF4915" s="28">
        <f>+SUMIF('Input Sheet'!$S:$S,$AL4915,'Input Sheet'!J:J)</f>
        <v>0</v>
      </c>
      <c r="AG4915" s="28">
        <f>+SUMIF('Input Sheet'!$S:$S,$AL4915,'Input Sheet'!K:K)</f>
        <v>0</v>
      </c>
      <c r="AH4915" s="28">
        <f>+SUMIF('Input Sheet'!$S:$S,$AL4915,'Input Sheet'!L:L)</f>
        <v>0</v>
      </c>
      <c r="AI4915" s="28">
        <f>+SUMIF('Input Sheet'!$S:$S,$AL4915,'Input Sheet'!M:M)</f>
        <v>0</v>
      </c>
      <c r="AJ4915" s="28">
        <f>+SUMIF('Input Sheet'!$S:$S,$AL4915,'Input Sheet'!N:N)</f>
        <v>0</v>
      </c>
      <c r="AK4915" s="28"/>
      <c r="AL4915" s="27" t="str">
        <f t="shared" si="381"/>
        <v>150-7900</v>
      </c>
      <c r="AM4915" s="34" t="str">
        <f t="shared" si="384"/>
        <v>Overall</v>
      </c>
      <c r="AN4915" s="34" t="str">
        <f t="shared" si="385"/>
        <v>OverallOther Income</v>
      </c>
      <c r="AO4915" s="35"/>
      <c r="AP4915" s="35"/>
      <c r="AQ4915" s="35"/>
    </row>
    <row r="4916" spans="1:43" x14ac:dyDescent="0.25">
      <c r="A4916" s="27" t="s">
        <v>103</v>
      </c>
      <c r="B4916" s="27" t="s">
        <v>104</v>
      </c>
      <c r="C4916" s="27" t="s">
        <v>104</v>
      </c>
      <c r="D4916" s="27" t="s">
        <v>198</v>
      </c>
      <c r="E4916" s="27">
        <v>150</v>
      </c>
      <c r="F4916" s="27" t="s">
        <v>704</v>
      </c>
      <c r="G4916" s="27" t="s">
        <v>705</v>
      </c>
      <c r="H4916" s="34" t="s">
        <v>109</v>
      </c>
      <c r="I4916" s="34" t="s">
        <v>110</v>
      </c>
      <c r="J4916" s="34" t="str">
        <f t="shared" si="382"/>
        <v>OverallOther Income</v>
      </c>
      <c r="K4916" s="34" t="str">
        <f t="shared" si="383"/>
        <v>150Professional Fees - Toyota</v>
      </c>
      <c r="L4916" s="28">
        <f>+SUMIF('TB 4-24'!M:M,$AL4916,'TB 4-24'!G:G)</f>
        <v>0</v>
      </c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>
        <f>+SUMIF('Input Sheet'!$S:$S,$AL4916,'Input Sheet'!C:C)</f>
        <v>0</v>
      </c>
      <c r="Z4916" s="28">
        <f>+SUMIF('Input Sheet'!$S:$S,$AL4916,'Input Sheet'!D:D)</f>
        <v>0</v>
      </c>
      <c r="AA4916" s="28">
        <f>+SUMIF('Input Sheet'!$S:$S,$AL4916,'Input Sheet'!E:E)</f>
        <v>0</v>
      </c>
      <c r="AB4916" s="28">
        <f>+SUMIF('Input Sheet'!$S:$S,$AL4916,'Input Sheet'!F:F)</f>
        <v>0</v>
      </c>
      <c r="AC4916" s="28">
        <f>+SUMIF('Input Sheet'!$S:$S,$AL4916,'Input Sheet'!G:G)</f>
        <v>0</v>
      </c>
      <c r="AD4916" s="28">
        <f>+SUMIF('Input Sheet'!$S:$S,$AL4916,'Input Sheet'!H:H)</f>
        <v>0</v>
      </c>
      <c r="AE4916" s="28">
        <f>+SUMIF('Input Sheet'!$S:$S,$AL4916,'Input Sheet'!I:I)</f>
        <v>0</v>
      </c>
      <c r="AF4916" s="28">
        <f>+SUMIF('Input Sheet'!$S:$S,$AL4916,'Input Sheet'!J:J)</f>
        <v>0</v>
      </c>
      <c r="AG4916" s="28">
        <f>+SUMIF('Input Sheet'!$S:$S,$AL4916,'Input Sheet'!K:K)</f>
        <v>0</v>
      </c>
      <c r="AH4916" s="28">
        <f>+SUMIF('Input Sheet'!$S:$S,$AL4916,'Input Sheet'!L:L)</f>
        <v>0</v>
      </c>
      <c r="AI4916" s="28">
        <f>+SUMIF('Input Sheet'!$S:$S,$AL4916,'Input Sheet'!M:M)</f>
        <v>0</v>
      </c>
      <c r="AJ4916" s="28">
        <f>+SUMIF('Input Sheet'!$S:$S,$AL4916,'Input Sheet'!N:N)</f>
        <v>0</v>
      </c>
      <c r="AK4916" s="28"/>
      <c r="AL4916" s="27" t="str">
        <f t="shared" si="381"/>
        <v>150-7905</v>
      </c>
      <c r="AM4916" s="34" t="str">
        <f t="shared" si="384"/>
        <v>Overall</v>
      </c>
      <c r="AN4916" s="34" t="str">
        <f t="shared" si="385"/>
        <v>OverallOther Income</v>
      </c>
      <c r="AO4916" s="35"/>
      <c r="AP4916" s="35"/>
      <c r="AQ4916" s="35"/>
    </row>
    <row r="4917" spans="1:43" x14ac:dyDescent="0.25">
      <c r="A4917" s="27" t="s">
        <v>103</v>
      </c>
      <c r="B4917" s="27" t="s">
        <v>104</v>
      </c>
      <c r="C4917" s="27" t="s">
        <v>104</v>
      </c>
      <c r="D4917" s="27" t="s">
        <v>577</v>
      </c>
      <c r="E4917" s="27">
        <v>150</v>
      </c>
      <c r="F4917" s="27" t="s">
        <v>578</v>
      </c>
      <c r="G4917" s="27" t="s">
        <v>579</v>
      </c>
      <c r="H4917" s="34" t="s">
        <v>109</v>
      </c>
      <c r="I4917" s="34" t="s">
        <v>110</v>
      </c>
      <c r="J4917" s="34" t="str">
        <f t="shared" si="382"/>
        <v>OverallOther Income</v>
      </c>
      <c r="K4917" s="34" t="str">
        <f t="shared" si="383"/>
        <v>150Service Retail labour Sales - Lexus</v>
      </c>
      <c r="L4917" s="28">
        <f>+SUMIF('TB 4-24'!M:M,$AL4917,'TB 4-24'!G:G)</f>
        <v>0</v>
      </c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>
        <f>+SUMIF('Input Sheet'!$S:$S,$AL4917,'Input Sheet'!C:C)</f>
        <v>-17551.900551669507</v>
      </c>
      <c r="Z4917" s="28">
        <f>+SUMIF('Input Sheet'!$S:$S,$AL4917,'Input Sheet'!D:D)</f>
        <v>-17551.900551669507</v>
      </c>
      <c r="AA4917" s="28">
        <f>+SUMIF('Input Sheet'!$S:$S,$AL4917,'Input Sheet'!E:E)</f>
        <v>-17551.900551669507</v>
      </c>
      <c r="AB4917" s="28">
        <f>+SUMIF('Input Sheet'!$S:$S,$AL4917,'Input Sheet'!F:F)</f>
        <v>-17551.900551669507</v>
      </c>
      <c r="AC4917" s="28">
        <f>+SUMIF('Input Sheet'!$S:$S,$AL4917,'Input Sheet'!G:G)</f>
        <v>-17551.900551669507</v>
      </c>
      <c r="AD4917" s="28">
        <f>+SUMIF('Input Sheet'!$S:$S,$AL4917,'Input Sheet'!H:H)</f>
        <v>-17551.900551669507</v>
      </c>
      <c r="AE4917" s="28">
        <f>+SUMIF('Input Sheet'!$S:$S,$AL4917,'Input Sheet'!I:I)</f>
        <v>-17551.900551669507</v>
      </c>
      <c r="AF4917" s="28">
        <f>+SUMIF('Input Sheet'!$S:$S,$AL4917,'Input Sheet'!J:J)</f>
        <v>-17551.900551669507</v>
      </c>
      <c r="AG4917" s="28">
        <f>+SUMIF('Input Sheet'!$S:$S,$AL4917,'Input Sheet'!K:K)</f>
        <v>-17551.900551669507</v>
      </c>
      <c r="AH4917" s="28">
        <f>+SUMIF('Input Sheet'!$S:$S,$AL4917,'Input Sheet'!L:L)</f>
        <v>-17551.900551669507</v>
      </c>
      <c r="AI4917" s="28">
        <f>+SUMIF('Input Sheet'!$S:$S,$AL4917,'Input Sheet'!M:M)</f>
        <v>-17551.900551669507</v>
      </c>
      <c r="AJ4917" s="28">
        <f>+SUMIF('Input Sheet'!$S:$S,$AL4917,'Input Sheet'!N:N)</f>
        <v>-17551.900551669507</v>
      </c>
      <c r="AK4917" s="28"/>
      <c r="AL4917" s="27" t="str">
        <f t="shared" si="381"/>
        <v>150-3300</v>
      </c>
      <c r="AM4917" s="34" t="str">
        <f t="shared" si="384"/>
        <v>Overall</v>
      </c>
      <c r="AN4917" s="34" t="str">
        <f t="shared" si="385"/>
        <v>OverallOther Income</v>
      </c>
      <c r="AO4917" s="35"/>
      <c r="AP4917" s="35"/>
      <c r="AQ4917" s="35"/>
    </row>
    <row r="4918" spans="1:43" x14ac:dyDescent="0.25">
      <c r="A4918" s="27" t="s">
        <v>103</v>
      </c>
      <c r="B4918" s="27" t="s">
        <v>104</v>
      </c>
      <c r="C4918" s="27" t="s">
        <v>104</v>
      </c>
      <c r="D4918" s="27" t="s">
        <v>540</v>
      </c>
      <c r="E4918" s="27">
        <v>150</v>
      </c>
      <c r="F4918" s="27" t="s">
        <v>986</v>
      </c>
      <c r="G4918" s="27" t="s">
        <v>987</v>
      </c>
      <c r="H4918" s="34" t="s">
        <v>109</v>
      </c>
      <c r="I4918" s="34" t="s">
        <v>110</v>
      </c>
      <c r="J4918" s="34" t="str">
        <f t="shared" si="382"/>
        <v>OverallOther Income</v>
      </c>
      <c r="K4918" s="34" t="str">
        <f t="shared" si="383"/>
        <v>150Service Miscellaneous COS - Toyota</v>
      </c>
      <c r="L4918" s="28">
        <f>+SUMIF('TB 4-24'!M:M,$AL4918,'TB 4-24'!G:G)</f>
        <v>0</v>
      </c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>
        <f>+SUMIF('Input Sheet'!$S:$S,$AL4918,'Input Sheet'!C:C)</f>
        <v>0</v>
      </c>
      <c r="Z4918" s="28">
        <f>+SUMIF('Input Sheet'!$S:$S,$AL4918,'Input Sheet'!D:D)</f>
        <v>0</v>
      </c>
      <c r="AA4918" s="28">
        <f>+SUMIF('Input Sheet'!$S:$S,$AL4918,'Input Sheet'!E:E)</f>
        <v>0</v>
      </c>
      <c r="AB4918" s="28">
        <f>+SUMIF('Input Sheet'!$S:$S,$AL4918,'Input Sheet'!F:F)</f>
        <v>0</v>
      </c>
      <c r="AC4918" s="28">
        <f>+SUMIF('Input Sheet'!$S:$S,$AL4918,'Input Sheet'!G:G)</f>
        <v>0</v>
      </c>
      <c r="AD4918" s="28">
        <f>+SUMIF('Input Sheet'!$S:$S,$AL4918,'Input Sheet'!H:H)</f>
        <v>0</v>
      </c>
      <c r="AE4918" s="28">
        <f>+SUMIF('Input Sheet'!$S:$S,$AL4918,'Input Sheet'!I:I)</f>
        <v>0</v>
      </c>
      <c r="AF4918" s="28">
        <f>+SUMIF('Input Sheet'!$S:$S,$AL4918,'Input Sheet'!J:J)</f>
        <v>0</v>
      </c>
      <c r="AG4918" s="28">
        <f>+SUMIF('Input Sheet'!$S:$S,$AL4918,'Input Sheet'!K:K)</f>
        <v>0</v>
      </c>
      <c r="AH4918" s="28">
        <f>+SUMIF('Input Sheet'!$S:$S,$AL4918,'Input Sheet'!L:L)</f>
        <v>0</v>
      </c>
      <c r="AI4918" s="28">
        <f>+SUMIF('Input Sheet'!$S:$S,$AL4918,'Input Sheet'!M:M)</f>
        <v>0</v>
      </c>
      <c r="AJ4918" s="28">
        <f>+SUMIF('Input Sheet'!$S:$S,$AL4918,'Input Sheet'!N:N)</f>
        <v>0</v>
      </c>
      <c r="AK4918" s="28"/>
      <c r="AL4918" s="27" t="str">
        <f t="shared" si="381"/>
        <v>150-4410</v>
      </c>
      <c r="AM4918" s="34" t="str">
        <f t="shared" si="384"/>
        <v>Overall</v>
      </c>
      <c r="AN4918" s="34" t="str">
        <f t="shared" si="385"/>
        <v>OverallOther Income</v>
      </c>
      <c r="AO4918" s="35"/>
      <c r="AP4918" s="35"/>
      <c r="AQ4918" s="35"/>
    </row>
    <row r="4919" spans="1:43" x14ac:dyDescent="0.25">
      <c r="A4919" s="40">
        <v>44835</v>
      </c>
      <c r="B4919" s="27" t="s">
        <v>104</v>
      </c>
      <c r="C4919" s="27" t="s">
        <v>104</v>
      </c>
      <c r="D4919" s="27">
        <v>7458</v>
      </c>
      <c r="E4919" s="27">
        <v>190</v>
      </c>
      <c r="G4919" s="27" t="s">
        <v>1092</v>
      </c>
      <c r="H4919" s="34" t="s">
        <v>644</v>
      </c>
      <c r="I4919" s="34" t="s">
        <v>645</v>
      </c>
      <c r="J4919" s="34" t="str">
        <f t="shared" si="382"/>
        <v>Admin &amp; OtherOther Overheads as % of Total Gross Profit</v>
      </c>
      <c r="K4919" s="34" t="str">
        <f t="shared" si="383"/>
        <v>190Special Tools</v>
      </c>
      <c r="L4919" s="28">
        <f>+SUMIF('TB 4-24'!M:M,$AL4919,'TB 4-24'!G:G)</f>
        <v>0</v>
      </c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>
        <f>+SUMIF('Input Sheet'!$S:$S,$AL4919,'Input Sheet'!C:C)</f>
        <v>0</v>
      </c>
      <c r="Z4919" s="28">
        <f>+SUMIF('Input Sheet'!$S:$S,$AL4919,'Input Sheet'!D:D)</f>
        <v>0</v>
      </c>
      <c r="AA4919" s="28">
        <f>+SUMIF('Input Sheet'!$S:$S,$AL4919,'Input Sheet'!E:E)</f>
        <v>0</v>
      </c>
      <c r="AB4919" s="28">
        <f>+SUMIF('Input Sheet'!$S:$S,$AL4919,'Input Sheet'!F:F)</f>
        <v>0</v>
      </c>
      <c r="AC4919" s="28">
        <f>+SUMIF('Input Sheet'!$S:$S,$AL4919,'Input Sheet'!G:G)</f>
        <v>0</v>
      </c>
      <c r="AD4919" s="28">
        <f>+SUMIF('Input Sheet'!$S:$S,$AL4919,'Input Sheet'!H:H)</f>
        <v>0</v>
      </c>
      <c r="AE4919" s="28">
        <f>+SUMIF('Input Sheet'!$S:$S,$AL4919,'Input Sheet'!I:I)</f>
        <v>0</v>
      </c>
      <c r="AF4919" s="28">
        <f>+SUMIF('Input Sheet'!$S:$S,$AL4919,'Input Sheet'!J:J)</f>
        <v>0</v>
      </c>
      <c r="AG4919" s="28">
        <f>+SUMIF('Input Sheet'!$S:$S,$AL4919,'Input Sheet'!K:K)</f>
        <v>0</v>
      </c>
      <c r="AH4919" s="28">
        <f>+SUMIF('Input Sheet'!$S:$S,$AL4919,'Input Sheet'!L:L)</f>
        <v>0</v>
      </c>
      <c r="AI4919" s="28">
        <f>+SUMIF('Input Sheet'!$S:$S,$AL4919,'Input Sheet'!M:M)</f>
        <v>0</v>
      </c>
      <c r="AJ4919" s="28">
        <f>+SUMIF('Input Sheet'!$S:$S,$AL4919,'Input Sheet'!N:N)</f>
        <v>0</v>
      </c>
      <c r="AK4919" s="28"/>
      <c r="AL4919" s="27" t="str">
        <f t="shared" si="381"/>
        <v>190-7458</v>
      </c>
      <c r="AM4919" s="34" t="str">
        <f t="shared" si="384"/>
        <v>Admin &amp; Other</v>
      </c>
      <c r="AN4919" s="34" t="str">
        <f t="shared" si="385"/>
        <v>Admin &amp; OtherOther Overheads as % of Total Gross Profit</v>
      </c>
      <c r="AO4919" s="35"/>
      <c r="AP4919" s="35"/>
      <c r="AQ4919" s="35"/>
    </row>
    <row r="4920" spans="1:43" x14ac:dyDescent="0.25">
      <c r="A4920" s="40">
        <v>44866</v>
      </c>
      <c r="B4920" s="27" t="s">
        <v>104</v>
      </c>
      <c r="C4920" s="27" t="s">
        <v>104</v>
      </c>
      <c r="D4920" s="27">
        <v>7453</v>
      </c>
      <c r="E4920" s="27">
        <v>150</v>
      </c>
      <c r="G4920" s="27" t="s">
        <v>1093</v>
      </c>
      <c r="H4920" s="34" t="s">
        <v>109</v>
      </c>
      <c r="I4920" s="34" t="s">
        <v>110</v>
      </c>
      <c r="J4920" s="34" t="str">
        <f t="shared" si="382"/>
        <v>OverallOther Income</v>
      </c>
      <c r="K4920" s="34" t="str">
        <f t="shared" si="383"/>
        <v>150Health &amp; Safety, Clothing</v>
      </c>
      <c r="L4920" s="28">
        <f>+SUMIF('TB 4-24'!M:M,$AL4920,'TB 4-24'!G:G)</f>
        <v>0</v>
      </c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35"/>
      <c r="Y4920" s="28">
        <f>+SUMIF('Input Sheet'!$S:$S,$AL4920,'Input Sheet'!C:C)</f>
        <v>0</v>
      </c>
      <c r="Z4920" s="28">
        <f>+SUMIF('Input Sheet'!$S:$S,$AL4920,'Input Sheet'!D:D)</f>
        <v>0</v>
      </c>
      <c r="AA4920" s="28">
        <f>+SUMIF('Input Sheet'!$S:$S,$AL4920,'Input Sheet'!E:E)</f>
        <v>0</v>
      </c>
      <c r="AB4920" s="28">
        <f>+SUMIF('Input Sheet'!$S:$S,$AL4920,'Input Sheet'!F:F)</f>
        <v>0</v>
      </c>
      <c r="AC4920" s="28">
        <f>+SUMIF('Input Sheet'!$S:$S,$AL4920,'Input Sheet'!G:G)</f>
        <v>0</v>
      </c>
      <c r="AD4920" s="28">
        <f>+SUMIF('Input Sheet'!$S:$S,$AL4920,'Input Sheet'!H:H)</f>
        <v>0</v>
      </c>
      <c r="AE4920" s="28">
        <f>+SUMIF('Input Sheet'!$S:$S,$AL4920,'Input Sheet'!I:I)</f>
        <v>0</v>
      </c>
      <c r="AF4920" s="28">
        <f>+SUMIF('Input Sheet'!$S:$S,$AL4920,'Input Sheet'!J:J)</f>
        <v>0</v>
      </c>
      <c r="AG4920" s="28">
        <f>+SUMIF('Input Sheet'!$S:$S,$AL4920,'Input Sheet'!K:K)</f>
        <v>0</v>
      </c>
      <c r="AH4920" s="28">
        <f>+SUMIF('Input Sheet'!$S:$S,$AL4920,'Input Sheet'!L:L)</f>
        <v>0</v>
      </c>
      <c r="AI4920" s="28">
        <f>+SUMIF('Input Sheet'!$S:$S,$AL4920,'Input Sheet'!M:M)</f>
        <v>0</v>
      </c>
      <c r="AJ4920" s="28">
        <f>+SUMIF('Input Sheet'!$S:$S,$AL4920,'Input Sheet'!N:N)</f>
        <v>0</v>
      </c>
      <c r="AK4920" s="35"/>
      <c r="AL4920" s="27" t="str">
        <f t="shared" si="381"/>
        <v>150-7453</v>
      </c>
      <c r="AM4920" s="34" t="str">
        <f t="shared" si="384"/>
        <v>Overall</v>
      </c>
      <c r="AN4920" s="34" t="str">
        <f t="shared" si="385"/>
        <v>OverallOther Income</v>
      </c>
      <c r="AO4920" s="35"/>
      <c r="AP4920" s="35"/>
      <c r="AQ4920" s="35"/>
    </row>
    <row r="4921" spans="1:43" x14ac:dyDescent="0.25">
      <c r="A4921" s="40">
        <v>44866</v>
      </c>
      <c r="B4921" s="27" t="s">
        <v>104</v>
      </c>
      <c r="C4921" s="27" t="s">
        <v>104</v>
      </c>
      <c r="D4921" s="27">
        <v>7510</v>
      </c>
      <c r="E4921" s="27">
        <v>190</v>
      </c>
      <c r="G4921" s="27" t="s">
        <v>1094</v>
      </c>
      <c r="H4921" s="34" t="s">
        <v>644</v>
      </c>
      <c r="I4921" s="34" t="s">
        <v>645</v>
      </c>
      <c r="J4921" s="34" t="str">
        <f t="shared" si="382"/>
        <v>Admin &amp; OtherOther Overheads as % of Total Gross Profit</v>
      </c>
      <c r="K4921" s="34" t="str">
        <f t="shared" si="383"/>
        <v>190Travel/Entertainment - Team only</v>
      </c>
      <c r="L4921" s="28">
        <f>+SUMIF('TB 4-24'!M:M,$AL4921,'TB 4-24'!G:G)</f>
        <v>0</v>
      </c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35"/>
      <c r="Y4921" s="28">
        <f>+SUMIF('Input Sheet'!$S:$S,$AL4921,'Input Sheet'!C:C)</f>
        <v>0</v>
      </c>
      <c r="Z4921" s="28">
        <f>+SUMIF('Input Sheet'!$S:$S,$AL4921,'Input Sheet'!D:D)</f>
        <v>0</v>
      </c>
      <c r="AA4921" s="28">
        <f>+SUMIF('Input Sheet'!$S:$S,$AL4921,'Input Sheet'!E:E)</f>
        <v>0</v>
      </c>
      <c r="AB4921" s="28">
        <f>+SUMIF('Input Sheet'!$S:$S,$AL4921,'Input Sheet'!F:F)</f>
        <v>0</v>
      </c>
      <c r="AC4921" s="28">
        <f>+SUMIF('Input Sheet'!$S:$S,$AL4921,'Input Sheet'!G:G)</f>
        <v>0</v>
      </c>
      <c r="AD4921" s="28">
        <f>+SUMIF('Input Sheet'!$S:$S,$AL4921,'Input Sheet'!H:H)</f>
        <v>0</v>
      </c>
      <c r="AE4921" s="28">
        <f>+SUMIF('Input Sheet'!$S:$S,$AL4921,'Input Sheet'!I:I)</f>
        <v>0</v>
      </c>
      <c r="AF4921" s="28">
        <f>+SUMIF('Input Sheet'!$S:$S,$AL4921,'Input Sheet'!J:J)</f>
        <v>0</v>
      </c>
      <c r="AG4921" s="28">
        <f>+SUMIF('Input Sheet'!$S:$S,$AL4921,'Input Sheet'!K:K)</f>
        <v>0</v>
      </c>
      <c r="AH4921" s="28">
        <f>+SUMIF('Input Sheet'!$S:$S,$AL4921,'Input Sheet'!L:L)</f>
        <v>0</v>
      </c>
      <c r="AI4921" s="28">
        <f>+SUMIF('Input Sheet'!$S:$S,$AL4921,'Input Sheet'!M:M)</f>
        <v>0</v>
      </c>
      <c r="AJ4921" s="28">
        <f>+SUMIF('Input Sheet'!$S:$S,$AL4921,'Input Sheet'!N:N)</f>
        <v>0</v>
      </c>
      <c r="AK4921" s="35"/>
      <c r="AL4921" s="27" t="str">
        <f t="shared" si="381"/>
        <v>190-7510</v>
      </c>
      <c r="AM4921" s="34" t="str">
        <f t="shared" si="384"/>
        <v>Admin &amp; Other</v>
      </c>
      <c r="AN4921" s="34" t="str">
        <f t="shared" si="385"/>
        <v>Admin &amp; OtherOther Overheads as % of Total Gross Profit</v>
      </c>
      <c r="AO4921" s="35"/>
      <c r="AP4921" s="35"/>
      <c r="AQ4921" s="35"/>
    </row>
    <row r="4922" spans="1:43" x14ac:dyDescent="0.25">
      <c r="A4922" s="40">
        <v>44866</v>
      </c>
      <c r="B4922" s="27" t="s">
        <v>104</v>
      </c>
      <c r="C4922" s="27" t="s">
        <v>104</v>
      </c>
      <c r="D4922" s="27">
        <v>7750</v>
      </c>
      <c r="E4922" s="27">
        <v>150</v>
      </c>
      <c r="G4922" s="27" t="s">
        <v>1095</v>
      </c>
      <c r="H4922" s="34" t="s">
        <v>109</v>
      </c>
      <c r="I4922" s="34" t="s">
        <v>110</v>
      </c>
      <c r="J4922" s="34" t="str">
        <f t="shared" si="382"/>
        <v>OverallOther Income</v>
      </c>
      <c r="K4922" s="34" t="str">
        <f t="shared" si="383"/>
        <v>150Property Maintenance</v>
      </c>
      <c r="L4922" s="28">
        <f>+SUMIF('TB 4-24'!M:M,$AL4922,'TB 4-24'!G:G)</f>
        <v>0</v>
      </c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35"/>
      <c r="Y4922" s="28">
        <f>+SUMIF('Input Sheet'!$S:$S,$AL4922,'Input Sheet'!C:C)</f>
        <v>0</v>
      </c>
      <c r="Z4922" s="28">
        <f>+SUMIF('Input Sheet'!$S:$S,$AL4922,'Input Sheet'!D:D)</f>
        <v>0</v>
      </c>
      <c r="AA4922" s="28">
        <f>+SUMIF('Input Sheet'!$S:$S,$AL4922,'Input Sheet'!E:E)</f>
        <v>0</v>
      </c>
      <c r="AB4922" s="28">
        <f>+SUMIF('Input Sheet'!$S:$S,$AL4922,'Input Sheet'!F:F)</f>
        <v>0</v>
      </c>
      <c r="AC4922" s="28">
        <f>+SUMIF('Input Sheet'!$S:$S,$AL4922,'Input Sheet'!G:G)</f>
        <v>0</v>
      </c>
      <c r="AD4922" s="28">
        <f>+SUMIF('Input Sheet'!$S:$S,$AL4922,'Input Sheet'!H:H)</f>
        <v>0</v>
      </c>
      <c r="AE4922" s="28">
        <f>+SUMIF('Input Sheet'!$S:$S,$AL4922,'Input Sheet'!I:I)</f>
        <v>0</v>
      </c>
      <c r="AF4922" s="28">
        <f>+SUMIF('Input Sheet'!$S:$S,$AL4922,'Input Sheet'!J:J)</f>
        <v>0</v>
      </c>
      <c r="AG4922" s="28">
        <f>+SUMIF('Input Sheet'!$S:$S,$AL4922,'Input Sheet'!K:K)</f>
        <v>0</v>
      </c>
      <c r="AH4922" s="28">
        <f>+SUMIF('Input Sheet'!$S:$S,$AL4922,'Input Sheet'!L:L)</f>
        <v>0</v>
      </c>
      <c r="AI4922" s="28">
        <f>+SUMIF('Input Sheet'!$S:$S,$AL4922,'Input Sheet'!M:M)</f>
        <v>0</v>
      </c>
      <c r="AJ4922" s="28">
        <f>+SUMIF('Input Sheet'!$S:$S,$AL4922,'Input Sheet'!N:N)</f>
        <v>0</v>
      </c>
      <c r="AK4922" s="35"/>
      <c r="AL4922" s="27" t="str">
        <f t="shared" si="381"/>
        <v>150-7750</v>
      </c>
      <c r="AM4922" s="34" t="str">
        <f t="shared" si="384"/>
        <v>Overall</v>
      </c>
      <c r="AN4922" s="34" t="str">
        <f t="shared" si="385"/>
        <v>OverallOther Income</v>
      </c>
      <c r="AO4922" s="35"/>
      <c r="AP4922" s="35"/>
      <c r="AQ4922" s="35"/>
    </row>
    <row r="4923" spans="1:43" x14ac:dyDescent="0.25">
      <c r="A4923" s="40">
        <v>44866</v>
      </c>
      <c r="B4923" s="27" t="s">
        <v>104</v>
      </c>
      <c r="C4923" s="27" t="s">
        <v>104</v>
      </c>
      <c r="D4923" s="27">
        <v>7190</v>
      </c>
      <c r="E4923" s="27">
        <v>170</v>
      </c>
      <c r="G4923" s="27" t="s">
        <v>1096</v>
      </c>
      <c r="H4923" s="34" t="s">
        <v>109</v>
      </c>
      <c r="I4923" s="34" t="s">
        <v>110</v>
      </c>
      <c r="J4923" s="34" t="str">
        <f t="shared" si="382"/>
        <v>OverallOther Income</v>
      </c>
      <c r="K4923" s="34" t="str">
        <f t="shared" si="383"/>
        <v>170Salaries: Other</v>
      </c>
      <c r="L4923" s="28">
        <f>+SUMIF('TB 4-24'!M:M,$AL4923,'TB 4-24'!G:G)</f>
        <v>0</v>
      </c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35"/>
      <c r="Y4923" s="28">
        <f>+SUMIF('Input Sheet'!$S:$S,$AL4923,'Input Sheet'!C:C)</f>
        <v>0</v>
      </c>
      <c r="Z4923" s="28">
        <f>+SUMIF('Input Sheet'!$S:$S,$AL4923,'Input Sheet'!D:D)</f>
        <v>0</v>
      </c>
      <c r="AA4923" s="28">
        <f>+SUMIF('Input Sheet'!$S:$S,$AL4923,'Input Sheet'!E:E)</f>
        <v>0</v>
      </c>
      <c r="AB4923" s="28">
        <f>+SUMIF('Input Sheet'!$S:$S,$AL4923,'Input Sheet'!F:F)</f>
        <v>0</v>
      </c>
      <c r="AC4923" s="28">
        <f>+SUMIF('Input Sheet'!$S:$S,$AL4923,'Input Sheet'!G:G)</f>
        <v>0</v>
      </c>
      <c r="AD4923" s="28">
        <f>+SUMIF('Input Sheet'!$S:$S,$AL4923,'Input Sheet'!H:H)</f>
        <v>0</v>
      </c>
      <c r="AE4923" s="28">
        <f>+SUMIF('Input Sheet'!$S:$S,$AL4923,'Input Sheet'!I:I)</f>
        <v>0</v>
      </c>
      <c r="AF4923" s="28">
        <f>+SUMIF('Input Sheet'!$S:$S,$AL4923,'Input Sheet'!J:J)</f>
        <v>0</v>
      </c>
      <c r="AG4923" s="28">
        <f>+SUMIF('Input Sheet'!$S:$S,$AL4923,'Input Sheet'!K:K)</f>
        <v>0</v>
      </c>
      <c r="AH4923" s="28">
        <f>+SUMIF('Input Sheet'!$S:$S,$AL4923,'Input Sheet'!L:L)</f>
        <v>0</v>
      </c>
      <c r="AI4923" s="28">
        <f>+SUMIF('Input Sheet'!$S:$S,$AL4923,'Input Sheet'!M:M)</f>
        <v>0</v>
      </c>
      <c r="AJ4923" s="28">
        <f>+SUMIF('Input Sheet'!$S:$S,$AL4923,'Input Sheet'!N:N)</f>
        <v>0</v>
      </c>
      <c r="AK4923" s="35"/>
      <c r="AL4923" s="27" t="str">
        <f t="shared" si="381"/>
        <v>170-7190</v>
      </c>
      <c r="AM4923" s="34" t="str">
        <f t="shared" si="384"/>
        <v>Overall</v>
      </c>
      <c r="AN4923" s="34" t="str">
        <f t="shared" si="385"/>
        <v>OverallOther Income</v>
      </c>
      <c r="AO4923" s="35"/>
      <c r="AP4923" s="35"/>
      <c r="AQ4923" s="35"/>
    </row>
    <row r="4924" spans="1:43" x14ac:dyDescent="0.25">
      <c r="A4924" s="40">
        <v>44866</v>
      </c>
      <c r="B4924" s="27" t="s">
        <v>104</v>
      </c>
      <c r="C4924" s="27" t="s">
        <v>104</v>
      </c>
      <c r="D4924" s="27">
        <v>7310</v>
      </c>
      <c r="E4924" s="27">
        <v>170</v>
      </c>
      <c r="G4924" s="27" t="s">
        <v>1097</v>
      </c>
      <c r="H4924" s="34" t="s">
        <v>109</v>
      </c>
      <c r="I4924" s="34" t="s">
        <v>110</v>
      </c>
      <c r="J4924" s="34" t="str">
        <f t="shared" si="382"/>
        <v>OverallOther Income</v>
      </c>
      <c r="K4924" s="34" t="str">
        <f t="shared" si="383"/>
        <v>170Kiwisaver</v>
      </c>
      <c r="L4924" s="28">
        <f>+SUMIF('TB 4-24'!M:M,$AL4924,'TB 4-24'!G:G)</f>
        <v>0</v>
      </c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35"/>
      <c r="Y4924" s="28">
        <f>+SUMIF('Input Sheet'!$S:$S,$AL4924,'Input Sheet'!C:C)</f>
        <v>0</v>
      </c>
      <c r="Z4924" s="28">
        <f>+SUMIF('Input Sheet'!$S:$S,$AL4924,'Input Sheet'!D:D)</f>
        <v>0</v>
      </c>
      <c r="AA4924" s="28">
        <f>+SUMIF('Input Sheet'!$S:$S,$AL4924,'Input Sheet'!E:E)</f>
        <v>0</v>
      </c>
      <c r="AB4924" s="28">
        <f>+SUMIF('Input Sheet'!$S:$S,$AL4924,'Input Sheet'!F:F)</f>
        <v>0</v>
      </c>
      <c r="AC4924" s="28">
        <f>+SUMIF('Input Sheet'!$S:$S,$AL4924,'Input Sheet'!G:G)</f>
        <v>0</v>
      </c>
      <c r="AD4924" s="28">
        <f>+SUMIF('Input Sheet'!$S:$S,$AL4924,'Input Sheet'!H:H)</f>
        <v>0</v>
      </c>
      <c r="AE4924" s="28">
        <f>+SUMIF('Input Sheet'!$S:$S,$AL4924,'Input Sheet'!I:I)</f>
        <v>0</v>
      </c>
      <c r="AF4924" s="28">
        <f>+SUMIF('Input Sheet'!$S:$S,$AL4924,'Input Sheet'!J:J)</f>
        <v>0</v>
      </c>
      <c r="AG4924" s="28">
        <f>+SUMIF('Input Sheet'!$S:$S,$AL4924,'Input Sheet'!K:K)</f>
        <v>0</v>
      </c>
      <c r="AH4924" s="28">
        <f>+SUMIF('Input Sheet'!$S:$S,$AL4924,'Input Sheet'!L:L)</f>
        <v>0</v>
      </c>
      <c r="AI4924" s="28">
        <f>+SUMIF('Input Sheet'!$S:$S,$AL4924,'Input Sheet'!M:M)</f>
        <v>0</v>
      </c>
      <c r="AJ4924" s="28">
        <f>+SUMIF('Input Sheet'!$S:$S,$AL4924,'Input Sheet'!N:N)</f>
        <v>0</v>
      </c>
      <c r="AK4924" s="35"/>
      <c r="AL4924" s="27" t="str">
        <f t="shared" si="381"/>
        <v>170-7310</v>
      </c>
      <c r="AM4924" s="34" t="str">
        <f t="shared" si="384"/>
        <v>Overall</v>
      </c>
      <c r="AN4924" s="34" t="str">
        <f t="shared" si="385"/>
        <v>OverallOther Income</v>
      </c>
      <c r="AO4924" s="35"/>
      <c r="AP4924" s="35"/>
      <c r="AQ4924" s="35"/>
    </row>
    <row r="4925" spans="1:43" x14ac:dyDescent="0.25">
      <c r="A4925" s="40">
        <v>44866</v>
      </c>
      <c r="B4925" s="27" t="s">
        <v>104</v>
      </c>
      <c r="C4925" s="27" t="s">
        <v>104</v>
      </c>
      <c r="D4925" s="27">
        <v>7510</v>
      </c>
      <c r="E4925" s="27">
        <v>170</v>
      </c>
      <c r="G4925" s="27" t="s">
        <v>1094</v>
      </c>
      <c r="H4925" s="34" t="s">
        <v>109</v>
      </c>
      <c r="I4925" s="34" t="s">
        <v>110</v>
      </c>
      <c r="J4925" s="34" t="str">
        <f t="shared" si="382"/>
        <v>OverallOther Income</v>
      </c>
      <c r="K4925" s="34" t="str">
        <f t="shared" si="383"/>
        <v>170Travel/Entertainment - Team only</v>
      </c>
      <c r="L4925" s="28">
        <f>+SUMIF('TB 4-24'!M:M,$AL4925,'TB 4-24'!G:G)</f>
        <v>0</v>
      </c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35"/>
      <c r="Y4925" s="28">
        <f>+SUMIF('Input Sheet'!$S:$S,$AL4925,'Input Sheet'!C:C)</f>
        <v>0</v>
      </c>
      <c r="Z4925" s="28">
        <f>+SUMIF('Input Sheet'!$S:$S,$AL4925,'Input Sheet'!D:D)</f>
        <v>0</v>
      </c>
      <c r="AA4925" s="28">
        <f>+SUMIF('Input Sheet'!$S:$S,$AL4925,'Input Sheet'!E:E)</f>
        <v>0</v>
      </c>
      <c r="AB4925" s="28">
        <f>+SUMIF('Input Sheet'!$S:$S,$AL4925,'Input Sheet'!F:F)</f>
        <v>0</v>
      </c>
      <c r="AC4925" s="28">
        <f>+SUMIF('Input Sheet'!$S:$S,$AL4925,'Input Sheet'!G:G)</f>
        <v>0</v>
      </c>
      <c r="AD4925" s="28">
        <f>+SUMIF('Input Sheet'!$S:$S,$AL4925,'Input Sheet'!H:H)</f>
        <v>0</v>
      </c>
      <c r="AE4925" s="28">
        <f>+SUMIF('Input Sheet'!$S:$S,$AL4925,'Input Sheet'!I:I)</f>
        <v>0</v>
      </c>
      <c r="AF4925" s="28">
        <f>+SUMIF('Input Sheet'!$S:$S,$AL4925,'Input Sheet'!J:J)</f>
        <v>0</v>
      </c>
      <c r="AG4925" s="28">
        <f>+SUMIF('Input Sheet'!$S:$S,$AL4925,'Input Sheet'!K:K)</f>
        <v>0</v>
      </c>
      <c r="AH4925" s="28">
        <f>+SUMIF('Input Sheet'!$S:$S,$AL4925,'Input Sheet'!L:L)</f>
        <v>0</v>
      </c>
      <c r="AI4925" s="28">
        <f>+SUMIF('Input Sheet'!$S:$S,$AL4925,'Input Sheet'!M:M)</f>
        <v>0</v>
      </c>
      <c r="AJ4925" s="28">
        <f>+SUMIF('Input Sheet'!$S:$S,$AL4925,'Input Sheet'!N:N)</f>
        <v>0</v>
      </c>
      <c r="AK4925" s="35"/>
      <c r="AL4925" s="27" t="str">
        <f t="shared" si="381"/>
        <v>170-7510</v>
      </c>
      <c r="AM4925" s="34" t="str">
        <f t="shared" si="384"/>
        <v>Overall</v>
      </c>
      <c r="AN4925" s="34" t="str">
        <f t="shared" si="385"/>
        <v>OverallOther Income</v>
      </c>
      <c r="AO4925" s="35"/>
      <c r="AP4925" s="35"/>
      <c r="AQ4925" s="35"/>
    </row>
    <row r="4926" spans="1:43" x14ac:dyDescent="0.25">
      <c r="A4926" s="40">
        <v>44866</v>
      </c>
      <c r="B4926" s="27" t="s">
        <v>104</v>
      </c>
      <c r="C4926" s="27" t="s">
        <v>104</v>
      </c>
      <c r="D4926" s="27">
        <v>3145</v>
      </c>
      <c r="E4926" s="27">
        <v>190</v>
      </c>
      <c r="G4926" s="27" t="s">
        <v>1098</v>
      </c>
      <c r="H4926" s="34" t="s">
        <v>644</v>
      </c>
      <c r="I4926" s="34" t="s">
        <v>645</v>
      </c>
      <c r="J4926" s="34" t="str">
        <f t="shared" si="382"/>
        <v>Admin &amp; OtherOther Overheads as % of Total Gross Profit</v>
      </c>
      <c r="K4926" s="34" t="str">
        <f t="shared" si="383"/>
        <v>190Sundry Income</v>
      </c>
      <c r="L4926" s="28">
        <f>+SUMIF('TB 4-24'!M:M,$AL4926,'TB 4-24'!G:G)</f>
        <v>0</v>
      </c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>
        <f>+SUMIF('Input Sheet'!$S:$S,$AL4926,'Input Sheet'!C:C)</f>
        <v>0</v>
      </c>
      <c r="Z4926" s="28">
        <f>+SUMIF('Input Sheet'!$S:$S,$AL4926,'Input Sheet'!D:D)</f>
        <v>0</v>
      </c>
      <c r="AA4926" s="28">
        <f>+SUMIF('Input Sheet'!$S:$S,$AL4926,'Input Sheet'!E:E)</f>
        <v>0</v>
      </c>
      <c r="AB4926" s="28">
        <f>+SUMIF('Input Sheet'!$S:$S,$AL4926,'Input Sheet'!F:F)</f>
        <v>0</v>
      </c>
      <c r="AC4926" s="28">
        <f>+SUMIF('Input Sheet'!$S:$S,$AL4926,'Input Sheet'!G:G)</f>
        <v>0</v>
      </c>
      <c r="AD4926" s="28">
        <f>+SUMIF('Input Sheet'!$S:$S,$AL4926,'Input Sheet'!H:H)</f>
        <v>0</v>
      </c>
      <c r="AE4926" s="28">
        <f>+SUMIF('Input Sheet'!$S:$S,$AL4926,'Input Sheet'!I:I)</f>
        <v>0</v>
      </c>
      <c r="AF4926" s="28">
        <f>+SUMIF('Input Sheet'!$S:$S,$AL4926,'Input Sheet'!J:J)</f>
        <v>0</v>
      </c>
      <c r="AG4926" s="28">
        <f>+SUMIF('Input Sheet'!$S:$S,$AL4926,'Input Sheet'!K:K)</f>
        <v>0</v>
      </c>
      <c r="AH4926" s="28">
        <f>+SUMIF('Input Sheet'!$S:$S,$AL4926,'Input Sheet'!L:L)</f>
        <v>0</v>
      </c>
      <c r="AI4926" s="28">
        <f>+SUMIF('Input Sheet'!$S:$S,$AL4926,'Input Sheet'!M:M)</f>
        <v>0</v>
      </c>
      <c r="AJ4926" s="28">
        <f>+SUMIF('Input Sheet'!$S:$S,$AL4926,'Input Sheet'!N:N)</f>
        <v>0</v>
      </c>
      <c r="AK4926" s="28"/>
      <c r="AL4926" s="27" t="str">
        <f t="shared" si="381"/>
        <v>190-3145</v>
      </c>
      <c r="AM4926" s="34" t="str">
        <f t="shared" si="384"/>
        <v>Admin &amp; Other</v>
      </c>
      <c r="AN4926" s="34" t="str">
        <f t="shared" si="385"/>
        <v>Admin &amp; OtherOther Overheads as % of Total Gross Profit</v>
      </c>
      <c r="AO4926" s="35"/>
      <c r="AP4926" s="35"/>
      <c r="AQ4926" s="35"/>
    </row>
    <row r="4927" spans="1:43" x14ac:dyDescent="0.25">
      <c r="A4927" s="40">
        <v>44866</v>
      </c>
      <c r="B4927" s="27" t="s">
        <v>104</v>
      </c>
      <c r="C4927" s="27" t="s">
        <v>104</v>
      </c>
      <c r="D4927" s="27">
        <v>7332</v>
      </c>
      <c r="E4927" s="27">
        <v>150</v>
      </c>
      <c r="G4927" s="27" t="s">
        <v>1099</v>
      </c>
      <c r="H4927" s="34" t="s">
        <v>109</v>
      </c>
      <c r="I4927" s="34" t="s">
        <v>110</v>
      </c>
      <c r="J4927" s="34" t="str">
        <f t="shared" si="382"/>
        <v>OverallOther Income</v>
      </c>
      <c r="K4927" s="34" t="str">
        <f t="shared" si="383"/>
        <v>150M/V Petrol</v>
      </c>
      <c r="L4927" s="28">
        <f>+SUMIF('TB 4-24'!M:M,$AL4927,'TB 4-24'!G:G)</f>
        <v>0</v>
      </c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35"/>
      <c r="Y4927" s="28">
        <f>+SUMIF('Input Sheet'!$S:$S,$AL4927,'Input Sheet'!C:C)</f>
        <v>0</v>
      </c>
      <c r="Z4927" s="28">
        <f>+SUMIF('Input Sheet'!$S:$S,$AL4927,'Input Sheet'!D:D)</f>
        <v>0</v>
      </c>
      <c r="AA4927" s="28">
        <f>+SUMIF('Input Sheet'!$S:$S,$AL4927,'Input Sheet'!E:E)</f>
        <v>0</v>
      </c>
      <c r="AB4927" s="28">
        <f>+SUMIF('Input Sheet'!$S:$S,$AL4927,'Input Sheet'!F:F)</f>
        <v>0</v>
      </c>
      <c r="AC4927" s="28">
        <f>+SUMIF('Input Sheet'!$S:$S,$AL4927,'Input Sheet'!G:G)</f>
        <v>0</v>
      </c>
      <c r="AD4927" s="28">
        <f>+SUMIF('Input Sheet'!$S:$S,$AL4927,'Input Sheet'!H:H)</f>
        <v>0</v>
      </c>
      <c r="AE4927" s="28">
        <f>+SUMIF('Input Sheet'!$S:$S,$AL4927,'Input Sheet'!I:I)</f>
        <v>0</v>
      </c>
      <c r="AF4927" s="28">
        <f>+SUMIF('Input Sheet'!$S:$S,$AL4927,'Input Sheet'!J:J)</f>
        <v>0</v>
      </c>
      <c r="AG4927" s="28">
        <f>+SUMIF('Input Sheet'!$S:$S,$AL4927,'Input Sheet'!K:K)</f>
        <v>0</v>
      </c>
      <c r="AH4927" s="28">
        <f>+SUMIF('Input Sheet'!$S:$S,$AL4927,'Input Sheet'!L:L)</f>
        <v>0</v>
      </c>
      <c r="AI4927" s="28">
        <f>+SUMIF('Input Sheet'!$S:$S,$AL4927,'Input Sheet'!M:M)</f>
        <v>0</v>
      </c>
      <c r="AJ4927" s="28">
        <f>+SUMIF('Input Sheet'!$S:$S,$AL4927,'Input Sheet'!N:N)</f>
        <v>0</v>
      </c>
      <c r="AK4927" s="35"/>
      <c r="AL4927" s="27" t="str">
        <f t="shared" si="381"/>
        <v>150-7332</v>
      </c>
      <c r="AM4927" s="34" t="str">
        <f t="shared" si="384"/>
        <v>Overall</v>
      </c>
      <c r="AN4927" s="34" t="str">
        <f t="shared" si="385"/>
        <v>OverallOther Income</v>
      </c>
      <c r="AO4927" s="35"/>
      <c r="AP4927" s="35"/>
      <c r="AQ4927" s="35"/>
    </row>
    <row r="4928" spans="1:43" x14ac:dyDescent="0.25">
      <c r="A4928" s="40">
        <v>44866</v>
      </c>
      <c r="B4928" s="27" t="s">
        <v>104</v>
      </c>
      <c r="C4928" s="27" t="s">
        <v>104</v>
      </c>
      <c r="D4928" s="27">
        <v>7240</v>
      </c>
      <c r="E4928" s="27">
        <v>190</v>
      </c>
      <c r="G4928" s="27" t="s">
        <v>1100</v>
      </c>
      <c r="H4928" s="34" t="s">
        <v>644</v>
      </c>
      <c r="I4928" s="34" t="s">
        <v>645</v>
      </c>
      <c r="J4928" s="34" t="str">
        <f t="shared" si="382"/>
        <v>Admin &amp; OtherOther Overheads as % of Total Gross Profit</v>
      </c>
      <c r="K4928" s="34" t="str">
        <f t="shared" si="383"/>
        <v>190ACC</v>
      </c>
      <c r="L4928" s="28">
        <f>+SUMIF('TB 4-24'!M:M,$AL4928,'TB 4-24'!G:G)</f>
        <v>0</v>
      </c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>
        <f>+SUMIF('Input Sheet'!$S:$S,$AL4928,'Input Sheet'!C:C)</f>
        <v>0</v>
      </c>
      <c r="Z4928" s="28">
        <f>+SUMIF('Input Sheet'!$S:$S,$AL4928,'Input Sheet'!D:D)</f>
        <v>0</v>
      </c>
      <c r="AA4928" s="28">
        <f>+SUMIF('Input Sheet'!$S:$S,$AL4928,'Input Sheet'!E:E)</f>
        <v>0</v>
      </c>
      <c r="AB4928" s="28">
        <f>+SUMIF('Input Sheet'!$S:$S,$AL4928,'Input Sheet'!F:F)</f>
        <v>0</v>
      </c>
      <c r="AC4928" s="28">
        <f>+SUMIF('Input Sheet'!$S:$S,$AL4928,'Input Sheet'!G:G)</f>
        <v>0</v>
      </c>
      <c r="AD4928" s="28">
        <f>+SUMIF('Input Sheet'!$S:$S,$AL4928,'Input Sheet'!H:H)</f>
        <v>0</v>
      </c>
      <c r="AE4928" s="28">
        <f>+SUMIF('Input Sheet'!$S:$S,$AL4928,'Input Sheet'!I:I)</f>
        <v>0</v>
      </c>
      <c r="AF4928" s="28">
        <f>+SUMIF('Input Sheet'!$S:$S,$AL4928,'Input Sheet'!J:J)</f>
        <v>0</v>
      </c>
      <c r="AG4928" s="28">
        <f>+SUMIF('Input Sheet'!$S:$S,$AL4928,'Input Sheet'!K:K)</f>
        <v>0</v>
      </c>
      <c r="AH4928" s="28">
        <f>+SUMIF('Input Sheet'!$S:$S,$AL4928,'Input Sheet'!L:L)</f>
        <v>0</v>
      </c>
      <c r="AI4928" s="28">
        <f>+SUMIF('Input Sheet'!$S:$S,$AL4928,'Input Sheet'!M:M)</f>
        <v>0</v>
      </c>
      <c r="AJ4928" s="28">
        <f>+SUMIF('Input Sheet'!$S:$S,$AL4928,'Input Sheet'!N:N)</f>
        <v>0</v>
      </c>
      <c r="AK4928" s="28"/>
      <c r="AL4928" s="27" t="str">
        <f t="shared" si="381"/>
        <v>190-7240</v>
      </c>
      <c r="AM4928" s="34" t="str">
        <f t="shared" si="384"/>
        <v>Admin &amp; Other</v>
      </c>
      <c r="AN4928" s="34" t="str">
        <f t="shared" si="385"/>
        <v>Admin &amp; OtherOther Overheads as % of Total Gross Profit</v>
      </c>
      <c r="AO4928" s="35"/>
      <c r="AP4928" s="35"/>
      <c r="AQ4928" s="35"/>
    </row>
    <row r="4929" spans="1:43" x14ac:dyDescent="0.25">
      <c r="A4929" s="40">
        <v>44866</v>
      </c>
      <c r="B4929" s="27" t="s">
        <v>104</v>
      </c>
      <c r="C4929" s="27" t="s">
        <v>104</v>
      </c>
      <c r="D4929" s="27">
        <v>7295</v>
      </c>
      <c r="E4929" s="27">
        <v>190</v>
      </c>
      <c r="G4929" s="27" t="s">
        <v>1101</v>
      </c>
      <c r="H4929" s="34" t="s">
        <v>644</v>
      </c>
      <c r="I4929" s="34" t="s">
        <v>645</v>
      </c>
      <c r="J4929" s="34" t="str">
        <f t="shared" si="382"/>
        <v>Admin &amp; OtherOther Overheads as % of Total Gross Profit</v>
      </c>
      <c r="K4929" s="34" t="str">
        <f t="shared" si="383"/>
        <v>190Fringe Benefits Tax</v>
      </c>
      <c r="L4929" s="28">
        <f>+SUMIF('TB 4-24'!M:M,$AL4929,'TB 4-24'!G:G)</f>
        <v>0</v>
      </c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>
        <f>+SUMIF('Input Sheet'!$S:$S,$AL4929,'Input Sheet'!C:C)</f>
        <v>0</v>
      </c>
      <c r="Z4929" s="28">
        <f>+SUMIF('Input Sheet'!$S:$S,$AL4929,'Input Sheet'!D:D)</f>
        <v>0</v>
      </c>
      <c r="AA4929" s="28">
        <f>+SUMIF('Input Sheet'!$S:$S,$AL4929,'Input Sheet'!E:E)</f>
        <v>0</v>
      </c>
      <c r="AB4929" s="28">
        <f>+SUMIF('Input Sheet'!$S:$S,$AL4929,'Input Sheet'!F:F)</f>
        <v>0</v>
      </c>
      <c r="AC4929" s="28">
        <f>+SUMIF('Input Sheet'!$S:$S,$AL4929,'Input Sheet'!G:G)</f>
        <v>0</v>
      </c>
      <c r="AD4929" s="28">
        <f>+SUMIF('Input Sheet'!$S:$S,$AL4929,'Input Sheet'!H:H)</f>
        <v>0</v>
      </c>
      <c r="AE4929" s="28">
        <f>+SUMIF('Input Sheet'!$S:$S,$AL4929,'Input Sheet'!I:I)</f>
        <v>0</v>
      </c>
      <c r="AF4929" s="28">
        <f>+SUMIF('Input Sheet'!$S:$S,$AL4929,'Input Sheet'!J:J)</f>
        <v>0</v>
      </c>
      <c r="AG4929" s="28">
        <f>+SUMIF('Input Sheet'!$S:$S,$AL4929,'Input Sheet'!K:K)</f>
        <v>0</v>
      </c>
      <c r="AH4929" s="28">
        <f>+SUMIF('Input Sheet'!$S:$S,$AL4929,'Input Sheet'!L:L)</f>
        <v>0</v>
      </c>
      <c r="AI4929" s="28">
        <f>+SUMIF('Input Sheet'!$S:$S,$AL4929,'Input Sheet'!M:M)</f>
        <v>0</v>
      </c>
      <c r="AJ4929" s="28">
        <f>+SUMIF('Input Sheet'!$S:$S,$AL4929,'Input Sheet'!N:N)</f>
        <v>0</v>
      </c>
      <c r="AK4929" s="28"/>
      <c r="AL4929" s="27" t="str">
        <f t="shared" si="381"/>
        <v>190-7295</v>
      </c>
      <c r="AM4929" s="34" t="str">
        <f t="shared" si="384"/>
        <v>Admin &amp; Other</v>
      </c>
      <c r="AN4929" s="34" t="str">
        <f t="shared" si="385"/>
        <v>Admin &amp; OtherOther Overheads as % of Total Gross Profit</v>
      </c>
      <c r="AO4929" s="35"/>
      <c r="AP4929" s="35"/>
      <c r="AQ4929" s="35"/>
    </row>
    <row r="4930" spans="1:43" x14ac:dyDescent="0.25">
      <c r="A4930" s="40">
        <v>44866</v>
      </c>
      <c r="B4930" s="27" t="s">
        <v>104</v>
      </c>
      <c r="C4930" s="27" t="s">
        <v>104</v>
      </c>
      <c r="D4930" s="27">
        <v>7310</v>
      </c>
      <c r="E4930" s="27">
        <v>190</v>
      </c>
      <c r="G4930" s="27" t="s">
        <v>1097</v>
      </c>
      <c r="H4930" s="34" t="s">
        <v>644</v>
      </c>
      <c r="I4930" s="34" t="s">
        <v>645</v>
      </c>
      <c r="J4930" s="34" t="str">
        <f t="shared" si="382"/>
        <v>Admin &amp; OtherOther Overheads as % of Total Gross Profit</v>
      </c>
      <c r="K4930" s="34" t="str">
        <f t="shared" si="383"/>
        <v>190Kiwisaver</v>
      </c>
      <c r="L4930" s="28">
        <f>+SUMIF('TB 4-24'!M:M,$AL4930,'TB 4-24'!G:G)</f>
        <v>0</v>
      </c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>
        <f>+SUMIF('Input Sheet'!$S:$S,$AL4930,'Input Sheet'!C:C)</f>
        <v>0</v>
      </c>
      <c r="Z4930" s="28">
        <f>+SUMIF('Input Sheet'!$S:$S,$AL4930,'Input Sheet'!D:D)</f>
        <v>0</v>
      </c>
      <c r="AA4930" s="28">
        <f>+SUMIF('Input Sheet'!$S:$S,$AL4930,'Input Sheet'!E:E)</f>
        <v>0</v>
      </c>
      <c r="AB4930" s="28">
        <f>+SUMIF('Input Sheet'!$S:$S,$AL4930,'Input Sheet'!F:F)</f>
        <v>0</v>
      </c>
      <c r="AC4930" s="28">
        <f>+SUMIF('Input Sheet'!$S:$S,$AL4930,'Input Sheet'!G:G)</f>
        <v>0</v>
      </c>
      <c r="AD4930" s="28">
        <f>+SUMIF('Input Sheet'!$S:$S,$AL4930,'Input Sheet'!H:H)</f>
        <v>0</v>
      </c>
      <c r="AE4930" s="28">
        <f>+SUMIF('Input Sheet'!$S:$S,$AL4930,'Input Sheet'!I:I)</f>
        <v>0</v>
      </c>
      <c r="AF4930" s="28">
        <f>+SUMIF('Input Sheet'!$S:$S,$AL4930,'Input Sheet'!J:J)</f>
        <v>0</v>
      </c>
      <c r="AG4930" s="28">
        <f>+SUMIF('Input Sheet'!$S:$S,$AL4930,'Input Sheet'!K:K)</f>
        <v>0</v>
      </c>
      <c r="AH4930" s="28">
        <f>+SUMIF('Input Sheet'!$S:$S,$AL4930,'Input Sheet'!L:L)</f>
        <v>0</v>
      </c>
      <c r="AI4930" s="28">
        <f>+SUMIF('Input Sheet'!$S:$S,$AL4930,'Input Sheet'!M:M)</f>
        <v>0</v>
      </c>
      <c r="AJ4930" s="28">
        <f>+SUMIF('Input Sheet'!$S:$S,$AL4930,'Input Sheet'!N:N)</f>
        <v>0</v>
      </c>
      <c r="AK4930" s="28"/>
      <c r="AL4930" s="27" t="str">
        <f t="shared" si="381"/>
        <v>190-7310</v>
      </c>
      <c r="AM4930" s="34" t="str">
        <f t="shared" si="384"/>
        <v>Admin &amp; Other</v>
      </c>
      <c r="AN4930" s="34" t="str">
        <f t="shared" si="385"/>
        <v>Admin &amp; OtherOther Overheads as % of Total Gross Profit</v>
      </c>
      <c r="AO4930" s="35"/>
      <c r="AP4930" s="35"/>
      <c r="AQ4930" s="35"/>
    </row>
    <row r="4931" spans="1:43" x14ac:dyDescent="0.25">
      <c r="A4931" s="40">
        <v>44866</v>
      </c>
      <c r="B4931" s="27" t="s">
        <v>104</v>
      </c>
      <c r="C4931" s="27" t="s">
        <v>104</v>
      </c>
      <c r="D4931" s="27">
        <v>7453</v>
      </c>
      <c r="E4931" s="27">
        <v>190</v>
      </c>
      <c r="G4931" s="27" t="s">
        <v>1102</v>
      </c>
      <c r="H4931" s="34" t="s">
        <v>644</v>
      </c>
      <c r="I4931" s="34" t="s">
        <v>645</v>
      </c>
      <c r="J4931" s="34" t="str">
        <f t="shared" si="382"/>
        <v>Admin &amp; OtherOther Overheads as % of Total Gross Profit</v>
      </c>
      <c r="K4931" s="34" t="str">
        <f t="shared" si="383"/>
        <v>190Health &amp; Safety,Clothing</v>
      </c>
      <c r="L4931" s="28">
        <f>+SUMIF('TB 4-24'!M:M,$AL4931,'TB 4-24'!G:G)</f>
        <v>0</v>
      </c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>
        <f>+SUMIF('Input Sheet'!$S:$S,$AL4931,'Input Sheet'!C:C)</f>
        <v>0</v>
      </c>
      <c r="Z4931" s="28">
        <f>+SUMIF('Input Sheet'!$S:$S,$AL4931,'Input Sheet'!D:D)</f>
        <v>0</v>
      </c>
      <c r="AA4931" s="28">
        <f>+SUMIF('Input Sheet'!$S:$S,$AL4931,'Input Sheet'!E:E)</f>
        <v>0</v>
      </c>
      <c r="AB4931" s="28">
        <f>+SUMIF('Input Sheet'!$S:$S,$AL4931,'Input Sheet'!F:F)</f>
        <v>0</v>
      </c>
      <c r="AC4931" s="28">
        <f>+SUMIF('Input Sheet'!$S:$S,$AL4931,'Input Sheet'!G:G)</f>
        <v>0</v>
      </c>
      <c r="AD4931" s="28">
        <f>+SUMIF('Input Sheet'!$S:$S,$AL4931,'Input Sheet'!H:H)</f>
        <v>0</v>
      </c>
      <c r="AE4931" s="28">
        <f>+SUMIF('Input Sheet'!$S:$S,$AL4931,'Input Sheet'!I:I)</f>
        <v>0</v>
      </c>
      <c r="AF4931" s="28">
        <f>+SUMIF('Input Sheet'!$S:$S,$AL4931,'Input Sheet'!J:J)</f>
        <v>0</v>
      </c>
      <c r="AG4931" s="28">
        <f>+SUMIF('Input Sheet'!$S:$S,$AL4931,'Input Sheet'!K:K)</f>
        <v>0</v>
      </c>
      <c r="AH4931" s="28">
        <f>+SUMIF('Input Sheet'!$S:$S,$AL4931,'Input Sheet'!L:L)</f>
        <v>0</v>
      </c>
      <c r="AI4931" s="28">
        <f>+SUMIF('Input Sheet'!$S:$S,$AL4931,'Input Sheet'!M:M)</f>
        <v>0</v>
      </c>
      <c r="AJ4931" s="28">
        <f>+SUMIF('Input Sheet'!$S:$S,$AL4931,'Input Sheet'!N:N)</f>
        <v>0</v>
      </c>
      <c r="AK4931" s="28"/>
      <c r="AL4931" s="27" t="str">
        <f t="shared" ref="AL4931:AL4994" si="386">+E4931&amp;"-"&amp;D4931</f>
        <v>190-7453</v>
      </c>
      <c r="AM4931" s="34" t="str">
        <f t="shared" si="384"/>
        <v>Admin &amp; Other</v>
      </c>
      <c r="AN4931" s="34" t="str">
        <f t="shared" si="385"/>
        <v>Admin &amp; OtherOther Overheads as % of Total Gross Profit</v>
      </c>
      <c r="AO4931" s="35"/>
      <c r="AP4931" s="35"/>
      <c r="AQ4931" s="35"/>
    </row>
    <row r="4932" spans="1:43" x14ac:dyDescent="0.25">
      <c r="A4932" s="40">
        <v>44866</v>
      </c>
      <c r="B4932" s="27" t="s">
        <v>104</v>
      </c>
      <c r="C4932" s="27" t="s">
        <v>104</v>
      </c>
      <c r="D4932" s="27">
        <v>7454</v>
      </c>
      <c r="E4932" s="27">
        <v>190</v>
      </c>
      <c r="G4932" s="27" t="s">
        <v>1103</v>
      </c>
      <c r="H4932" s="34" t="s">
        <v>644</v>
      </c>
      <c r="I4932" s="34" t="s">
        <v>645</v>
      </c>
      <c r="J4932" s="34" t="str">
        <f t="shared" ref="J4932:J4995" si="387">+H4932&amp;I4932</f>
        <v>Admin &amp; OtherOther Overheads as % of Total Gross Profit</v>
      </c>
      <c r="K4932" s="34" t="str">
        <f t="shared" ref="K4932:K4992" si="388">+E4932&amp;G4932</f>
        <v>190Recruitment</v>
      </c>
      <c r="L4932" s="28">
        <f>+SUMIF('TB 4-24'!M:M,$AL4932,'TB 4-24'!G:G)</f>
        <v>0</v>
      </c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>
        <f>+SUMIF('Input Sheet'!$S:$S,$AL4932,'Input Sheet'!C:C)</f>
        <v>0</v>
      </c>
      <c r="Z4932" s="28">
        <f>+SUMIF('Input Sheet'!$S:$S,$AL4932,'Input Sheet'!D:D)</f>
        <v>0</v>
      </c>
      <c r="AA4932" s="28">
        <f>+SUMIF('Input Sheet'!$S:$S,$AL4932,'Input Sheet'!E:E)</f>
        <v>0</v>
      </c>
      <c r="AB4932" s="28">
        <f>+SUMIF('Input Sheet'!$S:$S,$AL4932,'Input Sheet'!F:F)</f>
        <v>0</v>
      </c>
      <c r="AC4932" s="28">
        <f>+SUMIF('Input Sheet'!$S:$S,$AL4932,'Input Sheet'!G:G)</f>
        <v>0</v>
      </c>
      <c r="AD4932" s="28">
        <f>+SUMIF('Input Sheet'!$S:$S,$AL4932,'Input Sheet'!H:H)</f>
        <v>0</v>
      </c>
      <c r="AE4932" s="28">
        <f>+SUMIF('Input Sheet'!$S:$S,$AL4932,'Input Sheet'!I:I)</f>
        <v>0</v>
      </c>
      <c r="AF4932" s="28">
        <f>+SUMIF('Input Sheet'!$S:$S,$AL4932,'Input Sheet'!J:J)</f>
        <v>0</v>
      </c>
      <c r="AG4932" s="28">
        <f>+SUMIF('Input Sheet'!$S:$S,$AL4932,'Input Sheet'!K:K)</f>
        <v>0</v>
      </c>
      <c r="AH4932" s="28">
        <f>+SUMIF('Input Sheet'!$S:$S,$AL4932,'Input Sheet'!L:L)</f>
        <v>0</v>
      </c>
      <c r="AI4932" s="28">
        <f>+SUMIF('Input Sheet'!$S:$S,$AL4932,'Input Sheet'!M:M)</f>
        <v>0</v>
      </c>
      <c r="AJ4932" s="28">
        <f>+SUMIF('Input Sheet'!$S:$S,$AL4932,'Input Sheet'!N:N)</f>
        <v>0</v>
      </c>
      <c r="AK4932" s="28"/>
      <c r="AL4932" s="27" t="str">
        <f t="shared" si="386"/>
        <v>190-7454</v>
      </c>
      <c r="AM4932" s="34" t="str">
        <f t="shared" si="384"/>
        <v>Admin &amp; Other</v>
      </c>
      <c r="AN4932" s="34" t="str">
        <f t="shared" si="385"/>
        <v>Admin &amp; OtherOther Overheads as % of Total Gross Profit</v>
      </c>
      <c r="AO4932" s="35"/>
      <c r="AP4932" s="35"/>
      <c r="AQ4932" s="35"/>
    </row>
    <row r="4933" spans="1:43" x14ac:dyDescent="0.25">
      <c r="A4933" s="40">
        <v>44866</v>
      </c>
      <c r="B4933" s="27" t="s">
        <v>104</v>
      </c>
      <c r="C4933" s="27" t="s">
        <v>104</v>
      </c>
      <c r="D4933" s="27">
        <v>7300</v>
      </c>
      <c r="E4933" s="27">
        <v>190</v>
      </c>
      <c r="G4933" s="27" t="s">
        <v>1104</v>
      </c>
      <c r="H4933" s="34" t="s">
        <v>644</v>
      </c>
      <c r="I4933" s="34" t="s">
        <v>645</v>
      </c>
      <c r="J4933" s="34" t="str">
        <f t="shared" si="387"/>
        <v>Admin &amp; OtherOther Overheads as % of Total Gross Profit</v>
      </c>
      <c r="K4933" s="34" t="str">
        <f t="shared" si="388"/>
        <v>190Fines Non-Deductable</v>
      </c>
      <c r="L4933" s="28">
        <f>+SUMIF('TB 4-24'!M:M,$AL4933,'TB 4-24'!G:G)</f>
        <v>0</v>
      </c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>
        <f>+SUMIF('Input Sheet'!$S:$S,$AL4933,'Input Sheet'!C:C)</f>
        <v>0</v>
      </c>
      <c r="Z4933" s="28">
        <f>+SUMIF('Input Sheet'!$S:$S,$AL4933,'Input Sheet'!D:D)</f>
        <v>0</v>
      </c>
      <c r="AA4933" s="28">
        <f>+SUMIF('Input Sheet'!$S:$S,$AL4933,'Input Sheet'!E:E)</f>
        <v>0</v>
      </c>
      <c r="AB4933" s="28">
        <f>+SUMIF('Input Sheet'!$S:$S,$AL4933,'Input Sheet'!F:F)</f>
        <v>0</v>
      </c>
      <c r="AC4933" s="28">
        <f>+SUMIF('Input Sheet'!$S:$S,$AL4933,'Input Sheet'!G:G)</f>
        <v>0</v>
      </c>
      <c r="AD4933" s="28">
        <f>+SUMIF('Input Sheet'!$S:$S,$AL4933,'Input Sheet'!H:H)</f>
        <v>0</v>
      </c>
      <c r="AE4933" s="28">
        <f>+SUMIF('Input Sheet'!$S:$S,$AL4933,'Input Sheet'!I:I)</f>
        <v>0</v>
      </c>
      <c r="AF4933" s="28">
        <f>+SUMIF('Input Sheet'!$S:$S,$AL4933,'Input Sheet'!J:J)</f>
        <v>0</v>
      </c>
      <c r="AG4933" s="28">
        <f>+SUMIF('Input Sheet'!$S:$S,$AL4933,'Input Sheet'!K:K)</f>
        <v>0</v>
      </c>
      <c r="AH4933" s="28">
        <f>+SUMIF('Input Sheet'!$S:$S,$AL4933,'Input Sheet'!L:L)</f>
        <v>0</v>
      </c>
      <c r="AI4933" s="28">
        <f>+SUMIF('Input Sheet'!$S:$S,$AL4933,'Input Sheet'!M:M)</f>
        <v>0</v>
      </c>
      <c r="AJ4933" s="28">
        <f>+SUMIF('Input Sheet'!$S:$S,$AL4933,'Input Sheet'!N:N)</f>
        <v>0</v>
      </c>
      <c r="AK4933" s="28"/>
      <c r="AL4933" s="27" t="str">
        <f t="shared" si="386"/>
        <v>190-7300</v>
      </c>
      <c r="AM4933" s="34" t="str">
        <f t="shared" ref="AM4933:AM4992" si="389">H4933</f>
        <v>Admin &amp; Other</v>
      </c>
      <c r="AN4933" s="34" t="str">
        <f t="shared" ref="AN4933:AN4992" si="390">J4933</f>
        <v>Admin &amp; OtherOther Overheads as % of Total Gross Profit</v>
      </c>
      <c r="AO4933" s="35"/>
      <c r="AP4933" s="35"/>
      <c r="AQ4933" s="35"/>
    </row>
    <row r="4934" spans="1:43" x14ac:dyDescent="0.25">
      <c r="A4934" s="40">
        <v>44866</v>
      </c>
      <c r="B4934" s="27" t="s">
        <v>104</v>
      </c>
      <c r="C4934" s="27" t="s">
        <v>104</v>
      </c>
      <c r="D4934" s="27">
        <v>7350</v>
      </c>
      <c r="E4934" s="27">
        <v>190</v>
      </c>
      <c r="G4934" s="27" t="s">
        <v>1105</v>
      </c>
      <c r="H4934" s="34" t="s">
        <v>644</v>
      </c>
      <c r="I4934" s="34" t="s">
        <v>645</v>
      </c>
      <c r="J4934" s="34" t="str">
        <f t="shared" si="387"/>
        <v>Admin &amp; OtherOther Overheads as % of Total Gross Profit</v>
      </c>
      <c r="K4934" s="34" t="str">
        <f t="shared" si="388"/>
        <v>190Office Supplies/Stationery</v>
      </c>
      <c r="L4934" s="28">
        <f>+SUMIF('TB 4-24'!M:M,$AL4934,'TB 4-24'!G:G)</f>
        <v>0</v>
      </c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>
        <f>+SUMIF('Input Sheet'!$S:$S,$AL4934,'Input Sheet'!C:C)</f>
        <v>0</v>
      </c>
      <c r="Z4934" s="28">
        <f>+SUMIF('Input Sheet'!$S:$S,$AL4934,'Input Sheet'!D:D)</f>
        <v>0</v>
      </c>
      <c r="AA4934" s="28">
        <f>+SUMIF('Input Sheet'!$S:$S,$AL4934,'Input Sheet'!E:E)</f>
        <v>0</v>
      </c>
      <c r="AB4934" s="28">
        <f>+SUMIF('Input Sheet'!$S:$S,$AL4934,'Input Sheet'!F:F)</f>
        <v>0</v>
      </c>
      <c r="AC4934" s="28">
        <f>+SUMIF('Input Sheet'!$S:$S,$AL4934,'Input Sheet'!G:G)</f>
        <v>0</v>
      </c>
      <c r="AD4934" s="28">
        <f>+SUMIF('Input Sheet'!$S:$S,$AL4934,'Input Sheet'!H:H)</f>
        <v>0</v>
      </c>
      <c r="AE4934" s="28">
        <f>+SUMIF('Input Sheet'!$S:$S,$AL4934,'Input Sheet'!I:I)</f>
        <v>0</v>
      </c>
      <c r="AF4934" s="28">
        <f>+SUMIF('Input Sheet'!$S:$S,$AL4934,'Input Sheet'!J:J)</f>
        <v>0</v>
      </c>
      <c r="AG4934" s="28">
        <f>+SUMIF('Input Sheet'!$S:$S,$AL4934,'Input Sheet'!K:K)</f>
        <v>0</v>
      </c>
      <c r="AH4934" s="28">
        <f>+SUMIF('Input Sheet'!$S:$S,$AL4934,'Input Sheet'!L:L)</f>
        <v>0</v>
      </c>
      <c r="AI4934" s="28">
        <f>+SUMIF('Input Sheet'!$S:$S,$AL4934,'Input Sheet'!M:M)</f>
        <v>0</v>
      </c>
      <c r="AJ4934" s="28">
        <f>+SUMIF('Input Sheet'!$S:$S,$AL4934,'Input Sheet'!N:N)</f>
        <v>0</v>
      </c>
      <c r="AK4934" s="28"/>
      <c r="AL4934" s="27" t="str">
        <f t="shared" si="386"/>
        <v>190-7350</v>
      </c>
      <c r="AM4934" s="34" t="str">
        <f t="shared" si="389"/>
        <v>Admin &amp; Other</v>
      </c>
      <c r="AN4934" s="34" t="str">
        <f t="shared" si="390"/>
        <v>Admin &amp; OtherOther Overheads as % of Total Gross Profit</v>
      </c>
      <c r="AO4934" s="35"/>
      <c r="AP4934" s="35"/>
      <c r="AQ4934" s="35"/>
    </row>
    <row r="4935" spans="1:43" x14ac:dyDescent="0.25">
      <c r="A4935" s="40">
        <v>44866</v>
      </c>
      <c r="B4935" s="27" t="s">
        <v>104</v>
      </c>
      <c r="C4935" s="27" t="s">
        <v>104</v>
      </c>
      <c r="D4935" s="27">
        <v>7471</v>
      </c>
      <c r="E4935" s="27">
        <v>190</v>
      </c>
      <c r="G4935" s="27" t="s">
        <v>1106</v>
      </c>
      <c r="H4935" s="34" t="s">
        <v>644</v>
      </c>
      <c r="I4935" s="34" t="s">
        <v>645</v>
      </c>
      <c r="J4935" s="34" t="str">
        <f t="shared" si="387"/>
        <v>Admin &amp; OtherOther Overheads as % of Total Gross Profit</v>
      </c>
      <c r="K4935" s="34" t="str">
        <f t="shared" si="388"/>
        <v>190Laundry</v>
      </c>
      <c r="L4935" s="28">
        <f>+SUMIF('TB 4-24'!M:M,$AL4935,'TB 4-24'!G:G)</f>
        <v>0</v>
      </c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>
        <f>+SUMIF('Input Sheet'!$S:$S,$AL4935,'Input Sheet'!C:C)</f>
        <v>0</v>
      </c>
      <c r="Z4935" s="28">
        <f>+SUMIF('Input Sheet'!$S:$S,$AL4935,'Input Sheet'!D:D)</f>
        <v>0</v>
      </c>
      <c r="AA4935" s="28">
        <f>+SUMIF('Input Sheet'!$S:$S,$AL4935,'Input Sheet'!E:E)</f>
        <v>0</v>
      </c>
      <c r="AB4935" s="28">
        <f>+SUMIF('Input Sheet'!$S:$S,$AL4935,'Input Sheet'!F:F)</f>
        <v>0</v>
      </c>
      <c r="AC4935" s="28">
        <f>+SUMIF('Input Sheet'!$S:$S,$AL4935,'Input Sheet'!G:G)</f>
        <v>0</v>
      </c>
      <c r="AD4935" s="28">
        <f>+SUMIF('Input Sheet'!$S:$S,$AL4935,'Input Sheet'!H:H)</f>
        <v>0</v>
      </c>
      <c r="AE4935" s="28">
        <f>+SUMIF('Input Sheet'!$S:$S,$AL4935,'Input Sheet'!I:I)</f>
        <v>0</v>
      </c>
      <c r="AF4935" s="28">
        <f>+SUMIF('Input Sheet'!$S:$S,$AL4935,'Input Sheet'!J:J)</f>
        <v>0</v>
      </c>
      <c r="AG4935" s="28">
        <f>+SUMIF('Input Sheet'!$S:$S,$AL4935,'Input Sheet'!K:K)</f>
        <v>0</v>
      </c>
      <c r="AH4935" s="28">
        <f>+SUMIF('Input Sheet'!$S:$S,$AL4935,'Input Sheet'!L:L)</f>
        <v>0</v>
      </c>
      <c r="AI4935" s="28">
        <f>+SUMIF('Input Sheet'!$S:$S,$AL4935,'Input Sheet'!M:M)</f>
        <v>0</v>
      </c>
      <c r="AJ4935" s="28">
        <f>+SUMIF('Input Sheet'!$S:$S,$AL4935,'Input Sheet'!N:N)</f>
        <v>0</v>
      </c>
      <c r="AK4935" s="28"/>
      <c r="AL4935" s="27" t="str">
        <f t="shared" si="386"/>
        <v>190-7471</v>
      </c>
      <c r="AM4935" s="34" t="str">
        <f t="shared" si="389"/>
        <v>Admin &amp; Other</v>
      </c>
      <c r="AN4935" s="34" t="str">
        <f t="shared" si="390"/>
        <v>Admin &amp; OtherOther Overheads as % of Total Gross Profit</v>
      </c>
      <c r="AO4935" s="35"/>
      <c r="AP4935" s="35"/>
      <c r="AQ4935" s="35"/>
    </row>
    <row r="4936" spans="1:43" x14ac:dyDescent="0.25">
      <c r="A4936" s="40">
        <v>44866</v>
      </c>
      <c r="B4936" s="27" t="s">
        <v>104</v>
      </c>
      <c r="C4936" s="27" t="s">
        <v>104</v>
      </c>
      <c r="D4936" s="27">
        <v>7535</v>
      </c>
      <c r="E4936" s="27">
        <v>190</v>
      </c>
      <c r="G4936" s="27" t="s">
        <v>1107</v>
      </c>
      <c r="H4936" s="34" t="s">
        <v>644</v>
      </c>
      <c r="I4936" s="34" t="s">
        <v>645</v>
      </c>
      <c r="J4936" s="34" t="str">
        <f t="shared" si="387"/>
        <v>Admin &amp; OtherOther Overheads as % of Total Gross Profit</v>
      </c>
      <c r="K4936" s="34" t="str">
        <f t="shared" si="388"/>
        <v>190Telephone Tolls</v>
      </c>
      <c r="L4936" s="28">
        <f>+SUMIF('TB 4-24'!M:M,$AL4936,'TB 4-24'!G:G)</f>
        <v>0</v>
      </c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>
        <f>+SUMIF('Input Sheet'!$S:$S,$AL4936,'Input Sheet'!C:C)</f>
        <v>0</v>
      </c>
      <c r="Z4936" s="28">
        <f>+SUMIF('Input Sheet'!$S:$S,$AL4936,'Input Sheet'!D:D)</f>
        <v>0</v>
      </c>
      <c r="AA4936" s="28">
        <f>+SUMIF('Input Sheet'!$S:$S,$AL4936,'Input Sheet'!E:E)</f>
        <v>0</v>
      </c>
      <c r="AB4936" s="28">
        <f>+SUMIF('Input Sheet'!$S:$S,$AL4936,'Input Sheet'!F:F)</f>
        <v>0</v>
      </c>
      <c r="AC4936" s="28">
        <f>+SUMIF('Input Sheet'!$S:$S,$AL4936,'Input Sheet'!G:G)</f>
        <v>0</v>
      </c>
      <c r="AD4936" s="28">
        <f>+SUMIF('Input Sheet'!$S:$S,$AL4936,'Input Sheet'!H:H)</f>
        <v>0</v>
      </c>
      <c r="AE4936" s="28">
        <f>+SUMIF('Input Sheet'!$S:$S,$AL4936,'Input Sheet'!I:I)</f>
        <v>0</v>
      </c>
      <c r="AF4936" s="28">
        <f>+SUMIF('Input Sheet'!$S:$S,$AL4936,'Input Sheet'!J:J)</f>
        <v>0</v>
      </c>
      <c r="AG4936" s="28">
        <f>+SUMIF('Input Sheet'!$S:$S,$AL4936,'Input Sheet'!K:K)</f>
        <v>0</v>
      </c>
      <c r="AH4936" s="28">
        <f>+SUMIF('Input Sheet'!$S:$S,$AL4936,'Input Sheet'!L:L)</f>
        <v>0</v>
      </c>
      <c r="AI4936" s="28">
        <f>+SUMIF('Input Sheet'!$S:$S,$AL4936,'Input Sheet'!M:M)</f>
        <v>0</v>
      </c>
      <c r="AJ4936" s="28">
        <f>+SUMIF('Input Sheet'!$S:$S,$AL4936,'Input Sheet'!N:N)</f>
        <v>0</v>
      </c>
      <c r="AK4936" s="28"/>
      <c r="AL4936" s="27" t="str">
        <f t="shared" si="386"/>
        <v>190-7535</v>
      </c>
      <c r="AM4936" s="34" t="str">
        <f t="shared" si="389"/>
        <v>Admin &amp; Other</v>
      </c>
      <c r="AN4936" s="34" t="str">
        <f t="shared" si="390"/>
        <v>Admin &amp; OtherOther Overheads as % of Total Gross Profit</v>
      </c>
      <c r="AO4936" s="35"/>
      <c r="AP4936" s="35"/>
      <c r="AQ4936" s="35"/>
    </row>
    <row r="4937" spans="1:43" x14ac:dyDescent="0.25">
      <c r="A4937" s="40">
        <v>44866</v>
      </c>
      <c r="B4937" s="27" t="s">
        <v>104</v>
      </c>
      <c r="C4937" s="27" t="s">
        <v>104</v>
      </c>
      <c r="D4937" s="27" t="s">
        <v>176</v>
      </c>
      <c r="E4937" s="27">
        <v>190</v>
      </c>
      <c r="G4937" s="27" t="s">
        <v>1108</v>
      </c>
      <c r="H4937" s="34" t="s">
        <v>644</v>
      </c>
      <c r="I4937" s="34" t="s">
        <v>645</v>
      </c>
      <c r="J4937" s="34" t="str">
        <f t="shared" si="387"/>
        <v>Admin &amp; OtherOther Overheads as % of Total Gross Profit</v>
      </c>
      <c r="K4937" s="34" t="str">
        <f t="shared" si="388"/>
        <v>190Equipment Rental</v>
      </c>
      <c r="L4937" s="28">
        <f>+SUMIF('TB 4-24'!M:M,$AL4937,'TB 4-24'!G:G)</f>
        <v>0</v>
      </c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>
        <f>+SUMIF('Input Sheet'!$S:$S,$AL4937,'Input Sheet'!C:C)</f>
        <v>0</v>
      </c>
      <c r="Z4937" s="28">
        <f>+SUMIF('Input Sheet'!$S:$S,$AL4937,'Input Sheet'!D:D)</f>
        <v>0</v>
      </c>
      <c r="AA4937" s="28">
        <f>+SUMIF('Input Sheet'!$S:$S,$AL4937,'Input Sheet'!E:E)</f>
        <v>0</v>
      </c>
      <c r="AB4937" s="28">
        <f>+SUMIF('Input Sheet'!$S:$S,$AL4937,'Input Sheet'!F:F)</f>
        <v>0</v>
      </c>
      <c r="AC4937" s="28">
        <f>+SUMIF('Input Sheet'!$S:$S,$AL4937,'Input Sheet'!G:G)</f>
        <v>0</v>
      </c>
      <c r="AD4937" s="28">
        <f>+SUMIF('Input Sheet'!$S:$S,$AL4937,'Input Sheet'!H:H)</f>
        <v>0</v>
      </c>
      <c r="AE4937" s="28">
        <f>+SUMIF('Input Sheet'!$S:$S,$AL4937,'Input Sheet'!I:I)</f>
        <v>0</v>
      </c>
      <c r="AF4937" s="28">
        <f>+SUMIF('Input Sheet'!$S:$S,$AL4937,'Input Sheet'!J:J)</f>
        <v>0</v>
      </c>
      <c r="AG4937" s="28">
        <f>+SUMIF('Input Sheet'!$S:$S,$AL4937,'Input Sheet'!K:K)</f>
        <v>0</v>
      </c>
      <c r="AH4937" s="28">
        <f>+SUMIF('Input Sheet'!$S:$S,$AL4937,'Input Sheet'!L:L)</f>
        <v>0</v>
      </c>
      <c r="AI4937" s="28">
        <f>+SUMIF('Input Sheet'!$S:$S,$AL4937,'Input Sheet'!M:M)</f>
        <v>0</v>
      </c>
      <c r="AJ4937" s="28">
        <f>+SUMIF('Input Sheet'!$S:$S,$AL4937,'Input Sheet'!N:N)</f>
        <v>0</v>
      </c>
      <c r="AK4937" s="28"/>
      <c r="AL4937" s="27" t="str">
        <f t="shared" si="386"/>
        <v>190-7570R</v>
      </c>
      <c r="AM4937" s="34" t="str">
        <f t="shared" si="389"/>
        <v>Admin &amp; Other</v>
      </c>
      <c r="AN4937" s="34" t="str">
        <f t="shared" si="390"/>
        <v>Admin &amp; OtherOther Overheads as % of Total Gross Profit</v>
      </c>
      <c r="AO4937" s="35"/>
      <c r="AP4937" s="35"/>
      <c r="AQ4937" s="35"/>
    </row>
    <row r="4938" spans="1:43" x14ac:dyDescent="0.25">
      <c r="A4938" s="40">
        <v>44866</v>
      </c>
      <c r="B4938" s="27" t="s">
        <v>104</v>
      </c>
      <c r="C4938" s="27" t="s">
        <v>104</v>
      </c>
      <c r="D4938" s="27">
        <v>7610</v>
      </c>
      <c r="E4938" s="27">
        <v>190</v>
      </c>
      <c r="G4938" s="27" t="s">
        <v>83</v>
      </c>
      <c r="H4938" s="34" t="s">
        <v>644</v>
      </c>
      <c r="I4938" s="34" t="s">
        <v>645</v>
      </c>
      <c r="J4938" s="34" t="str">
        <f t="shared" si="387"/>
        <v>Admin &amp; OtherOther Overheads as % of Total Gross Profit</v>
      </c>
      <c r="K4938" s="34" t="str">
        <f t="shared" si="388"/>
        <v>190Bank Charges</v>
      </c>
      <c r="L4938" s="28">
        <f>+SUMIF('TB 4-24'!M:M,$AL4938,'TB 4-24'!G:G)</f>
        <v>0</v>
      </c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>
        <f>+SUMIF('Input Sheet'!$S:$S,$AL4938,'Input Sheet'!C:C)</f>
        <v>0</v>
      </c>
      <c r="Z4938" s="28">
        <f>+SUMIF('Input Sheet'!$S:$S,$AL4938,'Input Sheet'!D:D)</f>
        <v>0</v>
      </c>
      <c r="AA4938" s="28">
        <f>+SUMIF('Input Sheet'!$S:$S,$AL4938,'Input Sheet'!E:E)</f>
        <v>0</v>
      </c>
      <c r="AB4938" s="28">
        <f>+SUMIF('Input Sheet'!$S:$S,$AL4938,'Input Sheet'!F:F)</f>
        <v>0</v>
      </c>
      <c r="AC4938" s="28">
        <f>+SUMIF('Input Sheet'!$S:$S,$AL4938,'Input Sheet'!G:G)</f>
        <v>0</v>
      </c>
      <c r="AD4938" s="28">
        <f>+SUMIF('Input Sheet'!$S:$S,$AL4938,'Input Sheet'!H:H)</f>
        <v>0</v>
      </c>
      <c r="AE4938" s="28">
        <f>+SUMIF('Input Sheet'!$S:$S,$AL4938,'Input Sheet'!I:I)</f>
        <v>0</v>
      </c>
      <c r="AF4938" s="28">
        <f>+SUMIF('Input Sheet'!$S:$S,$AL4938,'Input Sheet'!J:J)</f>
        <v>0</v>
      </c>
      <c r="AG4938" s="28">
        <f>+SUMIF('Input Sheet'!$S:$S,$AL4938,'Input Sheet'!K:K)</f>
        <v>0</v>
      </c>
      <c r="AH4938" s="28">
        <f>+SUMIF('Input Sheet'!$S:$S,$AL4938,'Input Sheet'!L:L)</f>
        <v>0</v>
      </c>
      <c r="AI4938" s="28">
        <f>+SUMIF('Input Sheet'!$S:$S,$AL4938,'Input Sheet'!M:M)</f>
        <v>0</v>
      </c>
      <c r="AJ4938" s="28">
        <f>+SUMIF('Input Sheet'!$S:$S,$AL4938,'Input Sheet'!N:N)</f>
        <v>0</v>
      </c>
      <c r="AK4938" s="28"/>
      <c r="AL4938" s="27" t="str">
        <f t="shared" si="386"/>
        <v>190-7610</v>
      </c>
      <c r="AM4938" s="34" t="str">
        <f t="shared" si="389"/>
        <v>Admin &amp; Other</v>
      </c>
      <c r="AN4938" s="34" t="str">
        <f t="shared" si="390"/>
        <v>Admin &amp; OtherOther Overheads as % of Total Gross Profit</v>
      </c>
      <c r="AO4938" s="35"/>
      <c r="AP4938" s="35"/>
      <c r="AQ4938" s="35"/>
    </row>
    <row r="4939" spans="1:43" x14ac:dyDescent="0.25">
      <c r="A4939" s="40">
        <v>44866</v>
      </c>
      <c r="B4939" s="27" t="s">
        <v>104</v>
      </c>
      <c r="C4939" s="27" t="s">
        <v>104</v>
      </c>
      <c r="D4939" s="27">
        <v>7630</v>
      </c>
      <c r="E4939" s="27">
        <v>190</v>
      </c>
      <c r="G4939" s="27" t="s">
        <v>1109</v>
      </c>
      <c r="H4939" s="34" t="s">
        <v>644</v>
      </c>
      <c r="I4939" s="34" t="s">
        <v>645</v>
      </c>
      <c r="J4939" s="34" t="str">
        <f t="shared" si="387"/>
        <v>Admin &amp; OtherOther Overheads as % of Total Gross Profit</v>
      </c>
      <c r="K4939" s="34" t="str">
        <f t="shared" si="388"/>
        <v>190Interest  Other</v>
      </c>
      <c r="L4939" s="28">
        <f>+SUMIF('TB 4-24'!M:M,$AL4939,'TB 4-24'!G:G)</f>
        <v>0</v>
      </c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>
        <f>+SUMIF('Input Sheet'!$S:$S,$AL4939,'Input Sheet'!C:C)</f>
        <v>0</v>
      </c>
      <c r="Z4939" s="28">
        <f>+SUMIF('Input Sheet'!$S:$S,$AL4939,'Input Sheet'!D:D)</f>
        <v>0</v>
      </c>
      <c r="AA4939" s="28">
        <f>+SUMIF('Input Sheet'!$S:$S,$AL4939,'Input Sheet'!E:E)</f>
        <v>0</v>
      </c>
      <c r="AB4939" s="28">
        <f>+SUMIF('Input Sheet'!$S:$S,$AL4939,'Input Sheet'!F:F)</f>
        <v>0</v>
      </c>
      <c r="AC4939" s="28">
        <f>+SUMIF('Input Sheet'!$S:$S,$AL4939,'Input Sheet'!G:G)</f>
        <v>0</v>
      </c>
      <c r="AD4939" s="28">
        <f>+SUMIF('Input Sheet'!$S:$S,$AL4939,'Input Sheet'!H:H)</f>
        <v>0</v>
      </c>
      <c r="AE4939" s="28">
        <f>+SUMIF('Input Sheet'!$S:$S,$AL4939,'Input Sheet'!I:I)</f>
        <v>0</v>
      </c>
      <c r="AF4939" s="28">
        <f>+SUMIF('Input Sheet'!$S:$S,$AL4939,'Input Sheet'!J:J)</f>
        <v>0</v>
      </c>
      <c r="AG4939" s="28">
        <f>+SUMIF('Input Sheet'!$S:$S,$AL4939,'Input Sheet'!K:K)</f>
        <v>0</v>
      </c>
      <c r="AH4939" s="28">
        <f>+SUMIF('Input Sheet'!$S:$S,$AL4939,'Input Sheet'!L:L)</f>
        <v>0</v>
      </c>
      <c r="AI4939" s="28">
        <f>+SUMIF('Input Sheet'!$S:$S,$AL4939,'Input Sheet'!M:M)</f>
        <v>0</v>
      </c>
      <c r="AJ4939" s="28">
        <f>+SUMIF('Input Sheet'!$S:$S,$AL4939,'Input Sheet'!N:N)</f>
        <v>0</v>
      </c>
      <c r="AK4939" s="28"/>
      <c r="AL4939" s="27" t="str">
        <f t="shared" si="386"/>
        <v>190-7630</v>
      </c>
      <c r="AM4939" s="34" t="str">
        <f t="shared" si="389"/>
        <v>Admin &amp; Other</v>
      </c>
      <c r="AN4939" s="34" t="str">
        <f t="shared" si="390"/>
        <v>Admin &amp; OtherOther Overheads as % of Total Gross Profit</v>
      </c>
      <c r="AO4939" s="35"/>
      <c r="AP4939" s="35"/>
      <c r="AQ4939" s="35"/>
    </row>
    <row r="4940" spans="1:43" x14ac:dyDescent="0.25">
      <c r="A4940" s="40">
        <v>44866</v>
      </c>
      <c r="B4940" s="27" t="s">
        <v>104</v>
      </c>
      <c r="C4940" s="27" t="s">
        <v>104</v>
      </c>
      <c r="D4940" s="27">
        <v>7820</v>
      </c>
      <c r="E4940" s="27">
        <v>190</v>
      </c>
      <c r="G4940" s="27" t="s">
        <v>1110</v>
      </c>
      <c r="H4940" s="34" t="s">
        <v>644</v>
      </c>
      <c r="I4940" s="34" t="s">
        <v>645</v>
      </c>
      <c r="J4940" s="34" t="str">
        <f t="shared" si="387"/>
        <v>Admin &amp; OtherOther Overheads as % of Total Gross Profit</v>
      </c>
      <c r="K4940" s="34" t="str">
        <f t="shared" si="388"/>
        <v>190Heat/Light/Power</v>
      </c>
      <c r="L4940" s="28">
        <f>+SUMIF('TB 4-24'!M:M,$AL4940,'TB 4-24'!G:G)</f>
        <v>0</v>
      </c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>
        <f>+SUMIF('Input Sheet'!$S:$S,$AL4940,'Input Sheet'!C:C)</f>
        <v>0</v>
      </c>
      <c r="Z4940" s="28">
        <f>+SUMIF('Input Sheet'!$S:$S,$AL4940,'Input Sheet'!D:D)</f>
        <v>0</v>
      </c>
      <c r="AA4940" s="28">
        <f>+SUMIF('Input Sheet'!$S:$S,$AL4940,'Input Sheet'!E:E)</f>
        <v>0</v>
      </c>
      <c r="AB4940" s="28">
        <f>+SUMIF('Input Sheet'!$S:$S,$AL4940,'Input Sheet'!F:F)</f>
        <v>0</v>
      </c>
      <c r="AC4940" s="28">
        <f>+SUMIF('Input Sheet'!$S:$S,$AL4940,'Input Sheet'!G:G)</f>
        <v>0</v>
      </c>
      <c r="AD4940" s="28">
        <f>+SUMIF('Input Sheet'!$S:$S,$AL4940,'Input Sheet'!H:H)</f>
        <v>0</v>
      </c>
      <c r="AE4940" s="28">
        <f>+SUMIF('Input Sheet'!$S:$S,$AL4940,'Input Sheet'!I:I)</f>
        <v>0</v>
      </c>
      <c r="AF4940" s="28">
        <f>+SUMIF('Input Sheet'!$S:$S,$AL4940,'Input Sheet'!J:J)</f>
        <v>0</v>
      </c>
      <c r="AG4940" s="28">
        <f>+SUMIF('Input Sheet'!$S:$S,$AL4940,'Input Sheet'!K:K)</f>
        <v>0</v>
      </c>
      <c r="AH4940" s="28">
        <f>+SUMIF('Input Sheet'!$S:$S,$AL4940,'Input Sheet'!L:L)</f>
        <v>0</v>
      </c>
      <c r="AI4940" s="28">
        <f>+SUMIF('Input Sheet'!$S:$S,$AL4940,'Input Sheet'!M:M)</f>
        <v>0</v>
      </c>
      <c r="AJ4940" s="28">
        <f>+SUMIF('Input Sheet'!$S:$S,$AL4940,'Input Sheet'!N:N)</f>
        <v>0</v>
      </c>
      <c r="AK4940" s="28"/>
      <c r="AL4940" s="27" t="str">
        <f t="shared" si="386"/>
        <v>190-7820</v>
      </c>
      <c r="AM4940" s="34" t="str">
        <f t="shared" si="389"/>
        <v>Admin &amp; Other</v>
      </c>
      <c r="AN4940" s="34" t="str">
        <f t="shared" si="390"/>
        <v>Admin &amp; OtherOther Overheads as % of Total Gross Profit</v>
      </c>
      <c r="AO4940" s="35"/>
      <c r="AP4940" s="35"/>
      <c r="AQ4940" s="35"/>
    </row>
    <row r="4941" spans="1:43" x14ac:dyDescent="0.25">
      <c r="A4941" s="40">
        <v>44866</v>
      </c>
      <c r="B4941" s="27" t="s">
        <v>104</v>
      </c>
      <c r="C4941" s="27" t="s">
        <v>104</v>
      </c>
      <c r="D4941" s="27">
        <v>7180</v>
      </c>
      <c r="E4941" s="27">
        <v>190</v>
      </c>
      <c r="G4941" s="27" t="s">
        <v>80</v>
      </c>
      <c r="H4941" s="34" t="s">
        <v>644</v>
      </c>
      <c r="I4941" s="34" t="s">
        <v>645</v>
      </c>
      <c r="J4941" s="34" t="str">
        <f t="shared" si="387"/>
        <v>Admin &amp; OtherOther Overheads as % of Total Gross Profit</v>
      </c>
      <c r="K4941" s="34" t="str">
        <f t="shared" si="388"/>
        <v>190Salaries: Support Services</v>
      </c>
      <c r="L4941" s="28">
        <f>+SUMIF('TB 4-24'!M:M,$AL4941,'TB 4-24'!G:G)</f>
        <v>0</v>
      </c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>
        <f>+SUMIF('Input Sheet'!$S:$S,$AL4941,'Input Sheet'!C:C)</f>
        <v>0</v>
      </c>
      <c r="Z4941" s="28">
        <f>+SUMIF('Input Sheet'!$S:$S,$AL4941,'Input Sheet'!D:D)</f>
        <v>0</v>
      </c>
      <c r="AA4941" s="28">
        <f>+SUMIF('Input Sheet'!$S:$S,$AL4941,'Input Sheet'!E:E)</f>
        <v>0</v>
      </c>
      <c r="AB4941" s="28">
        <f>+SUMIF('Input Sheet'!$S:$S,$AL4941,'Input Sheet'!F:F)</f>
        <v>0</v>
      </c>
      <c r="AC4941" s="28">
        <f>+SUMIF('Input Sheet'!$S:$S,$AL4941,'Input Sheet'!G:G)</f>
        <v>0</v>
      </c>
      <c r="AD4941" s="28">
        <f>+SUMIF('Input Sheet'!$S:$S,$AL4941,'Input Sheet'!H:H)</f>
        <v>0</v>
      </c>
      <c r="AE4941" s="28">
        <f>+SUMIF('Input Sheet'!$S:$S,$AL4941,'Input Sheet'!I:I)</f>
        <v>0</v>
      </c>
      <c r="AF4941" s="28">
        <f>+SUMIF('Input Sheet'!$S:$S,$AL4941,'Input Sheet'!J:J)</f>
        <v>0</v>
      </c>
      <c r="AG4941" s="28">
        <f>+SUMIF('Input Sheet'!$S:$S,$AL4941,'Input Sheet'!K:K)</f>
        <v>0</v>
      </c>
      <c r="AH4941" s="28">
        <f>+SUMIF('Input Sheet'!$S:$S,$AL4941,'Input Sheet'!L:L)</f>
        <v>0</v>
      </c>
      <c r="AI4941" s="28">
        <f>+SUMIF('Input Sheet'!$S:$S,$AL4941,'Input Sheet'!M:M)</f>
        <v>0</v>
      </c>
      <c r="AJ4941" s="28">
        <f>+SUMIF('Input Sheet'!$S:$S,$AL4941,'Input Sheet'!N:N)</f>
        <v>0</v>
      </c>
      <c r="AK4941" s="28"/>
      <c r="AL4941" s="27" t="str">
        <f t="shared" si="386"/>
        <v>190-7180</v>
      </c>
      <c r="AM4941" s="34" t="str">
        <f t="shared" si="389"/>
        <v>Admin &amp; Other</v>
      </c>
      <c r="AN4941" s="34" t="str">
        <f t="shared" si="390"/>
        <v>Admin &amp; OtherOther Overheads as % of Total Gross Profit</v>
      </c>
      <c r="AO4941" s="35"/>
      <c r="AP4941" s="35"/>
      <c r="AQ4941" s="35"/>
    </row>
    <row r="4942" spans="1:43" x14ac:dyDescent="0.25">
      <c r="A4942" s="40">
        <v>44866</v>
      </c>
      <c r="B4942" s="27" t="s">
        <v>104</v>
      </c>
      <c r="C4942" s="27" t="s">
        <v>104</v>
      </c>
      <c r="D4942" s="27">
        <v>7305</v>
      </c>
      <c r="E4942" s="27">
        <v>190</v>
      </c>
      <c r="G4942" s="27" t="s">
        <v>1111</v>
      </c>
      <c r="H4942" s="34" t="s">
        <v>644</v>
      </c>
      <c r="I4942" s="34" t="s">
        <v>645</v>
      </c>
      <c r="J4942" s="34" t="str">
        <f t="shared" si="387"/>
        <v>Admin &amp; OtherOther Overheads as % of Total Gross Profit</v>
      </c>
      <c r="K4942" s="34" t="str">
        <f t="shared" si="388"/>
        <v>190Bad Debts</v>
      </c>
      <c r="L4942" s="28">
        <f>+SUMIF('TB 4-24'!M:M,$AL4942,'TB 4-24'!G:G)</f>
        <v>0</v>
      </c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>
        <f>+SUMIF('Input Sheet'!$S:$S,$AL4942,'Input Sheet'!C:C)</f>
        <v>0</v>
      </c>
      <c r="Z4942" s="28">
        <f>+SUMIF('Input Sheet'!$S:$S,$AL4942,'Input Sheet'!D:D)</f>
        <v>0</v>
      </c>
      <c r="AA4942" s="28">
        <f>+SUMIF('Input Sheet'!$S:$S,$AL4942,'Input Sheet'!E:E)</f>
        <v>0</v>
      </c>
      <c r="AB4942" s="28">
        <f>+SUMIF('Input Sheet'!$S:$S,$AL4942,'Input Sheet'!F:F)</f>
        <v>0</v>
      </c>
      <c r="AC4942" s="28">
        <f>+SUMIF('Input Sheet'!$S:$S,$AL4942,'Input Sheet'!G:G)</f>
        <v>0</v>
      </c>
      <c r="AD4942" s="28">
        <f>+SUMIF('Input Sheet'!$S:$S,$AL4942,'Input Sheet'!H:H)</f>
        <v>0</v>
      </c>
      <c r="AE4942" s="28">
        <f>+SUMIF('Input Sheet'!$S:$S,$AL4942,'Input Sheet'!I:I)</f>
        <v>0</v>
      </c>
      <c r="AF4942" s="28">
        <f>+SUMIF('Input Sheet'!$S:$S,$AL4942,'Input Sheet'!J:J)</f>
        <v>0</v>
      </c>
      <c r="AG4942" s="28">
        <f>+SUMIF('Input Sheet'!$S:$S,$AL4942,'Input Sheet'!K:K)</f>
        <v>0</v>
      </c>
      <c r="AH4942" s="28">
        <f>+SUMIF('Input Sheet'!$S:$S,$AL4942,'Input Sheet'!L:L)</f>
        <v>0</v>
      </c>
      <c r="AI4942" s="28">
        <f>+SUMIF('Input Sheet'!$S:$S,$AL4942,'Input Sheet'!M:M)</f>
        <v>0</v>
      </c>
      <c r="AJ4942" s="28">
        <f>+SUMIF('Input Sheet'!$S:$S,$AL4942,'Input Sheet'!N:N)</f>
        <v>0</v>
      </c>
      <c r="AK4942" s="28"/>
      <c r="AL4942" s="27" t="str">
        <f t="shared" si="386"/>
        <v>190-7305</v>
      </c>
      <c r="AM4942" s="34" t="str">
        <f t="shared" si="389"/>
        <v>Admin &amp; Other</v>
      </c>
      <c r="AN4942" s="34" t="str">
        <f t="shared" si="390"/>
        <v>Admin &amp; OtherOther Overheads as % of Total Gross Profit</v>
      </c>
      <c r="AO4942" s="35"/>
      <c r="AP4942" s="35"/>
      <c r="AQ4942" s="35"/>
    </row>
    <row r="4943" spans="1:43" x14ac:dyDescent="0.25">
      <c r="A4943" s="40">
        <v>44866</v>
      </c>
      <c r="B4943" s="27" t="s">
        <v>104</v>
      </c>
      <c r="C4943" s="27" t="s">
        <v>104</v>
      </c>
      <c r="D4943" s="27">
        <v>7430</v>
      </c>
      <c r="E4943" s="27">
        <v>190</v>
      </c>
      <c r="G4943" s="27" t="s">
        <v>85</v>
      </c>
      <c r="H4943" s="34" t="s">
        <v>644</v>
      </c>
      <c r="I4943" s="34" t="s">
        <v>645</v>
      </c>
      <c r="J4943" s="34" t="str">
        <f t="shared" si="387"/>
        <v>Admin &amp; OtherOther Overheads as % of Total Gross Profit</v>
      </c>
      <c r="K4943" s="34" t="str">
        <f t="shared" si="388"/>
        <v>190Data Processing</v>
      </c>
      <c r="L4943" s="28">
        <f>+SUMIF('TB 4-24'!M:M,$AL4943,'TB 4-24'!G:G)</f>
        <v>0</v>
      </c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>
        <f>+SUMIF('Input Sheet'!$S:$S,$AL4943,'Input Sheet'!C:C)</f>
        <v>0</v>
      </c>
      <c r="Z4943" s="28">
        <f>+SUMIF('Input Sheet'!$S:$S,$AL4943,'Input Sheet'!D:D)</f>
        <v>0</v>
      </c>
      <c r="AA4943" s="28">
        <f>+SUMIF('Input Sheet'!$S:$S,$AL4943,'Input Sheet'!E:E)</f>
        <v>0</v>
      </c>
      <c r="AB4943" s="28">
        <f>+SUMIF('Input Sheet'!$S:$S,$AL4943,'Input Sheet'!F:F)</f>
        <v>0</v>
      </c>
      <c r="AC4943" s="28">
        <f>+SUMIF('Input Sheet'!$S:$S,$AL4943,'Input Sheet'!G:G)</f>
        <v>0</v>
      </c>
      <c r="AD4943" s="28">
        <f>+SUMIF('Input Sheet'!$S:$S,$AL4943,'Input Sheet'!H:H)</f>
        <v>0</v>
      </c>
      <c r="AE4943" s="28">
        <f>+SUMIF('Input Sheet'!$S:$S,$AL4943,'Input Sheet'!I:I)</f>
        <v>0</v>
      </c>
      <c r="AF4943" s="28">
        <f>+SUMIF('Input Sheet'!$S:$S,$AL4943,'Input Sheet'!J:J)</f>
        <v>0</v>
      </c>
      <c r="AG4943" s="28">
        <f>+SUMIF('Input Sheet'!$S:$S,$AL4943,'Input Sheet'!K:K)</f>
        <v>0</v>
      </c>
      <c r="AH4943" s="28">
        <f>+SUMIF('Input Sheet'!$S:$S,$AL4943,'Input Sheet'!L:L)</f>
        <v>0</v>
      </c>
      <c r="AI4943" s="28">
        <f>+SUMIF('Input Sheet'!$S:$S,$AL4943,'Input Sheet'!M:M)</f>
        <v>0</v>
      </c>
      <c r="AJ4943" s="28">
        <f>+SUMIF('Input Sheet'!$S:$S,$AL4943,'Input Sheet'!N:N)</f>
        <v>0</v>
      </c>
      <c r="AK4943" s="28"/>
      <c r="AL4943" s="27" t="str">
        <f t="shared" si="386"/>
        <v>190-7430</v>
      </c>
      <c r="AM4943" s="34" t="str">
        <f t="shared" si="389"/>
        <v>Admin &amp; Other</v>
      </c>
      <c r="AN4943" s="34" t="str">
        <f t="shared" si="390"/>
        <v>Admin &amp; OtherOther Overheads as % of Total Gross Profit</v>
      </c>
      <c r="AO4943" s="35"/>
      <c r="AP4943" s="35"/>
      <c r="AQ4943" s="35"/>
    </row>
    <row r="4944" spans="1:43" x14ac:dyDescent="0.25">
      <c r="A4944" s="40">
        <v>44866</v>
      </c>
      <c r="B4944" s="27" t="s">
        <v>104</v>
      </c>
      <c r="C4944" s="27" t="s">
        <v>104</v>
      </c>
      <c r="D4944" s="27">
        <v>7452</v>
      </c>
      <c r="E4944" s="27">
        <v>190</v>
      </c>
      <c r="G4944" s="27" t="s">
        <v>87</v>
      </c>
      <c r="H4944" s="34" t="s">
        <v>644</v>
      </c>
      <c r="I4944" s="34" t="s">
        <v>645</v>
      </c>
      <c r="J4944" s="34" t="str">
        <f t="shared" si="387"/>
        <v>Admin &amp; OtherOther Overheads as % of Total Gross Profit</v>
      </c>
      <c r="K4944" s="34" t="str">
        <f t="shared" si="388"/>
        <v>190Consultancy Fees</v>
      </c>
      <c r="L4944" s="28">
        <f>+SUMIF('TB 4-24'!M:M,$AL4944,'TB 4-24'!G:G)</f>
        <v>0</v>
      </c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>
        <f>+SUMIF('Input Sheet'!$S:$S,$AL4944,'Input Sheet'!C:C)</f>
        <v>0</v>
      </c>
      <c r="Z4944" s="28">
        <f>+SUMIF('Input Sheet'!$S:$S,$AL4944,'Input Sheet'!D:D)</f>
        <v>0</v>
      </c>
      <c r="AA4944" s="28">
        <f>+SUMIF('Input Sheet'!$S:$S,$AL4944,'Input Sheet'!E:E)</f>
        <v>0</v>
      </c>
      <c r="AB4944" s="28">
        <f>+SUMIF('Input Sheet'!$S:$S,$AL4944,'Input Sheet'!F:F)</f>
        <v>0</v>
      </c>
      <c r="AC4944" s="28">
        <f>+SUMIF('Input Sheet'!$S:$S,$AL4944,'Input Sheet'!G:G)</f>
        <v>0</v>
      </c>
      <c r="AD4944" s="28">
        <f>+SUMIF('Input Sheet'!$S:$S,$AL4944,'Input Sheet'!H:H)</f>
        <v>0</v>
      </c>
      <c r="AE4944" s="28">
        <f>+SUMIF('Input Sheet'!$S:$S,$AL4944,'Input Sheet'!I:I)</f>
        <v>0</v>
      </c>
      <c r="AF4944" s="28">
        <f>+SUMIF('Input Sheet'!$S:$S,$AL4944,'Input Sheet'!J:J)</f>
        <v>0</v>
      </c>
      <c r="AG4944" s="28">
        <f>+SUMIF('Input Sheet'!$S:$S,$AL4944,'Input Sheet'!K:K)</f>
        <v>0</v>
      </c>
      <c r="AH4944" s="28">
        <f>+SUMIF('Input Sheet'!$S:$S,$AL4944,'Input Sheet'!L:L)</f>
        <v>0</v>
      </c>
      <c r="AI4944" s="28">
        <f>+SUMIF('Input Sheet'!$S:$S,$AL4944,'Input Sheet'!M:M)</f>
        <v>0</v>
      </c>
      <c r="AJ4944" s="28">
        <f>+SUMIF('Input Sheet'!$S:$S,$AL4944,'Input Sheet'!N:N)</f>
        <v>0</v>
      </c>
      <c r="AK4944" s="28"/>
      <c r="AL4944" s="27" t="str">
        <f t="shared" si="386"/>
        <v>190-7452</v>
      </c>
      <c r="AM4944" s="34" t="str">
        <f t="shared" si="389"/>
        <v>Admin &amp; Other</v>
      </c>
      <c r="AN4944" s="34" t="str">
        <f t="shared" si="390"/>
        <v>Admin &amp; OtherOther Overheads as % of Total Gross Profit</v>
      </c>
      <c r="AO4944" s="35"/>
      <c r="AP4944" s="35"/>
      <c r="AQ4944" s="35"/>
    </row>
    <row r="4945" spans="1:43" x14ac:dyDescent="0.25">
      <c r="A4945" s="40">
        <v>44866</v>
      </c>
      <c r="B4945" s="27" t="s">
        <v>104</v>
      </c>
      <c r="C4945" s="27" t="s">
        <v>104</v>
      </c>
      <c r="D4945" s="27">
        <v>7456</v>
      </c>
      <c r="E4945" s="27">
        <v>190</v>
      </c>
      <c r="G4945" s="27" t="s">
        <v>1112</v>
      </c>
      <c r="H4945" s="34" t="s">
        <v>644</v>
      </c>
      <c r="I4945" s="34" t="s">
        <v>645</v>
      </c>
      <c r="J4945" s="34" t="str">
        <f t="shared" si="387"/>
        <v>Admin &amp; OtherOther Overheads as % of Total Gross Profit</v>
      </c>
      <c r="K4945" s="34" t="str">
        <f t="shared" si="388"/>
        <v>190Accountancy Fees</v>
      </c>
      <c r="L4945" s="28">
        <f>+SUMIF('TB 4-24'!M:M,$AL4945,'TB 4-24'!G:G)</f>
        <v>0</v>
      </c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>
        <f>+SUMIF('Input Sheet'!$S:$S,$AL4945,'Input Sheet'!C:C)</f>
        <v>0</v>
      </c>
      <c r="Z4945" s="28">
        <f>+SUMIF('Input Sheet'!$S:$S,$AL4945,'Input Sheet'!D:D)</f>
        <v>0</v>
      </c>
      <c r="AA4945" s="28">
        <f>+SUMIF('Input Sheet'!$S:$S,$AL4945,'Input Sheet'!E:E)</f>
        <v>0</v>
      </c>
      <c r="AB4945" s="28">
        <f>+SUMIF('Input Sheet'!$S:$S,$AL4945,'Input Sheet'!F:F)</f>
        <v>0</v>
      </c>
      <c r="AC4945" s="28">
        <f>+SUMIF('Input Sheet'!$S:$S,$AL4945,'Input Sheet'!G:G)</f>
        <v>0</v>
      </c>
      <c r="AD4945" s="28">
        <f>+SUMIF('Input Sheet'!$S:$S,$AL4945,'Input Sheet'!H:H)</f>
        <v>0</v>
      </c>
      <c r="AE4945" s="28">
        <f>+SUMIF('Input Sheet'!$S:$S,$AL4945,'Input Sheet'!I:I)</f>
        <v>0</v>
      </c>
      <c r="AF4945" s="28">
        <f>+SUMIF('Input Sheet'!$S:$S,$AL4945,'Input Sheet'!J:J)</f>
        <v>0</v>
      </c>
      <c r="AG4945" s="28">
        <f>+SUMIF('Input Sheet'!$S:$S,$AL4945,'Input Sheet'!K:K)</f>
        <v>0</v>
      </c>
      <c r="AH4945" s="28">
        <f>+SUMIF('Input Sheet'!$S:$S,$AL4945,'Input Sheet'!L:L)</f>
        <v>0</v>
      </c>
      <c r="AI4945" s="28">
        <f>+SUMIF('Input Sheet'!$S:$S,$AL4945,'Input Sheet'!M:M)</f>
        <v>0</v>
      </c>
      <c r="AJ4945" s="28">
        <f>+SUMIF('Input Sheet'!$S:$S,$AL4945,'Input Sheet'!N:N)</f>
        <v>0</v>
      </c>
      <c r="AK4945" s="28"/>
      <c r="AL4945" s="27" t="str">
        <f t="shared" si="386"/>
        <v>190-7456</v>
      </c>
      <c r="AM4945" s="34" t="str">
        <f t="shared" si="389"/>
        <v>Admin &amp; Other</v>
      </c>
      <c r="AN4945" s="34" t="str">
        <f t="shared" si="390"/>
        <v>Admin &amp; OtherOther Overheads as % of Total Gross Profit</v>
      </c>
      <c r="AO4945" s="35"/>
      <c r="AP4945" s="35"/>
      <c r="AQ4945" s="35"/>
    </row>
    <row r="4946" spans="1:43" x14ac:dyDescent="0.25">
      <c r="A4946" s="40">
        <v>44866</v>
      </c>
      <c r="B4946" s="27" t="s">
        <v>104</v>
      </c>
      <c r="C4946" s="27" t="s">
        <v>104</v>
      </c>
      <c r="D4946" s="27">
        <v>7470</v>
      </c>
      <c r="E4946" s="27">
        <v>190</v>
      </c>
      <c r="G4946" s="27" t="s">
        <v>1113</v>
      </c>
      <c r="H4946" s="34" t="s">
        <v>644</v>
      </c>
      <c r="I4946" s="34" t="s">
        <v>645</v>
      </c>
      <c r="J4946" s="34" t="str">
        <f t="shared" si="387"/>
        <v>Admin &amp; OtherOther Overheads as % of Total Gross Profit</v>
      </c>
      <c r="K4946" s="34" t="str">
        <f t="shared" si="388"/>
        <v>190Contract Cleaning</v>
      </c>
      <c r="L4946" s="28">
        <f>+SUMIF('TB 4-24'!M:M,$AL4946,'TB 4-24'!G:G)</f>
        <v>0</v>
      </c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>
        <f>+SUMIF('Input Sheet'!$S:$S,$AL4946,'Input Sheet'!C:C)</f>
        <v>0</v>
      </c>
      <c r="Z4946" s="28">
        <f>+SUMIF('Input Sheet'!$S:$S,$AL4946,'Input Sheet'!D:D)</f>
        <v>0</v>
      </c>
      <c r="AA4946" s="28">
        <f>+SUMIF('Input Sheet'!$S:$S,$AL4946,'Input Sheet'!E:E)</f>
        <v>0</v>
      </c>
      <c r="AB4946" s="28">
        <f>+SUMIF('Input Sheet'!$S:$S,$AL4946,'Input Sheet'!F:F)</f>
        <v>0</v>
      </c>
      <c r="AC4946" s="28">
        <f>+SUMIF('Input Sheet'!$S:$S,$AL4946,'Input Sheet'!G:G)</f>
        <v>0</v>
      </c>
      <c r="AD4946" s="28">
        <f>+SUMIF('Input Sheet'!$S:$S,$AL4946,'Input Sheet'!H:H)</f>
        <v>0</v>
      </c>
      <c r="AE4946" s="28">
        <f>+SUMIF('Input Sheet'!$S:$S,$AL4946,'Input Sheet'!I:I)</f>
        <v>0</v>
      </c>
      <c r="AF4946" s="28">
        <f>+SUMIF('Input Sheet'!$S:$S,$AL4946,'Input Sheet'!J:J)</f>
        <v>0</v>
      </c>
      <c r="AG4946" s="28">
        <f>+SUMIF('Input Sheet'!$S:$S,$AL4946,'Input Sheet'!K:K)</f>
        <v>0</v>
      </c>
      <c r="AH4946" s="28">
        <f>+SUMIF('Input Sheet'!$S:$S,$AL4946,'Input Sheet'!L:L)</f>
        <v>0</v>
      </c>
      <c r="AI4946" s="28">
        <f>+SUMIF('Input Sheet'!$S:$S,$AL4946,'Input Sheet'!M:M)</f>
        <v>0</v>
      </c>
      <c r="AJ4946" s="28">
        <f>+SUMIF('Input Sheet'!$S:$S,$AL4946,'Input Sheet'!N:N)</f>
        <v>0</v>
      </c>
      <c r="AK4946" s="28"/>
      <c r="AL4946" s="27" t="str">
        <f t="shared" si="386"/>
        <v>190-7470</v>
      </c>
      <c r="AM4946" s="34" t="str">
        <f t="shared" si="389"/>
        <v>Admin &amp; Other</v>
      </c>
      <c r="AN4946" s="34" t="str">
        <f t="shared" si="390"/>
        <v>Admin &amp; OtherOther Overheads as % of Total Gross Profit</v>
      </c>
      <c r="AO4946" s="35"/>
      <c r="AP4946" s="35"/>
      <c r="AQ4946" s="35"/>
    </row>
    <row r="4947" spans="1:43" x14ac:dyDescent="0.25">
      <c r="A4947" s="40">
        <v>44866</v>
      </c>
      <c r="B4947" s="27" t="s">
        <v>104</v>
      </c>
      <c r="C4947" s="27" t="s">
        <v>104</v>
      </c>
      <c r="D4947" s="27">
        <v>7475</v>
      </c>
      <c r="E4947" s="27">
        <v>190</v>
      </c>
      <c r="G4947" s="27" t="s">
        <v>1114</v>
      </c>
      <c r="H4947" s="34" t="s">
        <v>644</v>
      </c>
      <c r="I4947" s="34" t="s">
        <v>645</v>
      </c>
      <c r="J4947" s="34" t="str">
        <f t="shared" si="387"/>
        <v>Admin &amp; OtherOther Overheads as % of Total Gross Profit</v>
      </c>
      <c r="K4947" s="34" t="str">
        <f t="shared" si="388"/>
        <v>190Security</v>
      </c>
      <c r="L4947" s="28">
        <f>+SUMIF('TB 4-24'!M:M,$AL4947,'TB 4-24'!G:G)</f>
        <v>0</v>
      </c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>
        <f>+SUMIF('Input Sheet'!$S:$S,$AL4947,'Input Sheet'!C:C)</f>
        <v>0</v>
      </c>
      <c r="Z4947" s="28">
        <f>+SUMIF('Input Sheet'!$S:$S,$AL4947,'Input Sheet'!D:D)</f>
        <v>0</v>
      </c>
      <c r="AA4947" s="28">
        <f>+SUMIF('Input Sheet'!$S:$S,$AL4947,'Input Sheet'!E:E)</f>
        <v>0</v>
      </c>
      <c r="AB4947" s="28">
        <f>+SUMIF('Input Sheet'!$S:$S,$AL4947,'Input Sheet'!F:F)</f>
        <v>0</v>
      </c>
      <c r="AC4947" s="28">
        <f>+SUMIF('Input Sheet'!$S:$S,$AL4947,'Input Sheet'!G:G)</f>
        <v>0</v>
      </c>
      <c r="AD4947" s="28">
        <f>+SUMIF('Input Sheet'!$S:$S,$AL4947,'Input Sheet'!H:H)</f>
        <v>0</v>
      </c>
      <c r="AE4947" s="28">
        <f>+SUMIF('Input Sheet'!$S:$S,$AL4947,'Input Sheet'!I:I)</f>
        <v>0</v>
      </c>
      <c r="AF4947" s="28">
        <f>+SUMIF('Input Sheet'!$S:$S,$AL4947,'Input Sheet'!J:J)</f>
        <v>0</v>
      </c>
      <c r="AG4947" s="28">
        <f>+SUMIF('Input Sheet'!$S:$S,$AL4947,'Input Sheet'!K:K)</f>
        <v>0</v>
      </c>
      <c r="AH4947" s="28">
        <f>+SUMIF('Input Sheet'!$S:$S,$AL4947,'Input Sheet'!L:L)</f>
        <v>0</v>
      </c>
      <c r="AI4947" s="28">
        <f>+SUMIF('Input Sheet'!$S:$S,$AL4947,'Input Sheet'!M:M)</f>
        <v>0</v>
      </c>
      <c r="AJ4947" s="28">
        <f>+SUMIF('Input Sheet'!$S:$S,$AL4947,'Input Sheet'!N:N)</f>
        <v>0</v>
      </c>
      <c r="AK4947" s="28"/>
      <c r="AL4947" s="27" t="str">
        <f t="shared" si="386"/>
        <v>190-7475</v>
      </c>
      <c r="AM4947" s="34" t="str">
        <f t="shared" si="389"/>
        <v>Admin &amp; Other</v>
      </c>
      <c r="AN4947" s="34" t="str">
        <f t="shared" si="390"/>
        <v>Admin &amp; OtherOther Overheads as % of Total Gross Profit</v>
      </c>
      <c r="AO4947" s="35"/>
      <c r="AP4947" s="35"/>
      <c r="AQ4947" s="35"/>
    </row>
    <row r="4948" spans="1:43" x14ac:dyDescent="0.25">
      <c r="A4948" s="40">
        <v>44866</v>
      </c>
      <c r="B4948" s="27" t="s">
        <v>104</v>
      </c>
      <c r="C4948" s="27" t="s">
        <v>104</v>
      </c>
      <c r="D4948" s="27">
        <v>7520</v>
      </c>
      <c r="E4948" s="27">
        <v>190</v>
      </c>
      <c r="G4948" s="27" t="s">
        <v>88</v>
      </c>
      <c r="H4948" s="34" t="s">
        <v>644</v>
      </c>
      <c r="I4948" s="34" t="s">
        <v>645</v>
      </c>
      <c r="J4948" s="34" t="str">
        <f t="shared" si="387"/>
        <v>Admin &amp; OtherOther Overheads as % of Total Gross Profit</v>
      </c>
      <c r="K4948" s="34" t="str">
        <f t="shared" si="388"/>
        <v>190Travel/Entertainment - Customer</v>
      </c>
      <c r="L4948" s="28">
        <f>+SUMIF('TB 4-24'!M:M,$AL4948,'TB 4-24'!G:G)</f>
        <v>0</v>
      </c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>
        <f>+SUMIF('Input Sheet'!$S:$S,$AL4948,'Input Sheet'!C:C)</f>
        <v>0</v>
      </c>
      <c r="Z4948" s="28">
        <f>+SUMIF('Input Sheet'!$S:$S,$AL4948,'Input Sheet'!D:D)</f>
        <v>0</v>
      </c>
      <c r="AA4948" s="28">
        <f>+SUMIF('Input Sheet'!$S:$S,$AL4948,'Input Sheet'!E:E)</f>
        <v>0</v>
      </c>
      <c r="AB4948" s="28">
        <f>+SUMIF('Input Sheet'!$S:$S,$AL4948,'Input Sheet'!F:F)</f>
        <v>0</v>
      </c>
      <c r="AC4948" s="28">
        <f>+SUMIF('Input Sheet'!$S:$S,$AL4948,'Input Sheet'!G:G)</f>
        <v>0</v>
      </c>
      <c r="AD4948" s="28">
        <f>+SUMIF('Input Sheet'!$S:$S,$AL4948,'Input Sheet'!H:H)</f>
        <v>0</v>
      </c>
      <c r="AE4948" s="28">
        <f>+SUMIF('Input Sheet'!$S:$S,$AL4948,'Input Sheet'!I:I)</f>
        <v>0</v>
      </c>
      <c r="AF4948" s="28">
        <f>+SUMIF('Input Sheet'!$S:$S,$AL4948,'Input Sheet'!J:J)</f>
        <v>0</v>
      </c>
      <c r="AG4948" s="28">
        <f>+SUMIF('Input Sheet'!$S:$S,$AL4948,'Input Sheet'!K:K)</f>
        <v>0</v>
      </c>
      <c r="AH4948" s="28">
        <f>+SUMIF('Input Sheet'!$S:$S,$AL4948,'Input Sheet'!L:L)</f>
        <v>0</v>
      </c>
      <c r="AI4948" s="28">
        <f>+SUMIF('Input Sheet'!$S:$S,$AL4948,'Input Sheet'!M:M)</f>
        <v>0</v>
      </c>
      <c r="AJ4948" s="28">
        <f>+SUMIF('Input Sheet'!$S:$S,$AL4948,'Input Sheet'!N:N)</f>
        <v>0</v>
      </c>
      <c r="AK4948" s="28"/>
      <c r="AL4948" s="27" t="str">
        <f t="shared" si="386"/>
        <v>190-7520</v>
      </c>
      <c r="AM4948" s="34" t="str">
        <f t="shared" si="389"/>
        <v>Admin &amp; Other</v>
      </c>
      <c r="AN4948" s="34" t="str">
        <f t="shared" si="390"/>
        <v>Admin &amp; OtherOther Overheads as % of Total Gross Profit</v>
      </c>
      <c r="AO4948" s="35"/>
      <c r="AP4948" s="35"/>
      <c r="AQ4948" s="35"/>
    </row>
    <row r="4949" spans="1:43" x14ac:dyDescent="0.25">
      <c r="A4949" s="40">
        <v>44866</v>
      </c>
      <c r="B4949" s="27" t="s">
        <v>104</v>
      </c>
      <c r="C4949" s="27" t="s">
        <v>104</v>
      </c>
      <c r="D4949" s="27">
        <v>7690</v>
      </c>
      <c r="E4949" s="27">
        <v>190</v>
      </c>
      <c r="G4949" s="27" t="s">
        <v>81</v>
      </c>
      <c r="H4949" s="34" t="s">
        <v>644</v>
      </c>
      <c r="I4949" s="34" t="s">
        <v>645</v>
      </c>
      <c r="J4949" s="34" t="str">
        <f t="shared" si="387"/>
        <v>Admin &amp; OtherOther Overheads as % of Total Gross Profit</v>
      </c>
      <c r="K4949" s="34" t="str">
        <f t="shared" si="388"/>
        <v>190Rent</v>
      </c>
      <c r="L4949" s="28">
        <f>+SUMIF('TB 4-24'!M:M,$AL4949,'TB 4-24'!G:G)</f>
        <v>0</v>
      </c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>
        <f>+SUMIF('Input Sheet'!$S:$S,$AL4949,'Input Sheet'!C:C)</f>
        <v>0</v>
      </c>
      <c r="Z4949" s="28">
        <f>+SUMIF('Input Sheet'!$S:$S,$AL4949,'Input Sheet'!D:D)</f>
        <v>0</v>
      </c>
      <c r="AA4949" s="28">
        <f>+SUMIF('Input Sheet'!$S:$S,$AL4949,'Input Sheet'!E:E)</f>
        <v>0</v>
      </c>
      <c r="AB4949" s="28">
        <f>+SUMIF('Input Sheet'!$S:$S,$AL4949,'Input Sheet'!F:F)</f>
        <v>0</v>
      </c>
      <c r="AC4949" s="28">
        <f>+SUMIF('Input Sheet'!$S:$S,$AL4949,'Input Sheet'!G:G)</f>
        <v>0</v>
      </c>
      <c r="AD4949" s="28">
        <f>+SUMIF('Input Sheet'!$S:$S,$AL4949,'Input Sheet'!H:H)</f>
        <v>0</v>
      </c>
      <c r="AE4949" s="28">
        <f>+SUMIF('Input Sheet'!$S:$S,$AL4949,'Input Sheet'!I:I)</f>
        <v>0</v>
      </c>
      <c r="AF4949" s="28">
        <f>+SUMIF('Input Sheet'!$S:$S,$AL4949,'Input Sheet'!J:J)</f>
        <v>0</v>
      </c>
      <c r="AG4949" s="28">
        <f>+SUMIF('Input Sheet'!$S:$S,$AL4949,'Input Sheet'!K:K)</f>
        <v>0</v>
      </c>
      <c r="AH4949" s="28">
        <f>+SUMIF('Input Sheet'!$S:$S,$AL4949,'Input Sheet'!L:L)</f>
        <v>0</v>
      </c>
      <c r="AI4949" s="28">
        <f>+SUMIF('Input Sheet'!$S:$S,$AL4949,'Input Sheet'!M:M)</f>
        <v>0</v>
      </c>
      <c r="AJ4949" s="28">
        <f>+SUMIF('Input Sheet'!$S:$S,$AL4949,'Input Sheet'!N:N)</f>
        <v>0</v>
      </c>
      <c r="AK4949" s="28"/>
      <c r="AL4949" s="27" t="str">
        <f t="shared" si="386"/>
        <v>190-7690</v>
      </c>
      <c r="AM4949" s="34" t="str">
        <f t="shared" si="389"/>
        <v>Admin &amp; Other</v>
      </c>
      <c r="AN4949" s="34" t="str">
        <f t="shared" si="390"/>
        <v>Admin &amp; OtherOther Overheads as % of Total Gross Profit</v>
      </c>
      <c r="AO4949" s="35"/>
      <c r="AP4949" s="35"/>
      <c r="AQ4949" s="35"/>
    </row>
    <row r="4950" spans="1:43" x14ac:dyDescent="0.25">
      <c r="A4950" s="40">
        <v>44866</v>
      </c>
      <c r="B4950" s="27" t="s">
        <v>104</v>
      </c>
      <c r="C4950" s="27" t="s">
        <v>104</v>
      </c>
      <c r="D4950" s="27">
        <v>7750</v>
      </c>
      <c r="E4950" s="27">
        <v>190</v>
      </c>
      <c r="G4950" s="27" t="s">
        <v>1095</v>
      </c>
      <c r="H4950" s="34" t="s">
        <v>644</v>
      </c>
      <c r="I4950" s="34" t="s">
        <v>645</v>
      </c>
      <c r="J4950" s="34" t="str">
        <f t="shared" si="387"/>
        <v>Admin &amp; OtherOther Overheads as % of Total Gross Profit</v>
      </c>
      <c r="K4950" s="34" t="str">
        <f t="shared" si="388"/>
        <v>190Property Maintenance</v>
      </c>
      <c r="L4950" s="28">
        <f>+SUMIF('TB 4-24'!M:M,$AL4950,'TB 4-24'!G:G)</f>
        <v>0</v>
      </c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>
        <f>+SUMIF('Input Sheet'!$S:$S,$AL4950,'Input Sheet'!C:C)</f>
        <v>0</v>
      </c>
      <c r="Z4950" s="28">
        <f>+SUMIF('Input Sheet'!$S:$S,$AL4950,'Input Sheet'!D:D)</f>
        <v>0</v>
      </c>
      <c r="AA4950" s="28">
        <f>+SUMIF('Input Sheet'!$S:$S,$AL4950,'Input Sheet'!E:E)</f>
        <v>0</v>
      </c>
      <c r="AB4950" s="28">
        <f>+SUMIF('Input Sheet'!$S:$S,$AL4950,'Input Sheet'!F:F)</f>
        <v>0</v>
      </c>
      <c r="AC4950" s="28">
        <f>+SUMIF('Input Sheet'!$S:$S,$AL4950,'Input Sheet'!G:G)</f>
        <v>0</v>
      </c>
      <c r="AD4950" s="28">
        <f>+SUMIF('Input Sheet'!$S:$S,$AL4950,'Input Sheet'!H:H)</f>
        <v>0</v>
      </c>
      <c r="AE4950" s="28">
        <f>+SUMIF('Input Sheet'!$S:$S,$AL4950,'Input Sheet'!I:I)</f>
        <v>0</v>
      </c>
      <c r="AF4950" s="28">
        <f>+SUMIF('Input Sheet'!$S:$S,$AL4950,'Input Sheet'!J:J)</f>
        <v>0</v>
      </c>
      <c r="AG4950" s="28">
        <f>+SUMIF('Input Sheet'!$S:$S,$AL4950,'Input Sheet'!K:K)</f>
        <v>0</v>
      </c>
      <c r="AH4950" s="28">
        <f>+SUMIF('Input Sheet'!$S:$S,$AL4950,'Input Sheet'!L:L)</f>
        <v>0</v>
      </c>
      <c r="AI4950" s="28">
        <f>+SUMIF('Input Sheet'!$S:$S,$AL4950,'Input Sheet'!M:M)</f>
        <v>0</v>
      </c>
      <c r="AJ4950" s="28">
        <f>+SUMIF('Input Sheet'!$S:$S,$AL4950,'Input Sheet'!N:N)</f>
        <v>0</v>
      </c>
      <c r="AK4950" s="28"/>
      <c r="AL4950" s="27" t="str">
        <f t="shared" si="386"/>
        <v>190-7750</v>
      </c>
      <c r="AM4950" s="34" t="str">
        <f t="shared" si="389"/>
        <v>Admin &amp; Other</v>
      </c>
      <c r="AN4950" s="34" t="str">
        <f t="shared" si="390"/>
        <v>Admin &amp; OtherOther Overheads as % of Total Gross Profit</v>
      </c>
      <c r="AO4950" s="35"/>
      <c r="AP4950" s="35"/>
      <c r="AQ4950" s="35"/>
    </row>
    <row r="4951" spans="1:43" x14ac:dyDescent="0.25">
      <c r="A4951" s="40">
        <v>44866</v>
      </c>
      <c r="B4951" s="27" t="s">
        <v>104</v>
      </c>
      <c r="C4951" s="27" t="s">
        <v>104</v>
      </c>
      <c r="D4951" s="27">
        <v>7760</v>
      </c>
      <c r="E4951" s="27">
        <v>190</v>
      </c>
      <c r="G4951" s="27" t="s">
        <v>1115</v>
      </c>
      <c r="H4951" s="34" t="s">
        <v>644</v>
      </c>
      <c r="I4951" s="34" t="s">
        <v>645</v>
      </c>
      <c r="J4951" s="34" t="str">
        <f t="shared" si="387"/>
        <v>Admin &amp; OtherOther Overheads as % of Total Gross Profit</v>
      </c>
      <c r="K4951" s="34" t="str">
        <f t="shared" si="388"/>
        <v>190Property Rates</v>
      </c>
      <c r="L4951" s="28">
        <f>+SUMIF('TB 4-24'!M:M,$AL4951,'TB 4-24'!G:G)</f>
        <v>0</v>
      </c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>
        <f>+SUMIF('Input Sheet'!$S:$S,$AL4951,'Input Sheet'!C:C)</f>
        <v>0</v>
      </c>
      <c r="Z4951" s="28">
        <f>+SUMIF('Input Sheet'!$S:$S,$AL4951,'Input Sheet'!D:D)</f>
        <v>0</v>
      </c>
      <c r="AA4951" s="28">
        <f>+SUMIF('Input Sheet'!$S:$S,$AL4951,'Input Sheet'!E:E)</f>
        <v>0</v>
      </c>
      <c r="AB4951" s="28">
        <f>+SUMIF('Input Sheet'!$S:$S,$AL4951,'Input Sheet'!F:F)</f>
        <v>0</v>
      </c>
      <c r="AC4951" s="28">
        <f>+SUMIF('Input Sheet'!$S:$S,$AL4951,'Input Sheet'!G:G)</f>
        <v>0</v>
      </c>
      <c r="AD4951" s="28">
        <f>+SUMIF('Input Sheet'!$S:$S,$AL4951,'Input Sheet'!H:H)</f>
        <v>0</v>
      </c>
      <c r="AE4951" s="28">
        <f>+SUMIF('Input Sheet'!$S:$S,$AL4951,'Input Sheet'!I:I)</f>
        <v>0</v>
      </c>
      <c r="AF4951" s="28">
        <f>+SUMIF('Input Sheet'!$S:$S,$AL4951,'Input Sheet'!J:J)</f>
        <v>0</v>
      </c>
      <c r="AG4951" s="28">
        <f>+SUMIF('Input Sheet'!$S:$S,$AL4951,'Input Sheet'!K:K)</f>
        <v>0</v>
      </c>
      <c r="AH4951" s="28">
        <f>+SUMIF('Input Sheet'!$S:$S,$AL4951,'Input Sheet'!L:L)</f>
        <v>0</v>
      </c>
      <c r="AI4951" s="28">
        <f>+SUMIF('Input Sheet'!$S:$S,$AL4951,'Input Sheet'!M:M)</f>
        <v>0</v>
      </c>
      <c r="AJ4951" s="28">
        <f>+SUMIF('Input Sheet'!$S:$S,$AL4951,'Input Sheet'!N:N)</f>
        <v>0</v>
      </c>
      <c r="AK4951" s="28"/>
      <c r="AL4951" s="27" t="str">
        <f t="shared" si="386"/>
        <v>190-7760</v>
      </c>
      <c r="AM4951" s="34" t="str">
        <f t="shared" si="389"/>
        <v>Admin &amp; Other</v>
      </c>
      <c r="AN4951" s="34" t="str">
        <f t="shared" si="390"/>
        <v>Admin &amp; OtherOther Overheads as % of Total Gross Profit</v>
      </c>
      <c r="AO4951" s="35"/>
      <c r="AP4951" s="35"/>
      <c r="AQ4951" s="35"/>
    </row>
    <row r="4952" spans="1:43" x14ac:dyDescent="0.25">
      <c r="A4952" s="40">
        <v>44866</v>
      </c>
      <c r="B4952" s="27" t="s">
        <v>104</v>
      </c>
      <c r="C4952" s="27" t="s">
        <v>104</v>
      </c>
      <c r="D4952" s="27">
        <v>7790</v>
      </c>
      <c r="E4952" s="27">
        <v>190</v>
      </c>
      <c r="G4952" s="27" t="s">
        <v>82</v>
      </c>
      <c r="H4952" s="34" t="s">
        <v>644</v>
      </c>
      <c r="I4952" s="34" t="s">
        <v>645</v>
      </c>
      <c r="J4952" s="34" t="str">
        <f t="shared" si="387"/>
        <v>Admin &amp; OtherOther Overheads as % of Total Gross Profit</v>
      </c>
      <c r="K4952" s="34" t="str">
        <f t="shared" si="388"/>
        <v>190Depreciation</v>
      </c>
      <c r="L4952" s="28">
        <f>+SUMIF('TB 4-24'!M:M,$AL4952,'TB 4-24'!G:G)</f>
        <v>0</v>
      </c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>
        <f>+SUMIF('Input Sheet'!$S:$S,$AL4952,'Input Sheet'!C:C)</f>
        <v>0</v>
      </c>
      <c r="Z4952" s="28">
        <f>+SUMIF('Input Sheet'!$S:$S,$AL4952,'Input Sheet'!D:D)</f>
        <v>0</v>
      </c>
      <c r="AA4952" s="28">
        <f>+SUMIF('Input Sheet'!$S:$S,$AL4952,'Input Sheet'!E:E)</f>
        <v>0</v>
      </c>
      <c r="AB4952" s="28">
        <f>+SUMIF('Input Sheet'!$S:$S,$AL4952,'Input Sheet'!F:F)</f>
        <v>0</v>
      </c>
      <c r="AC4952" s="28">
        <f>+SUMIF('Input Sheet'!$S:$S,$AL4952,'Input Sheet'!G:G)</f>
        <v>0</v>
      </c>
      <c r="AD4952" s="28">
        <f>+SUMIF('Input Sheet'!$S:$S,$AL4952,'Input Sheet'!H:H)</f>
        <v>0</v>
      </c>
      <c r="AE4952" s="28">
        <f>+SUMIF('Input Sheet'!$S:$S,$AL4952,'Input Sheet'!I:I)</f>
        <v>0</v>
      </c>
      <c r="AF4952" s="28">
        <f>+SUMIF('Input Sheet'!$S:$S,$AL4952,'Input Sheet'!J:J)</f>
        <v>0</v>
      </c>
      <c r="AG4952" s="28">
        <f>+SUMIF('Input Sheet'!$S:$S,$AL4952,'Input Sheet'!K:K)</f>
        <v>0</v>
      </c>
      <c r="AH4952" s="28">
        <f>+SUMIF('Input Sheet'!$S:$S,$AL4952,'Input Sheet'!L:L)</f>
        <v>0</v>
      </c>
      <c r="AI4952" s="28">
        <f>+SUMIF('Input Sheet'!$S:$S,$AL4952,'Input Sheet'!M:M)</f>
        <v>0</v>
      </c>
      <c r="AJ4952" s="28">
        <f>+SUMIF('Input Sheet'!$S:$S,$AL4952,'Input Sheet'!N:N)</f>
        <v>0</v>
      </c>
      <c r="AK4952" s="28"/>
      <c r="AL4952" s="27" t="str">
        <f t="shared" si="386"/>
        <v>190-7790</v>
      </c>
      <c r="AM4952" s="34" t="str">
        <f t="shared" si="389"/>
        <v>Admin &amp; Other</v>
      </c>
      <c r="AN4952" s="34" t="str">
        <f t="shared" si="390"/>
        <v>Admin &amp; OtherOther Overheads as % of Total Gross Profit</v>
      </c>
      <c r="AO4952" s="35"/>
      <c r="AP4952" s="35"/>
      <c r="AQ4952" s="35"/>
    </row>
    <row r="4953" spans="1:43" x14ac:dyDescent="0.25">
      <c r="A4953" s="40">
        <v>44866</v>
      </c>
      <c r="B4953" s="27" t="s">
        <v>104</v>
      </c>
      <c r="C4953" s="27" t="s">
        <v>104</v>
      </c>
      <c r="D4953" s="27">
        <v>7795</v>
      </c>
      <c r="E4953" s="27">
        <v>190</v>
      </c>
      <c r="G4953" s="27" t="s">
        <v>1116</v>
      </c>
      <c r="H4953" s="34" t="s">
        <v>644</v>
      </c>
      <c r="I4953" s="34" t="s">
        <v>645</v>
      </c>
      <c r="J4953" s="34" t="str">
        <f t="shared" si="387"/>
        <v>Admin &amp; OtherOther Overheads as % of Total Gross Profit</v>
      </c>
      <c r="K4953" s="34" t="str">
        <f t="shared" si="388"/>
        <v>190Low value assets</v>
      </c>
      <c r="L4953" s="28">
        <f>+SUMIF('TB 4-24'!M:M,$AL4953,'TB 4-24'!G:G)</f>
        <v>0</v>
      </c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>
        <f>+SUMIF('Input Sheet'!$S:$S,$AL4953,'Input Sheet'!C:C)</f>
        <v>0</v>
      </c>
      <c r="Z4953" s="28">
        <f>+SUMIF('Input Sheet'!$S:$S,$AL4953,'Input Sheet'!D:D)</f>
        <v>0</v>
      </c>
      <c r="AA4953" s="28">
        <f>+SUMIF('Input Sheet'!$S:$S,$AL4953,'Input Sheet'!E:E)</f>
        <v>0</v>
      </c>
      <c r="AB4953" s="28">
        <f>+SUMIF('Input Sheet'!$S:$S,$AL4953,'Input Sheet'!F:F)</f>
        <v>0</v>
      </c>
      <c r="AC4953" s="28">
        <f>+SUMIF('Input Sheet'!$S:$S,$AL4953,'Input Sheet'!G:G)</f>
        <v>0</v>
      </c>
      <c r="AD4953" s="28">
        <f>+SUMIF('Input Sheet'!$S:$S,$AL4953,'Input Sheet'!H:H)</f>
        <v>0</v>
      </c>
      <c r="AE4953" s="28">
        <f>+SUMIF('Input Sheet'!$S:$S,$AL4953,'Input Sheet'!I:I)</f>
        <v>0</v>
      </c>
      <c r="AF4953" s="28">
        <f>+SUMIF('Input Sheet'!$S:$S,$AL4953,'Input Sheet'!J:J)</f>
        <v>0</v>
      </c>
      <c r="AG4953" s="28">
        <f>+SUMIF('Input Sheet'!$S:$S,$AL4953,'Input Sheet'!K:K)</f>
        <v>0</v>
      </c>
      <c r="AH4953" s="28">
        <f>+SUMIF('Input Sheet'!$S:$S,$AL4953,'Input Sheet'!L:L)</f>
        <v>0</v>
      </c>
      <c r="AI4953" s="28">
        <f>+SUMIF('Input Sheet'!$S:$S,$AL4953,'Input Sheet'!M:M)</f>
        <v>0</v>
      </c>
      <c r="AJ4953" s="28">
        <f>+SUMIF('Input Sheet'!$S:$S,$AL4953,'Input Sheet'!N:N)</f>
        <v>0</v>
      </c>
      <c r="AK4953" s="28"/>
      <c r="AL4953" s="27" t="str">
        <f t="shared" si="386"/>
        <v>190-7795</v>
      </c>
      <c r="AM4953" s="34" t="str">
        <f t="shared" si="389"/>
        <v>Admin &amp; Other</v>
      </c>
      <c r="AN4953" s="34" t="str">
        <f t="shared" si="390"/>
        <v>Admin &amp; OtherOther Overheads as % of Total Gross Profit</v>
      </c>
      <c r="AO4953" s="35"/>
      <c r="AP4953" s="35"/>
      <c r="AQ4953" s="35"/>
    </row>
    <row r="4954" spans="1:43" x14ac:dyDescent="0.25">
      <c r="A4954" s="40">
        <v>44866</v>
      </c>
      <c r="B4954" s="27" t="s">
        <v>104</v>
      </c>
      <c r="C4954" s="27" t="s">
        <v>104</v>
      </c>
      <c r="D4954" s="27">
        <v>7840</v>
      </c>
      <c r="E4954" s="27">
        <v>190</v>
      </c>
      <c r="G4954" s="27" t="s">
        <v>84</v>
      </c>
      <c r="H4954" s="34" t="s">
        <v>644</v>
      </c>
      <c r="I4954" s="34" t="s">
        <v>645</v>
      </c>
      <c r="J4954" s="34" t="str">
        <f t="shared" si="387"/>
        <v>Admin &amp; OtherOther Overheads as % of Total Gross Profit</v>
      </c>
      <c r="K4954" s="34" t="str">
        <f t="shared" si="388"/>
        <v>190Insurance General</v>
      </c>
      <c r="L4954" s="28">
        <f>+SUMIF('TB 4-24'!M:M,$AL4954,'TB 4-24'!G:G)</f>
        <v>0</v>
      </c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>
        <f>+SUMIF('Input Sheet'!$S:$S,$AL4954,'Input Sheet'!C:C)</f>
        <v>0</v>
      </c>
      <c r="Z4954" s="28">
        <f>+SUMIF('Input Sheet'!$S:$S,$AL4954,'Input Sheet'!D:D)</f>
        <v>0</v>
      </c>
      <c r="AA4954" s="28">
        <f>+SUMIF('Input Sheet'!$S:$S,$AL4954,'Input Sheet'!E:E)</f>
        <v>0</v>
      </c>
      <c r="AB4954" s="28">
        <f>+SUMIF('Input Sheet'!$S:$S,$AL4954,'Input Sheet'!F:F)</f>
        <v>0</v>
      </c>
      <c r="AC4954" s="28">
        <f>+SUMIF('Input Sheet'!$S:$S,$AL4954,'Input Sheet'!G:G)</f>
        <v>0</v>
      </c>
      <c r="AD4954" s="28">
        <f>+SUMIF('Input Sheet'!$S:$S,$AL4954,'Input Sheet'!H:H)</f>
        <v>0</v>
      </c>
      <c r="AE4954" s="28">
        <f>+SUMIF('Input Sheet'!$S:$S,$AL4954,'Input Sheet'!I:I)</f>
        <v>0</v>
      </c>
      <c r="AF4954" s="28">
        <f>+SUMIF('Input Sheet'!$S:$S,$AL4954,'Input Sheet'!J:J)</f>
        <v>0</v>
      </c>
      <c r="AG4954" s="28">
        <f>+SUMIF('Input Sheet'!$S:$S,$AL4954,'Input Sheet'!K:K)</f>
        <v>0</v>
      </c>
      <c r="AH4954" s="28">
        <f>+SUMIF('Input Sheet'!$S:$S,$AL4954,'Input Sheet'!L:L)</f>
        <v>0</v>
      </c>
      <c r="AI4954" s="28">
        <f>+SUMIF('Input Sheet'!$S:$S,$AL4954,'Input Sheet'!M:M)</f>
        <v>0</v>
      </c>
      <c r="AJ4954" s="28">
        <f>+SUMIF('Input Sheet'!$S:$S,$AL4954,'Input Sheet'!N:N)</f>
        <v>0</v>
      </c>
      <c r="AK4954" s="28"/>
      <c r="AL4954" s="27" t="str">
        <f t="shared" si="386"/>
        <v>190-7840</v>
      </c>
      <c r="AM4954" s="34" t="str">
        <f t="shared" si="389"/>
        <v>Admin &amp; Other</v>
      </c>
      <c r="AN4954" s="34" t="str">
        <f t="shared" si="390"/>
        <v>Admin &amp; OtherOther Overheads as % of Total Gross Profit</v>
      </c>
      <c r="AO4954" s="35"/>
      <c r="AP4954" s="35"/>
      <c r="AQ4954" s="35"/>
    </row>
    <row r="4955" spans="1:43" x14ac:dyDescent="0.25">
      <c r="A4955" s="40">
        <v>44866</v>
      </c>
      <c r="B4955" s="27" t="s">
        <v>104</v>
      </c>
      <c r="C4955" s="27" t="s">
        <v>104</v>
      </c>
      <c r="D4955" s="27">
        <v>7845</v>
      </c>
      <c r="E4955" s="27">
        <v>190</v>
      </c>
      <c r="G4955" s="27" t="s">
        <v>1117</v>
      </c>
      <c r="H4955" s="34" t="s">
        <v>644</v>
      </c>
      <c r="I4955" s="34" t="s">
        <v>645</v>
      </c>
      <c r="J4955" s="34" t="str">
        <f t="shared" si="387"/>
        <v>Admin &amp; OtherOther Overheads as % of Total Gross Profit</v>
      </c>
      <c r="K4955" s="34" t="str">
        <f t="shared" si="388"/>
        <v>190Uninsured Losses</v>
      </c>
      <c r="L4955" s="28">
        <f>+SUMIF('TB 4-24'!M:M,$AL4955,'TB 4-24'!G:G)</f>
        <v>0</v>
      </c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>
        <f>+SUMIF('Input Sheet'!$S:$S,$AL4955,'Input Sheet'!C:C)</f>
        <v>0</v>
      </c>
      <c r="Z4955" s="28">
        <f>+SUMIF('Input Sheet'!$S:$S,$AL4955,'Input Sheet'!D:D)</f>
        <v>0</v>
      </c>
      <c r="AA4955" s="28">
        <f>+SUMIF('Input Sheet'!$S:$S,$AL4955,'Input Sheet'!E:E)</f>
        <v>0</v>
      </c>
      <c r="AB4955" s="28">
        <f>+SUMIF('Input Sheet'!$S:$S,$AL4955,'Input Sheet'!F:F)</f>
        <v>0</v>
      </c>
      <c r="AC4955" s="28">
        <f>+SUMIF('Input Sheet'!$S:$S,$AL4955,'Input Sheet'!G:G)</f>
        <v>0</v>
      </c>
      <c r="AD4955" s="28">
        <f>+SUMIF('Input Sheet'!$S:$S,$AL4955,'Input Sheet'!H:H)</f>
        <v>0</v>
      </c>
      <c r="AE4955" s="28">
        <f>+SUMIF('Input Sheet'!$S:$S,$AL4955,'Input Sheet'!I:I)</f>
        <v>0</v>
      </c>
      <c r="AF4955" s="28">
        <f>+SUMIF('Input Sheet'!$S:$S,$AL4955,'Input Sheet'!J:J)</f>
        <v>0</v>
      </c>
      <c r="AG4955" s="28">
        <f>+SUMIF('Input Sheet'!$S:$S,$AL4955,'Input Sheet'!K:K)</f>
        <v>0</v>
      </c>
      <c r="AH4955" s="28">
        <f>+SUMIF('Input Sheet'!$S:$S,$AL4955,'Input Sheet'!L:L)</f>
        <v>0</v>
      </c>
      <c r="AI4955" s="28">
        <f>+SUMIF('Input Sheet'!$S:$S,$AL4955,'Input Sheet'!M:M)</f>
        <v>0</v>
      </c>
      <c r="AJ4955" s="28">
        <f>+SUMIF('Input Sheet'!$S:$S,$AL4955,'Input Sheet'!N:N)</f>
        <v>0</v>
      </c>
      <c r="AK4955" s="28"/>
      <c r="AL4955" s="27" t="str">
        <f t="shared" si="386"/>
        <v>190-7845</v>
      </c>
      <c r="AM4955" s="34" t="str">
        <f t="shared" si="389"/>
        <v>Admin &amp; Other</v>
      </c>
      <c r="AN4955" s="34" t="str">
        <f t="shared" si="390"/>
        <v>Admin &amp; OtherOther Overheads as % of Total Gross Profit</v>
      </c>
      <c r="AO4955" s="35"/>
      <c r="AP4955" s="35"/>
      <c r="AQ4955" s="35"/>
    </row>
    <row r="4956" spans="1:43" x14ac:dyDescent="0.25">
      <c r="A4956" s="40">
        <v>44866</v>
      </c>
      <c r="B4956" s="27" t="s">
        <v>104</v>
      </c>
      <c r="C4956" s="27" t="s">
        <v>104</v>
      </c>
      <c r="D4956" s="27">
        <v>7905</v>
      </c>
      <c r="E4956" s="27">
        <v>190</v>
      </c>
      <c r="G4956" s="27" t="s">
        <v>1118</v>
      </c>
      <c r="H4956" s="34" t="s">
        <v>644</v>
      </c>
      <c r="I4956" s="34" t="s">
        <v>645</v>
      </c>
      <c r="J4956" s="34" t="str">
        <f t="shared" si="387"/>
        <v>Admin &amp; OtherOther Overheads as % of Total Gross Profit</v>
      </c>
      <c r="K4956" s="34" t="str">
        <f t="shared" si="388"/>
        <v>190Legal Expenses</v>
      </c>
      <c r="L4956" s="28">
        <f>+SUMIF('TB 4-24'!M:M,$AL4956,'TB 4-24'!G:G)</f>
        <v>0</v>
      </c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>
        <f>+SUMIF('Input Sheet'!$S:$S,$AL4956,'Input Sheet'!C:C)</f>
        <v>0</v>
      </c>
      <c r="Z4956" s="28">
        <f>+SUMIF('Input Sheet'!$S:$S,$AL4956,'Input Sheet'!D:D)</f>
        <v>0</v>
      </c>
      <c r="AA4956" s="28">
        <f>+SUMIF('Input Sheet'!$S:$S,$AL4956,'Input Sheet'!E:E)</f>
        <v>0</v>
      </c>
      <c r="AB4956" s="28">
        <f>+SUMIF('Input Sheet'!$S:$S,$AL4956,'Input Sheet'!F:F)</f>
        <v>0</v>
      </c>
      <c r="AC4956" s="28">
        <f>+SUMIF('Input Sheet'!$S:$S,$AL4956,'Input Sheet'!G:G)</f>
        <v>0</v>
      </c>
      <c r="AD4956" s="28">
        <f>+SUMIF('Input Sheet'!$S:$S,$AL4956,'Input Sheet'!H:H)</f>
        <v>0</v>
      </c>
      <c r="AE4956" s="28">
        <f>+SUMIF('Input Sheet'!$S:$S,$AL4956,'Input Sheet'!I:I)</f>
        <v>0</v>
      </c>
      <c r="AF4956" s="28">
        <f>+SUMIF('Input Sheet'!$S:$S,$AL4956,'Input Sheet'!J:J)</f>
        <v>0</v>
      </c>
      <c r="AG4956" s="28">
        <f>+SUMIF('Input Sheet'!$S:$S,$AL4956,'Input Sheet'!K:K)</f>
        <v>0</v>
      </c>
      <c r="AH4956" s="28">
        <f>+SUMIF('Input Sheet'!$S:$S,$AL4956,'Input Sheet'!L:L)</f>
        <v>0</v>
      </c>
      <c r="AI4956" s="28">
        <f>+SUMIF('Input Sheet'!$S:$S,$AL4956,'Input Sheet'!M:M)</f>
        <v>0</v>
      </c>
      <c r="AJ4956" s="28">
        <f>+SUMIF('Input Sheet'!$S:$S,$AL4956,'Input Sheet'!N:N)</f>
        <v>0</v>
      </c>
      <c r="AK4956" s="28"/>
      <c r="AL4956" s="27" t="str">
        <f t="shared" si="386"/>
        <v>190-7905</v>
      </c>
      <c r="AM4956" s="34" t="str">
        <f t="shared" si="389"/>
        <v>Admin &amp; Other</v>
      </c>
      <c r="AN4956" s="34" t="str">
        <f t="shared" si="390"/>
        <v>Admin &amp; OtherOther Overheads as % of Total Gross Profit</v>
      </c>
      <c r="AO4956" s="35"/>
      <c r="AP4956" s="35"/>
      <c r="AQ4956" s="35"/>
    </row>
    <row r="4957" spans="1:43" x14ac:dyDescent="0.25">
      <c r="A4957" s="40">
        <v>44896</v>
      </c>
      <c r="B4957" s="27" t="s">
        <v>104</v>
      </c>
      <c r="C4957" s="27" t="s">
        <v>104</v>
      </c>
      <c r="D4957" s="27">
        <v>7530</v>
      </c>
      <c r="E4957" s="27">
        <v>150</v>
      </c>
      <c r="G4957" s="27" t="s">
        <v>1119</v>
      </c>
      <c r="H4957" s="34" t="s">
        <v>109</v>
      </c>
      <c r="I4957" s="34" t="s">
        <v>110</v>
      </c>
      <c r="J4957" s="34" t="str">
        <f t="shared" si="387"/>
        <v>OverallOther Income</v>
      </c>
      <c r="K4957" s="34" t="str">
        <f t="shared" si="388"/>
        <v>150Telephone Rental</v>
      </c>
      <c r="L4957" s="28">
        <f>+SUMIF('TB 4-24'!M:M,$AL4957,'TB 4-24'!G:G)</f>
        <v>0</v>
      </c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>
        <f>+SUMIF('Input Sheet'!$S:$S,$AL4957,'Input Sheet'!C:C)</f>
        <v>0</v>
      </c>
      <c r="Z4957" s="28">
        <f>+SUMIF('Input Sheet'!$S:$S,$AL4957,'Input Sheet'!D:D)</f>
        <v>0</v>
      </c>
      <c r="AA4957" s="28">
        <f>+SUMIF('Input Sheet'!$S:$S,$AL4957,'Input Sheet'!E:E)</f>
        <v>0</v>
      </c>
      <c r="AB4957" s="28">
        <f>+SUMIF('Input Sheet'!$S:$S,$AL4957,'Input Sheet'!F:F)</f>
        <v>0</v>
      </c>
      <c r="AC4957" s="28">
        <f>+SUMIF('Input Sheet'!$S:$S,$AL4957,'Input Sheet'!G:G)</f>
        <v>0</v>
      </c>
      <c r="AD4957" s="28">
        <f>+SUMIF('Input Sheet'!$S:$S,$AL4957,'Input Sheet'!H:H)</f>
        <v>0</v>
      </c>
      <c r="AE4957" s="28">
        <f>+SUMIF('Input Sheet'!$S:$S,$AL4957,'Input Sheet'!I:I)</f>
        <v>0</v>
      </c>
      <c r="AF4957" s="28">
        <f>+SUMIF('Input Sheet'!$S:$S,$AL4957,'Input Sheet'!J:J)</f>
        <v>0</v>
      </c>
      <c r="AG4957" s="28">
        <f>+SUMIF('Input Sheet'!$S:$S,$AL4957,'Input Sheet'!K:K)</f>
        <v>0</v>
      </c>
      <c r="AH4957" s="28">
        <f>+SUMIF('Input Sheet'!$S:$S,$AL4957,'Input Sheet'!L:L)</f>
        <v>0</v>
      </c>
      <c r="AI4957" s="28">
        <f>+SUMIF('Input Sheet'!$S:$S,$AL4957,'Input Sheet'!M:M)</f>
        <v>0</v>
      </c>
      <c r="AJ4957" s="28">
        <f>+SUMIF('Input Sheet'!$S:$S,$AL4957,'Input Sheet'!N:N)</f>
        <v>0</v>
      </c>
      <c r="AK4957" s="28"/>
      <c r="AL4957" s="27" t="str">
        <f t="shared" si="386"/>
        <v>150-7530</v>
      </c>
      <c r="AM4957" s="34" t="str">
        <f t="shared" si="389"/>
        <v>Overall</v>
      </c>
      <c r="AN4957" s="34" t="str">
        <f t="shared" si="390"/>
        <v>OverallOther Income</v>
      </c>
      <c r="AO4957" s="35"/>
      <c r="AP4957" s="35"/>
      <c r="AQ4957" s="35"/>
    </row>
    <row r="4958" spans="1:43" x14ac:dyDescent="0.25">
      <c r="A4958" s="40">
        <v>44896</v>
      </c>
      <c r="B4958" s="27" t="s">
        <v>104</v>
      </c>
      <c r="C4958" s="27" t="s">
        <v>104</v>
      </c>
      <c r="D4958" s="27">
        <v>3248</v>
      </c>
      <c r="E4958" s="27">
        <v>440</v>
      </c>
      <c r="G4958" s="27" t="s">
        <v>1120</v>
      </c>
      <c r="H4958" s="34" t="s">
        <v>4</v>
      </c>
      <c r="I4958" s="34" t="s">
        <v>955</v>
      </c>
      <c r="J4958" s="34" t="str">
        <f t="shared" si="387"/>
        <v>PartsIncentive</v>
      </c>
      <c r="K4958" s="34" t="str">
        <f t="shared" si="388"/>
        <v>440Sales - Incentive KPI</v>
      </c>
      <c r="L4958" s="28">
        <f>+SUMIF('TB 4-24'!M:M,$AL4958,'TB 4-24'!G:G)</f>
        <v>0</v>
      </c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>
        <f>+SUMIF('Input Sheet'!$S:$S,$AL4958,'Input Sheet'!C:C)</f>
        <v>0</v>
      </c>
      <c r="Z4958" s="28">
        <f>+SUMIF('Input Sheet'!$S:$S,$AL4958,'Input Sheet'!D:D)</f>
        <v>0</v>
      </c>
      <c r="AA4958" s="28">
        <f>+SUMIF('Input Sheet'!$S:$S,$AL4958,'Input Sheet'!E:E)</f>
        <v>0</v>
      </c>
      <c r="AB4958" s="28">
        <f>+SUMIF('Input Sheet'!$S:$S,$AL4958,'Input Sheet'!F:F)</f>
        <v>0</v>
      </c>
      <c r="AC4958" s="28">
        <f>+SUMIF('Input Sheet'!$S:$S,$AL4958,'Input Sheet'!G:G)</f>
        <v>0</v>
      </c>
      <c r="AD4958" s="28">
        <f>+SUMIF('Input Sheet'!$S:$S,$AL4958,'Input Sheet'!H:H)</f>
        <v>0</v>
      </c>
      <c r="AE4958" s="28">
        <f>+SUMIF('Input Sheet'!$S:$S,$AL4958,'Input Sheet'!I:I)</f>
        <v>0</v>
      </c>
      <c r="AF4958" s="28">
        <f>+SUMIF('Input Sheet'!$S:$S,$AL4958,'Input Sheet'!J:J)</f>
        <v>0</v>
      </c>
      <c r="AG4958" s="28">
        <f>+SUMIF('Input Sheet'!$S:$S,$AL4958,'Input Sheet'!K:K)</f>
        <v>0</v>
      </c>
      <c r="AH4958" s="28">
        <f>+SUMIF('Input Sheet'!$S:$S,$AL4958,'Input Sheet'!L:L)</f>
        <v>0</v>
      </c>
      <c r="AI4958" s="28">
        <f>+SUMIF('Input Sheet'!$S:$S,$AL4958,'Input Sheet'!M:M)</f>
        <v>0</v>
      </c>
      <c r="AJ4958" s="28">
        <f>+SUMIF('Input Sheet'!$S:$S,$AL4958,'Input Sheet'!N:N)</f>
        <v>0</v>
      </c>
      <c r="AK4958" s="28"/>
      <c r="AL4958" s="27" t="str">
        <f t="shared" si="386"/>
        <v>440-3248</v>
      </c>
      <c r="AM4958" s="34" t="str">
        <f t="shared" si="389"/>
        <v>Parts</v>
      </c>
      <c r="AN4958" s="34" t="str">
        <f t="shared" si="390"/>
        <v>PartsIncentive</v>
      </c>
      <c r="AO4958" s="35"/>
      <c r="AP4958" s="35"/>
      <c r="AQ4958" s="35"/>
    </row>
    <row r="4959" spans="1:43" x14ac:dyDescent="0.25">
      <c r="A4959" s="40">
        <v>44958</v>
      </c>
      <c r="B4959" s="27" t="s">
        <v>104</v>
      </c>
      <c r="C4959" s="27" t="s">
        <v>104</v>
      </c>
      <c r="D4959" s="27">
        <v>4300</v>
      </c>
      <c r="E4959" s="27">
        <v>150</v>
      </c>
      <c r="G4959" s="27" t="s">
        <v>65</v>
      </c>
      <c r="H4959" s="34" t="s">
        <v>109</v>
      </c>
      <c r="I4959" s="34" t="s">
        <v>110</v>
      </c>
      <c r="J4959" s="34" t="str">
        <f t="shared" si="387"/>
        <v>OverallOther Income</v>
      </c>
      <c r="K4959" s="34" t="str">
        <f t="shared" si="388"/>
        <v>150COGS - Cust Labour - Fran</v>
      </c>
      <c r="L4959" s="28">
        <f>+SUMIF('TB 4-24'!M:M,$AL4959,'TB 4-24'!G:G)</f>
        <v>0</v>
      </c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>
        <f>+SUMIF('Input Sheet'!$S:$S,$AL4959,'Input Sheet'!C:C)</f>
        <v>0</v>
      </c>
      <c r="Z4959" s="28">
        <f>+SUMIF('Input Sheet'!$S:$S,$AL4959,'Input Sheet'!D:D)</f>
        <v>0</v>
      </c>
      <c r="AA4959" s="28">
        <f>+SUMIF('Input Sheet'!$S:$S,$AL4959,'Input Sheet'!E:E)</f>
        <v>0</v>
      </c>
      <c r="AB4959" s="28">
        <f>+SUMIF('Input Sheet'!$S:$S,$AL4959,'Input Sheet'!F:F)</f>
        <v>0</v>
      </c>
      <c r="AC4959" s="28">
        <f>+SUMIF('Input Sheet'!$S:$S,$AL4959,'Input Sheet'!G:G)</f>
        <v>0</v>
      </c>
      <c r="AD4959" s="28">
        <f>+SUMIF('Input Sheet'!$S:$S,$AL4959,'Input Sheet'!H:H)</f>
        <v>0</v>
      </c>
      <c r="AE4959" s="28">
        <f>+SUMIF('Input Sheet'!$S:$S,$AL4959,'Input Sheet'!I:I)</f>
        <v>0</v>
      </c>
      <c r="AF4959" s="28">
        <f>+SUMIF('Input Sheet'!$S:$S,$AL4959,'Input Sheet'!J:J)</f>
        <v>0</v>
      </c>
      <c r="AG4959" s="28">
        <f>+SUMIF('Input Sheet'!$S:$S,$AL4959,'Input Sheet'!K:K)</f>
        <v>0</v>
      </c>
      <c r="AH4959" s="28">
        <f>+SUMIF('Input Sheet'!$S:$S,$AL4959,'Input Sheet'!L:L)</f>
        <v>0</v>
      </c>
      <c r="AI4959" s="28">
        <f>+SUMIF('Input Sheet'!$S:$S,$AL4959,'Input Sheet'!M:M)</f>
        <v>0</v>
      </c>
      <c r="AJ4959" s="28">
        <f>+SUMIF('Input Sheet'!$S:$S,$AL4959,'Input Sheet'!N:N)</f>
        <v>0</v>
      </c>
      <c r="AK4959" s="28"/>
      <c r="AL4959" s="27" t="str">
        <f t="shared" si="386"/>
        <v>150-4300</v>
      </c>
      <c r="AM4959" s="34" t="str">
        <f t="shared" si="389"/>
        <v>Overall</v>
      </c>
      <c r="AN4959" s="34" t="str">
        <f t="shared" si="390"/>
        <v>OverallOther Income</v>
      </c>
      <c r="AO4959" s="35"/>
      <c r="AP4959" s="35"/>
      <c r="AQ4959" s="35"/>
    </row>
    <row r="4960" spans="1:43" x14ac:dyDescent="0.25">
      <c r="A4960" s="40">
        <v>44958</v>
      </c>
      <c r="B4960" s="27" t="s">
        <v>104</v>
      </c>
      <c r="C4960" s="27" t="s">
        <v>104</v>
      </c>
      <c r="D4960" s="27">
        <v>4340</v>
      </c>
      <c r="E4960" s="27">
        <v>150</v>
      </c>
      <c r="G4960" s="27" t="s">
        <v>67</v>
      </c>
      <c r="H4960" s="34" t="s">
        <v>109</v>
      </c>
      <c r="I4960" s="34" t="s">
        <v>110</v>
      </c>
      <c r="J4960" s="34" t="str">
        <f t="shared" si="387"/>
        <v>OverallOther Income</v>
      </c>
      <c r="K4960" s="34" t="str">
        <f t="shared" si="388"/>
        <v>150COGS - Internal Labour</v>
      </c>
      <c r="L4960" s="28">
        <f>+SUMIF('TB 4-24'!M:M,$AL4960,'TB 4-24'!G:G)</f>
        <v>0</v>
      </c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>
        <f>+SUMIF('Input Sheet'!$S:$S,$AL4960,'Input Sheet'!C:C)</f>
        <v>0</v>
      </c>
      <c r="Z4960" s="28">
        <f>+SUMIF('Input Sheet'!$S:$S,$AL4960,'Input Sheet'!D:D)</f>
        <v>0</v>
      </c>
      <c r="AA4960" s="28">
        <f>+SUMIF('Input Sheet'!$S:$S,$AL4960,'Input Sheet'!E:E)</f>
        <v>0</v>
      </c>
      <c r="AB4960" s="28">
        <f>+SUMIF('Input Sheet'!$S:$S,$AL4960,'Input Sheet'!F:F)</f>
        <v>0</v>
      </c>
      <c r="AC4960" s="28">
        <f>+SUMIF('Input Sheet'!$S:$S,$AL4960,'Input Sheet'!G:G)</f>
        <v>0</v>
      </c>
      <c r="AD4960" s="28">
        <f>+SUMIF('Input Sheet'!$S:$S,$AL4960,'Input Sheet'!H:H)</f>
        <v>0</v>
      </c>
      <c r="AE4960" s="28">
        <f>+SUMIF('Input Sheet'!$S:$S,$AL4960,'Input Sheet'!I:I)</f>
        <v>0</v>
      </c>
      <c r="AF4960" s="28">
        <f>+SUMIF('Input Sheet'!$S:$S,$AL4960,'Input Sheet'!J:J)</f>
        <v>0</v>
      </c>
      <c r="AG4960" s="28">
        <f>+SUMIF('Input Sheet'!$S:$S,$AL4960,'Input Sheet'!K:K)</f>
        <v>0</v>
      </c>
      <c r="AH4960" s="28">
        <f>+SUMIF('Input Sheet'!$S:$S,$AL4960,'Input Sheet'!L:L)</f>
        <v>0</v>
      </c>
      <c r="AI4960" s="28">
        <f>+SUMIF('Input Sheet'!$S:$S,$AL4960,'Input Sheet'!M:M)</f>
        <v>0</v>
      </c>
      <c r="AJ4960" s="28">
        <f>+SUMIF('Input Sheet'!$S:$S,$AL4960,'Input Sheet'!N:N)</f>
        <v>0</v>
      </c>
      <c r="AK4960" s="28"/>
      <c r="AL4960" s="27" t="str">
        <f t="shared" si="386"/>
        <v>150-4340</v>
      </c>
      <c r="AM4960" s="34" t="str">
        <f t="shared" si="389"/>
        <v>Overall</v>
      </c>
      <c r="AN4960" s="34" t="str">
        <f t="shared" si="390"/>
        <v>OverallOther Income</v>
      </c>
      <c r="AO4960" s="35"/>
      <c r="AP4960" s="35"/>
      <c r="AQ4960" s="35"/>
    </row>
    <row r="4961" spans="1:43" x14ac:dyDescent="0.25">
      <c r="A4961" s="40">
        <v>44958</v>
      </c>
      <c r="B4961" s="27" t="s">
        <v>104</v>
      </c>
      <c r="C4961" s="27" t="s">
        <v>104</v>
      </c>
      <c r="D4961" s="27">
        <v>7457</v>
      </c>
      <c r="E4961" s="27">
        <v>150</v>
      </c>
      <c r="G4961" s="27" t="s">
        <v>1121</v>
      </c>
      <c r="H4961" s="34" t="s">
        <v>109</v>
      </c>
      <c r="I4961" s="34" t="s">
        <v>110</v>
      </c>
      <c r="J4961" s="34" t="str">
        <f t="shared" si="387"/>
        <v>OverallOther Income</v>
      </c>
      <c r="K4961" s="34" t="str">
        <f t="shared" si="388"/>
        <v>150General Expenses</v>
      </c>
      <c r="L4961" s="28">
        <f>+SUMIF('TB 4-24'!M:M,$AL4961,'TB 4-24'!G:G)</f>
        <v>0</v>
      </c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>
        <f>+SUMIF('Input Sheet'!$S:$S,$AL4961,'Input Sheet'!C:C)</f>
        <v>0</v>
      </c>
      <c r="Z4961" s="28">
        <f>+SUMIF('Input Sheet'!$S:$S,$AL4961,'Input Sheet'!D:D)</f>
        <v>0</v>
      </c>
      <c r="AA4961" s="28">
        <f>+SUMIF('Input Sheet'!$S:$S,$AL4961,'Input Sheet'!E:E)</f>
        <v>0</v>
      </c>
      <c r="AB4961" s="28">
        <f>+SUMIF('Input Sheet'!$S:$S,$AL4961,'Input Sheet'!F:F)</f>
        <v>0</v>
      </c>
      <c r="AC4961" s="28">
        <f>+SUMIF('Input Sheet'!$S:$S,$AL4961,'Input Sheet'!G:G)</f>
        <v>0</v>
      </c>
      <c r="AD4961" s="28">
        <f>+SUMIF('Input Sheet'!$S:$S,$AL4961,'Input Sheet'!H:H)</f>
        <v>0</v>
      </c>
      <c r="AE4961" s="28">
        <f>+SUMIF('Input Sheet'!$S:$S,$AL4961,'Input Sheet'!I:I)</f>
        <v>0</v>
      </c>
      <c r="AF4961" s="28">
        <f>+SUMIF('Input Sheet'!$S:$S,$AL4961,'Input Sheet'!J:J)</f>
        <v>0</v>
      </c>
      <c r="AG4961" s="28">
        <f>+SUMIF('Input Sheet'!$S:$S,$AL4961,'Input Sheet'!K:K)</f>
        <v>0</v>
      </c>
      <c r="AH4961" s="28">
        <f>+SUMIF('Input Sheet'!$S:$S,$AL4961,'Input Sheet'!L:L)</f>
        <v>0</v>
      </c>
      <c r="AI4961" s="28">
        <f>+SUMIF('Input Sheet'!$S:$S,$AL4961,'Input Sheet'!M:M)</f>
        <v>0</v>
      </c>
      <c r="AJ4961" s="28">
        <f>+SUMIF('Input Sheet'!$S:$S,$AL4961,'Input Sheet'!N:N)</f>
        <v>0</v>
      </c>
      <c r="AK4961" s="28"/>
      <c r="AL4961" s="27" t="str">
        <f t="shared" si="386"/>
        <v>150-7457</v>
      </c>
      <c r="AM4961" s="34" t="str">
        <f t="shared" si="389"/>
        <v>Overall</v>
      </c>
      <c r="AN4961" s="34" t="str">
        <f t="shared" si="390"/>
        <v>OverallOther Income</v>
      </c>
      <c r="AO4961" s="35"/>
      <c r="AP4961" s="35"/>
      <c r="AQ4961" s="35"/>
    </row>
    <row r="4962" spans="1:43" x14ac:dyDescent="0.25">
      <c r="A4962" s="40">
        <v>44958</v>
      </c>
      <c r="B4962" s="27" t="s">
        <v>104</v>
      </c>
      <c r="C4962" s="27" t="s">
        <v>104</v>
      </c>
      <c r="D4962" s="27">
        <v>7530</v>
      </c>
      <c r="E4962" s="27">
        <v>190</v>
      </c>
      <c r="G4962" s="27" t="s">
        <v>1119</v>
      </c>
      <c r="H4962" s="34" t="s">
        <v>644</v>
      </c>
      <c r="I4962" s="34" t="s">
        <v>645</v>
      </c>
      <c r="J4962" s="34" t="str">
        <f t="shared" si="387"/>
        <v>Admin &amp; OtherOther Overheads as % of Total Gross Profit</v>
      </c>
      <c r="K4962" s="34" t="str">
        <f t="shared" si="388"/>
        <v>190Telephone Rental</v>
      </c>
      <c r="L4962" s="28">
        <f>+SUMIF('TB 4-24'!M:M,$AL4962,'TB 4-24'!G:G)</f>
        <v>0</v>
      </c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>
        <f>+SUMIF('Input Sheet'!$S:$S,$AL4962,'Input Sheet'!C:C)</f>
        <v>0</v>
      </c>
      <c r="Z4962" s="28">
        <f>+SUMIF('Input Sheet'!$S:$S,$AL4962,'Input Sheet'!D:D)</f>
        <v>0</v>
      </c>
      <c r="AA4962" s="28">
        <f>+SUMIF('Input Sheet'!$S:$S,$AL4962,'Input Sheet'!E:E)</f>
        <v>0</v>
      </c>
      <c r="AB4962" s="28">
        <f>+SUMIF('Input Sheet'!$S:$S,$AL4962,'Input Sheet'!F:F)</f>
        <v>0</v>
      </c>
      <c r="AC4962" s="28">
        <f>+SUMIF('Input Sheet'!$S:$S,$AL4962,'Input Sheet'!G:G)</f>
        <v>0</v>
      </c>
      <c r="AD4962" s="28">
        <f>+SUMIF('Input Sheet'!$S:$S,$AL4962,'Input Sheet'!H:H)</f>
        <v>0</v>
      </c>
      <c r="AE4962" s="28">
        <f>+SUMIF('Input Sheet'!$S:$S,$AL4962,'Input Sheet'!I:I)</f>
        <v>0</v>
      </c>
      <c r="AF4962" s="28">
        <f>+SUMIF('Input Sheet'!$S:$S,$AL4962,'Input Sheet'!J:J)</f>
        <v>0</v>
      </c>
      <c r="AG4962" s="28">
        <f>+SUMIF('Input Sheet'!$S:$S,$AL4962,'Input Sheet'!K:K)</f>
        <v>0</v>
      </c>
      <c r="AH4962" s="28">
        <f>+SUMIF('Input Sheet'!$S:$S,$AL4962,'Input Sheet'!L:L)</f>
        <v>0</v>
      </c>
      <c r="AI4962" s="28">
        <f>+SUMIF('Input Sheet'!$S:$S,$AL4962,'Input Sheet'!M:M)</f>
        <v>0</v>
      </c>
      <c r="AJ4962" s="28">
        <f>+SUMIF('Input Sheet'!$S:$S,$AL4962,'Input Sheet'!N:N)</f>
        <v>0</v>
      </c>
      <c r="AK4962" s="28"/>
      <c r="AL4962" s="27" t="str">
        <f t="shared" si="386"/>
        <v>190-7530</v>
      </c>
      <c r="AM4962" s="34" t="str">
        <f t="shared" si="389"/>
        <v>Admin &amp; Other</v>
      </c>
      <c r="AN4962" s="34" t="str">
        <f t="shared" si="390"/>
        <v>Admin &amp; OtherOther Overheads as % of Total Gross Profit</v>
      </c>
      <c r="AO4962" s="35"/>
      <c r="AP4962" s="35"/>
      <c r="AQ4962" s="35"/>
    </row>
    <row r="4963" spans="1:43" x14ac:dyDescent="0.25">
      <c r="A4963" s="40">
        <v>44958</v>
      </c>
      <c r="B4963" s="27" t="s">
        <v>104</v>
      </c>
      <c r="C4963" s="27" t="s">
        <v>104</v>
      </c>
      <c r="D4963" s="27">
        <v>7910</v>
      </c>
      <c r="E4963" s="27">
        <v>190</v>
      </c>
      <c r="G4963" s="27" t="s">
        <v>1122</v>
      </c>
      <c r="H4963" s="34" t="s">
        <v>644</v>
      </c>
      <c r="I4963" s="34" t="s">
        <v>645</v>
      </c>
      <c r="J4963" s="34" t="str">
        <f t="shared" si="387"/>
        <v>Admin &amp; OtherOther Overheads as % of Total Gross Profit</v>
      </c>
      <c r="K4963" s="34" t="str">
        <f t="shared" si="388"/>
        <v>190Donations/Subscriptions/Mem</v>
      </c>
      <c r="L4963" s="28">
        <f>+SUMIF('TB 4-24'!M:M,$AL4963,'TB 4-24'!G:G)</f>
        <v>0</v>
      </c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>
        <f>+SUMIF('Input Sheet'!$S:$S,$AL4963,'Input Sheet'!C:C)</f>
        <v>0</v>
      </c>
      <c r="Z4963" s="28">
        <f>+SUMIF('Input Sheet'!$S:$S,$AL4963,'Input Sheet'!D:D)</f>
        <v>0</v>
      </c>
      <c r="AA4963" s="28">
        <f>+SUMIF('Input Sheet'!$S:$S,$AL4963,'Input Sheet'!E:E)</f>
        <v>0</v>
      </c>
      <c r="AB4963" s="28">
        <f>+SUMIF('Input Sheet'!$S:$S,$AL4963,'Input Sheet'!F:F)</f>
        <v>0</v>
      </c>
      <c r="AC4963" s="28">
        <f>+SUMIF('Input Sheet'!$S:$S,$AL4963,'Input Sheet'!G:G)</f>
        <v>0</v>
      </c>
      <c r="AD4963" s="28">
        <f>+SUMIF('Input Sheet'!$S:$S,$AL4963,'Input Sheet'!H:H)</f>
        <v>0</v>
      </c>
      <c r="AE4963" s="28">
        <f>+SUMIF('Input Sheet'!$S:$S,$AL4963,'Input Sheet'!I:I)</f>
        <v>0</v>
      </c>
      <c r="AF4963" s="28">
        <f>+SUMIF('Input Sheet'!$S:$S,$AL4963,'Input Sheet'!J:J)</f>
        <v>0</v>
      </c>
      <c r="AG4963" s="28">
        <f>+SUMIF('Input Sheet'!$S:$S,$AL4963,'Input Sheet'!K:K)</f>
        <v>0</v>
      </c>
      <c r="AH4963" s="28">
        <f>+SUMIF('Input Sheet'!$S:$S,$AL4963,'Input Sheet'!L:L)</f>
        <v>0</v>
      </c>
      <c r="AI4963" s="28">
        <f>+SUMIF('Input Sheet'!$S:$S,$AL4963,'Input Sheet'!M:M)</f>
        <v>0</v>
      </c>
      <c r="AJ4963" s="28">
        <f>+SUMIF('Input Sheet'!$S:$S,$AL4963,'Input Sheet'!N:N)</f>
        <v>0</v>
      </c>
      <c r="AK4963" s="28"/>
      <c r="AL4963" s="27" t="str">
        <f t="shared" si="386"/>
        <v>190-7910</v>
      </c>
      <c r="AM4963" s="34" t="str">
        <f t="shared" si="389"/>
        <v>Admin &amp; Other</v>
      </c>
      <c r="AN4963" s="34" t="str">
        <f t="shared" si="390"/>
        <v>Admin &amp; OtherOther Overheads as % of Total Gross Profit</v>
      </c>
      <c r="AO4963" s="35"/>
      <c r="AP4963" s="35"/>
      <c r="AQ4963" s="35"/>
    </row>
    <row r="4964" spans="1:43" x14ac:dyDescent="0.25">
      <c r="A4964" s="40">
        <v>44958</v>
      </c>
      <c r="B4964" s="27" t="s">
        <v>104</v>
      </c>
      <c r="C4964" s="27" t="s">
        <v>104</v>
      </c>
      <c r="D4964" s="27">
        <v>7458</v>
      </c>
      <c r="E4964" s="27">
        <v>150</v>
      </c>
      <c r="G4964" s="27" t="s">
        <v>1092</v>
      </c>
      <c r="H4964" s="34" t="s">
        <v>109</v>
      </c>
      <c r="I4964" s="34" t="s">
        <v>110</v>
      </c>
      <c r="J4964" s="34" t="str">
        <f t="shared" si="387"/>
        <v>OverallOther Income</v>
      </c>
      <c r="K4964" s="34" t="str">
        <f t="shared" si="388"/>
        <v>150Special Tools</v>
      </c>
      <c r="L4964" s="28">
        <f>+SUMIF('TB 4-24'!M:M,$AL4964,'TB 4-24'!G:G)</f>
        <v>0</v>
      </c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>
        <f>+SUMIF('Input Sheet'!$S:$S,$AL4964,'Input Sheet'!C:C)</f>
        <v>0</v>
      </c>
      <c r="Z4964" s="28">
        <f>+SUMIF('Input Sheet'!$S:$S,$AL4964,'Input Sheet'!D:D)</f>
        <v>0</v>
      </c>
      <c r="AA4964" s="28">
        <f>+SUMIF('Input Sheet'!$S:$S,$AL4964,'Input Sheet'!E:E)</f>
        <v>0</v>
      </c>
      <c r="AB4964" s="28">
        <f>+SUMIF('Input Sheet'!$S:$S,$AL4964,'Input Sheet'!F:F)</f>
        <v>0</v>
      </c>
      <c r="AC4964" s="28">
        <f>+SUMIF('Input Sheet'!$S:$S,$AL4964,'Input Sheet'!G:G)</f>
        <v>0</v>
      </c>
      <c r="AD4964" s="28">
        <f>+SUMIF('Input Sheet'!$S:$S,$AL4964,'Input Sheet'!H:H)</f>
        <v>0</v>
      </c>
      <c r="AE4964" s="28">
        <f>+SUMIF('Input Sheet'!$S:$S,$AL4964,'Input Sheet'!I:I)</f>
        <v>0</v>
      </c>
      <c r="AF4964" s="28">
        <f>+SUMIF('Input Sheet'!$S:$S,$AL4964,'Input Sheet'!J:J)</f>
        <v>0</v>
      </c>
      <c r="AG4964" s="28">
        <f>+SUMIF('Input Sheet'!$S:$S,$AL4964,'Input Sheet'!K:K)</f>
        <v>0</v>
      </c>
      <c r="AH4964" s="28">
        <f>+SUMIF('Input Sheet'!$S:$S,$AL4964,'Input Sheet'!L:L)</f>
        <v>0</v>
      </c>
      <c r="AI4964" s="28">
        <f>+SUMIF('Input Sheet'!$S:$S,$AL4964,'Input Sheet'!M:M)</f>
        <v>0</v>
      </c>
      <c r="AJ4964" s="28">
        <f>+SUMIF('Input Sheet'!$S:$S,$AL4964,'Input Sheet'!N:N)</f>
        <v>0</v>
      </c>
      <c r="AK4964" s="28"/>
      <c r="AL4964" s="27" t="str">
        <f t="shared" si="386"/>
        <v>150-7458</v>
      </c>
      <c r="AM4964" s="34" t="str">
        <f t="shared" si="389"/>
        <v>Overall</v>
      </c>
      <c r="AN4964" s="34" t="str">
        <f t="shared" si="390"/>
        <v>OverallOther Income</v>
      </c>
      <c r="AO4964" s="35"/>
      <c r="AP4964" s="35"/>
      <c r="AQ4964" s="35"/>
    </row>
    <row r="4965" spans="1:43" x14ac:dyDescent="0.25">
      <c r="A4965" s="40">
        <v>44986</v>
      </c>
      <c r="B4965" s="27" t="s">
        <v>104</v>
      </c>
      <c r="C4965" s="27" t="s">
        <v>104</v>
      </c>
      <c r="D4965" s="27">
        <v>3145</v>
      </c>
      <c r="E4965" s="27">
        <v>150</v>
      </c>
      <c r="G4965" s="27" t="s">
        <v>1098</v>
      </c>
      <c r="H4965" s="34" t="s">
        <v>109</v>
      </c>
      <c r="I4965" s="34" t="s">
        <v>110</v>
      </c>
      <c r="J4965" s="34" t="str">
        <f t="shared" si="387"/>
        <v>OverallOther Income</v>
      </c>
      <c r="K4965" s="34" t="str">
        <f t="shared" si="388"/>
        <v>150Sundry Income</v>
      </c>
      <c r="L4965" s="28">
        <f>+SUMIF('TB 4-24'!M:M,$AL4965,'TB 4-24'!G:G)</f>
        <v>0</v>
      </c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>
        <f>+SUMIF('Input Sheet'!$S:$S,$AL4965,'Input Sheet'!C:C)</f>
        <v>0</v>
      </c>
      <c r="Z4965" s="28">
        <f>+SUMIF('Input Sheet'!$S:$S,$AL4965,'Input Sheet'!D:D)</f>
        <v>0</v>
      </c>
      <c r="AA4965" s="28">
        <f>+SUMIF('Input Sheet'!$S:$S,$AL4965,'Input Sheet'!E:E)</f>
        <v>0</v>
      </c>
      <c r="AB4965" s="28">
        <f>+SUMIF('Input Sheet'!$S:$S,$AL4965,'Input Sheet'!F:F)</f>
        <v>0</v>
      </c>
      <c r="AC4965" s="28">
        <f>+SUMIF('Input Sheet'!$S:$S,$AL4965,'Input Sheet'!G:G)</f>
        <v>0</v>
      </c>
      <c r="AD4965" s="28">
        <f>+SUMIF('Input Sheet'!$S:$S,$AL4965,'Input Sheet'!H:H)</f>
        <v>0</v>
      </c>
      <c r="AE4965" s="28">
        <f>+SUMIF('Input Sheet'!$S:$S,$AL4965,'Input Sheet'!I:I)</f>
        <v>0</v>
      </c>
      <c r="AF4965" s="28">
        <f>+SUMIF('Input Sheet'!$S:$S,$AL4965,'Input Sheet'!J:J)</f>
        <v>0</v>
      </c>
      <c r="AG4965" s="28">
        <f>+SUMIF('Input Sheet'!$S:$S,$AL4965,'Input Sheet'!K:K)</f>
        <v>0</v>
      </c>
      <c r="AH4965" s="28">
        <f>+SUMIF('Input Sheet'!$S:$S,$AL4965,'Input Sheet'!L:L)</f>
        <v>0</v>
      </c>
      <c r="AI4965" s="28">
        <f>+SUMIF('Input Sheet'!$S:$S,$AL4965,'Input Sheet'!M:M)</f>
        <v>0</v>
      </c>
      <c r="AJ4965" s="28">
        <f>+SUMIF('Input Sheet'!$S:$S,$AL4965,'Input Sheet'!N:N)</f>
        <v>0</v>
      </c>
      <c r="AK4965" s="28"/>
      <c r="AL4965" s="27" t="str">
        <f t="shared" si="386"/>
        <v>150-3145</v>
      </c>
      <c r="AM4965" s="34" t="str">
        <f t="shared" si="389"/>
        <v>Overall</v>
      </c>
      <c r="AN4965" s="34" t="str">
        <f t="shared" si="390"/>
        <v>OverallOther Income</v>
      </c>
      <c r="AO4965" s="35"/>
      <c r="AP4965" s="35"/>
      <c r="AQ4965" s="35"/>
    </row>
    <row r="4966" spans="1:43" x14ac:dyDescent="0.25">
      <c r="A4966" s="40">
        <v>44986</v>
      </c>
      <c r="B4966" s="27" t="s">
        <v>104</v>
      </c>
      <c r="C4966" s="27" t="s">
        <v>104</v>
      </c>
      <c r="D4966" s="27" t="s">
        <v>1123</v>
      </c>
      <c r="E4966" s="27">
        <v>112</v>
      </c>
      <c r="G4966" s="27" t="s">
        <v>1124</v>
      </c>
      <c r="H4966" s="34" t="s">
        <v>109</v>
      </c>
      <c r="I4966" s="34" t="s">
        <v>110</v>
      </c>
      <c r="J4966" s="34" t="str">
        <f t="shared" si="387"/>
        <v>OverallOther Income</v>
      </c>
      <c r="K4966" s="34" t="str">
        <f t="shared" si="388"/>
        <v>112Sales - Lexus RX500h</v>
      </c>
      <c r="L4966" s="28">
        <f>+SUMIF('TB 4-24'!M:M,$AL4966,'TB 4-24'!G:G)</f>
        <v>0</v>
      </c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>
        <f>+SUMIF('Input Sheet'!$S:$S,$AL4966,'Input Sheet'!C:C)</f>
        <v>0</v>
      </c>
      <c r="Z4966" s="28">
        <f>+SUMIF('Input Sheet'!$S:$S,$AL4966,'Input Sheet'!D:D)</f>
        <v>0</v>
      </c>
      <c r="AA4966" s="28">
        <f>+SUMIF('Input Sheet'!$S:$S,$AL4966,'Input Sheet'!E:E)</f>
        <v>0</v>
      </c>
      <c r="AB4966" s="28">
        <f>+SUMIF('Input Sheet'!$S:$S,$AL4966,'Input Sheet'!F:F)</f>
        <v>0</v>
      </c>
      <c r="AC4966" s="28">
        <f>+SUMIF('Input Sheet'!$S:$S,$AL4966,'Input Sheet'!G:G)</f>
        <v>0</v>
      </c>
      <c r="AD4966" s="28">
        <f>+SUMIF('Input Sheet'!$S:$S,$AL4966,'Input Sheet'!H:H)</f>
        <v>0</v>
      </c>
      <c r="AE4966" s="28">
        <f>+SUMIF('Input Sheet'!$S:$S,$AL4966,'Input Sheet'!I:I)</f>
        <v>0</v>
      </c>
      <c r="AF4966" s="28">
        <f>+SUMIF('Input Sheet'!$S:$S,$AL4966,'Input Sheet'!J:J)</f>
        <v>0</v>
      </c>
      <c r="AG4966" s="28">
        <f>+SUMIF('Input Sheet'!$S:$S,$AL4966,'Input Sheet'!K:K)</f>
        <v>0</v>
      </c>
      <c r="AH4966" s="28">
        <f>+SUMIF('Input Sheet'!$S:$S,$AL4966,'Input Sheet'!L:L)</f>
        <v>0</v>
      </c>
      <c r="AI4966" s="28">
        <f>+SUMIF('Input Sheet'!$S:$S,$AL4966,'Input Sheet'!M:M)</f>
        <v>0</v>
      </c>
      <c r="AJ4966" s="28">
        <f>+SUMIF('Input Sheet'!$S:$S,$AL4966,'Input Sheet'!N:N)</f>
        <v>0</v>
      </c>
      <c r="AK4966" s="28"/>
      <c r="AL4966" s="27" t="str">
        <f t="shared" si="386"/>
        <v>112-3082R</v>
      </c>
      <c r="AM4966" s="34" t="str">
        <f t="shared" si="389"/>
        <v>Overall</v>
      </c>
      <c r="AN4966" s="34" t="str">
        <f t="shared" si="390"/>
        <v>OverallOther Income</v>
      </c>
      <c r="AO4966" s="35"/>
      <c r="AP4966" s="35"/>
      <c r="AQ4966" s="35"/>
    </row>
    <row r="4967" spans="1:43" x14ac:dyDescent="0.25">
      <c r="A4967" s="40">
        <v>44986</v>
      </c>
      <c r="B4967" s="27" t="s">
        <v>104</v>
      </c>
      <c r="C4967" s="27" t="s">
        <v>104</v>
      </c>
      <c r="D4967" s="27" t="s">
        <v>1125</v>
      </c>
      <c r="E4967" s="27">
        <v>112</v>
      </c>
      <c r="G4967" s="27" t="s">
        <v>1126</v>
      </c>
      <c r="H4967" s="34" t="s">
        <v>109</v>
      </c>
      <c r="I4967" s="34" t="s">
        <v>110</v>
      </c>
      <c r="J4967" s="34" t="str">
        <f t="shared" si="387"/>
        <v>OverallOther Income</v>
      </c>
      <c r="K4967" s="34" t="str">
        <f t="shared" si="388"/>
        <v>112Discont - Lexus RX500h</v>
      </c>
      <c r="L4967" s="28">
        <f>+SUMIF('TB 4-24'!M:M,$AL4967,'TB 4-24'!G:G)</f>
        <v>0</v>
      </c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>
        <f>+SUMIF('Input Sheet'!$S:$S,$AL4967,'Input Sheet'!C:C)</f>
        <v>0</v>
      </c>
      <c r="Z4967" s="28">
        <f>+SUMIF('Input Sheet'!$S:$S,$AL4967,'Input Sheet'!D:D)</f>
        <v>0</v>
      </c>
      <c r="AA4967" s="28">
        <f>+SUMIF('Input Sheet'!$S:$S,$AL4967,'Input Sheet'!E:E)</f>
        <v>0</v>
      </c>
      <c r="AB4967" s="28">
        <f>+SUMIF('Input Sheet'!$S:$S,$AL4967,'Input Sheet'!F:F)</f>
        <v>0</v>
      </c>
      <c r="AC4967" s="28">
        <f>+SUMIF('Input Sheet'!$S:$S,$AL4967,'Input Sheet'!G:G)</f>
        <v>0</v>
      </c>
      <c r="AD4967" s="28">
        <f>+SUMIF('Input Sheet'!$S:$S,$AL4967,'Input Sheet'!H:H)</f>
        <v>0</v>
      </c>
      <c r="AE4967" s="28">
        <f>+SUMIF('Input Sheet'!$S:$S,$AL4967,'Input Sheet'!I:I)</f>
        <v>0</v>
      </c>
      <c r="AF4967" s="28">
        <f>+SUMIF('Input Sheet'!$S:$S,$AL4967,'Input Sheet'!J:J)</f>
        <v>0</v>
      </c>
      <c r="AG4967" s="28">
        <f>+SUMIF('Input Sheet'!$S:$S,$AL4967,'Input Sheet'!K:K)</f>
        <v>0</v>
      </c>
      <c r="AH4967" s="28">
        <f>+SUMIF('Input Sheet'!$S:$S,$AL4967,'Input Sheet'!L:L)</f>
        <v>0</v>
      </c>
      <c r="AI4967" s="28">
        <f>+SUMIF('Input Sheet'!$S:$S,$AL4967,'Input Sheet'!M:M)</f>
        <v>0</v>
      </c>
      <c r="AJ4967" s="28">
        <f>+SUMIF('Input Sheet'!$S:$S,$AL4967,'Input Sheet'!N:N)</f>
        <v>0</v>
      </c>
      <c r="AK4967" s="28"/>
      <c r="AL4967" s="27" t="str">
        <f t="shared" si="386"/>
        <v>112-3082rd</v>
      </c>
      <c r="AM4967" s="34" t="str">
        <f t="shared" si="389"/>
        <v>Overall</v>
      </c>
      <c r="AN4967" s="34" t="str">
        <f t="shared" si="390"/>
        <v>OverallOther Income</v>
      </c>
      <c r="AO4967" s="35"/>
      <c r="AP4967" s="35"/>
      <c r="AQ4967" s="35"/>
    </row>
    <row r="4968" spans="1:43" x14ac:dyDescent="0.25">
      <c r="A4968" s="40">
        <v>44986</v>
      </c>
      <c r="B4968" s="27" t="s">
        <v>104</v>
      </c>
      <c r="C4968" s="27" t="s">
        <v>104</v>
      </c>
      <c r="D4968" s="27" t="s">
        <v>1127</v>
      </c>
      <c r="E4968" s="27">
        <v>112</v>
      </c>
      <c r="G4968" s="27" t="s">
        <v>1128</v>
      </c>
      <c r="H4968" s="34" t="s">
        <v>109</v>
      </c>
      <c r="I4968" s="34" t="s">
        <v>110</v>
      </c>
      <c r="J4968" s="34" t="str">
        <f t="shared" si="387"/>
        <v>OverallOther Income</v>
      </c>
      <c r="K4968" s="34" t="str">
        <f t="shared" si="388"/>
        <v>112COGS - Lexus RX500h</v>
      </c>
      <c r="L4968" s="28">
        <f>+SUMIF('TB 4-24'!M:M,$AL4968,'TB 4-24'!G:G)</f>
        <v>0</v>
      </c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>
        <f>+SUMIF('Input Sheet'!$S:$S,$AL4968,'Input Sheet'!C:C)</f>
        <v>0</v>
      </c>
      <c r="Z4968" s="28">
        <f>+SUMIF('Input Sheet'!$S:$S,$AL4968,'Input Sheet'!D:D)</f>
        <v>0</v>
      </c>
      <c r="AA4968" s="28">
        <f>+SUMIF('Input Sheet'!$S:$S,$AL4968,'Input Sheet'!E:E)</f>
        <v>0</v>
      </c>
      <c r="AB4968" s="28">
        <f>+SUMIF('Input Sheet'!$S:$S,$AL4968,'Input Sheet'!F:F)</f>
        <v>0</v>
      </c>
      <c r="AC4968" s="28">
        <f>+SUMIF('Input Sheet'!$S:$S,$AL4968,'Input Sheet'!G:G)</f>
        <v>0</v>
      </c>
      <c r="AD4968" s="28">
        <f>+SUMIF('Input Sheet'!$S:$S,$AL4968,'Input Sheet'!H:H)</f>
        <v>0</v>
      </c>
      <c r="AE4968" s="28">
        <f>+SUMIF('Input Sheet'!$S:$S,$AL4968,'Input Sheet'!I:I)</f>
        <v>0</v>
      </c>
      <c r="AF4968" s="28">
        <f>+SUMIF('Input Sheet'!$S:$S,$AL4968,'Input Sheet'!J:J)</f>
        <v>0</v>
      </c>
      <c r="AG4968" s="28">
        <f>+SUMIF('Input Sheet'!$S:$S,$AL4968,'Input Sheet'!K:K)</f>
        <v>0</v>
      </c>
      <c r="AH4968" s="28">
        <f>+SUMIF('Input Sheet'!$S:$S,$AL4968,'Input Sheet'!L:L)</f>
        <v>0</v>
      </c>
      <c r="AI4968" s="28">
        <f>+SUMIF('Input Sheet'!$S:$S,$AL4968,'Input Sheet'!M:M)</f>
        <v>0</v>
      </c>
      <c r="AJ4968" s="28">
        <f>+SUMIF('Input Sheet'!$S:$S,$AL4968,'Input Sheet'!N:N)</f>
        <v>0</v>
      </c>
      <c r="AK4968" s="28"/>
      <c r="AL4968" s="27" t="str">
        <f t="shared" si="386"/>
        <v>112-4082r</v>
      </c>
      <c r="AM4968" s="34" t="str">
        <f t="shared" si="389"/>
        <v>Overall</v>
      </c>
      <c r="AN4968" s="34" t="str">
        <f t="shared" si="390"/>
        <v>OverallOther Income</v>
      </c>
      <c r="AO4968" s="35"/>
      <c r="AP4968" s="35"/>
      <c r="AQ4968" s="35"/>
    </row>
    <row r="4969" spans="1:43" x14ac:dyDescent="0.25">
      <c r="A4969" s="40">
        <v>44986</v>
      </c>
      <c r="B4969" s="27" t="s">
        <v>104</v>
      </c>
      <c r="C4969" s="27" t="s">
        <v>104</v>
      </c>
      <c r="D4969" s="27">
        <v>3248</v>
      </c>
      <c r="E4969" s="27">
        <v>112</v>
      </c>
      <c r="G4969" s="27" t="s">
        <v>1120</v>
      </c>
      <c r="H4969" s="34" t="s">
        <v>109</v>
      </c>
      <c r="I4969" s="34" t="s">
        <v>110</v>
      </c>
      <c r="J4969" s="34" t="str">
        <f t="shared" si="387"/>
        <v>OverallOther Income</v>
      </c>
      <c r="K4969" s="34" t="str">
        <f t="shared" si="388"/>
        <v>112Sales - Incentive KPI</v>
      </c>
      <c r="L4969" s="28">
        <f>+SUMIF('TB 4-24'!M:M,$AL4969,'TB 4-24'!G:G)</f>
        <v>0</v>
      </c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>
        <f>+SUMIF('Input Sheet'!$S:$S,$AL4969,'Input Sheet'!C:C)</f>
        <v>0</v>
      </c>
      <c r="Z4969" s="28">
        <f>+SUMIF('Input Sheet'!$S:$S,$AL4969,'Input Sheet'!D:D)</f>
        <v>0</v>
      </c>
      <c r="AA4969" s="28">
        <f>+SUMIF('Input Sheet'!$S:$S,$AL4969,'Input Sheet'!E:E)</f>
        <v>-64260</v>
      </c>
      <c r="AB4969" s="28">
        <f>+SUMIF('Input Sheet'!$S:$S,$AL4969,'Input Sheet'!F:F)</f>
        <v>0</v>
      </c>
      <c r="AC4969" s="28">
        <f>+SUMIF('Input Sheet'!$S:$S,$AL4969,'Input Sheet'!G:G)</f>
        <v>0</v>
      </c>
      <c r="AD4969" s="28">
        <f>+SUMIF('Input Sheet'!$S:$S,$AL4969,'Input Sheet'!H:H)</f>
        <v>-64260</v>
      </c>
      <c r="AE4969" s="28">
        <f>+SUMIF('Input Sheet'!$S:$S,$AL4969,'Input Sheet'!I:I)</f>
        <v>0</v>
      </c>
      <c r="AF4969" s="28">
        <f>+SUMIF('Input Sheet'!$S:$S,$AL4969,'Input Sheet'!J:J)</f>
        <v>0</v>
      </c>
      <c r="AG4969" s="28">
        <f>+SUMIF('Input Sheet'!$S:$S,$AL4969,'Input Sheet'!K:K)</f>
        <v>-64260</v>
      </c>
      <c r="AH4969" s="28">
        <f>+SUMIF('Input Sheet'!$S:$S,$AL4969,'Input Sheet'!L:L)</f>
        <v>0</v>
      </c>
      <c r="AI4969" s="28">
        <f>+SUMIF('Input Sheet'!$S:$S,$AL4969,'Input Sheet'!M:M)</f>
        <v>0</v>
      </c>
      <c r="AJ4969" s="28">
        <f>+SUMIF('Input Sheet'!$S:$S,$AL4969,'Input Sheet'!N:N)</f>
        <v>-63494.999999999993</v>
      </c>
      <c r="AK4969" s="28"/>
      <c r="AL4969" s="27" t="str">
        <f t="shared" si="386"/>
        <v>112-3248</v>
      </c>
      <c r="AM4969" s="34" t="str">
        <f t="shared" si="389"/>
        <v>Overall</v>
      </c>
      <c r="AN4969" s="34" t="str">
        <f t="shared" si="390"/>
        <v>OverallOther Income</v>
      </c>
      <c r="AO4969" s="35"/>
      <c r="AP4969" s="35"/>
      <c r="AQ4969" s="35"/>
    </row>
    <row r="4970" spans="1:43" x14ac:dyDescent="0.25">
      <c r="A4970" s="40">
        <v>44986</v>
      </c>
      <c r="B4970" s="27" t="s">
        <v>104</v>
      </c>
      <c r="C4970" s="27" t="s">
        <v>104</v>
      </c>
      <c r="D4970" s="27">
        <v>3248</v>
      </c>
      <c r="E4970" s="27">
        <v>132</v>
      </c>
      <c r="G4970" s="27" t="s">
        <v>1120</v>
      </c>
      <c r="H4970" s="34" t="s">
        <v>109</v>
      </c>
      <c r="I4970" s="34" t="s">
        <v>110</v>
      </c>
      <c r="J4970" s="34" t="str">
        <f t="shared" si="387"/>
        <v>OverallOther Income</v>
      </c>
      <c r="K4970" s="34" t="str">
        <f t="shared" si="388"/>
        <v>132Sales - Incentive KPI</v>
      </c>
      <c r="L4970" s="28">
        <f>+SUMIF('TB 4-24'!M:M,$AL4970,'TB 4-24'!G:G)</f>
        <v>0</v>
      </c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>
        <f>+SUMIF('Input Sheet'!$S:$S,$AL4970,'Input Sheet'!C:C)</f>
        <v>0</v>
      </c>
      <c r="Z4970" s="28">
        <f>+SUMIF('Input Sheet'!$S:$S,$AL4970,'Input Sheet'!D:D)</f>
        <v>0</v>
      </c>
      <c r="AA4970" s="28">
        <f>+SUMIF('Input Sheet'!$S:$S,$AL4970,'Input Sheet'!E:E)</f>
        <v>-21420</v>
      </c>
      <c r="AB4970" s="28">
        <f>+SUMIF('Input Sheet'!$S:$S,$AL4970,'Input Sheet'!F:F)</f>
        <v>0</v>
      </c>
      <c r="AC4970" s="28">
        <f>+SUMIF('Input Sheet'!$S:$S,$AL4970,'Input Sheet'!G:G)</f>
        <v>0</v>
      </c>
      <c r="AD4970" s="28">
        <f>+SUMIF('Input Sheet'!$S:$S,$AL4970,'Input Sheet'!H:H)</f>
        <v>-21420</v>
      </c>
      <c r="AE4970" s="28">
        <f>+SUMIF('Input Sheet'!$S:$S,$AL4970,'Input Sheet'!I:I)</f>
        <v>0</v>
      </c>
      <c r="AF4970" s="28">
        <f>+SUMIF('Input Sheet'!$S:$S,$AL4970,'Input Sheet'!J:J)</f>
        <v>0</v>
      </c>
      <c r="AG4970" s="28">
        <f>+SUMIF('Input Sheet'!$S:$S,$AL4970,'Input Sheet'!K:K)</f>
        <v>-21420</v>
      </c>
      <c r="AH4970" s="28">
        <f>+SUMIF('Input Sheet'!$S:$S,$AL4970,'Input Sheet'!L:L)</f>
        <v>0</v>
      </c>
      <c r="AI4970" s="28">
        <f>+SUMIF('Input Sheet'!$S:$S,$AL4970,'Input Sheet'!M:M)</f>
        <v>0</v>
      </c>
      <c r="AJ4970" s="28">
        <f>+SUMIF('Input Sheet'!$S:$S,$AL4970,'Input Sheet'!N:N)</f>
        <v>-21165</v>
      </c>
      <c r="AK4970" s="28"/>
      <c r="AL4970" s="27" t="str">
        <f t="shared" si="386"/>
        <v>132-3248</v>
      </c>
      <c r="AM4970" s="34" t="str">
        <f t="shared" si="389"/>
        <v>Overall</v>
      </c>
      <c r="AN4970" s="34" t="str">
        <f t="shared" si="390"/>
        <v>OverallOther Income</v>
      </c>
      <c r="AO4970" s="35"/>
      <c r="AP4970" s="35"/>
      <c r="AQ4970" s="35"/>
    </row>
    <row r="4971" spans="1:43" x14ac:dyDescent="0.25">
      <c r="A4971" s="40">
        <v>45017</v>
      </c>
      <c r="B4971" s="27" t="s">
        <v>104</v>
      </c>
      <c r="C4971" s="27" t="s">
        <v>104</v>
      </c>
      <c r="D4971" s="27">
        <v>3145</v>
      </c>
      <c r="E4971" s="27">
        <v>120</v>
      </c>
      <c r="G4971" s="27" t="s">
        <v>1098</v>
      </c>
      <c r="H4971" s="34" t="s">
        <v>109</v>
      </c>
      <c r="I4971" s="34" t="s">
        <v>110</v>
      </c>
      <c r="J4971" s="34" t="str">
        <f t="shared" si="387"/>
        <v>OverallOther Income</v>
      </c>
      <c r="K4971" s="34" t="str">
        <f t="shared" si="388"/>
        <v>120Sundry Income</v>
      </c>
      <c r="L4971" s="28">
        <f>+SUMIF('TB 4-24'!M:M,$AL4971,'TB 4-24'!G:G)</f>
        <v>0</v>
      </c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>
        <f>+SUMIF('Input Sheet'!$S:$S,$AL4971,'Input Sheet'!C:C)</f>
        <v>0</v>
      </c>
      <c r="Z4971" s="28">
        <f>+SUMIF('Input Sheet'!$S:$S,$AL4971,'Input Sheet'!D:D)</f>
        <v>0</v>
      </c>
      <c r="AA4971" s="28">
        <f>+SUMIF('Input Sheet'!$S:$S,$AL4971,'Input Sheet'!E:E)</f>
        <v>0</v>
      </c>
      <c r="AB4971" s="28">
        <f>+SUMIF('Input Sheet'!$S:$S,$AL4971,'Input Sheet'!F:F)</f>
        <v>0</v>
      </c>
      <c r="AC4971" s="28">
        <f>+SUMIF('Input Sheet'!$S:$S,$AL4971,'Input Sheet'!G:G)</f>
        <v>0</v>
      </c>
      <c r="AD4971" s="28">
        <f>+SUMIF('Input Sheet'!$S:$S,$AL4971,'Input Sheet'!H:H)</f>
        <v>0</v>
      </c>
      <c r="AE4971" s="28">
        <f>+SUMIF('Input Sheet'!$S:$S,$AL4971,'Input Sheet'!I:I)</f>
        <v>0</v>
      </c>
      <c r="AF4971" s="28">
        <f>+SUMIF('Input Sheet'!$S:$S,$AL4971,'Input Sheet'!J:J)</f>
        <v>0</v>
      </c>
      <c r="AG4971" s="28">
        <f>+SUMIF('Input Sheet'!$S:$S,$AL4971,'Input Sheet'!K:K)</f>
        <v>0</v>
      </c>
      <c r="AH4971" s="28">
        <f>+SUMIF('Input Sheet'!$S:$S,$AL4971,'Input Sheet'!L:L)</f>
        <v>0</v>
      </c>
      <c r="AI4971" s="28">
        <f>+SUMIF('Input Sheet'!$S:$S,$AL4971,'Input Sheet'!M:M)</f>
        <v>0</v>
      </c>
      <c r="AJ4971" s="28">
        <f>+SUMIF('Input Sheet'!$S:$S,$AL4971,'Input Sheet'!N:N)</f>
        <v>0</v>
      </c>
      <c r="AK4971" s="28"/>
      <c r="AL4971" s="27" t="str">
        <f t="shared" si="386"/>
        <v>120-3145</v>
      </c>
      <c r="AM4971" s="34" t="str">
        <f t="shared" si="389"/>
        <v>Overall</v>
      </c>
      <c r="AN4971" s="34" t="str">
        <f t="shared" si="390"/>
        <v>OverallOther Income</v>
      </c>
    </row>
    <row r="4972" spans="1:43" x14ac:dyDescent="0.25">
      <c r="A4972" s="40">
        <v>45017</v>
      </c>
      <c r="B4972" s="27" t="s">
        <v>104</v>
      </c>
      <c r="C4972" s="27" t="s">
        <v>104</v>
      </c>
      <c r="D4972" s="27">
        <v>3145</v>
      </c>
      <c r="E4972" s="27">
        <v>130</v>
      </c>
      <c r="G4972" s="27" t="s">
        <v>1098</v>
      </c>
      <c r="H4972" s="34" t="s">
        <v>109</v>
      </c>
      <c r="I4972" s="34" t="s">
        <v>110</v>
      </c>
      <c r="J4972" s="34" t="str">
        <f t="shared" si="387"/>
        <v>OverallOther Income</v>
      </c>
      <c r="K4972" s="34" t="str">
        <f t="shared" si="388"/>
        <v>130Sundry Income</v>
      </c>
      <c r="L4972" s="28">
        <f>+SUMIF('TB 4-24'!M:M,$AL4972,'TB 4-24'!G:G)</f>
        <v>0</v>
      </c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>
        <f>+SUMIF('Input Sheet'!$S:$S,$AL4972,'Input Sheet'!C:C)</f>
        <v>0</v>
      </c>
      <c r="Z4972" s="28">
        <f>+SUMIF('Input Sheet'!$S:$S,$AL4972,'Input Sheet'!D:D)</f>
        <v>0</v>
      </c>
      <c r="AA4972" s="28">
        <f>+SUMIF('Input Sheet'!$S:$S,$AL4972,'Input Sheet'!E:E)</f>
        <v>0</v>
      </c>
      <c r="AB4972" s="28">
        <f>+SUMIF('Input Sheet'!$S:$S,$AL4972,'Input Sheet'!F:F)</f>
        <v>0</v>
      </c>
      <c r="AC4972" s="28">
        <f>+SUMIF('Input Sheet'!$S:$S,$AL4972,'Input Sheet'!G:G)</f>
        <v>0</v>
      </c>
      <c r="AD4972" s="28">
        <f>+SUMIF('Input Sheet'!$S:$S,$AL4972,'Input Sheet'!H:H)</f>
        <v>0</v>
      </c>
      <c r="AE4972" s="28">
        <f>+SUMIF('Input Sheet'!$S:$S,$AL4972,'Input Sheet'!I:I)</f>
        <v>0</v>
      </c>
      <c r="AF4972" s="28">
        <f>+SUMIF('Input Sheet'!$S:$S,$AL4972,'Input Sheet'!J:J)</f>
        <v>0</v>
      </c>
      <c r="AG4972" s="28">
        <f>+SUMIF('Input Sheet'!$S:$S,$AL4972,'Input Sheet'!K:K)</f>
        <v>0</v>
      </c>
      <c r="AH4972" s="28">
        <f>+SUMIF('Input Sheet'!$S:$S,$AL4972,'Input Sheet'!L:L)</f>
        <v>0</v>
      </c>
      <c r="AI4972" s="28">
        <f>+SUMIF('Input Sheet'!$S:$S,$AL4972,'Input Sheet'!M:M)</f>
        <v>0</v>
      </c>
      <c r="AJ4972" s="28">
        <f>+SUMIF('Input Sheet'!$S:$S,$AL4972,'Input Sheet'!N:N)</f>
        <v>0</v>
      </c>
      <c r="AK4972" s="28"/>
      <c r="AL4972" s="27" t="str">
        <f t="shared" si="386"/>
        <v>130-3145</v>
      </c>
      <c r="AM4972" s="34" t="str">
        <f t="shared" si="389"/>
        <v>Overall</v>
      </c>
      <c r="AN4972" s="34" t="str">
        <f t="shared" si="390"/>
        <v>OverallOther Income</v>
      </c>
    </row>
    <row r="4973" spans="1:43" x14ac:dyDescent="0.25">
      <c r="A4973" s="40">
        <v>45017</v>
      </c>
      <c r="B4973" s="27" t="s">
        <v>104</v>
      </c>
      <c r="C4973" s="27" t="s">
        <v>104</v>
      </c>
      <c r="D4973" s="27">
        <v>3145</v>
      </c>
      <c r="E4973" s="27">
        <v>160</v>
      </c>
      <c r="G4973" s="27" t="s">
        <v>1098</v>
      </c>
      <c r="H4973" s="34" t="s">
        <v>109</v>
      </c>
      <c r="I4973" s="34" t="s">
        <v>110</v>
      </c>
      <c r="J4973" s="34" t="str">
        <f t="shared" si="387"/>
        <v>OverallOther Income</v>
      </c>
      <c r="K4973" s="34" t="str">
        <f t="shared" si="388"/>
        <v>160Sundry Income</v>
      </c>
      <c r="L4973" s="28">
        <f>+SUMIF('TB 4-24'!M:M,$AL4973,'TB 4-24'!G:G)</f>
        <v>0</v>
      </c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>
        <f>+SUMIF('Input Sheet'!$S:$S,$AL4973,'Input Sheet'!C:C)</f>
        <v>0</v>
      </c>
      <c r="Z4973" s="28">
        <f>+SUMIF('Input Sheet'!$S:$S,$AL4973,'Input Sheet'!D:D)</f>
        <v>0</v>
      </c>
      <c r="AA4973" s="28">
        <f>+SUMIF('Input Sheet'!$S:$S,$AL4973,'Input Sheet'!E:E)</f>
        <v>0</v>
      </c>
      <c r="AB4973" s="28">
        <f>+SUMIF('Input Sheet'!$S:$S,$AL4973,'Input Sheet'!F:F)</f>
        <v>0</v>
      </c>
      <c r="AC4973" s="28">
        <f>+SUMIF('Input Sheet'!$S:$S,$AL4973,'Input Sheet'!G:G)</f>
        <v>0</v>
      </c>
      <c r="AD4973" s="28">
        <f>+SUMIF('Input Sheet'!$S:$S,$AL4973,'Input Sheet'!H:H)</f>
        <v>0</v>
      </c>
      <c r="AE4973" s="28">
        <f>+SUMIF('Input Sheet'!$S:$S,$AL4973,'Input Sheet'!I:I)</f>
        <v>0</v>
      </c>
      <c r="AF4973" s="28">
        <f>+SUMIF('Input Sheet'!$S:$S,$AL4973,'Input Sheet'!J:J)</f>
        <v>0</v>
      </c>
      <c r="AG4973" s="28">
        <f>+SUMIF('Input Sheet'!$S:$S,$AL4973,'Input Sheet'!K:K)</f>
        <v>0</v>
      </c>
      <c r="AH4973" s="28">
        <f>+SUMIF('Input Sheet'!$S:$S,$AL4973,'Input Sheet'!L:L)</f>
        <v>0</v>
      </c>
      <c r="AI4973" s="28">
        <f>+SUMIF('Input Sheet'!$S:$S,$AL4973,'Input Sheet'!M:M)</f>
        <v>0</v>
      </c>
      <c r="AJ4973" s="28">
        <f>+SUMIF('Input Sheet'!$S:$S,$AL4973,'Input Sheet'!N:N)</f>
        <v>0</v>
      </c>
      <c r="AK4973" s="28"/>
      <c r="AL4973" s="27" t="str">
        <f t="shared" si="386"/>
        <v>160-3145</v>
      </c>
      <c r="AM4973" s="34" t="str">
        <f t="shared" si="389"/>
        <v>Overall</v>
      </c>
      <c r="AN4973" s="34" t="str">
        <f t="shared" si="390"/>
        <v>OverallOther Income</v>
      </c>
    </row>
    <row r="4974" spans="1:43" x14ac:dyDescent="0.25">
      <c r="A4974" s="40">
        <v>45017</v>
      </c>
      <c r="B4974" s="27" t="s">
        <v>104</v>
      </c>
      <c r="C4974" s="27" t="s">
        <v>104</v>
      </c>
      <c r="D4974" s="27">
        <v>3145</v>
      </c>
      <c r="E4974" s="27">
        <v>220</v>
      </c>
      <c r="G4974" s="27" t="s">
        <v>1098</v>
      </c>
      <c r="H4974" s="34" t="s">
        <v>109</v>
      </c>
      <c r="I4974" s="34" t="s">
        <v>110</v>
      </c>
      <c r="J4974" s="34" t="str">
        <f t="shared" si="387"/>
        <v>OverallOther Income</v>
      </c>
      <c r="K4974" s="34" t="str">
        <f t="shared" si="388"/>
        <v>220Sundry Income</v>
      </c>
      <c r="L4974" s="28">
        <f>+SUMIF('TB 4-24'!M:M,$AL4974,'TB 4-24'!G:G)</f>
        <v>0</v>
      </c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>
        <f>+SUMIF('Input Sheet'!$S:$S,$AL4974,'Input Sheet'!C:C)</f>
        <v>0</v>
      </c>
      <c r="Z4974" s="28">
        <f>+SUMIF('Input Sheet'!$S:$S,$AL4974,'Input Sheet'!D:D)</f>
        <v>0</v>
      </c>
      <c r="AA4974" s="28">
        <f>+SUMIF('Input Sheet'!$S:$S,$AL4974,'Input Sheet'!E:E)</f>
        <v>0</v>
      </c>
      <c r="AB4974" s="28">
        <f>+SUMIF('Input Sheet'!$S:$S,$AL4974,'Input Sheet'!F:F)</f>
        <v>0</v>
      </c>
      <c r="AC4974" s="28">
        <f>+SUMIF('Input Sheet'!$S:$S,$AL4974,'Input Sheet'!G:G)</f>
        <v>0</v>
      </c>
      <c r="AD4974" s="28">
        <f>+SUMIF('Input Sheet'!$S:$S,$AL4974,'Input Sheet'!H:H)</f>
        <v>0</v>
      </c>
      <c r="AE4974" s="28">
        <f>+SUMIF('Input Sheet'!$S:$S,$AL4974,'Input Sheet'!I:I)</f>
        <v>0</v>
      </c>
      <c r="AF4974" s="28">
        <f>+SUMIF('Input Sheet'!$S:$S,$AL4974,'Input Sheet'!J:J)</f>
        <v>0</v>
      </c>
      <c r="AG4974" s="28">
        <f>+SUMIF('Input Sheet'!$S:$S,$AL4974,'Input Sheet'!K:K)</f>
        <v>0</v>
      </c>
      <c r="AH4974" s="28">
        <f>+SUMIF('Input Sheet'!$S:$S,$AL4974,'Input Sheet'!L:L)</f>
        <v>0</v>
      </c>
      <c r="AI4974" s="28">
        <f>+SUMIF('Input Sheet'!$S:$S,$AL4974,'Input Sheet'!M:M)</f>
        <v>0</v>
      </c>
      <c r="AJ4974" s="28">
        <f>+SUMIF('Input Sheet'!$S:$S,$AL4974,'Input Sheet'!N:N)</f>
        <v>0</v>
      </c>
      <c r="AK4974" s="28"/>
      <c r="AL4974" s="27" t="str">
        <f t="shared" si="386"/>
        <v>220-3145</v>
      </c>
      <c r="AM4974" s="34" t="str">
        <f t="shared" si="389"/>
        <v>Overall</v>
      </c>
      <c r="AN4974" s="34" t="str">
        <f t="shared" si="390"/>
        <v>OverallOther Income</v>
      </c>
    </row>
    <row r="4975" spans="1:43" x14ac:dyDescent="0.25">
      <c r="A4975" s="40">
        <v>45017</v>
      </c>
      <c r="B4975" s="27" t="s">
        <v>104</v>
      </c>
      <c r="C4975" s="27" t="s">
        <v>104</v>
      </c>
      <c r="D4975" s="27">
        <v>3145</v>
      </c>
      <c r="E4975" s="27">
        <v>230</v>
      </c>
      <c r="G4975" s="27" t="s">
        <v>1098</v>
      </c>
      <c r="H4975" s="34" t="s">
        <v>109</v>
      </c>
      <c r="I4975" s="34" t="s">
        <v>110</v>
      </c>
      <c r="J4975" s="34" t="str">
        <f t="shared" si="387"/>
        <v>OverallOther Income</v>
      </c>
      <c r="K4975" s="34" t="str">
        <f t="shared" si="388"/>
        <v>230Sundry Income</v>
      </c>
      <c r="L4975" s="28">
        <f>+SUMIF('TB 4-24'!M:M,$AL4975,'TB 4-24'!G:G)</f>
        <v>0</v>
      </c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>
        <f>+SUMIF('Input Sheet'!$S:$S,$AL4975,'Input Sheet'!C:C)</f>
        <v>0</v>
      </c>
      <c r="Z4975" s="28">
        <f>+SUMIF('Input Sheet'!$S:$S,$AL4975,'Input Sheet'!D:D)</f>
        <v>0</v>
      </c>
      <c r="AA4975" s="28">
        <f>+SUMIF('Input Sheet'!$S:$S,$AL4975,'Input Sheet'!E:E)</f>
        <v>0</v>
      </c>
      <c r="AB4975" s="28">
        <f>+SUMIF('Input Sheet'!$S:$S,$AL4975,'Input Sheet'!F:F)</f>
        <v>0</v>
      </c>
      <c r="AC4975" s="28">
        <f>+SUMIF('Input Sheet'!$S:$S,$AL4975,'Input Sheet'!G:G)</f>
        <v>0</v>
      </c>
      <c r="AD4975" s="28">
        <f>+SUMIF('Input Sheet'!$S:$S,$AL4975,'Input Sheet'!H:H)</f>
        <v>0</v>
      </c>
      <c r="AE4975" s="28">
        <f>+SUMIF('Input Sheet'!$S:$S,$AL4975,'Input Sheet'!I:I)</f>
        <v>0</v>
      </c>
      <c r="AF4975" s="28">
        <f>+SUMIF('Input Sheet'!$S:$S,$AL4975,'Input Sheet'!J:J)</f>
        <v>0</v>
      </c>
      <c r="AG4975" s="28">
        <f>+SUMIF('Input Sheet'!$S:$S,$AL4975,'Input Sheet'!K:K)</f>
        <v>0</v>
      </c>
      <c r="AH4975" s="28">
        <f>+SUMIF('Input Sheet'!$S:$S,$AL4975,'Input Sheet'!L:L)</f>
        <v>0</v>
      </c>
      <c r="AI4975" s="28">
        <f>+SUMIF('Input Sheet'!$S:$S,$AL4975,'Input Sheet'!M:M)</f>
        <v>0</v>
      </c>
      <c r="AJ4975" s="28">
        <f>+SUMIF('Input Sheet'!$S:$S,$AL4975,'Input Sheet'!N:N)</f>
        <v>0</v>
      </c>
      <c r="AK4975" s="28"/>
      <c r="AL4975" s="27" t="str">
        <f t="shared" si="386"/>
        <v>230-3145</v>
      </c>
      <c r="AM4975" s="34" t="str">
        <f t="shared" si="389"/>
        <v>Overall</v>
      </c>
      <c r="AN4975" s="34" t="str">
        <f t="shared" si="390"/>
        <v>OverallOther Income</v>
      </c>
    </row>
    <row r="4976" spans="1:43" x14ac:dyDescent="0.25">
      <c r="A4976" s="40">
        <v>45017</v>
      </c>
      <c r="B4976" s="27" t="s">
        <v>104</v>
      </c>
      <c r="C4976" s="27" t="s">
        <v>104</v>
      </c>
      <c r="D4976" s="27">
        <v>3145</v>
      </c>
      <c r="E4976" s="27">
        <v>935</v>
      </c>
      <c r="G4976" s="27" t="s">
        <v>1098</v>
      </c>
      <c r="H4976" s="34" t="s">
        <v>109</v>
      </c>
      <c r="I4976" s="34" t="s">
        <v>110</v>
      </c>
      <c r="J4976" s="34" t="str">
        <f t="shared" si="387"/>
        <v>OverallOther Income</v>
      </c>
      <c r="K4976" s="34" t="str">
        <f t="shared" si="388"/>
        <v>935Sundry Income</v>
      </c>
      <c r="L4976" s="28">
        <f>+SUMIF('TB 4-24'!M:M,$AL4976,'TB 4-24'!G:G)</f>
        <v>0</v>
      </c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>
        <f>+SUMIF('Input Sheet'!$S:$S,$AL4976,'Input Sheet'!C:C)</f>
        <v>0</v>
      </c>
      <c r="Z4976" s="28">
        <f>+SUMIF('Input Sheet'!$S:$S,$AL4976,'Input Sheet'!D:D)</f>
        <v>0</v>
      </c>
      <c r="AA4976" s="28">
        <f>+SUMIF('Input Sheet'!$S:$S,$AL4976,'Input Sheet'!E:E)</f>
        <v>0</v>
      </c>
      <c r="AB4976" s="28">
        <f>+SUMIF('Input Sheet'!$S:$S,$AL4976,'Input Sheet'!F:F)</f>
        <v>0</v>
      </c>
      <c r="AC4976" s="28">
        <f>+SUMIF('Input Sheet'!$S:$S,$AL4976,'Input Sheet'!G:G)</f>
        <v>0</v>
      </c>
      <c r="AD4976" s="28">
        <f>+SUMIF('Input Sheet'!$S:$S,$AL4976,'Input Sheet'!H:H)</f>
        <v>0</v>
      </c>
      <c r="AE4976" s="28">
        <f>+SUMIF('Input Sheet'!$S:$S,$AL4976,'Input Sheet'!I:I)</f>
        <v>0</v>
      </c>
      <c r="AF4976" s="28">
        <f>+SUMIF('Input Sheet'!$S:$S,$AL4976,'Input Sheet'!J:J)</f>
        <v>0</v>
      </c>
      <c r="AG4976" s="28">
        <f>+SUMIF('Input Sheet'!$S:$S,$AL4976,'Input Sheet'!K:K)</f>
        <v>0</v>
      </c>
      <c r="AH4976" s="28">
        <f>+SUMIF('Input Sheet'!$S:$S,$AL4976,'Input Sheet'!L:L)</f>
        <v>0</v>
      </c>
      <c r="AI4976" s="28">
        <f>+SUMIF('Input Sheet'!$S:$S,$AL4976,'Input Sheet'!M:M)</f>
        <v>0</v>
      </c>
      <c r="AJ4976" s="28">
        <f>+SUMIF('Input Sheet'!$S:$S,$AL4976,'Input Sheet'!N:N)</f>
        <v>0</v>
      </c>
      <c r="AK4976" s="28"/>
      <c r="AL4976" s="27" t="str">
        <f t="shared" si="386"/>
        <v>935-3145</v>
      </c>
      <c r="AM4976" s="34" t="str">
        <f t="shared" si="389"/>
        <v>Overall</v>
      </c>
      <c r="AN4976" s="34" t="str">
        <f t="shared" si="390"/>
        <v>OverallOther Income</v>
      </c>
    </row>
    <row r="4977" spans="1:40" x14ac:dyDescent="0.25">
      <c r="A4977" s="40">
        <v>45017</v>
      </c>
      <c r="B4977" s="27" t="s">
        <v>104</v>
      </c>
      <c r="C4977" s="27" t="s">
        <v>104</v>
      </c>
      <c r="D4977" s="27">
        <v>3145</v>
      </c>
      <c r="E4977" s="27">
        <v>936</v>
      </c>
      <c r="G4977" s="27" t="s">
        <v>1098</v>
      </c>
      <c r="H4977" s="34" t="s">
        <v>109</v>
      </c>
      <c r="I4977" s="34" t="s">
        <v>110</v>
      </c>
      <c r="J4977" s="34" t="str">
        <f t="shared" si="387"/>
        <v>OverallOther Income</v>
      </c>
      <c r="K4977" s="34" t="str">
        <f t="shared" si="388"/>
        <v>936Sundry Income</v>
      </c>
      <c r="L4977" s="28">
        <f>+SUMIF('TB 4-24'!M:M,$AL4977,'TB 4-24'!G:G)</f>
        <v>0</v>
      </c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>
        <f>+SUMIF('Input Sheet'!$S:$S,$AL4977,'Input Sheet'!C:C)</f>
        <v>0</v>
      </c>
      <c r="Z4977" s="28">
        <f>+SUMIF('Input Sheet'!$S:$S,$AL4977,'Input Sheet'!D:D)</f>
        <v>0</v>
      </c>
      <c r="AA4977" s="28">
        <f>+SUMIF('Input Sheet'!$S:$S,$AL4977,'Input Sheet'!E:E)</f>
        <v>0</v>
      </c>
      <c r="AB4977" s="28">
        <f>+SUMIF('Input Sheet'!$S:$S,$AL4977,'Input Sheet'!F:F)</f>
        <v>0</v>
      </c>
      <c r="AC4977" s="28">
        <f>+SUMIF('Input Sheet'!$S:$S,$AL4977,'Input Sheet'!G:G)</f>
        <v>0</v>
      </c>
      <c r="AD4977" s="28">
        <f>+SUMIF('Input Sheet'!$S:$S,$AL4977,'Input Sheet'!H:H)</f>
        <v>0</v>
      </c>
      <c r="AE4977" s="28">
        <f>+SUMIF('Input Sheet'!$S:$S,$AL4977,'Input Sheet'!I:I)</f>
        <v>0</v>
      </c>
      <c r="AF4977" s="28">
        <f>+SUMIF('Input Sheet'!$S:$S,$AL4977,'Input Sheet'!J:J)</f>
        <v>0</v>
      </c>
      <c r="AG4977" s="28">
        <f>+SUMIF('Input Sheet'!$S:$S,$AL4977,'Input Sheet'!K:K)</f>
        <v>0</v>
      </c>
      <c r="AH4977" s="28">
        <f>+SUMIF('Input Sheet'!$S:$S,$AL4977,'Input Sheet'!L:L)</f>
        <v>0</v>
      </c>
      <c r="AI4977" s="28">
        <f>+SUMIF('Input Sheet'!$S:$S,$AL4977,'Input Sheet'!M:M)</f>
        <v>0</v>
      </c>
      <c r="AJ4977" s="28">
        <f>+SUMIF('Input Sheet'!$S:$S,$AL4977,'Input Sheet'!N:N)</f>
        <v>0</v>
      </c>
      <c r="AK4977" s="28"/>
      <c r="AL4977" s="27" t="str">
        <f t="shared" si="386"/>
        <v>936-3145</v>
      </c>
      <c r="AM4977" s="34" t="str">
        <f t="shared" si="389"/>
        <v>Overall</v>
      </c>
      <c r="AN4977" s="34" t="str">
        <f t="shared" si="390"/>
        <v>OverallOther Income</v>
      </c>
    </row>
    <row r="4978" spans="1:40" x14ac:dyDescent="0.25">
      <c r="A4978" s="40">
        <v>45078</v>
      </c>
      <c r="B4978" s="27" t="s">
        <v>104</v>
      </c>
      <c r="C4978" s="27" t="s">
        <v>104</v>
      </c>
      <c r="D4978" s="27">
        <v>3150</v>
      </c>
      <c r="E4978" s="27">
        <v>190</v>
      </c>
      <c r="G4978" s="27" t="s">
        <v>1129</v>
      </c>
      <c r="H4978" s="34" t="s">
        <v>14</v>
      </c>
      <c r="I4978" s="34" t="s">
        <v>766</v>
      </c>
      <c r="J4978" s="34" t="str">
        <f t="shared" si="387"/>
        <v>F&amp;ITFS Incentive per vehicle retailed</v>
      </c>
      <c r="K4978" s="34" t="str">
        <f t="shared" si="388"/>
        <v>190New  VIP and Target Bonus</v>
      </c>
      <c r="L4978" s="28">
        <f>+SUMIF('TB 4-24'!M:M,$AL4978,'TB 4-24'!G:G)</f>
        <v>0</v>
      </c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>
        <f>+SUMIF('Input Sheet'!$S:$S,$AL4978,'Input Sheet'!C:C)</f>
        <v>0</v>
      </c>
      <c r="Z4978" s="28">
        <f>+SUMIF('Input Sheet'!$S:$S,$AL4978,'Input Sheet'!D:D)</f>
        <v>0</v>
      </c>
      <c r="AA4978" s="28">
        <f>+SUMIF('Input Sheet'!$S:$S,$AL4978,'Input Sheet'!E:E)</f>
        <v>0</v>
      </c>
      <c r="AB4978" s="28">
        <f>+SUMIF('Input Sheet'!$S:$S,$AL4978,'Input Sheet'!F:F)</f>
        <v>0</v>
      </c>
      <c r="AC4978" s="28">
        <f>+SUMIF('Input Sheet'!$S:$S,$AL4978,'Input Sheet'!G:G)</f>
        <v>0</v>
      </c>
      <c r="AD4978" s="28">
        <f>+SUMIF('Input Sheet'!$S:$S,$AL4978,'Input Sheet'!H:H)</f>
        <v>0</v>
      </c>
      <c r="AE4978" s="28">
        <f>+SUMIF('Input Sheet'!$S:$S,$AL4978,'Input Sheet'!I:I)</f>
        <v>0</v>
      </c>
      <c r="AF4978" s="28">
        <f>+SUMIF('Input Sheet'!$S:$S,$AL4978,'Input Sheet'!J:J)</f>
        <v>0</v>
      </c>
      <c r="AG4978" s="28">
        <f>+SUMIF('Input Sheet'!$S:$S,$AL4978,'Input Sheet'!K:K)</f>
        <v>0</v>
      </c>
      <c r="AH4978" s="28">
        <f>+SUMIF('Input Sheet'!$S:$S,$AL4978,'Input Sheet'!L:L)</f>
        <v>0</v>
      </c>
      <c r="AI4978" s="28">
        <f>+SUMIF('Input Sheet'!$S:$S,$AL4978,'Input Sheet'!M:M)</f>
        <v>0</v>
      </c>
      <c r="AJ4978" s="28">
        <f>+SUMIF('Input Sheet'!$S:$S,$AL4978,'Input Sheet'!N:N)</f>
        <v>0</v>
      </c>
      <c r="AK4978" s="28"/>
      <c r="AL4978" s="27" t="str">
        <f t="shared" si="386"/>
        <v>190-3150</v>
      </c>
      <c r="AM4978" s="34" t="str">
        <f t="shared" si="389"/>
        <v>F&amp;I</v>
      </c>
      <c r="AN4978" s="34" t="str">
        <f t="shared" si="390"/>
        <v>F&amp;ITFS Incentive per vehicle retailed</v>
      </c>
    </row>
    <row r="4979" spans="1:40" x14ac:dyDescent="0.25">
      <c r="A4979" s="40">
        <v>45078</v>
      </c>
      <c r="B4979" s="27" t="s">
        <v>104</v>
      </c>
      <c r="C4979" s="27" t="s">
        <v>104</v>
      </c>
      <c r="D4979" s="27">
        <v>7000</v>
      </c>
      <c r="E4979" s="27">
        <v>150</v>
      </c>
      <c r="G4979" s="27" t="s">
        <v>1130</v>
      </c>
      <c r="H4979" s="34" t="s">
        <v>109</v>
      </c>
      <c r="I4979" s="34" t="s">
        <v>110</v>
      </c>
      <c r="J4979" s="34" t="str">
        <f t="shared" si="387"/>
        <v>OverallOther Income</v>
      </c>
      <c r="K4979" s="34" t="str">
        <f t="shared" si="388"/>
        <v>150Salaries: Salesperson</v>
      </c>
      <c r="L4979" s="28">
        <f>+SUMIF('TB 4-24'!M:M,$AL4979,'TB 4-24'!G:G)</f>
        <v>0</v>
      </c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>
        <f>+SUMIF('Input Sheet'!$S:$S,$AL4979,'Input Sheet'!C:C)</f>
        <v>0</v>
      </c>
      <c r="Z4979" s="28">
        <f>+SUMIF('Input Sheet'!$S:$S,$AL4979,'Input Sheet'!D:D)</f>
        <v>0</v>
      </c>
      <c r="AA4979" s="28">
        <f>+SUMIF('Input Sheet'!$S:$S,$AL4979,'Input Sheet'!E:E)</f>
        <v>0</v>
      </c>
      <c r="AB4979" s="28">
        <f>+SUMIF('Input Sheet'!$S:$S,$AL4979,'Input Sheet'!F:F)</f>
        <v>0</v>
      </c>
      <c r="AC4979" s="28">
        <f>+SUMIF('Input Sheet'!$S:$S,$AL4979,'Input Sheet'!G:G)</f>
        <v>0</v>
      </c>
      <c r="AD4979" s="28">
        <f>+SUMIF('Input Sheet'!$S:$S,$AL4979,'Input Sheet'!H:H)</f>
        <v>0</v>
      </c>
      <c r="AE4979" s="28">
        <f>+SUMIF('Input Sheet'!$S:$S,$AL4979,'Input Sheet'!I:I)</f>
        <v>0</v>
      </c>
      <c r="AF4979" s="28">
        <f>+SUMIF('Input Sheet'!$S:$S,$AL4979,'Input Sheet'!J:J)</f>
        <v>0</v>
      </c>
      <c r="AG4979" s="28">
        <f>+SUMIF('Input Sheet'!$S:$S,$AL4979,'Input Sheet'!K:K)</f>
        <v>0</v>
      </c>
      <c r="AH4979" s="28">
        <f>+SUMIF('Input Sheet'!$S:$S,$AL4979,'Input Sheet'!L:L)</f>
        <v>0</v>
      </c>
      <c r="AI4979" s="28">
        <f>+SUMIF('Input Sheet'!$S:$S,$AL4979,'Input Sheet'!M:M)</f>
        <v>0</v>
      </c>
      <c r="AJ4979" s="28">
        <f>+SUMIF('Input Sheet'!$S:$S,$AL4979,'Input Sheet'!N:N)</f>
        <v>0</v>
      </c>
      <c r="AK4979" s="28"/>
      <c r="AL4979" s="27" t="str">
        <f t="shared" si="386"/>
        <v>150-7000</v>
      </c>
      <c r="AM4979" s="34" t="str">
        <f t="shared" si="389"/>
        <v>Overall</v>
      </c>
      <c r="AN4979" s="34" t="str">
        <f t="shared" si="390"/>
        <v>OverallOther Income</v>
      </c>
    </row>
    <row r="4980" spans="1:40" x14ac:dyDescent="0.25">
      <c r="A4980" s="40">
        <v>45078</v>
      </c>
      <c r="B4980" s="27" t="s">
        <v>104</v>
      </c>
      <c r="C4980" s="27" t="s">
        <v>104</v>
      </c>
      <c r="D4980" s="27">
        <v>7350</v>
      </c>
      <c r="E4980" s="27">
        <v>150</v>
      </c>
      <c r="G4980" s="27" t="s">
        <v>1105</v>
      </c>
      <c r="H4980" s="34" t="s">
        <v>109</v>
      </c>
      <c r="I4980" s="34" t="s">
        <v>110</v>
      </c>
      <c r="J4980" s="34" t="str">
        <f t="shared" si="387"/>
        <v>OverallOther Income</v>
      </c>
      <c r="K4980" s="34" t="str">
        <f t="shared" si="388"/>
        <v>150Office Supplies/Stationery</v>
      </c>
      <c r="L4980" s="28">
        <f>+SUMIF('TB 4-24'!M:M,$AL4980,'TB 4-24'!G:G)</f>
        <v>0</v>
      </c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>
        <f>+SUMIF('Input Sheet'!$S:$S,$AL4980,'Input Sheet'!C:C)</f>
        <v>0</v>
      </c>
      <c r="Z4980" s="28">
        <f>+SUMIF('Input Sheet'!$S:$S,$AL4980,'Input Sheet'!D:D)</f>
        <v>0</v>
      </c>
      <c r="AA4980" s="28">
        <f>+SUMIF('Input Sheet'!$S:$S,$AL4980,'Input Sheet'!E:E)</f>
        <v>0</v>
      </c>
      <c r="AB4980" s="28">
        <f>+SUMIF('Input Sheet'!$S:$S,$AL4980,'Input Sheet'!F:F)</f>
        <v>0</v>
      </c>
      <c r="AC4980" s="28">
        <f>+SUMIF('Input Sheet'!$S:$S,$AL4980,'Input Sheet'!G:G)</f>
        <v>0</v>
      </c>
      <c r="AD4980" s="28">
        <f>+SUMIF('Input Sheet'!$S:$S,$AL4980,'Input Sheet'!H:H)</f>
        <v>0</v>
      </c>
      <c r="AE4980" s="28">
        <f>+SUMIF('Input Sheet'!$S:$S,$AL4980,'Input Sheet'!I:I)</f>
        <v>0</v>
      </c>
      <c r="AF4980" s="28">
        <f>+SUMIF('Input Sheet'!$S:$S,$AL4980,'Input Sheet'!J:J)</f>
        <v>0</v>
      </c>
      <c r="AG4980" s="28">
        <f>+SUMIF('Input Sheet'!$S:$S,$AL4980,'Input Sheet'!K:K)</f>
        <v>0</v>
      </c>
      <c r="AH4980" s="28">
        <f>+SUMIF('Input Sheet'!$S:$S,$AL4980,'Input Sheet'!L:L)</f>
        <v>0</v>
      </c>
      <c r="AI4980" s="28">
        <f>+SUMIF('Input Sheet'!$S:$S,$AL4980,'Input Sheet'!M:M)</f>
        <v>0</v>
      </c>
      <c r="AJ4980" s="28">
        <f>+SUMIF('Input Sheet'!$S:$S,$AL4980,'Input Sheet'!N:N)</f>
        <v>0</v>
      </c>
      <c r="AK4980" s="28"/>
      <c r="AL4980" s="27" t="str">
        <f t="shared" si="386"/>
        <v>150-7350</v>
      </c>
      <c r="AM4980" s="34" t="str">
        <f t="shared" si="389"/>
        <v>Overall</v>
      </c>
      <c r="AN4980" s="34" t="str">
        <f t="shared" si="390"/>
        <v>OverallOther Income</v>
      </c>
    </row>
    <row r="4981" spans="1:40" x14ac:dyDescent="0.25">
      <c r="A4981" s="40">
        <v>45078</v>
      </c>
      <c r="B4981" s="27" t="s">
        <v>104</v>
      </c>
      <c r="C4981" s="27" t="s">
        <v>104</v>
      </c>
      <c r="D4981" s="27">
        <v>7570</v>
      </c>
      <c r="E4981" s="27">
        <v>150</v>
      </c>
      <c r="G4981" s="27" t="s">
        <v>86</v>
      </c>
      <c r="H4981" s="34" t="s">
        <v>109</v>
      </c>
      <c r="I4981" s="34" t="s">
        <v>110</v>
      </c>
      <c r="J4981" s="34" t="str">
        <f t="shared" si="387"/>
        <v>OverallOther Income</v>
      </c>
      <c r="K4981" s="34" t="str">
        <f t="shared" si="388"/>
        <v>150Equipment Maintenance</v>
      </c>
      <c r="L4981" s="28">
        <f>+SUMIF('TB 4-24'!M:M,$AL4981,'TB 4-24'!G:G)</f>
        <v>0</v>
      </c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>
        <f>+SUMIF('Input Sheet'!$S:$S,$AL4981,'Input Sheet'!C:C)</f>
        <v>0</v>
      </c>
      <c r="Z4981" s="28">
        <f>+SUMIF('Input Sheet'!$S:$S,$AL4981,'Input Sheet'!D:D)</f>
        <v>0</v>
      </c>
      <c r="AA4981" s="28">
        <f>+SUMIF('Input Sheet'!$S:$S,$AL4981,'Input Sheet'!E:E)</f>
        <v>0</v>
      </c>
      <c r="AB4981" s="28">
        <f>+SUMIF('Input Sheet'!$S:$S,$AL4981,'Input Sheet'!F:F)</f>
        <v>0</v>
      </c>
      <c r="AC4981" s="28">
        <f>+SUMIF('Input Sheet'!$S:$S,$AL4981,'Input Sheet'!G:G)</f>
        <v>0</v>
      </c>
      <c r="AD4981" s="28">
        <f>+SUMIF('Input Sheet'!$S:$S,$AL4981,'Input Sheet'!H:H)</f>
        <v>0</v>
      </c>
      <c r="AE4981" s="28">
        <f>+SUMIF('Input Sheet'!$S:$S,$AL4981,'Input Sheet'!I:I)</f>
        <v>0</v>
      </c>
      <c r="AF4981" s="28">
        <f>+SUMIF('Input Sheet'!$S:$S,$AL4981,'Input Sheet'!J:J)</f>
        <v>0</v>
      </c>
      <c r="AG4981" s="28">
        <f>+SUMIF('Input Sheet'!$S:$S,$AL4981,'Input Sheet'!K:K)</f>
        <v>0</v>
      </c>
      <c r="AH4981" s="28">
        <f>+SUMIF('Input Sheet'!$S:$S,$AL4981,'Input Sheet'!L:L)</f>
        <v>0</v>
      </c>
      <c r="AI4981" s="28">
        <f>+SUMIF('Input Sheet'!$S:$S,$AL4981,'Input Sheet'!M:M)</f>
        <v>0</v>
      </c>
      <c r="AJ4981" s="28">
        <f>+SUMIF('Input Sheet'!$S:$S,$AL4981,'Input Sheet'!N:N)</f>
        <v>0</v>
      </c>
      <c r="AK4981" s="28"/>
      <c r="AL4981" s="27" t="str">
        <f t="shared" si="386"/>
        <v>150-7570</v>
      </c>
      <c r="AM4981" s="34" t="str">
        <f t="shared" si="389"/>
        <v>Overall</v>
      </c>
      <c r="AN4981" s="34" t="str">
        <f t="shared" si="390"/>
        <v>OverallOther Income</v>
      </c>
    </row>
    <row r="4982" spans="1:40" x14ac:dyDescent="0.25">
      <c r="A4982" s="40">
        <v>45078</v>
      </c>
      <c r="B4982" s="27" t="s">
        <v>104</v>
      </c>
      <c r="C4982" s="27" t="s">
        <v>104</v>
      </c>
      <c r="D4982" s="27">
        <v>7470</v>
      </c>
      <c r="E4982" s="27">
        <v>150</v>
      </c>
      <c r="G4982" s="27" t="s">
        <v>1113</v>
      </c>
      <c r="H4982" s="34" t="s">
        <v>109</v>
      </c>
      <c r="I4982" s="34" t="s">
        <v>110</v>
      </c>
      <c r="J4982" s="34" t="str">
        <f t="shared" si="387"/>
        <v>OverallOther Income</v>
      </c>
      <c r="K4982" s="34" t="str">
        <f t="shared" si="388"/>
        <v>150Contract Cleaning</v>
      </c>
      <c r="L4982" s="28">
        <f>+SUMIF('TB 4-24'!M:M,$AL4982,'TB 4-24'!G:G)</f>
        <v>0</v>
      </c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>
        <f>+SUMIF('Input Sheet'!$S:$S,$AL4982,'Input Sheet'!C:C)</f>
        <v>0</v>
      </c>
      <c r="Z4982" s="28">
        <f>+SUMIF('Input Sheet'!$S:$S,$AL4982,'Input Sheet'!D:D)</f>
        <v>0</v>
      </c>
      <c r="AA4982" s="28">
        <f>+SUMIF('Input Sheet'!$S:$S,$AL4982,'Input Sheet'!E:E)</f>
        <v>0</v>
      </c>
      <c r="AB4982" s="28">
        <f>+SUMIF('Input Sheet'!$S:$S,$AL4982,'Input Sheet'!F:F)</f>
        <v>0</v>
      </c>
      <c r="AC4982" s="28">
        <f>+SUMIF('Input Sheet'!$S:$S,$AL4982,'Input Sheet'!G:G)</f>
        <v>0</v>
      </c>
      <c r="AD4982" s="28">
        <f>+SUMIF('Input Sheet'!$S:$S,$AL4982,'Input Sheet'!H:H)</f>
        <v>0</v>
      </c>
      <c r="AE4982" s="28">
        <f>+SUMIF('Input Sheet'!$S:$S,$AL4982,'Input Sheet'!I:I)</f>
        <v>0</v>
      </c>
      <c r="AF4982" s="28">
        <f>+SUMIF('Input Sheet'!$S:$S,$AL4982,'Input Sheet'!J:J)</f>
        <v>0</v>
      </c>
      <c r="AG4982" s="28">
        <f>+SUMIF('Input Sheet'!$S:$S,$AL4982,'Input Sheet'!K:K)</f>
        <v>0</v>
      </c>
      <c r="AH4982" s="28">
        <f>+SUMIF('Input Sheet'!$S:$S,$AL4982,'Input Sheet'!L:L)</f>
        <v>0</v>
      </c>
      <c r="AI4982" s="28">
        <f>+SUMIF('Input Sheet'!$S:$S,$AL4982,'Input Sheet'!M:M)</f>
        <v>0</v>
      </c>
      <c r="AJ4982" s="28">
        <f>+SUMIF('Input Sheet'!$S:$S,$AL4982,'Input Sheet'!N:N)</f>
        <v>0</v>
      </c>
      <c r="AK4982" s="28"/>
      <c r="AL4982" s="27" t="str">
        <f t="shared" si="386"/>
        <v>150-7470</v>
      </c>
      <c r="AM4982" s="34" t="str">
        <f t="shared" si="389"/>
        <v>Overall</v>
      </c>
      <c r="AN4982" s="34" t="str">
        <f t="shared" si="390"/>
        <v>OverallOther Income</v>
      </c>
    </row>
    <row r="4983" spans="1:40" x14ac:dyDescent="0.25">
      <c r="A4983" s="40">
        <v>45108</v>
      </c>
      <c r="B4983" s="27" t="s">
        <v>104</v>
      </c>
      <c r="C4983" s="27" t="s">
        <v>104</v>
      </c>
      <c r="D4983" s="27">
        <v>3248</v>
      </c>
      <c r="E4983" s="27">
        <v>935</v>
      </c>
      <c r="G4983" s="27" t="s">
        <v>1120</v>
      </c>
      <c r="H4983" s="34" t="s">
        <v>109</v>
      </c>
      <c r="I4983" s="34" t="s">
        <v>110</v>
      </c>
      <c r="J4983" s="34" t="str">
        <f t="shared" si="387"/>
        <v>OverallOther Income</v>
      </c>
      <c r="K4983" s="34" t="str">
        <f t="shared" si="388"/>
        <v>935Sales - Incentive KPI</v>
      </c>
      <c r="L4983" s="28">
        <f>+SUMIF('TB 4-24'!M:M,$AL4983,'TB 4-24'!G:G)</f>
        <v>0</v>
      </c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>
        <f>+SUMIF('Input Sheet'!$S:$S,$AL4983,'Input Sheet'!C:C)</f>
        <v>0</v>
      </c>
      <c r="Z4983" s="28">
        <f>+SUMIF('Input Sheet'!$S:$S,$AL4983,'Input Sheet'!D:D)</f>
        <v>0</v>
      </c>
      <c r="AA4983" s="28">
        <f>+SUMIF('Input Sheet'!$S:$S,$AL4983,'Input Sheet'!E:E)</f>
        <v>0</v>
      </c>
      <c r="AB4983" s="28">
        <f>+SUMIF('Input Sheet'!$S:$S,$AL4983,'Input Sheet'!F:F)</f>
        <v>0</v>
      </c>
      <c r="AC4983" s="28">
        <f>+SUMIF('Input Sheet'!$S:$S,$AL4983,'Input Sheet'!G:G)</f>
        <v>0</v>
      </c>
      <c r="AD4983" s="28">
        <f>+SUMIF('Input Sheet'!$S:$S,$AL4983,'Input Sheet'!H:H)</f>
        <v>0</v>
      </c>
      <c r="AE4983" s="28">
        <f>+SUMIF('Input Sheet'!$S:$S,$AL4983,'Input Sheet'!I:I)</f>
        <v>0</v>
      </c>
      <c r="AF4983" s="28">
        <f>+SUMIF('Input Sheet'!$S:$S,$AL4983,'Input Sheet'!J:J)</f>
        <v>0</v>
      </c>
      <c r="AG4983" s="28">
        <f>+SUMIF('Input Sheet'!$S:$S,$AL4983,'Input Sheet'!K:K)</f>
        <v>0</v>
      </c>
      <c r="AH4983" s="28">
        <f>+SUMIF('Input Sheet'!$S:$S,$AL4983,'Input Sheet'!L:L)</f>
        <v>0</v>
      </c>
      <c r="AI4983" s="28">
        <f>+SUMIF('Input Sheet'!$S:$S,$AL4983,'Input Sheet'!M:M)</f>
        <v>0</v>
      </c>
      <c r="AJ4983" s="28">
        <f>+SUMIF('Input Sheet'!$S:$S,$AL4983,'Input Sheet'!N:N)</f>
        <v>0</v>
      </c>
      <c r="AK4983" s="28"/>
      <c r="AL4983" s="27" t="str">
        <f t="shared" si="386"/>
        <v>935-3248</v>
      </c>
      <c r="AM4983" s="34" t="str">
        <f t="shared" si="389"/>
        <v>Overall</v>
      </c>
      <c r="AN4983" s="34" t="str">
        <f t="shared" si="390"/>
        <v>OverallOther Income</v>
      </c>
    </row>
    <row r="4984" spans="1:40" x14ac:dyDescent="0.25">
      <c r="A4984" s="40">
        <v>45108</v>
      </c>
      <c r="B4984" s="27" t="s">
        <v>104</v>
      </c>
      <c r="C4984" s="27" t="s">
        <v>104</v>
      </c>
      <c r="D4984" s="27">
        <v>3248</v>
      </c>
      <c r="E4984" s="27">
        <v>936</v>
      </c>
      <c r="G4984" s="27" t="s">
        <v>1120</v>
      </c>
      <c r="H4984" s="34" t="s">
        <v>109</v>
      </c>
      <c r="I4984" s="34" t="s">
        <v>110</v>
      </c>
      <c r="J4984" s="34" t="str">
        <f t="shared" si="387"/>
        <v>OverallOther Income</v>
      </c>
      <c r="K4984" s="34" t="str">
        <f t="shared" si="388"/>
        <v>936Sales - Incentive KPI</v>
      </c>
      <c r="L4984" s="28">
        <f>+SUMIF('TB 4-24'!M:M,$AL4984,'TB 4-24'!G:G)</f>
        <v>0</v>
      </c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>
        <f>+SUMIF('Input Sheet'!$S:$S,$AL4984,'Input Sheet'!C:C)</f>
        <v>0</v>
      </c>
      <c r="Z4984" s="28">
        <f>+SUMIF('Input Sheet'!$S:$S,$AL4984,'Input Sheet'!D:D)</f>
        <v>0</v>
      </c>
      <c r="AA4984" s="28">
        <f>+SUMIF('Input Sheet'!$S:$S,$AL4984,'Input Sheet'!E:E)</f>
        <v>0</v>
      </c>
      <c r="AB4984" s="28">
        <f>+SUMIF('Input Sheet'!$S:$S,$AL4984,'Input Sheet'!F:F)</f>
        <v>0</v>
      </c>
      <c r="AC4984" s="28">
        <f>+SUMIF('Input Sheet'!$S:$S,$AL4984,'Input Sheet'!G:G)</f>
        <v>0</v>
      </c>
      <c r="AD4984" s="28">
        <f>+SUMIF('Input Sheet'!$S:$S,$AL4984,'Input Sheet'!H:H)</f>
        <v>0</v>
      </c>
      <c r="AE4984" s="28">
        <f>+SUMIF('Input Sheet'!$S:$S,$AL4984,'Input Sheet'!I:I)</f>
        <v>0</v>
      </c>
      <c r="AF4984" s="28">
        <f>+SUMIF('Input Sheet'!$S:$S,$AL4984,'Input Sheet'!J:J)</f>
        <v>0</v>
      </c>
      <c r="AG4984" s="28">
        <f>+SUMIF('Input Sheet'!$S:$S,$AL4984,'Input Sheet'!K:K)</f>
        <v>0</v>
      </c>
      <c r="AH4984" s="28">
        <f>+SUMIF('Input Sheet'!$S:$S,$AL4984,'Input Sheet'!L:L)</f>
        <v>0</v>
      </c>
      <c r="AI4984" s="28">
        <f>+SUMIF('Input Sheet'!$S:$S,$AL4984,'Input Sheet'!M:M)</f>
        <v>0</v>
      </c>
      <c r="AJ4984" s="28">
        <f>+SUMIF('Input Sheet'!$S:$S,$AL4984,'Input Sheet'!N:N)</f>
        <v>0</v>
      </c>
      <c r="AK4984" s="28"/>
      <c r="AL4984" s="27" t="str">
        <f t="shared" si="386"/>
        <v>936-3248</v>
      </c>
      <c r="AM4984" s="34" t="str">
        <f t="shared" si="389"/>
        <v>Overall</v>
      </c>
      <c r="AN4984" s="34" t="str">
        <f t="shared" si="390"/>
        <v>OverallOther Income</v>
      </c>
    </row>
    <row r="4985" spans="1:40" x14ac:dyDescent="0.25">
      <c r="A4985" s="40">
        <v>45108</v>
      </c>
      <c r="B4985" s="27" t="s">
        <v>104</v>
      </c>
      <c r="C4985" s="27" t="s">
        <v>104</v>
      </c>
      <c r="D4985" s="27">
        <v>7820</v>
      </c>
      <c r="E4985" s="27">
        <v>150</v>
      </c>
      <c r="G4985" s="27" t="s">
        <v>1110</v>
      </c>
      <c r="H4985" s="34" t="s">
        <v>109</v>
      </c>
      <c r="I4985" s="34" t="s">
        <v>110</v>
      </c>
      <c r="J4985" s="34" t="str">
        <f t="shared" si="387"/>
        <v>OverallOther Income</v>
      </c>
      <c r="K4985" s="34" t="str">
        <f t="shared" si="388"/>
        <v>150Heat/Light/Power</v>
      </c>
      <c r="L4985" s="28">
        <f>+SUMIF('TB 4-24'!M:M,$AL4985,'TB 4-24'!G:G)</f>
        <v>0</v>
      </c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>
        <f>+SUMIF('Input Sheet'!$S:$S,$AL4985,'Input Sheet'!C:C)</f>
        <v>0</v>
      </c>
      <c r="Z4985" s="28">
        <f>+SUMIF('Input Sheet'!$S:$S,$AL4985,'Input Sheet'!D:D)</f>
        <v>0</v>
      </c>
      <c r="AA4985" s="28">
        <f>+SUMIF('Input Sheet'!$S:$S,$AL4985,'Input Sheet'!E:E)</f>
        <v>0</v>
      </c>
      <c r="AB4985" s="28">
        <f>+SUMIF('Input Sheet'!$S:$S,$AL4985,'Input Sheet'!F:F)</f>
        <v>0</v>
      </c>
      <c r="AC4985" s="28">
        <f>+SUMIF('Input Sheet'!$S:$S,$AL4985,'Input Sheet'!G:G)</f>
        <v>0</v>
      </c>
      <c r="AD4985" s="28">
        <f>+SUMIF('Input Sheet'!$S:$S,$AL4985,'Input Sheet'!H:H)</f>
        <v>0</v>
      </c>
      <c r="AE4985" s="28">
        <f>+SUMIF('Input Sheet'!$S:$S,$AL4985,'Input Sheet'!I:I)</f>
        <v>0</v>
      </c>
      <c r="AF4985" s="28">
        <f>+SUMIF('Input Sheet'!$S:$S,$AL4985,'Input Sheet'!J:J)</f>
        <v>0</v>
      </c>
      <c r="AG4985" s="28">
        <f>+SUMIF('Input Sheet'!$S:$S,$AL4985,'Input Sheet'!K:K)</f>
        <v>0</v>
      </c>
      <c r="AH4985" s="28">
        <f>+SUMIF('Input Sheet'!$S:$S,$AL4985,'Input Sheet'!L:L)</f>
        <v>0</v>
      </c>
      <c r="AI4985" s="28">
        <f>+SUMIF('Input Sheet'!$S:$S,$AL4985,'Input Sheet'!M:M)</f>
        <v>0</v>
      </c>
      <c r="AJ4985" s="28">
        <f>+SUMIF('Input Sheet'!$S:$S,$AL4985,'Input Sheet'!N:N)</f>
        <v>0</v>
      </c>
      <c r="AK4985" s="28"/>
      <c r="AL4985" s="27" t="str">
        <f t="shared" si="386"/>
        <v>150-7820</v>
      </c>
      <c r="AM4985" s="34" t="str">
        <f t="shared" si="389"/>
        <v>Overall</v>
      </c>
      <c r="AN4985" s="34" t="str">
        <f t="shared" si="390"/>
        <v>OverallOther Income</v>
      </c>
    </row>
    <row r="4986" spans="1:40" x14ac:dyDescent="0.25">
      <c r="A4986" s="40">
        <v>45108</v>
      </c>
      <c r="B4986" s="27" t="s">
        <v>104</v>
      </c>
      <c r="C4986" s="27" t="s">
        <v>104</v>
      </c>
      <c r="D4986" s="27">
        <v>7520</v>
      </c>
      <c r="E4986" s="27">
        <v>150</v>
      </c>
      <c r="G4986" s="27" t="s">
        <v>88</v>
      </c>
      <c r="H4986" s="34" t="s">
        <v>109</v>
      </c>
      <c r="I4986" s="34" t="s">
        <v>110</v>
      </c>
      <c r="J4986" s="34" t="str">
        <f t="shared" si="387"/>
        <v>OverallOther Income</v>
      </c>
      <c r="K4986" s="34" t="str">
        <f t="shared" si="388"/>
        <v>150Travel/Entertainment - Customer</v>
      </c>
      <c r="L4986" s="28">
        <f>+SUMIF('TB 4-24'!M:M,$AL4986,'TB 4-24'!G:G)</f>
        <v>0</v>
      </c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>
        <f>+SUMIF('Input Sheet'!$S:$S,$AL4986,'Input Sheet'!C:C)</f>
        <v>0</v>
      </c>
      <c r="Z4986" s="28">
        <f>+SUMIF('Input Sheet'!$S:$S,$AL4986,'Input Sheet'!D:D)</f>
        <v>0</v>
      </c>
      <c r="AA4986" s="28">
        <f>+SUMIF('Input Sheet'!$S:$S,$AL4986,'Input Sheet'!E:E)</f>
        <v>0</v>
      </c>
      <c r="AB4986" s="28">
        <f>+SUMIF('Input Sheet'!$S:$S,$AL4986,'Input Sheet'!F:F)</f>
        <v>0</v>
      </c>
      <c r="AC4986" s="28">
        <f>+SUMIF('Input Sheet'!$S:$S,$AL4986,'Input Sheet'!G:G)</f>
        <v>0</v>
      </c>
      <c r="AD4986" s="28">
        <f>+SUMIF('Input Sheet'!$S:$S,$AL4986,'Input Sheet'!H:H)</f>
        <v>0</v>
      </c>
      <c r="AE4986" s="28">
        <f>+SUMIF('Input Sheet'!$S:$S,$AL4986,'Input Sheet'!I:I)</f>
        <v>0</v>
      </c>
      <c r="AF4986" s="28">
        <f>+SUMIF('Input Sheet'!$S:$S,$AL4986,'Input Sheet'!J:J)</f>
        <v>0</v>
      </c>
      <c r="AG4986" s="28">
        <f>+SUMIF('Input Sheet'!$S:$S,$AL4986,'Input Sheet'!K:K)</f>
        <v>0</v>
      </c>
      <c r="AH4986" s="28">
        <f>+SUMIF('Input Sheet'!$S:$S,$AL4986,'Input Sheet'!L:L)</f>
        <v>0</v>
      </c>
      <c r="AI4986" s="28">
        <f>+SUMIF('Input Sheet'!$S:$S,$AL4986,'Input Sheet'!M:M)</f>
        <v>0</v>
      </c>
      <c r="AJ4986" s="28">
        <f>+SUMIF('Input Sheet'!$S:$S,$AL4986,'Input Sheet'!N:N)</f>
        <v>0</v>
      </c>
      <c r="AK4986" s="28"/>
      <c r="AL4986" s="27" t="str">
        <f t="shared" si="386"/>
        <v>150-7520</v>
      </c>
      <c r="AM4986" s="34" t="str">
        <f t="shared" si="389"/>
        <v>Overall</v>
      </c>
      <c r="AN4986" s="34" t="str">
        <f t="shared" si="390"/>
        <v>OverallOther Income</v>
      </c>
    </row>
    <row r="4987" spans="1:40" x14ac:dyDescent="0.25">
      <c r="A4987" s="40">
        <v>44774</v>
      </c>
      <c r="B4987" s="27" t="s">
        <v>104</v>
      </c>
      <c r="C4987" s="27" t="s">
        <v>104</v>
      </c>
      <c r="D4987" s="27">
        <v>7020</v>
      </c>
      <c r="E4987" s="27">
        <v>150</v>
      </c>
      <c r="G4987" s="27" t="s">
        <v>41</v>
      </c>
      <c r="H4987" s="34" t="s">
        <v>109</v>
      </c>
      <c r="I4987" s="34" t="s">
        <v>110</v>
      </c>
      <c r="J4987" s="34" t="str">
        <f t="shared" si="387"/>
        <v>OverallOther Income</v>
      </c>
      <c r="K4987" s="34" t="str">
        <f t="shared" si="388"/>
        <v>150Commission: Salesperson</v>
      </c>
      <c r="L4987" s="28">
        <f>+SUMIF('TB 4-24'!M:M,$AL4987,'TB 4-24'!G:G)</f>
        <v>0</v>
      </c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>
        <f>+SUMIF('Input Sheet'!$S:$S,$AL4987,'Input Sheet'!C:C)</f>
        <v>45727.155939771183</v>
      </c>
      <c r="Z4987" s="28">
        <f>+SUMIF('Input Sheet'!$S:$S,$AL4987,'Input Sheet'!D:D)</f>
        <v>45727.155939771183</v>
      </c>
      <c r="AA4987" s="28">
        <f>+SUMIF('Input Sheet'!$S:$S,$AL4987,'Input Sheet'!E:E)</f>
        <v>45727.155939771183</v>
      </c>
      <c r="AB4987" s="28">
        <f>+SUMIF('Input Sheet'!$S:$S,$AL4987,'Input Sheet'!F:F)</f>
        <v>45727.155939771183</v>
      </c>
      <c r="AC4987" s="28">
        <f>+SUMIF('Input Sheet'!$S:$S,$AL4987,'Input Sheet'!G:G)</f>
        <v>45727.155939771183</v>
      </c>
      <c r="AD4987" s="28">
        <f>+SUMIF('Input Sheet'!$S:$S,$AL4987,'Input Sheet'!H:H)</f>
        <v>45727.155939771183</v>
      </c>
      <c r="AE4987" s="28">
        <f>+SUMIF('Input Sheet'!$S:$S,$AL4987,'Input Sheet'!I:I)</f>
        <v>45727.155939771183</v>
      </c>
      <c r="AF4987" s="28">
        <f>+SUMIF('Input Sheet'!$S:$S,$AL4987,'Input Sheet'!J:J)</f>
        <v>45727.155939771183</v>
      </c>
      <c r="AG4987" s="28">
        <f>+SUMIF('Input Sheet'!$S:$S,$AL4987,'Input Sheet'!K:K)</f>
        <v>45727.155939771183</v>
      </c>
      <c r="AH4987" s="28">
        <f>+SUMIF('Input Sheet'!$S:$S,$AL4987,'Input Sheet'!L:L)</f>
        <v>45727.155939771183</v>
      </c>
      <c r="AI4987" s="28">
        <f>+SUMIF('Input Sheet'!$S:$S,$AL4987,'Input Sheet'!M:M)</f>
        <v>45727.155939771183</v>
      </c>
      <c r="AJ4987" s="28">
        <f>+SUMIF('Input Sheet'!$S:$S,$AL4987,'Input Sheet'!N:N)</f>
        <v>45727.155939771183</v>
      </c>
      <c r="AK4987" s="28"/>
      <c r="AL4987" s="27" t="str">
        <f t="shared" si="386"/>
        <v>150-7020</v>
      </c>
      <c r="AM4987" s="34" t="str">
        <f t="shared" si="389"/>
        <v>Overall</v>
      </c>
      <c r="AN4987" s="34" t="str">
        <f t="shared" si="390"/>
        <v>OverallOther Income</v>
      </c>
    </row>
    <row r="4988" spans="1:40" x14ac:dyDescent="0.25">
      <c r="A4988" s="40">
        <v>44805</v>
      </c>
      <c r="B4988" s="27" t="s">
        <v>104</v>
      </c>
      <c r="C4988" s="27" t="s">
        <v>104</v>
      </c>
      <c r="D4988" s="27">
        <v>7290</v>
      </c>
      <c r="E4988" s="27">
        <v>142</v>
      </c>
      <c r="G4988" s="27" t="s">
        <v>1131</v>
      </c>
      <c r="H4988" s="34" t="s">
        <v>109</v>
      </c>
      <c r="I4988" s="34" t="s">
        <v>110</v>
      </c>
      <c r="J4988" s="34" t="str">
        <f t="shared" si="387"/>
        <v>OverallOther Income</v>
      </c>
      <c r="K4988" s="34" t="str">
        <f t="shared" si="388"/>
        <v>142Employee Wellbeing</v>
      </c>
      <c r="L4988" s="28">
        <f>+SUMIF('TB 4-24'!M:M,$AL4988,'TB 4-24'!G:G)</f>
        <v>0</v>
      </c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>
        <f>+SUMIF('Input Sheet'!$S:$S,$AL4988,'Input Sheet'!C:C)</f>
        <v>0</v>
      </c>
      <c r="Z4988" s="28">
        <f>+SUMIF('Input Sheet'!$S:$S,$AL4988,'Input Sheet'!D:D)</f>
        <v>0</v>
      </c>
      <c r="AA4988" s="28">
        <f>+SUMIF('Input Sheet'!$S:$S,$AL4988,'Input Sheet'!E:E)</f>
        <v>0</v>
      </c>
      <c r="AB4988" s="28">
        <f>+SUMIF('Input Sheet'!$S:$S,$AL4988,'Input Sheet'!F:F)</f>
        <v>0</v>
      </c>
      <c r="AC4988" s="28">
        <f>+SUMIF('Input Sheet'!$S:$S,$AL4988,'Input Sheet'!G:G)</f>
        <v>0</v>
      </c>
      <c r="AD4988" s="28">
        <f>+SUMIF('Input Sheet'!$S:$S,$AL4988,'Input Sheet'!H:H)</f>
        <v>0</v>
      </c>
      <c r="AE4988" s="28">
        <f>+SUMIF('Input Sheet'!$S:$S,$AL4988,'Input Sheet'!I:I)</f>
        <v>0</v>
      </c>
      <c r="AF4988" s="28">
        <f>+SUMIF('Input Sheet'!$S:$S,$AL4988,'Input Sheet'!J:J)</f>
        <v>0</v>
      </c>
      <c r="AG4988" s="28">
        <f>+SUMIF('Input Sheet'!$S:$S,$AL4988,'Input Sheet'!K:K)</f>
        <v>0</v>
      </c>
      <c r="AH4988" s="28">
        <f>+SUMIF('Input Sheet'!$S:$S,$AL4988,'Input Sheet'!L:L)</f>
        <v>0</v>
      </c>
      <c r="AI4988" s="28">
        <f>+SUMIF('Input Sheet'!$S:$S,$AL4988,'Input Sheet'!M:M)</f>
        <v>0</v>
      </c>
      <c r="AJ4988" s="28">
        <f>+SUMIF('Input Sheet'!$S:$S,$AL4988,'Input Sheet'!N:N)</f>
        <v>0</v>
      </c>
      <c r="AK4988" s="28"/>
      <c r="AL4988" s="27" t="str">
        <f t="shared" si="386"/>
        <v>142-7290</v>
      </c>
      <c r="AM4988" s="34" t="str">
        <f t="shared" si="389"/>
        <v>Overall</v>
      </c>
      <c r="AN4988" s="34" t="str">
        <f t="shared" si="390"/>
        <v>OverallOther Income</v>
      </c>
    </row>
    <row r="4989" spans="1:40" x14ac:dyDescent="0.25">
      <c r="A4989" s="40">
        <v>44835</v>
      </c>
      <c r="B4989" s="27" t="s">
        <v>104</v>
      </c>
      <c r="C4989" s="27" t="s">
        <v>104</v>
      </c>
      <c r="D4989" s="27">
        <v>7290</v>
      </c>
      <c r="E4989" s="27">
        <v>190</v>
      </c>
      <c r="G4989" s="27" t="s">
        <v>1131</v>
      </c>
      <c r="H4989" s="34" t="s">
        <v>644</v>
      </c>
      <c r="I4989" s="34" t="s">
        <v>645</v>
      </c>
      <c r="J4989" s="34" t="str">
        <f t="shared" si="387"/>
        <v>Admin &amp; OtherOther Overheads as % of Total Gross Profit</v>
      </c>
      <c r="K4989" s="34" t="str">
        <f t="shared" si="388"/>
        <v>190Employee Wellbeing</v>
      </c>
      <c r="L4989" s="28">
        <f>+SUMIF('TB 4-24'!M:M,$AL4989,'TB 4-24'!G:G)</f>
        <v>0</v>
      </c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>
        <f>+SUMIF('Input Sheet'!$S:$S,$AL4989,'Input Sheet'!C:C)</f>
        <v>0</v>
      </c>
      <c r="Z4989" s="28">
        <f>+SUMIF('Input Sheet'!$S:$S,$AL4989,'Input Sheet'!D:D)</f>
        <v>0</v>
      </c>
      <c r="AA4989" s="28">
        <f>+SUMIF('Input Sheet'!$S:$S,$AL4989,'Input Sheet'!E:E)</f>
        <v>0</v>
      </c>
      <c r="AB4989" s="28">
        <f>+SUMIF('Input Sheet'!$S:$S,$AL4989,'Input Sheet'!F:F)</f>
        <v>0</v>
      </c>
      <c r="AC4989" s="28">
        <f>+SUMIF('Input Sheet'!$S:$S,$AL4989,'Input Sheet'!G:G)</f>
        <v>0</v>
      </c>
      <c r="AD4989" s="28">
        <f>+SUMIF('Input Sheet'!$S:$S,$AL4989,'Input Sheet'!H:H)</f>
        <v>0</v>
      </c>
      <c r="AE4989" s="28">
        <f>+SUMIF('Input Sheet'!$S:$S,$AL4989,'Input Sheet'!I:I)</f>
        <v>0</v>
      </c>
      <c r="AF4989" s="28">
        <f>+SUMIF('Input Sheet'!$S:$S,$AL4989,'Input Sheet'!J:J)</f>
        <v>0</v>
      </c>
      <c r="AG4989" s="28">
        <f>+SUMIF('Input Sheet'!$S:$S,$AL4989,'Input Sheet'!K:K)</f>
        <v>0</v>
      </c>
      <c r="AH4989" s="28">
        <f>+SUMIF('Input Sheet'!$S:$S,$AL4989,'Input Sheet'!L:L)</f>
        <v>0</v>
      </c>
      <c r="AI4989" s="28">
        <f>+SUMIF('Input Sheet'!$S:$S,$AL4989,'Input Sheet'!M:M)</f>
        <v>0</v>
      </c>
      <c r="AJ4989" s="28">
        <f>+SUMIF('Input Sheet'!$S:$S,$AL4989,'Input Sheet'!N:N)</f>
        <v>0</v>
      </c>
      <c r="AK4989" s="28"/>
      <c r="AL4989" s="27" t="str">
        <f t="shared" si="386"/>
        <v>190-7290</v>
      </c>
      <c r="AM4989" s="34" t="str">
        <f t="shared" si="389"/>
        <v>Admin &amp; Other</v>
      </c>
      <c r="AN4989" s="34" t="str">
        <f t="shared" si="390"/>
        <v>Admin &amp; OtherOther Overheads as % of Total Gross Profit</v>
      </c>
    </row>
    <row r="4990" spans="1:40" x14ac:dyDescent="0.25">
      <c r="A4990" s="40">
        <v>44866</v>
      </c>
      <c r="B4990" s="27" t="s">
        <v>104</v>
      </c>
      <c r="C4990" s="27" t="s">
        <v>104</v>
      </c>
      <c r="D4990" s="27">
        <v>7333</v>
      </c>
      <c r="E4990" s="27">
        <v>150</v>
      </c>
      <c r="G4990" s="27" t="s">
        <v>1132</v>
      </c>
      <c r="H4990" s="34" t="s">
        <v>109</v>
      </c>
      <c r="I4990" s="34" t="s">
        <v>110</v>
      </c>
      <c r="J4990" s="34" t="str">
        <f t="shared" si="387"/>
        <v>OverallOther Income</v>
      </c>
      <c r="K4990" s="34" t="str">
        <f t="shared" si="388"/>
        <v>150M/V Maintenance</v>
      </c>
      <c r="L4990" s="28">
        <f>+SUMIF('TB 4-24'!M:M,$AL4990,'TB 4-24'!G:G)</f>
        <v>0</v>
      </c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>
        <f>+SUMIF('Input Sheet'!$S:$S,$AL4990,'Input Sheet'!C:C)</f>
        <v>0</v>
      </c>
      <c r="Z4990" s="28">
        <f>+SUMIF('Input Sheet'!$S:$S,$AL4990,'Input Sheet'!D:D)</f>
        <v>0</v>
      </c>
      <c r="AA4990" s="28">
        <f>+SUMIF('Input Sheet'!$S:$S,$AL4990,'Input Sheet'!E:E)</f>
        <v>0</v>
      </c>
      <c r="AB4990" s="28">
        <f>+SUMIF('Input Sheet'!$S:$S,$AL4990,'Input Sheet'!F:F)</f>
        <v>0</v>
      </c>
      <c r="AC4990" s="28">
        <f>+SUMIF('Input Sheet'!$S:$S,$AL4990,'Input Sheet'!G:G)</f>
        <v>0</v>
      </c>
      <c r="AD4990" s="28">
        <f>+SUMIF('Input Sheet'!$S:$S,$AL4990,'Input Sheet'!H:H)</f>
        <v>0</v>
      </c>
      <c r="AE4990" s="28">
        <f>+SUMIF('Input Sheet'!$S:$S,$AL4990,'Input Sheet'!I:I)</f>
        <v>0</v>
      </c>
      <c r="AF4990" s="28">
        <f>+SUMIF('Input Sheet'!$S:$S,$AL4990,'Input Sheet'!J:J)</f>
        <v>0</v>
      </c>
      <c r="AG4990" s="28">
        <f>+SUMIF('Input Sheet'!$S:$S,$AL4990,'Input Sheet'!K:K)</f>
        <v>0</v>
      </c>
      <c r="AH4990" s="28">
        <f>+SUMIF('Input Sheet'!$S:$S,$AL4990,'Input Sheet'!L:L)</f>
        <v>0</v>
      </c>
      <c r="AI4990" s="28">
        <f>+SUMIF('Input Sheet'!$S:$S,$AL4990,'Input Sheet'!M:M)</f>
        <v>0</v>
      </c>
      <c r="AJ4990" s="28">
        <f>+SUMIF('Input Sheet'!$S:$S,$AL4990,'Input Sheet'!N:N)</f>
        <v>0</v>
      </c>
      <c r="AK4990" s="28"/>
      <c r="AL4990" s="27" t="str">
        <f t="shared" si="386"/>
        <v>150-7333</v>
      </c>
      <c r="AM4990" s="34" t="str">
        <f t="shared" si="389"/>
        <v>Overall</v>
      </c>
      <c r="AN4990" s="34" t="str">
        <f t="shared" si="390"/>
        <v>OverallOther Income</v>
      </c>
    </row>
    <row r="4991" spans="1:40" x14ac:dyDescent="0.25">
      <c r="A4991" s="40">
        <v>44896</v>
      </c>
      <c r="B4991" s="27" t="s">
        <v>104</v>
      </c>
      <c r="C4991" s="27" t="s">
        <v>104</v>
      </c>
      <c r="D4991" s="27">
        <v>7610</v>
      </c>
      <c r="E4991" s="27">
        <v>150</v>
      </c>
      <c r="G4991" s="27" t="s">
        <v>83</v>
      </c>
      <c r="H4991" s="34" t="s">
        <v>109</v>
      </c>
      <c r="I4991" s="34" t="s">
        <v>110</v>
      </c>
      <c r="J4991" s="34" t="str">
        <f t="shared" si="387"/>
        <v>OverallOther Income</v>
      </c>
      <c r="K4991" s="34" t="str">
        <f t="shared" si="388"/>
        <v>150Bank Charges</v>
      </c>
      <c r="L4991" s="28">
        <f>+SUMIF('TB 4-24'!M:M,$AL4991,'TB 4-24'!G:G)</f>
        <v>0</v>
      </c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>
        <f>+SUMIF('Input Sheet'!$S:$S,$AL4991,'Input Sheet'!C:C)</f>
        <v>0</v>
      </c>
      <c r="Z4991" s="28">
        <f>+SUMIF('Input Sheet'!$S:$S,$AL4991,'Input Sheet'!D:D)</f>
        <v>0</v>
      </c>
      <c r="AA4991" s="28">
        <f>+SUMIF('Input Sheet'!$S:$S,$AL4991,'Input Sheet'!E:E)</f>
        <v>0</v>
      </c>
      <c r="AB4991" s="28">
        <f>+SUMIF('Input Sheet'!$S:$S,$AL4991,'Input Sheet'!F:F)</f>
        <v>0</v>
      </c>
      <c r="AC4991" s="28">
        <f>+SUMIF('Input Sheet'!$S:$S,$AL4991,'Input Sheet'!G:G)</f>
        <v>0</v>
      </c>
      <c r="AD4991" s="28">
        <f>+SUMIF('Input Sheet'!$S:$S,$AL4991,'Input Sheet'!H:H)</f>
        <v>0</v>
      </c>
      <c r="AE4991" s="28">
        <f>+SUMIF('Input Sheet'!$S:$S,$AL4991,'Input Sheet'!I:I)</f>
        <v>0</v>
      </c>
      <c r="AF4991" s="28">
        <f>+SUMIF('Input Sheet'!$S:$S,$AL4991,'Input Sheet'!J:J)</f>
        <v>0</v>
      </c>
      <c r="AG4991" s="28">
        <f>+SUMIF('Input Sheet'!$S:$S,$AL4991,'Input Sheet'!K:K)</f>
        <v>0</v>
      </c>
      <c r="AH4991" s="28">
        <f>+SUMIF('Input Sheet'!$S:$S,$AL4991,'Input Sheet'!L:L)</f>
        <v>0</v>
      </c>
      <c r="AI4991" s="28">
        <f>+SUMIF('Input Sheet'!$S:$S,$AL4991,'Input Sheet'!M:M)</f>
        <v>0</v>
      </c>
      <c r="AJ4991" s="28">
        <f>+SUMIF('Input Sheet'!$S:$S,$AL4991,'Input Sheet'!N:N)</f>
        <v>0</v>
      </c>
      <c r="AK4991" s="28"/>
      <c r="AL4991" s="27" t="str">
        <f t="shared" si="386"/>
        <v>150-7610</v>
      </c>
      <c r="AM4991" s="34" t="str">
        <f t="shared" si="389"/>
        <v>Overall</v>
      </c>
      <c r="AN4991" s="34" t="str">
        <f t="shared" si="390"/>
        <v>OverallOther Income</v>
      </c>
    </row>
    <row r="4992" spans="1:40" x14ac:dyDescent="0.25">
      <c r="A4992" s="40">
        <v>44927</v>
      </c>
      <c r="B4992" s="27" t="s">
        <v>104</v>
      </c>
      <c r="C4992" s="27" t="s">
        <v>104</v>
      </c>
      <c r="D4992" s="27">
        <v>7795</v>
      </c>
      <c r="E4992" s="27">
        <v>150</v>
      </c>
      <c r="G4992" s="27" t="s">
        <v>1116</v>
      </c>
      <c r="H4992" s="34" t="s">
        <v>109</v>
      </c>
      <c r="I4992" s="34" t="s">
        <v>110</v>
      </c>
      <c r="J4992" s="34" t="str">
        <f t="shared" si="387"/>
        <v>OverallOther Income</v>
      </c>
      <c r="K4992" s="34" t="str">
        <f t="shared" si="388"/>
        <v>150Low value assets</v>
      </c>
      <c r="L4992" s="28">
        <f>+SUMIF('TB 4-24'!M:M,$AL4992,'TB 4-24'!G:G)</f>
        <v>0</v>
      </c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>
        <f>+SUMIF('Input Sheet'!$S:$S,$AL4992,'Input Sheet'!C:C)</f>
        <v>0</v>
      </c>
      <c r="Z4992" s="28">
        <f>+SUMIF('Input Sheet'!$S:$S,$AL4992,'Input Sheet'!D:D)</f>
        <v>0</v>
      </c>
      <c r="AA4992" s="28">
        <f>+SUMIF('Input Sheet'!$S:$S,$AL4992,'Input Sheet'!E:E)</f>
        <v>0</v>
      </c>
      <c r="AB4992" s="28">
        <f>+SUMIF('Input Sheet'!$S:$S,$AL4992,'Input Sheet'!F:F)</f>
        <v>0</v>
      </c>
      <c r="AC4992" s="28">
        <f>+SUMIF('Input Sheet'!$S:$S,$AL4992,'Input Sheet'!G:G)</f>
        <v>0</v>
      </c>
      <c r="AD4992" s="28">
        <f>+SUMIF('Input Sheet'!$S:$S,$AL4992,'Input Sheet'!H:H)</f>
        <v>0</v>
      </c>
      <c r="AE4992" s="28">
        <f>+SUMIF('Input Sheet'!$S:$S,$AL4992,'Input Sheet'!I:I)</f>
        <v>0</v>
      </c>
      <c r="AF4992" s="28">
        <f>+SUMIF('Input Sheet'!$S:$S,$AL4992,'Input Sheet'!J:J)</f>
        <v>0</v>
      </c>
      <c r="AG4992" s="28">
        <f>+SUMIF('Input Sheet'!$S:$S,$AL4992,'Input Sheet'!K:K)</f>
        <v>0</v>
      </c>
      <c r="AH4992" s="28">
        <f>+SUMIF('Input Sheet'!$S:$S,$AL4992,'Input Sheet'!L:L)</f>
        <v>0</v>
      </c>
      <c r="AI4992" s="28">
        <f>+SUMIF('Input Sheet'!$S:$S,$AL4992,'Input Sheet'!M:M)</f>
        <v>0</v>
      </c>
      <c r="AJ4992" s="28">
        <f>+SUMIF('Input Sheet'!$S:$S,$AL4992,'Input Sheet'!N:N)</f>
        <v>0</v>
      </c>
      <c r="AK4992" s="28"/>
      <c r="AL4992" s="27" t="str">
        <f t="shared" si="386"/>
        <v>150-7795</v>
      </c>
      <c r="AM4992" s="34" t="str">
        <f t="shared" si="389"/>
        <v>Overall</v>
      </c>
      <c r="AN4992" s="34" t="str">
        <f t="shared" si="390"/>
        <v>OverallOther Income</v>
      </c>
    </row>
    <row r="4993" spans="1:40" x14ac:dyDescent="0.25">
      <c r="A4993" s="40">
        <v>45170</v>
      </c>
      <c r="B4993" s="27" t="s">
        <v>104</v>
      </c>
      <c r="C4993" s="27" t="s">
        <v>104</v>
      </c>
      <c r="D4993" s="27" t="s">
        <v>1133</v>
      </c>
      <c r="E4993" s="27">
        <v>112</v>
      </c>
      <c r="G4993" s="27" t="s">
        <v>1134</v>
      </c>
      <c r="H4993" s="34" t="s">
        <v>109</v>
      </c>
      <c r="I4993" s="34" t="s">
        <v>110</v>
      </c>
      <c r="J4993" s="34" t="str">
        <f t="shared" si="387"/>
        <v>OverallOther Income</v>
      </c>
      <c r="K4993" s="34" t="s">
        <v>109</v>
      </c>
      <c r="L4993" s="28">
        <f>+SUMIF('TB 4-24'!M:M,$AL4993,'TB 4-24'!G:G)</f>
        <v>0</v>
      </c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Y4993" s="28">
        <f>+SUMIF('Input Sheet'!$S:$S,$AL4993,'Input Sheet'!C:C)</f>
        <v>0</v>
      </c>
      <c r="Z4993" s="28">
        <f>+SUMIF('Input Sheet'!$S:$S,$AL4993,'Input Sheet'!D:D)</f>
        <v>0</v>
      </c>
      <c r="AA4993" s="28">
        <f>+SUMIF('Input Sheet'!$S:$S,$AL4993,'Input Sheet'!E:E)</f>
        <v>0</v>
      </c>
      <c r="AB4993" s="28">
        <f>+SUMIF('Input Sheet'!$S:$S,$AL4993,'Input Sheet'!F:F)</f>
        <v>0</v>
      </c>
      <c r="AC4993" s="28">
        <f>+SUMIF('Input Sheet'!$S:$S,$AL4993,'Input Sheet'!G:G)</f>
        <v>0</v>
      </c>
      <c r="AD4993" s="28">
        <f>+SUMIF('Input Sheet'!$S:$S,$AL4993,'Input Sheet'!H:H)</f>
        <v>0</v>
      </c>
      <c r="AE4993" s="28">
        <f>+SUMIF('Input Sheet'!$S:$S,$AL4993,'Input Sheet'!I:I)</f>
        <v>0</v>
      </c>
      <c r="AF4993" s="28">
        <f>+SUMIF('Input Sheet'!$S:$S,$AL4993,'Input Sheet'!J:J)</f>
        <v>0</v>
      </c>
      <c r="AG4993" s="28">
        <f>+SUMIF('Input Sheet'!$S:$S,$AL4993,'Input Sheet'!K:K)</f>
        <v>0</v>
      </c>
      <c r="AH4993" s="28">
        <f>+SUMIF('Input Sheet'!$S:$S,$AL4993,'Input Sheet'!L:L)</f>
        <v>0</v>
      </c>
      <c r="AI4993" s="28">
        <f>+SUMIF('Input Sheet'!$S:$S,$AL4993,'Input Sheet'!M:M)</f>
        <v>0</v>
      </c>
      <c r="AJ4993" s="28">
        <f>+SUMIF('Input Sheet'!$S:$S,$AL4993,'Input Sheet'!N:N)</f>
        <v>0</v>
      </c>
      <c r="AL4993" s="27" t="str">
        <f t="shared" si="386"/>
        <v>112-3144R</v>
      </c>
      <c r="AM4993" s="34" t="s">
        <v>109</v>
      </c>
      <c r="AN4993" s="34" t="s">
        <v>1135</v>
      </c>
    </row>
    <row r="4994" spans="1:40" x14ac:dyDescent="0.25">
      <c r="A4994" s="40">
        <v>45170</v>
      </c>
      <c r="B4994" s="27" t="s">
        <v>104</v>
      </c>
      <c r="C4994" s="27" t="s">
        <v>104</v>
      </c>
      <c r="D4994" s="27" t="s">
        <v>1136</v>
      </c>
      <c r="E4994" s="27">
        <v>112</v>
      </c>
      <c r="G4994" s="27" t="s">
        <v>1137</v>
      </c>
      <c r="H4994" s="34" t="s">
        <v>109</v>
      </c>
      <c r="I4994" s="34" t="s">
        <v>110</v>
      </c>
      <c r="J4994" s="34" t="str">
        <f t="shared" si="387"/>
        <v>OverallOther Income</v>
      </c>
      <c r="K4994" s="34" t="s">
        <v>109</v>
      </c>
      <c r="L4994" s="28">
        <f>+SUMIF('TB 4-24'!M:M,$AL4994,'TB 4-24'!G:G)</f>
        <v>0</v>
      </c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Y4994" s="28">
        <f>+SUMIF('Input Sheet'!$S:$S,$AL4994,'Input Sheet'!C:C)</f>
        <v>0</v>
      </c>
      <c r="Z4994" s="28">
        <f>+SUMIF('Input Sheet'!$S:$S,$AL4994,'Input Sheet'!D:D)</f>
        <v>0</v>
      </c>
      <c r="AA4994" s="28">
        <f>+SUMIF('Input Sheet'!$S:$S,$AL4994,'Input Sheet'!E:E)</f>
        <v>0</v>
      </c>
      <c r="AB4994" s="28">
        <f>+SUMIF('Input Sheet'!$S:$S,$AL4994,'Input Sheet'!F:F)</f>
        <v>0</v>
      </c>
      <c r="AC4994" s="28">
        <f>+SUMIF('Input Sheet'!$S:$S,$AL4994,'Input Sheet'!G:G)</f>
        <v>0</v>
      </c>
      <c r="AD4994" s="28">
        <f>+SUMIF('Input Sheet'!$S:$S,$AL4994,'Input Sheet'!H:H)</f>
        <v>0</v>
      </c>
      <c r="AE4994" s="28">
        <f>+SUMIF('Input Sheet'!$S:$S,$AL4994,'Input Sheet'!I:I)</f>
        <v>0</v>
      </c>
      <c r="AF4994" s="28">
        <f>+SUMIF('Input Sheet'!$S:$S,$AL4994,'Input Sheet'!J:J)</f>
        <v>0</v>
      </c>
      <c r="AG4994" s="28">
        <f>+SUMIF('Input Sheet'!$S:$S,$AL4994,'Input Sheet'!K:K)</f>
        <v>0</v>
      </c>
      <c r="AH4994" s="28">
        <f>+SUMIF('Input Sheet'!$S:$S,$AL4994,'Input Sheet'!L:L)</f>
        <v>0</v>
      </c>
      <c r="AI4994" s="28">
        <f>+SUMIF('Input Sheet'!$S:$S,$AL4994,'Input Sheet'!M:M)</f>
        <v>0</v>
      </c>
      <c r="AJ4994" s="28">
        <f>+SUMIF('Input Sheet'!$S:$S,$AL4994,'Input Sheet'!N:N)</f>
        <v>0</v>
      </c>
      <c r="AL4994" s="27" t="str">
        <f t="shared" si="386"/>
        <v>112-4082RR</v>
      </c>
      <c r="AM4994" s="34" t="s">
        <v>109</v>
      </c>
      <c r="AN4994" s="34" t="s">
        <v>1135</v>
      </c>
    </row>
    <row r="4995" spans="1:40" x14ac:dyDescent="0.25">
      <c r="A4995" s="40">
        <v>45170</v>
      </c>
      <c r="B4995" s="27" t="s">
        <v>104</v>
      </c>
      <c r="C4995" s="27" t="s">
        <v>104</v>
      </c>
      <c r="D4995" s="27" t="s">
        <v>1138</v>
      </c>
      <c r="E4995" s="27">
        <v>112</v>
      </c>
      <c r="G4995" s="27" t="s">
        <v>1139</v>
      </c>
      <c r="H4995" s="34" t="s">
        <v>109</v>
      </c>
      <c r="I4995" s="34" t="s">
        <v>110</v>
      </c>
      <c r="J4995" s="34" t="str">
        <f t="shared" si="387"/>
        <v>OverallOther Income</v>
      </c>
      <c r="K4995" s="34" t="s">
        <v>109</v>
      </c>
      <c r="L4995" s="28">
        <f>+SUMIF('TB 4-24'!M:M,$AL4995,'TB 4-24'!G:G)</f>
        <v>0</v>
      </c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Y4995" s="28">
        <f>+SUMIF('Input Sheet'!$S:$S,$AL4995,'Input Sheet'!C:C)</f>
        <v>0</v>
      </c>
      <c r="Z4995" s="28">
        <f>+SUMIF('Input Sheet'!$S:$S,$AL4995,'Input Sheet'!D:D)</f>
        <v>0</v>
      </c>
      <c r="AA4995" s="28">
        <f>+SUMIF('Input Sheet'!$S:$S,$AL4995,'Input Sheet'!E:E)</f>
        <v>0</v>
      </c>
      <c r="AB4995" s="28">
        <f>+SUMIF('Input Sheet'!$S:$S,$AL4995,'Input Sheet'!F:F)</f>
        <v>0</v>
      </c>
      <c r="AC4995" s="28">
        <f>+SUMIF('Input Sheet'!$S:$S,$AL4995,'Input Sheet'!G:G)</f>
        <v>0</v>
      </c>
      <c r="AD4995" s="28">
        <f>+SUMIF('Input Sheet'!$S:$S,$AL4995,'Input Sheet'!H:H)</f>
        <v>0</v>
      </c>
      <c r="AE4995" s="28">
        <f>+SUMIF('Input Sheet'!$S:$S,$AL4995,'Input Sheet'!I:I)</f>
        <v>0</v>
      </c>
      <c r="AF4995" s="28">
        <f>+SUMIF('Input Sheet'!$S:$S,$AL4995,'Input Sheet'!J:J)</f>
        <v>0</v>
      </c>
      <c r="AG4995" s="28">
        <f>+SUMIF('Input Sheet'!$S:$S,$AL4995,'Input Sheet'!K:K)</f>
        <v>0</v>
      </c>
      <c r="AH4995" s="28">
        <f>+SUMIF('Input Sheet'!$S:$S,$AL4995,'Input Sheet'!L:L)</f>
        <v>0</v>
      </c>
      <c r="AI4995" s="28">
        <f>+SUMIF('Input Sheet'!$S:$S,$AL4995,'Input Sheet'!M:M)</f>
        <v>0</v>
      </c>
      <c r="AJ4995" s="28">
        <f>+SUMIF('Input Sheet'!$S:$S,$AL4995,'Input Sheet'!N:N)</f>
        <v>0</v>
      </c>
      <c r="AL4995" s="27" t="str">
        <f t="shared" ref="AL4995:AL5009" si="391">+E4995&amp;"-"&amp;D4995</f>
        <v>112-4144R</v>
      </c>
      <c r="AM4995" s="34" t="s">
        <v>109</v>
      </c>
      <c r="AN4995" s="34" t="s">
        <v>1135</v>
      </c>
    </row>
    <row r="4996" spans="1:40" x14ac:dyDescent="0.25">
      <c r="A4996" s="40">
        <v>45170</v>
      </c>
      <c r="B4996" s="27" t="s">
        <v>104</v>
      </c>
      <c r="C4996" s="27" t="s">
        <v>104</v>
      </c>
      <c r="D4996" s="27" t="s">
        <v>1140</v>
      </c>
      <c r="E4996" s="27">
        <v>112</v>
      </c>
      <c r="G4996" s="27" t="s">
        <v>1141</v>
      </c>
      <c r="H4996" s="34" t="s">
        <v>109</v>
      </c>
      <c r="I4996" s="34" t="s">
        <v>110</v>
      </c>
      <c r="J4996" s="34" t="str">
        <f t="shared" ref="J4996:J5003" si="392">+H4996&amp;I4996</f>
        <v>OverallOther Income</v>
      </c>
      <c r="K4996" s="34" t="s">
        <v>109</v>
      </c>
      <c r="L4996" s="28">
        <f>+SUMIF('TB 4-24'!M:M,$AL4996,'TB 4-24'!G:G)</f>
        <v>0</v>
      </c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Y4996" s="28">
        <f>+SUMIF('Input Sheet'!$S:$S,$AL4996,'Input Sheet'!C:C)</f>
        <v>0</v>
      </c>
      <c r="Z4996" s="28">
        <f>+SUMIF('Input Sheet'!$S:$S,$AL4996,'Input Sheet'!D:D)</f>
        <v>0</v>
      </c>
      <c r="AA4996" s="28">
        <f>+SUMIF('Input Sheet'!$S:$S,$AL4996,'Input Sheet'!E:E)</f>
        <v>0</v>
      </c>
      <c r="AB4996" s="28">
        <f>+SUMIF('Input Sheet'!$S:$S,$AL4996,'Input Sheet'!F:F)</f>
        <v>0</v>
      </c>
      <c r="AC4996" s="28">
        <f>+SUMIF('Input Sheet'!$S:$S,$AL4996,'Input Sheet'!G:G)</f>
        <v>0</v>
      </c>
      <c r="AD4996" s="28">
        <f>+SUMIF('Input Sheet'!$S:$S,$AL4996,'Input Sheet'!H:H)</f>
        <v>0</v>
      </c>
      <c r="AE4996" s="28">
        <f>+SUMIF('Input Sheet'!$S:$S,$AL4996,'Input Sheet'!I:I)</f>
        <v>0</v>
      </c>
      <c r="AF4996" s="28">
        <f>+SUMIF('Input Sheet'!$S:$S,$AL4996,'Input Sheet'!J:J)</f>
        <v>0</v>
      </c>
      <c r="AG4996" s="28">
        <f>+SUMIF('Input Sheet'!$S:$S,$AL4996,'Input Sheet'!K:K)</f>
        <v>0</v>
      </c>
      <c r="AH4996" s="28">
        <f>+SUMIF('Input Sheet'!$S:$S,$AL4996,'Input Sheet'!L:L)</f>
        <v>0</v>
      </c>
      <c r="AI4996" s="28">
        <f>+SUMIF('Input Sheet'!$S:$S,$AL4996,'Input Sheet'!M:M)</f>
        <v>0</v>
      </c>
      <c r="AJ4996" s="28">
        <f>+SUMIF('Input Sheet'!$S:$S,$AL4996,'Input Sheet'!N:N)</f>
        <v>0</v>
      </c>
      <c r="AL4996" s="27" t="str">
        <f t="shared" si="391"/>
        <v>112-4144RR</v>
      </c>
      <c r="AM4996" s="34" t="s">
        <v>109</v>
      </c>
      <c r="AN4996" s="34" t="s">
        <v>1135</v>
      </c>
    </row>
    <row r="4997" spans="1:40" x14ac:dyDescent="0.25">
      <c r="A4997" s="40">
        <v>45170</v>
      </c>
      <c r="B4997" s="27" t="s">
        <v>104</v>
      </c>
      <c r="C4997" s="27" t="s">
        <v>104</v>
      </c>
      <c r="D4997" s="27">
        <v>7290</v>
      </c>
      <c r="E4997" s="27">
        <v>150</v>
      </c>
      <c r="G4997" s="27" t="s">
        <v>1131</v>
      </c>
      <c r="H4997" s="34" t="s">
        <v>109</v>
      </c>
      <c r="I4997" s="34" t="s">
        <v>110</v>
      </c>
      <c r="J4997" s="34" t="str">
        <f t="shared" si="392"/>
        <v>OverallOther Income</v>
      </c>
      <c r="K4997" s="34" t="s">
        <v>109</v>
      </c>
      <c r="L4997" s="28">
        <f>+SUMIF('TB 4-24'!M:M,$AL4997,'TB 4-24'!G:G)</f>
        <v>0</v>
      </c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Y4997" s="28">
        <f>+SUMIF('Input Sheet'!$S:$S,$AL4997,'Input Sheet'!C:C)</f>
        <v>0</v>
      </c>
      <c r="Z4997" s="28">
        <f>+SUMIF('Input Sheet'!$S:$S,$AL4997,'Input Sheet'!D:D)</f>
        <v>0</v>
      </c>
      <c r="AA4997" s="28">
        <f>+SUMIF('Input Sheet'!$S:$S,$AL4997,'Input Sheet'!E:E)</f>
        <v>0</v>
      </c>
      <c r="AB4997" s="28">
        <f>+SUMIF('Input Sheet'!$S:$S,$AL4997,'Input Sheet'!F:F)</f>
        <v>0</v>
      </c>
      <c r="AC4997" s="28">
        <f>+SUMIF('Input Sheet'!$S:$S,$AL4997,'Input Sheet'!G:G)</f>
        <v>0</v>
      </c>
      <c r="AD4997" s="28">
        <f>+SUMIF('Input Sheet'!$S:$S,$AL4997,'Input Sheet'!H:H)</f>
        <v>0</v>
      </c>
      <c r="AE4997" s="28">
        <f>+SUMIF('Input Sheet'!$S:$S,$AL4997,'Input Sheet'!I:I)</f>
        <v>0</v>
      </c>
      <c r="AF4997" s="28">
        <f>+SUMIF('Input Sheet'!$S:$S,$AL4997,'Input Sheet'!J:J)</f>
        <v>0</v>
      </c>
      <c r="AG4997" s="28">
        <f>+SUMIF('Input Sheet'!$S:$S,$AL4997,'Input Sheet'!K:K)</f>
        <v>0</v>
      </c>
      <c r="AH4997" s="28">
        <f>+SUMIF('Input Sheet'!$S:$S,$AL4997,'Input Sheet'!L:L)</f>
        <v>0</v>
      </c>
      <c r="AI4997" s="28">
        <f>+SUMIF('Input Sheet'!$S:$S,$AL4997,'Input Sheet'!M:M)</f>
        <v>0</v>
      </c>
      <c r="AJ4997" s="28">
        <f>+SUMIF('Input Sheet'!$S:$S,$AL4997,'Input Sheet'!N:N)</f>
        <v>0</v>
      </c>
      <c r="AL4997" s="27" t="str">
        <f t="shared" si="391"/>
        <v>150-7290</v>
      </c>
      <c r="AM4997" s="34" t="s">
        <v>109</v>
      </c>
      <c r="AN4997" s="34" t="s">
        <v>1135</v>
      </c>
    </row>
    <row r="4998" spans="1:40" x14ac:dyDescent="0.25">
      <c r="A4998" s="40">
        <v>45231</v>
      </c>
      <c r="B4998" s="27" t="s">
        <v>104</v>
      </c>
      <c r="C4998" s="27" t="s">
        <v>104</v>
      </c>
      <c r="D4998" s="27">
        <v>7332</v>
      </c>
      <c r="E4998" s="27">
        <v>190</v>
      </c>
      <c r="G4998" s="27" t="s">
        <v>1099</v>
      </c>
      <c r="H4998" s="34" t="s">
        <v>644</v>
      </c>
      <c r="I4998" s="34" t="s">
        <v>645</v>
      </c>
      <c r="J4998" s="34" t="str">
        <f t="shared" si="392"/>
        <v>Admin &amp; OtherOther Overheads as % of Total Gross Profit</v>
      </c>
      <c r="K4998" s="34" t="str">
        <f t="shared" ref="K4998:K5000" si="393">+E4998&amp;G4998</f>
        <v>190M/V Petrol</v>
      </c>
      <c r="L4998" s="28">
        <f>+SUMIF('TB 4-24'!M:M,$AL4998,'TB 4-24'!G:G)</f>
        <v>0</v>
      </c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Y4998" s="28">
        <f>+SUMIF('Input Sheet'!$S:$S,$AL4998,'Input Sheet'!C:C)</f>
        <v>0</v>
      </c>
      <c r="Z4998" s="28">
        <f>+SUMIF('Input Sheet'!$S:$S,$AL4998,'Input Sheet'!D:D)</f>
        <v>0</v>
      </c>
      <c r="AA4998" s="28">
        <f>+SUMIF('Input Sheet'!$S:$S,$AL4998,'Input Sheet'!E:E)</f>
        <v>0</v>
      </c>
      <c r="AB4998" s="28">
        <f>+SUMIF('Input Sheet'!$S:$S,$AL4998,'Input Sheet'!F:F)</f>
        <v>0</v>
      </c>
      <c r="AC4998" s="28">
        <f>+SUMIF('Input Sheet'!$S:$S,$AL4998,'Input Sheet'!G:G)</f>
        <v>0</v>
      </c>
      <c r="AD4998" s="28">
        <f>+SUMIF('Input Sheet'!$S:$S,$AL4998,'Input Sheet'!H:H)</f>
        <v>0</v>
      </c>
      <c r="AE4998" s="28">
        <f>+SUMIF('Input Sheet'!$S:$S,$AL4998,'Input Sheet'!I:I)</f>
        <v>0</v>
      </c>
      <c r="AF4998" s="28">
        <f>+SUMIF('Input Sheet'!$S:$S,$AL4998,'Input Sheet'!J:J)</f>
        <v>0</v>
      </c>
      <c r="AG4998" s="28">
        <f>+SUMIF('Input Sheet'!$S:$S,$AL4998,'Input Sheet'!K:K)</f>
        <v>0</v>
      </c>
      <c r="AH4998" s="28">
        <f>+SUMIF('Input Sheet'!$S:$S,$AL4998,'Input Sheet'!L:L)</f>
        <v>0</v>
      </c>
      <c r="AI4998" s="28">
        <f>+SUMIF('Input Sheet'!$S:$S,$AL4998,'Input Sheet'!M:M)</f>
        <v>0</v>
      </c>
      <c r="AJ4998" s="28">
        <f>+SUMIF('Input Sheet'!$S:$S,$AL4998,'Input Sheet'!N:N)</f>
        <v>0</v>
      </c>
      <c r="AL4998" s="27" t="str">
        <f t="shared" si="391"/>
        <v>190-7332</v>
      </c>
      <c r="AM4998" s="34" t="str">
        <f t="shared" ref="AM4998:AM5000" si="394">H4998</f>
        <v>Admin &amp; Other</v>
      </c>
      <c r="AN4998" s="34" t="str">
        <f t="shared" ref="AN4998:AN5000" si="395">J4998</f>
        <v>Admin &amp; OtherOther Overheads as % of Total Gross Profit</v>
      </c>
    </row>
    <row r="4999" spans="1:40" x14ac:dyDescent="0.25">
      <c r="A4999" s="40">
        <v>45231</v>
      </c>
      <c r="B4999" s="27" t="s">
        <v>104</v>
      </c>
      <c r="C4999" s="27" t="s">
        <v>104</v>
      </c>
      <c r="D4999" s="27">
        <v>7333</v>
      </c>
      <c r="E4999" s="27">
        <v>190</v>
      </c>
      <c r="G4999" s="27" t="s">
        <v>1132</v>
      </c>
      <c r="H4999" s="34" t="s">
        <v>644</v>
      </c>
      <c r="I4999" s="34" t="s">
        <v>645</v>
      </c>
      <c r="J4999" s="34" t="str">
        <f t="shared" si="392"/>
        <v>Admin &amp; OtherOther Overheads as % of Total Gross Profit</v>
      </c>
      <c r="K4999" s="34" t="str">
        <f t="shared" si="393"/>
        <v>190M/V Maintenance</v>
      </c>
      <c r="L4999" s="28">
        <f>+SUMIF('TB 4-24'!M:M,$AL4999,'TB 4-24'!G:G)</f>
        <v>0</v>
      </c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Y4999" s="28">
        <f>+SUMIF('Input Sheet'!$S:$S,$AL4999,'Input Sheet'!C:C)</f>
        <v>0</v>
      </c>
      <c r="Z4999" s="28">
        <f>+SUMIF('Input Sheet'!$S:$S,$AL4999,'Input Sheet'!D:D)</f>
        <v>0</v>
      </c>
      <c r="AA4999" s="28">
        <f>+SUMIF('Input Sheet'!$S:$S,$AL4999,'Input Sheet'!E:E)</f>
        <v>0</v>
      </c>
      <c r="AB4999" s="28">
        <f>+SUMIF('Input Sheet'!$S:$S,$AL4999,'Input Sheet'!F:F)</f>
        <v>0</v>
      </c>
      <c r="AC4999" s="28">
        <f>+SUMIF('Input Sheet'!$S:$S,$AL4999,'Input Sheet'!G:G)</f>
        <v>0</v>
      </c>
      <c r="AD4999" s="28">
        <f>+SUMIF('Input Sheet'!$S:$S,$AL4999,'Input Sheet'!H:H)</f>
        <v>0</v>
      </c>
      <c r="AE4999" s="28">
        <f>+SUMIF('Input Sheet'!$S:$S,$AL4999,'Input Sheet'!I:I)</f>
        <v>0</v>
      </c>
      <c r="AF4999" s="28">
        <f>+SUMIF('Input Sheet'!$S:$S,$AL4999,'Input Sheet'!J:J)</f>
        <v>0</v>
      </c>
      <c r="AG4999" s="28">
        <f>+SUMIF('Input Sheet'!$S:$S,$AL4999,'Input Sheet'!K:K)</f>
        <v>0</v>
      </c>
      <c r="AH4999" s="28">
        <f>+SUMIF('Input Sheet'!$S:$S,$AL4999,'Input Sheet'!L:L)</f>
        <v>0</v>
      </c>
      <c r="AI4999" s="28">
        <f>+SUMIF('Input Sheet'!$S:$S,$AL4999,'Input Sheet'!M:M)</f>
        <v>0</v>
      </c>
      <c r="AJ4999" s="28">
        <f>+SUMIF('Input Sheet'!$S:$S,$AL4999,'Input Sheet'!N:N)</f>
        <v>0</v>
      </c>
      <c r="AL4999" s="27" t="str">
        <f t="shared" si="391"/>
        <v>190-7333</v>
      </c>
      <c r="AM4999" s="34" t="str">
        <f t="shared" si="394"/>
        <v>Admin &amp; Other</v>
      </c>
      <c r="AN4999" s="34" t="str">
        <f t="shared" si="395"/>
        <v>Admin &amp; OtherOther Overheads as % of Total Gross Profit</v>
      </c>
    </row>
    <row r="5000" spans="1:40" x14ac:dyDescent="0.25">
      <c r="A5000" s="40">
        <v>45231</v>
      </c>
      <c r="B5000" s="27" t="s">
        <v>104</v>
      </c>
      <c r="C5000" s="27" t="s">
        <v>104</v>
      </c>
      <c r="D5000" s="27">
        <v>7457</v>
      </c>
      <c r="E5000" s="27">
        <v>190</v>
      </c>
      <c r="G5000" s="27" t="s">
        <v>1121</v>
      </c>
      <c r="H5000" s="34" t="s">
        <v>644</v>
      </c>
      <c r="I5000" s="34" t="s">
        <v>645</v>
      </c>
      <c r="J5000" s="34" t="str">
        <f t="shared" si="392"/>
        <v>Admin &amp; OtherOther Overheads as % of Total Gross Profit</v>
      </c>
      <c r="K5000" s="34" t="str">
        <f t="shared" si="393"/>
        <v>190General Expenses</v>
      </c>
      <c r="L5000" s="28">
        <f>+SUMIF('TB 4-24'!M:M,$AL5000,'TB 4-24'!G:G)</f>
        <v>0</v>
      </c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Y5000" s="28">
        <f>+SUMIF('Input Sheet'!$S:$S,$AL5000,'Input Sheet'!C:C)</f>
        <v>0</v>
      </c>
      <c r="Z5000" s="28">
        <f>+SUMIF('Input Sheet'!$S:$S,$AL5000,'Input Sheet'!D:D)</f>
        <v>0</v>
      </c>
      <c r="AA5000" s="28">
        <f>+SUMIF('Input Sheet'!$S:$S,$AL5000,'Input Sheet'!E:E)</f>
        <v>0</v>
      </c>
      <c r="AB5000" s="28">
        <f>+SUMIF('Input Sheet'!$S:$S,$AL5000,'Input Sheet'!F:F)</f>
        <v>0</v>
      </c>
      <c r="AC5000" s="28">
        <f>+SUMIF('Input Sheet'!$S:$S,$AL5000,'Input Sheet'!G:G)</f>
        <v>0</v>
      </c>
      <c r="AD5000" s="28">
        <f>+SUMIF('Input Sheet'!$S:$S,$AL5000,'Input Sheet'!H:H)</f>
        <v>0</v>
      </c>
      <c r="AE5000" s="28">
        <f>+SUMIF('Input Sheet'!$S:$S,$AL5000,'Input Sheet'!I:I)</f>
        <v>0</v>
      </c>
      <c r="AF5000" s="28">
        <f>+SUMIF('Input Sheet'!$S:$S,$AL5000,'Input Sheet'!J:J)</f>
        <v>0</v>
      </c>
      <c r="AG5000" s="28">
        <f>+SUMIF('Input Sheet'!$S:$S,$AL5000,'Input Sheet'!K:K)</f>
        <v>0</v>
      </c>
      <c r="AH5000" s="28">
        <f>+SUMIF('Input Sheet'!$S:$S,$AL5000,'Input Sheet'!L:L)</f>
        <v>0</v>
      </c>
      <c r="AI5000" s="28">
        <f>+SUMIF('Input Sheet'!$S:$S,$AL5000,'Input Sheet'!M:M)</f>
        <v>0</v>
      </c>
      <c r="AJ5000" s="28">
        <f>+SUMIF('Input Sheet'!$S:$S,$AL5000,'Input Sheet'!N:N)</f>
        <v>0</v>
      </c>
      <c r="AL5000" s="27" t="str">
        <f t="shared" si="391"/>
        <v>190-7457</v>
      </c>
      <c r="AM5000" s="34" t="str">
        <f t="shared" si="394"/>
        <v>Admin &amp; Other</v>
      </c>
      <c r="AN5000" s="34" t="str">
        <f t="shared" si="395"/>
        <v>Admin &amp; OtherOther Overheads as % of Total Gross Profit</v>
      </c>
    </row>
    <row r="5001" spans="1:40" x14ac:dyDescent="0.25">
      <c r="A5001" s="40">
        <v>45231</v>
      </c>
      <c r="B5001" s="27" t="s">
        <v>104</v>
      </c>
      <c r="C5001" s="27" t="s">
        <v>104</v>
      </c>
      <c r="D5001" s="27">
        <v>7430</v>
      </c>
      <c r="E5001" s="27">
        <v>150</v>
      </c>
      <c r="G5001" s="27" t="s">
        <v>85</v>
      </c>
      <c r="H5001" s="34" t="s">
        <v>109</v>
      </c>
      <c r="I5001" s="34" t="s">
        <v>110</v>
      </c>
      <c r="J5001" s="34" t="str">
        <f t="shared" si="392"/>
        <v>OverallOther Income</v>
      </c>
      <c r="K5001" s="34" t="s">
        <v>109</v>
      </c>
      <c r="L5001" s="28">
        <f>+SUMIF('TB 4-24'!M:M,$AL5001,'TB 4-24'!G:G)</f>
        <v>0</v>
      </c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Y5001" s="28">
        <f>+SUMIF('Input Sheet'!$S:$S,$AL5001,'Input Sheet'!C:C)</f>
        <v>0</v>
      </c>
      <c r="Z5001" s="28">
        <f>+SUMIF('Input Sheet'!$S:$S,$AL5001,'Input Sheet'!D:D)</f>
        <v>0</v>
      </c>
      <c r="AA5001" s="28">
        <f>+SUMIF('Input Sheet'!$S:$S,$AL5001,'Input Sheet'!E:E)</f>
        <v>0</v>
      </c>
      <c r="AB5001" s="28">
        <f>+SUMIF('Input Sheet'!$S:$S,$AL5001,'Input Sheet'!F:F)</f>
        <v>0</v>
      </c>
      <c r="AC5001" s="28">
        <f>+SUMIF('Input Sheet'!$S:$S,$AL5001,'Input Sheet'!G:G)</f>
        <v>0</v>
      </c>
      <c r="AD5001" s="28">
        <f>+SUMIF('Input Sheet'!$S:$S,$AL5001,'Input Sheet'!H:H)</f>
        <v>0</v>
      </c>
      <c r="AE5001" s="28">
        <f>+SUMIF('Input Sheet'!$S:$S,$AL5001,'Input Sheet'!I:I)</f>
        <v>0</v>
      </c>
      <c r="AF5001" s="28">
        <f>+SUMIF('Input Sheet'!$S:$S,$AL5001,'Input Sheet'!J:J)</f>
        <v>0</v>
      </c>
      <c r="AG5001" s="28">
        <f>+SUMIF('Input Sheet'!$S:$S,$AL5001,'Input Sheet'!K:K)</f>
        <v>0</v>
      </c>
      <c r="AH5001" s="28">
        <f>+SUMIF('Input Sheet'!$S:$S,$AL5001,'Input Sheet'!L:L)</f>
        <v>0</v>
      </c>
      <c r="AI5001" s="28">
        <f>+SUMIF('Input Sheet'!$S:$S,$AL5001,'Input Sheet'!M:M)</f>
        <v>0</v>
      </c>
      <c r="AJ5001" s="28">
        <f>+SUMIF('Input Sheet'!$S:$S,$AL5001,'Input Sheet'!N:N)</f>
        <v>0</v>
      </c>
      <c r="AL5001" s="27" t="str">
        <f t="shared" si="391"/>
        <v>150-7430</v>
      </c>
      <c r="AM5001" s="34" t="s">
        <v>109</v>
      </c>
      <c r="AN5001" s="34" t="s">
        <v>1135</v>
      </c>
    </row>
    <row r="5002" spans="1:40" x14ac:dyDescent="0.25">
      <c r="A5002" s="40">
        <v>45261</v>
      </c>
      <c r="B5002" s="27" t="s">
        <v>104</v>
      </c>
      <c r="C5002" s="27" t="s">
        <v>104</v>
      </c>
      <c r="D5002" s="27">
        <v>3145</v>
      </c>
      <c r="E5002" s="27">
        <v>440</v>
      </c>
      <c r="G5002" s="27" t="s">
        <v>110</v>
      </c>
      <c r="H5002" s="34" t="s">
        <v>109</v>
      </c>
      <c r="I5002" s="34" t="s">
        <v>110</v>
      </c>
      <c r="J5002" s="34" t="str">
        <f t="shared" si="392"/>
        <v>OverallOther Income</v>
      </c>
      <c r="K5002" s="34" t="s">
        <v>109</v>
      </c>
      <c r="L5002" s="28">
        <f>+SUMIF('TB 4-24'!M:M,$AL5002,'TB 4-24'!G:G)</f>
        <v>0</v>
      </c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Y5002" s="28">
        <f>+SUMIF('Input Sheet'!$S:$S,$AL5002,'Input Sheet'!C:C)</f>
        <v>0</v>
      </c>
      <c r="Z5002" s="28">
        <f>+SUMIF('Input Sheet'!$S:$S,$AL5002,'Input Sheet'!D:D)</f>
        <v>0</v>
      </c>
      <c r="AA5002" s="28">
        <f>+SUMIF('Input Sheet'!$S:$S,$AL5002,'Input Sheet'!E:E)</f>
        <v>0</v>
      </c>
      <c r="AB5002" s="28">
        <f>+SUMIF('Input Sheet'!$S:$S,$AL5002,'Input Sheet'!F:F)</f>
        <v>0</v>
      </c>
      <c r="AC5002" s="28">
        <f>+SUMIF('Input Sheet'!$S:$S,$AL5002,'Input Sheet'!G:G)</f>
        <v>0</v>
      </c>
      <c r="AD5002" s="28">
        <f>+SUMIF('Input Sheet'!$S:$S,$AL5002,'Input Sheet'!H:H)</f>
        <v>0</v>
      </c>
      <c r="AE5002" s="28">
        <f>+SUMIF('Input Sheet'!$S:$S,$AL5002,'Input Sheet'!I:I)</f>
        <v>0</v>
      </c>
      <c r="AF5002" s="28">
        <f>+SUMIF('Input Sheet'!$S:$S,$AL5002,'Input Sheet'!J:J)</f>
        <v>0</v>
      </c>
      <c r="AG5002" s="28">
        <f>+SUMIF('Input Sheet'!$S:$S,$AL5002,'Input Sheet'!K:K)</f>
        <v>0</v>
      </c>
      <c r="AH5002" s="28">
        <f>+SUMIF('Input Sheet'!$S:$S,$AL5002,'Input Sheet'!L:L)</f>
        <v>0</v>
      </c>
      <c r="AI5002" s="28">
        <f>+SUMIF('Input Sheet'!$S:$S,$AL5002,'Input Sheet'!M:M)</f>
        <v>0</v>
      </c>
      <c r="AJ5002" s="28">
        <f>+SUMIF('Input Sheet'!$S:$S,$AL5002,'Input Sheet'!N:N)</f>
        <v>0</v>
      </c>
      <c r="AL5002" s="27" t="str">
        <f t="shared" si="391"/>
        <v>440-3145</v>
      </c>
      <c r="AM5002" s="34" t="s">
        <v>109</v>
      </c>
      <c r="AN5002" s="34" t="s">
        <v>1135</v>
      </c>
    </row>
    <row r="5003" spans="1:40" x14ac:dyDescent="0.25">
      <c r="A5003" s="40">
        <v>45323</v>
      </c>
      <c r="B5003" s="40" t="s">
        <v>104</v>
      </c>
      <c r="C5003" s="27" t="s">
        <v>104</v>
      </c>
      <c r="D5003" s="27">
        <v>7570</v>
      </c>
      <c r="E5003" s="27">
        <v>190</v>
      </c>
      <c r="F5003" s="27" t="s">
        <v>560</v>
      </c>
      <c r="G5003" s="27" t="s">
        <v>86</v>
      </c>
      <c r="H5003" s="34" t="s">
        <v>644</v>
      </c>
      <c r="I5003" s="34" t="s">
        <v>645</v>
      </c>
      <c r="J5003" s="34" t="str">
        <f t="shared" si="392"/>
        <v>Admin &amp; OtherOther Overheads as % of Total Gross Profit</v>
      </c>
      <c r="K5003" s="34" t="str">
        <f t="shared" ref="K5003:K5009" si="396">+E5003&amp;G5003</f>
        <v>190Equipment Maintenance</v>
      </c>
      <c r="L5003" s="28">
        <f>+SUMIF('TB 4-24'!M:M,$AL5003,'TB 4-24'!G:G)</f>
        <v>0</v>
      </c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Y5003" s="28">
        <f>+SUMIF('Input Sheet'!$S:$S,$AL5003,'Input Sheet'!C:C)</f>
        <v>0</v>
      </c>
      <c r="Z5003" s="28">
        <f>+SUMIF('Input Sheet'!$S:$S,$AL5003,'Input Sheet'!D:D)</f>
        <v>0</v>
      </c>
      <c r="AA5003" s="28">
        <f>+SUMIF('Input Sheet'!$S:$S,$AL5003,'Input Sheet'!E:E)</f>
        <v>0</v>
      </c>
      <c r="AB5003" s="28">
        <f>+SUMIF('Input Sheet'!$S:$S,$AL5003,'Input Sheet'!F:F)</f>
        <v>0</v>
      </c>
      <c r="AC5003" s="28">
        <f>+SUMIF('Input Sheet'!$S:$S,$AL5003,'Input Sheet'!G:G)</f>
        <v>0</v>
      </c>
      <c r="AD5003" s="28">
        <f>+SUMIF('Input Sheet'!$S:$S,$AL5003,'Input Sheet'!H:H)</f>
        <v>0</v>
      </c>
      <c r="AE5003" s="28">
        <f>+SUMIF('Input Sheet'!$S:$S,$AL5003,'Input Sheet'!I:I)</f>
        <v>0</v>
      </c>
      <c r="AF5003" s="28">
        <f>+SUMIF('Input Sheet'!$S:$S,$AL5003,'Input Sheet'!J:J)</f>
        <v>0</v>
      </c>
      <c r="AG5003" s="28">
        <f>+SUMIF('Input Sheet'!$S:$S,$AL5003,'Input Sheet'!K:K)</f>
        <v>0</v>
      </c>
      <c r="AH5003" s="28">
        <f>+SUMIF('Input Sheet'!$S:$S,$AL5003,'Input Sheet'!L:L)</f>
        <v>0</v>
      </c>
      <c r="AI5003" s="28">
        <f>+SUMIF('Input Sheet'!$S:$S,$AL5003,'Input Sheet'!M:M)</f>
        <v>0</v>
      </c>
      <c r="AJ5003" s="28">
        <f>+SUMIF('Input Sheet'!$S:$S,$AL5003,'Input Sheet'!N:N)</f>
        <v>0</v>
      </c>
      <c r="AL5003" s="27" t="str">
        <f t="shared" si="391"/>
        <v>190-7570</v>
      </c>
      <c r="AM5003" s="34" t="str">
        <f t="shared" ref="AM5003:AM5009" si="397">H5003</f>
        <v>Admin &amp; Other</v>
      </c>
      <c r="AN5003" s="34" t="str">
        <f t="shared" ref="AN5003:AN5009" si="398">J5003</f>
        <v>Admin &amp; OtherOther Overheads as % of Total Gross Profit</v>
      </c>
    </row>
    <row r="5004" spans="1:40" x14ac:dyDescent="0.25">
      <c r="A5004" s="40">
        <v>45352</v>
      </c>
      <c r="B5004" s="40" t="s">
        <v>104</v>
      </c>
      <c r="C5004" s="27" t="s">
        <v>104</v>
      </c>
      <c r="D5004" s="27" t="s">
        <v>1142</v>
      </c>
      <c r="E5004" s="27">
        <v>200</v>
      </c>
      <c r="G5004" s="27" t="s">
        <v>1143</v>
      </c>
      <c r="H5004" s="34" t="s">
        <v>789</v>
      </c>
      <c r="I5004" s="34" t="s">
        <v>797</v>
      </c>
      <c r="J5004" s="34" t="str">
        <f>+H5004&amp;I5004</f>
        <v>New VehicleRetail Gross p.u.</v>
      </c>
      <c r="K5004" s="34" t="str">
        <f t="shared" si="396"/>
        <v>200Sales - Hilux Hybrid</v>
      </c>
      <c r="L5004" s="28">
        <f>+SUMIF('TB 4-24'!M:M,$AL5004,'TB 4-24'!G:G)</f>
        <v>0</v>
      </c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Y5004" s="28">
        <f>+SUMIF('Input Sheet'!$S:$S,$AL5004,'Input Sheet'!C:C)</f>
        <v>0</v>
      </c>
      <c r="Z5004" s="28">
        <f>+SUMIF('Input Sheet'!$S:$S,$AL5004,'Input Sheet'!D:D)</f>
        <v>0</v>
      </c>
      <c r="AA5004" s="28">
        <f>+SUMIF('Input Sheet'!$S:$S,$AL5004,'Input Sheet'!E:E)</f>
        <v>0</v>
      </c>
      <c r="AB5004" s="28">
        <f>+SUMIF('Input Sheet'!$S:$S,$AL5004,'Input Sheet'!F:F)</f>
        <v>0</v>
      </c>
      <c r="AC5004" s="28">
        <f>+SUMIF('Input Sheet'!$S:$S,$AL5004,'Input Sheet'!G:G)</f>
        <v>0</v>
      </c>
      <c r="AD5004" s="28">
        <f>+SUMIF('Input Sheet'!$S:$S,$AL5004,'Input Sheet'!H:H)</f>
        <v>0</v>
      </c>
      <c r="AE5004" s="28">
        <f>+SUMIF('Input Sheet'!$S:$S,$AL5004,'Input Sheet'!I:I)</f>
        <v>0</v>
      </c>
      <c r="AF5004" s="28">
        <f>+SUMIF('Input Sheet'!$S:$S,$AL5004,'Input Sheet'!J:J)</f>
        <v>0</v>
      </c>
      <c r="AG5004" s="28">
        <f>+SUMIF('Input Sheet'!$S:$S,$AL5004,'Input Sheet'!K:K)</f>
        <v>0</v>
      </c>
      <c r="AH5004" s="28">
        <f>+SUMIF('Input Sheet'!$S:$S,$AL5004,'Input Sheet'!L:L)</f>
        <v>0</v>
      </c>
      <c r="AI5004" s="28">
        <f>+SUMIF('Input Sheet'!$S:$S,$AL5004,'Input Sheet'!M:M)</f>
        <v>0</v>
      </c>
      <c r="AJ5004" s="28">
        <f>+SUMIF('Input Sheet'!$S:$S,$AL5004,'Input Sheet'!N:N)</f>
        <v>0</v>
      </c>
      <c r="AL5004" s="27" t="str">
        <f t="shared" si="391"/>
        <v>200-3091R</v>
      </c>
      <c r="AM5004" s="34" t="str">
        <f t="shared" si="397"/>
        <v>New Vehicle</v>
      </c>
      <c r="AN5004" s="34" t="str">
        <f t="shared" si="398"/>
        <v>New VehicleRetail Gross p.u.</v>
      </c>
    </row>
    <row r="5005" spans="1:40" x14ac:dyDescent="0.25">
      <c r="A5005" s="40">
        <v>45352</v>
      </c>
      <c r="B5005" s="40" t="s">
        <v>104</v>
      </c>
      <c r="C5005" s="27" t="s">
        <v>104</v>
      </c>
      <c r="D5005" s="27" t="s">
        <v>1144</v>
      </c>
      <c r="E5005" s="27">
        <v>112</v>
      </c>
      <c r="G5005" s="27" t="s">
        <v>1145</v>
      </c>
      <c r="H5005" s="34" t="s">
        <v>1146</v>
      </c>
      <c r="I5005" s="34" t="s">
        <v>797</v>
      </c>
      <c r="J5005" s="34" t="str">
        <f t="shared" ref="J5005:J5009" si="399">+H5005&amp;I5005</f>
        <v>LEX New VehicleRetail Gross p.u.</v>
      </c>
      <c r="K5005" s="34" t="str">
        <f t="shared" si="396"/>
        <v>112Sales -  LBX</v>
      </c>
      <c r="L5005" s="28">
        <f>+SUMIF('TB 4-24'!M:M,$AL5005,'TB 4-24'!G:G)</f>
        <v>0</v>
      </c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Y5005" s="28">
        <f>+SUMIF('Input Sheet'!$S:$S,$AL5005,'Input Sheet'!C:C)</f>
        <v>0</v>
      </c>
      <c r="Z5005" s="28">
        <f>+SUMIF('Input Sheet'!$S:$S,$AL5005,'Input Sheet'!D:D)</f>
        <v>0</v>
      </c>
      <c r="AA5005" s="28">
        <f>+SUMIF('Input Sheet'!$S:$S,$AL5005,'Input Sheet'!E:E)</f>
        <v>0</v>
      </c>
      <c r="AB5005" s="28">
        <f>+SUMIF('Input Sheet'!$S:$S,$AL5005,'Input Sheet'!F:F)</f>
        <v>0</v>
      </c>
      <c r="AC5005" s="28">
        <f>+SUMIF('Input Sheet'!$S:$S,$AL5005,'Input Sheet'!G:G)</f>
        <v>0</v>
      </c>
      <c r="AD5005" s="28">
        <f>+SUMIF('Input Sheet'!$S:$S,$AL5005,'Input Sheet'!H:H)</f>
        <v>0</v>
      </c>
      <c r="AE5005" s="28">
        <f>+SUMIF('Input Sheet'!$S:$S,$AL5005,'Input Sheet'!I:I)</f>
        <v>0</v>
      </c>
      <c r="AF5005" s="28">
        <f>+SUMIF('Input Sheet'!$S:$S,$AL5005,'Input Sheet'!J:J)</f>
        <v>0</v>
      </c>
      <c r="AG5005" s="28">
        <f>+SUMIF('Input Sheet'!$S:$S,$AL5005,'Input Sheet'!K:K)</f>
        <v>0</v>
      </c>
      <c r="AH5005" s="28">
        <f>+SUMIF('Input Sheet'!$S:$S,$AL5005,'Input Sheet'!L:L)</f>
        <v>0</v>
      </c>
      <c r="AI5005" s="28">
        <f>+SUMIF('Input Sheet'!$S:$S,$AL5005,'Input Sheet'!M:M)</f>
        <v>0</v>
      </c>
      <c r="AJ5005" s="28">
        <f>+SUMIF('Input Sheet'!$S:$S,$AL5005,'Input Sheet'!N:N)</f>
        <v>0</v>
      </c>
      <c r="AL5005" s="27" t="str">
        <f t="shared" si="391"/>
        <v>112-3081R</v>
      </c>
      <c r="AM5005" s="34" t="str">
        <f t="shared" si="397"/>
        <v>LEX New Vehicle</v>
      </c>
      <c r="AN5005" s="34" t="str">
        <f t="shared" si="398"/>
        <v>LEX New VehicleRetail Gross p.u.</v>
      </c>
    </row>
    <row r="5006" spans="1:40" x14ac:dyDescent="0.25">
      <c r="A5006" s="40">
        <v>45352</v>
      </c>
      <c r="B5006" s="40" t="s">
        <v>104</v>
      </c>
      <c r="C5006" s="27" t="s">
        <v>104</v>
      </c>
      <c r="D5006" s="27" t="s">
        <v>1147</v>
      </c>
      <c r="E5006" s="27">
        <v>200</v>
      </c>
      <c r="G5006" s="27" t="s">
        <v>1148</v>
      </c>
      <c r="H5006" s="34" t="s">
        <v>1031</v>
      </c>
      <c r="I5006" s="34" t="s">
        <v>797</v>
      </c>
      <c r="J5006" s="34" t="str">
        <f t="shared" si="399"/>
        <v>Used VehicleRetail Gross p.u.</v>
      </c>
      <c r="K5006" s="34" t="str">
        <f t="shared" si="396"/>
        <v>200COGS-Hilux Hybrid</v>
      </c>
      <c r="L5006" s="28">
        <f>+SUMIF('TB 4-24'!M:M,$AL5006,'TB 4-24'!G:G)</f>
        <v>0</v>
      </c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Y5006" s="28">
        <f>+SUMIF('Input Sheet'!$S:$S,$AL5006,'Input Sheet'!C:C)</f>
        <v>0</v>
      </c>
      <c r="Z5006" s="28">
        <f>+SUMIF('Input Sheet'!$S:$S,$AL5006,'Input Sheet'!D:D)</f>
        <v>0</v>
      </c>
      <c r="AA5006" s="28">
        <f>+SUMIF('Input Sheet'!$S:$S,$AL5006,'Input Sheet'!E:E)</f>
        <v>0</v>
      </c>
      <c r="AB5006" s="28">
        <f>+SUMIF('Input Sheet'!$S:$S,$AL5006,'Input Sheet'!F:F)</f>
        <v>0</v>
      </c>
      <c r="AC5006" s="28">
        <f>+SUMIF('Input Sheet'!$S:$S,$AL5006,'Input Sheet'!G:G)</f>
        <v>0</v>
      </c>
      <c r="AD5006" s="28">
        <f>+SUMIF('Input Sheet'!$S:$S,$AL5006,'Input Sheet'!H:H)</f>
        <v>0</v>
      </c>
      <c r="AE5006" s="28">
        <f>+SUMIF('Input Sheet'!$S:$S,$AL5006,'Input Sheet'!I:I)</f>
        <v>0</v>
      </c>
      <c r="AF5006" s="28">
        <f>+SUMIF('Input Sheet'!$S:$S,$AL5006,'Input Sheet'!J:J)</f>
        <v>0</v>
      </c>
      <c r="AG5006" s="28">
        <f>+SUMIF('Input Sheet'!$S:$S,$AL5006,'Input Sheet'!K:K)</f>
        <v>0</v>
      </c>
      <c r="AH5006" s="28">
        <f>+SUMIF('Input Sheet'!$S:$S,$AL5006,'Input Sheet'!L:L)</f>
        <v>0</v>
      </c>
      <c r="AI5006" s="28">
        <f>+SUMIF('Input Sheet'!$S:$S,$AL5006,'Input Sheet'!M:M)</f>
        <v>0</v>
      </c>
      <c r="AJ5006" s="28">
        <f>+SUMIF('Input Sheet'!$S:$S,$AL5006,'Input Sheet'!N:N)</f>
        <v>0</v>
      </c>
      <c r="AL5006" s="27" t="str">
        <f t="shared" si="391"/>
        <v>200-4091R</v>
      </c>
      <c r="AM5006" s="34" t="str">
        <f t="shared" si="397"/>
        <v>Used Vehicle</v>
      </c>
      <c r="AN5006" s="34" t="str">
        <f t="shared" si="398"/>
        <v>Used VehicleRetail Gross p.u.</v>
      </c>
    </row>
    <row r="5007" spans="1:40" x14ac:dyDescent="0.25">
      <c r="A5007" s="40">
        <v>45352</v>
      </c>
      <c r="B5007" s="40" t="s">
        <v>104</v>
      </c>
      <c r="C5007" s="27" t="s">
        <v>104</v>
      </c>
      <c r="D5007" s="27" t="s">
        <v>1149</v>
      </c>
      <c r="E5007" s="27">
        <v>112</v>
      </c>
      <c r="G5007" s="27" t="s">
        <v>1150</v>
      </c>
      <c r="H5007" s="34" t="s">
        <v>1146</v>
      </c>
      <c r="I5007" s="34" t="s">
        <v>797</v>
      </c>
      <c r="J5007" s="34" t="str">
        <f t="shared" si="399"/>
        <v>LEX New VehicleRetail Gross p.u.</v>
      </c>
      <c r="K5007" s="34" t="str">
        <f t="shared" si="396"/>
        <v>112COGS - LBX</v>
      </c>
      <c r="L5007" s="28">
        <f>+SUMIF('TB 4-24'!M:M,$AL5007,'TB 4-24'!G:G)</f>
        <v>0</v>
      </c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Y5007" s="28">
        <f>+SUMIF('Input Sheet'!$S:$S,$AL5007,'Input Sheet'!C:C)</f>
        <v>0</v>
      </c>
      <c r="Z5007" s="28">
        <f>+SUMIF('Input Sheet'!$S:$S,$AL5007,'Input Sheet'!D:D)</f>
        <v>0</v>
      </c>
      <c r="AA5007" s="28">
        <f>+SUMIF('Input Sheet'!$S:$S,$AL5007,'Input Sheet'!E:E)</f>
        <v>0</v>
      </c>
      <c r="AB5007" s="28">
        <f>+SUMIF('Input Sheet'!$S:$S,$AL5007,'Input Sheet'!F:F)</f>
        <v>0</v>
      </c>
      <c r="AC5007" s="28">
        <f>+SUMIF('Input Sheet'!$S:$S,$AL5007,'Input Sheet'!G:G)</f>
        <v>0</v>
      </c>
      <c r="AD5007" s="28">
        <f>+SUMIF('Input Sheet'!$S:$S,$AL5007,'Input Sheet'!H:H)</f>
        <v>0</v>
      </c>
      <c r="AE5007" s="28">
        <f>+SUMIF('Input Sheet'!$S:$S,$AL5007,'Input Sheet'!I:I)</f>
        <v>0</v>
      </c>
      <c r="AF5007" s="28">
        <f>+SUMIF('Input Sheet'!$S:$S,$AL5007,'Input Sheet'!J:J)</f>
        <v>0</v>
      </c>
      <c r="AG5007" s="28">
        <f>+SUMIF('Input Sheet'!$S:$S,$AL5007,'Input Sheet'!K:K)</f>
        <v>0</v>
      </c>
      <c r="AH5007" s="28">
        <f>+SUMIF('Input Sheet'!$S:$S,$AL5007,'Input Sheet'!L:L)</f>
        <v>0</v>
      </c>
      <c r="AI5007" s="28">
        <f>+SUMIF('Input Sheet'!$S:$S,$AL5007,'Input Sheet'!M:M)</f>
        <v>0</v>
      </c>
      <c r="AJ5007" s="28">
        <f>+SUMIF('Input Sheet'!$S:$S,$AL5007,'Input Sheet'!N:N)</f>
        <v>0</v>
      </c>
      <c r="AL5007" s="27" t="str">
        <f t="shared" si="391"/>
        <v>112-4081R</v>
      </c>
      <c r="AM5007" s="34" t="str">
        <f t="shared" si="397"/>
        <v>LEX New Vehicle</v>
      </c>
      <c r="AN5007" s="34" t="str">
        <f t="shared" si="398"/>
        <v>LEX New VehicleRetail Gross p.u.</v>
      </c>
    </row>
    <row r="5008" spans="1:40" x14ac:dyDescent="0.25">
      <c r="A5008" s="40">
        <v>45352</v>
      </c>
      <c r="B5008" s="40" t="s">
        <v>104</v>
      </c>
      <c r="C5008" s="27" t="s">
        <v>104</v>
      </c>
      <c r="D5008" s="27">
        <v>7550</v>
      </c>
      <c r="E5008" s="27">
        <v>190</v>
      </c>
      <c r="G5008" s="27" t="s">
        <v>74</v>
      </c>
      <c r="H5008" s="34" t="s">
        <v>644</v>
      </c>
      <c r="I5008" s="34" t="s">
        <v>645</v>
      </c>
      <c r="J5008" s="34" t="str">
        <f t="shared" si="399"/>
        <v>Admin &amp; OtherOther Overheads as % of Total Gross Profit</v>
      </c>
      <c r="K5008" s="34" t="str">
        <f t="shared" si="396"/>
        <v>190Training</v>
      </c>
      <c r="L5008" s="28">
        <f>+SUMIF('TB 4-24'!M:M,$AL5008,'TB 4-24'!G:G)</f>
        <v>0</v>
      </c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Y5008" s="28">
        <f>+SUMIF('Input Sheet'!$S:$S,$AL5008,'Input Sheet'!C:C)</f>
        <v>0</v>
      </c>
      <c r="Z5008" s="28">
        <f>+SUMIF('Input Sheet'!$S:$S,$AL5008,'Input Sheet'!D:D)</f>
        <v>0</v>
      </c>
      <c r="AA5008" s="28">
        <f>+SUMIF('Input Sheet'!$S:$S,$AL5008,'Input Sheet'!E:E)</f>
        <v>0</v>
      </c>
      <c r="AB5008" s="28">
        <f>+SUMIF('Input Sheet'!$S:$S,$AL5008,'Input Sheet'!F:F)</f>
        <v>0</v>
      </c>
      <c r="AC5008" s="28">
        <f>+SUMIF('Input Sheet'!$S:$S,$AL5008,'Input Sheet'!G:G)</f>
        <v>0</v>
      </c>
      <c r="AD5008" s="28">
        <f>+SUMIF('Input Sheet'!$S:$S,$AL5008,'Input Sheet'!H:H)</f>
        <v>0</v>
      </c>
      <c r="AE5008" s="28">
        <f>+SUMIF('Input Sheet'!$S:$S,$AL5008,'Input Sheet'!I:I)</f>
        <v>0</v>
      </c>
      <c r="AF5008" s="28">
        <f>+SUMIF('Input Sheet'!$S:$S,$AL5008,'Input Sheet'!J:J)</f>
        <v>0</v>
      </c>
      <c r="AG5008" s="28">
        <f>+SUMIF('Input Sheet'!$S:$S,$AL5008,'Input Sheet'!K:K)</f>
        <v>0</v>
      </c>
      <c r="AH5008" s="28">
        <f>+SUMIF('Input Sheet'!$S:$S,$AL5008,'Input Sheet'!L:L)</f>
        <v>0</v>
      </c>
      <c r="AI5008" s="28">
        <f>+SUMIF('Input Sheet'!$S:$S,$AL5008,'Input Sheet'!M:M)</f>
        <v>0</v>
      </c>
      <c r="AJ5008" s="28">
        <f>+SUMIF('Input Sheet'!$S:$S,$AL5008,'Input Sheet'!N:N)</f>
        <v>0</v>
      </c>
      <c r="AL5008" s="27" t="str">
        <f t="shared" si="391"/>
        <v>190-7550</v>
      </c>
      <c r="AM5008" s="34" t="str">
        <f t="shared" si="397"/>
        <v>Admin &amp; Other</v>
      </c>
      <c r="AN5008" s="34" t="str">
        <f t="shared" si="398"/>
        <v>Admin &amp; OtherOther Overheads as % of Total Gross Profit</v>
      </c>
    </row>
    <row r="5009" spans="1:40" x14ac:dyDescent="0.25">
      <c r="A5009" s="40">
        <v>45352</v>
      </c>
      <c r="B5009" s="40" t="s">
        <v>104</v>
      </c>
      <c r="C5009" s="27" t="s">
        <v>104</v>
      </c>
      <c r="D5009" s="27">
        <v>7390</v>
      </c>
      <c r="E5009" s="27">
        <v>122</v>
      </c>
      <c r="G5009" s="27" t="s">
        <v>1151</v>
      </c>
      <c r="H5009" s="34" t="s">
        <v>644</v>
      </c>
      <c r="I5009" s="34" t="s">
        <v>645</v>
      </c>
      <c r="J5009" s="34" t="str">
        <f t="shared" si="399"/>
        <v>Admin &amp; OtherOther Overheads as % of Total Gross Profit</v>
      </c>
      <c r="K5009" s="34" t="str">
        <f t="shared" si="396"/>
        <v>122General Advertising</v>
      </c>
      <c r="L5009" s="28">
        <f>+SUMIF('TB 4-24'!M:M,$AL5009,'TB 4-24'!G:G)</f>
        <v>0</v>
      </c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Y5009" s="28">
        <f>+SUMIF('Input Sheet'!$S:$S,$AL5009,'Input Sheet'!C:C)</f>
        <v>0</v>
      </c>
      <c r="Z5009" s="28">
        <f>+SUMIF('Input Sheet'!$S:$S,$AL5009,'Input Sheet'!D:D)</f>
        <v>0</v>
      </c>
      <c r="AA5009" s="28">
        <f>+SUMIF('Input Sheet'!$S:$S,$AL5009,'Input Sheet'!E:E)</f>
        <v>0</v>
      </c>
      <c r="AB5009" s="28">
        <f>+SUMIF('Input Sheet'!$S:$S,$AL5009,'Input Sheet'!F:F)</f>
        <v>0</v>
      </c>
      <c r="AC5009" s="28">
        <f>+SUMIF('Input Sheet'!$S:$S,$AL5009,'Input Sheet'!G:G)</f>
        <v>0</v>
      </c>
      <c r="AD5009" s="28">
        <f>+SUMIF('Input Sheet'!$S:$S,$AL5009,'Input Sheet'!H:H)</f>
        <v>0</v>
      </c>
      <c r="AE5009" s="28">
        <f>+SUMIF('Input Sheet'!$S:$S,$AL5009,'Input Sheet'!I:I)</f>
        <v>0</v>
      </c>
      <c r="AF5009" s="28">
        <f>+SUMIF('Input Sheet'!$S:$S,$AL5009,'Input Sheet'!J:J)</f>
        <v>0</v>
      </c>
      <c r="AG5009" s="28">
        <f>+SUMIF('Input Sheet'!$S:$S,$AL5009,'Input Sheet'!K:K)</f>
        <v>0</v>
      </c>
      <c r="AH5009" s="28">
        <f>+SUMIF('Input Sheet'!$S:$S,$AL5009,'Input Sheet'!L:L)</f>
        <v>0</v>
      </c>
      <c r="AI5009" s="28">
        <f>+SUMIF('Input Sheet'!$S:$S,$AL5009,'Input Sheet'!M:M)</f>
        <v>0</v>
      </c>
      <c r="AJ5009" s="28">
        <f>+SUMIF('Input Sheet'!$S:$S,$AL5009,'Input Sheet'!N:N)</f>
        <v>0</v>
      </c>
      <c r="AL5009" s="27" t="str">
        <f t="shared" si="391"/>
        <v>122-7390</v>
      </c>
      <c r="AM5009" s="34" t="str">
        <f t="shared" si="397"/>
        <v>Admin &amp; Other</v>
      </c>
      <c r="AN5009" s="34" t="str">
        <f t="shared" si="398"/>
        <v>Admin &amp; OtherOther Overheads as % of Total Gross Profit</v>
      </c>
    </row>
    <row r="5010" spans="1:40" x14ac:dyDescent="0.25">
      <c r="A5010" s="40"/>
      <c r="B5010" s="40"/>
    </row>
    <row r="5011" spans="1:40" x14ac:dyDescent="0.25">
      <c r="A5011" s="40"/>
      <c r="B5011" s="40"/>
    </row>
    <row r="5012" spans="1:40" x14ac:dyDescent="0.25">
      <c r="A5012" s="40"/>
      <c r="B5012" s="40"/>
    </row>
    <row r="5013" spans="1:40" x14ac:dyDescent="0.25">
      <c r="A5013" s="40"/>
      <c r="B5013" s="40"/>
    </row>
    <row r="5014" spans="1:40" x14ac:dyDescent="0.25">
      <c r="A5014" s="40"/>
      <c r="B5014" s="40"/>
    </row>
    <row r="5015" spans="1:40" x14ac:dyDescent="0.25">
      <c r="A5015" s="40"/>
      <c r="B5015" s="40"/>
    </row>
    <row r="5016" spans="1:40" x14ac:dyDescent="0.25">
      <c r="A5016" s="40"/>
      <c r="B5016" s="40"/>
    </row>
    <row r="5017" spans="1:40" x14ac:dyDescent="0.25">
      <c r="A5017" s="40"/>
      <c r="B5017" s="40"/>
    </row>
    <row r="5018" spans="1:40" x14ac:dyDescent="0.25">
      <c r="A5018" s="40"/>
      <c r="B5018" s="40"/>
    </row>
    <row r="5019" spans="1:40" x14ac:dyDescent="0.25">
      <c r="A5019" s="40"/>
      <c r="B5019" s="40"/>
    </row>
    <row r="5020" spans="1:40" x14ac:dyDescent="0.25">
      <c r="A5020" s="40"/>
      <c r="B5020" s="40"/>
    </row>
    <row r="5021" spans="1:40" x14ac:dyDescent="0.25">
      <c r="A5021" s="40"/>
      <c r="B5021" s="40"/>
    </row>
    <row r="5022" spans="1:40" x14ac:dyDescent="0.25">
      <c r="A5022" s="40"/>
      <c r="B5022" s="40"/>
    </row>
    <row r="5023" spans="1:40" x14ac:dyDescent="0.25">
      <c r="A5023" s="40"/>
      <c r="B5023" s="40"/>
      <c r="Z5023" s="28"/>
    </row>
    <row r="5024" spans="1:40" x14ac:dyDescent="0.25">
      <c r="A5024" s="40"/>
      <c r="B5024" s="40"/>
    </row>
    <row r="5025" spans="1:2" x14ac:dyDescent="0.25">
      <c r="A5025" s="40"/>
      <c r="B5025" s="40"/>
    </row>
    <row r="5026" spans="1:2" x14ac:dyDescent="0.25">
      <c r="A5026" s="40"/>
      <c r="B5026" s="40"/>
    </row>
    <row r="5027" spans="1:2" x14ac:dyDescent="0.25">
      <c r="A5027" s="40"/>
      <c r="B5027" s="40"/>
    </row>
    <row r="5028" spans="1:2" x14ac:dyDescent="0.25">
      <c r="A5028" s="40"/>
      <c r="B5028" s="40"/>
    </row>
    <row r="5029" spans="1:2" x14ac:dyDescent="0.25">
      <c r="A5029" s="40"/>
      <c r="B5029" s="40"/>
    </row>
    <row r="5030" spans="1:2" x14ac:dyDescent="0.25">
      <c r="A5030" s="40"/>
      <c r="B5030" s="40"/>
    </row>
    <row r="5031" spans="1:2" x14ac:dyDescent="0.25">
      <c r="A5031" s="40"/>
      <c r="B5031" s="40"/>
    </row>
    <row r="5032" spans="1:2" x14ac:dyDescent="0.25">
      <c r="A5032" s="40"/>
      <c r="B5032" s="40"/>
    </row>
    <row r="5033" spans="1:2" x14ac:dyDescent="0.25">
      <c r="A5033" s="40"/>
      <c r="B5033" s="40"/>
    </row>
    <row r="5034" spans="1:2" x14ac:dyDescent="0.25">
      <c r="A5034" s="40"/>
      <c r="B5034" s="40"/>
    </row>
    <row r="5035" spans="1:2" x14ac:dyDescent="0.25">
      <c r="A5035" s="40"/>
      <c r="B5035" s="40"/>
    </row>
    <row r="5036" spans="1:2" x14ac:dyDescent="0.25">
      <c r="A5036" s="40"/>
      <c r="B5036" s="40"/>
    </row>
    <row r="5037" spans="1:2" x14ac:dyDescent="0.25">
      <c r="A5037" s="40"/>
      <c r="B5037" s="40"/>
    </row>
    <row r="5038" spans="1:2" x14ac:dyDescent="0.25">
      <c r="A5038" s="40"/>
      <c r="B5038" s="40"/>
    </row>
    <row r="5039" spans="1:2" x14ac:dyDescent="0.25">
      <c r="A5039" s="40"/>
      <c r="B5039" s="40"/>
    </row>
    <row r="5040" spans="1:2" x14ac:dyDescent="0.25">
      <c r="A5040" s="40"/>
      <c r="B5040" s="40"/>
    </row>
  </sheetData>
  <autoFilter ref="A1:AQ5009" xr:uid="{7CA6E363-EAB4-4447-A7A7-8F9BC06C11BF}"/>
  <conditionalFormatting sqref="AL1:AL1048576">
    <cfRule type="duplicateValues" dxfId="4" priority="2"/>
  </conditionalFormatting>
  <conditionalFormatting sqref="AL3:AL5009">
    <cfRule type="duplicateValues" dxfId="3" priority="3"/>
  </conditionalFormatting>
  <conditionalFormatting sqref="AL4990:AL4992">
    <cfRule type="duplicateValues" dxfId="2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FC83-2268-4751-BB00-321B802B373D}">
  <dimension ref="A1:BJ18"/>
  <sheetViews>
    <sheetView workbookViewId="0">
      <selection activeCell="G23" sqref="G23"/>
    </sheetView>
    <sheetView workbookViewId="1">
      <selection sqref="A1:C1"/>
    </sheetView>
    <sheetView workbookViewId="2">
      <selection sqref="A1:C1"/>
    </sheetView>
  </sheetViews>
  <sheetFormatPr defaultRowHeight="15" outlineLevelRow="1" x14ac:dyDescent="0.25"/>
  <cols>
    <col min="1" max="1" width="33.85546875" customWidth="1"/>
  </cols>
  <sheetData>
    <row r="1" spans="1:62" s="41" customFormat="1" ht="42" customHeight="1" x14ac:dyDescent="0.25">
      <c r="A1" s="231" t="s">
        <v>1164</v>
      </c>
      <c r="B1" s="232"/>
      <c r="C1" s="232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4"/>
      <c r="U1" s="44"/>
      <c r="V1" s="45"/>
      <c r="W1" s="44"/>
      <c r="X1" s="44"/>
      <c r="Y1" s="45"/>
      <c r="Z1" s="44"/>
      <c r="AA1" s="44"/>
      <c r="AB1" s="45"/>
      <c r="AC1" s="45"/>
      <c r="AD1" s="45"/>
      <c r="AE1" s="45"/>
      <c r="AF1" s="46"/>
      <c r="AG1" s="46"/>
      <c r="AH1" s="46"/>
      <c r="AI1" s="46">
        <f>'Manual Page'!A14</f>
        <v>45413</v>
      </c>
      <c r="AL1" s="47"/>
      <c r="BI1" s="48" t="s">
        <v>1153</v>
      </c>
      <c r="BJ1" s="48"/>
    </row>
    <row r="2" spans="1:62" s="41" customFormat="1" ht="15.75" thickBot="1" x14ac:dyDescent="0.3">
      <c r="AL2" s="47"/>
      <c r="BJ2" s="48"/>
    </row>
    <row r="3" spans="1:62" s="41" customFormat="1" ht="15.75" thickTop="1" x14ac:dyDescent="0.25">
      <c r="A3" s="49" t="s">
        <v>1154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1"/>
      <c r="AG3" s="51"/>
      <c r="AH3" s="51"/>
      <c r="AI3" s="52"/>
      <c r="AL3" s="47"/>
      <c r="BJ3" s="48"/>
    </row>
    <row r="4" spans="1:62" s="41" customFormat="1" x14ac:dyDescent="0.25">
      <c r="A4" s="53" t="s">
        <v>1154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5"/>
      <c r="AL4" s="47"/>
      <c r="BJ4" s="48"/>
    </row>
    <row r="5" spans="1:62" s="41" customFormat="1" ht="19.5" x14ac:dyDescent="0.25">
      <c r="A5" s="53" t="s">
        <v>1</v>
      </c>
      <c r="B5" s="56" t="s">
        <v>1155</v>
      </c>
      <c r="C5" s="66" t="s">
        <v>1156</v>
      </c>
      <c r="D5" s="57">
        <f>[3]Export!AE2</f>
        <v>45383</v>
      </c>
      <c r="E5" s="57">
        <f>[3]Export!AF2</f>
        <v>45413</v>
      </c>
      <c r="F5" s="57">
        <f>[3]Export!AG2</f>
        <v>45444</v>
      </c>
      <c r="G5" s="57">
        <f>[3]Export!AH2</f>
        <v>45474</v>
      </c>
      <c r="H5" s="57">
        <f>[3]Export!AI2</f>
        <v>45505</v>
      </c>
      <c r="I5" s="57">
        <f>[3]Export!AJ2</f>
        <v>45536</v>
      </c>
      <c r="J5" s="57">
        <f>[3]Export!AK2</f>
        <v>45566</v>
      </c>
      <c r="K5" s="57">
        <f>[3]Export!AL2</f>
        <v>45597</v>
      </c>
      <c r="L5" s="57">
        <f>[3]Export!AM2</f>
        <v>45627</v>
      </c>
      <c r="M5" s="57">
        <f>[3]Export!AN2</f>
        <v>45658</v>
      </c>
      <c r="N5" s="57">
        <f>[3]Export!AO2</f>
        <v>45689</v>
      </c>
      <c r="O5" s="57">
        <f>[3]Export!AP2</f>
        <v>45717</v>
      </c>
      <c r="P5" s="56" t="s">
        <v>1165</v>
      </c>
      <c r="Q5" s="56" t="s">
        <v>1166</v>
      </c>
      <c r="R5" s="56" t="s">
        <v>1167</v>
      </c>
      <c r="S5" s="56" t="s">
        <v>1157</v>
      </c>
      <c r="T5" s="57">
        <f>[3]Export!O2</f>
        <v>45383</v>
      </c>
      <c r="U5" s="57">
        <f>[3]Export!P2</f>
        <v>45413</v>
      </c>
      <c r="V5" s="57">
        <f>[3]Export!Q2</f>
        <v>45444</v>
      </c>
      <c r="W5" s="57">
        <f>[3]Export!R2</f>
        <v>45474</v>
      </c>
      <c r="X5" s="57">
        <f>[3]Export!S2</f>
        <v>45505</v>
      </c>
      <c r="Y5" s="57">
        <f>[3]Export!T2</f>
        <v>45536</v>
      </c>
      <c r="Z5" s="57">
        <f>[3]Export!U2</f>
        <v>45566</v>
      </c>
      <c r="AA5" s="57">
        <f>[3]Export!V2</f>
        <v>45597</v>
      </c>
      <c r="AB5" s="57">
        <f>[3]Export!W2</f>
        <v>45627</v>
      </c>
      <c r="AC5" s="57">
        <f>[3]Export!X2</f>
        <v>45658</v>
      </c>
      <c r="AD5" s="57">
        <f>[3]Export!Y2</f>
        <v>45689</v>
      </c>
      <c r="AE5" s="57">
        <f>[3]Export!Z2</f>
        <v>45717</v>
      </c>
      <c r="AF5" s="56" t="s">
        <v>1168</v>
      </c>
      <c r="AG5" s="56" t="s">
        <v>1169</v>
      </c>
      <c r="AH5" s="56" t="s">
        <v>1170</v>
      </c>
      <c r="AI5" s="58" t="s">
        <v>1158</v>
      </c>
      <c r="AL5" s="47"/>
      <c r="BI5" s="48" t="s">
        <v>1159</v>
      </c>
      <c r="BJ5" s="48" t="s">
        <v>1160</v>
      </c>
    </row>
    <row r="6" spans="1:62" s="41" customFormat="1" x14ac:dyDescent="0.25">
      <c r="A6" s="167" t="s">
        <v>1161</v>
      </c>
      <c r="B6" s="178">
        <f>INDEX(T:AE, 6, MATCH($AI$1, T$5:AE$5, 0))</f>
        <v>0</v>
      </c>
      <c r="C6" s="160">
        <f>INDEX(D:O, 6, MATCH($AI$1, D$5:O$5, 0))</f>
        <v>3498001.8875452904</v>
      </c>
      <c r="D6" s="160">
        <f>'[1]Overall - lexus'!Y$60</f>
        <v>3441778.0610398552</v>
      </c>
      <c r="E6" s="160">
        <f>'[1]Overall - lexus'!Z$60</f>
        <v>3498001.8875452904</v>
      </c>
      <c r="F6" s="160">
        <f>'[1]Overall - lexus'!AA$60</f>
        <v>3461166.1477871379</v>
      </c>
      <c r="G6" s="160">
        <f>'[1]Overall - lexus'!AB$60</f>
        <v>3507001.8875452904</v>
      </c>
      <c r="H6" s="160">
        <f>'[1]Overall - lexus'!AC$60</f>
        <v>3534797.9164610505</v>
      </c>
      <c r="I6" s="160">
        <f>'[1]Overall - lexus'!AD$60</f>
        <v>3526186.0032083336</v>
      </c>
      <c r="J6" s="160">
        <f>'[1]Overall - lexus'!AE$60</f>
        <v>3533593.9453768115</v>
      </c>
      <c r="K6" s="160">
        <f>'[1]Overall - lexus'!AF$60</f>
        <v>3553389.9742925726</v>
      </c>
      <c r="L6" s="160">
        <f>'[1]Overall - lexus'!AG$60</f>
        <v>3521778.0610398552</v>
      </c>
      <c r="M6" s="160">
        <f>'[1]Overall - lexus'!AH$60</f>
        <v>3353778.0610398552</v>
      </c>
      <c r="N6" s="160">
        <f>'[1]Overall - lexus'!AI$60</f>
        <v>3313370.1188713773</v>
      </c>
      <c r="O6" s="160">
        <f>'[1]Overall - lexus'!AJ$60</f>
        <v>3796389.9742925726</v>
      </c>
      <c r="P6" s="160">
        <f t="shared" ref="P6:P13" si="0">D6+E6+F6</f>
        <v>10400946.096372284</v>
      </c>
      <c r="Q6" s="160">
        <f t="shared" ref="Q6:Q11" si="1">G6+H6+I6</f>
        <v>10567985.807214674</v>
      </c>
      <c r="R6" s="160">
        <f t="shared" ref="R6:R11" si="2">J6+K6+L6</f>
        <v>10608761.98070924</v>
      </c>
      <c r="S6" s="160">
        <f t="shared" ref="S6:S11" si="3">M6+N6+O6</f>
        <v>10463538.154203806</v>
      </c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  <c r="AE6" s="178"/>
      <c r="AF6" s="178">
        <f t="shared" ref="AF6:AF13" si="4">T6+U6+V6</f>
        <v>0</v>
      </c>
      <c r="AG6" s="178">
        <f t="shared" ref="AG6:AG13" si="5">W6+X6+Y6</f>
        <v>0</v>
      </c>
      <c r="AH6" s="178">
        <f t="shared" ref="AH6:AH13" si="6">Z6+AA6+AB6</f>
        <v>0</v>
      </c>
      <c r="AI6" s="178">
        <f t="shared" ref="AI6:AI13" si="7">AC6+AD6+AE6</f>
        <v>0</v>
      </c>
      <c r="AK6" s="47"/>
      <c r="AL6" s="60"/>
      <c r="BJ6" s="61"/>
    </row>
    <row r="7" spans="1:62" s="41" customFormat="1" outlineLevel="1" x14ac:dyDescent="0.25">
      <c r="A7" s="167" t="s">
        <v>12</v>
      </c>
      <c r="B7" s="178">
        <f>INDEX(T:AE, 7, MATCH($AI$1, T$5:AE$5, 0))</f>
        <v>0</v>
      </c>
      <c r="C7" s="160">
        <f>INDEX(D:O, 7, MATCH($AI$1, D$5:O$5, 0))</f>
        <v>185192.20058150971</v>
      </c>
      <c r="D7" s="160">
        <f>'LEX NEW VEHICLE'!D25</f>
        <v>185192.20058150971</v>
      </c>
      <c r="E7" s="160">
        <f>'LEX NEW VEHICLE'!E25</f>
        <v>185192.20058150971</v>
      </c>
      <c r="F7" s="160">
        <f>'LEX NEW VEHICLE'!F25</f>
        <v>249259.42058150971</v>
      </c>
      <c r="G7" s="160">
        <f>'LEX NEW VEHICLE'!G25</f>
        <v>185192.20058150971</v>
      </c>
      <c r="H7" s="160">
        <f>'LEX NEW VEHICLE'!H25</f>
        <v>185192.20058150971</v>
      </c>
      <c r="I7" s="160">
        <f>'LEX NEW VEHICLE'!I25</f>
        <v>249259.42058150971</v>
      </c>
      <c r="J7" s="160">
        <f>'LEX NEW VEHICLE'!J25</f>
        <v>185192.20058150971</v>
      </c>
      <c r="K7" s="160">
        <f>'LEX NEW VEHICLE'!K25</f>
        <v>185192.20058150971</v>
      </c>
      <c r="L7" s="160">
        <f>'LEX NEW VEHICLE'!L25</f>
        <v>249259.42058150971</v>
      </c>
      <c r="M7" s="160">
        <f>'LEX NEW VEHICLE'!M25</f>
        <v>167549.20058150971</v>
      </c>
      <c r="N7" s="160">
        <f>'LEX NEW VEHICLE'!N25</f>
        <v>167549.20058150971</v>
      </c>
      <c r="O7" s="160">
        <f>'LEX NEW VEHICLE'!O25</f>
        <v>271086.21558150975</v>
      </c>
      <c r="P7" s="160">
        <f t="shared" si="0"/>
        <v>619643.82174452906</v>
      </c>
      <c r="Q7" s="160">
        <f t="shared" si="1"/>
        <v>619643.82174452906</v>
      </c>
      <c r="R7" s="160">
        <f t="shared" si="2"/>
        <v>619643.82174452906</v>
      </c>
      <c r="S7" s="160">
        <f t="shared" si="3"/>
        <v>606184.61674452922</v>
      </c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>
        <f t="shared" si="4"/>
        <v>0</v>
      </c>
      <c r="AG7" s="178">
        <f t="shared" si="5"/>
        <v>0</v>
      </c>
      <c r="AH7" s="178">
        <f t="shared" si="6"/>
        <v>0</v>
      </c>
      <c r="AI7" s="178">
        <f t="shared" si="7"/>
        <v>0</v>
      </c>
      <c r="AK7" s="47"/>
      <c r="AL7" s="62"/>
      <c r="BI7" s="61">
        <f>B7-'[3]NEW VEHICLE GROUP'!C25</f>
        <v>-58419.919999999984</v>
      </c>
      <c r="BJ7" s="61" t="e">
        <f>HLOOKUP(#REF!,'[3]TNZ Submitted Budget'!$1:$1048576,4,FALSE)-C7</f>
        <v>#REF!</v>
      </c>
    </row>
    <row r="8" spans="1:62" s="41" customFormat="1" outlineLevel="1" x14ac:dyDescent="0.25">
      <c r="A8" s="167" t="s">
        <v>13</v>
      </c>
      <c r="B8" s="178">
        <f>INDEX(T:AE, 8, MATCH($AI$1, T$5:AE$5, 0))</f>
        <v>0</v>
      </c>
      <c r="C8" s="160">
        <f>INDEX(D:O, 8, MATCH($AI$1, D$5:O$5, 0))</f>
        <v>39062.231929228961</v>
      </c>
      <c r="D8" s="160">
        <f>'LEX USED VEHICLE'!D27</f>
        <v>39062.231929228961</v>
      </c>
      <c r="E8" s="160">
        <f>'LEX USED VEHICLE'!E27</f>
        <v>39062.231929228961</v>
      </c>
      <c r="F8" s="160">
        <f>'LEX USED VEHICLE'!F27</f>
        <v>60417.971929228959</v>
      </c>
      <c r="G8" s="160">
        <f>'LEX USED VEHICLE'!G27</f>
        <v>39062.231929228961</v>
      </c>
      <c r="H8" s="160">
        <f>'LEX USED VEHICLE'!H27</f>
        <v>39062.231929228961</v>
      </c>
      <c r="I8" s="160">
        <f>'LEX USED VEHICLE'!I27</f>
        <v>60417.971929228959</v>
      </c>
      <c r="J8" s="160">
        <f>'LEX USED VEHICLE'!J27</f>
        <v>39062.231929228961</v>
      </c>
      <c r="K8" s="160">
        <f>'LEX USED VEHICLE'!K27</f>
        <v>39062.231929228961</v>
      </c>
      <c r="L8" s="160">
        <f>'LEX USED VEHICLE'!L27</f>
        <v>60417.971929228959</v>
      </c>
      <c r="M8" s="160">
        <f>'LEX USED VEHICLE'!M27</f>
        <v>39062.231929228961</v>
      </c>
      <c r="N8" s="160">
        <f>'LEX USED VEHICLE'!N27</f>
        <v>39062.231929228961</v>
      </c>
      <c r="O8" s="160">
        <f>'LEX USED VEHICLE'!O27</f>
        <v>60163.736929228966</v>
      </c>
      <c r="P8" s="160">
        <f t="shared" si="0"/>
        <v>138542.43578768687</v>
      </c>
      <c r="Q8" s="160">
        <f t="shared" si="1"/>
        <v>138542.43578768687</v>
      </c>
      <c r="R8" s="160">
        <f t="shared" si="2"/>
        <v>138542.43578768687</v>
      </c>
      <c r="S8" s="160">
        <f t="shared" si="3"/>
        <v>138288.20078768689</v>
      </c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>
        <f t="shared" si="4"/>
        <v>0</v>
      </c>
      <c r="AG8" s="178">
        <f t="shared" si="5"/>
        <v>0</v>
      </c>
      <c r="AH8" s="178">
        <f t="shared" si="6"/>
        <v>0</v>
      </c>
      <c r="AI8" s="178">
        <f t="shared" si="7"/>
        <v>0</v>
      </c>
      <c r="AK8" s="47"/>
      <c r="AL8" s="62"/>
      <c r="BI8" s="61">
        <f>B8-'[3]USED VEHICLE GROUP'!C36</f>
        <v>-2900.8300000000327</v>
      </c>
      <c r="BJ8" s="61" t="e">
        <f>HLOOKUP(#REF!,'[3]TNZ Submitted Budget'!$1:$1048576,5,FALSE)-C8</f>
        <v>#REF!</v>
      </c>
    </row>
    <row r="9" spans="1:62" s="41" customFormat="1" outlineLevel="1" x14ac:dyDescent="0.25">
      <c r="A9" s="167" t="s">
        <v>14</v>
      </c>
      <c r="B9" s="178">
        <f>INDEX(T:AE, 9, MATCH($AI$1, T$5:AE$5, 0))</f>
        <v>0</v>
      </c>
      <c r="C9" s="160">
        <f>INDEX(D:O, 9, MATCH($AI$1, D$5:O$5, 0))</f>
        <v>23114.837553085858</v>
      </c>
      <c r="D9" s="160">
        <f>'LEX F&amp;I'!D19</f>
        <v>23114.837553085858</v>
      </c>
      <c r="E9" s="160">
        <f>'LEX F&amp;I'!E19</f>
        <v>23114.837553085858</v>
      </c>
      <c r="F9" s="160">
        <f>'LEX F&amp;I'!F19</f>
        <v>58814.837553085861</v>
      </c>
      <c r="G9" s="160">
        <f>'LEX F&amp;I'!G19</f>
        <v>23114.837553085858</v>
      </c>
      <c r="H9" s="160">
        <f>'LEX F&amp;I'!H19</f>
        <v>23114.837553085858</v>
      </c>
      <c r="I9" s="160">
        <f>'LEX F&amp;I'!I19</f>
        <v>58814.837553085861</v>
      </c>
      <c r="J9" s="160">
        <f>'LEX F&amp;I'!J19</f>
        <v>23114.837553085858</v>
      </c>
      <c r="K9" s="160">
        <f>'LEX F&amp;I'!K19</f>
        <v>23114.837553085858</v>
      </c>
      <c r="L9" s="160">
        <f>'LEX F&amp;I'!L19</f>
        <v>58814.837553085861</v>
      </c>
      <c r="M9" s="160">
        <f>'LEX F&amp;I'!M19</f>
        <v>21409.934324170197</v>
      </c>
      <c r="N9" s="160">
        <f>'LEX F&amp;I'!N19</f>
        <v>21409.934324170197</v>
      </c>
      <c r="O9" s="160">
        <f>'LEX F&amp;I'!O19</f>
        <v>60947.192396459366</v>
      </c>
      <c r="P9" s="160">
        <f t="shared" si="0"/>
        <v>105044.51265925757</v>
      </c>
      <c r="Q9" s="160">
        <f t="shared" si="1"/>
        <v>105044.51265925757</v>
      </c>
      <c r="R9" s="160">
        <f t="shared" si="2"/>
        <v>105044.51265925757</v>
      </c>
      <c r="S9" s="160">
        <f t="shared" si="3"/>
        <v>103767.06104479976</v>
      </c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>
        <f t="shared" si="4"/>
        <v>0</v>
      </c>
      <c r="AG9" s="178">
        <f t="shared" si="5"/>
        <v>0</v>
      </c>
      <c r="AH9" s="178">
        <f t="shared" si="6"/>
        <v>0</v>
      </c>
      <c r="AI9" s="178">
        <f t="shared" si="7"/>
        <v>0</v>
      </c>
      <c r="AK9" s="47"/>
      <c r="AL9" s="62"/>
      <c r="BI9" s="61">
        <f>B9-'[3]F&amp;I GROUP'!C19</f>
        <v>-88386.87999999999</v>
      </c>
      <c r="BJ9" s="61" t="e">
        <f>HLOOKUP(#REF!,'[3]TNZ Submitted Budget'!$1:$1048576,6,FALSE)-C9</f>
        <v>#REF!</v>
      </c>
    </row>
    <row r="10" spans="1:62" s="41" customFormat="1" outlineLevel="1" x14ac:dyDescent="0.25">
      <c r="A10" s="167" t="s">
        <v>4</v>
      </c>
      <c r="B10" s="178">
        <f>INDEX(T:AE, 10, MATCH($AI$1, T$5:AE$5, 0))</f>
        <v>0</v>
      </c>
      <c r="C10" s="160">
        <f>INDEX(D:O, 10, MATCH($AI$1, D$5:O$5, 0))</f>
        <v>1469.9874894494214</v>
      </c>
      <c r="D10" s="160">
        <f>'LEX PARTS'!D30</f>
        <v>692.01260301354341</v>
      </c>
      <c r="E10" s="160">
        <f>'LEX PARTS'!E30</f>
        <v>1469.9874894494214</v>
      </c>
      <c r="F10" s="160">
        <f>'LEX PARTS'!F30</f>
        <v>21723.025159795608</v>
      </c>
      <c r="G10" s="160">
        <f>'LEX PARTS'!G30</f>
        <v>1469.9874894494214</v>
      </c>
      <c r="H10" s="160">
        <f>'LEX PARTS'!H30</f>
        <v>1340.3250083767707</v>
      </c>
      <c r="I10" s="160">
        <f>'LEX PARTS'!I30</f>
        <v>22371.337565158836</v>
      </c>
      <c r="J10" s="160">
        <f>'LEX PARTS'!J30</f>
        <v>1210.6625273041273</v>
      </c>
      <c r="K10" s="160">
        <f>'LEX PARTS'!K30</f>
        <v>1081.000046231482</v>
      </c>
      <c r="L10" s="160">
        <f>'LEX PARTS'!L30</f>
        <v>22112.012603013543</v>
      </c>
      <c r="M10" s="160">
        <f>'LEX PARTS'!M30</f>
        <v>692.01260301354341</v>
      </c>
      <c r="N10" s="160">
        <f>'LEX PARTS'!N30</f>
        <v>432.68764086825104</v>
      </c>
      <c r="O10" s="160">
        <f>'LEX PARTS'!O30</f>
        <v>22246.000046231482</v>
      </c>
      <c r="P10" s="160">
        <f t="shared" si="0"/>
        <v>23885.025252258572</v>
      </c>
      <c r="Q10" s="160">
        <f t="shared" si="1"/>
        <v>25181.650062985027</v>
      </c>
      <c r="R10" s="160">
        <f t="shared" si="2"/>
        <v>24403.675176549154</v>
      </c>
      <c r="S10" s="160">
        <f t="shared" si="3"/>
        <v>23370.700290113276</v>
      </c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>
        <f t="shared" si="4"/>
        <v>0</v>
      </c>
      <c r="AG10" s="178">
        <f t="shared" si="5"/>
        <v>0</v>
      </c>
      <c r="AH10" s="178">
        <f t="shared" si="6"/>
        <v>0</v>
      </c>
      <c r="AI10" s="178">
        <f t="shared" si="7"/>
        <v>0</v>
      </c>
      <c r="AK10" s="47"/>
      <c r="AL10" s="62"/>
      <c r="BI10" s="61">
        <f>B10-'[3]PARTS GROUP'!C30</f>
        <v>-56850.859999999935</v>
      </c>
      <c r="BJ10" s="61" t="e">
        <f>HLOOKUP(#REF!,'[3]TNZ Submitted Budget'!$1:$1048576,7,FALSE)-C10</f>
        <v>#REF!</v>
      </c>
    </row>
    <row r="11" spans="1:62" s="41" customFormat="1" outlineLevel="1" x14ac:dyDescent="0.25">
      <c r="A11" s="167" t="s">
        <v>15</v>
      </c>
      <c r="B11" s="178">
        <f>INDEX(T:AE, 11, MATCH($AI$1, T$5:AE$5, 0))</f>
        <v>0</v>
      </c>
      <c r="C11" s="160">
        <f>INDEX(D:O, 11, MATCH($AI$1, D$5:O$5, 0))</f>
        <v>35797.689373107947</v>
      </c>
      <c r="D11" s="160">
        <f>'LEX SERVICE'!D26</f>
        <v>26960.958439412949</v>
      </c>
      <c r="E11" s="160">
        <f>'LEX SERVICE'!E26</f>
        <v>35797.689373107947</v>
      </c>
      <c r="F11" s="160">
        <f>'LEX SERVICE'!F26</f>
        <v>22542.592972565468</v>
      </c>
      <c r="G11" s="160">
        <f>'LEX SERVICE'!G26</f>
        <v>35797.689373107947</v>
      </c>
      <c r="H11" s="160">
        <f>'LEX SERVICE'!H26</f>
        <v>34324.900884158807</v>
      </c>
      <c r="I11" s="160">
        <f>'LEX SERVICE'!I26</f>
        <v>29906.535417311316</v>
      </c>
      <c r="J11" s="160">
        <f>'LEX SERVICE'!J26</f>
        <v>32852.11239520961</v>
      </c>
      <c r="K11" s="160">
        <f>'LEX SERVICE'!K26</f>
        <v>31379.32390626047</v>
      </c>
      <c r="L11" s="160">
        <f>'LEX SERVICE'!L26</f>
        <v>26960.958439412949</v>
      </c>
      <c r="M11" s="160">
        <f>'LEX SERVICE'!M26</f>
        <v>26960.958439412949</v>
      </c>
      <c r="N11" s="160">
        <f>'LEX SERVICE'!N26</f>
        <v>24015.381461514622</v>
      </c>
      <c r="O11" s="160">
        <f>'LEX SERVICE'!O26</f>
        <v>31379.32390626047</v>
      </c>
      <c r="P11" s="160">
        <f t="shared" si="0"/>
        <v>85301.240785086367</v>
      </c>
      <c r="Q11" s="160">
        <f t="shared" si="1"/>
        <v>100029.12567457807</v>
      </c>
      <c r="R11" s="160">
        <f t="shared" si="2"/>
        <v>91192.394740883028</v>
      </c>
      <c r="S11" s="160">
        <f t="shared" si="3"/>
        <v>82355.663807188044</v>
      </c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>
        <f t="shared" si="4"/>
        <v>0</v>
      </c>
      <c r="AG11" s="178">
        <f t="shared" si="5"/>
        <v>0</v>
      </c>
      <c r="AH11" s="178">
        <f t="shared" si="6"/>
        <v>0</v>
      </c>
      <c r="AI11" s="178">
        <f t="shared" si="7"/>
        <v>0</v>
      </c>
      <c r="AK11" s="47"/>
      <c r="AL11" s="62"/>
      <c r="BI11" s="61">
        <f>B11-'[3]SERVICE GROUP'!C28</f>
        <v>-203740.25000000017</v>
      </c>
      <c r="BJ11" s="61" t="e">
        <f>HLOOKUP(#REF!,'[3]TNZ Submitted Budget'!$1:$1048576,8,FALSE)-C11</f>
        <v>#REF!</v>
      </c>
    </row>
    <row r="12" spans="1:62" s="41" customFormat="1" outlineLevel="1" x14ac:dyDescent="0.25">
      <c r="A12" s="167" t="s">
        <v>25</v>
      </c>
      <c r="B12" s="178">
        <f>INDEX(T:AE, 12, MATCH($AI$1, T$5:AE$5, 0))</f>
        <v>0</v>
      </c>
      <c r="C12" s="160">
        <f>INDEX(D:O, 12, MATCH($AI$1, D$5:O$5, 0))</f>
        <v>37105.124492724644</v>
      </c>
      <c r="D12" s="160">
        <f>Bridgestone!D30</f>
        <v>22159.76737640021</v>
      </c>
      <c r="E12" s="160">
        <f>Bridgestone!E30</f>
        <v>37105.124492724644</v>
      </c>
      <c r="F12" s="160">
        <f>Bridgestone!F30</f>
        <v>33847.688650681186</v>
      </c>
      <c r="G12" s="160">
        <f>Bridgestone!G30</f>
        <v>41358.036227588047</v>
      </c>
      <c r="H12" s="160">
        <f>Bridgestone!H30</f>
        <v>53742.219784764675</v>
      </c>
      <c r="I12" s="160">
        <f>Bridgestone!I30</f>
        <v>54107.846730303674</v>
      </c>
      <c r="J12" s="160">
        <f>Bridgestone!J30</f>
        <v>54578.448500389466</v>
      </c>
      <c r="K12" s="160">
        <f>Bridgestone!K30</f>
        <v>64020.120689163145</v>
      </c>
      <c r="L12" s="160">
        <f>Bridgestone!L30</f>
        <v>54909.083837746177</v>
      </c>
      <c r="M12" s="160">
        <f>Bridgestone!M30</f>
        <v>51704.135407976137</v>
      </c>
      <c r="N12" s="160">
        <f>Bridgestone!N30</f>
        <v>37978.129756906623</v>
      </c>
      <c r="O12" s="160">
        <f>Bridgestone!O30</f>
        <v>65221.976350326891</v>
      </c>
      <c r="P12" s="160">
        <f t="shared" si="0"/>
        <v>93112.580519806041</v>
      </c>
      <c r="Q12" s="160">
        <f t="shared" ref="Q12:Q13" si="8">G12+H12+I12</f>
        <v>149208.1027426564</v>
      </c>
      <c r="R12" s="160">
        <f t="shared" ref="R12:R13" si="9">J12+K12+L12</f>
        <v>173507.6530272988</v>
      </c>
      <c r="S12" s="160">
        <f t="shared" ref="S12:S13" si="10">M12+N12+O12</f>
        <v>154904.24151520967</v>
      </c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>
        <f t="shared" si="4"/>
        <v>0</v>
      </c>
      <c r="AG12" s="178">
        <f t="shared" si="5"/>
        <v>0</v>
      </c>
      <c r="AH12" s="178">
        <f t="shared" si="6"/>
        <v>0</v>
      </c>
      <c r="AI12" s="178">
        <f t="shared" si="7"/>
        <v>0</v>
      </c>
      <c r="AK12" s="47"/>
      <c r="AL12" s="62"/>
      <c r="BI12" s="61"/>
      <c r="BJ12" s="61"/>
    </row>
    <row r="13" spans="1:62" s="41" customFormat="1" outlineLevel="1" x14ac:dyDescent="0.25">
      <c r="A13" s="167" t="s">
        <v>26</v>
      </c>
      <c r="B13" s="178">
        <f>INDEX(T:AE, 13, MATCH($AI$1, T$5:AE$5, 0))</f>
        <v>0</v>
      </c>
      <c r="C13" s="160">
        <f>INDEX(D:O, 13, MATCH($AI$1, D$5:O$5, 0))</f>
        <v>-3005.8703471897315</v>
      </c>
      <c r="D13" s="160">
        <f>'Retail Detailing'!D26</f>
        <v>-3005.8703471897315</v>
      </c>
      <c r="E13" s="160">
        <f>'Retail Detailing'!E26</f>
        <v>-3005.8703471897315</v>
      </c>
      <c r="F13" s="160">
        <f>'Retail Detailing'!F26</f>
        <v>-3005.8703471897315</v>
      </c>
      <c r="G13" s="160">
        <f>'Retail Detailing'!G26</f>
        <v>-3005.8703471897315</v>
      </c>
      <c r="H13" s="160">
        <f>'Retail Detailing'!H26</f>
        <v>-3005.8703471897315</v>
      </c>
      <c r="I13" s="160">
        <f>'Retail Detailing'!I26</f>
        <v>-3005.8703471897315</v>
      </c>
      <c r="J13" s="160">
        <f>'Retail Detailing'!J26</f>
        <v>-3005.8703471897315</v>
      </c>
      <c r="K13" s="160">
        <f>'Retail Detailing'!K26</f>
        <v>-3005.8703471897315</v>
      </c>
      <c r="L13" s="160">
        <f>'Retail Detailing'!L26</f>
        <v>-3005.8703471897315</v>
      </c>
      <c r="M13" s="160">
        <f>'Retail Detailing'!M26</f>
        <v>-3005.8703471897315</v>
      </c>
      <c r="N13" s="160">
        <f>'Retail Detailing'!N26</f>
        <v>-3005.8703471897315</v>
      </c>
      <c r="O13" s="160">
        <f>'Retail Detailing'!O26</f>
        <v>-3005.8703471897315</v>
      </c>
      <c r="P13" s="160">
        <f t="shared" si="0"/>
        <v>-9017.6110415691946</v>
      </c>
      <c r="Q13" s="160">
        <f t="shared" si="8"/>
        <v>-9017.6110415691946</v>
      </c>
      <c r="R13" s="160">
        <f t="shared" si="9"/>
        <v>-9017.6110415691946</v>
      </c>
      <c r="S13" s="160">
        <f t="shared" si="10"/>
        <v>-9017.6110415691946</v>
      </c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>
        <f t="shared" si="4"/>
        <v>0</v>
      </c>
      <c r="AG13" s="178">
        <f t="shared" si="5"/>
        <v>0</v>
      </c>
      <c r="AH13" s="178">
        <f t="shared" si="6"/>
        <v>0</v>
      </c>
      <c r="AI13" s="178">
        <f t="shared" si="7"/>
        <v>0</v>
      </c>
      <c r="AK13" s="47"/>
      <c r="AL13" s="62"/>
      <c r="BI13" s="61"/>
      <c r="BJ13" s="61"/>
    </row>
    <row r="14" spans="1:62" s="42" customFormat="1" x14ac:dyDescent="0.25">
      <c r="A14" s="168" t="s">
        <v>16</v>
      </c>
      <c r="B14" s="136">
        <f>INDEX(T:AE, 14, MATCH($AI$1, T$5:AE$5, 0))</f>
        <v>0</v>
      </c>
      <c r="C14" s="135">
        <f>INDEX(D:O, 14, MATCH($AI$1, D$5:O$5, 0))</f>
        <v>318736.20107191685</v>
      </c>
      <c r="D14" s="163">
        <f>SUM(D7:D13)</f>
        <v>294176.13813546149</v>
      </c>
      <c r="E14" s="163">
        <f t="shared" ref="E14:O14" si="11">SUM(E7:E13)</f>
        <v>318736.20107191685</v>
      </c>
      <c r="F14" s="163">
        <f t="shared" si="11"/>
        <v>443599.66649967706</v>
      </c>
      <c r="G14" s="163">
        <f t="shared" si="11"/>
        <v>322989.11280678026</v>
      </c>
      <c r="H14" s="163">
        <f t="shared" si="11"/>
        <v>333770.84539393504</v>
      </c>
      <c r="I14" s="163">
        <f t="shared" si="11"/>
        <v>471872.07942940865</v>
      </c>
      <c r="J14" s="163">
        <f t="shared" si="11"/>
        <v>333004.62313953799</v>
      </c>
      <c r="K14" s="163">
        <f t="shared" si="11"/>
        <v>340843.84435828991</v>
      </c>
      <c r="L14" s="163">
        <f t="shared" si="11"/>
        <v>469468.4145968075</v>
      </c>
      <c r="M14" s="163">
        <f t="shared" si="11"/>
        <v>304372.60293812177</v>
      </c>
      <c r="N14" s="163">
        <f t="shared" si="11"/>
        <v>287441.69534700864</v>
      </c>
      <c r="O14" s="163">
        <f t="shared" si="11"/>
        <v>508038.57486282726</v>
      </c>
      <c r="P14" s="163">
        <f>D14+E14+F14</f>
        <v>1056512.0057070553</v>
      </c>
      <c r="Q14" s="163">
        <f>G14+H14+I14</f>
        <v>1128632.037630124</v>
      </c>
      <c r="R14" s="163">
        <f>J14+K14+L14</f>
        <v>1143316.8820946354</v>
      </c>
      <c r="S14" s="163">
        <f>M14+N14+O14</f>
        <v>1099852.8731479577</v>
      </c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  <c r="AE14" s="177"/>
      <c r="AF14" s="177">
        <f>T14+U14+V14</f>
        <v>0</v>
      </c>
      <c r="AG14" s="177">
        <f>W14+X14+Y14</f>
        <v>0</v>
      </c>
      <c r="AH14" s="177">
        <f>Z14+AA14+AB14</f>
        <v>0</v>
      </c>
      <c r="AI14" s="177">
        <f>AC14+AD14+AE14</f>
        <v>0</v>
      </c>
      <c r="AK14" s="47"/>
      <c r="AL14" s="64"/>
      <c r="BI14" s="65">
        <f>SUM(BI7:BI11)</f>
        <v>-410298.74000000011</v>
      </c>
      <c r="BJ14" s="65" t="e">
        <f>SUM(BJ7:BJ11)</f>
        <v>#REF!</v>
      </c>
    </row>
    <row r="15" spans="1:62" s="41" customFormat="1" x14ac:dyDescent="0.25">
      <c r="A15" s="167" t="s">
        <v>1162</v>
      </c>
      <c r="B15" s="178">
        <f>INDEX(T:AE, 15, MATCH($AI$1, T$5:AE$5, 0))</f>
        <v>0</v>
      </c>
      <c r="C15" s="160">
        <f>INDEX(D:O, 15, MATCH($AI$1, D$5:O$5, 0))</f>
        <v>196326.53511548741</v>
      </c>
      <c r="D15" s="160">
        <f>'LEX ADMIN &amp; OTHER'!D6</f>
        <v>198915.12452138335</v>
      </c>
      <c r="E15" s="160">
        <f>'LEX ADMIN &amp; OTHER'!E6</f>
        <v>196326.53511548741</v>
      </c>
      <c r="F15" s="160">
        <f>'LEX ADMIN &amp; OTHER'!F6</f>
        <v>193327.41505438602</v>
      </c>
      <c r="G15" s="160">
        <f>'LEX ADMIN &amp; OTHER'!G6</f>
        <v>194231.29748219447</v>
      </c>
      <c r="H15" s="160">
        <f>'LEX ADMIN &amp; OTHER'!H6</f>
        <v>195553.71700607982</v>
      </c>
      <c r="I15" s="160">
        <f>'LEX ADMIN &amp; OTHER'!I6</f>
        <v>196345.09215967884</v>
      </c>
      <c r="J15" s="160">
        <f>'LEX ADMIN &amp; OTHER'!J6</f>
        <v>199265.28565356304</v>
      </c>
      <c r="K15" s="160">
        <f>'LEX ADMIN &amp; OTHER'!K6</f>
        <v>196524.55789019007</v>
      </c>
      <c r="L15" s="160">
        <f>'LEX ADMIN &amp; OTHER'!L6</f>
        <v>193665.09189193745</v>
      </c>
      <c r="M15" s="160">
        <f>'LEX ADMIN &amp; OTHER'!M6</f>
        <v>198881.74357588988</v>
      </c>
      <c r="N15" s="160">
        <f>'LEX ADMIN &amp; OTHER'!N6</f>
        <v>199503.24155091945</v>
      </c>
      <c r="O15" s="160">
        <f>'LEX ADMIN &amp; OTHER'!O6</f>
        <v>196397.03654173171</v>
      </c>
      <c r="P15" s="160">
        <f>D15+E15+F15</f>
        <v>588569.07469125674</v>
      </c>
      <c r="Q15" s="160">
        <f>G15+H15+I15</f>
        <v>586130.10664795316</v>
      </c>
      <c r="R15" s="160">
        <f>J15+K15+L15</f>
        <v>589454.93543569057</v>
      </c>
      <c r="S15" s="160">
        <f>M15+N15+O15</f>
        <v>594782.02166854101</v>
      </c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>
        <f>T15+U15+V15</f>
        <v>0</v>
      </c>
      <c r="AG15" s="178">
        <f>W15+X15+Y15</f>
        <v>0</v>
      </c>
      <c r="AH15" s="178">
        <f>Z15+AA15+AB15</f>
        <v>0</v>
      </c>
      <c r="AI15" s="178">
        <f>AC15+AD15+AE15</f>
        <v>0</v>
      </c>
      <c r="AL15" s="47"/>
      <c r="BI15" s="61">
        <f>B15-'[3]ADMIN &amp; OTHER'!C6</f>
        <v>-562714.30000000005</v>
      </c>
      <c r="BJ15" s="61" t="e">
        <f>HLOOKUP(#REF!,'[3]TNZ Submitted Budget'!$1:$1048576,12,FALSE)-C15</f>
        <v>#REF!</v>
      </c>
    </row>
    <row r="16" spans="1:62" s="41" customFormat="1" outlineLevel="1" x14ac:dyDescent="0.25">
      <c r="A16" s="167" t="s">
        <v>110</v>
      </c>
      <c r="B16" s="178">
        <f>INDEX(T:AE, 16, MATCH($AI$1, T$5:AE$5, 0))</f>
        <v>0</v>
      </c>
      <c r="C16" s="160">
        <f>INDEX(D:O, 16, MATCH($AI$1, D$5:O$5, 0))</f>
        <v>0</v>
      </c>
      <c r="D16" s="160">
        <f>0</f>
        <v>0</v>
      </c>
      <c r="E16" s="160">
        <f>0</f>
        <v>0</v>
      </c>
      <c r="F16" s="160">
        <f>0</f>
        <v>0</v>
      </c>
      <c r="G16" s="160">
        <f>0</f>
        <v>0</v>
      </c>
      <c r="H16" s="160">
        <f>0</f>
        <v>0</v>
      </c>
      <c r="I16" s="160">
        <f>0</f>
        <v>0</v>
      </c>
      <c r="J16" s="160">
        <f>0</f>
        <v>0</v>
      </c>
      <c r="K16" s="160">
        <f>0</f>
        <v>0</v>
      </c>
      <c r="L16" s="160">
        <f>0</f>
        <v>0</v>
      </c>
      <c r="M16" s="160">
        <f>0</f>
        <v>0</v>
      </c>
      <c r="N16" s="160">
        <f>0</f>
        <v>0</v>
      </c>
      <c r="O16" s="160">
        <f>0</f>
        <v>0</v>
      </c>
      <c r="P16" s="160">
        <f>D16+E16+F16</f>
        <v>0</v>
      </c>
      <c r="Q16" s="160">
        <f>G16+H16+I16</f>
        <v>0</v>
      </c>
      <c r="R16" s="160">
        <f>J16+K16+L16</f>
        <v>0</v>
      </c>
      <c r="S16" s="160">
        <f>M16+N16+O16</f>
        <v>0</v>
      </c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>
        <f>T16+U16+V16</f>
        <v>0</v>
      </c>
      <c r="AG16" s="178">
        <f>W16+X16+Y16</f>
        <v>0</v>
      </c>
      <c r="AH16" s="178">
        <f>Z16+AA16+AB16</f>
        <v>0</v>
      </c>
      <c r="AI16" s="178">
        <f>AC16+AD16+AE16</f>
        <v>0</v>
      </c>
      <c r="AL16" s="47"/>
      <c r="BI16" s="61"/>
      <c r="BJ16" s="61" t="e">
        <f>HLOOKUP(#REF!,'[3]TNZ Submitted Budget'!$1:$1048576,9,FALSE)-C16</f>
        <v>#REF!</v>
      </c>
    </row>
    <row r="17" spans="1:62" s="42" customFormat="1" ht="15.75" thickBot="1" x14ac:dyDescent="0.3">
      <c r="A17" s="171" t="s">
        <v>1163</v>
      </c>
      <c r="B17" s="180">
        <f>INDEX(T:AE, 17, MATCH($AI$1, T$5:AE$5, 0))</f>
        <v>0</v>
      </c>
      <c r="C17" s="164">
        <f>INDEX(D:O, 17, MATCH($AI$1, D$5:O$5, 0))</f>
        <v>3.4994168068425473E-2</v>
      </c>
      <c r="D17" s="164">
        <f>D18/D6</f>
        <v>2.7677849043321864E-2</v>
      </c>
      <c r="E17" s="164">
        <f t="shared" ref="E17:O17" si="12">E18/E6</f>
        <v>3.4994168068425473E-2</v>
      </c>
      <c r="F17" s="164">
        <f t="shared" si="12"/>
        <v>7.2308649963336816E-2</v>
      </c>
      <c r="G17" s="164">
        <f t="shared" si="12"/>
        <v>3.6714498438639061E-2</v>
      </c>
      <c r="H17" s="164">
        <f t="shared" si="12"/>
        <v>3.9101847306234325E-2</v>
      </c>
      <c r="I17" s="164">
        <f t="shared" si="12"/>
        <v>7.8137394629505932E-2</v>
      </c>
      <c r="J17" s="164">
        <f t="shared" si="12"/>
        <v>3.7847964297356013E-2</v>
      </c>
      <c r="K17" s="164">
        <f t="shared" si="12"/>
        <v>4.0614536403883357E-2</v>
      </c>
      <c r="L17" s="164">
        <f t="shared" si="12"/>
        <v>7.8313658022912194E-2</v>
      </c>
      <c r="M17" s="164">
        <f t="shared" si="12"/>
        <v>3.1454335213083225E-2</v>
      </c>
      <c r="N17" s="164">
        <f t="shared" si="12"/>
        <v>2.6540486163991659E-2</v>
      </c>
      <c r="O17" s="164">
        <f t="shared" si="12"/>
        <v>8.2088916162825834E-2</v>
      </c>
      <c r="P17" s="164">
        <f>IFERROR(P18/SUM(P6:P6),0)</f>
        <v>4.4990419782966772E-2</v>
      </c>
      <c r="Q17" s="164">
        <f>IFERROR(Q18/SUM(Q6:Q6),0)</f>
        <v>5.1334468164388469E-2</v>
      </c>
      <c r="R17" s="164">
        <f>IFERROR(R18/SUM(R6:R6),0)</f>
        <v>5.2207971831781719E-2</v>
      </c>
      <c r="S17" s="164">
        <f>IFERROR(S18/SUM(S6:S6),0)</f>
        <v>4.8269604796777131E-2</v>
      </c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80">
        <f>IFERROR(AF18/SUM(AF6:AF6),0)</f>
        <v>0</v>
      </c>
      <c r="AG17" s="180">
        <f>IFERROR(AG18/SUM(AG6:AG6),0)</f>
        <v>0</v>
      </c>
      <c r="AH17" s="180">
        <f>IFERROR(AH18/SUM(AH6:AH6),0)</f>
        <v>0</v>
      </c>
      <c r="AI17" s="180">
        <f>IFERROR(AI18/SUM(AI6:AI6),0)</f>
        <v>0</v>
      </c>
      <c r="AL17" s="47"/>
      <c r="BJ17" s="65"/>
    </row>
    <row r="18" spans="1:62" s="42" customFormat="1" ht="15.75" thickTop="1" x14ac:dyDescent="0.25">
      <c r="A18" s="168" t="s">
        <v>19</v>
      </c>
      <c r="B18" s="136">
        <f>INDEX(T:AE, 18, MATCH($AI$1, T$5:AE$5, 0))</f>
        <v>0</v>
      </c>
      <c r="C18" s="135">
        <f>INDEX(D:O, 18, MATCH($AI$1, D$5:O$5, 0))</f>
        <v>122409.66595642944</v>
      </c>
      <c r="D18" s="163">
        <f>D14-D15</f>
        <v>95261.01361407814</v>
      </c>
      <c r="E18" s="163">
        <f t="shared" ref="E18:O18" si="13">E14-E15</f>
        <v>122409.66595642944</v>
      </c>
      <c r="F18" s="163">
        <f t="shared" si="13"/>
        <v>250272.25144529104</v>
      </c>
      <c r="G18" s="163">
        <f t="shared" si="13"/>
        <v>128757.8153245858</v>
      </c>
      <c r="H18" s="163">
        <f t="shared" si="13"/>
        <v>138217.12838785522</v>
      </c>
      <c r="I18" s="163">
        <f t="shared" si="13"/>
        <v>275526.98726972984</v>
      </c>
      <c r="J18" s="163">
        <f t="shared" si="13"/>
        <v>133739.33748597495</v>
      </c>
      <c r="K18" s="163">
        <f t="shared" si="13"/>
        <v>144319.28646809983</v>
      </c>
      <c r="L18" s="163">
        <f t="shared" si="13"/>
        <v>275803.32270487002</v>
      </c>
      <c r="M18" s="163">
        <f t="shared" si="13"/>
        <v>105490.85936223189</v>
      </c>
      <c r="N18" s="163">
        <f t="shared" si="13"/>
        <v>87938.45379608919</v>
      </c>
      <c r="O18" s="163">
        <f t="shared" si="13"/>
        <v>311641.53832109552</v>
      </c>
      <c r="P18" s="163">
        <f>D18+E18+F18</f>
        <v>467942.93101579859</v>
      </c>
      <c r="Q18" s="163">
        <f>G18+H18+I18</f>
        <v>542501.93098217086</v>
      </c>
      <c r="R18" s="163">
        <f>J18+K18+L18</f>
        <v>553861.94665894483</v>
      </c>
      <c r="S18" s="163">
        <f>M18+N18+O18</f>
        <v>505070.8514794166</v>
      </c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77">
        <f>T18+U18+V18</f>
        <v>0</v>
      </c>
      <c r="AG18" s="177">
        <f>W18+X18+Y18</f>
        <v>0</v>
      </c>
      <c r="AH18" s="177">
        <f>Z18+AA18+AB18</f>
        <v>0</v>
      </c>
      <c r="AI18" s="177">
        <f>AC18+AD18+AE18</f>
        <v>0</v>
      </c>
      <c r="AK18" s="63"/>
      <c r="AL18" s="47"/>
      <c r="BI18" s="65">
        <f>SUM(BI7:BI16)</f>
        <v>-1383311.7800000003</v>
      </c>
      <c r="BJ18" s="65" t="e">
        <f>SUM(BJ7:BJ16)</f>
        <v>#REF!</v>
      </c>
    </row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9A180-1859-4E9E-B512-AF3C27757E99}">
  <dimension ref="A1:BD36"/>
  <sheetViews>
    <sheetView topLeftCell="K1" workbookViewId="0">
      <selection activeCell="T27" sqref="T27"/>
    </sheetView>
    <sheetView workbookViewId="1"/>
    <sheetView workbookViewId="2"/>
  </sheetViews>
  <sheetFormatPr defaultColWidth="12.7109375" defaultRowHeight="15" outlineLevelCol="1" x14ac:dyDescent="0.25"/>
  <cols>
    <col min="1" max="1" width="33.85546875" style="70" customWidth="1"/>
    <col min="2" max="3" width="12.7109375" style="70"/>
    <col min="4" max="5" width="9.140625" bestFit="1" customWidth="1"/>
    <col min="36" max="36" width="3.140625" style="102" customWidth="1" outlineLevel="1"/>
    <col min="37" max="37" width="4" bestFit="1" customWidth="1" outlineLevel="1"/>
    <col min="38" max="38" width="32.5703125" bestFit="1" customWidth="1" outlineLevel="1"/>
    <col min="39" max="39" width="13.28515625" bestFit="1" customWidth="1" outlineLevel="1"/>
    <col min="40" max="40" width="15.42578125" bestFit="1" customWidth="1" outlineLevel="1"/>
    <col min="41" max="54" width="10.85546875" bestFit="1" customWidth="1" outlineLevel="1"/>
    <col min="55" max="55" width="11.42578125" bestFit="1" customWidth="1" outlineLevel="1"/>
    <col min="56" max="16384" width="12.7109375" style="70"/>
  </cols>
  <sheetData>
    <row r="1" spans="1:56" x14ac:dyDescent="0.25">
      <c r="A1" s="93" t="s">
        <v>1184</v>
      </c>
      <c r="B1" s="67"/>
      <c r="C1" s="67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4"/>
      <c r="U1" s="44"/>
      <c r="V1" s="45"/>
      <c r="W1" s="44"/>
      <c r="X1" s="44"/>
      <c r="Y1" s="45"/>
      <c r="Z1" s="44"/>
      <c r="AA1" s="44"/>
      <c r="AB1" s="45"/>
      <c r="AC1" s="45"/>
      <c r="AD1" s="45"/>
      <c r="AE1" s="45"/>
      <c r="AF1" s="46"/>
      <c r="AG1" s="46"/>
      <c r="AH1" s="46"/>
      <c r="AI1" s="46">
        <f>'Manual Page'!A14</f>
        <v>45413</v>
      </c>
      <c r="AJ1"/>
      <c r="BD1"/>
    </row>
    <row r="2" spans="1:56" ht="15.75" thickBot="1" x14ac:dyDescent="0.3">
      <c r="A2" s="71"/>
      <c r="B2" s="71"/>
      <c r="C2" s="7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/>
      <c r="BD2"/>
    </row>
    <row r="3" spans="1:56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  <c r="AJ3"/>
      <c r="BD3"/>
    </row>
    <row r="4" spans="1:56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  <c r="AJ4"/>
      <c r="BD4"/>
    </row>
    <row r="5" spans="1:56" ht="19.5" x14ac:dyDescent="0.25">
      <c r="A5" s="57" t="s">
        <v>1172</v>
      </c>
      <c r="B5" s="57" t="s">
        <v>1159</v>
      </c>
      <c r="C5" s="57" t="s">
        <v>1160</v>
      </c>
      <c r="D5" s="57">
        <f>[3]Export!AE2</f>
        <v>45383</v>
      </c>
      <c r="E5" s="57">
        <f>[3]Export!AF2</f>
        <v>45413</v>
      </c>
      <c r="F5" s="57">
        <f>[3]Export!AG2</f>
        <v>45444</v>
      </c>
      <c r="G5" s="57">
        <f>[3]Export!AH2</f>
        <v>45474</v>
      </c>
      <c r="H5" s="57">
        <f>[3]Export!AI2</f>
        <v>45505</v>
      </c>
      <c r="I5" s="57">
        <f>[3]Export!AJ2</f>
        <v>45536</v>
      </c>
      <c r="J5" s="57">
        <f>[3]Export!AK2</f>
        <v>45566</v>
      </c>
      <c r="K5" s="57">
        <f>[3]Export!AL2</f>
        <v>45597</v>
      </c>
      <c r="L5" s="57">
        <f>[3]Export!AM2</f>
        <v>45627</v>
      </c>
      <c r="M5" s="57">
        <f>[3]Export!AN2</f>
        <v>45658</v>
      </c>
      <c r="N5" s="57">
        <f>[3]Export!AO2</f>
        <v>45689</v>
      </c>
      <c r="O5" s="57">
        <f>[3]Export!AP2</f>
        <v>45717</v>
      </c>
      <c r="P5" s="56" t="s">
        <v>1165</v>
      </c>
      <c r="Q5" s="56" t="s">
        <v>1166</v>
      </c>
      <c r="R5" s="56" t="s">
        <v>1167</v>
      </c>
      <c r="S5" s="56" t="s">
        <v>1157</v>
      </c>
      <c r="T5" s="57">
        <f>[3]Export!O2</f>
        <v>45383</v>
      </c>
      <c r="U5" s="57">
        <f>[3]Export!P2</f>
        <v>45413</v>
      </c>
      <c r="V5" s="57">
        <f>[3]Export!Q2</f>
        <v>45444</v>
      </c>
      <c r="W5" s="57">
        <f>[3]Export!R2</f>
        <v>45474</v>
      </c>
      <c r="X5" s="57">
        <f>[3]Export!S2</f>
        <v>45505</v>
      </c>
      <c r="Y5" s="57">
        <f>[3]Export!T2</f>
        <v>45536</v>
      </c>
      <c r="Z5" s="57">
        <f>[3]Export!U2</f>
        <v>45566</v>
      </c>
      <c r="AA5" s="57">
        <f>[3]Export!V2</f>
        <v>45597</v>
      </c>
      <c r="AB5" s="57">
        <f>[3]Export!W2</f>
        <v>45627</v>
      </c>
      <c r="AC5" s="57">
        <f>[3]Export!X2</f>
        <v>45658</v>
      </c>
      <c r="AD5" s="57">
        <f>[3]Export!Y2</f>
        <v>45689</v>
      </c>
      <c r="AE5" s="57">
        <f>[3]Export!Z2</f>
        <v>45717</v>
      </c>
      <c r="AF5" s="56" t="s">
        <v>1168</v>
      </c>
      <c r="AG5" s="56" t="s">
        <v>1169</v>
      </c>
      <c r="AH5" s="56" t="s">
        <v>1170</v>
      </c>
      <c r="AI5" s="58" t="s">
        <v>1158</v>
      </c>
      <c r="AJ5"/>
      <c r="BD5"/>
    </row>
    <row r="6" spans="1:56" x14ac:dyDescent="0.25">
      <c r="A6" s="221" t="s">
        <v>1173</v>
      </c>
      <c r="B6" s="125">
        <f>INDEX(T:AE, 6, MATCH($AI$1, T$5:AE$5, 0))</f>
        <v>0</v>
      </c>
      <c r="C6" s="224">
        <f>INDEX(D:O, 6, MATCH($AI$1, D$5:O$5, 0))</f>
        <v>28</v>
      </c>
      <c r="D6" s="126">
        <f>HLOOKUP(D5,'Input Sheet'!1:1048576,2,FALSE)</f>
        <v>28</v>
      </c>
      <c r="E6" s="126">
        <f>HLOOKUP(E5,'Input Sheet'!1:1048576,2,FALSE)</f>
        <v>28</v>
      </c>
      <c r="F6" s="126">
        <f>HLOOKUP(F5,'Input Sheet'!1:1048576,2,FALSE)</f>
        <v>28</v>
      </c>
      <c r="G6" s="126">
        <f>HLOOKUP(G5,'Input Sheet'!1:1048576,2,FALSE)</f>
        <v>28</v>
      </c>
      <c r="H6" s="126">
        <f>HLOOKUP(H5,'Input Sheet'!1:1048576,2,FALSE)</f>
        <v>28</v>
      </c>
      <c r="I6" s="126">
        <f>HLOOKUP(I5,'Input Sheet'!1:1048576,2,FALSE)</f>
        <v>28</v>
      </c>
      <c r="J6" s="126">
        <f>HLOOKUP(J5,'Input Sheet'!1:1048576,2,FALSE)</f>
        <v>28</v>
      </c>
      <c r="K6" s="126">
        <f>HLOOKUP(K5,'Input Sheet'!1:1048576,2,FALSE)</f>
        <v>28</v>
      </c>
      <c r="L6" s="126">
        <f>HLOOKUP(L5,'Input Sheet'!1:1048576,2,FALSE)</f>
        <v>28</v>
      </c>
      <c r="M6" s="126">
        <f>HLOOKUP(M5,'Input Sheet'!1:1048576,2,FALSE)</f>
        <v>26</v>
      </c>
      <c r="N6" s="126">
        <f>HLOOKUP(N5,'Input Sheet'!1:1048576,2,FALSE)</f>
        <v>26</v>
      </c>
      <c r="O6" s="126">
        <f>HLOOKUP(O5,'Input Sheet'!1:1048576,2,FALSE)</f>
        <v>31</v>
      </c>
      <c r="P6" s="126">
        <f t="shared" ref="P6:P10" si="0">D6+E6+F6</f>
        <v>84</v>
      </c>
      <c r="Q6" s="126">
        <f t="shared" ref="Q6:Q10" si="1">G6+H6+I6</f>
        <v>84</v>
      </c>
      <c r="R6" s="126">
        <f t="shared" ref="R6:R10" si="2">J6+K6+L6</f>
        <v>84</v>
      </c>
      <c r="S6" s="126">
        <f t="shared" ref="S6:S10" si="3">M6+N6+O6</f>
        <v>83</v>
      </c>
      <c r="T6" s="125">
        <f>SUMIF('TB 4-24'!M:M,AL6,'TB 4-24'!G:G)+SUMIF('TB 4-24'!M:M,AM6,'TB 4-24'!G:G)+SUMIF('TB 4-24'!M:M,AN6,'TB 4-24'!G:G)+SUMIF('TB 4-24'!M:M,AO6,'TB 4-24'!G:G)+SUMIF('TB 4-24'!M:M,AP6,'TB 4-24'!G:G)+SUMIF('TB 4-24'!M:M,AQ6,'TB 4-24'!G:G)+SUMIF('TB 4-24'!M:M,AR6,'TB 4-24'!G:G)+SUMIF('TB 4-24'!M:M,AS6,'TB 4-24'!G:G)+SUMIF('TB 4-24'!M:M,AT6,'TB 4-24'!G:G)+SUMIF('TB 4-24'!M:M,AU6,'TB 4-24'!G:G)+SUMIF('TB 4-24'!M:M,AV6,'TB 4-24'!G:G)+SUMIF('TB 4-24'!M:M,AW6,'TB 4-24'!G:G)+SUMIF('TB 4-24'!M:M,AX6,'TB 4-24'!G:G)+SUMIF('TB 4-24'!M:M,AY6,'TB 4-24'!G:G)+SUMIF('TB 4-24'!M:M,AZ6,'TB 4-24'!G:G)+SUMIF('TB 4-24'!M:M,BA6,'TB 4-24'!G:G)+SUMIF('TB 4-24'!M:M,BB6,'TB 4-24'!G:G)+SUMIF('TB 4-24'!M:M,BC6,'TB 4-24'!G:G)</f>
        <v>0</v>
      </c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125">
        <f t="shared" ref="AF6:AF7" si="4">T6+U6+V6</f>
        <v>0</v>
      </c>
      <c r="AG6" s="125">
        <f t="shared" ref="AG6:AG7" si="5">W6+X6+Y6</f>
        <v>0</v>
      </c>
      <c r="AH6" s="125">
        <f t="shared" ref="AH6:AH7" si="6">Z6+AA6+AB6</f>
        <v>0</v>
      </c>
      <c r="AI6" s="125">
        <f t="shared" ref="AI6:AI7" si="7">AC6+AD6+AE6</f>
        <v>0</v>
      </c>
      <c r="AJ6"/>
      <c r="AL6" t="s">
        <v>1234</v>
      </c>
      <c r="AM6" t="s">
        <v>1235</v>
      </c>
      <c r="AN6" t="s">
        <v>1236</v>
      </c>
      <c r="AO6" t="s">
        <v>1237</v>
      </c>
      <c r="AP6" t="s">
        <v>1238</v>
      </c>
      <c r="AQ6" t="s">
        <v>1239</v>
      </c>
      <c r="AR6" t="s">
        <v>1240</v>
      </c>
      <c r="AS6" t="s">
        <v>1241</v>
      </c>
      <c r="AT6" t="s">
        <v>1242</v>
      </c>
      <c r="AU6" t="s">
        <v>1243</v>
      </c>
      <c r="AV6" t="s">
        <v>1244</v>
      </c>
      <c r="AW6" t="s">
        <v>1245</v>
      </c>
      <c r="AX6" t="s">
        <v>1246</v>
      </c>
      <c r="AY6" t="s">
        <v>1247</v>
      </c>
      <c r="AZ6" t="s">
        <v>1248</v>
      </c>
      <c r="BA6" t="s">
        <v>1249</v>
      </c>
      <c r="BB6" t="s">
        <v>1250</v>
      </c>
      <c r="BC6" t="s">
        <v>1251</v>
      </c>
      <c r="BD6"/>
    </row>
    <row r="7" spans="1:56" x14ac:dyDescent="0.25">
      <c r="A7" s="222" t="s">
        <v>1174</v>
      </c>
      <c r="B7" s="129">
        <f>INDEX(T:AE, 7, MATCH($AI$1, T$5:AE$5, 0))</f>
        <v>0</v>
      </c>
      <c r="C7" s="226">
        <f>INDEX(D:O, 7, MATCH($AI$1, D$5:O$5, 0))</f>
        <v>7</v>
      </c>
      <c r="D7" s="130">
        <f>D6/D27</f>
        <v>7</v>
      </c>
      <c r="E7" s="130">
        <f t="shared" ref="E7:O7" si="8">E6/E27</f>
        <v>7</v>
      </c>
      <c r="F7" s="130">
        <f t="shared" si="8"/>
        <v>7</v>
      </c>
      <c r="G7" s="130">
        <f t="shared" si="8"/>
        <v>7</v>
      </c>
      <c r="H7" s="130">
        <f t="shared" si="8"/>
        <v>7</v>
      </c>
      <c r="I7" s="130">
        <f t="shared" si="8"/>
        <v>7</v>
      </c>
      <c r="J7" s="130">
        <f t="shared" si="8"/>
        <v>7</v>
      </c>
      <c r="K7" s="130">
        <f t="shared" si="8"/>
        <v>7</v>
      </c>
      <c r="L7" s="130">
        <f t="shared" si="8"/>
        <v>7</v>
      </c>
      <c r="M7" s="130">
        <f t="shared" si="8"/>
        <v>6.5</v>
      </c>
      <c r="N7" s="130">
        <f t="shared" si="8"/>
        <v>6.5</v>
      </c>
      <c r="O7" s="130">
        <f t="shared" si="8"/>
        <v>7.75</v>
      </c>
      <c r="P7" s="130">
        <f t="shared" si="0"/>
        <v>21</v>
      </c>
      <c r="Q7" s="130">
        <f t="shared" si="1"/>
        <v>21</v>
      </c>
      <c r="R7" s="130">
        <f t="shared" si="2"/>
        <v>21</v>
      </c>
      <c r="S7" s="130">
        <f t="shared" si="3"/>
        <v>20.75</v>
      </c>
      <c r="T7" s="129" t="e">
        <f>T6/T27</f>
        <v>#DIV/0!</v>
      </c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29" t="e">
        <f t="shared" si="4"/>
        <v>#DIV/0!</v>
      </c>
      <c r="AG7" s="129">
        <f t="shared" si="5"/>
        <v>0</v>
      </c>
      <c r="AH7" s="129">
        <f t="shared" si="6"/>
        <v>0</v>
      </c>
      <c r="AI7" s="129">
        <f t="shared" si="7"/>
        <v>0</v>
      </c>
      <c r="AJ7"/>
      <c r="BD7"/>
    </row>
    <row r="8" spans="1:56" x14ac:dyDescent="0.25">
      <c r="A8" s="222" t="s">
        <v>797</v>
      </c>
      <c r="B8" s="178">
        <f>INDEX(T:AE, 8, MATCH($AI$1, T$5:AE$5, 0))</f>
        <v>0</v>
      </c>
      <c r="C8" s="160">
        <f>INDEX(D:O, 8, MATCH($AI$1, D$5:O$5, 0))</f>
        <v>9500</v>
      </c>
      <c r="D8" s="160">
        <f>-SUMIF(Export!$AL:$AL,$AM8,Export!Y:Y)/D$6</f>
        <v>9500</v>
      </c>
      <c r="E8" s="160">
        <f>-SUMIF(Export!$AL:$AL,$AM8,Export!Z:Z)/E6</f>
        <v>9500</v>
      </c>
      <c r="F8" s="160">
        <f>-SUMIF(Export!$AL:$AL,$AM8,Export!AA:AA)/F6</f>
        <v>9500</v>
      </c>
      <c r="G8" s="160">
        <f>-SUMIF(Export!$AL:$AL,$AM8,Export!AB:AB)/G6</f>
        <v>9500</v>
      </c>
      <c r="H8" s="160">
        <f>-SUMIF(Export!$AL:$AL,$AM8,Export!AC:AC)/H6</f>
        <v>9500</v>
      </c>
      <c r="I8" s="160">
        <f>-SUMIF(Export!$AL:$AL,$AM8,Export!AD:AD)/I6</f>
        <v>9500</v>
      </c>
      <c r="J8" s="160">
        <f>-SUMIF(Export!$AL:$AL,$AM8,Export!AE:AE)/J6</f>
        <v>9500</v>
      </c>
      <c r="K8" s="160">
        <f>-SUMIF(Export!$AL:$AL,$AM8,Export!AF:AF)/K6</f>
        <v>9500</v>
      </c>
      <c r="L8" s="160">
        <f>-SUMIF(Export!$AL:$AL,$AM8,Export!AG:AG)/L6</f>
        <v>9500</v>
      </c>
      <c r="M8" s="160">
        <f>-SUMIF(Export!$AL:$AL,$AM8,Export!AH:AH)/M6</f>
        <v>9500</v>
      </c>
      <c r="N8" s="160">
        <f>-SUMIF(Export!$AL:$AL,$AM8,Export!AI:AI)/N6</f>
        <v>9500</v>
      </c>
      <c r="O8" s="160">
        <f>-SUMIF(Export!$AL:$AL,$AM8,Export!AJ:AJ)/O6</f>
        <v>9500</v>
      </c>
      <c r="P8" s="160">
        <f>AVERAGE(D8:F8)</f>
        <v>9500</v>
      </c>
      <c r="Q8" s="160">
        <f>AVERAGE(G8:I8)</f>
        <v>9500</v>
      </c>
      <c r="R8" s="160">
        <f>AVERAGE(J8:L8)</f>
        <v>9500</v>
      </c>
      <c r="S8" s="160">
        <f>AVERAGE(M8:O8)</f>
        <v>9500</v>
      </c>
      <c r="T8" s="178" t="e">
        <f>-SUMIFS(Export!L:L,Export!I:I,$AL8,Export!E:E,$AK8)/T$6</f>
        <v>#DIV/0!</v>
      </c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 t="e">
        <f>AVERAGE(T8:V8)</f>
        <v>#DIV/0!</v>
      </c>
      <c r="AG8" s="178" t="e">
        <f>AVERAGE(W8:Y8)</f>
        <v>#DIV/0!</v>
      </c>
      <c r="AH8" s="178" t="e">
        <f>AVERAGE(Z8:AB8)</f>
        <v>#DIV/0!</v>
      </c>
      <c r="AI8" s="178" t="e">
        <f>AVERAGE(AC8:AE8)</f>
        <v>#DIV/0!</v>
      </c>
      <c r="AJ8"/>
      <c r="AK8">
        <v>112</v>
      </c>
      <c r="AL8" t="s">
        <v>797</v>
      </c>
      <c r="AM8" s="27" t="s">
        <v>1260</v>
      </c>
      <c r="BD8"/>
    </row>
    <row r="9" spans="1:56" x14ac:dyDescent="0.25">
      <c r="A9" s="222" t="s">
        <v>815</v>
      </c>
      <c r="B9" s="178">
        <f>INDEX(T:AE, 9, MATCH($AI$1, T$5:AE$5, 0))</f>
        <v>0</v>
      </c>
      <c r="C9" s="160">
        <f>INDEX(D:O, 9, MATCH($AI$1, D$5:O$5, 0))</f>
        <v>0</v>
      </c>
      <c r="D9" s="160">
        <f>-SUMIF(Export!$AL:$AL,$AM9,Export!Y:Y)/D$6</f>
        <v>0</v>
      </c>
      <c r="E9" s="160">
        <f>-SUMIF(Export!$AL:$AL,$AM9,Export!Z:Z)/E$6</f>
        <v>0</v>
      </c>
      <c r="F9" s="160">
        <f>-SUMIF(Export!$AL:$AL,$AM9,Export!AA:AA)/F$6</f>
        <v>2295</v>
      </c>
      <c r="G9" s="160">
        <f>-SUMIF(Export!$AL:$AL,$AM9,Export!AB:AB)/G$6</f>
        <v>0</v>
      </c>
      <c r="H9" s="160">
        <f>-SUMIF(Export!$AL:$AL,$AM9,Export!AC:AC)/H$6</f>
        <v>0</v>
      </c>
      <c r="I9" s="160">
        <f>-SUMIF(Export!$AL:$AL,$AM9,Export!AD:AD)/I$6</f>
        <v>2295</v>
      </c>
      <c r="J9" s="160">
        <f>-SUMIF(Export!$AL:$AL,$AM9,Export!AE:AE)/J$6</f>
        <v>0</v>
      </c>
      <c r="K9" s="160">
        <f>-SUMIF(Export!$AL:$AL,$AM9,Export!AF:AF)/K$6</f>
        <v>0</v>
      </c>
      <c r="L9" s="160">
        <f>-SUMIF(Export!$AL:$AL,$AM9,Export!AG:AG)/L$6</f>
        <v>2295</v>
      </c>
      <c r="M9" s="160">
        <f>-SUMIF(Export!$AL:$AL,$AM9,Export!AH:AH)/M$6</f>
        <v>0</v>
      </c>
      <c r="N9" s="160">
        <f>-SUMIF(Export!$AL:$AL,$AM9,Export!AI:AI)/N$6</f>
        <v>0</v>
      </c>
      <c r="O9" s="160">
        <f>-SUMIF(Export!$AL:$AL,$AM9,Export!AJ:AJ)/O$6</f>
        <v>2048.2258064516127</v>
      </c>
      <c r="P9" s="160">
        <f t="shared" si="0"/>
        <v>2295</v>
      </c>
      <c r="Q9" s="160">
        <f t="shared" si="1"/>
        <v>2295</v>
      </c>
      <c r="R9" s="160">
        <f t="shared" si="2"/>
        <v>2295</v>
      </c>
      <c r="S9" s="160">
        <f t="shared" si="3"/>
        <v>2048.2258064516127</v>
      </c>
      <c r="T9" s="178" t="e">
        <f>-SUMIFS(Export!L:L,Export!I:I,$AL9,Export!E:E,$AK9)/T$6</f>
        <v>#DIV/0!</v>
      </c>
      <c r="U9" s="178"/>
      <c r="V9" s="178"/>
      <c r="W9" s="178"/>
      <c r="X9" s="178"/>
      <c r="Y9" s="178"/>
      <c r="Z9" s="178"/>
      <c r="AA9" s="178"/>
      <c r="AB9" s="178"/>
      <c r="AC9" s="178"/>
      <c r="AD9" s="178"/>
      <c r="AE9" s="178"/>
      <c r="AF9" s="178" t="e">
        <f t="shared" ref="AF9:AF10" si="9">T9+U9+V9</f>
        <v>#DIV/0!</v>
      </c>
      <c r="AG9" s="178">
        <f t="shared" ref="AG9:AG10" si="10">W9+X9+Y9</f>
        <v>0</v>
      </c>
      <c r="AH9" s="178">
        <f t="shared" ref="AH9:AH10" si="11">Z9+AA9+AB9</f>
        <v>0</v>
      </c>
      <c r="AI9" s="178">
        <f t="shared" ref="AI9:AI10" si="12">AC9+AD9+AE9</f>
        <v>0</v>
      </c>
      <c r="AJ9"/>
      <c r="AK9">
        <v>112</v>
      </c>
      <c r="AL9" t="s">
        <v>815</v>
      </c>
      <c r="AM9" t="s">
        <v>1261</v>
      </c>
      <c r="BD9"/>
    </row>
    <row r="10" spans="1:56" x14ac:dyDescent="0.25">
      <c r="A10" s="222" t="s">
        <v>819</v>
      </c>
      <c r="B10" s="178">
        <f>INDEX(T:AE, 10, MATCH($AI$1, T$5:AE$5, 0))</f>
        <v>0</v>
      </c>
      <c r="C10" s="160">
        <f>INDEX(D:O, 10, MATCH($AI$1, D$5:O$5, 0))</f>
        <v>0</v>
      </c>
      <c r="D10" s="160">
        <f>0</f>
        <v>0</v>
      </c>
      <c r="E10" s="160">
        <f>0</f>
        <v>0</v>
      </c>
      <c r="F10" s="160">
        <f>0</f>
        <v>0</v>
      </c>
      <c r="G10" s="160">
        <f>0</f>
        <v>0</v>
      </c>
      <c r="H10" s="160">
        <f>0</f>
        <v>0</v>
      </c>
      <c r="I10" s="160">
        <f>0</f>
        <v>0</v>
      </c>
      <c r="J10" s="160">
        <f>0</f>
        <v>0</v>
      </c>
      <c r="K10" s="160">
        <f>0</f>
        <v>0</v>
      </c>
      <c r="L10" s="160">
        <f>0</f>
        <v>0</v>
      </c>
      <c r="M10" s="160">
        <f>0</f>
        <v>0</v>
      </c>
      <c r="N10" s="160">
        <f>0</f>
        <v>0</v>
      </c>
      <c r="O10" s="160">
        <f>0</f>
        <v>0</v>
      </c>
      <c r="P10" s="160">
        <f t="shared" si="0"/>
        <v>0</v>
      </c>
      <c r="Q10" s="160">
        <f t="shared" si="1"/>
        <v>0</v>
      </c>
      <c r="R10" s="160">
        <f t="shared" si="2"/>
        <v>0</v>
      </c>
      <c r="S10" s="160">
        <f t="shared" si="3"/>
        <v>0</v>
      </c>
      <c r="T10" s="178" t="e">
        <f>-SUMIFS(Export!L:L,Export!I:I,$AL10,Export!E:E,$AK10)/T$6</f>
        <v>#DIV/0!</v>
      </c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 t="e">
        <f t="shared" si="9"/>
        <v>#DIV/0!</v>
      </c>
      <c r="AG10" s="178">
        <f t="shared" si="10"/>
        <v>0</v>
      </c>
      <c r="AH10" s="178">
        <f t="shared" si="11"/>
        <v>0</v>
      </c>
      <c r="AI10" s="178">
        <f t="shared" si="12"/>
        <v>0</v>
      </c>
      <c r="AJ10"/>
      <c r="AK10">
        <v>112</v>
      </c>
      <c r="AL10" t="s">
        <v>819</v>
      </c>
      <c r="BD10"/>
    </row>
    <row r="11" spans="1:56" x14ac:dyDescent="0.25">
      <c r="A11" s="222" t="s">
        <v>1175</v>
      </c>
      <c r="B11" s="178">
        <f>INDEX(T:AE, 11, MATCH($AI$1, T$5:AE$5, 0))</f>
        <v>0</v>
      </c>
      <c r="C11" s="160">
        <f>INDEX(D:O, 11, MATCH($AI$1, D$5:O$5, 0))</f>
        <v>9500</v>
      </c>
      <c r="D11" s="160">
        <f>SUM(D8:D10)</f>
        <v>9500</v>
      </c>
      <c r="E11" s="160">
        <f t="shared" ref="E11:O11" si="13">SUM(E8:E10)</f>
        <v>9500</v>
      </c>
      <c r="F11" s="160">
        <f t="shared" si="13"/>
        <v>11795</v>
      </c>
      <c r="G11" s="160">
        <f t="shared" si="13"/>
        <v>9500</v>
      </c>
      <c r="H11" s="160">
        <f t="shared" si="13"/>
        <v>9500</v>
      </c>
      <c r="I11" s="160">
        <f t="shared" si="13"/>
        <v>11795</v>
      </c>
      <c r="J11" s="160">
        <f t="shared" si="13"/>
        <v>9500</v>
      </c>
      <c r="K11" s="160">
        <f t="shared" si="13"/>
        <v>9500</v>
      </c>
      <c r="L11" s="160">
        <f t="shared" si="13"/>
        <v>11795</v>
      </c>
      <c r="M11" s="160">
        <f t="shared" si="13"/>
        <v>9500</v>
      </c>
      <c r="N11" s="160">
        <f t="shared" si="13"/>
        <v>9500</v>
      </c>
      <c r="O11" s="160">
        <f t="shared" si="13"/>
        <v>11548.225806451614</v>
      </c>
      <c r="P11" s="160">
        <f>AVERAGE(D11:F11)</f>
        <v>10265</v>
      </c>
      <c r="Q11" s="160">
        <f>AVERAGE(G11:I11)</f>
        <v>10265</v>
      </c>
      <c r="R11" s="160">
        <f>AVERAGE(J11:L11)</f>
        <v>10265</v>
      </c>
      <c r="S11" s="160">
        <f>AVERAGE(M11:O11)</f>
        <v>10182.741935483871</v>
      </c>
      <c r="T11" s="178" t="e">
        <f>SUM(T8:T11)</f>
        <v>#DIV/0!</v>
      </c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 t="e">
        <f>AVERAGE(T11:V11)</f>
        <v>#DIV/0!</v>
      </c>
      <c r="AG11" s="178" t="e">
        <f>AVERAGE(W11:Y11)</f>
        <v>#DIV/0!</v>
      </c>
      <c r="AH11" s="178" t="e">
        <f>AVERAGE(Z11:AB11)</f>
        <v>#DIV/0!</v>
      </c>
      <c r="AI11" s="178" t="e">
        <f>AVERAGE(AC11:AE11)</f>
        <v>#DIV/0!</v>
      </c>
      <c r="AJ11"/>
      <c r="BD11"/>
    </row>
    <row r="12" spans="1:56" x14ac:dyDescent="0.25">
      <c r="A12" s="221" t="s">
        <v>1176</v>
      </c>
      <c r="B12" s="136">
        <f>INDEX(T:AE, 12, MATCH($AI$1, T$5:AE$5, 0))</f>
        <v>0</v>
      </c>
      <c r="C12" s="135">
        <f>INDEX(D:O, 12, MATCH($AI$1, D$5:O$5, 0))</f>
        <v>266000</v>
      </c>
      <c r="D12" s="135">
        <f>D6*D11</f>
        <v>266000</v>
      </c>
      <c r="E12" s="135">
        <f t="shared" ref="E12:O12" si="14">E6*E11</f>
        <v>266000</v>
      </c>
      <c r="F12" s="135">
        <f t="shared" si="14"/>
        <v>330260</v>
      </c>
      <c r="G12" s="135">
        <f t="shared" si="14"/>
        <v>266000</v>
      </c>
      <c r="H12" s="135">
        <f t="shared" si="14"/>
        <v>266000</v>
      </c>
      <c r="I12" s="135">
        <f t="shared" si="14"/>
        <v>330260</v>
      </c>
      <c r="J12" s="135">
        <f t="shared" si="14"/>
        <v>266000</v>
      </c>
      <c r="K12" s="135">
        <f t="shared" si="14"/>
        <v>266000</v>
      </c>
      <c r="L12" s="135">
        <f t="shared" si="14"/>
        <v>330260</v>
      </c>
      <c r="M12" s="135">
        <f t="shared" si="14"/>
        <v>247000</v>
      </c>
      <c r="N12" s="135">
        <f t="shared" si="14"/>
        <v>247000</v>
      </c>
      <c r="O12" s="135">
        <f t="shared" si="14"/>
        <v>357995</v>
      </c>
      <c r="P12" s="135">
        <f t="shared" ref="P12" si="15">P6*P11</f>
        <v>862260</v>
      </c>
      <c r="Q12" s="135">
        <f t="shared" ref="Q12" si="16">Q6*Q11</f>
        <v>862260</v>
      </c>
      <c r="R12" s="135">
        <f t="shared" ref="R12" si="17">R6*R11</f>
        <v>862260</v>
      </c>
      <c r="S12" s="135">
        <f t="shared" ref="S12" si="18">S6*S11</f>
        <v>845167.58064516133</v>
      </c>
      <c r="T12" s="136" t="e">
        <f>T11*T6</f>
        <v>#DIV/0!</v>
      </c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36" t="e">
        <f t="shared" ref="AF12" si="19">AF6*AF11</f>
        <v>#DIV/0!</v>
      </c>
      <c r="AG12" s="136" t="e">
        <f t="shared" ref="AG12" si="20">AG6*AG11</f>
        <v>#DIV/0!</v>
      </c>
      <c r="AH12" s="136" t="e">
        <f t="shared" ref="AH12" si="21">AH6*AH11</f>
        <v>#DIV/0!</v>
      </c>
      <c r="AI12" s="136" t="e">
        <f t="shared" ref="AI12" si="22">AI6*AI11</f>
        <v>#DIV/0!</v>
      </c>
      <c r="AJ12"/>
      <c r="AK12">
        <v>112</v>
      </c>
      <c r="AL12" t="s">
        <v>819</v>
      </c>
      <c r="AM12" t="s">
        <v>815</v>
      </c>
      <c r="AN12" t="s">
        <v>797</v>
      </c>
      <c r="BD12"/>
    </row>
    <row r="13" spans="1:56" x14ac:dyDescent="0.25">
      <c r="A13" s="222" t="s">
        <v>793</v>
      </c>
      <c r="B13" s="178">
        <f>INDEX(T:AE, 13, MATCH($AI$1, T$5:AE$5, 0))</f>
        <v>0</v>
      </c>
      <c r="C13" s="160">
        <f>INDEX(D:O, 13, MATCH($AI$1, D$5:O$5, 0))</f>
        <v>929.13301876660262</v>
      </c>
      <c r="D13" s="160">
        <f>SUMIF(Export!$AL:$AL,$AM13,Export!Y:Y)/D$6</f>
        <v>929.13301876660262</v>
      </c>
      <c r="E13" s="160">
        <f>SUMIF(Export!$AL:$AL,$AM13,Export!Z:Z)/E$6</f>
        <v>929.13301876660262</v>
      </c>
      <c r="F13" s="160">
        <f>SUMIF(Export!$AL:$AL,$AM13,Export!AA:AA)/F$6</f>
        <v>936.01801876660261</v>
      </c>
      <c r="G13" s="160">
        <f>SUMIF(Export!$AL:$AL,$AM13,Export!AB:AB)/G$6</f>
        <v>929.13301876660262</v>
      </c>
      <c r="H13" s="160">
        <f>SUMIF(Export!$AL:$AL,$AM13,Export!AC:AC)/H$6</f>
        <v>929.13301876660262</v>
      </c>
      <c r="I13" s="160">
        <f>SUMIF(Export!$AL:$AL,$AM13,Export!AD:AD)/I$6</f>
        <v>936.01801876660261</v>
      </c>
      <c r="J13" s="160">
        <f>SUMIF(Export!$AL:$AL,$AM13,Export!AE:AE)/J$6</f>
        <v>929.13301876660262</v>
      </c>
      <c r="K13" s="160">
        <f>SUMIF(Export!$AL:$AL,$AM13,Export!AF:AF)/K$6</f>
        <v>929.13301876660262</v>
      </c>
      <c r="L13" s="160">
        <f>SUMIF(Export!$AL:$AL,$AM13,Export!AG:AG)/L$6</f>
        <v>936.01801876660261</v>
      </c>
      <c r="M13" s="160">
        <f>SUMIF(Export!$AL:$AL,$AM13,Export!AH:AH)/M$6</f>
        <v>948.41248174864893</v>
      </c>
      <c r="N13" s="160">
        <f>SUMIF(Export!$AL:$AL,$AM13,Export!AI:AI)/N$6</f>
        <v>948.41248174864893</v>
      </c>
      <c r="O13" s="160">
        <f>SUMIF(Export!$AL:$AL,$AM13,Export!AJ:AJ)/O$6</f>
        <v>1036.0228879182218</v>
      </c>
      <c r="P13" s="160">
        <f>AVERAGE(D13:F13)</f>
        <v>931.42801876660269</v>
      </c>
      <c r="Q13" s="160">
        <f>AVERAGE(G13:I13)</f>
        <v>931.42801876660269</v>
      </c>
      <c r="R13" s="160">
        <f>AVERAGE(J13:L13)</f>
        <v>931.42801876660269</v>
      </c>
      <c r="S13" s="160">
        <f>AVERAGE(M13:O13)</f>
        <v>977.61595047183982</v>
      </c>
      <c r="T13" s="178" t="e">
        <f>-SUMIFS(Export!L:L,Export!I:I,$AL13,Export!E:E,$AK13)/T$6</f>
        <v>#DIV/0!</v>
      </c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 t="e">
        <f>AVERAGE(T13:V13)</f>
        <v>#DIV/0!</v>
      </c>
      <c r="AG13" s="178" t="e">
        <f>AVERAGE(W13:Y13)</f>
        <v>#DIV/0!</v>
      </c>
      <c r="AH13" s="178" t="e">
        <f>AVERAGE(Z13:AB13)</f>
        <v>#DIV/0!</v>
      </c>
      <c r="AI13" s="178" t="e">
        <f>AVERAGE(AC13:AE13)</f>
        <v>#DIV/0!</v>
      </c>
      <c r="AJ13"/>
      <c r="AK13">
        <v>112</v>
      </c>
      <c r="AL13" t="s">
        <v>793</v>
      </c>
      <c r="AM13" t="s">
        <v>1262</v>
      </c>
      <c r="BD13"/>
    </row>
    <row r="14" spans="1:56" x14ac:dyDescent="0.25">
      <c r="A14" s="222" t="s">
        <v>922</v>
      </c>
      <c r="B14" s="128">
        <f>INDEX(T:AE, 14, MATCH($AI$1, T$5:AE$5, 0))</f>
        <v>0</v>
      </c>
      <c r="C14" s="127">
        <f>INDEX(D:O, 14, MATCH($AI$1, D$5:O$5, 0))</f>
        <v>0</v>
      </c>
      <c r="D14" s="127">
        <f>0</f>
        <v>0</v>
      </c>
      <c r="E14" s="127">
        <f>0</f>
        <v>0</v>
      </c>
      <c r="F14" s="127">
        <f>0</f>
        <v>0</v>
      </c>
      <c r="G14" s="127">
        <f>0</f>
        <v>0</v>
      </c>
      <c r="H14" s="127">
        <f>0</f>
        <v>0</v>
      </c>
      <c r="I14" s="127">
        <f>0</f>
        <v>0</v>
      </c>
      <c r="J14" s="127">
        <f>0</f>
        <v>0</v>
      </c>
      <c r="K14" s="127">
        <f>0</f>
        <v>0</v>
      </c>
      <c r="L14" s="127">
        <f>0</f>
        <v>0</v>
      </c>
      <c r="M14" s="127">
        <f>0</f>
        <v>0</v>
      </c>
      <c r="N14" s="127">
        <f>0</f>
        <v>0</v>
      </c>
      <c r="O14" s="127">
        <f>0</f>
        <v>0</v>
      </c>
      <c r="P14" s="127">
        <f>D14+E14+F14</f>
        <v>0</v>
      </c>
      <c r="Q14" s="127">
        <f>G14+H14+I14</f>
        <v>0</v>
      </c>
      <c r="R14" s="127">
        <f>J14+K14+L14</f>
        <v>0</v>
      </c>
      <c r="S14" s="127">
        <f>M14+N14+O14</f>
        <v>0</v>
      </c>
      <c r="T14" s="128" t="e">
        <f>-SUMIFS(Export!L:L,Export!I:I,$AL14,Export!E:E,$AK14)/T$6</f>
        <v>#DIV/0!</v>
      </c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  <c r="AE14" s="177"/>
      <c r="AF14" s="128" t="e">
        <f>T14+U14+V14</f>
        <v>#DIV/0!</v>
      </c>
      <c r="AG14" s="128">
        <f>W14+X14+Y14</f>
        <v>0</v>
      </c>
      <c r="AH14" s="128">
        <f>Z14+AA14+AB14</f>
        <v>0</v>
      </c>
      <c r="AI14" s="128">
        <f>AC14+AD14+AE14</f>
        <v>0</v>
      </c>
      <c r="AJ14"/>
      <c r="AK14">
        <v>112</v>
      </c>
      <c r="AL14" t="s">
        <v>922</v>
      </c>
      <c r="BD14"/>
    </row>
    <row r="15" spans="1:56" x14ac:dyDescent="0.25">
      <c r="A15" s="221" t="s">
        <v>1177</v>
      </c>
      <c r="B15" s="136">
        <f>INDEX(T:AE, 15, MATCH($AI$1, T$5:AE$5, 0))</f>
        <v>0</v>
      </c>
      <c r="C15" s="135">
        <f>INDEX(D:O, 15, MATCH($AI$1, D$5:O$5, 0))</f>
        <v>929.13301876660262</v>
      </c>
      <c r="D15" s="135">
        <f>D13+D14</f>
        <v>929.13301876660262</v>
      </c>
      <c r="E15" s="135">
        <f t="shared" ref="E15:O15" si="23">E13+E14</f>
        <v>929.13301876660262</v>
      </c>
      <c r="F15" s="135">
        <f t="shared" si="23"/>
        <v>936.01801876660261</v>
      </c>
      <c r="G15" s="135">
        <f t="shared" si="23"/>
        <v>929.13301876660262</v>
      </c>
      <c r="H15" s="135">
        <f t="shared" si="23"/>
        <v>929.13301876660262</v>
      </c>
      <c r="I15" s="135">
        <f t="shared" si="23"/>
        <v>936.01801876660261</v>
      </c>
      <c r="J15" s="135">
        <f t="shared" si="23"/>
        <v>929.13301876660262</v>
      </c>
      <c r="K15" s="135">
        <f t="shared" si="23"/>
        <v>929.13301876660262</v>
      </c>
      <c r="L15" s="135">
        <f t="shared" si="23"/>
        <v>936.01801876660261</v>
      </c>
      <c r="M15" s="135">
        <f t="shared" si="23"/>
        <v>948.41248174864893</v>
      </c>
      <c r="N15" s="135">
        <f t="shared" si="23"/>
        <v>948.41248174864893</v>
      </c>
      <c r="O15" s="135">
        <f t="shared" si="23"/>
        <v>1036.0228879182218</v>
      </c>
      <c r="P15" s="135">
        <f t="shared" ref="P15" si="24">P13+P14</f>
        <v>931.42801876660269</v>
      </c>
      <c r="Q15" s="135">
        <f t="shared" ref="Q15" si="25">Q13+Q14</f>
        <v>931.42801876660269</v>
      </c>
      <c r="R15" s="135">
        <f t="shared" ref="R15" si="26">R13+R14</f>
        <v>931.42801876660269</v>
      </c>
      <c r="S15" s="135">
        <f t="shared" ref="S15" si="27">S13+S14</f>
        <v>977.61595047183982</v>
      </c>
      <c r="T15" s="136" t="e">
        <f>T13+T14</f>
        <v>#DIV/0!</v>
      </c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36" t="e">
        <f t="shared" ref="AF15" si="28">AF13+AF14</f>
        <v>#DIV/0!</v>
      </c>
      <c r="AG15" s="136" t="e">
        <f t="shared" ref="AG15" si="29">AG13+AG14</f>
        <v>#DIV/0!</v>
      </c>
      <c r="AH15" s="136" t="e">
        <f t="shared" ref="AH15" si="30">AH13+AH14</f>
        <v>#DIV/0!</v>
      </c>
      <c r="AI15" s="136" t="e">
        <f t="shared" ref="AI15" si="31">AI13+AI14</f>
        <v>#DIV/0!</v>
      </c>
      <c r="AJ15"/>
      <c r="BD15"/>
    </row>
    <row r="16" spans="1:56" x14ac:dyDescent="0.25">
      <c r="A16" s="222" t="s">
        <v>925</v>
      </c>
      <c r="B16" s="178">
        <f>INDEX(T:AE, 16, MATCH($AI$1, T$5:AE$5, 0))</f>
        <v>0</v>
      </c>
      <c r="C16" s="160">
        <f>INDEX(D:O, 16, MATCH($AI$1, D$5:O$5, 0))</f>
        <v>0</v>
      </c>
      <c r="D16" s="160">
        <f>0</f>
        <v>0</v>
      </c>
      <c r="E16" s="160">
        <f>0</f>
        <v>0</v>
      </c>
      <c r="F16" s="160">
        <f>0</f>
        <v>0</v>
      </c>
      <c r="G16" s="160">
        <f>0</f>
        <v>0</v>
      </c>
      <c r="H16" s="160">
        <f>0</f>
        <v>0</v>
      </c>
      <c r="I16" s="160">
        <f>0</f>
        <v>0</v>
      </c>
      <c r="J16" s="160">
        <f>0</f>
        <v>0</v>
      </c>
      <c r="K16" s="160">
        <f>0</f>
        <v>0</v>
      </c>
      <c r="L16" s="160">
        <f>0</f>
        <v>0</v>
      </c>
      <c r="M16" s="160">
        <f>0</f>
        <v>0</v>
      </c>
      <c r="N16" s="160">
        <f>0</f>
        <v>0</v>
      </c>
      <c r="O16" s="160">
        <f>0</f>
        <v>0</v>
      </c>
      <c r="P16" s="160">
        <f>D16+E16+F16</f>
        <v>0</v>
      </c>
      <c r="Q16" s="160">
        <f>G16+H16+I16</f>
        <v>0</v>
      </c>
      <c r="R16" s="160">
        <f>J16+K16+L16</f>
        <v>0</v>
      </c>
      <c r="S16" s="160">
        <f>M16+N16+O16</f>
        <v>0</v>
      </c>
      <c r="T16" s="178" t="e">
        <f>-SUMIFS(Export!L:L,Export!I:I,$AL16,Export!E:E,$AK16)/T$6</f>
        <v>#DIV/0!</v>
      </c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 t="e">
        <f>T16+U16+V16</f>
        <v>#DIV/0!</v>
      </c>
      <c r="AG16" s="178">
        <f>W16+X16+Y16</f>
        <v>0</v>
      </c>
      <c r="AH16" s="178">
        <f>Z16+AA16+AB16</f>
        <v>0</v>
      </c>
      <c r="AI16" s="178">
        <f>AC16+AD16+AE16</f>
        <v>0</v>
      </c>
      <c r="AJ16"/>
      <c r="AK16">
        <v>112</v>
      </c>
      <c r="AL16" t="s">
        <v>925</v>
      </c>
      <c r="BD16"/>
    </row>
    <row r="17" spans="1:56" x14ac:dyDescent="0.25">
      <c r="A17" s="222" t="s">
        <v>790</v>
      </c>
      <c r="B17" s="178">
        <f>INDEX(T:AE, 17, MATCH($AI$1, T$5:AE$5, 0))</f>
        <v>0</v>
      </c>
      <c r="C17" s="160">
        <f>INDEX(D:O, 17, MATCH($AI$1, D$5:O$5, 0))</f>
        <v>1956.8598176080507</v>
      </c>
      <c r="D17" s="160">
        <f>SUMIF(Export!$AL:$AL,$AM17,Export!Y:Y)/D$6</f>
        <v>1956.8598176080507</v>
      </c>
      <c r="E17" s="160">
        <f>SUMIF(Export!$AL:$AL,$AM17,Export!Z:Z)/E$6</f>
        <v>1956.8598176080507</v>
      </c>
      <c r="F17" s="160">
        <f>SUMIF(Export!$AL:$AL,$AM17,Export!AA:AA)/F$6</f>
        <v>1956.8598176080507</v>
      </c>
      <c r="G17" s="160">
        <f>SUMIF(Export!$AL:$AL,$AM17,Export!AB:AB)/G$6</f>
        <v>1956.8598176080507</v>
      </c>
      <c r="H17" s="160">
        <f>SUMIF(Export!$AL:$AL,$AM17,Export!AC:AC)/H$6</f>
        <v>1956.8598176080507</v>
      </c>
      <c r="I17" s="160">
        <f>SUMIF(Export!$AL:$AL,$AM17,Export!AD:AD)/I$6</f>
        <v>1956.8598176080507</v>
      </c>
      <c r="J17" s="160">
        <f>SUMIF(Export!$AL:$AL,$AM17,Export!AE:AE)/J$6</f>
        <v>1956.8598176080507</v>
      </c>
      <c r="K17" s="160">
        <f>SUMIF(Export!$AL:$AL,$AM17,Export!AF:AF)/K$6</f>
        <v>1956.8598176080507</v>
      </c>
      <c r="L17" s="160">
        <f>SUMIF(Export!$AL:$AL,$AM17,Export!AG:AG)/L$6</f>
        <v>1956.8598176080507</v>
      </c>
      <c r="M17" s="160">
        <f>SUMIF(Export!$AL:$AL,$AM17,Export!AH:AH)/M$6</f>
        <v>2107.3874958855931</v>
      </c>
      <c r="N17" s="160">
        <f>SUMIF(Export!$AL:$AL,$AM17,Export!AI:AI)/N$6</f>
        <v>2107.3874958855931</v>
      </c>
      <c r="O17" s="160">
        <f>SUMIF(Export!$AL:$AL,$AM17,Export!AJ:AJ)/O$6</f>
        <v>1767.4862868717878</v>
      </c>
      <c r="P17" s="160">
        <f>AVERAGE(D17:F17)</f>
        <v>1956.8598176080507</v>
      </c>
      <c r="Q17" s="160">
        <f>AVERAGE(G17:I17)</f>
        <v>1956.8598176080507</v>
      </c>
      <c r="R17" s="160">
        <f>AVERAGE(J17:L17)</f>
        <v>1956.8598176080507</v>
      </c>
      <c r="S17" s="160">
        <f>AVERAGE(M17:O17)</f>
        <v>1994.0870928809916</v>
      </c>
      <c r="T17" s="178" t="e">
        <f>-SUMIFS(Export!L:L,Export!I:I,$AL17,Export!E:E,$AK17)/T$6</f>
        <v>#DIV/0!</v>
      </c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 t="e">
        <f>AVERAGE(T17:V17)</f>
        <v>#DIV/0!</v>
      </c>
      <c r="AG17" s="178" t="e">
        <f>AVERAGE(W17:Y17)</f>
        <v>#DIV/0!</v>
      </c>
      <c r="AH17" s="178" t="e">
        <f>AVERAGE(Z17:AB17)</f>
        <v>#DIV/0!</v>
      </c>
      <c r="AI17" s="178" t="e">
        <f>AVERAGE(AC17:AE17)</f>
        <v>#DIV/0!</v>
      </c>
      <c r="AJ17"/>
      <c r="AK17">
        <v>112</v>
      </c>
      <c r="AL17" t="s">
        <v>790</v>
      </c>
      <c r="AM17" t="s">
        <v>1263</v>
      </c>
      <c r="BD17"/>
    </row>
    <row r="18" spans="1:56" x14ac:dyDescent="0.25">
      <c r="A18" s="222" t="s">
        <v>812</v>
      </c>
      <c r="B18" s="128">
        <f>INDEX(T:AE, 18, MATCH($AI$1, T$5:AE$5, 0))</f>
        <v>0</v>
      </c>
      <c r="C18" s="127">
        <f>INDEX(D:O, 18, MATCH($AI$1, D$5:O$5, 0))</f>
        <v>0</v>
      </c>
      <c r="D18" s="127">
        <f>0</f>
        <v>0</v>
      </c>
      <c r="E18" s="127">
        <f>0</f>
        <v>0</v>
      </c>
      <c r="F18" s="127">
        <f>0</f>
        <v>0</v>
      </c>
      <c r="G18" s="127">
        <f>0</f>
        <v>0</v>
      </c>
      <c r="H18" s="127">
        <f>0</f>
        <v>0</v>
      </c>
      <c r="I18" s="127">
        <f>0</f>
        <v>0</v>
      </c>
      <c r="J18" s="127">
        <f>0</f>
        <v>0</v>
      </c>
      <c r="K18" s="127">
        <f>0</f>
        <v>0</v>
      </c>
      <c r="L18" s="127">
        <f>0</f>
        <v>0</v>
      </c>
      <c r="M18" s="127">
        <f>0</f>
        <v>0</v>
      </c>
      <c r="N18" s="127">
        <f>0</f>
        <v>0</v>
      </c>
      <c r="O18" s="127">
        <f>0</f>
        <v>0</v>
      </c>
      <c r="P18" s="127">
        <f t="shared" ref="P18:P24" si="32">D18+E18+F18</f>
        <v>0</v>
      </c>
      <c r="Q18" s="127">
        <f t="shared" ref="Q18:Q24" si="33">G18+H18+I18</f>
        <v>0</v>
      </c>
      <c r="R18" s="127">
        <f t="shared" ref="R18:R24" si="34">J18+K18+L18</f>
        <v>0</v>
      </c>
      <c r="S18" s="127">
        <f t="shared" ref="S18:S24" si="35">M18+N18+O18</f>
        <v>0</v>
      </c>
      <c r="T18" s="128" t="e">
        <f>-SUMIFS(Export!L:L,Export!I:I,$AL18,Export!E:E,$AK18)/T$6</f>
        <v>#DIV/0!</v>
      </c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28" t="e">
        <f t="shared" ref="AF18:AF19" si="36">T18+U18+V18</f>
        <v>#DIV/0!</v>
      </c>
      <c r="AG18" s="128">
        <f t="shared" ref="AG18:AG19" si="37">W18+X18+Y18</f>
        <v>0</v>
      </c>
      <c r="AH18" s="128">
        <f t="shared" ref="AH18:AH19" si="38">Z18+AA18+AB18</f>
        <v>0</v>
      </c>
      <c r="AI18" s="128">
        <f t="shared" ref="AI18:AI19" si="39">AC18+AD18+AE18</f>
        <v>0</v>
      </c>
      <c r="AJ18"/>
      <c r="AK18">
        <v>112</v>
      </c>
      <c r="AL18" t="s">
        <v>812</v>
      </c>
      <c r="BD18"/>
    </row>
    <row r="19" spans="1:56" x14ac:dyDescent="0.25">
      <c r="A19" s="222" t="s">
        <v>919</v>
      </c>
      <c r="B19" s="128">
        <f>INDEX(T:AE, 19, MATCH($AI$1, T$5:AE$5, 0))</f>
        <v>0</v>
      </c>
      <c r="C19" s="127">
        <f>INDEX(D:O, 19, MATCH($AI$1, D$5:O$5, 0))</f>
        <v>0</v>
      </c>
      <c r="D19" s="127">
        <f>0</f>
        <v>0</v>
      </c>
      <c r="E19" s="127">
        <f>0</f>
        <v>0</v>
      </c>
      <c r="F19" s="127">
        <f>0</f>
        <v>0</v>
      </c>
      <c r="G19" s="127">
        <f>0</f>
        <v>0</v>
      </c>
      <c r="H19" s="127">
        <f>0</f>
        <v>0</v>
      </c>
      <c r="I19" s="127">
        <f>0</f>
        <v>0</v>
      </c>
      <c r="J19" s="127">
        <f>0</f>
        <v>0</v>
      </c>
      <c r="K19" s="127">
        <f>0</f>
        <v>0</v>
      </c>
      <c r="L19" s="127">
        <f>0</f>
        <v>0</v>
      </c>
      <c r="M19" s="127">
        <f>0</f>
        <v>0</v>
      </c>
      <c r="N19" s="127">
        <f>0</f>
        <v>0</v>
      </c>
      <c r="O19" s="127">
        <f>0</f>
        <v>0</v>
      </c>
      <c r="P19" s="127">
        <f t="shared" si="32"/>
        <v>0</v>
      </c>
      <c r="Q19" s="127">
        <f t="shared" si="33"/>
        <v>0</v>
      </c>
      <c r="R19" s="127">
        <f t="shared" si="34"/>
        <v>0</v>
      </c>
      <c r="S19" s="127">
        <f t="shared" si="35"/>
        <v>0</v>
      </c>
      <c r="T19" s="128" t="e">
        <f>-SUMIFS(Export!L:L,Export!I:I,$AL19,Export!E:E,$AK19)/T$6</f>
        <v>#DIV/0!</v>
      </c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28" t="e">
        <f t="shared" si="36"/>
        <v>#DIV/0!</v>
      </c>
      <c r="AG19" s="128">
        <f t="shared" si="37"/>
        <v>0</v>
      </c>
      <c r="AH19" s="128">
        <f t="shared" si="38"/>
        <v>0</v>
      </c>
      <c r="AI19" s="128">
        <f t="shared" si="39"/>
        <v>0</v>
      </c>
      <c r="AJ19"/>
      <c r="AK19">
        <v>112</v>
      </c>
      <c r="AL19" t="s">
        <v>919</v>
      </c>
      <c r="BD19"/>
    </row>
    <row r="20" spans="1:56" x14ac:dyDescent="0.25">
      <c r="A20" s="221" t="s">
        <v>1178</v>
      </c>
      <c r="B20" s="136">
        <f>INDEX(T:AE, 20, MATCH($AI$1, T$5:AE$5, 0))</f>
        <v>0</v>
      </c>
      <c r="C20" s="135">
        <f>INDEX(D:O, 20, MATCH($AI$1, D$5:O$5, 0))</f>
        <v>1956.8598176080507</v>
      </c>
      <c r="D20" s="135">
        <f>SUM(D16:D19)</f>
        <v>1956.8598176080507</v>
      </c>
      <c r="E20" s="135">
        <f t="shared" ref="E20:O20" si="40">SUM(E16:E19)</f>
        <v>1956.8598176080507</v>
      </c>
      <c r="F20" s="135">
        <f t="shared" si="40"/>
        <v>1956.8598176080507</v>
      </c>
      <c r="G20" s="135">
        <f t="shared" si="40"/>
        <v>1956.8598176080507</v>
      </c>
      <c r="H20" s="135">
        <f t="shared" si="40"/>
        <v>1956.8598176080507</v>
      </c>
      <c r="I20" s="135">
        <f t="shared" si="40"/>
        <v>1956.8598176080507</v>
      </c>
      <c r="J20" s="135">
        <f t="shared" si="40"/>
        <v>1956.8598176080507</v>
      </c>
      <c r="K20" s="135">
        <f t="shared" si="40"/>
        <v>1956.8598176080507</v>
      </c>
      <c r="L20" s="135">
        <f t="shared" si="40"/>
        <v>1956.8598176080507</v>
      </c>
      <c r="M20" s="135">
        <f t="shared" si="40"/>
        <v>2107.3874958855931</v>
      </c>
      <c r="N20" s="135">
        <f t="shared" si="40"/>
        <v>2107.3874958855931</v>
      </c>
      <c r="O20" s="135">
        <f t="shared" si="40"/>
        <v>1767.4862868717878</v>
      </c>
      <c r="P20" s="135">
        <f t="shared" ref="P20" si="41">SUM(P16:P19)</f>
        <v>1956.8598176080507</v>
      </c>
      <c r="Q20" s="135">
        <f t="shared" ref="Q20" si="42">SUM(Q16:Q19)</f>
        <v>1956.8598176080507</v>
      </c>
      <c r="R20" s="135">
        <f t="shared" ref="R20" si="43">SUM(R16:R19)</f>
        <v>1956.8598176080507</v>
      </c>
      <c r="S20" s="135">
        <f t="shared" ref="S20" si="44">SUM(S16:S19)</f>
        <v>1994.0870928809916</v>
      </c>
      <c r="T20" s="136" t="e">
        <f>SUM(T16:T19)</f>
        <v>#DIV/0!</v>
      </c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36" t="e">
        <f t="shared" ref="AF20" si="45">SUM(AF16:AF19)</f>
        <v>#DIV/0!</v>
      </c>
      <c r="AG20" s="136" t="e">
        <f t="shared" ref="AG20" si="46">SUM(AG16:AG19)</f>
        <v>#DIV/0!</v>
      </c>
      <c r="AH20" s="136" t="e">
        <f t="shared" ref="AH20" si="47">SUM(AH16:AH19)</f>
        <v>#DIV/0!</v>
      </c>
      <c r="AI20" s="136" t="e">
        <f t="shared" ref="AI20" si="48">SUM(AI16:AI19)</f>
        <v>#DIV/0!</v>
      </c>
      <c r="AJ20"/>
      <c r="BD20"/>
    </row>
    <row r="21" spans="1:56" x14ac:dyDescent="0.25">
      <c r="A21" s="221" t="s">
        <v>1179</v>
      </c>
      <c r="B21" s="136">
        <f>INDEX(T:AE, 21, MATCH($AI$1, T$5:AE$5, 0))</f>
        <v>0</v>
      </c>
      <c r="C21" s="135">
        <f>INDEX(D:O, 21, MATCH($AI$1, D$5:O$5, 0))</f>
        <v>2885.9928363746531</v>
      </c>
      <c r="D21" s="135">
        <f>D15+D20</f>
        <v>2885.9928363746531</v>
      </c>
      <c r="E21" s="135">
        <f t="shared" ref="E21:O21" si="49">E15+E20</f>
        <v>2885.9928363746531</v>
      </c>
      <c r="F21" s="135">
        <f t="shared" si="49"/>
        <v>2892.8778363746533</v>
      </c>
      <c r="G21" s="135">
        <f t="shared" si="49"/>
        <v>2885.9928363746531</v>
      </c>
      <c r="H21" s="135">
        <f t="shared" si="49"/>
        <v>2885.9928363746531</v>
      </c>
      <c r="I21" s="135">
        <f t="shared" si="49"/>
        <v>2892.8778363746533</v>
      </c>
      <c r="J21" s="135">
        <f t="shared" si="49"/>
        <v>2885.9928363746531</v>
      </c>
      <c r="K21" s="135">
        <f t="shared" si="49"/>
        <v>2885.9928363746531</v>
      </c>
      <c r="L21" s="135">
        <f t="shared" si="49"/>
        <v>2892.8778363746533</v>
      </c>
      <c r="M21" s="135">
        <f t="shared" si="49"/>
        <v>3055.7999776342422</v>
      </c>
      <c r="N21" s="135">
        <f t="shared" si="49"/>
        <v>3055.7999776342422</v>
      </c>
      <c r="O21" s="135">
        <f t="shared" si="49"/>
        <v>2803.5091747900096</v>
      </c>
      <c r="P21" s="135">
        <f t="shared" ref="P21" si="50">P15+P20</f>
        <v>2888.2878363746531</v>
      </c>
      <c r="Q21" s="135">
        <f t="shared" ref="Q21" si="51">Q15+Q20</f>
        <v>2888.2878363746531</v>
      </c>
      <c r="R21" s="135">
        <f t="shared" ref="R21" si="52">R15+R20</f>
        <v>2888.2878363746531</v>
      </c>
      <c r="S21" s="135">
        <f t="shared" ref="S21" si="53">S15+S20</f>
        <v>2971.7030433528316</v>
      </c>
      <c r="T21" s="136" t="e">
        <f>T20+T15</f>
        <v>#DIV/0!</v>
      </c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136" t="e">
        <f t="shared" ref="AF21" si="54">AF15+AF20</f>
        <v>#DIV/0!</v>
      </c>
      <c r="AG21" s="136" t="e">
        <f t="shared" ref="AG21" si="55">AG15+AG20</f>
        <v>#DIV/0!</v>
      </c>
      <c r="AH21" s="136" t="e">
        <f t="shared" ref="AH21" si="56">AH15+AH20</f>
        <v>#DIV/0!</v>
      </c>
      <c r="AI21" s="136" t="e">
        <f t="shared" ref="AI21" si="57">AI15+AI20</f>
        <v>#DIV/0!</v>
      </c>
      <c r="AJ21"/>
      <c r="BD21"/>
    </row>
    <row r="22" spans="1:56" x14ac:dyDescent="0.25">
      <c r="A22" s="222" t="s">
        <v>1180</v>
      </c>
      <c r="B22" s="128">
        <f>INDEX(T:AE, 22, MATCH($AI$1, T$5:AE$5, 0))</f>
        <v>0</v>
      </c>
      <c r="C22" s="127">
        <f>INDEX(D:O, 22, MATCH($AI$1, D$5:O$5, 0))</f>
        <v>6614.0071636253469</v>
      </c>
      <c r="D22" s="127">
        <f>D11-D21</f>
        <v>6614.0071636253469</v>
      </c>
      <c r="E22" s="127">
        <f t="shared" ref="E22:O22" si="58">E11-E21</f>
        <v>6614.0071636253469</v>
      </c>
      <c r="F22" s="127">
        <f t="shared" si="58"/>
        <v>8902.1221636253467</v>
      </c>
      <c r="G22" s="127">
        <f t="shared" si="58"/>
        <v>6614.0071636253469</v>
      </c>
      <c r="H22" s="127">
        <f t="shared" si="58"/>
        <v>6614.0071636253469</v>
      </c>
      <c r="I22" s="127">
        <f t="shared" si="58"/>
        <v>8902.1221636253467</v>
      </c>
      <c r="J22" s="127">
        <f t="shared" si="58"/>
        <v>6614.0071636253469</v>
      </c>
      <c r="K22" s="127">
        <f t="shared" si="58"/>
        <v>6614.0071636253469</v>
      </c>
      <c r="L22" s="127">
        <f t="shared" si="58"/>
        <v>8902.1221636253467</v>
      </c>
      <c r="M22" s="127">
        <f t="shared" si="58"/>
        <v>6444.2000223657578</v>
      </c>
      <c r="N22" s="127">
        <f t="shared" si="58"/>
        <v>6444.2000223657578</v>
      </c>
      <c r="O22" s="127">
        <f t="shared" si="58"/>
        <v>8744.716631661604</v>
      </c>
      <c r="P22" s="127">
        <f t="shared" ref="P22" si="59">P11-P21</f>
        <v>7376.7121636253469</v>
      </c>
      <c r="Q22" s="127">
        <f t="shared" ref="Q22" si="60">Q11-Q21</f>
        <v>7376.7121636253469</v>
      </c>
      <c r="R22" s="127">
        <f t="shared" ref="R22" si="61">R11-R21</f>
        <v>7376.7121636253469</v>
      </c>
      <c r="S22" s="127">
        <f t="shared" ref="S22" si="62">S11-S21</f>
        <v>7211.0388921310396</v>
      </c>
      <c r="T22" s="128" t="e">
        <f>T11-T21</f>
        <v>#DIV/0!</v>
      </c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28" t="e">
        <f t="shared" ref="AF22" si="63">AF11-AF21</f>
        <v>#DIV/0!</v>
      </c>
      <c r="AG22" s="128" t="e">
        <f t="shared" ref="AG22" si="64">AG11-AG21</f>
        <v>#DIV/0!</v>
      </c>
      <c r="AH22" s="128" t="e">
        <f t="shared" ref="AH22" si="65">AH11-AH21</f>
        <v>#DIV/0!</v>
      </c>
      <c r="AI22" s="128" t="e">
        <f t="shared" ref="AI22" si="66">AI11-AI21</f>
        <v>#DIV/0!</v>
      </c>
      <c r="AJ22"/>
      <c r="BD22"/>
    </row>
    <row r="23" spans="1:56" x14ac:dyDescent="0.25">
      <c r="A23" s="222" t="s">
        <v>1181</v>
      </c>
      <c r="B23" s="128">
        <f>INDEX(T:AE, 23, MATCH($AI$1, T$5:AE$5, 0))</f>
        <v>0</v>
      </c>
      <c r="C23" s="127">
        <f>INDEX(D:O, 23, MATCH($AI$1, D$5:O$5, 0))</f>
        <v>185192.20058150971</v>
      </c>
      <c r="D23" s="127">
        <f>D6*D22</f>
        <v>185192.20058150971</v>
      </c>
      <c r="E23" s="127">
        <f t="shared" ref="E23:O23" si="67">E6*E22</f>
        <v>185192.20058150971</v>
      </c>
      <c r="F23" s="127">
        <f t="shared" si="67"/>
        <v>249259.42058150971</v>
      </c>
      <c r="G23" s="127">
        <f t="shared" si="67"/>
        <v>185192.20058150971</v>
      </c>
      <c r="H23" s="127">
        <f t="shared" si="67"/>
        <v>185192.20058150971</v>
      </c>
      <c r="I23" s="127">
        <f t="shared" si="67"/>
        <v>249259.42058150971</v>
      </c>
      <c r="J23" s="127">
        <f t="shared" si="67"/>
        <v>185192.20058150971</v>
      </c>
      <c r="K23" s="127">
        <f t="shared" si="67"/>
        <v>185192.20058150971</v>
      </c>
      <c r="L23" s="127">
        <f t="shared" si="67"/>
        <v>249259.42058150971</v>
      </c>
      <c r="M23" s="127">
        <f t="shared" si="67"/>
        <v>167549.20058150971</v>
      </c>
      <c r="N23" s="127">
        <f t="shared" si="67"/>
        <v>167549.20058150971</v>
      </c>
      <c r="O23" s="127">
        <f t="shared" si="67"/>
        <v>271086.21558150975</v>
      </c>
      <c r="P23" s="127">
        <f t="shared" ref="P23" si="68">P6*P22</f>
        <v>619643.82174452918</v>
      </c>
      <c r="Q23" s="127">
        <f t="shared" ref="Q23" si="69">Q6*Q22</f>
        <v>619643.82174452918</v>
      </c>
      <c r="R23" s="127">
        <f t="shared" ref="R23" si="70">R6*R22</f>
        <v>619643.82174452918</v>
      </c>
      <c r="S23" s="127">
        <f t="shared" ref="S23" si="71">S6*S22</f>
        <v>598516.22804687626</v>
      </c>
      <c r="T23" s="239" t="e">
        <f>T6*T22</f>
        <v>#DIV/0!</v>
      </c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128" t="e">
        <f t="shared" ref="AF23" si="72">AF6*AF22</f>
        <v>#DIV/0!</v>
      </c>
      <c r="AG23" s="128" t="e">
        <f t="shared" ref="AG23" si="73">AG6*AG22</f>
        <v>#DIV/0!</v>
      </c>
      <c r="AH23" s="128" t="e">
        <f t="shared" ref="AH23" si="74">AH6*AH22</f>
        <v>#DIV/0!</v>
      </c>
      <c r="AI23" s="128" t="e">
        <f t="shared" ref="AI23" si="75">AI6*AI22</f>
        <v>#DIV/0!</v>
      </c>
      <c r="AJ23"/>
      <c r="BD23"/>
    </row>
    <row r="24" spans="1:56" x14ac:dyDescent="0.25">
      <c r="A24" s="222" t="s">
        <v>809</v>
      </c>
      <c r="B24" s="128">
        <f>INDEX(T:AE, 24, MATCH($AI$1, T$5:AE$5, 0))</f>
        <v>0</v>
      </c>
      <c r="C24" s="127">
        <f>INDEX(D:O, 24, MATCH($AI$1, D$5:O$5, 0))</f>
        <v>0</v>
      </c>
      <c r="D24" s="127">
        <f>0</f>
        <v>0</v>
      </c>
      <c r="E24" s="127">
        <f>0</f>
        <v>0</v>
      </c>
      <c r="F24" s="127">
        <f>0</f>
        <v>0</v>
      </c>
      <c r="G24" s="127">
        <f>0</f>
        <v>0</v>
      </c>
      <c r="H24" s="127">
        <f>0</f>
        <v>0</v>
      </c>
      <c r="I24" s="127">
        <f>0</f>
        <v>0</v>
      </c>
      <c r="J24" s="127">
        <f>0</f>
        <v>0</v>
      </c>
      <c r="K24" s="127">
        <f>0</f>
        <v>0</v>
      </c>
      <c r="L24" s="127">
        <f>0</f>
        <v>0</v>
      </c>
      <c r="M24" s="127">
        <f>0</f>
        <v>0</v>
      </c>
      <c r="N24" s="127">
        <f>0</f>
        <v>0</v>
      </c>
      <c r="O24" s="127">
        <f>0</f>
        <v>0</v>
      </c>
      <c r="P24" s="127">
        <f t="shared" si="32"/>
        <v>0</v>
      </c>
      <c r="Q24" s="127">
        <f t="shared" si="33"/>
        <v>0</v>
      </c>
      <c r="R24" s="127">
        <f t="shared" si="34"/>
        <v>0</v>
      </c>
      <c r="S24" s="127">
        <f t="shared" si="35"/>
        <v>0</v>
      </c>
      <c r="T24" s="128" t="e">
        <f>-SUMIFS(Export!L:L,Export!I:I,$AL24,Export!E:E,$AK24)/T$6</f>
        <v>#DIV/0!</v>
      </c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28" t="e">
        <f t="shared" ref="AF24" si="76">T24+U24+V24</f>
        <v>#DIV/0!</v>
      </c>
      <c r="AG24" s="128">
        <f t="shared" ref="AG24" si="77">W24+X24+Y24</f>
        <v>0</v>
      </c>
      <c r="AH24" s="128">
        <f t="shared" ref="AH24" si="78">Z24+AA24+AB24</f>
        <v>0</v>
      </c>
      <c r="AI24" s="128">
        <f t="shared" ref="AI24" si="79">AC24+AD24+AE24</f>
        <v>0</v>
      </c>
      <c r="AJ24"/>
      <c r="AK24">
        <v>112</v>
      </c>
      <c r="AL24" t="s">
        <v>809</v>
      </c>
      <c r="BD24"/>
    </row>
    <row r="25" spans="1:56" ht="15.75" thickBot="1" x14ac:dyDescent="0.3">
      <c r="A25" s="223" t="s">
        <v>1182</v>
      </c>
      <c r="B25" s="177">
        <f>INDEX(T:AE, 25, MATCH($AI$1, T$5:AE$5, 0))</f>
        <v>0</v>
      </c>
      <c r="C25" s="135">
        <f>INDEX(D:O, 25, MATCH($AI$1, D$5:O$5, 0))</f>
        <v>185192.20058150971</v>
      </c>
      <c r="D25" s="135">
        <f>D23+D24</f>
        <v>185192.20058150971</v>
      </c>
      <c r="E25" s="135">
        <f t="shared" ref="E25:O25" si="80">E23+E24</f>
        <v>185192.20058150971</v>
      </c>
      <c r="F25" s="135">
        <f t="shared" si="80"/>
        <v>249259.42058150971</v>
      </c>
      <c r="G25" s="135">
        <f t="shared" si="80"/>
        <v>185192.20058150971</v>
      </c>
      <c r="H25" s="135">
        <f t="shared" si="80"/>
        <v>185192.20058150971</v>
      </c>
      <c r="I25" s="135">
        <f t="shared" si="80"/>
        <v>249259.42058150971</v>
      </c>
      <c r="J25" s="135">
        <f t="shared" si="80"/>
        <v>185192.20058150971</v>
      </c>
      <c r="K25" s="135">
        <f t="shared" si="80"/>
        <v>185192.20058150971</v>
      </c>
      <c r="L25" s="135">
        <f t="shared" si="80"/>
        <v>249259.42058150971</v>
      </c>
      <c r="M25" s="135">
        <f t="shared" si="80"/>
        <v>167549.20058150971</v>
      </c>
      <c r="N25" s="135">
        <f t="shared" si="80"/>
        <v>167549.20058150971</v>
      </c>
      <c r="O25" s="135">
        <f t="shared" si="80"/>
        <v>271086.21558150975</v>
      </c>
      <c r="P25" s="135">
        <f t="shared" ref="P25" si="81">P23+P24</f>
        <v>619643.82174452918</v>
      </c>
      <c r="Q25" s="135">
        <f t="shared" ref="Q25" si="82">Q23+Q24</f>
        <v>619643.82174452918</v>
      </c>
      <c r="R25" s="135">
        <f t="shared" ref="R25" si="83">R23+R24</f>
        <v>619643.82174452918</v>
      </c>
      <c r="S25" s="135">
        <f t="shared" ref="S25" si="84">S23+S24</f>
        <v>598516.22804687626</v>
      </c>
      <c r="T25" s="136" t="e">
        <f>T23+T24</f>
        <v>#DIV/0!</v>
      </c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36" t="e">
        <f t="shared" ref="AF25" si="85">AF23+AF24</f>
        <v>#DIV/0!</v>
      </c>
      <c r="AG25" s="136" t="e">
        <f t="shared" ref="AG25" si="86">AG23+AG24</f>
        <v>#DIV/0!</v>
      </c>
      <c r="AH25" s="136" t="e">
        <f t="shared" ref="AH25" si="87">AH23+AH24</f>
        <v>#DIV/0!</v>
      </c>
      <c r="AI25" s="136" t="e">
        <f t="shared" ref="AI25" si="88">AI23+AI24</f>
        <v>#DIV/0!</v>
      </c>
      <c r="AJ25"/>
      <c r="BD25"/>
    </row>
    <row r="26" spans="1:56" ht="15.75" thickTop="1" x14ac:dyDescent="0.25">
      <c r="A26" s="71"/>
      <c r="B26" s="71"/>
      <c r="C26" s="71"/>
      <c r="AJ26"/>
      <c r="BD26"/>
    </row>
    <row r="27" spans="1:56" x14ac:dyDescent="0.25">
      <c r="A27" s="68" t="s">
        <v>1183</v>
      </c>
      <c r="B27" s="69">
        <f>INDEX(T:AE, 27, MATCH($AI$1, T$5:AE$5, 0))</f>
        <v>0</v>
      </c>
      <c r="C27" s="69">
        <f>INDEX(D:O, 27, MATCH($AI$1, D$5:O$5, 0))</f>
        <v>4</v>
      </c>
      <c r="D27" s="69">
        <f>HLOOKUP(D5,'Input Sheet'!1:1048576,3,FALSE)</f>
        <v>4</v>
      </c>
      <c r="E27" s="69">
        <f>HLOOKUP(E5,'Input Sheet'!1:1048576,3,FALSE)</f>
        <v>4</v>
      </c>
      <c r="F27" s="69">
        <f>HLOOKUP(F5,'Input Sheet'!1:1048576,3,FALSE)</f>
        <v>4</v>
      </c>
      <c r="G27" s="69">
        <f>HLOOKUP(G5,'Input Sheet'!1:1048576,3,FALSE)</f>
        <v>4</v>
      </c>
      <c r="H27" s="69">
        <f>HLOOKUP(H5,'Input Sheet'!1:1048576,3,FALSE)</f>
        <v>4</v>
      </c>
      <c r="I27" s="69">
        <f>HLOOKUP(I5,'Input Sheet'!1:1048576,3,FALSE)</f>
        <v>4</v>
      </c>
      <c r="J27" s="69">
        <f>HLOOKUP(J5,'Input Sheet'!1:1048576,3,FALSE)</f>
        <v>4</v>
      </c>
      <c r="K27" s="69">
        <f>HLOOKUP(K5,'Input Sheet'!1:1048576,3,FALSE)</f>
        <v>4</v>
      </c>
      <c r="L27" s="69">
        <f>HLOOKUP(L5,'Input Sheet'!1:1048576,3,FALSE)</f>
        <v>4</v>
      </c>
      <c r="M27" s="69">
        <f>HLOOKUP(M5,'Input Sheet'!1:1048576,3,FALSE)</f>
        <v>4</v>
      </c>
      <c r="N27" s="69">
        <f>HLOOKUP(N5,'Input Sheet'!1:1048576,3,FALSE)</f>
        <v>4</v>
      </c>
      <c r="O27" s="69">
        <f>HLOOKUP(O5,'Input Sheet'!1:1048576,3,FALSE)</f>
        <v>4</v>
      </c>
      <c r="P27" s="69">
        <f>AVERAGE(D27:F27)</f>
        <v>4</v>
      </c>
      <c r="Q27" s="69">
        <f>AVERAGE(G27:I27)</f>
        <v>4</v>
      </c>
      <c r="R27" s="69">
        <f>AVERAGE(J27:L27)</f>
        <v>4</v>
      </c>
      <c r="S27" s="69">
        <f>AVERAGE(M27:O27)</f>
        <v>4</v>
      </c>
      <c r="T27" s="69">
        <f>SUMIF('TB 4-24'!$M:$M,AL27,'TB 4-24'!$H:$H)</f>
        <v>0</v>
      </c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/>
      <c r="AL27" t="s">
        <v>1251</v>
      </c>
      <c r="AM27" t="s">
        <v>1251</v>
      </c>
      <c r="BD27"/>
    </row>
    <row r="28" spans="1:56" x14ac:dyDescent="0.25">
      <c r="AJ28"/>
      <c r="BD28"/>
    </row>
    <row r="29" spans="1:56" x14ac:dyDescent="0.25">
      <c r="AJ29"/>
      <c r="BD29"/>
    </row>
    <row r="30" spans="1:56" x14ac:dyDescent="0.25">
      <c r="AJ30"/>
      <c r="BD30"/>
    </row>
    <row r="31" spans="1:56" x14ac:dyDescent="0.25">
      <c r="AJ31"/>
      <c r="BD31"/>
    </row>
    <row r="32" spans="1:56" x14ac:dyDescent="0.25">
      <c r="AJ32"/>
      <c r="BD32"/>
    </row>
    <row r="33" spans="36:56" x14ac:dyDescent="0.25">
      <c r="AJ33"/>
      <c r="BD33"/>
    </row>
    <row r="34" spans="36:56" x14ac:dyDescent="0.25">
      <c r="AJ34"/>
      <c r="BD34"/>
    </row>
    <row r="35" spans="36:56" x14ac:dyDescent="0.25">
      <c r="AJ35"/>
      <c r="BD35"/>
    </row>
    <row r="36" spans="36:56" x14ac:dyDescent="0.25">
      <c r="AJ36"/>
      <c r="BD36"/>
    </row>
  </sheetData>
  <conditionalFormatting sqref="AM8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FBAC9-EB7B-4A2E-9D6B-8B8237BAA8EF}">
  <dimension ref="A1:AY31"/>
  <sheetViews>
    <sheetView topLeftCell="I1" workbookViewId="0">
      <selection activeCell="T13" sqref="T13"/>
    </sheetView>
    <sheetView workbookViewId="1"/>
    <sheetView workbookViewId="2"/>
  </sheetViews>
  <sheetFormatPr defaultColWidth="10" defaultRowHeight="15" customHeight="1" outlineLevelCol="1" x14ac:dyDescent="0.25"/>
  <cols>
    <col min="1" max="1" width="33.85546875" customWidth="1"/>
    <col min="36" max="36" width="3.28515625" style="27" bestFit="1" customWidth="1"/>
    <col min="37" max="37" width="4.140625" style="27" customWidth="1"/>
    <col min="38" max="38" width="9.28515625" style="27" bestFit="1" customWidth="1"/>
    <col min="39" max="39" width="38.7109375" style="82" bestFit="1" customWidth="1" outlineLevel="1"/>
    <col min="40" max="40" width="29.140625" style="82" bestFit="1" customWidth="1" outlineLevel="1"/>
    <col min="41" max="41" width="34.7109375" style="82" bestFit="1" customWidth="1" outlineLevel="1"/>
    <col min="42" max="42" width="30.5703125" style="82" bestFit="1" customWidth="1" outlineLevel="1"/>
    <col min="43" max="43" width="29.140625" style="82" bestFit="1" customWidth="1" outlineLevel="1"/>
    <col min="44" max="46" width="11.7109375" style="82" customWidth="1" outlineLevel="1"/>
    <col min="47" max="51" width="9.140625" style="27" customWidth="1" outlineLevel="1"/>
  </cols>
  <sheetData>
    <row r="1" spans="1:51" ht="15" customHeight="1" x14ac:dyDescent="0.25">
      <c r="A1" s="94" t="s">
        <v>1184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86"/>
      <c r="AG1" s="86"/>
      <c r="AH1" s="86"/>
      <c r="AI1" s="86">
        <f>'Manual Page'!A14</f>
        <v>45413</v>
      </c>
    </row>
    <row r="2" spans="1:51" ht="15" customHeight="1" thickBot="1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1" ht="15" customHeight="1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</row>
    <row r="4" spans="1:51" ht="15" customHeight="1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</row>
    <row r="5" spans="1:51" ht="21" customHeight="1" x14ac:dyDescent="0.25">
      <c r="A5" s="87" t="s">
        <v>1185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  <c r="AM5" s="27"/>
      <c r="AN5" s="27"/>
      <c r="AO5" s="27"/>
      <c r="AP5" s="27"/>
      <c r="AQ5" s="27"/>
      <c r="AR5" s="27"/>
      <c r="AS5" s="27"/>
    </row>
    <row r="6" spans="1:51" ht="15" customHeight="1" x14ac:dyDescent="0.25">
      <c r="A6" s="124" t="s">
        <v>1186</v>
      </c>
      <c r="B6" s="225">
        <f>INDEX(T:AE, 6, MATCH($AI$1, T$5:AE$5, 0))</f>
        <v>0</v>
      </c>
      <c r="C6" s="226">
        <f>INDEX(D:O, 6, MATCH($AI$1, D$5:O$5, 0))</f>
        <v>13</v>
      </c>
      <c r="D6" s="226">
        <f>HLOOKUP(D5,'Input Sheet'!1:1048576,8,FALSE)</f>
        <v>13</v>
      </c>
      <c r="E6" s="226">
        <f>HLOOKUP(E5,'Input Sheet'!1:1048576,8,FALSE)</f>
        <v>13</v>
      </c>
      <c r="F6" s="226">
        <f>HLOOKUP(F5,'Input Sheet'!1:1048576,8,FALSE)</f>
        <v>13</v>
      </c>
      <c r="G6" s="226">
        <f>HLOOKUP(G5,'Input Sheet'!1:1048576,8,FALSE)</f>
        <v>13</v>
      </c>
      <c r="H6" s="226">
        <f>HLOOKUP(H5,'Input Sheet'!1:1048576,8,FALSE)</f>
        <v>13</v>
      </c>
      <c r="I6" s="226">
        <f>HLOOKUP(I5,'Input Sheet'!1:1048576,8,FALSE)</f>
        <v>13</v>
      </c>
      <c r="J6" s="226">
        <f>HLOOKUP(J5,'Input Sheet'!1:1048576,8,FALSE)</f>
        <v>13</v>
      </c>
      <c r="K6" s="226">
        <f>HLOOKUP(K5,'Input Sheet'!1:1048576,8,FALSE)</f>
        <v>13</v>
      </c>
      <c r="L6" s="226">
        <f>HLOOKUP(L5,'Input Sheet'!1:1048576,8,FALSE)</f>
        <v>13</v>
      </c>
      <c r="M6" s="226">
        <f>HLOOKUP(M5,'Input Sheet'!1:1048576,8,FALSE)</f>
        <v>13</v>
      </c>
      <c r="N6" s="226">
        <f>HLOOKUP(N5,'Input Sheet'!1:1048576,8,FALSE)</f>
        <v>13</v>
      </c>
      <c r="O6" s="226">
        <f>HLOOKUP(O5,'Input Sheet'!1:1048576,8,FALSE)</f>
        <v>13</v>
      </c>
      <c r="P6" s="226">
        <f t="shared" ref="P6:P10" si="0">D6+E6+F6</f>
        <v>39</v>
      </c>
      <c r="Q6" s="226">
        <f t="shared" ref="Q6:Q10" si="1">G6+H6+I6</f>
        <v>39</v>
      </c>
      <c r="R6" s="226">
        <f t="shared" ref="R6:R10" si="2">J6+K6+L6</f>
        <v>39</v>
      </c>
      <c r="S6" s="226">
        <f t="shared" ref="S6:S10" si="3">M6+N6+O6</f>
        <v>39</v>
      </c>
      <c r="T6" s="225">
        <f>+SUMIF('TB 4-24'!$M:$M,AM6,'TB 4-24'!$G:$G)+SUMIF('TB 4-24'!$M:$M,AN6,'TB 4-24'!$G:$G)</f>
        <v>0</v>
      </c>
      <c r="U6" s="225"/>
      <c r="V6" s="225"/>
      <c r="W6" s="225"/>
      <c r="X6" s="225"/>
      <c r="Y6" s="225"/>
      <c r="Z6" s="225"/>
      <c r="AA6" s="225"/>
      <c r="AB6" s="225"/>
      <c r="AC6" s="225"/>
      <c r="AD6" s="225"/>
      <c r="AE6" s="225"/>
      <c r="AF6" s="225">
        <f t="shared" ref="AF6:AF8" si="4">T6+U6+V6</f>
        <v>0</v>
      </c>
      <c r="AG6" s="225">
        <f t="shared" ref="AG6:AG8" si="5">W6+X6+Y6</f>
        <v>0</v>
      </c>
      <c r="AH6" s="225">
        <f t="shared" ref="AH6:AH8" si="6">Z6+AA6+AB6</f>
        <v>0</v>
      </c>
      <c r="AI6" s="225">
        <f t="shared" ref="AI6:AI8" si="7">AC6+AD6+AE6</f>
        <v>0</v>
      </c>
      <c r="AM6" s="27" t="s">
        <v>1252</v>
      </c>
      <c r="AN6" s="27" t="s">
        <v>1253</v>
      </c>
      <c r="AO6" s="27"/>
      <c r="AP6" s="27"/>
      <c r="AQ6" s="27"/>
      <c r="AR6" s="27"/>
      <c r="AS6" s="27"/>
    </row>
    <row r="7" spans="1:51" ht="15" customHeight="1" x14ac:dyDescent="0.25">
      <c r="A7" s="131" t="s">
        <v>1187</v>
      </c>
      <c r="B7" s="227">
        <f>INDEX(T:AE, 7, MATCH($AI$1, T$5:AE$5, 0))</f>
        <v>0</v>
      </c>
      <c r="C7" s="228">
        <f>INDEX(D:O, 7, MATCH($AI$1, D$5:O$5, 0))</f>
        <v>13</v>
      </c>
      <c r="D7" s="228">
        <f>D6</f>
        <v>13</v>
      </c>
      <c r="E7" s="228">
        <f t="shared" ref="E7:O7" si="8">E6</f>
        <v>13</v>
      </c>
      <c r="F7" s="228">
        <f t="shared" si="8"/>
        <v>13</v>
      </c>
      <c r="G7" s="228">
        <f t="shared" si="8"/>
        <v>13</v>
      </c>
      <c r="H7" s="228">
        <f t="shared" si="8"/>
        <v>13</v>
      </c>
      <c r="I7" s="228">
        <f t="shared" si="8"/>
        <v>13</v>
      </c>
      <c r="J7" s="228">
        <f t="shared" si="8"/>
        <v>13</v>
      </c>
      <c r="K7" s="228">
        <f t="shared" si="8"/>
        <v>13</v>
      </c>
      <c r="L7" s="228">
        <f t="shared" si="8"/>
        <v>13</v>
      </c>
      <c r="M7" s="228">
        <f t="shared" si="8"/>
        <v>13</v>
      </c>
      <c r="N7" s="228">
        <f t="shared" si="8"/>
        <v>13</v>
      </c>
      <c r="O7" s="228">
        <f t="shared" si="8"/>
        <v>13</v>
      </c>
      <c r="P7" s="228">
        <f t="shared" si="0"/>
        <v>39</v>
      </c>
      <c r="Q7" s="228">
        <f t="shared" si="1"/>
        <v>39</v>
      </c>
      <c r="R7" s="228">
        <f t="shared" si="2"/>
        <v>39</v>
      </c>
      <c r="S7" s="228">
        <f t="shared" si="3"/>
        <v>39</v>
      </c>
      <c r="T7" s="227">
        <f>T6</f>
        <v>0</v>
      </c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>
        <f t="shared" si="4"/>
        <v>0</v>
      </c>
      <c r="AG7" s="227">
        <f t="shared" si="5"/>
        <v>0</v>
      </c>
      <c r="AH7" s="227">
        <f t="shared" si="6"/>
        <v>0</v>
      </c>
      <c r="AI7" s="227">
        <f t="shared" si="7"/>
        <v>0</v>
      </c>
      <c r="AM7" s="27"/>
      <c r="AN7" s="27"/>
      <c r="AO7" s="27"/>
      <c r="AP7" s="27"/>
      <c r="AQ7" s="27"/>
      <c r="AR7" s="27"/>
      <c r="AS7" s="27"/>
      <c r="AT7" s="99"/>
      <c r="AU7" s="97"/>
      <c r="AV7" s="97"/>
      <c r="AW7" s="97"/>
      <c r="AX7" s="97"/>
      <c r="AY7" s="97"/>
    </row>
    <row r="8" spans="1:51" ht="15" customHeight="1" x14ac:dyDescent="0.25">
      <c r="A8" s="124" t="s">
        <v>1188</v>
      </c>
      <c r="B8" s="225">
        <f>INDEX(T:AE, 8, MATCH($AI$1, T$5:AE$5, 0))</f>
        <v>0</v>
      </c>
      <c r="C8" s="226">
        <f>INDEX(D:O, 8, MATCH($AI$1, D$5:O$5, 0))</f>
        <v>0</v>
      </c>
      <c r="D8" s="226">
        <f>0</f>
        <v>0</v>
      </c>
      <c r="E8" s="226">
        <f>0</f>
        <v>0</v>
      </c>
      <c r="F8" s="226">
        <f>0</f>
        <v>0</v>
      </c>
      <c r="G8" s="226">
        <f>0</f>
        <v>0</v>
      </c>
      <c r="H8" s="226">
        <f>0</f>
        <v>0</v>
      </c>
      <c r="I8" s="226">
        <f>0</f>
        <v>0</v>
      </c>
      <c r="J8" s="226">
        <f>0</f>
        <v>0</v>
      </c>
      <c r="K8" s="226">
        <f>0</f>
        <v>0</v>
      </c>
      <c r="L8" s="226">
        <f>0</f>
        <v>0</v>
      </c>
      <c r="M8" s="226">
        <f>0</f>
        <v>0</v>
      </c>
      <c r="N8" s="226">
        <f>0</f>
        <v>0</v>
      </c>
      <c r="O8" s="226">
        <f>0</f>
        <v>0</v>
      </c>
      <c r="P8" s="226">
        <f t="shared" si="0"/>
        <v>0</v>
      </c>
      <c r="Q8" s="226">
        <f t="shared" si="1"/>
        <v>0</v>
      </c>
      <c r="R8" s="226">
        <f t="shared" si="2"/>
        <v>0</v>
      </c>
      <c r="S8" s="226">
        <f t="shared" si="3"/>
        <v>0</v>
      </c>
      <c r="T8" s="225">
        <f>+SUMIF('TB 4-24'!$M:$M,"122-6230#",'TB 4-24'!$G:$G)</f>
        <v>0</v>
      </c>
      <c r="U8" s="225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>
        <f t="shared" si="4"/>
        <v>0</v>
      </c>
      <c r="AG8" s="225">
        <f t="shared" si="5"/>
        <v>0</v>
      </c>
      <c r="AH8" s="225">
        <f t="shared" si="6"/>
        <v>0</v>
      </c>
      <c r="AI8" s="225">
        <f t="shared" si="7"/>
        <v>0</v>
      </c>
      <c r="AM8" s="27"/>
      <c r="AN8" s="27"/>
      <c r="AO8" s="27"/>
      <c r="AP8" s="27"/>
      <c r="AQ8" s="27"/>
      <c r="AR8" s="27"/>
      <c r="AS8" s="27"/>
      <c r="AT8" s="100" t="s">
        <v>1230</v>
      </c>
      <c r="AU8" s="100" t="s">
        <v>1230</v>
      </c>
    </row>
    <row r="9" spans="1:51" ht="15" customHeight="1" x14ac:dyDescent="0.25">
      <c r="A9" s="124" t="s">
        <v>1189</v>
      </c>
      <c r="B9" s="225">
        <f>INDEX(T:AE, 9, MATCH($AI$1, T$5:AE$5, 0))</f>
        <v>0</v>
      </c>
      <c r="C9" s="226">
        <f>INDEX(D:O, 9, MATCH($AI$1, D$5:O$5, 0))</f>
        <v>3.25</v>
      </c>
      <c r="D9" s="226">
        <f>D7/D29</f>
        <v>3.25</v>
      </c>
      <c r="E9" s="226">
        <f t="shared" ref="E9:S9" si="9">E7/E29</f>
        <v>3.25</v>
      </c>
      <c r="F9" s="226">
        <f t="shared" si="9"/>
        <v>3.25</v>
      </c>
      <c r="G9" s="226">
        <f t="shared" si="9"/>
        <v>3.25</v>
      </c>
      <c r="H9" s="226">
        <f t="shared" si="9"/>
        <v>3.25</v>
      </c>
      <c r="I9" s="226">
        <f t="shared" si="9"/>
        <v>3.25</v>
      </c>
      <c r="J9" s="226">
        <f t="shared" si="9"/>
        <v>3.25</v>
      </c>
      <c r="K9" s="226">
        <f t="shared" si="9"/>
        <v>3.25</v>
      </c>
      <c r="L9" s="226">
        <f t="shared" si="9"/>
        <v>3.25</v>
      </c>
      <c r="M9" s="226">
        <f t="shared" si="9"/>
        <v>3.25</v>
      </c>
      <c r="N9" s="226">
        <f t="shared" si="9"/>
        <v>3.25</v>
      </c>
      <c r="O9" s="226">
        <f t="shared" si="9"/>
        <v>3.25</v>
      </c>
      <c r="P9" s="226">
        <f t="shared" si="9"/>
        <v>9.75</v>
      </c>
      <c r="Q9" s="226">
        <f t="shared" si="9"/>
        <v>9.75</v>
      </c>
      <c r="R9" s="226">
        <f t="shared" si="9"/>
        <v>9.75</v>
      </c>
      <c r="S9" s="226">
        <f t="shared" si="9"/>
        <v>9.75</v>
      </c>
      <c r="T9" s="238" t="e">
        <f>T7/T29</f>
        <v>#DIV/0!</v>
      </c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 t="e">
        <f t="shared" ref="AF9:AI9" si="10">AF7/AF29</f>
        <v>#DIV/0!</v>
      </c>
      <c r="AG9" s="225" t="e">
        <f t="shared" si="10"/>
        <v>#DIV/0!</v>
      </c>
      <c r="AH9" s="225" t="e">
        <f t="shared" si="10"/>
        <v>#DIV/0!</v>
      </c>
      <c r="AI9" s="225" t="e">
        <f t="shared" si="10"/>
        <v>#DIV/0!</v>
      </c>
      <c r="AM9" s="27"/>
      <c r="AN9" s="27"/>
      <c r="AO9" s="27"/>
      <c r="AP9" s="27"/>
      <c r="AQ9" s="27"/>
      <c r="AR9" s="27"/>
      <c r="AS9" s="27"/>
      <c r="AT9" s="100" t="s">
        <v>1159</v>
      </c>
      <c r="AU9" s="100" t="s">
        <v>1160</v>
      </c>
    </row>
    <row r="10" spans="1:51" ht="15" customHeight="1" x14ac:dyDescent="0.25">
      <c r="A10" s="124" t="s">
        <v>1190</v>
      </c>
      <c r="B10" s="225">
        <f>INDEX(T:AE, 10, MATCH($AI$1, T$5:AE$5, 0))</f>
        <v>0</v>
      </c>
      <c r="C10" s="226">
        <f>INDEX(D:O, 10, MATCH($AI$1, D$5:O$5, 0))</f>
        <v>0</v>
      </c>
      <c r="D10" s="226"/>
      <c r="E10" s="226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>
        <f t="shared" si="0"/>
        <v>0</v>
      </c>
      <c r="Q10" s="226">
        <f t="shared" si="1"/>
        <v>0</v>
      </c>
      <c r="R10" s="226">
        <f t="shared" si="2"/>
        <v>0</v>
      </c>
      <c r="S10" s="226">
        <f t="shared" si="3"/>
        <v>0</v>
      </c>
      <c r="T10" s="225"/>
      <c r="U10" s="225"/>
      <c r="V10" s="225"/>
      <c r="W10" s="225"/>
      <c r="X10" s="225"/>
      <c r="Y10" s="225"/>
      <c r="Z10" s="225"/>
      <c r="AA10" s="225"/>
      <c r="AB10" s="225"/>
      <c r="AC10" s="225"/>
      <c r="AD10" s="225"/>
      <c r="AE10" s="225"/>
      <c r="AF10" s="225">
        <f t="shared" ref="AF10" si="11">T10+U10+V10</f>
        <v>0</v>
      </c>
      <c r="AG10" s="225">
        <f t="shared" ref="AG10" si="12">W10+X10+Y10</f>
        <v>0</v>
      </c>
      <c r="AH10" s="225">
        <f t="shared" ref="AH10" si="13">Z10+AA10+AB10</f>
        <v>0</v>
      </c>
      <c r="AI10" s="225">
        <f t="shared" ref="AI10" si="14">AC10+AD10+AE10</f>
        <v>0</v>
      </c>
      <c r="AM10" s="27"/>
      <c r="AN10" s="27"/>
      <c r="AO10" s="27"/>
      <c r="AP10" s="27"/>
      <c r="AQ10" s="27"/>
      <c r="AR10" s="27"/>
      <c r="AS10" s="27"/>
      <c r="AT10" s="215" t="s">
        <v>1233</v>
      </c>
      <c r="AU10" s="215" t="s">
        <v>1233</v>
      </c>
    </row>
    <row r="11" spans="1:51" ht="15" customHeight="1" x14ac:dyDescent="0.25">
      <c r="A11" s="124" t="s">
        <v>1040</v>
      </c>
      <c r="B11" s="178">
        <f>INDEX(T:AE, 11, MATCH($AI$1, T$5:AE$5, 0))</f>
        <v>0</v>
      </c>
      <c r="C11" s="160">
        <f>INDEX(D:O, 11, MATCH($AI$1, D$5:O$5, 0))</f>
        <v>5000</v>
      </c>
      <c r="D11" s="127">
        <f>-SUMIF(Export!$AL:$AL,$AR11,Export!Y:Y)/D$7</f>
        <v>5000</v>
      </c>
      <c r="E11" s="127">
        <f>-SUMIF(Export!$AL:$AL,$AR11,Export!Z:Z)/E$7</f>
        <v>5000</v>
      </c>
      <c r="F11" s="127">
        <f>-SUMIF(Export!$AL:$AL,$AR11,Export!AA:AA)/F$7</f>
        <v>5000</v>
      </c>
      <c r="G11" s="127">
        <f>-SUMIF(Export!$AL:$AL,$AR11,Export!AB:AB)/G$7</f>
        <v>5000</v>
      </c>
      <c r="H11" s="127">
        <f>-SUMIF(Export!$AL:$AL,$AR11,Export!AC:AC)/H$7</f>
        <v>5000</v>
      </c>
      <c r="I11" s="127">
        <f>-SUMIF(Export!$AL:$AL,$AR11,Export!AD:AD)/I$7</f>
        <v>5000</v>
      </c>
      <c r="J11" s="127">
        <f>-SUMIF(Export!$AL:$AL,$AR11,Export!AE:AE)/J$7</f>
        <v>5000</v>
      </c>
      <c r="K11" s="127">
        <f>-SUMIF(Export!$AL:$AL,$AR11,Export!AF:AF)/K$7</f>
        <v>5000</v>
      </c>
      <c r="L11" s="127">
        <f>-SUMIF(Export!$AL:$AL,$AR11,Export!AG:AG)/L$7</f>
        <v>5000</v>
      </c>
      <c r="M11" s="127">
        <f>-SUMIF(Export!$AL:$AL,$AR11,Export!AH:AH)/M$7</f>
        <v>5000</v>
      </c>
      <c r="N11" s="127">
        <f>-SUMIF(Export!$AL:$AL,$AR11,Export!AI:AI)/N$7</f>
        <v>5000</v>
      </c>
      <c r="O11" s="127">
        <f>-SUMIF(Export!$AL:$AL,$AR11,Export!AJ:AJ)/O$7</f>
        <v>5000</v>
      </c>
      <c r="P11" s="127">
        <f>AVERAGE(D11:F11)</f>
        <v>5000</v>
      </c>
      <c r="Q11" s="127">
        <f>AVERAGE(G11:I11)</f>
        <v>5000</v>
      </c>
      <c r="R11" s="127">
        <f>AVERAGE(J11:L11)</f>
        <v>5000</v>
      </c>
      <c r="S11" s="127">
        <f>AVERAGE(M11:O11)</f>
        <v>5000</v>
      </c>
      <c r="T11" s="128" t="e">
        <f>(SUMIFS(Export!L:L,Export!I:I,AM11,Export!E:E,AK11)+SUMIFS(Export!L:L,Export!I:I,AN11,Export!E:E,AK11))/T7</f>
        <v>#DIV/0!</v>
      </c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 t="e">
        <f>AVERAGE(T11:V11)</f>
        <v>#DIV/0!</v>
      </c>
      <c r="AG11" s="128" t="e">
        <f>AVERAGE(W11:Y11)</f>
        <v>#DIV/0!</v>
      </c>
      <c r="AH11" s="128" t="e">
        <f>AVERAGE(Z11:AB11)</f>
        <v>#DIV/0!</v>
      </c>
      <c r="AI11" s="128" t="e">
        <f>AVERAGE(AC11:AE11)</f>
        <v>#DIV/0!</v>
      </c>
      <c r="AK11" s="27">
        <v>122</v>
      </c>
      <c r="AM11" s="27" t="s">
        <v>1077</v>
      </c>
      <c r="AN11" s="27" t="s">
        <v>1040</v>
      </c>
      <c r="AO11" s="27"/>
      <c r="AP11" s="27"/>
      <c r="AQ11" s="27"/>
      <c r="AR11" s="27" t="s">
        <v>1264</v>
      </c>
      <c r="AS11" s="27"/>
      <c r="AT11" s="98">
        <f>SUMIFS(Export!L:L,Export!I:I,AM11,Export!E:E,AK11)+SUMIFS(Export!L:L,Export!I:I,AN11,Export!E:E,AK11)</f>
        <v>0</v>
      </c>
      <c r="AU11" s="98"/>
      <c r="AV11" s="98"/>
      <c r="AW11" s="98"/>
      <c r="AY11" s="103"/>
    </row>
    <row r="12" spans="1:51" ht="15" customHeight="1" x14ac:dyDescent="0.25">
      <c r="A12" s="131" t="s">
        <v>1077</v>
      </c>
      <c r="B12" s="136">
        <f>INDEX(T:AE, 12, MATCH($AI$1, T$5:AE$5, 0))</f>
        <v>0</v>
      </c>
      <c r="C12" s="163">
        <f>INDEX(D:O, 12, MATCH($AI$1, D$5:O$5, 0))</f>
        <v>5000</v>
      </c>
      <c r="D12" s="135">
        <f>D11</f>
        <v>5000</v>
      </c>
      <c r="E12" s="135">
        <f t="shared" ref="E12:O12" si="15">E11</f>
        <v>5000</v>
      </c>
      <c r="F12" s="135">
        <f t="shared" si="15"/>
        <v>5000</v>
      </c>
      <c r="G12" s="135">
        <f t="shared" si="15"/>
        <v>5000</v>
      </c>
      <c r="H12" s="135">
        <f t="shared" si="15"/>
        <v>5000</v>
      </c>
      <c r="I12" s="135">
        <f t="shared" si="15"/>
        <v>5000</v>
      </c>
      <c r="J12" s="135">
        <f t="shared" si="15"/>
        <v>5000</v>
      </c>
      <c r="K12" s="135">
        <f t="shared" si="15"/>
        <v>5000</v>
      </c>
      <c r="L12" s="135">
        <f t="shared" si="15"/>
        <v>5000</v>
      </c>
      <c r="M12" s="135">
        <f t="shared" si="15"/>
        <v>5000</v>
      </c>
      <c r="N12" s="135">
        <f t="shared" si="15"/>
        <v>5000</v>
      </c>
      <c r="O12" s="135">
        <f t="shared" si="15"/>
        <v>5000</v>
      </c>
      <c r="P12" s="135">
        <f>AVERAGE(D12:F12)</f>
        <v>5000</v>
      </c>
      <c r="Q12" s="135">
        <f>AVERAGE(G12:I12)</f>
        <v>5000</v>
      </c>
      <c r="R12" s="135">
        <f>AVERAGE(J12:L12)</f>
        <v>5000</v>
      </c>
      <c r="S12" s="135">
        <f>AVERAGE(M12:O12)</f>
        <v>5000</v>
      </c>
      <c r="T12" s="136" t="e">
        <f>T11</f>
        <v>#DIV/0!</v>
      </c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 t="e">
        <f>AVERAGE(T12:V12)</f>
        <v>#DIV/0!</v>
      </c>
      <c r="AG12" s="136" t="e">
        <f>AVERAGE(W12:Y12)</f>
        <v>#DIV/0!</v>
      </c>
      <c r="AH12" s="136" t="e">
        <f>AVERAGE(Z12:AB12)</f>
        <v>#DIV/0!</v>
      </c>
      <c r="AI12" s="136" t="e">
        <f>AVERAGE(AC12:AE12)</f>
        <v>#DIV/0!</v>
      </c>
      <c r="AK12" s="27">
        <v>122</v>
      </c>
      <c r="AM12" s="27" t="s">
        <v>1049</v>
      </c>
      <c r="AN12" s="27" t="s">
        <v>1046</v>
      </c>
      <c r="AO12" s="27" t="s">
        <v>1035</v>
      </c>
      <c r="AP12" s="27" t="s">
        <v>1077</v>
      </c>
      <c r="AQ12" s="27" t="s">
        <v>1040</v>
      </c>
      <c r="AR12" s="27"/>
      <c r="AS12" s="27"/>
      <c r="AY12" s="104"/>
    </row>
    <row r="13" spans="1:51" ht="15" customHeight="1" x14ac:dyDescent="0.25">
      <c r="A13" s="124" t="s">
        <v>1052</v>
      </c>
      <c r="B13" s="178">
        <f>INDEX(T:AE, 13, MATCH($AI$1, T$5:AE$5, 0))</f>
        <v>0</v>
      </c>
      <c r="C13" s="160">
        <f>INDEX(D:O, 13, MATCH($AI$1, D$5:O$5, 0))</f>
        <v>0</v>
      </c>
      <c r="D13" s="127">
        <f>0</f>
        <v>0</v>
      </c>
      <c r="E13" s="127">
        <f>0</f>
        <v>0</v>
      </c>
      <c r="F13" s="127">
        <f>0</f>
        <v>0</v>
      </c>
      <c r="G13" s="127">
        <f>0</f>
        <v>0</v>
      </c>
      <c r="H13" s="127">
        <f>0</f>
        <v>0</v>
      </c>
      <c r="I13" s="127">
        <f>0</f>
        <v>0</v>
      </c>
      <c r="J13" s="127">
        <f>0</f>
        <v>0</v>
      </c>
      <c r="K13" s="127">
        <f>0</f>
        <v>0</v>
      </c>
      <c r="L13" s="127">
        <f>0</f>
        <v>0</v>
      </c>
      <c r="M13" s="127">
        <f>0</f>
        <v>0</v>
      </c>
      <c r="N13" s="127">
        <f>0</f>
        <v>0</v>
      </c>
      <c r="O13" s="127">
        <f>0</f>
        <v>0</v>
      </c>
      <c r="P13" s="160">
        <f t="shared" ref="P13" si="16">D13+E13+F13</f>
        <v>0</v>
      </c>
      <c r="Q13" s="160">
        <f t="shared" ref="Q13" si="17">G13+H13+I13</f>
        <v>0</v>
      </c>
      <c r="R13" s="160">
        <f t="shared" ref="R13" si="18">J13+K13+L13</f>
        <v>0</v>
      </c>
      <c r="S13" s="160">
        <f t="shared" ref="S13" si="19">M13+N13+O13</f>
        <v>0</v>
      </c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>
        <f t="shared" ref="AF13" si="20">T13+U13+V13</f>
        <v>0</v>
      </c>
      <c r="AG13" s="178">
        <f t="shared" ref="AG13" si="21">W13+X13+Y13</f>
        <v>0</v>
      </c>
      <c r="AH13" s="178">
        <f t="shared" ref="AH13" si="22">Z13+AA13+AB13</f>
        <v>0</v>
      </c>
      <c r="AI13" s="178">
        <f t="shared" ref="AI13" si="23">AC13+AD13+AE13</f>
        <v>0</v>
      </c>
      <c r="AK13" s="27">
        <v>122</v>
      </c>
      <c r="AM13" s="27" t="s">
        <v>1052</v>
      </c>
      <c r="AN13" s="27"/>
      <c r="AO13" s="27"/>
      <c r="AP13" s="27"/>
      <c r="AQ13" s="27"/>
      <c r="AR13" s="27"/>
      <c r="AS13" s="27"/>
      <c r="AY13" s="104"/>
    </row>
    <row r="14" spans="1:51" ht="15" customHeight="1" x14ac:dyDescent="0.25">
      <c r="A14" s="124" t="s">
        <v>1061</v>
      </c>
      <c r="B14" s="128">
        <f>INDEX(T:AE, 14, MATCH($AI$1, T$5:AE$5, 0))</f>
        <v>0</v>
      </c>
      <c r="C14" s="160">
        <f>INDEX(D:O, 14, MATCH($AI$1, D$5:O$5, 0))</f>
        <v>0</v>
      </c>
      <c r="D14" s="160">
        <f>0</f>
        <v>0</v>
      </c>
      <c r="E14" s="160">
        <f>0</f>
        <v>0</v>
      </c>
      <c r="F14" s="160">
        <f>0</f>
        <v>0</v>
      </c>
      <c r="G14" s="160">
        <f>0</f>
        <v>0</v>
      </c>
      <c r="H14" s="160">
        <f>0</f>
        <v>0</v>
      </c>
      <c r="I14" s="160">
        <f>0</f>
        <v>0</v>
      </c>
      <c r="J14" s="160">
        <f>0</f>
        <v>0</v>
      </c>
      <c r="K14" s="160">
        <f>0</f>
        <v>0</v>
      </c>
      <c r="L14" s="160">
        <f>0</f>
        <v>0</v>
      </c>
      <c r="M14" s="160">
        <f>0</f>
        <v>0</v>
      </c>
      <c r="N14" s="160">
        <f>0</f>
        <v>0</v>
      </c>
      <c r="O14" s="160">
        <f>0</f>
        <v>0</v>
      </c>
      <c r="P14" s="127">
        <f>D14+E14+F14</f>
        <v>0</v>
      </c>
      <c r="Q14" s="127">
        <f>G14+H14+I14</f>
        <v>0</v>
      </c>
      <c r="R14" s="127">
        <f>J14+K14+L14</f>
        <v>0</v>
      </c>
      <c r="S14" s="127">
        <f>M14+N14+O14</f>
        <v>0</v>
      </c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>
        <f>T14+U14+V14</f>
        <v>0</v>
      </c>
      <c r="AG14" s="128">
        <f>W14+X14+Y14</f>
        <v>0</v>
      </c>
      <c r="AH14" s="128">
        <f>Z14+AA14+AB14</f>
        <v>0</v>
      </c>
      <c r="AI14" s="128">
        <f>AC14+AD14+AE14</f>
        <v>0</v>
      </c>
      <c r="AK14" s="27">
        <v>122</v>
      </c>
      <c r="AM14" s="27" t="s">
        <v>1061</v>
      </c>
      <c r="AN14" s="27"/>
      <c r="AO14" s="27"/>
      <c r="AP14" s="27"/>
      <c r="AQ14" s="27"/>
      <c r="AR14" s="27"/>
      <c r="AS14" s="27"/>
    </row>
    <row r="15" spans="1:51" ht="15" customHeight="1" x14ac:dyDescent="0.25">
      <c r="A15" s="124" t="s">
        <v>1191</v>
      </c>
      <c r="B15" s="128">
        <f>INDEX(T:AE, 15, MATCH($AI$1, T$5:AE$5, 0))</f>
        <v>0</v>
      </c>
      <c r="C15" s="160">
        <f>INDEX(D:O, 15, MATCH($AI$1, D$5:O$5, 0))</f>
        <v>5000</v>
      </c>
      <c r="D15" s="127">
        <f>-SUMIF(Export!$AL:$AL,$AR11,Export!Y:Y)/D$7-SUMIF(Export!$AL:$AL,$AR15,Export!Y:Y)/D$7</f>
        <v>5000</v>
      </c>
      <c r="E15" s="127">
        <f>-SUMIF(Export!$AL:$AL,$AR11,Export!Z:Z)/E$7-SUMIF(Export!$AL:$AL,$AR15,Export!Z:Z)/E$7</f>
        <v>5000</v>
      </c>
      <c r="F15" s="127">
        <f>-SUMIF(Export!$AL:$AL,$AR11,Export!AA:AA)/F$7-SUMIF(Export!$AL:$AL,$AR15,Export!AA:AA)/F$7</f>
        <v>6647.6923076923076</v>
      </c>
      <c r="G15" s="127">
        <f>-SUMIF(Export!$AL:$AL,$AR11,Export!AB:AB)/G$7-SUMIF(Export!$AL:$AL,$AR15,Export!AB:AB)/G$7</f>
        <v>5000</v>
      </c>
      <c r="H15" s="127">
        <f>-SUMIF(Export!$AL:$AL,$AR11,Export!AC:AC)/H$7-SUMIF(Export!$AL:$AL,$AR15,Export!AC:AC)/H$7</f>
        <v>5000</v>
      </c>
      <c r="I15" s="127">
        <f>-SUMIF(Export!$AL:$AL,$AR11,Export!AD:AD)/I$7-SUMIF(Export!$AL:$AL,$AR15,Export!AD:AD)/I$7</f>
        <v>6647.6923076923076</v>
      </c>
      <c r="J15" s="127">
        <f>-SUMIF(Export!$AL:$AL,$AR11,Export!AE:AE)/J$7-SUMIF(Export!$AL:$AL,$AR15,Export!AE:AE)/J$7</f>
        <v>5000</v>
      </c>
      <c r="K15" s="127">
        <f>-SUMIF(Export!$AL:$AL,$AR11,Export!AF:AF)/K$7-SUMIF(Export!$AL:$AL,$AR15,Export!AF:AF)/K$7</f>
        <v>5000</v>
      </c>
      <c r="L15" s="127">
        <f>-SUMIF(Export!$AL:$AL,$AR11,Export!AG:AG)/L$7-SUMIF(Export!$AL:$AL,$AR15,Export!AG:AG)/L$7</f>
        <v>6647.6923076923076</v>
      </c>
      <c r="M15" s="127">
        <f>-SUMIF(Export!$AL:$AL,$AR11,Export!AH:AH)/M$7-SUMIF(Export!$AL:$AL,$AR15,Export!AH:AH)/M$7</f>
        <v>5000</v>
      </c>
      <c r="N15" s="127">
        <f>-SUMIF(Export!$AL:$AL,$AR11,Export!AI:AI)/N$7-SUMIF(Export!$AL:$AL,$AR15,Export!AI:AI)/N$7</f>
        <v>5000</v>
      </c>
      <c r="O15" s="127">
        <f>-SUMIF(Export!$AL:$AL,$AR11,Export!AJ:AJ)/O$7-SUMIF(Export!$AL:$AL,$AR15,Export!AJ:AJ)/O$7</f>
        <v>6628.0769230769229</v>
      </c>
      <c r="P15" s="127">
        <f>AVERAGE(D15:F15)</f>
        <v>5549.2307692307695</v>
      </c>
      <c r="Q15" s="127">
        <f>AVERAGE(G15:I15)</f>
        <v>5549.2307692307695</v>
      </c>
      <c r="R15" s="127">
        <f>AVERAGE(J15:L15)</f>
        <v>5549.2307692307695</v>
      </c>
      <c r="S15" s="127">
        <f>AVERAGE(M15:O15)</f>
        <v>5542.6923076923076</v>
      </c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 t="e">
        <f>AVERAGE(T15:V15)</f>
        <v>#DIV/0!</v>
      </c>
      <c r="AG15" s="128" t="e">
        <f>AVERAGE(W15:Y15)</f>
        <v>#DIV/0!</v>
      </c>
      <c r="AH15" s="128" t="e">
        <f>AVERAGE(Z15:AB15)</f>
        <v>#DIV/0!</v>
      </c>
      <c r="AI15" s="128" t="e">
        <f>AVERAGE(AC15:AE15)</f>
        <v>#DIV/0!</v>
      </c>
      <c r="AK15" s="27">
        <v>122</v>
      </c>
      <c r="AM15" s="27" t="s">
        <v>1191</v>
      </c>
      <c r="AN15" s="27"/>
      <c r="AO15" s="27"/>
      <c r="AP15" s="27"/>
      <c r="AQ15" s="27"/>
      <c r="AR15" s="27" t="s">
        <v>1265</v>
      </c>
      <c r="AS15" s="27"/>
    </row>
    <row r="16" spans="1:51" ht="15" customHeight="1" x14ac:dyDescent="0.25">
      <c r="A16" s="131" t="s">
        <v>1192</v>
      </c>
      <c r="B16" s="136">
        <f>INDEX(T:AE, 16, MATCH($AI$1, T$5:AE$5, 0))</f>
        <v>0</v>
      </c>
      <c r="C16" s="163">
        <f>INDEX(D:O, 16, MATCH($AI$1, D$5:O$5, 0))</f>
        <v>65000</v>
      </c>
      <c r="D16" s="135">
        <f>D7*D15</f>
        <v>65000</v>
      </c>
      <c r="E16" s="135">
        <f t="shared" ref="E16:O16" si="24">E7*E15</f>
        <v>65000</v>
      </c>
      <c r="F16" s="135">
        <f t="shared" si="24"/>
        <v>86420</v>
      </c>
      <c r="G16" s="135">
        <f t="shared" si="24"/>
        <v>65000</v>
      </c>
      <c r="H16" s="135">
        <f t="shared" si="24"/>
        <v>65000</v>
      </c>
      <c r="I16" s="135">
        <f t="shared" si="24"/>
        <v>86420</v>
      </c>
      <c r="J16" s="135">
        <f t="shared" si="24"/>
        <v>65000</v>
      </c>
      <c r="K16" s="135">
        <f t="shared" si="24"/>
        <v>65000</v>
      </c>
      <c r="L16" s="135">
        <f t="shared" si="24"/>
        <v>86420</v>
      </c>
      <c r="M16" s="135">
        <f t="shared" si="24"/>
        <v>65000</v>
      </c>
      <c r="N16" s="135">
        <f t="shared" si="24"/>
        <v>65000</v>
      </c>
      <c r="O16" s="135">
        <f t="shared" si="24"/>
        <v>86165</v>
      </c>
      <c r="P16" s="135">
        <f>D16+E16+F16</f>
        <v>216420</v>
      </c>
      <c r="Q16" s="135">
        <f>G16+H16+I16</f>
        <v>216420</v>
      </c>
      <c r="R16" s="135">
        <f>J16+K16+L16</f>
        <v>216420</v>
      </c>
      <c r="S16" s="135">
        <f>M16+N16+O16</f>
        <v>216165</v>
      </c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>
        <f>T16+U16+V16</f>
        <v>0</v>
      </c>
      <c r="AG16" s="136">
        <f>W16+X16+Y16</f>
        <v>0</v>
      </c>
      <c r="AH16" s="136">
        <f>Z16+AA16+AB16</f>
        <v>0</v>
      </c>
      <c r="AI16" s="136">
        <f>AC16+AD16+AE16</f>
        <v>0</v>
      </c>
      <c r="AK16" s="27">
        <v>122</v>
      </c>
      <c r="AM16" s="27"/>
      <c r="AN16" s="27"/>
      <c r="AO16" s="27"/>
      <c r="AP16" s="27"/>
      <c r="AQ16" s="27"/>
      <c r="AR16" s="27"/>
      <c r="AS16" s="27"/>
      <c r="AU16" s="82"/>
    </row>
    <row r="17" spans="1:51" ht="15" customHeight="1" x14ac:dyDescent="0.25">
      <c r="A17" s="124" t="s">
        <v>1043</v>
      </c>
      <c r="B17" s="128">
        <f>INDEX(T:AE, 17, MATCH($AI$1, T$5:AE$5, 0))</f>
        <v>0</v>
      </c>
      <c r="C17" s="160">
        <f>INDEX(D:O, 17, MATCH($AI$1, D$5:O$5, 0))</f>
        <v>713.54389080371959</v>
      </c>
      <c r="D17" s="127">
        <f>SUMIF(Export!$AL:$AL,$AR17,Export!Y:Y)/D$7</f>
        <v>713.54389080371959</v>
      </c>
      <c r="E17" s="127">
        <f>SUMIF(Export!$AL:$AL,$AR17,Export!Z:Z)/E$7</f>
        <v>713.54389080371959</v>
      </c>
      <c r="F17" s="127">
        <f>SUMIF(Export!$AL:$AL,$AR17,Export!AA:AA)/F$7</f>
        <v>718.48696772679659</v>
      </c>
      <c r="G17" s="127">
        <f>SUMIF(Export!$AL:$AL,$AR17,Export!AB:AB)/G$7</f>
        <v>713.54389080371959</v>
      </c>
      <c r="H17" s="127">
        <f>SUMIF(Export!$AL:$AL,$AR17,Export!AC:AC)/H$7</f>
        <v>713.54389080371959</v>
      </c>
      <c r="I17" s="127">
        <f>SUMIF(Export!$AL:$AL,$AR17,Export!AD:AD)/I$7</f>
        <v>718.48696772679659</v>
      </c>
      <c r="J17" s="127">
        <f>SUMIF(Export!$AL:$AL,$AR17,Export!AE:AE)/J$7</f>
        <v>713.54389080371959</v>
      </c>
      <c r="K17" s="127">
        <f>SUMIF(Export!$AL:$AL,$AR17,Export!AF:AF)/K$7</f>
        <v>713.54389080371959</v>
      </c>
      <c r="L17" s="127">
        <f>SUMIF(Export!$AL:$AL,$AR17,Export!AG:AG)/L$7</f>
        <v>718.48696772679659</v>
      </c>
      <c r="M17" s="127">
        <f>SUMIF(Export!$AL:$AL,$AR17,Export!AH:AH)/M$7</f>
        <v>713.54389080371959</v>
      </c>
      <c r="N17" s="127">
        <f>SUMIF(Export!$AL:$AL,$AR17,Export!AI:AI)/N$7</f>
        <v>713.54389080371959</v>
      </c>
      <c r="O17" s="127">
        <f>SUMIF(Export!$AL:$AL,$AR17,Export!AJ:AJ)/O$7</f>
        <v>718.42812157295043</v>
      </c>
      <c r="P17" s="127">
        <f>AVERAGE(D17:F17)</f>
        <v>715.191583111412</v>
      </c>
      <c r="Q17" s="127">
        <f>AVERAGE(G17:I17)</f>
        <v>715.191583111412</v>
      </c>
      <c r="R17" s="127">
        <f>AVERAGE(J17:L17)</f>
        <v>715.191583111412</v>
      </c>
      <c r="S17" s="127">
        <f>AVERAGE(M17:O17)</f>
        <v>715.17196772679654</v>
      </c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 t="e">
        <f>AVERAGE(T17:V17)</f>
        <v>#DIV/0!</v>
      </c>
      <c r="AG17" s="128" t="e">
        <f>AVERAGE(W17:Y17)</f>
        <v>#DIV/0!</v>
      </c>
      <c r="AH17" s="128" t="e">
        <f>AVERAGE(Z17:AB17)</f>
        <v>#DIV/0!</v>
      </c>
      <c r="AI17" s="128" t="e">
        <f>AVERAGE(AC17:AE17)</f>
        <v>#DIV/0!</v>
      </c>
      <c r="AK17" s="27">
        <v>122</v>
      </c>
      <c r="AM17" s="27" t="s">
        <v>1043</v>
      </c>
      <c r="AN17" s="27"/>
      <c r="AO17" s="27"/>
      <c r="AP17" s="27"/>
      <c r="AQ17" s="27"/>
      <c r="AR17" s="27" t="s">
        <v>1266</v>
      </c>
      <c r="AS17" s="27"/>
    </row>
    <row r="18" spans="1:51" ht="15" customHeight="1" x14ac:dyDescent="0.25">
      <c r="A18" s="124" t="s">
        <v>1068</v>
      </c>
      <c r="B18" s="128">
        <f>INDEX(T:AE, 18, MATCH($AI$1, T$5:AE$5, 0))</f>
        <v>0</v>
      </c>
      <c r="C18" s="160">
        <f>INDEX(D:O, 18, MATCH($AI$1, D$5:O$5, 0))</f>
        <v>0</v>
      </c>
      <c r="D18" s="127">
        <f>0</f>
        <v>0</v>
      </c>
      <c r="E18" s="127">
        <f>0</f>
        <v>0</v>
      </c>
      <c r="F18" s="127">
        <f>0</f>
        <v>0</v>
      </c>
      <c r="G18" s="127">
        <f>0</f>
        <v>0</v>
      </c>
      <c r="H18" s="127">
        <f>0</f>
        <v>0</v>
      </c>
      <c r="I18" s="127">
        <f>0</f>
        <v>0</v>
      </c>
      <c r="J18" s="127">
        <f>0</f>
        <v>0</v>
      </c>
      <c r="K18" s="127">
        <f>0</f>
        <v>0</v>
      </c>
      <c r="L18" s="127">
        <f>0</f>
        <v>0</v>
      </c>
      <c r="M18" s="127">
        <f>0</f>
        <v>0</v>
      </c>
      <c r="N18" s="127">
        <f>0</f>
        <v>0</v>
      </c>
      <c r="O18" s="127">
        <f>0</f>
        <v>0</v>
      </c>
      <c r="P18" s="127">
        <f>D18+E18+F18</f>
        <v>0</v>
      </c>
      <c r="Q18" s="127">
        <f t="shared" ref="Q18:Q23" si="25">G18+H18+I18</f>
        <v>0</v>
      </c>
      <c r="R18" s="127">
        <f t="shared" ref="R18:R23" si="26">J18+K18+L18</f>
        <v>0</v>
      </c>
      <c r="S18" s="127">
        <f t="shared" ref="S18:S23" si="27">M18+N18+O18</f>
        <v>0</v>
      </c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>
        <f>T18+U18+V18</f>
        <v>0</v>
      </c>
      <c r="AG18" s="128">
        <f t="shared" ref="AG18" si="28">W18+X18+Y18</f>
        <v>0</v>
      </c>
      <c r="AH18" s="128">
        <f t="shared" ref="AH18" si="29">Z18+AA18+AB18</f>
        <v>0</v>
      </c>
      <c r="AI18" s="128">
        <f t="shared" ref="AI18" si="30">AC18+AD18+AE18</f>
        <v>0</v>
      </c>
      <c r="AK18" s="27">
        <v>122</v>
      </c>
      <c r="AM18" s="27" t="s">
        <v>1068</v>
      </c>
      <c r="AN18" s="27"/>
      <c r="AO18" s="27"/>
      <c r="AP18" s="27"/>
      <c r="AQ18" s="27"/>
      <c r="AR18" s="27"/>
      <c r="AS18" s="27"/>
    </row>
    <row r="19" spans="1:51" ht="15" customHeight="1" x14ac:dyDescent="0.25">
      <c r="A19" s="124" t="s">
        <v>1193</v>
      </c>
      <c r="B19" s="128">
        <f>INDEX(T:AE, 19, MATCH($AI$1, T$5:AE$5, 0))</f>
        <v>0</v>
      </c>
      <c r="C19" s="160">
        <f>INDEX(D:O, 19, MATCH($AI$1, D$5:O$5, 0))</f>
        <v>713.54389080371959</v>
      </c>
      <c r="D19" s="127">
        <f>D17+D18</f>
        <v>713.54389080371959</v>
      </c>
      <c r="E19" s="127">
        <f t="shared" ref="E19:O19" si="31">E17+E18</f>
        <v>713.54389080371959</v>
      </c>
      <c r="F19" s="127">
        <f t="shared" si="31"/>
        <v>718.48696772679659</v>
      </c>
      <c r="G19" s="127">
        <f t="shared" si="31"/>
        <v>713.54389080371959</v>
      </c>
      <c r="H19" s="127">
        <f t="shared" si="31"/>
        <v>713.54389080371959</v>
      </c>
      <c r="I19" s="127">
        <f t="shared" si="31"/>
        <v>718.48696772679659</v>
      </c>
      <c r="J19" s="127">
        <f t="shared" si="31"/>
        <v>713.54389080371959</v>
      </c>
      <c r="K19" s="127">
        <f t="shared" si="31"/>
        <v>713.54389080371959</v>
      </c>
      <c r="L19" s="127">
        <f t="shared" si="31"/>
        <v>718.48696772679659</v>
      </c>
      <c r="M19" s="127">
        <f t="shared" si="31"/>
        <v>713.54389080371959</v>
      </c>
      <c r="N19" s="127">
        <f t="shared" si="31"/>
        <v>713.54389080371959</v>
      </c>
      <c r="O19" s="127">
        <f t="shared" si="31"/>
        <v>718.42812157295043</v>
      </c>
      <c r="P19" s="127">
        <f>AVERAGE(D19:F19)</f>
        <v>715.191583111412</v>
      </c>
      <c r="Q19" s="127">
        <f>AVERAGE(G19:I19)</f>
        <v>715.191583111412</v>
      </c>
      <c r="R19" s="127">
        <f>AVERAGE(J19:L19)</f>
        <v>715.191583111412</v>
      </c>
      <c r="S19" s="127">
        <f>AVERAGE(M19:O19)</f>
        <v>715.17196772679654</v>
      </c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 t="e">
        <f>AVERAGE(T19:V19)</f>
        <v>#DIV/0!</v>
      </c>
      <c r="AG19" s="128" t="e">
        <f>AVERAGE(W19:Y19)</f>
        <v>#DIV/0!</v>
      </c>
      <c r="AH19" s="128" t="e">
        <f>AVERAGE(Z19:AB19)</f>
        <v>#DIV/0!</v>
      </c>
      <c r="AI19" s="128" t="e">
        <f>AVERAGE(AC19:AE19)</f>
        <v>#DIV/0!</v>
      </c>
      <c r="AK19" s="27">
        <v>122</v>
      </c>
      <c r="AM19" s="27"/>
      <c r="AN19" s="27"/>
      <c r="AO19" s="27"/>
      <c r="AP19" s="27"/>
      <c r="AQ19" s="27"/>
      <c r="AR19" s="27"/>
      <c r="AS19" s="27"/>
    </row>
    <row r="20" spans="1:51" ht="15" customHeight="1" x14ac:dyDescent="0.25">
      <c r="A20" s="124" t="s">
        <v>1071</v>
      </c>
      <c r="B20" s="128">
        <f>INDEX(T:AE, 20, MATCH($AI$1, T$5:AE$5, 0))</f>
        <v>0</v>
      </c>
      <c r="C20" s="160">
        <f>INDEX(D:O, 20, MATCH($AI$1, D$5:O$5, 0))</f>
        <v>0</v>
      </c>
      <c r="D20" s="127">
        <f>0</f>
        <v>0</v>
      </c>
      <c r="E20" s="127">
        <f>0</f>
        <v>0</v>
      </c>
      <c r="F20" s="127">
        <f>0</f>
        <v>0</v>
      </c>
      <c r="G20" s="127">
        <f>0</f>
        <v>0</v>
      </c>
      <c r="H20" s="127">
        <f>0</f>
        <v>0</v>
      </c>
      <c r="I20" s="127">
        <f>0</f>
        <v>0</v>
      </c>
      <c r="J20" s="127">
        <f>0</f>
        <v>0</v>
      </c>
      <c r="K20" s="127">
        <f>0</f>
        <v>0</v>
      </c>
      <c r="L20" s="127">
        <f>0</f>
        <v>0</v>
      </c>
      <c r="M20" s="127">
        <f>0</f>
        <v>0</v>
      </c>
      <c r="N20" s="127">
        <f>0</f>
        <v>0</v>
      </c>
      <c r="O20" s="127">
        <f>0</f>
        <v>0</v>
      </c>
      <c r="P20" s="127">
        <f t="shared" ref="P20:P23" si="32">D20+E20+F20</f>
        <v>0</v>
      </c>
      <c r="Q20" s="127">
        <f t="shared" si="25"/>
        <v>0</v>
      </c>
      <c r="R20" s="127">
        <f t="shared" si="26"/>
        <v>0</v>
      </c>
      <c r="S20" s="127">
        <f t="shared" si="27"/>
        <v>0</v>
      </c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>
        <f t="shared" ref="AF20" si="33">T20+U20+V20</f>
        <v>0</v>
      </c>
      <c r="AG20" s="128">
        <f t="shared" ref="AG20" si="34">W20+X20+Y20</f>
        <v>0</v>
      </c>
      <c r="AH20" s="128">
        <f t="shared" ref="AH20" si="35">Z20+AA20+AB20</f>
        <v>0</v>
      </c>
      <c r="AI20" s="128">
        <f t="shared" ref="AI20" si="36">AC20+AD20+AE20</f>
        <v>0</v>
      </c>
      <c r="AK20" s="27">
        <v>122</v>
      </c>
      <c r="AM20" s="27" t="s">
        <v>1071</v>
      </c>
      <c r="AN20" s="27"/>
      <c r="AO20" s="27"/>
      <c r="AP20" s="27"/>
      <c r="AQ20" s="27"/>
      <c r="AR20" s="27"/>
      <c r="AS20" s="27"/>
    </row>
    <row r="21" spans="1:51" ht="15" customHeight="1" x14ac:dyDescent="0.25">
      <c r="A21" s="124" t="s">
        <v>1032</v>
      </c>
      <c r="B21" s="128">
        <f>INDEX(T:AE, 21, MATCH($AI$1, T$5:AE$5, 0))</f>
        <v>0</v>
      </c>
      <c r="C21" s="160">
        <f>INDEX(D:O, 21, MATCH($AI$1, D$5:O$5, 0))</f>
        <v>1281.6690377171292</v>
      </c>
      <c r="D21" s="127">
        <f>SUMIF(Export!$AL:$AL,$AR21,Export!Y:Y)/D$7</f>
        <v>1281.6690377171292</v>
      </c>
      <c r="E21" s="127">
        <f>SUMIF(Export!$AL:$AL,$AR21,Export!Z:Z)/E$7</f>
        <v>1281.6690377171292</v>
      </c>
      <c r="F21" s="127">
        <f>SUMIF(Export!$AL:$AL,$AR21,Export!AA:AA)/F$7</f>
        <v>1281.6690377171292</v>
      </c>
      <c r="G21" s="127">
        <f>SUMIF(Export!$AL:$AL,$AR21,Export!AB:AB)/G$7</f>
        <v>1281.6690377171292</v>
      </c>
      <c r="H21" s="127">
        <f>SUMIF(Export!$AL:$AL,$AR21,Export!AC:AC)/H$7</f>
        <v>1281.6690377171292</v>
      </c>
      <c r="I21" s="127">
        <f>SUMIF(Export!$AL:$AL,$AR21,Export!AD:AD)/I$7</f>
        <v>1281.6690377171292</v>
      </c>
      <c r="J21" s="127">
        <f>SUMIF(Export!$AL:$AL,$AR21,Export!AE:AE)/J$7</f>
        <v>1281.6690377171292</v>
      </c>
      <c r="K21" s="127">
        <f>SUMIF(Export!$AL:$AL,$AR21,Export!AF:AF)/K$7</f>
        <v>1281.6690377171292</v>
      </c>
      <c r="L21" s="127">
        <f>SUMIF(Export!$AL:$AL,$AR21,Export!AG:AG)/L$7</f>
        <v>1281.6690377171292</v>
      </c>
      <c r="M21" s="127">
        <f>SUMIF(Export!$AL:$AL,$AR21,Export!AH:AH)/M$7</f>
        <v>1281.6690377171292</v>
      </c>
      <c r="N21" s="127">
        <f>SUMIF(Export!$AL:$AL,$AR21,Export!AI:AI)/N$7</f>
        <v>1281.6690377171292</v>
      </c>
      <c r="O21" s="127">
        <f>SUMIF(Export!$AL:$AL,$AR21,Export!AJ:AJ)/O$7</f>
        <v>1281.6690377171292</v>
      </c>
      <c r="P21" s="127">
        <f>AVERAGE(D21:F21)</f>
        <v>1281.6690377171292</v>
      </c>
      <c r="Q21" s="127">
        <f>AVERAGE(G21:I21)</f>
        <v>1281.6690377171292</v>
      </c>
      <c r="R21" s="127">
        <f>AVERAGE(J21:L21)</f>
        <v>1281.6690377171292</v>
      </c>
      <c r="S21" s="127">
        <f>AVERAGE(M21:O21)</f>
        <v>1281.6690377171292</v>
      </c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 t="e">
        <f>AVERAGE(T21:V21)</f>
        <v>#DIV/0!</v>
      </c>
      <c r="AG21" s="128" t="e">
        <f>AVERAGE(W21:Y21)</f>
        <v>#DIV/0!</v>
      </c>
      <c r="AH21" s="128" t="e">
        <f>AVERAGE(Z21:AB21)</f>
        <v>#DIV/0!</v>
      </c>
      <c r="AI21" s="128" t="e">
        <f>AVERAGE(AC21:AE21)</f>
        <v>#DIV/0!</v>
      </c>
      <c r="AK21" s="27">
        <v>122</v>
      </c>
      <c r="AM21" s="27" t="s">
        <v>1032</v>
      </c>
      <c r="AN21" s="27"/>
      <c r="AO21" s="27"/>
      <c r="AP21" s="27"/>
      <c r="AQ21" s="27"/>
      <c r="AR21" s="27" t="s">
        <v>1267</v>
      </c>
      <c r="AS21" s="27"/>
    </row>
    <row r="22" spans="1:51" ht="15" customHeight="1" x14ac:dyDescent="0.25">
      <c r="A22" s="124" t="s">
        <v>1058</v>
      </c>
      <c r="B22" s="128">
        <f>INDEX(T:AE, 22, MATCH($AI$1, T$5:AE$5, 0))</f>
        <v>0</v>
      </c>
      <c r="C22" s="160">
        <f>INDEX(D:O, 22, MATCH($AI$1, D$5:O$5, 0))</f>
        <v>0</v>
      </c>
      <c r="D22" s="127">
        <f>0</f>
        <v>0</v>
      </c>
      <c r="E22" s="127">
        <f>0</f>
        <v>0</v>
      </c>
      <c r="F22" s="127">
        <f>0</f>
        <v>0</v>
      </c>
      <c r="G22" s="127">
        <f>0</f>
        <v>0</v>
      </c>
      <c r="H22" s="127">
        <f>0</f>
        <v>0</v>
      </c>
      <c r="I22" s="127">
        <f>0</f>
        <v>0</v>
      </c>
      <c r="J22" s="127">
        <f>0</f>
        <v>0</v>
      </c>
      <c r="K22" s="127">
        <f>0</f>
        <v>0</v>
      </c>
      <c r="L22" s="127">
        <f>0</f>
        <v>0</v>
      </c>
      <c r="M22" s="127">
        <f>0</f>
        <v>0</v>
      </c>
      <c r="N22" s="127">
        <f>0</f>
        <v>0</v>
      </c>
      <c r="O22" s="127">
        <f>0</f>
        <v>0</v>
      </c>
      <c r="P22" s="127">
        <f t="shared" si="32"/>
        <v>0</v>
      </c>
      <c r="Q22" s="127">
        <f t="shared" si="25"/>
        <v>0</v>
      </c>
      <c r="R22" s="127">
        <f t="shared" si="26"/>
        <v>0</v>
      </c>
      <c r="S22" s="127">
        <f t="shared" si="27"/>
        <v>0</v>
      </c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>
        <f t="shared" ref="AF22:AF23" si="37">T22+U22+V22</f>
        <v>0</v>
      </c>
      <c r="AG22" s="128">
        <f t="shared" ref="AG22:AG23" si="38">W22+X22+Y22</f>
        <v>0</v>
      </c>
      <c r="AH22" s="128">
        <f t="shared" ref="AH22:AH23" si="39">Z22+AA22+AB22</f>
        <v>0</v>
      </c>
      <c r="AI22" s="128">
        <f t="shared" ref="AI22:AI23" si="40">AC22+AD22+AE22</f>
        <v>0</v>
      </c>
      <c r="AK22" s="27">
        <v>122</v>
      </c>
      <c r="AM22" s="27" t="s">
        <v>1058</v>
      </c>
      <c r="AN22" s="27"/>
      <c r="AO22" s="27"/>
      <c r="AP22" s="27"/>
      <c r="AQ22" s="27"/>
      <c r="AR22" s="27"/>
      <c r="AS22" s="27"/>
    </row>
    <row r="23" spans="1:51" ht="15" customHeight="1" x14ac:dyDescent="0.25">
      <c r="A23" s="124" t="s">
        <v>1065</v>
      </c>
      <c r="B23" s="128">
        <f>INDEX(T:AE, 23, MATCH($AI$1, T$5:AE$5, 0))</f>
        <v>0</v>
      </c>
      <c r="C23" s="160">
        <f>INDEX(D:O, 23, MATCH($AI$1, D$5:O$5, 0))</f>
        <v>0</v>
      </c>
      <c r="D23" s="127">
        <f>0</f>
        <v>0</v>
      </c>
      <c r="E23" s="127">
        <f>0</f>
        <v>0</v>
      </c>
      <c r="F23" s="127">
        <f>0</f>
        <v>0</v>
      </c>
      <c r="G23" s="127">
        <f>0</f>
        <v>0</v>
      </c>
      <c r="H23" s="127">
        <f>0</f>
        <v>0</v>
      </c>
      <c r="I23" s="127">
        <f>0</f>
        <v>0</v>
      </c>
      <c r="J23" s="127">
        <f>0</f>
        <v>0</v>
      </c>
      <c r="K23" s="127">
        <f>0</f>
        <v>0</v>
      </c>
      <c r="L23" s="127">
        <f>0</f>
        <v>0</v>
      </c>
      <c r="M23" s="127">
        <f>0</f>
        <v>0</v>
      </c>
      <c r="N23" s="127">
        <f>0</f>
        <v>0</v>
      </c>
      <c r="O23" s="127">
        <f>0</f>
        <v>0</v>
      </c>
      <c r="P23" s="127">
        <f t="shared" si="32"/>
        <v>0</v>
      </c>
      <c r="Q23" s="127">
        <f t="shared" si="25"/>
        <v>0</v>
      </c>
      <c r="R23" s="127">
        <f t="shared" si="26"/>
        <v>0</v>
      </c>
      <c r="S23" s="127">
        <f t="shared" si="27"/>
        <v>0</v>
      </c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>
        <f t="shared" si="37"/>
        <v>0</v>
      </c>
      <c r="AG23" s="128">
        <f t="shared" si="38"/>
        <v>0</v>
      </c>
      <c r="AH23" s="128">
        <f t="shared" si="39"/>
        <v>0</v>
      </c>
      <c r="AI23" s="128">
        <f t="shared" si="40"/>
        <v>0</v>
      </c>
      <c r="AK23" s="27">
        <v>122</v>
      </c>
      <c r="AM23" s="27" t="s">
        <v>1065</v>
      </c>
      <c r="AN23" s="27"/>
      <c r="AO23" s="27"/>
      <c r="AP23" s="27"/>
      <c r="AQ23" s="27"/>
      <c r="AR23" s="27"/>
      <c r="AS23" s="27"/>
    </row>
    <row r="24" spans="1:51" ht="15" customHeight="1" x14ac:dyDescent="0.25">
      <c r="A24" s="124" t="s">
        <v>1194</v>
      </c>
      <c r="B24" s="128">
        <f>INDEX(T:AE, 24, MATCH($AI$1, T$5:AE$5, 0))</f>
        <v>0</v>
      </c>
      <c r="C24" s="160">
        <f>INDEX(D:O, 24, MATCH($AI$1, D$5:O$5, 0))</f>
        <v>1281.6690377171292</v>
      </c>
      <c r="D24" s="127">
        <f>SUM(D20:D23)</f>
        <v>1281.6690377171292</v>
      </c>
      <c r="E24" s="127">
        <f t="shared" ref="E24:O24" si="41">SUM(E20:E23)</f>
        <v>1281.6690377171292</v>
      </c>
      <c r="F24" s="127">
        <f t="shared" si="41"/>
        <v>1281.6690377171292</v>
      </c>
      <c r="G24" s="127">
        <f t="shared" si="41"/>
        <v>1281.6690377171292</v>
      </c>
      <c r="H24" s="127">
        <f t="shared" si="41"/>
        <v>1281.6690377171292</v>
      </c>
      <c r="I24" s="127">
        <f t="shared" si="41"/>
        <v>1281.6690377171292</v>
      </c>
      <c r="J24" s="127">
        <f t="shared" si="41"/>
        <v>1281.6690377171292</v>
      </c>
      <c r="K24" s="127">
        <f t="shared" si="41"/>
        <v>1281.6690377171292</v>
      </c>
      <c r="L24" s="127">
        <f t="shared" si="41"/>
        <v>1281.6690377171292</v>
      </c>
      <c r="M24" s="127">
        <f t="shared" si="41"/>
        <v>1281.6690377171292</v>
      </c>
      <c r="N24" s="127">
        <f t="shared" si="41"/>
        <v>1281.6690377171292</v>
      </c>
      <c r="O24" s="127">
        <f t="shared" si="41"/>
        <v>1281.6690377171292</v>
      </c>
      <c r="P24" s="127">
        <f t="shared" ref="P24" si="42">SUM(P20:P23)</f>
        <v>1281.6690377171292</v>
      </c>
      <c r="Q24" s="127">
        <f t="shared" ref="Q24" si="43">SUM(Q20:Q23)</f>
        <v>1281.6690377171292</v>
      </c>
      <c r="R24" s="127">
        <f t="shared" ref="R24" si="44">SUM(R20:R23)</f>
        <v>1281.6690377171292</v>
      </c>
      <c r="S24" s="127">
        <f t="shared" ref="S24" si="45">SUM(S20:S23)</f>
        <v>1281.6690377171292</v>
      </c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 t="e">
        <f t="shared" ref="AF24" si="46">SUM(AF20:AF23)</f>
        <v>#DIV/0!</v>
      </c>
      <c r="AG24" s="128" t="e">
        <f t="shared" ref="AG24" si="47">SUM(AG20:AG23)</f>
        <v>#DIV/0!</v>
      </c>
      <c r="AH24" s="128" t="e">
        <f t="shared" ref="AH24" si="48">SUM(AH20:AH23)</f>
        <v>#DIV/0!</v>
      </c>
      <c r="AI24" s="128" t="e">
        <f t="shared" ref="AI24" si="49">SUM(AI20:AI23)</f>
        <v>#DIV/0!</v>
      </c>
      <c r="AM24" s="27"/>
      <c r="AN24" s="27"/>
      <c r="AO24" s="27"/>
      <c r="AP24" s="27"/>
      <c r="AQ24" s="27"/>
      <c r="AR24" s="27"/>
      <c r="AS24" s="27"/>
    </row>
    <row r="25" spans="1:51" ht="15" customHeight="1" x14ac:dyDescent="0.25">
      <c r="A25" s="124" t="s">
        <v>1195</v>
      </c>
      <c r="B25" s="128">
        <f>INDEX(T:AE, 25, MATCH($AI$1, T$5:AE$5, 0))</f>
        <v>0</v>
      </c>
      <c r="C25" s="160">
        <f>INDEX(D:O, 25, MATCH($AI$1, D$5:O$5, 0))</f>
        <v>1995.2129285208489</v>
      </c>
      <c r="D25" s="127">
        <f>D19+D24</f>
        <v>1995.2129285208489</v>
      </c>
      <c r="E25" s="127">
        <f t="shared" ref="E25:O25" si="50">E19+E24</f>
        <v>1995.2129285208489</v>
      </c>
      <c r="F25" s="127">
        <f t="shared" si="50"/>
        <v>2000.1560054439258</v>
      </c>
      <c r="G25" s="127">
        <f t="shared" si="50"/>
        <v>1995.2129285208489</v>
      </c>
      <c r="H25" s="127">
        <f t="shared" si="50"/>
        <v>1995.2129285208489</v>
      </c>
      <c r="I25" s="127">
        <f t="shared" si="50"/>
        <v>2000.1560054439258</v>
      </c>
      <c r="J25" s="127">
        <f t="shared" si="50"/>
        <v>1995.2129285208489</v>
      </c>
      <c r="K25" s="127">
        <f t="shared" si="50"/>
        <v>1995.2129285208489</v>
      </c>
      <c r="L25" s="127">
        <f t="shared" si="50"/>
        <v>2000.1560054439258</v>
      </c>
      <c r="M25" s="127">
        <f t="shared" si="50"/>
        <v>1995.2129285208489</v>
      </c>
      <c r="N25" s="127">
        <f t="shared" si="50"/>
        <v>1995.2129285208489</v>
      </c>
      <c r="O25" s="127">
        <f t="shared" si="50"/>
        <v>2000.0971592900796</v>
      </c>
      <c r="P25" s="127">
        <f t="shared" ref="P25" si="51">P19+P24</f>
        <v>1996.8606208285412</v>
      </c>
      <c r="Q25" s="127">
        <f t="shared" ref="Q25" si="52">Q19+Q24</f>
        <v>1996.8606208285412</v>
      </c>
      <c r="R25" s="127">
        <f t="shared" ref="R25" si="53">R19+R24</f>
        <v>1996.8606208285412</v>
      </c>
      <c r="S25" s="127">
        <f t="shared" ref="S25" si="54">S19+S24</f>
        <v>1996.8410054439257</v>
      </c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 t="e">
        <f t="shared" ref="AF25" si="55">AF19+AF24</f>
        <v>#DIV/0!</v>
      </c>
      <c r="AG25" s="128" t="e">
        <f t="shared" ref="AG25" si="56">AG19+AG24</f>
        <v>#DIV/0!</v>
      </c>
      <c r="AH25" s="128" t="e">
        <f t="shared" ref="AH25" si="57">AH19+AH24</f>
        <v>#DIV/0!</v>
      </c>
      <c r="AI25" s="128" t="e">
        <f t="shared" ref="AI25" si="58">AI19+AI24</f>
        <v>#DIV/0!</v>
      </c>
      <c r="AM25" s="27"/>
      <c r="AN25" s="27"/>
      <c r="AO25" s="27"/>
      <c r="AP25" s="27"/>
      <c r="AQ25" s="27"/>
      <c r="AR25" s="27"/>
      <c r="AS25" s="27"/>
    </row>
    <row r="26" spans="1:51" ht="15" customHeight="1" x14ac:dyDescent="0.25">
      <c r="A26" s="124" t="s">
        <v>1196</v>
      </c>
      <c r="B26" s="128">
        <f>INDEX(T:AE, 26, MATCH($AI$1, T$5:AE$5, 0))</f>
        <v>0</v>
      </c>
      <c r="C26" s="160">
        <f>INDEX(D:O, 26, MATCH($AI$1, D$5:O$5, 0))</f>
        <v>3004.7870714791511</v>
      </c>
      <c r="D26" s="127">
        <f>D15-D25</f>
        <v>3004.7870714791511</v>
      </c>
      <c r="E26" s="127">
        <f t="shared" ref="E26:O26" si="59">E15-E25</f>
        <v>3004.7870714791511</v>
      </c>
      <c r="F26" s="127">
        <f t="shared" si="59"/>
        <v>4647.5363022483816</v>
      </c>
      <c r="G26" s="127">
        <f t="shared" si="59"/>
        <v>3004.7870714791511</v>
      </c>
      <c r="H26" s="127">
        <f t="shared" si="59"/>
        <v>3004.7870714791511</v>
      </c>
      <c r="I26" s="127">
        <f t="shared" si="59"/>
        <v>4647.5363022483816</v>
      </c>
      <c r="J26" s="127">
        <f t="shared" si="59"/>
        <v>3004.7870714791511</v>
      </c>
      <c r="K26" s="127">
        <f t="shared" si="59"/>
        <v>3004.7870714791511</v>
      </c>
      <c r="L26" s="127">
        <f t="shared" si="59"/>
        <v>4647.5363022483816</v>
      </c>
      <c r="M26" s="127">
        <f t="shared" si="59"/>
        <v>3004.7870714791511</v>
      </c>
      <c r="N26" s="127">
        <f t="shared" si="59"/>
        <v>3004.7870714791511</v>
      </c>
      <c r="O26" s="127">
        <f t="shared" si="59"/>
        <v>4627.9797637868433</v>
      </c>
      <c r="P26" s="127">
        <f t="shared" ref="P26" si="60">P15-P25</f>
        <v>3552.3701484022286</v>
      </c>
      <c r="Q26" s="127">
        <f t="shared" ref="Q26" si="61">Q15-Q25</f>
        <v>3552.3701484022286</v>
      </c>
      <c r="R26" s="127">
        <f t="shared" ref="R26" si="62">R15-R25</f>
        <v>3552.3701484022286</v>
      </c>
      <c r="S26" s="127">
        <f t="shared" ref="S26" si="63">S15-S25</f>
        <v>3545.8513022483821</v>
      </c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 t="e">
        <f t="shared" ref="AF26" si="64">AF15-AF25</f>
        <v>#DIV/0!</v>
      </c>
      <c r="AG26" s="128" t="e">
        <f t="shared" ref="AG26" si="65">AG15-AG25</f>
        <v>#DIV/0!</v>
      </c>
      <c r="AH26" s="128" t="e">
        <f t="shared" ref="AH26" si="66">AH15-AH25</f>
        <v>#DIV/0!</v>
      </c>
      <c r="AI26" s="128" t="e">
        <f t="shared" ref="AI26" si="67">AI15-AI25</f>
        <v>#DIV/0!</v>
      </c>
      <c r="AM26" s="27"/>
      <c r="AN26" s="27"/>
      <c r="AO26" s="27"/>
      <c r="AP26" s="27"/>
      <c r="AQ26" s="27"/>
      <c r="AR26" s="27"/>
      <c r="AS26" s="27"/>
    </row>
    <row r="27" spans="1:51" ht="15" customHeight="1" thickBot="1" x14ac:dyDescent="0.3">
      <c r="A27" s="143" t="s">
        <v>1197</v>
      </c>
      <c r="B27" s="136">
        <f>INDEX(T:AE, 27, MATCH($AI$1, T$5:AE$5, 0))</f>
        <v>0</v>
      </c>
      <c r="C27" s="163">
        <f>INDEX(D:O, 27, MATCH($AI$1, D$5:O$5, 0))</f>
        <v>39062.231929228961</v>
      </c>
      <c r="D27" s="135">
        <f>D7*D26</f>
        <v>39062.231929228961</v>
      </c>
      <c r="E27" s="135">
        <f t="shared" ref="E27:O27" si="68">E7*E26</f>
        <v>39062.231929228961</v>
      </c>
      <c r="F27" s="135">
        <f t="shared" si="68"/>
        <v>60417.971929228959</v>
      </c>
      <c r="G27" s="135">
        <f t="shared" si="68"/>
        <v>39062.231929228961</v>
      </c>
      <c r="H27" s="135">
        <f t="shared" si="68"/>
        <v>39062.231929228961</v>
      </c>
      <c r="I27" s="135">
        <f t="shared" si="68"/>
        <v>60417.971929228959</v>
      </c>
      <c r="J27" s="135">
        <f t="shared" si="68"/>
        <v>39062.231929228961</v>
      </c>
      <c r="K27" s="135">
        <f t="shared" si="68"/>
        <v>39062.231929228961</v>
      </c>
      <c r="L27" s="135">
        <f t="shared" si="68"/>
        <v>60417.971929228959</v>
      </c>
      <c r="M27" s="135">
        <f t="shared" si="68"/>
        <v>39062.231929228961</v>
      </c>
      <c r="N27" s="135">
        <f t="shared" si="68"/>
        <v>39062.231929228961</v>
      </c>
      <c r="O27" s="135">
        <f t="shared" si="68"/>
        <v>60163.736929228966</v>
      </c>
      <c r="P27" s="135">
        <f t="shared" ref="P27" si="69">P7*P26</f>
        <v>138542.4357876869</v>
      </c>
      <c r="Q27" s="135">
        <f t="shared" ref="Q27" si="70">Q7*Q26</f>
        <v>138542.4357876869</v>
      </c>
      <c r="R27" s="135">
        <f t="shared" ref="R27" si="71">R7*R26</f>
        <v>138542.4357876869</v>
      </c>
      <c r="S27" s="135">
        <f t="shared" ref="S27" si="72">S7*S26</f>
        <v>138288.20078768692</v>
      </c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 t="e">
        <f t="shared" ref="AF27" si="73">AF7*AF26</f>
        <v>#DIV/0!</v>
      </c>
      <c r="AG27" s="136" t="e">
        <f t="shared" ref="AG27" si="74">AG7*AG26</f>
        <v>#DIV/0!</v>
      </c>
      <c r="AH27" s="136" t="e">
        <f t="shared" ref="AH27" si="75">AH7*AH26</f>
        <v>#DIV/0!</v>
      </c>
      <c r="AI27" s="136" t="e">
        <f t="shared" ref="AI27" si="76">AI7*AI26</f>
        <v>#DIV/0!</v>
      </c>
      <c r="AM27" s="27"/>
      <c r="AN27" s="27"/>
      <c r="AO27" s="27"/>
      <c r="AP27" s="27"/>
      <c r="AQ27" s="27"/>
      <c r="AR27" s="27"/>
      <c r="AS27" s="27"/>
      <c r="AU27" s="97"/>
      <c r="AV27" s="97"/>
      <c r="AW27" s="97"/>
      <c r="AX27" s="97"/>
      <c r="AY27" s="97"/>
    </row>
    <row r="28" spans="1:51" ht="15" customHeight="1" thickTop="1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M28" s="27"/>
      <c r="AN28" s="27"/>
      <c r="AO28" s="27"/>
      <c r="AP28" s="27"/>
      <c r="AQ28" s="27"/>
      <c r="AR28" s="27"/>
      <c r="AS28" s="27"/>
    </row>
    <row r="29" spans="1:51" ht="15" customHeight="1" x14ac:dyDescent="0.25">
      <c r="A29" s="79" t="s">
        <v>1183</v>
      </c>
      <c r="B29" s="80">
        <f>INDEX(T:AE, 29, MATCH($AI$1, T$5:AE$5, 0))</f>
        <v>0</v>
      </c>
      <c r="C29" s="69">
        <f>INDEX(D:O, 29, MATCH($AI$1, D$5:O$5, 0))</f>
        <v>4</v>
      </c>
      <c r="D29" s="80">
        <f>HLOOKUP(D5,'Input Sheet'!1:1048576,9,FALSE)</f>
        <v>4</v>
      </c>
      <c r="E29" s="80">
        <f>HLOOKUP(E5,'Input Sheet'!1:1048576,9,FALSE)</f>
        <v>4</v>
      </c>
      <c r="F29" s="80">
        <f>HLOOKUP(F5,'Input Sheet'!1:1048576,9,FALSE)</f>
        <v>4</v>
      </c>
      <c r="G29" s="80">
        <f>HLOOKUP(G5,'Input Sheet'!1:1048576,9,FALSE)</f>
        <v>4</v>
      </c>
      <c r="H29" s="80">
        <f>HLOOKUP(H5,'Input Sheet'!1:1048576,9,FALSE)</f>
        <v>4</v>
      </c>
      <c r="I29" s="80">
        <f>HLOOKUP(I5,'Input Sheet'!1:1048576,9,FALSE)</f>
        <v>4</v>
      </c>
      <c r="J29" s="80">
        <f>HLOOKUP(J5,'Input Sheet'!1:1048576,9,FALSE)</f>
        <v>4</v>
      </c>
      <c r="K29" s="80">
        <f>HLOOKUP(K5,'Input Sheet'!1:1048576,9,FALSE)</f>
        <v>4</v>
      </c>
      <c r="L29" s="80">
        <f>HLOOKUP(L5,'Input Sheet'!1:1048576,9,FALSE)</f>
        <v>4</v>
      </c>
      <c r="M29" s="80">
        <f>HLOOKUP(M5,'Input Sheet'!1:1048576,9,FALSE)</f>
        <v>4</v>
      </c>
      <c r="N29" s="80">
        <f>HLOOKUP(N5,'Input Sheet'!1:1048576,9,FALSE)</f>
        <v>4</v>
      </c>
      <c r="O29" s="80">
        <f>HLOOKUP(O5,'Input Sheet'!1:1048576,9,FALSE)</f>
        <v>4</v>
      </c>
      <c r="P29" s="69">
        <f>AVERAGE(D29:F29)</f>
        <v>4</v>
      </c>
      <c r="Q29" s="69">
        <f>AVERAGE(G29:I29)</f>
        <v>4</v>
      </c>
      <c r="R29" s="69">
        <f>AVERAGE(J29:L29)</f>
        <v>4</v>
      </c>
      <c r="S29" s="69">
        <f>AVERAGE(M29:O29)</f>
        <v>4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M29" s="27" t="s">
        <v>1251</v>
      </c>
      <c r="AN29" s="27" t="s">
        <v>1251</v>
      </c>
      <c r="AO29" s="27"/>
      <c r="AP29" s="27"/>
      <c r="AQ29" s="27"/>
      <c r="AR29" s="27"/>
      <c r="AS29" s="27"/>
      <c r="AT29" s="81"/>
      <c r="AU29" s="81"/>
      <c r="AV29" s="81"/>
      <c r="AW29" s="81"/>
      <c r="AX29" s="81"/>
      <c r="AY29" s="81"/>
    </row>
    <row r="30" spans="1:51" ht="15" customHeight="1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M30" s="27"/>
      <c r="AN30" s="27"/>
      <c r="AO30" s="27"/>
      <c r="AP30" s="27"/>
      <c r="AQ30" s="27"/>
      <c r="AR30" s="27"/>
      <c r="AS30" s="27"/>
    </row>
    <row r="31" spans="1:51" ht="15" customHeight="1" x14ac:dyDescent="0.25">
      <c r="A31" s="82" t="s">
        <v>1198</v>
      </c>
      <c r="B31" s="83"/>
      <c r="C31" s="59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M31" s="27" t="s">
        <v>1254</v>
      </c>
      <c r="AN31" s="27"/>
      <c r="AO31" s="27"/>
      <c r="AP31" s="27"/>
      <c r="AQ31" s="27"/>
      <c r="AR31" s="27"/>
      <c r="AS31" s="2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8C38-EDCF-4EAE-B1D2-BD64BB4325A8}">
  <dimension ref="A1:BI20"/>
  <sheetViews>
    <sheetView workbookViewId="0">
      <selection activeCell="T22" sqref="T22"/>
    </sheetView>
    <sheetView workbookViewId="1"/>
    <sheetView workbookViewId="2"/>
  </sheetViews>
  <sheetFormatPr defaultRowHeight="15" outlineLevelCol="1" x14ac:dyDescent="0.25"/>
  <cols>
    <col min="1" max="1" width="33.85546875" style="70" customWidth="1"/>
    <col min="2" max="35" width="9.140625" style="70"/>
    <col min="36" max="36" width="9.140625" style="47"/>
    <col min="37" max="37" width="3.140625" style="47" bestFit="1" customWidth="1"/>
    <col min="38" max="38" width="26.5703125" style="47" bestFit="1" customWidth="1" outlineLevel="1"/>
    <col min="39" max="60" width="9.140625" style="27" hidden="1" customWidth="1" outlineLevel="1"/>
    <col min="61" max="61" width="9.85546875" style="27" bestFit="1" customWidth="1"/>
    <col min="62" max="16384" width="9.140625" style="70"/>
  </cols>
  <sheetData>
    <row r="1" spans="1:61" ht="15" customHeight="1" x14ac:dyDescent="0.25">
      <c r="A1" s="92" t="s">
        <v>1184</v>
      </c>
      <c r="B1" s="90"/>
      <c r="C1" s="90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86"/>
      <c r="AG1" s="86"/>
      <c r="AH1" s="86"/>
      <c r="AI1" s="86">
        <f>'Manual Page'!A14</f>
        <v>45413</v>
      </c>
    </row>
    <row r="2" spans="1:61" ht="15.75" thickBot="1" x14ac:dyDescent="0.3">
      <c r="A2" s="91"/>
      <c r="B2" s="91"/>
      <c r="C2" s="91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61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</row>
    <row r="4" spans="1:61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</row>
    <row r="5" spans="1:61" ht="19.5" x14ac:dyDescent="0.25">
      <c r="A5" s="87" t="s">
        <v>14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</row>
    <row r="6" spans="1:61" x14ac:dyDescent="0.25">
      <c r="A6" s="124" t="s">
        <v>761</v>
      </c>
      <c r="B6" s="225" t="e">
        <f>INDEX(T:AE, 6, MATCH($AI$1, T$5:AE$5, 0))</f>
        <v>#DIV/0!</v>
      </c>
      <c r="C6" s="226">
        <f>INDEX(D:O, 6, MATCH($AI$1, D$5:O$5, 0))</f>
        <v>852.45161445783117</v>
      </c>
      <c r="D6" s="127">
        <f>-SUMIF(Export!$AL:$AL,$BI6,Export!Y:Y)/('LEX NEW VEHICLE'!D$6+'LEX USED VEHICLE'!D$7)</f>
        <v>852.45161445783117</v>
      </c>
      <c r="E6" s="127">
        <f>-SUMIF(Export!$AL:$AL,$BI6,Export!Z:Z)/('LEX NEW VEHICLE'!E$6+'LEX USED VEHICLE'!E$7)</f>
        <v>852.45161445783117</v>
      </c>
      <c r="F6" s="127">
        <f>-SUMIF(Export!$AL:$AL,$BI6,Export!AA:AA)/('LEX NEW VEHICLE'!F6+'LEX USED VEHICLE'!F7)</f>
        <v>852.45161445783117</v>
      </c>
      <c r="G6" s="127">
        <f>-SUMIF(Export!$AL:$AL,$BI6,Export!AB:AB)/('LEX NEW VEHICLE'!G6+'LEX USED VEHICLE'!G7)</f>
        <v>852.45161445783117</v>
      </c>
      <c r="H6" s="127">
        <f>-SUMIF(Export!$AL:$AL,$BI6,Export!AC:AC)/('LEX NEW VEHICLE'!H6+'LEX USED VEHICLE'!H7)</f>
        <v>852.45161445783117</v>
      </c>
      <c r="I6" s="127">
        <f>-SUMIF(Export!$AL:$AL,$BI6,Export!AD:AD)/('LEX NEW VEHICLE'!I6+'LEX USED VEHICLE'!I7)</f>
        <v>852.45161445783117</v>
      </c>
      <c r="J6" s="127">
        <f>-SUMIF(Export!$AL:$AL,$BI6,Export!AE:AE)/('LEX NEW VEHICLE'!J6+'LEX USED VEHICLE'!J7)</f>
        <v>852.45161445783117</v>
      </c>
      <c r="K6" s="127">
        <f>-SUMIF(Export!$AL:$AL,$BI6,Export!AF:AF)/('LEX NEW VEHICLE'!K6+'LEX USED VEHICLE'!K7)</f>
        <v>852.45161445783117</v>
      </c>
      <c r="L6" s="127">
        <f>-SUMIF(Export!$AL:$AL,$BI6,Export!AG:AG)/('LEX NEW VEHICLE'!L6+'LEX USED VEHICLE'!L7)</f>
        <v>852.45161445783117</v>
      </c>
      <c r="M6" s="127">
        <f>-SUMIF(Export!$AL:$AL,$BI6,Export!AH:AH)/('LEX NEW VEHICLE'!M6+'LEX USED VEHICLE'!M7)</f>
        <v>852.45161445783128</v>
      </c>
      <c r="N6" s="127">
        <f>-SUMIF(Export!$AL:$AL,$BI6,Export!AI:AI)/('LEX NEW VEHICLE'!N6+'LEX USED VEHICLE'!N7)</f>
        <v>852.45161445783128</v>
      </c>
      <c r="O6" s="127">
        <f>-SUMIF(Export!$AL:$AL,$BI6,Export!AJ:AJ)/('LEX NEW VEHICLE'!O6+'LEX USED VEHICLE'!O7)</f>
        <v>852.45161445783128</v>
      </c>
      <c r="P6" s="127">
        <f>AVERAGE(D6:F6)</f>
        <v>852.45161445783117</v>
      </c>
      <c r="Q6" s="127">
        <f>AVERAGE(G6:I6)</f>
        <v>852.45161445783117</v>
      </c>
      <c r="R6" s="127">
        <f>AVERAGE(J6:L6)</f>
        <v>852.45161445783117</v>
      </c>
      <c r="S6" s="127">
        <f>AVERAGE(M6:O6)</f>
        <v>852.4516144578314</v>
      </c>
      <c r="T6" s="128" t="e">
        <f>-SUMIFS(Export!L:L,Export!I:I,$AL6,Export!E:E,$AK6)/('LEX NEW VEHICLE'!T$6+'LEX USED VEHICLE'!T$7)</f>
        <v>#DIV/0!</v>
      </c>
      <c r="U6" s="128" t="e">
        <f>-SUMIFS(Export!M:M,Export!J:J,$AL6,Export!F:F,$AK6)/('LEX NEW VEHICLE'!U$6+'LEX USED VEHICLE'!U$7)</f>
        <v>#DIV/0!</v>
      </c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 t="e">
        <f>AVERAGE(T6:V6)</f>
        <v>#DIV/0!</v>
      </c>
      <c r="AG6" s="128" t="e">
        <f>AVERAGE(W6:Y6)</f>
        <v>#DIV/0!</v>
      </c>
      <c r="AH6" s="128" t="e">
        <f>AVERAGE(Z6:AB6)</f>
        <v>#DIV/0!</v>
      </c>
      <c r="AI6" s="128" t="e">
        <f>AVERAGE(AC6:AE6)</f>
        <v>#DIV/0!</v>
      </c>
      <c r="AK6" s="47">
        <v>162</v>
      </c>
      <c r="AL6" s="47" t="s">
        <v>761</v>
      </c>
      <c r="BI6" s="27" t="s">
        <v>1268</v>
      </c>
    </row>
    <row r="7" spans="1:61" x14ac:dyDescent="0.25">
      <c r="A7" s="124" t="s">
        <v>769</v>
      </c>
      <c r="B7" s="225">
        <f>INDEX(T:AE, 7, MATCH($AI$1, T$5:AE$5, 0))</f>
        <v>0</v>
      </c>
      <c r="C7" s="226">
        <f>INDEX(D:O, 7, MATCH($AI$1, D$5:O$5, 0))</f>
        <v>0</v>
      </c>
      <c r="D7" s="160">
        <f>0</f>
        <v>0</v>
      </c>
      <c r="E7" s="160">
        <f>0</f>
        <v>0</v>
      </c>
      <c r="F7" s="160">
        <f>0</f>
        <v>0</v>
      </c>
      <c r="G7" s="160">
        <f>0</f>
        <v>0</v>
      </c>
      <c r="H7" s="160">
        <f>0</f>
        <v>0</v>
      </c>
      <c r="I7" s="160">
        <f>0</f>
        <v>0</v>
      </c>
      <c r="J7" s="160">
        <f>0</f>
        <v>0</v>
      </c>
      <c r="K7" s="160">
        <f>0</f>
        <v>0</v>
      </c>
      <c r="L7" s="160">
        <f>0</f>
        <v>0</v>
      </c>
      <c r="M7" s="160">
        <f>0</f>
        <v>0</v>
      </c>
      <c r="N7" s="160">
        <f>0</f>
        <v>0</v>
      </c>
      <c r="O7" s="160">
        <f>0</f>
        <v>0</v>
      </c>
      <c r="P7" s="160">
        <f t="shared" ref="P7:P11" si="0">AVERAGE(D7:F7)</f>
        <v>0</v>
      </c>
      <c r="Q7" s="160">
        <f t="shared" ref="Q7:Q11" si="1">AVERAGE(G7:I7)</f>
        <v>0</v>
      </c>
      <c r="R7" s="160">
        <f t="shared" ref="R7:R11" si="2">AVERAGE(J7:L7)</f>
        <v>0</v>
      </c>
      <c r="S7" s="160">
        <f t="shared" ref="S7:S11" si="3">AVERAGE(M7:O7)</f>
        <v>0</v>
      </c>
      <c r="T7" s="128" t="e">
        <f>-SUMIFS(Export!L:L,Export!I:I,$AL7,Export!E:E,$AK7)/('LEX NEW VEHICLE'!T$6+'LEX USED VEHICLE'!T$7)</f>
        <v>#DIV/0!</v>
      </c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78" t="e">
        <f t="shared" ref="AF7:AF11" si="4">AVERAGE(T7:V7)</f>
        <v>#DIV/0!</v>
      </c>
      <c r="AG7" s="178" t="e">
        <f t="shared" ref="AG7:AG11" si="5">AVERAGE(W7:Y7)</f>
        <v>#DIV/0!</v>
      </c>
      <c r="AH7" s="178" t="e">
        <f t="shared" ref="AH7:AH11" si="6">AVERAGE(Z7:AB7)</f>
        <v>#DIV/0!</v>
      </c>
      <c r="AI7" s="178" t="e">
        <f t="shared" ref="AI7:AI11" si="7">AVERAGE(AC7:AE7)</f>
        <v>#DIV/0!</v>
      </c>
      <c r="AK7" s="47">
        <v>162</v>
      </c>
      <c r="AL7" s="47" t="s">
        <v>769</v>
      </c>
    </row>
    <row r="8" spans="1:61" x14ac:dyDescent="0.25">
      <c r="A8" s="124" t="s">
        <v>758</v>
      </c>
      <c r="B8" s="225">
        <f>INDEX(T:AE, 8, MATCH($AI$1, T$5:AE$5, 0))</f>
        <v>0</v>
      </c>
      <c r="C8" s="226">
        <f>INDEX(D:O, 8, MATCH($AI$1, D$5:O$5, 0))</f>
        <v>0</v>
      </c>
      <c r="D8" s="127">
        <f>0</f>
        <v>0</v>
      </c>
      <c r="E8" s="127">
        <f>0</f>
        <v>0</v>
      </c>
      <c r="F8" s="127">
        <f>0</f>
        <v>0</v>
      </c>
      <c r="G8" s="127">
        <f>0</f>
        <v>0</v>
      </c>
      <c r="H8" s="127">
        <f>0</f>
        <v>0</v>
      </c>
      <c r="I8" s="127">
        <f>0</f>
        <v>0</v>
      </c>
      <c r="J8" s="127">
        <f>0</f>
        <v>0</v>
      </c>
      <c r="K8" s="127">
        <f>0</f>
        <v>0</v>
      </c>
      <c r="L8" s="127">
        <f>0</f>
        <v>0</v>
      </c>
      <c r="M8" s="127">
        <f>0</f>
        <v>0</v>
      </c>
      <c r="N8" s="127">
        <f>0</f>
        <v>0</v>
      </c>
      <c r="O8" s="127">
        <f>0</f>
        <v>0</v>
      </c>
      <c r="P8" s="127">
        <f t="shared" si="0"/>
        <v>0</v>
      </c>
      <c r="Q8" s="127">
        <f t="shared" si="1"/>
        <v>0</v>
      </c>
      <c r="R8" s="127">
        <f t="shared" si="2"/>
        <v>0</v>
      </c>
      <c r="S8" s="127">
        <f t="shared" si="3"/>
        <v>0</v>
      </c>
      <c r="T8" s="128" t="e">
        <f>-SUMIFS(Export!L:L,Export!I:I,$AL8,Export!E:E,$AK8)/('LEX NEW VEHICLE'!T$6+'LEX USED VEHICLE'!T$7)</f>
        <v>#DIV/0!</v>
      </c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 t="e">
        <f t="shared" si="4"/>
        <v>#DIV/0!</v>
      </c>
      <c r="AG8" s="128" t="e">
        <f t="shared" si="5"/>
        <v>#DIV/0!</v>
      </c>
      <c r="AH8" s="128" t="e">
        <f t="shared" si="6"/>
        <v>#DIV/0!</v>
      </c>
      <c r="AI8" s="128" t="e">
        <f t="shared" si="7"/>
        <v>#DIV/0!</v>
      </c>
      <c r="AK8" s="47">
        <v>162</v>
      </c>
      <c r="AL8" s="47" t="s">
        <v>758</v>
      </c>
    </row>
    <row r="9" spans="1:61" x14ac:dyDescent="0.25">
      <c r="A9" s="124" t="s">
        <v>782</v>
      </c>
      <c r="B9" s="225">
        <f>INDEX(T:AE, 9, MATCH($AI$1, T$5:AE$5, 0))</f>
        <v>0</v>
      </c>
      <c r="C9" s="226">
        <f>INDEX(D:O, 9, MATCH($AI$1, D$5:O$5, 0))</f>
        <v>0</v>
      </c>
      <c r="D9" s="127">
        <f>0</f>
        <v>0</v>
      </c>
      <c r="E9" s="127">
        <f>0</f>
        <v>0</v>
      </c>
      <c r="F9" s="127">
        <f>0</f>
        <v>0</v>
      </c>
      <c r="G9" s="127">
        <f>0</f>
        <v>0</v>
      </c>
      <c r="H9" s="127">
        <f>0</f>
        <v>0</v>
      </c>
      <c r="I9" s="127">
        <f>0</f>
        <v>0</v>
      </c>
      <c r="J9" s="127">
        <f>0</f>
        <v>0</v>
      </c>
      <c r="K9" s="127">
        <f>0</f>
        <v>0</v>
      </c>
      <c r="L9" s="127">
        <f>0</f>
        <v>0</v>
      </c>
      <c r="M9" s="127">
        <f>0</f>
        <v>0</v>
      </c>
      <c r="N9" s="127">
        <f>0</f>
        <v>0</v>
      </c>
      <c r="O9" s="127">
        <f>0</f>
        <v>0</v>
      </c>
      <c r="P9" s="127">
        <f t="shared" si="0"/>
        <v>0</v>
      </c>
      <c r="Q9" s="127">
        <f t="shared" si="1"/>
        <v>0</v>
      </c>
      <c r="R9" s="127">
        <f t="shared" si="2"/>
        <v>0</v>
      </c>
      <c r="S9" s="127">
        <f t="shared" si="3"/>
        <v>0</v>
      </c>
      <c r="T9" s="128" t="e">
        <f>-SUMIFS(Export!L:L,Export!I:I,$AL9,Export!E:E,$AK9)/('LEX NEW VEHICLE'!T$6+'LEX USED VEHICLE'!T$7)</f>
        <v>#DIV/0!</v>
      </c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 t="e">
        <f t="shared" si="4"/>
        <v>#DIV/0!</v>
      </c>
      <c r="AG9" s="128" t="e">
        <f t="shared" si="5"/>
        <v>#DIV/0!</v>
      </c>
      <c r="AH9" s="128" t="e">
        <f t="shared" si="6"/>
        <v>#DIV/0!</v>
      </c>
      <c r="AI9" s="128" t="e">
        <f t="shared" si="7"/>
        <v>#DIV/0!</v>
      </c>
      <c r="AK9" s="47">
        <v>162</v>
      </c>
      <c r="AL9" s="47" t="s">
        <v>782</v>
      </c>
    </row>
    <row r="10" spans="1:61" x14ac:dyDescent="0.25">
      <c r="A10" s="124" t="s">
        <v>776</v>
      </c>
      <c r="B10" s="128">
        <f>INDEX(T:AE, 10, MATCH($AI$1, T$5:AE$5, 0))</f>
        <v>0</v>
      </c>
      <c r="C10" s="226">
        <f>INDEX(D:O, 10, MATCH($AI$1, D$5:O$5, 0))</f>
        <v>0</v>
      </c>
      <c r="D10" s="127">
        <f>0</f>
        <v>0</v>
      </c>
      <c r="E10" s="127">
        <f>0</f>
        <v>0</v>
      </c>
      <c r="F10" s="127">
        <f>0</f>
        <v>0</v>
      </c>
      <c r="G10" s="127">
        <f>0</f>
        <v>0</v>
      </c>
      <c r="H10" s="127">
        <f>0</f>
        <v>0</v>
      </c>
      <c r="I10" s="127">
        <f>0</f>
        <v>0</v>
      </c>
      <c r="J10" s="127">
        <f>0</f>
        <v>0</v>
      </c>
      <c r="K10" s="127">
        <f>0</f>
        <v>0</v>
      </c>
      <c r="L10" s="127">
        <f>0</f>
        <v>0</v>
      </c>
      <c r="M10" s="127">
        <f>0</f>
        <v>0</v>
      </c>
      <c r="N10" s="127">
        <f>0</f>
        <v>0</v>
      </c>
      <c r="O10" s="127">
        <f>0</f>
        <v>0</v>
      </c>
      <c r="P10" s="127">
        <f t="shared" si="0"/>
        <v>0</v>
      </c>
      <c r="Q10" s="127">
        <f t="shared" si="1"/>
        <v>0</v>
      </c>
      <c r="R10" s="127">
        <f t="shared" si="2"/>
        <v>0</v>
      </c>
      <c r="S10" s="127">
        <f t="shared" si="3"/>
        <v>0</v>
      </c>
      <c r="T10" s="128" t="e">
        <f>-SUMIFS(Export!L:L,Export!I:I,$AL10,Export!E:E,$AK10)/('LEX NEW VEHICLE'!T$6+'LEX USED VEHICLE'!T$7)</f>
        <v>#DIV/0!</v>
      </c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 t="e">
        <f t="shared" si="4"/>
        <v>#DIV/0!</v>
      </c>
      <c r="AG10" s="128" t="e">
        <f t="shared" si="5"/>
        <v>#DIV/0!</v>
      </c>
      <c r="AH10" s="128" t="e">
        <f t="shared" si="6"/>
        <v>#DIV/0!</v>
      </c>
      <c r="AI10" s="128" t="e">
        <f t="shared" si="7"/>
        <v>#DIV/0!</v>
      </c>
      <c r="AK10" s="47">
        <v>162</v>
      </c>
      <c r="AL10" s="47" t="s">
        <v>776</v>
      </c>
    </row>
    <row r="11" spans="1:61" x14ac:dyDescent="0.25">
      <c r="A11" s="124" t="s">
        <v>766</v>
      </c>
      <c r="B11" s="178">
        <f>INDEX(T:AE, 11, MATCH($AI$1, T$5:AE$5, 0))</f>
        <v>0</v>
      </c>
      <c r="C11" s="160">
        <f>INDEX(D:O, 11, MATCH($AI$1, D$5:O$5, 0))</f>
        <v>0</v>
      </c>
      <c r="D11" s="127">
        <f>-SUMIF(Export!$AL:$AL,$BI11,Export!Y:Y)/('LEX NEW VEHICLE'!D$6+'LEX USED VEHICLE'!D$7)</f>
        <v>0</v>
      </c>
      <c r="E11" s="127">
        <f>-SUMIF(Export!$AL:$AL,$BI11,Export!Z:Z)/('LEX NEW VEHICLE'!E$6+'LEX USED VEHICLE'!E$7)</f>
        <v>0</v>
      </c>
      <c r="F11" s="127">
        <f>-SUMIF(Export!$AL:$AL,$BI11,Export!AA:AA)/('LEX NEW VEHICLE'!F$6+'LEX USED VEHICLE'!F$7)</f>
        <v>870.73170731707319</v>
      </c>
      <c r="G11" s="127">
        <f>-SUMIF(Export!$AL:$AL,$BI11,Export!AB:AB)/('LEX NEW VEHICLE'!G$6+'LEX USED VEHICLE'!G$7)</f>
        <v>0</v>
      </c>
      <c r="H11" s="127">
        <f>-SUMIF(Export!$AL:$AL,$BI11,Export!AC:AC)/('LEX NEW VEHICLE'!H$6+'LEX USED VEHICLE'!H$7)</f>
        <v>0</v>
      </c>
      <c r="I11" s="127">
        <f>-SUMIF(Export!$AL:$AL,$BI11,Export!AD:AD)/('LEX NEW VEHICLE'!I$6+'LEX USED VEHICLE'!I$7)</f>
        <v>870.73170731707319</v>
      </c>
      <c r="J11" s="127">
        <f>-SUMIF(Export!$AL:$AL,$BI11,Export!AE:AE)/('LEX NEW VEHICLE'!J$6+'LEX USED VEHICLE'!J$7)</f>
        <v>0</v>
      </c>
      <c r="K11" s="127">
        <f>-SUMIF(Export!$AL:$AL,$BI11,Export!AF:AF)/('LEX NEW VEHICLE'!K$6+'LEX USED VEHICLE'!K$7)</f>
        <v>0</v>
      </c>
      <c r="L11" s="127">
        <f>-SUMIF(Export!$AL:$AL,$BI11,Export!AG:AG)/('LEX NEW VEHICLE'!L$6+'LEX USED VEHICLE'!L$7)</f>
        <v>870.73170731707319</v>
      </c>
      <c r="M11" s="127">
        <f>-SUMIF(Export!$AL:$AL,$BI11,Export!AH:AH)/('LEX NEW VEHICLE'!M$6+'LEX USED VEHICLE'!M$7)</f>
        <v>0</v>
      </c>
      <c r="N11" s="127">
        <f>-SUMIF(Export!$AL:$AL,$BI11,Export!AI:AI)/('LEX NEW VEHICLE'!N$6+'LEX USED VEHICLE'!N$7)</f>
        <v>0</v>
      </c>
      <c r="O11" s="127">
        <f>-SUMIF(Export!$AL:$AL,$BI11,Export!AJ:AJ)/('LEX NEW VEHICLE'!O$6+'LEX USED VEHICLE'!O$7)</f>
        <v>801.7045454545455</v>
      </c>
      <c r="P11" s="127">
        <f t="shared" si="0"/>
        <v>290.2439024390244</v>
      </c>
      <c r="Q11" s="127">
        <f t="shared" si="1"/>
        <v>290.2439024390244</v>
      </c>
      <c r="R11" s="127">
        <f t="shared" si="2"/>
        <v>290.2439024390244</v>
      </c>
      <c r="S11" s="127">
        <f t="shared" si="3"/>
        <v>267.2348484848485</v>
      </c>
      <c r="T11" s="128" t="e">
        <f>-SUMIFS(Export!L:L,Export!I:I,$AL11,Export!E:E,$AK11)/('LEX NEW VEHICLE'!T$6+'LEX USED VEHICLE'!T$7)</f>
        <v>#DIV/0!</v>
      </c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 t="e">
        <f t="shared" si="4"/>
        <v>#DIV/0!</v>
      </c>
      <c r="AG11" s="128" t="e">
        <f t="shared" si="5"/>
        <v>#DIV/0!</v>
      </c>
      <c r="AH11" s="128" t="e">
        <f t="shared" si="6"/>
        <v>#DIV/0!</v>
      </c>
      <c r="AI11" s="128" t="e">
        <f t="shared" si="7"/>
        <v>#DIV/0!</v>
      </c>
      <c r="AK11" s="47">
        <v>162</v>
      </c>
      <c r="AL11" s="47" t="s">
        <v>766</v>
      </c>
      <c r="BI11" s="27" t="s">
        <v>1269</v>
      </c>
    </row>
    <row r="12" spans="1:61" x14ac:dyDescent="0.25">
      <c r="A12" s="124" t="s">
        <v>1199</v>
      </c>
      <c r="B12" s="178">
        <f>INDEX(T:AE, 12, MATCH($AI$1, T$5:AE$5, 0))</f>
        <v>0</v>
      </c>
      <c r="C12" s="160">
        <f>INDEX(D:O, 12, MATCH($AI$1, D$5:O$5, 0))</f>
        <v>0</v>
      </c>
      <c r="D12" s="127">
        <f>0</f>
        <v>0</v>
      </c>
      <c r="E12" s="127">
        <f>0</f>
        <v>0</v>
      </c>
      <c r="F12" s="127">
        <f>0</f>
        <v>0</v>
      </c>
      <c r="G12" s="127">
        <f>0</f>
        <v>0</v>
      </c>
      <c r="H12" s="127">
        <f>0</f>
        <v>0</v>
      </c>
      <c r="I12" s="127">
        <f>0</f>
        <v>0</v>
      </c>
      <c r="J12" s="127">
        <f>0</f>
        <v>0</v>
      </c>
      <c r="K12" s="127">
        <f>0</f>
        <v>0</v>
      </c>
      <c r="L12" s="127">
        <f>0</f>
        <v>0</v>
      </c>
      <c r="M12" s="127">
        <f>0</f>
        <v>0</v>
      </c>
      <c r="N12" s="127">
        <f>0</f>
        <v>0</v>
      </c>
      <c r="O12" s="127">
        <f>0</f>
        <v>0</v>
      </c>
      <c r="P12" s="127">
        <f>AVERAGE(D12:F12)</f>
        <v>0</v>
      </c>
      <c r="Q12" s="127">
        <f>AVERAGE(G12:I12)</f>
        <v>0</v>
      </c>
      <c r="R12" s="127">
        <f>AVERAGE(J12:L12)</f>
        <v>0</v>
      </c>
      <c r="S12" s="127">
        <f>AVERAGE(M12:O12)</f>
        <v>0</v>
      </c>
      <c r="T12" s="128" t="e">
        <f>-SUMIFS(Export!L:L,Export!I:I,$AL12,Export!E:E,$AK12)/('LEX NEW VEHICLE'!T$6+'LEX USED VEHICLE'!T$7)</f>
        <v>#DIV/0!</v>
      </c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 t="e">
        <f>AVERAGE(T12:V12)</f>
        <v>#DIV/0!</v>
      </c>
      <c r="AG12" s="128" t="e">
        <f>AVERAGE(W12:Y12)</f>
        <v>#DIV/0!</v>
      </c>
      <c r="AH12" s="128" t="e">
        <f>AVERAGE(Z12:AB12)</f>
        <v>#DIV/0!</v>
      </c>
      <c r="AI12" s="128" t="e">
        <f>AVERAGE(AC12:AE12)</f>
        <v>#DIV/0!</v>
      </c>
    </row>
    <row r="13" spans="1:61" x14ac:dyDescent="0.25">
      <c r="A13" s="124" t="s">
        <v>1200</v>
      </c>
      <c r="B13" s="178">
        <f>INDEX(T:AE, 13, MATCH($AI$1, T$5:AE$5, 0))</f>
        <v>0</v>
      </c>
      <c r="C13" s="160">
        <f>INDEX(D:O, 13, MATCH($AI$1, D$5:O$5, 0))</f>
        <v>852.45161445783117</v>
      </c>
      <c r="D13" s="127">
        <f>SUM(D6:D12)</f>
        <v>852.45161445783117</v>
      </c>
      <c r="E13" s="127">
        <f t="shared" ref="E13:O13" si="8">SUM(E6:E12)</f>
        <v>852.45161445783117</v>
      </c>
      <c r="F13" s="127">
        <f t="shared" si="8"/>
        <v>1723.1833217749045</v>
      </c>
      <c r="G13" s="127">
        <f t="shared" si="8"/>
        <v>852.45161445783117</v>
      </c>
      <c r="H13" s="127">
        <f t="shared" si="8"/>
        <v>852.45161445783117</v>
      </c>
      <c r="I13" s="127">
        <f t="shared" si="8"/>
        <v>1723.1833217749045</v>
      </c>
      <c r="J13" s="127">
        <f t="shared" si="8"/>
        <v>852.45161445783117</v>
      </c>
      <c r="K13" s="127">
        <f t="shared" si="8"/>
        <v>852.45161445783117</v>
      </c>
      <c r="L13" s="127">
        <f t="shared" si="8"/>
        <v>1723.1833217749045</v>
      </c>
      <c r="M13" s="127">
        <f t="shared" si="8"/>
        <v>852.45161445783128</v>
      </c>
      <c r="N13" s="127">
        <f t="shared" si="8"/>
        <v>852.45161445783128</v>
      </c>
      <c r="O13" s="127">
        <f t="shared" si="8"/>
        <v>1654.1561599123768</v>
      </c>
      <c r="P13" s="127">
        <f t="shared" ref="P13" si="9">SUM(P6:P12)</f>
        <v>1142.6955168968557</v>
      </c>
      <c r="Q13" s="127">
        <f t="shared" ref="Q13" si="10">SUM(Q6:Q12)</f>
        <v>1142.6955168968557</v>
      </c>
      <c r="R13" s="127">
        <f t="shared" ref="R13" si="11">SUM(R6:R12)</f>
        <v>1142.6955168968557</v>
      </c>
      <c r="S13" s="127">
        <f t="shared" ref="S13" si="12">SUM(S6:S12)</f>
        <v>1119.68646294268</v>
      </c>
      <c r="T13" s="128" t="e">
        <f>SUM(T6:T12)</f>
        <v>#DIV/0!</v>
      </c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 t="e">
        <f t="shared" ref="AF13" si="13">SUM(AF6:AF12)</f>
        <v>#DIV/0!</v>
      </c>
      <c r="AG13" s="128" t="e">
        <f t="shared" ref="AG13" si="14">SUM(AG6:AG12)</f>
        <v>#DIV/0!</v>
      </c>
      <c r="AH13" s="128" t="e">
        <f t="shared" ref="AH13" si="15">SUM(AH6:AH12)</f>
        <v>#DIV/0!</v>
      </c>
      <c r="AI13" s="128" t="e">
        <f t="shared" ref="AI13" si="16">SUM(AI6:AI12)</f>
        <v>#DIV/0!</v>
      </c>
    </row>
    <row r="14" spans="1:61" x14ac:dyDescent="0.25">
      <c r="A14" s="131" t="s">
        <v>1201</v>
      </c>
      <c r="B14" s="177">
        <f>INDEX(T:AE, 14, MATCH($AI$1, T$5:AE$5, 0))</f>
        <v>0</v>
      </c>
      <c r="C14" s="163">
        <f>INDEX(D:O, 14, MATCH($AI$1, D$5:O$5, 0))</f>
        <v>34950.51619277108</v>
      </c>
      <c r="D14" s="163">
        <f>D13*('LEX NEW VEHICLE'!D6+'LEX USED VEHICLE'!D7)</f>
        <v>34950.51619277108</v>
      </c>
      <c r="E14" s="163">
        <f>E13*('LEX NEW VEHICLE'!E6+'LEX USED VEHICLE'!E7)</f>
        <v>34950.51619277108</v>
      </c>
      <c r="F14" s="163">
        <f>F13*('LEX NEW VEHICLE'!F6+'LEX USED VEHICLE'!F7)</f>
        <v>70650.516192771087</v>
      </c>
      <c r="G14" s="163">
        <f>G13*('LEX NEW VEHICLE'!G6+'LEX USED VEHICLE'!G7)</f>
        <v>34950.51619277108</v>
      </c>
      <c r="H14" s="163">
        <f>H13*('LEX NEW VEHICLE'!H6+'LEX USED VEHICLE'!H7)</f>
        <v>34950.51619277108</v>
      </c>
      <c r="I14" s="163">
        <f>I13*('LEX NEW VEHICLE'!I6+'LEX USED VEHICLE'!I7)</f>
        <v>70650.516192771087</v>
      </c>
      <c r="J14" s="163">
        <f>J13*('LEX NEW VEHICLE'!J6+'LEX USED VEHICLE'!J7)</f>
        <v>34950.51619277108</v>
      </c>
      <c r="K14" s="163">
        <f>K13*('LEX NEW VEHICLE'!K6+'LEX USED VEHICLE'!K7)</f>
        <v>34950.51619277108</v>
      </c>
      <c r="L14" s="163">
        <f>L13*('LEX NEW VEHICLE'!L6+'LEX USED VEHICLE'!L7)</f>
        <v>70650.516192771087</v>
      </c>
      <c r="M14" s="163">
        <f>M13*('LEX NEW VEHICLE'!M6+'LEX USED VEHICLE'!M7)</f>
        <v>33245.612963855419</v>
      </c>
      <c r="N14" s="163">
        <f>N13*('LEX NEW VEHICLE'!N6+'LEX USED VEHICLE'!N7)</f>
        <v>33245.612963855419</v>
      </c>
      <c r="O14" s="163">
        <f>O13*('LEX NEW VEHICLE'!O6+'LEX USED VEHICLE'!O7)</f>
        <v>72782.871036144585</v>
      </c>
      <c r="P14" s="163">
        <f>D14+E14+F14</f>
        <v>140551.54857831326</v>
      </c>
      <c r="Q14" s="163">
        <f>G14+H14+I14</f>
        <v>140551.54857831326</v>
      </c>
      <c r="R14" s="163">
        <f>J14+K14+L14</f>
        <v>140551.54857831326</v>
      </c>
      <c r="S14" s="163">
        <f>M14+N14+O14</f>
        <v>139274.09696385544</v>
      </c>
      <c r="T14" s="136" t="e">
        <f>+T13*('LEX NEW VEHICLE'!T$6+'LEX USED VEHICLE'!T$7)</f>
        <v>#DIV/0!</v>
      </c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77" t="e">
        <f>T14+U14+V14</f>
        <v>#DIV/0!</v>
      </c>
      <c r="AG14" s="177">
        <f>W14+X14+Y14</f>
        <v>0</v>
      </c>
      <c r="AH14" s="177">
        <f>Z14+AA14+AB14</f>
        <v>0</v>
      </c>
      <c r="AI14" s="177">
        <f>AC14+AD14+AE14</f>
        <v>0</v>
      </c>
    </row>
    <row r="15" spans="1:61" x14ac:dyDescent="0.25">
      <c r="A15" s="124" t="s">
        <v>779</v>
      </c>
      <c r="B15" s="128">
        <f>INDEX(T:AE, 15, MATCH($AI$1, T$5:AE$5, 0))</f>
        <v>0</v>
      </c>
      <c r="C15" s="127">
        <f>INDEX(D:O, 15, MATCH($AI$1, D$5:O$5, 0))</f>
        <v>288.67508877281023</v>
      </c>
      <c r="D15" s="127">
        <f>SUMIF(Export!$AL:$AL,$BI15,Export!Y:Y)/('LEX NEW VEHICLE'!D$6+'LEX USED VEHICLE'!D$7)</f>
        <v>288.67508877281023</v>
      </c>
      <c r="E15" s="127">
        <f>SUMIF(Export!$AL:$AL,$BI15,Export!Z:Z)/('LEX NEW VEHICLE'!E$6+'LEX USED VEHICLE'!E$7)</f>
        <v>288.67508877281023</v>
      </c>
      <c r="F15" s="127">
        <f>SUMIF(Export!$AL:$AL,$BI15,Export!AA:AA)/('LEX NEW VEHICLE'!F$6+'LEX USED VEHICLE'!F$7)</f>
        <v>288.67508877281023</v>
      </c>
      <c r="G15" s="127">
        <f>SUMIF(Export!$AL:$AL,$BI15,Export!AB:AB)/('LEX NEW VEHICLE'!G$6+'LEX USED VEHICLE'!G$7)</f>
        <v>288.67508877281023</v>
      </c>
      <c r="H15" s="127">
        <f>SUMIF(Export!$AL:$AL,$BI15,Export!AC:AC)/('LEX NEW VEHICLE'!H$6+'LEX USED VEHICLE'!H$7)</f>
        <v>288.67508877281023</v>
      </c>
      <c r="I15" s="127">
        <f>SUMIF(Export!$AL:$AL,$BI15,Export!AD:AD)/('LEX NEW VEHICLE'!I$6+'LEX USED VEHICLE'!I$7)</f>
        <v>288.67508877281023</v>
      </c>
      <c r="J15" s="127">
        <f>SUMIF(Export!$AL:$AL,$BI15,Export!AE:AE)/('LEX NEW VEHICLE'!J$6+'LEX USED VEHICLE'!J$7)</f>
        <v>288.67508877281023</v>
      </c>
      <c r="K15" s="127">
        <f>SUMIF(Export!$AL:$AL,$BI15,Export!AF:AF)/('LEX NEW VEHICLE'!K$6+'LEX USED VEHICLE'!K$7)</f>
        <v>288.67508877281023</v>
      </c>
      <c r="L15" s="127">
        <f>SUMIF(Export!$AL:$AL,$BI15,Export!AG:AG)/('LEX NEW VEHICLE'!L$6+'LEX USED VEHICLE'!L$7)</f>
        <v>288.67508877281023</v>
      </c>
      <c r="M15" s="127">
        <f>SUMIF(Export!$AL:$AL,$BI15,Export!AH:AH)/('LEX NEW VEHICLE'!M$6+'LEX USED VEHICLE'!M$7)</f>
        <v>303.47893947910819</v>
      </c>
      <c r="N15" s="127">
        <f>SUMIF(Export!$AL:$AL,$BI15,Export!AI:AI)/('LEX NEW VEHICLE'!N$6+'LEX USED VEHICLE'!N$7)</f>
        <v>303.47893947910819</v>
      </c>
      <c r="O15" s="127">
        <f>SUMIF(Export!$AL:$AL,$BI15,Export!AJ:AJ)/('LEX NEW VEHICLE'!O$6+'LEX USED VEHICLE'!O$7)</f>
        <v>268.99269635648221</v>
      </c>
      <c r="P15" s="127">
        <f>AVERAGE(D15:F15)</f>
        <v>288.67508877281023</v>
      </c>
      <c r="Q15" s="127">
        <f>AVERAGE(G15:I15)</f>
        <v>288.67508877281023</v>
      </c>
      <c r="R15" s="127">
        <f>AVERAGE(J15:L15)</f>
        <v>288.67508877281023</v>
      </c>
      <c r="S15" s="127">
        <f>AVERAGE(M15:O15)</f>
        <v>291.98352510489957</v>
      </c>
      <c r="T15" s="128" t="e">
        <f>-SUMIFS(Export!L:L,Export!I:I,$AL15,Export!E:E,$AK15)/('LEX NEW VEHICLE'!T$6+'LEX USED VEHICLE'!T$7)</f>
        <v>#DIV/0!</v>
      </c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 t="e">
        <f>AVERAGE(T15:V15)</f>
        <v>#DIV/0!</v>
      </c>
      <c r="AG15" s="128" t="e">
        <f>AVERAGE(W15:Y15)</f>
        <v>#DIV/0!</v>
      </c>
      <c r="AH15" s="128" t="e">
        <f>AVERAGE(Z15:AB15)</f>
        <v>#DIV/0!</v>
      </c>
      <c r="AI15" s="128" t="e">
        <f>AVERAGE(AC15:AE15)</f>
        <v>#DIV/0!</v>
      </c>
      <c r="AK15" s="47">
        <v>162</v>
      </c>
      <c r="AL15" s="47" t="s">
        <v>779</v>
      </c>
      <c r="BI15" s="27" t="s">
        <v>1271</v>
      </c>
    </row>
    <row r="16" spans="1:61" x14ac:dyDescent="0.25">
      <c r="A16" s="124" t="s">
        <v>754</v>
      </c>
      <c r="B16" s="128">
        <f>INDEX(T:AE, 16, MATCH($AI$1, T$5:AE$5, 0))</f>
        <v>0</v>
      </c>
      <c r="C16" s="127">
        <f>INDEX(D:O, 16, MATCH($AI$1, D$5:O$5, 0))</f>
        <v>0</v>
      </c>
      <c r="D16" s="127">
        <f>0</f>
        <v>0</v>
      </c>
      <c r="E16" s="127">
        <f>0</f>
        <v>0</v>
      </c>
      <c r="F16" s="127">
        <f>0</f>
        <v>0</v>
      </c>
      <c r="G16" s="127">
        <f>0</f>
        <v>0</v>
      </c>
      <c r="H16" s="127">
        <f>0</f>
        <v>0</v>
      </c>
      <c r="I16" s="127">
        <f>0</f>
        <v>0</v>
      </c>
      <c r="J16" s="127">
        <f>0</f>
        <v>0</v>
      </c>
      <c r="K16" s="127">
        <f>0</f>
        <v>0</v>
      </c>
      <c r="L16" s="127">
        <f>0</f>
        <v>0</v>
      </c>
      <c r="M16" s="127">
        <f>0</f>
        <v>0</v>
      </c>
      <c r="N16" s="127">
        <f>0</f>
        <v>0</v>
      </c>
      <c r="O16" s="127">
        <f>0</f>
        <v>0</v>
      </c>
      <c r="P16" s="127">
        <f>AVERAGE(D16:F16)</f>
        <v>0</v>
      </c>
      <c r="Q16" s="127">
        <f>AVERAGE(G16:I16)</f>
        <v>0</v>
      </c>
      <c r="R16" s="127">
        <f>AVERAGE(J16:L16)</f>
        <v>0</v>
      </c>
      <c r="S16" s="127">
        <f>AVERAGE(M16:O16)</f>
        <v>0</v>
      </c>
      <c r="T16" s="128" t="e">
        <f>-SUMIFS(Export!L:L,Export!I:I,$AL16,Export!E:E,$AK16)/('LEX NEW VEHICLE'!T$6+'LEX USED VEHICLE'!T$7)</f>
        <v>#DIV/0!</v>
      </c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 t="e">
        <f>AVERAGE(T16:V16)</f>
        <v>#DIV/0!</v>
      </c>
      <c r="AG16" s="128" t="e">
        <f>AVERAGE(W16:Y16)</f>
        <v>#DIV/0!</v>
      </c>
      <c r="AH16" s="128" t="e">
        <f>AVERAGE(Z16:AB16)</f>
        <v>#DIV/0!</v>
      </c>
      <c r="AI16" s="128" t="e">
        <f>AVERAGE(AC16:AE16)</f>
        <v>#DIV/0!</v>
      </c>
      <c r="AK16" s="47">
        <v>162</v>
      </c>
      <c r="AL16" s="47" t="s">
        <v>754</v>
      </c>
    </row>
    <row r="17" spans="1:61" x14ac:dyDescent="0.25">
      <c r="A17" s="124" t="s">
        <v>1202</v>
      </c>
      <c r="B17" s="128">
        <f>INDEX(T:AE, 17, MATCH($AI$1, T$5:AE$5, 0))</f>
        <v>0</v>
      </c>
      <c r="C17" s="127">
        <f>INDEX(D:O, 17, MATCH($AI$1, D$5:O$5, 0))</f>
        <v>288.67508877281023</v>
      </c>
      <c r="D17" s="127">
        <f>D15+D16</f>
        <v>288.67508877281023</v>
      </c>
      <c r="E17" s="127">
        <f t="shared" ref="E17:O17" si="17">E15+E16</f>
        <v>288.67508877281023</v>
      </c>
      <c r="F17" s="127">
        <f t="shared" si="17"/>
        <v>288.67508877281023</v>
      </c>
      <c r="G17" s="127">
        <f t="shared" si="17"/>
        <v>288.67508877281023</v>
      </c>
      <c r="H17" s="127">
        <f t="shared" si="17"/>
        <v>288.67508877281023</v>
      </c>
      <c r="I17" s="127">
        <f t="shared" si="17"/>
        <v>288.67508877281023</v>
      </c>
      <c r="J17" s="127">
        <f t="shared" si="17"/>
        <v>288.67508877281023</v>
      </c>
      <c r="K17" s="127">
        <f t="shared" si="17"/>
        <v>288.67508877281023</v>
      </c>
      <c r="L17" s="127">
        <f t="shared" si="17"/>
        <v>288.67508877281023</v>
      </c>
      <c r="M17" s="127">
        <f t="shared" si="17"/>
        <v>303.47893947910819</v>
      </c>
      <c r="N17" s="127">
        <f t="shared" si="17"/>
        <v>303.47893947910819</v>
      </c>
      <c r="O17" s="127">
        <f t="shared" si="17"/>
        <v>268.99269635648221</v>
      </c>
      <c r="P17" s="127">
        <f t="shared" ref="P17" si="18">P15+P16</f>
        <v>288.67508877281023</v>
      </c>
      <c r="Q17" s="127">
        <f t="shared" ref="Q17" si="19">Q15+Q16</f>
        <v>288.67508877281023</v>
      </c>
      <c r="R17" s="127">
        <f t="shared" ref="R17" si="20">R15+R16</f>
        <v>288.67508877281023</v>
      </c>
      <c r="S17" s="127">
        <f t="shared" ref="S17" si="21">S15+S16</f>
        <v>291.98352510489957</v>
      </c>
      <c r="T17" s="128" t="e">
        <f>T15+T16</f>
        <v>#DIV/0!</v>
      </c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 t="e">
        <f t="shared" ref="AF17" si="22">AF15+AF16</f>
        <v>#DIV/0!</v>
      </c>
      <c r="AG17" s="128" t="e">
        <f t="shared" ref="AG17" si="23">AG15+AG16</f>
        <v>#DIV/0!</v>
      </c>
      <c r="AH17" s="128" t="e">
        <f t="shared" ref="AH17" si="24">AH15+AH16</f>
        <v>#DIV/0!</v>
      </c>
      <c r="AI17" s="128" t="e">
        <f t="shared" ref="AI17" si="25">AI15+AI16</f>
        <v>#DIV/0!</v>
      </c>
    </row>
    <row r="18" spans="1:61" x14ac:dyDescent="0.25">
      <c r="A18" s="124" t="s">
        <v>1203</v>
      </c>
      <c r="B18" s="128">
        <f>INDEX(T:AE, 18, MATCH($AI$1, T$5:AE$5, 0))</f>
        <v>0</v>
      </c>
      <c r="C18" s="127">
        <f>INDEX(D:O, 18, MATCH($AI$1, D$5:O$5, 0))</f>
        <v>563.77652568502094</v>
      </c>
      <c r="D18" s="127">
        <f>D13-D17</f>
        <v>563.77652568502094</v>
      </c>
      <c r="E18" s="127">
        <f t="shared" ref="E18:O18" si="26">E13-E17</f>
        <v>563.77652568502094</v>
      </c>
      <c r="F18" s="127">
        <f t="shared" si="26"/>
        <v>1434.5082330020941</v>
      </c>
      <c r="G18" s="127">
        <f t="shared" si="26"/>
        <v>563.77652568502094</v>
      </c>
      <c r="H18" s="127">
        <f t="shared" si="26"/>
        <v>563.77652568502094</v>
      </c>
      <c r="I18" s="127">
        <f t="shared" si="26"/>
        <v>1434.5082330020941</v>
      </c>
      <c r="J18" s="127">
        <f t="shared" si="26"/>
        <v>563.77652568502094</v>
      </c>
      <c r="K18" s="127">
        <f t="shared" si="26"/>
        <v>563.77652568502094</v>
      </c>
      <c r="L18" s="127">
        <f t="shared" si="26"/>
        <v>1434.5082330020941</v>
      </c>
      <c r="M18" s="127">
        <f t="shared" si="26"/>
        <v>548.97267497872303</v>
      </c>
      <c r="N18" s="127">
        <f t="shared" si="26"/>
        <v>548.97267497872303</v>
      </c>
      <c r="O18" s="127">
        <f t="shared" si="26"/>
        <v>1385.1634635558946</v>
      </c>
      <c r="P18" s="127">
        <f t="shared" ref="P18" si="27">P13-P17</f>
        <v>854.02042812404545</v>
      </c>
      <c r="Q18" s="127">
        <f t="shared" ref="Q18" si="28">Q13-Q17</f>
        <v>854.02042812404545</v>
      </c>
      <c r="R18" s="127">
        <f t="shared" ref="R18" si="29">R13-R17</f>
        <v>854.02042812404545</v>
      </c>
      <c r="S18" s="127">
        <f t="shared" ref="S18" si="30">S13-S17</f>
        <v>827.70293783778038</v>
      </c>
      <c r="T18" s="128" t="e">
        <f>T13-T17</f>
        <v>#DIV/0!</v>
      </c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 t="e">
        <f t="shared" ref="AF18" si="31">AF13-AF17</f>
        <v>#DIV/0!</v>
      </c>
      <c r="AG18" s="128" t="e">
        <f t="shared" ref="AG18" si="32">AG13-AG17</f>
        <v>#DIV/0!</v>
      </c>
      <c r="AH18" s="128" t="e">
        <f t="shared" ref="AH18" si="33">AH13-AH17</f>
        <v>#DIV/0!</v>
      </c>
      <c r="AI18" s="128" t="e">
        <f t="shared" ref="AI18" si="34">AI13-AI17</f>
        <v>#DIV/0!</v>
      </c>
    </row>
    <row r="19" spans="1:61" ht="15.75" thickBot="1" x14ac:dyDescent="0.3">
      <c r="A19" s="143" t="s">
        <v>1204</v>
      </c>
      <c r="B19" s="177">
        <f>INDEX(T:AE, 19, MATCH($AI$1, T$5:AE$5, 0))</f>
        <v>0</v>
      </c>
      <c r="C19" s="163">
        <f>INDEX(D:O, 19, MATCH($AI$1, D$5:O$5, 0))</f>
        <v>23114.837553085858</v>
      </c>
      <c r="D19" s="163">
        <f>D18*('LEX NEW VEHICLE'!D$6+'LEX USED VEHICLE'!D$7)</f>
        <v>23114.837553085858</v>
      </c>
      <c r="E19" s="163">
        <f>E18*('LEX NEW VEHICLE'!E$6+'LEX USED VEHICLE'!E$7)</f>
        <v>23114.837553085858</v>
      </c>
      <c r="F19" s="163">
        <f>F18*('LEX NEW VEHICLE'!F$6+'LEX USED VEHICLE'!F$7)</f>
        <v>58814.837553085861</v>
      </c>
      <c r="G19" s="163">
        <f>G18*('LEX NEW VEHICLE'!G$6+'LEX USED VEHICLE'!G$7)</f>
        <v>23114.837553085858</v>
      </c>
      <c r="H19" s="163">
        <f>H18*('LEX NEW VEHICLE'!H$6+'LEX USED VEHICLE'!H$7)</f>
        <v>23114.837553085858</v>
      </c>
      <c r="I19" s="163">
        <f>I18*('LEX NEW VEHICLE'!I$6+'LEX USED VEHICLE'!I$7)</f>
        <v>58814.837553085861</v>
      </c>
      <c r="J19" s="163">
        <f>J18*('LEX NEW VEHICLE'!J$6+'LEX USED VEHICLE'!J$7)</f>
        <v>23114.837553085858</v>
      </c>
      <c r="K19" s="163">
        <f>K18*('LEX NEW VEHICLE'!K$6+'LEX USED VEHICLE'!K$7)</f>
        <v>23114.837553085858</v>
      </c>
      <c r="L19" s="163">
        <f>L18*('LEX NEW VEHICLE'!L$6+'LEX USED VEHICLE'!L$7)</f>
        <v>58814.837553085861</v>
      </c>
      <c r="M19" s="163">
        <f>M18*('LEX NEW VEHICLE'!M$6+'LEX USED VEHICLE'!M$7)</f>
        <v>21409.934324170197</v>
      </c>
      <c r="N19" s="163">
        <f>N18*('LEX NEW VEHICLE'!N$6+'LEX USED VEHICLE'!N$7)</f>
        <v>21409.934324170197</v>
      </c>
      <c r="O19" s="163">
        <f>O18*('LEX NEW VEHICLE'!O$6+'LEX USED VEHICLE'!O$7)</f>
        <v>60947.192396459366</v>
      </c>
      <c r="P19" s="163">
        <f>D19+E19+F19</f>
        <v>105044.51265925757</v>
      </c>
      <c r="Q19" s="163">
        <f>G19+H19+I19</f>
        <v>105044.51265925757</v>
      </c>
      <c r="R19" s="163">
        <f>J19+K19+L19</f>
        <v>105044.51265925757</v>
      </c>
      <c r="S19" s="163">
        <f>M19+N19+O19</f>
        <v>103767.06104479976</v>
      </c>
      <c r="T19" s="136" t="e">
        <f>+T18*('LEX NEW VEHICLE'!T$6+'LEX USED VEHICLE'!T$7)</f>
        <v>#DIV/0!</v>
      </c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77" t="e">
        <f>T19+U19+V19</f>
        <v>#DIV/0!</v>
      </c>
      <c r="AG19" s="177">
        <f>W19+X19+Y19</f>
        <v>0</v>
      </c>
      <c r="AH19" s="177">
        <f>Z19+AA19+AB19</f>
        <v>0</v>
      </c>
      <c r="AI19" s="177">
        <f>AC19+AD19+AE19</f>
        <v>0</v>
      </c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</row>
    <row r="20" spans="1:61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A2BE-BBC0-4D78-B663-BC4444ABA952}">
  <dimension ref="A1:CG50"/>
  <sheetViews>
    <sheetView topLeftCell="Z1" workbookViewId="0">
      <selection activeCell="AP18" sqref="AP18"/>
    </sheetView>
    <sheetView workbookViewId="1"/>
    <sheetView workbookViewId="2"/>
  </sheetViews>
  <sheetFormatPr defaultRowHeight="15" outlineLevelCol="1" x14ac:dyDescent="0.25"/>
  <cols>
    <col min="1" max="1" width="33.85546875" style="117" customWidth="1"/>
    <col min="2" max="35" width="9.140625" style="117"/>
    <col min="36" max="36" width="9.140625" style="115"/>
    <col min="37" max="37" width="12" style="115" bestFit="1" customWidth="1"/>
    <col min="38" max="38" width="23.42578125" style="116" customWidth="1" outlineLevel="1"/>
    <col min="39" max="39" width="26.28515625" style="116" customWidth="1" outlineLevel="1"/>
    <col min="40" max="41" width="11.7109375" style="116" customWidth="1" outlineLevel="1"/>
    <col min="42" max="45" width="9.140625" style="133" outlineLevel="1"/>
    <col min="46" max="46" width="21.7109375" style="115" customWidth="1" outlineLevel="1"/>
    <col min="47" max="49" width="9.140625" style="115" outlineLevel="1"/>
    <col min="50" max="59" width="9.140625" style="117"/>
    <col min="60" max="60" width="18" style="115" customWidth="1" outlineLevel="1"/>
    <col min="61" max="63" width="9.140625" style="133" outlineLevel="1"/>
    <col min="64" max="72" width="9.140625" style="117"/>
    <col min="73" max="76" width="9.140625" style="115" outlineLevel="1"/>
    <col min="77" max="16384" width="9.140625" style="117"/>
  </cols>
  <sheetData>
    <row r="1" spans="1:85" x14ac:dyDescent="0.25">
      <c r="A1" s="92" t="s">
        <v>1184</v>
      </c>
      <c r="B1" s="112"/>
      <c r="C1" s="112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114"/>
      <c r="AG1" s="114"/>
      <c r="AH1" s="114"/>
      <c r="AI1" s="114">
        <f>'Manual Page'!A14</f>
        <v>45413</v>
      </c>
    </row>
    <row r="2" spans="1:85" ht="15.75" thickBot="1" x14ac:dyDescent="0.3">
      <c r="A2" s="118"/>
      <c r="B2" s="118"/>
      <c r="C2" s="118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</row>
    <row r="3" spans="1:85" ht="15.75" thickTop="1" x14ac:dyDescent="0.25">
      <c r="A3" s="119" t="s">
        <v>1154</v>
      </c>
      <c r="B3" s="119" t="s">
        <v>1171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20"/>
      <c r="AG3" s="120"/>
      <c r="AH3" s="120"/>
      <c r="AI3" s="121"/>
    </row>
    <row r="4" spans="1:85" x14ac:dyDescent="0.25">
      <c r="A4" s="122" t="s">
        <v>1154</v>
      </c>
      <c r="B4" s="122" t="s">
        <v>1154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3"/>
    </row>
    <row r="5" spans="1:85" ht="19.5" x14ac:dyDescent="0.25">
      <c r="A5" s="87" t="s">
        <v>59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</row>
    <row r="6" spans="1:85" s="27" customFormat="1" x14ac:dyDescent="0.25">
      <c r="A6" s="167" t="s">
        <v>963</v>
      </c>
      <c r="B6" s="213" t="e">
        <f>INDEX(T:AE, 6, MATCH($AI$1, T$5:AE$5, 0))</f>
        <v>#DIV/0!</v>
      </c>
      <c r="C6" s="164">
        <f>INDEX(D:O, 6, MATCH($AI$1, D$5:O$5, 0))</f>
        <v>0</v>
      </c>
      <c r="D6" s="164">
        <f>0</f>
        <v>0</v>
      </c>
      <c r="E6" s="164">
        <f>0</f>
        <v>0</v>
      </c>
      <c r="F6" s="164">
        <f>0</f>
        <v>0</v>
      </c>
      <c r="G6" s="164">
        <f>0</f>
        <v>0</v>
      </c>
      <c r="H6" s="164">
        <f>0</f>
        <v>0</v>
      </c>
      <c r="I6" s="164">
        <f>0</f>
        <v>0</v>
      </c>
      <c r="J6" s="164">
        <f>0</f>
        <v>0</v>
      </c>
      <c r="K6" s="164">
        <f>0</f>
        <v>0</v>
      </c>
      <c r="L6" s="164">
        <f>0</f>
        <v>0</v>
      </c>
      <c r="M6" s="164">
        <f>0</f>
        <v>0</v>
      </c>
      <c r="N6" s="164">
        <f>0</f>
        <v>0</v>
      </c>
      <c r="O6" s="164">
        <f>0</f>
        <v>0</v>
      </c>
      <c r="P6" s="166">
        <f t="shared" ref="P6:P12" si="0">AVERAGE(D6:F6)</f>
        <v>0</v>
      </c>
      <c r="Q6" s="166">
        <f t="shared" ref="Q6:Q12" si="1">AVERAGE(G6:I6)</f>
        <v>0</v>
      </c>
      <c r="R6" s="166">
        <f t="shared" ref="R6:R12" si="2">AVERAGE(J6:L6)</f>
        <v>0</v>
      </c>
      <c r="S6" s="166">
        <f t="shared" ref="S6:S12" si="3">AVERAGE(M6:O6)</f>
        <v>0</v>
      </c>
      <c r="T6" s="128" t="e">
        <f>+SUMIFS(Export!L:L,Export!I:I,$AL16,Export!E:E,AK16)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6" s="128" t="e">
        <f>+SUMIFS(Export!M:M,Export!J:J,$AL18,Export!F:F,$AK18)/(SUMIFS(Export!M:M,Export!J:J,$AL18,Export!F:F,$AK18)+SUMIFS(Export!M:M,Export!J:J,$AL19,Export!F:F,$AK19)+SUMIFS(Export!M:M,Export!J:J,$AL20,Export!F:F,$AK20))</f>
        <v>#DIV/0!</v>
      </c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216" t="e">
        <f t="shared" ref="AF6:AF12" si="4">AVERAGE(T6:V6)</f>
        <v>#DIV/0!</v>
      </c>
      <c r="AG6" s="216" t="e">
        <f t="shared" ref="AG6:AG12" si="5">AVERAGE(W6:Y6)</f>
        <v>#DIV/0!</v>
      </c>
      <c r="AH6" s="216" t="e">
        <f t="shared" ref="AH6:AH12" si="6">AVERAGE(Z6:AB6)</f>
        <v>#DIV/0!</v>
      </c>
      <c r="AI6" s="216" t="e">
        <f t="shared" ref="AI6:AI12" si="7">AVERAGE(AC6:AE6)</f>
        <v>#DIV/0!</v>
      </c>
    </row>
    <row r="7" spans="1:85" s="27" customFormat="1" x14ac:dyDescent="0.25">
      <c r="A7" s="167" t="s">
        <v>972</v>
      </c>
      <c r="B7" s="179">
        <f>INDEX(T:AE, 7, MATCH($AI$1, T$5:AE$5, 0))</f>
        <v>0</v>
      </c>
      <c r="C7" s="164">
        <f>INDEX(D:O, 7, MATCH($AI$1, D$5:O$5, 0))</f>
        <v>0</v>
      </c>
      <c r="D7" s="164">
        <f>0</f>
        <v>0</v>
      </c>
      <c r="E7" s="164">
        <f>0</f>
        <v>0</v>
      </c>
      <c r="F7" s="164">
        <f>0</f>
        <v>0</v>
      </c>
      <c r="G7" s="164">
        <f>0</f>
        <v>0</v>
      </c>
      <c r="H7" s="164">
        <f>0</f>
        <v>0</v>
      </c>
      <c r="I7" s="164">
        <f>0</f>
        <v>0</v>
      </c>
      <c r="J7" s="164">
        <f>0</f>
        <v>0</v>
      </c>
      <c r="K7" s="164">
        <f>0</f>
        <v>0</v>
      </c>
      <c r="L7" s="164">
        <f>0</f>
        <v>0</v>
      </c>
      <c r="M7" s="164">
        <f>0</f>
        <v>0</v>
      </c>
      <c r="N7" s="164">
        <f>0</f>
        <v>0</v>
      </c>
      <c r="O7" s="164">
        <f>0</f>
        <v>0</v>
      </c>
      <c r="P7" s="166">
        <f t="shared" si="0"/>
        <v>0</v>
      </c>
      <c r="Q7" s="166">
        <f t="shared" si="1"/>
        <v>0</v>
      </c>
      <c r="R7" s="166">
        <f t="shared" si="2"/>
        <v>0</v>
      </c>
      <c r="S7" s="166">
        <f t="shared" si="3"/>
        <v>0</v>
      </c>
      <c r="T7" s="128" t="e">
        <f>+SUMIFS(Export!L:L,Export!I:I,$AL17,Export!E:E,AK17)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216" t="e">
        <f t="shared" si="4"/>
        <v>#DIV/0!</v>
      </c>
      <c r="AG7" s="216" t="e">
        <f t="shared" si="5"/>
        <v>#DIV/0!</v>
      </c>
      <c r="AH7" s="216" t="e">
        <f t="shared" si="6"/>
        <v>#DIV/0!</v>
      </c>
      <c r="AI7" s="216" t="e">
        <f t="shared" si="7"/>
        <v>#DIV/0!</v>
      </c>
    </row>
    <row r="8" spans="1:85" x14ac:dyDescent="0.25">
      <c r="A8" s="124" t="s">
        <v>975</v>
      </c>
      <c r="B8" s="179">
        <f>INDEX(T:AE, 8, MATCH($AI$1, T$5:AE$5, 0))</f>
        <v>0</v>
      </c>
      <c r="C8" s="164">
        <f>INDEX(D:O, 8, MATCH($AI$1, D$5:O$5, 0))</f>
        <v>0.3</v>
      </c>
      <c r="D8" s="164">
        <f>-SUMIF(Export!$AL:$AL,$AN18,Export!Y:Y)/D$13</f>
        <v>0.3</v>
      </c>
      <c r="E8" s="164">
        <f>-SUMIF(Export!$AL:$AL,$AN18,Export!Z:Z)/E$13</f>
        <v>0.3</v>
      </c>
      <c r="F8" s="164">
        <f>-SUMIF(Export!$AL:$AL,$AN18,Export!AA:AA)/F$13</f>
        <v>0.3</v>
      </c>
      <c r="G8" s="164">
        <f>-SUMIF(Export!$AL:$AL,$AN18,Export!AB:AB)/G$13</f>
        <v>0.3</v>
      </c>
      <c r="H8" s="164">
        <f>-SUMIF(Export!$AL:$AL,$AN18,Export!AC:AC)/H$13</f>
        <v>0.29999999999999993</v>
      </c>
      <c r="I8" s="164">
        <f>-SUMIF(Export!$AL:$AL,$AN18,Export!AD:AD)/I$13</f>
        <v>0.3</v>
      </c>
      <c r="J8" s="164">
        <f>-SUMIF(Export!$AL:$AL,$AN18,Export!AE:AE)/J$13</f>
        <v>0.3</v>
      </c>
      <c r="K8" s="164">
        <f>-SUMIF(Export!$AL:$AL,$AN18,Export!AF:AF)/K$13</f>
        <v>0.29999999999999993</v>
      </c>
      <c r="L8" s="164">
        <f>-SUMIF(Export!$AL:$AL,$AN18,Export!AG:AG)/L$13</f>
        <v>0.3</v>
      </c>
      <c r="M8" s="164">
        <f>-SUMIF(Export!$AL:$AL,$AN18,Export!AH:AH)/M$13</f>
        <v>0.3</v>
      </c>
      <c r="N8" s="164">
        <f>-SUMIF(Export!$AL:$AL,$AN18,Export!AI:AI)/N$13</f>
        <v>0.29999999999999993</v>
      </c>
      <c r="O8" s="164">
        <f>-SUMIF(Export!$AL:$AL,$AN18,Export!AJ:AJ)/O$13</f>
        <v>0.29999999999999993</v>
      </c>
      <c r="P8" s="166">
        <f t="shared" si="0"/>
        <v>0.3</v>
      </c>
      <c r="Q8" s="166">
        <f t="shared" si="1"/>
        <v>0.3</v>
      </c>
      <c r="R8" s="166">
        <f t="shared" si="2"/>
        <v>0.3</v>
      </c>
      <c r="S8" s="166">
        <f t="shared" si="3"/>
        <v>0.29999999999999993</v>
      </c>
      <c r="T8" s="128" t="e">
        <f>+SUMIFS(Export!L:L,Export!I:I,$AL18,Export!E:E,AK18)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216" t="e">
        <f t="shared" si="4"/>
        <v>#DIV/0!</v>
      </c>
      <c r="AG8" s="216" t="e">
        <f t="shared" si="5"/>
        <v>#DIV/0!</v>
      </c>
      <c r="AH8" s="216" t="e">
        <f t="shared" si="6"/>
        <v>#DIV/0!</v>
      </c>
      <c r="AI8" s="216" t="e">
        <f t="shared" si="7"/>
        <v>#DIV/0!</v>
      </c>
      <c r="AL8" s="116" t="s">
        <v>963</v>
      </c>
      <c r="AM8" s="116" t="s">
        <v>936</v>
      </c>
    </row>
    <row r="9" spans="1:85" x14ac:dyDescent="0.25">
      <c r="A9" s="124" t="s">
        <v>978</v>
      </c>
      <c r="B9" s="179">
        <f>INDEX(T:AE, 9, MATCH($AI$1, T$5:AE$5, 0))</f>
        <v>0</v>
      </c>
      <c r="C9" s="164">
        <f>INDEX(D:O, 9, MATCH($AI$1, D$5:O$5, 0))</f>
        <v>0.5</v>
      </c>
      <c r="D9" s="164">
        <f>-SUMIF(Export!$AL:$AL,$AN19,Export!Y:Y)/D$13</f>
        <v>0.5</v>
      </c>
      <c r="E9" s="164">
        <f>-SUMIF(Export!$AL:$AL,$AN19,Export!Z:Z)/E$13</f>
        <v>0.5</v>
      </c>
      <c r="F9" s="164">
        <f>-SUMIF(Export!$AL:$AL,$AN19,Export!AA:AA)/F$13</f>
        <v>0.5</v>
      </c>
      <c r="G9" s="164">
        <f>-SUMIF(Export!$AL:$AL,$AN19,Export!AB:AB)/G$13</f>
        <v>0.5</v>
      </c>
      <c r="H9" s="164">
        <f>-SUMIF(Export!$AL:$AL,$AN19,Export!AC:AC)/H$13</f>
        <v>0.49999999999999994</v>
      </c>
      <c r="I9" s="164">
        <f>-SUMIF(Export!$AL:$AL,$AN19,Export!AD:AD)/I$13</f>
        <v>0.5</v>
      </c>
      <c r="J9" s="164">
        <f>-SUMIF(Export!$AL:$AL,$AN19,Export!AE:AE)/J$13</f>
        <v>0.50000000000000011</v>
      </c>
      <c r="K9" s="164">
        <f>-SUMIF(Export!$AL:$AL,$AN19,Export!AF:AF)/K$13</f>
        <v>0.49999999999999994</v>
      </c>
      <c r="L9" s="164">
        <f>-SUMIF(Export!$AL:$AL,$AN19,Export!AG:AG)/L$13</f>
        <v>0.5</v>
      </c>
      <c r="M9" s="164">
        <f>-SUMIF(Export!$AL:$AL,$AN19,Export!AH:AH)/M$13</f>
        <v>0.5</v>
      </c>
      <c r="N9" s="164">
        <f>-SUMIF(Export!$AL:$AL,$AN19,Export!AI:AI)/N$13</f>
        <v>0.49999999999999994</v>
      </c>
      <c r="O9" s="164">
        <f>-SUMIF(Export!$AL:$AL,$AN19,Export!AJ:AJ)/O$13</f>
        <v>0.49999999999999994</v>
      </c>
      <c r="P9" s="166">
        <f t="shared" si="0"/>
        <v>0.5</v>
      </c>
      <c r="Q9" s="166">
        <f t="shared" si="1"/>
        <v>0.5</v>
      </c>
      <c r="R9" s="166">
        <f t="shared" si="2"/>
        <v>0.5</v>
      </c>
      <c r="S9" s="166">
        <f t="shared" si="3"/>
        <v>0.5</v>
      </c>
      <c r="T9" s="128" t="e">
        <f>+SUMIFS(Export!L:L,Export!I:I,$AL19,Export!E:E,AK19)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216" t="e">
        <f t="shared" si="4"/>
        <v>#DIV/0!</v>
      </c>
      <c r="AG9" s="216" t="e">
        <f t="shared" si="5"/>
        <v>#DIV/0!</v>
      </c>
      <c r="AH9" s="216" t="e">
        <f t="shared" si="6"/>
        <v>#DIV/0!</v>
      </c>
      <c r="AI9" s="216" t="e">
        <f t="shared" si="7"/>
        <v>#DIV/0!</v>
      </c>
    </row>
    <row r="10" spans="1:85" x14ac:dyDescent="0.25">
      <c r="A10" s="124" t="s">
        <v>966</v>
      </c>
      <c r="B10" s="180">
        <f>INDEX(T:AE, 10, MATCH($AI$1, T$5:AE$5, 0))</f>
        <v>0</v>
      </c>
      <c r="C10" s="164">
        <f>INDEX(D:O, 10, MATCH($AI$1, D$5:O$5, 0))</f>
        <v>0.2</v>
      </c>
      <c r="D10" s="164">
        <f>-SUMIF(Export!$AL:$AL,$AN20,Export!Y:Y)/D$13</f>
        <v>0.20000000000000004</v>
      </c>
      <c r="E10" s="164">
        <f>-SUMIF(Export!$AL:$AL,$AN20,Export!Z:Z)/E$13</f>
        <v>0.2</v>
      </c>
      <c r="F10" s="164">
        <f>-SUMIF(Export!$AL:$AL,$AN20,Export!AA:AA)/F$13</f>
        <v>0.2</v>
      </c>
      <c r="G10" s="164">
        <f>-SUMIF(Export!$AL:$AL,$AN20,Export!AB:AB)/G$13</f>
        <v>0.2</v>
      </c>
      <c r="H10" s="164">
        <f>-SUMIF(Export!$AL:$AL,$AN20,Export!AC:AC)/H$13</f>
        <v>0.19999999999999998</v>
      </c>
      <c r="I10" s="164">
        <f>-SUMIF(Export!$AL:$AL,$AN20,Export!AD:AD)/I$13</f>
        <v>0.2</v>
      </c>
      <c r="J10" s="164">
        <f>-SUMIF(Export!$AL:$AL,$AN20,Export!AE:AE)/J$13</f>
        <v>0.20000000000000004</v>
      </c>
      <c r="K10" s="164">
        <f>-SUMIF(Export!$AL:$AL,$AN20,Export!AF:AF)/K$13</f>
        <v>0.19999999999999998</v>
      </c>
      <c r="L10" s="164">
        <f>-SUMIF(Export!$AL:$AL,$AN20,Export!AG:AG)/L$13</f>
        <v>0.20000000000000004</v>
      </c>
      <c r="M10" s="164">
        <f>-SUMIF(Export!$AL:$AL,$AN20,Export!AH:AH)/M$13</f>
        <v>0.20000000000000004</v>
      </c>
      <c r="N10" s="164">
        <f>-SUMIF(Export!$AL:$AL,$AN20,Export!AI:AI)/N$13</f>
        <v>0.19999999999999998</v>
      </c>
      <c r="O10" s="164">
        <f>-SUMIF(Export!$AL:$AL,$AN20,Export!AJ:AJ)/O$13</f>
        <v>0.19999999999999998</v>
      </c>
      <c r="P10" s="166">
        <f t="shared" si="0"/>
        <v>0.20000000000000004</v>
      </c>
      <c r="Q10" s="166">
        <f t="shared" si="1"/>
        <v>0.20000000000000004</v>
      </c>
      <c r="R10" s="166">
        <f t="shared" si="2"/>
        <v>0.20000000000000004</v>
      </c>
      <c r="S10" s="166">
        <f t="shared" si="3"/>
        <v>0.19999999999999998</v>
      </c>
      <c r="T10" s="128" t="e">
        <f>+SUMIFS(Export!L:L,Export!I:I,$AL20,Export!E:E,AK20)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216" t="e">
        <f t="shared" si="4"/>
        <v>#DIV/0!</v>
      </c>
      <c r="AG10" s="216" t="e">
        <f t="shared" si="5"/>
        <v>#DIV/0!</v>
      </c>
      <c r="AH10" s="216" t="e">
        <f t="shared" si="6"/>
        <v>#DIV/0!</v>
      </c>
      <c r="AI10" s="216" t="e">
        <f t="shared" si="7"/>
        <v>#DIV/0!</v>
      </c>
    </row>
    <row r="11" spans="1:85" x14ac:dyDescent="0.25">
      <c r="A11" s="124" t="s">
        <v>969</v>
      </c>
      <c r="B11" s="180">
        <f>INDEX(T:AE, 11, MATCH($AI$1, T$5:AE$5, 0))</f>
        <v>0</v>
      </c>
      <c r="C11" s="164">
        <f>INDEX(D:O, 11, MATCH($AI$1, D$5:O$5, 0))</f>
        <v>0</v>
      </c>
      <c r="D11" s="164">
        <f>-SUMIF(Export!$AL:$AL,$AN21,Export!Y:Y)/D$13</f>
        <v>0</v>
      </c>
      <c r="E11" s="164">
        <f>-SUMIF(Export!$AL:$AL,$AN21,Export!Z:Z)/E$13</f>
        <v>0</v>
      </c>
      <c r="F11" s="164">
        <f>-SUMIF(Export!$AL:$AL,$AN21,Export!AA:AA)/F$13</f>
        <v>0</v>
      </c>
      <c r="G11" s="164">
        <f>-SUMIF(Export!$AL:$AL,$AN21,Export!AB:AB)/G$13</f>
        <v>0</v>
      </c>
      <c r="H11" s="164">
        <f>-SUMIF(Export!$AL:$AL,$AN21,Export!AC:AC)/H$13</f>
        <v>0</v>
      </c>
      <c r="I11" s="164">
        <f>-SUMIF(Export!$AL:$AL,$AN21,Export!AD:AD)/I$13</f>
        <v>0</v>
      </c>
      <c r="J11" s="164">
        <f>-SUMIF(Export!$AL:$AL,$AN21,Export!AE:AE)/J$13</f>
        <v>0</v>
      </c>
      <c r="K11" s="164">
        <f>-SUMIF(Export!$AL:$AL,$AN21,Export!AF:AF)/K$13</f>
        <v>0</v>
      </c>
      <c r="L11" s="164">
        <f>-SUMIF(Export!$AL:$AL,$AN21,Export!AG:AG)/L$13</f>
        <v>0</v>
      </c>
      <c r="M11" s="164">
        <f>-SUMIF(Export!$AL:$AL,$AN21,Export!AH:AH)/M$13</f>
        <v>0</v>
      </c>
      <c r="N11" s="164">
        <f>-SUMIF(Export!$AL:$AL,$AN21,Export!AI:AI)/N$13</f>
        <v>0</v>
      </c>
      <c r="O11" s="164">
        <f>-SUMIF(Export!$AL:$AL,$AN21,Export!AJ:AJ)/O$13</f>
        <v>0</v>
      </c>
      <c r="P11" s="166">
        <f t="shared" si="0"/>
        <v>0</v>
      </c>
      <c r="Q11" s="166">
        <f t="shared" si="1"/>
        <v>0</v>
      </c>
      <c r="R11" s="166">
        <f t="shared" si="2"/>
        <v>0</v>
      </c>
      <c r="S11" s="166">
        <f t="shared" si="3"/>
        <v>0</v>
      </c>
      <c r="T11" s="128" t="e">
        <f>+SUMIFS(Export!L:L,Export!I:I,$AL21,Export!E:E,AK21)/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#DIV/0!</v>
      </c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216" t="e">
        <f t="shared" si="4"/>
        <v>#DIV/0!</v>
      </c>
      <c r="AG11" s="216" t="e">
        <f t="shared" si="5"/>
        <v>#DIV/0!</v>
      </c>
      <c r="AH11" s="216" t="e">
        <f t="shared" si="6"/>
        <v>#DIV/0!</v>
      </c>
      <c r="AI11" s="216" t="e">
        <f t="shared" si="7"/>
        <v>#DIV/0!</v>
      </c>
    </row>
    <row r="12" spans="1:85" x14ac:dyDescent="0.25">
      <c r="A12" s="124" t="s">
        <v>1205</v>
      </c>
      <c r="B12" s="180">
        <f>INDEX(T:AE, 12, MATCH($AI$1, T$5:AE$5, 0))</f>
        <v>0</v>
      </c>
      <c r="C12" s="164">
        <f>INDEX(D:O, 12, MATCH($AI$1, D$5:O$5, 0))</f>
        <v>1</v>
      </c>
      <c r="D12" s="164">
        <f>SUM(D6:D11)</f>
        <v>1</v>
      </c>
      <c r="E12" s="164">
        <f t="shared" ref="E12:O12" si="8">SUM(E6:E11)</f>
        <v>1</v>
      </c>
      <c r="F12" s="164">
        <f t="shared" si="8"/>
        <v>1</v>
      </c>
      <c r="G12" s="164">
        <f t="shared" si="8"/>
        <v>1</v>
      </c>
      <c r="H12" s="164">
        <f t="shared" si="8"/>
        <v>0.99999999999999978</v>
      </c>
      <c r="I12" s="164">
        <f t="shared" si="8"/>
        <v>1</v>
      </c>
      <c r="J12" s="164">
        <f t="shared" si="8"/>
        <v>1</v>
      </c>
      <c r="K12" s="164">
        <f t="shared" si="8"/>
        <v>0.99999999999999978</v>
      </c>
      <c r="L12" s="164">
        <f t="shared" si="8"/>
        <v>1</v>
      </c>
      <c r="M12" s="164">
        <f t="shared" si="8"/>
        <v>1</v>
      </c>
      <c r="N12" s="164">
        <f t="shared" si="8"/>
        <v>0.99999999999999978</v>
      </c>
      <c r="O12" s="164">
        <f t="shared" si="8"/>
        <v>0.99999999999999978</v>
      </c>
      <c r="P12" s="166">
        <f t="shared" si="0"/>
        <v>1</v>
      </c>
      <c r="Q12" s="166">
        <f t="shared" si="1"/>
        <v>1</v>
      </c>
      <c r="R12" s="166">
        <f t="shared" si="2"/>
        <v>1</v>
      </c>
      <c r="S12" s="166">
        <f t="shared" si="3"/>
        <v>0.99999999999999989</v>
      </c>
      <c r="T12" s="128" t="e">
        <f>SUM(T6:T11)</f>
        <v>#DIV/0!</v>
      </c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216" t="e">
        <f>AVERAGE(T12:V12)</f>
        <v>#DIV/0!</v>
      </c>
      <c r="AG12" s="216" t="e">
        <f t="shared" si="5"/>
        <v>#DIV/0!</v>
      </c>
      <c r="AH12" s="216" t="e">
        <f t="shared" si="6"/>
        <v>#DIV/0!</v>
      </c>
      <c r="AI12" s="216" t="e">
        <f t="shared" si="7"/>
        <v>#DIV/0!</v>
      </c>
    </row>
    <row r="13" spans="1:85" x14ac:dyDescent="0.25">
      <c r="A13" s="131" t="s">
        <v>1206</v>
      </c>
      <c r="B13" s="213">
        <f>INDEX(T:AE, 13, MATCH($AI$1, T$5:AE$5, 0))</f>
        <v>0</v>
      </c>
      <c r="C13" s="163">
        <f>INDEX(D:O, 13, MATCH($AI$1, D$5:O$5, 0))</f>
        <v>30709.40230978261</v>
      </c>
      <c r="D13" s="163">
        <f>-SUMIF(Export!$AL:$AL,$AN18,Export!Y:Y)-SUMIF(Export!$AL:$AL,$AN19,Export!Y:Y)-SUMIF(Export!$AL:$AL,$AN20,Export!Y:Y)</f>
        <v>27024.274032608697</v>
      </c>
      <c r="E13" s="163">
        <f>-SUMIF(Export!$AL:$AL,$AN18,Export!Z:Z)-SUMIF(Export!$AL:$AL,$AN19,Export!Z:Z)-SUMIF(Export!$AL:$AL,$AN20,Export!Z:Z)</f>
        <v>30709.40230978261</v>
      </c>
      <c r="F13" s="163">
        <f>-SUMIF(Export!$AL:$AL,$AN18,Export!AA:AA)-SUMIF(Export!$AL:$AL,$AN19,Export!AA:AA)-SUMIF(Export!$AL:$AL,$AN20,Export!AA:AA)</f>
        <v>25181.70989402174</v>
      </c>
      <c r="G13" s="163">
        <f>-SUMIF(Export!$AL:$AL,$AN18,Export!AB:AB)-SUMIF(Export!$AL:$AL,$AN19,Export!AB:AB)-SUMIF(Export!$AL:$AL,$AN20,Export!AB:AB)</f>
        <v>30709.40230978261</v>
      </c>
      <c r="H13" s="163">
        <f>-SUMIF(Export!$AL:$AL,$AN18,Export!AC:AC)-SUMIF(Export!$AL:$AL,$AN19,Export!AC:AC)-SUMIF(Export!$AL:$AL,$AN20,Export!AC:AC)</f>
        <v>30095.21426358696</v>
      </c>
      <c r="I13" s="163">
        <f>-SUMIF(Export!$AL:$AL,$AN18,Export!AD:AD)-SUMIF(Export!$AL:$AL,$AN19,Export!AD:AD)-SUMIF(Export!$AL:$AL,$AN20,Export!AD:AD)</f>
        <v>28252.650125</v>
      </c>
      <c r="J13" s="163">
        <f>-SUMIF(Export!$AL:$AL,$AN18,Export!AE:AE)-SUMIF(Export!$AL:$AL,$AN19,Export!AE:AE)-SUMIF(Export!$AL:$AL,$AN20,Export!AE:AE)</f>
        <v>29481.0262173913</v>
      </c>
      <c r="K13" s="163">
        <f>-SUMIF(Export!$AL:$AL,$AN18,Export!AF:AF)-SUMIF(Export!$AL:$AL,$AN19,Export!AF:AF)-SUMIF(Export!$AL:$AL,$AN20,Export!AF:AF)</f>
        <v>28866.838171195661</v>
      </c>
      <c r="L13" s="163">
        <f>-SUMIF(Export!$AL:$AL,$AN18,Export!AG:AG)-SUMIF(Export!$AL:$AL,$AN19,Export!AG:AG)-SUMIF(Export!$AL:$AL,$AN20,Export!AG:AG)</f>
        <v>27024.274032608697</v>
      </c>
      <c r="M13" s="163">
        <f>-SUMIF(Export!$AL:$AL,$AN18,Export!AH:AH)-SUMIF(Export!$AL:$AL,$AN19,Export!AH:AH)-SUMIF(Export!$AL:$AL,$AN20,Export!AH:AH)</f>
        <v>27024.274032608697</v>
      </c>
      <c r="N13" s="163">
        <f>-SUMIF(Export!$AL:$AL,$AN18,Export!AI:AI)-SUMIF(Export!$AL:$AL,$AN19,Export!AI:AI)-SUMIF(Export!$AL:$AL,$AN20,Export!AI:AI)</f>
        <v>25795.897940217394</v>
      </c>
      <c r="O13" s="163">
        <f>-SUMIF(Export!$AL:$AL,$AN18,Export!AJ:AJ)-SUMIF(Export!$AL:$AL,$AN19,Export!AJ:AJ)-SUMIF(Export!$AL:$AL,$AN20,Export!AJ:AJ)</f>
        <v>28866.838171195661</v>
      </c>
      <c r="P13" s="163">
        <f>D13+E13+F13</f>
        <v>82915.386236413047</v>
      </c>
      <c r="Q13" s="163">
        <f t="shared" ref="Q13" si="9">G13+H13+I13</f>
        <v>89057.266698369567</v>
      </c>
      <c r="R13" s="163">
        <f t="shared" ref="R13" si="10">J13+K13+L13</f>
        <v>85372.138421195661</v>
      </c>
      <c r="S13" s="163">
        <f t="shared" ref="S13" si="11">M13+N13+O13</f>
        <v>81687.010144021755</v>
      </c>
      <c r="T13" s="128">
        <f>-(SUMIFS(Export!L:L,Export!I:I,$AL$16,Export!E:E,$AK$16)+SUMIFS(Export!L:L,Export!I:I,$AL$17,Export!E:E,$AK$17)+SUMIFS(Export!L:L,Export!I:I,$AL$18,Export!E:E,$AK$18)+SUMIFS(Export!L:L,Export!I:I,$AL$19,Export!E:E,$AK$19)+SUMIFS(Export!L:L,Export!I:I,$AL$20,Export!E:E,$AK$20)+SUMIFS(Export!L:L,Export!I:I,$AL$21,Export!E:E,$AK$21))</f>
        <v>0</v>
      </c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77" t="e">
        <f>#REF!+U13+V13</f>
        <v>#REF!</v>
      </c>
      <c r="AG13" s="177">
        <f t="shared" ref="AG13:AG14" si="12">W13+X13+Y13</f>
        <v>0</v>
      </c>
      <c r="AH13" s="177">
        <f t="shared" ref="AH13:AH14" si="13">Z13+AA13+AB13</f>
        <v>0</v>
      </c>
      <c r="AI13" s="177">
        <f t="shared" ref="AI13:AI14" si="14">AC13+AD13+AE13</f>
        <v>0</v>
      </c>
      <c r="AP13" s="107" t="s">
        <v>1230</v>
      </c>
      <c r="AQ13" s="107" t="s">
        <v>1230</v>
      </c>
      <c r="AR13" s="107" t="s">
        <v>1230</v>
      </c>
    </row>
    <row r="14" spans="1:85" x14ac:dyDescent="0.25">
      <c r="A14" s="124" t="s">
        <v>1207</v>
      </c>
      <c r="B14" s="213">
        <f>INDEX(T:AE, 14, MATCH($AI$1, T$5:AE$5, 0))</f>
        <v>0</v>
      </c>
      <c r="C14" s="127">
        <f>INDEX(D:O, 14, MATCH($AI$1, D$5:O$5, 0))</f>
        <v>30709.40230978261</v>
      </c>
      <c r="D14" s="127">
        <f t="shared" ref="D14:O14" si="15">D13/D33</f>
        <v>27024.274032608697</v>
      </c>
      <c r="E14" s="127">
        <f t="shared" si="15"/>
        <v>30709.40230978261</v>
      </c>
      <c r="F14" s="127">
        <f t="shared" si="15"/>
        <v>25181.70989402174</v>
      </c>
      <c r="G14" s="127">
        <f t="shared" si="15"/>
        <v>30709.40230978261</v>
      </c>
      <c r="H14" s="127">
        <f t="shared" si="15"/>
        <v>30095.21426358696</v>
      </c>
      <c r="I14" s="127">
        <f t="shared" si="15"/>
        <v>28252.650125</v>
      </c>
      <c r="J14" s="127">
        <f t="shared" si="15"/>
        <v>29481.0262173913</v>
      </c>
      <c r="K14" s="127">
        <f t="shared" si="15"/>
        <v>28866.838171195661</v>
      </c>
      <c r="L14" s="127">
        <f t="shared" si="15"/>
        <v>27024.274032608697</v>
      </c>
      <c r="M14" s="127">
        <f t="shared" si="15"/>
        <v>27024.274032608697</v>
      </c>
      <c r="N14" s="127">
        <f t="shared" si="15"/>
        <v>25795.897940217394</v>
      </c>
      <c r="O14" s="127">
        <f t="shared" si="15"/>
        <v>28866.838171195661</v>
      </c>
      <c r="P14" s="127">
        <f t="shared" ref="P14" si="16">D14+E14+F14</f>
        <v>82915.386236413047</v>
      </c>
      <c r="Q14" s="127">
        <f t="shared" ref="Q14" si="17">G14+H14+I14</f>
        <v>89057.266698369567</v>
      </c>
      <c r="R14" s="127">
        <f t="shared" ref="R14" si="18">J14+K14+L14</f>
        <v>85372.138421195661</v>
      </c>
      <c r="S14" s="127">
        <f t="shared" ref="S14" si="19">M14+N14+O14</f>
        <v>81687.010144021755</v>
      </c>
      <c r="T14" s="128" t="e">
        <f>T13/T33</f>
        <v>#DIV/0!</v>
      </c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 t="e">
        <f>#REF!+U14+V14</f>
        <v>#REF!</v>
      </c>
      <c r="AG14" s="128">
        <f t="shared" si="12"/>
        <v>0</v>
      </c>
      <c r="AH14" s="128">
        <f t="shared" si="13"/>
        <v>0</v>
      </c>
      <c r="AI14" s="128">
        <f t="shared" si="14"/>
        <v>0</v>
      </c>
      <c r="AP14" s="108" t="s">
        <v>1159</v>
      </c>
      <c r="AQ14" s="108" t="s">
        <v>1159</v>
      </c>
      <c r="AR14" s="108" t="s">
        <v>1159</v>
      </c>
      <c r="BI14" s="133" t="s">
        <v>1295</v>
      </c>
    </row>
    <row r="15" spans="1:85" x14ac:dyDescent="0.25">
      <c r="A15" s="124" t="s">
        <v>1208</v>
      </c>
      <c r="B15" s="180"/>
      <c r="C15" s="164"/>
      <c r="D15" s="160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39"/>
      <c r="AK15" s="175"/>
      <c r="AL15" s="140"/>
      <c r="AM15" s="140"/>
      <c r="AN15" s="140"/>
      <c r="AO15" s="140"/>
      <c r="AP15" s="116" t="s">
        <v>1233</v>
      </c>
      <c r="AQ15" s="116" t="s">
        <v>1256</v>
      </c>
      <c r="AR15" s="116" t="s">
        <v>1257</v>
      </c>
      <c r="AS15" s="107"/>
      <c r="AT15" s="139"/>
      <c r="AU15" s="159">
        <v>45383</v>
      </c>
      <c r="AV15" s="159">
        <v>45413</v>
      </c>
      <c r="AW15" s="159">
        <v>45444</v>
      </c>
      <c r="AX15" s="159">
        <v>45474</v>
      </c>
      <c r="AY15" s="159">
        <v>45505</v>
      </c>
      <c r="AZ15" s="159">
        <v>45536</v>
      </c>
      <c r="BA15" s="159">
        <v>45566</v>
      </c>
      <c r="BB15" s="159">
        <v>45597</v>
      </c>
      <c r="BC15" s="159">
        <v>45627</v>
      </c>
      <c r="BD15" s="159">
        <v>45658</v>
      </c>
      <c r="BE15" s="159">
        <v>45689</v>
      </c>
      <c r="BF15" s="159">
        <v>45717</v>
      </c>
      <c r="BG15" s="159"/>
      <c r="BH15" s="139"/>
      <c r="BI15" s="159">
        <v>45383</v>
      </c>
      <c r="BJ15" s="159">
        <v>45413</v>
      </c>
      <c r="BK15" s="159">
        <v>45444</v>
      </c>
      <c r="BL15" s="159">
        <v>45474</v>
      </c>
      <c r="BM15" s="159">
        <v>45505</v>
      </c>
      <c r="BN15" s="159">
        <v>45536</v>
      </c>
      <c r="BO15" s="159">
        <v>45566</v>
      </c>
      <c r="BP15" s="159">
        <v>45597</v>
      </c>
      <c r="BQ15" s="159">
        <v>45627</v>
      </c>
      <c r="BR15" s="159">
        <v>45658</v>
      </c>
      <c r="BS15" s="159">
        <v>45689</v>
      </c>
      <c r="BT15" s="159">
        <v>45717</v>
      </c>
      <c r="BU15" s="139"/>
      <c r="BV15" s="159">
        <v>45383</v>
      </c>
      <c r="BW15" s="159">
        <v>45413</v>
      </c>
      <c r="BX15" s="159">
        <v>45444</v>
      </c>
      <c r="BY15" s="159">
        <v>45474</v>
      </c>
      <c r="BZ15" s="159">
        <v>45505</v>
      </c>
      <c r="CA15" s="159">
        <v>45536</v>
      </c>
      <c r="CB15" s="159">
        <v>45566</v>
      </c>
      <c r="CC15" s="159">
        <v>45597</v>
      </c>
      <c r="CD15" s="159">
        <v>45627</v>
      </c>
      <c r="CE15" s="159">
        <v>45658</v>
      </c>
      <c r="CF15" s="159">
        <v>45689</v>
      </c>
      <c r="CG15" s="159">
        <v>45717</v>
      </c>
    </row>
    <row r="16" spans="1:85" x14ac:dyDescent="0.15">
      <c r="A16" s="124" t="s">
        <v>936</v>
      </c>
      <c r="B16" s="180" t="e">
        <f>INDEX(T:AE, 16, MATCH($AI$1, T$5:AE$5, 0))</f>
        <v>#DIV/0!</v>
      </c>
      <c r="C16" s="164">
        <f>INDEX(D:O, 16, MATCH($AI$1, D$5:O$5, 0))</f>
        <v>0</v>
      </c>
      <c r="D16" s="164">
        <v>0</v>
      </c>
      <c r="E16" s="164">
        <v>0</v>
      </c>
      <c r="F16" s="164">
        <v>0</v>
      </c>
      <c r="G16" s="164">
        <v>0</v>
      </c>
      <c r="H16" s="164">
        <v>0</v>
      </c>
      <c r="I16" s="164">
        <v>0</v>
      </c>
      <c r="J16" s="164">
        <v>0</v>
      </c>
      <c r="K16" s="164">
        <v>0</v>
      </c>
      <c r="L16" s="164">
        <v>0</v>
      </c>
      <c r="M16" s="164">
        <v>0</v>
      </c>
      <c r="N16" s="164">
        <v>0</v>
      </c>
      <c r="O16" s="164">
        <v>0</v>
      </c>
      <c r="P16" s="164">
        <f t="shared" ref="P16:P22" si="20">AVERAGE(D16:F16)</f>
        <v>0</v>
      </c>
      <c r="Q16" s="164">
        <f t="shared" ref="Q16:Q22" si="21">AVERAGE(G16:I16)</f>
        <v>0</v>
      </c>
      <c r="R16" s="164">
        <f t="shared" ref="R16:R22" si="22">AVERAGE(J16:L16)</f>
        <v>0</v>
      </c>
      <c r="S16" s="164">
        <f t="shared" ref="S16:S22" si="23">AVERAGE(M16:O16)</f>
        <v>0</v>
      </c>
      <c r="T16" s="178" t="e">
        <f>(SUMIFS(Export!L:L,Export!I:I,$AL16,Export!E:E,$AK16)+SUMIFS(Export!L:L,Export!I:I,$AM16,Export!E:E,$AK16))/SUMIFS(Export!L:L,Export!I:I,$AL16,Export!E:E,$AK16)</f>
        <v>#DIV/0!</v>
      </c>
      <c r="U16" s="178" t="e">
        <f>(SUMIFS(Export!M:M,Export!J:J,$AL16,Export!F:F,$AK16)+SUMIFS(Export!M:M,Export!J:J,$AM16,Export!F:F,$AK16))/SUMIFS(Export!M:M,Export!J:J,$AL16,Export!F:F,$AK16)</f>
        <v>#DIV/0!</v>
      </c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80" t="e">
        <f t="shared" ref="AF16:AF22" si="24">AVERAGE(T16:V16)</f>
        <v>#DIV/0!</v>
      </c>
      <c r="AG16" s="180" t="e">
        <f t="shared" ref="AG16:AG22" si="25">AVERAGE(W16:Y16)</f>
        <v>#DIV/0!</v>
      </c>
      <c r="AH16" s="180" t="e">
        <f t="shared" ref="AH16:AH22" si="26">AVERAGE(Z16:AB16)</f>
        <v>#DIV/0!</v>
      </c>
      <c r="AI16" s="180" t="e">
        <f t="shared" ref="AI16:AI22" si="27">AVERAGE(AC16:AE16)</f>
        <v>#DIV/0!</v>
      </c>
      <c r="AK16" s="47">
        <v>132</v>
      </c>
      <c r="AL16" s="47" t="s">
        <v>963</v>
      </c>
      <c r="AM16" s="47" t="s">
        <v>936</v>
      </c>
      <c r="AN16" s="47"/>
      <c r="AP16" s="133">
        <f>+SUMIFS(Export!L:L,Export!I:I,AL16,Export!E:E,AK16)</f>
        <v>0</v>
      </c>
      <c r="AQ16" s="133">
        <f>+SUMIFS(Export!L:L,Export!I:I,AM16,Export!E:E,AK16)</f>
        <v>0</v>
      </c>
      <c r="AR16" s="133">
        <f>AP16+AQ16</f>
        <v>0</v>
      </c>
      <c r="AS16" s="108"/>
      <c r="AU16" s="108" t="s">
        <v>1160</v>
      </c>
      <c r="AV16" s="108" t="s">
        <v>1160</v>
      </c>
      <c r="AW16" s="108" t="s">
        <v>1160</v>
      </c>
      <c r="AX16" s="108" t="s">
        <v>1160</v>
      </c>
      <c r="AY16" s="108" t="s">
        <v>1160</v>
      </c>
      <c r="AZ16" s="108" t="s">
        <v>1160</v>
      </c>
      <c r="BA16" s="108" t="s">
        <v>1160</v>
      </c>
      <c r="BB16" s="108" t="s">
        <v>1160</v>
      </c>
      <c r="BC16" s="108" t="s">
        <v>1160</v>
      </c>
      <c r="BD16" s="108" t="s">
        <v>1160</v>
      </c>
      <c r="BE16" s="108" t="s">
        <v>1160</v>
      </c>
      <c r="BF16" s="108" t="s">
        <v>1160</v>
      </c>
      <c r="BG16" s="108"/>
      <c r="BI16" s="108" t="s">
        <v>1160</v>
      </c>
      <c r="BJ16" s="108" t="s">
        <v>1160</v>
      </c>
      <c r="BK16" s="108" t="s">
        <v>1160</v>
      </c>
      <c r="BL16" s="108" t="s">
        <v>1160</v>
      </c>
      <c r="BM16" s="108" t="s">
        <v>1160</v>
      </c>
      <c r="BN16" s="108" t="s">
        <v>1160</v>
      </c>
      <c r="BO16" s="108" t="s">
        <v>1160</v>
      </c>
      <c r="BP16" s="108" t="s">
        <v>1160</v>
      </c>
      <c r="BQ16" s="108" t="s">
        <v>1160</v>
      </c>
      <c r="BR16" s="108" t="s">
        <v>1160</v>
      </c>
      <c r="BS16" s="108" t="s">
        <v>1160</v>
      </c>
      <c r="BT16" s="108" t="s">
        <v>1160</v>
      </c>
      <c r="BV16" s="108" t="s">
        <v>1160</v>
      </c>
      <c r="BW16" s="108" t="s">
        <v>1160</v>
      </c>
      <c r="BX16" s="108" t="s">
        <v>1160</v>
      </c>
      <c r="BY16" s="108" t="s">
        <v>1160</v>
      </c>
      <c r="BZ16" s="108" t="s">
        <v>1160</v>
      </c>
      <c r="CA16" s="108" t="s">
        <v>1160</v>
      </c>
      <c r="CB16" s="108" t="s">
        <v>1160</v>
      </c>
      <c r="CC16" s="108" t="s">
        <v>1160</v>
      </c>
      <c r="CD16" s="108" t="s">
        <v>1160</v>
      </c>
      <c r="CE16" s="108" t="s">
        <v>1160</v>
      </c>
      <c r="CF16" s="108" t="s">
        <v>1160</v>
      </c>
      <c r="CG16" s="108" t="s">
        <v>1160</v>
      </c>
    </row>
    <row r="17" spans="1:76" x14ac:dyDescent="0.15">
      <c r="A17" s="124" t="s">
        <v>945</v>
      </c>
      <c r="B17" s="180">
        <f>INDEX(T:AE, 17, MATCH($AI$1, T$5:AE$5, 0))</f>
        <v>0</v>
      </c>
      <c r="C17" s="164">
        <f>INDEX(D:O, 17, MATCH($AI$1, D$5:O$5, 0))</f>
        <v>0</v>
      </c>
      <c r="D17" s="164">
        <v>0</v>
      </c>
      <c r="E17" s="164">
        <v>0</v>
      </c>
      <c r="F17" s="164">
        <v>0</v>
      </c>
      <c r="G17" s="164">
        <v>0</v>
      </c>
      <c r="H17" s="164">
        <v>0</v>
      </c>
      <c r="I17" s="164">
        <v>0</v>
      </c>
      <c r="J17" s="164">
        <v>0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f t="shared" si="20"/>
        <v>0</v>
      </c>
      <c r="Q17" s="164">
        <f t="shared" si="21"/>
        <v>0</v>
      </c>
      <c r="R17" s="164">
        <f t="shared" si="22"/>
        <v>0</v>
      </c>
      <c r="S17" s="164">
        <f t="shared" si="23"/>
        <v>0</v>
      </c>
      <c r="T17" s="178" t="e">
        <f>(SUMIFS(Export!L:L,Export!I:I,$AL17,Export!E:E,$AK17)+SUMIFS(Export!L:L,Export!I:I,$AM17,Export!E:E,$AK17))/SUMIFS(Export!L:L,Export!I:I,$AL17,Export!E:E,$AK17)</f>
        <v>#DIV/0!</v>
      </c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80" t="e">
        <f t="shared" si="24"/>
        <v>#DIV/0!</v>
      </c>
      <c r="AG17" s="180" t="e">
        <f t="shared" si="25"/>
        <v>#DIV/0!</v>
      </c>
      <c r="AH17" s="180" t="e">
        <f t="shared" si="26"/>
        <v>#DIV/0!</v>
      </c>
      <c r="AI17" s="180" t="e">
        <f t="shared" si="27"/>
        <v>#DIV/0!</v>
      </c>
      <c r="AK17" s="47">
        <v>132</v>
      </c>
      <c r="AL17" s="47" t="s">
        <v>972</v>
      </c>
      <c r="AM17" s="47" t="s">
        <v>945</v>
      </c>
      <c r="AN17" s="47"/>
      <c r="AP17" s="133">
        <f>+SUMIFS(Export!L:L,Export!I:I,AL17,Export!E:E,AK17)</f>
        <v>0</v>
      </c>
      <c r="AQ17" s="133">
        <f>+SUMIFS(Export!L:L,Export!I:I,AM17,Export!E:E,AK17)</f>
        <v>0</v>
      </c>
      <c r="AR17" s="133">
        <f t="shared" ref="AR17:AR21" si="28">AP17+AQ17</f>
        <v>0</v>
      </c>
      <c r="AS17" s="116"/>
      <c r="AT17" s="116"/>
      <c r="AU17" s="116" t="s">
        <v>1233</v>
      </c>
      <c r="AV17" s="116" t="s">
        <v>1256</v>
      </c>
      <c r="AW17" s="116" t="s">
        <v>1257</v>
      </c>
      <c r="BH17" s="116"/>
      <c r="BI17" s="116" t="s">
        <v>1233</v>
      </c>
      <c r="BJ17" s="116" t="s">
        <v>1256</v>
      </c>
      <c r="BK17" s="116" t="s">
        <v>1257</v>
      </c>
      <c r="BU17" s="116"/>
      <c r="BV17" s="116" t="s">
        <v>1233</v>
      </c>
      <c r="BW17" s="116" t="s">
        <v>1256</v>
      </c>
      <c r="BX17" s="116" t="s">
        <v>1257</v>
      </c>
    </row>
    <row r="18" spans="1:76" x14ac:dyDescent="0.2">
      <c r="A18" s="124" t="s">
        <v>948</v>
      </c>
      <c r="B18" s="180">
        <f>INDEX(T:AE, 18, MATCH($AI$1, T$5:AE$5, 0))</f>
        <v>0</v>
      </c>
      <c r="C18" s="164">
        <f>INDEX(D:O, 18, MATCH($AI$1, D$5:O$5, 0))</f>
        <v>0.21111202322446562</v>
      </c>
      <c r="D18" s="164">
        <f t="shared" ref="D18:O20" si="29">+IFERROR(BI18/AU18,0)</f>
        <v>0.21111202322446543</v>
      </c>
      <c r="E18" s="164">
        <f t="shared" si="29"/>
        <v>0.21111202322446562</v>
      </c>
      <c r="F18" s="164">
        <f t="shared" si="29"/>
        <v>0.21111202322446559</v>
      </c>
      <c r="G18" s="164">
        <f t="shared" si="29"/>
        <v>0.21111202322446562</v>
      </c>
      <c r="H18" s="164">
        <f t="shared" si="29"/>
        <v>0.21111202322446543</v>
      </c>
      <c r="I18" s="164">
        <f t="shared" si="29"/>
        <v>0.21111202322446557</v>
      </c>
      <c r="J18" s="164">
        <f t="shared" si="29"/>
        <v>0.21111202322446554</v>
      </c>
      <c r="K18" s="164">
        <f t="shared" si="29"/>
        <v>0.21111202322446546</v>
      </c>
      <c r="L18" s="164">
        <f t="shared" si="29"/>
        <v>0.21111202322446543</v>
      </c>
      <c r="M18" s="164">
        <f t="shared" si="29"/>
        <v>0.21111202322446543</v>
      </c>
      <c r="N18" s="164">
        <f t="shared" si="29"/>
        <v>0.2111120232244654</v>
      </c>
      <c r="O18" s="164">
        <f t="shared" si="29"/>
        <v>0.21111202322446546</v>
      </c>
      <c r="P18" s="164">
        <f t="shared" si="20"/>
        <v>0.21111202322446557</v>
      </c>
      <c r="Q18" s="164">
        <f t="shared" si="21"/>
        <v>0.21111202322446554</v>
      </c>
      <c r="R18" s="164">
        <f t="shared" si="22"/>
        <v>0.21111202322446546</v>
      </c>
      <c r="S18" s="164">
        <f t="shared" si="23"/>
        <v>0.21111202322446543</v>
      </c>
      <c r="T18" s="178" t="e">
        <f>(SUMIFS(Export!L:L,Export!I:I,$AL18,Export!E:E,$AK18)+SUMIFS(Export!L:L,Export!I:I,$AM18,Export!E:E,$AK18))/SUMIFS(Export!L:L,Export!I:I,$AL18,Export!E:E,$AK18)</f>
        <v>#DIV/0!</v>
      </c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80" t="e">
        <f t="shared" si="24"/>
        <v>#DIV/0!</v>
      </c>
      <c r="AG18" s="180" t="e">
        <f t="shared" si="25"/>
        <v>#DIV/0!</v>
      </c>
      <c r="AH18" s="180" t="e">
        <f t="shared" si="26"/>
        <v>#DIV/0!</v>
      </c>
      <c r="AI18" s="180" t="e">
        <f t="shared" si="27"/>
        <v>#DIV/0!</v>
      </c>
      <c r="AK18" s="47">
        <v>132</v>
      </c>
      <c r="AL18" s="47" t="s">
        <v>975</v>
      </c>
      <c r="AM18" s="47" t="s">
        <v>948</v>
      </c>
      <c r="AN18" s="47" t="s">
        <v>1275</v>
      </c>
      <c r="AO18" s="47"/>
      <c r="AP18" s="133">
        <f>+SUMIFS(Export!L:L,Export!I:I,AL18,Export!E:E,AK18)</f>
        <v>0</v>
      </c>
      <c r="AQ18" s="133">
        <f>+SUMIFS(Export!L:L,Export!I:I,AM18,Export!E:E,AK18)</f>
        <v>0</v>
      </c>
      <c r="AR18" s="133">
        <f t="shared" si="28"/>
        <v>0</v>
      </c>
      <c r="AT18" s="20" t="s">
        <v>53</v>
      </c>
      <c r="AU18" s="133">
        <f>SUMIF(Export!$AL:$AL,$AN18,Export!Y:Y)</f>
        <v>-8107.2822097826083</v>
      </c>
      <c r="AV18" s="133">
        <f>SUMIF(Export!$AL:$AL,$AN18,Export!Z:Z)</f>
        <v>-9212.8206929347834</v>
      </c>
      <c r="AW18" s="133">
        <f>SUMIF(Export!$AL:$AL,$AN18,Export!AA:AA)</f>
        <v>-7554.5129682065217</v>
      </c>
      <c r="AX18" s="133">
        <f>SUMIF(Export!$AL:$AL,$AN18,Export!AB:AB)</f>
        <v>-9212.8206929347834</v>
      </c>
      <c r="AY18" s="133">
        <f>SUMIF(Export!$AL:$AL,$AN18,Export!AC:AC)</f>
        <v>-9028.5642790760867</v>
      </c>
      <c r="AZ18" s="133">
        <f>SUMIF(Export!$AL:$AL,$AN18,Export!AD:AD)</f>
        <v>-8475.7950375</v>
      </c>
      <c r="BA18" s="133">
        <f>SUMIF(Export!$AL:$AL,$AN18,Export!AE:AE)</f>
        <v>-8844.3078652173899</v>
      </c>
      <c r="BB18" s="133">
        <f>SUMIF(Export!$AL:$AL,$AN18,Export!AF:AF)</f>
        <v>-8660.0514513586968</v>
      </c>
      <c r="BC18" s="133">
        <f>SUMIF(Export!$AL:$AL,$AN18,Export!AG:AG)</f>
        <v>-8107.2822097826083</v>
      </c>
      <c r="BD18" s="133">
        <f>SUMIF(Export!$AL:$AL,$AN18,Export!AH:AH)</f>
        <v>-8107.2822097826083</v>
      </c>
      <c r="BE18" s="133">
        <f>SUMIF(Export!$AL:$AL,$AN18,Export!AI:AI)</f>
        <v>-7738.7693820652166</v>
      </c>
      <c r="BF18" s="133">
        <f>SUMIF(Export!$AL:$AL,$AN18,Export!AJ:AJ)</f>
        <v>-8660.0514513586968</v>
      </c>
      <c r="BG18" s="133"/>
      <c r="BI18" s="133">
        <f t="shared" ref="BI18:BT20" si="30">AU18+AU21</f>
        <v>-1711.5447501589215</v>
      </c>
      <c r="BJ18" s="133">
        <f t="shared" si="30"/>
        <v>-1944.9372160896855</v>
      </c>
      <c r="BK18" s="133">
        <f t="shared" si="30"/>
        <v>-1594.8485171935417</v>
      </c>
      <c r="BL18" s="133">
        <f t="shared" si="30"/>
        <v>-1944.9372160896855</v>
      </c>
      <c r="BM18" s="133">
        <f t="shared" si="30"/>
        <v>-1906.0384717678899</v>
      </c>
      <c r="BN18" s="133">
        <f t="shared" si="30"/>
        <v>-1789.3422388025101</v>
      </c>
      <c r="BO18" s="133">
        <f t="shared" si="30"/>
        <v>-1867.1397274460969</v>
      </c>
      <c r="BP18" s="133">
        <f t="shared" si="30"/>
        <v>-1828.2409831243031</v>
      </c>
      <c r="BQ18" s="133">
        <f t="shared" si="30"/>
        <v>-1711.5447501589215</v>
      </c>
      <c r="BR18" s="133">
        <f t="shared" si="30"/>
        <v>-1711.5447501589215</v>
      </c>
      <c r="BS18" s="133">
        <f t="shared" si="30"/>
        <v>-1633.7472615153338</v>
      </c>
      <c r="BT18" s="133">
        <f t="shared" si="30"/>
        <v>-1828.2409831243031</v>
      </c>
      <c r="BV18" s="133">
        <v>0</v>
      </c>
      <c r="BW18" s="133">
        <v>0</v>
      </c>
      <c r="BX18" s="133">
        <v>0</v>
      </c>
    </row>
    <row r="19" spans="1:76" x14ac:dyDescent="0.2">
      <c r="A19" s="124" t="s">
        <v>951</v>
      </c>
      <c r="B19" s="180">
        <f>INDEX(T:AE, 19, MATCH($AI$1, T$5:AE$5, 0))</f>
        <v>0</v>
      </c>
      <c r="C19" s="164">
        <f>INDEX(D:O, 19, MATCH($AI$1, D$5:O$5, 0))</f>
        <v>0.21111202322446559</v>
      </c>
      <c r="D19" s="164">
        <f t="shared" si="29"/>
        <v>0.21111202322446548</v>
      </c>
      <c r="E19" s="164">
        <f t="shared" si="29"/>
        <v>0.21111202322446559</v>
      </c>
      <c r="F19" s="164">
        <f t="shared" si="29"/>
        <v>0.21111202322446557</v>
      </c>
      <c r="G19" s="164">
        <f t="shared" si="29"/>
        <v>0.21111202322446559</v>
      </c>
      <c r="H19" s="164">
        <f t="shared" si="29"/>
        <v>0.21111202322446546</v>
      </c>
      <c r="I19" s="164">
        <f t="shared" si="29"/>
        <v>0.21111202322446554</v>
      </c>
      <c r="J19" s="164">
        <f t="shared" si="29"/>
        <v>0.21111202322446559</v>
      </c>
      <c r="K19" s="164">
        <f t="shared" si="29"/>
        <v>0.21111202322446551</v>
      </c>
      <c r="L19" s="164">
        <f t="shared" si="29"/>
        <v>0.21111202322446548</v>
      </c>
      <c r="M19" s="164">
        <f t="shared" si="29"/>
        <v>0.21111202322446548</v>
      </c>
      <c r="N19" s="164">
        <f t="shared" si="29"/>
        <v>0.21111202322446546</v>
      </c>
      <c r="O19" s="164">
        <f t="shared" si="29"/>
        <v>0.21111202322446551</v>
      </c>
      <c r="P19" s="164">
        <f t="shared" si="20"/>
        <v>0.21111202322446554</v>
      </c>
      <c r="Q19" s="164">
        <f t="shared" si="21"/>
        <v>0.21111202322446554</v>
      </c>
      <c r="R19" s="164">
        <f t="shared" si="22"/>
        <v>0.21111202322446551</v>
      </c>
      <c r="S19" s="164">
        <f t="shared" si="23"/>
        <v>0.21111202322446551</v>
      </c>
      <c r="T19" s="178" t="e">
        <f>(SUMIFS(Export!L:L,Export!I:I,$AL19,Export!E:E,$AK19)+SUMIFS(Export!L:L,Export!I:I,$AM19,Export!E:E,$AK19))/SUMIFS(Export!L:L,Export!I:I,$AL19,Export!E:E,$AK19)</f>
        <v>#DIV/0!</v>
      </c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80" t="e">
        <f t="shared" si="24"/>
        <v>#DIV/0!</v>
      </c>
      <c r="AG19" s="180" t="e">
        <f t="shared" si="25"/>
        <v>#DIV/0!</v>
      </c>
      <c r="AH19" s="180" t="e">
        <f t="shared" si="26"/>
        <v>#DIV/0!</v>
      </c>
      <c r="AI19" s="180" t="e">
        <f t="shared" si="27"/>
        <v>#DIV/0!</v>
      </c>
      <c r="AK19" s="47">
        <v>132</v>
      </c>
      <c r="AL19" s="47" t="s">
        <v>978</v>
      </c>
      <c r="AM19" s="47" t="s">
        <v>951</v>
      </c>
      <c r="AN19" s="47" t="s">
        <v>1276</v>
      </c>
      <c r="AO19" s="47"/>
      <c r="AP19" s="133">
        <f>+SUMIFS(Export!L:L,Export!I:I,AL19,Export!E:E,AK19)</f>
        <v>0</v>
      </c>
      <c r="AQ19" s="133">
        <f>+SUMIFS(Export!L:L,Export!I:I,AM19,Export!E:E,AK19)</f>
        <v>0</v>
      </c>
      <c r="AR19" s="133">
        <f t="shared" si="28"/>
        <v>0</v>
      </c>
      <c r="AT19" s="20" t="s">
        <v>54</v>
      </c>
      <c r="AU19" s="133">
        <f>SUMIF(Export!$AL:$AL,$AN19,Export!Y:Y)</f>
        <v>-13512.137016304348</v>
      </c>
      <c r="AV19" s="133">
        <f>SUMIF(Export!$AL:$AL,$AN19,Export!Z:Z)</f>
        <v>-15354.701154891305</v>
      </c>
      <c r="AW19" s="133">
        <f>SUMIF(Export!$AL:$AL,$AN19,Export!AA:AA)</f>
        <v>-12590.85494701087</v>
      </c>
      <c r="AX19" s="133">
        <f>SUMIF(Export!$AL:$AL,$AN19,Export!AB:AB)</f>
        <v>-15354.701154891305</v>
      </c>
      <c r="AY19" s="133">
        <f>SUMIF(Export!$AL:$AL,$AN19,Export!AC:AC)</f>
        <v>-15047.607131793478</v>
      </c>
      <c r="AZ19" s="133">
        <f>SUMIF(Export!$AL:$AL,$AN19,Export!AD:AD)</f>
        <v>-14126.3250625</v>
      </c>
      <c r="BA19" s="133">
        <f>SUMIF(Export!$AL:$AL,$AN19,Export!AE:AE)</f>
        <v>-14740.513108695652</v>
      </c>
      <c r="BB19" s="133">
        <f>SUMIF(Export!$AL:$AL,$AN19,Export!AF:AF)</f>
        <v>-14433.419085597829</v>
      </c>
      <c r="BC19" s="133">
        <f>SUMIF(Export!$AL:$AL,$AN19,Export!AG:AG)</f>
        <v>-13512.137016304348</v>
      </c>
      <c r="BD19" s="133">
        <f>SUMIF(Export!$AL:$AL,$AN19,Export!AH:AH)</f>
        <v>-13512.137016304348</v>
      </c>
      <c r="BE19" s="133">
        <f>SUMIF(Export!$AL:$AL,$AN19,Export!AI:AI)</f>
        <v>-12897.948970108695</v>
      </c>
      <c r="BF19" s="133">
        <f>SUMIF(Export!$AL:$AL,$AN19,Export!AJ:AJ)</f>
        <v>-14433.419085597829</v>
      </c>
      <c r="BG19" s="133"/>
      <c r="BI19" s="133">
        <f t="shared" si="30"/>
        <v>-2852.5745835982034</v>
      </c>
      <c r="BJ19" s="133">
        <f t="shared" si="30"/>
        <v>-3241.562026816142</v>
      </c>
      <c r="BK19" s="133">
        <f t="shared" si="30"/>
        <v>-2658.0808619892359</v>
      </c>
      <c r="BL19" s="133">
        <f t="shared" si="30"/>
        <v>-3241.562026816142</v>
      </c>
      <c r="BM19" s="133">
        <f t="shared" si="30"/>
        <v>-3176.730786279817</v>
      </c>
      <c r="BN19" s="133">
        <f t="shared" si="30"/>
        <v>-2982.2370646708496</v>
      </c>
      <c r="BO19" s="133">
        <f t="shared" si="30"/>
        <v>-3111.8995457434958</v>
      </c>
      <c r="BP19" s="133">
        <f t="shared" si="30"/>
        <v>-3047.0683052071727</v>
      </c>
      <c r="BQ19" s="133">
        <f t="shared" si="30"/>
        <v>-2852.5745835982034</v>
      </c>
      <c r="BR19" s="133">
        <f t="shared" si="30"/>
        <v>-2852.5745835982034</v>
      </c>
      <c r="BS19" s="133">
        <f t="shared" si="30"/>
        <v>-2722.9121025255572</v>
      </c>
      <c r="BT19" s="133">
        <f t="shared" si="30"/>
        <v>-3047.0683052071727</v>
      </c>
      <c r="BV19" s="133">
        <v>0</v>
      </c>
      <c r="BW19" s="133">
        <v>0</v>
      </c>
      <c r="BX19" s="133">
        <v>0</v>
      </c>
    </row>
    <row r="20" spans="1:76" ht="15.75" thickBot="1" x14ac:dyDescent="0.25">
      <c r="A20" s="124" t="s">
        <v>940</v>
      </c>
      <c r="B20" s="180">
        <f>INDEX(T:AE, 20, MATCH($AI$1, T$5:AE$5, 0))</f>
        <v>0</v>
      </c>
      <c r="C20" s="164">
        <f>INDEX(D:O, 20, MATCH($AI$1, D$5:O$5, 0))</f>
        <v>0.21111202322446568</v>
      </c>
      <c r="D20" s="164">
        <f t="shared" si="29"/>
        <v>0.21111202322446557</v>
      </c>
      <c r="E20" s="164">
        <f t="shared" si="29"/>
        <v>0.21111202322446568</v>
      </c>
      <c r="F20" s="164">
        <f t="shared" si="29"/>
        <v>0.21111202322446559</v>
      </c>
      <c r="G20" s="164">
        <f t="shared" si="29"/>
        <v>0.21111202322446568</v>
      </c>
      <c r="H20" s="164">
        <f t="shared" si="29"/>
        <v>0.21111202322446551</v>
      </c>
      <c r="I20" s="164">
        <f t="shared" si="29"/>
        <v>0.21111202322446548</v>
      </c>
      <c r="J20" s="164">
        <f t="shared" si="29"/>
        <v>0.21111202322446551</v>
      </c>
      <c r="K20" s="164">
        <f t="shared" si="29"/>
        <v>0.21111202322446559</v>
      </c>
      <c r="L20" s="164">
        <f t="shared" si="29"/>
        <v>0.21111202322446557</v>
      </c>
      <c r="M20" s="164">
        <f t="shared" si="29"/>
        <v>0.21111202322446557</v>
      </c>
      <c r="N20" s="164">
        <f t="shared" si="29"/>
        <v>0.21111202322446546</v>
      </c>
      <c r="O20" s="164">
        <f t="shared" si="29"/>
        <v>0.21111202322446559</v>
      </c>
      <c r="P20" s="164">
        <f t="shared" si="20"/>
        <v>0.21111202322446562</v>
      </c>
      <c r="Q20" s="164">
        <f t="shared" si="21"/>
        <v>0.21111202322446557</v>
      </c>
      <c r="R20" s="164">
        <f t="shared" si="22"/>
        <v>0.21111202322446554</v>
      </c>
      <c r="S20" s="164">
        <f t="shared" si="23"/>
        <v>0.21111202322446554</v>
      </c>
      <c r="T20" s="178" t="e">
        <f>(SUMIFS(Export!L:L,Export!I:I,$AL20,Export!E:E,$AK20)+SUMIFS(Export!L:L,Export!I:I,$AM20,Export!E:E,$AK20))/SUMIFS(Export!L:L,Export!I:I,$AL20,Export!E:E,$AK20)</f>
        <v>#DIV/0!</v>
      </c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80" t="e">
        <f t="shared" si="24"/>
        <v>#DIV/0!</v>
      </c>
      <c r="AG20" s="180" t="e">
        <f t="shared" si="25"/>
        <v>#DIV/0!</v>
      </c>
      <c r="AH20" s="180" t="e">
        <f t="shared" si="26"/>
        <v>#DIV/0!</v>
      </c>
      <c r="AI20" s="180" t="e">
        <f t="shared" si="27"/>
        <v>#DIV/0!</v>
      </c>
      <c r="AK20" s="47">
        <v>132</v>
      </c>
      <c r="AL20" s="47" t="s">
        <v>966</v>
      </c>
      <c r="AM20" s="47" t="s">
        <v>940</v>
      </c>
      <c r="AN20" s="47" t="s">
        <v>1277</v>
      </c>
      <c r="AO20" s="47"/>
      <c r="AP20" s="133">
        <f>+SUMIFS(Export!L:L,Export!I:I,AL20,Export!E:E,AK20)</f>
        <v>0</v>
      </c>
      <c r="AQ20" s="133">
        <f>+SUMIFS(Export!L:L,Export!I:I,AM20,Export!E:E,AK20)</f>
        <v>0</v>
      </c>
      <c r="AR20" s="133">
        <f t="shared" si="28"/>
        <v>0</v>
      </c>
      <c r="AT20" s="174" t="s">
        <v>55</v>
      </c>
      <c r="AU20" s="133">
        <f>SUMIF(Export!$AL:$AL,$AN20,Export!Y:Y)</f>
        <v>-5404.8548065217401</v>
      </c>
      <c r="AV20" s="133">
        <f>SUMIF(Export!$AL:$AL,$AN20,Export!Z:Z)</f>
        <v>-6141.8804619565226</v>
      </c>
      <c r="AW20" s="133">
        <f>SUMIF(Export!$AL:$AL,$AN20,Export!AA:AA)</f>
        <v>-5036.3419788043484</v>
      </c>
      <c r="AX20" s="133">
        <f>SUMIF(Export!$AL:$AL,$AN20,Export!AB:AB)</f>
        <v>-6141.8804619565226</v>
      </c>
      <c r="AY20" s="133">
        <f>SUMIF(Export!$AL:$AL,$AN20,Export!AC:AC)</f>
        <v>-6019.0428527173917</v>
      </c>
      <c r="AZ20" s="133">
        <f>SUMIF(Export!$AL:$AL,$AN20,Export!AD:AD)</f>
        <v>-5650.530025</v>
      </c>
      <c r="BA20" s="133">
        <f>SUMIF(Export!$AL:$AL,$AN20,Export!AE:AE)</f>
        <v>-5896.2052434782609</v>
      </c>
      <c r="BB20" s="133">
        <f>SUMIF(Export!$AL:$AL,$AN20,Export!AF:AF)</f>
        <v>-5773.3676342391318</v>
      </c>
      <c r="BC20" s="133">
        <f>SUMIF(Export!$AL:$AL,$AN20,Export!AG:AG)</f>
        <v>-5404.8548065217401</v>
      </c>
      <c r="BD20" s="133">
        <f>SUMIF(Export!$AL:$AL,$AN20,Export!AH:AH)</f>
        <v>-5404.8548065217401</v>
      </c>
      <c r="BE20" s="133">
        <f>SUMIF(Export!$AL:$AL,$AN20,Export!AI:AI)</f>
        <v>-5159.1795880434784</v>
      </c>
      <c r="BF20" s="133">
        <f>SUMIF(Export!$AL:$AL,$AN20,Export!AJ:AJ)</f>
        <v>-5773.3676342391318</v>
      </c>
      <c r="BG20" s="133"/>
      <c r="BI20" s="133">
        <f t="shared" si="30"/>
        <v>-1141.0298334392819</v>
      </c>
      <c r="BJ20" s="133">
        <f t="shared" si="30"/>
        <v>-1296.6248107264573</v>
      </c>
      <c r="BK20" s="133">
        <f t="shared" si="30"/>
        <v>-1063.2323447956946</v>
      </c>
      <c r="BL20" s="133">
        <f t="shared" si="30"/>
        <v>-1296.6248107264573</v>
      </c>
      <c r="BM20" s="133">
        <f t="shared" si="30"/>
        <v>-1270.6923145119272</v>
      </c>
      <c r="BN20" s="133">
        <f t="shared" si="30"/>
        <v>-1192.8948258683395</v>
      </c>
      <c r="BO20" s="133">
        <f t="shared" si="30"/>
        <v>-1244.7598182973979</v>
      </c>
      <c r="BP20" s="133">
        <f t="shared" si="30"/>
        <v>-1218.8273220828696</v>
      </c>
      <c r="BQ20" s="133">
        <f t="shared" si="30"/>
        <v>-1141.0298334392819</v>
      </c>
      <c r="BR20" s="133">
        <f t="shared" si="30"/>
        <v>-1141.0298334392819</v>
      </c>
      <c r="BS20" s="133">
        <f t="shared" si="30"/>
        <v>-1089.164841010223</v>
      </c>
      <c r="BT20" s="133">
        <f t="shared" si="30"/>
        <v>-1218.8273220828696</v>
      </c>
      <c r="BV20" s="133">
        <v>0</v>
      </c>
      <c r="BW20" s="133">
        <v>0</v>
      </c>
      <c r="BX20" s="133">
        <v>0</v>
      </c>
    </row>
    <row r="21" spans="1:76" ht="15.75" thickTop="1" x14ac:dyDescent="0.2">
      <c r="A21" s="124" t="s">
        <v>933</v>
      </c>
      <c r="B21" s="180">
        <f>INDEX(T:AE, 21, MATCH($AI$1, T$5:AE$5, 0))</f>
        <v>0</v>
      </c>
      <c r="C21" s="164">
        <f>INDEX(D:O, 21, MATCH($AI$1, D$5:O$5, 0))</f>
        <v>0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4">
        <f t="shared" si="20"/>
        <v>0</v>
      </c>
      <c r="Q21" s="164">
        <f t="shared" si="21"/>
        <v>0</v>
      </c>
      <c r="R21" s="164">
        <f t="shared" si="22"/>
        <v>0</v>
      </c>
      <c r="S21" s="164">
        <f t="shared" si="23"/>
        <v>0</v>
      </c>
      <c r="T21" s="178" t="e">
        <f>(SUMIFS(Export!L:L,Export!I:I,$AL21,Export!E:E,$AK21)+SUMIFS(Export!L:L,Export!I:I,$AM21,Export!E:E,$AK21))/SUMIFS(Export!L:L,Export!I:I,$AL21,Export!E:E,$AK21)</f>
        <v>#DIV/0!</v>
      </c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80" t="e">
        <f t="shared" si="24"/>
        <v>#DIV/0!</v>
      </c>
      <c r="AG21" s="180" t="e">
        <f t="shared" si="25"/>
        <v>#DIV/0!</v>
      </c>
      <c r="AH21" s="180" t="e">
        <f t="shared" si="26"/>
        <v>#DIV/0!</v>
      </c>
      <c r="AI21" s="180" t="e">
        <f t="shared" si="27"/>
        <v>#DIV/0!</v>
      </c>
      <c r="AK21" s="47">
        <v>132</v>
      </c>
      <c r="AL21" s="47" t="s">
        <v>969</v>
      </c>
      <c r="AM21" s="47" t="s">
        <v>933</v>
      </c>
      <c r="AN21" s="47"/>
      <c r="AO21" s="47"/>
      <c r="AP21" s="133">
        <f>+SUMIFS(Export!L:L,Export!I:I,AL21,Export!E:E,AK21)</f>
        <v>0</v>
      </c>
      <c r="AQ21" s="133">
        <f>+SUMIFS(Export!L:L,Export!I:I,AM21,Export!E:E,AK21)</f>
        <v>0</v>
      </c>
      <c r="AR21" s="133">
        <f t="shared" si="28"/>
        <v>0</v>
      </c>
      <c r="AS21" s="47" t="s">
        <v>1284</v>
      </c>
      <c r="AT21" s="20" t="s">
        <v>56</v>
      </c>
      <c r="AU21" s="133">
        <f>SUMIF(Export!$AL:$AL,$AS21,Export!Y:Y)</f>
        <v>6395.7374596236868</v>
      </c>
      <c r="AV21" s="133">
        <f>SUMIF(Export!$AL:$AL,$AS21,Export!Z:Z)</f>
        <v>7267.8834768450979</v>
      </c>
      <c r="AW21" s="133">
        <f>SUMIF(Export!$AL:$AL,$AS21,Export!AA:AA)</f>
        <v>5959.66445101298</v>
      </c>
      <c r="AX21" s="133">
        <f>SUMIF(Export!$AL:$AL,$AS21,Export!AB:AB)</f>
        <v>7267.8834768450979</v>
      </c>
      <c r="AY21" s="133">
        <f>SUMIF(Export!$AL:$AL,$AS21,Export!AC:AC)</f>
        <v>7122.5258073081968</v>
      </c>
      <c r="AZ21" s="133">
        <f>SUMIF(Export!$AL:$AL,$AS21,Export!AD:AD)</f>
        <v>6686.4527986974899</v>
      </c>
      <c r="BA21" s="133">
        <f>SUMIF(Export!$AL:$AL,$AS21,Export!AE:AE)</f>
        <v>6977.168137771293</v>
      </c>
      <c r="BB21" s="133">
        <f>SUMIF(Export!$AL:$AL,$AS21,Export!AF:AF)</f>
        <v>6831.8104682343937</v>
      </c>
      <c r="BC21" s="133">
        <f>SUMIF(Export!$AL:$AL,$AS21,Export!AG:AG)</f>
        <v>6395.7374596236868</v>
      </c>
      <c r="BD21" s="133">
        <f>SUMIF(Export!$AL:$AL,$AS21,Export!AH:AH)</f>
        <v>6395.7374596236868</v>
      </c>
      <c r="BE21" s="133">
        <f>SUMIF(Export!$AL:$AL,$AS21,Export!AI:AI)</f>
        <v>6105.0221205498829</v>
      </c>
      <c r="BF21" s="133">
        <f>SUMIF(Export!$AL:$AL,$AS21,Export!AJ:AJ)</f>
        <v>6831.8104682343937</v>
      </c>
      <c r="BI21" s="133" t="s">
        <v>1295</v>
      </c>
      <c r="BV21" s="133">
        <v>0</v>
      </c>
      <c r="BW21" s="133">
        <v>0</v>
      </c>
      <c r="BX21" s="133">
        <v>0</v>
      </c>
    </row>
    <row r="22" spans="1:76" x14ac:dyDescent="0.25">
      <c r="A22" s="124" t="s">
        <v>1209</v>
      </c>
      <c r="B22" s="180">
        <f>INDEX(T:AE, 22, MATCH($AI$1, T$5:AE$5, 0))</f>
        <v>0</v>
      </c>
      <c r="C22" s="164">
        <f>INDEX(D:O, 22, MATCH($AI$1, D$5:O$5, 0))</f>
        <v>0.21111202322446562</v>
      </c>
      <c r="D22" s="164">
        <f t="shared" ref="D22:O22" si="31">+IFERROR(BI22/AU26,0)</f>
        <v>0.21111202322446548</v>
      </c>
      <c r="E22" s="164">
        <f t="shared" si="31"/>
        <v>0.21111202322446562</v>
      </c>
      <c r="F22" s="164">
        <f t="shared" si="31"/>
        <v>0.21111202322446557</v>
      </c>
      <c r="G22" s="164">
        <f t="shared" si="31"/>
        <v>0.21111202322446562</v>
      </c>
      <c r="H22" s="164">
        <f t="shared" si="31"/>
        <v>0.21111202322446546</v>
      </c>
      <c r="I22" s="164">
        <f t="shared" si="31"/>
        <v>0.21111202322446554</v>
      </c>
      <c r="J22" s="164">
        <f t="shared" si="31"/>
        <v>0.21111202322446557</v>
      </c>
      <c r="K22" s="164">
        <f t="shared" si="31"/>
        <v>0.21111202322446548</v>
      </c>
      <c r="L22" s="164">
        <f t="shared" si="31"/>
        <v>0.21111202322446548</v>
      </c>
      <c r="M22" s="164">
        <f t="shared" si="31"/>
        <v>0.21111202322446548</v>
      </c>
      <c r="N22" s="164">
        <f t="shared" si="31"/>
        <v>0.21111202322446543</v>
      </c>
      <c r="O22" s="164">
        <f t="shared" si="31"/>
        <v>0.21111202322446548</v>
      </c>
      <c r="P22" s="164">
        <f t="shared" si="20"/>
        <v>0.21111202322446554</v>
      </c>
      <c r="Q22" s="164">
        <f t="shared" si="21"/>
        <v>0.21111202322446554</v>
      </c>
      <c r="R22" s="164">
        <f t="shared" si="22"/>
        <v>0.21111202322446551</v>
      </c>
      <c r="S22" s="164">
        <f t="shared" si="23"/>
        <v>0.21111202322446546</v>
      </c>
      <c r="T22" s="178" t="e">
        <f>(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16,Export!E:E,$AK21))/(SUMIFS(Export!L:L,Export!I:I,$AL16,Export!E:E,$AK16)+SUMIFS(Export!L:L,Export!I:I,$AL17,Export!E:E,$AK17)+SUMIFS(Export!L:L,Export!I:I,$AL18,Export!E:E,$AK18)+SUMIFS(Export!L:L,Export!I:I,$AL19,Export!E:E,$AK19)+SUMIFS(Export!L:L,Export!I:I,$AL20,Export!E:E,$AK20)+SUMIFS(Export!L:L,Export!I:I,$AL21,Export!E:E,$AK21))</f>
        <v>#DIV/0!</v>
      </c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80" t="e">
        <f t="shared" si="24"/>
        <v>#DIV/0!</v>
      </c>
      <c r="AG22" s="180" t="e">
        <f t="shared" si="25"/>
        <v>#DIV/0!</v>
      </c>
      <c r="AH22" s="180" t="e">
        <f t="shared" si="26"/>
        <v>#DIV/0!</v>
      </c>
      <c r="AI22" s="180" t="e">
        <f t="shared" si="27"/>
        <v>#DIV/0!</v>
      </c>
      <c r="AK22" s="27"/>
      <c r="AL22" s="47"/>
      <c r="AM22" s="47"/>
      <c r="AN22" s="47"/>
      <c r="AO22" s="47"/>
      <c r="AP22" s="133">
        <f>SUM(AP16:AP21)</f>
        <v>0</v>
      </c>
      <c r="AQ22" s="133">
        <f t="shared" ref="AQ22:AR22" si="32">SUM(AQ16:AQ21)</f>
        <v>0</v>
      </c>
      <c r="AR22" s="133">
        <f t="shared" si="32"/>
        <v>0</v>
      </c>
      <c r="AS22" s="47" t="s">
        <v>1285</v>
      </c>
      <c r="AT22" s="20" t="s">
        <v>57</v>
      </c>
      <c r="AU22" s="133">
        <f>SUMIF(Export!$AL:$AL,$AS22,Export!Y:Y)</f>
        <v>10659.562432706145</v>
      </c>
      <c r="AV22" s="133">
        <f>SUMIF(Export!$AL:$AL,$AS22,Export!Z:Z)</f>
        <v>12113.139128075163</v>
      </c>
      <c r="AW22" s="133">
        <f>SUMIF(Export!$AL:$AL,$AS22,Export!AA:AA)</f>
        <v>9932.7740850216342</v>
      </c>
      <c r="AX22" s="133">
        <f>SUMIF(Export!$AL:$AL,$AS22,Export!AB:AB)</f>
        <v>12113.139128075163</v>
      </c>
      <c r="AY22" s="133">
        <f>SUMIF(Export!$AL:$AL,$AS22,Export!AC:AC)</f>
        <v>11870.876345513661</v>
      </c>
      <c r="AZ22" s="133">
        <f>SUMIF(Export!$AL:$AL,$AS22,Export!AD:AD)</f>
        <v>11144.08799782915</v>
      </c>
      <c r="BA22" s="133">
        <f>SUMIF(Export!$AL:$AL,$AS22,Export!AE:AE)</f>
        <v>11628.613562952156</v>
      </c>
      <c r="BB22" s="133">
        <f>SUMIF(Export!$AL:$AL,$AS22,Export!AF:AF)</f>
        <v>11386.350780390656</v>
      </c>
      <c r="BC22" s="133">
        <f>SUMIF(Export!$AL:$AL,$AS22,Export!AG:AG)</f>
        <v>10659.562432706145</v>
      </c>
      <c r="BD22" s="133">
        <f>SUMIF(Export!$AL:$AL,$AS22,Export!AH:AH)</f>
        <v>10659.562432706145</v>
      </c>
      <c r="BE22" s="133">
        <f>SUMIF(Export!$AL:$AL,$AS22,Export!AI:AI)</f>
        <v>10175.036867583138</v>
      </c>
      <c r="BF22" s="133">
        <f>SUMIF(Export!$AL:$AL,$AS22,Export!AJ:AJ)</f>
        <v>11386.350780390656</v>
      </c>
      <c r="BI22" s="133">
        <f t="shared" ref="BI22:BT22" si="33">SUM(BI18:BI20)</f>
        <v>-5705.1491671964068</v>
      </c>
      <c r="BJ22" s="133">
        <f t="shared" si="33"/>
        <v>-6483.1240536322848</v>
      </c>
      <c r="BK22" s="133">
        <f t="shared" si="33"/>
        <v>-5316.1617239784719</v>
      </c>
      <c r="BL22" s="133">
        <f t="shared" si="33"/>
        <v>-6483.1240536322848</v>
      </c>
      <c r="BM22" s="133">
        <f t="shared" si="33"/>
        <v>-6353.4615725596341</v>
      </c>
      <c r="BN22" s="133">
        <f t="shared" si="33"/>
        <v>-5964.4741293416992</v>
      </c>
      <c r="BO22" s="133">
        <f t="shared" si="33"/>
        <v>-6223.7990914869906</v>
      </c>
      <c r="BP22" s="133">
        <f t="shared" si="33"/>
        <v>-6094.1366104143453</v>
      </c>
      <c r="BQ22" s="133">
        <f t="shared" si="33"/>
        <v>-5705.1491671964068</v>
      </c>
      <c r="BR22" s="133">
        <f t="shared" si="33"/>
        <v>-5705.1491671964068</v>
      </c>
      <c r="BS22" s="133">
        <f t="shared" si="33"/>
        <v>-5445.8242050511144</v>
      </c>
      <c r="BT22" s="133">
        <f t="shared" si="33"/>
        <v>-6094.1366104143453</v>
      </c>
      <c r="BV22" s="133">
        <v>0</v>
      </c>
      <c r="BW22" s="133">
        <v>0</v>
      </c>
      <c r="BX22" s="133">
        <v>0</v>
      </c>
    </row>
    <row r="23" spans="1:76" x14ac:dyDescent="0.2">
      <c r="A23" s="124" t="s">
        <v>955</v>
      </c>
      <c r="B23" s="213">
        <f>INDEX(T:AE, 23, MATCH($AI$1, T$5:AE$5, 0))</f>
        <v>0</v>
      </c>
      <c r="C23" s="160">
        <f>INDEX(D:O, 23, MATCH($AI$1, D$5:O$5, 0))</f>
        <v>0</v>
      </c>
      <c r="D23" s="160">
        <f>-SUMIF(Export!$AL:$AL,$AN23,Export!Y:Y)</f>
        <v>0</v>
      </c>
      <c r="E23" s="160">
        <f>-SUMIF(Export!$AL:$AL,$AN23,Export!Z:Z)</f>
        <v>0</v>
      </c>
      <c r="F23" s="160">
        <f>-SUMIF(Export!$AL:$AL,$AN23,Export!AA:AA)</f>
        <v>21420</v>
      </c>
      <c r="G23" s="160">
        <f>-SUMIF(Export!$AL:$AL,$AN23,Export!AB:AB)</f>
        <v>0</v>
      </c>
      <c r="H23" s="160">
        <f>-SUMIF(Export!$AL:$AL,$AN23,Export!AC:AC)</f>
        <v>0</v>
      </c>
      <c r="I23" s="160">
        <f>-SUMIF(Export!$AL:$AL,$AN23,Export!AD:AD)</f>
        <v>21420</v>
      </c>
      <c r="J23" s="160">
        <f>-SUMIF(Export!$AL:$AL,$AN23,Export!AE:AE)</f>
        <v>0</v>
      </c>
      <c r="K23" s="160">
        <f>-SUMIF(Export!$AL:$AL,$AN23,Export!AF:AF)</f>
        <v>0</v>
      </c>
      <c r="L23" s="160">
        <f>-SUMIF(Export!$AL:$AL,$AN23,Export!AG:AG)</f>
        <v>21420</v>
      </c>
      <c r="M23" s="160">
        <f>-SUMIF(Export!$AL:$AL,$AN23,Export!AH:AH)</f>
        <v>0</v>
      </c>
      <c r="N23" s="160">
        <f>-SUMIF(Export!$AL:$AL,$AN23,Export!AI:AI)</f>
        <v>0</v>
      </c>
      <c r="O23" s="160">
        <f>-SUMIF(Export!$AL:$AL,$AN23,Export!AJ:AJ)</f>
        <v>21165</v>
      </c>
      <c r="P23" s="160">
        <f t="shared" ref="P23:P30" si="34">D23+E23+F23</f>
        <v>21420</v>
      </c>
      <c r="Q23" s="160">
        <f t="shared" ref="Q23:Q30" si="35">G23+H23+I23</f>
        <v>21420</v>
      </c>
      <c r="R23" s="160">
        <f t="shared" ref="R23:R30" si="36">J23+K23+L23</f>
        <v>21420</v>
      </c>
      <c r="S23" s="160">
        <f t="shared" ref="S23:S30" si="37">M23+N23+O23</f>
        <v>21165</v>
      </c>
      <c r="T23" s="178">
        <f>+SUMIFS(Export!L:L,Export!I:I,$AL23,Export!E:E,$AJ23)+SUMIFS(Export!L:L,Export!I:I,$AM23,Export!E:E,$AK23)</f>
        <v>0</v>
      </c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78">
        <f t="shared" ref="AF23:AF24" si="38">T23+U23+V23</f>
        <v>0</v>
      </c>
      <c r="AG23" s="178">
        <f t="shared" ref="AG23:AG24" si="39">W23+X23+Y23</f>
        <v>0</v>
      </c>
      <c r="AH23" s="178">
        <f t="shared" ref="AH23:AH24" si="40">Z23+AA23+AB23</f>
        <v>0</v>
      </c>
      <c r="AI23" s="178">
        <f t="shared" ref="AI23:AI24" si="41">AC23+AD23+AE23</f>
        <v>0</v>
      </c>
      <c r="AJ23" s="47">
        <v>142</v>
      </c>
      <c r="AK23" s="47">
        <v>132</v>
      </c>
      <c r="AL23" s="47" t="s">
        <v>955</v>
      </c>
      <c r="AM23" s="47"/>
      <c r="AN23" s="47" t="s">
        <v>1280</v>
      </c>
      <c r="AO23" s="47"/>
      <c r="AR23" s="133">
        <f>+SUMIFS(Export!L:L,Export!I:I,AL23,Export!E:E,AJ23)+SUMIFS(Export!L:L,Export!I:I,AM23,Export!E:E,AK23)</f>
        <v>0</v>
      </c>
      <c r="AS23" s="47" t="s">
        <v>1286</v>
      </c>
      <c r="AT23" s="20" t="s">
        <v>58</v>
      </c>
      <c r="AU23" s="133">
        <f>SUMIF(Export!$AL:$AL,$AS23,Export!Y:Y)</f>
        <v>4263.8249730824582</v>
      </c>
      <c r="AV23" s="133">
        <f>SUMIF(Export!$AL:$AL,$AS23,Export!Z:Z)</f>
        <v>4845.2556512300653</v>
      </c>
      <c r="AW23" s="133">
        <f>SUMIF(Export!$AL:$AL,$AS23,Export!AA:AA)</f>
        <v>3973.1096340086538</v>
      </c>
      <c r="AX23" s="133">
        <f>SUMIF(Export!$AL:$AL,$AS23,Export!AB:AB)</f>
        <v>4845.2556512300653</v>
      </c>
      <c r="AY23" s="133">
        <f>SUMIF(Export!$AL:$AL,$AS23,Export!AC:AC)</f>
        <v>4748.3505382054645</v>
      </c>
      <c r="AZ23" s="133">
        <f>SUMIF(Export!$AL:$AL,$AS23,Export!AD:AD)</f>
        <v>4457.6351991316606</v>
      </c>
      <c r="BA23" s="133">
        <f>SUMIF(Export!$AL:$AL,$AS23,Export!AE:AE)</f>
        <v>4651.4454251808629</v>
      </c>
      <c r="BB23" s="133">
        <f>SUMIF(Export!$AL:$AL,$AS23,Export!AF:AF)</f>
        <v>4554.5403121562622</v>
      </c>
      <c r="BC23" s="133">
        <f>SUMIF(Export!$AL:$AL,$AS23,Export!AG:AG)</f>
        <v>4263.8249730824582</v>
      </c>
      <c r="BD23" s="133">
        <f>SUMIF(Export!$AL:$AL,$AS23,Export!AH:AH)</f>
        <v>4263.8249730824582</v>
      </c>
      <c r="BE23" s="133">
        <f>SUMIF(Export!$AL:$AL,$AS23,Export!AI:AI)</f>
        <v>4070.0147470332554</v>
      </c>
      <c r="BF23" s="133">
        <f>SUMIF(Export!$AL:$AL,$AS23,Export!AJ:AJ)</f>
        <v>4554.5403121562622</v>
      </c>
      <c r="BV23" s="133"/>
      <c r="BW23" s="133"/>
      <c r="BX23" s="133">
        <v>0</v>
      </c>
    </row>
    <row r="24" spans="1:76" s="170" customFormat="1" x14ac:dyDescent="0.25">
      <c r="A24" s="168" t="s">
        <v>1210</v>
      </c>
      <c r="B24" s="214">
        <f>INDEX(T:AE, 24, MATCH($AI$1, T$5:AE$5, 0))</f>
        <v>0</v>
      </c>
      <c r="C24" s="163">
        <f>INDEX(D:O, 24, MATCH($AI$1, D$5:O$5, 0))</f>
        <v>6483.1240536322848</v>
      </c>
      <c r="D24" s="163">
        <f t="shared" ref="D24:O24" si="42">D13*D22+D23</f>
        <v>5705.1491671964068</v>
      </c>
      <c r="E24" s="163">
        <f t="shared" si="42"/>
        <v>6483.1240536322848</v>
      </c>
      <c r="F24" s="163">
        <f t="shared" si="42"/>
        <v>26736.161723978472</v>
      </c>
      <c r="G24" s="163">
        <f t="shared" si="42"/>
        <v>6483.1240536322848</v>
      </c>
      <c r="H24" s="163">
        <f t="shared" si="42"/>
        <v>6353.4615725596341</v>
      </c>
      <c r="I24" s="163">
        <f t="shared" si="42"/>
        <v>27384.474129341699</v>
      </c>
      <c r="J24" s="163">
        <f t="shared" si="42"/>
        <v>6223.7990914869906</v>
      </c>
      <c r="K24" s="163">
        <f t="shared" si="42"/>
        <v>6094.1366104143453</v>
      </c>
      <c r="L24" s="163">
        <f t="shared" si="42"/>
        <v>27125.149167196407</v>
      </c>
      <c r="M24" s="163">
        <f t="shared" si="42"/>
        <v>5705.1491671964068</v>
      </c>
      <c r="N24" s="163">
        <f t="shared" si="42"/>
        <v>5445.8242050511144</v>
      </c>
      <c r="O24" s="163">
        <f t="shared" si="42"/>
        <v>27259.136610414345</v>
      </c>
      <c r="P24" s="165">
        <f t="shared" si="34"/>
        <v>38924.434944807159</v>
      </c>
      <c r="Q24" s="165">
        <f t="shared" si="35"/>
        <v>40221.059755533613</v>
      </c>
      <c r="R24" s="165">
        <f t="shared" si="36"/>
        <v>39443.084869097744</v>
      </c>
      <c r="S24" s="165">
        <f t="shared" si="37"/>
        <v>38410.109982661867</v>
      </c>
      <c r="T24" s="169">
        <f>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16,Export!E:E,$AK21)+T23</f>
        <v>0</v>
      </c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>
        <f t="shared" si="38"/>
        <v>0</v>
      </c>
      <c r="AG24" s="169">
        <f t="shared" si="39"/>
        <v>0</v>
      </c>
      <c r="AH24" s="169">
        <f t="shared" si="40"/>
        <v>0</v>
      </c>
      <c r="AI24" s="169">
        <f t="shared" si="41"/>
        <v>0</v>
      </c>
      <c r="AJ24" s="139"/>
      <c r="AK24" s="27"/>
      <c r="AL24" s="47"/>
      <c r="AM24" s="47"/>
      <c r="AN24" s="47"/>
      <c r="AO24" s="47"/>
      <c r="AP24" s="141"/>
      <c r="AQ24" s="141"/>
      <c r="AR24" s="141"/>
      <c r="AS24" s="141"/>
      <c r="AT24" s="139"/>
      <c r="AU24" s="141"/>
      <c r="AV24" s="141"/>
      <c r="AW24" s="141"/>
      <c r="BH24" s="139"/>
      <c r="BI24" s="141"/>
      <c r="BJ24" s="141"/>
      <c r="BK24" s="141"/>
      <c r="BU24" s="139"/>
      <c r="BV24" s="141"/>
      <c r="BW24" s="141"/>
      <c r="BX24" s="141"/>
    </row>
    <row r="25" spans="1:76" x14ac:dyDescent="0.25">
      <c r="A25" s="124" t="s">
        <v>1211</v>
      </c>
      <c r="B25" s="180">
        <f>INDEX(T:AE, 25, MATCH($AI$1, T$5:AE$5, 0))</f>
        <v>0</v>
      </c>
      <c r="C25" s="164">
        <f>INDEX(D:O, 25, MATCH($AI$1, D$5:O$5, 0))</f>
        <v>0.21111202322446562</v>
      </c>
      <c r="D25" s="164">
        <f t="shared" ref="D25:O25" si="43">D24/D13</f>
        <v>0.21111202322446548</v>
      </c>
      <c r="E25" s="164">
        <f t="shared" si="43"/>
        <v>0.21111202322446562</v>
      </c>
      <c r="F25" s="164">
        <f t="shared" si="43"/>
        <v>1.0617293994926758</v>
      </c>
      <c r="G25" s="164">
        <f t="shared" si="43"/>
        <v>0.21111202322446562</v>
      </c>
      <c r="H25" s="164">
        <f t="shared" si="43"/>
        <v>0.21111202322446546</v>
      </c>
      <c r="I25" s="164">
        <f t="shared" si="43"/>
        <v>0.96927098902873976</v>
      </c>
      <c r="J25" s="164">
        <f t="shared" si="43"/>
        <v>0.21111202322446557</v>
      </c>
      <c r="K25" s="164">
        <f t="shared" si="43"/>
        <v>0.21111202322446548</v>
      </c>
      <c r="L25" s="164">
        <f t="shared" si="43"/>
        <v>1.0037327602016612</v>
      </c>
      <c r="M25" s="164">
        <f t="shared" si="43"/>
        <v>0.21111202322446548</v>
      </c>
      <c r="N25" s="164">
        <f t="shared" si="43"/>
        <v>0.21111202322446543</v>
      </c>
      <c r="O25" s="164">
        <f t="shared" si="43"/>
        <v>0.94430628144146611</v>
      </c>
      <c r="P25" s="164">
        <f>AVERAGE(D25:F25)</f>
        <v>0.49465114864720228</v>
      </c>
      <c r="Q25" s="164">
        <f>AVERAGE(G25:I25)</f>
        <v>0.46383167849255696</v>
      </c>
      <c r="R25" s="164">
        <f>AVERAGE(J25:L25)</f>
        <v>0.47531893555019744</v>
      </c>
      <c r="S25" s="164">
        <f>AVERAGE(M25:O25)</f>
        <v>0.45551010929679903</v>
      </c>
      <c r="T25" s="136" t="e">
        <f>T24/T13</f>
        <v>#DIV/0!</v>
      </c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80" t="e">
        <f>AVERAGE(T25:V25)</f>
        <v>#DIV/0!</v>
      </c>
      <c r="AG25" s="180" t="e">
        <f>AVERAGE(W25:Y25)</f>
        <v>#DIV/0!</v>
      </c>
      <c r="AH25" s="180" t="e">
        <f>AVERAGE(Z25:AB25)</f>
        <v>#DIV/0!</v>
      </c>
      <c r="AI25" s="180" t="e">
        <f>AVERAGE(AC25:AE25)</f>
        <v>#DIV/0!</v>
      </c>
      <c r="AJ25" s="116"/>
      <c r="AK25" s="27"/>
      <c r="AL25" s="47"/>
      <c r="AM25" s="47"/>
      <c r="AN25" s="47"/>
      <c r="AO25" s="47"/>
      <c r="AU25" s="133" t="s">
        <v>1295</v>
      </c>
      <c r="AV25" s="133"/>
      <c r="AW25" s="133"/>
      <c r="BV25" s="133"/>
      <c r="BW25" s="133"/>
      <c r="BX25" s="133"/>
    </row>
    <row r="26" spans="1:76" x14ac:dyDescent="0.15">
      <c r="A26" s="124" t="s">
        <v>960</v>
      </c>
      <c r="B26" s="180">
        <f>INDEX(T:AE, 26, MATCH($AI$1, T$5:AE$5, 0))</f>
        <v>0</v>
      </c>
      <c r="C26" s="164">
        <f>INDEX(D:O, 26, MATCH($AI$1, D$5:O$5, 0))</f>
        <v>0.1632443547292976</v>
      </c>
      <c r="D26" s="164">
        <f>+IFERROR(SUMIF(Export!$AL:$AL,$AN$26,Export!Y:Y),0)/D13</f>
        <v>0.18550494855601998</v>
      </c>
      <c r="E26" s="164">
        <f>+IFERROR(SUMIF(Export!$AL:$AL,$AN$26,Export!Z:Z),0)/E13</f>
        <v>0.1632443547292976</v>
      </c>
      <c r="F26" s="164">
        <f>+IFERROR(SUMIF(Export!$AL:$AL,$AN$26,Export!AA:AA),0)/F13</f>
        <v>0.1990784813771922</v>
      </c>
      <c r="G26" s="164">
        <f>+IFERROR(SUMIF(Export!$AL:$AL,$AN$26,Export!AB:AB),0)/G13</f>
        <v>0.1632443547292976</v>
      </c>
      <c r="H26" s="164">
        <f>+IFERROR(SUMIF(Export!$AL:$AL,$AN$26,Export!AC:AC),0)/H13</f>
        <v>0.16657587217275263</v>
      </c>
      <c r="I26" s="164">
        <f>+IFERROR(SUMIF(Export!$AL:$AL,$AN$26,Export!AD:AD),0)/I13</f>
        <v>0.1774395160101061</v>
      </c>
      <c r="J26" s="164">
        <f>+IFERROR(SUMIF(Export!$AL:$AL,$AN$26,Export!AE:AE),0)/J13</f>
        <v>0.17004620284301836</v>
      </c>
      <c r="K26" s="164">
        <f>+IFERROR(SUMIF(Export!$AL:$AL,$AN$26,Export!AF:AF),0)/K13</f>
        <v>0.17366420715882719</v>
      </c>
      <c r="L26" s="164">
        <f>+IFERROR(SUMIF(Export!$AL:$AL,$AN$26,Export!AG:AG),0)/L13</f>
        <v>0.18550494855601998</v>
      </c>
      <c r="M26" s="164">
        <f>+IFERROR(SUMIF(Export!$AL:$AL,$AN$26,Export!AH:AH),0)/M13</f>
        <v>0.18550494855601998</v>
      </c>
      <c r="N26" s="164">
        <f>+IFERROR(SUMIF(Export!$AL:$AL,$AN$26,Export!AI:AI),0)/N13</f>
        <v>0.19433851753487807</v>
      </c>
      <c r="O26" s="164">
        <f>+IFERROR(SUMIF(Export!$AL:$AL,$AN$26,Export!AJ:AJ),0)/O13</f>
        <v>0.17366420715882719</v>
      </c>
      <c r="P26" s="164">
        <f>AVERAGE(D26:F26)</f>
        <v>0.18260926155416993</v>
      </c>
      <c r="Q26" s="164">
        <f>AVERAGE(G26:I26)</f>
        <v>0.1690865809707188</v>
      </c>
      <c r="R26" s="164">
        <f>AVERAGE(J26:L26)</f>
        <v>0.1764051195192885</v>
      </c>
      <c r="S26" s="164">
        <f>AVERAGE(M26:O26)</f>
        <v>0.18450255774990842</v>
      </c>
      <c r="T26" s="136" t="e">
        <f>SUMIFS(Export!L:L,Export!I:I,$AL26,Export!E:E,$AK26)/B$13</f>
        <v>#DIV/0!</v>
      </c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80" t="e">
        <f>AVERAGE(T26:V26)</f>
        <v>#DIV/0!</v>
      </c>
      <c r="AG26" s="180" t="e">
        <f>AVERAGE(W26:Y26)</f>
        <v>#DIV/0!</v>
      </c>
      <c r="AH26" s="180" t="e">
        <f>AVERAGE(Z26:AB26)</f>
        <v>#DIV/0!</v>
      </c>
      <c r="AI26" s="180" t="e">
        <f>AVERAGE(AC26:AE26)</f>
        <v>#DIV/0!</v>
      </c>
      <c r="AK26" s="47">
        <v>132</v>
      </c>
      <c r="AL26" s="47" t="s">
        <v>960</v>
      </c>
      <c r="AM26" s="47"/>
      <c r="AN26" s="47" t="s">
        <v>1270</v>
      </c>
      <c r="AO26" s="47"/>
      <c r="AR26" s="133">
        <f>+SUMIFS(Export!L:L,Export!I:I,AL26,Export!E:E,AK26)</f>
        <v>0</v>
      </c>
      <c r="AU26" s="133">
        <f t="shared" ref="AU26:BF26" si="44">SUM(AU18:AU20)</f>
        <v>-27024.274032608697</v>
      </c>
      <c r="AV26" s="133">
        <f t="shared" si="44"/>
        <v>-30709.40230978261</v>
      </c>
      <c r="AW26" s="133">
        <f t="shared" si="44"/>
        <v>-25181.70989402174</v>
      </c>
      <c r="AX26" s="133">
        <f t="shared" si="44"/>
        <v>-30709.40230978261</v>
      </c>
      <c r="AY26" s="133">
        <f t="shared" si="44"/>
        <v>-30095.21426358696</v>
      </c>
      <c r="AZ26" s="133">
        <f t="shared" si="44"/>
        <v>-28252.650125</v>
      </c>
      <c r="BA26" s="133">
        <f t="shared" si="44"/>
        <v>-29481.0262173913</v>
      </c>
      <c r="BB26" s="133">
        <f t="shared" si="44"/>
        <v>-28866.838171195661</v>
      </c>
      <c r="BC26" s="133">
        <f t="shared" si="44"/>
        <v>-27024.274032608697</v>
      </c>
      <c r="BD26" s="133">
        <f t="shared" si="44"/>
        <v>-27024.274032608697</v>
      </c>
      <c r="BE26" s="133">
        <f t="shared" si="44"/>
        <v>-25795.897940217394</v>
      </c>
      <c r="BF26" s="133">
        <f t="shared" si="44"/>
        <v>-28866.838171195661</v>
      </c>
      <c r="BV26" s="133"/>
      <c r="BW26" s="133"/>
      <c r="BX26" s="133">
        <v>0</v>
      </c>
    </row>
    <row r="27" spans="1:76" x14ac:dyDescent="0.15">
      <c r="A27" s="124" t="s">
        <v>930</v>
      </c>
      <c r="B27" s="180">
        <f>INDEX(T:AE, 27, MATCH($AI$1, T$5:AE$5, 0))</f>
        <v>0</v>
      </c>
      <c r="C27" s="164">
        <f>INDEX(D:O, 27, MATCH($AI$1, D$5:O$5, 0))</f>
        <v>0</v>
      </c>
      <c r="D27" s="164">
        <f>IFERROR(SUMIFS(Export!Y:Y,Export!E:E,AK27,Export!AN:AN,AL27),0)/$D$13</f>
        <v>0</v>
      </c>
      <c r="E27" s="164">
        <f>IFERROR(SUMIFS(Export!Z:Z,Export!F:F,AL27,Export!AO:AO,AM27),0)/$D$13</f>
        <v>0</v>
      </c>
      <c r="F27" s="164">
        <f>IFERROR(SUMIFS(Export!AA:AA,Export!G:G,AM27,Export!AP:AP,AN27),0)/$D$13</f>
        <v>0</v>
      </c>
      <c r="G27" s="164">
        <f>IFERROR(SUMIFS(Export!AB:AB,Export!H:H,AN27,Export!AQ:AQ,AO27),0)/$D$13</f>
        <v>0</v>
      </c>
      <c r="H27" s="164">
        <f>IFERROR(SUMIFS(Export!AC:AC,Export!I:I,AO27,Export!AR:AR,AP27),0)/$D$13</f>
        <v>0</v>
      </c>
      <c r="I27" s="164">
        <f>IFERROR(SUMIFS(Export!AD:AD,Export!J:J,AP27,Export!AS:AS,AQ27),0)/$D$13</f>
        <v>0</v>
      </c>
      <c r="J27" s="164">
        <f>IFERROR(SUMIFS(Export!AE:AE,Export!K:K,AQ27,Export!AT:AT,AR27),0)/$D$13</f>
        <v>0</v>
      </c>
      <c r="K27" s="164">
        <f>IFERROR(SUMIFS(Export!AF:AF,Export!L:L,AR27,Export!AU:AU,AS27),0)/$D$13</f>
        <v>0</v>
      </c>
      <c r="L27" s="164">
        <f>IFERROR(SUMIFS(Export!AG:AG,Export!M:M,AS27,Export!AV:AV,AT27),0)/$D$13</f>
        <v>0</v>
      </c>
      <c r="M27" s="164">
        <f>IFERROR(SUMIFS(Export!AH:AH,Export!N:N,AT27,Export!AW:AW,AU27),0)/$D$13</f>
        <v>0</v>
      </c>
      <c r="N27" s="164">
        <f>IFERROR(SUMIFS(Export!AI:AI,Export!O:O,AU27,Export!AX:AX,AV27),0)/$D$13</f>
        <v>0</v>
      </c>
      <c r="O27" s="164">
        <f>IFERROR(SUMIFS(Export!AJ:AJ,Export!P:P,AV27,Export!AY:AY,AW27),0)/$D$13</f>
        <v>0</v>
      </c>
      <c r="P27" s="164">
        <f>AVERAGE(D27:F27)</f>
        <v>0</v>
      </c>
      <c r="Q27" s="164">
        <f>AVERAGE(G27:I27)</f>
        <v>0</v>
      </c>
      <c r="R27" s="164">
        <f>AVERAGE(J27:L27)</f>
        <v>0</v>
      </c>
      <c r="S27" s="164">
        <f>AVERAGE(M27:O27)</f>
        <v>0</v>
      </c>
      <c r="T27" s="136" t="e">
        <f>SUMIFS(Export!L:L,Export!I:I,$AL27,Export!E:E,$AK27)/B$13</f>
        <v>#DIV/0!</v>
      </c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80" t="e">
        <f>AVERAGE(T27:V27)</f>
        <v>#DIV/0!</v>
      </c>
      <c r="AG27" s="180" t="e">
        <f>AVERAGE(W27:Y27)</f>
        <v>#DIV/0!</v>
      </c>
      <c r="AH27" s="180" t="e">
        <f>AVERAGE(Z27:AB27)</f>
        <v>#DIV/0!</v>
      </c>
      <c r="AI27" s="180" t="e">
        <f>AVERAGE(AC27:AE27)</f>
        <v>#DIV/0!</v>
      </c>
      <c r="AK27" s="47">
        <v>132</v>
      </c>
      <c r="AL27" s="47" t="s">
        <v>930</v>
      </c>
      <c r="AM27" s="47"/>
      <c r="AN27" s="47"/>
      <c r="AO27" s="47"/>
      <c r="AR27" s="133">
        <f>+SUMIFS(Export!L:L,Export!I:I,AL27,Export!E:E,AK27)</f>
        <v>0</v>
      </c>
      <c r="AU27" s="133"/>
      <c r="AV27" s="133"/>
      <c r="AW27" s="133"/>
      <c r="BV27" s="133"/>
      <c r="BW27" s="133"/>
      <c r="BX27" s="133">
        <v>0</v>
      </c>
    </row>
    <row r="28" spans="1:76" x14ac:dyDescent="0.25">
      <c r="A28" s="124" t="s">
        <v>1212</v>
      </c>
      <c r="B28" s="180">
        <f>INDEX(T:AE, 28, MATCH($AI$1, T$5:AE$5, 0))</f>
        <v>0</v>
      </c>
      <c r="C28" s="164">
        <f>INDEX(D:O, 28, MATCH($AI$1, D$5:O$5, 0))</f>
        <v>0.1632443547292976</v>
      </c>
      <c r="D28" s="164">
        <f t="shared" ref="D28:O28" si="45">SUM(D26:D27)</f>
        <v>0.18550494855601998</v>
      </c>
      <c r="E28" s="164">
        <f t="shared" si="45"/>
        <v>0.1632443547292976</v>
      </c>
      <c r="F28" s="164">
        <f t="shared" si="45"/>
        <v>0.1990784813771922</v>
      </c>
      <c r="G28" s="164">
        <f t="shared" si="45"/>
        <v>0.1632443547292976</v>
      </c>
      <c r="H28" s="164">
        <f t="shared" si="45"/>
        <v>0.16657587217275263</v>
      </c>
      <c r="I28" s="164">
        <f t="shared" si="45"/>
        <v>0.1774395160101061</v>
      </c>
      <c r="J28" s="164">
        <f t="shared" si="45"/>
        <v>0.17004620284301836</v>
      </c>
      <c r="K28" s="164">
        <f t="shared" si="45"/>
        <v>0.17366420715882719</v>
      </c>
      <c r="L28" s="164">
        <f t="shared" si="45"/>
        <v>0.18550494855601998</v>
      </c>
      <c r="M28" s="164">
        <f t="shared" si="45"/>
        <v>0.18550494855601998</v>
      </c>
      <c r="N28" s="164">
        <f t="shared" si="45"/>
        <v>0.19433851753487807</v>
      </c>
      <c r="O28" s="164">
        <f t="shared" si="45"/>
        <v>0.17366420715882719</v>
      </c>
      <c r="P28" s="164">
        <f>AVERAGE(D28:F28)</f>
        <v>0.18260926155416993</v>
      </c>
      <c r="Q28" s="164">
        <f>AVERAGE(G28:I28)</f>
        <v>0.1690865809707188</v>
      </c>
      <c r="R28" s="164">
        <f>AVERAGE(J28:L28)</f>
        <v>0.1764051195192885</v>
      </c>
      <c r="S28" s="164">
        <f>AVERAGE(M28:O28)</f>
        <v>0.18450255774990842</v>
      </c>
      <c r="T28" s="136" t="e">
        <f>T26+T27</f>
        <v>#DIV/0!</v>
      </c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80" t="e">
        <f>AVERAGE(T28:V28)</f>
        <v>#DIV/0!</v>
      </c>
      <c r="AG28" s="180" t="e">
        <f>AVERAGE(W28:Y28)</f>
        <v>#DIV/0!</v>
      </c>
      <c r="AH28" s="180" t="e">
        <f>AVERAGE(Z28:AB28)</f>
        <v>#DIV/0!</v>
      </c>
      <c r="AI28" s="180" t="e">
        <f>AVERAGE(AC28:AE28)</f>
        <v>#DIV/0!</v>
      </c>
      <c r="AK28" s="27"/>
      <c r="AL28" s="47"/>
      <c r="AM28" s="47"/>
      <c r="AN28" s="47"/>
      <c r="AO28" s="47"/>
      <c r="AU28" s="133"/>
      <c r="AV28" s="133"/>
      <c r="AW28" s="133"/>
      <c r="BV28" s="133"/>
      <c r="BW28" s="133"/>
      <c r="BX28" s="133"/>
    </row>
    <row r="29" spans="1:76" x14ac:dyDescent="0.25">
      <c r="A29" s="124" t="s">
        <v>1213</v>
      </c>
      <c r="B29" s="180">
        <f>INDEX(T:AE, 29, MATCH($AI$1, T$5:AE$5, 0))</f>
        <v>0</v>
      </c>
      <c r="C29" s="164">
        <f>INDEX(D:O, 29, MATCH($AI$1, D$5:O$5, 0))</f>
        <v>4.786766849516802E-2</v>
      </c>
      <c r="D29" s="202">
        <f t="shared" ref="D29:O29" si="46">D25-D28</f>
        <v>2.5607074668445501E-2</v>
      </c>
      <c r="E29" s="202">
        <f t="shared" si="46"/>
        <v>4.786766849516802E-2</v>
      </c>
      <c r="F29" s="202">
        <f t="shared" si="46"/>
        <v>0.86265091811548356</v>
      </c>
      <c r="G29" s="202">
        <f t="shared" si="46"/>
        <v>4.786766849516802E-2</v>
      </c>
      <c r="H29" s="202">
        <f t="shared" si="46"/>
        <v>4.4536151051712825E-2</v>
      </c>
      <c r="I29" s="202">
        <f t="shared" si="46"/>
        <v>0.79183147301863366</v>
      </c>
      <c r="J29" s="202">
        <f t="shared" si="46"/>
        <v>4.106582038144721E-2</v>
      </c>
      <c r="K29" s="202">
        <f t="shared" si="46"/>
        <v>3.7447816065638295E-2</v>
      </c>
      <c r="L29" s="202">
        <f t="shared" si="46"/>
        <v>0.81822781164564129</v>
      </c>
      <c r="M29" s="202">
        <f t="shared" si="46"/>
        <v>2.5607074668445501E-2</v>
      </c>
      <c r="N29" s="202">
        <f t="shared" si="46"/>
        <v>1.6773505689587354E-2</v>
      </c>
      <c r="O29" s="202">
        <f t="shared" si="46"/>
        <v>0.77064207428263898</v>
      </c>
      <c r="P29" s="164">
        <f>AVERAGE(D29:F29)</f>
        <v>0.31204188709303238</v>
      </c>
      <c r="Q29" s="164">
        <f>AVERAGE(G29:I29)</f>
        <v>0.29474509752183814</v>
      </c>
      <c r="R29" s="164">
        <f>AVERAGE(J29:L29)</f>
        <v>0.29891381603090894</v>
      </c>
      <c r="S29" s="164">
        <f>AVERAGE(M29:O29)</f>
        <v>0.2710075515468906</v>
      </c>
      <c r="T29" s="136" t="e">
        <f>T25-T28</f>
        <v>#DIV/0!</v>
      </c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80" t="e">
        <f>AVERAGE(T29:V29)</f>
        <v>#DIV/0!</v>
      </c>
      <c r="AG29" s="180" t="e">
        <f>AVERAGE(W29:Y29)</f>
        <v>#DIV/0!</v>
      </c>
      <c r="AH29" s="180" t="e">
        <f>AVERAGE(Z29:AB29)</f>
        <v>#DIV/0!</v>
      </c>
      <c r="AI29" s="180" t="e">
        <f>AVERAGE(AC29:AE29)</f>
        <v>#DIV/0!</v>
      </c>
      <c r="AK29" s="116"/>
      <c r="AU29" s="133"/>
      <c r="AV29" s="133"/>
      <c r="AW29" s="133"/>
      <c r="BV29" s="133"/>
      <c r="BW29" s="133"/>
      <c r="BX29" s="133"/>
    </row>
    <row r="30" spans="1:76" s="170" customFormat="1" ht="15.75" thickBot="1" x14ac:dyDescent="0.3">
      <c r="A30" s="171" t="s">
        <v>1214</v>
      </c>
      <c r="B30" s="173">
        <f>INDEX(T:AE, 30, MATCH($AI$1, T$5:AE$5, 0))</f>
        <v>0</v>
      </c>
      <c r="C30" s="204">
        <f>INDEX(D:O, 30, MATCH($AI$1, D$5:O$5, 0))</f>
        <v>1469.9874894494214</v>
      </c>
      <c r="D30" s="162">
        <f>D24-SUMIF(Export!$AL:$AL,$AN26,Export!Y:Y)</f>
        <v>692.01260301354341</v>
      </c>
      <c r="E30" s="162">
        <f>E24-SUMIF(Export!$AL:$AL,$AN26,Export!Z:Z)</f>
        <v>1469.9874894494214</v>
      </c>
      <c r="F30" s="162">
        <f>F24-SUMIF(Export!$AL:$AL,$AN26,Export!AA:AA)</f>
        <v>21723.025159795608</v>
      </c>
      <c r="G30" s="162">
        <f>G24-SUMIF(Export!$AL:$AL,$AN26,Export!AB:AB)</f>
        <v>1469.9874894494214</v>
      </c>
      <c r="H30" s="162">
        <f>H24-SUMIF(Export!$AL:$AL,$AN26,Export!AC:AC)</f>
        <v>1340.3250083767707</v>
      </c>
      <c r="I30" s="162">
        <f>I24-SUMIF(Export!$AL:$AL,$AN26,Export!AD:AD)</f>
        <v>22371.337565158836</v>
      </c>
      <c r="J30" s="162">
        <f>J24-SUMIF(Export!$AL:$AL,$AN26,Export!AE:AE)</f>
        <v>1210.6625273041273</v>
      </c>
      <c r="K30" s="162">
        <f>K24-SUMIF(Export!$AL:$AL,$AN26,Export!AF:AF)</f>
        <v>1081.000046231482</v>
      </c>
      <c r="L30" s="162">
        <f>L24-SUMIF(Export!$AL:$AL,$AN26,Export!AG:AG)</f>
        <v>22112.012603013543</v>
      </c>
      <c r="M30" s="162">
        <f>M24-SUMIF(Export!$AL:$AL,$AN26,Export!AH:AH)</f>
        <v>692.01260301354341</v>
      </c>
      <c r="N30" s="162">
        <f>N24-SUMIF(Export!$AL:$AL,$AN26,Export!AI:AI)</f>
        <v>432.68764086825104</v>
      </c>
      <c r="O30" s="162">
        <f>O24-SUMIF(Export!$AL:$AL,$AN26,Export!AJ:AJ)</f>
        <v>22246.000046231482</v>
      </c>
      <c r="P30" s="172">
        <f t="shared" si="34"/>
        <v>23885.025252258572</v>
      </c>
      <c r="Q30" s="162">
        <f t="shared" si="35"/>
        <v>25181.650062985027</v>
      </c>
      <c r="R30" s="162">
        <f t="shared" si="36"/>
        <v>24403.675176549154</v>
      </c>
      <c r="S30" s="162">
        <f t="shared" si="37"/>
        <v>23370.700290113276</v>
      </c>
      <c r="T30" s="173">
        <f>T24+SUMIFS(Export!L:L,Export!I:I,$AL26,Export!E:E,$AK26)+SUMIFS(Export!L:L,Export!I:I,$AL27,Export!E:E,$AK27)</f>
        <v>0</v>
      </c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217">
        <f t="shared" ref="AF30" si="47">T30+U30+V30</f>
        <v>0</v>
      </c>
      <c r="AG30" s="173">
        <f t="shared" ref="AG30" si="48">W30+X30+Y30</f>
        <v>0</v>
      </c>
      <c r="AH30" s="173">
        <f t="shared" ref="AH30" si="49">Z30+AA30+AB30</f>
        <v>0</v>
      </c>
      <c r="AI30" s="173">
        <f t="shared" ref="AI30" si="50">AC30+AD30+AE30</f>
        <v>0</v>
      </c>
      <c r="AJ30" s="139"/>
      <c r="AK30" s="139"/>
      <c r="AL30" s="140"/>
      <c r="AM30" s="140"/>
      <c r="AN30" s="140"/>
      <c r="AO30" s="140"/>
      <c r="AP30" s="141"/>
      <c r="AQ30" s="141"/>
      <c r="AR30" s="141">
        <f>SUM(AR22:AR29)</f>
        <v>0</v>
      </c>
      <c r="AS30" s="141"/>
      <c r="AT30" s="139"/>
      <c r="AU30" s="141"/>
      <c r="AV30" s="141"/>
      <c r="AW30" s="141"/>
      <c r="BH30" s="139"/>
      <c r="BI30" s="141"/>
      <c r="BJ30" s="141"/>
      <c r="BK30" s="141"/>
      <c r="BU30" s="139"/>
      <c r="BV30" s="141"/>
      <c r="BW30" s="141"/>
      <c r="BX30" s="141">
        <v>0</v>
      </c>
    </row>
    <row r="31" spans="1:76" ht="15.75" thickTop="1" x14ac:dyDescent="0.25">
      <c r="A31" s="115"/>
      <c r="AU31" s="133"/>
      <c r="AV31" s="133"/>
      <c r="AW31" s="133"/>
      <c r="BV31" s="133"/>
      <c r="BW31" s="133"/>
      <c r="BX31" s="133"/>
    </row>
    <row r="32" spans="1:76" x14ac:dyDescent="0.25">
      <c r="A32" s="115"/>
      <c r="B32" s="118"/>
      <c r="C32" s="118"/>
      <c r="AJ32" s="139"/>
      <c r="AK32" s="139"/>
      <c r="AT32" s="139"/>
      <c r="AU32" s="133"/>
      <c r="AV32" s="133"/>
      <c r="AW32" s="133"/>
      <c r="BH32" s="139"/>
      <c r="BU32" s="139"/>
      <c r="BV32" s="133"/>
      <c r="BW32" s="133"/>
      <c r="BX32" s="133"/>
    </row>
    <row r="33" spans="1:76" x14ac:dyDescent="0.25">
      <c r="A33" s="148" t="s">
        <v>1215</v>
      </c>
      <c r="B33" s="80">
        <f>INDEX(T:AE, 33, MATCH($AI$1, T$5:AE$5, 0))</f>
        <v>0</v>
      </c>
      <c r="C33" s="80">
        <f>INDEX(D:O, 33, MATCH($AI$1, D$5:O$5, 0))</f>
        <v>1</v>
      </c>
      <c r="D33" s="80">
        <v>1</v>
      </c>
      <c r="E33" s="80">
        <v>1</v>
      </c>
      <c r="F33" s="80">
        <v>1</v>
      </c>
      <c r="G33" s="80">
        <v>1</v>
      </c>
      <c r="H33" s="80">
        <v>1</v>
      </c>
      <c r="I33" s="80">
        <v>1</v>
      </c>
      <c r="J33" s="80">
        <v>1</v>
      </c>
      <c r="K33" s="80">
        <v>1</v>
      </c>
      <c r="L33" s="80">
        <v>1</v>
      </c>
      <c r="M33" s="80">
        <v>1</v>
      </c>
      <c r="N33" s="80">
        <v>1</v>
      </c>
      <c r="O33" s="80">
        <v>1</v>
      </c>
      <c r="P33" s="80">
        <f>AVERAGE(D33:F33)</f>
        <v>1</v>
      </c>
      <c r="Q33" s="80">
        <f>AVERAGE(G33:I33)</f>
        <v>1</v>
      </c>
      <c r="R33" s="80">
        <f>AVERAGE(J33:L33)</f>
        <v>1</v>
      </c>
      <c r="S33" s="80">
        <f>AVERAGE(M33:O33)</f>
        <v>1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U33" s="133"/>
      <c r="AV33" s="133"/>
      <c r="AW33" s="133"/>
      <c r="BV33" s="133"/>
      <c r="BW33" s="133"/>
      <c r="BX33" s="133"/>
    </row>
    <row r="34" spans="1:76" x14ac:dyDescent="0.25">
      <c r="AU34" s="133"/>
      <c r="AV34" s="133"/>
      <c r="AW34" s="133"/>
      <c r="BV34" s="133"/>
      <c r="BW34" s="133"/>
      <c r="BX34" s="133"/>
    </row>
    <row r="35" spans="1:76" x14ac:dyDescent="0.25">
      <c r="AJ35" s="149"/>
      <c r="AK35" s="149"/>
      <c r="AP35" s="116"/>
      <c r="AQ35" s="149"/>
      <c r="AR35" s="149"/>
      <c r="AS35" s="149"/>
      <c r="AT35" s="149"/>
      <c r="AU35" s="149"/>
      <c r="AV35" s="149"/>
      <c r="AW35" s="149"/>
      <c r="BH35" s="149"/>
      <c r="BI35" s="149"/>
      <c r="BJ35" s="149"/>
      <c r="BK35" s="149"/>
      <c r="BU35" s="149"/>
      <c r="BV35" s="149"/>
      <c r="BW35" s="149"/>
      <c r="BX35" s="149"/>
    </row>
    <row r="50" spans="48:48" x14ac:dyDescent="0.25">
      <c r="AV50" s="15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F170-5AFB-429D-B4AF-EF2C7BC34C75}">
  <dimension ref="A1:BF34"/>
  <sheetViews>
    <sheetView workbookViewId="0">
      <selection activeCell="P21" sqref="P21"/>
    </sheetView>
    <sheetView topLeftCell="AC1" workbookViewId="1">
      <selection activeCell="AV26" sqref="AV26"/>
    </sheetView>
    <sheetView workbookViewId="2"/>
  </sheetViews>
  <sheetFormatPr defaultRowHeight="15" outlineLevelCol="1" x14ac:dyDescent="0.25"/>
  <cols>
    <col min="1" max="1" width="33.85546875" style="117" customWidth="1"/>
    <col min="2" max="5" width="12.7109375" style="117" bestFit="1" customWidth="1"/>
    <col min="6" max="35" width="9.140625" style="117"/>
    <col min="36" max="37" width="9.140625" style="115"/>
    <col min="38" max="38" width="27.7109375" style="116" bestFit="1" customWidth="1" outlineLevel="1"/>
    <col min="39" max="39" width="24.28515625" style="116" bestFit="1" customWidth="1" outlineLevel="1"/>
    <col min="40" max="58" width="9.140625" style="115" outlineLevel="1"/>
    <col min="59" max="16384" width="9.140625" style="117"/>
  </cols>
  <sheetData>
    <row r="1" spans="1:56" x14ac:dyDescent="0.25">
      <c r="A1" s="92" t="s">
        <v>1184</v>
      </c>
      <c r="B1" s="112"/>
      <c r="C1" s="112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114"/>
      <c r="AG1" s="114"/>
      <c r="AH1" s="114"/>
      <c r="AI1" s="114">
        <f>'Manual Page'!A14</f>
        <v>45413</v>
      </c>
    </row>
    <row r="2" spans="1:56" ht="15.75" thickBot="1" x14ac:dyDescent="0.3">
      <c r="A2" s="118"/>
      <c r="B2" s="118"/>
      <c r="C2" s="118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</row>
    <row r="3" spans="1:56" ht="15.75" thickTop="1" x14ac:dyDescent="0.25">
      <c r="A3" s="119" t="s">
        <v>1154</v>
      </c>
      <c r="B3" s="119" t="s">
        <v>1171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20"/>
      <c r="AG3" s="120"/>
      <c r="AH3" s="120"/>
      <c r="AI3" s="121"/>
    </row>
    <row r="4" spans="1:56" x14ac:dyDescent="0.25">
      <c r="A4" s="122" t="s">
        <v>1154</v>
      </c>
      <c r="B4" s="122" t="s">
        <v>1154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3"/>
    </row>
    <row r="5" spans="1:56" ht="19.5" x14ac:dyDescent="0.25">
      <c r="A5" s="87" t="s">
        <v>73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</row>
    <row r="6" spans="1:56" x14ac:dyDescent="0.25">
      <c r="A6" s="124" t="s">
        <v>1023</v>
      </c>
      <c r="B6" s="179">
        <f>INDEX(T:AE, 6, MATCH($AI$1, T$5:AE$5, 0))</f>
        <v>0</v>
      </c>
      <c r="C6" s="164">
        <f>INDEX(D:O, 6, MATCH($AI$1, D$5:O$5, 0))</f>
        <v>0.34</v>
      </c>
      <c r="D6" s="138">
        <f>-SUMIF(Export!$AL:$AL,$AN6,Export!Y:Y)/D$9</f>
        <v>0.34</v>
      </c>
      <c r="E6" s="138">
        <f>-SUMIF(Export!$AL:$AL,$AN6,Export!Z:Z)/E$9</f>
        <v>0.34</v>
      </c>
      <c r="F6" s="138">
        <f>-SUMIF(Export!$AL:$AL,$AN6,Export!AA:AA)/F$9</f>
        <v>0.34</v>
      </c>
      <c r="G6" s="138">
        <f>-SUMIF(Export!$AL:$AL,$AN6,Export!AB:AB)/G$9</f>
        <v>0.34</v>
      </c>
      <c r="H6" s="138">
        <f>-SUMIF(Export!$AL:$AL,$AN6,Export!AC:AC)/H$9</f>
        <v>0.33999999999999997</v>
      </c>
      <c r="I6" s="138">
        <f>-SUMIF(Export!$AL:$AL,$AN6,Export!AD:AD)/I$9</f>
        <v>0.34</v>
      </c>
      <c r="J6" s="138">
        <f>-SUMIF(Export!$AL:$AL,$AN6,Export!AE:AE)/J$9</f>
        <v>0.34</v>
      </c>
      <c r="K6" s="138">
        <f>-SUMIF(Export!$AL:$AL,$AN6,Export!AF:AF)/K$9</f>
        <v>0.34</v>
      </c>
      <c r="L6" s="138">
        <f>-SUMIF(Export!$AL:$AL,$AN6,Export!AG:AG)/L$9</f>
        <v>0.34</v>
      </c>
      <c r="M6" s="138">
        <f>-SUMIF(Export!$AL:$AL,$AN6,Export!AH:AH)/M$9</f>
        <v>0.34</v>
      </c>
      <c r="N6" s="138">
        <f>-SUMIF(Export!$AL:$AL,$AN6,Export!AI:AI)/N$9</f>
        <v>0.34</v>
      </c>
      <c r="O6" s="138">
        <f>-SUMIF(Export!$AL:$AL,$AN6,Export!AJ:AJ)/O$9</f>
        <v>0.34</v>
      </c>
      <c r="P6" s="138">
        <f>AVERAGE(D6:F6)</f>
        <v>0.34</v>
      </c>
      <c r="Q6" s="138">
        <f>AVERAGE(G6:I6)</f>
        <v>0.34</v>
      </c>
      <c r="R6" s="138">
        <f>AVERAGE(J6:L6)</f>
        <v>0.34</v>
      </c>
      <c r="S6" s="138">
        <f>AVERAGE(M6:O6)</f>
        <v>0.34</v>
      </c>
      <c r="T6" s="179" t="e">
        <f>+(SUMIFS(Export!$L:$L,Export!$I:$I,$AL13,Export!$E:$E,$AK13)+SUMIFS(Export!$L:$L,Export!$I:$I,$AL13,Export!$E:$E,$AJ13))/T$9</f>
        <v>#DIV/0!</v>
      </c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 t="e">
        <f>AVERAGE(T6:V6)</f>
        <v>#DIV/0!</v>
      </c>
      <c r="AG6" s="179" t="e">
        <f>AVERAGE(W6:Y6)</f>
        <v>#DIV/0!</v>
      </c>
      <c r="AH6" s="179" t="e">
        <f>AVERAGE(Z6:AB6)</f>
        <v>#DIV/0!</v>
      </c>
      <c r="AI6" s="179" t="e">
        <f>AVERAGE(AC6:AE6)</f>
        <v>#DIV/0!</v>
      </c>
      <c r="AN6" s="115" t="s">
        <v>1272</v>
      </c>
    </row>
    <row r="7" spans="1:56" x14ac:dyDescent="0.25">
      <c r="A7" s="124" t="s">
        <v>1026</v>
      </c>
      <c r="B7" s="179">
        <f>INDEX(T:AE, 7, MATCH($AI$1, T$5:AE$5, 0))</f>
        <v>0</v>
      </c>
      <c r="C7" s="164">
        <f>INDEX(D:O, 7, MATCH($AI$1, D$5:O$5, 0))</f>
        <v>0.39</v>
      </c>
      <c r="D7" s="138">
        <f>-SUMIF(Export!$AL:$AL,$AN7,Export!Y:Y)/D$9</f>
        <v>0.39</v>
      </c>
      <c r="E7" s="138">
        <f>-SUMIF(Export!$AL:$AL,$AN7,Export!Z:Z)/E$9</f>
        <v>0.39</v>
      </c>
      <c r="F7" s="138">
        <f>-SUMIF(Export!$AL:$AL,$AN7,Export!AA:AA)/F$9</f>
        <v>0.39</v>
      </c>
      <c r="G7" s="138">
        <f>-SUMIF(Export!$AL:$AL,$AN7,Export!AB:AB)/G$9</f>
        <v>0.39</v>
      </c>
      <c r="H7" s="138">
        <f>-SUMIF(Export!$AL:$AL,$AN7,Export!AC:AC)/H$9</f>
        <v>0.38999999999999996</v>
      </c>
      <c r="I7" s="138">
        <f>-SUMIF(Export!$AL:$AL,$AN7,Export!AD:AD)/I$9</f>
        <v>0.39</v>
      </c>
      <c r="J7" s="138">
        <f>-SUMIF(Export!$AL:$AL,$AN7,Export!AE:AE)/J$9</f>
        <v>0.38999999999999996</v>
      </c>
      <c r="K7" s="138">
        <f>-SUMIF(Export!$AL:$AL,$AN7,Export!AF:AF)/K$9</f>
        <v>0.39</v>
      </c>
      <c r="L7" s="138">
        <f>-SUMIF(Export!$AL:$AL,$AN7,Export!AG:AG)/L$9</f>
        <v>0.39</v>
      </c>
      <c r="M7" s="138">
        <f>-SUMIF(Export!$AL:$AL,$AN7,Export!AH:AH)/M$9</f>
        <v>0.39</v>
      </c>
      <c r="N7" s="138">
        <f>-SUMIF(Export!$AL:$AL,$AN7,Export!AI:AI)/N$9</f>
        <v>0.39</v>
      </c>
      <c r="O7" s="138">
        <f>-SUMIF(Export!$AL:$AL,$AN7,Export!AJ:AJ)/O$9</f>
        <v>0.39</v>
      </c>
      <c r="P7" s="138">
        <f>AVERAGE(D7:F7)</f>
        <v>0.38999999999999996</v>
      </c>
      <c r="Q7" s="138">
        <f>AVERAGE(G7:I7)</f>
        <v>0.38999999999999996</v>
      </c>
      <c r="R7" s="138">
        <f>AVERAGE(J7:L7)</f>
        <v>0.38999999999999996</v>
      </c>
      <c r="S7" s="138">
        <f>AVERAGE(M7:O7)</f>
        <v>0.38999999999999996</v>
      </c>
      <c r="T7" s="179" t="e">
        <f>+SUMIFS(Export!$L:$L,Export!$I:$I,$AL14,Export!$E:$E,$AK14)/T$9</f>
        <v>#DIV/0!</v>
      </c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 t="e">
        <f>AVERAGE(T7:V7)</f>
        <v>#DIV/0!</v>
      </c>
      <c r="AG7" s="179" t="e">
        <f>AVERAGE(W7:Y7)</f>
        <v>#DIV/0!</v>
      </c>
      <c r="AH7" s="179" t="e">
        <f>AVERAGE(Z7:AB7)</f>
        <v>#DIV/0!</v>
      </c>
      <c r="AI7" s="179" t="e">
        <f>AVERAGE(AC7:AE7)</f>
        <v>#DIV/0!</v>
      </c>
      <c r="AN7" s="115" t="s">
        <v>1273</v>
      </c>
    </row>
    <row r="8" spans="1:56" x14ac:dyDescent="0.25">
      <c r="A8" s="124" t="s">
        <v>1014</v>
      </c>
      <c r="B8" s="179">
        <f>INDEX(T:AE, 8, MATCH($AI$1, T$5:AE$5, 0))</f>
        <v>0</v>
      </c>
      <c r="C8" s="164">
        <f>INDEX(D:O, 8, MATCH($AI$1, D$5:O$5, 0))</f>
        <v>0.27</v>
      </c>
      <c r="D8" s="138">
        <f>-SUMIF(Export!$AL:$AL,$AN8,Export!Y:Y)/D$9</f>
        <v>0.27</v>
      </c>
      <c r="E8" s="138">
        <f>-SUMIF(Export!$AL:$AL,$AN8,Export!Z:Z)/E$9</f>
        <v>0.27</v>
      </c>
      <c r="F8" s="138">
        <f>-SUMIF(Export!$AL:$AL,$AN8,Export!AA:AA)/F$9</f>
        <v>0.27</v>
      </c>
      <c r="G8" s="138">
        <f>-SUMIF(Export!$AL:$AL,$AN8,Export!AB:AB)/G$9</f>
        <v>0.27</v>
      </c>
      <c r="H8" s="138">
        <f>-SUMIF(Export!$AL:$AL,$AN8,Export!AC:AC)/H$9</f>
        <v>0.26999999999999996</v>
      </c>
      <c r="I8" s="138">
        <f>-SUMIF(Export!$AL:$AL,$AN8,Export!AD:AD)/I$9</f>
        <v>0.27</v>
      </c>
      <c r="J8" s="138">
        <f>-SUMIF(Export!$AL:$AL,$AN8,Export!AE:AE)/J$9</f>
        <v>0.27</v>
      </c>
      <c r="K8" s="138">
        <f>-SUMIF(Export!$AL:$AL,$AN8,Export!AF:AF)/K$9</f>
        <v>0.27</v>
      </c>
      <c r="L8" s="138">
        <f>-SUMIF(Export!$AL:$AL,$AN8,Export!AG:AG)/L$9</f>
        <v>0.27</v>
      </c>
      <c r="M8" s="138">
        <f>-SUMIF(Export!$AL:$AL,$AN8,Export!AH:AH)/M$9</f>
        <v>0.27</v>
      </c>
      <c r="N8" s="138">
        <f>-SUMIF(Export!$AL:$AL,$AN8,Export!AI:AI)/N$9</f>
        <v>0.27</v>
      </c>
      <c r="O8" s="138">
        <f>-SUMIF(Export!$AL:$AL,$AN8,Export!AJ:AJ)/O$9</f>
        <v>0.27</v>
      </c>
      <c r="P8" s="138">
        <f>AVERAGE(D8:F8)</f>
        <v>0.27</v>
      </c>
      <c r="Q8" s="138">
        <f>AVERAGE(G8:I8)</f>
        <v>0.27</v>
      </c>
      <c r="R8" s="138">
        <f>AVERAGE(J8:L8)</f>
        <v>0.27</v>
      </c>
      <c r="S8" s="138">
        <f>AVERAGE(M8:O8)</f>
        <v>0.27</v>
      </c>
      <c r="T8" s="179" t="e">
        <f>+SUMIFS(Export!$L:$L,Export!$I:$I,$AL15,Export!$E:$E,$AK15)/T$9</f>
        <v>#DIV/0!</v>
      </c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 t="e">
        <f>AVERAGE(T8:V8)</f>
        <v>#DIV/0!</v>
      </c>
      <c r="AG8" s="179" t="e">
        <f>AVERAGE(W8:Y8)</f>
        <v>#DIV/0!</v>
      </c>
      <c r="AH8" s="179" t="e">
        <f>AVERAGE(Z8:AB8)</f>
        <v>#DIV/0!</v>
      </c>
      <c r="AI8" s="179" t="e">
        <f>AVERAGE(AC8:AE8)</f>
        <v>#DIV/0!</v>
      </c>
      <c r="AN8" s="115" t="s">
        <v>1274</v>
      </c>
    </row>
    <row r="9" spans="1:56" x14ac:dyDescent="0.25">
      <c r="A9" s="131" t="s">
        <v>1216</v>
      </c>
      <c r="B9" s="177">
        <f>INDEX(T:AE, 9, MATCH($AI$1, T$5:AE$5, 0))</f>
        <v>0</v>
      </c>
      <c r="C9" s="163">
        <f>INDEX(D:O, 9, MATCH($AI$1, D$5:O$5, 0))</f>
        <v>88631.544293478262</v>
      </c>
      <c r="D9" s="163">
        <f>-SUMIF(Export!$AL:$AL,$AN6,Export!Y:Y)-SUMIF(Export!$AL:$AL,$AN7,Export!Y:Y)-SUMIF(Export!$AL:$AL,$AN8,Export!Y:Y)</f>
        <v>77995.75897826087</v>
      </c>
      <c r="E9" s="163">
        <f>-SUMIF(Export!$AL:$AL,$AN6,Export!Z:Z)-SUMIF(Export!$AL:$AL,$AN7,Export!Z:Z)-SUMIF(Export!$AL:$AL,$AN8,Export!Z:Z)</f>
        <v>88631.544293478262</v>
      </c>
      <c r="F9" s="163">
        <f>-SUMIF(Export!$AL:$AL,$AN6,Export!AA:AA)-SUMIF(Export!$AL:$AL,$AN7,Export!AA:AA)-SUMIF(Export!$AL:$AL,$AN8,Export!AA:AA)</f>
        <v>72677.866320652174</v>
      </c>
      <c r="G9" s="163">
        <f>-SUMIF(Export!$AL:$AL,$AN6,Export!AB:AB)-SUMIF(Export!$AL:$AL,$AN7,Export!AB:AB)-SUMIF(Export!$AL:$AL,$AN8,Export!AB:AB)</f>
        <v>88631.544293478262</v>
      </c>
      <c r="H9" s="163">
        <f>-SUMIF(Export!$AL:$AL,$AN6,Export!AC:AC)-SUMIF(Export!$AL:$AL,$AN7,Export!AC:AC)-SUMIF(Export!$AL:$AL,$AN8,Export!AC:AC)</f>
        <v>86858.913407608721</v>
      </c>
      <c r="I9" s="163">
        <f>-SUMIF(Export!$AL:$AL,$AN6,Export!AD:AD)-SUMIF(Export!$AL:$AL,$AN7,Export!AD:AD)-SUMIF(Export!$AL:$AL,$AN8,Export!AD:AD)</f>
        <v>81541.020750000011</v>
      </c>
      <c r="J9" s="163">
        <f>-SUMIF(Export!$AL:$AL,$AN6,Export!AE:AE)-SUMIF(Export!$AL:$AL,$AN7,Export!AE:AE)-SUMIF(Export!$AL:$AL,$AN8,Export!AE:AE)</f>
        <v>85086.282521739136</v>
      </c>
      <c r="K9" s="163">
        <f>-SUMIF(Export!$AL:$AL,$AN6,Export!AF:AF)-SUMIF(Export!$AL:$AL,$AN7,Export!AF:AF)-SUMIF(Export!$AL:$AL,$AN8,Export!AF:AF)</f>
        <v>83313.651635869581</v>
      </c>
      <c r="L9" s="163">
        <f>-SUMIF(Export!$AL:$AL,$AN6,Export!AG:AG)-SUMIF(Export!$AL:$AL,$AN7,Export!AG:AG)-SUMIF(Export!$AL:$AL,$AN8,Export!AG:AG)</f>
        <v>77995.75897826087</v>
      </c>
      <c r="M9" s="163">
        <f>-SUMIF(Export!$AL:$AL,$AN6,Export!AH:AH)-SUMIF(Export!$AL:$AL,$AN7,Export!AH:AH)-SUMIF(Export!$AL:$AL,$AN8,Export!AH:AH)</f>
        <v>77995.75897826087</v>
      </c>
      <c r="N9" s="163">
        <f>-SUMIF(Export!$AL:$AL,$AN6,Export!AI:AI)-SUMIF(Export!$AL:$AL,$AN7,Export!AI:AI)-SUMIF(Export!$AL:$AL,$AN8,Export!AI:AI)</f>
        <v>74450.497206521744</v>
      </c>
      <c r="O9" s="163">
        <f>-SUMIF(Export!$AL:$AL,$AN6,Export!AJ:AJ)-SUMIF(Export!$AL:$AL,$AN7,Export!AJ:AJ)-SUMIF(Export!$AL:$AL,$AN8,Export!AJ:AJ)</f>
        <v>83313.651635869581</v>
      </c>
      <c r="P9" s="163">
        <f t="shared" ref="P9" si="0">D9+E9+F9</f>
        <v>239305.16959239129</v>
      </c>
      <c r="Q9" s="163">
        <f t="shared" ref="Q9" si="1">G9+H9+I9</f>
        <v>257031.47845108702</v>
      </c>
      <c r="R9" s="163">
        <f t="shared" ref="R9" si="2">J9+K9+L9</f>
        <v>246395.69313586957</v>
      </c>
      <c r="S9" s="163">
        <f t="shared" ref="S9" si="3">M9+N9+O9</f>
        <v>235759.90782065218</v>
      </c>
      <c r="T9" s="177">
        <f>+SUMIFS(Export!$L:$L,Export!$I:$I,$AL13,Export!$E:$E,$AK13)+SUMIFS(Export!$L:$L,Export!$I:$I,$AL13,Export!$E:$E,$AJ13)+SUMIFS(Export!$L:$L,Export!$I:$I,$AL14,Export!$E:$E,$AK14)+SUMIFS(Export!$L:$L,Export!$I:$I,$AL15,Export!$E:$E,$AK15)+SUMIFS(Export!$L:$L,Export!$I:$I,$AL16,Export!$E:$E,$AK16)</f>
        <v>0</v>
      </c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  <c r="AF9" s="177">
        <f t="shared" ref="AF9" si="4">T9+U9+V9</f>
        <v>0</v>
      </c>
      <c r="AG9" s="177">
        <f t="shared" ref="AG9" si="5">W9+X9+Y9</f>
        <v>0</v>
      </c>
      <c r="AH9" s="177">
        <f t="shared" ref="AH9" si="6">Z9+AA9+AB9</f>
        <v>0</v>
      </c>
      <c r="AI9" s="177">
        <f t="shared" ref="AI9" si="7">AC9+AD9+AE9</f>
        <v>0</v>
      </c>
    </row>
    <row r="10" spans="1:56" x14ac:dyDescent="0.25">
      <c r="A10" s="124" t="s">
        <v>1020</v>
      </c>
      <c r="B10" s="180">
        <f>INDEX(T:AE, 10, MATCH($AI$1, T$5:AE$5, 0))</f>
        <v>0</v>
      </c>
      <c r="C10" s="164">
        <f>INDEX(D:O, 10, MATCH($AI$1, D$5:O$5, 0))</f>
        <v>0.25242335444169178</v>
      </c>
      <c r="D10" s="138">
        <f>-SUMIF(Export!$AL:$AL,$AN10,Export!Y:Y)/D12</f>
        <v>0.25242335444169184</v>
      </c>
      <c r="E10" s="138">
        <f>-SUMIF(Export!$AL:$AL,$AN10,Export!Z:Z)/E12</f>
        <v>0.25242335444169178</v>
      </c>
      <c r="F10" s="138">
        <f>-SUMIF(Export!$AL:$AL,$AN10,Export!AA:AA)/F12</f>
        <v>0.25242335444169184</v>
      </c>
      <c r="G10" s="138">
        <f>-SUMIF(Export!$AL:$AL,$AN10,Export!AB:AB)/G12</f>
        <v>0.25242335444169178</v>
      </c>
      <c r="H10" s="138">
        <f>-SUMIF(Export!$AL:$AL,$AN10,Export!AC:AC)/H12</f>
        <v>0.25242335444169178</v>
      </c>
      <c r="I10" s="138">
        <f>-SUMIF(Export!$AL:$AL,$AN10,Export!AD:AD)/I12</f>
        <v>0.25242335444169178</v>
      </c>
      <c r="J10" s="138">
        <f>-SUMIF(Export!$AL:$AL,$AN10,Export!AE:AE)/J12</f>
        <v>0.25242335444169178</v>
      </c>
      <c r="K10" s="138">
        <f>-SUMIF(Export!$AL:$AL,$AN10,Export!AF:AF)/K12</f>
        <v>0.25242335444169184</v>
      </c>
      <c r="L10" s="138">
        <f>-SUMIF(Export!$AL:$AL,$AN10,Export!AG:AG)/L12</f>
        <v>0.25242335444169184</v>
      </c>
      <c r="M10" s="138">
        <f>-SUMIF(Export!$AL:$AL,$AN10,Export!AH:AH)/M12</f>
        <v>0.25242335444169184</v>
      </c>
      <c r="N10" s="138">
        <f>-SUMIF(Export!$AL:$AL,$AN10,Export!AI:AI)/N12</f>
        <v>0.25242335444169178</v>
      </c>
      <c r="O10" s="138">
        <f>-SUMIF(Export!$AL:$AL,$AN10,Export!AJ:AJ)/O12</f>
        <v>0.25242335444169184</v>
      </c>
      <c r="P10" s="138">
        <f>AVERAGE(D10:F10)</f>
        <v>0.25242335444169184</v>
      </c>
      <c r="Q10" s="138">
        <f>AVERAGE(G10:I10)</f>
        <v>0.25242335444169178</v>
      </c>
      <c r="R10" s="138">
        <f>AVERAGE(J10:L10)</f>
        <v>0.25242335444169184</v>
      </c>
      <c r="S10" s="138">
        <f>AVERAGE(M10:O10)</f>
        <v>0.25242335444169184</v>
      </c>
      <c r="T10" s="179" t="e">
        <f>+SUMIFS(Export!$L:$L,Export!$I:$I,$AL18,Export!$E:$E,$AK18)/T$12</f>
        <v>#DIV/0!</v>
      </c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 t="e">
        <f>AVERAGE(T10:V10)</f>
        <v>#DIV/0!</v>
      </c>
      <c r="AG10" s="179" t="e">
        <f>AVERAGE(W10:Y10)</f>
        <v>#DIV/0!</v>
      </c>
      <c r="AH10" s="179" t="e">
        <f>AVERAGE(Z10:AB10)</f>
        <v>#DIV/0!</v>
      </c>
      <c r="AI10" s="179" t="e">
        <f>AVERAGE(AC10:AE10)</f>
        <v>#DIV/0!</v>
      </c>
      <c r="AN10" s="115" t="s">
        <v>1278</v>
      </c>
      <c r="AP10" s="108" t="s">
        <v>1230</v>
      </c>
      <c r="AQ10" s="108" t="s">
        <v>1230</v>
      </c>
      <c r="AR10" s="108" t="s">
        <v>1230</v>
      </c>
      <c r="AT10" s="108" t="s">
        <v>1230</v>
      </c>
      <c r="AU10" s="108" t="s">
        <v>1230</v>
      </c>
      <c r="AV10" s="108" t="s">
        <v>1230</v>
      </c>
      <c r="AX10" s="108" t="s">
        <v>1255</v>
      </c>
      <c r="AY10" s="108" t="s">
        <v>1255</v>
      </c>
      <c r="AZ10" s="108" t="s">
        <v>1255</v>
      </c>
      <c r="BB10" s="108" t="s">
        <v>1255</v>
      </c>
      <c r="BC10" s="108" t="s">
        <v>1255</v>
      </c>
      <c r="BD10" s="108" t="s">
        <v>1255</v>
      </c>
    </row>
    <row r="11" spans="1:56" x14ac:dyDescent="0.25">
      <c r="A11" s="124" t="s">
        <v>1017</v>
      </c>
      <c r="B11" s="180">
        <f>INDEX(T:AE, 11, MATCH($AI$1, T$5:AE$5, 0))</f>
        <v>0</v>
      </c>
      <c r="C11" s="164">
        <f>INDEX(D:O, 11, MATCH($AI$1, D$5:O$5, 0))</f>
        <v>6.3105838610422946E-2</v>
      </c>
      <c r="D11" s="138">
        <f>-SUMIF(Export!$AL:$AL,$AN11,Export!Y:Y)/D12</f>
        <v>6.310583861042296E-2</v>
      </c>
      <c r="E11" s="138">
        <f>-SUMIF(Export!$AL:$AL,$AN11,Export!Z:Z)/E12</f>
        <v>6.3105838610422946E-2</v>
      </c>
      <c r="F11" s="138">
        <f>-SUMIF(Export!$AL:$AL,$AN11,Export!AA:AA)/F12</f>
        <v>6.310583861042296E-2</v>
      </c>
      <c r="G11" s="138">
        <f>-SUMIF(Export!$AL:$AL,$AN11,Export!AB:AB)/G12</f>
        <v>6.3105838610422946E-2</v>
      </c>
      <c r="H11" s="138">
        <f>-SUMIF(Export!$AL:$AL,$AN11,Export!AC:AC)/H12</f>
        <v>6.3105838610422946E-2</v>
      </c>
      <c r="I11" s="138">
        <f>-SUMIF(Export!$AL:$AL,$AN11,Export!AD:AD)/I12</f>
        <v>6.3105838610422946E-2</v>
      </c>
      <c r="J11" s="138">
        <f>-SUMIF(Export!$AL:$AL,$AN11,Export!AE:AE)/J12</f>
        <v>6.3105838610422946E-2</v>
      </c>
      <c r="K11" s="138">
        <f>-SUMIF(Export!$AL:$AL,$AN11,Export!AF:AF)/K12</f>
        <v>6.310583861042296E-2</v>
      </c>
      <c r="L11" s="138">
        <f>-SUMIF(Export!$AL:$AL,$AN11,Export!AG:AG)/L12</f>
        <v>6.310583861042296E-2</v>
      </c>
      <c r="M11" s="138">
        <f>-SUMIF(Export!$AL:$AL,$AN11,Export!AH:AH)/M12</f>
        <v>6.310583861042296E-2</v>
      </c>
      <c r="N11" s="138">
        <f>-SUMIF(Export!$AL:$AL,$AN11,Export!AI:AI)/N12</f>
        <v>6.3105838610422946E-2</v>
      </c>
      <c r="O11" s="138">
        <f>-SUMIF(Export!$AL:$AL,$AN11,Export!AJ:AJ)/O12</f>
        <v>6.310583861042296E-2</v>
      </c>
      <c r="P11" s="138">
        <f>AVERAGE(D11:F11)</f>
        <v>6.310583861042296E-2</v>
      </c>
      <c r="Q11" s="138">
        <f>AVERAGE(G11:I11)</f>
        <v>6.3105838610422946E-2</v>
      </c>
      <c r="R11" s="138">
        <f>AVERAGE(J11:L11)</f>
        <v>6.310583861042296E-2</v>
      </c>
      <c r="S11" s="138">
        <f>AVERAGE(M11:O11)</f>
        <v>6.310583861042296E-2</v>
      </c>
      <c r="T11" s="179" t="e">
        <f>+SUMIFS(Export!$L:$L,Export!$I:$I,$AL19,Export!$E:$E,$AK19)/T$12</f>
        <v>#DIV/0!</v>
      </c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 t="e">
        <f>AVERAGE(T11:V11)</f>
        <v>#DIV/0!</v>
      </c>
      <c r="AG11" s="179" t="e">
        <f>AVERAGE(W11:Y11)</f>
        <v>#DIV/0!</v>
      </c>
      <c r="AH11" s="179" t="e">
        <f>AVERAGE(Z11:AB11)</f>
        <v>#DIV/0!</v>
      </c>
      <c r="AI11" s="179" t="e">
        <f>AVERAGE(AC11:AE11)</f>
        <v>#DIV/0!</v>
      </c>
      <c r="AN11" s="115" t="s">
        <v>1279</v>
      </c>
      <c r="AP11" s="108" t="s">
        <v>1159</v>
      </c>
      <c r="AQ11" s="108" t="s">
        <v>1159</v>
      </c>
      <c r="AR11" s="108" t="s">
        <v>1159</v>
      </c>
      <c r="AT11" s="108" t="s">
        <v>1160</v>
      </c>
      <c r="AU11" s="108" t="s">
        <v>1160</v>
      </c>
      <c r="AV11" s="108" t="s">
        <v>1160</v>
      </c>
      <c r="AX11" s="108" t="s">
        <v>1159</v>
      </c>
      <c r="AY11" s="108" t="s">
        <v>1159</v>
      </c>
      <c r="AZ11" s="108" t="s">
        <v>1159</v>
      </c>
      <c r="BB11" s="108" t="s">
        <v>1160</v>
      </c>
      <c r="BC11" s="108" t="s">
        <v>1160</v>
      </c>
      <c r="BD11" s="108" t="s">
        <v>1160</v>
      </c>
    </row>
    <row r="12" spans="1:56" x14ac:dyDescent="0.25">
      <c r="A12" s="131" t="s">
        <v>1217</v>
      </c>
      <c r="B12" s="177">
        <f>INDEX(T:AE, 12, MATCH($AI$1, T$5:AE$5, 0))</f>
        <v>0</v>
      </c>
      <c r="C12" s="163">
        <f>INDEX(D:O, 12, MATCH($AI$1, D$5:O$5, 0))</f>
        <v>129489.15190217389</v>
      </c>
      <c r="D12" s="163">
        <f>-SUMIF(Export!$AL:$AL,$AN10,Export!Y:Y)-SUMIF(Export!$AL:$AL,$AN11,Export!Y:Y)+D9</f>
        <v>113950.45367391304</v>
      </c>
      <c r="E12" s="163">
        <f>-SUMIF(Export!$AL:$AL,$AN10,Export!Z:Z)-SUMIF(Export!$AL:$AL,$AN11,Export!Z:Z)+E9</f>
        <v>129489.15190217389</v>
      </c>
      <c r="F12" s="163">
        <f>-SUMIF(Export!$AL:$AL,$AN10,Export!AA:AA)-SUMIF(Export!$AL:$AL,$AN11,Export!AA:AA)+F9</f>
        <v>106181.1045597826</v>
      </c>
      <c r="G12" s="163">
        <f>-SUMIF(Export!$AL:$AL,$AN10,Export!AB:AB)-SUMIF(Export!$AL:$AL,$AN11,Export!AB:AB)+G9</f>
        <v>129489.15190217389</v>
      </c>
      <c r="H12" s="163">
        <f>-SUMIF(Export!$AL:$AL,$AN10,Export!AC:AC)-SUMIF(Export!$AL:$AL,$AN11,Export!AC:AC)+H9</f>
        <v>126899.36886413046</v>
      </c>
      <c r="I12" s="163">
        <f>-SUMIF(Export!$AL:$AL,$AN10,Export!AD:AD)-SUMIF(Export!$AL:$AL,$AN11,Export!AD:AD)+I9</f>
        <v>119130.01974999999</v>
      </c>
      <c r="J12" s="163">
        <f>-SUMIF(Export!$AL:$AL,$AN10,Export!AE:AE)-SUMIF(Export!$AL:$AL,$AN11,Export!AE:AE)+J9</f>
        <v>124309.58582608694</v>
      </c>
      <c r="K12" s="163">
        <f>-SUMIF(Export!$AL:$AL,$AN10,Export!AF:AF)-SUMIF(Export!$AL:$AL,$AN11,Export!AF:AF)+K9</f>
        <v>121719.8027880435</v>
      </c>
      <c r="L12" s="163">
        <f>-SUMIF(Export!$AL:$AL,$AN10,Export!AG:AG)-SUMIF(Export!$AL:$AL,$AN11,Export!AG:AG)+L9</f>
        <v>113950.45367391304</v>
      </c>
      <c r="M12" s="163">
        <f>-SUMIF(Export!$AL:$AL,$AN10,Export!AH:AH)-SUMIF(Export!$AL:$AL,$AN11,Export!AH:AH)+M9</f>
        <v>113950.45367391304</v>
      </c>
      <c r="N12" s="163">
        <f>-SUMIF(Export!$AL:$AL,$AN10,Export!AI:AI)-SUMIF(Export!$AL:$AL,$AN11,Export!AI:AI)+N9</f>
        <v>108770.88759782608</v>
      </c>
      <c r="O12" s="163">
        <f>-SUMIF(Export!$AL:$AL,$AN10,Export!AJ:AJ)-SUMIF(Export!$AL:$AL,$AN11,Export!AJ:AJ)+O9</f>
        <v>121719.8027880435</v>
      </c>
      <c r="P12" s="163">
        <f t="shared" ref="P12" si="8">D12+E12+F12</f>
        <v>349620.71013586957</v>
      </c>
      <c r="Q12" s="163">
        <f t="shared" ref="Q12" si="9">G12+H12+I12</f>
        <v>375518.54051630432</v>
      </c>
      <c r="R12" s="163">
        <f t="shared" ref="R12" si="10">J12+K12+L12</f>
        <v>359979.84228804347</v>
      </c>
      <c r="S12" s="163">
        <f t="shared" ref="S12" si="11">M12+N12+O12</f>
        <v>344441.14405978261</v>
      </c>
      <c r="T12" s="177">
        <f>T9+SUMIFS(Export!$L:$L,Export!$I:$I,$AL18,Export!$E:$E,$AK18)+SUMIFS(Export!$L:$L,Export!$I:$I,$AL19,Export!$E:$E,$AK19)</f>
        <v>0</v>
      </c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>
        <f t="shared" ref="AF12" si="12">T12+U12+V12</f>
        <v>0</v>
      </c>
      <c r="AG12" s="177">
        <f t="shared" ref="AG12" si="13">W12+X12+Y12</f>
        <v>0</v>
      </c>
      <c r="AH12" s="177">
        <f t="shared" ref="AH12" si="14">Z12+AA12+AB12</f>
        <v>0</v>
      </c>
      <c r="AI12" s="177">
        <f t="shared" ref="AI12" si="15">AC12+AD12+AE12</f>
        <v>0</v>
      </c>
      <c r="AP12" s="108" t="s">
        <v>1233</v>
      </c>
      <c r="AQ12" s="108" t="s">
        <v>1256</v>
      </c>
      <c r="AR12" s="108" t="s">
        <v>1257</v>
      </c>
      <c r="AT12" s="108" t="s">
        <v>1233</v>
      </c>
      <c r="AU12" s="108" t="s">
        <v>1256</v>
      </c>
      <c r="AV12" s="108" t="s">
        <v>1257</v>
      </c>
      <c r="AX12" s="108" t="s">
        <v>1233</v>
      </c>
      <c r="AY12" s="108" t="s">
        <v>1256</v>
      </c>
      <c r="AZ12" s="108" t="s">
        <v>1257</v>
      </c>
      <c r="BB12" s="108" t="s">
        <v>1233</v>
      </c>
      <c r="BC12" s="108" t="s">
        <v>1256</v>
      </c>
      <c r="BD12" s="108" t="s">
        <v>1257</v>
      </c>
    </row>
    <row r="13" spans="1:56" x14ac:dyDescent="0.25">
      <c r="A13" s="124" t="s">
        <v>1000</v>
      </c>
      <c r="B13" s="180">
        <f>INDEX(T:AE, 13, MATCH($AI$1, T$5:AE$5, 0))</f>
        <v>0</v>
      </c>
      <c r="C13" s="164">
        <f>INDEX(D:O, 13, MATCH($AI$1, D$5:O$5, 0))</f>
        <v>0.67</v>
      </c>
      <c r="D13" s="164">
        <f>(-SUMIF(Export!$AL:$AL,$AN6,Export!Y:Y)-SUMIF(Export!$AL:$AL,$AN13,Export!Y:Y))/-SUMIF(Export!$AL:$AL,$AN6,Export!Y:Y)</f>
        <v>0.67</v>
      </c>
      <c r="E13" s="164">
        <f>(-SUMIF(Export!$AL:$AL,$AN6,Export!Z:Z)-SUMIF(Export!$AL:$AL,$AN13,Export!Z:Z))/-SUMIF(Export!$AL:$AL,$AN6,Export!Z:Z)</f>
        <v>0.67</v>
      </c>
      <c r="F13" s="164">
        <f>(-SUMIF(Export!$AL:$AL,$AN6,Export!AA:AA)-SUMIF(Export!$AL:$AL,$AN13,Export!AA:AA))/-SUMIF(Export!$AL:$AL,$AN6,Export!AA:AA)</f>
        <v>0.66999999999999993</v>
      </c>
      <c r="G13" s="164">
        <f>(-SUMIF(Export!$AL:$AL,$AN6,Export!AB:AB)-SUMIF(Export!$AL:$AL,$AN13,Export!AB:AB))/-SUMIF(Export!$AL:$AL,$AN6,Export!AB:AB)</f>
        <v>0.67</v>
      </c>
      <c r="H13" s="164">
        <f>(-SUMIF(Export!$AL:$AL,$AN6,Export!AC:AC)-SUMIF(Export!$AL:$AL,$AN13,Export!AC:AC))/-SUMIF(Export!$AL:$AL,$AN6,Export!AC:AC)</f>
        <v>0.67</v>
      </c>
      <c r="I13" s="164">
        <f>(-SUMIF(Export!$AL:$AL,$AN6,Export!AD:AD)-SUMIF(Export!$AL:$AL,$AN13,Export!AD:AD))/-SUMIF(Export!$AL:$AL,$AN6,Export!AD:AD)</f>
        <v>0.67</v>
      </c>
      <c r="J13" s="164">
        <f>(-SUMIF(Export!$AL:$AL,$AN6,Export!AE:AE)-SUMIF(Export!$AL:$AL,$AN13,Export!AE:AE))/-SUMIF(Export!$AL:$AL,$AN6,Export!AE:AE)</f>
        <v>0.67</v>
      </c>
      <c r="K13" s="164">
        <f>(-SUMIF(Export!$AL:$AL,$AN6,Export!AF:AF)-SUMIF(Export!$AL:$AL,$AN13,Export!AF:AF))/-SUMIF(Export!$AL:$AL,$AN6,Export!AF:AF)</f>
        <v>0.67</v>
      </c>
      <c r="L13" s="164">
        <f>(-SUMIF(Export!$AL:$AL,$AN6,Export!AG:AG)-SUMIF(Export!$AL:$AL,$AN13,Export!AG:AG))/-SUMIF(Export!$AL:$AL,$AN6,Export!AG:AG)</f>
        <v>0.67</v>
      </c>
      <c r="M13" s="164">
        <f>(-SUMIF(Export!$AL:$AL,$AN6,Export!AH:AH)-SUMIF(Export!$AL:$AL,$AN13,Export!AH:AH))/-SUMIF(Export!$AL:$AL,$AN6,Export!AH:AH)</f>
        <v>0.67</v>
      </c>
      <c r="N13" s="164">
        <f>(-SUMIF(Export!$AL:$AL,$AN6,Export!AI:AI)-SUMIF(Export!$AL:$AL,$AN13,Export!AI:AI))/-SUMIF(Export!$AL:$AL,$AN6,Export!AI:AI)</f>
        <v>0.67</v>
      </c>
      <c r="O13" s="164">
        <f>(-SUMIF(Export!$AL:$AL,$AN6,Export!AJ:AJ)-SUMIF(Export!$AL:$AL,$AN13,Export!AJ:AJ))/-SUMIF(Export!$AL:$AL,$AN6,Export!AJ:AJ)</f>
        <v>0.67</v>
      </c>
      <c r="P13" s="138">
        <f t="shared" ref="P13:P20" si="16">AVERAGE(D13:F13)</f>
        <v>0.66999999999999993</v>
      </c>
      <c r="Q13" s="138">
        <f t="shared" ref="Q13:Q20" si="17">AVERAGE(G13:I13)</f>
        <v>0.67</v>
      </c>
      <c r="R13" s="138">
        <f t="shared" ref="R13:R20" si="18">AVERAGE(J13:L13)</f>
        <v>0.67</v>
      </c>
      <c r="S13" s="138">
        <f t="shared" ref="S13:S20" si="19">AVERAGE(M13:O13)</f>
        <v>0.67</v>
      </c>
      <c r="T13" s="179" t="e">
        <f>+(SUMIFS(Export!$L:$L,Export!$I:$I,$AL13,Export!$E:$E,$AK13)+SUMIFS(Export!$L:$L,Export!$I:$I,$AL13,Export!$E:$E,$AJ13)++SUMIFS(Export!$L:$L,Export!$I:$I,$AM13,Export!$E:$E,$AK13))/(SUMIFS(Export!$L:$L,Export!$I:$I,$AL13,Export!$E:$E,$AK13)+SUMIFS(Export!$L:$L,Export!$I:$I,$AL13,Export!$E:$E,$AJ13))</f>
        <v>#DIV/0!</v>
      </c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 t="e">
        <f t="shared" ref="AF13:AF20" si="20">AVERAGE(T13:V13)</f>
        <v>#DIV/0!</v>
      </c>
      <c r="AG13" s="179" t="e">
        <f t="shared" ref="AG13:AG20" si="21">AVERAGE(W13:Y13)</f>
        <v>#DIV/0!</v>
      </c>
      <c r="AH13" s="179" t="e">
        <f t="shared" ref="AH13:AH20" si="22">AVERAGE(Z13:AB13)</f>
        <v>#DIV/0!</v>
      </c>
      <c r="AI13" s="179" t="e">
        <f t="shared" ref="AI13:AI20" si="23">AVERAGE(AC13:AE13)</f>
        <v>#DIV/0!</v>
      </c>
      <c r="AJ13" s="132">
        <v>172</v>
      </c>
      <c r="AK13" s="132">
        <v>142</v>
      </c>
      <c r="AL13" s="116" t="s">
        <v>1023</v>
      </c>
      <c r="AM13" s="116" t="s">
        <v>1000</v>
      </c>
      <c r="AN13" s="115" t="s">
        <v>1281</v>
      </c>
      <c r="AP13" s="133">
        <f>+SUMIFS(Export!$L:$L,Export!$I:$I,$AL13,Export!$E:$E,$AK13)+SUMIFS(Export!$L:$L,Export!$I:$I,$AL13,Export!$E:$E,$AJ13)</f>
        <v>0</v>
      </c>
      <c r="AQ13" s="133">
        <f>+SUMIFS(Export!$L:$L,Export!$I:$I,$AM13,Export!$E:$E,$AK13)</f>
        <v>0</v>
      </c>
      <c r="AR13" s="133">
        <f>AP13+AQ13</f>
        <v>0</v>
      </c>
      <c r="AT13" s="133">
        <f>SUMIF(Export!$AL:$AL,$AN6,Export!Y:Y)</f>
        <v>-26518.558052608696</v>
      </c>
      <c r="AU13" s="133">
        <f>SUMIF(Export!$AL:$AL,$AN13,Export!Y:Y)</f>
        <v>8751.1241573608695</v>
      </c>
      <c r="AV13" s="133">
        <f>SUM(AT13:AU13)</f>
        <v>-17767.433895247828</v>
      </c>
      <c r="AW13" s="134"/>
      <c r="AX13" s="133"/>
      <c r="AY13" s="133"/>
      <c r="AZ13" s="133"/>
      <c r="BB13" s="133"/>
      <c r="BC13" s="133"/>
      <c r="BD13" s="133"/>
    </row>
    <row r="14" spans="1:56" x14ac:dyDescent="0.25">
      <c r="A14" s="124" t="s">
        <v>1004</v>
      </c>
      <c r="B14" s="180">
        <f>INDEX(T:AE, 14, MATCH($AI$1, T$5:AE$5, 0))</f>
        <v>0</v>
      </c>
      <c r="C14" s="164">
        <f>INDEX(D:O, 14, MATCH($AI$1, D$5:O$5, 0))</f>
        <v>0.67</v>
      </c>
      <c r="D14" s="164">
        <f>(-SUMIF(Export!$AL:$AL,$AN7,Export!Y:Y)-SUMIF(Export!$AL:$AL,$AN14,Export!Y:Y))/-SUMIF(Export!$AL:$AL,$AN7,Export!Y:Y)</f>
        <v>0.66999999999999993</v>
      </c>
      <c r="E14" s="164">
        <f>(-SUMIF(Export!$AL:$AL,$AN7,Export!Z:Z)-SUMIF(Export!$AL:$AL,$AN14,Export!Z:Z))/-SUMIF(Export!$AL:$AL,$AN7,Export!Z:Z)</f>
        <v>0.67</v>
      </c>
      <c r="F14" s="164">
        <f>(-SUMIF(Export!$AL:$AL,$AN7,Export!AA:AA)-SUMIF(Export!$AL:$AL,$AN14,Export!AA:AA))/-SUMIF(Export!$AL:$AL,$AN7,Export!AA:AA)</f>
        <v>0.67</v>
      </c>
      <c r="G14" s="164">
        <f>(-SUMIF(Export!$AL:$AL,$AN7,Export!AB:AB)-SUMIF(Export!$AL:$AL,$AN14,Export!AB:AB))/-SUMIF(Export!$AL:$AL,$AN7,Export!AB:AB)</f>
        <v>0.67</v>
      </c>
      <c r="H14" s="164">
        <f>(-SUMIF(Export!$AL:$AL,$AN7,Export!AC:AC)-SUMIF(Export!$AL:$AL,$AN14,Export!AC:AC))/-SUMIF(Export!$AL:$AL,$AN7,Export!AC:AC)</f>
        <v>0.67</v>
      </c>
      <c r="I14" s="164">
        <f>(-SUMIF(Export!$AL:$AL,$AN7,Export!AD:AD)-SUMIF(Export!$AL:$AL,$AN14,Export!AD:AD))/-SUMIF(Export!$AL:$AL,$AN7,Export!AD:AD)</f>
        <v>0.67</v>
      </c>
      <c r="J14" s="164">
        <f>(-SUMIF(Export!$AL:$AL,$AN7,Export!AE:AE)-SUMIF(Export!$AL:$AL,$AN14,Export!AE:AE))/-SUMIF(Export!$AL:$AL,$AN7,Export!AE:AE)</f>
        <v>0.66999999999999993</v>
      </c>
      <c r="K14" s="164">
        <f>(-SUMIF(Export!$AL:$AL,$AN7,Export!AF:AF)-SUMIF(Export!$AL:$AL,$AN14,Export!AF:AF))/-SUMIF(Export!$AL:$AL,$AN7,Export!AF:AF)</f>
        <v>0.66999999999999993</v>
      </c>
      <c r="L14" s="164">
        <f>(-SUMIF(Export!$AL:$AL,$AN7,Export!AG:AG)-SUMIF(Export!$AL:$AL,$AN14,Export!AG:AG))/-SUMIF(Export!$AL:$AL,$AN7,Export!AG:AG)</f>
        <v>0.66999999999999993</v>
      </c>
      <c r="M14" s="164">
        <f>(-SUMIF(Export!$AL:$AL,$AN7,Export!AH:AH)-SUMIF(Export!$AL:$AL,$AN14,Export!AH:AH))/-SUMIF(Export!$AL:$AL,$AN7,Export!AH:AH)</f>
        <v>0.66999999999999993</v>
      </c>
      <c r="N14" s="164">
        <f>(-SUMIF(Export!$AL:$AL,$AN7,Export!AI:AI)-SUMIF(Export!$AL:$AL,$AN14,Export!AI:AI))/-SUMIF(Export!$AL:$AL,$AN7,Export!AI:AI)</f>
        <v>0.67000000000000015</v>
      </c>
      <c r="O14" s="164">
        <f>(-SUMIF(Export!$AL:$AL,$AN7,Export!AJ:AJ)-SUMIF(Export!$AL:$AL,$AN14,Export!AJ:AJ))/-SUMIF(Export!$AL:$AL,$AN7,Export!AJ:AJ)</f>
        <v>0.66999999999999993</v>
      </c>
      <c r="P14" s="138">
        <f t="shared" si="16"/>
        <v>0.66999999999999993</v>
      </c>
      <c r="Q14" s="138">
        <f t="shared" si="17"/>
        <v>0.67</v>
      </c>
      <c r="R14" s="138">
        <f t="shared" si="18"/>
        <v>0.66999999999999993</v>
      </c>
      <c r="S14" s="138">
        <f t="shared" si="19"/>
        <v>0.66999999999999993</v>
      </c>
      <c r="T14" s="179" t="e">
        <f>(SUMIFS(Export!$L:$L,Export!$I:$I,$AL14,Export!$E:$E,$AK14)+SUMIFS(Export!$L:$L,Export!$I:$I,$AM14,Export!$E:$E,$AK14))/SUMIFS(Export!$L:$L,Export!$I:$I,$AL14,Export!$E:$E,$AK14)</f>
        <v>#DIV/0!</v>
      </c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 t="e">
        <f t="shared" si="20"/>
        <v>#DIV/0!</v>
      </c>
      <c r="AG14" s="179" t="e">
        <f t="shared" si="21"/>
        <v>#DIV/0!</v>
      </c>
      <c r="AH14" s="179" t="e">
        <f t="shared" si="22"/>
        <v>#DIV/0!</v>
      </c>
      <c r="AI14" s="179" t="e">
        <f t="shared" si="23"/>
        <v>#DIV/0!</v>
      </c>
      <c r="AK14" s="132">
        <v>142</v>
      </c>
      <c r="AL14" s="116" t="s">
        <v>1026</v>
      </c>
      <c r="AM14" s="116" t="s">
        <v>1004</v>
      </c>
      <c r="AN14" s="115" t="s">
        <v>1282</v>
      </c>
      <c r="AP14" s="133">
        <f>+SUMIFS(Export!$L:$L,Export!$I:$I,$AL14,Export!$E:$E,$AK14)</f>
        <v>0</v>
      </c>
      <c r="AQ14" s="133">
        <f>+SUMIFS(Export!$L:$L,Export!$I:$I,$AM14,Export!$E:$E,$AK14)</f>
        <v>0</v>
      </c>
      <c r="AR14" s="133">
        <f t="shared" ref="AR14:AR19" si="24">AP14+AQ14</f>
        <v>0</v>
      </c>
      <c r="AT14" s="133">
        <f>SUMIF(Export!$AL:$AL,$AN7,Export!Y:Y)</f>
        <v>-30418.346001521739</v>
      </c>
      <c r="AU14" s="133">
        <f>SUMIF(Export!$AL:$AL,$AN14,Export!Y:Y)</f>
        <v>10038.054180502173</v>
      </c>
      <c r="AV14" s="133">
        <f t="shared" ref="AV14:AV15" si="25">SUM(AT14:AU14)</f>
        <v>-20380.291821019564</v>
      </c>
      <c r="AX14" s="133"/>
      <c r="AY14" s="133"/>
      <c r="AZ14" s="133"/>
      <c r="BB14" s="133"/>
      <c r="BC14" s="133"/>
      <c r="BD14" s="133"/>
    </row>
    <row r="15" spans="1:56" x14ac:dyDescent="0.25">
      <c r="A15" s="124" t="s">
        <v>985</v>
      </c>
      <c r="B15" s="180">
        <f>INDEX(T:AE, 15, MATCH($AI$1, T$5:AE$5, 0))</f>
        <v>0</v>
      </c>
      <c r="C15" s="164">
        <f>INDEX(D:O, 15, MATCH($AI$1, D$5:O$5, 0))</f>
        <v>0.67</v>
      </c>
      <c r="D15" s="164">
        <f>(-SUMIF(Export!$AL:$AL,$AN8,Export!Y:Y)-SUMIF(Export!$AL:$AL,$AN15,Export!Y:Y))/-SUMIF(Export!$AL:$AL,$AN8,Export!Y:Y)</f>
        <v>0.67</v>
      </c>
      <c r="E15" s="164">
        <f>(-SUMIF(Export!$AL:$AL,$AN8,Export!Z:Z)-SUMIF(Export!$AL:$AL,$AN15,Export!Z:Z))/-SUMIF(Export!$AL:$AL,$AN8,Export!Z:Z)</f>
        <v>0.67</v>
      </c>
      <c r="F15" s="164">
        <f>(-SUMIF(Export!$AL:$AL,$AN8,Export!AA:AA)-SUMIF(Export!$AL:$AL,$AN15,Export!AA:AA))/-SUMIF(Export!$AL:$AL,$AN8,Export!AA:AA)</f>
        <v>0.67</v>
      </c>
      <c r="G15" s="164">
        <f>(-SUMIF(Export!$AL:$AL,$AN8,Export!AB:AB)-SUMIF(Export!$AL:$AL,$AN15,Export!AB:AB))/-SUMIF(Export!$AL:$AL,$AN8,Export!AB:AB)</f>
        <v>0.67</v>
      </c>
      <c r="H15" s="164">
        <f>(-SUMIF(Export!$AL:$AL,$AN8,Export!AC:AC)-SUMIF(Export!$AL:$AL,$AN15,Export!AC:AC))/-SUMIF(Export!$AL:$AL,$AN8,Export!AC:AC)</f>
        <v>0.67</v>
      </c>
      <c r="I15" s="164">
        <f>(-SUMIF(Export!$AL:$AL,$AN8,Export!AD:AD)-SUMIF(Export!$AL:$AL,$AN15,Export!AD:AD))/-SUMIF(Export!$AL:$AL,$AN8,Export!AD:AD)</f>
        <v>0.67</v>
      </c>
      <c r="J15" s="164">
        <f>(-SUMIF(Export!$AL:$AL,$AN8,Export!AE:AE)-SUMIF(Export!$AL:$AL,$AN15,Export!AE:AE))/-SUMIF(Export!$AL:$AL,$AN8,Export!AE:AE)</f>
        <v>0.67</v>
      </c>
      <c r="K15" s="164">
        <f>(-SUMIF(Export!$AL:$AL,$AN8,Export!AF:AF)-SUMIF(Export!$AL:$AL,$AN15,Export!AF:AF))/-SUMIF(Export!$AL:$AL,$AN8,Export!AF:AF)</f>
        <v>0.67</v>
      </c>
      <c r="L15" s="164">
        <f>(-SUMIF(Export!$AL:$AL,$AN8,Export!AG:AG)-SUMIF(Export!$AL:$AL,$AN15,Export!AG:AG))/-SUMIF(Export!$AL:$AL,$AN8,Export!AG:AG)</f>
        <v>0.67</v>
      </c>
      <c r="M15" s="164">
        <f>(-SUMIF(Export!$AL:$AL,$AN8,Export!AH:AH)-SUMIF(Export!$AL:$AL,$AN15,Export!AH:AH))/-SUMIF(Export!$AL:$AL,$AN8,Export!AH:AH)</f>
        <v>0.67</v>
      </c>
      <c r="N15" s="164">
        <f>(-SUMIF(Export!$AL:$AL,$AN8,Export!AI:AI)-SUMIF(Export!$AL:$AL,$AN15,Export!AI:AI))/-SUMIF(Export!$AL:$AL,$AN8,Export!AI:AI)</f>
        <v>0.67000000000000015</v>
      </c>
      <c r="O15" s="164">
        <f>(-SUMIF(Export!$AL:$AL,$AN8,Export!AJ:AJ)-SUMIF(Export!$AL:$AL,$AN15,Export!AJ:AJ))/-SUMIF(Export!$AL:$AL,$AN8,Export!AJ:AJ)</f>
        <v>0.67</v>
      </c>
      <c r="P15" s="138">
        <f t="shared" si="16"/>
        <v>0.67</v>
      </c>
      <c r="Q15" s="138">
        <f t="shared" si="17"/>
        <v>0.67</v>
      </c>
      <c r="R15" s="138">
        <f t="shared" si="18"/>
        <v>0.67</v>
      </c>
      <c r="S15" s="138">
        <f t="shared" si="19"/>
        <v>0.67</v>
      </c>
      <c r="T15" s="179" t="e">
        <f>(SUMIFS(Export!$L:$L,Export!$I:$I,$AL15,Export!$E:$E,$AK15)+SUMIFS(Export!$L:$L,Export!$I:$I,$AM15,Export!$E:$E,$AK15))/SUMIFS(Export!$L:$L,Export!$I:$I,$AL15,Export!$E:$E,$AK15)</f>
        <v>#DIV/0!</v>
      </c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 t="e">
        <f t="shared" si="20"/>
        <v>#DIV/0!</v>
      </c>
      <c r="AG15" s="179" t="e">
        <f t="shared" si="21"/>
        <v>#DIV/0!</v>
      </c>
      <c r="AH15" s="179" t="e">
        <f t="shared" si="22"/>
        <v>#DIV/0!</v>
      </c>
      <c r="AI15" s="179" t="e">
        <f t="shared" si="23"/>
        <v>#DIV/0!</v>
      </c>
      <c r="AK15" s="132">
        <v>142</v>
      </c>
      <c r="AL15" s="116" t="s">
        <v>1014</v>
      </c>
      <c r="AM15" s="116" t="s">
        <v>985</v>
      </c>
      <c r="AN15" s="115" t="s">
        <v>1283</v>
      </c>
      <c r="AP15" s="133">
        <f>+SUMIFS(Export!$L:$L,Export!$I:$I,$AL15,Export!$E:$E,$AK15)</f>
        <v>0</v>
      </c>
      <c r="AQ15" s="133">
        <f>+SUMIFS(Export!$L:$L,Export!$I:$I,$AM15,Export!$E:$E,$AK15)</f>
        <v>0</v>
      </c>
      <c r="AR15" s="133">
        <f t="shared" si="24"/>
        <v>0</v>
      </c>
      <c r="AT15" s="133">
        <f>SUMIF(Export!$AL:$AL,$AN8,Export!Y:Y)</f>
        <v>-21058.854924130435</v>
      </c>
      <c r="AU15" s="133">
        <f>SUMIF(Export!$AL:$AL,$AN15,Export!Y:Y)</f>
        <v>6949.4221249630436</v>
      </c>
      <c r="AV15" s="133">
        <f t="shared" si="25"/>
        <v>-14109.432799167393</v>
      </c>
      <c r="AW15" s="137"/>
      <c r="AX15" s="133"/>
      <c r="AY15" s="133"/>
      <c r="AZ15" s="133"/>
      <c r="BB15" s="133"/>
      <c r="BC15" s="133"/>
      <c r="BD15" s="133"/>
    </row>
    <row r="16" spans="1:56" x14ac:dyDescent="0.25">
      <c r="A16" s="124" t="s">
        <v>997</v>
      </c>
      <c r="B16" s="180">
        <f>INDEX(T:AE, 16, MATCH($AI$1, T$5:AE$5, 0))</f>
        <v>0</v>
      </c>
      <c r="C16" s="164">
        <f>INDEX(D:O, 16, MATCH($AI$1, D$5:O$5, 0))</f>
        <v>0</v>
      </c>
      <c r="D16" s="164">
        <f>0</f>
        <v>0</v>
      </c>
      <c r="E16" s="164">
        <f>0</f>
        <v>0</v>
      </c>
      <c r="F16" s="164">
        <f>0</f>
        <v>0</v>
      </c>
      <c r="G16" s="164">
        <f>0</f>
        <v>0</v>
      </c>
      <c r="H16" s="164">
        <f>0</f>
        <v>0</v>
      </c>
      <c r="I16" s="164">
        <f>0</f>
        <v>0</v>
      </c>
      <c r="J16" s="164">
        <f>0</f>
        <v>0</v>
      </c>
      <c r="K16" s="164">
        <f>0</f>
        <v>0</v>
      </c>
      <c r="L16" s="164">
        <f>0</f>
        <v>0</v>
      </c>
      <c r="M16" s="164">
        <f>0</f>
        <v>0</v>
      </c>
      <c r="N16" s="164">
        <f>0</f>
        <v>0</v>
      </c>
      <c r="O16" s="164">
        <f>0</f>
        <v>0</v>
      </c>
      <c r="P16" s="138">
        <f t="shared" si="16"/>
        <v>0</v>
      </c>
      <c r="Q16" s="138">
        <f t="shared" si="17"/>
        <v>0</v>
      </c>
      <c r="R16" s="138">
        <f t="shared" si="18"/>
        <v>0</v>
      </c>
      <c r="S16" s="138">
        <f t="shared" si="19"/>
        <v>0</v>
      </c>
      <c r="T16" s="179" t="e">
        <f>(SUMIFS(Export!$L:$L,Export!$I:$I,$AL16,Export!$E:$E,$AK16)+SUMIFS(Export!$L:$L,Export!$I:$I,$AM16,Export!$E:$E,$AK16))/SUMIFS(Export!$L:$L,Export!$I:$I,$AL16,Export!$E:$E,$AK16)</f>
        <v>#DIV/0!</v>
      </c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 t="e">
        <f t="shared" si="20"/>
        <v>#DIV/0!</v>
      </c>
      <c r="AG16" s="179" t="e">
        <f t="shared" si="21"/>
        <v>#DIV/0!</v>
      </c>
      <c r="AH16" s="179" t="e">
        <f t="shared" si="22"/>
        <v>#DIV/0!</v>
      </c>
      <c r="AI16" s="179" t="e">
        <f t="shared" si="23"/>
        <v>#DIV/0!</v>
      </c>
      <c r="AK16" s="132">
        <v>142</v>
      </c>
      <c r="AM16" s="116" t="s">
        <v>997</v>
      </c>
      <c r="AP16" s="133">
        <f>+SUMIFS(Export!$L:$L,Export!$I:$I,$AL16,Export!$E:$E,$AK16)</f>
        <v>0</v>
      </c>
      <c r="AQ16" s="133">
        <f>+SUMIFS(Export!$L:$L,Export!$I:$I,$AM16,Export!$E:$E,$AK16)</f>
        <v>0</v>
      </c>
      <c r="AR16" s="133">
        <f t="shared" si="24"/>
        <v>0</v>
      </c>
      <c r="AT16" s="133">
        <f>0</f>
        <v>0</v>
      </c>
      <c r="AU16" s="133">
        <f>0</f>
        <v>0</v>
      </c>
      <c r="AV16" s="133">
        <f>0</f>
        <v>0</v>
      </c>
      <c r="AX16" s="133"/>
      <c r="AY16" s="133"/>
      <c r="AZ16" s="133"/>
      <c r="BB16" s="133"/>
      <c r="BC16" s="133"/>
      <c r="BD16" s="133"/>
    </row>
    <row r="17" spans="1:58" x14ac:dyDescent="0.25">
      <c r="A17" s="124" t="s">
        <v>1218</v>
      </c>
      <c r="B17" s="180">
        <f>INDEX(T:AE, 17, MATCH($AI$1, T$5:AE$5, 0))</f>
        <v>0</v>
      </c>
      <c r="C17" s="164">
        <f>INDEX(D:O, 17, MATCH($AI$1, D$5:O$5, 0))</f>
        <v>0.67</v>
      </c>
      <c r="D17" s="164">
        <f>(D9-SUMIF(Export!$AL:$AL,$AN13,Export!Y:Y)-SUMIF(Export!$AL:$AL,$AN14,Export!Y:Y)-SUMIF(Export!$AL:$AL,$AN15,Export!Y:Y))/D9</f>
        <v>0.67</v>
      </c>
      <c r="E17" s="164">
        <f>(E9-SUMIF(Export!$AL:$AL,$AN13,Export!Z:Z)-SUMIF(Export!$AL:$AL,$AN14,Export!Z:Z)-SUMIF(Export!$AL:$AL,$AN15,Export!Z:Z))/E9</f>
        <v>0.67</v>
      </c>
      <c r="F17" s="164">
        <f>(F9-SUMIF(Export!$AL:$AL,$AN13,Export!AA:AA)-SUMIF(Export!$AL:$AL,$AN14,Export!AA:AA)-SUMIF(Export!$AL:$AL,$AN15,Export!AA:AA))/F9</f>
        <v>0.66999999999999993</v>
      </c>
      <c r="G17" s="164">
        <f>(G9-SUMIF(Export!$AL:$AL,$AN13,Export!AB:AB)-SUMIF(Export!$AL:$AL,$AN14,Export!AB:AB)-SUMIF(Export!$AL:$AL,$AN15,Export!AB:AB))/G9</f>
        <v>0.67</v>
      </c>
      <c r="H17" s="164">
        <f>(H9-SUMIF(Export!$AL:$AL,$AN13,Export!AC:AC)-SUMIF(Export!$AL:$AL,$AN14,Export!AC:AC)-SUMIF(Export!$AL:$AL,$AN15,Export!AC:AC))/H9</f>
        <v>0.67</v>
      </c>
      <c r="I17" s="164">
        <f>(I9-SUMIF(Export!$AL:$AL,$AN13,Export!AD:AD)-SUMIF(Export!$AL:$AL,$AN14,Export!AD:AD)-SUMIF(Export!$AL:$AL,$AN15,Export!AD:AD))/I9</f>
        <v>0.67000000000000015</v>
      </c>
      <c r="J17" s="164">
        <f>(J9-SUMIF(Export!$AL:$AL,$AN13,Export!AE:AE)-SUMIF(Export!$AL:$AL,$AN14,Export!AE:AE)-SUMIF(Export!$AL:$AL,$AN15,Export!AE:AE))/J9</f>
        <v>0.67</v>
      </c>
      <c r="K17" s="164">
        <f>(K9-SUMIF(Export!$AL:$AL,$AN13,Export!AF:AF)-SUMIF(Export!$AL:$AL,$AN14,Export!AF:AF)-SUMIF(Export!$AL:$AL,$AN15,Export!AF:AF))/K9</f>
        <v>0.67000000000000015</v>
      </c>
      <c r="L17" s="164">
        <f>(L9-SUMIF(Export!$AL:$AL,$AN13,Export!AG:AG)-SUMIF(Export!$AL:$AL,$AN14,Export!AG:AG)-SUMIF(Export!$AL:$AL,$AN15,Export!AG:AG))/L9</f>
        <v>0.67</v>
      </c>
      <c r="M17" s="164">
        <f>(M9-SUMIF(Export!$AL:$AL,$AN13,Export!AH:AH)-SUMIF(Export!$AL:$AL,$AN14,Export!AH:AH)-SUMIF(Export!$AL:$AL,$AN15,Export!AH:AH))/M9</f>
        <v>0.67</v>
      </c>
      <c r="N17" s="164">
        <f>(N9-SUMIF(Export!$AL:$AL,$AN13,Export!AI:AI)-SUMIF(Export!$AL:$AL,$AN14,Export!AI:AI)-SUMIF(Export!$AL:$AL,$AN15,Export!AI:AI))/N9</f>
        <v>0.67</v>
      </c>
      <c r="O17" s="164">
        <f>(O9-SUMIF(Export!$AL:$AL,$AN13,Export!AJ:AJ)-SUMIF(Export!$AL:$AL,$AN14,Export!AJ:AJ)-SUMIF(Export!$AL:$AL,$AN15,Export!AJ:AJ))/O9</f>
        <v>0.67000000000000015</v>
      </c>
      <c r="P17" s="138">
        <f t="shared" si="16"/>
        <v>0.66999999999999993</v>
      </c>
      <c r="Q17" s="138">
        <f t="shared" si="17"/>
        <v>0.67</v>
      </c>
      <c r="R17" s="138">
        <f t="shared" si="18"/>
        <v>0.67</v>
      </c>
      <c r="S17" s="138">
        <f t="shared" si="19"/>
        <v>0.67</v>
      </c>
      <c r="T17" s="179" t="e">
        <f>(SUMIFS(Export!$L:$L,Export!$I:$I,$AL17,Export!$E:$E,$AK17)+SUMIFS(Export!$L:$L,Export!$I:$I,$AM17,Export!$E:$E,$AK17))/SUMIFS(Export!$L:$L,Export!$I:$I,$AL17,Export!$E:$E,$AK17)</f>
        <v>#DIV/0!</v>
      </c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 t="e">
        <f t="shared" si="20"/>
        <v>#DIV/0!</v>
      </c>
      <c r="AG17" s="179" t="e">
        <f t="shared" si="21"/>
        <v>#DIV/0!</v>
      </c>
      <c r="AH17" s="179" t="e">
        <f t="shared" si="22"/>
        <v>#DIV/0!</v>
      </c>
      <c r="AI17" s="179" t="e">
        <f t="shared" si="23"/>
        <v>#DIV/0!</v>
      </c>
      <c r="AK17" s="132"/>
      <c r="AP17" s="133">
        <f>SUM(AP13:AP16)</f>
        <v>0</v>
      </c>
      <c r="AQ17" s="133"/>
      <c r="AR17" s="133">
        <f t="shared" ref="AQ17:AR17" si="26">SUM(AR13:AR16)</f>
        <v>0</v>
      </c>
      <c r="AT17" s="133">
        <f>SUM(AT13:AT16)</f>
        <v>-77995.75897826087</v>
      </c>
      <c r="AU17" s="133"/>
      <c r="AV17" s="133">
        <f t="shared" ref="AV17" si="27">SUM(AV13:AV16)</f>
        <v>-52257.158515434785</v>
      </c>
      <c r="AX17" s="133"/>
      <c r="AZ17" s="133"/>
      <c r="BB17" s="133"/>
      <c r="BD17" s="133"/>
    </row>
    <row r="18" spans="1:58" x14ac:dyDescent="0.25">
      <c r="A18" s="124" t="s">
        <v>993</v>
      </c>
      <c r="B18" s="180">
        <f>INDEX(T:AE, 18, MATCH($AI$1, T$5:AE$5, 0))</f>
        <v>0</v>
      </c>
      <c r="C18" s="164">
        <f>INDEX(D:O, 18, MATCH($AI$1, D$5:O$5, 0))</f>
        <v>0.34892620016727893</v>
      </c>
      <c r="D18" s="164">
        <f>(-SUMIF(Export!$AL:$AL,$AN10,Export!Y:Y)-SUMIF(Export!$AL:$AL,$AN18,Export!Y:Y))/-SUMIF(Export!$AL:$AL,$AN10,Export!Y:Y)</f>
        <v>0.34892620016727899</v>
      </c>
      <c r="E18" s="164">
        <f>(-SUMIF(Export!$AL:$AL,$AN10,Export!Z:Z)-SUMIF(Export!$AL:$AL,$AN18,Export!Z:Z))/-SUMIF(Export!$AL:$AL,$AN10,Export!Z:Z)</f>
        <v>0.34892620016727893</v>
      </c>
      <c r="F18" s="164">
        <f>(-SUMIF(Export!$AL:$AL,$AN10,Export!AA:AA)-SUMIF(Export!$AL:$AL,$AN18,Export!AA:AA))/-SUMIF(Export!$AL:$AL,$AN10,Export!AA:AA)</f>
        <v>0.34892620016727904</v>
      </c>
      <c r="G18" s="164">
        <f>(-SUMIF(Export!$AL:$AL,$AN10,Export!AB:AB)-SUMIF(Export!$AL:$AL,$AN18,Export!AB:AB))/-SUMIF(Export!$AL:$AL,$AN10,Export!AB:AB)</f>
        <v>0.34892620016727893</v>
      </c>
      <c r="H18" s="164">
        <f>(-SUMIF(Export!$AL:$AL,$AN10,Export!AC:AC)-SUMIF(Export!$AL:$AL,$AN18,Export!AC:AC))/-SUMIF(Export!$AL:$AL,$AN10,Export!AC:AC)</f>
        <v>0.34892620016727888</v>
      </c>
      <c r="I18" s="164">
        <f>(-SUMIF(Export!$AL:$AL,$AN10,Export!AD:AD)-SUMIF(Export!$AL:$AL,$AN18,Export!AD:AD))/-SUMIF(Export!$AL:$AL,$AN10,Export!AD:AD)</f>
        <v>0.34892620016727899</v>
      </c>
      <c r="J18" s="164">
        <f>(-SUMIF(Export!$AL:$AL,$AN10,Export!AE:AE)-SUMIF(Export!$AL:$AL,$AN18,Export!AE:AE))/-SUMIF(Export!$AL:$AL,$AN10,Export!AE:AE)</f>
        <v>0.34892620016727893</v>
      </c>
      <c r="K18" s="164">
        <f>(-SUMIF(Export!$AL:$AL,$AN10,Export!AF:AF)-SUMIF(Export!$AL:$AL,$AN18,Export!AF:AF))/-SUMIF(Export!$AL:$AL,$AN10,Export!AF:AF)</f>
        <v>0.34892620016727893</v>
      </c>
      <c r="L18" s="164">
        <f>(-SUMIF(Export!$AL:$AL,$AN10,Export!AG:AG)-SUMIF(Export!$AL:$AL,$AN18,Export!AG:AG))/-SUMIF(Export!$AL:$AL,$AN10,Export!AG:AG)</f>
        <v>0.34892620016727899</v>
      </c>
      <c r="M18" s="164">
        <f>(-SUMIF(Export!$AL:$AL,$AN10,Export!AH:AH)-SUMIF(Export!$AL:$AL,$AN18,Export!AH:AH))/-SUMIF(Export!$AL:$AL,$AN10,Export!AH:AH)</f>
        <v>0.34892620016727899</v>
      </c>
      <c r="N18" s="164">
        <f>(-SUMIF(Export!$AL:$AL,$AN10,Export!AI:AI)-SUMIF(Export!$AL:$AL,$AN18,Export!AI:AI))/-SUMIF(Export!$AL:$AL,$AN10,Export!AI:AI)</f>
        <v>0.34892620016727893</v>
      </c>
      <c r="O18" s="164">
        <f>(-SUMIF(Export!$AL:$AL,$AN10,Export!AJ:AJ)-SUMIF(Export!$AL:$AL,$AN18,Export!AJ:AJ))/-SUMIF(Export!$AL:$AL,$AN10,Export!AJ:AJ)</f>
        <v>0.34892620016727893</v>
      </c>
      <c r="P18" s="138">
        <f t="shared" si="16"/>
        <v>0.34892620016727899</v>
      </c>
      <c r="Q18" s="138">
        <f t="shared" si="17"/>
        <v>0.34892620016727899</v>
      </c>
      <c r="R18" s="138">
        <f t="shared" si="18"/>
        <v>0.34892620016727899</v>
      </c>
      <c r="S18" s="138">
        <f t="shared" si="19"/>
        <v>0.34892620016727899</v>
      </c>
      <c r="T18" s="179" t="e">
        <f>(SUMIFS(Export!$L:$L,Export!$I:$I,$AL18,Export!$E:$E,$AK18)+SUMIFS(Export!$L:$L,Export!$I:$I,$AM18,Export!$E:$E,$AK18))/SUMIFS(Export!$L:$L,Export!$I:$I,$AL18,Export!$E:$E,$AK18)</f>
        <v>#DIV/0!</v>
      </c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 t="e">
        <f t="shared" si="20"/>
        <v>#DIV/0!</v>
      </c>
      <c r="AG18" s="179" t="e">
        <f t="shared" si="21"/>
        <v>#DIV/0!</v>
      </c>
      <c r="AH18" s="179" t="e">
        <f t="shared" si="22"/>
        <v>#DIV/0!</v>
      </c>
      <c r="AI18" s="179" t="e">
        <f t="shared" si="23"/>
        <v>#DIV/0!</v>
      </c>
      <c r="AK18" s="132">
        <v>142</v>
      </c>
      <c r="AL18" s="116" t="s">
        <v>1020</v>
      </c>
      <c r="AM18" s="116" t="s">
        <v>993</v>
      </c>
      <c r="AN18" s="115" t="s">
        <v>1287</v>
      </c>
      <c r="AP18" s="133">
        <f>+SUMIFS(Export!$L:$L,Export!$I:$I,$AL18,Export!$E:$E,$AK18)</f>
        <v>0</v>
      </c>
      <c r="AQ18" s="133">
        <f>+SUMIFS(Export!$L:$L,Export!$I:$I,$AM18,Export!$E:$E,$AK18)</f>
        <v>0</v>
      </c>
      <c r="AR18" s="133">
        <f t="shared" si="24"/>
        <v>0</v>
      </c>
      <c r="AT18" s="133">
        <f>SUMIF(Export!$AL:$AL,$AN10,Export!Y:Y)</f>
        <v>-28763.755756521739</v>
      </c>
      <c r="AU18" s="133">
        <f>SUMIF(Export!$AL:$AL,$AN18,Export!Y:Y)</f>
        <v>18727.327757858911</v>
      </c>
      <c r="AV18" s="133">
        <f>AT18+AU18</f>
        <v>-10036.427998662828</v>
      </c>
      <c r="AX18" s="133"/>
      <c r="AY18" s="133"/>
      <c r="AZ18" s="133"/>
      <c r="BB18" s="133"/>
      <c r="BC18" s="133"/>
      <c r="BD18" s="133"/>
    </row>
    <row r="19" spans="1:58" x14ac:dyDescent="0.25">
      <c r="A19" s="124" t="s">
        <v>988</v>
      </c>
      <c r="B19" s="180">
        <f>INDEX(T:AE, 19, MATCH($AI$1, T$5:AE$5, 0))</f>
        <v>0</v>
      </c>
      <c r="C19" s="164">
        <f>INDEX(D:O, 19, MATCH($AI$1, D$5:O$5, 0))</f>
        <v>0.34892620016727893</v>
      </c>
      <c r="D19" s="164">
        <f>(-SUMIF(Export!$AL:$AL,$AN11,Export!Y:Y)-SUMIF(Export!$AL:$AL,$AN19,Export!Y:Y))/-SUMIF(Export!$AL:$AL,$AN11,Export!Y:Y)</f>
        <v>0.34892620016727899</v>
      </c>
      <c r="E19" s="164">
        <f>(-SUMIF(Export!$AL:$AL,$AN11,Export!Z:Z)-SUMIF(Export!$AL:$AL,$AN19,Export!Z:Z))/-SUMIF(Export!$AL:$AL,$AN11,Export!Z:Z)</f>
        <v>0.34892620016727893</v>
      </c>
      <c r="F19" s="164">
        <f>(-SUMIF(Export!$AL:$AL,$AN11,Export!AA:AA)-SUMIF(Export!$AL:$AL,$AN19,Export!AA:AA))/-SUMIF(Export!$AL:$AL,$AN11,Export!AA:AA)</f>
        <v>0.34892620016727904</v>
      </c>
      <c r="G19" s="164">
        <f>(-SUMIF(Export!$AL:$AL,$AN11,Export!AB:AB)-SUMIF(Export!$AL:$AL,$AN19,Export!AB:AB))/-SUMIF(Export!$AL:$AL,$AN11,Export!AB:AB)</f>
        <v>0.34892620016727893</v>
      </c>
      <c r="H19" s="164">
        <f>(-SUMIF(Export!$AL:$AL,$AN11,Export!AC:AC)-SUMIF(Export!$AL:$AL,$AN19,Export!AC:AC))/-SUMIF(Export!$AL:$AL,$AN11,Export!AC:AC)</f>
        <v>0.34892620016727888</v>
      </c>
      <c r="I19" s="164">
        <f>(-SUMIF(Export!$AL:$AL,$AN11,Export!AD:AD)-SUMIF(Export!$AL:$AL,$AN19,Export!AD:AD))/-SUMIF(Export!$AL:$AL,$AN11,Export!AD:AD)</f>
        <v>0.34892620016727899</v>
      </c>
      <c r="J19" s="164">
        <f>(-SUMIF(Export!$AL:$AL,$AN11,Export!AE:AE)-SUMIF(Export!$AL:$AL,$AN19,Export!AE:AE))/-SUMIF(Export!$AL:$AL,$AN11,Export!AE:AE)</f>
        <v>0.34892620016727893</v>
      </c>
      <c r="K19" s="164">
        <f>(-SUMIF(Export!$AL:$AL,$AN11,Export!AF:AF)-SUMIF(Export!$AL:$AL,$AN19,Export!AF:AF))/-SUMIF(Export!$AL:$AL,$AN11,Export!AF:AF)</f>
        <v>0.34892620016727893</v>
      </c>
      <c r="L19" s="164">
        <f>(-SUMIF(Export!$AL:$AL,$AN11,Export!AG:AG)-SUMIF(Export!$AL:$AL,$AN19,Export!AG:AG))/-SUMIF(Export!$AL:$AL,$AN11,Export!AG:AG)</f>
        <v>0.34892620016727899</v>
      </c>
      <c r="M19" s="164">
        <f>(-SUMIF(Export!$AL:$AL,$AN11,Export!AH:AH)-SUMIF(Export!$AL:$AL,$AN19,Export!AH:AH))/-SUMIF(Export!$AL:$AL,$AN11,Export!AH:AH)</f>
        <v>0.34892620016727899</v>
      </c>
      <c r="N19" s="164">
        <f>(-SUMIF(Export!$AL:$AL,$AN11,Export!AI:AI)-SUMIF(Export!$AL:$AL,$AN19,Export!AI:AI))/-SUMIF(Export!$AL:$AL,$AN11,Export!AI:AI)</f>
        <v>0.34892620016727893</v>
      </c>
      <c r="O19" s="164">
        <f>(-SUMIF(Export!$AL:$AL,$AN11,Export!AJ:AJ)-SUMIF(Export!$AL:$AL,$AN19,Export!AJ:AJ))/-SUMIF(Export!$AL:$AL,$AN11,Export!AJ:AJ)</f>
        <v>0.34892620016727893</v>
      </c>
      <c r="P19" s="138">
        <f t="shared" si="16"/>
        <v>0.34892620016727899</v>
      </c>
      <c r="Q19" s="138">
        <f t="shared" si="17"/>
        <v>0.34892620016727899</v>
      </c>
      <c r="R19" s="138">
        <f t="shared" si="18"/>
        <v>0.34892620016727899</v>
      </c>
      <c r="S19" s="138">
        <f t="shared" si="19"/>
        <v>0.34892620016727899</v>
      </c>
      <c r="T19" s="179" t="e">
        <f>(SUMIFS(Export!$L:$L,Export!$I:$I,$AL19,Export!$E:$E,$AK19)+SUMIFS(Export!$L:$L,Export!$I:$I,$AM19,Export!$E:$E,$AK19))/SUMIFS(Export!$L:$L,Export!$I:$I,$AL19,Export!$E:$E,$AK19)</f>
        <v>#DIV/0!</v>
      </c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 t="e">
        <f t="shared" si="20"/>
        <v>#DIV/0!</v>
      </c>
      <c r="AG19" s="179" t="e">
        <f t="shared" si="21"/>
        <v>#DIV/0!</v>
      </c>
      <c r="AH19" s="179" t="e">
        <f t="shared" si="22"/>
        <v>#DIV/0!</v>
      </c>
      <c r="AI19" s="179" t="e">
        <f t="shared" si="23"/>
        <v>#DIV/0!</v>
      </c>
      <c r="AK19" s="132">
        <v>142</v>
      </c>
      <c r="AL19" s="116" t="s">
        <v>1017</v>
      </c>
      <c r="AM19" s="116" t="s">
        <v>988</v>
      </c>
      <c r="AN19" s="115" t="s">
        <v>1288</v>
      </c>
      <c r="AP19" s="133">
        <f>+SUMIFS(Export!$L:$L,Export!$I:$I,$AL19,Export!$E:$E,$AK19)</f>
        <v>0</v>
      </c>
      <c r="AQ19" s="133">
        <f>+SUMIFS(Export!$L:$L,Export!$I:$I,$AM19,Export!$E:$E,$AK19)</f>
        <v>0</v>
      </c>
      <c r="AR19" s="133">
        <f t="shared" si="24"/>
        <v>0</v>
      </c>
      <c r="AT19" s="133">
        <f>SUMIF(Export!$AL:$AL,$AN11,Export!Y:Y)</f>
        <v>-7190.9389391304348</v>
      </c>
      <c r="AU19" s="133">
        <f>SUMIF(Export!$AL:$AL,$AN19,Export!Y:Y)</f>
        <v>4681.8319394647278</v>
      </c>
      <c r="AV19" s="133">
        <f>AT19+AU19</f>
        <v>-2509.106999665707</v>
      </c>
      <c r="AX19" s="133"/>
      <c r="AY19" s="133"/>
      <c r="AZ19" s="133"/>
      <c r="BB19" s="133"/>
      <c r="BC19" s="133"/>
      <c r="BD19" s="133"/>
    </row>
    <row r="20" spans="1:58" x14ac:dyDescent="0.25">
      <c r="A20" s="124" t="s">
        <v>1219</v>
      </c>
      <c r="B20" s="180">
        <f>INDEX(T:AE, 20, MATCH($AI$1, T$5:AE$5, 0))</f>
        <v>0</v>
      </c>
      <c r="C20" s="164">
        <f>INDEX(D:O, 20, MATCH($AI$1, D$5:O$5, 0))</f>
        <v>0.56869184302860531</v>
      </c>
      <c r="D20" s="164">
        <f>(D12-SUMIF(Export!$AL:$AL,$AN13,Export!Y:Y)-SUMIF(Export!$AL:$AL,$AN14,Export!Y:Y)-SUMIF(Export!$AL:$AL,$AN15,Export!Y:Y)-SUMIF(Export!$AL:$AL,$AN18,Export!Y:Y)-SUMIF(Export!$AL:$AL,$AN19,Export!Y:Y))/D12</f>
        <v>0.56869184302860531</v>
      </c>
      <c r="E20" s="164">
        <f>(E12-SUMIF(Export!$AL:$AL,$AN13,Export!Z:Z)-SUMIF(Export!$AL:$AL,$AN14,Export!Z:Z)-SUMIF(Export!$AL:$AL,$AN15,Export!Z:Z)-SUMIF(Export!$AL:$AL,$AN18,Export!Z:Z)-SUMIF(Export!$AL:$AL,$AN19,Export!Z:Z))/E12</f>
        <v>0.56869184302860531</v>
      </c>
      <c r="F20" s="164">
        <f>(F12-SUMIF(Export!$AL:$AL,$AN13,Export!AA:AA)-SUMIF(Export!$AL:$AL,$AN14,Export!AA:AA)-SUMIF(Export!$AL:$AL,$AN15,Export!AA:AA)-SUMIF(Export!$AL:$AL,$AN18,Export!AA:AA)-SUMIF(Export!$AL:$AL,$AN19,Export!AA:AA))/F12</f>
        <v>0.56869184302860543</v>
      </c>
      <c r="G20" s="164">
        <f>(G12-SUMIF(Export!$AL:$AL,$AN13,Export!AB:AB)-SUMIF(Export!$AL:$AL,$AN14,Export!AB:AB)-SUMIF(Export!$AL:$AL,$AN15,Export!AB:AB)-SUMIF(Export!$AL:$AL,$AN18,Export!AB:AB)-SUMIF(Export!$AL:$AL,$AN19,Export!AB:AB))/G12</f>
        <v>0.56869184302860531</v>
      </c>
      <c r="H20" s="164">
        <f>(H12-SUMIF(Export!$AL:$AL,$AN13,Export!AC:AC)-SUMIF(Export!$AL:$AL,$AN14,Export!AC:AC)-SUMIF(Export!$AL:$AL,$AN15,Export!AC:AC)-SUMIF(Export!$AL:$AL,$AN18,Export!AC:AC)-SUMIF(Export!$AL:$AL,$AN19,Export!AC:AC))/H12</f>
        <v>0.56869184302860531</v>
      </c>
      <c r="I20" s="164">
        <f>(I12-SUMIF(Export!$AL:$AL,$AN13,Export!AD:AD)-SUMIF(Export!$AL:$AL,$AN14,Export!AD:AD)-SUMIF(Export!$AL:$AL,$AN15,Export!AD:AD)-SUMIF(Export!$AL:$AL,$AN18,Export!AD:AD)-SUMIF(Export!$AL:$AL,$AN19,Export!AD:AD))/I12</f>
        <v>0.56869184302860554</v>
      </c>
      <c r="J20" s="164">
        <f>(J12-SUMIF(Export!$AL:$AL,$AN13,Export!AE:AE)-SUMIF(Export!$AL:$AL,$AN14,Export!AE:AE)-SUMIF(Export!$AL:$AL,$AN15,Export!AE:AE)-SUMIF(Export!$AL:$AL,$AN18,Export!AE:AE)-SUMIF(Export!$AL:$AL,$AN19,Export!AE:AE))/J12</f>
        <v>0.56869184302860531</v>
      </c>
      <c r="K20" s="164">
        <f>(K12-SUMIF(Export!$AL:$AL,$AN13,Export!AF:AF)-SUMIF(Export!$AL:$AL,$AN14,Export!AF:AF)-SUMIF(Export!$AL:$AL,$AN15,Export!AF:AF)-SUMIF(Export!$AL:$AL,$AN18,Export!AF:AF)-SUMIF(Export!$AL:$AL,$AN19,Export!AF:AF))/K12</f>
        <v>0.56869184302860531</v>
      </c>
      <c r="L20" s="164">
        <f>(L12-SUMIF(Export!$AL:$AL,$AN13,Export!AG:AG)-SUMIF(Export!$AL:$AL,$AN14,Export!AG:AG)-SUMIF(Export!$AL:$AL,$AN15,Export!AG:AG)-SUMIF(Export!$AL:$AL,$AN18,Export!AG:AG)-SUMIF(Export!$AL:$AL,$AN19,Export!AG:AG))/L12</f>
        <v>0.56869184302860531</v>
      </c>
      <c r="M20" s="164">
        <f>(M12-SUMIF(Export!$AL:$AL,$AN13,Export!AH:AH)-SUMIF(Export!$AL:$AL,$AN14,Export!AH:AH)-SUMIF(Export!$AL:$AL,$AN15,Export!AH:AH)-SUMIF(Export!$AL:$AL,$AN18,Export!AH:AH)-SUMIF(Export!$AL:$AL,$AN19,Export!AH:AH))/M12</f>
        <v>0.56869184302860531</v>
      </c>
      <c r="N20" s="164">
        <f>(N12-SUMIF(Export!$AL:$AL,$AN13,Export!AI:AI)-SUMIF(Export!$AL:$AL,$AN14,Export!AI:AI)-SUMIF(Export!$AL:$AL,$AN15,Export!AI:AI)-SUMIF(Export!$AL:$AL,$AN18,Export!AI:AI)-SUMIF(Export!$AL:$AL,$AN19,Export!AI:AI))/N12</f>
        <v>0.56869184302860531</v>
      </c>
      <c r="O20" s="164">
        <f>(O12-SUMIF(Export!$AL:$AL,$AN13,Export!AJ:AJ)-SUMIF(Export!$AL:$AL,$AN14,Export!AJ:AJ)-SUMIF(Export!$AL:$AL,$AN15,Export!AJ:AJ)-SUMIF(Export!$AL:$AL,$AN18,Export!AJ:AJ)-SUMIF(Export!$AL:$AL,$AN19,Export!AJ:AJ))/O12</f>
        <v>0.56869184302860531</v>
      </c>
      <c r="P20" s="138">
        <f t="shared" si="16"/>
        <v>0.56869184302860531</v>
      </c>
      <c r="Q20" s="138">
        <f t="shared" si="17"/>
        <v>0.56869184302860543</v>
      </c>
      <c r="R20" s="138">
        <f t="shared" si="18"/>
        <v>0.56869184302860531</v>
      </c>
      <c r="S20" s="138">
        <f t="shared" si="19"/>
        <v>0.56869184302860531</v>
      </c>
      <c r="T20" s="245" t="e">
        <f>(SUMIFS(Export!$L:$L,Export!$I:$I,$AL13,Export!$E:$E,$AK13)+SUMIFS(Export!$L:$L,Export!$I:$I,$AL13,Export!$E:$E,$AJ13)+SUMIFS(Export!$L:$L,Export!$I:$I,$AL14,Export!$E:$E,$AK14)+SUMIFS(Export!$L:$L,Export!$I:$I,$AL15,Export!$E:$E,$AK15)+SUMIFS(Export!$L:$L,Export!$I:$I,$AL16,Export!$E:$E,$AK16)+SUMIFS(Export!$L:$L,Export!$I:$I,$AL18,Export!$E:$E,$AK18)+SUMIFS(Export!$L:$L,Export!$I:$I,$AL19,Export!$E:$E,$AK19)+SUMIFS(Export!$L:$L,Export!$I:$I,$AM13,Export!$E:$E,$AK13)+SUMIFS(Export!$L:$L,Export!$I:$I,$AM14,Export!$E:$E,$AK14)+SUMIFS(Export!$L:$L,Export!$I:$I,$AM15,Export!$E:$E,$AK15)+SUMIFS(Export!$L:$L,Export!$I:$I,$AM16,Export!$E:$E,$AK16)+SUMIFS(Export!$L:$L,Export!$I:$I,$AM18,Export!$E:$E,$AK18)+SUMIFS(Export!$L:$L,Export!$I:$I,$AM19,Export!$E:$E,$AK19))/T$12</f>
        <v>#DIV/0!</v>
      </c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 t="e">
        <f t="shared" si="20"/>
        <v>#DIV/0!</v>
      </c>
      <c r="AG20" s="179" t="e">
        <f t="shared" si="21"/>
        <v>#DIV/0!</v>
      </c>
      <c r="AH20" s="179" t="e">
        <f t="shared" si="22"/>
        <v>#DIV/0!</v>
      </c>
      <c r="AI20" s="179" t="e">
        <f t="shared" si="23"/>
        <v>#DIV/0!</v>
      </c>
      <c r="AK20" s="132"/>
    </row>
    <row r="21" spans="1:58" x14ac:dyDescent="0.25">
      <c r="A21" s="131" t="s">
        <v>1220</v>
      </c>
      <c r="B21" s="177">
        <f>INDEX(T:AE, 21, MATCH($AI$1, T$5:AE$5, 0))</f>
        <v>0</v>
      </c>
      <c r="C21" s="163">
        <f>INDEX(D:O, 21, MATCH($AI$1, D$5:O$5, 0))</f>
        <v>73639.42444745831</v>
      </c>
      <c r="D21" s="163">
        <f>D12-SUMIF(Export!$AL:$AL,$AN13,Export!Y:Y)-SUMIF(Export!$AL:$AL,$AN14,Export!Y:Y)-SUMIF(Export!$AL:$AL,$AN15,Export!Y:Y)-SUMIF(Export!$AL:$AL,$AN18,Export!Y:Y)-SUMIF(Export!$AL:$AL,$AN19,Export!Y:Y)</f>
        <v>64802.693513763312</v>
      </c>
      <c r="E21" s="163">
        <f>E12-SUMIF(Export!$AL:$AL,$AN13,Export!Z:Z)-SUMIF(Export!$AL:$AL,$AN14,Export!Z:Z)-SUMIF(Export!$AL:$AL,$AN15,Export!Z:Z)-SUMIF(Export!$AL:$AL,$AN18,Export!Z:Z)-SUMIF(Export!$AL:$AL,$AN19,Export!Z:Z)</f>
        <v>73639.42444745831</v>
      </c>
      <c r="F21" s="163">
        <f>F12-SUMIF(Export!$AL:$AL,$AN13,Export!AA:AA)-SUMIF(Export!$AL:$AL,$AN14,Export!AA:AA)-SUMIF(Export!$AL:$AL,$AN15,Export!AA:AA)-SUMIF(Export!$AL:$AL,$AN18,Export!AA:AA)-SUMIF(Export!$AL:$AL,$AN19,Export!AA:AA)</f>
        <v>60384.328046915827</v>
      </c>
      <c r="G21" s="163">
        <f>G12-SUMIF(Export!$AL:$AL,$AN13,Export!AB:AB)-SUMIF(Export!$AL:$AL,$AN14,Export!AB:AB)-SUMIF(Export!$AL:$AL,$AN15,Export!AB:AB)-SUMIF(Export!$AL:$AL,$AN18,Export!AB:AB)-SUMIF(Export!$AL:$AL,$AN19,Export!AB:AB)</f>
        <v>73639.42444745831</v>
      </c>
      <c r="H21" s="163">
        <f>H12-SUMIF(Export!$AL:$AL,$AN13,Export!AC:AC)-SUMIF(Export!$AL:$AL,$AN14,Export!AC:AC)-SUMIF(Export!$AL:$AL,$AN15,Export!AC:AC)-SUMIF(Export!$AL:$AL,$AN18,Export!AC:AC)-SUMIF(Export!$AL:$AL,$AN19,Export!AC:AC)</f>
        <v>72166.63595850917</v>
      </c>
      <c r="I21" s="163">
        <f>I12-SUMIF(Export!$AL:$AL,$AN13,Export!AD:AD)-SUMIF(Export!$AL:$AL,$AN14,Export!AD:AD)-SUMIF(Export!$AL:$AL,$AN15,Export!AD:AD)-SUMIF(Export!$AL:$AL,$AN18,Export!AD:AD)-SUMIF(Export!$AL:$AL,$AN19,Export!AD:AD)</f>
        <v>67748.270491661679</v>
      </c>
      <c r="J21" s="163">
        <f>J12-SUMIF(Export!$AL:$AL,$AN13,Export!AE:AE)-SUMIF(Export!$AL:$AL,$AN14,Export!AE:AE)-SUMIF(Export!$AL:$AL,$AN15,Export!AE:AE)-SUMIF(Export!$AL:$AL,$AN18,Export!AE:AE)-SUMIF(Export!$AL:$AL,$AN19,Export!AE:AE)</f>
        <v>70693.847469559973</v>
      </c>
      <c r="K21" s="163">
        <f>K12-SUMIF(Export!$AL:$AL,$AN13,Export!AF:AF)-SUMIF(Export!$AL:$AL,$AN14,Export!AF:AF)-SUMIF(Export!$AL:$AL,$AN15,Export!AF:AF)-SUMIF(Export!$AL:$AL,$AN18,Export!AF:AF)-SUMIF(Export!$AL:$AL,$AN19,Export!AF:AF)</f>
        <v>69221.058980610833</v>
      </c>
      <c r="L21" s="163">
        <f>L12-SUMIF(Export!$AL:$AL,$AN13,Export!AG:AG)-SUMIF(Export!$AL:$AL,$AN14,Export!AG:AG)-SUMIF(Export!$AL:$AL,$AN15,Export!AG:AG)-SUMIF(Export!$AL:$AL,$AN18,Export!AG:AG)-SUMIF(Export!$AL:$AL,$AN19,Export!AG:AG)</f>
        <v>64802.693513763312</v>
      </c>
      <c r="M21" s="163">
        <f>M12-SUMIF(Export!$AL:$AL,$AN13,Export!AH:AH)-SUMIF(Export!$AL:$AL,$AN14,Export!AH:AH)-SUMIF(Export!$AL:$AL,$AN15,Export!AH:AH)-SUMIF(Export!$AL:$AL,$AN18,Export!AH:AH)-SUMIF(Export!$AL:$AL,$AN19,Export!AH:AH)</f>
        <v>64802.693513763312</v>
      </c>
      <c r="N21" s="163">
        <f>N12-SUMIF(Export!$AL:$AL,$AN13,Export!AI:AI)-SUMIF(Export!$AL:$AL,$AN14,Export!AI:AI)-SUMIF(Export!$AL:$AL,$AN15,Export!AI:AI)-SUMIF(Export!$AL:$AL,$AN18,Export!AI:AI)-SUMIF(Export!$AL:$AL,$AN19,Export!AI:AI)</f>
        <v>61857.116535864981</v>
      </c>
      <c r="O21" s="163">
        <f>O12-SUMIF(Export!$AL:$AL,$AN13,Export!AJ:AJ)-SUMIF(Export!$AL:$AL,$AN14,Export!AJ:AJ)-SUMIF(Export!$AL:$AL,$AN15,Export!AJ:AJ)-SUMIF(Export!$AL:$AL,$AN18,Export!AJ:AJ)-SUMIF(Export!$AL:$AL,$AN19,Export!AJ:AJ)</f>
        <v>69221.058980610833</v>
      </c>
      <c r="P21" s="163">
        <f t="shared" ref="P21:P26" si="28">D21+E21+F21</f>
        <v>198826.44600813743</v>
      </c>
      <c r="Q21" s="163">
        <f t="shared" ref="Q21:Q26" si="29">G21+H21+I21</f>
        <v>213554.33089762914</v>
      </c>
      <c r="R21" s="163">
        <f t="shared" ref="R21:R26" si="30">J21+K21+L21</f>
        <v>204717.5999639341</v>
      </c>
      <c r="S21" s="163">
        <f t="shared" ref="S21:S26" si="31">M21+N21+O21</f>
        <v>195880.86903023912</v>
      </c>
      <c r="T21" s="177">
        <f>(SUMIFS(Export!$L:$L,Export!$I:$I,$AL13,Export!$E:$E,$AK13)+SUMIFS(Export!$L:$L,Export!$I:$I,$AL13,Export!$E:$E,$AJ13)+SUMIFS(Export!$L:$L,Export!$I:$I,$AL14,Export!$E:$E,$AK14)+SUMIFS(Export!$L:$L,Export!$I:$I,$AL15,Export!$E:$E,$AK15)+SUMIFS(Export!$L:$L,Export!$I:$I,$AL16,Export!$E:$E,$AK16)+SUMIFS(Export!$L:$L,Export!$I:$I,$AL18,Export!$E:$E,$AK18)+SUMIFS(Export!$L:$L,Export!$I:$I,$AL19,Export!$E:$E,$AK19)+SUMIFS(Export!$L:$L,Export!$I:$I,$AM13,Export!$E:$E,$AK13)+SUMIFS(Export!$L:$L,Export!$I:$I,$AM14,Export!$E:$E,$AK14)+SUMIFS(Export!$L:$L,Export!$I:$I,$AM15,Export!$E:$E,$AK15)+SUMIFS(Export!$L:$L,Export!$I:$I,$AM16,Export!$E:$E,$AK16)+SUMIFS(Export!$L:$L,Export!$I:$I,$AM18,Export!$E:$E,$AK18)+SUMIFS(Export!$L:$L,Export!$I:$I,$AM19,Export!$E:$E,$AK19))</f>
        <v>0</v>
      </c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177">
        <f t="shared" ref="AF21" si="32">T21+U21+V21</f>
        <v>0</v>
      </c>
      <c r="AG21" s="177">
        <f t="shared" ref="AG21" si="33">W21+X21+Y21</f>
        <v>0</v>
      </c>
      <c r="AH21" s="177">
        <f t="shared" ref="AH21" si="34">Z21+AA21+AB21</f>
        <v>0</v>
      </c>
      <c r="AI21" s="177">
        <f t="shared" ref="AI21" si="35">AC21+AD21+AE21</f>
        <v>0</v>
      </c>
      <c r="AK21" s="132"/>
      <c r="AP21" s="133">
        <f>SUM(AP17:AP19)</f>
        <v>0</v>
      </c>
      <c r="AQ21" s="133"/>
      <c r="AR21" s="133">
        <f t="shared" ref="AQ21:AR21" si="36">SUM(AR17:AR19)</f>
        <v>0</v>
      </c>
      <c r="AT21" s="133">
        <f>SUM(AT17:AT19)</f>
        <v>-113950.45367391304</v>
      </c>
      <c r="AU21" s="133"/>
      <c r="AV21" s="133">
        <f t="shared" ref="AV21" si="37">SUM(AV17:AV19)</f>
        <v>-64802.693513763319</v>
      </c>
      <c r="AX21" s="133"/>
      <c r="AZ21" s="133"/>
      <c r="BB21" s="133"/>
      <c r="BD21" s="133"/>
    </row>
    <row r="22" spans="1:58" x14ac:dyDescent="0.25">
      <c r="A22" s="124" t="s">
        <v>1007</v>
      </c>
      <c r="B22" s="180">
        <f>INDEX(T:AE, 22, MATCH($AI$1, T$5:AE$5, 0))</f>
        <v>0</v>
      </c>
      <c r="C22" s="164">
        <f>INDEX(D:O, 22, MATCH($AI$1, D$5:O$5, 0))</f>
        <v>0.23379092082054212</v>
      </c>
      <c r="D22" s="164">
        <f>SUMIF(Export!$AL:$AL,$AN22,Export!Y:Y)/D$12</f>
        <v>0.26567150093243419</v>
      </c>
      <c r="E22" s="164">
        <f>SUMIF(Export!$AL:$AL,$AN22,Export!Z:Z)/E$12</f>
        <v>0.23379092082054212</v>
      </c>
      <c r="F22" s="164">
        <f>SUMIF(Export!$AL:$AL,$AN22,Export!AA:AA)/F$12</f>
        <v>0.2851108790494416</v>
      </c>
      <c r="G22" s="164">
        <f>SUMIF(Export!$AL:$AL,$AN22,Export!AB:AB)/G$12</f>
        <v>0.23379092082054212</v>
      </c>
      <c r="H22" s="164">
        <f>SUMIF(Export!$AL:$AL,$AN22,Export!AC:AC)/H$12</f>
        <v>0.2385621641025939</v>
      </c>
      <c r="I22" s="164">
        <f>SUMIF(Export!$AL:$AL,$AN22,Export!AD:AD)/I$12</f>
        <v>0.25412056610928491</v>
      </c>
      <c r="J22" s="164">
        <f>SUMIF(Export!$AL:$AL,$AN22,Export!AE:AE)/J$12</f>
        <v>0.2435322091880647</v>
      </c>
      <c r="K22" s="164">
        <f>SUMIF(Export!$AL:$AL,$AN22,Export!AF:AF)/K$12</f>
        <v>0.24871374555376813</v>
      </c>
      <c r="L22" s="164">
        <f>SUMIF(Export!$AL:$AL,$AN22,Export!AG:AG)/L$12</f>
        <v>0.26567150093243419</v>
      </c>
      <c r="M22" s="164">
        <f>SUMIF(Export!$AL:$AL,$AN22,Export!AH:AH)/M$12</f>
        <v>0.26567150093243419</v>
      </c>
      <c r="N22" s="164">
        <f>SUMIF(Export!$AL:$AL,$AN22,Export!AI:AI)/N$12</f>
        <v>0.27832252478635966</v>
      </c>
      <c r="O22" s="164">
        <f>SUMIF(Export!$AL:$AL,$AN22,Export!AJ:AJ)/O$12</f>
        <v>0.24871374555376813</v>
      </c>
      <c r="P22" s="138">
        <f>AVERAGE(D22:F22)</f>
        <v>0.26152443360080596</v>
      </c>
      <c r="Q22" s="138">
        <f>AVERAGE(G22:I22)</f>
        <v>0.24215788367747362</v>
      </c>
      <c r="R22" s="138">
        <f>AVERAGE(J22:L22)</f>
        <v>0.25263915189142233</v>
      </c>
      <c r="S22" s="138">
        <f>AVERAGE(M22:O22)</f>
        <v>0.26423592375752064</v>
      </c>
      <c r="T22" s="245" t="e">
        <f>+SUMIFS(Export!$L:$L,Export!$I:$I,$AL22,Export!$E:$E,$AK22)/T$12</f>
        <v>#DIV/0!</v>
      </c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 t="e">
        <f>AVERAGE(T22:V22)</f>
        <v>#DIV/0!</v>
      </c>
      <c r="AG22" s="179" t="e">
        <f>AVERAGE(W22:Y22)</f>
        <v>#DIV/0!</v>
      </c>
      <c r="AH22" s="179" t="e">
        <f>AVERAGE(Z22:AB22)</f>
        <v>#DIV/0!</v>
      </c>
      <c r="AI22" s="179" t="e">
        <f>AVERAGE(AC22:AE22)</f>
        <v>#DIV/0!</v>
      </c>
      <c r="AK22" s="132">
        <v>142</v>
      </c>
      <c r="AL22" s="116" t="s">
        <v>1007</v>
      </c>
      <c r="AN22" s="115" t="s">
        <v>1289</v>
      </c>
      <c r="AR22" s="133">
        <f>+SUMIFS(Export!$L:$L,Export!$I:$I,$AL22,Export!$E:$E,$AK22)</f>
        <v>0</v>
      </c>
      <c r="AV22" s="133">
        <f>SUMIF(Export!$AL:$AL,$AN22,Export!Y:Y)</f>
        <v>30273.388059480287</v>
      </c>
      <c r="AZ22" s="133"/>
      <c r="BD22" s="133"/>
    </row>
    <row r="23" spans="1:58" x14ac:dyDescent="0.25">
      <c r="A23" s="124" t="s">
        <v>930</v>
      </c>
      <c r="B23" s="180">
        <f>INDEX(T:AE, 23, MATCH($AI$1, T$5:AE$5, 0))</f>
        <v>0</v>
      </c>
      <c r="C23" s="164">
        <f>INDEX(D:O, 23, MATCH($AI$1, D$5:O$5, 0))</f>
        <v>5.844773020513553E-2</v>
      </c>
      <c r="D23" s="164">
        <f>SUMIF(Export!$AL:$AL,$AN23,Export!Y:Y)/D$12</f>
        <v>6.6417875233108548E-2</v>
      </c>
      <c r="E23" s="164">
        <f>SUMIF(Export!$AL:$AL,$AN23,Export!Z:Z)/E$12</f>
        <v>5.844773020513553E-2</v>
      </c>
      <c r="F23" s="164">
        <f>SUMIF(Export!$AL:$AL,$AN23,Export!AA:AA)/F$12</f>
        <v>7.12777197623604E-2</v>
      </c>
      <c r="G23" s="164">
        <f>SUMIF(Export!$AL:$AL,$AN23,Export!AB:AB)/G$12</f>
        <v>5.844773020513553E-2</v>
      </c>
      <c r="H23" s="164">
        <f>SUMIF(Export!$AL:$AL,$AN23,Export!AC:AC)/H$12</f>
        <v>5.9640541025648475E-2</v>
      </c>
      <c r="I23" s="164">
        <f>SUMIF(Export!$AL:$AL,$AN23,Export!AD:AD)/I$12</f>
        <v>6.3530141527321227E-2</v>
      </c>
      <c r="J23" s="164">
        <f>SUMIF(Export!$AL:$AL,$AN23,Export!AE:AE)/J$12</f>
        <v>6.0883052297016176E-2</v>
      </c>
      <c r="K23" s="164">
        <f>SUMIF(Export!$AL:$AL,$AN23,Export!AF:AF)/K$12</f>
        <v>6.2178436388442032E-2</v>
      </c>
      <c r="L23" s="164">
        <f>SUMIF(Export!$AL:$AL,$AN23,Export!AG:AG)/L$12</f>
        <v>6.6417875233108548E-2</v>
      </c>
      <c r="M23" s="164">
        <f>SUMIF(Export!$AL:$AL,$AN23,Export!AH:AH)/M$12</f>
        <v>6.6417875233108548E-2</v>
      </c>
      <c r="N23" s="164">
        <f>SUMIF(Export!$AL:$AL,$AN23,Export!AI:AI)/N$12</f>
        <v>6.9580631196589915E-2</v>
      </c>
      <c r="O23" s="164">
        <f>SUMIF(Export!$AL:$AL,$AN23,Export!AJ:AJ)/O$12</f>
        <v>6.2178436388442032E-2</v>
      </c>
      <c r="P23" s="138">
        <f>AVERAGE(D23:F23)</f>
        <v>6.538110840020149E-2</v>
      </c>
      <c r="Q23" s="138">
        <f>AVERAGE(G23:I23)</f>
        <v>6.0539470919368406E-2</v>
      </c>
      <c r="R23" s="138">
        <f>AVERAGE(J23:L23)</f>
        <v>6.3159787972855583E-2</v>
      </c>
      <c r="S23" s="138">
        <f>AVERAGE(M23:O23)</f>
        <v>6.605898093938016E-2</v>
      </c>
      <c r="T23" s="245" t="e">
        <f>+SUMIFS(Export!$L:$L,Export!$I:$I,$AL23,Export!$E:$E,$AK23)/T$12</f>
        <v>#DIV/0!</v>
      </c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 t="e">
        <f>AVERAGE(T23:V23)</f>
        <v>#DIV/0!</v>
      </c>
      <c r="AG23" s="179" t="e">
        <f>AVERAGE(W23:Y23)</f>
        <v>#DIV/0!</v>
      </c>
      <c r="AH23" s="179" t="e">
        <f>AVERAGE(Z23:AB23)</f>
        <v>#DIV/0!</v>
      </c>
      <c r="AI23" s="179" t="e">
        <f>AVERAGE(AC23:AE23)</f>
        <v>#DIV/0!</v>
      </c>
      <c r="AK23" s="132">
        <v>142</v>
      </c>
      <c r="AL23" s="116" t="s">
        <v>930</v>
      </c>
      <c r="AN23" s="115" t="s">
        <v>1290</v>
      </c>
      <c r="AR23" s="133">
        <f>+SUMIFS(Export!$L:$L,Export!$I:$I,$AL23,Export!$E:$E,$AK23)</f>
        <v>0</v>
      </c>
      <c r="AV23" s="133">
        <f>SUMIF(Export!$AL:$AL,$AN23,Export!Y:Y)</f>
        <v>7568.3470148700717</v>
      </c>
      <c r="AZ23" s="133"/>
      <c r="BD23" s="133"/>
    </row>
    <row r="24" spans="1:58" x14ac:dyDescent="0.25">
      <c r="A24" s="124" t="s">
        <v>1212</v>
      </c>
      <c r="B24" s="180">
        <f>INDEX(T:AE, 24, MATCH($AI$1, T$5:AE$5, 0))</f>
        <v>0</v>
      </c>
      <c r="C24" s="164">
        <f>INDEX(D:O, 24, MATCH($AI$1, D$5:O$5, 0))</f>
        <v>0.29223865102567764</v>
      </c>
      <c r="D24" s="164">
        <f>D22+D23</f>
        <v>0.33208937616554274</v>
      </c>
      <c r="E24" s="164">
        <f t="shared" ref="E24:O24" si="38">E22+E23</f>
        <v>0.29223865102567764</v>
      </c>
      <c r="F24" s="164">
        <f t="shared" si="38"/>
        <v>0.35638859881180202</v>
      </c>
      <c r="G24" s="164">
        <f t="shared" si="38"/>
        <v>0.29223865102567764</v>
      </c>
      <c r="H24" s="164">
        <f t="shared" si="38"/>
        <v>0.29820270512824237</v>
      </c>
      <c r="I24" s="164">
        <f t="shared" si="38"/>
        <v>0.31765070763660613</v>
      </c>
      <c r="J24" s="164">
        <f t="shared" si="38"/>
        <v>0.30441526148508086</v>
      </c>
      <c r="K24" s="164">
        <f t="shared" si="38"/>
        <v>0.31089218194221013</v>
      </c>
      <c r="L24" s="164">
        <f t="shared" si="38"/>
        <v>0.33208937616554274</v>
      </c>
      <c r="M24" s="164">
        <f t="shared" si="38"/>
        <v>0.33208937616554274</v>
      </c>
      <c r="N24" s="164">
        <f t="shared" si="38"/>
        <v>0.34790315598294957</v>
      </c>
      <c r="O24" s="164">
        <f t="shared" si="38"/>
        <v>0.31089218194221013</v>
      </c>
      <c r="P24" s="138">
        <f>AVERAGE(D24:F24)</f>
        <v>0.32690554200100747</v>
      </c>
      <c r="Q24" s="138">
        <f>AVERAGE(G24:I24)</f>
        <v>0.30269735459684205</v>
      </c>
      <c r="R24" s="138">
        <f>AVERAGE(J24:L24)</f>
        <v>0.31579893986427793</v>
      </c>
      <c r="S24" s="138">
        <f>AVERAGE(M24:O24)</f>
        <v>0.33029490469690082</v>
      </c>
      <c r="T24" s="179" t="e">
        <f>T22+T23</f>
        <v>#DIV/0!</v>
      </c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 t="e">
        <f>AVERAGE(T24:V24)</f>
        <v>#DIV/0!</v>
      </c>
      <c r="AG24" s="179" t="e">
        <f>AVERAGE(W24:Y24)</f>
        <v>#DIV/0!</v>
      </c>
      <c r="AH24" s="179" t="e">
        <f>AVERAGE(Z24:AB24)</f>
        <v>#DIV/0!</v>
      </c>
      <c r="AI24" s="179" t="e">
        <f>AVERAGE(AC24:AE24)</f>
        <v>#DIV/0!</v>
      </c>
    </row>
    <row r="25" spans="1:58" x14ac:dyDescent="0.25">
      <c r="A25" s="124" t="s">
        <v>1213</v>
      </c>
      <c r="B25" s="180">
        <f>INDEX(T:AE, 25, MATCH($AI$1, T$5:AE$5, 0))</f>
        <v>0</v>
      </c>
      <c r="C25" s="164">
        <f>INDEX(D:O, 25, MATCH($AI$1, D$5:O$5, 0))</f>
        <v>0.27645319200292767</v>
      </c>
      <c r="D25" s="164">
        <f>D20-D24</f>
        <v>0.23660246686306258</v>
      </c>
      <c r="E25" s="164">
        <f t="shared" ref="E25:O25" si="39">E20-E24</f>
        <v>0.27645319200292767</v>
      </c>
      <c r="F25" s="164">
        <f t="shared" si="39"/>
        <v>0.21230324421680341</v>
      </c>
      <c r="G25" s="164">
        <f t="shared" si="39"/>
        <v>0.27645319200292767</v>
      </c>
      <c r="H25" s="164">
        <f t="shared" si="39"/>
        <v>0.27048913790036294</v>
      </c>
      <c r="I25" s="164">
        <f t="shared" si="39"/>
        <v>0.2510411353919994</v>
      </c>
      <c r="J25" s="164">
        <f t="shared" si="39"/>
        <v>0.26427658154352446</v>
      </c>
      <c r="K25" s="164">
        <f t="shared" si="39"/>
        <v>0.25779966108639518</v>
      </c>
      <c r="L25" s="164">
        <f t="shared" si="39"/>
        <v>0.23660246686306258</v>
      </c>
      <c r="M25" s="164">
        <f t="shared" si="39"/>
        <v>0.23660246686306258</v>
      </c>
      <c r="N25" s="164">
        <f t="shared" si="39"/>
        <v>0.22078868704565574</v>
      </c>
      <c r="O25" s="164">
        <f t="shared" si="39"/>
        <v>0.25779966108639518</v>
      </c>
      <c r="P25" s="138">
        <f>AVERAGE(D25:F25)</f>
        <v>0.24178630102759788</v>
      </c>
      <c r="Q25" s="138">
        <f>AVERAGE(G25:I25)</f>
        <v>0.26599448843176332</v>
      </c>
      <c r="R25" s="138">
        <f>AVERAGE(J25:L25)</f>
        <v>0.25289290316432744</v>
      </c>
      <c r="S25" s="138">
        <f>AVERAGE(M25:O25)</f>
        <v>0.2383969383317045</v>
      </c>
      <c r="T25" s="179" t="e">
        <f>T20-T24</f>
        <v>#DIV/0!</v>
      </c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 t="e">
        <f>AVERAGE(T25:V25)</f>
        <v>#DIV/0!</v>
      </c>
      <c r="AG25" s="179" t="e">
        <f>AVERAGE(W25:Y25)</f>
        <v>#DIV/0!</v>
      </c>
      <c r="AH25" s="179" t="e">
        <f>AVERAGE(Z25:AB25)</f>
        <v>#DIV/0!</v>
      </c>
      <c r="AI25" s="179" t="e">
        <f>AVERAGE(AC25:AE25)</f>
        <v>#DIV/0!</v>
      </c>
      <c r="AR25" s="134">
        <f>SUM(AR21:AR23)</f>
        <v>0</v>
      </c>
    </row>
    <row r="26" spans="1:58" x14ac:dyDescent="0.25">
      <c r="A26" s="131" t="s">
        <v>1221</v>
      </c>
      <c r="B26" s="177">
        <f>INDEX(T:AE, 26, MATCH($AI$1, T$5:AE$5, 0))</f>
        <v>0</v>
      </c>
      <c r="C26" s="163">
        <f>INDEX(D:O, 26, MATCH($AI$1, D$5:O$5, 0))</f>
        <v>35797.689373107947</v>
      </c>
      <c r="D26" s="163">
        <f>D21-SUMIF(Export!$AL:$AL,$AN22,Export!Y:Y)-SUMIF(Export!$AL:$AL,$AN23,Export!Y:Y)</f>
        <v>26960.958439412949</v>
      </c>
      <c r="E26" s="163">
        <f>E21-SUMIF(Export!$AL:$AL,$AN22,Export!Z:Z)-SUMIF(Export!$AL:$AL,$AN23,Export!Z:Z)</f>
        <v>35797.689373107947</v>
      </c>
      <c r="F26" s="163">
        <f>F21-SUMIF(Export!$AL:$AL,$AN22,Export!AA:AA)-SUMIF(Export!$AL:$AL,$AN23,Export!AA:AA)</f>
        <v>22542.592972565468</v>
      </c>
      <c r="G26" s="163">
        <f>G21-SUMIF(Export!$AL:$AL,$AN22,Export!AB:AB)-SUMIF(Export!$AL:$AL,$AN23,Export!AB:AB)</f>
        <v>35797.689373107947</v>
      </c>
      <c r="H26" s="163">
        <f>H21-SUMIF(Export!$AL:$AL,$AN22,Export!AC:AC)-SUMIF(Export!$AL:$AL,$AN23,Export!AC:AC)</f>
        <v>34324.900884158807</v>
      </c>
      <c r="I26" s="163">
        <f>I21-SUMIF(Export!$AL:$AL,$AN22,Export!AD:AD)-SUMIF(Export!$AL:$AL,$AN23,Export!AD:AD)</f>
        <v>29906.535417311316</v>
      </c>
      <c r="J26" s="163">
        <f>J21-SUMIF(Export!$AL:$AL,$AN22,Export!AE:AE)-SUMIF(Export!$AL:$AL,$AN23,Export!AE:AE)</f>
        <v>32852.11239520961</v>
      </c>
      <c r="K26" s="163">
        <f>K21-SUMIF(Export!$AL:$AL,$AN22,Export!AF:AF)-SUMIF(Export!$AL:$AL,$AN23,Export!AF:AF)</f>
        <v>31379.32390626047</v>
      </c>
      <c r="L26" s="163">
        <f>L21-SUMIF(Export!$AL:$AL,$AN22,Export!AG:AG)-SUMIF(Export!$AL:$AL,$AN23,Export!AG:AG)</f>
        <v>26960.958439412949</v>
      </c>
      <c r="M26" s="163">
        <f>M21-SUMIF(Export!$AL:$AL,$AN22,Export!AH:AH)-SUMIF(Export!$AL:$AL,$AN23,Export!AH:AH)</f>
        <v>26960.958439412949</v>
      </c>
      <c r="N26" s="163">
        <f>N21-SUMIF(Export!$AL:$AL,$AN22,Export!AI:AI)-SUMIF(Export!$AL:$AL,$AN23,Export!AI:AI)</f>
        <v>24015.381461514622</v>
      </c>
      <c r="O26" s="163">
        <f>O21-SUMIF(Export!$AL:$AL,$AN22,Export!AJ:AJ)-SUMIF(Export!$AL:$AL,$AN23,Export!AJ:AJ)</f>
        <v>31379.32390626047</v>
      </c>
      <c r="P26" s="163">
        <f t="shared" si="28"/>
        <v>85301.240785086367</v>
      </c>
      <c r="Q26" s="163">
        <f t="shared" si="29"/>
        <v>100029.12567457807</v>
      </c>
      <c r="R26" s="163">
        <f t="shared" si="30"/>
        <v>91192.394740883028</v>
      </c>
      <c r="S26" s="163">
        <f t="shared" si="31"/>
        <v>82355.663807188044</v>
      </c>
      <c r="T26" s="177">
        <f>T21+SUMIFS(Export!$L:$L,Export!$I:$I,$AL22,Export!$E:$E,$AK22)+SUMIFS(Export!$L:$L,Export!$I:$I,$AL23,Export!$E:$E,$AK23)</f>
        <v>0</v>
      </c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>
        <f t="shared" ref="AF26" si="40">T26+U26+V26</f>
        <v>0</v>
      </c>
      <c r="AG26" s="177">
        <f t="shared" ref="AG26" si="41">W26+X26+Y26</f>
        <v>0</v>
      </c>
      <c r="AH26" s="177">
        <f t="shared" ref="AH26" si="42">Z26+AA26+AB26</f>
        <v>0</v>
      </c>
      <c r="AI26" s="177">
        <f t="shared" ref="AI26" si="43">AC26+AD26+AE26</f>
        <v>0</v>
      </c>
      <c r="AJ26" s="139"/>
      <c r="AK26" s="139"/>
      <c r="AL26" s="140"/>
      <c r="AM26" s="140"/>
      <c r="AN26" s="139"/>
      <c r="AO26" s="139"/>
      <c r="AP26" s="139"/>
      <c r="AQ26" s="139"/>
      <c r="AR26" s="141"/>
      <c r="AS26" s="139"/>
      <c r="AT26" s="139"/>
      <c r="AU26" s="139"/>
      <c r="AV26" s="141"/>
      <c r="AW26" s="139"/>
      <c r="AX26" s="139"/>
      <c r="AY26" s="139"/>
      <c r="AZ26" s="141"/>
      <c r="BA26" s="139"/>
      <c r="BB26" s="139"/>
      <c r="BC26" s="139"/>
      <c r="BD26" s="141"/>
      <c r="BE26" s="139"/>
      <c r="BF26" s="139"/>
    </row>
    <row r="27" spans="1:58" x14ac:dyDescent="0.25">
      <c r="A27" s="124" t="s">
        <v>1222</v>
      </c>
      <c r="B27" s="178">
        <f>INDEX(T:AE, 27, MATCH($AI$1, T$5:AE$5, 0))</f>
        <v>0</v>
      </c>
      <c r="C27" s="160">
        <f>INDEX(D:O, 27, MATCH($AI$1, D$5:O$5, 0))</f>
        <v>0</v>
      </c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76" t="e">
        <f>AVERAGE(D27:F27)</f>
        <v>#DIV/0!</v>
      </c>
      <c r="Q27" s="176" t="e">
        <f>AVERAGE(G27:I27)</f>
        <v>#DIV/0!</v>
      </c>
      <c r="R27" s="176" t="e">
        <f>AVERAGE(J27:L27)</f>
        <v>#DIV/0!</v>
      </c>
      <c r="S27" s="176" t="e">
        <f>AVERAGE(M27:O27)</f>
        <v>#DIV/0!</v>
      </c>
      <c r="T27" s="218" t="e">
        <f>+SUMIFS(Export!L:L,Export!I:I,AL18,Export!E:E,AK18)/(SUMIFS(Export!$L:$L,Export!$I:$I,$AL13,Export!$E:$E,$AK13)+SUMIFS(Export!$L:$L,Export!$I:$I,$AL13,Export!$E:$E,$AJ13))</f>
        <v>#DIV/0!</v>
      </c>
      <c r="U27" s="218"/>
      <c r="V27" s="218"/>
      <c r="W27" s="218"/>
      <c r="X27" s="218"/>
      <c r="Y27" s="218"/>
      <c r="Z27" s="218"/>
      <c r="AA27" s="218"/>
      <c r="AB27" s="218"/>
      <c r="AC27" s="218"/>
      <c r="AD27" s="218"/>
      <c r="AE27" s="218"/>
      <c r="AF27" s="218" t="e">
        <f>AVERAGE(T27:V27)</f>
        <v>#DIV/0!</v>
      </c>
      <c r="AG27" s="218" t="e">
        <f>AVERAGE(W27:Y27)</f>
        <v>#DIV/0!</v>
      </c>
      <c r="AH27" s="218" t="e">
        <f>AVERAGE(Z27:AB27)</f>
        <v>#DIV/0!</v>
      </c>
      <c r="AI27" s="218" t="e">
        <f>AVERAGE(AC27:AE27)</f>
        <v>#DIV/0!</v>
      </c>
      <c r="AN27" s="116"/>
      <c r="AO27" s="116"/>
      <c r="AP27" s="116"/>
      <c r="AQ27" s="116"/>
      <c r="AR27" s="116"/>
    </row>
    <row r="28" spans="1:58" x14ac:dyDescent="0.25">
      <c r="A28" s="131" t="s">
        <v>1223</v>
      </c>
      <c r="B28" s="177">
        <f>INDEX(T:AE, 28, MATCH($AI$1, T$5:AE$5, 0))</f>
        <v>0</v>
      </c>
      <c r="C28" s="163">
        <f>INDEX(D:O, 28, MATCH($AI$1, D$5:O$5, 0))</f>
        <v>29543.848097826089</v>
      </c>
      <c r="D28" s="163">
        <f>D9/D32</f>
        <v>31198.30359130435</v>
      </c>
      <c r="E28" s="163">
        <f t="shared" ref="E28:O28" si="44">E9/E32</f>
        <v>29543.848097826089</v>
      </c>
      <c r="F28" s="163">
        <f t="shared" si="44"/>
        <v>24225.955440217393</v>
      </c>
      <c r="G28" s="163">
        <f t="shared" si="44"/>
        <v>29543.848097826089</v>
      </c>
      <c r="H28" s="163">
        <f t="shared" si="44"/>
        <v>28952.971135869575</v>
      </c>
      <c r="I28" s="163">
        <f t="shared" si="44"/>
        <v>27180.340250000005</v>
      </c>
      <c r="J28" s="163">
        <f t="shared" si="44"/>
        <v>28362.094173913047</v>
      </c>
      <c r="K28" s="163">
        <f t="shared" si="44"/>
        <v>27771.217211956526</v>
      </c>
      <c r="L28" s="163">
        <f t="shared" si="44"/>
        <v>25998.586326086956</v>
      </c>
      <c r="M28" s="163">
        <f t="shared" si="44"/>
        <v>25998.586326086956</v>
      </c>
      <c r="N28" s="163">
        <f t="shared" si="44"/>
        <v>24816.832402173914</v>
      </c>
      <c r="O28" s="163">
        <f t="shared" si="44"/>
        <v>27771.217211956526</v>
      </c>
      <c r="P28" s="163">
        <f>AVERAGE(D28:F28)</f>
        <v>28322.702376449277</v>
      </c>
      <c r="Q28" s="163">
        <f>AVERAGE(G28:I28)</f>
        <v>28559.053161231888</v>
      </c>
      <c r="R28" s="163">
        <f>AVERAGE(J28:L28)</f>
        <v>27377.299237318843</v>
      </c>
      <c r="S28" s="163">
        <f>AVERAGE(M28:O28)</f>
        <v>26195.545313405801</v>
      </c>
      <c r="T28" s="246" t="e">
        <f>T9/T32</f>
        <v>#DIV/0!</v>
      </c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 t="e">
        <f>AVERAGE(T28:V28)</f>
        <v>#DIV/0!</v>
      </c>
      <c r="AG28" s="177" t="e">
        <f>AVERAGE(W28:Y28)</f>
        <v>#DIV/0!</v>
      </c>
      <c r="AH28" s="177" t="e">
        <f>AVERAGE(Z28:AB28)</f>
        <v>#DIV/0!</v>
      </c>
      <c r="AI28" s="177" t="e">
        <f>AVERAGE(AC28:AE28)</f>
        <v>#DIV/0!</v>
      </c>
      <c r="AJ28" s="139"/>
      <c r="AK28" s="139"/>
      <c r="AL28" s="140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</row>
    <row r="29" spans="1:58" x14ac:dyDescent="0.25">
      <c r="A29" s="131" t="s">
        <v>1224</v>
      </c>
      <c r="B29" s="177">
        <f>INDEX(T:AE, 29, MATCH($AI$1, T$5:AE$5, 0))</f>
        <v>0</v>
      </c>
      <c r="C29" s="165">
        <f>INDEX(D:O, 29, MATCH($AI$1, D$5:O$5, 0))</f>
        <v>19794.378225543482</v>
      </c>
      <c r="D29" s="165">
        <f>(D9-SUMIF(Export!$AL:$AL,$AN13,Export!Y:Y)-SUMIF(Export!$AL:$AL,$AN14,Export!Y:Y)-SUMIF(Export!$AL:$AL,$AN15,Export!Y:Y))/D32</f>
        <v>20902.863406173914</v>
      </c>
      <c r="E29" s="165">
        <f>(E9-SUMIF(Export!$AL:$AL,$AN13,Export!Z:Z)-SUMIF(Export!$AL:$AL,$AN14,Export!Z:Z)-SUMIF(Export!$AL:$AL,$AN15,Export!Z:Z))/E32</f>
        <v>19794.378225543482</v>
      </c>
      <c r="F29" s="165">
        <f>(F9-SUMIF(Export!$AL:$AL,$AN13,Export!AA:AA)-SUMIF(Export!$AL:$AL,$AN14,Export!AA:AA)-SUMIF(Export!$AL:$AL,$AN15,Export!AA:AA))/F32</f>
        <v>16231.390144945652</v>
      </c>
      <c r="G29" s="165">
        <f>(G9-SUMIF(Export!$AL:$AL,$AN13,Export!AB:AB)-SUMIF(Export!$AL:$AL,$AN14,Export!AB:AB)-SUMIF(Export!$AL:$AL,$AN15,Export!AB:AB))/G32</f>
        <v>19794.378225543482</v>
      </c>
      <c r="H29" s="165">
        <f>(H9-SUMIF(Export!$AL:$AL,$AN13,Export!AC:AC)-SUMIF(Export!$AL:$AL,$AN14,Export!AC:AC)-SUMIF(Export!$AL:$AL,$AN15,Export!AC:AC))/H32</f>
        <v>19398.490661032614</v>
      </c>
      <c r="I29" s="165">
        <f>(I9-SUMIF(Export!$AL:$AL,$AN13,Export!AD:AD)-SUMIF(Export!$AL:$AL,$AN14,Export!AD:AD)-SUMIF(Export!$AL:$AL,$AN15,Export!AD:AD))/I32</f>
        <v>18210.827967500005</v>
      </c>
      <c r="J29" s="165">
        <f>(J9-SUMIF(Export!$AL:$AL,$AN13,Export!AE:AE)-SUMIF(Export!$AL:$AL,$AN14,Export!AE:AE)-SUMIF(Export!$AL:$AL,$AN15,Export!AE:AE))/J32</f>
        <v>19002.60309652174</v>
      </c>
      <c r="K29" s="165">
        <f>(K9-SUMIF(Export!$AL:$AL,$AN13,Export!AF:AF)-SUMIF(Export!$AL:$AL,$AN14,Export!AF:AF)-SUMIF(Export!$AL:$AL,$AN15,Export!AF:AF))/K32</f>
        <v>18606.715532010876</v>
      </c>
      <c r="L29" s="165">
        <f>(L9-SUMIF(Export!$AL:$AL,$AN13,Export!AG:AG)-SUMIF(Export!$AL:$AL,$AN14,Export!AG:AG)-SUMIF(Export!$AL:$AL,$AN15,Export!AG:AG))/L32</f>
        <v>17419.052838478263</v>
      </c>
      <c r="M29" s="165">
        <f>(M9-SUMIF(Export!$AL:$AL,$AN13,Export!AH:AH)-SUMIF(Export!$AL:$AL,$AN14,Export!AH:AH)-SUMIF(Export!$AL:$AL,$AN15,Export!AH:AH))/M32</f>
        <v>17419.052838478263</v>
      </c>
      <c r="N29" s="165">
        <f>(N9-SUMIF(Export!$AL:$AL,$AN13,Export!AI:AI)-SUMIF(Export!$AL:$AL,$AN14,Export!AI:AI)-SUMIF(Export!$AL:$AL,$AN15,Export!AI:AI))/N32</f>
        <v>16627.277709456524</v>
      </c>
      <c r="O29" s="165">
        <f>(O9-SUMIF(Export!$AL:$AL,$AN13,Export!AJ:AJ)-SUMIF(Export!$AL:$AL,$AN14,Export!AJ:AJ)-SUMIF(Export!$AL:$AL,$AN15,Export!AJ:AJ))/O32</f>
        <v>18606.715532010876</v>
      </c>
      <c r="P29" s="165">
        <f>AVERAGE(D29:F29)</f>
        <v>18976.210592221014</v>
      </c>
      <c r="Q29" s="165">
        <f>AVERAGE(G29:I29)</f>
        <v>19134.565618025368</v>
      </c>
      <c r="R29" s="165">
        <f>AVERAGE(J29:L29)</f>
        <v>18342.790489003626</v>
      </c>
      <c r="S29" s="165">
        <f>AVERAGE(M29:O29)</f>
        <v>17551.015359981888</v>
      </c>
      <c r="T29" s="248" t="e">
        <f>(T9-SUMIFS(Export!$L:$L,Export!$I:$I,$AM13,Export!$E:$E,$AK13)-SUMIFS(Export!$L:$L,Export!$I:$I,$AM14,Export!$E:$E,$AK14)-SUMIFS(Export!$L:$L,Export!$I:$I,$AM15,Export!$E:$E,$AK15))/T32</f>
        <v>#DIV/0!</v>
      </c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 t="e">
        <f>AVERAGE(T29:V29)</f>
        <v>#DIV/0!</v>
      </c>
      <c r="AG29" s="169" t="e">
        <f>AVERAGE(W29:Y29)</f>
        <v>#DIV/0!</v>
      </c>
      <c r="AH29" s="169" t="e">
        <f>AVERAGE(Z29:AB29)</f>
        <v>#DIV/0!</v>
      </c>
      <c r="AI29" s="169" t="e">
        <f>AVERAGE(AC29:AE29)</f>
        <v>#DIV/0!</v>
      </c>
      <c r="AJ29" s="139"/>
      <c r="AK29" s="139"/>
      <c r="AL29" s="140"/>
      <c r="AM29" s="140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</row>
    <row r="30" spans="1:58" ht="15.75" thickBot="1" x14ac:dyDescent="0.3">
      <c r="A30" s="143" t="s">
        <v>1225</v>
      </c>
      <c r="B30" s="173">
        <f>INDEX(T:AE, 30, MATCH($AI$1, T$5:AE$5, 0))</f>
        <v>0</v>
      </c>
      <c r="C30" s="204">
        <f>INDEX(D:O, 30, MATCH($AI$1, D$5:O$5, 0))</f>
        <v>11932.563124369315</v>
      </c>
      <c r="D30" s="162">
        <f>D26/D32</f>
        <v>10784.383375765179</v>
      </c>
      <c r="E30" s="162">
        <f t="shared" ref="E30:O30" si="45">E26/E32</f>
        <v>11932.563124369315</v>
      </c>
      <c r="F30" s="162">
        <f t="shared" si="45"/>
        <v>7514.1976575218223</v>
      </c>
      <c r="G30" s="162">
        <f t="shared" si="45"/>
        <v>11932.563124369315</v>
      </c>
      <c r="H30" s="162">
        <f t="shared" si="45"/>
        <v>11441.633628052936</v>
      </c>
      <c r="I30" s="162">
        <f t="shared" si="45"/>
        <v>9968.8451391037725</v>
      </c>
      <c r="J30" s="162">
        <f t="shared" si="45"/>
        <v>10950.704131736537</v>
      </c>
      <c r="K30" s="162">
        <f t="shared" si="45"/>
        <v>10459.774635420157</v>
      </c>
      <c r="L30" s="162">
        <f t="shared" si="45"/>
        <v>8986.9861464709829</v>
      </c>
      <c r="M30" s="162">
        <f t="shared" si="45"/>
        <v>8986.9861464709829</v>
      </c>
      <c r="N30" s="162">
        <f t="shared" si="45"/>
        <v>8005.1271538382071</v>
      </c>
      <c r="O30" s="162">
        <f t="shared" si="45"/>
        <v>10459.774635420157</v>
      </c>
      <c r="P30" s="162">
        <f>AVERAGE(D30:F30)</f>
        <v>10077.048052552105</v>
      </c>
      <c r="Q30" s="162">
        <f>AVERAGE(G30:I30)</f>
        <v>11114.347297175342</v>
      </c>
      <c r="R30" s="162">
        <f>AVERAGE(J30:L30)</f>
        <v>10132.488304542559</v>
      </c>
      <c r="S30" s="162">
        <f>AVERAGE(M30:O30)</f>
        <v>9150.6293119097827</v>
      </c>
      <c r="T30" s="247" t="e">
        <f>T26/T33</f>
        <v>#DIV/0!</v>
      </c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 t="e">
        <f>AVERAGE(T30:V30)</f>
        <v>#DIV/0!</v>
      </c>
      <c r="AG30" s="173" t="e">
        <f>AVERAGE(W30:Y30)</f>
        <v>#DIV/0!</v>
      </c>
      <c r="AH30" s="173" t="e">
        <f>AVERAGE(Z30:AB30)</f>
        <v>#DIV/0!</v>
      </c>
      <c r="AI30" s="173" t="e">
        <f>AVERAGE(AC30:AE30)</f>
        <v>#DIV/0!</v>
      </c>
      <c r="AJ30" s="139"/>
      <c r="AK30" s="139"/>
      <c r="AL30" s="140"/>
      <c r="AM30" s="140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</row>
    <row r="31" spans="1:58" ht="15.75" thickTop="1" x14ac:dyDescent="0.25">
      <c r="A31" s="115"/>
    </row>
    <row r="32" spans="1:58" x14ac:dyDescent="0.25">
      <c r="A32" s="124" t="s">
        <v>1226</v>
      </c>
      <c r="B32" s="161">
        <f>INDEX(T:AE, 32, MATCH($AI$1, T$5:AE$5, 0))</f>
        <v>0</v>
      </c>
      <c r="C32" s="161">
        <f>INDEX(D:O, 32, MATCH($AI$1, D$5:O$5, 0))</f>
        <v>3</v>
      </c>
      <c r="D32" s="161">
        <f>HLOOKUP(D5,'Input Sheet'!1:1048576,25,FALSE)</f>
        <v>2.5</v>
      </c>
      <c r="E32" s="161">
        <f>HLOOKUP(E5,'Input Sheet'!1:1048576,25,FALSE)</f>
        <v>3</v>
      </c>
      <c r="F32" s="161">
        <f>HLOOKUP(F5,'Input Sheet'!1:1048576,25,FALSE)</f>
        <v>3</v>
      </c>
      <c r="G32" s="161">
        <f>HLOOKUP(G5,'Input Sheet'!1:1048576,25,FALSE)</f>
        <v>3</v>
      </c>
      <c r="H32" s="161">
        <f>HLOOKUP(H5,'Input Sheet'!1:1048576,25,FALSE)</f>
        <v>3</v>
      </c>
      <c r="I32" s="161">
        <f>HLOOKUP(I5,'Input Sheet'!1:1048576,25,FALSE)</f>
        <v>3</v>
      </c>
      <c r="J32" s="161">
        <f>HLOOKUP(J5,'Input Sheet'!1:1048576,25,FALSE)</f>
        <v>3</v>
      </c>
      <c r="K32" s="161">
        <f>HLOOKUP(K5,'Input Sheet'!1:1048576,25,FALSE)</f>
        <v>3</v>
      </c>
      <c r="L32" s="161">
        <f>HLOOKUP(L5,'Input Sheet'!1:1048576,25,FALSE)</f>
        <v>3</v>
      </c>
      <c r="M32" s="161">
        <f>HLOOKUP(M5,'Input Sheet'!1:1048576,25,FALSE)</f>
        <v>3</v>
      </c>
      <c r="N32" s="161">
        <f>HLOOKUP(N5,'Input Sheet'!1:1048576,25,FALSE)</f>
        <v>3</v>
      </c>
      <c r="O32" s="161">
        <f>HLOOKUP(O5,'Input Sheet'!1:1048576,25,FALSE)</f>
        <v>3</v>
      </c>
      <c r="P32" s="161">
        <f>AVERAGE(D32:F32)</f>
        <v>2.8333333333333335</v>
      </c>
      <c r="Q32" s="161">
        <f>AVERAGE(G32:I32)</f>
        <v>3</v>
      </c>
      <c r="R32" s="161">
        <f>AVERAGE(J32:L32)</f>
        <v>3</v>
      </c>
      <c r="S32" s="161">
        <f>AVERAGE(M32:O32)</f>
        <v>3</v>
      </c>
      <c r="T32" s="161">
        <f>+SUMIF('TB 4-24'!M:M,$AL33,'TB 4-24'!H:H)+(+SUMIF('TB 4-24'!M:M,$AL34,'TB 4-24'!H:H))/2</f>
        <v>0</v>
      </c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</row>
    <row r="33" spans="38:42" x14ac:dyDescent="0.25">
      <c r="AL33" s="116" t="s">
        <v>1258</v>
      </c>
      <c r="AN33" s="116"/>
      <c r="AO33" s="116"/>
      <c r="AP33" s="116"/>
    </row>
    <row r="34" spans="38:42" x14ac:dyDescent="0.25">
      <c r="AL34" s="116" t="s">
        <v>1259</v>
      </c>
      <c r="AN34" s="116"/>
      <c r="AO34" s="116"/>
      <c r="AP34" s="11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A21A-F638-4E65-96EF-13A1E00539E5}">
  <dimension ref="A1:CM34"/>
  <sheetViews>
    <sheetView topLeftCell="J1" workbookViewId="0">
      <selection activeCell="R22" sqref="R22"/>
    </sheetView>
    <sheetView workbookViewId="1"/>
    <sheetView workbookViewId="2"/>
  </sheetViews>
  <sheetFormatPr defaultRowHeight="15" outlineLevelCol="1" x14ac:dyDescent="0.25"/>
  <cols>
    <col min="1" max="1" width="33.85546875" style="70" customWidth="1"/>
    <col min="2" max="35" width="9.140625" style="70"/>
    <col min="36" max="36" width="9.140625" style="27"/>
    <col min="37" max="37" width="3.140625" style="27" bestFit="1" customWidth="1"/>
    <col min="38" max="38" width="27.7109375" style="47" bestFit="1" customWidth="1" outlineLevel="1"/>
    <col min="39" max="39" width="24.28515625" style="47" bestFit="1" customWidth="1" outlineLevel="1"/>
    <col min="40" max="41" width="9.140625" style="27" outlineLevel="1"/>
    <col min="42" max="79" width="9.140625" style="70"/>
    <col min="80" max="91" width="9.140625" style="27" outlineLevel="1"/>
    <col min="92" max="16384" width="9.140625" style="70"/>
  </cols>
  <sheetData>
    <row r="1" spans="1:91" x14ac:dyDescent="0.25">
      <c r="A1" s="92" t="s">
        <v>1184</v>
      </c>
      <c r="B1" s="90"/>
      <c r="C1" s="90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154"/>
      <c r="W1" s="84"/>
      <c r="X1" s="84"/>
      <c r="Y1" s="154"/>
      <c r="Z1" s="84"/>
      <c r="AA1" s="84"/>
      <c r="AB1" s="154"/>
      <c r="AC1" s="154"/>
      <c r="AD1" s="154"/>
      <c r="AE1" s="154"/>
      <c r="AF1" s="86"/>
      <c r="AG1" s="86"/>
      <c r="AH1" s="86"/>
      <c r="AI1" s="86">
        <f>'Manual Page'!A14</f>
        <v>45413</v>
      </c>
    </row>
    <row r="2" spans="1:91" ht="15.75" thickBot="1" x14ac:dyDescent="0.3">
      <c r="A2" s="91"/>
      <c r="B2" s="91"/>
      <c r="C2" s="91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91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</row>
    <row r="4" spans="1:91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</row>
    <row r="5" spans="1:91" ht="19.5" x14ac:dyDescent="0.25">
      <c r="A5" s="87" t="s">
        <v>26</v>
      </c>
      <c r="B5" s="155" t="s">
        <v>1159</v>
      </c>
      <c r="C5" s="155" t="s">
        <v>1160</v>
      </c>
      <c r="D5" s="155">
        <f>[3]Export!AE2</f>
        <v>45383</v>
      </c>
      <c r="E5" s="155">
        <f>[3]Export!AF2</f>
        <v>45413</v>
      </c>
      <c r="F5" s="155">
        <f>[3]Export!AG2</f>
        <v>45444</v>
      </c>
      <c r="G5" s="155">
        <f>[3]Export!AH2</f>
        <v>45474</v>
      </c>
      <c r="H5" s="155">
        <f>[3]Export!AI2</f>
        <v>45505</v>
      </c>
      <c r="I5" s="155">
        <f>[3]Export!AJ2</f>
        <v>45536</v>
      </c>
      <c r="J5" s="155">
        <f>[3]Export!AK2</f>
        <v>45566</v>
      </c>
      <c r="K5" s="155">
        <f>[3]Export!AL2</f>
        <v>45597</v>
      </c>
      <c r="L5" s="155">
        <f>[3]Export!AM2</f>
        <v>45627</v>
      </c>
      <c r="M5" s="155">
        <f>[3]Export!AN2</f>
        <v>45658</v>
      </c>
      <c r="N5" s="155">
        <f>[3]Export!AO2</f>
        <v>45689</v>
      </c>
      <c r="O5" s="155">
        <f>[3]Export!AP2</f>
        <v>45717</v>
      </c>
      <c r="P5" s="156" t="s">
        <v>1165</v>
      </c>
      <c r="Q5" s="156" t="s">
        <v>1166</v>
      </c>
      <c r="R5" s="156" t="s">
        <v>1167</v>
      </c>
      <c r="S5" s="156" t="s">
        <v>1157</v>
      </c>
      <c r="T5" s="155">
        <f>[3]Export!O2</f>
        <v>45383</v>
      </c>
      <c r="U5" s="155">
        <f>[3]Export!P2</f>
        <v>45413</v>
      </c>
      <c r="V5" s="155">
        <f>[3]Export!Q2</f>
        <v>45444</v>
      </c>
      <c r="W5" s="155">
        <f>[3]Export!R2</f>
        <v>45474</v>
      </c>
      <c r="X5" s="155">
        <f>[3]Export!S2</f>
        <v>45505</v>
      </c>
      <c r="Y5" s="155">
        <f>[3]Export!T2</f>
        <v>45536</v>
      </c>
      <c r="Z5" s="155">
        <f>[3]Export!U2</f>
        <v>45566</v>
      </c>
      <c r="AA5" s="155">
        <f>[3]Export!V2</f>
        <v>45597</v>
      </c>
      <c r="AB5" s="155">
        <f>[3]Export!W2</f>
        <v>45627</v>
      </c>
      <c r="AC5" s="155">
        <f>[3]Export!X2</f>
        <v>45658</v>
      </c>
      <c r="AD5" s="155">
        <f>[3]Export!Y2</f>
        <v>45689</v>
      </c>
      <c r="AE5" s="155">
        <f>[3]Export!Z2</f>
        <v>45717</v>
      </c>
      <c r="AF5" s="156" t="s">
        <v>1168</v>
      </c>
      <c r="AG5" s="156" t="s">
        <v>1169</v>
      </c>
      <c r="AH5" s="156" t="s">
        <v>1170</v>
      </c>
      <c r="AI5" s="157" t="s">
        <v>1158</v>
      </c>
    </row>
    <row r="6" spans="1:91" x14ac:dyDescent="0.25">
      <c r="A6" s="124" t="s">
        <v>1023</v>
      </c>
      <c r="B6" s="179" t="e">
        <f>INDEX(T:AE, 6, MATCH($AI$1, T$5:AE$5, 0))</f>
        <v>#DIV/0!</v>
      </c>
      <c r="C6" s="164">
        <f>INDEX(D:O, 6, MATCH($AI$1, D$5:O$5, 0))</f>
        <v>0.36716896768013757</v>
      </c>
      <c r="D6" s="138">
        <f>-SUMIF(Export!$AL:$AL,$AN6,Export!Y:Y)/D$9</f>
        <v>0.36716896768013757</v>
      </c>
      <c r="E6" s="138">
        <f>-SUMIF(Export!$AL:$AL,$AN6,Export!Z:Z)/E9</f>
        <v>0.36716896768013757</v>
      </c>
      <c r="F6" s="138">
        <f>-SUMIF(Export!$AL:$AL,$AN6,Export!AA:AA)/F9</f>
        <v>0.36716896768013757</v>
      </c>
      <c r="G6" s="138">
        <f>-SUMIF(Export!$AL:$AL,$AN6,Export!AB:AB)/G9</f>
        <v>0.36716896768013757</v>
      </c>
      <c r="H6" s="138">
        <f>-SUMIF(Export!$AL:$AL,$AN6,Export!AC:AC)/H9</f>
        <v>0.36716896768013757</v>
      </c>
      <c r="I6" s="138">
        <f>-SUMIF(Export!$AL:$AL,$AN6,Export!AD:AD)/I9</f>
        <v>0.36716896768013757</v>
      </c>
      <c r="J6" s="138">
        <f>-SUMIF(Export!$AL:$AL,$AN6,Export!AE:AE)/J9</f>
        <v>0.36716896768013757</v>
      </c>
      <c r="K6" s="138">
        <f>-SUMIF(Export!$AL:$AL,$AN6,Export!AF:AF)/K9</f>
        <v>0.36716896768013757</v>
      </c>
      <c r="L6" s="138">
        <f>-SUMIF(Export!$AL:$AL,$AN6,Export!AG:AG)/L9</f>
        <v>0.36716896768013757</v>
      </c>
      <c r="M6" s="138">
        <f>-SUMIF(Export!$AL:$AL,$AN6,Export!AH:AH)/M9</f>
        <v>0.36716896768013757</v>
      </c>
      <c r="N6" s="138">
        <f>-SUMIF(Export!$AL:$AL,$AN6,Export!AI:AI)/N9</f>
        <v>0.36716896768013757</v>
      </c>
      <c r="O6" s="138">
        <f>-SUMIF(Export!$AL:$AL,$AN6,Export!AJ:AJ)/O9</f>
        <v>0.36716896768013757</v>
      </c>
      <c r="P6" s="138">
        <f>AVERAGE(D6:F6)</f>
        <v>0.36716896768013757</v>
      </c>
      <c r="Q6" s="138">
        <f>AVERAGE(G6:I6)</f>
        <v>0.36716896768013757</v>
      </c>
      <c r="R6" s="138">
        <f>AVERAGE(J6:L6)</f>
        <v>0.36716896768013757</v>
      </c>
      <c r="S6" s="138">
        <f>AVERAGE(M6:O6)</f>
        <v>0.36716896768013757</v>
      </c>
      <c r="T6" s="216" t="e">
        <f>AP13/AP$17</f>
        <v>#DIV/0!</v>
      </c>
      <c r="U6" s="250" t="e">
        <f>AQ13/AQ$17</f>
        <v>#DIV/0!</v>
      </c>
      <c r="V6" s="250" t="e">
        <f>AR13/AR$17</f>
        <v>#DIV/0!</v>
      </c>
      <c r="W6" s="250" t="e">
        <f>AS13/AS$17</f>
        <v>#DIV/0!</v>
      </c>
      <c r="X6" s="250" t="e">
        <f>AT13/AT$17</f>
        <v>#DIV/0!</v>
      </c>
      <c r="Y6" s="250" t="e">
        <f>AU13/AU$17</f>
        <v>#DIV/0!</v>
      </c>
      <c r="Z6" s="250" t="e">
        <f>AV13/AV$17</f>
        <v>#DIV/0!</v>
      </c>
      <c r="AA6" s="250" t="e">
        <f>AW13/AW$17</f>
        <v>#DIV/0!</v>
      </c>
      <c r="AB6" s="250" t="e">
        <f>AX13/AX$17</f>
        <v>#DIV/0!</v>
      </c>
      <c r="AC6" s="250" t="e">
        <f>AY13/AY$17</f>
        <v>#DIV/0!</v>
      </c>
      <c r="AD6" s="250" t="e">
        <f>AZ13/AZ$17</f>
        <v>#DIV/0!</v>
      </c>
      <c r="AE6" s="250" t="e">
        <f>BA13/BA$17</f>
        <v>#DIV/0!</v>
      </c>
      <c r="AF6" s="179" t="e">
        <f>AVERAGE(T6:V6)</f>
        <v>#DIV/0!</v>
      </c>
      <c r="AG6" s="179" t="e">
        <f>AVERAGE(W6:Y6)</f>
        <v>#DIV/0!</v>
      </c>
      <c r="AH6" s="179" t="e">
        <f>AVERAGE(Z6:AB6)</f>
        <v>#DIV/0!</v>
      </c>
      <c r="AI6" s="179" t="e">
        <f>AVERAGE(AC6:AE6)</f>
        <v>#DIV/0!</v>
      </c>
      <c r="AN6" s="27" t="s">
        <v>1293</v>
      </c>
    </row>
    <row r="7" spans="1:91" x14ac:dyDescent="0.25">
      <c r="A7" s="124" t="s">
        <v>1026</v>
      </c>
      <c r="B7" s="179" t="e">
        <f>INDEX(T:AE, 7, MATCH($AI$1, T$5:AE$5, 0))</f>
        <v>#DIV/0!</v>
      </c>
      <c r="C7" s="164">
        <f>INDEX(D:O, 7, MATCH($AI$1, D$5:O$5, 0))</f>
        <v>0</v>
      </c>
      <c r="D7" s="138">
        <f>0</f>
        <v>0</v>
      </c>
      <c r="E7" s="138">
        <f>0</f>
        <v>0</v>
      </c>
      <c r="F7" s="138">
        <f>0</f>
        <v>0</v>
      </c>
      <c r="G7" s="138">
        <f>0</f>
        <v>0</v>
      </c>
      <c r="H7" s="138">
        <f>0</f>
        <v>0</v>
      </c>
      <c r="I7" s="138">
        <f>0</f>
        <v>0</v>
      </c>
      <c r="J7" s="138">
        <f>0</f>
        <v>0</v>
      </c>
      <c r="K7" s="138">
        <f>0</f>
        <v>0</v>
      </c>
      <c r="L7" s="138">
        <f>0</f>
        <v>0</v>
      </c>
      <c r="M7" s="138">
        <f>0</f>
        <v>0</v>
      </c>
      <c r="N7" s="138">
        <f>0</f>
        <v>0</v>
      </c>
      <c r="O7" s="138">
        <f>0</f>
        <v>0</v>
      </c>
      <c r="P7" s="138">
        <f>AVERAGE(D7:F7)</f>
        <v>0</v>
      </c>
      <c r="Q7" s="138">
        <f>AVERAGE(G7:I7)</f>
        <v>0</v>
      </c>
      <c r="R7" s="138">
        <f>AVERAGE(J7:L7)</f>
        <v>0</v>
      </c>
      <c r="S7" s="138">
        <f>AVERAGE(M7:O7)</f>
        <v>0</v>
      </c>
      <c r="T7" s="250" t="e">
        <f>AP14/AP$17</f>
        <v>#DIV/0!</v>
      </c>
      <c r="U7" s="250" t="e">
        <f>AQ14/AQ$17</f>
        <v>#DIV/0!</v>
      </c>
      <c r="V7" s="250" t="e">
        <f>AR14/AR$17</f>
        <v>#DIV/0!</v>
      </c>
      <c r="W7" s="250" t="e">
        <f>AS14/AS$17</f>
        <v>#DIV/0!</v>
      </c>
      <c r="X7" s="250" t="e">
        <f>AT14/AT$17</f>
        <v>#DIV/0!</v>
      </c>
      <c r="Y7" s="250" t="e">
        <f>AU14/AU$17</f>
        <v>#DIV/0!</v>
      </c>
      <c r="Z7" s="250" t="e">
        <f>AV14/AV$17</f>
        <v>#DIV/0!</v>
      </c>
      <c r="AA7" s="250" t="e">
        <f>AW14/AW$17</f>
        <v>#DIV/0!</v>
      </c>
      <c r="AB7" s="250" t="e">
        <f>AX14/AX$17</f>
        <v>#DIV/0!</v>
      </c>
      <c r="AC7" s="250" t="e">
        <f>AY14/AY$17</f>
        <v>#DIV/0!</v>
      </c>
      <c r="AD7" s="250" t="e">
        <f>AZ14/AZ$17</f>
        <v>#DIV/0!</v>
      </c>
      <c r="AE7" s="250" t="e">
        <f>BA14/BA$17</f>
        <v>#DIV/0!</v>
      </c>
      <c r="AF7" s="179" t="e">
        <f>AVERAGE(T7:V7)</f>
        <v>#DIV/0!</v>
      </c>
      <c r="AG7" s="179" t="e">
        <f>AVERAGE(W7:Y7)</f>
        <v>#DIV/0!</v>
      </c>
      <c r="AH7" s="179" t="e">
        <f>AVERAGE(Z7:AB7)</f>
        <v>#DIV/0!</v>
      </c>
      <c r="AI7" s="179" t="e">
        <f>AVERAGE(AC7:AE7)</f>
        <v>#DIV/0!</v>
      </c>
      <c r="AP7" s="241"/>
      <c r="AQ7" s="241"/>
      <c r="AR7" s="241"/>
      <c r="AS7" s="241"/>
      <c r="AT7" s="241"/>
      <c r="AU7" s="241"/>
      <c r="AV7" s="241"/>
      <c r="AW7" s="241"/>
      <c r="AX7" s="241"/>
      <c r="AY7" s="241"/>
      <c r="AZ7" s="241"/>
      <c r="BA7" s="241"/>
      <c r="BB7" s="241"/>
      <c r="BC7" s="241"/>
      <c r="BD7" s="241"/>
      <c r="BE7" s="241"/>
      <c r="BF7" s="241"/>
      <c r="BG7" s="241"/>
      <c r="BH7" s="241"/>
      <c r="BI7" s="241"/>
      <c r="BJ7" s="241"/>
      <c r="BK7" s="241"/>
      <c r="BL7" s="241"/>
      <c r="BM7" s="241"/>
      <c r="BN7" s="241"/>
      <c r="BO7" s="241"/>
      <c r="CB7" s="242"/>
    </row>
    <row r="8" spans="1:91" x14ac:dyDescent="0.25">
      <c r="A8" s="124" t="s">
        <v>1014</v>
      </c>
      <c r="B8" s="179" t="e">
        <f>INDEX(T:AE, 8, MATCH($AI$1, T$5:AE$5, 0))</f>
        <v>#DIV/0!</v>
      </c>
      <c r="C8" s="164">
        <f>INDEX(D:O, 8, MATCH($AI$1, D$5:O$5, 0))</f>
        <v>0.54604125873346854</v>
      </c>
      <c r="D8" s="138">
        <f>-SUMIF(Export!$AL:$AL,$AN8,Export!Y:Y)/D$9</f>
        <v>0.54604125873346854</v>
      </c>
      <c r="E8" s="138">
        <f>-SUMIF(Export!$AL:$AL,$AN8,Export!Z:Z)/E$9</f>
        <v>0.54604125873346854</v>
      </c>
      <c r="F8" s="138">
        <f>-SUMIF(Export!$AL:$AL,$AN8,Export!AA:AA)/F$9</f>
        <v>0.54604125873346854</v>
      </c>
      <c r="G8" s="138">
        <f>-SUMIF(Export!$AL:$AL,$AN8,Export!AB:AB)/G$9</f>
        <v>0.54604125873346854</v>
      </c>
      <c r="H8" s="138">
        <f>-SUMIF(Export!$AL:$AL,$AN8,Export!AC:AC)/H$9</f>
        <v>0.54604125873346854</v>
      </c>
      <c r="I8" s="138">
        <f>-SUMIF(Export!$AL:$AL,$AN8,Export!AD:AD)/I$9</f>
        <v>0.54604125873346854</v>
      </c>
      <c r="J8" s="138">
        <f>-SUMIF(Export!$AL:$AL,$AN8,Export!AE:AE)/J$9</f>
        <v>0.54604125873346854</v>
      </c>
      <c r="K8" s="138">
        <f>-SUMIF(Export!$AL:$AL,$AN8,Export!AF:AF)/K$9</f>
        <v>0.54604125873346854</v>
      </c>
      <c r="L8" s="138">
        <f>-SUMIF(Export!$AL:$AL,$AN8,Export!AG:AG)/L$9</f>
        <v>0.54604125873346854</v>
      </c>
      <c r="M8" s="138">
        <f>-SUMIF(Export!$AL:$AL,$AN8,Export!AH:AH)/M$9</f>
        <v>0.54604125873346854</v>
      </c>
      <c r="N8" s="138">
        <f>-SUMIF(Export!$AL:$AL,$AN8,Export!AI:AI)/N$9</f>
        <v>0.54604125873346854</v>
      </c>
      <c r="O8" s="138">
        <f>-SUMIF(Export!$AL:$AL,$AN8,Export!AJ:AJ)/O$9</f>
        <v>0.54604125873346854</v>
      </c>
      <c r="P8" s="138">
        <f>AVERAGE(D8:F8)</f>
        <v>0.54604125873346854</v>
      </c>
      <c r="Q8" s="138">
        <f>AVERAGE(G8:I8)</f>
        <v>0.54604125873346854</v>
      </c>
      <c r="R8" s="138">
        <f>AVERAGE(J8:L8)</f>
        <v>0.54604125873346854</v>
      </c>
      <c r="S8" s="138">
        <f>AVERAGE(M8:O8)</f>
        <v>0.54604125873346854</v>
      </c>
      <c r="T8" s="250" t="e">
        <f>AP15/AP$17</f>
        <v>#DIV/0!</v>
      </c>
      <c r="U8" s="250" t="e">
        <f>AQ15/AQ$17</f>
        <v>#DIV/0!</v>
      </c>
      <c r="V8" s="250" t="e">
        <f>AR15/AR$17</f>
        <v>#DIV/0!</v>
      </c>
      <c r="W8" s="250" t="e">
        <f>AS15/AS$17</f>
        <v>#DIV/0!</v>
      </c>
      <c r="X8" s="250" t="e">
        <f>AT15/AT$17</f>
        <v>#DIV/0!</v>
      </c>
      <c r="Y8" s="250" t="e">
        <f>AU15/AU$17</f>
        <v>#DIV/0!</v>
      </c>
      <c r="Z8" s="250" t="e">
        <f>AV15/AV$17</f>
        <v>#DIV/0!</v>
      </c>
      <c r="AA8" s="250" t="e">
        <f>AW15/AW$17</f>
        <v>#DIV/0!</v>
      </c>
      <c r="AB8" s="250" t="e">
        <f>AX15/AX$17</f>
        <v>#DIV/0!</v>
      </c>
      <c r="AC8" s="250" t="e">
        <f>AY15/AY$17</f>
        <v>#DIV/0!</v>
      </c>
      <c r="AD8" s="250" t="e">
        <f>AZ15/AZ$17</f>
        <v>#DIV/0!</v>
      </c>
      <c r="AE8" s="250" t="e">
        <f>BA15/BA$17</f>
        <v>#DIV/0!</v>
      </c>
      <c r="AF8" s="179" t="e">
        <f>AVERAGE(T8:V8)</f>
        <v>#DIV/0!</v>
      </c>
      <c r="AG8" s="179" t="e">
        <f>AVERAGE(W8:Y8)</f>
        <v>#DIV/0!</v>
      </c>
      <c r="AH8" s="179" t="e">
        <f>AVERAGE(Z8:AB8)</f>
        <v>#DIV/0!</v>
      </c>
      <c r="AI8" s="179" t="e">
        <f>AVERAGE(AC8:AE8)</f>
        <v>#DIV/0!</v>
      </c>
      <c r="AN8" s="27" t="s">
        <v>1294</v>
      </c>
      <c r="AP8" s="241"/>
      <c r="AQ8" s="241"/>
      <c r="AR8" s="241"/>
      <c r="AS8" s="241"/>
      <c r="AT8" s="241"/>
      <c r="AU8" s="241"/>
      <c r="AV8" s="241"/>
      <c r="AW8" s="241"/>
      <c r="AX8" s="241"/>
      <c r="AY8" s="241"/>
      <c r="AZ8" s="241"/>
      <c r="BA8" s="241"/>
      <c r="BB8" s="241"/>
      <c r="BC8" s="241"/>
      <c r="BD8" s="241"/>
      <c r="BE8" s="241"/>
      <c r="BF8" s="241"/>
      <c r="BG8" s="241"/>
      <c r="BH8" s="241"/>
      <c r="BI8" s="241"/>
      <c r="BJ8" s="241"/>
      <c r="BK8" s="241"/>
      <c r="BL8" s="241"/>
      <c r="BM8" s="241"/>
      <c r="BN8" s="241"/>
      <c r="BO8" s="241"/>
      <c r="CB8" s="242"/>
    </row>
    <row r="9" spans="1:91" x14ac:dyDescent="0.25">
      <c r="A9" s="131" t="s">
        <v>1216</v>
      </c>
      <c r="B9" s="177">
        <f>INDEX(T:AE, 9, MATCH($AI$1, T$5:AE$5, 0))</f>
        <v>0</v>
      </c>
      <c r="C9" s="163">
        <f>INDEX(D:O, 9, MATCH($AI$1, D$5:O$5, 0))</f>
        <v>47803.333333333328</v>
      </c>
      <c r="D9" s="163">
        <f>(-SUMIF(Export!$AL:$AL,$AN6,Export!Y:Y)-SUMIF(Export!$AL:$AL,$AN8,Export!Y:Y))/'[1]Retail Detailing'!E$25</f>
        <v>47803.333333333328</v>
      </c>
      <c r="E9" s="163">
        <f>(-SUMIF(Export!$AL:$AL,$AN6,Export!Z:Z)-SUMIF(Export!$AL:$AL,$AN8,Export!Z:Z))/'[1]Retail Detailing'!F$25</f>
        <v>47803.333333333328</v>
      </c>
      <c r="F9" s="163">
        <f>(-SUMIF(Export!$AL:$AL,$AN6,Export!AA:AA)-SUMIF(Export!$AL:$AL,$AN8,Export!AA:AA))/'[1]Retail Detailing'!G$25</f>
        <v>47803.333333333328</v>
      </c>
      <c r="G9" s="163">
        <f>(-SUMIF(Export!$AL:$AL,$AN6,Export!AB:AB)-SUMIF(Export!$AL:$AL,$AN8,Export!AB:AB))/'[1]Retail Detailing'!H$25</f>
        <v>47803.333333333328</v>
      </c>
      <c r="H9" s="163">
        <f>(-SUMIF(Export!$AL:$AL,$AN6,Export!AC:AC)-SUMIF(Export!$AL:$AL,$AN8,Export!AC:AC))/'[1]Retail Detailing'!I$25</f>
        <v>47803.333333333328</v>
      </c>
      <c r="I9" s="163">
        <f>(-SUMIF(Export!$AL:$AL,$AN6,Export!AD:AD)-SUMIF(Export!$AL:$AL,$AN8,Export!AD:AD))/'[1]Retail Detailing'!J$25</f>
        <v>47803.333333333328</v>
      </c>
      <c r="J9" s="163">
        <f>(-SUMIF(Export!$AL:$AL,$AN6,Export!AE:AE)-SUMIF(Export!$AL:$AL,$AN8,Export!AE:AE))/'[1]Retail Detailing'!K$25</f>
        <v>47803.333333333328</v>
      </c>
      <c r="K9" s="163">
        <f>(-SUMIF(Export!$AL:$AL,$AN6,Export!AF:AF)-SUMIF(Export!$AL:$AL,$AN8,Export!AF:AF))/'[1]Retail Detailing'!L$25</f>
        <v>47803.333333333328</v>
      </c>
      <c r="L9" s="163">
        <f>(-SUMIF(Export!$AL:$AL,$AN6,Export!AG:AG)-SUMIF(Export!$AL:$AL,$AN8,Export!AG:AG))/'[1]Retail Detailing'!M$25</f>
        <v>47803.333333333328</v>
      </c>
      <c r="M9" s="163">
        <f>(-SUMIF(Export!$AL:$AL,$AN6,Export!AH:AH)-SUMIF(Export!$AL:$AL,$AN8,Export!AH:AH))/'[1]Retail Detailing'!N$25</f>
        <v>47803.333333333328</v>
      </c>
      <c r="N9" s="163">
        <f>(-SUMIF(Export!$AL:$AL,$AN6,Export!AI:AI)-SUMIF(Export!$AL:$AL,$AN8,Export!AI:AI))/'[1]Retail Detailing'!O$25</f>
        <v>47803.333333333328</v>
      </c>
      <c r="O9" s="163">
        <f>(-SUMIF(Export!$AL:$AL,$AN6,Export!AJ:AJ)-SUMIF(Export!$AL:$AL,$AN8,Export!AJ:AJ))/'[1]Retail Detailing'!P$25</f>
        <v>47803.333333333328</v>
      </c>
      <c r="P9" s="163">
        <f t="shared" ref="P9" si="0">D9+E9+F9</f>
        <v>143410</v>
      </c>
      <c r="Q9" s="163">
        <f t="shared" ref="Q9" si="1">G9+H9+I9</f>
        <v>143410</v>
      </c>
      <c r="R9" s="163">
        <f t="shared" ref="R9" si="2">J9+K9+L9</f>
        <v>143410</v>
      </c>
      <c r="S9" s="163">
        <f t="shared" ref="S9" si="3">M9+N9+O9</f>
        <v>143410</v>
      </c>
      <c r="T9" s="177">
        <f>AP17</f>
        <v>0</v>
      </c>
      <c r="U9" s="177">
        <f>AQ17</f>
        <v>0</v>
      </c>
      <c r="V9" s="177">
        <f>AR17</f>
        <v>0</v>
      </c>
      <c r="W9" s="177">
        <f>AS17</f>
        <v>0</v>
      </c>
      <c r="X9" s="177">
        <f>AT17</f>
        <v>0</v>
      </c>
      <c r="Y9" s="177">
        <f>AU17</f>
        <v>0</v>
      </c>
      <c r="Z9" s="177">
        <f>AV17</f>
        <v>0</v>
      </c>
      <c r="AA9" s="177">
        <f>AW17</f>
        <v>0</v>
      </c>
      <c r="AB9" s="177">
        <f>AX17</f>
        <v>0</v>
      </c>
      <c r="AC9" s="177">
        <f>AY17</f>
        <v>0</v>
      </c>
      <c r="AD9" s="177">
        <f>AZ17</f>
        <v>0</v>
      </c>
      <c r="AE9" s="177">
        <f>BA17</f>
        <v>0</v>
      </c>
      <c r="AF9" s="177">
        <f t="shared" ref="AF9" si="4">T9+U9+V9</f>
        <v>0</v>
      </c>
      <c r="AG9" s="177">
        <f t="shared" ref="AG9" si="5">W9+X9+Y9</f>
        <v>0</v>
      </c>
      <c r="AH9" s="177">
        <f t="shared" ref="AH9" si="6">Z9+AA9+AB9</f>
        <v>0</v>
      </c>
      <c r="AI9" s="177">
        <f t="shared" ref="AI9" si="7">AC9+AD9+AE9</f>
        <v>0</v>
      </c>
      <c r="AP9" s="241"/>
      <c r="AQ9" s="241"/>
      <c r="AR9" s="241"/>
      <c r="AS9" s="241"/>
      <c r="AT9" s="241"/>
      <c r="AU9" s="241"/>
      <c r="AV9" s="241"/>
      <c r="AW9" s="241"/>
      <c r="AX9" s="241"/>
      <c r="AY9" s="241"/>
      <c r="AZ9" s="241"/>
      <c r="BA9" s="241"/>
      <c r="BB9" s="241"/>
      <c r="BC9" s="241"/>
      <c r="BD9" s="241"/>
      <c r="BE9" s="241"/>
      <c r="BF9" s="241"/>
      <c r="BG9" s="241"/>
      <c r="BH9" s="241"/>
      <c r="BI9" s="241"/>
      <c r="BJ9" s="241"/>
      <c r="BK9" s="241"/>
      <c r="BL9" s="241"/>
      <c r="BM9" s="241"/>
      <c r="BN9" s="241"/>
      <c r="BO9" s="241"/>
      <c r="CB9" s="242"/>
    </row>
    <row r="10" spans="1:91" x14ac:dyDescent="0.25">
      <c r="A10" s="124" t="s">
        <v>1020</v>
      </c>
      <c r="B10" s="180" t="e">
        <f>INDEX(T:AE, 10, MATCH($AI$1, T$5:AE$5, 0))</f>
        <v>#DIV/0!</v>
      </c>
      <c r="C10" s="164">
        <f>INDEX(D:O, 10, MATCH($AI$1, D$5:O$5, 0))</f>
        <v>0</v>
      </c>
      <c r="D10" s="164">
        <f>0</f>
        <v>0</v>
      </c>
      <c r="E10" s="164">
        <f>0</f>
        <v>0</v>
      </c>
      <c r="F10" s="164">
        <f>0</f>
        <v>0</v>
      </c>
      <c r="G10" s="164">
        <f>0</f>
        <v>0</v>
      </c>
      <c r="H10" s="164">
        <f>0</f>
        <v>0</v>
      </c>
      <c r="I10" s="164">
        <f>0</f>
        <v>0</v>
      </c>
      <c r="J10" s="164">
        <f>0</f>
        <v>0</v>
      </c>
      <c r="K10" s="164">
        <f>0</f>
        <v>0</v>
      </c>
      <c r="L10" s="164">
        <f>0</f>
        <v>0</v>
      </c>
      <c r="M10" s="164">
        <f>0</f>
        <v>0</v>
      </c>
      <c r="N10" s="164">
        <f>0</f>
        <v>0</v>
      </c>
      <c r="O10" s="164">
        <f>0</f>
        <v>0</v>
      </c>
      <c r="P10" s="164">
        <f>AVERAGE(D10:F10)</f>
        <v>0</v>
      </c>
      <c r="Q10" s="164">
        <f>AVERAGE(G10:I10)</f>
        <v>0</v>
      </c>
      <c r="R10" s="164">
        <f>AVERAGE(J10:L10)</f>
        <v>0</v>
      </c>
      <c r="S10" s="164">
        <f>AVERAGE(M10:O10)</f>
        <v>0</v>
      </c>
      <c r="T10" s="250" t="e">
        <f>AP17/AP$17</f>
        <v>#DIV/0!</v>
      </c>
      <c r="U10" s="250" t="e">
        <f>AQ17/AQ$17</f>
        <v>#DIV/0!</v>
      </c>
      <c r="V10" s="250" t="e">
        <f>AR17/AR$17</f>
        <v>#DIV/0!</v>
      </c>
      <c r="W10" s="250" t="e">
        <f>AS17/AS$17</f>
        <v>#DIV/0!</v>
      </c>
      <c r="X10" s="250" t="e">
        <f>AT17/AT$17</f>
        <v>#DIV/0!</v>
      </c>
      <c r="Y10" s="250" t="e">
        <f>AU17/AU$17</f>
        <v>#DIV/0!</v>
      </c>
      <c r="Z10" s="250" t="e">
        <f>AV17/AV$17</f>
        <v>#DIV/0!</v>
      </c>
      <c r="AA10" s="250" t="e">
        <f>AW17/AW$17</f>
        <v>#DIV/0!</v>
      </c>
      <c r="AB10" s="250" t="e">
        <f>AX17/AX$17</f>
        <v>#DIV/0!</v>
      </c>
      <c r="AC10" s="250" t="e">
        <f>AY17/AY$17</f>
        <v>#DIV/0!</v>
      </c>
      <c r="AD10" s="250" t="e">
        <f>AZ17/AZ$17</f>
        <v>#DIV/0!</v>
      </c>
      <c r="AE10" s="250" t="e">
        <f>BA17/BA$17</f>
        <v>#DIV/0!</v>
      </c>
      <c r="AF10" s="180" t="e">
        <f>AVERAGE(T10:V10)</f>
        <v>#DIV/0!</v>
      </c>
      <c r="AG10" s="180" t="e">
        <f>AVERAGE(W10:Y10)</f>
        <v>#DIV/0!</v>
      </c>
      <c r="AH10" s="180" t="e">
        <f>AVERAGE(Z10:AB10)</f>
        <v>#DIV/0!</v>
      </c>
      <c r="AI10" s="180" t="e">
        <f>AVERAGE(AC10:AE10)</f>
        <v>#DIV/0!</v>
      </c>
      <c r="AP10" s="159">
        <v>45383</v>
      </c>
      <c r="AQ10" s="159">
        <v>45413</v>
      </c>
      <c r="AR10" s="159">
        <v>45444</v>
      </c>
      <c r="AS10" s="159">
        <v>45474</v>
      </c>
      <c r="AT10" s="159">
        <v>45505</v>
      </c>
      <c r="AU10" s="159">
        <v>45536</v>
      </c>
      <c r="AV10" s="159">
        <v>45566</v>
      </c>
      <c r="AW10" s="159">
        <v>45597</v>
      </c>
      <c r="AX10" s="159">
        <v>45627</v>
      </c>
      <c r="AY10" s="159">
        <v>45658</v>
      </c>
      <c r="AZ10" s="159">
        <v>45689</v>
      </c>
      <c r="BA10" s="159">
        <v>45717</v>
      </c>
      <c r="BC10" s="159">
        <v>45383</v>
      </c>
      <c r="BD10" s="159">
        <v>45413</v>
      </c>
      <c r="BE10" s="159">
        <v>45444</v>
      </c>
      <c r="BF10" s="159">
        <v>45474</v>
      </c>
      <c r="BG10" s="159">
        <v>45505</v>
      </c>
      <c r="BH10" s="159">
        <v>45536</v>
      </c>
      <c r="BI10" s="159">
        <v>45566</v>
      </c>
      <c r="BJ10" s="159">
        <v>45597</v>
      </c>
      <c r="BK10" s="159">
        <v>45627</v>
      </c>
      <c r="BL10" s="159">
        <v>45658</v>
      </c>
      <c r="BM10" s="159">
        <v>45689</v>
      </c>
      <c r="BN10" s="159">
        <v>45717</v>
      </c>
      <c r="BO10" s="159"/>
      <c r="BP10" s="159">
        <v>45383</v>
      </c>
      <c r="BQ10" s="159">
        <v>45413</v>
      </c>
      <c r="BR10" s="159">
        <v>45444</v>
      </c>
      <c r="BS10" s="159">
        <v>45474</v>
      </c>
      <c r="BT10" s="159">
        <v>45505</v>
      </c>
      <c r="BU10" s="159">
        <v>45536</v>
      </c>
      <c r="BV10" s="159">
        <v>45566</v>
      </c>
      <c r="BW10" s="159">
        <v>45597</v>
      </c>
      <c r="BX10" s="159">
        <v>45627</v>
      </c>
      <c r="BY10" s="159">
        <v>45658</v>
      </c>
      <c r="BZ10" s="159">
        <v>45689</v>
      </c>
      <c r="CA10" s="159">
        <v>45717</v>
      </c>
      <c r="CB10" s="242"/>
      <c r="CC10" s="108" t="s">
        <v>1230</v>
      </c>
      <c r="CD10" s="108" t="s">
        <v>1230</v>
      </c>
      <c r="CE10" s="108" t="s">
        <v>1230</v>
      </c>
      <c r="CG10" s="108" t="s">
        <v>1255</v>
      </c>
      <c r="CH10" s="108" t="s">
        <v>1255</v>
      </c>
      <c r="CI10" s="108" t="s">
        <v>1255</v>
      </c>
      <c r="CK10" s="108" t="s">
        <v>1255</v>
      </c>
      <c r="CL10" s="108" t="s">
        <v>1255</v>
      </c>
      <c r="CM10" s="108" t="s">
        <v>1255</v>
      </c>
    </row>
    <row r="11" spans="1:91" x14ac:dyDescent="0.25">
      <c r="A11" s="124" t="s">
        <v>1017</v>
      </c>
      <c r="B11" s="180" t="e">
        <f>INDEX(T:AE, 11, MATCH($AI$1, T$5:AE$5, 0))</f>
        <v>#DIV/0!</v>
      </c>
      <c r="C11" s="164">
        <f>INDEX(D:O, 11, MATCH($AI$1, D$5:O$5, 0))</f>
        <v>0</v>
      </c>
      <c r="D11" s="164">
        <f>0</f>
        <v>0</v>
      </c>
      <c r="E11" s="164">
        <f>0</f>
        <v>0</v>
      </c>
      <c r="F11" s="164">
        <f>0</f>
        <v>0</v>
      </c>
      <c r="G11" s="164">
        <f>0</f>
        <v>0</v>
      </c>
      <c r="H11" s="164">
        <f>0</f>
        <v>0</v>
      </c>
      <c r="I11" s="164">
        <f>0</f>
        <v>0</v>
      </c>
      <c r="J11" s="164">
        <f>0</f>
        <v>0</v>
      </c>
      <c r="K11" s="164">
        <f>0</f>
        <v>0</v>
      </c>
      <c r="L11" s="164">
        <f>0</f>
        <v>0</v>
      </c>
      <c r="M11" s="164">
        <f>0</f>
        <v>0</v>
      </c>
      <c r="N11" s="164">
        <f>0</f>
        <v>0</v>
      </c>
      <c r="O11" s="164">
        <f>0</f>
        <v>0</v>
      </c>
      <c r="P11" s="164">
        <f>AVERAGE(D11:F11)</f>
        <v>0</v>
      </c>
      <c r="Q11" s="164">
        <f>AVERAGE(G11:I11)</f>
        <v>0</v>
      </c>
      <c r="R11" s="164">
        <f>AVERAGE(J11:L11)</f>
        <v>0</v>
      </c>
      <c r="S11" s="164">
        <f>AVERAGE(M11:O11)</f>
        <v>0</v>
      </c>
      <c r="T11" s="250" t="e">
        <f>AP18/AP$17</f>
        <v>#DIV/0!</v>
      </c>
      <c r="U11" s="250" t="e">
        <f>AQ18/AQ$17</f>
        <v>#DIV/0!</v>
      </c>
      <c r="V11" s="250" t="e">
        <f>AR18/AR$17</f>
        <v>#DIV/0!</v>
      </c>
      <c r="W11" s="250" t="e">
        <f>AS18/AS$17</f>
        <v>#DIV/0!</v>
      </c>
      <c r="X11" s="250" t="e">
        <f>AT18/AT$17</f>
        <v>#DIV/0!</v>
      </c>
      <c r="Y11" s="250" t="e">
        <f>AU18/AU$17</f>
        <v>#DIV/0!</v>
      </c>
      <c r="Z11" s="250" t="e">
        <f>AV18/AV$17</f>
        <v>#DIV/0!</v>
      </c>
      <c r="AA11" s="250" t="e">
        <f>AW18/AW$17</f>
        <v>#DIV/0!</v>
      </c>
      <c r="AB11" s="250" t="e">
        <f>AX18/AX$17</f>
        <v>#DIV/0!</v>
      </c>
      <c r="AC11" s="250" t="e">
        <f>AY18/AY$17</f>
        <v>#DIV/0!</v>
      </c>
      <c r="AD11" s="250" t="e">
        <f>AZ18/AZ$17</f>
        <v>#DIV/0!</v>
      </c>
      <c r="AE11" s="250" t="e">
        <f>BA18/BA$17</f>
        <v>#DIV/0!</v>
      </c>
      <c r="AF11" s="180" t="e">
        <f>AVERAGE(T11:V11)</f>
        <v>#DIV/0!</v>
      </c>
      <c r="AG11" s="180" t="e">
        <f>AVERAGE(W11:Y11)</f>
        <v>#DIV/0!</v>
      </c>
      <c r="AH11" s="180" t="e">
        <f>AVERAGE(Z11:AB11)</f>
        <v>#DIV/0!</v>
      </c>
      <c r="AI11" s="180" t="e">
        <f>AVERAGE(AC11:AE11)</f>
        <v>#DIV/0!</v>
      </c>
      <c r="AP11" s="244" t="s">
        <v>1159</v>
      </c>
      <c r="AQ11" s="244" t="s">
        <v>1159</v>
      </c>
      <c r="AR11" s="244" t="s">
        <v>1159</v>
      </c>
      <c r="AS11" s="244" t="s">
        <v>1159</v>
      </c>
      <c r="AT11" s="244" t="s">
        <v>1159</v>
      </c>
      <c r="AU11" s="244" t="s">
        <v>1159</v>
      </c>
      <c r="AV11" s="244" t="s">
        <v>1159</v>
      </c>
      <c r="AW11" s="244" t="s">
        <v>1159</v>
      </c>
      <c r="AX11" s="244" t="s">
        <v>1159</v>
      </c>
      <c r="AY11" s="244" t="s">
        <v>1159</v>
      </c>
      <c r="AZ11" s="244" t="s">
        <v>1159</v>
      </c>
      <c r="BA11" s="244" t="s">
        <v>1159</v>
      </c>
      <c r="BB11" s="244"/>
      <c r="BC11" s="244" t="s">
        <v>1159</v>
      </c>
      <c r="BD11" s="244" t="s">
        <v>1159</v>
      </c>
      <c r="BE11" s="244" t="s">
        <v>1159</v>
      </c>
      <c r="BF11" s="244" t="s">
        <v>1159</v>
      </c>
      <c r="BG11" s="244" t="s">
        <v>1159</v>
      </c>
      <c r="BH11" s="244" t="s">
        <v>1159</v>
      </c>
      <c r="BI11" s="244" t="s">
        <v>1159</v>
      </c>
      <c r="BJ11" s="244" t="s">
        <v>1159</v>
      </c>
      <c r="BK11" s="244" t="s">
        <v>1159</v>
      </c>
      <c r="BL11" s="244" t="s">
        <v>1159</v>
      </c>
      <c r="BM11" s="244" t="s">
        <v>1159</v>
      </c>
      <c r="BN11" s="244" t="s">
        <v>1159</v>
      </c>
      <c r="BO11" s="244"/>
      <c r="BP11" s="244" t="s">
        <v>1159</v>
      </c>
      <c r="BQ11" s="244" t="s">
        <v>1159</v>
      </c>
      <c r="BR11" s="244" t="s">
        <v>1159</v>
      </c>
      <c r="BS11" s="244" t="s">
        <v>1159</v>
      </c>
      <c r="BT11" s="244" t="s">
        <v>1159</v>
      </c>
      <c r="BU11" s="244" t="s">
        <v>1159</v>
      </c>
      <c r="BV11" s="244" t="s">
        <v>1159</v>
      </c>
      <c r="BW11" s="244" t="s">
        <v>1159</v>
      </c>
      <c r="BX11" s="244" t="s">
        <v>1159</v>
      </c>
      <c r="BY11" s="244" t="s">
        <v>1159</v>
      </c>
      <c r="BZ11" s="244" t="s">
        <v>1159</v>
      </c>
      <c r="CA11" s="244" t="s">
        <v>1159</v>
      </c>
      <c r="CB11" s="242"/>
      <c r="CC11" s="108" t="s">
        <v>1160</v>
      </c>
      <c r="CD11" s="108" t="s">
        <v>1160</v>
      </c>
      <c r="CE11" s="108" t="s">
        <v>1160</v>
      </c>
      <c r="CG11" s="108" t="s">
        <v>1159</v>
      </c>
      <c r="CH11" s="108" t="s">
        <v>1159</v>
      </c>
      <c r="CI11" s="108" t="s">
        <v>1159</v>
      </c>
      <c r="CK11" s="108" t="s">
        <v>1160</v>
      </c>
      <c r="CL11" s="108" t="s">
        <v>1160</v>
      </c>
      <c r="CM11" s="108" t="s">
        <v>1160</v>
      </c>
    </row>
    <row r="12" spans="1:91" x14ac:dyDescent="0.25">
      <c r="A12" s="131" t="s">
        <v>1217</v>
      </c>
      <c r="B12" s="177">
        <f>INDEX(T:AE, 12, MATCH($AI$1, T$5:AE$5, 0))</f>
        <v>0</v>
      </c>
      <c r="C12" s="163">
        <f>INDEX(D:O, 12, MATCH($AI$1, D$5:O$5, 0))</f>
        <v>47803.333333333328</v>
      </c>
      <c r="D12" s="163">
        <f>D9</f>
        <v>47803.333333333328</v>
      </c>
      <c r="E12" s="163">
        <f t="shared" ref="E12:O12" si="8">E9</f>
        <v>47803.333333333328</v>
      </c>
      <c r="F12" s="163">
        <f t="shared" si="8"/>
        <v>47803.333333333328</v>
      </c>
      <c r="G12" s="163">
        <f t="shared" si="8"/>
        <v>47803.333333333328</v>
      </c>
      <c r="H12" s="163">
        <f t="shared" si="8"/>
        <v>47803.333333333328</v>
      </c>
      <c r="I12" s="163">
        <f t="shared" si="8"/>
        <v>47803.333333333328</v>
      </c>
      <c r="J12" s="163">
        <f t="shared" si="8"/>
        <v>47803.333333333328</v>
      </c>
      <c r="K12" s="163">
        <f t="shared" si="8"/>
        <v>47803.333333333328</v>
      </c>
      <c r="L12" s="163">
        <f t="shared" si="8"/>
        <v>47803.333333333328</v>
      </c>
      <c r="M12" s="163">
        <f t="shared" si="8"/>
        <v>47803.333333333328</v>
      </c>
      <c r="N12" s="163">
        <f t="shared" si="8"/>
        <v>47803.333333333328</v>
      </c>
      <c r="O12" s="163">
        <f t="shared" si="8"/>
        <v>47803.333333333328</v>
      </c>
      <c r="P12" s="163">
        <f t="shared" ref="P12" si="9">D12+E12+F12</f>
        <v>143410</v>
      </c>
      <c r="Q12" s="163">
        <f t="shared" ref="Q12" si="10">G12+H12+I12</f>
        <v>143410</v>
      </c>
      <c r="R12" s="163">
        <f t="shared" ref="R12" si="11">J12+K12+L12</f>
        <v>143410</v>
      </c>
      <c r="S12" s="163">
        <f t="shared" ref="S12" si="12">M12+N12+O12</f>
        <v>143410</v>
      </c>
      <c r="T12" s="177">
        <f>AP21</f>
        <v>0</v>
      </c>
      <c r="U12" s="177">
        <f>AQ21</f>
        <v>0</v>
      </c>
      <c r="V12" s="177">
        <f>AR21</f>
        <v>0</v>
      </c>
      <c r="W12" s="177">
        <f>AS21</f>
        <v>0</v>
      </c>
      <c r="X12" s="177">
        <f>AT21</f>
        <v>0</v>
      </c>
      <c r="Y12" s="177">
        <f>AU21</f>
        <v>0</v>
      </c>
      <c r="Z12" s="177">
        <f>AV21</f>
        <v>0</v>
      </c>
      <c r="AA12" s="177">
        <f>AW21</f>
        <v>0</v>
      </c>
      <c r="AB12" s="177">
        <f>AX21</f>
        <v>0</v>
      </c>
      <c r="AC12" s="177">
        <f>AY21</f>
        <v>0</v>
      </c>
      <c r="AD12" s="177">
        <f>AZ21</f>
        <v>0</v>
      </c>
      <c r="AE12" s="177">
        <f>BA21</f>
        <v>0</v>
      </c>
      <c r="AF12" s="177">
        <f t="shared" ref="AF12" si="13">T12+U12+V12</f>
        <v>0</v>
      </c>
      <c r="AG12" s="177">
        <f t="shared" ref="AG12" si="14">W12+X12+Y12</f>
        <v>0</v>
      </c>
      <c r="AH12" s="177">
        <f t="shared" ref="AH12" si="15">Z12+AA12+AB12</f>
        <v>0</v>
      </c>
      <c r="AI12" s="177">
        <f t="shared" ref="AI12" si="16">AC12+AD12+AE12</f>
        <v>0</v>
      </c>
      <c r="AP12" s="244" t="s">
        <v>1233</v>
      </c>
      <c r="AQ12" s="244" t="s">
        <v>1233</v>
      </c>
      <c r="AR12" s="244" t="s">
        <v>1233</v>
      </c>
      <c r="AS12" s="244" t="s">
        <v>1233</v>
      </c>
      <c r="AT12" s="244" t="s">
        <v>1233</v>
      </c>
      <c r="AU12" s="244" t="s">
        <v>1233</v>
      </c>
      <c r="AV12" s="244" t="s">
        <v>1233</v>
      </c>
      <c r="AW12" s="244" t="s">
        <v>1233</v>
      </c>
      <c r="AX12" s="244" t="s">
        <v>1233</v>
      </c>
      <c r="AY12" s="244" t="s">
        <v>1233</v>
      </c>
      <c r="AZ12" s="244" t="s">
        <v>1233</v>
      </c>
      <c r="BA12" s="244" t="s">
        <v>1233</v>
      </c>
      <c r="BB12" s="244"/>
      <c r="BC12" s="244" t="s">
        <v>1256</v>
      </c>
      <c r="BD12" s="244" t="s">
        <v>1256</v>
      </c>
      <c r="BE12" s="244" t="s">
        <v>1256</v>
      </c>
      <c r="BF12" s="244" t="s">
        <v>1256</v>
      </c>
      <c r="BG12" s="244" t="s">
        <v>1256</v>
      </c>
      <c r="BH12" s="244" t="s">
        <v>1256</v>
      </c>
      <c r="BI12" s="244" t="s">
        <v>1256</v>
      </c>
      <c r="BJ12" s="244" t="s">
        <v>1256</v>
      </c>
      <c r="BK12" s="244" t="s">
        <v>1256</v>
      </c>
      <c r="BL12" s="244" t="s">
        <v>1256</v>
      </c>
      <c r="BM12" s="244" t="s">
        <v>1256</v>
      </c>
      <c r="BN12" s="244" t="s">
        <v>1256</v>
      </c>
      <c r="BO12" s="244"/>
      <c r="BP12" s="244" t="s">
        <v>1257</v>
      </c>
      <c r="BQ12" s="244" t="s">
        <v>1257</v>
      </c>
      <c r="BR12" s="244" t="s">
        <v>1257</v>
      </c>
      <c r="BS12" s="244" t="s">
        <v>1257</v>
      </c>
      <c r="BT12" s="244" t="s">
        <v>1257</v>
      </c>
      <c r="BU12" s="244" t="s">
        <v>1257</v>
      </c>
      <c r="BV12" s="244" t="s">
        <v>1257</v>
      </c>
      <c r="BW12" s="244" t="s">
        <v>1257</v>
      </c>
      <c r="BX12" s="244" t="s">
        <v>1257</v>
      </c>
      <c r="BY12" s="244" t="s">
        <v>1257</v>
      </c>
      <c r="BZ12" s="244" t="s">
        <v>1257</v>
      </c>
      <c r="CA12" s="244" t="s">
        <v>1257</v>
      </c>
      <c r="CB12" s="242"/>
      <c r="CC12" s="108" t="s">
        <v>1233</v>
      </c>
      <c r="CD12" s="108" t="s">
        <v>1256</v>
      </c>
      <c r="CE12" s="108" t="s">
        <v>1257</v>
      </c>
      <c r="CG12" s="108" t="s">
        <v>1233</v>
      </c>
      <c r="CH12" s="108" t="s">
        <v>1256</v>
      </c>
      <c r="CI12" s="108" t="s">
        <v>1257</v>
      </c>
      <c r="CK12" s="108" t="s">
        <v>1233</v>
      </c>
      <c r="CL12" s="108" t="s">
        <v>1256</v>
      </c>
      <c r="CM12" s="108" t="s">
        <v>1257</v>
      </c>
    </row>
    <row r="13" spans="1:91" x14ac:dyDescent="0.25">
      <c r="A13" s="124" t="s">
        <v>1000</v>
      </c>
      <c r="B13" s="180" t="e">
        <f>INDEX(T:AE, 13, MATCH($AI$1, T$5:AE$5, 0))</f>
        <v>#DIV/0!</v>
      </c>
      <c r="C13" s="164">
        <f>INDEX(D:O, 13, MATCH($AI$1, D$5:O$5, 0))</f>
        <v>0.91321022641360605</v>
      </c>
      <c r="D13" s="164">
        <f>(SUMIF(Export!$AL:$AL,$AN6,Export!Y:Y)*'[1]Retail Detailing'!E$25)/SUMIF(Export!$AL:$AL,$AN6,Export!Y:Y)</f>
        <v>0.91321022641360605</v>
      </c>
      <c r="E13" s="164">
        <f>(SUMIF(Export!$AL:$AL,$AN6,Export!Z:Z)*'[1]Retail Detailing'!F$25)/SUMIF(Export!$AL:$AL,$AN6,Export!Z:Z)</f>
        <v>0.91321022641360605</v>
      </c>
      <c r="F13" s="164">
        <f>(SUMIF(Export!$AL:$AL,$AN6,Export!AA:AA)*'[1]Retail Detailing'!G$25)/SUMIF(Export!$AL:$AL,$AN6,Export!AA:AA)</f>
        <v>0.91321022641360605</v>
      </c>
      <c r="G13" s="164">
        <f>(SUMIF(Export!$AL:$AL,$AN6,Export!AB:AB)*'[1]Retail Detailing'!H$25)/SUMIF(Export!$AL:$AL,$AN6,Export!AB:AB)</f>
        <v>0.91321022641360605</v>
      </c>
      <c r="H13" s="164">
        <f>(SUMIF(Export!$AL:$AL,$AN6,Export!AC:AC)*'[1]Retail Detailing'!I$25)/SUMIF(Export!$AL:$AL,$AN6,Export!AC:AC)</f>
        <v>0.91321022641360605</v>
      </c>
      <c r="I13" s="164">
        <f>(SUMIF(Export!$AL:$AL,$AN6,Export!AD:AD)*'[1]Retail Detailing'!J$25)/SUMIF(Export!$AL:$AL,$AN6,Export!AD:AD)</f>
        <v>0.91321022641360605</v>
      </c>
      <c r="J13" s="164">
        <f>(SUMIF(Export!$AL:$AL,$AN6,Export!AE:AE)*'[1]Retail Detailing'!K$25)/SUMIF(Export!$AL:$AL,$AN6,Export!AE:AE)</f>
        <v>0.91321022641360605</v>
      </c>
      <c r="K13" s="164">
        <f>(SUMIF(Export!$AL:$AL,$AN6,Export!AF:AF)*'[1]Retail Detailing'!L$25)/SUMIF(Export!$AL:$AL,$AN6,Export!AF:AF)</f>
        <v>0.91321022641360605</v>
      </c>
      <c r="L13" s="164">
        <f>(SUMIF(Export!$AL:$AL,$AN6,Export!AG:AG)*'[1]Retail Detailing'!M$25)/SUMIF(Export!$AL:$AL,$AN6,Export!AG:AG)</f>
        <v>0.91321022641360605</v>
      </c>
      <c r="M13" s="164">
        <f>(SUMIF(Export!$AL:$AL,$AN6,Export!AH:AH)*'[1]Retail Detailing'!N$25)/SUMIF(Export!$AL:$AL,$AN6,Export!AH:AH)</f>
        <v>0.91321022641360605</v>
      </c>
      <c r="N13" s="164">
        <f>(SUMIF(Export!$AL:$AL,$AN6,Export!AI:AI)*'[1]Retail Detailing'!O$25)/SUMIF(Export!$AL:$AL,$AN6,Export!AI:AI)</f>
        <v>0.91321022641360605</v>
      </c>
      <c r="O13" s="164">
        <f>(SUMIF(Export!$AL:$AL,$AN6,Export!AJ:AJ)*'[1]Retail Detailing'!P$25)/SUMIF(Export!$AL:$AL,$AN6,Export!AJ:AJ)</f>
        <v>0.91321022641360605</v>
      </c>
      <c r="P13" s="164">
        <f t="shared" ref="P13:P20" si="17">AVERAGE(D13:F13)</f>
        <v>0.91321022641360605</v>
      </c>
      <c r="Q13" s="164">
        <f t="shared" ref="Q13:Q20" si="18">AVERAGE(G13:I13)</f>
        <v>0.91321022641360605</v>
      </c>
      <c r="R13" s="164">
        <f t="shared" ref="R13:R20" si="19">AVERAGE(J13:L13)</f>
        <v>0.91321022641360605</v>
      </c>
      <c r="S13" s="164">
        <f t="shared" ref="S13:S20" si="20">AVERAGE(M13:O13)</f>
        <v>0.91321022641360605</v>
      </c>
      <c r="T13" s="178" t="e">
        <f>BP13/AP13</f>
        <v>#DIV/0!</v>
      </c>
      <c r="U13" s="250" t="e">
        <f>BQ13/AQ13</f>
        <v>#DIV/0!</v>
      </c>
      <c r="V13" s="250" t="e">
        <f>BR13/AR13</f>
        <v>#DIV/0!</v>
      </c>
      <c r="W13" s="250" t="e">
        <f>BS13/AS13</f>
        <v>#DIV/0!</v>
      </c>
      <c r="X13" s="250" t="e">
        <f>BT13/AT13</f>
        <v>#DIV/0!</v>
      </c>
      <c r="Y13" s="250" t="e">
        <f>BU13/AU13</f>
        <v>#DIV/0!</v>
      </c>
      <c r="Z13" s="250" t="e">
        <f>BV13/AV13</f>
        <v>#DIV/0!</v>
      </c>
      <c r="AA13" s="250" t="e">
        <f>BW13/AW13</f>
        <v>#DIV/0!</v>
      </c>
      <c r="AB13" s="250" t="e">
        <f>BX13/AX13</f>
        <v>#DIV/0!</v>
      </c>
      <c r="AC13" s="250" t="e">
        <f>BY13/AY13</f>
        <v>#DIV/0!</v>
      </c>
      <c r="AD13" s="250" t="e">
        <f>BZ13/AZ13</f>
        <v>#DIV/0!</v>
      </c>
      <c r="AE13" s="250" t="e">
        <f>CA13/BA13</f>
        <v>#DIV/0!</v>
      </c>
      <c r="AF13" s="180" t="e">
        <f t="shared" ref="AF13:AF20" si="21">AVERAGE(T13:V13)</f>
        <v>#DIV/0!</v>
      </c>
      <c r="AG13" s="180" t="e">
        <f t="shared" ref="AG13:AG20" si="22">AVERAGE(W13:Y13)</f>
        <v>#DIV/0!</v>
      </c>
      <c r="AH13" s="180" t="e">
        <f t="shared" ref="AH13:AH20" si="23">AVERAGE(Z13:AB13)</f>
        <v>#DIV/0!</v>
      </c>
      <c r="AI13" s="180" t="e">
        <f t="shared" ref="AI13:AI20" si="24">AVERAGE(AC13:AE13)</f>
        <v>#DIV/0!</v>
      </c>
      <c r="AK13" s="105">
        <v>150</v>
      </c>
      <c r="AL13" s="47" t="s">
        <v>1023</v>
      </c>
      <c r="AM13" s="47" t="s">
        <v>1000</v>
      </c>
      <c r="AP13" s="243">
        <f>+SUMIFS(Export!L:L,Export!$I:$I,$AL13,Export!$E:$E,$AK13)</f>
        <v>0</v>
      </c>
      <c r="AQ13" s="240">
        <f>+SUMIFS(Export!M:M,Export!$I:$I,$AL13,Export!$E:$E,$AK13)</f>
        <v>0</v>
      </c>
      <c r="AR13" s="240">
        <f>+SUMIFS(Export!N:N,Export!$I:$I,$AL13,Export!$E:$E,$AK13)</f>
        <v>0</v>
      </c>
      <c r="AS13" s="240">
        <f>+SUMIFS(Export!O:O,Export!$I:$I,$AL13,Export!$E:$E,$AK13)</f>
        <v>0</v>
      </c>
      <c r="AT13" s="240">
        <f>+SUMIFS(Export!P:P,Export!$I:$I,$AL13,Export!$E:$E,$AK13)</f>
        <v>0</v>
      </c>
      <c r="AU13" s="240">
        <f>+SUMIFS(Export!Q:Q,Export!$I:$I,$AL13,Export!$E:$E,$AK13)</f>
        <v>0</v>
      </c>
      <c r="AV13" s="240">
        <f>+SUMIFS(Export!R:R,Export!$I:$I,$AL13,Export!$E:$E,$AK13)</f>
        <v>0</v>
      </c>
      <c r="AW13" s="240">
        <f>+SUMIFS(Export!S:S,Export!$I:$I,$AL13,Export!$E:$E,$AK13)</f>
        <v>0</v>
      </c>
      <c r="AX13" s="240">
        <f>+SUMIFS(Export!T:T,Export!$I:$I,$AL13,Export!$E:$E,$AK13)</f>
        <v>0</v>
      </c>
      <c r="AY13" s="240">
        <f>+SUMIFS(Export!U:U,Export!$I:$I,$AL13,Export!$E:$E,$AK13)</f>
        <v>0</v>
      </c>
      <c r="AZ13" s="240">
        <f>+SUMIFS(Export!V:V,Export!$I:$I,$AL13,Export!$E:$E,$AK13)</f>
        <v>0</v>
      </c>
      <c r="BA13" s="240">
        <f>+SUMIFS(Export!W:W,Export!$I:$I,$AL13,Export!$E:$E,$AK13)</f>
        <v>0</v>
      </c>
      <c r="BB13" s="240"/>
      <c r="BC13" s="244">
        <f>+SUMIFS(Export!L:L,Export!$I:$I,$AM13,Export!$E:$E,$AK13)</f>
        <v>0</v>
      </c>
      <c r="BD13" s="240">
        <f>+SUMIFS(Export!$L:$L,Export!$I:$I,$AM13,Export!$E:$E,$AK13)</f>
        <v>0</v>
      </c>
      <c r="BE13" s="240">
        <f>+SUMIFS(Export!$L:$L,Export!$I:$I,$AM13,Export!$E:$E,$AK13)</f>
        <v>0</v>
      </c>
      <c r="BF13" s="240">
        <f>+SUMIFS(Export!$L:$L,Export!$I:$I,$AM13,Export!$E:$E,$AK13)</f>
        <v>0</v>
      </c>
      <c r="BG13" s="240">
        <f>+SUMIFS(Export!$L:$L,Export!$I:$I,$AM13,Export!$E:$E,$AK13)</f>
        <v>0</v>
      </c>
      <c r="BH13" s="240">
        <f>+SUMIFS(Export!$L:$L,Export!$I:$I,$AM13,Export!$E:$E,$AK13)</f>
        <v>0</v>
      </c>
      <c r="BI13" s="240">
        <f>+SUMIFS(Export!$L:$L,Export!$I:$I,$AM13,Export!$E:$E,$AK13)</f>
        <v>0</v>
      </c>
      <c r="BJ13" s="240">
        <f>+SUMIFS(Export!$L:$L,Export!$I:$I,$AM13,Export!$E:$E,$AK13)</f>
        <v>0</v>
      </c>
      <c r="BK13" s="240">
        <f>+SUMIFS(Export!$L:$L,Export!$I:$I,$AM13,Export!$E:$E,$AK13)</f>
        <v>0</v>
      </c>
      <c r="BL13" s="240">
        <f>+SUMIFS(Export!$L:$L,Export!$I:$I,$AM13,Export!$E:$E,$AK13)</f>
        <v>0</v>
      </c>
      <c r="BM13" s="240">
        <f>+SUMIFS(Export!$L:$L,Export!$I:$I,$AM13,Export!$E:$E,$AK13)</f>
        <v>0</v>
      </c>
      <c r="BN13" s="240">
        <f>+SUMIFS(Export!$L:$L,Export!$I:$I,$AM13,Export!$E:$E,$AK13)</f>
        <v>0</v>
      </c>
      <c r="BO13" s="240"/>
      <c r="BP13" s="244">
        <f>AP13+BC13</f>
        <v>0</v>
      </c>
      <c r="BQ13" s="244">
        <f>+SUMIFS(Export!$L:$L,Export!$I:$I,#REF!,Export!$E:$E,BM13)+SUMIFS(Export!$L:$L,Export!$I:$I,#REF!,Export!$E:$E,BM13)</f>
        <v>0</v>
      </c>
      <c r="BR13" s="244">
        <f>+SUMIFS(Export!$L:$L,Export!$I:$I,#REF!,Export!$E:$E,#REF!)+SUMIFS(Export!$L:$L,Export!$I:$I,#REF!,Export!$E:$E,#REF!)</f>
        <v>0</v>
      </c>
      <c r="BS13" s="244">
        <f>+SUMIFS(Export!$L:$L,Export!$I:$I,#REF!,Export!$E:$E,#REF!)+SUMIFS(Export!$L:$L,Export!$I:$I,#REF!,Export!$E:$E,#REF!)</f>
        <v>0</v>
      </c>
      <c r="BT13" s="244">
        <f>+SUMIFS(Export!$L:$L,Export!$I:$I,#REF!,Export!$E:$E,#REF!)+SUMIFS(Export!$L:$L,Export!$I:$I,BQ13,Export!$E:$E,#REF!)</f>
        <v>0</v>
      </c>
      <c r="BU13" s="244">
        <f>+SUMIFS(Export!$L:$L,Export!$I:$I,BQ13,Export!$E:$E,#REF!)+SUMIFS(Export!$L:$L,Export!$I:$I,BR13,Export!$E:$E,#REF!)</f>
        <v>0</v>
      </c>
      <c r="BV13" s="244">
        <f>+SUMIFS(Export!$L:$L,Export!$I:$I,BR13,Export!$E:$E,BQ13)+SUMIFS(Export!$L:$L,Export!$I:$I,BS13,Export!$E:$E,BQ13)</f>
        <v>0</v>
      </c>
      <c r="BW13" s="244">
        <f>+SUMIFS(Export!$L:$L,Export!$I:$I,BS13,Export!$E:$E,BR13)+SUMIFS(Export!$L:$L,Export!$I:$I,BT13,Export!$E:$E,BR13)</f>
        <v>0</v>
      </c>
      <c r="BX13" s="244">
        <f>+SUMIFS(Export!$L:$L,Export!$I:$I,BT13,Export!$E:$E,BS13)+SUMIFS(Export!$L:$L,Export!$I:$I,BU13,Export!$E:$E,BS13)</f>
        <v>0</v>
      </c>
      <c r="BY13" s="244">
        <f>+SUMIFS(Export!$L:$L,Export!$I:$I,BU13,Export!$E:$E,BT13)+SUMIFS(Export!$L:$L,Export!$I:$I,BV13,Export!$E:$E,BT13)</f>
        <v>0</v>
      </c>
      <c r="BZ13" s="244">
        <f>+SUMIFS(Export!$L:$L,Export!$I:$I,BV13,Export!$E:$E,BU13)+SUMIFS(Export!$L:$L,Export!$I:$I,BW13,Export!$E:$E,BU13)</f>
        <v>0</v>
      </c>
      <c r="CA13" s="244">
        <f>+SUMIFS(Export!$L:$L,Export!$I:$I,BW13,Export!$E:$E,BV13)+SUMIFS(Export!$L:$L,Export!$I:$I,BX13,Export!$E:$E,BV13)</f>
        <v>0</v>
      </c>
      <c r="CB13" s="242"/>
      <c r="CC13" s="106">
        <f>SUMIF(Export!AL:AL,AN6,Export!Y:Y)/'[1]Retail Detailing'!E$25</f>
        <v>-19220</v>
      </c>
      <c r="CD13" s="106">
        <f>-SUMIF(Export!AL:AL,AN6,Export!Y:Y)*(1-'[1]Retail Detailing'!E$25)</f>
        <v>1523.3254748902996</v>
      </c>
      <c r="CE13" s="106">
        <f>+SUM(CC13:CD13)</f>
        <v>-17696.674525109702</v>
      </c>
      <c r="CF13" s="109"/>
      <c r="CG13" s="106" t="e">
        <f>+SUMIF([4]Export!$I:$I,'[4]Retail Detailing'!AK13,[4]Export!AJ:AJ)</f>
        <v>#VALUE!</v>
      </c>
      <c r="CH13" s="106" t="e">
        <f>+SUMIF([4]Export!$I:$I,'[4]Retail Detailing'!AL13,[4]Export!AJ:AJ)</f>
        <v>#VALUE!</v>
      </c>
      <c r="CI13" s="106" t="e">
        <f>+SUM(CG13:CH13)</f>
        <v>#VALUE!</v>
      </c>
      <c r="CK13" s="106" t="e">
        <f>+SUMIF([4]Export!$I:$I,'[4]Retail Detailing'!AK13,[4]Export!$O:AL)</f>
        <v>#VALUE!</v>
      </c>
      <c r="CL13" s="106" t="e">
        <f>+SUMIF([4]Export!$I:$I,'[4]Retail Detailing'!AL13,[4]Export!AL:AL)</f>
        <v>#VALUE!</v>
      </c>
      <c r="CM13" s="106" t="e">
        <f>+SUM(CK13:CL13)</f>
        <v>#VALUE!</v>
      </c>
    </row>
    <row r="14" spans="1:91" x14ac:dyDescent="0.25">
      <c r="A14" s="124" t="s">
        <v>1004</v>
      </c>
      <c r="B14" s="180">
        <f>INDEX(T:AE, 14, MATCH($AI$1, T$5:AE$5, 0))</f>
        <v>0</v>
      </c>
      <c r="C14" s="164">
        <f>INDEX(D:O, 14, MATCH($AI$1, D$5:O$5, 0))</f>
        <v>0</v>
      </c>
      <c r="D14" s="164">
        <f>0</f>
        <v>0</v>
      </c>
      <c r="E14" s="164">
        <f>0</f>
        <v>0</v>
      </c>
      <c r="F14" s="164">
        <f>0</f>
        <v>0</v>
      </c>
      <c r="G14" s="164">
        <f>0</f>
        <v>0</v>
      </c>
      <c r="H14" s="164">
        <f>0</f>
        <v>0</v>
      </c>
      <c r="I14" s="164">
        <f>0</f>
        <v>0</v>
      </c>
      <c r="J14" s="164">
        <f>0</f>
        <v>0</v>
      </c>
      <c r="K14" s="164">
        <f>0</f>
        <v>0</v>
      </c>
      <c r="L14" s="164">
        <f>0</f>
        <v>0</v>
      </c>
      <c r="M14" s="164">
        <f>0</f>
        <v>0</v>
      </c>
      <c r="N14" s="164">
        <f>0</f>
        <v>0</v>
      </c>
      <c r="O14" s="164">
        <f>0</f>
        <v>0</v>
      </c>
      <c r="P14" s="164">
        <f t="shared" si="17"/>
        <v>0</v>
      </c>
      <c r="Q14" s="164">
        <f t="shared" si="18"/>
        <v>0</v>
      </c>
      <c r="R14" s="164">
        <f t="shared" si="19"/>
        <v>0</v>
      </c>
      <c r="S14" s="164">
        <f t="shared" si="20"/>
        <v>0</v>
      </c>
      <c r="T14" s="250">
        <f>IFERROR(BP14/AP14,0)</f>
        <v>0</v>
      </c>
      <c r="U14" s="250">
        <f>IFERROR(BQ14/AQ14,0)</f>
        <v>0</v>
      </c>
      <c r="V14" s="250">
        <f>IFERROR(BR14/AR14,0)</f>
        <v>0</v>
      </c>
      <c r="W14" s="250">
        <f>IFERROR(BS14/AS14,0)</f>
        <v>0</v>
      </c>
      <c r="X14" s="250">
        <f>IFERROR(BT14/AT14,0)</f>
        <v>0</v>
      </c>
      <c r="Y14" s="250">
        <f>IFERROR(BU14/AU14,0)</f>
        <v>0</v>
      </c>
      <c r="Z14" s="250">
        <f>IFERROR(BV14/AV14,0)</f>
        <v>0</v>
      </c>
      <c r="AA14" s="250">
        <f>IFERROR(BW14/AW14,0)</f>
        <v>0</v>
      </c>
      <c r="AB14" s="250">
        <f>IFERROR(BX14/AX14,0)</f>
        <v>0</v>
      </c>
      <c r="AC14" s="250">
        <f>IFERROR(BY14/AY14,0)</f>
        <v>0</v>
      </c>
      <c r="AD14" s="250">
        <f>IFERROR(BZ14/AZ14,0)</f>
        <v>0</v>
      </c>
      <c r="AE14" s="250">
        <f>IFERROR(CA14/BA14,0)</f>
        <v>0</v>
      </c>
      <c r="AF14" s="180">
        <f t="shared" si="21"/>
        <v>0</v>
      </c>
      <c r="AG14" s="180">
        <f t="shared" si="22"/>
        <v>0</v>
      </c>
      <c r="AH14" s="180">
        <f t="shared" si="23"/>
        <v>0</v>
      </c>
      <c r="AI14" s="180">
        <f t="shared" si="24"/>
        <v>0</v>
      </c>
      <c r="AK14" s="105">
        <v>150</v>
      </c>
      <c r="AL14" s="47" t="s">
        <v>1026</v>
      </c>
      <c r="AM14" s="47" t="s">
        <v>1004</v>
      </c>
      <c r="AP14" s="240">
        <f>+SUMIFS(Export!L:L,Export!$I:$I,$AL14,Export!$E:$E,$AK14)</f>
        <v>0</v>
      </c>
      <c r="AQ14" s="244">
        <f>+SUMIFS(Export!M:M,Export!$I:$I,$AL14,Export!$E:$E,$AK14)</f>
        <v>0</v>
      </c>
      <c r="AR14" s="244">
        <f>+SUMIFS(Export!N:N,Export!$I:$I,$AL14,Export!$E:$E,$AK14)</f>
        <v>0</v>
      </c>
      <c r="AS14" s="244">
        <f>+SUMIFS(Export!O:O,Export!$I:$I,$AL14,Export!$E:$E,$AK14)</f>
        <v>0</v>
      </c>
      <c r="AT14" s="244">
        <f>+SUMIFS(Export!P:P,Export!$I:$I,$AL14,Export!$E:$E,$AK14)</f>
        <v>0</v>
      </c>
      <c r="AU14" s="244">
        <f>+SUMIFS(Export!Q:Q,Export!$I:$I,$AL14,Export!$E:$E,$AK14)</f>
        <v>0</v>
      </c>
      <c r="AV14" s="244">
        <f>+SUMIFS(Export!R:R,Export!$I:$I,$AL14,Export!$E:$E,$AK14)</f>
        <v>0</v>
      </c>
      <c r="AW14" s="244">
        <f>+SUMIFS(Export!S:S,Export!$I:$I,$AL14,Export!$E:$E,$AK14)</f>
        <v>0</v>
      </c>
      <c r="AX14" s="244">
        <f>+SUMIFS(Export!T:T,Export!$I:$I,$AL14,Export!$E:$E,$AK14)</f>
        <v>0</v>
      </c>
      <c r="AY14" s="244">
        <f>+SUMIFS(Export!U:U,Export!$I:$I,$AL14,Export!$E:$E,$AK14)</f>
        <v>0</v>
      </c>
      <c r="AZ14" s="244">
        <f>+SUMIFS(Export!V:V,Export!$I:$I,$AL14,Export!$E:$E,$AK14)</f>
        <v>0</v>
      </c>
      <c r="BA14" s="244">
        <f>+SUMIFS(Export!W:W,Export!$I:$I,$AL14,Export!$E:$E,$AK14)</f>
        <v>0</v>
      </c>
      <c r="BB14" s="244"/>
      <c r="BC14" s="240">
        <f>+SUMIFS(Export!L:L,Export!$I:$I,$AM14,Export!$E:$E,$AK14)</f>
        <v>0</v>
      </c>
      <c r="BD14" s="244">
        <f>+SUMIFS(Export!$L:$L,Export!$I:$I,$AM14,Export!$E:$E,$AK14)</f>
        <v>0</v>
      </c>
      <c r="BE14" s="244">
        <f>+SUMIFS(Export!$L:$L,Export!$I:$I,$AM14,Export!$E:$E,$AK14)</f>
        <v>0</v>
      </c>
      <c r="BF14" s="244">
        <f>+SUMIFS(Export!$L:$L,Export!$I:$I,$AM14,Export!$E:$E,$AK14)</f>
        <v>0</v>
      </c>
      <c r="BG14" s="244">
        <f>+SUMIFS(Export!$L:$L,Export!$I:$I,$AM14,Export!$E:$E,$AK14)</f>
        <v>0</v>
      </c>
      <c r="BH14" s="244">
        <f>+SUMIFS(Export!$L:$L,Export!$I:$I,$AM14,Export!$E:$E,$AK14)</f>
        <v>0</v>
      </c>
      <c r="BI14" s="244">
        <f>+SUMIFS(Export!$L:$L,Export!$I:$I,$AM14,Export!$E:$E,$AK14)</f>
        <v>0</v>
      </c>
      <c r="BJ14" s="244">
        <f>+SUMIFS(Export!$L:$L,Export!$I:$I,$AM14,Export!$E:$E,$AK14)</f>
        <v>0</v>
      </c>
      <c r="BK14" s="244">
        <f>+SUMIFS(Export!$L:$L,Export!$I:$I,$AM14,Export!$E:$E,$AK14)</f>
        <v>0</v>
      </c>
      <c r="BL14" s="244">
        <f>+SUMIFS(Export!$L:$L,Export!$I:$I,$AM14,Export!$E:$E,$AK14)</f>
        <v>0</v>
      </c>
      <c r="BM14" s="244">
        <f>+SUMIFS(Export!$L:$L,Export!$I:$I,$AM14,Export!$E:$E,$AK14)</f>
        <v>0</v>
      </c>
      <c r="BN14" s="244">
        <f>+SUMIFS(Export!$L:$L,Export!$I:$I,$AM14,Export!$E:$E,$AK14)</f>
        <v>0</v>
      </c>
      <c r="BO14" s="244"/>
      <c r="BP14" s="244">
        <f>AP14+BC14</f>
        <v>0</v>
      </c>
      <c r="BQ14" s="244">
        <f>AQ14+BD14</f>
        <v>0</v>
      </c>
      <c r="BR14" s="244">
        <f>AR14+BE14</f>
        <v>0</v>
      </c>
      <c r="BS14" s="244">
        <f>AS14+BF14</f>
        <v>0</v>
      </c>
      <c r="BT14" s="244">
        <f>AT14+BG14</f>
        <v>0</v>
      </c>
      <c r="BU14" s="244">
        <f>AU14+BH14</f>
        <v>0</v>
      </c>
      <c r="BV14" s="244">
        <f>AV14+BI14</f>
        <v>0</v>
      </c>
      <c r="BW14" s="244">
        <f>AW14+BJ14</f>
        <v>0</v>
      </c>
      <c r="BX14" s="244">
        <f>AX14+BK14</f>
        <v>0</v>
      </c>
      <c r="BY14" s="244">
        <f>AY14+BL14</f>
        <v>0</v>
      </c>
      <c r="BZ14" s="244">
        <f>AZ14+BM14</f>
        <v>0</v>
      </c>
      <c r="CA14" s="244">
        <f>BA14+BN14</f>
        <v>0</v>
      </c>
      <c r="CB14" s="242"/>
      <c r="CC14" s="106">
        <v>0</v>
      </c>
      <c r="CD14" s="106">
        <v>0</v>
      </c>
      <c r="CE14" s="106">
        <f t="shared" ref="CE14:CE16" si="25">+SUM(CC14:CD14)</f>
        <v>0</v>
      </c>
      <c r="CG14" s="106" t="e">
        <f>+SUMIF([4]Export!$I:$I,'[4]Retail Detailing'!AK14,[4]Export!AJ:AJ)</f>
        <v>#VALUE!</v>
      </c>
      <c r="CH14" s="106" t="e">
        <f>+SUMIF([4]Export!$I:$I,'[4]Retail Detailing'!AL14,[4]Export!AJ:AJ)</f>
        <v>#VALUE!</v>
      </c>
      <c r="CI14" s="106" t="e">
        <f t="shared" ref="CI14:CI16" si="26">+SUM(CG14:CH14)</f>
        <v>#VALUE!</v>
      </c>
      <c r="CK14" s="106" t="e">
        <f>+SUMIF([4]Export!$I:$I,'[4]Retail Detailing'!AK14,[4]Export!$O:AL)</f>
        <v>#VALUE!</v>
      </c>
      <c r="CL14" s="106" t="e">
        <f>+SUMIF([4]Export!$I:$I,'[4]Retail Detailing'!AL14,[4]Export!AL:AL)</f>
        <v>#VALUE!</v>
      </c>
      <c r="CM14" s="106" t="e">
        <f t="shared" ref="CM14:CM16" si="27">+SUM(CK14:CL14)</f>
        <v>#VALUE!</v>
      </c>
    </row>
    <row r="15" spans="1:91" x14ac:dyDescent="0.25">
      <c r="A15" s="124" t="s">
        <v>985</v>
      </c>
      <c r="B15" s="180" t="e">
        <f>INDEX(T:AE, 15, MATCH($AI$1, T$5:AE$5, 0))</f>
        <v>#DIV/0!</v>
      </c>
      <c r="C15" s="164">
        <f>INDEX(D:O, 15, MATCH($AI$1, D$5:O$5, 0))</f>
        <v>0.91321022641360605</v>
      </c>
      <c r="D15" s="164">
        <f>(SUMIF(Export!$AL:$AL,$AN8,Export!Y:Y)*'[1]Retail Detailing'!E$25)/SUMIF(Export!$AL:$AL,$AN8,Export!Y:Y)</f>
        <v>0.91321022641360605</v>
      </c>
      <c r="E15" s="164">
        <f>(SUMIF(Export!$AL:$AL,$AN8,Export!Z:Z)*'[1]Retail Detailing'!F$25)/SUMIF(Export!$AL:$AL,$AN8,Export!Z:Z)</f>
        <v>0.91321022641360605</v>
      </c>
      <c r="F15" s="164">
        <f>(SUMIF(Export!$AL:$AL,$AN8,Export!AA:AA)*'[1]Retail Detailing'!G$25)/SUMIF(Export!$AL:$AL,$AN8,Export!AA:AA)</f>
        <v>0.91321022641360605</v>
      </c>
      <c r="G15" s="164">
        <f>(SUMIF(Export!$AL:$AL,$AN8,Export!AB:AB)*'[1]Retail Detailing'!H$25)/SUMIF(Export!$AL:$AL,$AN8,Export!AB:AB)</f>
        <v>0.91321022641360605</v>
      </c>
      <c r="H15" s="164">
        <f>(SUMIF(Export!$AL:$AL,$AN8,Export!AC:AC)*'[1]Retail Detailing'!I$25)/SUMIF(Export!$AL:$AL,$AN8,Export!AC:AC)</f>
        <v>0.91321022641360605</v>
      </c>
      <c r="I15" s="164">
        <f>(SUMIF(Export!$AL:$AL,$AN8,Export!AD:AD)*'[1]Retail Detailing'!J$25)/SUMIF(Export!$AL:$AL,$AN8,Export!AD:AD)</f>
        <v>0.91321022641360605</v>
      </c>
      <c r="J15" s="164">
        <f>(SUMIF(Export!$AL:$AL,$AN8,Export!AE:AE)*'[1]Retail Detailing'!K$25)/SUMIF(Export!$AL:$AL,$AN8,Export!AE:AE)</f>
        <v>0.91321022641360605</v>
      </c>
      <c r="K15" s="164">
        <f>(SUMIF(Export!$AL:$AL,$AN8,Export!AF:AF)*'[1]Retail Detailing'!L$25)/SUMIF(Export!$AL:$AL,$AN8,Export!AF:AF)</f>
        <v>0.91321022641360605</v>
      </c>
      <c r="L15" s="164">
        <f>(SUMIF(Export!$AL:$AL,$AN8,Export!AG:AG)*'[1]Retail Detailing'!M$25)/SUMIF(Export!$AL:$AL,$AN8,Export!AG:AG)</f>
        <v>0.91321022641360605</v>
      </c>
      <c r="M15" s="164">
        <f>(SUMIF(Export!$AL:$AL,$AN8,Export!AH:AH)*'[1]Retail Detailing'!N$25)/SUMIF(Export!$AL:$AL,$AN8,Export!AH:AH)</f>
        <v>0.91321022641360605</v>
      </c>
      <c r="N15" s="164">
        <f>(SUMIF(Export!$AL:$AL,$AN8,Export!AI:AI)*'[1]Retail Detailing'!O$25)/SUMIF(Export!$AL:$AL,$AN8,Export!AI:AI)</f>
        <v>0.91321022641360605</v>
      </c>
      <c r="O15" s="164">
        <f>(SUMIF(Export!$AL:$AL,$AN8,Export!AJ:AJ)*'[1]Retail Detailing'!P$25)/SUMIF(Export!$AL:$AL,$AN8,Export!AJ:AJ)</f>
        <v>0.91321022641360605</v>
      </c>
      <c r="P15" s="164">
        <f t="shared" si="17"/>
        <v>0.91321022641360605</v>
      </c>
      <c r="Q15" s="164">
        <f t="shared" si="18"/>
        <v>0.91321022641360605</v>
      </c>
      <c r="R15" s="164">
        <f t="shared" si="19"/>
        <v>0.91321022641360605</v>
      </c>
      <c r="S15" s="164">
        <f t="shared" si="20"/>
        <v>0.91321022641360605</v>
      </c>
      <c r="T15" s="250" t="e">
        <f>BP15/AP15</f>
        <v>#DIV/0!</v>
      </c>
      <c r="U15" s="250" t="e">
        <f>BQ15/AQ15</f>
        <v>#DIV/0!</v>
      </c>
      <c r="V15" s="250" t="e">
        <f>BR15/AR15</f>
        <v>#DIV/0!</v>
      </c>
      <c r="W15" s="250" t="e">
        <f>BS15/AS15</f>
        <v>#DIV/0!</v>
      </c>
      <c r="X15" s="250" t="e">
        <f>BT15/AT15</f>
        <v>#DIV/0!</v>
      </c>
      <c r="Y15" s="250" t="e">
        <f>BU15/AU15</f>
        <v>#DIV/0!</v>
      </c>
      <c r="Z15" s="250" t="e">
        <f>BV15/AV15</f>
        <v>#DIV/0!</v>
      </c>
      <c r="AA15" s="250" t="e">
        <f>BW15/AW15</f>
        <v>#DIV/0!</v>
      </c>
      <c r="AB15" s="250" t="e">
        <f>BX15/AX15</f>
        <v>#DIV/0!</v>
      </c>
      <c r="AC15" s="250" t="e">
        <f>BY15/AY15</f>
        <v>#DIV/0!</v>
      </c>
      <c r="AD15" s="250" t="e">
        <f>BZ15/AZ15</f>
        <v>#DIV/0!</v>
      </c>
      <c r="AE15" s="250" t="e">
        <f>CA15/BA15</f>
        <v>#DIV/0!</v>
      </c>
      <c r="AF15" s="180" t="e">
        <f t="shared" si="21"/>
        <v>#DIV/0!</v>
      </c>
      <c r="AG15" s="180" t="e">
        <f t="shared" si="22"/>
        <v>#DIV/0!</v>
      </c>
      <c r="AH15" s="180" t="e">
        <f t="shared" si="23"/>
        <v>#DIV/0!</v>
      </c>
      <c r="AI15" s="180" t="e">
        <f t="shared" si="24"/>
        <v>#DIV/0!</v>
      </c>
      <c r="AK15" s="105">
        <v>150</v>
      </c>
      <c r="AL15" s="47" t="s">
        <v>1014</v>
      </c>
      <c r="AM15" s="47" t="s">
        <v>985</v>
      </c>
      <c r="AP15" s="244">
        <f>+SUMIFS(Export!L:L,Export!$I:$I,$AL15,Export!$E:$E,$AK15)</f>
        <v>0</v>
      </c>
      <c r="AQ15" s="244">
        <f>+SUMIFS(Export!M:M,Export!$I:$I,$AL15,Export!$E:$E,$AK15)</f>
        <v>0</v>
      </c>
      <c r="AR15" s="244">
        <f>+SUMIFS(Export!N:N,Export!$I:$I,$AL15,Export!$E:$E,$AK15)</f>
        <v>0</v>
      </c>
      <c r="AS15" s="244">
        <f>+SUMIFS(Export!O:O,Export!$I:$I,$AL15,Export!$E:$E,$AK15)</f>
        <v>0</v>
      </c>
      <c r="AT15" s="244">
        <f>+SUMIFS(Export!P:P,Export!$I:$I,$AL15,Export!$E:$E,$AK15)</f>
        <v>0</v>
      </c>
      <c r="AU15" s="244">
        <f>+SUMIFS(Export!Q:Q,Export!$I:$I,$AL15,Export!$E:$E,$AK15)</f>
        <v>0</v>
      </c>
      <c r="AV15" s="244">
        <f>+SUMIFS(Export!R:R,Export!$I:$I,$AL15,Export!$E:$E,$AK15)</f>
        <v>0</v>
      </c>
      <c r="AW15" s="244">
        <f>+SUMIFS(Export!S:S,Export!$I:$I,$AL15,Export!$E:$E,$AK15)</f>
        <v>0</v>
      </c>
      <c r="AX15" s="244">
        <f>+SUMIFS(Export!T:T,Export!$I:$I,$AL15,Export!$E:$E,$AK15)</f>
        <v>0</v>
      </c>
      <c r="AY15" s="244">
        <f>+SUMIFS(Export!U:U,Export!$I:$I,$AL15,Export!$E:$E,$AK15)</f>
        <v>0</v>
      </c>
      <c r="AZ15" s="244">
        <f>+SUMIFS(Export!V:V,Export!$I:$I,$AL15,Export!$E:$E,$AK15)</f>
        <v>0</v>
      </c>
      <c r="BA15" s="244">
        <f>+SUMIFS(Export!W:W,Export!$I:$I,$AL15,Export!$E:$E,$AK15)</f>
        <v>0</v>
      </c>
      <c r="BB15" s="244"/>
      <c r="BC15" s="244">
        <f>+SUMIFS(Export!L:L,Export!$I:$I,$AM15,Export!$E:$E,$AK15)</f>
        <v>0</v>
      </c>
      <c r="BD15" s="244">
        <f>+SUMIFS(Export!$L:$L,Export!$I:$I,$AM15,Export!$E:$E,$AK15)</f>
        <v>0</v>
      </c>
      <c r="BE15" s="244">
        <f>+SUMIFS(Export!$L:$L,Export!$I:$I,$AM15,Export!$E:$E,$AK15)</f>
        <v>0</v>
      </c>
      <c r="BF15" s="244">
        <f>+SUMIFS(Export!$L:$L,Export!$I:$I,$AM15,Export!$E:$E,$AK15)</f>
        <v>0</v>
      </c>
      <c r="BG15" s="244">
        <f>+SUMIFS(Export!$L:$L,Export!$I:$I,$AM15,Export!$E:$E,$AK15)</f>
        <v>0</v>
      </c>
      <c r="BH15" s="244">
        <f>+SUMIFS(Export!$L:$L,Export!$I:$I,$AM15,Export!$E:$E,$AK15)</f>
        <v>0</v>
      </c>
      <c r="BI15" s="244">
        <f>+SUMIFS(Export!$L:$L,Export!$I:$I,$AM15,Export!$E:$E,$AK15)</f>
        <v>0</v>
      </c>
      <c r="BJ15" s="244">
        <f>+SUMIFS(Export!$L:$L,Export!$I:$I,$AM15,Export!$E:$E,$AK15)</f>
        <v>0</v>
      </c>
      <c r="BK15" s="244">
        <f>+SUMIFS(Export!$L:$L,Export!$I:$I,$AM15,Export!$E:$E,$AK15)</f>
        <v>0</v>
      </c>
      <c r="BL15" s="244">
        <f>+SUMIFS(Export!$L:$L,Export!$I:$I,$AM15,Export!$E:$E,$AK15)</f>
        <v>0</v>
      </c>
      <c r="BM15" s="244">
        <f>+SUMIFS(Export!$L:$L,Export!$I:$I,$AM15,Export!$E:$E,$AK15)</f>
        <v>0</v>
      </c>
      <c r="BN15" s="244">
        <f>+SUMIFS(Export!$L:$L,Export!$I:$I,$AM15,Export!$E:$E,$AK15)</f>
        <v>0</v>
      </c>
      <c r="BO15" s="244"/>
      <c r="BP15" s="244">
        <f>AP15+BC15</f>
        <v>0</v>
      </c>
      <c r="BQ15" s="244">
        <f>AQ15+BD15</f>
        <v>0</v>
      </c>
      <c r="BR15" s="244">
        <f>AR15+BE15</f>
        <v>0</v>
      </c>
      <c r="BS15" s="244">
        <f>AS15+BF15</f>
        <v>0</v>
      </c>
      <c r="BT15" s="244">
        <f>AT15+BG15</f>
        <v>0</v>
      </c>
      <c r="BU15" s="244">
        <f>AU15+BH15</f>
        <v>0</v>
      </c>
      <c r="BV15" s="244">
        <f>AV15+BI15</f>
        <v>0</v>
      </c>
      <c r="BW15" s="244">
        <f>AW15+BJ15</f>
        <v>0</v>
      </c>
      <c r="BX15" s="244">
        <f>AX15+BK15</f>
        <v>0</v>
      </c>
      <c r="BY15" s="244">
        <f>AY15+BL15</f>
        <v>0</v>
      </c>
      <c r="BZ15" s="244">
        <f>AZ15+BM15</f>
        <v>0</v>
      </c>
      <c r="CA15" s="244">
        <f>BA15+BN15</f>
        <v>0</v>
      </c>
      <c r="CB15" s="242"/>
      <c r="CC15" s="106">
        <f>SUMIF(Export!AL:AL,AN8,Export!Y:Y)/'[1]Retail Detailing'!E$25</f>
        <v>-28583.333333333332</v>
      </c>
      <c r="CD15" s="106">
        <f>-SUMIF(Export!AL:AL,AN8,Export!Y:Y)*(1-'[1]Retail Detailing'!E$25)</f>
        <v>2265.4380761679363</v>
      </c>
      <c r="CE15" s="106">
        <f>+SUM(CC15:CD15)</f>
        <v>-26317.895257165397</v>
      </c>
      <c r="CF15" s="110" t="e">
        <f>+SUM(CE13:CE15)-SUM(#REF!)</f>
        <v>#REF!</v>
      </c>
      <c r="CG15" s="106" t="e">
        <f>+SUMIF([4]Export!$I:$I,'[4]Retail Detailing'!AK15,[4]Export!AJ:AJ)</f>
        <v>#VALUE!</v>
      </c>
      <c r="CH15" s="106" t="e">
        <f>+SUMIF([4]Export!$I:$I,'[4]Retail Detailing'!AL15,[4]Export!AJ:AJ)</f>
        <v>#VALUE!</v>
      </c>
      <c r="CI15" s="106" t="e">
        <f t="shared" si="26"/>
        <v>#VALUE!</v>
      </c>
      <c r="CK15" s="106" t="e">
        <f>+SUMIF([4]Export!$I:$I,'[4]Retail Detailing'!AK15,[4]Export!$O:AL)</f>
        <v>#VALUE!</v>
      </c>
      <c r="CL15" s="106" t="e">
        <f>+SUMIF([4]Export!$I:$I,'[4]Retail Detailing'!AL15,[4]Export!AL:AL)</f>
        <v>#VALUE!</v>
      </c>
      <c r="CM15" s="106" t="e">
        <f t="shared" si="27"/>
        <v>#VALUE!</v>
      </c>
    </row>
    <row r="16" spans="1:91" x14ac:dyDescent="0.25">
      <c r="A16" s="124" t="s">
        <v>997</v>
      </c>
      <c r="B16" s="180" t="e">
        <f>INDEX(T:AE, 16, MATCH($AI$1, T$5:AE$5, 0))</f>
        <v>#DIV/0!</v>
      </c>
      <c r="C16" s="164">
        <f>INDEX(D:O, 16, MATCH($AI$1, D$5:O$5, 0))</f>
        <v>0</v>
      </c>
      <c r="D16" s="164">
        <f>0%</f>
        <v>0</v>
      </c>
      <c r="E16" s="164">
        <f>0%</f>
        <v>0</v>
      </c>
      <c r="F16" s="164">
        <f>0%</f>
        <v>0</v>
      </c>
      <c r="G16" s="164">
        <f>0%</f>
        <v>0</v>
      </c>
      <c r="H16" s="164">
        <f>0%</f>
        <v>0</v>
      </c>
      <c r="I16" s="164">
        <f>0%</f>
        <v>0</v>
      </c>
      <c r="J16" s="164">
        <f>0%</f>
        <v>0</v>
      </c>
      <c r="K16" s="164">
        <f>0%</f>
        <v>0</v>
      </c>
      <c r="L16" s="164">
        <f>0%</f>
        <v>0</v>
      </c>
      <c r="M16" s="164">
        <f>0%</f>
        <v>0</v>
      </c>
      <c r="N16" s="164">
        <f>0%</f>
        <v>0</v>
      </c>
      <c r="O16" s="164">
        <f>0%</f>
        <v>0</v>
      </c>
      <c r="P16" s="164">
        <f t="shared" si="17"/>
        <v>0</v>
      </c>
      <c r="Q16" s="164">
        <f t="shared" si="18"/>
        <v>0</v>
      </c>
      <c r="R16" s="164">
        <f t="shared" si="19"/>
        <v>0</v>
      </c>
      <c r="S16" s="164">
        <f t="shared" si="20"/>
        <v>0</v>
      </c>
      <c r="T16" s="251" t="e">
        <f>BP16/BC17</f>
        <v>#DIV/0!</v>
      </c>
      <c r="U16" s="250" t="e">
        <f>BQ16/BD17</f>
        <v>#DIV/0!</v>
      </c>
      <c r="V16" s="250" t="e">
        <f>BR16/BE17</f>
        <v>#DIV/0!</v>
      </c>
      <c r="W16" s="250" t="e">
        <f>BS16/BF17</f>
        <v>#DIV/0!</v>
      </c>
      <c r="X16" s="250" t="e">
        <f>BT16/BG17</f>
        <v>#DIV/0!</v>
      </c>
      <c r="Y16" s="250" t="e">
        <f>BU16/BH17</f>
        <v>#DIV/0!</v>
      </c>
      <c r="Z16" s="250" t="e">
        <f>BV16/BI17</f>
        <v>#DIV/0!</v>
      </c>
      <c r="AA16" s="250" t="e">
        <f>BW16/BJ17</f>
        <v>#DIV/0!</v>
      </c>
      <c r="AB16" s="250" t="e">
        <f>BX16/BK17</f>
        <v>#DIV/0!</v>
      </c>
      <c r="AC16" s="250" t="e">
        <f>BY16/BL17</f>
        <v>#DIV/0!</v>
      </c>
      <c r="AD16" s="250" t="e">
        <f>BZ16/BM17</f>
        <v>#DIV/0!</v>
      </c>
      <c r="AE16" s="250" t="e">
        <f>CA16/BN17</f>
        <v>#DIV/0!</v>
      </c>
      <c r="AF16" s="180" t="e">
        <f t="shared" si="21"/>
        <v>#DIV/0!</v>
      </c>
      <c r="AG16" s="180" t="e">
        <f t="shared" si="22"/>
        <v>#DIV/0!</v>
      </c>
      <c r="AH16" s="180" t="e">
        <f t="shared" si="23"/>
        <v>#DIV/0!</v>
      </c>
      <c r="AI16" s="180" t="e">
        <f t="shared" si="24"/>
        <v>#DIV/0!</v>
      </c>
      <c r="AK16" s="105">
        <v>150</v>
      </c>
      <c r="AM16" s="47" t="s">
        <v>997</v>
      </c>
      <c r="AP16" s="244">
        <f>+SUMIFS(Export!L:L,Export!$I:$I,$AL16,Export!$E:$E,$AK16)</f>
        <v>0</v>
      </c>
      <c r="AQ16" s="244">
        <f>+SUMIFS(Export!M:M,Export!$I:$I,$AL16,Export!$E:$E,$AK16)</f>
        <v>0</v>
      </c>
      <c r="AR16" s="244">
        <f>+SUMIFS(Export!N:N,Export!$I:$I,$AL16,Export!$E:$E,$AK16)</f>
        <v>0</v>
      </c>
      <c r="AS16" s="244">
        <f>+SUMIFS(Export!O:O,Export!$I:$I,$AL16,Export!$E:$E,$AK16)</f>
        <v>0</v>
      </c>
      <c r="AT16" s="244">
        <f>+SUMIFS(Export!P:P,Export!$I:$I,$AL16,Export!$E:$E,$AK16)</f>
        <v>0</v>
      </c>
      <c r="AU16" s="244">
        <f>+SUMIFS(Export!Q:Q,Export!$I:$I,$AL16,Export!$E:$E,$AK16)</f>
        <v>0</v>
      </c>
      <c r="AV16" s="244">
        <f>+SUMIFS(Export!R:R,Export!$I:$I,$AL16,Export!$E:$E,$AK16)</f>
        <v>0</v>
      </c>
      <c r="AW16" s="244">
        <f>+SUMIFS(Export!S:S,Export!$I:$I,$AL16,Export!$E:$E,$AK16)</f>
        <v>0</v>
      </c>
      <c r="AX16" s="244">
        <f>+SUMIFS(Export!T:T,Export!$I:$I,$AL16,Export!$E:$E,$AK16)</f>
        <v>0</v>
      </c>
      <c r="AY16" s="244">
        <f>+SUMIFS(Export!U:U,Export!$I:$I,$AL16,Export!$E:$E,$AK16)</f>
        <v>0</v>
      </c>
      <c r="AZ16" s="244">
        <f>+SUMIFS(Export!V:V,Export!$I:$I,$AL16,Export!$E:$E,$AK16)</f>
        <v>0</v>
      </c>
      <c r="BA16" s="244">
        <f>+SUMIFS(Export!W:W,Export!$I:$I,$AL16,Export!$E:$E,$AK16)</f>
        <v>0</v>
      </c>
      <c r="BB16" s="244"/>
      <c r="BC16" s="244">
        <f>+SUMIFS(Export!L:L,Export!$I:$I,$AM16,Export!$E:$E,$AK16)</f>
        <v>0</v>
      </c>
      <c r="BD16" s="244">
        <f>+SUMIFS(Export!$L:$L,Export!$I:$I,$AM16,Export!$E:$E,$AK16)</f>
        <v>0</v>
      </c>
      <c r="BE16" s="244">
        <f>+SUMIFS(Export!$L:$L,Export!$I:$I,$AM16,Export!$E:$E,$AK16)</f>
        <v>0</v>
      </c>
      <c r="BF16" s="244">
        <f>+SUMIFS(Export!$L:$L,Export!$I:$I,$AM16,Export!$E:$E,$AK16)</f>
        <v>0</v>
      </c>
      <c r="BG16" s="244">
        <f>+SUMIFS(Export!$L:$L,Export!$I:$I,$AM16,Export!$E:$E,$AK16)</f>
        <v>0</v>
      </c>
      <c r="BH16" s="244">
        <f>+SUMIFS(Export!$L:$L,Export!$I:$I,$AM16,Export!$E:$E,$AK16)</f>
        <v>0</v>
      </c>
      <c r="BI16" s="244">
        <f>+SUMIFS(Export!$L:$L,Export!$I:$I,$AM16,Export!$E:$E,$AK16)</f>
        <v>0</v>
      </c>
      <c r="BJ16" s="244">
        <f>+SUMIFS(Export!$L:$L,Export!$I:$I,$AM16,Export!$E:$E,$AK16)</f>
        <v>0</v>
      </c>
      <c r="BK16" s="244">
        <f>+SUMIFS(Export!$L:$L,Export!$I:$I,$AM16,Export!$E:$E,$AK16)</f>
        <v>0</v>
      </c>
      <c r="BL16" s="244">
        <f>+SUMIFS(Export!$L:$L,Export!$I:$I,$AM16,Export!$E:$E,$AK16)</f>
        <v>0</v>
      </c>
      <c r="BM16" s="244">
        <f>+SUMIFS(Export!$L:$L,Export!$I:$I,$AM16,Export!$E:$E,$AK16)</f>
        <v>0</v>
      </c>
      <c r="BN16" s="244">
        <f>+SUMIFS(Export!$L:$L,Export!$I:$I,$AM16,Export!$E:$E,$AK16)</f>
        <v>0</v>
      </c>
      <c r="BO16" s="244"/>
      <c r="BP16" s="244">
        <f>AP16+BC16</f>
        <v>0</v>
      </c>
      <c r="BQ16" s="244">
        <f>AQ16+BD16</f>
        <v>0</v>
      </c>
      <c r="BR16" s="244">
        <f>AR16+BE16</f>
        <v>0</v>
      </c>
      <c r="BS16" s="244">
        <f>AS16+BF16</f>
        <v>0</v>
      </c>
      <c r="BT16" s="244">
        <f>AT16+BG16</f>
        <v>0</v>
      </c>
      <c r="BU16" s="244">
        <f>AU16+BH16</f>
        <v>0</v>
      </c>
      <c r="BV16" s="244">
        <f>AV16+BI16</f>
        <v>0</v>
      </c>
      <c r="BW16" s="244">
        <f>AW16+BJ16</f>
        <v>0</v>
      </c>
      <c r="BX16" s="244">
        <f>AX16+BK16</f>
        <v>0</v>
      </c>
      <c r="BY16" s="244">
        <f>AY16+BL16</f>
        <v>0</v>
      </c>
      <c r="BZ16" s="244">
        <f>AZ16+BM16</f>
        <v>0</v>
      </c>
      <c r="CA16" s="244">
        <f>BA16+BN16</f>
        <v>0</v>
      </c>
      <c r="CB16" s="242"/>
      <c r="CC16" s="106">
        <v>0</v>
      </c>
      <c r="CD16" s="106">
        <v>0</v>
      </c>
      <c r="CE16" s="106">
        <f t="shared" si="25"/>
        <v>0</v>
      </c>
      <c r="CG16" s="106" t="e">
        <f>+SUMIF([4]Export!$I:$I,'[4]Retail Detailing'!AK16,[4]Export!AJ:AJ)</f>
        <v>#VALUE!</v>
      </c>
      <c r="CH16" s="106" t="e">
        <f>+SUMIF([4]Export!$I:$I,'[4]Retail Detailing'!AL16,[4]Export!AJ:AJ)</f>
        <v>#VALUE!</v>
      </c>
      <c r="CI16" s="106" t="e">
        <f t="shared" si="26"/>
        <v>#VALUE!</v>
      </c>
      <c r="CK16" s="106" t="e">
        <f>+SUMIF([4]Export!$I:$I,'[4]Retail Detailing'!AK16,[4]Export!$O:AL)</f>
        <v>#VALUE!</v>
      </c>
      <c r="CL16" s="106" t="e">
        <f>+SUMIF([4]Export!$I:$I,'[4]Retail Detailing'!AL16,[4]Export!AL:AL)</f>
        <v>#VALUE!</v>
      </c>
      <c r="CM16" s="106" t="e">
        <f t="shared" si="27"/>
        <v>#VALUE!</v>
      </c>
    </row>
    <row r="17" spans="1:91" x14ac:dyDescent="0.25">
      <c r="A17" s="124" t="s">
        <v>1218</v>
      </c>
      <c r="B17" s="180" t="e">
        <f>INDEX(T:AE, 17, MATCH($AI$1, T$5:AE$5, 0))</f>
        <v>#DIV/0!</v>
      </c>
      <c r="C17" s="164">
        <f>INDEX(D:O, 17, MATCH($AI$1, D$5:O$5, 0))</f>
        <v>0.91321022641360616</v>
      </c>
      <c r="D17" s="164">
        <f>((SUMIF(Export!$AL:$AL,$AN6,Export!Y:Y)*'[1]Retail Detailing'!E$25)+(SUMIF(Export!$AL:$AL,$AN8,Export!Y:Y)*'[1]Retail Detailing'!E$25))/((SUMIF(Export!$AL:$AL,$AN6,Export!Y:Y)+(SUMIF(Export!$AL:$AL,$AN8,Export!Y:Y))))</f>
        <v>0.91321022641360616</v>
      </c>
      <c r="E17" s="164">
        <f>((SUMIF(Export!$AL:$AL,$AN6,Export!Z:Z)*'[1]Retail Detailing'!F$25)+(SUMIF(Export!$AL:$AL,$AN8,Export!Z:Z)*'[1]Retail Detailing'!F$25))/((SUMIF(Export!$AL:$AL,$AN6,Export!Z:Z)+(SUMIF(Export!$AL:$AL,$AN8,Export!Z:Z))))</f>
        <v>0.91321022641360616</v>
      </c>
      <c r="F17" s="164">
        <f>((SUMIF(Export!$AL:$AL,$AN6,Export!AA:AA)*'[1]Retail Detailing'!G$25)+(SUMIF(Export!$AL:$AL,$AN8,Export!AA:AA)*'[1]Retail Detailing'!G$25))/((SUMIF(Export!$AL:$AL,$AN6,Export!AA:AA)+(SUMIF(Export!$AL:$AL,$AN8,Export!AA:AA))))</f>
        <v>0.91321022641360616</v>
      </c>
      <c r="G17" s="164">
        <f>((SUMIF(Export!$AL:$AL,$AN6,Export!AB:AB)*'[1]Retail Detailing'!H$25)+(SUMIF(Export!$AL:$AL,$AN8,Export!AB:AB)*'[1]Retail Detailing'!H$25))/((SUMIF(Export!$AL:$AL,$AN6,Export!AB:AB)+(SUMIF(Export!$AL:$AL,$AN8,Export!AB:AB))))</f>
        <v>0.91321022641360616</v>
      </c>
      <c r="H17" s="164">
        <f>((SUMIF(Export!$AL:$AL,$AN6,Export!AC:AC)*'[1]Retail Detailing'!I$25)+(SUMIF(Export!$AL:$AL,$AN8,Export!AC:AC)*'[1]Retail Detailing'!I$25))/((SUMIF(Export!$AL:$AL,$AN6,Export!AC:AC)+(SUMIF(Export!$AL:$AL,$AN8,Export!AC:AC))))</f>
        <v>0.91321022641360616</v>
      </c>
      <c r="I17" s="164">
        <f>((SUMIF(Export!$AL:$AL,$AN6,Export!AD:AD)*'[1]Retail Detailing'!J$25)+(SUMIF(Export!$AL:$AL,$AN8,Export!AD:AD)*'[1]Retail Detailing'!J$25))/((SUMIF(Export!$AL:$AL,$AN6,Export!AD:AD)+(SUMIF(Export!$AL:$AL,$AN8,Export!AD:AD))))</f>
        <v>0.91321022641360616</v>
      </c>
      <c r="J17" s="164">
        <f>((SUMIF(Export!$AL:$AL,$AN6,Export!AE:AE)*'[1]Retail Detailing'!K$25)+(SUMIF(Export!$AL:$AL,$AN8,Export!AE:AE)*'[1]Retail Detailing'!K$25))/((SUMIF(Export!$AL:$AL,$AN6,Export!AE:AE)+(SUMIF(Export!$AL:$AL,$AN8,Export!AE:AE))))</f>
        <v>0.91321022641360616</v>
      </c>
      <c r="K17" s="164">
        <f>((SUMIF(Export!$AL:$AL,$AN6,Export!AF:AF)*'[1]Retail Detailing'!L$25)+(SUMIF(Export!$AL:$AL,$AN8,Export!AF:AF)*'[1]Retail Detailing'!L$25))/((SUMIF(Export!$AL:$AL,$AN6,Export!AF:AF)+(SUMIF(Export!$AL:$AL,$AN8,Export!AF:AF))))</f>
        <v>0.91321022641360616</v>
      </c>
      <c r="L17" s="164">
        <f>((SUMIF(Export!$AL:$AL,$AN6,Export!AG:AG)*'[1]Retail Detailing'!M$25)+(SUMIF(Export!$AL:$AL,$AN8,Export!AG:AG)*'[1]Retail Detailing'!M$25))/((SUMIF(Export!$AL:$AL,$AN6,Export!AG:AG)+(SUMIF(Export!$AL:$AL,$AN8,Export!AG:AG))))</f>
        <v>0.91321022641360616</v>
      </c>
      <c r="M17" s="164">
        <f>((SUMIF(Export!$AL:$AL,$AN6,Export!AH:AH)*'[1]Retail Detailing'!N$25)+(SUMIF(Export!$AL:$AL,$AN8,Export!AH:AH)*'[1]Retail Detailing'!N$25))/((SUMIF(Export!$AL:$AL,$AN6,Export!AH:AH)+(SUMIF(Export!$AL:$AL,$AN8,Export!AH:AH))))</f>
        <v>0.91321022641360616</v>
      </c>
      <c r="N17" s="164">
        <f>((SUMIF(Export!$AL:$AL,$AN6,Export!AI:AI)*'[1]Retail Detailing'!O$25)+(SUMIF(Export!$AL:$AL,$AN8,Export!AI:AI)*'[1]Retail Detailing'!O$25))/((SUMIF(Export!$AL:$AL,$AN6,Export!AI:AI)+(SUMIF(Export!$AL:$AL,$AN8,Export!AI:AI))))</f>
        <v>0.91321022641360616</v>
      </c>
      <c r="O17" s="164">
        <f>((SUMIF(Export!$AL:$AL,$AN6,Export!AJ:AJ)*'[1]Retail Detailing'!P$25)+(SUMIF(Export!$AL:$AL,$AN8,Export!AJ:AJ)*'[1]Retail Detailing'!P$25))/((SUMIF(Export!$AL:$AL,$AN6,Export!AJ:AJ)+(SUMIF(Export!$AL:$AL,$AN8,Export!AJ:AJ))))</f>
        <v>0.91321022641360616</v>
      </c>
      <c r="P17" s="164">
        <f t="shared" si="17"/>
        <v>0.91321022641360605</v>
      </c>
      <c r="Q17" s="164">
        <f t="shared" si="18"/>
        <v>0.91321022641360605</v>
      </c>
      <c r="R17" s="164">
        <f t="shared" si="19"/>
        <v>0.91321022641360605</v>
      </c>
      <c r="S17" s="164">
        <f t="shared" si="20"/>
        <v>0.91321022641360605</v>
      </c>
      <c r="T17" s="250" t="e">
        <f>BP17/AP17</f>
        <v>#DIV/0!</v>
      </c>
      <c r="U17" s="250" t="e">
        <f>BQ17/AQ17</f>
        <v>#DIV/0!</v>
      </c>
      <c r="V17" s="250" t="e">
        <f>BR17/AR17</f>
        <v>#DIV/0!</v>
      </c>
      <c r="W17" s="250" t="e">
        <f>BS17/AS17</f>
        <v>#DIV/0!</v>
      </c>
      <c r="X17" s="250" t="e">
        <f>BT17/AT17</f>
        <v>#DIV/0!</v>
      </c>
      <c r="Y17" s="250" t="e">
        <f>BU17/AU17</f>
        <v>#DIV/0!</v>
      </c>
      <c r="Z17" s="250" t="e">
        <f>BV17/AV17</f>
        <v>#DIV/0!</v>
      </c>
      <c r="AA17" s="250" t="e">
        <f>BW17/AW17</f>
        <v>#DIV/0!</v>
      </c>
      <c r="AB17" s="250" t="e">
        <f>BX17/AX17</f>
        <v>#DIV/0!</v>
      </c>
      <c r="AC17" s="250" t="e">
        <f>BY17/AY17</f>
        <v>#DIV/0!</v>
      </c>
      <c r="AD17" s="250" t="e">
        <f>BZ17/AZ17</f>
        <v>#DIV/0!</v>
      </c>
      <c r="AE17" s="250" t="e">
        <f>CA17/BA17</f>
        <v>#DIV/0!</v>
      </c>
      <c r="AF17" s="180" t="e">
        <f t="shared" si="21"/>
        <v>#DIV/0!</v>
      </c>
      <c r="AG17" s="180" t="e">
        <f t="shared" si="22"/>
        <v>#DIV/0!</v>
      </c>
      <c r="AH17" s="180" t="e">
        <f t="shared" si="23"/>
        <v>#DIV/0!</v>
      </c>
      <c r="AI17" s="180" t="e">
        <f t="shared" si="24"/>
        <v>#DIV/0!</v>
      </c>
      <c r="AK17" s="105"/>
      <c r="AP17" s="244">
        <f>SUM(AP13:AP16)</f>
        <v>0</v>
      </c>
      <c r="AQ17" s="244">
        <f>SUM(AQ13:AQ16)</f>
        <v>0</v>
      </c>
      <c r="AR17" s="244">
        <f>SUM(AR13:AR16)</f>
        <v>0</v>
      </c>
      <c r="AS17" s="244">
        <f>SUM(AS13:AS16)</f>
        <v>0</v>
      </c>
      <c r="AT17" s="244">
        <f>SUM(AT13:AT16)</f>
        <v>0</v>
      </c>
      <c r="AU17" s="244">
        <f>SUM(AU13:AU16)</f>
        <v>0</v>
      </c>
      <c r="AV17" s="244">
        <f>SUM(AV13:AV16)</f>
        <v>0</v>
      </c>
      <c r="AW17" s="244">
        <f>SUM(AW13:AW16)</f>
        <v>0</v>
      </c>
      <c r="AX17" s="244">
        <f>SUM(AX13:AX16)</f>
        <v>0</v>
      </c>
      <c r="AY17" s="244">
        <f>SUM(AY13:AY16)</f>
        <v>0</v>
      </c>
      <c r="AZ17" s="244">
        <f>SUM(AZ13:AZ16)</f>
        <v>0</v>
      </c>
      <c r="BA17" s="244">
        <f>SUM(BA13:BA16)</f>
        <v>0</v>
      </c>
      <c r="BB17" s="244"/>
      <c r="BC17" s="244">
        <f>SUM(BC13:BC16)</f>
        <v>0</v>
      </c>
      <c r="BD17" s="244">
        <f>SUM(BD13:BD16)</f>
        <v>0</v>
      </c>
      <c r="BE17" s="244">
        <f>SUM(BE13:BE16)</f>
        <v>0</v>
      </c>
      <c r="BF17" s="244">
        <f>SUM(BF13:BF16)</f>
        <v>0</v>
      </c>
      <c r="BG17" s="244">
        <f>SUM(BG13:BG16)</f>
        <v>0</v>
      </c>
      <c r="BH17" s="244">
        <f>SUM(BH13:BH16)</f>
        <v>0</v>
      </c>
      <c r="BI17" s="244">
        <f>SUM(BI13:BI16)</f>
        <v>0</v>
      </c>
      <c r="BJ17" s="244">
        <f>SUM(BJ13:BJ16)</f>
        <v>0</v>
      </c>
      <c r="BK17" s="244">
        <f>SUM(BK13:BK16)</f>
        <v>0</v>
      </c>
      <c r="BL17" s="244">
        <f>SUM(BL13:BL16)</f>
        <v>0</v>
      </c>
      <c r="BM17" s="244">
        <f>SUM(BM13:BM16)</f>
        <v>0</v>
      </c>
      <c r="BN17" s="244">
        <f>SUM(BN13:BN16)</f>
        <v>0</v>
      </c>
      <c r="BO17" s="244"/>
      <c r="BP17" s="244">
        <f>AP17+BC17</f>
        <v>0</v>
      </c>
      <c r="BQ17" s="244">
        <f>SUM(BQ13:BQ16)</f>
        <v>0</v>
      </c>
      <c r="BR17" s="244">
        <f>SUM(BR13:BR16)</f>
        <v>0</v>
      </c>
      <c r="BS17" s="244">
        <f>SUM(BS13:BS16)</f>
        <v>0</v>
      </c>
      <c r="BT17" s="244">
        <f>SUM(BT13:BT16)</f>
        <v>0</v>
      </c>
      <c r="BU17" s="244">
        <f>SUM(BU13:BU16)</f>
        <v>0</v>
      </c>
      <c r="BV17" s="244">
        <f>SUM(BV13:BV16)</f>
        <v>0</v>
      </c>
      <c r="BW17" s="244">
        <f>SUM(BW13:BW16)</f>
        <v>0</v>
      </c>
      <c r="BX17" s="244">
        <f>SUM(BX13:BX16)</f>
        <v>0</v>
      </c>
      <c r="BY17" s="244">
        <f>SUM(BY13:BY16)</f>
        <v>0</v>
      </c>
      <c r="BZ17" s="244">
        <f>SUM(BZ13:BZ16)</f>
        <v>0</v>
      </c>
      <c r="CA17" s="244">
        <f>SUM(CA13:CA16)</f>
        <v>0</v>
      </c>
      <c r="CB17" s="242"/>
      <c r="CC17" s="106">
        <f>SUM(CC13:CC16)</f>
        <v>-47803.333333333328</v>
      </c>
      <c r="CE17" s="106">
        <f>SUM(CE13:CE16)</f>
        <v>-44014.569782275095</v>
      </c>
      <c r="CG17" s="106" t="e">
        <f>SUM(CG13:CG16)</f>
        <v>#VALUE!</v>
      </c>
      <c r="CI17" s="106" t="e">
        <f>SUM(CI13:CI16)</f>
        <v>#VALUE!</v>
      </c>
      <c r="CK17" s="106" t="e">
        <f>SUM(CK13:CK16)</f>
        <v>#VALUE!</v>
      </c>
      <c r="CM17" s="106" t="e">
        <f>SUM(CM13:CM16)</f>
        <v>#VALUE!</v>
      </c>
    </row>
    <row r="18" spans="1:91" x14ac:dyDescent="0.25">
      <c r="A18" s="124" t="s">
        <v>993</v>
      </c>
      <c r="B18" s="180">
        <f>INDEX(T:AE, 18, MATCH($AI$1, T$5:AE$5, 0))</f>
        <v>0</v>
      </c>
      <c r="C18" s="164">
        <f>INDEX(D:O, 18, MATCH($AI$1, D$5:O$5, 0))</f>
        <v>0</v>
      </c>
      <c r="D18" s="164">
        <f>0%</f>
        <v>0</v>
      </c>
      <c r="E18" s="164">
        <f>0%</f>
        <v>0</v>
      </c>
      <c r="F18" s="164">
        <f>0%</f>
        <v>0</v>
      </c>
      <c r="G18" s="164">
        <f>0%</f>
        <v>0</v>
      </c>
      <c r="H18" s="164">
        <f>0%</f>
        <v>0</v>
      </c>
      <c r="I18" s="164">
        <f>0%</f>
        <v>0</v>
      </c>
      <c r="J18" s="164">
        <f>0%</f>
        <v>0</v>
      </c>
      <c r="K18" s="164">
        <f>0%</f>
        <v>0</v>
      </c>
      <c r="L18" s="164">
        <f>0%</f>
        <v>0</v>
      </c>
      <c r="M18" s="164">
        <f>0%</f>
        <v>0</v>
      </c>
      <c r="N18" s="164">
        <f>0%</f>
        <v>0</v>
      </c>
      <c r="O18" s="164">
        <f>0%</f>
        <v>0</v>
      </c>
      <c r="P18" s="164">
        <f t="shared" si="17"/>
        <v>0</v>
      </c>
      <c r="Q18" s="164">
        <f t="shared" si="18"/>
        <v>0</v>
      </c>
      <c r="R18" s="164">
        <f t="shared" si="19"/>
        <v>0</v>
      </c>
      <c r="S18" s="164">
        <f t="shared" si="20"/>
        <v>0</v>
      </c>
      <c r="T18" s="250">
        <f>IFERROR(BP18/AP18,0)</f>
        <v>0</v>
      </c>
      <c r="U18" s="250">
        <f>IFERROR(BQ18/AQ18,0)</f>
        <v>0</v>
      </c>
      <c r="V18" s="250">
        <f>IFERROR(BR18/AR18,0)</f>
        <v>0</v>
      </c>
      <c r="W18" s="250">
        <f>IFERROR(BS18/AS18,0)</f>
        <v>0</v>
      </c>
      <c r="X18" s="250">
        <f>IFERROR(BT18/AT18,0)</f>
        <v>0</v>
      </c>
      <c r="Y18" s="250">
        <f>IFERROR(BU18/AU18,0)</f>
        <v>0</v>
      </c>
      <c r="Z18" s="250">
        <f>IFERROR(BV18/AV18,0)</f>
        <v>0</v>
      </c>
      <c r="AA18" s="250">
        <f>IFERROR(BW18/AW18,0)</f>
        <v>0</v>
      </c>
      <c r="AB18" s="250">
        <f>IFERROR(BX18/AX18,0)</f>
        <v>0</v>
      </c>
      <c r="AC18" s="250">
        <f>IFERROR(BY18/AY18,0)</f>
        <v>0</v>
      </c>
      <c r="AD18" s="250">
        <f>IFERROR(BZ18/AZ18,0)</f>
        <v>0</v>
      </c>
      <c r="AE18" s="250">
        <f>IFERROR(CA18/BA18,0)</f>
        <v>0</v>
      </c>
      <c r="AF18" s="180">
        <f t="shared" si="21"/>
        <v>0</v>
      </c>
      <c r="AG18" s="180">
        <f t="shared" si="22"/>
        <v>0</v>
      </c>
      <c r="AH18" s="180">
        <f t="shared" si="23"/>
        <v>0</v>
      </c>
      <c r="AI18" s="180">
        <f t="shared" si="24"/>
        <v>0</v>
      </c>
      <c r="AK18" s="105">
        <v>150</v>
      </c>
      <c r="AL18" s="47" t="s">
        <v>1020</v>
      </c>
      <c r="AM18" s="47" t="s">
        <v>993</v>
      </c>
      <c r="AP18" s="244">
        <f>+SUMIFS(Export!L:L,Export!$I:$I,$AL18,Export!$E:$E,$AK18)</f>
        <v>0</v>
      </c>
      <c r="AQ18" s="244">
        <f>+SUMIFS(Export!M:M,Export!$I:$I,$AL18,Export!$E:$E,$AK18)</f>
        <v>0</v>
      </c>
      <c r="AR18" s="244">
        <f>+SUMIFS(Export!N:N,Export!$I:$I,$AL18,Export!$E:$E,$AK18)</f>
        <v>0</v>
      </c>
      <c r="AS18" s="244">
        <f>+SUMIFS(Export!O:O,Export!$I:$I,$AL18,Export!$E:$E,$AK18)</f>
        <v>0</v>
      </c>
      <c r="AT18" s="244">
        <f>+SUMIFS(Export!P:P,Export!$I:$I,$AL18,Export!$E:$E,$AK18)</f>
        <v>0</v>
      </c>
      <c r="AU18" s="244">
        <f>+SUMIFS(Export!Q:Q,Export!$I:$I,$AL18,Export!$E:$E,$AK18)</f>
        <v>0</v>
      </c>
      <c r="AV18" s="244">
        <f>+SUMIFS(Export!R:R,Export!$I:$I,$AL18,Export!$E:$E,$AK18)</f>
        <v>0</v>
      </c>
      <c r="AW18" s="244">
        <f>+SUMIFS(Export!S:S,Export!$I:$I,$AL18,Export!$E:$E,$AK18)</f>
        <v>0</v>
      </c>
      <c r="AX18" s="244">
        <f>+SUMIFS(Export!T:T,Export!$I:$I,$AL18,Export!$E:$E,$AK18)</f>
        <v>0</v>
      </c>
      <c r="AY18" s="244">
        <f>+SUMIFS(Export!U:U,Export!$I:$I,$AL18,Export!$E:$E,$AK18)</f>
        <v>0</v>
      </c>
      <c r="AZ18" s="244">
        <f>+SUMIFS(Export!V:V,Export!$I:$I,$AL18,Export!$E:$E,$AK18)</f>
        <v>0</v>
      </c>
      <c r="BA18" s="244">
        <f>+SUMIFS(Export!W:W,Export!$I:$I,$AL18,Export!$E:$E,$AK18)</f>
        <v>0</v>
      </c>
      <c r="BB18" s="244"/>
      <c r="BC18" s="244">
        <f>+SUMIFS(Export!L:L,Export!$I:$I,$AM18,Export!$E:$E,$AK18)</f>
        <v>0</v>
      </c>
      <c r="BD18" s="244">
        <f>+SUMIFS(Export!$L:$L,Export!$I:$I,$AM18,Export!$E:$E,$AK18)</f>
        <v>0</v>
      </c>
      <c r="BE18" s="244">
        <f>+SUMIFS(Export!$L:$L,Export!$I:$I,$AM18,Export!$E:$E,$AK18)</f>
        <v>0</v>
      </c>
      <c r="BF18" s="244">
        <f>+SUMIFS(Export!$L:$L,Export!$I:$I,$AM18,Export!$E:$E,$AK18)</f>
        <v>0</v>
      </c>
      <c r="BG18" s="244">
        <f>+SUMIFS(Export!$L:$L,Export!$I:$I,$AM18,Export!$E:$E,$AK18)</f>
        <v>0</v>
      </c>
      <c r="BH18" s="244">
        <f>+SUMIFS(Export!$L:$L,Export!$I:$I,$AM18,Export!$E:$E,$AK18)</f>
        <v>0</v>
      </c>
      <c r="BI18" s="244">
        <f>+SUMIFS(Export!$L:$L,Export!$I:$I,$AM18,Export!$E:$E,$AK18)</f>
        <v>0</v>
      </c>
      <c r="BJ18" s="244">
        <f>+SUMIFS(Export!$L:$L,Export!$I:$I,$AM18,Export!$E:$E,$AK18)</f>
        <v>0</v>
      </c>
      <c r="BK18" s="244">
        <f>+SUMIFS(Export!$L:$L,Export!$I:$I,$AM18,Export!$E:$E,$AK18)</f>
        <v>0</v>
      </c>
      <c r="BL18" s="244">
        <f>+SUMIFS(Export!$L:$L,Export!$I:$I,$AM18,Export!$E:$E,$AK18)</f>
        <v>0</v>
      </c>
      <c r="BM18" s="244">
        <f>+SUMIFS(Export!$L:$L,Export!$I:$I,$AM18,Export!$E:$E,$AK18)</f>
        <v>0</v>
      </c>
      <c r="BN18" s="244">
        <f>+SUMIFS(Export!$L:$L,Export!$I:$I,$AM18,Export!$E:$E,$AK18)</f>
        <v>0</v>
      </c>
      <c r="BO18" s="244"/>
      <c r="BP18" s="244">
        <f>AP18+BC18</f>
        <v>0</v>
      </c>
      <c r="BQ18" s="244">
        <f>AQ18+BD18</f>
        <v>0</v>
      </c>
      <c r="BR18" s="244">
        <f>AR18+BE18</f>
        <v>0</v>
      </c>
      <c r="BS18" s="244">
        <f>AS18+BF18</f>
        <v>0</v>
      </c>
      <c r="BT18" s="244">
        <f>AT18+BG18</f>
        <v>0</v>
      </c>
      <c r="BU18" s="244">
        <f>AU18+BH18</f>
        <v>0</v>
      </c>
      <c r="BV18" s="244">
        <f>AV18+BI18</f>
        <v>0</v>
      </c>
      <c r="BW18" s="244">
        <f>AW18+BJ18</f>
        <v>0</v>
      </c>
      <c r="BX18" s="244">
        <f>AX18+BK18</f>
        <v>0</v>
      </c>
      <c r="BY18" s="244">
        <f>AY18+BL18</f>
        <v>0</v>
      </c>
      <c r="BZ18" s="244">
        <f>AZ18+BM18</f>
        <v>0</v>
      </c>
      <c r="CA18" s="244">
        <f>BA18+BN18</f>
        <v>0</v>
      </c>
      <c r="CB18" s="242"/>
      <c r="CC18" s="106">
        <f>+SUMIFS(Export!$Y:$Y,Export!$I:$I,AL18,Export!$E:$E,AK18)</f>
        <v>0</v>
      </c>
      <c r="CD18" s="106">
        <v>0</v>
      </c>
      <c r="CE18" s="106">
        <f t="shared" ref="CE18:CE19" si="28">+SUM(CC18:CD18)</f>
        <v>0</v>
      </c>
      <c r="CG18" s="106" t="e">
        <f>+SUMIF([4]Export!$I:$I,'[4]Retail Detailing'!AK18,[4]Export!AJ:AJ)</f>
        <v>#VALUE!</v>
      </c>
      <c r="CH18" s="106" t="e">
        <f>+SUMIF([4]Export!$I:$I,'[4]Retail Detailing'!AL18,[4]Export!AJ:AJ)</f>
        <v>#VALUE!</v>
      </c>
      <c r="CI18" s="106" t="e">
        <f t="shared" ref="CI18:CI19" si="29">+SUM(CG18:CH18)</f>
        <v>#VALUE!</v>
      </c>
      <c r="CK18" s="106" t="e">
        <f>+SUMIF([4]Export!$I:$I,'[4]Retail Detailing'!AK18,[4]Export!$O:AL)</f>
        <v>#VALUE!</v>
      </c>
      <c r="CL18" s="106" t="e">
        <f>+SUMIF([4]Export!$I:$I,'[4]Retail Detailing'!AL18,[4]Export!AL:AL)</f>
        <v>#VALUE!</v>
      </c>
      <c r="CM18" s="106" t="e">
        <f t="shared" ref="CM18:CM19" si="30">+SUM(CK18:CL18)</f>
        <v>#VALUE!</v>
      </c>
    </row>
    <row r="19" spans="1:91" x14ac:dyDescent="0.25">
      <c r="A19" s="124" t="s">
        <v>988</v>
      </c>
      <c r="B19" s="180">
        <f>INDEX(T:AE, 19, MATCH($AI$1, T$5:AE$5, 0))</f>
        <v>0</v>
      </c>
      <c r="C19" s="164">
        <f>INDEX(D:O, 19, MATCH($AI$1, D$5:O$5, 0))</f>
        <v>0</v>
      </c>
      <c r="D19" s="164">
        <f>0%</f>
        <v>0</v>
      </c>
      <c r="E19" s="164">
        <f>0%</f>
        <v>0</v>
      </c>
      <c r="F19" s="164">
        <f>0%</f>
        <v>0</v>
      </c>
      <c r="G19" s="164">
        <f>0%</f>
        <v>0</v>
      </c>
      <c r="H19" s="164">
        <f>0%</f>
        <v>0</v>
      </c>
      <c r="I19" s="164">
        <f>0%</f>
        <v>0</v>
      </c>
      <c r="J19" s="164">
        <f>0%</f>
        <v>0</v>
      </c>
      <c r="K19" s="164">
        <f>0%</f>
        <v>0</v>
      </c>
      <c r="L19" s="164">
        <f>0%</f>
        <v>0</v>
      </c>
      <c r="M19" s="164">
        <f>0%</f>
        <v>0</v>
      </c>
      <c r="N19" s="164">
        <f>0%</f>
        <v>0</v>
      </c>
      <c r="O19" s="164">
        <f>0%</f>
        <v>0</v>
      </c>
      <c r="P19" s="164">
        <f t="shared" si="17"/>
        <v>0</v>
      </c>
      <c r="Q19" s="164">
        <f t="shared" si="18"/>
        <v>0</v>
      </c>
      <c r="R19" s="164">
        <f t="shared" si="19"/>
        <v>0</v>
      </c>
      <c r="S19" s="164">
        <f t="shared" si="20"/>
        <v>0</v>
      </c>
      <c r="T19" s="250">
        <f>IFERROR(BP19/AP19,0)</f>
        <v>0</v>
      </c>
      <c r="U19" s="250">
        <f>IFERROR(BQ19/AQ19,0)</f>
        <v>0</v>
      </c>
      <c r="V19" s="250">
        <f>IFERROR(BR19/AR19,0)</f>
        <v>0</v>
      </c>
      <c r="W19" s="250">
        <f>IFERROR(BS19/AS19,0)</f>
        <v>0</v>
      </c>
      <c r="X19" s="250">
        <f>IFERROR(BT19/AT19,0)</f>
        <v>0</v>
      </c>
      <c r="Y19" s="250">
        <f>IFERROR(BU19/AU19,0)</f>
        <v>0</v>
      </c>
      <c r="Z19" s="250">
        <f>IFERROR(BV19/AV19,0)</f>
        <v>0</v>
      </c>
      <c r="AA19" s="250">
        <f>IFERROR(BW19/AW19,0)</f>
        <v>0</v>
      </c>
      <c r="AB19" s="250">
        <f>IFERROR(BX19/AX19,0)</f>
        <v>0</v>
      </c>
      <c r="AC19" s="250">
        <f>IFERROR(BY19/AY19,0)</f>
        <v>0</v>
      </c>
      <c r="AD19" s="250">
        <f>IFERROR(BZ19/AZ19,0)</f>
        <v>0</v>
      </c>
      <c r="AE19" s="250">
        <f>IFERROR(CA19/BA19,0)</f>
        <v>0</v>
      </c>
      <c r="AF19" s="180">
        <f t="shared" si="21"/>
        <v>0</v>
      </c>
      <c r="AG19" s="180">
        <f t="shared" si="22"/>
        <v>0</v>
      </c>
      <c r="AH19" s="180">
        <f t="shared" si="23"/>
        <v>0</v>
      </c>
      <c r="AI19" s="180">
        <f t="shared" si="24"/>
        <v>0</v>
      </c>
      <c r="AK19" s="105">
        <v>150</v>
      </c>
      <c r="AL19" s="47" t="s">
        <v>1017</v>
      </c>
      <c r="AM19" s="47" t="s">
        <v>988</v>
      </c>
      <c r="AP19" s="244">
        <f>+SUMIFS(Export!L:L,Export!$I:$I,$AL19,Export!$E:$E,$AK19)</f>
        <v>0</v>
      </c>
      <c r="AQ19" s="244">
        <f>+SUMIFS(Export!M:M,Export!$I:$I,$AL19,Export!$E:$E,$AK19)</f>
        <v>0</v>
      </c>
      <c r="AR19" s="244">
        <f>+SUMIFS(Export!N:N,Export!$I:$I,$AL19,Export!$E:$E,$AK19)</f>
        <v>0</v>
      </c>
      <c r="AS19" s="244">
        <f>+SUMIFS(Export!O:O,Export!$I:$I,$AL19,Export!$E:$E,$AK19)</f>
        <v>0</v>
      </c>
      <c r="AT19" s="244">
        <f>+SUMIFS(Export!P:P,Export!$I:$I,$AL19,Export!$E:$E,$AK19)</f>
        <v>0</v>
      </c>
      <c r="AU19" s="244">
        <f>+SUMIFS(Export!Q:Q,Export!$I:$I,$AL19,Export!$E:$E,$AK19)</f>
        <v>0</v>
      </c>
      <c r="AV19" s="244">
        <f>+SUMIFS(Export!R:R,Export!$I:$I,$AL19,Export!$E:$E,$AK19)</f>
        <v>0</v>
      </c>
      <c r="AW19" s="244">
        <f>+SUMIFS(Export!S:S,Export!$I:$I,$AL19,Export!$E:$E,$AK19)</f>
        <v>0</v>
      </c>
      <c r="AX19" s="244">
        <f>+SUMIFS(Export!T:T,Export!$I:$I,$AL19,Export!$E:$E,$AK19)</f>
        <v>0</v>
      </c>
      <c r="AY19" s="244">
        <f>+SUMIFS(Export!U:U,Export!$I:$I,$AL19,Export!$E:$E,$AK19)</f>
        <v>0</v>
      </c>
      <c r="AZ19" s="244">
        <f>+SUMIFS(Export!V:V,Export!$I:$I,$AL19,Export!$E:$E,$AK19)</f>
        <v>0</v>
      </c>
      <c r="BA19" s="244">
        <f>+SUMIFS(Export!W:W,Export!$I:$I,$AL19,Export!$E:$E,$AK19)</f>
        <v>0</v>
      </c>
      <c r="BB19" s="244"/>
      <c r="BC19" s="244">
        <f>+SUMIFS(Export!L:L,Export!$I:$I,$AM19,Export!$E:$E,$AK19)</f>
        <v>0</v>
      </c>
      <c r="BD19" s="244">
        <f>+SUMIFS(Export!$L:$L,Export!$I:$I,$AM19,Export!$E:$E,$AK19)</f>
        <v>0</v>
      </c>
      <c r="BE19" s="244">
        <f>+SUMIFS(Export!$L:$L,Export!$I:$I,$AM19,Export!$E:$E,$AK19)</f>
        <v>0</v>
      </c>
      <c r="BF19" s="244">
        <f>+SUMIFS(Export!$L:$L,Export!$I:$I,$AM19,Export!$E:$E,$AK19)</f>
        <v>0</v>
      </c>
      <c r="BG19" s="244">
        <f>+SUMIFS(Export!$L:$L,Export!$I:$I,$AM19,Export!$E:$E,$AK19)</f>
        <v>0</v>
      </c>
      <c r="BH19" s="244">
        <f>+SUMIFS(Export!$L:$L,Export!$I:$I,$AM19,Export!$E:$E,$AK19)</f>
        <v>0</v>
      </c>
      <c r="BI19" s="244">
        <f>+SUMIFS(Export!$L:$L,Export!$I:$I,$AM19,Export!$E:$E,$AK19)</f>
        <v>0</v>
      </c>
      <c r="BJ19" s="244">
        <f>+SUMIFS(Export!$L:$L,Export!$I:$I,$AM19,Export!$E:$E,$AK19)</f>
        <v>0</v>
      </c>
      <c r="BK19" s="244">
        <f>+SUMIFS(Export!$L:$L,Export!$I:$I,$AM19,Export!$E:$E,$AK19)</f>
        <v>0</v>
      </c>
      <c r="BL19" s="244">
        <f>+SUMIFS(Export!$L:$L,Export!$I:$I,$AM19,Export!$E:$E,$AK19)</f>
        <v>0</v>
      </c>
      <c r="BM19" s="244">
        <f>+SUMIFS(Export!$L:$L,Export!$I:$I,$AM19,Export!$E:$E,$AK19)</f>
        <v>0</v>
      </c>
      <c r="BN19" s="244">
        <f>+SUMIFS(Export!$L:$L,Export!$I:$I,$AM19,Export!$E:$E,$AK19)</f>
        <v>0</v>
      </c>
      <c r="BO19" s="244"/>
      <c r="BP19" s="244">
        <f>AP19+BC19</f>
        <v>0</v>
      </c>
      <c r="BQ19" s="244">
        <f>AQ19+BD19</f>
        <v>0</v>
      </c>
      <c r="BR19" s="244">
        <f>AR19+BE19</f>
        <v>0</v>
      </c>
      <c r="BS19" s="244">
        <f>AS19+BF19</f>
        <v>0</v>
      </c>
      <c r="BT19" s="244">
        <f>AT19+BG19</f>
        <v>0</v>
      </c>
      <c r="BU19" s="244">
        <f>AU19+BH19</f>
        <v>0</v>
      </c>
      <c r="BV19" s="244">
        <f>AV19+BI19</f>
        <v>0</v>
      </c>
      <c r="BW19" s="244">
        <f>AW19+BJ19</f>
        <v>0</v>
      </c>
      <c r="BX19" s="244">
        <f>AX19+BK19</f>
        <v>0</v>
      </c>
      <c r="BY19" s="244">
        <f>AY19+BL19</f>
        <v>0</v>
      </c>
      <c r="BZ19" s="244">
        <f>AZ19+BM19</f>
        <v>0</v>
      </c>
      <c r="CA19" s="244">
        <f>BA19+BN19</f>
        <v>0</v>
      </c>
      <c r="CC19" s="106">
        <f>+SUMIFS(Export!$Y:$Y,Export!$I:$I,AL19,Export!$E:$E,AK19)</f>
        <v>0</v>
      </c>
      <c r="CD19" s="106">
        <v>0</v>
      </c>
      <c r="CE19" s="106">
        <f t="shared" si="28"/>
        <v>0</v>
      </c>
      <c r="CG19" s="106" t="e">
        <f>+SUMIF([4]Export!$I:$I,'[4]Retail Detailing'!AK19,[4]Export!AJ:AJ)</f>
        <v>#VALUE!</v>
      </c>
      <c r="CH19" s="106" t="e">
        <f>+SUMIF([4]Export!$I:$I,'[4]Retail Detailing'!AL19,[4]Export!AJ:AJ)</f>
        <v>#VALUE!</v>
      </c>
      <c r="CI19" s="106" t="e">
        <f t="shared" si="29"/>
        <v>#VALUE!</v>
      </c>
      <c r="CK19" s="106" t="e">
        <f>+SUMIF([4]Export!$I:$I,'[4]Retail Detailing'!AK19,[4]Export!$O:AL)</f>
        <v>#VALUE!</v>
      </c>
      <c r="CL19" s="106" t="e">
        <f>+SUMIF([4]Export!$I:$I,'[4]Retail Detailing'!AL19,[4]Export!AL:AL)</f>
        <v>#VALUE!</v>
      </c>
      <c r="CM19" s="106" t="e">
        <f t="shared" si="30"/>
        <v>#VALUE!</v>
      </c>
    </row>
    <row r="20" spans="1:91" x14ac:dyDescent="0.25">
      <c r="A20" s="124" t="s">
        <v>1219</v>
      </c>
      <c r="B20" s="180">
        <f>INDEX(T:AE, 20, MATCH($AI$1, T$5:AE$5, 0))</f>
        <v>0</v>
      </c>
      <c r="C20" s="164">
        <f>INDEX(D:O, 20, MATCH($AI$1, D$5:O$5, 0))</f>
        <v>0.91321022641360616</v>
      </c>
      <c r="D20" s="164">
        <f>D17</f>
        <v>0.91321022641360616</v>
      </c>
      <c r="E20" s="164">
        <f t="shared" ref="E20:O20" si="31">E17</f>
        <v>0.91321022641360616</v>
      </c>
      <c r="F20" s="164">
        <f t="shared" si="31"/>
        <v>0.91321022641360616</v>
      </c>
      <c r="G20" s="164">
        <f t="shared" si="31"/>
        <v>0.91321022641360616</v>
      </c>
      <c r="H20" s="164">
        <f t="shared" si="31"/>
        <v>0.91321022641360616</v>
      </c>
      <c r="I20" s="164">
        <f t="shared" si="31"/>
        <v>0.91321022641360616</v>
      </c>
      <c r="J20" s="164">
        <f t="shared" si="31"/>
        <v>0.91321022641360616</v>
      </c>
      <c r="K20" s="164">
        <f t="shared" si="31"/>
        <v>0.91321022641360616</v>
      </c>
      <c r="L20" s="164">
        <f t="shared" si="31"/>
        <v>0.91321022641360616</v>
      </c>
      <c r="M20" s="164">
        <f t="shared" si="31"/>
        <v>0.91321022641360616</v>
      </c>
      <c r="N20" s="164">
        <f t="shared" si="31"/>
        <v>0.91321022641360616</v>
      </c>
      <c r="O20" s="164">
        <f t="shared" si="31"/>
        <v>0.91321022641360616</v>
      </c>
      <c r="P20" s="164">
        <f t="shared" si="17"/>
        <v>0.91321022641360605</v>
      </c>
      <c r="Q20" s="164">
        <f t="shared" si="18"/>
        <v>0.91321022641360605</v>
      </c>
      <c r="R20" s="164">
        <f t="shared" si="19"/>
        <v>0.91321022641360605</v>
      </c>
      <c r="S20" s="164">
        <f t="shared" si="20"/>
        <v>0.91321022641360605</v>
      </c>
      <c r="T20" s="250">
        <f>IFERROR(BP21/AP21,0)</f>
        <v>0</v>
      </c>
      <c r="U20" s="250">
        <f>IFERROR(BQ21/AQ21,0)</f>
        <v>0</v>
      </c>
      <c r="V20" s="250">
        <f>IFERROR(BR21/AR21,0)</f>
        <v>0</v>
      </c>
      <c r="W20" s="250">
        <f>IFERROR(BS21/AS21,0)</f>
        <v>0</v>
      </c>
      <c r="X20" s="250">
        <f>IFERROR(BT21/AT21,0)</f>
        <v>0</v>
      </c>
      <c r="Y20" s="250">
        <f>IFERROR(BU21/AU21,0)</f>
        <v>0</v>
      </c>
      <c r="Z20" s="250">
        <f>IFERROR(BV21/AV21,0)</f>
        <v>0</v>
      </c>
      <c r="AA20" s="250">
        <f>IFERROR(BW21/AW21,0)</f>
        <v>0</v>
      </c>
      <c r="AB20" s="250">
        <f>IFERROR(BX21/AX21,0)</f>
        <v>0</v>
      </c>
      <c r="AC20" s="250">
        <f>IFERROR(BY21/AY21,0)</f>
        <v>0</v>
      </c>
      <c r="AD20" s="250">
        <f>IFERROR(BZ21/AZ21,0)</f>
        <v>0</v>
      </c>
      <c r="AE20" s="250">
        <f>IFERROR(CA21/BA21,0)</f>
        <v>0</v>
      </c>
      <c r="AF20" s="180">
        <f>AVERAGE(T20:V20)</f>
        <v>0</v>
      </c>
      <c r="AG20" s="180">
        <f t="shared" si="22"/>
        <v>0</v>
      </c>
      <c r="AH20" s="180">
        <f t="shared" si="23"/>
        <v>0</v>
      </c>
      <c r="AI20" s="180">
        <f t="shared" si="24"/>
        <v>0</v>
      </c>
      <c r="AK20" s="105"/>
      <c r="AP20" s="244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4"/>
      <c r="BP20" s="244"/>
      <c r="BQ20" s="244"/>
      <c r="BR20" s="244"/>
      <c r="BS20" s="244"/>
      <c r="BT20" s="244"/>
      <c r="BU20" s="244"/>
      <c r="BV20" s="244"/>
      <c r="BW20" s="244"/>
      <c r="BX20" s="244"/>
      <c r="BY20" s="244"/>
      <c r="BZ20" s="244"/>
      <c r="CA20" s="244"/>
    </row>
    <row r="21" spans="1:91" x14ac:dyDescent="0.25">
      <c r="A21" s="131" t="s">
        <v>1220</v>
      </c>
      <c r="B21" s="177">
        <f>INDEX(T:AE, 21, MATCH($AI$1, T$5:AE$5, 0))</f>
        <v>0</v>
      </c>
      <c r="C21" s="163">
        <f>INDEX(D:O, 21, MATCH($AI$1, D$5:O$5, 0))</f>
        <v>43654.492856658413</v>
      </c>
      <c r="D21" s="163">
        <f>D12*D17</f>
        <v>43654.492856658413</v>
      </c>
      <c r="E21" s="163">
        <f>E12*'[1]Retail Detailing'!F$25</f>
        <v>43654.492856658413</v>
      </c>
      <c r="F21" s="163">
        <f>F12*'[1]Retail Detailing'!G$25</f>
        <v>43654.492856658413</v>
      </c>
      <c r="G21" s="163">
        <f>G12*'[1]Retail Detailing'!H$25</f>
        <v>43654.492856658413</v>
      </c>
      <c r="H21" s="163">
        <f>H12*'[1]Retail Detailing'!I$25</f>
        <v>43654.492856658413</v>
      </c>
      <c r="I21" s="163">
        <f>I12*'[1]Retail Detailing'!J$25</f>
        <v>43654.492856658413</v>
      </c>
      <c r="J21" s="163">
        <f>J12*'[1]Retail Detailing'!K$25</f>
        <v>43654.492856658413</v>
      </c>
      <c r="K21" s="163">
        <f>K12*'[1]Retail Detailing'!L$25</f>
        <v>43654.492856658413</v>
      </c>
      <c r="L21" s="163">
        <f>L12*'[1]Retail Detailing'!M$25</f>
        <v>43654.492856658413</v>
      </c>
      <c r="M21" s="163">
        <f>M12*'[1]Retail Detailing'!N$25</f>
        <v>43654.492856658413</v>
      </c>
      <c r="N21" s="163">
        <f>N12*'[1]Retail Detailing'!O$25</f>
        <v>43654.492856658413</v>
      </c>
      <c r="O21" s="163">
        <f>O12*'[1]Retail Detailing'!P$25</f>
        <v>43654.492856658413</v>
      </c>
      <c r="P21" s="163">
        <f t="shared" ref="P21:P30" si="32">D21+E21+F21</f>
        <v>130963.47856997524</v>
      </c>
      <c r="Q21" s="163">
        <f t="shared" ref="Q21:Q30" si="33">G21+H21+I21</f>
        <v>130963.47856997524</v>
      </c>
      <c r="R21" s="163">
        <f t="shared" ref="R21:R30" si="34">J21+K21+L21</f>
        <v>130963.47856997524</v>
      </c>
      <c r="S21" s="163">
        <f t="shared" ref="S21:S30" si="35">M21+N21+O21</f>
        <v>130963.47856997524</v>
      </c>
      <c r="T21" s="177">
        <f>BP21</f>
        <v>0</v>
      </c>
      <c r="U21" s="177">
        <f>BQ21</f>
        <v>0</v>
      </c>
      <c r="V21" s="177">
        <f>BR21</f>
        <v>0</v>
      </c>
      <c r="W21" s="177">
        <f>BS21</f>
        <v>0</v>
      </c>
      <c r="X21" s="177">
        <f>BT21</f>
        <v>0</v>
      </c>
      <c r="Y21" s="177">
        <f>BU21</f>
        <v>0</v>
      </c>
      <c r="Z21" s="177">
        <f>BV21</f>
        <v>0</v>
      </c>
      <c r="AA21" s="177">
        <f>BW21</f>
        <v>0</v>
      </c>
      <c r="AB21" s="177">
        <f>BX21</f>
        <v>0</v>
      </c>
      <c r="AC21" s="177">
        <f>BY21</f>
        <v>0</v>
      </c>
      <c r="AD21" s="177">
        <f>BZ21</f>
        <v>0</v>
      </c>
      <c r="AE21" s="177">
        <f>CA21</f>
        <v>0</v>
      </c>
      <c r="AF21" s="177">
        <f>T20+U21+V21</f>
        <v>0</v>
      </c>
      <c r="AG21" s="177">
        <f t="shared" ref="AG21" si="36">W21+X21+Y21</f>
        <v>0</v>
      </c>
      <c r="AH21" s="177">
        <f t="shared" ref="AH21" si="37">Z21+AA21+AB21</f>
        <v>0</v>
      </c>
      <c r="AI21" s="177">
        <f t="shared" ref="AI21" si="38">AC21+AD21+AE21</f>
        <v>0</v>
      </c>
      <c r="AK21" s="105"/>
      <c r="AP21" s="244">
        <f>SUM(AP17:AP19)</f>
        <v>0</v>
      </c>
      <c r="AQ21" s="244">
        <f>SUM(AQ17:AQ19)</f>
        <v>0</v>
      </c>
      <c r="AR21" s="244">
        <f>SUM(AR17:AR19)</f>
        <v>0</v>
      </c>
      <c r="AS21" s="244">
        <f>SUM(AS17:AS19)</f>
        <v>0</v>
      </c>
      <c r="AT21" s="244">
        <f>SUM(AT17:AT19)</f>
        <v>0</v>
      </c>
      <c r="AU21" s="244">
        <f>SUM(AU17:AU19)</f>
        <v>0</v>
      </c>
      <c r="AV21" s="244">
        <f>SUM(AV17:AV19)</f>
        <v>0</v>
      </c>
      <c r="AW21" s="244">
        <f>SUM(AW17:AW19)</f>
        <v>0</v>
      </c>
      <c r="AX21" s="244">
        <f>SUM(AX17:AX19)</f>
        <v>0</v>
      </c>
      <c r="AY21" s="244">
        <f>SUM(AY17:AY19)</f>
        <v>0</v>
      </c>
      <c r="AZ21" s="244">
        <f>SUM(AZ17:AZ19)</f>
        <v>0</v>
      </c>
      <c r="BA21" s="244">
        <f>SUM(BA17:BA19)</f>
        <v>0</v>
      </c>
      <c r="BB21" s="244"/>
      <c r="BO21" s="244"/>
      <c r="BP21" s="244">
        <f>SUM(BP17:BP19)</f>
        <v>0</v>
      </c>
      <c r="BQ21" s="244">
        <f>SUM(BQ17:BQ19)</f>
        <v>0</v>
      </c>
      <c r="BR21" s="244">
        <f>SUM(BR17:BR19)</f>
        <v>0</v>
      </c>
      <c r="BS21" s="244">
        <f>SUM(BS17:BS19)</f>
        <v>0</v>
      </c>
      <c r="BT21" s="244">
        <f>SUM(BT17:BT19)</f>
        <v>0</v>
      </c>
      <c r="BU21" s="244">
        <f>SUM(BU17:BU19)</f>
        <v>0</v>
      </c>
      <c r="BV21" s="244">
        <f>SUM(BV17:BV19)</f>
        <v>0</v>
      </c>
      <c r="BW21" s="244">
        <f>SUM(BW17:BW19)</f>
        <v>0</v>
      </c>
      <c r="BX21" s="244">
        <f>SUM(BX17:BX19)</f>
        <v>0</v>
      </c>
      <c r="BY21" s="244">
        <f>SUM(BY17:BY19)</f>
        <v>0</v>
      </c>
      <c r="BZ21" s="244">
        <f>SUM(BZ17:BZ19)</f>
        <v>0</v>
      </c>
      <c r="CA21" s="244">
        <f>SUM(CA17:CA19)</f>
        <v>0</v>
      </c>
      <c r="CC21" s="106">
        <f>+SUM(CC17:CC19)</f>
        <v>-47803.333333333328</v>
      </c>
      <c r="CE21" s="106">
        <f>+SUM(CE17:CE19)</f>
        <v>-44014.569782275095</v>
      </c>
      <c r="CG21" s="106" t="e">
        <f>+SUM(CG17:CG19)</f>
        <v>#VALUE!</v>
      </c>
      <c r="CI21" s="106" t="e">
        <f>+SUM(CI17:CI19)</f>
        <v>#VALUE!</v>
      </c>
      <c r="CK21" s="106" t="e">
        <f>+SUM(CK17:CK19)</f>
        <v>#VALUE!</v>
      </c>
      <c r="CM21" s="106" t="e">
        <f>+SUM(CM17:CM19)</f>
        <v>#VALUE!</v>
      </c>
    </row>
    <row r="22" spans="1:91" x14ac:dyDescent="0.25">
      <c r="A22" s="124" t="s">
        <v>1007</v>
      </c>
      <c r="B22" s="180" t="e">
        <f>INDEX(T:AE, 22, MATCH($AI$1, T$5:AE$5, 0))</f>
        <v>#DIV/0!</v>
      </c>
      <c r="C22" s="164">
        <f>INDEX(D:O, 22, MATCH($AI$1, D$5:O$5, 0))</f>
        <v>0.95656835520056871</v>
      </c>
      <c r="D22" s="164">
        <f>SUMIF(Export!$AL:$AL,$AN22,Export!Y:Y)/D$12</f>
        <v>0.95656835520056871</v>
      </c>
      <c r="E22" s="164">
        <f>SUMIF(Export!$AL:$AL,$AN22,Export!Z:Z)/E$12</f>
        <v>0.95656835520056871</v>
      </c>
      <c r="F22" s="164">
        <f>SUMIF(Export!$AL:$AL,$AN22,Export!AA:AA)/F$12</f>
        <v>0.95656835520056871</v>
      </c>
      <c r="G22" s="164">
        <f>SUMIF(Export!$AL:$AL,$AN22,Export!AB:AB)/G$12</f>
        <v>0.95656835520056871</v>
      </c>
      <c r="H22" s="164">
        <f>SUMIF(Export!$AL:$AL,$AN22,Export!AC:AC)/H$12</f>
        <v>0.95656835520056871</v>
      </c>
      <c r="I22" s="164">
        <f>SUMIF(Export!$AL:$AL,$AN22,Export!AD:AD)/I$12</f>
        <v>0.95656835520056871</v>
      </c>
      <c r="J22" s="164">
        <f>SUMIF(Export!$AL:$AL,$AN22,Export!AE:AE)/J$12</f>
        <v>0.95656835520056871</v>
      </c>
      <c r="K22" s="164">
        <f>SUMIF(Export!$AL:$AL,$AN22,Export!AF:AF)/K$12</f>
        <v>0.95656835520056871</v>
      </c>
      <c r="L22" s="164">
        <f>SUMIF(Export!$AL:$AL,$AN22,Export!AG:AG)/L$12</f>
        <v>0.95656835520056871</v>
      </c>
      <c r="M22" s="164">
        <f>SUMIF(Export!$AL:$AL,$AN22,Export!AH:AH)/M$12</f>
        <v>0.95656835520056871</v>
      </c>
      <c r="N22" s="164">
        <f>SUMIF(Export!$AL:$AL,$AN22,Export!AI:AI)/N$12</f>
        <v>0.95656835520056871</v>
      </c>
      <c r="O22" s="164">
        <f>SUMIF(Export!$AL:$AL,$AN22,Export!AJ:AJ)/O$12</f>
        <v>0.95656835520056871</v>
      </c>
      <c r="P22" s="164">
        <f>AVERAGE(D22:F22)</f>
        <v>0.95656835520056871</v>
      </c>
      <c r="Q22" s="164">
        <f>AVERAGE(G22:I22)</f>
        <v>0.95656835520056871</v>
      </c>
      <c r="R22" s="164">
        <f>AVERAGE(J22:L22)</f>
        <v>0.95656835520056871</v>
      </c>
      <c r="S22" s="164">
        <f>AVERAGE(M22:O22)</f>
        <v>0.95656835520056871</v>
      </c>
      <c r="T22" s="136" t="e">
        <f>-BP22/AP21</f>
        <v>#DIV/0!</v>
      </c>
      <c r="U22" s="254" t="e">
        <f>-BQ22/AQ21</f>
        <v>#DIV/0!</v>
      </c>
      <c r="V22" s="254" t="e">
        <f>-BR22/AR21</f>
        <v>#DIV/0!</v>
      </c>
      <c r="W22" s="254" t="e">
        <f>-BS22/AS21</f>
        <v>#DIV/0!</v>
      </c>
      <c r="X22" s="254" t="e">
        <f>-BT22/AT21</f>
        <v>#DIV/0!</v>
      </c>
      <c r="Y22" s="254" t="e">
        <f>-BU22/AU21</f>
        <v>#DIV/0!</v>
      </c>
      <c r="Z22" s="254" t="e">
        <f ca="1">-BV22/AV21</f>
        <v>#DIV/0!</v>
      </c>
      <c r="AA22" s="254" t="e">
        <f ca="1">-BW22/AW21</f>
        <v>#DIV/0!</v>
      </c>
      <c r="AB22" s="254" t="e">
        <f ca="1">-BX22/AX21</f>
        <v>#DIV/0!</v>
      </c>
      <c r="AC22" s="254" t="e">
        <f ca="1">-BY22/AY21</f>
        <v>#DIV/0!</v>
      </c>
      <c r="AD22" s="254" t="e">
        <f ca="1">-BZ22/AZ21</f>
        <v>#DIV/0!</v>
      </c>
      <c r="AE22" s="254" t="e">
        <f ca="1">-CA22/BA21</f>
        <v>#DIV/0!</v>
      </c>
      <c r="AF22" s="180" t="e">
        <f>AVERAGE(T22:V22)</f>
        <v>#DIV/0!</v>
      </c>
      <c r="AG22" s="180" t="e">
        <f>AVERAGE(W22:Y22)</f>
        <v>#DIV/0!</v>
      </c>
      <c r="AH22" s="180" t="e">
        <f ca="1">AVERAGE(Z22:AB22)</f>
        <v>#DIV/0!</v>
      </c>
      <c r="AI22" s="180" t="e">
        <f ca="1">AVERAGE(AC22:AE22)</f>
        <v>#DIV/0!</v>
      </c>
      <c r="AK22" s="105">
        <v>150</v>
      </c>
      <c r="AL22" s="47" t="s">
        <v>1007</v>
      </c>
      <c r="AN22" s="27" t="s">
        <v>1296</v>
      </c>
      <c r="AP22" s="244"/>
      <c r="AQ22" s="244"/>
      <c r="AR22" s="244"/>
      <c r="AS22" s="244"/>
      <c r="AT22" s="244"/>
      <c r="AU22" s="244"/>
      <c r="AV22" s="244"/>
      <c r="AW22" s="244"/>
      <c r="AX22" s="244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4"/>
      <c r="BP22" s="244">
        <f>+SUMIFS(Export!AL:AL,Export!$I:$I,$AL22,Export!$E:$E,$AK22)</f>
        <v>0</v>
      </c>
      <c r="BQ22" s="244">
        <f>+SUMIFS(Export!AM:AM,Export!$I:$I,$AL22,Export!$E:$E,$AK22)</f>
        <v>0</v>
      </c>
      <c r="BR22" s="244">
        <f>+SUMIFS(Export!AN:AN,Export!$I:$I,$AL22,Export!$E:$E,$AK22)</f>
        <v>0</v>
      </c>
      <c r="BS22" s="244">
        <f>+SUMIFS(Export!AO:AO,Export!$I:$I,$AL22,Export!$E:$E,$AK22)</f>
        <v>0</v>
      </c>
      <c r="BT22" s="244">
        <f>+SUMIFS(Export!AP:AP,Export!$I:$I,$AL22,Export!$E:$E,$AK22)</f>
        <v>0</v>
      </c>
      <c r="BU22" s="244">
        <f>+SUMIFS(Export!AQ:AQ,Export!$I:$I,$AL22,Export!$E:$E,$AK22)</f>
        <v>0</v>
      </c>
      <c r="BV22" s="244">
        <f ca="1">+SUMIFS(Export!AR:AR,Export!$I:$I,$AL22,Export!$E:$E,$AK22)</f>
        <v>0</v>
      </c>
      <c r="BW22" s="244">
        <f ca="1">+SUMIFS(Export!AS:AS,Export!$I:$I,$AL22,Export!$E:$E,$AK22)</f>
        <v>0</v>
      </c>
      <c r="BX22" s="244">
        <f ca="1">+SUMIFS(Export!AT:AT,Export!$I:$I,$AL22,Export!$E:$E,$AK22)</f>
        <v>0</v>
      </c>
      <c r="BY22" s="244">
        <f ca="1">+SUMIFS(Export!AU:AU,Export!$I:$I,$AL22,Export!$E:$E,$AK22)</f>
        <v>0</v>
      </c>
      <c r="BZ22" s="244">
        <f ca="1">+SUMIFS(Export!AV:AV,Export!$I:$I,$AL22,Export!$E:$E,$AK22)</f>
        <v>0</v>
      </c>
      <c r="CA22" s="244">
        <f ca="1">+SUMIFS(Export!AW:AW,Export!$I:$I,$AL22,Export!$E:$E,$AK22)</f>
        <v>0</v>
      </c>
      <c r="CE22" s="106"/>
      <c r="CI22" s="106"/>
      <c r="CM22" s="106"/>
    </row>
    <row r="23" spans="1:91" x14ac:dyDescent="0.25">
      <c r="A23" s="124" t="s">
        <v>930</v>
      </c>
      <c r="B23" s="180" t="e">
        <f>INDEX(T:AE, 23, MATCH($AI$1, T$5:AE$5, 0))</f>
        <v>#DIV/0!</v>
      </c>
      <c r="C23" s="164">
        <f>INDEX(D:O, 23, MATCH($AI$1, D$5:O$5, 0))</f>
        <v>1.9521803167358544E-2</v>
      </c>
      <c r="D23" s="164">
        <f>SUMIF(Export!$AL:$AL,$AN23,Export!Y:Y)/D$12</f>
        <v>1.9521803167358544E-2</v>
      </c>
      <c r="E23" s="164">
        <f>SUMIF(Export!$AL:$AL,$AN23,Export!Z:Z)/E$12</f>
        <v>1.9521803167358544E-2</v>
      </c>
      <c r="F23" s="164">
        <f>SUMIF(Export!$AL:$AL,$AN23,Export!AA:AA)/F$12</f>
        <v>1.9521803167358544E-2</v>
      </c>
      <c r="G23" s="164">
        <f>SUMIF(Export!$AL:$AL,$AN23,Export!AB:AB)/G$12</f>
        <v>1.9521803167358544E-2</v>
      </c>
      <c r="H23" s="164">
        <f>SUMIF(Export!$AL:$AL,$AN23,Export!AC:AC)/H$12</f>
        <v>1.9521803167358544E-2</v>
      </c>
      <c r="I23" s="164">
        <f>SUMIF(Export!$AL:$AL,$AN23,Export!AD:AD)/I$12</f>
        <v>1.9521803167358544E-2</v>
      </c>
      <c r="J23" s="164">
        <f>SUMIF(Export!$AL:$AL,$AN23,Export!AE:AE)/J$12</f>
        <v>1.9521803167358544E-2</v>
      </c>
      <c r="K23" s="164">
        <f>SUMIF(Export!$AL:$AL,$AN23,Export!AF:AF)/K$12</f>
        <v>1.9521803167358544E-2</v>
      </c>
      <c r="L23" s="164">
        <f>SUMIF(Export!$AL:$AL,$AN23,Export!AG:AG)/L$12</f>
        <v>1.9521803167358544E-2</v>
      </c>
      <c r="M23" s="164">
        <f>SUMIF(Export!$AL:$AL,$AN23,Export!AH:AH)/M$12</f>
        <v>1.9521803167358544E-2</v>
      </c>
      <c r="N23" s="164">
        <f>SUMIF(Export!$AL:$AL,$AN23,Export!AI:AI)/N$12</f>
        <v>1.9521803167358544E-2</v>
      </c>
      <c r="O23" s="164">
        <f>SUMIF(Export!$AL:$AL,$AN23,Export!AJ:AJ)/O$12</f>
        <v>1.9521803167358544E-2</v>
      </c>
      <c r="P23" s="164">
        <f>AVERAGE(D23:F23)</f>
        <v>1.9521803167358544E-2</v>
      </c>
      <c r="Q23" s="164">
        <f>AVERAGE(G23:I23)</f>
        <v>1.9521803167358544E-2</v>
      </c>
      <c r="R23" s="164">
        <f>AVERAGE(J23:L23)</f>
        <v>1.9521803167358544E-2</v>
      </c>
      <c r="S23" s="164">
        <f>AVERAGE(M23:O23)</f>
        <v>1.9521803167358544E-2</v>
      </c>
      <c r="T23" s="136" t="e">
        <f>-BP23/AP21</f>
        <v>#DIV/0!</v>
      </c>
      <c r="U23" s="254" t="e">
        <f>-BQ23/AQ21</f>
        <v>#DIV/0!</v>
      </c>
      <c r="V23" s="254" t="e">
        <f>-BR23/AR21</f>
        <v>#DIV/0!</v>
      </c>
      <c r="W23" s="254" t="e">
        <f>-BS23/AS21</f>
        <v>#DIV/0!</v>
      </c>
      <c r="X23" s="254" t="e">
        <f>-BT23/AT21</f>
        <v>#DIV/0!</v>
      </c>
      <c r="Y23" s="254" t="e">
        <f>-BU23/AU21</f>
        <v>#DIV/0!</v>
      </c>
      <c r="Z23" s="254" t="e">
        <f ca="1">-BV23/AV21</f>
        <v>#DIV/0!</v>
      </c>
      <c r="AA23" s="254" t="e">
        <f ca="1">-BW23/AW21</f>
        <v>#DIV/0!</v>
      </c>
      <c r="AB23" s="254" t="e">
        <f ca="1">-BX23/AX21</f>
        <v>#DIV/0!</v>
      </c>
      <c r="AC23" s="254" t="e">
        <f ca="1">-BY23/AY21</f>
        <v>#DIV/0!</v>
      </c>
      <c r="AD23" s="254" t="e">
        <f ca="1">-BZ23/AZ21</f>
        <v>#DIV/0!</v>
      </c>
      <c r="AE23" s="254" t="e">
        <f ca="1">-CA23/BA21</f>
        <v>#DIV/0!</v>
      </c>
      <c r="AF23" s="180" t="e">
        <f>AVERAGE(T23:V23)</f>
        <v>#DIV/0!</v>
      </c>
      <c r="AG23" s="180" t="e">
        <f>AVERAGE(W23:Y23)</f>
        <v>#DIV/0!</v>
      </c>
      <c r="AH23" s="180" t="e">
        <f ca="1">AVERAGE(Z23:AB23)</f>
        <v>#DIV/0!</v>
      </c>
      <c r="AI23" s="180" t="e">
        <f ca="1">AVERAGE(AC23:AE23)</f>
        <v>#DIV/0!</v>
      </c>
      <c r="AK23" s="105">
        <v>150</v>
      </c>
      <c r="AL23" s="47" t="s">
        <v>930</v>
      </c>
      <c r="AN23" s="27" t="s">
        <v>1297</v>
      </c>
      <c r="AP23" s="244"/>
      <c r="AQ23" s="244"/>
      <c r="AR23" s="244"/>
      <c r="AS23" s="244"/>
      <c r="AT23" s="244"/>
      <c r="AU23" s="244"/>
      <c r="AV23" s="244"/>
      <c r="AW23" s="244"/>
      <c r="AX23" s="244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4"/>
      <c r="BP23" s="244">
        <f>+SUMIFS(Export!AL:AL,Export!$I:$I,$AL23,Export!$E:$E,$AK23)</f>
        <v>0</v>
      </c>
      <c r="BQ23" s="244">
        <f>+SUMIFS(Export!AM:AM,Export!$I:$I,$AL23,Export!$E:$E,$AK23)</f>
        <v>0</v>
      </c>
      <c r="BR23" s="244">
        <f>+SUMIFS(Export!AN:AN,Export!$I:$I,$AL23,Export!$E:$E,$AK23)</f>
        <v>0</v>
      </c>
      <c r="BS23" s="244">
        <f>+SUMIFS(Export!AO:AO,Export!$I:$I,$AL23,Export!$E:$E,$AK23)</f>
        <v>0</v>
      </c>
      <c r="BT23" s="244">
        <f>+SUMIFS(Export!AP:AP,Export!$I:$I,$AL23,Export!$E:$E,$AK23)</f>
        <v>0</v>
      </c>
      <c r="BU23" s="244">
        <f>+SUMIFS(Export!AQ:AQ,Export!$I:$I,$AL23,Export!$E:$E,$AK23)</f>
        <v>0</v>
      </c>
      <c r="BV23" s="244">
        <f ca="1">+SUMIFS(Export!AR:AR,Export!$I:$I,$AL23,Export!$E:$E,$AK23)</f>
        <v>0</v>
      </c>
      <c r="BW23" s="244">
        <f ca="1">+SUMIFS(Export!AS:AS,Export!$I:$I,$AL23,Export!$E:$E,$AK23)</f>
        <v>0</v>
      </c>
      <c r="BX23" s="244">
        <f ca="1">+SUMIFS(Export!AT:AT,Export!$I:$I,$AL23,Export!$E:$E,$AK23)</f>
        <v>0</v>
      </c>
      <c r="BY23" s="244">
        <f ca="1">+SUMIFS(Export!AU:AU,Export!$I:$I,$AL23,Export!$E:$E,$AK23)</f>
        <v>0</v>
      </c>
      <c r="BZ23" s="244">
        <f ca="1">+SUMIFS(Export!AV:AV,Export!$I:$I,$AL23,Export!$E:$E,$AK23)</f>
        <v>0</v>
      </c>
      <c r="CA23" s="244">
        <f ca="1">+SUMIFS(Export!AW:AW,Export!$I:$I,$AL23,Export!$E:$E,$AK23)</f>
        <v>0</v>
      </c>
      <c r="CE23" s="106"/>
      <c r="CI23" s="106"/>
      <c r="CM23" s="106"/>
    </row>
    <row r="24" spans="1:91" x14ac:dyDescent="0.25">
      <c r="A24" s="124" t="s">
        <v>1212</v>
      </c>
      <c r="B24" s="180" t="e">
        <f>INDEX(T:AE, 24, MATCH($AI$1, T$5:AE$5, 0))</f>
        <v>#DIV/0!</v>
      </c>
      <c r="C24" s="164">
        <f>INDEX(D:O, 24, MATCH($AI$1, D$5:O$5, 0))</f>
        <v>0.97609015836792723</v>
      </c>
      <c r="D24" s="164">
        <f>D22+D23</f>
        <v>0.97609015836792723</v>
      </c>
      <c r="E24" s="164">
        <f t="shared" ref="E24:O24" si="39">E22+E23</f>
        <v>0.97609015836792723</v>
      </c>
      <c r="F24" s="164">
        <f t="shared" si="39"/>
        <v>0.97609015836792723</v>
      </c>
      <c r="G24" s="164">
        <f t="shared" si="39"/>
        <v>0.97609015836792723</v>
      </c>
      <c r="H24" s="164">
        <f t="shared" si="39"/>
        <v>0.97609015836792723</v>
      </c>
      <c r="I24" s="164">
        <f t="shared" si="39"/>
        <v>0.97609015836792723</v>
      </c>
      <c r="J24" s="164">
        <f t="shared" si="39"/>
        <v>0.97609015836792723</v>
      </c>
      <c r="K24" s="164">
        <f t="shared" si="39"/>
        <v>0.97609015836792723</v>
      </c>
      <c r="L24" s="164">
        <f t="shared" si="39"/>
        <v>0.97609015836792723</v>
      </c>
      <c r="M24" s="164">
        <f t="shared" si="39"/>
        <v>0.97609015836792723</v>
      </c>
      <c r="N24" s="164">
        <f t="shared" si="39"/>
        <v>0.97609015836792723</v>
      </c>
      <c r="O24" s="164">
        <f t="shared" si="39"/>
        <v>0.97609015836792723</v>
      </c>
      <c r="P24" s="164">
        <f>AVERAGE(D24:F24)</f>
        <v>0.97609015836792723</v>
      </c>
      <c r="Q24" s="164">
        <f>AVERAGE(G24:I24)</f>
        <v>0.97609015836792723</v>
      </c>
      <c r="R24" s="164">
        <f>AVERAGE(J24:L24)</f>
        <v>0.97609015836792723</v>
      </c>
      <c r="S24" s="164">
        <f>AVERAGE(M24:O24)</f>
        <v>0.97609015836792723</v>
      </c>
      <c r="T24" s="136" t="e">
        <f>SUM(T22:T23)</f>
        <v>#DIV/0!</v>
      </c>
      <c r="U24" s="136" t="e">
        <f>SUM(U22:U23)</f>
        <v>#DIV/0!</v>
      </c>
      <c r="V24" s="136" t="e">
        <f>SUM(V22:V23)</f>
        <v>#DIV/0!</v>
      </c>
      <c r="W24" s="136" t="e">
        <f>SUM(W22:W23)</f>
        <v>#DIV/0!</v>
      </c>
      <c r="X24" s="136" t="e">
        <f>SUM(X22:X23)</f>
        <v>#DIV/0!</v>
      </c>
      <c r="Y24" s="136" t="e">
        <f>SUM(Y22:Y23)</f>
        <v>#DIV/0!</v>
      </c>
      <c r="Z24" s="136" t="e">
        <f ca="1">SUM(Z22:Z23)</f>
        <v>#DIV/0!</v>
      </c>
      <c r="AA24" s="136" t="e">
        <f ca="1">SUM(AA22:AA23)</f>
        <v>#DIV/0!</v>
      </c>
      <c r="AB24" s="136" t="e">
        <f ca="1">SUM(AB22:AB23)</f>
        <v>#DIV/0!</v>
      </c>
      <c r="AC24" s="136" t="e">
        <f ca="1">SUM(AC22:AC23)</f>
        <v>#DIV/0!</v>
      </c>
      <c r="AD24" s="136" t="e">
        <f ca="1">SUM(AD22:AD23)</f>
        <v>#DIV/0!</v>
      </c>
      <c r="AE24" s="136" t="e">
        <f ca="1">SUM(AE22:AE23)</f>
        <v>#DIV/0!</v>
      </c>
      <c r="AF24" s="180" t="e">
        <f>AVERAGE(T24:V24)</f>
        <v>#DIV/0!</v>
      </c>
      <c r="AG24" s="180" t="e">
        <f>AVERAGE(W24:Y24)</f>
        <v>#DIV/0!</v>
      </c>
      <c r="AH24" s="180" t="e">
        <f ca="1">AVERAGE(Z24:AB24)</f>
        <v>#DIV/0!</v>
      </c>
      <c r="AI24" s="180" t="e">
        <f ca="1">AVERAGE(AC24:AE24)</f>
        <v>#DIV/0!</v>
      </c>
      <c r="AP24" s="244"/>
      <c r="AQ24" s="244"/>
      <c r="AR24" s="244"/>
      <c r="AS24" s="244"/>
      <c r="AT24" s="244"/>
      <c r="AU24" s="244"/>
      <c r="AV24" s="244"/>
      <c r="AW24" s="244"/>
      <c r="AX24" s="244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4"/>
      <c r="BP24" s="244"/>
      <c r="BQ24" s="244"/>
      <c r="BR24" s="244"/>
      <c r="BS24" s="244"/>
      <c r="BT24" s="244"/>
      <c r="BU24" s="244"/>
      <c r="BV24" s="244"/>
      <c r="BW24" s="244"/>
      <c r="BX24" s="244"/>
      <c r="BY24" s="244"/>
      <c r="BZ24" s="244"/>
      <c r="CA24" s="244"/>
    </row>
    <row r="25" spans="1:91" x14ac:dyDescent="0.25">
      <c r="A25" s="124" t="s">
        <v>1213</v>
      </c>
      <c r="B25" s="180" t="e">
        <f>INDEX(T:AE, 25, MATCH($AI$1, T$5:AE$5, 0))</f>
        <v>#DIV/0!</v>
      </c>
      <c r="C25" s="164">
        <f>INDEX(D:O, 25, MATCH($AI$1, D$5:O$5, 0))</f>
        <v>-6.2879931954321067E-2</v>
      </c>
      <c r="D25" s="164">
        <f>D20-D24</f>
        <v>-6.2879931954321067E-2</v>
      </c>
      <c r="E25" s="164">
        <f t="shared" ref="E25:O25" si="40">E20-E24</f>
        <v>-6.2879931954321067E-2</v>
      </c>
      <c r="F25" s="164">
        <f t="shared" si="40"/>
        <v>-6.2879931954321067E-2</v>
      </c>
      <c r="G25" s="164">
        <f t="shared" si="40"/>
        <v>-6.2879931954321067E-2</v>
      </c>
      <c r="H25" s="164">
        <f t="shared" si="40"/>
        <v>-6.2879931954321067E-2</v>
      </c>
      <c r="I25" s="164">
        <f t="shared" si="40"/>
        <v>-6.2879931954321067E-2</v>
      </c>
      <c r="J25" s="164">
        <f t="shared" si="40"/>
        <v>-6.2879931954321067E-2</v>
      </c>
      <c r="K25" s="164">
        <f t="shared" si="40"/>
        <v>-6.2879931954321067E-2</v>
      </c>
      <c r="L25" s="164">
        <f t="shared" si="40"/>
        <v>-6.2879931954321067E-2</v>
      </c>
      <c r="M25" s="164">
        <f t="shared" si="40"/>
        <v>-6.2879931954321067E-2</v>
      </c>
      <c r="N25" s="164">
        <f t="shared" si="40"/>
        <v>-6.2879931954321067E-2</v>
      </c>
      <c r="O25" s="164">
        <f t="shared" si="40"/>
        <v>-6.2879931954321067E-2</v>
      </c>
      <c r="P25" s="164">
        <f>AVERAGE(D25:F25)</f>
        <v>-6.2879931954321067E-2</v>
      </c>
      <c r="Q25" s="164">
        <f>AVERAGE(G25:I25)</f>
        <v>-6.2879931954321067E-2</v>
      </c>
      <c r="R25" s="164">
        <f>AVERAGE(J25:L25)</f>
        <v>-6.2879931954321067E-2</v>
      </c>
      <c r="S25" s="164">
        <f>AVERAGE(M25:O25)</f>
        <v>-6.2879931954321067E-2</v>
      </c>
      <c r="T25" s="136" t="e">
        <f>T20-T24</f>
        <v>#DIV/0!</v>
      </c>
      <c r="U25" s="136" t="e">
        <f>U20-U24</f>
        <v>#DIV/0!</v>
      </c>
      <c r="V25" s="136" t="e">
        <f>V20-V24</f>
        <v>#DIV/0!</v>
      </c>
      <c r="W25" s="136" t="e">
        <f>W20-W24</f>
        <v>#DIV/0!</v>
      </c>
      <c r="X25" s="136" t="e">
        <f>X20-X24</f>
        <v>#DIV/0!</v>
      </c>
      <c r="Y25" s="136" t="e">
        <f>Y20-Y24</f>
        <v>#DIV/0!</v>
      </c>
      <c r="Z25" s="136" t="e">
        <f ca="1">Z20-Z24</f>
        <v>#DIV/0!</v>
      </c>
      <c r="AA25" s="136" t="e">
        <f ca="1">AA20-AA24</f>
        <v>#DIV/0!</v>
      </c>
      <c r="AB25" s="136" t="e">
        <f ca="1">AB20-AB24</f>
        <v>#DIV/0!</v>
      </c>
      <c r="AC25" s="136" t="e">
        <f ca="1">AC20-AC24</f>
        <v>#DIV/0!</v>
      </c>
      <c r="AD25" s="136" t="e">
        <f ca="1">AD20-AD24</f>
        <v>#DIV/0!</v>
      </c>
      <c r="AE25" s="136" t="e">
        <f ca="1">AE20-AE24</f>
        <v>#DIV/0!</v>
      </c>
      <c r="AF25" s="180" t="e">
        <f>AVERAGE(T25:V25)</f>
        <v>#DIV/0!</v>
      </c>
      <c r="AG25" s="180" t="e">
        <f>AVERAGE(W25:Y25)</f>
        <v>#DIV/0!</v>
      </c>
      <c r="AH25" s="180" t="e">
        <f ca="1">AVERAGE(Z25:AB25)</f>
        <v>#DIV/0!</v>
      </c>
      <c r="AI25" s="180" t="e">
        <f ca="1">AVERAGE(AC25:AE25)</f>
        <v>#DIV/0!</v>
      </c>
      <c r="AP25" s="244"/>
      <c r="AQ25" s="244"/>
      <c r="AR25" s="244"/>
      <c r="AS25" s="244"/>
      <c r="AT25" s="244"/>
      <c r="AU25" s="244"/>
      <c r="AV25" s="244"/>
      <c r="AW25" s="244"/>
      <c r="AX25" s="244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>
        <f>SUM(BP21:BP23)</f>
        <v>0</v>
      </c>
      <c r="BQ25" s="244">
        <f>SUM(BQ21:BQ23)</f>
        <v>0</v>
      </c>
      <c r="BR25" s="244">
        <f>SUM(BR21:BR23)</f>
        <v>0</v>
      </c>
      <c r="BS25" s="244">
        <f>SUM(BS21:BS23)</f>
        <v>0</v>
      </c>
      <c r="BT25" s="244">
        <f>SUM(BT21:BT23)</f>
        <v>0</v>
      </c>
      <c r="BU25" s="244">
        <f>SUM(BU21:BU23)</f>
        <v>0</v>
      </c>
      <c r="BV25" s="244">
        <f ca="1">SUM(BV21:BV23)</f>
        <v>0</v>
      </c>
      <c r="BW25" s="244">
        <f ca="1">SUM(BW21:BW23)</f>
        <v>0</v>
      </c>
      <c r="BX25" s="244">
        <f ca="1">SUM(BX21:BX23)</f>
        <v>0</v>
      </c>
      <c r="BY25" s="244">
        <f ca="1">SUM(BY21:BY23)</f>
        <v>0</v>
      </c>
      <c r="BZ25" s="244">
        <f ca="1">SUM(BZ21:BZ23)</f>
        <v>0</v>
      </c>
      <c r="CA25" s="244">
        <f ca="1">SUM(CA21:CA23)</f>
        <v>0</v>
      </c>
    </row>
    <row r="26" spans="1:91" x14ac:dyDescent="0.25">
      <c r="A26" s="131" t="s">
        <v>1221</v>
      </c>
      <c r="B26" s="177">
        <f>INDEX(T:AE, 26, MATCH($AI$1, T$5:AE$5, 0))</f>
        <v>0</v>
      </c>
      <c r="C26" s="163">
        <f>INDEX(D:O, 26, MATCH($AI$1, D$5:O$5, 0))</f>
        <v>-3005.8703471897315</v>
      </c>
      <c r="D26" s="163">
        <f>D21-D12*D24</f>
        <v>-3005.8703471897315</v>
      </c>
      <c r="E26" s="163">
        <f t="shared" ref="E26:O26" si="41">E21-E12*E24</f>
        <v>-3005.8703471897315</v>
      </c>
      <c r="F26" s="163">
        <f t="shared" si="41"/>
        <v>-3005.8703471897315</v>
      </c>
      <c r="G26" s="163">
        <f t="shared" si="41"/>
        <v>-3005.8703471897315</v>
      </c>
      <c r="H26" s="163">
        <f t="shared" si="41"/>
        <v>-3005.8703471897315</v>
      </c>
      <c r="I26" s="163">
        <f t="shared" si="41"/>
        <v>-3005.8703471897315</v>
      </c>
      <c r="J26" s="163">
        <f t="shared" si="41"/>
        <v>-3005.8703471897315</v>
      </c>
      <c r="K26" s="163">
        <f t="shared" si="41"/>
        <v>-3005.8703471897315</v>
      </c>
      <c r="L26" s="163">
        <f t="shared" si="41"/>
        <v>-3005.8703471897315</v>
      </c>
      <c r="M26" s="163">
        <f t="shared" si="41"/>
        <v>-3005.8703471897315</v>
      </c>
      <c r="N26" s="163">
        <f t="shared" si="41"/>
        <v>-3005.8703471897315</v>
      </c>
      <c r="O26" s="163">
        <f t="shared" si="41"/>
        <v>-3005.8703471897315</v>
      </c>
      <c r="P26" s="163">
        <f t="shared" si="32"/>
        <v>-9017.6110415691946</v>
      </c>
      <c r="Q26" s="163">
        <f t="shared" si="33"/>
        <v>-9017.6110415691946</v>
      </c>
      <c r="R26" s="163">
        <f t="shared" si="34"/>
        <v>-9017.6110415691946</v>
      </c>
      <c r="S26" s="163">
        <f t="shared" si="35"/>
        <v>-9017.6110415691946</v>
      </c>
      <c r="T26" s="177">
        <f>-BP25</f>
        <v>0</v>
      </c>
      <c r="U26" s="177">
        <f>-BQ25</f>
        <v>0</v>
      </c>
      <c r="V26" s="177">
        <f>-BR25</f>
        <v>0</v>
      </c>
      <c r="W26" s="177">
        <f>-BS25</f>
        <v>0</v>
      </c>
      <c r="X26" s="177">
        <f>-BT25</f>
        <v>0</v>
      </c>
      <c r="Y26" s="177">
        <f>-BU25</f>
        <v>0</v>
      </c>
      <c r="Z26" s="177">
        <f ca="1">-BV25</f>
        <v>0</v>
      </c>
      <c r="AA26" s="177">
        <f ca="1">-BW25</f>
        <v>0</v>
      </c>
      <c r="AB26" s="177">
        <f ca="1">-BX25</f>
        <v>0</v>
      </c>
      <c r="AC26" s="177">
        <f ca="1">-BY25</f>
        <v>0</v>
      </c>
      <c r="AD26" s="177">
        <f ca="1">-BZ25</f>
        <v>0</v>
      </c>
      <c r="AE26" s="177">
        <f ca="1">-CA25</f>
        <v>0</v>
      </c>
      <c r="AF26" s="177">
        <f t="shared" ref="AF26" si="42">T26+U26+V26</f>
        <v>0</v>
      </c>
      <c r="AG26" s="177">
        <f t="shared" ref="AG26" si="43">W26+X26+Y26</f>
        <v>0</v>
      </c>
      <c r="AH26" s="177">
        <f t="shared" ref="AH26" ca="1" si="44">Z26+AA26+AB26</f>
        <v>0</v>
      </c>
      <c r="AI26" s="177">
        <f t="shared" ref="AI26" ca="1" si="45">AC26+AD26+AE26</f>
        <v>0</v>
      </c>
      <c r="AK26" s="42"/>
      <c r="AL26" s="64"/>
      <c r="AM26" s="64"/>
      <c r="AN26" s="42"/>
      <c r="AO26" s="42"/>
      <c r="AP26" s="244"/>
      <c r="AQ26" s="244"/>
      <c r="AR26" s="244"/>
      <c r="AS26" s="244"/>
      <c r="AT26" s="244"/>
      <c r="AU26" s="244"/>
      <c r="AV26" s="244"/>
      <c r="AW26" s="244"/>
      <c r="AX26" s="244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4"/>
      <c r="BP26" s="244"/>
      <c r="BQ26" s="244"/>
      <c r="BR26" s="244"/>
      <c r="BS26" s="244"/>
      <c r="BT26" s="244"/>
      <c r="BU26" s="244"/>
      <c r="BV26" s="244"/>
      <c r="BW26" s="244"/>
      <c r="BX26" s="244"/>
      <c r="BY26" s="244"/>
      <c r="BZ26" s="244"/>
      <c r="CA26" s="244"/>
      <c r="CB26" s="42"/>
      <c r="CC26" s="42"/>
      <c r="CD26" s="42"/>
      <c r="CE26" s="111"/>
      <c r="CF26" s="42"/>
      <c r="CG26" s="42"/>
      <c r="CH26" s="42"/>
      <c r="CI26" s="111"/>
      <c r="CJ26" s="42"/>
      <c r="CK26" s="42"/>
      <c r="CL26" s="42"/>
      <c r="CM26" s="111"/>
    </row>
    <row r="27" spans="1:91" x14ac:dyDescent="0.25">
      <c r="A27" s="124" t="s">
        <v>1222</v>
      </c>
      <c r="B27" s="177">
        <f>INDEX(T:AE, 27, MATCH($AI$1, T$5:AE$5, 0))</f>
        <v>0</v>
      </c>
      <c r="C27" s="160">
        <f>INDEX(D:O, 27, MATCH($AI$1, D$5:O$5, 0))</f>
        <v>0</v>
      </c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136"/>
      <c r="AG27" s="136"/>
      <c r="AH27" s="136"/>
      <c r="AI27" s="136"/>
      <c r="AN27" s="47"/>
      <c r="AO27" s="47"/>
      <c r="CC27" s="109"/>
    </row>
    <row r="28" spans="1:91" x14ac:dyDescent="0.25">
      <c r="A28" s="131" t="s">
        <v>1223</v>
      </c>
      <c r="B28" s="177" t="e">
        <f>INDEX(T:AE, 28, MATCH($AI$1, T$5:AE$5, 0))</f>
        <v>#DIV/0!</v>
      </c>
      <c r="C28" s="163">
        <f>INDEX(D:O, 28, MATCH($AI$1, D$5:O$5, 0))</f>
        <v>6829.0476190476184</v>
      </c>
      <c r="D28" s="163">
        <f>E12/D32</f>
        <v>6829.0476190476184</v>
      </c>
      <c r="E28" s="163">
        <f t="shared" ref="E28:O28" si="46">F12/E32</f>
        <v>6829.0476190476184</v>
      </c>
      <c r="F28" s="163">
        <f t="shared" si="46"/>
        <v>6829.0476190476184</v>
      </c>
      <c r="G28" s="163">
        <f t="shared" si="46"/>
        <v>6829.0476190476184</v>
      </c>
      <c r="H28" s="163">
        <f t="shared" si="46"/>
        <v>6829.0476190476184</v>
      </c>
      <c r="I28" s="163">
        <f t="shared" si="46"/>
        <v>6829.0476190476184</v>
      </c>
      <c r="J28" s="163">
        <f t="shared" si="46"/>
        <v>6829.0476190476184</v>
      </c>
      <c r="K28" s="163">
        <f t="shared" si="46"/>
        <v>6829.0476190476184</v>
      </c>
      <c r="L28" s="163">
        <f t="shared" si="46"/>
        <v>6829.0476190476184</v>
      </c>
      <c r="M28" s="163">
        <f t="shared" si="46"/>
        <v>6829.0476190476184</v>
      </c>
      <c r="N28" s="163">
        <f t="shared" si="46"/>
        <v>6829.0476190476184</v>
      </c>
      <c r="O28" s="163">
        <f t="shared" si="46"/>
        <v>20487.142857142859</v>
      </c>
      <c r="P28" s="163">
        <f t="shared" si="32"/>
        <v>20487.142857142855</v>
      </c>
      <c r="Q28" s="163">
        <f t="shared" si="33"/>
        <v>20487.142857142855</v>
      </c>
      <c r="R28" s="163">
        <f t="shared" si="34"/>
        <v>20487.142857142855</v>
      </c>
      <c r="S28" s="163">
        <f t="shared" si="35"/>
        <v>34145.238095238092</v>
      </c>
      <c r="T28" s="177" t="e">
        <f>-AP17/T32</f>
        <v>#DIV/0!</v>
      </c>
      <c r="U28" s="254" t="e">
        <f>-AQ17/U32</f>
        <v>#DIV/0!</v>
      </c>
      <c r="V28" s="254" t="e">
        <f>-AR17/V32</f>
        <v>#DIV/0!</v>
      </c>
      <c r="W28" s="254" t="e">
        <f>-AS17/W32</f>
        <v>#DIV/0!</v>
      </c>
      <c r="X28" s="254" t="e">
        <f>-AT17/X32</f>
        <v>#DIV/0!</v>
      </c>
      <c r="Y28" s="254" t="e">
        <f>-AU17/Y32</f>
        <v>#DIV/0!</v>
      </c>
      <c r="Z28" s="254" t="e">
        <f>-AV17/Z32</f>
        <v>#DIV/0!</v>
      </c>
      <c r="AA28" s="254" t="e">
        <f>-AW17/AA32</f>
        <v>#DIV/0!</v>
      </c>
      <c r="AB28" s="254" t="e">
        <f>-AX17/AB32</f>
        <v>#DIV/0!</v>
      </c>
      <c r="AC28" s="254" t="e">
        <f>-AY17/AC32</f>
        <v>#DIV/0!</v>
      </c>
      <c r="AD28" s="254" t="e">
        <f>-AZ17/AD32</f>
        <v>#DIV/0!</v>
      </c>
      <c r="AE28" s="254" t="e">
        <f>-BA17/AE32</f>
        <v>#DIV/0!</v>
      </c>
      <c r="AF28" s="177" t="e">
        <f t="shared" ref="AF28:AF30" si="47">T28+U28+V28</f>
        <v>#DIV/0!</v>
      </c>
      <c r="AG28" s="177" t="e">
        <f t="shared" ref="AG28:AG30" si="48">W28+X28+Y28</f>
        <v>#DIV/0!</v>
      </c>
      <c r="AH28" s="177" t="e">
        <f t="shared" ref="AH28:AH30" si="49">Z28+AA28+AB28</f>
        <v>#DIV/0!</v>
      </c>
      <c r="AI28" s="177" t="e">
        <f t="shared" ref="AI28:AI30" si="50">AC28+AD28+AE28</f>
        <v>#DIV/0!</v>
      </c>
      <c r="AK28" s="42"/>
      <c r="AL28" s="64"/>
      <c r="AM28" s="64"/>
      <c r="AN28" s="42"/>
      <c r="AO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</row>
    <row r="29" spans="1:91" x14ac:dyDescent="0.25">
      <c r="A29" s="131" t="s">
        <v>1224</v>
      </c>
      <c r="B29" s="177" t="e">
        <f>INDEX(T:AE, 29, MATCH($AI$1, T$5:AE$5, 0))</f>
        <v>#DIV/0!</v>
      </c>
      <c r="C29" s="163">
        <f>INDEX(D:O, 29, MATCH($AI$1, D$5:O$5, 0))</f>
        <v>6236.3561223797733</v>
      </c>
      <c r="D29" s="163">
        <f>D21/D32</f>
        <v>6236.3561223797733</v>
      </c>
      <c r="E29" s="163">
        <f t="shared" ref="E29:O29" si="51">E21/E32</f>
        <v>6236.3561223797733</v>
      </c>
      <c r="F29" s="163">
        <f t="shared" si="51"/>
        <v>6236.3561223797733</v>
      </c>
      <c r="G29" s="163">
        <f t="shared" si="51"/>
        <v>6236.3561223797733</v>
      </c>
      <c r="H29" s="163">
        <f t="shared" si="51"/>
        <v>6236.3561223797733</v>
      </c>
      <c r="I29" s="163">
        <f t="shared" si="51"/>
        <v>6236.3561223797733</v>
      </c>
      <c r="J29" s="163">
        <f t="shared" si="51"/>
        <v>6236.3561223797733</v>
      </c>
      <c r="K29" s="163">
        <f t="shared" si="51"/>
        <v>6236.3561223797733</v>
      </c>
      <c r="L29" s="163">
        <f t="shared" si="51"/>
        <v>6236.3561223797733</v>
      </c>
      <c r="M29" s="163">
        <f t="shared" si="51"/>
        <v>6236.3561223797733</v>
      </c>
      <c r="N29" s="163">
        <f t="shared" si="51"/>
        <v>6236.3561223797733</v>
      </c>
      <c r="O29" s="163">
        <f t="shared" si="51"/>
        <v>6236.3561223797733</v>
      </c>
      <c r="P29" s="163">
        <f t="shared" si="32"/>
        <v>18709.06836713932</v>
      </c>
      <c r="Q29" s="163">
        <f t="shared" si="33"/>
        <v>18709.06836713932</v>
      </c>
      <c r="R29" s="163">
        <f t="shared" si="34"/>
        <v>18709.06836713932</v>
      </c>
      <c r="S29" s="163">
        <f t="shared" si="35"/>
        <v>18709.06836713932</v>
      </c>
      <c r="T29" s="177" t="e">
        <f>-SUM(AP17/T32)</f>
        <v>#DIV/0!</v>
      </c>
      <c r="U29" s="177" t="e">
        <f>-SUM(AQ17/U32)</f>
        <v>#DIV/0!</v>
      </c>
      <c r="V29" s="177" t="e">
        <f>-SUM(AR17/V32)</f>
        <v>#DIV/0!</v>
      </c>
      <c r="W29" s="177" t="e">
        <f>-SUM(AS17/W32)</f>
        <v>#DIV/0!</v>
      </c>
      <c r="X29" s="177" t="e">
        <f>-SUM(AT17/X32)</f>
        <v>#DIV/0!</v>
      </c>
      <c r="Y29" s="177" t="e">
        <f>-SUM(AU17/Y32)</f>
        <v>#DIV/0!</v>
      </c>
      <c r="Z29" s="177" t="e">
        <f>-SUM(AV17/Z32)</f>
        <v>#DIV/0!</v>
      </c>
      <c r="AA29" s="177" t="e">
        <f>-SUM(AW17/AA32)</f>
        <v>#DIV/0!</v>
      </c>
      <c r="AB29" s="177" t="e">
        <f>-SUM(AX17/AB32)</f>
        <v>#DIV/0!</v>
      </c>
      <c r="AC29" s="177" t="e">
        <f>-SUM(AY17/AC32)</f>
        <v>#DIV/0!</v>
      </c>
      <c r="AD29" s="177" t="e">
        <f>-SUM(AZ17/AD32)</f>
        <v>#DIV/0!</v>
      </c>
      <c r="AE29" s="177" t="e">
        <f>-SUM(BA17/AE32)</f>
        <v>#DIV/0!</v>
      </c>
      <c r="AF29" s="177" t="e">
        <f t="shared" si="47"/>
        <v>#DIV/0!</v>
      </c>
      <c r="AG29" s="177" t="e">
        <f t="shared" si="48"/>
        <v>#DIV/0!</v>
      </c>
      <c r="AH29" s="177" t="e">
        <f t="shared" si="49"/>
        <v>#DIV/0!</v>
      </c>
      <c r="AI29" s="177" t="e">
        <f t="shared" si="50"/>
        <v>#DIV/0!</v>
      </c>
      <c r="AK29" s="42"/>
      <c r="AL29" s="64"/>
      <c r="AM29" s="64"/>
      <c r="AN29" s="42"/>
      <c r="AO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</row>
    <row r="30" spans="1:91" ht="15.75" thickBot="1" x14ac:dyDescent="0.3">
      <c r="A30" s="143" t="s">
        <v>1225</v>
      </c>
      <c r="B30" s="177" t="e">
        <f>INDEX(T:AE, 30, MATCH($AI$1, T$5:AE$5, 0))</f>
        <v>#DIV/0!</v>
      </c>
      <c r="C30" s="163">
        <f>INDEX(D:O, 30, MATCH($AI$1, D$5:O$5, 0))</f>
        <v>-429.41004959853308</v>
      </c>
      <c r="D30" s="163">
        <f>D26/D32</f>
        <v>-429.41004959853308</v>
      </c>
      <c r="E30" s="163">
        <f t="shared" ref="E30:O30" si="52">E26/E32</f>
        <v>-429.41004959853308</v>
      </c>
      <c r="F30" s="163">
        <f t="shared" si="52"/>
        <v>-429.41004959853308</v>
      </c>
      <c r="G30" s="163">
        <f t="shared" si="52"/>
        <v>-429.41004959853308</v>
      </c>
      <c r="H30" s="163">
        <f t="shared" si="52"/>
        <v>-429.41004959853308</v>
      </c>
      <c r="I30" s="163">
        <f t="shared" si="52"/>
        <v>-429.41004959853308</v>
      </c>
      <c r="J30" s="163">
        <f t="shared" si="52"/>
        <v>-429.41004959853308</v>
      </c>
      <c r="K30" s="163">
        <f t="shared" si="52"/>
        <v>-429.41004959853308</v>
      </c>
      <c r="L30" s="163">
        <f t="shared" si="52"/>
        <v>-429.41004959853308</v>
      </c>
      <c r="M30" s="163">
        <f t="shared" si="52"/>
        <v>-429.41004959853308</v>
      </c>
      <c r="N30" s="163">
        <f t="shared" si="52"/>
        <v>-429.41004959853308</v>
      </c>
      <c r="O30" s="163">
        <f t="shared" si="52"/>
        <v>-429.41004959853308</v>
      </c>
      <c r="P30" s="163">
        <f t="shared" si="32"/>
        <v>-1288.2301487955992</v>
      </c>
      <c r="Q30" s="163">
        <f t="shared" si="33"/>
        <v>-1288.2301487955992</v>
      </c>
      <c r="R30" s="163">
        <f t="shared" si="34"/>
        <v>-1288.2301487955992</v>
      </c>
      <c r="S30" s="163">
        <f t="shared" si="35"/>
        <v>-1288.2301487955992</v>
      </c>
      <c r="T30" s="177" t="e">
        <f>T26/T32</f>
        <v>#DIV/0!</v>
      </c>
      <c r="U30" s="177" t="e">
        <f>U26/U32</f>
        <v>#DIV/0!</v>
      </c>
      <c r="V30" s="177" t="e">
        <f>V26/V32</f>
        <v>#DIV/0!</v>
      </c>
      <c r="W30" s="177" t="e">
        <f>W26/W32</f>
        <v>#DIV/0!</v>
      </c>
      <c r="X30" s="177" t="e">
        <f>X26/X32</f>
        <v>#DIV/0!</v>
      </c>
      <c r="Y30" s="177" t="e">
        <f>Y26/Y32</f>
        <v>#DIV/0!</v>
      </c>
      <c r="Z30" s="177" t="e">
        <f ca="1">Z26/Z32</f>
        <v>#DIV/0!</v>
      </c>
      <c r="AA30" s="177" t="e">
        <f ca="1">AA26/AA32</f>
        <v>#DIV/0!</v>
      </c>
      <c r="AB30" s="177" t="e">
        <f ca="1">AB26/AB32</f>
        <v>#DIV/0!</v>
      </c>
      <c r="AC30" s="177" t="e">
        <f ca="1">AC26/AC32</f>
        <v>#DIV/0!</v>
      </c>
      <c r="AD30" s="177" t="e">
        <f ca="1">AD26/AD32</f>
        <v>#DIV/0!</v>
      </c>
      <c r="AE30" s="177" t="e">
        <f ca="1">AE26/AE32</f>
        <v>#DIV/0!</v>
      </c>
      <c r="AF30" s="177" t="e">
        <f t="shared" si="47"/>
        <v>#DIV/0!</v>
      </c>
      <c r="AG30" s="177" t="e">
        <f t="shared" si="48"/>
        <v>#DIV/0!</v>
      </c>
      <c r="AH30" s="177" t="e">
        <f t="shared" ca="1" si="49"/>
        <v>#DIV/0!</v>
      </c>
      <c r="AI30" s="177" t="e">
        <f t="shared" ca="1" si="50"/>
        <v>#DIV/0!</v>
      </c>
      <c r="AK30" s="42"/>
      <c r="AL30" s="64"/>
      <c r="AM30" s="64"/>
      <c r="AN30" s="42"/>
      <c r="AO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</row>
    <row r="31" spans="1:91" ht="15.75" thickTop="1" x14ac:dyDescent="0.25">
      <c r="A31" s="27"/>
      <c r="B31" s="91"/>
      <c r="C31" s="9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 spans="1:91" x14ac:dyDescent="0.25">
      <c r="A32" s="158" t="s">
        <v>1226</v>
      </c>
      <c r="B32" s="69">
        <f>INDEX(T:AE, 32, MATCH($AI$1, T$5:AE$5, 0))</f>
        <v>0</v>
      </c>
      <c r="C32" s="69">
        <f>INDEX(D:O, 32, MATCH($AI$1, D$5:O$5, 0))</f>
        <v>7</v>
      </c>
      <c r="D32" s="69">
        <f>HLOOKUP(D5,'Input Sheet'!1:1048576,39,FALSE)</f>
        <v>7</v>
      </c>
      <c r="E32" s="69">
        <f>HLOOKUP(E5,'Input Sheet'!1:1048576,39,FALSE)</f>
        <v>7</v>
      </c>
      <c r="F32" s="69">
        <f>HLOOKUP(F5,'Input Sheet'!1:1048576,39,FALSE)</f>
        <v>7</v>
      </c>
      <c r="G32" s="69">
        <f>HLOOKUP(G5,'Input Sheet'!1:1048576,39,FALSE)</f>
        <v>7</v>
      </c>
      <c r="H32" s="69">
        <f>HLOOKUP(H5,'Input Sheet'!1:1048576,39,FALSE)</f>
        <v>7</v>
      </c>
      <c r="I32" s="69">
        <f>HLOOKUP(I5,'Input Sheet'!1:1048576,39,FALSE)</f>
        <v>7</v>
      </c>
      <c r="J32" s="69">
        <f>HLOOKUP(J5,'Input Sheet'!1:1048576,39,FALSE)</f>
        <v>7</v>
      </c>
      <c r="K32" s="69">
        <f>HLOOKUP(K5,'Input Sheet'!1:1048576,39,FALSE)</f>
        <v>7</v>
      </c>
      <c r="L32" s="69">
        <f>HLOOKUP(L5,'Input Sheet'!1:1048576,39,FALSE)</f>
        <v>7</v>
      </c>
      <c r="M32" s="69">
        <f>HLOOKUP(M5,'Input Sheet'!1:1048576,39,FALSE)</f>
        <v>7</v>
      </c>
      <c r="N32" s="69">
        <f>HLOOKUP(N5,'Input Sheet'!1:1048576,39,FALSE)</f>
        <v>7</v>
      </c>
      <c r="O32" s="69">
        <f>HLOOKUP(O5,'Input Sheet'!1:1048576,39,FALSE)</f>
        <v>7</v>
      </c>
      <c r="P32" s="69">
        <f>AVERAGE(D32:F32)</f>
        <v>7</v>
      </c>
      <c r="Q32" s="69">
        <f>AVERAGE(G32:I32)</f>
        <v>7</v>
      </c>
      <c r="R32" s="69">
        <f>AVERAGE(J32:L32)</f>
        <v>7</v>
      </c>
      <c r="S32" s="69">
        <f>AVERAGE(M32:O32)</f>
        <v>7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</row>
    <row r="33" spans="38:41" x14ac:dyDescent="0.25">
      <c r="AL33" s="47" t="s">
        <v>1291</v>
      </c>
      <c r="AN33" s="47"/>
      <c r="AO33" s="47"/>
    </row>
    <row r="34" spans="38:41" x14ac:dyDescent="0.25">
      <c r="AL34" s="47" t="s">
        <v>1292</v>
      </c>
      <c r="AN34" s="47"/>
      <c r="AO34" s="4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CF08-0593-4895-8493-70079FE993FB}">
  <dimension ref="A1:BC44"/>
  <sheetViews>
    <sheetView tabSelected="1" topLeftCell="Q1" workbookViewId="0">
      <selection activeCell="X29" sqref="X29"/>
    </sheetView>
    <sheetView workbookViewId="1"/>
    <sheetView workbookViewId="2"/>
  </sheetViews>
  <sheetFormatPr defaultRowHeight="15" outlineLevelCol="1" x14ac:dyDescent="0.25"/>
  <cols>
    <col min="1" max="1" width="33.85546875" style="70" customWidth="1"/>
    <col min="2" max="36" width="9.140625" style="70"/>
    <col min="37" max="40" width="11.7109375" style="47" customWidth="1" outlineLevel="1"/>
    <col min="41" max="43" width="9.140625" style="106" outlineLevel="1"/>
    <col min="44" max="48" width="9.140625" style="27" outlineLevel="1"/>
    <col min="49" max="51" width="9.140625" style="106" outlineLevel="1"/>
    <col min="52" max="55" width="9.140625" style="27" outlineLevel="1"/>
    <col min="56" max="16384" width="9.140625" style="70"/>
  </cols>
  <sheetData>
    <row r="1" spans="1:55" ht="15" customHeight="1" x14ac:dyDescent="0.25">
      <c r="A1" s="92" t="s">
        <v>1184</v>
      </c>
      <c r="B1" s="90"/>
      <c r="C1" s="90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86"/>
      <c r="AG1" s="86"/>
      <c r="AH1" s="86"/>
      <c r="AI1" s="86">
        <f>'Manual Page'!A14</f>
        <v>45413</v>
      </c>
    </row>
    <row r="2" spans="1:55" ht="15.75" thickBot="1" x14ac:dyDescent="0.3">
      <c r="A2" s="91"/>
      <c r="B2" s="91"/>
      <c r="C2" s="91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5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  <c r="AJ3" s="27"/>
    </row>
    <row r="4" spans="1:55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  <c r="AJ4" s="27"/>
    </row>
    <row r="5" spans="1:55" ht="19.5" x14ac:dyDescent="0.25">
      <c r="A5" s="87" t="s">
        <v>25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  <c r="AJ5" s="27"/>
    </row>
    <row r="6" spans="1:55" x14ac:dyDescent="0.25">
      <c r="A6" s="124" t="s">
        <v>963</v>
      </c>
      <c r="B6" s="179">
        <f>INDEX(T:AE, 6, MATCH($AI$1, T$5:AE$5, 0))</f>
        <v>0</v>
      </c>
      <c r="C6" s="164">
        <f>INDEX(D:O, 6, MATCH($AI$1, D$5:O$5, 0))</f>
        <v>0.75</v>
      </c>
      <c r="D6" s="164">
        <f>(-SUMIF(Export!$AL:$AL,'Bridgestone 935'!$AN16,Export!Y:Y)-SUMIF(Export!$AL:$AL,'Bridgestone 936'!$AN16,Export!Y:Y))/Bridgestone!D$13</f>
        <v>0.75</v>
      </c>
      <c r="E6" s="164">
        <f>(-SUMIF(Export!$AL:$AL,'Bridgestone 935'!$AN16,Export!Z:Z)-SUMIF(Export!$AL:$AL,'Bridgestone 936'!$AN16,Export!Z:Z))/Bridgestone!E$13</f>
        <v>0.75</v>
      </c>
      <c r="F6" s="164">
        <f>(-SUMIF(Export!$AL:$AL,'Bridgestone 935'!$AN16,Export!AA:AA)-SUMIF(Export!$AL:$AL,'Bridgestone 936'!$AN16,Export!AA:AA))/Bridgestone!F$13</f>
        <v>0.75</v>
      </c>
      <c r="G6" s="164">
        <f>(-SUMIF(Export!$AL:$AL,'Bridgestone 935'!$AN16,Export!AB:AB)-SUMIF(Export!$AL:$AL,'Bridgestone 936'!$AN16,Export!AB:AB))/Bridgestone!G$13</f>
        <v>0.75</v>
      </c>
      <c r="H6" s="164">
        <f>(-SUMIF(Export!$AL:$AL,'Bridgestone 935'!$AN16,Export!AC:AC)-SUMIF(Export!$AL:$AL,'Bridgestone 936'!$AN16,Export!AC:AC))/Bridgestone!H$13</f>
        <v>0.75</v>
      </c>
      <c r="I6" s="164">
        <f>(-SUMIF(Export!$AL:$AL,'Bridgestone 935'!$AN16,Export!AD:AD)-SUMIF(Export!$AL:$AL,'Bridgestone 936'!$AN16,Export!AD:AD))/Bridgestone!I$13</f>
        <v>0.75</v>
      </c>
      <c r="J6" s="164">
        <f>(-SUMIF(Export!$AL:$AL,'Bridgestone 935'!$AN16,Export!AE:AE)-SUMIF(Export!$AL:$AL,'Bridgestone 936'!$AN16,Export!AE:AE))/Bridgestone!J$13</f>
        <v>0.75</v>
      </c>
      <c r="K6" s="164">
        <f>(-SUMIF(Export!$AL:$AL,'Bridgestone 935'!$AN16,Export!AF:AF)-SUMIF(Export!$AL:$AL,'Bridgestone 936'!$AN16,Export!AF:AF))/Bridgestone!K$13</f>
        <v>0.75</v>
      </c>
      <c r="L6" s="164">
        <f>(-SUMIF(Export!$AL:$AL,'Bridgestone 935'!$AN16,Export!AG:AG)-SUMIF(Export!$AL:$AL,'Bridgestone 936'!$AN16,Export!AG:AG))/Bridgestone!L$13</f>
        <v>0.75</v>
      </c>
      <c r="M6" s="164">
        <f>(-SUMIF(Export!$AL:$AL,'Bridgestone 935'!$AN16,Export!AH:AH)-SUMIF(Export!$AL:$AL,'Bridgestone 936'!$AN16,Export!AH:AH))/Bridgestone!M$13</f>
        <v>0.75</v>
      </c>
      <c r="N6" s="164">
        <f>(-SUMIF(Export!$AL:$AL,'Bridgestone 935'!$AN16,Export!AI:AI)-SUMIF(Export!$AL:$AL,'Bridgestone 936'!$AN16,Export!AI:AI))/Bridgestone!N$13</f>
        <v>0.75</v>
      </c>
      <c r="O6" s="164">
        <f>(-SUMIF(Export!$AL:$AL,'Bridgestone 935'!$AN16,Export!AJ:AJ)-SUMIF(Export!$AL:$AL,'Bridgestone 936'!$AN16,Export!AJ:AJ))/Bridgestone!O$13</f>
        <v>0.75</v>
      </c>
      <c r="P6" s="138">
        <f t="shared" ref="P6:P12" si="0">AVERAGE(D6:F6)</f>
        <v>0.75</v>
      </c>
      <c r="Q6" s="138">
        <f t="shared" ref="Q6:Q12" si="1">AVERAGE(G6:I6)</f>
        <v>0.75</v>
      </c>
      <c r="R6" s="138">
        <f t="shared" ref="R6:R12" si="2">AVERAGE(J6:L6)</f>
        <v>0.75</v>
      </c>
      <c r="S6" s="138">
        <f t="shared" ref="S6:S12" si="3">AVERAGE(M6:O6)</f>
        <v>0.75</v>
      </c>
      <c r="T6" s="179" t="e">
        <f>+(SUMIFS(Export!L:L,Export!I:I,'Bridgestone 935'!$AL16,Export!E:E,'Bridgestone 935'!$AK16)+SUMIFS(Export!L:L,Export!I:I,'Bridgestone 936'!$AL16,Export!E:E,'Bridgestone 936'!$AK16))/('Bridgestone 935'!T$13+'Bridgestone 936'!T$13)</f>
        <v>#DIV/0!</v>
      </c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 t="e">
        <f t="shared" ref="AF6:AF12" si="4">AVERAGE(T6:V6)</f>
        <v>#DIV/0!</v>
      </c>
      <c r="AG6" s="179" t="e">
        <f t="shared" ref="AG6:AG12" si="5">AVERAGE(W6:Y6)</f>
        <v>#DIV/0!</v>
      </c>
      <c r="AH6" s="179" t="e">
        <f t="shared" ref="AH6:AH12" si="6">AVERAGE(Z6:AB6)</f>
        <v>#DIV/0!</v>
      </c>
      <c r="AI6" s="179" t="e">
        <f t="shared" ref="AI6:AI12" si="7">AVERAGE(AC6:AE6)</f>
        <v>#DIV/0!</v>
      </c>
      <c r="AJ6" s="27"/>
      <c r="AK6" s="47" t="s">
        <v>963</v>
      </c>
      <c r="AL6" s="47" t="s">
        <v>936</v>
      </c>
    </row>
    <row r="7" spans="1:55" x14ac:dyDescent="0.25">
      <c r="A7" s="124" t="s">
        <v>972</v>
      </c>
      <c r="B7" s="179">
        <f>INDEX(T:AE, 7, MATCH($AI$1, T$5:AE$5, 0))</f>
        <v>0</v>
      </c>
      <c r="C7" s="164">
        <f>INDEX(D:O, 7, MATCH($AI$1, D$5:O$5, 0))</f>
        <v>0.1</v>
      </c>
      <c r="D7" s="164">
        <f>(-SUMIF(Export!$AL:$AL,'Bridgestone 935'!$AN17,Export!Y:Y)-SUMIF(Export!$AL:$AL,'Bridgestone 936'!$AN17,Export!Y:Y))/Bridgestone!D$13</f>
        <v>0.1</v>
      </c>
      <c r="E7" s="164">
        <f>(-SUMIF(Export!$AL:$AL,'Bridgestone 935'!$AN17,Export!Z:Z)-SUMIF(Export!$AL:$AL,'Bridgestone 936'!$AN17,Export!Z:Z))/Bridgestone!E$13</f>
        <v>0.1</v>
      </c>
      <c r="F7" s="164">
        <f>(-SUMIF(Export!$AL:$AL,'Bridgestone 935'!$AN17,Export!AA:AA)-SUMIF(Export!$AL:$AL,'Bridgestone 936'!$AN17,Export!AA:AA))/Bridgestone!F$13</f>
        <v>0.1</v>
      </c>
      <c r="G7" s="164">
        <f>(-SUMIF(Export!$AL:$AL,'Bridgestone 935'!$AN17,Export!AB:AB)-SUMIF(Export!$AL:$AL,'Bridgestone 936'!$AN17,Export!AB:AB))/Bridgestone!G$13</f>
        <v>0.1</v>
      </c>
      <c r="H7" s="164">
        <f>(-SUMIF(Export!$AL:$AL,'Bridgestone 935'!$AN17,Export!AC:AC)-SUMIF(Export!$AL:$AL,'Bridgestone 936'!$AN17,Export!AC:AC))/Bridgestone!H$13</f>
        <v>0.1</v>
      </c>
      <c r="I7" s="164">
        <f>(-SUMIF(Export!$AL:$AL,'Bridgestone 935'!$AN17,Export!AD:AD)-SUMIF(Export!$AL:$AL,'Bridgestone 936'!$AN17,Export!AD:AD))/Bridgestone!I$13</f>
        <v>0.1</v>
      </c>
      <c r="J7" s="164">
        <f>(-SUMIF(Export!$AL:$AL,'Bridgestone 935'!$AN17,Export!AE:AE)-SUMIF(Export!$AL:$AL,'Bridgestone 936'!$AN17,Export!AE:AE))/Bridgestone!J$13</f>
        <v>0.1</v>
      </c>
      <c r="K7" s="164">
        <f>(-SUMIF(Export!$AL:$AL,'Bridgestone 935'!$AN17,Export!AF:AF)-SUMIF(Export!$AL:$AL,'Bridgestone 936'!$AN17,Export!AF:AF))/Bridgestone!K$13</f>
        <v>0.1</v>
      </c>
      <c r="L7" s="164">
        <f>(-SUMIF(Export!$AL:$AL,'Bridgestone 935'!$AN17,Export!AG:AG)-SUMIF(Export!$AL:$AL,'Bridgestone 936'!$AN17,Export!AG:AG))/Bridgestone!L$13</f>
        <v>0.1</v>
      </c>
      <c r="M7" s="164">
        <f>(-SUMIF(Export!$AL:$AL,'Bridgestone 935'!$AN17,Export!AH:AH)-SUMIF(Export!$AL:$AL,'Bridgestone 936'!$AN17,Export!AH:AH))/Bridgestone!M$13</f>
        <v>0.1</v>
      </c>
      <c r="N7" s="164">
        <f>(-SUMIF(Export!$AL:$AL,'Bridgestone 935'!$AN17,Export!AI:AI)-SUMIF(Export!$AL:$AL,'Bridgestone 936'!$AN17,Export!AI:AI))/Bridgestone!N$13</f>
        <v>0.1</v>
      </c>
      <c r="O7" s="164">
        <f>(-SUMIF(Export!$AL:$AL,'Bridgestone 935'!$AN17,Export!AJ:AJ)-SUMIF(Export!$AL:$AL,'Bridgestone 936'!$AN17,Export!AJ:AJ))/Bridgestone!O$13</f>
        <v>0.1</v>
      </c>
      <c r="P7" s="138">
        <f t="shared" si="0"/>
        <v>0.10000000000000002</v>
      </c>
      <c r="Q7" s="138">
        <f t="shared" si="1"/>
        <v>0.10000000000000002</v>
      </c>
      <c r="R7" s="138">
        <f t="shared" si="2"/>
        <v>0.10000000000000002</v>
      </c>
      <c r="S7" s="138">
        <f t="shared" si="3"/>
        <v>0.10000000000000002</v>
      </c>
      <c r="T7" s="179" t="e">
        <f>+(SUMIFS(Export!L:L,Export!I:I,'Bridgestone 935'!$AL17,Export!E:E,'Bridgestone 935'!$AK17)+SUMIFS(Export!L:L,Export!I:I,'Bridgestone 936'!$AL17,Export!E:E,'Bridgestone 936'!$AK17))/('Bridgestone 935'!T$13+'Bridgestone 936'!T$13)</f>
        <v>#DIV/0!</v>
      </c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 t="e">
        <f t="shared" si="4"/>
        <v>#DIV/0!</v>
      </c>
      <c r="AG7" s="179" t="e">
        <f t="shared" si="5"/>
        <v>#DIV/0!</v>
      </c>
      <c r="AH7" s="179" t="e">
        <f t="shared" si="6"/>
        <v>#DIV/0!</v>
      </c>
      <c r="AI7" s="179" t="e">
        <f t="shared" si="7"/>
        <v>#DIV/0!</v>
      </c>
      <c r="AJ7" s="27"/>
    </row>
    <row r="8" spans="1:55" x14ac:dyDescent="0.25">
      <c r="A8" s="124" t="s">
        <v>975</v>
      </c>
      <c r="B8" s="179">
        <f>INDEX(T:AE, 8, MATCH($AI$1, T$5:AE$5, 0))</f>
        <v>0</v>
      </c>
      <c r="C8" s="164">
        <f>INDEX(D:O, 8, MATCH($AI$1, D$5:O$5, 0))</f>
        <v>0</v>
      </c>
      <c r="D8" s="164">
        <f>0</f>
        <v>0</v>
      </c>
      <c r="E8" s="164">
        <f>0</f>
        <v>0</v>
      </c>
      <c r="F8" s="164">
        <f>0</f>
        <v>0</v>
      </c>
      <c r="G8" s="164">
        <f>0</f>
        <v>0</v>
      </c>
      <c r="H8" s="164">
        <f>0</f>
        <v>0</v>
      </c>
      <c r="I8" s="164">
        <f>0</f>
        <v>0</v>
      </c>
      <c r="J8" s="164">
        <f>0</f>
        <v>0</v>
      </c>
      <c r="K8" s="164">
        <f>0</f>
        <v>0</v>
      </c>
      <c r="L8" s="164">
        <f>0</f>
        <v>0</v>
      </c>
      <c r="M8" s="164">
        <f>0</f>
        <v>0</v>
      </c>
      <c r="N8" s="164">
        <f>0</f>
        <v>0</v>
      </c>
      <c r="O8" s="164">
        <f>0</f>
        <v>0</v>
      </c>
      <c r="P8" s="138">
        <f t="shared" si="0"/>
        <v>0</v>
      </c>
      <c r="Q8" s="138">
        <f t="shared" si="1"/>
        <v>0</v>
      </c>
      <c r="R8" s="138">
        <f t="shared" si="2"/>
        <v>0</v>
      </c>
      <c r="S8" s="138">
        <f t="shared" si="3"/>
        <v>0</v>
      </c>
      <c r="T8" s="179" t="e">
        <f>+(SUMIFS(Export!L:L,Export!I:I,'Bridgestone 935'!$AL18,Export!E:E,'Bridgestone 935'!$AK18)+SUMIFS(Export!L:L,Export!I:I,'Bridgestone 936'!$AL18,Export!E:E,'Bridgestone 936'!$AK18))/('Bridgestone 935'!T$13+'Bridgestone 936'!T$13)</f>
        <v>#DIV/0!</v>
      </c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 t="e">
        <f t="shared" si="4"/>
        <v>#DIV/0!</v>
      </c>
      <c r="AG8" s="179" t="e">
        <f t="shared" si="5"/>
        <v>#DIV/0!</v>
      </c>
      <c r="AH8" s="179" t="e">
        <f t="shared" si="6"/>
        <v>#DIV/0!</v>
      </c>
      <c r="AI8" s="179" t="e">
        <f t="shared" si="7"/>
        <v>#DIV/0!</v>
      </c>
      <c r="AJ8" s="27"/>
    </row>
    <row r="9" spans="1:55" x14ac:dyDescent="0.25">
      <c r="A9" s="124" t="s">
        <v>978</v>
      </c>
      <c r="B9" s="179">
        <f>INDEX(T:AE, 9, MATCH($AI$1, T$5:AE$5, 0))</f>
        <v>0</v>
      </c>
      <c r="C9" s="164">
        <f>INDEX(D:O, 9, MATCH($AI$1, D$5:O$5, 0))</f>
        <v>0</v>
      </c>
      <c r="D9" s="164">
        <f>0</f>
        <v>0</v>
      </c>
      <c r="E9" s="164">
        <f>0</f>
        <v>0</v>
      </c>
      <c r="F9" s="164">
        <f>0</f>
        <v>0</v>
      </c>
      <c r="G9" s="164">
        <f>0</f>
        <v>0</v>
      </c>
      <c r="H9" s="164">
        <f>0</f>
        <v>0</v>
      </c>
      <c r="I9" s="164">
        <f>0</f>
        <v>0</v>
      </c>
      <c r="J9" s="164">
        <f>0</f>
        <v>0</v>
      </c>
      <c r="K9" s="164">
        <f>0</f>
        <v>0</v>
      </c>
      <c r="L9" s="164">
        <f>0</f>
        <v>0</v>
      </c>
      <c r="M9" s="164">
        <f>0</f>
        <v>0</v>
      </c>
      <c r="N9" s="164">
        <f>0</f>
        <v>0</v>
      </c>
      <c r="O9" s="164">
        <f>0</f>
        <v>0</v>
      </c>
      <c r="P9" s="138">
        <f t="shared" si="0"/>
        <v>0</v>
      </c>
      <c r="Q9" s="138">
        <f t="shared" si="1"/>
        <v>0</v>
      </c>
      <c r="R9" s="138">
        <f t="shared" si="2"/>
        <v>0</v>
      </c>
      <c r="S9" s="138">
        <f t="shared" si="3"/>
        <v>0</v>
      </c>
      <c r="T9" s="179" t="e">
        <f>+(SUMIFS(Export!L:L,Export!I:I,'Bridgestone 935'!$AL19,Export!E:E,'Bridgestone 935'!$AK19)+SUMIFS(Export!L:L,Export!I:I,'Bridgestone 936'!$AL19,Export!E:E,'Bridgestone 936'!$AK19))/('Bridgestone 935'!T$13+'Bridgestone 936'!T$13)</f>
        <v>#DIV/0!</v>
      </c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 t="e">
        <f t="shared" si="4"/>
        <v>#DIV/0!</v>
      </c>
      <c r="AG9" s="179" t="e">
        <f t="shared" si="5"/>
        <v>#DIV/0!</v>
      </c>
      <c r="AH9" s="179" t="e">
        <f t="shared" si="6"/>
        <v>#DIV/0!</v>
      </c>
      <c r="AI9" s="179" t="e">
        <f t="shared" si="7"/>
        <v>#DIV/0!</v>
      </c>
      <c r="AJ9" s="27"/>
    </row>
    <row r="10" spans="1:55" x14ac:dyDescent="0.25">
      <c r="A10" s="124" t="s">
        <v>966</v>
      </c>
      <c r="B10" s="179">
        <f>INDEX(T:AE, 10, MATCH($AI$1, T$5:AE$5, 0))</f>
        <v>0</v>
      </c>
      <c r="C10" s="164">
        <f>INDEX(D:O, 10, MATCH($AI$1, D$5:O$5, 0))</f>
        <v>0.15</v>
      </c>
      <c r="D10" s="164">
        <f>(-SUMIF(Export!$AL:$AL,'Bridgestone 935'!$AN20,Export!Y:Y)-SUMIF(Export!$AL:$AL,'Bridgestone 936'!$AN20,Export!Y:Y))/Bridgestone!D$13</f>
        <v>0.15</v>
      </c>
      <c r="E10" s="164">
        <f>(-SUMIF(Export!$AL:$AL,'Bridgestone 935'!$AN20,Export!Z:Z)-SUMIF(Export!$AL:$AL,'Bridgestone 936'!$AN20,Export!Z:Z))/Bridgestone!E$13</f>
        <v>0.15</v>
      </c>
      <c r="F10" s="164">
        <f>(-SUMIF(Export!$AL:$AL,'Bridgestone 935'!$AN20,Export!AA:AA)-SUMIF(Export!$AL:$AL,'Bridgestone 936'!$AN20,Export!AA:AA))/Bridgestone!F$13</f>
        <v>0.15</v>
      </c>
      <c r="G10" s="164">
        <f>(-SUMIF(Export!$AL:$AL,'Bridgestone 935'!$AN20,Export!AB:AB)-SUMIF(Export!$AL:$AL,'Bridgestone 936'!$AN20,Export!AB:AB))/Bridgestone!G$13</f>
        <v>0.15</v>
      </c>
      <c r="H10" s="164">
        <f>(-SUMIF(Export!$AL:$AL,'Bridgestone 935'!$AN20,Export!AC:AC)-SUMIF(Export!$AL:$AL,'Bridgestone 936'!$AN20,Export!AC:AC))/Bridgestone!H$13</f>
        <v>0.15</v>
      </c>
      <c r="I10" s="164">
        <f>(-SUMIF(Export!$AL:$AL,'Bridgestone 935'!$AN20,Export!AD:AD)-SUMIF(Export!$AL:$AL,'Bridgestone 936'!$AN20,Export!AD:AD))/Bridgestone!I$13</f>
        <v>0.15</v>
      </c>
      <c r="J10" s="164">
        <f>(-SUMIF(Export!$AL:$AL,'Bridgestone 935'!$AN20,Export!AE:AE)-SUMIF(Export!$AL:$AL,'Bridgestone 936'!$AN20,Export!AE:AE))/Bridgestone!J$13</f>
        <v>0.15</v>
      </c>
      <c r="K10" s="164">
        <f>(-SUMIF(Export!$AL:$AL,'Bridgestone 935'!$AN20,Export!AF:AF)-SUMIF(Export!$AL:$AL,'Bridgestone 936'!$AN20,Export!AF:AF))/Bridgestone!K$13</f>
        <v>0.15</v>
      </c>
      <c r="L10" s="164">
        <f>(-SUMIF(Export!$AL:$AL,'Bridgestone 935'!$AN20,Export!AG:AG)-SUMIF(Export!$AL:$AL,'Bridgestone 936'!$AN20,Export!AG:AG))/Bridgestone!L$13</f>
        <v>0.15</v>
      </c>
      <c r="M10" s="164">
        <f>(-SUMIF(Export!$AL:$AL,'Bridgestone 935'!$AN20,Export!AH:AH)-SUMIF(Export!$AL:$AL,'Bridgestone 936'!$AN20,Export!AH:AH))/Bridgestone!M$13</f>
        <v>0.15</v>
      </c>
      <c r="N10" s="164">
        <f>(-SUMIF(Export!$AL:$AL,'Bridgestone 935'!$AN20,Export!AI:AI)-SUMIF(Export!$AL:$AL,'Bridgestone 936'!$AN20,Export!AI:AI))/Bridgestone!N$13</f>
        <v>0.15</v>
      </c>
      <c r="O10" s="164">
        <f>(-SUMIF(Export!$AL:$AL,'Bridgestone 935'!$AN20,Export!AJ:AJ)-SUMIF(Export!$AL:$AL,'Bridgestone 936'!$AN20,Export!AJ:AJ))/Bridgestone!O$13</f>
        <v>0.15</v>
      </c>
      <c r="P10" s="138">
        <f t="shared" si="0"/>
        <v>0.15</v>
      </c>
      <c r="Q10" s="138">
        <f t="shared" si="1"/>
        <v>0.15</v>
      </c>
      <c r="R10" s="138">
        <f t="shared" si="2"/>
        <v>0.15</v>
      </c>
      <c r="S10" s="138">
        <f t="shared" si="3"/>
        <v>0.15</v>
      </c>
      <c r="T10" s="179" t="e">
        <f>+(SUMIFS(Export!L:L,Export!I:I,'Bridgestone 935'!$AL20,Export!E:E,'Bridgestone 935'!$AK20)+SUMIFS(Export!L:L,Export!I:I,'Bridgestone 936'!$AL20,Export!E:E,'Bridgestone 936'!$AK20))/('Bridgestone 935'!T$13+'Bridgestone 936'!T$13)</f>
        <v>#DIV/0!</v>
      </c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 t="e">
        <f t="shared" si="4"/>
        <v>#DIV/0!</v>
      </c>
      <c r="AG10" s="179" t="e">
        <f t="shared" si="5"/>
        <v>#DIV/0!</v>
      </c>
      <c r="AH10" s="179" t="e">
        <f t="shared" si="6"/>
        <v>#DIV/0!</v>
      </c>
      <c r="AI10" s="179" t="e">
        <f t="shared" si="7"/>
        <v>#DIV/0!</v>
      </c>
      <c r="AJ10" s="27"/>
    </row>
    <row r="11" spans="1:55" x14ac:dyDescent="0.25">
      <c r="A11" s="124" t="s">
        <v>969</v>
      </c>
      <c r="B11" s="179">
        <f>INDEX(T:AE, 11, MATCH($AI$1, T$5:AE$5, 0))</f>
        <v>0</v>
      </c>
      <c r="C11" s="164">
        <f>INDEX(D:O, 11, MATCH($AI$1, D$5:O$5, 0))</f>
        <v>0</v>
      </c>
      <c r="D11" s="164">
        <f>0</f>
        <v>0</v>
      </c>
      <c r="E11" s="164">
        <f>0</f>
        <v>0</v>
      </c>
      <c r="F11" s="164">
        <f>0</f>
        <v>0</v>
      </c>
      <c r="G11" s="164">
        <f>0</f>
        <v>0</v>
      </c>
      <c r="H11" s="164">
        <f>0</f>
        <v>0</v>
      </c>
      <c r="I11" s="164">
        <f>0</f>
        <v>0</v>
      </c>
      <c r="J11" s="164">
        <f>0</f>
        <v>0</v>
      </c>
      <c r="K11" s="164">
        <f>0</f>
        <v>0</v>
      </c>
      <c r="L11" s="164">
        <f>0</f>
        <v>0</v>
      </c>
      <c r="M11" s="164">
        <f>0</f>
        <v>0</v>
      </c>
      <c r="N11" s="164">
        <f>0</f>
        <v>0</v>
      </c>
      <c r="O11" s="164">
        <f>0</f>
        <v>0</v>
      </c>
      <c r="P11" s="138">
        <f t="shared" si="0"/>
        <v>0</v>
      </c>
      <c r="Q11" s="138">
        <f t="shared" si="1"/>
        <v>0</v>
      </c>
      <c r="R11" s="138">
        <f t="shared" si="2"/>
        <v>0</v>
      </c>
      <c r="S11" s="138">
        <f t="shared" si="3"/>
        <v>0</v>
      </c>
      <c r="T11" s="179" t="e">
        <f>+(SUMIFS(Export!L:L,Export!I:I,'Bridgestone 935'!$AL21,Export!E:E,'Bridgestone 935'!$AK21)+SUMIFS(Export!L:L,Export!I:I,'Bridgestone 936'!$AL21,Export!E:E,'Bridgestone 936'!$AK21))/('Bridgestone 935'!T$13+'Bridgestone 936'!T$13)</f>
        <v>#DIV/0!</v>
      </c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 t="e">
        <f t="shared" si="4"/>
        <v>#DIV/0!</v>
      </c>
      <c r="AG11" s="179" t="e">
        <f t="shared" si="5"/>
        <v>#DIV/0!</v>
      </c>
      <c r="AH11" s="179" t="e">
        <f t="shared" si="6"/>
        <v>#DIV/0!</v>
      </c>
      <c r="AI11" s="179" t="e">
        <f t="shared" si="7"/>
        <v>#DIV/0!</v>
      </c>
      <c r="AJ11" s="27"/>
    </row>
    <row r="12" spans="1:55" x14ac:dyDescent="0.25">
      <c r="A12" s="124" t="s">
        <v>1205</v>
      </c>
      <c r="B12" s="179">
        <f>INDEX(T:AE, 12, MATCH($AI$1, T$5:AE$5, 0))</f>
        <v>0</v>
      </c>
      <c r="C12" s="164">
        <f>INDEX(D:O, 12, MATCH($AI$1, D$5:O$5, 0))</f>
        <v>1</v>
      </c>
      <c r="D12" s="164">
        <f>SUM(D6:D11)</f>
        <v>1</v>
      </c>
      <c r="E12" s="164">
        <f t="shared" ref="E12:O12" si="8">SUM(E6:E11)</f>
        <v>1</v>
      </c>
      <c r="F12" s="164">
        <f t="shared" si="8"/>
        <v>1</v>
      </c>
      <c r="G12" s="164">
        <f t="shared" si="8"/>
        <v>1</v>
      </c>
      <c r="H12" s="164">
        <f t="shared" si="8"/>
        <v>1</v>
      </c>
      <c r="I12" s="164">
        <f t="shared" si="8"/>
        <v>1</v>
      </c>
      <c r="J12" s="164">
        <f t="shared" si="8"/>
        <v>1</v>
      </c>
      <c r="K12" s="164">
        <f t="shared" si="8"/>
        <v>1</v>
      </c>
      <c r="L12" s="164">
        <f t="shared" si="8"/>
        <v>1</v>
      </c>
      <c r="M12" s="164">
        <f t="shared" si="8"/>
        <v>1</v>
      </c>
      <c r="N12" s="164">
        <f t="shared" si="8"/>
        <v>1</v>
      </c>
      <c r="O12" s="164">
        <f t="shared" si="8"/>
        <v>1</v>
      </c>
      <c r="P12" s="138">
        <f t="shared" si="0"/>
        <v>1</v>
      </c>
      <c r="Q12" s="138">
        <f t="shared" si="1"/>
        <v>1</v>
      </c>
      <c r="R12" s="138">
        <f t="shared" si="2"/>
        <v>1</v>
      </c>
      <c r="S12" s="138">
        <f t="shared" si="3"/>
        <v>1</v>
      </c>
      <c r="T12" s="179" t="e">
        <f>SUM(T6:T11)</f>
        <v>#DIV/0!</v>
      </c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 t="e">
        <f t="shared" si="4"/>
        <v>#DIV/0!</v>
      </c>
      <c r="AG12" s="179" t="e">
        <f t="shared" si="5"/>
        <v>#DIV/0!</v>
      </c>
      <c r="AH12" s="179" t="e">
        <f t="shared" si="6"/>
        <v>#DIV/0!</v>
      </c>
      <c r="AI12" s="179" t="e">
        <f t="shared" si="7"/>
        <v>#DIV/0!</v>
      </c>
      <c r="AJ12" s="27"/>
    </row>
    <row r="13" spans="1:55" x14ac:dyDescent="0.25">
      <c r="A13" s="131" t="s">
        <v>1206</v>
      </c>
      <c r="B13" s="177">
        <f>INDEX(T:AE, 13, MATCH($AI$1, T$5:AE$5, 0))</f>
        <v>0</v>
      </c>
      <c r="C13" s="163">
        <f>INDEX(D:O, 13, MATCH($AI$1, D$5:O$5, 0))</f>
        <v>205000</v>
      </c>
      <c r="D13" s="163">
        <f>'Bridgestone 935'!D13+'Bridgestone 936'!D13</f>
        <v>168000</v>
      </c>
      <c r="E13" s="163">
        <f>'Bridgestone 935'!E13+'Bridgestone 936'!E13</f>
        <v>205000</v>
      </c>
      <c r="F13" s="163">
        <f>'Bridgestone 935'!F13+'Bridgestone 936'!F13</f>
        <v>197000</v>
      </c>
      <c r="G13" s="163">
        <f>'Bridgestone 935'!G13+'Bridgestone 936'!G13</f>
        <v>214000</v>
      </c>
      <c r="H13" s="163">
        <f>'Bridgestone 935'!H13+'Bridgestone 936'!H13</f>
        <v>245000</v>
      </c>
      <c r="I13" s="163">
        <f>'Bridgestone 935'!I13+'Bridgestone 936'!I13</f>
        <v>246000</v>
      </c>
      <c r="J13" s="163">
        <f>'Bridgestone 935'!J13+'Bridgestone 936'!J13</f>
        <v>247000</v>
      </c>
      <c r="K13" s="163">
        <f>'Bridgestone 935'!K13+'Bridgestone 936'!K13</f>
        <v>270000</v>
      </c>
      <c r="L13" s="163">
        <f>'Bridgestone 935'!L13+'Bridgestone 936'!L13</f>
        <v>248000</v>
      </c>
      <c r="M13" s="163">
        <f>'Bridgestone 935'!M13+'Bridgestone 936'!M13</f>
        <v>240000</v>
      </c>
      <c r="N13" s="163">
        <f>'Bridgestone 935'!N13+'Bridgestone 936'!N13</f>
        <v>206000</v>
      </c>
      <c r="O13" s="163">
        <f>'Bridgestone 935'!O13+'Bridgestone 936'!O13</f>
        <v>273000</v>
      </c>
      <c r="P13" s="163">
        <f t="shared" ref="P13:P14" si="9">D13+E13+F13</f>
        <v>570000</v>
      </c>
      <c r="Q13" s="163">
        <f t="shared" ref="Q13:Q14" si="10">G13+H13+I13</f>
        <v>705000</v>
      </c>
      <c r="R13" s="163">
        <f t="shared" ref="R13:R14" si="11">J13+K13+L13</f>
        <v>765000</v>
      </c>
      <c r="S13" s="163">
        <f t="shared" ref="S13:S14" si="12">M13+N13+O13</f>
        <v>719000</v>
      </c>
      <c r="T13" s="177">
        <f>'Bridgestone 935'!T13+'Bridgestone 936'!T13</f>
        <v>0</v>
      </c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>
        <f t="shared" ref="AF13:AF14" si="13">T13+U13+V13</f>
        <v>0</v>
      </c>
      <c r="AG13" s="177">
        <f t="shared" ref="AG13:AG14" si="14">W13+X13+Y13</f>
        <v>0</v>
      </c>
      <c r="AH13" s="177">
        <f t="shared" ref="AH13:AH14" si="15">Z13+AA13+AB13</f>
        <v>0</v>
      </c>
      <c r="AI13" s="177">
        <f t="shared" ref="AI13:AI14" si="16">AC13+AD13+AE13</f>
        <v>0</v>
      </c>
      <c r="AJ13" s="27"/>
      <c r="AK13" s="64"/>
      <c r="AL13" s="64"/>
      <c r="AM13" s="64"/>
      <c r="AN13" s="64"/>
      <c r="AO13" s="107" t="s">
        <v>1230</v>
      </c>
      <c r="AP13" s="107" t="s">
        <v>1230</v>
      </c>
      <c r="AQ13" s="107" t="s">
        <v>1230</v>
      </c>
      <c r="AR13" s="42"/>
      <c r="AS13" s="107" t="s">
        <v>1230</v>
      </c>
      <c r="AT13" s="107" t="s">
        <v>1230</v>
      </c>
      <c r="AU13" s="107" t="s">
        <v>1230</v>
      </c>
      <c r="AV13" s="42"/>
      <c r="AW13" s="107" t="s">
        <v>1255</v>
      </c>
      <c r="AX13" s="107" t="s">
        <v>1255</v>
      </c>
      <c r="AY13" s="107" t="s">
        <v>1255</v>
      </c>
      <c r="AZ13" s="42"/>
      <c r="BA13" s="107" t="s">
        <v>1255</v>
      </c>
      <c r="BB13" s="107" t="s">
        <v>1255</v>
      </c>
      <c r="BC13" s="107" t="s">
        <v>1255</v>
      </c>
    </row>
    <row r="14" spans="1:55" x14ac:dyDescent="0.25">
      <c r="A14" s="124" t="s">
        <v>1207</v>
      </c>
      <c r="B14" s="178">
        <f>INDEX(T:AE, 14, MATCH($AI$1, T$5:AE$5, 0))</f>
        <v>0</v>
      </c>
      <c r="C14" s="160">
        <f>INDEX(D:O, 14, MATCH($AI$1, D$5:O$5, 0))</f>
        <v>41000</v>
      </c>
      <c r="D14" s="160">
        <f>D13/D33</f>
        <v>33600</v>
      </c>
      <c r="E14" s="160">
        <f t="shared" ref="E14:O14" si="17">E13/E33</f>
        <v>41000</v>
      </c>
      <c r="F14" s="160">
        <f t="shared" si="17"/>
        <v>39400</v>
      </c>
      <c r="G14" s="160">
        <f t="shared" si="17"/>
        <v>30571.428571428572</v>
      </c>
      <c r="H14" s="160">
        <f t="shared" si="17"/>
        <v>35000</v>
      </c>
      <c r="I14" s="160">
        <f t="shared" si="17"/>
        <v>35142.857142857145</v>
      </c>
      <c r="J14" s="160">
        <f t="shared" si="17"/>
        <v>35285.714285714283</v>
      </c>
      <c r="K14" s="160">
        <f t="shared" si="17"/>
        <v>36000</v>
      </c>
      <c r="L14" s="160">
        <f t="shared" si="17"/>
        <v>33066.666666666664</v>
      </c>
      <c r="M14" s="160">
        <f t="shared" si="17"/>
        <v>32000</v>
      </c>
      <c r="N14" s="160">
        <f t="shared" si="17"/>
        <v>27466.666666666668</v>
      </c>
      <c r="O14" s="160">
        <f t="shared" si="17"/>
        <v>36400</v>
      </c>
      <c r="P14" s="160">
        <f t="shared" si="9"/>
        <v>114000</v>
      </c>
      <c r="Q14" s="160">
        <f t="shared" si="10"/>
        <v>100714.28571428572</v>
      </c>
      <c r="R14" s="160">
        <f t="shared" si="11"/>
        <v>104352.38095238095</v>
      </c>
      <c r="S14" s="160">
        <f t="shared" si="12"/>
        <v>95866.666666666672</v>
      </c>
      <c r="T14" s="178" t="e">
        <f>T13/T33</f>
        <v>#DIV/0!</v>
      </c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 t="e">
        <f t="shared" si="13"/>
        <v>#DIV/0!</v>
      </c>
      <c r="AG14" s="178">
        <f t="shared" si="14"/>
        <v>0</v>
      </c>
      <c r="AH14" s="178">
        <f t="shared" si="15"/>
        <v>0</v>
      </c>
      <c r="AI14" s="178">
        <f t="shared" si="16"/>
        <v>0</v>
      </c>
      <c r="AJ14" s="27"/>
      <c r="AO14" s="108" t="s">
        <v>1159</v>
      </c>
      <c r="AP14" s="108" t="s">
        <v>1159</v>
      </c>
      <c r="AQ14" s="108" t="s">
        <v>1159</v>
      </c>
      <c r="AS14" s="108" t="s">
        <v>1160</v>
      </c>
      <c r="AT14" s="108" t="s">
        <v>1160</v>
      </c>
      <c r="AU14" s="108" t="s">
        <v>1160</v>
      </c>
      <c r="AW14" s="108" t="s">
        <v>1159</v>
      </c>
      <c r="AX14" s="108" t="s">
        <v>1159</v>
      </c>
      <c r="AY14" s="108" t="s">
        <v>1159</v>
      </c>
      <c r="BA14" s="108" t="s">
        <v>1160</v>
      </c>
      <c r="BB14" s="108" t="s">
        <v>1160</v>
      </c>
      <c r="BC14" s="108" t="s">
        <v>1160</v>
      </c>
    </row>
    <row r="15" spans="1:55" x14ac:dyDescent="0.25">
      <c r="A15" s="124" t="s">
        <v>1208</v>
      </c>
      <c r="B15" s="212">
        <f>INDEX(T:AE, 15, MATCH($AI$1, T$5:AE$5, 0))</f>
        <v>0</v>
      </c>
      <c r="C15" s="212">
        <f>INDEX(D:O, 15, MATCH($AI$1, D$5:O$5, 0))</f>
        <v>0</v>
      </c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97"/>
      <c r="AO15" s="47" t="s">
        <v>1233</v>
      </c>
      <c r="AP15" s="47" t="s">
        <v>1256</v>
      </c>
      <c r="AQ15" s="47" t="s">
        <v>1257</v>
      </c>
      <c r="AR15" s="47"/>
      <c r="AS15" s="47" t="s">
        <v>1233</v>
      </c>
      <c r="AT15" s="47" t="s">
        <v>1256</v>
      </c>
      <c r="AU15" s="47" t="s">
        <v>1257</v>
      </c>
      <c r="AV15" s="47"/>
      <c r="AW15" s="47" t="s">
        <v>1233</v>
      </c>
      <c r="AX15" s="47" t="s">
        <v>1256</v>
      </c>
      <c r="AY15" s="47" t="s">
        <v>1257</v>
      </c>
      <c r="AZ15" s="47"/>
      <c r="BA15" s="47" t="s">
        <v>1233</v>
      </c>
      <c r="BB15" s="47" t="s">
        <v>1256</v>
      </c>
      <c r="BC15" s="47" t="s">
        <v>1257</v>
      </c>
    </row>
    <row r="16" spans="1:55" x14ac:dyDescent="0.25">
      <c r="A16" s="124" t="s">
        <v>936</v>
      </c>
      <c r="B16" s="180">
        <f>INDEX(T:AE, 16, MATCH($AI$1, T$5:AE$5, 0))</f>
        <v>0</v>
      </c>
      <c r="C16" s="164">
        <f>INDEX(D:O, 16, MATCH($AI$1, D$5:O$5, 0))</f>
        <v>0.40445909608272473</v>
      </c>
      <c r="D16" s="164">
        <f>((SUMIF(Export!$AL:$AL,'Bridgestone 935'!$AN16,Export!Y:Y)+SUMIF(Export!$AL:$AL,'Bridgestone 935'!$AO16,Export!Y:Y))+(SUMIF(Export!$AL:$AL,'Bridgestone 936'!$AN16,Export!Y:Y)+SUMIF(Export!$AL:$AL,'Bridgestone 936'!$AO16,Export!Y:Y)))/(SUMIF(Export!$AL:$AL,'Bridgestone 935'!$AN16,Export!Y:Y)+SUMIF(Export!$AL:$AL,'Bridgestone 936'!$AN16,Export!Y:Y))</f>
        <v>0.40457593797996511</v>
      </c>
      <c r="E16" s="164">
        <f>((SUMIF(Export!$AL:$AL,'Bridgestone 935'!$AN16,Export!Z:Z)+SUMIF(Export!$AL:$AL,'Bridgestone 935'!$AO16,Export!Z:Z))+(SUMIF(Export!$AL:$AL,'Bridgestone 936'!$AN16,Export!Z:Z)+SUMIF(Export!$AL:$AL,'Bridgestone 936'!$AO16,Export!Z:Z)))/(SUMIF(Export!$AL:$AL,'Bridgestone 935'!$AN16,Export!Z:Z)+SUMIF(Export!$AL:$AL,'Bridgestone 936'!$AN16,Export!Z:Z))</f>
        <v>0.40445909608272473</v>
      </c>
      <c r="F16" s="164">
        <f>((SUMIF(Export!$AL:$AL,'Bridgestone 935'!$AN16,Export!AA:AA)+SUMIF(Export!$AL:$AL,'Bridgestone 935'!$AO16,Export!AA:AA))+(SUMIF(Export!$AL:$AL,'Bridgestone 936'!$AN16,Export!AA:AA)+SUMIF(Export!$AL:$AL,'Bridgestone 936'!$AO16,Export!AA:AA)))/(SUMIF(Export!$AL:$AL,'Bridgestone 935'!$AN16,Export!AA:AA)+SUMIF(Export!$AL:$AL,'Bridgestone 936'!$AN16,Export!AA:AA))</f>
        <v>0.40434862362901064</v>
      </c>
      <c r="G16" s="164">
        <f>((SUMIF(Export!$AL:$AL,'Bridgestone 935'!$AN16,Export!AB:AB)+SUMIF(Export!$AL:$AL,'Bridgestone 935'!$AO16,Export!AB:AB))+(SUMIF(Export!$AL:$AL,'Bridgestone 936'!$AN16,Export!AB:AB)+SUMIF(Export!$AL:$AL,'Bridgestone 936'!$AO16,Export!AB:AB)))/(SUMIF(Export!$AL:$AL,'Bridgestone 935'!$AN16,Export!AB:AB)+SUMIF(Export!$AL:$AL,'Bridgestone 936'!$AN16,Export!AB:AB))</f>
        <v>0.40732255341972884</v>
      </c>
      <c r="H16" s="164">
        <f>((SUMIF(Export!$AL:$AL,'Bridgestone 935'!$AN16,Export!AC:AC)+SUMIF(Export!$AL:$AL,'Bridgestone 935'!$AO16,Export!AC:AC))+(SUMIF(Export!$AL:$AL,'Bridgestone 936'!$AN16,Export!AC:AC)+SUMIF(Export!$AL:$AL,'Bridgestone 936'!$AO16,Export!AC:AC)))/(SUMIF(Export!$AL:$AL,'Bridgestone 935'!$AN16,Export!AC:AC)+SUMIF(Export!$AL:$AL,'Bridgestone 936'!$AN16,Export!AC:AC))</f>
        <v>0.40633146934285141</v>
      </c>
      <c r="I16" s="164">
        <f>((SUMIF(Export!$AL:$AL,'Bridgestone 935'!$AN16,Export!AD:AD)+SUMIF(Export!$AL:$AL,'Bridgestone 935'!$AO16,Export!AD:AD))+(SUMIF(Export!$AL:$AL,'Bridgestone 936'!$AN16,Export!AD:AD)+SUMIF(Export!$AL:$AL,'Bridgestone 936'!$AO16,Export!AD:AD)))/(SUMIF(Export!$AL:$AL,'Bridgestone 935'!$AN16,Export!AD:AD)+SUMIF(Export!$AL:$AL,'Bridgestone 936'!$AN16,Export!AD:AD))</f>
        <v>0.40616600379893336</v>
      </c>
      <c r="J16" s="164">
        <f>((SUMIF(Export!$AL:$AL,'Bridgestone 935'!$AN16,Export!AE:AE)+SUMIF(Export!$AL:$AL,'Bridgestone 935'!$AO16,Export!AE:AE))+(SUMIF(Export!$AL:$AL,'Bridgestone 936'!$AN16,Export!AE:AE)+SUMIF(Export!$AL:$AL,'Bridgestone 936'!$AO16,Export!AE:AE)))/(SUMIF(Export!$AL:$AL,'Bridgestone 935'!$AN16,Export!AE:AE)+SUMIF(Export!$AL:$AL,'Bridgestone 936'!$AN16,Export!AE:AE))</f>
        <v>0.40642687734665339</v>
      </c>
      <c r="K16" s="164">
        <f>((SUMIF(Export!$AL:$AL,'Bridgestone 935'!$AN16,Export!AF:AF)+SUMIF(Export!$AL:$AL,'Bridgestone 935'!$AO16,Export!AF:AF))+(SUMIF(Export!$AL:$AL,'Bridgestone 936'!$AN16,Export!AF:AF)+SUMIF(Export!$AL:$AL,'Bridgestone 936'!$AO16,Export!AF:AF)))/(SUMIF(Export!$AL:$AL,'Bridgestone 935'!$AN16,Export!AF:AF)+SUMIF(Export!$AL:$AL,'Bridgestone 936'!$AN16,Export!AF:AF))</f>
        <v>0.40677448479035944</v>
      </c>
      <c r="L16" s="164">
        <f>((SUMIF(Export!$AL:$AL,'Bridgestone 935'!$AN16,Export!AG:AG)+SUMIF(Export!$AL:$AL,'Bridgestone 935'!$AO16,Export!AG:AG))+(SUMIF(Export!$AL:$AL,'Bridgestone 936'!$AN16,Export!AG:AG)+SUMIF(Export!$AL:$AL,'Bridgestone 936'!$AO16,Export!AG:AG)))/(SUMIF(Export!$AL:$AL,'Bridgestone 935'!$AN16,Export!AG:AG)+SUMIF(Export!$AL:$AL,'Bridgestone 936'!$AN16,Export!AG:AG))</f>
        <v>0.40612126629830686</v>
      </c>
      <c r="M16" s="164">
        <f>((SUMIF(Export!$AL:$AL,'Bridgestone 935'!$AN16,Export!AH:AH)+SUMIF(Export!$AL:$AL,'Bridgestone 935'!$AO16,Export!AH:AH))+(SUMIF(Export!$AL:$AL,'Bridgestone 936'!$AN16,Export!AH:AH)+SUMIF(Export!$AL:$AL,'Bridgestone 936'!$AO16,Export!AH:AH)))/(SUMIF(Export!$AL:$AL,'Bridgestone 935'!$AN16,Export!AH:AH)+SUMIF(Export!$AL:$AL,'Bridgestone 936'!$AN16,Export!AH:AH))</f>
        <v>0.40630469005087522</v>
      </c>
      <c r="N16" s="164">
        <f>((SUMIF(Export!$AL:$AL,'Bridgestone 935'!$AN16,Export!AI:AI)+SUMIF(Export!$AL:$AL,'Bridgestone 935'!$AO16,Export!AI:AI))+(SUMIF(Export!$AL:$AL,'Bridgestone 936'!$AN16,Export!AI:AI)+SUMIF(Export!$AL:$AL,'Bridgestone 936'!$AO16,Export!AI:AI)))/(SUMIF(Export!$AL:$AL,'Bridgestone 935'!$AN16,Export!AI:AI)+SUMIF(Export!$AL:$AL,'Bridgestone 936'!$AN16,Export!AI:AI))</f>
        <v>0.40673359204437165</v>
      </c>
      <c r="O16" s="164">
        <f>((SUMIF(Export!$AL:$AL,'Bridgestone 935'!$AN16,Export!AJ:AJ)+SUMIF(Export!$AL:$AL,'Bridgestone 935'!$AO16,Export!AJ:AJ))+(SUMIF(Export!$AL:$AL,'Bridgestone 936'!$AN16,Export!AJ:AJ)+SUMIF(Export!$AL:$AL,'Bridgestone 936'!$AO16,Export!AJ:AJ)))/(SUMIF(Export!$AL:$AL,'Bridgestone 935'!$AN16,Export!AJ:AJ)+SUMIF(Export!$AL:$AL,'Bridgestone 936'!$AN16,Export!AJ:AJ))</f>
        <v>0.40670683719619344</v>
      </c>
      <c r="P16" s="138">
        <f t="shared" ref="P16:P22" si="18">AVERAGE(D16:F16)</f>
        <v>0.40446121923056683</v>
      </c>
      <c r="Q16" s="138">
        <f t="shared" ref="Q16:Q22" si="19">AVERAGE(G16:I16)</f>
        <v>0.4066066755205045</v>
      </c>
      <c r="R16" s="138">
        <f t="shared" ref="R16:R22" si="20">AVERAGE(J16:L16)</f>
        <v>0.4064408761451066</v>
      </c>
      <c r="S16" s="138">
        <f t="shared" ref="S16:S22" si="21">AVERAGE(M16:O16)</f>
        <v>0.40658170643048014</v>
      </c>
      <c r="T16" s="179" t="e">
        <f>(SUMIFS(Export!L:L,Export!I:I,'Bridgestone 935'!$AL16,Export!E:E,'Bridgestone 935'!$AK16)+SUMIFS(Export!L:L,Export!I:I,'Bridgestone 935'!$AM16,Export!E:E,'Bridgestone 935'!$AK16)+SUMIFS(Export!L:L,Export!I:I,'Bridgestone 936'!$AL16,Export!E:E,'Bridgestone 936'!$AK16)+SUMIFS(Export!L:L,Export!I:I,'Bridgestone 936'!$AM16,Export!E:E,'Bridgestone 936'!$AK16))/(SUMIFS(Export!L:L,Export!I:I,'Bridgestone 935'!$AL16,Export!E:E,'Bridgestone 935'!$AK16)+SUMIFS(Export!L:L,Export!I:I,'Bridgestone 936'!$AL16,Export!E:E,'Bridgestone 936'!$AK16))</f>
        <v>#DIV/0!</v>
      </c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 t="e">
        <f t="shared" ref="AF16:AF22" si="22">AVERAGE(T16:V16)</f>
        <v>#DIV/0!</v>
      </c>
      <c r="AG16" s="179" t="e">
        <f t="shared" ref="AG16:AG22" si="23">AVERAGE(W16:Y16)</f>
        <v>#DIV/0!</v>
      </c>
      <c r="AH16" s="179" t="e">
        <f t="shared" ref="AH16:AH22" si="24">AVERAGE(Z16:AB16)</f>
        <v>#DIV/0!</v>
      </c>
      <c r="AI16" s="179" t="e">
        <f t="shared" ref="AI16:AI22" si="25">AVERAGE(AC16:AE16)</f>
        <v>#DIV/0!</v>
      </c>
      <c r="AJ16" s="27"/>
      <c r="AK16" s="47" t="s">
        <v>963</v>
      </c>
      <c r="AL16" s="47" t="s">
        <v>936</v>
      </c>
      <c r="AS16" s="106"/>
      <c r="AT16" s="106"/>
      <c r="AU16" s="106"/>
      <c r="BA16" s="106"/>
      <c r="BB16" s="106"/>
      <c r="BC16" s="106"/>
    </row>
    <row r="17" spans="1:55" x14ac:dyDescent="0.25">
      <c r="A17" s="124" t="s">
        <v>945</v>
      </c>
      <c r="B17" s="180">
        <f>INDEX(T:AE, 17, MATCH($AI$1, T$5:AE$5, 0))</f>
        <v>0</v>
      </c>
      <c r="C17" s="164">
        <f>INDEX(D:O, 17, MATCH($AI$1, D$5:O$5, 0))</f>
        <v>0.40445909608272473</v>
      </c>
      <c r="D17" s="164">
        <f>((SUMIF(Export!$AL:$AL,'Bridgestone 935'!$AN17,Export!Y:Y)+SUMIF(Export!$AL:$AL,'Bridgestone 935'!$AO17,Export!Y:Y))+(SUMIF(Export!$AL:$AL,'Bridgestone 936'!$AN17,Export!Y:Y)+SUMIF(Export!$AL:$AL,'Bridgestone 936'!$AO17,Export!Y:Y)))/(SUMIF(Export!$AL:$AL,'Bridgestone 935'!$AN17,Export!Y:Y)+SUMIF(Export!$AL:$AL,'Bridgestone 936'!$AN17,Export!Y:Y))</f>
        <v>0.40457593797996511</v>
      </c>
      <c r="E17" s="164">
        <f>((SUMIF(Export!$AL:$AL,'Bridgestone 935'!$AN17,Export!Z:Z)+SUMIF(Export!$AL:$AL,'Bridgestone 935'!$AO17,Export!Z:Z))+(SUMIF(Export!$AL:$AL,'Bridgestone 936'!$AN17,Export!Z:Z)+SUMIF(Export!$AL:$AL,'Bridgestone 936'!$AO17,Export!Z:Z)))/(SUMIF(Export!$AL:$AL,'Bridgestone 935'!$AN17,Export!Z:Z)+SUMIF(Export!$AL:$AL,'Bridgestone 936'!$AN17,Export!Z:Z))</f>
        <v>0.40445909608272473</v>
      </c>
      <c r="F17" s="164">
        <f>((SUMIF(Export!$AL:$AL,'Bridgestone 935'!$AN17,Export!AA:AA)+SUMIF(Export!$AL:$AL,'Bridgestone 935'!$AO17,Export!AA:AA))+(SUMIF(Export!$AL:$AL,'Bridgestone 936'!$AN17,Export!AA:AA)+SUMIF(Export!$AL:$AL,'Bridgestone 936'!$AO17,Export!AA:AA)))/(SUMIF(Export!$AL:$AL,'Bridgestone 935'!$AN17,Export!AA:AA)+SUMIF(Export!$AL:$AL,'Bridgestone 936'!$AN17,Export!AA:AA))</f>
        <v>0.40434862362901058</v>
      </c>
      <c r="G17" s="164">
        <f>((SUMIF(Export!$AL:$AL,'Bridgestone 935'!$AN17,Export!AB:AB)+SUMIF(Export!$AL:$AL,'Bridgestone 935'!$AO17,Export!AB:AB))+(SUMIF(Export!$AL:$AL,'Bridgestone 936'!$AN17,Export!AB:AB)+SUMIF(Export!$AL:$AL,'Bridgestone 936'!$AO17,Export!AB:AB)))/(SUMIF(Export!$AL:$AL,'Bridgestone 935'!$AN17,Export!AB:AB)+SUMIF(Export!$AL:$AL,'Bridgestone 936'!$AN17,Export!AB:AB))</f>
        <v>0.40732255341972889</v>
      </c>
      <c r="H17" s="164">
        <f>((SUMIF(Export!$AL:$AL,'Bridgestone 935'!$AN17,Export!AC:AC)+SUMIF(Export!$AL:$AL,'Bridgestone 935'!$AO17,Export!AC:AC))+(SUMIF(Export!$AL:$AL,'Bridgestone 936'!$AN17,Export!AC:AC)+SUMIF(Export!$AL:$AL,'Bridgestone 936'!$AO17,Export!AC:AC)))/(SUMIF(Export!$AL:$AL,'Bridgestone 935'!$AN17,Export!AC:AC)+SUMIF(Export!$AL:$AL,'Bridgestone 936'!$AN17,Export!AC:AC))</f>
        <v>0.40633146934285141</v>
      </c>
      <c r="I17" s="164">
        <f>((SUMIF(Export!$AL:$AL,'Bridgestone 935'!$AN17,Export!AD:AD)+SUMIF(Export!$AL:$AL,'Bridgestone 935'!$AO17,Export!AD:AD))+(SUMIF(Export!$AL:$AL,'Bridgestone 936'!$AN17,Export!AD:AD)+SUMIF(Export!$AL:$AL,'Bridgestone 936'!$AO17,Export!AD:AD)))/(SUMIF(Export!$AL:$AL,'Bridgestone 935'!$AN17,Export!AD:AD)+SUMIF(Export!$AL:$AL,'Bridgestone 936'!$AN17,Export!AD:AD))</f>
        <v>0.4061660037989332</v>
      </c>
      <c r="J17" s="164">
        <f>((SUMIF(Export!$AL:$AL,'Bridgestone 935'!$AN17,Export!AE:AE)+SUMIF(Export!$AL:$AL,'Bridgestone 935'!$AO17,Export!AE:AE))+(SUMIF(Export!$AL:$AL,'Bridgestone 936'!$AN17,Export!AE:AE)+SUMIF(Export!$AL:$AL,'Bridgestone 936'!$AO17,Export!AE:AE)))/(SUMIF(Export!$AL:$AL,'Bridgestone 935'!$AN17,Export!AE:AE)+SUMIF(Export!$AL:$AL,'Bridgestone 936'!$AN17,Export!AE:AE))</f>
        <v>0.40642687734665339</v>
      </c>
      <c r="K17" s="164">
        <f>((SUMIF(Export!$AL:$AL,'Bridgestone 935'!$AN17,Export!AF:AF)+SUMIF(Export!$AL:$AL,'Bridgestone 935'!$AO17,Export!AF:AF))+(SUMIF(Export!$AL:$AL,'Bridgestone 936'!$AN17,Export!AF:AF)+SUMIF(Export!$AL:$AL,'Bridgestone 936'!$AO17,Export!AF:AF)))/(SUMIF(Export!$AL:$AL,'Bridgestone 935'!$AN17,Export!AF:AF)+SUMIF(Export!$AL:$AL,'Bridgestone 936'!$AN17,Export!AF:AF))</f>
        <v>0.40677448479035949</v>
      </c>
      <c r="L17" s="164">
        <f>((SUMIF(Export!$AL:$AL,'Bridgestone 935'!$AN17,Export!AG:AG)+SUMIF(Export!$AL:$AL,'Bridgestone 935'!$AO17,Export!AG:AG))+(SUMIF(Export!$AL:$AL,'Bridgestone 936'!$AN17,Export!AG:AG)+SUMIF(Export!$AL:$AL,'Bridgestone 936'!$AO17,Export!AG:AG)))/(SUMIF(Export!$AL:$AL,'Bridgestone 935'!$AN17,Export!AG:AG)+SUMIF(Export!$AL:$AL,'Bridgestone 936'!$AN17,Export!AG:AG))</f>
        <v>0.40612126629830675</v>
      </c>
      <c r="M17" s="164">
        <f>((SUMIF(Export!$AL:$AL,'Bridgestone 935'!$AN17,Export!AH:AH)+SUMIF(Export!$AL:$AL,'Bridgestone 935'!$AO17,Export!AH:AH))+(SUMIF(Export!$AL:$AL,'Bridgestone 936'!$AN17,Export!AH:AH)+SUMIF(Export!$AL:$AL,'Bridgestone 936'!$AO17,Export!AH:AH)))/(SUMIF(Export!$AL:$AL,'Bridgestone 935'!$AN17,Export!AH:AH)+SUMIF(Export!$AL:$AL,'Bridgestone 936'!$AN17,Export!AH:AH))</f>
        <v>0.40630469005087527</v>
      </c>
      <c r="N17" s="164">
        <f>((SUMIF(Export!$AL:$AL,'Bridgestone 935'!$AN17,Export!AI:AI)+SUMIF(Export!$AL:$AL,'Bridgestone 935'!$AO17,Export!AI:AI))+(SUMIF(Export!$AL:$AL,'Bridgestone 936'!$AN17,Export!AI:AI)+SUMIF(Export!$AL:$AL,'Bridgestone 936'!$AO17,Export!AI:AI)))/(SUMIF(Export!$AL:$AL,'Bridgestone 935'!$AN17,Export!AI:AI)+SUMIF(Export!$AL:$AL,'Bridgestone 936'!$AN17,Export!AI:AI))</f>
        <v>0.40673359204437165</v>
      </c>
      <c r="O17" s="164">
        <f>((SUMIF(Export!$AL:$AL,'Bridgestone 935'!$AN17,Export!AJ:AJ)+SUMIF(Export!$AL:$AL,'Bridgestone 935'!$AO17,Export!AJ:AJ))+(SUMIF(Export!$AL:$AL,'Bridgestone 936'!$AN17,Export!AJ:AJ)+SUMIF(Export!$AL:$AL,'Bridgestone 936'!$AO17,Export!AJ:AJ)))/(SUMIF(Export!$AL:$AL,'Bridgestone 935'!$AN17,Export!AJ:AJ)+SUMIF(Export!$AL:$AL,'Bridgestone 936'!$AN17,Export!AJ:AJ))</f>
        <v>0.40670683719619349</v>
      </c>
      <c r="P17" s="138">
        <f t="shared" si="18"/>
        <v>0.40446121923056683</v>
      </c>
      <c r="Q17" s="138">
        <f t="shared" si="19"/>
        <v>0.4066066755205045</v>
      </c>
      <c r="R17" s="138">
        <f t="shared" si="20"/>
        <v>0.40644087614510654</v>
      </c>
      <c r="S17" s="138">
        <f t="shared" si="21"/>
        <v>0.40658170643048014</v>
      </c>
      <c r="T17" s="179" t="e">
        <f>(SUMIFS(Export!L:L,Export!I:I,'Bridgestone 935'!$AL17,Export!E:E,'Bridgestone 935'!$AK17)+SUMIFS(Export!L:L,Export!I:I,'Bridgestone 935'!$AM17,Export!E:E,'Bridgestone 935'!$AK17)+SUMIFS(Export!L:L,Export!I:I,'Bridgestone 936'!$AL17,Export!E:E,'Bridgestone 936'!$AK17)+SUMIFS(Export!L:L,Export!I:I,'Bridgestone 936'!$AM17,Export!E:E,'Bridgestone 936'!$AK17))/(SUMIFS(Export!L:L,Export!I:I,'Bridgestone 935'!$AL17,Export!E:E,'Bridgestone 935'!$AK17)+SUMIFS(Export!L:L,Export!I:I,'Bridgestone 936'!$AL17,Export!E:E,'Bridgestone 936'!$AK17))</f>
        <v>#DIV/0!</v>
      </c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 t="e">
        <f t="shared" si="22"/>
        <v>#DIV/0!</v>
      </c>
      <c r="AG17" s="179" t="e">
        <f t="shared" si="23"/>
        <v>#DIV/0!</v>
      </c>
      <c r="AH17" s="179" t="e">
        <f t="shared" si="24"/>
        <v>#DIV/0!</v>
      </c>
      <c r="AI17" s="179" t="e">
        <f t="shared" si="25"/>
        <v>#DIV/0!</v>
      </c>
      <c r="AJ17" s="27"/>
      <c r="AK17" s="47" t="s">
        <v>972</v>
      </c>
      <c r="AL17" s="47" t="s">
        <v>945</v>
      </c>
      <c r="AS17" s="106"/>
      <c r="AT17" s="106"/>
      <c r="AU17" s="106"/>
      <c r="BA17" s="106"/>
      <c r="BB17" s="106"/>
      <c r="BC17" s="106"/>
    </row>
    <row r="18" spans="1:55" x14ac:dyDescent="0.25">
      <c r="A18" s="124" t="s">
        <v>948</v>
      </c>
      <c r="B18" s="180">
        <f>INDEX(T:AE, 18, MATCH($AI$1, T$5:AE$5, 0))</f>
        <v>0</v>
      </c>
      <c r="C18" s="164">
        <f>INDEX(D:O, 18, MATCH($AI$1, D$5:O$5, 0))</f>
        <v>0</v>
      </c>
      <c r="D18" s="164">
        <f>0</f>
        <v>0</v>
      </c>
      <c r="E18" s="164">
        <f>0</f>
        <v>0</v>
      </c>
      <c r="F18" s="164">
        <f>0</f>
        <v>0</v>
      </c>
      <c r="G18" s="164">
        <f>0</f>
        <v>0</v>
      </c>
      <c r="H18" s="164">
        <f>0</f>
        <v>0</v>
      </c>
      <c r="I18" s="164">
        <f>0</f>
        <v>0</v>
      </c>
      <c r="J18" s="164">
        <f>0</f>
        <v>0</v>
      </c>
      <c r="K18" s="164">
        <f>0</f>
        <v>0</v>
      </c>
      <c r="L18" s="164">
        <f>0</f>
        <v>0</v>
      </c>
      <c r="M18" s="164">
        <f>0</f>
        <v>0</v>
      </c>
      <c r="N18" s="164">
        <f>0</f>
        <v>0</v>
      </c>
      <c r="O18" s="164">
        <f>0</f>
        <v>0</v>
      </c>
      <c r="P18" s="138">
        <f t="shared" si="18"/>
        <v>0</v>
      </c>
      <c r="Q18" s="138">
        <f t="shared" si="19"/>
        <v>0</v>
      </c>
      <c r="R18" s="138">
        <f t="shared" si="20"/>
        <v>0</v>
      </c>
      <c r="S18" s="138">
        <f t="shared" si="21"/>
        <v>0</v>
      </c>
      <c r="T18" s="179" t="e">
        <f>(SUMIFS(Export!L:L,Export!I:I,'Bridgestone 935'!$AL18,Export!E:E,'Bridgestone 935'!$AK18)+SUMIFS(Export!L:L,Export!I:I,'Bridgestone 935'!$AM18,Export!E:E,'Bridgestone 935'!$AK18)+SUMIFS(Export!L:L,Export!I:I,'Bridgestone 936'!$AL18,Export!E:E,'Bridgestone 936'!$AK18)+SUMIFS(Export!L:L,Export!I:I,'Bridgestone 936'!$AM18,Export!E:E,'Bridgestone 936'!$AK18))/(SUMIFS(Export!L:L,Export!I:I,'Bridgestone 935'!$AL18,Export!E:E,'Bridgestone 935'!$AK18)+SUMIFS(Export!L:L,Export!I:I,'Bridgestone 936'!$AL18,Export!E:E,'Bridgestone 936'!$AK18))</f>
        <v>#DIV/0!</v>
      </c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 t="e">
        <f t="shared" si="22"/>
        <v>#DIV/0!</v>
      </c>
      <c r="AG18" s="179" t="e">
        <f t="shared" si="23"/>
        <v>#DIV/0!</v>
      </c>
      <c r="AH18" s="179" t="e">
        <f t="shared" si="24"/>
        <v>#DIV/0!</v>
      </c>
      <c r="AI18" s="179" t="e">
        <f t="shared" si="25"/>
        <v>#DIV/0!</v>
      </c>
      <c r="AJ18" s="27"/>
      <c r="AK18" s="47" t="s">
        <v>975</v>
      </c>
      <c r="AL18" s="47" t="s">
        <v>948</v>
      </c>
      <c r="AS18" s="106"/>
      <c r="AT18" s="106"/>
      <c r="AU18" s="106"/>
      <c r="BA18" s="106"/>
      <c r="BB18" s="106"/>
      <c r="BC18" s="106"/>
    </row>
    <row r="19" spans="1:55" x14ac:dyDescent="0.25">
      <c r="A19" s="124" t="s">
        <v>951</v>
      </c>
      <c r="B19" s="180">
        <f>INDEX(T:AE, 19, MATCH($AI$1, T$5:AE$5, 0))</f>
        <v>0</v>
      </c>
      <c r="C19" s="164">
        <f>INDEX(D:O, 19, MATCH($AI$1, D$5:O$5, 0))</f>
        <v>0</v>
      </c>
      <c r="D19" s="164">
        <f>0</f>
        <v>0</v>
      </c>
      <c r="E19" s="164">
        <f>0</f>
        <v>0</v>
      </c>
      <c r="F19" s="164">
        <f>0</f>
        <v>0</v>
      </c>
      <c r="G19" s="164">
        <f>0</f>
        <v>0</v>
      </c>
      <c r="H19" s="164">
        <f>0</f>
        <v>0</v>
      </c>
      <c r="I19" s="164">
        <f>0</f>
        <v>0</v>
      </c>
      <c r="J19" s="164">
        <f>0</f>
        <v>0</v>
      </c>
      <c r="K19" s="164">
        <f>0</f>
        <v>0</v>
      </c>
      <c r="L19" s="164">
        <f>0</f>
        <v>0</v>
      </c>
      <c r="M19" s="164">
        <f>0</f>
        <v>0</v>
      </c>
      <c r="N19" s="164">
        <f>0</f>
        <v>0</v>
      </c>
      <c r="O19" s="164">
        <f>0</f>
        <v>0</v>
      </c>
      <c r="P19" s="138">
        <f t="shared" si="18"/>
        <v>0</v>
      </c>
      <c r="Q19" s="138">
        <f t="shared" si="19"/>
        <v>0</v>
      </c>
      <c r="R19" s="138">
        <f t="shared" si="20"/>
        <v>0</v>
      </c>
      <c r="S19" s="138">
        <f t="shared" si="21"/>
        <v>0</v>
      </c>
      <c r="T19" s="179" t="e">
        <f>(SUMIFS(Export!L:L,Export!I:I,'Bridgestone 935'!$AL19,Export!E:E,'Bridgestone 935'!$AK19)+SUMIFS(Export!L:L,Export!I:I,'Bridgestone 935'!$AM19,Export!E:E,'Bridgestone 935'!$AK19)+SUMIFS(Export!L:L,Export!I:I,'Bridgestone 936'!$AL19,Export!E:E,'Bridgestone 936'!$AK19)+SUMIFS(Export!L:L,Export!I:I,'Bridgestone 936'!$AM19,Export!E:E,'Bridgestone 936'!$AK19))/(SUMIFS(Export!L:L,Export!I:I,'Bridgestone 935'!$AL19,Export!E:E,'Bridgestone 935'!$AK19)+SUMIFS(Export!L:L,Export!I:I,'Bridgestone 936'!$AL19,Export!E:E,'Bridgestone 936'!$AK19))</f>
        <v>#DIV/0!</v>
      </c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 t="e">
        <f t="shared" si="22"/>
        <v>#DIV/0!</v>
      </c>
      <c r="AG19" s="179" t="e">
        <f t="shared" si="23"/>
        <v>#DIV/0!</v>
      </c>
      <c r="AH19" s="179" t="e">
        <f t="shared" si="24"/>
        <v>#DIV/0!</v>
      </c>
      <c r="AI19" s="179" t="e">
        <f t="shared" si="25"/>
        <v>#DIV/0!</v>
      </c>
      <c r="AJ19" s="27"/>
      <c r="AK19" s="47" t="s">
        <v>978</v>
      </c>
      <c r="AL19" s="47" t="s">
        <v>951</v>
      </c>
      <c r="AS19" s="106"/>
      <c r="AT19" s="106"/>
      <c r="AU19" s="106"/>
      <c r="BA19" s="106"/>
      <c r="BB19" s="106"/>
      <c r="BC19" s="106"/>
    </row>
    <row r="20" spans="1:55" x14ac:dyDescent="0.25">
      <c r="A20" s="124" t="s">
        <v>940</v>
      </c>
      <c r="B20" s="180">
        <f>INDEX(T:AE, 20, MATCH($AI$1, T$5:AE$5, 0))</f>
        <v>0</v>
      </c>
      <c r="C20" s="164">
        <f>INDEX(D:O, 20, MATCH($AI$1, D$5:O$5, 0))</f>
        <v>0.40445909608272473</v>
      </c>
      <c r="D20" s="164">
        <f>((SUMIF(Export!$AL:$AL,'Bridgestone 935'!$AN20,Export!Y:Y)+SUMIF(Export!$AL:$AL,'Bridgestone 935'!$AO20,Export!Y:Y))+(SUMIF(Export!$AL:$AL,'Bridgestone 936'!$AN20,Export!Y:Y)+SUMIF(Export!$AL:$AL,'Bridgestone 936'!$AO20,Export!Y:Y)))/(SUMIF(Export!$AL:$AL,'Bridgestone 935'!$AN20,Export!Y:Y)+SUMIF(Export!$AL:$AL,'Bridgestone 936'!$AN20,Export!Y:Y))</f>
        <v>0.40457593797996516</v>
      </c>
      <c r="E20" s="164">
        <f>((SUMIF(Export!$AL:$AL,'Bridgestone 935'!$AN20,Export!Z:Z)+SUMIF(Export!$AL:$AL,'Bridgestone 935'!$AO20,Export!Z:Z))+(SUMIF(Export!$AL:$AL,'Bridgestone 936'!$AN20,Export!Z:Z)+SUMIF(Export!$AL:$AL,'Bridgestone 936'!$AO20,Export!Z:Z)))/(SUMIF(Export!$AL:$AL,'Bridgestone 935'!$AN20,Export!Z:Z)+SUMIF(Export!$AL:$AL,'Bridgestone 936'!$AN20,Export!Z:Z))</f>
        <v>0.40445909608272473</v>
      </c>
      <c r="F20" s="164">
        <f>((SUMIF(Export!$AL:$AL,'Bridgestone 935'!$AN20,Export!AA:AA)+SUMIF(Export!$AL:$AL,'Bridgestone 935'!$AO20,Export!AA:AA))+(SUMIF(Export!$AL:$AL,'Bridgestone 936'!$AN20,Export!AA:AA)+SUMIF(Export!$AL:$AL,'Bridgestone 936'!$AO20,Export!AA:AA)))/(SUMIF(Export!$AL:$AL,'Bridgestone 935'!$AN20,Export!AA:AA)+SUMIF(Export!$AL:$AL,'Bridgestone 936'!$AN20,Export!AA:AA))</f>
        <v>0.40434862362901069</v>
      </c>
      <c r="G20" s="164">
        <f>((SUMIF(Export!$AL:$AL,'Bridgestone 935'!$AN20,Export!AB:AB)+SUMIF(Export!$AL:$AL,'Bridgestone 935'!$AO20,Export!AB:AB))+(SUMIF(Export!$AL:$AL,'Bridgestone 936'!$AN20,Export!AB:AB)+SUMIF(Export!$AL:$AL,'Bridgestone 936'!$AO20,Export!AB:AB)))/(SUMIF(Export!$AL:$AL,'Bridgestone 935'!$AN20,Export!AB:AB)+SUMIF(Export!$AL:$AL,'Bridgestone 936'!$AN20,Export!AB:AB))</f>
        <v>0.40732255341972889</v>
      </c>
      <c r="H20" s="164">
        <f>((SUMIF(Export!$AL:$AL,'Bridgestone 935'!$AN20,Export!AC:AC)+SUMIF(Export!$AL:$AL,'Bridgestone 935'!$AO20,Export!AC:AC))+(SUMIF(Export!$AL:$AL,'Bridgestone 936'!$AN20,Export!AC:AC)+SUMIF(Export!$AL:$AL,'Bridgestone 936'!$AO20,Export!AC:AC)))/(SUMIF(Export!$AL:$AL,'Bridgestone 935'!$AN20,Export!AC:AC)+SUMIF(Export!$AL:$AL,'Bridgestone 936'!$AN20,Export!AC:AC))</f>
        <v>0.40633146934285153</v>
      </c>
      <c r="I20" s="164">
        <f>((SUMIF(Export!$AL:$AL,'Bridgestone 935'!$AN20,Export!AD:AD)+SUMIF(Export!$AL:$AL,'Bridgestone 935'!$AO20,Export!AD:AD))+(SUMIF(Export!$AL:$AL,'Bridgestone 936'!$AN20,Export!AD:AD)+SUMIF(Export!$AL:$AL,'Bridgestone 936'!$AO20,Export!AD:AD)))/(SUMIF(Export!$AL:$AL,'Bridgestone 935'!$AN20,Export!AD:AD)+SUMIF(Export!$AL:$AL,'Bridgestone 936'!$AN20,Export!AD:AD))</f>
        <v>0.40616600379893342</v>
      </c>
      <c r="J20" s="164">
        <f>((SUMIF(Export!$AL:$AL,'Bridgestone 935'!$AN20,Export!AE:AE)+SUMIF(Export!$AL:$AL,'Bridgestone 935'!$AO20,Export!AE:AE))+(SUMIF(Export!$AL:$AL,'Bridgestone 936'!$AN20,Export!AE:AE)+SUMIF(Export!$AL:$AL,'Bridgestone 936'!$AO20,Export!AE:AE)))/(SUMIF(Export!$AL:$AL,'Bridgestone 935'!$AN20,Export!AE:AE)+SUMIF(Export!$AL:$AL,'Bridgestone 936'!$AN20,Export!AE:AE))</f>
        <v>0.40642687734665345</v>
      </c>
      <c r="K20" s="164">
        <f>((SUMIF(Export!$AL:$AL,'Bridgestone 935'!$AN20,Export!AF:AF)+SUMIF(Export!$AL:$AL,'Bridgestone 935'!$AO20,Export!AF:AF))+(SUMIF(Export!$AL:$AL,'Bridgestone 936'!$AN20,Export!AF:AF)+SUMIF(Export!$AL:$AL,'Bridgestone 936'!$AO20,Export!AF:AF)))/(SUMIF(Export!$AL:$AL,'Bridgestone 935'!$AN20,Export!AF:AF)+SUMIF(Export!$AL:$AL,'Bridgestone 936'!$AN20,Export!AF:AF))</f>
        <v>0.40677448479035949</v>
      </c>
      <c r="L20" s="164">
        <f>((SUMIF(Export!$AL:$AL,'Bridgestone 935'!$AN20,Export!AG:AG)+SUMIF(Export!$AL:$AL,'Bridgestone 935'!$AO20,Export!AG:AG))+(SUMIF(Export!$AL:$AL,'Bridgestone 936'!$AN20,Export!AG:AG)+SUMIF(Export!$AL:$AL,'Bridgestone 936'!$AO20,Export!AG:AG)))/(SUMIF(Export!$AL:$AL,'Bridgestone 935'!$AN20,Export!AG:AG)+SUMIF(Export!$AL:$AL,'Bridgestone 936'!$AN20,Export!AG:AG))</f>
        <v>0.40612126629830692</v>
      </c>
      <c r="M20" s="164">
        <f>((SUMIF(Export!$AL:$AL,'Bridgestone 935'!$AN20,Export!AH:AH)+SUMIF(Export!$AL:$AL,'Bridgestone 935'!$AO20,Export!AH:AH))+(SUMIF(Export!$AL:$AL,'Bridgestone 936'!$AN20,Export!AH:AH)+SUMIF(Export!$AL:$AL,'Bridgestone 936'!$AO20,Export!AH:AH)))/(SUMIF(Export!$AL:$AL,'Bridgestone 935'!$AN20,Export!AH:AH)+SUMIF(Export!$AL:$AL,'Bridgestone 936'!$AN20,Export!AH:AH))</f>
        <v>0.40630469005087527</v>
      </c>
      <c r="N20" s="164">
        <f>((SUMIF(Export!$AL:$AL,'Bridgestone 935'!$AN20,Export!AI:AI)+SUMIF(Export!$AL:$AL,'Bridgestone 935'!$AO20,Export!AI:AI))+(SUMIF(Export!$AL:$AL,'Bridgestone 936'!$AN20,Export!AI:AI)+SUMIF(Export!$AL:$AL,'Bridgestone 936'!$AO20,Export!AI:AI)))/(SUMIF(Export!$AL:$AL,'Bridgestone 935'!$AN20,Export!AI:AI)+SUMIF(Export!$AL:$AL,'Bridgestone 936'!$AN20,Export!AI:AI))</f>
        <v>0.40673359204437165</v>
      </c>
      <c r="O20" s="164">
        <f>((SUMIF(Export!$AL:$AL,'Bridgestone 935'!$AN20,Export!AJ:AJ)+SUMIF(Export!$AL:$AL,'Bridgestone 935'!$AO20,Export!AJ:AJ))+(SUMIF(Export!$AL:$AL,'Bridgestone 936'!$AN20,Export!AJ:AJ)+SUMIF(Export!$AL:$AL,'Bridgestone 936'!$AO20,Export!AJ:AJ)))/(SUMIF(Export!$AL:$AL,'Bridgestone 935'!$AN20,Export!AJ:AJ)+SUMIF(Export!$AL:$AL,'Bridgestone 936'!$AN20,Export!AJ:AJ))</f>
        <v>0.40670683719619349</v>
      </c>
      <c r="P20" s="138">
        <f t="shared" si="18"/>
        <v>0.40446121923056683</v>
      </c>
      <c r="Q20" s="138">
        <f t="shared" si="19"/>
        <v>0.40660667552050461</v>
      </c>
      <c r="R20" s="138">
        <f t="shared" si="20"/>
        <v>0.4064408761451066</v>
      </c>
      <c r="S20" s="138">
        <f t="shared" si="21"/>
        <v>0.40658170643048014</v>
      </c>
      <c r="T20" s="179" t="e">
        <f>(SUMIFS(Export!L:L,Export!I:I,'Bridgestone 935'!$AL20,Export!E:E,'Bridgestone 935'!$AK20)+SUMIFS(Export!L:L,Export!I:I,'Bridgestone 935'!$AM20,Export!E:E,'Bridgestone 935'!$AK20)+SUMIFS(Export!L:L,Export!I:I,'Bridgestone 936'!$AL20,Export!E:E,'Bridgestone 936'!$AK20)+SUMIFS(Export!L:L,Export!I:I,'Bridgestone 936'!$AM20,Export!E:E,'Bridgestone 936'!$AK20))/(SUMIFS(Export!L:L,Export!I:I,'Bridgestone 935'!$AL20,Export!E:E,'Bridgestone 935'!$AK20)+SUMIFS(Export!L:L,Export!I:I,'Bridgestone 936'!$AL20,Export!E:E,'Bridgestone 936'!$AK20))</f>
        <v>#DIV/0!</v>
      </c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 t="e">
        <f t="shared" si="22"/>
        <v>#DIV/0!</v>
      </c>
      <c r="AG20" s="179" t="e">
        <f t="shared" si="23"/>
        <v>#DIV/0!</v>
      </c>
      <c r="AH20" s="179" t="e">
        <f t="shared" si="24"/>
        <v>#DIV/0!</v>
      </c>
      <c r="AI20" s="179" t="e">
        <f t="shared" si="25"/>
        <v>#DIV/0!</v>
      </c>
      <c r="AJ20" s="27"/>
      <c r="AK20" s="47" t="s">
        <v>966</v>
      </c>
      <c r="AL20" s="47" t="s">
        <v>940</v>
      </c>
      <c r="AS20" s="106"/>
      <c r="AT20" s="106"/>
      <c r="AU20" s="106"/>
      <c r="BA20" s="106"/>
      <c r="BB20" s="106"/>
      <c r="BC20" s="106"/>
    </row>
    <row r="21" spans="1:55" x14ac:dyDescent="0.25">
      <c r="A21" s="124" t="s">
        <v>933</v>
      </c>
      <c r="B21" s="180">
        <f>INDEX(T:AE, 21, MATCH($AI$1, T$5:AE$5, 0))</f>
        <v>0</v>
      </c>
      <c r="C21" s="164">
        <f>INDEX(D:O, 21, MATCH($AI$1, D$5:O$5, 0))</f>
        <v>0</v>
      </c>
      <c r="D21" s="164">
        <f>0</f>
        <v>0</v>
      </c>
      <c r="E21" s="164">
        <f>0</f>
        <v>0</v>
      </c>
      <c r="F21" s="164">
        <f>0</f>
        <v>0</v>
      </c>
      <c r="G21" s="164">
        <f>0</f>
        <v>0</v>
      </c>
      <c r="H21" s="164">
        <f>0</f>
        <v>0</v>
      </c>
      <c r="I21" s="164">
        <f>0</f>
        <v>0</v>
      </c>
      <c r="J21" s="164">
        <f>0</f>
        <v>0</v>
      </c>
      <c r="K21" s="164">
        <f>0</f>
        <v>0</v>
      </c>
      <c r="L21" s="164">
        <f>0</f>
        <v>0</v>
      </c>
      <c r="M21" s="164">
        <f>0</f>
        <v>0</v>
      </c>
      <c r="N21" s="164">
        <f>0</f>
        <v>0</v>
      </c>
      <c r="O21" s="164">
        <f>0</f>
        <v>0</v>
      </c>
      <c r="P21" s="138">
        <f t="shared" si="18"/>
        <v>0</v>
      </c>
      <c r="Q21" s="138">
        <f t="shared" si="19"/>
        <v>0</v>
      </c>
      <c r="R21" s="138">
        <f t="shared" si="20"/>
        <v>0</v>
      </c>
      <c r="S21" s="138">
        <f t="shared" si="21"/>
        <v>0</v>
      </c>
      <c r="T21" s="179" t="e">
        <f>(SUMIFS(Export!L:L,Export!I:I,'Bridgestone 935'!$AL21,Export!E:E,'Bridgestone 935'!$AK21)+SUMIFS(Export!L:L,Export!I:I,'Bridgestone 935'!$AM21,Export!E:E,'Bridgestone 935'!$AK21)+SUMIFS(Export!L:L,Export!I:I,'Bridgestone 936'!$AL21,Export!E:E,'Bridgestone 936'!$AK21)+SUMIFS(Export!L:L,Export!I:I,'Bridgestone 936'!$AM21,Export!E:E,'Bridgestone 936'!$AK21))/(SUMIFS(Export!L:L,Export!I:I,'Bridgestone 935'!$AL21,Export!E:E,'Bridgestone 935'!$AK21)+SUMIFS(Export!L:L,Export!I:I,'Bridgestone 936'!$AL21,Export!E:E,'Bridgestone 936'!$AK21))</f>
        <v>#DIV/0!</v>
      </c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 t="e">
        <f t="shared" si="22"/>
        <v>#DIV/0!</v>
      </c>
      <c r="AG21" s="179" t="e">
        <f t="shared" si="23"/>
        <v>#DIV/0!</v>
      </c>
      <c r="AH21" s="179" t="e">
        <f t="shared" si="24"/>
        <v>#DIV/0!</v>
      </c>
      <c r="AI21" s="179" t="e">
        <f t="shared" si="25"/>
        <v>#DIV/0!</v>
      </c>
      <c r="AJ21" s="27"/>
      <c r="AK21" s="47" t="s">
        <v>969</v>
      </c>
      <c r="AL21" s="47" t="s">
        <v>933</v>
      </c>
      <c r="AS21" s="106"/>
      <c r="AT21" s="106"/>
      <c r="AU21" s="106"/>
      <c r="BA21" s="106"/>
      <c r="BB21" s="106"/>
      <c r="BC21" s="106"/>
    </row>
    <row r="22" spans="1:55" x14ac:dyDescent="0.25">
      <c r="A22" s="124" t="s">
        <v>1209</v>
      </c>
      <c r="B22" s="180">
        <f>INDEX(T:AE, 22, MATCH($AI$1, T$5:AE$5, 0))</f>
        <v>0</v>
      </c>
      <c r="C22" s="164">
        <f>INDEX(D:O, 22, MATCH($AI$1, D$5:O$5, 0))</f>
        <v>0.40445909608272473</v>
      </c>
      <c r="D22" s="164">
        <f>((SUMIF(Export!$AL:$AL,'Bridgestone 935'!$AN16,Export!Y:Y)+SUMIF(Export!$AL:$AL,'Bridgestone 935'!$AO16,Export!Y:Y))+(SUMIF(Export!$AL:$AL,'Bridgestone 936'!$AN16,Export!Y:Y)+SUMIF(Export!$AL:$AL,'Bridgestone 936'!$AO16,Export!Y:Y))+(SUMIF(Export!$AL:$AL,'Bridgestone 935'!$AN17,Export!Y:Y)+SUMIF(Export!$AL:$AL,'Bridgestone 935'!$AO17,Export!Y:Y))+(SUMIF(Export!$AL:$AL,'Bridgestone 936'!$AN17,Export!Y:Y)+SUMIF(Export!$AL:$AL,'Bridgestone 936'!$AO17,Export!Y:Y))+(SUMIF(Export!$AL:$AL,'Bridgestone 935'!$AN20,Export!Y:Y)+SUMIF(Export!$AL:$AL,'Bridgestone 935'!$AO20,Export!Y:Y))+(SUMIF(Export!$AL:$AL,'Bridgestone 936'!$AN20,Export!Y:Y)+SUMIF(Export!$AL:$AL,'Bridgestone 936'!$AO20,Export!Y:Y)))/-D$13</f>
        <v>0.40457593797996511</v>
      </c>
      <c r="E22" s="164">
        <f>((SUMIF(Export!$AL:$AL,'Bridgestone 935'!$AN16,Export!Z:Z)+SUMIF(Export!$AL:$AL,'Bridgestone 935'!$AO16,Export!Z:Z))+(SUMIF(Export!$AL:$AL,'Bridgestone 936'!$AN16,Export!Z:Z)+SUMIF(Export!$AL:$AL,'Bridgestone 936'!$AO16,Export!Z:Z))+(SUMIF(Export!$AL:$AL,'Bridgestone 935'!$AN17,Export!Z:Z)+SUMIF(Export!$AL:$AL,'Bridgestone 935'!$AO17,Export!Z:Z))+(SUMIF(Export!$AL:$AL,'Bridgestone 936'!$AN17,Export!Z:Z)+SUMIF(Export!$AL:$AL,'Bridgestone 936'!$AO17,Export!Z:Z))+(SUMIF(Export!$AL:$AL,'Bridgestone 935'!$AN20,Export!Z:Z)+SUMIF(Export!$AL:$AL,'Bridgestone 935'!$AO20,Export!Z:Z))+(SUMIF(Export!$AL:$AL,'Bridgestone 936'!$AN20,Export!Z:Z)+SUMIF(Export!$AL:$AL,'Bridgestone 936'!$AO20,Export!Z:Z)))/-E$13</f>
        <v>0.40445909608272473</v>
      </c>
      <c r="F22" s="164">
        <f>((SUMIF(Export!$AL:$AL,'Bridgestone 935'!$AN16,Export!AA:AA)+SUMIF(Export!$AL:$AL,'Bridgestone 935'!$AO16,Export!AA:AA))+(SUMIF(Export!$AL:$AL,'Bridgestone 936'!$AN16,Export!AA:AA)+SUMIF(Export!$AL:$AL,'Bridgestone 936'!$AO16,Export!AA:AA))+(SUMIF(Export!$AL:$AL,'Bridgestone 935'!$AN17,Export!AA:AA)+SUMIF(Export!$AL:$AL,'Bridgestone 935'!$AO17,Export!AA:AA))+(SUMIF(Export!$AL:$AL,'Bridgestone 936'!$AN17,Export!AA:AA)+SUMIF(Export!$AL:$AL,'Bridgestone 936'!$AO17,Export!AA:AA))+(SUMIF(Export!$AL:$AL,'Bridgestone 935'!$AN20,Export!AA:AA)+SUMIF(Export!$AL:$AL,'Bridgestone 935'!$AO20,Export!AA:AA))+(SUMIF(Export!$AL:$AL,'Bridgestone 936'!$AN20,Export!AA:AA)+SUMIF(Export!$AL:$AL,'Bridgestone 936'!$AO20,Export!AA:AA)))/-F$13</f>
        <v>0.40434862362901064</v>
      </c>
      <c r="G22" s="164">
        <f>((SUMIF(Export!$AL:$AL,'Bridgestone 935'!$AN16,Export!AB:AB)+SUMIF(Export!$AL:$AL,'Bridgestone 935'!$AO16,Export!AB:AB))+(SUMIF(Export!$AL:$AL,'Bridgestone 936'!$AN16,Export!AB:AB)+SUMIF(Export!$AL:$AL,'Bridgestone 936'!$AO16,Export!AB:AB))+(SUMIF(Export!$AL:$AL,'Bridgestone 935'!$AN17,Export!AB:AB)+SUMIF(Export!$AL:$AL,'Bridgestone 935'!$AO17,Export!AB:AB))+(SUMIF(Export!$AL:$AL,'Bridgestone 936'!$AN17,Export!AB:AB)+SUMIF(Export!$AL:$AL,'Bridgestone 936'!$AO17,Export!AB:AB))+(SUMIF(Export!$AL:$AL,'Bridgestone 935'!$AN20,Export!AB:AB)+SUMIF(Export!$AL:$AL,'Bridgestone 935'!$AO20,Export!AB:AB))+(SUMIF(Export!$AL:$AL,'Bridgestone 936'!$AN20,Export!AB:AB)+SUMIF(Export!$AL:$AL,'Bridgestone 936'!$AO20,Export!AB:AB)))/-G$13</f>
        <v>0.40732255341972884</v>
      </c>
      <c r="H22" s="164">
        <f>((SUMIF(Export!$AL:$AL,'Bridgestone 935'!$AN16,Export!AC:AC)+SUMIF(Export!$AL:$AL,'Bridgestone 935'!$AO16,Export!AC:AC))+(SUMIF(Export!$AL:$AL,'Bridgestone 936'!$AN16,Export!AC:AC)+SUMIF(Export!$AL:$AL,'Bridgestone 936'!$AO16,Export!AC:AC))+(SUMIF(Export!$AL:$AL,'Bridgestone 935'!$AN17,Export!AC:AC)+SUMIF(Export!$AL:$AL,'Bridgestone 935'!$AO17,Export!AC:AC))+(SUMIF(Export!$AL:$AL,'Bridgestone 936'!$AN17,Export!AC:AC)+SUMIF(Export!$AL:$AL,'Bridgestone 936'!$AO17,Export!AC:AC))+(SUMIF(Export!$AL:$AL,'Bridgestone 935'!$AN20,Export!AC:AC)+SUMIF(Export!$AL:$AL,'Bridgestone 935'!$AO20,Export!AC:AC))+(SUMIF(Export!$AL:$AL,'Bridgestone 936'!$AN20,Export!AC:AC)+SUMIF(Export!$AL:$AL,'Bridgestone 936'!$AO20,Export!AC:AC)))/-H$13</f>
        <v>0.40633146934285141</v>
      </c>
      <c r="I22" s="164">
        <f>((SUMIF(Export!$AL:$AL,'Bridgestone 935'!$AN16,Export!AD:AD)+SUMIF(Export!$AL:$AL,'Bridgestone 935'!$AO16,Export!AD:AD))+(SUMIF(Export!$AL:$AL,'Bridgestone 936'!$AN16,Export!AD:AD)+SUMIF(Export!$AL:$AL,'Bridgestone 936'!$AO16,Export!AD:AD))+(SUMIF(Export!$AL:$AL,'Bridgestone 935'!$AN17,Export!AD:AD)+SUMIF(Export!$AL:$AL,'Bridgestone 935'!$AO17,Export!AD:AD))+(SUMIF(Export!$AL:$AL,'Bridgestone 936'!$AN17,Export!AD:AD)+SUMIF(Export!$AL:$AL,'Bridgestone 936'!$AO17,Export!AD:AD))+(SUMIF(Export!$AL:$AL,'Bridgestone 935'!$AN20,Export!AD:AD)+SUMIF(Export!$AL:$AL,'Bridgestone 935'!$AO20,Export!AD:AD))+(SUMIF(Export!$AL:$AL,'Bridgestone 936'!$AN20,Export!AD:AD)+SUMIF(Export!$AL:$AL,'Bridgestone 936'!$AO20,Export!AD:AD)))/-I$13</f>
        <v>0.40616600379893336</v>
      </c>
      <c r="J22" s="164">
        <f>((SUMIF(Export!$AL:$AL,'Bridgestone 935'!$AN16,Export!AE:AE)+SUMIF(Export!$AL:$AL,'Bridgestone 935'!$AO16,Export!AE:AE))+(SUMIF(Export!$AL:$AL,'Bridgestone 936'!$AN16,Export!AE:AE)+SUMIF(Export!$AL:$AL,'Bridgestone 936'!$AO16,Export!AE:AE))+(SUMIF(Export!$AL:$AL,'Bridgestone 935'!$AN17,Export!AE:AE)+SUMIF(Export!$AL:$AL,'Bridgestone 935'!$AO17,Export!AE:AE))+(SUMIF(Export!$AL:$AL,'Bridgestone 936'!$AN17,Export!AE:AE)+SUMIF(Export!$AL:$AL,'Bridgestone 936'!$AO17,Export!AE:AE))+(SUMIF(Export!$AL:$AL,'Bridgestone 935'!$AN20,Export!AE:AE)+SUMIF(Export!$AL:$AL,'Bridgestone 935'!$AO20,Export!AE:AE))+(SUMIF(Export!$AL:$AL,'Bridgestone 936'!$AN20,Export!AE:AE)+SUMIF(Export!$AL:$AL,'Bridgestone 936'!$AO20,Export!AE:AE)))/-J$13</f>
        <v>0.40642687734665339</v>
      </c>
      <c r="K22" s="164">
        <f>((SUMIF(Export!$AL:$AL,'Bridgestone 935'!$AN16,Export!AF:AF)+SUMIF(Export!$AL:$AL,'Bridgestone 935'!$AO16,Export!AF:AF))+(SUMIF(Export!$AL:$AL,'Bridgestone 936'!$AN16,Export!AF:AF)+SUMIF(Export!$AL:$AL,'Bridgestone 936'!$AO16,Export!AF:AF))+(SUMIF(Export!$AL:$AL,'Bridgestone 935'!$AN17,Export!AF:AF)+SUMIF(Export!$AL:$AL,'Bridgestone 935'!$AO17,Export!AF:AF))+(SUMIF(Export!$AL:$AL,'Bridgestone 936'!$AN17,Export!AF:AF)+SUMIF(Export!$AL:$AL,'Bridgestone 936'!$AO17,Export!AF:AF))+(SUMIF(Export!$AL:$AL,'Bridgestone 935'!$AN20,Export!AF:AF)+SUMIF(Export!$AL:$AL,'Bridgestone 935'!$AO20,Export!AF:AF))+(SUMIF(Export!$AL:$AL,'Bridgestone 936'!$AN20,Export!AF:AF)+SUMIF(Export!$AL:$AL,'Bridgestone 936'!$AO20,Export!AF:AF)))/-K$13</f>
        <v>0.40677448479035938</v>
      </c>
      <c r="L22" s="164">
        <f>((SUMIF(Export!$AL:$AL,'Bridgestone 935'!$AN16,Export!AG:AG)+SUMIF(Export!$AL:$AL,'Bridgestone 935'!$AO16,Export!AG:AG))+(SUMIF(Export!$AL:$AL,'Bridgestone 936'!$AN16,Export!AG:AG)+SUMIF(Export!$AL:$AL,'Bridgestone 936'!$AO16,Export!AG:AG))+(SUMIF(Export!$AL:$AL,'Bridgestone 935'!$AN17,Export!AG:AG)+SUMIF(Export!$AL:$AL,'Bridgestone 935'!$AO17,Export!AG:AG))+(SUMIF(Export!$AL:$AL,'Bridgestone 936'!$AN17,Export!AG:AG)+SUMIF(Export!$AL:$AL,'Bridgestone 936'!$AO17,Export!AG:AG))+(SUMIF(Export!$AL:$AL,'Bridgestone 935'!$AN20,Export!AG:AG)+SUMIF(Export!$AL:$AL,'Bridgestone 935'!$AO20,Export!AG:AG))+(SUMIF(Export!$AL:$AL,'Bridgestone 936'!$AN20,Export!AG:AG)+SUMIF(Export!$AL:$AL,'Bridgestone 936'!$AO20,Export!AG:AG)))/-L$13</f>
        <v>0.40612126629830686</v>
      </c>
      <c r="M22" s="164">
        <f>((SUMIF(Export!$AL:$AL,'Bridgestone 935'!$AN16,Export!AH:AH)+SUMIF(Export!$AL:$AL,'Bridgestone 935'!$AO16,Export!AH:AH))+(SUMIF(Export!$AL:$AL,'Bridgestone 936'!$AN16,Export!AH:AH)+SUMIF(Export!$AL:$AL,'Bridgestone 936'!$AO16,Export!AH:AH))+(SUMIF(Export!$AL:$AL,'Bridgestone 935'!$AN17,Export!AH:AH)+SUMIF(Export!$AL:$AL,'Bridgestone 935'!$AO17,Export!AH:AH))+(SUMIF(Export!$AL:$AL,'Bridgestone 936'!$AN17,Export!AH:AH)+SUMIF(Export!$AL:$AL,'Bridgestone 936'!$AO17,Export!AH:AH))+(SUMIF(Export!$AL:$AL,'Bridgestone 935'!$AN20,Export!AH:AH)+SUMIF(Export!$AL:$AL,'Bridgestone 935'!$AO20,Export!AH:AH))+(SUMIF(Export!$AL:$AL,'Bridgestone 936'!$AN20,Export!AH:AH)+SUMIF(Export!$AL:$AL,'Bridgestone 936'!$AO20,Export!AH:AH)))/-M$13</f>
        <v>0.40630469005087527</v>
      </c>
      <c r="N22" s="164">
        <f>((SUMIF(Export!$AL:$AL,'Bridgestone 935'!$AN16,Export!AI:AI)+SUMIF(Export!$AL:$AL,'Bridgestone 935'!$AO16,Export!AI:AI))+(SUMIF(Export!$AL:$AL,'Bridgestone 936'!$AN16,Export!AI:AI)+SUMIF(Export!$AL:$AL,'Bridgestone 936'!$AO16,Export!AI:AI))+(SUMIF(Export!$AL:$AL,'Bridgestone 935'!$AN17,Export!AI:AI)+SUMIF(Export!$AL:$AL,'Bridgestone 935'!$AO17,Export!AI:AI))+(SUMIF(Export!$AL:$AL,'Bridgestone 936'!$AN17,Export!AI:AI)+SUMIF(Export!$AL:$AL,'Bridgestone 936'!$AO17,Export!AI:AI))+(SUMIF(Export!$AL:$AL,'Bridgestone 935'!$AN20,Export!AI:AI)+SUMIF(Export!$AL:$AL,'Bridgestone 935'!$AO20,Export!AI:AI))+(SUMIF(Export!$AL:$AL,'Bridgestone 936'!$AN20,Export!AI:AI)+SUMIF(Export!$AL:$AL,'Bridgestone 936'!$AO20,Export!AI:AI)))/-N$13</f>
        <v>0.40673359204437165</v>
      </c>
      <c r="O22" s="164">
        <f>((SUMIF(Export!$AL:$AL,'Bridgestone 935'!$AN16,Export!AJ:AJ)+SUMIF(Export!$AL:$AL,'Bridgestone 935'!$AO16,Export!AJ:AJ))+(SUMIF(Export!$AL:$AL,'Bridgestone 936'!$AN16,Export!AJ:AJ)+SUMIF(Export!$AL:$AL,'Bridgestone 936'!$AO16,Export!AJ:AJ))+(SUMIF(Export!$AL:$AL,'Bridgestone 935'!$AN17,Export!AJ:AJ)+SUMIF(Export!$AL:$AL,'Bridgestone 935'!$AO17,Export!AJ:AJ))+(SUMIF(Export!$AL:$AL,'Bridgestone 936'!$AN17,Export!AJ:AJ)+SUMIF(Export!$AL:$AL,'Bridgestone 936'!$AO17,Export!AJ:AJ))+(SUMIF(Export!$AL:$AL,'Bridgestone 935'!$AN20,Export!AJ:AJ)+SUMIF(Export!$AL:$AL,'Bridgestone 935'!$AO20,Export!AJ:AJ))+(SUMIF(Export!$AL:$AL,'Bridgestone 936'!$AN20,Export!AJ:AJ)+SUMIF(Export!$AL:$AL,'Bridgestone 936'!$AO20,Export!AJ:AJ)))/-O$13</f>
        <v>0.40670683719619344</v>
      </c>
      <c r="P22" s="138">
        <f t="shared" si="18"/>
        <v>0.40446121923056683</v>
      </c>
      <c r="Q22" s="138">
        <f t="shared" si="19"/>
        <v>0.4066066755205045</v>
      </c>
      <c r="R22" s="138">
        <f t="shared" si="20"/>
        <v>0.40644087614510654</v>
      </c>
      <c r="S22" s="138">
        <f t="shared" si="21"/>
        <v>0.40658170643048014</v>
      </c>
      <c r="T22" s="245" t="e">
        <f>(SUMIFS(Export!L:L,Export!I:I,'Bridgestone 935'!$AL16,Export!E:E,'Bridgestone 935'!$AK16)+SUMIFS(Export!L:L,Export!I:I,'Bridgestone 935'!$AM16,Export!E:E,'Bridgestone 935'!$AK16)+SUMIFS(Export!L:L,Export!I:I,'Bridgestone 936'!$AL16,Export!E:E,'Bridgestone 936'!$AK16)+SUMIFS(Export!L:L,Export!I:I,'Bridgestone 936'!$AM16,Export!E:E,'Bridgestone 936'!$AK16))+(SUMIFS(Export!L:L,Export!I:I,'Bridgestone 935'!$AL17,Export!E:E,'Bridgestone 935'!$AK17)+SUMIFS(Export!L:L,Export!I:I,'Bridgestone 935'!$AM17,Export!E:E,'Bridgestone 935'!$AK17)+SUMIFS(Export!L:L,Export!I:I,'Bridgestone 936'!$AL17,Export!E:E,'Bridgestone 936'!$AK17)+SUMIFS(Export!L:L,Export!I:I,'Bridgestone 936'!$AM17,Export!E:E,'Bridgestone 936'!$AK17))+(SUMIFS(Export!L:L,Export!I:I,'Bridgestone 935'!$AL18,Export!E:E,'Bridgestone 935'!$AK18)+SUMIFS(Export!L:L,Export!I:I,'Bridgestone 935'!$AM18,Export!E:E,'Bridgestone 935'!$AK18)+SUMIFS(Export!L:L,Export!I:I,'Bridgestone 936'!$AL18,Export!E:E,'Bridgestone 936'!$AK18)+SUMIFS(Export!L:L,Export!I:I,'Bridgestone 936'!$AM18,Export!E:E,'Bridgestone 936'!$AK18))+(SUMIFS(Export!L:L,Export!I:I,'Bridgestone 935'!$AL19,Export!E:E,'Bridgestone 935'!$AK19)+SUMIFS(Export!L:L,Export!I:I,'Bridgestone 935'!$AM19,Export!E:E,'Bridgestone 935'!$AK19)+SUMIFS(Export!L:L,Export!I:I,'Bridgestone 936'!$AL19,Export!E:E,'Bridgestone 936'!$AK19)+SUMIFS(Export!L:L,Export!I:I,'Bridgestone 936'!$AM19,Export!E:E,'Bridgestone 936'!$AK19))+(SUMIFS(Export!L:L,Export!I:I,'Bridgestone 935'!$AL20,Export!E:E,'Bridgestone 935'!$AK20)+SUMIFS(Export!L:L,Export!I:I,'Bridgestone 935'!$AM20,Export!E:E,'Bridgestone 935'!$AK20)+SUMIFS(Export!L:L,Export!I:I,'Bridgestone 936'!$AL20,Export!E:E,'Bridgestone 936'!$AK20)+SUMIFS(Export!L:L,Export!I:I,'Bridgestone 936'!$AM20,Export!E:E,'Bridgestone 936'!$AK20))+(SUMIFS(Export!L:L,Export!I:I,'Bridgestone 935'!$AL21,Export!E:E,'Bridgestone 935'!$AK21)+SUMIFS(Export!L:L,Export!I:I,'Bridgestone 935'!$AM21,Export!E:E,'Bridgestone 935'!$AK21)+SUMIFS(Export!L:L,Export!I:I,'Bridgestone 936'!$AL21,Export!E:E,'Bridgestone 936'!$AK21)+SUMIFS(Export!L:L,Export!I:I,'Bridgestone 936'!$AM21,Export!E:E,'Bridgestone 936'!$AK21))/T13</f>
        <v>#DIV/0!</v>
      </c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 t="e">
        <f t="shared" si="22"/>
        <v>#DIV/0!</v>
      </c>
      <c r="AG22" s="179" t="e">
        <f t="shared" si="23"/>
        <v>#DIV/0!</v>
      </c>
      <c r="AH22" s="179" t="e">
        <f t="shared" si="24"/>
        <v>#DIV/0!</v>
      </c>
      <c r="AI22" s="179" t="e">
        <f t="shared" si="25"/>
        <v>#DIV/0!</v>
      </c>
      <c r="AJ22" s="27"/>
      <c r="AS22" s="106"/>
      <c r="AT22" s="106"/>
      <c r="AU22" s="106"/>
      <c r="BA22" s="106"/>
      <c r="BB22" s="106"/>
      <c r="BC22" s="106"/>
    </row>
    <row r="23" spans="1:55" x14ac:dyDescent="0.25">
      <c r="A23" s="124" t="s">
        <v>955</v>
      </c>
      <c r="B23" s="178">
        <f>INDEX(T:AE, 23, MATCH($AI$1, T$5:AE$5, 0))</f>
        <v>0</v>
      </c>
      <c r="C23" s="160">
        <f>INDEX(D:O, 23, MATCH($AI$1, D$5:O$5, 0))</f>
        <v>0</v>
      </c>
      <c r="D23" s="160">
        <f>'Bridgestone 935'!D23+'Bridgestone 936'!D23</f>
        <v>0</v>
      </c>
      <c r="E23" s="160">
        <f>'Bridgestone 935'!E23+'Bridgestone 936'!E23</f>
        <v>0</v>
      </c>
      <c r="F23" s="160">
        <f>'Bridgestone 935'!F23+'Bridgestone 936'!F23</f>
        <v>0</v>
      </c>
      <c r="G23" s="160">
        <f>'Bridgestone 935'!G23+'Bridgestone 936'!G23</f>
        <v>0</v>
      </c>
      <c r="H23" s="160">
        <f>'Bridgestone 935'!H23+'Bridgestone 936'!H23</f>
        <v>0</v>
      </c>
      <c r="I23" s="160">
        <f>'Bridgestone 935'!I23+'Bridgestone 936'!I23</f>
        <v>0</v>
      </c>
      <c r="J23" s="160">
        <f>'Bridgestone 935'!J23+'Bridgestone 936'!J23</f>
        <v>0</v>
      </c>
      <c r="K23" s="160">
        <f>'Bridgestone 935'!K23+'Bridgestone 936'!K23</f>
        <v>0</v>
      </c>
      <c r="L23" s="160">
        <f>'Bridgestone 935'!L23+'Bridgestone 936'!L23</f>
        <v>0</v>
      </c>
      <c r="M23" s="160">
        <f>'Bridgestone 935'!M23+'Bridgestone 936'!M23</f>
        <v>0</v>
      </c>
      <c r="N23" s="160">
        <f>'Bridgestone 935'!N23+'Bridgestone 936'!N23</f>
        <v>0</v>
      </c>
      <c r="O23" s="160">
        <f>'Bridgestone 935'!O23+'Bridgestone 936'!O23</f>
        <v>0</v>
      </c>
      <c r="P23" s="160">
        <f t="shared" ref="P23:P30" si="26">D23+E23+F23</f>
        <v>0</v>
      </c>
      <c r="Q23" s="160">
        <f t="shared" ref="Q23:Q30" si="27">G23+H23+I23</f>
        <v>0</v>
      </c>
      <c r="R23" s="160">
        <f t="shared" ref="R23:R30" si="28">J23+K23+L23</f>
        <v>0</v>
      </c>
      <c r="S23" s="160">
        <f t="shared" ref="S23:S30" si="29">M23+N23+O23</f>
        <v>0</v>
      </c>
      <c r="T23" s="178">
        <f>+SUMIFS(Export!L:L,Export!I:I,'Bridgestone 935'!$AL23,Export!E:E,'Bridgestone 935'!$AK23)+SUMIFS(Export!L:L,Export!I:I,'Bridgestone 936'!$AL23,Export!E:E,'Bridgestone 936'!$AK23)</f>
        <v>0</v>
      </c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>
        <f t="shared" ref="AF23:AF30" si="30">T23+U23+V23</f>
        <v>0</v>
      </c>
      <c r="AG23" s="178">
        <f t="shared" ref="AG23:AG30" si="31">W23+X23+Y23</f>
        <v>0</v>
      </c>
      <c r="AH23" s="178">
        <f t="shared" ref="AH23:AH30" si="32">Z23+AA23+AB23</f>
        <v>0</v>
      </c>
      <c r="AI23" s="178">
        <f t="shared" ref="AI23:AI30" si="33">AC23+AD23+AE23</f>
        <v>0</v>
      </c>
      <c r="AJ23" s="27"/>
      <c r="AK23" s="47" t="s">
        <v>955</v>
      </c>
      <c r="AS23" s="106"/>
      <c r="AT23" s="106"/>
      <c r="AU23" s="106"/>
      <c r="BA23" s="106"/>
      <c r="BB23" s="106"/>
      <c r="BC23" s="106"/>
    </row>
    <row r="24" spans="1:55" x14ac:dyDescent="0.25">
      <c r="A24" s="131" t="s">
        <v>1210</v>
      </c>
      <c r="B24" s="177">
        <f>INDEX(T:AE, 24, MATCH($AI$1, T$5:AE$5, 0))</f>
        <v>0</v>
      </c>
      <c r="C24" s="163">
        <f>INDEX(D:O, 24, MATCH($AI$1, D$5:O$5, 0))</f>
        <v>82914.114696958568</v>
      </c>
      <c r="D24" s="163">
        <f>'Bridgestone 935'!D24+'Bridgestone 936'!D24</f>
        <v>67968.757580634134</v>
      </c>
      <c r="E24" s="163">
        <f>'Bridgestone 935'!E24+'Bridgestone 936'!E24</f>
        <v>82914.114696958568</v>
      </c>
      <c r="F24" s="163">
        <f>'Bridgestone 935'!F24+'Bridgestone 936'!F24</f>
        <v>79656.67885491511</v>
      </c>
      <c r="G24" s="163">
        <f>'Bridgestone 935'!G24+'Bridgestone 936'!G24</f>
        <v>87167.026431821971</v>
      </c>
      <c r="H24" s="163">
        <f>'Bridgestone 935'!H24+'Bridgestone 936'!H24</f>
        <v>99551.209988998598</v>
      </c>
      <c r="I24" s="163">
        <f>'Bridgestone 935'!I24+'Bridgestone 936'!I24</f>
        <v>99916.836934537598</v>
      </c>
      <c r="J24" s="163">
        <f>'Bridgestone 935'!J24+'Bridgestone 936'!J24</f>
        <v>100387.43870462339</v>
      </c>
      <c r="K24" s="163">
        <f>'Bridgestone 935'!K24+'Bridgestone 936'!K24</f>
        <v>109829.11089339707</v>
      </c>
      <c r="L24" s="163">
        <f>'Bridgestone 935'!L24+'Bridgestone 936'!L24</f>
        <v>100718.0740419801</v>
      </c>
      <c r="M24" s="163">
        <f>'Bridgestone 935'!M24+'Bridgestone 936'!M24</f>
        <v>97513.12561221006</v>
      </c>
      <c r="N24" s="163">
        <f>'Bridgestone 935'!N24+'Bridgestone 936'!N24</f>
        <v>83787.119961140546</v>
      </c>
      <c r="O24" s="163">
        <f>'Bridgestone 935'!O24+'Bridgestone 936'!O24</f>
        <v>111030.96655456081</v>
      </c>
      <c r="P24" s="163">
        <f t="shared" si="26"/>
        <v>230539.55113250783</v>
      </c>
      <c r="Q24" s="163">
        <f t="shared" si="27"/>
        <v>286635.07335535821</v>
      </c>
      <c r="R24" s="163">
        <f t="shared" si="28"/>
        <v>310934.62364000053</v>
      </c>
      <c r="S24" s="163">
        <f t="shared" si="29"/>
        <v>292331.21212791139</v>
      </c>
      <c r="T24" s="177">
        <f>(SUMIFS(Export!L:L,Export!I:I,'Bridgestone 935'!$AL16,Export!E:E,'Bridgestone 935'!$AK16)+SUMIFS(Export!L:L,Export!I:I,'Bridgestone 935'!$AM16,Export!E:E,'Bridgestone 935'!$AK16)+SUMIFS(Export!L:L,Export!I:I,'Bridgestone 936'!$AL16,Export!E:E,'Bridgestone 936'!$AK16)+SUMIFS(Export!L:L,Export!I:I,'Bridgestone 936'!$AM16,Export!E:E,'Bridgestone 936'!$AK16))+(SUMIFS(Export!L:L,Export!I:I,'Bridgestone 935'!$AL17,Export!E:E,'Bridgestone 935'!$AK17)+SUMIFS(Export!L:L,Export!I:I,'Bridgestone 935'!$AM17,Export!E:E,'Bridgestone 935'!$AK17)+SUMIFS(Export!L:L,Export!I:I,'Bridgestone 936'!$AL17,Export!E:E,'Bridgestone 936'!$AK17)+SUMIFS(Export!L:L,Export!I:I,'Bridgestone 936'!$AM17,Export!E:E,'Bridgestone 936'!$AK17))+(SUMIFS(Export!L:L,Export!I:I,'Bridgestone 935'!$AL18,Export!E:E,'Bridgestone 935'!$AK18)+SUMIFS(Export!L:L,Export!I:I,'Bridgestone 935'!$AM18,Export!E:E,'Bridgestone 935'!$AK18)+SUMIFS(Export!L:L,Export!I:I,'Bridgestone 936'!$AL18,Export!E:E,'Bridgestone 936'!$AK18)+SUMIFS(Export!L:L,Export!I:I,'Bridgestone 936'!$AM18,Export!E:E,'Bridgestone 936'!$AK18))+(SUMIFS(Export!L:L,Export!I:I,'Bridgestone 935'!$AL19,Export!E:E,'Bridgestone 935'!$AK19)+SUMIFS(Export!L:L,Export!I:I,'Bridgestone 935'!$AM19,Export!E:E,'Bridgestone 935'!$AK19)+SUMIFS(Export!L:L,Export!I:I,'Bridgestone 936'!$AL19,Export!E:E,'Bridgestone 936'!$AK19)+SUMIFS(Export!L:L,Export!I:I,'Bridgestone 936'!$AM19,Export!E:E,'Bridgestone 936'!$AK19))+(SUMIFS(Export!L:L,Export!I:I,'Bridgestone 935'!$AL20,Export!E:E,'Bridgestone 935'!$AK20)+SUMIFS(Export!L:L,Export!I:I,'Bridgestone 935'!$AM20,Export!E:E,'Bridgestone 935'!$AK20)+SUMIFS(Export!L:L,Export!I:I,'Bridgestone 936'!$AL20,Export!E:E,'Bridgestone 936'!$AK20)+SUMIFS(Export!L:L,Export!I:I,'Bridgestone 936'!$AM20,Export!E:E,'Bridgestone 936'!$AK20))+(SUMIFS(Export!L:L,Export!I:I,'Bridgestone 935'!$AL21,Export!E:E,'Bridgestone 935'!$AK21)+SUMIFS(Export!L:L,Export!I:I,'Bridgestone 935'!$AM21,Export!E:E,'Bridgestone 935'!$AK21)+SUMIFS(Export!L:L,Export!I:I,'Bridgestone 936'!$AL21,Export!E:E,'Bridgestone 936'!$AK21)+SUMIFS(Export!L:L,Export!I:I,'Bridgestone 936'!$AM21,Export!E:E,'Bridgestone 936'!$AK21))+T23</f>
        <v>0</v>
      </c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>
        <f t="shared" si="30"/>
        <v>0</v>
      </c>
      <c r="AG24" s="177">
        <f t="shared" si="31"/>
        <v>0</v>
      </c>
      <c r="AH24" s="177">
        <f t="shared" si="32"/>
        <v>0</v>
      </c>
      <c r="AI24" s="177">
        <f t="shared" si="33"/>
        <v>0</v>
      </c>
      <c r="AJ24" s="27"/>
      <c r="AS24" s="106"/>
      <c r="AT24" s="106"/>
      <c r="AU24" s="106"/>
      <c r="BA24" s="106"/>
      <c r="BB24" s="106"/>
      <c r="BC24" s="106"/>
    </row>
    <row r="25" spans="1:55" x14ac:dyDescent="0.25">
      <c r="A25" s="124" t="s">
        <v>1211</v>
      </c>
      <c r="B25" s="180">
        <f>INDEX(T:AE, 25, MATCH($AI$1, T$5:AE$5, 0))</f>
        <v>0</v>
      </c>
      <c r="C25" s="164">
        <f>INDEX(D:O, 25, MATCH($AI$1, D$5:O$5, 0))</f>
        <v>0.40445909608272473</v>
      </c>
      <c r="D25" s="164">
        <f>D24/D13</f>
        <v>0.40457593797996511</v>
      </c>
      <c r="E25" s="164">
        <f t="shared" ref="E25:O25" si="34">E24/E13</f>
        <v>0.40445909608272473</v>
      </c>
      <c r="F25" s="164">
        <f t="shared" si="34"/>
        <v>0.40434862362901069</v>
      </c>
      <c r="G25" s="164">
        <f t="shared" si="34"/>
        <v>0.40732255341972884</v>
      </c>
      <c r="H25" s="164">
        <f t="shared" si="34"/>
        <v>0.40633146934285141</v>
      </c>
      <c r="I25" s="164">
        <f t="shared" si="34"/>
        <v>0.40616600379893331</v>
      </c>
      <c r="J25" s="164">
        <f t="shared" si="34"/>
        <v>0.40642687734665339</v>
      </c>
      <c r="K25" s="164">
        <f t="shared" si="34"/>
        <v>0.40677448479035949</v>
      </c>
      <c r="L25" s="164">
        <f t="shared" si="34"/>
        <v>0.40612126629830686</v>
      </c>
      <c r="M25" s="164">
        <f t="shared" si="34"/>
        <v>0.40630469005087527</v>
      </c>
      <c r="N25" s="164">
        <f t="shared" si="34"/>
        <v>0.40673359204437159</v>
      </c>
      <c r="O25" s="164">
        <f t="shared" si="34"/>
        <v>0.40670683719619344</v>
      </c>
      <c r="P25" s="164">
        <f t="shared" si="26"/>
        <v>1.2133836576917005</v>
      </c>
      <c r="Q25" s="164">
        <f t="shared" si="27"/>
        <v>1.2198200265615136</v>
      </c>
      <c r="R25" s="164">
        <f t="shared" si="28"/>
        <v>1.2193226284353198</v>
      </c>
      <c r="S25" s="164">
        <f t="shared" si="29"/>
        <v>1.2197451192914404</v>
      </c>
      <c r="T25" s="180" t="e">
        <f>T24/T13</f>
        <v>#DIV/0!</v>
      </c>
      <c r="U25" s="180"/>
      <c r="V25" s="180"/>
      <c r="W25" s="180"/>
      <c r="X25" s="180"/>
      <c r="Y25" s="180"/>
      <c r="Z25" s="180"/>
      <c r="AA25" s="180"/>
      <c r="AB25" s="180"/>
      <c r="AC25" s="180"/>
      <c r="AD25" s="180"/>
      <c r="AE25" s="180"/>
      <c r="AF25" s="180" t="e">
        <f t="shared" si="30"/>
        <v>#DIV/0!</v>
      </c>
      <c r="AG25" s="180">
        <f t="shared" si="31"/>
        <v>0</v>
      </c>
      <c r="AH25" s="180">
        <f t="shared" si="32"/>
        <v>0</v>
      </c>
      <c r="AI25" s="180">
        <f t="shared" si="33"/>
        <v>0</v>
      </c>
      <c r="AJ25" s="101"/>
      <c r="AS25" s="106"/>
      <c r="AT25" s="106"/>
      <c r="AU25" s="106"/>
      <c r="BA25" s="106"/>
      <c r="BB25" s="106"/>
      <c r="BC25" s="106"/>
    </row>
    <row r="26" spans="1:55" x14ac:dyDescent="0.25">
      <c r="A26" s="124" t="s">
        <v>960</v>
      </c>
      <c r="B26" s="180">
        <f>INDEX(T:AE, 26, MATCH($AI$1, T$5:AE$5, 0))</f>
        <v>0</v>
      </c>
      <c r="C26" s="164">
        <f>INDEX(D:O, 26, MATCH($AI$1, D$5:O$5, 0))</f>
        <v>0.22345848880114108</v>
      </c>
      <c r="D26" s="164">
        <f>(SUMIF(Export!$AL:$AL,'Bridgestone 935'!$AN26,Export!Y:Y)+SUMIF(Export!$AL:$AL,'Bridgestone 936'!$AN26,Export!Y:Y))/Bridgestone!D$13</f>
        <v>0.27267256073948765</v>
      </c>
      <c r="E26" s="164">
        <f>(SUMIF(Export!$AL:$AL,'Bridgestone 935'!$AN26,Export!Z:Z)+SUMIF(Export!$AL:$AL,'Bridgestone 936'!$AN26,Export!Z:Z))/Bridgestone!E$13</f>
        <v>0.22345848880114108</v>
      </c>
      <c r="F26" s="164">
        <f>(SUMIF(Export!$AL:$AL,'Bridgestone 935'!$AN26,Export!AA:AA)+SUMIF(Export!$AL:$AL,'Bridgestone 936'!$AN26,Export!AA:AA))/Bridgestone!F$13</f>
        <v>0.23253294519915696</v>
      </c>
      <c r="G26" s="164">
        <f>(SUMIF(Export!$AL:$AL,'Bridgestone 935'!$AN26,Export!AB:AB)+SUMIF(Export!$AL:$AL,'Bridgestone 936'!$AN26,Export!AB:AB))/Bridgestone!G$13</f>
        <v>0.21406070188894358</v>
      </c>
      <c r="H26" s="164">
        <f>(SUMIF(Export!$AL:$AL,'Bridgestone 935'!$AN26,Export!AC:AC)+SUMIF(Export!$AL:$AL,'Bridgestone 936'!$AN26,Export!AC:AC))/Bridgestone!H$13</f>
        <v>0.18697547022136296</v>
      </c>
      <c r="I26" s="164">
        <f>(SUMIF(Export!$AL:$AL,'Bridgestone 935'!$AN26,Export!AD:AD)+SUMIF(Export!$AL:$AL,'Bridgestone 936'!$AN26,Export!AD:AD))/Bridgestone!I$13</f>
        <v>0.18621540733428424</v>
      </c>
      <c r="J26" s="164">
        <f>(SUMIF(Export!$AL:$AL,'Bridgestone 935'!$AN26,Export!AE:AE)+SUMIF(Export!$AL:$AL,'Bridgestone 936'!$AN26,Export!AE:AE))/Bridgestone!J$13</f>
        <v>0.18546149880256649</v>
      </c>
      <c r="K26" s="164">
        <f>(SUMIF(Export!$AL:$AL,'Bridgestone 935'!$AN26,Export!AF:AF)+SUMIF(Export!$AL:$AL,'Bridgestone 936'!$AN26,Export!AF:AF))/Bridgestone!K$13</f>
        <v>0.16966292668234786</v>
      </c>
      <c r="L26" s="164">
        <f>(SUMIF(Export!$AL:$AL,'Bridgestone 935'!$AN26,Export!AG:AG)+SUMIF(Export!$AL:$AL,'Bridgestone 936'!$AN26,Export!AG:AG))/Bridgestone!L$13</f>
        <v>0.1847136701783626</v>
      </c>
      <c r="M26" s="164">
        <f>(SUMIF(Export!$AL:$AL,'Bridgestone 935'!$AN26,Export!AH:AH)+SUMIF(Export!$AL:$AL,'Bridgestone 936'!$AN26,Export!AH:AH))/Bridgestone!M$13</f>
        <v>0.19087079251764136</v>
      </c>
      <c r="N26" s="164">
        <f>(SUMIF(Export!$AL:$AL,'Bridgestone 935'!$AN26,Export!AI:AI)+SUMIF(Export!$AL:$AL,'Bridgestone 936'!$AN26,Export!AI:AI))/Bridgestone!N$13</f>
        <v>0.22237373885550449</v>
      </c>
      <c r="O26" s="164">
        <f>(SUMIF(Export!$AL:$AL,'Bridgestone 935'!$AN26,Export!AJ:AJ)+SUMIF(Export!$AL:$AL,'Bridgestone 936'!$AN26,Export!AJ:AJ))/Bridgestone!O$13</f>
        <v>0.16779849891660778</v>
      </c>
      <c r="P26" s="164">
        <f t="shared" si="26"/>
        <v>0.72866399473978571</v>
      </c>
      <c r="Q26" s="164">
        <f t="shared" si="27"/>
        <v>0.58725157944459072</v>
      </c>
      <c r="R26" s="164">
        <f t="shared" si="28"/>
        <v>0.5398380956632769</v>
      </c>
      <c r="S26" s="164">
        <f t="shared" si="29"/>
        <v>0.58104303028975368</v>
      </c>
      <c r="T26" s="252" t="e">
        <f>+(SUMIFS(Export!L:L,Export!I:I,'Bridgestone 935'!$AL26,Export!E:E,'Bridgestone 935'!$AK26)+SUMIFS(Export!L:L,Export!I:I,'Bridgestone 936'!$AL26,Export!E:E,'Bridgestone 936'!$AK26))/T$13</f>
        <v>#DIV/0!</v>
      </c>
      <c r="U26" s="180"/>
      <c r="V26" s="180"/>
      <c r="W26" s="180"/>
      <c r="X26" s="180"/>
      <c r="Y26" s="180"/>
      <c r="Z26" s="180"/>
      <c r="AA26" s="180"/>
      <c r="AB26" s="180"/>
      <c r="AC26" s="180"/>
      <c r="AD26" s="180"/>
      <c r="AE26" s="180"/>
      <c r="AF26" s="180" t="e">
        <f t="shared" si="30"/>
        <v>#DIV/0!</v>
      </c>
      <c r="AG26" s="180">
        <f t="shared" si="31"/>
        <v>0</v>
      </c>
      <c r="AH26" s="180">
        <f t="shared" si="32"/>
        <v>0</v>
      </c>
      <c r="AI26" s="180">
        <f t="shared" si="33"/>
        <v>0</v>
      </c>
      <c r="AJ26" s="27"/>
      <c r="AK26" s="47" t="s">
        <v>1007</v>
      </c>
      <c r="AS26" s="106"/>
      <c r="AT26" s="106"/>
      <c r="AU26" s="106"/>
      <c r="BA26" s="106"/>
      <c r="BB26" s="106"/>
      <c r="BC26" s="106"/>
    </row>
    <row r="27" spans="1:55" x14ac:dyDescent="0.25">
      <c r="A27" s="124" t="s">
        <v>930</v>
      </c>
      <c r="B27" s="180">
        <f>INDEX(T:AE, 27, MATCH($AI$1, T$5:AE$5, 0))</f>
        <v>0</v>
      </c>
      <c r="C27" s="164">
        <f>INDEX(D:O, 27, MATCH($AI$1, D$5:O$5, 0))</f>
        <v>0</v>
      </c>
      <c r="D27" s="164">
        <f>0</f>
        <v>0</v>
      </c>
      <c r="E27" s="164">
        <f>0</f>
        <v>0</v>
      </c>
      <c r="F27" s="164">
        <f>0</f>
        <v>0</v>
      </c>
      <c r="G27" s="164">
        <f>0</f>
        <v>0</v>
      </c>
      <c r="H27" s="164">
        <f>0</f>
        <v>0</v>
      </c>
      <c r="I27" s="164">
        <f>0</f>
        <v>0</v>
      </c>
      <c r="J27" s="164">
        <f>0</f>
        <v>0</v>
      </c>
      <c r="K27" s="164">
        <f>0</f>
        <v>0</v>
      </c>
      <c r="L27" s="164">
        <f>0</f>
        <v>0</v>
      </c>
      <c r="M27" s="164">
        <f>0</f>
        <v>0</v>
      </c>
      <c r="N27" s="164">
        <f>0</f>
        <v>0</v>
      </c>
      <c r="O27" s="164">
        <f>0</f>
        <v>0</v>
      </c>
      <c r="P27" s="164">
        <f t="shared" si="26"/>
        <v>0</v>
      </c>
      <c r="Q27" s="164">
        <f t="shared" si="27"/>
        <v>0</v>
      </c>
      <c r="R27" s="164">
        <f t="shared" si="28"/>
        <v>0</v>
      </c>
      <c r="S27" s="164">
        <f t="shared" si="29"/>
        <v>0</v>
      </c>
      <c r="T27" s="252" t="e">
        <f>+(SUMIFS(Export!L:L,Export!I:I,'Bridgestone 935'!$AL27,Export!E:E,'Bridgestone 935'!$AK27)+SUMIFS(Export!L:L,Export!I:I,'Bridgestone 936'!$AL27,Export!E:E,'Bridgestone 936'!$AK27))/T$13</f>
        <v>#DIV/0!</v>
      </c>
      <c r="U27" s="180"/>
      <c r="V27" s="180"/>
      <c r="W27" s="180"/>
      <c r="X27" s="180"/>
      <c r="Y27" s="180"/>
      <c r="Z27" s="180"/>
      <c r="AA27" s="180"/>
      <c r="AB27" s="180"/>
      <c r="AC27" s="180"/>
      <c r="AD27" s="180"/>
      <c r="AE27" s="180"/>
      <c r="AF27" s="180" t="e">
        <f t="shared" si="30"/>
        <v>#DIV/0!</v>
      </c>
      <c r="AG27" s="180">
        <f t="shared" si="31"/>
        <v>0</v>
      </c>
      <c r="AH27" s="180">
        <f t="shared" si="32"/>
        <v>0</v>
      </c>
      <c r="AI27" s="180">
        <f t="shared" si="33"/>
        <v>0</v>
      </c>
      <c r="AJ27" s="27"/>
      <c r="AK27" s="47" t="s">
        <v>930</v>
      </c>
      <c r="AS27" s="106"/>
      <c r="AT27" s="106"/>
      <c r="AU27" s="106"/>
      <c r="BA27" s="106"/>
      <c r="BB27" s="106"/>
      <c r="BC27" s="106"/>
    </row>
    <row r="28" spans="1:55" x14ac:dyDescent="0.25">
      <c r="A28" s="124" t="s">
        <v>1212</v>
      </c>
      <c r="B28" s="180">
        <f>INDEX(T:AE, 28, MATCH($AI$1, T$5:AE$5, 0))</f>
        <v>0</v>
      </c>
      <c r="C28" s="164">
        <f>INDEX(D:O, 28, MATCH($AI$1, D$5:O$5, 0))</f>
        <v>0.22345848880114108</v>
      </c>
      <c r="D28" s="164">
        <f>D26+D27</f>
        <v>0.27267256073948765</v>
      </c>
      <c r="E28" s="164">
        <f t="shared" ref="E28:O28" si="35">E26+E27</f>
        <v>0.22345848880114108</v>
      </c>
      <c r="F28" s="164">
        <f t="shared" si="35"/>
        <v>0.23253294519915696</v>
      </c>
      <c r="G28" s="164">
        <f t="shared" si="35"/>
        <v>0.21406070188894358</v>
      </c>
      <c r="H28" s="164">
        <f t="shared" si="35"/>
        <v>0.18697547022136296</v>
      </c>
      <c r="I28" s="164">
        <f t="shared" si="35"/>
        <v>0.18621540733428424</v>
      </c>
      <c r="J28" s="164">
        <f t="shared" si="35"/>
        <v>0.18546149880256649</v>
      </c>
      <c r="K28" s="164">
        <f t="shared" si="35"/>
        <v>0.16966292668234786</v>
      </c>
      <c r="L28" s="164">
        <f t="shared" si="35"/>
        <v>0.1847136701783626</v>
      </c>
      <c r="M28" s="164">
        <f t="shared" si="35"/>
        <v>0.19087079251764136</v>
      </c>
      <c r="N28" s="164">
        <f t="shared" si="35"/>
        <v>0.22237373885550449</v>
      </c>
      <c r="O28" s="164">
        <f t="shared" si="35"/>
        <v>0.16779849891660778</v>
      </c>
      <c r="P28" s="164">
        <f t="shared" si="26"/>
        <v>0.72866399473978571</v>
      </c>
      <c r="Q28" s="164">
        <f t="shared" si="27"/>
        <v>0.58725157944459072</v>
      </c>
      <c r="R28" s="164">
        <f t="shared" si="28"/>
        <v>0.5398380956632769</v>
      </c>
      <c r="S28" s="164">
        <f t="shared" si="29"/>
        <v>0.58104303028975368</v>
      </c>
      <c r="T28" s="180" t="e">
        <f>T26+T27</f>
        <v>#DIV/0!</v>
      </c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 t="e">
        <f t="shared" si="30"/>
        <v>#DIV/0!</v>
      </c>
      <c r="AG28" s="180">
        <f t="shared" si="31"/>
        <v>0</v>
      </c>
      <c r="AH28" s="180">
        <f t="shared" si="32"/>
        <v>0</v>
      </c>
      <c r="AI28" s="180">
        <f t="shared" si="33"/>
        <v>0</v>
      </c>
      <c r="AJ28" s="27"/>
      <c r="AS28" s="106"/>
      <c r="AT28" s="106"/>
      <c r="AU28" s="106"/>
      <c r="BA28" s="106"/>
      <c r="BB28" s="106"/>
      <c r="BC28" s="106"/>
    </row>
    <row r="29" spans="1:55" x14ac:dyDescent="0.25">
      <c r="A29" s="124" t="s">
        <v>1213</v>
      </c>
      <c r="B29" s="180">
        <f>INDEX(T:AE, 29, MATCH($AI$1, T$5:AE$5, 0))</f>
        <v>0</v>
      </c>
      <c r="C29" s="164">
        <f>INDEX(D:O, 29, MATCH($AI$1, D$5:O$5, 0))</f>
        <v>0.18100060728158365</v>
      </c>
      <c r="D29" s="164">
        <f>D25-D28</f>
        <v>0.13190337724047746</v>
      </c>
      <c r="E29" s="164">
        <f t="shared" ref="E29:O29" si="36">E25-E28</f>
        <v>0.18100060728158365</v>
      </c>
      <c r="F29" s="164">
        <f t="shared" si="36"/>
        <v>0.17181567842985374</v>
      </c>
      <c r="G29" s="164">
        <f t="shared" si="36"/>
        <v>0.19326185153078526</v>
      </c>
      <c r="H29" s="164">
        <f t="shared" si="36"/>
        <v>0.21935599912148845</v>
      </c>
      <c r="I29" s="164">
        <f t="shared" si="36"/>
        <v>0.21995059646464907</v>
      </c>
      <c r="J29" s="164">
        <f t="shared" si="36"/>
        <v>0.2209653785440869</v>
      </c>
      <c r="K29" s="164">
        <f t="shared" si="36"/>
        <v>0.23711155810801163</v>
      </c>
      <c r="L29" s="164">
        <f t="shared" si="36"/>
        <v>0.22140759611994426</v>
      </c>
      <c r="M29" s="164">
        <f t="shared" si="36"/>
        <v>0.21543389753323391</v>
      </c>
      <c r="N29" s="164">
        <f t="shared" si="36"/>
        <v>0.18435985318886711</v>
      </c>
      <c r="O29" s="164">
        <f t="shared" si="36"/>
        <v>0.23890833827958566</v>
      </c>
      <c r="P29" s="164">
        <f t="shared" si="26"/>
        <v>0.48471966295191488</v>
      </c>
      <c r="Q29" s="164">
        <f t="shared" si="27"/>
        <v>0.63256844711692284</v>
      </c>
      <c r="R29" s="164">
        <f t="shared" si="28"/>
        <v>0.67948453277204279</v>
      </c>
      <c r="S29" s="164">
        <f t="shared" si="29"/>
        <v>0.63870208900168668</v>
      </c>
      <c r="T29" s="180" t="e">
        <f>T25-T28</f>
        <v>#DIV/0!</v>
      </c>
      <c r="U29" s="180"/>
      <c r="V29" s="180"/>
      <c r="W29" s="180"/>
      <c r="X29" s="180"/>
      <c r="Y29" s="180"/>
      <c r="Z29" s="180"/>
      <c r="AA29" s="180"/>
      <c r="AB29" s="180"/>
      <c r="AC29" s="180"/>
      <c r="AD29" s="180"/>
      <c r="AE29" s="180"/>
      <c r="AF29" s="180" t="e">
        <f t="shared" si="30"/>
        <v>#DIV/0!</v>
      </c>
      <c r="AG29" s="180">
        <f t="shared" si="31"/>
        <v>0</v>
      </c>
      <c r="AH29" s="180">
        <f t="shared" si="32"/>
        <v>0</v>
      </c>
      <c r="AI29" s="180">
        <f t="shared" si="33"/>
        <v>0</v>
      </c>
      <c r="AJ29" s="27"/>
      <c r="AS29" s="106"/>
      <c r="AT29" s="106"/>
      <c r="AU29" s="106"/>
      <c r="BA29" s="106"/>
      <c r="BB29" s="106"/>
      <c r="BC29" s="106"/>
    </row>
    <row r="30" spans="1:55" ht="15.75" thickBot="1" x14ac:dyDescent="0.3">
      <c r="A30" s="143" t="s">
        <v>1214</v>
      </c>
      <c r="B30" s="210">
        <f>INDEX(T:AE, 30, MATCH($AI$1, T$5:AE$5, 0))</f>
        <v>0</v>
      </c>
      <c r="C30" s="204">
        <f>INDEX(D:O, 30, MATCH($AI$1, D$5:O$5, 0))</f>
        <v>37105.124492724644</v>
      </c>
      <c r="D30" s="146">
        <f>'Bridgestone 935'!D30+'Bridgestone 936'!D30</f>
        <v>22159.76737640021</v>
      </c>
      <c r="E30" s="146">
        <f>'Bridgestone 935'!E30+'Bridgestone 936'!E30</f>
        <v>37105.124492724644</v>
      </c>
      <c r="F30" s="146">
        <f>'Bridgestone 935'!F30+'Bridgestone 936'!F30</f>
        <v>33847.688650681186</v>
      </c>
      <c r="G30" s="146">
        <f>'Bridgestone 935'!G30+'Bridgestone 936'!G30</f>
        <v>41358.036227588047</v>
      </c>
      <c r="H30" s="146">
        <f>'Bridgestone 935'!H30+'Bridgestone 936'!H30</f>
        <v>53742.219784764675</v>
      </c>
      <c r="I30" s="146">
        <f>'Bridgestone 935'!I30+'Bridgestone 936'!I30</f>
        <v>54107.846730303674</v>
      </c>
      <c r="J30" s="146">
        <f>'Bridgestone 935'!J30+'Bridgestone 936'!J30</f>
        <v>54578.448500389466</v>
      </c>
      <c r="K30" s="146">
        <f>'Bridgestone 935'!K30+'Bridgestone 936'!K30</f>
        <v>64020.120689163145</v>
      </c>
      <c r="L30" s="146">
        <f>'Bridgestone 935'!L30+'Bridgestone 936'!L30</f>
        <v>54909.083837746177</v>
      </c>
      <c r="M30" s="146">
        <f>'Bridgestone 935'!M30+'Bridgestone 936'!M30</f>
        <v>51704.135407976137</v>
      </c>
      <c r="N30" s="146">
        <f>'Bridgestone 935'!N30+'Bridgestone 936'!N30</f>
        <v>37978.129756906623</v>
      </c>
      <c r="O30" s="146">
        <f>'Bridgestone 935'!O30+'Bridgestone 936'!O30</f>
        <v>65221.976350326891</v>
      </c>
      <c r="P30" s="146">
        <f t="shared" si="26"/>
        <v>93112.580519806041</v>
      </c>
      <c r="Q30" s="146">
        <f t="shared" si="27"/>
        <v>149208.1027426564</v>
      </c>
      <c r="R30" s="146">
        <f t="shared" si="28"/>
        <v>173507.6530272988</v>
      </c>
      <c r="S30" s="146">
        <f t="shared" si="29"/>
        <v>154904.24151520967</v>
      </c>
      <c r="T30" s="147">
        <f>'Bridgestone 935'!T30+'Bridgestone 936'!T30</f>
        <v>0</v>
      </c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>
        <f t="shared" si="30"/>
        <v>0</v>
      </c>
      <c r="AG30" s="147">
        <f t="shared" si="31"/>
        <v>0</v>
      </c>
      <c r="AH30" s="147">
        <f t="shared" si="32"/>
        <v>0</v>
      </c>
      <c r="AI30" s="147">
        <f t="shared" si="33"/>
        <v>0</v>
      </c>
      <c r="AJ30" s="27"/>
      <c r="AR30" s="42"/>
      <c r="AS30" s="106"/>
      <c r="AT30" s="106"/>
      <c r="AU30" s="106"/>
      <c r="AV30" s="42"/>
      <c r="AZ30" s="42"/>
      <c r="BA30" s="106"/>
      <c r="BB30" s="106"/>
      <c r="BC30" s="106"/>
    </row>
    <row r="31" spans="1:55" ht="15.75" thickTop="1" x14ac:dyDescent="0.25">
      <c r="A31" s="27"/>
      <c r="B31" s="91"/>
      <c r="C31" s="91"/>
      <c r="AJ31" s="27"/>
      <c r="AS31" s="106"/>
      <c r="AT31" s="106"/>
      <c r="AU31" s="106"/>
      <c r="BA31" s="106"/>
      <c r="BB31" s="106"/>
      <c r="BC31" s="106"/>
    </row>
    <row r="32" spans="1:55" x14ac:dyDescent="0.25">
      <c r="A32" s="27"/>
      <c r="AJ32" s="97"/>
      <c r="AS32" s="106"/>
      <c r="AT32" s="106"/>
      <c r="AU32" s="106"/>
      <c r="BA32" s="106"/>
      <c r="BB32" s="106"/>
      <c r="BC32" s="106"/>
    </row>
    <row r="33" spans="1:55" x14ac:dyDescent="0.25">
      <c r="A33" s="79" t="s">
        <v>1215</v>
      </c>
      <c r="B33" s="182">
        <f>INDEX(T:AE, 33, MATCH($AI$1, T$5:AE$5, 0))</f>
        <v>0</v>
      </c>
      <c r="C33" s="182">
        <f>INDEX(D:O, 33, MATCH($AI$1, D$5:O$5, 0))</f>
        <v>5</v>
      </c>
      <c r="D33" s="182">
        <f>'Bridgestone 935'!D33+'Bridgestone 936'!D33</f>
        <v>5</v>
      </c>
      <c r="E33" s="182">
        <f>'Bridgestone 935'!E33+'Bridgestone 936'!E33</f>
        <v>5</v>
      </c>
      <c r="F33" s="182">
        <f>'Bridgestone 935'!F33+'Bridgestone 936'!F33</f>
        <v>5</v>
      </c>
      <c r="G33" s="182">
        <f>'Bridgestone 935'!G33+'Bridgestone 936'!G33</f>
        <v>7</v>
      </c>
      <c r="H33" s="182">
        <f>'Bridgestone 935'!H33+'Bridgestone 936'!H33</f>
        <v>7</v>
      </c>
      <c r="I33" s="182">
        <f>'Bridgestone 935'!I33+'Bridgestone 936'!I33</f>
        <v>7</v>
      </c>
      <c r="J33" s="182">
        <f>'Bridgestone 935'!J33+'Bridgestone 936'!J33</f>
        <v>7</v>
      </c>
      <c r="K33" s="182">
        <f>'Bridgestone 935'!K33+'Bridgestone 936'!K33</f>
        <v>7.5</v>
      </c>
      <c r="L33" s="182">
        <f>'Bridgestone 935'!L33+'Bridgestone 936'!L33</f>
        <v>7.5</v>
      </c>
      <c r="M33" s="182">
        <f>'Bridgestone 935'!M33+'Bridgestone 936'!M33</f>
        <v>7.5</v>
      </c>
      <c r="N33" s="182">
        <f>'Bridgestone 935'!N33+'Bridgestone 936'!N33</f>
        <v>7.5</v>
      </c>
      <c r="O33" s="182">
        <f>'Bridgestone 935'!O33+'Bridgestone 936'!O33</f>
        <v>7.5</v>
      </c>
      <c r="P33" s="161">
        <f>AVERAGE(D33:F33)</f>
        <v>5</v>
      </c>
      <c r="Q33" s="161">
        <f>AVERAGE(G33:I33)</f>
        <v>7</v>
      </c>
      <c r="R33" s="161">
        <f>AVERAGE(J33:L33)</f>
        <v>7.333333333333333</v>
      </c>
      <c r="S33" s="161">
        <f>AVERAGE(M33:O33)</f>
        <v>7.5</v>
      </c>
      <c r="T33" s="161">
        <f>'Bridgestone 935'!T33+'Bridgestone 936'!T33</f>
        <v>0</v>
      </c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27"/>
      <c r="AO33" s="47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</row>
    <row r="34" spans="1:55" x14ac:dyDescent="0.25">
      <c r="A34" s="82" t="s">
        <v>1198</v>
      </c>
      <c r="AJ34" s="27"/>
    </row>
    <row r="35" spans="1:55" x14ac:dyDescent="0.25">
      <c r="AJ35" s="81"/>
      <c r="AK35" s="47" t="s">
        <v>1298</v>
      </c>
    </row>
    <row r="36" spans="1:55" x14ac:dyDescent="0.25">
      <c r="AJ36" s="27"/>
    </row>
    <row r="37" spans="1:55" x14ac:dyDescent="0.25">
      <c r="AJ37" s="27"/>
    </row>
    <row r="38" spans="1:55" x14ac:dyDescent="0.25">
      <c r="AJ38" s="27"/>
    </row>
    <row r="39" spans="1:55" x14ac:dyDescent="0.25">
      <c r="AJ39" s="27"/>
    </row>
    <row r="40" spans="1:55" x14ac:dyDescent="0.25">
      <c r="AJ40" s="27"/>
    </row>
    <row r="41" spans="1:55" x14ac:dyDescent="0.25">
      <c r="AJ41" s="27"/>
      <c r="AO41" s="62"/>
    </row>
    <row r="42" spans="1:55" x14ac:dyDescent="0.25">
      <c r="AJ42" s="27"/>
    </row>
    <row r="43" spans="1:55" x14ac:dyDescent="0.25">
      <c r="AJ43" s="27"/>
    </row>
    <row r="44" spans="1:55" x14ac:dyDescent="0.25">
      <c r="AJ44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D696-BEC5-4872-BD29-123F20D60355}">
  <dimension ref="A1:BD44"/>
  <sheetViews>
    <sheetView topLeftCell="O3" workbookViewId="0">
      <selection activeCell="AR26" sqref="AR26"/>
    </sheetView>
    <sheetView workbookViewId="1"/>
    <sheetView workbookViewId="2"/>
  </sheetViews>
  <sheetFormatPr defaultRowHeight="15" outlineLevelCol="1" x14ac:dyDescent="0.25"/>
  <cols>
    <col min="1" max="1" width="33.85546875" style="70" customWidth="1"/>
    <col min="2" max="36" width="9.140625" style="70"/>
    <col min="37" max="37" width="12" style="27" bestFit="1" customWidth="1"/>
    <col min="38" max="38" width="27.7109375" style="47" bestFit="1" customWidth="1" outlineLevel="1"/>
    <col min="39" max="39" width="29.140625" style="47" bestFit="1" customWidth="1" outlineLevel="1"/>
    <col min="40" max="41" width="11.7109375" style="47" customWidth="1" outlineLevel="1"/>
    <col min="42" max="44" width="9.140625" style="106" outlineLevel="1"/>
    <col min="45" max="49" width="9.140625" style="27" outlineLevel="1"/>
    <col min="50" max="52" width="9.140625" style="106" outlineLevel="1"/>
    <col min="53" max="56" width="9.140625" style="27" outlineLevel="1"/>
    <col min="57" max="16384" width="9.140625" style="70"/>
  </cols>
  <sheetData>
    <row r="1" spans="1:56" ht="15" customHeight="1" x14ac:dyDescent="0.25">
      <c r="A1" s="92" t="s">
        <v>1184</v>
      </c>
      <c r="B1" s="90"/>
      <c r="C1" s="90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86"/>
      <c r="AG1" s="86"/>
      <c r="AH1" s="86"/>
      <c r="AI1" s="86">
        <f>'Manual Page'!A14</f>
        <v>45413</v>
      </c>
    </row>
    <row r="2" spans="1:56" ht="15.75" thickBot="1" x14ac:dyDescent="0.3">
      <c r="A2" s="91"/>
      <c r="B2" s="91"/>
      <c r="C2" s="91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6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  <c r="AJ3" s="27"/>
    </row>
    <row r="4" spans="1:56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  <c r="AJ4" s="27"/>
    </row>
    <row r="5" spans="1:56" ht="19.5" x14ac:dyDescent="0.25">
      <c r="A5" s="87" t="s">
        <v>25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  <c r="AJ5" s="27"/>
    </row>
    <row r="6" spans="1:56" x14ac:dyDescent="0.25">
      <c r="A6" s="124" t="s">
        <v>963</v>
      </c>
      <c r="B6" s="179">
        <f>INDEX(T:AE, 6, MATCH($AI$1, T$5:AE$5, 0))</f>
        <v>0</v>
      </c>
      <c r="C6" s="164">
        <f>INDEX(D:O, 6, MATCH($AI$1, D$5:O$5, 0))</f>
        <v>0.75</v>
      </c>
      <c r="D6" s="164">
        <f>-SUMIF(Export!$AL:$AL,$AN16,Export!Y:Y)/D$13</f>
        <v>0.75</v>
      </c>
      <c r="E6" s="164">
        <f>-SUMIF(Export!$AL:$AL,$AN16,Export!Z:Z)/E13</f>
        <v>0.75</v>
      </c>
      <c r="F6" s="164">
        <f>-SUMIF(Export!$AL:$AL,$AN16,Export!AA:AA)/F13</f>
        <v>0.75</v>
      </c>
      <c r="G6" s="164">
        <f>-SUMIF(Export!$AL:$AL,$AN16,Export!AB:AB)/G13</f>
        <v>0.75</v>
      </c>
      <c r="H6" s="164">
        <f>-SUMIF(Export!$AL:$AL,$AN16,Export!AC:AC)/H13</f>
        <v>0.75</v>
      </c>
      <c r="I6" s="164">
        <f>-SUMIF(Export!$AL:$AL,$AN16,Export!AD:AD)/I13</f>
        <v>0.75</v>
      </c>
      <c r="J6" s="164">
        <f>-SUMIF(Export!$AL:$AL,$AN16,Export!AE:AE)/J13</f>
        <v>0.75</v>
      </c>
      <c r="K6" s="164">
        <f>-SUMIF(Export!$AL:$AL,$AN16,Export!AF:AF)/K13</f>
        <v>0.75</v>
      </c>
      <c r="L6" s="164">
        <f>-SUMIF(Export!$AL:$AL,$AN16,Export!AG:AG)/L13</f>
        <v>0.75</v>
      </c>
      <c r="M6" s="164">
        <f>-SUMIF(Export!$AL:$AL,$AN16,Export!AH:AH)/M13</f>
        <v>0.75</v>
      </c>
      <c r="N6" s="164">
        <f>-SUMIF(Export!$AL:$AL,$AN16,Export!AI:AI)/N13</f>
        <v>0.75</v>
      </c>
      <c r="O6" s="164">
        <f>-SUMIF(Export!$AL:$AL,$AN16,Export!AJ:AJ)/O13</f>
        <v>0.75</v>
      </c>
      <c r="P6" s="138">
        <f t="shared" ref="P6:P12" si="0">AVERAGE(D6:F6)</f>
        <v>0.75</v>
      </c>
      <c r="Q6" s="138">
        <f t="shared" ref="Q6:Q12" si="1">AVERAGE(G6:I6)</f>
        <v>0.75</v>
      </c>
      <c r="R6" s="138">
        <f t="shared" ref="R6:R12" si="2">AVERAGE(J6:L6)</f>
        <v>0.75</v>
      </c>
      <c r="S6" s="138">
        <f t="shared" ref="S6:S12" si="3">AVERAGE(M6:O6)</f>
        <v>0.75</v>
      </c>
      <c r="T6" s="245" t="e">
        <f>+SUMIFS(Export!L:L,Export!I:I,$AL16,Export!E:E,$AK16)/T$13</f>
        <v>#DIV/0!</v>
      </c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 t="e">
        <f t="shared" ref="AF6:AF12" si="4">AVERAGE(T6:V6)</f>
        <v>#DIV/0!</v>
      </c>
      <c r="AG6" s="179" t="e">
        <f t="shared" ref="AG6:AG12" si="5">AVERAGE(W6:Y6)</f>
        <v>#DIV/0!</v>
      </c>
      <c r="AH6" s="179" t="e">
        <f t="shared" ref="AH6:AH12" si="6">AVERAGE(Z6:AB6)</f>
        <v>#DIV/0!</v>
      </c>
      <c r="AI6" s="179" t="e">
        <f t="shared" ref="AI6:AI12" si="7">AVERAGE(AC6:AE6)</f>
        <v>#DIV/0!</v>
      </c>
      <c r="AJ6" s="27"/>
      <c r="AL6" s="47" t="s">
        <v>963</v>
      </c>
      <c r="AM6" s="47" t="s">
        <v>936</v>
      </c>
    </row>
    <row r="7" spans="1:56" x14ac:dyDescent="0.25">
      <c r="A7" s="124" t="s">
        <v>972</v>
      </c>
      <c r="B7" s="179">
        <f>INDEX(T:AE, 7, MATCH($AI$1, T$5:AE$5, 0))</f>
        <v>0</v>
      </c>
      <c r="C7" s="164">
        <f>INDEX(D:O, 7, MATCH($AI$1, D$5:O$5, 0))</f>
        <v>0.1</v>
      </c>
      <c r="D7" s="164">
        <f>-SUMIF(Export!$AL:$AL,$AN17,Export!Y:Y)/D$13</f>
        <v>0.1</v>
      </c>
      <c r="E7" s="164">
        <f>-SUMIF(Export!$AL:$AL,$AN17,Export!Z:Z)/E$13</f>
        <v>0.1</v>
      </c>
      <c r="F7" s="164">
        <f>-SUMIF(Export!$AL:$AL,$AN17,Export!AA:AA)/F$13</f>
        <v>0.1</v>
      </c>
      <c r="G7" s="164">
        <f>-SUMIF(Export!$AL:$AL,$AN17,Export!AB:AB)/G$13</f>
        <v>0.1</v>
      </c>
      <c r="H7" s="164">
        <f>-SUMIF(Export!$AL:$AL,$AN17,Export!AC:AC)/H$13</f>
        <v>0.1</v>
      </c>
      <c r="I7" s="164">
        <f>-SUMIF(Export!$AL:$AL,$AN17,Export!AD:AD)/I$13</f>
        <v>0.1</v>
      </c>
      <c r="J7" s="164">
        <f>-SUMIF(Export!$AL:$AL,$AN17,Export!AE:AE)/J$13</f>
        <v>0.1</v>
      </c>
      <c r="K7" s="164">
        <f>-SUMIF(Export!$AL:$AL,$AN17,Export!AF:AF)/K$13</f>
        <v>0.1</v>
      </c>
      <c r="L7" s="164">
        <f>-SUMIF(Export!$AL:$AL,$AN17,Export!AG:AG)/L$13</f>
        <v>0.1</v>
      </c>
      <c r="M7" s="164">
        <f>-SUMIF(Export!$AL:$AL,$AN17,Export!AH:AH)/M$13</f>
        <v>0.1</v>
      </c>
      <c r="N7" s="164">
        <f>-SUMIF(Export!$AL:$AL,$AN17,Export!AI:AI)/N$13</f>
        <v>0.1</v>
      </c>
      <c r="O7" s="164">
        <f>-SUMIF(Export!$AL:$AL,$AN17,Export!AJ:AJ)/O$13</f>
        <v>0.1</v>
      </c>
      <c r="P7" s="138">
        <f t="shared" si="0"/>
        <v>0.10000000000000002</v>
      </c>
      <c r="Q7" s="138">
        <f t="shared" si="1"/>
        <v>0.10000000000000002</v>
      </c>
      <c r="R7" s="138">
        <f t="shared" si="2"/>
        <v>0.10000000000000002</v>
      </c>
      <c r="S7" s="138">
        <f t="shared" si="3"/>
        <v>0.10000000000000002</v>
      </c>
      <c r="T7" s="245" t="e">
        <f>+SUMIFS(Export!L:L,Export!I:I,$AL17,Export!E:E,$AK17)/T$13</f>
        <v>#DIV/0!</v>
      </c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 t="e">
        <f t="shared" si="4"/>
        <v>#DIV/0!</v>
      </c>
      <c r="AG7" s="179" t="e">
        <f t="shared" si="5"/>
        <v>#DIV/0!</v>
      </c>
      <c r="AH7" s="179" t="e">
        <f t="shared" si="6"/>
        <v>#DIV/0!</v>
      </c>
      <c r="AI7" s="179" t="e">
        <f t="shared" si="7"/>
        <v>#DIV/0!</v>
      </c>
      <c r="AJ7" s="27"/>
    </row>
    <row r="8" spans="1:56" x14ac:dyDescent="0.25">
      <c r="A8" s="124" t="s">
        <v>975</v>
      </c>
      <c r="B8" s="179">
        <f>INDEX(T:AE, 8, MATCH($AI$1, T$5:AE$5, 0))</f>
        <v>0</v>
      </c>
      <c r="C8" s="164">
        <f>INDEX(D:O, 8, MATCH($AI$1, D$5:O$5, 0))</f>
        <v>0</v>
      </c>
      <c r="D8" s="164">
        <f>-SUMIF(Export!$AL:$AL,$AN18,Export!Y:Y)/D$13</f>
        <v>0</v>
      </c>
      <c r="E8" s="164">
        <f>-SUMIF(Export!$AL:$AL,$AN18,Export!Z:Z)/E$13</f>
        <v>0</v>
      </c>
      <c r="F8" s="164">
        <f>-SUMIF(Export!$AL:$AL,$AN18,Export!AA:AA)/F$13</f>
        <v>0</v>
      </c>
      <c r="G8" s="164">
        <f>-SUMIF(Export!$AL:$AL,$AN18,Export!AB:AB)/G$13</f>
        <v>0</v>
      </c>
      <c r="H8" s="164">
        <f>-SUMIF(Export!$AL:$AL,$AN18,Export!AC:AC)/H$13</f>
        <v>0</v>
      </c>
      <c r="I8" s="164">
        <f>-SUMIF(Export!$AL:$AL,$AN18,Export!AD:AD)/I$13</f>
        <v>0</v>
      </c>
      <c r="J8" s="164">
        <f>-SUMIF(Export!$AL:$AL,$AN18,Export!AE:AE)/J$13</f>
        <v>0</v>
      </c>
      <c r="K8" s="164">
        <f>-SUMIF(Export!$AL:$AL,$AN18,Export!AF:AF)/K$13</f>
        <v>0</v>
      </c>
      <c r="L8" s="164">
        <f>-SUMIF(Export!$AL:$AL,$AN18,Export!AG:AG)/L$13</f>
        <v>0</v>
      </c>
      <c r="M8" s="164">
        <f>-SUMIF(Export!$AL:$AL,$AN18,Export!AH:AH)/M$13</f>
        <v>0</v>
      </c>
      <c r="N8" s="164">
        <f>-SUMIF(Export!$AL:$AL,$AN18,Export!AI:AI)/N$13</f>
        <v>0</v>
      </c>
      <c r="O8" s="164">
        <f>-SUMIF(Export!$AL:$AL,$AN18,Export!AJ:AJ)/O$13</f>
        <v>0</v>
      </c>
      <c r="P8" s="138">
        <f t="shared" si="0"/>
        <v>0</v>
      </c>
      <c r="Q8" s="138">
        <f t="shared" si="1"/>
        <v>0</v>
      </c>
      <c r="R8" s="138">
        <f t="shared" si="2"/>
        <v>0</v>
      </c>
      <c r="S8" s="138">
        <f t="shared" si="3"/>
        <v>0</v>
      </c>
      <c r="T8" s="245" t="e">
        <f>+SUMIFS(Export!L:L,Export!I:I,$AL18,Export!E:E,$AK18)/T$13</f>
        <v>#DIV/0!</v>
      </c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 t="e">
        <f t="shared" si="4"/>
        <v>#DIV/0!</v>
      </c>
      <c r="AG8" s="179" t="e">
        <f t="shared" si="5"/>
        <v>#DIV/0!</v>
      </c>
      <c r="AH8" s="179" t="e">
        <f t="shared" si="6"/>
        <v>#DIV/0!</v>
      </c>
      <c r="AI8" s="179" t="e">
        <f t="shared" si="7"/>
        <v>#DIV/0!</v>
      </c>
      <c r="AJ8" s="27"/>
    </row>
    <row r="9" spans="1:56" x14ac:dyDescent="0.25">
      <c r="A9" s="124" t="s">
        <v>978</v>
      </c>
      <c r="B9" s="179">
        <f>INDEX(T:AE, 9, MATCH($AI$1, T$5:AE$5, 0))</f>
        <v>0</v>
      </c>
      <c r="C9" s="164">
        <f>INDEX(D:O, 9, MATCH($AI$1, D$5:O$5, 0))</f>
        <v>0</v>
      </c>
      <c r="D9" s="164">
        <f>-SUMIF(Export!$AL:$AL,$AN19,Export!Y:Y)/D$13</f>
        <v>0</v>
      </c>
      <c r="E9" s="164">
        <f>-SUMIF(Export!$AL:$AL,$AN19,Export!Z:Z)/E$13</f>
        <v>0</v>
      </c>
      <c r="F9" s="164">
        <f>-SUMIF(Export!$AL:$AL,$AN19,Export!AA:AA)/F$13</f>
        <v>0</v>
      </c>
      <c r="G9" s="164">
        <f>-SUMIF(Export!$AL:$AL,$AN19,Export!AB:AB)/G$13</f>
        <v>0</v>
      </c>
      <c r="H9" s="164">
        <f>-SUMIF(Export!$AL:$AL,$AN19,Export!AC:AC)/H$13</f>
        <v>0</v>
      </c>
      <c r="I9" s="164">
        <f>-SUMIF(Export!$AL:$AL,$AN19,Export!AD:AD)/I$13</f>
        <v>0</v>
      </c>
      <c r="J9" s="164">
        <f>-SUMIF(Export!$AL:$AL,$AN19,Export!AE:AE)/J$13</f>
        <v>0</v>
      </c>
      <c r="K9" s="164">
        <f>-SUMIF(Export!$AL:$AL,$AN19,Export!AF:AF)/K$13</f>
        <v>0</v>
      </c>
      <c r="L9" s="164">
        <f>-SUMIF(Export!$AL:$AL,$AN19,Export!AG:AG)/L$13</f>
        <v>0</v>
      </c>
      <c r="M9" s="164">
        <f>-SUMIF(Export!$AL:$AL,$AN19,Export!AH:AH)/M$13</f>
        <v>0</v>
      </c>
      <c r="N9" s="164">
        <f>-SUMIF(Export!$AL:$AL,$AN19,Export!AI:AI)/N$13</f>
        <v>0</v>
      </c>
      <c r="O9" s="164">
        <f>-SUMIF(Export!$AL:$AL,$AN19,Export!AJ:AJ)/O$13</f>
        <v>0</v>
      </c>
      <c r="P9" s="138">
        <f t="shared" si="0"/>
        <v>0</v>
      </c>
      <c r="Q9" s="138">
        <f t="shared" si="1"/>
        <v>0</v>
      </c>
      <c r="R9" s="138">
        <f t="shared" si="2"/>
        <v>0</v>
      </c>
      <c r="S9" s="138">
        <f t="shared" si="3"/>
        <v>0</v>
      </c>
      <c r="T9" s="245" t="e">
        <f>+SUMIFS(Export!L:L,Export!I:I,$AL19,Export!E:E,$AK19)/T$13</f>
        <v>#DIV/0!</v>
      </c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 t="e">
        <f t="shared" si="4"/>
        <v>#DIV/0!</v>
      </c>
      <c r="AG9" s="179" t="e">
        <f t="shared" si="5"/>
        <v>#DIV/0!</v>
      </c>
      <c r="AH9" s="179" t="e">
        <f t="shared" si="6"/>
        <v>#DIV/0!</v>
      </c>
      <c r="AI9" s="179" t="e">
        <f t="shared" si="7"/>
        <v>#DIV/0!</v>
      </c>
      <c r="AJ9" s="27"/>
    </row>
    <row r="10" spans="1:56" x14ac:dyDescent="0.25">
      <c r="A10" s="124" t="s">
        <v>966</v>
      </c>
      <c r="B10" s="179">
        <f>INDEX(T:AE, 10, MATCH($AI$1, T$5:AE$5, 0))</f>
        <v>0</v>
      </c>
      <c r="C10" s="164">
        <f>INDEX(D:O, 10, MATCH($AI$1, D$5:O$5, 0))</f>
        <v>0.15</v>
      </c>
      <c r="D10" s="164">
        <f>-SUMIF(Export!$AL:$AL,$AN20,Export!Y:Y)/D$13</f>
        <v>0.15</v>
      </c>
      <c r="E10" s="164">
        <f>-SUMIF(Export!$AL:$AL,$AN20,Export!Z:Z)/E$13</f>
        <v>0.15</v>
      </c>
      <c r="F10" s="164">
        <f>-SUMIF(Export!$AL:$AL,$AN20,Export!AA:AA)/F$13</f>
        <v>0.15</v>
      </c>
      <c r="G10" s="164">
        <f>-SUMIF(Export!$AL:$AL,$AN20,Export!AB:AB)/G$13</f>
        <v>0.15</v>
      </c>
      <c r="H10" s="164">
        <f>-SUMIF(Export!$AL:$AL,$AN20,Export!AC:AC)/H$13</f>
        <v>0.15</v>
      </c>
      <c r="I10" s="164">
        <f>-SUMIF(Export!$AL:$AL,$AN20,Export!AD:AD)/I$13</f>
        <v>0.15</v>
      </c>
      <c r="J10" s="164">
        <f>-SUMIF(Export!$AL:$AL,$AN20,Export!AE:AE)/J$13</f>
        <v>0.15</v>
      </c>
      <c r="K10" s="164">
        <f>-SUMIF(Export!$AL:$AL,$AN20,Export!AF:AF)/K$13</f>
        <v>0.15</v>
      </c>
      <c r="L10" s="164">
        <f>-SUMIF(Export!$AL:$AL,$AN20,Export!AG:AG)/L$13</f>
        <v>0.15</v>
      </c>
      <c r="M10" s="164">
        <f>-SUMIF(Export!$AL:$AL,$AN20,Export!AH:AH)/M$13</f>
        <v>0.15</v>
      </c>
      <c r="N10" s="164">
        <f>-SUMIF(Export!$AL:$AL,$AN20,Export!AI:AI)/N$13</f>
        <v>0.15</v>
      </c>
      <c r="O10" s="164">
        <f>-SUMIF(Export!$AL:$AL,$AN20,Export!AJ:AJ)/O$13</f>
        <v>0.15</v>
      </c>
      <c r="P10" s="138">
        <f t="shared" si="0"/>
        <v>0.15</v>
      </c>
      <c r="Q10" s="138">
        <f t="shared" si="1"/>
        <v>0.15</v>
      </c>
      <c r="R10" s="138">
        <f t="shared" si="2"/>
        <v>0.15</v>
      </c>
      <c r="S10" s="138">
        <f t="shared" si="3"/>
        <v>0.15</v>
      </c>
      <c r="T10" s="245" t="e">
        <f>+SUMIFS(Export!L:L,Export!I:I,$AL20,Export!E:E,$AK20)/T$13</f>
        <v>#DIV/0!</v>
      </c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 t="e">
        <f t="shared" si="4"/>
        <v>#DIV/0!</v>
      </c>
      <c r="AG10" s="179" t="e">
        <f t="shared" si="5"/>
        <v>#DIV/0!</v>
      </c>
      <c r="AH10" s="179" t="e">
        <f t="shared" si="6"/>
        <v>#DIV/0!</v>
      </c>
      <c r="AI10" s="179" t="e">
        <f t="shared" si="7"/>
        <v>#DIV/0!</v>
      </c>
      <c r="AJ10" s="27"/>
    </row>
    <row r="11" spans="1:56" x14ac:dyDescent="0.25">
      <c r="A11" s="124" t="s">
        <v>969</v>
      </c>
      <c r="B11" s="179">
        <f>INDEX(T:AE, 11, MATCH($AI$1, T$5:AE$5, 0))</f>
        <v>0</v>
      </c>
      <c r="C11" s="164">
        <f>INDEX(D:O, 11, MATCH($AI$1, D$5:O$5, 0))</f>
        <v>0</v>
      </c>
      <c r="D11" s="164">
        <f>-SUMIF(Export!$AL:$AL,$AN21,Export!Y:Y)/D$13</f>
        <v>0</v>
      </c>
      <c r="E11" s="164">
        <f>-SUMIF(Export!$AL:$AL,$AN21,Export!Z:Z)/E$13</f>
        <v>0</v>
      </c>
      <c r="F11" s="164">
        <f>-SUMIF(Export!$AL:$AL,$AN21,Export!AA:AA)/F$13</f>
        <v>0</v>
      </c>
      <c r="G11" s="164">
        <f>-SUMIF(Export!$AL:$AL,$AN21,Export!AB:AB)/G$13</f>
        <v>0</v>
      </c>
      <c r="H11" s="164">
        <f>-SUMIF(Export!$AL:$AL,$AN21,Export!AC:AC)/H$13</f>
        <v>0</v>
      </c>
      <c r="I11" s="164">
        <f>-SUMIF(Export!$AL:$AL,$AN21,Export!AD:AD)/I$13</f>
        <v>0</v>
      </c>
      <c r="J11" s="164">
        <f>-SUMIF(Export!$AL:$AL,$AN21,Export!AE:AE)/J$13</f>
        <v>0</v>
      </c>
      <c r="K11" s="164">
        <f>-SUMIF(Export!$AL:$AL,$AN21,Export!AF:AF)/K$13</f>
        <v>0</v>
      </c>
      <c r="L11" s="164">
        <f>-SUMIF(Export!$AL:$AL,$AN21,Export!AG:AG)/L$13</f>
        <v>0</v>
      </c>
      <c r="M11" s="164">
        <f>-SUMIF(Export!$AL:$AL,$AN21,Export!AH:AH)/M$13</f>
        <v>0</v>
      </c>
      <c r="N11" s="164">
        <f>-SUMIF(Export!$AL:$AL,$AN21,Export!AI:AI)/N$13</f>
        <v>0</v>
      </c>
      <c r="O11" s="164">
        <f>-SUMIF(Export!$AL:$AL,$AN21,Export!AJ:AJ)/O$13</f>
        <v>0</v>
      </c>
      <c r="P11" s="138">
        <f t="shared" si="0"/>
        <v>0</v>
      </c>
      <c r="Q11" s="138">
        <f t="shared" si="1"/>
        <v>0</v>
      </c>
      <c r="R11" s="138">
        <f t="shared" si="2"/>
        <v>0</v>
      </c>
      <c r="S11" s="138">
        <f t="shared" si="3"/>
        <v>0</v>
      </c>
      <c r="T11" s="245" t="e">
        <f>+SUMIFS(Export!L:L,Export!I:I,$AL21,Export!E:E,$AK21)/T$13</f>
        <v>#DIV/0!</v>
      </c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 t="e">
        <f t="shared" si="4"/>
        <v>#DIV/0!</v>
      </c>
      <c r="AG11" s="179" t="e">
        <f t="shared" si="5"/>
        <v>#DIV/0!</v>
      </c>
      <c r="AH11" s="179" t="e">
        <f t="shared" si="6"/>
        <v>#DIV/0!</v>
      </c>
      <c r="AI11" s="179" t="e">
        <f t="shared" si="7"/>
        <v>#DIV/0!</v>
      </c>
      <c r="AJ11" s="27"/>
    </row>
    <row r="12" spans="1:56" x14ac:dyDescent="0.25">
      <c r="A12" s="124" t="s">
        <v>1205</v>
      </c>
      <c r="B12" s="179">
        <f>INDEX(T:AE, 12, MATCH($AI$1, T$5:AE$5, 0))</f>
        <v>0</v>
      </c>
      <c r="C12" s="164">
        <f>INDEX(D:O, 12, MATCH($AI$1, D$5:O$5, 0))</f>
        <v>1</v>
      </c>
      <c r="D12" s="164">
        <f>SUM(D6:D11)</f>
        <v>1</v>
      </c>
      <c r="E12" s="164">
        <f t="shared" ref="E12:O12" si="8">SUM(E6:E11)</f>
        <v>1</v>
      </c>
      <c r="F12" s="164">
        <f t="shared" si="8"/>
        <v>1</v>
      </c>
      <c r="G12" s="164">
        <f t="shared" si="8"/>
        <v>1</v>
      </c>
      <c r="H12" s="164">
        <f t="shared" si="8"/>
        <v>1</v>
      </c>
      <c r="I12" s="164">
        <f t="shared" si="8"/>
        <v>1</v>
      </c>
      <c r="J12" s="164">
        <f t="shared" si="8"/>
        <v>1</v>
      </c>
      <c r="K12" s="164">
        <f t="shared" si="8"/>
        <v>1</v>
      </c>
      <c r="L12" s="164">
        <f t="shared" si="8"/>
        <v>1</v>
      </c>
      <c r="M12" s="164">
        <f t="shared" si="8"/>
        <v>1</v>
      </c>
      <c r="N12" s="164">
        <f t="shared" si="8"/>
        <v>1</v>
      </c>
      <c r="O12" s="164">
        <f t="shared" si="8"/>
        <v>1</v>
      </c>
      <c r="P12" s="138">
        <f t="shared" si="0"/>
        <v>1</v>
      </c>
      <c r="Q12" s="138">
        <f t="shared" si="1"/>
        <v>1</v>
      </c>
      <c r="R12" s="138">
        <f t="shared" si="2"/>
        <v>1</v>
      </c>
      <c r="S12" s="138">
        <f t="shared" si="3"/>
        <v>1</v>
      </c>
      <c r="T12" s="245" t="e">
        <f>SUM(T6:T11)</f>
        <v>#DIV/0!</v>
      </c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 t="e">
        <f t="shared" si="4"/>
        <v>#DIV/0!</v>
      </c>
      <c r="AG12" s="179" t="e">
        <f t="shared" si="5"/>
        <v>#DIV/0!</v>
      </c>
      <c r="AH12" s="179" t="e">
        <f t="shared" si="6"/>
        <v>#DIV/0!</v>
      </c>
      <c r="AI12" s="179" t="e">
        <f t="shared" si="7"/>
        <v>#DIV/0!</v>
      </c>
      <c r="AJ12" s="27"/>
    </row>
    <row r="13" spans="1:56" x14ac:dyDescent="0.25">
      <c r="A13" s="131" t="s">
        <v>1206</v>
      </c>
      <c r="B13" s="177">
        <f>INDEX(T:AE, 13, MATCH($AI$1, T$5:AE$5, 0))</f>
        <v>0</v>
      </c>
      <c r="C13" s="163">
        <f>INDEX(D:O, 13, MATCH($AI$1, D$5:O$5, 0))</f>
        <v>160000</v>
      </c>
      <c r="D13" s="163">
        <f>-(SUMIF(Export!$AL:$AL,$AN16,Export!Y:Y)+SUMIF(Export!$AL:$AL,$AN17,Export!Y:Y)+SUMIF(Export!$AL:$AL,$AN20,Export!Y:Y))</f>
        <v>130000</v>
      </c>
      <c r="E13" s="163">
        <f>-(SUMIF(Export!$AL:$AL,$AN16,Export!Z:Z)+SUMIF(Export!$AL:$AL,$AN17,Export!Z:Z)+SUMIF(Export!$AL:$AL,$AN20,Export!Z:Z))</f>
        <v>160000</v>
      </c>
      <c r="F13" s="163">
        <f>-(SUMIF(Export!$AL:$AL,$AN16,Export!AA:AA)+SUMIF(Export!$AL:$AL,$AN17,Export!AA:AA)+SUMIF(Export!$AL:$AL,$AN20,Export!AA:AA))</f>
        <v>155000</v>
      </c>
      <c r="G13" s="163">
        <f>-(SUMIF(Export!$AL:$AL,$AN16,Export!AB:AB)+SUMIF(Export!$AL:$AL,$AN17,Export!AB:AB)+SUMIF(Export!$AL:$AL,$AN20,Export!AB:AB))</f>
        <v>132000</v>
      </c>
      <c r="H13" s="163">
        <f>-(SUMIF(Export!$AL:$AL,$AN16,Export!AC:AC)+SUMIF(Export!$AL:$AL,$AN17,Export!AC:AC)+SUMIF(Export!$AL:$AL,$AN20,Export!AC:AC))</f>
        <v>165000</v>
      </c>
      <c r="I13" s="163">
        <f>-(SUMIF(Export!$AL:$AL,$AN16,Export!AD:AD)+SUMIF(Export!$AL:$AL,$AN17,Export!AD:AD)+SUMIF(Export!$AL:$AL,$AN20,Export!AD:AD))</f>
        <v>168000</v>
      </c>
      <c r="J13" s="163">
        <f>-(SUMIF(Export!$AL:$AL,$AN16,Export!AE:AE)+SUMIF(Export!$AL:$AL,$AN17,Export!AE:AE)+SUMIF(Export!$AL:$AL,$AN20,Export!AE:AE))</f>
        <v>165000</v>
      </c>
      <c r="K13" s="163">
        <f>-(SUMIF(Export!$AL:$AL,$AN16,Export!AF:AF)+SUMIF(Export!$AL:$AL,$AN17,Export!AF:AF)+SUMIF(Export!$AL:$AL,$AN20,Export!AF:AF))</f>
        <v>175000</v>
      </c>
      <c r="L13" s="163">
        <f>-(SUMIF(Export!$AL:$AL,$AN16,Export!AG:AG)+SUMIF(Export!$AL:$AL,$AN17,Export!AG:AG)+SUMIF(Export!$AL:$AL,$AN20,Export!AG:AG))</f>
        <v>170000</v>
      </c>
      <c r="M13" s="163">
        <f>-(SUMIF(Export!$AL:$AL,$AN16,Export!AH:AH)+SUMIF(Export!$AL:$AL,$AN17,Export!AH:AH)+SUMIF(Export!$AL:$AL,$AN20,Export!AH:AH))</f>
        <v>162000</v>
      </c>
      <c r="N13" s="163">
        <f>-(SUMIF(Export!$AL:$AL,$AN16,Export!AI:AI)+SUMIF(Export!$AL:$AL,$AN17,Export!AI:AI)+SUMIF(Export!$AL:$AL,$AN20,Export!AI:AI))</f>
        <v>134000</v>
      </c>
      <c r="O13" s="163">
        <f>-(SUMIF(Export!$AL:$AL,$AN16,Export!AJ:AJ)+SUMIF(Export!$AL:$AL,$AN17,Export!AJ:AJ)+SUMIF(Export!$AL:$AL,$AN20,Export!AJ:AJ))</f>
        <v>178000</v>
      </c>
      <c r="P13" s="163">
        <f t="shared" ref="P13:P14" si="9">D13+E13+F13</f>
        <v>445000</v>
      </c>
      <c r="Q13" s="163">
        <f t="shared" ref="Q13:Q14" si="10">G13+H13+I13</f>
        <v>465000</v>
      </c>
      <c r="R13" s="163">
        <f t="shared" ref="R13:R14" si="11">J13+K13+L13</f>
        <v>510000</v>
      </c>
      <c r="S13" s="163">
        <f t="shared" ref="S13:S14" si="12">M13+N13+O13</f>
        <v>474000</v>
      </c>
      <c r="T13" s="177">
        <f>+SUMIFS(Export!L:L,Export!I:I,$AL16,Export!E:E,$AK16)+SUMIFS(Export!L:L,Export!I:I,$AL17,Export!E:E,$AK17)+SUMIFS(Export!L:L,Export!I:I,$AL18,Export!E:E,$AK18)+SUMIFS(Export!L:L,Export!I:I,$AL19,Export!E:E,$AK19)+SUMIFS(Export!L:L,Export!I:I,$AL20,Export!E:E,$AK20)+SUMIFS(Export!L:L,Export!I:I,$AL21,Export!E:E,$AK21)</f>
        <v>0</v>
      </c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>
        <f t="shared" ref="AF13:AF14" si="13">T13+U13+V13</f>
        <v>0</v>
      </c>
      <c r="AG13" s="177">
        <f t="shared" ref="AG13:AG14" si="14">W13+X13+Y13</f>
        <v>0</v>
      </c>
      <c r="AH13" s="177">
        <f t="shared" ref="AH13:AH14" si="15">Z13+AA13+AB13</f>
        <v>0</v>
      </c>
      <c r="AI13" s="177">
        <f t="shared" ref="AI13:AI14" si="16">AC13+AD13+AE13</f>
        <v>0</v>
      </c>
      <c r="AJ13" s="27"/>
      <c r="AK13" s="249"/>
      <c r="AL13" s="64"/>
      <c r="AM13" s="64"/>
      <c r="AN13" s="64"/>
      <c r="AO13" s="64"/>
      <c r="AP13" s="107" t="s">
        <v>1230</v>
      </c>
      <c r="AQ13" s="107" t="s">
        <v>1230</v>
      </c>
      <c r="AR13" s="107" t="s">
        <v>1230</v>
      </c>
      <c r="AS13" s="42"/>
      <c r="AT13" s="107" t="s">
        <v>1230</v>
      </c>
      <c r="AU13" s="107" t="s">
        <v>1230</v>
      </c>
      <c r="AV13" s="107" t="s">
        <v>1230</v>
      </c>
      <c r="AW13" s="42"/>
      <c r="AX13" s="107" t="s">
        <v>1255</v>
      </c>
      <c r="AY13" s="107" t="s">
        <v>1255</v>
      </c>
      <c r="AZ13" s="107" t="s">
        <v>1255</v>
      </c>
      <c r="BA13" s="42"/>
      <c r="BB13" s="107" t="s">
        <v>1255</v>
      </c>
      <c r="BC13" s="107" t="s">
        <v>1255</v>
      </c>
      <c r="BD13" s="107" t="s">
        <v>1255</v>
      </c>
    </row>
    <row r="14" spans="1:56" x14ac:dyDescent="0.25">
      <c r="A14" s="124" t="s">
        <v>1207</v>
      </c>
      <c r="B14" s="178">
        <f>INDEX(T:AE, 14, MATCH($AI$1, T$5:AE$5, 0))</f>
        <v>0</v>
      </c>
      <c r="C14" s="160">
        <f>INDEX(D:O, 14, MATCH($AI$1, D$5:O$5, 0))</f>
        <v>40000</v>
      </c>
      <c r="D14" s="160">
        <f>D13/D33</f>
        <v>32500</v>
      </c>
      <c r="E14" s="160">
        <f t="shared" ref="E14:O14" si="17">E13/E33</f>
        <v>40000</v>
      </c>
      <c r="F14" s="160">
        <f t="shared" si="17"/>
        <v>38750</v>
      </c>
      <c r="G14" s="160">
        <f t="shared" si="17"/>
        <v>26400</v>
      </c>
      <c r="H14" s="160">
        <f t="shared" si="17"/>
        <v>33000</v>
      </c>
      <c r="I14" s="160">
        <f t="shared" si="17"/>
        <v>33600</v>
      </c>
      <c r="J14" s="160">
        <f t="shared" si="17"/>
        <v>33000</v>
      </c>
      <c r="K14" s="160">
        <f t="shared" si="17"/>
        <v>35000</v>
      </c>
      <c r="L14" s="160">
        <f t="shared" si="17"/>
        <v>34000</v>
      </c>
      <c r="M14" s="160">
        <f t="shared" si="17"/>
        <v>32400</v>
      </c>
      <c r="N14" s="160">
        <f t="shared" si="17"/>
        <v>26800</v>
      </c>
      <c r="O14" s="160">
        <f t="shared" si="17"/>
        <v>35600</v>
      </c>
      <c r="P14" s="160">
        <f t="shared" si="9"/>
        <v>111250</v>
      </c>
      <c r="Q14" s="160">
        <f t="shared" si="10"/>
        <v>93000</v>
      </c>
      <c r="R14" s="160">
        <f t="shared" si="11"/>
        <v>102000</v>
      </c>
      <c r="S14" s="160">
        <f t="shared" si="12"/>
        <v>94800</v>
      </c>
      <c r="T14" s="238" t="e">
        <f>T13/T33</f>
        <v>#DIV/0!</v>
      </c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 t="e">
        <f t="shared" si="13"/>
        <v>#DIV/0!</v>
      </c>
      <c r="AG14" s="178">
        <f t="shared" si="14"/>
        <v>0</v>
      </c>
      <c r="AH14" s="178">
        <f t="shared" si="15"/>
        <v>0</v>
      </c>
      <c r="AI14" s="178">
        <f t="shared" si="16"/>
        <v>0</v>
      </c>
      <c r="AJ14" s="27"/>
      <c r="AK14" s="47"/>
      <c r="AP14" s="108" t="s">
        <v>1159</v>
      </c>
      <c r="AQ14" s="108" t="s">
        <v>1159</v>
      </c>
      <c r="AR14" s="108" t="s">
        <v>1159</v>
      </c>
      <c r="AT14" s="108" t="s">
        <v>1160</v>
      </c>
      <c r="AU14" s="108" t="s">
        <v>1160</v>
      </c>
      <c r="AV14" s="108" t="s">
        <v>1160</v>
      </c>
      <c r="AX14" s="108" t="s">
        <v>1159</v>
      </c>
      <c r="AY14" s="108" t="s">
        <v>1159</v>
      </c>
      <c r="AZ14" s="108" t="s">
        <v>1159</v>
      </c>
      <c r="BB14" s="108" t="s">
        <v>1160</v>
      </c>
      <c r="BC14" s="108" t="s">
        <v>1160</v>
      </c>
      <c r="BD14" s="108" t="s">
        <v>1160</v>
      </c>
    </row>
    <row r="15" spans="1:56" x14ac:dyDescent="0.25">
      <c r="A15" s="124" t="s">
        <v>1208</v>
      </c>
      <c r="B15" s="212">
        <f>INDEX(T:AE, 15, MATCH($AI$1, T$5:AE$5, 0))</f>
        <v>0</v>
      </c>
      <c r="C15" s="212">
        <f>INDEX(D:O, 15, MATCH($AI$1, D$5:O$5, 0))</f>
        <v>0</v>
      </c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97"/>
      <c r="AK15" s="47"/>
      <c r="AP15" s="47" t="s">
        <v>1233</v>
      </c>
      <c r="AQ15" s="47" t="s">
        <v>1256</v>
      </c>
      <c r="AR15" s="47" t="s">
        <v>1257</v>
      </c>
      <c r="AS15" s="47"/>
      <c r="AT15" s="47" t="s">
        <v>1233</v>
      </c>
      <c r="AU15" s="47" t="s">
        <v>1256</v>
      </c>
      <c r="AV15" s="47" t="s">
        <v>1257</v>
      </c>
      <c r="AW15" s="47"/>
      <c r="AX15" s="47" t="s">
        <v>1233</v>
      </c>
      <c r="AY15" s="47" t="s">
        <v>1256</v>
      </c>
      <c r="AZ15" s="47" t="s">
        <v>1257</v>
      </c>
      <c r="BA15" s="47"/>
      <c r="BB15" s="47" t="s">
        <v>1233</v>
      </c>
      <c r="BC15" s="47" t="s">
        <v>1256</v>
      </c>
      <c r="BD15" s="47" t="s">
        <v>1257</v>
      </c>
    </row>
    <row r="16" spans="1:56" x14ac:dyDescent="0.25">
      <c r="A16" s="124" t="s">
        <v>936</v>
      </c>
      <c r="B16" s="180">
        <f>INDEX(T:AE, 16, MATCH($AI$1, T$5:AE$5, 0))</f>
        <v>0</v>
      </c>
      <c r="C16" s="164">
        <f>INDEX(D:O, 16, MATCH($AI$1, D$5:O$5, 0))</f>
        <v>0.40061855372125538</v>
      </c>
      <c r="D16" s="164">
        <f>(SUMIF(Export!$AL:$AL,$AN16,Export!Y:Y)+SUMIF(Export!$AL:$AL,$AO16,Export!Y:Y))/SUMIF(Export!$AL:$AL,$AN16,Export!Y:Y)</f>
        <v>0.40061855372125527</v>
      </c>
      <c r="E16" s="164">
        <f>(SUMIF(Export!$AL:$AL,$AN16,Export!Z:Z)+SUMIF(Export!$AL:$AL,$AO16,Export!Z:Z))/SUMIF(Export!$AL:$AL,$AN16,Export!Z:Z)</f>
        <v>0.40061855372125538</v>
      </c>
      <c r="F16" s="164">
        <f>(SUMIF(Export!$AL:$AL,$AN16,Export!AA:AA)+SUMIF(Export!$AL:$AL,$AO16,Export!AA:AA))/SUMIF(Export!$AL:$AL,$AN16,Export!AA:AA)</f>
        <v>0.40061855372125532</v>
      </c>
      <c r="G16" s="164">
        <f>(SUMIF(Export!$AL:$AL,$AN16,Export!AB:AB)+SUMIF(Export!$AL:$AL,$AO16,Export!AB:AB))/SUMIF(Export!$AL:$AL,$AN16,Export!AB:AB)</f>
        <v>0.40061855372125532</v>
      </c>
      <c r="H16" s="164">
        <f>(SUMIF(Export!$AL:$AL,$AN16,Export!AC:AC)+SUMIF(Export!$AL:$AL,$AO16,Export!AC:AC))/SUMIF(Export!$AL:$AL,$AN16,Export!AC:AC)</f>
        <v>0.40061855372125532</v>
      </c>
      <c r="I16" s="164">
        <f>(SUMIF(Export!$AL:$AL,$AN16,Export!AD:AD)+SUMIF(Export!$AL:$AL,$AO16,Export!AD:AD))/SUMIF(Export!$AL:$AL,$AN16,Export!AD:AD)</f>
        <v>0.40061855372125543</v>
      </c>
      <c r="J16" s="164">
        <f>(SUMIF(Export!$AL:$AL,$AN16,Export!AE:AE)+SUMIF(Export!$AL:$AL,$AO16,Export!AE:AE))/SUMIF(Export!$AL:$AL,$AN16,Export!AE:AE)</f>
        <v>0.40061855372125532</v>
      </c>
      <c r="K16" s="164">
        <f>(SUMIF(Export!$AL:$AL,$AN16,Export!AF:AF)+SUMIF(Export!$AL:$AL,$AO16,Export!AF:AF))/SUMIF(Export!$AL:$AL,$AN16,Export!AF:AF)</f>
        <v>0.40061855372125527</v>
      </c>
      <c r="L16" s="164">
        <f>(SUMIF(Export!$AL:$AL,$AN16,Export!AG:AG)+SUMIF(Export!$AL:$AL,$AO16,Export!AG:AG))/SUMIF(Export!$AL:$AL,$AN16,Export!AG:AG)</f>
        <v>0.40061855372125532</v>
      </c>
      <c r="M16" s="164">
        <f>(SUMIF(Export!$AL:$AL,$AN16,Export!AH:AH)+SUMIF(Export!$AL:$AL,$AO16,Export!AH:AH))/SUMIF(Export!$AL:$AL,$AN16,Export!AH:AH)</f>
        <v>0.40061855372125532</v>
      </c>
      <c r="N16" s="164">
        <f>(SUMIF(Export!$AL:$AL,$AN16,Export!AI:AI)+SUMIF(Export!$AL:$AL,$AO16,Export!AI:AI))/SUMIF(Export!$AL:$AL,$AN16,Export!AI:AI)</f>
        <v>0.40061855372125538</v>
      </c>
      <c r="O16" s="164">
        <f>(SUMIF(Export!$AL:$AL,$AN16,Export!AJ:AJ)+SUMIF(Export!$AL:$AL,$AO16,Export!AJ:AJ))/SUMIF(Export!$AL:$AL,$AN16,Export!AJ:AJ)</f>
        <v>0.40061855372125527</v>
      </c>
      <c r="P16" s="138">
        <f t="shared" ref="P16:P22" si="18">AVERAGE(D16:F16)</f>
        <v>0.40061855372125538</v>
      </c>
      <c r="Q16" s="138">
        <f t="shared" ref="Q16:Q22" si="19">AVERAGE(G16:I16)</f>
        <v>0.40061855372125538</v>
      </c>
      <c r="R16" s="138">
        <f t="shared" ref="R16:R22" si="20">AVERAGE(J16:L16)</f>
        <v>0.40061855372125538</v>
      </c>
      <c r="S16" s="138">
        <f t="shared" ref="S16:S22" si="21">AVERAGE(M16:O16)</f>
        <v>0.40061855372125527</v>
      </c>
      <c r="T16" s="179" t="e">
        <f>(SUMIFS(Export!L:L,Export!I:I,$AL16,Export!E:E,$AK16)+SUMIFS(Export!L:L,Export!I:I,$AM16,Export!E:E,$AK16))/SUMIFS(Export!L:L,Export!I:I,$AL16,Export!E:E,$AK16)</f>
        <v>#DIV/0!</v>
      </c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 t="e">
        <f t="shared" ref="AF16:AF22" si="22">AVERAGE(T16:V16)</f>
        <v>#DIV/0!</v>
      </c>
      <c r="AG16" s="179" t="e">
        <f t="shared" ref="AG16:AG22" si="23">AVERAGE(W16:Y16)</f>
        <v>#DIV/0!</v>
      </c>
      <c r="AH16" s="179" t="e">
        <f t="shared" ref="AH16:AH22" si="24">AVERAGE(Z16:AB16)</f>
        <v>#DIV/0!</v>
      </c>
      <c r="AI16" s="179" t="e">
        <f t="shared" ref="AI16:AI22" si="25">AVERAGE(AC16:AE16)</f>
        <v>#DIV/0!</v>
      </c>
      <c r="AJ16" s="27"/>
      <c r="AK16" s="47">
        <v>935</v>
      </c>
      <c r="AL16" s="47" t="s">
        <v>963</v>
      </c>
      <c r="AM16" s="47" t="s">
        <v>936</v>
      </c>
      <c r="AN16" s="47" t="s">
        <v>1299</v>
      </c>
      <c r="AO16" s="47" t="s">
        <v>1302</v>
      </c>
      <c r="AP16" s="106">
        <f>+SUMIFS(Export!L:L,Export!I:I,$AL16,Export!E:E,$AK16)</f>
        <v>0</v>
      </c>
      <c r="AQ16" s="106">
        <f>+SUMIFS(Export!M:M,Export!J:J,$AM16,Export!F:F,$AK16)</f>
        <v>0</v>
      </c>
      <c r="AR16" s="106">
        <f>AP16+AQ16</f>
        <v>0</v>
      </c>
      <c r="AT16" s="106">
        <f>SUMIF(Export!$AL:$AL,$AN16,Export!Y:Y)</f>
        <v>-97500</v>
      </c>
      <c r="AU16" s="106">
        <f>SUMIF(Export!$AL:$AL,$AO16,Export!Y:Y)</f>
        <v>58439.691012177609</v>
      </c>
      <c r="AV16" s="106">
        <f>AT16+AU16</f>
        <v>-39060.308987822391</v>
      </c>
      <c r="BB16" s="106"/>
      <c r="BC16" s="106"/>
      <c r="BD16" s="106"/>
    </row>
    <row r="17" spans="1:56" x14ac:dyDescent="0.25">
      <c r="A17" s="124" t="s">
        <v>945</v>
      </c>
      <c r="B17" s="180">
        <f>INDEX(T:AE, 17, MATCH($AI$1, T$5:AE$5, 0))</f>
        <v>0</v>
      </c>
      <c r="C17" s="164">
        <f>INDEX(D:O, 17, MATCH($AI$1, D$5:O$5, 0))</f>
        <v>0.40061855372125538</v>
      </c>
      <c r="D17" s="164">
        <f>(SUMIF(Export!$AL:$AL,$AN17,Export!Y:Y)+SUMIF(Export!$AL:$AL,$AO17,Export!Y:Y))/SUMIF(Export!$AL:$AL,$AN17,Export!Y:Y)</f>
        <v>0.40061855372125527</v>
      </c>
      <c r="E17" s="164">
        <f>(SUMIF(Export!$AL:$AL,$AN17,Export!Z:Z)+SUMIF(Export!$AL:$AL,$AO17,Export!Z:Z))/SUMIF(Export!$AL:$AL,$AN17,Export!Z:Z)</f>
        <v>0.40061855372125538</v>
      </c>
      <c r="F17" s="164">
        <f>(SUMIF(Export!$AL:$AL,$AN17,Export!AA:AA)+SUMIF(Export!$AL:$AL,$AO17,Export!AA:AA))/SUMIF(Export!$AL:$AL,$AN17,Export!AA:AA)</f>
        <v>0.40061855372125527</v>
      </c>
      <c r="G17" s="164">
        <f>(SUMIF(Export!$AL:$AL,$AN17,Export!AB:AB)+SUMIF(Export!$AL:$AL,$AO17,Export!AB:AB))/SUMIF(Export!$AL:$AL,$AN17,Export!AB:AB)</f>
        <v>0.40061855372125532</v>
      </c>
      <c r="H17" s="164">
        <f>(SUMIF(Export!$AL:$AL,$AN17,Export!AC:AC)+SUMIF(Export!$AL:$AL,$AO17,Export!AC:AC))/SUMIF(Export!$AL:$AL,$AN17,Export!AC:AC)</f>
        <v>0.40061855372125521</v>
      </c>
      <c r="I17" s="164">
        <f>(SUMIF(Export!$AL:$AL,$AN17,Export!AD:AD)+SUMIF(Export!$AL:$AL,$AO17,Export!AD:AD))/SUMIF(Export!$AL:$AL,$AN17,Export!AD:AD)</f>
        <v>0.40061855372125527</v>
      </c>
      <c r="J17" s="164">
        <f>(SUMIF(Export!$AL:$AL,$AN17,Export!AE:AE)+SUMIF(Export!$AL:$AL,$AO17,Export!AE:AE))/SUMIF(Export!$AL:$AL,$AN17,Export!AE:AE)</f>
        <v>0.40061855372125521</v>
      </c>
      <c r="K17" s="164">
        <f>(SUMIF(Export!$AL:$AL,$AN17,Export!AF:AF)+SUMIF(Export!$AL:$AL,$AO17,Export!AF:AF))/SUMIF(Export!$AL:$AL,$AN17,Export!AF:AF)</f>
        <v>0.40061855372125532</v>
      </c>
      <c r="L17" s="164">
        <f>(SUMIF(Export!$AL:$AL,$AN17,Export!AG:AG)+SUMIF(Export!$AL:$AL,$AO17,Export!AG:AG))/SUMIF(Export!$AL:$AL,$AN17,Export!AG:AG)</f>
        <v>0.40061855372125521</v>
      </c>
      <c r="M17" s="164">
        <f>(SUMIF(Export!$AL:$AL,$AN17,Export!AH:AH)+SUMIF(Export!$AL:$AL,$AO17,Export!AH:AH))/SUMIF(Export!$AL:$AL,$AN17,Export!AH:AH)</f>
        <v>0.40061855372125532</v>
      </c>
      <c r="N17" s="164">
        <f>(SUMIF(Export!$AL:$AL,$AN17,Export!AI:AI)+SUMIF(Export!$AL:$AL,$AO17,Export!AI:AI))/SUMIF(Export!$AL:$AL,$AN17,Export!AI:AI)</f>
        <v>0.40061855372125538</v>
      </c>
      <c r="O17" s="164">
        <f>(SUMIF(Export!$AL:$AL,$AN17,Export!AJ:AJ)+SUMIF(Export!$AL:$AL,$AO17,Export!AJ:AJ))/SUMIF(Export!$AL:$AL,$AN17,Export!AJ:AJ)</f>
        <v>0.40061855372125527</v>
      </c>
      <c r="P17" s="138">
        <f t="shared" si="18"/>
        <v>0.40061855372125527</v>
      </c>
      <c r="Q17" s="138">
        <f t="shared" si="19"/>
        <v>0.40061855372125527</v>
      </c>
      <c r="R17" s="138">
        <f t="shared" si="20"/>
        <v>0.40061855372125521</v>
      </c>
      <c r="S17" s="138">
        <f t="shared" si="21"/>
        <v>0.40061855372125527</v>
      </c>
      <c r="T17" s="179" t="e">
        <f>(SUMIFS(Export!L:L,Export!I:I,$AL17,Export!E:E,$AK17)+SUMIFS(Export!L:L,Export!I:I,$AM17,Export!E:E,$AK17))/SUMIFS(Export!L:L,Export!I:I,$AL17,Export!E:E,$AK17)</f>
        <v>#DIV/0!</v>
      </c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 t="e">
        <f t="shared" si="22"/>
        <v>#DIV/0!</v>
      </c>
      <c r="AG17" s="179" t="e">
        <f t="shared" si="23"/>
        <v>#DIV/0!</v>
      </c>
      <c r="AH17" s="179" t="e">
        <f t="shared" si="24"/>
        <v>#DIV/0!</v>
      </c>
      <c r="AI17" s="179" t="e">
        <f t="shared" si="25"/>
        <v>#DIV/0!</v>
      </c>
      <c r="AJ17" s="27"/>
      <c r="AK17" s="47">
        <v>935</v>
      </c>
      <c r="AL17" s="47" t="s">
        <v>972</v>
      </c>
      <c r="AM17" s="47" t="s">
        <v>945</v>
      </c>
      <c r="AN17" s="47" t="s">
        <v>1300</v>
      </c>
      <c r="AO17" s="47" t="s">
        <v>1303</v>
      </c>
      <c r="AP17" s="106">
        <f>+SUMIFS(Export!L:L,Export!I:I,$AL17,Export!E:E,$AK17)</f>
        <v>0</v>
      </c>
      <c r="AQ17" s="106">
        <f>+SUMIFS(Export!M:M,Export!J:J,$AM17,Export!F:F,$AK17)</f>
        <v>0</v>
      </c>
      <c r="AR17" s="106">
        <f t="shared" ref="AR17:AR21" si="26">AP17+AQ17</f>
        <v>0</v>
      </c>
      <c r="AT17" s="106">
        <f>SUMIF(Export!$AL:$AL,$AN17,Export!Y:Y)</f>
        <v>-13000</v>
      </c>
      <c r="AU17" s="106">
        <f>SUMIF(Export!$AL:$AL,$AO17,Export!Y:Y)</f>
        <v>7791.9588016236812</v>
      </c>
      <c r="AV17" s="106">
        <f t="shared" ref="AV17:AV21" si="27">AT17+AU17</f>
        <v>-5208.0411983763188</v>
      </c>
      <c r="BB17" s="106"/>
      <c r="BC17" s="106"/>
      <c r="BD17" s="106"/>
    </row>
    <row r="18" spans="1:56" x14ac:dyDescent="0.25">
      <c r="A18" s="124" t="s">
        <v>948</v>
      </c>
      <c r="B18" s="180">
        <f>INDEX(T:AE, 18, MATCH($AI$1, T$5:AE$5, 0))</f>
        <v>0</v>
      </c>
      <c r="C18" s="164">
        <f>INDEX(D:O, 18, MATCH($AI$1, D$5:O$5, 0))</f>
        <v>0</v>
      </c>
      <c r="D18" s="164">
        <f>0</f>
        <v>0</v>
      </c>
      <c r="E18" s="164">
        <f>0</f>
        <v>0</v>
      </c>
      <c r="F18" s="164">
        <f>0</f>
        <v>0</v>
      </c>
      <c r="G18" s="164">
        <f>0</f>
        <v>0</v>
      </c>
      <c r="H18" s="164">
        <f>0</f>
        <v>0</v>
      </c>
      <c r="I18" s="164">
        <f>0</f>
        <v>0</v>
      </c>
      <c r="J18" s="164">
        <f>0</f>
        <v>0</v>
      </c>
      <c r="K18" s="164">
        <f>0</f>
        <v>0</v>
      </c>
      <c r="L18" s="164">
        <f>0</f>
        <v>0</v>
      </c>
      <c r="M18" s="164">
        <f>0</f>
        <v>0</v>
      </c>
      <c r="N18" s="164">
        <f>0</f>
        <v>0</v>
      </c>
      <c r="O18" s="164">
        <f>0</f>
        <v>0</v>
      </c>
      <c r="P18" s="138">
        <f t="shared" si="18"/>
        <v>0</v>
      </c>
      <c r="Q18" s="138">
        <f t="shared" si="19"/>
        <v>0</v>
      </c>
      <c r="R18" s="138">
        <f t="shared" si="20"/>
        <v>0</v>
      </c>
      <c r="S18" s="138">
        <f t="shared" si="21"/>
        <v>0</v>
      </c>
      <c r="T18" s="179" t="e">
        <f>(SUMIFS(Export!L:L,Export!I:I,$AL18,Export!E:E,$AK18)+SUMIFS(Export!L:L,Export!I:I,$AM18,Export!E:E,$AK18))/SUMIFS(Export!L:L,Export!I:I,$AL18,Export!E:E,$AK18)</f>
        <v>#DIV/0!</v>
      </c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 t="e">
        <f t="shared" si="22"/>
        <v>#DIV/0!</v>
      </c>
      <c r="AG18" s="179" t="e">
        <f t="shared" si="23"/>
        <v>#DIV/0!</v>
      </c>
      <c r="AH18" s="179" t="e">
        <f t="shared" si="24"/>
        <v>#DIV/0!</v>
      </c>
      <c r="AI18" s="179" t="e">
        <f t="shared" si="25"/>
        <v>#DIV/0!</v>
      </c>
      <c r="AJ18" s="27"/>
      <c r="AK18" s="47">
        <v>935</v>
      </c>
      <c r="AL18" s="47" t="s">
        <v>975</v>
      </c>
      <c r="AM18" s="47" t="s">
        <v>948</v>
      </c>
      <c r="AP18" s="106">
        <f>+SUMIFS(Export!L:L,Export!I:I,$AL18,Export!E:E,$AK18)</f>
        <v>0</v>
      </c>
      <c r="AQ18" s="106">
        <f>+SUMIFS(Export!M:M,Export!J:J,$AM18,Export!F:F,$AK18)</f>
        <v>0</v>
      </c>
      <c r="AR18" s="106">
        <f t="shared" si="26"/>
        <v>0</v>
      </c>
      <c r="AT18" s="106">
        <f>0</f>
        <v>0</v>
      </c>
      <c r="AU18" s="106">
        <f>SUMIF(Export!$AL:$AL,$AO18,Export!Y:Y)</f>
        <v>0</v>
      </c>
      <c r="AV18" s="106">
        <f t="shared" si="27"/>
        <v>0</v>
      </c>
      <c r="BB18" s="106"/>
      <c r="BC18" s="106"/>
      <c r="BD18" s="106"/>
    </row>
    <row r="19" spans="1:56" x14ac:dyDescent="0.25">
      <c r="A19" s="124" t="s">
        <v>951</v>
      </c>
      <c r="B19" s="180">
        <f>INDEX(T:AE, 19, MATCH($AI$1, T$5:AE$5, 0))</f>
        <v>0</v>
      </c>
      <c r="C19" s="164">
        <f>INDEX(D:O, 19, MATCH($AI$1, D$5:O$5, 0))</f>
        <v>0</v>
      </c>
      <c r="D19" s="164">
        <f>0</f>
        <v>0</v>
      </c>
      <c r="E19" s="164">
        <f>0</f>
        <v>0</v>
      </c>
      <c r="F19" s="164">
        <f>0</f>
        <v>0</v>
      </c>
      <c r="G19" s="164">
        <f>0</f>
        <v>0</v>
      </c>
      <c r="H19" s="164">
        <f>0</f>
        <v>0</v>
      </c>
      <c r="I19" s="164">
        <f>0</f>
        <v>0</v>
      </c>
      <c r="J19" s="164">
        <f>0</f>
        <v>0</v>
      </c>
      <c r="K19" s="164">
        <f>0</f>
        <v>0</v>
      </c>
      <c r="L19" s="164">
        <f>0</f>
        <v>0</v>
      </c>
      <c r="M19" s="164">
        <f>0</f>
        <v>0</v>
      </c>
      <c r="N19" s="164">
        <f>0</f>
        <v>0</v>
      </c>
      <c r="O19" s="164">
        <f>0</f>
        <v>0</v>
      </c>
      <c r="P19" s="138">
        <f t="shared" si="18"/>
        <v>0</v>
      </c>
      <c r="Q19" s="138">
        <f t="shared" si="19"/>
        <v>0</v>
      </c>
      <c r="R19" s="138">
        <f t="shared" si="20"/>
        <v>0</v>
      </c>
      <c r="S19" s="138">
        <f t="shared" si="21"/>
        <v>0</v>
      </c>
      <c r="T19" s="179" t="e">
        <f>(SUMIFS(Export!L:L,Export!I:I,$AL19,Export!E:E,$AK19)+SUMIFS(Export!L:L,Export!I:I,$AM19,Export!E:E,$AK19))/SUMIFS(Export!L:L,Export!I:I,$AL19,Export!E:E,$AK19)</f>
        <v>#DIV/0!</v>
      </c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 t="e">
        <f t="shared" si="22"/>
        <v>#DIV/0!</v>
      </c>
      <c r="AG19" s="179" t="e">
        <f t="shared" si="23"/>
        <v>#DIV/0!</v>
      </c>
      <c r="AH19" s="179" t="e">
        <f t="shared" si="24"/>
        <v>#DIV/0!</v>
      </c>
      <c r="AI19" s="179" t="e">
        <f t="shared" si="25"/>
        <v>#DIV/0!</v>
      </c>
      <c r="AJ19" s="27"/>
      <c r="AK19" s="47">
        <v>935</v>
      </c>
      <c r="AL19" s="47" t="s">
        <v>978</v>
      </c>
      <c r="AM19" s="47" t="s">
        <v>951</v>
      </c>
      <c r="AP19" s="106">
        <f>+SUMIFS(Export!L:L,Export!I:I,$AL19,Export!E:E,$AK19)</f>
        <v>0</v>
      </c>
      <c r="AQ19" s="106">
        <f>+SUMIFS(Export!M:M,Export!J:J,$AM19,Export!F:F,$AK19)</f>
        <v>0</v>
      </c>
      <c r="AR19" s="106">
        <f t="shared" si="26"/>
        <v>0</v>
      </c>
      <c r="AT19" s="106">
        <f>0</f>
        <v>0</v>
      </c>
      <c r="AU19" s="106">
        <f>SUMIF(Export!$AL:$AL,$AO19,Export!Y:Y)</f>
        <v>0</v>
      </c>
      <c r="AV19" s="106">
        <f t="shared" si="27"/>
        <v>0</v>
      </c>
      <c r="BB19" s="106"/>
      <c r="BC19" s="106"/>
      <c r="BD19" s="106"/>
    </row>
    <row r="20" spans="1:56" x14ac:dyDescent="0.25">
      <c r="A20" s="124" t="s">
        <v>940</v>
      </c>
      <c r="B20" s="180">
        <f>INDEX(T:AE, 20, MATCH($AI$1, T$5:AE$5, 0))</f>
        <v>0</v>
      </c>
      <c r="C20" s="164">
        <f>INDEX(D:O, 20, MATCH($AI$1, D$5:O$5, 0))</f>
        <v>0.40061855372125538</v>
      </c>
      <c r="D20" s="164">
        <f>(SUMIF(Export!$AL:$AL,$AN20,Export!Y:Y)+SUMIF(Export!$AL:$AL,$AO20,Export!Y:Y))/SUMIF(Export!$AL:$AL,$AN20,Export!Y:Y)</f>
        <v>0.40061855372125527</v>
      </c>
      <c r="E20" s="164">
        <f>(SUMIF(Export!$AL:$AL,$AN20,Export!Z:Z)+SUMIF(Export!$AL:$AL,$AO20,Export!Z:Z))/SUMIF(Export!$AL:$AL,$AN20,Export!Z:Z)</f>
        <v>0.40061855372125538</v>
      </c>
      <c r="F20" s="164">
        <f>(SUMIF(Export!$AL:$AL,$AN20,Export!AA:AA)+SUMIF(Export!$AL:$AL,$AO20,Export!AA:AA))/SUMIF(Export!$AL:$AL,$AN20,Export!AA:AA)</f>
        <v>0.40061855372125527</v>
      </c>
      <c r="G20" s="164">
        <f>(SUMIF(Export!$AL:$AL,$AN20,Export!AB:AB)+SUMIF(Export!$AL:$AL,$AO20,Export!AB:AB))/SUMIF(Export!$AL:$AL,$AN20,Export!AB:AB)</f>
        <v>0.40061855372125532</v>
      </c>
      <c r="H20" s="164">
        <f>(SUMIF(Export!$AL:$AL,$AN20,Export!AC:AC)+SUMIF(Export!$AL:$AL,$AO20,Export!AC:AC))/SUMIF(Export!$AL:$AL,$AN20,Export!AC:AC)</f>
        <v>0.40061855372125532</v>
      </c>
      <c r="I20" s="164">
        <f>(SUMIF(Export!$AL:$AL,$AN20,Export!AD:AD)+SUMIF(Export!$AL:$AL,$AO20,Export!AD:AD))/SUMIF(Export!$AL:$AL,$AN20,Export!AD:AD)</f>
        <v>0.40061855372125543</v>
      </c>
      <c r="J20" s="164">
        <f>(SUMIF(Export!$AL:$AL,$AN20,Export!AE:AE)+SUMIF(Export!$AL:$AL,$AO20,Export!AE:AE))/SUMIF(Export!$AL:$AL,$AN20,Export!AE:AE)</f>
        <v>0.40061855372125532</v>
      </c>
      <c r="K20" s="164">
        <f>(SUMIF(Export!$AL:$AL,$AN20,Export!AF:AF)+SUMIF(Export!$AL:$AL,$AO20,Export!AF:AF))/SUMIF(Export!$AL:$AL,$AN20,Export!AF:AF)</f>
        <v>0.40061855372125532</v>
      </c>
      <c r="L20" s="164">
        <f>(SUMIF(Export!$AL:$AL,$AN20,Export!AG:AG)+SUMIF(Export!$AL:$AL,$AO20,Export!AG:AG))/SUMIF(Export!$AL:$AL,$AN20,Export!AG:AG)</f>
        <v>0.40061855372125538</v>
      </c>
      <c r="M20" s="164">
        <f>(SUMIF(Export!$AL:$AL,$AN20,Export!AH:AH)+SUMIF(Export!$AL:$AL,$AO20,Export!AH:AH))/SUMIF(Export!$AL:$AL,$AN20,Export!AH:AH)</f>
        <v>0.40061855372125532</v>
      </c>
      <c r="N20" s="164">
        <f>(SUMIF(Export!$AL:$AL,$AN20,Export!AI:AI)+SUMIF(Export!$AL:$AL,$AO20,Export!AI:AI))/SUMIF(Export!$AL:$AL,$AN20,Export!AI:AI)</f>
        <v>0.40061855372125543</v>
      </c>
      <c r="O20" s="164">
        <f>(SUMIF(Export!$AL:$AL,$AN20,Export!AJ:AJ)+SUMIF(Export!$AL:$AL,$AO20,Export!AJ:AJ))/SUMIF(Export!$AL:$AL,$AN20,Export!AJ:AJ)</f>
        <v>0.40061855372125532</v>
      </c>
      <c r="P20" s="138">
        <f t="shared" si="18"/>
        <v>0.40061855372125527</v>
      </c>
      <c r="Q20" s="138">
        <f t="shared" si="19"/>
        <v>0.40061855372125538</v>
      </c>
      <c r="R20" s="138">
        <f t="shared" si="20"/>
        <v>0.40061855372125538</v>
      </c>
      <c r="S20" s="138">
        <f t="shared" si="21"/>
        <v>0.40061855372125538</v>
      </c>
      <c r="T20" s="179" t="e">
        <f>(SUMIFS(Export!L:L,Export!I:I,$AL20,Export!E:E,$AK20)+SUMIFS(Export!L:L,Export!I:I,$AM20,Export!E:E,$AK20))/SUMIFS(Export!L:L,Export!I:I,$AL20,Export!E:E,$AK20)</f>
        <v>#DIV/0!</v>
      </c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 t="e">
        <f t="shared" si="22"/>
        <v>#DIV/0!</v>
      </c>
      <c r="AG20" s="179" t="e">
        <f t="shared" si="23"/>
        <v>#DIV/0!</v>
      </c>
      <c r="AH20" s="179" t="e">
        <f t="shared" si="24"/>
        <v>#DIV/0!</v>
      </c>
      <c r="AI20" s="179" t="e">
        <f t="shared" si="25"/>
        <v>#DIV/0!</v>
      </c>
      <c r="AJ20" s="27"/>
      <c r="AK20" s="47">
        <v>935</v>
      </c>
      <c r="AL20" s="47" t="s">
        <v>966</v>
      </c>
      <c r="AM20" s="47" t="s">
        <v>940</v>
      </c>
      <c r="AN20" s="47" t="s">
        <v>1301</v>
      </c>
      <c r="AO20" s="47" t="s">
        <v>1304</v>
      </c>
      <c r="AP20" s="106">
        <f>+SUMIFS(Export!L:L,Export!I:I,$AL20,Export!E:E,$AK20)</f>
        <v>0</v>
      </c>
      <c r="AQ20" s="106">
        <f>+SUMIFS(Export!M:M,Export!J:J,$AM20,Export!F:F,$AK20)</f>
        <v>0</v>
      </c>
      <c r="AR20" s="106">
        <f t="shared" si="26"/>
        <v>0</v>
      </c>
      <c r="AT20" s="106">
        <f>SUMIF(Export!$AL:$AL,$AN20,Export!Y:Y)</f>
        <v>-19500</v>
      </c>
      <c r="AU20" s="106">
        <f>SUMIF(Export!$AL:$AL,$AO20,Export!Y:Y)</f>
        <v>11687.938202435522</v>
      </c>
      <c r="AV20" s="106">
        <f t="shared" si="27"/>
        <v>-7812.0617975644782</v>
      </c>
      <c r="BB20" s="106"/>
      <c r="BC20" s="106"/>
      <c r="BD20" s="106"/>
    </row>
    <row r="21" spans="1:56" x14ac:dyDescent="0.25">
      <c r="A21" s="124" t="s">
        <v>933</v>
      </c>
      <c r="B21" s="180">
        <f>INDEX(T:AE, 21, MATCH($AI$1, T$5:AE$5, 0))</f>
        <v>0</v>
      </c>
      <c r="C21" s="164">
        <f>INDEX(D:O, 21, MATCH($AI$1, D$5:O$5, 0))</f>
        <v>0</v>
      </c>
      <c r="D21" s="164">
        <f>0</f>
        <v>0</v>
      </c>
      <c r="E21" s="164">
        <f>0</f>
        <v>0</v>
      </c>
      <c r="F21" s="164">
        <f>0</f>
        <v>0</v>
      </c>
      <c r="G21" s="164">
        <f>0</f>
        <v>0</v>
      </c>
      <c r="H21" s="164">
        <f>0</f>
        <v>0</v>
      </c>
      <c r="I21" s="164">
        <f>0</f>
        <v>0</v>
      </c>
      <c r="J21" s="164">
        <f>0</f>
        <v>0</v>
      </c>
      <c r="K21" s="164">
        <f>0</f>
        <v>0</v>
      </c>
      <c r="L21" s="164">
        <f>0</f>
        <v>0</v>
      </c>
      <c r="M21" s="164">
        <f>0</f>
        <v>0</v>
      </c>
      <c r="N21" s="164">
        <f>0</f>
        <v>0</v>
      </c>
      <c r="O21" s="164">
        <f>0</f>
        <v>0</v>
      </c>
      <c r="P21" s="138">
        <f t="shared" si="18"/>
        <v>0</v>
      </c>
      <c r="Q21" s="138">
        <f t="shared" si="19"/>
        <v>0</v>
      </c>
      <c r="R21" s="138">
        <f t="shared" si="20"/>
        <v>0</v>
      </c>
      <c r="S21" s="138">
        <f t="shared" si="21"/>
        <v>0</v>
      </c>
      <c r="T21" s="179" t="e">
        <f>(SUMIFS(Export!L:L,Export!I:I,$AL21,Export!E:E,$AK21)+SUMIFS(Export!L:L,Export!I:I,$AM21,Export!E:E,$AK21))/SUMIFS(Export!L:L,Export!I:I,$AL21,Export!E:E,$AK21)</f>
        <v>#DIV/0!</v>
      </c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 t="e">
        <f t="shared" si="22"/>
        <v>#DIV/0!</v>
      </c>
      <c r="AG21" s="179" t="e">
        <f t="shared" si="23"/>
        <v>#DIV/0!</v>
      </c>
      <c r="AH21" s="179" t="e">
        <f t="shared" si="24"/>
        <v>#DIV/0!</v>
      </c>
      <c r="AI21" s="179" t="e">
        <f t="shared" si="25"/>
        <v>#DIV/0!</v>
      </c>
      <c r="AJ21" s="27"/>
      <c r="AK21" s="47">
        <v>935</v>
      </c>
      <c r="AL21" s="47" t="s">
        <v>969</v>
      </c>
      <c r="AM21" s="47" t="s">
        <v>933</v>
      </c>
      <c r="AP21" s="106">
        <f>+SUMIFS(Export!L:L,Export!I:I,$AL21,Export!E:E,$AK21)</f>
        <v>0</v>
      </c>
      <c r="AQ21" s="106">
        <f>+SUMIFS(Export!M:M,Export!J:J,$AM21,Export!F:F,$AK21)</f>
        <v>0</v>
      </c>
      <c r="AR21" s="106">
        <f t="shared" si="26"/>
        <v>0</v>
      </c>
      <c r="AT21" s="106">
        <f>0</f>
        <v>0</v>
      </c>
      <c r="AU21" s="106">
        <f>SUMIF(Export!$AL:$AL,$AO21,Export!Y:Y)</f>
        <v>0</v>
      </c>
      <c r="AV21" s="106">
        <f t="shared" si="27"/>
        <v>0</v>
      </c>
      <c r="BB21" s="106"/>
      <c r="BC21" s="106"/>
      <c r="BD21" s="106"/>
    </row>
    <row r="22" spans="1:56" x14ac:dyDescent="0.25">
      <c r="A22" s="124" t="s">
        <v>1209</v>
      </c>
      <c r="B22" s="180">
        <f>INDEX(T:AE, 22, MATCH($AI$1, T$5:AE$5, 0))</f>
        <v>0</v>
      </c>
      <c r="C22" s="164">
        <f>INDEX(D:O, 22, MATCH($AI$1, D$5:O$5, 0))</f>
        <v>0.40061855372125543</v>
      </c>
      <c r="D22" s="164">
        <f>-(SUMIF(Export!$AL:$AL,$AN16,Export!Y:Y)+SUMIF(Export!$AL:$AL,$AO16,Export!Y:Y)+SUMIF(Export!$AL:$AL,$AN17,Export!Y:Y)+SUMIF(Export!$AL:$AL,$AO17,Export!Y:Y)+SUMIF(Export!$AL:$AL,$AN20,Export!Y:Y)+SUMIF(Export!$AL:$AL,$AO20,Export!Y:Y))/D13</f>
        <v>0.40061855372125527</v>
      </c>
      <c r="E22" s="164">
        <f>-(SUMIF(Export!$AL:$AL,$AN16,Export!Z:Z)+SUMIF(Export!$AL:$AL,$AO16,Export!Z:Z)+SUMIF(Export!$AL:$AL,$AN17,Export!Z:Z)+SUMIF(Export!$AL:$AL,$AO17,Export!Z:Z)+SUMIF(Export!$AL:$AL,$AN20,Export!Z:Z)+SUMIF(Export!$AL:$AL,$AO20,Export!Z:Z))/E13</f>
        <v>0.40061855372125543</v>
      </c>
      <c r="F22" s="164">
        <f>-(SUMIF(Export!$AL:$AL,$AN16,Export!AA:AA)+SUMIF(Export!$AL:$AL,$AO16,Export!AA:AA)+SUMIF(Export!$AL:$AL,$AN17,Export!AA:AA)+SUMIF(Export!$AL:$AL,$AO17,Export!AA:AA)+SUMIF(Export!$AL:$AL,$AN20,Export!AA:AA)+SUMIF(Export!$AL:$AL,$AO20,Export!AA:AA))/F13</f>
        <v>0.40061855372125538</v>
      </c>
      <c r="G22" s="164">
        <f>-(SUMIF(Export!$AL:$AL,$AN16,Export!AB:AB)+SUMIF(Export!$AL:$AL,$AO16,Export!AB:AB)+SUMIF(Export!$AL:$AL,$AN17,Export!AB:AB)+SUMIF(Export!$AL:$AL,$AO17,Export!AB:AB)+SUMIF(Export!$AL:$AL,$AN20,Export!AB:AB)+SUMIF(Export!$AL:$AL,$AO20,Export!AB:AB))/G13</f>
        <v>0.40061855372125532</v>
      </c>
      <c r="H22" s="164">
        <f>-(SUMIF(Export!$AL:$AL,$AN16,Export!AC:AC)+SUMIF(Export!$AL:$AL,$AO16,Export!AC:AC)+SUMIF(Export!$AL:$AL,$AN17,Export!AC:AC)+SUMIF(Export!$AL:$AL,$AO17,Export!AC:AC)+SUMIF(Export!$AL:$AL,$AN20,Export!AC:AC)+SUMIF(Export!$AL:$AL,$AO20,Export!AC:AC))/H13</f>
        <v>0.40061855372125532</v>
      </c>
      <c r="I22" s="164">
        <f>-(SUMIF(Export!$AL:$AL,$AN16,Export!AD:AD)+SUMIF(Export!$AL:$AL,$AO16,Export!AD:AD)+SUMIF(Export!$AL:$AL,$AN17,Export!AD:AD)+SUMIF(Export!$AL:$AL,$AO17,Export!AD:AD)+SUMIF(Export!$AL:$AL,$AN20,Export!AD:AD)+SUMIF(Export!$AL:$AL,$AO20,Export!AD:AD))/I13</f>
        <v>0.40061855372125538</v>
      </c>
      <c r="J22" s="164">
        <f>-(SUMIF(Export!$AL:$AL,$AN16,Export!AE:AE)+SUMIF(Export!$AL:$AL,$AO16,Export!AE:AE)+SUMIF(Export!$AL:$AL,$AN17,Export!AE:AE)+SUMIF(Export!$AL:$AL,$AO17,Export!AE:AE)+SUMIF(Export!$AL:$AL,$AN20,Export!AE:AE)+SUMIF(Export!$AL:$AL,$AO20,Export!AE:AE))/J13</f>
        <v>0.40061855372125532</v>
      </c>
      <c r="K22" s="164">
        <f>-(SUMIF(Export!$AL:$AL,$AN16,Export!AF:AF)+SUMIF(Export!$AL:$AL,$AO16,Export!AF:AF)+SUMIF(Export!$AL:$AL,$AN17,Export!AF:AF)+SUMIF(Export!$AL:$AL,$AO17,Export!AF:AF)+SUMIF(Export!$AL:$AL,$AN20,Export!AF:AF)+SUMIF(Export!$AL:$AL,$AO20,Export!AF:AF))/K13</f>
        <v>0.40061855372125532</v>
      </c>
      <c r="L22" s="164">
        <f>-(SUMIF(Export!$AL:$AL,$AN16,Export!AG:AG)+SUMIF(Export!$AL:$AL,$AO16,Export!AG:AG)+SUMIF(Export!$AL:$AL,$AN17,Export!AG:AG)+SUMIF(Export!$AL:$AL,$AO17,Export!AG:AG)+SUMIF(Export!$AL:$AL,$AN20,Export!AG:AG)+SUMIF(Export!$AL:$AL,$AO20,Export!AG:AG))/L13</f>
        <v>0.40061855372125532</v>
      </c>
      <c r="M22" s="164">
        <f>-(SUMIF(Export!$AL:$AL,$AN16,Export!AH:AH)+SUMIF(Export!$AL:$AL,$AO16,Export!AH:AH)+SUMIF(Export!$AL:$AL,$AN17,Export!AH:AH)+SUMIF(Export!$AL:$AL,$AO17,Export!AH:AH)+SUMIF(Export!$AL:$AL,$AN20,Export!AH:AH)+SUMIF(Export!$AL:$AL,$AO20,Export!AH:AH))/M13</f>
        <v>0.40061855372125532</v>
      </c>
      <c r="N22" s="164">
        <f>-(SUMIF(Export!$AL:$AL,$AN16,Export!AI:AI)+SUMIF(Export!$AL:$AL,$AO16,Export!AI:AI)+SUMIF(Export!$AL:$AL,$AN17,Export!AI:AI)+SUMIF(Export!$AL:$AL,$AO17,Export!AI:AI)+SUMIF(Export!$AL:$AL,$AN20,Export!AI:AI)+SUMIF(Export!$AL:$AL,$AO20,Export!AI:AI))/N13</f>
        <v>0.40061855372125532</v>
      </c>
      <c r="O22" s="164">
        <f>-(SUMIF(Export!$AL:$AL,$AN16,Export!AJ:AJ)+SUMIF(Export!$AL:$AL,$AO16,Export!AJ:AJ)+SUMIF(Export!$AL:$AL,$AN17,Export!AJ:AJ)+SUMIF(Export!$AL:$AL,$AO17,Export!AJ:AJ)+SUMIF(Export!$AL:$AL,$AN20,Export!AJ:AJ)+SUMIF(Export!$AL:$AL,$AO20,Export!AJ:AJ))/O13</f>
        <v>0.40061855372125521</v>
      </c>
      <c r="P22" s="138">
        <f t="shared" si="18"/>
        <v>0.40061855372125538</v>
      </c>
      <c r="Q22" s="138">
        <f t="shared" si="19"/>
        <v>0.40061855372125538</v>
      </c>
      <c r="R22" s="138">
        <f t="shared" si="20"/>
        <v>0.40061855372125538</v>
      </c>
      <c r="S22" s="138">
        <f t="shared" si="21"/>
        <v>0.40061855372125527</v>
      </c>
      <c r="T22" s="245" t="e">
        <f>(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21,Export!E:E,$AK21))/T$13</f>
        <v>#DIV/0!</v>
      </c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 t="e">
        <f t="shared" si="22"/>
        <v>#DIV/0!</v>
      </c>
      <c r="AG22" s="179" t="e">
        <f t="shared" si="23"/>
        <v>#DIV/0!</v>
      </c>
      <c r="AH22" s="179" t="e">
        <f t="shared" si="24"/>
        <v>#DIV/0!</v>
      </c>
      <c r="AI22" s="179" t="e">
        <f t="shared" si="25"/>
        <v>#DIV/0!</v>
      </c>
      <c r="AJ22" s="27"/>
      <c r="AK22" s="47"/>
      <c r="AP22" s="106">
        <f>SUM(AP16:AP21)</f>
        <v>0</v>
      </c>
      <c r="AQ22" s="106">
        <f t="shared" ref="AQ22:AR22" si="28">SUM(AQ16:AQ21)</f>
        <v>0</v>
      </c>
      <c r="AR22" s="106">
        <f t="shared" si="28"/>
        <v>0</v>
      </c>
      <c r="AT22" s="106">
        <f>SUM(AT16:AT21)</f>
        <v>-130000</v>
      </c>
      <c r="AU22" s="106">
        <f t="shared" ref="AU22" si="29">SUM(AU16:AU21)</f>
        <v>77919.588016236812</v>
      </c>
      <c r="AV22" s="106">
        <f>SUM(AV16:AV21)</f>
        <v>-52080.411983763188</v>
      </c>
      <c r="BB22" s="106"/>
      <c r="BC22" s="106"/>
      <c r="BD22" s="106"/>
    </row>
    <row r="23" spans="1:56" x14ac:dyDescent="0.25">
      <c r="A23" s="124" t="s">
        <v>955</v>
      </c>
      <c r="B23" s="178">
        <f>INDEX(T:AE, 23, MATCH($AI$1, T$5:AE$5, 0))</f>
        <v>0</v>
      </c>
      <c r="C23" s="160">
        <f>INDEX(D:O, 23, MATCH($AI$1, D$5:O$5, 0))</f>
        <v>0</v>
      </c>
      <c r="D23" s="160">
        <f>0</f>
        <v>0</v>
      </c>
      <c r="E23" s="160">
        <f>0</f>
        <v>0</v>
      </c>
      <c r="F23" s="160">
        <f>0</f>
        <v>0</v>
      </c>
      <c r="G23" s="160">
        <f>0</f>
        <v>0</v>
      </c>
      <c r="H23" s="160">
        <f>0</f>
        <v>0</v>
      </c>
      <c r="I23" s="160">
        <f>0</f>
        <v>0</v>
      </c>
      <c r="J23" s="160">
        <f>0</f>
        <v>0</v>
      </c>
      <c r="K23" s="160">
        <f>0</f>
        <v>0</v>
      </c>
      <c r="L23" s="160">
        <f>0</f>
        <v>0</v>
      </c>
      <c r="M23" s="160">
        <f>0</f>
        <v>0</v>
      </c>
      <c r="N23" s="160">
        <f>0</f>
        <v>0</v>
      </c>
      <c r="O23" s="160">
        <f>0</f>
        <v>0</v>
      </c>
      <c r="P23" s="160">
        <f t="shared" ref="P23:P30" si="30">D23+E23+F23</f>
        <v>0</v>
      </c>
      <c r="Q23" s="160">
        <f t="shared" ref="Q23:Q30" si="31">G23+H23+I23</f>
        <v>0</v>
      </c>
      <c r="R23" s="160">
        <f t="shared" ref="R23:R30" si="32">J23+K23+L23</f>
        <v>0</v>
      </c>
      <c r="S23" s="160">
        <f t="shared" ref="S23:S30" si="33">M23+N23+O23</f>
        <v>0</v>
      </c>
      <c r="T23" s="178">
        <f>+SUMIFS(Export!L:L,Export!I:I,$AL23,Export!E:E,$AK23)</f>
        <v>0</v>
      </c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>
        <f t="shared" ref="AF23:AF30" si="34">T23+U23+V23</f>
        <v>0</v>
      </c>
      <c r="AG23" s="178">
        <f t="shared" ref="AG23:AG30" si="35">W23+X23+Y23</f>
        <v>0</v>
      </c>
      <c r="AH23" s="178">
        <f t="shared" ref="AH23:AH30" si="36">Z23+AA23+AB23</f>
        <v>0</v>
      </c>
      <c r="AI23" s="178">
        <f t="shared" ref="AI23:AI30" si="37">AC23+AD23+AE23</f>
        <v>0</v>
      </c>
      <c r="AJ23" s="27"/>
      <c r="AK23" s="47">
        <v>935</v>
      </c>
      <c r="AL23" s="47" t="s">
        <v>955</v>
      </c>
      <c r="AR23" s="106">
        <f>+SUMIFS(Export!L:L,Export!I:I,AL23,Export!E:E,AK23)</f>
        <v>0</v>
      </c>
      <c r="AT23" s="106"/>
      <c r="AU23" s="106"/>
      <c r="AV23" s="106"/>
      <c r="BB23" s="106"/>
      <c r="BC23" s="106"/>
      <c r="BD23" s="106"/>
    </row>
    <row r="24" spans="1:56" x14ac:dyDescent="0.25">
      <c r="A24" s="131" t="s">
        <v>1210</v>
      </c>
      <c r="B24" s="177">
        <f>INDEX(T:AE, 24, MATCH($AI$1, T$5:AE$5, 0))</f>
        <v>0</v>
      </c>
      <c r="C24" s="163">
        <f>INDEX(D:O, 24, MATCH($AI$1, D$5:O$5, 0))</f>
        <v>64098.968595400867</v>
      </c>
      <c r="D24" s="163">
        <f>-(SUMIF(Export!$AL:$AL,$AN16,Export!Y:Y)+SUMIF(Export!$AL:$AL,$AO16,Export!Y:Y)+SUMIF(Export!$AL:$AL,$AN17,Export!Y:Y)+SUMIF(Export!$AL:$AL,$AO17,Export!Y:Y)+SUMIF(Export!$AL:$AL,$AN20,Export!Y:Y)+SUMIF(Export!$AL:$AL,$AO20,Export!Y:Y))-D23</f>
        <v>52080.411983763188</v>
      </c>
      <c r="E24" s="163">
        <f>-(SUMIF(Export!$AL:$AL,$AN16,Export!Z:Z)+SUMIF(Export!$AL:$AL,$AO16,Export!Z:Z)+SUMIF(Export!$AL:$AL,$AN17,Export!Z:Z)+SUMIF(Export!$AL:$AL,$AO17,Export!Z:Z)+SUMIF(Export!$AL:$AL,$AN20,Export!Z:Z)+SUMIF(Export!$AL:$AL,$AO20,Export!Z:Z))-E23</f>
        <v>64098.968595400867</v>
      </c>
      <c r="F24" s="163">
        <f>-(SUMIF(Export!$AL:$AL,$AN16,Export!AA:AA)+SUMIF(Export!$AL:$AL,$AO16,Export!AA:AA)+SUMIF(Export!$AL:$AL,$AN17,Export!AA:AA)+SUMIF(Export!$AL:$AL,$AO17,Export!AA:AA)+SUMIF(Export!$AL:$AL,$AN20,Export!AA:AA)+SUMIF(Export!$AL:$AL,$AO20,Export!AA:AA))-F23</f>
        <v>62095.875826794581</v>
      </c>
      <c r="G24" s="163">
        <f>-(SUMIF(Export!$AL:$AL,$AN16,Export!AB:AB)+SUMIF(Export!$AL:$AL,$AO16,Export!AB:AB)+SUMIF(Export!$AL:$AL,$AN17,Export!AB:AB)+SUMIF(Export!$AL:$AL,$AO17,Export!AB:AB)+SUMIF(Export!$AL:$AL,$AN20,Export!AB:AB)+SUMIF(Export!$AL:$AL,$AO20,Export!AB:AB))-G23</f>
        <v>52881.649091205705</v>
      </c>
      <c r="H24" s="163">
        <f>-(SUMIF(Export!$AL:$AL,$AN16,Export!AC:AC)+SUMIF(Export!$AL:$AL,$AO16,Export!AC:AC)+SUMIF(Export!$AL:$AL,$AN17,Export!AC:AC)+SUMIF(Export!$AL:$AL,$AO17,Export!AC:AC)+SUMIF(Export!$AL:$AL,$AN20,Export!AC:AC)+SUMIF(Export!$AL:$AL,$AO20,Export!AC:AC))-H23</f>
        <v>66102.061364007124</v>
      </c>
      <c r="I24" s="163">
        <f>-(SUMIF(Export!$AL:$AL,$AN16,Export!AD:AD)+SUMIF(Export!$AL:$AL,$AO16,Export!AD:AD)+SUMIF(Export!$AL:$AL,$AN17,Export!AD:AD)+SUMIF(Export!$AL:$AL,$AO17,Export!AD:AD)+SUMIF(Export!$AL:$AL,$AN20,Export!AD:AD)+SUMIF(Export!$AL:$AL,$AO20,Export!AD:AD))-I23</f>
        <v>67303.9170251709</v>
      </c>
      <c r="J24" s="163">
        <f>-(SUMIF(Export!$AL:$AL,$AN16,Export!AE:AE)+SUMIF(Export!$AL:$AL,$AO16,Export!AE:AE)+SUMIF(Export!$AL:$AL,$AN17,Export!AE:AE)+SUMIF(Export!$AL:$AL,$AO17,Export!AE:AE)+SUMIF(Export!$AL:$AL,$AN20,Export!AE:AE)+SUMIF(Export!$AL:$AL,$AO20,Export!AE:AE))-J23</f>
        <v>66102.061364007124</v>
      </c>
      <c r="K24" s="163">
        <f>-(SUMIF(Export!$AL:$AL,$AN16,Export!AF:AF)+SUMIF(Export!$AL:$AL,$AO16,Export!AF:AF)+SUMIF(Export!$AL:$AL,$AN17,Export!AF:AF)+SUMIF(Export!$AL:$AL,$AO17,Export!AF:AF)+SUMIF(Export!$AL:$AL,$AN20,Export!AF:AF)+SUMIF(Export!$AL:$AL,$AO20,Export!AF:AF))-K23</f>
        <v>70108.246901219682</v>
      </c>
      <c r="L24" s="163">
        <f>-(SUMIF(Export!$AL:$AL,$AN16,Export!AG:AG)+SUMIF(Export!$AL:$AL,$AO16,Export!AG:AG)+SUMIF(Export!$AL:$AL,$AN17,Export!AG:AG)+SUMIF(Export!$AL:$AL,$AO17,Export!AG:AG)+SUMIF(Export!$AL:$AL,$AN20,Export!AG:AG)+SUMIF(Export!$AL:$AL,$AO20,Export!AG:AG))-L23</f>
        <v>68105.154132613403</v>
      </c>
      <c r="M24" s="163">
        <f>-(SUMIF(Export!$AL:$AL,$AN16,Export!AH:AH)+SUMIF(Export!$AL:$AL,$AO16,Export!AH:AH)+SUMIF(Export!$AL:$AL,$AN17,Export!AH:AH)+SUMIF(Export!$AL:$AL,$AO17,Export!AH:AH)+SUMIF(Export!$AL:$AL,$AN20,Export!AH:AH)+SUMIF(Export!$AL:$AL,$AO20,Export!AH:AH))-M23</f>
        <v>64900.205702843363</v>
      </c>
      <c r="N24" s="163">
        <f>-(SUMIF(Export!$AL:$AL,$AN16,Export!AI:AI)+SUMIF(Export!$AL:$AL,$AO16,Export!AI:AI)+SUMIF(Export!$AL:$AL,$AN17,Export!AI:AI)+SUMIF(Export!$AL:$AL,$AO17,Export!AI:AI)+SUMIF(Export!$AL:$AL,$AN20,Export!AI:AI)+SUMIF(Export!$AL:$AL,$AO20,Export!AI:AI))-N23</f>
        <v>53682.886198648215</v>
      </c>
      <c r="O24" s="163">
        <f>-(SUMIF(Export!$AL:$AL,$AN16,Export!AJ:AJ)+SUMIF(Export!$AL:$AL,$AO16,Export!AJ:AJ)+SUMIF(Export!$AL:$AL,$AN17,Export!AJ:AJ)+SUMIF(Export!$AL:$AL,$AO17,Export!AJ:AJ)+SUMIF(Export!$AL:$AL,$AN20,Export!AJ:AJ)+SUMIF(Export!$AL:$AL,$AO20,Export!AJ:AJ))-O23</f>
        <v>71310.102562383428</v>
      </c>
      <c r="P24" s="163">
        <f t="shared" si="30"/>
        <v>178275.25640595861</v>
      </c>
      <c r="Q24" s="163">
        <f t="shared" si="31"/>
        <v>186287.62748038373</v>
      </c>
      <c r="R24" s="163">
        <f t="shared" si="32"/>
        <v>204315.46239784022</v>
      </c>
      <c r="S24" s="163">
        <f t="shared" si="33"/>
        <v>189893.194463875</v>
      </c>
      <c r="T24" s="177">
        <f>(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21,Export!E:E,$AK21))+T23</f>
        <v>0</v>
      </c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>
        <f t="shared" si="34"/>
        <v>0</v>
      </c>
      <c r="AG24" s="177">
        <f t="shared" si="35"/>
        <v>0</v>
      </c>
      <c r="AH24" s="177">
        <f t="shared" si="36"/>
        <v>0</v>
      </c>
      <c r="AI24" s="177">
        <f t="shared" si="37"/>
        <v>0</v>
      </c>
      <c r="AJ24" s="27"/>
      <c r="AK24" s="47"/>
      <c r="AT24" s="106"/>
      <c r="AU24" s="106"/>
      <c r="AV24" s="106"/>
      <c r="BB24" s="106"/>
      <c r="BC24" s="106"/>
      <c r="BD24" s="106"/>
    </row>
    <row r="25" spans="1:56" x14ac:dyDescent="0.25">
      <c r="A25" s="124" t="s">
        <v>1211</v>
      </c>
      <c r="B25" s="180">
        <f>INDEX(T:AE, 25, MATCH($AI$1, T$5:AE$5, 0))</f>
        <v>0</v>
      </c>
      <c r="C25" s="164">
        <f>INDEX(D:O, 25, MATCH($AI$1, D$5:O$5, 0))</f>
        <v>0.40061855372125543</v>
      </c>
      <c r="D25" s="164">
        <f>D24/D13</f>
        <v>0.40061855372125527</v>
      </c>
      <c r="E25" s="164">
        <f t="shared" ref="E25:O25" si="38">E24/E13</f>
        <v>0.40061855372125543</v>
      </c>
      <c r="F25" s="164">
        <f t="shared" si="38"/>
        <v>0.40061855372125538</v>
      </c>
      <c r="G25" s="164">
        <f t="shared" si="38"/>
        <v>0.40061855372125532</v>
      </c>
      <c r="H25" s="164">
        <f t="shared" si="38"/>
        <v>0.40061855372125532</v>
      </c>
      <c r="I25" s="164">
        <f t="shared" si="38"/>
        <v>0.40061855372125538</v>
      </c>
      <c r="J25" s="164">
        <f t="shared" si="38"/>
        <v>0.40061855372125532</v>
      </c>
      <c r="K25" s="164">
        <f t="shared" si="38"/>
        <v>0.40061855372125532</v>
      </c>
      <c r="L25" s="164">
        <f t="shared" si="38"/>
        <v>0.40061855372125532</v>
      </c>
      <c r="M25" s="164">
        <f t="shared" si="38"/>
        <v>0.40061855372125532</v>
      </c>
      <c r="N25" s="164">
        <f t="shared" si="38"/>
        <v>0.40061855372125532</v>
      </c>
      <c r="O25" s="164">
        <f t="shared" si="38"/>
        <v>0.40061855372125521</v>
      </c>
      <c r="P25" s="164">
        <f t="shared" si="30"/>
        <v>1.2018556611637661</v>
      </c>
      <c r="Q25" s="164">
        <f t="shared" si="31"/>
        <v>1.2018556611637661</v>
      </c>
      <c r="R25" s="164">
        <f t="shared" si="32"/>
        <v>1.2018556611637661</v>
      </c>
      <c r="S25" s="164">
        <f t="shared" si="33"/>
        <v>1.2018556611637659</v>
      </c>
      <c r="T25" s="180" t="e">
        <f>T24/T13</f>
        <v>#DIV/0!</v>
      </c>
      <c r="U25" s="180"/>
      <c r="V25" s="180"/>
      <c r="W25" s="180"/>
      <c r="X25" s="180"/>
      <c r="Y25" s="180"/>
      <c r="Z25" s="180"/>
      <c r="AA25" s="180"/>
      <c r="AB25" s="180"/>
      <c r="AC25" s="180"/>
      <c r="AD25" s="180"/>
      <c r="AE25" s="180"/>
      <c r="AF25" s="180" t="e">
        <f t="shared" si="34"/>
        <v>#DIV/0!</v>
      </c>
      <c r="AG25" s="180">
        <f t="shared" si="35"/>
        <v>0</v>
      </c>
      <c r="AH25" s="180">
        <f t="shared" si="36"/>
        <v>0</v>
      </c>
      <c r="AI25" s="180">
        <f t="shared" si="37"/>
        <v>0</v>
      </c>
      <c r="AJ25" s="101"/>
      <c r="AK25" s="47"/>
      <c r="AT25" s="106"/>
      <c r="AU25" s="106"/>
      <c r="AV25" s="106"/>
      <c r="BB25" s="106"/>
      <c r="BC25" s="106"/>
      <c r="BD25" s="106"/>
    </row>
    <row r="26" spans="1:56" x14ac:dyDescent="0.25">
      <c r="A26" s="124" t="s">
        <v>960</v>
      </c>
      <c r="B26" s="180">
        <f>INDEX(T:AE, 26, MATCH($AI$1, T$5:AE$5, 0))</f>
        <v>0</v>
      </c>
      <c r="C26" s="164">
        <f>INDEX(D:O, 26, MATCH($AI$1, D$5:O$5, 0))</f>
        <v>0.22832650935085971</v>
      </c>
      <c r="D26" s="164">
        <f>SUMIF(Export!$AL:$AL,$AN26,Export!Y:Y)/D13</f>
        <v>0.28101724227798119</v>
      </c>
      <c r="E26" s="164">
        <f>SUMIF(Export!$AL:$AL,$AN26,Export!Z:Z)/E13</f>
        <v>0.22832650935085971</v>
      </c>
      <c r="F26" s="164">
        <f>SUMIF(Export!$AL:$AL,$AN26,Export!AA:AA)/F13</f>
        <v>0.23569188062024229</v>
      </c>
      <c r="G26" s="164">
        <f>SUMIF(Export!$AL:$AL,$AN26,Export!AB:AB)/G13</f>
        <v>0.27675940527376935</v>
      </c>
      <c r="H26" s="164">
        <f>SUMIF(Export!$AL:$AL,$AN26,Export!AC:AC)/H13</f>
        <v>0.22140752421901549</v>
      </c>
      <c r="I26" s="164">
        <f>SUMIF(Export!$AL:$AL,$AN26,Export!AD:AD)/I13</f>
        <v>0.21745381842939021</v>
      </c>
      <c r="J26" s="164">
        <f>SUMIF(Export!$AL:$AL,$AN26,Export!AE:AE)/J13</f>
        <v>0.22140752421901549</v>
      </c>
      <c r="K26" s="164">
        <f>SUMIF(Export!$AL:$AL,$AN26,Export!AF:AF)/K13</f>
        <v>0.2087556656922146</v>
      </c>
      <c r="L26" s="164">
        <f>SUMIF(Export!$AL:$AL,$AN26,Export!AG:AG)/L13</f>
        <v>0.21489553821257384</v>
      </c>
      <c r="M26" s="164">
        <f>SUMIF(Export!$AL:$AL,$AN26,Export!AH:AH)/M13</f>
        <v>0.22550766355640467</v>
      </c>
      <c r="N26" s="164">
        <f>SUMIF(Export!$AL:$AL,$AN26,Export!AI:AI)/N13</f>
        <v>0.27262866788162354</v>
      </c>
      <c r="O26" s="164">
        <f>SUMIF(Export!$AL:$AL,$AN26,Export!AJ:AJ)/O13</f>
        <v>0.20523731177605367</v>
      </c>
      <c r="P26" s="164">
        <f t="shared" si="30"/>
        <v>0.7450356322490832</v>
      </c>
      <c r="Q26" s="164">
        <f t="shared" si="31"/>
        <v>0.715620747922175</v>
      </c>
      <c r="R26" s="164">
        <f t="shared" si="32"/>
        <v>0.64505872812380394</v>
      </c>
      <c r="S26" s="164">
        <f t="shared" si="33"/>
        <v>0.70337364321408191</v>
      </c>
      <c r="T26" s="252" t="e">
        <f>+SUMIFS(Export!L:L,Export!I:I,$AL26,Export!E:E,$AK26)/T13</f>
        <v>#DIV/0!</v>
      </c>
      <c r="U26" s="180"/>
      <c r="V26" s="180"/>
      <c r="W26" s="180"/>
      <c r="X26" s="180"/>
      <c r="Y26" s="180"/>
      <c r="Z26" s="180"/>
      <c r="AA26" s="180"/>
      <c r="AB26" s="180"/>
      <c r="AC26" s="180"/>
      <c r="AD26" s="180"/>
      <c r="AE26" s="180"/>
      <c r="AF26" s="180" t="e">
        <f t="shared" si="34"/>
        <v>#DIV/0!</v>
      </c>
      <c r="AG26" s="180">
        <f t="shared" si="35"/>
        <v>0</v>
      </c>
      <c r="AH26" s="180">
        <f t="shared" si="36"/>
        <v>0</v>
      </c>
      <c r="AI26" s="180">
        <f t="shared" si="37"/>
        <v>0</v>
      </c>
      <c r="AJ26" s="27"/>
      <c r="AK26" s="47">
        <v>935</v>
      </c>
      <c r="AL26" s="47" t="s">
        <v>1007</v>
      </c>
      <c r="AN26" s="47" t="s">
        <v>1315</v>
      </c>
      <c r="AR26" s="106">
        <f>+SUMIFS(Export!L:L,Export!I:I,$AL26,Export!E:E,$AK26)</f>
        <v>0</v>
      </c>
      <c r="AT26" s="106"/>
      <c r="AU26" s="106"/>
      <c r="AV26" s="106"/>
      <c r="BB26" s="106"/>
      <c r="BC26" s="106"/>
      <c r="BD26" s="106"/>
    </row>
    <row r="27" spans="1:56" x14ac:dyDescent="0.25">
      <c r="A27" s="124" t="s">
        <v>930</v>
      </c>
      <c r="B27" s="180">
        <f>INDEX(T:AE, 27, MATCH($AI$1, T$5:AE$5, 0))</f>
        <v>0</v>
      </c>
      <c r="C27" s="164">
        <f>INDEX(D:O, 27, MATCH($AI$1, D$5:O$5, 0))</f>
        <v>0</v>
      </c>
      <c r="D27" s="164">
        <f>0</f>
        <v>0</v>
      </c>
      <c r="E27" s="164">
        <f>0</f>
        <v>0</v>
      </c>
      <c r="F27" s="164">
        <f>0</f>
        <v>0</v>
      </c>
      <c r="G27" s="164">
        <f>0</f>
        <v>0</v>
      </c>
      <c r="H27" s="164">
        <f>0</f>
        <v>0</v>
      </c>
      <c r="I27" s="164">
        <f>0</f>
        <v>0</v>
      </c>
      <c r="J27" s="164">
        <f>0</f>
        <v>0</v>
      </c>
      <c r="K27" s="164">
        <f>0</f>
        <v>0</v>
      </c>
      <c r="L27" s="164">
        <f>0</f>
        <v>0</v>
      </c>
      <c r="M27" s="164">
        <f>0</f>
        <v>0</v>
      </c>
      <c r="N27" s="164">
        <f>0</f>
        <v>0</v>
      </c>
      <c r="O27" s="164">
        <f>0</f>
        <v>0</v>
      </c>
      <c r="P27" s="164">
        <f t="shared" si="30"/>
        <v>0</v>
      </c>
      <c r="Q27" s="164">
        <f t="shared" si="31"/>
        <v>0</v>
      </c>
      <c r="R27" s="164">
        <f t="shared" si="32"/>
        <v>0</v>
      </c>
      <c r="S27" s="164">
        <f t="shared" si="33"/>
        <v>0</v>
      </c>
      <c r="T27" s="252" t="e">
        <f>+SUMIFS(Export!L:L,Export!I:I,$AL27,Export!E:E,$AK27)/T14</f>
        <v>#DIV/0!</v>
      </c>
      <c r="U27" s="180"/>
      <c r="V27" s="180"/>
      <c r="W27" s="180"/>
      <c r="X27" s="180"/>
      <c r="Y27" s="180"/>
      <c r="Z27" s="180"/>
      <c r="AA27" s="180"/>
      <c r="AB27" s="180"/>
      <c r="AC27" s="180"/>
      <c r="AD27" s="180"/>
      <c r="AE27" s="180"/>
      <c r="AF27" s="180" t="e">
        <f t="shared" si="34"/>
        <v>#DIV/0!</v>
      </c>
      <c r="AG27" s="180">
        <f t="shared" si="35"/>
        <v>0</v>
      </c>
      <c r="AH27" s="180">
        <f t="shared" si="36"/>
        <v>0</v>
      </c>
      <c r="AI27" s="180">
        <f t="shared" si="37"/>
        <v>0</v>
      </c>
      <c r="AJ27" s="27"/>
      <c r="AK27" s="47">
        <v>935</v>
      </c>
      <c r="AL27" s="47" t="s">
        <v>930</v>
      </c>
      <c r="AR27" s="106">
        <f>+SUMIFS(Export!L:L,Export!I:I,$AL27,Export!E:E,$AK27)</f>
        <v>0</v>
      </c>
      <c r="AT27" s="106"/>
      <c r="AU27" s="106"/>
      <c r="AV27" s="106"/>
      <c r="BB27" s="106"/>
      <c r="BC27" s="106"/>
      <c r="BD27" s="106"/>
    </row>
    <row r="28" spans="1:56" x14ac:dyDescent="0.25">
      <c r="A28" s="124" t="s">
        <v>1212</v>
      </c>
      <c r="B28" s="180">
        <f>INDEX(T:AE, 28, MATCH($AI$1, T$5:AE$5, 0))</f>
        <v>0</v>
      </c>
      <c r="C28" s="164">
        <f>INDEX(D:O, 28, MATCH($AI$1, D$5:O$5, 0))</f>
        <v>0.22832650935085971</v>
      </c>
      <c r="D28" s="164">
        <f>D26+D27</f>
        <v>0.28101724227798119</v>
      </c>
      <c r="E28" s="164">
        <f t="shared" ref="E28:O28" si="39">E26+E27</f>
        <v>0.22832650935085971</v>
      </c>
      <c r="F28" s="164">
        <f t="shared" si="39"/>
        <v>0.23569188062024229</v>
      </c>
      <c r="G28" s="164">
        <f t="shared" si="39"/>
        <v>0.27675940527376935</v>
      </c>
      <c r="H28" s="164">
        <f t="shared" si="39"/>
        <v>0.22140752421901549</v>
      </c>
      <c r="I28" s="164">
        <f t="shared" si="39"/>
        <v>0.21745381842939021</v>
      </c>
      <c r="J28" s="164">
        <f t="shared" si="39"/>
        <v>0.22140752421901549</v>
      </c>
      <c r="K28" s="164">
        <f t="shared" si="39"/>
        <v>0.2087556656922146</v>
      </c>
      <c r="L28" s="164">
        <f t="shared" si="39"/>
        <v>0.21489553821257384</v>
      </c>
      <c r="M28" s="164">
        <f t="shared" si="39"/>
        <v>0.22550766355640467</v>
      </c>
      <c r="N28" s="164">
        <f t="shared" si="39"/>
        <v>0.27262866788162354</v>
      </c>
      <c r="O28" s="164">
        <f t="shared" si="39"/>
        <v>0.20523731177605367</v>
      </c>
      <c r="P28" s="164">
        <f t="shared" si="30"/>
        <v>0.7450356322490832</v>
      </c>
      <c r="Q28" s="164">
        <f t="shared" si="31"/>
        <v>0.715620747922175</v>
      </c>
      <c r="R28" s="164">
        <f t="shared" si="32"/>
        <v>0.64505872812380394</v>
      </c>
      <c r="S28" s="164">
        <f t="shared" si="33"/>
        <v>0.70337364321408191</v>
      </c>
      <c r="T28" s="180" t="e">
        <f>T26+T27</f>
        <v>#DIV/0!</v>
      </c>
      <c r="U28" s="180"/>
      <c r="V28" s="180"/>
      <c r="W28" s="180"/>
      <c r="X28" s="180"/>
      <c r="Y28" s="180"/>
      <c r="Z28" s="180"/>
      <c r="AA28" s="180"/>
      <c r="AB28" s="180"/>
      <c r="AC28" s="180"/>
      <c r="AD28" s="180"/>
      <c r="AE28" s="180"/>
      <c r="AF28" s="180" t="e">
        <f t="shared" si="34"/>
        <v>#DIV/0!</v>
      </c>
      <c r="AG28" s="180">
        <f t="shared" si="35"/>
        <v>0</v>
      </c>
      <c r="AH28" s="180">
        <f t="shared" si="36"/>
        <v>0</v>
      </c>
      <c r="AI28" s="180">
        <f t="shared" si="37"/>
        <v>0</v>
      </c>
      <c r="AJ28" s="27"/>
      <c r="AK28" s="47"/>
      <c r="AT28" s="106"/>
      <c r="AU28" s="106"/>
      <c r="AV28" s="106"/>
      <c r="BB28" s="106"/>
      <c r="BC28" s="106"/>
      <c r="BD28" s="106"/>
    </row>
    <row r="29" spans="1:56" x14ac:dyDescent="0.25">
      <c r="A29" s="124" t="s">
        <v>1213</v>
      </c>
      <c r="B29" s="180">
        <f>INDEX(T:AE, 29, MATCH($AI$1, T$5:AE$5, 0))</f>
        <v>0</v>
      </c>
      <c r="C29" s="164">
        <f>INDEX(D:O, 29, MATCH($AI$1, D$5:O$5, 0))</f>
        <v>0.17229204437039572</v>
      </c>
      <c r="D29" s="164">
        <f>D25-D28</f>
        <v>0.11960131144327407</v>
      </c>
      <c r="E29" s="164">
        <f t="shared" ref="E29:O29" si="40">E25-E28</f>
        <v>0.17229204437039572</v>
      </c>
      <c r="F29" s="164">
        <f t="shared" si="40"/>
        <v>0.16492667310101308</v>
      </c>
      <c r="G29" s="164">
        <f t="shared" si="40"/>
        <v>0.12385914844748597</v>
      </c>
      <c r="H29" s="164">
        <f t="shared" si="40"/>
        <v>0.17921102950223983</v>
      </c>
      <c r="I29" s="164">
        <f t="shared" si="40"/>
        <v>0.18316473529186517</v>
      </c>
      <c r="J29" s="164">
        <f t="shared" si="40"/>
        <v>0.17921102950223983</v>
      </c>
      <c r="K29" s="164">
        <f t="shared" si="40"/>
        <v>0.19186288802904072</v>
      </c>
      <c r="L29" s="164">
        <f t="shared" si="40"/>
        <v>0.18572301550868148</v>
      </c>
      <c r="M29" s="164">
        <f t="shared" si="40"/>
        <v>0.17511089016485065</v>
      </c>
      <c r="N29" s="164">
        <f t="shared" si="40"/>
        <v>0.12798988583963178</v>
      </c>
      <c r="O29" s="164">
        <f t="shared" si="40"/>
        <v>0.19538124194520154</v>
      </c>
      <c r="P29" s="164">
        <f t="shared" si="30"/>
        <v>0.45682002891468287</v>
      </c>
      <c r="Q29" s="164">
        <f t="shared" si="31"/>
        <v>0.48623491324159096</v>
      </c>
      <c r="R29" s="164">
        <f t="shared" si="32"/>
        <v>0.55679693303996203</v>
      </c>
      <c r="S29" s="164">
        <f t="shared" si="33"/>
        <v>0.49848201794968394</v>
      </c>
      <c r="T29" s="180" t="e">
        <f>T25-T28</f>
        <v>#DIV/0!</v>
      </c>
      <c r="U29" s="180"/>
      <c r="V29" s="180"/>
      <c r="W29" s="180"/>
      <c r="X29" s="180"/>
      <c r="Y29" s="180"/>
      <c r="Z29" s="180"/>
      <c r="AA29" s="180"/>
      <c r="AB29" s="180"/>
      <c r="AC29" s="180"/>
      <c r="AD29" s="180"/>
      <c r="AE29" s="180"/>
      <c r="AF29" s="180" t="e">
        <f t="shared" si="34"/>
        <v>#DIV/0!</v>
      </c>
      <c r="AG29" s="180">
        <f t="shared" si="35"/>
        <v>0</v>
      </c>
      <c r="AH29" s="180">
        <f t="shared" si="36"/>
        <v>0</v>
      </c>
      <c r="AI29" s="180">
        <f t="shared" si="37"/>
        <v>0</v>
      </c>
      <c r="AJ29" s="27"/>
      <c r="AK29" s="47"/>
      <c r="AR29" s="106">
        <f>SUM(AR22:AR28)</f>
        <v>0</v>
      </c>
      <c r="AT29" s="106"/>
      <c r="AU29" s="106"/>
      <c r="AV29" s="106"/>
      <c r="BB29" s="106"/>
      <c r="BC29" s="106"/>
      <c r="BD29" s="106"/>
    </row>
    <row r="30" spans="1:56" ht="15.75" thickBot="1" x14ac:dyDescent="0.3">
      <c r="A30" s="143" t="s">
        <v>1214</v>
      </c>
      <c r="B30" s="210">
        <f>INDEX(T:AE, 30, MATCH($AI$1, T$5:AE$5, 0))</f>
        <v>0</v>
      </c>
      <c r="C30" s="204">
        <f>INDEX(D:O, 30, MATCH($AI$1, D$5:O$5, 0))</f>
        <v>27566.727099263313</v>
      </c>
      <c r="D30" s="146">
        <f>D24-SUMIF(Export!$AL:$AL,$AN26,Export!Y:Y)</f>
        <v>15548.170487625634</v>
      </c>
      <c r="E30" s="146">
        <f>E24-SUMIF(Export!$AL:$AL,$AN26,Export!Z:Z)</f>
        <v>27566.727099263313</v>
      </c>
      <c r="F30" s="146">
        <f>F24-SUMIF(Export!$AL:$AL,$AN26,Export!AA:AA)</f>
        <v>25563.634330657027</v>
      </c>
      <c r="G30" s="146">
        <f>G24-SUMIF(Export!$AL:$AL,$AN26,Export!AB:AB)</f>
        <v>16349.407595068151</v>
      </c>
      <c r="H30" s="146">
        <f>H24-SUMIF(Export!$AL:$AL,$AN26,Export!AC:AC)</f>
        <v>29569.81986786957</v>
      </c>
      <c r="I30" s="146">
        <f>I24-SUMIF(Export!$AL:$AL,$AN26,Export!AD:AD)</f>
        <v>30771.675529033346</v>
      </c>
      <c r="J30" s="146">
        <f>J24-SUMIF(Export!$AL:$AL,$AN26,Export!AE:AE)</f>
        <v>29569.81986786957</v>
      </c>
      <c r="K30" s="146">
        <f>K24-SUMIF(Export!$AL:$AL,$AN26,Export!AF:AF)</f>
        <v>33576.005405082127</v>
      </c>
      <c r="L30" s="146">
        <f>L24-SUMIF(Export!$AL:$AL,$AN26,Export!AG:AG)</f>
        <v>31572.912636475849</v>
      </c>
      <c r="M30" s="146">
        <f>M24-SUMIF(Export!$AL:$AL,$AN26,Export!AH:AH)</f>
        <v>28367.964206705808</v>
      </c>
      <c r="N30" s="146">
        <f>N24-SUMIF(Export!$AL:$AL,$AN26,Export!AI:AI)</f>
        <v>17150.644702510661</v>
      </c>
      <c r="O30" s="146">
        <f>O24-SUMIF(Export!$AL:$AL,$AN26,Export!AJ:AJ)</f>
        <v>34777.861066245874</v>
      </c>
      <c r="P30" s="146">
        <f t="shared" si="30"/>
        <v>68678.531917545974</v>
      </c>
      <c r="Q30" s="146">
        <f t="shared" si="31"/>
        <v>76690.902991971059</v>
      </c>
      <c r="R30" s="146">
        <f t="shared" si="32"/>
        <v>94718.737909427553</v>
      </c>
      <c r="S30" s="146">
        <f t="shared" si="33"/>
        <v>80296.469975462343</v>
      </c>
      <c r="T30" s="147">
        <f>T24+SUMIFS(Export!L:L,Export!I:I,$AL26,Export!E:E,$AK26)+SUMIFS(Export!L:L,Export!I:I,$AL27,Export!E:E,$AK27)</f>
        <v>0</v>
      </c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>
        <f t="shared" si="34"/>
        <v>0</v>
      </c>
      <c r="AG30" s="147">
        <f t="shared" si="35"/>
        <v>0</v>
      </c>
      <c r="AH30" s="147">
        <f t="shared" si="36"/>
        <v>0</v>
      </c>
      <c r="AI30" s="147">
        <f t="shared" si="37"/>
        <v>0</v>
      </c>
      <c r="AJ30" s="27"/>
      <c r="AK30" s="47"/>
      <c r="AS30" s="42"/>
      <c r="AT30" s="106"/>
      <c r="AU30" s="106"/>
      <c r="AV30" s="106"/>
      <c r="AW30" s="42"/>
      <c r="BA30" s="42"/>
      <c r="BB30" s="106"/>
      <c r="BC30" s="106"/>
      <c r="BD30" s="106"/>
    </row>
    <row r="31" spans="1:56" ht="15.75" thickTop="1" x14ac:dyDescent="0.25">
      <c r="A31" s="27"/>
      <c r="B31" s="91"/>
      <c r="C31" s="91"/>
      <c r="AJ31" s="27"/>
      <c r="AT31" s="106"/>
      <c r="AU31" s="106"/>
      <c r="AV31" s="106"/>
      <c r="BB31" s="106"/>
      <c r="BC31" s="106"/>
      <c r="BD31" s="106"/>
    </row>
    <row r="32" spans="1:56" x14ac:dyDescent="0.25">
      <c r="A32" s="27"/>
      <c r="AJ32" s="97"/>
      <c r="AT32" s="106"/>
      <c r="AU32" s="106"/>
      <c r="AV32" s="106"/>
      <c r="BB32" s="106"/>
      <c r="BC32" s="106"/>
      <c r="BD32" s="106"/>
    </row>
    <row r="33" spans="1:56" x14ac:dyDescent="0.25">
      <c r="A33" s="79" t="s">
        <v>1215</v>
      </c>
      <c r="B33" s="182">
        <f>INDEX(T:AE, 33, MATCH($AI$1, T$5:AE$5, 0))</f>
        <v>0</v>
      </c>
      <c r="C33" s="182">
        <f>INDEX(D:O, 33, MATCH($AI$1, D$5:O$5, 0))</f>
        <v>4</v>
      </c>
      <c r="D33" s="182">
        <f>HLOOKUP(D5,'Input Sheet'!1:1048576,44,FALSE)</f>
        <v>4</v>
      </c>
      <c r="E33" s="182">
        <f>HLOOKUP(E5,'Input Sheet'!1:1048576,44,FALSE)</f>
        <v>4</v>
      </c>
      <c r="F33" s="182">
        <f>HLOOKUP(F5,'Input Sheet'!1:1048576,44,FALSE)</f>
        <v>4</v>
      </c>
      <c r="G33" s="182">
        <f>HLOOKUP(G5,'Input Sheet'!1:1048576,44,FALSE)</f>
        <v>5</v>
      </c>
      <c r="H33" s="182">
        <f>HLOOKUP(H5,'Input Sheet'!1:1048576,44,FALSE)</f>
        <v>5</v>
      </c>
      <c r="I33" s="182">
        <f>HLOOKUP(I5,'Input Sheet'!1:1048576,44,FALSE)</f>
        <v>5</v>
      </c>
      <c r="J33" s="182">
        <f>HLOOKUP(J5,'Input Sheet'!1:1048576,44,FALSE)</f>
        <v>5</v>
      </c>
      <c r="K33" s="182">
        <f>HLOOKUP(K5,'Input Sheet'!1:1048576,44,FALSE)</f>
        <v>5</v>
      </c>
      <c r="L33" s="182">
        <f>HLOOKUP(L5,'Input Sheet'!1:1048576,44,FALSE)</f>
        <v>5</v>
      </c>
      <c r="M33" s="182">
        <f>HLOOKUP(M5,'Input Sheet'!1:1048576,44,FALSE)</f>
        <v>5</v>
      </c>
      <c r="N33" s="182">
        <f>HLOOKUP(N5,'Input Sheet'!1:1048576,44,FALSE)</f>
        <v>5</v>
      </c>
      <c r="O33" s="182">
        <f>HLOOKUP(O5,'Input Sheet'!1:1048576,44,FALSE)</f>
        <v>5</v>
      </c>
      <c r="P33" s="161">
        <f>AVERAGE(D33:F33)</f>
        <v>4</v>
      </c>
      <c r="Q33" s="161">
        <f>AVERAGE(G33:I33)</f>
        <v>5</v>
      </c>
      <c r="R33" s="161">
        <f>AVERAGE(J33:L33)</f>
        <v>5</v>
      </c>
      <c r="S33" s="161">
        <f>AVERAGE(M33:O33)</f>
        <v>5</v>
      </c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27"/>
      <c r="AK33" s="81"/>
      <c r="AP33" s="47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</row>
    <row r="34" spans="1:56" x14ac:dyDescent="0.25">
      <c r="A34" s="82" t="s">
        <v>1198</v>
      </c>
      <c r="AJ34" s="27"/>
    </row>
    <row r="35" spans="1:56" x14ac:dyDescent="0.25">
      <c r="AJ35" s="81"/>
      <c r="AL35" s="47" t="s">
        <v>1298</v>
      </c>
    </row>
    <row r="36" spans="1:56" x14ac:dyDescent="0.25">
      <c r="AJ36" s="27"/>
    </row>
    <row r="37" spans="1:56" x14ac:dyDescent="0.25">
      <c r="AJ37" s="27"/>
    </row>
    <row r="38" spans="1:56" x14ac:dyDescent="0.25">
      <c r="AJ38" s="27"/>
    </row>
    <row r="39" spans="1:56" x14ac:dyDescent="0.25">
      <c r="AJ39" s="27"/>
    </row>
    <row r="40" spans="1:56" x14ac:dyDescent="0.25">
      <c r="AJ40" s="27"/>
    </row>
    <row r="41" spans="1:56" x14ac:dyDescent="0.25">
      <c r="AJ41" s="27"/>
      <c r="AP41" s="62"/>
    </row>
    <row r="42" spans="1:56" x14ac:dyDescent="0.25">
      <c r="AJ42" s="27"/>
    </row>
    <row r="43" spans="1:56" x14ac:dyDescent="0.25">
      <c r="AJ43" s="27"/>
    </row>
    <row r="44" spans="1:56" x14ac:dyDescent="0.25">
      <c r="AJ44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081A-D8F8-48DD-9FCE-382E05FB3B44}">
  <dimension ref="A1:BD44"/>
  <sheetViews>
    <sheetView topLeftCell="M1" workbookViewId="0">
      <selection activeCell="T11" sqref="T11"/>
    </sheetView>
    <sheetView workbookViewId="1"/>
    <sheetView workbookViewId="2"/>
  </sheetViews>
  <sheetFormatPr defaultRowHeight="15" outlineLevelCol="1" x14ac:dyDescent="0.25"/>
  <cols>
    <col min="1" max="1" width="33.85546875" style="70" customWidth="1"/>
    <col min="2" max="36" width="9.140625" style="70"/>
    <col min="37" max="37" width="12" style="27" bestFit="1" customWidth="1"/>
    <col min="38" max="38" width="27.7109375" style="47" bestFit="1" customWidth="1" outlineLevel="1"/>
    <col min="39" max="39" width="29.140625" style="47" bestFit="1" customWidth="1" outlineLevel="1"/>
    <col min="40" max="41" width="11.7109375" style="47" customWidth="1" outlineLevel="1"/>
    <col min="42" max="44" width="9.140625" style="106" outlineLevel="1"/>
    <col min="45" max="49" width="9.140625" style="27" outlineLevel="1"/>
    <col min="50" max="52" width="9.140625" style="106" outlineLevel="1"/>
    <col min="53" max="56" width="9.140625" style="27" outlineLevel="1"/>
    <col min="57" max="16384" width="9.140625" style="70"/>
  </cols>
  <sheetData>
    <row r="1" spans="1:56" ht="15" customHeight="1" x14ac:dyDescent="0.25">
      <c r="A1" s="92" t="s">
        <v>1184</v>
      </c>
      <c r="B1" s="90"/>
      <c r="C1" s="90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84"/>
      <c r="U1" s="84"/>
      <c r="V1" s="85"/>
      <c r="W1" s="84"/>
      <c r="X1" s="84"/>
      <c r="Y1" s="85"/>
      <c r="Z1" s="84"/>
      <c r="AA1" s="84"/>
      <c r="AB1" s="85"/>
      <c r="AC1" s="85"/>
      <c r="AD1" s="85"/>
      <c r="AE1" s="85"/>
      <c r="AF1" s="86"/>
      <c r="AG1" s="86"/>
      <c r="AH1" s="86"/>
      <c r="AI1" s="86">
        <f>'Manual Page'!A14</f>
        <v>45413</v>
      </c>
    </row>
    <row r="2" spans="1:56" ht="15.75" thickBot="1" x14ac:dyDescent="0.3">
      <c r="A2" s="91"/>
      <c r="B2" s="91"/>
      <c r="C2" s="91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6" ht="15.75" thickTop="1" x14ac:dyDescent="0.25">
      <c r="A3" s="73" t="s">
        <v>1154</v>
      </c>
      <c r="B3" s="73" t="s">
        <v>1171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6"/>
      <c r="AG3" s="76"/>
      <c r="AH3" s="76"/>
      <c r="AI3" s="75"/>
      <c r="AJ3" s="27"/>
    </row>
    <row r="4" spans="1:56" x14ac:dyDescent="0.25">
      <c r="A4" s="72" t="s">
        <v>1154</v>
      </c>
      <c r="B4" s="72" t="s">
        <v>1154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4"/>
      <c r="AJ4" s="27"/>
    </row>
    <row r="5" spans="1:56" ht="19.5" x14ac:dyDescent="0.25">
      <c r="A5" s="87" t="s">
        <v>25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  <c r="AJ5" s="27"/>
    </row>
    <row r="6" spans="1:56" x14ac:dyDescent="0.25">
      <c r="A6" s="124" t="s">
        <v>963</v>
      </c>
      <c r="B6" s="179">
        <f>INDEX(T:AE, 6, MATCH($AI$1, T$5:AE$5, 0))</f>
        <v>0</v>
      </c>
      <c r="C6" s="164">
        <f>INDEX(D:O, 6, MATCH($AI$1, D$5:O$5, 0))</f>
        <v>0.75</v>
      </c>
      <c r="D6" s="164">
        <f>-SUMIF(Export!$AL:$AL,$AN16,Export!Y:Y)/D$13</f>
        <v>0.75</v>
      </c>
      <c r="E6" s="164">
        <f>-SUMIF(Export!$AL:$AL,$AN16,Export!Z:Z)/E$13</f>
        <v>0.75</v>
      </c>
      <c r="F6" s="164">
        <f>-SUMIF(Export!$AL:$AL,$AN16,Export!AA:AA)/F$13</f>
        <v>0.75</v>
      </c>
      <c r="G6" s="164">
        <f>-SUMIF(Export!$AL:$AL,$AN16,Export!AB:AB)/G$13</f>
        <v>0.75</v>
      </c>
      <c r="H6" s="164">
        <f>-SUMIF(Export!$AL:$AL,$AN16,Export!AC:AC)/H$13</f>
        <v>0.75</v>
      </c>
      <c r="I6" s="164">
        <f>-SUMIF(Export!$AL:$AL,$AN16,Export!AD:AD)/I$13</f>
        <v>0.75</v>
      </c>
      <c r="J6" s="164">
        <f>-SUMIF(Export!$AL:$AL,$AN16,Export!AE:AE)/J$13</f>
        <v>0.75</v>
      </c>
      <c r="K6" s="164">
        <f>-SUMIF(Export!$AL:$AL,$AN16,Export!AF:AF)/K$13</f>
        <v>0.75</v>
      </c>
      <c r="L6" s="164">
        <f>-SUMIF(Export!$AL:$AL,$AN16,Export!AG:AG)/L$13</f>
        <v>0.75</v>
      </c>
      <c r="M6" s="164">
        <f>-SUMIF(Export!$AL:$AL,$AN16,Export!AH:AH)/M$13</f>
        <v>0.75</v>
      </c>
      <c r="N6" s="164">
        <f>-SUMIF(Export!$AL:$AL,$AN16,Export!AI:AI)/N$13</f>
        <v>0.75</v>
      </c>
      <c r="O6" s="164">
        <f>-SUMIF(Export!$AL:$AL,$AN16,Export!AJ:AJ)/O$13</f>
        <v>0.75</v>
      </c>
      <c r="P6" s="138">
        <f t="shared" ref="P6:P12" si="0">AVERAGE(D6:F6)</f>
        <v>0.75</v>
      </c>
      <c r="Q6" s="138">
        <f t="shared" ref="Q6:Q12" si="1">AVERAGE(G6:I6)</f>
        <v>0.75</v>
      </c>
      <c r="R6" s="138">
        <f t="shared" ref="R6:R12" si="2">AVERAGE(J6:L6)</f>
        <v>0.75</v>
      </c>
      <c r="S6" s="138">
        <f t="shared" ref="S6:S12" si="3">AVERAGE(M6:O6)</f>
        <v>0.75</v>
      </c>
      <c r="T6" s="245" t="e">
        <f>+SUMIFS(Export!L:L,Export!I:I,$AL16,Export!E:E,$AK16)/T$13</f>
        <v>#DIV/0!</v>
      </c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79" t="e">
        <f t="shared" ref="AF6:AF12" si="4">AVERAGE(T6:V6)</f>
        <v>#DIV/0!</v>
      </c>
      <c r="AG6" s="179" t="e">
        <f t="shared" ref="AG6:AG12" si="5">AVERAGE(W6:Y6)</f>
        <v>#DIV/0!</v>
      </c>
      <c r="AH6" s="179" t="e">
        <f t="shared" ref="AH6:AH12" si="6">AVERAGE(Z6:AB6)</f>
        <v>#DIV/0!</v>
      </c>
      <c r="AI6" s="179" t="e">
        <f t="shared" ref="AI6:AI12" si="7">AVERAGE(AC6:AE6)</f>
        <v>#DIV/0!</v>
      </c>
      <c r="AJ6" s="27"/>
      <c r="AL6" s="47" t="s">
        <v>963</v>
      </c>
      <c r="AM6" s="47" t="s">
        <v>936</v>
      </c>
    </row>
    <row r="7" spans="1:56" x14ac:dyDescent="0.25">
      <c r="A7" s="124" t="s">
        <v>972</v>
      </c>
      <c r="B7" s="179">
        <f>INDEX(T:AE, 7, MATCH($AI$1, T$5:AE$5, 0))</f>
        <v>0</v>
      </c>
      <c r="C7" s="164">
        <f>INDEX(D:O, 7, MATCH($AI$1, D$5:O$5, 0))</f>
        <v>0.1</v>
      </c>
      <c r="D7" s="164">
        <f>-SUMIF(Export!$AL:$AL,$AN17,Export!Y:Y)/D$13</f>
        <v>0.1</v>
      </c>
      <c r="E7" s="164">
        <f>-SUMIF(Export!$AL:$AL,$AN17,Export!Z:Z)/E$13</f>
        <v>0.1</v>
      </c>
      <c r="F7" s="164">
        <f>-SUMIF(Export!$AL:$AL,$AN17,Export!AA:AA)/F$13</f>
        <v>0.1</v>
      </c>
      <c r="G7" s="164">
        <f>-SUMIF(Export!$AL:$AL,$AN17,Export!AB:AB)/G$13</f>
        <v>0.1</v>
      </c>
      <c r="H7" s="164">
        <f>-SUMIF(Export!$AL:$AL,$AN17,Export!AC:AC)/H$13</f>
        <v>0.1</v>
      </c>
      <c r="I7" s="164">
        <f>-SUMIF(Export!$AL:$AL,$AN17,Export!AD:AD)/I$13</f>
        <v>0.1</v>
      </c>
      <c r="J7" s="164">
        <f>-SUMIF(Export!$AL:$AL,$AN17,Export!AE:AE)/J$13</f>
        <v>0.1</v>
      </c>
      <c r="K7" s="164">
        <f>-SUMIF(Export!$AL:$AL,$AN17,Export!AF:AF)/K$13</f>
        <v>0.1</v>
      </c>
      <c r="L7" s="164">
        <f>-SUMIF(Export!$AL:$AL,$AN17,Export!AG:AG)/L$13</f>
        <v>0.1</v>
      </c>
      <c r="M7" s="164">
        <f>-SUMIF(Export!$AL:$AL,$AN17,Export!AH:AH)/M$13</f>
        <v>0.1</v>
      </c>
      <c r="N7" s="164">
        <f>-SUMIF(Export!$AL:$AL,$AN17,Export!AI:AI)/N$13</f>
        <v>0.1</v>
      </c>
      <c r="O7" s="164">
        <f>-SUMIF(Export!$AL:$AL,$AN17,Export!AJ:AJ)/O$13</f>
        <v>0.1</v>
      </c>
      <c r="P7" s="138">
        <f t="shared" si="0"/>
        <v>0.10000000000000002</v>
      </c>
      <c r="Q7" s="138">
        <f t="shared" si="1"/>
        <v>0.10000000000000002</v>
      </c>
      <c r="R7" s="138">
        <f t="shared" si="2"/>
        <v>0.10000000000000002</v>
      </c>
      <c r="S7" s="138">
        <f t="shared" si="3"/>
        <v>0.10000000000000002</v>
      </c>
      <c r="T7" s="245" t="e">
        <f>+SUMIFS(Export!L:L,Export!I:I,$AL17,Export!E:E,$AK17)/T$13</f>
        <v>#DIV/0!</v>
      </c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79" t="e">
        <f t="shared" si="4"/>
        <v>#DIV/0!</v>
      </c>
      <c r="AG7" s="179" t="e">
        <f t="shared" si="5"/>
        <v>#DIV/0!</v>
      </c>
      <c r="AH7" s="179" t="e">
        <f t="shared" si="6"/>
        <v>#DIV/0!</v>
      </c>
      <c r="AI7" s="179" t="e">
        <f t="shared" si="7"/>
        <v>#DIV/0!</v>
      </c>
      <c r="AJ7" s="27"/>
    </row>
    <row r="8" spans="1:56" x14ac:dyDescent="0.25">
      <c r="A8" s="124" t="s">
        <v>975</v>
      </c>
      <c r="B8" s="179">
        <f>INDEX(T:AE, 8, MATCH($AI$1, T$5:AE$5, 0))</f>
        <v>0</v>
      </c>
      <c r="C8" s="164">
        <f>INDEX(D:O, 8, MATCH($AI$1, D$5:O$5, 0))</f>
        <v>0</v>
      </c>
      <c r="D8" s="164">
        <f>-SUMIF(Export!$AL:$AL,$AN18,Export!Y:Y)/D$13</f>
        <v>0</v>
      </c>
      <c r="E8" s="164">
        <f>-SUMIF(Export!$AL:$AL,$AN18,Export!Z:Z)/E$13</f>
        <v>0</v>
      </c>
      <c r="F8" s="164">
        <f>-SUMIF(Export!$AL:$AL,$AN18,Export!AA:AA)/F$13</f>
        <v>0</v>
      </c>
      <c r="G8" s="164">
        <f>-SUMIF(Export!$AL:$AL,$AN18,Export!AB:AB)/G$13</f>
        <v>0</v>
      </c>
      <c r="H8" s="164">
        <f>-SUMIF(Export!$AL:$AL,$AN18,Export!AC:AC)/H$13</f>
        <v>0</v>
      </c>
      <c r="I8" s="164">
        <f>-SUMIF(Export!$AL:$AL,$AN18,Export!AD:AD)/I$13</f>
        <v>0</v>
      </c>
      <c r="J8" s="164">
        <f>-SUMIF(Export!$AL:$AL,$AN18,Export!AE:AE)/J$13</f>
        <v>0</v>
      </c>
      <c r="K8" s="164">
        <f>-SUMIF(Export!$AL:$AL,$AN18,Export!AF:AF)/K$13</f>
        <v>0</v>
      </c>
      <c r="L8" s="164">
        <f>-SUMIF(Export!$AL:$AL,$AN18,Export!AG:AG)/L$13</f>
        <v>0</v>
      </c>
      <c r="M8" s="164">
        <f>-SUMIF(Export!$AL:$AL,$AN18,Export!AH:AH)/M$13</f>
        <v>0</v>
      </c>
      <c r="N8" s="164">
        <f>-SUMIF(Export!$AL:$AL,$AN18,Export!AI:AI)/N$13</f>
        <v>0</v>
      </c>
      <c r="O8" s="164">
        <f>-SUMIF(Export!$AL:$AL,$AN18,Export!AJ:AJ)/O$13</f>
        <v>0</v>
      </c>
      <c r="P8" s="138">
        <f t="shared" si="0"/>
        <v>0</v>
      </c>
      <c r="Q8" s="138">
        <f t="shared" si="1"/>
        <v>0</v>
      </c>
      <c r="R8" s="138">
        <f t="shared" si="2"/>
        <v>0</v>
      </c>
      <c r="S8" s="138">
        <f t="shared" si="3"/>
        <v>0</v>
      </c>
      <c r="T8" s="245" t="e">
        <f>+SUMIFS(Export!L:L,Export!I:I,$AL18,Export!E:E,$AK18)/T$13</f>
        <v>#DIV/0!</v>
      </c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79" t="e">
        <f t="shared" si="4"/>
        <v>#DIV/0!</v>
      </c>
      <c r="AG8" s="179" t="e">
        <f t="shared" si="5"/>
        <v>#DIV/0!</v>
      </c>
      <c r="AH8" s="179" t="e">
        <f t="shared" si="6"/>
        <v>#DIV/0!</v>
      </c>
      <c r="AI8" s="179" t="e">
        <f t="shared" si="7"/>
        <v>#DIV/0!</v>
      </c>
      <c r="AJ8" s="27"/>
    </row>
    <row r="9" spans="1:56" x14ac:dyDescent="0.25">
      <c r="A9" s="124" t="s">
        <v>978</v>
      </c>
      <c r="B9" s="179">
        <f>INDEX(T:AE, 9, MATCH($AI$1, T$5:AE$5, 0))</f>
        <v>0</v>
      </c>
      <c r="C9" s="164">
        <f>INDEX(D:O, 9, MATCH($AI$1, D$5:O$5, 0))</f>
        <v>0</v>
      </c>
      <c r="D9" s="164">
        <f>-SUMIF(Export!$AL:$AL,$AN19,Export!Y:Y)/D$13</f>
        <v>0</v>
      </c>
      <c r="E9" s="164">
        <f>-SUMIF(Export!$AL:$AL,$AN19,Export!Z:Z)/E$13</f>
        <v>0</v>
      </c>
      <c r="F9" s="164">
        <f>-SUMIF(Export!$AL:$AL,$AN19,Export!AA:AA)/F$13</f>
        <v>0</v>
      </c>
      <c r="G9" s="164">
        <f>-SUMIF(Export!$AL:$AL,$AN19,Export!AB:AB)/G$13</f>
        <v>0</v>
      </c>
      <c r="H9" s="164">
        <f>-SUMIF(Export!$AL:$AL,$AN19,Export!AC:AC)/H$13</f>
        <v>0</v>
      </c>
      <c r="I9" s="164">
        <f>-SUMIF(Export!$AL:$AL,$AN19,Export!AD:AD)/I$13</f>
        <v>0</v>
      </c>
      <c r="J9" s="164">
        <f>-SUMIF(Export!$AL:$AL,$AN19,Export!AE:AE)/J$13</f>
        <v>0</v>
      </c>
      <c r="K9" s="164">
        <f>-SUMIF(Export!$AL:$AL,$AN19,Export!AF:AF)/K$13</f>
        <v>0</v>
      </c>
      <c r="L9" s="164">
        <f>-SUMIF(Export!$AL:$AL,$AN19,Export!AG:AG)/L$13</f>
        <v>0</v>
      </c>
      <c r="M9" s="164">
        <f>-SUMIF(Export!$AL:$AL,$AN19,Export!AH:AH)/M$13</f>
        <v>0</v>
      </c>
      <c r="N9" s="164">
        <f>-SUMIF(Export!$AL:$AL,$AN19,Export!AI:AI)/N$13</f>
        <v>0</v>
      </c>
      <c r="O9" s="164">
        <f>-SUMIF(Export!$AL:$AL,$AN19,Export!AJ:AJ)/O$13</f>
        <v>0</v>
      </c>
      <c r="P9" s="138">
        <f t="shared" si="0"/>
        <v>0</v>
      </c>
      <c r="Q9" s="138">
        <f t="shared" si="1"/>
        <v>0</v>
      </c>
      <c r="R9" s="138">
        <f t="shared" si="2"/>
        <v>0</v>
      </c>
      <c r="S9" s="138">
        <f t="shared" si="3"/>
        <v>0</v>
      </c>
      <c r="T9" s="245" t="e">
        <f>+SUMIFS(Export!L:L,Export!I:I,$AL19,Export!E:E,$AK19)/T$13</f>
        <v>#DIV/0!</v>
      </c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79" t="e">
        <f t="shared" si="4"/>
        <v>#DIV/0!</v>
      </c>
      <c r="AG9" s="179" t="e">
        <f t="shared" si="5"/>
        <v>#DIV/0!</v>
      </c>
      <c r="AH9" s="179" t="e">
        <f t="shared" si="6"/>
        <v>#DIV/0!</v>
      </c>
      <c r="AI9" s="179" t="e">
        <f t="shared" si="7"/>
        <v>#DIV/0!</v>
      </c>
      <c r="AJ9" s="27"/>
    </row>
    <row r="10" spans="1:56" x14ac:dyDescent="0.25">
      <c r="A10" s="124" t="s">
        <v>966</v>
      </c>
      <c r="B10" s="179">
        <f>INDEX(T:AE, 10, MATCH($AI$1, T$5:AE$5, 0))</f>
        <v>0</v>
      </c>
      <c r="C10" s="164">
        <f>INDEX(D:O, 10, MATCH($AI$1, D$5:O$5, 0))</f>
        <v>0.15</v>
      </c>
      <c r="D10" s="164">
        <f>-SUMIF(Export!$AL:$AL,$AN20,Export!Y:Y)/D$13</f>
        <v>0.15</v>
      </c>
      <c r="E10" s="164">
        <f>-SUMIF(Export!$AL:$AL,$AN20,Export!Z:Z)/E$13</f>
        <v>0.15</v>
      </c>
      <c r="F10" s="164">
        <f>-SUMIF(Export!$AL:$AL,$AN20,Export!AA:AA)/F$13</f>
        <v>0.15</v>
      </c>
      <c r="G10" s="164">
        <f>-SUMIF(Export!$AL:$AL,$AN20,Export!AB:AB)/G$13</f>
        <v>0.15</v>
      </c>
      <c r="H10" s="164">
        <f>-SUMIF(Export!$AL:$AL,$AN20,Export!AC:AC)/H$13</f>
        <v>0.15</v>
      </c>
      <c r="I10" s="164">
        <f>-SUMIF(Export!$AL:$AL,$AN20,Export!AD:AD)/I$13</f>
        <v>0.15</v>
      </c>
      <c r="J10" s="164">
        <f>-SUMIF(Export!$AL:$AL,$AN20,Export!AE:AE)/J$13</f>
        <v>0.15</v>
      </c>
      <c r="K10" s="164">
        <f>-SUMIF(Export!$AL:$AL,$AN20,Export!AF:AF)/K$13</f>
        <v>0.15</v>
      </c>
      <c r="L10" s="164">
        <f>-SUMIF(Export!$AL:$AL,$AN20,Export!AG:AG)/L$13</f>
        <v>0.15</v>
      </c>
      <c r="M10" s="164">
        <f>-SUMIF(Export!$AL:$AL,$AN20,Export!AH:AH)/M$13</f>
        <v>0.15</v>
      </c>
      <c r="N10" s="164">
        <f>-SUMIF(Export!$AL:$AL,$AN20,Export!AI:AI)/N$13</f>
        <v>0.15</v>
      </c>
      <c r="O10" s="164">
        <f>-SUMIF(Export!$AL:$AL,$AN20,Export!AJ:AJ)/O$13</f>
        <v>0.15</v>
      </c>
      <c r="P10" s="138">
        <f t="shared" si="0"/>
        <v>0.15</v>
      </c>
      <c r="Q10" s="138">
        <f t="shared" si="1"/>
        <v>0.15</v>
      </c>
      <c r="R10" s="138">
        <f t="shared" si="2"/>
        <v>0.15</v>
      </c>
      <c r="S10" s="138">
        <f t="shared" si="3"/>
        <v>0.15</v>
      </c>
      <c r="T10" s="245" t="e">
        <f>+SUMIFS(Export!L:L,Export!I:I,$AL20,Export!E:E,$AK20)/T$13</f>
        <v>#DIV/0!</v>
      </c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79" t="e">
        <f t="shared" si="4"/>
        <v>#DIV/0!</v>
      </c>
      <c r="AG10" s="179" t="e">
        <f t="shared" si="5"/>
        <v>#DIV/0!</v>
      </c>
      <c r="AH10" s="179" t="e">
        <f t="shared" si="6"/>
        <v>#DIV/0!</v>
      </c>
      <c r="AI10" s="179" t="e">
        <f t="shared" si="7"/>
        <v>#DIV/0!</v>
      </c>
      <c r="AJ10" s="27"/>
    </row>
    <row r="11" spans="1:56" x14ac:dyDescent="0.25">
      <c r="A11" s="124" t="s">
        <v>969</v>
      </c>
      <c r="B11" s="179">
        <f>INDEX(T:AE, 11, MATCH($AI$1, T$5:AE$5, 0))</f>
        <v>0</v>
      </c>
      <c r="C11" s="164">
        <f>INDEX(D:O, 11, MATCH($AI$1, D$5:O$5, 0))</f>
        <v>0</v>
      </c>
      <c r="D11" s="164">
        <f>-SUMIF(Export!$AL:$AL,$AN21,Export!Y:Y)/D$13</f>
        <v>0</v>
      </c>
      <c r="E11" s="164">
        <f>-SUMIF(Export!$AL:$AL,$AN21,Export!Z:Z)/E$13</f>
        <v>0</v>
      </c>
      <c r="F11" s="164">
        <f>-SUMIF(Export!$AL:$AL,$AN21,Export!AA:AA)/F$13</f>
        <v>0</v>
      </c>
      <c r="G11" s="164">
        <f>-SUMIF(Export!$AL:$AL,$AN21,Export!AB:AB)/G$13</f>
        <v>0</v>
      </c>
      <c r="H11" s="164">
        <f>-SUMIF(Export!$AL:$AL,$AN21,Export!AC:AC)/H$13</f>
        <v>0</v>
      </c>
      <c r="I11" s="164">
        <f>-SUMIF(Export!$AL:$AL,$AN21,Export!AD:AD)/I$13</f>
        <v>0</v>
      </c>
      <c r="J11" s="164">
        <f>-SUMIF(Export!$AL:$AL,$AN21,Export!AE:AE)/J$13</f>
        <v>0</v>
      </c>
      <c r="K11" s="164">
        <f>-SUMIF(Export!$AL:$AL,$AN21,Export!AF:AF)/K$13</f>
        <v>0</v>
      </c>
      <c r="L11" s="164">
        <f>-SUMIF(Export!$AL:$AL,$AN21,Export!AG:AG)/L$13</f>
        <v>0</v>
      </c>
      <c r="M11" s="164">
        <f>-SUMIF(Export!$AL:$AL,$AN21,Export!AH:AH)/M$13</f>
        <v>0</v>
      </c>
      <c r="N11" s="164">
        <f>-SUMIF(Export!$AL:$AL,$AN21,Export!AI:AI)/N$13</f>
        <v>0</v>
      </c>
      <c r="O11" s="164">
        <f>-SUMIF(Export!$AL:$AL,$AN21,Export!AJ:AJ)/O$13</f>
        <v>0</v>
      </c>
      <c r="P11" s="138">
        <f t="shared" si="0"/>
        <v>0</v>
      </c>
      <c r="Q11" s="138">
        <f t="shared" si="1"/>
        <v>0</v>
      </c>
      <c r="R11" s="138">
        <f t="shared" si="2"/>
        <v>0</v>
      </c>
      <c r="S11" s="138">
        <f t="shared" si="3"/>
        <v>0</v>
      </c>
      <c r="T11" s="245" t="e">
        <f>+SUMIFS(Export!L:L,Export!I:I,$AL21,Export!E:E,$AK21)/T$13</f>
        <v>#DIV/0!</v>
      </c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79" t="e">
        <f t="shared" si="4"/>
        <v>#DIV/0!</v>
      </c>
      <c r="AG11" s="179" t="e">
        <f t="shared" si="5"/>
        <v>#DIV/0!</v>
      </c>
      <c r="AH11" s="179" t="e">
        <f t="shared" si="6"/>
        <v>#DIV/0!</v>
      </c>
      <c r="AI11" s="179" t="e">
        <f t="shared" si="7"/>
        <v>#DIV/0!</v>
      </c>
      <c r="AJ11" s="27"/>
    </row>
    <row r="12" spans="1:56" x14ac:dyDescent="0.25">
      <c r="A12" s="124" t="s">
        <v>1205</v>
      </c>
      <c r="B12" s="179">
        <f>INDEX(T:AE, 12, MATCH($AI$1, T$5:AE$5, 0))</f>
        <v>0</v>
      </c>
      <c r="C12" s="164">
        <f>INDEX(D:O, 12, MATCH($AI$1, D$5:O$5, 0))</f>
        <v>1</v>
      </c>
      <c r="D12" s="164">
        <f>SUM(D6:D11)</f>
        <v>1</v>
      </c>
      <c r="E12" s="164">
        <f t="shared" ref="E12:O12" si="8">SUM(E6:E11)</f>
        <v>1</v>
      </c>
      <c r="F12" s="164">
        <f t="shared" si="8"/>
        <v>1</v>
      </c>
      <c r="G12" s="164">
        <f t="shared" si="8"/>
        <v>1</v>
      </c>
      <c r="H12" s="164">
        <f t="shared" si="8"/>
        <v>1</v>
      </c>
      <c r="I12" s="164">
        <f t="shared" si="8"/>
        <v>1</v>
      </c>
      <c r="J12" s="164">
        <f t="shared" si="8"/>
        <v>1</v>
      </c>
      <c r="K12" s="164">
        <f t="shared" si="8"/>
        <v>1</v>
      </c>
      <c r="L12" s="164">
        <f t="shared" si="8"/>
        <v>1</v>
      </c>
      <c r="M12" s="164">
        <f t="shared" si="8"/>
        <v>1</v>
      </c>
      <c r="N12" s="164">
        <f t="shared" si="8"/>
        <v>1</v>
      </c>
      <c r="O12" s="164">
        <f t="shared" si="8"/>
        <v>1</v>
      </c>
      <c r="P12" s="138">
        <f t="shared" si="0"/>
        <v>1</v>
      </c>
      <c r="Q12" s="138">
        <f t="shared" si="1"/>
        <v>1</v>
      </c>
      <c r="R12" s="138">
        <f t="shared" si="2"/>
        <v>1</v>
      </c>
      <c r="S12" s="138">
        <f t="shared" si="3"/>
        <v>1</v>
      </c>
      <c r="T12" s="245" t="e">
        <f>SUM(T6:T11)</f>
        <v>#DIV/0!</v>
      </c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79" t="e">
        <f t="shared" si="4"/>
        <v>#DIV/0!</v>
      </c>
      <c r="AG12" s="179" t="e">
        <f t="shared" si="5"/>
        <v>#DIV/0!</v>
      </c>
      <c r="AH12" s="179" t="e">
        <f t="shared" si="6"/>
        <v>#DIV/0!</v>
      </c>
      <c r="AI12" s="179" t="e">
        <f t="shared" si="7"/>
        <v>#DIV/0!</v>
      </c>
      <c r="AJ12" s="27"/>
    </row>
    <row r="13" spans="1:56" x14ac:dyDescent="0.25">
      <c r="A13" s="131" t="s">
        <v>1206</v>
      </c>
      <c r="B13" s="177">
        <f>INDEX(T:AE, 13, MATCH($AI$1, T$5:AE$5, 0))</f>
        <v>0</v>
      </c>
      <c r="C13" s="163">
        <f>INDEX(D:O, 13, MATCH($AI$1, D$5:O$5, 0))</f>
        <v>45000</v>
      </c>
      <c r="D13" s="163">
        <f>-(SUMIF(Export!$AL:$AL,$AN16,Export!Y:Y)+SUMIF(Export!$AL:$AL,$AN17,Export!Y:Y)+SUMIF(Export!$AL:$AL,$AN20,Export!Y:Y))</f>
        <v>38000</v>
      </c>
      <c r="E13" s="163">
        <f>-(SUMIF(Export!$AL:$AL,$AN16,Export!Z:Z)+SUMIF(Export!$AL:$AL,$AN17,Export!Z:Z)+SUMIF(Export!$AL:$AL,$AN20,Export!Z:Z))</f>
        <v>45000</v>
      </c>
      <c r="F13" s="163">
        <f>-(SUMIF(Export!$AL:$AL,$AN16,Export!AA:AA)+SUMIF(Export!$AL:$AL,$AN17,Export!AA:AA)+SUMIF(Export!$AL:$AL,$AN20,Export!AA:AA))</f>
        <v>42000</v>
      </c>
      <c r="G13" s="163">
        <f>-(SUMIF(Export!$AL:$AL,$AN16,Export!AB:AB)+SUMIF(Export!$AL:$AL,$AN17,Export!AB:AB)+SUMIF(Export!$AL:$AL,$AN20,Export!AB:AB))</f>
        <v>82000</v>
      </c>
      <c r="H13" s="163">
        <f>-(SUMIF(Export!$AL:$AL,$AN16,Export!AC:AC)+SUMIF(Export!$AL:$AL,$AN17,Export!AC:AC)+SUMIF(Export!$AL:$AL,$AN20,Export!AC:AC))</f>
        <v>80000</v>
      </c>
      <c r="I13" s="163">
        <f>-(SUMIF(Export!$AL:$AL,$AN16,Export!AD:AD)+SUMIF(Export!$AL:$AL,$AN17,Export!AD:AD)+SUMIF(Export!$AL:$AL,$AN20,Export!AD:AD))</f>
        <v>78000</v>
      </c>
      <c r="J13" s="163">
        <f>-(SUMIF(Export!$AL:$AL,$AN16,Export!AE:AE)+SUMIF(Export!$AL:$AL,$AN17,Export!AE:AE)+SUMIF(Export!$AL:$AL,$AN20,Export!AE:AE))</f>
        <v>82000</v>
      </c>
      <c r="K13" s="163">
        <f>-(SUMIF(Export!$AL:$AL,$AN16,Export!AF:AF)+SUMIF(Export!$AL:$AL,$AN17,Export!AF:AF)+SUMIF(Export!$AL:$AL,$AN20,Export!AF:AF))</f>
        <v>95000</v>
      </c>
      <c r="L13" s="163">
        <f>-(SUMIF(Export!$AL:$AL,$AN16,Export!AG:AG)+SUMIF(Export!$AL:$AL,$AN17,Export!AG:AG)+SUMIF(Export!$AL:$AL,$AN20,Export!AG:AG))</f>
        <v>78000</v>
      </c>
      <c r="M13" s="163">
        <f>-(SUMIF(Export!$AL:$AL,$AN16,Export!AH:AH)+SUMIF(Export!$AL:$AL,$AN17,Export!AH:AH)+SUMIF(Export!$AL:$AL,$AN20,Export!AH:AH))</f>
        <v>78000</v>
      </c>
      <c r="N13" s="163">
        <f>-(SUMIF(Export!$AL:$AL,$AN16,Export!AI:AI)+SUMIF(Export!$AL:$AL,$AN17,Export!AI:AI)+SUMIF(Export!$AL:$AL,$AN20,Export!AI:AI))</f>
        <v>72000</v>
      </c>
      <c r="O13" s="163">
        <f>-(SUMIF(Export!$AL:$AL,$AN16,Export!AJ:AJ)+SUMIF(Export!$AL:$AL,$AN17,Export!AJ:AJ)+SUMIF(Export!$AL:$AL,$AN20,Export!AJ:AJ))</f>
        <v>95000</v>
      </c>
      <c r="P13" s="163">
        <f t="shared" ref="P13:P14" si="9">D13+E13+F13</f>
        <v>125000</v>
      </c>
      <c r="Q13" s="163">
        <f t="shared" ref="Q13:Q14" si="10">G13+H13+I13</f>
        <v>240000</v>
      </c>
      <c r="R13" s="163">
        <f t="shared" ref="R13:R14" si="11">J13+K13+L13</f>
        <v>255000</v>
      </c>
      <c r="S13" s="163">
        <f t="shared" ref="S13:S14" si="12">M13+N13+O13</f>
        <v>245000</v>
      </c>
      <c r="T13" s="177">
        <f>+SUMIFS(Export!L:L,Export!I:I,$AL16,Export!E:E,$AK16)+SUMIFS(Export!L:L,Export!I:I,$AL17,Export!E:E,$AK17)+SUMIFS(Export!L:L,Export!I:I,$AL18,Export!E:E,$AK18)+SUMIFS(Export!L:L,Export!I:I,$AL19,Export!E:E,$AK19)+SUMIFS(Export!L:L,Export!I:I,$AL20,Export!E:E,$AK20)+SUMIFS(Export!L:L,Export!I:I,$AL21,Export!E:E,$AK21)</f>
        <v>0</v>
      </c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77">
        <f t="shared" ref="AF13:AF14" si="13">T13+U13+V13</f>
        <v>0</v>
      </c>
      <c r="AG13" s="177">
        <f t="shared" ref="AG13:AG14" si="14">W13+X13+Y13</f>
        <v>0</v>
      </c>
      <c r="AH13" s="177">
        <f t="shared" ref="AH13:AH14" si="15">Z13+AA13+AB13</f>
        <v>0</v>
      </c>
      <c r="AI13" s="177">
        <f t="shared" ref="AI13:AI14" si="16">AC13+AD13+AE13</f>
        <v>0</v>
      </c>
      <c r="AJ13" s="27"/>
      <c r="AK13" s="47"/>
      <c r="AL13" s="64"/>
      <c r="AM13" s="64"/>
      <c r="AN13" s="64"/>
      <c r="AO13" s="64"/>
      <c r="AP13" s="107" t="s">
        <v>1230</v>
      </c>
      <c r="AQ13" s="107" t="s">
        <v>1230</v>
      </c>
      <c r="AR13" s="107" t="s">
        <v>1230</v>
      </c>
      <c r="AS13" s="42"/>
      <c r="AT13" s="107" t="s">
        <v>1230</v>
      </c>
      <c r="AU13" s="107" t="s">
        <v>1230</v>
      </c>
      <c r="AV13" s="107" t="s">
        <v>1230</v>
      </c>
      <c r="AW13" s="42"/>
      <c r="AX13" s="107" t="s">
        <v>1255</v>
      </c>
      <c r="AY13" s="107" t="s">
        <v>1255</v>
      </c>
      <c r="AZ13" s="107" t="s">
        <v>1255</v>
      </c>
      <c r="BA13" s="42"/>
      <c r="BB13" s="107" t="s">
        <v>1255</v>
      </c>
      <c r="BC13" s="107" t="s">
        <v>1255</v>
      </c>
      <c r="BD13" s="107" t="s">
        <v>1255</v>
      </c>
    </row>
    <row r="14" spans="1:56" x14ac:dyDescent="0.25">
      <c r="A14" s="124" t="s">
        <v>1207</v>
      </c>
      <c r="B14" s="178">
        <f>INDEX(T:AE, 14, MATCH($AI$1, T$5:AE$5, 0))</f>
        <v>0</v>
      </c>
      <c r="C14" s="160">
        <f>INDEX(D:O, 14, MATCH($AI$1, D$5:O$5, 0))</f>
        <v>45000</v>
      </c>
      <c r="D14" s="160">
        <f>D13/D33</f>
        <v>38000</v>
      </c>
      <c r="E14" s="160">
        <f t="shared" ref="E14:O14" si="17">E13/E33</f>
        <v>45000</v>
      </c>
      <c r="F14" s="160">
        <f t="shared" si="17"/>
        <v>42000</v>
      </c>
      <c r="G14" s="160">
        <f t="shared" si="17"/>
        <v>41000</v>
      </c>
      <c r="H14" s="160">
        <f t="shared" si="17"/>
        <v>40000</v>
      </c>
      <c r="I14" s="160">
        <f t="shared" si="17"/>
        <v>39000</v>
      </c>
      <c r="J14" s="160">
        <f t="shared" si="17"/>
        <v>41000</v>
      </c>
      <c r="K14" s="160">
        <f t="shared" si="17"/>
        <v>38000</v>
      </c>
      <c r="L14" s="160">
        <f t="shared" si="17"/>
        <v>31200</v>
      </c>
      <c r="M14" s="160">
        <f t="shared" si="17"/>
        <v>31200</v>
      </c>
      <c r="N14" s="160">
        <f t="shared" si="17"/>
        <v>28800</v>
      </c>
      <c r="O14" s="160">
        <f t="shared" si="17"/>
        <v>38000</v>
      </c>
      <c r="P14" s="160">
        <f t="shared" si="9"/>
        <v>125000</v>
      </c>
      <c r="Q14" s="160">
        <f t="shared" si="10"/>
        <v>120000</v>
      </c>
      <c r="R14" s="160">
        <f t="shared" si="11"/>
        <v>110200</v>
      </c>
      <c r="S14" s="160">
        <f t="shared" si="12"/>
        <v>98000</v>
      </c>
      <c r="T14" s="238" t="e">
        <f>T13/T33</f>
        <v>#DIV/0!</v>
      </c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78" t="e">
        <f t="shared" si="13"/>
        <v>#DIV/0!</v>
      </c>
      <c r="AG14" s="178">
        <f t="shared" si="14"/>
        <v>0</v>
      </c>
      <c r="AH14" s="178">
        <f t="shared" si="15"/>
        <v>0</v>
      </c>
      <c r="AI14" s="178">
        <f t="shared" si="16"/>
        <v>0</v>
      </c>
      <c r="AJ14" s="27"/>
      <c r="AK14" s="47"/>
      <c r="AP14" s="108" t="s">
        <v>1159</v>
      </c>
      <c r="AQ14" s="108" t="s">
        <v>1159</v>
      </c>
      <c r="AR14" s="108" t="s">
        <v>1159</v>
      </c>
      <c r="AT14" s="108" t="s">
        <v>1160</v>
      </c>
      <c r="AU14" s="108" t="s">
        <v>1160</v>
      </c>
      <c r="AV14" s="108" t="s">
        <v>1160</v>
      </c>
      <c r="AX14" s="108" t="s">
        <v>1159</v>
      </c>
      <c r="AY14" s="108" t="s">
        <v>1159</v>
      </c>
      <c r="AZ14" s="108" t="s">
        <v>1159</v>
      </c>
      <c r="BB14" s="108" t="s">
        <v>1160</v>
      </c>
      <c r="BC14" s="108" t="s">
        <v>1160</v>
      </c>
      <c r="BD14" s="108" t="s">
        <v>1160</v>
      </c>
    </row>
    <row r="15" spans="1:56" x14ac:dyDescent="0.25">
      <c r="A15" s="124" t="s">
        <v>1208</v>
      </c>
      <c r="B15" s="212">
        <f>INDEX(T:AE, 15, MATCH($AI$1, T$5:AE$5, 0))</f>
        <v>0</v>
      </c>
      <c r="C15" s="212">
        <f>INDEX(D:O, 15, MATCH($AI$1, D$5:O$5, 0))</f>
        <v>0</v>
      </c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180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230"/>
      <c r="AG15" s="230"/>
      <c r="AH15" s="230"/>
      <c r="AI15" s="230"/>
      <c r="AJ15" s="97"/>
      <c r="AK15" s="47"/>
      <c r="AP15" s="47" t="s">
        <v>1233</v>
      </c>
      <c r="AQ15" s="47" t="s">
        <v>1256</v>
      </c>
      <c r="AR15" s="47" t="s">
        <v>1257</v>
      </c>
      <c r="AS15" s="47"/>
      <c r="AT15" s="47" t="s">
        <v>1233</v>
      </c>
      <c r="AU15" s="47" t="s">
        <v>1256</v>
      </c>
      <c r="AV15" s="47" t="s">
        <v>1257</v>
      </c>
      <c r="AW15" s="47"/>
      <c r="AX15" s="47" t="s">
        <v>1233</v>
      </c>
      <c r="AY15" s="47" t="s">
        <v>1256</v>
      </c>
      <c r="AZ15" s="47" t="s">
        <v>1257</v>
      </c>
      <c r="BA15" s="47"/>
      <c r="BB15" s="47" t="s">
        <v>1233</v>
      </c>
      <c r="BC15" s="47" t="s">
        <v>1256</v>
      </c>
      <c r="BD15" s="47" t="s">
        <v>1257</v>
      </c>
    </row>
    <row r="16" spans="1:56" x14ac:dyDescent="0.25">
      <c r="A16" s="124" t="s">
        <v>936</v>
      </c>
      <c r="B16" s="180">
        <f>INDEX(T:AE, 16, MATCH($AI$1, T$5:AE$5, 0))</f>
        <v>0</v>
      </c>
      <c r="C16" s="164">
        <f>INDEX(D:O, 16, MATCH($AI$1, D$5:O$5, 0))</f>
        <v>0.41811435781239353</v>
      </c>
      <c r="D16" s="164">
        <f>(SUMIF(Export!$AL:$AL,$AN16,Export!Y:Y)+SUMIF(Export!$AL:$AL,$AO16,Export!Y:Y))/SUMIF(Export!$AL:$AL,$AN16,Export!Y:Y)</f>
        <v>0.41811435781239342</v>
      </c>
      <c r="E16" s="164">
        <f>(SUMIF(Export!$AL:$AL,$AN16,Export!Z:Z)+SUMIF(Export!$AL:$AL,$AO16,Export!Z:Z))/SUMIF(Export!$AL:$AL,$AN16,Export!Z:Z)</f>
        <v>0.41811435781239353</v>
      </c>
      <c r="F16" s="164">
        <f>(SUMIF(Export!$AL:$AL,$AN16,Export!AA:AA)+SUMIF(Export!$AL:$AL,$AO16,Export!AA:AA))/SUMIF(Export!$AL:$AL,$AN16,Export!AA:AA)</f>
        <v>0.41811435781239353</v>
      </c>
      <c r="G16" s="164">
        <f>(SUMIF(Export!$AL:$AL,$AN16,Export!AB:AB)+SUMIF(Export!$AL:$AL,$AO16,Export!AB:AB))/SUMIF(Export!$AL:$AL,$AN16,Export!AB:AB)</f>
        <v>0.41811435781239353</v>
      </c>
      <c r="H16" s="164">
        <f>(SUMIF(Export!$AL:$AL,$AN16,Export!AC:AC)+SUMIF(Export!$AL:$AL,$AO16,Export!AC:AC))/SUMIF(Export!$AL:$AL,$AN16,Export!AC:AC)</f>
        <v>0.41811435781239353</v>
      </c>
      <c r="I16" s="164">
        <f>(SUMIF(Export!$AL:$AL,$AN16,Export!AD:AD)+SUMIF(Export!$AL:$AL,$AO16,Export!AD:AD))/SUMIF(Export!$AL:$AL,$AN16,Export!AD:AD)</f>
        <v>0.41811435781239353</v>
      </c>
      <c r="J16" s="164">
        <f>(SUMIF(Export!$AL:$AL,$AN16,Export!AE:AE)+SUMIF(Export!$AL:$AL,$AO16,Export!AE:AE))/SUMIF(Export!$AL:$AL,$AN16,Export!AE:AE)</f>
        <v>0.41811435781239353</v>
      </c>
      <c r="K16" s="164">
        <f>(SUMIF(Export!$AL:$AL,$AN16,Export!AF:AF)+SUMIF(Export!$AL:$AL,$AO16,Export!AF:AF))/SUMIF(Export!$AL:$AL,$AN16,Export!AF:AF)</f>
        <v>0.41811435781239353</v>
      </c>
      <c r="L16" s="164">
        <f>(SUMIF(Export!$AL:$AL,$AN16,Export!AG:AG)+SUMIF(Export!$AL:$AL,$AO16,Export!AG:AG))/SUMIF(Export!$AL:$AL,$AN16,Export!AG:AG)</f>
        <v>0.41811435781239353</v>
      </c>
      <c r="M16" s="164">
        <f>(SUMIF(Export!$AL:$AL,$AN16,Export!AH:AH)+SUMIF(Export!$AL:$AL,$AO16,Export!AH:AH))/SUMIF(Export!$AL:$AL,$AN16,Export!AH:AH)</f>
        <v>0.41811435781239353</v>
      </c>
      <c r="N16" s="164">
        <f>(SUMIF(Export!$AL:$AL,$AN16,Export!AI:AI)+SUMIF(Export!$AL:$AL,$AO16,Export!AI:AI))/SUMIF(Export!$AL:$AL,$AN16,Export!AI:AI)</f>
        <v>0.41811435781239359</v>
      </c>
      <c r="O16" s="164">
        <f>(SUMIF(Export!$AL:$AL,$AN16,Export!AJ:AJ)+SUMIF(Export!$AL:$AL,$AO16,Export!AJ:AJ))/SUMIF(Export!$AL:$AL,$AN16,Export!AJ:AJ)</f>
        <v>0.41811435781239353</v>
      </c>
      <c r="P16" s="138">
        <f t="shared" ref="P16:P22" si="18">AVERAGE(D16:F16)</f>
        <v>0.41811435781239353</v>
      </c>
      <c r="Q16" s="138">
        <f t="shared" ref="Q16:Q22" si="19">AVERAGE(G16:I16)</f>
        <v>0.41811435781239353</v>
      </c>
      <c r="R16" s="138">
        <f t="shared" ref="R16:R22" si="20">AVERAGE(J16:L16)</f>
        <v>0.41811435781239353</v>
      </c>
      <c r="S16" s="138">
        <f t="shared" ref="S16:S22" si="21">AVERAGE(M16:O16)</f>
        <v>0.41811435781239359</v>
      </c>
      <c r="T16" s="179" t="e">
        <f>(SUMIFS(Export!L:L,Export!I:I,$AL16,Export!E:E,$AK16)+SUMIFS(Export!L:L,Export!I:I,$AM16,Export!E:E,$AK16))/SUMIFS(Export!L:L,Export!I:I,$AL16,Export!E:E,$AK16)</f>
        <v>#DIV/0!</v>
      </c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79" t="e">
        <f t="shared" ref="AF16:AF22" si="22">AVERAGE(T16:V16)</f>
        <v>#DIV/0!</v>
      </c>
      <c r="AG16" s="179" t="e">
        <f t="shared" ref="AG16:AG22" si="23">AVERAGE(W16:Y16)</f>
        <v>#DIV/0!</v>
      </c>
      <c r="AH16" s="179" t="e">
        <f t="shared" ref="AH16:AH22" si="24">AVERAGE(Z16:AB16)</f>
        <v>#DIV/0!</v>
      </c>
      <c r="AI16" s="179" t="e">
        <f t="shared" ref="AI16:AI22" si="25">AVERAGE(AC16:AE16)</f>
        <v>#DIV/0!</v>
      </c>
      <c r="AJ16" s="27"/>
      <c r="AK16" s="47">
        <v>936</v>
      </c>
      <c r="AL16" s="47" t="s">
        <v>963</v>
      </c>
      <c r="AM16" s="47" t="s">
        <v>936</v>
      </c>
      <c r="AN16" s="47" t="s">
        <v>1317</v>
      </c>
      <c r="AO16" s="47" t="s">
        <v>1320</v>
      </c>
      <c r="AT16" s="106"/>
      <c r="AU16" s="106"/>
      <c r="AV16" s="106"/>
      <c r="BB16" s="106"/>
      <c r="BC16" s="106"/>
      <c r="BD16" s="106"/>
    </row>
    <row r="17" spans="1:56" x14ac:dyDescent="0.25">
      <c r="A17" s="124" t="s">
        <v>945</v>
      </c>
      <c r="B17" s="180">
        <f>INDEX(T:AE, 17, MATCH($AI$1, T$5:AE$5, 0))</f>
        <v>0</v>
      </c>
      <c r="C17" s="164">
        <f>INDEX(D:O, 17, MATCH($AI$1, D$5:O$5, 0))</f>
        <v>0.41811435781239348</v>
      </c>
      <c r="D17" s="164">
        <f>(SUMIF(Export!$AL:$AL,$AN17,Export!Y:Y)+SUMIF(Export!$AL:$AL,$AO17,Export!Y:Y))/SUMIF(Export!$AL:$AL,$AN17,Export!Y:Y)</f>
        <v>0.41811435781239353</v>
      </c>
      <c r="E17" s="164">
        <f>(SUMIF(Export!$AL:$AL,$AN17,Export!Z:Z)+SUMIF(Export!$AL:$AL,$AO17,Export!Z:Z))/SUMIF(Export!$AL:$AL,$AN17,Export!Z:Z)</f>
        <v>0.41811435781239348</v>
      </c>
      <c r="F17" s="164">
        <f>(SUMIF(Export!$AL:$AL,$AN17,Export!AA:AA)+SUMIF(Export!$AL:$AL,$AO17,Export!AA:AA))/SUMIF(Export!$AL:$AL,$AN17,Export!AA:AA)</f>
        <v>0.41811435781239348</v>
      </c>
      <c r="G17" s="164">
        <f>(SUMIF(Export!$AL:$AL,$AN17,Export!AB:AB)+SUMIF(Export!$AL:$AL,$AO17,Export!AB:AB))/SUMIF(Export!$AL:$AL,$AN17,Export!AB:AB)</f>
        <v>0.41811435781239353</v>
      </c>
      <c r="H17" s="164">
        <f>(SUMIF(Export!$AL:$AL,$AN17,Export!AC:AC)+SUMIF(Export!$AL:$AL,$AO17,Export!AC:AC))/SUMIF(Export!$AL:$AL,$AN17,Export!AC:AC)</f>
        <v>0.41811435781239348</v>
      </c>
      <c r="I17" s="164">
        <f>(SUMIF(Export!$AL:$AL,$AN17,Export!AD:AD)+SUMIF(Export!$AL:$AL,$AO17,Export!AD:AD))/SUMIF(Export!$AL:$AL,$AN17,Export!AD:AD)</f>
        <v>0.41811435781239348</v>
      </c>
      <c r="J17" s="164">
        <f>(SUMIF(Export!$AL:$AL,$AN17,Export!AE:AE)+SUMIF(Export!$AL:$AL,$AO17,Export!AE:AE))/SUMIF(Export!$AL:$AL,$AN17,Export!AE:AE)</f>
        <v>0.41811435781239353</v>
      </c>
      <c r="K17" s="164">
        <f>(SUMIF(Export!$AL:$AL,$AN17,Export!AF:AF)+SUMIF(Export!$AL:$AL,$AO17,Export!AF:AF))/SUMIF(Export!$AL:$AL,$AN17,Export!AF:AF)</f>
        <v>0.41811435781239348</v>
      </c>
      <c r="L17" s="164">
        <f>(SUMIF(Export!$AL:$AL,$AN17,Export!AG:AG)+SUMIF(Export!$AL:$AL,$AO17,Export!AG:AG))/SUMIF(Export!$AL:$AL,$AN17,Export!AG:AG)</f>
        <v>0.41811435781239348</v>
      </c>
      <c r="M17" s="164">
        <f>(SUMIF(Export!$AL:$AL,$AN17,Export!AH:AH)+SUMIF(Export!$AL:$AL,$AO17,Export!AH:AH))/SUMIF(Export!$AL:$AL,$AN17,Export!AH:AH)</f>
        <v>0.41811435781239348</v>
      </c>
      <c r="N17" s="164">
        <f>(SUMIF(Export!$AL:$AL,$AN17,Export!AI:AI)+SUMIF(Export!$AL:$AL,$AO17,Export!AI:AI))/SUMIF(Export!$AL:$AL,$AN17,Export!AI:AI)</f>
        <v>0.41811435781239359</v>
      </c>
      <c r="O17" s="164">
        <f>(SUMIF(Export!$AL:$AL,$AN17,Export!AJ:AJ)+SUMIF(Export!$AL:$AL,$AO17,Export!AJ:AJ))/SUMIF(Export!$AL:$AL,$AN17,Export!AJ:AJ)</f>
        <v>0.41811435781239348</v>
      </c>
      <c r="P17" s="138">
        <f t="shared" si="18"/>
        <v>0.41811435781239342</v>
      </c>
      <c r="Q17" s="138">
        <f t="shared" si="19"/>
        <v>0.41811435781239342</v>
      </c>
      <c r="R17" s="138">
        <f t="shared" si="20"/>
        <v>0.41811435781239342</v>
      </c>
      <c r="S17" s="138">
        <f t="shared" si="21"/>
        <v>0.41811435781239353</v>
      </c>
      <c r="T17" s="179" t="e">
        <f>(SUMIFS(Export!L:L,Export!I:I,$AL17,Export!E:E,$AK17)+SUMIFS(Export!L:L,Export!I:I,$AM17,Export!E:E,$AK17))/SUMIFS(Export!L:L,Export!I:I,$AL17,Export!E:E,$AK17)</f>
        <v>#DIV/0!</v>
      </c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79" t="e">
        <f t="shared" si="22"/>
        <v>#DIV/0!</v>
      </c>
      <c r="AG17" s="179" t="e">
        <f t="shared" si="23"/>
        <v>#DIV/0!</v>
      </c>
      <c r="AH17" s="179" t="e">
        <f t="shared" si="24"/>
        <v>#DIV/0!</v>
      </c>
      <c r="AI17" s="179" t="e">
        <f t="shared" si="25"/>
        <v>#DIV/0!</v>
      </c>
      <c r="AJ17" s="27"/>
      <c r="AK17" s="47">
        <v>936</v>
      </c>
      <c r="AL17" s="47" t="s">
        <v>972</v>
      </c>
      <c r="AM17" s="47" t="s">
        <v>945</v>
      </c>
      <c r="AN17" s="47" t="s">
        <v>1318</v>
      </c>
      <c r="AO17" s="47" t="s">
        <v>1321</v>
      </c>
      <c r="AT17" s="106"/>
      <c r="AU17" s="106"/>
      <c r="AV17" s="106"/>
      <c r="BB17" s="106"/>
      <c r="BC17" s="106"/>
      <c r="BD17" s="106"/>
    </row>
    <row r="18" spans="1:56" x14ac:dyDescent="0.25">
      <c r="A18" s="124" t="s">
        <v>948</v>
      </c>
      <c r="B18" s="180">
        <f>INDEX(T:AE, 18, MATCH($AI$1, T$5:AE$5, 0))</f>
        <v>0</v>
      </c>
      <c r="C18" s="164">
        <f>INDEX(D:O, 18, MATCH($AI$1, D$5:O$5, 0))</f>
        <v>0</v>
      </c>
      <c r="D18" s="164">
        <f>0</f>
        <v>0</v>
      </c>
      <c r="E18" s="164">
        <f>0</f>
        <v>0</v>
      </c>
      <c r="F18" s="164">
        <f>0</f>
        <v>0</v>
      </c>
      <c r="G18" s="164">
        <f>0</f>
        <v>0</v>
      </c>
      <c r="H18" s="164">
        <f>0</f>
        <v>0</v>
      </c>
      <c r="I18" s="164">
        <f>0</f>
        <v>0</v>
      </c>
      <c r="J18" s="164">
        <f>0</f>
        <v>0</v>
      </c>
      <c r="K18" s="164">
        <f>0</f>
        <v>0</v>
      </c>
      <c r="L18" s="164">
        <f>0</f>
        <v>0</v>
      </c>
      <c r="M18" s="164">
        <f>0</f>
        <v>0</v>
      </c>
      <c r="N18" s="164">
        <f>0</f>
        <v>0</v>
      </c>
      <c r="O18" s="164">
        <f>0</f>
        <v>0</v>
      </c>
      <c r="P18" s="138">
        <f t="shared" si="18"/>
        <v>0</v>
      </c>
      <c r="Q18" s="138">
        <f t="shared" si="19"/>
        <v>0</v>
      </c>
      <c r="R18" s="138">
        <f t="shared" si="20"/>
        <v>0</v>
      </c>
      <c r="S18" s="138">
        <f t="shared" si="21"/>
        <v>0</v>
      </c>
      <c r="T18" s="179" t="e">
        <f>(SUMIFS(Export!L:L,Export!I:I,$AL18,Export!E:E,$AK18)+SUMIFS(Export!L:L,Export!I:I,$AM18,Export!E:E,$AK18))/SUMIFS(Export!L:L,Export!I:I,$AL18,Export!E:E,$AK18)</f>
        <v>#DIV/0!</v>
      </c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79" t="e">
        <f t="shared" si="22"/>
        <v>#DIV/0!</v>
      </c>
      <c r="AG18" s="179" t="e">
        <f t="shared" si="23"/>
        <v>#DIV/0!</v>
      </c>
      <c r="AH18" s="179" t="e">
        <f t="shared" si="24"/>
        <v>#DIV/0!</v>
      </c>
      <c r="AI18" s="179" t="e">
        <f t="shared" si="25"/>
        <v>#DIV/0!</v>
      </c>
      <c r="AJ18" s="27"/>
      <c r="AK18" s="47">
        <v>936</v>
      </c>
      <c r="AL18" s="47" t="s">
        <v>975</v>
      </c>
      <c r="AM18" s="47" t="s">
        <v>948</v>
      </c>
      <c r="AT18" s="106"/>
      <c r="AU18" s="106"/>
      <c r="AV18" s="106"/>
      <c r="BB18" s="106"/>
      <c r="BC18" s="106"/>
      <c r="BD18" s="106"/>
    </row>
    <row r="19" spans="1:56" x14ac:dyDescent="0.25">
      <c r="A19" s="124" t="s">
        <v>951</v>
      </c>
      <c r="B19" s="180">
        <f>INDEX(T:AE, 19, MATCH($AI$1, T$5:AE$5, 0))</f>
        <v>0</v>
      </c>
      <c r="C19" s="164">
        <f>INDEX(D:O, 19, MATCH($AI$1, D$5:O$5, 0))</f>
        <v>0</v>
      </c>
      <c r="D19" s="164">
        <f>0</f>
        <v>0</v>
      </c>
      <c r="E19" s="164">
        <f>0</f>
        <v>0</v>
      </c>
      <c r="F19" s="164">
        <f>0</f>
        <v>0</v>
      </c>
      <c r="G19" s="164">
        <f>0</f>
        <v>0</v>
      </c>
      <c r="H19" s="164">
        <f>0</f>
        <v>0</v>
      </c>
      <c r="I19" s="164">
        <f>0</f>
        <v>0</v>
      </c>
      <c r="J19" s="164">
        <f>0</f>
        <v>0</v>
      </c>
      <c r="K19" s="164">
        <f>0</f>
        <v>0</v>
      </c>
      <c r="L19" s="164">
        <f>0</f>
        <v>0</v>
      </c>
      <c r="M19" s="164">
        <f>0</f>
        <v>0</v>
      </c>
      <c r="N19" s="164">
        <f>0</f>
        <v>0</v>
      </c>
      <c r="O19" s="164">
        <f>0</f>
        <v>0</v>
      </c>
      <c r="P19" s="138">
        <f t="shared" si="18"/>
        <v>0</v>
      </c>
      <c r="Q19" s="138">
        <f t="shared" si="19"/>
        <v>0</v>
      </c>
      <c r="R19" s="138">
        <f t="shared" si="20"/>
        <v>0</v>
      </c>
      <c r="S19" s="138">
        <f t="shared" si="21"/>
        <v>0</v>
      </c>
      <c r="T19" s="179" t="e">
        <f>(SUMIFS(Export!L:L,Export!I:I,$AL19,Export!E:E,$AK19)+SUMIFS(Export!L:L,Export!I:I,$AM19,Export!E:E,$AK19))/SUMIFS(Export!L:L,Export!I:I,$AL19,Export!E:E,$AK19)</f>
        <v>#DIV/0!</v>
      </c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79" t="e">
        <f t="shared" si="22"/>
        <v>#DIV/0!</v>
      </c>
      <c r="AG19" s="179" t="e">
        <f t="shared" si="23"/>
        <v>#DIV/0!</v>
      </c>
      <c r="AH19" s="179" t="e">
        <f t="shared" si="24"/>
        <v>#DIV/0!</v>
      </c>
      <c r="AI19" s="179" t="e">
        <f t="shared" si="25"/>
        <v>#DIV/0!</v>
      </c>
      <c r="AJ19" s="27"/>
      <c r="AK19" s="47">
        <v>936</v>
      </c>
      <c r="AL19" s="47" t="s">
        <v>978</v>
      </c>
      <c r="AM19" s="47" t="s">
        <v>951</v>
      </c>
      <c r="AT19" s="106"/>
      <c r="AU19" s="106"/>
      <c r="AV19" s="106"/>
      <c r="BB19" s="106"/>
      <c r="BC19" s="106"/>
      <c r="BD19" s="106"/>
    </row>
    <row r="20" spans="1:56" x14ac:dyDescent="0.25">
      <c r="A20" s="124" t="s">
        <v>940</v>
      </c>
      <c r="B20" s="180">
        <f>INDEX(T:AE, 20, MATCH($AI$1, T$5:AE$5, 0))</f>
        <v>0</v>
      </c>
      <c r="C20" s="164">
        <f>INDEX(D:O, 20, MATCH($AI$1, D$5:O$5, 0))</f>
        <v>0.41811435781239353</v>
      </c>
      <c r="D20" s="164">
        <f>(SUMIF(Export!$AL:$AL,$AN20,Export!Y:Y)+SUMIF(Export!$AL:$AL,$AO20,Export!Y:Y))/SUMIF(Export!$AL:$AL,$AN20,Export!Y:Y)</f>
        <v>0.41811435781239348</v>
      </c>
      <c r="E20" s="164">
        <f>(SUMIF(Export!$AL:$AL,$AN20,Export!Z:Z)+SUMIF(Export!$AL:$AL,$AO20,Export!Z:Z))/SUMIF(Export!$AL:$AL,$AN20,Export!Z:Z)</f>
        <v>0.41811435781239353</v>
      </c>
      <c r="F20" s="164">
        <f>(SUMIF(Export!$AL:$AL,$AN20,Export!AA:AA)+SUMIF(Export!$AL:$AL,$AO20,Export!AA:AA))/SUMIF(Export!$AL:$AL,$AN20,Export!AA:AA)</f>
        <v>0.41811435781239353</v>
      </c>
      <c r="G20" s="164">
        <f>(SUMIF(Export!$AL:$AL,$AN20,Export!AB:AB)+SUMIF(Export!$AL:$AL,$AO20,Export!AB:AB))/SUMIF(Export!$AL:$AL,$AN20,Export!AB:AB)</f>
        <v>0.41811435781239359</v>
      </c>
      <c r="H20" s="164">
        <f>(SUMIF(Export!$AL:$AL,$AN20,Export!AC:AC)+SUMIF(Export!$AL:$AL,$AO20,Export!AC:AC))/SUMIF(Export!$AL:$AL,$AN20,Export!AC:AC)</f>
        <v>0.41811435781239359</v>
      </c>
      <c r="I20" s="164">
        <f>(SUMIF(Export!$AL:$AL,$AN20,Export!AD:AD)+SUMIF(Export!$AL:$AL,$AO20,Export!AD:AD))/SUMIF(Export!$AL:$AL,$AN20,Export!AD:AD)</f>
        <v>0.41811435781239359</v>
      </c>
      <c r="J20" s="164">
        <f>(SUMIF(Export!$AL:$AL,$AN20,Export!AE:AE)+SUMIF(Export!$AL:$AL,$AO20,Export!AE:AE))/SUMIF(Export!$AL:$AL,$AN20,Export!AE:AE)</f>
        <v>0.41811435781239359</v>
      </c>
      <c r="K20" s="164">
        <f>(SUMIF(Export!$AL:$AL,$AN20,Export!AF:AF)+SUMIF(Export!$AL:$AL,$AO20,Export!AF:AF))/SUMIF(Export!$AL:$AL,$AN20,Export!AF:AF)</f>
        <v>0.41811435781239359</v>
      </c>
      <c r="L20" s="164">
        <f>(SUMIF(Export!$AL:$AL,$AN20,Export!AG:AG)+SUMIF(Export!$AL:$AL,$AO20,Export!AG:AG))/SUMIF(Export!$AL:$AL,$AN20,Export!AG:AG)</f>
        <v>0.41811435781239359</v>
      </c>
      <c r="M20" s="164">
        <f>(SUMIF(Export!$AL:$AL,$AN20,Export!AH:AH)+SUMIF(Export!$AL:$AL,$AO20,Export!AH:AH))/SUMIF(Export!$AL:$AL,$AN20,Export!AH:AH)</f>
        <v>0.41811435781239359</v>
      </c>
      <c r="N20" s="164">
        <f>(SUMIF(Export!$AL:$AL,$AN20,Export!AI:AI)+SUMIF(Export!$AL:$AL,$AO20,Export!AI:AI))/SUMIF(Export!$AL:$AL,$AN20,Export!AI:AI)</f>
        <v>0.41811435781239359</v>
      </c>
      <c r="O20" s="164">
        <f>(SUMIF(Export!$AL:$AL,$AN20,Export!AJ:AJ)+SUMIF(Export!$AL:$AL,$AO20,Export!AJ:AJ))/SUMIF(Export!$AL:$AL,$AN20,Export!AJ:AJ)</f>
        <v>0.41811435781239359</v>
      </c>
      <c r="P20" s="138">
        <f t="shared" si="18"/>
        <v>0.41811435781239353</v>
      </c>
      <c r="Q20" s="138">
        <f t="shared" si="19"/>
        <v>0.41811435781239359</v>
      </c>
      <c r="R20" s="138">
        <f t="shared" si="20"/>
        <v>0.41811435781239359</v>
      </c>
      <c r="S20" s="138">
        <f t="shared" si="21"/>
        <v>0.41811435781239359</v>
      </c>
      <c r="T20" s="179" t="e">
        <f>(SUMIFS(Export!L:L,Export!I:I,$AL20,Export!E:E,$AK20)+SUMIFS(Export!L:L,Export!I:I,$AM20,Export!E:E,$AK20))/SUMIFS(Export!L:L,Export!I:I,$AL20,Export!E:E,$AK20)</f>
        <v>#DIV/0!</v>
      </c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79" t="e">
        <f t="shared" si="22"/>
        <v>#DIV/0!</v>
      </c>
      <c r="AG20" s="179" t="e">
        <f t="shared" si="23"/>
        <v>#DIV/0!</v>
      </c>
      <c r="AH20" s="179" t="e">
        <f t="shared" si="24"/>
        <v>#DIV/0!</v>
      </c>
      <c r="AI20" s="179" t="e">
        <f t="shared" si="25"/>
        <v>#DIV/0!</v>
      </c>
      <c r="AJ20" s="27"/>
      <c r="AK20" s="47">
        <v>936</v>
      </c>
      <c r="AL20" s="47" t="s">
        <v>966</v>
      </c>
      <c r="AM20" s="47" t="s">
        <v>940</v>
      </c>
      <c r="AN20" s="47" t="s">
        <v>1319</v>
      </c>
      <c r="AO20" s="47" t="s">
        <v>1322</v>
      </c>
      <c r="AT20" s="106"/>
      <c r="AU20" s="106"/>
      <c r="AV20" s="106"/>
      <c r="BB20" s="106"/>
      <c r="BC20" s="106"/>
      <c r="BD20" s="106"/>
    </row>
    <row r="21" spans="1:56" x14ac:dyDescent="0.25">
      <c r="A21" s="124" t="s">
        <v>933</v>
      </c>
      <c r="B21" s="180">
        <f>INDEX(T:AE, 21, MATCH($AI$1, T$5:AE$5, 0))</f>
        <v>0</v>
      </c>
      <c r="C21" s="164">
        <f>INDEX(D:O, 21, MATCH($AI$1, D$5:O$5, 0))</f>
        <v>0</v>
      </c>
      <c r="D21" s="164">
        <f>0</f>
        <v>0</v>
      </c>
      <c r="E21" s="164">
        <f>0</f>
        <v>0</v>
      </c>
      <c r="F21" s="164">
        <f>0</f>
        <v>0</v>
      </c>
      <c r="G21" s="164">
        <f>0</f>
        <v>0</v>
      </c>
      <c r="H21" s="164">
        <f>0</f>
        <v>0</v>
      </c>
      <c r="I21" s="164">
        <f>0</f>
        <v>0</v>
      </c>
      <c r="J21" s="164">
        <f>0</f>
        <v>0</v>
      </c>
      <c r="K21" s="164">
        <f>0</f>
        <v>0</v>
      </c>
      <c r="L21" s="164">
        <f>0</f>
        <v>0</v>
      </c>
      <c r="M21" s="164">
        <f>0</f>
        <v>0</v>
      </c>
      <c r="N21" s="164">
        <f>0</f>
        <v>0</v>
      </c>
      <c r="O21" s="164">
        <f>0</f>
        <v>0</v>
      </c>
      <c r="P21" s="138">
        <f t="shared" si="18"/>
        <v>0</v>
      </c>
      <c r="Q21" s="138">
        <f t="shared" si="19"/>
        <v>0</v>
      </c>
      <c r="R21" s="138">
        <f t="shared" si="20"/>
        <v>0</v>
      </c>
      <c r="S21" s="138">
        <f t="shared" si="21"/>
        <v>0</v>
      </c>
      <c r="T21" s="179" t="e">
        <f>(SUMIFS(Export!L:L,Export!I:I,$AL21,Export!E:E,$AK21)+SUMIFS(Export!L:L,Export!I:I,$AM21,Export!E:E,$AK21))/SUMIFS(Export!L:L,Export!I:I,$AL21,Export!E:E,$AK21)</f>
        <v>#DIV/0!</v>
      </c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79" t="e">
        <f t="shared" si="22"/>
        <v>#DIV/0!</v>
      </c>
      <c r="AG21" s="179" t="e">
        <f t="shared" si="23"/>
        <v>#DIV/0!</v>
      </c>
      <c r="AH21" s="179" t="e">
        <f t="shared" si="24"/>
        <v>#DIV/0!</v>
      </c>
      <c r="AI21" s="179" t="e">
        <f t="shared" si="25"/>
        <v>#DIV/0!</v>
      </c>
      <c r="AJ21" s="27"/>
      <c r="AK21" s="47">
        <v>936</v>
      </c>
      <c r="AL21" s="47" t="s">
        <v>969</v>
      </c>
      <c r="AM21" s="47" t="s">
        <v>933</v>
      </c>
      <c r="AT21" s="106"/>
      <c r="AU21" s="106"/>
      <c r="AV21" s="106"/>
      <c r="BB21" s="106"/>
      <c r="BC21" s="106"/>
      <c r="BD21" s="106"/>
    </row>
    <row r="22" spans="1:56" x14ac:dyDescent="0.25">
      <c r="A22" s="124" t="s">
        <v>1209</v>
      </c>
      <c r="B22" s="180">
        <f>INDEX(T:AE, 22, MATCH($AI$1, T$5:AE$5, 0))</f>
        <v>0</v>
      </c>
      <c r="C22" s="164">
        <f>INDEX(D:O, 22, MATCH($AI$1, D$5:O$5, 0))</f>
        <v>0.41811435781239353</v>
      </c>
      <c r="D22" s="164">
        <f>-(SUMIF(Export!$AL:$AL,$AN16,Export!Y:Y)+SUMIF(Export!$AL:$AL,$AO16,Export!Y:Y)+SUMIF(Export!$AL:$AL,$AN17,Export!Y:Y)+SUMIF(Export!$AL:$AL,$AO17,Export!Y:Y)+SUMIF(Export!$AL:$AL,$AN20,Export!Y:Y)+SUMIF(Export!$AL:$AL,$AO20,Export!Y:Y))/D13</f>
        <v>0.41811435781239342</v>
      </c>
      <c r="E22" s="164">
        <f>-(SUMIF(Export!$AL:$AL,$AN16,Export!Z:Z)+SUMIF(Export!$AL:$AL,$AO16,Export!Z:Z)+SUMIF(Export!$AL:$AL,$AN17,Export!Z:Z)+SUMIF(Export!$AL:$AL,$AO17,Export!Z:Z)+SUMIF(Export!$AL:$AL,$AN20,Export!Z:Z)+SUMIF(Export!$AL:$AL,$AO20,Export!Z:Z))/E13</f>
        <v>0.41811435781239353</v>
      </c>
      <c r="F22" s="164">
        <f>-(SUMIF(Export!$AL:$AL,$AN16,Export!AA:AA)+SUMIF(Export!$AL:$AL,$AO16,Export!AA:AA)+SUMIF(Export!$AL:$AL,$AN17,Export!AA:AA)+SUMIF(Export!$AL:$AL,$AO17,Export!AA:AA)+SUMIF(Export!$AL:$AL,$AN20,Export!AA:AA)+SUMIF(Export!$AL:$AL,$AO20,Export!AA:AA))/F13</f>
        <v>0.41811435781239353</v>
      </c>
      <c r="G22" s="164">
        <f>-(SUMIF(Export!$AL:$AL,$AN16,Export!AB:AB)+SUMIF(Export!$AL:$AL,$AO16,Export!AB:AB)+SUMIF(Export!$AL:$AL,$AN17,Export!AB:AB)+SUMIF(Export!$AL:$AL,$AO17,Export!AB:AB)+SUMIF(Export!$AL:$AL,$AN20,Export!AB:AB)+SUMIF(Export!$AL:$AL,$AO20,Export!AB:AB))/G13</f>
        <v>0.41811435781239348</v>
      </c>
      <c r="H22" s="164">
        <f>-(SUMIF(Export!$AL:$AL,$AN16,Export!AC:AC)+SUMIF(Export!$AL:$AL,$AO16,Export!AC:AC)+SUMIF(Export!$AL:$AL,$AN17,Export!AC:AC)+SUMIF(Export!$AL:$AL,$AO17,Export!AC:AC)+SUMIF(Export!$AL:$AL,$AN20,Export!AC:AC)+SUMIF(Export!$AL:$AL,$AO20,Export!AC:AC))/H13</f>
        <v>0.41811435781239353</v>
      </c>
      <c r="I22" s="164">
        <f>-(SUMIF(Export!$AL:$AL,$AN16,Export!AD:AD)+SUMIF(Export!$AL:$AL,$AO16,Export!AD:AD)+SUMIF(Export!$AL:$AL,$AN17,Export!AD:AD)+SUMIF(Export!$AL:$AL,$AO17,Export!AD:AD)+SUMIF(Export!$AL:$AL,$AN20,Export!AD:AD)+SUMIF(Export!$AL:$AL,$AO20,Export!AD:AD))/I13</f>
        <v>0.41811435781239353</v>
      </c>
      <c r="J22" s="164">
        <f>-(SUMIF(Export!$AL:$AL,$AN16,Export!AE:AE)+SUMIF(Export!$AL:$AL,$AO16,Export!AE:AE)+SUMIF(Export!$AL:$AL,$AN17,Export!AE:AE)+SUMIF(Export!$AL:$AL,$AO17,Export!AE:AE)+SUMIF(Export!$AL:$AL,$AN20,Export!AE:AE)+SUMIF(Export!$AL:$AL,$AO20,Export!AE:AE))/J13</f>
        <v>0.41811435781239348</v>
      </c>
      <c r="K22" s="164">
        <f>-(SUMIF(Export!$AL:$AL,$AN16,Export!AF:AF)+SUMIF(Export!$AL:$AL,$AO16,Export!AF:AF)+SUMIF(Export!$AL:$AL,$AN17,Export!AF:AF)+SUMIF(Export!$AL:$AL,$AO17,Export!AF:AF)+SUMIF(Export!$AL:$AL,$AN20,Export!AF:AF)+SUMIF(Export!$AL:$AL,$AO20,Export!AF:AF))/K13</f>
        <v>0.41811435781239353</v>
      </c>
      <c r="L22" s="164">
        <f>-(SUMIF(Export!$AL:$AL,$AN16,Export!AG:AG)+SUMIF(Export!$AL:$AL,$AO16,Export!AG:AG)+SUMIF(Export!$AL:$AL,$AN17,Export!AG:AG)+SUMIF(Export!$AL:$AL,$AO17,Export!AG:AG)+SUMIF(Export!$AL:$AL,$AN20,Export!AG:AG)+SUMIF(Export!$AL:$AL,$AO20,Export!AG:AG))/L13</f>
        <v>0.41811435781239353</v>
      </c>
      <c r="M22" s="164">
        <f>-(SUMIF(Export!$AL:$AL,$AN16,Export!AH:AH)+SUMIF(Export!$AL:$AL,$AO16,Export!AH:AH)+SUMIF(Export!$AL:$AL,$AN17,Export!AH:AH)+SUMIF(Export!$AL:$AL,$AO17,Export!AH:AH)+SUMIF(Export!$AL:$AL,$AN20,Export!AH:AH)+SUMIF(Export!$AL:$AL,$AO20,Export!AH:AH))/M13</f>
        <v>0.41811435781239353</v>
      </c>
      <c r="N22" s="164">
        <f>-(SUMIF(Export!$AL:$AL,$AN16,Export!AI:AI)+SUMIF(Export!$AL:$AL,$AO16,Export!AI:AI)+SUMIF(Export!$AL:$AL,$AN17,Export!AI:AI)+SUMIF(Export!$AL:$AL,$AO17,Export!AI:AI)+SUMIF(Export!$AL:$AL,$AN20,Export!AI:AI)+SUMIF(Export!$AL:$AL,$AO20,Export!AI:AI))/N13</f>
        <v>0.41811435781239353</v>
      </c>
      <c r="O22" s="164">
        <f>-(SUMIF(Export!$AL:$AL,$AN16,Export!AJ:AJ)+SUMIF(Export!$AL:$AL,$AO16,Export!AJ:AJ)+SUMIF(Export!$AL:$AL,$AN17,Export!AJ:AJ)+SUMIF(Export!$AL:$AL,$AO17,Export!AJ:AJ)+SUMIF(Export!$AL:$AL,$AN20,Export!AJ:AJ)+SUMIF(Export!$AL:$AL,$AO20,Export!AJ:AJ))/O13</f>
        <v>0.41811435781239353</v>
      </c>
      <c r="P22" s="138">
        <f t="shared" si="18"/>
        <v>0.41811435781239353</v>
      </c>
      <c r="Q22" s="138">
        <f t="shared" si="19"/>
        <v>0.41811435781239353</v>
      </c>
      <c r="R22" s="138">
        <f t="shared" si="20"/>
        <v>0.41811435781239353</v>
      </c>
      <c r="S22" s="138">
        <f t="shared" si="21"/>
        <v>0.41811435781239353</v>
      </c>
      <c r="T22" s="245" t="e">
        <f>(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21,Export!E:E,$AK21))/T$13</f>
        <v>#DIV/0!</v>
      </c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79" t="e">
        <f t="shared" si="22"/>
        <v>#DIV/0!</v>
      </c>
      <c r="AG22" s="179" t="e">
        <f t="shared" si="23"/>
        <v>#DIV/0!</v>
      </c>
      <c r="AH22" s="179" t="e">
        <f t="shared" si="24"/>
        <v>#DIV/0!</v>
      </c>
      <c r="AI22" s="179" t="e">
        <f t="shared" si="25"/>
        <v>#DIV/0!</v>
      </c>
      <c r="AJ22" s="27"/>
      <c r="AK22" s="47"/>
      <c r="AT22" s="106"/>
      <c r="AU22" s="106"/>
      <c r="AV22" s="106"/>
      <c r="BB22" s="106"/>
      <c r="BC22" s="106"/>
      <c r="BD22" s="106"/>
    </row>
    <row r="23" spans="1:56" x14ac:dyDescent="0.25">
      <c r="A23" s="124" t="s">
        <v>955</v>
      </c>
      <c r="B23" s="178">
        <f>INDEX(T:AE, 23, MATCH($AI$1, T$5:AE$5, 0))</f>
        <v>0</v>
      </c>
      <c r="C23" s="160">
        <f>INDEX(D:O, 23, MATCH($AI$1, D$5:O$5, 0))</f>
        <v>0</v>
      </c>
      <c r="D23" s="160">
        <f>0</f>
        <v>0</v>
      </c>
      <c r="E23" s="160">
        <f>0</f>
        <v>0</v>
      </c>
      <c r="F23" s="160">
        <f>0</f>
        <v>0</v>
      </c>
      <c r="G23" s="160">
        <f>0</f>
        <v>0</v>
      </c>
      <c r="H23" s="160">
        <f>0</f>
        <v>0</v>
      </c>
      <c r="I23" s="160">
        <f>0</f>
        <v>0</v>
      </c>
      <c r="J23" s="160">
        <f>0</f>
        <v>0</v>
      </c>
      <c r="K23" s="160">
        <f>0</f>
        <v>0</v>
      </c>
      <c r="L23" s="160">
        <f>0</f>
        <v>0</v>
      </c>
      <c r="M23" s="160">
        <f>0</f>
        <v>0</v>
      </c>
      <c r="N23" s="160">
        <f>0</f>
        <v>0</v>
      </c>
      <c r="O23" s="160">
        <f>0</f>
        <v>0</v>
      </c>
      <c r="P23" s="160">
        <f t="shared" ref="P23:P30" si="26">D23+E23+F23</f>
        <v>0</v>
      </c>
      <c r="Q23" s="160">
        <f t="shared" ref="Q23:Q30" si="27">G23+H23+I23</f>
        <v>0</v>
      </c>
      <c r="R23" s="160">
        <f t="shared" ref="R23:R30" si="28">J23+K23+L23</f>
        <v>0</v>
      </c>
      <c r="S23" s="160">
        <f t="shared" ref="S23:S30" si="29">M23+N23+O23</f>
        <v>0</v>
      </c>
      <c r="T23" s="178">
        <f>+SUMIFS(Export!L:L,Export!I:I,$AL23,Export!E:E,$AK23)</f>
        <v>0</v>
      </c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78">
        <f t="shared" ref="AF23:AF30" si="30">T23+U23+V23</f>
        <v>0</v>
      </c>
      <c r="AG23" s="178">
        <f t="shared" ref="AG23:AG30" si="31">W23+X23+Y23</f>
        <v>0</v>
      </c>
      <c r="AH23" s="178">
        <f t="shared" ref="AH23:AH30" si="32">Z23+AA23+AB23</f>
        <v>0</v>
      </c>
      <c r="AI23" s="178">
        <f t="shared" ref="AI23:AI30" si="33">AC23+AD23+AE23</f>
        <v>0</v>
      </c>
      <c r="AJ23" s="27"/>
      <c r="AK23" s="47">
        <v>936</v>
      </c>
      <c r="AL23" s="47" t="s">
        <v>955</v>
      </c>
      <c r="AT23" s="106"/>
      <c r="AU23" s="106"/>
      <c r="AV23" s="106"/>
      <c r="BB23" s="106"/>
      <c r="BC23" s="106"/>
      <c r="BD23" s="106"/>
    </row>
    <row r="24" spans="1:56" x14ac:dyDescent="0.25">
      <c r="A24" s="131" t="s">
        <v>1210</v>
      </c>
      <c r="B24" s="177">
        <f>INDEX(T:AE, 24, MATCH($AI$1, T$5:AE$5, 0))</f>
        <v>0</v>
      </c>
      <c r="C24" s="163">
        <f>INDEX(D:O, 24, MATCH($AI$1, D$5:O$5, 0))</f>
        <v>18815.146101557708</v>
      </c>
      <c r="D24" s="163">
        <f>-(SUMIF(Export!$AL:$AL,$AN16,Export!Y:Y)+SUMIF(Export!$AL:$AL,$AO16,Export!Y:Y)+SUMIF(Export!$AL:$AL,$AN17,Export!Y:Y)+SUMIF(Export!$AL:$AL,$AO17,Export!Y:Y)+SUMIF(Export!$AL:$AL,$AN20,Export!Y:Y)+SUMIF(Export!$AL:$AL,$AO20,Export!Y:Y))-D23</f>
        <v>15888.34559687095</v>
      </c>
      <c r="E24" s="163">
        <f>-(SUMIF(Export!$AL:$AL,$AN16,Export!Z:Z)+SUMIF(Export!$AL:$AL,$AO16,Export!Z:Z)+SUMIF(Export!$AL:$AL,$AN17,Export!Z:Z)+SUMIF(Export!$AL:$AL,$AO17,Export!Z:Z)+SUMIF(Export!$AL:$AL,$AN20,Export!Z:Z)+SUMIF(Export!$AL:$AL,$AO20,Export!Z:Z))-E23</f>
        <v>18815.146101557708</v>
      </c>
      <c r="F24" s="163">
        <f>-(SUMIF(Export!$AL:$AL,$AN16,Export!AA:AA)+SUMIF(Export!$AL:$AL,$AO16,Export!AA:AA)+SUMIF(Export!$AL:$AL,$AN17,Export!AA:AA)+SUMIF(Export!$AL:$AL,$AO17,Export!AA:AA)+SUMIF(Export!$AL:$AL,$AN20,Export!AA:AA)+SUMIF(Export!$AL:$AL,$AO20,Export!AA:AA))-F23</f>
        <v>17560.803028120528</v>
      </c>
      <c r="G24" s="163">
        <f>-(SUMIF(Export!$AL:$AL,$AN16,Export!AB:AB)+SUMIF(Export!$AL:$AL,$AO16,Export!AB:AB)+SUMIF(Export!$AL:$AL,$AN17,Export!AB:AB)+SUMIF(Export!$AL:$AL,$AO17,Export!AB:AB)+SUMIF(Export!$AL:$AL,$AN20,Export!AB:AB)+SUMIF(Export!$AL:$AL,$AO20,Export!AB:AB))-G23</f>
        <v>34285.377340616265</v>
      </c>
      <c r="H24" s="163">
        <f>-(SUMIF(Export!$AL:$AL,$AN16,Export!AC:AC)+SUMIF(Export!$AL:$AL,$AO16,Export!AC:AC)+SUMIF(Export!$AL:$AL,$AN17,Export!AC:AC)+SUMIF(Export!$AL:$AL,$AO17,Export!AC:AC)+SUMIF(Export!$AL:$AL,$AN20,Export!AC:AC)+SUMIF(Export!$AL:$AL,$AO20,Export!AC:AC))-H23</f>
        <v>33449.148624991481</v>
      </c>
      <c r="I24" s="163">
        <f>-(SUMIF(Export!$AL:$AL,$AN16,Export!AD:AD)+SUMIF(Export!$AL:$AL,$AO16,Export!AD:AD)+SUMIF(Export!$AL:$AL,$AN17,Export!AD:AD)+SUMIF(Export!$AL:$AL,$AO17,Export!AD:AD)+SUMIF(Export!$AL:$AL,$AN20,Export!AD:AD)+SUMIF(Export!$AL:$AL,$AO20,Export!AD:AD))-I23</f>
        <v>32612.919909366698</v>
      </c>
      <c r="J24" s="163">
        <f>-(SUMIF(Export!$AL:$AL,$AN16,Export!AE:AE)+SUMIF(Export!$AL:$AL,$AO16,Export!AE:AE)+SUMIF(Export!$AL:$AL,$AN17,Export!AE:AE)+SUMIF(Export!$AL:$AL,$AO17,Export!AE:AE)+SUMIF(Export!$AL:$AL,$AN20,Export!AE:AE)+SUMIF(Export!$AL:$AL,$AO20,Export!AE:AE))-J23</f>
        <v>34285.377340616265</v>
      </c>
      <c r="K24" s="163">
        <f>-(SUMIF(Export!$AL:$AL,$AN16,Export!AF:AF)+SUMIF(Export!$AL:$AL,$AO16,Export!AF:AF)+SUMIF(Export!$AL:$AL,$AN17,Export!AF:AF)+SUMIF(Export!$AL:$AL,$AO17,Export!AF:AF)+SUMIF(Export!$AL:$AL,$AN20,Export!AF:AF)+SUMIF(Export!$AL:$AL,$AO20,Export!AF:AF))-K23</f>
        <v>39720.863992177387</v>
      </c>
      <c r="L24" s="163">
        <f>-(SUMIF(Export!$AL:$AL,$AN16,Export!AG:AG)+SUMIF(Export!$AL:$AL,$AO16,Export!AG:AG)+SUMIF(Export!$AL:$AL,$AN17,Export!AG:AG)+SUMIF(Export!$AL:$AL,$AO17,Export!AG:AG)+SUMIF(Export!$AL:$AL,$AN20,Export!AG:AG)+SUMIF(Export!$AL:$AL,$AO20,Export!AG:AG))-L23</f>
        <v>32612.919909366698</v>
      </c>
      <c r="M24" s="163">
        <f>-(SUMIF(Export!$AL:$AL,$AN16,Export!AH:AH)+SUMIF(Export!$AL:$AL,$AO16,Export!AH:AH)+SUMIF(Export!$AL:$AL,$AN17,Export!AH:AH)+SUMIF(Export!$AL:$AL,$AO17,Export!AH:AH)+SUMIF(Export!$AL:$AL,$AN20,Export!AH:AH)+SUMIF(Export!$AL:$AL,$AO20,Export!AH:AH))-M23</f>
        <v>32612.919909366698</v>
      </c>
      <c r="N24" s="163">
        <f>-(SUMIF(Export!$AL:$AL,$AN16,Export!AI:AI)+SUMIF(Export!$AL:$AL,$AO16,Export!AI:AI)+SUMIF(Export!$AL:$AL,$AN17,Export!AI:AI)+SUMIF(Export!$AL:$AL,$AO17,Export!AI:AI)+SUMIF(Export!$AL:$AL,$AN20,Export!AI:AI)+SUMIF(Export!$AL:$AL,$AO20,Export!AI:AI))-N23</f>
        <v>30104.233762492335</v>
      </c>
      <c r="O24" s="163">
        <f>-(SUMIF(Export!$AL:$AL,$AN16,Export!AJ:AJ)+SUMIF(Export!$AL:$AL,$AO16,Export!AJ:AJ)+SUMIF(Export!$AL:$AL,$AN17,Export!AJ:AJ)+SUMIF(Export!$AL:$AL,$AO17,Export!AJ:AJ)+SUMIF(Export!$AL:$AL,$AN20,Export!AJ:AJ)+SUMIF(Export!$AL:$AL,$AO20,Export!AJ:AJ))-O23</f>
        <v>39720.863992177387</v>
      </c>
      <c r="P24" s="163">
        <f t="shared" si="26"/>
        <v>52264.294726549182</v>
      </c>
      <c r="Q24" s="163">
        <f t="shared" si="27"/>
        <v>100347.44587497445</v>
      </c>
      <c r="R24" s="163">
        <f t="shared" si="28"/>
        <v>106619.16124216035</v>
      </c>
      <c r="S24" s="163">
        <f t="shared" si="29"/>
        <v>102438.01766403642</v>
      </c>
      <c r="T24" s="177">
        <f>(SUMIFS(Export!L:L,Export!I:I,$AL16,Export!E:E,$AK16)+SUMIFS(Export!L:L,Export!I:I,$AM16,Export!E:E,$AK16)+SUMIFS(Export!L:L,Export!I:I,$AL17,Export!E:E,$AK17)+SUMIFS(Export!L:L,Export!I:I,$AM17,Export!E:E,$AK17)+SUMIFS(Export!L:L,Export!I:I,$AL18,Export!E:E,$AK18)+SUMIFS(Export!L:L,Export!I:I,$AM18,Export!E:E,$AK18)+SUMIFS(Export!L:L,Export!I:I,$AL19,Export!E:E,$AK19)+SUMIFS(Export!L:L,Export!I:I,$AM19,Export!E:E,$AK19)+SUMIFS(Export!L:L,Export!I:I,$AL20,Export!E:E,$AK20)+SUMIFS(Export!L:L,Export!I:I,$AM20,Export!E:E,$AK20)+SUMIFS(Export!L:L,Export!I:I,$AL21,Export!E:E,$AK21)+SUMIFS(Export!L:L,Export!I:I,$AM21,Export!E:E,$AK21))+T23</f>
        <v>0</v>
      </c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77">
        <f t="shared" si="30"/>
        <v>0</v>
      </c>
      <c r="AG24" s="177">
        <f t="shared" si="31"/>
        <v>0</v>
      </c>
      <c r="AH24" s="177">
        <f t="shared" si="32"/>
        <v>0</v>
      </c>
      <c r="AI24" s="177">
        <f t="shared" si="33"/>
        <v>0</v>
      </c>
      <c r="AJ24" s="27"/>
      <c r="AK24" s="47"/>
      <c r="AT24" s="106"/>
      <c r="AU24" s="106"/>
      <c r="AV24" s="106"/>
      <c r="BB24" s="106"/>
      <c r="BC24" s="106"/>
      <c r="BD24" s="106"/>
    </row>
    <row r="25" spans="1:56" x14ac:dyDescent="0.25">
      <c r="A25" s="124" t="s">
        <v>1211</v>
      </c>
      <c r="B25" s="180">
        <f>INDEX(T:AE, 25, MATCH($AI$1, T$5:AE$5, 0))</f>
        <v>0</v>
      </c>
      <c r="C25" s="164">
        <f>INDEX(D:O, 25, MATCH($AI$1, D$5:O$5, 0))</f>
        <v>0.41811435781239353</v>
      </c>
      <c r="D25" s="164">
        <f>D24/D13</f>
        <v>0.41811435781239342</v>
      </c>
      <c r="E25" s="164">
        <f t="shared" ref="E25:O25" si="34">E24/E13</f>
        <v>0.41811435781239353</v>
      </c>
      <c r="F25" s="164">
        <f t="shared" si="34"/>
        <v>0.41811435781239353</v>
      </c>
      <c r="G25" s="164">
        <f t="shared" si="34"/>
        <v>0.41811435781239348</v>
      </c>
      <c r="H25" s="164">
        <f t="shared" si="34"/>
        <v>0.41811435781239353</v>
      </c>
      <c r="I25" s="164">
        <f t="shared" si="34"/>
        <v>0.41811435781239353</v>
      </c>
      <c r="J25" s="164">
        <f t="shared" si="34"/>
        <v>0.41811435781239348</v>
      </c>
      <c r="K25" s="164">
        <f t="shared" si="34"/>
        <v>0.41811435781239353</v>
      </c>
      <c r="L25" s="164">
        <f t="shared" si="34"/>
        <v>0.41811435781239353</v>
      </c>
      <c r="M25" s="164">
        <f t="shared" si="34"/>
        <v>0.41811435781239353</v>
      </c>
      <c r="N25" s="164">
        <f t="shared" si="34"/>
        <v>0.41811435781239353</v>
      </c>
      <c r="O25" s="164">
        <f t="shared" si="34"/>
        <v>0.41811435781239353</v>
      </c>
      <c r="P25" s="164">
        <f t="shared" si="26"/>
        <v>1.2543430734371805</v>
      </c>
      <c r="Q25" s="164">
        <f t="shared" si="27"/>
        <v>1.2543430734371805</v>
      </c>
      <c r="R25" s="164">
        <f t="shared" si="28"/>
        <v>1.2543430734371805</v>
      </c>
      <c r="S25" s="164">
        <f t="shared" si="29"/>
        <v>1.2543430734371805</v>
      </c>
      <c r="T25" s="180" t="e">
        <f>T24/T13</f>
        <v>#DIV/0!</v>
      </c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80" t="e">
        <f t="shared" si="30"/>
        <v>#DIV/0!</v>
      </c>
      <c r="AG25" s="180">
        <f t="shared" si="31"/>
        <v>0</v>
      </c>
      <c r="AH25" s="180">
        <f t="shared" si="32"/>
        <v>0</v>
      </c>
      <c r="AI25" s="180">
        <f t="shared" si="33"/>
        <v>0</v>
      </c>
      <c r="AJ25" s="101"/>
      <c r="AK25" s="47"/>
      <c r="AT25" s="106"/>
      <c r="AU25" s="106"/>
      <c r="AV25" s="106"/>
      <c r="BB25" s="106"/>
      <c r="BC25" s="106"/>
      <c r="BD25" s="106"/>
    </row>
    <row r="26" spans="1:56" x14ac:dyDescent="0.25">
      <c r="A26" s="124" t="s">
        <v>960</v>
      </c>
      <c r="B26" s="180">
        <f>INDEX(T:AE, 26, MATCH($AI$1, T$5:AE$5, 0))</f>
        <v>0</v>
      </c>
      <c r="C26" s="164">
        <f>INDEX(D:O, 26, MATCH($AI$1, D$5:O$5, 0))</f>
        <v>0.20614997129103052</v>
      </c>
      <c r="D26" s="164">
        <f>SUMIF(Export!$AL:$AL,$AN26,Export!Y:Y)/D13</f>
        <v>0.24412496600253614</v>
      </c>
      <c r="E26" s="164">
        <f>SUMIF(Export!$AL:$AL,$AN26,Export!Z:Z)/E13</f>
        <v>0.20614997129103052</v>
      </c>
      <c r="F26" s="164">
        <f>SUMIF(Export!$AL:$AL,$AN26,Export!AA:AA)/F13</f>
        <v>0.22087496924038982</v>
      </c>
      <c r="G26" s="164">
        <f>SUMIF(Export!$AL:$AL,$AN26,Export!AB:AB)/G13</f>
        <v>0.11313108180605333</v>
      </c>
      <c r="H26" s="164">
        <f>SUMIF(Export!$AL:$AL,$AN26,Export!AC:AC)/H13</f>
        <v>0.11595935885120466</v>
      </c>
      <c r="I26" s="164">
        <f>SUMIF(Export!$AL:$AL,$AN26,Export!AD:AD)/I13</f>
        <v>0.11893267574482529</v>
      </c>
      <c r="J26" s="164">
        <f>SUMIF(Export!$AL:$AL,$AN26,Export!AE:AE)/J13</f>
        <v>0.11313108180605333</v>
      </c>
      <c r="K26" s="164">
        <f>SUMIF(Export!$AL:$AL,$AN26,Export!AF:AF)/K13</f>
        <v>9.7649986401014452E-2</v>
      </c>
      <c r="L26" s="164">
        <f>SUMIF(Export!$AL:$AL,$AN26,Export!AG:AG)/L13</f>
        <v>0.11893267574482529</v>
      </c>
      <c r="M26" s="164">
        <f>SUMIF(Export!$AL:$AL,$AN26,Export!AH:AH)/M13</f>
        <v>0.11893267574482529</v>
      </c>
      <c r="N26" s="164">
        <f>SUMIF(Export!$AL:$AL,$AN26,Export!AI:AI)/N13</f>
        <v>0.12884373205689406</v>
      </c>
      <c r="O26" s="164">
        <f>SUMIF(Export!$AL:$AL,$AN26,Export!AJ:AJ)/O13</f>
        <v>9.7649986401014452E-2</v>
      </c>
      <c r="P26" s="164">
        <f t="shared" si="26"/>
        <v>0.67114990653395645</v>
      </c>
      <c r="Q26" s="164">
        <f t="shared" si="27"/>
        <v>0.34802311640208328</v>
      </c>
      <c r="R26" s="164">
        <f t="shared" si="28"/>
        <v>0.32971374395189307</v>
      </c>
      <c r="S26" s="164">
        <f t="shared" si="29"/>
        <v>0.3454263942027338</v>
      </c>
      <c r="T26" s="252" t="e">
        <f>+SUMIFS(Export!L:L,Export!I:I,$AL26,Export!E:E,$AK26)/T13</f>
        <v>#DIV/0!</v>
      </c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80" t="e">
        <f t="shared" si="30"/>
        <v>#DIV/0!</v>
      </c>
      <c r="AG26" s="180">
        <f t="shared" si="31"/>
        <v>0</v>
      </c>
      <c r="AH26" s="180">
        <f t="shared" si="32"/>
        <v>0</v>
      </c>
      <c r="AI26" s="180">
        <f t="shared" si="33"/>
        <v>0</v>
      </c>
      <c r="AJ26" s="27"/>
      <c r="AK26" s="47">
        <v>936</v>
      </c>
      <c r="AL26" s="47" t="s">
        <v>1007</v>
      </c>
      <c r="AN26" s="47" t="s">
        <v>1323</v>
      </c>
      <c r="AT26" s="106"/>
      <c r="AU26" s="106"/>
      <c r="AV26" s="106"/>
      <c r="BB26" s="106"/>
      <c r="BC26" s="106"/>
      <c r="BD26" s="106"/>
    </row>
    <row r="27" spans="1:56" x14ac:dyDescent="0.25">
      <c r="A27" s="124" t="s">
        <v>930</v>
      </c>
      <c r="B27" s="180">
        <f>INDEX(T:AE, 27, MATCH($AI$1, T$5:AE$5, 0))</f>
        <v>0</v>
      </c>
      <c r="C27" s="164">
        <f>INDEX(D:O, 27, MATCH($AI$1, D$5:O$5, 0))</f>
        <v>0</v>
      </c>
      <c r="D27" s="164">
        <f>0</f>
        <v>0</v>
      </c>
      <c r="E27" s="164">
        <f>0</f>
        <v>0</v>
      </c>
      <c r="F27" s="164">
        <f>0</f>
        <v>0</v>
      </c>
      <c r="G27" s="164">
        <f>0</f>
        <v>0</v>
      </c>
      <c r="H27" s="164">
        <f>0</f>
        <v>0</v>
      </c>
      <c r="I27" s="164">
        <f>0</f>
        <v>0</v>
      </c>
      <c r="J27" s="164">
        <f>0</f>
        <v>0</v>
      </c>
      <c r="K27" s="164">
        <f>0</f>
        <v>0</v>
      </c>
      <c r="L27" s="164">
        <f>0</f>
        <v>0</v>
      </c>
      <c r="M27" s="164">
        <f>0</f>
        <v>0</v>
      </c>
      <c r="N27" s="164">
        <f>0</f>
        <v>0</v>
      </c>
      <c r="O27" s="164">
        <f>0</f>
        <v>0</v>
      </c>
      <c r="P27" s="164">
        <f t="shared" si="26"/>
        <v>0</v>
      </c>
      <c r="Q27" s="164">
        <f t="shared" si="27"/>
        <v>0</v>
      </c>
      <c r="R27" s="164">
        <f t="shared" si="28"/>
        <v>0</v>
      </c>
      <c r="S27" s="164">
        <f t="shared" si="29"/>
        <v>0</v>
      </c>
      <c r="T27" s="252" t="e">
        <f>+SUMIFS(Export!L:L,Export!I:I,$AL27,Export!E:E,$AK27)/T14</f>
        <v>#DIV/0!</v>
      </c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80" t="e">
        <f t="shared" si="30"/>
        <v>#DIV/0!</v>
      </c>
      <c r="AG27" s="180">
        <f t="shared" si="31"/>
        <v>0</v>
      </c>
      <c r="AH27" s="180">
        <f t="shared" si="32"/>
        <v>0</v>
      </c>
      <c r="AI27" s="180">
        <f t="shared" si="33"/>
        <v>0</v>
      </c>
      <c r="AJ27" s="27"/>
      <c r="AK27" s="47">
        <v>936</v>
      </c>
      <c r="AL27" s="47" t="s">
        <v>930</v>
      </c>
      <c r="AT27" s="106"/>
      <c r="AU27" s="106"/>
      <c r="AV27" s="106"/>
      <c r="BB27" s="106"/>
      <c r="BC27" s="106"/>
      <c r="BD27" s="106"/>
    </row>
    <row r="28" spans="1:56" x14ac:dyDescent="0.25">
      <c r="A28" s="124" t="s">
        <v>1212</v>
      </c>
      <c r="B28" s="180">
        <f>INDEX(T:AE, 28, MATCH($AI$1, T$5:AE$5, 0))</f>
        <v>0</v>
      </c>
      <c r="C28" s="164">
        <f>INDEX(D:O, 28, MATCH($AI$1, D$5:O$5, 0))</f>
        <v>0.20614997129103052</v>
      </c>
      <c r="D28" s="164">
        <f>D26+D27</f>
        <v>0.24412496600253614</v>
      </c>
      <c r="E28" s="164">
        <f t="shared" ref="E28:O28" si="35">E26+E27</f>
        <v>0.20614997129103052</v>
      </c>
      <c r="F28" s="164">
        <f t="shared" si="35"/>
        <v>0.22087496924038982</v>
      </c>
      <c r="G28" s="164">
        <f t="shared" si="35"/>
        <v>0.11313108180605333</v>
      </c>
      <c r="H28" s="164">
        <f t="shared" si="35"/>
        <v>0.11595935885120466</v>
      </c>
      <c r="I28" s="164">
        <f t="shared" si="35"/>
        <v>0.11893267574482529</v>
      </c>
      <c r="J28" s="164">
        <f t="shared" si="35"/>
        <v>0.11313108180605333</v>
      </c>
      <c r="K28" s="164">
        <f t="shared" si="35"/>
        <v>9.7649986401014452E-2</v>
      </c>
      <c r="L28" s="164">
        <f t="shared" si="35"/>
        <v>0.11893267574482529</v>
      </c>
      <c r="M28" s="164">
        <f t="shared" si="35"/>
        <v>0.11893267574482529</v>
      </c>
      <c r="N28" s="164">
        <f t="shared" si="35"/>
        <v>0.12884373205689406</v>
      </c>
      <c r="O28" s="164">
        <f t="shared" si="35"/>
        <v>9.7649986401014452E-2</v>
      </c>
      <c r="P28" s="164">
        <f t="shared" si="26"/>
        <v>0.67114990653395645</v>
      </c>
      <c r="Q28" s="164">
        <f t="shared" si="27"/>
        <v>0.34802311640208328</v>
      </c>
      <c r="R28" s="164">
        <f t="shared" si="28"/>
        <v>0.32971374395189307</v>
      </c>
      <c r="S28" s="164">
        <f t="shared" si="29"/>
        <v>0.3454263942027338</v>
      </c>
      <c r="T28" s="180" t="e">
        <f>T26+T27</f>
        <v>#DIV/0!</v>
      </c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80" t="e">
        <f t="shared" si="30"/>
        <v>#DIV/0!</v>
      </c>
      <c r="AG28" s="180">
        <f t="shared" si="31"/>
        <v>0</v>
      </c>
      <c r="AH28" s="180">
        <f t="shared" si="32"/>
        <v>0</v>
      </c>
      <c r="AI28" s="180">
        <f t="shared" si="33"/>
        <v>0</v>
      </c>
      <c r="AJ28" s="27"/>
      <c r="AK28" s="47"/>
      <c r="AT28" s="106"/>
      <c r="AU28" s="106"/>
      <c r="AV28" s="106"/>
      <c r="BB28" s="106"/>
      <c r="BC28" s="106"/>
      <c r="BD28" s="106"/>
    </row>
    <row r="29" spans="1:56" x14ac:dyDescent="0.25">
      <c r="A29" s="124" t="s">
        <v>1213</v>
      </c>
      <c r="B29" s="180">
        <f>INDEX(T:AE, 29, MATCH($AI$1, T$5:AE$5, 0))</f>
        <v>0</v>
      </c>
      <c r="C29" s="164">
        <f>INDEX(D:O, 29, MATCH($AI$1, D$5:O$5, 0))</f>
        <v>0.21196438652136301</v>
      </c>
      <c r="D29" s="164">
        <f>D25-D28</f>
        <v>0.17398939180985729</v>
      </c>
      <c r="E29" s="164">
        <f t="shared" ref="E29:O29" si="36">E25-E28</f>
        <v>0.21196438652136301</v>
      </c>
      <c r="F29" s="164">
        <f t="shared" si="36"/>
        <v>0.19723938857200371</v>
      </c>
      <c r="G29" s="164">
        <f t="shared" si="36"/>
        <v>0.30498327600634012</v>
      </c>
      <c r="H29" s="164">
        <f t="shared" si="36"/>
        <v>0.30215499896118886</v>
      </c>
      <c r="I29" s="164">
        <f t="shared" si="36"/>
        <v>0.29918168206756823</v>
      </c>
      <c r="J29" s="164">
        <f t="shared" si="36"/>
        <v>0.30498327600634012</v>
      </c>
      <c r="K29" s="164">
        <f t="shared" si="36"/>
        <v>0.32046437141137907</v>
      </c>
      <c r="L29" s="164">
        <f t="shared" si="36"/>
        <v>0.29918168206756823</v>
      </c>
      <c r="M29" s="164">
        <f t="shared" si="36"/>
        <v>0.29918168206756823</v>
      </c>
      <c r="N29" s="164">
        <f t="shared" si="36"/>
        <v>0.28927062575549944</v>
      </c>
      <c r="O29" s="164">
        <f t="shared" si="36"/>
        <v>0.32046437141137907</v>
      </c>
      <c r="P29" s="164">
        <f t="shared" si="26"/>
        <v>0.58319316690322398</v>
      </c>
      <c r="Q29" s="164">
        <f t="shared" si="27"/>
        <v>0.90631995703509716</v>
      </c>
      <c r="R29" s="164">
        <f t="shared" si="28"/>
        <v>0.92462932948528742</v>
      </c>
      <c r="S29" s="164">
        <f t="shared" si="29"/>
        <v>0.90891667923444674</v>
      </c>
      <c r="T29" s="180" t="e">
        <f>T25-T28</f>
        <v>#DIV/0!</v>
      </c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80" t="e">
        <f t="shared" si="30"/>
        <v>#DIV/0!</v>
      </c>
      <c r="AG29" s="180">
        <f t="shared" si="31"/>
        <v>0</v>
      </c>
      <c r="AH29" s="180">
        <f t="shared" si="32"/>
        <v>0</v>
      </c>
      <c r="AI29" s="180">
        <f t="shared" si="33"/>
        <v>0</v>
      </c>
      <c r="AJ29" s="27"/>
      <c r="AK29" s="47"/>
      <c r="AT29" s="106"/>
      <c r="AU29" s="106"/>
      <c r="AV29" s="106"/>
      <c r="BB29" s="106"/>
      <c r="BC29" s="106"/>
      <c r="BD29" s="106"/>
    </row>
    <row r="30" spans="1:56" ht="15.75" thickBot="1" x14ac:dyDescent="0.3">
      <c r="A30" s="143" t="s">
        <v>1214</v>
      </c>
      <c r="B30" s="210">
        <f>INDEX(T:AE, 30, MATCH($AI$1, T$5:AE$5, 0))</f>
        <v>0</v>
      </c>
      <c r="C30" s="204">
        <f>INDEX(D:O, 30, MATCH($AI$1, D$5:O$5, 0))</f>
        <v>9538.397393461335</v>
      </c>
      <c r="D30" s="146">
        <f>D24-SUMIF(Export!$AL:$AL,$AN26,Export!Y:Y)</f>
        <v>6611.5968887745767</v>
      </c>
      <c r="E30" s="146">
        <f>E24-SUMIF(Export!$AL:$AL,$AN26,Export!Z:Z)</f>
        <v>9538.397393461335</v>
      </c>
      <c r="F30" s="146">
        <f>F24-SUMIF(Export!$AL:$AL,$AN26,Export!AA:AA)</f>
        <v>8284.0543200241555</v>
      </c>
      <c r="G30" s="146">
        <f>G24-SUMIF(Export!$AL:$AL,$AN26,Export!AB:AB)</f>
        <v>25008.628632519893</v>
      </c>
      <c r="H30" s="146">
        <f>H24-SUMIF(Export!$AL:$AL,$AN26,Export!AC:AC)</f>
        <v>24172.399916895109</v>
      </c>
      <c r="I30" s="146">
        <f>I24-SUMIF(Export!$AL:$AL,$AN26,Export!AD:AD)</f>
        <v>23336.171201270325</v>
      </c>
      <c r="J30" s="146">
        <f>J24-SUMIF(Export!$AL:$AL,$AN26,Export!AE:AE)</f>
        <v>25008.628632519893</v>
      </c>
      <c r="K30" s="146">
        <f>K24-SUMIF(Export!$AL:$AL,$AN26,Export!AF:AF)</f>
        <v>30444.115284081014</v>
      </c>
      <c r="L30" s="146">
        <f>L24-SUMIF(Export!$AL:$AL,$AN26,Export!AG:AG)</f>
        <v>23336.171201270325</v>
      </c>
      <c r="M30" s="146">
        <f>M24-SUMIF(Export!$AL:$AL,$AN26,Export!AH:AH)</f>
        <v>23336.171201270325</v>
      </c>
      <c r="N30" s="146">
        <f>N24-SUMIF(Export!$AL:$AL,$AN26,Export!AI:AI)</f>
        <v>20827.485054395962</v>
      </c>
      <c r="O30" s="146">
        <f>O24-SUMIF(Export!$AL:$AL,$AN26,Export!AJ:AJ)</f>
        <v>30444.115284081014</v>
      </c>
      <c r="P30" s="146">
        <f t="shared" si="26"/>
        <v>24434.048602260067</v>
      </c>
      <c r="Q30" s="146">
        <f t="shared" si="27"/>
        <v>72517.199750685322</v>
      </c>
      <c r="R30" s="146">
        <f t="shared" si="28"/>
        <v>78788.915117871235</v>
      </c>
      <c r="S30" s="146">
        <f t="shared" si="29"/>
        <v>74607.771539747293</v>
      </c>
      <c r="T30" s="147">
        <f>T24+SUMIFS(Export!L:L,Export!I:I,$AL26,Export!E:E,$AK26)+SUMIFS(Export!L:L,Export!I:I,$AL27,Export!E:E,$AK27)</f>
        <v>0</v>
      </c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>
        <f t="shared" si="30"/>
        <v>0</v>
      </c>
      <c r="AG30" s="147">
        <f t="shared" si="31"/>
        <v>0</v>
      </c>
      <c r="AH30" s="147">
        <f t="shared" si="32"/>
        <v>0</v>
      </c>
      <c r="AI30" s="147">
        <f t="shared" si="33"/>
        <v>0</v>
      </c>
      <c r="AJ30" s="27"/>
      <c r="AK30" s="47"/>
      <c r="AS30" s="42"/>
      <c r="AT30" s="106"/>
      <c r="AU30" s="106"/>
      <c r="AV30" s="106"/>
      <c r="AW30" s="42"/>
      <c r="BA30" s="42"/>
      <c r="BB30" s="106"/>
      <c r="BC30" s="106"/>
      <c r="BD30" s="106"/>
    </row>
    <row r="31" spans="1:56" ht="15.75" thickTop="1" x14ac:dyDescent="0.25">
      <c r="A31" s="27"/>
      <c r="B31" s="91"/>
      <c r="C31" s="91"/>
      <c r="AJ31" s="27"/>
      <c r="AT31" s="106"/>
      <c r="AU31" s="106"/>
      <c r="AV31" s="106"/>
      <c r="BB31" s="106"/>
      <c r="BC31" s="106"/>
      <c r="BD31" s="106"/>
    </row>
    <row r="32" spans="1:56" x14ac:dyDescent="0.25">
      <c r="A32" s="27"/>
      <c r="AJ32" s="97"/>
      <c r="AT32" s="106"/>
      <c r="AU32" s="106"/>
      <c r="AV32" s="106"/>
      <c r="BB32" s="106"/>
      <c r="BC32" s="106"/>
      <c r="BD32" s="106"/>
    </row>
    <row r="33" spans="1:56" x14ac:dyDescent="0.25">
      <c r="A33" s="79" t="s">
        <v>1215</v>
      </c>
      <c r="B33" s="182">
        <f>INDEX(T:AE, 33, MATCH($AI$1, T$5:AE$5, 0))</f>
        <v>0</v>
      </c>
      <c r="C33" s="182">
        <f>INDEX(D:O, 33, MATCH($AI$1, D$5:O$5, 0))</f>
        <v>1</v>
      </c>
      <c r="D33" s="182">
        <f>HLOOKUP(D5,'Input Sheet'!1:1048576,52,FALSE)</f>
        <v>1</v>
      </c>
      <c r="E33" s="182">
        <f>HLOOKUP(E5,'Input Sheet'!1:1048576,52,FALSE)</f>
        <v>1</v>
      </c>
      <c r="F33" s="182">
        <f>HLOOKUP(F5,'Input Sheet'!1:1048576,52,FALSE)</f>
        <v>1</v>
      </c>
      <c r="G33" s="182">
        <f>HLOOKUP(G5,'Input Sheet'!1:1048576,52,FALSE)</f>
        <v>2</v>
      </c>
      <c r="H33" s="182">
        <f>HLOOKUP(H5,'Input Sheet'!1:1048576,52,FALSE)</f>
        <v>2</v>
      </c>
      <c r="I33" s="182">
        <f>HLOOKUP(I5,'Input Sheet'!1:1048576,52,FALSE)</f>
        <v>2</v>
      </c>
      <c r="J33" s="182">
        <f>HLOOKUP(J5,'Input Sheet'!1:1048576,52,FALSE)</f>
        <v>2</v>
      </c>
      <c r="K33" s="182">
        <f>HLOOKUP(K5,'Input Sheet'!1:1048576,52,FALSE)</f>
        <v>2.5</v>
      </c>
      <c r="L33" s="182">
        <f>HLOOKUP(L5,'Input Sheet'!1:1048576,52,FALSE)</f>
        <v>2.5</v>
      </c>
      <c r="M33" s="182">
        <f>HLOOKUP(M5,'Input Sheet'!1:1048576,52,FALSE)</f>
        <v>2.5</v>
      </c>
      <c r="N33" s="182">
        <f>HLOOKUP(N5,'Input Sheet'!1:1048576,52,FALSE)</f>
        <v>2.5</v>
      </c>
      <c r="O33" s="182">
        <f>HLOOKUP(O5,'Input Sheet'!1:1048576,52,FALSE)</f>
        <v>2.5</v>
      </c>
      <c r="P33" s="161">
        <f>AVERAGE(D33:F33)</f>
        <v>1</v>
      </c>
      <c r="Q33" s="161">
        <f>AVERAGE(G33:I33)</f>
        <v>2</v>
      </c>
      <c r="R33" s="161">
        <f>AVERAGE(J33:L33)</f>
        <v>2.3333333333333335</v>
      </c>
      <c r="S33" s="161">
        <f>AVERAGE(M33:O33)</f>
        <v>2.5</v>
      </c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27"/>
      <c r="AK33" s="81"/>
      <c r="AP33" s="47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</row>
    <row r="34" spans="1:56" x14ac:dyDescent="0.25">
      <c r="A34" s="82" t="s">
        <v>1198</v>
      </c>
      <c r="AJ34" s="27"/>
    </row>
    <row r="35" spans="1:56" x14ac:dyDescent="0.25">
      <c r="AJ35" s="81"/>
      <c r="AL35" s="47" t="s">
        <v>1298</v>
      </c>
    </row>
    <row r="36" spans="1:56" x14ac:dyDescent="0.25">
      <c r="AJ36" s="27"/>
    </row>
    <row r="37" spans="1:56" x14ac:dyDescent="0.25">
      <c r="AJ37" s="27"/>
    </row>
    <row r="38" spans="1:56" x14ac:dyDescent="0.25">
      <c r="AJ38" s="27"/>
    </row>
    <row r="39" spans="1:56" x14ac:dyDescent="0.25">
      <c r="AJ39" s="27"/>
    </row>
    <row r="40" spans="1:56" x14ac:dyDescent="0.25">
      <c r="AJ40" s="27"/>
    </row>
    <row r="41" spans="1:56" x14ac:dyDescent="0.25">
      <c r="AJ41" s="27"/>
      <c r="AP41" s="62"/>
    </row>
    <row r="42" spans="1:56" x14ac:dyDescent="0.25">
      <c r="AJ42" s="27"/>
    </row>
    <row r="43" spans="1:56" x14ac:dyDescent="0.25">
      <c r="AJ43" s="27"/>
    </row>
    <row r="44" spans="1:56" x14ac:dyDescent="0.25">
      <c r="AJ44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59EA-3B9A-42C5-99A6-74D881FAA985}">
  <dimension ref="A1:BU30"/>
  <sheetViews>
    <sheetView workbookViewId="0">
      <selection activeCell="I21" sqref="I21"/>
    </sheetView>
    <sheetView workbookViewId="1"/>
    <sheetView workbookViewId="2"/>
  </sheetViews>
  <sheetFormatPr defaultRowHeight="15" outlineLevelCol="1" x14ac:dyDescent="0.25"/>
  <cols>
    <col min="1" max="1" width="33.85546875" style="188" customWidth="1"/>
    <col min="2" max="35" width="9.140625" style="188"/>
    <col min="36" max="36" width="9.140625" style="186" bestFit="1"/>
    <col min="37" max="37" width="11.7109375" style="187" customWidth="1" outlineLevel="1"/>
    <col min="38" max="38" width="9.140625" style="186" outlineLevel="1"/>
    <col min="39" max="39" width="26.5703125" style="186" customWidth="1" outlineLevel="1"/>
    <col min="40" max="41" width="9.140625" style="186" outlineLevel="1"/>
    <col min="42" max="43" width="11.7109375" style="187" customWidth="1" outlineLevel="1"/>
    <col min="44" max="44" width="9.140625" style="96" outlineLevel="1"/>
    <col min="45" max="45" width="12.7109375" style="188" bestFit="1" customWidth="1"/>
    <col min="46" max="56" width="9.140625" style="188" bestFit="1"/>
    <col min="57" max="57" width="9.140625" style="96" outlineLevel="1"/>
    <col min="58" max="58" width="12.7109375" style="188" bestFit="1" customWidth="1"/>
    <col min="59" max="16384" width="9.140625" style="188"/>
  </cols>
  <sheetData>
    <row r="1" spans="1:73" ht="15" customHeight="1" x14ac:dyDescent="0.25">
      <c r="A1" s="151" t="s">
        <v>1184</v>
      </c>
      <c r="B1" s="183"/>
      <c r="C1" s="183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52"/>
      <c r="U1" s="152"/>
      <c r="V1" s="153"/>
      <c r="W1" s="152"/>
      <c r="X1" s="152"/>
      <c r="Y1" s="153"/>
      <c r="Z1" s="152"/>
      <c r="AA1" s="152"/>
      <c r="AB1" s="153"/>
      <c r="AC1" s="153"/>
      <c r="AD1" s="153"/>
      <c r="AE1" s="153"/>
      <c r="AF1" s="185"/>
      <c r="AG1" s="185"/>
      <c r="AH1" s="185"/>
      <c r="AI1" s="185">
        <f>'Manual Page'!A14</f>
        <v>45413</v>
      </c>
    </row>
    <row r="2" spans="1:73" ht="15.75" thickBot="1" x14ac:dyDescent="0.3">
      <c r="A2" s="189"/>
      <c r="B2" s="189"/>
      <c r="C2" s="189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</row>
    <row r="3" spans="1:73" ht="15.75" thickTop="1" x14ac:dyDescent="0.25">
      <c r="A3" s="190" t="s">
        <v>1154</v>
      </c>
      <c r="B3" s="190" t="s">
        <v>1171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1"/>
      <c r="AG3" s="191"/>
      <c r="AH3" s="191"/>
      <c r="AI3" s="192"/>
    </row>
    <row r="4" spans="1:73" x14ac:dyDescent="0.25">
      <c r="A4" s="193" t="s">
        <v>1154</v>
      </c>
      <c r="B4" s="193" t="s">
        <v>1154</v>
      </c>
      <c r="C4" s="193"/>
      <c r="D4" s="193"/>
      <c r="E4" s="193"/>
      <c r="F4" s="193"/>
      <c r="G4" s="193"/>
      <c r="H4" s="193"/>
      <c r="I4" s="193"/>
      <c r="J4" s="193"/>
      <c r="K4" s="193"/>
      <c r="L4" s="193"/>
      <c r="M4" s="193"/>
      <c r="N4" s="193"/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4"/>
      <c r="AP4" s="206" t="s">
        <v>11</v>
      </c>
      <c r="AR4" s="159">
        <v>45383</v>
      </c>
      <c r="AS4" s="159">
        <v>45413</v>
      </c>
      <c r="AT4" s="159">
        <v>45444</v>
      </c>
      <c r="AU4" s="159">
        <v>45474</v>
      </c>
      <c r="AV4" s="159">
        <v>45505</v>
      </c>
      <c r="AW4" s="159">
        <v>45536</v>
      </c>
      <c r="AX4" s="159">
        <v>45566</v>
      </c>
      <c r="AY4" s="159">
        <v>45597</v>
      </c>
      <c r="AZ4" s="159">
        <v>45627</v>
      </c>
      <c r="BA4" s="159">
        <v>45658</v>
      </c>
      <c r="BB4" s="159">
        <v>45689</v>
      </c>
      <c r="BC4" s="159">
        <v>45717</v>
      </c>
    </row>
    <row r="5" spans="1:73" ht="19.5" x14ac:dyDescent="0.25">
      <c r="A5" s="87" t="s">
        <v>1227</v>
      </c>
      <c r="B5" s="87" t="s">
        <v>1159</v>
      </c>
      <c r="C5" s="87" t="s">
        <v>1160</v>
      </c>
      <c r="D5" s="87">
        <f>[3]Export!AE2</f>
        <v>45383</v>
      </c>
      <c r="E5" s="87">
        <f>[3]Export!AF2</f>
        <v>45413</v>
      </c>
      <c r="F5" s="87">
        <f>[3]Export!AG2</f>
        <v>45444</v>
      </c>
      <c r="G5" s="87">
        <f>[3]Export!AH2</f>
        <v>45474</v>
      </c>
      <c r="H5" s="87">
        <f>[3]Export!AI2</f>
        <v>45505</v>
      </c>
      <c r="I5" s="87">
        <f>[3]Export!AJ2</f>
        <v>45536</v>
      </c>
      <c r="J5" s="87">
        <f>[3]Export!AK2</f>
        <v>45566</v>
      </c>
      <c r="K5" s="87">
        <f>[3]Export!AL2</f>
        <v>45597</v>
      </c>
      <c r="L5" s="87">
        <f>[3]Export!AM2</f>
        <v>45627</v>
      </c>
      <c r="M5" s="87">
        <f>[3]Export!AN2</f>
        <v>45658</v>
      </c>
      <c r="N5" s="87">
        <f>[3]Export!AO2</f>
        <v>45689</v>
      </c>
      <c r="O5" s="87">
        <f>[3]Export!AP2</f>
        <v>45717</v>
      </c>
      <c r="P5" s="88" t="s">
        <v>1165</v>
      </c>
      <c r="Q5" s="88" t="s">
        <v>1166</v>
      </c>
      <c r="R5" s="88" t="s">
        <v>1167</v>
      </c>
      <c r="S5" s="88" t="s">
        <v>1157</v>
      </c>
      <c r="T5" s="87">
        <f>[3]Export!O2</f>
        <v>45383</v>
      </c>
      <c r="U5" s="87">
        <f>[3]Export!P2</f>
        <v>45413</v>
      </c>
      <c r="V5" s="87">
        <f>[3]Export!Q2</f>
        <v>45444</v>
      </c>
      <c r="W5" s="87">
        <f>[3]Export!R2</f>
        <v>45474</v>
      </c>
      <c r="X5" s="87">
        <f>[3]Export!S2</f>
        <v>45505</v>
      </c>
      <c r="Y5" s="87">
        <f>[3]Export!T2</f>
        <v>45536</v>
      </c>
      <c r="Z5" s="87">
        <f>[3]Export!U2</f>
        <v>45566</v>
      </c>
      <c r="AA5" s="87">
        <f>[3]Export!V2</f>
        <v>45597</v>
      </c>
      <c r="AB5" s="87">
        <f>[3]Export!W2</f>
        <v>45627</v>
      </c>
      <c r="AC5" s="87">
        <f>[3]Export!X2</f>
        <v>45658</v>
      </c>
      <c r="AD5" s="87">
        <f>[3]Export!Y2</f>
        <v>45689</v>
      </c>
      <c r="AE5" s="87">
        <f>[3]Export!Z2</f>
        <v>45717</v>
      </c>
      <c r="AF5" s="88" t="s">
        <v>1168</v>
      </c>
      <c r="AG5" s="88" t="s">
        <v>1169</v>
      </c>
      <c r="AH5" s="88" t="s">
        <v>1170</v>
      </c>
      <c r="AI5" s="89" t="s">
        <v>1158</v>
      </c>
      <c r="AR5" s="96" t="s">
        <v>1160</v>
      </c>
      <c r="AS5" s="203" t="s">
        <v>1160</v>
      </c>
      <c r="AT5" s="203" t="s">
        <v>1160</v>
      </c>
      <c r="AU5" s="203" t="s">
        <v>1160</v>
      </c>
      <c r="AV5" s="203" t="s">
        <v>1160</v>
      </c>
      <c r="AW5" s="203" t="s">
        <v>1160</v>
      </c>
      <c r="AX5" s="203" t="s">
        <v>1160</v>
      </c>
      <c r="AY5" s="203" t="s">
        <v>1160</v>
      </c>
      <c r="AZ5" s="203" t="s">
        <v>1160</v>
      </c>
      <c r="BA5" s="203" t="s">
        <v>1160</v>
      </c>
      <c r="BB5" s="203" t="s">
        <v>1160</v>
      </c>
      <c r="BC5" s="203" t="s">
        <v>1160</v>
      </c>
    </row>
    <row r="6" spans="1:73" x14ac:dyDescent="0.25">
      <c r="A6" s="131" t="s">
        <v>1228</v>
      </c>
      <c r="B6" s="177">
        <f>INDEX(T:AE, 6, MATCH($AI$1, T$5:AE$5, 0))</f>
        <v>0</v>
      </c>
      <c r="C6" s="163">
        <f>INDEX(D:O, 6, MATCH($AI$1, D$5:O$5, 0))</f>
        <v>196326.53511548741</v>
      </c>
      <c r="D6" s="163">
        <f>SUM(BF7:BF15)</f>
        <v>198915.12452138335</v>
      </c>
      <c r="E6" s="163">
        <f t="shared" ref="E6:O6" si="0">SUM(BG7:BG15)</f>
        <v>196326.53511548741</v>
      </c>
      <c r="F6" s="163">
        <f t="shared" si="0"/>
        <v>193327.41505438602</v>
      </c>
      <c r="G6" s="163">
        <f t="shared" si="0"/>
        <v>194231.29748219447</v>
      </c>
      <c r="H6" s="163">
        <f t="shared" si="0"/>
        <v>195553.71700607982</v>
      </c>
      <c r="I6" s="163">
        <f t="shared" si="0"/>
        <v>196345.09215967884</v>
      </c>
      <c r="J6" s="163">
        <f t="shared" si="0"/>
        <v>199265.28565356304</v>
      </c>
      <c r="K6" s="163">
        <f t="shared" si="0"/>
        <v>196524.55789019007</v>
      </c>
      <c r="L6" s="163">
        <f t="shared" si="0"/>
        <v>193665.09189193745</v>
      </c>
      <c r="M6" s="163">
        <f t="shared" si="0"/>
        <v>198881.74357588988</v>
      </c>
      <c r="N6" s="163">
        <f t="shared" si="0"/>
        <v>199503.24155091945</v>
      </c>
      <c r="O6" s="163">
        <f t="shared" si="0"/>
        <v>196397.03654173171</v>
      </c>
      <c r="P6" s="163">
        <f>BF7+E6+F6</f>
        <v>449228.4116191488</v>
      </c>
      <c r="Q6" s="163">
        <f t="shared" ref="Q6" si="1">G6+H6+I6</f>
        <v>586130.10664795316</v>
      </c>
      <c r="R6" s="163">
        <f t="shared" ref="R6" si="2">J6+K6+L6</f>
        <v>589454.93543569057</v>
      </c>
      <c r="S6" s="163">
        <f t="shared" ref="S6" si="3">M6+N6+O6</f>
        <v>594782.02166854101</v>
      </c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77">
        <f>BV7+U6+V6</f>
        <v>0</v>
      </c>
      <c r="AG6" s="177">
        <f t="shared" ref="AG6" si="4">W6+X6+Y6</f>
        <v>0</v>
      </c>
      <c r="AH6" s="177">
        <f t="shared" ref="AH6" si="5">Z6+AA6+AB6</f>
        <v>0</v>
      </c>
      <c r="AI6" s="177">
        <f t="shared" ref="AI6" si="6">AC6+AD6+AE6</f>
        <v>0</v>
      </c>
      <c r="AJ6" s="195"/>
      <c r="AL6" s="196"/>
      <c r="AM6" s="196"/>
      <c r="AN6" s="196"/>
      <c r="AO6" s="196"/>
      <c r="AP6" s="187" t="s">
        <v>1231</v>
      </c>
      <c r="AR6" s="198">
        <f>'LEX NEW VEHICLE'!D12</f>
        <v>266000</v>
      </c>
      <c r="AS6" s="198">
        <f>'LEX NEW VEHICLE'!E12</f>
        <v>266000</v>
      </c>
      <c r="AT6" s="198">
        <f>'LEX NEW VEHICLE'!F12</f>
        <v>330260</v>
      </c>
      <c r="AU6" s="198">
        <f>'LEX NEW VEHICLE'!G12</f>
        <v>266000</v>
      </c>
      <c r="AV6" s="198">
        <f>'LEX NEW VEHICLE'!H12</f>
        <v>266000</v>
      </c>
      <c r="AW6" s="198">
        <f>'LEX NEW VEHICLE'!I12</f>
        <v>330260</v>
      </c>
      <c r="AX6" s="198">
        <f>'LEX NEW VEHICLE'!J12</f>
        <v>266000</v>
      </c>
      <c r="AY6" s="198">
        <f>'LEX NEW VEHICLE'!K12</f>
        <v>266000</v>
      </c>
      <c r="AZ6" s="198">
        <f>'LEX NEW VEHICLE'!L12</f>
        <v>330260</v>
      </c>
      <c r="BA6" s="198">
        <f>'LEX NEW VEHICLE'!M12</f>
        <v>247000</v>
      </c>
      <c r="BB6" s="198">
        <f>'LEX NEW VEHICLE'!N12</f>
        <v>247000</v>
      </c>
      <c r="BC6" s="198">
        <f>'LEX NEW VEHICLE'!O12</f>
        <v>357995</v>
      </c>
      <c r="BF6" s="159">
        <v>45383</v>
      </c>
      <c r="BG6" s="159">
        <v>45413</v>
      </c>
      <c r="BH6" s="159">
        <v>45444</v>
      </c>
      <c r="BI6" s="159">
        <v>45474</v>
      </c>
      <c r="BJ6" s="159">
        <v>45505</v>
      </c>
      <c r="BK6" s="159">
        <v>45536</v>
      </c>
      <c r="BL6" s="159">
        <v>45566</v>
      </c>
      <c r="BM6" s="159">
        <v>45597</v>
      </c>
      <c r="BN6" s="159">
        <v>45627</v>
      </c>
      <c r="BO6" s="159">
        <v>45658</v>
      </c>
      <c r="BP6" s="159">
        <v>45689</v>
      </c>
      <c r="BQ6" s="159">
        <v>45717</v>
      </c>
      <c r="BR6" s="159"/>
      <c r="BS6" s="159"/>
      <c r="BT6" s="159"/>
      <c r="BU6" s="159"/>
    </row>
    <row r="7" spans="1:73" x14ac:dyDescent="0.2">
      <c r="A7" s="124" t="s">
        <v>652</v>
      </c>
      <c r="B7" s="180">
        <f>INDEX(T:AE, 7, MATCH($AI$1, T$5:AE$5, 0))</f>
        <v>0</v>
      </c>
      <c r="C7" s="164">
        <f>INDEX(D:O, 7, MATCH($AI$1, D$5:O$5, 0))</f>
        <v>0.10403445005226418</v>
      </c>
      <c r="D7" s="164">
        <f t="shared" ref="D7:D15" si="7">BF7/AR$13</f>
        <v>0.10869633360653094</v>
      </c>
      <c r="E7" s="164">
        <f t="shared" ref="E7:E15" si="8">BG7/AS$13</f>
        <v>0.10403445005226418</v>
      </c>
      <c r="F7" s="164">
        <f t="shared" ref="F7:F15" si="9">BH7/AT$13</f>
        <v>8.5379321716407552E-2</v>
      </c>
      <c r="G7" s="164">
        <f t="shared" ref="G7:G15" si="10">BI7/AU$13</f>
        <v>0.10326749999632315</v>
      </c>
      <c r="H7" s="164">
        <f t="shared" ref="H7:H15" si="11">BJ7/AV$13</f>
        <v>0.10137291527593872</v>
      </c>
      <c r="I7" s="164">
        <f t="shared" ref="I7:I15" si="12">BK7/AW$13</f>
        <v>8.2054577316536315E-2</v>
      </c>
      <c r="J7" s="164">
        <f t="shared" ref="J7:J15" si="13">BL7/AX$13</f>
        <v>0.10150525953859478</v>
      </c>
      <c r="K7" s="164">
        <f t="shared" ref="K7:K15" si="14">BM7/AY$13</f>
        <v>0.10016734764259601</v>
      </c>
      <c r="L7" s="164">
        <f t="shared" ref="L7:L15" si="15">BN7/AZ$13</f>
        <v>8.2327135736616569E-2</v>
      </c>
      <c r="M7" s="164">
        <f t="shared" ref="M7:M15" si="16">BO7/BA$13</f>
        <v>0.10697110276188702</v>
      </c>
      <c r="N7" s="164">
        <f t="shared" ref="N7:N15" si="17">BP7/BB$13</f>
        <v>0.11032508579354891</v>
      </c>
      <c r="O7" s="164">
        <f t="shared" ref="O7:O15" si="18">BQ7/BC$13</f>
        <v>7.7559953352604641E-2</v>
      </c>
      <c r="P7" s="138">
        <f t="shared" ref="P7:P16" si="19">AVERAGE(D7:F7)</f>
        <v>9.9370035125067549E-2</v>
      </c>
      <c r="Q7" s="138">
        <f t="shared" ref="Q7:Q16" si="20">AVERAGE(G7:I7)</f>
        <v>9.5564997529599391E-2</v>
      </c>
      <c r="R7" s="138">
        <f t="shared" ref="R7:R16" si="21">AVERAGE(J7:L7)</f>
        <v>9.4666580972602457E-2</v>
      </c>
      <c r="S7" s="138">
        <f t="shared" ref="S7:S16" si="22">AVERAGE(M7:O7)</f>
        <v>9.8285380636013511E-2</v>
      </c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79" t="e">
        <f t="shared" ref="AF7:AF16" si="23">AVERAGE(T7:V7)</f>
        <v>#DIV/0!</v>
      </c>
      <c r="AG7" s="179" t="e">
        <f t="shared" ref="AG7:AG16" si="24">AVERAGE(W7:Y7)</f>
        <v>#DIV/0!</v>
      </c>
      <c r="AH7" s="179" t="e">
        <f t="shared" ref="AH7:AH16" si="25">AVERAGE(Z7:AB7)</f>
        <v>#DIV/0!</v>
      </c>
      <c r="AI7" s="179" t="e">
        <f t="shared" ref="AI7:AI16" si="26">AVERAGE(AC7:AE7)</f>
        <v>#DIV/0!</v>
      </c>
      <c r="AK7" s="187" t="s">
        <v>652</v>
      </c>
      <c r="AM7" s="20" t="s">
        <v>80</v>
      </c>
      <c r="AN7" s="186" t="s">
        <v>1306</v>
      </c>
      <c r="AP7" s="187" t="s">
        <v>1232</v>
      </c>
      <c r="AR7" s="198">
        <f>'LEX USED VEHICLE'!D16</f>
        <v>65000</v>
      </c>
      <c r="AS7" s="198">
        <f>'LEX USED VEHICLE'!E16</f>
        <v>65000</v>
      </c>
      <c r="AT7" s="198">
        <f>'LEX USED VEHICLE'!F16</f>
        <v>86420</v>
      </c>
      <c r="AU7" s="198">
        <f>'LEX USED VEHICLE'!G16</f>
        <v>65000</v>
      </c>
      <c r="AV7" s="198">
        <f>'LEX USED VEHICLE'!H16</f>
        <v>65000</v>
      </c>
      <c r="AW7" s="198">
        <f>'LEX USED VEHICLE'!I16</f>
        <v>86420</v>
      </c>
      <c r="AX7" s="198">
        <f>'LEX USED VEHICLE'!J16</f>
        <v>65000</v>
      </c>
      <c r="AY7" s="198">
        <f>'LEX USED VEHICLE'!K16</f>
        <v>65000</v>
      </c>
      <c r="AZ7" s="198">
        <f>'LEX USED VEHICLE'!L16</f>
        <v>86420</v>
      </c>
      <c r="BA7" s="198">
        <f>'LEX USED VEHICLE'!M16</f>
        <v>65000</v>
      </c>
      <c r="BB7" s="198">
        <f>'LEX USED VEHICLE'!N16</f>
        <v>65000</v>
      </c>
      <c r="BC7" s="198">
        <f>'LEX USED VEHICLE'!O16</f>
        <v>86165</v>
      </c>
      <c r="BF7" s="197">
        <f>+SUMIF(Export!$AL:$AL,$AN7,Export!Y:Y)</f>
        <v>59574.461449275354</v>
      </c>
      <c r="BG7" s="198">
        <f>+SUMIF(Export!$AL:$AL,$AN7,Export!Z:Z)</f>
        <v>59574.461449275354</v>
      </c>
      <c r="BH7" s="198">
        <f>+SUMIF(Export!$AL:$AL,$AN7,Export!AA:AA)</f>
        <v>59574.461449275354</v>
      </c>
      <c r="BI7" s="198">
        <f>+SUMIF(Export!$AL:$AL,$AN7,Export!AB:AB)</f>
        <v>59574.461449275354</v>
      </c>
      <c r="BJ7" s="198">
        <f>+SUMIF(Export!$AL:$AL,$AN7,Export!AC:AC)</f>
        <v>59574.461449275354</v>
      </c>
      <c r="BK7" s="198">
        <f>+SUMIF(Export!$AL:$AL,$AN7,Export!AD:AD)</f>
        <v>59574.461449275354</v>
      </c>
      <c r="BL7" s="198">
        <f>+SUMIF(Export!$AL:$AL,$AN7,Export!AE:AE)</f>
        <v>59574.461449275354</v>
      </c>
      <c r="BM7" s="198">
        <f>+SUMIF(Export!$AL:$AL,$AN7,Export!AF:AF)</f>
        <v>59574.461449275354</v>
      </c>
      <c r="BN7" s="198">
        <f>+SUMIF(Export!$AL:$AL,$AN7,Export!AG:AG)</f>
        <v>59574.461449275354</v>
      </c>
      <c r="BO7" s="198">
        <f>+SUMIF(Export!$AL:$AL,$AN7,Export!AH:AH)</f>
        <v>59574.461449275354</v>
      </c>
      <c r="BP7" s="198">
        <f>+SUMIF(Export!$AL:$AL,$AN7,Export!AI:AI)</f>
        <v>59574.461449275354</v>
      </c>
      <c r="BQ7" s="198">
        <f>+SUMIF(Export!$AL:$AL,$AN7,Export!AJ:AJ)</f>
        <v>59574.461449275354</v>
      </c>
    </row>
    <row r="8" spans="1:73" x14ac:dyDescent="0.2">
      <c r="A8" s="124" t="s">
        <v>741</v>
      </c>
      <c r="B8" s="180">
        <f>INDEX(T:AE, 8, MATCH($AI$1, T$5:AE$5, 0))</f>
        <v>0</v>
      </c>
      <c r="C8" s="164">
        <f>INDEX(D:O, 8, MATCH($AI$1, D$5:O$5, 0))</f>
        <v>8.7798786483207866E-2</v>
      </c>
      <c r="D8" s="164">
        <f t="shared" si="7"/>
        <v>9.1733134370710706E-2</v>
      </c>
      <c r="E8" s="164">
        <f t="shared" si="8"/>
        <v>8.7798786483207866E-2</v>
      </c>
      <c r="F8" s="164">
        <f t="shared" si="9"/>
        <v>7.2054985956037487E-2</v>
      </c>
      <c r="G8" s="164">
        <f t="shared" si="10"/>
        <v>8.7151527001651297E-2</v>
      </c>
      <c r="H8" s="164">
        <f t="shared" si="11"/>
        <v>8.555261203400534E-2</v>
      </c>
      <c r="I8" s="164">
        <f t="shared" si="12"/>
        <v>6.9249102678633809E-2</v>
      </c>
      <c r="J8" s="164">
        <f t="shared" si="13"/>
        <v>8.5664302590867797E-2</v>
      </c>
      <c r="K8" s="164">
        <f t="shared" si="14"/>
        <v>8.4535185833571266E-2</v>
      </c>
      <c r="L8" s="164">
        <f t="shared" si="15"/>
        <v>6.9479125507771702E-2</v>
      </c>
      <c r="M8" s="164">
        <f t="shared" si="16"/>
        <v>9.0277143835969187E-2</v>
      </c>
      <c r="N8" s="164">
        <f t="shared" si="17"/>
        <v>9.310770275099442E-2</v>
      </c>
      <c r="O8" s="164">
        <f t="shared" si="18"/>
        <v>6.5455911773762407E-2</v>
      </c>
      <c r="P8" s="138">
        <f t="shared" si="19"/>
        <v>8.3862302269985353E-2</v>
      </c>
      <c r="Q8" s="138">
        <f t="shared" si="20"/>
        <v>8.0651080571430153E-2</v>
      </c>
      <c r="R8" s="138">
        <f t="shared" si="21"/>
        <v>7.9892871310736913E-2</v>
      </c>
      <c r="S8" s="138">
        <f t="shared" si="22"/>
        <v>8.2946919453575338E-2</v>
      </c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79" t="e">
        <f t="shared" si="23"/>
        <v>#DIV/0!</v>
      </c>
      <c r="AG8" s="179" t="e">
        <f t="shared" si="24"/>
        <v>#DIV/0!</v>
      </c>
      <c r="AH8" s="179" t="e">
        <f t="shared" si="25"/>
        <v>#DIV/0!</v>
      </c>
      <c r="AI8" s="179" t="e">
        <f t="shared" si="26"/>
        <v>#DIV/0!</v>
      </c>
      <c r="AK8" s="187" t="s">
        <v>741</v>
      </c>
      <c r="AM8" s="20" t="s">
        <v>81</v>
      </c>
      <c r="AN8" s="186" t="s">
        <v>1307</v>
      </c>
      <c r="AP8" s="187" t="s">
        <v>22</v>
      </c>
      <c r="AR8" s="198">
        <f>'LEX F&amp;I'!D14</f>
        <v>34950.51619277108</v>
      </c>
      <c r="AS8" s="198">
        <f>'LEX F&amp;I'!E14</f>
        <v>34950.51619277108</v>
      </c>
      <c r="AT8" s="198">
        <f>'LEX F&amp;I'!F14</f>
        <v>70650.516192771087</v>
      </c>
      <c r="AU8" s="198">
        <f>'LEX F&amp;I'!G14</f>
        <v>34950.51619277108</v>
      </c>
      <c r="AV8" s="198">
        <f>'LEX F&amp;I'!H14</f>
        <v>34950.51619277108</v>
      </c>
      <c r="AW8" s="198">
        <f>'LEX F&amp;I'!I14</f>
        <v>70650.516192771087</v>
      </c>
      <c r="AX8" s="198">
        <f>'LEX F&amp;I'!J14</f>
        <v>34950.51619277108</v>
      </c>
      <c r="AY8" s="198">
        <f>'LEX F&amp;I'!K14</f>
        <v>34950.51619277108</v>
      </c>
      <c r="AZ8" s="198">
        <f>'LEX F&amp;I'!L14</f>
        <v>70650.516192771087</v>
      </c>
      <c r="BA8" s="198">
        <f>'LEX F&amp;I'!M14</f>
        <v>33245.612963855419</v>
      </c>
      <c r="BB8" s="198">
        <f>'LEX F&amp;I'!N14</f>
        <v>33245.612963855419</v>
      </c>
      <c r="BC8" s="198">
        <f>'LEX F&amp;I'!O14</f>
        <v>72782.871036144585</v>
      </c>
      <c r="BF8" s="198">
        <f>+SUMIF(Export!$AL:$AL,$AN8,Export!Y:Y)</f>
        <v>50277.243913043472</v>
      </c>
      <c r="BG8" s="198">
        <f>+SUMIF(Export!$AL:$AL,$AN8,Export!Z:Z)</f>
        <v>50277.243913043472</v>
      </c>
      <c r="BH8" s="198">
        <f>+SUMIF(Export!$AL:$AL,$AN8,Export!AA:AA)</f>
        <v>50277.243913043472</v>
      </c>
      <c r="BI8" s="198">
        <f>+SUMIF(Export!$AL:$AL,$AN8,Export!AB:AB)</f>
        <v>50277.243913043472</v>
      </c>
      <c r="BJ8" s="198">
        <f>+SUMIF(Export!$AL:$AL,$AN8,Export!AC:AC)</f>
        <v>50277.243913043472</v>
      </c>
      <c r="BK8" s="198">
        <f>+SUMIF(Export!$AL:$AL,$AN8,Export!AD:AD)</f>
        <v>50277.243913043472</v>
      </c>
      <c r="BL8" s="198">
        <f>+SUMIF(Export!$AL:$AL,$AN8,Export!AE:AE)</f>
        <v>50277.243913043472</v>
      </c>
      <c r="BM8" s="198">
        <f>+SUMIF(Export!$AL:$AL,$AN8,Export!AF:AF)</f>
        <v>50277.243913043472</v>
      </c>
      <c r="BN8" s="198">
        <f>+SUMIF(Export!$AL:$AL,$AN8,Export!AG:AG)</f>
        <v>50277.243913043472</v>
      </c>
      <c r="BO8" s="198">
        <f>+SUMIF(Export!$AL:$AL,$AN8,Export!AH:AH)</f>
        <v>50277.243913043472</v>
      </c>
      <c r="BP8" s="198">
        <f>+SUMIF(Export!$AL:$AL,$AN8,Export!AI:AI)</f>
        <v>50277.243913043472</v>
      </c>
      <c r="BQ8" s="198">
        <f>+SUMIF(Export!$AL:$AL,$AN8,Export!AJ:AJ)</f>
        <v>50277.243913043472</v>
      </c>
    </row>
    <row r="9" spans="1:73" x14ac:dyDescent="0.2">
      <c r="A9" s="124" t="s">
        <v>696</v>
      </c>
      <c r="B9" s="180">
        <f>INDEX(T:AE, 9, MATCH($AI$1, T$5:AE$5, 0))</f>
        <v>0</v>
      </c>
      <c r="C9" s="164">
        <f>INDEX(D:O, 9, MATCH($AI$1, D$5:O$5, 0))</f>
        <v>3.5857899045553934E-2</v>
      </c>
      <c r="D9" s="164">
        <f t="shared" si="7"/>
        <v>3.7464725916528364E-2</v>
      </c>
      <c r="E9" s="164">
        <f t="shared" si="8"/>
        <v>3.5857899045553934E-2</v>
      </c>
      <c r="F9" s="164">
        <f t="shared" si="9"/>
        <v>2.9427974071538646E-2</v>
      </c>
      <c r="G9" s="164">
        <f t="shared" si="10"/>
        <v>3.5593551825329292E-2</v>
      </c>
      <c r="H9" s="164">
        <f t="shared" si="11"/>
        <v>3.4940539024255562E-2</v>
      </c>
      <c r="I9" s="164">
        <f t="shared" si="12"/>
        <v>2.828202338901991E-2</v>
      </c>
      <c r="J9" s="164">
        <f t="shared" si="13"/>
        <v>3.4986154560332265E-2</v>
      </c>
      <c r="K9" s="164">
        <f t="shared" si="14"/>
        <v>3.4525012028464523E-2</v>
      </c>
      <c r="L9" s="164">
        <f t="shared" si="15"/>
        <v>2.8375967003912317E-2</v>
      </c>
      <c r="M9" s="164">
        <f t="shared" si="16"/>
        <v>3.6870084877656729E-2</v>
      </c>
      <c r="N9" s="164">
        <f t="shared" si="17"/>
        <v>3.8026113336397216E-2</v>
      </c>
      <c r="O9" s="164">
        <f t="shared" si="18"/>
        <v>2.6732846435948851E-2</v>
      </c>
      <c r="P9" s="138">
        <f t="shared" si="19"/>
        <v>3.4250199677873648E-2</v>
      </c>
      <c r="Q9" s="138">
        <f t="shared" si="20"/>
        <v>3.2938704746201586E-2</v>
      </c>
      <c r="R9" s="138">
        <f t="shared" si="21"/>
        <v>3.2629044530903033E-2</v>
      </c>
      <c r="S9" s="138">
        <f t="shared" si="22"/>
        <v>3.3876348216667594E-2</v>
      </c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79" t="e">
        <f t="shared" si="23"/>
        <v>#DIV/0!</v>
      </c>
      <c r="AG9" s="179" t="e">
        <f t="shared" si="24"/>
        <v>#DIV/0!</v>
      </c>
      <c r="AH9" s="179" t="e">
        <f t="shared" si="25"/>
        <v>#DIV/0!</v>
      </c>
      <c r="AI9" s="179" t="e">
        <f t="shared" si="26"/>
        <v>#DIV/0!</v>
      </c>
      <c r="AK9" s="187" t="s">
        <v>696</v>
      </c>
      <c r="AM9" s="20" t="s">
        <v>82</v>
      </c>
      <c r="AN9" s="186" t="s">
        <v>1308</v>
      </c>
      <c r="AP9" s="187" t="s">
        <v>23</v>
      </c>
      <c r="AR9" s="198">
        <f>'LEX PARTS'!D24</f>
        <v>5705.1491671964068</v>
      </c>
      <c r="AS9" s="198">
        <f>'LEX PARTS'!E24</f>
        <v>6483.1240536322848</v>
      </c>
      <c r="AT9" s="198">
        <f>'LEX PARTS'!F24</f>
        <v>26736.161723978472</v>
      </c>
      <c r="AU9" s="198">
        <f>'LEX PARTS'!G24</f>
        <v>6483.1240536322848</v>
      </c>
      <c r="AV9" s="198">
        <f>'LEX PARTS'!H24</f>
        <v>6353.4615725596341</v>
      </c>
      <c r="AW9" s="198">
        <f>'LEX PARTS'!I24</f>
        <v>27384.474129341699</v>
      </c>
      <c r="AX9" s="198">
        <f>'LEX PARTS'!J24</f>
        <v>6223.7990914869906</v>
      </c>
      <c r="AY9" s="198">
        <f>'LEX PARTS'!K24</f>
        <v>6094.1366104143453</v>
      </c>
      <c r="AZ9" s="198">
        <f>'LEX PARTS'!L24</f>
        <v>27125.149167196407</v>
      </c>
      <c r="BA9" s="198">
        <f>'LEX PARTS'!M24</f>
        <v>5705.1491671964068</v>
      </c>
      <c r="BB9" s="198">
        <f>'LEX PARTS'!N24</f>
        <v>5445.8242050511144</v>
      </c>
      <c r="BC9" s="198">
        <f>'LEX PARTS'!O24</f>
        <v>27259.136610414345</v>
      </c>
      <c r="BF9" s="198">
        <f>+SUMIF(Export!$AL:$AL,$AN9,Export!Y:Y)</f>
        <v>20533.727272727272</v>
      </c>
      <c r="BG9" s="198">
        <f>+SUMIF(Export!$AL:$AL,$AN9,Export!Z:Z)</f>
        <v>20533.727272727272</v>
      </c>
      <c r="BH9" s="198">
        <f>+SUMIF(Export!$AL:$AL,$AN9,Export!AA:AA)</f>
        <v>20533.727272727272</v>
      </c>
      <c r="BI9" s="198">
        <f>+SUMIF(Export!$AL:$AL,$AN9,Export!AB:AB)</f>
        <v>20533.727272727272</v>
      </c>
      <c r="BJ9" s="198">
        <f>+SUMIF(Export!$AL:$AL,$AN9,Export!AC:AC)</f>
        <v>20533.727272727272</v>
      </c>
      <c r="BK9" s="198">
        <f>+SUMIF(Export!$AL:$AL,$AN9,Export!AD:AD)</f>
        <v>20533.727272727272</v>
      </c>
      <c r="BL9" s="198">
        <f>+SUMIF(Export!$AL:$AL,$AN9,Export!AE:AE)</f>
        <v>20533.727272727272</v>
      </c>
      <c r="BM9" s="198">
        <f>+SUMIF(Export!$AL:$AL,$AN9,Export!AF:AF)</f>
        <v>20533.727272727272</v>
      </c>
      <c r="BN9" s="198">
        <f>+SUMIF(Export!$AL:$AL,$AN9,Export!AG:AG)</f>
        <v>20533.727272727272</v>
      </c>
      <c r="BO9" s="198">
        <f>+SUMIF(Export!$AL:$AL,$AN9,Export!AH:AH)</f>
        <v>20533.727272727272</v>
      </c>
      <c r="BP9" s="198">
        <f>+SUMIF(Export!$AL:$AL,$AN9,Export!AI:AI)</f>
        <v>20533.727272727272</v>
      </c>
      <c r="BQ9" s="198">
        <f>+SUMIF(Export!$AL:$AL,$AN9,Export!AJ:AJ)</f>
        <v>20533.727272727272</v>
      </c>
    </row>
    <row r="10" spans="1:73" x14ac:dyDescent="0.2">
      <c r="A10" s="124" t="s">
        <v>716</v>
      </c>
      <c r="B10" s="180">
        <f>INDEX(T:AE, 10, MATCH($AI$1, T$5:AE$5, 0))</f>
        <v>0</v>
      </c>
      <c r="C10" s="164">
        <f>INDEX(D:O, 10, MATCH($AI$1, D$5:O$5, 0))</f>
        <v>-2.5396938712941336E-3</v>
      </c>
      <c r="D10" s="164">
        <f t="shared" si="7"/>
        <v>-2.6534999911468383E-3</v>
      </c>
      <c r="E10" s="164">
        <f t="shared" si="8"/>
        <v>-2.5396938712941336E-3</v>
      </c>
      <c r="F10" s="164">
        <f t="shared" si="9"/>
        <v>-2.0842840038994485E-3</v>
      </c>
      <c r="G10" s="164">
        <f t="shared" si="10"/>
        <v>-2.5209710505776921E-3</v>
      </c>
      <c r="H10" s="164">
        <f t="shared" si="11"/>
        <v>-2.4747203595749463E-3</v>
      </c>
      <c r="I10" s="164">
        <f t="shared" si="12"/>
        <v>-2.003120187762289E-3</v>
      </c>
      <c r="J10" s="164">
        <f t="shared" si="13"/>
        <v>-2.4779511539185476E-3</v>
      </c>
      <c r="K10" s="164">
        <f t="shared" si="14"/>
        <v>-2.4452899859987616E-3</v>
      </c>
      <c r="L10" s="164">
        <f t="shared" si="15"/>
        <v>-2.009773896689473E-3</v>
      </c>
      <c r="M10" s="164">
        <f t="shared" si="16"/>
        <v>-2.6113835748971382E-3</v>
      </c>
      <c r="N10" s="164">
        <f t="shared" si="17"/>
        <v>-2.693261165884133E-3</v>
      </c>
      <c r="O10" s="164">
        <f t="shared" si="18"/>
        <v>-1.8933972168691431E-3</v>
      </c>
      <c r="P10" s="138">
        <f t="shared" si="19"/>
        <v>-2.4258259554468067E-3</v>
      </c>
      <c r="Q10" s="138">
        <f t="shared" si="20"/>
        <v>-2.3329371993049759E-3</v>
      </c>
      <c r="R10" s="138">
        <f t="shared" si="21"/>
        <v>-2.3110050122022606E-3</v>
      </c>
      <c r="S10" s="138">
        <f t="shared" si="22"/>
        <v>-2.3993473192168049E-3</v>
      </c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79" t="e">
        <f t="shared" si="23"/>
        <v>#DIV/0!</v>
      </c>
      <c r="AG10" s="179" t="e">
        <f t="shared" si="24"/>
        <v>#DIV/0!</v>
      </c>
      <c r="AH10" s="179" t="e">
        <f t="shared" si="25"/>
        <v>#DIV/0!</v>
      </c>
      <c r="AI10" s="179" t="e">
        <f t="shared" si="26"/>
        <v>#DIV/0!</v>
      </c>
      <c r="AK10" s="187" t="s">
        <v>716</v>
      </c>
      <c r="AM10" s="20" t="s">
        <v>83</v>
      </c>
      <c r="AN10" s="186" t="s">
        <v>1309</v>
      </c>
      <c r="AP10" s="187" t="s">
        <v>24</v>
      </c>
      <c r="AR10" s="198">
        <f>'LEX SERVICE'!D21</f>
        <v>64802.693513763312</v>
      </c>
      <c r="AS10" s="198">
        <f>'LEX SERVICE'!E21</f>
        <v>73639.42444745831</v>
      </c>
      <c r="AT10" s="198">
        <f>'LEX SERVICE'!F21</f>
        <v>60384.328046915827</v>
      </c>
      <c r="AU10" s="198">
        <f>'LEX SERVICE'!G21</f>
        <v>73639.42444745831</v>
      </c>
      <c r="AV10" s="198">
        <f>'LEX SERVICE'!H21</f>
        <v>72166.63595850917</v>
      </c>
      <c r="AW10" s="198">
        <f>'LEX SERVICE'!I21</f>
        <v>67748.270491661679</v>
      </c>
      <c r="AX10" s="198">
        <f>'LEX SERVICE'!J21</f>
        <v>70693.847469559973</v>
      </c>
      <c r="AY10" s="198">
        <f>'LEX SERVICE'!K21</f>
        <v>69221.058980610833</v>
      </c>
      <c r="AZ10" s="198">
        <f>'LEX SERVICE'!L21</f>
        <v>64802.693513763312</v>
      </c>
      <c r="BA10" s="198">
        <f>'LEX SERVICE'!M21</f>
        <v>64802.693513763312</v>
      </c>
      <c r="BB10" s="198">
        <f>'LEX SERVICE'!N21</f>
        <v>61857.116535864981</v>
      </c>
      <c r="BC10" s="198">
        <f>'LEX SERVICE'!O21</f>
        <v>69221.058980610833</v>
      </c>
      <c r="BF10" s="198">
        <f>+SUMIF(Export!$AL:$AL,$AN10,Export!Y:Y)</f>
        <v>-1454.3345454545454</v>
      </c>
      <c r="BG10" s="198">
        <f>+SUMIF(Export!$AL:$AL,$AN10,Export!Z:Z)</f>
        <v>-1454.3345454545454</v>
      </c>
      <c r="BH10" s="198">
        <f>+SUMIF(Export!$AL:$AL,$AN10,Export!AA:AA)</f>
        <v>-1454.3345454545454</v>
      </c>
      <c r="BI10" s="198">
        <f>+SUMIF(Export!$AL:$AL,$AN10,Export!AB:AB)</f>
        <v>-1454.3345454545454</v>
      </c>
      <c r="BJ10" s="198">
        <f>+SUMIF(Export!$AL:$AL,$AN10,Export!AC:AC)</f>
        <v>-1454.3345454545454</v>
      </c>
      <c r="BK10" s="198">
        <f>+SUMIF(Export!$AL:$AL,$AN10,Export!AD:AD)</f>
        <v>-1454.3345454545454</v>
      </c>
      <c r="BL10" s="198">
        <f>+SUMIF(Export!$AL:$AL,$AN10,Export!AE:AE)</f>
        <v>-1454.3345454545454</v>
      </c>
      <c r="BM10" s="198">
        <f>+SUMIF(Export!$AL:$AL,$AN10,Export!AF:AF)</f>
        <v>-1454.3345454545454</v>
      </c>
      <c r="BN10" s="198">
        <f>+SUMIF(Export!$AL:$AL,$AN10,Export!AG:AG)</f>
        <v>-1454.3345454545454</v>
      </c>
      <c r="BO10" s="198">
        <f>+SUMIF(Export!$AL:$AL,$AN10,Export!AH:AH)</f>
        <v>-1454.3345454545454</v>
      </c>
      <c r="BP10" s="198">
        <f>+SUMIF(Export!$AL:$AL,$AN10,Export!AI:AI)</f>
        <v>-1454.3345454545454</v>
      </c>
      <c r="BQ10" s="198">
        <f>+SUMIF(Export!$AL:$AL,$AN10,Export!AJ:AJ)</f>
        <v>-1454.3345454545454</v>
      </c>
    </row>
    <row r="11" spans="1:73" x14ac:dyDescent="0.2">
      <c r="A11" s="124" t="s">
        <v>711</v>
      </c>
      <c r="B11" s="180">
        <f>INDEX(T:AE, 11, MATCH($AI$1, T$5:AE$5, 0))</f>
        <v>0</v>
      </c>
      <c r="C11" s="164">
        <f>INDEX(D:O, 11, MATCH($AI$1, D$5:O$5, 0))</f>
        <v>8.1493661618288107E-3</v>
      </c>
      <c r="D11" s="164">
        <f t="shared" si="7"/>
        <v>8.5145470809228404E-3</v>
      </c>
      <c r="E11" s="164">
        <f t="shared" si="8"/>
        <v>8.1493661618288107E-3</v>
      </c>
      <c r="F11" s="164">
        <f t="shared" si="9"/>
        <v>6.6880476127479131E-3</v>
      </c>
      <c r="G11" s="164">
        <f t="shared" si="10"/>
        <v>8.089288400754872E-3</v>
      </c>
      <c r="H11" s="164">
        <f t="shared" si="11"/>
        <v>7.940879247793884E-3</v>
      </c>
      <c r="I11" s="164">
        <f t="shared" si="12"/>
        <v>6.4276092724151789E-3</v>
      </c>
      <c r="J11" s="164">
        <f t="shared" si="13"/>
        <v>7.9512462161900228E-3</v>
      </c>
      <c r="K11" s="164">
        <f t="shared" si="14"/>
        <v>7.8464431059963972E-3</v>
      </c>
      <c r="L11" s="164">
        <f t="shared" si="15"/>
        <v>6.4489596843662934E-3</v>
      </c>
      <c r="M11" s="164">
        <f t="shared" si="16"/>
        <v>8.379403983039194E-3</v>
      </c>
      <c r="N11" s="164">
        <f t="shared" si="17"/>
        <v>8.642132683117313E-3</v>
      </c>
      <c r="O11" s="164">
        <f t="shared" si="18"/>
        <v>6.0755303560234581E-3</v>
      </c>
      <c r="P11" s="138">
        <f t="shared" si="19"/>
        <v>7.7839869518331883E-3</v>
      </c>
      <c r="Q11" s="138">
        <f t="shared" si="20"/>
        <v>7.4859256403213108E-3</v>
      </c>
      <c r="R11" s="138">
        <f t="shared" si="21"/>
        <v>7.4155496688509048E-3</v>
      </c>
      <c r="S11" s="138">
        <f t="shared" si="22"/>
        <v>7.699022340726655E-3</v>
      </c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79" t="e">
        <f t="shared" si="23"/>
        <v>#DIV/0!</v>
      </c>
      <c r="AG11" s="179" t="e">
        <f t="shared" si="24"/>
        <v>#DIV/0!</v>
      </c>
      <c r="AH11" s="179" t="e">
        <f t="shared" si="25"/>
        <v>#DIV/0!</v>
      </c>
      <c r="AI11" s="179" t="e">
        <f t="shared" si="26"/>
        <v>#DIV/0!</v>
      </c>
      <c r="AK11" s="187" t="s">
        <v>711</v>
      </c>
      <c r="AM11" s="20" t="s">
        <v>84</v>
      </c>
      <c r="AN11" s="186" t="s">
        <v>1310</v>
      </c>
      <c r="AP11" s="187" t="s">
        <v>28</v>
      </c>
      <c r="AR11" s="198">
        <f>'Retail Detailing'!D21</f>
        <v>43654.492856658413</v>
      </c>
      <c r="AS11" s="198">
        <f>'Retail Detailing'!E21</f>
        <v>43654.492856658413</v>
      </c>
      <c r="AT11" s="198">
        <f>'Retail Detailing'!F21</f>
        <v>43654.492856658413</v>
      </c>
      <c r="AU11" s="198">
        <f>'Retail Detailing'!G21</f>
        <v>43654.492856658413</v>
      </c>
      <c r="AV11" s="198">
        <f>'Retail Detailing'!H21</f>
        <v>43654.492856658413</v>
      </c>
      <c r="AW11" s="198">
        <f>'Retail Detailing'!I21</f>
        <v>43654.492856658413</v>
      </c>
      <c r="AX11" s="198">
        <f>'Retail Detailing'!J21</f>
        <v>43654.492856658413</v>
      </c>
      <c r="AY11" s="198">
        <f>'Retail Detailing'!K21</f>
        <v>43654.492856658413</v>
      </c>
      <c r="AZ11" s="198">
        <f>'Retail Detailing'!L21</f>
        <v>43654.492856658413</v>
      </c>
      <c r="BA11" s="198">
        <f>'Retail Detailing'!M21</f>
        <v>43654.492856658413</v>
      </c>
      <c r="BB11" s="198">
        <f>'Retail Detailing'!N21</f>
        <v>43654.492856658413</v>
      </c>
      <c r="BC11" s="198">
        <f>'Retail Detailing'!O21</f>
        <v>43654.492856658413</v>
      </c>
      <c r="BF11" s="198">
        <f>+SUMIF(Export!$AL:$AL,$AN11,Export!Y:Y)</f>
        <v>4666.666666666667</v>
      </c>
      <c r="BG11" s="198">
        <f>+SUMIF(Export!$AL:$AL,$AN11,Export!Z:Z)</f>
        <v>4666.666666666667</v>
      </c>
      <c r="BH11" s="198">
        <f>+SUMIF(Export!$AL:$AL,$AN11,Export!AA:AA)</f>
        <v>4666.666666666667</v>
      </c>
      <c r="BI11" s="198">
        <f>+SUMIF(Export!$AL:$AL,$AN11,Export!AB:AB)</f>
        <v>4666.666666666667</v>
      </c>
      <c r="BJ11" s="198">
        <f>+SUMIF(Export!$AL:$AL,$AN11,Export!AC:AC)</f>
        <v>4666.666666666667</v>
      </c>
      <c r="BK11" s="198">
        <f>+SUMIF(Export!$AL:$AL,$AN11,Export!AD:AD)</f>
        <v>4666.666666666667</v>
      </c>
      <c r="BL11" s="198">
        <f>+SUMIF(Export!$AL:$AL,$AN11,Export!AE:AE)</f>
        <v>4666.666666666667</v>
      </c>
      <c r="BM11" s="198">
        <f>+SUMIF(Export!$AL:$AL,$AN11,Export!AF:AF)</f>
        <v>4666.666666666667</v>
      </c>
      <c r="BN11" s="198">
        <f>+SUMIF(Export!$AL:$AL,$AN11,Export!AG:AG)</f>
        <v>4666.666666666667</v>
      </c>
      <c r="BO11" s="198">
        <f>+SUMIF(Export!$AL:$AL,$AN11,Export!AH:AH)</f>
        <v>4666.666666666667</v>
      </c>
      <c r="BP11" s="198">
        <f>+SUMIF(Export!$AL:$AL,$AN11,Export!AI:AI)</f>
        <v>4666.666666666667</v>
      </c>
      <c r="BQ11" s="198">
        <f>+SUMIF(Export!$AL:$AL,$AN11,Export!AJ:AJ)</f>
        <v>4666.666666666667</v>
      </c>
    </row>
    <row r="12" spans="1:73" x14ac:dyDescent="0.2">
      <c r="A12" s="124" t="s">
        <v>691</v>
      </c>
      <c r="B12" s="180">
        <f>INDEX(T:AE, 12, MATCH($AI$1, T$5:AE$5, 0))</f>
        <v>0</v>
      </c>
      <c r="C12" s="164">
        <f>INDEX(D:O, 12, MATCH($AI$1, D$5:O$5, 0))</f>
        <v>1.0875911240543535E-2</v>
      </c>
      <c r="D12" s="164">
        <f t="shared" si="7"/>
        <v>1.1363271261425882E-2</v>
      </c>
      <c r="E12" s="164">
        <f t="shared" si="8"/>
        <v>1.0875911240543535E-2</v>
      </c>
      <c r="F12" s="164">
        <f t="shared" si="9"/>
        <v>8.925677256898714E-3</v>
      </c>
      <c r="G12" s="164">
        <f t="shared" si="10"/>
        <v>1.0795733177121717E-2</v>
      </c>
      <c r="H12" s="164">
        <f t="shared" si="11"/>
        <v>1.0597670561841495E-2</v>
      </c>
      <c r="I12" s="164">
        <f t="shared" si="12"/>
        <v>8.5781036889860853E-3</v>
      </c>
      <c r="J12" s="164">
        <f t="shared" si="13"/>
        <v>1.0611506021663884E-2</v>
      </c>
      <c r="K12" s="164">
        <f t="shared" si="14"/>
        <v>1.0471638785174049E-2</v>
      </c>
      <c r="L12" s="164">
        <f t="shared" si="15"/>
        <v>8.6065973387642724E-3</v>
      </c>
      <c r="M12" s="164">
        <f t="shared" si="16"/>
        <v>1.1182913144221734E-2</v>
      </c>
      <c r="N12" s="164">
        <f t="shared" si="17"/>
        <v>1.1533543360811704E-2</v>
      </c>
      <c r="O12" s="164">
        <f t="shared" si="18"/>
        <v>8.1082292265673064E-3</v>
      </c>
      <c r="P12" s="138">
        <f t="shared" si="19"/>
        <v>1.0388286586289376E-2</v>
      </c>
      <c r="Q12" s="138">
        <f t="shared" si="20"/>
        <v>9.9905024759830985E-3</v>
      </c>
      <c r="R12" s="138">
        <f t="shared" si="21"/>
        <v>9.8965807152007357E-3</v>
      </c>
      <c r="S12" s="138">
        <f t="shared" si="22"/>
        <v>1.0274895243866914E-2</v>
      </c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79" t="e">
        <f t="shared" si="23"/>
        <v>#DIV/0!</v>
      </c>
      <c r="AG12" s="179" t="e">
        <f t="shared" si="24"/>
        <v>#DIV/0!</v>
      </c>
      <c r="AH12" s="179" t="e">
        <f t="shared" si="25"/>
        <v>#DIV/0!</v>
      </c>
      <c r="AI12" s="179" t="e">
        <f t="shared" si="26"/>
        <v>#DIV/0!</v>
      </c>
      <c r="AK12" s="187" t="s">
        <v>691</v>
      </c>
      <c r="AM12" s="20" t="s">
        <v>85</v>
      </c>
      <c r="AN12" s="186" t="s">
        <v>1311</v>
      </c>
      <c r="AP12" s="187" t="s">
        <v>27</v>
      </c>
      <c r="AR12" s="198">
        <f>Bridgestone!D24</f>
        <v>67968.757580634134</v>
      </c>
      <c r="AS12" s="198">
        <f>Bridgestone!E24</f>
        <v>82914.114696958568</v>
      </c>
      <c r="AT12" s="198">
        <f>Bridgestone!F24</f>
        <v>79656.67885491511</v>
      </c>
      <c r="AU12" s="198">
        <f>Bridgestone!G24</f>
        <v>87167.026431821971</v>
      </c>
      <c r="AV12" s="198">
        <f>Bridgestone!H24</f>
        <v>99551.209988998598</v>
      </c>
      <c r="AW12" s="198">
        <f>Bridgestone!I24</f>
        <v>99916.836934537598</v>
      </c>
      <c r="AX12" s="198">
        <f>Bridgestone!J24</f>
        <v>100387.43870462339</v>
      </c>
      <c r="AY12" s="198">
        <f>Bridgestone!K24</f>
        <v>109829.11089339707</v>
      </c>
      <c r="AZ12" s="198">
        <f>Bridgestone!L24</f>
        <v>100718.0740419801</v>
      </c>
      <c r="BA12" s="198">
        <f>Bridgestone!M24</f>
        <v>97513.12561221006</v>
      </c>
      <c r="BB12" s="198">
        <f>Bridgestone!N24</f>
        <v>83787.119961140546</v>
      </c>
      <c r="BC12" s="198">
        <f>Bridgestone!O24</f>
        <v>111030.96655456081</v>
      </c>
      <c r="BF12" s="198">
        <f>+SUMIF(Export!$AL:$AL,$AN12,Export!Y:Y)</f>
        <v>6228</v>
      </c>
      <c r="BG12" s="198">
        <f>+SUMIF(Export!$AL:$AL,$AN12,Export!Z:Z)</f>
        <v>6228</v>
      </c>
      <c r="BH12" s="198">
        <f>+SUMIF(Export!$AL:$AL,$AN12,Export!AA:AA)</f>
        <v>6228</v>
      </c>
      <c r="BI12" s="198">
        <f>+SUMIF(Export!$AL:$AL,$AN12,Export!AB:AB)</f>
        <v>6228</v>
      </c>
      <c r="BJ12" s="198">
        <f>+SUMIF(Export!$AL:$AL,$AN12,Export!AC:AC)</f>
        <v>6228</v>
      </c>
      <c r="BK12" s="198">
        <f>+SUMIF(Export!$AL:$AL,$AN12,Export!AD:AD)</f>
        <v>6228</v>
      </c>
      <c r="BL12" s="198">
        <f>+SUMIF(Export!$AL:$AL,$AN12,Export!AE:AE)</f>
        <v>6228</v>
      </c>
      <c r="BM12" s="198">
        <f>+SUMIF(Export!$AL:$AL,$AN12,Export!AF:AF)</f>
        <v>6228</v>
      </c>
      <c r="BN12" s="198">
        <f>+SUMIF(Export!$AL:$AL,$AN12,Export!AG:AG)</f>
        <v>6228</v>
      </c>
      <c r="BO12" s="198">
        <f>+SUMIF(Export!$AL:$AL,$AN12,Export!AH:AH)</f>
        <v>6228</v>
      </c>
      <c r="BP12" s="198">
        <f>+SUMIF(Export!$AL:$AL,$AN12,Export!AI:AI)</f>
        <v>6228</v>
      </c>
      <c r="BQ12" s="198">
        <f>+SUMIF(Export!$AL:$AL,$AN12,Export!AJ:AJ)</f>
        <v>6228</v>
      </c>
    </row>
    <row r="13" spans="1:73" x14ac:dyDescent="0.2">
      <c r="A13" s="124" t="s">
        <v>722</v>
      </c>
      <c r="B13" s="180">
        <f>INDEX(T:AE, 13, MATCH($AI$1, T$5:AE$5, 0))</f>
        <v>0</v>
      </c>
      <c r="C13" s="164">
        <f>INDEX(D:O, 13, MATCH($AI$1, D$5:O$5, 0))</f>
        <v>1.1098960450752031E-4</v>
      </c>
      <c r="D13" s="164">
        <f t="shared" si="7"/>
        <v>1.1596315520816075E-4</v>
      </c>
      <c r="E13" s="164">
        <f t="shared" si="8"/>
        <v>1.1098960450752031E-4</v>
      </c>
      <c r="F13" s="164">
        <f t="shared" si="9"/>
        <v>9.1087299886372371E-5</v>
      </c>
      <c r="G13" s="164">
        <f t="shared" si="10"/>
        <v>1.1017138051207312E-4</v>
      </c>
      <c r="H13" s="164">
        <f t="shared" si="11"/>
        <v>1.0815013458136631E-4</v>
      </c>
      <c r="I13" s="164">
        <f t="shared" si="12"/>
        <v>8.7540281895265383E-5</v>
      </c>
      <c r="J13" s="164">
        <f t="shared" si="13"/>
        <v>1.0829132663230383E-4</v>
      </c>
      <c r="K13" s="164">
        <f t="shared" si="14"/>
        <v>1.0686396952003755E-4</v>
      </c>
      <c r="L13" s="164">
        <f t="shared" si="15"/>
        <v>8.7831062028526094E-5</v>
      </c>
      <c r="M13" s="164">
        <f t="shared" si="16"/>
        <v>1.14122585194718E-4</v>
      </c>
      <c r="N13" s="164">
        <f t="shared" si="17"/>
        <v>1.1770079654703519E-4</v>
      </c>
      <c r="O13" s="164">
        <f t="shared" si="18"/>
        <v>8.2745172814415848E-5</v>
      </c>
      <c r="P13" s="138">
        <f t="shared" si="19"/>
        <v>1.0601335320068448E-4</v>
      </c>
      <c r="Q13" s="138">
        <f t="shared" si="20"/>
        <v>1.0195393232956826E-4</v>
      </c>
      <c r="R13" s="138">
        <f t="shared" si="21"/>
        <v>1.0099545272695584E-4</v>
      </c>
      <c r="S13" s="138">
        <f t="shared" si="22"/>
        <v>1.0485618485205635E-4</v>
      </c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79" t="e">
        <f t="shared" si="23"/>
        <v>#DIV/0!</v>
      </c>
      <c r="AG13" s="179" t="e">
        <f t="shared" si="24"/>
        <v>#DIV/0!</v>
      </c>
      <c r="AH13" s="179" t="e">
        <f t="shared" si="25"/>
        <v>#DIV/0!</v>
      </c>
      <c r="AI13" s="179" t="e">
        <f t="shared" si="26"/>
        <v>#DIV/0!</v>
      </c>
      <c r="AK13" s="187" t="s">
        <v>722</v>
      </c>
      <c r="AM13" s="20" t="s">
        <v>86</v>
      </c>
      <c r="AN13" s="186" t="s">
        <v>1312</v>
      </c>
      <c r="AP13" s="206" t="s">
        <v>1295</v>
      </c>
      <c r="AR13" s="207">
        <f t="shared" ref="AR13:BC13" si="27">SUM(AR6:AR12)</f>
        <v>548081.60931102338</v>
      </c>
      <c r="AS13" s="207">
        <f t="shared" si="27"/>
        <v>572641.67224747862</v>
      </c>
      <c r="AT13" s="207">
        <f t="shared" si="27"/>
        <v>697762.17767523893</v>
      </c>
      <c r="AU13" s="207">
        <f t="shared" si="27"/>
        <v>576894.58398234204</v>
      </c>
      <c r="AV13" s="207">
        <f t="shared" si="27"/>
        <v>587676.31656949688</v>
      </c>
      <c r="AW13" s="207">
        <f t="shared" si="27"/>
        <v>726034.59060497058</v>
      </c>
      <c r="AX13" s="207">
        <f t="shared" si="27"/>
        <v>586910.09431509988</v>
      </c>
      <c r="AY13" s="207">
        <f t="shared" si="27"/>
        <v>594749.31553385174</v>
      </c>
      <c r="AZ13" s="207">
        <f t="shared" si="27"/>
        <v>723630.92577236926</v>
      </c>
      <c r="BA13" s="207">
        <f t="shared" si="27"/>
        <v>556921.07411368366</v>
      </c>
      <c r="BB13" s="207">
        <f t="shared" si="27"/>
        <v>539990.16652257054</v>
      </c>
      <c r="BC13" s="207">
        <f t="shared" si="27"/>
        <v>768108.52603838895</v>
      </c>
      <c r="BE13" s="100"/>
      <c r="BF13" s="198">
        <f>+SUMIF(Export!$AL:$AL,$AN13,Export!Y:Y)</f>
        <v>63.557272727272725</v>
      </c>
      <c r="BG13" s="198">
        <f>+SUMIF(Export!$AL:$AL,$AN13,Export!Z:Z)</f>
        <v>63.557272727272725</v>
      </c>
      <c r="BH13" s="198">
        <f>+SUMIF(Export!$AL:$AL,$AN13,Export!AA:AA)</f>
        <v>63.557272727272725</v>
      </c>
      <c r="BI13" s="198">
        <f>+SUMIF(Export!$AL:$AL,$AN13,Export!AB:AB)</f>
        <v>63.557272727272725</v>
      </c>
      <c r="BJ13" s="198">
        <f>+SUMIF(Export!$AL:$AL,$AN13,Export!AC:AC)</f>
        <v>63.557272727272725</v>
      </c>
      <c r="BK13" s="198">
        <f>+SUMIF(Export!$AL:$AL,$AN13,Export!AD:AD)</f>
        <v>63.557272727272725</v>
      </c>
      <c r="BL13" s="198">
        <f>+SUMIF(Export!$AL:$AL,$AN13,Export!AE:AE)</f>
        <v>63.557272727272725</v>
      </c>
      <c r="BM13" s="198">
        <f>+SUMIF(Export!$AL:$AL,$AN13,Export!AF:AF)</f>
        <v>63.557272727272725</v>
      </c>
      <c r="BN13" s="198">
        <f>+SUMIF(Export!$AL:$AL,$AN13,Export!AG:AG)</f>
        <v>63.557272727272725</v>
      </c>
      <c r="BO13" s="198">
        <f>+SUMIF(Export!$AL:$AL,$AN13,Export!AH:AH)</f>
        <v>63.557272727272725</v>
      </c>
      <c r="BP13" s="198">
        <f>+SUMIF(Export!$AL:$AL,$AN13,Export!AI:AI)</f>
        <v>63.557272727272725</v>
      </c>
      <c r="BQ13" s="198">
        <f>+SUMIF(Export!$AL:$AL,$AN13,Export!AJ:AJ)</f>
        <v>63.557272727272725</v>
      </c>
    </row>
    <row r="14" spans="1:73" x14ac:dyDescent="0.2">
      <c r="A14" s="124" t="s">
        <v>706</v>
      </c>
      <c r="B14" s="180">
        <f>INDEX(T:AE, 14, MATCH($AI$1, T$5:AE$5, 0))</f>
        <v>0</v>
      </c>
      <c r="C14" s="164">
        <f>INDEX(D:O, 14, MATCH($AI$1, D$5:O$5, 0))</f>
        <v>2.0955512987559798E-3</v>
      </c>
      <c r="D14" s="164">
        <f t="shared" si="7"/>
        <v>2.1894549636658732E-3</v>
      </c>
      <c r="E14" s="164">
        <f t="shared" si="8"/>
        <v>2.0955512987559798E-3</v>
      </c>
      <c r="F14" s="164">
        <f t="shared" si="9"/>
        <v>1.7197836718494633E-3</v>
      </c>
      <c r="G14" s="164">
        <f t="shared" si="10"/>
        <v>2.0801027316226812E-3</v>
      </c>
      <c r="H14" s="164">
        <f t="shared" si="11"/>
        <v>2.0419403780041413E-3</v>
      </c>
      <c r="I14" s="164">
        <f t="shared" si="12"/>
        <v>1.6528138129067601E-3</v>
      </c>
      <c r="J14" s="164">
        <f t="shared" si="13"/>
        <v>2.0446061698774342E-3</v>
      </c>
      <c r="K14" s="164">
        <f t="shared" si="14"/>
        <v>2.0176567986847876E-3</v>
      </c>
      <c r="L14" s="164">
        <f t="shared" si="15"/>
        <v>1.6583039188370467E-3</v>
      </c>
      <c r="M14" s="164">
        <f t="shared" si="16"/>
        <v>2.1547038813529355E-3</v>
      </c>
      <c r="N14" s="164">
        <f t="shared" si="17"/>
        <v>2.2222626899444519E-3</v>
      </c>
      <c r="O14" s="164">
        <f t="shared" si="18"/>
        <v>1.5622792344060321E-3</v>
      </c>
      <c r="P14" s="138">
        <f t="shared" si="19"/>
        <v>2.0015966447571054E-3</v>
      </c>
      <c r="Q14" s="138">
        <f t="shared" si="20"/>
        <v>1.9249523075111942E-3</v>
      </c>
      <c r="R14" s="138">
        <f t="shared" si="21"/>
        <v>1.9068556291330894E-3</v>
      </c>
      <c r="S14" s="138">
        <f t="shared" si="22"/>
        <v>1.97974860190114E-3</v>
      </c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79" t="e">
        <f t="shared" si="23"/>
        <v>#DIV/0!</v>
      </c>
      <c r="AG14" s="179" t="e">
        <f t="shared" si="24"/>
        <v>#DIV/0!</v>
      </c>
      <c r="AH14" s="179" t="e">
        <f t="shared" si="25"/>
        <v>#DIV/0!</v>
      </c>
      <c r="AI14" s="179" t="e">
        <f t="shared" si="26"/>
        <v>#DIV/0!</v>
      </c>
      <c r="AK14" s="187" t="s">
        <v>706</v>
      </c>
      <c r="AM14" s="20" t="s">
        <v>87</v>
      </c>
      <c r="AN14" s="186" t="s">
        <v>1313</v>
      </c>
      <c r="BE14" s="100"/>
      <c r="BF14" s="198">
        <f>+SUMIF(Export!$AL:$AL,$AN14,Export!Y:Y)</f>
        <v>1200</v>
      </c>
      <c r="BG14" s="198">
        <f>+SUMIF(Export!$AL:$AL,$AN14,Export!Z:Z)</f>
        <v>1200</v>
      </c>
      <c r="BH14" s="198">
        <f>+SUMIF(Export!$AL:$AL,$AN14,Export!AA:AA)</f>
        <v>1200</v>
      </c>
      <c r="BI14" s="198">
        <f>+SUMIF(Export!$AL:$AL,$AN14,Export!AB:AB)</f>
        <v>1200</v>
      </c>
      <c r="BJ14" s="198">
        <f>+SUMIF(Export!$AL:$AL,$AN14,Export!AC:AC)</f>
        <v>1200</v>
      </c>
      <c r="BK14" s="198">
        <f>+SUMIF(Export!$AL:$AL,$AN14,Export!AD:AD)</f>
        <v>1200</v>
      </c>
      <c r="BL14" s="198">
        <f>+SUMIF(Export!$AL:$AL,$AN14,Export!AE:AE)</f>
        <v>1200</v>
      </c>
      <c r="BM14" s="198">
        <f>+SUMIF(Export!$AL:$AL,$AN14,Export!AF:AF)</f>
        <v>1200</v>
      </c>
      <c r="BN14" s="198">
        <f>+SUMIF(Export!$AL:$AL,$AN14,Export!AG:AG)</f>
        <v>1200</v>
      </c>
      <c r="BO14" s="198">
        <f>+SUMIF(Export!$AL:$AL,$AN14,Export!AH:AH)</f>
        <v>1200</v>
      </c>
      <c r="BP14" s="198">
        <f>+SUMIF(Export!$AL:$AL,$AN14,Export!AI:AI)</f>
        <v>1200</v>
      </c>
      <c r="BQ14" s="198">
        <f>+SUMIF(Export!$AL:$AL,$AN14,Export!AJ:AJ)</f>
        <v>1200</v>
      </c>
    </row>
    <row r="15" spans="1:73" x14ac:dyDescent="0.2">
      <c r="A15" s="124" t="s">
        <v>645</v>
      </c>
      <c r="B15" s="201">
        <f>INDEX(T:AE, 15, MATCH($AI$1, T$5:AE$5, 0))</f>
        <v>0</v>
      </c>
      <c r="C15" s="202">
        <f>INDEX(D:O, 15, MATCH($AI$1, D$5:O$5, 0))</f>
        <v>9.6460344685899882E-2</v>
      </c>
      <c r="D15" s="202">
        <f t="shared" si="7"/>
        <v>0.10550582524578572</v>
      </c>
      <c r="E15" s="202">
        <f t="shared" si="8"/>
        <v>9.6460344685899882E-2</v>
      </c>
      <c r="F15" s="202">
        <f t="shared" si="9"/>
        <v>7.4865182861364274E-2</v>
      </c>
      <c r="G15" s="202">
        <f t="shared" si="10"/>
        <v>9.2117306920037861E-2</v>
      </c>
      <c r="H15" s="202">
        <f t="shared" si="11"/>
        <v>9.2677539389412367E-2</v>
      </c>
      <c r="I15" s="202">
        <f t="shared" si="12"/>
        <v>7.6106250095675593E-2</v>
      </c>
      <c r="J15" s="202">
        <f t="shared" si="13"/>
        <v>9.9122445137813667E-2</v>
      </c>
      <c r="K15" s="202">
        <f t="shared" si="14"/>
        <v>9.3207733768378459E-2</v>
      </c>
      <c r="L15" s="202">
        <f t="shared" si="15"/>
        <v>7.265550433300659E-2</v>
      </c>
      <c r="M15" s="202">
        <f t="shared" si="16"/>
        <v>0.10377129584991655</v>
      </c>
      <c r="N15" s="202">
        <f t="shared" si="17"/>
        <v>0.10817589493917637</v>
      </c>
      <c r="O15" s="202">
        <f t="shared" si="18"/>
        <v>7.2005078238100428E-2</v>
      </c>
      <c r="P15" s="208">
        <f t="shared" si="19"/>
        <v>9.2277117597683297E-2</v>
      </c>
      <c r="Q15" s="208">
        <f t="shared" si="20"/>
        <v>8.6967032135041936E-2</v>
      </c>
      <c r="R15" s="208">
        <f t="shared" si="21"/>
        <v>8.8328561079732915E-2</v>
      </c>
      <c r="S15" s="208">
        <f t="shared" si="22"/>
        <v>9.4650756342397779E-2</v>
      </c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219" t="e">
        <f t="shared" si="23"/>
        <v>#DIV/0!</v>
      </c>
      <c r="AG15" s="219" t="e">
        <f t="shared" si="24"/>
        <v>#DIV/0!</v>
      </c>
      <c r="AH15" s="219" t="e">
        <f t="shared" si="25"/>
        <v>#DIV/0!</v>
      </c>
      <c r="AI15" s="219" t="e">
        <f t="shared" si="26"/>
        <v>#DIV/0!</v>
      </c>
      <c r="AK15" s="187" t="s">
        <v>645</v>
      </c>
      <c r="AM15" s="20" t="s">
        <v>88</v>
      </c>
      <c r="AN15" s="186" t="s">
        <v>1314</v>
      </c>
      <c r="AR15" s="95"/>
      <c r="BE15" s="100"/>
      <c r="BF15" s="198">
        <f>+SUMIF(Export!$AL:$AL,$AN15,Export!Y:Y)</f>
        <v>57825.802492397837</v>
      </c>
      <c r="BG15" s="198">
        <f>+SUMIF(Export!$AL:$AL,$AN15,Export!Z:Z)</f>
        <v>55237.213086501899</v>
      </c>
      <c r="BH15" s="198">
        <f>+SUMIF(Export!$AL:$AL,$AN15,Export!AA:AA)</f>
        <v>52238.093025400507</v>
      </c>
      <c r="BI15" s="198">
        <f>+SUMIF(Export!$AL:$AL,$AN15,Export!AB:AB)</f>
        <v>53141.975453208957</v>
      </c>
      <c r="BJ15" s="198">
        <f>+SUMIF(Export!$AL:$AL,$AN15,Export!AC:AC)</f>
        <v>54464.394977094315</v>
      </c>
      <c r="BK15" s="198">
        <f>+SUMIF(Export!$AL:$AL,$AN15,Export!AD:AD)</f>
        <v>55255.77013069333</v>
      </c>
      <c r="BL15" s="198">
        <f>+SUMIF(Export!$AL:$AL,$AN15,Export!AE:AE)</f>
        <v>58175.963624577533</v>
      </c>
      <c r="BM15" s="198">
        <f>+SUMIF(Export!$AL:$AL,$AN15,Export!AF:AF)</f>
        <v>55435.235861204565</v>
      </c>
      <c r="BN15" s="198">
        <f>+SUMIF(Export!$AL:$AL,$AN15,Export!AG:AG)</f>
        <v>52575.769862951944</v>
      </c>
      <c r="BO15" s="198">
        <f>+SUMIF(Export!$AL:$AL,$AN15,Export!AH:AH)</f>
        <v>57792.42154690437</v>
      </c>
      <c r="BP15" s="198">
        <f>+SUMIF(Export!$AL:$AL,$AN15,Export!AI:AI)</f>
        <v>58413.919521933945</v>
      </c>
      <c r="BQ15" s="198">
        <f>+SUMIF(Export!$AL:$AL,$AN15,Export!AJ:AJ)</f>
        <v>55307.714512746199</v>
      </c>
    </row>
    <row r="16" spans="1:73" ht="15.75" thickBot="1" x14ac:dyDescent="0.3">
      <c r="A16" s="143" t="s">
        <v>1229</v>
      </c>
      <c r="B16" s="205">
        <f>INDEX(T:AE,16,MATCH($AI$1,T$5:AE$5,0))</f>
        <v>0</v>
      </c>
      <c r="C16" s="209">
        <f>INDEX(D:O, 16, MATCH($AI$1, D$5:O$5, 0))</f>
        <v>0.34284360470126762</v>
      </c>
      <c r="D16" s="209">
        <f>SUM(D7:D15)</f>
        <v>0.36292975560963164</v>
      </c>
      <c r="E16" s="209">
        <f t="shared" ref="E16:O16" si="28">SUM(E7:E15)</f>
        <v>0.34284360470126762</v>
      </c>
      <c r="F16" s="209">
        <f t="shared" si="28"/>
        <v>0.27706777644283098</v>
      </c>
      <c r="G16" s="209">
        <f t="shared" si="28"/>
        <v>0.33668421038277524</v>
      </c>
      <c r="H16" s="209">
        <f t="shared" si="28"/>
        <v>0.33275752568625794</v>
      </c>
      <c r="I16" s="209">
        <f t="shared" si="28"/>
        <v>0.27043490034830664</v>
      </c>
      <c r="J16" s="209">
        <f t="shared" si="28"/>
        <v>0.33951586040805359</v>
      </c>
      <c r="K16" s="209">
        <f t="shared" si="28"/>
        <v>0.33043259194638674</v>
      </c>
      <c r="L16" s="209">
        <f t="shared" si="28"/>
        <v>0.26762965068861383</v>
      </c>
      <c r="M16" s="209">
        <f t="shared" si="28"/>
        <v>0.35710938734434094</v>
      </c>
      <c r="N16" s="209">
        <f t="shared" si="28"/>
        <v>0.36945717518465326</v>
      </c>
      <c r="O16" s="209">
        <f t="shared" si="28"/>
        <v>0.25568917657335843</v>
      </c>
      <c r="P16" s="209">
        <f t="shared" si="19"/>
        <v>0.32761371225124342</v>
      </c>
      <c r="Q16" s="209">
        <f t="shared" si="20"/>
        <v>0.31329221213911329</v>
      </c>
      <c r="R16" s="209">
        <f t="shared" si="21"/>
        <v>0.31252603434768472</v>
      </c>
      <c r="S16" s="209">
        <f t="shared" si="22"/>
        <v>0.3274185797007842</v>
      </c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220" t="e">
        <f t="shared" si="23"/>
        <v>#DIV/0!</v>
      </c>
      <c r="AG16" s="220" t="e">
        <f t="shared" si="24"/>
        <v>#DIV/0!</v>
      </c>
      <c r="AH16" s="220" t="e">
        <f t="shared" si="25"/>
        <v>#DIV/0!</v>
      </c>
      <c r="AI16" s="220" t="e">
        <f t="shared" si="26"/>
        <v>#DIV/0!</v>
      </c>
      <c r="AJ16" s="196"/>
      <c r="AL16" s="196"/>
      <c r="AM16" s="196"/>
      <c r="AN16" s="196"/>
      <c r="AO16" s="196"/>
      <c r="BE16" s="100"/>
    </row>
    <row r="17" spans="4:57" ht="15.75" thickTop="1" x14ac:dyDescent="0.25">
      <c r="D17" s="199"/>
      <c r="E17" s="199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P17" s="206"/>
      <c r="AR17" s="159"/>
      <c r="AS17" s="159"/>
      <c r="AT17" s="159"/>
      <c r="AU17" s="159"/>
      <c r="AV17" s="159"/>
      <c r="AW17" s="159"/>
      <c r="AX17" s="159"/>
      <c r="AY17" s="159"/>
      <c r="AZ17" s="159"/>
      <c r="BA17" s="159"/>
      <c r="BB17" s="159"/>
      <c r="BC17" s="159"/>
      <c r="BE17" s="100"/>
    </row>
    <row r="18" spans="4:57" x14ac:dyDescent="0.25">
      <c r="AS18" s="203"/>
      <c r="AT18" s="203"/>
      <c r="AU18" s="203"/>
      <c r="AV18" s="203"/>
      <c r="AW18" s="203"/>
      <c r="AX18" s="203"/>
      <c r="AY18" s="203"/>
      <c r="AZ18" s="203"/>
      <c r="BA18" s="203"/>
      <c r="BB18" s="203"/>
      <c r="BC18" s="203"/>
      <c r="BE18" s="100"/>
    </row>
    <row r="19" spans="4:57" x14ac:dyDescent="0.25">
      <c r="AR19" s="198"/>
      <c r="AS19" s="198"/>
      <c r="AT19" s="198"/>
      <c r="AU19" s="198"/>
      <c r="AV19" s="198"/>
      <c r="AW19" s="198"/>
      <c r="AX19" s="198"/>
      <c r="AY19" s="198"/>
      <c r="AZ19" s="198"/>
      <c r="BA19" s="198"/>
      <c r="BB19" s="198"/>
      <c r="BC19" s="198"/>
      <c r="BE19" s="100"/>
    </row>
    <row r="20" spans="4:57" x14ac:dyDescent="0.25">
      <c r="AR20" s="198"/>
      <c r="AS20" s="198"/>
      <c r="AT20" s="198"/>
      <c r="AU20" s="198"/>
      <c r="AV20" s="198"/>
      <c r="AW20" s="198"/>
      <c r="AX20" s="198"/>
      <c r="AY20" s="198"/>
      <c r="AZ20" s="198"/>
      <c r="BA20" s="198"/>
      <c r="BB20" s="198"/>
      <c r="BC20" s="198"/>
    </row>
    <row r="21" spans="4:57" x14ac:dyDescent="0.25"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  <c r="BB21" s="198"/>
      <c r="BC21" s="198"/>
      <c r="BE21" s="100"/>
    </row>
    <row r="22" spans="4:57" x14ac:dyDescent="0.25">
      <c r="AR22" s="198"/>
      <c r="AS22" s="198"/>
      <c r="AT22" s="198"/>
      <c r="AU22" s="198"/>
      <c r="AV22" s="198"/>
      <c r="AW22" s="198"/>
      <c r="AX22" s="198"/>
      <c r="AY22" s="198"/>
      <c r="AZ22" s="198"/>
      <c r="BA22" s="198"/>
      <c r="BB22" s="198"/>
      <c r="BC22" s="198"/>
    </row>
    <row r="23" spans="4:57" x14ac:dyDescent="0.25">
      <c r="AR23" s="198"/>
      <c r="AS23" s="198"/>
      <c r="AT23" s="198"/>
      <c r="AU23" s="198"/>
      <c r="AV23" s="198"/>
      <c r="AW23" s="198"/>
      <c r="AX23" s="198"/>
      <c r="AY23" s="198"/>
      <c r="AZ23" s="198"/>
      <c r="BA23" s="198"/>
      <c r="BB23" s="198"/>
      <c r="BC23" s="198"/>
    </row>
    <row r="24" spans="4:57" x14ac:dyDescent="0.25">
      <c r="AR24" s="198"/>
      <c r="AS24" s="198"/>
      <c r="AT24" s="198"/>
      <c r="AU24" s="198"/>
      <c r="AV24" s="198"/>
      <c r="AW24" s="198"/>
      <c r="AX24" s="198"/>
      <c r="AY24" s="198"/>
      <c r="AZ24" s="198"/>
      <c r="BA24" s="198"/>
      <c r="BB24" s="198"/>
      <c r="BC24" s="198"/>
    </row>
    <row r="25" spans="4:57" x14ac:dyDescent="0.25">
      <c r="AR25" s="198"/>
      <c r="AS25" s="198"/>
      <c r="AT25" s="198"/>
      <c r="AU25" s="198"/>
      <c r="AV25" s="198"/>
      <c r="AW25" s="198"/>
      <c r="AX25" s="198"/>
      <c r="AY25" s="198"/>
      <c r="AZ25" s="198"/>
      <c r="BA25" s="198"/>
      <c r="BB25" s="198"/>
      <c r="BC25" s="198"/>
    </row>
    <row r="26" spans="4:57" x14ac:dyDescent="0.25">
      <c r="AP26" s="206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  <c r="BB26" s="207"/>
      <c r="BC26" s="207"/>
    </row>
    <row r="30" spans="4:57" x14ac:dyDescent="0.25">
      <c r="AR30" s="200"/>
      <c r="BE30" s="20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DFC4C9A1543C4387DCD1B1B1140F58" ma:contentTypeVersion="13" ma:contentTypeDescription="Create a new document." ma:contentTypeScope="" ma:versionID="af30ee93757eb95713b2755d3ece8c6d">
  <xsd:schema xmlns:xsd="http://www.w3.org/2001/XMLSchema" xmlns:xs="http://www.w3.org/2001/XMLSchema" xmlns:p="http://schemas.microsoft.com/office/2006/metadata/properties" xmlns:ns2="b23855be-dcb9-4ae9-8aaf-eb4540158cf9" xmlns:ns3="08555261-89a9-4972-b816-b52b4d248888" targetNamespace="http://schemas.microsoft.com/office/2006/metadata/properties" ma:root="true" ma:fieldsID="50b4c8ae9d3eacb7c947f5e32cb6f81f" ns2:_="" ns3:_="">
    <xsd:import namespace="b23855be-dcb9-4ae9-8aaf-eb4540158cf9"/>
    <xsd:import namespace="08555261-89a9-4972-b816-b52b4d2488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855be-dcb9-4ae9-8aaf-eb4540158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555261-89a9-4972-b816-b52b4d24888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808DAC-E3F8-44FF-8B7E-2BB2EA6898D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5C007F-7F34-48AF-8F86-37197BF595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3855be-dcb9-4ae9-8aaf-eb4540158cf9"/>
    <ds:schemaRef ds:uri="08555261-89a9-4972-b816-b52b4d2488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806107-BD2F-460A-9F56-F4C579491DE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Manual Page</vt:lpstr>
      <vt:lpstr>TNZ Submitted Budget</vt:lpstr>
      <vt:lpstr>TB 4-24</vt:lpstr>
      <vt:lpstr>Input Sheet</vt:lpstr>
      <vt:lpstr>Export</vt:lpstr>
      <vt:lpstr>OVERALL</vt:lpstr>
      <vt:lpstr>LEX NEW VEHICLE</vt:lpstr>
      <vt:lpstr>LEX USED VEHICLE</vt:lpstr>
      <vt:lpstr>LEX F&amp;I</vt:lpstr>
      <vt:lpstr>LEX PARTS</vt:lpstr>
      <vt:lpstr>LEX SERVICE</vt:lpstr>
      <vt:lpstr>Retail Detailing</vt:lpstr>
      <vt:lpstr>Bridgestone</vt:lpstr>
      <vt:lpstr>Bridgestone 935</vt:lpstr>
      <vt:lpstr>Bridgestone 936</vt:lpstr>
      <vt:lpstr>LEX ADMIN &amp; 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Toyota</dc:creator>
  <cp:lastModifiedBy>Alvin Chen</cp:lastModifiedBy>
  <dcterms:created xsi:type="dcterms:W3CDTF">2015-06-05T18:17:20Z</dcterms:created>
  <dcterms:modified xsi:type="dcterms:W3CDTF">2024-05-01T04:08:45Z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0x01010097DFC4C9A1543C4387DCD1B1B1140F58</vt:lpwstr>
  </property>
</Properties>
</file>